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quatic-Export" r:id="rId3" sheetId="1"/>
    <sheet name="References" r:id="rId4" sheetId="2"/>
    <sheet name="Search_Parameters" r:id="rId5" sheetId="3"/>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hh:mm:ss"/>
  </numFmts>
  <fonts count="999">
    <font>
      <sz val="11.0"/>
      <color indexed="8"/>
      <name val="Calibri"/>
      <family val="2"/>
      <scheme val="minor"/>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s>
  <fills count="5">
    <fill>
      <patternFill patternType="none"/>
    </fill>
    <fill>
      <patternFill patternType="darkGray"/>
    </fill>
    <fill>
      <patternFill/>
    </fill>
    <fill>
      <patternFill>
        <fgColor indexed="64"/>
      </patternFill>
    </fill>
    <fill>
      <patternFill>
        <fgColor indexed="64"/>
        <bgColor indexed="64"/>
      </patternFill>
    </fill>
  </fills>
  <borders count="5">
    <border>
      <left/>
      <right/>
      <top/>
      <bottom/>
      <diagonal/>
    </border>
    <border>
      <left/>
      <right/>
      <top/>
      <bottom>
        <color indexed="8"/>
      </bottom>
      <diagonal/>
    </border>
    <border>
      <left>
        <color indexed="8"/>
      </left>
      <right/>
      <top/>
      <bottom>
        <color indexed="8"/>
      </bottom>
      <diagonal/>
    </border>
    <border>
      <left>
        <color indexed="8"/>
      </left>
      <right>
        <color indexed="8"/>
      </right>
      <top/>
      <bottom>
        <color indexed="8"/>
      </bottom>
      <diagonal/>
    </border>
    <border>
      <left>
        <color indexed="8"/>
      </left>
      <right>
        <color indexed="8"/>
      </right>
      <top>
        <color indexed="8"/>
      </top>
      <bottom>
        <color indexed="8"/>
      </bottom>
      <diagonal/>
    </border>
  </borders>
  <cellStyleXfs count="1">
    <xf numFmtId="0" fontId="0" fillId="0" borderId="0"/>
  </cellStyleXfs>
  <cellXfs count="501">
    <xf numFmtId="0" fontId="0" fillId="0" borderId="0" xfId="0"/>
    <xf numFmtId="0" fontId="2" fillId="0" borderId="0" xfId="0" applyFont="true"/>
    <xf numFmtId="0" fontId="4" fillId="0" borderId="0" xfId="0" applyFont="true"/>
    <xf numFmtId="0" fontId="6" fillId="0" borderId="0" xfId="0" applyFont="true"/>
    <xf numFmtId="0" fontId="8" fillId="0" borderId="0" xfId="0" applyFont="true"/>
    <xf numFmtId="0" fontId="10" fillId="0" borderId="0" xfId="0" applyFont="true"/>
    <xf numFmtId="0" fontId="12" fillId="0" borderId="0" xfId="0" applyFont="true"/>
    <xf numFmtId="0" fontId="14" fillId="0" borderId="0" xfId="0" applyFont="true"/>
    <xf numFmtId="0" fontId="16" fillId="0" borderId="0" xfId="0" applyFont="true"/>
    <xf numFmtId="0" fontId="18" fillId="0" borderId="0" xfId="0" applyFont="true"/>
    <xf numFmtId="0" fontId="20" fillId="0" borderId="0" xfId="0" applyFont="true"/>
    <xf numFmtId="0" fontId="22" fillId="0" borderId="0" xfId="0" applyFont="true"/>
    <xf numFmtId="0" fontId="24" fillId="0" borderId="0" xfId="0" applyFont="true"/>
    <xf numFmtId="0" fontId="26" fillId="0" borderId="0" xfId="0" applyFont="true"/>
    <xf numFmtId="0" fontId="28" fillId="0" borderId="0" xfId="0" applyFont="true"/>
    <xf numFmtId="0" fontId="30" fillId="0" borderId="0" xfId="0" applyFont="true"/>
    <xf numFmtId="0" fontId="32" fillId="0" borderId="0" xfId="0" applyFont="true"/>
    <xf numFmtId="0" fontId="34" fillId="0" borderId="0" xfId="0" applyFont="true"/>
    <xf numFmtId="0" fontId="36" fillId="0" borderId="0" xfId="0" applyFont="true"/>
    <xf numFmtId="0" fontId="38" fillId="0" borderId="0" xfId="0" applyFont="true"/>
    <xf numFmtId="0" fontId="40" fillId="0" borderId="0" xfId="0" applyFont="true"/>
    <xf numFmtId="0" fontId="42" fillId="0" borderId="0" xfId="0" applyFont="true"/>
    <xf numFmtId="0" fontId="44" fillId="0" borderId="0" xfId="0" applyFont="true"/>
    <xf numFmtId="0" fontId="46" fillId="0" borderId="0" xfId="0" applyFont="true"/>
    <xf numFmtId="0" fontId="48" fillId="0" borderId="0" xfId="0" applyFont="true"/>
    <xf numFmtId="0" fontId="50" fillId="0" borderId="0" xfId="0" applyFont="true"/>
    <xf numFmtId="0" fontId="52" fillId="0" borderId="0" xfId="0" applyFont="true"/>
    <xf numFmtId="0" fontId="54" fillId="0" borderId="0" xfId="0" applyFont="true"/>
    <xf numFmtId="0" fontId="56" fillId="0" borderId="0" xfId="0" applyFont="true"/>
    <xf numFmtId="0" fontId="58" fillId="0" borderId="0" xfId="0" applyFont="true"/>
    <xf numFmtId="0" fontId="60" fillId="0" borderId="0" xfId="0" applyFont="true"/>
    <xf numFmtId="0" fontId="62" fillId="0" borderId="0" xfId="0" applyFont="true"/>
    <xf numFmtId="0" fontId="64" fillId="0" borderId="0" xfId="0" applyFont="true"/>
    <xf numFmtId="0" fontId="66" fillId="0" borderId="0" xfId="0" applyFont="true"/>
    <xf numFmtId="0" fontId="68" fillId="0" borderId="0" xfId="0" applyFont="true"/>
    <xf numFmtId="0" fontId="70" fillId="0" borderId="0" xfId="0" applyFont="true"/>
    <xf numFmtId="0" fontId="72" fillId="0" borderId="0" xfId="0" applyFont="true"/>
    <xf numFmtId="0" fontId="74" fillId="0" borderId="0" xfId="0" applyFont="true"/>
    <xf numFmtId="0" fontId="76" fillId="0" borderId="0" xfId="0" applyFont="true"/>
    <xf numFmtId="0" fontId="78" fillId="0" borderId="0" xfId="0" applyFont="true"/>
    <xf numFmtId="0" fontId="80" fillId="0" borderId="0" xfId="0" applyFont="true"/>
    <xf numFmtId="0" fontId="82" fillId="0" borderId="0" xfId="0" applyFont="true"/>
    <xf numFmtId="0" fontId="84" fillId="0" borderId="0" xfId="0" applyFont="true"/>
    <xf numFmtId="0" fontId="86" fillId="0" borderId="0" xfId="0" applyFont="true"/>
    <xf numFmtId="0" fontId="88" fillId="0" borderId="0" xfId="0" applyFont="true"/>
    <xf numFmtId="0" fontId="90" fillId="0" borderId="0" xfId="0" applyFont="true"/>
    <xf numFmtId="0" fontId="92" fillId="0" borderId="0" xfId="0" applyFont="true"/>
    <xf numFmtId="0" fontId="94" fillId="0" borderId="0" xfId="0" applyFont="true"/>
    <xf numFmtId="0" fontId="96" fillId="0" borderId="0" xfId="0" applyFont="true"/>
    <xf numFmtId="0" fontId="98" fillId="0" borderId="0" xfId="0" applyFont="true"/>
    <xf numFmtId="0" fontId="100" fillId="0" borderId="0" xfId="0" applyFont="true"/>
    <xf numFmtId="0" fontId="102" fillId="0" borderId="0" xfId="0" applyFont="true"/>
    <xf numFmtId="0" fontId="104" fillId="0" borderId="0" xfId="0" applyFont="true"/>
    <xf numFmtId="0" fontId="106" fillId="0" borderId="0" xfId="0" applyFont="true"/>
    <xf numFmtId="0" fontId="108" fillId="0" borderId="0" xfId="0" applyFont="true"/>
    <xf numFmtId="0" fontId="110" fillId="0" borderId="0" xfId="0" applyFont="true"/>
    <xf numFmtId="0" fontId="112" fillId="0" borderId="0" xfId="0" applyFont="true"/>
    <xf numFmtId="0" fontId="114" fillId="0" borderId="0" xfId="0" applyFont="true"/>
    <xf numFmtId="0" fontId="116" fillId="0" borderId="0" xfId="0" applyFont="true"/>
    <xf numFmtId="0" fontId="118" fillId="0" borderId="0" xfId="0" applyFont="true"/>
    <xf numFmtId="0" fontId="120" fillId="0" borderId="0" xfId="0" applyFont="true"/>
    <xf numFmtId="0" fontId="122" fillId="0" borderId="0" xfId="0" applyFont="true"/>
    <xf numFmtId="0" fontId="124" fillId="0" borderId="0" xfId="0" applyFont="true"/>
    <xf numFmtId="0" fontId="126" fillId="0" borderId="0" xfId="0" applyFont="true"/>
    <xf numFmtId="0" fontId="128" fillId="0" borderId="0" xfId="0" applyFont="true"/>
    <xf numFmtId="0" fontId="130" fillId="0" borderId="0" xfId="0" applyFont="true"/>
    <xf numFmtId="0" fontId="132" fillId="0" borderId="0" xfId="0" applyFont="true"/>
    <xf numFmtId="0" fontId="134" fillId="0" borderId="0" xfId="0" applyFont="true"/>
    <xf numFmtId="0" fontId="136" fillId="0" borderId="0" xfId="0" applyFont="true"/>
    <xf numFmtId="0" fontId="138" fillId="0" borderId="0" xfId="0" applyFont="true"/>
    <xf numFmtId="0" fontId="140" fillId="0" borderId="0" xfId="0" applyFont="true"/>
    <xf numFmtId="0" fontId="142" fillId="0" borderId="0" xfId="0" applyFont="true"/>
    <xf numFmtId="0" fontId="144" fillId="0" borderId="0" xfId="0" applyFont="true"/>
    <xf numFmtId="0" fontId="146" fillId="0" borderId="0" xfId="0" applyFont="true"/>
    <xf numFmtId="0" fontId="148" fillId="0" borderId="0" xfId="0" applyFont="true"/>
    <xf numFmtId="0" fontId="150" fillId="0" borderId="0" xfId="0" applyFont="true"/>
    <xf numFmtId="0" fontId="152" fillId="0" borderId="0" xfId="0" applyFont="true"/>
    <xf numFmtId="0" fontId="154" fillId="0" borderId="0" xfId="0" applyFont="true"/>
    <xf numFmtId="0" fontId="156" fillId="0" borderId="0" xfId="0" applyFont="true"/>
    <xf numFmtId="0" fontId="158" fillId="0" borderId="0" xfId="0" applyFont="true"/>
    <xf numFmtId="0" fontId="160" fillId="0" borderId="0" xfId="0" applyFont="true"/>
    <xf numFmtId="0" fontId="162" fillId="0" borderId="0" xfId="0" applyFont="true"/>
    <xf numFmtId="0" fontId="164" fillId="0" borderId="0" xfId="0" applyFont="true"/>
    <xf numFmtId="0" fontId="166" fillId="0" borderId="0" xfId="0" applyFont="true"/>
    <xf numFmtId="0" fontId="168" fillId="0" borderId="0" xfId="0" applyFont="true"/>
    <xf numFmtId="0" fontId="170" fillId="0" borderId="0" xfId="0" applyFont="true"/>
    <xf numFmtId="0" fontId="172" fillId="0" borderId="0" xfId="0" applyFont="true"/>
    <xf numFmtId="0" fontId="174" fillId="0" borderId="0" xfId="0" applyFont="true"/>
    <xf numFmtId="0" fontId="176" fillId="0" borderId="0" xfId="0" applyFont="true"/>
    <xf numFmtId="0" fontId="178" fillId="0" borderId="0" xfId="0" applyFont="true"/>
    <xf numFmtId="0" fontId="180" fillId="0" borderId="0" xfId="0" applyFont="true"/>
    <xf numFmtId="0" fontId="182" fillId="0" borderId="0" xfId="0" applyFont="true"/>
    <xf numFmtId="0" fontId="184" fillId="0" borderId="0" xfId="0" applyFont="true"/>
    <xf numFmtId="0" fontId="186" fillId="0" borderId="0" xfId="0" applyFont="true"/>
    <xf numFmtId="0" fontId="188" fillId="0" borderId="0" xfId="0" applyFont="true"/>
    <xf numFmtId="0" fontId="190" fillId="0" borderId="0" xfId="0" applyFont="true"/>
    <xf numFmtId="0" fontId="192" fillId="0" borderId="0" xfId="0" applyFont="true"/>
    <xf numFmtId="0" fontId="194" fillId="0" borderId="0" xfId="0" applyFont="true"/>
    <xf numFmtId="0" fontId="196" fillId="0" borderId="0" xfId="0" applyFont="true"/>
    <xf numFmtId="0" fontId="198" fillId="0" borderId="0" xfId="0" applyFont="true"/>
    <xf numFmtId="0" fontId="200" fillId="0" borderId="0" xfId="0" applyFont="true"/>
    <xf numFmtId="0" fontId="202" fillId="0" borderId="0" xfId="0" applyFont="true"/>
    <xf numFmtId="0" fontId="204" fillId="0" borderId="0" xfId="0" applyFont="true"/>
    <xf numFmtId="0" fontId="206" fillId="0" borderId="0" xfId="0" applyFont="true"/>
    <xf numFmtId="0" fontId="208" fillId="0" borderId="0" xfId="0" applyFont="true"/>
    <xf numFmtId="0" fontId="210" fillId="0" borderId="0" xfId="0" applyFont="true"/>
    <xf numFmtId="0" fontId="212" fillId="0" borderId="0" xfId="0" applyFont="true"/>
    <xf numFmtId="0" fontId="214" fillId="0" borderId="0" xfId="0" applyFont="true"/>
    <xf numFmtId="0" fontId="216" fillId="0" borderId="0" xfId="0" applyFont="true"/>
    <xf numFmtId="0" fontId="218" fillId="0" borderId="0" xfId="0" applyFont="true"/>
    <xf numFmtId="0" fontId="220" fillId="0" borderId="0" xfId="0" applyFont="true"/>
    <xf numFmtId="0" fontId="222" fillId="0" borderId="0" xfId="0" applyFont="true"/>
    <xf numFmtId="0" fontId="224" fillId="0" borderId="0" xfId="0" applyFont="true"/>
    <xf numFmtId="0" fontId="226" fillId="0" borderId="0" xfId="0" applyFont="true"/>
    <xf numFmtId="0" fontId="228" fillId="0" borderId="0" xfId="0" applyFont="true"/>
    <xf numFmtId="0" fontId="230" fillId="0" borderId="0" xfId="0" applyFont="true"/>
    <xf numFmtId="0" fontId="232" fillId="0" borderId="0" xfId="0" applyFont="true"/>
    <xf numFmtId="0" fontId="234" fillId="0" borderId="0" xfId="0" applyFont="true"/>
    <xf numFmtId="0" fontId="236" fillId="0" borderId="0" xfId="0" applyFont="true"/>
    <xf numFmtId="0" fontId="238" fillId="0" borderId="0" xfId="0" applyFont="true"/>
    <xf numFmtId="0" fontId="240" fillId="0" borderId="0" xfId="0" applyFont="true"/>
    <xf numFmtId="0" fontId="242" fillId="0" borderId="0" xfId="0" applyFont="true"/>
    <xf numFmtId="0" fontId="244" fillId="0" borderId="0" xfId="0" applyFont="true"/>
    <xf numFmtId="0" fontId="246" fillId="0" borderId="0" xfId="0" applyFont="true"/>
    <xf numFmtId="0" fontId="248" fillId="0" borderId="0" xfId="0" applyFont="true"/>
    <xf numFmtId="0" fontId="250" fillId="0" borderId="0" xfId="0" applyFont="true"/>
    <xf numFmtId="0" fontId="252" fillId="0" borderId="0" xfId="0" applyFont="true"/>
    <xf numFmtId="0" fontId="254" fillId="0" borderId="0" xfId="0" applyFont="true"/>
    <xf numFmtId="0" fontId="256" fillId="0" borderId="0" xfId="0" applyFont="true"/>
    <xf numFmtId="0" fontId="258" fillId="0" borderId="0" xfId="0" applyFont="true"/>
    <xf numFmtId="0" fontId="260" fillId="0" borderId="0" xfId="0" applyFont="true"/>
    <xf numFmtId="0" fontId="262" fillId="0" borderId="0" xfId="0" applyFont="true"/>
    <xf numFmtId="0" fontId="264" fillId="0" borderId="0" xfId="0" applyFont="true"/>
    <xf numFmtId="0" fontId="266" fillId="0" borderId="0" xfId="0" applyFont="true"/>
    <xf numFmtId="0" fontId="268" fillId="0" borderId="0" xfId="0" applyFont="true"/>
    <xf numFmtId="0" fontId="270" fillId="0" borderId="0" xfId="0" applyFont="true"/>
    <xf numFmtId="0" fontId="272" fillId="0" borderId="0" xfId="0" applyFont="true"/>
    <xf numFmtId="0" fontId="274" fillId="0" borderId="0" xfId="0" applyFont="true"/>
    <xf numFmtId="0" fontId="276" fillId="0" borderId="0" xfId="0" applyFont="true"/>
    <xf numFmtId="0" fontId="278" fillId="0" borderId="0" xfId="0" applyFont="true"/>
    <xf numFmtId="0" fontId="280" fillId="0" borderId="0" xfId="0" applyFont="true"/>
    <xf numFmtId="0" fontId="282" fillId="0" borderId="0" xfId="0" applyFont="true"/>
    <xf numFmtId="0" fontId="284" fillId="0" borderId="0" xfId="0" applyFont="true"/>
    <xf numFmtId="0" fontId="286" fillId="0" borderId="0" xfId="0" applyFont="true"/>
    <xf numFmtId="0" fontId="288" fillId="0" borderId="0" xfId="0" applyFont="true"/>
    <xf numFmtId="0" fontId="290" fillId="0" borderId="0" xfId="0" applyFont="true"/>
    <xf numFmtId="0" fontId="292" fillId="0" borderId="0" xfId="0" applyFont="true"/>
    <xf numFmtId="0" fontId="294" fillId="0" borderId="0" xfId="0" applyFont="true"/>
    <xf numFmtId="0" fontId="296" fillId="0" borderId="0" xfId="0" applyFont="true"/>
    <xf numFmtId="0" fontId="298" fillId="0" borderId="0" xfId="0" applyFont="true"/>
    <xf numFmtId="0" fontId="300" fillId="0" borderId="0" xfId="0" applyFont="true"/>
    <xf numFmtId="0" fontId="302" fillId="0" borderId="0" xfId="0" applyFont="true"/>
    <xf numFmtId="0" fontId="304" fillId="0" borderId="0" xfId="0" applyFont="true"/>
    <xf numFmtId="0" fontId="306" fillId="0" borderId="0" xfId="0" applyFont="true"/>
    <xf numFmtId="0" fontId="308" fillId="0" borderId="0" xfId="0" applyFont="true"/>
    <xf numFmtId="0" fontId="310" fillId="0" borderId="0" xfId="0" applyFont="true"/>
    <xf numFmtId="0" fontId="312" fillId="0" borderId="0" xfId="0" applyFont="true"/>
    <xf numFmtId="0" fontId="314" fillId="0" borderId="0" xfId="0" applyFont="true"/>
    <xf numFmtId="0" fontId="316" fillId="0" borderId="0" xfId="0" applyFont="true"/>
    <xf numFmtId="0" fontId="318" fillId="0" borderId="0" xfId="0" applyFont="true"/>
    <xf numFmtId="0" fontId="320" fillId="0" borderId="0" xfId="0" applyFont="true"/>
    <xf numFmtId="0" fontId="322" fillId="0" borderId="0" xfId="0" applyFont="true"/>
    <xf numFmtId="0" fontId="324" fillId="0" borderId="0" xfId="0" applyFont="true"/>
    <xf numFmtId="0" fontId="326" fillId="0" borderId="0" xfId="0" applyFont="true"/>
    <xf numFmtId="0" fontId="328" fillId="0" borderId="0" xfId="0" applyFont="true"/>
    <xf numFmtId="0" fontId="330" fillId="0" borderId="0" xfId="0" applyFont="true"/>
    <xf numFmtId="0" fontId="332" fillId="0" borderId="0" xfId="0" applyFont="true"/>
    <xf numFmtId="0" fontId="334" fillId="0" borderId="0" xfId="0" applyFont="true"/>
    <xf numFmtId="0" fontId="336" fillId="0" borderId="0" xfId="0" applyFont="true"/>
    <xf numFmtId="0" fontId="338" fillId="0" borderId="0" xfId="0" applyFont="true"/>
    <xf numFmtId="0" fontId="340" fillId="0" borderId="0" xfId="0" applyFont="true"/>
    <xf numFmtId="0" fontId="342" fillId="0" borderId="0" xfId="0" applyFont="true"/>
    <xf numFmtId="0" fontId="344" fillId="0" borderId="0" xfId="0" applyFont="true"/>
    <xf numFmtId="0" fontId="346" fillId="0" borderId="0" xfId="0" applyFont="true"/>
    <xf numFmtId="0" fontId="348" fillId="0" borderId="0" xfId="0" applyFont="true"/>
    <xf numFmtId="0" fontId="350" fillId="0" borderId="0" xfId="0" applyFont="true"/>
    <xf numFmtId="0" fontId="352" fillId="0" borderId="0" xfId="0" applyFont="true"/>
    <xf numFmtId="0" fontId="354" fillId="0" borderId="0" xfId="0" applyFont="true"/>
    <xf numFmtId="0" fontId="356" fillId="0" borderId="0" xfId="0" applyFont="true"/>
    <xf numFmtId="0" fontId="358" fillId="0" borderId="0" xfId="0" applyFont="true"/>
    <xf numFmtId="0" fontId="360" fillId="0" borderId="0" xfId="0" applyFont="true"/>
    <xf numFmtId="0" fontId="362" fillId="0" borderId="0" xfId="0" applyFont="true"/>
    <xf numFmtId="0" fontId="364" fillId="0" borderId="0" xfId="0" applyFont="true"/>
    <xf numFmtId="0" fontId="366" fillId="0" borderId="0" xfId="0" applyFont="true"/>
    <xf numFmtId="0" fontId="368" fillId="0" borderId="0" xfId="0" applyFont="true"/>
    <xf numFmtId="0" fontId="370" fillId="0" borderId="0" xfId="0" applyFont="true"/>
    <xf numFmtId="0" fontId="372" fillId="0" borderId="0" xfId="0" applyFont="true"/>
    <xf numFmtId="0" fontId="374" fillId="0" borderId="0" xfId="0" applyFont="true"/>
    <xf numFmtId="0" fontId="376" fillId="0" borderId="0" xfId="0" applyFont="true"/>
    <xf numFmtId="0" fontId="378" fillId="0" borderId="0" xfId="0" applyFont="true"/>
    <xf numFmtId="0" fontId="380" fillId="0" borderId="0" xfId="0" applyFont="true"/>
    <xf numFmtId="0" fontId="382" fillId="0" borderId="0" xfId="0" applyFont="true"/>
    <xf numFmtId="0" fontId="384" fillId="0" borderId="0" xfId="0" applyFont="true"/>
    <xf numFmtId="0" fontId="386" fillId="0" borderId="0" xfId="0" applyFont="true"/>
    <xf numFmtId="0" fontId="388" fillId="0" borderId="0" xfId="0" applyFont="true"/>
    <xf numFmtId="0" fontId="390" fillId="0" borderId="0" xfId="0" applyFont="true"/>
    <xf numFmtId="0" fontId="392" fillId="0" borderId="0" xfId="0" applyFont="true"/>
    <xf numFmtId="0" fontId="394" fillId="0" borderId="0" xfId="0" applyFont="true"/>
    <xf numFmtId="0" fontId="396" fillId="0" borderId="0" xfId="0" applyFont="true"/>
    <xf numFmtId="0" fontId="398" fillId="0" borderId="0" xfId="0" applyFont="true"/>
    <xf numFmtId="0" fontId="400" fillId="0" borderId="0" xfId="0" applyFont="true"/>
    <xf numFmtId="0" fontId="402" fillId="0" borderId="0" xfId="0" applyFont="true"/>
    <xf numFmtId="0" fontId="404" fillId="0" borderId="0" xfId="0" applyFont="true"/>
    <xf numFmtId="0" fontId="406" fillId="0" borderId="0" xfId="0" applyFont="true"/>
    <xf numFmtId="0" fontId="408" fillId="0" borderId="0" xfId="0" applyFont="true"/>
    <xf numFmtId="0" fontId="410" fillId="0" borderId="0" xfId="0" applyFont="true"/>
    <xf numFmtId="0" fontId="412" fillId="0" borderId="0" xfId="0" applyFont="true"/>
    <xf numFmtId="0" fontId="414" fillId="0" borderId="0" xfId="0" applyFont="true"/>
    <xf numFmtId="0" fontId="416" fillId="0" borderId="0" xfId="0" applyFont="true"/>
    <xf numFmtId="0" fontId="418" fillId="0" borderId="0" xfId="0" applyFont="true"/>
    <xf numFmtId="0" fontId="420" fillId="0" borderId="0" xfId="0" applyFont="true"/>
    <xf numFmtId="0" fontId="422" fillId="0" borderId="0" xfId="0" applyFont="true"/>
    <xf numFmtId="0" fontId="424" fillId="0" borderId="0" xfId="0" applyFont="true"/>
    <xf numFmtId="0" fontId="426" fillId="0" borderId="0" xfId="0" applyFont="true"/>
    <xf numFmtId="0" fontId="428" fillId="0" borderId="0" xfId="0" applyFont="true"/>
    <xf numFmtId="0" fontId="430" fillId="0" borderId="0" xfId="0" applyFont="true"/>
    <xf numFmtId="0" fontId="432" fillId="0" borderId="0" xfId="0" applyFont="true"/>
    <xf numFmtId="0" fontId="434" fillId="0" borderId="0" xfId="0" applyFont="true"/>
    <xf numFmtId="0" fontId="436" fillId="0" borderId="0" xfId="0" applyFont="true"/>
    <xf numFmtId="0" fontId="438" fillId="0" borderId="0" xfId="0" applyFont="true"/>
    <xf numFmtId="0" fontId="440" fillId="0" borderId="0" xfId="0" applyFont="true"/>
    <xf numFmtId="0" fontId="442" fillId="0" borderId="0" xfId="0" applyFont="true"/>
    <xf numFmtId="0" fontId="444" fillId="0" borderId="0" xfId="0" applyFont="true"/>
    <xf numFmtId="0" fontId="446" fillId="0" borderId="0" xfId="0" applyFont="true"/>
    <xf numFmtId="0" fontId="448" fillId="0" borderId="0" xfId="0" applyFont="true"/>
    <xf numFmtId="0" fontId="450" fillId="0" borderId="0" xfId="0" applyFont="true"/>
    <xf numFmtId="0" fontId="452" fillId="0" borderId="0" xfId="0" applyFont="true"/>
    <xf numFmtId="0" fontId="454" fillId="0" borderId="0" xfId="0" applyFont="true"/>
    <xf numFmtId="0" fontId="456" fillId="0" borderId="0" xfId="0" applyFont="true"/>
    <xf numFmtId="0" fontId="458" fillId="0" borderId="0" xfId="0" applyFont="true"/>
    <xf numFmtId="0" fontId="460" fillId="0" borderId="0" xfId="0" applyFont="true"/>
    <xf numFmtId="0" fontId="462" fillId="0" borderId="0" xfId="0" applyFont="true"/>
    <xf numFmtId="0" fontId="464" fillId="0" borderId="0" xfId="0" applyFont="true"/>
    <xf numFmtId="0" fontId="466" fillId="0" borderId="0" xfId="0" applyFont="true"/>
    <xf numFmtId="0" fontId="468" fillId="0" borderId="0" xfId="0" applyFont="true"/>
    <xf numFmtId="0" fontId="470" fillId="0" borderId="0" xfId="0" applyFont="true"/>
    <xf numFmtId="0" fontId="472" fillId="0" borderId="0" xfId="0" applyFont="true"/>
    <xf numFmtId="0" fontId="474" fillId="0" borderId="0" xfId="0" applyFont="true"/>
    <xf numFmtId="0" fontId="476" fillId="0" borderId="0" xfId="0" applyFont="true"/>
    <xf numFmtId="0" fontId="478" fillId="0" borderId="0" xfId="0" applyFont="true"/>
    <xf numFmtId="0" fontId="480" fillId="0" borderId="0" xfId="0" applyFont="true"/>
    <xf numFmtId="0" fontId="482" fillId="0" borderId="0" xfId="0" applyFont="true"/>
    <xf numFmtId="0" fontId="484" fillId="0" borderId="0" xfId="0" applyFont="true"/>
    <xf numFmtId="0" fontId="486" fillId="0" borderId="0" xfId="0" applyFont="true"/>
    <xf numFmtId="0" fontId="488" fillId="0" borderId="0" xfId="0" applyFont="true"/>
    <xf numFmtId="0" fontId="490" fillId="0" borderId="0" xfId="0" applyFont="true"/>
    <xf numFmtId="0" fontId="492" fillId="0" borderId="0" xfId="0" applyFont="true"/>
    <xf numFmtId="0" fontId="494" fillId="0" borderId="0" xfId="0" applyFont="true"/>
    <xf numFmtId="0" fontId="496" fillId="0" borderId="0" xfId="0" applyFont="true"/>
    <xf numFmtId="0" fontId="498" fillId="0" borderId="0" xfId="0" applyFont="true"/>
    <xf numFmtId="0" fontId="500" fillId="0" borderId="0" xfId="0" applyFont="true"/>
    <xf numFmtId="0" fontId="502" fillId="0" borderId="0" xfId="0" applyFont="true"/>
    <xf numFmtId="0" fontId="504" fillId="0" borderId="0" xfId="0" applyFont="true"/>
    <xf numFmtId="0" fontId="506" fillId="0" borderId="0" xfId="0" applyFont="true"/>
    <xf numFmtId="0" fontId="508" fillId="0" borderId="0" xfId="0" applyFont="true"/>
    <xf numFmtId="0" fontId="510" fillId="0" borderId="0" xfId="0" applyFont="true"/>
    <xf numFmtId="0" fontId="512" fillId="0" borderId="0" xfId="0" applyFont="true"/>
    <xf numFmtId="0" fontId="514" fillId="0" borderId="0" xfId="0" applyFont="true"/>
    <xf numFmtId="0" fontId="516" fillId="0" borderId="0" xfId="0" applyFont="true"/>
    <xf numFmtId="0" fontId="518" fillId="0" borderId="0" xfId="0" applyFont="true"/>
    <xf numFmtId="0" fontId="520" fillId="0" borderId="0" xfId="0" applyFont="true"/>
    <xf numFmtId="0" fontId="522" fillId="0" borderId="0" xfId="0" applyFont="true"/>
    <xf numFmtId="0" fontId="524" fillId="0" borderId="0" xfId="0" applyFont="true"/>
    <xf numFmtId="0" fontId="526" fillId="0" borderId="0" xfId="0" applyFont="true"/>
    <xf numFmtId="0" fontId="528" fillId="0" borderId="0" xfId="0" applyFont="true"/>
    <xf numFmtId="0" fontId="530" fillId="0" borderId="0" xfId="0" applyFont="true"/>
    <xf numFmtId="0" fontId="532" fillId="0" borderId="0" xfId="0" applyFont="true"/>
    <xf numFmtId="0" fontId="534" fillId="0" borderId="0" xfId="0" applyFont="true"/>
    <xf numFmtId="0" fontId="536" fillId="0" borderId="0" xfId="0" applyFont="true"/>
    <xf numFmtId="0" fontId="538" fillId="0" borderId="0" xfId="0" applyFont="true"/>
    <xf numFmtId="0" fontId="540" fillId="0" borderId="0" xfId="0" applyFont="true"/>
    <xf numFmtId="0" fontId="542" fillId="0" borderId="0" xfId="0" applyFont="true"/>
    <xf numFmtId="0" fontId="544" fillId="0" borderId="0" xfId="0" applyFont="true"/>
    <xf numFmtId="0" fontId="546" fillId="0" borderId="0" xfId="0" applyFont="true"/>
    <xf numFmtId="0" fontId="548" fillId="0" borderId="0" xfId="0" applyFont="true"/>
    <xf numFmtId="0" fontId="550" fillId="0" borderId="0" xfId="0" applyFont="true"/>
    <xf numFmtId="0" fontId="552" fillId="0" borderId="0" xfId="0" applyFont="true"/>
    <xf numFmtId="0" fontId="554" fillId="0" borderId="0" xfId="0" applyFont="true"/>
    <xf numFmtId="0" fontId="556" fillId="0" borderId="0" xfId="0" applyFont="true"/>
    <xf numFmtId="0" fontId="558" fillId="0" borderId="0" xfId="0" applyFont="true"/>
    <xf numFmtId="0" fontId="560" fillId="0" borderId="0" xfId="0" applyFont="true"/>
    <xf numFmtId="0" fontId="562" fillId="0" borderId="0" xfId="0" applyFont="true"/>
    <xf numFmtId="0" fontId="564" fillId="0" borderId="0" xfId="0" applyFont="true"/>
    <xf numFmtId="0" fontId="566" fillId="0" borderId="0" xfId="0" applyFont="true"/>
    <xf numFmtId="0" fontId="568" fillId="0" borderId="0" xfId="0" applyFont="true"/>
    <xf numFmtId="0" fontId="570" fillId="0" borderId="0" xfId="0" applyFont="true"/>
    <xf numFmtId="0" fontId="572" fillId="0" borderId="0" xfId="0" applyFont="true"/>
    <xf numFmtId="0" fontId="574" fillId="0" borderId="0" xfId="0" applyFont="true"/>
    <xf numFmtId="0" fontId="576" fillId="0" borderId="0" xfId="0" applyFont="true"/>
    <xf numFmtId="0" fontId="578" fillId="0" borderId="0" xfId="0" applyFont="true"/>
    <xf numFmtId="0" fontId="580" fillId="0" borderId="0" xfId="0" applyFont="true"/>
    <xf numFmtId="0" fontId="582" fillId="0" borderId="0" xfId="0" applyFont="true"/>
    <xf numFmtId="0" fontId="584" fillId="0" borderId="0" xfId="0" applyFont="true"/>
    <xf numFmtId="0" fontId="586" fillId="0" borderId="0" xfId="0" applyFont="true"/>
    <xf numFmtId="0" fontId="588" fillId="0" borderId="0" xfId="0" applyFont="true"/>
    <xf numFmtId="0" fontId="590" fillId="0" borderId="0" xfId="0" applyFont="true"/>
    <xf numFmtId="0" fontId="592" fillId="0" borderId="0" xfId="0" applyFont="true"/>
    <xf numFmtId="0" fontId="594" fillId="0" borderId="0" xfId="0" applyFont="true"/>
    <xf numFmtId="0" fontId="596" fillId="0" borderId="0" xfId="0" applyFont="true"/>
    <xf numFmtId="0" fontId="598" fillId="0" borderId="0" xfId="0" applyFont="true"/>
    <xf numFmtId="0" fontId="600" fillId="0" borderId="0" xfId="0" applyFont="true"/>
    <xf numFmtId="0" fontId="602" fillId="0" borderId="0" xfId="0" applyFont="true"/>
    <xf numFmtId="0" fontId="604" fillId="0" borderId="0" xfId="0" applyFont="true"/>
    <xf numFmtId="0" fontId="606" fillId="0" borderId="0" xfId="0" applyFont="true"/>
    <xf numFmtId="0" fontId="608" fillId="0" borderId="0" xfId="0" applyFont="true"/>
    <xf numFmtId="0" fontId="610" fillId="0" borderId="0" xfId="0" applyFont="true"/>
    <xf numFmtId="0" fontId="612" fillId="0" borderId="0" xfId="0" applyFont="true"/>
    <xf numFmtId="0" fontId="614" fillId="0" borderId="0" xfId="0" applyFont="true"/>
    <xf numFmtId="0" fontId="616" fillId="0" borderId="0" xfId="0" applyFont="true"/>
    <xf numFmtId="0" fontId="618" fillId="0" borderId="0" xfId="0" applyFont="true"/>
    <xf numFmtId="0" fontId="620" fillId="0" borderId="0" xfId="0" applyFont="true"/>
    <xf numFmtId="0" fontId="622" fillId="0" borderId="0" xfId="0" applyFont="true"/>
    <xf numFmtId="0" fontId="624" fillId="0" borderId="0" xfId="0" applyFont="true"/>
    <xf numFmtId="0" fontId="626" fillId="0" borderId="0" xfId="0" applyFont="true"/>
    <xf numFmtId="0" fontId="628" fillId="0" borderId="0" xfId="0" applyFont="true"/>
    <xf numFmtId="0" fontId="630" fillId="0" borderId="0" xfId="0" applyFont="true"/>
    <xf numFmtId="0" fontId="632" fillId="0" borderId="0" xfId="0" applyFont="true"/>
    <xf numFmtId="0" fontId="634" fillId="0" borderId="0" xfId="0" applyFont="true"/>
    <xf numFmtId="0" fontId="636" fillId="0" borderId="0" xfId="0" applyFont="true"/>
    <xf numFmtId="0" fontId="638" fillId="0" borderId="0" xfId="0" applyFont="true"/>
    <xf numFmtId="0" fontId="640" fillId="0" borderId="0" xfId="0" applyFont="true"/>
    <xf numFmtId="0" fontId="642" fillId="0" borderId="0" xfId="0" applyFont="true"/>
    <xf numFmtId="0" fontId="644" fillId="0" borderId="0" xfId="0" applyFont="true"/>
    <xf numFmtId="0" fontId="646" fillId="0" borderId="0" xfId="0" applyFont="true"/>
    <xf numFmtId="0" fontId="648" fillId="0" borderId="0" xfId="0" applyFont="true"/>
    <xf numFmtId="0" fontId="650" fillId="0" borderId="0" xfId="0" applyFont="true"/>
    <xf numFmtId="0" fontId="652" fillId="0" borderId="0" xfId="0" applyFont="true"/>
    <xf numFmtId="0" fontId="654" fillId="0" borderId="0" xfId="0" applyFont="true"/>
    <xf numFmtId="0" fontId="656" fillId="0" borderId="0" xfId="0" applyFont="true"/>
    <xf numFmtId="0" fontId="658" fillId="0" borderId="0" xfId="0" applyFont="true"/>
    <xf numFmtId="0" fontId="660" fillId="0" borderId="0" xfId="0" applyFont="true"/>
    <xf numFmtId="0" fontId="662" fillId="0" borderId="0" xfId="0" applyFont="true"/>
    <xf numFmtId="0" fontId="664" fillId="0" borderId="0" xfId="0" applyFont="true"/>
    <xf numFmtId="0" fontId="666" fillId="0" borderId="0" xfId="0" applyFont="true"/>
    <xf numFmtId="0" fontId="668" fillId="0" borderId="0" xfId="0" applyFont="true"/>
    <xf numFmtId="0" fontId="670" fillId="0" borderId="0" xfId="0" applyFont="true"/>
    <xf numFmtId="0" fontId="672" fillId="0" borderId="0" xfId="0" applyFont="true"/>
    <xf numFmtId="0" fontId="674" fillId="0" borderId="0" xfId="0" applyFont="true"/>
    <xf numFmtId="0" fontId="676" fillId="0" borderId="0" xfId="0" applyFont="true"/>
    <xf numFmtId="0" fontId="678" fillId="0" borderId="0" xfId="0" applyFont="true"/>
    <xf numFmtId="0" fontId="680" fillId="0" borderId="0" xfId="0" applyFont="true"/>
    <xf numFmtId="0" fontId="682" fillId="0" borderId="0" xfId="0" applyFont="true"/>
    <xf numFmtId="0" fontId="684" fillId="0" borderId="0" xfId="0" applyFont="true"/>
    <xf numFmtId="0" fontId="686" fillId="0" borderId="0" xfId="0" applyFont="true"/>
    <xf numFmtId="0" fontId="688" fillId="0" borderId="0" xfId="0" applyFont="true"/>
    <xf numFmtId="0" fontId="690" fillId="0" borderId="0" xfId="0" applyFont="true"/>
    <xf numFmtId="0" fontId="692" fillId="0" borderId="0" xfId="0" applyFont="true"/>
    <xf numFmtId="0" fontId="694" fillId="0" borderId="0" xfId="0" applyFont="true"/>
    <xf numFmtId="0" fontId="696" fillId="0" borderId="0" xfId="0" applyFont="true"/>
    <xf numFmtId="0" fontId="698" fillId="0" borderId="0" xfId="0" applyFont="true"/>
    <xf numFmtId="0" fontId="700" fillId="0" borderId="0" xfId="0" applyFont="true"/>
    <xf numFmtId="0" fontId="702" fillId="0" borderId="0" xfId="0" applyFont="true"/>
    <xf numFmtId="0" fontId="704" fillId="0" borderId="0" xfId="0" applyFont="true"/>
    <xf numFmtId="0" fontId="706" fillId="0" borderId="0" xfId="0" applyFont="true"/>
    <xf numFmtId="0" fontId="708" fillId="0" borderId="0" xfId="0" applyFont="true"/>
    <xf numFmtId="0" fontId="710" fillId="0" borderId="0" xfId="0" applyFont="true"/>
    <xf numFmtId="0" fontId="712" fillId="0" borderId="0" xfId="0" applyFont="true"/>
    <xf numFmtId="0" fontId="714" fillId="0" borderId="0" xfId="0" applyFont="true"/>
    <xf numFmtId="0" fontId="716" fillId="0" borderId="0" xfId="0" applyFont="true"/>
    <xf numFmtId="0" fontId="718" fillId="0" borderId="0" xfId="0" applyFont="true"/>
    <xf numFmtId="0" fontId="720" fillId="0" borderId="0" xfId="0" applyFont="true"/>
    <xf numFmtId="0" fontId="722" fillId="0" borderId="0" xfId="0" applyFont="true"/>
    <xf numFmtId="0" fontId="724" fillId="0" borderId="0" xfId="0" applyFont="true"/>
    <xf numFmtId="0" fontId="726" fillId="0" borderId="0" xfId="0" applyFont="true"/>
    <xf numFmtId="0" fontId="728" fillId="0" borderId="0" xfId="0" applyFont="true"/>
    <xf numFmtId="0" fontId="730" fillId="0" borderId="0" xfId="0" applyFont="true"/>
    <xf numFmtId="0" fontId="732" fillId="0" borderId="0" xfId="0" applyFont="true"/>
    <xf numFmtId="0" fontId="734" fillId="0" borderId="0" xfId="0" applyFont="true"/>
    <xf numFmtId="0" fontId="736" fillId="0" borderId="0" xfId="0" applyFont="true"/>
    <xf numFmtId="0" fontId="738" fillId="0" borderId="0" xfId="0" applyFont="true"/>
    <xf numFmtId="0" fontId="740" fillId="0" borderId="0" xfId="0" applyFont="true"/>
    <xf numFmtId="0" fontId="742" fillId="0" borderId="0" xfId="0" applyFont="true"/>
    <xf numFmtId="0" fontId="744" fillId="0" borderId="0" xfId="0" applyFont="true"/>
    <xf numFmtId="0" fontId="746" fillId="0" borderId="0" xfId="0" applyFont="true"/>
    <xf numFmtId="0" fontId="748" fillId="0" borderId="0" xfId="0" applyFont="true"/>
    <xf numFmtId="0" fontId="750" fillId="0" borderId="0" xfId="0" applyFont="true"/>
    <xf numFmtId="0" fontId="752" fillId="0" borderId="0" xfId="0" applyFont="true"/>
    <xf numFmtId="0" fontId="754" fillId="0" borderId="0" xfId="0" applyFont="true"/>
    <xf numFmtId="0" fontId="756" fillId="0" borderId="0" xfId="0" applyFont="true"/>
    <xf numFmtId="0" fontId="758" fillId="0" borderId="0" xfId="0" applyFont="true"/>
    <xf numFmtId="0" fontId="760" fillId="0" borderId="0" xfId="0" applyFont="true"/>
    <xf numFmtId="0" fontId="762" fillId="0" borderId="0" xfId="0" applyFont="true"/>
    <xf numFmtId="0" fontId="764" fillId="0" borderId="0" xfId="0" applyFont="true"/>
    <xf numFmtId="0" fontId="766" fillId="0" borderId="0" xfId="0" applyFont="true"/>
    <xf numFmtId="0" fontId="768" fillId="0" borderId="0" xfId="0" applyFont="true"/>
    <xf numFmtId="0" fontId="770" fillId="0" borderId="0" xfId="0" applyFont="true"/>
    <xf numFmtId="0" fontId="772" fillId="0" borderId="0" xfId="0" applyFont="true"/>
    <xf numFmtId="0" fontId="774" fillId="0" borderId="0" xfId="0" applyFont="true"/>
    <xf numFmtId="0" fontId="776" fillId="0" borderId="0" xfId="0" applyFont="true"/>
    <xf numFmtId="0" fontId="778" fillId="0" borderId="0" xfId="0" applyFont="true"/>
    <xf numFmtId="0" fontId="780" fillId="0" borderId="0" xfId="0" applyFont="true"/>
    <xf numFmtId="0" fontId="782" fillId="0" borderId="0" xfId="0" applyFont="true"/>
    <xf numFmtId="0" fontId="784" fillId="0" borderId="0" xfId="0" applyFont="true"/>
    <xf numFmtId="0" fontId="786" fillId="0" borderId="0" xfId="0" applyFont="true"/>
    <xf numFmtId="0" fontId="788" fillId="0" borderId="0" xfId="0" applyFont="true"/>
    <xf numFmtId="0" fontId="790" fillId="0" borderId="0" xfId="0" applyFont="true"/>
    <xf numFmtId="0" fontId="792" fillId="0" borderId="0" xfId="0" applyFont="true"/>
    <xf numFmtId="0" fontId="794" fillId="0" borderId="0" xfId="0" applyFont="true"/>
    <xf numFmtId="0" fontId="796" fillId="0" borderId="0" xfId="0" applyFont="true"/>
    <xf numFmtId="0" fontId="798" fillId="0" borderId="0" xfId="0" applyFont="true"/>
    <xf numFmtId="0" fontId="800" fillId="0" borderId="0" xfId="0" applyFont="true"/>
    <xf numFmtId="0" fontId="802" fillId="0" borderId="0" xfId="0" applyFont="true"/>
    <xf numFmtId="0" fontId="804" fillId="0" borderId="0" xfId="0" applyFont="true"/>
    <xf numFmtId="0" fontId="806" fillId="0" borderId="0" xfId="0" applyFont="true"/>
    <xf numFmtId="0" fontId="808" fillId="0" borderId="0" xfId="0" applyFont="true"/>
    <xf numFmtId="0" fontId="810" fillId="0" borderId="0" xfId="0" applyFont="true"/>
    <xf numFmtId="0" fontId="812" fillId="0" borderId="0" xfId="0" applyFont="true"/>
    <xf numFmtId="0" fontId="814" fillId="0" borderId="0" xfId="0" applyFont="true"/>
    <xf numFmtId="0" fontId="816" fillId="0" borderId="0" xfId="0" applyFont="true"/>
    <xf numFmtId="0" fontId="818" fillId="0" borderId="0" xfId="0" applyFont="true"/>
    <xf numFmtId="0" fontId="820" fillId="0" borderId="0" xfId="0" applyFont="true"/>
    <xf numFmtId="0" fontId="822" fillId="0" borderId="0" xfId="0" applyFont="true"/>
    <xf numFmtId="0" fontId="824" fillId="0" borderId="0" xfId="0" applyFont="true"/>
    <xf numFmtId="0" fontId="826" fillId="0" borderId="0" xfId="0" applyFont="true"/>
    <xf numFmtId="0" fontId="828" fillId="0" borderId="0" xfId="0" applyFont="true"/>
    <xf numFmtId="0" fontId="830" fillId="0" borderId="0" xfId="0" applyFont="true"/>
    <xf numFmtId="0" fontId="832" fillId="0" borderId="0" xfId="0" applyFont="true"/>
    <xf numFmtId="0" fontId="834" fillId="0" borderId="0" xfId="0" applyFont="true"/>
    <xf numFmtId="0" fontId="836" fillId="0" borderId="0" xfId="0" applyFont="true"/>
    <xf numFmtId="0" fontId="838" fillId="0" borderId="0" xfId="0" applyFont="true"/>
    <xf numFmtId="0" fontId="840" fillId="0" borderId="0" xfId="0" applyFont="true"/>
    <xf numFmtId="0" fontId="842" fillId="0" borderId="0" xfId="0" applyFont="true"/>
    <xf numFmtId="0" fontId="844" fillId="0" borderId="0" xfId="0" applyFont="true"/>
    <xf numFmtId="0" fontId="846" fillId="0" borderId="0" xfId="0" applyFont="true"/>
    <xf numFmtId="0" fontId="848" fillId="0" borderId="0" xfId="0" applyFont="true"/>
    <xf numFmtId="0" fontId="850" fillId="0" borderId="0" xfId="0" applyFont="true"/>
    <xf numFmtId="0" fontId="852" fillId="0" borderId="0" xfId="0" applyFont="true"/>
    <xf numFmtId="0" fontId="854" fillId="0" borderId="0" xfId="0" applyFont="true"/>
    <xf numFmtId="0" fontId="856" fillId="0" borderId="0" xfId="0" applyFont="true"/>
    <xf numFmtId="0" fontId="858" fillId="0" borderId="0" xfId="0" applyFont="true"/>
    <xf numFmtId="0" fontId="860" fillId="0" borderId="0" xfId="0" applyFont="true"/>
    <xf numFmtId="0" fontId="862" fillId="0" borderId="0" xfId="0" applyFont="true"/>
    <xf numFmtId="0" fontId="864" fillId="0" borderId="0" xfId="0" applyFont="true"/>
    <xf numFmtId="0" fontId="866" fillId="0" borderId="0" xfId="0" applyFont="true"/>
    <xf numFmtId="0" fontId="868" fillId="0" borderId="0" xfId="0" applyFont="true"/>
    <xf numFmtId="0" fontId="870" fillId="0" borderId="0" xfId="0" applyFont="true"/>
    <xf numFmtId="0" fontId="872" fillId="0" borderId="0" xfId="0" applyFont="true"/>
    <xf numFmtId="0" fontId="874" fillId="0" borderId="0" xfId="0" applyFont="true"/>
    <xf numFmtId="0" fontId="876" fillId="0" borderId="0" xfId="0" applyFont="true"/>
    <xf numFmtId="0" fontId="878" fillId="0" borderId="0" xfId="0" applyFont="true"/>
    <xf numFmtId="0" fontId="880" fillId="0" borderId="0" xfId="0" applyFont="true"/>
    <xf numFmtId="0" fontId="882" fillId="0" borderId="0" xfId="0" applyFont="true"/>
    <xf numFmtId="0" fontId="884" fillId="0" borderId="0" xfId="0" applyFont="true"/>
    <xf numFmtId="0" fontId="886" fillId="0" borderId="0" xfId="0" applyFont="true"/>
    <xf numFmtId="0" fontId="888" fillId="0" borderId="0" xfId="0" applyFont="true"/>
    <xf numFmtId="0" fontId="890" fillId="0" borderId="0" xfId="0" applyFont="true"/>
    <xf numFmtId="0" fontId="892" fillId="0" borderId="0" xfId="0" applyFont="true"/>
    <xf numFmtId="0" fontId="894" fillId="0" borderId="0" xfId="0" applyFont="true"/>
    <xf numFmtId="0" fontId="896" fillId="0" borderId="0" xfId="0" applyFont="true"/>
    <xf numFmtId="0" fontId="898" fillId="0" borderId="0" xfId="0" applyFont="true"/>
    <xf numFmtId="0" fontId="900" fillId="0" borderId="0" xfId="0" applyFont="true"/>
    <xf numFmtId="0" fontId="902" fillId="0" borderId="0" xfId="0" applyFont="true"/>
    <xf numFmtId="0" fontId="904" fillId="0" borderId="0" xfId="0" applyFont="true"/>
    <xf numFmtId="0" fontId="906" fillId="0" borderId="0" xfId="0" applyFont="true"/>
    <xf numFmtId="0" fontId="908" fillId="0" borderId="0" xfId="0" applyFont="true"/>
    <xf numFmtId="0" fontId="910" fillId="0" borderId="0" xfId="0" applyFont="true"/>
    <xf numFmtId="0" fontId="912" fillId="0" borderId="0" xfId="0" applyFont="true"/>
    <xf numFmtId="0" fontId="914" fillId="0" borderId="0" xfId="0" applyFont="true"/>
    <xf numFmtId="0" fontId="916" fillId="0" borderId="0" xfId="0" applyFont="true"/>
    <xf numFmtId="0" fontId="918" fillId="0" borderId="0" xfId="0" applyFont="true"/>
    <xf numFmtId="0" fontId="920" fillId="0" borderId="0" xfId="0" applyFont="true"/>
    <xf numFmtId="0" fontId="922" fillId="0" borderId="0" xfId="0" applyFont="true"/>
    <xf numFmtId="0" fontId="924" fillId="0" borderId="0" xfId="0" applyFont="true"/>
    <xf numFmtId="0" fontId="926" fillId="0" borderId="0" xfId="0" applyFont="true"/>
    <xf numFmtId="0" fontId="928" fillId="0" borderId="0" xfId="0" applyFont="true"/>
    <xf numFmtId="0" fontId="930" fillId="0" borderId="0" xfId="0" applyFont="true"/>
    <xf numFmtId="0" fontId="932" fillId="0" borderId="0" xfId="0" applyFont="true"/>
    <xf numFmtId="0" fontId="934" fillId="0" borderId="0" xfId="0" applyFont="true"/>
    <xf numFmtId="0" fontId="936" fillId="0" borderId="0" xfId="0" applyFont="true"/>
    <xf numFmtId="0" fontId="938" fillId="0" borderId="0" xfId="0" applyFont="true"/>
    <xf numFmtId="0" fontId="940" fillId="0" borderId="0" xfId="0" applyFont="true"/>
    <xf numFmtId="0" fontId="942" fillId="0" borderId="0" xfId="0" applyFont="true"/>
    <xf numFmtId="0" fontId="944" fillId="0" borderId="0" xfId="0" applyFont="true"/>
    <xf numFmtId="0" fontId="946" fillId="0" borderId="0" xfId="0" applyFont="true"/>
    <xf numFmtId="0" fontId="948" fillId="0" borderId="0" xfId="0" applyFont="true"/>
    <xf numFmtId="0" fontId="950" fillId="0" borderId="0" xfId="0" applyFont="true"/>
    <xf numFmtId="0" fontId="952" fillId="0" borderId="0" xfId="0" applyFont="true"/>
    <xf numFmtId="0" fontId="954" fillId="0" borderId="0" xfId="0" applyFont="true"/>
    <xf numFmtId="0" fontId="956" fillId="0" borderId="0" xfId="0" applyFont="true"/>
    <xf numFmtId="0" fontId="958" fillId="0" borderId="0" xfId="0" applyFont="true"/>
    <xf numFmtId="0" fontId="960" fillId="0" borderId="0" xfId="0" applyFont="true"/>
    <xf numFmtId="0" fontId="962" fillId="0" borderId="0" xfId="0" applyFont="true"/>
    <xf numFmtId="0" fontId="964" fillId="0" borderId="0" xfId="0" applyFont="true"/>
    <xf numFmtId="0" fontId="966" fillId="0" borderId="0" xfId="0" applyFont="true"/>
    <xf numFmtId="0" fontId="968" fillId="0" borderId="0" xfId="0" applyFont="true"/>
    <xf numFmtId="0" fontId="970" fillId="0" borderId="0" xfId="0" applyFont="true"/>
    <xf numFmtId="0" fontId="972" fillId="0" borderId="0" xfId="0" applyFont="true"/>
    <xf numFmtId="0" fontId="974" fillId="0" borderId="0" xfId="0" applyFont="true"/>
    <xf numFmtId="0" fontId="976" fillId="0" borderId="0" xfId="0" applyFont="true"/>
    <xf numFmtId="0" fontId="978" fillId="0" borderId="0" xfId="0" applyFont="true"/>
    <xf numFmtId="0" fontId="980" fillId="0" borderId="0" xfId="0" applyFont="true"/>
    <xf numFmtId="0" fontId="982" fillId="0" borderId="0" xfId="0" applyFont="true"/>
    <xf numFmtId="0" fontId="984" fillId="0" borderId="0" xfId="0" applyFont="true"/>
    <xf numFmtId="0" fontId="986" fillId="0" borderId="0" xfId="0" applyFont="true"/>
    <xf numFmtId="0" fontId="988" fillId="0" borderId="0" xfId="0" applyFont="true"/>
    <xf numFmtId="0" fontId="990" fillId="0" borderId="0" xfId="0" applyFont="true"/>
    <xf numFmtId="0" fontId="992" fillId="0" borderId="0" xfId="0" applyFont="true"/>
    <xf numFmtId="0" fontId="994" fillId="0" borderId="0" xfId="0" applyFont="true"/>
    <xf numFmtId="0" fontId="996" fillId="0" borderId="0" xfId="0" applyFont="true"/>
    <xf numFmtId="0" fontId="998" fillId="0" borderId="0" xfId="0" applyFont="true"/>
    <xf numFmtId="164" fontId="0" fillId="4" borderId="4" xfId="0" applyAlignment="true" applyBorder="true" applyNumberFormat="true" applyFill="true" applyFont="true">
      <alignment horizontal="general" vertical="bottom" indent="0" textRotation="0" wrapTex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xSplit="1.0" ySplit="1.0" state="frozen" topLeftCell="B2" activePane="bottomRight"/>
      <selection pane="bottomRight"/>
    </sheetView>
  </sheetViews>
  <sheetFormatPr defaultRowHeight="15.0"/>
  <sheetData>
    <row r="1">
      <c r="A1" t="inlineStr">
        <is>
          <t>CAS Number</t>
        </is>
      </c>
      <c r="B1" t="inlineStr">
        <is>
          <t>Chemical Name</t>
        </is>
      </c>
      <c r="C1" t="inlineStr">
        <is>
          <t>Chemical Grade</t>
        </is>
      </c>
      <c r="D1" t="inlineStr">
        <is>
          <t>Chemical Analysis</t>
        </is>
      </c>
      <c r="E1" t="inlineStr">
        <is>
          <t>Test Method</t>
        </is>
      </c>
      <c r="F1" t="inlineStr">
        <is>
          <t>Chemical Purity Mean Op</t>
        </is>
      </c>
      <c r="G1" t="inlineStr">
        <is>
          <t>Chemical Purity Mean(%)</t>
        </is>
      </c>
      <c r="H1" t="inlineStr">
        <is>
          <t>Chemical Purity Min Op</t>
        </is>
      </c>
      <c r="I1" t="inlineStr">
        <is>
          <t>Chemical Purity Min(%)</t>
        </is>
      </c>
      <c r="J1" t="inlineStr">
        <is>
          <t>Chemical Purity Max Op</t>
        </is>
      </c>
      <c r="K1" t="inlineStr">
        <is>
          <t>Chemical Purity Max(%)</t>
        </is>
      </c>
      <c r="L1" t="inlineStr">
        <is>
          <t>Species Scientific Name</t>
        </is>
      </c>
      <c r="M1" t="inlineStr">
        <is>
          <t>Species Common Name</t>
        </is>
      </c>
      <c r="N1" t="inlineStr">
        <is>
          <t>Organism Lifestage</t>
        </is>
      </c>
      <c r="O1" t="inlineStr">
        <is>
          <t>Organism Age Mean Op</t>
        </is>
      </c>
      <c r="P1" t="inlineStr">
        <is>
          <t>Organism Age Mean</t>
        </is>
      </c>
      <c r="Q1" t="inlineStr">
        <is>
          <t>Organism Age Min Op</t>
        </is>
      </c>
      <c r="R1" t="inlineStr">
        <is>
          <t>Organism Age Min</t>
        </is>
      </c>
      <c r="S1" t="inlineStr">
        <is>
          <t>Organism Age Max Op</t>
        </is>
      </c>
      <c r="T1" t="inlineStr">
        <is>
          <t>Organism Age Max</t>
        </is>
      </c>
      <c r="U1" t="inlineStr">
        <is>
          <t>Age Units</t>
        </is>
      </c>
      <c r="V1" t="inlineStr">
        <is>
          <t>Exposure Type</t>
        </is>
      </c>
      <c r="W1" t="inlineStr">
        <is>
          <t>Media Type</t>
        </is>
      </c>
      <c r="X1" t="inlineStr">
        <is>
          <t>Test Location</t>
        </is>
      </c>
      <c r="Y1" t="inlineStr">
        <is>
          <t>Number of Doses</t>
        </is>
      </c>
      <c r="Z1" t="inlineStr">
        <is>
          <t>Conc 1 Type (Standardized)</t>
        </is>
      </c>
      <c r="AA1" t="inlineStr">
        <is>
          <t>Conc 1 Mean Op (Standardized)</t>
        </is>
      </c>
      <c r="AB1" t="inlineStr">
        <is>
          <t>Conc 1 Mean (Standardized)</t>
        </is>
      </c>
      <c r="AC1" t="inlineStr">
        <is>
          <t>Conc 1 Min Op (Standardized)</t>
        </is>
      </c>
      <c r="AD1" t="inlineStr">
        <is>
          <t>Conc Min 1 (Standardized)</t>
        </is>
      </c>
      <c r="AE1" t="inlineStr">
        <is>
          <t>Conc 1 Max Op (Standardized)</t>
        </is>
      </c>
      <c r="AF1" t="inlineStr">
        <is>
          <t>Conc 1 Max (Standardized)</t>
        </is>
      </c>
      <c r="AG1" t="inlineStr">
        <is>
          <t>Conc 1 Units (Standardized)</t>
        </is>
      </c>
      <c r="AH1" t="inlineStr">
        <is>
          <t>Conc 2 Type (Standardized)</t>
        </is>
      </c>
      <c r="AI1" t="inlineStr">
        <is>
          <t>Conc 2 Mean Op (Standardized)</t>
        </is>
      </c>
      <c r="AJ1" t="inlineStr">
        <is>
          <t>Conc 2 Mean (Standardized)</t>
        </is>
      </c>
      <c r="AK1" t="inlineStr">
        <is>
          <t>Conc 2 Min Op (Standardized)</t>
        </is>
      </c>
      <c r="AL1" t="inlineStr">
        <is>
          <t>Conc Min 2 (Standardized)</t>
        </is>
      </c>
      <c r="AM1" t="inlineStr">
        <is>
          <t>Conc 2 Max Op (Standardized)</t>
        </is>
      </c>
      <c r="AN1" t="inlineStr">
        <is>
          <t>Conc 2 Max (Standardized)</t>
        </is>
      </c>
      <c r="AO1" t="inlineStr">
        <is>
          <t>Conc 2 Units (Standardized)</t>
        </is>
      </c>
      <c r="AP1" t="inlineStr">
        <is>
          <t>Conc 3 Type (Standardized)</t>
        </is>
      </c>
      <c r="AQ1" t="inlineStr">
        <is>
          <t>Conc 3 Mean Op (Standardized)</t>
        </is>
      </c>
      <c r="AR1" t="inlineStr">
        <is>
          <t>Conc 3 Mean (Standardized)</t>
        </is>
      </c>
      <c r="AS1" t="inlineStr">
        <is>
          <t>Conc 3 Min Op (Standardized)</t>
        </is>
      </c>
      <c r="AT1" t="inlineStr">
        <is>
          <t>Conc Min 3 (Standardized)</t>
        </is>
      </c>
      <c r="AU1" t="inlineStr">
        <is>
          <t>Conc 3 Max Op (Standardized)</t>
        </is>
      </c>
      <c r="AV1" t="inlineStr">
        <is>
          <t>Conc 3 Max (Standardized)</t>
        </is>
      </c>
      <c r="AW1" t="inlineStr">
        <is>
          <t>Conc 3 Units (Standardized)</t>
        </is>
      </c>
      <c r="AX1" t="inlineStr">
        <is>
          <t>Effect</t>
        </is>
      </c>
      <c r="AY1" t="inlineStr">
        <is>
          <t>Effect Measurement</t>
        </is>
      </c>
      <c r="AZ1" t="inlineStr">
        <is>
          <t>Endpoint</t>
        </is>
      </c>
      <c r="BA1" t="inlineStr">
        <is>
          <t>Observed Duration Mean Op (Days)</t>
        </is>
      </c>
      <c r="BB1" t="inlineStr">
        <is>
          <t>Observed Duration Mean (Days)</t>
        </is>
      </c>
      <c r="BC1" t="inlineStr">
        <is>
          <t>Observed Duration Min Op (Days)</t>
        </is>
      </c>
      <c r="BD1" t="inlineStr">
        <is>
          <t>Observed Duration Min (Days)</t>
        </is>
      </c>
      <c r="BE1" t="inlineStr">
        <is>
          <t>Observed Duration Max Op (Days)</t>
        </is>
      </c>
      <c r="BF1" t="inlineStr">
        <is>
          <t>Observed Duration Max (Days)</t>
        </is>
      </c>
      <c r="BG1" t="inlineStr">
        <is>
          <t>Observed Duration Units (Days)</t>
        </is>
      </c>
      <c r="BH1" t="inlineStr">
        <is>
          <t>Chemical Formulation</t>
        </is>
      </c>
      <c r="BI1" t="inlineStr">
        <is>
          <t>Chemical DTXSID</t>
        </is>
      </c>
      <c r="BJ1" t="inlineStr">
        <is>
          <t>DOI</t>
        </is>
      </c>
      <c r="BK1" t="inlineStr">
        <is>
          <t>Study Type</t>
        </is>
      </c>
      <c r="BL1" t="inlineStr">
        <is>
          <t>Test Type</t>
        </is>
      </c>
      <c r="BM1" t="inlineStr">
        <is>
          <t>Result Sample Unit</t>
        </is>
      </c>
      <c r="BN1" t="inlineStr">
        <is>
          <t>BCF 1 Value Op</t>
        </is>
      </c>
      <c r="BO1" t="inlineStr">
        <is>
          <t>BCF 1 Value</t>
        </is>
      </c>
      <c r="BP1" t="inlineStr">
        <is>
          <t>BCF 1 Min Op</t>
        </is>
      </c>
      <c r="BQ1" t="inlineStr">
        <is>
          <t>BCF 1 Min</t>
        </is>
      </c>
      <c r="BR1" t="inlineStr">
        <is>
          <t>BCF 1 Max Op</t>
        </is>
      </c>
      <c r="BS1" t="inlineStr">
        <is>
          <t>BCF 1 Max</t>
        </is>
      </c>
      <c r="BT1" t="inlineStr">
        <is>
          <t>BCF 1 Unit</t>
        </is>
      </c>
      <c r="BU1" t="inlineStr">
        <is>
          <t>BCF 2 Value Op</t>
        </is>
      </c>
      <c r="BV1" t="inlineStr">
        <is>
          <t>BCF 2 Value</t>
        </is>
      </c>
      <c r="BW1" t="inlineStr">
        <is>
          <t>BCF 2 Min Op</t>
        </is>
      </c>
      <c r="BX1" t="inlineStr">
        <is>
          <t>BCF 2 Min</t>
        </is>
      </c>
      <c r="BY1" t="inlineStr">
        <is>
          <t>BCF 2 Max Op</t>
        </is>
      </c>
      <c r="BZ1" t="inlineStr">
        <is>
          <t>BCF 2 Max</t>
        </is>
      </c>
      <c r="CA1" t="inlineStr">
        <is>
          <t>BCF 2 Unit</t>
        </is>
      </c>
      <c r="CB1" t="inlineStr">
        <is>
          <t>BCF 3 Value Op</t>
        </is>
      </c>
      <c r="CC1" t="inlineStr">
        <is>
          <t>BCF 3 Value</t>
        </is>
      </c>
      <c r="CD1" t="inlineStr">
        <is>
          <t>BCF 3 Min Op</t>
        </is>
      </c>
      <c r="CE1" t="inlineStr">
        <is>
          <t>BCF 3 Min</t>
        </is>
      </c>
      <c r="CF1" t="inlineStr">
        <is>
          <t>BCF 3 Max Op</t>
        </is>
      </c>
      <c r="CG1" t="inlineStr">
        <is>
          <t>BCF 3 Max</t>
        </is>
      </c>
      <c r="CH1" t="inlineStr">
        <is>
          <t>BCF 3 Unit</t>
        </is>
      </c>
      <c r="CI1" t="inlineStr">
        <is>
          <t>Result Comment</t>
        </is>
      </c>
      <c r="CJ1" t="inlineStr">
        <is>
          <t>General Comments</t>
        </is>
      </c>
      <c r="CK1" t="inlineStr">
        <is>
          <t>Author</t>
        </is>
      </c>
      <c r="CL1" t="inlineStr">
        <is>
          <t>Reference Number</t>
        </is>
      </c>
      <c r="CM1" t="inlineStr">
        <is>
          <t>Title</t>
        </is>
      </c>
      <c r="CN1" t="inlineStr">
        <is>
          <t>Source</t>
        </is>
      </c>
      <c r="CO1" t="inlineStr">
        <is>
          <t>Publication Year</t>
        </is>
      </c>
      <c r="CP1" t="inlineStr">
        <is>
          <t>Citation</t>
        </is>
      </c>
    </row>
    <row r="2">
      <c r="A2" t="n">
        <v>50000.0</v>
      </c>
      <c r="B2" t="inlineStr">
        <is>
          <t>Formaldehyde</t>
        </is>
      </c>
      <c r="C2"/>
      <c r="D2" t="inlineStr">
        <is>
          <t>Unmeasured</t>
        </is>
      </c>
      <c r="E2" t="inlineStr">
        <is>
          <t>Not reported</t>
        </is>
      </c>
      <c r="F2"/>
      <c r="G2" t="n">
        <v>37.1</v>
      </c>
      <c r="H2"/>
      <c r="I2"/>
      <c r="J2"/>
      <c r="K2"/>
      <c r="L2" t="inlineStr">
        <is>
          <t>Pimephales promelas</t>
        </is>
      </c>
      <c r="M2" t="inlineStr">
        <is>
          <t>Fathead Minnow</t>
        </is>
      </c>
      <c r="N2"/>
      <c r="O2"/>
      <c r="P2"/>
      <c r="Q2"/>
      <c r="R2"/>
      <c r="S2"/>
      <c r="T2"/>
      <c r="U2"/>
      <c r="V2" t="inlineStr">
        <is>
          <t>Static</t>
        </is>
      </c>
      <c r="W2" t="inlineStr">
        <is>
          <t>Fresh water</t>
        </is>
      </c>
      <c r="X2" t="inlineStr">
        <is>
          <t>Lab</t>
        </is>
      </c>
      <c r="Y2" t="n">
        <v>10.0</v>
      </c>
      <c r="Z2" t="inlineStr">
        <is>
          <t>Formulation</t>
        </is>
      </c>
      <c r="AA2"/>
      <c r="AB2"/>
      <c r="AC2" t="inlineStr">
        <is>
          <t>&gt;</t>
        </is>
      </c>
      <c r="AD2" t="n">
        <v>38.0</v>
      </c>
      <c r="AE2" t="inlineStr">
        <is>
          <t>&lt;</t>
        </is>
      </c>
      <c r="AF2" t="n">
        <v>48.0</v>
      </c>
      <c r="AG2" t="inlineStr">
        <is>
          <t>AI mg/L</t>
        </is>
      </c>
      <c r="AH2"/>
      <c r="AI2"/>
      <c r="AJ2"/>
      <c r="AK2"/>
      <c r="AL2"/>
      <c r="AM2"/>
      <c r="AN2"/>
      <c r="AO2"/>
      <c r="AP2"/>
      <c r="AQ2"/>
      <c r="AR2"/>
      <c r="AS2"/>
      <c r="AT2"/>
      <c r="AU2"/>
      <c r="AV2"/>
      <c r="AW2"/>
      <c r="AX2" t="inlineStr">
        <is>
          <t>Mortality</t>
        </is>
      </c>
      <c r="AY2" t="inlineStr">
        <is>
          <t>Mortality</t>
        </is>
      </c>
      <c r="AZ2" t="inlineStr">
        <is>
          <t>LC50</t>
        </is>
      </c>
      <c r="BA2"/>
      <c r="BB2" t="n">
        <v>4.0</v>
      </c>
      <c r="BC2"/>
      <c r="BD2"/>
      <c r="BE2"/>
      <c r="BF2"/>
      <c r="BG2" t="inlineStr">
        <is>
          <t>Day(s)</t>
        </is>
      </c>
      <c r="BH2"/>
      <c r="BI2" t="inlineStr">
        <is>
          <t>DTXSID7020637</t>
        </is>
      </c>
      <c r="BJ2"/>
      <c r="BK2"/>
      <c r="BL2" t="inlineStr">
        <is>
          <t>Acute</t>
        </is>
      </c>
      <c r="BM2"/>
      <c r="BN2"/>
      <c r="BO2"/>
      <c r="BP2"/>
      <c r="BQ2"/>
      <c r="BR2"/>
      <c r="BS2"/>
      <c r="BT2" t="inlineStr">
        <is>
          <t>--</t>
        </is>
      </c>
      <c r="BU2"/>
      <c r="BV2"/>
      <c r="BW2"/>
      <c r="BX2"/>
      <c r="BY2"/>
      <c r="BZ2"/>
      <c r="CA2"/>
      <c r="CB2"/>
      <c r="CC2"/>
      <c r="CD2"/>
      <c r="CE2"/>
      <c r="CF2"/>
      <c r="CG2"/>
      <c r="CH2"/>
      <c r="CI2"/>
      <c r="CJ2" t="inlineStr">
        <is>
          <t xml:space="preserve">SOURCE/NR//MEDIA/NR//   </t>
        </is>
      </c>
      <c r="CK2" t="inlineStr">
        <is>
          <t>Anonymous</t>
        </is>
      </c>
      <c r="CL2" t="n">
        <v>190208.0</v>
      </c>
      <c r="CM2" t="inlineStr">
        <is>
          <t>[Redacted] 96-Hour LC50 to Fathead Minnows (Formaldehyde 37-11 USP)</t>
        </is>
      </c>
      <c r="CN2" t="inlineStr">
        <is>
          <t>Technical Report, 1982:4 p.</t>
        </is>
      </c>
      <c r="CO2" t="n">
        <v>1982.0</v>
      </c>
      <c r="CP2" t="inlineStr">
        <is>
          <t>Anonymous (1982). [Redacted] 96-Hour LC50 to Fathead Minnows (Formaldehyde 37-11 USP). Technical Report, 1982, 4 p. ECOREF#:190208</t>
        </is>
      </c>
    </row>
    <row r="3">
      <c r="A3" t="n">
        <v>50000.0</v>
      </c>
      <c r="B3" t="inlineStr">
        <is>
          <t>Formaldehyde</t>
        </is>
      </c>
      <c r="C3"/>
      <c r="D3" t="inlineStr">
        <is>
          <t>Measured</t>
        </is>
      </c>
      <c r="E3" t="inlineStr">
        <is>
          <t>Not coded</t>
        </is>
      </c>
      <c r="F3"/>
      <c r="G3" t="n">
        <v>90.0</v>
      </c>
      <c r="H3"/>
      <c r="I3"/>
      <c r="J3"/>
      <c r="K3"/>
      <c r="L3" t="inlineStr">
        <is>
          <t>Pimephales promelas</t>
        </is>
      </c>
      <c r="M3" t="inlineStr">
        <is>
          <t>Fathead Minnow</t>
        </is>
      </c>
      <c r="N3"/>
      <c r="O3"/>
      <c r="P3" t="n">
        <v>30.0</v>
      </c>
      <c r="Q3"/>
      <c r="R3"/>
      <c r="S3"/>
      <c r="T3"/>
      <c r="U3" t="inlineStr">
        <is>
          <t>Day(s)</t>
        </is>
      </c>
      <c r="V3" t="inlineStr">
        <is>
          <t>Flow-through</t>
        </is>
      </c>
      <c r="W3" t="inlineStr">
        <is>
          <t>Fresh water</t>
        </is>
      </c>
      <c r="X3" t="inlineStr">
        <is>
          <t>Lab</t>
        </is>
      </c>
      <c r="Y3"/>
      <c r="Z3" t="inlineStr">
        <is>
          <t>Active ingredient</t>
        </is>
      </c>
      <c r="AA3"/>
      <c r="AB3" t="n">
        <v>24.5</v>
      </c>
      <c r="AC3"/>
      <c r="AD3" t="n">
        <v>22.9</v>
      </c>
      <c r="AE3"/>
      <c r="AF3" t="n">
        <v>26.2</v>
      </c>
      <c r="AG3" t="inlineStr">
        <is>
          <t>AI mg/L</t>
        </is>
      </c>
      <c r="AH3"/>
      <c r="AI3"/>
      <c r="AJ3"/>
      <c r="AK3"/>
      <c r="AL3"/>
      <c r="AM3"/>
      <c r="AN3"/>
      <c r="AO3"/>
      <c r="AP3"/>
      <c r="AQ3"/>
      <c r="AR3"/>
      <c r="AS3"/>
      <c r="AT3"/>
      <c r="AU3"/>
      <c r="AV3"/>
      <c r="AW3"/>
      <c r="AX3" t="inlineStr">
        <is>
          <t>Mortality</t>
        </is>
      </c>
      <c r="AY3" t="inlineStr">
        <is>
          <t>Mortality</t>
        </is>
      </c>
      <c r="AZ3" t="inlineStr">
        <is>
          <t>LC50</t>
        </is>
      </c>
      <c r="BA3"/>
      <c r="BB3" t="n">
        <v>4.0</v>
      </c>
      <c r="BC3"/>
      <c r="BD3"/>
      <c r="BE3"/>
      <c r="BF3"/>
      <c r="BG3" t="inlineStr">
        <is>
          <t>Day(s)</t>
        </is>
      </c>
      <c r="BH3" t="inlineStr">
        <is>
          <t>Pure</t>
        </is>
      </c>
      <c r="BI3" t="inlineStr">
        <is>
          <t>DTXSID7020637</t>
        </is>
      </c>
      <c r="BJ3"/>
      <c r="BK3"/>
      <c r="BL3"/>
      <c r="BM3"/>
      <c r="BN3"/>
      <c r="BO3"/>
      <c r="BP3"/>
      <c r="BQ3"/>
      <c r="BR3"/>
      <c r="BS3"/>
      <c r="BT3" t="inlineStr">
        <is>
          <t>--</t>
        </is>
      </c>
      <c r="BU3"/>
      <c r="BV3"/>
      <c r="BW3"/>
      <c r="BX3"/>
      <c r="BY3"/>
      <c r="BZ3"/>
      <c r="CA3"/>
      <c r="CB3"/>
      <c r="CC3"/>
      <c r="CD3"/>
      <c r="CE3"/>
      <c r="CF3"/>
      <c r="CG3"/>
      <c r="CH3"/>
      <c r="CI3"/>
      <c r="CJ3"/>
      <c r="CK3" t="inlineStr">
        <is>
          <t>Brooke,L.</t>
        </is>
      </c>
      <c r="CL3" t="n">
        <v>14339.0</v>
      </c>
      <c r="CM3" t="inlineStr">
        <is>
          <t>Report of the Flow-Through and Static Acute Test Comparisons with Fathead Minnows and Acute Tests with an Amphipod and a Cladoceran</t>
        </is>
      </c>
      <c r="CN3" t="inlineStr">
        <is>
          <t>Memo to L.Larson, Center for Lake Superior Environmental Studies dated August 31:24 p.</t>
        </is>
      </c>
      <c r="CO3" t="n">
        <v>1987.0</v>
      </c>
      <c r="CP3" t="inlineStr">
        <is>
          <t>Brooke,L. (1987). Report of the Flow-Through and Static Acute Test Comparisons with Fathead Minnows and Acute Tests with an Amphipod and a Cladoceran. Memo to L.Larson, Center for Lake Superior Environmental Studies dated August 31, 24 p. ECOREF#:14339</t>
        </is>
      </c>
    </row>
    <row r="4">
      <c r="A4" t="n">
        <v>50000.0</v>
      </c>
      <c r="B4" t="inlineStr">
        <is>
          <t>Formaldehyde</t>
        </is>
      </c>
      <c r="C4"/>
      <c r="D4" t="inlineStr">
        <is>
          <t>Measured</t>
        </is>
      </c>
      <c r="E4" t="inlineStr">
        <is>
          <t>Not coded</t>
        </is>
      </c>
      <c r="F4"/>
      <c r="G4" t="n">
        <v>90.0</v>
      </c>
      <c r="H4"/>
      <c r="I4"/>
      <c r="J4"/>
      <c r="K4"/>
      <c r="L4" t="inlineStr">
        <is>
          <t>Pimephales promelas</t>
        </is>
      </c>
      <c r="M4" t="inlineStr">
        <is>
          <t>Fathead Minnow</t>
        </is>
      </c>
      <c r="N4"/>
      <c r="O4"/>
      <c r="P4" t="n">
        <v>30.0</v>
      </c>
      <c r="Q4"/>
      <c r="R4"/>
      <c r="S4"/>
      <c r="T4"/>
      <c r="U4" t="inlineStr">
        <is>
          <t>Day(s)</t>
        </is>
      </c>
      <c r="V4" t="inlineStr">
        <is>
          <t>Static</t>
        </is>
      </c>
      <c r="W4" t="inlineStr">
        <is>
          <t>Fresh water</t>
        </is>
      </c>
      <c r="X4" t="inlineStr">
        <is>
          <t>Lab</t>
        </is>
      </c>
      <c r="Y4"/>
      <c r="Z4" t="inlineStr">
        <is>
          <t>Active ingredient</t>
        </is>
      </c>
      <c r="AA4"/>
      <c r="AB4" t="n">
        <v>26.3</v>
      </c>
      <c r="AC4"/>
      <c r="AD4" t="n">
        <v>23.2</v>
      </c>
      <c r="AE4"/>
      <c r="AF4" t="n">
        <v>29.7</v>
      </c>
      <c r="AG4" t="inlineStr">
        <is>
          <t>AI mg/L</t>
        </is>
      </c>
      <c r="AH4"/>
      <c r="AI4"/>
      <c r="AJ4"/>
      <c r="AK4"/>
      <c r="AL4"/>
      <c r="AM4"/>
      <c r="AN4"/>
      <c r="AO4"/>
      <c r="AP4"/>
      <c r="AQ4"/>
      <c r="AR4"/>
      <c r="AS4"/>
      <c r="AT4"/>
      <c r="AU4"/>
      <c r="AV4"/>
      <c r="AW4"/>
      <c r="AX4" t="inlineStr">
        <is>
          <t>Mortality</t>
        </is>
      </c>
      <c r="AY4" t="inlineStr">
        <is>
          <t>Mortality</t>
        </is>
      </c>
      <c r="AZ4" t="inlineStr">
        <is>
          <t>LC50</t>
        </is>
      </c>
      <c r="BA4"/>
      <c r="BB4" t="n">
        <v>4.0</v>
      </c>
      <c r="BC4"/>
      <c r="BD4"/>
      <c r="BE4"/>
      <c r="BF4"/>
      <c r="BG4" t="inlineStr">
        <is>
          <t>Day(s)</t>
        </is>
      </c>
      <c r="BH4" t="inlineStr">
        <is>
          <t>Pure</t>
        </is>
      </c>
      <c r="BI4" t="inlineStr">
        <is>
          <t>DTXSID7020637</t>
        </is>
      </c>
      <c r="BJ4"/>
      <c r="BK4"/>
      <c r="BL4"/>
      <c r="BM4"/>
      <c r="BN4"/>
      <c r="BO4"/>
      <c r="BP4"/>
      <c r="BQ4"/>
      <c r="BR4"/>
      <c r="BS4"/>
      <c r="BT4" t="inlineStr">
        <is>
          <t>--</t>
        </is>
      </c>
      <c r="BU4"/>
      <c r="BV4"/>
      <c r="BW4"/>
      <c r="BX4"/>
      <c r="BY4"/>
      <c r="BZ4"/>
      <c r="CA4"/>
      <c r="CB4"/>
      <c r="CC4"/>
      <c r="CD4"/>
      <c r="CE4"/>
      <c r="CF4"/>
      <c r="CG4"/>
      <c r="CH4"/>
      <c r="CI4"/>
      <c r="CJ4"/>
      <c r="CK4" t="inlineStr">
        <is>
          <t>Brooke,L.</t>
        </is>
      </c>
      <c r="CL4" t="n">
        <v>14339.0</v>
      </c>
      <c r="CM4" t="inlineStr">
        <is>
          <t>Report of the Flow-Through and Static Acute Test Comparisons with Fathead Minnows and Acute Tests with an Amphipod and a Cladoceran</t>
        </is>
      </c>
      <c r="CN4" t="inlineStr">
        <is>
          <t>Memo to L.Larson, Center for Lake Superior Environmental Studies dated August 31:24 p.</t>
        </is>
      </c>
      <c r="CO4" t="n">
        <v>1987.0</v>
      </c>
      <c r="CP4" t="inlineStr">
        <is>
          <t>Brooke,L. (1987). Report of the Flow-Through and Static Acute Test Comparisons with Fathead Minnows and Acute Tests with an Amphipod and a Cladoceran. Memo to L.Larson, Center for Lake Superior Environmental Studies dated August 31, 24 p. ECOREF#:14339</t>
        </is>
      </c>
    </row>
    <row r="5">
      <c r="A5" t="n">
        <v>50000.0</v>
      </c>
      <c r="B5" t="inlineStr">
        <is>
          <t>Formaldehyde</t>
        </is>
      </c>
      <c r="C5"/>
      <c r="D5" t="inlineStr">
        <is>
          <t>Measured</t>
        </is>
      </c>
      <c r="E5" t="inlineStr">
        <is>
          <t>Not reported</t>
        </is>
      </c>
      <c r="F5"/>
      <c r="G5" t="n">
        <v>90.0</v>
      </c>
      <c r="H5"/>
      <c r="I5"/>
      <c r="J5"/>
      <c r="K5"/>
      <c r="L5" t="inlineStr">
        <is>
          <t>Pimephales promelas</t>
        </is>
      </c>
      <c r="M5" t="inlineStr">
        <is>
          <t>Fathead Minnow</t>
        </is>
      </c>
      <c r="N5"/>
      <c r="O5"/>
      <c r="P5" t="n">
        <v>34.0</v>
      </c>
      <c r="Q5"/>
      <c r="R5"/>
      <c r="S5"/>
      <c r="T5"/>
      <c r="U5" t="inlineStr">
        <is>
          <t>Day(s)</t>
        </is>
      </c>
      <c r="V5" t="inlineStr">
        <is>
          <t>Flow-through</t>
        </is>
      </c>
      <c r="W5" t="inlineStr">
        <is>
          <t>Fresh water</t>
        </is>
      </c>
      <c r="X5" t="inlineStr">
        <is>
          <t>Lab</t>
        </is>
      </c>
      <c r="Y5" t="n">
        <v>6.0</v>
      </c>
      <c r="Z5" t="inlineStr">
        <is>
          <t>Active ingredient</t>
        </is>
      </c>
      <c r="AA5"/>
      <c r="AB5" t="n">
        <v>24.1</v>
      </c>
      <c r="AC5"/>
      <c r="AD5" t="n">
        <v>22.6</v>
      </c>
      <c r="AE5"/>
      <c r="AF5" t="n">
        <v>25.7</v>
      </c>
      <c r="AG5" t="inlineStr">
        <is>
          <t>AI mg/L</t>
        </is>
      </c>
      <c r="AH5"/>
      <c r="AI5"/>
      <c r="AJ5"/>
      <c r="AK5"/>
      <c r="AL5"/>
      <c r="AM5"/>
      <c r="AN5"/>
      <c r="AO5"/>
      <c r="AP5"/>
      <c r="AQ5"/>
      <c r="AR5"/>
      <c r="AS5"/>
      <c r="AT5"/>
      <c r="AU5"/>
      <c r="AV5"/>
      <c r="AW5"/>
      <c r="AX5" t="inlineStr">
        <is>
          <t>Mortality</t>
        </is>
      </c>
      <c r="AY5" t="inlineStr">
        <is>
          <t>Mortality</t>
        </is>
      </c>
      <c r="AZ5" t="inlineStr">
        <is>
          <t>LC50</t>
        </is>
      </c>
      <c r="BA5"/>
      <c r="BB5" t="n">
        <v>4.0</v>
      </c>
      <c r="BC5"/>
      <c r="BD5"/>
      <c r="BE5"/>
      <c r="BF5"/>
      <c r="BG5" t="inlineStr">
        <is>
          <t>Day(s)</t>
        </is>
      </c>
      <c r="BH5"/>
      <c r="BI5" t="inlineStr">
        <is>
          <t>DTXSID7020637</t>
        </is>
      </c>
      <c r="BJ5"/>
      <c r="BK5"/>
      <c r="BL5" t="inlineStr">
        <is>
          <t>Acute</t>
        </is>
      </c>
      <c r="BM5"/>
      <c r="BN5"/>
      <c r="BO5"/>
      <c r="BP5"/>
      <c r="BQ5"/>
      <c r="BR5"/>
      <c r="BS5"/>
      <c r="BT5" t="inlineStr">
        <is>
          <t>--</t>
        </is>
      </c>
      <c r="BU5"/>
      <c r="BV5"/>
      <c r="BW5"/>
      <c r="BX5"/>
      <c r="BY5"/>
      <c r="BZ5"/>
      <c r="CA5"/>
      <c r="CB5"/>
      <c r="CC5"/>
      <c r="CD5"/>
      <c r="CE5"/>
      <c r="CF5"/>
      <c r="CG5"/>
      <c r="CH5"/>
      <c r="CI5"/>
      <c r="CJ5" t="inlineStr">
        <is>
          <t xml:space="preserve">SOURCE/CULTURES AT EITHER THE US EPA ENVIRONMENTAL RESEARCH LABORATORY-DULUTH OR THE UNIVERSITY OF WISCONSIN SUPERIOR//MEDIA/EITHER FILTERED LAKE SUPERIOR WATER OR DECHLORINATED WATER FROM THE CUTY OF SUPERIOR//   </t>
        </is>
      </c>
      <c r="CK5" t="inlineStr">
        <is>
          <t>Geiger,D.L., L.T. Brooke, and D.J. Call</t>
        </is>
      </c>
      <c r="CL5" t="n">
        <v>3217.0</v>
      </c>
      <c r="CM5" t="inlineStr">
        <is>
          <t>Acute Toxicities of Organic Chemicals to Fathead Minnows (Pimephales promelas), Volume V</t>
        </is>
      </c>
      <c r="CN5" t="inlineStr">
        <is>
          <t>Center for Lake Superior Environmental Studies, University of Wisconsin, Superior, WI:332 p.</t>
        </is>
      </c>
      <c r="CO5" t="n">
        <v>1990.0</v>
      </c>
      <c r="CP5" t="inlineStr">
        <is>
          <t>Geiger,D.L., L.T. Brooke, and D.J. Call (1990). Acute Toxicities of Organic Chemicals to Fathead Minnows (Pimephales promelas), Volume V. Center for Lake Superior Environmental Studies, University of Wisconsin, Superior, WI, 332 p. ECOREF#:3217</t>
        </is>
      </c>
    </row>
    <row r="6">
      <c r="A6" t="n">
        <v>50066.0</v>
      </c>
      <c r="B6" t="inlineStr">
        <is>
          <t>5-Ethyl-5-phenyl-2,4,6(1H,3H,5H)-pyrimidinetrione</t>
        </is>
      </c>
      <c r="C6"/>
      <c r="D6" t="inlineStr">
        <is>
          <t>Measured</t>
        </is>
      </c>
      <c r="E6" t="inlineStr">
        <is>
          <t>Not coded</t>
        </is>
      </c>
      <c r="F6" t="inlineStr">
        <is>
          <t>&gt;</t>
        </is>
      </c>
      <c r="G6" t="n">
        <v>99.0</v>
      </c>
      <c r="H6"/>
      <c r="I6"/>
      <c r="J6"/>
      <c r="K6"/>
      <c r="L6" t="inlineStr">
        <is>
          <t>Pimephales promelas</t>
        </is>
      </c>
      <c r="M6" t="inlineStr">
        <is>
          <t>Fathead Minnow</t>
        </is>
      </c>
      <c r="N6"/>
      <c r="O6"/>
      <c r="P6" t="n">
        <v>30.0</v>
      </c>
      <c r="Q6"/>
      <c r="R6"/>
      <c r="S6"/>
      <c r="T6"/>
      <c r="U6" t="inlineStr">
        <is>
          <t>Day(s)</t>
        </is>
      </c>
      <c r="V6" t="inlineStr">
        <is>
          <t>Flow-through</t>
        </is>
      </c>
      <c r="W6" t="inlineStr">
        <is>
          <t>Fresh water</t>
        </is>
      </c>
      <c r="X6" t="inlineStr">
        <is>
          <t>Lab</t>
        </is>
      </c>
      <c r="Y6"/>
      <c r="Z6" t="inlineStr">
        <is>
          <t>Active ingredient</t>
        </is>
      </c>
      <c r="AA6"/>
      <c r="AB6" t="n">
        <v>484.0</v>
      </c>
      <c r="AC6"/>
      <c r="AD6" t="n">
        <v>446.0</v>
      </c>
      <c r="AE6"/>
      <c r="AF6" t="n">
        <v>526.0</v>
      </c>
      <c r="AG6" t="inlineStr">
        <is>
          <t>AI mg/L</t>
        </is>
      </c>
      <c r="AH6"/>
      <c r="AI6"/>
      <c r="AJ6"/>
      <c r="AK6"/>
      <c r="AL6"/>
      <c r="AM6"/>
      <c r="AN6"/>
      <c r="AO6"/>
      <c r="AP6"/>
      <c r="AQ6"/>
      <c r="AR6"/>
      <c r="AS6"/>
      <c r="AT6"/>
      <c r="AU6"/>
      <c r="AV6"/>
      <c r="AW6"/>
      <c r="AX6" t="inlineStr">
        <is>
          <t>Mortality</t>
        </is>
      </c>
      <c r="AY6" t="inlineStr">
        <is>
          <t>Mortality</t>
        </is>
      </c>
      <c r="AZ6" t="inlineStr">
        <is>
          <t>LC50</t>
        </is>
      </c>
      <c r="BA6"/>
      <c r="BB6" t="n">
        <v>4.0</v>
      </c>
      <c r="BC6"/>
      <c r="BD6"/>
      <c r="BE6"/>
      <c r="BF6"/>
      <c r="BG6" t="inlineStr">
        <is>
          <t>Day(s)</t>
        </is>
      </c>
      <c r="BH6" t="inlineStr">
        <is>
          <t>Pure</t>
        </is>
      </c>
      <c r="BI6" t="inlineStr">
        <is>
          <t>DTXSID5021122</t>
        </is>
      </c>
      <c r="BJ6"/>
      <c r="BK6"/>
      <c r="BL6"/>
      <c r="BM6"/>
      <c r="BN6"/>
      <c r="BO6"/>
      <c r="BP6"/>
      <c r="BQ6"/>
      <c r="BR6"/>
      <c r="BS6"/>
      <c r="BT6" t="inlineStr">
        <is>
          <t>--</t>
        </is>
      </c>
      <c r="BU6"/>
      <c r="BV6"/>
      <c r="BW6"/>
      <c r="BX6"/>
      <c r="BY6"/>
      <c r="BZ6"/>
      <c r="CA6"/>
      <c r="CB6"/>
      <c r="CC6"/>
      <c r="CD6"/>
      <c r="CE6"/>
      <c r="CF6"/>
      <c r="CG6"/>
      <c r="CH6"/>
      <c r="CI6" t="inlineStr">
        <is>
          <t xml:space="preserve"> NaOH pellets were added to the stock, increasing the amount of chemical in solution.  The pH was then adjusted to that of lake NAter using HCl.  Affected fish lost schooling behavior, were hypoactive and swam near the tank bottom. </t>
        </is>
      </c>
      <c r="CJ6" t="inlineStr">
        <is>
          <t xml:space="preserve">   NaOH pellets were added to the stock, increasing the amount of chemical in solution.  The pH was then adjusted to that of lake NAter using HCl.  Affected fish lost schooling behavior, were hypoactive and swam near the tank bottom. </t>
        </is>
      </c>
      <c r="CK6" t="inlineStr">
        <is>
          <t>Geiger,D.L., D.J. Call, and L.T. Brooke</t>
        </is>
      </c>
      <c r="CL6" t="n">
        <v>12859.0</v>
      </c>
      <c r="CM6" t="inlineStr">
        <is>
          <t>Acute Toxicities of Organic Chemicals to Fathead Minnows (Pimephales promelas) Volume IV</t>
        </is>
      </c>
      <c r="CN6" t="inlineStr">
        <is>
          <t>Center for Lake Superior Environmental Studies, University of Wisconsin, Superior, WI4:355 p.</t>
        </is>
      </c>
      <c r="CO6" t="n">
        <v>1988.0</v>
      </c>
      <c r="CP6" t="inlineStr">
        <is>
          <t>Geiger,D.L., D.J. Call, and L.T. Brooke (1988). Acute Toxicities of Organic Chemicals to Fathead Minnows (Pimephales promelas) Volume IV. Center for Lake Superior Environmental Studies, University of Wisconsin, Superior, WI, 4, 355 p. ECOREF#:12859</t>
        </is>
      </c>
    </row>
    <row r="7">
      <c r="A7" t="n">
        <v>50293.0</v>
      </c>
      <c r="B7" t="inlineStr">
        <is>
          <t>1,1'-(2,2,2-Trichloroethylidene)bis[4-chlorobenzene]</t>
        </is>
      </c>
      <c r="C7"/>
      <c r="D7" t="inlineStr">
        <is>
          <t>Measured</t>
        </is>
      </c>
      <c r="E7" t="inlineStr">
        <is>
          <t>Not coded</t>
        </is>
      </c>
      <c r="F7"/>
      <c r="G7" t="n">
        <v>99.0</v>
      </c>
      <c r="H7"/>
      <c r="I7"/>
      <c r="J7"/>
      <c r="K7"/>
      <c r="L7" t="inlineStr">
        <is>
          <t>Pimephales promelas</t>
        </is>
      </c>
      <c r="M7" t="inlineStr">
        <is>
          <t>Fathead Minnow</t>
        </is>
      </c>
      <c r="N7"/>
      <c r="O7"/>
      <c r="P7"/>
      <c r="Q7"/>
      <c r="R7"/>
      <c r="S7"/>
      <c r="T7"/>
      <c r="U7"/>
      <c r="V7" t="inlineStr">
        <is>
          <t>Flow-through</t>
        </is>
      </c>
      <c r="W7" t="inlineStr">
        <is>
          <t>Fresh water</t>
        </is>
      </c>
      <c r="X7" t="inlineStr">
        <is>
          <t>Lab</t>
        </is>
      </c>
      <c r="Y7"/>
      <c r="Z7" t="inlineStr">
        <is>
          <t>Active ingredient</t>
        </is>
      </c>
      <c r="AA7"/>
      <c r="AB7" t="n">
        <v>0.0085</v>
      </c>
      <c r="AC7"/>
      <c r="AD7"/>
      <c r="AE7"/>
      <c r="AF7"/>
      <c r="AG7" t="inlineStr">
        <is>
          <t>AI mg/L</t>
        </is>
      </c>
      <c r="AH7"/>
      <c r="AI7"/>
      <c r="AJ7"/>
      <c r="AK7"/>
      <c r="AL7"/>
      <c r="AM7"/>
      <c r="AN7"/>
      <c r="AO7"/>
      <c r="AP7"/>
      <c r="AQ7"/>
      <c r="AR7"/>
      <c r="AS7"/>
      <c r="AT7"/>
      <c r="AU7"/>
      <c r="AV7"/>
      <c r="AW7"/>
      <c r="AX7" t="inlineStr">
        <is>
          <t>Mortality</t>
        </is>
      </c>
      <c r="AY7" t="inlineStr">
        <is>
          <t>Mortality</t>
        </is>
      </c>
      <c r="AZ7" t="inlineStr">
        <is>
          <t>LC50</t>
        </is>
      </c>
      <c r="BA7"/>
      <c r="BB7" t="n">
        <v>4.0</v>
      </c>
      <c r="BC7"/>
      <c r="BD7"/>
      <c r="BE7"/>
      <c r="BF7"/>
      <c r="BG7" t="inlineStr">
        <is>
          <t>Day(s)</t>
        </is>
      </c>
      <c r="BH7" t="inlineStr">
        <is>
          <t>Pure</t>
        </is>
      </c>
      <c r="BI7" t="inlineStr">
        <is>
          <t>DTXSID4020375</t>
        </is>
      </c>
      <c r="BJ7" t="inlineStr">
        <is>
          <t>10.1016/0043-1354(69)90040-2</t>
        </is>
      </c>
      <c r="BK7"/>
      <c r="BL7"/>
      <c r="BM7"/>
      <c r="BN7"/>
      <c r="BO7"/>
      <c r="BP7"/>
      <c r="BQ7"/>
      <c r="BR7"/>
      <c r="BS7"/>
      <c r="BT7" t="inlineStr">
        <is>
          <t>--</t>
        </is>
      </c>
      <c r="BU7"/>
      <c r="BV7"/>
      <c r="BW7"/>
      <c r="BX7"/>
      <c r="BY7"/>
      <c r="BZ7"/>
      <c r="CA7"/>
      <c r="CB7"/>
      <c r="CC7"/>
      <c r="CD7"/>
      <c r="CE7"/>
      <c r="CF7"/>
      <c r="CG7"/>
      <c r="CH7"/>
      <c r="CI7"/>
      <c r="CJ7"/>
      <c r="CK7" t="inlineStr">
        <is>
          <t>Solon,J.M., J.L. Lincer, and J.H. Nair III</t>
        </is>
      </c>
      <c r="CL7" t="n">
        <v>2100.0</v>
      </c>
      <c r="CM7" t="inlineStr">
        <is>
          <t>The Effect of Sublethal Concentration of LAS on the Acute Toxicity of Various Insecticides to the Fathead Minnow (Pimephales promelas Rafinesque)</t>
        </is>
      </c>
      <c r="CN7" t="inlineStr">
        <is>
          <t>Water Res.3(10): 767-775</t>
        </is>
      </c>
      <c r="CO7" t="n">
        <v>1969.0</v>
      </c>
      <c r="CP7" t="inlineStr">
        <is>
          <t>Solon,J.M., J.L. Lincer, and J.H. Nair III (1969). The Effect of Sublethal Concentration of LAS on the Acute Toxicity of Various Insecticides to the Fathead Minnow (Pimephales promelas Rafinesque). Water Res., 3, (10), 767-775. doi:10.1016/0043-1354(69)90040-2. ECOREF#:2100</t>
        </is>
      </c>
    </row>
    <row r="8">
      <c r="A8" t="n">
        <v>50293.0</v>
      </c>
      <c r="B8" t="inlineStr">
        <is>
          <t>1,1'-(2,2,2-Trichloroethylidene)bis[4-chlorobenzene]</t>
        </is>
      </c>
      <c r="C8" t="inlineStr">
        <is>
          <t>Technical grade, technical product, technical formulation</t>
        </is>
      </c>
      <c r="D8" t="inlineStr">
        <is>
          <t>Unmeasured</t>
        </is>
      </c>
      <c r="E8" t="inlineStr">
        <is>
          <t>Not coded</t>
        </is>
      </c>
      <c r="F8"/>
      <c r="G8" t="n">
        <v>76.0</v>
      </c>
      <c r="H8"/>
      <c r="I8"/>
      <c r="J8"/>
      <c r="K8"/>
      <c r="L8" t="inlineStr">
        <is>
          <t>Pimephales promelas</t>
        </is>
      </c>
      <c r="M8" t="inlineStr">
        <is>
          <t>Fathead Minnow</t>
        </is>
      </c>
      <c r="N8"/>
      <c r="O8"/>
      <c r="P8"/>
      <c r="Q8"/>
      <c r="R8"/>
      <c r="S8"/>
      <c r="T8"/>
      <c r="U8"/>
      <c r="V8" t="inlineStr">
        <is>
          <t>Static</t>
        </is>
      </c>
      <c r="W8" t="inlineStr">
        <is>
          <t>Fresh water</t>
        </is>
      </c>
      <c r="X8" t="inlineStr">
        <is>
          <t>Lab</t>
        </is>
      </c>
      <c r="Y8"/>
      <c r="Z8" t="inlineStr">
        <is>
          <t>Active ingredient</t>
        </is>
      </c>
      <c r="AA8"/>
      <c r="AB8" t="n">
        <v>0.034</v>
      </c>
      <c r="AC8"/>
      <c r="AD8"/>
      <c r="AE8"/>
      <c r="AF8"/>
      <c r="AG8" t="inlineStr">
        <is>
          <t>AI mg/L</t>
        </is>
      </c>
      <c r="AH8" t="inlineStr">
        <is>
          <t>Formulation</t>
        </is>
      </c>
      <c r="AI8"/>
      <c r="AJ8" t="n">
        <v>0.045</v>
      </c>
      <c r="AK8"/>
      <c r="AL8"/>
      <c r="AM8"/>
      <c r="AN8"/>
      <c r="AO8" t="inlineStr">
        <is>
          <t>AI mg/L</t>
        </is>
      </c>
      <c r="AP8"/>
      <c r="AQ8"/>
      <c r="AR8"/>
      <c r="AS8"/>
      <c r="AT8"/>
      <c r="AU8"/>
      <c r="AV8"/>
      <c r="AW8"/>
      <c r="AX8" t="inlineStr">
        <is>
          <t>Mortality</t>
        </is>
      </c>
      <c r="AY8" t="inlineStr">
        <is>
          <t>Mortality</t>
        </is>
      </c>
      <c r="AZ8" t="inlineStr">
        <is>
          <t>LC50</t>
        </is>
      </c>
      <c r="BA8"/>
      <c r="BB8" t="n">
        <v>4.0</v>
      </c>
      <c r="BC8"/>
      <c r="BD8"/>
      <c r="BE8"/>
      <c r="BF8"/>
      <c r="BG8" t="inlineStr">
        <is>
          <t>Day(s)</t>
        </is>
      </c>
      <c r="BH8" t="inlineStr">
        <is>
          <t>Pure</t>
        </is>
      </c>
      <c r="BI8" t="inlineStr">
        <is>
          <t>DTXSID4020375</t>
        </is>
      </c>
      <c r="BJ8" t="inlineStr">
        <is>
          <t>10.1577/1548-8659(1959)88[23:RTOTCH]2.0.CO;2</t>
        </is>
      </c>
      <c r="BK8"/>
      <c r="BL8"/>
      <c r="BM8"/>
      <c r="BN8"/>
      <c r="BO8"/>
      <c r="BP8"/>
      <c r="BQ8"/>
      <c r="BR8"/>
      <c r="BS8"/>
      <c r="BT8" t="inlineStr">
        <is>
          <t>--</t>
        </is>
      </c>
      <c r="BU8"/>
      <c r="BV8"/>
      <c r="BW8"/>
      <c r="BX8"/>
      <c r="BY8"/>
      <c r="BZ8"/>
      <c r="CA8" t="inlineStr">
        <is>
          <t>--</t>
        </is>
      </c>
      <c r="CB8"/>
      <c r="CC8"/>
      <c r="CD8"/>
      <c r="CE8"/>
      <c r="CF8"/>
      <c r="CG8"/>
      <c r="CH8"/>
      <c r="CI8" t="inlineStr">
        <is>
          <t xml:space="preserve"> O EFCT CONT/SWELLING, LIGHT COLORATION//HARD,ALK,DO,PH/ DILUTION WATER//PURITY/24 % O,P'ISOMER// </t>
        </is>
      </c>
      <c r="CJ8" t="inlineStr">
        <is>
          <t xml:space="preserve">   O EFCT CONT/SWELLING, LIGHT COLORATION//HARD,ALK,DO,PH/ DILUTION WATER//PURITY/24 % O,P'ISOMER// </t>
        </is>
      </c>
      <c r="CK8" t="inlineStr">
        <is>
          <t>Henderson,C., Q.H. Pickering, and C.M. Tarzwell</t>
        </is>
      </c>
      <c r="CL8" t="n">
        <v>878.0</v>
      </c>
      <c r="CM8" t="inlineStr">
        <is>
          <t>Relative Toxicity of Ten Chlorinated Hydrocarbon Insecticides to Four Species of Fish</t>
        </is>
      </c>
      <c r="CN8" t="inlineStr">
        <is>
          <t>Trans. Am. Fish. Soc.88(1): 23-32</t>
        </is>
      </c>
      <c r="CO8" t="n">
        <v>1959.0</v>
      </c>
      <c r="CP8" t="inlineStr">
        <is>
          <t>Henderson,C., Q.H. Pickering, and C.M. Tarzwell (1959). Relative Toxicity of Ten Chlorinated Hydrocarbon Insecticides to Four Species of Fish. Trans. Am. Fish. Soc., 88, (1), 23-32. doi:10.1577/1548-8659(1959)88[23:RTOTCH]2.0.CO;2. ECOREF#:878</t>
        </is>
      </c>
    </row>
    <row r="9">
      <c r="A9" t="n">
        <v>50293.0</v>
      </c>
      <c r="B9" t="inlineStr">
        <is>
          <t>1,1'-(2,2,2-Trichloroethylidene)bis[4-chlorobenzene]</t>
        </is>
      </c>
      <c r="C9" t="inlineStr">
        <is>
          <t>Technical grade, technical product, technical formulation</t>
        </is>
      </c>
      <c r="D9" t="inlineStr">
        <is>
          <t>Unmeasured</t>
        </is>
      </c>
      <c r="E9" t="inlineStr">
        <is>
          <t>Not coded</t>
        </is>
      </c>
      <c r="F9"/>
      <c r="G9" t="n">
        <v>76.0</v>
      </c>
      <c r="H9"/>
      <c r="I9"/>
      <c r="J9"/>
      <c r="K9"/>
      <c r="L9" t="inlineStr">
        <is>
          <t>Pimephales promelas</t>
        </is>
      </c>
      <c r="M9" t="inlineStr">
        <is>
          <t>Fathead Minnow</t>
        </is>
      </c>
      <c r="N9"/>
      <c r="O9"/>
      <c r="P9"/>
      <c r="Q9"/>
      <c r="R9"/>
      <c r="S9"/>
      <c r="T9"/>
      <c r="U9"/>
      <c r="V9" t="inlineStr">
        <is>
          <t>Static</t>
        </is>
      </c>
      <c r="W9" t="inlineStr">
        <is>
          <t>Fresh water</t>
        </is>
      </c>
      <c r="X9" t="inlineStr">
        <is>
          <t>Lab</t>
        </is>
      </c>
      <c r="Y9"/>
      <c r="Z9" t="inlineStr">
        <is>
          <t>Active ingredient</t>
        </is>
      </c>
      <c r="AA9"/>
      <c r="AB9" t="n">
        <v>0.032</v>
      </c>
      <c r="AC9"/>
      <c r="AD9"/>
      <c r="AE9"/>
      <c r="AF9"/>
      <c r="AG9" t="inlineStr">
        <is>
          <t>AI mg/L</t>
        </is>
      </c>
      <c r="AH9" t="inlineStr">
        <is>
          <t>Formulation</t>
        </is>
      </c>
      <c r="AI9"/>
      <c r="AJ9" t="n">
        <v>0.042</v>
      </c>
      <c r="AK9"/>
      <c r="AL9"/>
      <c r="AM9"/>
      <c r="AN9"/>
      <c r="AO9" t="inlineStr">
        <is>
          <t>AI mg/L</t>
        </is>
      </c>
      <c r="AP9"/>
      <c r="AQ9"/>
      <c r="AR9"/>
      <c r="AS9"/>
      <c r="AT9"/>
      <c r="AU9"/>
      <c r="AV9"/>
      <c r="AW9"/>
      <c r="AX9" t="inlineStr">
        <is>
          <t>Mortality</t>
        </is>
      </c>
      <c r="AY9" t="inlineStr">
        <is>
          <t>Mortality</t>
        </is>
      </c>
      <c r="AZ9" t="inlineStr">
        <is>
          <t>LC50</t>
        </is>
      </c>
      <c r="BA9"/>
      <c r="BB9" t="n">
        <v>4.0</v>
      </c>
      <c r="BC9"/>
      <c r="BD9"/>
      <c r="BE9"/>
      <c r="BF9"/>
      <c r="BG9" t="inlineStr">
        <is>
          <t>Day(s)</t>
        </is>
      </c>
      <c r="BH9" t="inlineStr">
        <is>
          <t>Pure</t>
        </is>
      </c>
      <c r="BI9" t="inlineStr">
        <is>
          <t>DTXSID4020375</t>
        </is>
      </c>
      <c r="BJ9" t="inlineStr">
        <is>
          <t>10.1577/1548-8659(1959)88[23:RTOTCH]2.0.CO;2</t>
        </is>
      </c>
      <c r="BK9"/>
      <c r="BL9"/>
      <c r="BM9"/>
      <c r="BN9"/>
      <c r="BO9"/>
      <c r="BP9"/>
      <c r="BQ9"/>
      <c r="BR9"/>
      <c r="BS9"/>
      <c r="BT9" t="inlineStr">
        <is>
          <t>--</t>
        </is>
      </c>
      <c r="BU9"/>
      <c r="BV9"/>
      <c r="BW9"/>
      <c r="BX9"/>
      <c r="BY9"/>
      <c r="BZ9"/>
      <c r="CA9" t="inlineStr">
        <is>
          <t>--</t>
        </is>
      </c>
      <c r="CB9"/>
      <c r="CC9"/>
      <c r="CD9"/>
      <c r="CE9"/>
      <c r="CF9"/>
      <c r="CG9"/>
      <c r="CH9"/>
      <c r="CI9" t="inlineStr">
        <is>
          <t xml:space="preserve"> O EFCT CONT/SWELLING, LIGHT COLORATION//HARD,ALK,DO,PH/ DILUTION WATER//CODE/95 % DIST WATER, 5 % SPRING WATER// PURITY/24 % O,P'ISOMER// </t>
        </is>
      </c>
      <c r="CJ9" t="inlineStr">
        <is>
          <t xml:space="preserve">   O EFCT CONT/SWELLING, LIGHT COLORATION//HARD,ALK,DO,PH/ DILUTION WATER//CODE/95 % DIST WATER, 5 % SPRING WATER// PURITY/24 % O,P'ISOMER// </t>
        </is>
      </c>
      <c r="CK9" t="inlineStr">
        <is>
          <t>Henderson,C., Q.H. Pickering, and C.M. Tarzwell</t>
        </is>
      </c>
      <c r="CL9" t="n">
        <v>878.0</v>
      </c>
      <c r="CM9" t="inlineStr">
        <is>
          <t>Relative Toxicity of Ten Chlorinated Hydrocarbon Insecticides to Four Species of Fish</t>
        </is>
      </c>
      <c r="CN9" t="inlineStr">
        <is>
          <t>Trans. Am. Fish. Soc.88(1): 23-32</t>
        </is>
      </c>
      <c r="CO9" t="n">
        <v>1959.0</v>
      </c>
      <c r="CP9" t="inlineStr">
        <is>
          <t>Henderson,C., Q.H. Pickering, and C.M. Tarzwell (1959). Relative Toxicity of Ten Chlorinated Hydrocarbon Insecticides to Four Species of Fish. Trans. Am. Fish. Soc., 88, (1), 23-32. doi:10.1577/1548-8659(1959)88[23:RTOTCH]2.0.CO;2. ECOREF#:878</t>
        </is>
      </c>
    </row>
    <row r="10">
      <c r="A10" t="n">
        <v>50293.0</v>
      </c>
      <c r="B10" t="inlineStr">
        <is>
          <t>1,1'-(2,2,2-Trichloroethylidene)bis[4-chlorobenzene]</t>
        </is>
      </c>
      <c r="C10"/>
      <c r="D10" t="inlineStr">
        <is>
          <t>Measured</t>
        </is>
      </c>
      <c r="E10" t="inlineStr">
        <is>
          <t>Not coded</t>
        </is>
      </c>
      <c r="F10"/>
      <c r="G10" t="n">
        <v>99.0</v>
      </c>
      <c r="H10"/>
      <c r="I10"/>
      <c r="J10"/>
      <c r="K10"/>
      <c r="L10" t="inlineStr">
        <is>
          <t>Pimephales promelas</t>
        </is>
      </c>
      <c r="M10" t="inlineStr">
        <is>
          <t>Fathead Minnow</t>
        </is>
      </c>
      <c r="N10"/>
      <c r="O10"/>
      <c r="P10"/>
      <c r="Q10"/>
      <c r="R10"/>
      <c r="S10"/>
      <c r="T10"/>
      <c r="U10"/>
      <c r="V10" t="inlineStr">
        <is>
          <t>Flow-through</t>
        </is>
      </c>
      <c r="W10" t="inlineStr">
        <is>
          <t>Fresh water</t>
        </is>
      </c>
      <c r="X10" t="inlineStr">
        <is>
          <t>Lab</t>
        </is>
      </c>
      <c r="Y10"/>
      <c r="Z10" t="inlineStr">
        <is>
          <t>Active ingredient</t>
        </is>
      </c>
      <c r="AA10"/>
      <c r="AB10" t="n">
        <v>0.0155</v>
      </c>
      <c r="AC10"/>
      <c r="AD10"/>
      <c r="AE10"/>
      <c r="AF10"/>
      <c r="AG10" t="inlineStr">
        <is>
          <t>AI mg/L</t>
        </is>
      </c>
      <c r="AH10"/>
      <c r="AI10"/>
      <c r="AJ10"/>
      <c r="AK10"/>
      <c r="AL10"/>
      <c r="AM10"/>
      <c r="AN10"/>
      <c r="AO10"/>
      <c r="AP10"/>
      <c r="AQ10"/>
      <c r="AR10"/>
      <c r="AS10"/>
      <c r="AT10"/>
      <c r="AU10"/>
      <c r="AV10"/>
      <c r="AW10"/>
      <c r="AX10" t="inlineStr">
        <is>
          <t>Mortality</t>
        </is>
      </c>
      <c r="AY10" t="inlineStr">
        <is>
          <t>Mortality</t>
        </is>
      </c>
      <c r="AZ10" t="inlineStr">
        <is>
          <t>LC50</t>
        </is>
      </c>
      <c r="BA10"/>
      <c r="BB10" t="n">
        <v>4.0</v>
      </c>
      <c r="BC10"/>
      <c r="BD10"/>
      <c r="BE10"/>
      <c r="BF10"/>
      <c r="BG10" t="inlineStr">
        <is>
          <t>Day(s)</t>
        </is>
      </c>
      <c r="BH10" t="inlineStr">
        <is>
          <t>Pure</t>
        </is>
      </c>
      <c r="BI10" t="inlineStr">
        <is>
          <t>DTXSID4020375</t>
        </is>
      </c>
      <c r="BJ10" t="inlineStr">
        <is>
          <t>10.1016/0043-1354(69)90040-2</t>
        </is>
      </c>
      <c r="BK10"/>
      <c r="BL10"/>
      <c r="BM10"/>
      <c r="BN10"/>
      <c r="BO10"/>
      <c r="BP10"/>
      <c r="BQ10"/>
      <c r="BR10"/>
      <c r="BS10"/>
      <c r="BT10" t="inlineStr">
        <is>
          <t>--</t>
        </is>
      </c>
      <c r="BU10"/>
      <c r="BV10"/>
      <c r="BW10"/>
      <c r="BX10"/>
      <c r="BY10"/>
      <c r="BZ10"/>
      <c r="CA10"/>
      <c r="CB10"/>
      <c r="CC10"/>
      <c r="CD10"/>
      <c r="CE10"/>
      <c r="CF10"/>
      <c r="CG10"/>
      <c r="CH10"/>
      <c r="CI10"/>
      <c r="CJ10"/>
      <c r="CK10" t="inlineStr">
        <is>
          <t>Solon,J.M., J.L. Lincer, and J.H. Nair III</t>
        </is>
      </c>
      <c r="CL10" t="n">
        <v>2100.0</v>
      </c>
      <c r="CM10" t="inlineStr">
        <is>
          <t>The Effect of Sublethal Concentration of LAS on the Acute Toxicity of Various Insecticides to the Fathead Minnow (Pimephales promelas Rafinesque)</t>
        </is>
      </c>
      <c r="CN10" t="inlineStr">
        <is>
          <t>Water Res.3(10): 767-775</t>
        </is>
      </c>
      <c r="CO10" t="n">
        <v>1969.0</v>
      </c>
      <c r="CP10" t="inlineStr">
        <is>
          <t>Solon,J.M., J.L. Lincer, and J.H. Nair III (1969). The Effect of Sublethal Concentration of LAS on the Acute Toxicity of Various Insecticides to the Fathead Minnow (Pimephales promelas Rafinesque). Water Res., 3, (10), 767-775. doi:10.1016/0043-1354(69)90040-2. ECOREF#:2100</t>
        </is>
      </c>
    </row>
    <row r="11">
      <c r="A11" t="n">
        <v>50293.0</v>
      </c>
      <c r="B11" t="inlineStr">
        <is>
          <t>1,1'-(2,2,2-Trichloroethylidene)bis[4-chlorobenzene]</t>
        </is>
      </c>
      <c r="C11"/>
      <c r="D11" t="inlineStr">
        <is>
          <t>Unmeasured</t>
        </is>
      </c>
      <c r="E11" t="inlineStr">
        <is>
          <t>Not coded</t>
        </is>
      </c>
      <c r="F11"/>
      <c r="G11"/>
      <c r="H11"/>
      <c r="I11"/>
      <c r="J11"/>
      <c r="K11"/>
      <c r="L11" t="inlineStr">
        <is>
          <t>Pimephales promelas</t>
        </is>
      </c>
      <c r="M11" t="inlineStr">
        <is>
          <t>Fathead Minnow</t>
        </is>
      </c>
      <c r="N11"/>
      <c r="O11"/>
      <c r="P11"/>
      <c r="Q11"/>
      <c r="R11"/>
      <c r="S11"/>
      <c r="T11"/>
      <c r="U11"/>
      <c r="V11" t="inlineStr">
        <is>
          <t>Aquatic, unspecified</t>
        </is>
      </c>
      <c r="W11" t="inlineStr">
        <is>
          <t>Fresh water</t>
        </is>
      </c>
      <c r="X11" t="inlineStr">
        <is>
          <t>Lab</t>
        </is>
      </c>
      <c r="Y11"/>
      <c r="Z11" t="inlineStr">
        <is>
          <t>Formulation</t>
        </is>
      </c>
      <c r="AA11"/>
      <c r="AB11" t="n">
        <v>0.019</v>
      </c>
      <c r="AC11"/>
      <c r="AD11"/>
      <c r="AE11"/>
      <c r="AF11"/>
      <c r="AG11" t="inlineStr">
        <is>
          <t>AI mg/L</t>
        </is>
      </c>
      <c r="AH11"/>
      <c r="AI11"/>
      <c r="AJ11"/>
      <c r="AK11"/>
      <c r="AL11"/>
      <c r="AM11"/>
      <c r="AN11"/>
      <c r="AO11"/>
      <c r="AP11"/>
      <c r="AQ11"/>
      <c r="AR11"/>
      <c r="AS11"/>
      <c r="AT11"/>
      <c r="AU11"/>
      <c r="AV11"/>
      <c r="AW11"/>
      <c r="AX11" t="inlineStr">
        <is>
          <t>Mortality</t>
        </is>
      </c>
      <c r="AY11" t="inlineStr">
        <is>
          <t>Mortality</t>
        </is>
      </c>
      <c r="AZ11" t="inlineStr">
        <is>
          <t>LC50</t>
        </is>
      </c>
      <c r="BA11"/>
      <c r="BB11" t="n">
        <v>4.0</v>
      </c>
      <c r="BC11"/>
      <c r="BD11"/>
      <c r="BE11"/>
      <c r="BF11"/>
      <c r="BG11" t="inlineStr">
        <is>
          <t>Day(s)</t>
        </is>
      </c>
      <c r="BH11"/>
      <c r="BI11" t="inlineStr">
        <is>
          <t>DTXSID4020375</t>
        </is>
      </c>
      <c r="BJ11"/>
      <c r="BK11"/>
      <c r="BL11"/>
      <c r="BM11"/>
      <c r="BN11"/>
      <c r="BO11"/>
      <c r="BP11"/>
      <c r="BQ11"/>
      <c r="BR11"/>
      <c r="BS11"/>
      <c r="BT11" t="inlineStr">
        <is>
          <t>--</t>
        </is>
      </c>
      <c r="BU11"/>
      <c r="BV11"/>
      <c r="BW11"/>
      <c r="BX11"/>
      <c r="BY11"/>
      <c r="BZ11"/>
      <c r="CA11"/>
      <c r="CB11"/>
      <c r="CC11"/>
      <c r="CD11"/>
      <c r="CE11"/>
      <c r="CF11"/>
      <c r="CG11"/>
      <c r="CH11"/>
      <c r="CI11"/>
      <c r="CJ11"/>
      <c r="CK11" t="inlineStr">
        <is>
          <t>Mayer,F.L.,Jr.</t>
        </is>
      </c>
      <c r="CL11" t="n">
        <v>70421.0</v>
      </c>
      <c r="CM11" t="inlineStr">
        <is>
          <t>Pesticides as Pollutants</t>
        </is>
      </c>
      <c r="CN11" t="inlineStr">
        <is>
          <t>In: B.G.Liptak (Ed.), Environmental Engineer's Handbook, Chilton Book Co., Radnor, PA:405-418</t>
        </is>
      </c>
      <c r="CO11" t="n">
        <v>1974.0</v>
      </c>
      <c r="CP11" t="inlineStr">
        <is>
          <t>Mayer,F.L.,Jr. (1974). Pesticides as Pollutants. In: B.G.Liptak (Ed.), Environmental Engineer's Handbook, Chilton Book Co., Radnor, PA, 405-418. ECOREF#:70421</t>
        </is>
      </c>
    </row>
    <row r="12">
      <c r="A12" t="n">
        <v>50293.0</v>
      </c>
      <c r="B12" t="inlineStr">
        <is>
          <t>1,1'-(2,2,2-Trichloroethylidene)bis[4-chlorobenzene]</t>
        </is>
      </c>
      <c r="C12" t="inlineStr">
        <is>
          <t>Technical grade, technical product, technical formulation</t>
        </is>
      </c>
      <c r="D12" t="inlineStr">
        <is>
          <t>Unmeasured</t>
        </is>
      </c>
      <c r="E12" t="inlineStr">
        <is>
          <t>Not coded</t>
        </is>
      </c>
      <c r="F12"/>
      <c r="G12" t="n">
        <v>99.9</v>
      </c>
      <c r="H12"/>
      <c r="I12"/>
      <c r="J12"/>
      <c r="K12"/>
      <c r="L12" t="inlineStr">
        <is>
          <t>Pimephales promelas</t>
        </is>
      </c>
      <c r="M12" t="inlineStr">
        <is>
          <t>Fathead Minnow</t>
        </is>
      </c>
      <c r="N12"/>
      <c r="O12"/>
      <c r="P12"/>
      <c r="Q12"/>
      <c r="R12"/>
      <c r="S12"/>
      <c r="T12"/>
      <c r="U12"/>
      <c r="V12" t="inlineStr">
        <is>
          <t>Static</t>
        </is>
      </c>
      <c r="W12" t="inlineStr">
        <is>
          <t>Fresh water</t>
        </is>
      </c>
      <c r="X12" t="inlineStr">
        <is>
          <t>Lab</t>
        </is>
      </c>
      <c r="Y12"/>
      <c r="Z12" t="inlineStr">
        <is>
          <t>Active ingredient</t>
        </is>
      </c>
      <c r="AA12"/>
      <c r="AB12" t="n">
        <v>0.019</v>
      </c>
      <c r="AC12"/>
      <c r="AD12" t="n">
        <v>0.013</v>
      </c>
      <c r="AE12"/>
      <c r="AF12" t="n">
        <v>0.027</v>
      </c>
      <c r="AG12" t="inlineStr">
        <is>
          <t>AI mg/L</t>
        </is>
      </c>
      <c r="AH12"/>
      <c r="AI12"/>
      <c r="AJ12"/>
      <c r="AK12"/>
      <c r="AL12"/>
      <c r="AM12"/>
      <c r="AN12"/>
      <c r="AO12"/>
      <c r="AP12"/>
      <c r="AQ12"/>
      <c r="AR12"/>
      <c r="AS12"/>
      <c r="AT12"/>
      <c r="AU12"/>
      <c r="AV12"/>
      <c r="AW12"/>
      <c r="AX12" t="inlineStr">
        <is>
          <t>Mortality</t>
        </is>
      </c>
      <c r="AY12" t="inlineStr">
        <is>
          <t>Mortality</t>
        </is>
      </c>
      <c r="AZ12" t="inlineStr">
        <is>
          <t>LC50</t>
        </is>
      </c>
      <c r="BA12"/>
      <c r="BB12" t="n">
        <v>4.0</v>
      </c>
      <c r="BC12"/>
      <c r="BD12"/>
      <c r="BE12"/>
      <c r="BF12"/>
      <c r="BG12" t="inlineStr">
        <is>
          <t>Day(s)</t>
        </is>
      </c>
      <c r="BH12" t="inlineStr">
        <is>
          <t>Pure</t>
        </is>
      </c>
      <c r="BI12" t="inlineStr">
        <is>
          <t>DTXSID4020375</t>
        </is>
      </c>
      <c r="BJ12" t="inlineStr">
        <is>
          <t>10.1577/1548-8659(1970)99&lt;20:ISOSCF&gt;2.0.CO;2</t>
        </is>
      </c>
      <c r="BK12"/>
      <c r="BL12"/>
      <c r="BM12"/>
      <c r="BN12"/>
      <c r="BO12"/>
      <c r="BP12"/>
      <c r="BQ12"/>
      <c r="BR12"/>
      <c r="BS12"/>
      <c r="BT12" t="inlineStr">
        <is>
          <t>--</t>
        </is>
      </c>
      <c r="BU12"/>
      <c r="BV12"/>
      <c r="BW12"/>
      <c r="BX12"/>
      <c r="BY12"/>
      <c r="BZ12"/>
      <c r="CA12"/>
      <c r="CB12"/>
      <c r="CC12"/>
      <c r="CD12"/>
      <c r="CE12"/>
      <c r="CF12"/>
      <c r="CG12"/>
      <c r="CH12"/>
      <c r="CI12" t="inlineStr">
        <is>
          <t xml:space="preserve"> RECONSTITUTED DILUTION WATER//PH,ALK/DILUTION WATER// </t>
        </is>
      </c>
      <c r="CJ12" t="inlineStr">
        <is>
          <t xml:space="preserve">   RECONSTITUTED DILUTION WATER//PH,ALK/DILUTION WATER// </t>
        </is>
      </c>
      <c r="CK12" t="inlineStr">
        <is>
          <t>Macek,K.J., and W.A. McAllister</t>
        </is>
      </c>
      <c r="CL12" t="n">
        <v>610.0</v>
      </c>
      <c r="CM12" t="inlineStr">
        <is>
          <t>Insecticide Susceptibility of Some Common Fish Family Representatives</t>
        </is>
      </c>
      <c r="CN12" t="inlineStr">
        <is>
          <t>Trans. Am. Fish. Soc.99(1): 20-27</t>
        </is>
      </c>
      <c r="CO12" t="n">
        <v>1970.0</v>
      </c>
      <c r="CP12" t="inlineStr">
        <is>
          <t>Macek,K.J., and W.A. McAllister (1970). Insecticide Susceptibility of Some Common Fish Family Representatives. Trans. Am. Fish. Soc., 99, (1), 20-27. doi:10.1577/1548-8659(1970)99&lt;20:ISOSCF&gt;2.0.CO;2. ECOREF#:610</t>
        </is>
      </c>
    </row>
    <row r="13">
      <c r="A13" t="n">
        <v>50293.0</v>
      </c>
      <c r="B13" t="inlineStr">
        <is>
          <t>1,1'-(2,2,2-Trichloroethylidene)bis[4-chlorobenzene]</t>
        </is>
      </c>
      <c r="C13"/>
      <c r="D13" t="inlineStr">
        <is>
          <t>Not reported</t>
        </is>
      </c>
      <c r="E13" t="inlineStr">
        <is>
          <t>Not coded</t>
        </is>
      </c>
      <c r="F13"/>
      <c r="G13" t="n">
        <v>99.0</v>
      </c>
      <c r="H13"/>
      <c r="I13"/>
      <c r="J13"/>
      <c r="K13"/>
      <c r="L13" t="inlineStr">
        <is>
          <t>Pimephales promelas</t>
        </is>
      </c>
      <c r="M13" t="inlineStr">
        <is>
          <t>Fathead Minnow</t>
        </is>
      </c>
      <c r="N13"/>
      <c r="O13"/>
      <c r="P13"/>
      <c r="Q13"/>
      <c r="R13"/>
      <c r="S13"/>
      <c r="T13"/>
      <c r="U13"/>
      <c r="V13" t="inlineStr">
        <is>
          <t>Static</t>
        </is>
      </c>
      <c r="W13" t="inlineStr">
        <is>
          <t>Fresh water</t>
        </is>
      </c>
      <c r="X13" t="inlineStr">
        <is>
          <t>Lab</t>
        </is>
      </c>
      <c r="Y13"/>
      <c r="Z13" t="inlineStr">
        <is>
          <t>Active ingredient</t>
        </is>
      </c>
      <c r="AA13"/>
      <c r="AB13" t="n">
        <v>0.0132</v>
      </c>
      <c r="AC13"/>
      <c r="AD13" t="n">
        <v>0.0101</v>
      </c>
      <c r="AE13"/>
      <c r="AF13" t="n">
        <v>0.0173</v>
      </c>
      <c r="AG13" t="inlineStr">
        <is>
          <t>AI mg/L</t>
        </is>
      </c>
      <c r="AH13"/>
      <c r="AI13"/>
      <c r="AJ13"/>
      <c r="AK13"/>
      <c r="AL13"/>
      <c r="AM13"/>
      <c r="AN13"/>
      <c r="AO13"/>
      <c r="AP13"/>
      <c r="AQ13"/>
      <c r="AR13"/>
      <c r="AS13"/>
      <c r="AT13"/>
      <c r="AU13"/>
      <c r="AV13"/>
      <c r="AW13"/>
      <c r="AX13" t="inlineStr">
        <is>
          <t>Mortality</t>
        </is>
      </c>
      <c r="AY13" t="inlineStr">
        <is>
          <t>Mortality</t>
        </is>
      </c>
      <c r="AZ13" t="inlineStr">
        <is>
          <t>LC50</t>
        </is>
      </c>
      <c r="BA13"/>
      <c r="BB13" t="n">
        <v>4.0</v>
      </c>
      <c r="BC13"/>
      <c r="BD13"/>
      <c r="BE13"/>
      <c r="BF13"/>
      <c r="BG13" t="inlineStr">
        <is>
          <t>Day(s)</t>
        </is>
      </c>
      <c r="BH13" t="inlineStr">
        <is>
          <t>Pure</t>
        </is>
      </c>
      <c r="BI13" t="inlineStr">
        <is>
          <t>DTXSID4020375</t>
        </is>
      </c>
      <c r="BJ13"/>
      <c r="BK13"/>
      <c r="BL13"/>
      <c r="BM13"/>
      <c r="BN13"/>
      <c r="BO13"/>
      <c r="BP13"/>
      <c r="BQ13"/>
      <c r="BR13"/>
      <c r="BS13"/>
      <c r="BT13" t="inlineStr">
        <is>
          <t>--</t>
        </is>
      </c>
      <c r="BU13"/>
      <c r="BV13"/>
      <c r="BW13"/>
      <c r="BX13"/>
      <c r="BY13"/>
      <c r="BZ13"/>
      <c r="CA13"/>
      <c r="CB13"/>
      <c r="CC13"/>
      <c r="CD13"/>
      <c r="CE13"/>
      <c r="CF13"/>
      <c r="CG13"/>
      <c r="CH13"/>
      <c r="CI13"/>
      <c r="CJ13"/>
      <c r="CK13" t="inlineStr">
        <is>
          <t>Mayer,F.L.,Jr., and M.R. Ellersieck</t>
        </is>
      </c>
      <c r="CL13" t="n">
        <v>6797.0</v>
      </c>
      <c r="CM13" t="inlineStr">
        <is>
          <t>Manual of Acute Toxicity: Interpretation and Data Base for 410 Chemicals and 66 Species of Freshwater Animals</t>
        </is>
      </c>
      <c r="CN13" t="inlineStr">
        <is>
          <t>USDI Fish and Wildlife Service, Publication No.160, Washington, DC:505 p.</t>
        </is>
      </c>
      <c r="CO13" t="n">
        <v>1986.0</v>
      </c>
      <c r="CP13" t="inlineStr">
        <is>
          <t>Mayer,F.L.,Jr., and M.R. Ellersieck (1986). Manual of Acute Toxicity: Interpretation and Data Base for 410 Chemicals and 66 Species of Freshwater Animals. USDI Fish and Wildlife Service, Publication No.160, Washington, DC, 505 p. ECOREF#:6797</t>
        </is>
      </c>
    </row>
    <row r="14">
      <c r="A14" t="n">
        <v>50293.0</v>
      </c>
      <c r="B14" t="inlineStr">
        <is>
          <t>1,1'-(2,2,2-Trichloroethylidene)bis[4-chlorobenzene]</t>
        </is>
      </c>
      <c r="C14" t="inlineStr">
        <is>
          <t>Technical grade, technical product, technical formulation</t>
        </is>
      </c>
      <c r="D14" t="inlineStr">
        <is>
          <t>Unmeasured</t>
        </is>
      </c>
      <c r="E14" t="inlineStr">
        <is>
          <t>Not coded</t>
        </is>
      </c>
      <c r="F14"/>
      <c r="G14" t="n">
        <v>99.9</v>
      </c>
      <c r="H14"/>
      <c r="I14"/>
      <c r="J14"/>
      <c r="K14"/>
      <c r="L14" t="inlineStr">
        <is>
          <t>Pimephales promelas</t>
        </is>
      </c>
      <c r="M14" t="inlineStr">
        <is>
          <t>Fathead Minnow</t>
        </is>
      </c>
      <c r="N14"/>
      <c r="O14"/>
      <c r="P14"/>
      <c r="Q14"/>
      <c r="R14"/>
      <c r="S14"/>
      <c r="T14"/>
      <c r="U14"/>
      <c r="V14" t="inlineStr">
        <is>
          <t>Static</t>
        </is>
      </c>
      <c r="W14" t="inlineStr">
        <is>
          <t>Fresh water</t>
        </is>
      </c>
      <c r="X14" t="inlineStr">
        <is>
          <t>Lab</t>
        </is>
      </c>
      <c r="Y14"/>
      <c r="Z14" t="inlineStr">
        <is>
          <t>Active ingredient</t>
        </is>
      </c>
      <c r="AA14"/>
      <c r="AB14" t="n">
        <v>0.0199</v>
      </c>
      <c r="AC14"/>
      <c r="AD14"/>
      <c r="AE14"/>
      <c r="AF14"/>
      <c r="AG14" t="inlineStr">
        <is>
          <t>AI mg/L</t>
        </is>
      </c>
      <c r="AH14"/>
      <c r="AI14"/>
      <c r="AJ14"/>
      <c r="AK14"/>
      <c r="AL14"/>
      <c r="AM14"/>
      <c r="AN14"/>
      <c r="AO14"/>
      <c r="AP14"/>
      <c r="AQ14"/>
      <c r="AR14"/>
      <c r="AS14"/>
      <c r="AT14"/>
      <c r="AU14"/>
      <c r="AV14"/>
      <c r="AW14"/>
      <c r="AX14" t="inlineStr">
        <is>
          <t>Mortality</t>
        </is>
      </c>
      <c r="AY14" t="inlineStr">
        <is>
          <t>Mortality</t>
        </is>
      </c>
      <c r="AZ14" t="inlineStr">
        <is>
          <t>LC50</t>
        </is>
      </c>
      <c r="BA14"/>
      <c r="BB14" t="n">
        <v>4.0</v>
      </c>
      <c r="BC14"/>
      <c r="BD14"/>
      <c r="BE14"/>
      <c r="BF14"/>
      <c r="BG14" t="inlineStr">
        <is>
          <t>Day(s)</t>
        </is>
      </c>
      <c r="BH14" t="inlineStr">
        <is>
          <t>Pure</t>
        </is>
      </c>
      <c r="BI14" t="inlineStr">
        <is>
          <t>DTXSID4020375</t>
        </is>
      </c>
      <c r="BJ14" t="inlineStr">
        <is>
          <t>10.1577/1548-8659(1970)99&lt;89:BVITSO&gt;2.0.CO;2</t>
        </is>
      </c>
      <c r="BK14"/>
      <c r="BL14"/>
      <c r="BM14"/>
      <c r="BN14"/>
      <c r="BO14"/>
      <c r="BP14"/>
      <c r="BQ14"/>
      <c r="BR14"/>
      <c r="BS14"/>
      <c r="BT14" t="inlineStr">
        <is>
          <t>--</t>
        </is>
      </c>
      <c r="BU14"/>
      <c r="BV14"/>
      <c r="BW14"/>
      <c r="BX14"/>
      <c r="BY14"/>
      <c r="BZ14"/>
      <c r="CA14"/>
      <c r="CB14"/>
      <c r="CC14"/>
      <c r="CD14"/>
      <c r="CE14"/>
      <c r="CF14"/>
      <c r="CG14"/>
      <c r="CH14"/>
      <c r="CI14" t="inlineStr">
        <is>
          <t xml:space="preserve"> CARRIER/ACETONE// CONTR./SOLVENT// </t>
        </is>
      </c>
      <c r="CJ14" t="inlineStr">
        <is>
          <t xml:space="preserve">   CARRIER/ACETONE// CONTR./SOLVENT// </t>
        </is>
      </c>
      <c r="CK14" t="inlineStr">
        <is>
          <t>Macek,K.J., and H.O. Sanders</t>
        </is>
      </c>
      <c r="CL14" t="n">
        <v>2011.0</v>
      </c>
      <c r="CM14" t="inlineStr">
        <is>
          <t>Biological Variation in the Susceptibility of Fish and Aquatic Invertebrates to DDT</t>
        </is>
      </c>
      <c r="CN14" t="inlineStr">
        <is>
          <t>Trans. Am. Fish. Soc.99(1): 89-90</t>
        </is>
      </c>
      <c r="CO14" t="n">
        <v>1970.0</v>
      </c>
      <c r="CP14" t="inlineStr">
        <is>
          <t>Macek,K.J., and H.O. Sanders (1970). Biological Variation in the Susceptibility of Fish and Aquatic Invertebrates to DDT. Trans. Am. Fish. Soc., 99, (1), 89-90. doi:10.1577/1548-8659(1970)99&lt;89:BVITSO&gt;2.0.CO;2. ECOREF#:2011</t>
        </is>
      </c>
    </row>
    <row r="15">
      <c r="A15" t="n">
        <v>50293.0</v>
      </c>
      <c r="B15" t="inlineStr">
        <is>
          <t>1,1'-(2,2,2-Trichloroethylidene)bis[4-chlorobenzene]</t>
        </is>
      </c>
      <c r="C15" t="inlineStr">
        <is>
          <t>Reference Standard</t>
        </is>
      </c>
      <c r="D15" t="inlineStr">
        <is>
          <t>Unmeasured</t>
        </is>
      </c>
      <c r="E15" t="inlineStr">
        <is>
          <t>Not coded</t>
        </is>
      </c>
      <c r="F15"/>
      <c r="G15" t="n">
        <v>100.0</v>
      </c>
      <c r="H15"/>
      <c r="I15"/>
      <c r="J15"/>
      <c r="K15"/>
      <c r="L15" t="inlineStr">
        <is>
          <t>Pimephales promelas</t>
        </is>
      </c>
      <c r="M15" t="inlineStr">
        <is>
          <t>Fathead Minnow</t>
        </is>
      </c>
      <c r="N15"/>
      <c r="O15"/>
      <c r="P15"/>
      <c r="Q15"/>
      <c r="R15"/>
      <c r="S15"/>
      <c r="T15"/>
      <c r="U15"/>
      <c r="V15" t="inlineStr">
        <is>
          <t>Static</t>
        </is>
      </c>
      <c r="W15" t="inlineStr">
        <is>
          <t>Fresh water</t>
        </is>
      </c>
      <c r="X15" t="inlineStr">
        <is>
          <t>Lab</t>
        </is>
      </c>
      <c r="Y15"/>
      <c r="Z15" t="inlineStr">
        <is>
          <t>Active ingredient</t>
        </is>
      </c>
      <c r="AA15"/>
      <c r="AB15" t="n">
        <v>0.026</v>
      </c>
      <c r="AC15"/>
      <c r="AD15"/>
      <c r="AE15"/>
      <c r="AF15"/>
      <c r="AG15" t="inlineStr">
        <is>
          <t>AI mg/L</t>
        </is>
      </c>
      <c r="AH15"/>
      <c r="AI15"/>
      <c r="AJ15"/>
      <c r="AK15"/>
      <c r="AL15"/>
      <c r="AM15"/>
      <c r="AN15"/>
      <c r="AO15"/>
      <c r="AP15"/>
      <c r="AQ15"/>
      <c r="AR15"/>
      <c r="AS15"/>
      <c r="AT15"/>
      <c r="AU15"/>
      <c r="AV15"/>
      <c r="AW15"/>
      <c r="AX15" t="inlineStr">
        <is>
          <t>Mortality</t>
        </is>
      </c>
      <c r="AY15" t="inlineStr">
        <is>
          <t>Mortality</t>
        </is>
      </c>
      <c r="AZ15" t="inlineStr">
        <is>
          <t>LC50</t>
        </is>
      </c>
      <c r="BA15"/>
      <c r="BB15" t="n">
        <v>4.0</v>
      </c>
      <c r="BC15"/>
      <c r="BD15"/>
      <c r="BE15"/>
      <c r="BF15"/>
      <c r="BG15" t="inlineStr">
        <is>
          <t>Day(s)</t>
        </is>
      </c>
      <c r="BH15"/>
      <c r="BI15" t="inlineStr">
        <is>
          <t>DTXSID4020375</t>
        </is>
      </c>
      <c r="BJ15" t="inlineStr">
        <is>
          <t>10.1577/1548-8659(1959)88[23:RTOTCH]2.0.CO;2</t>
        </is>
      </c>
      <c r="BK15"/>
      <c r="BL15"/>
      <c r="BM15"/>
      <c r="BN15"/>
      <c r="BO15"/>
      <c r="BP15"/>
      <c r="BQ15"/>
      <c r="BR15"/>
      <c r="BS15"/>
      <c r="BT15" t="inlineStr">
        <is>
          <t>--</t>
        </is>
      </c>
      <c r="BU15"/>
      <c r="BV15"/>
      <c r="BW15"/>
      <c r="BX15"/>
      <c r="BY15"/>
      <c r="BZ15"/>
      <c r="CA15"/>
      <c r="CB15"/>
      <c r="CC15"/>
      <c r="CD15"/>
      <c r="CE15"/>
      <c r="CF15"/>
      <c r="CG15"/>
      <c r="CH15"/>
      <c r="CI15" t="inlineStr">
        <is>
          <t xml:space="preserve"> O EFCT CONT/SWELLING, LIGHT COLORATION//HARD,ALK,DO,PH/ DILUTION WATER// </t>
        </is>
      </c>
      <c r="CJ15" t="inlineStr">
        <is>
          <t xml:space="preserve">   O EFCT CONT/SWELLING, LIGHT COLORATION//HARD,ALK,DO,PH/ DILUTION WATER// </t>
        </is>
      </c>
      <c r="CK15" t="inlineStr">
        <is>
          <t>Henderson,C., Q.H. Pickering, and C.M. Tarzwell</t>
        </is>
      </c>
      <c r="CL15" t="n">
        <v>878.0</v>
      </c>
      <c r="CM15" t="inlineStr">
        <is>
          <t>Relative Toxicity of Ten Chlorinated Hydrocarbon Insecticides to Four Species of Fish</t>
        </is>
      </c>
      <c r="CN15" t="inlineStr">
        <is>
          <t>Trans. Am. Fish. Soc.88(1): 23-32</t>
        </is>
      </c>
      <c r="CO15" t="n">
        <v>1959.0</v>
      </c>
      <c r="CP15" t="inlineStr">
        <is>
          <t>Henderson,C., Q.H. Pickering, and C.M. Tarzwell (1959). Relative Toxicity of Ten Chlorinated Hydrocarbon Insecticides to Four Species of Fish. Trans. Am. Fish. Soc., 88, (1), 23-32. doi:10.1577/1548-8659(1959)88[23:RTOTCH]2.0.CO;2. ECOREF#:878</t>
        </is>
      </c>
    </row>
    <row r="16">
      <c r="A16" t="n">
        <v>50293.0</v>
      </c>
      <c r="B16" t="inlineStr">
        <is>
          <t>1,1'-(2,2,2-Trichloroethylidene)bis[4-chlorobenzene]</t>
        </is>
      </c>
      <c r="C16" t="inlineStr">
        <is>
          <t>Reference Standard</t>
        </is>
      </c>
      <c r="D16" t="inlineStr">
        <is>
          <t>Unmeasured</t>
        </is>
      </c>
      <c r="E16" t="inlineStr">
        <is>
          <t>Not coded</t>
        </is>
      </c>
      <c r="F16"/>
      <c r="G16" t="n">
        <v>100.0</v>
      </c>
      <c r="H16"/>
      <c r="I16"/>
      <c r="J16"/>
      <c r="K16"/>
      <c r="L16" t="inlineStr">
        <is>
          <t>Pimephales promelas</t>
        </is>
      </c>
      <c r="M16" t="inlineStr">
        <is>
          <t>Fathead Minnow</t>
        </is>
      </c>
      <c r="N16"/>
      <c r="O16"/>
      <c r="P16"/>
      <c r="Q16"/>
      <c r="R16"/>
      <c r="S16"/>
      <c r="T16"/>
      <c r="U16"/>
      <c r="V16" t="inlineStr">
        <is>
          <t>Static</t>
        </is>
      </c>
      <c r="W16" t="inlineStr">
        <is>
          <t>Fresh water</t>
        </is>
      </c>
      <c r="X16" t="inlineStr">
        <is>
          <t>Lab</t>
        </is>
      </c>
      <c r="Y16"/>
      <c r="Z16" t="inlineStr">
        <is>
          <t>Active ingredient</t>
        </is>
      </c>
      <c r="AA16"/>
      <c r="AB16" t="n">
        <v>0.026</v>
      </c>
      <c r="AC16"/>
      <c r="AD16"/>
      <c r="AE16"/>
      <c r="AF16"/>
      <c r="AG16" t="inlineStr">
        <is>
          <t>AI mg/L</t>
        </is>
      </c>
      <c r="AH16"/>
      <c r="AI16"/>
      <c r="AJ16"/>
      <c r="AK16"/>
      <c r="AL16"/>
      <c r="AM16"/>
      <c r="AN16"/>
      <c r="AO16"/>
      <c r="AP16"/>
      <c r="AQ16"/>
      <c r="AR16"/>
      <c r="AS16"/>
      <c r="AT16"/>
      <c r="AU16"/>
      <c r="AV16"/>
      <c r="AW16"/>
      <c r="AX16" t="inlineStr">
        <is>
          <t>Mortality</t>
        </is>
      </c>
      <c r="AY16" t="inlineStr">
        <is>
          <t>Mortality</t>
        </is>
      </c>
      <c r="AZ16" t="inlineStr">
        <is>
          <t>LC50</t>
        </is>
      </c>
      <c r="BA16"/>
      <c r="BB16" t="n">
        <v>4.0</v>
      </c>
      <c r="BC16"/>
      <c r="BD16"/>
      <c r="BE16"/>
      <c r="BF16"/>
      <c r="BG16" t="inlineStr">
        <is>
          <t>Day(s)</t>
        </is>
      </c>
      <c r="BH16"/>
      <c r="BI16" t="inlineStr">
        <is>
          <t>DTXSID4020375</t>
        </is>
      </c>
      <c r="BJ16" t="inlineStr">
        <is>
          <t>10.1577/1548-8659(1959)88[23:RTOTCH]2.0.CO;2</t>
        </is>
      </c>
      <c r="BK16"/>
      <c r="BL16"/>
      <c r="BM16"/>
      <c r="BN16"/>
      <c r="BO16"/>
      <c r="BP16"/>
      <c r="BQ16"/>
      <c r="BR16"/>
      <c r="BS16"/>
      <c r="BT16" t="inlineStr">
        <is>
          <t>--</t>
        </is>
      </c>
      <c r="BU16"/>
      <c r="BV16"/>
      <c r="BW16"/>
      <c r="BX16"/>
      <c r="BY16"/>
      <c r="BZ16"/>
      <c r="CA16"/>
      <c r="CB16"/>
      <c r="CC16"/>
      <c r="CD16"/>
      <c r="CE16"/>
      <c r="CF16"/>
      <c r="CG16"/>
      <c r="CH16"/>
      <c r="CI16" t="inlineStr">
        <is>
          <t xml:space="preserve"> O EFCT CONT/SWELLING, LIGHT COLORATION//HARD,ALK,DO,PH/ DILUTION WATER//CODE/95 % DIST WATER, 5 % SPRING WATER// </t>
        </is>
      </c>
      <c r="CJ16" t="inlineStr">
        <is>
          <t xml:space="preserve">   O EFCT CONT/SWELLING, LIGHT COLORATION//HARD,ALK,DO,PH/ DILUTION WATER//CODE/95 % DIST WATER, 5 % SPRING WATER// </t>
        </is>
      </c>
      <c r="CK16" t="inlineStr">
        <is>
          <t>Henderson,C., Q.H. Pickering, and C.M. Tarzwell</t>
        </is>
      </c>
      <c r="CL16" t="n">
        <v>878.0</v>
      </c>
      <c r="CM16" t="inlineStr">
        <is>
          <t>Relative Toxicity of Ten Chlorinated Hydrocarbon Insecticides to Four Species of Fish</t>
        </is>
      </c>
      <c r="CN16" t="inlineStr">
        <is>
          <t>Trans. Am. Fish. Soc.88(1): 23-32</t>
        </is>
      </c>
      <c r="CO16" t="n">
        <v>1959.0</v>
      </c>
      <c r="CP16" t="inlineStr">
        <is>
          <t>Henderson,C., Q.H. Pickering, and C.M. Tarzwell (1959). Relative Toxicity of Ten Chlorinated Hydrocarbon Insecticides to Four Species of Fish. Trans. Am. Fish. Soc., 88, (1), 23-32. doi:10.1577/1548-8659(1959)88[23:RTOTCH]2.0.CO;2. ECOREF#:878</t>
        </is>
      </c>
    </row>
    <row r="17">
      <c r="A17" t="n">
        <v>50293.0</v>
      </c>
      <c r="B17" t="inlineStr">
        <is>
          <t>1,1'-(2,2,2-Trichloroethylidene)bis[4-chlorobenzene]</t>
        </is>
      </c>
      <c r="C17"/>
      <c r="D17" t="inlineStr">
        <is>
          <t>Not reported</t>
        </is>
      </c>
      <c r="E17" t="inlineStr">
        <is>
          <t>Not coded</t>
        </is>
      </c>
      <c r="F17"/>
      <c r="G17" t="n">
        <v>99.0</v>
      </c>
      <c r="H17"/>
      <c r="I17"/>
      <c r="J17"/>
      <c r="K17"/>
      <c r="L17" t="inlineStr">
        <is>
          <t>Pimephales promelas</t>
        </is>
      </c>
      <c r="M17" t="inlineStr">
        <is>
          <t>Fathead Minnow</t>
        </is>
      </c>
      <c r="N17"/>
      <c r="O17"/>
      <c r="P17"/>
      <c r="Q17"/>
      <c r="R17"/>
      <c r="S17"/>
      <c r="T17"/>
      <c r="U17"/>
      <c r="V17" t="inlineStr">
        <is>
          <t>Static</t>
        </is>
      </c>
      <c r="W17" t="inlineStr">
        <is>
          <t>Fresh water</t>
        </is>
      </c>
      <c r="X17" t="inlineStr">
        <is>
          <t>Lab</t>
        </is>
      </c>
      <c r="Y17"/>
      <c r="Z17" t="inlineStr">
        <is>
          <t>Active ingredient</t>
        </is>
      </c>
      <c r="AA17"/>
      <c r="AB17" t="n">
        <v>0.0124</v>
      </c>
      <c r="AC17"/>
      <c r="AD17" t="n">
        <v>0.01</v>
      </c>
      <c r="AE17"/>
      <c r="AF17" t="n">
        <v>0.0154</v>
      </c>
      <c r="AG17" t="inlineStr">
        <is>
          <t>AI mg/L</t>
        </is>
      </c>
      <c r="AH17"/>
      <c r="AI17"/>
      <c r="AJ17"/>
      <c r="AK17"/>
      <c r="AL17"/>
      <c r="AM17"/>
      <c r="AN17"/>
      <c r="AO17"/>
      <c r="AP17"/>
      <c r="AQ17"/>
      <c r="AR17"/>
      <c r="AS17"/>
      <c r="AT17"/>
      <c r="AU17"/>
      <c r="AV17"/>
      <c r="AW17"/>
      <c r="AX17" t="inlineStr">
        <is>
          <t>Mortality</t>
        </is>
      </c>
      <c r="AY17" t="inlineStr">
        <is>
          <t>Mortality</t>
        </is>
      </c>
      <c r="AZ17" t="inlineStr">
        <is>
          <t>LC50</t>
        </is>
      </c>
      <c r="BA17"/>
      <c r="BB17" t="n">
        <v>4.0</v>
      </c>
      <c r="BC17"/>
      <c r="BD17"/>
      <c r="BE17"/>
      <c r="BF17"/>
      <c r="BG17" t="inlineStr">
        <is>
          <t>Day(s)</t>
        </is>
      </c>
      <c r="BH17" t="inlineStr">
        <is>
          <t>Pure</t>
        </is>
      </c>
      <c r="BI17" t="inlineStr">
        <is>
          <t>DTXSID4020375</t>
        </is>
      </c>
      <c r="BJ17"/>
      <c r="BK17"/>
      <c r="BL17"/>
      <c r="BM17"/>
      <c r="BN17"/>
      <c r="BO17"/>
      <c r="BP17"/>
      <c r="BQ17"/>
      <c r="BR17"/>
      <c r="BS17"/>
      <c r="BT17" t="inlineStr">
        <is>
          <t>--</t>
        </is>
      </c>
      <c r="BU17"/>
      <c r="BV17"/>
      <c r="BW17"/>
      <c r="BX17"/>
      <c r="BY17"/>
      <c r="BZ17"/>
      <c r="CA17"/>
      <c r="CB17"/>
      <c r="CC17"/>
      <c r="CD17"/>
      <c r="CE17"/>
      <c r="CF17"/>
      <c r="CG17"/>
      <c r="CH17"/>
      <c r="CI17"/>
      <c r="CJ17"/>
      <c r="CK17" t="inlineStr">
        <is>
          <t>Mayer,F.L.,Jr., and M.R. Ellersieck</t>
        </is>
      </c>
      <c r="CL17" t="n">
        <v>6797.0</v>
      </c>
      <c r="CM17" t="inlineStr">
        <is>
          <t>Manual of Acute Toxicity: Interpretation and Data Base for 410 Chemicals and 66 Species of Freshwater Animals</t>
        </is>
      </c>
      <c r="CN17" t="inlineStr">
        <is>
          <t>USDI Fish and Wildlife Service, Publication No.160, Washington, DC:505 p.</t>
        </is>
      </c>
      <c r="CO17" t="n">
        <v>1986.0</v>
      </c>
      <c r="CP17" t="inlineStr">
        <is>
          <t>Mayer,F.L.,Jr., and M.R. Ellersieck (1986). Manual of Acute Toxicity: Interpretation and Data Base for 410 Chemicals and 66 Species of Freshwater Animals. USDI Fish and Wildlife Service, Publication No.160, Washington, DC, 505 p. ECOREF#:6797</t>
        </is>
      </c>
    </row>
    <row r="18">
      <c r="A18" t="n">
        <v>50293.0</v>
      </c>
      <c r="B18" t="inlineStr">
        <is>
          <t>1,1'-(2,2,2-Trichloroethylidene)bis[4-chlorobenzene]</t>
        </is>
      </c>
      <c r="C18" t="inlineStr">
        <is>
          <t>Analytical grade</t>
        </is>
      </c>
      <c r="D18" t="inlineStr">
        <is>
          <t>Unmeasured</t>
        </is>
      </c>
      <c r="E18" t="inlineStr">
        <is>
          <t>Not coded</t>
        </is>
      </c>
      <c r="F18"/>
      <c r="G18"/>
      <c r="H18"/>
      <c r="I18"/>
      <c r="J18"/>
      <c r="K18"/>
      <c r="L18" t="inlineStr">
        <is>
          <t>Pimephales promelas</t>
        </is>
      </c>
      <c r="M18" t="inlineStr">
        <is>
          <t>Fathead Minnow</t>
        </is>
      </c>
      <c r="N18"/>
      <c r="O18"/>
      <c r="P18"/>
      <c r="Q18"/>
      <c r="R18"/>
      <c r="S18"/>
      <c r="T18"/>
      <c r="U18"/>
      <c r="V18" t="inlineStr">
        <is>
          <t>Static</t>
        </is>
      </c>
      <c r="W18" t="inlineStr">
        <is>
          <t>Fresh water</t>
        </is>
      </c>
      <c r="X18" t="inlineStr">
        <is>
          <t>Lab</t>
        </is>
      </c>
      <c r="Y18"/>
      <c r="Z18" t="inlineStr">
        <is>
          <t>Active ingredient</t>
        </is>
      </c>
      <c r="AA18"/>
      <c r="AB18" t="n">
        <v>0.058</v>
      </c>
      <c r="AC18"/>
      <c r="AD18"/>
      <c r="AE18"/>
      <c r="AF18"/>
      <c r="AG18" t="inlineStr">
        <is>
          <t>AI mg/L</t>
        </is>
      </c>
      <c r="AH18"/>
      <c r="AI18"/>
      <c r="AJ18"/>
      <c r="AK18"/>
      <c r="AL18"/>
      <c r="AM18"/>
      <c r="AN18"/>
      <c r="AO18"/>
      <c r="AP18"/>
      <c r="AQ18"/>
      <c r="AR18"/>
      <c r="AS18"/>
      <c r="AT18"/>
      <c r="AU18"/>
      <c r="AV18"/>
      <c r="AW18"/>
      <c r="AX18" t="inlineStr">
        <is>
          <t>Mortality</t>
        </is>
      </c>
      <c r="AY18" t="inlineStr">
        <is>
          <t>Mortality</t>
        </is>
      </c>
      <c r="AZ18" t="inlineStr">
        <is>
          <t>LC50</t>
        </is>
      </c>
      <c r="BA18"/>
      <c r="BB18" t="n">
        <v>4.0</v>
      </c>
      <c r="BC18"/>
      <c r="BD18"/>
      <c r="BE18"/>
      <c r="BF18"/>
      <c r="BG18" t="inlineStr">
        <is>
          <t>Day(s)</t>
        </is>
      </c>
      <c r="BH18"/>
      <c r="BI18" t="inlineStr">
        <is>
          <t>DTXSID4020375</t>
        </is>
      </c>
      <c r="BJ18"/>
      <c r="BK18"/>
      <c r="BL18"/>
      <c r="BM18"/>
      <c r="BN18"/>
      <c r="BO18"/>
      <c r="BP18"/>
      <c r="BQ18"/>
      <c r="BR18"/>
      <c r="BS18"/>
      <c r="BT18" t="inlineStr">
        <is>
          <t>--</t>
        </is>
      </c>
      <c r="BU18"/>
      <c r="BV18"/>
      <c r="BW18"/>
      <c r="BX18"/>
      <c r="BY18"/>
      <c r="BZ18"/>
      <c r="CA18"/>
      <c r="CB18"/>
      <c r="CC18"/>
      <c r="CD18"/>
      <c r="CE18"/>
      <c r="CF18"/>
      <c r="CG18"/>
      <c r="CH18"/>
      <c r="CI18"/>
      <c r="CJ18"/>
      <c r="CK18" t="inlineStr">
        <is>
          <t>Priester,L.E.,Jr.</t>
        </is>
      </c>
      <c r="CL18" t="n">
        <v>14649.0</v>
      </c>
      <c r="CM18" t="inlineStr">
        <is>
          <t>The Accumulation and Metabolism of DDT, Parathion, and Endrin by Aquatic Food-Chain Organisms</t>
        </is>
      </c>
      <c r="CN18" t="inlineStr">
        <is>
          <t>Ph.D. Thesis, Clemson University, Clemson, SC:74 p.</t>
        </is>
      </c>
      <c r="CO18" t="n">
        <v>1965.0</v>
      </c>
      <c r="CP18" t="inlineStr">
        <is>
          <t>Priester,L.E.,Jr. (1965). The Accumulation and Metabolism of DDT, Parathion, and Endrin by Aquatic Food-Chain Organisms. Ph.D. Thesis, Clemson University, Clemson, SC, 74 p. ECOREF#:14649</t>
        </is>
      </c>
    </row>
    <row r="19">
      <c r="A19" t="n">
        <v>50293.0</v>
      </c>
      <c r="B19" t="inlineStr">
        <is>
          <t>1,1'-(2,2,2-Trichloroethylidene)bis[4-chlorobenzene]</t>
        </is>
      </c>
      <c r="C19"/>
      <c r="D19" t="inlineStr">
        <is>
          <t>Not reported</t>
        </is>
      </c>
      <c r="E19" t="inlineStr">
        <is>
          <t>Not coded</t>
        </is>
      </c>
      <c r="F19"/>
      <c r="G19" t="n">
        <v>99.0</v>
      </c>
      <c r="H19"/>
      <c r="I19"/>
      <c r="J19"/>
      <c r="K19"/>
      <c r="L19" t="inlineStr">
        <is>
          <t>Pimephales promelas</t>
        </is>
      </c>
      <c r="M19" t="inlineStr">
        <is>
          <t>Fathead Minnow</t>
        </is>
      </c>
      <c r="N19"/>
      <c r="O19"/>
      <c r="P19"/>
      <c r="Q19"/>
      <c r="R19"/>
      <c r="S19"/>
      <c r="T19"/>
      <c r="U19"/>
      <c r="V19" t="inlineStr">
        <is>
          <t>Flow-through</t>
        </is>
      </c>
      <c r="W19" t="inlineStr">
        <is>
          <t>Fresh water</t>
        </is>
      </c>
      <c r="X19" t="inlineStr">
        <is>
          <t>Lab</t>
        </is>
      </c>
      <c r="Y19"/>
      <c r="Z19" t="inlineStr">
        <is>
          <t>Active ingredient</t>
        </is>
      </c>
      <c r="AA19"/>
      <c r="AB19" t="n">
        <v>0.0099</v>
      </c>
      <c r="AC19"/>
      <c r="AD19" t="n">
        <v>0.0065</v>
      </c>
      <c r="AE19"/>
      <c r="AF19" t="n">
        <v>0.015</v>
      </c>
      <c r="AG19" t="inlineStr">
        <is>
          <t>AI mg/L</t>
        </is>
      </c>
      <c r="AH19"/>
      <c r="AI19"/>
      <c r="AJ19"/>
      <c r="AK19"/>
      <c r="AL19"/>
      <c r="AM19"/>
      <c r="AN19"/>
      <c r="AO19"/>
      <c r="AP19"/>
      <c r="AQ19"/>
      <c r="AR19"/>
      <c r="AS19"/>
      <c r="AT19"/>
      <c r="AU19"/>
      <c r="AV19"/>
      <c r="AW19"/>
      <c r="AX19" t="inlineStr">
        <is>
          <t>Mortality</t>
        </is>
      </c>
      <c r="AY19" t="inlineStr">
        <is>
          <t>Mortality</t>
        </is>
      </c>
      <c r="AZ19" t="inlineStr">
        <is>
          <t>LC50</t>
        </is>
      </c>
      <c r="BA19"/>
      <c r="BB19" t="n">
        <v>4.0</v>
      </c>
      <c r="BC19"/>
      <c r="BD19"/>
      <c r="BE19"/>
      <c r="BF19"/>
      <c r="BG19" t="inlineStr">
        <is>
          <t>Day(s)</t>
        </is>
      </c>
      <c r="BH19" t="inlineStr">
        <is>
          <t>Pure</t>
        </is>
      </c>
      <c r="BI19" t="inlineStr">
        <is>
          <t>DTXSID4020375</t>
        </is>
      </c>
      <c r="BJ19"/>
      <c r="BK19"/>
      <c r="BL19"/>
      <c r="BM19"/>
      <c r="BN19"/>
      <c r="BO19"/>
      <c r="BP19"/>
      <c r="BQ19"/>
      <c r="BR19"/>
      <c r="BS19"/>
      <c r="BT19" t="inlineStr">
        <is>
          <t>--</t>
        </is>
      </c>
      <c r="BU19"/>
      <c r="BV19"/>
      <c r="BW19"/>
      <c r="BX19"/>
      <c r="BY19"/>
      <c r="BZ19"/>
      <c r="CA19"/>
      <c r="CB19"/>
      <c r="CC19"/>
      <c r="CD19"/>
      <c r="CE19"/>
      <c r="CF19"/>
      <c r="CG19"/>
      <c r="CH19"/>
      <c r="CI19"/>
      <c r="CJ19"/>
      <c r="CK19" t="inlineStr">
        <is>
          <t>Mayer,F.L.,Jr., and M.R. Ellersieck</t>
        </is>
      </c>
      <c r="CL19" t="n">
        <v>6797.0</v>
      </c>
      <c r="CM19" t="inlineStr">
        <is>
          <t>Manual of Acute Toxicity: Interpretation and Data Base for 410 Chemicals and 66 Species of Freshwater Animals</t>
        </is>
      </c>
      <c r="CN19" t="inlineStr">
        <is>
          <t>USDI Fish and Wildlife Service, Publication No.160, Washington, DC:505 p.</t>
        </is>
      </c>
      <c r="CO19" t="n">
        <v>1986.0</v>
      </c>
      <c r="CP19" t="inlineStr">
        <is>
          <t>Mayer,F.L.,Jr., and M.R. Ellersieck (1986). Manual of Acute Toxicity: Interpretation and Data Base for 410 Chemicals and 66 Species of Freshwater Animals. USDI Fish and Wildlife Service, Publication No.160, Washington, DC, 505 p. ECOREF#:6797</t>
        </is>
      </c>
    </row>
    <row r="20">
      <c r="A20" t="n">
        <v>50293.0</v>
      </c>
      <c r="B20" t="inlineStr">
        <is>
          <t>1,1'-(2,2,2-Trichloroethylidene)bis[4-chlorobenzene]</t>
        </is>
      </c>
      <c r="C20"/>
      <c r="D20" t="inlineStr">
        <is>
          <t>Measured</t>
        </is>
      </c>
      <c r="E20" t="inlineStr">
        <is>
          <t>Not coded</t>
        </is>
      </c>
      <c r="F20"/>
      <c r="G20" t="n">
        <v>99.0</v>
      </c>
      <c r="H20"/>
      <c r="I20"/>
      <c r="J20"/>
      <c r="K20"/>
      <c r="L20" t="inlineStr">
        <is>
          <t>Pimephales promelas</t>
        </is>
      </c>
      <c r="M20" t="inlineStr">
        <is>
          <t>Fathead Minnow</t>
        </is>
      </c>
      <c r="N20"/>
      <c r="O20"/>
      <c r="P20"/>
      <c r="Q20"/>
      <c r="R20"/>
      <c r="S20"/>
      <c r="T20"/>
      <c r="U20"/>
      <c r="V20" t="inlineStr">
        <is>
          <t>Flow-through</t>
        </is>
      </c>
      <c r="W20" t="inlineStr">
        <is>
          <t>Fresh water</t>
        </is>
      </c>
      <c r="X20" t="inlineStr">
        <is>
          <t>Lab</t>
        </is>
      </c>
      <c r="Y20"/>
      <c r="Z20" t="inlineStr">
        <is>
          <t>Active ingredient</t>
        </is>
      </c>
      <c r="AA20"/>
      <c r="AB20" t="n">
        <v>0.0176</v>
      </c>
      <c r="AC20"/>
      <c r="AD20"/>
      <c r="AE20"/>
      <c r="AF20"/>
      <c r="AG20" t="inlineStr">
        <is>
          <t>AI mg/L</t>
        </is>
      </c>
      <c r="AH20"/>
      <c r="AI20"/>
      <c r="AJ20"/>
      <c r="AK20"/>
      <c r="AL20"/>
      <c r="AM20"/>
      <c r="AN20"/>
      <c r="AO20"/>
      <c r="AP20"/>
      <c r="AQ20"/>
      <c r="AR20"/>
      <c r="AS20"/>
      <c r="AT20"/>
      <c r="AU20"/>
      <c r="AV20"/>
      <c r="AW20"/>
      <c r="AX20" t="inlineStr">
        <is>
          <t>Mortality</t>
        </is>
      </c>
      <c r="AY20" t="inlineStr">
        <is>
          <t>Mortality</t>
        </is>
      </c>
      <c r="AZ20" t="inlineStr">
        <is>
          <t>LC50</t>
        </is>
      </c>
      <c r="BA20"/>
      <c r="BB20" t="n">
        <v>4.0</v>
      </c>
      <c r="BC20"/>
      <c r="BD20"/>
      <c r="BE20"/>
      <c r="BF20"/>
      <c r="BG20" t="inlineStr">
        <is>
          <t>Day(s)</t>
        </is>
      </c>
      <c r="BH20" t="inlineStr">
        <is>
          <t>Pure</t>
        </is>
      </c>
      <c r="BI20" t="inlineStr">
        <is>
          <t>DTXSID4020375</t>
        </is>
      </c>
      <c r="BJ20" t="inlineStr">
        <is>
          <t>10.1016/0043-1354(69)90040-2</t>
        </is>
      </c>
      <c r="BK20"/>
      <c r="BL20"/>
      <c r="BM20"/>
      <c r="BN20"/>
      <c r="BO20"/>
      <c r="BP20"/>
      <c r="BQ20"/>
      <c r="BR20"/>
      <c r="BS20"/>
      <c r="BT20" t="inlineStr">
        <is>
          <t>--</t>
        </is>
      </c>
      <c r="BU20"/>
      <c r="BV20"/>
      <c r="BW20"/>
      <c r="BX20"/>
      <c r="BY20"/>
      <c r="BZ20"/>
      <c r="CA20"/>
      <c r="CB20"/>
      <c r="CC20"/>
      <c r="CD20"/>
      <c r="CE20"/>
      <c r="CF20"/>
      <c r="CG20"/>
      <c r="CH20"/>
      <c r="CI20"/>
      <c r="CJ20"/>
      <c r="CK20" t="inlineStr">
        <is>
          <t>Solon,J.M., J.L. Lincer, and J.H. Nair III</t>
        </is>
      </c>
      <c r="CL20" t="n">
        <v>2100.0</v>
      </c>
      <c r="CM20" t="inlineStr">
        <is>
          <t>The Effect of Sublethal Concentration of LAS on the Acute Toxicity of Various Insecticides to the Fathead Minnow (Pimephales promelas Rafinesque)</t>
        </is>
      </c>
      <c r="CN20" t="inlineStr">
        <is>
          <t>Water Res.3(10): 767-775</t>
        </is>
      </c>
      <c r="CO20" t="n">
        <v>1969.0</v>
      </c>
      <c r="CP20" t="inlineStr">
        <is>
          <t>Solon,J.M., J.L. Lincer, and J.H. Nair III (1969). The Effect of Sublethal Concentration of LAS on the Acute Toxicity of Various Insecticides to the Fathead Minnow (Pimephales promelas Rafinesque). Water Res., 3, (10), 767-775. doi:10.1016/0043-1354(69)90040-2. ECOREF#:2100</t>
        </is>
      </c>
    </row>
    <row r="21">
      <c r="A21" t="n">
        <v>50317.0</v>
      </c>
      <c r="B21" t="inlineStr">
        <is>
          <t>2,3,6-Trichlorobenzoic acid</t>
        </is>
      </c>
      <c r="C21"/>
      <c r="D21" t="inlineStr">
        <is>
          <t>Not reported</t>
        </is>
      </c>
      <c r="E21" t="inlineStr">
        <is>
          <t>Not coded</t>
        </is>
      </c>
      <c r="F21"/>
      <c r="G21" t="n">
        <v>53.0</v>
      </c>
      <c r="H21"/>
      <c r="I21"/>
      <c r="J21"/>
      <c r="K21"/>
      <c r="L21" t="inlineStr">
        <is>
          <t>Pimephales promelas</t>
        </is>
      </c>
      <c r="M21" t="inlineStr">
        <is>
          <t>Fathead Minnow</t>
        </is>
      </c>
      <c r="N21"/>
      <c r="O21"/>
      <c r="P21"/>
      <c r="Q21"/>
      <c r="R21"/>
      <c r="S21"/>
      <c r="T21"/>
      <c r="U21"/>
      <c r="V21" t="inlineStr">
        <is>
          <t>Static</t>
        </is>
      </c>
      <c r="W21" t="inlineStr">
        <is>
          <t>Fresh water</t>
        </is>
      </c>
      <c r="X21" t="inlineStr">
        <is>
          <t>Lab</t>
        </is>
      </c>
      <c r="Y21"/>
      <c r="Z21" t="inlineStr">
        <is>
          <t>Active ingredient</t>
        </is>
      </c>
      <c r="AA21"/>
      <c r="AB21" t="n">
        <v>8.5</v>
      </c>
      <c r="AC21"/>
      <c r="AD21" t="n">
        <v>6.8</v>
      </c>
      <c r="AE21"/>
      <c r="AF21" t="n">
        <v>10.5</v>
      </c>
      <c r="AG21" t="inlineStr">
        <is>
          <t>AI mg/L</t>
        </is>
      </c>
      <c r="AH21"/>
      <c r="AI21"/>
      <c r="AJ21"/>
      <c r="AK21"/>
      <c r="AL21"/>
      <c r="AM21"/>
      <c r="AN21"/>
      <c r="AO21"/>
      <c r="AP21"/>
      <c r="AQ21"/>
      <c r="AR21"/>
      <c r="AS21"/>
      <c r="AT21"/>
      <c r="AU21"/>
      <c r="AV21"/>
      <c r="AW21"/>
      <c r="AX21" t="inlineStr">
        <is>
          <t>Mortality</t>
        </is>
      </c>
      <c r="AY21" t="inlineStr">
        <is>
          <t>Mortality</t>
        </is>
      </c>
      <c r="AZ21" t="inlineStr">
        <is>
          <t>LC50</t>
        </is>
      </c>
      <c r="BA21"/>
      <c r="BB21" t="n">
        <v>4.0</v>
      </c>
      <c r="BC21"/>
      <c r="BD21"/>
      <c r="BE21"/>
      <c r="BF21"/>
      <c r="BG21" t="inlineStr">
        <is>
          <t>Day(s)</t>
        </is>
      </c>
      <c r="BH21" t="inlineStr">
        <is>
          <t>Pure</t>
        </is>
      </c>
      <c r="BI21" t="inlineStr">
        <is>
          <t>DTXSID6040296</t>
        </is>
      </c>
      <c r="BJ21"/>
      <c r="BK21"/>
      <c r="BL21"/>
      <c r="BM21"/>
      <c r="BN21"/>
      <c r="BO21"/>
      <c r="BP21"/>
      <c r="BQ21"/>
      <c r="BR21"/>
      <c r="BS21"/>
      <c r="BT21" t="inlineStr">
        <is>
          <t>--</t>
        </is>
      </c>
      <c r="BU21"/>
      <c r="BV21"/>
      <c r="BW21"/>
      <c r="BX21"/>
      <c r="BY21"/>
      <c r="BZ21"/>
      <c r="CA21"/>
      <c r="CB21"/>
      <c r="CC21"/>
      <c r="CD21"/>
      <c r="CE21"/>
      <c r="CF21"/>
      <c r="CG21"/>
      <c r="CH21"/>
      <c r="CI21"/>
      <c r="CJ21"/>
      <c r="CK21" t="inlineStr">
        <is>
          <t>Mayer,F.L.,Jr., and M.R. Ellersieck</t>
        </is>
      </c>
      <c r="CL21" t="n">
        <v>6797.0</v>
      </c>
      <c r="CM21" t="inlineStr">
        <is>
          <t>Manual of Acute Toxicity: Interpretation and Data Base for 410 Chemicals and 66 Species of Freshwater Animals</t>
        </is>
      </c>
      <c r="CN21" t="inlineStr">
        <is>
          <t>USDI Fish and Wildlife Service, Publication No.160, Washington, DC:505 p.</t>
        </is>
      </c>
      <c r="CO21" t="n">
        <v>1986.0</v>
      </c>
      <c r="CP21" t="inlineStr">
        <is>
          <t>Mayer,F.L.,Jr., and M.R. Ellersieck (1986). Manual of Acute Toxicity: Interpretation and Data Base for 410 Chemicals and 66 Species of Freshwater Animals. USDI Fish and Wildlife Service, Publication No.160, Washington, DC, 505 p. ECOREF#:6797</t>
        </is>
      </c>
    </row>
    <row r="22">
      <c r="A22" t="n">
        <v>51036.0</v>
      </c>
      <c r="B22" t="inlineStr">
        <is>
          <t>5-[[2-(2-Butoxyethoxy)ethoxy]methyl]-6-propyl-1,3-benzodioxole</t>
        </is>
      </c>
      <c r="C22"/>
      <c r="D22" t="inlineStr">
        <is>
          <t>Unmeasured</t>
        </is>
      </c>
      <c r="E22" t="inlineStr">
        <is>
          <t>Not reported</t>
        </is>
      </c>
      <c r="F22"/>
      <c r="G22" t="n">
        <v>93.7</v>
      </c>
      <c r="H22"/>
      <c r="I22"/>
      <c r="J22"/>
      <c r="K22"/>
      <c r="L22" t="inlineStr">
        <is>
          <t>Pimephales promelas</t>
        </is>
      </c>
      <c r="M22" t="inlineStr">
        <is>
          <t>Fathead Minnow</t>
        </is>
      </c>
      <c r="N22" t="inlineStr">
        <is>
          <t>Adult</t>
        </is>
      </c>
      <c r="O22"/>
      <c r="P22"/>
      <c r="Q22"/>
      <c r="R22"/>
      <c r="S22"/>
      <c r="T22"/>
      <c r="U22"/>
      <c r="V22" t="inlineStr">
        <is>
          <t>Aquatic, unspecified</t>
        </is>
      </c>
      <c r="W22" t="inlineStr">
        <is>
          <t>Fresh water</t>
        </is>
      </c>
      <c r="X22" t="inlineStr">
        <is>
          <t>Lab</t>
        </is>
      </c>
      <c r="Y22" t="n">
        <v>6.0</v>
      </c>
      <c r="Z22" t="inlineStr">
        <is>
          <t>Active ingredient</t>
        </is>
      </c>
      <c r="AA22"/>
      <c r="AB22" t="n">
        <v>12.9</v>
      </c>
      <c r="AC22"/>
      <c r="AD22"/>
      <c r="AE22"/>
      <c r="AF22"/>
      <c r="AG22" t="inlineStr">
        <is>
          <t>AI mg/L</t>
        </is>
      </c>
      <c r="AH22"/>
      <c r="AI22"/>
      <c r="AJ22"/>
      <c r="AK22"/>
      <c r="AL22"/>
      <c r="AM22"/>
      <c r="AN22"/>
      <c r="AO22"/>
      <c r="AP22"/>
      <c r="AQ22"/>
      <c r="AR22"/>
      <c r="AS22"/>
      <c r="AT22"/>
      <c r="AU22"/>
      <c r="AV22"/>
      <c r="AW22"/>
      <c r="AX22" t="inlineStr">
        <is>
          <t>Mortality</t>
        </is>
      </c>
      <c r="AY22" t="inlineStr">
        <is>
          <t>Mortality</t>
        </is>
      </c>
      <c r="AZ22" t="inlineStr">
        <is>
          <t>LC50</t>
        </is>
      </c>
      <c r="BA22"/>
      <c r="BB22" t="n">
        <v>4.0</v>
      </c>
      <c r="BC22"/>
      <c r="BD22"/>
      <c r="BE22"/>
      <c r="BF22"/>
      <c r="BG22" t="inlineStr">
        <is>
          <t>Day(s)</t>
        </is>
      </c>
      <c r="BH22" t="inlineStr">
        <is>
          <t>Liquid</t>
        </is>
      </c>
      <c r="BI22" t="inlineStr">
        <is>
          <t>DTXSID1021166</t>
        </is>
      </c>
      <c r="BJ22"/>
      <c r="BK22"/>
      <c r="BL22"/>
      <c r="BM22"/>
      <c r="BN22"/>
      <c r="BO22"/>
      <c r="BP22"/>
      <c r="BQ22"/>
      <c r="BR22"/>
      <c r="BS22"/>
      <c r="BT22" t="inlineStr">
        <is>
          <t>--</t>
        </is>
      </c>
      <c r="BU22"/>
      <c r="BV22"/>
      <c r="BW22"/>
      <c r="BX22"/>
      <c r="BY22"/>
      <c r="BZ22"/>
      <c r="CA22"/>
      <c r="CB22"/>
      <c r="CC22"/>
      <c r="CD22"/>
      <c r="CE22"/>
      <c r="CF22"/>
      <c r="CG22"/>
      <c r="CH22"/>
      <c r="CI22"/>
      <c r="CJ22" t="inlineStr">
        <is>
          <t xml:space="preserve">SOURCE/NR//MEDIA/NR//   </t>
        </is>
      </c>
      <c r="CK22" t="inlineStr">
        <is>
          <t>Fort,D.</t>
        </is>
      </c>
      <c r="CL22" t="n">
        <v>195530.0</v>
      </c>
      <c r="CM22" t="inlineStr">
        <is>
          <t>Piperonyl Butoxide: 21-D Fish Reproduction Assay</t>
        </is>
      </c>
      <c r="CN22" t="inlineStr">
        <is>
          <t>Project Number: 48687701/OCR, PBTF01/00257. Unpublished study prepared by Fort Environmental Laboratories, Inc., Golden Pacific Laboratories, LLC (GPL) and Experimental Pathology Laboratories:286 p.</t>
        </is>
      </c>
      <c r="CO22" t="n">
        <v>2012.0</v>
      </c>
      <c r="CP22" t="inlineStr">
        <is>
          <t>Fort,D. (2012). Piperonyl Butoxide: 21-D Fish Reproduction Assay. Project Number: 48687701/OCR, PBTF01/00257. Unpublished study prepared by Fort Environmental Laboratories, Inc., Golden Pacific Laboratories, LLC (GPL) and Experimental Pathology Laboratories, 286 p. ECOREF#:195530</t>
        </is>
      </c>
    </row>
    <row r="23">
      <c r="A23" t="n">
        <v>51036.0</v>
      </c>
      <c r="B23" t="inlineStr">
        <is>
          <t>5-[[2-(2-Butoxyethoxy)ethoxy]methyl]-6-propyl-1,3-benzodioxole</t>
        </is>
      </c>
      <c r="C23" t="inlineStr">
        <is>
          <t>Technical grade, technical product, technical formulation</t>
        </is>
      </c>
      <c r="D23" t="inlineStr">
        <is>
          <t>Not coded</t>
        </is>
      </c>
      <c r="E23" t="inlineStr">
        <is>
          <t>United States Environmental Protection Agency</t>
        </is>
      </c>
      <c r="F23"/>
      <c r="G23"/>
      <c r="H23"/>
      <c r="I23"/>
      <c r="J23"/>
      <c r="K23"/>
      <c r="L23" t="inlineStr">
        <is>
          <t>Pimephales promelas</t>
        </is>
      </c>
      <c r="M23" t="inlineStr">
        <is>
          <t>Fathead Minnow</t>
        </is>
      </c>
      <c r="N23"/>
      <c r="O23"/>
      <c r="P23"/>
      <c r="Q23"/>
      <c r="R23"/>
      <c r="S23"/>
      <c r="T23"/>
      <c r="U23"/>
      <c r="V23" t="inlineStr">
        <is>
          <t>Static</t>
        </is>
      </c>
      <c r="W23" t="inlineStr">
        <is>
          <t>Fresh water</t>
        </is>
      </c>
      <c r="X23" t="inlineStr">
        <is>
          <t>Lab</t>
        </is>
      </c>
      <c r="Y23"/>
      <c r="Z23" t="inlineStr">
        <is>
          <t>Active ingredient</t>
        </is>
      </c>
      <c r="AA23"/>
      <c r="AB23" t="n">
        <v>6.2</v>
      </c>
      <c r="AC23"/>
      <c r="AD23" t="n">
        <v>5.47</v>
      </c>
      <c r="AE23"/>
      <c r="AF23" t="n">
        <v>7.02</v>
      </c>
      <c r="AG23" t="inlineStr">
        <is>
          <t>AI mg/L</t>
        </is>
      </c>
      <c r="AH23"/>
      <c r="AI23"/>
      <c r="AJ23"/>
      <c r="AK23"/>
      <c r="AL23"/>
      <c r="AM23"/>
      <c r="AN23"/>
      <c r="AO23"/>
      <c r="AP23"/>
      <c r="AQ23"/>
      <c r="AR23"/>
      <c r="AS23"/>
      <c r="AT23"/>
      <c r="AU23"/>
      <c r="AV23"/>
      <c r="AW23"/>
      <c r="AX23" t="inlineStr">
        <is>
          <t>Mortality</t>
        </is>
      </c>
      <c r="AY23" t="inlineStr">
        <is>
          <t>Mortality</t>
        </is>
      </c>
      <c r="AZ23" t="inlineStr">
        <is>
          <t>LC50</t>
        </is>
      </c>
      <c r="BA23"/>
      <c r="BB23" t="n">
        <v>4.0</v>
      </c>
      <c r="BC23"/>
      <c r="BD23"/>
      <c r="BE23"/>
      <c r="BF23"/>
      <c r="BG23" t="inlineStr">
        <is>
          <t>Day(s)</t>
        </is>
      </c>
      <c r="BH23"/>
      <c r="BI23" t="inlineStr">
        <is>
          <t>DTXSID1021166</t>
        </is>
      </c>
      <c r="BJ23"/>
      <c r="BK23"/>
      <c r="BL23" t="inlineStr">
        <is>
          <t>Acute</t>
        </is>
      </c>
      <c r="BM23"/>
      <c r="BN23"/>
      <c r="BO23"/>
      <c r="BP23"/>
      <c r="BQ23"/>
      <c r="BR23"/>
      <c r="BS23"/>
      <c r="BT23" t="inlineStr">
        <is>
          <t>--</t>
        </is>
      </c>
      <c r="BU23"/>
      <c r="BV23"/>
      <c r="BW23"/>
      <c r="BX23"/>
      <c r="BY23"/>
      <c r="BZ23"/>
      <c r="CA23"/>
      <c r="CB23"/>
      <c r="CC23"/>
      <c r="CD23"/>
      <c r="CE23"/>
      <c r="CF23"/>
      <c r="CG23"/>
      <c r="CH23"/>
      <c r="CI23"/>
      <c r="CJ23" t="inlineStr">
        <is>
          <t xml:space="preserve">CONTR/STD METHODS USED//   </t>
        </is>
      </c>
      <c r="CK23" t="inlineStr">
        <is>
          <t>U.S. Environmental Protection Agency</t>
        </is>
      </c>
      <c r="CL23" t="n">
        <v>344.0</v>
      </c>
      <c r="CM23" t="inlineStr">
        <is>
          <t>Pesticide Ecotoxicity Database (Formerly: Environmental Effects Database (EEDB))</t>
        </is>
      </c>
      <c r="CN23" t="inlineStr">
        <is>
          <t>Environmental Fate and Effects Division, U.S.EPA, Washington, D.C.:</t>
        </is>
      </c>
      <c r="CO23" t="n">
        <v>1992.0</v>
      </c>
      <c r="CP23" t="inlineStr">
        <is>
          <t>U.S. Environmental Protection Agency (1992). Pesticide Ecotoxicity Database (Formerly: Environmental Effects Database (EEDB)). Environmental Fate and Effects Division, U.S.EPA, Washington, D.C., ECOREF#:344</t>
        </is>
      </c>
    </row>
    <row r="24">
      <c r="A24" t="n">
        <v>51285.0</v>
      </c>
      <c r="B24" t="inlineStr">
        <is>
          <t>2,4-Dinitrophenol</t>
        </is>
      </c>
      <c r="C24"/>
      <c r="D24" t="inlineStr">
        <is>
          <t>Measured</t>
        </is>
      </c>
      <c r="E24" t="inlineStr">
        <is>
          <t>Not reported</t>
        </is>
      </c>
      <c r="F24"/>
      <c r="G24" t="n">
        <v>85.0</v>
      </c>
      <c r="H24"/>
      <c r="I24"/>
      <c r="J24"/>
      <c r="K24"/>
      <c r="L24" t="inlineStr">
        <is>
          <t>Pimephales promelas</t>
        </is>
      </c>
      <c r="M24" t="inlineStr">
        <is>
          <t>Fathead Minnow</t>
        </is>
      </c>
      <c r="N24"/>
      <c r="O24"/>
      <c r="P24" t="n">
        <v>32.0</v>
      </c>
      <c r="Q24"/>
      <c r="R24"/>
      <c r="S24"/>
      <c r="T24"/>
      <c r="U24" t="inlineStr">
        <is>
          <t>Day(s)</t>
        </is>
      </c>
      <c r="V24" t="inlineStr">
        <is>
          <t>Flow-through</t>
        </is>
      </c>
      <c r="W24" t="inlineStr">
        <is>
          <t>Fresh water</t>
        </is>
      </c>
      <c r="X24" t="inlineStr">
        <is>
          <t>Lab</t>
        </is>
      </c>
      <c r="Y24"/>
      <c r="Z24" t="inlineStr">
        <is>
          <t>Active ingredient</t>
        </is>
      </c>
      <c r="AA24"/>
      <c r="AB24" t="n">
        <v>10.6</v>
      </c>
      <c r="AC24"/>
      <c r="AD24" t="n">
        <v>9.57</v>
      </c>
      <c r="AE24"/>
      <c r="AF24" t="n">
        <v>11.8</v>
      </c>
      <c r="AG24" t="inlineStr">
        <is>
          <t>AI mg/L</t>
        </is>
      </c>
      <c r="AH24"/>
      <c r="AI24"/>
      <c r="AJ24"/>
      <c r="AK24"/>
      <c r="AL24"/>
      <c r="AM24"/>
      <c r="AN24"/>
      <c r="AO24"/>
      <c r="AP24"/>
      <c r="AQ24"/>
      <c r="AR24"/>
      <c r="AS24"/>
      <c r="AT24"/>
      <c r="AU24"/>
      <c r="AV24"/>
      <c r="AW24"/>
      <c r="AX24" t="inlineStr">
        <is>
          <t>Mortality</t>
        </is>
      </c>
      <c r="AY24" t="inlineStr">
        <is>
          <t>Mortality</t>
        </is>
      </c>
      <c r="AZ24" t="inlineStr">
        <is>
          <t>LC50</t>
        </is>
      </c>
      <c r="BA24"/>
      <c r="BB24" t="n">
        <v>4.0</v>
      </c>
      <c r="BC24"/>
      <c r="BD24"/>
      <c r="BE24"/>
      <c r="BF24"/>
      <c r="BG24" t="inlineStr">
        <is>
          <t>Day(s)</t>
        </is>
      </c>
      <c r="BH24"/>
      <c r="BI24" t="inlineStr">
        <is>
          <t>DTXSID0020523</t>
        </is>
      </c>
      <c r="BJ24"/>
      <c r="BK24"/>
      <c r="BL24" t="inlineStr">
        <is>
          <t>Acute</t>
        </is>
      </c>
      <c r="BM24"/>
      <c r="BN24"/>
      <c r="BO24"/>
      <c r="BP24"/>
      <c r="BQ24"/>
      <c r="BR24"/>
      <c r="BS24"/>
      <c r="BT24" t="inlineStr">
        <is>
          <t>--</t>
        </is>
      </c>
      <c r="BU24"/>
      <c r="BV24"/>
      <c r="BW24"/>
      <c r="BX24"/>
      <c r="BY24"/>
      <c r="BZ24"/>
      <c r="CA24"/>
      <c r="CB24"/>
      <c r="CC24"/>
      <c r="CD24"/>
      <c r="CE24"/>
      <c r="CF24"/>
      <c r="CG24"/>
      <c r="CH24"/>
      <c r="CI24"/>
      <c r="CJ24" t="inlineStr">
        <is>
          <t xml:space="preserve">SOURCE/US EPA ENVIRONMENTAL RESEARCH LABORATORY DULUTH AND THE UNIVERSITY OF WISCONSIN SUPERIOR//MEDIA/FILTERED LAKE SUPERIOR WATER OR DECHLORINATED CITY OF SUPERIOR WISCONSIN WATER//   </t>
        </is>
      </c>
      <c r="CK24" t="inlineStr">
        <is>
          <t>Geiger,D.L., C.E. Northcott, D.J. Call, and L.T. Brooke</t>
        </is>
      </c>
      <c r="CL24" t="n">
        <v>12447.0</v>
      </c>
      <c r="CM24" t="inlineStr">
        <is>
          <t>Acute Toxicities of Organic Chemicals to Fathead Minnows (Pimephales promelas), Volume II</t>
        </is>
      </c>
      <c r="CN24" t="inlineStr">
        <is>
          <t>Center for Lake Superior Environmental Studies, University of Wisconsin, Superior, WI:326 p.</t>
        </is>
      </c>
      <c r="CO24" t="n">
        <v>1985.0</v>
      </c>
      <c r="CP24" t="inlineStr">
        <is>
          <t>Geiger,D.L., C.E. Northcott, D.J. Call, and L.T. Brooke (1985). Acute Toxicities of Organic Chemicals to Fathead Minnows (Pimephales promelas), Volume II. Center for Lake Superior Environmental Studies, University of Wisconsin, Superior, WI, 326 p. ECOREF#:12447</t>
        </is>
      </c>
    </row>
    <row r="25">
      <c r="A25" t="n">
        <v>51285.0</v>
      </c>
      <c r="B25" t="inlineStr">
        <is>
          <t>2,4-Dinitrophenol</t>
        </is>
      </c>
      <c r="C25"/>
      <c r="D25" t="inlineStr">
        <is>
          <t>Measured</t>
        </is>
      </c>
      <c r="E25" t="inlineStr">
        <is>
          <t>Not reported</t>
        </is>
      </c>
      <c r="F25"/>
      <c r="G25" t="n">
        <v>85.0</v>
      </c>
      <c r="H25"/>
      <c r="I25"/>
      <c r="J25"/>
      <c r="K25"/>
      <c r="L25" t="inlineStr">
        <is>
          <t>Pimephales promelas</t>
        </is>
      </c>
      <c r="M25" t="inlineStr">
        <is>
          <t>Fathead Minnow</t>
        </is>
      </c>
      <c r="N25"/>
      <c r="O25"/>
      <c r="P25" t="n">
        <v>34.0</v>
      </c>
      <c r="Q25"/>
      <c r="R25"/>
      <c r="S25"/>
      <c r="T25"/>
      <c r="U25" t="inlineStr">
        <is>
          <t>Day(s)</t>
        </is>
      </c>
      <c r="V25" t="inlineStr">
        <is>
          <t>Flow-through</t>
        </is>
      </c>
      <c r="W25" t="inlineStr">
        <is>
          <t>Fresh water</t>
        </is>
      </c>
      <c r="X25" t="inlineStr">
        <is>
          <t>Lab</t>
        </is>
      </c>
      <c r="Y25"/>
      <c r="Z25" t="inlineStr">
        <is>
          <t>Active ingredient</t>
        </is>
      </c>
      <c r="AA25"/>
      <c r="AB25" t="n">
        <v>10.6</v>
      </c>
      <c r="AC25"/>
      <c r="AD25" t="n">
        <v>9.53</v>
      </c>
      <c r="AE25"/>
      <c r="AF25" t="n">
        <v>11.9</v>
      </c>
      <c r="AG25" t="inlineStr">
        <is>
          <t>AI mg/L</t>
        </is>
      </c>
      <c r="AH25"/>
      <c r="AI25"/>
      <c r="AJ25"/>
      <c r="AK25"/>
      <c r="AL25"/>
      <c r="AM25"/>
      <c r="AN25"/>
      <c r="AO25"/>
      <c r="AP25"/>
      <c r="AQ25"/>
      <c r="AR25"/>
      <c r="AS25"/>
      <c r="AT25"/>
      <c r="AU25"/>
      <c r="AV25"/>
      <c r="AW25"/>
      <c r="AX25" t="inlineStr">
        <is>
          <t>Mortality</t>
        </is>
      </c>
      <c r="AY25" t="inlineStr">
        <is>
          <t>Mortality</t>
        </is>
      </c>
      <c r="AZ25" t="inlineStr">
        <is>
          <t>LC50</t>
        </is>
      </c>
      <c r="BA25"/>
      <c r="BB25" t="n">
        <v>4.0</v>
      </c>
      <c r="BC25"/>
      <c r="BD25"/>
      <c r="BE25"/>
      <c r="BF25"/>
      <c r="BG25" t="inlineStr">
        <is>
          <t>Day(s)</t>
        </is>
      </c>
      <c r="BH25"/>
      <c r="BI25" t="inlineStr">
        <is>
          <t>DTXSID0020523</t>
        </is>
      </c>
      <c r="BJ25"/>
      <c r="BK25"/>
      <c r="BL25" t="inlineStr">
        <is>
          <t>Acute</t>
        </is>
      </c>
      <c r="BM25"/>
      <c r="BN25"/>
      <c r="BO25"/>
      <c r="BP25"/>
      <c r="BQ25"/>
      <c r="BR25"/>
      <c r="BS25"/>
      <c r="BT25" t="inlineStr">
        <is>
          <t>--</t>
        </is>
      </c>
      <c r="BU25"/>
      <c r="BV25"/>
      <c r="BW25"/>
      <c r="BX25"/>
      <c r="BY25"/>
      <c r="BZ25"/>
      <c r="CA25"/>
      <c r="CB25"/>
      <c r="CC25"/>
      <c r="CD25"/>
      <c r="CE25"/>
      <c r="CF25"/>
      <c r="CG25"/>
      <c r="CH25"/>
      <c r="CI25"/>
      <c r="CJ25" t="inlineStr">
        <is>
          <t xml:space="preserve">SOURCE/US EPA ENVIRONMENTAL RESEARCH LABORATORY DULUTH AND THE UNIVERSITY OF WISCONSIN SUPERIOR//MEDIA/FILTERED LAKE SUPERIOR WATER OR DECHLORINATED CITY OF SUPERIOR WISCONSIN WATER//   </t>
        </is>
      </c>
      <c r="CK25" t="inlineStr">
        <is>
          <t>Geiger,D.L., C.E. Northcott, D.J. Call, and L.T. Brooke</t>
        </is>
      </c>
      <c r="CL25" t="n">
        <v>12447.0</v>
      </c>
      <c r="CM25" t="inlineStr">
        <is>
          <t>Acute Toxicities of Organic Chemicals to Fathead Minnows (Pimephales promelas), Volume II</t>
        </is>
      </c>
      <c r="CN25" t="inlineStr">
        <is>
          <t>Center for Lake Superior Environmental Studies, University of Wisconsin, Superior, WI:326 p.</t>
        </is>
      </c>
      <c r="CO25" t="n">
        <v>1985.0</v>
      </c>
      <c r="CP25" t="inlineStr">
        <is>
          <t>Geiger,D.L., C.E. Northcott, D.J. Call, and L.T. Brooke (1985). Acute Toxicities of Organic Chemicals to Fathead Minnows (Pimephales promelas), Volume II. Center for Lake Superior Environmental Studies, University of Wisconsin, Superior, WI, 326 p. ECOREF#:12447</t>
        </is>
      </c>
    </row>
    <row r="26">
      <c r="A26" t="n">
        <v>51285.0</v>
      </c>
      <c r="B26" t="inlineStr">
        <is>
          <t>2,4-Dinitrophenol</t>
        </is>
      </c>
      <c r="C26"/>
      <c r="D26" t="inlineStr">
        <is>
          <t>Measured</t>
        </is>
      </c>
      <c r="E26" t="inlineStr">
        <is>
          <t>Not coded</t>
        </is>
      </c>
      <c r="F26" t="inlineStr">
        <is>
          <t>&gt;=</t>
        </is>
      </c>
      <c r="G26" t="n">
        <v>95.0</v>
      </c>
      <c r="H26"/>
      <c r="I26"/>
      <c r="J26"/>
      <c r="K26"/>
      <c r="L26" t="inlineStr">
        <is>
          <t>Pimephales promelas</t>
        </is>
      </c>
      <c r="M26" t="inlineStr">
        <is>
          <t>Fathead Minnow</t>
        </is>
      </c>
      <c r="N26" t="inlineStr">
        <is>
          <t>Juvenile</t>
        </is>
      </c>
      <c r="O26"/>
      <c r="P26"/>
      <c r="Q26"/>
      <c r="R26" t="n">
        <v>26.0</v>
      </c>
      <c r="S26"/>
      <c r="T26" t="n">
        <v>34.0</v>
      </c>
      <c r="U26" t="inlineStr">
        <is>
          <t>Day(s)</t>
        </is>
      </c>
      <c r="V26" t="inlineStr">
        <is>
          <t>Flow-through</t>
        </is>
      </c>
      <c r="W26" t="inlineStr">
        <is>
          <t>Fresh water</t>
        </is>
      </c>
      <c r="X26" t="inlineStr">
        <is>
          <t>Lab</t>
        </is>
      </c>
      <c r="Y26"/>
      <c r="Z26" t="inlineStr">
        <is>
          <t>Active ingredient</t>
        </is>
      </c>
      <c r="AA26"/>
      <c r="AB26" t="n">
        <v>11.1</v>
      </c>
      <c r="AC26"/>
      <c r="AD26"/>
      <c r="AE26"/>
      <c r="AF26"/>
      <c r="AG26" t="inlineStr">
        <is>
          <t>AI mg/L</t>
        </is>
      </c>
      <c r="AH26"/>
      <c r="AI26"/>
      <c r="AJ26"/>
      <c r="AK26"/>
      <c r="AL26"/>
      <c r="AM26"/>
      <c r="AN26"/>
      <c r="AO26"/>
      <c r="AP26"/>
      <c r="AQ26"/>
      <c r="AR26"/>
      <c r="AS26"/>
      <c r="AT26"/>
      <c r="AU26"/>
      <c r="AV26"/>
      <c r="AW26"/>
      <c r="AX26" t="inlineStr">
        <is>
          <t>Mortality</t>
        </is>
      </c>
      <c r="AY26" t="inlineStr">
        <is>
          <t>Mortality</t>
        </is>
      </c>
      <c r="AZ26" t="inlineStr">
        <is>
          <t>LC50</t>
        </is>
      </c>
      <c r="BA26"/>
      <c r="BB26" t="n">
        <v>4.0</v>
      </c>
      <c r="BC26"/>
      <c r="BD26"/>
      <c r="BE26"/>
      <c r="BF26"/>
      <c r="BG26" t="inlineStr">
        <is>
          <t>Day(s)</t>
        </is>
      </c>
      <c r="BH26" t="inlineStr">
        <is>
          <t>Pure</t>
        </is>
      </c>
      <c r="BI26" t="inlineStr">
        <is>
          <t>DTXSID0020523</t>
        </is>
      </c>
      <c r="BJ26" t="inlineStr">
        <is>
          <t>10.1002/etc.5620140920</t>
        </is>
      </c>
      <c r="BK26"/>
      <c r="BL26"/>
      <c r="BM26"/>
      <c r="BN26"/>
      <c r="BO26"/>
      <c r="BP26"/>
      <c r="BQ26"/>
      <c r="BR26"/>
      <c r="BS26"/>
      <c r="BT26" t="inlineStr">
        <is>
          <t>--</t>
        </is>
      </c>
      <c r="BU26"/>
      <c r="BV26"/>
      <c r="BW26"/>
      <c r="BX26"/>
      <c r="BY26"/>
      <c r="BZ26"/>
      <c r="CA26"/>
      <c r="CB26"/>
      <c r="CC26"/>
      <c r="CD26"/>
      <c r="CE26"/>
      <c r="CF26"/>
      <c r="CG26"/>
      <c r="CH26"/>
      <c r="CI26"/>
      <c r="CJ26"/>
      <c r="CK26" t="inlineStr">
        <is>
          <t>Broderius,S.J., M.D. Kahl, and M.D. Hoglund</t>
        </is>
      </c>
      <c r="CL26" t="n">
        <v>15031.0</v>
      </c>
      <c r="CM26" t="inlineStr">
        <is>
          <t>Use of Joint Toxic Response to Define the Primary Mode of Toxic Action for Diverse Industrial Organic Chemicals</t>
        </is>
      </c>
      <c r="CN26" t="inlineStr">
        <is>
          <t>Environ. Toxicol. Chem.14(9): 1591-1605</t>
        </is>
      </c>
      <c r="CO26" t="n">
        <v>1995.0</v>
      </c>
      <c r="CP26" t="inlineStr">
        <is>
          <t>Broderius,S.J., M.D. Kahl, and M.D. Hoglund (1995). Use of Joint Toxic Response to Define the Primary Mode of Toxic Action for Diverse Industrial Organic Chemicals. Environ. Toxicol. Chem., 14, (9), 1591-1605. doi:10.1002/etc.5620140920. ECOREF#:15031</t>
        </is>
      </c>
    </row>
    <row r="27">
      <c r="A27" t="n">
        <v>51285.0</v>
      </c>
      <c r="B27" t="inlineStr">
        <is>
          <t>2,4-Dinitrophenol</t>
        </is>
      </c>
      <c r="C27"/>
      <c r="D27" t="inlineStr">
        <is>
          <t>Measured</t>
        </is>
      </c>
      <c r="E27" t="inlineStr">
        <is>
          <t>Not reported</t>
        </is>
      </c>
      <c r="F27"/>
      <c r="G27" t="n">
        <v>85.0</v>
      </c>
      <c r="H27"/>
      <c r="I27"/>
      <c r="J27"/>
      <c r="K27"/>
      <c r="L27" t="inlineStr">
        <is>
          <t>Pimephales promelas</t>
        </is>
      </c>
      <c r="M27" t="inlineStr">
        <is>
          <t>Fathead Minnow</t>
        </is>
      </c>
      <c r="N27"/>
      <c r="O27"/>
      <c r="P27" t="n">
        <v>30.0</v>
      </c>
      <c r="Q27"/>
      <c r="R27"/>
      <c r="S27"/>
      <c r="T27"/>
      <c r="U27" t="inlineStr">
        <is>
          <t>Day(s)</t>
        </is>
      </c>
      <c r="V27" t="inlineStr">
        <is>
          <t>Flow-through</t>
        </is>
      </c>
      <c r="W27" t="inlineStr">
        <is>
          <t>Fresh water</t>
        </is>
      </c>
      <c r="X27" t="inlineStr">
        <is>
          <t>Lab</t>
        </is>
      </c>
      <c r="Y27"/>
      <c r="Z27" t="inlineStr">
        <is>
          <t>Active ingredient</t>
        </is>
      </c>
      <c r="AA27"/>
      <c r="AB27" t="n">
        <v>19.4</v>
      </c>
      <c r="AC27"/>
      <c r="AD27" t="n">
        <v>18.5</v>
      </c>
      <c r="AE27"/>
      <c r="AF27" t="n">
        <v>20.4</v>
      </c>
      <c r="AG27" t="inlineStr">
        <is>
          <t>AI mg/L</t>
        </is>
      </c>
      <c r="AH27"/>
      <c r="AI27"/>
      <c r="AJ27"/>
      <c r="AK27"/>
      <c r="AL27"/>
      <c r="AM27"/>
      <c r="AN27"/>
      <c r="AO27"/>
      <c r="AP27"/>
      <c r="AQ27"/>
      <c r="AR27"/>
      <c r="AS27"/>
      <c r="AT27"/>
      <c r="AU27"/>
      <c r="AV27"/>
      <c r="AW27"/>
      <c r="AX27" t="inlineStr">
        <is>
          <t>Mortality</t>
        </is>
      </c>
      <c r="AY27" t="inlineStr">
        <is>
          <t>Mortality</t>
        </is>
      </c>
      <c r="AZ27" t="inlineStr">
        <is>
          <t>LC50</t>
        </is>
      </c>
      <c r="BA27"/>
      <c r="BB27" t="n">
        <v>4.0</v>
      </c>
      <c r="BC27"/>
      <c r="BD27"/>
      <c r="BE27"/>
      <c r="BF27"/>
      <c r="BG27" t="inlineStr">
        <is>
          <t>Day(s)</t>
        </is>
      </c>
      <c r="BH27"/>
      <c r="BI27" t="inlineStr">
        <is>
          <t>DTXSID0020523</t>
        </is>
      </c>
      <c r="BJ27"/>
      <c r="BK27"/>
      <c r="BL27" t="inlineStr">
        <is>
          <t>Acute</t>
        </is>
      </c>
      <c r="BM27"/>
      <c r="BN27"/>
      <c r="BO27"/>
      <c r="BP27"/>
      <c r="BQ27"/>
      <c r="BR27"/>
      <c r="BS27"/>
      <c r="BT27" t="inlineStr">
        <is>
          <t>--</t>
        </is>
      </c>
      <c r="BU27"/>
      <c r="BV27"/>
      <c r="BW27"/>
      <c r="BX27"/>
      <c r="BY27"/>
      <c r="BZ27"/>
      <c r="CA27"/>
      <c r="CB27"/>
      <c r="CC27"/>
      <c r="CD27"/>
      <c r="CE27"/>
      <c r="CF27"/>
      <c r="CG27"/>
      <c r="CH27"/>
      <c r="CI27"/>
      <c r="CJ27" t="inlineStr">
        <is>
          <t xml:space="preserve">SOURCE/US EPA ENVIRONMENTAL RESEARCH LABORATORY DULUTH AND THE UNIVERSITY OF WISCONSIN SUPERIOR//MEDIA/FILTERED LAKE SUPERIOR WATER OR DECHLORINATED CITY OF SUPERIOR WISCONSIN WATER//   </t>
        </is>
      </c>
      <c r="CK27" t="inlineStr">
        <is>
          <t>Geiger,D.L., C.E. Northcott, D.J. Call, and L.T. Brooke</t>
        </is>
      </c>
      <c r="CL27" t="n">
        <v>12447.0</v>
      </c>
      <c r="CM27" t="inlineStr">
        <is>
          <t>Acute Toxicities of Organic Chemicals to Fathead Minnows (Pimephales promelas), Volume II</t>
        </is>
      </c>
      <c r="CN27" t="inlineStr">
        <is>
          <t>Center for Lake Superior Environmental Studies, University of Wisconsin, Superior, WI:326 p.</t>
        </is>
      </c>
      <c r="CO27" t="n">
        <v>1985.0</v>
      </c>
      <c r="CP27" t="inlineStr">
        <is>
          <t>Geiger,D.L., C.E. Northcott, D.J. Call, and L.T. Brooke (1985). Acute Toxicities of Organic Chemicals to Fathead Minnows (Pimephales promelas), Volume II. Center for Lake Superior Environmental Studies, University of Wisconsin, Superior, WI, 326 p. ECOREF#:12447</t>
        </is>
      </c>
    </row>
    <row r="28">
      <c r="A28" t="n">
        <v>51285.0</v>
      </c>
      <c r="B28" t="inlineStr">
        <is>
          <t>2,4-Dinitrophenol</t>
        </is>
      </c>
      <c r="C28"/>
      <c r="D28" t="inlineStr">
        <is>
          <t>Measured</t>
        </is>
      </c>
      <c r="E28" t="inlineStr">
        <is>
          <t>Not reported</t>
        </is>
      </c>
      <c r="F28"/>
      <c r="G28"/>
      <c r="H28"/>
      <c r="I28"/>
      <c r="J28"/>
      <c r="K28"/>
      <c r="L28" t="inlineStr">
        <is>
          <t>Pimephales promelas</t>
        </is>
      </c>
      <c r="M28" t="inlineStr">
        <is>
          <t>Fathead Minnow</t>
        </is>
      </c>
      <c r="N28"/>
      <c r="O28"/>
      <c r="P28" t="n">
        <v>30.0</v>
      </c>
      <c r="Q28"/>
      <c r="R28"/>
      <c r="S28"/>
      <c r="T28"/>
      <c r="U28" t="inlineStr">
        <is>
          <t>Day(s)</t>
        </is>
      </c>
      <c r="V28" t="inlineStr">
        <is>
          <t>Flow-through</t>
        </is>
      </c>
      <c r="W28" t="inlineStr">
        <is>
          <t>Fresh water</t>
        </is>
      </c>
      <c r="X28" t="inlineStr">
        <is>
          <t>Lab</t>
        </is>
      </c>
      <c r="Y28"/>
      <c r="Z28" t="inlineStr">
        <is>
          <t>Active ingredient</t>
        </is>
      </c>
      <c r="AA28"/>
      <c r="AB28" t="n">
        <v>6.58</v>
      </c>
      <c r="AC28"/>
      <c r="AD28" t="n">
        <v>5.86</v>
      </c>
      <c r="AE28"/>
      <c r="AF28" t="n">
        <v>7.39</v>
      </c>
      <c r="AG28" t="inlineStr">
        <is>
          <t>AI mg/L</t>
        </is>
      </c>
      <c r="AH28"/>
      <c r="AI28"/>
      <c r="AJ28"/>
      <c r="AK28"/>
      <c r="AL28"/>
      <c r="AM28"/>
      <c r="AN28"/>
      <c r="AO28"/>
      <c r="AP28"/>
      <c r="AQ28"/>
      <c r="AR28"/>
      <c r="AS28"/>
      <c r="AT28"/>
      <c r="AU28"/>
      <c r="AV28"/>
      <c r="AW28"/>
      <c r="AX28" t="inlineStr">
        <is>
          <t>Mortality</t>
        </is>
      </c>
      <c r="AY28" t="inlineStr">
        <is>
          <t>Mortality</t>
        </is>
      </c>
      <c r="AZ28" t="inlineStr">
        <is>
          <t>LC50</t>
        </is>
      </c>
      <c r="BA28"/>
      <c r="BB28" t="n">
        <v>4.0</v>
      </c>
      <c r="BC28"/>
      <c r="BD28"/>
      <c r="BE28"/>
      <c r="BF28"/>
      <c r="BG28" t="inlineStr">
        <is>
          <t>Day(s)</t>
        </is>
      </c>
      <c r="BH28"/>
      <c r="BI28" t="inlineStr">
        <is>
          <t>DTXSID0020523</t>
        </is>
      </c>
      <c r="BJ28"/>
      <c r="BK28"/>
      <c r="BL28" t="inlineStr">
        <is>
          <t>Acute</t>
        </is>
      </c>
      <c r="BM28"/>
      <c r="BN28"/>
      <c r="BO28"/>
      <c r="BP28"/>
      <c r="BQ28"/>
      <c r="BR28"/>
      <c r="BS28"/>
      <c r="BT28" t="inlineStr">
        <is>
          <t>--</t>
        </is>
      </c>
      <c r="BU28"/>
      <c r="BV28"/>
      <c r="BW28"/>
      <c r="BX28"/>
      <c r="BY28"/>
      <c r="BZ28"/>
      <c r="CA28"/>
      <c r="CB28"/>
      <c r="CC28"/>
      <c r="CD28"/>
      <c r="CE28"/>
      <c r="CF28"/>
      <c r="CG28"/>
      <c r="CH28"/>
      <c r="CI28"/>
      <c r="CJ28" t="inlineStr">
        <is>
          <t xml:space="preserve">SOURCE/US EPA ENVIRONMENTAL RESEARCH LABORATORY DULUTH AND THE UNIVERSITY OF WISCONSIN SUPERIOR//MEDIA/FILTERED LAKE SUPERIOR WATER OR DECHLORINATED CITY OF SUPERIOR WISCONSIN WATER//   </t>
        </is>
      </c>
      <c r="CK28" t="inlineStr">
        <is>
          <t>Geiger,D.L., C.E. Northcott, D.J. Call, and L.T. Brooke</t>
        </is>
      </c>
      <c r="CL28" t="n">
        <v>12447.0</v>
      </c>
      <c r="CM28" t="inlineStr">
        <is>
          <t>Acute Toxicities of Organic Chemicals to Fathead Minnows (Pimephales promelas), Volume II</t>
        </is>
      </c>
      <c r="CN28" t="inlineStr">
        <is>
          <t>Center for Lake Superior Environmental Studies, University of Wisconsin, Superior, WI:326 p.</t>
        </is>
      </c>
      <c r="CO28" t="n">
        <v>1985.0</v>
      </c>
      <c r="CP28" t="inlineStr">
        <is>
          <t>Geiger,D.L., C.E. Northcott, D.J. Call, and L.T. Brooke (1985). Acute Toxicities of Organic Chemicals to Fathead Minnows (Pimephales promelas), Volume II. Center for Lake Superior Environmental Studies, University of Wisconsin, Superior, WI, 326 p. ECOREF#:12447</t>
        </is>
      </c>
    </row>
    <row r="29">
      <c r="A29" t="n">
        <v>51285.0</v>
      </c>
      <c r="B29" t="inlineStr">
        <is>
          <t>2,4-Dinitrophenol</t>
        </is>
      </c>
      <c r="C29"/>
      <c r="D29" t="inlineStr">
        <is>
          <t>Measured</t>
        </is>
      </c>
      <c r="E29" t="inlineStr">
        <is>
          <t>Not coded</t>
        </is>
      </c>
      <c r="F29"/>
      <c r="G29"/>
      <c r="H29"/>
      <c r="I29"/>
      <c r="J29"/>
      <c r="K29"/>
      <c r="L29" t="inlineStr">
        <is>
          <t>Pimephales promelas</t>
        </is>
      </c>
      <c r="M29" t="inlineStr">
        <is>
          <t>Fathead Minnow</t>
        </is>
      </c>
      <c r="N29"/>
      <c r="O29"/>
      <c r="P29"/>
      <c r="Q29"/>
      <c r="R29" t="n">
        <v>28.0</v>
      </c>
      <c r="S29"/>
      <c r="T29" t="n">
        <v>38.0</v>
      </c>
      <c r="U29" t="inlineStr">
        <is>
          <t>Day(s)</t>
        </is>
      </c>
      <c r="V29" t="inlineStr">
        <is>
          <t>Flow-through</t>
        </is>
      </c>
      <c r="W29" t="inlineStr">
        <is>
          <t>Fresh water</t>
        </is>
      </c>
      <c r="X29" t="inlineStr">
        <is>
          <t>Lab</t>
        </is>
      </c>
      <c r="Y29" t="n">
        <v>6.0</v>
      </c>
      <c r="Z29" t="inlineStr">
        <is>
          <t>Active ingredient</t>
        </is>
      </c>
      <c r="AA29"/>
      <c r="AB29" t="n">
        <v>6.58</v>
      </c>
      <c r="AC29"/>
      <c r="AD29" t="n">
        <v>5.86</v>
      </c>
      <c r="AE29"/>
      <c r="AF29" t="n">
        <v>7.39</v>
      </c>
      <c r="AG29" t="inlineStr">
        <is>
          <t>AI mg/L</t>
        </is>
      </c>
      <c r="AH29"/>
      <c r="AI29"/>
      <c r="AJ29"/>
      <c r="AK29"/>
      <c r="AL29"/>
      <c r="AM29"/>
      <c r="AN29"/>
      <c r="AO29"/>
      <c r="AP29"/>
      <c r="AQ29"/>
      <c r="AR29"/>
      <c r="AS29"/>
      <c r="AT29"/>
      <c r="AU29"/>
      <c r="AV29"/>
      <c r="AW29"/>
      <c r="AX29" t="inlineStr">
        <is>
          <t>Mortality</t>
        </is>
      </c>
      <c r="AY29" t="inlineStr">
        <is>
          <t>Mortality</t>
        </is>
      </c>
      <c r="AZ29" t="inlineStr">
        <is>
          <t>LC50</t>
        </is>
      </c>
      <c r="BA29"/>
      <c r="BB29" t="n">
        <v>4.0</v>
      </c>
      <c r="BC29"/>
      <c r="BD29"/>
      <c r="BE29"/>
      <c r="BF29"/>
      <c r="BG29" t="inlineStr">
        <is>
          <t>Day(s)</t>
        </is>
      </c>
      <c r="BH29"/>
      <c r="BI29" t="inlineStr">
        <is>
          <t>DTXSID0020523</t>
        </is>
      </c>
      <c r="BJ29"/>
      <c r="BK29"/>
      <c r="BL29"/>
      <c r="BM29"/>
      <c r="BN29"/>
      <c r="BO29"/>
      <c r="BP29"/>
      <c r="BQ29"/>
      <c r="BR29"/>
      <c r="BS29"/>
      <c r="BT29" t="inlineStr">
        <is>
          <t>--</t>
        </is>
      </c>
      <c r="BU29"/>
      <c r="BV29"/>
      <c r="BW29"/>
      <c r="BX29"/>
      <c r="BY29"/>
      <c r="BZ29"/>
      <c r="CA29"/>
      <c r="CB29"/>
      <c r="CC29"/>
      <c r="CD29"/>
      <c r="CE29"/>
      <c r="CF29"/>
      <c r="CG29"/>
      <c r="CH29"/>
      <c r="CI29" t="inlineStr">
        <is>
          <t xml:space="preserve"> DNUM/6//DOSES/1890/2640/3880/6000/9840 ug/L//TESTID/1//OEF/MIXTURE, ACUTE TO CHRONIC RATIO////</t>
        </is>
      </c>
      <c r="CJ29" t="inlineStr">
        <is>
          <t xml:space="preserve">   DNUM/6//DOSES/1890/2640/3880/6000/9840 ug/L//TESTID/1//OEF/MIXTURE, ACUTE TO CHRONIC RATIO////</t>
        </is>
      </c>
      <c r="CK29" t="inlineStr">
        <is>
          <t>Call,D.J., S.H. Poirier, C.A. Lindberg, S.L. Harting, T.P. Markee, L.T. Brooke, N. Zarvan, and C.E. Northcott</t>
        </is>
      </c>
      <c r="CL29" t="n">
        <v>14097.0</v>
      </c>
      <c r="CM29" t="inlineStr">
        <is>
          <t>Toxicity of Selected Uncoupling and Acetylcholinesterase-Inhibiting Pesticides to the Fathead Minnow (Pimephales promelas)</t>
        </is>
      </c>
      <c r="CN29" t="inlineStr">
        <is>
          <t>In: D.L.Weigmann (Ed.), Pesticides in Terrestrial and Aquatic Environments, Proc.Natl.Res.Conf., Virginia Polytechnic Inst.and State Univ., Blacksburg, VA:317-336</t>
        </is>
      </c>
      <c r="CO29" t="n">
        <v>1989.0</v>
      </c>
      <c r="CP29" t="inlineStr">
        <is>
          <t>Call,D.J., S.H. Poirier, C.A. Lindberg, S.L. Harting, T.P. Markee, L.T. Brooke, N. Zarvan, and C.E. Northcott (1989). Toxicity of Selected Uncoupling and Acetylcholinesterase-Inhibiting Pesticides to the Fathead Minnow (Pimephales promelas). In: D.L.Weigmann (Ed.), Pesticides in Terrestrial and Aquatic Environments, Proc.Natl.Res.Conf., Virginia Polytechnic Inst.and State Univ., Blacksburg, VA, 317-336. ECOREF#:14097</t>
        </is>
      </c>
    </row>
    <row r="30">
      <c r="A30" t="n">
        <v>51285.0</v>
      </c>
      <c r="B30" t="inlineStr">
        <is>
          <t>2,4-Dinitrophenol</t>
        </is>
      </c>
      <c r="C30"/>
      <c r="D30" t="inlineStr">
        <is>
          <t>Measured</t>
        </is>
      </c>
      <c r="E30" t="inlineStr">
        <is>
          <t>Not coded</t>
        </is>
      </c>
      <c r="F30"/>
      <c r="G30" t="n">
        <v>85.0</v>
      </c>
      <c r="H30"/>
      <c r="I30"/>
      <c r="J30"/>
      <c r="K30"/>
      <c r="L30" t="inlineStr">
        <is>
          <t>Pimephales promelas</t>
        </is>
      </c>
      <c r="M30" t="inlineStr">
        <is>
          <t>Fathead Minnow</t>
        </is>
      </c>
      <c r="N30"/>
      <c r="O30"/>
      <c r="P30"/>
      <c r="Q30"/>
      <c r="R30" t="n">
        <v>47.0</v>
      </c>
      <c r="S30"/>
      <c r="T30" t="n">
        <v>50.0</v>
      </c>
      <c r="U30" t="inlineStr">
        <is>
          <t>Day(s)</t>
        </is>
      </c>
      <c r="V30" t="inlineStr">
        <is>
          <t>Flow-through</t>
        </is>
      </c>
      <c r="W30" t="inlineStr">
        <is>
          <t>Fresh water</t>
        </is>
      </c>
      <c r="X30" t="inlineStr">
        <is>
          <t>Lab</t>
        </is>
      </c>
      <c r="Y30"/>
      <c r="Z30" t="inlineStr">
        <is>
          <t>Active ingredient</t>
        </is>
      </c>
      <c r="AA30"/>
      <c r="AB30" t="n">
        <v>8.15</v>
      </c>
      <c r="AC30"/>
      <c r="AD30" t="n">
        <v>7.66</v>
      </c>
      <c r="AE30"/>
      <c r="AF30" t="n">
        <v>8.68</v>
      </c>
      <c r="AG30" t="inlineStr">
        <is>
          <t>AI mg/L</t>
        </is>
      </c>
      <c r="AH30"/>
      <c r="AI30"/>
      <c r="AJ30"/>
      <c r="AK30"/>
      <c r="AL30"/>
      <c r="AM30"/>
      <c r="AN30"/>
      <c r="AO30"/>
      <c r="AP30"/>
      <c r="AQ30"/>
      <c r="AR30"/>
      <c r="AS30"/>
      <c r="AT30"/>
      <c r="AU30"/>
      <c r="AV30"/>
      <c r="AW30"/>
      <c r="AX30" t="inlineStr">
        <is>
          <t>Mortality</t>
        </is>
      </c>
      <c r="AY30" t="inlineStr">
        <is>
          <t>Mortality</t>
        </is>
      </c>
      <c r="AZ30" t="inlineStr">
        <is>
          <t>LC50</t>
        </is>
      </c>
      <c r="BA30"/>
      <c r="BB30" t="n">
        <v>4.0</v>
      </c>
      <c r="BC30"/>
      <c r="BD30"/>
      <c r="BE30"/>
      <c r="BF30"/>
      <c r="BG30" t="inlineStr">
        <is>
          <t>Day(s)</t>
        </is>
      </c>
      <c r="BH30" t="inlineStr">
        <is>
          <t>Pure</t>
        </is>
      </c>
      <c r="BI30" t="inlineStr">
        <is>
          <t>DTXSID0020523</t>
        </is>
      </c>
      <c r="BJ30"/>
      <c r="BK30"/>
      <c r="BL30"/>
      <c r="BM30"/>
      <c r="BN30"/>
      <c r="BO30"/>
      <c r="BP30"/>
      <c r="BQ30"/>
      <c r="BR30"/>
      <c r="BS30"/>
      <c r="BT30" t="inlineStr">
        <is>
          <t>--</t>
        </is>
      </c>
      <c r="BU30"/>
      <c r="BV30"/>
      <c r="BW30"/>
      <c r="BX30"/>
      <c r="BY30"/>
      <c r="BZ30"/>
      <c r="CA30"/>
      <c r="CB30"/>
      <c r="CC30"/>
      <c r="CD30"/>
      <c r="CE30"/>
      <c r="CF30"/>
      <c r="CG30"/>
      <c r="CH30"/>
      <c r="CI30" t="inlineStr">
        <is>
          <t xml:space="preserve"> Behavioral observations were not recorded.  Individual lengths and weights of the test fish were not recorded;G// however, the calculated mean weight was 0.18 g.  NaOH was mixed with the chemical to increase its solubility rate in </t>
        </is>
      </c>
      <c r="CJ30" t="inlineStr">
        <is>
          <t xml:space="preserve">   Behavioral observations were not recorded.  Individual lengths and weights of the test fish were not recorded;G// however, the calculated mean weight was 0.18 g.  NaOH was mixed with the chemical to increase its solubility rate in </t>
        </is>
      </c>
      <c r="CK30" t="inlineStr">
        <is>
          <t>Geiger,D.L., L.T. Brooke, and D.J. Call</t>
        </is>
      </c>
      <c r="CL30" t="n">
        <v>3217.0</v>
      </c>
      <c r="CM30" t="inlineStr">
        <is>
          <t>Acute Toxicities of Organic Chemicals to Fathead Minnows (Pimephales promelas), Volume V</t>
        </is>
      </c>
      <c r="CN30" t="inlineStr">
        <is>
          <t>Center for Lake Superior Environmental Studies, University of Wisconsin, Superior, WI:332 p.</t>
        </is>
      </c>
      <c r="CO30" t="n">
        <v>1990.0</v>
      </c>
      <c r="CP30" t="inlineStr">
        <is>
          <t>Geiger,D.L., L.T. Brooke, and D.J. Call (1990). Acute Toxicities of Organic Chemicals to Fathead Minnows (Pimephales promelas), Volume V. Center for Lake Superior Environmental Studies, University of Wisconsin, Superior, WI, 332 p. ECOREF#:3217</t>
        </is>
      </c>
    </row>
    <row r="31">
      <c r="A31" t="n">
        <v>51285.0</v>
      </c>
      <c r="B31" t="inlineStr">
        <is>
          <t>2,4-Dinitrophenol</t>
        </is>
      </c>
      <c r="C31"/>
      <c r="D31" t="inlineStr">
        <is>
          <t>Measured</t>
        </is>
      </c>
      <c r="E31" t="inlineStr">
        <is>
          <t>Not reported</t>
        </is>
      </c>
      <c r="F31"/>
      <c r="G31"/>
      <c r="H31"/>
      <c r="I31"/>
      <c r="J31"/>
      <c r="K31"/>
      <c r="L31" t="inlineStr">
        <is>
          <t>Pimephales promelas</t>
        </is>
      </c>
      <c r="M31" t="inlineStr">
        <is>
          <t>Fathead Minnow</t>
        </is>
      </c>
      <c r="N31"/>
      <c r="O31"/>
      <c r="P31"/>
      <c r="Q31"/>
      <c r="R31"/>
      <c r="S31"/>
      <c r="T31"/>
      <c r="U31"/>
      <c r="V31" t="inlineStr">
        <is>
          <t>Aquatic, unspecified</t>
        </is>
      </c>
      <c r="W31" t="inlineStr">
        <is>
          <t>Fresh water</t>
        </is>
      </c>
      <c r="X31" t="inlineStr">
        <is>
          <t>Lab</t>
        </is>
      </c>
      <c r="Y31" t="n">
        <v>6.0</v>
      </c>
      <c r="Z31" t="inlineStr">
        <is>
          <t>Active ingredient</t>
        </is>
      </c>
      <c r="AA31"/>
      <c r="AB31" t="n">
        <v>16.7</v>
      </c>
      <c r="AC31"/>
      <c r="AD31"/>
      <c r="AE31"/>
      <c r="AF31"/>
      <c r="AG31" t="inlineStr">
        <is>
          <t>AI mg/L</t>
        </is>
      </c>
      <c r="AH31"/>
      <c r="AI31"/>
      <c r="AJ31"/>
      <c r="AK31"/>
      <c r="AL31"/>
      <c r="AM31"/>
      <c r="AN31"/>
      <c r="AO31"/>
      <c r="AP31"/>
      <c r="AQ31"/>
      <c r="AR31"/>
      <c r="AS31"/>
      <c r="AT31"/>
      <c r="AU31"/>
      <c r="AV31"/>
      <c r="AW31"/>
      <c r="AX31" t="inlineStr">
        <is>
          <t>Mortality</t>
        </is>
      </c>
      <c r="AY31" t="inlineStr">
        <is>
          <t>Mortality</t>
        </is>
      </c>
      <c r="AZ31" t="inlineStr">
        <is>
          <t>LC50</t>
        </is>
      </c>
      <c r="BA31"/>
      <c r="BB31" t="n">
        <v>4.0</v>
      </c>
      <c r="BC31"/>
      <c r="BD31"/>
      <c r="BE31"/>
      <c r="BF31"/>
      <c r="BG31" t="inlineStr">
        <is>
          <t>Day(s)</t>
        </is>
      </c>
      <c r="BH31"/>
      <c r="BI31" t="inlineStr">
        <is>
          <t>DTXSID0020523</t>
        </is>
      </c>
      <c r="BJ31"/>
      <c r="BK31"/>
      <c r="BL31"/>
      <c r="BM31"/>
      <c r="BN31"/>
      <c r="BO31"/>
      <c r="BP31"/>
      <c r="BQ31"/>
      <c r="BR31"/>
      <c r="BS31"/>
      <c r="BT31" t="inlineStr">
        <is>
          <t>--</t>
        </is>
      </c>
      <c r="BU31"/>
      <c r="BV31"/>
      <c r="BW31"/>
      <c r="BX31"/>
      <c r="BY31"/>
      <c r="BZ31"/>
      <c r="CA31"/>
      <c r="CB31"/>
      <c r="CC31"/>
      <c r="CD31"/>
      <c r="CE31"/>
      <c r="CF31"/>
      <c r="CG31"/>
      <c r="CH31"/>
      <c r="CI31"/>
      <c r="CJ31"/>
      <c r="CK31" t="inlineStr">
        <is>
          <t>Call,D.J., L.T. Brooke, and N. Ahmad</t>
        </is>
      </c>
      <c r="CL31" t="n">
        <v>120926.0</v>
      </c>
      <c r="CM31" t="inlineStr">
        <is>
          <t>Toxicity, Bioconcentration, and Metabolism of Selected Chemicals in Aquatic Organisms</t>
        </is>
      </c>
      <c r="CN31" t="inlineStr">
        <is>
          <t>Fourth Quarterly Progress Report to EPA, Agreement No.CR 806864020, University of Wisconsin, Superior, WI:80 p.</t>
        </is>
      </c>
      <c r="CO31" t="n">
        <v>1980.0</v>
      </c>
      <c r="CP31" t="inlineStr">
        <is>
          <t>Call,D.J., L.T. Brooke, and N. Ahmad (1980). Toxicity, Bioconcentration, and Metabolism of Selected Chemicals in Aquatic Organisms. Fourth Quarterly Progress Report to EPA, Agreement No.CR 806864020, University of Wisconsin, Superior, WI, 80 p. ECOREF#:120926</t>
        </is>
      </c>
    </row>
    <row r="32">
      <c r="A32" t="n">
        <v>51285.0</v>
      </c>
      <c r="B32" t="inlineStr">
        <is>
          <t>2,4-Dinitrophenol</t>
        </is>
      </c>
      <c r="C32"/>
      <c r="D32" t="inlineStr">
        <is>
          <t>Measured</t>
        </is>
      </c>
      <c r="E32" t="inlineStr">
        <is>
          <t>Not coded</t>
        </is>
      </c>
      <c r="F32"/>
      <c r="G32" t="n">
        <v>85.0</v>
      </c>
      <c r="H32"/>
      <c r="I32"/>
      <c r="J32"/>
      <c r="K32"/>
      <c r="L32" t="inlineStr">
        <is>
          <t>Pimephales promelas</t>
        </is>
      </c>
      <c r="M32" t="inlineStr">
        <is>
          <t>Fathead Minnow</t>
        </is>
      </c>
      <c r="N32"/>
      <c r="O32"/>
      <c r="P32" t="n">
        <v>30.0</v>
      </c>
      <c r="Q32"/>
      <c r="R32"/>
      <c r="S32"/>
      <c r="T32"/>
      <c r="U32" t="inlineStr">
        <is>
          <t>Day(s)</t>
        </is>
      </c>
      <c r="V32" t="inlineStr">
        <is>
          <t>Flow-through</t>
        </is>
      </c>
      <c r="W32" t="inlineStr">
        <is>
          <t>Fresh water</t>
        </is>
      </c>
      <c r="X32" t="inlineStr">
        <is>
          <t>Lab</t>
        </is>
      </c>
      <c r="Y32"/>
      <c r="Z32" t="inlineStr">
        <is>
          <t>Active ingredient</t>
        </is>
      </c>
      <c r="AA32"/>
      <c r="AB32" t="n">
        <v>11.9</v>
      </c>
      <c r="AC32"/>
      <c r="AD32" t="n">
        <v>10.3</v>
      </c>
      <c r="AE32"/>
      <c r="AF32" t="n">
        <v>13.8</v>
      </c>
      <c r="AG32" t="inlineStr">
        <is>
          <t>AI mg/L</t>
        </is>
      </c>
      <c r="AH32"/>
      <c r="AI32"/>
      <c r="AJ32"/>
      <c r="AK32"/>
      <c r="AL32"/>
      <c r="AM32"/>
      <c r="AN32"/>
      <c r="AO32"/>
      <c r="AP32"/>
      <c r="AQ32"/>
      <c r="AR32"/>
      <c r="AS32"/>
      <c r="AT32"/>
      <c r="AU32"/>
      <c r="AV32"/>
      <c r="AW32"/>
      <c r="AX32" t="inlineStr">
        <is>
          <t>Mortality</t>
        </is>
      </c>
      <c r="AY32" t="inlineStr">
        <is>
          <t>Mortality</t>
        </is>
      </c>
      <c r="AZ32" t="inlineStr">
        <is>
          <t>LC50</t>
        </is>
      </c>
      <c r="BA32"/>
      <c r="BB32" t="n">
        <v>4.0</v>
      </c>
      <c r="BC32"/>
      <c r="BD32"/>
      <c r="BE32"/>
      <c r="BF32"/>
      <c r="BG32" t="inlineStr">
        <is>
          <t>Day(s)</t>
        </is>
      </c>
      <c r="BH32" t="inlineStr">
        <is>
          <t>Pure</t>
        </is>
      </c>
      <c r="BI32" t="inlineStr">
        <is>
          <t>DTXSID0020523</t>
        </is>
      </c>
      <c r="BJ32"/>
      <c r="BK32"/>
      <c r="BL32"/>
      <c r="BM32"/>
      <c r="BN32"/>
      <c r="BO32"/>
      <c r="BP32"/>
      <c r="BQ32"/>
      <c r="BR32"/>
      <c r="BS32"/>
      <c r="BT32" t="inlineStr">
        <is>
          <t>--</t>
        </is>
      </c>
      <c r="BU32"/>
      <c r="BV32"/>
      <c r="BW32"/>
      <c r="BX32"/>
      <c r="BY32"/>
      <c r="BZ32"/>
      <c r="CA32"/>
      <c r="CB32"/>
      <c r="CC32"/>
      <c r="CD32"/>
      <c r="CE32"/>
      <c r="CF32"/>
      <c r="CG32"/>
      <c r="CH32"/>
      <c r="CI32" t="inlineStr">
        <is>
          <t xml:space="preserve"> Affected fish lost schooling behavior, were overreactive to external stimuli and had increased respiration.  Equilibrium loss was observed prior to death.  The reduced purity was caused by waters of hydration.  Two acute tests were run </t>
        </is>
      </c>
      <c r="CJ32" t="inlineStr">
        <is>
          <t xml:space="preserve">   Affected fish lost schooling behavior, were overreactive to external stimuli and had increased respiration.  Equilibrium loss was observed prior to death.  The reduced purity was caused by waters of hydration.  Two acute tests were run </t>
        </is>
      </c>
      <c r="CK32" t="inlineStr">
        <is>
          <t>Geiger,D.L., L.T. Brooke, and D.J. Call</t>
        </is>
      </c>
      <c r="CL32" t="n">
        <v>3217.0</v>
      </c>
      <c r="CM32" t="inlineStr">
        <is>
          <t>Acute Toxicities of Organic Chemicals to Fathead Minnows (Pimephales promelas), Volume V</t>
        </is>
      </c>
      <c r="CN32" t="inlineStr">
        <is>
          <t>Center for Lake Superior Environmental Studies, University of Wisconsin, Superior, WI:332 p.</t>
        </is>
      </c>
      <c r="CO32" t="n">
        <v>1990.0</v>
      </c>
      <c r="CP32" t="inlineStr">
        <is>
          <t>Geiger,D.L., L.T. Brooke, and D.J. Call (1990). Acute Toxicities of Organic Chemicals to Fathead Minnows (Pimephales promelas), Volume V. Center for Lake Superior Environmental Studies, University of Wisconsin, Superior, WI, 332 p. ECOREF#:3217</t>
        </is>
      </c>
    </row>
    <row r="33">
      <c r="A33" t="n">
        <v>51285.0</v>
      </c>
      <c r="B33" t="inlineStr">
        <is>
          <t>2,4-Dinitrophenol</t>
        </is>
      </c>
      <c r="C33"/>
      <c r="D33" t="inlineStr">
        <is>
          <t>Measured</t>
        </is>
      </c>
      <c r="E33" t="inlineStr">
        <is>
          <t>American Society for Testing and Materials</t>
        </is>
      </c>
      <c r="F33" t="inlineStr">
        <is>
          <t>&gt;=</t>
        </is>
      </c>
      <c r="G33" t="n">
        <v>95.0</v>
      </c>
      <c r="H33"/>
      <c r="I33"/>
      <c r="J33"/>
      <c r="K33"/>
      <c r="L33" t="inlineStr">
        <is>
          <t>Pimephales promelas</t>
        </is>
      </c>
      <c r="M33" t="inlineStr">
        <is>
          <t>Fathead Minnow</t>
        </is>
      </c>
      <c r="N33" t="inlineStr">
        <is>
          <t>Juvenile</t>
        </is>
      </c>
      <c r="O33"/>
      <c r="P33"/>
      <c r="Q33"/>
      <c r="R33" t="n">
        <v>26.0</v>
      </c>
      <c r="S33"/>
      <c r="T33" t="n">
        <v>34.0</v>
      </c>
      <c r="U33" t="inlineStr">
        <is>
          <t>Day(s)</t>
        </is>
      </c>
      <c r="V33" t="inlineStr">
        <is>
          <t>Flow-through</t>
        </is>
      </c>
      <c r="W33" t="inlineStr">
        <is>
          <t>Fresh water</t>
        </is>
      </c>
      <c r="X33" t="inlineStr">
        <is>
          <t>Lab</t>
        </is>
      </c>
      <c r="Y33" t="n">
        <v>6.0</v>
      </c>
      <c r="Z33" t="inlineStr">
        <is>
          <t>Active ingredient</t>
        </is>
      </c>
      <c r="AA33"/>
      <c r="AB33" t="n">
        <v>16.5</v>
      </c>
      <c r="AC33"/>
      <c r="AD33" t="n">
        <v>14.5</v>
      </c>
      <c r="AE33"/>
      <c r="AF33" t="n">
        <v>18.7</v>
      </c>
      <c r="AG33" t="inlineStr">
        <is>
          <t>AI mg/L</t>
        </is>
      </c>
      <c r="AH33"/>
      <c r="AI33"/>
      <c r="AJ33"/>
      <c r="AK33"/>
      <c r="AL33"/>
      <c r="AM33"/>
      <c r="AN33"/>
      <c r="AO33"/>
      <c r="AP33"/>
      <c r="AQ33"/>
      <c r="AR33"/>
      <c r="AS33"/>
      <c r="AT33"/>
      <c r="AU33"/>
      <c r="AV33"/>
      <c r="AW33"/>
      <c r="AX33" t="inlineStr">
        <is>
          <t>Mortality</t>
        </is>
      </c>
      <c r="AY33" t="inlineStr">
        <is>
          <t>Mortality</t>
        </is>
      </c>
      <c r="AZ33" t="inlineStr">
        <is>
          <t>LC50</t>
        </is>
      </c>
      <c r="BA33"/>
      <c r="BB33" t="n">
        <v>4.0</v>
      </c>
      <c r="BC33"/>
      <c r="BD33"/>
      <c r="BE33"/>
      <c r="BF33"/>
      <c r="BG33" t="inlineStr">
        <is>
          <t>Day(s)</t>
        </is>
      </c>
      <c r="BH33"/>
      <c r="BI33" t="inlineStr">
        <is>
          <t>DTXSID0020523</t>
        </is>
      </c>
      <c r="BJ33" t="inlineStr">
        <is>
          <t>10.1897/05-094R.1</t>
        </is>
      </c>
      <c r="BK33"/>
      <c r="BL33" t="inlineStr">
        <is>
          <t>Acute</t>
        </is>
      </c>
      <c r="BM33"/>
      <c r="BN33"/>
      <c r="BO33"/>
      <c r="BP33"/>
      <c r="BQ33"/>
      <c r="BR33"/>
      <c r="BS33"/>
      <c r="BT33" t="inlineStr">
        <is>
          <t>--</t>
        </is>
      </c>
      <c r="BU33"/>
      <c r="BV33"/>
      <c r="BW33"/>
      <c r="BX33"/>
      <c r="BY33"/>
      <c r="BZ33"/>
      <c r="CA33"/>
      <c r="CB33"/>
      <c r="CC33"/>
      <c r="CD33"/>
      <c r="CE33"/>
      <c r="CF33"/>
      <c r="CG33"/>
      <c r="CH33"/>
      <c r="CI33"/>
      <c r="CJ33"/>
      <c r="CK33" t="inlineStr">
        <is>
          <t>Broderius,S.J., M.D. Kahl, G.E. Elonen, D.E. Hammermeister, and M.D. Hoglund</t>
        </is>
      </c>
      <c r="CL33" t="n">
        <v>86254.0</v>
      </c>
      <c r="CM33" t="inlineStr">
        <is>
          <t>A Comparison of the Lethal and Sublethal Toxicity of Organic Chemical Mixtures to the Fathead Minnow (Pimephales promelas)</t>
        </is>
      </c>
      <c r="CN33" t="inlineStr">
        <is>
          <t>Environ. Toxicol. Chem.24(12): 3117-3127</t>
        </is>
      </c>
      <c r="CO33" t="n">
        <v>2005.0</v>
      </c>
      <c r="CP33" t="inlineStr">
        <is>
          <t>Broderius,S.J., M.D. Kahl, G.E. Elonen, D.E. Hammermeister, and M.D. Hoglund (2005). A Comparison of the Lethal and Sublethal Toxicity of Organic Chemical Mixtures to the Fathead Minnow (Pimephales promelas). Environ. Toxicol. Chem., 24, (12), 3117-3127. doi:10.1897/05-094R.1. ECOREF#:86254</t>
        </is>
      </c>
    </row>
    <row r="34">
      <c r="A34" t="n">
        <v>51285.0</v>
      </c>
      <c r="B34" t="inlineStr">
        <is>
          <t>2,4-Dinitrophenol</t>
        </is>
      </c>
      <c r="C34"/>
      <c r="D34" t="inlineStr">
        <is>
          <t>Measured</t>
        </is>
      </c>
      <c r="E34" t="inlineStr">
        <is>
          <t>Not coded</t>
        </is>
      </c>
      <c r="F34"/>
      <c r="G34"/>
      <c r="H34"/>
      <c r="I34"/>
      <c r="J34"/>
      <c r="K34"/>
      <c r="L34" t="inlineStr">
        <is>
          <t>Pimephales promelas</t>
        </is>
      </c>
      <c r="M34" t="inlineStr">
        <is>
          <t>Fathead Minnow</t>
        </is>
      </c>
      <c r="N34"/>
      <c r="O34"/>
      <c r="P34"/>
      <c r="Q34"/>
      <c r="R34"/>
      <c r="S34"/>
      <c r="T34"/>
      <c r="U34"/>
      <c r="V34" t="inlineStr">
        <is>
          <t>Flow-through</t>
        </is>
      </c>
      <c r="W34" t="inlineStr">
        <is>
          <t>Fresh water</t>
        </is>
      </c>
      <c r="X34" t="inlineStr">
        <is>
          <t>Lab</t>
        </is>
      </c>
      <c r="Y34"/>
      <c r="Z34" t="inlineStr">
        <is>
          <t>Active ingredient</t>
        </is>
      </c>
      <c r="AA34"/>
      <c r="AB34" t="n">
        <v>8.39</v>
      </c>
      <c r="AC34"/>
      <c r="AD34" t="n">
        <v>7.88</v>
      </c>
      <c r="AE34"/>
      <c r="AF34" t="n">
        <v>8.93</v>
      </c>
      <c r="AG34" t="inlineStr">
        <is>
          <t>AI mg/L</t>
        </is>
      </c>
      <c r="AH34"/>
      <c r="AI34"/>
      <c r="AJ34"/>
      <c r="AK34"/>
      <c r="AL34"/>
      <c r="AM34"/>
      <c r="AN34"/>
      <c r="AO34"/>
      <c r="AP34"/>
      <c r="AQ34"/>
      <c r="AR34"/>
      <c r="AS34"/>
      <c r="AT34"/>
      <c r="AU34"/>
      <c r="AV34"/>
      <c r="AW34"/>
      <c r="AX34" t="inlineStr">
        <is>
          <t>Mortality</t>
        </is>
      </c>
      <c r="AY34" t="inlineStr">
        <is>
          <t>Mortality</t>
        </is>
      </c>
      <c r="AZ34" t="inlineStr">
        <is>
          <t>LC50</t>
        </is>
      </c>
      <c r="BA34"/>
      <c r="BB34" t="n">
        <v>4.0</v>
      </c>
      <c r="BC34"/>
      <c r="BD34"/>
      <c r="BE34"/>
      <c r="BF34"/>
      <c r="BG34" t="inlineStr">
        <is>
          <t>Day(s)</t>
        </is>
      </c>
      <c r="BH34"/>
      <c r="BI34" t="inlineStr">
        <is>
          <t>DTXSID0020523</t>
        </is>
      </c>
      <c r="BJ34" t="inlineStr">
        <is>
          <t>10.1007/BF01055420</t>
        </is>
      </c>
      <c r="BK34"/>
      <c r="BL34"/>
      <c r="BM34"/>
      <c r="BN34"/>
      <c r="BO34"/>
      <c r="BP34"/>
      <c r="BQ34"/>
      <c r="BR34"/>
      <c r="BS34"/>
      <c r="BT34" t="inlineStr">
        <is>
          <t>--</t>
        </is>
      </c>
      <c r="BU34"/>
      <c r="BV34"/>
      <c r="BW34"/>
      <c r="BX34"/>
      <c r="BY34"/>
      <c r="BZ34"/>
      <c r="CA34"/>
      <c r="CB34"/>
      <c r="CC34"/>
      <c r="CD34"/>
      <c r="CE34"/>
      <c r="CF34"/>
      <c r="CG34"/>
      <c r="CH34"/>
      <c r="CI34"/>
      <c r="CJ34"/>
      <c r="CK34" t="inlineStr">
        <is>
          <t>Holcombe,G.W., G.L. Phipps, A.H. Sulaiman, and A.D. Hoffman</t>
        </is>
      </c>
      <c r="CL34" t="n">
        <v>12665.0</v>
      </c>
      <c r="CM34" t="inlineStr">
        <is>
          <t>Simultaneous Multiple Species Testing: Acute Toxicity of 13 Chemicals to 12 Diverse Freshwater Amphibian, Fish, and Invertebrate Families</t>
        </is>
      </c>
      <c r="CN34" t="inlineStr">
        <is>
          <t>Arch. Environ. Contam. Toxicol.16:697-710</t>
        </is>
      </c>
      <c r="CO34" t="n">
        <v>1987.0</v>
      </c>
      <c r="CP34" t="inlineStr">
        <is>
          <t>Holcombe,G.W., G.L. Phipps, A.H. Sulaiman, and A.D. Hoffman (1987). Simultaneous Multiple Species Testing: Acute Toxicity of 13 Chemicals to 12 Diverse Freshwater Amphibian, Fish, and Invertebrate Families. Arch. Environ. Contam. Toxicol., 16, 697-710. doi:10.1007/BF01055420. ECOREF#:12665</t>
        </is>
      </c>
    </row>
    <row r="35">
      <c r="A35" t="n">
        <v>51285.0</v>
      </c>
      <c r="B35" t="inlineStr">
        <is>
          <t>2,4-Dinitrophenol</t>
        </is>
      </c>
      <c r="C35"/>
      <c r="D35" t="inlineStr">
        <is>
          <t>Measured</t>
        </is>
      </c>
      <c r="E35" t="inlineStr">
        <is>
          <t>Not coded</t>
        </is>
      </c>
      <c r="F35"/>
      <c r="G35" t="n">
        <v>85.0</v>
      </c>
      <c r="H35"/>
      <c r="I35"/>
      <c r="J35"/>
      <c r="K35"/>
      <c r="L35" t="inlineStr">
        <is>
          <t>Pimephales promelas</t>
        </is>
      </c>
      <c r="M35" t="inlineStr">
        <is>
          <t>Fathead Minnow</t>
        </is>
      </c>
      <c r="N35"/>
      <c r="O35"/>
      <c r="P35" t="n">
        <v>31.0</v>
      </c>
      <c r="Q35"/>
      <c r="R35"/>
      <c r="S35"/>
      <c r="T35"/>
      <c r="U35" t="inlineStr">
        <is>
          <t>Day(s)</t>
        </is>
      </c>
      <c r="V35" t="inlineStr">
        <is>
          <t>Flow-through</t>
        </is>
      </c>
      <c r="W35" t="inlineStr">
        <is>
          <t>Fresh water</t>
        </is>
      </c>
      <c r="X35" t="inlineStr">
        <is>
          <t>Lab</t>
        </is>
      </c>
      <c r="Y35"/>
      <c r="Z35" t="inlineStr">
        <is>
          <t>Active ingredient</t>
        </is>
      </c>
      <c r="AA35"/>
      <c r="AB35" t="n">
        <v>11.0</v>
      </c>
      <c r="AC35"/>
      <c r="AD35" t="n">
        <v>9.68</v>
      </c>
      <c r="AE35"/>
      <c r="AF35" t="n">
        <v>12.6</v>
      </c>
      <c r="AG35" t="inlineStr">
        <is>
          <t>AI mg/L</t>
        </is>
      </c>
      <c r="AH35"/>
      <c r="AI35"/>
      <c r="AJ35"/>
      <c r="AK35"/>
      <c r="AL35"/>
      <c r="AM35"/>
      <c r="AN35"/>
      <c r="AO35"/>
      <c r="AP35"/>
      <c r="AQ35"/>
      <c r="AR35"/>
      <c r="AS35"/>
      <c r="AT35"/>
      <c r="AU35"/>
      <c r="AV35"/>
      <c r="AW35"/>
      <c r="AX35" t="inlineStr">
        <is>
          <t>Mortality</t>
        </is>
      </c>
      <c r="AY35" t="inlineStr">
        <is>
          <t>Mortality</t>
        </is>
      </c>
      <c r="AZ35" t="inlineStr">
        <is>
          <t>LC50</t>
        </is>
      </c>
      <c r="BA35"/>
      <c r="BB35" t="n">
        <v>4.0</v>
      </c>
      <c r="BC35"/>
      <c r="BD35"/>
      <c r="BE35"/>
      <c r="BF35"/>
      <c r="BG35" t="inlineStr">
        <is>
          <t>Day(s)</t>
        </is>
      </c>
      <c r="BH35" t="inlineStr">
        <is>
          <t>Pure</t>
        </is>
      </c>
      <c r="BI35" t="inlineStr">
        <is>
          <t>DTXSID0020523</t>
        </is>
      </c>
      <c r="BJ35"/>
      <c r="BK35"/>
      <c r="BL35"/>
      <c r="BM35"/>
      <c r="BN35"/>
      <c r="BO35"/>
      <c r="BP35"/>
      <c r="BQ35"/>
      <c r="BR35"/>
      <c r="BS35"/>
      <c r="BT35" t="inlineStr">
        <is>
          <t>--</t>
        </is>
      </c>
      <c r="BU35"/>
      <c r="BV35"/>
      <c r="BW35"/>
      <c r="BX35"/>
      <c r="BY35"/>
      <c r="BZ35"/>
      <c r="CA35"/>
      <c r="CB35"/>
      <c r="CC35"/>
      <c r="CD35"/>
      <c r="CE35"/>
      <c r="CF35"/>
      <c r="CG35"/>
      <c r="CH35"/>
      <c r="CI35" t="inlineStr">
        <is>
          <t xml:space="preserve"> NaOH pellets were added to the stock, increasing the amount of chemical in solution.  The pH was then adjusted to that of lake NAter using HCl.  The chemical contained 15% water. Affected fish lost schooling behavior, were hyperactive and </t>
        </is>
      </c>
      <c r="CJ35" t="inlineStr">
        <is>
          <t xml:space="preserve">   NaOH pellets were added to the stock, increasing the amount of chemical in solution.  The pH was then adjusted to that of lake NAter using HCl.  The chemical contained 15% water. Affected fish lost schooling behavior, were hyperactive and </t>
        </is>
      </c>
      <c r="CK35" t="inlineStr">
        <is>
          <t>Geiger,D.L., D.J. Call, and L.T. Brooke</t>
        </is>
      </c>
      <c r="CL35" t="n">
        <v>12859.0</v>
      </c>
      <c r="CM35" t="inlineStr">
        <is>
          <t>Acute Toxicities of Organic Chemicals to Fathead Minnows (Pimephales promelas) Volume IV</t>
        </is>
      </c>
      <c r="CN35" t="inlineStr">
        <is>
          <t>Center for Lake Superior Environmental Studies, University of Wisconsin, Superior, WI4:355 p.</t>
        </is>
      </c>
      <c r="CO35" t="n">
        <v>1988.0</v>
      </c>
      <c r="CP35" t="inlineStr">
        <is>
          <t>Geiger,D.L., D.J. Call, and L.T. Brooke (1988). Acute Toxicities of Organic Chemicals to Fathead Minnows (Pimephales promelas) Volume IV. Center for Lake Superior Environmental Studies, University of Wisconsin, Superior, WI, 4, 355 p. ECOREF#:12859</t>
        </is>
      </c>
    </row>
    <row r="36">
      <c r="A36" t="n">
        <v>51285.0</v>
      </c>
      <c r="B36" t="inlineStr">
        <is>
          <t>2,4-Dinitrophenol</t>
        </is>
      </c>
      <c r="C36"/>
      <c r="D36" t="inlineStr">
        <is>
          <t>Measured</t>
        </is>
      </c>
      <c r="E36" t="inlineStr">
        <is>
          <t>Not reported</t>
        </is>
      </c>
      <c r="F36"/>
      <c r="G36" t="n">
        <v>85.0</v>
      </c>
      <c r="H36"/>
      <c r="I36"/>
      <c r="J36"/>
      <c r="K36"/>
      <c r="L36" t="inlineStr">
        <is>
          <t>Pimephales promelas</t>
        </is>
      </c>
      <c r="M36" t="inlineStr">
        <is>
          <t>Fathead Minnow</t>
        </is>
      </c>
      <c r="N36"/>
      <c r="O36"/>
      <c r="P36" t="n">
        <v>34.0</v>
      </c>
      <c r="Q36"/>
      <c r="R36"/>
      <c r="S36"/>
      <c r="T36"/>
      <c r="U36" t="inlineStr">
        <is>
          <t>Day(s)</t>
        </is>
      </c>
      <c r="V36" t="inlineStr">
        <is>
          <t>Flow-through</t>
        </is>
      </c>
      <c r="W36" t="inlineStr">
        <is>
          <t>Fresh water</t>
        </is>
      </c>
      <c r="X36" t="inlineStr">
        <is>
          <t>Lab</t>
        </is>
      </c>
      <c r="Y36"/>
      <c r="Z36" t="inlineStr">
        <is>
          <t>Active ingredient</t>
        </is>
      </c>
      <c r="AA36"/>
      <c r="AB36" t="n">
        <v>10.5</v>
      </c>
      <c r="AC36"/>
      <c r="AD36" t="n">
        <v>9.32</v>
      </c>
      <c r="AE36"/>
      <c r="AF36" t="n">
        <v>11.7</v>
      </c>
      <c r="AG36" t="inlineStr">
        <is>
          <t>AI mg/L</t>
        </is>
      </c>
      <c r="AH36"/>
      <c r="AI36"/>
      <c r="AJ36"/>
      <c r="AK36"/>
      <c r="AL36"/>
      <c r="AM36"/>
      <c r="AN36"/>
      <c r="AO36"/>
      <c r="AP36"/>
      <c r="AQ36"/>
      <c r="AR36"/>
      <c r="AS36"/>
      <c r="AT36"/>
      <c r="AU36"/>
      <c r="AV36"/>
      <c r="AW36"/>
      <c r="AX36" t="inlineStr">
        <is>
          <t>Mortality</t>
        </is>
      </c>
      <c r="AY36" t="inlineStr">
        <is>
          <t>Mortality</t>
        </is>
      </c>
      <c r="AZ36" t="inlineStr">
        <is>
          <t>LC50</t>
        </is>
      </c>
      <c r="BA36"/>
      <c r="BB36" t="n">
        <v>4.0</v>
      </c>
      <c r="BC36"/>
      <c r="BD36"/>
      <c r="BE36"/>
      <c r="BF36"/>
      <c r="BG36" t="inlineStr">
        <is>
          <t>Day(s)</t>
        </is>
      </c>
      <c r="BH36"/>
      <c r="BI36" t="inlineStr">
        <is>
          <t>DTXSID0020523</t>
        </is>
      </c>
      <c r="BJ36"/>
      <c r="BK36"/>
      <c r="BL36" t="inlineStr">
        <is>
          <t>Acute</t>
        </is>
      </c>
      <c r="BM36"/>
      <c r="BN36"/>
      <c r="BO36"/>
      <c r="BP36"/>
      <c r="BQ36"/>
      <c r="BR36"/>
      <c r="BS36"/>
      <c r="BT36" t="inlineStr">
        <is>
          <t>--</t>
        </is>
      </c>
      <c r="BU36"/>
      <c r="BV36"/>
      <c r="BW36"/>
      <c r="BX36"/>
      <c r="BY36"/>
      <c r="BZ36"/>
      <c r="CA36"/>
      <c r="CB36"/>
      <c r="CC36"/>
      <c r="CD36"/>
      <c r="CE36"/>
      <c r="CF36"/>
      <c r="CG36"/>
      <c r="CH36"/>
      <c r="CI36"/>
      <c r="CJ36" t="inlineStr">
        <is>
          <t xml:space="preserve">SOURCE/US EPA ENVIRONMENTAL RESEARCH LABORATORY DULUTH AND THE UNIVERSITY OF WISCONSIN SUPERIOR//MEDIA/FILTERED LAKE SUPERIOR WATER OR DECHLORINATED CITY OF SUPERIOR WISCONSIN WATER//   </t>
        </is>
      </c>
      <c r="CK36" t="inlineStr">
        <is>
          <t>Geiger,D.L., C.E. Northcott, D.J. Call, and L.T. Brooke</t>
        </is>
      </c>
      <c r="CL36" t="n">
        <v>12447.0</v>
      </c>
      <c r="CM36" t="inlineStr">
        <is>
          <t>Acute Toxicities of Organic Chemicals to Fathead Minnows (Pimephales promelas), Volume II</t>
        </is>
      </c>
      <c r="CN36" t="inlineStr">
        <is>
          <t>Center for Lake Superior Environmental Studies, University of Wisconsin, Superior, WI:326 p.</t>
        </is>
      </c>
      <c r="CO36" t="n">
        <v>1985.0</v>
      </c>
      <c r="CP36" t="inlineStr">
        <is>
          <t>Geiger,D.L., C.E. Northcott, D.J. Call, and L.T. Brooke (1985). Acute Toxicities of Organic Chemicals to Fathead Minnows (Pimephales promelas), Volume II. Center for Lake Superior Environmental Studies, University of Wisconsin, Superior, WI, 326 p. ECOREF#:12447</t>
        </is>
      </c>
    </row>
    <row r="37">
      <c r="A37" t="n">
        <v>51285.0</v>
      </c>
      <c r="B37" t="inlineStr">
        <is>
          <t>2,4-Dinitrophenol</t>
        </is>
      </c>
      <c r="C37"/>
      <c r="D37" t="inlineStr">
        <is>
          <t>Measured</t>
        </is>
      </c>
      <c r="E37" t="inlineStr">
        <is>
          <t>American Society for Testing and Materials</t>
        </is>
      </c>
      <c r="F37" t="inlineStr">
        <is>
          <t>&gt;=</t>
        </is>
      </c>
      <c r="G37" t="n">
        <v>95.0</v>
      </c>
      <c r="H37"/>
      <c r="I37"/>
      <c r="J37"/>
      <c r="K37"/>
      <c r="L37" t="inlineStr">
        <is>
          <t>Pimephales promelas</t>
        </is>
      </c>
      <c r="M37" t="inlineStr">
        <is>
          <t>Fathead Minnow</t>
        </is>
      </c>
      <c r="N37" t="inlineStr">
        <is>
          <t>Juvenile</t>
        </is>
      </c>
      <c r="O37"/>
      <c r="P37"/>
      <c r="Q37"/>
      <c r="R37" t="n">
        <v>26.0</v>
      </c>
      <c r="S37"/>
      <c r="T37" t="n">
        <v>34.0</v>
      </c>
      <c r="U37" t="inlineStr">
        <is>
          <t>Day(s)</t>
        </is>
      </c>
      <c r="V37" t="inlineStr">
        <is>
          <t>Flow-through</t>
        </is>
      </c>
      <c r="W37" t="inlineStr">
        <is>
          <t>Fresh water</t>
        </is>
      </c>
      <c r="X37" t="inlineStr">
        <is>
          <t>Lab</t>
        </is>
      </c>
      <c r="Y37" t="n">
        <v>6.0</v>
      </c>
      <c r="Z37" t="inlineStr">
        <is>
          <t>Active ingredient</t>
        </is>
      </c>
      <c r="AA37"/>
      <c r="AB37" t="n">
        <v>15.6</v>
      </c>
      <c r="AC37"/>
      <c r="AD37" t="n">
        <v>13.8</v>
      </c>
      <c r="AE37"/>
      <c r="AF37" t="n">
        <v>17.6</v>
      </c>
      <c r="AG37" t="inlineStr">
        <is>
          <t>AI mg/L</t>
        </is>
      </c>
      <c r="AH37"/>
      <c r="AI37"/>
      <c r="AJ37"/>
      <c r="AK37"/>
      <c r="AL37"/>
      <c r="AM37"/>
      <c r="AN37"/>
      <c r="AO37"/>
      <c r="AP37"/>
      <c r="AQ37"/>
      <c r="AR37"/>
      <c r="AS37"/>
      <c r="AT37"/>
      <c r="AU37"/>
      <c r="AV37"/>
      <c r="AW37"/>
      <c r="AX37" t="inlineStr">
        <is>
          <t>Mortality</t>
        </is>
      </c>
      <c r="AY37" t="inlineStr">
        <is>
          <t>Mortality</t>
        </is>
      </c>
      <c r="AZ37" t="inlineStr">
        <is>
          <t>LC50</t>
        </is>
      </c>
      <c r="BA37"/>
      <c r="BB37" t="n">
        <v>4.0</v>
      </c>
      <c r="BC37"/>
      <c r="BD37"/>
      <c r="BE37"/>
      <c r="BF37"/>
      <c r="BG37" t="inlineStr">
        <is>
          <t>Day(s)</t>
        </is>
      </c>
      <c r="BH37"/>
      <c r="BI37" t="inlineStr">
        <is>
          <t>DTXSID0020523</t>
        </is>
      </c>
      <c r="BJ37" t="inlineStr">
        <is>
          <t>10.1897/05-094R.1</t>
        </is>
      </c>
      <c r="BK37"/>
      <c r="BL37" t="inlineStr">
        <is>
          <t>Acute</t>
        </is>
      </c>
      <c r="BM37"/>
      <c r="BN37"/>
      <c r="BO37"/>
      <c r="BP37"/>
      <c r="BQ37"/>
      <c r="BR37"/>
      <c r="BS37"/>
      <c r="BT37" t="inlineStr">
        <is>
          <t>--</t>
        </is>
      </c>
      <c r="BU37"/>
      <c r="BV37"/>
      <c r="BW37"/>
      <c r="BX37"/>
      <c r="BY37"/>
      <c r="BZ37"/>
      <c r="CA37"/>
      <c r="CB37"/>
      <c r="CC37"/>
      <c r="CD37"/>
      <c r="CE37"/>
      <c r="CF37"/>
      <c r="CG37"/>
      <c r="CH37"/>
      <c r="CI37"/>
      <c r="CJ37"/>
      <c r="CK37" t="inlineStr">
        <is>
          <t>Broderius,S.J., M.D. Kahl, G.E. Elonen, D.E. Hammermeister, and M.D. Hoglund</t>
        </is>
      </c>
      <c r="CL37" t="n">
        <v>86254.0</v>
      </c>
      <c r="CM37" t="inlineStr">
        <is>
          <t>A Comparison of the Lethal and Sublethal Toxicity of Organic Chemical Mixtures to the Fathead Minnow (Pimephales promelas)</t>
        </is>
      </c>
      <c r="CN37" t="inlineStr">
        <is>
          <t>Environ. Toxicol. Chem.24(12): 3117-3127</t>
        </is>
      </c>
      <c r="CO37" t="n">
        <v>2005.0</v>
      </c>
      <c r="CP37" t="inlineStr">
        <is>
          <t>Broderius,S.J., M.D. Kahl, G.E. Elonen, D.E. Hammermeister, and M.D. Hoglund (2005). A Comparison of the Lethal and Sublethal Toxicity of Organic Chemical Mixtures to the Fathead Minnow (Pimephales promelas). Environ. Toxicol. Chem., 24, (12), 3117-3127. doi:10.1897/05-094R.1. ECOREF#:86254</t>
        </is>
      </c>
    </row>
    <row r="38">
      <c r="A38" t="n">
        <v>51285.0</v>
      </c>
      <c r="B38" t="inlineStr">
        <is>
          <t>2,4-Dinitrophenol</t>
        </is>
      </c>
      <c r="C38"/>
      <c r="D38" t="inlineStr">
        <is>
          <t>Measured</t>
        </is>
      </c>
      <c r="E38" t="inlineStr">
        <is>
          <t>Not coded</t>
        </is>
      </c>
      <c r="F38" t="inlineStr">
        <is>
          <t>&gt;=</t>
        </is>
      </c>
      <c r="G38" t="n">
        <v>95.0</v>
      </c>
      <c r="H38"/>
      <c r="I38"/>
      <c r="J38"/>
      <c r="K38"/>
      <c r="L38" t="inlineStr">
        <is>
          <t>Pimephales promelas</t>
        </is>
      </c>
      <c r="M38" t="inlineStr">
        <is>
          <t>Fathead Minnow</t>
        </is>
      </c>
      <c r="N38" t="inlineStr">
        <is>
          <t>Juvenile</t>
        </is>
      </c>
      <c r="O38"/>
      <c r="P38"/>
      <c r="Q38"/>
      <c r="R38" t="n">
        <v>26.0</v>
      </c>
      <c r="S38"/>
      <c r="T38" t="n">
        <v>34.0</v>
      </c>
      <c r="U38" t="inlineStr">
        <is>
          <t>Day(s)</t>
        </is>
      </c>
      <c r="V38" t="inlineStr">
        <is>
          <t>Flow-through</t>
        </is>
      </c>
      <c r="W38" t="inlineStr">
        <is>
          <t>Fresh water</t>
        </is>
      </c>
      <c r="X38" t="inlineStr">
        <is>
          <t>Lab</t>
        </is>
      </c>
      <c r="Y38"/>
      <c r="Z38" t="inlineStr">
        <is>
          <t>Active ingredient</t>
        </is>
      </c>
      <c r="AA38"/>
      <c r="AB38" t="n">
        <v>16.0</v>
      </c>
      <c r="AC38"/>
      <c r="AD38"/>
      <c r="AE38"/>
      <c r="AF38"/>
      <c r="AG38" t="inlineStr">
        <is>
          <t>AI mg/L</t>
        </is>
      </c>
      <c r="AH38"/>
      <c r="AI38"/>
      <c r="AJ38"/>
      <c r="AK38"/>
      <c r="AL38"/>
      <c r="AM38"/>
      <c r="AN38"/>
      <c r="AO38"/>
      <c r="AP38"/>
      <c r="AQ38"/>
      <c r="AR38"/>
      <c r="AS38"/>
      <c r="AT38"/>
      <c r="AU38"/>
      <c r="AV38"/>
      <c r="AW38"/>
      <c r="AX38" t="inlineStr">
        <is>
          <t>Mortality</t>
        </is>
      </c>
      <c r="AY38" t="inlineStr">
        <is>
          <t>Mortality</t>
        </is>
      </c>
      <c r="AZ38" t="inlineStr">
        <is>
          <t>LC50</t>
        </is>
      </c>
      <c r="BA38"/>
      <c r="BB38" t="n">
        <v>4.0</v>
      </c>
      <c r="BC38"/>
      <c r="BD38"/>
      <c r="BE38"/>
      <c r="BF38"/>
      <c r="BG38" t="inlineStr">
        <is>
          <t>Day(s)</t>
        </is>
      </c>
      <c r="BH38" t="inlineStr">
        <is>
          <t>Pure</t>
        </is>
      </c>
      <c r="BI38" t="inlineStr">
        <is>
          <t>DTXSID0020523</t>
        </is>
      </c>
      <c r="BJ38" t="inlineStr">
        <is>
          <t>10.1002/etc.5620140920</t>
        </is>
      </c>
      <c r="BK38"/>
      <c r="BL38"/>
      <c r="BM38"/>
      <c r="BN38"/>
      <c r="BO38"/>
      <c r="BP38"/>
      <c r="BQ38"/>
      <c r="BR38"/>
      <c r="BS38"/>
      <c r="BT38" t="inlineStr">
        <is>
          <t>--</t>
        </is>
      </c>
      <c r="BU38"/>
      <c r="BV38"/>
      <c r="BW38"/>
      <c r="BX38"/>
      <c r="BY38"/>
      <c r="BZ38"/>
      <c r="CA38"/>
      <c r="CB38"/>
      <c r="CC38"/>
      <c r="CD38"/>
      <c r="CE38"/>
      <c r="CF38"/>
      <c r="CG38"/>
      <c r="CH38"/>
      <c r="CI38"/>
      <c r="CJ38"/>
      <c r="CK38" t="inlineStr">
        <is>
          <t>Broderius,S.J., M.D. Kahl, and M.D. Hoglund</t>
        </is>
      </c>
      <c r="CL38" t="n">
        <v>15031.0</v>
      </c>
      <c r="CM38" t="inlineStr">
        <is>
          <t>Use of Joint Toxic Response to Define the Primary Mode of Toxic Action for Diverse Industrial Organic Chemicals</t>
        </is>
      </c>
      <c r="CN38" t="inlineStr">
        <is>
          <t>Environ. Toxicol. Chem.14(9): 1591-1605</t>
        </is>
      </c>
      <c r="CO38" t="n">
        <v>1995.0</v>
      </c>
      <c r="CP38" t="inlineStr">
        <is>
          <t>Broderius,S.J., M.D. Kahl, and M.D. Hoglund (1995). Use of Joint Toxic Response to Define the Primary Mode of Toxic Action for Diverse Industrial Organic Chemicals. Environ. Toxicol. Chem., 14, (9), 1591-1605. doi:10.1002/etc.5620140920. ECOREF#:15031</t>
        </is>
      </c>
    </row>
    <row r="39">
      <c r="A39" t="n">
        <v>51285.0</v>
      </c>
      <c r="B39" t="inlineStr">
        <is>
          <t>2,4-Dinitrophenol</t>
        </is>
      </c>
      <c r="C39"/>
      <c r="D39" t="inlineStr">
        <is>
          <t>Measured</t>
        </is>
      </c>
      <c r="E39" t="inlineStr">
        <is>
          <t>Not coded</t>
        </is>
      </c>
      <c r="F39"/>
      <c r="G39" t="n">
        <v>85.0</v>
      </c>
      <c r="H39"/>
      <c r="I39"/>
      <c r="J39"/>
      <c r="K39"/>
      <c r="L39" t="inlineStr">
        <is>
          <t>Pimephales promelas</t>
        </is>
      </c>
      <c r="M39" t="inlineStr">
        <is>
          <t>Fathead Minnow</t>
        </is>
      </c>
      <c r="N39"/>
      <c r="O39"/>
      <c r="P39" t="n">
        <v>28.0</v>
      </c>
      <c r="Q39"/>
      <c r="R39"/>
      <c r="S39"/>
      <c r="T39"/>
      <c r="U39" t="inlineStr">
        <is>
          <t>Day(s)</t>
        </is>
      </c>
      <c r="V39" t="inlineStr">
        <is>
          <t>Flow-through</t>
        </is>
      </c>
      <c r="W39" t="inlineStr">
        <is>
          <t>Fresh water</t>
        </is>
      </c>
      <c r="X39" t="inlineStr">
        <is>
          <t>Lab</t>
        </is>
      </c>
      <c r="Y39"/>
      <c r="Z39" t="inlineStr">
        <is>
          <t>Active ingredient</t>
        </is>
      </c>
      <c r="AA39"/>
      <c r="AB39" t="n">
        <v>11.0</v>
      </c>
      <c r="AC39"/>
      <c r="AD39" t="n">
        <v>8.78</v>
      </c>
      <c r="AE39"/>
      <c r="AF39" t="n">
        <v>13.7</v>
      </c>
      <c r="AG39" t="inlineStr">
        <is>
          <t>AI mg/L</t>
        </is>
      </c>
      <c r="AH39"/>
      <c r="AI39"/>
      <c r="AJ39"/>
      <c r="AK39"/>
      <c r="AL39"/>
      <c r="AM39"/>
      <c r="AN39"/>
      <c r="AO39"/>
      <c r="AP39"/>
      <c r="AQ39"/>
      <c r="AR39"/>
      <c r="AS39"/>
      <c r="AT39"/>
      <c r="AU39"/>
      <c r="AV39"/>
      <c r="AW39"/>
      <c r="AX39" t="inlineStr">
        <is>
          <t>Mortality</t>
        </is>
      </c>
      <c r="AY39" t="inlineStr">
        <is>
          <t>Mortality</t>
        </is>
      </c>
      <c r="AZ39" t="inlineStr">
        <is>
          <t>LC50</t>
        </is>
      </c>
      <c r="BA39"/>
      <c r="BB39" t="n">
        <v>4.0</v>
      </c>
      <c r="BC39"/>
      <c r="BD39"/>
      <c r="BE39"/>
      <c r="BF39"/>
      <c r="BG39" t="inlineStr">
        <is>
          <t>Day(s)</t>
        </is>
      </c>
      <c r="BH39" t="inlineStr">
        <is>
          <t>Pure</t>
        </is>
      </c>
      <c r="BI39" t="inlineStr">
        <is>
          <t>DTXSID0020523</t>
        </is>
      </c>
      <c r="BJ39"/>
      <c r="BK39"/>
      <c r="BL39"/>
      <c r="BM39"/>
      <c r="BN39"/>
      <c r="BO39"/>
      <c r="BP39"/>
      <c r="BQ39"/>
      <c r="BR39"/>
      <c r="BS39"/>
      <c r="BT39" t="inlineStr">
        <is>
          <t>--</t>
        </is>
      </c>
      <c r="BU39"/>
      <c r="BV39"/>
      <c r="BW39"/>
      <c r="BX39"/>
      <c r="BY39"/>
      <c r="BZ39"/>
      <c r="CA39"/>
      <c r="CB39"/>
      <c r="CC39"/>
      <c r="CD39"/>
      <c r="CE39"/>
      <c r="CF39"/>
      <c r="CG39"/>
      <c r="CH39"/>
      <c r="CI39" t="inlineStr">
        <is>
          <t xml:space="preserve"> NaOH pellets were added to the stock, increasing the amount of chemical in solution.  The pH was then adjusted to that of lake NAter using HCl.  The chemical contained 15% water. Affected fish lost schooling behavior, were hyperactive and </t>
        </is>
      </c>
      <c r="CJ39" t="inlineStr">
        <is>
          <t xml:space="preserve">   NaOH pellets were added to the stock, increasing the amount of chemical in solution.  The pH was then adjusted to that of lake NAter using HCl.  The chemical contained 15% water. Affected fish lost schooling behavior, were hyperactive and </t>
        </is>
      </c>
      <c r="CK39" t="inlineStr">
        <is>
          <t>Geiger,D.L., D.J. Call, and L.T. Brooke</t>
        </is>
      </c>
      <c r="CL39" t="n">
        <v>12859.0</v>
      </c>
      <c r="CM39" t="inlineStr">
        <is>
          <t>Acute Toxicities of Organic Chemicals to Fathead Minnows (Pimephales promelas) Volume IV</t>
        </is>
      </c>
      <c r="CN39" t="inlineStr">
        <is>
          <t>Center for Lake Superior Environmental Studies, University of Wisconsin, Superior, WI4:355 p.</t>
        </is>
      </c>
      <c r="CO39" t="n">
        <v>1988.0</v>
      </c>
      <c r="CP39" t="inlineStr">
        <is>
          <t>Geiger,D.L., D.J. Call, and L.T. Brooke (1988). Acute Toxicities of Organic Chemicals to Fathead Minnows (Pimephales promelas) Volume IV. Center for Lake Superior Environmental Studies, University of Wisconsin, Superior, WI, 4, 355 p. ECOREF#:12859</t>
        </is>
      </c>
    </row>
    <row r="40">
      <c r="A40" t="n">
        <v>51285.0</v>
      </c>
      <c r="B40" t="inlineStr">
        <is>
          <t>2,4-Dinitrophenol</t>
        </is>
      </c>
      <c r="C40"/>
      <c r="D40" t="inlineStr">
        <is>
          <t>Measured</t>
        </is>
      </c>
      <c r="E40" t="inlineStr">
        <is>
          <t>Not coded</t>
        </is>
      </c>
      <c r="F40"/>
      <c r="G40" t="n">
        <v>85.0</v>
      </c>
      <c r="H40"/>
      <c r="I40"/>
      <c r="J40"/>
      <c r="K40"/>
      <c r="L40" t="inlineStr">
        <is>
          <t>Pimephales promelas</t>
        </is>
      </c>
      <c r="M40" t="inlineStr">
        <is>
          <t>Fathead Minnow</t>
        </is>
      </c>
      <c r="N40"/>
      <c r="O40"/>
      <c r="P40" t="n">
        <v>30.0</v>
      </c>
      <c r="Q40"/>
      <c r="R40"/>
      <c r="S40"/>
      <c r="T40"/>
      <c r="U40" t="inlineStr">
        <is>
          <t>Day(s)</t>
        </is>
      </c>
      <c r="V40" t="inlineStr">
        <is>
          <t>Flow-through</t>
        </is>
      </c>
      <c r="W40" t="inlineStr">
        <is>
          <t>Fresh water</t>
        </is>
      </c>
      <c r="X40" t="inlineStr">
        <is>
          <t>Lab</t>
        </is>
      </c>
      <c r="Y40"/>
      <c r="Z40" t="inlineStr">
        <is>
          <t>Active ingredient</t>
        </is>
      </c>
      <c r="AA40"/>
      <c r="AB40" t="n">
        <v>13.3</v>
      </c>
      <c r="AC40"/>
      <c r="AD40" t="n">
        <v>12.4</v>
      </c>
      <c r="AE40"/>
      <c r="AF40" t="n">
        <v>14.3</v>
      </c>
      <c r="AG40" t="inlineStr">
        <is>
          <t>AI mg/L</t>
        </is>
      </c>
      <c r="AH40"/>
      <c r="AI40"/>
      <c r="AJ40"/>
      <c r="AK40"/>
      <c r="AL40"/>
      <c r="AM40"/>
      <c r="AN40"/>
      <c r="AO40"/>
      <c r="AP40"/>
      <c r="AQ40"/>
      <c r="AR40"/>
      <c r="AS40"/>
      <c r="AT40"/>
      <c r="AU40"/>
      <c r="AV40"/>
      <c r="AW40"/>
      <c r="AX40" t="inlineStr">
        <is>
          <t>Mortality</t>
        </is>
      </c>
      <c r="AY40" t="inlineStr">
        <is>
          <t>Mortality</t>
        </is>
      </c>
      <c r="AZ40" t="inlineStr">
        <is>
          <t>LC50</t>
        </is>
      </c>
      <c r="BA40"/>
      <c r="BB40" t="n">
        <v>4.0</v>
      </c>
      <c r="BC40"/>
      <c r="BD40"/>
      <c r="BE40"/>
      <c r="BF40"/>
      <c r="BG40" t="inlineStr">
        <is>
          <t>Day(s)</t>
        </is>
      </c>
      <c r="BH40" t="inlineStr">
        <is>
          <t>Pure</t>
        </is>
      </c>
      <c r="BI40" t="inlineStr">
        <is>
          <t>DTXSID0020523</t>
        </is>
      </c>
      <c r="BJ40"/>
      <c r="BK40"/>
      <c r="BL40"/>
      <c r="BM40"/>
      <c r="BN40"/>
      <c r="BO40"/>
      <c r="BP40"/>
      <c r="BQ40"/>
      <c r="BR40"/>
      <c r="BS40"/>
      <c r="BT40" t="inlineStr">
        <is>
          <t>--</t>
        </is>
      </c>
      <c r="BU40"/>
      <c r="BV40"/>
      <c r="BW40"/>
      <c r="BX40"/>
      <c r="BY40"/>
      <c r="BZ40"/>
      <c r="CA40"/>
      <c r="CB40"/>
      <c r="CC40"/>
      <c r="CD40"/>
      <c r="CE40"/>
      <c r="CF40"/>
      <c r="CG40"/>
      <c r="CH40"/>
      <c r="CI40" t="inlineStr">
        <is>
          <t xml:space="preserve"> Affected fish lost schooling behavior, were overreactive to external stimuli and had increased respiration.  Equilibrium loss was observed prior to death.  The reduced purity was caused by waters of hydration.  Two acute tests were run </t>
        </is>
      </c>
      <c r="CJ40" t="inlineStr">
        <is>
          <t xml:space="preserve">   Affected fish lost schooling behavior, were overreactive to external stimuli and had increased respiration.  Equilibrium loss was observed prior to death.  The reduced purity was caused by waters of hydration.  Two acute tests were run </t>
        </is>
      </c>
      <c r="CK40" t="inlineStr">
        <is>
          <t>Geiger,D.L., L.T. Brooke, and D.J. Call</t>
        </is>
      </c>
      <c r="CL40" t="n">
        <v>3217.0</v>
      </c>
      <c r="CM40" t="inlineStr">
        <is>
          <t>Acute Toxicities of Organic Chemicals to Fathead Minnows (Pimephales promelas), Volume V</t>
        </is>
      </c>
      <c r="CN40" t="inlineStr">
        <is>
          <t>Center for Lake Superior Environmental Studies, University of Wisconsin, Superior, WI:332 p.</t>
        </is>
      </c>
      <c r="CO40" t="n">
        <v>1990.0</v>
      </c>
      <c r="CP40" t="inlineStr">
        <is>
          <t>Geiger,D.L., L.T. Brooke, and D.J. Call (1990). Acute Toxicities of Organic Chemicals to Fathead Minnows (Pimephales promelas), Volume V. Center for Lake Superior Environmental Studies, University of Wisconsin, Superior, WI, 332 p. ECOREF#:3217</t>
        </is>
      </c>
    </row>
    <row r="41">
      <c r="A41" t="n">
        <v>51285.0</v>
      </c>
      <c r="B41" t="inlineStr">
        <is>
          <t>2,4-Dinitrophenol</t>
        </is>
      </c>
      <c r="C41"/>
      <c r="D41" t="inlineStr">
        <is>
          <t>Measured</t>
        </is>
      </c>
      <c r="E41" t="inlineStr">
        <is>
          <t>Not coded</t>
        </is>
      </c>
      <c r="F41"/>
      <c r="G41"/>
      <c r="H41"/>
      <c r="I41"/>
      <c r="J41"/>
      <c r="K41"/>
      <c r="L41" t="inlineStr">
        <is>
          <t>Pimephales promelas</t>
        </is>
      </c>
      <c r="M41" t="inlineStr">
        <is>
          <t>Fathead Minnow</t>
        </is>
      </c>
      <c r="N41"/>
      <c r="O41"/>
      <c r="P41"/>
      <c r="Q41"/>
      <c r="R41" t="n">
        <v>30.0</v>
      </c>
      <c r="S41"/>
      <c r="T41" t="n">
        <v>35.0</v>
      </c>
      <c r="U41" t="inlineStr">
        <is>
          <t>Day(s)</t>
        </is>
      </c>
      <c r="V41" t="inlineStr">
        <is>
          <t>Flow-through</t>
        </is>
      </c>
      <c r="W41" t="inlineStr">
        <is>
          <t>Fresh water</t>
        </is>
      </c>
      <c r="X41" t="inlineStr">
        <is>
          <t>Lab</t>
        </is>
      </c>
      <c r="Y41"/>
      <c r="Z41" t="inlineStr">
        <is>
          <t>Active ingredient</t>
        </is>
      </c>
      <c r="AA41"/>
      <c r="AB41" t="n">
        <v>17.0</v>
      </c>
      <c r="AC41"/>
      <c r="AD41" t="n">
        <v>16.0</v>
      </c>
      <c r="AE41"/>
      <c r="AF41" t="n">
        <v>18.0</v>
      </c>
      <c r="AG41" t="inlineStr">
        <is>
          <t>AI mg/L</t>
        </is>
      </c>
      <c r="AH41"/>
      <c r="AI41"/>
      <c r="AJ41"/>
      <c r="AK41"/>
      <c r="AL41"/>
      <c r="AM41"/>
      <c r="AN41"/>
      <c r="AO41"/>
      <c r="AP41"/>
      <c r="AQ41"/>
      <c r="AR41"/>
      <c r="AS41"/>
      <c r="AT41"/>
      <c r="AU41"/>
      <c r="AV41"/>
      <c r="AW41"/>
      <c r="AX41" t="inlineStr">
        <is>
          <t>Mortality</t>
        </is>
      </c>
      <c r="AY41" t="inlineStr">
        <is>
          <t>Mortality</t>
        </is>
      </c>
      <c r="AZ41" t="inlineStr">
        <is>
          <t>LC50</t>
        </is>
      </c>
      <c r="BA41"/>
      <c r="BB41" t="n">
        <v>4.0</v>
      </c>
      <c r="BC41"/>
      <c r="BD41"/>
      <c r="BE41"/>
      <c r="BF41"/>
      <c r="BG41" t="inlineStr">
        <is>
          <t>Day(s)</t>
        </is>
      </c>
      <c r="BH41"/>
      <c r="BI41" t="inlineStr">
        <is>
          <t>DTXSID0020523</t>
        </is>
      </c>
      <c r="BJ41" t="inlineStr">
        <is>
          <t>10.1007/BF01622141</t>
        </is>
      </c>
      <c r="BK41"/>
      <c r="BL41"/>
      <c r="BM41"/>
      <c r="BN41"/>
      <c r="BO41"/>
      <c r="BP41"/>
      <c r="BQ41"/>
      <c r="BR41"/>
      <c r="BS41"/>
      <c r="BT41" t="inlineStr">
        <is>
          <t>--</t>
        </is>
      </c>
      <c r="BU41"/>
      <c r="BV41"/>
      <c r="BW41"/>
      <c r="BX41"/>
      <c r="BY41"/>
      <c r="BZ41"/>
      <c r="CA41"/>
      <c r="CB41"/>
      <c r="CC41"/>
      <c r="CD41"/>
      <c r="CE41"/>
      <c r="CF41"/>
      <c r="CG41"/>
      <c r="CH41"/>
      <c r="CI41" t="inlineStr">
        <is>
          <t xml:space="preserve"> CONTR/FOLLOWED EPA STANDARD METHODS//WQCD/MANUSCRIPT CALCULATION OF 16,700 REPORTED IN THE NP '80 WQCD; ONE OF TWO DATA POINTS THAT CORRESPOND TO THE DATA CITED IN THE WQCD//  </t>
        </is>
      </c>
      <c r="CJ41" t="inlineStr">
        <is>
          <t xml:space="preserve">   CONTR/FOLLOWED EPA STANDARD METHODS//WQCD/MANUSCRIPT CALCULATION OF 16,700 REPORTED IN THE NP '80 WQCD; ONE OF TWO DATA POINTS THAT CORRESPOND TO THE DATA CITED IN THE WQCD//  </t>
        </is>
      </c>
      <c r="CK41" t="inlineStr">
        <is>
          <t>Phipps,G.L., G.W. Holcombe, and J.T. Fiandt</t>
        </is>
      </c>
      <c r="CL41" t="n">
        <v>2189.0</v>
      </c>
      <c r="CM41" t="inlineStr">
        <is>
          <t>Acute Toxicity of Phenol and Substituted Phenols to the Fathead Minnow</t>
        </is>
      </c>
      <c r="CN41" t="inlineStr">
        <is>
          <t>Bull. Environ. Contam. Toxicol.26(5): 585-593</t>
        </is>
      </c>
      <c r="CO41" t="n">
        <v>1981.0</v>
      </c>
      <c r="CP41" t="inlineStr">
        <is>
          <t>Phipps,G.L., G.W. Holcombe, and J.T. Fiandt (1981). Acute Toxicity of Phenol and Substituted Phenols to the Fathead Minnow. Bull. Environ. Contam. Toxicol., 26, (5), 585-593. doi:10.1007/BF01622141. ECOREF#:2189</t>
        </is>
      </c>
    </row>
    <row r="42">
      <c r="A42" t="n">
        <v>51285.0</v>
      </c>
      <c r="B42" t="inlineStr">
        <is>
          <t>2,4-Dinitrophenol</t>
        </is>
      </c>
      <c r="C42"/>
      <c r="D42" t="inlineStr">
        <is>
          <t>Measured</t>
        </is>
      </c>
      <c r="E42" t="inlineStr">
        <is>
          <t>American Society for Testing and Materials</t>
        </is>
      </c>
      <c r="F42" t="inlineStr">
        <is>
          <t>&gt;=</t>
        </is>
      </c>
      <c r="G42" t="n">
        <v>95.0</v>
      </c>
      <c r="H42"/>
      <c r="I42"/>
      <c r="J42"/>
      <c r="K42"/>
      <c r="L42" t="inlineStr">
        <is>
          <t>Pimephales promelas</t>
        </is>
      </c>
      <c r="M42" t="inlineStr">
        <is>
          <t>Fathead Minnow</t>
        </is>
      </c>
      <c r="N42" t="inlineStr">
        <is>
          <t>Juvenile</t>
        </is>
      </c>
      <c r="O42"/>
      <c r="P42"/>
      <c r="Q42"/>
      <c r="R42" t="n">
        <v>26.0</v>
      </c>
      <c r="S42"/>
      <c r="T42" t="n">
        <v>34.0</v>
      </c>
      <c r="U42" t="inlineStr">
        <is>
          <t>Day(s)</t>
        </is>
      </c>
      <c r="V42" t="inlineStr">
        <is>
          <t>Flow-through</t>
        </is>
      </c>
      <c r="W42" t="inlineStr">
        <is>
          <t>Fresh water</t>
        </is>
      </c>
      <c r="X42" t="inlineStr">
        <is>
          <t>Lab</t>
        </is>
      </c>
      <c r="Y42" t="n">
        <v>6.0</v>
      </c>
      <c r="Z42" t="inlineStr">
        <is>
          <t>Active ingredient</t>
        </is>
      </c>
      <c r="AA42"/>
      <c r="AB42" t="n">
        <v>14.9</v>
      </c>
      <c r="AC42"/>
      <c r="AD42" t="n">
        <v>12.9</v>
      </c>
      <c r="AE42"/>
      <c r="AF42" t="n">
        <v>17.0</v>
      </c>
      <c r="AG42" t="inlineStr">
        <is>
          <t>AI mg/L</t>
        </is>
      </c>
      <c r="AH42"/>
      <c r="AI42"/>
      <c r="AJ42"/>
      <c r="AK42"/>
      <c r="AL42"/>
      <c r="AM42"/>
      <c r="AN42"/>
      <c r="AO42"/>
      <c r="AP42"/>
      <c r="AQ42"/>
      <c r="AR42"/>
      <c r="AS42"/>
      <c r="AT42"/>
      <c r="AU42"/>
      <c r="AV42"/>
      <c r="AW42"/>
      <c r="AX42" t="inlineStr">
        <is>
          <t>Mortality</t>
        </is>
      </c>
      <c r="AY42" t="inlineStr">
        <is>
          <t>Mortality</t>
        </is>
      </c>
      <c r="AZ42" t="inlineStr">
        <is>
          <t>LC50</t>
        </is>
      </c>
      <c r="BA42"/>
      <c r="BB42" t="n">
        <v>4.0</v>
      </c>
      <c r="BC42"/>
      <c r="BD42"/>
      <c r="BE42"/>
      <c r="BF42"/>
      <c r="BG42" t="inlineStr">
        <is>
          <t>Day(s)</t>
        </is>
      </c>
      <c r="BH42"/>
      <c r="BI42" t="inlineStr">
        <is>
          <t>DTXSID0020523</t>
        </is>
      </c>
      <c r="BJ42" t="inlineStr">
        <is>
          <t>10.1897/05-094R.1</t>
        </is>
      </c>
      <c r="BK42"/>
      <c r="BL42" t="inlineStr">
        <is>
          <t>Acute</t>
        </is>
      </c>
      <c r="BM42"/>
      <c r="BN42"/>
      <c r="BO42"/>
      <c r="BP42"/>
      <c r="BQ42"/>
      <c r="BR42"/>
      <c r="BS42"/>
      <c r="BT42" t="inlineStr">
        <is>
          <t>--</t>
        </is>
      </c>
      <c r="BU42"/>
      <c r="BV42"/>
      <c r="BW42"/>
      <c r="BX42"/>
      <c r="BY42"/>
      <c r="BZ42"/>
      <c r="CA42"/>
      <c r="CB42"/>
      <c r="CC42"/>
      <c r="CD42"/>
      <c r="CE42"/>
      <c r="CF42"/>
      <c r="CG42"/>
      <c r="CH42"/>
      <c r="CI42"/>
      <c r="CJ42"/>
      <c r="CK42" t="inlineStr">
        <is>
          <t>Broderius,S.J., M.D. Kahl, G.E. Elonen, D.E. Hammermeister, and M.D. Hoglund</t>
        </is>
      </c>
      <c r="CL42" t="n">
        <v>86254.0</v>
      </c>
      <c r="CM42" t="inlineStr">
        <is>
          <t>A Comparison of the Lethal and Sublethal Toxicity of Organic Chemical Mixtures to the Fathead Minnow (Pimephales promelas)</t>
        </is>
      </c>
      <c r="CN42" t="inlineStr">
        <is>
          <t>Environ. Toxicol. Chem.24(12): 3117-3127</t>
        </is>
      </c>
      <c r="CO42" t="n">
        <v>2005.0</v>
      </c>
      <c r="CP42" t="inlineStr">
        <is>
          <t>Broderius,S.J., M.D. Kahl, G.E. Elonen, D.E. Hammermeister, and M.D. Hoglund (2005). A Comparison of the Lethal and Sublethal Toxicity of Organic Chemical Mixtures to the Fathead Minnow (Pimephales promelas). Environ. Toxicol. Chem., 24, (12), 3117-3127. doi:10.1897/05-094R.1. ECOREF#:86254</t>
        </is>
      </c>
    </row>
    <row r="43">
      <c r="A43" t="n">
        <v>51285.0</v>
      </c>
      <c r="B43" t="inlineStr">
        <is>
          <t>2,4-Dinitrophenol</t>
        </is>
      </c>
      <c r="C43"/>
      <c r="D43" t="inlineStr">
        <is>
          <t>Measured</t>
        </is>
      </c>
      <c r="E43" t="inlineStr">
        <is>
          <t>Not coded</t>
        </is>
      </c>
      <c r="F43"/>
      <c r="G43"/>
      <c r="H43"/>
      <c r="I43"/>
      <c r="J43"/>
      <c r="K43"/>
      <c r="L43" t="inlineStr">
        <is>
          <t>Pimephales promelas</t>
        </is>
      </c>
      <c r="M43" t="inlineStr">
        <is>
          <t>Fathead Minnow</t>
        </is>
      </c>
      <c r="N43"/>
      <c r="O43"/>
      <c r="P43"/>
      <c r="Q43"/>
      <c r="R43" t="n">
        <v>30.0</v>
      </c>
      <c r="S43"/>
      <c r="T43" t="n">
        <v>35.0</v>
      </c>
      <c r="U43" t="inlineStr">
        <is>
          <t>Day(s)</t>
        </is>
      </c>
      <c r="V43" t="inlineStr">
        <is>
          <t>Flow-through</t>
        </is>
      </c>
      <c r="W43" t="inlineStr">
        <is>
          <t>Fresh water</t>
        </is>
      </c>
      <c r="X43" t="inlineStr">
        <is>
          <t>Lab</t>
        </is>
      </c>
      <c r="Y43"/>
      <c r="Z43" t="inlineStr">
        <is>
          <t>Active ingredient</t>
        </is>
      </c>
      <c r="AA43"/>
      <c r="AB43" t="n">
        <v>17.0</v>
      </c>
      <c r="AC43"/>
      <c r="AD43" t="n">
        <v>16.0</v>
      </c>
      <c r="AE43"/>
      <c r="AF43" t="n">
        <v>17.0</v>
      </c>
      <c r="AG43" t="inlineStr">
        <is>
          <t>AI mg/L</t>
        </is>
      </c>
      <c r="AH43"/>
      <c r="AI43"/>
      <c r="AJ43"/>
      <c r="AK43"/>
      <c r="AL43"/>
      <c r="AM43"/>
      <c r="AN43"/>
      <c r="AO43"/>
      <c r="AP43"/>
      <c r="AQ43"/>
      <c r="AR43"/>
      <c r="AS43"/>
      <c r="AT43"/>
      <c r="AU43"/>
      <c r="AV43"/>
      <c r="AW43"/>
      <c r="AX43" t="inlineStr">
        <is>
          <t>Mortality</t>
        </is>
      </c>
      <c r="AY43" t="inlineStr">
        <is>
          <t>Mortality</t>
        </is>
      </c>
      <c r="AZ43" t="inlineStr">
        <is>
          <t>LC50</t>
        </is>
      </c>
      <c r="BA43"/>
      <c r="BB43" t="n">
        <v>4.0</v>
      </c>
      <c r="BC43"/>
      <c r="BD43"/>
      <c r="BE43"/>
      <c r="BF43"/>
      <c r="BG43" t="inlineStr">
        <is>
          <t>Day(s)</t>
        </is>
      </c>
      <c r="BH43"/>
      <c r="BI43" t="inlineStr">
        <is>
          <t>DTXSID0020523</t>
        </is>
      </c>
      <c r="BJ43" t="inlineStr">
        <is>
          <t>10.1007/BF01622141</t>
        </is>
      </c>
      <c r="BK43"/>
      <c r="BL43"/>
      <c r="BM43"/>
      <c r="BN43"/>
      <c r="BO43"/>
      <c r="BP43"/>
      <c r="BQ43"/>
      <c r="BR43"/>
      <c r="BS43"/>
      <c r="BT43" t="inlineStr">
        <is>
          <t>--</t>
        </is>
      </c>
      <c r="BU43"/>
      <c r="BV43"/>
      <c r="BW43"/>
      <c r="BX43"/>
      <c r="BY43"/>
      <c r="BZ43"/>
      <c r="CA43"/>
      <c r="CB43"/>
      <c r="CC43"/>
      <c r="CD43"/>
      <c r="CE43"/>
      <c r="CF43"/>
      <c r="CG43"/>
      <c r="CH43"/>
      <c r="CI43" t="inlineStr">
        <is>
          <t xml:space="preserve"> CONTR/FOLLOWED EPA STANDARD METHODS//WQCD/MANUSCRIPT CALCULATION OF 16,700 REPORTED IN THE NP '80 WQCD; ONE OF TWO DATA POINTS THAT CORRESPOND TO THE DATA CITED IN THE WQCD// </t>
        </is>
      </c>
      <c r="CJ43" t="inlineStr">
        <is>
          <t xml:space="preserve">   CONTR/FOLLOWED EPA STANDARD METHODS//WQCD/MANUSCRIPT CALCULATION OF 16,700 REPORTED IN THE NP '80 WQCD; ONE OF TWO DATA POINTS THAT CORRESPOND TO THE DATA CITED IN THE WQCD// </t>
        </is>
      </c>
      <c r="CK43" t="inlineStr">
        <is>
          <t>Phipps,G.L., G.W. Holcombe, and J.T. Fiandt</t>
        </is>
      </c>
      <c r="CL43" t="n">
        <v>2189.0</v>
      </c>
      <c r="CM43" t="inlineStr">
        <is>
          <t>Acute Toxicity of Phenol and Substituted Phenols to the Fathead Minnow</t>
        </is>
      </c>
      <c r="CN43" t="inlineStr">
        <is>
          <t>Bull. Environ. Contam. Toxicol.26(5): 585-593</t>
        </is>
      </c>
      <c r="CO43" t="n">
        <v>1981.0</v>
      </c>
      <c r="CP43" t="inlineStr">
        <is>
          <t>Phipps,G.L., G.W. Holcombe, and J.T. Fiandt (1981). Acute Toxicity of Phenol and Substituted Phenols to the Fathead Minnow. Bull. Environ. Contam. Toxicol., 26, (5), 585-593. doi:10.1007/BF01622141. ECOREF#:2189</t>
        </is>
      </c>
    </row>
    <row r="44">
      <c r="A44" t="n">
        <v>51796.0</v>
      </c>
      <c r="B44" t="inlineStr">
        <is>
          <t>Carbamic acid, Ethyl ester</t>
        </is>
      </c>
      <c r="C44"/>
      <c r="D44" t="inlineStr">
        <is>
          <t>Measured</t>
        </is>
      </c>
      <c r="E44" t="inlineStr">
        <is>
          <t>Not coded</t>
        </is>
      </c>
      <c r="F44"/>
      <c r="G44" t="n">
        <v>99.0</v>
      </c>
      <c r="H44"/>
      <c r="I44"/>
      <c r="J44"/>
      <c r="K44"/>
      <c r="L44" t="inlineStr">
        <is>
          <t>Pimephales promelas</t>
        </is>
      </c>
      <c r="M44" t="inlineStr">
        <is>
          <t>Fathead Minnow</t>
        </is>
      </c>
      <c r="N44"/>
      <c r="O44"/>
      <c r="P44"/>
      <c r="Q44"/>
      <c r="R44" t="n">
        <v>31.0</v>
      </c>
      <c r="S44"/>
      <c r="T44" t="n">
        <v>32.0</v>
      </c>
      <c r="U44" t="inlineStr">
        <is>
          <t>Day(s)</t>
        </is>
      </c>
      <c r="V44" t="inlineStr">
        <is>
          <t>Flow-through</t>
        </is>
      </c>
      <c r="W44" t="inlineStr">
        <is>
          <t>Fresh water</t>
        </is>
      </c>
      <c r="X44" t="inlineStr">
        <is>
          <t>Lab</t>
        </is>
      </c>
      <c r="Y44"/>
      <c r="Z44" t="inlineStr">
        <is>
          <t>Active ingredient</t>
        </is>
      </c>
      <c r="AA44"/>
      <c r="AB44" t="n">
        <v>5240.0</v>
      </c>
      <c r="AC44"/>
      <c r="AD44" t="n">
        <v>4960.0</v>
      </c>
      <c r="AE44"/>
      <c r="AF44" t="n">
        <v>5540.0</v>
      </c>
      <c r="AG44" t="inlineStr">
        <is>
          <t>AI mg/L</t>
        </is>
      </c>
      <c r="AH44"/>
      <c r="AI44"/>
      <c r="AJ44"/>
      <c r="AK44"/>
      <c r="AL44"/>
      <c r="AM44"/>
      <c r="AN44"/>
      <c r="AO44"/>
      <c r="AP44"/>
      <c r="AQ44"/>
      <c r="AR44"/>
      <c r="AS44"/>
      <c r="AT44"/>
      <c r="AU44"/>
      <c r="AV44"/>
      <c r="AW44"/>
      <c r="AX44" t="inlineStr">
        <is>
          <t>Mortality</t>
        </is>
      </c>
      <c r="AY44" t="inlineStr">
        <is>
          <t>Mortality</t>
        </is>
      </c>
      <c r="AZ44" t="inlineStr">
        <is>
          <t>LC50</t>
        </is>
      </c>
      <c r="BA44"/>
      <c r="BB44" t="n">
        <v>4.0</v>
      </c>
      <c r="BC44"/>
      <c r="BD44"/>
      <c r="BE44"/>
      <c r="BF44"/>
      <c r="BG44" t="inlineStr">
        <is>
          <t>Day(s)</t>
        </is>
      </c>
      <c r="BH44" t="inlineStr">
        <is>
          <t>Pure</t>
        </is>
      </c>
      <c r="BI44" t="inlineStr">
        <is>
          <t>DTXSID9021427</t>
        </is>
      </c>
      <c r="BJ44"/>
      <c r="BK44"/>
      <c r="BL44"/>
      <c r="BM44"/>
      <c r="BN44"/>
      <c r="BO44"/>
      <c r="BP44"/>
      <c r="BQ44"/>
      <c r="BR44"/>
      <c r="BS44"/>
      <c r="BT44" t="inlineStr">
        <is>
          <t>--</t>
        </is>
      </c>
      <c r="BU44"/>
      <c r="BV44"/>
      <c r="BW44"/>
      <c r="BX44"/>
      <c r="BY44"/>
      <c r="BZ44"/>
      <c r="CA44"/>
      <c r="CB44"/>
      <c r="CC44"/>
      <c r="CD44"/>
      <c r="CE44"/>
      <c r="CF44"/>
      <c r="CG44"/>
      <c r="CH44"/>
      <c r="CI44" t="inlineStr">
        <is>
          <t xml:space="preserve"> Affected fish lost schooling behavior, were hypoactive and underreactive to external stimuli and were darkly colored. Equilibrium loss was not observed prior to death.  The detection limit for the control tank was &lt;0.004 g/l. </t>
        </is>
      </c>
      <c r="CJ44" t="inlineStr">
        <is>
          <t xml:space="preserve">   Affected fish lost schooling behavior, were hypoactive and underreactive to external stimuli and were darkly colored. Equilibrium loss was not observed prior to death.  The detection limit for the control tank was &lt;0.004 g/l. </t>
        </is>
      </c>
      <c r="CK44" t="inlineStr">
        <is>
          <t>Geiger,D.L., L.T. Brooke, and D.J. Call</t>
        </is>
      </c>
      <c r="CL44" t="n">
        <v>3217.0</v>
      </c>
      <c r="CM44" t="inlineStr">
        <is>
          <t>Acute Toxicities of Organic Chemicals to Fathead Minnows (Pimephales promelas), Volume V</t>
        </is>
      </c>
      <c r="CN44" t="inlineStr">
        <is>
          <t>Center for Lake Superior Environmental Studies, University of Wisconsin, Superior, WI:332 p.</t>
        </is>
      </c>
      <c r="CO44" t="n">
        <v>1990.0</v>
      </c>
      <c r="CP44" t="inlineStr">
        <is>
          <t>Geiger,D.L., L.T. Brooke, and D.J. Call (1990). Acute Toxicities of Organic Chemicals to Fathead Minnows (Pimephales promelas), Volume V. Center for Lake Superior Environmental Studies, University of Wisconsin, Superior, WI, 332 p. ECOREF#:3217</t>
        </is>
      </c>
    </row>
    <row r="45">
      <c r="A45" t="n">
        <v>52686.0</v>
      </c>
      <c r="B45" t="inlineStr">
        <is>
          <t>P-(2,2,2-Trichloro-1-hydroxyethyl)phosphonic acid dimethyl ester</t>
        </is>
      </c>
      <c r="C45" t="inlineStr">
        <is>
          <t>Technical grade, technical product, technical formulation</t>
        </is>
      </c>
      <c r="D45" t="inlineStr">
        <is>
          <t>Unmeasured</t>
        </is>
      </c>
      <c r="E45" t="inlineStr">
        <is>
          <t>Not coded</t>
        </is>
      </c>
      <c r="F45"/>
      <c r="G45" t="n">
        <v>99.0</v>
      </c>
      <c r="H45"/>
      <c r="I45"/>
      <c r="J45"/>
      <c r="K45"/>
      <c r="L45" t="inlineStr">
        <is>
          <t>Pimephales promelas</t>
        </is>
      </c>
      <c r="M45" t="inlineStr">
        <is>
          <t>Fathead Minnow</t>
        </is>
      </c>
      <c r="N45"/>
      <c r="O45"/>
      <c r="P45"/>
      <c r="Q45"/>
      <c r="R45"/>
      <c r="S45"/>
      <c r="T45"/>
      <c r="U45"/>
      <c r="V45" t="inlineStr">
        <is>
          <t>Static</t>
        </is>
      </c>
      <c r="W45" t="inlineStr">
        <is>
          <t>Fresh water</t>
        </is>
      </c>
      <c r="X45" t="inlineStr">
        <is>
          <t>Lab</t>
        </is>
      </c>
      <c r="Y45"/>
      <c r="Z45" t="inlineStr">
        <is>
          <t>Active ingredient</t>
        </is>
      </c>
      <c r="AA45"/>
      <c r="AB45" t="n">
        <v>180.0</v>
      </c>
      <c r="AC45"/>
      <c r="AD45"/>
      <c r="AE45"/>
      <c r="AF45"/>
      <c r="AG45" t="inlineStr">
        <is>
          <t>AI mg/L</t>
        </is>
      </c>
      <c r="AH45"/>
      <c r="AI45"/>
      <c r="AJ45"/>
      <c r="AK45"/>
      <c r="AL45"/>
      <c r="AM45"/>
      <c r="AN45"/>
      <c r="AO45"/>
      <c r="AP45"/>
      <c r="AQ45"/>
      <c r="AR45"/>
      <c r="AS45"/>
      <c r="AT45"/>
      <c r="AU45"/>
      <c r="AV45"/>
      <c r="AW45"/>
      <c r="AX45" t="inlineStr">
        <is>
          <t>Mortality</t>
        </is>
      </c>
      <c r="AY45" t="inlineStr">
        <is>
          <t>Mortality</t>
        </is>
      </c>
      <c r="AZ45" t="inlineStr">
        <is>
          <t>LC50</t>
        </is>
      </c>
      <c r="BA45"/>
      <c r="BB45" t="n">
        <v>4.0</v>
      </c>
      <c r="BC45"/>
      <c r="BD45"/>
      <c r="BE45"/>
      <c r="BF45"/>
      <c r="BG45" t="inlineStr">
        <is>
          <t>Day(s)</t>
        </is>
      </c>
      <c r="BH45" t="inlineStr">
        <is>
          <t>Active ingredient</t>
        </is>
      </c>
      <c r="BI45" t="inlineStr">
        <is>
          <t>DTXSID0021389</t>
        </is>
      </c>
      <c r="BJ45" t="inlineStr">
        <is>
          <t>10.1577/1548-8659(1957)87[39:TOOPIT]2.0.CO;2</t>
        </is>
      </c>
      <c r="BK45"/>
      <c r="BL45"/>
      <c r="BM45"/>
      <c r="BN45"/>
      <c r="BO45"/>
      <c r="BP45"/>
      <c r="BQ45"/>
      <c r="BR45"/>
      <c r="BS45"/>
      <c r="BT45" t="inlineStr">
        <is>
          <t>--</t>
        </is>
      </c>
      <c r="BU45"/>
      <c r="BV45"/>
      <c r="BW45"/>
      <c r="BX45"/>
      <c r="BY45"/>
      <c r="BZ45"/>
      <c r="CA45"/>
      <c r="CB45"/>
      <c r="CC45"/>
      <c r="CD45"/>
      <c r="CE45"/>
      <c r="CF45"/>
      <c r="CG45"/>
      <c r="CH45"/>
      <c r="CI45" t="inlineStr">
        <is>
          <t xml:space="preserve"> HARD/DILUTION WATER = 20 MG/L CACO3// </t>
        </is>
      </c>
      <c r="CJ45" t="inlineStr">
        <is>
          <t xml:space="preserve">   HARD/DILUTION WATER = 20 MG/L CACO3// </t>
        </is>
      </c>
      <c r="CK45" t="inlineStr">
        <is>
          <t>Henderson,C., and Q.H. Pickering</t>
        </is>
      </c>
      <c r="CL45" t="n">
        <v>2155.0</v>
      </c>
      <c r="CM45" t="inlineStr">
        <is>
          <t>Toxicity of Organic Phosphorus Insecticides to Fish</t>
        </is>
      </c>
      <c r="CN45" t="inlineStr">
        <is>
          <t>Trans. Am. Fish. Soc.87:39-51</t>
        </is>
      </c>
      <c r="CO45" t="n">
        <v>1958.0</v>
      </c>
      <c r="CP45" t="inlineStr">
        <is>
          <t>Henderson,C., and Q.H. Pickering (1958). Toxicity of Organic Phosphorus Insecticides to Fish. Trans. Am. Fish. Soc., 87, 39-51. doi:10.1577/1548-8659(1957)87[39:TOOPIT]2.0.CO;2. ECOREF#:2155</t>
        </is>
      </c>
    </row>
    <row r="46">
      <c r="A46" t="n">
        <v>52686.0</v>
      </c>
      <c r="B46" t="inlineStr">
        <is>
          <t>P-(2,2,2-Trichloro-1-hydroxyethyl)phosphonic acid dimethyl ester</t>
        </is>
      </c>
      <c r="C46"/>
      <c r="D46" t="inlineStr">
        <is>
          <t>Unmeasured</t>
        </is>
      </c>
      <c r="E46" t="inlineStr">
        <is>
          <t>Not coded</t>
        </is>
      </c>
      <c r="F46"/>
      <c r="G46"/>
      <c r="H46"/>
      <c r="I46"/>
      <c r="J46"/>
      <c r="K46"/>
      <c r="L46" t="inlineStr">
        <is>
          <t>Pimephales promelas</t>
        </is>
      </c>
      <c r="M46" t="inlineStr">
        <is>
          <t>Fathead Minnow</t>
        </is>
      </c>
      <c r="N46"/>
      <c r="O46"/>
      <c r="P46"/>
      <c r="Q46"/>
      <c r="R46"/>
      <c r="S46"/>
      <c r="T46"/>
      <c r="U46"/>
      <c r="V46" t="inlineStr">
        <is>
          <t>Aquatic, unspecified</t>
        </is>
      </c>
      <c r="W46" t="inlineStr">
        <is>
          <t>Fresh water</t>
        </is>
      </c>
      <c r="X46" t="inlineStr">
        <is>
          <t>Lab</t>
        </is>
      </c>
      <c r="Y46"/>
      <c r="Z46" t="inlineStr">
        <is>
          <t>Formulation</t>
        </is>
      </c>
      <c r="AA46"/>
      <c r="AB46" t="n">
        <v>109.0</v>
      </c>
      <c r="AC46"/>
      <c r="AD46"/>
      <c r="AE46"/>
      <c r="AF46"/>
      <c r="AG46" t="inlineStr">
        <is>
          <t>AI mg/L</t>
        </is>
      </c>
      <c r="AH46"/>
      <c r="AI46"/>
      <c r="AJ46"/>
      <c r="AK46"/>
      <c r="AL46"/>
      <c r="AM46"/>
      <c r="AN46"/>
      <c r="AO46"/>
      <c r="AP46"/>
      <c r="AQ46"/>
      <c r="AR46"/>
      <c r="AS46"/>
      <c r="AT46"/>
      <c r="AU46"/>
      <c r="AV46"/>
      <c r="AW46"/>
      <c r="AX46" t="inlineStr">
        <is>
          <t>Mortality</t>
        </is>
      </c>
      <c r="AY46" t="inlineStr">
        <is>
          <t>Mortality</t>
        </is>
      </c>
      <c r="AZ46" t="inlineStr">
        <is>
          <t>LC50</t>
        </is>
      </c>
      <c r="BA46"/>
      <c r="BB46" t="n">
        <v>4.0</v>
      </c>
      <c r="BC46"/>
      <c r="BD46"/>
      <c r="BE46"/>
      <c r="BF46"/>
      <c r="BG46" t="inlineStr">
        <is>
          <t>Day(s)</t>
        </is>
      </c>
      <c r="BH46"/>
      <c r="BI46" t="inlineStr">
        <is>
          <t>DTXSID0021389</t>
        </is>
      </c>
      <c r="BJ46"/>
      <c r="BK46"/>
      <c r="BL46"/>
      <c r="BM46"/>
      <c r="BN46"/>
      <c r="BO46"/>
      <c r="BP46"/>
      <c r="BQ46"/>
      <c r="BR46"/>
      <c r="BS46"/>
      <c r="BT46" t="inlineStr">
        <is>
          <t>--</t>
        </is>
      </c>
      <c r="BU46"/>
      <c r="BV46"/>
      <c r="BW46"/>
      <c r="BX46"/>
      <c r="BY46"/>
      <c r="BZ46"/>
      <c r="CA46"/>
      <c r="CB46"/>
      <c r="CC46"/>
      <c r="CD46"/>
      <c r="CE46"/>
      <c r="CF46"/>
      <c r="CG46"/>
      <c r="CH46"/>
      <c r="CI46"/>
      <c r="CJ46"/>
      <c r="CK46" t="inlineStr">
        <is>
          <t>Mayer,F.L.,Jr.</t>
        </is>
      </c>
      <c r="CL46" t="n">
        <v>70421.0</v>
      </c>
      <c r="CM46" t="inlineStr">
        <is>
          <t>Pesticides as Pollutants</t>
        </is>
      </c>
      <c r="CN46" t="inlineStr">
        <is>
          <t>In: B.G.Liptak (Ed.), Environmental Engineer's Handbook, Chilton Book Co., Radnor, PA:405-418</t>
        </is>
      </c>
      <c r="CO46" t="n">
        <v>1974.0</v>
      </c>
      <c r="CP46" t="inlineStr">
        <is>
          <t>Mayer,F.L.,Jr. (1974). Pesticides as Pollutants. In: B.G.Liptak (Ed.), Environmental Engineer's Handbook, Chilton Book Co., Radnor, PA, 405-418. ECOREF#:70421</t>
        </is>
      </c>
    </row>
    <row r="47">
      <c r="A47" t="n">
        <v>52686.0</v>
      </c>
      <c r="B47" t="inlineStr">
        <is>
          <t>P-(2,2,2-Trichloro-1-hydroxyethyl)phosphonic acid dimethyl ester</t>
        </is>
      </c>
      <c r="C47" t="inlineStr">
        <is>
          <t>Technical grade, technical product, technical formulation</t>
        </is>
      </c>
      <c r="D47" t="inlineStr">
        <is>
          <t>Unmeasured</t>
        </is>
      </c>
      <c r="E47" t="inlineStr">
        <is>
          <t>Not coded</t>
        </is>
      </c>
      <c r="F47"/>
      <c r="G47" t="n">
        <v>99.0</v>
      </c>
      <c r="H47"/>
      <c r="I47"/>
      <c r="J47"/>
      <c r="K47"/>
      <c r="L47" t="inlineStr">
        <is>
          <t>Pimephales promelas</t>
        </is>
      </c>
      <c r="M47" t="inlineStr">
        <is>
          <t>Fathead Minnow</t>
        </is>
      </c>
      <c r="N47"/>
      <c r="O47"/>
      <c r="P47"/>
      <c r="Q47"/>
      <c r="R47"/>
      <c r="S47"/>
      <c r="T47"/>
      <c r="U47"/>
      <c r="V47" t="inlineStr">
        <is>
          <t>Static</t>
        </is>
      </c>
      <c r="W47" t="inlineStr">
        <is>
          <t>Fresh water</t>
        </is>
      </c>
      <c r="X47" t="inlineStr">
        <is>
          <t>Lab</t>
        </is>
      </c>
      <c r="Y47"/>
      <c r="Z47" t="inlineStr">
        <is>
          <t>Active ingredient</t>
        </is>
      </c>
      <c r="AA47"/>
      <c r="AB47" t="n">
        <v>110.0</v>
      </c>
      <c r="AC47"/>
      <c r="AD47"/>
      <c r="AE47"/>
      <c r="AF47"/>
      <c r="AG47" t="inlineStr">
        <is>
          <t>AI mg/L</t>
        </is>
      </c>
      <c r="AH47"/>
      <c r="AI47"/>
      <c r="AJ47"/>
      <c r="AK47"/>
      <c r="AL47"/>
      <c r="AM47"/>
      <c r="AN47"/>
      <c r="AO47"/>
      <c r="AP47"/>
      <c r="AQ47"/>
      <c r="AR47"/>
      <c r="AS47"/>
      <c r="AT47"/>
      <c r="AU47"/>
      <c r="AV47"/>
      <c r="AW47"/>
      <c r="AX47" t="inlineStr">
        <is>
          <t>Mortality</t>
        </is>
      </c>
      <c r="AY47" t="inlineStr">
        <is>
          <t>Mortality</t>
        </is>
      </c>
      <c r="AZ47" t="inlineStr">
        <is>
          <t>LC50</t>
        </is>
      </c>
      <c r="BA47"/>
      <c r="BB47" t="n">
        <v>4.0</v>
      </c>
      <c r="BC47"/>
      <c r="BD47"/>
      <c r="BE47"/>
      <c r="BF47"/>
      <c r="BG47" t="inlineStr">
        <is>
          <t>Day(s)</t>
        </is>
      </c>
      <c r="BH47" t="inlineStr">
        <is>
          <t>Pure</t>
        </is>
      </c>
      <c r="BI47" t="inlineStr">
        <is>
          <t>DTXSID0021389</t>
        </is>
      </c>
      <c r="BJ47" t="inlineStr">
        <is>
          <t>10.1577/1548-8659(1962)91[175:TTOOPI]2.0.CO;2</t>
        </is>
      </c>
      <c r="BK47"/>
      <c r="BL47"/>
      <c r="BM47"/>
      <c r="BN47"/>
      <c r="BO47"/>
      <c r="BP47"/>
      <c r="BQ47"/>
      <c r="BR47"/>
      <c r="BS47"/>
      <c r="BT47" t="inlineStr">
        <is>
          <t>--</t>
        </is>
      </c>
      <c r="BU47"/>
      <c r="BV47"/>
      <c r="BW47"/>
      <c r="BX47"/>
      <c r="BY47"/>
      <c r="BZ47"/>
      <c r="CA47"/>
      <c r="CB47"/>
      <c r="CC47"/>
      <c r="CD47"/>
      <c r="CE47"/>
      <c r="CF47"/>
      <c r="CG47"/>
      <c r="CH47"/>
      <c r="CI47" t="inlineStr">
        <is>
          <t xml:space="preserve"> AERATION// CONTR/FOLLOWED APHA STANDARD METHODS// </t>
        </is>
      </c>
      <c r="CJ47" t="inlineStr">
        <is>
          <t xml:space="preserve">   AERATION// CONTR/FOLLOWED APHA STANDARD METHODS// </t>
        </is>
      </c>
      <c r="CK47" t="inlineStr">
        <is>
          <t>Pickering,Q.H., C. Henderson, and A.E. Lemke</t>
        </is>
      </c>
      <c r="CL47" t="n">
        <v>2893.0</v>
      </c>
      <c r="CM47" t="inlineStr">
        <is>
          <t>The Toxicity of Organic Phosphorus Insecticides to Different Species of Warmwater Fishes</t>
        </is>
      </c>
      <c r="CN47" t="inlineStr">
        <is>
          <t>Trans. Am. Fish. Soc.91:175-184</t>
        </is>
      </c>
      <c r="CO47" t="n">
        <v>1962.0</v>
      </c>
      <c r="CP47" t="inlineStr">
        <is>
          <t>Pickering,Q.H., C. Henderson, and A.E. Lemke (1962). The Toxicity of Organic Phosphorus Insecticides to Different Species of Warmwater Fishes. Trans. Am. Fish. Soc., 91, 175-184. doi:10.1577/1548-8659(1962)91[175:TTOOPI]2.0.CO;2. ECOREF#:2893</t>
        </is>
      </c>
    </row>
    <row r="48">
      <c r="A48" t="n">
        <v>52686.0</v>
      </c>
      <c r="B48" t="inlineStr">
        <is>
          <t>P-(2,2,2-Trichloro-1-hydroxyethyl)phosphonic acid dimethyl ester</t>
        </is>
      </c>
      <c r="C48"/>
      <c r="D48" t="inlineStr">
        <is>
          <t>Unmeasured</t>
        </is>
      </c>
      <c r="E48" t="inlineStr">
        <is>
          <t>Not coded</t>
        </is>
      </c>
      <c r="F48"/>
      <c r="G48" t="n">
        <v>80.0</v>
      </c>
      <c r="H48"/>
      <c r="I48"/>
      <c r="J48"/>
      <c r="K48"/>
      <c r="L48" t="inlineStr">
        <is>
          <t>Pimephales promelas</t>
        </is>
      </c>
      <c r="M48" t="inlineStr">
        <is>
          <t>Fathead Minnow</t>
        </is>
      </c>
      <c r="N48"/>
      <c r="O48"/>
      <c r="P48"/>
      <c r="Q48"/>
      <c r="R48"/>
      <c r="S48"/>
      <c r="T48"/>
      <c r="U48"/>
      <c r="V48" t="inlineStr">
        <is>
          <t>Static</t>
        </is>
      </c>
      <c r="W48" t="inlineStr">
        <is>
          <t>Fresh water</t>
        </is>
      </c>
      <c r="X48" t="inlineStr">
        <is>
          <t>Lab</t>
        </is>
      </c>
      <c r="Y48"/>
      <c r="Z48" t="inlineStr">
        <is>
          <t>Active ingredient</t>
        </is>
      </c>
      <c r="AA48" t="inlineStr">
        <is>
          <t>&gt;</t>
        </is>
      </c>
      <c r="AB48" t="n">
        <v>100.0</v>
      </c>
      <c r="AC48"/>
      <c r="AD48"/>
      <c r="AE48"/>
      <c r="AF48"/>
      <c r="AG48" t="inlineStr">
        <is>
          <t>AI mg/L</t>
        </is>
      </c>
      <c r="AH48"/>
      <c r="AI48"/>
      <c r="AJ48"/>
      <c r="AK48"/>
      <c r="AL48"/>
      <c r="AM48"/>
      <c r="AN48"/>
      <c r="AO48"/>
      <c r="AP48"/>
      <c r="AQ48"/>
      <c r="AR48"/>
      <c r="AS48"/>
      <c r="AT48"/>
      <c r="AU48"/>
      <c r="AV48"/>
      <c r="AW48"/>
      <c r="AX48" t="inlineStr">
        <is>
          <t>Mortality</t>
        </is>
      </c>
      <c r="AY48" t="inlineStr">
        <is>
          <t>Mortality</t>
        </is>
      </c>
      <c r="AZ48" t="inlineStr">
        <is>
          <t>LC50</t>
        </is>
      </c>
      <c r="BA48"/>
      <c r="BB48" t="n">
        <v>4.0</v>
      </c>
      <c r="BC48"/>
      <c r="BD48"/>
      <c r="BE48"/>
      <c r="BF48"/>
      <c r="BG48" t="inlineStr">
        <is>
          <t>Day(s)</t>
        </is>
      </c>
      <c r="BH48" t="inlineStr">
        <is>
          <t>Wettable Powder or Water Dispersible Powder</t>
        </is>
      </c>
      <c r="BI48" t="inlineStr">
        <is>
          <t>DTXSID0021389</t>
        </is>
      </c>
      <c r="BJ48"/>
      <c r="BK48"/>
      <c r="BL48"/>
      <c r="BM48"/>
      <c r="BN48"/>
      <c r="BO48"/>
      <c r="BP48"/>
      <c r="BQ48"/>
      <c r="BR48"/>
      <c r="BS48"/>
      <c r="BT48" t="inlineStr">
        <is>
          <t>--</t>
        </is>
      </c>
      <c r="BU48"/>
      <c r="BV48"/>
      <c r="BW48"/>
      <c r="BX48"/>
      <c r="BY48"/>
      <c r="BZ48"/>
      <c r="CA48"/>
      <c r="CB48"/>
      <c r="CC48"/>
      <c r="CD48"/>
      <c r="CE48"/>
      <c r="CF48"/>
      <c r="CG48"/>
      <c r="CH48"/>
      <c r="CI48" t="inlineStr">
        <is>
          <t xml:space="preserve"> USED STANDARD METHODS, RECONSTITUTED H2O// CONC/AS ACT INGRD// HARD,PH/OF DILUTION H2O// CARRIER/ACETONE// </t>
        </is>
      </c>
      <c r="CJ48" t="inlineStr">
        <is>
          <t xml:space="preserve">   USED STANDARD METHODS, RECONSTITUTED H2O// CONC/AS ACT INGRD// HARD,PH/OF DILUTION H2O// CARRIER/ACETONE// </t>
        </is>
      </c>
      <c r="CK48" t="inlineStr">
        <is>
          <t>Sanders,H.O., M.T. Finley, and J.B. Hunn</t>
        </is>
      </c>
      <c r="CL48" t="n">
        <v>15574.0</v>
      </c>
      <c r="CM48" t="inlineStr">
        <is>
          <t>Acute Toxicity of Six Forest Insecticides to Three Aquatic Invertebrates and Four Fishes</t>
        </is>
      </c>
      <c r="CN48" t="inlineStr">
        <is>
          <t>Tech.Pap.No.110, U.S.Fish Wildl.Serv., Washington, DC:1-5</t>
        </is>
      </c>
      <c r="CO48" t="n">
        <v>1983.0</v>
      </c>
      <c r="CP48" t="inlineStr">
        <is>
          <t>Sanders,H.O., M.T. Finley, and J.B. Hunn (1983). Acute Toxicity of Six Forest Insecticides to Three Aquatic Invertebrates and Four Fishes. Tech.Pap.No.110, U.S.Fish Wildl.Serv., Washington, DC, 1-5. ECOREF#:15574</t>
        </is>
      </c>
    </row>
    <row r="49">
      <c r="A49" t="n">
        <v>52686.0</v>
      </c>
      <c r="B49" t="inlineStr">
        <is>
          <t>P-(2,2,2-Trichloro-1-hydroxyethyl)phosphonic acid dimethyl ester</t>
        </is>
      </c>
      <c r="C49" t="inlineStr">
        <is>
          <t>Technical grade, technical product, technical formulation</t>
        </is>
      </c>
      <c r="D49" t="inlineStr">
        <is>
          <t>Unmeasured</t>
        </is>
      </c>
      <c r="E49" t="inlineStr">
        <is>
          <t>Not coded</t>
        </is>
      </c>
      <c r="F49"/>
      <c r="G49" t="n">
        <v>99.0</v>
      </c>
      <c r="H49"/>
      <c r="I49"/>
      <c r="J49"/>
      <c r="K49"/>
      <c r="L49" t="inlineStr">
        <is>
          <t>Pimephales promelas</t>
        </is>
      </c>
      <c r="M49" t="inlineStr">
        <is>
          <t>Fathead Minnow</t>
        </is>
      </c>
      <c r="N49"/>
      <c r="O49"/>
      <c r="P49"/>
      <c r="Q49"/>
      <c r="R49"/>
      <c r="S49"/>
      <c r="T49"/>
      <c r="U49"/>
      <c r="V49" t="inlineStr">
        <is>
          <t>Static</t>
        </is>
      </c>
      <c r="W49" t="inlineStr">
        <is>
          <t>Fresh water</t>
        </is>
      </c>
      <c r="X49" t="inlineStr">
        <is>
          <t>Lab</t>
        </is>
      </c>
      <c r="Y49"/>
      <c r="Z49" t="inlineStr">
        <is>
          <t>Active ingredient</t>
        </is>
      </c>
      <c r="AA49"/>
      <c r="AB49" t="n">
        <v>51.0</v>
      </c>
      <c r="AC49"/>
      <c r="AD49"/>
      <c r="AE49"/>
      <c r="AF49"/>
      <c r="AG49" t="inlineStr">
        <is>
          <t>AI mg/L</t>
        </is>
      </c>
      <c r="AH49"/>
      <c r="AI49"/>
      <c r="AJ49"/>
      <c r="AK49"/>
      <c r="AL49"/>
      <c r="AM49"/>
      <c r="AN49"/>
      <c r="AO49"/>
      <c r="AP49"/>
      <c r="AQ49"/>
      <c r="AR49"/>
      <c r="AS49"/>
      <c r="AT49"/>
      <c r="AU49"/>
      <c r="AV49"/>
      <c r="AW49"/>
      <c r="AX49" t="inlineStr">
        <is>
          <t>Mortality</t>
        </is>
      </c>
      <c r="AY49" t="inlineStr">
        <is>
          <t>Mortality</t>
        </is>
      </c>
      <c r="AZ49" t="inlineStr">
        <is>
          <t>LC50</t>
        </is>
      </c>
      <c r="BA49"/>
      <c r="BB49" t="n">
        <v>4.0</v>
      </c>
      <c r="BC49"/>
      <c r="BD49"/>
      <c r="BE49"/>
      <c r="BF49"/>
      <c r="BG49" t="inlineStr">
        <is>
          <t>Day(s)</t>
        </is>
      </c>
      <c r="BH49" t="inlineStr">
        <is>
          <t>Active ingredient</t>
        </is>
      </c>
      <c r="BI49" t="inlineStr">
        <is>
          <t>DTXSID0021389</t>
        </is>
      </c>
      <c r="BJ49" t="inlineStr">
        <is>
          <t>10.1577/1548-8659(1957)87[39:TOOPIT]2.0.CO;2</t>
        </is>
      </c>
      <c r="BK49"/>
      <c r="BL49"/>
      <c r="BM49"/>
      <c r="BN49"/>
      <c r="BO49"/>
      <c r="BP49"/>
      <c r="BQ49"/>
      <c r="BR49"/>
      <c r="BS49"/>
      <c r="BT49" t="inlineStr">
        <is>
          <t>--</t>
        </is>
      </c>
      <c r="BU49"/>
      <c r="BV49"/>
      <c r="BW49"/>
      <c r="BX49"/>
      <c r="BY49"/>
      <c r="BZ49"/>
      <c r="CA49"/>
      <c r="CB49"/>
      <c r="CC49"/>
      <c r="CD49"/>
      <c r="CE49"/>
      <c r="CF49"/>
      <c r="CG49"/>
      <c r="CH49"/>
      <c r="CI49" t="inlineStr">
        <is>
          <t xml:space="preserve"> HARD/DILUTION WATER = 400 MG/L CACO3// </t>
        </is>
      </c>
      <c r="CJ49" t="inlineStr">
        <is>
          <t xml:space="preserve">   HARD/DILUTION WATER = 400 MG/L CACO3// </t>
        </is>
      </c>
      <c r="CK49" t="inlineStr">
        <is>
          <t>Henderson,C., and Q.H. Pickering</t>
        </is>
      </c>
      <c r="CL49" t="n">
        <v>2155.0</v>
      </c>
      <c r="CM49" t="inlineStr">
        <is>
          <t>Toxicity of Organic Phosphorus Insecticides to Fish</t>
        </is>
      </c>
      <c r="CN49" t="inlineStr">
        <is>
          <t>Trans. Am. Fish. Soc.87:39-51</t>
        </is>
      </c>
      <c r="CO49" t="n">
        <v>1958.0</v>
      </c>
      <c r="CP49" t="inlineStr">
        <is>
          <t>Henderson,C., and Q.H. Pickering (1958). Toxicity of Organic Phosphorus Insecticides to Fish. Trans. Am. Fish. Soc., 87, 39-51. doi:10.1577/1548-8659(1957)87[39:TOOPIT]2.0.CO;2. ECOREF#:2155</t>
        </is>
      </c>
    </row>
    <row r="50">
      <c r="A50" t="n">
        <v>52686.0</v>
      </c>
      <c r="B50" t="inlineStr">
        <is>
          <t>P-(2,2,2-Trichloro-1-hydroxyethyl)phosphonic acid dimethyl ester</t>
        </is>
      </c>
      <c r="C50" t="inlineStr">
        <is>
          <t>Technical grade, technical product, technical formulation</t>
        </is>
      </c>
      <c r="D50" t="inlineStr">
        <is>
          <t>Unmeasured</t>
        </is>
      </c>
      <c r="E50" t="inlineStr">
        <is>
          <t>Not coded</t>
        </is>
      </c>
      <c r="F50"/>
      <c r="G50" t="n">
        <v>99.0</v>
      </c>
      <c r="H50"/>
      <c r="I50"/>
      <c r="J50"/>
      <c r="K50"/>
      <c r="L50" t="inlineStr">
        <is>
          <t>Pimephales promelas</t>
        </is>
      </c>
      <c r="M50" t="inlineStr">
        <is>
          <t>Fathead Minnow</t>
        </is>
      </c>
      <c r="N50"/>
      <c r="O50"/>
      <c r="P50"/>
      <c r="Q50"/>
      <c r="R50"/>
      <c r="S50"/>
      <c r="T50"/>
      <c r="U50"/>
      <c r="V50" t="inlineStr">
        <is>
          <t>Static</t>
        </is>
      </c>
      <c r="W50" t="inlineStr">
        <is>
          <t>Fresh water</t>
        </is>
      </c>
      <c r="X50" t="inlineStr">
        <is>
          <t>Lab</t>
        </is>
      </c>
      <c r="Y50"/>
      <c r="Z50" t="inlineStr">
        <is>
          <t>Active ingredient</t>
        </is>
      </c>
      <c r="AA50" t="inlineStr">
        <is>
          <t>&gt;</t>
        </is>
      </c>
      <c r="AB50" t="n">
        <v>100.0</v>
      </c>
      <c r="AC50"/>
      <c r="AD50"/>
      <c r="AE50"/>
      <c r="AF50"/>
      <c r="AG50" t="inlineStr">
        <is>
          <t>AI mg/L</t>
        </is>
      </c>
      <c r="AH50"/>
      <c r="AI50"/>
      <c r="AJ50"/>
      <c r="AK50"/>
      <c r="AL50"/>
      <c r="AM50"/>
      <c r="AN50"/>
      <c r="AO50"/>
      <c r="AP50"/>
      <c r="AQ50"/>
      <c r="AR50"/>
      <c r="AS50"/>
      <c r="AT50"/>
      <c r="AU50"/>
      <c r="AV50"/>
      <c r="AW50"/>
      <c r="AX50" t="inlineStr">
        <is>
          <t>Mortality</t>
        </is>
      </c>
      <c r="AY50" t="inlineStr">
        <is>
          <t>Mortality</t>
        </is>
      </c>
      <c r="AZ50" t="inlineStr">
        <is>
          <t>LC50</t>
        </is>
      </c>
      <c r="BA50"/>
      <c r="BB50" t="n">
        <v>4.0</v>
      </c>
      <c r="BC50"/>
      <c r="BD50"/>
      <c r="BE50"/>
      <c r="BF50"/>
      <c r="BG50" t="inlineStr">
        <is>
          <t>Day(s)</t>
        </is>
      </c>
      <c r="BH50" t="inlineStr">
        <is>
          <t>Pure</t>
        </is>
      </c>
      <c r="BI50" t="inlineStr">
        <is>
          <t>DTXSID0021389</t>
        </is>
      </c>
      <c r="BJ50"/>
      <c r="BK50"/>
      <c r="BL50"/>
      <c r="BM50"/>
      <c r="BN50"/>
      <c r="BO50"/>
      <c r="BP50"/>
      <c r="BQ50"/>
      <c r="BR50"/>
      <c r="BS50"/>
      <c r="BT50" t="inlineStr">
        <is>
          <t>--</t>
        </is>
      </c>
      <c r="BU50"/>
      <c r="BV50"/>
      <c r="BW50"/>
      <c r="BX50"/>
      <c r="BY50"/>
      <c r="BZ50"/>
      <c r="CA50"/>
      <c r="CB50"/>
      <c r="CC50"/>
      <c r="CD50"/>
      <c r="CE50"/>
      <c r="CF50"/>
      <c r="CG50"/>
      <c r="CH50"/>
      <c r="CI50" t="inlineStr">
        <is>
          <t xml:space="preserve"> USED STANDARD METHODS, RECONSTITUTED H2O// CONC/AS ACT INGRD// HARD,PH/OF DILUTION H2O// CARRIER/ACETONE// </t>
        </is>
      </c>
      <c r="CJ50" t="inlineStr">
        <is>
          <t xml:space="preserve">   USED STANDARD METHODS, RECONSTITUTED H2O// CONC/AS ACT INGRD// HARD,PH/OF DILUTION H2O// CARRIER/ACETONE// </t>
        </is>
      </c>
      <c r="CK50" t="inlineStr">
        <is>
          <t>Sanders,H.O., M.T. Finley, and J.B. Hunn</t>
        </is>
      </c>
      <c r="CL50" t="n">
        <v>15574.0</v>
      </c>
      <c r="CM50" t="inlineStr">
        <is>
          <t>Acute Toxicity of Six Forest Insecticides to Three Aquatic Invertebrates and Four Fishes</t>
        </is>
      </c>
      <c r="CN50" t="inlineStr">
        <is>
          <t>Tech.Pap.No.110, U.S.Fish Wildl.Serv., Washington, DC:1-5</t>
        </is>
      </c>
      <c r="CO50" t="n">
        <v>1983.0</v>
      </c>
      <c r="CP50" t="inlineStr">
        <is>
          <t>Sanders,H.O., M.T. Finley, and J.B. Hunn (1983). Acute Toxicity of Six Forest Insecticides to Three Aquatic Invertebrates and Four Fishes. Tech.Pap.No.110, U.S.Fish Wildl.Serv., Washington, DC, 1-5. ECOREF#:15574</t>
        </is>
      </c>
    </row>
    <row r="51">
      <c r="A51" t="n">
        <v>52686.0</v>
      </c>
      <c r="B51" t="inlineStr">
        <is>
          <t>P-(2,2,2-Trichloro-1-hydroxyethyl)phosphonic acid dimethyl ester</t>
        </is>
      </c>
      <c r="C51"/>
      <c r="D51" t="inlineStr">
        <is>
          <t>Not reported</t>
        </is>
      </c>
      <c r="E51" t="inlineStr">
        <is>
          <t>Not coded</t>
        </is>
      </c>
      <c r="F51"/>
      <c r="G51" t="n">
        <v>98.0</v>
      </c>
      <c r="H51"/>
      <c r="I51"/>
      <c r="J51"/>
      <c r="K51"/>
      <c r="L51" t="inlineStr">
        <is>
          <t>Pimephales promelas</t>
        </is>
      </c>
      <c r="M51" t="inlineStr">
        <is>
          <t>Fathead Minnow</t>
        </is>
      </c>
      <c r="N51"/>
      <c r="O51"/>
      <c r="P51"/>
      <c r="Q51"/>
      <c r="R51"/>
      <c r="S51"/>
      <c r="T51"/>
      <c r="U51"/>
      <c r="V51" t="inlineStr">
        <is>
          <t>Static</t>
        </is>
      </c>
      <c r="W51" t="inlineStr">
        <is>
          <t>Fresh water</t>
        </is>
      </c>
      <c r="X51" t="inlineStr">
        <is>
          <t>Lab</t>
        </is>
      </c>
      <c r="Y51"/>
      <c r="Z51" t="inlineStr">
        <is>
          <t>Active ingredient</t>
        </is>
      </c>
      <c r="AA51"/>
      <c r="AB51" t="n">
        <v>7.9</v>
      </c>
      <c r="AC51"/>
      <c r="AD51" t="n">
        <v>6.74</v>
      </c>
      <c r="AE51"/>
      <c r="AF51" t="n">
        <v>9.26</v>
      </c>
      <c r="AG51" t="inlineStr">
        <is>
          <t>AI mg/L</t>
        </is>
      </c>
      <c r="AH51"/>
      <c r="AI51"/>
      <c r="AJ51"/>
      <c r="AK51"/>
      <c r="AL51"/>
      <c r="AM51"/>
      <c r="AN51"/>
      <c r="AO51"/>
      <c r="AP51"/>
      <c r="AQ51"/>
      <c r="AR51"/>
      <c r="AS51"/>
      <c r="AT51"/>
      <c r="AU51"/>
      <c r="AV51"/>
      <c r="AW51"/>
      <c r="AX51" t="inlineStr">
        <is>
          <t>Mortality</t>
        </is>
      </c>
      <c r="AY51" t="inlineStr">
        <is>
          <t>Mortality</t>
        </is>
      </c>
      <c r="AZ51" t="inlineStr">
        <is>
          <t>LC50</t>
        </is>
      </c>
      <c r="BA51"/>
      <c r="BB51" t="n">
        <v>4.0</v>
      </c>
      <c r="BC51"/>
      <c r="BD51"/>
      <c r="BE51"/>
      <c r="BF51"/>
      <c r="BG51" t="inlineStr">
        <is>
          <t>Day(s)</t>
        </is>
      </c>
      <c r="BH51" t="inlineStr">
        <is>
          <t>Pure</t>
        </is>
      </c>
      <c r="BI51" t="inlineStr">
        <is>
          <t>DTXSID0021389</t>
        </is>
      </c>
      <c r="BJ51"/>
      <c r="BK51"/>
      <c r="BL51"/>
      <c r="BM51"/>
      <c r="BN51"/>
      <c r="BO51"/>
      <c r="BP51"/>
      <c r="BQ51"/>
      <c r="BR51"/>
      <c r="BS51"/>
      <c r="BT51" t="inlineStr">
        <is>
          <t>--</t>
        </is>
      </c>
      <c r="BU51"/>
      <c r="BV51"/>
      <c r="BW51"/>
      <c r="BX51"/>
      <c r="BY51"/>
      <c r="BZ51"/>
      <c r="CA51"/>
      <c r="CB51"/>
      <c r="CC51"/>
      <c r="CD51"/>
      <c r="CE51"/>
      <c r="CF51"/>
      <c r="CG51"/>
      <c r="CH51"/>
      <c r="CI51"/>
      <c r="CJ51"/>
      <c r="CK51" t="inlineStr">
        <is>
          <t>Mayer,F.L.,Jr., and M.R. Ellersieck</t>
        </is>
      </c>
      <c r="CL51" t="n">
        <v>6797.0</v>
      </c>
      <c r="CM51" t="inlineStr">
        <is>
          <t>Manual of Acute Toxicity: Interpretation and Data Base for 410 Chemicals and 66 Species of Freshwater Animals</t>
        </is>
      </c>
      <c r="CN51" t="inlineStr">
        <is>
          <t>USDI Fish and Wildlife Service, Publication No.160, Washington, DC:505 p.</t>
        </is>
      </c>
      <c r="CO51" t="n">
        <v>1986.0</v>
      </c>
      <c r="CP51" t="inlineStr">
        <is>
          <t>Mayer,F.L.,Jr., and M.R. Ellersieck (1986). Manual of Acute Toxicity: Interpretation and Data Base for 410 Chemicals and 66 Species of Freshwater Animals. USDI Fish and Wildlife Service, Publication No.160, Washington, DC, 505 p. ECOREF#:6797</t>
        </is>
      </c>
    </row>
    <row r="52">
      <c r="A52" t="n">
        <v>54217.0</v>
      </c>
      <c r="B52" t="inlineStr">
        <is>
          <t>2-Hydroxybenzoic acid, Sodium salt (1:1)</t>
        </is>
      </c>
      <c r="C52"/>
      <c r="D52" t="inlineStr">
        <is>
          <t>Measured</t>
        </is>
      </c>
      <c r="E52" t="inlineStr">
        <is>
          <t>Not reported</t>
        </is>
      </c>
      <c r="F52" t="inlineStr">
        <is>
          <t>&gt;</t>
        </is>
      </c>
      <c r="G52" t="n">
        <v>99.0</v>
      </c>
      <c r="H52"/>
      <c r="I52"/>
      <c r="J52"/>
      <c r="K52"/>
      <c r="L52" t="inlineStr">
        <is>
          <t>Pimephales promelas</t>
        </is>
      </c>
      <c r="M52" t="inlineStr">
        <is>
          <t>Fathead Minnow</t>
        </is>
      </c>
      <c r="N52"/>
      <c r="O52"/>
      <c r="P52"/>
      <c r="Q52"/>
      <c r="R52" t="n">
        <v>30.0</v>
      </c>
      <c r="S52"/>
      <c r="T52" t="n">
        <v>31.0</v>
      </c>
      <c r="U52" t="inlineStr">
        <is>
          <t>Day(s)</t>
        </is>
      </c>
      <c r="V52" t="inlineStr">
        <is>
          <t>Flow-through</t>
        </is>
      </c>
      <c r="W52" t="inlineStr">
        <is>
          <t>Fresh water</t>
        </is>
      </c>
      <c r="X52" t="inlineStr">
        <is>
          <t>Lab</t>
        </is>
      </c>
      <c r="Y52"/>
      <c r="Z52" t="inlineStr">
        <is>
          <t>Active ingredient</t>
        </is>
      </c>
      <c r="AA52"/>
      <c r="AB52" t="n">
        <v>2160.0</v>
      </c>
      <c r="AC52"/>
      <c r="AD52" t="n">
        <v>1600.0</v>
      </c>
      <c r="AE52"/>
      <c r="AF52" t="n">
        <v>2930.0</v>
      </c>
      <c r="AG52" t="inlineStr">
        <is>
          <t>AI mg/L</t>
        </is>
      </c>
      <c r="AH52"/>
      <c r="AI52"/>
      <c r="AJ52"/>
      <c r="AK52"/>
      <c r="AL52"/>
      <c r="AM52"/>
      <c r="AN52"/>
      <c r="AO52"/>
      <c r="AP52"/>
      <c r="AQ52"/>
      <c r="AR52"/>
      <c r="AS52"/>
      <c r="AT52"/>
      <c r="AU52"/>
      <c r="AV52"/>
      <c r="AW52"/>
      <c r="AX52" t="inlineStr">
        <is>
          <t>Mortality</t>
        </is>
      </c>
      <c r="AY52" t="inlineStr">
        <is>
          <t>Mortality</t>
        </is>
      </c>
      <c r="AZ52" t="inlineStr">
        <is>
          <t>LC50</t>
        </is>
      </c>
      <c r="BA52"/>
      <c r="BB52" t="n">
        <v>4.0</v>
      </c>
      <c r="BC52"/>
      <c r="BD52"/>
      <c r="BE52"/>
      <c r="BF52"/>
      <c r="BG52" t="inlineStr">
        <is>
          <t>Day(s)</t>
        </is>
      </c>
      <c r="BH52"/>
      <c r="BI52" t="inlineStr">
        <is>
          <t>DTXSID5021708</t>
        </is>
      </c>
      <c r="BJ52"/>
      <c r="BK52"/>
      <c r="BL52" t="inlineStr">
        <is>
          <t>Acute</t>
        </is>
      </c>
      <c r="BM52"/>
      <c r="BN52"/>
      <c r="BO52"/>
      <c r="BP52"/>
      <c r="BQ52"/>
      <c r="BR52"/>
      <c r="BS52"/>
      <c r="BT52" t="inlineStr">
        <is>
          <t>--</t>
        </is>
      </c>
      <c r="BU52"/>
      <c r="BV52"/>
      <c r="BW52"/>
      <c r="BX52"/>
      <c r="BY52"/>
      <c r="BZ52"/>
      <c r="CA52"/>
      <c r="CB52"/>
      <c r="CC52"/>
      <c r="CD52"/>
      <c r="CE52"/>
      <c r="CF52"/>
      <c r="CG52"/>
      <c r="CH52"/>
      <c r="CI52"/>
      <c r="CJ52" t="inlineStr">
        <is>
          <t xml:space="preserve">SOURCE/US EPA ENVIRONMENTAL RESEARCH LABORATORY DULUTH AND THE UNIVERSITY OF WISCONSIN SUPERIOR//MEDIA/FILTERED LAKE SUPERIOR WATER OR DECHLORINATED CITY OF SUPERIOR WISCONSIN WATER//   </t>
        </is>
      </c>
      <c r="CK52" t="inlineStr">
        <is>
          <t>Geiger,D.L., C.E. Northcott, D.J. Call, and L.T. Brooke</t>
        </is>
      </c>
      <c r="CL52" t="n">
        <v>12447.0</v>
      </c>
      <c r="CM52" t="inlineStr">
        <is>
          <t>Acute Toxicities of Organic Chemicals to Fathead Minnows (Pimephales promelas), Volume II</t>
        </is>
      </c>
      <c r="CN52" t="inlineStr">
        <is>
          <t>Center for Lake Superior Environmental Studies, University of Wisconsin, Superior, WI:326 p.</t>
        </is>
      </c>
      <c r="CO52" t="n">
        <v>1985.0</v>
      </c>
      <c r="CP52" t="inlineStr">
        <is>
          <t>Geiger,D.L., C.E. Northcott, D.J. Call, and L.T. Brooke (1985). Acute Toxicities of Organic Chemicals to Fathead Minnows (Pimephales promelas), Volume II. Center for Lake Superior Environmental Studies, University of Wisconsin, Superior, WI, 326 p. ECOREF#:12447</t>
        </is>
      </c>
    </row>
    <row r="53">
      <c r="A53" t="n">
        <v>54217.0</v>
      </c>
      <c r="B53" t="inlineStr">
        <is>
          <t>2-Hydroxybenzoic acid, Sodium salt (1:1)</t>
        </is>
      </c>
      <c r="C53"/>
      <c r="D53" t="inlineStr">
        <is>
          <t>Measured</t>
        </is>
      </c>
      <c r="E53" t="inlineStr">
        <is>
          <t>Not reported</t>
        </is>
      </c>
      <c r="F53" t="inlineStr">
        <is>
          <t>&gt;</t>
        </is>
      </c>
      <c r="G53" t="n">
        <v>99.0</v>
      </c>
      <c r="H53"/>
      <c r="I53"/>
      <c r="J53"/>
      <c r="K53"/>
      <c r="L53" t="inlineStr">
        <is>
          <t>Pimephales promelas</t>
        </is>
      </c>
      <c r="M53" t="inlineStr">
        <is>
          <t>Fathead Minnow</t>
        </is>
      </c>
      <c r="N53"/>
      <c r="O53"/>
      <c r="P53" t="n">
        <v>33.0</v>
      </c>
      <c r="Q53"/>
      <c r="R53"/>
      <c r="S53"/>
      <c r="T53"/>
      <c r="U53" t="inlineStr">
        <is>
          <t>Day(s)</t>
        </is>
      </c>
      <c r="V53" t="inlineStr">
        <is>
          <t>Flow-through</t>
        </is>
      </c>
      <c r="W53" t="inlineStr">
        <is>
          <t>Fresh water</t>
        </is>
      </c>
      <c r="X53" t="inlineStr">
        <is>
          <t>Lab</t>
        </is>
      </c>
      <c r="Y53"/>
      <c r="Z53" t="inlineStr">
        <is>
          <t>Active ingredient</t>
        </is>
      </c>
      <c r="AA53"/>
      <c r="AB53" t="n">
        <v>1370.0</v>
      </c>
      <c r="AC53"/>
      <c r="AD53" t="n">
        <v>1270.0</v>
      </c>
      <c r="AE53"/>
      <c r="AF53" t="n">
        <v>1470.0</v>
      </c>
      <c r="AG53" t="inlineStr">
        <is>
          <t>AI mg/L</t>
        </is>
      </c>
      <c r="AH53"/>
      <c r="AI53"/>
      <c r="AJ53"/>
      <c r="AK53"/>
      <c r="AL53"/>
      <c r="AM53"/>
      <c r="AN53"/>
      <c r="AO53"/>
      <c r="AP53"/>
      <c r="AQ53"/>
      <c r="AR53"/>
      <c r="AS53"/>
      <c r="AT53"/>
      <c r="AU53"/>
      <c r="AV53"/>
      <c r="AW53"/>
      <c r="AX53" t="inlineStr">
        <is>
          <t>Mortality</t>
        </is>
      </c>
      <c r="AY53" t="inlineStr">
        <is>
          <t>Mortality</t>
        </is>
      </c>
      <c r="AZ53" t="inlineStr">
        <is>
          <t>LC50</t>
        </is>
      </c>
      <c r="BA53"/>
      <c r="BB53" t="n">
        <v>4.0</v>
      </c>
      <c r="BC53"/>
      <c r="BD53"/>
      <c r="BE53"/>
      <c r="BF53"/>
      <c r="BG53" t="inlineStr">
        <is>
          <t>Day(s)</t>
        </is>
      </c>
      <c r="BH53"/>
      <c r="BI53" t="inlineStr">
        <is>
          <t>DTXSID5021708</t>
        </is>
      </c>
      <c r="BJ53"/>
      <c r="BK53"/>
      <c r="BL53" t="inlineStr">
        <is>
          <t>Acute</t>
        </is>
      </c>
      <c r="BM53"/>
      <c r="BN53"/>
      <c r="BO53"/>
      <c r="BP53"/>
      <c r="BQ53"/>
      <c r="BR53"/>
      <c r="BS53"/>
      <c r="BT53" t="inlineStr">
        <is>
          <t>--</t>
        </is>
      </c>
      <c r="BU53"/>
      <c r="BV53"/>
      <c r="BW53"/>
      <c r="BX53"/>
      <c r="BY53"/>
      <c r="BZ53"/>
      <c r="CA53"/>
      <c r="CB53"/>
      <c r="CC53"/>
      <c r="CD53"/>
      <c r="CE53"/>
      <c r="CF53"/>
      <c r="CG53"/>
      <c r="CH53"/>
      <c r="CI53"/>
      <c r="CJ53" t="inlineStr">
        <is>
          <t xml:space="preserve">SOURCE/US EPA ENVIRONMENTAL RESEARCH LABORATORY DULUTH AND THE UNIVERSITY OF WISCONSIN SUPERIOR//MEDIA/FILTERED LAKE SUPERIOR WATER OR DECHLORINATED CITY OF SUPERIOR WISCONSIN WATER//   </t>
        </is>
      </c>
      <c r="CK53" t="inlineStr">
        <is>
          <t>Geiger,D.L., C.E. Northcott, D.J. Call, and L.T. Brooke</t>
        </is>
      </c>
      <c r="CL53" t="n">
        <v>12447.0</v>
      </c>
      <c r="CM53" t="inlineStr">
        <is>
          <t>Acute Toxicities of Organic Chemicals to Fathead Minnows (Pimephales promelas), Volume II</t>
        </is>
      </c>
      <c r="CN53" t="inlineStr">
        <is>
          <t>Center for Lake Superior Environmental Studies, University of Wisconsin, Superior, WI:326 p.</t>
        </is>
      </c>
      <c r="CO53" t="n">
        <v>1985.0</v>
      </c>
      <c r="CP53" t="inlineStr">
        <is>
          <t>Geiger,D.L., C.E. Northcott, D.J. Call, and L.T. Brooke (1985). Acute Toxicities of Organic Chemicals to Fathead Minnows (Pimephales promelas), Volume II. Center for Lake Superior Environmental Studies, University of Wisconsin, Superior, WI, 326 p. ECOREF#:12447</t>
        </is>
      </c>
    </row>
    <row r="54">
      <c r="A54" t="n">
        <v>55185.0</v>
      </c>
      <c r="B54" t="inlineStr">
        <is>
          <t>N-Ethyl-N-nitrosoethanamine</t>
        </is>
      </c>
      <c r="C54"/>
      <c r="D54" t="inlineStr">
        <is>
          <t>Measured</t>
        </is>
      </c>
      <c r="E54" t="inlineStr">
        <is>
          <t>Not coded</t>
        </is>
      </c>
      <c r="F54"/>
      <c r="G54"/>
      <c r="H54"/>
      <c r="I54"/>
      <c r="J54"/>
      <c r="K54"/>
      <c r="L54" t="inlineStr">
        <is>
          <t>Pimephales promelas</t>
        </is>
      </c>
      <c r="M54" t="inlineStr">
        <is>
          <t>Fathead Minnow</t>
        </is>
      </c>
      <c r="N54"/>
      <c r="O54"/>
      <c r="P54"/>
      <c r="Q54"/>
      <c r="R54"/>
      <c r="S54"/>
      <c r="T54"/>
      <c r="U54"/>
      <c r="V54" t="inlineStr">
        <is>
          <t>Static</t>
        </is>
      </c>
      <c r="W54" t="inlineStr">
        <is>
          <t>Fresh water</t>
        </is>
      </c>
      <c r="X54" t="inlineStr">
        <is>
          <t>Lab</t>
        </is>
      </c>
      <c r="Y54"/>
      <c r="Z54" t="inlineStr">
        <is>
          <t>Active ingredient</t>
        </is>
      </c>
      <c r="AA54"/>
      <c r="AB54" t="n">
        <v>775.0</v>
      </c>
      <c r="AC54"/>
      <c r="AD54" t="n">
        <v>698.0</v>
      </c>
      <c r="AE54"/>
      <c r="AF54" t="n">
        <v>860.0</v>
      </c>
      <c r="AG54" t="inlineStr">
        <is>
          <t>AI mg/L</t>
        </is>
      </c>
      <c r="AH54"/>
      <c r="AI54"/>
      <c r="AJ54"/>
      <c r="AK54"/>
      <c r="AL54"/>
      <c r="AM54"/>
      <c r="AN54"/>
      <c r="AO54"/>
      <c r="AP54"/>
      <c r="AQ54"/>
      <c r="AR54"/>
      <c r="AS54"/>
      <c r="AT54"/>
      <c r="AU54"/>
      <c r="AV54"/>
      <c r="AW54"/>
      <c r="AX54" t="inlineStr">
        <is>
          <t>Mortality</t>
        </is>
      </c>
      <c r="AY54" t="inlineStr">
        <is>
          <t>Mortality</t>
        </is>
      </c>
      <c r="AZ54" t="inlineStr">
        <is>
          <t>LC50</t>
        </is>
      </c>
      <c r="BA54"/>
      <c r="BB54" t="n">
        <v>4.0</v>
      </c>
      <c r="BC54"/>
      <c r="BD54"/>
      <c r="BE54"/>
      <c r="BF54"/>
      <c r="BG54" t="inlineStr">
        <is>
          <t>Day(s)</t>
        </is>
      </c>
      <c r="BH54"/>
      <c r="BI54" t="inlineStr">
        <is>
          <t>DTXSID2021028</t>
        </is>
      </c>
      <c r="BJ54" t="inlineStr">
        <is>
          <t>10.1080/15287397909529808</t>
        </is>
      </c>
      <c r="BK54"/>
      <c r="BL54"/>
      <c r="BM54"/>
      <c r="BN54"/>
      <c r="BO54"/>
      <c r="BP54"/>
      <c r="BQ54"/>
      <c r="BR54"/>
      <c r="BS54"/>
      <c r="BT54" t="inlineStr">
        <is>
          <t>--</t>
        </is>
      </c>
      <c r="BU54"/>
      <c r="BV54"/>
      <c r="BW54"/>
      <c r="BX54"/>
      <c r="BY54"/>
      <c r="BZ54"/>
      <c r="CA54"/>
      <c r="CB54"/>
      <c r="CC54"/>
      <c r="CD54"/>
      <c r="CE54"/>
      <c r="CF54"/>
      <c r="CG54"/>
      <c r="CH54"/>
      <c r="CI54" t="inlineStr">
        <is>
          <t xml:space="preserve"> CONTR/STANDARD METHODS FOLLOWED// CONC/NOMINAL CONC RPTD// </t>
        </is>
      </c>
      <c r="CJ54" t="inlineStr">
        <is>
          <t xml:space="preserve">   CONTR/STANDARD METHODS FOLLOWED// CONC/NOMINAL CONC RPTD// </t>
        </is>
      </c>
      <c r="CK54" t="inlineStr">
        <is>
          <t>Draper III,A.C., and W.S. Brewer</t>
        </is>
      </c>
      <c r="CL54" t="n">
        <v>479.0</v>
      </c>
      <c r="CM54" t="inlineStr">
        <is>
          <t>Measurement of the Aquatic Toxicity of Volatile Nitrosamines</t>
        </is>
      </c>
      <c r="CN54" t="inlineStr">
        <is>
          <t>J. Toxicol. Environ. Health5:985-993</t>
        </is>
      </c>
      <c r="CO54" t="n">
        <v>1979.0</v>
      </c>
      <c r="CP54" t="inlineStr">
        <is>
          <t>Draper III,A.C., and W.S. Brewer (1979). Measurement of the Aquatic Toxicity of Volatile Nitrosamines. J. Toxicol. Environ. Health, 5, 985-993. doi:10.1080/15287397909529808. ECOREF#:479</t>
        </is>
      </c>
    </row>
    <row r="55">
      <c r="A55" t="n">
        <v>55210.0</v>
      </c>
      <c r="B55" t="inlineStr">
        <is>
          <t>Benzamide</t>
        </is>
      </c>
      <c r="C55"/>
      <c r="D55" t="inlineStr">
        <is>
          <t>Measured</t>
        </is>
      </c>
      <c r="E55" t="inlineStr">
        <is>
          <t>Not reported</t>
        </is>
      </c>
      <c r="F55"/>
      <c r="G55" t="n">
        <v>99.0</v>
      </c>
      <c r="H55"/>
      <c r="I55"/>
      <c r="J55"/>
      <c r="K55"/>
      <c r="L55" t="inlineStr">
        <is>
          <t>Pimephales promelas</t>
        </is>
      </c>
      <c r="M55" t="inlineStr">
        <is>
          <t>Fathead Minnow</t>
        </is>
      </c>
      <c r="N55"/>
      <c r="O55"/>
      <c r="P55" t="n">
        <v>35.0</v>
      </c>
      <c r="Q55"/>
      <c r="R55"/>
      <c r="S55"/>
      <c r="T55"/>
      <c r="U55" t="inlineStr">
        <is>
          <t>Day(s)</t>
        </is>
      </c>
      <c r="V55" t="inlineStr">
        <is>
          <t>Flow-through</t>
        </is>
      </c>
      <c r="W55" t="inlineStr">
        <is>
          <t>Fresh water</t>
        </is>
      </c>
      <c r="X55" t="inlineStr">
        <is>
          <t>Lab</t>
        </is>
      </c>
      <c r="Y55"/>
      <c r="Z55" t="inlineStr">
        <is>
          <t>Active ingredient</t>
        </is>
      </c>
      <c r="AA55"/>
      <c r="AB55" t="n">
        <v>661.0</v>
      </c>
      <c r="AC55"/>
      <c r="AD55" t="n">
        <v>590.0</v>
      </c>
      <c r="AE55"/>
      <c r="AF55" t="n">
        <v>740.0</v>
      </c>
      <c r="AG55" t="inlineStr">
        <is>
          <t>AI mg/L</t>
        </is>
      </c>
      <c r="AH55"/>
      <c r="AI55"/>
      <c r="AJ55"/>
      <c r="AK55"/>
      <c r="AL55"/>
      <c r="AM55"/>
      <c r="AN55"/>
      <c r="AO55"/>
      <c r="AP55"/>
      <c r="AQ55"/>
      <c r="AR55"/>
      <c r="AS55"/>
      <c r="AT55"/>
      <c r="AU55"/>
      <c r="AV55"/>
      <c r="AW55"/>
      <c r="AX55" t="inlineStr">
        <is>
          <t>Mortality</t>
        </is>
      </c>
      <c r="AY55" t="inlineStr">
        <is>
          <t>Mortality</t>
        </is>
      </c>
      <c r="AZ55" t="inlineStr">
        <is>
          <t>LC50</t>
        </is>
      </c>
      <c r="BA55"/>
      <c r="BB55" t="n">
        <v>4.0</v>
      </c>
      <c r="BC55"/>
      <c r="BD55"/>
      <c r="BE55"/>
      <c r="BF55"/>
      <c r="BG55" t="inlineStr">
        <is>
          <t>Day(s)</t>
        </is>
      </c>
      <c r="BH55"/>
      <c r="BI55" t="inlineStr">
        <is>
          <t>DTXSID0021709</t>
        </is>
      </c>
      <c r="BJ55"/>
      <c r="BK55"/>
      <c r="BL55" t="inlineStr">
        <is>
          <t>Acute</t>
        </is>
      </c>
      <c r="BM55"/>
      <c r="BN55"/>
      <c r="BO55"/>
      <c r="BP55"/>
      <c r="BQ55"/>
      <c r="BR55"/>
      <c r="BS55"/>
      <c r="BT55" t="inlineStr">
        <is>
          <t>--</t>
        </is>
      </c>
      <c r="BU55"/>
      <c r="BV55"/>
      <c r="BW55"/>
      <c r="BX55"/>
      <c r="BY55"/>
      <c r="BZ55"/>
      <c r="CA55"/>
      <c r="CB55"/>
      <c r="CC55"/>
      <c r="CD55"/>
      <c r="CE55"/>
      <c r="CF55"/>
      <c r="CG55"/>
      <c r="CH55"/>
      <c r="CI55"/>
      <c r="CJ55" t="inlineStr">
        <is>
          <t xml:space="preserve">SOURCE/US EPA ENVIRONMENTAL RESEARCH LABORATORY DULUTH AND THE UNIVERSITY OF WISCONSIN SUPERIOR//MEDIA/FILTERED LAKE SUPERIOR WATER OR DECHLORINATED CITY OF SUPERIOR WISCONSIN WATER//    </t>
        </is>
      </c>
      <c r="CK55" t="inlineStr">
        <is>
          <t>Geiger,D.L., C.E. Northcott, D.J. Call, and L.T. Brooke</t>
        </is>
      </c>
      <c r="CL55" t="n">
        <v>12447.0</v>
      </c>
      <c r="CM55" t="inlineStr">
        <is>
          <t>Acute Toxicities of Organic Chemicals to Fathead Minnows (Pimephales promelas), Volume II</t>
        </is>
      </c>
      <c r="CN55" t="inlineStr">
        <is>
          <t>Center for Lake Superior Environmental Studies, University of Wisconsin, Superior, WI:326 p.</t>
        </is>
      </c>
      <c r="CO55" t="n">
        <v>1985.0</v>
      </c>
      <c r="CP55" t="inlineStr">
        <is>
          <t>Geiger,D.L., C.E. Northcott, D.J. Call, and L.T. Brooke (1985). Acute Toxicities of Organic Chemicals to Fathead Minnows (Pimephales promelas), Volume II. Center for Lake Superior Environmental Studies, University of Wisconsin, Superior, WI, 326 p. ECOREF#:12447</t>
        </is>
      </c>
    </row>
    <row r="56">
      <c r="A56" t="n">
        <v>55389.0</v>
      </c>
      <c r="B56" t="inlineStr">
        <is>
          <t>O,O-Dimethyl O-[3-methyl-4-(methylthio)phenyl]ester phosphorothioic acid</t>
        </is>
      </c>
      <c r="C56"/>
      <c r="D56" t="inlineStr">
        <is>
          <t>Not reported</t>
        </is>
      </c>
      <c r="E56" t="inlineStr">
        <is>
          <t>Not coded</t>
        </is>
      </c>
      <c r="F56"/>
      <c r="G56" t="n">
        <v>46.0</v>
      </c>
      <c r="H56"/>
      <c r="I56"/>
      <c r="J56"/>
      <c r="K56"/>
      <c r="L56" t="inlineStr">
        <is>
          <t>Pimephales promelas</t>
        </is>
      </c>
      <c r="M56" t="inlineStr">
        <is>
          <t>Fathead Minnow</t>
        </is>
      </c>
      <c r="N56"/>
      <c r="O56"/>
      <c r="P56"/>
      <c r="Q56"/>
      <c r="R56"/>
      <c r="S56"/>
      <c r="T56"/>
      <c r="U56"/>
      <c r="V56" t="inlineStr">
        <is>
          <t>Static</t>
        </is>
      </c>
      <c r="W56" t="inlineStr">
        <is>
          <t>Fresh water</t>
        </is>
      </c>
      <c r="X56" t="inlineStr">
        <is>
          <t>Lab</t>
        </is>
      </c>
      <c r="Y56"/>
      <c r="Z56" t="inlineStr">
        <is>
          <t>Active ingredient</t>
        </is>
      </c>
      <c r="AA56"/>
      <c r="AB56" t="n">
        <v>1.68</v>
      </c>
      <c r="AC56"/>
      <c r="AD56" t="n">
        <v>1.37</v>
      </c>
      <c r="AE56"/>
      <c r="AF56" t="n">
        <v>2.06</v>
      </c>
      <c r="AG56" t="inlineStr">
        <is>
          <t>AI mg/L</t>
        </is>
      </c>
      <c r="AH56"/>
      <c r="AI56"/>
      <c r="AJ56"/>
      <c r="AK56"/>
      <c r="AL56"/>
      <c r="AM56"/>
      <c r="AN56"/>
      <c r="AO56"/>
      <c r="AP56"/>
      <c r="AQ56"/>
      <c r="AR56"/>
      <c r="AS56"/>
      <c r="AT56"/>
      <c r="AU56"/>
      <c r="AV56"/>
      <c r="AW56"/>
      <c r="AX56" t="inlineStr">
        <is>
          <t>Mortality</t>
        </is>
      </c>
      <c r="AY56" t="inlineStr">
        <is>
          <t>Mortality</t>
        </is>
      </c>
      <c r="AZ56" t="inlineStr">
        <is>
          <t>LC50</t>
        </is>
      </c>
      <c r="BA56"/>
      <c r="BB56" t="n">
        <v>4.0</v>
      </c>
      <c r="BC56"/>
      <c r="BD56"/>
      <c r="BE56"/>
      <c r="BF56"/>
      <c r="BG56" t="inlineStr">
        <is>
          <t>Day(s)</t>
        </is>
      </c>
      <c r="BH56" t="inlineStr">
        <is>
          <t>Spray concentrate</t>
        </is>
      </c>
      <c r="BI56" t="inlineStr">
        <is>
          <t>DTXSID8020620</t>
        </is>
      </c>
      <c r="BJ56"/>
      <c r="BK56"/>
      <c r="BL56"/>
      <c r="BM56"/>
      <c r="BN56"/>
      <c r="BO56"/>
      <c r="BP56"/>
      <c r="BQ56"/>
      <c r="BR56"/>
      <c r="BS56"/>
      <c r="BT56" t="inlineStr">
        <is>
          <t>--</t>
        </is>
      </c>
      <c r="BU56"/>
      <c r="BV56"/>
      <c r="BW56"/>
      <c r="BX56"/>
      <c r="BY56"/>
      <c r="BZ56"/>
      <c r="CA56"/>
      <c r="CB56"/>
      <c r="CC56"/>
      <c r="CD56"/>
      <c r="CE56"/>
      <c r="CF56"/>
      <c r="CG56"/>
      <c r="CH56"/>
      <c r="CI56"/>
      <c r="CJ56"/>
      <c r="CK56" t="inlineStr">
        <is>
          <t>Mayer,F.L.,Jr., and M.R. Ellersieck</t>
        </is>
      </c>
      <c r="CL56" t="n">
        <v>6797.0</v>
      </c>
      <c r="CM56" t="inlineStr">
        <is>
          <t>Manual of Acute Toxicity: Interpretation and Data Base for 410 Chemicals and 66 Species of Freshwater Animals</t>
        </is>
      </c>
      <c r="CN56" t="inlineStr">
        <is>
          <t>USDI Fish and Wildlife Service, Publication No.160, Washington, DC:505 p.</t>
        </is>
      </c>
      <c r="CO56" t="n">
        <v>1986.0</v>
      </c>
      <c r="CP56" t="inlineStr">
        <is>
          <t>Mayer,F.L.,Jr., and M.R. Ellersieck (1986). Manual of Acute Toxicity: Interpretation and Data Base for 410 Chemicals and 66 Species of Freshwater Animals. USDI Fish and Wildlife Service, Publication No.160, Washington, DC, 505 p. ECOREF#:6797</t>
        </is>
      </c>
    </row>
    <row r="57">
      <c r="A57" t="n">
        <v>55389.0</v>
      </c>
      <c r="B57" t="inlineStr">
        <is>
          <t>O,O-Dimethyl O-[3-methyl-4-(methylthio)phenyl]ester phosphorothioic acid</t>
        </is>
      </c>
      <c r="C57"/>
      <c r="D57" t="inlineStr">
        <is>
          <t>Not reported</t>
        </is>
      </c>
      <c r="E57" t="inlineStr">
        <is>
          <t>Not coded</t>
        </is>
      </c>
      <c r="F57"/>
      <c r="G57" t="n">
        <v>46.0</v>
      </c>
      <c r="H57"/>
      <c r="I57"/>
      <c r="J57"/>
      <c r="K57"/>
      <c r="L57" t="inlineStr">
        <is>
          <t>Pimephales promelas</t>
        </is>
      </c>
      <c r="M57" t="inlineStr">
        <is>
          <t>Fathead Minnow</t>
        </is>
      </c>
      <c r="N57"/>
      <c r="O57"/>
      <c r="P57"/>
      <c r="Q57"/>
      <c r="R57"/>
      <c r="S57"/>
      <c r="T57"/>
      <c r="U57"/>
      <c r="V57" t="inlineStr">
        <is>
          <t>Static</t>
        </is>
      </c>
      <c r="W57" t="inlineStr">
        <is>
          <t>Fresh water</t>
        </is>
      </c>
      <c r="X57" t="inlineStr">
        <is>
          <t>Lab</t>
        </is>
      </c>
      <c r="Y57"/>
      <c r="Z57" t="inlineStr">
        <is>
          <t>Active ingredient</t>
        </is>
      </c>
      <c r="AA57"/>
      <c r="AB57" t="n">
        <v>2.44</v>
      </c>
      <c r="AC57"/>
      <c r="AD57" t="n">
        <v>1.83</v>
      </c>
      <c r="AE57"/>
      <c r="AF57" t="n">
        <v>3.27</v>
      </c>
      <c r="AG57" t="inlineStr">
        <is>
          <t>AI mg/L</t>
        </is>
      </c>
      <c r="AH57"/>
      <c r="AI57"/>
      <c r="AJ57"/>
      <c r="AK57"/>
      <c r="AL57"/>
      <c r="AM57"/>
      <c r="AN57"/>
      <c r="AO57"/>
      <c r="AP57"/>
      <c r="AQ57"/>
      <c r="AR57"/>
      <c r="AS57"/>
      <c r="AT57"/>
      <c r="AU57"/>
      <c r="AV57"/>
      <c r="AW57"/>
      <c r="AX57" t="inlineStr">
        <is>
          <t>Mortality</t>
        </is>
      </c>
      <c r="AY57" t="inlineStr">
        <is>
          <t>Mortality</t>
        </is>
      </c>
      <c r="AZ57" t="inlineStr">
        <is>
          <t>LC50</t>
        </is>
      </c>
      <c r="BA57"/>
      <c r="BB57" t="n">
        <v>4.0</v>
      </c>
      <c r="BC57"/>
      <c r="BD57"/>
      <c r="BE57"/>
      <c r="BF57"/>
      <c r="BG57" t="inlineStr">
        <is>
          <t>Day(s)</t>
        </is>
      </c>
      <c r="BH57" t="inlineStr">
        <is>
          <t>Spray concentrate</t>
        </is>
      </c>
      <c r="BI57" t="inlineStr">
        <is>
          <t>DTXSID8020620</t>
        </is>
      </c>
      <c r="BJ57"/>
      <c r="BK57"/>
      <c r="BL57"/>
      <c r="BM57"/>
      <c r="BN57"/>
      <c r="BO57"/>
      <c r="BP57"/>
      <c r="BQ57"/>
      <c r="BR57"/>
      <c r="BS57"/>
      <c r="BT57" t="inlineStr">
        <is>
          <t>--</t>
        </is>
      </c>
      <c r="BU57"/>
      <c r="BV57"/>
      <c r="BW57"/>
      <c r="BX57"/>
      <c r="BY57"/>
      <c r="BZ57"/>
      <c r="CA57"/>
      <c r="CB57"/>
      <c r="CC57"/>
      <c r="CD57"/>
      <c r="CE57"/>
      <c r="CF57"/>
      <c r="CG57"/>
      <c r="CH57"/>
      <c r="CI57"/>
      <c r="CJ57"/>
      <c r="CK57" t="inlineStr">
        <is>
          <t>Mayer,F.L.,Jr., and M.R. Ellersieck</t>
        </is>
      </c>
      <c r="CL57" t="n">
        <v>6797.0</v>
      </c>
      <c r="CM57" t="inlineStr">
        <is>
          <t>Manual of Acute Toxicity: Interpretation and Data Base for 410 Chemicals and 66 Species of Freshwater Animals</t>
        </is>
      </c>
      <c r="CN57" t="inlineStr">
        <is>
          <t>USDI Fish and Wildlife Service, Publication No.160, Washington, DC:505 p.</t>
        </is>
      </c>
      <c r="CO57" t="n">
        <v>1986.0</v>
      </c>
      <c r="CP57" t="inlineStr">
        <is>
          <t>Mayer,F.L.,Jr., and M.R. Ellersieck (1986). Manual of Acute Toxicity: Interpretation and Data Base for 410 Chemicals and 66 Species of Freshwater Animals. USDI Fish and Wildlife Service, Publication No.160, Washington, DC, 505 p. ECOREF#:6797</t>
        </is>
      </c>
    </row>
    <row r="58">
      <c r="A58" t="n">
        <v>55389.0</v>
      </c>
      <c r="B58" t="inlineStr">
        <is>
          <t>O,O-Dimethyl O-[3-methyl-4-(methylthio)phenyl]ester phosphorothioic acid</t>
        </is>
      </c>
      <c r="C58" t="inlineStr">
        <is>
          <t>Technical grade, technical product, technical formulation</t>
        </is>
      </c>
      <c r="D58" t="inlineStr">
        <is>
          <t>Unmeasured</t>
        </is>
      </c>
      <c r="E58" t="inlineStr">
        <is>
          <t>Not coded</t>
        </is>
      </c>
      <c r="F58"/>
      <c r="G58" t="n">
        <v>93.0</v>
      </c>
      <c r="H58"/>
      <c r="I58"/>
      <c r="J58"/>
      <c r="K58"/>
      <c r="L58" t="inlineStr">
        <is>
          <t>Pimephales promelas</t>
        </is>
      </c>
      <c r="M58" t="inlineStr">
        <is>
          <t>Fathead Minnow</t>
        </is>
      </c>
      <c r="N58"/>
      <c r="O58"/>
      <c r="P58"/>
      <c r="Q58"/>
      <c r="R58"/>
      <c r="S58"/>
      <c r="T58"/>
      <c r="U58"/>
      <c r="V58" t="inlineStr">
        <is>
          <t>Static</t>
        </is>
      </c>
      <c r="W58" t="inlineStr">
        <is>
          <t>Fresh water</t>
        </is>
      </c>
      <c r="X58" t="inlineStr">
        <is>
          <t>Lab</t>
        </is>
      </c>
      <c r="Y58"/>
      <c r="Z58" t="inlineStr">
        <is>
          <t>Active ingredient</t>
        </is>
      </c>
      <c r="AA58"/>
      <c r="AB58" t="n">
        <v>3.3</v>
      </c>
      <c r="AC58"/>
      <c r="AD58" t="n">
        <v>2.8</v>
      </c>
      <c r="AE58"/>
      <c r="AF58" t="n">
        <v>3.9</v>
      </c>
      <c r="AG58" t="inlineStr">
        <is>
          <t>AI mg/L</t>
        </is>
      </c>
      <c r="AH58"/>
      <c r="AI58"/>
      <c r="AJ58"/>
      <c r="AK58"/>
      <c r="AL58"/>
      <c r="AM58"/>
      <c r="AN58"/>
      <c r="AO58"/>
      <c r="AP58"/>
      <c r="AQ58"/>
      <c r="AR58"/>
      <c r="AS58"/>
      <c r="AT58"/>
      <c r="AU58"/>
      <c r="AV58"/>
      <c r="AW58"/>
      <c r="AX58" t="inlineStr">
        <is>
          <t>Mortality</t>
        </is>
      </c>
      <c r="AY58" t="inlineStr">
        <is>
          <t>Mortality</t>
        </is>
      </c>
      <c r="AZ58" t="inlineStr">
        <is>
          <t>LC50</t>
        </is>
      </c>
      <c r="BA58"/>
      <c r="BB58" t="n">
        <v>4.0</v>
      </c>
      <c r="BC58"/>
      <c r="BD58"/>
      <c r="BE58"/>
      <c r="BF58"/>
      <c r="BG58" t="inlineStr">
        <is>
          <t>Day(s)</t>
        </is>
      </c>
      <c r="BH58" t="inlineStr">
        <is>
          <t>Pure</t>
        </is>
      </c>
      <c r="BI58" t="inlineStr">
        <is>
          <t>DTXSID8020620</t>
        </is>
      </c>
      <c r="BJ58"/>
      <c r="BK58"/>
      <c r="BL58"/>
      <c r="BM58"/>
      <c r="BN58"/>
      <c r="BO58"/>
      <c r="BP58"/>
      <c r="BQ58"/>
      <c r="BR58"/>
      <c r="BS58"/>
      <c r="BT58" t="inlineStr">
        <is>
          <t>--</t>
        </is>
      </c>
      <c r="BU58"/>
      <c r="BV58"/>
      <c r="BW58"/>
      <c r="BX58"/>
      <c r="BY58"/>
      <c r="BZ58"/>
      <c r="CA58"/>
      <c r="CB58"/>
      <c r="CC58"/>
      <c r="CD58"/>
      <c r="CE58"/>
      <c r="CF58"/>
      <c r="CG58"/>
      <c r="CH58"/>
      <c r="CI58"/>
      <c r="CJ58"/>
      <c r="CK58" t="inlineStr">
        <is>
          <t>Pickering,Q.H., and C. Henderson</t>
        </is>
      </c>
      <c r="CL58" t="n">
        <v>8096.0</v>
      </c>
      <c r="CM58" t="inlineStr">
        <is>
          <t>The Acute Toxicity of Some Pesticides to Fish</t>
        </is>
      </c>
      <c r="CN58" t="inlineStr">
        <is>
          <t>Ohio J. Sci.66(5): 508-513</t>
        </is>
      </c>
      <c r="CO58" t="n">
        <v>1966.0</v>
      </c>
      <c r="CP58" t="inlineStr">
        <is>
          <t>Pickering,Q.H., and C. Henderson (1966). The Acute Toxicity of Some Pesticides to Fish. Ohio J. Sci., 66, (5), 508-513. ECOREF#:8096</t>
        </is>
      </c>
    </row>
    <row r="59">
      <c r="A59" t="n">
        <v>55389.0</v>
      </c>
      <c r="B59" t="inlineStr">
        <is>
          <t>O,O-Dimethyl O-[3-methyl-4-(methylthio)phenyl]ester phosphorothioic acid</t>
        </is>
      </c>
      <c r="C59" t="inlineStr">
        <is>
          <t>Technical grade, technical product, technical formulation</t>
        </is>
      </c>
      <c r="D59" t="inlineStr">
        <is>
          <t>Unmeasured</t>
        </is>
      </c>
      <c r="E59" t="inlineStr">
        <is>
          <t>Not coded</t>
        </is>
      </c>
      <c r="F59"/>
      <c r="G59" t="n">
        <v>93.0</v>
      </c>
      <c r="H59"/>
      <c r="I59"/>
      <c r="J59"/>
      <c r="K59"/>
      <c r="L59" t="inlineStr">
        <is>
          <t>Pimephales promelas</t>
        </is>
      </c>
      <c r="M59" t="inlineStr">
        <is>
          <t>Fathead Minnow</t>
        </is>
      </c>
      <c r="N59"/>
      <c r="O59"/>
      <c r="P59"/>
      <c r="Q59"/>
      <c r="R59"/>
      <c r="S59"/>
      <c r="T59"/>
      <c r="U59"/>
      <c r="V59" t="inlineStr">
        <is>
          <t>Static</t>
        </is>
      </c>
      <c r="W59" t="inlineStr">
        <is>
          <t>Fresh water</t>
        </is>
      </c>
      <c r="X59" t="inlineStr">
        <is>
          <t>Lab</t>
        </is>
      </c>
      <c r="Y59"/>
      <c r="Z59" t="inlineStr">
        <is>
          <t>Active ingredient</t>
        </is>
      </c>
      <c r="AA59"/>
      <c r="AB59" t="n">
        <v>3.2</v>
      </c>
      <c r="AC59"/>
      <c r="AD59" t="n">
        <v>2.7</v>
      </c>
      <c r="AE59"/>
      <c r="AF59" t="n">
        <v>3.8</v>
      </c>
      <c r="AG59" t="inlineStr">
        <is>
          <t>AI mg/L</t>
        </is>
      </c>
      <c r="AH59"/>
      <c r="AI59"/>
      <c r="AJ59"/>
      <c r="AK59"/>
      <c r="AL59"/>
      <c r="AM59"/>
      <c r="AN59"/>
      <c r="AO59"/>
      <c r="AP59"/>
      <c r="AQ59"/>
      <c r="AR59"/>
      <c r="AS59"/>
      <c r="AT59"/>
      <c r="AU59"/>
      <c r="AV59"/>
      <c r="AW59"/>
      <c r="AX59" t="inlineStr">
        <is>
          <t>Mortality</t>
        </is>
      </c>
      <c r="AY59" t="inlineStr">
        <is>
          <t>Mortality</t>
        </is>
      </c>
      <c r="AZ59" t="inlineStr">
        <is>
          <t>LC50</t>
        </is>
      </c>
      <c r="BA59"/>
      <c r="BB59" t="n">
        <v>4.0</v>
      </c>
      <c r="BC59"/>
      <c r="BD59"/>
      <c r="BE59"/>
      <c r="BF59"/>
      <c r="BG59" t="inlineStr">
        <is>
          <t>Day(s)</t>
        </is>
      </c>
      <c r="BH59" t="inlineStr">
        <is>
          <t>Pure</t>
        </is>
      </c>
      <c r="BI59" t="inlineStr">
        <is>
          <t>DTXSID8020620</t>
        </is>
      </c>
      <c r="BJ59"/>
      <c r="BK59"/>
      <c r="BL59"/>
      <c r="BM59"/>
      <c r="BN59"/>
      <c r="BO59"/>
      <c r="BP59"/>
      <c r="BQ59"/>
      <c r="BR59"/>
      <c r="BS59"/>
      <c r="BT59" t="inlineStr">
        <is>
          <t>--</t>
        </is>
      </c>
      <c r="BU59"/>
      <c r="BV59"/>
      <c r="BW59"/>
      <c r="BX59"/>
      <c r="BY59"/>
      <c r="BZ59"/>
      <c r="CA59"/>
      <c r="CB59"/>
      <c r="CC59"/>
      <c r="CD59"/>
      <c r="CE59"/>
      <c r="CF59"/>
      <c r="CG59"/>
      <c r="CH59"/>
      <c r="CI59"/>
      <c r="CJ59"/>
      <c r="CK59" t="inlineStr">
        <is>
          <t>Pickering,Q.H., and C. Henderson</t>
        </is>
      </c>
      <c r="CL59" t="n">
        <v>8096.0</v>
      </c>
      <c r="CM59" t="inlineStr">
        <is>
          <t>The Acute Toxicity of Some Pesticides to Fish</t>
        </is>
      </c>
      <c r="CN59" t="inlineStr">
        <is>
          <t>Ohio J. Sci.66(5): 508-513</t>
        </is>
      </c>
      <c r="CO59" t="n">
        <v>1966.0</v>
      </c>
      <c r="CP59" t="inlineStr">
        <is>
          <t>Pickering,Q.H., and C. Henderson (1966). The Acute Toxicity of Some Pesticides to Fish. Ohio J. Sci., 66, (5), 508-513. ECOREF#:8096</t>
        </is>
      </c>
    </row>
    <row r="60">
      <c r="A60" t="n">
        <v>55389.0</v>
      </c>
      <c r="B60" t="inlineStr">
        <is>
          <t>O,O-Dimethyl O-[3-methyl-4-(methylthio)phenyl]ester phosphorothioic acid</t>
        </is>
      </c>
      <c r="C60"/>
      <c r="D60" t="inlineStr">
        <is>
          <t>Not reported</t>
        </is>
      </c>
      <c r="E60" t="inlineStr">
        <is>
          <t>Not coded</t>
        </is>
      </c>
      <c r="F60"/>
      <c r="G60" t="n">
        <v>46.0</v>
      </c>
      <c r="H60"/>
      <c r="I60"/>
      <c r="J60"/>
      <c r="K60"/>
      <c r="L60" t="inlineStr">
        <is>
          <t>Pimephales promelas</t>
        </is>
      </c>
      <c r="M60" t="inlineStr">
        <is>
          <t>Fathead Minnow</t>
        </is>
      </c>
      <c r="N60"/>
      <c r="O60"/>
      <c r="P60"/>
      <c r="Q60"/>
      <c r="R60"/>
      <c r="S60"/>
      <c r="T60"/>
      <c r="U60"/>
      <c r="V60" t="inlineStr">
        <is>
          <t>Static</t>
        </is>
      </c>
      <c r="W60" t="inlineStr">
        <is>
          <t>Fresh water</t>
        </is>
      </c>
      <c r="X60" t="inlineStr">
        <is>
          <t>Lab</t>
        </is>
      </c>
      <c r="Y60"/>
      <c r="Z60" t="inlineStr">
        <is>
          <t>Active ingredient</t>
        </is>
      </c>
      <c r="AA60"/>
      <c r="AB60" t="n">
        <v>2.87</v>
      </c>
      <c r="AC60"/>
      <c r="AD60" t="n">
        <v>2.234</v>
      </c>
      <c r="AE60"/>
      <c r="AF60" t="n">
        <v>3.69</v>
      </c>
      <c r="AG60" t="inlineStr">
        <is>
          <t>AI mg/L</t>
        </is>
      </c>
      <c r="AH60"/>
      <c r="AI60"/>
      <c r="AJ60"/>
      <c r="AK60"/>
      <c r="AL60"/>
      <c r="AM60"/>
      <c r="AN60"/>
      <c r="AO60"/>
      <c r="AP60"/>
      <c r="AQ60"/>
      <c r="AR60"/>
      <c r="AS60"/>
      <c r="AT60"/>
      <c r="AU60"/>
      <c r="AV60"/>
      <c r="AW60"/>
      <c r="AX60" t="inlineStr">
        <is>
          <t>Mortality</t>
        </is>
      </c>
      <c r="AY60" t="inlineStr">
        <is>
          <t>Mortality</t>
        </is>
      </c>
      <c r="AZ60" t="inlineStr">
        <is>
          <t>LC50</t>
        </is>
      </c>
      <c r="BA60"/>
      <c r="BB60" t="n">
        <v>4.0</v>
      </c>
      <c r="BC60"/>
      <c r="BD60"/>
      <c r="BE60"/>
      <c r="BF60"/>
      <c r="BG60" t="inlineStr">
        <is>
          <t>Day(s)</t>
        </is>
      </c>
      <c r="BH60" t="inlineStr">
        <is>
          <t>Spray concentrate</t>
        </is>
      </c>
      <c r="BI60" t="inlineStr">
        <is>
          <t>DTXSID8020620</t>
        </is>
      </c>
      <c r="BJ60"/>
      <c r="BK60"/>
      <c r="BL60"/>
      <c r="BM60"/>
      <c r="BN60"/>
      <c r="BO60"/>
      <c r="BP60"/>
      <c r="BQ60"/>
      <c r="BR60"/>
      <c r="BS60"/>
      <c r="BT60" t="inlineStr">
        <is>
          <t>--</t>
        </is>
      </c>
      <c r="BU60"/>
      <c r="BV60"/>
      <c r="BW60"/>
      <c r="BX60"/>
      <c r="BY60"/>
      <c r="BZ60"/>
      <c r="CA60"/>
      <c r="CB60"/>
      <c r="CC60"/>
      <c r="CD60"/>
      <c r="CE60"/>
      <c r="CF60"/>
      <c r="CG60"/>
      <c r="CH60"/>
      <c r="CI60"/>
      <c r="CJ60"/>
      <c r="CK60" t="inlineStr">
        <is>
          <t>Mayer,F.L.,Jr., and M.R. Ellersieck</t>
        </is>
      </c>
      <c r="CL60" t="n">
        <v>6797.0</v>
      </c>
      <c r="CM60" t="inlineStr">
        <is>
          <t>Manual of Acute Toxicity: Interpretation and Data Base for 410 Chemicals and 66 Species of Freshwater Animals</t>
        </is>
      </c>
      <c r="CN60" t="inlineStr">
        <is>
          <t>USDI Fish and Wildlife Service, Publication No.160, Washington, DC:505 p.</t>
        </is>
      </c>
      <c r="CO60" t="n">
        <v>1986.0</v>
      </c>
      <c r="CP60" t="inlineStr">
        <is>
          <t>Mayer,F.L.,Jr., and M.R. Ellersieck (1986). Manual of Acute Toxicity: Interpretation and Data Base for 410 Chemicals and 66 Species of Freshwater Animals. USDI Fish and Wildlife Service, Publication No.160, Washington, DC, 505 p. ECOREF#:6797</t>
        </is>
      </c>
    </row>
    <row r="61">
      <c r="A61" t="n">
        <v>55389.0</v>
      </c>
      <c r="B61" t="inlineStr">
        <is>
          <t>O,O-Dimethyl O-[3-methyl-4-(methylthio)phenyl]ester phosphorothioic acid</t>
        </is>
      </c>
      <c r="C61" t="inlineStr">
        <is>
          <t>Technical grade, technical product, technical formulation</t>
        </is>
      </c>
      <c r="D61" t="inlineStr">
        <is>
          <t>Unmeasured</t>
        </is>
      </c>
      <c r="E61" t="inlineStr">
        <is>
          <t>Not coded</t>
        </is>
      </c>
      <c r="F61"/>
      <c r="G61" t="n">
        <v>93.0</v>
      </c>
      <c r="H61"/>
      <c r="I61"/>
      <c r="J61"/>
      <c r="K61"/>
      <c r="L61" t="inlineStr">
        <is>
          <t>Pimephales promelas</t>
        </is>
      </c>
      <c r="M61" t="inlineStr">
        <is>
          <t>Fathead Minnow</t>
        </is>
      </c>
      <c r="N61"/>
      <c r="O61"/>
      <c r="P61"/>
      <c r="Q61"/>
      <c r="R61"/>
      <c r="S61"/>
      <c r="T61"/>
      <c r="U61"/>
      <c r="V61" t="inlineStr">
        <is>
          <t>Static</t>
        </is>
      </c>
      <c r="W61" t="inlineStr">
        <is>
          <t>Fresh water</t>
        </is>
      </c>
      <c r="X61" t="inlineStr">
        <is>
          <t>Lab</t>
        </is>
      </c>
      <c r="Y61"/>
      <c r="Z61" t="inlineStr">
        <is>
          <t>Active ingredient</t>
        </is>
      </c>
      <c r="AA61"/>
      <c r="AB61" t="n">
        <v>3.5</v>
      </c>
      <c r="AC61"/>
      <c r="AD61" t="n">
        <v>3.0</v>
      </c>
      <c r="AE61"/>
      <c r="AF61" t="n">
        <v>4.1</v>
      </c>
      <c r="AG61" t="inlineStr">
        <is>
          <t>AI mg/L</t>
        </is>
      </c>
      <c r="AH61"/>
      <c r="AI61"/>
      <c r="AJ61"/>
      <c r="AK61"/>
      <c r="AL61"/>
      <c r="AM61"/>
      <c r="AN61"/>
      <c r="AO61"/>
      <c r="AP61"/>
      <c r="AQ61"/>
      <c r="AR61"/>
      <c r="AS61"/>
      <c r="AT61"/>
      <c r="AU61"/>
      <c r="AV61"/>
      <c r="AW61"/>
      <c r="AX61" t="inlineStr">
        <is>
          <t>Mortality</t>
        </is>
      </c>
      <c r="AY61" t="inlineStr">
        <is>
          <t>Mortality</t>
        </is>
      </c>
      <c r="AZ61" t="inlineStr">
        <is>
          <t>LC50</t>
        </is>
      </c>
      <c r="BA61"/>
      <c r="BB61" t="n">
        <v>4.0</v>
      </c>
      <c r="BC61"/>
      <c r="BD61"/>
      <c r="BE61"/>
      <c r="BF61"/>
      <c r="BG61" t="inlineStr">
        <is>
          <t>Day(s)</t>
        </is>
      </c>
      <c r="BH61" t="inlineStr">
        <is>
          <t>Pure</t>
        </is>
      </c>
      <c r="BI61" t="inlineStr">
        <is>
          <t>DTXSID8020620</t>
        </is>
      </c>
      <c r="BJ61"/>
      <c r="BK61"/>
      <c r="BL61"/>
      <c r="BM61"/>
      <c r="BN61"/>
      <c r="BO61"/>
      <c r="BP61"/>
      <c r="BQ61"/>
      <c r="BR61"/>
      <c r="BS61"/>
      <c r="BT61" t="inlineStr">
        <is>
          <t>--</t>
        </is>
      </c>
      <c r="BU61"/>
      <c r="BV61"/>
      <c r="BW61"/>
      <c r="BX61"/>
      <c r="BY61"/>
      <c r="BZ61"/>
      <c r="CA61"/>
      <c r="CB61"/>
      <c r="CC61"/>
      <c r="CD61"/>
      <c r="CE61"/>
      <c r="CF61"/>
      <c r="CG61"/>
      <c r="CH61"/>
      <c r="CI61"/>
      <c r="CJ61"/>
      <c r="CK61" t="inlineStr">
        <is>
          <t>Pickering,Q.H., and C. Henderson</t>
        </is>
      </c>
      <c r="CL61" t="n">
        <v>8096.0</v>
      </c>
      <c r="CM61" t="inlineStr">
        <is>
          <t>The Acute Toxicity of Some Pesticides to Fish</t>
        </is>
      </c>
      <c r="CN61" t="inlineStr">
        <is>
          <t>Ohio J. Sci.66(5): 508-513</t>
        </is>
      </c>
      <c r="CO61" t="n">
        <v>1966.0</v>
      </c>
      <c r="CP61" t="inlineStr">
        <is>
          <t>Pickering,Q.H., and C. Henderson (1966). The Acute Toxicity of Some Pesticides to Fish. Ohio J. Sci., 66, (5), 508-513. ECOREF#:8096</t>
        </is>
      </c>
    </row>
    <row r="62">
      <c r="A62" t="n">
        <v>55550.0</v>
      </c>
      <c r="B62" t="inlineStr">
        <is>
          <t>4-Methylaminophenol sulfate</t>
        </is>
      </c>
      <c r="C62"/>
      <c r="D62" t="inlineStr">
        <is>
          <t>Unmeasured</t>
        </is>
      </c>
      <c r="E62" t="inlineStr">
        <is>
          <t>Standard Methods for the Examination of Water and Wastewater</t>
        </is>
      </c>
      <c r="F62"/>
      <c r="G62"/>
      <c r="H62"/>
      <c r="I62"/>
      <c r="J62"/>
      <c r="K62"/>
      <c r="L62" t="inlineStr">
        <is>
          <t>Pimephales promelas</t>
        </is>
      </c>
      <c r="M62" t="inlineStr">
        <is>
          <t>Fathead Minnow</t>
        </is>
      </c>
      <c r="N62"/>
      <c r="O62"/>
      <c r="P62"/>
      <c r="Q62"/>
      <c r="R62"/>
      <c r="S62"/>
      <c r="T62"/>
      <c r="U62"/>
      <c r="V62" t="inlineStr">
        <is>
          <t>Static</t>
        </is>
      </c>
      <c r="W62" t="inlineStr">
        <is>
          <t>Fresh water</t>
        </is>
      </c>
      <c r="X62" t="inlineStr">
        <is>
          <t>Lab</t>
        </is>
      </c>
      <c r="Y62" t="n">
        <v>6.0</v>
      </c>
      <c r="Z62" t="inlineStr">
        <is>
          <t>Formulation</t>
        </is>
      </c>
      <c r="AA62" t="inlineStr">
        <is>
          <t>~</t>
        </is>
      </c>
      <c r="AB62" t="n">
        <v>0.25</v>
      </c>
      <c r="AC62"/>
      <c r="AD62"/>
      <c r="AE62"/>
      <c r="AF62"/>
      <c r="AG62" t="inlineStr">
        <is>
          <t>AI mg/L</t>
        </is>
      </c>
      <c r="AH62"/>
      <c r="AI62"/>
      <c r="AJ62"/>
      <c r="AK62"/>
      <c r="AL62"/>
      <c r="AM62"/>
      <c r="AN62"/>
      <c r="AO62"/>
      <c r="AP62"/>
      <c r="AQ62"/>
      <c r="AR62"/>
      <c r="AS62"/>
      <c r="AT62"/>
      <c r="AU62"/>
      <c r="AV62"/>
      <c r="AW62"/>
      <c r="AX62" t="inlineStr">
        <is>
          <t>Mortality</t>
        </is>
      </c>
      <c r="AY62" t="inlineStr">
        <is>
          <t>Mortality</t>
        </is>
      </c>
      <c r="AZ62" t="inlineStr">
        <is>
          <t>LC50</t>
        </is>
      </c>
      <c r="BA62"/>
      <c r="BB62" t="n">
        <v>4.0</v>
      </c>
      <c r="BC62"/>
      <c r="BD62"/>
      <c r="BE62"/>
      <c r="BF62"/>
      <c r="BG62" t="inlineStr">
        <is>
          <t>Day(s)</t>
        </is>
      </c>
      <c r="BH62"/>
      <c r="BI62" t="inlineStr">
        <is>
          <t>DTXSID6025565</t>
        </is>
      </c>
      <c r="BJ62"/>
      <c r="BK62"/>
      <c r="BL62" t="inlineStr">
        <is>
          <t>Acute</t>
        </is>
      </c>
      <c r="BM62"/>
      <c r="BN62"/>
      <c r="BO62"/>
      <c r="BP62"/>
      <c r="BQ62"/>
      <c r="BR62"/>
      <c r="BS62"/>
      <c r="BT62" t="inlineStr">
        <is>
          <t>--</t>
        </is>
      </c>
      <c r="BU62"/>
      <c r="BV62"/>
      <c r="BW62"/>
      <c r="BX62"/>
      <c r="BY62"/>
      <c r="BZ62"/>
      <c r="CA62"/>
      <c r="CB62"/>
      <c r="CC62"/>
      <c r="CD62"/>
      <c r="CE62"/>
      <c r="CF62"/>
      <c r="CG62"/>
      <c r="CH62"/>
      <c r="CI62"/>
      <c r="CJ62" t="inlineStr">
        <is>
          <t xml:space="preserve">SOURCE/MUSKIE HATCHERY, ASBURY, NEW JERSEY//   </t>
        </is>
      </c>
      <c r="CK62" t="inlineStr">
        <is>
          <t>National Association of Photographic Manufacturers</t>
        </is>
      </c>
      <c r="CL62" t="n">
        <v>167113.0</v>
      </c>
      <c r="CM62" t="inlineStr">
        <is>
          <t>Environmental Effect of Photoprocessing Chemicals Vol I and II (557)</t>
        </is>
      </c>
      <c r="CN62" t="inlineStr">
        <is>
          <t>EPA/OTS Doc. #40-8469216:536 p.</t>
        </is>
      </c>
      <c r="CO62" t="n">
        <v>1974.0</v>
      </c>
      <c r="CP62" t="inlineStr">
        <is>
          <t>National Association of Photographic Manufacturers (1974). Environmental Effect of Photoprocessing Chemicals Vol I and II (557). EPA/OTS Doc. #40-8469216, 536 p. ECOREF#:167113</t>
        </is>
      </c>
    </row>
    <row r="63">
      <c r="A63" t="n">
        <v>55630.0</v>
      </c>
      <c r="B63" t="inlineStr">
        <is>
          <t>1,2,3-Propanetriol, 1,2,3-Trinitrate</t>
        </is>
      </c>
      <c r="C63"/>
      <c r="D63" t="inlineStr">
        <is>
          <t>Unmeasured</t>
        </is>
      </c>
      <c r="E63" t="inlineStr">
        <is>
          <t>Not coded</t>
        </is>
      </c>
      <c r="F63"/>
      <c r="G63"/>
      <c r="H63"/>
      <c r="I63"/>
      <c r="J63"/>
      <c r="K63"/>
      <c r="L63" t="inlineStr">
        <is>
          <t>Pimephales promelas</t>
        </is>
      </c>
      <c r="M63" t="inlineStr">
        <is>
          <t>Fathead Minnow</t>
        </is>
      </c>
      <c r="N63" t="inlineStr">
        <is>
          <t>Egg</t>
        </is>
      </c>
      <c r="O63"/>
      <c r="P63"/>
      <c r="Q63"/>
      <c r="R63"/>
      <c r="S63"/>
      <c r="T63"/>
      <c r="U63"/>
      <c r="V63" t="inlineStr">
        <is>
          <t>Static</t>
        </is>
      </c>
      <c r="W63" t="inlineStr">
        <is>
          <t>Fresh water</t>
        </is>
      </c>
      <c r="X63" t="inlineStr">
        <is>
          <t>Lab</t>
        </is>
      </c>
      <c r="Y63"/>
      <c r="Z63" t="inlineStr">
        <is>
          <t>Active ingredient</t>
        </is>
      </c>
      <c r="AA63" t="inlineStr">
        <is>
          <t>&gt;</t>
        </is>
      </c>
      <c r="AB63" t="n">
        <v>18.0</v>
      </c>
      <c r="AC63"/>
      <c r="AD63"/>
      <c r="AE63"/>
      <c r="AF63"/>
      <c r="AG63" t="inlineStr">
        <is>
          <t>AI mg/L</t>
        </is>
      </c>
      <c r="AH63"/>
      <c r="AI63"/>
      <c r="AJ63"/>
      <c r="AK63"/>
      <c r="AL63"/>
      <c r="AM63"/>
      <c r="AN63"/>
      <c r="AO63"/>
      <c r="AP63"/>
      <c r="AQ63"/>
      <c r="AR63"/>
      <c r="AS63"/>
      <c r="AT63"/>
      <c r="AU63"/>
      <c r="AV63"/>
      <c r="AW63"/>
      <c r="AX63" t="inlineStr">
        <is>
          <t>Mortality</t>
        </is>
      </c>
      <c r="AY63" t="inlineStr">
        <is>
          <t>Mortality</t>
        </is>
      </c>
      <c r="AZ63" t="inlineStr">
        <is>
          <t>LC50</t>
        </is>
      </c>
      <c r="BA63"/>
      <c r="BB63" t="n">
        <v>4.0</v>
      </c>
      <c r="BC63"/>
      <c r="BD63"/>
      <c r="BE63"/>
      <c r="BF63"/>
      <c r="BG63" t="inlineStr">
        <is>
          <t>Day(s)</t>
        </is>
      </c>
      <c r="BH63"/>
      <c r="BI63" t="inlineStr">
        <is>
          <t>DTXSID1021407</t>
        </is>
      </c>
      <c r="BJ63"/>
      <c r="BK63"/>
      <c r="BL63"/>
      <c r="BM63"/>
      <c r="BN63"/>
      <c r="BO63"/>
      <c r="BP63"/>
      <c r="BQ63"/>
      <c r="BR63"/>
      <c r="BS63"/>
      <c r="BT63" t="inlineStr">
        <is>
          <t>--</t>
        </is>
      </c>
      <c r="BU63"/>
      <c r="BV63"/>
      <c r="BW63"/>
      <c r="BX63"/>
      <c r="BY63"/>
      <c r="BZ63"/>
      <c r="CA63"/>
      <c r="CB63"/>
      <c r="CC63"/>
      <c r="CD63"/>
      <c r="CE63"/>
      <c r="CF63"/>
      <c r="CG63"/>
      <c r="CH63"/>
      <c r="CI63" t="inlineStr">
        <is>
          <t xml:space="preserve"> CONTR/C, V//</t>
        </is>
      </c>
      <c r="CJ63" t="inlineStr">
        <is>
          <t xml:space="preserve">   CONTR/C, V//</t>
        </is>
      </c>
      <c r="CK63" t="inlineStr">
        <is>
          <t>Bentley,R.E., J.W. Dean, S.J. Ells, G.A. LeBlanc, S. Sauter, K.S. Buxton, and B.H. Sleight III</t>
        </is>
      </c>
      <c r="CL63" t="n">
        <v>5963.0</v>
      </c>
      <c r="CM63" t="inlineStr">
        <is>
          <t>Laboratory Evaluation of the Toxicity of Nitroglycerine to Aquatic Organisms</t>
        </is>
      </c>
      <c r="CN63" t="inlineStr">
        <is>
          <t>U. S. Army Medical Research and Development Command, Washington, D.C.:82 p.</t>
        </is>
      </c>
      <c r="CO63" t="n">
        <v>1978.0</v>
      </c>
      <c r="CP63" t="inlineStr">
        <is>
          <t>Bentley,R.E., J.W. Dean, S.J. Ells, G.A. LeBlanc, S. Sauter, K.S. Buxton, and B.H. Sleight III (1978). Laboratory Evaluation of the Toxicity of Nitroglycerine to Aquatic Organisms. U. S. Army Medical Research and Development Command, Washington, D.C., 82 p. ECOREF#:5963</t>
        </is>
      </c>
    </row>
    <row r="64">
      <c r="A64" t="n">
        <v>55630.0</v>
      </c>
      <c r="B64" t="inlineStr">
        <is>
          <t>1,2,3-Propanetriol, 1,2,3-Trinitrate</t>
        </is>
      </c>
      <c r="C64"/>
      <c r="D64" t="inlineStr">
        <is>
          <t>Unmeasured</t>
        </is>
      </c>
      <c r="E64" t="inlineStr">
        <is>
          <t>Not coded</t>
        </is>
      </c>
      <c r="F64"/>
      <c r="G64"/>
      <c r="H64"/>
      <c r="I64"/>
      <c r="J64"/>
      <c r="K64"/>
      <c r="L64" t="inlineStr">
        <is>
          <t>Pimephales promelas</t>
        </is>
      </c>
      <c r="M64" t="inlineStr">
        <is>
          <t>Fathead Minnow</t>
        </is>
      </c>
      <c r="N64" t="inlineStr">
        <is>
          <t>Fry</t>
        </is>
      </c>
      <c r="O64"/>
      <c r="P64" t="n">
        <v>1.0</v>
      </c>
      <c r="Q64"/>
      <c r="R64"/>
      <c r="S64"/>
      <c r="T64"/>
      <c r="U64" t="inlineStr">
        <is>
          <t>Hour(s)</t>
        </is>
      </c>
      <c r="V64" t="inlineStr">
        <is>
          <t>Static</t>
        </is>
      </c>
      <c r="W64" t="inlineStr">
        <is>
          <t>Fresh water</t>
        </is>
      </c>
      <c r="X64" t="inlineStr">
        <is>
          <t>Lab</t>
        </is>
      </c>
      <c r="Y64"/>
      <c r="Z64" t="inlineStr">
        <is>
          <t>Active ingredient</t>
        </is>
      </c>
      <c r="AA64"/>
      <c r="AB64" t="n">
        <v>5.5</v>
      </c>
      <c r="AC64"/>
      <c r="AD64" t="n">
        <v>4.6</v>
      </c>
      <c r="AE64"/>
      <c r="AF64" t="n">
        <v>6.6</v>
      </c>
      <c r="AG64" t="inlineStr">
        <is>
          <t>AI mg/L</t>
        </is>
      </c>
      <c r="AH64"/>
      <c r="AI64"/>
      <c r="AJ64"/>
      <c r="AK64"/>
      <c r="AL64"/>
      <c r="AM64"/>
      <c r="AN64"/>
      <c r="AO64"/>
      <c r="AP64"/>
      <c r="AQ64"/>
      <c r="AR64"/>
      <c r="AS64"/>
      <c r="AT64"/>
      <c r="AU64"/>
      <c r="AV64"/>
      <c r="AW64"/>
      <c r="AX64" t="inlineStr">
        <is>
          <t>Mortality</t>
        </is>
      </c>
      <c r="AY64" t="inlineStr">
        <is>
          <t>Mortality</t>
        </is>
      </c>
      <c r="AZ64" t="inlineStr">
        <is>
          <t>LC50</t>
        </is>
      </c>
      <c r="BA64"/>
      <c r="BB64" t="n">
        <v>4.0</v>
      </c>
      <c r="BC64"/>
      <c r="BD64"/>
      <c r="BE64"/>
      <c r="BF64"/>
      <c r="BG64" t="inlineStr">
        <is>
          <t>Day(s)</t>
        </is>
      </c>
      <c r="BH64"/>
      <c r="BI64" t="inlineStr">
        <is>
          <t>DTXSID1021407</t>
        </is>
      </c>
      <c r="BJ64"/>
      <c r="BK64"/>
      <c r="BL64"/>
      <c r="BM64"/>
      <c r="BN64"/>
      <c r="BO64"/>
      <c r="BP64"/>
      <c r="BQ64"/>
      <c r="BR64"/>
      <c r="BS64"/>
      <c r="BT64" t="inlineStr">
        <is>
          <t>--</t>
        </is>
      </c>
      <c r="BU64"/>
      <c r="BV64"/>
      <c r="BW64"/>
      <c r="BX64"/>
      <c r="BY64"/>
      <c r="BZ64"/>
      <c r="CA64"/>
      <c r="CB64"/>
      <c r="CC64"/>
      <c r="CD64"/>
      <c r="CE64"/>
      <c r="CF64"/>
      <c r="CG64"/>
      <c r="CH64"/>
      <c r="CI64" t="inlineStr">
        <is>
          <t xml:space="preserve"> CONTR/C, V//</t>
        </is>
      </c>
      <c r="CJ64" t="inlineStr">
        <is>
          <t xml:space="preserve">   CONTR/C, V//</t>
        </is>
      </c>
      <c r="CK64" t="inlineStr">
        <is>
          <t>Bentley,R.E., J.W. Dean, S.J. Ells, G.A. LeBlanc, S. Sauter, K.S. Buxton, and B.H. Sleight III</t>
        </is>
      </c>
      <c r="CL64" t="n">
        <v>5963.0</v>
      </c>
      <c r="CM64" t="inlineStr">
        <is>
          <t>Laboratory Evaluation of the Toxicity of Nitroglycerine to Aquatic Organisms</t>
        </is>
      </c>
      <c r="CN64" t="inlineStr">
        <is>
          <t>U. S. Army Medical Research and Development Command, Washington, D.C.:82 p.</t>
        </is>
      </c>
      <c r="CO64" t="n">
        <v>1978.0</v>
      </c>
      <c r="CP64" t="inlineStr">
        <is>
          <t>Bentley,R.E., J.W. Dean, S.J. Ells, G.A. LeBlanc, S. Sauter, K.S. Buxton, and B.H. Sleight III (1978). Laboratory Evaluation of the Toxicity of Nitroglycerine to Aquatic Organisms. U. S. Army Medical Research and Development Command, Washington, D.C., 82 p. ECOREF#:5963</t>
        </is>
      </c>
    </row>
    <row r="65">
      <c r="A65" t="n">
        <v>55630.0</v>
      </c>
      <c r="B65" t="inlineStr">
        <is>
          <t>1,2,3-Propanetriol, 1,2,3-Trinitrate</t>
        </is>
      </c>
      <c r="C65"/>
      <c r="D65" t="inlineStr">
        <is>
          <t>Measured</t>
        </is>
      </c>
      <c r="E65" t="inlineStr">
        <is>
          <t>Not reported</t>
        </is>
      </c>
      <c r="F65"/>
      <c r="G65"/>
      <c r="H65"/>
      <c r="I65"/>
      <c r="J65"/>
      <c r="K65"/>
      <c r="L65" t="inlineStr">
        <is>
          <t>Pimephales promelas</t>
        </is>
      </c>
      <c r="M65" t="inlineStr">
        <is>
          <t>Fathead Minnow</t>
        </is>
      </c>
      <c r="N65" t="inlineStr">
        <is>
          <t>Juvenile</t>
        </is>
      </c>
      <c r="O65"/>
      <c r="P65" t="n">
        <v>20.0</v>
      </c>
      <c r="Q65"/>
      <c r="R65"/>
      <c r="S65"/>
      <c r="T65"/>
      <c r="U65" t="inlineStr">
        <is>
          <t>Day(s)</t>
        </is>
      </c>
      <c r="V65" t="inlineStr">
        <is>
          <t>Flow-through</t>
        </is>
      </c>
      <c r="W65" t="inlineStr">
        <is>
          <t>Fresh water</t>
        </is>
      </c>
      <c r="X65" t="inlineStr">
        <is>
          <t>Lab</t>
        </is>
      </c>
      <c r="Y65" t="n">
        <v>7.0</v>
      </c>
      <c r="Z65" t="inlineStr">
        <is>
          <t>Active ingredient</t>
        </is>
      </c>
      <c r="AA65"/>
      <c r="AB65" t="n">
        <v>3.58</v>
      </c>
      <c r="AC65"/>
      <c r="AD65" t="n">
        <v>2.91</v>
      </c>
      <c r="AE65"/>
      <c r="AF65" t="n">
        <v>4.41</v>
      </c>
      <c r="AG65" t="inlineStr">
        <is>
          <t>AI mg/L</t>
        </is>
      </c>
      <c r="AH65"/>
      <c r="AI65"/>
      <c r="AJ65"/>
      <c r="AK65"/>
      <c r="AL65"/>
      <c r="AM65"/>
      <c r="AN65"/>
      <c r="AO65"/>
      <c r="AP65"/>
      <c r="AQ65"/>
      <c r="AR65"/>
      <c r="AS65"/>
      <c r="AT65"/>
      <c r="AU65"/>
      <c r="AV65"/>
      <c r="AW65"/>
      <c r="AX65" t="inlineStr">
        <is>
          <t>Mortality</t>
        </is>
      </c>
      <c r="AY65" t="inlineStr">
        <is>
          <t>Mortality</t>
        </is>
      </c>
      <c r="AZ65" t="inlineStr">
        <is>
          <t>LC50</t>
        </is>
      </c>
      <c r="BA65"/>
      <c r="BB65" t="n">
        <v>4.0</v>
      </c>
      <c r="BC65"/>
      <c r="BD65"/>
      <c r="BE65"/>
      <c r="BF65"/>
      <c r="BG65" t="inlineStr">
        <is>
          <t>Day(s)</t>
        </is>
      </c>
      <c r="BH65"/>
      <c r="BI65" t="inlineStr">
        <is>
          <t>DTXSID1021407</t>
        </is>
      </c>
      <c r="BJ65"/>
      <c r="BK65"/>
      <c r="BL65" t="inlineStr">
        <is>
          <t>Acute</t>
        </is>
      </c>
      <c r="BM65"/>
      <c r="BN65"/>
      <c r="BO65"/>
      <c r="BP65"/>
      <c r="BQ65"/>
      <c r="BR65"/>
      <c r="BS65"/>
      <c r="BT65" t="inlineStr">
        <is>
          <t>--</t>
        </is>
      </c>
      <c r="BU65"/>
      <c r="BV65"/>
      <c r="BW65"/>
      <c r="BX65"/>
      <c r="BY65"/>
      <c r="BZ65"/>
      <c r="CA65"/>
      <c r="CB65"/>
      <c r="CC65"/>
      <c r="CD65"/>
      <c r="CE65"/>
      <c r="CF65"/>
      <c r="CG65"/>
      <c r="CH65"/>
      <c r="CI65"/>
      <c r="CJ65" t="inlineStr">
        <is>
          <t xml:space="preserve">SOURCE/GOVERNMENT AGENCY//CONTR/C,V//   </t>
        </is>
      </c>
      <c r="CK65" t="inlineStr">
        <is>
          <t>Burton,D.T., S.D. Turley, and G.T. Peters</t>
        </is>
      </c>
      <c r="CL65" t="n">
        <v>17395.0</v>
      </c>
      <c r="CM65" t="inlineStr">
        <is>
          <t>Toxicity of Nitroguanidine, Nitroglycerin, Hexahydro-1,3,5-Trinitro-1,3,5-Triazine (RDX), and 2,4,6-Trinitrotoluene (TNT) to Selected Freshwater Aquatic Organisms</t>
        </is>
      </c>
      <c r="CN65" t="inlineStr">
        <is>
          <t>Final Rep. April, 1993, WREC-93-B3, U.S. Army Med. Res. and Dev. Command, Ft. Detrick, Frederick, MD:262 p.</t>
        </is>
      </c>
      <c r="CO65" t="n">
        <v>1993.0</v>
      </c>
      <c r="CP65" t="inlineStr">
        <is>
          <t>Burton,D.T., S.D. Turley, and G.T. Peters (1993). Toxicity of Nitroguanidine, Nitroglycerin, Hexahydro-1,3,5-Trinitro-1,3,5-Triazine (RDX), and 2,4,6-Trinitrotoluene (TNT) to Selected Freshwater Aquatic Organisms. Final Rep. April, 1993, WREC-93-B3, U.S. Army Med. Res. and Dev. Command, Ft. Detrick, Frederick, MD, 262 p. ECOREF#:17395</t>
        </is>
      </c>
    </row>
    <row r="66">
      <c r="A66" t="n">
        <v>55630.0</v>
      </c>
      <c r="B66" t="inlineStr">
        <is>
          <t>1,2,3-Propanetriol, 1,2,3-Trinitrate</t>
        </is>
      </c>
      <c r="C66"/>
      <c r="D66" t="inlineStr">
        <is>
          <t>Unmeasured</t>
        </is>
      </c>
      <c r="E66" t="inlineStr">
        <is>
          <t>Not coded</t>
        </is>
      </c>
      <c r="F66"/>
      <c r="G66"/>
      <c r="H66"/>
      <c r="I66"/>
      <c r="J66"/>
      <c r="K66"/>
      <c r="L66" t="inlineStr">
        <is>
          <t>Pimephales promelas</t>
        </is>
      </c>
      <c r="M66" t="inlineStr">
        <is>
          <t>Fathead Minnow</t>
        </is>
      </c>
      <c r="N66" t="inlineStr">
        <is>
          <t>Fry</t>
        </is>
      </c>
      <c r="O66"/>
      <c r="P66" t="n">
        <v>60.0</v>
      </c>
      <c r="Q66"/>
      <c r="R66"/>
      <c r="S66"/>
      <c r="T66"/>
      <c r="U66" t="inlineStr">
        <is>
          <t>Day(s)</t>
        </is>
      </c>
      <c r="V66" t="inlineStr">
        <is>
          <t>Static</t>
        </is>
      </c>
      <c r="W66" t="inlineStr">
        <is>
          <t>Fresh water</t>
        </is>
      </c>
      <c r="X66" t="inlineStr">
        <is>
          <t>Lab</t>
        </is>
      </c>
      <c r="Y66"/>
      <c r="Z66" t="inlineStr">
        <is>
          <t>Active ingredient</t>
        </is>
      </c>
      <c r="AA66"/>
      <c r="AB66" t="n">
        <v>3.4</v>
      </c>
      <c r="AC66"/>
      <c r="AD66" t="n">
        <v>2.8</v>
      </c>
      <c r="AE66"/>
      <c r="AF66" t="n">
        <v>4.2</v>
      </c>
      <c r="AG66" t="inlineStr">
        <is>
          <t>AI mg/L</t>
        </is>
      </c>
      <c r="AH66"/>
      <c r="AI66"/>
      <c r="AJ66"/>
      <c r="AK66"/>
      <c r="AL66"/>
      <c r="AM66"/>
      <c r="AN66"/>
      <c r="AO66"/>
      <c r="AP66"/>
      <c r="AQ66"/>
      <c r="AR66"/>
      <c r="AS66"/>
      <c r="AT66"/>
      <c r="AU66"/>
      <c r="AV66"/>
      <c r="AW66"/>
      <c r="AX66" t="inlineStr">
        <is>
          <t>Mortality</t>
        </is>
      </c>
      <c r="AY66" t="inlineStr">
        <is>
          <t>Mortality</t>
        </is>
      </c>
      <c r="AZ66" t="inlineStr">
        <is>
          <t>LC50</t>
        </is>
      </c>
      <c r="BA66"/>
      <c r="BB66" t="n">
        <v>4.0</v>
      </c>
      <c r="BC66"/>
      <c r="BD66"/>
      <c r="BE66"/>
      <c r="BF66"/>
      <c r="BG66" t="inlineStr">
        <is>
          <t>Day(s)</t>
        </is>
      </c>
      <c r="BH66"/>
      <c r="BI66" t="inlineStr">
        <is>
          <t>DTXSID1021407</t>
        </is>
      </c>
      <c r="BJ66"/>
      <c r="BK66"/>
      <c r="BL66"/>
      <c r="BM66"/>
      <c r="BN66"/>
      <c r="BO66"/>
      <c r="BP66"/>
      <c r="BQ66"/>
      <c r="BR66"/>
      <c r="BS66"/>
      <c r="BT66" t="inlineStr">
        <is>
          <t>--</t>
        </is>
      </c>
      <c r="BU66"/>
      <c r="BV66"/>
      <c r="BW66"/>
      <c r="BX66"/>
      <c r="BY66"/>
      <c r="BZ66"/>
      <c r="CA66"/>
      <c r="CB66"/>
      <c r="CC66"/>
      <c r="CD66"/>
      <c r="CE66"/>
      <c r="CF66"/>
      <c r="CG66"/>
      <c r="CH66"/>
      <c r="CI66" t="inlineStr">
        <is>
          <t xml:space="preserve"> CONTR/C, V//</t>
        </is>
      </c>
      <c r="CJ66" t="inlineStr">
        <is>
          <t xml:space="preserve">   CONTR/C, V//</t>
        </is>
      </c>
      <c r="CK66" t="inlineStr">
        <is>
          <t>Bentley,R.E., J.W. Dean, S.J. Ells, G.A. LeBlanc, S. Sauter, K.S. Buxton, and B.H. Sleight III</t>
        </is>
      </c>
      <c r="CL66" t="n">
        <v>5963.0</v>
      </c>
      <c r="CM66" t="inlineStr">
        <is>
          <t>Laboratory Evaluation of the Toxicity of Nitroglycerine to Aquatic Organisms</t>
        </is>
      </c>
      <c r="CN66" t="inlineStr">
        <is>
          <t>U. S. Army Medical Research and Development Command, Washington, D.C.:82 p.</t>
        </is>
      </c>
      <c r="CO66" t="n">
        <v>1978.0</v>
      </c>
      <c r="CP66" t="inlineStr">
        <is>
          <t>Bentley,R.E., J.W. Dean, S.J. Ells, G.A. LeBlanc, S. Sauter, K.S. Buxton, and B.H. Sleight III (1978). Laboratory Evaluation of the Toxicity of Nitroglycerine to Aquatic Organisms. U. S. Army Medical Research and Development Command, Washington, D.C., 82 p. ECOREF#:5963</t>
        </is>
      </c>
    </row>
    <row r="67">
      <c r="A67" t="n">
        <v>55630.0</v>
      </c>
      <c r="B67" t="inlineStr">
        <is>
          <t>1,2,3-Propanetriol, 1,2,3-Trinitrate</t>
        </is>
      </c>
      <c r="C67"/>
      <c r="D67" t="inlineStr">
        <is>
          <t>Unmeasured</t>
        </is>
      </c>
      <c r="E67" t="inlineStr">
        <is>
          <t>Not coded</t>
        </is>
      </c>
      <c r="F67"/>
      <c r="G67"/>
      <c r="H67"/>
      <c r="I67"/>
      <c r="J67"/>
      <c r="K67"/>
      <c r="L67" t="inlineStr">
        <is>
          <t>Pimephales promelas</t>
        </is>
      </c>
      <c r="M67" t="inlineStr">
        <is>
          <t>Fathead Minnow</t>
        </is>
      </c>
      <c r="N67" t="inlineStr">
        <is>
          <t>Fry</t>
        </is>
      </c>
      <c r="O67"/>
      <c r="P67" t="n">
        <v>30.0</v>
      </c>
      <c r="Q67"/>
      <c r="R67"/>
      <c r="S67"/>
      <c r="T67"/>
      <c r="U67" t="inlineStr">
        <is>
          <t>Day(s)</t>
        </is>
      </c>
      <c r="V67" t="inlineStr">
        <is>
          <t>Static</t>
        </is>
      </c>
      <c r="W67" t="inlineStr">
        <is>
          <t>Fresh water</t>
        </is>
      </c>
      <c r="X67" t="inlineStr">
        <is>
          <t>Lab</t>
        </is>
      </c>
      <c r="Y67"/>
      <c r="Z67" t="inlineStr">
        <is>
          <t>Active ingredient</t>
        </is>
      </c>
      <c r="AA67"/>
      <c r="AB67" t="n">
        <v>2.1</v>
      </c>
      <c r="AC67"/>
      <c r="AD67" t="n">
        <v>1.7</v>
      </c>
      <c r="AE67"/>
      <c r="AF67" t="n">
        <v>2.6</v>
      </c>
      <c r="AG67" t="inlineStr">
        <is>
          <t>AI mg/L</t>
        </is>
      </c>
      <c r="AH67"/>
      <c r="AI67"/>
      <c r="AJ67"/>
      <c r="AK67"/>
      <c r="AL67"/>
      <c r="AM67"/>
      <c r="AN67"/>
      <c r="AO67"/>
      <c r="AP67"/>
      <c r="AQ67"/>
      <c r="AR67"/>
      <c r="AS67"/>
      <c r="AT67"/>
      <c r="AU67"/>
      <c r="AV67"/>
      <c r="AW67"/>
      <c r="AX67" t="inlineStr">
        <is>
          <t>Mortality</t>
        </is>
      </c>
      <c r="AY67" t="inlineStr">
        <is>
          <t>Mortality</t>
        </is>
      </c>
      <c r="AZ67" t="inlineStr">
        <is>
          <t>LC50</t>
        </is>
      </c>
      <c r="BA67"/>
      <c r="BB67" t="n">
        <v>4.0</v>
      </c>
      <c r="BC67"/>
      <c r="BD67"/>
      <c r="BE67"/>
      <c r="BF67"/>
      <c r="BG67" t="inlineStr">
        <is>
          <t>Day(s)</t>
        </is>
      </c>
      <c r="BH67"/>
      <c r="BI67" t="inlineStr">
        <is>
          <t>DTXSID1021407</t>
        </is>
      </c>
      <c r="BJ67"/>
      <c r="BK67"/>
      <c r="BL67"/>
      <c r="BM67"/>
      <c r="BN67"/>
      <c r="BO67"/>
      <c r="BP67"/>
      <c r="BQ67"/>
      <c r="BR67"/>
      <c r="BS67"/>
      <c r="BT67" t="inlineStr">
        <is>
          <t>--</t>
        </is>
      </c>
      <c r="BU67"/>
      <c r="BV67"/>
      <c r="BW67"/>
      <c r="BX67"/>
      <c r="BY67"/>
      <c r="BZ67"/>
      <c r="CA67"/>
      <c r="CB67"/>
      <c r="CC67"/>
      <c r="CD67"/>
      <c r="CE67"/>
      <c r="CF67"/>
      <c r="CG67"/>
      <c r="CH67"/>
      <c r="CI67" t="inlineStr">
        <is>
          <t xml:space="preserve"> CONTR/C, V//</t>
        </is>
      </c>
      <c r="CJ67" t="inlineStr">
        <is>
          <t xml:space="preserve">   CONTR/C, V//</t>
        </is>
      </c>
      <c r="CK67" t="inlineStr">
        <is>
          <t>Bentley,R.E., J.W. Dean, S.J. Ells, G.A. LeBlanc, S. Sauter, K.S. Buxton, and B.H. Sleight III</t>
        </is>
      </c>
      <c r="CL67" t="n">
        <v>5963.0</v>
      </c>
      <c r="CM67" t="inlineStr">
        <is>
          <t>Laboratory Evaluation of the Toxicity of Nitroglycerine to Aquatic Organisms</t>
        </is>
      </c>
      <c r="CN67" t="inlineStr">
        <is>
          <t>U. S. Army Medical Research and Development Command, Washington, D.C.:82 p.</t>
        </is>
      </c>
      <c r="CO67" t="n">
        <v>1978.0</v>
      </c>
      <c r="CP67" t="inlineStr">
        <is>
          <t>Bentley,R.E., J.W. Dean, S.J. Ells, G.A. LeBlanc, S. Sauter, K.S. Buxton, and B.H. Sleight III (1978). Laboratory Evaluation of the Toxicity of Nitroglycerine to Aquatic Organisms. U. S. Army Medical Research and Development Command, Washington, D.C., 82 p. ECOREF#:5963</t>
        </is>
      </c>
    </row>
    <row r="68">
      <c r="A68" t="n">
        <v>55630.0</v>
      </c>
      <c r="B68" t="inlineStr">
        <is>
          <t>1,2,3-Propanetriol, 1,2,3-Trinitrate</t>
        </is>
      </c>
      <c r="C68"/>
      <c r="D68" t="inlineStr">
        <is>
          <t>Unmeasured</t>
        </is>
      </c>
      <c r="E68" t="inlineStr">
        <is>
          <t>Not coded</t>
        </is>
      </c>
      <c r="F68"/>
      <c r="G68"/>
      <c r="H68"/>
      <c r="I68"/>
      <c r="J68"/>
      <c r="K68"/>
      <c r="L68" t="inlineStr">
        <is>
          <t>Pimephales promelas</t>
        </is>
      </c>
      <c r="M68" t="inlineStr">
        <is>
          <t>Fathead Minnow</t>
        </is>
      </c>
      <c r="N68"/>
      <c r="O68"/>
      <c r="P68"/>
      <c r="Q68"/>
      <c r="R68"/>
      <c r="S68"/>
      <c r="T68"/>
      <c r="U68"/>
      <c r="V68" t="inlineStr">
        <is>
          <t>Flow-through</t>
        </is>
      </c>
      <c r="W68" t="inlineStr">
        <is>
          <t>Fresh water</t>
        </is>
      </c>
      <c r="X68" t="inlineStr">
        <is>
          <t>Lab</t>
        </is>
      </c>
      <c r="Y68"/>
      <c r="Z68" t="inlineStr">
        <is>
          <t>Active ingredient</t>
        </is>
      </c>
      <c r="AA68"/>
      <c r="AB68" t="n">
        <v>3.0</v>
      </c>
      <c r="AC68"/>
      <c r="AD68" t="n">
        <v>2.2</v>
      </c>
      <c r="AE68"/>
      <c r="AF68" t="n">
        <v>3.7</v>
      </c>
      <c r="AG68" t="inlineStr">
        <is>
          <t>AI mg/L</t>
        </is>
      </c>
      <c r="AH68"/>
      <c r="AI68"/>
      <c r="AJ68"/>
      <c r="AK68"/>
      <c r="AL68"/>
      <c r="AM68"/>
      <c r="AN68"/>
      <c r="AO68"/>
      <c r="AP68"/>
      <c r="AQ68"/>
      <c r="AR68"/>
      <c r="AS68"/>
      <c r="AT68"/>
      <c r="AU68"/>
      <c r="AV68"/>
      <c r="AW68"/>
      <c r="AX68" t="inlineStr">
        <is>
          <t>Mortality</t>
        </is>
      </c>
      <c r="AY68" t="inlineStr">
        <is>
          <t>Mortality</t>
        </is>
      </c>
      <c r="AZ68" t="inlineStr">
        <is>
          <t>LC50</t>
        </is>
      </c>
      <c r="BA68"/>
      <c r="BB68" t="n">
        <v>4.0</v>
      </c>
      <c r="BC68"/>
      <c r="BD68"/>
      <c r="BE68"/>
      <c r="BF68"/>
      <c r="BG68" t="inlineStr">
        <is>
          <t>Day(s)</t>
        </is>
      </c>
      <c r="BH68"/>
      <c r="BI68" t="inlineStr">
        <is>
          <t>DTXSID1021407</t>
        </is>
      </c>
      <c r="BJ68"/>
      <c r="BK68"/>
      <c r="BL68"/>
      <c r="BM68"/>
      <c r="BN68"/>
      <c r="BO68"/>
      <c r="BP68"/>
      <c r="BQ68"/>
      <c r="BR68"/>
      <c r="BS68"/>
      <c r="BT68" t="inlineStr">
        <is>
          <t>--</t>
        </is>
      </c>
      <c r="BU68"/>
      <c r="BV68"/>
      <c r="BW68"/>
      <c r="BX68"/>
      <c r="BY68"/>
      <c r="BZ68"/>
      <c r="CA68"/>
      <c r="CB68"/>
      <c r="CC68"/>
      <c r="CD68"/>
      <c r="CE68"/>
      <c r="CF68"/>
      <c r="CG68"/>
      <c r="CH68"/>
      <c r="CI68"/>
      <c r="CJ68"/>
      <c r="CK68" t="inlineStr">
        <is>
          <t>Bentley,R.E., J.W. Dean, S.J. Ells, G.A. LeBlanc, S. Sauter, K.S. Buxton, and B.H. Sleight III</t>
        </is>
      </c>
      <c r="CL68" t="n">
        <v>5963.0</v>
      </c>
      <c r="CM68" t="inlineStr">
        <is>
          <t>Laboratory Evaluation of the Toxicity of Nitroglycerine to Aquatic Organisms</t>
        </is>
      </c>
      <c r="CN68" t="inlineStr">
        <is>
          <t>U. S. Army Medical Research and Development Command, Washington, D.C.:82 p.</t>
        </is>
      </c>
      <c r="CO68" t="n">
        <v>1978.0</v>
      </c>
      <c r="CP68" t="inlineStr">
        <is>
          <t>Bentley,R.E., J.W. Dean, S.J. Ells, G.A. LeBlanc, S. Sauter, K.S. Buxton, and B.H. Sleight III (1978). Laboratory Evaluation of the Toxicity of Nitroglycerine to Aquatic Organisms. U. S. Army Medical Research and Development Command, Washington, D.C., 82 p. ECOREF#:5963</t>
        </is>
      </c>
    </row>
    <row r="69">
      <c r="A69" t="n">
        <v>55630.0</v>
      </c>
      <c r="B69" t="inlineStr">
        <is>
          <t>1,2,3-Propanetriol, 1,2,3-Trinitrate</t>
        </is>
      </c>
      <c r="C69"/>
      <c r="D69" t="inlineStr">
        <is>
          <t>Unmeasured</t>
        </is>
      </c>
      <c r="E69" t="inlineStr">
        <is>
          <t>Not coded</t>
        </is>
      </c>
      <c r="F69"/>
      <c r="G69"/>
      <c r="H69"/>
      <c r="I69"/>
      <c r="J69"/>
      <c r="K69"/>
      <c r="L69" t="inlineStr">
        <is>
          <t>Pimephales promelas</t>
        </is>
      </c>
      <c r="M69" t="inlineStr">
        <is>
          <t>Fathead Minnow</t>
        </is>
      </c>
      <c r="N69"/>
      <c r="O69"/>
      <c r="P69"/>
      <c r="Q69"/>
      <c r="R69"/>
      <c r="S69"/>
      <c r="T69"/>
      <c r="U69"/>
      <c r="V69" t="inlineStr">
        <is>
          <t>Static</t>
        </is>
      </c>
      <c r="W69" t="inlineStr">
        <is>
          <t>Fresh water</t>
        </is>
      </c>
      <c r="X69" t="inlineStr">
        <is>
          <t>Lab</t>
        </is>
      </c>
      <c r="Y69"/>
      <c r="Z69" t="inlineStr">
        <is>
          <t>Active ingredient</t>
        </is>
      </c>
      <c r="AA69"/>
      <c r="AB69" t="n">
        <v>2.5</v>
      </c>
      <c r="AC69"/>
      <c r="AD69" t="n">
        <v>2.0</v>
      </c>
      <c r="AE69"/>
      <c r="AF69" t="n">
        <v>3.0</v>
      </c>
      <c r="AG69" t="inlineStr">
        <is>
          <t>AI mg/L</t>
        </is>
      </c>
      <c r="AH69"/>
      <c r="AI69"/>
      <c r="AJ69"/>
      <c r="AK69"/>
      <c r="AL69"/>
      <c r="AM69"/>
      <c r="AN69"/>
      <c r="AO69"/>
      <c r="AP69"/>
      <c r="AQ69"/>
      <c r="AR69"/>
      <c r="AS69"/>
      <c r="AT69"/>
      <c r="AU69"/>
      <c r="AV69"/>
      <c r="AW69"/>
      <c r="AX69" t="inlineStr">
        <is>
          <t>Mortality</t>
        </is>
      </c>
      <c r="AY69" t="inlineStr">
        <is>
          <t>Mortality</t>
        </is>
      </c>
      <c r="AZ69" t="inlineStr">
        <is>
          <t>LC50</t>
        </is>
      </c>
      <c r="BA69"/>
      <c r="BB69" t="n">
        <v>4.0</v>
      </c>
      <c r="BC69"/>
      <c r="BD69"/>
      <c r="BE69"/>
      <c r="BF69"/>
      <c r="BG69" t="inlineStr">
        <is>
          <t>Day(s)</t>
        </is>
      </c>
      <c r="BH69"/>
      <c r="BI69" t="inlineStr">
        <is>
          <t>DTXSID1021407</t>
        </is>
      </c>
      <c r="BJ69"/>
      <c r="BK69"/>
      <c r="BL69"/>
      <c r="BM69"/>
      <c r="BN69"/>
      <c r="BO69"/>
      <c r="BP69"/>
      <c r="BQ69"/>
      <c r="BR69"/>
      <c r="BS69"/>
      <c r="BT69" t="inlineStr">
        <is>
          <t>--</t>
        </is>
      </c>
      <c r="BU69"/>
      <c r="BV69"/>
      <c r="BW69"/>
      <c r="BX69"/>
      <c r="BY69"/>
      <c r="BZ69"/>
      <c r="CA69"/>
      <c r="CB69"/>
      <c r="CC69"/>
      <c r="CD69"/>
      <c r="CE69"/>
      <c r="CF69"/>
      <c r="CG69"/>
      <c r="CH69"/>
      <c r="CI69" t="inlineStr">
        <is>
          <t xml:space="preserve"> CONTR/C, V//</t>
        </is>
      </c>
      <c r="CJ69" t="inlineStr">
        <is>
          <t xml:space="preserve">   CONTR/C, V//</t>
        </is>
      </c>
      <c r="CK69" t="inlineStr">
        <is>
          <t>Bentley,R.E., J.W. Dean, S.J. Ells, G.A. LeBlanc, S. Sauter, K.S. Buxton, and B.H. Sleight III</t>
        </is>
      </c>
      <c r="CL69" t="n">
        <v>5963.0</v>
      </c>
      <c r="CM69" t="inlineStr">
        <is>
          <t>Laboratory Evaluation of the Toxicity of Nitroglycerine to Aquatic Organisms</t>
        </is>
      </c>
      <c r="CN69" t="inlineStr">
        <is>
          <t>U. S. Army Medical Research and Development Command, Washington, D.C.:82 p.</t>
        </is>
      </c>
      <c r="CO69" t="n">
        <v>1978.0</v>
      </c>
      <c r="CP69" t="inlineStr">
        <is>
          <t>Bentley,R.E., J.W. Dean, S.J. Ells, G.A. LeBlanc, S. Sauter, K.S. Buxton, and B.H. Sleight III (1978). Laboratory Evaluation of the Toxicity of Nitroglycerine to Aquatic Organisms. U. S. Army Medical Research and Development Command, Washington, D.C., 82 p. ECOREF#:5963</t>
        </is>
      </c>
    </row>
    <row r="70">
      <c r="A70" t="n">
        <v>55630.0</v>
      </c>
      <c r="B70" t="inlineStr">
        <is>
          <t>1,2,3-Propanetriol, 1,2,3-Trinitrate</t>
        </is>
      </c>
      <c r="C70"/>
      <c r="D70" t="inlineStr">
        <is>
          <t>Unmeasured</t>
        </is>
      </c>
      <c r="E70" t="inlineStr">
        <is>
          <t>Not coded</t>
        </is>
      </c>
      <c r="F70"/>
      <c r="G70"/>
      <c r="H70"/>
      <c r="I70"/>
      <c r="J70"/>
      <c r="K70"/>
      <c r="L70" t="inlineStr">
        <is>
          <t>Pimephales promelas</t>
        </is>
      </c>
      <c r="M70" t="inlineStr">
        <is>
          <t>Fathead Minnow</t>
        </is>
      </c>
      <c r="N70" t="inlineStr">
        <is>
          <t>Fry</t>
        </is>
      </c>
      <c r="O70"/>
      <c r="P70" t="n">
        <v>7.0</v>
      </c>
      <c r="Q70"/>
      <c r="R70"/>
      <c r="S70"/>
      <c r="T70"/>
      <c r="U70" t="inlineStr">
        <is>
          <t>Day(s)</t>
        </is>
      </c>
      <c r="V70" t="inlineStr">
        <is>
          <t>Static</t>
        </is>
      </c>
      <c r="W70" t="inlineStr">
        <is>
          <t>Fresh water</t>
        </is>
      </c>
      <c r="X70" t="inlineStr">
        <is>
          <t>Lab</t>
        </is>
      </c>
      <c r="Y70"/>
      <c r="Z70" t="inlineStr">
        <is>
          <t>Active ingredient</t>
        </is>
      </c>
      <c r="AA70"/>
      <c r="AB70" t="n">
        <v>2.1</v>
      </c>
      <c r="AC70"/>
      <c r="AD70" t="n">
        <v>1.6</v>
      </c>
      <c r="AE70"/>
      <c r="AF70" t="n">
        <v>2.6</v>
      </c>
      <c r="AG70" t="inlineStr">
        <is>
          <t>AI mg/L</t>
        </is>
      </c>
      <c r="AH70"/>
      <c r="AI70"/>
      <c r="AJ70"/>
      <c r="AK70"/>
      <c r="AL70"/>
      <c r="AM70"/>
      <c r="AN70"/>
      <c r="AO70"/>
      <c r="AP70"/>
      <c r="AQ70"/>
      <c r="AR70"/>
      <c r="AS70"/>
      <c r="AT70"/>
      <c r="AU70"/>
      <c r="AV70"/>
      <c r="AW70"/>
      <c r="AX70" t="inlineStr">
        <is>
          <t>Mortality</t>
        </is>
      </c>
      <c r="AY70" t="inlineStr">
        <is>
          <t>Mortality</t>
        </is>
      </c>
      <c r="AZ70" t="inlineStr">
        <is>
          <t>LC50</t>
        </is>
      </c>
      <c r="BA70"/>
      <c r="BB70" t="n">
        <v>4.0</v>
      </c>
      <c r="BC70"/>
      <c r="BD70"/>
      <c r="BE70"/>
      <c r="BF70"/>
      <c r="BG70" t="inlineStr">
        <is>
          <t>Day(s)</t>
        </is>
      </c>
      <c r="BH70"/>
      <c r="BI70" t="inlineStr">
        <is>
          <t>DTXSID1021407</t>
        </is>
      </c>
      <c r="BJ70"/>
      <c r="BK70"/>
      <c r="BL70"/>
      <c r="BM70"/>
      <c r="BN70"/>
      <c r="BO70"/>
      <c r="BP70"/>
      <c r="BQ70"/>
      <c r="BR70"/>
      <c r="BS70"/>
      <c r="BT70" t="inlineStr">
        <is>
          <t>--</t>
        </is>
      </c>
      <c r="BU70"/>
      <c r="BV70"/>
      <c r="BW70"/>
      <c r="BX70"/>
      <c r="BY70"/>
      <c r="BZ70"/>
      <c r="CA70"/>
      <c r="CB70"/>
      <c r="CC70"/>
      <c r="CD70"/>
      <c r="CE70"/>
      <c r="CF70"/>
      <c r="CG70"/>
      <c r="CH70"/>
      <c r="CI70" t="inlineStr">
        <is>
          <t xml:space="preserve"> CONTR/C, V//</t>
        </is>
      </c>
      <c r="CJ70" t="inlineStr">
        <is>
          <t xml:space="preserve">   CONTR/C, V//</t>
        </is>
      </c>
      <c r="CK70" t="inlineStr">
        <is>
          <t>Bentley,R.E., J.W. Dean, S.J. Ells, G.A. LeBlanc, S. Sauter, K.S. Buxton, and B.H. Sleight III</t>
        </is>
      </c>
      <c r="CL70" t="n">
        <v>5963.0</v>
      </c>
      <c r="CM70" t="inlineStr">
        <is>
          <t>Laboratory Evaluation of the Toxicity of Nitroglycerine to Aquatic Organisms</t>
        </is>
      </c>
      <c r="CN70" t="inlineStr">
        <is>
          <t>U. S. Army Medical Research and Development Command, Washington, D.C.:82 p.</t>
        </is>
      </c>
      <c r="CO70" t="n">
        <v>1978.0</v>
      </c>
      <c r="CP70" t="inlineStr">
        <is>
          <t>Bentley,R.E., J.W. Dean, S.J. Ells, G.A. LeBlanc, S. Sauter, K.S. Buxton, and B.H. Sleight III (1978). Laboratory Evaluation of the Toxicity of Nitroglycerine to Aquatic Organisms. U. S. Army Medical Research and Development Command, Washington, D.C., 82 p. ECOREF#:5963</t>
        </is>
      </c>
    </row>
    <row r="71">
      <c r="A71" t="n">
        <v>55867.0</v>
      </c>
      <c r="B71" t="inlineStr">
        <is>
          <t>2-Chloro-N-(2-chloroethyl)-N-methylethanamine hydrochloride</t>
        </is>
      </c>
      <c r="C71" t="inlineStr">
        <is>
          <t>Analytical grade</t>
        </is>
      </c>
      <c r="D71" t="inlineStr">
        <is>
          <t>Unmeasured</t>
        </is>
      </c>
      <c r="E71" t="inlineStr">
        <is>
          <t>Not coded</t>
        </is>
      </c>
      <c r="F71"/>
      <c r="G71"/>
      <c r="H71"/>
      <c r="I71"/>
      <c r="J71"/>
      <c r="K71"/>
      <c r="L71" t="inlineStr">
        <is>
          <t>Pimephales promelas</t>
        </is>
      </c>
      <c r="M71" t="inlineStr">
        <is>
          <t>Fathead Minnow</t>
        </is>
      </c>
      <c r="N71" t="inlineStr">
        <is>
          <t>Larva</t>
        </is>
      </c>
      <c r="O71" t="inlineStr">
        <is>
          <t>&lt;</t>
        </is>
      </c>
      <c r="P71" t="n">
        <v>14.0</v>
      </c>
      <c r="Q71"/>
      <c r="R71"/>
      <c r="S71"/>
      <c r="T71"/>
      <c r="U71" t="inlineStr">
        <is>
          <t>Day(s)</t>
        </is>
      </c>
      <c r="V71" t="inlineStr">
        <is>
          <t>Renewal</t>
        </is>
      </c>
      <c r="W71" t="inlineStr">
        <is>
          <t>Fresh water</t>
        </is>
      </c>
      <c r="X71" t="inlineStr">
        <is>
          <t>Lab</t>
        </is>
      </c>
      <c r="Y71" t="n">
        <v>6.0</v>
      </c>
      <c r="Z71" t="inlineStr">
        <is>
          <t>Active ingredient</t>
        </is>
      </c>
      <c r="AA71"/>
      <c r="AB71" t="n">
        <v>98.27</v>
      </c>
      <c r="AC71"/>
      <c r="AD71" t="n">
        <v>95.6</v>
      </c>
      <c r="AE71"/>
      <c r="AF71" t="n">
        <v>101.02</v>
      </c>
      <c r="AG71" t="inlineStr">
        <is>
          <t>AI mg/L</t>
        </is>
      </c>
      <c r="AH71"/>
      <c r="AI71"/>
      <c r="AJ71"/>
      <c r="AK71"/>
      <c r="AL71"/>
      <c r="AM71"/>
      <c r="AN71"/>
      <c r="AO71"/>
      <c r="AP71"/>
      <c r="AQ71"/>
      <c r="AR71"/>
      <c r="AS71"/>
      <c r="AT71"/>
      <c r="AU71"/>
      <c r="AV71"/>
      <c r="AW71"/>
      <c r="AX71" t="inlineStr">
        <is>
          <t>Mortality</t>
        </is>
      </c>
      <c r="AY71" t="inlineStr">
        <is>
          <t>Mortality</t>
        </is>
      </c>
      <c r="AZ71" t="inlineStr">
        <is>
          <t>LC50</t>
        </is>
      </c>
      <c r="BA71"/>
      <c r="BB71" t="n">
        <v>4.0</v>
      </c>
      <c r="BC71"/>
      <c r="BD71"/>
      <c r="BE71"/>
      <c r="BF71"/>
      <c r="BG71" t="inlineStr">
        <is>
          <t>Day(s)</t>
        </is>
      </c>
      <c r="BH71"/>
      <c r="BI71" t="inlineStr">
        <is>
          <t>DTXSID8025757</t>
        </is>
      </c>
      <c r="BJ71" t="inlineStr">
        <is>
          <t>10.1016/j.ecoenv.2004.12.009</t>
        </is>
      </c>
      <c r="BK71"/>
      <c r="BL71"/>
      <c r="BM71"/>
      <c r="BN71"/>
      <c r="BO71"/>
      <c r="BP71"/>
      <c r="BQ71"/>
      <c r="BR71"/>
      <c r="BS71"/>
      <c r="BT71" t="inlineStr">
        <is>
          <t>--</t>
        </is>
      </c>
      <c r="BU71"/>
      <c r="BV71"/>
      <c r="BW71"/>
      <c r="BX71"/>
      <c r="BY71"/>
      <c r="BZ71"/>
      <c r="CA71"/>
      <c r="CB71"/>
      <c r="CC71"/>
      <c r="CD71"/>
      <c r="CE71"/>
      <c r="CF71"/>
      <c r="CG71"/>
      <c r="CH71"/>
      <c r="CI71" t="inlineStr">
        <is>
          <t xml:space="preserve"> TESTID/8//MSMT/NR//DOSES/67/77/87/96/106 MG/L//SOURCE/COM//WTINT/NR//DNUM/6//SEX/NR//TMETH/USEPA//STYPE/ACUTE//ETIME/96 H//AP RATE/NR//SAMPN/NR//WTAT/NR//INTAKE/NR//COMPEP/NR//LD/NR//DW/NR//STST/NR//HMA/NR//NA/NR//CL/NR//DIC/NR//CA/NR//POT/NR//MG/NR//SO4/NR//SULF/NR//</t>
        </is>
      </c>
      <c r="CJ71" t="inlineStr">
        <is>
          <t>SOURCE/COMMERCIAL//   TESTID/8//MSMT/NR//DOSES/67/77/87/96/106 MG/L//SOURCE/COM//WTINT/NR//DNUM/6//SEX/NR//TMETH/USEPA//STYPE/ACUTE//ETIME/96 H//AP RATE/NR//SAMPN/NR//WTAT/NR//INTAKE/NR//COMPEP/NR//LD/NR//DW/NR//STST/NR//HMA/NR//NA/NR//CL/NR//DIC/NR//CA/NR//POT/NR//MG/NR//SO4/NR//SULF/NR//</t>
        </is>
      </c>
      <c r="CK71" t="inlineStr">
        <is>
          <t>Lan,C.H., T.S. Lin, and C.Y. Peng</t>
        </is>
      </c>
      <c r="CL71" t="n">
        <v>80820.0</v>
      </c>
      <c r="CM71" t="inlineStr">
        <is>
          <t>Aquatic Toxicity of Nitrogen Mustard to Ceriodaphina dubia, Daphnia magna, and Pimephales promelas</t>
        </is>
      </c>
      <c r="CN71" t="inlineStr">
        <is>
          <t>Ecotoxicol. Environ. Saf.61(2): 273-279</t>
        </is>
      </c>
      <c r="CO71" t="n">
        <v>2005.0</v>
      </c>
      <c r="CP71" t="inlineStr">
        <is>
          <t>Lan,C.H., T.S. Lin, and C.Y. Peng (2005). Aquatic Toxicity of Nitrogen Mustard to Ceriodaphina dubia, Daphnia magna, and Pimephales promelas. Ecotoxicol. Environ. Saf., 61, (2), 273-279. doi:10.1016/j.ecoenv.2004.12.009. ECOREF#:80820</t>
        </is>
      </c>
    </row>
    <row r="72">
      <c r="A72" t="n">
        <v>55867.0</v>
      </c>
      <c r="B72" t="inlineStr">
        <is>
          <t>2-Chloro-N-(2-chloroethyl)-N-methylethanamine hydrochloride</t>
        </is>
      </c>
      <c r="C72" t="inlineStr">
        <is>
          <t>Analytical grade</t>
        </is>
      </c>
      <c r="D72" t="inlineStr">
        <is>
          <t>Unmeasured</t>
        </is>
      </c>
      <c r="E72" t="inlineStr">
        <is>
          <t>Not coded</t>
        </is>
      </c>
      <c r="F72"/>
      <c r="G72"/>
      <c r="H72"/>
      <c r="I72"/>
      <c r="J72"/>
      <c r="K72"/>
      <c r="L72" t="inlineStr">
        <is>
          <t>Pimephales promelas</t>
        </is>
      </c>
      <c r="M72" t="inlineStr">
        <is>
          <t>Fathead Minnow</t>
        </is>
      </c>
      <c r="N72" t="inlineStr">
        <is>
          <t>Larva</t>
        </is>
      </c>
      <c r="O72" t="inlineStr">
        <is>
          <t>&lt;</t>
        </is>
      </c>
      <c r="P72" t="n">
        <v>14.0</v>
      </c>
      <c r="Q72"/>
      <c r="R72"/>
      <c r="S72"/>
      <c r="T72"/>
      <c r="U72" t="inlineStr">
        <is>
          <t>Day(s)</t>
        </is>
      </c>
      <c r="V72" t="inlineStr">
        <is>
          <t>Renewal</t>
        </is>
      </c>
      <c r="W72" t="inlineStr">
        <is>
          <t>Fresh water</t>
        </is>
      </c>
      <c r="X72" t="inlineStr">
        <is>
          <t>Lab</t>
        </is>
      </c>
      <c r="Y72" t="n">
        <v>6.0</v>
      </c>
      <c r="Z72" t="inlineStr">
        <is>
          <t>Active ingredient</t>
        </is>
      </c>
      <c r="AA72"/>
      <c r="AB72" t="n">
        <v>99.45</v>
      </c>
      <c r="AC72"/>
      <c r="AD72" t="n">
        <v>95.58</v>
      </c>
      <c r="AE72"/>
      <c r="AF72" t="n">
        <v>103.49</v>
      </c>
      <c r="AG72" t="inlineStr">
        <is>
          <t>AI mg/L</t>
        </is>
      </c>
      <c r="AH72"/>
      <c r="AI72"/>
      <c r="AJ72"/>
      <c r="AK72"/>
      <c r="AL72"/>
      <c r="AM72"/>
      <c r="AN72"/>
      <c r="AO72"/>
      <c r="AP72"/>
      <c r="AQ72"/>
      <c r="AR72"/>
      <c r="AS72"/>
      <c r="AT72"/>
      <c r="AU72"/>
      <c r="AV72"/>
      <c r="AW72"/>
      <c r="AX72" t="inlineStr">
        <is>
          <t>Mortality</t>
        </is>
      </c>
      <c r="AY72" t="inlineStr">
        <is>
          <t>Mortality</t>
        </is>
      </c>
      <c r="AZ72" t="inlineStr">
        <is>
          <t>LC50</t>
        </is>
      </c>
      <c r="BA72"/>
      <c r="BB72" t="n">
        <v>4.0</v>
      </c>
      <c r="BC72"/>
      <c r="BD72"/>
      <c r="BE72"/>
      <c r="BF72"/>
      <c r="BG72" t="inlineStr">
        <is>
          <t>Day(s)</t>
        </is>
      </c>
      <c r="BH72"/>
      <c r="BI72" t="inlineStr">
        <is>
          <t>DTXSID8025757</t>
        </is>
      </c>
      <c r="BJ72" t="inlineStr">
        <is>
          <t>10.1016/j.ecoenv.2004.12.009</t>
        </is>
      </c>
      <c r="BK72"/>
      <c r="BL72"/>
      <c r="BM72"/>
      <c r="BN72"/>
      <c r="BO72"/>
      <c r="BP72"/>
      <c r="BQ72"/>
      <c r="BR72"/>
      <c r="BS72"/>
      <c r="BT72" t="inlineStr">
        <is>
          <t>--</t>
        </is>
      </c>
      <c r="BU72"/>
      <c r="BV72"/>
      <c r="BW72"/>
      <c r="BX72"/>
      <c r="BY72"/>
      <c r="BZ72"/>
      <c r="CA72"/>
      <c r="CB72"/>
      <c r="CC72"/>
      <c r="CD72"/>
      <c r="CE72"/>
      <c r="CF72"/>
      <c r="CG72"/>
      <c r="CH72"/>
      <c r="CI72" t="inlineStr">
        <is>
          <t xml:space="preserve"> TESTID/9//MSMT/NR//DOSES/67/77/87/96/106 MG/L//SOURCE/COM//WTINT/NR//DNUM/6//SEX/NR//TMETH/USEPA//STYPE/ACUTE//ETIME/96 H//AP RATE/NR//SAMPN/NR//WTAT/NR//INTAKE/NR//COMPEP/NR//LD/NR//DW/NR//STST/NR//HMA/NR//NA/NR//CL/NR//DIC/NR//CA/NR//POT/NR//MG/NR//SO4/NR//SULF/NR//</t>
        </is>
      </c>
      <c r="CJ72" t="inlineStr">
        <is>
          <t>SOURCE/COMMERCIAL//   TESTID/9//MSMT/NR//DOSES/67/77/87/96/106 MG/L//SOURCE/COM//WTINT/NR//DNUM/6//SEX/NR//TMETH/USEPA//STYPE/ACUTE//ETIME/96 H//AP RATE/NR//SAMPN/NR//WTAT/NR//INTAKE/NR//COMPEP/NR//LD/NR//DW/NR//STST/NR//HMA/NR//NA/NR//CL/NR//DIC/NR//CA/NR//POT/NR//MG/NR//SO4/NR//SULF/NR//</t>
        </is>
      </c>
      <c r="CK72" t="inlineStr">
        <is>
          <t>Lan,C.H., T.S. Lin, and C.Y. Peng</t>
        </is>
      </c>
      <c r="CL72" t="n">
        <v>80820.0</v>
      </c>
      <c r="CM72" t="inlineStr">
        <is>
          <t>Aquatic Toxicity of Nitrogen Mustard to Ceriodaphina dubia, Daphnia magna, and Pimephales promelas</t>
        </is>
      </c>
      <c r="CN72" t="inlineStr">
        <is>
          <t>Ecotoxicol. Environ. Saf.61(2): 273-279</t>
        </is>
      </c>
      <c r="CO72" t="n">
        <v>2005.0</v>
      </c>
      <c r="CP72" t="inlineStr">
        <is>
          <t>Lan,C.H., T.S. Lin, and C.Y. Peng (2005). Aquatic Toxicity of Nitrogen Mustard to Ceriodaphina dubia, Daphnia magna, and Pimephales promelas. Ecotoxicol. Environ. Saf., 61, (2), 273-279. doi:10.1016/j.ecoenv.2004.12.009. ECOREF#:80820</t>
        </is>
      </c>
    </row>
    <row r="73">
      <c r="A73" t="n">
        <v>56235.0</v>
      </c>
      <c r="B73" t="inlineStr">
        <is>
          <t>Tetrachloromethane</t>
        </is>
      </c>
      <c r="C73" t="inlineStr">
        <is>
          <t>Reagent Grade, Purissium, Purum, Puriss, Puris, Reinst</t>
        </is>
      </c>
      <c r="D73" t="inlineStr">
        <is>
          <t>Measured</t>
        </is>
      </c>
      <c r="E73" t="inlineStr">
        <is>
          <t>Not reported</t>
        </is>
      </c>
      <c r="F73"/>
      <c r="G73"/>
      <c r="H73"/>
      <c r="I73"/>
      <c r="J73"/>
      <c r="K73"/>
      <c r="L73" t="inlineStr">
        <is>
          <t>Pimephales promelas</t>
        </is>
      </c>
      <c r="M73" t="inlineStr">
        <is>
          <t>Fathead Minnow</t>
        </is>
      </c>
      <c r="N73" t="inlineStr">
        <is>
          <t>Juvenile</t>
        </is>
      </c>
      <c r="O73"/>
      <c r="P73" t="n">
        <v>8.0</v>
      </c>
      <c r="Q73"/>
      <c r="R73"/>
      <c r="S73"/>
      <c r="T73"/>
      <c r="U73" t="inlineStr">
        <is>
          <t>Week(s)</t>
        </is>
      </c>
      <c r="V73" t="inlineStr">
        <is>
          <t>Flow-through</t>
        </is>
      </c>
      <c r="W73" t="inlineStr">
        <is>
          <t>Fresh water</t>
        </is>
      </c>
      <c r="X73" t="inlineStr">
        <is>
          <t>Lab</t>
        </is>
      </c>
      <c r="Y73" t="n">
        <v>7.0</v>
      </c>
      <c r="Z73" t="inlineStr">
        <is>
          <t>Active ingredient</t>
        </is>
      </c>
      <c r="AA73"/>
      <c r="AB73" t="n">
        <v>43.1</v>
      </c>
      <c r="AC73"/>
      <c r="AD73"/>
      <c r="AE73"/>
      <c r="AF73"/>
      <c r="AG73" t="inlineStr">
        <is>
          <t>AI mg/L</t>
        </is>
      </c>
      <c r="AH73"/>
      <c r="AI73"/>
      <c r="AJ73"/>
      <c r="AK73"/>
      <c r="AL73"/>
      <c r="AM73"/>
      <c r="AN73"/>
      <c r="AO73"/>
      <c r="AP73"/>
      <c r="AQ73"/>
      <c r="AR73"/>
      <c r="AS73"/>
      <c r="AT73"/>
      <c r="AU73"/>
      <c r="AV73"/>
      <c r="AW73"/>
      <c r="AX73" t="inlineStr">
        <is>
          <t>Mortality</t>
        </is>
      </c>
      <c r="AY73" t="inlineStr">
        <is>
          <t>Mortality</t>
        </is>
      </c>
      <c r="AZ73" t="inlineStr">
        <is>
          <t>LC50</t>
        </is>
      </c>
      <c r="BA73"/>
      <c r="BB73" t="n">
        <v>4.0</v>
      </c>
      <c r="BC73"/>
      <c r="BD73"/>
      <c r="BE73"/>
      <c r="BF73"/>
      <c r="BG73" t="inlineStr">
        <is>
          <t>Day(s)</t>
        </is>
      </c>
      <c r="BH73"/>
      <c r="BI73" t="inlineStr">
        <is>
          <t>DTXSID8020250</t>
        </is>
      </c>
      <c r="BJ73"/>
      <c r="BK73"/>
      <c r="BL73" t="inlineStr">
        <is>
          <t>Acute</t>
        </is>
      </c>
      <c r="BM73"/>
      <c r="BN73"/>
      <c r="BO73"/>
      <c r="BP73"/>
      <c r="BQ73"/>
      <c r="BR73"/>
      <c r="BS73"/>
      <c r="BT73" t="inlineStr">
        <is>
          <t>--</t>
        </is>
      </c>
      <c r="BU73"/>
      <c r="BV73"/>
      <c r="BW73"/>
      <c r="BX73"/>
      <c r="BY73"/>
      <c r="BZ73"/>
      <c r="CA73"/>
      <c r="CB73"/>
      <c r="CC73"/>
      <c r="CD73"/>
      <c r="CE73"/>
      <c r="CF73"/>
      <c r="CG73"/>
      <c r="CH73"/>
      <c r="CI73"/>
      <c r="CJ73" t="inlineStr">
        <is>
          <t xml:space="preserve">SOURCE/OBTAINED FROM A HATCHERY//MEDIA/HARD WELL WATER TAPPING JORDAN SANDSTONE STRATUM UNDERLYING MINNEAPOLIS-ST PAUL METRO AREA//   </t>
        </is>
      </c>
      <c r="CK73" t="inlineStr">
        <is>
          <t>Kimball,G.</t>
        </is>
      </c>
      <c r="CL73" t="n">
        <v>3783.0</v>
      </c>
      <c r="CM73" t="inlineStr">
        <is>
          <t>The Effects of Lesser Known Metals and One Organic to Fathead Minnows (Pimephales promelas) and Daphnia magna</t>
        </is>
      </c>
      <c r="CN73" t="inlineStr">
        <is>
          <t>Manuscript, Department of Entomology, Fisheries and Wildlife, University of Minnesota, Minneapolis, MN:88 p.</t>
        </is>
      </c>
      <c r="CO73" t="n">
        <v>1978.0</v>
      </c>
      <c r="CP73" t="inlineStr">
        <is>
          <t>Kimball,G. (1978). The Effects of Lesser Known Metals and One Organic to Fathead Minnows (Pimephales promelas) and Daphnia magna. Manuscript, Department of Entomology, Fisheries and Wildlife, University of Minnesota, Minneapolis, MN, 88 p. ECOREF#:3783</t>
        </is>
      </c>
    </row>
    <row r="74">
      <c r="A74" t="n">
        <v>56235.0</v>
      </c>
      <c r="B74" t="inlineStr">
        <is>
          <t>Tetrachloromethane</t>
        </is>
      </c>
      <c r="C74"/>
      <c r="D74" t="inlineStr">
        <is>
          <t>Measured</t>
        </is>
      </c>
      <c r="E74" t="inlineStr">
        <is>
          <t>Not coded</t>
        </is>
      </c>
      <c r="F74"/>
      <c r="G74" t="n">
        <v>99.0</v>
      </c>
      <c r="H74"/>
      <c r="I74"/>
      <c r="J74"/>
      <c r="K74"/>
      <c r="L74" t="inlineStr">
        <is>
          <t>Pimephales promelas</t>
        </is>
      </c>
      <c r="M74" t="inlineStr">
        <is>
          <t>Fathead Minnow</t>
        </is>
      </c>
      <c r="N74"/>
      <c r="O74"/>
      <c r="P74" t="n">
        <v>30.0</v>
      </c>
      <c r="Q74"/>
      <c r="R74"/>
      <c r="S74"/>
      <c r="T74"/>
      <c r="U74" t="inlineStr">
        <is>
          <t>Day(s)</t>
        </is>
      </c>
      <c r="V74" t="inlineStr">
        <is>
          <t>Flow-through</t>
        </is>
      </c>
      <c r="W74" t="inlineStr">
        <is>
          <t>Fresh water</t>
        </is>
      </c>
      <c r="X74" t="inlineStr">
        <is>
          <t>Lab</t>
        </is>
      </c>
      <c r="Y74"/>
      <c r="Z74" t="inlineStr">
        <is>
          <t>Active ingredient</t>
        </is>
      </c>
      <c r="AA74"/>
      <c r="AB74" t="n">
        <v>41.4</v>
      </c>
      <c r="AC74"/>
      <c r="AD74" t="n">
        <v>36.3</v>
      </c>
      <c r="AE74"/>
      <c r="AF74" t="n">
        <v>47.3</v>
      </c>
      <c r="AG74" t="inlineStr">
        <is>
          <t>AI mg/L</t>
        </is>
      </c>
      <c r="AH74"/>
      <c r="AI74"/>
      <c r="AJ74"/>
      <c r="AK74"/>
      <c r="AL74"/>
      <c r="AM74"/>
      <c r="AN74"/>
      <c r="AO74"/>
      <c r="AP74"/>
      <c r="AQ74"/>
      <c r="AR74"/>
      <c r="AS74"/>
      <c r="AT74"/>
      <c r="AU74"/>
      <c r="AV74"/>
      <c r="AW74"/>
      <c r="AX74" t="inlineStr">
        <is>
          <t>Mortality</t>
        </is>
      </c>
      <c r="AY74" t="inlineStr">
        <is>
          <t>Mortality</t>
        </is>
      </c>
      <c r="AZ74" t="inlineStr">
        <is>
          <t>LC50</t>
        </is>
      </c>
      <c r="BA74"/>
      <c r="BB74" t="n">
        <v>4.0</v>
      </c>
      <c r="BC74"/>
      <c r="BD74"/>
      <c r="BE74"/>
      <c r="BF74"/>
      <c r="BG74" t="inlineStr">
        <is>
          <t>Day(s)</t>
        </is>
      </c>
      <c r="BH74" t="inlineStr">
        <is>
          <t>Pure</t>
        </is>
      </c>
      <c r="BI74" t="inlineStr">
        <is>
          <t>DTXSID8020250</t>
        </is>
      </c>
      <c r="BJ74"/>
      <c r="BK74"/>
      <c r="BL74"/>
      <c r="BM74"/>
      <c r="BN74"/>
      <c r="BO74"/>
      <c r="BP74"/>
      <c r="BQ74"/>
      <c r="BR74"/>
      <c r="BS74"/>
      <c r="BT74" t="inlineStr">
        <is>
          <t>--</t>
        </is>
      </c>
      <c r="BU74"/>
      <c r="BV74"/>
      <c r="BW74"/>
      <c r="BX74"/>
      <c r="BY74"/>
      <c r="BZ74"/>
      <c r="CA74"/>
      <c r="CB74"/>
      <c r="CC74"/>
      <c r="CD74"/>
      <c r="CE74"/>
      <c r="CF74"/>
      <c r="CG74"/>
      <c r="CH74"/>
      <c r="CI74"/>
      <c r="CJ74"/>
      <c r="CK74" t="inlineStr">
        <is>
          <t>Brooke,L.</t>
        </is>
      </c>
      <c r="CL74" t="n">
        <v>14339.0</v>
      </c>
      <c r="CM74" t="inlineStr">
        <is>
          <t>Report of the Flow-Through and Static Acute Test Comparisons with Fathead Minnows and Acute Tests with an Amphipod and a Cladoceran</t>
        </is>
      </c>
      <c r="CN74" t="inlineStr">
        <is>
          <t>Memo to L.Larson, Center for Lake Superior Environmental Studies dated August 31:24 p.</t>
        </is>
      </c>
      <c r="CO74" t="n">
        <v>1987.0</v>
      </c>
      <c r="CP74" t="inlineStr">
        <is>
          <t>Brooke,L. (1987). Report of the Flow-Through and Static Acute Test Comparisons with Fathead Minnows and Acute Tests with an Amphipod and a Cladoceran. Memo to L.Larson, Center for Lake Superior Environmental Studies dated August 31, 24 p. ECOREF#:14339</t>
        </is>
      </c>
    </row>
    <row r="75">
      <c r="A75" t="n">
        <v>56235.0</v>
      </c>
      <c r="B75" t="inlineStr">
        <is>
          <t>Tetrachloromethane</t>
        </is>
      </c>
      <c r="C75" t="inlineStr">
        <is>
          <t>Reagent Grade, Purissium, Purum, Puriss, Puris, Reinst</t>
        </is>
      </c>
      <c r="D75" t="inlineStr">
        <is>
          <t>Measured</t>
        </is>
      </c>
      <c r="E75" t="inlineStr">
        <is>
          <t>Not reported</t>
        </is>
      </c>
      <c r="F75"/>
      <c r="G75"/>
      <c r="H75"/>
      <c r="I75"/>
      <c r="J75"/>
      <c r="K75"/>
      <c r="L75" t="inlineStr">
        <is>
          <t>Pimephales promelas</t>
        </is>
      </c>
      <c r="M75" t="inlineStr">
        <is>
          <t>Fathead Minnow</t>
        </is>
      </c>
      <c r="N75" t="inlineStr">
        <is>
          <t>Juvenile</t>
        </is>
      </c>
      <c r="O75"/>
      <c r="P75" t="n">
        <v>8.0</v>
      </c>
      <c r="Q75"/>
      <c r="R75"/>
      <c r="S75"/>
      <c r="T75"/>
      <c r="U75" t="inlineStr">
        <is>
          <t>Week(s)</t>
        </is>
      </c>
      <c r="V75" t="inlineStr">
        <is>
          <t>Flow-through</t>
        </is>
      </c>
      <c r="W75" t="inlineStr">
        <is>
          <t>Fresh water</t>
        </is>
      </c>
      <c r="X75" t="inlineStr">
        <is>
          <t>Lab</t>
        </is>
      </c>
      <c r="Y75" t="n">
        <v>7.0</v>
      </c>
      <c r="Z75" t="inlineStr">
        <is>
          <t>Active ingredient</t>
        </is>
      </c>
      <c r="AA75"/>
      <c r="AB75" t="n">
        <v>43.3</v>
      </c>
      <c r="AC75"/>
      <c r="AD75"/>
      <c r="AE75"/>
      <c r="AF75"/>
      <c r="AG75" t="inlineStr">
        <is>
          <t>AI mg/L</t>
        </is>
      </c>
      <c r="AH75"/>
      <c r="AI75"/>
      <c r="AJ75"/>
      <c r="AK75"/>
      <c r="AL75"/>
      <c r="AM75"/>
      <c r="AN75"/>
      <c r="AO75"/>
      <c r="AP75"/>
      <c r="AQ75"/>
      <c r="AR75"/>
      <c r="AS75"/>
      <c r="AT75"/>
      <c r="AU75"/>
      <c r="AV75"/>
      <c r="AW75"/>
      <c r="AX75" t="inlineStr">
        <is>
          <t>Mortality</t>
        </is>
      </c>
      <c r="AY75" t="inlineStr">
        <is>
          <t>Mortality</t>
        </is>
      </c>
      <c r="AZ75" t="inlineStr">
        <is>
          <t>LC50</t>
        </is>
      </c>
      <c r="BA75"/>
      <c r="BB75" t="n">
        <v>4.0</v>
      </c>
      <c r="BC75"/>
      <c r="BD75"/>
      <c r="BE75"/>
      <c r="BF75"/>
      <c r="BG75" t="inlineStr">
        <is>
          <t>Day(s)</t>
        </is>
      </c>
      <c r="BH75"/>
      <c r="BI75" t="inlineStr">
        <is>
          <t>DTXSID8020250</t>
        </is>
      </c>
      <c r="BJ75"/>
      <c r="BK75"/>
      <c r="BL75" t="inlineStr">
        <is>
          <t>Acute</t>
        </is>
      </c>
      <c r="BM75"/>
      <c r="BN75"/>
      <c r="BO75"/>
      <c r="BP75"/>
      <c r="BQ75"/>
      <c r="BR75"/>
      <c r="BS75"/>
      <c r="BT75" t="inlineStr">
        <is>
          <t>--</t>
        </is>
      </c>
      <c r="BU75"/>
      <c r="BV75"/>
      <c r="BW75"/>
      <c r="BX75"/>
      <c r="BY75"/>
      <c r="BZ75"/>
      <c r="CA75"/>
      <c r="CB75"/>
      <c r="CC75"/>
      <c r="CD75"/>
      <c r="CE75"/>
      <c r="CF75"/>
      <c r="CG75"/>
      <c r="CH75"/>
      <c r="CI75"/>
      <c r="CJ75" t="inlineStr">
        <is>
          <t xml:space="preserve">SOURCE/OBTAINED FROM A HATCHERY//MEDIA/HARD WELL WATER TAPPING JORDAN SANDSTONE STRATUM UNDERLYING MINNEAPOLIS-ST PAUL METRO AREA//   </t>
        </is>
      </c>
      <c r="CK75" t="inlineStr">
        <is>
          <t>Kimball,G.</t>
        </is>
      </c>
      <c r="CL75" t="n">
        <v>3783.0</v>
      </c>
      <c r="CM75" t="inlineStr">
        <is>
          <t>The Effects of Lesser Known Metals and One Organic to Fathead Minnows (Pimephales promelas) and Daphnia magna</t>
        </is>
      </c>
      <c r="CN75" t="inlineStr">
        <is>
          <t>Manuscript, Department of Entomology, Fisheries and Wildlife, University of Minnesota, Minneapolis, MN:88 p.</t>
        </is>
      </c>
      <c r="CO75" t="n">
        <v>1978.0</v>
      </c>
      <c r="CP75" t="inlineStr">
        <is>
          <t>Kimball,G. (1978). The Effects of Lesser Known Metals and One Organic to Fathead Minnows (Pimephales promelas) and Daphnia magna. Manuscript, Department of Entomology, Fisheries and Wildlife, University of Minnesota, Minneapolis, MN, 88 p. ECOREF#:3783</t>
        </is>
      </c>
    </row>
    <row r="76">
      <c r="A76" t="n">
        <v>56235.0</v>
      </c>
      <c r="B76" t="inlineStr">
        <is>
          <t>Tetrachloromethane</t>
        </is>
      </c>
      <c r="C76"/>
      <c r="D76" t="inlineStr">
        <is>
          <t>Measured</t>
        </is>
      </c>
      <c r="E76" t="inlineStr">
        <is>
          <t>Not coded</t>
        </is>
      </c>
      <c r="F76"/>
      <c r="G76" t="n">
        <v>99.0</v>
      </c>
      <c r="H76"/>
      <c r="I76"/>
      <c r="J76"/>
      <c r="K76"/>
      <c r="L76" t="inlineStr">
        <is>
          <t>Pimephales promelas</t>
        </is>
      </c>
      <c r="M76" t="inlineStr">
        <is>
          <t>Fathead Minnow</t>
        </is>
      </c>
      <c r="N76"/>
      <c r="O76"/>
      <c r="P76" t="n">
        <v>30.0</v>
      </c>
      <c r="Q76"/>
      <c r="R76"/>
      <c r="S76"/>
      <c r="T76"/>
      <c r="U76" t="inlineStr">
        <is>
          <t>Day(s)</t>
        </is>
      </c>
      <c r="V76" t="inlineStr">
        <is>
          <t>Static</t>
        </is>
      </c>
      <c r="W76" t="inlineStr">
        <is>
          <t>Fresh water</t>
        </is>
      </c>
      <c r="X76" t="inlineStr">
        <is>
          <t>Lab</t>
        </is>
      </c>
      <c r="Y76"/>
      <c r="Z76" t="inlineStr">
        <is>
          <t>Active ingredient</t>
        </is>
      </c>
      <c r="AA76"/>
      <c r="AB76" t="n">
        <v>10.4</v>
      </c>
      <c r="AC76"/>
      <c r="AD76" t="n">
        <v>9.68</v>
      </c>
      <c r="AE76"/>
      <c r="AF76" t="n">
        <v>11.3</v>
      </c>
      <c r="AG76" t="inlineStr">
        <is>
          <t>AI mg/L</t>
        </is>
      </c>
      <c r="AH76"/>
      <c r="AI76"/>
      <c r="AJ76"/>
      <c r="AK76"/>
      <c r="AL76"/>
      <c r="AM76"/>
      <c r="AN76"/>
      <c r="AO76"/>
      <c r="AP76"/>
      <c r="AQ76"/>
      <c r="AR76"/>
      <c r="AS76"/>
      <c r="AT76"/>
      <c r="AU76"/>
      <c r="AV76"/>
      <c r="AW76"/>
      <c r="AX76" t="inlineStr">
        <is>
          <t>Mortality</t>
        </is>
      </c>
      <c r="AY76" t="inlineStr">
        <is>
          <t>Mortality</t>
        </is>
      </c>
      <c r="AZ76" t="inlineStr">
        <is>
          <t>LC50</t>
        </is>
      </c>
      <c r="BA76"/>
      <c r="BB76" t="n">
        <v>4.0</v>
      </c>
      <c r="BC76"/>
      <c r="BD76"/>
      <c r="BE76"/>
      <c r="BF76"/>
      <c r="BG76" t="inlineStr">
        <is>
          <t>Day(s)</t>
        </is>
      </c>
      <c r="BH76" t="inlineStr">
        <is>
          <t>Pure</t>
        </is>
      </c>
      <c r="BI76" t="inlineStr">
        <is>
          <t>DTXSID8020250</t>
        </is>
      </c>
      <c r="BJ76"/>
      <c r="BK76"/>
      <c r="BL76"/>
      <c r="BM76"/>
      <c r="BN76"/>
      <c r="BO76"/>
      <c r="BP76"/>
      <c r="BQ76"/>
      <c r="BR76"/>
      <c r="BS76"/>
      <c r="BT76" t="inlineStr">
        <is>
          <t>--</t>
        </is>
      </c>
      <c r="BU76"/>
      <c r="BV76"/>
      <c r="BW76"/>
      <c r="BX76"/>
      <c r="BY76"/>
      <c r="BZ76"/>
      <c r="CA76"/>
      <c r="CB76"/>
      <c r="CC76"/>
      <c r="CD76"/>
      <c r="CE76"/>
      <c r="CF76"/>
      <c r="CG76"/>
      <c r="CH76"/>
      <c r="CI76"/>
      <c r="CJ76"/>
      <c r="CK76" t="inlineStr">
        <is>
          <t>Brooke,L.</t>
        </is>
      </c>
      <c r="CL76" t="n">
        <v>14339.0</v>
      </c>
      <c r="CM76" t="inlineStr">
        <is>
          <t>Report of the Flow-Through and Static Acute Test Comparisons with Fathead Minnows and Acute Tests with an Amphipod and a Cladoceran</t>
        </is>
      </c>
      <c r="CN76" t="inlineStr">
        <is>
          <t>Memo to L.Larson, Center for Lake Superior Environmental Studies dated August 31:24 p.</t>
        </is>
      </c>
      <c r="CO76" t="n">
        <v>1987.0</v>
      </c>
      <c r="CP76" t="inlineStr">
        <is>
          <t>Brooke,L. (1987). Report of the Flow-Through and Static Acute Test Comparisons with Fathead Minnows and Acute Tests with an Amphipod and a Cladoceran. Memo to L.Larson, Center for Lake Superior Environmental Studies dated August 31, 24 p. ECOREF#:14339</t>
        </is>
      </c>
    </row>
    <row r="77">
      <c r="A77" t="n">
        <v>56235.0</v>
      </c>
      <c r="B77" t="inlineStr">
        <is>
          <t>Tetrachloromethane</t>
        </is>
      </c>
      <c r="C77"/>
      <c r="D77" t="inlineStr">
        <is>
          <t>Measured</t>
        </is>
      </c>
      <c r="E77" t="inlineStr">
        <is>
          <t>Not coded</t>
        </is>
      </c>
      <c r="F77"/>
      <c r="G77" t="n">
        <v>99.0</v>
      </c>
      <c r="H77"/>
      <c r="I77"/>
      <c r="J77"/>
      <c r="K77"/>
      <c r="L77" t="inlineStr">
        <is>
          <t>Pimephales promelas</t>
        </is>
      </c>
      <c r="M77" t="inlineStr">
        <is>
          <t>Fathead Minnow</t>
        </is>
      </c>
      <c r="N77"/>
      <c r="O77"/>
      <c r="P77" t="n">
        <v>30.0</v>
      </c>
      <c r="Q77"/>
      <c r="R77"/>
      <c r="S77"/>
      <c r="T77"/>
      <c r="U77" t="inlineStr">
        <is>
          <t>Day(s)</t>
        </is>
      </c>
      <c r="V77" t="inlineStr">
        <is>
          <t>Flow-through</t>
        </is>
      </c>
      <c r="W77" t="inlineStr">
        <is>
          <t>Fresh water</t>
        </is>
      </c>
      <c r="X77" t="inlineStr">
        <is>
          <t>Lab</t>
        </is>
      </c>
      <c r="Y77"/>
      <c r="Z77" t="inlineStr">
        <is>
          <t>Active ingredient</t>
        </is>
      </c>
      <c r="AA77"/>
      <c r="AB77" t="n">
        <v>41.4</v>
      </c>
      <c r="AC77"/>
      <c r="AD77" t="n">
        <v>36.3</v>
      </c>
      <c r="AE77"/>
      <c r="AF77" t="n">
        <v>47.3</v>
      </c>
      <c r="AG77" t="inlineStr">
        <is>
          <t>AI mg/L</t>
        </is>
      </c>
      <c r="AH77"/>
      <c r="AI77"/>
      <c r="AJ77"/>
      <c r="AK77"/>
      <c r="AL77"/>
      <c r="AM77"/>
      <c r="AN77"/>
      <c r="AO77"/>
      <c r="AP77"/>
      <c r="AQ77"/>
      <c r="AR77"/>
      <c r="AS77"/>
      <c r="AT77"/>
      <c r="AU77"/>
      <c r="AV77"/>
      <c r="AW77"/>
      <c r="AX77" t="inlineStr">
        <is>
          <t>Mortality</t>
        </is>
      </c>
      <c r="AY77" t="inlineStr">
        <is>
          <t>Mortality</t>
        </is>
      </c>
      <c r="AZ77" t="inlineStr">
        <is>
          <t>LC50</t>
        </is>
      </c>
      <c r="BA77"/>
      <c r="BB77" t="n">
        <v>4.0</v>
      </c>
      <c r="BC77"/>
      <c r="BD77"/>
      <c r="BE77"/>
      <c r="BF77"/>
      <c r="BG77" t="inlineStr">
        <is>
          <t>Day(s)</t>
        </is>
      </c>
      <c r="BH77" t="inlineStr">
        <is>
          <t>Pure</t>
        </is>
      </c>
      <c r="BI77" t="inlineStr">
        <is>
          <t>DTXSID8020250</t>
        </is>
      </c>
      <c r="BJ77"/>
      <c r="BK77"/>
      <c r="BL77"/>
      <c r="BM77"/>
      <c r="BN77"/>
      <c r="BO77"/>
      <c r="BP77"/>
      <c r="BQ77"/>
      <c r="BR77"/>
      <c r="BS77"/>
      <c r="BT77" t="inlineStr">
        <is>
          <t>--</t>
        </is>
      </c>
      <c r="BU77"/>
      <c r="BV77"/>
      <c r="BW77"/>
      <c r="BX77"/>
      <c r="BY77"/>
      <c r="BZ77"/>
      <c r="CA77"/>
      <c r="CB77"/>
      <c r="CC77"/>
      <c r="CD77"/>
      <c r="CE77"/>
      <c r="CF77"/>
      <c r="CG77"/>
      <c r="CH77"/>
      <c r="CI77" t="inlineStr">
        <is>
          <t xml:space="preserve"> Affected fish lost equilibrium prior to death.  Measured concentrations were lower than nominal concentrations due to volatility. </t>
        </is>
      </c>
      <c r="CJ77" t="inlineStr">
        <is>
          <t xml:space="preserve">   Affected fish lost equilibrium prior to death.  Measured concentrations were lower than nominal concentrations due to volatility. </t>
        </is>
      </c>
      <c r="CK77" t="inlineStr">
        <is>
          <t>Geiger,D.L., L.T. Brooke, and D.J. Call</t>
        </is>
      </c>
      <c r="CL77" t="n">
        <v>3217.0</v>
      </c>
      <c r="CM77" t="inlineStr">
        <is>
          <t>Acute Toxicities of Organic Chemicals to Fathead Minnows (Pimephales promelas), Volume V</t>
        </is>
      </c>
      <c r="CN77" t="inlineStr">
        <is>
          <t>Center for Lake Superior Environmental Studies, University of Wisconsin, Superior, WI:332 p.</t>
        </is>
      </c>
      <c r="CO77" t="n">
        <v>1990.0</v>
      </c>
      <c r="CP77" t="inlineStr">
        <is>
          <t>Geiger,D.L., L.T. Brooke, and D.J. Call (1990). Acute Toxicities of Organic Chemicals to Fathead Minnows (Pimephales promelas), Volume V. Center for Lake Superior Environmental Studies, University of Wisconsin, Superior, WI, 332 p. ECOREF#:3217</t>
        </is>
      </c>
    </row>
    <row r="78">
      <c r="A78" t="n">
        <v>56235.0</v>
      </c>
      <c r="B78" t="inlineStr">
        <is>
          <t>Tetrachloromethane</t>
        </is>
      </c>
      <c r="C78" t="inlineStr">
        <is>
          <t>Reagent Grade, Purissium, Purum, Puriss, Puris, Reinst</t>
        </is>
      </c>
      <c r="D78" t="inlineStr">
        <is>
          <t>Measured</t>
        </is>
      </c>
      <c r="E78" t="inlineStr">
        <is>
          <t>Not reported</t>
        </is>
      </c>
      <c r="F78"/>
      <c r="G78"/>
      <c r="H78"/>
      <c r="I78"/>
      <c r="J78"/>
      <c r="K78"/>
      <c r="L78" t="inlineStr">
        <is>
          <t>Pimephales promelas</t>
        </is>
      </c>
      <c r="M78" t="inlineStr">
        <is>
          <t>Fathead Minnow</t>
        </is>
      </c>
      <c r="N78" t="inlineStr">
        <is>
          <t>Juvenile</t>
        </is>
      </c>
      <c r="O78"/>
      <c r="P78" t="n">
        <v>8.0</v>
      </c>
      <c r="Q78"/>
      <c r="R78"/>
      <c r="S78"/>
      <c r="T78"/>
      <c r="U78" t="inlineStr">
        <is>
          <t>Week(s)</t>
        </is>
      </c>
      <c r="V78" t="inlineStr">
        <is>
          <t>Flow-through</t>
        </is>
      </c>
      <c r="W78" t="inlineStr">
        <is>
          <t>Fresh water</t>
        </is>
      </c>
      <c r="X78" t="inlineStr">
        <is>
          <t>Lab</t>
        </is>
      </c>
      <c r="Y78" t="n">
        <v>7.0</v>
      </c>
      <c r="Z78" t="inlineStr">
        <is>
          <t>Active ingredient</t>
        </is>
      </c>
      <c r="AA78"/>
      <c r="AB78" t="n">
        <v>42.9</v>
      </c>
      <c r="AC78"/>
      <c r="AD78"/>
      <c r="AE78"/>
      <c r="AF78"/>
      <c r="AG78" t="inlineStr">
        <is>
          <t>AI mg/L</t>
        </is>
      </c>
      <c r="AH78"/>
      <c r="AI78"/>
      <c r="AJ78"/>
      <c r="AK78"/>
      <c r="AL78"/>
      <c r="AM78"/>
      <c r="AN78"/>
      <c r="AO78"/>
      <c r="AP78"/>
      <c r="AQ78"/>
      <c r="AR78"/>
      <c r="AS78"/>
      <c r="AT78"/>
      <c r="AU78"/>
      <c r="AV78"/>
      <c r="AW78"/>
      <c r="AX78" t="inlineStr">
        <is>
          <t>Mortality</t>
        </is>
      </c>
      <c r="AY78" t="inlineStr">
        <is>
          <t>Mortality</t>
        </is>
      </c>
      <c r="AZ78" t="inlineStr">
        <is>
          <t>LC50</t>
        </is>
      </c>
      <c r="BA78"/>
      <c r="BB78" t="n">
        <v>4.0</v>
      </c>
      <c r="BC78"/>
      <c r="BD78"/>
      <c r="BE78"/>
      <c r="BF78"/>
      <c r="BG78" t="inlineStr">
        <is>
          <t>Day(s)</t>
        </is>
      </c>
      <c r="BH78"/>
      <c r="BI78" t="inlineStr">
        <is>
          <t>DTXSID8020250</t>
        </is>
      </c>
      <c r="BJ78"/>
      <c r="BK78"/>
      <c r="BL78" t="inlineStr">
        <is>
          <t>Acute</t>
        </is>
      </c>
      <c r="BM78"/>
      <c r="BN78"/>
      <c r="BO78"/>
      <c r="BP78"/>
      <c r="BQ78"/>
      <c r="BR78"/>
      <c r="BS78"/>
      <c r="BT78" t="inlineStr">
        <is>
          <t>--</t>
        </is>
      </c>
      <c r="BU78"/>
      <c r="BV78"/>
      <c r="BW78"/>
      <c r="BX78"/>
      <c r="BY78"/>
      <c r="BZ78"/>
      <c r="CA78"/>
      <c r="CB78"/>
      <c r="CC78"/>
      <c r="CD78"/>
      <c r="CE78"/>
      <c r="CF78"/>
      <c r="CG78"/>
      <c r="CH78"/>
      <c r="CI78"/>
      <c r="CJ78" t="inlineStr">
        <is>
          <t xml:space="preserve">SOURCE/OBTAINED FROM A HATCHERY//MEDIA/HARD WELL WATER TAPPING JORDAN SANDSTONE STRATUM UNDERLYING MINNEAPOLIS-ST PAUL METRO AREA//   </t>
        </is>
      </c>
      <c r="CK78" t="inlineStr">
        <is>
          <t>Kimball,G.</t>
        </is>
      </c>
      <c r="CL78" t="n">
        <v>3783.0</v>
      </c>
      <c r="CM78" t="inlineStr">
        <is>
          <t>The Effects of Lesser Known Metals and One Organic to Fathead Minnows (Pimephales promelas) and Daphnia magna</t>
        </is>
      </c>
      <c r="CN78" t="inlineStr">
        <is>
          <t>Manuscript, Department of Entomology, Fisheries and Wildlife, University of Minnesota, Minneapolis, MN:88 p.</t>
        </is>
      </c>
      <c r="CO78" t="n">
        <v>1978.0</v>
      </c>
      <c r="CP78" t="inlineStr">
        <is>
          <t>Kimball,G. (1978). The Effects of Lesser Known Metals and One Organic to Fathead Minnows (Pimephales promelas) and Daphnia magna. Manuscript, Department of Entomology, Fisheries and Wildlife, University of Minnesota, Minneapolis, MN, 88 p. ECOREF#:3783</t>
        </is>
      </c>
    </row>
    <row r="79">
      <c r="A79" t="n">
        <v>56359.0</v>
      </c>
      <c r="B79" t="inlineStr">
        <is>
          <t>1,1,1,3,3,3-Hexabutyldistannoxane</t>
        </is>
      </c>
      <c r="C79"/>
      <c r="D79" t="inlineStr">
        <is>
          <t>Measured</t>
        </is>
      </c>
      <c r="E79" t="inlineStr">
        <is>
          <t>Not coded</t>
        </is>
      </c>
      <c r="F79"/>
      <c r="G79" t="n">
        <v>96.0</v>
      </c>
      <c r="H79"/>
      <c r="I79"/>
      <c r="J79"/>
      <c r="K79"/>
      <c r="L79" t="inlineStr">
        <is>
          <t>Pimephales promelas</t>
        </is>
      </c>
      <c r="M79" t="inlineStr">
        <is>
          <t>Fathead Minnow</t>
        </is>
      </c>
      <c r="N79"/>
      <c r="O79"/>
      <c r="P79" t="n">
        <v>30.0</v>
      </c>
      <c r="Q79"/>
      <c r="R79"/>
      <c r="S79"/>
      <c r="T79"/>
      <c r="U79" t="inlineStr">
        <is>
          <t>Day(s)</t>
        </is>
      </c>
      <c r="V79" t="inlineStr">
        <is>
          <t>Flow-through</t>
        </is>
      </c>
      <c r="W79" t="inlineStr">
        <is>
          <t>Fresh water</t>
        </is>
      </c>
      <c r="X79" t="inlineStr">
        <is>
          <t>Lab</t>
        </is>
      </c>
      <c r="Y79" t="n">
        <v>6.0</v>
      </c>
      <c r="Z79" t="inlineStr">
        <is>
          <t>Total</t>
        </is>
      </c>
      <c r="AA79"/>
      <c r="AB79" t="n">
        <v>0.0026</v>
      </c>
      <c r="AC79"/>
      <c r="AD79" t="n">
        <v>0.0023</v>
      </c>
      <c r="AE79"/>
      <c r="AF79" t="n">
        <v>0.0029</v>
      </c>
      <c r="AG79" t="inlineStr">
        <is>
          <t>AI mg/L</t>
        </is>
      </c>
      <c r="AH79"/>
      <c r="AI79"/>
      <c r="AJ79"/>
      <c r="AK79"/>
      <c r="AL79"/>
      <c r="AM79"/>
      <c r="AN79"/>
      <c r="AO79"/>
      <c r="AP79"/>
      <c r="AQ79"/>
      <c r="AR79"/>
      <c r="AS79"/>
      <c r="AT79"/>
      <c r="AU79"/>
      <c r="AV79"/>
      <c r="AW79"/>
      <c r="AX79" t="inlineStr">
        <is>
          <t>Mortality</t>
        </is>
      </c>
      <c r="AY79" t="inlineStr">
        <is>
          <t>Mortality</t>
        </is>
      </c>
      <c r="AZ79" t="inlineStr">
        <is>
          <t>LC50</t>
        </is>
      </c>
      <c r="BA79"/>
      <c r="BB79" t="n">
        <v>4.0</v>
      </c>
      <c r="BC79"/>
      <c r="BD79"/>
      <c r="BE79"/>
      <c r="BF79"/>
      <c r="BG79" t="inlineStr">
        <is>
          <t>Day(s)</t>
        </is>
      </c>
      <c r="BH79" t="inlineStr">
        <is>
          <t>Pure</t>
        </is>
      </c>
      <c r="BI79" t="inlineStr">
        <is>
          <t>DTXSID9020166</t>
        </is>
      </c>
      <c r="BJ79"/>
      <c r="BK79"/>
      <c r="BL79"/>
      <c r="BM79"/>
      <c r="BN79"/>
      <c r="BO79"/>
      <c r="BP79"/>
      <c r="BQ79"/>
      <c r="BR79"/>
      <c r="BS79"/>
      <c r="BT79" t="inlineStr">
        <is>
          <t>--</t>
        </is>
      </c>
      <c r="BU79"/>
      <c r="BV79"/>
      <c r="BW79"/>
      <c r="BX79"/>
      <c r="BY79"/>
      <c r="BZ79"/>
      <c r="CA79"/>
      <c r="CB79"/>
      <c r="CC79"/>
      <c r="CD79"/>
      <c r="CE79"/>
      <c r="CF79"/>
      <c r="CG79"/>
      <c r="CH79"/>
      <c r="CI79" t="inlineStr">
        <is>
          <t xml:space="preserve"> TIME/OTHER DURATIONS REPORTED//DNUM/6//DOSES/1.6/2.2/3.3/7.8/14.0 ug/L//TESTID/6//</t>
        </is>
      </c>
      <c r="CJ79" t="inlineStr">
        <is>
          <t xml:space="preserve">   TIME/OTHER DURATIONS REPORTED//DNUM/6//DOSES/1.6/2.2/3.3/7.8/14.0 ug/L//TESTID/6//</t>
        </is>
      </c>
      <c r="CK79" t="inlineStr">
        <is>
          <t>Brooke,L.T., D.J. Call, S.H. Poirier, T.P. Markee, C.A. Lindberg, D.J. McCauley, and P.G. Simonson</t>
        </is>
      </c>
      <c r="CL79" t="n">
        <v>59761.0</v>
      </c>
      <c r="CM79" t="inlineStr">
        <is>
          <t>Acute Toxicity and Chronic Effects of bis(Tri-n-Butyltin) Oxide to Several Species of Freshwater Organisms</t>
        </is>
      </c>
      <c r="CN79" t="inlineStr">
        <is>
          <t>Center for Lake Superior Environmental Studies, University of Wisconsin, Superior, WI:20 p.</t>
        </is>
      </c>
      <c r="CO79" t="n">
        <v>1986.0</v>
      </c>
      <c r="CP79" t="inlineStr">
        <is>
          <t>Brooke,L.T., D.J. Call, S.H. Poirier, T.P. Markee, C.A. Lindberg, D.J. McCauley, and P.G. Simonson (1986). Acute Toxicity and Chronic Effects of bis(Tri-n-Butyltin) Oxide to Several Species of Freshwater Organisms. Center for Lake Superior Environmental Studies, University of Wisconsin, Superior, WI, 20 p. ECOREF#:59761</t>
        </is>
      </c>
    </row>
    <row r="80">
      <c r="A80" t="n">
        <v>56359.0</v>
      </c>
      <c r="B80" t="inlineStr">
        <is>
          <t>1,1,1,3,3,3-Hexabutyldistannoxane</t>
        </is>
      </c>
      <c r="C80"/>
      <c r="D80" t="inlineStr">
        <is>
          <t>Measured</t>
        </is>
      </c>
      <c r="E80" t="inlineStr">
        <is>
          <t>Not coded</t>
        </is>
      </c>
      <c r="F80"/>
      <c r="G80" t="n">
        <v>96.0</v>
      </c>
      <c r="H80"/>
      <c r="I80"/>
      <c r="J80"/>
      <c r="K80"/>
      <c r="L80" t="inlineStr">
        <is>
          <t>Pimephales promelas</t>
        </is>
      </c>
      <c r="M80" t="inlineStr">
        <is>
          <t>Fathead Minnow</t>
        </is>
      </c>
      <c r="N80"/>
      <c r="O80"/>
      <c r="P80" t="n">
        <v>30.0</v>
      </c>
      <c r="Q80"/>
      <c r="R80"/>
      <c r="S80"/>
      <c r="T80"/>
      <c r="U80" t="inlineStr">
        <is>
          <t>Day(s)</t>
        </is>
      </c>
      <c r="V80" t="inlineStr">
        <is>
          <t>Flow-through</t>
        </is>
      </c>
      <c r="W80" t="inlineStr">
        <is>
          <t>Fresh water</t>
        </is>
      </c>
      <c r="X80" t="inlineStr">
        <is>
          <t>Lab</t>
        </is>
      </c>
      <c r="Y80"/>
      <c r="Z80" t="inlineStr">
        <is>
          <t>Active ingredient</t>
        </is>
      </c>
      <c r="AA80"/>
      <c r="AB80" t="n">
        <v>0.0027</v>
      </c>
      <c r="AC80"/>
      <c r="AD80" t="n">
        <v>0.0024</v>
      </c>
      <c r="AE80"/>
      <c r="AF80" t="n">
        <v>0.003</v>
      </c>
      <c r="AG80" t="inlineStr">
        <is>
          <t>AI mg/L</t>
        </is>
      </c>
      <c r="AH80"/>
      <c r="AI80"/>
      <c r="AJ80"/>
      <c r="AK80"/>
      <c r="AL80"/>
      <c r="AM80"/>
      <c r="AN80"/>
      <c r="AO80"/>
      <c r="AP80"/>
      <c r="AQ80"/>
      <c r="AR80"/>
      <c r="AS80"/>
      <c r="AT80"/>
      <c r="AU80"/>
      <c r="AV80"/>
      <c r="AW80"/>
      <c r="AX80" t="inlineStr">
        <is>
          <t>Mortality</t>
        </is>
      </c>
      <c r="AY80" t="inlineStr">
        <is>
          <t>Mortality</t>
        </is>
      </c>
      <c r="AZ80" t="inlineStr">
        <is>
          <t>LC50</t>
        </is>
      </c>
      <c r="BA80"/>
      <c r="BB80" t="n">
        <v>4.0</v>
      </c>
      <c r="BC80"/>
      <c r="BD80"/>
      <c r="BE80"/>
      <c r="BF80"/>
      <c r="BG80" t="inlineStr">
        <is>
          <t>Day(s)</t>
        </is>
      </c>
      <c r="BH80" t="inlineStr">
        <is>
          <t>Pure</t>
        </is>
      </c>
      <c r="BI80" t="inlineStr">
        <is>
          <t>DTXSID9020166</t>
        </is>
      </c>
      <c r="BJ80"/>
      <c r="BK80"/>
      <c r="BL80"/>
      <c r="BM80"/>
      <c r="BN80"/>
      <c r="BO80"/>
      <c r="BP80"/>
      <c r="BQ80"/>
      <c r="BR80"/>
      <c r="BS80"/>
      <c r="BT80" t="inlineStr">
        <is>
          <t>--</t>
        </is>
      </c>
      <c r="BU80"/>
      <c r="BV80"/>
      <c r="BW80"/>
      <c r="BX80"/>
      <c r="BY80"/>
      <c r="BZ80"/>
      <c r="CA80"/>
      <c r="CB80"/>
      <c r="CC80"/>
      <c r="CD80"/>
      <c r="CE80"/>
      <c r="CF80"/>
      <c r="CG80"/>
      <c r="CH80"/>
      <c r="CI80" t="inlineStr">
        <is>
          <t xml:space="preserve"> The 24-hr samples were not analyzed due to instrument problems.  Behavioral observations were not recorded. </t>
        </is>
      </c>
      <c r="CJ80" t="inlineStr">
        <is>
          <t xml:space="preserve">   The 24-hr samples were not analyzed due to instrument problems.  Behavioral observations were not recorded. </t>
        </is>
      </c>
      <c r="CK80" t="inlineStr">
        <is>
          <t>Geiger,D.L., L.T. Brooke, and D.J. Call</t>
        </is>
      </c>
      <c r="CL80" t="n">
        <v>3217.0</v>
      </c>
      <c r="CM80" t="inlineStr">
        <is>
          <t>Acute Toxicities of Organic Chemicals to Fathead Minnows (Pimephales promelas), Volume V</t>
        </is>
      </c>
      <c r="CN80" t="inlineStr">
        <is>
          <t>Center for Lake Superior Environmental Studies, University of Wisconsin, Superior, WI:332 p.</t>
        </is>
      </c>
      <c r="CO80" t="n">
        <v>1990.0</v>
      </c>
      <c r="CP80" t="inlineStr">
        <is>
          <t>Geiger,D.L., L.T. Brooke, and D.J. Call (1990). Acute Toxicities of Organic Chemicals to Fathead Minnows (Pimephales promelas), Volume V. Center for Lake Superior Environmental Studies, University of Wisconsin, Superior, WI, 332 p. ECOREF#:3217</t>
        </is>
      </c>
    </row>
    <row r="81">
      <c r="A81" t="n">
        <v>56371.0</v>
      </c>
      <c r="B81" t="inlineStr">
        <is>
          <t>N-Benzyl-N,N-diethylethanaminium chloride</t>
        </is>
      </c>
      <c r="C81"/>
      <c r="D81" t="inlineStr">
        <is>
          <t>Measured</t>
        </is>
      </c>
      <c r="E81" t="inlineStr">
        <is>
          <t>Not coded</t>
        </is>
      </c>
      <c r="F81"/>
      <c r="G81" t="n">
        <v>99.0</v>
      </c>
      <c r="H81"/>
      <c r="I81"/>
      <c r="J81"/>
      <c r="K81"/>
      <c r="L81" t="inlineStr">
        <is>
          <t>Pimephales promelas</t>
        </is>
      </c>
      <c r="M81" t="inlineStr">
        <is>
          <t>Fathead Minnow</t>
        </is>
      </c>
      <c r="N81"/>
      <c r="O81"/>
      <c r="P81" t="n">
        <v>29.0</v>
      </c>
      <c r="Q81"/>
      <c r="R81"/>
      <c r="S81"/>
      <c r="T81"/>
      <c r="U81" t="inlineStr">
        <is>
          <t>Day(s)</t>
        </is>
      </c>
      <c r="V81" t="inlineStr">
        <is>
          <t>Flow-through</t>
        </is>
      </c>
      <c r="W81" t="inlineStr">
        <is>
          <t>Fresh water</t>
        </is>
      </c>
      <c r="X81" t="inlineStr">
        <is>
          <t>Lab</t>
        </is>
      </c>
      <c r="Y81"/>
      <c r="Z81" t="inlineStr">
        <is>
          <t>Active ingredient</t>
        </is>
      </c>
      <c r="AA81"/>
      <c r="AB81" t="n">
        <v>161.0</v>
      </c>
      <c r="AC81"/>
      <c r="AD81" t="n">
        <v>141.0</v>
      </c>
      <c r="AE81"/>
      <c r="AF81" t="n">
        <v>185.0</v>
      </c>
      <c r="AG81" t="inlineStr">
        <is>
          <t>AI mg/L</t>
        </is>
      </c>
      <c r="AH81"/>
      <c r="AI81"/>
      <c r="AJ81"/>
      <c r="AK81"/>
      <c r="AL81"/>
      <c r="AM81"/>
      <c r="AN81"/>
      <c r="AO81"/>
      <c r="AP81"/>
      <c r="AQ81"/>
      <c r="AR81"/>
      <c r="AS81"/>
      <c r="AT81"/>
      <c r="AU81"/>
      <c r="AV81"/>
      <c r="AW81"/>
      <c r="AX81" t="inlineStr">
        <is>
          <t>Mortality</t>
        </is>
      </c>
      <c r="AY81" t="inlineStr">
        <is>
          <t>Mortality</t>
        </is>
      </c>
      <c r="AZ81" t="inlineStr">
        <is>
          <t>LC50</t>
        </is>
      </c>
      <c r="BA81"/>
      <c r="BB81" t="n">
        <v>4.0</v>
      </c>
      <c r="BC81"/>
      <c r="BD81"/>
      <c r="BE81"/>
      <c r="BF81"/>
      <c r="BG81" t="inlineStr">
        <is>
          <t>Day(s)</t>
        </is>
      </c>
      <c r="BH81" t="inlineStr">
        <is>
          <t>Pure</t>
        </is>
      </c>
      <c r="BI81" t="inlineStr">
        <is>
          <t>DTXSID9021710</t>
        </is>
      </c>
      <c r="BJ81"/>
      <c r="BK81"/>
      <c r="BL81"/>
      <c r="BM81"/>
      <c r="BN81"/>
      <c r="BO81"/>
      <c r="BP81"/>
      <c r="BQ81"/>
      <c r="BR81"/>
      <c r="BS81"/>
      <c r="BT81" t="inlineStr">
        <is>
          <t>--</t>
        </is>
      </c>
      <c r="BU81"/>
      <c r="BV81"/>
      <c r="BW81"/>
      <c r="BX81"/>
      <c r="BY81"/>
      <c r="BZ81"/>
      <c r="CA81"/>
      <c r="CB81"/>
      <c r="CC81"/>
      <c r="CD81"/>
      <c r="CE81"/>
      <c r="CF81"/>
      <c r="CG81"/>
      <c r="CH81"/>
      <c r="CI81" t="inlineStr">
        <is>
          <t xml:space="preserve"> Affected fish lost schooling behavior, were hyperactive and overreactive to external stimuli and were darkly colored. EquilibrNAm loss was not observed prior to death. </t>
        </is>
      </c>
      <c r="CJ81" t="inlineStr">
        <is>
          <t xml:space="preserve">   Affected fish lost schooling behavior, were hyperactive and overreactive to external stimuli and were darkly colored. EquilibrNAm loss was not observed prior to death. </t>
        </is>
      </c>
      <c r="CK81" t="inlineStr">
        <is>
          <t>Geiger,D.L., D.J. Call, and L.T. Brooke</t>
        </is>
      </c>
      <c r="CL81" t="n">
        <v>12859.0</v>
      </c>
      <c r="CM81" t="inlineStr">
        <is>
          <t>Acute Toxicities of Organic Chemicals to Fathead Minnows (Pimephales promelas) Volume IV</t>
        </is>
      </c>
      <c r="CN81" t="inlineStr">
        <is>
          <t>Center for Lake Superior Environmental Studies, University of Wisconsin, Superior, WI4:355 p.</t>
        </is>
      </c>
      <c r="CO81" t="n">
        <v>1988.0</v>
      </c>
      <c r="CP81" t="inlineStr">
        <is>
          <t>Geiger,D.L., D.J. Call, and L.T. Brooke (1988). Acute Toxicities of Organic Chemicals to Fathead Minnows (Pimephales promelas) Volume IV. Center for Lake Superior Environmental Studies, University of Wisconsin, Superior, WI, 4, 355 p. ECOREF#:12859</t>
        </is>
      </c>
    </row>
    <row r="82">
      <c r="A82" t="n">
        <v>56382.0</v>
      </c>
      <c r="B82" t="inlineStr">
        <is>
          <t>Phosphorothioic acid, O,O-Diethyl-O-(4-nitrophenyl)ester</t>
        </is>
      </c>
      <c r="C82"/>
      <c r="D82" t="inlineStr">
        <is>
          <t>Not coded</t>
        </is>
      </c>
      <c r="E82" t="inlineStr">
        <is>
          <t>United States Environmental Protection Agency</t>
        </is>
      </c>
      <c r="F82"/>
      <c r="G82" t="n">
        <v>99.0</v>
      </c>
      <c r="H82"/>
      <c r="I82"/>
      <c r="J82"/>
      <c r="K82"/>
      <c r="L82" t="inlineStr">
        <is>
          <t>Pimephales promelas</t>
        </is>
      </c>
      <c r="M82" t="inlineStr">
        <is>
          <t>Fathead Minnow</t>
        </is>
      </c>
      <c r="N82"/>
      <c r="O82"/>
      <c r="P82"/>
      <c r="Q82"/>
      <c r="R82"/>
      <c r="S82"/>
      <c r="T82"/>
      <c r="U82"/>
      <c r="V82" t="inlineStr">
        <is>
          <t>Static</t>
        </is>
      </c>
      <c r="W82" t="inlineStr">
        <is>
          <t>Fresh water</t>
        </is>
      </c>
      <c r="X82" t="inlineStr">
        <is>
          <t>Lab</t>
        </is>
      </c>
      <c r="Y82"/>
      <c r="Z82" t="inlineStr">
        <is>
          <t>Active ingredient</t>
        </is>
      </c>
      <c r="AA82"/>
      <c r="AB82" t="n">
        <v>1.4</v>
      </c>
      <c r="AC82"/>
      <c r="AD82"/>
      <c r="AE82"/>
      <c r="AF82"/>
      <c r="AG82" t="inlineStr">
        <is>
          <t>AI mg/L</t>
        </is>
      </c>
      <c r="AH82"/>
      <c r="AI82"/>
      <c r="AJ82"/>
      <c r="AK82"/>
      <c r="AL82"/>
      <c r="AM82"/>
      <c r="AN82"/>
      <c r="AO82"/>
      <c r="AP82"/>
      <c r="AQ82"/>
      <c r="AR82"/>
      <c r="AS82"/>
      <c r="AT82"/>
      <c r="AU82"/>
      <c r="AV82"/>
      <c r="AW82"/>
      <c r="AX82" t="inlineStr">
        <is>
          <t>Mortality</t>
        </is>
      </c>
      <c r="AY82" t="inlineStr">
        <is>
          <t>Mortality</t>
        </is>
      </c>
      <c r="AZ82" t="inlineStr">
        <is>
          <t>LC50</t>
        </is>
      </c>
      <c r="BA82"/>
      <c r="BB82" t="n">
        <v>4.0</v>
      </c>
      <c r="BC82"/>
      <c r="BD82"/>
      <c r="BE82"/>
      <c r="BF82"/>
      <c r="BG82" t="inlineStr">
        <is>
          <t>Day(s)</t>
        </is>
      </c>
      <c r="BH82"/>
      <c r="BI82" t="inlineStr">
        <is>
          <t>DTXSID7021100</t>
        </is>
      </c>
      <c r="BJ82"/>
      <c r="BK82"/>
      <c r="BL82" t="inlineStr">
        <is>
          <t>Acute</t>
        </is>
      </c>
      <c r="BM82"/>
      <c r="BN82"/>
      <c r="BO82"/>
      <c r="BP82"/>
      <c r="BQ82"/>
      <c r="BR82"/>
      <c r="BS82"/>
      <c r="BT82" t="inlineStr">
        <is>
          <t>--</t>
        </is>
      </c>
      <c r="BU82"/>
      <c r="BV82"/>
      <c r="BW82"/>
      <c r="BX82"/>
      <c r="BY82"/>
      <c r="BZ82"/>
      <c r="CA82"/>
      <c r="CB82"/>
      <c r="CC82"/>
      <c r="CD82"/>
      <c r="CE82"/>
      <c r="CF82"/>
      <c r="CG82"/>
      <c r="CH82"/>
      <c r="CI82"/>
      <c r="CJ82" t="inlineStr">
        <is>
          <t xml:space="preserve">CONTR/STD METHODS USED//   </t>
        </is>
      </c>
      <c r="CK82" t="inlineStr">
        <is>
          <t>U.S. Environmental Protection Agency</t>
        </is>
      </c>
      <c r="CL82" t="n">
        <v>344.0</v>
      </c>
      <c r="CM82" t="inlineStr">
        <is>
          <t>Pesticide Ecotoxicity Database (Formerly: Environmental Effects Database (EEDB))</t>
        </is>
      </c>
      <c r="CN82" t="inlineStr">
        <is>
          <t>Environmental Fate and Effects Division, U.S.EPA, Washington, D.C.:</t>
        </is>
      </c>
      <c r="CO82" t="n">
        <v>1992.0</v>
      </c>
      <c r="CP82" t="inlineStr">
        <is>
          <t>U.S. Environmental Protection Agency (1992). Pesticide Ecotoxicity Database (Formerly: Environmental Effects Database (EEDB)). Environmental Fate and Effects Division, U.S.EPA, Washington, D.C., ECOREF#:344</t>
        </is>
      </c>
    </row>
    <row r="83">
      <c r="A83" t="n">
        <v>56382.0</v>
      </c>
      <c r="B83" t="inlineStr">
        <is>
          <t>Phosphorothioic acid, O,O-Diethyl-O-(4-nitrophenyl)ester</t>
        </is>
      </c>
      <c r="C83"/>
      <c r="D83" t="inlineStr">
        <is>
          <t>Measured</t>
        </is>
      </c>
      <c r="E83" t="inlineStr">
        <is>
          <t>Not coded</t>
        </is>
      </c>
      <c r="F83"/>
      <c r="G83" t="n">
        <v>98.5</v>
      </c>
      <c r="H83"/>
      <c r="I83"/>
      <c r="J83"/>
      <c r="K83"/>
      <c r="L83" t="inlineStr">
        <is>
          <t>Pimephales promelas</t>
        </is>
      </c>
      <c r="M83" t="inlineStr">
        <is>
          <t>Fathead Minnow</t>
        </is>
      </c>
      <c r="N83"/>
      <c r="O83"/>
      <c r="P83"/>
      <c r="Q83"/>
      <c r="R83"/>
      <c r="S83"/>
      <c r="T83"/>
      <c r="U83"/>
      <c r="V83" t="inlineStr">
        <is>
          <t>Flow-through</t>
        </is>
      </c>
      <c r="W83" t="inlineStr">
        <is>
          <t>Fresh water</t>
        </is>
      </c>
      <c r="X83" t="inlineStr">
        <is>
          <t>Lab</t>
        </is>
      </c>
      <c r="Y83"/>
      <c r="Z83" t="inlineStr">
        <is>
          <t>Active ingredient</t>
        </is>
      </c>
      <c r="AA83"/>
      <c r="AB83" t="n">
        <v>1.41</v>
      </c>
      <c r="AC83"/>
      <c r="AD83"/>
      <c r="AE83"/>
      <c r="AF83"/>
      <c r="AG83" t="inlineStr">
        <is>
          <t>AI mg/L</t>
        </is>
      </c>
      <c r="AH83"/>
      <c r="AI83"/>
      <c r="AJ83"/>
      <c r="AK83"/>
      <c r="AL83"/>
      <c r="AM83"/>
      <c r="AN83"/>
      <c r="AO83"/>
      <c r="AP83"/>
      <c r="AQ83"/>
      <c r="AR83"/>
      <c r="AS83"/>
      <c r="AT83"/>
      <c r="AU83"/>
      <c r="AV83"/>
      <c r="AW83"/>
      <c r="AX83" t="inlineStr">
        <is>
          <t>Mortality</t>
        </is>
      </c>
      <c r="AY83" t="inlineStr">
        <is>
          <t>Mortality</t>
        </is>
      </c>
      <c r="AZ83" t="inlineStr">
        <is>
          <t>LC50</t>
        </is>
      </c>
      <c r="BA83"/>
      <c r="BB83" t="n">
        <v>4.0</v>
      </c>
      <c r="BC83"/>
      <c r="BD83"/>
      <c r="BE83"/>
      <c r="BF83"/>
      <c r="BG83" t="inlineStr">
        <is>
          <t>Day(s)</t>
        </is>
      </c>
      <c r="BH83" t="inlineStr">
        <is>
          <t>Pure</t>
        </is>
      </c>
      <c r="BI83" t="inlineStr">
        <is>
          <t>DTXSID7021100</t>
        </is>
      </c>
      <c r="BJ83" t="inlineStr">
        <is>
          <t>10.1007/BF01559050</t>
        </is>
      </c>
      <c r="BK83"/>
      <c r="BL83"/>
      <c r="BM83"/>
      <c r="BN83"/>
      <c r="BO83"/>
      <c r="BP83"/>
      <c r="BQ83"/>
      <c r="BR83"/>
      <c r="BS83"/>
      <c r="BT83" t="inlineStr">
        <is>
          <t>--</t>
        </is>
      </c>
      <c r="BU83"/>
      <c r="BV83"/>
      <c r="BW83"/>
      <c r="BX83"/>
      <c r="BY83"/>
      <c r="BZ83"/>
      <c r="CA83"/>
      <c r="CB83"/>
      <c r="CC83"/>
      <c r="CD83"/>
      <c r="CE83"/>
      <c r="CF83"/>
      <c r="CG83"/>
      <c r="CH83"/>
      <c r="CI83" t="inlineStr">
        <is>
          <t xml:space="preserve"> CARRIER/ACETONE// CONTR/SOLVENT// FOLLOWED US FWS METHODS// </t>
        </is>
      </c>
      <c r="CJ83" t="inlineStr">
        <is>
          <t xml:space="preserve">   CARRIER/ACETONE// CONTR/SOLVENT// FOLLOWED US FWS METHODS// </t>
        </is>
      </c>
      <c r="CK83" t="inlineStr">
        <is>
          <t>Solon,J.M., and J.H. Nair III</t>
        </is>
      </c>
      <c r="CL83" t="n">
        <v>605.0</v>
      </c>
      <c r="CM83" t="inlineStr">
        <is>
          <t>The Effect of a Sublethal Concentration of LAS on the Acute Toxicity of Various Phosphate Pesticides to the Fathead Minnow (Pimephales promelas Rafinesque)</t>
        </is>
      </c>
      <c r="CN83" t="inlineStr">
        <is>
          <t>Bull. Environ. Contam. Toxicol.5(5): 408-413</t>
        </is>
      </c>
      <c r="CO83" t="n">
        <v>1970.0</v>
      </c>
      <c r="CP83" t="inlineStr">
        <is>
          <t>Solon,J.M., and J.H. Nair III (1970). The Effect of a Sublethal Concentration of LAS on the Acute Toxicity of Various Phosphate Pesticides to the Fathead Minnow (Pimephales promelas Rafinesque). Bull. Environ. Contam. Toxicol., 5, (5), 408-413. doi:10.1007/BF01559050. ECOREF#:605</t>
        </is>
      </c>
    </row>
    <row r="84">
      <c r="A84" t="n">
        <v>56382.0</v>
      </c>
      <c r="B84" t="inlineStr">
        <is>
          <t>Phosphorothioic acid, O,O-Diethyl-O-(4-nitrophenyl)ester</t>
        </is>
      </c>
      <c r="C84" t="inlineStr">
        <is>
          <t>Reagent Grade, Purissium, Purum, Puriss, Puris, Reinst</t>
        </is>
      </c>
      <c r="D84" t="inlineStr">
        <is>
          <t>Measured</t>
        </is>
      </c>
      <c r="E84" t="inlineStr">
        <is>
          <t>Not coded</t>
        </is>
      </c>
      <c r="F84"/>
      <c r="G84" t="n">
        <v>99.0</v>
      </c>
      <c r="H84"/>
      <c r="I84"/>
      <c r="J84"/>
      <c r="K84"/>
      <c r="L84" t="inlineStr">
        <is>
          <t>Pimephales promelas</t>
        </is>
      </c>
      <c r="M84" t="inlineStr">
        <is>
          <t>Fathead Minnow</t>
        </is>
      </c>
      <c r="N84" t="inlineStr">
        <is>
          <t>Adult</t>
        </is>
      </c>
      <c r="O84"/>
      <c r="P84"/>
      <c r="Q84"/>
      <c r="R84"/>
      <c r="S84"/>
      <c r="T84"/>
      <c r="U84"/>
      <c r="V84" t="inlineStr">
        <is>
          <t>Static</t>
        </is>
      </c>
      <c r="W84" t="inlineStr">
        <is>
          <t>Fresh water</t>
        </is>
      </c>
      <c r="X84" t="inlineStr">
        <is>
          <t>Lab</t>
        </is>
      </c>
      <c r="Y84"/>
      <c r="Z84" t="inlineStr">
        <is>
          <t>Active ingredient</t>
        </is>
      </c>
      <c r="AA84"/>
      <c r="AB84" t="n">
        <v>1.6</v>
      </c>
      <c r="AC84"/>
      <c r="AD84" t="n">
        <v>1.25</v>
      </c>
      <c r="AE84"/>
      <c r="AF84" t="n">
        <v>2.05</v>
      </c>
      <c r="AG84" t="inlineStr">
        <is>
          <t>AI mg/L</t>
        </is>
      </c>
      <c r="AH84"/>
      <c r="AI84"/>
      <c r="AJ84"/>
      <c r="AK84"/>
      <c r="AL84"/>
      <c r="AM84"/>
      <c r="AN84"/>
      <c r="AO84"/>
      <c r="AP84"/>
      <c r="AQ84"/>
      <c r="AR84"/>
      <c r="AS84"/>
      <c r="AT84"/>
      <c r="AU84"/>
      <c r="AV84"/>
      <c r="AW84"/>
      <c r="AX84" t="inlineStr">
        <is>
          <t>Mortality</t>
        </is>
      </c>
      <c r="AY84" t="inlineStr">
        <is>
          <t>Mortality</t>
        </is>
      </c>
      <c r="AZ84" t="inlineStr">
        <is>
          <t>LC50</t>
        </is>
      </c>
      <c r="BA84"/>
      <c r="BB84" t="n">
        <v>4.0</v>
      </c>
      <c r="BC84"/>
      <c r="BD84"/>
      <c r="BE84"/>
      <c r="BF84"/>
      <c r="BG84" t="inlineStr">
        <is>
          <t>Day(s)</t>
        </is>
      </c>
      <c r="BH84" t="inlineStr">
        <is>
          <t>Pure</t>
        </is>
      </c>
      <c r="BI84" t="inlineStr">
        <is>
          <t>DTXSID7021100</t>
        </is>
      </c>
      <c r="BJ84"/>
      <c r="BK84"/>
      <c r="BL84"/>
      <c r="BM84"/>
      <c r="BN84"/>
      <c r="BO84"/>
      <c r="BP84"/>
      <c r="BQ84"/>
      <c r="BR84"/>
      <c r="BS84"/>
      <c r="BT84" t="inlineStr">
        <is>
          <t>--</t>
        </is>
      </c>
      <c r="BU84"/>
      <c r="BV84"/>
      <c r="BW84"/>
      <c r="BX84"/>
      <c r="BY84"/>
      <c r="BZ84"/>
      <c r="CA84"/>
      <c r="CB84"/>
      <c r="CC84"/>
      <c r="CD84"/>
      <c r="CE84"/>
      <c r="CF84"/>
      <c r="CG84"/>
      <c r="CH84"/>
      <c r="CI84"/>
      <c r="CJ84"/>
      <c r="CK84" t="inlineStr">
        <is>
          <t>Spacie,A.</t>
        </is>
      </c>
      <c r="CL84" t="n">
        <v>14170.0</v>
      </c>
      <c r="CM84" t="inlineStr">
        <is>
          <t>Acute and Chronic Parathion Toxicity to Fish and Invertebrates</t>
        </is>
      </c>
      <c r="CN84" t="inlineStr">
        <is>
          <t>Office of Research and Monitoring, U. S. Environmental Protection Agency, Washington, DC:106 p.</t>
        </is>
      </c>
      <c r="CO84" t="n">
        <v>1976.0</v>
      </c>
      <c r="CP84" t="inlineStr">
        <is>
          <t>Spacie,A. (1976). Acute and Chronic Parathion Toxicity to Fish and Invertebrates. Office of Research and Monitoring, U. S. Environmental Protection Agency, Washington, DC, 106 p. ECOREF#:14170</t>
        </is>
      </c>
    </row>
    <row r="85">
      <c r="A85" t="n">
        <v>56382.0</v>
      </c>
      <c r="B85" t="inlineStr">
        <is>
          <t>Phosphorothioic acid, O,O-Diethyl-O-(4-nitrophenyl)ester</t>
        </is>
      </c>
      <c r="C85"/>
      <c r="D85" t="inlineStr">
        <is>
          <t>Not reported</t>
        </is>
      </c>
      <c r="E85" t="inlineStr">
        <is>
          <t>Not coded</t>
        </is>
      </c>
      <c r="F85"/>
      <c r="G85" t="n">
        <v>98.7</v>
      </c>
      <c r="H85"/>
      <c r="I85"/>
      <c r="J85"/>
      <c r="K85"/>
      <c r="L85" t="inlineStr">
        <is>
          <t>Pimephales promelas</t>
        </is>
      </c>
      <c r="M85" t="inlineStr">
        <is>
          <t>Fathead Minnow</t>
        </is>
      </c>
      <c r="N85"/>
      <c r="O85"/>
      <c r="P85"/>
      <c r="Q85"/>
      <c r="R85"/>
      <c r="S85"/>
      <c r="T85"/>
      <c r="U85"/>
      <c r="V85" t="inlineStr">
        <is>
          <t>Static</t>
        </is>
      </c>
      <c r="W85" t="inlineStr">
        <is>
          <t>Fresh water</t>
        </is>
      </c>
      <c r="X85" t="inlineStr">
        <is>
          <t>Lab</t>
        </is>
      </c>
      <c r="Y85"/>
      <c r="Z85" t="inlineStr">
        <is>
          <t>Active ingredient</t>
        </is>
      </c>
      <c r="AA85"/>
      <c r="AB85" t="n">
        <v>2.35</v>
      </c>
      <c r="AC85"/>
      <c r="AD85" t="n">
        <v>1.76</v>
      </c>
      <c r="AE85"/>
      <c r="AF85" t="n">
        <v>3.12</v>
      </c>
      <c r="AG85" t="inlineStr">
        <is>
          <t>AI mg/L</t>
        </is>
      </c>
      <c r="AH85"/>
      <c r="AI85"/>
      <c r="AJ85"/>
      <c r="AK85"/>
      <c r="AL85"/>
      <c r="AM85"/>
      <c r="AN85"/>
      <c r="AO85"/>
      <c r="AP85"/>
      <c r="AQ85"/>
      <c r="AR85"/>
      <c r="AS85"/>
      <c r="AT85"/>
      <c r="AU85"/>
      <c r="AV85"/>
      <c r="AW85"/>
      <c r="AX85" t="inlineStr">
        <is>
          <t>Mortality</t>
        </is>
      </c>
      <c r="AY85" t="inlineStr">
        <is>
          <t>Mortality</t>
        </is>
      </c>
      <c r="AZ85" t="inlineStr">
        <is>
          <t>LC50</t>
        </is>
      </c>
      <c r="BA85"/>
      <c r="BB85" t="n">
        <v>4.0</v>
      </c>
      <c r="BC85"/>
      <c r="BD85"/>
      <c r="BE85"/>
      <c r="BF85"/>
      <c r="BG85" t="inlineStr">
        <is>
          <t>Day(s)</t>
        </is>
      </c>
      <c r="BH85" t="inlineStr">
        <is>
          <t>Pure</t>
        </is>
      </c>
      <c r="BI85" t="inlineStr">
        <is>
          <t>DTXSID7021100</t>
        </is>
      </c>
      <c r="BJ85"/>
      <c r="BK85"/>
      <c r="BL85"/>
      <c r="BM85"/>
      <c r="BN85"/>
      <c r="BO85"/>
      <c r="BP85"/>
      <c r="BQ85"/>
      <c r="BR85"/>
      <c r="BS85"/>
      <c r="BT85" t="inlineStr">
        <is>
          <t>--</t>
        </is>
      </c>
      <c r="BU85"/>
      <c r="BV85"/>
      <c r="BW85"/>
      <c r="BX85"/>
      <c r="BY85"/>
      <c r="BZ85"/>
      <c r="CA85"/>
      <c r="CB85"/>
      <c r="CC85"/>
      <c r="CD85"/>
      <c r="CE85"/>
      <c r="CF85"/>
      <c r="CG85"/>
      <c r="CH85"/>
      <c r="CI85"/>
      <c r="CJ85"/>
      <c r="CK85" t="inlineStr">
        <is>
          <t>Mayer,F.L.,Jr., and M.R. Ellersieck</t>
        </is>
      </c>
      <c r="CL85" t="n">
        <v>6797.0</v>
      </c>
      <c r="CM85" t="inlineStr">
        <is>
          <t>Manual of Acute Toxicity: Interpretation and Data Base for 410 Chemicals and 66 Species of Freshwater Animals</t>
        </is>
      </c>
      <c r="CN85" t="inlineStr">
        <is>
          <t>USDI Fish and Wildlife Service, Publication No.160, Washington, DC:505 p.</t>
        </is>
      </c>
      <c r="CO85" t="n">
        <v>1986.0</v>
      </c>
      <c r="CP85" t="inlineStr">
        <is>
          <t>Mayer,F.L.,Jr., and M.R. Ellersieck (1986). Manual of Acute Toxicity: Interpretation and Data Base for 410 Chemicals and 66 Species of Freshwater Animals. USDI Fish and Wildlife Service, Publication No.160, Washington, DC, 505 p. ECOREF#:6797</t>
        </is>
      </c>
    </row>
    <row r="86">
      <c r="A86" t="n">
        <v>56382.0</v>
      </c>
      <c r="B86" t="inlineStr">
        <is>
          <t>Phosphorothioic acid, O,O-Diethyl-O-(4-nitrophenyl)ester</t>
        </is>
      </c>
      <c r="C86" t="inlineStr">
        <is>
          <t>Technical grade, technical product, technical formulation</t>
        </is>
      </c>
      <c r="D86" t="inlineStr">
        <is>
          <t>Unmeasured</t>
        </is>
      </c>
      <c r="E86" t="inlineStr">
        <is>
          <t>Not coded</t>
        </is>
      </c>
      <c r="F86"/>
      <c r="G86" t="n">
        <v>99.0</v>
      </c>
      <c r="H86"/>
      <c r="I86"/>
      <c r="J86"/>
      <c r="K86"/>
      <c r="L86" t="inlineStr">
        <is>
          <t>Pimephales promelas</t>
        </is>
      </c>
      <c r="M86" t="inlineStr">
        <is>
          <t>Fathead Minnow</t>
        </is>
      </c>
      <c r="N86"/>
      <c r="O86"/>
      <c r="P86"/>
      <c r="Q86"/>
      <c r="R86"/>
      <c r="S86"/>
      <c r="T86"/>
      <c r="U86"/>
      <c r="V86" t="inlineStr">
        <is>
          <t>Static</t>
        </is>
      </c>
      <c r="W86" t="inlineStr">
        <is>
          <t>Fresh water</t>
        </is>
      </c>
      <c r="X86" t="inlineStr">
        <is>
          <t>Lab</t>
        </is>
      </c>
      <c r="Y86"/>
      <c r="Z86" t="inlineStr">
        <is>
          <t>Active ingredient</t>
        </is>
      </c>
      <c r="AA86"/>
      <c r="AB86" t="n">
        <v>1.4</v>
      </c>
      <c r="AC86"/>
      <c r="AD86"/>
      <c r="AE86"/>
      <c r="AF86"/>
      <c r="AG86" t="inlineStr">
        <is>
          <t>AI mg/L</t>
        </is>
      </c>
      <c r="AH86"/>
      <c r="AI86"/>
      <c r="AJ86"/>
      <c r="AK86"/>
      <c r="AL86"/>
      <c r="AM86"/>
      <c r="AN86"/>
      <c r="AO86"/>
      <c r="AP86"/>
      <c r="AQ86"/>
      <c r="AR86"/>
      <c r="AS86"/>
      <c r="AT86"/>
      <c r="AU86"/>
      <c r="AV86"/>
      <c r="AW86"/>
      <c r="AX86" t="inlineStr">
        <is>
          <t>Mortality</t>
        </is>
      </c>
      <c r="AY86" t="inlineStr">
        <is>
          <t>Mortality</t>
        </is>
      </c>
      <c r="AZ86" t="inlineStr">
        <is>
          <t>LC50</t>
        </is>
      </c>
      <c r="BA86"/>
      <c r="BB86" t="n">
        <v>4.0</v>
      </c>
      <c r="BC86"/>
      <c r="BD86"/>
      <c r="BE86"/>
      <c r="BF86"/>
      <c r="BG86" t="inlineStr">
        <is>
          <t>Day(s)</t>
        </is>
      </c>
      <c r="BH86" t="inlineStr">
        <is>
          <t>Active ingredient</t>
        </is>
      </c>
      <c r="BI86" t="inlineStr">
        <is>
          <t>DTXSID7021100</t>
        </is>
      </c>
      <c r="BJ86" t="inlineStr">
        <is>
          <t>10.1577/1548-8659(1957)87[39:TOOPIT]2.0.CO;2</t>
        </is>
      </c>
      <c r="BK86"/>
      <c r="BL86"/>
      <c r="BM86"/>
      <c r="BN86"/>
      <c r="BO86"/>
      <c r="BP86"/>
      <c r="BQ86"/>
      <c r="BR86"/>
      <c r="BS86"/>
      <c r="BT86" t="inlineStr">
        <is>
          <t>--</t>
        </is>
      </c>
      <c r="BU86"/>
      <c r="BV86"/>
      <c r="BW86"/>
      <c r="BX86"/>
      <c r="BY86"/>
      <c r="BZ86"/>
      <c r="CA86"/>
      <c r="CB86"/>
      <c r="CC86"/>
      <c r="CD86"/>
      <c r="CE86"/>
      <c r="CF86"/>
      <c r="CG86"/>
      <c r="CH86"/>
      <c r="CI86" t="inlineStr">
        <is>
          <t xml:space="preserve"> CARRIER/ACETONE, 1 % IN STOCK SOLUTION// HARD/DILUTION// WATER = 20 MG/L CACO3// </t>
        </is>
      </c>
      <c r="CJ86" t="inlineStr">
        <is>
          <t xml:space="preserve">   CARRIER/ACETONE, 1 % IN STOCK SOLUTION// HARD/DILUTION// WATER = 20 MG/L CACO3// </t>
        </is>
      </c>
      <c r="CK86" t="inlineStr">
        <is>
          <t>Henderson,C., and Q.H. Pickering</t>
        </is>
      </c>
      <c r="CL86" t="n">
        <v>2155.0</v>
      </c>
      <c r="CM86" t="inlineStr">
        <is>
          <t>Toxicity of Organic Phosphorus Insecticides to Fish</t>
        </is>
      </c>
      <c r="CN86" t="inlineStr">
        <is>
          <t>Trans. Am. Fish. Soc.87:39-51</t>
        </is>
      </c>
      <c r="CO86" t="n">
        <v>1958.0</v>
      </c>
      <c r="CP86" t="inlineStr">
        <is>
          <t>Henderson,C., and Q.H. Pickering (1958). Toxicity of Organic Phosphorus Insecticides to Fish. Trans. Am. Fish. Soc., 87, 39-51. doi:10.1577/1548-8659(1957)87[39:TOOPIT]2.0.CO;2. ECOREF#:2155</t>
        </is>
      </c>
    </row>
    <row r="87">
      <c r="A87" t="n">
        <v>56382.0</v>
      </c>
      <c r="B87" t="inlineStr">
        <is>
          <t>Phosphorothioic acid, O,O-Diethyl-O-(4-nitrophenyl)ester</t>
        </is>
      </c>
      <c r="C87"/>
      <c r="D87" t="inlineStr">
        <is>
          <t>Not coded</t>
        </is>
      </c>
      <c r="E87" t="inlineStr">
        <is>
          <t>United States Environmental Protection Agency</t>
        </is>
      </c>
      <c r="F87"/>
      <c r="G87" t="n">
        <v>99.0</v>
      </c>
      <c r="H87"/>
      <c r="I87"/>
      <c r="J87"/>
      <c r="K87"/>
      <c r="L87" t="inlineStr">
        <is>
          <t>Pimephales promelas</t>
        </is>
      </c>
      <c r="M87" t="inlineStr">
        <is>
          <t>Fathead Minnow</t>
        </is>
      </c>
      <c r="N87"/>
      <c r="O87"/>
      <c r="P87"/>
      <c r="Q87"/>
      <c r="R87"/>
      <c r="S87"/>
      <c r="T87"/>
      <c r="U87"/>
      <c r="V87" t="inlineStr">
        <is>
          <t>Static</t>
        </is>
      </c>
      <c r="W87" t="inlineStr">
        <is>
          <t>Fresh water</t>
        </is>
      </c>
      <c r="X87" t="inlineStr">
        <is>
          <t>Lab</t>
        </is>
      </c>
      <c r="Y87"/>
      <c r="Z87" t="inlineStr">
        <is>
          <t>Active ingredient</t>
        </is>
      </c>
      <c r="AA87"/>
      <c r="AB87" t="n">
        <v>1.3</v>
      </c>
      <c r="AC87"/>
      <c r="AD87"/>
      <c r="AE87"/>
      <c r="AF87"/>
      <c r="AG87" t="inlineStr">
        <is>
          <t>AI mg/L</t>
        </is>
      </c>
      <c r="AH87"/>
      <c r="AI87"/>
      <c r="AJ87"/>
      <c r="AK87"/>
      <c r="AL87"/>
      <c r="AM87"/>
      <c r="AN87"/>
      <c r="AO87"/>
      <c r="AP87"/>
      <c r="AQ87"/>
      <c r="AR87"/>
      <c r="AS87"/>
      <c r="AT87"/>
      <c r="AU87"/>
      <c r="AV87"/>
      <c r="AW87"/>
      <c r="AX87" t="inlineStr">
        <is>
          <t>Mortality</t>
        </is>
      </c>
      <c r="AY87" t="inlineStr">
        <is>
          <t>Mortality</t>
        </is>
      </c>
      <c r="AZ87" t="inlineStr">
        <is>
          <t>LC50</t>
        </is>
      </c>
      <c r="BA87"/>
      <c r="BB87" t="n">
        <v>4.0</v>
      </c>
      <c r="BC87"/>
      <c r="BD87"/>
      <c r="BE87"/>
      <c r="BF87"/>
      <c r="BG87" t="inlineStr">
        <is>
          <t>Day(s)</t>
        </is>
      </c>
      <c r="BH87"/>
      <c r="BI87" t="inlineStr">
        <is>
          <t>DTXSID7021100</t>
        </is>
      </c>
      <c r="BJ87"/>
      <c r="BK87"/>
      <c r="BL87" t="inlineStr">
        <is>
          <t>Acute</t>
        </is>
      </c>
      <c r="BM87"/>
      <c r="BN87"/>
      <c r="BO87"/>
      <c r="BP87"/>
      <c r="BQ87"/>
      <c r="BR87"/>
      <c r="BS87"/>
      <c r="BT87" t="inlineStr">
        <is>
          <t>--</t>
        </is>
      </c>
      <c r="BU87"/>
      <c r="BV87"/>
      <c r="BW87"/>
      <c r="BX87"/>
      <c r="BY87"/>
      <c r="BZ87"/>
      <c r="CA87"/>
      <c r="CB87"/>
      <c r="CC87"/>
      <c r="CD87"/>
      <c r="CE87"/>
      <c r="CF87"/>
      <c r="CG87"/>
      <c r="CH87"/>
      <c r="CI87"/>
      <c r="CJ87" t="inlineStr">
        <is>
          <t xml:space="preserve">CONTR/STD METHODS USED//   </t>
        </is>
      </c>
      <c r="CK87" t="inlineStr">
        <is>
          <t>U.S. Environmental Protection Agency</t>
        </is>
      </c>
      <c r="CL87" t="n">
        <v>344.0</v>
      </c>
      <c r="CM87" t="inlineStr">
        <is>
          <t>Pesticide Ecotoxicity Database (Formerly: Environmental Effects Database (EEDB))</t>
        </is>
      </c>
      <c r="CN87" t="inlineStr">
        <is>
          <t>Environmental Fate and Effects Division, U.S.EPA, Washington, D.C.:</t>
        </is>
      </c>
      <c r="CO87" t="n">
        <v>1992.0</v>
      </c>
      <c r="CP87" t="inlineStr">
        <is>
          <t>U.S. Environmental Protection Agency (1992). Pesticide Ecotoxicity Database (Formerly: Environmental Effects Database (EEDB)). Environmental Fate and Effects Division, U.S.EPA, Washington, D.C., ECOREF#:344</t>
        </is>
      </c>
    </row>
    <row r="88">
      <c r="A88" t="n">
        <v>56382.0</v>
      </c>
      <c r="B88" t="inlineStr">
        <is>
          <t>Phosphorothioic acid, O,O-Diethyl-O-(4-nitrophenyl)ester</t>
        </is>
      </c>
      <c r="C88"/>
      <c r="D88" t="inlineStr">
        <is>
          <t>Measured</t>
        </is>
      </c>
      <c r="E88" t="inlineStr">
        <is>
          <t>Not coded</t>
        </is>
      </c>
      <c r="F88"/>
      <c r="G88" t="n">
        <v>98.7</v>
      </c>
      <c r="H88"/>
      <c r="I88"/>
      <c r="J88"/>
      <c r="K88"/>
      <c r="L88" t="inlineStr">
        <is>
          <t>Pimephales promelas</t>
        </is>
      </c>
      <c r="M88" t="inlineStr">
        <is>
          <t>Fathead Minnow</t>
        </is>
      </c>
      <c r="N88"/>
      <c r="O88"/>
      <c r="P88"/>
      <c r="Q88"/>
      <c r="R88"/>
      <c r="S88"/>
      <c r="T88"/>
      <c r="U88"/>
      <c r="V88" t="inlineStr">
        <is>
          <t>Flow-through</t>
        </is>
      </c>
      <c r="W88" t="inlineStr">
        <is>
          <t>Fresh water</t>
        </is>
      </c>
      <c r="X88" t="inlineStr">
        <is>
          <t>Lab</t>
        </is>
      </c>
      <c r="Y88"/>
      <c r="Z88" t="inlineStr">
        <is>
          <t>Active ingredient</t>
        </is>
      </c>
      <c r="AA88"/>
      <c r="AB88" t="n">
        <v>1.41</v>
      </c>
      <c r="AC88"/>
      <c r="AD88"/>
      <c r="AE88"/>
      <c r="AF88"/>
      <c r="AG88" t="inlineStr">
        <is>
          <t>AI mg/L</t>
        </is>
      </c>
      <c r="AH88"/>
      <c r="AI88"/>
      <c r="AJ88"/>
      <c r="AK88"/>
      <c r="AL88"/>
      <c r="AM88"/>
      <c r="AN88"/>
      <c r="AO88"/>
      <c r="AP88"/>
      <c r="AQ88"/>
      <c r="AR88"/>
      <c r="AS88"/>
      <c r="AT88"/>
      <c r="AU88"/>
      <c r="AV88"/>
      <c r="AW88"/>
      <c r="AX88" t="inlineStr">
        <is>
          <t>Mortality</t>
        </is>
      </c>
      <c r="AY88" t="inlineStr">
        <is>
          <t>Mortality</t>
        </is>
      </c>
      <c r="AZ88" t="inlineStr">
        <is>
          <t>LC50</t>
        </is>
      </c>
      <c r="BA88"/>
      <c r="BB88" t="n">
        <v>4.0</v>
      </c>
      <c r="BC88"/>
      <c r="BD88"/>
      <c r="BE88"/>
      <c r="BF88"/>
      <c r="BG88" t="inlineStr">
        <is>
          <t>Day(s)</t>
        </is>
      </c>
      <c r="BH88" t="inlineStr">
        <is>
          <t>Pure</t>
        </is>
      </c>
      <c r="BI88" t="inlineStr">
        <is>
          <t>DTXSID7021100</t>
        </is>
      </c>
      <c r="BJ88" t="inlineStr">
        <is>
          <t>10.1016/0043-1354(69)90040-2</t>
        </is>
      </c>
      <c r="BK88"/>
      <c r="BL88"/>
      <c r="BM88"/>
      <c r="BN88"/>
      <c r="BO88"/>
      <c r="BP88"/>
      <c r="BQ88"/>
      <c r="BR88"/>
      <c r="BS88"/>
      <c r="BT88" t="inlineStr">
        <is>
          <t>--</t>
        </is>
      </c>
      <c r="BU88"/>
      <c r="BV88"/>
      <c r="BW88"/>
      <c r="BX88"/>
      <c r="BY88"/>
      <c r="BZ88"/>
      <c r="CA88"/>
      <c r="CB88"/>
      <c r="CC88"/>
      <c r="CD88"/>
      <c r="CE88"/>
      <c r="CF88"/>
      <c r="CG88"/>
      <c r="CH88"/>
      <c r="CI88"/>
      <c r="CJ88"/>
      <c r="CK88" t="inlineStr">
        <is>
          <t>Solon,J.M., J.L. Lincer, and J.H. Nair III</t>
        </is>
      </c>
      <c r="CL88" t="n">
        <v>2100.0</v>
      </c>
      <c r="CM88" t="inlineStr">
        <is>
          <t>The Effect of Sublethal Concentration of LAS on the Acute Toxicity of Various Insecticides to the Fathead Minnow (Pimephales promelas Rafinesque)</t>
        </is>
      </c>
      <c r="CN88" t="inlineStr">
        <is>
          <t>Water Res.3(10): 767-775</t>
        </is>
      </c>
      <c r="CO88" t="n">
        <v>1969.0</v>
      </c>
      <c r="CP88" t="inlineStr">
        <is>
          <t>Solon,J.M., J.L. Lincer, and J.H. Nair III (1969). The Effect of Sublethal Concentration of LAS on the Acute Toxicity of Various Insecticides to the Fathead Minnow (Pimephales promelas Rafinesque). Water Res., 3, (10), 767-775. doi:10.1016/0043-1354(69)90040-2. ECOREF#:2100</t>
        </is>
      </c>
    </row>
    <row r="89">
      <c r="A89" t="n">
        <v>56382.0</v>
      </c>
      <c r="B89" t="inlineStr">
        <is>
          <t>Phosphorothioic acid, O,O-Diethyl-O-(4-nitrophenyl)ester</t>
        </is>
      </c>
      <c r="C89" t="inlineStr">
        <is>
          <t>Reagent Grade, Purissium, Purum, Puriss, Puris, Reinst</t>
        </is>
      </c>
      <c r="D89" t="inlineStr">
        <is>
          <t>Measured</t>
        </is>
      </c>
      <c r="E89" t="inlineStr">
        <is>
          <t>Not coded</t>
        </is>
      </c>
      <c r="F89"/>
      <c r="G89" t="n">
        <v>99.0</v>
      </c>
      <c r="H89"/>
      <c r="I89"/>
      <c r="J89"/>
      <c r="K89"/>
      <c r="L89" t="inlineStr">
        <is>
          <t>Pimephales promelas</t>
        </is>
      </c>
      <c r="M89" t="inlineStr">
        <is>
          <t>Fathead Minnow</t>
        </is>
      </c>
      <c r="N89" t="inlineStr">
        <is>
          <t>Adult</t>
        </is>
      </c>
      <c r="O89"/>
      <c r="P89"/>
      <c r="Q89"/>
      <c r="R89"/>
      <c r="S89"/>
      <c r="T89"/>
      <c r="U89"/>
      <c r="V89" t="inlineStr">
        <is>
          <t>Flow-through</t>
        </is>
      </c>
      <c r="W89" t="inlineStr">
        <is>
          <t>Fresh water</t>
        </is>
      </c>
      <c r="X89" t="inlineStr">
        <is>
          <t>Lab</t>
        </is>
      </c>
      <c r="Y89"/>
      <c r="Z89" t="inlineStr">
        <is>
          <t>Active ingredient</t>
        </is>
      </c>
      <c r="AA89"/>
      <c r="AB89" t="n">
        <v>0.5</v>
      </c>
      <c r="AC89"/>
      <c r="AD89" t="n">
        <v>0.24</v>
      </c>
      <c r="AE89"/>
      <c r="AF89" t="n">
        <v>1.03</v>
      </c>
      <c r="AG89" t="inlineStr">
        <is>
          <t>AI mg/L</t>
        </is>
      </c>
      <c r="AH89"/>
      <c r="AI89"/>
      <c r="AJ89"/>
      <c r="AK89"/>
      <c r="AL89"/>
      <c r="AM89"/>
      <c r="AN89"/>
      <c r="AO89"/>
      <c r="AP89"/>
      <c r="AQ89"/>
      <c r="AR89"/>
      <c r="AS89"/>
      <c r="AT89"/>
      <c r="AU89"/>
      <c r="AV89"/>
      <c r="AW89"/>
      <c r="AX89" t="inlineStr">
        <is>
          <t>Mortality</t>
        </is>
      </c>
      <c r="AY89" t="inlineStr">
        <is>
          <t>Mortality</t>
        </is>
      </c>
      <c r="AZ89" t="inlineStr">
        <is>
          <t>LC50</t>
        </is>
      </c>
      <c r="BA89"/>
      <c r="BB89" t="n">
        <v>4.0</v>
      </c>
      <c r="BC89"/>
      <c r="BD89"/>
      <c r="BE89"/>
      <c r="BF89"/>
      <c r="BG89" t="inlineStr">
        <is>
          <t>Day(s)</t>
        </is>
      </c>
      <c r="BH89" t="inlineStr">
        <is>
          <t>Pure</t>
        </is>
      </c>
      <c r="BI89" t="inlineStr">
        <is>
          <t>DTXSID7021100</t>
        </is>
      </c>
      <c r="BJ89"/>
      <c r="BK89"/>
      <c r="BL89"/>
      <c r="BM89"/>
      <c r="BN89"/>
      <c r="BO89"/>
      <c r="BP89"/>
      <c r="BQ89"/>
      <c r="BR89"/>
      <c r="BS89"/>
      <c r="BT89" t="inlineStr">
        <is>
          <t>--</t>
        </is>
      </c>
      <c r="BU89"/>
      <c r="BV89"/>
      <c r="BW89"/>
      <c r="BX89"/>
      <c r="BY89"/>
      <c r="BZ89"/>
      <c r="CA89"/>
      <c r="CB89"/>
      <c r="CC89"/>
      <c r="CD89"/>
      <c r="CE89"/>
      <c r="CF89"/>
      <c r="CG89"/>
      <c r="CH89"/>
      <c r="CI89"/>
      <c r="CJ89"/>
      <c r="CK89" t="inlineStr">
        <is>
          <t>Spacie,A.</t>
        </is>
      </c>
      <c r="CL89" t="n">
        <v>14170.0</v>
      </c>
      <c r="CM89" t="inlineStr">
        <is>
          <t>Acute and Chronic Parathion Toxicity to Fish and Invertebrates</t>
        </is>
      </c>
      <c r="CN89" t="inlineStr">
        <is>
          <t>Office of Research and Monitoring, U. S. Environmental Protection Agency, Washington, DC:106 p.</t>
        </is>
      </c>
      <c r="CO89" t="n">
        <v>1976.0</v>
      </c>
      <c r="CP89" t="inlineStr">
        <is>
          <t>Spacie,A. (1976). Acute and Chronic Parathion Toxicity to Fish and Invertebrates. Office of Research and Monitoring, U. S. Environmental Protection Agency, Washington, DC, 106 p. ECOREF#:14170</t>
        </is>
      </c>
    </row>
    <row r="90">
      <c r="A90" t="n">
        <v>56382.0</v>
      </c>
      <c r="B90" t="inlineStr">
        <is>
          <t>Phosphorothioic acid, O,O-Diethyl-O-(4-nitrophenyl)ester</t>
        </is>
      </c>
      <c r="C90" t="inlineStr">
        <is>
          <t>Technical grade, technical product, technical formulation</t>
        </is>
      </c>
      <c r="D90" t="inlineStr">
        <is>
          <t>Unmeasured</t>
        </is>
      </c>
      <c r="E90" t="inlineStr">
        <is>
          <t>Not coded</t>
        </is>
      </c>
      <c r="F90"/>
      <c r="G90" t="n">
        <v>96.5</v>
      </c>
      <c r="H90"/>
      <c r="I90"/>
      <c r="J90"/>
      <c r="K90"/>
      <c r="L90" t="inlineStr">
        <is>
          <t>Pimephales promelas</t>
        </is>
      </c>
      <c r="M90" t="inlineStr">
        <is>
          <t>Fathead Minnow</t>
        </is>
      </c>
      <c r="N90"/>
      <c r="O90"/>
      <c r="P90"/>
      <c r="Q90"/>
      <c r="R90"/>
      <c r="S90"/>
      <c r="T90"/>
      <c r="U90"/>
      <c r="V90" t="inlineStr">
        <is>
          <t>Static</t>
        </is>
      </c>
      <c r="W90" t="inlineStr">
        <is>
          <t>Fresh water</t>
        </is>
      </c>
      <c r="X90" t="inlineStr">
        <is>
          <t>Lab</t>
        </is>
      </c>
      <c r="Y90"/>
      <c r="Z90" t="inlineStr">
        <is>
          <t>Active ingredient</t>
        </is>
      </c>
      <c r="AA90"/>
      <c r="AB90" t="n">
        <v>3.6</v>
      </c>
      <c r="AC90"/>
      <c r="AD90"/>
      <c r="AE90"/>
      <c r="AF90"/>
      <c r="AG90" t="inlineStr">
        <is>
          <t>AI mg/L</t>
        </is>
      </c>
      <c r="AH90"/>
      <c r="AI90"/>
      <c r="AJ90"/>
      <c r="AK90"/>
      <c r="AL90"/>
      <c r="AM90"/>
      <c r="AN90"/>
      <c r="AO90"/>
      <c r="AP90"/>
      <c r="AQ90"/>
      <c r="AR90"/>
      <c r="AS90"/>
      <c r="AT90"/>
      <c r="AU90"/>
      <c r="AV90"/>
      <c r="AW90"/>
      <c r="AX90" t="inlineStr">
        <is>
          <t>Mortality</t>
        </is>
      </c>
      <c r="AY90" t="inlineStr">
        <is>
          <t>Mortality</t>
        </is>
      </c>
      <c r="AZ90" t="inlineStr">
        <is>
          <t>LC50</t>
        </is>
      </c>
      <c r="BA90"/>
      <c r="BB90" t="n">
        <v>4.0</v>
      </c>
      <c r="BC90"/>
      <c r="BD90"/>
      <c r="BE90"/>
      <c r="BF90"/>
      <c r="BG90" t="inlineStr">
        <is>
          <t>Day(s)</t>
        </is>
      </c>
      <c r="BH90" t="inlineStr">
        <is>
          <t>Active ingredient</t>
        </is>
      </c>
      <c r="BI90" t="inlineStr">
        <is>
          <t>DTXSID7021100</t>
        </is>
      </c>
      <c r="BJ90" t="inlineStr">
        <is>
          <t>10.1577/1548-8659(1957)87[39:TOOPIT]2.0.CO;2</t>
        </is>
      </c>
      <c r="BK90"/>
      <c r="BL90"/>
      <c r="BM90"/>
      <c r="BN90"/>
      <c r="BO90"/>
      <c r="BP90"/>
      <c r="BQ90"/>
      <c r="BR90"/>
      <c r="BS90"/>
      <c r="BT90" t="inlineStr">
        <is>
          <t>--</t>
        </is>
      </c>
      <c r="BU90"/>
      <c r="BV90"/>
      <c r="BW90"/>
      <c r="BX90"/>
      <c r="BY90"/>
      <c r="BZ90"/>
      <c r="CA90"/>
      <c r="CB90"/>
      <c r="CC90"/>
      <c r="CD90"/>
      <c r="CE90"/>
      <c r="CF90"/>
      <c r="CG90"/>
      <c r="CH90"/>
      <c r="CI90" t="inlineStr">
        <is>
          <t xml:space="preserve"> CARRIER/ACETONE, 1 % IN STOCK SOLUTION// HARD/DILUTION// WATER = 400 MG/L CACO3// </t>
        </is>
      </c>
      <c r="CJ90" t="inlineStr">
        <is>
          <t xml:space="preserve">   CARRIER/ACETONE, 1 % IN STOCK SOLUTION// HARD/DILUTION// WATER = 400 MG/L CACO3// </t>
        </is>
      </c>
      <c r="CK90" t="inlineStr">
        <is>
          <t>Henderson,C., and Q.H. Pickering</t>
        </is>
      </c>
      <c r="CL90" t="n">
        <v>2155.0</v>
      </c>
      <c r="CM90" t="inlineStr">
        <is>
          <t>Toxicity of Organic Phosphorus Insecticides to Fish</t>
        </is>
      </c>
      <c r="CN90" t="inlineStr">
        <is>
          <t>Trans. Am. Fish. Soc.87:39-51</t>
        </is>
      </c>
      <c r="CO90" t="n">
        <v>1958.0</v>
      </c>
      <c r="CP90" t="inlineStr">
        <is>
          <t>Henderson,C., and Q.H. Pickering (1958). Toxicity of Organic Phosphorus Insecticides to Fish. Trans. Am. Fish. Soc., 87, 39-51. doi:10.1577/1548-8659(1957)87[39:TOOPIT]2.0.CO;2. ECOREF#:2155</t>
        </is>
      </c>
    </row>
    <row r="91">
      <c r="A91" t="n">
        <v>56382.0</v>
      </c>
      <c r="B91" t="inlineStr">
        <is>
          <t>Phosphorothioic acid, O,O-Diethyl-O-(4-nitrophenyl)ester</t>
        </is>
      </c>
      <c r="C91" t="inlineStr">
        <is>
          <t>Reagent Grade, Purissium, Purum, Puriss, Puris, Reinst</t>
        </is>
      </c>
      <c r="D91" t="inlineStr">
        <is>
          <t>Measured</t>
        </is>
      </c>
      <c r="E91" t="inlineStr">
        <is>
          <t>Not coded</t>
        </is>
      </c>
      <c r="F91"/>
      <c r="G91" t="n">
        <v>99.0</v>
      </c>
      <c r="H91"/>
      <c r="I91"/>
      <c r="J91"/>
      <c r="K91"/>
      <c r="L91" t="inlineStr">
        <is>
          <t>Pimephales promelas</t>
        </is>
      </c>
      <c r="M91" t="inlineStr">
        <is>
          <t>Fathead Minnow</t>
        </is>
      </c>
      <c r="N91" t="inlineStr">
        <is>
          <t>Adult</t>
        </is>
      </c>
      <c r="O91"/>
      <c r="P91"/>
      <c r="Q91"/>
      <c r="R91"/>
      <c r="S91"/>
      <c r="T91"/>
      <c r="U91"/>
      <c r="V91" t="inlineStr">
        <is>
          <t>Flow-through</t>
        </is>
      </c>
      <c r="W91" t="inlineStr">
        <is>
          <t>Fresh water</t>
        </is>
      </c>
      <c r="X91" t="inlineStr">
        <is>
          <t>Lab</t>
        </is>
      </c>
      <c r="Y91"/>
      <c r="Z91" t="inlineStr">
        <is>
          <t>Active ingredient</t>
        </is>
      </c>
      <c r="AA91"/>
      <c r="AB91" t="n">
        <v>1.6</v>
      </c>
      <c r="AC91"/>
      <c r="AD91" t="n">
        <v>1.25</v>
      </c>
      <c r="AE91"/>
      <c r="AF91" t="n">
        <v>2.05</v>
      </c>
      <c r="AG91" t="inlineStr">
        <is>
          <t>AI mg/L</t>
        </is>
      </c>
      <c r="AH91"/>
      <c r="AI91"/>
      <c r="AJ91"/>
      <c r="AK91"/>
      <c r="AL91"/>
      <c r="AM91"/>
      <c r="AN91"/>
      <c r="AO91"/>
      <c r="AP91"/>
      <c r="AQ91"/>
      <c r="AR91"/>
      <c r="AS91"/>
      <c r="AT91"/>
      <c r="AU91"/>
      <c r="AV91"/>
      <c r="AW91"/>
      <c r="AX91" t="inlineStr">
        <is>
          <t>Mortality</t>
        </is>
      </c>
      <c r="AY91" t="inlineStr">
        <is>
          <t>Mortality</t>
        </is>
      </c>
      <c r="AZ91" t="inlineStr">
        <is>
          <t>LC50</t>
        </is>
      </c>
      <c r="BA91"/>
      <c r="BB91" t="n">
        <v>4.0</v>
      </c>
      <c r="BC91"/>
      <c r="BD91"/>
      <c r="BE91"/>
      <c r="BF91"/>
      <c r="BG91" t="inlineStr">
        <is>
          <t>Day(s)</t>
        </is>
      </c>
      <c r="BH91" t="inlineStr">
        <is>
          <t>Pure</t>
        </is>
      </c>
      <c r="BI91" t="inlineStr">
        <is>
          <t>DTXSID7021100</t>
        </is>
      </c>
      <c r="BJ91"/>
      <c r="BK91"/>
      <c r="BL91"/>
      <c r="BM91"/>
      <c r="BN91"/>
      <c r="BO91"/>
      <c r="BP91"/>
      <c r="BQ91"/>
      <c r="BR91"/>
      <c r="BS91"/>
      <c r="BT91" t="inlineStr">
        <is>
          <t>--</t>
        </is>
      </c>
      <c r="BU91"/>
      <c r="BV91"/>
      <c r="BW91"/>
      <c r="BX91"/>
      <c r="BY91"/>
      <c r="BZ91"/>
      <c r="CA91"/>
      <c r="CB91"/>
      <c r="CC91"/>
      <c r="CD91"/>
      <c r="CE91"/>
      <c r="CF91"/>
      <c r="CG91"/>
      <c r="CH91"/>
      <c r="CI91"/>
      <c r="CJ91"/>
      <c r="CK91" t="inlineStr">
        <is>
          <t>Spacie,A., A.G. Vilkas, G.F. Doebbler, W.J. Kuc, and G.R. Iwan</t>
        </is>
      </c>
      <c r="CL91" t="n">
        <v>983.0</v>
      </c>
      <c r="CM91" t="inlineStr">
        <is>
          <t>Acute and Chronic Parathion Toxicity to Fish and Invertebrates</t>
        </is>
      </c>
      <c r="CN91" t="inlineStr">
        <is>
          <t>EPA 600/3-81-047, U.S.EPA, Washington, DC:78 p.</t>
        </is>
      </c>
      <c r="CO91" t="n">
        <v>1981.0</v>
      </c>
      <c r="CP91" t="inlineStr">
        <is>
          <t>Spacie,A., A.G. Vilkas, G.F. Doebbler, W.J. Kuc, and G.R. Iwan (1981). Acute and Chronic Parathion Toxicity to Fish and Invertebrates. EPA 600/3-81-047, U.S.EPA, Washington, DC, 78 p. ECOREF#:983</t>
        </is>
      </c>
    </row>
    <row r="92">
      <c r="A92" t="n">
        <v>56382.0</v>
      </c>
      <c r="B92" t="inlineStr">
        <is>
          <t>Phosphorothioic acid, O,O-Diethyl-O-(4-nitrophenyl)ester</t>
        </is>
      </c>
      <c r="C92"/>
      <c r="D92" t="inlineStr">
        <is>
          <t>Unmeasured</t>
        </is>
      </c>
      <c r="E92" t="inlineStr">
        <is>
          <t>Not coded</t>
        </is>
      </c>
      <c r="F92"/>
      <c r="G92" t="n">
        <v>25.0</v>
      </c>
      <c r="H92"/>
      <c r="I92"/>
      <c r="J92"/>
      <c r="K92"/>
      <c r="L92" t="inlineStr">
        <is>
          <t>Pimephales promelas</t>
        </is>
      </c>
      <c r="M92" t="inlineStr">
        <is>
          <t>Fathead Minnow</t>
        </is>
      </c>
      <c r="N92"/>
      <c r="O92"/>
      <c r="P92"/>
      <c r="Q92"/>
      <c r="R92"/>
      <c r="S92"/>
      <c r="T92"/>
      <c r="U92"/>
      <c r="V92" t="inlineStr">
        <is>
          <t>Static</t>
        </is>
      </c>
      <c r="W92" t="inlineStr">
        <is>
          <t>Fresh water</t>
        </is>
      </c>
      <c r="X92" t="inlineStr">
        <is>
          <t>Lab</t>
        </is>
      </c>
      <c r="Y92"/>
      <c r="Z92" t="inlineStr">
        <is>
          <t>Formulation</t>
        </is>
      </c>
      <c r="AA92"/>
      <c r="AB92" t="n">
        <v>3.0</v>
      </c>
      <c r="AC92"/>
      <c r="AD92"/>
      <c r="AE92"/>
      <c r="AF92"/>
      <c r="AG92" t="inlineStr">
        <is>
          <t>AI mg/L</t>
        </is>
      </c>
      <c r="AH92"/>
      <c r="AI92"/>
      <c r="AJ92"/>
      <c r="AK92"/>
      <c r="AL92"/>
      <c r="AM92"/>
      <c r="AN92"/>
      <c r="AO92"/>
      <c r="AP92"/>
      <c r="AQ92"/>
      <c r="AR92"/>
      <c r="AS92"/>
      <c r="AT92"/>
      <c r="AU92"/>
      <c r="AV92"/>
      <c r="AW92"/>
      <c r="AX92" t="inlineStr">
        <is>
          <t>Mortality</t>
        </is>
      </c>
      <c r="AY92" t="inlineStr">
        <is>
          <t>Mortality</t>
        </is>
      </c>
      <c r="AZ92" t="inlineStr">
        <is>
          <t>LC50</t>
        </is>
      </c>
      <c r="BA92"/>
      <c r="BB92" t="n">
        <v>4.0</v>
      </c>
      <c r="BC92"/>
      <c r="BD92"/>
      <c r="BE92"/>
      <c r="BF92"/>
      <c r="BG92" t="inlineStr">
        <is>
          <t>Day(s)</t>
        </is>
      </c>
      <c r="BH92" t="inlineStr">
        <is>
          <t>Emulsifiable concentrate</t>
        </is>
      </c>
      <c r="BI92" t="inlineStr">
        <is>
          <t>DTXSID7021100</t>
        </is>
      </c>
      <c r="BJ92" t="inlineStr">
        <is>
          <t>10.1577/1548-8659(1962)91[175:TTOOPI]2.0.CO;2</t>
        </is>
      </c>
      <c r="BK92"/>
      <c r="BL92"/>
      <c r="BM92"/>
      <c r="BN92"/>
      <c r="BO92"/>
      <c r="BP92"/>
      <c r="BQ92"/>
      <c r="BR92"/>
      <c r="BS92"/>
      <c r="BT92" t="inlineStr">
        <is>
          <t>--</t>
        </is>
      </c>
      <c r="BU92"/>
      <c r="BV92"/>
      <c r="BW92"/>
      <c r="BX92"/>
      <c r="BY92"/>
      <c r="BZ92"/>
      <c r="CA92"/>
      <c r="CB92"/>
      <c r="CC92"/>
      <c r="CD92"/>
      <c r="CE92"/>
      <c r="CF92"/>
      <c r="CG92"/>
      <c r="CH92"/>
      <c r="CI92" t="inlineStr">
        <is>
          <t xml:space="preserve"> AERATION// CONTR/FOLLOWED APHA STANDARD METHODS// </t>
        </is>
      </c>
      <c r="CJ92" t="inlineStr">
        <is>
          <t xml:space="preserve">   AERATION// CONTR/FOLLOWED APHA STANDARD METHODS// </t>
        </is>
      </c>
      <c r="CK92" t="inlineStr">
        <is>
          <t>Pickering,Q.H., C. Henderson, and A.E. Lemke</t>
        </is>
      </c>
      <c r="CL92" t="n">
        <v>2893.0</v>
      </c>
      <c r="CM92" t="inlineStr">
        <is>
          <t>The Toxicity of Organic Phosphorus Insecticides to Different Species of Warmwater Fishes</t>
        </is>
      </c>
      <c r="CN92" t="inlineStr">
        <is>
          <t>Trans. Am. Fish. Soc.91:175-184</t>
        </is>
      </c>
      <c r="CO92" t="n">
        <v>1962.0</v>
      </c>
      <c r="CP92" t="inlineStr">
        <is>
          <t>Pickering,Q.H., C. Henderson, and A.E. Lemke (1962). The Toxicity of Organic Phosphorus Insecticides to Different Species of Warmwater Fishes. Trans. Am. Fish. Soc., 91, 175-184. doi:10.1577/1548-8659(1962)91[175:TTOOPI]2.0.CO;2. ECOREF#:2893</t>
        </is>
      </c>
    </row>
    <row r="93">
      <c r="A93" t="n">
        <v>56382.0</v>
      </c>
      <c r="B93" t="inlineStr">
        <is>
          <t>Phosphorothioic acid, O,O-Diethyl-O-(4-nitrophenyl)ester</t>
        </is>
      </c>
      <c r="C93" t="inlineStr">
        <is>
          <t>Technical grade, technical product, technical formulation</t>
        </is>
      </c>
      <c r="D93" t="inlineStr">
        <is>
          <t>Unmeasured</t>
        </is>
      </c>
      <c r="E93" t="inlineStr">
        <is>
          <t>Not coded</t>
        </is>
      </c>
      <c r="F93"/>
      <c r="G93" t="n">
        <v>99.0</v>
      </c>
      <c r="H93"/>
      <c r="I93"/>
      <c r="J93"/>
      <c r="K93"/>
      <c r="L93" t="inlineStr">
        <is>
          <t>Pimephales promelas</t>
        </is>
      </c>
      <c r="M93" t="inlineStr">
        <is>
          <t>Fathead Minnow</t>
        </is>
      </c>
      <c r="N93"/>
      <c r="O93"/>
      <c r="P93"/>
      <c r="Q93"/>
      <c r="R93"/>
      <c r="S93"/>
      <c r="T93"/>
      <c r="U93"/>
      <c r="V93" t="inlineStr">
        <is>
          <t>Static</t>
        </is>
      </c>
      <c r="W93" t="inlineStr">
        <is>
          <t>Fresh water</t>
        </is>
      </c>
      <c r="X93" t="inlineStr">
        <is>
          <t>Lab</t>
        </is>
      </c>
      <c r="Y93"/>
      <c r="Z93" t="inlineStr">
        <is>
          <t>Active ingredient</t>
        </is>
      </c>
      <c r="AA93"/>
      <c r="AB93" t="n">
        <v>1.6</v>
      </c>
      <c r="AC93"/>
      <c r="AD93"/>
      <c r="AE93"/>
      <c r="AF93"/>
      <c r="AG93" t="inlineStr">
        <is>
          <t>AI mg/L</t>
        </is>
      </c>
      <c r="AH93"/>
      <c r="AI93"/>
      <c r="AJ93"/>
      <c r="AK93"/>
      <c r="AL93"/>
      <c r="AM93"/>
      <c r="AN93"/>
      <c r="AO93"/>
      <c r="AP93"/>
      <c r="AQ93"/>
      <c r="AR93"/>
      <c r="AS93"/>
      <c r="AT93"/>
      <c r="AU93"/>
      <c r="AV93"/>
      <c r="AW93"/>
      <c r="AX93" t="inlineStr">
        <is>
          <t>Mortality</t>
        </is>
      </c>
      <c r="AY93" t="inlineStr">
        <is>
          <t>Mortality</t>
        </is>
      </c>
      <c r="AZ93" t="inlineStr">
        <is>
          <t>LC50</t>
        </is>
      </c>
      <c r="BA93"/>
      <c r="BB93" t="n">
        <v>4.0</v>
      </c>
      <c r="BC93"/>
      <c r="BD93"/>
      <c r="BE93"/>
      <c r="BF93"/>
      <c r="BG93" t="inlineStr">
        <is>
          <t>Day(s)</t>
        </is>
      </c>
      <c r="BH93" t="inlineStr">
        <is>
          <t>Active ingredient</t>
        </is>
      </c>
      <c r="BI93" t="inlineStr">
        <is>
          <t>DTXSID7021100</t>
        </is>
      </c>
      <c r="BJ93" t="inlineStr">
        <is>
          <t>10.1577/1548-8659(1957)87[39:TOOPIT]2.0.CO;2</t>
        </is>
      </c>
      <c r="BK93"/>
      <c r="BL93"/>
      <c r="BM93"/>
      <c r="BN93"/>
      <c r="BO93"/>
      <c r="BP93"/>
      <c r="BQ93"/>
      <c r="BR93"/>
      <c r="BS93"/>
      <c r="BT93" t="inlineStr">
        <is>
          <t>--</t>
        </is>
      </c>
      <c r="BU93"/>
      <c r="BV93"/>
      <c r="BW93"/>
      <c r="BX93"/>
      <c r="BY93"/>
      <c r="BZ93"/>
      <c r="CA93"/>
      <c r="CB93"/>
      <c r="CC93"/>
      <c r="CD93"/>
      <c r="CE93"/>
      <c r="CF93"/>
      <c r="CG93"/>
      <c r="CH93"/>
      <c r="CI93" t="inlineStr">
        <is>
          <t xml:space="preserve"> CARRIER/ACETONE, 1 % IN STOCK SOLUTION// HARD/DILUTION// WATER = 400 MG/L CACO3// </t>
        </is>
      </c>
      <c r="CJ93" t="inlineStr">
        <is>
          <t xml:space="preserve">   CARRIER/ACETONE, 1 % IN STOCK SOLUTION// HARD/DILUTION// WATER = 400 MG/L CACO3// </t>
        </is>
      </c>
      <c r="CK93" t="inlineStr">
        <is>
          <t>Henderson,C., and Q.H. Pickering</t>
        </is>
      </c>
      <c r="CL93" t="n">
        <v>2155.0</v>
      </c>
      <c r="CM93" t="inlineStr">
        <is>
          <t>Toxicity of Organic Phosphorus Insecticides to Fish</t>
        </is>
      </c>
      <c r="CN93" t="inlineStr">
        <is>
          <t>Trans. Am. Fish. Soc.87:39-51</t>
        </is>
      </c>
      <c r="CO93" t="n">
        <v>1958.0</v>
      </c>
      <c r="CP93" t="inlineStr">
        <is>
          <t>Henderson,C., and Q.H. Pickering (1958). Toxicity of Organic Phosphorus Insecticides to Fish. Trans. Am. Fish. Soc., 87, 39-51. doi:10.1577/1548-8659(1957)87[39:TOOPIT]2.0.CO;2. ECOREF#:2155</t>
        </is>
      </c>
    </row>
    <row r="94">
      <c r="A94" t="n">
        <v>56382.0</v>
      </c>
      <c r="B94" t="inlineStr">
        <is>
          <t>Phosphorothioic acid, O,O-Diethyl-O-(4-nitrophenyl)ester</t>
        </is>
      </c>
      <c r="C94" t="inlineStr">
        <is>
          <t>Reagent Grade, Purissium, Purum, Puriss, Puris, Reinst</t>
        </is>
      </c>
      <c r="D94" t="inlineStr">
        <is>
          <t>Measured</t>
        </is>
      </c>
      <c r="E94" t="inlineStr">
        <is>
          <t>Not coded</t>
        </is>
      </c>
      <c r="F94"/>
      <c r="G94" t="n">
        <v>99.0</v>
      </c>
      <c r="H94"/>
      <c r="I94"/>
      <c r="J94"/>
      <c r="K94"/>
      <c r="L94" t="inlineStr">
        <is>
          <t>Pimephales promelas</t>
        </is>
      </c>
      <c r="M94" t="inlineStr">
        <is>
          <t>Fathead Minnow</t>
        </is>
      </c>
      <c r="N94" t="inlineStr">
        <is>
          <t>Adult</t>
        </is>
      </c>
      <c r="O94"/>
      <c r="P94"/>
      <c r="Q94"/>
      <c r="R94"/>
      <c r="S94"/>
      <c r="T94"/>
      <c r="U94"/>
      <c r="V94" t="inlineStr">
        <is>
          <t>Flow-through</t>
        </is>
      </c>
      <c r="W94" t="inlineStr">
        <is>
          <t>Fresh water</t>
        </is>
      </c>
      <c r="X94" t="inlineStr">
        <is>
          <t>Lab</t>
        </is>
      </c>
      <c r="Y94"/>
      <c r="Z94" t="inlineStr">
        <is>
          <t>Active ingredient</t>
        </is>
      </c>
      <c r="AA94"/>
      <c r="AB94" t="n">
        <v>0.5</v>
      </c>
      <c r="AC94"/>
      <c r="AD94" t="n">
        <v>0.24</v>
      </c>
      <c r="AE94"/>
      <c r="AF94" t="n">
        <v>1.03</v>
      </c>
      <c r="AG94" t="inlineStr">
        <is>
          <t>AI mg/L</t>
        </is>
      </c>
      <c r="AH94"/>
      <c r="AI94"/>
      <c r="AJ94"/>
      <c r="AK94"/>
      <c r="AL94"/>
      <c r="AM94"/>
      <c r="AN94"/>
      <c r="AO94"/>
      <c r="AP94"/>
      <c r="AQ94"/>
      <c r="AR94"/>
      <c r="AS94"/>
      <c r="AT94"/>
      <c r="AU94"/>
      <c r="AV94"/>
      <c r="AW94"/>
      <c r="AX94" t="inlineStr">
        <is>
          <t>Mortality</t>
        </is>
      </c>
      <c r="AY94" t="inlineStr">
        <is>
          <t>Mortality</t>
        </is>
      </c>
      <c r="AZ94" t="inlineStr">
        <is>
          <t>LC50</t>
        </is>
      </c>
      <c r="BA94"/>
      <c r="BB94" t="n">
        <v>4.0</v>
      </c>
      <c r="BC94"/>
      <c r="BD94"/>
      <c r="BE94"/>
      <c r="BF94"/>
      <c r="BG94" t="inlineStr">
        <is>
          <t>Day(s)</t>
        </is>
      </c>
      <c r="BH94" t="inlineStr">
        <is>
          <t>Pure</t>
        </is>
      </c>
      <c r="BI94" t="inlineStr">
        <is>
          <t>DTXSID7021100</t>
        </is>
      </c>
      <c r="BJ94"/>
      <c r="BK94"/>
      <c r="BL94"/>
      <c r="BM94"/>
      <c r="BN94"/>
      <c r="BO94"/>
      <c r="BP94"/>
      <c r="BQ94"/>
      <c r="BR94"/>
      <c r="BS94"/>
      <c r="BT94" t="inlineStr">
        <is>
          <t>--</t>
        </is>
      </c>
      <c r="BU94"/>
      <c r="BV94"/>
      <c r="BW94"/>
      <c r="BX94"/>
      <c r="BY94"/>
      <c r="BZ94"/>
      <c r="CA94"/>
      <c r="CB94"/>
      <c r="CC94"/>
      <c r="CD94"/>
      <c r="CE94"/>
      <c r="CF94"/>
      <c r="CG94"/>
      <c r="CH94"/>
      <c r="CI94"/>
      <c r="CJ94"/>
      <c r="CK94" t="inlineStr">
        <is>
          <t>Spacie,A., A.G. Vilkas, G.F. Doebbler, W.J. Kuc, and G.R. Iwan</t>
        </is>
      </c>
      <c r="CL94" t="n">
        <v>983.0</v>
      </c>
      <c r="CM94" t="inlineStr">
        <is>
          <t>Acute and Chronic Parathion Toxicity to Fish and Invertebrates</t>
        </is>
      </c>
      <c r="CN94" t="inlineStr">
        <is>
          <t>EPA 600/3-81-047, U.S.EPA, Washington, DC:78 p.</t>
        </is>
      </c>
      <c r="CO94" t="n">
        <v>1981.0</v>
      </c>
      <c r="CP94" t="inlineStr">
        <is>
          <t>Spacie,A., A.G. Vilkas, G.F. Doebbler, W.J. Kuc, and G.R. Iwan (1981). Acute and Chronic Parathion Toxicity to Fish and Invertebrates. EPA 600/3-81-047, U.S.EPA, Washington, DC, 78 p. ECOREF#:983</t>
        </is>
      </c>
    </row>
    <row r="95">
      <c r="A95" t="n">
        <v>56382.0</v>
      </c>
      <c r="B95" t="inlineStr">
        <is>
          <t>Phosphorothioic acid, O,O-Diethyl-O-(4-nitrophenyl)ester</t>
        </is>
      </c>
      <c r="C95" t="inlineStr">
        <is>
          <t>Technical grade, technical product, technical formulation</t>
        </is>
      </c>
      <c r="D95" t="inlineStr">
        <is>
          <t>Unmeasured</t>
        </is>
      </c>
      <c r="E95" t="inlineStr">
        <is>
          <t>Not coded</t>
        </is>
      </c>
      <c r="F95"/>
      <c r="G95" t="n">
        <v>99.0</v>
      </c>
      <c r="H95"/>
      <c r="I95"/>
      <c r="J95"/>
      <c r="K95"/>
      <c r="L95" t="inlineStr">
        <is>
          <t>Pimephales promelas</t>
        </is>
      </c>
      <c r="M95" t="inlineStr">
        <is>
          <t>Fathead Minnow</t>
        </is>
      </c>
      <c r="N95"/>
      <c r="O95"/>
      <c r="P95"/>
      <c r="Q95"/>
      <c r="R95"/>
      <c r="S95"/>
      <c r="T95"/>
      <c r="U95"/>
      <c r="V95" t="inlineStr">
        <is>
          <t>Static</t>
        </is>
      </c>
      <c r="W95" t="inlineStr">
        <is>
          <t>Fresh water</t>
        </is>
      </c>
      <c r="X95" t="inlineStr">
        <is>
          <t>Lab</t>
        </is>
      </c>
      <c r="Y95"/>
      <c r="Z95" t="inlineStr">
        <is>
          <t>Active ingredient</t>
        </is>
      </c>
      <c r="AA95"/>
      <c r="AB95" t="n">
        <v>1.3</v>
      </c>
      <c r="AC95"/>
      <c r="AD95"/>
      <c r="AE95"/>
      <c r="AF95"/>
      <c r="AG95" t="inlineStr">
        <is>
          <t>AI mg/L</t>
        </is>
      </c>
      <c r="AH95"/>
      <c r="AI95"/>
      <c r="AJ95"/>
      <c r="AK95"/>
      <c r="AL95"/>
      <c r="AM95"/>
      <c r="AN95"/>
      <c r="AO95"/>
      <c r="AP95"/>
      <c r="AQ95"/>
      <c r="AR95"/>
      <c r="AS95"/>
      <c r="AT95"/>
      <c r="AU95"/>
      <c r="AV95"/>
      <c r="AW95"/>
      <c r="AX95" t="inlineStr">
        <is>
          <t>Mortality</t>
        </is>
      </c>
      <c r="AY95" t="inlineStr">
        <is>
          <t>Mortality</t>
        </is>
      </c>
      <c r="AZ95" t="inlineStr">
        <is>
          <t>LC50</t>
        </is>
      </c>
      <c r="BA95"/>
      <c r="BB95" t="n">
        <v>4.0</v>
      </c>
      <c r="BC95"/>
      <c r="BD95"/>
      <c r="BE95"/>
      <c r="BF95"/>
      <c r="BG95" t="inlineStr">
        <is>
          <t>Day(s)</t>
        </is>
      </c>
      <c r="BH95" t="inlineStr">
        <is>
          <t>Pure</t>
        </is>
      </c>
      <c r="BI95" t="inlineStr">
        <is>
          <t>DTXSID7021100</t>
        </is>
      </c>
      <c r="BJ95" t="inlineStr">
        <is>
          <t>10.1577/1548-8659(1962)91[175:TTOOPI]2.0.CO;2</t>
        </is>
      </c>
      <c r="BK95"/>
      <c r="BL95"/>
      <c r="BM95"/>
      <c r="BN95"/>
      <c r="BO95"/>
      <c r="BP95"/>
      <c r="BQ95"/>
      <c r="BR95"/>
      <c r="BS95"/>
      <c r="BT95" t="inlineStr">
        <is>
          <t>--</t>
        </is>
      </c>
      <c r="BU95"/>
      <c r="BV95"/>
      <c r="BW95"/>
      <c r="BX95"/>
      <c r="BY95"/>
      <c r="BZ95"/>
      <c r="CA95"/>
      <c r="CB95"/>
      <c r="CC95"/>
      <c r="CD95"/>
      <c r="CE95"/>
      <c r="CF95"/>
      <c r="CG95"/>
      <c r="CH95"/>
      <c r="CI95" t="inlineStr">
        <is>
          <t xml:space="preserve"> AERATION// CARRIER/ACETONE// CONTR/FOLLOWED APHA STANDARD METHODS// </t>
        </is>
      </c>
      <c r="CJ95" t="inlineStr">
        <is>
          <t xml:space="preserve">   AERATION// CARRIER/ACETONE// CONTR/FOLLOWED APHA STANDARD METHODS// </t>
        </is>
      </c>
      <c r="CK95" t="inlineStr">
        <is>
          <t>Pickering,Q.H., C. Henderson, and A.E. Lemke</t>
        </is>
      </c>
      <c r="CL95" t="n">
        <v>2893.0</v>
      </c>
      <c r="CM95" t="inlineStr">
        <is>
          <t>The Toxicity of Organic Phosphorus Insecticides to Different Species of Warmwater Fishes</t>
        </is>
      </c>
      <c r="CN95" t="inlineStr">
        <is>
          <t>Trans. Am. Fish. Soc.91:175-184</t>
        </is>
      </c>
      <c r="CO95" t="n">
        <v>1962.0</v>
      </c>
      <c r="CP95" t="inlineStr">
        <is>
          <t>Pickering,Q.H., C. Henderson, and A.E. Lemke (1962). The Toxicity of Organic Phosphorus Insecticides to Different Species of Warmwater Fishes. Trans. Am. Fish. Soc., 91, 175-184. doi:10.1577/1548-8659(1962)91[175:TTOOPI]2.0.CO;2. ECOREF#:2893</t>
        </is>
      </c>
    </row>
    <row r="96">
      <c r="A96" t="n">
        <v>56382.0</v>
      </c>
      <c r="B96" t="inlineStr">
        <is>
          <t>Phosphorothioic acid, O,O-Diethyl-O-(4-nitrophenyl)ester</t>
        </is>
      </c>
      <c r="C96"/>
      <c r="D96" t="inlineStr">
        <is>
          <t>Not reported</t>
        </is>
      </c>
      <c r="E96" t="inlineStr">
        <is>
          <t>Not coded</t>
        </is>
      </c>
      <c r="F96"/>
      <c r="G96" t="n">
        <v>98.7</v>
      </c>
      <c r="H96"/>
      <c r="I96"/>
      <c r="J96"/>
      <c r="K96"/>
      <c r="L96" t="inlineStr">
        <is>
          <t>Pimephales promelas</t>
        </is>
      </c>
      <c r="M96" t="inlineStr">
        <is>
          <t>Fathead Minnow</t>
        </is>
      </c>
      <c r="N96"/>
      <c r="O96"/>
      <c r="P96"/>
      <c r="Q96"/>
      <c r="R96"/>
      <c r="S96"/>
      <c r="T96"/>
      <c r="U96"/>
      <c r="V96" t="inlineStr">
        <is>
          <t>Static</t>
        </is>
      </c>
      <c r="W96" t="inlineStr">
        <is>
          <t>Fresh water</t>
        </is>
      </c>
      <c r="X96" t="inlineStr">
        <is>
          <t>Lab</t>
        </is>
      </c>
      <c r="Y96"/>
      <c r="Z96" t="inlineStr">
        <is>
          <t>Active ingredient</t>
        </is>
      </c>
      <c r="AA96"/>
      <c r="AB96" t="n">
        <v>2.09</v>
      </c>
      <c r="AC96"/>
      <c r="AD96" t="n">
        <v>1.42</v>
      </c>
      <c r="AE96"/>
      <c r="AF96" t="n">
        <v>3.11</v>
      </c>
      <c r="AG96" t="inlineStr">
        <is>
          <t>AI mg/L</t>
        </is>
      </c>
      <c r="AH96"/>
      <c r="AI96"/>
      <c r="AJ96"/>
      <c r="AK96"/>
      <c r="AL96"/>
      <c r="AM96"/>
      <c r="AN96"/>
      <c r="AO96"/>
      <c r="AP96"/>
      <c r="AQ96"/>
      <c r="AR96"/>
      <c r="AS96"/>
      <c r="AT96"/>
      <c r="AU96"/>
      <c r="AV96"/>
      <c r="AW96"/>
      <c r="AX96" t="inlineStr">
        <is>
          <t>Mortality</t>
        </is>
      </c>
      <c r="AY96" t="inlineStr">
        <is>
          <t>Mortality</t>
        </is>
      </c>
      <c r="AZ96" t="inlineStr">
        <is>
          <t>LC50</t>
        </is>
      </c>
      <c r="BA96"/>
      <c r="BB96" t="n">
        <v>4.0</v>
      </c>
      <c r="BC96"/>
      <c r="BD96"/>
      <c r="BE96"/>
      <c r="BF96"/>
      <c r="BG96" t="inlineStr">
        <is>
          <t>Day(s)</t>
        </is>
      </c>
      <c r="BH96" t="inlineStr">
        <is>
          <t>Pure</t>
        </is>
      </c>
      <c r="BI96" t="inlineStr">
        <is>
          <t>DTXSID7021100</t>
        </is>
      </c>
      <c r="BJ96"/>
      <c r="BK96"/>
      <c r="BL96"/>
      <c r="BM96"/>
      <c r="BN96"/>
      <c r="BO96"/>
      <c r="BP96"/>
      <c r="BQ96"/>
      <c r="BR96"/>
      <c r="BS96"/>
      <c r="BT96" t="inlineStr">
        <is>
          <t>--</t>
        </is>
      </c>
      <c r="BU96"/>
      <c r="BV96"/>
      <c r="BW96"/>
      <c r="BX96"/>
      <c r="BY96"/>
      <c r="BZ96"/>
      <c r="CA96"/>
      <c r="CB96"/>
      <c r="CC96"/>
      <c r="CD96"/>
      <c r="CE96"/>
      <c r="CF96"/>
      <c r="CG96"/>
      <c r="CH96"/>
      <c r="CI96"/>
      <c r="CJ96"/>
      <c r="CK96" t="inlineStr">
        <is>
          <t>Mayer,F.L.,Jr., and M.R. Ellersieck</t>
        </is>
      </c>
      <c r="CL96" t="n">
        <v>6797.0</v>
      </c>
      <c r="CM96" t="inlineStr">
        <is>
          <t>Manual of Acute Toxicity: Interpretation and Data Base for 410 Chemicals and 66 Species of Freshwater Animals</t>
        </is>
      </c>
      <c r="CN96" t="inlineStr">
        <is>
          <t>USDI Fish and Wildlife Service, Publication No.160, Washington, DC:505 p.</t>
        </is>
      </c>
      <c r="CO96" t="n">
        <v>1986.0</v>
      </c>
      <c r="CP96" t="inlineStr">
        <is>
          <t>Mayer,F.L.,Jr., and M.R. Ellersieck (1986). Manual of Acute Toxicity: Interpretation and Data Base for 410 Chemicals and 66 Species of Freshwater Animals. USDI Fish and Wildlife Service, Publication No.160, Washington, DC, 505 p. ECOREF#:6797</t>
        </is>
      </c>
    </row>
    <row r="97">
      <c r="A97" t="n">
        <v>56382.0</v>
      </c>
      <c r="B97" t="inlineStr">
        <is>
          <t>Phosphorothioic acid, O,O-Diethyl-O-(4-nitrophenyl)ester</t>
        </is>
      </c>
      <c r="C97" t="inlineStr">
        <is>
          <t>Analytical grade</t>
        </is>
      </c>
      <c r="D97" t="inlineStr">
        <is>
          <t>Unmeasured</t>
        </is>
      </c>
      <c r="E97" t="inlineStr">
        <is>
          <t>Not coded</t>
        </is>
      </c>
      <c r="F97"/>
      <c r="G97"/>
      <c r="H97"/>
      <c r="I97"/>
      <c r="J97"/>
      <c r="K97"/>
      <c r="L97" t="inlineStr">
        <is>
          <t>Pimephales promelas</t>
        </is>
      </c>
      <c r="M97" t="inlineStr">
        <is>
          <t>Fathead Minnow</t>
        </is>
      </c>
      <c r="N97"/>
      <c r="O97"/>
      <c r="P97"/>
      <c r="Q97"/>
      <c r="R97"/>
      <c r="S97"/>
      <c r="T97"/>
      <c r="U97"/>
      <c r="V97" t="inlineStr">
        <is>
          <t>Static</t>
        </is>
      </c>
      <c r="W97" t="inlineStr">
        <is>
          <t>Fresh water</t>
        </is>
      </c>
      <c r="X97" t="inlineStr">
        <is>
          <t>Lab</t>
        </is>
      </c>
      <c r="Y97"/>
      <c r="Z97" t="inlineStr">
        <is>
          <t>Active ingredient</t>
        </is>
      </c>
      <c r="AA97"/>
      <c r="AB97" t="n">
        <v>1.786</v>
      </c>
      <c r="AC97"/>
      <c r="AD97"/>
      <c r="AE97"/>
      <c r="AF97"/>
      <c r="AG97" t="inlineStr">
        <is>
          <t>AI mg/L</t>
        </is>
      </c>
      <c r="AH97"/>
      <c r="AI97"/>
      <c r="AJ97"/>
      <c r="AK97"/>
      <c r="AL97"/>
      <c r="AM97"/>
      <c r="AN97"/>
      <c r="AO97"/>
      <c r="AP97"/>
      <c r="AQ97"/>
      <c r="AR97"/>
      <c r="AS97"/>
      <c r="AT97"/>
      <c r="AU97"/>
      <c r="AV97"/>
      <c r="AW97"/>
      <c r="AX97" t="inlineStr">
        <is>
          <t>Mortality</t>
        </is>
      </c>
      <c r="AY97" t="inlineStr">
        <is>
          <t>Mortality</t>
        </is>
      </c>
      <c r="AZ97" t="inlineStr">
        <is>
          <t>LC50</t>
        </is>
      </c>
      <c r="BA97"/>
      <c r="BB97" t="n">
        <v>4.0</v>
      </c>
      <c r="BC97"/>
      <c r="BD97"/>
      <c r="BE97"/>
      <c r="BF97"/>
      <c r="BG97" t="inlineStr">
        <is>
          <t>Day(s)</t>
        </is>
      </c>
      <c r="BH97"/>
      <c r="BI97" t="inlineStr">
        <is>
          <t>DTXSID7021100</t>
        </is>
      </c>
      <c r="BJ97"/>
      <c r="BK97"/>
      <c r="BL97"/>
      <c r="BM97"/>
      <c r="BN97"/>
      <c r="BO97"/>
      <c r="BP97"/>
      <c r="BQ97"/>
      <c r="BR97"/>
      <c r="BS97"/>
      <c r="BT97" t="inlineStr">
        <is>
          <t>--</t>
        </is>
      </c>
      <c r="BU97"/>
      <c r="BV97"/>
      <c r="BW97"/>
      <c r="BX97"/>
      <c r="BY97"/>
      <c r="BZ97"/>
      <c r="CA97"/>
      <c r="CB97"/>
      <c r="CC97"/>
      <c r="CD97"/>
      <c r="CE97"/>
      <c r="CF97"/>
      <c r="CG97"/>
      <c r="CH97"/>
      <c r="CI97"/>
      <c r="CJ97"/>
      <c r="CK97" t="inlineStr">
        <is>
          <t>Priester,L.E.,Jr.</t>
        </is>
      </c>
      <c r="CL97" t="n">
        <v>14649.0</v>
      </c>
      <c r="CM97" t="inlineStr">
        <is>
          <t>The Accumulation and Metabolism of DDT, Parathion, and Endrin by Aquatic Food-Chain Organisms</t>
        </is>
      </c>
      <c r="CN97" t="inlineStr">
        <is>
          <t>Ph.D. Thesis, Clemson University, Clemson, SC:74 p.</t>
        </is>
      </c>
      <c r="CO97" t="n">
        <v>1965.0</v>
      </c>
      <c r="CP97" t="inlineStr">
        <is>
          <t>Priester,L.E.,Jr. (1965). The Accumulation and Metabolism of DDT, Parathion, and Endrin by Aquatic Food-Chain Organisms. Ph.D. Thesis, Clemson University, Clemson, SC, 74 p. ECOREF#:14649</t>
        </is>
      </c>
    </row>
    <row r="98">
      <c r="A98" t="n">
        <v>56382.0</v>
      </c>
      <c r="B98" t="inlineStr">
        <is>
          <t>Phosphorothioic acid, O,O-Diethyl-O-(4-nitrophenyl)ester</t>
        </is>
      </c>
      <c r="C98" t="inlineStr">
        <is>
          <t>Technical grade, technical product, technical formulation</t>
        </is>
      </c>
      <c r="D98" t="inlineStr">
        <is>
          <t>Unmeasured</t>
        </is>
      </c>
      <c r="E98" t="inlineStr">
        <is>
          <t>Not coded</t>
        </is>
      </c>
      <c r="F98"/>
      <c r="G98" t="n">
        <v>96.5</v>
      </c>
      <c r="H98"/>
      <c r="I98"/>
      <c r="J98"/>
      <c r="K98"/>
      <c r="L98" t="inlineStr">
        <is>
          <t>Pimephales promelas</t>
        </is>
      </c>
      <c r="M98" t="inlineStr">
        <is>
          <t>Fathead Minnow</t>
        </is>
      </c>
      <c r="N98"/>
      <c r="O98"/>
      <c r="P98"/>
      <c r="Q98"/>
      <c r="R98"/>
      <c r="S98"/>
      <c r="T98"/>
      <c r="U98"/>
      <c r="V98" t="inlineStr">
        <is>
          <t>Static</t>
        </is>
      </c>
      <c r="W98" t="inlineStr">
        <is>
          <t>Fresh water</t>
        </is>
      </c>
      <c r="X98" t="inlineStr">
        <is>
          <t>Lab</t>
        </is>
      </c>
      <c r="Y98"/>
      <c r="Z98" t="inlineStr">
        <is>
          <t>Active ingredient</t>
        </is>
      </c>
      <c r="AA98"/>
      <c r="AB98" t="n">
        <v>2.7</v>
      </c>
      <c r="AC98"/>
      <c r="AD98"/>
      <c r="AE98"/>
      <c r="AF98"/>
      <c r="AG98" t="inlineStr">
        <is>
          <t>AI mg/L</t>
        </is>
      </c>
      <c r="AH98"/>
      <c r="AI98"/>
      <c r="AJ98"/>
      <c r="AK98"/>
      <c r="AL98"/>
      <c r="AM98"/>
      <c r="AN98"/>
      <c r="AO98"/>
      <c r="AP98"/>
      <c r="AQ98"/>
      <c r="AR98"/>
      <c r="AS98"/>
      <c r="AT98"/>
      <c r="AU98"/>
      <c r="AV98"/>
      <c r="AW98"/>
      <c r="AX98" t="inlineStr">
        <is>
          <t>Mortality</t>
        </is>
      </c>
      <c r="AY98" t="inlineStr">
        <is>
          <t>Mortality</t>
        </is>
      </c>
      <c r="AZ98" t="inlineStr">
        <is>
          <t>LC50</t>
        </is>
      </c>
      <c r="BA98"/>
      <c r="BB98" t="n">
        <v>4.0</v>
      </c>
      <c r="BC98"/>
      <c r="BD98"/>
      <c r="BE98"/>
      <c r="BF98"/>
      <c r="BG98" t="inlineStr">
        <is>
          <t>Day(s)</t>
        </is>
      </c>
      <c r="BH98" t="inlineStr">
        <is>
          <t>Active ingredient</t>
        </is>
      </c>
      <c r="BI98" t="inlineStr">
        <is>
          <t>DTXSID7021100</t>
        </is>
      </c>
      <c r="BJ98" t="inlineStr">
        <is>
          <t>10.1577/1548-8659(1957)87[39:TOOPIT]2.0.CO;2</t>
        </is>
      </c>
      <c r="BK98"/>
      <c r="BL98"/>
      <c r="BM98"/>
      <c r="BN98"/>
      <c r="BO98"/>
      <c r="BP98"/>
      <c r="BQ98"/>
      <c r="BR98"/>
      <c r="BS98"/>
      <c r="BT98" t="inlineStr">
        <is>
          <t>--</t>
        </is>
      </c>
      <c r="BU98"/>
      <c r="BV98"/>
      <c r="BW98"/>
      <c r="BX98"/>
      <c r="BY98"/>
      <c r="BZ98"/>
      <c r="CA98"/>
      <c r="CB98"/>
      <c r="CC98"/>
      <c r="CD98"/>
      <c r="CE98"/>
      <c r="CF98"/>
      <c r="CG98"/>
      <c r="CH98"/>
      <c r="CI98" t="inlineStr">
        <is>
          <t xml:space="preserve"> CARRIER/ACETONE, 1 % IN STOCK SOLUTION// HARD/DILUTION// WATER = 20 MG/L CACO3// </t>
        </is>
      </c>
      <c r="CJ98" t="inlineStr">
        <is>
          <t xml:space="preserve">   CARRIER/ACETONE, 1 % IN STOCK SOLUTION// HARD/DILUTION// WATER = 20 MG/L CACO3// </t>
        </is>
      </c>
      <c r="CK98" t="inlineStr">
        <is>
          <t>Henderson,C., and Q.H. Pickering</t>
        </is>
      </c>
      <c r="CL98" t="n">
        <v>2155.0</v>
      </c>
      <c r="CM98" t="inlineStr">
        <is>
          <t>Toxicity of Organic Phosphorus Insecticides to Fish</t>
        </is>
      </c>
      <c r="CN98" t="inlineStr">
        <is>
          <t>Trans. Am. Fish. Soc.87:39-51</t>
        </is>
      </c>
      <c r="CO98" t="n">
        <v>1958.0</v>
      </c>
      <c r="CP98" t="inlineStr">
        <is>
          <t>Henderson,C., and Q.H. Pickering (1958). Toxicity of Organic Phosphorus Insecticides to Fish. Trans. Am. Fish. Soc., 87, 39-51. doi:10.1577/1548-8659(1957)87[39:TOOPIT]2.0.CO;2. ECOREF#:2155</t>
        </is>
      </c>
    </row>
    <row r="99">
      <c r="A99" t="n">
        <v>56724.0</v>
      </c>
      <c r="B99" t="inlineStr">
        <is>
          <t>Phosphorothioic acid O-(3-chloro-4-methyl-2-oxo-2H-1-benzopyran-7-yl) O,O-diethyl ester</t>
        </is>
      </c>
      <c r="C99" t="inlineStr">
        <is>
          <t>Technical grade, technical product, technical formulation</t>
        </is>
      </c>
      <c r="D99" t="inlineStr">
        <is>
          <t>Unmeasured</t>
        </is>
      </c>
      <c r="E99" t="inlineStr">
        <is>
          <t>Not coded</t>
        </is>
      </c>
      <c r="F99"/>
      <c r="G99" t="n">
        <v>100.0</v>
      </c>
      <c r="H99"/>
      <c r="I99"/>
      <c r="J99"/>
      <c r="K99"/>
      <c r="L99" t="inlineStr">
        <is>
          <t>Pimephales promelas</t>
        </is>
      </c>
      <c r="M99" t="inlineStr">
        <is>
          <t>Fathead Minnow</t>
        </is>
      </c>
      <c r="N99"/>
      <c r="O99"/>
      <c r="P99"/>
      <c r="Q99"/>
      <c r="R99"/>
      <c r="S99"/>
      <c r="T99"/>
      <c r="U99"/>
      <c r="V99" t="inlineStr">
        <is>
          <t>Static</t>
        </is>
      </c>
      <c r="W99" t="inlineStr">
        <is>
          <t>Fresh water</t>
        </is>
      </c>
      <c r="X99" t="inlineStr">
        <is>
          <t>Lab</t>
        </is>
      </c>
      <c r="Y99"/>
      <c r="Z99" t="inlineStr">
        <is>
          <t>Active ingredient</t>
        </is>
      </c>
      <c r="AA99" t="inlineStr">
        <is>
          <t>&gt;</t>
        </is>
      </c>
      <c r="AB99" t="n">
        <v>18.0</v>
      </c>
      <c r="AC99"/>
      <c r="AD99"/>
      <c r="AE99"/>
      <c r="AF99"/>
      <c r="AG99" t="inlineStr">
        <is>
          <t>AI mg/L</t>
        </is>
      </c>
      <c r="AH99"/>
      <c r="AI99"/>
      <c r="AJ99"/>
      <c r="AK99"/>
      <c r="AL99"/>
      <c r="AM99"/>
      <c r="AN99"/>
      <c r="AO99"/>
      <c r="AP99"/>
      <c r="AQ99"/>
      <c r="AR99"/>
      <c r="AS99"/>
      <c r="AT99"/>
      <c r="AU99"/>
      <c r="AV99"/>
      <c r="AW99"/>
      <c r="AX99" t="inlineStr">
        <is>
          <t>Mortality</t>
        </is>
      </c>
      <c r="AY99" t="inlineStr">
        <is>
          <t>Mortality</t>
        </is>
      </c>
      <c r="AZ99" t="inlineStr">
        <is>
          <t>LC50</t>
        </is>
      </c>
      <c r="BA99"/>
      <c r="BB99" t="n">
        <v>4.0</v>
      </c>
      <c r="BC99"/>
      <c r="BD99"/>
      <c r="BE99"/>
      <c r="BF99"/>
      <c r="BG99" t="inlineStr">
        <is>
          <t>Day(s)</t>
        </is>
      </c>
      <c r="BH99" t="inlineStr">
        <is>
          <t>Pure</t>
        </is>
      </c>
      <c r="BI99" t="inlineStr">
        <is>
          <t>DTXSID2020347</t>
        </is>
      </c>
      <c r="BJ99"/>
      <c r="BK99"/>
      <c r="BL99"/>
      <c r="BM99"/>
      <c r="BN99"/>
      <c r="BO99"/>
      <c r="BP99"/>
      <c r="BQ99"/>
      <c r="BR99"/>
      <c r="BS99"/>
      <c r="BT99" t="inlineStr">
        <is>
          <t>--</t>
        </is>
      </c>
      <c r="BU99"/>
      <c r="BV99"/>
      <c r="BW99"/>
      <c r="BX99"/>
      <c r="BY99"/>
      <c r="BZ99"/>
      <c r="CA99"/>
      <c r="CB99"/>
      <c r="CC99"/>
      <c r="CD99"/>
      <c r="CE99"/>
      <c r="CF99"/>
      <c r="CG99"/>
      <c r="CH99"/>
      <c r="CI99" t="inlineStr">
        <is>
          <t xml:space="preserve"> CARRIER/ACETONE// </t>
        </is>
      </c>
      <c r="CJ99" t="inlineStr">
        <is>
          <t xml:space="preserve">   CARRIER/ACETONE// </t>
        </is>
      </c>
      <c r="CK99" t="inlineStr">
        <is>
          <t>Henderson,C., Q.H. Pickering, and C.M. Tarzwell</t>
        </is>
      </c>
      <c r="CL99" t="n">
        <v>936.0</v>
      </c>
      <c r="CM99" t="inlineStr">
        <is>
          <t>The Toxicity of Organic Phosphorus and Chlorinated Hydrocarbon Insecticides to Fish</t>
        </is>
      </c>
      <c r="CN99" t="inlineStr">
        <is>
          <t>In: C.M.Tarzwell (Ed.), Biological Problems in Water Pollution, Trans.2nd Seminar, April 20-24,1959, Tech.Rep.W60-3, U.S.Public Health Service, R.A.Taft Sanitary Engineering Center, Cincinnati, OH:76-88</t>
        </is>
      </c>
      <c r="CO99" t="n">
        <v>1960.0</v>
      </c>
      <c r="CP99" t="inlineStr">
        <is>
          <t>Henderson,C., Q.H. Pickering, and C.M. Tarzwell (1960). The Toxicity of Organic Phosphorus and Chlorinated Hydrocarbon Insecticides to Fish. In: C.M.Tarzwell (Ed.), Biological Problems in Water Pollution, Trans.2nd Seminar, April 20-24,1959, Tech.Rep.W60-3, U.S.Public Health Service, R.A.Taft Sanitary Engineering Center, Cincinnati, OH, 76-88. ECOREF#:936</t>
        </is>
      </c>
    </row>
    <row r="100">
      <c r="A100" t="n">
        <v>56724.0</v>
      </c>
      <c r="B100" t="inlineStr">
        <is>
          <t>Phosphorothioic acid O-(3-chloro-4-methyl-2-oxo-2H-1-benzopyran-7-yl) O,O-diethyl ester</t>
        </is>
      </c>
      <c r="C100" t="inlineStr">
        <is>
          <t>Commercial or technical grade</t>
        </is>
      </c>
      <c r="D100" t="inlineStr">
        <is>
          <t>Unmeasured</t>
        </is>
      </c>
      <c r="E100" t="inlineStr">
        <is>
          <t>Not coded</t>
        </is>
      </c>
      <c r="F100"/>
      <c r="G100" t="n">
        <v>5.0</v>
      </c>
      <c r="H100"/>
      <c r="I100"/>
      <c r="J100"/>
      <c r="K100"/>
      <c r="L100" t="inlineStr">
        <is>
          <t>Pimephales promelas</t>
        </is>
      </c>
      <c r="M100" t="inlineStr">
        <is>
          <t>Fathead Minnow</t>
        </is>
      </c>
      <c r="N100"/>
      <c r="O100"/>
      <c r="P100"/>
      <c r="Q100"/>
      <c r="R100"/>
      <c r="S100"/>
      <c r="T100"/>
      <c r="U100"/>
      <c r="V100" t="inlineStr">
        <is>
          <t>Static</t>
        </is>
      </c>
      <c r="W100" t="inlineStr">
        <is>
          <t>Fresh water</t>
        </is>
      </c>
      <c r="X100" t="inlineStr">
        <is>
          <t>Lab</t>
        </is>
      </c>
      <c r="Y100"/>
      <c r="Z100" t="inlineStr">
        <is>
          <t>Active ingredient</t>
        </is>
      </c>
      <c r="AA100" t="inlineStr">
        <is>
          <t>&gt;</t>
        </is>
      </c>
      <c r="AB100" t="n">
        <v>18.0</v>
      </c>
      <c r="AC100"/>
      <c r="AD100"/>
      <c r="AE100"/>
      <c r="AF100"/>
      <c r="AG100" t="inlineStr">
        <is>
          <t>AI mg/L</t>
        </is>
      </c>
      <c r="AH100"/>
      <c r="AI100"/>
      <c r="AJ100"/>
      <c r="AK100"/>
      <c r="AL100"/>
      <c r="AM100"/>
      <c r="AN100"/>
      <c r="AO100"/>
      <c r="AP100"/>
      <c r="AQ100"/>
      <c r="AR100"/>
      <c r="AS100"/>
      <c r="AT100"/>
      <c r="AU100"/>
      <c r="AV100"/>
      <c r="AW100"/>
      <c r="AX100" t="inlineStr">
        <is>
          <t>Mortality</t>
        </is>
      </c>
      <c r="AY100" t="inlineStr">
        <is>
          <t>Mortality</t>
        </is>
      </c>
      <c r="AZ100" t="inlineStr">
        <is>
          <t>LC50</t>
        </is>
      </c>
      <c r="BA100"/>
      <c r="BB100" t="n">
        <v>4.0</v>
      </c>
      <c r="BC100"/>
      <c r="BD100"/>
      <c r="BE100"/>
      <c r="BF100"/>
      <c r="BG100" t="inlineStr">
        <is>
          <t>Day(s)</t>
        </is>
      </c>
      <c r="BH100" t="inlineStr">
        <is>
          <t>Pure</t>
        </is>
      </c>
      <c r="BI100" t="inlineStr">
        <is>
          <t>DTXSID2020347</t>
        </is>
      </c>
      <c r="BJ100"/>
      <c r="BK100"/>
      <c r="BL100"/>
      <c r="BM100"/>
      <c r="BN100"/>
      <c r="BO100"/>
      <c r="BP100"/>
      <c r="BQ100"/>
      <c r="BR100"/>
      <c r="BS100"/>
      <c r="BT100" t="inlineStr">
        <is>
          <t>--</t>
        </is>
      </c>
      <c r="BU100"/>
      <c r="BV100"/>
      <c r="BW100"/>
      <c r="BX100"/>
      <c r="BY100"/>
      <c r="BZ100"/>
      <c r="CA100"/>
      <c r="CB100"/>
      <c r="CC100"/>
      <c r="CD100"/>
      <c r="CE100"/>
      <c r="CF100"/>
      <c r="CG100"/>
      <c r="CH100"/>
      <c r="CI100" t="inlineStr">
        <is>
          <t xml:space="preserve"> CARRIER/ACETONE// CONC/BASED ON ACTIVE AGENT// SOLUBILITY IN WATER&lt;18 MG/L// </t>
        </is>
      </c>
      <c r="CJ100" t="inlineStr">
        <is>
          <t xml:space="preserve">   CARRIER/ACETONE// CONC/BASED ON ACTIVE AGENT// SOLUBILITY IN WATER&lt;18 MG/L// </t>
        </is>
      </c>
      <c r="CK100" t="inlineStr">
        <is>
          <t>Henderson,C., Q.H. Pickering, and C.M. Tarzwell</t>
        </is>
      </c>
      <c r="CL100" t="n">
        <v>936.0</v>
      </c>
      <c r="CM100" t="inlineStr">
        <is>
          <t>The Toxicity of Organic Phosphorus and Chlorinated Hydrocarbon Insecticides to Fish</t>
        </is>
      </c>
      <c r="CN100" t="inlineStr">
        <is>
          <t>In: C.M.Tarzwell (Ed.), Biological Problems in Water Pollution, Trans.2nd Seminar, April 20-24,1959, Tech.Rep.W60-3, U.S.Public Health Service, R.A.Taft Sanitary Engineering Center, Cincinnati, OH:76-88</t>
        </is>
      </c>
      <c r="CO100" t="n">
        <v>1960.0</v>
      </c>
      <c r="CP100" t="inlineStr">
        <is>
          <t>Henderson,C., Q.H. Pickering, and C.M. Tarzwell (1960). The Toxicity of Organic Phosphorus and Chlorinated Hydrocarbon Insecticides to Fish. In: C.M.Tarzwell (Ed.), Biological Problems in Water Pollution, Trans.2nd Seminar, April 20-24,1959, Tech.Rep.W60-3, U.S.Public Health Service, R.A.Taft Sanitary Engineering Center, Cincinnati, OH, 76-88. ECOREF#:936</t>
        </is>
      </c>
    </row>
    <row r="101">
      <c r="A101" t="n">
        <v>56724.0</v>
      </c>
      <c r="B101" t="inlineStr">
        <is>
          <t>Phosphorothioic acid O-(3-chloro-4-methyl-2-oxo-2H-1-benzopyran-7-yl) O,O-diethyl ester</t>
        </is>
      </c>
      <c r="C101" t="inlineStr">
        <is>
          <t>Commercial or technical grade</t>
        </is>
      </c>
      <c r="D101" t="inlineStr">
        <is>
          <t>Unmeasured</t>
        </is>
      </c>
      <c r="E101" t="inlineStr">
        <is>
          <t>Not coded</t>
        </is>
      </c>
      <c r="F101"/>
      <c r="G101" t="n">
        <v>5.0</v>
      </c>
      <c r="H101"/>
      <c r="I101"/>
      <c r="J101"/>
      <c r="K101"/>
      <c r="L101" t="inlineStr">
        <is>
          <t>Pimephales promelas</t>
        </is>
      </c>
      <c r="M101" t="inlineStr">
        <is>
          <t>Fathead Minnow</t>
        </is>
      </c>
      <c r="N101"/>
      <c r="O101"/>
      <c r="P101"/>
      <c r="Q101"/>
      <c r="R101"/>
      <c r="S101"/>
      <c r="T101"/>
      <c r="U101"/>
      <c r="V101" t="inlineStr">
        <is>
          <t>Static</t>
        </is>
      </c>
      <c r="W101" t="inlineStr">
        <is>
          <t>Fresh water</t>
        </is>
      </c>
      <c r="X101" t="inlineStr">
        <is>
          <t>Lab</t>
        </is>
      </c>
      <c r="Y101"/>
      <c r="Z101" t="inlineStr">
        <is>
          <t>Active ingredient</t>
        </is>
      </c>
      <c r="AA101" t="inlineStr">
        <is>
          <t>&gt;</t>
        </is>
      </c>
      <c r="AB101" t="n">
        <v>18.0</v>
      </c>
      <c r="AC101"/>
      <c r="AD101"/>
      <c r="AE101"/>
      <c r="AF101"/>
      <c r="AG101" t="inlineStr">
        <is>
          <t>AI mg/L</t>
        </is>
      </c>
      <c r="AH101"/>
      <c r="AI101"/>
      <c r="AJ101"/>
      <c r="AK101"/>
      <c r="AL101"/>
      <c r="AM101"/>
      <c r="AN101"/>
      <c r="AO101"/>
      <c r="AP101"/>
      <c r="AQ101"/>
      <c r="AR101"/>
      <c r="AS101"/>
      <c r="AT101"/>
      <c r="AU101"/>
      <c r="AV101"/>
      <c r="AW101"/>
      <c r="AX101" t="inlineStr">
        <is>
          <t>Mortality</t>
        </is>
      </c>
      <c r="AY101" t="inlineStr">
        <is>
          <t>Mortality</t>
        </is>
      </c>
      <c r="AZ101" t="inlineStr">
        <is>
          <t>LC50</t>
        </is>
      </c>
      <c r="BA101"/>
      <c r="BB101" t="n">
        <v>4.0</v>
      </c>
      <c r="BC101"/>
      <c r="BD101"/>
      <c r="BE101"/>
      <c r="BF101"/>
      <c r="BG101" t="inlineStr">
        <is>
          <t>Day(s)</t>
        </is>
      </c>
      <c r="BH101" t="inlineStr">
        <is>
          <t>Pure</t>
        </is>
      </c>
      <c r="BI101" t="inlineStr">
        <is>
          <t>DTXSID2020347</t>
        </is>
      </c>
      <c r="BJ101"/>
      <c r="BK101"/>
      <c r="BL101"/>
      <c r="BM101"/>
      <c r="BN101"/>
      <c r="BO101"/>
      <c r="BP101"/>
      <c r="BQ101"/>
      <c r="BR101"/>
      <c r="BS101"/>
      <c r="BT101" t="inlineStr">
        <is>
          <t>--</t>
        </is>
      </c>
      <c r="BU101"/>
      <c r="BV101"/>
      <c r="BW101"/>
      <c r="BX101"/>
      <c r="BY101"/>
      <c r="BZ101"/>
      <c r="CA101"/>
      <c r="CB101"/>
      <c r="CC101"/>
      <c r="CD101"/>
      <c r="CE101"/>
      <c r="CF101"/>
      <c r="CG101"/>
      <c r="CH101"/>
      <c r="CI101" t="inlineStr">
        <is>
          <t xml:space="preserve"> CARRIER/ACETONE// CONC/BASED ON ACTIVE AGENT// SOLUBILITY IN WATER&lt;18 MG/L// </t>
        </is>
      </c>
      <c r="CJ101" t="inlineStr">
        <is>
          <t xml:space="preserve">   CARRIER/ACETONE// CONC/BASED ON ACTIVE AGENT// SOLUBILITY IN WATER&lt;18 MG/L// </t>
        </is>
      </c>
      <c r="CK101" t="inlineStr">
        <is>
          <t>Henderson,C., Q.H. Pickering, and C.M. Tarzwell</t>
        </is>
      </c>
      <c r="CL101" t="n">
        <v>936.0</v>
      </c>
      <c r="CM101" t="inlineStr">
        <is>
          <t>The Toxicity of Organic Phosphorus and Chlorinated Hydrocarbon Insecticides to Fish</t>
        </is>
      </c>
      <c r="CN101" t="inlineStr">
        <is>
          <t>In: C.M.Tarzwell (Ed.), Biological Problems in Water Pollution, Trans.2nd Seminar, April 20-24,1959, Tech.Rep.W60-3, U.S.Public Health Service, R.A.Taft Sanitary Engineering Center, Cincinnati, OH:76-88</t>
        </is>
      </c>
      <c r="CO101" t="n">
        <v>1960.0</v>
      </c>
      <c r="CP101" t="inlineStr">
        <is>
          <t>Henderson,C., Q.H. Pickering, and C.M. Tarzwell (1960). The Toxicity of Organic Phosphorus and Chlorinated Hydrocarbon Insecticides to Fish. In: C.M.Tarzwell (Ed.), Biological Problems in Water Pollution, Trans.2nd Seminar, April 20-24,1959, Tech.Rep.W60-3, U.S.Public Health Service, R.A.Taft Sanitary Engineering Center, Cincinnati, OH, 76-88. ECOREF#:936</t>
        </is>
      </c>
    </row>
    <row r="102">
      <c r="A102" t="n">
        <v>56724.0</v>
      </c>
      <c r="B102" t="inlineStr">
        <is>
          <t>Phosphorothioic acid O-(3-chloro-4-methyl-2-oxo-2H-1-benzopyran-7-yl) O,O-diethyl ester</t>
        </is>
      </c>
      <c r="C102" t="inlineStr">
        <is>
          <t>Technical grade, technical product, technical formulation</t>
        </is>
      </c>
      <c r="D102" t="inlineStr">
        <is>
          <t>Unmeasured</t>
        </is>
      </c>
      <c r="E102" t="inlineStr">
        <is>
          <t>Not coded</t>
        </is>
      </c>
      <c r="F102"/>
      <c r="G102" t="n">
        <v>100.0</v>
      </c>
      <c r="H102"/>
      <c r="I102"/>
      <c r="J102"/>
      <c r="K102"/>
      <c r="L102" t="inlineStr">
        <is>
          <t>Pimephales promelas</t>
        </is>
      </c>
      <c r="M102" t="inlineStr">
        <is>
          <t>Fathead Minnow</t>
        </is>
      </c>
      <c r="N102"/>
      <c r="O102"/>
      <c r="P102"/>
      <c r="Q102"/>
      <c r="R102"/>
      <c r="S102"/>
      <c r="T102"/>
      <c r="U102"/>
      <c r="V102" t="inlineStr">
        <is>
          <t>Static</t>
        </is>
      </c>
      <c r="W102" t="inlineStr">
        <is>
          <t>Fresh water</t>
        </is>
      </c>
      <c r="X102" t="inlineStr">
        <is>
          <t>Lab</t>
        </is>
      </c>
      <c r="Y102"/>
      <c r="Z102" t="inlineStr">
        <is>
          <t>Active ingredient</t>
        </is>
      </c>
      <c r="AA102" t="inlineStr">
        <is>
          <t>&gt;</t>
        </is>
      </c>
      <c r="AB102" t="n">
        <v>18.0</v>
      </c>
      <c r="AC102"/>
      <c r="AD102"/>
      <c r="AE102"/>
      <c r="AF102"/>
      <c r="AG102" t="inlineStr">
        <is>
          <t>AI mg/L</t>
        </is>
      </c>
      <c r="AH102"/>
      <c r="AI102"/>
      <c r="AJ102"/>
      <c r="AK102"/>
      <c r="AL102"/>
      <c r="AM102"/>
      <c r="AN102"/>
      <c r="AO102"/>
      <c r="AP102"/>
      <c r="AQ102"/>
      <c r="AR102"/>
      <c r="AS102"/>
      <c r="AT102"/>
      <c r="AU102"/>
      <c r="AV102"/>
      <c r="AW102"/>
      <c r="AX102" t="inlineStr">
        <is>
          <t>Mortality</t>
        </is>
      </c>
      <c r="AY102" t="inlineStr">
        <is>
          <t>Mortality</t>
        </is>
      </c>
      <c r="AZ102" t="inlineStr">
        <is>
          <t>LC50</t>
        </is>
      </c>
      <c r="BA102"/>
      <c r="BB102" t="n">
        <v>4.0</v>
      </c>
      <c r="BC102"/>
      <c r="BD102"/>
      <c r="BE102"/>
      <c r="BF102"/>
      <c r="BG102" t="inlineStr">
        <is>
          <t>Day(s)</t>
        </is>
      </c>
      <c r="BH102" t="inlineStr">
        <is>
          <t>Pure</t>
        </is>
      </c>
      <c r="BI102" t="inlineStr">
        <is>
          <t>DTXSID2020347</t>
        </is>
      </c>
      <c r="BJ102"/>
      <c r="BK102"/>
      <c r="BL102"/>
      <c r="BM102"/>
      <c r="BN102"/>
      <c r="BO102"/>
      <c r="BP102"/>
      <c r="BQ102"/>
      <c r="BR102"/>
      <c r="BS102"/>
      <c r="BT102" t="inlineStr">
        <is>
          <t>--</t>
        </is>
      </c>
      <c r="BU102"/>
      <c r="BV102"/>
      <c r="BW102"/>
      <c r="BX102"/>
      <c r="BY102"/>
      <c r="BZ102"/>
      <c r="CA102"/>
      <c r="CB102"/>
      <c r="CC102"/>
      <c r="CD102"/>
      <c r="CE102"/>
      <c r="CF102"/>
      <c r="CG102"/>
      <c r="CH102"/>
      <c r="CI102" t="inlineStr">
        <is>
          <t xml:space="preserve"> CARRIER/ACETONE// </t>
        </is>
      </c>
      <c r="CJ102" t="inlineStr">
        <is>
          <t xml:space="preserve">   CARRIER/ACETONE// </t>
        </is>
      </c>
      <c r="CK102" t="inlineStr">
        <is>
          <t>Henderson,C., Q.H. Pickering, and C.M. Tarzwell</t>
        </is>
      </c>
      <c r="CL102" t="n">
        <v>936.0</v>
      </c>
      <c r="CM102" t="inlineStr">
        <is>
          <t>The Toxicity of Organic Phosphorus and Chlorinated Hydrocarbon Insecticides to Fish</t>
        </is>
      </c>
      <c r="CN102" t="inlineStr">
        <is>
          <t>In: C.M.Tarzwell (Ed.), Biological Problems in Water Pollution, Trans.2nd Seminar, April 20-24,1959, Tech.Rep.W60-3, U.S.Public Health Service, R.A.Taft Sanitary Engineering Center, Cincinnati, OH:76-88</t>
        </is>
      </c>
      <c r="CO102" t="n">
        <v>1960.0</v>
      </c>
      <c r="CP102" t="inlineStr">
        <is>
          <t>Henderson,C., Q.H. Pickering, and C.M. Tarzwell (1960). The Toxicity of Organic Phosphorus and Chlorinated Hydrocarbon Insecticides to Fish. In: C.M.Tarzwell (Ed.), Biological Problems in Water Pollution, Trans.2nd Seminar, April 20-24,1959, Tech.Rep.W60-3, U.S.Public Health Service, R.A.Taft Sanitary Engineering Center, Cincinnati, OH, 76-88. ECOREF#:936</t>
        </is>
      </c>
    </row>
    <row r="103">
      <c r="A103" t="n">
        <v>57067.0</v>
      </c>
      <c r="B103" t="inlineStr">
        <is>
          <t>3-Isothiocyanato-1-propene</t>
        </is>
      </c>
      <c r="C103"/>
      <c r="D103" t="inlineStr">
        <is>
          <t>Measured</t>
        </is>
      </c>
      <c r="E103" t="inlineStr">
        <is>
          <t>Not coded</t>
        </is>
      </c>
      <c r="F103"/>
      <c r="G103" t="n">
        <v>97.0</v>
      </c>
      <c r="H103"/>
      <c r="I103"/>
      <c r="J103"/>
      <c r="K103"/>
      <c r="L103" t="inlineStr">
        <is>
          <t>Pimephales promelas</t>
        </is>
      </c>
      <c r="M103" t="inlineStr">
        <is>
          <t>Fathead Minnow</t>
        </is>
      </c>
      <c r="N103"/>
      <c r="O103"/>
      <c r="P103" t="n">
        <v>33.0</v>
      </c>
      <c r="Q103"/>
      <c r="R103"/>
      <c r="S103"/>
      <c r="T103"/>
      <c r="U103" t="inlineStr">
        <is>
          <t>Day(s)</t>
        </is>
      </c>
      <c r="V103" t="inlineStr">
        <is>
          <t>Flow-through</t>
        </is>
      </c>
      <c r="W103" t="inlineStr">
        <is>
          <t>Fresh water</t>
        </is>
      </c>
      <c r="X103" t="inlineStr">
        <is>
          <t>Lab</t>
        </is>
      </c>
      <c r="Y103"/>
      <c r="Z103" t="inlineStr">
        <is>
          <t>Active ingredient</t>
        </is>
      </c>
      <c r="AA103"/>
      <c r="AB103" t="n">
        <v>0.0856</v>
      </c>
      <c r="AC103"/>
      <c r="AD103"/>
      <c r="AE103"/>
      <c r="AF103"/>
      <c r="AG103" t="inlineStr">
        <is>
          <t>AI mg/L</t>
        </is>
      </c>
      <c r="AH103"/>
      <c r="AI103"/>
      <c r="AJ103"/>
      <c r="AK103"/>
      <c r="AL103"/>
      <c r="AM103"/>
      <c r="AN103"/>
      <c r="AO103"/>
      <c r="AP103"/>
      <c r="AQ103"/>
      <c r="AR103"/>
      <c r="AS103"/>
      <c r="AT103"/>
      <c r="AU103"/>
      <c r="AV103"/>
      <c r="AW103"/>
      <c r="AX103" t="inlineStr">
        <is>
          <t>Mortality</t>
        </is>
      </c>
      <c r="AY103" t="inlineStr">
        <is>
          <t>Mortality</t>
        </is>
      </c>
      <c r="AZ103" t="inlineStr">
        <is>
          <t>LC50</t>
        </is>
      </c>
      <c r="BA103"/>
      <c r="BB103" t="n">
        <v>4.0</v>
      </c>
      <c r="BC103"/>
      <c r="BD103"/>
      <c r="BE103"/>
      <c r="BF103"/>
      <c r="BG103" t="inlineStr">
        <is>
          <t>Day(s)</t>
        </is>
      </c>
      <c r="BH103" t="inlineStr">
        <is>
          <t>Pure</t>
        </is>
      </c>
      <c r="BI103" t="inlineStr">
        <is>
          <t>DTXSID3020047</t>
        </is>
      </c>
      <c r="BJ103"/>
      <c r="BK103"/>
      <c r="BL103"/>
      <c r="BM103"/>
      <c r="BN103"/>
      <c r="BO103"/>
      <c r="BP103"/>
      <c r="BQ103"/>
      <c r="BR103"/>
      <c r="BS103"/>
      <c r="BT103" t="inlineStr">
        <is>
          <t>--</t>
        </is>
      </c>
      <c r="BU103"/>
      <c r="BV103"/>
      <c r="BW103"/>
      <c r="BX103"/>
      <c r="BY103"/>
      <c r="BZ103"/>
      <c r="CA103"/>
      <c r="CB103"/>
      <c r="CC103"/>
      <c r="CD103"/>
      <c r="CE103"/>
      <c r="CF103"/>
      <c r="CG103"/>
      <c r="CH103"/>
      <c r="CI103"/>
      <c r="CJ103"/>
      <c r="CK103" t="inlineStr">
        <is>
          <t>Geiger,D.L., L.T. Brooke, and D.J. Call</t>
        </is>
      </c>
      <c r="CL103" t="n">
        <v>3217.0</v>
      </c>
      <c r="CM103" t="inlineStr">
        <is>
          <t>Acute Toxicities of Organic Chemicals to Fathead Minnows (Pimephales promelas), Volume V</t>
        </is>
      </c>
      <c r="CN103" t="inlineStr">
        <is>
          <t>Center for Lake Superior Environmental Studies, University of Wisconsin, Superior, WI:332 p.</t>
        </is>
      </c>
      <c r="CO103" t="n">
        <v>1990.0</v>
      </c>
      <c r="CP103" t="inlineStr">
        <is>
          <t>Geiger,D.L., L.T. Brooke, and D.J. Call (1990). Acute Toxicities of Organic Chemicals to Fathead Minnows (Pimephales promelas), Volume V. Center for Lake Superior Environmental Studies, University of Wisconsin, Superior, WI, 332 p. ECOREF#:3217</t>
        </is>
      </c>
    </row>
    <row r="104">
      <c r="A104" t="n">
        <v>57147.0</v>
      </c>
      <c r="B104" t="inlineStr">
        <is>
          <t>1,1-Dimethylhydrazine</t>
        </is>
      </c>
      <c r="C104"/>
      <c r="D104" t="inlineStr">
        <is>
          <t>Measured</t>
        </is>
      </c>
      <c r="E104" t="inlineStr">
        <is>
          <t>American Society for Testing and Materials</t>
        </is>
      </c>
      <c r="F104"/>
      <c r="G104" t="n">
        <v>98.0</v>
      </c>
      <c r="H104"/>
      <c r="I104"/>
      <c r="J104"/>
      <c r="K104"/>
      <c r="L104" t="inlineStr">
        <is>
          <t>Pimephales promelas</t>
        </is>
      </c>
      <c r="M104" t="inlineStr">
        <is>
          <t>Fathead Minnow</t>
        </is>
      </c>
      <c r="N104" t="inlineStr">
        <is>
          <t>Juvenile</t>
        </is>
      </c>
      <c r="O104"/>
      <c r="P104" t="n">
        <v>30.0</v>
      </c>
      <c r="Q104"/>
      <c r="R104"/>
      <c r="S104"/>
      <c r="T104"/>
      <c r="U104" t="inlineStr">
        <is>
          <t>Day(s)</t>
        </is>
      </c>
      <c r="V104" t="inlineStr">
        <is>
          <t>Flow-through</t>
        </is>
      </c>
      <c r="W104" t="inlineStr">
        <is>
          <t>Fresh water</t>
        </is>
      </c>
      <c r="X104" t="inlineStr">
        <is>
          <t>Lab</t>
        </is>
      </c>
      <c r="Y104" t="n">
        <v>6.0</v>
      </c>
      <c r="Z104" t="inlineStr">
        <is>
          <t>Active ingredient</t>
        </is>
      </c>
      <c r="AA104"/>
      <c r="AB104" t="n">
        <v>7.75</v>
      </c>
      <c r="AC104"/>
      <c r="AD104" t="n">
        <v>7.06</v>
      </c>
      <c r="AE104"/>
      <c r="AF104" t="n">
        <v>8.52</v>
      </c>
      <c r="AG104" t="inlineStr">
        <is>
          <t>AI mg/L</t>
        </is>
      </c>
      <c r="AH104"/>
      <c r="AI104"/>
      <c r="AJ104"/>
      <c r="AK104"/>
      <c r="AL104"/>
      <c r="AM104"/>
      <c r="AN104"/>
      <c r="AO104"/>
      <c r="AP104"/>
      <c r="AQ104"/>
      <c r="AR104"/>
      <c r="AS104"/>
      <c r="AT104"/>
      <c r="AU104"/>
      <c r="AV104"/>
      <c r="AW104"/>
      <c r="AX104" t="inlineStr">
        <is>
          <t>Mortality</t>
        </is>
      </c>
      <c r="AY104" t="inlineStr">
        <is>
          <t>Mortality</t>
        </is>
      </c>
      <c r="AZ104" t="inlineStr">
        <is>
          <t>LC50</t>
        </is>
      </c>
      <c r="BA104"/>
      <c r="BB104" t="n">
        <v>4.0</v>
      </c>
      <c r="BC104"/>
      <c r="BD104"/>
      <c r="BE104"/>
      <c r="BF104"/>
      <c r="BG104" t="inlineStr">
        <is>
          <t>Day(s)</t>
        </is>
      </c>
      <c r="BH104" t="inlineStr">
        <is>
          <t>Pure</t>
        </is>
      </c>
      <c r="BI104" t="inlineStr">
        <is>
          <t>DTXSID1020516</t>
        </is>
      </c>
      <c r="BJ104"/>
      <c r="BK104"/>
      <c r="BL104" t="inlineStr">
        <is>
          <t>Acute</t>
        </is>
      </c>
      <c r="BM104"/>
      <c r="BN104"/>
      <c r="BO104"/>
      <c r="BP104"/>
      <c r="BQ104"/>
      <c r="BR104"/>
      <c r="BS104"/>
      <c r="BT104" t="inlineStr">
        <is>
          <t>--</t>
        </is>
      </c>
      <c r="BU104"/>
      <c r="BV104"/>
      <c r="BW104"/>
      <c r="BX104"/>
      <c r="BY104"/>
      <c r="BZ104"/>
      <c r="CA104"/>
      <c r="CB104"/>
      <c r="CC104"/>
      <c r="CD104"/>
      <c r="CE104"/>
      <c r="CF104"/>
      <c r="CG104"/>
      <c r="CH104"/>
      <c r="CI104"/>
      <c r="CJ104"/>
      <c r="CK104" t="inlineStr">
        <is>
          <t>Barnidge,D., D. Brooke, G. Elonen, T. Goldenstein, M. Hoglund, M. Kahl, G. Mielke, and A. Puglisi</t>
        </is>
      </c>
      <c r="CL104" t="n">
        <v>164628.0</v>
      </c>
      <c r="CM104" t="inlineStr">
        <is>
          <t>Toxicity of Data Gap Compounds to Fathead Minnows (Pimephales promelas) and Daphnids (Daphnia magna)</t>
        </is>
      </c>
      <c r="CN104" t="inlineStr">
        <is>
          <t>U. S. Environmental Protection Agency, Environmental Research Laboratory, Duluth, MN:47 p.</t>
        </is>
      </c>
      <c r="CO104" t="n">
        <v>1990.0</v>
      </c>
      <c r="CP104" t="inlineStr">
        <is>
          <t>Barnidge,D., D. Brooke, G. Elonen, T. Goldenstein, M. Hoglund, M. Kahl, G. Mielke, and A. Puglisi (1990). Toxicity of Data Gap Compounds to Fathead Minnows (Pimephales promelas) and Daphnids (Daphnia magna). U. S. Environmental Protection Agency, Environmental Research Laboratory, Duluth, MN, 47 p. ECOREF#:164628</t>
        </is>
      </c>
    </row>
    <row r="105">
      <c r="A105" t="n">
        <v>57147.0</v>
      </c>
      <c r="B105" t="inlineStr">
        <is>
          <t>1,1-Dimethylhydrazine</t>
        </is>
      </c>
      <c r="C105"/>
      <c r="D105" t="inlineStr">
        <is>
          <t>Measured</t>
        </is>
      </c>
      <c r="E105" t="inlineStr">
        <is>
          <t>Not coded</t>
        </is>
      </c>
      <c r="F105"/>
      <c r="G105" t="n">
        <v>98.0</v>
      </c>
      <c r="H105"/>
      <c r="I105"/>
      <c r="J105"/>
      <c r="K105"/>
      <c r="L105" t="inlineStr">
        <is>
          <t>Pimephales promelas</t>
        </is>
      </c>
      <c r="M105" t="inlineStr">
        <is>
          <t>Fathead Minnow</t>
        </is>
      </c>
      <c r="N105"/>
      <c r="O105"/>
      <c r="P105" t="n">
        <v>30.0</v>
      </c>
      <c r="Q105"/>
      <c r="R105"/>
      <c r="S105"/>
      <c r="T105"/>
      <c r="U105" t="inlineStr">
        <is>
          <t>Day(s)</t>
        </is>
      </c>
      <c r="V105" t="inlineStr">
        <is>
          <t>Flow-through</t>
        </is>
      </c>
      <c r="W105" t="inlineStr">
        <is>
          <t>Fresh water</t>
        </is>
      </c>
      <c r="X105" t="inlineStr">
        <is>
          <t>Lab</t>
        </is>
      </c>
      <c r="Y105"/>
      <c r="Z105" t="inlineStr">
        <is>
          <t>Active ingredient</t>
        </is>
      </c>
      <c r="AA105"/>
      <c r="AB105" t="n">
        <v>7.85</v>
      </c>
      <c r="AC105"/>
      <c r="AD105" t="n">
        <v>7.16</v>
      </c>
      <c r="AE105"/>
      <c r="AF105" t="n">
        <v>8.62</v>
      </c>
      <c r="AG105" t="inlineStr">
        <is>
          <t>AI mg/L</t>
        </is>
      </c>
      <c r="AH105"/>
      <c r="AI105"/>
      <c r="AJ105"/>
      <c r="AK105"/>
      <c r="AL105"/>
      <c r="AM105"/>
      <c r="AN105"/>
      <c r="AO105"/>
      <c r="AP105"/>
      <c r="AQ105"/>
      <c r="AR105"/>
      <c r="AS105"/>
      <c r="AT105"/>
      <c r="AU105"/>
      <c r="AV105"/>
      <c r="AW105"/>
      <c r="AX105" t="inlineStr">
        <is>
          <t>Mortality</t>
        </is>
      </c>
      <c r="AY105" t="inlineStr">
        <is>
          <t>Mortality</t>
        </is>
      </c>
      <c r="AZ105" t="inlineStr">
        <is>
          <t>LC50</t>
        </is>
      </c>
      <c r="BA105"/>
      <c r="BB105" t="n">
        <v>4.0</v>
      </c>
      <c r="BC105"/>
      <c r="BD105"/>
      <c r="BE105"/>
      <c r="BF105"/>
      <c r="BG105" t="inlineStr">
        <is>
          <t>Day(s)</t>
        </is>
      </c>
      <c r="BH105" t="inlineStr">
        <is>
          <t>Pure</t>
        </is>
      </c>
      <c r="BI105" t="inlineStr">
        <is>
          <t>DTXSID1020516</t>
        </is>
      </c>
      <c r="BJ105"/>
      <c r="BK105"/>
      <c r="BL105"/>
      <c r="BM105"/>
      <c r="BN105"/>
      <c r="BO105"/>
      <c r="BP105"/>
      <c r="BQ105"/>
      <c r="BR105"/>
      <c r="BS105"/>
      <c r="BT105" t="inlineStr">
        <is>
          <t>--</t>
        </is>
      </c>
      <c r="BU105"/>
      <c r="BV105"/>
      <c r="BW105"/>
      <c r="BX105"/>
      <c r="BY105"/>
      <c r="BZ105"/>
      <c r="CA105"/>
      <c r="CB105"/>
      <c r="CC105"/>
      <c r="CD105"/>
      <c r="CE105"/>
      <c r="CF105"/>
      <c r="CG105"/>
      <c r="CH105"/>
      <c r="CI105" t="inlineStr">
        <is>
          <t xml:space="preserve"> Affected fish lost schooling behavior, were hyperactive and overreactive to external stimuli and had convulsions.  They were also lightly colored and lost equilibrium prior toTD// death.  The stock solution turned a very light brown color </t>
        </is>
      </c>
      <c r="CJ105" t="inlineStr">
        <is>
          <t xml:space="preserve">   Affected fish lost schooling behavior, were hyperactive and overreactive to external stimuli and had convulsions.  They were also lightly colored and lost equilibrium prior toTD// death.  The stock solution turned a very light brown color </t>
        </is>
      </c>
      <c r="CK105" t="inlineStr">
        <is>
          <t>Geiger,D.L., L.T. Brooke, and D.J. Call</t>
        </is>
      </c>
      <c r="CL105" t="n">
        <v>3217.0</v>
      </c>
      <c r="CM105" t="inlineStr">
        <is>
          <t>Acute Toxicities of Organic Chemicals to Fathead Minnows (Pimephales promelas), Volume V</t>
        </is>
      </c>
      <c r="CN105" t="inlineStr">
        <is>
          <t>Center for Lake Superior Environmental Studies, University of Wisconsin, Superior, WI:332 p.</t>
        </is>
      </c>
      <c r="CO105" t="n">
        <v>1990.0</v>
      </c>
      <c r="CP105" t="inlineStr">
        <is>
          <t>Geiger,D.L., L.T. Brooke, and D.J. Call (1990). Acute Toxicities of Organic Chemicals to Fathead Minnows (Pimephales promelas), Volume V. Center for Lake Superior Environmental Studies, University of Wisconsin, Superior, WI, 332 p. ECOREF#:3217</t>
        </is>
      </c>
    </row>
    <row r="106">
      <c r="A106" t="n">
        <v>57158.0</v>
      </c>
      <c r="B106" t="inlineStr">
        <is>
          <t>1,1,1-Trichloro-2-methyl-2-propanol</t>
        </is>
      </c>
      <c r="C106"/>
      <c r="D106" t="inlineStr">
        <is>
          <t>Measured</t>
        </is>
      </c>
      <c r="E106" t="inlineStr">
        <is>
          <t>Not coded</t>
        </is>
      </c>
      <c r="F106"/>
      <c r="G106" t="n">
        <v>98.0</v>
      </c>
      <c r="H106"/>
      <c r="I106"/>
      <c r="J106"/>
      <c r="K106"/>
      <c r="L106" t="inlineStr">
        <is>
          <t>Pimephales promelas</t>
        </is>
      </c>
      <c r="M106" t="inlineStr">
        <is>
          <t>Fathead Minnow</t>
        </is>
      </c>
      <c r="N106"/>
      <c r="O106"/>
      <c r="P106" t="n">
        <v>28.0</v>
      </c>
      <c r="Q106"/>
      <c r="R106"/>
      <c r="S106"/>
      <c r="T106"/>
      <c r="U106" t="inlineStr">
        <is>
          <t>Day(s)</t>
        </is>
      </c>
      <c r="V106" t="inlineStr">
        <is>
          <t>Flow-through</t>
        </is>
      </c>
      <c r="W106" t="inlineStr">
        <is>
          <t>Fresh water</t>
        </is>
      </c>
      <c r="X106" t="inlineStr">
        <is>
          <t>Lab</t>
        </is>
      </c>
      <c r="Y106"/>
      <c r="Z106" t="inlineStr">
        <is>
          <t>Active ingredient</t>
        </is>
      </c>
      <c r="AA106"/>
      <c r="AB106" t="n">
        <v>135.0</v>
      </c>
      <c r="AC106"/>
      <c r="AD106" t="n">
        <v>130.0</v>
      </c>
      <c r="AE106"/>
      <c r="AF106" t="n">
        <v>141.0</v>
      </c>
      <c r="AG106" t="inlineStr">
        <is>
          <t>AI mg/L</t>
        </is>
      </c>
      <c r="AH106"/>
      <c r="AI106"/>
      <c r="AJ106"/>
      <c r="AK106"/>
      <c r="AL106"/>
      <c r="AM106"/>
      <c r="AN106"/>
      <c r="AO106"/>
      <c r="AP106"/>
      <c r="AQ106"/>
      <c r="AR106"/>
      <c r="AS106"/>
      <c r="AT106"/>
      <c r="AU106"/>
      <c r="AV106"/>
      <c r="AW106"/>
      <c r="AX106" t="inlineStr">
        <is>
          <t>Mortality</t>
        </is>
      </c>
      <c r="AY106" t="inlineStr">
        <is>
          <t>Mortality</t>
        </is>
      </c>
      <c r="AZ106" t="inlineStr">
        <is>
          <t>LC50</t>
        </is>
      </c>
      <c r="BA106"/>
      <c r="BB106" t="n">
        <v>4.0</v>
      </c>
      <c r="BC106"/>
      <c r="BD106"/>
      <c r="BE106"/>
      <c r="BF106"/>
      <c r="BG106" t="inlineStr">
        <is>
          <t>Day(s)</t>
        </is>
      </c>
      <c r="BH106" t="inlineStr">
        <is>
          <t>Pure</t>
        </is>
      </c>
      <c r="BI106" t="inlineStr">
        <is>
          <t>DTXSID1041217</t>
        </is>
      </c>
      <c r="BJ106"/>
      <c r="BK106"/>
      <c r="BL106"/>
      <c r="BM106"/>
      <c r="BN106"/>
      <c r="BO106"/>
      <c r="BP106"/>
      <c r="BQ106"/>
      <c r="BR106"/>
      <c r="BS106"/>
      <c r="BT106" t="inlineStr">
        <is>
          <t>--</t>
        </is>
      </c>
      <c r="BU106"/>
      <c r="BV106"/>
      <c r="BW106"/>
      <c r="BX106"/>
      <c r="BY106"/>
      <c r="BZ106"/>
      <c r="CA106"/>
      <c r="CB106"/>
      <c r="CC106"/>
      <c r="CD106"/>
      <c r="CE106"/>
      <c r="CF106"/>
      <c r="CG106"/>
      <c r="CH106"/>
      <c r="CI106"/>
      <c r="CJ106"/>
      <c r="CK106" t="inlineStr">
        <is>
          <t>Geiger,D.L., D.J. Call, and L.T. Brooke</t>
        </is>
      </c>
      <c r="CL106" t="n">
        <v>12859.0</v>
      </c>
      <c r="CM106" t="inlineStr">
        <is>
          <t>Acute Toxicities of Organic Chemicals to Fathead Minnows (Pimephales promelas) Volume IV</t>
        </is>
      </c>
      <c r="CN106" t="inlineStr">
        <is>
          <t>Center for Lake Superior Environmental Studies, University of Wisconsin, Superior, WI4:355 p.</t>
        </is>
      </c>
      <c r="CO106" t="n">
        <v>1988.0</v>
      </c>
      <c r="CP106" t="inlineStr">
        <is>
          <t>Geiger,D.L., D.J. Call, and L.T. Brooke (1988). Acute Toxicities of Organic Chemicals to Fathead Minnows (Pimephales promelas) Volume IV. Center for Lake Superior Environmental Studies, University of Wisconsin, Superior, WI, 4, 355 p. ECOREF#:12859</t>
        </is>
      </c>
    </row>
    <row r="107">
      <c r="A107" t="n">
        <v>57330.0</v>
      </c>
      <c r="B107" t="inlineStr">
        <is>
          <t>5-Ethyl-5-(1-methylbutyl)-2,4,6(1H,3H,5H)-pyrimidinetrione sodium salt (1:1)</t>
        </is>
      </c>
      <c r="C107"/>
      <c r="D107" t="inlineStr">
        <is>
          <t>Measured</t>
        </is>
      </c>
      <c r="E107" t="inlineStr">
        <is>
          <t>Not coded</t>
        </is>
      </c>
      <c r="F107"/>
      <c r="G107" t="n">
        <v>91.0</v>
      </c>
      <c r="H107"/>
      <c r="I107"/>
      <c r="J107"/>
      <c r="K107"/>
      <c r="L107" t="inlineStr">
        <is>
          <t>Pimephales promelas</t>
        </is>
      </c>
      <c r="M107" t="inlineStr">
        <is>
          <t>Fathead Minnow</t>
        </is>
      </c>
      <c r="N107"/>
      <c r="O107"/>
      <c r="P107" t="n">
        <v>29.0</v>
      </c>
      <c r="Q107"/>
      <c r="R107"/>
      <c r="S107"/>
      <c r="T107"/>
      <c r="U107" t="inlineStr">
        <is>
          <t>Day(s)</t>
        </is>
      </c>
      <c r="V107" t="inlineStr">
        <is>
          <t>Flow-through</t>
        </is>
      </c>
      <c r="W107" t="inlineStr">
        <is>
          <t>Fresh water</t>
        </is>
      </c>
      <c r="X107" t="inlineStr">
        <is>
          <t>Lab</t>
        </is>
      </c>
      <c r="Y107"/>
      <c r="Z107" t="inlineStr">
        <is>
          <t>Active ingredient</t>
        </is>
      </c>
      <c r="AA107"/>
      <c r="AB107" t="n">
        <v>49.5</v>
      </c>
      <c r="AC107"/>
      <c r="AD107" t="n">
        <v>45.5</v>
      </c>
      <c r="AE107"/>
      <c r="AF107" t="n">
        <v>53.8</v>
      </c>
      <c r="AG107" t="inlineStr">
        <is>
          <t>AI mg/L</t>
        </is>
      </c>
      <c r="AH107"/>
      <c r="AI107"/>
      <c r="AJ107"/>
      <c r="AK107"/>
      <c r="AL107"/>
      <c r="AM107"/>
      <c r="AN107"/>
      <c r="AO107"/>
      <c r="AP107"/>
      <c r="AQ107"/>
      <c r="AR107"/>
      <c r="AS107"/>
      <c r="AT107"/>
      <c r="AU107"/>
      <c r="AV107"/>
      <c r="AW107"/>
      <c r="AX107" t="inlineStr">
        <is>
          <t>Mortality</t>
        </is>
      </c>
      <c r="AY107" t="inlineStr">
        <is>
          <t>Mortality</t>
        </is>
      </c>
      <c r="AZ107" t="inlineStr">
        <is>
          <t>LC50</t>
        </is>
      </c>
      <c r="BA107"/>
      <c r="BB107" t="n">
        <v>4.0</v>
      </c>
      <c r="BC107"/>
      <c r="BD107"/>
      <c r="BE107"/>
      <c r="BF107"/>
      <c r="BG107" t="inlineStr">
        <is>
          <t>Day(s)</t>
        </is>
      </c>
      <c r="BH107" t="inlineStr">
        <is>
          <t>Pure</t>
        </is>
      </c>
      <c r="BI107" t="inlineStr">
        <is>
          <t>DTXSID9021712</t>
        </is>
      </c>
      <c r="BJ107"/>
      <c r="BK107"/>
      <c r="BL107"/>
      <c r="BM107"/>
      <c r="BN107"/>
      <c r="BO107"/>
      <c r="BP107"/>
      <c r="BQ107"/>
      <c r="BR107"/>
      <c r="BS107"/>
      <c r="BT107" t="inlineStr">
        <is>
          <t>--</t>
        </is>
      </c>
      <c r="BU107"/>
      <c r="BV107"/>
      <c r="BW107"/>
      <c r="BX107"/>
      <c r="BY107"/>
      <c r="BZ107"/>
      <c r="CA107"/>
      <c r="CB107"/>
      <c r="CC107"/>
      <c r="CD107"/>
      <c r="CE107"/>
      <c r="CF107"/>
      <c r="CG107"/>
      <c r="CH107"/>
      <c r="CI107"/>
      <c r="CJ107"/>
      <c r="CK107" t="inlineStr">
        <is>
          <t>Geiger,D.L., D.J. Call, and L.T. Brooke</t>
        </is>
      </c>
      <c r="CL107" t="n">
        <v>12859.0</v>
      </c>
      <c r="CM107" t="inlineStr">
        <is>
          <t>Acute Toxicities of Organic Chemicals to Fathead Minnows (Pimephales promelas) Volume IV</t>
        </is>
      </c>
      <c r="CN107" t="inlineStr">
        <is>
          <t>Center for Lake Superior Environmental Studies, University of Wisconsin, Superior, WI4:355 p.</t>
        </is>
      </c>
      <c r="CO107" t="n">
        <v>1988.0</v>
      </c>
      <c r="CP107" t="inlineStr">
        <is>
          <t>Geiger,D.L., D.J. Call, and L.T. Brooke (1988). Acute Toxicities of Organic Chemicals to Fathead Minnows (Pimephales promelas) Volume IV. Center for Lake Superior Environmental Studies, University of Wisconsin, Superior, WI, 4, 355 p. ECOREF#:12859</t>
        </is>
      </c>
    </row>
    <row r="108">
      <c r="A108" t="n">
        <v>57432.0</v>
      </c>
      <c r="B108" t="inlineStr">
        <is>
          <t>Amobarbital</t>
        </is>
      </c>
      <c r="C108"/>
      <c r="D108" t="inlineStr">
        <is>
          <t>Measured</t>
        </is>
      </c>
      <c r="E108" t="inlineStr">
        <is>
          <t>Not coded</t>
        </is>
      </c>
      <c r="F108" t="inlineStr">
        <is>
          <t>&gt;</t>
        </is>
      </c>
      <c r="G108" t="n">
        <v>99.0</v>
      </c>
      <c r="H108"/>
      <c r="I108"/>
      <c r="J108"/>
      <c r="K108"/>
      <c r="L108" t="inlineStr">
        <is>
          <t>Pimephales promelas</t>
        </is>
      </c>
      <c r="M108" t="inlineStr">
        <is>
          <t>Fathead Minnow</t>
        </is>
      </c>
      <c r="N108"/>
      <c r="O108"/>
      <c r="P108" t="n">
        <v>29.0</v>
      </c>
      <c r="Q108"/>
      <c r="R108"/>
      <c r="S108"/>
      <c r="T108"/>
      <c r="U108" t="inlineStr">
        <is>
          <t>Day(s)</t>
        </is>
      </c>
      <c r="V108" t="inlineStr">
        <is>
          <t>Flow-through</t>
        </is>
      </c>
      <c r="W108" t="inlineStr">
        <is>
          <t>Fresh water</t>
        </is>
      </c>
      <c r="X108" t="inlineStr">
        <is>
          <t>Lab</t>
        </is>
      </c>
      <c r="Y108"/>
      <c r="Z108" t="inlineStr">
        <is>
          <t>Active ingredient</t>
        </is>
      </c>
      <c r="AA108"/>
      <c r="AB108" t="n">
        <v>85.4</v>
      </c>
      <c r="AC108"/>
      <c r="AD108" t="n">
        <v>78.6</v>
      </c>
      <c r="AE108"/>
      <c r="AF108" t="n">
        <v>92.7</v>
      </c>
      <c r="AG108" t="inlineStr">
        <is>
          <t>AI mg/L</t>
        </is>
      </c>
      <c r="AH108"/>
      <c r="AI108"/>
      <c r="AJ108"/>
      <c r="AK108"/>
      <c r="AL108"/>
      <c r="AM108"/>
      <c r="AN108"/>
      <c r="AO108"/>
      <c r="AP108"/>
      <c r="AQ108"/>
      <c r="AR108"/>
      <c r="AS108"/>
      <c r="AT108"/>
      <c r="AU108"/>
      <c r="AV108"/>
      <c r="AW108"/>
      <c r="AX108" t="inlineStr">
        <is>
          <t>Mortality</t>
        </is>
      </c>
      <c r="AY108" t="inlineStr">
        <is>
          <t>Mortality</t>
        </is>
      </c>
      <c r="AZ108" t="inlineStr">
        <is>
          <t>LC50</t>
        </is>
      </c>
      <c r="BA108"/>
      <c r="BB108" t="n">
        <v>4.0</v>
      </c>
      <c r="BC108"/>
      <c r="BD108"/>
      <c r="BE108"/>
      <c r="BF108"/>
      <c r="BG108" t="inlineStr">
        <is>
          <t>Day(s)</t>
        </is>
      </c>
      <c r="BH108" t="inlineStr">
        <is>
          <t>Pure</t>
        </is>
      </c>
      <c r="BI108" t="inlineStr">
        <is>
          <t>DTXSID9020081</t>
        </is>
      </c>
      <c r="BJ108"/>
      <c r="BK108"/>
      <c r="BL108"/>
      <c r="BM108"/>
      <c r="BN108"/>
      <c r="BO108"/>
      <c r="BP108"/>
      <c r="BQ108"/>
      <c r="BR108"/>
      <c r="BS108"/>
      <c r="BT108" t="inlineStr">
        <is>
          <t>--</t>
        </is>
      </c>
      <c r="BU108"/>
      <c r="BV108"/>
      <c r="BW108"/>
      <c r="BX108"/>
      <c r="BY108"/>
      <c r="BZ108"/>
      <c r="CA108"/>
      <c r="CB108"/>
      <c r="CC108"/>
      <c r="CD108"/>
      <c r="CE108"/>
      <c r="CF108"/>
      <c r="CG108"/>
      <c r="CH108"/>
      <c r="CI108" t="inlineStr">
        <is>
          <t xml:space="preserve"> The stock solution pH was adjusted with NaOH pellets to in- crease the amount of chemical in solution.  HCl was then added toNAhe solution, readjusting the pH to that of lake water.  Increased alkalinity values were due to a reaction </t>
        </is>
      </c>
      <c r="CJ108" t="inlineStr">
        <is>
          <t xml:space="preserve">   The stock solution pH was adjusted with NaOH pellets to in- crease the amount of chemical in solution.  HCl was then added toNAhe solution, readjusting the pH to that of lake water.  Increased alkalinity values were due to a reaction </t>
        </is>
      </c>
      <c r="CK108" t="inlineStr">
        <is>
          <t>Geiger,D.L., D.J. Call, and L.T. Brooke</t>
        </is>
      </c>
      <c r="CL108" t="n">
        <v>12859.0</v>
      </c>
      <c r="CM108" t="inlineStr">
        <is>
          <t>Acute Toxicities of Organic Chemicals to Fathead Minnows (Pimephales promelas) Volume IV</t>
        </is>
      </c>
      <c r="CN108" t="inlineStr">
        <is>
          <t>Center for Lake Superior Environmental Studies, University of Wisconsin, Superior, WI4:355 p.</t>
        </is>
      </c>
      <c r="CO108" t="n">
        <v>1988.0</v>
      </c>
      <c r="CP108" t="inlineStr">
        <is>
          <t>Geiger,D.L., D.J. Call, and L.T. Brooke (1988). Acute Toxicities of Organic Chemicals to Fathead Minnows (Pimephales promelas) Volume IV. Center for Lake Superior Environmental Studies, University of Wisconsin, Superior, WI, 4, 355 p. ECOREF#:12859</t>
        </is>
      </c>
    </row>
    <row r="109">
      <c r="A109" t="n">
        <v>57556.0</v>
      </c>
      <c r="B109" t="inlineStr">
        <is>
          <t>1,2-Propanediol</t>
        </is>
      </c>
      <c r="C109"/>
      <c r="D109" t="inlineStr">
        <is>
          <t>Unmeasured</t>
        </is>
      </c>
      <c r="E109" t="inlineStr">
        <is>
          <t>Not coded</t>
        </is>
      </c>
      <c r="F109"/>
      <c r="G109"/>
      <c r="H109"/>
      <c r="I109"/>
      <c r="J109"/>
      <c r="K109"/>
      <c r="L109" t="inlineStr">
        <is>
          <t>Pimephales promelas</t>
        </is>
      </c>
      <c r="M109" t="inlineStr">
        <is>
          <t>Fathead Minnow</t>
        </is>
      </c>
      <c r="N109"/>
      <c r="O109" t="inlineStr">
        <is>
          <t>&lt;=</t>
        </is>
      </c>
      <c r="P109" t="n">
        <v>7.0</v>
      </c>
      <c r="Q109"/>
      <c r="R109"/>
      <c r="S109"/>
      <c r="T109"/>
      <c r="U109" t="inlineStr">
        <is>
          <t>Day(s)</t>
        </is>
      </c>
      <c r="V109" t="inlineStr">
        <is>
          <t>Aquatic, unspecified</t>
        </is>
      </c>
      <c r="W109" t="inlineStr">
        <is>
          <t>Fresh water</t>
        </is>
      </c>
      <c r="X109" t="inlineStr">
        <is>
          <t>Lab</t>
        </is>
      </c>
      <c r="Y109"/>
      <c r="Z109" t="inlineStr">
        <is>
          <t>Formulation</t>
        </is>
      </c>
      <c r="AA109"/>
      <c r="AB109" t="n">
        <v>55770.0</v>
      </c>
      <c r="AC109"/>
      <c r="AD109"/>
      <c r="AE109"/>
      <c r="AF109"/>
      <c r="AG109" t="inlineStr">
        <is>
          <t>AI mg/L</t>
        </is>
      </c>
      <c r="AH109"/>
      <c r="AI109"/>
      <c r="AJ109"/>
      <c r="AK109"/>
      <c r="AL109"/>
      <c r="AM109"/>
      <c r="AN109"/>
      <c r="AO109"/>
      <c r="AP109"/>
      <c r="AQ109"/>
      <c r="AR109"/>
      <c r="AS109"/>
      <c r="AT109"/>
      <c r="AU109"/>
      <c r="AV109"/>
      <c r="AW109"/>
      <c r="AX109" t="inlineStr">
        <is>
          <t>Mortality</t>
        </is>
      </c>
      <c r="AY109" t="inlineStr">
        <is>
          <t>Mortality</t>
        </is>
      </c>
      <c r="AZ109" t="inlineStr">
        <is>
          <t>LC50</t>
        </is>
      </c>
      <c r="BA109"/>
      <c r="BB109" t="n">
        <v>4.0</v>
      </c>
      <c r="BC109"/>
      <c r="BD109"/>
      <c r="BE109"/>
      <c r="BF109"/>
      <c r="BG109" t="inlineStr">
        <is>
          <t>Day(s)</t>
        </is>
      </c>
      <c r="BH109" t="inlineStr">
        <is>
          <t>Pure</t>
        </is>
      </c>
      <c r="BI109" t="inlineStr">
        <is>
          <t>DTXSID0021206</t>
        </is>
      </c>
      <c r="BJ109" t="inlineStr">
        <is>
          <t>10.1002/etc.5620140217</t>
        </is>
      </c>
      <c r="BK109"/>
      <c r="BL109"/>
      <c r="BM109"/>
      <c r="BN109"/>
      <c r="BO109"/>
      <c r="BP109"/>
      <c r="BQ109"/>
      <c r="BR109"/>
      <c r="BS109"/>
      <c r="BT109" t="inlineStr">
        <is>
          <t>--</t>
        </is>
      </c>
      <c r="BU109"/>
      <c r="BV109"/>
      <c r="BW109"/>
      <c r="BX109"/>
      <c r="BY109"/>
      <c r="BZ109"/>
      <c r="CA109"/>
      <c r="CB109"/>
      <c r="CC109"/>
      <c r="CD109"/>
      <c r="CE109"/>
      <c r="CF109"/>
      <c r="CG109"/>
      <c r="CH109"/>
      <c r="CI109"/>
      <c r="CJ109"/>
      <c r="CK109" t="inlineStr">
        <is>
          <t>Pillard,D.A.</t>
        </is>
      </c>
      <c r="CL109" t="n">
        <v>13727.0</v>
      </c>
      <c r="CM109" t="inlineStr">
        <is>
          <t>Comparative Toxicity of Formulated Glycol Deicers and Pure Ethylene and Propylene Glycol to Ceroidaphnia dubia and Pimephales promelas</t>
        </is>
      </c>
      <c r="CN109" t="inlineStr">
        <is>
          <t>Environ. Toxicol. Chem.14(2): 311-315</t>
        </is>
      </c>
      <c r="CO109" t="n">
        <v>1995.0</v>
      </c>
      <c r="CP109" t="inlineStr">
        <is>
          <t>Pillard,D.A. (1995). Comparative Toxicity of Formulated Glycol Deicers and Pure Ethylene and Propylene Glycol to Ceroidaphnia dubia and Pimephales promelas. Environ. Toxicol. Chem., 14, (2), 311-315. doi:10.1002/etc.5620140217. ECOREF#:13727</t>
        </is>
      </c>
    </row>
    <row r="110">
      <c r="A110" t="n">
        <v>57556.0</v>
      </c>
      <c r="B110" t="inlineStr">
        <is>
          <t>1,2-Propanediol</t>
        </is>
      </c>
      <c r="C110"/>
      <c r="D110" t="inlineStr">
        <is>
          <t>Unmeasured</t>
        </is>
      </c>
      <c r="E110" t="inlineStr">
        <is>
          <t>Not coded</t>
        </is>
      </c>
      <c r="F110"/>
      <c r="G110"/>
      <c r="H110"/>
      <c r="I110"/>
      <c r="J110"/>
      <c r="K110"/>
      <c r="L110" t="inlineStr">
        <is>
          <t>Pimephales promelas</t>
        </is>
      </c>
      <c r="M110" t="inlineStr">
        <is>
          <t>Fathead Minnow</t>
        </is>
      </c>
      <c r="N110"/>
      <c r="O110" t="inlineStr">
        <is>
          <t>&lt;=</t>
        </is>
      </c>
      <c r="P110" t="n">
        <v>7.0</v>
      </c>
      <c r="Q110"/>
      <c r="R110"/>
      <c r="S110"/>
      <c r="T110"/>
      <c r="U110" t="inlineStr">
        <is>
          <t>Day(s)</t>
        </is>
      </c>
      <c r="V110" t="inlineStr">
        <is>
          <t>Aquatic, unspecified</t>
        </is>
      </c>
      <c r="W110" t="inlineStr">
        <is>
          <t>Fresh water</t>
        </is>
      </c>
      <c r="X110" t="inlineStr">
        <is>
          <t>Lab</t>
        </is>
      </c>
      <c r="Y110"/>
      <c r="Z110" t="inlineStr">
        <is>
          <t>Formulation</t>
        </is>
      </c>
      <c r="AA110"/>
      <c r="AB110" t="n">
        <v>710.0</v>
      </c>
      <c r="AC110"/>
      <c r="AD110"/>
      <c r="AE110"/>
      <c r="AF110"/>
      <c r="AG110" t="inlineStr">
        <is>
          <t>AI mg/L</t>
        </is>
      </c>
      <c r="AH110"/>
      <c r="AI110"/>
      <c r="AJ110"/>
      <c r="AK110"/>
      <c r="AL110"/>
      <c r="AM110"/>
      <c r="AN110"/>
      <c r="AO110"/>
      <c r="AP110"/>
      <c r="AQ110"/>
      <c r="AR110"/>
      <c r="AS110"/>
      <c r="AT110"/>
      <c r="AU110"/>
      <c r="AV110"/>
      <c r="AW110"/>
      <c r="AX110" t="inlineStr">
        <is>
          <t>Mortality</t>
        </is>
      </c>
      <c r="AY110" t="inlineStr">
        <is>
          <t>Mortality</t>
        </is>
      </c>
      <c r="AZ110" t="inlineStr">
        <is>
          <t>LC50</t>
        </is>
      </c>
      <c r="BA110"/>
      <c r="BB110" t="n">
        <v>4.0</v>
      </c>
      <c r="BC110"/>
      <c r="BD110"/>
      <c r="BE110"/>
      <c r="BF110"/>
      <c r="BG110" t="inlineStr">
        <is>
          <t>Day(s)</t>
        </is>
      </c>
      <c r="BH110" t="inlineStr">
        <is>
          <t>Formulated</t>
        </is>
      </c>
      <c r="BI110" t="inlineStr">
        <is>
          <t>DTXSID0021206</t>
        </is>
      </c>
      <c r="BJ110" t="inlineStr">
        <is>
          <t>10.1002/etc.5620140217</t>
        </is>
      </c>
      <c r="BK110"/>
      <c r="BL110"/>
      <c r="BM110"/>
      <c r="BN110"/>
      <c r="BO110"/>
      <c r="BP110"/>
      <c r="BQ110"/>
      <c r="BR110"/>
      <c r="BS110"/>
      <c r="BT110" t="inlineStr">
        <is>
          <t>--</t>
        </is>
      </c>
      <c r="BU110"/>
      <c r="BV110"/>
      <c r="BW110"/>
      <c r="BX110"/>
      <c r="BY110"/>
      <c r="BZ110"/>
      <c r="CA110"/>
      <c r="CB110"/>
      <c r="CC110"/>
      <c r="CD110"/>
      <c r="CE110"/>
      <c r="CF110"/>
      <c r="CG110"/>
      <c r="CH110"/>
      <c r="CI110"/>
      <c r="CJ110"/>
      <c r="CK110" t="inlineStr">
        <is>
          <t>Pillard,D.A.</t>
        </is>
      </c>
      <c r="CL110" t="n">
        <v>13727.0</v>
      </c>
      <c r="CM110" t="inlineStr">
        <is>
          <t>Comparative Toxicity of Formulated Glycol Deicers and Pure Ethylene and Propylene Glycol to Ceroidaphnia dubia and Pimephales promelas</t>
        </is>
      </c>
      <c r="CN110" t="inlineStr">
        <is>
          <t>Environ. Toxicol. Chem.14(2): 311-315</t>
        </is>
      </c>
      <c r="CO110" t="n">
        <v>1995.0</v>
      </c>
      <c r="CP110" t="inlineStr">
        <is>
          <t>Pillard,D.A. (1995). Comparative Toxicity of Formulated Glycol Deicers and Pure Ethylene and Propylene Glycol to Ceroidaphnia dubia and Pimephales promelas. Environ. Toxicol. Chem., 14, (2), 311-315. doi:10.1002/etc.5620140217. ECOREF#:13727</t>
        </is>
      </c>
    </row>
    <row r="111">
      <c r="A111" t="n">
        <v>57556.0</v>
      </c>
      <c r="B111" t="inlineStr">
        <is>
          <t>1,2-Propanediol</t>
        </is>
      </c>
      <c r="C111"/>
      <c r="D111" t="inlineStr">
        <is>
          <t>Measured</t>
        </is>
      </c>
      <c r="E111" t="inlineStr">
        <is>
          <t>Not coded</t>
        </is>
      </c>
      <c r="F111"/>
      <c r="G111"/>
      <c r="H111"/>
      <c r="I111"/>
      <c r="J111"/>
      <c r="K111"/>
      <c r="L111" t="inlineStr">
        <is>
          <t>Pimephales promelas</t>
        </is>
      </c>
      <c r="M111" t="inlineStr">
        <is>
          <t>Fathead Minnow</t>
        </is>
      </c>
      <c r="N111"/>
      <c r="O111" t="inlineStr">
        <is>
          <t>&lt;=</t>
        </is>
      </c>
      <c r="P111" t="n">
        <v>7.0</v>
      </c>
      <c r="Q111"/>
      <c r="R111"/>
      <c r="S111"/>
      <c r="T111"/>
      <c r="U111" t="inlineStr">
        <is>
          <t>Day(s)</t>
        </is>
      </c>
      <c r="V111" t="inlineStr">
        <is>
          <t>Renewal</t>
        </is>
      </c>
      <c r="W111" t="inlineStr">
        <is>
          <t>Fresh water</t>
        </is>
      </c>
      <c r="X111" t="inlineStr">
        <is>
          <t>Lab</t>
        </is>
      </c>
      <c r="Y111"/>
      <c r="Z111" t="inlineStr">
        <is>
          <t>Active ingredient</t>
        </is>
      </c>
      <c r="AA111"/>
      <c r="AB111" t="n">
        <v>34060.0</v>
      </c>
      <c r="AC111"/>
      <c r="AD111" t="n">
        <v>29485.0</v>
      </c>
      <c r="AE111"/>
      <c r="AF111" t="n">
        <v>39339.0</v>
      </c>
      <c r="AG111" t="inlineStr">
        <is>
          <t>AI mg/L</t>
        </is>
      </c>
      <c r="AH111"/>
      <c r="AI111"/>
      <c r="AJ111"/>
      <c r="AK111"/>
      <c r="AL111"/>
      <c r="AM111"/>
      <c r="AN111"/>
      <c r="AO111"/>
      <c r="AP111"/>
      <c r="AQ111"/>
      <c r="AR111"/>
      <c r="AS111"/>
      <c r="AT111"/>
      <c r="AU111"/>
      <c r="AV111"/>
      <c r="AW111"/>
      <c r="AX111" t="inlineStr">
        <is>
          <t>Mortality</t>
        </is>
      </c>
      <c r="AY111" t="inlineStr">
        <is>
          <t>Mortality</t>
        </is>
      </c>
      <c r="AZ111" t="inlineStr">
        <is>
          <t>LC50</t>
        </is>
      </c>
      <c r="BA111"/>
      <c r="BB111" t="n">
        <v>4.0</v>
      </c>
      <c r="BC111"/>
      <c r="BD111"/>
      <c r="BE111"/>
      <c r="BF111"/>
      <c r="BG111" t="inlineStr">
        <is>
          <t>Day(s)</t>
        </is>
      </c>
      <c r="BH111"/>
      <c r="BI111" t="inlineStr">
        <is>
          <t>DTXSID0021206</t>
        </is>
      </c>
      <c r="BJ111" t="inlineStr">
        <is>
          <t>10.1002/etc.5620190601</t>
        </is>
      </c>
      <c r="BK111"/>
      <c r="BL111"/>
      <c r="BM111"/>
      <c r="BN111"/>
      <c r="BO111"/>
      <c r="BP111"/>
      <c r="BQ111"/>
      <c r="BR111"/>
      <c r="BS111"/>
      <c r="BT111" t="inlineStr">
        <is>
          <t>--</t>
        </is>
      </c>
      <c r="BU111"/>
      <c r="BV111"/>
      <c r="BW111"/>
      <c r="BX111"/>
      <c r="BY111"/>
      <c r="BZ111"/>
      <c r="CA111"/>
      <c r="CB111"/>
      <c r="CC111"/>
      <c r="CD111"/>
      <c r="CE111"/>
      <c r="CF111"/>
      <c r="CG111"/>
      <c r="CH111"/>
      <c r="CI111"/>
      <c r="CJ111"/>
      <c r="CK111" t="inlineStr">
        <is>
          <t>Cornell,J.S., D.A. Pillard, and M.T. Hernandez</t>
        </is>
      </c>
      <c r="CL111" t="n">
        <v>48385.0</v>
      </c>
      <c r="CM111" t="inlineStr">
        <is>
          <t>Comparative Measures of the Toxicity of Component Chemicals in Aircraft Deicing Fluid</t>
        </is>
      </c>
      <c r="CN111" t="inlineStr">
        <is>
          <t>Environ. Toxicol. Chem.19(6): 1465-1472</t>
        </is>
      </c>
      <c r="CO111" t="n">
        <v>2000.0</v>
      </c>
      <c r="CP111" t="inlineStr">
        <is>
          <t>Cornell,J.S., D.A. Pillard, and M.T. Hernandez (2000). Comparative Measures of the Toxicity of Component Chemicals in Aircraft Deicing Fluid. Environ. Toxicol. Chem., 19, (6), 1465-1472. doi:10.1002/etc.5620190601. ECOREF#:48385</t>
        </is>
      </c>
    </row>
    <row r="112">
      <c r="A112" t="n">
        <v>57749.0</v>
      </c>
      <c r="B112" t="inlineStr">
        <is>
          <t>1,2,4,5,6,7,8,8-Octachloro-2,3,3a,4,7,7a-hexahydro-4,7-methano-1H-indene</t>
        </is>
      </c>
      <c r="C112"/>
      <c r="D112" t="inlineStr">
        <is>
          <t>Unmeasured</t>
        </is>
      </c>
      <c r="E112" t="inlineStr">
        <is>
          <t>Not coded</t>
        </is>
      </c>
      <c r="F112"/>
      <c r="G112"/>
      <c r="H112"/>
      <c r="I112"/>
      <c r="J112"/>
      <c r="K112"/>
      <c r="L112" t="inlineStr">
        <is>
          <t>Pimephales promelas</t>
        </is>
      </c>
      <c r="M112" t="inlineStr">
        <is>
          <t>Fathead Minnow</t>
        </is>
      </c>
      <c r="N112"/>
      <c r="O112"/>
      <c r="P112"/>
      <c r="Q112"/>
      <c r="R112"/>
      <c r="S112"/>
      <c r="T112"/>
      <c r="U112"/>
      <c r="V112" t="inlineStr">
        <is>
          <t>Aquatic, unspecified</t>
        </is>
      </c>
      <c r="W112" t="inlineStr">
        <is>
          <t>Fresh water</t>
        </is>
      </c>
      <c r="X112" t="inlineStr">
        <is>
          <t>Lab</t>
        </is>
      </c>
      <c r="Y112"/>
      <c r="Z112" t="inlineStr">
        <is>
          <t>Formulation</t>
        </is>
      </c>
      <c r="AA112"/>
      <c r="AB112" t="n">
        <v>0.052</v>
      </c>
      <c r="AC112"/>
      <c r="AD112"/>
      <c r="AE112"/>
      <c r="AF112"/>
      <c r="AG112" t="inlineStr">
        <is>
          <t>AI mg/L</t>
        </is>
      </c>
      <c r="AH112"/>
      <c r="AI112"/>
      <c r="AJ112"/>
      <c r="AK112"/>
      <c r="AL112"/>
      <c r="AM112"/>
      <c r="AN112"/>
      <c r="AO112"/>
      <c r="AP112"/>
      <c r="AQ112"/>
      <c r="AR112"/>
      <c r="AS112"/>
      <c r="AT112"/>
      <c r="AU112"/>
      <c r="AV112"/>
      <c r="AW112"/>
      <c r="AX112" t="inlineStr">
        <is>
          <t>Mortality</t>
        </is>
      </c>
      <c r="AY112" t="inlineStr">
        <is>
          <t>Mortality</t>
        </is>
      </c>
      <c r="AZ112" t="inlineStr">
        <is>
          <t>LC50</t>
        </is>
      </c>
      <c r="BA112"/>
      <c r="BB112" t="n">
        <v>4.0</v>
      </c>
      <c r="BC112"/>
      <c r="BD112"/>
      <c r="BE112"/>
      <c r="BF112"/>
      <c r="BG112" t="inlineStr">
        <is>
          <t>Day(s)</t>
        </is>
      </c>
      <c r="BH112"/>
      <c r="BI112" t="inlineStr">
        <is>
          <t>DTXSID7020267</t>
        </is>
      </c>
      <c r="BJ112"/>
      <c r="BK112"/>
      <c r="BL112"/>
      <c r="BM112"/>
      <c r="BN112"/>
      <c r="BO112"/>
      <c r="BP112"/>
      <c r="BQ112"/>
      <c r="BR112"/>
      <c r="BS112"/>
      <c r="BT112" t="inlineStr">
        <is>
          <t>--</t>
        </is>
      </c>
      <c r="BU112"/>
      <c r="BV112"/>
      <c r="BW112"/>
      <c r="BX112"/>
      <c r="BY112"/>
      <c r="BZ112"/>
      <c r="CA112"/>
      <c r="CB112"/>
      <c r="CC112"/>
      <c r="CD112"/>
      <c r="CE112"/>
      <c r="CF112"/>
      <c r="CG112"/>
      <c r="CH112"/>
      <c r="CI112"/>
      <c r="CJ112"/>
      <c r="CK112" t="inlineStr">
        <is>
          <t>Mayer,F.L.,Jr.</t>
        </is>
      </c>
      <c r="CL112" t="n">
        <v>70421.0</v>
      </c>
      <c r="CM112" t="inlineStr">
        <is>
          <t>Pesticides as Pollutants</t>
        </is>
      </c>
      <c r="CN112" t="inlineStr">
        <is>
          <t>In: B.G.Liptak (Ed.), Environmental Engineer's Handbook, Chilton Book Co., Radnor, PA:405-418</t>
        </is>
      </c>
      <c r="CO112" t="n">
        <v>1974.0</v>
      </c>
      <c r="CP112" t="inlineStr">
        <is>
          <t>Mayer,F.L.,Jr. (1974). Pesticides as Pollutants. In: B.G.Liptak (Ed.), Environmental Engineer's Handbook, Chilton Book Co., Radnor, PA, 405-418. ECOREF#:70421</t>
        </is>
      </c>
    </row>
    <row r="113">
      <c r="A113" t="n">
        <v>57749.0</v>
      </c>
      <c r="B113" t="inlineStr">
        <is>
          <t>1,2,4,5,6,7,8,8-Octachloro-2,3,3a,4,7,7a-hexahydro-4,7-methano-1H-indene</t>
        </is>
      </c>
      <c r="C113" t="inlineStr">
        <is>
          <t>Reference Standard</t>
        </is>
      </c>
      <c r="D113" t="inlineStr">
        <is>
          <t>Unmeasured</t>
        </is>
      </c>
      <c r="E113" t="inlineStr">
        <is>
          <t>Not coded</t>
        </is>
      </c>
      <c r="F113"/>
      <c r="G113" t="n">
        <v>100.0</v>
      </c>
      <c r="H113"/>
      <c r="I113"/>
      <c r="J113"/>
      <c r="K113"/>
      <c r="L113" t="inlineStr">
        <is>
          <t>Pimephales promelas</t>
        </is>
      </c>
      <c r="M113" t="inlineStr">
        <is>
          <t>Fathead Minnow</t>
        </is>
      </c>
      <c r="N113"/>
      <c r="O113"/>
      <c r="P113"/>
      <c r="Q113"/>
      <c r="R113"/>
      <c r="S113"/>
      <c r="T113"/>
      <c r="U113"/>
      <c r="V113" t="inlineStr">
        <is>
          <t>Static</t>
        </is>
      </c>
      <c r="W113" t="inlineStr">
        <is>
          <t>Fresh water</t>
        </is>
      </c>
      <c r="X113" t="inlineStr">
        <is>
          <t>Lab</t>
        </is>
      </c>
      <c r="Y113"/>
      <c r="Z113" t="inlineStr">
        <is>
          <t>Active ingredient</t>
        </is>
      </c>
      <c r="AA113"/>
      <c r="AB113" t="n">
        <v>0.069</v>
      </c>
      <c r="AC113"/>
      <c r="AD113"/>
      <c r="AE113"/>
      <c r="AF113"/>
      <c r="AG113" t="inlineStr">
        <is>
          <t>AI mg/L</t>
        </is>
      </c>
      <c r="AH113"/>
      <c r="AI113"/>
      <c r="AJ113"/>
      <c r="AK113"/>
      <c r="AL113"/>
      <c r="AM113"/>
      <c r="AN113"/>
      <c r="AO113"/>
      <c r="AP113"/>
      <c r="AQ113"/>
      <c r="AR113"/>
      <c r="AS113"/>
      <c r="AT113"/>
      <c r="AU113"/>
      <c r="AV113"/>
      <c r="AW113"/>
      <c r="AX113" t="inlineStr">
        <is>
          <t>Mortality</t>
        </is>
      </c>
      <c r="AY113" t="inlineStr">
        <is>
          <t>Mortality</t>
        </is>
      </c>
      <c r="AZ113" t="inlineStr">
        <is>
          <t>LC50</t>
        </is>
      </c>
      <c r="BA113"/>
      <c r="BB113" t="n">
        <v>4.0</v>
      </c>
      <c r="BC113"/>
      <c r="BD113"/>
      <c r="BE113"/>
      <c r="BF113"/>
      <c r="BG113" t="inlineStr">
        <is>
          <t>Day(s)</t>
        </is>
      </c>
      <c r="BH113"/>
      <c r="BI113" t="inlineStr">
        <is>
          <t>DTXSID7020267</t>
        </is>
      </c>
      <c r="BJ113" t="inlineStr">
        <is>
          <t>10.1577/1548-8659(1959)88[23:RTOTCH]2.0.CO;2</t>
        </is>
      </c>
      <c r="BK113"/>
      <c r="BL113"/>
      <c r="BM113"/>
      <c r="BN113"/>
      <c r="BO113"/>
      <c r="BP113"/>
      <c r="BQ113"/>
      <c r="BR113"/>
      <c r="BS113"/>
      <c r="BT113" t="inlineStr">
        <is>
          <t>--</t>
        </is>
      </c>
      <c r="BU113"/>
      <c r="BV113"/>
      <c r="BW113"/>
      <c r="BX113"/>
      <c r="BY113"/>
      <c r="BZ113"/>
      <c r="CA113"/>
      <c r="CB113"/>
      <c r="CC113"/>
      <c r="CD113"/>
      <c r="CE113"/>
      <c r="CF113"/>
      <c r="CG113"/>
      <c r="CH113"/>
      <c r="CI113"/>
      <c r="CJ113"/>
      <c r="CK113" t="inlineStr">
        <is>
          <t>Henderson,C., Q.H. Pickering, and C.M. Tarzwell</t>
        </is>
      </c>
      <c r="CL113" t="n">
        <v>878.0</v>
      </c>
      <c r="CM113" t="inlineStr">
        <is>
          <t>Relative Toxicity of Ten Chlorinated Hydrocarbon Insecticides to Four Species of Fish</t>
        </is>
      </c>
      <c r="CN113" t="inlineStr">
        <is>
          <t>Trans. Am. Fish. Soc.88(1): 23-32</t>
        </is>
      </c>
      <c r="CO113" t="n">
        <v>1959.0</v>
      </c>
      <c r="CP113" t="inlineStr">
        <is>
          <t>Henderson,C., Q.H. Pickering, and C.M. Tarzwell (1959). Relative Toxicity of Ten Chlorinated Hydrocarbon Insecticides to Four Species of Fish. Trans. Am. Fish. Soc., 88, (1), 23-32. doi:10.1577/1548-8659(1959)88[23:RTOTCH]2.0.CO;2. ECOREF#:878</t>
        </is>
      </c>
    </row>
    <row r="114">
      <c r="A114" t="n">
        <v>57749.0</v>
      </c>
      <c r="B114" t="inlineStr">
        <is>
          <t>1,2,4,5,6,7,8,8-Octachloro-2,3,3a,4,7,7a-hexahydro-4,7-methano-1H-indene</t>
        </is>
      </c>
      <c r="C114"/>
      <c r="D114" t="inlineStr">
        <is>
          <t>Unmeasured</t>
        </is>
      </c>
      <c r="E114" t="inlineStr">
        <is>
          <t>Not coded</t>
        </is>
      </c>
      <c r="F114"/>
      <c r="G114" t="n">
        <v>75.0</v>
      </c>
      <c r="H114"/>
      <c r="I114"/>
      <c r="J114"/>
      <c r="K114"/>
      <c r="L114" t="inlineStr">
        <is>
          <t>Pimephales promelas</t>
        </is>
      </c>
      <c r="M114" t="inlineStr">
        <is>
          <t>Fathead Minnow</t>
        </is>
      </c>
      <c r="N114"/>
      <c r="O114"/>
      <c r="P114"/>
      <c r="Q114"/>
      <c r="R114"/>
      <c r="S114"/>
      <c r="T114"/>
      <c r="U114"/>
      <c r="V114" t="inlineStr">
        <is>
          <t>Static</t>
        </is>
      </c>
      <c r="W114" t="inlineStr">
        <is>
          <t>Fresh water</t>
        </is>
      </c>
      <c r="X114" t="inlineStr">
        <is>
          <t>Lab</t>
        </is>
      </c>
      <c r="Y114"/>
      <c r="Z114" t="inlineStr">
        <is>
          <t>Formulation</t>
        </is>
      </c>
      <c r="AA114"/>
      <c r="AB114" t="n">
        <v>0.18</v>
      </c>
      <c r="AC114"/>
      <c r="AD114"/>
      <c r="AE114"/>
      <c r="AF114"/>
      <c r="AG114" t="inlineStr">
        <is>
          <t>AI mg/L</t>
        </is>
      </c>
      <c r="AH114"/>
      <c r="AI114"/>
      <c r="AJ114"/>
      <c r="AK114"/>
      <c r="AL114"/>
      <c r="AM114"/>
      <c r="AN114"/>
      <c r="AO114"/>
      <c r="AP114"/>
      <c r="AQ114"/>
      <c r="AR114"/>
      <c r="AS114"/>
      <c r="AT114"/>
      <c r="AU114"/>
      <c r="AV114"/>
      <c r="AW114"/>
      <c r="AX114" t="inlineStr">
        <is>
          <t>Mortality</t>
        </is>
      </c>
      <c r="AY114" t="inlineStr">
        <is>
          <t>Mortality</t>
        </is>
      </c>
      <c r="AZ114" t="inlineStr">
        <is>
          <t>LC50</t>
        </is>
      </c>
      <c r="BA114"/>
      <c r="BB114" t="n">
        <v>4.0</v>
      </c>
      <c r="BC114"/>
      <c r="BD114"/>
      <c r="BE114"/>
      <c r="BF114"/>
      <c r="BG114" t="inlineStr">
        <is>
          <t>Day(s)</t>
        </is>
      </c>
      <c r="BH114" t="inlineStr">
        <is>
          <t>Emulsifiable concentrate</t>
        </is>
      </c>
      <c r="BI114" t="inlineStr">
        <is>
          <t>DTXSID7020267</t>
        </is>
      </c>
      <c r="BJ114" t="inlineStr">
        <is>
          <t>10.1577/1548-8659(1959)88[23:RTOTCH]2.0.CO;2</t>
        </is>
      </c>
      <c r="BK114"/>
      <c r="BL114"/>
      <c r="BM114"/>
      <c r="BN114"/>
      <c r="BO114"/>
      <c r="BP114"/>
      <c r="BQ114"/>
      <c r="BR114"/>
      <c r="BS114"/>
      <c r="BT114" t="inlineStr">
        <is>
          <t>--</t>
        </is>
      </c>
      <c r="BU114"/>
      <c r="BV114"/>
      <c r="BW114"/>
      <c r="BX114"/>
      <c r="BY114"/>
      <c r="BZ114"/>
      <c r="CA114"/>
      <c r="CB114"/>
      <c r="CC114"/>
      <c r="CD114"/>
      <c r="CE114"/>
      <c r="CF114"/>
      <c r="CG114"/>
      <c r="CH114"/>
      <c r="CI114"/>
      <c r="CJ114"/>
      <c r="CK114" t="inlineStr">
        <is>
          <t>Henderson,C., Q.H. Pickering, and C.M. Tarzwell</t>
        </is>
      </c>
      <c r="CL114" t="n">
        <v>878.0</v>
      </c>
      <c r="CM114" t="inlineStr">
        <is>
          <t>Relative Toxicity of Ten Chlorinated Hydrocarbon Insecticides to Four Species of Fish</t>
        </is>
      </c>
      <c r="CN114" t="inlineStr">
        <is>
          <t>Trans. Am. Fish. Soc.88(1): 23-32</t>
        </is>
      </c>
      <c r="CO114" t="n">
        <v>1959.0</v>
      </c>
      <c r="CP114" t="inlineStr">
        <is>
          <t>Henderson,C., Q.H. Pickering, and C.M. Tarzwell (1959). Relative Toxicity of Ten Chlorinated Hydrocarbon Insecticides to Four Species of Fish. Trans. Am. Fish. Soc., 88, (1), 23-32. doi:10.1577/1548-8659(1959)88[23:RTOTCH]2.0.CO;2. ECOREF#:878</t>
        </is>
      </c>
    </row>
    <row r="115">
      <c r="A115" t="n">
        <v>57749.0</v>
      </c>
      <c r="B115" t="inlineStr">
        <is>
          <t>1,2,4,5,6,7,8,8-Octachloro-2,3,3a,4,7,7a-hexahydro-4,7-methano-1H-indene</t>
        </is>
      </c>
      <c r="C115"/>
      <c r="D115" t="inlineStr">
        <is>
          <t>Unmeasured</t>
        </is>
      </c>
      <c r="E115" t="inlineStr">
        <is>
          <t>Not coded</t>
        </is>
      </c>
      <c r="F115"/>
      <c r="G115" t="n">
        <v>75.0</v>
      </c>
      <c r="H115"/>
      <c r="I115"/>
      <c r="J115"/>
      <c r="K115"/>
      <c r="L115" t="inlineStr">
        <is>
          <t>Pimephales promelas</t>
        </is>
      </c>
      <c r="M115" t="inlineStr">
        <is>
          <t>Fathead Minnow</t>
        </is>
      </c>
      <c r="N115"/>
      <c r="O115"/>
      <c r="P115"/>
      <c r="Q115"/>
      <c r="R115"/>
      <c r="S115"/>
      <c r="T115"/>
      <c r="U115"/>
      <c r="V115" t="inlineStr">
        <is>
          <t>Static</t>
        </is>
      </c>
      <c r="W115" t="inlineStr">
        <is>
          <t>Fresh water</t>
        </is>
      </c>
      <c r="X115" t="inlineStr">
        <is>
          <t>Lab</t>
        </is>
      </c>
      <c r="Y115"/>
      <c r="Z115" t="inlineStr">
        <is>
          <t>Active ingredient</t>
        </is>
      </c>
      <c r="AA115"/>
      <c r="AB115" t="n">
        <v>0.127</v>
      </c>
      <c r="AC115"/>
      <c r="AD115"/>
      <c r="AE115"/>
      <c r="AF115"/>
      <c r="AG115" t="inlineStr">
        <is>
          <t>AI mg/L</t>
        </is>
      </c>
      <c r="AH115" t="inlineStr">
        <is>
          <t>Formulation</t>
        </is>
      </c>
      <c r="AI115"/>
      <c r="AJ115" t="n">
        <v>0.17</v>
      </c>
      <c r="AK115"/>
      <c r="AL115"/>
      <c r="AM115"/>
      <c r="AN115"/>
      <c r="AO115" t="inlineStr">
        <is>
          <t>AI mg/L</t>
        </is>
      </c>
      <c r="AP115"/>
      <c r="AQ115"/>
      <c r="AR115"/>
      <c r="AS115"/>
      <c r="AT115"/>
      <c r="AU115"/>
      <c r="AV115"/>
      <c r="AW115"/>
      <c r="AX115" t="inlineStr">
        <is>
          <t>Mortality</t>
        </is>
      </c>
      <c r="AY115" t="inlineStr">
        <is>
          <t>Mortality</t>
        </is>
      </c>
      <c r="AZ115" t="inlineStr">
        <is>
          <t>LC50</t>
        </is>
      </c>
      <c r="BA115"/>
      <c r="BB115" t="n">
        <v>4.0</v>
      </c>
      <c r="BC115"/>
      <c r="BD115"/>
      <c r="BE115"/>
      <c r="BF115"/>
      <c r="BG115" t="inlineStr">
        <is>
          <t>Day(s)</t>
        </is>
      </c>
      <c r="BH115" t="inlineStr">
        <is>
          <t>Emulsifiable concentrate</t>
        </is>
      </c>
      <c r="BI115" t="inlineStr">
        <is>
          <t>DTXSID7020267</t>
        </is>
      </c>
      <c r="BJ115" t="inlineStr">
        <is>
          <t>10.1577/1548-8659(1959)88[23:RTOTCH]2.0.CO;2</t>
        </is>
      </c>
      <c r="BK115"/>
      <c r="BL115"/>
      <c r="BM115"/>
      <c r="BN115"/>
      <c r="BO115"/>
      <c r="BP115"/>
      <c r="BQ115"/>
      <c r="BR115"/>
      <c r="BS115"/>
      <c r="BT115" t="inlineStr">
        <is>
          <t>--</t>
        </is>
      </c>
      <c r="BU115"/>
      <c r="BV115"/>
      <c r="BW115"/>
      <c r="BX115"/>
      <c r="BY115"/>
      <c r="BZ115"/>
      <c r="CA115" t="inlineStr">
        <is>
          <t>--</t>
        </is>
      </c>
      <c r="CB115"/>
      <c r="CC115"/>
      <c r="CD115"/>
      <c r="CE115"/>
      <c r="CF115"/>
      <c r="CG115"/>
      <c r="CH115"/>
      <c r="CI115"/>
      <c r="CJ115"/>
      <c r="CK115" t="inlineStr">
        <is>
          <t>Henderson,C., Q.H. Pickering, and C.M. Tarzwell</t>
        </is>
      </c>
      <c r="CL115" t="n">
        <v>878.0</v>
      </c>
      <c r="CM115" t="inlineStr">
        <is>
          <t>Relative Toxicity of Ten Chlorinated Hydrocarbon Insecticides to Four Species of Fish</t>
        </is>
      </c>
      <c r="CN115" t="inlineStr">
        <is>
          <t>Trans. Am. Fish. Soc.88(1): 23-32</t>
        </is>
      </c>
      <c r="CO115" t="n">
        <v>1959.0</v>
      </c>
      <c r="CP115" t="inlineStr">
        <is>
          <t>Henderson,C., Q.H. Pickering, and C.M. Tarzwell (1959). Relative Toxicity of Ten Chlorinated Hydrocarbon Insecticides to Four Species of Fish. Trans. Am. Fish. Soc., 88, (1), 23-32. doi:10.1577/1548-8659(1959)88[23:RTOTCH]2.0.CO;2. ECOREF#:878</t>
        </is>
      </c>
    </row>
    <row r="116">
      <c r="A116" t="n">
        <v>57749.0</v>
      </c>
      <c r="B116" t="inlineStr">
        <is>
          <t>1,2,4,5,6,7,8,8-Octachloro-2,3,3a,4,7,7a-hexahydro-4,7-methano-1H-indene</t>
        </is>
      </c>
      <c r="C116" t="inlineStr">
        <is>
          <t>Reference Standard</t>
        </is>
      </c>
      <c r="D116" t="inlineStr">
        <is>
          <t>Unmeasured</t>
        </is>
      </c>
      <c r="E116" t="inlineStr">
        <is>
          <t>Not coded</t>
        </is>
      </c>
      <c r="F116"/>
      <c r="G116" t="n">
        <v>100.0</v>
      </c>
      <c r="H116"/>
      <c r="I116"/>
      <c r="J116"/>
      <c r="K116"/>
      <c r="L116" t="inlineStr">
        <is>
          <t>Pimephales promelas</t>
        </is>
      </c>
      <c r="M116" t="inlineStr">
        <is>
          <t>Fathead Minnow</t>
        </is>
      </c>
      <c r="N116"/>
      <c r="O116"/>
      <c r="P116"/>
      <c r="Q116"/>
      <c r="R116"/>
      <c r="S116"/>
      <c r="T116"/>
      <c r="U116"/>
      <c r="V116" t="inlineStr">
        <is>
          <t>Static</t>
        </is>
      </c>
      <c r="W116" t="inlineStr">
        <is>
          <t>Fresh water</t>
        </is>
      </c>
      <c r="X116" t="inlineStr">
        <is>
          <t>Lab</t>
        </is>
      </c>
      <c r="Y116"/>
      <c r="Z116" t="inlineStr">
        <is>
          <t>Active ingredient</t>
        </is>
      </c>
      <c r="AA116"/>
      <c r="AB116" t="n">
        <v>0.052</v>
      </c>
      <c r="AC116"/>
      <c r="AD116"/>
      <c r="AE116"/>
      <c r="AF116"/>
      <c r="AG116" t="inlineStr">
        <is>
          <t>AI mg/L</t>
        </is>
      </c>
      <c r="AH116"/>
      <c r="AI116"/>
      <c r="AJ116"/>
      <c r="AK116"/>
      <c r="AL116"/>
      <c r="AM116"/>
      <c r="AN116"/>
      <c r="AO116"/>
      <c r="AP116"/>
      <c r="AQ116"/>
      <c r="AR116"/>
      <c r="AS116"/>
      <c r="AT116"/>
      <c r="AU116"/>
      <c r="AV116"/>
      <c r="AW116"/>
      <c r="AX116" t="inlineStr">
        <is>
          <t>Mortality</t>
        </is>
      </c>
      <c r="AY116" t="inlineStr">
        <is>
          <t>Mortality</t>
        </is>
      </c>
      <c r="AZ116" t="inlineStr">
        <is>
          <t>LC50</t>
        </is>
      </c>
      <c r="BA116"/>
      <c r="BB116" t="n">
        <v>4.0</v>
      </c>
      <c r="BC116"/>
      <c r="BD116"/>
      <c r="BE116"/>
      <c r="BF116"/>
      <c r="BG116" t="inlineStr">
        <is>
          <t>Day(s)</t>
        </is>
      </c>
      <c r="BH116"/>
      <c r="BI116" t="inlineStr">
        <is>
          <t>DTXSID7020267</t>
        </is>
      </c>
      <c r="BJ116" t="inlineStr">
        <is>
          <t>10.1577/1548-8659(1959)88[23:RTOTCH]2.0.CO;2</t>
        </is>
      </c>
      <c r="BK116"/>
      <c r="BL116"/>
      <c r="BM116"/>
      <c r="BN116"/>
      <c r="BO116"/>
      <c r="BP116"/>
      <c r="BQ116"/>
      <c r="BR116"/>
      <c r="BS116"/>
      <c r="BT116" t="inlineStr">
        <is>
          <t>--</t>
        </is>
      </c>
      <c r="BU116"/>
      <c r="BV116"/>
      <c r="BW116"/>
      <c r="BX116"/>
      <c r="BY116"/>
      <c r="BZ116"/>
      <c r="CA116"/>
      <c r="CB116"/>
      <c r="CC116"/>
      <c r="CD116"/>
      <c r="CE116"/>
      <c r="CF116"/>
      <c r="CG116"/>
      <c r="CH116"/>
      <c r="CI116"/>
      <c r="CJ116"/>
      <c r="CK116" t="inlineStr">
        <is>
          <t>Henderson,C., Q.H. Pickering, and C.M. Tarzwell</t>
        </is>
      </c>
      <c r="CL116" t="n">
        <v>878.0</v>
      </c>
      <c r="CM116" t="inlineStr">
        <is>
          <t>Relative Toxicity of Ten Chlorinated Hydrocarbon Insecticides to Four Species of Fish</t>
        </is>
      </c>
      <c r="CN116" t="inlineStr">
        <is>
          <t>Trans. Am. Fish. Soc.88(1): 23-32</t>
        </is>
      </c>
      <c r="CO116" t="n">
        <v>1959.0</v>
      </c>
      <c r="CP116" t="inlineStr">
        <is>
          <t>Henderson,C., Q.H. Pickering, and C.M. Tarzwell (1959). Relative Toxicity of Ten Chlorinated Hydrocarbon Insecticides to Four Species of Fish. Trans. Am. Fish. Soc., 88, (1), 23-32. doi:10.1577/1548-8659(1959)88[23:RTOTCH]2.0.CO;2. ECOREF#:878</t>
        </is>
      </c>
    </row>
    <row r="117">
      <c r="A117" t="n">
        <v>58082.0</v>
      </c>
      <c r="B117" t="inlineStr">
        <is>
          <t>3,7-Dihydro-1,3,7-trimethyl-1H-purine-2,6-dione</t>
        </is>
      </c>
      <c r="C117"/>
      <c r="D117" t="inlineStr">
        <is>
          <t>Measured</t>
        </is>
      </c>
      <c r="E117" t="inlineStr">
        <is>
          <t>Not reported</t>
        </is>
      </c>
      <c r="F117"/>
      <c r="G117" t="n">
        <v>99.0</v>
      </c>
      <c r="H117"/>
      <c r="I117"/>
      <c r="J117"/>
      <c r="K117"/>
      <c r="L117" t="inlineStr">
        <is>
          <t>Pimephales promelas</t>
        </is>
      </c>
      <c r="M117" t="inlineStr">
        <is>
          <t>Fathead Minnow</t>
        </is>
      </c>
      <c r="N117"/>
      <c r="O117"/>
      <c r="P117" t="n">
        <v>30.0</v>
      </c>
      <c r="Q117"/>
      <c r="R117"/>
      <c r="S117"/>
      <c r="T117"/>
      <c r="U117" t="inlineStr">
        <is>
          <t>Day(s)</t>
        </is>
      </c>
      <c r="V117" t="inlineStr">
        <is>
          <t>Flow-through</t>
        </is>
      </c>
      <c r="W117" t="inlineStr">
        <is>
          <t>Fresh water</t>
        </is>
      </c>
      <c r="X117" t="inlineStr">
        <is>
          <t>Lab</t>
        </is>
      </c>
      <c r="Y117" t="n">
        <v>6.0</v>
      </c>
      <c r="Z117" t="inlineStr">
        <is>
          <t>Active ingredient</t>
        </is>
      </c>
      <c r="AA117"/>
      <c r="AB117" t="n">
        <v>151.0</v>
      </c>
      <c r="AC117"/>
      <c r="AD117" t="n">
        <v>138.0</v>
      </c>
      <c r="AE117"/>
      <c r="AF117" t="n">
        <v>166.0</v>
      </c>
      <c r="AG117" t="inlineStr">
        <is>
          <t>AI mg/L</t>
        </is>
      </c>
      <c r="AH117"/>
      <c r="AI117"/>
      <c r="AJ117"/>
      <c r="AK117"/>
      <c r="AL117"/>
      <c r="AM117"/>
      <c r="AN117"/>
      <c r="AO117"/>
      <c r="AP117"/>
      <c r="AQ117"/>
      <c r="AR117"/>
      <c r="AS117"/>
      <c r="AT117"/>
      <c r="AU117"/>
      <c r="AV117"/>
      <c r="AW117"/>
      <c r="AX117" t="inlineStr">
        <is>
          <t>Mortality</t>
        </is>
      </c>
      <c r="AY117" t="inlineStr">
        <is>
          <t>Mortality</t>
        </is>
      </c>
      <c r="AZ117" t="inlineStr">
        <is>
          <t>LC50</t>
        </is>
      </c>
      <c r="BA117"/>
      <c r="BB117" t="n">
        <v>4.0</v>
      </c>
      <c r="BC117"/>
      <c r="BD117"/>
      <c r="BE117"/>
      <c r="BF117"/>
      <c r="BG117" t="inlineStr">
        <is>
          <t>Day(s)</t>
        </is>
      </c>
      <c r="BH117" t="inlineStr">
        <is>
          <t>Pure</t>
        </is>
      </c>
      <c r="BI117" t="inlineStr">
        <is>
          <t>DTXSID0020232</t>
        </is>
      </c>
      <c r="BJ117"/>
      <c r="BK117"/>
      <c r="BL117" t="inlineStr">
        <is>
          <t>Acute</t>
        </is>
      </c>
      <c r="BM117"/>
      <c r="BN117"/>
      <c r="BO117"/>
      <c r="BP117"/>
      <c r="BQ117"/>
      <c r="BR117"/>
      <c r="BS117"/>
      <c r="BT117" t="inlineStr">
        <is>
          <t>--</t>
        </is>
      </c>
      <c r="BU117"/>
      <c r="BV117"/>
      <c r="BW117"/>
      <c r="BX117"/>
      <c r="BY117"/>
      <c r="BZ117"/>
      <c r="CA117"/>
      <c r="CB117"/>
      <c r="CC117"/>
      <c r="CD117"/>
      <c r="CE117"/>
      <c r="CF117"/>
      <c r="CG117"/>
      <c r="CH117"/>
      <c r="CI117"/>
      <c r="CJ117"/>
      <c r="CK117" t="inlineStr">
        <is>
          <t>Geiger,D.L., D.J. Call, and L.T. Brooke</t>
        </is>
      </c>
      <c r="CL117" t="n">
        <v>12859.0</v>
      </c>
      <c r="CM117" t="inlineStr">
        <is>
          <t>Acute Toxicities of Organic Chemicals to Fathead Minnows (Pimephales promelas) Volume IV</t>
        </is>
      </c>
      <c r="CN117" t="inlineStr">
        <is>
          <t>Center for Lake Superior Environmental Studies, University of Wisconsin, Superior, WI4:355 p.</t>
        </is>
      </c>
      <c r="CO117" t="n">
        <v>1988.0</v>
      </c>
      <c r="CP117" t="inlineStr">
        <is>
          <t>Geiger,D.L., D.J. Call, and L.T. Brooke (1988). Acute Toxicities of Organic Chemicals to Fathead Minnows (Pimephales promelas) Volume IV. Center for Lake Superior Environmental Studies, University of Wisconsin, Superior, WI, 4, 355 p. ECOREF#:12859</t>
        </is>
      </c>
    </row>
    <row r="118">
      <c r="A118" t="n">
        <v>58275.0</v>
      </c>
      <c r="B118" t="inlineStr">
        <is>
          <t>2-Methyl-1,4-naphthalenedione</t>
        </is>
      </c>
      <c r="C118"/>
      <c r="D118" t="inlineStr">
        <is>
          <t>Measured</t>
        </is>
      </c>
      <c r="E118" t="inlineStr">
        <is>
          <t>Not coded</t>
        </is>
      </c>
      <c r="F118"/>
      <c r="G118" t="n">
        <v>98.0</v>
      </c>
      <c r="H118"/>
      <c r="I118"/>
      <c r="J118"/>
      <c r="K118"/>
      <c r="L118" t="inlineStr">
        <is>
          <t>Pimephales promelas</t>
        </is>
      </c>
      <c r="M118" t="inlineStr">
        <is>
          <t>Fathead Minnow</t>
        </is>
      </c>
      <c r="N118"/>
      <c r="O118"/>
      <c r="P118" t="n">
        <v>32.0</v>
      </c>
      <c r="Q118"/>
      <c r="R118"/>
      <c r="S118"/>
      <c r="T118"/>
      <c r="U118" t="inlineStr">
        <is>
          <t>Day(s)</t>
        </is>
      </c>
      <c r="V118" t="inlineStr">
        <is>
          <t>Flow-through</t>
        </is>
      </c>
      <c r="W118" t="inlineStr">
        <is>
          <t>Fresh water</t>
        </is>
      </c>
      <c r="X118" t="inlineStr">
        <is>
          <t>Lab</t>
        </is>
      </c>
      <c r="Y118"/>
      <c r="Z118" t="inlineStr">
        <is>
          <t>Active ingredient</t>
        </is>
      </c>
      <c r="AA118"/>
      <c r="AB118" t="n">
        <v>0.11</v>
      </c>
      <c r="AC118"/>
      <c r="AD118" t="n">
        <v>0.1</v>
      </c>
      <c r="AE118"/>
      <c r="AF118" t="n">
        <v>0.121</v>
      </c>
      <c r="AG118" t="inlineStr">
        <is>
          <t>AI mg/L</t>
        </is>
      </c>
      <c r="AH118"/>
      <c r="AI118"/>
      <c r="AJ118"/>
      <c r="AK118"/>
      <c r="AL118"/>
      <c r="AM118"/>
      <c r="AN118"/>
      <c r="AO118"/>
      <c r="AP118"/>
      <c r="AQ118"/>
      <c r="AR118"/>
      <c r="AS118"/>
      <c r="AT118"/>
      <c r="AU118"/>
      <c r="AV118"/>
      <c r="AW118"/>
      <c r="AX118" t="inlineStr">
        <is>
          <t>Mortality</t>
        </is>
      </c>
      <c r="AY118" t="inlineStr">
        <is>
          <t>Mortality</t>
        </is>
      </c>
      <c r="AZ118" t="inlineStr">
        <is>
          <t>LC50</t>
        </is>
      </c>
      <c r="BA118"/>
      <c r="BB118" t="n">
        <v>4.0</v>
      </c>
      <c r="BC118"/>
      <c r="BD118"/>
      <c r="BE118"/>
      <c r="BF118"/>
      <c r="BG118" t="inlineStr">
        <is>
          <t>Day(s)</t>
        </is>
      </c>
      <c r="BH118" t="inlineStr">
        <is>
          <t>Pure</t>
        </is>
      </c>
      <c r="BI118" t="inlineStr">
        <is>
          <t>DTXSID4021715</t>
        </is>
      </c>
      <c r="BJ118"/>
      <c r="BK118"/>
      <c r="BL118"/>
      <c r="BM118"/>
      <c r="BN118"/>
      <c r="BO118"/>
      <c r="BP118"/>
      <c r="BQ118"/>
      <c r="BR118"/>
      <c r="BS118"/>
      <c r="BT118" t="inlineStr">
        <is>
          <t>--</t>
        </is>
      </c>
      <c r="BU118"/>
      <c r="BV118"/>
      <c r="BW118"/>
      <c r="BX118"/>
      <c r="BY118"/>
      <c r="BZ118"/>
      <c r="CA118"/>
      <c r="CB118"/>
      <c r="CC118"/>
      <c r="CD118"/>
      <c r="CE118"/>
      <c r="CF118"/>
      <c r="CG118"/>
      <c r="CH118"/>
      <c r="CI118" t="inlineStr">
        <is>
          <t xml:space="preserve"> Affected fish lost schooling behavior, were hyperactive, were overreactive to external stimuli and had increased respiratNAn.  Equilibrium loss was not observed prior to death.  The chemical was light sensitive; therefore the </t>
        </is>
      </c>
      <c r="CJ118" t="inlineStr">
        <is>
          <t xml:space="preserve">   Affected fish lost schooling behavior, were hyperactive, were overreactive to external stimuli and had increased respiratNAn.  Equilibrium loss was not observed prior to death.  The chemical was light sensitive; therefore the </t>
        </is>
      </c>
      <c r="CK118" t="inlineStr">
        <is>
          <t>Geiger,D.L., D.J. Call, and L.T. Brooke</t>
        </is>
      </c>
      <c r="CL118" t="n">
        <v>12859.0</v>
      </c>
      <c r="CM118" t="inlineStr">
        <is>
          <t>Acute Toxicities of Organic Chemicals to Fathead Minnows (Pimephales promelas) Volume IV</t>
        </is>
      </c>
      <c r="CN118" t="inlineStr">
        <is>
          <t>Center for Lake Superior Environmental Studies, University of Wisconsin, Superior, WI4:355 p.</t>
        </is>
      </c>
      <c r="CO118" t="n">
        <v>1988.0</v>
      </c>
      <c r="CP118" t="inlineStr">
        <is>
          <t>Geiger,D.L., D.J. Call, and L.T. Brooke (1988). Acute Toxicities of Organic Chemicals to Fathead Minnows (Pimephales promelas) Volume IV. Center for Lake Superior Environmental Studies, University of Wisconsin, Superior, WI, 4, 355 p. ECOREF#:12859</t>
        </is>
      </c>
    </row>
    <row r="119">
      <c r="A119" t="n">
        <v>58275.0</v>
      </c>
      <c r="B119" t="inlineStr">
        <is>
          <t>2-Methyl-1,4-naphthalenedione</t>
        </is>
      </c>
      <c r="C119"/>
      <c r="D119" t="inlineStr">
        <is>
          <t>Measured</t>
        </is>
      </c>
      <c r="E119" t="inlineStr">
        <is>
          <t>Not coded</t>
        </is>
      </c>
      <c r="F119" t="inlineStr">
        <is>
          <t>&gt;=</t>
        </is>
      </c>
      <c r="G119" t="n">
        <v>95.0</v>
      </c>
      <c r="H119"/>
      <c r="I119"/>
      <c r="J119"/>
      <c r="K119"/>
      <c r="L119" t="inlineStr">
        <is>
          <t>Pimephales promelas</t>
        </is>
      </c>
      <c r="M119" t="inlineStr">
        <is>
          <t>Fathead Minnow</t>
        </is>
      </c>
      <c r="N119" t="inlineStr">
        <is>
          <t>Juvenile</t>
        </is>
      </c>
      <c r="O119"/>
      <c r="P119"/>
      <c r="Q119"/>
      <c r="R119" t="n">
        <v>26.0</v>
      </c>
      <c r="S119"/>
      <c r="T119" t="n">
        <v>34.0</v>
      </c>
      <c r="U119" t="inlineStr">
        <is>
          <t>Day(s)</t>
        </is>
      </c>
      <c r="V119" t="inlineStr">
        <is>
          <t>Flow-through</t>
        </is>
      </c>
      <c r="W119" t="inlineStr">
        <is>
          <t>Fresh water</t>
        </is>
      </c>
      <c r="X119" t="inlineStr">
        <is>
          <t>Lab</t>
        </is>
      </c>
      <c r="Y119"/>
      <c r="Z119" t="inlineStr">
        <is>
          <t>Active ingredient</t>
        </is>
      </c>
      <c r="AA119"/>
      <c r="AB119" t="n">
        <v>0.11</v>
      </c>
      <c r="AC119"/>
      <c r="AD119"/>
      <c r="AE119"/>
      <c r="AF119"/>
      <c r="AG119" t="inlineStr">
        <is>
          <t>AI mg/L</t>
        </is>
      </c>
      <c r="AH119"/>
      <c r="AI119"/>
      <c r="AJ119"/>
      <c r="AK119"/>
      <c r="AL119"/>
      <c r="AM119"/>
      <c r="AN119"/>
      <c r="AO119"/>
      <c r="AP119"/>
      <c r="AQ119"/>
      <c r="AR119"/>
      <c r="AS119"/>
      <c r="AT119"/>
      <c r="AU119"/>
      <c r="AV119"/>
      <c r="AW119"/>
      <c r="AX119" t="inlineStr">
        <is>
          <t>Mortality</t>
        </is>
      </c>
      <c r="AY119" t="inlineStr">
        <is>
          <t>Mortality</t>
        </is>
      </c>
      <c r="AZ119" t="inlineStr">
        <is>
          <t>LC50</t>
        </is>
      </c>
      <c r="BA119"/>
      <c r="BB119" t="n">
        <v>4.0</v>
      </c>
      <c r="BC119"/>
      <c r="BD119"/>
      <c r="BE119"/>
      <c r="BF119"/>
      <c r="BG119" t="inlineStr">
        <is>
          <t>Day(s)</t>
        </is>
      </c>
      <c r="BH119" t="inlineStr">
        <is>
          <t>Pure</t>
        </is>
      </c>
      <c r="BI119" t="inlineStr">
        <is>
          <t>DTXSID4021715</t>
        </is>
      </c>
      <c r="BJ119" t="inlineStr">
        <is>
          <t>10.1002/etc.5620140920</t>
        </is>
      </c>
      <c r="BK119"/>
      <c r="BL119"/>
      <c r="BM119"/>
      <c r="BN119"/>
      <c r="BO119"/>
      <c r="BP119"/>
      <c r="BQ119"/>
      <c r="BR119"/>
      <c r="BS119"/>
      <c r="BT119" t="inlineStr">
        <is>
          <t>--</t>
        </is>
      </c>
      <c r="BU119"/>
      <c r="BV119"/>
      <c r="BW119"/>
      <c r="BX119"/>
      <c r="BY119"/>
      <c r="BZ119"/>
      <c r="CA119"/>
      <c r="CB119"/>
      <c r="CC119"/>
      <c r="CD119"/>
      <c r="CE119"/>
      <c r="CF119"/>
      <c r="CG119"/>
      <c r="CH119"/>
      <c r="CI119"/>
      <c r="CJ119"/>
      <c r="CK119" t="inlineStr">
        <is>
          <t>Broderius,S.J., M.D. Kahl, and M.D. Hoglund</t>
        </is>
      </c>
      <c r="CL119" t="n">
        <v>15031.0</v>
      </c>
      <c r="CM119" t="inlineStr">
        <is>
          <t>Use of Joint Toxic Response to Define the Primary Mode of Toxic Action for Diverse Industrial Organic Chemicals</t>
        </is>
      </c>
      <c r="CN119" t="inlineStr">
        <is>
          <t>Environ. Toxicol. Chem.14(9): 1591-1605</t>
        </is>
      </c>
      <c r="CO119" t="n">
        <v>1995.0</v>
      </c>
      <c r="CP119" t="inlineStr">
        <is>
          <t>Broderius,S.J., M.D. Kahl, and M.D. Hoglund (1995). Use of Joint Toxic Response to Define the Primary Mode of Toxic Action for Diverse Industrial Organic Chemicals. Environ. Toxicol. Chem., 14, (9), 1591-1605. doi:10.1002/etc.5620140920. ECOREF#:15031</t>
        </is>
      </c>
    </row>
    <row r="120">
      <c r="A120" t="n">
        <v>58899.0</v>
      </c>
      <c r="B120" t="inlineStr">
        <is>
          <t>(1alpha,2alpha,3beta,4alpha,5alpha,6beta)-1,2,3,4,5,6-Hexachlorocyclohexane</t>
        </is>
      </c>
      <c r="C120"/>
      <c r="D120" t="inlineStr">
        <is>
          <t>Unmeasured</t>
        </is>
      </c>
      <c r="E120" t="inlineStr">
        <is>
          <t>Not coded</t>
        </is>
      </c>
      <c r="F120"/>
      <c r="G120" t="n">
        <v>100.0</v>
      </c>
      <c r="H120"/>
      <c r="I120"/>
      <c r="J120"/>
      <c r="K120"/>
      <c r="L120" t="inlineStr">
        <is>
          <t>Pimephales promelas</t>
        </is>
      </c>
      <c r="M120" t="inlineStr">
        <is>
          <t>Fathead Minnow</t>
        </is>
      </c>
      <c r="N120"/>
      <c r="O120"/>
      <c r="P120"/>
      <c r="Q120"/>
      <c r="R120"/>
      <c r="S120"/>
      <c r="T120"/>
      <c r="U120"/>
      <c r="V120" t="inlineStr">
        <is>
          <t>Flow-through</t>
        </is>
      </c>
      <c r="W120" t="inlineStr">
        <is>
          <t>Fresh water</t>
        </is>
      </c>
      <c r="X120" t="inlineStr">
        <is>
          <t>Lab</t>
        </is>
      </c>
      <c r="Y120"/>
      <c r="Z120" t="inlineStr">
        <is>
          <t>Active ingredient</t>
        </is>
      </c>
      <c r="AA120" t="inlineStr">
        <is>
          <t>&gt;</t>
        </is>
      </c>
      <c r="AB120" t="n">
        <v>0.1</v>
      </c>
      <c r="AC120"/>
      <c r="AD120"/>
      <c r="AE120"/>
      <c r="AF120"/>
      <c r="AG120" t="inlineStr">
        <is>
          <t>AI mg/L</t>
        </is>
      </c>
      <c r="AH120"/>
      <c r="AI120"/>
      <c r="AJ120"/>
      <c r="AK120"/>
      <c r="AL120"/>
      <c r="AM120"/>
      <c r="AN120"/>
      <c r="AO120"/>
      <c r="AP120"/>
      <c r="AQ120"/>
      <c r="AR120"/>
      <c r="AS120"/>
      <c r="AT120"/>
      <c r="AU120"/>
      <c r="AV120"/>
      <c r="AW120"/>
      <c r="AX120" t="inlineStr">
        <is>
          <t>Mortality</t>
        </is>
      </c>
      <c r="AY120" t="inlineStr">
        <is>
          <t>Mortality</t>
        </is>
      </c>
      <c r="AZ120" t="inlineStr">
        <is>
          <t>LC50</t>
        </is>
      </c>
      <c r="BA120"/>
      <c r="BB120" t="n">
        <v>4.0</v>
      </c>
      <c r="BC120"/>
      <c r="BD120"/>
      <c r="BE120"/>
      <c r="BF120"/>
      <c r="BG120" t="inlineStr">
        <is>
          <t>Day(s)</t>
        </is>
      </c>
      <c r="BH120" t="inlineStr">
        <is>
          <t>Active ingredient</t>
        </is>
      </c>
      <c r="BI120" t="inlineStr">
        <is>
          <t>DTXSID2020686</t>
        </is>
      </c>
      <c r="BJ120"/>
      <c r="BK120"/>
      <c r="BL120"/>
      <c r="BM120"/>
      <c r="BN120"/>
      <c r="BO120"/>
      <c r="BP120"/>
      <c r="BQ120"/>
      <c r="BR120"/>
      <c r="BS120"/>
      <c r="BT120" t="inlineStr">
        <is>
          <t>--</t>
        </is>
      </c>
      <c r="BU120"/>
      <c r="BV120"/>
      <c r="BW120"/>
      <c r="BX120"/>
      <c r="BY120"/>
      <c r="BZ120"/>
      <c r="CA120"/>
      <c r="CB120"/>
      <c r="CC120"/>
      <c r="CD120"/>
      <c r="CE120"/>
      <c r="CF120"/>
      <c r="CG120"/>
      <c r="CH120"/>
      <c r="CI120"/>
      <c r="CJ120"/>
      <c r="CK120" t="inlineStr">
        <is>
          <t>Macek,K.J., K.S. Buxton, S.K. Derr, J.W. Dean, and S. Sauter</t>
        </is>
      </c>
      <c r="CL120" t="n">
        <v>630.0</v>
      </c>
      <c r="CM120" t="inlineStr">
        <is>
          <t>Chronic Toxicity of Lindane to Selected Aquatic Invertebrates and Fishes</t>
        </is>
      </c>
      <c r="CN120" t="inlineStr">
        <is>
          <t>EPA-600/3-76-046, U.S.EPA, Duluth, MN:50 p.</t>
        </is>
      </c>
      <c r="CO120" t="n">
        <v>1976.0</v>
      </c>
      <c r="CP120" t="inlineStr">
        <is>
          <t>Macek,K.J., K.S. Buxton, S.K. Derr, J.W. Dean, and S. Sauter (1976). Chronic Toxicity of Lindane to Selected Aquatic Invertebrates and Fishes. EPA-600/3-76-046, U.S.EPA, Duluth, MN, 50 p. ECOREF#:630</t>
        </is>
      </c>
    </row>
    <row r="121">
      <c r="A121" t="n">
        <v>58899.0</v>
      </c>
      <c r="B121" t="inlineStr">
        <is>
          <t>(1alpha,2alpha,3beta,4alpha,5alpha,6beta)-1,2,3,4,5,6-Hexachlorocyclohexane</t>
        </is>
      </c>
      <c r="C121"/>
      <c r="D121" t="inlineStr">
        <is>
          <t>Not reported</t>
        </is>
      </c>
      <c r="E121" t="inlineStr">
        <is>
          <t>Not coded</t>
        </is>
      </c>
      <c r="F121"/>
      <c r="G121"/>
      <c r="H121"/>
      <c r="I121"/>
      <c r="J121"/>
      <c r="K121"/>
      <c r="L121" t="inlineStr">
        <is>
          <t>Pimephales promelas</t>
        </is>
      </c>
      <c r="M121" t="inlineStr">
        <is>
          <t>Fathead Minnow</t>
        </is>
      </c>
      <c r="N121"/>
      <c r="O121"/>
      <c r="P121"/>
      <c r="Q121"/>
      <c r="R121" t="n">
        <v>90.0</v>
      </c>
      <c r="S121"/>
      <c r="T121" t="n">
        <v>120.0</v>
      </c>
      <c r="U121" t="inlineStr">
        <is>
          <t>Day(s)</t>
        </is>
      </c>
      <c r="V121" t="inlineStr">
        <is>
          <t>Flow-through</t>
        </is>
      </c>
      <c r="W121" t="inlineStr">
        <is>
          <t>Fresh water</t>
        </is>
      </c>
      <c r="X121" t="inlineStr">
        <is>
          <t>Lab</t>
        </is>
      </c>
      <c r="Y121"/>
      <c r="Z121" t="inlineStr">
        <is>
          <t>Formulation</t>
        </is>
      </c>
      <c r="AA121"/>
      <c r="AB121" t="n">
        <v>0.0438</v>
      </c>
      <c r="AC121"/>
      <c r="AD121"/>
      <c r="AE121"/>
      <c r="AF121"/>
      <c r="AG121" t="inlineStr">
        <is>
          <t>AI mg/L</t>
        </is>
      </c>
      <c r="AH121"/>
      <c r="AI121"/>
      <c r="AJ121"/>
      <c r="AK121"/>
      <c r="AL121"/>
      <c r="AM121"/>
      <c r="AN121"/>
      <c r="AO121"/>
      <c r="AP121"/>
      <c r="AQ121"/>
      <c r="AR121"/>
      <c r="AS121"/>
      <c r="AT121"/>
      <c r="AU121"/>
      <c r="AV121"/>
      <c r="AW121"/>
      <c r="AX121" t="inlineStr">
        <is>
          <t>Mortality</t>
        </is>
      </c>
      <c r="AY121" t="inlineStr">
        <is>
          <t>Mortality</t>
        </is>
      </c>
      <c r="AZ121" t="inlineStr">
        <is>
          <t>LC50</t>
        </is>
      </c>
      <c r="BA121"/>
      <c r="BB121" t="n">
        <v>4.0</v>
      </c>
      <c r="BC121"/>
      <c r="BD121"/>
      <c r="BE121"/>
      <c r="BF121"/>
      <c r="BG121" t="inlineStr">
        <is>
          <t>Day(s)</t>
        </is>
      </c>
      <c r="BH121"/>
      <c r="BI121" t="inlineStr">
        <is>
          <t>DTXSID2020686</t>
        </is>
      </c>
      <c r="BJ121"/>
      <c r="BK121"/>
      <c r="BL121"/>
      <c r="BM121"/>
      <c r="BN121"/>
      <c r="BO121"/>
      <c r="BP121"/>
      <c r="BQ121"/>
      <c r="BR121"/>
      <c r="BS121"/>
      <c r="BT121" t="inlineStr">
        <is>
          <t>--</t>
        </is>
      </c>
      <c r="BU121"/>
      <c r="BV121"/>
      <c r="BW121"/>
      <c r="BX121"/>
      <c r="BY121"/>
      <c r="BZ121"/>
      <c r="CA121"/>
      <c r="CB121"/>
      <c r="CC121"/>
      <c r="CD121"/>
      <c r="CE121"/>
      <c r="CF121"/>
      <c r="CG121"/>
      <c r="CH121"/>
      <c r="CI121"/>
      <c r="CJ121"/>
      <c r="CK121" t="inlineStr">
        <is>
          <t>Dyer,S.D., K.L. Dickson, and E.G. Zimmerman</t>
        </is>
      </c>
      <c r="CL121" t="n">
        <v>45073.0</v>
      </c>
      <c r="CM121" t="inlineStr">
        <is>
          <t>A Laboratory Evaluation of the Use of Stress Proteins in Fish to Detect Changes in Water Quality</t>
        </is>
      </c>
      <c r="CN121" t="inlineStr">
        <is>
          <t>ASTM Spec. Tech. Publ.:247-261</t>
        </is>
      </c>
      <c r="CO121" t="n">
        <v>1993.0</v>
      </c>
      <c r="CP121" t="inlineStr">
        <is>
          <t>Dyer,S.D., K.L. Dickson, and E.G. Zimmerman (1993). A Laboratory Evaluation of the Use of Stress Proteins in Fish to Detect Changes in Water Quality. ASTM Spec. Tech. Publ., 247-261. ECOREF#:45073</t>
        </is>
      </c>
    </row>
    <row r="122">
      <c r="A122" t="n">
        <v>58899.0</v>
      </c>
      <c r="B122" t="inlineStr">
        <is>
          <t>(1alpha,2alpha,3beta,4alpha,5alpha,6beta)-1,2,3,4,5,6-Hexachlorocyclohexane</t>
        </is>
      </c>
      <c r="C122"/>
      <c r="D122" t="inlineStr">
        <is>
          <t>Not reported</t>
        </is>
      </c>
      <c r="E122" t="inlineStr">
        <is>
          <t>Not coded</t>
        </is>
      </c>
      <c r="F122"/>
      <c r="G122" t="n">
        <v>99.0</v>
      </c>
      <c r="H122"/>
      <c r="I122"/>
      <c r="J122"/>
      <c r="K122"/>
      <c r="L122" t="inlineStr">
        <is>
          <t>Pimephales promelas</t>
        </is>
      </c>
      <c r="M122" t="inlineStr">
        <is>
          <t>Fathead Minnow</t>
        </is>
      </c>
      <c r="N122"/>
      <c r="O122"/>
      <c r="P122"/>
      <c r="Q122"/>
      <c r="R122"/>
      <c r="S122"/>
      <c r="T122"/>
      <c r="U122"/>
      <c r="V122" t="inlineStr">
        <is>
          <t>Flow-through</t>
        </is>
      </c>
      <c r="W122" t="inlineStr">
        <is>
          <t>Fresh water</t>
        </is>
      </c>
      <c r="X122" t="inlineStr">
        <is>
          <t>Lab</t>
        </is>
      </c>
      <c r="Y122"/>
      <c r="Z122" t="inlineStr">
        <is>
          <t>Active ingredient</t>
        </is>
      </c>
      <c r="AA122"/>
      <c r="AB122" t="n">
        <v>0.077</v>
      </c>
      <c r="AC122"/>
      <c r="AD122" t="n">
        <v>0.055</v>
      </c>
      <c r="AE122"/>
      <c r="AF122" t="n">
        <v>0.106</v>
      </c>
      <c r="AG122" t="inlineStr">
        <is>
          <t>AI mg/L</t>
        </is>
      </c>
      <c r="AH122"/>
      <c r="AI122"/>
      <c r="AJ122"/>
      <c r="AK122"/>
      <c r="AL122"/>
      <c r="AM122"/>
      <c r="AN122"/>
      <c r="AO122"/>
      <c r="AP122"/>
      <c r="AQ122"/>
      <c r="AR122"/>
      <c r="AS122"/>
      <c r="AT122"/>
      <c r="AU122"/>
      <c r="AV122"/>
      <c r="AW122"/>
      <c r="AX122" t="inlineStr">
        <is>
          <t>Mortality</t>
        </is>
      </c>
      <c r="AY122" t="inlineStr">
        <is>
          <t>Mortality</t>
        </is>
      </c>
      <c r="AZ122" t="inlineStr">
        <is>
          <t>LC50</t>
        </is>
      </c>
      <c r="BA122"/>
      <c r="BB122" t="n">
        <v>4.0</v>
      </c>
      <c r="BC122"/>
      <c r="BD122"/>
      <c r="BE122"/>
      <c r="BF122"/>
      <c r="BG122" t="inlineStr">
        <is>
          <t>Day(s)</t>
        </is>
      </c>
      <c r="BH122" t="inlineStr">
        <is>
          <t>Pure</t>
        </is>
      </c>
      <c r="BI122" t="inlineStr">
        <is>
          <t>DTXSID2020686</t>
        </is>
      </c>
      <c r="BJ122"/>
      <c r="BK122"/>
      <c r="BL122"/>
      <c r="BM122"/>
      <c r="BN122"/>
      <c r="BO122"/>
      <c r="BP122"/>
      <c r="BQ122"/>
      <c r="BR122"/>
      <c r="BS122"/>
      <c r="BT122" t="inlineStr">
        <is>
          <t>--</t>
        </is>
      </c>
      <c r="BU122"/>
      <c r="BV122"/>
      <c r="BW122"/>
      <c r="BX122"/>
      <c r="BY122"/>
      <c r="BZ122"/>
      <c r="CA122"/>
      <c r="CB122"/>
      <c r="CC122"/>
      <c r="CD122"/>
      <c r="CE122"/>
      <c r="CF122"/>
      <c r="CG122"/>
      <c r="CH122"/>
      <c r="CI122"/>
      <c r="CJ122"/>
      <c r="CK122" t="inlineStr">
        <is>
          <t>Mayer,F.L.,Jr., and M.R. Ellersieck</t>
        </is>
      </c>
      <c r="CL122" t="n">
        <v>6797.0</v>
      </c>
      <c r="CM122" t="inlineStr">
        <is>
          <t>Manual of Acute Toxicity: Interpretation and Data Base for 410 Chemicals and 66 Species of Freshwater Animals</t>
        </is>
      </c>
      <c r="CN122" t="inlineStr">
        <is>
          <t>USDI Fish and Wildlife Service, Publication No.160, Washington, DC:505 p.</t>
        </is>
      </c>
      <c r="CO122" t="n">
        <v>1986.0</v>
      </c>
      <c r="CP122" t="inlineStr">
        <is>
          <t>Mayer,F.L.,Jr., and M.R. Ellersieck (1986). Manual of Acute Toxicity: Interpretation and Data Base for 410 Chemicals and 66 Species of Freshwater Animals. USDI Fish and Wildlife Service, Publication No.160, Washington, DC, 505 p. ECOREF#:6797</t>
        </is>
      </c>
    </row>
    <row r="123">
      <c r="A123" t="n">
        <v>58899.0</v>
      </c>
      <c r="B123" t="inlineStr">
        <is>
          <t>(1alpha,2alpha,3beta,4alpha,5alpha,6beta)-1,2,3,4,5,6-Hexachlorocyclohexane</t>
        </is>
      </c>
      <c r="C123"/>
      <c r="D123" t="inlineStr">
        <is>
          <t>Not reported</t>
        </is>
      </c>
      <c r="E123" t="inlineStr">
        <is>
          <t>Not coded</t>
        </is>
      </c>
      <c r="F123"/>
      <c r="G123" t="n">
        <v>99.0</v>
      </c>
      <c r="H123"/>
      <c r="I123"/>
      <c r="J123"/>
      <c r="K123"/>
      <c r="L123" t="inlineStr">
        <is>
          <t>Pimephales promelas</t>
        </is>
      </c>
      <c r="M123" t="inlineStr">
        <is>
          <t>Fathead Minnow</t>
        </is>
      </c>
      <c r="N123"/>
      <c r="O123"/>
      <c r="P123"/>
      <c r="Q123"/>
      <c r="R123"/>
      <c r="S123"/>
      <c r="T123"/>
      <c r="U123"/>
      <c r="V123" t="inlineStr">
        <is>
          <t>Static</t>
        </is>
      </c>
      <c r="W123" t="inlineStr">
        <is>
          <t>Fresh water</t>
        </is>
      </c>
      <c r="X123" t="inlineStr">
        <is>
          <t>Lab</t>
        </is>
      </c>
      <c r="Y123"/>
      <c r="Z123" t="inlineStr">
        <is>
          <t>Active ingredient</t>
        </is>
      </c>
      <c r="AA123"/>
      <c r="AB123" t="n">
        <v>0.086</v>
      </c>
      <c r="AC123"/>
      <c r="AD123" t="n">
        <v>0.067</v>
      </c>
      <c r="AE123"/>
      <c r="AF123" t="n">
        <v>0.11</v>
      </c>
      <c r="AG123" t="inlineStr">
        <is>
          <t>AI mg/L</t>
        </is>
      </c>
      <c r="AH123"/>
      <c r="AI123"/>
      <c r="AJ123"/>
      <c r="AK123"/>
      <c r="AL123"/>
      <c r="AM123"/>
      <c r="AN123"/>
      <c r="AO123"/>
      <c r="AP123"/>
      <c r="AQ123"/>
      <c r="AR123"/>
      <c r="AS123"/>
      <c r="AT123"/>
      <c r="AU123"/>
      <c r="AV123"/>
      <c r="AW123"/>
      <c r="AX123" t="inlineStr">
        <is>
          <t>Mortality</t>
        </is>
      </c>
      <c r="AY123" t="inlineStr">
        <is>
          <t>Mortality</t>
        </is>
      </c>
      <c r="AZ123" t="inlineStr">
        <is>
          <t>LC50</t>
        </is>
      </c>
      <c r="BA123"/>
      <c r="BB123" t="n">
        <v>4.0</v>
      </c>
      <c r="BC123"/>
      <c r="BD123"/>
      <c r="BE123"/>
      <c r="BF123"/>
      <c r="BG123" t="inlineStr">
        <is>
          <t>Day(s)</t>
        </is>
      </c>
      <c r="BH123" t="inlineStr">
        <is>
          <t>Pure</t>
        </is>
      </c>
      <c r="BI123" t="inlineStr">
        <is>
          <t>DTXSID2020686</t>
        </is>
      </c>
      <c r="BJ123"/>
      <c r="BK123"/>
      <c r="BL123"/>
      <c r="BM123"/>
      <c r="BN123"/>
      <c r="BO123"/>
      <c r="BP123"/>
      <c r="BQ123"/>
      <c r="BR123"/>
      <c r="BS123"/>
      <c r="BT123" t="inlineStr">
        <is>
          <t>--</t>
        </is>
      </c>
      <c r="BU123"/>
      <c r="BV123"/>
      <c r="BW123"/>
      <c r="BX123"/>
      <c r="BY123"/>
      <c r="BZ123"/>
      <c r="CA123"/>
      <c r="CB123"/>
      <c r="CC123"/>
      <c r="CD123"/>
      <c r="CE123"/>
      <c r="CF123"/>
      <c r="CG123"/>
      <c r="CH123"/>
      <c r="CI123"/>
      <c r="CJ123"/>
      <c r="CK123" t="inlineStr">
        <is>
          <t>Mayer,F.L.,Jr., and M.R. Ellersieck</t>
        </is>
      </c>
      <c r="CL123" t="n">
        <v>6797.0</v>
      </c>
      <c r="CM123" t="inlineStr">
        <is>
          <t>Manual of Acute Toxicity: Interpretation and Data Base for 410 Chemicals and 66 Species of Freshwater Animals</t>
        </is>
      </c>
      <c r="CN123" t="inlineStr">
        <is>
          <t>USDI Fish and Wildlife Service, Publication No.160, Washington, DC:505 p.</t>
        </is>
      </c>
      <c r="CO123" t="n">
        <v>1986.0</v>
      </c>
      <c r="CP123" t="inlineStr">
        <is>
          <t>Mayer,F.L.,Jr., and M.R. Ellersieck (1986). Manual of Acute Toxicity: Interpretation and Data Base for 410 Chemicals and 66 Species of Freshwater Animals. USDI Fish and Wildlife Service, Publication No.160, Washington, DC, 505 p. ECOREF#:6797</t>
        </is>
      </c>
    </row>
    <row r="124">
      <c r="A124" t="n">
        <v>58899.0</v>
      </c>
      <c r="B124" t="inlineStr">
        <is>
          <t>(1alpha,2alpha,3beta,4alpha,5alpha,6beta)-1,2,3,4,5,6-Hexachlorocyclohexane</t>
        </is>
      </c>
      <c r="C124"/>
      <c r="D124" t="inlineStr">
        <is>
          <t>Measured</t>
        </is>
      </c>
      <c r="E124" t="inlineStr">
        <is>
          <t>Not coded</t>
        </is>
      </c>
      <c r="F124"/>
      <c r="G124"/>
      <c r="H124"/>
      <c r="I124"/>
      <c r="J124"/>
      <c r="K124"/>
      <c r="L124" t="inlineStr">
        <is>
          <t>Pimephales promelas</t>
        </is>
      </c>
      <c r="M124" t="inlineStr">
        <is>
          <t>Fathead Minnow</t>
        </is>
      </c>
      <c r="N124" t="inlineStr">
        <is>
          <t>Fry</t>
        </is>
      </c>
      <c r="O124"/>
      <c r="P124" t="n">
        <v>30.0</v>
      </c>
      <c r="Q124"/>
      <c r="R124"/>
      <c r="S124"/>
      <c r="T124"/>
      <c r="U124" t="inlineStr">
        <is>
          <t>Day(s)</t>
        </is>
      </c>
      <c r="V124" t="inlineStr">
        <is>
          <t>Static</t>
        </is>
      </c>
      <c r="W124" t="inlineStr">
        <is>
          <t>Fresh water</t>
        </is>
      </c>
      <c r="X124" t="inlineStr">
        <is>
          <t>Lab</t>
        </is>
      </c>
      <c r="Y124"/>
      <c r="Z124" t="inlineStr">
        <is>
          <t>Active ingredient</t>
        </is>
      </c>
      <c r="AA124"/>
      <c r="AB124" t="n">
        <v>0.13</v>
      </c>
      <c r="AC124"/>
      <c r="AD124" t="n">
        <v>0.118</v>
      </c>
      <c r="AE124"/>
      <c r="AF124" t="n">
        <v>0.143</v>
      </c>
      <c r="AG124" t="inlineStr">
        <is>
          <t>AI mg/L</t>
        </is>
      </c>
      <c r="AH124"/>
      <c r="AI124"/>
      <c r="AJ124"/>
      <c r="AK124"/>
      <c r="AL124"/>
      <c r="AM124"/>
      <c r="AN124"/>
      <c r="AO124"/>
      <c r="AP124"/>
      <c r="AQ124"/>
      <c r="AR124"/>
      <c r="AS124"/>
      <c r="AT124"/>
      <c r="AU124"/>
      <c r="AV124"/>
      <c r="AW124"/>
      <c r="AX124" t="inlineStr">
        <is>
          <t>Mortality</t>
        </is>
      </c>
      <c r="AY124" t="inlineStr">
        <is>
          <t>Mortality</t>
        </is>
      </c>
      <c r="AZ124" t="inlineStr">
        <is>
          <t>LC50</t>
        </is>
      </c>
      <c r="BA124"/>
      <c r="BB124" t="n">
        <v>4.0</v>
      </c>
      <c r="BC124"/>
      <c r="BD124"/>
      <c r="BE124"/>
      <c r="BF124"/>
      <c r="BG124" t="inlineStr">
        <is>
          <t>Day(s)</t>
        </is>
      </c>
      <c r="BH124"/>
      <c r="BI124" t="inlineStr">
        <is>
          <t>DTXSID2020686</t>
        </is>
      </c>
      <c r="BJ124"/>
      <c r="BK124"/>
      <c r="BL124"/>
      <c r="BM124"/>
      <c r="BN124"/>
      <c r="BO124"/>
      <c r="BP124"/>
      <c r="BQ124"/>
      <c r="BR124"/>
      <c r="BS124"/>
      <c r="BT124" t="inlineStr">
        <is>
          <t>--</t>
        </is>
      </c>
      <c r="BU124"/>
      <c r="BV124"/>
      <c r="BW124"/>
      <c r="BX124"/>
      <c r="BY124"/>
      <c r="BZ124"/>
      <c r="CA124"/>
      <c r="CB124"/>
      <c r="CC124"/>
      <c r="CD124"/>
      <c r="CE124"/>
      <c r="CF124"/>
      <c r="CG124"/>
      <c r="CH124"/>
      <c r="CI124" t="inlineStr">
        <is>
          <t xml:space="preserve"> O EFCT CONT/1,1,2-TRICHLOROETHYLANE, IN VITRO STUDIES// </t>
        </is>
      </c>
      <c r="CJ124" t="inlineStr">
        <is>
          <t xml:space="preserve">   O EFCT CONT/1,1,2-TRICHLOROETHYLANE, IN VITRO STUDIES// </t>
        </is>
      </c>
      <c r="CK124" t="inlineStr">
        <is>
          <t>Call,D.J., L.T. Brooke, N. Ahmad, and D.D. Vaishnav</t>
        </is>
      </c>
      <c r="CL124" t="n">
        <v>3690.0</v>
      </c>
      <c r="CM124" t="inlineStr">
        <is>
          <t>Aquatic Pollutant Hazard Assessments and Development of a Hazard Prediction Technology by Quantitative Structure-Activity Relationships</t>
        </is>
      </c>
      <c r="CN124" t="inlineStr">
        <is>
          <t>Second Quarterly Rep., U.S.EPA Coop.Agreement No.CR 809234-01-0, Ctr.for Lake Superior Environ.Stud., Univ.of Wisconsin, Superior, WI:74 p.</t>
        </is>
      </c>
      <c r="CO124" t="n">
        <v>1981.0</v>
      </c>
      <c r="CP124" t="inlineStr">
        <is>
          <t>Call,D.J., L.T. Brooke, N. Ahmad, and D.D. Vaishnav (1981). Aquatic Pollutant Hazard Assessments and Development of a Hazard Prediction Technology by Quantitative Structure-Activity Relationships. Second Quarterly Rep., U.S.EPA Coop.Agreement No.CR 809234-01-0, Ctr.for Lake Superior Environ.Stud., Univ.of Wisconsin, Superior, WI, 74 p. ECOREF#:3690</t>
        </is>
      </c>
    </row>
    <row r="125">
      <c r="A125" t="n">
        <v>58899.0</v>
      </c>
      <c r="B125" t="inlineStr">
        <is>
          <t>(1alpha,2alpha,3beta,4alpha,5alpha,6beta)-1,2,3,4,5,6-Hexachlorocyclohexane</t>
        </is>
      </c>
      <c r="C125"/>
      <c r="D125" t="inlineStr">
        <is>
          <t>Not reported</t>
        </is>
      </c>
      <c r="E125" t="inlineStr">
        <is>
          <t>Not coded</t>
        </is>
      </c>
      <c r="F125"/>
      <c r="G125"/>
      <c r="H125"/>
      <c r="I125"/>
      <c r="J125"/>
      <c r="K125"/>
      <c r="L125" t="inlineStr">
        <is>
          <t>Pimephales promelas</t>
        </is>
      </c>
      <c r="M125" t="inlineStr">
        <is>
          <t>Fathead Minnow</t>
        </is>
      </c>
      <c r="N125"/>
      <c r="O125"/>
      <c r="P125"/>
      <c r="Q125"/>
      <c r="R125" t="n">
        <v>90.0</v>
      </c>
      <c r="S125"/>
      <c r="T125" t="n">
        <v>120.0</v>
      </c>
      <c r="U125" t="inlineStr">
        <is>
          <t>Day(s)</t>
        </is>
      </c>
      <c r="V125" t="inlineStr">
        <is>
          <t>Flow-through</t>
        </is>
      </c>
      <c r="W125" t="inlineStr">
        <is>
          <t>Fresh water</t>
        </is>
      </c>
      <c r="X125" t="inlineStr">
        <is>
          <t>Lab</t>
        </is>
      </c>
      <c r="Y125"/>
      <c r="Z125" t="inlineStr">
        <is>
          <t>Formulation</t>
        </is>
      </c>
      <c r="AA125"/>
      <c r="AB125" t="n">
        <v>0.0438</v>
      </c>
      <c r="AC125"/>
      <c r="AD125"/>
      <c r="AE125"/>
      <c r="AF125"/>
      <c r="AG125" t="inlineStr">
        <is>
          <t>AI mg/L</t>
        </is>
      </c>
      <c r="AH125"/>
      <c r="AI125"/>
      <c r="AJ125"/>
      <c r="AK125"/>
      <c r="AL125"/>
      <c r="AM125"/>
      <c r="AN125"/>
      <c r="AO125"/>
      <c r="AP125"/>
      <c r="AQ125"/>
      <c r="AR125"/>
      <c r="AS125"/>
      <c r="AT125"/>
      <c r="AU125"/>
      <c r="AV125"/>
      <c r="AW125"/>
      <c r="AX125" t="inlineStr">
        <is>
          <t>Mortality</t>
        </is>
      </c>
      <c r="AY125" t="inlineStr">
        <is>
          <t>Mortality</t>
        </is>
      </c>
      <c r="AZ125" t="inlineStr">
        <is>
          <t>LC50</t>
        </is>
      </c>
      <c r="BA125"/>
      <c r="BB125" t="n">
        <v>4.0</v>
      </c>
      <c r="BC125"/>
      <c r="BD125"/>
      <c r="BE125"/>
      <c r="BF125"/>
      <c r="BG125" t="inlineStr">
        <is>
          <t>Day(s)</t>
        </is>
      </c>
      <c r="BH125"/>
      <c r="BI125" t="inlineStr">
        <is>
          <t>DTXSID2020686</t>
        </is>
      </c>
      <c r="BJ125"/>
      <c r="BK125"/>
      <c r="BL125"/>
      <c r="BM125"/>
      <c r="BN125"/>
      <c r="BO125"/>
      <c r="BP125"/>
      <c r="BQ125"/>
      <c r="BR125"/>
      <c r="BS125"/>
      <c r="BT125" t="inlineStr">
        <is>
          <t>--</t>
        </is>
      </c>
      <c r="BU125"/>
      <c r="BV125"/>
      <c r="BW125"/>
      <c r="BX125"/>
      <c r="BY125"/>
      <c r="BZ125"/>
      <c r="CA125"/>
      <c r="CB125"/>
      <c r="CC125"/>
      <c r="CD125"/>
      <c r="CE125"/>
      <c r="CF125"/>
      <c r="CG125"/>
      <c r="CH125"/>
      <c r="CI125"/>
      <c r="CJ125"/>
      <c r="CK125" t="inlineStr">
        <is>
          <t>Dyer,S.D., K.L. Dickson, and E.G. Zimmerman</t>
        </is>
      </c>
      <c r="CL125" t="n">
        <v>45073.0</v>
      </c>
      <c r="CM125" t="inlineStr">
        <is>
          <t>A Laboratory Evaluation of the Use of Stress Proteins in Fish to Detect Changes in Water Quality</t>
        </is>
      </c>
      <c r="CN125" t="inlineStr">
        <is>
          <t>ASTM Spec. Tech. Publ.:247-261</t>
        </is>
      </c>
      <c r="CO125" t="n">
        <v>1993.0</v>
      </c>
      <c r="CP125" t="inlineStr">
        <is>
          <t>Dyer,S.D., K.L. Dickson, and E.G. Zimmerman (1993). A Laboratory Evaluation of the Use of Stress Proteins in Fish to Detect Changes in Water Quality. ASTM Spec. Tech. Publ., 247-261. ECOREF#:45073</t>
        </is>
      </c>
    </row>
    <row r="126">
      <c r="A126" t="n">
        <v>58899.0</v>
      </c>
      <c r="B126" t="inlineStr">
        <is>
          <t>(1alpha,2alpha,3beta,4alpha,5alpha,6beta)-1,2,3,4,5,6-Hexachlorocyclohexane</t>
        </is>
      </c>
      <c r="C126"/>
      <c r="D126" t="inlineStr">
        <is>
          <t>Measured</t>
        </is>
      </c>
      <c r="E126" t="inlineStr">
        <is>
          <t>Not coded</t>
        </is>
      </c>
      <c r="F126"/>
      <c r="G126"/>
      <c r="H126"/>
      <c r="I126"/>
      <c r="J126"/>
      <c r="K126"/>
      <c r="L126" t="inlineStr">
        <is>
          <t>Pimephales promelas</t>
        </is>
      </c>
      <c r="M126" t="inlineStr">
        <is>
          <t>Fathead Minnow</t>
        </is>
      </c>
      <c r="N126" t="inlineStr">
        <is>
          <t>Fry</t>
        </is>
      </c>
      <c r="O126"/>
      <c r="P126" t="n">
        <v>30.0</v>
      </c>
      <c r="Q126"/>
      <c r="R126"/>
      <c r="S126"/>
      <c r="T126"/>
      <c r="U126" t="inlineStr">
        <is>
          <t>Day(s)</t>
        </is>
      </c>
      <c r="V126" t="inlineStr">
        <is>
          <t>Flow-through</t>
        </is>
      </c>
      <c r="W126" t="inlineStr">
        <is>
          <t>Fresh water</t>
        </is>
      </c>
      <c r="X126" t="inlineStr">
        <is>
          <t>Lab</t>
        </is>
      </c>
      <c r="Y126"/>
      <c r="Z126" t="inlineStr">
        <is>
          <t>Active ingredient</t>
        </is>
      </c>
      <c r="AA126"/>
      <c r="AB126" t="n">
        <v>0.111</v>
      </c>
      <c r="AC126"/>
      <c r="AD126" t="n">
        <v>0.105</v>
      </c>
      <c r="AE126"/>
      <c r="AF126" t="n">
        <v>0.118</v>
      </c>
      <c r="AG126" t="inlineStr">
        <is>
          <t>AI mg/L</t>
        </is>
      </c>
      <c r="AH126"/>
      <c r="AI126"/>
      <c r="AJ126"/>
      <c r="AK126"/>
      <c r="AL126"/>
      <c r="AM126"/>
      <c r="AN126"/>
      <c r="AO126"/>
      <c r="AP126"/>
      <c r="AQ126"/>
      <c r="AR126"/>
      <c r="AS126"/>
      <c r="AT126"/>
      <c r="AU126"/>
      <c r="AV126"/>
      <c r="AW126"/>
      <c r="AX126" t="inlineStr">
        <is>
          <t>Mortality</t>
        </is>
      </c>
      <c r="AY126" t="inlineStr">
        <is>
          <t>Mortality</t>
        </is>
      </c>
      <c r="AZ126" t="inlineStr">
        <is>
          <t>LC50</t>
        </is>
      </c>
      <c r="BA126"/>
      <c r="BB126" t="n">
        <v>4.0</v>
      </c>
      <c r="BC126"/>
      <c r="BD126"/>
      <c r="BE126"/>
      <c r="BF126"/>
      <c r="BG126" t="inlineStr">
        <is>
          <t>Day(s)</t>
        </is>
      </c>
      <c r="BH126"/>
      <c r="BI126" t="inlineStr">
        <is>
          <t>DTXSID2020686</t>
        </is>
      </c>
      <c r="BJ126"/>
      <c r="BK126"/>
      <c r="BL126"/>
      <c r="BM126"/>
      <c r="BN126"/>
      <c r="BO126"/>
      <c r="BP126"/>
      <c r="BQ126"/>
      <c r="BR126"/>
      <c r="BS126"/>
      <c r="BT126" t="inlineStr">
        <is>
          <t>--</t>
        </is>
      </c>
      <c r="BU126"/>
      <c r="BV126"/>
      <c r="BW126"/>
      <c r="BX126"/>
      <c r="BY126"/>
      <c r="BZ126"/>
      <c r="CA126"/>
      <c r="CB126"/>
      <c r="CC126"/>
      <c r="CD126"/>
      <c r="CE126"/>
      <c r="CF126"/>
      <c r="CG126"/>
      <c r="CH126"/>
      <c r="CI126" t="inlineStr">
        <is>
          <t xml:space="preserve"> O EFCT CONT/1,1,2-TRICHLOROETHYLANE, IN VITRO STUDIES// </t>
        </is>
      </c>
      <c r="CJ126" t="inlineStr">
        <is>
          <t xml:space="preserve">   O EFCT CONT/1,1,2-TRICHLOROETHYLANE, IN VITRO STUDIES// </t>
        </is>
      </c>
      <c r="CK126" t="inlineStr">
        <is>
          <t>Call,D.J., L.T. Brooke, N. Ahmad, and D.D. Vaishnav</t>
        </is>
      </c>
      <c r="CL126" t="n">
        <v>3690.0</v>
      </c>
      <c r="CM126" t="inlineStr">
        <is>
          <t>Aquatic Pollutant Hazard Assessments and Development of a Hazard Prediction Technology by Quantitative Structure-Activity Relationships</t>
        </is>
      </c>
      <c r="CN126" t="inlineStr">
        <is>
          <t>Second Quarterly Rep., U.S.EPA Coop.Agreement No.CR 809234-01-0, Ctr.for Lake Superior Environ.Stud., Univ.of Wisconsin, Superior, WI:74 p.</t>
        </is>
      </c>
      <c r="CO126" t="n">
        <v>1981.0</v>
      </c>
      <c r="CP126" t="inlineStr">
        <is>
          <t>Call,D.J., L.T. Brooke, N. Ahmad, and D.D. Vaishnav (1981). Aquatic Pollutant Hazard Assessments and Development of a Hazard Prediction Technology by Quantitative Structure-Activity Relationships. Second Quarterly Rep., U.S.EPA Coop.Agreement No.CR 809234-01-0, Ctr.for Lake Superior Environ.Stud., Univ.of Wisconsin, Superior, WI, 74 p. ECOREF#:3690</t>
        </is>
      </c>
    </row>
    <row r="127">
      <c r="A127" t="n">
        <v>58899.0</v>
      </c>
      <c r="B127" t="inlineStr">
        <is>
          <t>(1alpha,2alpha,3beta,4alpha,5alpha,6beta)-1,2,3,4,5,6-Hexachlorocyclohexane</t>
        </is>
      </c>
      <c r="C127" t="inlineStr">
        <is>
          <t>Reference Standard</t>
        </is>
      </c>
      <c r="D127" t="inlineStr">
        <is>
          <t>Unmeasured</t>
        </is>
      </c>
      <c r="E127" t="inlineStr">
        <is>
          <t>Not coded</t>
        </is>
      </c>
      <c r="F127"/>
      <c r="G127" t="n">
        <v>100.0</v>
      </c>
      <c r="H127"/>
      <c r="I127"/>
      <c r="J127"/>
      <c r="K127"/>
      <c r="L127" t="inlineStr">
        <is>
          <t>Pimephales promelas</t>
        </is>
      </c>
      <c r="M127" t="inlineStr">
        <is>
          <t>Fathead Minnow</t>
        </is>
      </c>
      <c r="N127"/>
      <c r="O127"/>
      <c r="P127"/>
      <c r="Q127"/>
      <c r="R127"/>
      <c r="S127"/>
      <c r="T127"/>
      <c r="U127"/>
      <c r="V127" t="inlineStr">
        <is>
          <t>Static</t>
        </is>
      </c>
      <c r="W127" t="inlineStr">
        <is>
          <t>Fresh water</t>
        </is>
      </c>
      <c r="X127" t="inlineStr">
        <is>
          <t>Lab</t>
        </is>
      </c>
      <c r="Y127"/>
      <c r="Z127" t="inlineStr">
        <is>
          <t>Active ingredient</t>
        </is>
      </c>
      <c r="AA127"/>
      <c r="AB127" t="n">
        <v>0.056</v>
      </c>
      <c r="AC127"/>
      <c r="AD127"/>
      <c r="AE127"/>
      <c r="AF127"/>
      <c r="AG127" t="inlineStr">
        <is>
          <t>AI mg/L</t>
        </is>
      </c>
      <c r="AH127"/>
      <c r="AI127"/>
      <c r="AJ127"/>
      <c r="AK127"/>
      <c r="AL127"/>
      <c r="AM127"/>
      <c r="AN127"/>
      <c r="AO127"/>
      <c r="AP127"/>
      <c r="AQ127"/>
      <c r="AR127"/>
      <c r="AS127"/>
      <c r="AT127"/>
      <c r="AU127"/>
      <c r="AV127"/>
      <c r="AW127"/>
      <c r="AX127" t="inlineStr">
        <is>
          <t>Mortality</t>
        </is>
      </c>
      <c r="AY127" t="inlineStr">
        <is>
          <t>Mortality</t>
        </is>
      </c>
      <c r="AZ127" t="inlineStr">
        <is>
          <t>LC50</t>
        </is>
      </c>
      <c r="BA127"/>
      <c r="BB127" t="n">
        <v>4.0</v>
      </c>
      <c r="BC127"/>
      <c r="BD127"/>
      <c r="BE127"/>
      <c r="BF127"/>
      <c r="BG127" t="inlineStr">
        <is>
          <t>Day(s)</t>
        </is>
      </c>
      <c r="BH127"/>
      <c r="BI127" t="inlineStr">
        <is>
          <t>DTXSID2020686</t>
        </is>
      </c>
      <c r="BJ127" t="inlineStr">
        <is>
          <t>10.1577/1548-8659(1959)88[23:RTOTCH]2.0.CO;2</t>
        </is>
      </c>
      <c r="BK127"/>
      <c r="BL127"/>
      <c r="BM127"/>
      <c r="BN127"/>
      <c r="BO127"/>
      <c r="BP127"/>
      <c r="BQ127"/>
      <c r="BR127"/>
      <c r="BS127"/>
      <c r="BT127" t="inlineStr">
        <is>
          <t>--</t>
        </is>
      </c>
      <c r="BU127"/>
      <c r="BV127"/>
      <c r="BW127"/>
      <c r="BX127"/>
      <c r="BY127"/>
      <c r="BZ127"/>
      <c r="CA127"/>
      <c r="CB127"/>
      <c r="CC127"/>
      <c r="CD127"/>
      <c r="CE127"/>
      <c r="CF127"/>
      <c r="CG127"/>
      <c r="CH127"/>
      <c r="CI127" t="inlineStr">
        <is>
          <t xml:space="preserve"> O EFCT CONT/SWELLING, LIGHT COLORATION//HARD,ALK,DO,PH/ DILUTION WATER// </t>
        </is>
      </c>
      <c r="CJ127" t="inlineStr">
        <is>
          <t xml:space="preserve">   O EFCT CONT/SWELLING, LIGHT COLORATION//HARD,ALK,DO,PH/ DILUTION WATER// </t>
        </is>
      </c>
      <c r="CK127" t="inlineStr">
        <is>
          <t>Henderson,C., Q.H. Pickering, and C.M. Tarzwell</t>
        </is>
      </c>
      <c r="CL127" t="n">
        <v>878.0</v>
      </c>
      <c r="CM127" t="inlineStr">
        <is>
          <t>Relative Toxicity of Ten Chlorinated Hydrocarbon Insecticides to Four Species of Fish</t>
        </is>
      </c>
      <c r="CN127" t="inlineStr">
        <is>
          <t>Trans. Am. Fish. Soc.88(1): 23-32</t>
        </is>
      </c>
      <c r="CO127" t="n">
        <v>1959.0</v>
      </c>
      <c r="CP127" t="inlineStr">
        <is>
          <t>Henderson,C., Q.H. Pickering, and C.M. Tarzwell (1959). Relative Toxicity of Ten Chlorinated Hydrocarbon Insecticides to Four Species of Fish. Trans. Am. Fish. Soc., 88, (1), 23-32. doi:10.1577/1548-8659(1959)88[23:RTOTCH]2.0.CO;2. ECOREF#:878</t>
        </is>
      </c>
    </row>
    <row r="128">
      <c r="A128" t="n">
        <v>58899.0</v>
      </c>
      <c r="B128" t="inlineStr">
        <is>
          <t>(1alpha,2alpha,3beta,4alpha,5alpha,6beta)-1,2,3,4,5,6-Hexachlorocyclohexane</t>
        </is>
      </c>
      <c r="C128"/>
      <c r="D128" t="inlineStr">
        <is>
          <t>Not reported</t>
        </is>
      </c>
      <c r="E128" t="inlineStr">
        <is>
          <t>Not coded</t>
        </is>
      </c>
      <c r="F128"/>
      <c r="G128" t="n">
        <v>99.0</v>
      </c>
      <c r="H128"/>
      <c r="I128"/>
      <c r="J128"/>
      <c r="K128"/>
      <c r="L128" t="inlineStr">
        <is>
          <t>Pimephales promelas</t>
        </is>
      </c>
      <c r="M128" t="inlineStr">
        <is>
          <t>Fathead Minnow</t>
        </is>
      </c>
      <c r="N128"/>
      <c r="O128"/>
      <c r="P128"/>
      <c r="Q128"/>
      <c r="R128"/>
      <c r="S128"/>
      <c r="T128"/>
      <c r="U128"/>
      <c r="V128" t="inlineStr">
        <is>
          <t>Static</t>
        </is>
      </c>
      <c r="W128" t="inlineStr">
        <is>
          <t>Fresh water</t>
        </is>
      </c>
      <c r="X128" t="inlineStr">
        <is>
          <t>Lab</t>
        </is>
      </c>
      <c r="Y128"/>
      <c r="Z128" t="inlineStr">
        <is>
          <t>Active ingredient</t>
        </is>
      </c>
      <c r="AA128"/>
      <c r="AB128" t="n">
        <v>0.067</v>
      </c>
      <c r="AC128"/>
      <c r="AD128" t="n">
        <v>0.042</v>
      </c>
      <c r="AE128"/>
      <c r="AF128" t="n">
        <v>0.105</v>
      </c>
      <c r="AG128" t="inlineStr">
        <is>
          <t>AI mg/L</t>
        </is>
      </c>
      <c r="AH128"/>
      <c r="AI128"/>
      <c r="AJ128"/>
      <c r="AK128"/>
      <c r="AL128"/>
      <c r="AM128"/>
      <c r="AN128"/>
      <c r="AO128"/>
      <c r="AP128"/>
      <c r="AQ128"/>
      <c r="AR128"/>
      <c r="AS128"/>
      <c r="AT128"/>
      <c r="AU128"/>
      <c r="AV128"/>
      <c r="AW128"/>
      <c r="AX128" t="inlineStr">
        <is>
          <t>Mortality</t>
        </is>
      </c>
      <c r="AY128" t="inlineStr">
        <is>
          <t>Mortality</t>
        </is>
      </c>
      <c r="AZ128" t="inlineStr">
        <is>
          <t>LC50</t>
        </is>
      </c>
      <c r="BA128"/>
      <c r="BB128" t="n">
        <v>4.0</v>
      </c>
      <c r="BC128"/>
      <c r="BD128"/>
      <c r="BE128"/>
      <c r="BF128"/>
      <c r="BG128" t="inlineStr">
        <is>
          <t>Day(s)</t>
        </is>
      </c>
      <c r="BH128" t="inlineStr">
        <is>
          <t>Pure</t>
        </is>
      </c>
      <c r="BI128" t="inlineStr">
        <is>
          <t>DTXSID2020686</t>
        </is>
      </c>
      <c r="BJ128"/>
      <c r="BK128"/>
      <c r="BL128"/>
      <c r="BM128"/>
      <c r="BN128"/>
      <c r="BO128"/>
      <c r="BP128"/>
      <c r="BQ128"/>
      <c r="BR128"/>
      <c r="BS128"/>
      <c r="BT128" t="inlineStr">
        <is>
          <t>--</t>
        </is>
      </c>
      <c r="BU128"/>
      <c r="BV128"/>
      <c r="BW128"/>
      <c r="BX128"/>
      <c r="BY128"/>
      <c r="BZ128"/>
      <c r="CA128"/>
      <c r="CB128"/>
      <c r="CC128"/>
      <c r="CD128"/>
      <c r="CE128"/>
      <c r="CF128"/>
      <c r="CG128"/>
      <c r="CH128"/>
      <c r="CI128"/>
      <c r="CJ128"/>
      <c r="CK128" t="inlineStr">
        <is>
          <t>Mayer,F.L.,Jr., and M.R. Ellersieck</t>
        </is>
      </c>
      <c r="CL128" t="n">
        <v>6797.0</v>
      </c>
      <c r="CM128" t="inlineStr">
        <is>
          <t>Manual of Acute Toxicity: Interpretation and Data Base for 410 Chemicals and 66 Species of Freshwater Animals</t>
        </is>
      </c>
      <c r="CN128" t="inlineStr">
        <is>
          <t>USDI Fish and Wildlife Service, Publication No.160, Washington, DC:505 p.</t>
        </is>
      </c>
      <c r="CO128" t="n">
        <v>1986.0</v>
      </c>
      <c r="CP128" t="inlineStr">
        <is>
          <t>Mayer,F.L.,Jr., and M.R. Ellersieck (1986). Manual of Acute Toxicity: Interpretation and Data Base for 410 Chemicals and 66 Species of Freshwater Animals. USDI Fish and Wildlife Service, Publication No.160, Washington, DC, 505 p. ECOREF#:6797</t>
        </is>
      </c>
    </row>
    <row r="129">
      <c r="A129" t="n">
        <v>58899.0</v>
      </c>
      <c r="B129" t="inlineStr">
        <is>
          <t>(1alpha,2alpha,3beta,4alpha,5alpha,6beta)-1,2,3,4,5,6-Hexachlorocyclohexane</t>
        </is>
      </c>
      <c r="C129"/>
      <c r="D129" t="inlineStr">
        <is>
          <t>Unmeasured</t>
        </is>
      </c>
      <c r="E129" t="inlineStr">
        <is>
          <t>Not coded</t>
        </is>
      </c>
      <c r="F129"/>
      <c r="G129"/>
      <c r="H129"/>
      <c r="I129"/>
      <c r="J129"/>
      <c r="K129"/>
      <c r="L129" t="inlineStr">
        <is>
          <t>Pimephales promelas</t>
        </is>
      </c>
      <c r="M129" t="inlineStr">
        <is>
          <t>Fathead Minnow</t>
        </is>
      </c>
      <c r="N129"/>
      <c r="O129"/>
      <c r="P129"/>
      <c r="Q129"/>
      <c r="R129"/>
      <c r="S129"/>
      <c r="T129"/>
      <c r="U129"/>
      <c r="V129" t="inlineStr">
        <is>
          <t>Aquatic, unspecified</t>
        </is>
      </c>
      <c r="W129" t="inlineStr">
        <is>
          <t>Fresh water</t>
        </is>
      </c>
      <c r="X129" t="inlineStr">
        <is>
          <t>Lab</t>
        </is>
      </c>
      <c r="Y129"/>
      <c r="Z129" t="inlineStr">
        <is>
          <t>Formulation</t>
        </is>
      </c>
      <c r="AA129"/>
      <c r="AB129" t="n">
        <v>0.087</v>
      </c>
      <c r="AC129"/>
      <c r="AD129"/>
      <c r="AE129"/>
      <c r="AF129"/>
      <c r="AG129" t="inlineStr">
        <is>
          <t>AI mg/L</t>
        </is>
      </c>
      <c r="AH129"/>
      <c r="AI129"/>
      <c r="AJ129"/>
      <c r="AK129"/>
      <c r="AL129"/>
      <c r="AM129"/>
      <c r="AN129"/>
      <c r="AO129"/>
      <c r="AP129"/>
      <c r="AQ129"/>
      <c r="AR129"/>
      <c r="AS129"/>
      <c r="AT129"/>
      <c r="AU129"/>
      <c r="AV129"/>
      <c r="AW129"/>
      <c r="AX129" t="inlineStr">
        <is>
          <t>Mortality</t>
        </is>
      </c>
      <c r="AY129" t="inlineStr">
        <is>
          <t>Mortality</t>
        </is>
      </c>
      <c r="AZ129" t="inlineStr">
        <is>
          <t>LC50</t>
        </is>
      </c>
      <c r="BA129"/>
      <c r="BB129" t="n">
        <v>4.0</v>
      </c>
      <c r="BC129"/>
      <c r="BD129"/>
      <c r="BE129"/>
      <c r="BF129"/>
      <c r="BG129" t="inlineStr">
        <is>
          <t>Day(s)</t>
        </is>
      </c>
      <c r="BH129"/>
      <c r="BI129" t="inlineStr">
        <is>
          <t>DTXSID2020686</t>
        </is>
      </c>
      <c r="BJ129"/>
      <c r="BK129"/>
      <c r="BL129"/>
      <c r="BM129"/>
      <c r="BN129"/>
      <c r="BO129"/>
      <c r="BP129"/>
      <c r="BQ129"/>
      <c r="BR129"/>
      <c r="BS129"/>
      <c r="BT129" t="inlineStr">
        <is>
          <t>--</t>
        </is>
      </c>
      <c r="BU129"/>
      <c r="BV129"/>
      <c r="BW129"/>
      <c r="BX129"/>
      <c r="BY129"/>
      <c r="BZ129"/>
      <c r="CA129"/>
      <c r="CB129"/>
      <c r="CC129"/>
      <c r="CD129"/>
      <c r="CE129"/>
      <c r="CF129"/>
      <c r="CG129"/>
      <c r="CH129"/>
      <c r="CI129"/>
      <c r="CJ129"/>
      <c r="CK129" t="inlineStr">
        <is>
          <t>Mayer,F.L.,Jr.</t>
        </is>
      </c>
      <c r="CL129" t="n">
        <v>70421.0</v>
      </c>
      <c r="CM129" t="inlineStr">
        <is>
          <t>Pesticides as Pollutants</t>
        </is>
      </c>
      <c r="CN129" t="inlineStr">
        <is>
          <t>In: B.G.Liptak (Ed.), Environmental Engineer's Handbook, Chilton Book Co., Radnor, PA:405-418</t>
        </is>
      </c>
      <c r="CO129" t="n">
        <v>1974.0</v>
      </c>
      <c r="CP129" t="inlineStr">
        <is>
          <t>Mayer,F.L.,Jr. (1974). Pesticides as Pollutants. In: B.G.Liptak (Ed.), Environmental Engineer's Handbook, Chilton Book Co., Radnor, PA, 405-418. ECOREF#:70421</t>
        </is>
      </c>
    </row>
    <row r="130">
      <c r="A130" t="n">
        <v>58899.0</v>
      </c>
      <c r="B130" t="inlineStr">
        <is>
          <t>(1alpha,2alpha,3beta,4alpha,5alpha,6beta)-1,2,3,4,5,6-Hexachlorocyclohexane</t>
        </is>
      </c>
      <c r="C130" t="inlineStr">
        <is>
          <t>Reference Standard</t>
        </is>
      </c>
      <c r="D130" t="inlineStr">
        <is>
          <t>Unmeasured</t>
        </is>
      </c>
      <c r="E130" t="inlineStr">
        <is>
          <t>Not coded</t>
        </is>
      </c>
      <c r="F130"/>
      <c r="G130" t="n">
        <v>100.0</v>
      </c>
      <c r="H130"/>
      <c r="I130"/>
      <c r="J130"/>
      <c r="K130"/>
      <c r="L130" t="inlineStr">
        <is>
          <t>Pimephales promelas</t>
        </is>
      </c>
      <c r="M130" t="inlineStr">
        <is>
          <t>Fathead Minnow</t>
        </is>
      </c>
      <c r="N130"/>
      <c r="O130"/>
      <c r="P130"/>
      <c r="Q130"/>
      <c r="R130"/>
      <c r="S130"/>
      <c r="T130"/>
      <c r="U130"/>
      <c r="V130" t="inlineStr">
        <is>
          <t>Static</t>
        </is>
      </c>
      <c r="W130" t="inlineStr">
        <is>
          <t>Fresh water</t>
        </is>
      </c>
      <c r="X130" t="inlineStr">
        <is>
          <t>Lab</t>
        </is>
      </c>
      <c r="Y130"/>
      <c r="Z130" t="inlineStr">
        <is>
          <t>Active ingredient</t>
        </is>
      </c>
      <c r="AA130"/>
      <c r="AB130" t="n">
        <v>0.062</v>
      </c>
      <c r="AC130"/>
      <c r="AD130"/>
      <c r="AE130"/>
      <c r="AF130"/>
      <c r="AG130" t="inlineStr">
        <is>
          <t>AI mg/L</t>
        </is>
      </c>
      <c r="AH130"/>
      <c r="AI130"/>
      <c r="AJ130"/>
      <c r="AK130"/>
      <c r="AL130"/>
      <c r="AM130"/>
      <c r="AN130"/>
      <c r="AO130"/>
      <c r="AP130"/>
      <c r="AQ130"/>
      <c r="AR130"/>
      <c r="AS130"/>
      <c r="AT130"/>
      <c r="AU130"/>
      <c r="AV130"/>
      <c r="AW130"/>
      <c r="AX130" t="inlineStr">
        <is>
          <t>Mortality</t>
        </is>
      </c>
      <c r="AY130" t="inlineStr">
        <is>
          <t>Mortality</t>
        </is>
      </c>
      <c r="AZ130" t="inlineStr">
        <is>
          <t>LC50</t>
        </is>
      </c>
      <c r="BA130"/>
      <c r="BB130" t="n">
        <v>4.0</v>
      </c>
      <c r="BC130"/>
      <c r="BD130"/>
      <c r="BE130"/>
      <c r="BF130"/>
      <c r="BG130" t="inlineStr">
        <is>
          <t>Day(s)</t>
        </is>
      </c>
      <c r="BH130"/>
      <c r="BI130" t="inlineStr">
        <is>
          <t>DTXSID2020686</t>
        </is>
      </c>
      <c r="BJ130" t="inlineStr">
        <is>
          <t>10.1577/1548-8659(1959)88[23:RTOTCH]2.0.CO;2</t>
        </is>
      </c>
      <c r="BK130"/>
      <c r="BL130"/>
      <c r="BM130"/>
      <c r="BN130"/>
      <c r="BO130"/>
      <c r="BP130"/>
      <c r="BQ130"/>
      <c r="BR130"/>
      <c r="BS130"/>
      <c r="BT130" t="inlineStr">
        <is>
          <t>--</t>
        </is>
      </c>
      <c r="BU130"/>
      <c r="BV130"/>
      <c r="BW130"/>
      <c r="BX130"/>
      <c r="BY130"/>
      <c r="BZ130"/>
      <c r="CA130"/>
      <c r="CB130"/>
      <c r="CC130"/>
      <c r="CD130"/>
      <c r="CE130"/>
      <c r="CF130"/>
      <c r="CG130"/>
      <c r="CH130"/>
      <c r="CI130" t="inlineStr">
        <is>
          <t xml:space="preserve"> O EFCT CONT/SWELLING, LIGHT COLORATION//HARD,ALK,DO,PH/ DILUTION WATER//CODE/95 % DIST WATER, 5 % SPRING WATER// </t>
        </is>
      </c>
      <c r="CJ130" t="inlineStr">
        <is>
          <t xml:space="preserve">   O EFCT CONT/SWELLING, LIGHT COLORATION//HARD,ALK,DO,PH/ DILUTION WATER//CODE/95 % DIST WATER, 5 % SPRING WATER// </t>
        </is>
      </c>
      <c r="CK130" t="inlineStr">
        <is>
          <t>Henderson,C., Q.H. Pickering, and C.M. Tarzwell</t>
        </is>
      </c>
      <c r="CL130" t="n">
        <v>878.0</v>
      </c>
      <c r="CM130" t="inlineStr">
        <is>
          <t>Relative Toxicity of Ten Chlorinated Hydrocarbon Insecticides to Four Species of Fish</t>
        </is>
      </c>
      <c r="CN130" t="inlineStr">
        <is>
          <t>Trans. Am. Fish. Soc.88(1): 23-32</t>
        </is>
      </c>
      <c r="CO130" t="n">
        <v>1959.0</v>
      </c>
      <c r="CP130" t="inlineStr">
        <is>
          <t>Henderson,C., Q.H. Pickering, and C.M. Tarzwell (1959). Relative Toxicity of Ten Chlorinated Hydrocarbon Insecticides to Four Species of Fish. Trans. Am. Fish. Soc., 88, (1), 23-32. doi:10.1577/1548-8659(1959)88[23:RTOTCH]2.0.CO;2. ECOREF#:878</t>
        </is>
      </c>
    </row>
    <row r="131">
      <c r="A131" t="n">
        <v>58899.0</v>
      </c>
      <c r="B131" t="inlineStr">
        <is>
          <t>(1alpha,2alpha,3beta,4alpha,5alpha,6beta)-1,2,3,4,5,6-Hexachlorocyclohexane</t>
        </is>
      </c>
      <c r="C131"/>
      <c r="D131" t="inlineStr">
        <is>
          <t>Not reported</t>
        </is>
      </c>
      <c r="E131" t="inlineStr">
        <is>
          <t>Not coded</t>
        </is>
      </c>
      <c r="F131"/>
      <c r="G131" t="n">
        <v>99.0</v>
      </c>
      <c r="H131"/>
      <c r="I131"/>
      <c r="J131"/>
      <c r="K131"/>
      <c r="L131" t="inlineStr">
        <is>
          <t>Pimephales promelas</t>
        </is>
      </c>
      <c r="M131" t="inlineStr">
        <is>
          <t>Fathead Minnow</t>
        </is>
      </c>
      <c r="N131"/>
      <c r="O131"/>
      <c r="P131"/>
      <c r="Q131"/>
      <c r="R131"/>
      <c r="S131"/>
      <c r="T131"/>
      <c r="U131"/>
      <c r="V131" t="inlineStr">
        <is>
          <t>Static</t>
        </is>
      </c>
      <c r="W131" t="inlineStr">
        <is>
          <t>Fresh water</t>
        </is>
      </c>
      <c r="X131" t="inlineStr">
        <is>
          <t>Lab</t>
        </is>
      </c>
      <c r="Y131"/>
      <c r="Z131" t="inlineStr">
        <is>
          <t>Active ingredient</t>
        </is>
      </c>
      <c r="AA131"/>
      <c r="AB131" t="n">
        <v>0.087</v>
      </c>
      <c r="AC131"/>
      <c r="AD131" t="n">
        <v>0.069</v>
      </c>
      <c r="AE131"/>
      <c r="AF131" t="n">
        <v>0.101</v>
      </c>
      <c r="AG131" t="inlineStr">
        <is>
          <t>AI mg/L</t>
        </is>
      </c>
      <c r="AH131"/>
      <c r="AI131"/>
      <c r="AJ131"/>
      <c r="AK131"/>
      <c r="AL131"/>
      <c r="AM131"/>
      <c r="AN131"/>
      <c r="AO131"/>
      <c r="AP131"/>
      <c r="AQ131"/>
      <c r="AR131"/>
      <c r="AS131"/>
      <c r="AT131"/>
      <c r="AU131"/>
      <c r="AV131"/>
      <c r="AW131"/>
      <c r="AX131" t="inlineStr">
        <is>
          <t>Mortality</t>
        </is>
      </c>
      <c r="AY131" t="inlineStr">
        <is>
          <t>Mortality</t>
        </is>
      </c>
      <c r="AZ131" t="inlineStr">
        <is>
          <t>LC50</t>
        </is>
      </c>
      <c r="BA131"/>
      <c r="BB131" t="n">
        <v>4.0</v>
      </c>
      <c r="BC131"/>
      <c r="BD131"/>
      <c r="BE131"/>
      <c r="BF131"/>
      <c r="BG131" t="inlineStr">
        <is>
          <t>Day(s)</t>
        </is>
      </c>
      <c r="BH131" t="inlineStr">
        <is>
          <t>Pure</t>
        </is>
      </c>
      <c r="BI131" t="inlineStr">
        <is>
          <t>DTXSID2020686</t>
        </is>
      </c>
      <c r="BJ131"/>
      <c r="BK131"/>
      <c r="BL131"/>
      <c r="BM131"/>
      <c r="BN131"/>
      <c r="BO131"/>
      <c r="BP131"/>
      <c r="BQ131"/>
      <c r="BR131"/>
      <c r="BS131"/>
      <c r="BT131" t="inlineStr">
        <is>
          <t>--</t>
        </is>
      </c>
      <c r="BU131"/>
      <c r="BV131"/>
      <c r="BW131"/>
      <c r="BX131"/>
      <c r="BY131"/>
      <c r="BZ131"/>
      <c r="CA131"/>
      <c r="CB131"/>
      <c r="CC131"/>
      <c r="CD131"/>
      <c r="CE131"/>
      <c r="CF131"/>
      <c r="CG131"/>
      <c r="CH131"/>
      <c r="CI131"/>
      <c r="CJ131"/>
      <c r="CK131" t="inlineStr">
        <is>
          <t>Mayer,F.L.,Jr., and M.R. Ellersieck</t>
        </is>
      </c>
      <c r="CL131" t="n">
        <v>6797.0</v>
      </c>
      <c r="CM131" t="inlineStr">
        <is>
          <t>Manual of Acute Toxicity: Interpretation and Data Base for 410 Chemicals and 66 Species of Freshwater Animals</t>
        </is>
      </c>
      <c r="CN131" t="inlineStr">
        <is>
          <t>USDI Fish and Wildlife Service, Publication No.160, Washington, DC:505 p.</t>
        </is>
      </c>
      <c r="CO131" t="n">
        <v>1986.0</v>
      </c>
      <c r="CP131" t="inlineStr">
        <is>
          <t>Mayer,F.L.,Jr., and M.R. Ellersieck (1986). Manual of Acute Toxicity: Interpretation and Data Base for 410 Chemicals and 66 Species of Freshwater Animals. USDI Fish and Wildlife Service, Publication No.160, Washington, DC, 505 p. ECOREF#:6797</t>
        </is>
      </c>
    </row>
    <row r="132">
      <c r="A132" t="n">
        <v>58899.0</v>
      </c>
      <c r="B132" t="inlineStr">
        <is>
          <t>(1alpha,2alpha,3beta,4alpha,5alpha,6beta)-1,2,3,4,5,6-Hexachlorocyclohexane</t>
        </is>
      </c>
      <c r="C132"/>
      <c r="D132" t="inlineStr">
        <is>
          <t>Not reported</t>
        </is>
      </c>
      <c r="E132" t="inlineStr">
        <is>
          <t>Not coded</t>
        </is>
      </c>
      <c r="F132"/>
      <c r="G132"/>
      <c r="H132"/>
      <c r="I132"/>
      <c r="J132"/>
      <c r="K132"/>
      <c r="L132" t="inlineStr">
        <is>
          <t>Pimephales promelas</t>
        </is>
      </c>
      <c r="M132" t="inlineStr">
        <is>
          <t>Fathead Minnow</t>
        </is>
      </c>
      <c r="N132"/>
      <c r="O132"/>
      <c r="P132"/>
      <c r="Q132"/>
      <c r="R132" t="n">
        <v>90.0</v>
      </c>
      <c r="S132"/>
      <c r="T132" t="n">
        <v>120.0</v>
      </c>
      <c r="U132" t="inlineStr">
        <is>
          <t>Day(s)</t>
        </is>
      </c>
      <c r="V132" t="inlineStr">
        <is>
          <t>Flow-through</t>
        </is>
      </c>
      <c r="W132" t="inlineStr">
        <is>
          <t>Fresh water</t>
        </is>
      </c>
      <c r="X132" t="inlineStr">
        <is>
          <t>Lab</t>
        </is>
      </c>
      <c r="Y132"/>
      <c r="Z132" t="inlineStr">
        <is>
          <t>Formulation</t>
        </is>
      </c>
      <c r="AA132"/>
      <c r="AB132" t="n">
        <v>0.0438</v>
      </c>
      <c r="AC132"/>
      <c r="AD132"/>
      <c r="AE132"/>
      <c r="AF132"/>
      <c r="AG132" t="inlineStr">
        <is>
          <t>AI mg/L</t>
        </is>
      </c>
      <c r="AH132"/>
      <c r="AI132"/>
      <c r="AJ132"/>
      <c r="AK132"/>
      <c r="AL132"/>
      <c r="AM132"/>
      <c r="AN132"/>
      <c r="AO132"/>
      <c r="AP132"/>
      <c r="AQ132"/>
      <c r="AR132"/>
      <c r="AS132"/>
      <c r="AT132"/>
      <c r="AU132"/>
      <c r="AV132"/>
      <c r="AW132"/>
      <c r="AX132" t="inlineStr">
        <is>
          <t>Mortality</t>
        </is>
      </c>
      <c r="AY132" t="inlineStr">
        <is>
          <t>Mortality</t>
        </is>
      </c>
      <c r="AZ132" t="inlineStr">
        <is>
          <t>LC50</t>
        </is>
      </c>
      <c r="BA132"/>
      <c r="BB132" t="n">
        <v>4.0</v>
      </c>
      <c r="BC132"/>
      <c r="BD132"/>
      <c r="BE132"/>
      <c r="BF132"/>
      <c r="BG132" t="inlineStr">
        <is>
          <t>Day(s)</t>
        </is>
      </c>
      <c r="BH132"/>
      <c r="BI132" t="inlineStr">
        <is>
          <t>DTXSID2020686</t>
        </is>
      </c>
      <c r="BJ132"/>
      <c r="BK132"/>
      <c r="BL132"/>
      <c r="BM132"/>
      <c r="BN132"/>
      <c r="BO132"/>
      <c r="BP132"/>
      <c r="BQ132"/>
      <c r="BR132"/>
      <c r="BS132"/>
      <c r="BT132" t="inlineStr">
        <is>
          <t>--</t>
        </is>
      </c>
      <c r="BU132"/>
      <c r="BV132"/>
      <c r="BW132"/>
      <c r="BX132"/>
      <c r="BY132"/>
      <c r="BZ132"/>
      <c r="CA132"/>
      <c r="CB132"/>
      <c r="CC132"/>
      <c r="CD132"/>
      <c r="CE132"/>
      <c r="CF132"/>
      <c r="CG132"/>
      <c r="CH132"/>
      <c r="CI132"/>
      <c r="CJ132"/>
      <c r="CK132" t="inlineStr">
        <is>
          <t>Dyer,S.D., K.L. Dickson, and E.G. Zimmerman</t>
        </is>
      </c>
      <c r="CL132" t="n">
        <v>45073.0</v>
      </c>
      <c r="CM132" t="inlineStr">
        <is>
          <t>A Laboratory Evaluation of the Use of Stress Proteins in Fish to Detect Changes in Water Quality</t>
        </is>
      </c>
      <c r="CN132" t="inlineStr">
        <is>
          <t>ASTM Spec. Tech. Publ.:247-261</t>
        </is>
      </c>
      <c r="CO132" t="n">
        <v>1993.0</v>
      </c>
      <c r="CP132" t="inlineStr">
        <is>
          <t>Dyer,S.D., K.L. Dickson, and E.G. Zimmerman (1993). A Laboratory Evaluation of the Use of Stress Proteins in Fish to Detect Changes in Water Quality. ASTM Spec. Tech. Publ., 247-261. ECOREF#:45073</t>
        </is>
      </c>
    </row>
    <row r="133">
      <c r="A133" t="n">
        <v>58902.0</v>
      </c>
      <c r="B133" t="inlineStr">
        <is>
          <t>2,3,4,6-Tetrachlorophenol</t>
        </is>
      </c>
      <c r="C133"/>
      <c r="D133" t="inlineStr">
        <is>
          <t>Measured</t>
        </is>
      </c>
      <c r="E133" t="inlineStr">
        <is>
          <t>Not coded</t>
        </is>
      </c>
      <c r="F133" t="inlineStr">
        <is>
          <t>&gt;=</t>
        </is>
      </c>
      <c r="G133" t="n">
        <v>95.0</v>
      </c>
      <c r="H133"/>
      <c r="I133"/>
      <c r="J133"/>
      <c r="K133"/>
      <c r="L133" t="inlineStr">
        <is>
          <t>Pimephales promelas</t>
        </is>
      </c>
      <c r="M133" t="inlineStr">
        <is>
          <t>Fathead Minnow</t>
        </is>
      </c>
      <c r="N133" t="inlineStr">
        <is>
          <t>Juvenile</t>
        </is>
      </c>
      <c r="O133"/>
      <c r="P133"/>
      <c r="Q133"/>
      <c r="R133" t="n">
        <v>26.0</v>
      </c>
      <c r="S133"/>
      <c r="T133" t="n">
        <v>34.0</v>
      </c>
      <c r="U133" t="inlineStr">
        <is>
          <t>Day(s)</t>
        </is>
      </c>
      <c r="V133" t="inlineStr">
        <is>
          <t>Flow-through</t>
        </is>
      </c>
      <c r="W133" t="inlineStr">
        <is>
          <t>Fresh water</t>
        </is>
      </c>
      <c r="X133" t="inlineStr">
        <is>
          <t>Lab</t>
        </is>
      </c>
      <c r="Y133"/>
      <c r="Z133" t="inlineStr">
        <is>
          <t>Active ingredient</t>
        </is>
      </c>
      <c r="AA133"/>
      <c r="AB133" t="n">
        <v>1.03</v>
      </c>
      <c r="AC133"/>
      <c r="AD133"/>
      <c r="AE133"/>
      <c r="AF133"/>
      <c r="AG133" t="inlineStr">
        <is>
          <t>AI mg/L</t>
        </is>
      </c>
      <c r="AH133"/>
      <c r="AI133"/>
      <c r="AJ133"/>
      <c r="AK133"/>
      <c r="AL133"/>
      <c r="AM133"/>
      <c r="AN133"/>
      <c r="AO133"/>
      <c r="AP133"/>
      <c r="AQ133"/>
      <c r="AR133"/>
      <c r="AS133"/>
      <c r="AT133"/>
      <c r="AU133"/>
      <c r="AV133"/>
      <c r="AW133"/>
      <c r="AX133" t="inlineStr">
        <is>
          <t>Mortality</t>
        </is>
      </c>
      <c r="AY133" t="inlineStr">
        <is>
          <t>Mortality</t>
        </is>
      </c>
      <c r="AZ133" t="inlineStr">
        <is>
          <t>LC50</t>
        </is>
      </c>
      <c r="BA133"/>
      <c r="BB133" t="n">
        <v>4.0</v>
      </c>
      <c r="BC133"/>
      <c r="BD133"/>
      <c r="BE133"/>
      <c r="BF133"/>
      <c r="BG133" t="inlineStr">
        <is>
          <t>Day(s)</t>
        </is>
      </c>
      <c r="BH133" t="inlineStr">
        <is>
          <t>Pure</t>
        </is>
      </c>
      <c r="BI133" t="inlineStr">
        <is>
          <t>DTXSID9021716</t>
        </is>
      </c>
      <c r="BJ133" t="inlineStr">
        <is>
          <t>10.1002/etc.5620140920</t>
        </is>
      </c>
      <c r="BK133"/>
      <c r="BL133"/>
      <c r="BM133"/>
      <c r="BN133"/>
      <c r="BO133"/>
      <c r="BP133"/>
      <c r="BQ133"/>
      <c r="BR133"/>
      <c r="BS133"/>
      <c r="BT133" t="inlineStr">
        <is>
          <t>--</t>
        </is>
      </c>
      <c r="BU133"/>
      <c r="BV133"/>
      <c r="BW133"/>
      <c r="BX133"/>
      <c r="BY133"/>
      <c r="BZ133"/>
      <c r="CA133"/>
      <c r="CB133"/>
      <c r="CC133"/>
      <c r="CD133"/>
      <c r="CE133"/>
      <c r="CF133"/>
      <c r="CG133"/>
      <c r="CH133"/>
      <c r="CI133"/>
      <c r="CJ133"/>
      <c r="CK133" t="inlineStr">
        <is>
          <t>Broderius,S.J., M.D. Kahl, and M.D. Hoglund</t>
        </is>
      </c>
      <c r="CL133" t="n">
        <v>15031.0</v>
      </c>
      <c r="CM133" t="inlineStr">
        <is>
          <t>Use of Joint Toxic Response to Define the Primary Mode of Toxic Action for Diverse Industrial Organic Chemicals</t>
        </is>
      </c>
      <c r="CN133" t="inlineStr">
        <is>
          <t>Environ. Toxicol. Chem.14(9): 1591-1605</t>
        </is>
      </c>
      <c r="CO133" t="n">
        <v>1995.0</v>
      </c>
      <c r="CP133" t="inlineStr">
        <is>
          <t>Broderius,S.J., M.D. Kahl, and M.D. Hoglund (1995). Use of Joint Toxic Response to Define the Primary Mode of Toxic Action for Diverse Industrial Organic Chemicals. Environ. Toxicol. Chem., 14, (9), 1591-1605. doi:10.1002/etc.5620140920. ECOREF#:15031</t>
        </is>
      </c>
    </row>
    <row r="134">
      <c r="A134" t="n">
        <v>58902.0</v>
      </c>
      <c r="B134" t="inlineStr">
        <is>
          <t>2,3,4,6-Tetrachlorophenol</t>
        </is>
      </c>
      <c r="C134"/>
      <c r="D134" t="inlineStr">
        <is>
          <t>Measured</t>
        </is>
      </c>
      <c r="E134" t="inlineStr">
        <is>
          <t>Not coded</t>
        </is>
      </c>
      <c r="F134" t="inlineStr">
        <is>
          <t>&gt;</t>
        </is>
      </c>
      <c r="G134" t="n">
        <v>95.0</v>
      </c>
      <c r="H134"/>
      <c r="I134"/>
      <c r="J134"/>
      <c r="K134"/>
      <c r="L134" t="inlineStr">
        <is>
          <t>Pimephales promelas</t>
        </is>
      </c>
      <c r="M134" t="inlineStr">
        <is>
          <t>Fathead Minnow</t>
        </is>
      </c>
      <c r="N134"/>
      <c r="O134"/>
      <c r="P134" t="n">
        <v>34.0</v>
      </c>
      <c r="Q134"/>
      <c r="R134"/>
      <c r="S134"/>
      <c r="T134"/>
      <c r="U134" t="inlineStr">
        <is>
          <t>Day(s)</t>
        </is>
      </c>
      <c r="V134" t="inlineStr">
        <is>
          <t>Flow-through</t>
        </is>
      </c>
      <c r="W134" t="inlineStr">
        <is>
          <t>Fresh water</t>
        </is>
      </c>
      <c r="X134" t="inlineStr">
        <is>
          <t>Lab</t>
        </is>
      </c>
      <c r="Y134"/>
      <c r="Z134" t="inlineStr">
        <is>
          <t>Active ingredient</t>
        </is>
      </c>
      <c r="AA134"/>
      <c r="AB134" t="n">
        <v>1.03</v>
      </c>
      <c r="AC134"/>
      <c r="AD134" t="n">
        <v>0.95</v>
      </c>
      <c r="AE134"/>
      <c r="AF134" t="n">
        <v>1.11</v>
      </c>
      <c r="AG134" t="inlineStr">
        <is>
          <t>AI mg/L</t>
        </is>
      </c>
      <c r="AH134"/>
      <c r="AI134"/>
      <c r="AJ134"/>
      <c r="AK134"/>
      <c r="AL134"/>
      <c r="AM134"/>
      <c r="AN134"/>
      <c r="AO134"/>
      <c r="AP134"/>
      <c r="AQ134"/>
      <c r="AR134"/>
      <c r="AS134"/>
      <c r="AT134"/>
      <c r="AU134"/>
      <c r="AV134"/>
      <c r="AW134"/>
      <c r="AX134" t="inlineStr">
        <is>
          <t>Mortality</t>
        </is>
      </c>
      <c r="AY134" t="inlineStr">
        <is>
          <t>Mortality</t>
        </is>
      </c>
      <c r="AZ134" t="inlineStr">
        <is>
          <t>LC50</t>
        </is>
      </c>
      <c r="BA134"/>
      <c r="BB134" t="n">
        <v>4.0</v>
      </c>
      <c r="BC134"/>
      <c r="BD134"/>
      <c r="BE134"/>
      <c r="BF134"/>
      <c r="BG134" t="inlineStr">
        <is>
          <t>Day(s)</t>
        </is>
      </c>
      <c r="BH134" t="inlineStr">
        <is>
          <t>Pure</t>
        </is>
      </c>
      <c r="BI134" t="inlineStr">
        <is>
          <t>DTXSID9021716</t>
        </is>
      </c>
      <c r="BJ134"/>
      <c r="BK134"/>
      <c r="BL134"/>
      <c r="BM134"/>
      <c r="BN134"/>
      <c r="BO134"/>
      <c r="BP134"/>
      <c r="BQ134"/>
      <c r="BR134"/>
      <c r="BS134"/>
      <c r="BT134" t="inlineStr">
        <is>
          <t>--</t>
        </is>
      </c>
      <c r="BU134"/>
      <c r="BV134"/>
      <c r="BW134"/>
      <c r="BX134"/>
      <c r="BY134"/>
      <c r="BZ134"/>
      <c r="CA134"/>
      <c r="CB134"/>
      <c r="CC134"/>
      <c r="CD134"/>
      <c r="CE134"/>
      <c r="CF134"/>
      <c r="CG134"/>
      <c r="CH134"/>
      <c r="CI134" t="inlineStr">
        <is>
          <t xml:space="preserve"> Affected fish lost schooling behavior, were hyperactive and overreactive to external stimuli, swam near the tank surface and had increased respiration.  Equilibrium loss was not observed prior to death.  Control tanks measured &lt; 0.002 </t>
        </is>
      </c>
      <c r="CJ134" t="inlineStr">
        <is>
          <t xml:space="preserve">   Affected fish lost schooling behavior, were hyperactive and overreactive to external stimuli, swam near the tank surface and had increased respiration.  Equilibrium loss was not observed prior to death.  Control tanks measured &lt; 0.002 </t>
        </is>
      </c>
      <c r="CK134" t="inlineStr">
        <is>
          <t>Geiger,D.L., L.T. Brooke, and D.J. Call</t>
        </is>
      </c>
      <c r="CL134" t="n">
        <v>3217.0</v>
      </c>
      <c r="CM134" t="inlineStr">
        <is>
          <t>Acute Toxicities of Organic Chemicals to Fathead Minnows (Pimephales promelas), Volume V</t>
        </is>
      </c>
      <c r="CN134" t="inlineStr">
        <is>
          <t>Center for Lake Superior Environmental Studies, University of Wisconsin, Superior, WI:332 p.</t>
        </is>
      </c>
      <c r="CO134" t="n">
        <v>1990.0</v>
      </c>
      <c r="CP134" t="inlineStr">
        <is>
          <t>Geiger,D.L., L.T. Brooke, and D.J. Call (1990). Acute Toxicities of Organic Chemicals to Fathead Minnows (Pimephales promelas), Volume V. Center for Lake Superior Environmental Studies, University of Wisconsin, Superior, WI, 332 p. ECOREF#:3217</t>
        </is>
      </c>
    </row>
    <row r="135">
      <c r="A135" t="n">
        <v>59507.0</v>
      </c>
      <c r="B135" t="inlineStr">
        <is>
          <t>4-Chloro-3-methylphenol</t>
        </is>
      </c>
      <c r="C135"/>
      <c r="D135" t="inlineStr">
        <is>
          <t>Measured</t>
        </is>
      </c>
      <c r="E135" t="inlineStr">
        <is>
          <t>Not coded</t>
        </is>
      </c>
      <c r="F135" t="inlineStr">
        <is>
          <t>&gt;=</t>
        </is>
      </c>
      <c r="G135" t="n">
        <v>95.0</v>
      </c>
      <c r="H135"/>
      <c r="I135"/>
      <c r="J135"/>
      <c r="K135"/>
      <c r="L135" t="inlineStr">
        <is>
          <t>Pimephales promelas</t>
        </is>
      </c>
      <c r="M135" t="inlineStr">
        <is>
          <t>Fathead Minnow</t>
        </is>
      </c>
      <c r="N135" t="inlineStr">
        <is>
          <t>Juvenile</t>
        </is>
      </c>
      <c r="O135"/>
      <c r="P135"/>
      <c r="Q135"/>
      <c r="R135" t="n">
        <v>26.0</v>
      </c>
      <c r="S135"/>
      <c r="T135" t="n">
        <v>34.0</v>
      </c>
      <c r="U135" t="inlineStr">
        <is>
          <t>Day(s)</t>
        </is>
      </c>
      <c r="V135" t="inlineStr">
        <is>
          <t>Flow-through</t>
        </is>
      </c>
      <c r="W135" t="inlineStr">
        <is>
          <t>Fresh water</t>
        </is>
      </c>
      <c r="X135" t="inlineStr">
        <is>
          <t>Lab</t>
        </is>
      </c>
      <c r="Y135"/>
      <c r="Z135" t="inlineStr">
        <is>
          <t>Active ingredient</t>
        </is>
      </c>
      <c r="AA135"/>
      <c r="AB135" t="n">
        <v>4.05</v>
      </c>
      <c r="AC135"/>
      <c r="AD135"/>
      <c r="AE135"/>
      <c r="AF135"/>
      <c r="AG135" t="inlineStr">
        <is>
          <t>AI mg/L</t>
        </is>
      </c>
      <c r="AH135"/>
      <c r="AI135"/>
      <c r="AJ135"/>
      <c r="AK135"/>
      <c r="AL135"/>
      <c r="AM135"/>
      <c r="AN135"/>
      <c r="AO135"/>
      <c r="AP135"/>
      <c r="AQ135"/>
      <c r="AR135"/>
      <c r="AS135"/>
      <c r="AT135"/>
      <c r="AU135"/>
      <c r="AV135"/>
      <c r="AW135"/>
      <c r="AX135" t="inlineStr">
        <is>
          <t>Mortality</t>
        </is>
      </c>
      <c r="AY135" t="inlineStr">
        <is>
          <t>Mortality</t>
        </is>
      </c>
      <c r="AZ135" t="inlineStr">
        <is>
          <t>LC50</t>
        </is>
      </c>
      <c r="BA135"/>
      <c r="BB135" t="n">
        <v>4.0</v>
      </c>
      <c r="BC135"/>
      <c r="BD135"/>
      <c r="BE135"/>
      <c r="BF135"/>
      <c r="BG135" t="inlineStr">
        <is>
          <t>Day(s)</t>
        </is>
      </c>
      <c r="BH135" t="inlineStr">
        <is>
          <t>Pure</t>
        </is>
      </c>
      <c r="BI135" t="inlineStr">
        <is>
          <t>DTXSID4021717</t>
        </is>
      </c>
      <c r="BJ135" t="inlineStr">
        <is>
          <t>10.1002/etc.5620140920</t>
        </is>
      </c>
      <c r="BK135"/>
      <c r="BL135"/>
      <c r="BM135"/>
      <c r="BN135"/>
      <c r="BO135"/>
      <c r="BP135"/>
      <c r="BQ135"/>
      <c r="BR135"/>
      <c r="BS135"/>
      <c r="BT135" t="inlineStr">
        <is>
          <t>--</t>
        </is>
      </c>
      <c r="BU135"/>
      <c r="BV135"/>
      <c r="BW135"/>
      <c r="BX135"/>
      <c r="BY135"/>
      <c r="BZ135"/>
      <c r="CA135"/>
      <c r="CB135"/>
      <c r="CC135"/>
      <c r="CD135"/>
      <c r="CE135"/>
      <c r="CF135"/>
      <c r="CG135"/>
      <c r="CH135"/>
      <c r="CI135"/>
      <c r="CJ135"/>
      <c r="CK135" t="inlineStr">
        <is>
          <t>Broderius,S.J., M.D. Kahl, and M.D. Hoglund</t>
        </is>
      </c>
      <c r="CL135" t="n">
        <v>15031.0</v>
      </c>
      <c r="CM135" t="inlineStr">
        <is>
          <t>Use of Joint Toxic Response to Define the Primary Mode of Toxic Action for Diverse Industrial Organic Chemicals</t>
        </is>
      </c>
      <c r="CN135" t="inlineStr">
        <is>
          <t>Environ. Toxicol. Chem.14(9): 1591-1605</t>
        </is>
      </c>
      <c r="CO135" t="n">
        <v>1995.0</v>
      </c>
      <c r="CP135" t="inlineStr">
        <is>
          <t>Broderius,S.J., M.D. Kahl, and M.D. Hoglund (1995). Use of Joint Toxic Response to Define the Primary Mode of Toxic Action for Diverse Industrial Organic Chemicals. Environ. Toxicol. Chem., 14, (9), 1591-1605. doi:10.1002/etc.5620140920. ECOREF#:15031</t>
        </is>
      </c>
    </row>
    <row r="136">
      <c r="A136" t="n">
        <v>59507.0</v>
      </c>
      <c r="B136" t="inlineStr">
        <is>
          <t>4-Chloro-3-methylphenol</t>
        </is>
      </c>
      <c r="C136"/>
      <c r="D136" t="inlineStr">
        <is>
          <t>Measured</t>
        </is>
      </c>
      <c r="E136" t="inlineStr">
        <is>
          <t>Not reported</t>
        </is>
      </c>
      <c r="F136"/>
      <c r="G136" t="n">
        <v>99.0</v>
      </c>
      <c r="H136"/>
      <c r="I136"/>
      <c r="J136"/>
      <c r="K136"/>
      <c r="L136" t="inlineStr">
        <is>
          <t>Pimephales promelas</t>
        </is>
      </c>
      <c r="M136" t="inlineStr">
        <is>
          <t>Fathead Minnow</t>
        </is>
      </c>
      <c r="N136"/>
      <c r="O136"/>
      <c r="P136" t="n">
        <v>31.0</v>
      </c>
      <c r="Q136"/>
      <c r="R136"/>
      <c r="S136"/>
      <c r="T136"/>
      <c r="U136" t="inlineStr">
        <is>
          <t>Day(s)</t>
        </is>
      </c>
      <c r="V136" t="inlineStr">
        <is>
          <t>Flow-through</t>
        </is>
      </c>
      <c r="W136" t="inlineStr">
        <is>
          <t>Fresh water</t>
        </is>
      </c>
      <c r="X136" t="inlineStr">
        <is>
          <t>Lab</t>
        </is>
      </c>
      <c r="Y136"/>
      <c r="Z136" t="inlineStr">
        <is>
          <t>Active ingredient</t>
        </is>
      </c>
      <c r="AA136"/>
      <c r="AB136" t="n">
        <v>7.38</v>
      </c>
      <c r="AC136"/>
      <c r="AD136" t="n">
        <v>6.26</v>
      </c>
      <c r="AE136"/>
      <c r="AF136" t="n">
        <v>8.71</v>
      </c>
      <c r="AG136" t="inlineStr">
        <is>
          <t>AI mg/L</t>
        </is>
      </c>
      <c r="AH136"/>
      <c r="AI136"/>
      <c r="AJ136"/>
      <c r="AK136"/>
      <c r="AL136"/>
      <c r="AM136"/>
      <c r="AN136"/>
      <c r="AO136"/>
      <c r="AP136"/>
      <c r="AQ136"/>
      <c r="AR136"/>
      <c r="AS136"/>
      <c r="AT136"/>
      <c r="AU136"/>
      <c r="AV136"/>
      <c r="AW136"/>
      <c r="AX136" t="inlineStr">
        <is>
          <t>Mortality</t>
        </is>
      </c>
      <c r="AY136" t="inlineStr">
        <is>
          <t>Mortality</t>
        </is>
      </c>
      <c r="AZ136" t="inlineStr">
        <is>
          <t>LC50</t>
        </is>
      </c>
      <c r="BA136"/>
      <c r="BB136" t="n">
        <v>4.0</v>
      </c>
      <c r="BC136"/>
      <c r="BD136"/>
      <c r="BE136"/>
      <c r="BF136"/>
      <c r="BG136" t="inlineStr">
        <is>
          <t>Day(s)</t>
        </is>
      </c>
      <c r="BH136"/>
      <c r="BI136" t="inlineStr">
        <is>
          <t>DTXSID4021717</t>
        </is>
      </c>
      <c r="BJ136"/>
      <c r="BK136"/>
      <c r="BL136" t="inlineStr">
        <is>
          <t>Acute</t>
        </is>
      </c>
      <c r="BM136"/>
      <c r="BN136"/>
      <c r="BO136"/>
      <c r="BP136"/>
      <c r="BQ136"/>
      <c r="BR136"/>
      <c r="BS136"/>
      <c r="BT136" t="inlineStr">
        <is>
          <t>--</t>
        </is>
      </c>
      <c r="BU136"/>
      <c r="BV136"/>
      <c r="BW136"/>
      <c r="BX136"/>
      <c r="BY136"/>
      <c r="BZ136"/>
      <c r="CA136"/>
      <c r="CB136"/>
      <c r="CC136"/>
      <c r="CD136"/>
      <c r="CE136"/>
      <c r="CF136"/>
      <c r="CG136"/>
      <c r="CH136"/>
      <c r="CI136"/>
      <c r="CJ136" t="inlineStr">
        <is>
          <t xml:space="preserve">SOURCE/US EPA ENVIRONMENTAL RESEARCH LABORATORY DULUTH AND THE UNIVERSITY OF WISCONSIN SUPERIOR//MEDIA/FILTERED LAKE SUPERIOR WATER OR DECHLORINATED CITY OF SUPERIOR WISCONSIN WATER//   </t>
        </is>
      </c>
      <c r="CK136" t="inlineStr">
        <is>
          <t>Geiger,D.L., C.E. Northcott, D.J. Call, and L.T. Brooke</t>
        </is>
      </c>
      <c r="CL136" t="n">
        <v>12447.0</v>
      </c>
      <c r="CM136" t="inlineStr">
        <is>
          <t>Acute Toxicities of Organic Chemicals to Fathead Minnows (Pimephales promelas), Volume II</t>
        </is>
      </c>
      <c r="CN136" t="inlineStr">
        <is>
          <t>Center for Lake Superior Environmental Studies, University of Wisconsin, Superior, WI:326 p.</t>
        </is>
      </c>
      <c r="CO136" t="n">
        <v>1985.0</v>
      </c>
      <c r="CP136" t="inlineStr">
        <is>
          <t>Geiger,D.L., C.E. Northcott, D.J. Call, and L.T. Brooke (1985). Acute Toxicities of Organic Chemicals to Fathead Minnows (Pimephales promelas), Volume II. Center for Lake Superior Environmental Studies, University of Wisconsin, Superior, WI, 326 p. ECOREF#:12447</t>
        </is>
      </c>
    </row>
    <row r="137">
      <c r="A137" t="n">
        <v>59507.0</v>
      </c>
      <c r="B137" t="inlineStr">
        <is>
          <t>4-Chloro-3-methylphenol</t>
        </is>
      </c>
      <c r="C137"/>
      <c r="D137" t="inlineStr">
        <is>
          <t>Unmeasured</t>
        </is>
      </c>
      <c r="E137" t="inlineStr">
        <is>
          <t>Not coded</t>
        </is>
      </c>
      <c r="F137"/>
      <c r="G137"/>
      <c r="H137"/>
      <c r="I137"/>
      <c r="J137"/>
      <c r="K137"/>
      <c r="L137" t="inlineStr">
        <is>
          <t>Pimephales promelas</t>
        </is>
      </c>
      <c r="M137" t="inlineStr">
        <is>
          <t>Fathead Minnow</t>
        </is>
      </c>
      <c r="N137"/>
      <c r="O137"/>
      <c r="P137"/>
      <c r="Q137"/>
      <c r="R137"/>
      <c r="S137"/>
      <c r="T137"/>
      <c r="U137"/>
      <c r="V137" t="inlineStr">
        <is>
          <t>Static</t>
        </is>
      </c>
      <c r="W137" t="inlineStr">
        <is>
          <t>Fresh water</t>
        </is>
      </c>
      <c r="X137" t="inlineStr">
        <is>
          <t>Lab</t>
        </is>
      </c>
      <c r="Y137"/>
      <c r="Z137" t="inlineStr">
        <is>
          <t>Formulation</t>
        </is>
      </c>
      <c r="AA137"/>
      <c r="AB137"/>
      <c r="AC137"/>
      <c r="AD137" t="n">
        <v>1.0</v>
      </c>
      <c r="AE137"/>
      <c r="AF137" t="n">
        <v>10.0</v>
      </c>
      <c r="AG137" t="inlineStr">
        <is>
          <t>AI mg/L</t>
        </is>
      </c>
      <c r="AH137"/>
      <c r="AI137"/>
      <c r="AJ137"/>
      <c r="AK137"/>
      <c r="AL137"/>
      <c r="AM137"/>
      <c r="AN137"/>
      <c r="AO137"/>
      <c r="AP137"/>
      <c r="AQ137"/>
      <c r="AR137"/>
      <c r="AS137"/>
      <c r="AT137"/>
      <c r="AU137"/>
      <c r="AV137"/>
      <c r="AW137"/>
      <c r="AX137" t="inlineStr">
        <is>
          <t>Mortality</t>
        </is>
      </c>
      <c r="AY137" t="inlineStr">
        <is>
          <t>Mortality</t>
        </is>
      </c>
      <c r="AZ137" t="inlineStr">
        <is>
          <t>LC50</t>
        </is>
      </c>
      <c r="BA137"/>
      <c r="BB137" t="n">
        <v>4.0</v>
      </c>
      <c r="BC137"/>
      <c r="BD137"/>
      <c r="BE137"/>
      <c r="BF137"/>
      <c r="BG137" t="inlineStr">
        <is>
          <t>Day(s)</t>
        </is>
      </c>
      <c r="BH137"/>
      <c r="BI137" t="inlineStr">
        <is>
          <t>DTXSID4021717</t>
        </is>
      </c>
      <c r="BJ137"/>
      <c r="BK137"/>
      <c r="BL137"/>
      <c r="BM137"/>
      <c r="BN137"/>
      <c r="BO137"/>
      <c r="BP137"/>
      <c r="BQ137"/>
      <c r="BR137"/>
      <c r="BS137"/>
      <c r="BT137" t="inlineStr">
        <is>
          <t>--</t>
        </is>
      </c>
      <c r="BU137"/>
      <c r="BV137"/>
      <c r="BW137"/>
      <c r="BX137"/>
      <c r="BY137"/>
      <c r="BZ137"/>
      <c r="CA137"/>
      <c r="CB137"/>
      <c r="CC137"/>
      <c r="CD137"/>
      <c r="CE137"/>
      <c r="CF137"/>
      <c r="CG137"/>
      <c r="CH137"/>
      <c r="CI137" t="inlineStr">
        <is>
          <t xml:space="preserve"> MORT//FOLLOWED APHA STANDARD METHODS// </t>
        </is>
      </c>
      <c r="CJ137" t="inlineStr">
        <is>
          <t xml:space="preserve">   MORT//FOLLOWED APHA STANDARD METHODS// </t>
        </is>
      </c>
      <c r="CK137" t="inlineStr">
        <is>
          <t>Barnhart,E.L., and G.R. Campbell</t>
        </is>
      </c>
      <c r="CL137" t="n">
        <v>8960.0</v>
      </c>
      <c r="CM137" t="inlineStr">
        <is>
          <t>The Effect of Chlorination on Selected Organic Chemicals</t>
        </is>
      </c>
      <c r="CN137" t="inlineStr">
        <is>
          <t>EPA-12020-EXG, U.S.EPA, Washington, D.C.:105 p.</t>
        </is>
      </c>
      <c r="CO137" t="n">
        <v>1972.0</v>
      </c>
      <c r="CP137" t="inlineStr">
        <is>
          <t>Barnhart,E.L., and G.R. Campbell (1972). The Effect of Chlorination on Selected Organic Chemicals. EPA-12020-EXG, U.S.EPA, Washington, D.C., 105 p. ECOREF#:8960</t>
        </is>
      </c>
    </row>
    <row r="138">
      <c r="A138" t="n">
        <v>59507.0</v>
      </c>
      <c r="B138" t="inlineStr">
        <is>
          <t>4-Chloro-3-methylphenol</t>
        </is>
      </c>
      <c r="C138"/>
      <c r="D138" t="inlineStr">
        <is>
          <t>Measured</t>
        </is>
      </c>
      <c r="E138" t="inlineStr">
        <is>
          <t>Not reported</t>
        </is>
      </c>
      <c r="F138"/>
      <c r="G138" t="n">
        <v>99.0</v>
      </c>
      <c r="H138"/>
      <c r="I138"/>
      <c r="J138"/>
      <c r="K138"/>
      <c r="L138" t="inlineStr">
        <is>
          <t>Pimephales promelas</t>
        </is>
      </c>
      <c r="M138" t="inlineStr">
        <is>
          <t>Fathead Minnow</t>
        </is>
      </c>
      <c r="N138"/>
      <c r="O138"/>
      <c r="P138" t="n">
        <v>30.0</v>
      </c>
      <c r="Q138"/>
      <c r="R138"/>
      <c r="S138"/>
      <c r="T138"/>
      <c r="U138" t="inlineStr">
        <is>
          <t>Day(s)</t>
        </is>
      </c>
      <c r="V138" t="inlineStr">
        <is>
          <t>Flow-through</t>
        </is>
      </c>
      <c r="W138" t="inlineStr">
        <is>
          <t>Fresh water</t>
        </is>
      </c>
      <c r="X138" t="inlineStr">
        <is>
          <t>Lab</t>
        </is>
      </c>
      <c r="Y138"/>
      <c r="Z138" t="inlineStr">
        <is>
          <t>Active ingredient</t>
        </is>
      </c>
      <c r="AA138"/>
      <c r="AB138" t="n">
        <v>4.05</v>
      </c>
      <c r="AC138"/>
      <c r="AD138" t="n">
        <v>3.11</v>
      </c>
      <c r="AE138"/>
      <c r="AF138" t="n">
        <v>5.27</v>
      </c>
      <c r="AG138" t="inlineStr">
        <is>
          <t>AI mg/L</t>
        </is>
      </c>
      <c r="AH138"/>
      <c r="AI138"/>
      <c r="AJ138"/>
      <c r="AK138"/>
      <c r="AL138"/>
      <c r="AM138"/>
      <c r="AN138"/>
      <c r="AO138"/>
      <c r="AP138"/>
      <c r="AQ138"/>
      <c r="AR138"/>
      <c r="AS138"/>
      <c r="AT138"/>
      <c r="AU138"/>
      <c r="AV138"/>
      <c r="AW138"/>
      <c r="AX138" t="inlineStr">
        <is>
          <t>Mortality</t>
        </is>
      </c>
      <c r="AY138" t="inlineStr">
        <is>
          <t>Mortality</t>
        </is>
      </c>
      <c r="AZ138" t="inlineStr">
        <is>
          <t>LC50</t>
        </is>
      </c>
      <c r="BA138"/>
      <c r="BB138" t="n">
        <v>4.0</v>
      </c>
      <c r="BC138"/>
      <c r="BD138"/>
      <c r="BE138"/>
      <c r="BF138"/>
      <c r="BG138" t="inlineStr">
        <is>
          <t>Day(s)</t>
        </is>
      </c>
      <c r="BH138"/>
      <c r="BI138" t="inlineStr">
        <is>
          <t>DTXSID4021717</t>
        </is>
      </c>
      <c r="BJ138"/>
      <c r="BK138"/>
      <c r="BL138" t="inlineStr">
        <is>
          <t>Acute</t>
        </is>
      </c>
      <c r="BM138"/>
      <c r="BN138"/>
      <c r="BO138"/>
      <c r="BP138"/>
      <c r="BQ138"/>
      <c r="BR138"/>
      <c r="BS138"/>
      <c r="BT138" t="inlineStr">
        <is>
          <t>--</t>
        </is>
      </c>
      <c r="BU138"/>
      <c r="BV138"/>
      <c r="BW138"/>
      <c r="BX138"/>
      <c r="BY138"/>
      <c r="BZ138"/>
      <c r="CA138"/>
      <c r="CB138"/>
      <c r="CC138"/>
      <c r="CD138"/>
      <c r="CE138"/>
      <c r="CF138"/>
      <c r="CG138"/>
      <c r="CH138"/>
      <c r="CI138"/>
      <c r="CJ138" t="inlineStr">
        <is>
          <t xml:space="preserve">SOURCE/US EPA ENVIRONMENTAL RESEARCH LABORATORY DULUTH AND THE UNIVERSITY OF WISCONSIN SUPERIOR//MEDIA/FILTERED LAKE SUPERIOR WATER OR DECHLORINATED CITY OF SUPERIOR WISCONSIN WATER//   </t>
        </is>
      </c>
      <c r="CK138" t="inlineStr">
        <is>
          <t>Geiger,D.L., C.E. Northcott, D.J. Call, and L.T. Brooke</t>
        </is>
      </c>
      <c r="CL138" t="n">
        <v>12447.0</v>
      </c>
      <c r="CM138" t="inlineStr">
        <is>
          <t>Acute Toxicities of Organic Chemicals to Fathead Minnows (Pimephales promelas), Volume II</t>
        </is>
      </c>
      <c r="CN138" t="inlineStr">
        <is>
          <t>Center for Lake Superior Environmental Studies, University of Wisconsin, Superior, WI:326 p.</t>
        </is>
      </c>
      <c r="CO138" t="n">
        <v>1985.0</v>
      </c>
      <c r="CP138" t="inlineStr">
        <is>
          <t>Geiger,D.L., C.E. Northcott, D.J. Call, and L.T. Brooke (1985). Acute Toxicities of Organic Chemicals to Fathead Minnows (Pimephales promelas), Volume II. Center for Lake Superior Environmental Studies, University of Wisconsin, Superior, WI, 326 p. ECOREF#:12447</t>
        </is>
      </c>
    </row>
    <row r="139">
      <c r="A139" t="n">
        <v>59507.0</v>
      </c>
      <c r="B139" t="inlineStr">
        <is>
          <t>4-Chloro-3-methylphenol</t>
        </is>
      </c>
      <c r="C139"/>
      <c r="D139" t="inlineStr">
        <is>
          <t>Measured</t>
        </is>
      </c>
      <c r="E139" t="inlineStr">
        <is>
          <t>Not coded</t>
        </is>
      </c>
      <c r="F139"/>
      <c r="G139" t="n">
        <v>99.0</v>
      </c>
      <c r="H139"/>
      <c r="I139"/>
      <c r="J139"/>
      <c r="K139"/>
      <c r="L139" t="inlineStr">
        <is>
          <t>Pimephales promelas</t>
        </is>
      </c>
      <c r="M139" t="inlineStr">
        <is>
          <t>Fathead Minnow</t>
        </is>
      </c>
      <c r="N139"/>
      <c r="O139"/>
      <c r="P139"/>
      <c r="Q139"/>
      <c r="R139" t="n">
        <v>31.0</v>
      </c>
      <c r="S139"/>
      <c r="T139" t="n">
        <v>35.0</v>
      </c>
      <c r="U139" t="inlineStr">
        <is>
          <t>Day(s)</t>
        </is>
      </c>
      <c r="V139" t="inlineStr">
        <is>
          <t>Flow-through</t>
        </is>
      </c>
      <c r="W139" t="inlineStr">
        <is>
          <t>Fresh water</t>
        </is>
      </c>
      <c r="X139" t="inlineStr">
        <is>
          <t>Lab</t>
        </is>
      </c>
      <c r="Y139"/>
      <c r="Z139" t="inlineStr">
        <is>
          <t>Active ingredient</t>
        </is>
      </c>
      <c r="AA139"/>
      <c r="AB139" t="n">
        <v>7.56</v>
      </c>
      <c r="AC139"/>
      <c r="AD139" t="n">
        <v>6.41</v>
      </c>
      <c r="AE139"/>
      <c r="AF139" t="n">
        <v>8.92</v>
      </c>
      <c r="AG139" t="inlineStr">
        <is>
          <t>AI mg/L</t>
        </is>
      </c>
      <c r="AH139"/>
      <c r="AI139"/>
      <c r="AJ139"/>
      <c r="AK139"/>
      <c r="AL139"/>
      <c r="AM139"/>
      <c r="AN139"/>
      <c r="AO139"/>
      <c r="AP139"/>
      <c r="AQ139"/>
      <c r="AR139"/>
      <c r="AS139"/>
      <c r="AT139"/>
      <c r="AU139"/>
      <c r="AV139"/>
      <c r="AW139"/>
      <c r="AX139" t="inlineStr">
        <is>
          <t>Mortality</t>
        </is>
      </c>
      <c r="AY139" t="inlineStr">
        <is>
          <t>Mortality</t>
        </is>
      </c>
      <c r="AZ139" t="inlineStr">
        <is>
          <t>LC50</t>
        </is>
      </c>
      <c r="BA139"/>
      <c r="BB139" t="n">
        <v>4.0</v>
      </c>
      <c r="BC139"/>
      <c r="BD139"/>
      <c r="BE139"/>
      <c r="BF139"/>
      <c r="BG139" t="inlineStr">
        <is>
          <t>Day(s)</t>
        </is>
      </c>
      <c r="BH139" t="inlineStr">
        <is>
          <t>Pure</t>
        </is>
      </c>
      <c r="BI139" t="inlineStr">
        <is>
          <t>DTXSID4021717</t>
        </is>
      </c>
      <c r="BJ139" t="inlineStr">
        <is>
          <t>10.1016/0143-1471(84)90081-3</t>
        </is>
      </c>
      <c r="BK139"/>
      <c r="BL139"/>
      <c r="BM139"/>
      <c r="BN139"/>
      <c r="BO139"/>
      <c r="BP139"/>
      <c r="BQ139"/>
      <c r="BR139"/>
      <c r="BS139"/>
      <c r="BT139" t="inlineStr">
        <is>
          <t>--</t>
        </is>
      </c>
      <c r="BU139"/>
      <c r="BV139"/>
      <c r="BW139"/>
      <c r="BX139"/>
      <c r="BY139"/>
      <c r="BZ139"/>
      <c r="CA139"/>
      <c r="CB139"/>
      <c r="CC139"/>
      <c r="CD139"/>
      <c r="CE139"/>
      <c r="CF139"/>
      <c r="CG139"/>
      <c r="CH139"/>
      <c r="CI139" t="inlineStr">
        <is>
          <t xml:space="preserve"> NOT FED//LAKE SUPERIOR WATER// </t>
        </is>
      </c>
      <c r="CJ139" t="inlineStr">
        <is>
          <t xml:space="preserve">   NOT FED//LAKE SUPERIOR WATER// </t>
        </is>
      </c>
      <c r="CK139" t="inlineStr">
        <is>
          <t>Holcombe,G.W., G.L. Phipps, M.L. Knuth, and T. Felhaber</t>
        </is>
      </c>
      <c r="CL139" t="n">
        <v>10954.0</v>
      </c>
      <c r="CM139" t="inlineStr">
        <is>
          <t>The Acute Toxicity of Selected Substituted Phenols, Benzenes and Benzoic Acid Esters to Fathead Minnows Pimephales promelas</t>
        </is>
      </c>
      <c r="CN139" t="inlineStr">
        <is>
          <t>Environ. Pollut. A.35(4): 367-381</t>
        </is>
      </c>
      <c r="CO139" t="n">
        <v>1984.0</v>
      </c>
      <c r="CP139" t="inlineStr">
        <is>
          <t>Holcombe,G.W., G.L. Phipps, M.L. Knuth, and T. Felhaber (1984). The Acute Toxicity of Selected Substituted Phenols, Benzenes and Benzoic Acid Esters to Fathead Minnows Pimephales promelas. Environ. Pollut. A., 35, (4), 367-381. doi:10.1016/0143-1471(84)90081-3. ECOREF#:10954</t>
        </is>
      </c>
    </row>
    <row r="140">
      <c r="A140" t="n">
        <v>59972.0</v>
      </c>
      <c r="B140" t="inlineStr">
        <is>
          <t>Tolazoline hydrochloride</t>
        </is>
      </c>
      <c r="C140"/>
      <c r="D140" t="inlineStr">
        <is>
          <t>Measured</t>
        </is>
      </c>
      <c r="E140" t="inlineStr">
        <is>
          <t>Not reported</t>
        </is>
      </c>
      <c r="F140"/>
      <c r="G140" t="n">
        <v>99.0</v>
      </c>
      <c r="H140"/>
      <c r="I140"/>
      <c r="J140"/>
      <c r="K140"/>
      <c r="L140" t="inlineStr">
        <is>
          <t>Pimephales promelas</t>
        </is>
      </c>
      <c r="M140" t="inlineStr">
        <is>
          <t>Fathead Minnow</t>
        </is>
      </c>
      <c r="N140"/>
      <c r="O140"/>
      <c r="P140" t="n">
        <v>31.0</v>
      </c>
      <c r="Q140"/>
      <c r="R140"/>
      <c r="S140"/>
      <c r="T140"/>
      <c r="U140" t="inlineStr">
        <is>
          <t>Day(s)</t>
        </is>
      </c>
      <c r="V140" t="inlineStr">
        <is>
          <t>Flow-through</t>
        </is>
      </c>
      <c r="W140" t="inlineStr">
        <is>
          <t>Fresh water</t>
        </is>
      </c>
      <c r="X140" t="inlineStr">
        <is>
          <t>Lab</t>
        </is>
      </c>
      <c r="Y140"/>
      <c r="Z140" t="inlineStr">
        <is>
          <t>Active ingredient</t>
        </is>
      </c>
      <c r="AA140"/>
      <c r="AB140" t="n">
        <v>354.0</v>
      </c>
      <c r="AC140"/>
      <c r="AD140" t="n">
        <v>322.0</v>
      </c>
      <c r="AE140"/>
      <c r="AF140" t="n">
        <v>389.0</v>
      </c>
      <c r="AG140" t="inlineStr">
        <is>
          <t>AI mg/L</t>
        </is>
      </c>
      <c r="AH140"/>
      <c r="AI140"/>
      <c r="AJ140"/>
      <c r="AK140"/>
      <c r="AL140"/>
      <c r="AM140"/>
      <c r="AN140"/>
      <c r="AO140"/>
      <c r="AP140"/>
      <c r="AQ140"/>
      <c r="AR140"/>
      <c r="AS140"/>
      <c r="AT140"/>
      <c r="AU140"/>
      <c r="AV140"/>
      <c r="AW140"/>
      <c r="AX140" t="inlineStr">
        <is>
          <t>Mortality</t>
        </is>
      </c>
      <c r="AY140" t="inlineStr">
        <is>
          <t>Mortality</t>
        </is>
      </c>
      <c r="AZ140" t="inlineStr">
        <is>
          <t>LC50</t>
        </is>
      </c>
      <c r="BA140"/>
      <c r="BB140" t="n">
        <v>4.0</v>
      </c>
      <c r="BC140"/>
      <c r="BD140"/>
      <c r="BE140"/>
      <c r="BF140"/>
      <c r="BG140" t="inlineStr">
        <is>
          <t>Day(s)</t>
        </is>
      </c>
      <c r="BH140"/>
      <c r="BI140" t="inlineStr">
        <is>
          <t>DTXSID9021718</t>
        </is>
      </c>
      <c r="BJ140"/>
      <c r="BK140"/>
      <c r="BL140" t="inlineStr">
        <is>
          <t>Acute</t>
        </is>
      </c>
      <c r="BM140"/>
      <c r="BN140"/>
      <c r="BO140"/>
      <c r="BP140"/>
      <c r="BQ140"/>
      <c r="BR140"/>
      <c r="BS140"/>
      <c r="BT140" t="inlineStr">
        <is>
          <t>--</t>
        </is>
      </c>
      <c r="BU140"/>
      <c r="BV140"/>
      <c r="BW140"/>
      <c r="BX140"/>
      <c r="BY140"/>
      <c r="BZ140"/>
      <c r="CA140"/>
      <c r="CB140"/>
      <c r="CC140"/>
      <c r="CD140"/>
      <c r="CE140"/>
      <c r="CF140"/>
      <c r="CG140"/>
      <c r="CH140"/>
      <c r="CI140"/>
      <c r="CJ140" t="inlineStr">
        <is>
          <t xml:space="preserve">SOURCE/FROM US EPA ENVIRONMENTAL RESEARCH LABORATORY-DULUTH AND THE UNIVERSITY OF WISCONSIN-SUPERIOR CAMPUS//MEDIA/LAKE SUPERIOR WATER OR DECHLORINATED WATER//   </t>
        </is>
      </c>
      <c r="CK140" t="inlineStr">
        <is>
          <t>Geiger,D.L., S.H. Poirier, L.T. Brooke, and D.J. Call</t>
        </is>
      </c>
      <c r="CL140" t="n">
        <v>12858.0</v>
      </c>
      <c r="CM140" t="inlineStr">
        <is>
          <t>Acute Toxicities of Organic Chemicals to Fathead Minnows (Pimephales promelas) Volume III</t>
        </is>
      </c>
      <c r="CN140" t="inlineStr">
        <is>
          <t>Center for Lake Superior Environmental Studies, University of Wisconsin, Superior, WI:328 p.</t>
        </is>
      </c>
      <c r="CO140" t="n">
        <v>1986.0</v>
      </c>
      <c r="CP140" t="inlineStr">
        <is>
          <t>Geiger,D.L., S.H. Poirier, L.T. Brooke, and D.J. Call (1986). Acute Toxicities of Organic Chemicals to Fathead Minnows (Pimephales promelas) Volume III. Center for Lake Superior Environmental Studies, University of Wisconsin, Superior, WI, 328 p. ECOREF#:12858</t>
        </is>
      </c>
    </row>
    <row r="141">
      <c r="A141" t="n">
        <v>60004.0</v>
      </c>
      <c r="B141" t="inlineStr">
        <is>
          <t>N,N'-1,2-Ethanediylbis[N-(carboxymethyl)glycine</t>
        </is>
      </c>
      <c r="C141"/>
      <c r="D141" t="inlineStr">
        <is>
          <t>Measured</t>
        </is>
      </c>
      <c r="E141" t="inlineStr">
        <is>
          <t>Not reported</t>
        </is>
      </c>
      <c r="F141"/>
      <c r="G141"/>
      <c r="H141"/>
      <c r="I141"/>
      <c r="J141"/>
      <c r="K141"/>
      <c r="L141" t="inlineStr">
        <is>
          <t>Pimephales promelas</t>
        </is>
      </c>
      <c r="M141" t="inlineStr">
        <is>
          <t>Fathead Minnow</t>
        </is>
      </c>
      <c r="N141"/>
      <c r="O141"/>
      <c r="P141"/>
      <c r="Q141"/>
      <c r="R141"/>
      <c r="S141"/>
      <c r="T141"/>
      <c r="U141"/>
      <c r="V141" t="inlineStr">
        <is>
          <t>Static</t>
        </is>
      </c>
      <c r="W141" t="inlineStr">
        <is>
          <t>Fresh water</t>
        </is>
      </c>
      <c r="X141" t="inlineStr">
        <is>
          <t>Lab</t>
        </is>
      </c>
      <c r="Y141" t="inlineStr">
        <is>
          <t>&gt;=6</t>
        </is>
      </c>
      <c r="Z141" t="inlineStr">
        <is>
          <t>Active ingredient</t>
        </is>
      </c>
      <c r="AA141"/>
      <c r="AB141" t="n">
        <v>59.8</v>
      </c>
      <c r="AC141"/>
      <c r="AD141" t="n">
        <v>44.2</v>
      </c>
      <c r="AE141"/>
      <c r="AF141" t="n">
        <v>76.5</v>
      </c>
      <c r="AG141" t="inlineStr">
        <is>
          <t>AI mg/L</t>
        </is>
      </c>
      <c r="AH141"/>
      <c r="AI141"/>
      <c r="AJ141"/>
      <c r="AK141"/>
      <c r="AL141"/>
      <c r="AM141"/>
      <c r="AN141"/>
      <c r="AO141"/>
      <c r="AP141"/>
      <c r="AQ141"/>
      <c r="AR141"/>
      <c r="AS141"/>
      <c r="AT141"/>
      <c r="AU141"/>
      <c r="AV141"/>
      <c r="AW141"/>
      <c r="AX141" t="inlineStr">
        <is>
          <t>Mortality</t>
        </is>
      </c>
      <c r="AY141" t="inlineStr">
        <is>
          <t>Mortality</t>
        </is>
      </c>
      <c r="AZ141" t="inlineStr">
        <is>
          <t>LC50</t>
        </is>
      </c>
      <c r="BA141"/>
      <c r="BB141" t="n">
        <v>4.0</v>
      </c>
      <c r="BC141"/>
      <c r="BD141"/>
      <c r="BE141"/>
      <c r="BF141"/>
      <c r="BG141" t="inlineStr">
        <is>
          <t>Day(s)</t>
        </is>
      </c>
      <c r="BH141"/>
      <c r="BI141" t="inlineStr">
        <is>
          <t>DTXSID6022977</t>
        </is>
      </c>
      <c r="BJ141" t="inlineStr">
        <is>
          <t>10.1016/0022-1694(81)90144-X</t>
        </is>
      </c>
      <c r="BK141"/>
      <c r="BL141"/>
      <c r="BM141"/>
      <c r="BN141"/>
      <c r="BO141"/>
      <c r="BP141"/>
      <c r="BQ141"/>
      <c r="BR141"/>
      <c r="BS141"/>
      <c r="BT141" t="inlineStr">
        <is>
          <t>--</t>
        </is>
      </c>
      <c r="BU141"/>
      <c r="BV141"/>
      <c r="BW141"/>
      <c r="BX141"/>
      <c r="BY141"/>
      <c r="BZ141"/>
      <c r="CA141"/>
      <c r="CB141"/>
      <c r="CC141"/>
      <c r="CD141"/>
      <c r="CE141"/>
      <c r="CF141"/>
      <c r="CG141"/>
      <c r="CH141"/>
      <c r="CI141"/>
      <c r="CJ141" t="inlineStr">
        <is>
          <t xml:space="preserve">SOURCE/GOVERNMENT AGENCY//   </t>
        </is>
      </c>
      <c r="CK141" t="inlineStr">
        <is>
          <t>Curtis,M.W., and C.H. Ward</t>
        </is>
      </c>
      <c r="CL141" t="n">
        <v>2965.0</v>
      </c>
      <c r="CM141" t="inlineStr">
        <is>
          <t>Aquatic Toxicity of Forty Industrial Chemicals: Testing in Support of Hazardous Substance Spill Prevention Regulation</t>
        </is>
      </c>
      <c r="CN141" t="inlineStr">
        <is>
          <t>J. Hydrol.51:359-367</t>
        </is>
      </c>
      <c r="CO141" t="n">
        <v>1981.0</v>
      </c>
      <c r="CP141" t="inlineStr">
        <is>
          <t>Curtis,M.W., and C.H. Ward (1981). Aquatic Toxicity of Forty Industrial Chemicals: Testing in Support of Hazardous Substance Spill Prevention Regulation. J. Hydrol., 51, 359-367. doi:10.1016/0022-1694(81)90144-X. ECOREF#:2965</t>
        </is>
      </c>
    </row>
    <row r="142">
      <c r="A142" t="n">
        <v>60139.0</v>
      </c>
      <c r="B142" t="inlineStr">
        <is>
          <t>(+-)-alpha-Methylbenzeneethanamine sulfate (2:1)</t>
        </is>
      </c>
      <c r="C142"/>
      <c r="D142" t="inlineStr">
        <is>
          <t>Measured</t>
        </is>
      </c>
      <c r="E142" t="inlineStr">
        <is>
          <t>Not coded</t>
        </is>
      </c>
      <c r="F142" t="inlineStr">
        <is>
          <t>&gt;</t>
        </is>
      </c>
      <c r="G142" t="n">
        <v>99.0</v>
      </c>
      <c r="H142"/>
      <c r="I142"/>
      <c r="J142"/>
      <c r="K142"/>
      <c r="L142" t="inlineStr">
        <is>
          <t>Pimephales promelas</t>
        </is>
      </c>
      <c r="M142" t="inlineStr">
        <is>
          <t>Fathead Minnow</t>
        </is>
      </c>
      <c r="N142"/>
      <c r="O142"/>
      <c r="P142"/>
      <c r="Q142"/>
      <c r="R142" t="n">
        <v>30.0</v>
      </c>
      <c r="S142"/>
      <c r="T142" t="n">
        <v>31.0</v>
      </c>
      <c r="U142" t="inlineStr">
        <is>
          <t>Day(s)</t>
        </is>
      </c>
      <c r="V142" t="inlineStr">
        <is>
          <t>Flow-through</t>
        </is>
      </c>
      <c r="W142" t="inlineStr">
        <is>
          <t>Fresh water</t>
        </is>
      </c>
      <c r="X142" t="inlineStr">
        <is>
          <t>Lab</t>
        </is>
      </c>
      <c r="Y142"/>
      <c r="Z142" t="inlineStr">
        <is>
          <t>Active ingredient</t>
        </is>
      </c>
      <c r="AA142"/>
      <c r="AB142" t="n">
        <v>28.8</v>
      </c>
      <c r="AC142"/>
      <c r="AD142"/>
      <c r="AE142"/>
      <c r="AF142"/>
      <c r="AG142" t="inlineStr">
        <is>
          <t>AI mg/L</t>
        </is>
      </c>
      <c r="AH142"/>
      <c r="AI142"/>
      <c r="AJ142"/>
      <c r="AK142"/>
      <c r="AL142"/>
      <c r="AM142"/>
      <c r="AN142"/>
      <c r="AO142"/>
      <c r="AP142"/>
      <c r="AQ142"/>
      <c r="AR142"/>
      <c r="AS142"/>
      <c r="AT142"/>
      <c r="AU142"/>
      <c r="AV142"/>
      <c r="AW142"/>
      <c r="AX142" t="inlineStr">
        <is>
          <t>Mortality</t>
        </is>
      </c>
      <c r="AY142" t="inlineStr">
        <is>
          <t>Mortality</t>
        </is>
      </c>
      <c r="AZ142" t="inlineStr">
        <is>
          <t>LC50</t>
        </is>
      </c>
      <c r="BA142"/>
      <c r="BB142" t="n">
        <v>4.0</v>
      </c>
      <c r="BC142"/>
      <c r="BD142"/>
      <c r="BE142"/>
      <c r="BF142"/>
      <c r="BG142" t="inlineStr">
        <is>
          <t>Day(s)</t>
        </is>
      </c>
      <c r="BH142" t="inlineStr">
        <is>
          <t>Pure</t>
        </is>
      </c>
      <c r="BI142" t="inlineStr">
        <is>
          <t>DTXSID4020082</t>
        </is>
      </c>
      <c r="BJ142"/>
      <c r="BK142"/>
      <c r="BL142"/>
      <c r="BM142"/>
      <c r="BN142"/>
      <c r="BO142"/>
      <c r="BP142"/>
      <c r="BQ142"/>
      <c r="BR142"/>
      <c r="BS142"/>
      <c r="BT142" t="inlineStr">
        <is>
          <t>--</t>
        </is>
      </c>
      <c r="BU142"/>
      <c r="BV142"/>
      <c r="BW142"/>
      <c r="BX142"/>
      <c r="BY142"/>
      <c r="BZ142"/>
      <c r="CA142"/>
      <c r="CB142"/>
      <c r="CC142"/>
      <c r="CD142"/>
      <c r="CE142"/>
      <c r="CF142"/>
      <c r="CG142"/>
      <c r="CH142"/>
      <c r="CI142" t="inlineStr">
        <is>
          <t xml:space="preserve"> Affected fish lost schooling behavior, were hyperactive and swam near the tank surface.  They were also overreactive to externalNAtimuli, had increased respiration, were canniba- listic, had rigid musculature, were darkly colored and lost </t>
        </is>
      </c>
      <c r="CJ142" t="inlineStr">
        <is>
          <t xml:space="preserve">   Affected fish lost schooling behavior, were hyperactive and swam near the tank surface.  They were also overreactive to externalNAtimuli, had increased respiration, were canniba- listic, had rigid musculature, were darkly colored and lost </t>
        </is>
      </c>
      <c r="CK142" t="inlineStr">
        <is>
          <t>Geiger,D.L., D.J. Call, and L.T. Brooke</t>
        </is>
      </c>
      <c r="CL142" t="n">
        <v>12859.0</v>
      </c>
      <c r="CM142" t="inlineStr">
        <is>
          <t>Acute Toxicities of Organic Chemicals to Fathead Minnows (Pimephales promelas) Volume IV</t>
        </is>
      </c>
      <c r="CN142" t="inlineStr">
        <is>
          <t>Center for Lake Superior Environmental Studies, University of Wisconsin, Superior, WI4:355 p.</t>
        </is>
      </c>
      <c r="CO142" t="n">
        <v>1988.0</v>
      </c>
      <c r="CP142" t="inlineStr">
        <is>
          <t>Geiger,D.L., D.J. Call, and L.T. Brooke (1988). Acute Toxicities of Organic Chemicals to Fathead Minnows (Pimephales promelas) Volume IV. Center for Lake Superior Environmental Studies, University of Wisconsin, Superior, WI, 4, 355 p. ECOREF#:12859</t>
        </is>
      </c>
    </row>
    <row r="143">
      <c r="A143" t="n">
        <v>60297.0</v>
      </c>
      <c r="B143" t="inlineStr">
        <is>
          <t>Ethoxyethane</t>
        </is>
      </c>
      <c r="C143"/>
      <c r="D143" t="inlineStr">
        <is>
          <t>Measured</t>
        </is>
      </c>
      <c r="E143" t="inlineStr">
        <is>
          <t>Not reported</t>
        </is>
      </c>
      <c r="F143"/>
      <c r="G143"/>
      <c r="H143"/>
      <c r="I143"/>
      <c r="J143"/>
      <c r="K143"/>
      <c r="L143" t="inlineStr">
        <is>
          <t>Pimephales promelas</t>
        </is>
      </c>
      <c r="M143" t="inlineStr">
        <is>
          <t>Fathead Minnow</t>
        </is>
      </c>
      <c r="N143"/>
      <c r="O143"/>
      <c r="P143" t="n">
        <v>29.0</v>
      </c>
      <c r="Q143"/>
      <c r="R143"/>
      <c r="S143"/>
      <c r="T143"/>
      <c r="U143" t="inlineStr">
        <is>
          <t>Day(s)</t>
        </is>
      </c>
      <c r="V143" t="inlineStr">
        <is>
          <t>Flow-through</t>
        </is>
      </c>
      <c r="W143" t="inlineStr">
        <is>
          <t>Fresh water</t>
        </is>
      </c>
      <c r="X143" t="inlineStr">
        <is>
          <t>Lab</t>
        </is>
      </c>
      <c r="Y143"/>
      <c r="Z143" t="inlineStr">
        <is>
          <t>Active ingredient</t>
        </is>
      </c>
      <c r="AA143"/>
      <c r="AB143" t="n">
        <v>2560.0</v>
      </c>
      <c r="AC143"/>
      <c r="AD143"/>
      <c r="AE143"/>
      <c r="AF143"/>
      <c r="AG143" t="inlineStr">
        <is>
          <t>AI mg/L</t>
        </is>
      </c>
      <c r="AH143"/>
      <c r="AI143"/>
      <c r="AJ143"/>
      <c r="AK143"/>
      <c r="AL143"/>
      <c r="AM143"/>
      <c r="AN143"/>
      <c r="AO143"/>
      <c r="AP143"/>
      <c r="AQ143"/>
      <c r="AR143"/>
      <c r="AS143"/>
      <c r="AT143"/>
      <c r="AU143"/>
      <c r="AV143"/>
      <c r="AW143"/>
      <c r="AX143" t="inlineStr">
        <is>
          <t>Mortality</t>
        </is>
      </c>
      <c r="AY143" t="inlineStr">
        <is>
          <t>Mortality</t>
        </is>
      </c>
      <c r="AZ143" t="inlineStr">
        <is>
          <t>LC50</t>
        </is>
      </c>
      <c r="BA143"/>
      <c r="BB143" t="n">
        <v>4.0</v>
      </c>
      <c r="BC143"/>
      <c r="BD143"/>
      <c r="BE143"/>
      <c r="BF143"/>
      <c r="BG143" t="inlineStr">
        <is>
          <t>Day(s)</t>
        </is>
      </c>
      <c r="BH143"/>
      <c r="BI143" t="inlineStr">
        <is>
          <t>DTXSID3021720</t>
        </is>
      </c>
      <c r="BJ143"/>
      <c r="BK143"/>
      <c r="BL143" t="inlineStr">
        <is>
          <t>Acute</t>
        </is>
      </c>
      <c r="BM143"/>
      <c r="BN143"/>
      <c r="BO143"/>
      <c r="BP143"/>
      <c r="BQ143"/>
      <c r="BR143"/>
      <c r="BS143"/>
      <c r="BT143" t="inlineStr">
        <is>
          <t>--</t>
        </is>
      </c>
      <c r="BU143"/>
      <c r="BV143"/>
      <c r="BW143"/>
      <c r="BX143"/>
      <c r="BY143"/>
      <c r="BZ143"/>
      <c r="CA143"/>
      <c r="CB143"/>
      <c r="CC143"/>
      <c r="CD143"/>
      <c r="CE143"/>
      <c r="CF143"/>
      <c r="CG143"/>
      <c r="CH143"/>
      <c r="CI143"/>
      <c r="CJ143" t="inlineStr">
        <is>
          <t xml:space="preserve">SOURCE/FROM US EPA ENVIRONMENTAL RESEARCH LABORATORY-DULUTH AND THE UNIVERSITY OF WISCONSIN-SUPERIOR CAMPUS//MEDIA/LAKE SUPERIOR WATER OR DECHLORINATED WATER//   </t>
        </is>
      </c>
      <c r="CK143" t="inlineStr">
        <is>
          <t>Geiger,D.L., S.H. Poirier, L.T. Brooke, and D.J. Call</t>
        </is>
      </c>
      <c r="CL143" t="n">
        <v>12858.0</v>
      </c>
      <c r="CM143" t="inlineStr">
        <is>
          <t>Acute Toxicities of Organic Chemicals to Fathead Minnows (Pimephales promelas) Volume III</t>
        </is>
      </c>
      <c r="CN143" t="inlineStr">
        <is>
          <t>Center for Lake Superior Environmental Studies, University of Wisconsin, Superior, WI:328 p.</t>
        </is>
      </c>
      <c r="CO143" t="n">
        <v>1986.0</v>
      </c>
      <c r="CP143" t="inlineStr">
        <is>
          <t>Geiger,D.L., S.H. Poirier, L.T. Brooke, and D.J. Call (1986). Acute Toxicities of Organic Chemicals to Fathead Minnows (Pimephales promelas) Volume III. Center for Lake Superior Environmental Studies, University of Wisconsin, Superior, WI, 328 p. ECOREF#:12858</t>
        </is>
      </c>
    </row>
    <row r="144">
      <c r="A144" t="n">
        <v>60413.0</v>
      </c>
      <c r="B144" t="inlineStr">
        <is>
          <t>Strychnidin-10-one, Sulfate (2:1)</t>
        </is>
      </c>
      <c r="C144"/>
      <c r="D144" t="inlineStr">
        <is>
          <t>Measured</t>
        </is>
      </c>
      <c r="E144" t="inlineStr">
        <is>
          <t>Not coded</t>
        </is>
      </c>
      <c r="F144"/>
      <c r="G144" t="n">
        <v>89.0</v>
      </c>
      <c r="H144"/>
      <c r="I144"/>
      <c r="J144"/>
      <c r="K144"/>
      <c r="L144" t="inlineStr">
        <is>
          <t>Pimephales promelas</t>
        </is>
      </c>
      <c r="M144" t="inlineStr">
        <is>
          <t>Fathead Minnow</t>
        </is>
      </c>
      <c r="N144"/>
      <c r="O144"/>
      <c r="P144" t="n">
        <v>31.0</v>
      </c>
      <c r="Q144"/>
      <c r="R144"/>
      <c r="S144"/>
      <c r="T144"/>
      <c r="U144" t="inlineStr">
        <is>
          <t>Day(s)</t>
        </is>
      </c>
      <c r="V144" t="inlineStr">
        <is>
          <t>Flow-through</t>
        </is>
      </c>
      <c r="W144" t="inlineStr">
        <is>
          <t>Fresh water</t>
        </is>
      </c>
      <c r="X144" t="inlineStr">
        <is>
          <t>Lab</t>
        </is>
      </c>
      <c r="Y144"/>
      <c r="Z144" t="inlineStr">
        <is>
          <t>Active ingredient</t>
        </is>
      </c>
      <c r="AA144"/>
      <c r="AB144" t="n">
        <v>1.11</v>
      </c>
      <c r="AC144"/>
      <c r="AD144" t="n">
        <v>0.96</v>
      </c>
      <c r="AE144"/>
      <c r="AF144" t="n">
        <v>1.27</v>
      </c>
      <c r="AG144" t="inlineStr">
        <is>
          <t>AI mg/L</t>
        </is>
      </c>
      <c r="AH144"/>
      <c r="AI144"/>
      <c r="AJ144"/>
      <c r="AK144"/>
      <c r="AL144"/>
      <c r="AM144"/>
      <c r="AN144"/>
      <c r="AO144"/>
      <c r="AP144"/>
      <c r="AQ144"/>
      <c r="AR144"/>
      <c r="AS144"/>
      <c r="AT144"/>
      <c r="AU144"/>
      <c r="AV144"/>
      <c r="AW144"/>
      <c r="AX144" t="inlineStr">
        <is>
          <t>Mortality</t>
        </is>
      </c>
      <c r="AY144" t="inlineStr">
        <is>
          <t>Mortality</t>
        </is>
      </c>
      <c r="AZ144" t="inlineStr">
        <is>
          <t>LC50</t>
        </is>
      </c>
      <c r="BA144"/>
      <c r="BB144" t="n">
        <v>4.0</v>
      </c>
      <c r="BC144"/>
      <c r="BD144"/>
      <c r="BE144"/>
      <c r="BF144"/>
      <c r="BG144" t="inlineStr">
        <is>
          <t>Day(s)</t>
        </is>
      </c>
      <c r="BH144" t="inlineStr">
        <is>
          <t>Pure</t>
        </is>
      </c>
      <c r="BI144" t="inlineStr">
        <is>
          <t>DTXSID8021721</t>
        </is>
      </c>
      <c r="BJ144"/>
      <c r="BK144"/>
      <c r="BL144"/>
      <c r="BM144"/>
      <c r="BN144"/>
      <c r="BO144"/>
      <c r="BP144"/>
      <c r="BQ144"/>
      <c r="BR144"/>
      <c r="BS144"/>
      <c r="BT144" t="inlineStr">
        <is>
          <t>--</t>
        </is>
      </c>
      <c r="BU144"/>
      <c r="BV144"/>
      <c r="BW144"/>
      <c r="BX144"/>
      <c r="BY144"/>
      <c r="BZ144"/>
      <c r="CA144"/>
      <c r="CB144"/>
      <c r="CC144"/>
      <c r="CD144"/>
      <c r="CE144"/>
      <c r="CF144"/>
      <c r="CG144"/>
      <c r="CH144"/>
      <c r="CI144" t="inlineStr">
        <is>
          <t xml:space="preserve"> Affected fish lost schooling behavior, were hypoactive, had increased respiration and convulsions.  They were also hemorrhaging, had spinal deformities and lost equilibrium prior to death.  An EC50 value could not be calculated due </t>
        </is>
      </c>
      <c r="CJ144" t="inlineStr">
        <is>
          <t xml:space="preserve">   Affected fish lost schooling behavior, were hypoactive, had increased respiration and convulsions.  They were also hemorrhaging, had spinal deformities and lost equilibrium prior to death.  An EC50 value could not be calculated due </t>
        </is>
      </c>
      <c r="CK144" t="inlineStr">
        <is>
          <t>Geiger,D.L., L.T. Brooke, and D.J. Call</t>
        </is>
      </c>
      <c r="CL144" t="n">
        <v>3217.0</v>
      </c>
      <c r="CM144" t="inlineStr">
        <is>
          <t>Acute Toxicities of Organic Chemicals to Fathead Minnows (Pimephales promelas), Volume V</t>
        </is>
      </c>
      <c r="CN144" t="inlineStr">
        <is>
          <t>Center for Lake Superior Environmental Studies, University of Wisconsin, Superior, WI:332 p.</t>
        </is>
      </c>
      <c r="CO144" t="n">
        <v>1990.0</v>
      </c>
      <c r="CP144" t="inlineStr">
        <is>
          <t>Geiger,D.L., L.T. Brooke, and D.J. Call (1990). Acute Toxicities of Organic Chemicals to Fathead Minnows (Pimephales promelas), Volume V. Center for Lake Superior Environmental Studies, University of Wisconsin, Superior, WI, 332 p. ECOREF#:3217</t>
        </is>
      </c>
    </row>
    <row r="145">
      <c r="A145" t="n">
        <v>60571.0</v>
      </c>
      <c r="B145" t="inlineStr">
        <is>
          <t xml:space="preserve">(1aR,2R,2aS,3S,6R,6aR,7S,7aS)-rel-3,4,5,6,9,9-Hexachloro-1a,2,2a,3,6,6a,7,7a-octahydro-2,7:3,6-dimethanonaphth[2,3-b]oxirene </t>
        </is>
      </c>
      <c r="C145"/>
      <c r="D145" t="inlineStr">
        <is>
          <t>Not reported</t>
        </is>
      </c>
      <c r="E145" t="inlineStr">
        <is>
          <t>Not coded</t>
        </is>
      </c>
      <c r="F145"/>
      <c r="G145" t="n">
        <v>85.0</v>
      </c>
      <c r="H145"/>
      <c r="I145"/>
      <c r="J145"/>
      <c r="K145"/>
      <c r="L145" t="inlineStr">
        <is>
          <t>Pimephales promelas</t>
        </is>
      </c>
      <c r="M145" t="inlineStr">
        <is>
          <t>Fathead Minnow</t>
        </is>
      </c>
      <c r="N145"/>
      <c r="O145"/>
      <c r="P145"/>
      <c r="Q145"/>
      <c r="R145"/>
      <c r="S145"/>
      <c r="T145"/>
      <c r="U145"/>
      <c r="V145" t="inlineStr">
        <is>
          <t>Static</t>
        </is>
      </c>
      <c r="W145" t="inlineStr">
        <is>
          <t>Fresh water</t>
        </is>
      </c>
      <c r="X145" t="inlineStr">
        <is>
          <t>Lab</t>
        </is>
      </c>
      <c r="Y145"/>
      <c r="Z145" t="inlineStr">
        <is>
          <t>Active ingredient</t>
        </is>
      </c>
      <c r="AA145"/>
      <c r="AB145" t="n">
        <v>0.0038</v>
      </c>
      <c r="AC145"/>
      <c r="AD145" t="n">
        <v>0.0031</v>
      </c>
      <c r="AE145"/>
      <c r="AF145" t="n">
        <v>0.0046</v>
      </c>
      <c r="AG145" t="inlineStr">
        <is>
          <t>AI mg/L</t>
        </is>
      </c>
      <c r="AH145"/>
      <c r="AI145"/>
      <c r="AJ145"/>
      <c r="AK145"/>
      <c r="AL145"/>
      <c r="AM145"/>
      <c r="AN145"/>
      <c r="AO145"/>
      <c r="AP145"/>
      <c r="AQ145"/>
      <c r="AR145"/>
      <c r="AS145"/>
      <c r="AT145"/>
      <c r="AU145"/>
      <c r="AV145"/>
      <c r="AW145"/>
      <c r="AX145" t="inlineStr">
        <is>
          <t>Mortality</t>
        </is>
      </c>
      <c r="AY145" t="inlineStr">
        <is>
          <t>Mortality</t>
        </is>
      </c>
      <c r="AZ145" t="inlineStr">
        <is>
          <t>LC50</t>
        </is>
      </c>
      <c r="BA145"/>
      <c r="BB145" t="n">
        <v>4.0</v>
      </c>
      <c r="BC145"/>
      <c r="BD145"/>
      <c r="BE145"/>
      <c r="BF145"/>
      <c r="BG145" t="inlineStr">
        <is>
          <t>Day(s)</t>
        </is>
      </c>
      <c r="BH145" t="inlineStr">
        <is>
          <t>Pure</t>
        </is>
      </c>
      <c r="BI145" t="inlineStr">
        <is>
          <t>DTXSID9020453</t>
        </is>
      </c>
      <c r="BJ145"/>
      <c r="BK145"/>
      <c r="BL145"/>
      <c r="BM145"/>
      <c r="BN145"/>
      <c r="BO145"/>
      <c r="BP145"/>
      <c r="BQ145"/>
      <c r="BR145"/>
      <c r="BS145"/>
      <c r="BT145" t="inlineStr">
        <is>
          <t>--</t>
        </is>
      </c>
      <c r="BU145"/>
      <c r="BV145"/>
      <c r="BW145"/>
      <c r="BX145"/>
      <c r="BY145"/>
      <c r="BZ145"/>
      <c r="CA145"/>
      <c r="CB145"/>
      <c r="CC145"/>
      <c r="CD145"/>
      <c r="CE145"/>
      <c r="CF145"/>
      <c r="CG145"/>
      <c r="CH145"/>
      <c r="CI145"/>
      <c r="CJ145"/>
      <c r="CK145" t="inlineStr">
        <is>
          <t>Mayer,F.L.,Jr., and M.R. Ellersieck</t>
        </is>
      </c>
      <c r="CL145" t="n">
        <v>6797.0</v>
      </c>
      <c r="CM145" t="inlineStr">
        <is>
          <t>Manual of Acute Toxicity: Interpretation and Data Base for 410 Chemicals and 66 Species of Freshwater Animals</t>
        </is>
      </c>
      <c r="CN145" t="inlineStr">
        <is>
          <t>USDI Fish and Wildlife Service, Publication No.160, Washington, DC:505 p.</t>
        </is>
      </c>
      <c r="CO145" t="n">
        <v>1986.0</v>
      </c>
      <c r="CP145" t="inlineStr">
        <is>
          <t>Mayer,F.L.,Jr., and M.R. Ellersieck (1986). Manual of Acute Toxicity: Interpretation and Data Base for 410 Chemicals and 66 Species of Freshwater Animals. USDI Fish and Wildlife Service, Publication No.160, Washington, DC, 505 p. ECOREF#:6797</t>
        </is>
      </c>
    </row>
    <row r="146">
      <c r="A146" t="n">
        <v>60571.0</v>
      </c>
      <c r="B146" t="inlineStr">
        <is>
          <t xml:space="preserve">(1aR,2R,2aS,3S,6R,6aR,7S,7aS)-rel-3,4,5,6,9,9-Hexachloro-1a,2,2a,3,6,6a,7,7a-octahydro-2,7:3,6-dimethanonaphth[2,3-b]oxirene </t>
        </is>
      </c>
      <c r="C146" t="inlineStr">
        <is>
          <t>Technical grade, technical product, technical formulation</t>
        </is>
      </c>
      <c r="D146" t="inlineStr">
        <is>
          <t>Unmeasured</t>
        </is>
      </c>
      <c r="E146" t="inlineStr">
        <is>
          <t>Not coded</t>
        </is>
      </c>
      <c r="F146"/>
      <c r="G146" t="n">
        <v>11.1</v>
      </c>
      <c r="H146"/>
      <c r="I146"/>
      <c r="J146"/>
      <c r="K146"/>
      <c r="L146" t="inlineStr">
        <is>
          <t>Pimephales promelas</t>
        </is>
      </c>
      <c r="M146" t="inlineStr">
        <is>
          <t>Fathead Minnow</t>
        </is>
      </c>
      <c r="N146"/>
      <c r="O146"/>
      <c r="P146"/>
      <c r="Q146"/>
      <c r="R146"/>
      <c r="S146"/>
      <c r="T146"/>
      <c r="U146"/>
      <c r="V146" t="inlineStr">
        <is>
          <t>Static</t>
        </is>
      </c>
      <c r="W146" t="inlineStr">
        <is>
          <t>Fresh water</t>
        </is>
      </c>
      <c r="X146" t="inlineStr">
        <is>
          <t>Lab</t>
        </is>
      </c>
      <c r="Y146"/>
      <c r="Z146" t="inlineStr">
        <is>
          <t>Active ingredient</t>
        </is>
      </c>
      <c r="AA146"/>
      <c r="AB146" t="n">
        <v>0.025</v>
      </c>
      <c r="AC146"/>
      <c r="AD146"/>
      <c r="AE146"/>
      <c r="AF146"/>
      <c r="AG146" t="inlineStr">
        <is>
          <t>AI mg/L</t>
        </is>
      </c>
      <c r="AH146"/>
      <c r="AI146"/>
      <c r="AJ146"/>
      <c r="AK146"/>
      <c r="AL146"/>
      <c r="AM146"/>
      <c r="AN146"/>
      <c r="AO146"/>
      <c r="AP146"/>
      <c r="AQ146"/>
      <c r="AR146"/>
      <c r="AS146"/>
      <c r="AT146"/>
      <c r="AU146"/>
      <c r="AV146"/>
      <c r="AW146"/>
      <c r="AX146" t="inlineStr">
        <is>
          <t>Mortality</t>
        </is>
      </c>
      <c r="AY146" t="inlineStr">
        <is>
          <t>Mortality</t>
        </is>
      </c>
      <c r="AZ146" t="inlineStr">
        <is>
          <t>LC50</t>
        </is>
      </c>
      <c r="BA146"/>
      <c r="BB146" t="n">
        <v>4.0</v>
      </c>
      <c r="BC146"/>
      <c r="BD146"/>
      <c r="BE146"/>
      <c r="BF146"/>
      <c r="BG146" t="inlineStr">
        <is>
          <t>Day(s)</t>
        </is>
      </c>
      <c r="BH146" t="inlineStr">
        <is>
          <t>Pure</t>
        </is>
      </c>
      <c r="BI146" t="inlineStr">
        <is>
          <t>DTXSID9020453</t>
        </is>
      </c>
      <c r="BJ146" t="inlineStr">
        <is>
          <t>10.1577/1548-8659(1956)86[245:TODTF]2.0.CO;2</t>
        </is>
      </c>
      <c r="BK146"/>
      <c r="BL146"/>
      <c r="BM146"/>
      <c r="BN146"/>
      <c r="BO146"/>
      <c r="BP146"/>
      <c r="BQ146"/>
      <c r="BR146"/>
      <c r="BS146"/>
      <c r="BT146" t="inlineStr">
        <is>
          <t>--</t>
        </is>
      </c>
      <c r="BU146"/>
      <c r="BV146"/>
      <c r="BW146"/>
      <c r="BX146"/>
      <c r="BY146"/>
      <c r="BZ146"/>
      <c r="CA146"/>
      <c r="CB146"/>
      <c r="CC146"/>
      <c r="CD146"/>
      <c r="CE146"/>
      <c r="CF146"/>
      <c r="CG146"/>
      <c r="CH146"/>
      <c r="CI146"/>
      <c r="CJ146"/>
      <c r="CK146" t="inlineStr">
        <is>
          <t>Tarzwell,C.M., and C. Henderson</t>
        </is>
      </c>
      <c r="CL146" t="n">
        <v>16212.0</v>
      </c>
      <c r="CM146" t="inlineStr">
        <is>
          <t>Toxicity of Dieldrin to Fish</t>
        </is>
      </c>
      <c r="CN146" t="inlineStr">
        <is>
          <t>Trans. Am. Fish. Soc.86:245-257</t>
        </is>
      </c>
      <c r="CO146" t="n">
        <v>1957.0</v>
      </c>
      <c r="CP146" t="inlineStr">
        <is>
          <t>Tarzwell,C.M., and C. Henderson (1957). Toxicity of Dieldrin to Fish. Trans. Am. Fish. Soc., 86, 245-257. doi:10.1577/1548-8659(1956)86[245:TODTF]2.0.CO;2. ECOREF#:16212</t>
        </is>
      </c>
    </row>
    <row r="147">
      <c r="A147" t="n">
        <v>60571.0</v>
      </c>
      <c r="B147" t="inlineStr">
        <is>
          <t xml:space="preserve">(1aR,2R,2aS,3S,6R,6aR,7S,7aS)-rel-3,4,5,6,9,9-Hexachloro-1a,2,2a,3,6,6a,7,7a-octahydro-2,7:3,6-dimethanonaphth[2,3-b]oxirene </t>
        </is>
      </c>
      <c r="C147"/>
      <c r="D147" t="inlineStr">
        <is>
          <t>Not reported</t>
        </is>
      </c>
      <c r="E147" t="inlineStr">
        <is>
          <t>Not coded</t>
        </is>
      </c>
      <c r="F147"/>
      <c r="G147"/>
      <c r="H147"/>
      <c r="I147"/>
      <c r="J147"/>
      <c r="K147"/>
      <c r="L147" t="inlineStr">
        <is>
          <t>Pimephales promelas</t>
        </is>
      </c>
      <c r="M147" t="inlineStr">
        <is>
          <t>Fathead Minnow</t>
        </is>
      </c>
      <c r="N147"/>
      <c r="O147"/>
      <c r="P147"/>
      <c r="Q147"/>
      <c r="R147"/>
      <c r="S147"/>
      <c r="T147"/>
      <c r="U147"/>
      <c r="V147" t="inlineStr">
        <is>
          <t>Aquatic, unspecified</t>
        </is>
      </c>
      <c r="W147" t="inlineStr">
        <is>
          <t>Fresh water</t>
        </is>
      </c>
      <c r="X147" t="inlineStr">
        <is>
          <t>Lab</t>
        </is>
      </c>
      <c r="Y147"/>
      <c r="Z147" t="inlineStr">
        <is>
          <t>Formulation</t>
        </is>
      </c>
      <c r="AA147"/>
      <c r="AB147" t="n">
        <v>0.036</v>
      </c>
      <c r="AC147"/>
      <c r="AD147"/>
      <c r="AE147"/>
      <c r="AF147"/>
      <c r="AG147" t="inlineStr">
        <is>
          <t>AI mg/L</t>
        </is>
      </c>
      <c r="AH147"/>
      <c r="AI147"/>
      <c r="AJ147"/>
      <c r="AK147"/>
      <c r="AL147"/>
      <c r="AM147"/>
      <c r="AN147"/>
      <c r="AO147"/>
      <c r="AP147"/>
      <c r="AQ147"/>
      <c r="AR147"/>
      <c r="AS147"/>
      <c r="AT147"/>
      <c r="AU147"/>
      <c r="AV147"/>
      <c r="AW147"/>
      <c r="AX147" t="inlineStr">
        <is>
          <t>Mortality</t>
        </is>
      </c>
      <c r="AY147" t="inlineStr">
        <is>
          <t>Mortality</t>
        </is>
      </c>
      <c r="AZ147" t="inlineStr">
        <is>
          <t>LC50</t>
        </is>
      </c>
      <c r="BA147"/>
      <c r="BB147" t="n">
        <v>4.0</v>
      </c>
      <c r="BC147"/>
      <c r="BD147"/>
      <c r="BE147"/>
      <c r="BF147"/>
      <c r="BG147" t="inlineStr">
        <is>
          <t>Day(s)</t>
        </is>
      </c>
      <c r="BH147"/>
      <c r="BI147" t="inlineStr">
        <is>
          <t>DTXSID9020453</t>
        </is>
      </c>
      <c r="BJ147" t="inlineStr">
        <is>
          <t>10.1577/1548-8659(1956)86[245:TODTF]2.0.CO;2</t>
        </is>
      </c>
      <c r="BK147"/>
      <c r="BL147"/>
      <c r="BM147"/>
      <c r="BN147"/>
      <c r="BO147"/>
      <c r="BP147"/>
      <c r="BQ147"/>
      <c r="BR147"/>
      <c r="BS147"/>
      <c r="BT147" t="inlineStr">
        <is>
          <t>--</t>
        </is>
      </c>
      <c r="BU147"/>
      <c r="BV147"/>
      <c r="BW147"/>
      <c r="BX147"/>
      <c r="BY147"/>
      <c r="BZ147"/>
      <c r="CA147"/>
      <c r="CB147"/>
      <c r="CC147"/>
      <c r="CD147"/>
      <c r="CE147"/>
      <c r="CF147"/>
      <c r="CG147"/>
      <c r="CH147"/>
      <c r="CI147" t="inlineStr">
        <is>
          <t xml:space="preserve"> WQCD/ONE OF TWO DATA POINTS THAT CORRESPOND TO THE DATA CITED IN THE AND/DLD, '80 WQCD//</t>
        </is>
      </c>
      <c r="CJ147" t="inlineStr">
        <is>
          <t xml:space="preserve">   WQCD/ONE OF TWO DATA POINTS THAT CORRESPOND TO THE DATA CITED IN THE AND/DLD, '80 WQCD//</t>
        </is>
      </c>
      <c r="CK147" t="inlineStr">
        <is>
          <t>Tarzwell,C.M., and C. Henderson</t>
        </is>
      </c>
      <c r="CL147" t="n">
        <v>16212.0</v>
      </c>
      <c r="CM147" t="inlineStr">
        <is>
          <t>Toxicity of Dieldrin to Fish</t>
        </is>
      </c>
      <c r="CN147" t="inlineStr">
        <is>
          <t>Trans. Am. Fish. Soc.86:245-257</t>
        </is>
      </c>
      <c r="CO147" t="n">
        <v>1957.0</v>
      </c>
      <c r="CP147" t="inlineStr">
        <is>
          <t>Tarzwell,C.M., and C. Henderson (1957). Toxicity of Dieldrin to Fish. Trans. Am. Fish. Soc., 86, 245-257. doi:10.1577/1548-8659(1956)86[245:TODTF]2.0.CO;2. ECOREF#:16212</t>
        </is>
      </c>
    </row>
    <row r="148">
      <c r="A148" t="n">
        <v>60571.0</v>
      </c>
      <c r="B148" t="inlineStr">
        <is>
          <t xml:space="preserve">(1aR,2R,2aS,3S,6R,6aR,7S,7aS)-rel-3,4,5,6,9,9-Hexachloro-1a,2,2a,3,6,6a,7,7a-octahydro-2,7:3,6-dimethanonaphth[2,3-b]oxirene </t>
        </is>
      </c>
      <c r="C148"/>
      <c r="D148" t="inlineStr">
        <is>
          <t>Unmeasured</t>
        </is>
      </c>
      <c r="E148" t="inlineStr">
        <is>
          <t>Not coded</t>
        </is>
      </c>
      <c r="F148"/>
      <c r="G148"/>
      <c r="H148"/>
      <c r="I148"/>
      <c r="J148"/>
      <c r="K148"/>
      <c r="L148" t="inlineStr">
        <is>
          <t>Pimephales promelas</t>
        </is>
      </c>
      <c r="M148" t="inlineStr">
        <is>
          <t>Fathead Minnow</t>
        </is>
      </c>
      <c r="N148"/>
      <c r="O148"/>
      <c r="P148"/>
      <c r="Q148"/>
      <c r="R148"/>
      <c r="S148"/>
      <c r="T148"/>
      <c r="U148"/>
      <c r="V148" t="inlineStr">
        <is>
          <t>Aquatic, unspecified</t>
        </is>
      </c>
      <c r="W148" t="inlineStr">
        <is>
          <t>Fresh water</t>
        </is>
      </c>
      <c r="X148" t="inlineStr">
        <is>
          <t>Lab</t>
        </is>
      </c>
      <c r="Y148"/>
      <c r="Z148" t="inlineStr">
        <is>
          <t>Formulation</t>
        </is>
      </c>
      <c r="AA148"/>
      <c r="AB148" t="n">
        <v>0.016</v>
      </c>
      <c r="AC148"/>
      <c r="AD148"/>
      <c r="AE148"/>
      <c r="AF148"/>
      <c r="AG148" t="inlineStr">
        <is>
          <t>AI mg/L</t>
        </is>
      </c>
      <c r="AH148"/>
      <c r="AI148"/>
      <c r="AJ148"/>
      <c r="AK148"/>
      <c r="AL148"/>
      <c r="AM148"/>
      <c r="AN148"/>
      <c r="AO148"/>
      <c r="AP148"/>
      <c r="AQ148"/>
      <c r="AR148"/>
      <c r="AS148"/>
      <c r="AT148"/>
      <c r="AU148"/>
      <c r="AV148"/>
      <c r="AW148"/>
      <c r="AX148" t="inlineStr">
        <is>
          <t>Mortality</t>
        </is>
      </c>
      <c r="AY148" t="inlineStr">
        <is>
          <t>Mortality</t>
        </is>
      </c>
      <c r="AZ148" t="inlineStr">
        <is>
          <t>LC50</t>
        </is>
      </c>
      <c r="BA148"/>
      <c r="BB148" t="n">
        <v>4.0</v>
      </c>
      <c r="BC148"/>
      <c r="BD148"/>
      <c r="BE148"/>
      <c r="BF148"/>
      <c r="BG148" t="inlineStr">
        <is>
          <t>Day(s)</t>
        </is>
      </c>
      <c r="BH148"/>
      <c r="BI148" t="inlineStr">
        <is>
          <t>DTXSID9020453</t>
        </is>
      </c>
      <c r="BJ148"/>
      <c r="BK148"/>
      <c r="BL148"/>
      <c r="BM148"/>
      <c r="BN148"/>
      <c r="BO148"/>
      <c r="BP148"/>
      <c r="BQ148"/>
      <c r="BR148"/>
      <c r="BS148"/>
      <c r="BT148" t="inlineStr">
        <is>
          <t>--</t>
        </is>
      </c>
      <c r="BU148"/>
      <c r="BV148"/>
      <c r="BW148"/>
      <c r="BX148"/>
      <c r="BY148"/>
      <c r="BZ148"/>
      <c r="CA148"/>
      <c r="CB148"/>
      <c r="CC148"/>
      <c r="CD148"/>
      <c r="CE148"/>
      <c r="CF148"/>
      <c r="CG148"/>
      <c r="CH148"/>
      <c r="CI148"/>
      <c r="CJ148"/>
      <c r="CK148" t="inlineStr">
        <is>
          <t>Mayer,F.L.,Jr.</t>
        </is>
      </c>
      <c r="CL148" t="n">
        <v>70421.0</v>
      </c>
      <c r="CM148" t="inlineStr">
        <is>
          <t>Pesticides as Pollutants</t>
        </is>
      </c>
      <c r="CN148" t="inlineStr">
        <is>
          <t>In: B.G.Liptak (Ed.), Environmental Engineer's Handbook, Chilton Book Co., Radnor, PA:405-418</t>
        </is>
      </c>
      <c r="CO148" t="n">
        <v>1974.0</v>
      </c>
      <c r="CP148" t="inlineStr">
        <is>
          <t>Mayer,F.L.,Jr. (1974). Pesticides as Pollutants. In: B.G.Liptak (Ed.), Environmental Engineer's Handbook, Chilton Book Co., Radnor, PA, 405-418. ECOREF#:70421</t>
        </is>
      </c>
    </row>
    <row r="149">
      <c r="A149" t="n">
        <v>60571.0</v>
      </c>
      <c r="B149" t="inlineStr">
        <is>
          <t xml:space="preserve">(1aR,2R,2aS,3S,6R,6aR,7S,7aS)-rel-3,4,5,6,9,9-Hexachloro-1a,2,2a,3,6,6a,7,7a-octahydro-2,7:3,6-dimethanonaphth[2,3-b]oxirene </t>
        </is>
      </c>
      <c r="C149"/>
      <c r="D149" t="inlineStr">
        <is>
          <t>Not reported</t>
        </is>
      </c>
      <c r="E149" t="inlineStr">
        <is>
          <t>Not coded</t>
        </is>
      </c>
      <c r="F149"/>
      <c r="G149"/>
      <c r="H149"/>
      <c r="I149"/>
      <c r="J149"/>
      <c r="K149"/>
      <c r="L149" t="inlineStr">
        <is>
          <t>Pimephales promelas</t>
        </is>
      </c>
      <c r="M149" t="inlineStr">
        <is>
          <t>Fathead Minnow</t>
        </is>
      </c>
      <c r="N149"/>
      <c r="O149"/>
      <c r="P149"/>
      <c r="Q149"/>
      <c r="R149"/>
      <c r="S149"/>
      <c r="T149"/>
      <c r="U149"/>
      <c r="V149" t="inlineStr">
        <is>
          <t>Aquatic, unspecified</t>
        </is>
      </c>
      <c r="W149" t="inlineStr">
        <is>
          <t>Fresh water</t>
        </is>
      </c>
      <c r="X149" t="inlineStr">
        <is>
          <t>Lab</t>
        </is>
      </c>
      <c r="Y149"/>
      <c r="Z149" t="inlineStr">
        <is>
          <t>Active ingredient</t>
        </is>
      </c>
      <c r="AA149"/>
      <c r="AB149" t="n">
        <v>0.042</v>
      </c>
      <c r="AC149"/>
      <c r="AD149"/>
      <c r="AE149"/>
      <c r="AF149"/>
      <c r="AG149" t="inlineStr">
        <is>
          <t>AI mg/L</t>
        </is>
      </c>
      <c r="AH149"/>
      <c r="AI149"/>
      <c r="AJ149"/>
      <c r="AK149"/>
      <c r="AL149"/>
      <c r="AM149"/>
      <c r="AN149"/>
      <c r="AO149"/>
      <c r="AP149"/>
      <c r="AQ149"/>
      <c r="AR149"/>
      <c r="AS149"/>
      <c r="AT149"/>
      <c r="AU149"/>
      <c r="AV149"/>
      <c r="AW149"/>
      <c r="AX149" t="inlineStr">
        <is>
          <t>Mortality</t>
        </is>
      </c>
      <c r="AY149" t="inlineStr">
        <is>
          <t>Mortality</t>
        </is>
      </c>
      <c r="AZ149" t="inlineStr">
        <is>
          <t>LC50</t>
        </is>
      </c>
      <c r="BA149"/>
      <c r="BB149" t="n">
        <v>4.0</v>
      </c>
      <c r="BC149"/>
      <c r="BD149"/>
      <c r="BE149"/>
      <c r="BF149"/>
      <c r="BG149" t="inlineStr">
        <is>
          <t>Day(s)</t>
        </is>
      </c>
      <c r="BH149"/>
      <c r="BI149" t="inlineStr">
        <is>
          <t>DTXSID9020453</t>
        </is>
      </c>
      <c r="BJ149" t="inlineStr">
        <is>
          <t>10.1577/1548-8659(1956)86[245:TODTF]2.0.CO;2</t>
        </is>
      </c>
      <c r="BK149"/>
      <c r="BL149"/>
      <c r="BM149"/>
      <c r="BN149"/>
      <c r="BO149"/>
      <c r="BP149"/>
      <c r="BQ149"/>
      <c r="BR149"/>
      <c r="BS149"/>
      <c r="BT149" t="inlineStr">
        <is>
          <t>--</t>
        </is>
      </c>
      <c r="BU149"/>
      <c r="BV149"/>
      <c r="BW149"/>
      <c r="BX149"/>
      <c r="BY149"/>
      <c r="BZ149"/>
      <c r="CA149"/>
      <c r="CB149"/>
      <c r="CC149"/>
      <c r="CD149"/>
      <c r="CE149"/>
      <c r="CF149"/>
      <c r="CG149"/>
      <c r="CH149"/>
      <c r="CI149"/>
      <c r="CJ149"/>
      <c r="CK149" t="inlineStr">
        <is>
          <t>Tarzwell,C.M., and C. Henderson</t>
        </is>
      </c>
      <c r="CL149" t="n">
        <v>16212.0</v>
      </c>
      <c r="CM149" t="inlineStr">
        <is>
          <t>Toxicity of Dieldrin to Fish</t>
        </is>
      </c>
      <c r="CN149" t="inlineStr">
        <is>
          <t>Trans. Am. Fish. Soc.86:245-257</t>
        </is>
      </c>
      <c r="CO149" t="n">
        <v>1957.0</v>
      </c>
      <c r="CP149" t="inlineStr">
        <is>
          <t>Tarzwell,C.M., and C. Henderson (1957). Toxicity of Dieldrin to Fish. Trans. Am. Fish. Soc., 86, 245-257. doi:10.1577/1548-8659(1956)86[245:TODTF]2.0.CO;2. ECOREF#:16212</t>
        </is>
      </c>
    </row>
    <row r="150">
      <c r="A150" t="n">
        <v>60571.0</v>
      </c>
      <c r="B150" t="inlineStr">
        <is>
          <t xml:space="preserve">(1aR,2R,2aS,3S,6R,6aR,7S,7aS)-rel-3,4,5,6,9,9-Hexachloro-1a,2,2a,3,6,6a,7,7a-octahydro-2,7:3,6-dimethanonaphth[2,3-b]oxirene </t>
        </is>
      </c>
      <c r="C150" t="inlineStr">
        <is>
          <t>Technical grade, technical product, technical formulation</t>
        </is>
      </c>
      <c r="D150" t="inlineStr">
        <is>
          <t>Unmeasured</t>
        </is>
      </c>
      <c r="E150" t="inlineStr">
        <is>
          <t>Not coded</t>
        </is>
      </c>
      <c r="F150"/>
      <c r="G150" t="n">
        <v>11.1</v>
      </c>
      <c r="H150"/>
      <c r="I150"/>
      <c r="J150"/>
      <c r="K150"/>
      <c r="L150" t="inlineStr">
        <is>
          <t>Pimephales promelas</t>
        </is>
      </c>
      <c r="M150" t="inlineStr">
        <is>
          <t>Fathead Minnow</t>
        </is>
      </c>
      <c r="N150"/>
      <c r="O150"/>
      <c r="P150"/>
      <c r="Q150"/>
      <c r="R150"/>
      <c r="S150"/>
      <c r="T150"/>
      <c r="U150"/>
      <c r="V150" t="inlineStr">
        <is>
          <t>Static</t>
        </is>
      </c>
      <c r="W150" t="inlineStr">
        <is>
          <t>Fresh water</t>
        </is>
      </c>
      <c r="X150" t="inlineStr">
        <is>
          <t>Lab</t>
        </is>
      </c>
      <c r="Y150"/>
      <c r="Z150" t="inlineStr">
        <is>
          <t>Active ingredient</t>
        </is>
      </c>
      <c r="AA150"/>
      <c r="AB150" t="n">
        <v>0.023</v>
      </c>
      <c r="AC150"/>
      <c r="AD150"/>
      <c r="AE150"/>
      <c r="AF150"/>
      <c r="AG150" t="inlineStr">
        <is>
          <t>AI mg/L</t>
        </is>
      </c>
      <c r="AH150"/>
      <c r="AI150"/>
      <c r="AJ150"/>
      <c r="AK150"/>
      <c r="AL150"/>
      <c r="AM150"/>
      <c r="AN150"/>
      <c r="AO150"/>
      <c r="AP150"/>
      <c r="AQ150"/>
      <c r="AR150"/>
      <c r="AS150"/>
      <c r="AT150"/>
      <c r="AU150"/>
      <c r="AV150"/>
      <c r="AW150"/>
      <c r="AX150" t="inlineStr">
        <is>
          <t>Mortality</t>
        </is>
      </c>
      <c r="AY150" t="inlineStr">
        <is>
          <t>Mortality</t>
        </is>
      </c>
      <c r="AZ150" t="inlineStr">
        <is>
          <t>LC50</t>
        </is>
      </c>
      <c r="BA150"/>
      <c r="BB150" t="n">
        <v>4.0</v>
      </c>
      <c r="BC150"/>
      <c r="BD150"/>
      <c r="BE150"/>
      <c r="BF150"/>
      <c r="BG150" t="inlineStr">
        <is>
          <t>Day(s)</t>
        </is>
      </c>
      <c r="BH150" t="inlineStr">
        <is>
          <t>Pure</t>
        </is>
      </c>
      <c r="BI150" t="inlineStr">
        <is>
          <t>DTXSID9020453</t>
        </is>
      </c>
      <c r="BJ150" t="inlineStr">
        <is>
          <t>10.1577/1548-8659(1956)86[245:TODTF]2.0.CO;2</t>
        </is>
      </c>
      <c r="BK150"/>
      <c r="BL150"/>
      <c r="BM150"/>
      <c r="BN150"/>
      <c r="BO150"/>
      <c r="BP150"/>
      <c r="BQ150"/>
      <c r="BR150"/>
      <c r="BS150"/>
      <c r="BT150" t="inlineStr">
        <is>
          <t>--</t>
        </is>
      </c>
      <c r="BU150"/>
      <c r="BV150"/>
      <c r="BW150"/>
      <c r="BX150"/>
      <c r="BY150"/>
      <c r="BZ150"/>
      <c r="CA150"/>
      <c r="CB150"/>
      <c r="CC150"/>
      <c r="CD150"/>
      <c r="CE150"/>
      <c r="CF150"/>
      <c r="CG150"/>
      <c r="CH150"/>
      <c r="CI150"/>
      <c r="CJ150"/>
      <c r="CK150" t="inlineStr">
        <is>
          <t>Tarzwell,C.M., and C. Henderson</t>
        </is>
      </c>
      <c r="CL150" t="n">
        <v>16212.0</v>
      </c>
      <c r="CM150" t="inlineStr">
        <is>
          <t>Toxicity of Dieldrin to Fish</t>
        </is>
      </c>
      <c r="CN150" t="inlineStr">
        <is>
          <t>Trans. Am. Fish. Soc.86:245-257</t>
        </is>
      </c>
      <c r="CO150" t="n">
        <v>1957.0</v>
      </c>
      <c r="CP150" t="inlineStr">
        <is>
          <t>Tarzwell,C.M., and C. Henderson (1957). Toxicity of Dieldrin to Fish. Trans. Am. Fish. Soc., 86, 245-257. doi:10.1577/1548-8659(1956)86[245:TODTF]2.0.CO;2. ECOREF#:16212</t>
        </is>
      </c>
    </row>
    <row r="151">
      <c r="A151" t="n">
        <v>60571.0</v>
      </c>
      <c r="B151" t="inlineStr">
        <is>
          <t xml:space="preserve">(1aR,2R,2aS,3S,6R,6aR,7S,7aS)-rel-3,4,5,6,9,9-Hexachloro-1a,2,2a,3,6,6a,7,7a-octahydro-2,7:3,6-dimethanonaphth[2,3-b]oxirene </t>
        </is>
      </c>
      <c r="C151" t="inlineStr">
        <is>
          <t>Technical grade, technical product, technical formulation</t>
        </is>
      </c>
      <c r="D151" t="inlineStr">
        <is>
          <t>Unmeasured</t>
        </is>
      </c>
      <c r="E151" t="inlineStr">
        <is>
          <t>Not coded</t>
        </is>
      </c>
      <c r="F151"/>
      <c r="G151" t="n">
        <v>90.0</v>
      </c>
      <c r="H151"/>
      <c r="I151"/>
      <c r="J151"/>
      <c r="K151"/>
      <c r="L151" t="inlineStr">
        <is>
          <t>Pimephales promelas</t>
        </is>
      </c>
      <c r="M151" t="inlineStr">
        <is>
          <t>Fathead Minnow</t>
        </is>
      </c>
      <c r="N151"/>
      <c r="O151"/>
      <c r="P151"/>
      <c r="Q151"/>
      <c r="R151"/>
      <c r="S151"/>
      <c r="T151"/>
      <c r="U151"/>
      <c r="V151" t="inlineStr">
        <is>
          <t>Static</t>
        </is>
      </c>
      <c r="W151" t="inlineStr">
        <is>
          <t>Fresh water</t>
        </is>
      </c>
      <c r="X151" t="inlineStr">
        <is>
          <t>Lab</t>
        </is>
      </c>
      <c r="Y151"/>
      <c r="Z151" t="inlineStr">
        <is>
          <t>Active ingredient</t>
        </is>
      </c>
      <c r="AA151"/>
      <c r="AB151" t="n">
        <v>0.016</v>
      </c>
      <c r="AC151"/>
      <c r="AD151"/>
      <c r="AE151"/>
      <c r="AF151"/>
      <c r="AG151" t="inlineStr">
        <is>
          <t>AI mg/L</t>
        </is>
      </c>
      <c r="AH151" t="inlineStr">
        <is>
          <t>Formulation</t>
        </is>
      </c>
      <c r="AI151"/>
      <c r="AJ151" t="n">
        <v>0.018</v>
      </c>
      <c r="AK151"/>
      <c r="AL151"/>
      <c r="AM151"/>
      <c r="AN151"/>
      <c r="AO151" t="inlineStr">
        <is>
          <t>AI mg/L</t>
        </is>
      </c>
      <c r="AP151"/>
      <c r="AQ151"/>
      <c r="AR151"/>
      <c r="AS151"/>
      <c r="AT151"/>
      <c r="AU151"/>
      <c r="AV151"/>
      <c r="AW151"/>
      <c r="AX151" t="inlineStr">
        <is>
          <t>Mortality</t>
        </is>
      </c>
      <c r="AY151" t="inlineStr">
        <is>
          <t>Mortality</t>
        </is>
      </c>
      <c r="AZ151" t="inlineStr">
        <is>
          <t>LC50</t>
        </is>
      </c>
      <c r="BA151"/>
      <c r="BB151" t="n">
        <v>4.0</v>
      </c>
      <c r="BC151"/>
      <c r="BD151"/>
      <c r="BE151"/>
      <c r="BF151"/>
      <c r="BG151" t="inlineStr">
        <is>
          <t>Day(s)</t>
        </is>
      </c>
      <c r="BH151" t="inlineStr">
        <is>
          <t>Pure</t>
        </is>
      </c>
      <c r="BI151" t="inlineStr">
        <is>
          <t>DTXSID9020453</t>
        </is>
      </c>
      <c r="BJ151" t="inlineStr">
        <is>
          <t>10.1577/1548-8659(1959)88[23:RTOTCH]2.0.CO;2</t>
        </is>
      </c>
      <c r="BK151"/>
      <c r="BL151"/>
      <c r="BM151"/>
      <c r="BN151"/>
      <c r="BO151"/>
      <c r="BP151"/>
      <c r="BQ151"/>
      <c r="BR151"/>
      <c r="BS151"/>
      <c r="BT151" t="inlineStr">
        <is>
          <t>--</t>
        </is>
      </c>
      <c r="BU151"/>
      <c r="BV151"/>
      <c r="BW151"/>
      <c r="BX151"/>
      <c r="BY151"/>
      <c r="BZ151"/>
      <c r="CA151" t="inlineStr">
        <is>
          <t>--</t>
        </is>
      </c>
      <c r="CB151"/>
      <c r="CC151"/>
      <c r="CD151"/>
      <c r="CE151"/>
      <c r="CF151"/>
      <c r="CG151"/>
      <c r="CH151"/>
      <c r="CI151" t="inlineStr">
        <is>
          <t xml:space="preserve"> O EFCT CONT/SWELLING, LIGHT COLORATION//HARD,ALK,DO,PH/ DILUTION WATER// </t>
        </is>
      </c>
      <c r="CJ151" t="inlineStr">
        <is>
          <t xml:space="preserve">   O EFCT CONT/SWELLING, LIGHT COLORATION//HARD,ALK,DO,PH/ DILUTION WATER// </t>
        </is>
      </c>
      <c r="CK151" t="inlineStr">
        <is>
          <t>Henderson,C., Q.H. Pickering, and C.M. Tarzwell</t>
        </is>
      </c>
      <c r="CL151" t="n">
        <v>878.0</v>
      </c>
      <c r="CM151" t="inlineStr">
        <is>
          <t>Relative Toxicity of Ten Chlorinated Hydrocarbon Insecticides to Four Species of Fish</t>
        </is>
      </c>
      <c r="CN151" t="inlineStr">
        <is>
          <t>Trans. Am. Fish. Soc.88(1): 23-32</t>
        </is>
      </c>
      <c r="CO151" t="n">
        <v>1959.0</v>
      </c>
      <c r="CP151" t="inlineStr">
        <is>
          <t>Henderson,C., Q.H. Pickering, and C.M. Tarzwell (1959). Relative Toxicity of Ten Chlorinated Hydrocarbon Insecticides to Four Species of Fish. Trans. Am. Fish. Soc., 88, (1), 23-32. doi:10.1577/1548-8659(1959)88[23:RTOTCH]2.0.CO;2. ECOREF#:878</t>
        </is>
      </c>
    </row>
    <row r="152">
      <c r="A152" t="n">
        <v>60571.0</v>
      </c>
      <c r="B152" t="inlineStr">
        <is>
          <t xml:space="preserve">(1aR,2R,2aS,3S,6R,6aR,7S,7aS)-rel-3,4,5,6,9,9-Hexachloro-1a,2,2a,3,6,6a,7,7a-octahydro-2,7:3,6-dimethanonaphth[2,3-b]oxirene </t>
        </is>
      </c>
      <c r="C152" t="inlineStr">
        <is>
          <t>Technical grade, technical product, technical formulation</t>
        </is>
      </c>
      <c r="D152" t="inlineStr">
        <is>
          <t>Unmeasured</t>
        </is>
      </c>
      <c r="E152" t="inlineStr">
        <is>
          <t>Not coded</t>
        </is>
      </c>
      <c r="F152"/>
      <c r="G152" t="n">
        <v>11.1</v>
      </c>
      <c r="H152"/>
      <c r="I152"/>
      <c r="J152"/>
      <c r="K152"/>
      <c r="L152" t="inlineStr">
        <is>
          <t>Pimephales promelas</t>
        </is>
      </c>
      <c r="M152" t="inlineStr">
        <is>
          <t>Fathead Minnow</t>
        </is>
      </c>
      <c r="N152"/>
      <c r="O152"/>
      <c r="P152"/>
      <c r="Q152"/>
      <c r="R152"/>
      <c r="S152"/>
      <c r="T152"/>
      <c r="U152"/>
      <c r="V152" t="inlineStr">
        <is>
          <t>Static</t>
        </is>
      </c>
      <c r="W152" t="inlineStr">
        <is>
          <t>Fresh water</t>
        </is>
      </c>
      <c r="X152" t="inlineStr">
        <is>
          <t>Lab</t>
        </is>
      </c>
      <c r="Y152"/>
      <c r="Z152" t="inlineStr">
        <is>
          <t>Active ingredient</t>
        </is>
      </c>
      <c r="AA152"/>
      <c r="AB152" t="n">
        <v>0.036</v>
      </c>
      <c r="AC152"/>
      <c r="AD152"/>
      <c r="AE152"/>
      <c r="AF152"/>
      <c r="AG152" t="inlineStr">
        <is>
          <t>AI mg/L</t>
        </is>
      </c>
      <c r="AH152"/>
      <c r="AI152"/>
      <c r="AJ152"/>
      <c r="AK152"/>
      <c r="AL152"/>
      <c r="AM152"/>
      <c r="AN152"/>
      <c r="AO152"/>
      <c r="AP152"/>
      <c r="AQ152"/>
      <c r="AR152"/>
      <c r="AS152"/>
      <c r="AT152"/>
      <c r="AU152"/>
      <c r="AV152"/>
      <c r="AW152"/>
      <c r="AX152" t="inlineStr">
        <is>
          <t>Mortality</t>
        </is>
      </c>
      <c r="AY152" t="inlineStr">
        <is>
          <t>Mortality</t>
        </is>
      </c>
      <c r="AZ152" t="inlineStr">
        <is>
          <t>LC50</t>
        </is>
      </c>
      <c r="BA152"/>
      <c r="BB152" t="n">
        <v>4.0</v>
      </c>
      <c r="BC152"/>
      <c r="BD152"/>
      <c r="BE152"/>
      <c r="BF152"/>
      <c r="BG152" t="inlineStr">
        <is>
          <t>Day(s)</t>
        </is>
      </c>
      <c r="BH152" t="inlineStr">
        <is>
          <t>Pure</t>
        </is>
      </c>
      <c r="BI152" t="inlineStr">
        <is>
          <t>DTXSID9020453</t>
        </is>
      </c>
      <c r="BJ152" t="inlineStr">
        <is>
          <t>10.1577/1548-8659(1956)86[245:TODTF]2.0.CO;2</t>
        </is>
      </c>
      <c r="BK152"/>
      <c r="BL152"/>
      <c r="BM152"/>
      <c r="BN152"/>
      <c r="BO152"/>
      <c r="BP152"/>
      <c r="BQ152"/>
      <c r="BR152"/>
      <c r="BS152"/>
      <c r="BT152" t="inlineStr">
        <is>
          <t>--</t>
        </is>
      </c>
      <c r="BU152"/>
      <c r="BV152"/>
      <c r="BW152"/>
      <c r="BX152"/>
      <c r="BY152"/>
      <c r="BZ152"/>
      <c r="CA152"/>
      <c r="CB152"/>
      <c r="CC152"/>
      <c r="CD152"/>
      <c r="CE152"/>
      <c r="CF152"/>
      <c r="CG152"/>
      <c r="CH152"/>
      <c r="CI152" t="inlineStr">
        <is>
          <t xml:space="preserve"> WQCD/ONE OF TWO DATA POINTS THAT CORRESPOND TO THE DATA CITED IN THE AND/DLD, '80 WQCD//</t>
        </is>
      </c>
      <c r="CJ152" t="inlineStr">
        <is>
          <t xml:space="preserve">   WQCD/ONE OF TWO DATA POINTS THAT CORRESPOND TO THE DATA CITED IN THE AND/DLD, '80 WQCD//</t>
        </is>
      </c>
      <c r="CK152" t="inlineStr">
        <is>
          <t>Tarzwell,C.M., and C. Henderson</t>
        </is>
      </c>
      <c r="CL152" t="n">
        <v>16212.0</v>
      </c>
      <c r="CM152" t="inlineStr">
        <is>
          <t>Toxicity of Dieldrin to Fish</t>
        </is>
      </c>
      <c r="CN152" t="inlineStr">
        <is>
          <t>Trans. Am. Fish. Soc.86:245-257</t>
        </is>
      </c>
      <c r="CO152" t="n">
        <v>1957.0</v>
      </c>
      <c r="CP152" t="inlineStr">
        <is>
          <t>Tarzwell,C.M., and C. Henderson (1957). Toxicity of Dieldrin to Fish. Trans. Am. Fish. Soc., 86, 245-257. doi:10.1577/1548-8659(1956)86[245:TODTF]2.0.CO;2. ECOREF#:16212</t>
        </is>
      </c>
    </row>
    <row r="153">
      <c r="A153" t="n">
        <v>60571.0</v>
      </c>
      <c r="B153" t="inlineStr">
        <is>
          <t xml:space="preserve">(1aR,2R,2aS,3S,6R,6aR,7S,7aS)-rel-3,4,5,6,9,9-Hexachloro-1a,2,2a,3,6,6a,7,7a-octahydro-2,7:3,6-dimethanonaphth[2,3-b]oxirene </t>
        </is>
      </c>
      <c r="C153"/>
      <c r="D153" t="inlineStr">
        <is>
          <t>Not reported</t>
        </is>
      </c>
      <c r="E153" t="inlineStr">
        <is>
          <t>Not coded</t>
        </is>
      </c>
      <c r="F153"/>
      <c r="G153"/>
      <c r="H153"/>
      <c r="I153"/>
      <c r="J153"/>
      <c r="K153"/>
      <c r="L153" t="inlineStr">
        <is>
          <t>Pimephales promelas</t>
        </is>
      </c>
      <c r="M153" t="inlineStr">
        <is>
          <t>Fathead Minnow</t>
        </is>
      </c>
      <c r="N153"/>
      <c r="O153"/>
      <c r="P153"/>
      <c r="Q153"/>
      <c r="R153"/>
      <c r="S153"/>
      <c r="T153"/>
      <c r="U153"/>
      <c r="V153" t="inlineStr">
        <is>
          <t>Aquatic, unspecified</t>
        </is>
      </c>
      <c r="W153" t="inlineStr">
        <is>
          <t>Fresh water</t>
        </is>
      </c>
      <c r="X153" t="inlineStr">
        <is>
          <t>Lab</t>
        </is>
      </c>
      <c r="Y153"/>
      <c r="Z153" t="inlineStr">
        <is>
          <t>Formulation</t>
        </is>
      </c>
      <c r="AA153"/>
      <c r="AB153" t="n">
        <v>0.032</v>
      </c>
      <c r="AC153"/>
      <c r="AD153"/>
      <c r="AE153"/>
      <c r="AF153"/>
      <c r="AG153" t="inlineStr">
        <is>
          <t>AI mg/L</t>
        </is>
      </c>
      <c r="AH153"/>
      <c r="AI153"/>
      <c r="AJ153"/>
      <c r="AK153"/>
      <c r="AL153"/>
      <c r="AM153"/>
      <c r="AN153"/>
      <c r="AO153"/>
      <c r="AP153"/>
      <c r="AQ153"/>
      <c r="AR153"/>
      <c r="AS153"/>
      <c r="AT153"/>
      <c r="AU153"/>
      <c r="AV153"/>
      <c r="AW153"/>
      <c r="AX153" t="inlineStr">
        <is>
          <t>Mortality</t>
        </is>
      </c>
      <c r="AY153" t="inlineStr">
        <is>
          <t>Mortality</t>
        </is>
      </c>
      <c r="AZ153" t="inlineStr">
        <is>
          <t>LC50</t>
        </is>
      </c>
      <c r="BA153"/>
      <c r="BB153" t="n">
        <v>4.0</v>
      </c>
      <c r="BC153"/>
      <c r="BD153"/>
      <c r="BE153"/>
      <c r="BF153"/>
      <c r="BG153" t="inlineStr">
        <is>
          <t>Day(s)</t>
        </is>
      </c>
      <c r="BH153"/>
      <c r="BI153" t="inlineStr">
        <is>
          <t>DTXSID9020453</t>
        </is>
      </c>
      <c r="BJ153" t="inlineStr">
        <is>
          <t>10.1577/1548-8659(1956)86[245:TODTF]2.0.CO;2</t>
        </is>
      </c>
      <c r="BK153"/>
      <c r="BL153"/>
      <c r="BM153"/>
      <c r="BN153"/>
      <c r="BO153"/>
      <c r="BP153"/>
      <c r="BQ153"/>
      <c r="BR153"/>
      <c r="BS153"/>
      <c r="BT153" t="inlineStr">
        <is>
          <t>--</t>
        </is>
      </c>
      <c r="BU153"/>
      <c r="BV153"/>
      <c r="BW153"/>
      <c r="BX153"/>
      <c r="BY153"/>
      <c r="BZ153"/>
      <c r="CA153"/>
      <c r="CB153"/>
      <c r="CC153"/>
      <c r="CD153"/>
      <c r="CE153"/>
      <c r="CF153"/>
      <c r="CG153"/>
      <c r="CH153"/>
      <c r="CI153"/>
      <c r="CJ153"/>
      <c r="CK153" t="inlineStr">
        <is>
          <t>Tarzwell,C.M., and C. Henderson</t>
        </is>
      </c>
      <c r="CL153" t="n">
        <v>16212.0</v>
      </c>
      <c r="CM153" t="inlineStr">
        <is>
          <t>Toxicity of Dieldrin to Fish</t>
        </is>
      </c>
      <c r="CN153" t="inlineStr">
        <is>
          <t>Trans. Am. Fish. Soc.86:245-257</t>
        </is>
      </c>
      <c r="CO153" t="n">
        <v>1957.0</v>
      </c>
      <c r="CP153" t="inlineStr">
        <is>
          <t>Tarzwell,C.M., and C. Henderson (1957). Toxicity of Dieldrin to Fish. Trans. Am. Fish. Soc., 86, 245-257. doi:10.1577/1548-8659(1956)86[245:TODTF]2.0.CO;2. ECOREF#:16212</t>
        </is>
      </c>
    </row>
    <row r="154">
      <c r="A154" t="n">
        <v>60571.0</v>
      </c>
      <c r="B154" t="inlineStr">
        <is>
          <t xml:space="preserve">(1aR,2R,2aS,3S,6R,6aR,7S,7aS)-rel-3,4,5,6,9,9-Hexachloro-1a,2,2a,3,6,6a,7,7a-octahydro-2,7:3,6-dimethanonaphth[2,3-b]oxirene </t>
        </is>
      </c>
      <c r="C154" t="inlineStr">
        <is>
          <t>Technical grade, technical product, technical formulation</t>
        </is>
      </c>
      <c r="D154" t="inlineStr">
        <is>
          <t>Unmeasured</t>
        </is>
      </c>
      <c r="E154" t="inlineStr">
        <is>
          <t>Not coded</t>
        </is>
      </c>
      <c r="F154"/>
      <c r="G154" t="n">
        <v>99.0</v>
      </c>
      <c r="H154"/>
      <c r="I154"/>
      <c r="J154"/>
      <c r="K154"/>
      <c r="L154" t="inlineStr">
        <is>
          <t>Pimephales promelas</t>
        </is>
      </c>
      <c r="M154" t="inlineStr">
        <is>
          <t>Fathead Minnow</t>
        </is>
      </c>
      <c r="N154"/>
      <c r="O154"/>
      <c r="P154"/>
      <c r="Q154"/>
      <c r="R154"/>
      <c r="S154"/>
      <c r="T154"/>
      <c r="U154"/>
      <c r="V154" t="inlineStr">
        <is>
          <t>Static</t>
        </is>
      </c>
      <c r="W154" t="inlineStr">
        <is>
          <t>Fresh water</t>
        </is>
      </c>
      <c r="X154" t="inlineStr">
        <is>
          <t>Lab</t>
        </is>
      </c>
      <c r="Y154"/>
      <c r="Z154" t="inlineStr">
        <is>
          <t>Active ingredient</t>
        </is>
      </c>
      <c r="AA154"/>
      <c r="AB154" t="n">
        <v>0.016</v>
      </c>
      <c r="AC154"/>
      <c r="AD154"/>
      <c r="AE154"/>
      <c r="AF154"/>
      <c r="AG154" t="inlineStr">
        <is>
          <t>AI mg/L</t>
        </is>
      </c>
      <c r="AH154"/>
      <c r="AI154"/>
      <c r="AJ154"/>
      <c r="AK154"/>
      <c r="AL154"/>
      <c r="AM154"/>
      <c r="AN154"/>
      <c r="AO154"/>
      <c r="AP154"/>
      <c r="AQ154"/>
      <c r="AR154"/>
      <c r="AS154"/>
      <c r="AT154"/>
      <c r="AU154"/>
      <c r="AV154"/>
      <c r="AW154"/>
      <c r="AX154" t="inlineStr">
        <is>
          <t>Mortality</t>
        </is>
      </c>
      <c r="AY154" t="inlineStr">
        <is>
          <t>Mortality</t>
        </is>
      </c>
      <c r="AZ154" t="inlineStr">
        <is>
          <t>LC50</t>
        </is>
      </c>
      <c r="BA154"/>
      <c r="BB154" t="n">
        <v>4.0</v>
      </c>
      <c r="BC154"/>
      <c r="BD154"/>
      <c r="BE154"/>
      <c r="BF154"/>
      <c r="BG154" t="inlineStr">
        <is>
          <t>Day(s)</t>
        </is>
      </c>
      <c r="BH154" t="inlineStr">
        <is>
          <t>Pure</t>
        </is>
      </c>
      <c r="BI154" t="inlineStr">
        <is>
          <t>DTXSID9020453</t>
        </is>
      </c>
      <c r="BJ154" t="inlineStr">
        <is>
          <t>10.1577/1548-8659(1956)86[245:TODTF]2.0.CO;2</t>
        </is>
      </c>
      <c r="BK154"/>
      <c r="BL154"/>
      <c r="BM154"/>
      <c r="BN154"/>
      <c r="BO154"/>
      <c r="BP154"/>
      <c r="BQ154"/>
      <c r="BR154"/>
      <c r="BS154"/>
      <c r="BT154" t="inlineStr">
        <is>
          <t>--</t>
        </is>
      </c>
      <c r="BU154"/>
      <c r="BV154"/>
      <c r="BW154"/>
      <c r="BX154"/>
      <c r="BY154"/>
      <c r="BZ154"/>
      <c r="CA154"/>
      <c r="CB154"/>
      <c r="CC154"/>
      <c r="CD154"/>
      <c r="CE154"/>
      <c r="CF154"/>
      <c r="CG154"/>
      <c r="CH154"/>
      <c r="CI154"/>
      <c r="CJ154"/>
      <c r="CK154" t="inlineStr">
        <is>
          <t>Tarzwell,C.M., and C. Henderson</t>
        </is>
      </c>
      <c r="CL154" t="n">
        <v>16212.0</v>
      </c>
      <c r="CM154" t="inlineStr">
        <is>
          <t>Toxicity of Dieldrin to Fish</t>
        </is>
      </c>
      <c r="CN154" t="inlineStr">
        <is>
          <t>Trans. Am. Fish. Soc.86:245-257</t>
        </is>
      </c>
      <c r="CO154" t="n">
        <v>1957.0</v>
      </c>
      <c r="CP154" t="inlineStr">
        <is>
          <t>Tarzwell,C.M., and C. Henderson (1957). Toxicity of Dieldrin to Fish. Trans. Am. Fish. Soc., 86, 245-257. doi:10.1577/1548-8659(1956)86[245:TODTF]2.0.CO;2. ECOREF#:16212</t>
        </is>
      </c>
    </row>
    <row r="155">
      <c r="A155" t="n">
        <v>60571.0</v>
      </c>
      <c r="B155" t="inlineStr">
        <is>
          <t xml:space="preserve">(1aR,2R,2aS,3S,6R,6aR,7S,7aS)-rel-3,4,5,6,9,9-Hexachloro-1a,2,2a,3,6,6a,7,7a-octahydro-2,7:3,6-dimethanonaphth[2,3-b]oxirene </t>
        </is>
      </c>
      <c r="C155" t="inlineStr">
        <is>
          <t>Technical grade, technical product, technical formulation</t>
        </is>
      </c>
      <c r="D155" t="inlineStr">
        <is>
          <t>Unmeasured</t>
        </is>
      </c>
      <c r="E155" t="inlineStr">
        <is>
          <t>Not coded</t>
        </is>
      </c>
      <c r="F155"/>
      <c r="G155"/>
      <c r="H155"/>
      <c r="I155"/>
      <c r="J155"/>
      <c r="K155"/>
      <c r="L155" t="inlineStr">
        <is>
          <t>Pimephales promelas</t>
        </is>
      </c>
      <c r="M155" t="inlineStr">
        <is>
          <t>Fathead Minnow</t>
        </is>
      </c>
      <c r="N155"/>
      <c r="O155"/>
      <c r="P155"/>
      <c r="Q155"/>
      <c r="R155"/>
      <c r="S155"/>
      <c r="T155"/>
      <c r="U155"/>
      <c r="V155" t="inlineStr">
        <is>
          <t>Static</t>
        </is>
      </c>
      <c r="W155" t="inlineStr">
        <is>
          <t>Fresh water</t>
        </is>
      </c>
      <c r="X155" t="inlineStr">
        <is>
          <t>Lab</t>
        </is>
      </c>
      <c r="Y155"/>
      <c r="Z155" t="inlineStr">
        <is>
          <t>Active ingredient</t>
        </is>
      </c>
      <c r="AA155"/>
      <c r="AB155" t="n">
        <v>0.024</v>
      </c>
      <c r="AC155"/>
      <c r="AD155"/>
      <c r="AE155"/>
      <c r="AF155"/>
      <c r="AG155" t="inlineStr">
        <is>
          <t>AI mg/L</t>
        </is>
      </c>
      <c r="AH155"/>
      <c r="AI155"/>
      <c r="AJ155"/>
      <c r="AK155"/>
      <c r="AL155"/>
      <c r="AM155"/>
      <c r="AN155"/>
      <c r="AO155"/>
      <c r="AP155"/>
      <c r="AQ155"/>
      <c r="AR155"/>
      <c r="AS155"/>
      <c r="AT155"/>
      <c r="AU155"/>
      <c r="AV155"/>
      <c r="AW155"/>
      <c r="AX155" t="inlineStr">
        <is>
          <t>Mortality</t>
        </is>
      </c>
      <c r="AY155" t="inlineStr">
        <is>
          <t>Mortality</t>
        </is>
      </c>
      <c r="AZ155" t="inlineStr">
        <is>
          <t>LC50</t>
        </is>
      </c>
      <c r="BA155"/>
      <c r="BB155" t="n">
        <v>4.0</v>
      </c>
      <c r="BC155"/>
      <c r="BD155"/>
      <c r="BE155"/>
      <c r="BF155"/>
      <c r="BG155" t="inlineStr">
        <is>
          <t>Day(s)</t>
        </is>
      </c>
      <c r="BH155" t="inlineStr">
        <is>
          <t>Emulsion</t>
        </is>
      </c>
      <c r="BI155" t="inlineStr">
        <is>
          <t>DTXSID9020453</t>
        </is>
      </c>
      <c r="BJ155" t="inlineStr">
        <is>
          <t>10.1577/1548-8659(1956)86[245:TODTF]2.0.CO;2</t>
        </is>
      </c>
      <c r="BK155"/>
      <c r="BL155"/>
      <c r="BM155"/>
      <c r="BN155"/>
      <c r="BO155"/>
      <c r="BP155"/>
      <c r="BQ155"/>
      <c r="BR155"/>
      <c r="BS155"/>
      <c r="BT155" t="inlineStr">
        <is>
          <t>--</t>
        </is>
      </c>
      <c r="BU155"/>
      <c r="BV155"/>
      <c r="BW155"/>
      <c r="BX155"/>
      <c r="BY155"/>
      <c r="BZ155"/>
      <c r="CA155"/>
      <c r="CB155"/>
      <c r="CC155"/>
      <c r="CD155"/>
      <c r="CE155"/>
      <c r="CF155"/>
      <c r="CG155"/>
      <c r="CH155"/>
      <c r="CI155"/>
      <c r="CJ155"/>
      <c r="CK155" t="inlineStr">
        <is>
          <t>Tarzwell,C.M., and C. Henderson</t>
        </is>
      </c>
      <c r="CL155" t="n">
        <v>16212.0</v>
      </c>
      <c r="CM155" t="inlineStr">
        <is>
          <t>Toxicity of Dieldrin to Fish</t>
        </is>
      </c>
      <c r="CN155" t="inlineStr">
        <is>
          <t>Trans. Am. Fish. Soc.86:245-257</t>
        </is>
      </c>
      <c r="CO155" t="n">
        <v>1957.0</v>
      </c>
      <c r="CP155" t="inlineStr">
        <is>
          <t>Tarzwell,C.M., and C. Henderson (1957). Toxicity of Dieldrin to Fish. Trans. Am. Fish. Soc., 86, 245-257. doi:10.1577/1548-8659(1956)86[245:TODTF]2.0.CO;2. ECOREF#:16212</t>
        </is>
      </c>
    </row>
    <row r="156">
      <c r="A156" t="n">
        <v>60571.0</v>
      </c>
      <c r="B156" t="inlineStr">
        <is>
          <t xml:space="preserve">(1aR,2R,2aS,3S,6R,6aR,7S,7aS)-rel-3,4,5,6,9,9-Hexachloro-1a,2,2a,3,6,6a,7,7a-octahydro-2,7:3,6-dimethanonaphth[2,3-b]oxirene </t>
        </is>
      </c>
      <c r="C156" t="inlineStr">
        <is>
          <t>Technical grade, technical product, technical formulation</t>
        </is>
      </c>
      <c r="D156" t="inlineStr">
        <is>
          <t>Unmeasured</t>
        </is>
      </c>
      <c r="E156" t="inlineStr">
        <is>
          <t>Not coded</t>
        </is>
      </c>
      <c r="F156"/>
      <c r="G156" t="n">
        <v>90.0</v>
      </c>
      <c r="H156"/>
      <c r="I156"/>
      <c r="J156"/>
      <c r="K156"/>
      <c r="L156" t="inlineStr">
        <is>
          <t>Pimephales promelas</t>
        </is>
      </c>
      <c r="M156" t="inlineStr">
        <is>
          <t>Fathead Minnow</t>
        </is>
      </c>
      <c r="N156"/>
      <c r="O156"/>
      <c r="P156"/>
      <c r="Q156"/>
      <c r="R156"/>
      <c r="S156"/>
      <c r="T156"/>
      <c r="U156"/>
      <c r="V156" t="inlineStr">
        <is>
          <t>Static</t>
        </is>
      </c>
      <c r="W156" t="inlineStr">
        <is>
          <t>Fresh water</t>
        </is>
      </c>
      <c r="X156" t="inlineStr">
        <is>
          <t>Lab</t>
        </is>
      </c>
      <c r="Y156"/>
      <c r="Z156" t="inlineStr">
        <is>
          <t>Active ingredient</t>
        </is>
      </c>
      <c r="AA156"/>
      <c r="AB156" t="n">
        <v>0.016</v>
      </c>
      <c r="AC156"/>
      <c r="AD156"/>
      <c r="AE156"/>
      <c r="AF156"/>
      <c r="AG156" t="inlineStr">
        <is>
          <t>AI mg/L</t>
        </is>
      </c>
      <c r="AH156" t="inlineStr">
        <is>
          <t>Formulation</t>
        </is>
      </c>
      <c r="AI156"/>
      <c r="AJ156" t="n">
        <v>0.018</v>
      </c>
      <c r="AK156"/>
      <c r="AL156"/>
      <c r="AM156"/>
      <c r="AN156"/>
      <c r="AO156" t="inlineStr">
        <is>
          <t>AI mg/L</t>
        </is>
      </c>
      <c r="AP156"/>
      <c r="AQ156"/>
      <c r="AR156"/>
      <c r="AS156"/>
      <c r="AT156"/>
      <c r="AU156"/>
      <c r="AV156"/>
      <c r="AW156"/>
      <c r="AX156" t="inlineStr">
        <is>
          <t>Mortality</t>
        </is>
      </c>
      <c r="AY156" t="inlineStr">
        <is>
          <t>Mortality</t>
        </is>
      </c>
      <c r="AZ156" t="inlineStr">
        <is>
          <t>LC50</t>
        </is>
      </c>
      <c r="BA156"/>
      <c r="BB156" t="n">
        <v>4.0</v>
      </c>
      <c r="BC156"/>
      <c r="BD156"/>
      <c r="BE156"/>
      <c r="BF156"/>
      <c r="BG156" t="inlineStr">
        <is>
          <t>Day(s)</t>
        </is>
      </c>
      <c r="BH156" t="inlineStr">
        <is>
          <t>Pure</t>
        </is>
      </c>
      <c r="BI156" t="inlineStr">
        <is>
          <t>DTXSID9020453</t>
        </is>
      </c>
      <c r="BJ156" t="inlineStr">
        <is>
          <t>10.1577/1548-8659(1959)88[23:RTOTCH]2.0.CO;2</t>
        </is>
      </c>
      <c r="BK156"/>
      <c r="BL156"/>
      <c r="BM156"/>
      <c r="BN156"/>
      <c r="BO156"/>
      <c r="BP156"/>
      <c r="BQ156"/>
      <c r="BR156"/>
      <c r="BS156"/>
      <c r="BT156" t="inlineStr">
        <is>
          <t>--</t>
        </is>
      </c>
      <c r="BU156"/>
      <c r="BV156"/>
      <c r="BW156"/>
      <c r="BX156"/>
      <c r="BY156"/>
      <c r="BZ156"/>
      <c r="CA156" t="inlineStr">
        <is>
          <t>--</t>
        </is>
      </c>
      <c r="CB156"/>
      <c r="CC156"/>
      <c r="CD156"/>
      <c r="CE156"/>
      <c r="CF156"/>
      <c r="CG156"/>
      <c r="CH156"/>
      <c r="CI156" t="inlineStr">
        <is>
          <t xml:space="preserve"> O EFCT CONT/SWELLING, LIGHT COLORATION//HARD,ALK,DO,PH/ DILUTION WATER//CODE/95 % DIST WATER, 5 % SPRING WATER// </t>
        </is>
      </c>
      <c r="CJ156" t="inlineStr">
        <is>
          <t xml:space="preserve">   O EFCT CONT/SWELLING, LIGHT COLORATION//HARD,ALK,DO,PH/ DILUTION WATER//CODE/95 % DIST WATER, 5 % SPRING WATER// </t>
        </is>
      </c>
      <c r="CK156" t="inlineStr">
        <is>
          <t>Henderson,C., Q.H. Pickering, and C.M. Tarzwell</t>
        </is>
      </c>
      <c r="CL156" t="n">
        <v>878.0</v>
      </c>
      <c r="CM156" t="inlineStr">
        <is>
          <t>Relative Toxicity of Ten Chlorinated Hydrocarbon Insecticides to Four Species of Fish</t>
        </is>
      </c>
      <c r="CN156" t="inlineStr">
        <is>
          <t>Trans. Am. Fish. Soc.88(1): 23-32</t>
        </is>
      </c>
      <c r="CO156" t="n">
        <v>1959.0</v>
      </c>
      <c r="CP156" t="inlineStr">
        <is>
          <t>Henderson,C., Q.H. Pickering, and C.M. Tarzwell (1959). Relative Toxicity of Ten Chlorinated Hydrocarbon Insecticides to Four Species of Fish. Trans. Am. Fish. Soc., 88, (1), 23-32. doi:10.1577/1548-8659(1959)88[23:RTOTCH]2.0.CO;2. ECOREF#:878</t>
        </is>
      </c>
    </row>
    <row r="157">
      <c r="A157" t="n">
        <v>61734.0</v>
      </c>
      <c r="B157" t="inlineStr">
        <is>
          <t>7-(Dimethylamino)-3-(methylimino)-3H-phenothiazine, 3-Methochloride</t>
        </is>
      </c>
      <c r="C157"/>
      <c r="D157" t="inlineStr">
        <is>
          <t>Unmeasured</t>
        </is>
      </c>
      <c r="E157" t="inlineStr">
        <is>
          <t>Not coded</t>
        </is>
      </c>
      <c r="F157"/>
      <c r="G157"/>
      <c r="H157"/>
      <c r="I157"/>
      <c r="J157"/>
      <c r="K157"/>
      <c r="L157" t="inlineStr">
        <is>
          <t>Pimephales promelas</t>
        </is>
      </c>
      <c r="M157" t="inlineStr">
        <is>
          <t>Fathead Minnow</t>
        </is>
      </c>
      <c r="N157" t="inlineStr">
        <is>
          <t>Larva</t>
        </is>
      </c>
      <c r="O157"/>
      <c r="P157"/>
      <c r="Q157"/>
      <c r="R157" t="n">
        <v>24.0</v>
      </c>
      <c r="S157"/>
      <c r="T157" t="n">
        <v>48.0</v>
      </c>
      <c r="U157" t="inlineStr">
        <is>
          <t>Hour(s)</t>
        </is>
      </c>
      <c r="V157" t="inlineStr">
        <is>
          <t>Static</t>
        </is>
      </c>
      <c r="W157" t="inlineStr">
        <is>
          <t>Fresh water</t>
        </is>
      </c>
      <c r="X157" t="inlineStr">
        <is>
          <t>Lab</t>
        </is>
      </c>
      <c r="Y157"/>
      <c r="Z157" t="inlineStr">
        <is>
          <t>Formulation</t>
        </is>
      </c>
      <c r="AA157"/>
      <c r="AB157" t="n">
        <v>45.0</v>
      </c>
      <c r="AC157"/>
      <c r="AD157" t="n">
        <v>40.0</v>
      </c>
      <c r="AE157"/>
      <c r="AF157" t="n">
        <v>50.0</v>
      </c>
      <c r="AG157" t="inlineStr">
        <is>
          <t>AI mg/L</t>
        </is>
      </c>
      <c r="AH157"/>
      <c r="AI157"/>
      <c r="AJ157"/>
      <c r="AK157"/>
      <c r="AL157"/>
      <c r="AM157"/>
      <c r="AN157"/>
      <c r="AO157"/>
      <c r="AP157"/>
      <c r="AQ157"/>
      <c r="AR157"/>
      <c r="AS157"/>
      <c r="AT157"/>
      <c r="AU157"/>
      <c r="AV157"/>
      <c r="AW157"/>
      <c r="AX157" t="inlineStr">
        <is>
          <t>Mortality</t>
        </is>
      </c>
      <c r="AY157" t="inlineStr">
        <is>
          <t>Mortality</t>
        </is>
      </c>
      <c r="AZ157" t="inlineStr">
        <is>
          <t>LC50</t>
        </is>
      </c>
      <c r="BA157"/>
      <c r="BB157" t="n">
        <v>4.0</v>
      </c>
      <c r="BC157"/>
      <c r="BD157"/>
      <c r="BE157"/>
      <c r="BF157"/>
      <c r="BG157" t="inlineStr">
        <is>
          <t>Day(s)</t>
        </is>
      </c>
      <c r="BH157" t="inlineStr">
        <is>
          <t>Finely ground</t>
        </is>
      </c>
      <c r="BI157" t="inlineStr">
        <is>
          <t>DTXSID0023296</t>
        </is>
      </c>
      <c r="BJ157" t="inlineStr">
        <is>
          <t>10.1002/etc.5620150807</t>
        </is>
      </c>
      <c r="BK157"/>
      <c r="BL157"/>
      <c r="BM157"/>
      <c r="BN157"/>
      <c r="BO157"/>
      <c r="BP157"/>
      <c r="BQ157"/>
      <c r="BR157"/>
      <c r="BS157"/>
      <c r="BT157" t="inlineStr">
        <is>
          <t>--</t>
        </is>
      </c>
      <c r="BU157"/>
      <c r="BV157"/>
      <c r="BW157"/>
      <c r="BX157"/>
      <c r="BY157"/>
      <c r="BZ157"/>
      <c r="CA157"/>
      <c r="CB157"/>
      <c r="CC157"/>
      <c r="CD157"/>
      <c r="CE157"/>
      <c r="CF157"/>
      <c r="CG157"/>
      <c r="CH157"/>
      <c r="CI157"/>
      <c r="CJ157"/>
      <c r="CK157" t="inlineStr">
        <is>
          <t>Rifici,L.M., D.S. Cherry, J.L. Farris, and J.,Jr. Cairns</t>
        </is>
      </c>
      <c r="CL157" t="n">
        <v>17225.0</v>
      </c>
      <c r="CM157" t="inlineStr">
        <is>
          <t>Acute and Subchronic Toxicity of Methylene Blue to Larval Fathead Minnows (Pimephales promelas): Implications for Aquatic Toxicity Testing</t>
        </is>
      </c>
      <c r="CN157" t="inlineStr">
        <is>
          <t>Environ. Toxicol. Chem.15(8): 1304-1308</t>
        </is>
      </c>
      <c r="CO157" t="n">
        <v>1996.0</v>
      </c>
      <c r="CP157" t="inlineStr">
        <is>
          <t>Rifici,L.M., D.S. Cherry, J.L. Farris, and J.,Jr. Cairns (1996). Acute and Subchronic Toxicity of Methylene Blue to Larval Fathead Minnows (Pimephales promelas): Implications for Aquatic Toxicity Testing. Environ. Toxicol. Chem., 15, (8), 1304-1308. doi:10.1002/etc.5620150807. ECOREF#:17225</t>
        </is>
      </c>
    </row>
    <row r="158">
      <c r="A158" t="n">
        <v>61734.0</v>
      </c>
      <c r="B158" t="inlineStr">
        <is>
          <t>7-(Dimethylamino)-3-(methylimino)-3H-phenothiazine, 3-Methochloride</t>
        </is>
      </c>
      <c r="C158"/>
      <c r="D158" t="inlineStr">
        <is>
          <t>Unmeasured</t>
        </is>
      </c>
      <c r="E158" t="inlineStr">
        <is>
          <t>Not coded</t>
        </is>
      </c>
      <c r="F158"/>
      <c r="G158"/>
      <c r="H158"/>
      <c r="I158"/>
      <c r="J158"/>
      <c r="K158"/>
      <c r="L158" t="inlineStr">
        <is>
          <t>Pimephales promelas</t>
        </is>
      </c>
      <c r="M158" t="inlineStr">
        <is>
          <t>Fathead Minnow</t>
        </is>
      </c>
      <c r="N158" t="inlineStr">
        <is>
          <t>Larva</t>
        </is>
      </c>
      <c r="O158"/>
      <c r="P158"/>
      <c r="Q158"/>
      <c r="R158" t="n">
        <v>24.0</v>
      </c>
      <c r="S158"/>
      <c r="T158" t="n">
        <v>48.0</v>
      </c>
      <c r="U158" t="inlineStr">
        <is>
          <t>Hour(s)</t>
        </is>
      </c>
      <c r="V158" t="inlineStr">
        <is>
          <t>Static</t>
        </is>
      </c>
      <c r="W158" t="inlineStr">
        <is>
          <t>Fresh water</t>
        </is>
      </c>
      <c r="X158" t="inlineStr">
        <is>
          <t>Lab</t>
        </is>
      </c>
      <c r="Y158"/>
      <c r="Z158" t="inlineStr">
        <is>
          <t>Formulation</t>
        </is>
      </c>
      <c r="AA158"/>
      <c r="AB158" t="n">
        <v>15.0</v>
      </c>
      <c r="AC158"/>
      <c r="AD158" t="n">
        <v>12.0</v>
      </c>
      <c r="AE158"/>
      <c r="AF158" t="n">
        <v>17.0</v>
      </c>
      <c r="AG158" t="inlineStr">
        <is>
          <t>AI mg/L</t>
        </is>
      </c>
      <c r="AH158"/>
      <c r="AI158"/>
      <c r="AJ158"/>
      <c r="AK158"/>
      <c r="AL158"/>
      <c r="AM158"/>
      <c r="AN158"/>
      <c r="AO158"/>
      <c r="AP158"/>
      <c r="AQ158"/>
      <c r="AR158"/>
      <c r="AS158"/>
      <c r="AT158"/>
      <c r="AU158"/>
      <c r="AV158"/>
      <c r="AW158"/>
      <c r="AX158" t="inlineStr">
        <is>
          <t>Mortality</t>
        </is>
      </c>
      <c r="AY158" t="inlineStr">
        <is>
          <t>Mortality</t>
        </is>
      </c>
      <c r="AZ158" t="inlineStr">
        <is>
          <t>LC50</t>
        </is>
      </c>
      <c r="BA158"/>
      <c r="BB158" t="n">
        <v>4.0</v>
      </c>
      <c r="BC158"/>
      <c r="BD158"/>
      <c r="BE158"/>
      <c r="BF158"/>
      <c r="BG158" t="inlineStr">
        <is>
          <t>Day(s)</t>
        </is>
      </c>
      <c r="BH158"/>
      <c r="BI158" t="inlineStr">
        <is>
          <t>DTXSID0023296</t>
        </is>
      </c>
      <c r="BJ158" t="inlineStr">
        <is>
          <t>10.1002/etc.5620150807</t>
        </is>
      </c>
      <c r="BK158"/>
      <c r="BL158"/>
      <c r="BM158"/>
      <c r="BN158"/>
      <c r="BO158"/>
      <c r="BP158"/>
      <c r="BQ158"/>
      <c r="BR158"/>
      <c r="BS158"/>
      <c r="BT158" t="inlineStr">
        <is>
          <t>--</t>
        </is>
      </c>
      <c r="BU158"/>
      <c r="BV158"/>
      <c r="BW158"/>
      <c r="BX158"/>
      <c r="BY158"/>
      <c r="BZ158"/>
      <c r="CA158"/>
      <c r="CB158"/>
      <c r="CC158"/>
      <c r="CD158"/>
      <c r="CE158"/>
      <c r="CF158"/>
      <c r="CG158"/>
      <c r="CH158"/>
      <c r="CI158"/>
      <c r="CJ158"/>
      <c r="CK158" t="inlineStr">
        <is>
          <t>Rifici,L.M., D.S. Cherry, J.L. Farris, and J.,Jr. Cairns</t>
        </is>
      </c>
      <c r="CL158" t="n">
        <v>17225.0</v>
      </c>
      <c r="CM158" t="inlineStr">
        <is>
          <t>Acute and Subchronic Toxicity of Methylene Blue to Larval Fathead Minnows (Pimephales promelas): Implications for Aquatic Toxicity Testing</t>
        </is>
      </c>
      <c r="CN158" t="inlineStr">
        <is>
          <t>Environ. Toxicol. Chem.15(8): 1304-1308</t>
        </is>
      </c>
      <c r="CO158" t="n">
        <v>1996.0</v>
      </c>
      <c r="CP158" t="inlineStr">
        <is>
          <t>Rifici,L.M., D.S. Cherry, J.L. Farris, and J.,Jr. Cairns (1996). Acute and Subchronic Toxicity of Methylene Blue to Larval Fathead Minnows (Pimephales promelas): Implications for Aquatic Toxicity Testing. Environ. Toxicol. Chem., 15, (8), 1304-1308. doi:10.1002/etc.5620150807. ECOREF#:17225</t>
        </is>
      </c>
    </row>
    <row r="159">
      <c r="A159" t="n">
        <v>61825.0</v>
      </c>
      <c r="B159" t="inlineStr">
        <is>
          <t>1H-1,2,4-Triazol-3-amine</t>
        </is>
      </c>
      <c r="C159"/>
      <c r="D159" t="inlineStr">
        <is>
          <t>Not reported</t>
        </is>
      </c>
      <c r="E159" t="inlineStr">
        <is>
          <t>Not coded</t>
        </is>
      </c>
      <c r="F159"/>
      <c r="G159" t="n">
        <v>100.0</v>
      </c>
      <c r="H159"/>
      <c r="I159"/>
      <c r="J159"/>
      <c r="K159"/>
      <c r="L159" t="inlineStr">
        <is>
          <t>Pimephales promelas</t>
        </is>
      </c>
      <c r="M159" t="inlineStr">
        <is>
          <t>Fathead Minnow</t>
        </is>
      </c>
      <c r="N159"/>
      <c r="O159"/>
      <c r="P159"/>
      <c r="Q159"/>
      <c r="R159"/>
      <c r="S159"/>
      <c r="T159"/>
      <c r="U159"/>
      <c r="V159" t="inlineStr">
        <is>
          <t>Static</t>
        </is>
      </c>
      <c r="W159" t="inlineStr">
        <is>
          <t>Fresh water</t>
        </is>
      </c>
      <c r="X159" t="inlineStr">
        <is>
          <t>Lab</t>
        </is>
      </c>
      <c r="Y159"/>
      <c r="Z159" t="inlineStr">
        <is>
          <t>Active ingredient</t>
        </is>
      </c>
      <c r="AA159" t="inlineStr">
        <is>
          <t>&gt;</t>
        </is>
      </c>
      <c r="AB159" t="n">
        <v>100.0</v>
      </c>
      <c r="AC159"/>
      <c r="AD159"/>
      <c r="AE159"/>
      <c r="AF159"/>
      <c r="AG159" t="inlineStr">
        <is>
          <t>AI mg/L</t>
        </is>
      </c>
      <c r="AH159"/>
      <c r="AI159"/>
      <c r="AJ159"/>
      <c r="AK159"/>
      <c r="AL159"/>
      <c r="AM159"/>
      <c r="AN159"/>
      <c r="AO159"/>
      <c r="AP159"/>
      <c r="AQ159"/>
      <c r="AR159"/>
      <c r="AS159"/>
      <c r="AT159"/>
      <c r="AU159"/>
      <c r="AV159"/>
      <c r="AW159"/>
      <c r="AX159" t="inlineStr">
        <is>
          <t>Mortality</t>
        </is>
      </c>
      <c r="AY159" t="inlineStr">
        <is>
          <t>Mortality</t>
        </is>
      </c>
      <c r="AZ159" t="inlineStr">
        <is>
          <t>LC50</t>
        </is>
      </c>
      <c r="BA159"/>
      <c r="BB159" t="n">
        <v>4.0</v>
      </c>
      <c r="BC159"/>
      <c r="BD159"/>
      <c r="BE159"/>
      <c r="BF159"/>
      <c r="BG159" t="inlineStr">
        <is>
          <t>Day(s)</t>
        </is>
      </c>
      <c r="BH159" t="inlineStr">
        <is>
          <t>Pure</t>
        </is>
      </c>
      <c r="BI159" t="inlineStr">
        <is>
          <t>DTXSID0020076</t>
        </is>
      </c>
      <c r="BJ159"/>
      <c r="BK159"/>
      <c r="BL159"/>
      <c r="BM159"/>
      <c r="BN159"/>
      <c r="BO159"/>
      <c r="BP159"/>
      <c r="BQ159"/>
      <c r="BR159"/>
      <c r="BS159"/>
      <c r="BT159" t="inlineStr">
        <is>
          <t>--</t>
        </is>
      </c>
      <c r="BU159"/>
      <c r="BV159"/>
      <c r="BW159"/>
      <c r="BX159"/>
      <c r="BY159"/>
      <c r="BZ159"/>
      <c r="CA159"/>
      <c r="CB159"/>
      <c r="CC159"/>
      <c r="CD159"/>
      <c r="CE159"/>
      <c r="CF159"/>
      <c r="CG159"/>
      <c r="CH159"/>
      <c r="CI159"/>
      <c r="CJ159"/>
      <c r="CK159" t="inlineStr">
        <is>
          <t>Mayer,F.L.,Jr., and M.R. Ellersieck</t>
        </is>
      </c>
      <c r="CL159" t="n">
        <v>6797.0</v>
      </c>
      <c r="CM159" t="inlineStr">
        <is>
          <t>Manual of Acute Toxicity: Interpretation and Data Base for 410 Chemicals and 66 Species of Freshwater Animals</t>
        </is>
      </c>
      <c r="CN159" t="inlineStr">
        <is>
          <t>USDI Fish and Wildlife Service, Publication No.160, Washington, DC:505 p.</t>
        </is>
      </c>
      <c r="CO159" t="n">
        <v>1986.0</v>
      </c>
      <c r="CP159" t="inlineStr">
        <is>
          <t>Mayer,F.L.,Jr., and M.R. Ellersieck (1986). Manual of Acute Toxicity: Interpretation and Data Base for 410 Chemicals and 66 Species of Freshwater Animals. USDI Fish and Wildlife Service, Publication No.160, Washington, DC, 505 p. ECOREF#:6797</t>
        </is>
      </c>
    </row>
    <row r="160">
      <c r="A160" t="n">
        <v>62533.0</v>
      </c>
      <c r="B160" t="inlineStr">
        <is>
          <t>Benzenamine</t>
        </is>
      </c>
      <c r="C160"/>
      <c r="D160" t="inlineStr">
        <is>
          <t>Measured</t>
        </is>
      </c>
      <c r="E160" t="inlineStr">
        <is>
          <t>Not coded</t>
        </is>
      </c>
      <c r="F160" t="inlineStr">
        <is>
          <t>&gt;=</t>
        </is>
      </c>
      <c r="G160" t="n">
        <v>95.0</v>
      </c>
      <c r="H160"/>
      <c r="I160"/>
      <c r="J160"/>
      <c r="K160"/>
      <c r="L160" t="inlineStr">
        <is>
          <t>Pimephales promelas</t>
        </is>
      </c>
      <c r="M160" t="inlineStr">
        <is>
          <t>Fathead Minnow</t>
        </is>
      </c>
      <c r="N160" t="inlineStr">
        <is>
          <t>Juvenile</t>
        </is>
      </c>
      <c r="O160"/>
      <c r="P160"/>
      <c r="Q160"/>
      <c r="R160" t="n">
        <v>26.0</v>
      </c>
      <c r="S160"/>
      <c r="T160" t="n">
        <v>34.0</v>
      </c>
      <c r="U160" t="inlineStr">
        <is>
          <t>Day(s)</t>
        </is>
      </c>
      <c r="V160" t="inlineStr">
        <is>
          <t>Flow-through</t>
        </is>
      </c>
      <c r="W160" t="inlineStr">
        <is>
          <t>Fresh water</t>
        </is>
      </c>
      <c r="X160" t="inlineStr">
        <is>
          <t>Lab</t>
        </is>
      </c>
      <c r="Y160"/>
      <c r="Z160" t="inlineStr">
        <is>
          <t>Active ingredient</t>
        </is>
      </c>
      <c r="AA160"/>
      <c r="AB160" t="n">
        <v>94.7</v>
      </c>
      <c r="AC160"/>
      <c r="AD160"/>
      <c r="AE160"/>
      <c r="AF160"/>
      <c r="AG160" t="inlineStr">
        <is>
          <t>AI mg/L</t>
        </is>
      </c>
      <c r="AH160"/>
      <c r="AI160"/>
      <c r="AJ160"/>
      <c r="AK160"/>
      <c r="AL160"/>
      <c r="AM160"/>
      <c r="AN160"/>
      <c r="AO160"/>
      <c r="AP160"/>
      <c r="AQ160"/>
      <c r="AR160"/>
      <c r="AS160"/>
      <c r="AT160"/>
      <c r="AU160"/>
      <c r="AV160"/>
      <c r="AW160"/>
      <c r="AX160" t="inlineStr">
        <is>
          <t>Mortality</t>
        </is>
      </c>
      <c r="AY160" t="inlineStr">
        <is>
          <t>Mortality</t>
        </is>
      </c>
      <c r="AZ160" t="inlineStr">
        <is>
          <t>LC50</t>
        </is>
      </c>
      <c r="BA160"/>
      <c r="BB160" t="n">
        <v>4.0</v>
      </c>
      <c r="BC160"/>
      <c r="BD160"/>
      <c r="BE160"/>
      <c r="BF160"/>
      <c r="BG160" t="inlineStr">
        <is>
          <t>Day(s)</t>
        </is>
      </c>
      <c r="BH160" t="inlineStr">
        <is>
          <t>Pure</t>
        </is>
      </c>
      <c r="BI160" t="inlineStr">
        <is>
          <t>DTXSID8020090</t>
        </is>
      </c>
      <c r="BJ160" t="inlineStr">
        <is>
          <t>10.1002/etc.5620140920</t>
        </is>
      </c>
      <c r="BK160"/>
      <c r="BL160"/>
      <c r="BM160"/>
      <c r="BN160"/>
      <c r="BO160"/>
      <c r="BP160"/>
      <c r="BQ160"/>
      <c r="BR160"/>
      <c r="BS160"/>
      <c r="BT160" t="inlineStr">
        <is>
          <t>--</t>
        </is>
      </c>
      <c r="BU160"/>
      <c r="BV160"/>
      <c r="BW160"/>
      <c r="BX160"/>
      <c r="BY160"/>
      <c r="BZ160"/>
      <c r="CA160"/>
      <c r="CB160"/>
      <c r="CC160"/>
      <c r="CD160"/>
      <c r="CE160"/>
      <c r="CF160"/>
      <c r="CG160"/>
      <c r="CH160"/>
      <c r="CI160"/>
      <c r="CJ160"/>
      <c r="CK160" t="inlineStr">
        <is>
          <t>Broderius,S.J., M.D. Kahl, and M.D. Hoglund</t>
        </is>
      </c>
      <c r="CL160" t="n">
        <v>15031.0</v>
      </c>
      <c r="CM160" t="inlineStr">
        <is>
          <t>Use of Joint Toxic Response to Define the Primary Mode of Toxic Action for Diverse Industrial Organic Chemicals</t>
        </is>
      </c>
      <c r="CN160" t="inlineStr">
        <is>
          <t>Environ. Toxicol. Chem.14(9): 1591-1605</t>
        </is>
      </c>
      <c r="CO160" t="n">
        <v>1995.0</v>
      </c>
      <c r="CP160" t="inlineStr">
        <is>
          <t>Broderius,S.J., M.D. Kahl, and M.D. Hoglund (1995). Use of Joint Toxic Response to Define the Primary Mode of Toxic Action for Diverse Industrial Organic Chemicals. Environ. Toxicol. Chem., 14, (9), 1591-1605. doi:10.1002/etc.5620140920. ECOREF#:15031</t>
        </is>
      </c>
    </row>
    <row r="161">
      <c r="A161" t="n">
        <v>62533.0</v>
      </c>
      <c r="B161" t="inlineStr">
        <is>
          <t>Benzenamine</t>
        </is>
      </c>
      <c r="C161"/>
      <c r="D161" t="inlineStr">
        <is>
          <t>Measured</t>
        </is>
      </c>
      <c r="E161" t="inlineStr">
        <is>
          <t>Not coded</t>
        </is>
      </c>
      <c r="F161" t="inlineStr">
        <is>
          <t>&gt;</t>
        </is>
      </c>
      <c r="G161" t="n">
        <v>99.0</v>
      </c>
      <c r="H161"/>
      <c r="I161"/>
      <c r="J161"/>
      <c r="K161"/>
      <c r="L161" t="inlineStr">
        <is>
          <t>Pimephales promelas</t>
        </is>
      </c>
      <c r="M161" t="inlineStr">
        <is>
          <t>Fathead Minnow</t>
        </is>
      </c>
      <c r="N161" t="inlineStr">
        <is>
          <t>Larva</t>
        </is>
      </c>
      <c r="O161" t="inlineStr">
        <is>
          <t>&lt;</t>
        </is>
      </c>
      <c r="P161" t="n">
        <v>24.0</v>
      </c>
      <c r="Q161"/>
      <c r="R161"/>
      <c r="S161"/>
      <c r="T161"/>
      <c r="U161" t="inlineStr">
        <is>
          <t>Hour(s)</t>
        </is>
      </c>
      <c r="V161" t="inlineStr">
        <is>
          <t>Flow-through</t>
        </is>
      </c>
      <c r="W161" t="inlineStr">
        <is>
          <t>Fresh water</t>
        </is>
      </c>
      <c r="X161" t="inlineStr">
        <is>
          <t>Lab</t>
        </is>
      </c>
      <c r="Y161"/>
      <c r="Z161" t="inlineStr">
        <is>
          <t>Active ingredient</t>
        </is>
      </c>
      <c r="AA161"/>
      <c r="AB161" t="n">
        <v>68.63</v>
      </c>
      <c r="AC161"/>
      <c r="AD161" t="n">
        <v>59.42</v>
      </c>
      <c r="AE161"/>
      <c r="AF161" t="n">
        <v>79.26</v>
      </c>
      <c r="AG161" t="inlineStr">
        <is>
          <t>AI mg/L</t>
        </is>
      </c>
      <c r="AH161"/>
      <c r="AI161"/>
      <c r="AJ161"/>
      <c r="AK161"/>
      <c r="AL161"/>
      <c r="AM161"/>
      <c r="AN161"/>
      <c r="AO161"/>
      <c r="AP161"/>
      <c r="AQ161"/>
      <c r="AR161"/>
      <c r="AS161"/>
      <c r="AT161"/>
      <c r="AU161"/>
      <c r="AV161"/>
      <c r="AW161"/>
      <c r="AX161" t="inlineStr">
        <is>
          <t>Mortality</t>
        </is>
      </c>
      <c r="AY161" t="inlineStr">
        <is>
          <t>Survival</t>
        </is>
      </c>
      <c r="AZ161" t="inlineStr">
        <is>
          <t>LC50</t>
        </is>
      </c>
      <c r="BA161"/>
      <c r="BB161" t="n">
        <v>4.0</v>
      </c>
      <c r="BC161"/>
      <c r="BD161"/>
      <c r="BE161"/>
      <c r="BF161"/>
      <c r="BG161" t="inlineStr">
        <is>
          <t>Day(s)</t>
        </is>
      </c>
      <c r="BH161" t="inlineStr">
        <is>
          <t>Pure</t>
        </is>
      </c>
      <c r="BI161" t="inlineStr">
        <is>
          <t>DTXSID8020090</t>
        </is>
      </c>
      <c r="BJ161"/>
      <c r="BK161"/>
      <c r="BL161"/>
      <c r="BM161"/>
      <c r="BN161"/>
      <c r="BO161"/>
      <c r="BP161"/>
      <c r="BQ161"/>
      <c r="BR161"/>
      <c r="BS161"/>
      <c r="BT161" t="inlineStr">
        <is>
          <t>--</t>
        </is>
      </c>
      <c r="BU161"/>
      <c r="BV161"/>
      <c r="BW161"/>
      <c r="BX161"/>
      <c r="BY161"/>
      <c r="BZ161"/>
      <c r="CA161"/>
      <c r="CB161"/>
      <c r="CC161"/>
      <c r="CD161"/>
      <c r="CE161"/>
      <c r="CF161"/>
      <c r="CG161"/>
      <c r="CH161"/>
      <c r="CI161"/>
      <c r="CJ161"/>
      <c r="CK161" t="inlineStr">
        <is>
          <t>Marchini,S., M.L. Tosato, T.J. Norberg-King, D.E. Hammermeister, and M.D. Hoglund</t>
        </is>
      </c>
      <c r="CL161" t="n">
        <v>3910.0</v>
      </c>
      <c r="CM161" t="inlineStr">
        <is>
          <t>Lethal and Sublethal Toxicity of Benzene Derivatives to the Fathead Minnow, Using a Short-Term Test</t>
        </is>
      </c>
      <c r="CN161" t="inlineStr">
        <is>
          <t>Environ. Toxicol. Chem.11(2): 187-195</t>
        </is>
      </c>
      <c r="CO161" t="n">
        <v>1992.0</v>
      </c>
      <c r="CP161" t="inlineStr">
        <is>
          <t>Marchini,S., M.L. Tosato, T.J. Norberg-King, D.E. Hammermeister, and M.D. Hoglund (1992). Lethal and Sublethal Toxicity of Benzene Derivatives to the Fathead Minnow, Using a Short-Term Test. Environ. Toxicol. Chem., 11, (2), 187-195. ECOREF#:3910</t>
        </is>
      </c>
    </row>
    <row r="162">
      <c r="A162" t="n">
        <v>62533.0</v>
      </c>
      <c r="B162" t="inlineStr">
        <is>
          <t>Benzenamine</t>
        </is>
      </c>
      <c r="C162" t="inlineStr">
        <is>
          <t>Reagent Grade, Purissium, Purum, Puriss, Puris, Reinst</t>
        </is>
      </c>
      <c r="D162" t="inlineStr">
        <is>
          <t>Unmeasured</t>
        </is>
      </c>
      <c r="E162" t="inlineStr">
        <is>
          <t>USEPA and Other Methods</t>
        </is>
      </c>
      <c r="F162"/>
      <c r="G162"/>
      <c r="H162"/>
      <c r="I162"/>
      <c r="J162"/>
      <c r="K162"/>
      <c r="L162" t="inlineStr">
        <is>
          <t>Pimephales promelas</t>
        </is>
      </c>
      <c r="M162" t="inlineStr">
        <is>
          <t>Fathead Minnow</t>
        </is>
      </c>
      <c r="N162" t="inlineStr">
        <is>
          <t>Juvenile</t>
        </is>
      </c>
      <c r="O162"/>
      <c r="P162"/>
      <c r="Q162"/>
      <c r="R162"/>
      <c r="S162"/>
      <c r="T162"/>
      <c r="U162"/>
      <c r="V162" t="inlineStr">
        <is>
          <t>Static</t>
        </is>
      </c>
      <c r="W162" t="inlineStr">
        <is>
          <t>Fresh water</t>
        </is>
      </c>
      <c r="X162" t="inlineStr">
        <is>
          <t>Lab</t>
        </is>
      </c>
      <c r="Y162" t="n">
        <v>5.0</v>
      </c>
      <c r="Z162" t="inlineStr">
        <is>
          <t>Active ingredient</t>
        </is>
      </c>
      <c r="AA162"/>
      <c r="AB162" t="n">
        <v>32.0</v>
      </c>
      <c r="AC162"/>
      <c r="AD162"/>
      <c r="AE162"/>
      <c r="AF162"/>
      <c r="AG162" t="inlineStr">
        <is>
          <t>AI mg/L</t>
        </is>
      </c>
      <c r="AH162"/>
      <c r="AI162"/>
      <c r="AJ162"/>
      <c r="AK162"/>
      <c r="AL162"/>
      <c r="AM162"/>
      <c r="AN162"/>
      <c r="AO162"/>
      <c r="AP162"/>
      <c r="AQ162"/>
      <c r="AR162"/>
      <c r="AS162"/>
      <c r="AT162"/>
      <c r="AU162"/>
      <c r="AV162"/>
      <c r="AW162"/>
      <c r="AX162" t="inlineStr">
        <is>
          <t>Mortality</t>
        </is>
      </c>
      <c r="AY162" t="inlineStr">
        <is>
          <t>Mortality</t>
        </is>
      </c>
      <c r="AZ162" t="inlineStr">
        <is>
          <t>LC50</t>
        </is>
      </c>
      <c r="BA162"/>
      <c r="BB162" t="n">
        <v>4.0</v>
      </c>
      <c r="BC162"/>
      <c r="BD162"/>
      <c r="BE162"/>
      <c r="BF162"/>
      <c r="BG162" t="inlineStr">
        <is>
          <t>Day(s)</t>
        </is>
      </c>
      <c r="BH162"/>
      <c r="BI162" t="inlineStr">
        <is>
          <t>DTXSID8020090</t>
        </is>
      </c>
      <c r="BJ162" t="inlineStr">
        <is>
          <t>10.1002/etc.5620050908</t>
        </is>
      </c>
      <c r="BK162"/>
      <c r="BL162" t="inlineStr">
        <is>
          <t>Acute</t>
        </is>
      </c>
      <c r="BM162"/>
      <c r="BN162"/>
      <c r="BO162"/>
      <c r="BP162"/>
      <c r="BQ162"/>
      <c r="BR162"/>
      <c r="BS162"/>
      <c r="BT162" t="inlineStr">
        <is>
          <t>--</t>
        </is>
      </c>
      <c r="BU162"/>
      <c r="BV162"/>
      <c r="BW162"/>
      <c r="BX162"/>
      <c r="BY162"/>
      <c r="BZ162"/>
      <c r="CA162"/>
      <c r="CB162"/>
      <c r="CC162"/>
      <c r="CD162"/>
      <c r="CE162"/>
      <c r="CF162"/>
      <c r="CG162"/>
      <c r="CH162"/>
      <c r="CI162"/>
      <c r="CJ162" t="inlineStr">
        <is>
          <t xml:space="preserve">SOURCE/FROM STOCK COLONIES//TMETH/EPA (1975) TEST EPA-600/3-75-009; STDMETH (1985) 16TH ED.; ASTM (1980) TEST E729-80//MEDIA/ACTIVATED CARBON-FILTERED, DECHLORINATED AND TEMPERED INDUSTRIAL SERVICE WATER FROM LAKE ONTARIO//   </t>
        </is>
      </c>
      <c r="CK162" t="inlineStr">
        <is>
          <t>Ewell,W.S., J.W. Gorsuch, R.O. Kringle, K.A. Robillard, and R.C. Spiegel</t>
        </is>
      </c>
      <c r="CL162" t="n">
        <v>11951.0</v>
      </c>
      <c r="CM162" t="inlineStr">
        <is>
          <t>Simultaneous Evaluation of the Acute Effects of Chemicals on Seven Aquatic Species</t>
        </is>
      </c>
      <c r="CN162" t="inlineStr">
        <is>
          <t>Environ. Toxicol. Chem.5(9): 831-840</t>
        </is>
      </c>
      <c r="CO162" t="n">
        <v>1986.0</v>
      </c>
      <c r="CP162" t="inlineStr">
        <is>
          <t>Ewell,W.S., J.W. Gorsuch, R.O. Kringle, K.A. Robillard, and R.C. Spiegel (1986). Simultaneous Evaluation of the Acute Effects of Chemicals on Seven Aquatic Species. Environ. Toxicol. Chem., 5, (9), 831-840. doi:10.1002/etc.5620050908. ECOREF#:11951</t>
        </is>
      </c>
    </row>
    <row r="163">
      <c r="A163" t="n">
        <v>62533.0</v>
      </c>
      <c r="B163" t="inlineStr">
        <is>
          <t>Benzenamine</t>
        </is>
      </c>
      <c r="C163"/>
      <c r="D163" t="inlineStr">
        <is>
          <t>Measured</t>
        </is>
      </c>
      <c r="E163" t="inlineStr">
        <is>
          <t>Not coded</t>
        </is>
      </c>
      <c r="F163" t="inlineStr">
        <is>
          <t>&gt;</t>
        </is>
      </c>
      <c r="G163" t="n">
        <v>99.0</v>
      </c>
      <c r="H163"/>
      <c r="I163"/>
      <c r="J163"/>
      <c r="K163"/>
      <c r="L163" t="inlineStr">
        <is>
          <t>Pimephales promelas</t>
        </is>
      </c>
      <c r="M163" t="inlineStr">
        <is>
          <t>Fathead Minnow</t>
        </is>
      </c>
      <c r="N163"/>
      <c r="O163"/>
      <c r="P163" t="n">
        <v>33.0</v>
      </c>
      <c r="Q163"/>
      <c r="R163"/>
      <c r="S163"/>
      <c r="T163"/>
      <c r="U163" t="inlineStr">
        <is>
          <t>Day(s)</t>
        </is>
      </c>
      <c r="V163" t="inlineStr">
        <is>
          <t>Flow-through</t>
        </is>
      </c>
      <c r="W163" t="inlineStr">
        <is>
          <t>Fresh water</t>
        </is>
      </c>
      <c r="X163" t="inlineStr">
        <is>
          <t>Lab</t>
        </is>
      </c>
      <c r="Y163"/>
      <c r="Z163" t="inlineStr">
        <is>
          <t>Active ingredient</t>
        </is>
      </c>
      <c r="AA163"/>
      <c r="AB163" t="n">
        <v>134.0</v>
      </c>
      <c r="AC163"/>
      <c r="AD163" t="n">
        <v>122.0</v>
      </c>
      <c r="AE163"/>
      <c r="AF163" t="n">
        <v>148.0</v>
      </c>
      <c r="AG163" t="inlineStr">
        <is>
          <t>AI mg/L</t>
        </is>
      </c>
      <c r="AH163"/>
      <c r="AI163"/>
      <c r="AJ163"/>
      <c r="AK163"/>
      <c r="AL163"/>
      <c r="AM163"/>
      <c r="AN163"/>
      <c r="AO163"/>
      <c r="AP163"/>
      <c r="AQ163"/>
      <c r="AR163"/>
      <c r="AS163"/>
      <c r="AT163"/>
      <c r="AU163"/>
      <c r="AV163"/>
      <c r="AW163"/>
      <c r="AX163" t="inlineStr">
        <is>
          <t>Mortality</t>
        </is>
      </c>
      <c r="AY163" t="inlineStr">
        <is>
          <t>Mortality</t>
        </is>
      </c>
      <c r="AZ163" t="inlineStr">
        <is>
          <t>LC50</t>
        </is>
      </c>
      <c r="BA163"/>
      <c r="BB163" t="n">
        <v>4.0</v>
      </c>
      <c r="BC163"/>
      <c r="BD163"/>
      <c r="BE163"/>
      <c r="BF163"/>
      <c r="BG163" t="inlineStr">
        <is>
          <t>Day(s)</t>
        </is>
      </c>
      <c r="BH163" t="inlineStr">
        <is>
          <t>Pure</t>
        </is>
      </c>
      <c r="BI163" t="inlineStr">
        <is>
          <t>DTXSID8020090</t>
        </is>
      </c>
      <c r="BJ163"/>
      <c r="BK163"/>
      <c r="BL163"/>
      <c r="BM163"/>
      <c r="BN163"/>
      <c r="BO163"/>
      <c r="BP163"/>
      <c r="BQ163"/>
      <c r="BR163"/>
      <c r="BS163"/>
      <c r="BT163" t="inlineStr">
        <is>
          <t>--</t>
        </is>
      </c>
      <c r="BU163"/>
      <c r="BV163"/>
      <c r="BW163"/>
      <c r="BX163"/>
      <c r="BY163"/>
      <c r="BZ163"/>
      <c r="CA163"/>
      <c r="CB163"/>
      <c r="CC163"/>
      <c r="CD163"/>
      <c r="CE163"/>
      <c r="CF163"/>
      <c r="CG163"/>
      <c r="CH163"/>
      <c r="CI163" t="inlineStr">
        <is>
          <t xml:space="preserve"> The D &amp; E concentrations were back-calculated on the firstNR day of the test due to analytical problems.  Affected fish swam at NAe surface in a rapid corkscrew motion and lost equilibrium prior to death. </t>
        </is>
      </c>
      <c r="CJ163" t="inlineStr">
        <is>
          <t xml:space="preserve">   The D &amp; E concentrations were back-calculated on the firstNR day of the test due to analytical problems.  Affected fish swam at NAe surface in a rapid corkscrew motion and lost equilibrium prior to death. </t>
        </is>
      </c>
      <c r="CK163" t="inlineStr">
        <is>
          <t>Brooke,L.T., D.J. Call, D.L. Geiger, and C.E. Northcott</t>
        </is>
      </c>
      <c r="CL163" t="n">
        <v>12448.0</v>
      </c>
      <c r="CM163" t="inlineStr">
        <is>
          <t>Acute Toxicities of Organic Chemicals to Fathead Minnows (Pimephales promelas), Vol. 1</t>
        </is>
      </c>
      <c r="CN163" t="inlineStr">
        <is>
          <t>Center for Lake Superior Environmental Studies, University of Wisconsin-Superior, Superior, WI:414 p.</t>
        </is>
      </c>
      <c r="CO163" t="n">
        <v>1984.0</v>
      </c>
      <c r="CP163" t="inlineStr">
        <is>
          <t>Brooke,L.T., D.J. Call, D.L. Geiger, and C.E. Northcott (1984). Acute Toxicities of Organic Chemicals to Fathead Minnows (Pimephales promelas), Vol. 1. Center for Lake Superior Environmental Studies, University of Wisconsin-Superior, Superior, WI, 414 p. ECOREF#:12448</t>
        </is>
      </c>
    </row>
    <row r="164">
      <c r="A164" t="n">
        <v>62533.0</v>
      </c>
      <c r="B164" t="inlineStr">
        <is>
          <t>Benzenamine</t>
        </is>
      </c>
      <c r="C164"/>
      <c r="D164" t="inlineStr">
        <is>
          <t>Measured</t>
        </is>
      </c>
      <c r="E164" t="inlineStr">
        <is>
          <t>Not coded</t>
        </is>
      </c>
      <c r="F164" t="inlineStr">
        <is>
          <t>&gt;</t>
        </is>
      </c>
      <c r="G164" t="n">
        <v>99.0</v>
      </c>
      <c r="H164"/>
      <c r="I164"/>
      <c r="J164"/>
      <c r="K164"/>
      <c r="L164" t="inlineStr">
        <is>
          <t>Pimephales promelas</t>
        </is>
      </c>
      <c r="M164" t="inlineStr">
        <is>
          <t>Fathead Minnow</t>
        </is>
      </c>
      <c r="N164" t="inlineStr">
        <is>
          <t>Juvenile</t>
        </is>
      </c>
      <c r="O164"/>
      <c r="P164"/>
      <c r="Q164"/>
      <c r="R164" t="n">
        <v>28.0</v>
      </c>
      <c r="S164"/>
      <c r="T164" t="n">
        <v>33.0</v>
      </c>
      <c r="U164" t="inlineStr">
        <is>
          <t>Day(s)</t>
        </is>
      </c>
      <c r="V164" t="inlineStr">
        <is>
          <t>Flow-through</t>
        </is>
      </c>
      <c r="W164" t="inlineStr">
        <is>
          <t>Fresh water</t>
        </is>
      </c>
      <c r="X164" t="inlineStr">
        <is>
          <t>Lab</t>
        </is>
      </c>
      <c r="Y164"/>
      <c r="Z164" t="inlineStr">
        <is>
          <t>Active ingredient</t>
        </is>
      </c>
      <c r="AA164"/>
      <c r="AB164" t="n">
        <v>134.0</v>
      </c>
      <c r="AC164"/>
      <c r="AD164" t="n">
        <v>122.0</v>
      </c>
      <c r="AE164"/>
      <c r="AF164" t="n">
        <v>148.0</v>
      </c>
      <c r="AG164" t="inlineStr">
        <is>
          <t>AI mg/L</t>
        </is>
      </c>
      <c r="AH164"/>
      <c r="AI164"/>
      <c r="AJ164"/>
      <c r="AK164"/>
      <c r="AL164"/>
      <c r="AM164"/>
      <c r="AN164"/>
      <c r="AO164"/>
      <c r="AP164"/>
      <c r="AQ164"/>
      <c r="AR164"/>
      <c r="AS164"/>
      <c r="AT164"/>
      <c r="AU164"/>
      <c r="AV164"/>
      <c r="AW164"/>
      <c r="AX164" t="inlineStr">
        <is>
          <t>Mortality</t>
        </is>
      </c>
      <c r="AY164" t="inlineStr">
        <is>
          <t>Survival</t>
        </is>
      </c>
      <c r="AZ164" t="inlineStr">
        <is>
          <t>LC50</t>
        </is>
      </c>
      <c r="BA164"/>
      <c r="BB164" t="n">
        <v>4.0</v>
      </c>
      <c r="BC164"/>
      <c r="BD164"/>
      <c r="BE164"/>
      <c r="BF164"/>
      <c r="BG164" t="inlineStr">
        <is>
          <t>Day(s)</t>
        </is>
      </c>
      <c r="BH164" t="inlineStr">
        <is>
          <t>Pure</t>
        </is>
      </c>
      <c r="BI164" t="inlineStr">
        <is>
          <t>DTXSID8020090</t>
        </is>
      </c>
      <c r="BJ164"/>
      <c r="BK164"/>
      <c r="BL164"/>
      <c r="BM164"/>
      <c r="BN164"/>
      <c r="BO164"/>
      <c r="BP164"/>
      <c r="BQ164"/>
      <c r="BR164"/>
      <c r="BS164"/>
      <c r="BT164" t="inlineStr">
        <is>
          <t>--</t>
        </is>
      </c>
      <c r="BU164"/>
      <c r="BV164"/>
      <c r="BW164"/>
      <c r="BX164"/>
      <c r="BY164"/>
      <c r="BZ164"/>
      <c r="CA164"/>
      <c r="CB164"/>
      <c r="CC164"/>
      <c r="CD164"/>
      <c r="CE164"/>
      <c r="CF164"/>
      <c r="CG164"/>
      <c r="CH164"/>
      <c r="CI164"/>
      <c r="CJ164"/>
      <c r="CK164" t="inlineStr">
        <is>
          <t>Marchini,S., M.L. Tosato, T.J. Norberg-King, D.E. Hammermeister, and M.D. Hoglund</t>
        </is>
      </c>
      <c r="CL164" t="n">
        <v>3910.0</v>
      </c>
      <c r="CM164" t="inlineStr">
        <is>
          <t>Lethal and Sublethal Toxicity of Benzene Derivatives to the Fathead Minnow, Using a Short-Term Test</t>
        </is>
      </c>
      <c r="CN164" t="inlineStr">
        <is>
          <t>Environ. Toxicol. Chem.11(2): 187-195</t>
        </is>
      </c>
      <c r="CO164" t="n">
        <v>1992.0</v>
      </c>
      <c r="CP164" t="inlineStr">
        <is>
          <t>Marchini,S., M.L. Tosato, T.J. Norberg-King, D.E. Hammermeister, and M.D. Hoglund (1992). Lethal and Sublethal Toxicity of Benzene Derivatives to the Fathead Minnow, Using a Short-Term Test. Environ. Toxicol. Chem., 11, (2), 187-195. ECOREF#:3910</t>
        </is>
      </c>
    </row>
    <row r="165">
      <c r="A165" t="n">
        <v>62533.0</v>
      </c>
      <c r="B165" t="inlineStr">
        <is>
          <t>Benzenamine</t>
        </is>
      </c>
      <c r="C165"/>
      <c r="D165" t="inlineStr">
        <is>
          <t>Unmeasured</t>
        </is>
      </c>
      <c r="E165" t="inlineStr">
        <is>
          <t>Not coded</t>
        </is>
      </c>
      <c r="F165"/>
      <c r="G165" t="n">
        <v>99.0</v>
      </c>
      <c r="H165"/>
      <c r="I165"/>
      <c r="J165"/>
      <c r="K165"/>
      <c r="L165" t="inlineStr">
        <is>
          <t>Pimephales promelas</t>
        </is>
      </c>
      <c r="M165" t="inlineStr">
        <is>
          <t>Fathead Minnow</t>
        </is>
      </c>
      <c r="N165"/>
      <c r="O165"/>
      <c r="P165" t="n">
        <v>30.0</v>
      </c>
      <c r="Q165"/>
      <c r="R165"/>
      <c r="S165"/>
      <c r="T165"/>
      <c r="U165" t="inlineStr">
        <is>
          <t>Day(s)</t>
        </is>
      </c>
      <c r="V165" t="inlineStr">
        <is>
          <t>Aquatic, unspecified</t>
        </is>
      </c>
      <c r="W165" t="inlineStr">
        <is>
          <t>Fresh water</t>
        </is>
      </c>
      <c r="X165" t="inlineStr">
        <is>
          <t>Lab</t>
        </is>
      </c>
      <c r="Y165"/>
      <c r="Z165" t="inlineStr">
        <is>
          <t>Active ingredient</t>
        </is>
      </c>
      <c r="AA165"/>
      <c r="AB165" t="n">
        <v>114.0</v>
      </c>
      <c r="AC165"/>
      <c r="AD165" t="n">
        <v>102.0</v>
      </c>
      <c r="AE165"/>
      <c r="AF165" t="n">
        <v>127.0</v>
      </c>
      <c r="AG165" t="inlineStr">
        <is>
          <t>AI mg/L</t>
        </is>
      </c>
      <c r="AH165"/>
      <c r="AI165"/>
      <c r="AJ165"/>
      <c r="AK165"/>
      <c r="AL165"/>
      <c r="AM165"/>
      <c r="AN165"/>
      <c r="AO165"/>
      <c r="AP165"/>
      <c r="AQ165"/>
      <c r="AR165"/>
      <c r="AS165"/>
      <c r="AT165"/>
      <c r="AU165"/>
      <c r="AV165"/>
      <c r="AW165"/>
      <c r="AX165" t="inlineStr">
        <is>
          <t>Mortality</t>
        </is>
      </c>
      <c r="AY165" t="inlineStr">
        <is>
          <t>Mortality</t>
        </is>
      </c>
      <c r="AZ165" t="inlineStr">
        <is>
          <t>LC50</t>
        </is>
      </c>
      <c r="BA165"/>
      <c r="BB165" t="n">
        <v>4.0</v>
      </c>
      <c r="BC165"/>
      <c r="BD165"/>
      <c r="BE165"/>
      <c r="BF165"/>
      <c r="BG165" t="inlineStr">
        <is>
          <t>Day(s)</t>
        </is>
      </c>
      <c r="BH165" t="inlineStr">
        <is>
          <t>Pure</t>
        </is>
      </c>
      <c r="BI165" t="inlineStr">
        <is>
          <t>DTXSID8020090</t>
        </is>
      </c>
      <c r="BJ165"/>
      <c r="BK165"/>
      <c r="BL165"/>
      <c r="BM165"/>
      <c r="BN165"/>
      <c r="BO165"/>
      <c r="BP165"/>
      <c r="BQ165"/>
      <c r="BR165"/>
      <c r="BS165"/>
      <c r="BT165" t="inlineStr">
        <is>
          <t>--</t>
        </is>
      </c>
      <c r="BU165"/>
      <c r="BV165"/>
      <c r="BW165"/>
      <c r="BX165"/>
      <c r="BY165"/>
      <c r="BZ165"/>
      <c r="CA165"/>
      <c r="CB165"/>
      <c r="CC165"/>
      <c r="CD165"/>
      <c r="CE165"/>
      <c r="CF165"/>
      <c r="CG165"/>
      <c r="CH165"/>
      <c r="CI165"/>
      <c r="CJ165"/>
      <c r="CK165" t="inlineStr">
        <is>
          <t>Russom,C.L.</t>
        </is>
      </c>
      <c r="CL165" t="n">
        <v>57532.0</v>
      </c>
      <c r="CM165" t="inlineStr">
        <is>
          <t>Acute and Early Life Stage Toxicity Data</t>
        </is>
      </c>
      <c r="CN165" t="inlineStr">
        <is>
          <t>June 21 Memo from U.S.EPA, Duluth, MN.to R.Spehar U.S.EPA, Duluth, MN:41 p.</t>
        </is>
      </c>
      <c r="CO165" t="n">
        <v>1993.0</v>
      </c>
      <c r="CP165" t="inlineStr">
        <is>
          <t>Russom,C.L. (1993). Acute and Early Life Stage Toxicity Data. June 21 Memo from U.S.EPA, Duluth, MN.to R.Spehar U.S.EPA, Duluth, MN, 41 p. ECOREF#:57532</t>
        </is>
      </c>
    </row>
    <row r="166">
      <c r="A166" t="n">
        <v>62533.0</v>
      </c>
      <c r="B166" t="inlineStr">
        <is>
          <t>Benzenamine</t>
        </is>
      </c>
      <c r="C166"/>
      <c r="D166" t="inlineStr">
        <is>
          <t>Measured</t>
        </is>
      </c>
      <c r="E166" t="inlineStr">
        <is>
          <t>Not coded</t>
        </is>
      </c>
      <c r="F166" t="inlineStr">
        <is>
          <t>&gt;</t>
        </is>
      </c>
      <c r="G166" t="n">
        <v>99.5</v>
      </c>
      <c r="H166"/>
      <c r="I166"/>
      <c r="J166"/>
      <c r="K166"/>
      <c r="L166" t="inlineStr">
        <is>
          <t>Pimephales promelas</t>
        </is>
      </c>
      <c r="M166" t="inlineStr">
        <is>
          <t>Fathead Minnow</t>
        </is>
      </c>
      <c r="N166"/>
      <c r="O166"/>
      <c r="P166"/>
      <c r="Q166"/>
      <c r="R166" t="n">
        <v>42.0</v>
      </c>
      <c r="S166"/>
      <c r="T166" t="n">
        <v>46.0</v>
      </c>
      <c r="U166" t="inlineStr">
        <is>
          <t>Day(s)</t>
        </is>
      </c>
      <c r="V166" t="inlineStr">
        <is>
          <t>Flow-through</t>
        </is>
      </c>
      <c r="W166" t="inlineStr">
        <is>
          <t>Fresh water</t>
        </is>
      </c>
      <c r="X166" t="inlineStr">
        <is>
          <t>Lab</t>
        </is>
      </c>
      <c r="Y166"/>
      <c r="Z166" t="inlineStr">
        <is>
          <t>Active ingredient</t>
        </is>
      </c>
      <c r="AA166"/>
      <c r="AB166" t="n">
        <v>75.5</v>
      </c>
      <c r="AC166"/>
      <c r="AD166" t="n">
        <v>68.4</v>
      </c>
      <c r="AE166"/>
      <c r="AF166" t="n">
        <v>83.4</v>
      </c>
      <c r="AG166" t="inlineStr">
        <is>
          <t>AI mg/L</t>
        </is>
      </c>
      <c r="AH166"/>
      <c r="AI166"/>
      <c r="AJ166"/>
      <c r="AK166"/>
      <c r="AL166"/>
      <c r="AM166"/>
      <c r="AN166"/>
      <c r="AO166"/>
      <c r="AP166"/>
      <c r="AQ166"/>
      <c r="AR166"/>
      <c r="AS166"/>
      <c r="AT166"/>
      <c r="AU166"/>
      <c r="AV166"/>
      <c r="AW166"/>
      <c r="AX166" t="inlineStr">
        <is>
          <t>Mortality</t>
        </is>
      </c>
      <c r="AY166" t="inlineStr">
        <is>
          <t>Mortality</t>
        </is>
      </c>
      <c r="AZ166" t="inlineStr">
        <is>
          <t>LC50</t>
        </is>
      </c>
      <c r="BA166"/>
      <c r="BB166" t="n">
        <v>4.0</v>
      </c>
      <c r="BC166"/>
      <c r="BD166"/>
      <c r="BE166"/>
      <c r="BF166"/>
      <c r="BG166" t="inlineStr">
        <is>
          <t>Day(s)</t>
        </is>
      </c>
      <c r="BH166" t="inlineStr">
        <is>
          <t>Pure</t>
        </is>
      </c>
      <c r="BI166" t="inlineStr">
        <is>
          <t>DTXSID8020090</t>
        </is>
      </c>
      <c r="BJ166"/>
      <c r="BK166"/>
      <c r="BL166"/>
      <c r="BM166"/>
      <c r="BN166"/>
      <c r="BO166"/>
      <c r="BP166"/>
      <c r="BQ166"/>
      <c r="BR166"/>
      <c r="BS166"/>
      <c r="BT166" t="inlineStr">
        <is>
          <t>--</t>
        </is>
      </c>
      <c r="BU166"/>
      <c r="BV166"/>
      <c r="BW166"/>
      <c r="BX166"/>
      <c r="BY166"/>
      <c r="BZ166"/>
      <c r="CA166"/>
      <c r="CB166"/>
      <c r="CC166"/>
      <c r="CD166"/>
      <c r="CE166"/>
      <c r="CF166"/>
      <c r="CG166"/>
      <c r="CH166"/>
      <c r="CI166" t="inlineStr">
        <is>
          <t xml:space="preserve"> Affected fish lost equilibrium prior to death.  Effect data were not recorded.  Individual lengths and weights of the test fish were not recorded; however, the calculated mean weight was 0.27 g.  Samples were not taken at 96 hr for/ </t>
        </is>
      </c>
      <c r="CJ166" t="inlineStr">
        <is>
          <t xml:space="preserve">   Affected fish lost equilibrium prior to death.  Effect data were not recorded.  Individual lengths and weights of the test fish were not recorded; however, the calculated mean weight was 0.27 g.  Samples were not taken at 96 hr for/ </t>
        </is>
      </c>
      <c r="CK166" t="inlineStr">
        <is>
          <t>Geiger,D.L., L.T. Brooke, and D.J. Call</t>
        </is>
      </c>
      <c r="CL166" t="n">
        <v>3217.0</v>
      </c>
      <c r="CM166" t="inlineStr">
        <is>
          <t>Acute Toxicities of Organic Chemicals to Fathead Minnows (Pimephales promelas), Volume V</t>
        </is>
      </c>
      <c r="CN166" t="inlineStr">
        <is>
          <t>Center for Lake Superior Environmental Studies, University of Wisconsin, Superior, WI:332 p.</t>
        </is>
      </c>
      <c r="CO166" t="n">
        <v>1990.0</v>
      </c>
      <c r="CP166" t="inlineStr">
        <is>
          <t>Geiger,D.L., L.T. Brooke, and D.J. Call (1990). Acute Toxicities of Organic Chemicals to Fathead Minnows (Pimephales promelas), Volume V. Center for Lake Superior Environmental Studies, University of Wisconsin, Superior, WI, 332 p. ECOREF#:3217</t>
        </is>
      </c>
    </row>
    <row r="167">
      <c r="A167" t="n">
        <v>62533.0</v>
      </c>
      <c r="B167" t="inlineStr">
        <is>
          <t>Benzenamine</t>
        </is>
      </c>
      <c r="C167"/>
      <c r="D167" t="inlineStr">
        <is>
          <t>Measured</t>
        </is>
      </c>
      <c r="E167" t="inlineStr">
        <is>
          <t>Not coded</t>
        </is>
      </c>
      <c r="F167"/>
      <c r="G167"/>
      <c r="H167"/>
      <c r="I167"/>
      <c r="J167"/>
      <c r="K167"/>
      <c r="L167" t="inlineStr">
        <is>
          <t>Pimephales promelas</t>
        </is>
      </c>
      <c r="M167" t="inlineStr">
        <is>
          <t>Fathead Minnow</t>
        </is>
      </c>
      <c r="N167"/>
      <c r="O167"/>
      <c r="P167"/>
      <c r="Q167"/>
      <c r="R167"/>
      <c r="S167"/>
      <c r="T167"/>
      <c r="U167"/>
      <c r="V167" t="inlineStr">
        <is>
          <t>Flow-through</t>
        </is>
      </c>
      <c r="W167" t="inlineStr">
        <is>
          <t>Fresh water</t>
        </is>
      </c>
      <c r="X167" t="inlineStr">
        <is>
          <t>Lab</t>
        </is>
      </c>
      <c r="Y167"/>
      <c r="Z167" t="inlineStr">
        <is>
          <t>Active ingredient</t>
        </is>
      </c>
      <c r="AA167"/>
      <c r="AB167" t="n">
        <v>77.9</v>
      </c>
      <c r="AC167"/>
      <c r="AD167" t="n">
        <v>70.6</v>
      </c>
      <c r="AE167"/>
      <c r="AF167" t="n">
        <v>86.1</v>
      </c>
      <c r="AG167" t="inlineStr">
        <is>
          <t>AI mg/L</t>
        </is>
      </c>
      <c r="AH167"/>
      <c r="AI167"/>
      <c r="AJ167"/>
      <c r="AK167"/>
      <c r="AL167"/>
      <c r="AM167"/>
      <c r="AN167"/>
      <c r="AO167"/>
      <c r="AP167"/>
      <c r="AQ167"/>
      <c r="AR167"/>
      <c r="AS167"/>
      <c r="AT167"/>
      <c r="AU167"/>
      <c r="AV167"/>
      <c r="AW167"/>
      <c r="AX167" t="inlineStr">
        <is>
          <t>Mortality</t>
        </is>
      </c>
      <c r="AY167" t="inlineStr">
        <is>
          <t>Mortality</t>
        </is>
      </c>
      <c r="AZ167" t="inlineStr">
        <is>
          <t>LC50</t>
        </is>
      </c>
      <c r="BA167"/>
      <c r="BB167" t="n">
        <v>4.0</v>
      </c>
      <c r="BC167"/>
      <c r="BD167"/>
      <c r="BE167"/>
      <c r="BF167"/>
      <c r="BG167" t="inlineStr">
        <is>
          <t>Day(s)</t>
        </is>
      </c>
      <c r="BH167"/>
      <c r="BI167" t="inlineStr">
        <is>
          <t>DTXSID8020090</t>
        </is>
      </c>
      <c r="BJ167" t="inlineStr">
        <is>
          <t>10.1007/BF01055420</t>
        </is>
      </c>
      <c r="BK167"/>
      <c r="BL167"/>
      <c r="BM167"/>
      <c r="BN167"/>
      <c r="BO167"/>
      <c r="BP167"/>
      <c r="BQ167"/>
      <c r="BR167"/>
      <c r="BS167"/>
      <c r="BT167" t="inlineStr">
        <is>
          <t>--</t>
        </is>
      </c>
      <c r="BU167"/>
      <c r="BV167"/>
      <c r="BW167"/>
      <c r="BX167"/>
      <c r="BY167"/>
      <c r="BZ167"/>
      <c r="CA167"/>
      <c r="CB167"/>
      <c r="CC167"/>
      <c r="CD167"/>
      <c r="CE167"/>
      <c r="CF167"/>
      <c r="CG167"/>
      <c r="CH167"/>
      <c r="CI167"/>
      <c r="CJ167"/>
      <c r="CK167" t="inlineStr">
        <is>
          <t>Holcombe,G.W., G.L. Phipps, A.H. Sulaiman, and A.D. Hoffman</t>
        </is>
      </c>
      <c r="CL167" t="n">
        <v>12665.0</v>
      </c>
      <c r="CM167" t="inlineStr">
        <is>
          <t>Simultaneous Multiple Species Testing: Acute Toxicity of 13 Chemicals to 12 Diverse Freshwater Amphibian, Fish, and Invertebrate Families</t>
        </is>
      </c>
      <c r="CN167" t="inlineStr">
        <is>
          <t>Arch. Environ. Contam. Toxicol.16:697-710</t>
        </is>
      </c>
      <c r="CO167" t="n">
        <v>1987.0</v>
      </c>
      <c r="CP167" t="inlineStr">
        <is>
          <t>Holcombe,G.W., G.L. Phipps, A.H. Sulaiman, and A.D. Hoffman (1987). Simultaneous Multiple Species Testing: Acute Toxicity of 13 Chemicals to 12 Diverse Freshwater Amphibian, Fish, and Invertebrate Families. Arch. Environ. Contam. Toxicol., 16, 697-710. doi:10.1007/BF01055420. ECOREF#:12665</t>
        </is>
      </c>
    </row>
    <row r="168">
      <c r="A168" t="n">
        <v>62533.0</v>
      </c>
      <c r="B168" t="inlineStr">
        <is>
          <t>Benzenamine</t>
        </is>
      </c>
      <c r="C168"/>
      <c r="D168" t="inlineStr">
        <is>
          <t>Measured</t>
        </is>
      </c>
      <c r="E168" t="inlineStr">
        <is>
          <t>Not coded</t>
        </is>
      </c>
      <c r="F168"/>
      <c r="G168" t="n">
        <v>99.0</v>
      </c>
      <c r="H168"/>
      <c r="I168"/>
      <c r="J168"/>
      <c r="K168"/>
      <c r="L168" t="inlineStr">
        <is>
          <t>Pimephales promelas</t>
        </is>
      </c>
      <c r="M168" t="inlineStr">
        <is>
          <t>Fathead Minnow</t>
        </is>
      </c>
      <c r="N168"/>
      <c r="O168"/>
      <c r="P168" t="n">
        <v>30.0</v>
      </c>
      <c r="Q168"/>
      <c r="R168"/>
      <c r="S168"/>
      <c r="T168"/>
      <c r="U168" t="inlineStr">
        <is>
          <t>Day(s)</t>
        </is>
      </c>
      <c r="V168" t="inlineStr">
        <is>
          <t>Flow-through</t>
        </is>
      </c>
      <c r="W168" t="inlineStr">
        <is>
          <t>Fresh water</t>
        </is>
      </c>
      <c r="X168" t="inlineStr">
        <is>
          <t>Lab</t>
        </is>
      </c>
      <c r="Y168"/>
      <c r="Z168" t="inlineStr">
        <is>
          <t>Active ingredient</t>
        </is>
      </c>
      <c r="AA168"/>
      <c r="AB168" t="n">
        <v>114.0</v>
      </c>
      <c r="AC168"/>
      <c r="AD168" t="n">
        <v>102.0</v>
      </c>
      <c r="AE168"/>
      <c r="AF168" t="n">
        <v>127.0</v>
      </c>
      <c r="AG168" t="inlineStr">
        <is>
          <t>AI mg/L</t>
        </is>
      </c>
      <c r="AH168"/>
      <c r="AI168"/>
      <c r="AJ168"/>
      <c r="AK168"/>
      <c r="AL168"/>
      <c r="AM168"/>
      <c r="AN168"/>
      <c r="AO168"/>
      <c r="AP168"/>
      <c r="AQ168"/>
      <c r="AR168"/>
      <c r="AS168"/>
      <c r="AT168"/>
      <c r="AU168"/>
      <c r="AV168"/>
      <c r="AW168"/>
      <c r="AX168" t="inlineStr">
        <is>
          <t>Mortality</t>
        </is>
      </c>
      <c r="AY168" t="inlineStr">
        <is>
          <t>Mortality</t>
        </is>
      </c>
      <c r="AZ168" t="inlineStr">
        <is>
          <t>LC50</t>
        </is>
      </c>
      <c r="BA168"/>
      <c r="BB168" t="n">
        <v>4.0</v>
      </c>
      <c r="BC168"/>
      <c r="BD168"/>
      <c r="BE168"/>
      <c r="BF168"/>
      <c r="BG168" t="inlineStr">
        <is>
          <t>Day(s)</t>
        </is>
      </c>
      <c r="BH168" t="inlineStr">
        <is>
          <t>Pure</t>
        </is>
      </c>
      <c r="BI168" t="inlineStr">
        <is>
          <t>DTXSID8020090</t>
        </is>
      </c>
      <c r="BJ168"/>
      <c r="BK168"/>
      <c r="BL168"/>
      <c r="BM168"/>
      <c r="BN168"/>
      <c r="BO168"/>
      <c r="BP168"/>
      <c r="BQ168"/>
      <c r="BR168"/>
      <c r="BS168"/>
      <c r="BT168" t="inlineStr">
        <is>
          <t>--</t>
        </is>
      </c>
      <c r="BU168"/>
      <c r="BV168"/>
      <c r="BW168"/>
      <c r="BX168"/>
      <c r="BY168"/>
      <c r="BZ168"/>
      <c r="CA168"/>
      <c r="CB168"/>
      <c r="CC168"/>
      <c r="CD168"/>
      <c r="CE168"/>
      <c r="CF168"/>
      <c r="CG168"/>
      <c r="CH168"/>
      <c r="CI168" t="inlineStr">
        <is>
          <t xml:space="preserve"> Affected fish lost schooling behavior, were hyperactive and overreactive to external stimuli, had increased respiration and were darkly colored.  Equilibrium loss was not observed prior to death.  Increased alkalinity values were due to a </t>
        </is>
      </c>
      <c r="CJ168" t="inlineStr">
        <is>
          <t xml:space="preserve">   Affected fish lost schooling behavior, were hyperactive and overreactive to external stimuli, had increased respiration and were darkly colored.  Equilibrium loss was not observed prior to death.  Increased alkalinity values were due to a </t>
        </is>
      </c>
      <c r="CK168" t="inlineStr">
        <is>
          <t>Geiger,D.L., L.T. Brooke, and D.J. Call</t>
        </is>
      </c>
      <c r="CL168" t="n">
        <v>3217.0</v>
      </c>
      <c r="CM168" t="inlineStr">
        <is>
          <t>Acute Toxicities of Organic Chemicals to Fathead Minnows (Pimephales promelas), Volume V</t>
        </is>
      </c>
      <c r="CN168" t="inlineStr">
        <is>
          <t>Center for Lake Superior Environmental Studies, University of Wisconsin, Superior, WI:332 p.</t>
        </is>
      </c>
      <c r="CO168" t="n">
        <v>1990.0</v>
      </c>
      <c r="CP168" t="inlineStr">
        <is>
          <t>Geiger,D.L., L.T. Brooke, and D.J. Call (1990). Acute Toxicities of Organic Chemicals to Fathead Minnows (Pimephales promelas), Volume V. Center for Lake Superior Environmental Studies, University of Wisconsin, Superior, WI, 332 p. ECOREF#:3217</t>
        </is>
      </c>
    </row>
    <row r="169">
      <c r="A169" t="n">
        <v>62555.0</v>
      </c>
      <c r="B169" t="inlineStr">
        <is>
          <t>Thioacetamide</t>
        </is>
      </c>
      <c r="C169"/>
      <c r="D169" t="inlineStr">
        <is>
          <t>Measured</t>
        </is>
      </c>
      <c r="E169" t="inlineStr">
        <is>
          <t>Not coded</t>
        </is>
      </c>
      <c r="F169"/>
      <c r="G169"/>
      <c r="H169"/>
      <c r="I169"/>
      <c r="J169"/>
      <c r="K169"/>
      <c r="L169" t="inlineStr">
        <is>
          <t>Pimephales promelas</t>
        </is>
      </c>
      <c r="M169" t="inlineStr">
        <is>
          <t>Fathead Minnow</t>
        </is>
      </c>
      <c r="N169"/>
      <c r="O169"/>
      <c r="P169"/>
      <c r="Q169"/>
      <c r="R169"/>
      <c r="S169"/>
      <c r="T169"/>
      <c r="U169"/>
      <c r="V169" t="inlineStr">
        <is>
          <t>Static</t>
        </is>
      </c>
      <c r="W169" t="inlineStr">
        <is>
          <t>Fresh water</t>
        </is>
      </c>
      <c r="X169" t="inlineStr">
        <is>
          <t>Lab</t>
        </is>
      </c>
      <c r="Y169"/>
      <c r="Z169" t="inlineStr">
        <is>
          <t>Active ingredient</t>
        </is>
      </c>
      <c r="AA169"/>
      <c r="AB169" t="n">
        <v>270.0</v>
      </c>
      <c r="AC169"/>
      <c r="AD169"/>
      <c r="AE169"/>
      <c r="AF169"/>
      <c r="AG169" t="inlineStr">
        <is>
          <t>AI mg/L</t>
        </is>
      </c>
      <c r="AH169"/>
      <c r="AI169"/>
      <c r="AJ169"/>
      <c r="AK169"/>
      <c r="AL169"/>
      <c r="AM169"/>
      <c r="AN169"/>
      <c r="AO169"/>
      <c r="AP169"/>
      <c r="AQ169"/>
      <c r="AR169"/>
      <c r="AS169"/>
      <c r="AT169"/>
      <c r="AU169"/>
      <c r="AV169"/>
      <c r="AW169"/>
      <c r="AX169" t="inlineStr">
        <is>
          <t>Mortality</t>
        </is>
      </c>
      <c r="AY169" t="inlineStr">
        <is>
          <t>Mortality</t>
        </is>
      </c>
      <c r="AZ169" t="inlineStr">
        <is>
          <t>LC50</t>
        </is>
      </c>
      <c r="BA169"/>
      <c r="BB169" t="n">
        <v>4.0</v>
      </c>
      <c r="BC169"/>
      <c r="BD169"/>
      <c r="BE169"/>
      <c r="BF169"/>
      <c r="BG169" t="inlineStr">
        <is>
          <t>Day(s)</t>
        </is>
      </c>
      <c r="BH169"/>
      <c r="BI169" t="inlineStr">
        <is>
          <t>DTXSID9021340</t>
        </is>
      </c>
      <c r="BJ169"/>
      <c r="BK169"/>
      <c r="BL169"/>
      <c r="BM169"/>
      <c r="BN169"/>
      <c r="BO169"/>
      <c r="BP169"/>
      <c r="BQ169"/>
      <c r="BR169"/>
      <c r="BS169"/>
      <c r="BT169" t="inlineStr">
        <is>
          <t>--</t>
        </is>
      </c>
      <c r="BU169"/>
      <c r="BV169"/>
      <c r="BW169"/>
      <c r="BX169"/>
      <c r="BY169"/>
      <c r="BZ169"/>
      <c r="CA169"/>
      <c r="CB169"/>
      <c r="CC169"/>
      <c r="CD169"/>
      <c r="CE169"/>
      <c r="CF169"/>
      <c r="CG169"/>
      <c r="CH169"/>
      <c r="CI169" t="inlineStr">
        <is>
          <t xml:space="preserve"> CONTR/FOLLOWED EPA STANDARD METHODS//</t>
        </is>
      </c>
      <c r="CJ169" t="inlineStr">
        <is>
          <t xml:space="preserve">   CONTR/FOLLOWED EPA STANDARD METHODS//</t>
        </is>
      </c>
      <c r="CK169" t="inlineStr">
        <is>
          <t>Curtis,M.W., C.M. Curran, and C.H. Ward</t>
        </is>
      </c>
      <c r="CL169" t="n">
        <v>2966.0</v>
      </c>
      <c r="CM169" t="inlineStr">
        <is>
          <t>Aquatic Toxicity Testing As Fundament for a Spill Prevention Program</t>
        </is>
      </c>
      <c r="CN169" t="inlineStr">
        <is>
          <t>In: Proc.1980 Nat.Conf.Control of Hazardous Material Spills, Louisville, KY:284-287</t>
        </is>
      </c>
      <c r="CO169" t="n">
        <v>1981.0</v>
      </c>
      <c r="CP169" t="inlineStr">
        <is>
          <t>Curtis,M.W., C.M. Curran, and C.H. Ward (1981). Aquatic Toxicity Testing As Fundament for a Spill Prevention Program. In: Proc.1980 Nat.Conf.Control of Hazardous Material Spills, Louisville, KY, 284-287. ECOREF#:2966</t>
        </is>
      </c>
    </row>
    <row r="170">
      <c r="A170" t="n">
        <v>62566.0</v>
      </c>
      <c r="B170" t="inlineStr">
        <is>
          <t>Thiourea</t>
        </is>
      </c>
      <c r="C170"/>
      <c r="D170" t="inlineStr">
        <is>
          <t>Unmeasured</t>
        </is>
      </c>
      <c r="E170" t="inlineStr">
        <is>
          <t>Standard Methods for the Examination of Water and Wastewater</t>
        </is>
      </c>
      <c r="F170"/>
      <c r="G170"/>
      <c r="H170"/>
      <c r="I170"/>
      <c r="J170"/>
      <c r="K170"/>
      <c r="L170" t="inlineStr">
        <is>
          <t>Pimephales promelas</t>
        </is>
      </c>
      <c r="M170" t="inlineStr">
        <is>
          <t>Fathead Minnow</t>
        </is>
      </c>
      <c r="N170"/>
      <c r="O170"/>
      <c r="P170"/>
      <c r="Q170"/>
      <c r="R170"/>
      <c r="S170"/>
      <c r="T170"/>
      <c r="U170"/>
      <c r="V170" t="inlineStr">
        <is>
          <t>Static</t>
        </is>
      </c>
      <c r="W170" t="inlineStr">
        <is>
          <t>Fresh water</t>
        </is>
      </c>
      <c r="X170" t="inlineStr">
        <is>
          <t>Lab</t>
        </is>
      </c>
      <c r="Y170" t="n">
        <v>4.0</v>
      </c>
      <c r="Z170" t="inlineStr">
        <is>
          <t>Formulation</t>
        </is>
      </c>
      <c r="AA170" t="inlineStr">
        <is>
          <t>&gt;</t>
        </is>
      </c>
      <c r="AB170" t="n">
        <v>100.0</v>
      </c>
      <c r="AC170"/>
      <c r="AD170"/>
      <c r="AE170"/>
      <c r="AF170"/>
      <c r="AG170" t="inlineStr">
        <is>
          <t>AI mg/L</t>
        </is>
      </c>
      <c r="AH170"/>
      <c r="AI170"/>
      <c r="AJ170"/>
      <c r="AK170"/>
      <c r="AL170"/>
      <c r="AM170"/>
      <c r="AN170"/>
      <c r="AO170"/>
      <c r="AP170"/>
      <c r="AQ170"/>
      <c r="AR170"/>
      <c r="AS170"/>
      <c r="AT170"/>
      <c r="AU170"/>
      <c r="AV170"/>
      <c r="AW170"/>
      <c r="AX170" t="inlineStr">
        <is>
          <t>Mortality</t>
        </is>
      </c>
      <c r="AY170" t="inlineStr">
        <is>
          <t>Mortality</t>
        </is>
      </c>
      <c r="AZ170" t="inlineStr">
        <is>
          <t>LC50</t>
        </is>
      </c>
      <c r="BA170"/>
      <c r="BB170" t="n">
        <v>4.0</v>
      </c>
      <c r="BC170"/>
      <c r="BD170"/>
      <c r="BE170"/>
      <c r="BF170"/>
      <c r="BG170" t="inlineStr">
        <is>
          <t>Day(s)</t>
        </is>
      </c>
      <c r="BH170"/>
      <c r="BI170" t="inlineStr">
        <is>
          <t>DTXSID9021348</t>
        </is>
      </c>
      <c r="BJ170"/>
      <c r="BK170"/>
      <c r="BL170" t="inlineStr">
        <is>
          <t>Acute</t>
        </is>
      </c>
      <c r="BM170"/>
      <c r="BN170"/>
      <c r="BO170"/>
      <c r="BP170"/>
      <c r="BQ170"/>
      <c r="BR170"/>
      <c r="BS170"/>
      <c r="BT170" t="inlineStr">
        <is>
          <t>--</t>
        </is>
      </c>
      <c r="BU170"/>
      <c r="BV170"/>
      <c r="BW170"/>
      <c r="BX170"/>
      <c r="BY170"/>
      <c r="BZ170"/>
      <c r="CA170"/>
      <c r="CB170"/>
      <c r="CC170"/>
      <c r="CD170"/>
      <c r="CE170"/>
      <c r="CF170"/>
      <c r="CG170"/>
      <c r="CH170"/>
      <c r="CI170"/>
      <c r="CJ170" t="inlineStr">
        <is>
          <t xml:space="preserve">SOURCE/MUSKIE HATCHERY, ASBURY, NEW JERSEY//   </t>
        </is>
      </c>
      <c r="CK170" t="inlineStr">
        <is>
          <t>National Association of Photographic Manufacturers</t>
        </is>
      </c>
      <c r="CL170" t="n">
        <v>167113.0</v>
      </c>
      <c r="CM170" t="inlineStr">
        <is>
          <t>Environmental Effect of Photoprocessing Chemicals Vol I and II (557)</t>
        </is>
      </c>
      <c r="CN170" t="inlineStr">
        <is>
          <t>EPA/OTS Doc. #40-8469216:536 p.</t>
        </is>
      </c>
      <c r="CO170" t="n">
        <v>1974.0</v>
      </c>
      <c r="CP170" t="inlineStr">
        <is>
          <t>National Association of Photographic Manufacturers (1974). Environmental Effect of Photoprocessing Chemicals Vol I and II (557). EPA/OTS Doc. #40-8469216, 536 p. ECOREF#:167113</t>
        </is>
      </c>
    </row>
    <row r="171">
      <c r="A171" t="n">
        <v>62737.0</v>
      </c>
      <c r="B171" t="inlineStr">
        <is>
          <t>Phosphoric acid 2,2-dichloroethenyl dimethyl ester</t>
        </is>
      </c>
      <c r="C171"/>
      <c r="D171" t="inlineStr">
        <is>
          <t>Not reported</t>
        </is>
      </c>
      <c r="E171" t="inlineStr">
        <is>
          <t>Not coded</t>
        </is>
      </c>
      <c r="F171"/>
      <c r="G171" t="n">
        <v>93.0</v>
      </c>
      <c r="H171"/>
      <c r="I171"/>
      <c r="J171"/>
      <c r="K171"/>
      <c r="L171" t="inlineStr">
        <is>
          <t>Pimephales promelas</t>
        </is>
      </c>
      <c r="M171" t="inlineStr">
        <is>
          <t>Fathead Minnow</t>
        </is>
      </c>
      <c r="N171"/>
      <c r="O171"/>
      <c r="P171"/>
      <c r="Q171"/>
      <c r="R171"/>
      <c r="S171"/>
      <c r="T171"/>
      <c r="U171"/>
      <c r="V171" t="inlineStr">
        <is>
          <t>Static</t>
        </is>
      </c>
      <c r="W171" t="inlineStr">
        <is>
          <t>Fresh water</t>
        </is>
      </c>
      <c r="X171" t="inlineStr">
        <is>
          <t>Lab</t>
        </is>
      </c>
      <c r="Y171"/>
      <c r="Z171" t="inlineStr">
        <is>
          <t>Active ingredient</t>
        </is>
      </c>
      <c r="AA171"/>
      <c r="AB171" t="n">
        <v>11.6</v>
      </c>
      <c r="AC171"/>
      <c r="AD171" t="n">
        <v>7.83</v>
      </c>
      <c r="AE171"/>
      <c r="AF171" t="n">
        <v>17.2</v>
      </c>
      <c r="AG171" t="inlineStr">
        <is>
          <t>AI mg/L</t>
        </is>
      </c>
      <c r="AH171"/>
      <c r="AI171"/>
      <c r="AJ171"/>
      <c r="AK171"/>
      <c r="AL171"/>
      <c r="AM171"/>
      <c r="AN171"/>
      <c r="AO171"/>
      <c r="AP171"/>
      <c r="AQ171"/>
      <c r="AR171"/>
      <c r="AS171"/>
      <c r="AT171"/>
      <c r="AU171"/>
      <c r="AV171"/>
      <c r="AW171"/>
      <c r="AX171" t="inlineStr">
        <is>
          <t>Mortality</t>
        </is>
      </c>
      <c r="AY171" t="inlineStr">
        <is>
          <t>Mortality</t>
        </is>
      </c>
      <c r="AZ171" t="inlineStr">
        <is>
          <t>LC50</t>
        </is>
      </c>
      <c r="BA171"/>
      <c r="BB171" t="n">
        <v>4.0</v>
      </c>
      <c r="BC171"/>
      <c r="BD171"/>
      <c r="BE171"/>
      <c r="BF171"/>
      <c r="BG171" t="inlineStr">
        <is>
          <t>Day(s)</t>
        </is>
      </c>
      <c r="BH171" t="inlineStr">
        <is>
          <t>Pure</t>
        </is>
      </c>
      <c r="BI171" t="inlineStr">
        <is>
          <t>DTXSID5020449</t>
        </is>
      </c>
      <c r="BJ171"/>
      <c r="BK171"/>
      <c r="BL171"/>
      <c r="BM171"/>
      <c r="BN171"/>
      <c r="BO171"/>
      <c r="BP171"/>
      <c r="BQ171"/>
      <c r="BR171"/>
      <c r="BS171"/>
      <c r="BT171" t="inlineStr">
        <is>
          <t>--</t>
        </is>
      </c>
      <c r="BU171"/>
      <c r="BV171"/>
      <c r="BW171"/>
      <c r="BX171"/>
      <c r="BY171"/>
      <c r="BZ171"/>
      <c r="CA171"/>
      <c r="CB171"/>
      <c r="CC171"/>
      <c r="CD171"/>
      <c r="CE171"/>
      <c r="CF171"/>
      <c r="CG171"/>
      <c r="CH171"/>
      <c r="CI171"/>
      <c r="CJ171"/>
      <c r="CK171" t="inlineStr">
        <is>
          <t>Mayer,F.L.,Jr., and M.R. Ellersieck</t>
        </is>
      </c>
      <c r="CL171" t="n">
        <v>6797.0</v>
      </c>
      <c r="CM171" t="inlineStr">
        <is>
          <t>Manual of Acute Toxicity: Interpretation and Data Base for 410 Chemicals and 66 Species of Freshwater Animals</t>
        </is>
      </c>
      <c r="CN171" t="inlineStr">
        <is>
          <t>USDI Fish and Wildlife Service, Publication No.160, Washington, DC:505 p.</t>
        </is>
      </c>
      <c r="CO171" t="n">
        <v>1986.0</v>
      </c>
      <c r="CP171" t="inlineStr">
        <is>
          <t>Mayer,F.L.,Jr., and M.R. Ellersieck (1986). Manual of Acute Toxicity: Interpretation and Data Base for 410 Chemicals and 66 Species of Freshwater Animals. USDI Fish and Wildlife Service, Publication No.160, Washington, DC, 505 p. ECOREF#:6797</t>
        </is>
      </c>
    </row>
    <row r="172">
      <c r="A172" t="n">
        <v>62737.0</v>
      </c>
      <c r="B172" t="inlineStr">
        <is>
          <t>Phosphoric acid 2,2-dichloroethenyl dimethyl ester</t>
        </is>
      </c>
      <c r="C172"/>
      <c r="D172" t="inlineStr">
        <is>
          <t>Measured</t>
        </is>
      </c>
      <c r="E172" t="inlineStr">
        <is>
          <t>Not coded</t>
        </is>
      </c>
      <c r="F172"/>
      <c r="G172" t="n">
        <v>98.0</v>
      </c>
      <c r="H172"/>
      <c r="I172"/>
      <c r="J172"/>
      <c r="K172"/>
      <c r="L172" t="inlineStr">
        <is>
          <t>Pimephales promelas</t>
        </is>
      </c>
      <c r="M172" t="inlineStr">
        <is>
          <t>Fathead Minnow</t>
        </is>
      </c>
      <c r="N172"/>
      <c r="O172"/>
      <c r="P172" t="n">
        <v>30.0</v>
      </c>
      <c r="Q172"/>
      <c r="R172"/>
      <c r="S172"/>
      <c r="T172"/>
      <c r="U172" t="inlineStr">
        <is>
          <t>Day(s)</t>
        </is>
      </c>
      <c r="V172" t="inlineStr">
        <is>
          <t>Flow-through</t>
        </is>
      </c>
      <c r="W172" t="inlineStr">
        <is>
          <t>Fresh water</t>
        </is>
      </c>
      <c r="X172" t="inlineStr">
        <is>
          <t>Lab</t>
        </is>
      </c>
      <c r="Y172"/>
      <c r="Z172" t="inlineStr">
        <is>
          <t>Active ingredient</t>
        </is>
      </c>
      <c r="AA172"/>
      <c r="AB172" t="n">
        <v>3.09</v>
      </c>
      <c r="AC172"/>
      <c r="AD172" t="n">
        <v>2.57</v>
      </c>
      <c r="AE172"/>
      <c r="AF172" t="n">
        <v>3.73</v>
      </c>
      <c r="AG172" t="inlineStr">
        <is>
          <t>AI mg/L</t>
        </is>
      </c>
      <c r="AH172"/>
      <c r="AI172"/>
      <c r="AJ172"/>
      <c r="AK172"/>
      <c r="AL172"/>
      <c r="AM172"/>
      <c r="AN172"/>
      <c r="AO172"/>
      <c r="AP172"/>
      <c r="AQ172"/>
      <c r="AR172"/>
      <c r="AS172"/>
      <c r="AT172"/>
      <c r="AU172"/>
      <c r="AV172"/>
      <c r="AW172"/>
      <c r="AX172" t="inlineStr">
        <is>
          <t>Mortality</t>
        </is>
      </c>
      <c r="AY172" t="inlineStr">
        <is>
          <t>Mortality</t>
        </is>
      </c>
      <c r="AZ172" t="inlineStr">
        <is>
          <t>LC50</t>
        </is>
      </c>
      <c r="BA172"/>
      <c r="BB172" t="n">
        <v>4.0</v>
      </c>
      <c r="BC172"/>
      <c r="BD172"/>
      <c r="BE172"/>
      <c r="BF172"/>
      <c r="BG172" t="inlineStr">
        <is>
          <t>Day(s)</t>
        </is>
      </c>
      <c r="BH172" t="inlineStr">
        <is>
          <t>Pure</t>
        </is>
      </c>
      <c r="BI172" t="inlineStr">
        <is>
          <t>DTXSID5020449</t>
        </is>
      </c>
      <c r="BJ172"/>
      <c r="BK172"/>
      <c r="BL172"/>
      <c r="BM172"/>
      <c r="BN172"/>
      <c r="BO172"/>
      <c r="BP172"/>
      <c r="BQ172"/>
      <c r="BR172"/>
      <c r="BS172"/>
      <c r="BT172" t="inlineStr">
        <is>
          <t>--</t>
        </is>
      </c>
      <c r="BU172"/>
      <c r="BV172"/>
      <c r="BW172"/>
      <c r="BX172"/>
      <c r="BY172"/>
      <c r="BZ172"/>
      <c r="CA172"/>
      <c r="CB172"/>
      <c r="CC172"/>
      <c r="CD172"/>
      <c r="CE172"/>
      <c r="CF172"/>
      <c r="CG172"/>
      <c r="CH172"/>
      <c r="CI172"/>
      <c r="CJ172"/>
      <c r="CK172" t="inlineStr">
        <is>
          <t>Brooke,L.T.</t>
        </is>
      </c>
      <c r="CL172" t="n">
        <v>17138.0</v>
      </c>
      <c r="CM172" t="inlineStr">
        <is>
          <t>Results of Freshwater Exposures with the Chemicals Atrazine, Biphenyl, Butachlor, Carbaryl, Carbazole, Dibenzofuran, 3,3'-Dichlorobenzidine, Dichlorvos, 1,2-Epoxyethylbenzene (Styrene Oxide), Isophorone, Isopropalin, Ox</t>
        </is>
      </c>
      <c r="CN172" t="inlineStr">
        <is>
          <t>Center for Lake Superior Environmental Studies, University of Wisconsin, Superior, WI:110 p.</t>
        </is>
      </c>
      <c r="CO172" t="n">
        <v>1991.0</v>
      </c>
      <c r="CP172" t="inlineStr">
        <is>
          <t>Brooke,L.T. (1991). Results of Freshwater Exposures with the Chemicals Atrazine, Biphenyl, Butachlor, Carbaryl, Carbazole, Dibenzofuran, 3,3'-Dichlorobenzidine, Dichlorvos, 1,2-Epoxyethylbenzene (Styrene Oxide), Isophorone, Isopropalin, Ox. Center for Lake Superior Environmental Studies, University of Wisconsin, Superior, WI, 110 p. ECOREF#:17138</t>
        </is>
      </c>
    </row>
    <row r="173">
      <c r="A173" t="n">
        <v>62737.0</v>
      </c>
      <c r="B173" t="inlineStr">
        <is>
          <t>Phosphoric acid 2,2-dichloroethenyl dimethyl ester</t>
        </is>
      </c>
      <c r="C173" t="inlineStr">
        <is>
          <t>Technical grade, technical product, technical formulation</t>
        </is>
      </c>
      <c r="D173" t="inlineStr">
        <is>
          <t>Unmeasured</t>
        </is>
      </c>
      <c r="E173" t="inlineStr">
        <is>
          <t>Not coded</t>
        </is>
      </c>
      <c r="F173"/>
      <c r="G173" t="n">
        <v>93.0</v>
      </c>
      <c r="H173"/>
      <c r="I173"/>
      <c r="J173"/>
      <c r="K173"/>
      <c r="L173" t="inlineStr">
        <is>
          <t>Pimephales promelas</t>
        </is>
      </c>
      <c r="M173" t="inlineStr">
        <is>
          <t>Fathead Minnow</t>
        </is>
      </c>
      <c r="N173"/>
      <c r="O173"/>
      <c r="P173"/>
      <c r="Q173"/>
      <c r="R173"/>
      <c r="S173"/>
      <c r="T173"/>
      <c r="U173"/>
      <c r="V173" t="inlineStr">
        <is>
          <t>Static</t>
        </is>
      </c>
      <c r="W173" t="inlineStr">
        <is>
          <t>Fresh water</t>
        </is>
      </c>
      <c r="X173" t="inlineStr">
        <is>
          <t>Lab</t>
        </is>
      </c>
      <c r="Y173"/>
      <c r="Z173" t="inlineStr">
        <is>
          <t>Active ingredient</t>
        </is>
      </c>
      <c r="AA173"/>
      <c r="AB173" t="n">
        <v>4.0</v>
      </c>
      <c r="AC173"/>
      <c r="AD173" t="n">
        <v>3.2</v>
      </c>
      <c r="AE173"/>
      <c r="AF173" t="n">
        <v>5.0</v>
      </c>
      <c r="AG173" t="inlineStr">
        <is>
          <t>AI mg/L</t>
        </is>
      </c>
      <c r="AH173"/>
      <c r="AI173"/>
      <c r="AJ173"/>
      <c r="AK173"/>
      <c r="AL173"/>
      <c r="AM173"/>
      <c r="AN173"/>
      <c r="AO173"/>
      <c r="AP173"/>
      <c r="AQ173"/>
      <c r="AR173"/>
      <c r="AS173"/>
      <c r="AT173"/>
      <c r="AU173"/>
      <c r="AV173"/>
      <c r="AW173"/>
      <c r="AX173" t="inlineStr">
        <is>
          <t>Mortality</t>
        </is>
      </c>
      <c r="AY173" t="inlineStr">
        <is>
          <t>Mortality</t>
        </is>
      </c>
      <c r="AZ173" t="inlineStr">
        <is>
          <t>LC50</t>
        </is>
      </c>
      <c r="BA173"/>
      <c r="BB173" t="n">
        <v>4.0</v>
      </c>
      <c r="BC173"/>
      <c r="BD173"/>
      <c r="BE173"/>
      <c r="BF173"/>
      <c r="BG173" t="inlineStr">
        <is>
          <t>Day(s)</t>
        </is>
      </c>
      <c r="BH173" t="inlineStr">
        <is>
          <t>Pure</t>
        </is>
      </c>
      <c r="BI173" t="inlineStr">
        <is>
          <t>DTXSID5020449</t>
        </is>
      </c>
      <c r="BJ173"/>
      <c r="BK173"/>
      <c r="BL173"/>
      <c r="BM173"/>
      <c r="BN173"/>
      <c r="BO173"/>
      <c r="BP173"/>
      <c r="BQ173"/>
      <c r="BR173"/>
      <c r="BS173"/>
      <c r="BT173" t="inlineStr">
        <is>
          <t>--</t>
        </is>
      </c>
      <c r="BU173"/>
      <c r="BV173"/>
      <c r="BW173"/>
      <c r="BX173"/>
      <c r="BY173"/>
      <c r="BZ173"/>
      <c r="CA173"/>
      <c r="CB173"/>
      <c r="CC173"/>
      <c r="CD173"/>
      <c r="CE173"/>
      <c r="CF173"/>
      <c r="CG173"/>
      <c r="CH173"/>
      <c r="CI173"/>
      <c r="CJ173"/>
      <c r="CK173" t="inlineStr">
        <is>
          <t>Pickering,Q.H., and C. Henderson</t>
        </is>
      </c>
      <c r="CL173" t="n">
        <v>8096.0</v>
      </c>
      <c r="CM173" t="inlineStr">
        <is>
          <t>The Acute Toxicity of Some Pesticides to Fish</t>
        </is>
      </c>
      <c r="CN173" t="inlineStr">
        <is>
          <t>Ohio J. Sci.66(5): 508-513</t>
        </is>
      </c>
      <c r="CO173" t="n">
        <v>1966.0</v>
      </c>
      <c r="CP173" t="inlineStr">
        <is>
          <t>Pickering,Q.H., and C. Henderson (1966). The Acute Toxicity of Some Pesticides to Fish. Ohio J. Sci., 66, (5), 508-513. ECOREF#:8096</t>
        </is>
      </c>
    </row>
    <row r="174">
      <c r="A174" t="n">
        <v>62759.0</v>
      </c>
      <c r="B174" t="inlineStr">
        <is>
          <t>N-Methyl-N-nitrosomethanamine</t>
        </is>
      </c>
      <c r="C174"/>
      <c r="D174" t="inlineStr">
        <is>
          <t>Measured</t>
        </is>
      </c>
      <c r="E174" t="inlineStr">
        <is>
          <t>Not coded</t>
        </is>
      </c>
      <c r="F174"/>
      <c r="G174"/>
      <c r="H174"/>
      <c r="I174"/>
      <c r="J174"/>
      <c r="K174"/>
      <c r="L174" t="inlineStr">
        <is>
          <t>Pimephales promelas</t>
        </is>
      </c>
      <c r="M174" t="inlineStr">
        <is>
          <t>Fathead Minnow</t>
        </is>
      </c>
      <c r="N174"/>
      <c r="O174"/>
      <c r="P174"/>
      <c r="Q174"/>
      <c r="R174"/>
      <c r="S174"/>
      <c r="T174"/>
      <c r="U174"/>
      <c r="V174" t="inlineStr">
        <is>
          <t>Static</t>
        </is>
      </c>
      <c r="W174" t="inlineStr">
        <is>
          <t>Fresh water</t>
        </is>
      </c>
      <c r="X174" t="inlineStr">
        <is>
          <t>Lab</t>
        </is>
      </c>
      <c r="Y174"/>
      <c r="Z174" t="inlineStr">
        <is>
          <t>Active ingredient</t>
        </is>
      </c>
      <c r="AA174"/>
      <c r="AB174" t="n">
        <v>940.0</v>
      </c>
      <c r="AC174"/>
      <c r="AD174" t="n">
        <v>832.0</v>
      </c>
      <c r="AE174"/>
      <c r="AF174" t="n">
        <v>1062.0</v>
      </c>
      <c r="AG174" t="inlineStr">
        <is>
          <t>AI mg/L</t>
        </is>
      </c>
      <c r="AH174"/>
      <c r="AI174"/>
      <c r="AJ174"/>
      <c r="AK174"/>
      <c r="AL174"/>
      <c r="AM174"/>
      <c r="AN174"/>
      <c r="AO174"/>
      <c r="AP174"/>
      <c r="AQ174"/>
      <c r="AR174"/>
      <c r="AS174"/>
      <c r="AT174"/>
      <c r="AU174"/>
      <c r="AV174"/>
      <c r="AW174"/>
      <c r="AX174" t="inlineStr">
        <is>
          <t>Mortality</t>
        </is>
      </c>
      <c r="AY174" t="inlineStr">
        <is>
          <t>Mortality</t>
        </is>
      </c>
      <c r="AZ174" t="inlineStr">
        <is>
          <t>LC50</t>
        </is>
      </c>
      <c r="BA174"/>
      <c r="BB174" t="n">
        <v>4.0</v>
      </c>
      <c r="BC174"/>
      <c r="BD174"/>
      <c r="BE174"/>
      <c r="BF174"/>
      <c r="BG174" t="inlineStr">
        <is>
          <t>Day(s)</t>
        </is>
      </c>
      <c r="BH174"/>
      <c r="BI174" t="inlineStr">
        <is>
          <t>DTXSID7021029</t>
        </is>
      </c>
      <c r="BJ174" t="inlineStr">
        <is>
          <t>10.1080/15287397909529808</t>
        </is>
      </c>
      <c r="BK174"/>
      <c r="BL174"/>
      <c r="BM174"/>
      <c r="BN174"/>
      <c r="BO174"/>
      <c r="BP174"/>
      <c r="BQ174"/>
      <c r="BR174"/>
      <c r="BS174"/>
      <c r="BT174" t="inlineStr">
        <is>
          <t>--</t>
        </is>
      </c>
      <c r="BU174"/>
      <c r="BV174"/>
      <c r="BW174"/>
      <c r="BX174"/>
      <c r="BY174"/>
      <c r="BZ174"/>
      <c r="CA174"/>
      <c r="CB174"/>
      <c r="CC174"/>
      <c r="CD174"/>
      <c r="CE174"/>
      <c r="CF174"/>
      <c r="CG174"/>
      <c r="CH174"/>
      <c r="CI174" t="inlineStr">
        <is>
          <t xml:space="preserve"> CONC/NOMINAL CONC REPORTED// CONTR/USED STANDARD METHODS// </t>
        </is>
      </c>
      <c r="CJ174" t="inlineStr">
        <is>
          <t xml:space="preserve">   CONC/NOMINAL CONC REPORTED// CONTR/USED STANDARD METHODS// </t>
        </is>
      </c>
      <c r="CK174" t="inlineStr">
        <is>
          <t>Draper III,A.C., and W.S. Brewer</t>
        </is>
      </c>
      <c r="CL174" t="n">
        <v>479.0</v>
      </c>
      <c r="CM174" t="inlineStr">
        <is>
          <t>Measurement of the Aquatic Toxicity of Volatile Nitrosamines</t>
        </is>
      </c>
      <c r="CN174" t="inlineStr">
        <is>
          <t>J. Toxicol. Environ. Health5:985-993</t>
        </is>
      </c>
      <c r="CO174" t="n">
        <v>1979.0</v>
      </c>
      <c r="CP174" t="inlineStr">
        <is>
          <t>Draper III,A.C., and W.S. Brewer (1979). Measurement of the Aquatic Toxicity of Volatile Nitrosamines. J. Toxicol. Environ. Health, 5, 985-993. doi:10.1080/15287397909529808. ECOREF#:479</t>
        </is>
      </c>
    </row>
    <row r="175">
      <c r="A175" t="n">
        <v>63252.0</v>
      </c>
      <c r="B175" t="inlineStr">
        <is>
          <t>1-Naphthalenol methylcarbamate</t>
        </is>
      </c>
      <c r="C175"/>
      <c r="D175" t="inlineStr">
        <is>
          <t>Not reported</t>
        </is>
      </c>
      <c r="E175" t="inlineStr">
        <is>
          <t>Not coded</t>
        </is>
      </c>
      <c r="F175"/>
      <c r="G175" t="n">
        <v>99.5</v>
      </c>
      <c r="H175"/>
      <c r="I175"/>
      <c r="J175"/>
      <c r="K175"/>
      <c r="L175" t="inlineStr">
        <is>
          <t>Pimephales promelas</t>
        </is>
      </c>
      <c r="M175" t="inlineStr">
        <is>
          <t>Fathead Minnow</t>
        </is>
      </c>
      <c r="N175"/>
      <c r="O175"/>
      <c r="P175"/>
      <c r="Q175"/>
      <c r="R175"/>
      <c r="S175"/>
      <c r="T175"/>
      <c r="U175"/>
      <c r="V175" t="inlineStr">
        <is>
          <t>Static</t>
        </is>
      </c>
      <c r="W175" t="inlineStr">
        <is>
          <t>Fresh water</t>
        </is>
      </c>
      <c r="X175" t="inlineStr">
        <is>
          <t>Lab</t>
        </is>
      </c>
      <c r="Y175"/>
      <c r="Z175" t="inlineStr">
        <is>
          <t>Active ingredient</t>
        </is>
      </c>
      <c r="AA175"/>
      <c r="AB175" t="n">
        <v>7.7</v>
      </c>
      <c r="AC175"/>
      <c r="AD175" t="n">
        <v>4.8</v>
      </c>
      <c r="AE175"/>
      <c r="AF175" t="n">
        <v>12.2</v>
      </c>
      <c r="AG175" t="inlineStr">
        <is>
          <t>AI mg/L</t>
        </is>
      </c>
      <c r="AH175"/>
      <c r="AI175"/>
      <c r="AJ175"/>
      <c r="AK175"/>
      <c r="AL175"/>
      <c r="AM175"/>
      <c r="AN175"/>
      <c r="AO175"/>
      <c r="AP175"/>
      <c r="AQ175"/>
      <c r="AR175"/>
      <c r="AS175"/>
      <c r="AT175"/>
      <c r="AU175"/>
      <c r="AV175"/>
      <c r="AW175"/>
      <c r="AX175" t="inlineStr">
        <is>
          <t>Mortality</t>
        </is>
      </c>
      <c r="AY175" t="inlineStr">
        <is>
          <t>Mortality</t>
        </is>
      </c>
      <c r="AZ175" t="inlineStr">
        <is>
          <t>LC50</t>
        </is>
      </c>
      <c r="BA175"/>
      <c r="BB175" t="n">
        <v>4.0</v>
      </c>
      <c r="BC175"/>
      <c r="BD175"/>
      <c r="BE175"/>
      <c r="BF175"/>
      <c r="BG175" t="inlineStr">
        <is>
          <t>Day(s)</t>
        </is>
      </c>
      <c r="BH175" t="inlineStr">
        <is>
          <t>Pure</t>
        </is>
      </c>
      <c r="BI175" t="inlineStr">
        <is>
          <t>DTXSID9020247</t>
        </is>
      </c>
      <c r="BJ175"/>
      <c r="BK175"/>
      <c r="BL175"/>
      <c r="BM175"/>
      <c r="BN175"/>
      <c r="BO175"/>
      <c r="BP175"/>
      <c r="BQ175"/>
      <c r="BR175"/>
      <c r="BS175"/>
      <c r="BT175" t="inlineStr">
        <is>
          <t>--</t>
        </is>
      </c>
      <c r="BU175"/>
      <c r="BV175"/>
      <c r="BW175"/>
      <c r="BX175"/>
      <c r="BY175"/>
      <c r="BZ175"/>
      <c r="CA175"/>
      <c r="CB175"/>
      <c r="CC175"/>
      <c r="CD175"/>
      <c r="CE175"/>
      <c r="CF175"/>
      <c r="CG175"/>
      <c r="CH175"/>
      <c r="CI175"/>
      <c r="CJ175"/>
      <c r="CK175" t="inlineStr">
        <is>
          <t>Mayer,F.L.,Jr., and M.R. Ellersieck</t>
        </is>
      </c>
      <c r="CL175" t="n">
        <v>6797.0</v>
      </c>
      <c r="CM175" t="inlineStr">
        <is>
          <t>Manual of Acute Toxicity: Interpretation and Data Base for 410 Chemicals and 66 Species of Freshwater Animals</t>
        </is>
      </c>
      <c r="CN175" t="inlineStr">
        <is>
          <t>USDI Fish and Wildlife Service, Publication No.160, Washington, DC:505 p.</t>
        </is>
      </c>
      <c r="CO175" t="n">
        <v>1986.0</v>
      </c>
      <c r="CP175" t="inlineStr">
        <is>
          <t>Mayer,F.L.,Jr., and M.R. Ellersieck (1986). Manual of Acute Toxicity: Interpretation and Data Base for 410 Chemicals and 66 Species of Freshwater Animals. USDI Fish and Wildlife Service, Publication No.160, Washington, DC, 505 p. ECOREF#:6797</t>
        </is>
      </c>
    </row>
    <row r="176">
      <c r="A176" t="n">
        <v>63252.0</v>
      </c>
      <c r="B176" t="inlineStr">
        <is>
          <t>1-Naphthalenol methylcarbamate</t>
        </is>
      </c>
      <c r="C176" t="inlineStr">
        <is>
          <t>Commercial or technical grade</t>
        </is>
      </c>
      <c r="D176" t="inlineStr">
        <is>
          <t>Unmeasured</t>
        </is>
      </c>
      <c r="E176" t="inlineStr">
        <is>
          <t>Not coded</t>
        </is>
      </c>
      <c r="F176"/>
      <c r="G176" t="n">
        <v>50.0</v>
      </c>
      <c r="H176"/>
      <c r="I176"/>
      <c r="J176"/>
      <c r="K176"/>
      <c r="L176" t="inlineStr">
        <is>
          <t>Pimephales promelas</t>
        </is>
      </c>
      <c r="M176" t="inlineStr">
        <is>
          <t>Fathead Minnow</t>
        </is>
      </c>
      <c r="N176"/>
      <c r="O176"/>
      <c r="P176"/>
      <c r="Q176"/>
      <c r="R176"/>
      <c r="S176"/>
      <c r="T176"/>
      <c r="U176"/>
      <c r="V176" t="inlineStr">
        <is>
          <t>Static</t>
        </is>
      </c>
      <c r="W176" t="inlineStr">
        <is>
          <t>Fresh water</t>
        </is>
      </c>
      <c r="X176" t="inlineStr">
        <is>
          <t>Lab</t>
        </is>
      </c>
      <c r="Y176"/>
      <c r="Z176" t="inlineStr">
        <is>
          <t>Active ingredient</t>
        </is>
      </c>
      <c r="AA176"/>
      <c r="AB176" t="n">
        <v>6.7</v>
      </c>
      <c r="AC176"/>
      <c r="AD176"/>
      <c r="AE176"/>
      <c r="AF176"/>
      <c r="AG176" t="inlineStr">
        <is>
          <t>AI mg/L</t>
        </is>
      </c>
      <c r="AH176"/>
      <c r="AI176"/>
      <c r="AJ176"/>
      <c r="AK176"/>
      <c r="AL176"/>
      <c r="AM176"/>
      <c r="AN176"/>
      <c r="AO176"/>
      <c r="AP176"/>
      <c r="AQ176"/>
      <c r="AR176"/>
      <c r="AS176"/>
      <c r="AT176"/>
      <c r="AU176"/>
      <c r="AV176"/>
      <c r="AW176"/>
      <c r="AX176" t="inlineStr">
        <is>
          <t>Mortality</t>
        </is>
      </c>
      <c r="AY176" t="inlineStr">
        <is>
          <t>Mortality</t>
        </is>
      </c>
      <c r="AZ176" t="inlineStr">
        <is>
          <t>LC50</t>
        </is>
      </c>
      <c r="BA176"/>
      <c r="BB176" t="n">
        <v>4.0</v>
      </c>
      <c r="BC176"/>
      <c r="BD176"/>
      <c r="BE176"/>
      <c r="BF176"/>
      <c r="BG176" t="inlineStr">
        <is>
          <t>Day(s)</t>
        </is>
      </c>
      <c r="BH176" t="inlineStr">
        <is>
          <t>Wettable Powder or Water Dispersible Powder</t>
        </is>
      </c>
      <c r="BI176" t="inlineStr">
        <is>
          <t>DTXSID9020247</t>
        </is>
      </c>
      <c r="BJ176"/>
      <c r="BK176"/>
      <c r="BL176"/>
      <c r="BM176"/>
      <c r="BN176"/>
      <c r="BO176"/>
      <c r="BP176"/>
      <c r="BQ176"/>
      <c r="BR176"/>
      <c r="BS176"/>
      <c r="BT176" t="inlineStr">
        <is>
          <t>--</t>
        </is>
      </c>
      <c r="BU176"/>
      <c r="BV176"/>
      <c r="BW176"/>
      <c r="BX176"/>
      <c r="BY176"/>
      <c r="BZ176"/>
      <c r="CA176"/>
      <c r="CB176"/>
      <c r="CC176"/>
      <c r="CD176"/>
      <c r="CE176"/>
      <c r="CF176"/>
      <c r="CG176"/>
      <c r="CH176"/>
      <c r="CI176" t="inlineStr">
        <is>
          <t xml:space="preserve"> CARRIER/ACETONE// CONC/BASED ON ACTIVE AGENT// </t>
        </is>
      </c>
      <c r="CJ176" t="inlineStr">
        <is>
          <t xml:space="preserve">   CARRIER/ACETONE// CONC/BASED ON ACTIVE AGENT// </t>
        </is>
      </c>
      <c r="CK176" t="inlineStr">
        <is>
          <t>Henderson,C., Q.H. Pickering, and C.M. Tarzwell</t>
        </is>
      </c>
      <c r="CL176" t="n">
        <v>936.0</v>
      </c>
      <c r="CM176" t="inlineStr">
        <is>
          <t>The Toxicity of Organic Phosphorus and Chlorinated Hydrocarbon Insecticides to Fish</t>
        </is>
      </c>
      <c r="CN176" t="inlineStr">
        <is>
          <t>In: C.M.Tarzwell (Ed.), Biological Problems in Water Pollution, Trans.2nd Seminar, April 20-24,1959, Tech.Rep.W60-3, U.S.Public Health Service, R.A.Taft Sanitary Engineering Center, Cincinnati, OH:76-88</t>
        </is>
      </c>
      <c r="CO176" t="n">
        <v>1960.0</v>
      </c>
      <c r="CP176" t="inlineStr">
        <is>
          <t>Henderson,C., Q.H. Pickering, and C.M. Tarzwell (1960). The Toxicity of Organic Phosphorus and Chlorinated Hydrocarbon Insecticides to Fish. In: C.M.Tarzwell (Ed.), Biological Problems in Water Pollution, Trans.2nd Seminar, April 20-24,1959, Tech.Rep.W60-3, U.S.Public Health Service, R.A.Taft Sanitary Engineering Center, Cincinnati, OH, 76-88. ECOREF#:936</t>
        </is>
      </c>
    </row>
    <row r="177">
      <c r="A177" t="n">
        <v>63252.0</v>
      </c>
      <c r="B177" t="inlineStr">
        <is>
          <t>1-Naphthalenol methylcarbamate</t>
        </is>
      </c>
      <c r="C177" t="inlineStr">
        <is>
          <t>Technical grade, technical product, technical formulation</t>
        </is>
      </c>
      <c r="D177" t="inlineStr">
        <is>
          <t>Unmeasured</t>
        </is>
      </c>
      <c r="E177" t="inlineStr">
        <is>
          <t>Not coded</t>
        </is>
      </c>
      <c r="F177"/>
      <c r="G177" t="n">
        <v>95.0</v>
      </c>
      <c r="H177"/>
      <c r="I177"/>
      <c r="J177"/>
      <c r="K177"/>
      <c r="L177" t="inlineStr">
        <is>
          <t>Pimephales promelas</t>
        </is>
      </c>
      <c r="M177" t="inlineStr">
        <is>
          <t>Fathead Minnow</t>
        </is>
      </c>
      <c r="N177"/>
      <c r="O177"/>
      <c r="P177"/>
      <c r="Q177"/>
      <c r="R177"/>
      <c r="S177"/>
      <c r="T177"/>
      <c r="U177"/>
      <c r="V177" t="inlineStr">
        <is>
          <t>Static</t>
        </is>
      </c>
      <c r="W177" t="inlineStr">
        <is>
          <t>Fresh water</t>
        </is>
      </c>
      <c r="X177" t="inlineStr">
        <is>
          <t>Lab</t>
        </is>
      </c>
      <c r="Y177"/>
      <c r="Z177" t="inlineStr">
        <is>
          <t>Active ingredient</t>
        </is>
      </c>
      <c r="AA177"/>
      <c r="AB177" t="n">
        <v>7.0</v>
      </c>
      <c r="AC177"/>
      <c r="AD177"/>
      <c r="AE177"/>
      <c r="AF177"/>
      <c r="AG177" t="inlineStr">
        <is>
          <t>AI mg/L</t>
        </is>
      </c>
      <c r="AH177"/>
      <c r="AI177"/>
      <c r="AJ177"/>
      <c r="AK177"/>
      <c r="AL177"/>
      <c r="AM177"/>
      <c r="AN177"/>
      <c r="AO177"/>
      <c r="AP177"/>
      <c r="AQ177"/>
      <c r="AR177"/>
      <c r="AS177"/>
      <c r="AT177"/>
      <c r="AU177"/>
      <c r="AV177"/>
      <c r="AW177"/>
      <c r="AX177" t="inlineStr">
        <is>
          <t>Mortality</t>
        </is>
      </c>
      <c r="AY177" t="inlineStr">
        <is>
          <t>Mortality</t>
        </is>
      </c>
      <c r="AZ177" t="inlineStr">
        <is>
          <t>LC50</t>
        </is>
      </c>
      <c r="BA177"/>
      <c r="BB177" t="n">
        <v>4.0</v>
      </c>
      <c r="BC177"/>
      <c r="BD177"/>
      <c r="BE177"/>
      <c r="BF177"/>
      <c r="BG177" t="inlineStr">
        <is>
          <t>Day(s)</t>
        </is>
      </c>
      <c r="BH177" t="inlineStr">
        <is>
          <t>Pure</t>
        </is>
      </c>
      <c r="BI177" t="inlineStr">
        <is>
          <t>DTXSID9020247</t>
        </is>
      </c>
      <c r="BJ177"/>
      <c r="BK177"/>
      <c r="BL177"/>
      <c r="BM177"/>
      <c r="BN177"/>
      <c r="BO177"/>
      <c r="BP177"/>
      <c r="BQ177"/>
      <c r="BR177"/>
      <c r="BS177"/>
      <c r="BT177" t="inlineStr">
        <is>
          <t>--</t>
        </is>
      </c>
      <c r="BU177"/>
      <c r="BV177"/>
      <c r="BW177"/>
      <c r="BX177"/>
      <c r="BY177"/>
      <c r="BZ177"/>
      <c r="CA177"/>
      <c r="CB177"/>
      <c r="CC177"/>
      <c r="CD177"/>
      <c r="CE177"/>
      <c r="CF177"/>
      <c r="CG177"/>
      <c r="CH177"/>
      <c r="CI177" t="inlineStr">
        <is>
          <t xml:space="preserve"> CARRIER/ACETONE// </t>
        </is>
      </c>
      <c r="CJ177" t="inlineStr">
        <is>
          <t xml:space="preserve">   CARRIER/ACETONE// </t>
        </is>
      </c>
      <c r="CK177" t="inlineStr">
        <is>
          <t>Henderson,C., Q.H. Pickering, and C.M. Tarzwell</t>
        </is>
      </c>
      <c r="CL177" t="n">
        <v>936.0</v>
      </c>
      <c r="CM177" t="inlineStr">
        <is>
          <t>The Toxicity of Organic Phosphorus and Chlorinated Hydrocarbon Insecticides to Fish</t>
        </is>
      </c>
      <c r="CN177" t="inlineStr">
        <is>
          <t>In: C.M.Tarzwell (Ed.), Biological Problems in Water Pollution, Trans.2nd Seminar, April 20-24,1959, Tech.Rep.W60-3, U.S.Public Health Service, R.A.Taft Sanitary Engineering Center, Cincinnati, OH:76-88</t>
        </is>
      </c>
      <c r="CO177" t="n">
        <v>1960.0</v>
      </c>
      <c r="CP177" t="inlineStr">
        <is>
          <t>Henderson,C., Q.H. Pickering, and C.M. Tarzwell (1960). The Toxicity of Organic Phosphorus and Chlorinated Hydrocarbon Insecticides to Fish. In: C.M.Tarzwell (Ed.), Biological Problems in Water Pollution, Trans.2nd Seminar, April 20-24,1959, Tech.Rep.W60-3, U.S.Public Health Service, R.A.Taft Sanitary Engineering Center, Cincinnati, OH, 76-88. ECOREF#:936</t>
        </is>
      </c>
    </row>
    <row r="178">
      <c r="A178" t="n">
        <v>63252.0</v>
      </c>
      <c r="B178" t="inlineStr">
        <is>
          <t>1-Naphthalenol methylcarbamate</t>
        </is>
      </c>
      <c r="C178"/>
      <c r="D178" t="inlineStr">
        <is>
          <t>Measured</t>
        </is>
      </c>
      <c r="E178" t="inlineStr">
        <is>
          <t>Not coded</t>
        </is>
      </c>
      <c r="F178"/>
      <c r="G178" t="n">
        <v>99.0</v>
      </c>
      <c r="H178"/>
      <c r="I178"/>
      <c r="J178"/>
      <c r="K178"/>
      <c r="L178" t="inlineStr">
        <is>
          <t>Pimephales promelas</t>
        </is>
      </c>
      <c r="M178" t="inlineStr">
        <is>
          <t>Fathead Minnow</t>
        </is>
      </c>
      <c r="N178"/>
      <c r="O178"/>
      <c r="P178" t="n">
        <v>29.0</v>
      </c>
      <c r="Q178"/>
      <c r="R178"/>
      <c r="S178"/>
      <c r="T178"/>
      <c r="U178" t="inlineStr">
        <is>
          <t>Day(s)</t>
        </is>
      </c>
      <c r="V178" t="inlineStr">
        <is>
          <t>Flow-through</t>
        </is>
      </c>
      <c r="W178" t="inlineStr">
        <is>
          <t>Fresh water</t>
        </is>
      </c>
      <c r="X178" t="inlineStr">
        <is>
          <t>Lab</t>
        </is>
      </c>
      <c r="Y178"/>
      <c r="Z178" t="inlineStr">
        <is>
          <t>Active ingredient</t>
        </is>
      </c>
      <c r="AA178"/>
      <c r="AB178" t="n">
        <v>6.67</v>
      </c>
      <c r="AC178"/>
      <c r="AD178" t="n">
        <v>6.05</v>
      </c>
      <c r="AE178"/>
      <c r="AF178" t="n">
        <v>7.34</v>
      </c>
      <c r="AG178" t="inlineStr">
        <is>
          <t>AI mg/L</t>
        </is>
      </c>
      <c r="AH178"/>
      <c r="AI178"/>
      <c r="AJ178"/>
      <c r="AK178"/>
      <c r="AL178"/>
      <c r="AM178"/>
      <c r="AN178"/>
      <c r="AO178"/>
      <c r="AP178"/>
      <c r="AQ178"/>
      <c r="AR178"/>
      <c r="AS178"/>
      <c r="AT178"/>
      <c r="AU178"/>
      <c r="AV178"/>
      <c r="AW178"/>
      <c r="AX178" t="inlineStr">
        <is>
          <t>Mortality</t>
        </is>
      </c>
      <c r="AY178" t="inlineStr">
        <is>
          <t>Mortality</t>
        </is>
      </c>
      <c r="AZ178" t="inlineStr">
        <is>
          <t>LC50</t>
        </is>
      </c>
      <c r="BA178"/>
      <c r="BB178" t="n">
        <v>4.0</v>
      </c>
      <c r="BC178"/>
      <c r="BD178"/>
      <c r="BE178"/>
      <c r="BF178"/>
      <c r="BG178" t="inlineStr">
        <is>
          <t>Day(s)</t>
        </is>
      </c>
      <c r="BH178" t="inlineStr">
        <is>
          <t>Pure</t>
        </is>
      </c>
      <c r="BI178" t="inlineStr">
        <is>
          <t>DTXSID9020247</t>
        </is>
      </c>
      <c r="BJ178"/>
      <c r="BK178"/>
      <c r="BL178"/>
      <c r="BM178"/>
      <c r="BN178"/>
      <c r="BO178"/>
      <c r="BP178"/>
      <c r="BQ178"/>
      <c r="BR178"/>
      <c r="BS178"/>
      <c r="BT178" t="inlineStr">
        <is>
          <t>--</t>
        </is>
      </c>
      <c r="BU178"/>
      <c r="BV178"/>
      <c r="BW178"/>
      <c r="BX178"/>
      <c r="BY178"/>
      <c r="BZ178"/>
      <c r="CA178"/>
      <c r="CB178"/>
      <c r="CC178"/>
      <c r="CD178"/>
      <c r="CE178"/>
      <c r="CF178"/>
      <c r="CG178"/>
      <c r="CH178"/>
      <c r="CI178" t="inlineStr">
        <is>
          <t xml:space="preserve"> The glass wool column used in this test had water flushing through it for approximately three days prior to the start of the tNAt.  Affected fish lost schooling behavior, were hypoactive and had increased respiration.  They were also </t>
        </is>
      </c>
      <c r="CJ178" t="inlineStr">
        <is>
          <t xml:space="preserve">   The glass wool column used in this test had water flushing through it for approximately three days prior to the start of the tNAt.  Affected fish lost schooling behavior, were hypoactive and had increased respiration.  They were also </t>
        </is>
      </c>
      <c r="CK178" t="inlineStr">
        <is>
          <t>Geiger,D.L., D.J. Call, and L.T. Brooke</t>
        </is>
      </c>
      <c r="CL178" t="n">
        <v>12859.0</v>
      </c>
      <c r="CM178" t="inlineStr">
        <is>
          <t>Acute Toxicities of Organic Chemicals to Fathead Minnows (Pimephales promelas) Volume IV</t>
        </is>
      </c>
      <c r="CN178" t="inlineStr">
        <is>
          <t>Center for Lake Superior Environmental Studies, University of Wisconsin, Superior, WI4:355 p.</t>
        </is>
      </c>
      <c r="CO178" t="n">
        <v>1988.0</v>
      </c>
      <c r="CP178" t="inlineStr">
        <is>
          <t>Geiger,D.L., D.J. Call, and L.T. Brooke (1988). Acute Toxicities of Organic Chemicals to Fathead Minnows (Pimephales promelas) Volume IV. Center for Lake Superior Environmental Studies, University of Wisconsin, Superior, WI, 4, 355 p. ECOREF#:12859</t>
        </is>
      </c>
    </row>
    <row r="179">
      <c r="A179" t="n">
        <v>63252.0</v>
      </c>
      <c r="B179" t="inlineStr">
        <is>
          <t>1-Naphthalenol methylcarbamate</t>
        </is>
      </c>
      <c r="C179"/>
      <c r="D179" t="inlineStr">
        <is>
          <t>Measured</t>
        </is>
      </c>
      <c r="E179" t="inlineStr">
        <is>
          <t>Not coded</t>
        </is>
      </c>
      <c r="F179"/>
      <c r="G179" t="n">
        <v>99.0</v>
      </c>
      <c r="H179"/>
      <c r="I179"/>
      <c r="J179"/>
      <c r="K179"/>
      <c r="L179" t="inlineStr">
        <is>
          <t>Pimephales promelas</t>
        </is>
      </c>
      <c r="M179" t="inlineStr">
        <is>
          <t>Fathead Minnow</t>
        </is>
      </c>
      <c r="N179"/>
      <c r="O179"/>
      <c r="P179" t="n">
        <v>28.0</v>
      </c>
      <c r="Q179"/>
      <c r="R179"/>
      <c r="S179"/>
      <c r="T179"/>
      <c r="U179" t="inlineStr">
        <is>
          <t>Day(s)</t>
        </is>
      </c>
      <c r="V179" t="inlineStr">
        <is>
          <t>Flow-through</t>
        </is>
      </c>
      <c r="W179" t="inlineStr">
        <is>
          <t>Fresh water</t>
        </is>
      </c>
      <c r="X179" t="inlineStr">
        <is>
          <t>Lab</t>
        </is>
      </c>
      <c r="Y179"/>
      <c r="Z179" t="inlineStr">
        <is>
          <t>Active ingredient</t>
        </is>
      </c>
      <c r="AA179"/>
      <c r="AB179" t="n">
        <v>8.93</v>
      </c>
      <c r="AC179"/>
      <c r="AD179" t="n">
        <v>8.43</v>
      </c>
      <c r="AE179"/>
      <c r="AF179" t="n">
        <v>9.46</v>
      </c>
      <c r="AG179" t="inlineStr">
        <is>
          <t>AI mg/L</t>
        </is>
      </c>
      <c r="AH179"/>
      <c r="AI179"/>
      <c r="AJ179"/>
      <c r="AK179"/>
      <c r="AL179"/>
      <c r="AM179"/>
      <c r="AN179"/>
      <c r="AO179"/>
      <c r="AP179"/>
      <c r="AQ179"/>
      <c r="AR179"/>
      <c r="AS179"/>
      <c r="AT179"/>
      <c r="AU179"/>
      <c r="AV179"/>
      <c r="AW179"/>
      <c r="AX179" t="inlineStr">
        <is>
          <t>Mortality</t>
        </is>
      </c>
      <c r="AY179" t="inlineStr">
        <is>
          <t>Mortality</t>
        </is>
      </c>
      <c r="AZ179" t="inlineStr">
        <is>
          <t>LC50</t>
        </is>
      </c>
      <c r="BA179"/>
      <c r="BB179" t="n">
        <v>4.0</v>
      </c>
      <c r="BC179"/>
      <c r="BD179"/>
      <c r="BE179"/>
      <c r="BF179"/>
      <c r="BG179" t="inlineStr">
        <is>
          <t>Day(s)</t>
        </is>
      </c>
      <c r="BH179" t="inlineStr">
        <is>
          <t>Pure</t>
        </is>
      </c>
      <c r="BI179" t="inlineStr">
        <is>
          <t>DTXSID9020247</t>
        </is>
      </c>
      <c r="BJ179"/>
      <c r="BK179"/>
      <c r="BL179"/>
      <c r="BM179"/>
      <c r="BN179"/>
      <c r="BO179"/>
      <c r="BP179"/>
      <c r="BQ179"/>
      <c r="BR179"/>
      <c r="BS179"/>
      <c r="BT179" t="inlineStr">
        <is>
          <t>--</t>
        </is>
      </c>
      <c r="BU179"/>
      <c r="BV179"/>
      <c r="BW179"/>
      <c r="BX179"/>
      <c r="BY179"/>
      <c r="BZ179"/>
      <c r="CA179"/>
      <c r="CB179"/>
      <c r="CC179"/>
      <c r="CD179"/>
      <c r="CE179"/>
      <c r="CF179"/>
      <c r="CG179"/>
      <c r="CH179"/>
      <c r="CI179" t="inlineStr">
        <is>
          <t xml:space="preserve"> The glass wool column used in this test had water flushing through it for approximately two weeks prior to the start of the testNA Affected fish lost schooling behavior, were hypo- active and had increased respiration.  They were also darkly </t>
        </is>
      </c>
      <c r="CJ179" t="inlineStr">
        <is>
          <t xml:space="preserve">   The glass wool column used in this test had water flushing through it for approximately two weeks prior to the start of the testNA Affected fish lost schooling behavior, were hypo- active and had increased respiration.  They were also darkly </t>
        </is>
      </c>
      <c r="CK179" t="inlineStr">
        <is>
          <t>Geiger,D.L., D.J. Call, and L.T. Brooke</t>
        </is>
      </c>
      <c r="CL179" t="n">
        <v>12859.0</v>
      </c>
      <c r="CM179" t="inlineStr">
        <is>
          <t>Acute Toxicities of Organic Chemicals to Fathead Minnows (Pimephales promelas) Volume IV</t>
        </is>
      </c>
      <c r="CN179" t="inlineStr">
        <is>
          <t>Center for Lake Superior Environmental Studies, University of Wisconsin, Superior, WI4:355 p.</t>
        </is>
      </c>
      <c r="CO179" t="n">
        <v>1988.0</v>
      </c>
      <c r="CP179" t="inlineStr">
        <is>
          <t>Geiger,D.L., D.J. Call, and L.T. Brooke (1988). Acute Toxicities of Organic Chemicals to Fathead Minnows (Pimephales promelas) Volume IV. Center for Lake Superior Environmental Studies, University of Wisconsin, Superior, WI, 4, 355 p. ECOREF#:12859</t>
        </is>
      </c>
    </row>
    <row r="180">
      <c r="A180" t="n">
        <v>63252.0</v>
      </c>
      <c r="B180" t="inlineStr">
        <is>
          <t>1-Naphthalenol methylcarbamate</t>
        </is>
      </c>
      <c r="C180"/>
      <c r="D180" t="inlineStr">
        <is>
          <t>Measured</t>
        </is>
      </c>
      <c r="E180" t="inlineStr">
        <is>
          <t>Not coded</t>
        </is>
      </c>
      <c r="F180"/>
      <c r="G180"/>
      <c r="H180"/>
      <c r="I180"/>
      <c r="J180"/>
      <c r="K180"/>
      <c r="L180" t="inlineStr">
        <is>
          <t>Pimephales promelas</t>
        </is>
      </c>
      <c r="M180" t="inlineStr">
        <is>
          <t>Fathead Minnow</t>
        </is>
      </c>
      <c r="N180"/>
      <c r="O180"/>
      <c r="P180"/>
      <c r="Q180"/>
      <c r="R180"/>
      <c r="S180"/>
      <c r="T180"/>
      <c r="U180"/>
      <c r="V180" t="inlineStr">
        <is>
          <t>Flow-through</t>
        </is>
      </c>
      <c r="W180" t="inlineStr">
        <is>
          <t>Fresh water</t>
        </is>
      </c>
      <c r="X180" t="inlineStr">
        <is>
          <t>Lab</t>
        </is>
      </c>
      <c r="Y180"/>
      <c r="Z180" t="inlineStr">
        <is>
          <t>Active ingredient</t>
        </is>
      </c>
      <c r="AA180"/>
      <c r="AB180" t="n">
        <v>5.01</v>
      </c>
      <c r="AC180"/>
      <c r="AD180" t="n">
        <v>4.57</v>
      </c>
      <c r="AE180"/>
      <c r="AF180" t="n">
        <v>5.48</v>
      </c>
      <c r="AG180" t="inlineStr">
        <is>
          <t>AI mg/L</t>
        </is>
      </c>
      <c r="AH180"/>
      <c r="AI180"/>
      <c r="AJ180"/>
      <c r="AK180"/>
      <c r="AL180"/>
      <c r="AM180"/>
      <c r="AN180"/>
      <c r="AO180"/>
      <c r="AP180"/>
      <c r="AQ180"/>
      <c r="AR180"/>
      <c r="AS180"/>
      <c r="AT180"/>
      <c r="AU180"/>
      <c r="AV180"/>
      <c r="AW180"/>
      <c r="AX180" t="inlineStr">
        <is>
          <t>Mortality</t>
        </is>
      </c>
      <c r="AY180" t="inlineStr">
        <is>
          <t>Mortality</t>
        </is>
      </c>
      <c r="AZ180" t="inlineStr">
        <is>
          <t>LC50</t>
        </is>
      </c>
      <c r="BA180"/>
      <c r="BB180" t="n">
        <v>4.0</v>
      </c>
      <c r="BC180"/>
      <c r="BD180"/>
      <c r="BE180"/>
      <c r="BF180"/>
      <c r="BG180" t="inlineStr">
        <is>
          <t>Day(s)</t>
        </is>
      </c>
      <c r="BH180"/>
      <c r="BI180" t="inlineStr">
        <is>
          <t>DTXSID9020247</t>
        </is>
      </c>
      <c r="BJ180" t="inlineStr">
        <is>
          <t>10.1016/0143-1471(85)90073-X</t>
        </is>
      </c>
      <c r="BK180"/>
      <c r="BL180"/>
      <c r="BM180"/>
      <c r="BN180"/>
      <c r="BO180"/>
      <c r="BP180"/>
      <c r="BQ180"/>
      <c r="BR180"/>
      <c r="BS180"/>
      <c r="BT180" t="inlineStr">
        <is>
          <t>--</t>
        </is>
      </c>
      <c r="BU180"/>
      <c r="BV180"/>
      <c r="BW180"/>
      <c r="BX180"/>
      <c r="BY180"/>
      <c r="BZ180"/>
      <c r="CA180"/>
      <c r="CB180"/>
      <c r="CC180"/>
      <c r="CD180"/>
      <c r="CE180"/>
      <c r="CF180"/>
      <c r="CG180"/>
      <c r="CH180"/>
      <c r="CI180" t="inlineStr">
        <is>
          <t xml:space="preserve"> 16 H PHOTO, 28 LUMENS// NOT FED// CONTR/CARRIER 0 % MORT// </t>
        </is>
      </c>
      <c r="CJ180" t="inlineStr">
        <is>
          <t xml:space="preserve">   16 H PHOTO, 28 LUMENS// NOT FED// CONTR/CARRIER 0 % MORT// </t>
        </is>
      </c>
      <c r="CK180" t="inlineStr">
        <is>
          <t>Phipps,G.L., and G.W. Holcombe</t>
        </is>
      </c>
      <c r="CL180" t="n">
        <v>10775.0</v>
      </c>
      <c r="CM180" t="inlineStr">
        <is>
          <t>A Method for Aquatic Multiple Species Toxicant Testing: Acute Toxicity of 10 Chemicals to 5 Vertebrates and 2 Invertebrates</t>
        </is>
      </c>
      <c r="CN180" t="inlineStr">
        <is>
          <t>Environ. Pollut. A.38(2): 141-157</t>
        </is>
      </c>
      <c r="CO180" t="n">
        <v>1985.0</v>
      </c>
      <c r="CP180" t="inlineStr">
        <is>
          <t>Phipps,G.L., and G.W. Holcombe (1985). A Method for Aquatic Multiple Species Toxicant Testing: Acute Toxicity of 10 Chemicals to 5 Vertebrates and 2 Invertebrates. Environ. Pollut. A., 38, (2), 141-157. doi:10.1016/0143-1471(85)90073-X. ECOREF#:10775</t>
        </is>
      </c>
    </row>
    <row r="181">
      <c r="A181" t="n">
        <v>63252.0</v>
      </c>
      <c r="B181" t="inlineStr">
        <is>
          <t>1-Naphthalenol methylcarbamate</t>
        </is>
      </c>
      <c r="C181"/>
      <c r="D181" t="inlineStr">
        <is>
          <t>Not reported</t>
        </is>
      </c>
      <c r="E181" t="inlineStr">
        <is>
          <t>Not coded</t>
        </is>
      </c>
      <c r="F181"/>
      <c r="G181" t="n">
        <v>99.5</v>
      </c>
      <c r="H181"/>
      <c r="I181"/>
      <c r="J181"/>
      <c r="K181"/>
      <c r="L181" t="inlineStr">
        <is>
          <t>Pimephales promelas</t>
        </is>
      </c>
      <c r="M181" t="inlineStr">
        <is>
          <t>Fathead Minnow</t>
        </is>
      </c>
      <c r="N181"/>
      <c r="O181"/>
      <c r="P181"/>
      <c r="Q181"/>
      <c r="R181"/>
      <c r="S181"/>
      <c r="T181"/>
      <c r="U181"/>
      <c r="V181" t="inlineStr">
        <is>
          <t>Static</t>
        </is>
      </c>
      <c r="W181" t="inlineStr">
        <is>
          <t>Fresh water</t>
        </is>
      </c>
      <c r="X181" t="inlineStr">
        <is>
          <t>Lab</t>
        </is>
      </c>
      <c r="Y181"/>
      <c r="Z181" t="inlineStr">
        <is>
          <t>Active ingredient</t>
        </is>
      </c>
      <c r="AA181"/>
      <c r="AB181" t="n">
        <v>14.0</v>
      </c>
      <c r="AC181"/>
      <c r="AD181" t="n">
        <v>11.4</v>
      </c>
      <c r="AE181"/>
      <c r="AF181" t="n">
        <v>17.2</v>
      </c>
      <c r="AG181" t="inlineStr">
        <is>
          <t>AI mg/L</t>
        </is>
      </c>
      <c r="AH181"/>
      <c r="AI181"/>
      <c r="AJ181"/>
      <c r="AK181"/>
      <c r="AL181"/>
      <c r="AM181"/>
      <c r="AN181"/>
      <c r="AO181"/>
      <c r="AP181"/>
      <c r="AQ181"/>
      <c r="AR181"/>
      <c r="AS181"/>
      <c r="AT181"/>
      <c r="AU181"/>
      <c r="AV181"/>
      <c r="AW181"/>
      <c r="AX181" t="inlineStr">
        <is>
          <t>Mortality</t>
        </is>
      </c>
      <c r="AY181" t="inlineStr">
        <is>
          <t>Mortality</t>
        </is>
      </c>
      <c r="AZ181" t="inlineStr">
        <is>
          <t>LC50</t>
        </is>
      </c>
      <c r="BA181"/>
      <c r="BB181" t="n">
        <v>4.0</v>
      </c>
      <c r="BC181"/>
      <c r="BD181"/>
      <c r="BE181"/>
      <c r="BF181"/>
      <c r="BG181" t="inlineStr">
        <is>
          <t>Day(s)</t>
        </is>
      </c>
      <c r="BH181" t="inlineStr">
        <is>
          <t>Pure</t>
        </is>
      </c>
      <c r="BI181" t="inlineStr">
        <is>
          <t>DTXSID9020247</t>
        </is>
      </c>
      <c r="BJ181"/>
      <c r="BK181"/>
      <c r="BL181"/>
      <c r="BM181"/>
      <c r="BN181"/>
      <c r="BO181"/>
      <c r="BP181"/>
      <c r="BQ181"/>
      <c r="BR181"/>
      <c r="BS181"/>
      <c r="BT181" t="inlineStr">
        <is>
          <t>--</t>
        </is>
      </c>
      <c r="BU181"/>
      <c r="BV181"/>
      <c r="BW181"/>
      <c r="BX181"/>
      <c r="BY181"/>
      <c r="BZ181"/>
      <c r="CA181"/>
      <c r="CB181"/>
      <c r="CC181"/>
      <c r="CD181"/>
      <c r="CE181"/>
      <c r="CF181"/>
      <c r="CG181"/>
      <c r="CH181"/>
      <c r="CI181"/>
      <c r="CJ181"/>
      <c r="CK181" t="inlineStr">
        <is>
          <t>Mayer,F.L.,Jr., and M.R. Ellersieck</t>
        </is>
      </c>
      <c r="CL181" t="n">
        <v>6797.0</v>
      </c>
      <c r="CM181" t="inlineStr">
        <is>
          <t>Manual of Acute Toxicity: Interpretation and Data Base for 410 Chemicals and 66 Species of Freshwater Animals</t>
        </is>
      </c>
      <c r="CN181" t="inlineStr">
        <is>
          <t>USDI Fish and Wildlife Service, Publication No.160, Washington, DC:505 p.</t>
        </is>
      </c>
      <c r="CO181" t="n">
        <v>1986.0</v>
      </c>
      <c r="CP181" t="inlineStr">
        <is>
          <t>Mayer,F.L.,Jr., and M.R. Ellersieck (1986). Manual of Acute Toxicity: Interpretation and Data Base for 410 Chemicals and 66 Species of Freshwater Animals. USDI Fish and Wildlife Service, Publication No.160, Washington, DC, 505 p. ECOREF#:6797</t>
        </is>
      </c>
    </row>
    <row r="182">
      <c r="A182" t="n">
        <v>63252.0</v>
      </c>
      <c r="B182" t="inlineStr">
        <is>
          <t>1-Naphthalenol methylcarbamate</t>
        </is>
      </c>
      <c r="C182"/>
      <c r="D182" t="inlineStr">
        <is>
          <t>Unmeasured</t>
        </is>
      </c>
      <c r="E182" t="inlineStr">
        <is>
          <t>Not coded</t>
        </is>
      </c>
      <c r="F182"/>
      <c r="G182" t="n">
        <v>50.0</v>
      </c>
      <c r="H182"/>
      <c r="I182"/>
      <c r="J182"/>
      <c r="K182"/>
      <c r="L182" t="inlineStr">
        <is>
          <t>Pimephales promelas</t>
        </is>
      </c>
      <c r="M182" t="inlineStr">
        <is>
          <t>Fathead Minnow</t>
        </is>
      </c>
      <c r="N182"/>
      <c r="O182"/>
      <c r="P182"/>
      <c r="Q182"/>
      <c r="R182"/>
      <c r="S182"/>
      <c r="T182"/>
      <c r="U182"/>
      <c r="V182" t="inlineStr">
        <is>
          <t>Static</t>
        </is>
      </c>
      <c r="W182" t="inlineStr">
        <is>
          <t>Fresh water</t>
        </is>
      </c>
      <c r="X182" t="inlineStr">
        <is>
          <t>Lab</t>
        </is>
      </c>
      <c r="Y182"/>
      <c r="Z182" t="inlineStr">
        <is>
          <t>Formulation</t>
        </is>
      </c>
      <c r="AA182"/>
      <c r="AB182" t="n">
        <v>41.0</v>
      </c>
      <c r="AC182"/>
      <c r="AD182"/>
      <c r="AE182"/>
      <c r="AF182"/>
      <c r="AG182" t="inlineStr">
        <is>
          <t>AI mg/L</t>
        </is>
      </c>
      <c r="AH182"/>
      <c r="AI182"/>
      <c r="AJ182"/>
      <c r="AK182"/>
      <c r="AL182"/>
      <c r="AM182"/>
      <c r="AN182"/>
      <c r="AO182"/>
      <c r="AP182"/>
      <c r="AQ182"/>
      <c r="AR182"/>
      <c r="AS182"/>
      <c r="AT182"/>
      <c r="AU182"/>
      <c r="AV182"/>
      <c r="AW182"/>
      <c r="AX182" t="inlineStr">
        <is>
          <t>Mortality</t>
        </is>
      </c>
      <c r="AY182" t="inlineStr">
        <is>
          <t>Mortality</t>
        </is>
      </c>
      <c r="AZ182" t="inlineStr">
        <is>
          <t>LC50</t>
        </is>
      </c>
      <c r="BA182"/>
      <c r="BB182" t="n">
        <v>4.0</v>
      </c>
      <c r="BC182"/>
      <c r="BD182"/>
      <c r="BE182"/>
      <c r="BF182"/>
      <c r="BG182" t="inlineStr">
        <is>
          <t>Day(s)</t>
        </is>
      </c>
      <c r="BH182" t="inlineStr">
        <is>
          <t>Wettable Powder or Water Dispersible Powder</t>
        </is>
      </c>
      <c r="BI182" t="inlineStr">
        <is>
          <t>DTXSID9020247</t>
        </is>
      </c>
      <c r="BJ182"/>
      <c r="BK182"/>
      <c r="BL182"/>
      <c r="BM182"/>
      <c r="BN182"/>
      <c r="BO182"/>
      <c r="BP182"/>
      <c r="BQ182"/>
      <c r="BR182"/>
      <c r="BS182"/>
      <c r="BT182" t="inlineStr">
        <is>
          <t>--</t>
        </is>
      </c>
      <c r="BU182"/>
      <c r="BV182"/>
      <c r="BW182"/>
      <c r="BX182"/>
      <c r="BY182"/>
      <c r="BZ182"/>
      <c r="CA182"/>
      <c r="CB182"/>
      <c r="CC182"/>
      <c r="CD182"/>
      <c r="CE182"/>
      <c r="CF182"/>
      <c r="CG182"/>
      <c r="CH182"/>
      <c r="CI182"/>
      <c r="CJ182"/>
      <c r="CK182" t="inlineStr">
        <is>
          <t>Henderson,C., Q.H. Pickering, and C.M. Tarzwell</t>
        </is>
      </c>
      <c r="CL182" t="n">
        <v>936.0</v>
      </c>
      <c r="CM182" t="inlineStr">
        <is>
          <t>The Toxicity of Organic Phosphorus and Chlorinated Hydrocarbon Insecticides to Fish</t>
        </is>
      </c>
      <c r="CN182" t="inlineStr">
        <is>
          <t>In: C.M.Tarzwell (Ed.), Biological Problems in Water Pollution, Trans.2nd Seminar, April 20-24,1959, Tech.Rep.W60-3, U.S.Public Health Service, R.A.Taft Sanitary Engineering Center, Cincinnati, OH:76-88</t>
        </is>
      </c>
      <c r="CO182" t="n">
        <v>1960.0</v>
      </c>
      <c r="CP182" t="inlineStr">
        <is>
          <t>Henderson,C., Q.H. Pickering, and C.M. Tarzwell (1960). The Toxicity of Organic Phosphorus and Chlorinated Hydrocarbon Insecticides to Fish. In: C.M.Tarzwell (Ed.), Biological Problems in Water Pollution, Trans.2nd Seminar, April 20-24,1959, Tech.Rep.W60-3, U.S.Public Health Service, R.A.Taft Sanitary Engineering Center, Cincinnati, OH, 76-88. ECOREF#:936</t>
        </is>
      </c>
    </row>
    <row r="183">
      <c r="A183" t="n">
        <v>63252.0</v>
      </c>
      <c r="B183" t="inlineStr">
        <is>
          <t>1-Naphthalenol methylcarbamate</t>
        </is>
      </c>
      <c r="C183" t="inlineStr">
        <is>
          <t>Technical grade, technical product, technical formulation</t>
        </is>
      </c>
      <c r="D183" t="inlineStr">
        <is>
          <t>Unmeasured</t>
        </is>
      </c>
      <c r="E183" t="inlineStr">
        <is>
          <t>Not coded</t>
        </is>
      </c>
      <c r="F183"/>
      <c r="G183" t="n">
        <v>95.0</v>
      </c>
      <c r="H183"/>
      <c r="I183"/>
      <c r="J183"/>
      <c r="K183"/>
      <c r="L183" t="inlineStr">
        <is>
          <t>Pimephales promelas</t>
        </is>
      </c>
      <c r="M183" t="inlineStr">
        <is>
          <t>Fathead Minnow</t>
        </is>
      </c>
      <c r="N183"/>
      <c r="O183"/>
      <c r="P183"/>
      <c r="Q183"/>
      <c r="R183"/>
      <c r="S183"/>
      <c r="T183"/>
      <c r="U183"/>
      <c r="V183" t="inlineStr">
        <is>
          <t>Static</t>
        </is>
      </c>
      <c r="W183" t="inlineStr">
        <is>
          <t>Fresh water</t>
        </is>
      </c>
      <c r="X183" t="inlineStr">
        <is>
          <t>Lab</t>
        </is>
      </c>
      <c r="Y183"/>
      <c r="Z183" t="inlineStr">
        <is>
          <t>Active ingredient</t>
        </is>
      </c>
      <c r="AA183"/>
      <c r="AB183" t="n">
        <v>13.0</v>
      </c>
      <c r="AC183"/>
      <c r="AD183"/>
      <c r="AE183"/>
      <c r="AF183"/>
      <c r="AG183" t="inlineStr">
        <is>
          <t>AI mg/L</t>
        </is>
      </c>
      <c r="AH183"/>
      <c r="AI183"/>
      <c r="AJ183"/>
      <c r="AK183"/>
      <c r="AL183"/>
      <c r="AM183"/>
      <c r="AN183"/>
      <c r="AO183"/>
      <c r="AP183"/>
      <c r="AQ183"/>
      <c r="AR183"/>
      <c r="AS183"/>
      <c r="AT183"/>
      <c r="AU183"/>
      <c r="AV183"/>
      <c r="AW183"/>
      <c r="AX183" t="inlineStr">
        <is>
          <t>Mortality</t>
        </is>
      </c>
      <c r="AY183" t="inlineStr">
        <is>
          <t>Mortality</t>
        </is>
      </c>
      <c r="AZ183" t="inlineStr">
        <is>
          <t>LC50</t>
        </is>
      </c>
      <c r="BA183"/>
      <c r="BB183" t="n">
        <v>4.0</v>
      </c>
      <c r="BC183"/>
      <c r="BD183"/>
      <c r="BE183"/>
      <c r="BF183"/>
      <c r="BG183" t="inlineStr">
        <is>
          <t>Day(s)</t>
        </is>
      </c>
      <c r="BH183" t="inlineStr">
        <is>
          <t>Pure</t>
        </is>
      </c>
      <c r="BI183" t="inlineStr">
        <is>
          <t>DTXSID9020247</t>
        </is>
      </c>
      <c r="BJ183"/>
      <c r="BK183"/>
      <c r="BL183"/>
      <c r="BM183"/>
      <c r="BN183"/>
      <c r="BO183"/>
      <c r="BP183"/>
      <c r="BQ183"/>
      <c r="BR183"/>
      <c r="BS183"/>
      <c r="BT183" t="inlineStr">
        <is>
          <t>--</t>
        </is>
      </c>
      <c r="BU183"/>
      <c r="BV183"/>
      <c r="BW183"/>
      <c r="BX183"/>
      <c r="BY183"/>
      <c r="BZ183"/>
      <c r="CA183"/>
      <c r="CB183"/>
      <c r="CC183"/>
      <c r="CD183"/>
      <c r="CE183"/>
      <c r="CF183"/>
      <c r="CG183"/>
      <c r="CH183"/>
      <c r="CI183" t="inlineStr">
        <is>
          <t xml:space="preserve"> CARRIER/ACETONE// </t>
        </is>
      </c>
      <c r="CJ183" t="inlineStr">
        <is>
          <t xml:space="preserve">   CARRIER/ACETONE// </t>
        </is>
      </c>
      <c r="CK183" t="inlineStr">
        <is>
          <t>Henderson,C., Q.H. Pickering, and C.M. Tarzwell</t>
        </is>
      </c>
      <c r="CL183" t="n">
        <v>936.0</v>
      </c>
      <c r="CM183" t="inlineStr">
        <is>
          <t>The Toxicity of Organic Phosphorus and Chlorinated Hydrocarbon Insecticides to Fish</t>
        </is>
      </c>
      <c r="CN183" t="inlineStr">
        <is>
          <t>In: C.M.Tarzwell (Ed.), Biological Problems in Water Pollution, Trans.2nd Seminar, April 20-24,1959, Tech.Rep.W60-3, U.S.Public Health Service, R.A.Taft Sanitary Engineering Center, Cincinnati, OH:76-88</t>
        </is>
      </c>
      <c r="CO183" t="n">
        <v>1960.0</v>
      </c>
      <c r="CP183" t="inlineStr">
        <is>
          <t>Henderson,C., Q.H. Pickering, and C.M. Tarzwell (1960). The Toxicity of Organic Phosphorus and Chlorinated Hydrocarbon Insecticides to Fish. In: C.M.Tarzwell (Ed.), Biological Problems in Water Pollution, Trans.2nd Seminar, April 20-24,1959, Tech.Rep.W60-3, U.S.Public Health Service, R.A.Taft Sanitary Engineering Center, Cincinnati, OH, 76-88. ECOREF#:936</t>
        </is>
      </c>
    </row>
    <row r="184">
      <c r="A184" t="n">
        <v>63252.0</v>
      </c>
      <c r="B184" t="inlineStr">
        <is>
          <t>1-Naphthalenol methylcarbamate</t>
        </is>
      </c>
      <c r="C184"/>
      <c r="D184" t="inlineStr">
        <is>
          <t>Unmeasured</t>
        </is>
      </c>
      <c r="E184" t="inlineStr">
        <is>
          <t>Not coded</t>
        </is>
      </c>
      <c r="F184"/>
      <c r="G184" t="n">
        <v>99.7</v>
      </c>
      <c r="H184"/>
      <c r="I184"/>
      <c r="J184"/>
      <c r="K184"/>
      <c r="L184" t="inlineStr">
        <is>
          <t>Pimephales promelas</t>
        </is>
      </c>
      <c r="M184" t="inlineStr">
        <is>
          <t>Fathead Minnow</t>
        </is>
      </c>
      <c r="N184"/>
      <c r="O184"/>
      <c r="P184"/>
      <c r="Q184"/>
      <c r="R184"/>
      <c r="S184"/>
      <c r="T184"/>
      <c r="U184"/>
      <c r="V184" t="inlineStr">
        <is>
          <t>Static</t>
        </is>
      </c>
      <c r="W184" t="inlineStr">
        <is>
          <t>Fresh water</t>
        </is>
      </c>
      <c r="X184" t="inlineStr">
        <is>
          <t>Lab</t>
        </is>
      </c>
      <c r="Y184"/>
      <c r="Z184" t="inlineStr">
        <is>
          <t>Active ingredient</t>
        </is>
      </c>
      <c r="AA184"/>
      <c r="AB184" t="n">
        <v>5.2</v>
      </c>
      <c r="AC184"/>
      <c r="AD184" t="n">
        <v>3.9</v>
      </c>
      <c r="AE184"/>
      <c r="AF184" t="n">
        <v>7.4</v>
      </c>
      <c r="AG184" t="inlineStr">
        <is>
          <t>AI mg/L</t>
        </is>
      </c>
      <c r="AH184"/>
      <c r="AI184"/>
      <c r="AJ184"/>
      <c r="AK184"/>
      <c r="AL184"/>
      <c r="AM184"/>
      <c r="AN184"/>
      <c r="AO184"/>
      <c r="AP184"/>
      <c r="AQ184"/>
      <c r="AR184"/>
      <c r="AS184"/>
      <c r="AT184"/>
      <c r="AU184"/>
      <c r="AV184"/>
      <c r="AW184"/>
      <c r="AX184" t="inlineStr">
        <is>
          <t>Mortality</t>
        </is>
      </c>
      <c r="AY184" t="inlineStr">
        <is>
          <t>Mortality</t>
        </is>
      </c>
      <c r="AZ184" t="inlineStr">
        <is>
          <t>LC50</t>
        </is>
      </c>
      <c r="BA184"/>
      <c r="BB184" t="n">
        <v>4.0</v>
      </c>
      <c r="BC184"/>
      <c r="BD184"/>
      <c r="BE184"/>
      <c r="BF184"/>
      <c r="BG184" t="inlineStr">
        <is>
          <t>Day(s)</t>
        </is>
      </c>
      <c r="BH184" t="inlineStr">
        <is>
          <t>Active ingredient</t>
        </is>
      </c>
      <c r="BI184" t="inlineStr">
        <is>
          <t>DTXSID9020247</t>
        </is>
      </c>
      <c r="BJ184" t="inlineStr">
        <is>
          <t>10.1002/etc.5620201229</t>
        </is>
      </c>
      <c r="BK184"/>
      <c r="BL184"/>
      <c r="BM184"/>
      <c r="BN184"/>
      <c r="BO184"/>
      <c r="BP184"/>
      <c r="BQ184"/>
      <c r="BR184"/>
      <c r="BS184"/>
      <c r="BT184" t="inlineStr">
        <is>
          <t>--</t>
        </is>
      </c>
      <c r="BU184"/>
      <c r="BV184"/>
      <c r="BW184"/>
      <c r="BX184"/>
      <c r="BY184"/>
      <c r="BZ184"/>
      <c r="CA184"/>
      <c r="CB184"/>
      <c r="CC184"/>
      <c r="CD184"/>
      <c r="CE184"/>
      <c r="CF184"/>
      <c r="CG184"/>
      <c r="CH184"/>
      <c r="CI184" t="inlineStr">
        <is>
          <t xml:space="preserve"> CONTR/C,V//</t>
        </is>
      </c>
      <c r="CJ184" t="inlineStr">
        <is>
          <t xml:space="preserve">   CONTR/C,V//</t>
        </is>
      </c>
      <c r="CK184" t="inlineStr">
        <is>
          <t>Sappington,L.C., F.L. Mayer, F.J. Dwyer, D.R. Buckler, J.R. Jones, and M.R. Ellersieck</t>
        </is>
      </c>
      <c r="CL184" t="n">
        <v>65396.0</v>
      </c>
      <c r="CM184" t="inlineStr">
        <is>
          <t>Contaminant Sensitivity of Threatened and Endangered Fishes Compared to Standard Surrogate Species</t>
        </is>
      </c>
      <c r="CN184" t="inlineStr">
        <is>
          <t>Environ. Toxicol. Chem.20(12): 2869-2876</t>
        </is>
      </c>
      <c r="CO184" t="n">
        <v>2001.0</v>
      </c>
      <c r="CP184" t="inlineStr">
        <is>
          <t>Sappington,L.C., F.L. Mayer, F.J. Dwyer, D.R. Buckler, J.R. Jones, and M.R. Ellersieck (2001). Contaminant Sensitivity of Threatened and Endangered Fishes Compared to Standard Surrogate Species. Environ. Toxicol. Chem., 20, (12), 2869-2876. doi:10.1002/etc.5620201229. ECOREF#:65396</t>
        </is>
      </c>
    </row>
    <row r="185">
      <c r="A185" t="n">
        <v>63252.0</v>
      </c>
      <c r="B185" t="inlineStr">
        <is>
          <t>1-Naphthalenol methylcarbamate</t>
        </is>
      </c>
      <c r="C185"/>
      <c r="D185" t="inlineStr">
        <is>
          <t>Measured</t>
        </is>
      </c>
      <c r="E185" t="inlineStr">
        <is>
          <t>Not coded</t>
        </is>
      </c>
      <c r="F185"/>
      <c r="G185" t="n">
        <v>80.0</v>
      </c>
      <c r="H185"/>
      <c r="I185"/>
      <c r="J185"/>
      <c r="K185"/>
      <c r="L185" t="inlineStr">
        <is>
          <t>Pimephales promelas</t>
        </is>
      </c>
      <c r="M185" t="inlineStr">
        <is>
          <t>Fathead Minnow</t>
        </is>
      </c>
      <c r="N185"/>
      <c r="O185"/>
      <c r="P185" t="n">
        <v>2.0</v>
      </c>
      <c r="Q185"/>
      <c r="R185"/>
      <c r="S185"/>
      <c r="T185"/>
      <c r="U185" t="inlineStr">
        <is>
          <t>Month(s)</t>
        </is>
      </c>
      <c r="V185" t="inlineStr">
        <is>
          <t>Flow-through</t>
        </is>
      </c>
      <c r="W185" t="inlineStr">
        <is>
          <t>Fresh water</t>
        </is>
      </c>
      <c r="X185" t="inlineStr">
        <is>
          <t>Lab</t>
        </is>
      </c>
      <c r="Y185"/>
      <c r="Z185" t="inlineStr">
        <is>
          <t>Active ingredient</t>
        </is>
      </c>
      <c r="AA185"/>
      <c r="AB185" t="n">
        <v>9.0</v>
      </c>
      <c r="AC185"/>
      <c r="AD185"/>
      <c r="AE185"/>
      <c r="AF185"/>
      <c r="AG185" t="inlineStr">
        <is>
          <t>AI mg/L</t>
        </is>
      </c>
      <c r="AH185"/>
      <c r="AI185"/>
      <c r="AJ185"/>
      <c r="AK185"/>
      <c r="AL185"/>
      <c r="AM185"/>
      <c r="AN185"/>
      <c r="AO185"/>
      <c r="AP185"/>
      <c r="AQ185"/>
      <c r="AR185"/>
      <c r="AS185"/>
      <c r="AT185"/>
      <c r="AU185"/>
      <c r="AV185"/>
      <c r="AW185"/>
      <c r="AX185" t="inlineStr">
        <is>
          <t>Mortality</t>
        </is>
      </c>
      <c r="AY185" t="inlineStr">
        <is>
          <t>Mortality</t>
        </is>
      </c>
      <c r="AZ185" t="inlineStr">
        <is>
          <t>LC50</t>
        </is>
      </c>
      <c r="BA185"/>
      <c r="BB185" t="n">
        <v>4.0</v>
      </c>
      <c r="BC185"/>
      <c r="BD185"/>
      <c r="BE185"/>
      <c r="BF185"/>
      <c r="BG185" t="inlineStr">
        <is>
          <t>Day(s)</t>
        </is>
      </c>
      <c r="BH185" t="inlineStr">
        <is>
          <t>Pure</t>
        </is>
      </c>
      <c r="BI185" t="inlineStr">
        <is>
          <t>DTXSID9020247</t>
        </is>
      </c>
      <c r="BJ185" t="inlineStr">
        <is>
          <t>10.1139/f72-097</t>
        </is>
      </c>
      <c r="BK185"/>
      <c r="BL185"/>
      <c r="BM185"/>
      <c r="BN185"/>
      <c r="BO185"/>
      <c r="BP185"/>
      <c r="BQ185"/>
      <c r="BR185"/>
      <c r="BS185"/>
      <c r="BT185" t="inlineStr">
        <is>
          <t>--</t>
        </is>
      </c>
      <c r="BU185"/>
      <c r="BV185"/>
      <c r="BW185"/>
      <c r="BX185"/>
      <c r="BY185"/>
      <c r="BZ185"/>
      <c r="CA185"/>
      <c r="CB185"/>
      <c r="CC185"/>
      <c r="CD185"/>
      <c r="CE185"/>
      <c r="CF185"/>
      <c r="CG185"/>
      <c r="CH185"/>
      <c r="CI185" t="inlineStr">
        <is>
          <t xml:space="preserve"> CONTR/FOLLOWED APHA METHODS//CARRIER/ACETONE// </t>
        </is>
      </c>
      <c r="CJ185" t="inlineStr">
        <is>
          <t xml:space="preserve">   CONTR/FOLLOWED APHA METHODS//CARRIER/ACETONE// </t>
        </is>
      </c>
      <c r="CK185" t="inlineStr">
        <is>
          <t>Carlson,A.R.</t>
        </is>
      </c>
      <c r="CL185" t="n">
        <v>5073.0</v>
      </c>
      <c r="CM185" t="inlineStr">
        <is>
          <t>Effects of Long-Term Exposure to Carbaryl (Sevin) on Survival, Growth, and Reproduction of the Fathead Minnow (Pimephales promelas)</t>
        </is>
      </c>
      <c r="CN185" t="inlineStr">
        <is>
          <t>J. Fish. Res. Board Can.29:583-587</t>
        </is>
      </c>
      <c r="CO185" t="n">
        <v>1972.0</v>
      </c>
      <c r="CP185" t="inlineStr">
        <is>
          <t>Carlson,A.R. (1972). Effects of Long-Term Exposure to Carbaryl (Sevin) on Survival, Growth, and Reproduction of the Fathead Minnow (Pimephales promelas). J. Fish. Res. Board Can., 29, 583-587. doi:10.1139/f72-097. ECOREF#:5073</t>
        </is>
      </c>
    </row>
    <row r="186">
      <c r="A186" t="n">
        <v>63252.0</v>
      </c>
      <c r="B186" t="inlineStr">
        <is>
          <t>1-Naphthalenol methylcarbamate</t>
        </is>
      </c>
      <c r="C186"/>
      <c r="D186" t="inlineStr">
        <is>
          <t>Unmeasured</t>
        </is>
      </c>
      <c r="E186" t="inlineStr">
        <is>
          <t>American Society for Testing and Materials</t>
        </is>
      </c>
      <c r="F186"/>
      <c r="G186"/>
      <c r="H186"/>
      <c r="I186"/>
      <c r="J186"/>
      <c r="K186"/>
      <c r="L186" t="inlineStr">
        <is>
          <t>Pimephales promelas</t>
        </is>
      </c>
      <c r="M186" t="inlineStr">
        <is>
          <t>Fathead Minnow</t>
        </is>
      </c>
      <c r="N186"/>
      <c r="O186"/>
      <c r="P186"/>
      <c r="Q186"/>
      <c r="R186"/>
      <c r="S186"/>
      <c r="T186"/>
      <c r="U186"/>
      <c r="V186" t="inlineStr">
        <is>
          <t>Static</t>
        </is>
      </c>
      <c r="W186" t="inlineStr">
        <is>
          <t>Fresh water</t>
        </is>
      </c>
      <c r="X186" t="inlineStr">
        <is>
          <t>Lab</t>
        </is>
      </c>
      <c r="Y186"/>
      <c r="Z186" t="inlineStr">
        <is>
          <t>Formulation</t>
        </is>
      </c>
      <c r="AA186"/>
      <c r="AB186" t="n">
        <v>5.171</v>
      </c>
      <c r="AC186"/>
      <c r="AD186" t="n">
        <v>4.922</v>
      </c>
      <c r="AE186"/>
      <c r="AF186" t="n">
        <v>5.437</v>
      </c>
      <c r="AG186" t="inlineStr">
        <is>
          <t>AI mg/L</t>
        </is>
      </c>
      <c r="AH186"/>
      <c r="AI186"/>
      <c r="AJ186"/>
      <c r="AK186"/>
      <c r="AL186"/>
      <c r="AM186"/>
      <c r="AN186"/>
      <c r="AO186"/>
      <c r="AP186"/>
      <c r="AQ186"/>
      <c r="AR186"/>
      <c r="AS186"/>
      <c r="AT186"/>
      <c r="AU186"/>
      <c r="AV186"/>
      <c r="AW186"/>
      <c r="AX186" t="inlineStr">
        <is>
          <t>Mortality</t>
        </is>
      </c>
      <c r="AY186" t="inlineStr">
        <is>
          <t>Mortality</t>
        </is>
      </c>
      <c r="AZ186" t="inlineStr">
        <is>
          <t>LC50</t>
        </is>
      </c>
      <c r="BA186"/>
      <c r="BB186" t="n">
        <v>4.0</v>
      </c>
      <c r="BC186"/>
      <c r="BD186"/>
      <c r="BE186"/>
      <c r="BF186"/>
      <c r="BG186" t="inlineStr">
        <is>
          <t>Day(s)</t>
        </is>
      </c>
      <c r="BH186"/>
      <c r="BI186" t="inlineStr">
        <is>
          <t>DTXSID9020247</t>
        </is>
      </c>
      <c r="BJ186"/>
      <c r="BK186"/>
      <c r="BL186" t="inlineStr">
        <is>
          <t>Acute</t>
        </is>
      </c>
      <c r="BM186"/>
      <c r="BN186"/>
      <c r="BO186"/>
      <c r="BP186"/>
      <c r="BQ186"/>
      <c r="BR186"/>
      <c r="BS186"/>
      <c r="BT186" t="inlineStr">
        <is>
          <t>--</t>
        </is>
      </c>
      <c r="BU186"/>
      <c r="BV186"/>
      <c r="BW186"/>
      <c r="BX186"/>
      <c r="BY186"/>
      <c r="BZ186"/>
      <c r="CA186"/>
      <c r="CB186"/>
      <c r="CC186"/>
      <c r="CD186"/>
      <c r="CE186"/>
      <c r="CF186"/>
      <c r="CG186"/>
      <c r="CH186"/>
      <c r="CI186"/>
      <c r="CJ186" t="inlineStr">
        <is>
          <t xml:space="preserve">CONTR/C,V//   </t>
        </is>
      </c>
      <c r="CK186" t="inlineStr">
        <is>
          <t>Mayer,F.L., D.R. Buckler, F.J. Dwyer, M.R. Ellersieck, L.C. Sappington, J.M. Besser, and C.M. Bridges</t>
        </is>
      </c>
      <c r="CL186" t="n">
        <v>153255.0</v>
      </c>
      <c r="CM186" t="inlineStr">
        <is>
          <t>Endangered Aquatic Vertebrates: Comparative and Probabilistic-Based Toxicology</t>
        </is>
      </c>
      <c r="CN186" t="inlineStr">
        <is>
          <t>EPA/600/R-08/045, U.S.EPA, Washington, DC:43 p.</t>
        </is>
      </c>
      <c r="CO186" t="n">
        <v>2008.0</v>
      </c>
      <c r="CP186" t="inlineStr">
        <is>
          <t>Mayer,F.L., D.R. Buckler, F.J. Dwyer, M.R. Ellersieck, L.C. Sappington, J.M. Besser, and C.M. Bridges (2008). Endangered Aquatic Vertebrates: Comparative and Probabilistic-Based Toxicology. EPA/600/R-08/045, U.S.EPA, Washington, DC, 43 p. ECOREF#:153255</t>
        </is>
      </c>
    </row>
    <row r="187">
      <c r="A187" t="n">
        <v>63252.0</v>
      </c>
      <c r="B187" t="inlineStr">
        <is>
          <t>1-Naphthalenol methylcarbamate</t>
        </is>
      </c>
      <c r="C187"/>
      <c r="D187" t="inlineStr">
        <is>
          <t>Unmeasured</t>
        </is>
      </c>
      <c r="E187" t="inlineStr">
        <is>
          <t>Not coded</t>
        </is>
      </c>
      <c r="F187"/>
      <c r="G187" t="n">
        <v>99.7</v>
      </c>
      <c r="H187"/>
      <c r="I187"/>
      <c r="J187"/>
      <c r="K187"/>
      <c r="L187" t="inlineStr">
        <is>
          <t>Pimephales promelas</t>
        </is>
      </c>
      <c r="M187" t="inlineStr">
        <is>
          <t>Fathead Minnow</t>
        </is>
      </c>
      <c r="N187"/>
      <c r="O187"/>
      <c r="P187"/>
      <c r="Q187"/>
      <c r="R187"/>
      <c r="S187"/>
      <c r="T187"/>
      <c r="U187"/>
      <c r="V187" t="inlineStr">
        <is>
          <t>Static</t>
        </is>
      </c>
      <c r="W187" t="inlineStr">
        <is>
          <t>Fresh water</t>
        </is>
      </c>
      <c r="X187" t="inlineStr">
        <is>
          <t>Lab</t>
        </is>
      </c>
      <c r="Y187" t="n">
        <v>8.0</v>
      </c>
      <c r="Z187" t="inlineStr">
        <is>
          <t>Active ingredient</t>
        </is>
      </c>
      <c r="AA187"/>
      <c r="AB187" t="n">
        <v>4.38</v>
      </c>
      <c r="AC187"/>
      <c r="AD187" t="n">
        <v>3.95</v>
      </c>
      <c r="AE187"/>
      <c r="AF187" t="n">
        <v>4.86</v>
      </c>
      <c r="AG187" t="inlineStr">
        <is>
          <t>AI mg/L</t>
        </is>
      </c>
      <c r="AH187"/>
      <c r="AI187"/>
      <c r="AJ187"/>
      <c r="AK187"/>
      <c r="AL187"/>
      <c r="AM187"/>
      <c r="AN187"/>
      <c r="AO187"/>
      <c r="AP187"/>
      <c r="AQ187"/>
      <c r="AR187"/>
      <c r="AS187"/>
      <c r="AT187"/>
      <c r="AU187"/>
      <c r="AV187"/>
      <c r="AW187"/>
      <c r="AX187" t="inlineStr">
        <is>
          <t>Mortality</t>
        </is>
      </c>
      <c r="AY187" t="inlineStr">
        <is>
          <t>Mortality</t>
        </is>
      </c>
      <c r="AZ187" t="inlineStr">
        <is>
          <t>LC50</t>
        </is>
      </c>
      <c r="BA187"/>
      <c r="BB187" t="n">
        <v>4.0</v>
      </c>
      <c r="BC187"/>
      <c r="BD187"/>
      <c r="BE187"/>
      <c r="BF187"/>
      <c r="BG187" t="inlineStr">
        <is>
          <t>Day(s)</t>
        </is>
      </c>
      <c r="BH187" t="inlineStr">
        <is>
          <t>Active ingredient</t>
        </is>
      </c>
      <c r="BI187" t="inlineStr">
        <is>
          <t>DTXSID9020247</t>
        </is>
      </c>
      <c r="BJ187"/>
      <c r="BK187"/>
      <c r="BL187"/>
      <c r="BM187"/>
      <c r="BN187"/>
      <c r="BO187"/>
      <c r="BP187"/>
      <c r="BQ187"/>
      <c r="BR187"/>
      <c r="BS187"/>
      <c r="BT187" t="inlineStr">
        <is>
          <t>--</t>
        </is>
      </c>
      <c r="BU187"/>
      <c r="BV187"/>
      <c r="BW187"/>
      <c r="BX187"/>
      <c r="BY187"/>
      <c r="BZ187"/>
      <c r="CA187"/>
      <c r="CB187"/>
      <c r="CC187"/>
      <c r="CD187"/>
      <c r="CE187"/>
      <c r="CF187"/>
      <c r="CG187"/>
      <c r="CH187"/>
      <c r="CI187" t="inlineStr">
        <is>
          <t xml:space="preserve"> TESTID/35//MSMT/NR//DOSES/NR//SOURCE/GOV//WTINT/0.32 G//DNUM/8//SEX/NR//TMETH/EPAASTM//STYPE/ACUTE//ETIME/96 H//AP RATE/NR//SAMPN/NR//WTAT/NR//INTAKE/NR//COMPEP/NR//LD/NR//DW/NR//STST/NR//HMA/NR//NA/NR//CL/NR//DIC/NR//CA/NR//POT/NR//MG/NR//SO4/NR//SULF/NR//</t>
        </is>
      </c>
      <c r="CJ187" t="inlineStr">
        <is>
          <t>SOURCE/GOVERNMENT AGENCY//   TESTID/35//MSMT/NR//DOSES/NR//SOURCE/GOV//WTINT/0.32 G//DNUM/8//SEX/NR//TMETH/EPAASTM//STYPE/ACUTE//ETIME/96 H//AP RATE/NR//SAMPN/NR//WTAT/NR//INTAKE/NR//COMPEP/NR//LD/NR//DW/NR//STST/NR//HMA/NR//NA/NR//CL/NR//DIC/NR//CA/NR//POT/NR//MG/NR//SO4/NR//SULF/NR//</t>
        </is>
      </c>
      <c r="CK187" t="inlineStr">
        <is>
          <t>Dwyer,F.J., L.C. Sappington, D.R. Buckler, and S.B. Jones</t>
        </is>
      </c>
      <c r="CL187" t="n">
        <v>73668.0</v>
      </c>
      <c r="CM187" t="inlineStr">
        <is>
          <t>Use of Surrogate Species in Assessing Contaminant Risk to Endangered and Threatened Fishes</t>
        </is>
      </c>
      <c r="CN187" t="inlineStr">
        <is>
          <t>EPA/600/R-96/029, U.S.EPA, Washington, DC:78 p.</t>
        </is>
      </c>
      <c r="CO187" t="n">
        <v>1995.0</v>
      </c>
      <c r="CP187" t="inlineStr">
        <is>
          <t>Dwyer,F.J., L.C. Sappington, D.R. Buckler, and S.B. Jones (1995). Use of Surrogate Species in Assessing Contaminant Risk to Endangered and Threatened Fishes. EPA/600/R-96/029, U.S.EPA, Washington, DC, 78 p. ECOREF#:73668</t>
        </is>
      </c>
    </row>
    <row r="188">
      <c r="A188" t="n">
        <v>63252.0</v>
      </c>
      <c r="B188" t="inlineStr">
        <is>
          <t>1-Naphthalenol methylcarbamate</t>
        </is>
      </c>
      <c r="C188"/>
      <c r="D188" t="inlineStr">
        <is>
          <t>Measured</t>
        </is>
      </c>
      <c r="E188" t="inlineStr">
        <is>
          <t>Not coded</t>
        </is>
      </c>
      <c r="F188"/>
      <c r="G188" t="n">
        <v>99.0</v>
      </c>
      <c r="H188"/>
      <c r="I188"/>
      <c r="J188"/>
      <c r="K188"/>
      <c r="L188" t="inlineStr">
        <is>
          <t>Pimephales promelas</t>
        </is>
      </c>
      <c r="M188" t="inlineStr">
        <is>
          <t>Fathead Minnow</t>
        </is>
      </c>
      <c r="N188"/>
      <c r="O188"/>
      <c r="P188" t="n">
        <v>28.0</v>
      </c>
      <c r="Q188"/>
      <c r="R188"/>
      <c r="S188"/>
      <c r="T188"/>
      <c r="U188" t="inlineStr">
        <is>
          <t>Day(s)</t>
        </is>
      </c>
      <c r="V188" t="inlineStr">
        <is>
          <t>Flow-through</t>
        </is>
      </c>
      <c r="W188" t="inlineStr">
        <is>
          <t>Fresh water</t>
        </is>
      </c>
      <c r="X188" t="inlineStr">
        <is>
          <t>Lab</t>
        </is>
      </c>
      <c r="Y188"/>
      <c r="Z188" t="inlineStr">
        <is>
          <t>Active ingredient</t>
        </is>
      </c>
      <c r="AA188"/>
      <c r="AB188" t="n">
        <v>10.4</v>
      </c>
      <c r="AC188"/>
      <c r="AD188" t="n">
        <v>9.55</v>
      </c>
      <c r="AE188"/>
      <c r="AF188" t="n">
        <v>11.3</v>
      </c>
      <c r="AG188" t="inlineStr">
        <is>
          <t>AI mg/L</t>
        </is>
      </c>
      <c r="AH188"/>
      <c r="AI188"/>
      <c r="AJ188"/>
      <c r="AK188"/>
      <c r="AL188"/>
      <c r="AM188"/>
      <c r="AN188"/>
      <c r="AO188"/>
      <c r="AP188"/>
      <c r="AQ188"/>
      <c r="AR188"/>
      <c r="AS188"/>
      <c r="AT188"/>
      <c r="AU188"/>
      <c r="AV188"/>
      <c r="AW188"/>
      <c r="AX188" t="inlineStr">
        <is>
          <t>Mortality</t>
        </is>
      </c>
      <c r="AY188" t="inlineStr">
        <is>
          <t>Mortality</t>
        </is>
      </c>
      <c r="AZ188" t="inlineStr">
        <is>
          <t>LC50</t>
        </is>
      </c>
      <c r="BA188"/>
      <c r="BB188" t="n">
        <v>4.0</v>
      </c>
      <c r="BC188"/>
      <c r="BD188"/>
      <c r="BE188"/>
      <c r="BF188"/>
      <c r="BG188" t="inlineStr">
        <is>
          <t>Day(s)</t>
        </is>
      </c>
      <c r="BH188" t="inlineStr">
        <is>
          <t>Pure</t>
        </is>
      </c>
      <c r="BI188" t="inlineStr">
        <is>
          <t>DTXSID9020247</t>
        </is>
      </c>
      <c r="BJ188"/>
      <c r="BK188"/>
      <c r="BL188"/>
      <c r="BM188"/>
      <c r="BN188"/>
      <c r="BO188"/>
      <c r="BP188"/>
      <c r="BQ188"/>
      <c r="BR188"/>
      <c r="BS188"/>
      <c r="BT188" t="inlineStr">
        <is>
          <t>--</t>
        </is>
      </c>
      <c r="BU188"/>
      <c r="BV188"/>
      <c r="BW188"/>
      <c r="BX188"/>
      <c r="BY188"/>
      <c r="BZ188"/>
      <c r="CA188"/>
      <c r="CB188"/>
      <c r="CC188"/>
      <c r="CD188"/>
      <c r="CE188"/>
      <c r="CF188"/>
      <c r="CG188"/>
      <c r="CH188"/>
      <c r="CI188" t="inlineStr">
        <is>
          <t xml:space="preserve"> Affected fish lost schooling behavior, were hypoactive and had increased respiration.  They were also darkly colored, had edemNA were hemorrhaging, had spinal deformities and lost equilibrium prior to death. </t>
        </is>
      </c>
      <c r="CJ188" t="inlineStr">
        <is>
          <t xml:space="preserve">   Affected fish lost schooling behavior, were hypoactive and had increased respiration.  They were also darkly colored, had edemNA were hemorrhaging, had spinal deformities and lost equilibrium prior to death. </t>
        </is>
      </c>
      <c r="CK188" t="inlineStr">
        <is>
          <t>Geiger,D.L., D.J. Call, and L.T. Brooke</t>
        </is>
      </c>
      <c r="CL188" t="n">
        <v>12859.0</v>
      </c>
      <c r="CM188" t="inlineStr">
        <is>
          <t>Acute Toxicities of Organic Chemicals to Fathead Minnows (Pimephales promelas) Volume IV</t>
        </is>
      </c>
      <c r="CN188" t="inlineStr">
        <is>
          <t>Center for Lake Superior Environmental Studies, University of Wisconsin, Superior, WI4:355 p.</t>
        </is>
      </c>
      <c r="CO188" t="n">
        <v>1988.0</v>
      </c>
      <c r="CP188" t="inlineStr">
        <is>
          <t>Geiger,D.L., D.J. Call, and L.T. Brooke (1988). Acute Toxicities of Organic Chemicals to Fathead Minnows (Pimephales promelas) Volume IV. Center for Lake Superior Environmental Studies, University of Wisconsin, Superior, WI, 4, 355 p. ECOREF#:12859</t>
        </is>
      </c>
    </row>
    <row r="189">
      <c r="A189" t="n">
        <v>63252.0</v>
      </c>
      <c r="B189" t="inlineStr">
        <is>
          <t>1-Naphthalenol methylcarbamate</t>
        </is>
      </c>
      <c r="C189"/>
      <c r="D189" t="inlineStr">
        <is>
          <t>Not reported</t>
        </is>
      </c>
      <c r="E189" t="inlineStr">
        <is>
          <t>Not coded</t>
        </is>
      </c>
      <c r="F189"/>
      <c r="G189" t="n">
        <v>99.5</v>
      </c>
      <c r="H189"/>
      <c r="I189"/>
      <c r="J189"/>
      <c r="K189"/>
      <c r="L189" t="inlineStr">
        <is>
          <t>Pimephales promelas</t>
        </is>
      </c>
      <c r="M189" t="inlineStr">
        <is>
          <t>Fathead Minnow</t>
        </is>
      </c>
      <c r="N189"/>
      <c r="O189"/>
      <c r="P189"/>
      <c r="Q189"/>
      <c r="R189"/>
      <c r="S189"/>
      <c r="T189"/>
      <c r="U189"/>
      <c r="V189" t="inlineStr">
        <is>
          <t>Static</t>
        </is>
      </c>
      <c r="W189" t="inlineStr">
        <is>
          <t>Fresh water</t>
        </is>
      </c>
      <c r="X189" t="inlineStr">
        <is>
          <t>Lab</t>
        </is>
      </c>
      <c r="Y189"/>
      <c r="Z189" t="inlineStr">
        <is>
          <t>Active ingredient</t>
        </is>
      </c>
      <c r="AA189"/>
      <c r="AB189" t="n">
        <v>14.6</v>
      </c>
      <c r="AC189"/>
      <c r="AD189" t="n">
        <v>11.7</v>
      </c>
      <c r="AE189"/>
      <c r="AF189" t="n">
        <v>19.8</v>
      </c>
      <c r="AG189" t="inlineStr">
        <is>
          <t>AI mg/L</t>
        </is>
      </c>
      <c r="AH189"/>
      <c r="AI189"/>
      <c r="AJ189"/>
      <c r="AK189"/>
      <c r="AL189"/>
      <c r="AM189"/>
      <c r="AN189"/>
      <c r="AO189"/>
      <c r="AP189"/>
      <c r="AQ189"/>
      <c r="AR189"/>
      <c r="AS189"/>
      <c r="AT189"/>
      <c r="AU189"/>
      <c r="AV189"/>
      <c r="AW189"/>
      <c r="AX189" t="inlineStr">
        <is>
          <t>Mortality</t>
        </is>
      </c>
      <c r="AY189" t="inlineStr">
        <is>
          <t>Mortality</t>
        </is>
      </c>
      <c r="AZ189" t="inlineStr">
        <is>
          <t>LC50</t>
        </is>
      </c>
      <c r="BA189"/>
      <c r="BB189" t="n">
        <v>4.0</v>
      </c>
      <c r="BC189"/>
      <c r="BD189"/>
      <c r="BE189"/>
      <c r="BF189"/>
      <c r="BG189" t="inlineStr">
        <is>
          <t>Day(s)</t>
        </is>
      </c>
      <c r="BH189" t="inlineStr">
        <is>
          <t>Pure</t>
        </is>
      </c>
      <c r="BI189" t="inlineStr">
        <is>
          <t>DTXSID9020247</t>
        </is>
      </c>
      <c r="BJ189"/>
      <c r="BK189"/>
      <c r="BL189"/>
      <c r="BM189"/>
      <c r="BN189"/>
      <c r="BO189"/>
      <c r="BP189"/>
      <c r="BQ189"/>
      <c r="BR189"/>
      <c r="BS189"/>
      <c r="BT189" t="inlineStr">
        <is>
          <t>--</t>
        </is>
      </c>
      <c r="BU189"/>
      <c r="BV189"/>
      <c r="BW189"/>
      <c r="BX189"/>
      <c r="BY189"/>
      <c r="BZ189"/>
      <c r="CA189"/>
      <c r="CB189"/>
      <c r="CC189"/>
      <c r="CD189"/>
      <c r="CE189"/>
      <c r="CF189"/>
      <c r="CG189"/>
      <c r="CH189"/>
      <c r="CI189"/>
      <c r="CJ189"/>
      <c r="CK189" t="inlineStr">
        <is>
          <t>Mayer,F.L.,Jr., and M.R. Ellersieck</t>
        </is>
      </c>
      <c r="CL189" t="n">
        <v>6797.0</v>
      </c>
      <c r="CM189" t="inlineStr">
        <is>
          <t>Manual of Acute Toxicity: Interpretation and Data Base for 410 Chemicals and 66 Species of Freshwater Animals</t>
        </is>
      </c>
      <c r="CN189" t="inlineStr">
        <is>
          <t>USDI Fish and Wildlife Service, Publication No.160, Washington, DC:505 p.</t>
        </is>
      </c>
      <c r="CO189" t="n">
        <v>1986.0</v>
      </c>
      <c r="CP189" t="inlineStr">
        <is>
          <t>Mayer,F.L.,Jr., and M.R. Ellersieck (1986). Manual of Acute Toxicity: Interpretation and Data Base for 410 Chemicals and 66 Species of Freshwater Animals. USDI Fish and Wildlife Service, Publication No.160, Washington, DC, 505 p. ECOREF#:6797</t>
        </is>
      </c>
    </row>
    <row r="190">
      <c r="A190" t="n">
        <v>63252.0</v>
      </c>
      <c r="B190" t="inlineStr">
        <is>
          <t>1-Naphthalenol methylcarbamate</t>
        </is>
      </c>
      <c r="C190" t="inlineStr">
        <is>
          <t>Technical grade, technical product, technical formulation</t>
        </is>
      </c>
      <c r="D190" t="inlineStr">
        <is>
          <t>Chemical analysis reported</t>
        </is>
      </c>
      <c r="E190" t="inlineStr">
        <is>
          <t>Not reported</t>
        </is>
      </c>
      <c r="F190"/>
      <c r="G190" t="n">
        <v>99.0</v>
      </c>
      <c r="H190"/>
      <c r="I190"/>
      <c r="J190"/>
      <c r="K190"/>
      <c r="L190" t="inlineStr">
        <is>
          <t>Pimephales promelas</t>
        </is>
      </c>
      <c r="M190" t="inlineStr">
        <is>
          <t>Fathead Minnow</t>
        </is>
      </c>
      <c r="N190" t="inlineStr">
        <is>
          <t>Larva</t>
        </is>
      </c>
      <c r="O190"/>
      <c r="P190"/>
      <c r="Q190"/>
      <c r="R190"/>
      <c r="S190"/>
      <c r="T190"/>
      <c r="U190"/>
      <c r="V190" t="inlineStr">
        <is>
          <t>Flow-through</t>
        </is>
      </c>
      <c r="W190" t="inlineStr">
        <is>
          <t>Fresh water</t>
        </is>
      </c>
      <c r="X190" t="inlineStr">
        <is>
          <t>Lab</t>
        </is>
      </c>
      <c r="Y190" t="n">
        <v>6.0</v>
      </c>
      <c r="Z190" t="inlineStr">
        <is>
          <t>Active ingredient</t>
        </is>
      </c>
      <c r="AA190" t="inlineStr">
        <is>
          <t>&gt;</t>
        </is>
      </c>
      <c r="AB190" t="n">
        <v>1.6</v>
      </c>
      <c r="AC190"/>
      <c r="AD190"/>
      <c r="AE190"/>
      <c r="AF190"/>
      <c r="AG190" t="inlineStr">
        <is>
          <t>AI mg/L</t>
        </is>
      </c>
      <c r="AH190"/>
      <c r="AI190"/>
      <c r="AJ190"/>
      <c r="AK190"/>
      <c r="AL190"/>
      <c r="AM190"/>
      <c r="AN190"/>
      <c r="AO190"/>
      <c r="AP190"/>
      <c r="AQ190"/>
      <c r="AR190"/>
      <c r="AS190"/>
      <c r="AT190"/>
      <c r="AU190"/>
      <c r="AV190"/>
      <c r="AW190"/>
      <c r="AX190" t="inlineStr">
        <is>
          <t>Mortality</t>
        </is>
      </c>
      <c r="AY190" t="inlineStr">
        <is>
          <t>Mortality</t>
        </is>
      </c>
      <c r="AZ190" t="inlineStr">
        <is>
          <t>LC50</t>
        </is>
      </c>
      <c r="BA190"/>
      <c r="BB190" t="n">
        <v>4.0</v>
      </c>
      <c r="BC190"/>
      <c r="BD190"/>
      <c r="BE190"/>
      <c r="BF190"/>
      <c r="BG190" t="inlineStr">
        <is>
          <t>Day(s)</t>
        </is>
      </c>
      <c r="BH190"/>
      <c r="BI190" t="inlineStr">
        <is>
          <t>DTXSID9020247</t>
        </is>
      </c>
      <c r="BJ190"/>
      <c r="BK190"/>
      <c r="BL190"/>
      <c r="BM190"/>
      <c r="BN190"/>
      <c r="BO190"/>
      <c r="BP190"/>
      <c r="BQ190"/>
      <c r="BR190"/>
      <c r="BS190"/>
      <c r="BT190" t="inlineStr">
        <is>
          <t>--</t>
        </is>
      </c>
      <c r="BU190"/>
      <c r="BV190"/>
      <c r="BW190"/>
      <c r="BX190"/>
      <c r="BY190"/>
      <c r="BZ190"/>
      <c r="CA190"/>
      <c r="CB190"/>
      <c r="CC190"/>
      <c r="CD190"/>
      <c r="CE190"/>
      <c r="CF190"/>
      <c r="CG190"/>
      <c r="CH190"/>
      <c r="CI190"/>
      <c r="CJ190" t="inlineStr">
        <is>
          <t xml:space="preserve">SOURCE/NR//MEDIA/SAND AND CARBON FILTERED UV STERILIZED LAKE SUPERIOR WATER//   </t>
        </is>
      </c>
      <c r="CK190" t="inlineStr">
        <is>
          <t>Norberg-King,T.J.</t>
        </is>
      </c>
      <c r="CL190" t="n">
        <v>5313.0</v>
      </c>
      <c r="CM190" t="inlineStr">
        <is>
          <t>An Evaluation of the Fathead Minnow Seven-Day Subchronic Test for Estimating Chronic Toxicity</t>
        </is>
      </c>
      <c r="CN190" t="inlineStr">
        <is>
          <t>Environ. Toxicol. Chem.8(11): 1075-1089</t>
        </is>
      </c>
      <c r="CO190" t="n">
        <v>1989.0</v>
      </c>
      <c r="CP190" t="inlineStr">
        <is>
          <t>Norberg-King,T.J. (1989). An Evaluation of the Fathead Minnow Seven-Day Subchronic Test for Estimating Chronic Toxicity. Environ. Toxicol. Chem., 8, (11), 1075-1089. ECOREF#:5313</t>
        </is>
      </c>
    </row>
    <row r="191">
      <c r="A191" t="n">
        <v>63252.0</v>
      </c>
      <c r="B191" t="inlineStr">
        <is>
          <t>1-Naphthalenol methylcarbamate</t>
        </is>
      </c>
      <c r="C191"/>
      <c r="D191" t="inlineStr">
        <is>
          <t>Unmeasured</t>
        </is>
      </c>
      <c r="E191" t="inlineStr">
        <is>
          <t>Not coded</t>
        </is>
      </c>
      <c r="F191"/>
      <c r="G191" t="n">
        <v>99.7</v>
      </c>
      <c r="H191"/>
      <c r="I191"/>
      <c r="J191"/>
      <c r="K191"/>
      <c r="L191" t="inlineStr">
        <is>
          <t>Pimephales promelas</t>
        </is>
      </c>
      <c r="M191" t="inlineStr">
        <is>
          <t>Fathead Minnow</t>
        </is>
      </c>
      <c r="N191"/>
      <c r="O191"/>
      <c r="P191"/>
      <c r="Q191"/>
      <c r="R191"/>
      <c r="S191"/>
      <c r="T191"/>
      <c r="U191"/>
      <c r="V191" t="inlineStr">
        <is>
          <t>Static</t>
        </is>
      </c>
      <c r="W191" t="inlineStr">
        <is>
          <t>Fresh water</t>
        </is>
      </c>
      <c r="X191" t="inlineStr">
        <is>
          <t>Lab</t>
        </is>
      </c>
      <c r="Y191" t="n">
        <v>8.0</v>
      </c>
      <c r="Z191" t="inlineStr">
        <is>
          <t>Active ingredient</t>
        </is>
      </c>
      <c r="AA191"/>
      <c r="AB191" t="n">
        <v>3.94</v>
      </c>
      <c r="AC191"/>
      <c r="AD191" t="n">
        <v>3.4</v>
      </c>
      <c r="AE191"/>
      <c r="AF191" t="n">
        <v>4.5</v>
      </c>
      <c r="AG191" t="inlineStr">
        <is>
          <t>AI mg/L</t>
        </is>
      </c>
      <c r="AH191"/>
      <c r="AI191"/>
      <c r="AJ191"/>
      <c r="AK191"/>
      <c r="AL191"/>
      <c r="AM191"/>
      <c r="AN191"/>
      <c r="AO191"/>
      <c r="AP191"/>
      <c r="AQ191"/>
      <c r="AR191"/>
      <c r="AS191"/>
      <c r="AT191"/>
      <c r="AU191"/>
      <c r="AV191"/>
      <c r="AW191"/>
      <c r="AX191" t="inlineStr">
        <is>
          <t>Mortality</t>
        </is>
      </c>
      <c r="AY191" t="inlineStr">
        <is>
          <t>Mortality</t>
        </is>
      </c>
      <c r="AZ191" t="inlineStr">
        <is>
          <t>LC50</t>
        </is>
      </c>
      <c r="BA191"/>
      <c r="BB191" t="n">
        <v>4.0</v>
      </c>
      <c r="BC191"/>
      <c r="BD191"/>
      <c r="BE191"/>
      <c r="BF191"/>
      <c r="BG191" t="inlineStr">
        <is>
          <t>Day(s)</t>
        </is>
      </c>
      <c r="BH191" t="inlineStr">
        <is>
          <t>Active ingredient</t>
        </is>
      </c>
      <c r="BI191" t="inlineStr">
        <is>
          <t>DTXSID9020247</t>
        </is>
      </c>
      <c r="BJ191"/>
      <c r="BK191"/>
      <c r="BL191"/>
      <c r="BM191"/>
      <c r="BN191"/>
      <c r="BO191"/>
      <c r="BP191"/>
      <c r="BQ191"/>
      <c r="BR191"/>
      <c r="BS191"/>
      <c r="BT191" t="inlineStr">
        <is>
          <t>--</t>
        </is>
      </c>
      <c r="BU191"/>
      <c r="BV191"/>
      <c r="BW191"/>
      <c r="BX191"/>
      <c r="BY191"/>
      <c r="BZ191"/>
      <c r="CA191"/>
      <c r="CB191"/>
      <c r="CC191"/>
      <c r="CD191"/>
      <c r="CE191"/>
      <c r="CF191"/>
      <c r="CG191"/>
      <c r="CH191"/>
      <c r="CI191" t="inlineStr">
        <is>
          <t xml:space="preserve"> TESTID/38//MSMT/NR//DOSES/NR//SOURCE/GOV//WTINT/0.40 G//DNUM/8//SEX/NR//TMETH/EPAASTM//STYPE/ACUTE//ETIME/96 H//AP RATE/NR//SAMPN/NR//WTAT/NR//INTAKE/NR//COMPEP/NR//LD/NR//DW/NR//STST/NR//HMA/NR//NA/NR//CL/NR//DIC/NR//CA/NR//POT/NR//MG/NR//SO4/NR//SULF/NR//</t>
        </is>
      </c>
      <c r="CJ191" t="inlineStr">
        <is>
          <t>SOURCE/GOVERNMENT AGENCY//   TESTID/38//MSMT/NR//DOSES/NR//SOURCE/GOV//WTINT/0.40 G//DNUM/8//SEX/NR//TMETH/EPAASTM//STYPE/ACUTE//ETIME/96 H//AP RATE/NR//SAMPN/NR//WTAT/NR//INTAKE/NR//COMPEP/NR//LD/NR//DW/NR//STST/NR//HMA/NR//NA/NR//CL/NR//DIC/NR//CA/NR//POT/NR//MG/NR//SO4/NR//SULF/NR//</t>
        </is>
      </c>
      <c r="CK191" t="inlineStr">
        <is>
          <t>Dwyer,F.J., L.C. Sappington, D.R. Buckler, and S.B. Jones</t>
        </is>
      </c>
      <c r="CL191" t="n">
        <v>73668.0</v>
      </c>
      <c r="CM191" t="inlineStr">
        <is>
          <t>Use of Surrogate Species in Assessing Contaminant Risk to Endangered and Threatened Fishes</t>
        </is>
      </c>
      <c r="CN191" t="inlineStr">
        <is>
          <t>EPA/600/R-96/029, U.S.EPA, Washington, DC:78 p.</t>
        </is>
      </c>
      <c r="CO191" t="n">
        <v>1995.0</v>
      </c>
      <c r="CP191" t="inlineStr">
        <is>
          <t>Dwyer,F.J., L.C. Sappington, D.R. Buckler, and S.B. Jones (1995). Use of Surrogate Species in Assessing Contaminant Risk to Endangered and Threatened Fishes. EPA/600/R-96/029, U.S.EPA, Washington, DC, 78 p. ECOREF#:73668</t>
        </is>
      </c>
    </row>
    <row r="192">
      <c r="A192" t="n">
        <v>63252.0</v>
      </c>
      <c r="B192" t="inlineStr">
        <is>
          <t>1-Naphthalenol methylcarbamate</t>
        </is>
      </c>
      <c r="C192"/>
      <c r="D192" t="inlineStr">
        <is>
          <t>Unmeasured</t>
        </is>
      </c>
      <c r="E192" t="inlineStr">
        <is>
          <t>Not coded</t>
        </is>
      </c>
      <c r="F192"/>
      <c r="G192" t="n">
        <v>99.7</v>
      </c>
      <c r="H192"/>
      <c r="I192"/>
      <c r="J192"/>
      <c r="K192"/>
      <c r="L192" t="inlineStr">
        <is>
          <t>Pimephales promelas</t>
        </is>
      </c>
      <c r="M192" t="inlineStr">
        <is>
          <t>Fathead Minnow</t>
        </is>
      </c>
      <c r="N192"/>
      <c r="O192"/>
      <c r="P192"/>
      <c r="Q192"/>
      <c r="R192"/>
      <c r="S192"/>
      <c r="T192"/>
      <c r="U192"/>
      <c r="V192" t="inlineStr">
        <is>
          <t>Static</t>
        </is>
      </c>
      <c r="W192" t="inlineStr">
        <is>
          <t>Fresh water</t>
        </is>
      </c>
      <c r="X192" t="inlineStr">
        <is>
          <t>Lab</t>
        </is>
      </c>
      <c r="Y192" t="n">
        <v>8.0</v>
      </c>
      <c r="Z192" t="inlineStr">
        <is>
          <t>Active ingredient</t>
        </is>
      </c>
      <c r="AA192"/>
      <c r="AB192" t="n">
        <v>5.86</v>
      </c>
      <c r="AC192"/>
      <c r="AD192" t="n">
        <v>5.3</v>
      </c>
      <c r="AE192"/>
      <c r="AF192" t="n">
        <v>6.5</v>
      </c>
      <c r="AG192" t="inlineStr">
        <is>
          <t>AI mg/L</t>
        </is>
      </c>
      <c r="AH192"/>
      <c r="AI192"/>
      <c r="AJ192"/>
      <c r="AK192"/>
      <c r="AL192"/>
      <c r="AM192"/>
      <c r="AN192"/>
      <c r="AO192"/>
      <c r="AP192"/>
      <c r="AQ192"/>
      <c r="AR192"/>
      <c r="AS192"/>
      <c r="AT192"/>
      <c r="AU192"/>
      <c r="AV192"/>
      <c r="AW192"/>
      <c r="AX192" t="inlineStr">
        <is>
          <t>Mortality</t>
        </is>
      </c>
      <c r="AY192" t="inlineStr">
        <is>
          <t>Mortality</t>
        </is>
      </c>
      <c r="AZ192" t="inlineStr">
        <is>
          <t>LC50</t>
        </is>
      </c>
      <c r="BA192"/>
      <c r="BB192" t="n">
        <v>4.0</v>
      </c>
      <c r="BC192"/>
      <c r="BD192"/>
      <c r="BE192"/>
      <c r="BF192"/>
      <c r="BG192" t="inlineStr">
        <is>
          <t>Day(s)</t>
        </is>
      </c>
      <c r="BH192" t="inlineStr">
        <is>
          <t>Active ingredient</t>
        </is>
      </c>
      <c r="BI192" t="inlineStr">
        <is>
          <t>DTXSID9020247</t>
        </is>
      </c>
      <c r="BJ192"/>
      <c r="BK192"/>
      <c r="BL192"/>
      <c r="BM192"/>
      <c r="BN192"/>
      <c r="BO192"/>
      <c r="BP192"/>
      <c r="BQ192"/>
      <c r="BR192"/>
      <c r="BS192"/>
      <c r="BT192" t="inlineStr">
        <is>
          <t>--</t>
        </is>
      </c>
      <c r="BU192"/>
      <c r="BV192"/>
      <c r="BW192"/>
      <c r="BX192"/>
      <c r="BY192"/>
      <c r="BZ192"/>
      <c r="CA192"/>
      <c r="CB192"/>
      <c r="CC192"/>
      <c r="CD192"/>
      <c r="CE192"/>
      <c r="CF192"/>
      <c r="CG192"/>
      <c r="CH192"/>
      <c r="CI192" t="inlineStr">
        <is>
          <t xml:space="preserve"> TESTID/36//MSMT/NR//DOSES/NR//SOURCE/GOV//WTINT/0.56 G//DNUM/8//SEX/NR//TMETH/EPAASTM//STYPE/ACUTE//ETIME/96 H//AP RATE/NR//SAMPN/NR//WTAT/NR//INTAKE/NR//COMPEP/NR//LD/NR//DW/NR//STST/NR//HMA/NR//NA/NR//CL/NR//DIC/NR//CA/NR//POT/NR//MG/NR//SO4/NR//SULF/NR//</t>
        </is>
      </c>
      <c r="CJ192" t="inlineStr">
        <is>
          <t>SOURCE/GOVERNMENT AGENCY//   TESTID/36//MSMT/NR//DOSES/NR//SOURCE/GOV//WTINT/0.56 G//DNUM/8//SEX/NR//TMETH/EPAASTM//STYPE/ACUTE//ETIME/96 H//AP RATE/NR//SAMPN/NR//WTAT/NR//INTAKE/NR//COMPEP/NR//LD/NR//DW/NR//STST/NR//HMA/NR//NA/NR//CL/NR//DIC/NR//CA/NR//POT/NR//MG/NR//SO4/NR//SULF/NR//</t>
        </is>
      </c>
      <c r="CK192" t="inlineStr">
        <is>
          <t>Dwyer,F.J., L.C. Sappington, D.R. Buckler, and S.B. Jones</t>
        </is>
      </c>
      <c r="CL192" t="n">
        <v>73668.0</v>
      </c>
      <c r="CM192" t="inlineStr">
        <is>
          <t>Use of Surrogate Species in Assessing Contaminant Risk to Endangered and Threatened Fishes</t>
        </is>
      </c>
      <c r="CN192" t="inlineStr">
        <is>
          <t>EPA/600/R-96/029, U.S.EPA, Washington, DC:78 p.</t>
        </is>
      </c>
      <c r="CO192" t="n">
        <v>1995.0</v>
      </c>
      <c r="CP192" t="inlineStr">
        <is>
          <t>Dwyer,F.J., L.C. Sappington, D.R. Buckler, and S.B. Jones (1995). Use of Surrogate Species in Assessing Contaminant Risk to Endangered and Threatened Fishes. EPA/600/R-96/029, U.S.EPA, Washington, DC, 78 p. ECOREF#:73668</t>
        </is>
      </c>
    </row>
    <row r="193">
      <c r="A193" t="n">
        <v>63252.0</v>
      </c>
      <c r="B193" t="inlineStr">
        <is>
          <t>1-Naphthalenol methylcarbamate</t>
        </is>
      </c>
      <c r="C193"/>
      <c r="D193" t="inlineStr">
        <is>
          <t>Unmeasured</t>
        </is>
      </c>
      <c r="E193" t="inlineStr">
        <is>
          <t>Not coded</t>
        </is>
      </c>
      <c r="F193"/>
      <c r="G193" t="n">
        <v>99.7</v>
      </c>
      <c r="H193"/>
      <c r="I193"/>
      <c r="J193"/>
      <c r="K193"/>
      <c r="L193" t="inlineStr">
        <is>
          <t>Pimephales promelas</t>
        </is>
      </c>
      <c r="M193" t="inlineStr">
        <is>
          <t>Fathead Minnow</t>
        </is>
      </c>
      <c r="N193"/>
      <c r="O193"/>
      <c r="P193"/>
      <c r="Q193"/>
      <c r="R193"/>
      <c r="S193"/>
      <c r="T193"/>
      <c r="U193"/>
      <c r="V193" t="inlineStr">
        <is>
          <t>Static</t>
        </is>
      </c>
      <c r="W193" t="inlineStr">
        <is>
          <t>Fresh water</t>
        </is>
      </c>
      <c r="X193" t="inlineStr">
        <is>
          <t>Lab</t>
        </is>
      </c>
      <c r="Y193" t="n">
        <v>8.0</v>
      </c>
      <c r="Z193" t="inlineStr">
        <is>
          <t>Active ingredient</t>
        </is>
      </c>
      <c r="AA193"/>
      <c r="AB193" t="n">
        <v>5.24</v>
      </c>
      <c r="AC193"/>
      <c r="AD193" t="n">
        <v>4.7</v>
      </c>
      <c r="AE193"/>
      <c r="AF193" t="n">
        <v>5.8</v>
      </c>
      <c r="AG193" t="inlineStr">
        <is>
          <t>AI mg/L</t>
        </is>
      </c>
      <c r="AH193"/>
      <c r="AI193"/>
      <c r="AJ193"/>
      <c r="AK193"/>
      <c r="AL193"/>
      <c r="AM193"/>
      <c r="AN193"/>
      <c r="AO193"/>
      <c r="AP193"/>
      <c r="AQ193"/>
      <c r="AR193"/>
      <c r="AS193"/>
      <c r="AT193"/>
      <c r="AU193"/>
      <c r="AV193"/>
      <c r="AW193"/>
      <c r="AX193" t="inlineStr">
        <is>
          <t>Mortality</t>
        </is>
      </c>
      <c r="AY193" t="inlineStr">
        <is>
          <t>Mortality</t>
        </is>
      </c>
      <c r="AZ193" t="inlineStr">
        <is>
          <t>LC50</t>
        </is>
      </c>
      <c r="BA193"/>
      <c r="BB193" t="n">
        <v>4.0</v>
      </c>
      <c r="BC193"/>
      <c r="BD193"/>
      <c r="BE193"/>
      <c r="BF193"/>
      <c r="BG193" t="inlineStr">
        <is>
          <t>Day(s)</t>
        </is>
      </c>
      <c r="BH193" t="inlineStr">
        <is>
          <t>Active ingredient</t>
        </is>
      </c>
      <c r="BI193" t="inlineStr">
        <is>
          <t>DTXSID9020247</t>
        </is>
      </c>
      <c r="BJ193"/>
      <c r="BK193"/>
      <c r="BL193"/>
      <c r="BM193"/>
      <c r="BN193"/>
      <c r="BO193"/>
      <c r="BP193"/>
      <c r="BQ193"/>
      <c r="BR193"/>
      <c r="BS193"/>
      <c r="BT193" t="inlineStr">
        <is>
          <t>--</t>
        </is>
      </c>
      <c r="BU193"/>
      <c r="BV193"/>
      <c r="BW193"/>
      <c r="BX193"/>
      <c r="BY193"/>
      <c r="BZ193"/>
      <c r="CA193"/>
      <c r="CB193"/>
      <c r="CC193"/>
      <c r="CD193"/>
      <c r="CE193"/>
      <c r="CF193"/>
      <c r="CG193"/>
      <c r="CH193"/>
      <c r="CI193" t="inlineStr">
        <is>
          <t xml:space="preserve"> TESTID/39//MSMT/NR//DOSES/NR//SOURCE/GOV//WTINT/0.34 G//DNUM/8//SEX/NR//TMETH/EPAASTM//STYPE/ACUTE//ETIME/96 H//AP RATE/NR//SAMPN/NR//WTAT/NR//INTAKE/NR//COMPEP/NR//LD/NR//DW/NR//STST/NR//HMA/NR//NA/NR//CL/NR//DIC/NR//CA/NR//POT/NR//MG/NR//SO4/NR//SULF/NR//</t>
        </is>
      </c>
      <c r="CJ193" t="inlineStr">
        <is>
          <t>SOURCE/GOVERNMENT AGENCY//   TESTID/39//MSMT/NR//DOSES/NR//SOURCE/GOV//WTINT/0.34 G//DNUM/8//SEX/NR//TMETH/EPAASTM//STYPE/ACUTE//ETIME/96 H//AP RATE/NR//SAMPN/NR//WTAT/NR//INTAKE/NR//COMPEP/NR//LD/NR//DW/NR//STST/NR//HMA/NR//NA/NR//CL/NR//DIC/NR//CA/NR//POT/NR//MG/NR//SO4/NR//SULF/NR//</t>
        </is>
      </c>
      <c r="CK193" t="inlineStr">
        <is>
          <t>Dwyer,F.J., L.C. Sappington, D.R. Buckler, and S.B. Jones</t>
        </is>
      </c>
      <c r="CL193" t="n">
        <v>73668.0</v>
      </c>
      <c r="CM193" t="inlineStr">
        <is>
          <t>Use of Surrogate Species in Assessing Contaminant Risk to Endangered and Threatened Fishes</t>
        </is>
      </c>
      <c r="CN193" t="inlineStr">
        <is>
          <t>EPA/600/R-96/029, U.S.EPA, Washington, DC:78 p.</t>
        </is>
      </c>
      <c r="CO193" t="n">
        <v>1995.0</v>
      </c>
      <c r="CP193" t="inlineStr">
        <is>
          <t>Dwyer,F.J., L.C. Sappington, D.R. Buckler, and S.B. Jones (1995). Use of Surrogate Species in Assessing Contaminant Risk to Endangered and Threatened Fishes. EPA/600/R-96/029, U.S.EPA, Washington, DC, 78 p. ECOREF#:73668</t>
        </is>
      </c>
    </row>
    <row r="194">
      <c r="A194" t="n">
        <v>63252.0</v>
      </c>
      <c r="B194" t="inlineStr">
        <is>
          <t>1-Naphthalenol methylcarbamate</t>
        </is>
      </c>
      <c r="C194"/>
      <c r="D194" t="inlineStr">
        <is>
          <t>Unmeasured</t>
        </is>
      </c>
      <c r="E194" t="inlineStr">
        <is>
          <t>Not coded</t>
        </is>
      </c>
      <c r="F194"/>
      <c r="G194" t="n">
        <v>99.7</v>
      </c>
      <c r="H194"/>
      <c r="I194"/>
      <c r="J194"/>
      <c r="K194"/>
      <c r="L194" t="inlineStr">
        <is>
          <t>Pimephales promelas</t>
        </is>
      </c>
      <c r="M194" t="inlineStr">
        <is>
          <t>Fathead Minnow</t>
        </is>
      </c>
      <c r="N194"/>
      <c r="O194"/>
      <c r="P194"/>
      <c r="Q194"/>
      <c r="R194"/>
      <c r="S194"/>
      <c r="T194"/>
      <c r="U194"/>
      <c r="V194" t="inlineStr">
        <is>
          <t>Static</t>
        </is>
      </c>
      <c r="W194" t="inlineStr">
        <is>
          <t>Fresh water</t>
        </is>
      </c>
      <c r="X194" t="inlineStr">
        <is>
          <t>Lab</t>
        </is>
      </c>
      <c r="Y194" t="n">
        <v>8.0</v>
      </c>
      <c r="Z194" t="inlineStr">
        <is>
          <t>Active ingredient</t>
        </is>
      </c>
      <c r="AA194"/>
      <c r="AB194" t="n">
        <v>5.72</v>
      </c>
      <c r="AC194"/>
      <c r="AD194" t="n">
        <v>5.1</v>
      </c>
      <c r="AE194"/>
      <c r="AF194" t="n">
        <v>6.5</v>
      </c>
      <c r="AG194" t="inlineStr">
        <is>
          <t>AI mg/L</t>
        </is>
      </c>
      <c r="AH194"/>
      <c r="AI194"/>
      <c r="AJ194"/>
      <c r="AK194"/>
      <c r="AL194"/>
      <c r="AM194"/>
      <c r="AN194"/>
      <c r="AO194"/>
      <c r="AP194"/>
      <c r="AQ194"/>
      <c r="AR194"/>
      <c r="AS194"/>
      <c r="AT194"/>
      <c r="AU194"/>
      <c r="AV194"/>
      <c r="AW194"/>
      <c r="AX194" t="inlineStr">
        <is>
          <t>Mortality</t>
        </is>
      </c>
      <c r="AY194" t="inlineStr">
        <is>
          <t>Mortality</t>
        </is>
      </c>
      <c r="AZ194" t="inlineStr">
        <is>
          <t>LC50</t>
        </is>
      </c>
      <c r="BA194"/>
      <c r="BB194" t="n">
        <v>4.0</v>
      </c>
      <c r="BC194"/>
      <c r="BD194"/>
      <c r="BE194"/>
      <c r="BF194"/>
      <c r="BG194" t="inlineStr">
        <is>
          <t>Day(s)</t>
        </is>
      </c>
      <c r="BH194" t="inlineStr">
        <is>
          <t>Active ingredient</t>
        </is>
      </c>
      <c r="BI194" t="inlineStr">
        <is>
          <t>DTXSID9020247</t>
        </is>
      </c>
      <c r="BJ194"/>
      <c r="BK194"/>
      <c r="BL194"/>
      <c r="BM194"/>
      <c r="BN194"/>
      <c r="BO194"/>
      <c r="BP194"/>
      <c r="BQ194"/>
      <c r="BR194"/>
      <c r="BS194"/>
      <c r="BT194" t="inlineStr">
        <is>
          <t>--</t>
        </is>
      </c>
      <c r="BU194"/>
      <c r="BV194"/>
      <c r="BW194"/>
      <c r="BX194"/>
      <c r="BY194"/>
      <c r="BZ194"/>
      <c r="CA194"/>
      <c r="CB194"/>
      <c r="CC194"/>
      <c r="CD194"/>
      <c r="CE194"/>
      <c r="CF194"/>
      <c r="CG194"/>
      <c r="CH194"/>
      <c r="CI194" t="inlineStr">
        <is>
          <t xml:space="preserve"> TESTID/40//MSMT/NR//DOSES/NR//SOURCE/GOV//WTINT/0.39 G//DNUM/8//SEX/NR//TMETH/EPAASTM//STYPE/ACUTE//ETIME/96 H//AP RATE/NR//SAMPN/NR//WTAT/NR//INTAKE/NR//COMPEP/NR//LD/NR//DW/NR//STST/NR//HMA/NR//NA/NR//CL/NR//DIC/NR//CA/NR//POT/NR//MG/NR//SO4/NR//SULF/NR//</t>
        </is>
      </c>
      <c r="CJ194" t="inlineStr">
        <is>
          <t>SOURCE/GOVERNMENT AGENCY//   TESTID/40//MSMT/NR//DOSES/NR//SOURCE/GOV//WTINT/0.39 G//DNUM/8//SEX/NR//TMETH/EPAASTM//STYPE/ACUTE//ETIME/96 H//AP RATE/NR//SAMPN/NR//WTAT/NR//INTAKE/NR//COMPEP/NR//LD/NR//DW/NR//STST/NR//HMA/NR//NA/NR//CL/NR//DIC/NR//CA/NR//POT/NR//MG/NR//SO4/NR//SULF/NR//</t>
        </is>
      </c>
      <c r="CK194" t="inlineStr">
        <is>
          <t>Dwyer,F.J., L.C. Sappington, D.R. Buckler, and S.B. Jones</t>
        </is>
      </c>
      <c r="CL194" t="n">
        <v>73668.0</v>
      </c>
      <c r="CM194" t="inlineStr">
        <is>
          <t>Use of Surrogate Species in Assessing Contaminant Risk to Endangered and Threatened Fishes</t>
        </is>
      </c>
      <c r="CN194" t="inlineStr">
        <is>
          <t>EPA/600/R-96/029, U.S.EPA, Washington, DC:78 p.</t>
        </is>
      </c>
      <c r="CO194" t="n">
        <v>1995.0</v>
      </c>
      <c r="CP194" t="inlineStr">
        <is>
          <t>Dwyer,F.J., L.C. Sappington, D.R. Buckler, and S.B. Jones (1995). Use of Surrogate Species in Assessing Contaminant Risk to Endangered and Threatened Fishes. EPA/600/R-96/029, U.S.EPA, Washington, DC, 78 p. ECOREF#:73668</t>
        </is>
      </c>
    </row>
    <row r="195">
      <c r="A195" t="n">
        <v>63252.0</v>
      </c>
      <c r="B195" t="inlineStr">
        <is>
          <t>1-Naphthalenol methylcarbamate</t>
        </is>
      </c>
      <c r="C195"/>
      <c r="D195" t="inlineStr">
        <is>
          <t>Unmeasured</t>
        </is>
      </c>
      <c r="E195" t="inlineStr">
        <is>
          <t>Not coded</t>
        </is>
      </c>
      <c r="F195"/>
      <c r="G195" t="n">
        <v>99.7</v>
      </c>
      <c r="H195"/>
      <c r="I195"/>
      <c r="J195"/>
      <c r="K195"/>
      <c r="L195" t="inlineStr">
        <is>
          <t>Pimephales promelas</t>
        </is>
      </c>
      <c r="M195" t="inlineStr">
        <is>
          <t>Fathead Minnow</t>
        </is>
      </c>
      <c r="N195"/>
      <c r="O195"/>
      <c r="P195"/>
      <c r="Q195"/>
      <c r="R195"/>
      <c r="S195"/>
      <c r="T195"/>
      <c r="U195"/>
      <c r="V195" t="inlineStr">
        <is>
          <t>Static</t>
        </is>
      </c>
      <c r="W195" t="inlineStr">
        <is>
          <t>Fresh water</t>
        </is>
      </c>
      <c r="X195" t="inlineStr">
        <is>
          <t>Lab</t>
        </is>
      </c>
      <c r="Y195" t="n">
        <v>8.0</v>
      </c>
      <c r="Z195" t="inlineStr">
        <is>
          <t>Active ingredient</t>
        </is>
      </c>
      <c r="AA195"/>
      <c r="AB195" t="n">
        <v>7.43</v>
      </c>
      <c r="AC195"/>
      <c r="AD195" t="n">
        <v>6.0</v>
      </c>
      <c r="AE195"/>
      <c r="AF195" t="n">
        <v>10.0</v>
      </c>
      <c r="AG195" t="inlineStr">
        <is>
          <t>AI mg/L</t>
        </is>
      </c>
      <c r="AH195"/>
      <c r="AI195"/>
      <c r="AJ195"/>
      <c r="AK195"/>
      <c r="AL195"/>
      <c r="AM195"/>
      <c r="AN195"/>
      <c r="AO195"/>
      <c r="AP195"/>
      <c r="AQ195"/>
      <c r="AR195"/>
      <c r="AS195"/>
      <c r="AT195"/>
      <c r="AU195"/>
      <c r="AV195"/>
      <c r="AW195"/>
      <c r="AX195" t="inlineStr">
        <is>
          <t>Mortality</t>
        </is>
      </c>
      <c r="AY195" t="inlineStr">
        <is>
          <t>Mortality</t>
        </is>
      </c>
      <c r="AZ195" t="inlineStr">
        <is>
          <t>LC50</t>
        </is>
      </c>
      <c r="BA195"/>
      <c r="BB195" t="n">
        <v>4.0</v>
      </c>
      <c r="BC195"/>
      <c r="BD195"/>
      <c r="BE195"/>
      <c r="BF195"/>
      <c r="BG195" t="inlineStr">
        <is>
          <t>Day(s)</t>
        </is>
      </c>
      <c r="BH195" t="inlineStr">
        <is>
          <t>Active ingredient</t>
        </is>
      </c>
      <c r="BI195" t="inlineStr">
        <is>
          <t>DTXSID9020247</t>
        </is>
      </c>
      <c r="BJ195"/>
      <c r="BK195"/>
      <c r="BL195"/>
      <c r="BM195"/>
      <c r="BN195"/>
      <c r="BO195"/>
      <c r="BP195"/>
      <c r="BQ195"/>
      <c r="BR195"/>
      <c r="BS195"/>
      <c r="BT195" t="inlineStr">
        <is>
          <t>--</t>
        </is>
      </c>
      <c r="BU195"/>
      <c r="BV195"/>
      <c r="BW195"/>
      <c r="BX195"/>
      <c r="BY195"/>
      <c r="BZ195"/>
      <c r="CA195"/>
      <c r="CB195"/>
      <c r="CC195"/>
      <c r="CD195"/>
      <c r="CE195"/>
      <c r="CF195"/>
      <c r="CG195"/>
      <c r="CH195"/>
      <c r="CI195" t="inlineStr">
        <is>
          <t xml:space="preserve"> TESTID/37//MSMT/NR//DOSES/NR//SOURCE/GOV//WTINT/0.45 G//DNUM/8//SEX/NR//TMETH/EPAASTM//STYPE/ACUTE//ETIME/96 H//AP RATE/NR//SAMPN/NR//WTAT/NR//INTAKE/NR//COMPEP/NR//LD/NR//DW/NR//STST/NR//HMA/NR//NA/NR//CL/NR//DIC/NR//CA/NR//POT/NR//MG/NR//SO4/NR//SULF/NR//</t>
        </is>
      </c>
      <c r="CJ195" t="inlineStr">
        <is>
          <t>SOURCE/GOVERNMENT AGENCY//   TESTID/37//MSMT/NR//DOSES/NR//SOURCE/GOV//WTINT/0.45 G//DNUM/8//SEX/NR//TMETH/EPAASTM//STYPE/ACUTE//ETIME/96 H//AP RATE/NR//SAMPN/NR//WTAT/NR//INTAKE/NR//COMPEP/NR//LD/NR//DW/NR//STST/NR//HMA/NR//NA/NR//CL/NR//DIC/NR//CA/NR//POT/NR//MG/NR//SO4/NR//SULF/NR//</t>
        </is>
      </c>
      <c r="CK195" t="inlineStr">
        <is>
          <t>Dwyer,F.J., L.C. Sappington, D.R. Buckler, and S.B. Jones</t>
        </is>
      </c>
      <c r="CL195" t="n">
        <v>73668.0</v>
      </c>
      <c r="CM195" t="inlineStr">
        <is>
          <t>Use of Surrogate Species in Assessing Contaminant Risk to Endangered and Threatened Fishes</t>
        </is>
      </c>
      <c r="CN195" t="inlineStr">
        <is>
          <t>EPA/600/R-96/029, U.S.EPA, Washington, DC:78 p.</t>
        </is>
      </c>
      <c r="CO195" t="n">
        <v>1995.0</v>
      </c>
      <c r="CP195" t="inlineStr">
        <is>
          <t>Dwyer,F.J., L.C. Sappington, D.R. Buckler, and S.B. Jones (1995). Use of Surrogate Species in Assessing Contaminant Risk to Endangered and Threatened Fishes. EPA/600/R-96/029, U.S.EPA, Washington, DC, 78 p. ECOREF#:73668</t>
        </is>
      </c>
    </row>
    <row r="196">
      <c r="A196" t="n">
        <v>63252.0</v>
      </c>
      <c r="B196" t="inlineStr">
        <is>
          <t>1-Naphthalenol methylcarbamate</t>
        </is>
      </c>
      <c r="C196"/>
      <c r="D196" t="inlineStr">
        <is>
          <t>Measured</t>
        </is>
      </c>
      <c r="E196" t="inlineStr">
        <is>
          <t>Not coded</t>
        </is>
      </c>
      <c r="F196"/>
      <c r="G196" t="n">
        <v>99.0</v>
      </c>
      <c r="H196"/>
      <c r="I196"/>
      <c r="J196"/>
      <c r="K196"/>
      <c r="L196" t="inlineStr">
        <is>
          <t>Pimephales promelas</t>
        </is>
      </c>
      <c r="M196" t="inlineStr">
        <is>
          <t>Fathead Minnow</t>
        </is>
      </c>
      <c r="N196"/>
      <c r="O196"/>
      <c r="P196" t="n">
        <v>31.0</v>
      </c>
      <c r="Q196"/>
      <c r="R196"/>
      <c r="S196"/>
      <c r="T196"/>
      <c r="U196" t="inlineStr">
        <is>
          <t>Day(s)</t>
        </is>
      </c>
      <c r="V196" t="inlineStr">
        <is>
          <t>Flow-through</t>
        </is>
      </c>
      <c r="W196" t="inlineStr">
        <is>
          <t>Fresh water</t>
        </is>
      </c>
      <c r="X196" t="inlineStr">
        <is>
          <t>Lab</t>
        </is>
      </c>
      <c r="Y196"/>
      <c r="Z196" t="inlineStr">
        <is>
          <t>Active ingredient</t>
        </is>
      </c>
      <c r="AA196"/>
      <c r="AB196" t="n">
        <v>9.47</v>
      </c>
      <c r="AC196"/>
      <c r="AD196" t="n">
        <v>8.6</v>
      </c>
      <c r="AE196"/>
      <c r="AF196" t="n">
        <v>10.4</v>
      </c>
      <c r="AG196" t="inlineStr">
        <is>
          <t>AI mg/L</t>
        </is>
      </c>
      <c r="AH196"/>
      <c r="AI196"/>
      <c r="AJ196"/>
      <c r="AK196"/>
      <c r="AL196"/>
      <c r="AM196"/>
      <c r="AN196"/>
      <c r="AO196"/>
      <c r="AP196"/>
      <c r="AQ196"/>
      <c r="AR196"/>
      <c r="AS196"/>
      <c r="AT196"/>
      <c r="AU196"/>
      <c r="AV196"/>
      <c r="AW196"/>
      <c r="AX196" t="inlineStr">
        <is>
          <t>Mortality</t>
        </is>
      </c>
      <c r="AY196" t="inlineStr">
        <is>
          <t>Mortality</t>
        </is>
      </c>
      <c r="AZ196" t="inlineStr">
        <is>
          <t>LC50</t>
        </is>
      </c>
      <c r="BA196"/>
      <c r="BB196" t="n">
        <v>4.0</v>
      </c>
      <c r="BC196"/>
      <c r="BD196"/>
      <c r="BE196"/>
      <c r="BF196"/>
      <c r="BG196" t="inlineStr">
        <is>
          <t>Day(s)</t>
        </is>
      </c>
      <c r="BH196" t="inlineStr">
        <is>
          <t>Pure</t>
        </is>
      </c>
      <c r="BI196" t="inlineStr">
        <is>
          <t>DTXSID9020247</t>
        </is>
      </c>
      <c r="BJ196"/>
      <c r="BK196"/>
      <c r="BL196"/>
      <c r="BM196"/>
      <c r="BN196"/>
      <c r="BO196"/>
      <c r="BP196"/>
      <c r="BQ196"/>
      <c r="BR196"/>
      <c r="BS196"/>
      <c r="BT196" t="inlineStr">
        <is>
          <t>--</t>
        </is>
      </c>
      <c r="BU196"/>
      <c r="BV196"/>
      <c r="BW196"/>
      <c r="BX196"/>
      <c r="BY196"/>
      <c r="BZ196"/>
      <c r="CA196"/>
      <c r="CB196"/>
      <c r="CC196"/>
      <c r="CD196"/>
      <c r="CE196"/>
      <c r="CF196"/>
      <c r="CG196"/>
      <c r="CH196"/>
      <c r="CI196" t="inlineStr">
        <is>
          <t xml:space="preserve"> Affected fish lost schooling behavior, were hypoactive and had increased respiration.  They were darkly colored, had edema, wNAe hemorrhaging, had spinal deformities and lost equilibrium prior to death. </t>
        </is>
      </c>
      <c r="CJ196" t="inlineStr">
        <is>
          <t xml:space="preserve">   Affected fish lost schooling behavior, were hypoactive and had increased respiration.  They were darkly colored, had edema, wNAe hemorrhaging, had spinal deformities and lost equilibrium prior to death. </t>
        </is>
      </c>
      <c r="CK196" t="inlineStr">
        <is>
          <t>Geiger,D.L., D.J. Call, and L.T. Brooke</t>
        </is>
      </c>
      <c r="CL196" t="n">
        <v>12859.0</v>
      </c>
      <c r="CM196" t="inlineStr">
        <is>
          <t>Acute Toxicities of Organic Chemicals to Fathead Minnows (Pimephales promelas) Volume IV</t>
        </is>
      </c>
      <c r="CN196" t="inlineStr">
        <is>
          <t>Center for Lake Superior Environmental Studies, University of Wisconsin, Superior, WI4:355 p.</t>
        </is>
      </c>
      <c r="CO196" t="n">
        <v>1988.0</v>
      </c>
      <c r="CP196" t="inlineStr">
        <is>
          <t>Geiger,D.L., D.J. Call, and L.T. Brooke (1988). Acute Toxicities of Organic Chemicals to Fathead Minnows (Pimephales promelas) Volume IV. Center for Lake Superior Environmental Studies, University of Wisconsin, Superior, WI, 4, 355 p. ECOREF#:12859</t>
        </is>
      </c>
    </row>
    <row r="197">
      <c r="A197" t="n">
        <v>63252.0</v>
      </c>
      <c r="B197" t="inlineStr">
        <is>
          <t>1-Naphthalenol methylcarbamate</t>
        </is>
      </c>
      <c r="C197" t="inlineStr">
        <is>
          <t>Commercial or technical grade</t>
        </is>
      </c>
      <c r="D197" t="inlineStr">
        <is>
          <t>Unmeasured</t>
        </is>
      </c>
      <c r="E197" t="inlineStr">
        <is>
          <t>Not coded</t>
        </is>
      </c>
      <c r="F197"/>
      <c r="G197" t="n">
        <v>50.0</v>
      </c>
      <c r="H197"/>
      <c r="I197"/>
      <c r="J197"/>
      <c r="K197"/>
      <c r="L197" t="inlineStr">
        <is>
          <t>Pimephales promelas</t>
        </is>
      </c>
      <c r="M197" t="inlineStr">
        <is>
          <t>Fathead Minnow</t>
        </is>
      </c>
      <c r="N197"/>
      <c r="O197"/>
      <c r="P197"/>
      <c r="Q197"/>
      <c r="R197"/>
      <c r="S197"/>
      <c r="T197"/>
      <c r="U197"/>
      <c r="V197" t="inlineStr">
        <is>
          <t>Static</t>
        </is>
      </c>
      <c r="W197" t="inlineStr">
        <is>
          <t>Fresh water</t>
        </is>
      </c>
      <c r="X197" t="inlineStr">
        <is>
          <t>Lab</t>
        </is>
      </c>
      <c r="Y197"/>
      <c r="Z197" t="inlineStr">
        <is>
          <t>Active ingredient</t>
        </is>
      </c>
      <c r="AA197"/>
      <c r="AB197" t="n">
        <v>12.0</v>
      </c>
      <c r="AC197"/>
      <c r="AD197"/>
      <c r="AE197"/>
      <c r="AF197"/>
      <c r="AG197" t="inlineStr">
        <is>
          <t>AI mg/L</t>
        </is>
      </c>
      <c r="AH197"/>
      <c r="AI197"/>
      <c r="AJ197"/>
      <c r="AK197"/>
      <c r="AL197"/>
      <c r="AM197"/>
      <c r="AN197"/>
      <c r="AO197"/>
      <c r="AP197"/>
      <c r="AQ197"/>
      <c r="AR197"/>
      <c r="AS197"/>
      <c r="AT197"/>
      <c r="AU197"/>
      <c r="AV197"/>
      <c r="AW197"/>
      <c r="AX197" t="inlineStr">
        <is>
          <t>Mortality</t>
        </is>
      </c>
      <c r="AY197" t="inlineStr">
        <is>
          <t>Mortality</t>
        </is>
      </c>
      <c r="AZ197" t="inlineStr">
        <is>
          <t>LC50</t>
        </is>
      </c>
      <c r="BA197"/>
      <c r="BB197" t="n">
        <v>4.0</v>
      </c>
      <c r="BC197"/>
      <c r="BD197"/>
      <c r="BE197"/>
      <c r="BF197"/>
      <c r="BG197" t="inlineStr">
        <is>
          <t>Day(s)</t>
        </is>
      </c>
      <c r="BH197" t="inlineStr">
        <is>
          <t>Wettable Powder or Water Dispersible Powder</t>
        </is>
      </c>
      <c r="BI197" t="inlineStr">
        <is>
          <t>DTXSID9020247</t>
        </is>
      </c>
      <c r="BJ197"/>
      <c r="BK197"/>
      <c r="BL197"/>
      <c r="BM197"/>
      <c r="BN197"/>
      <c r="BO197"/>
      <c r="BP197"/>
      <c r="BQ197"/>
      <c r="BR197"/>
      <c r="BS197"/>
      <c r="BT197" t="inlineStr">
        <is>
          <t>--</t>
        </is>
      </c>
      <c r="BU197"/>
      <c r="BV197"/>
      <c r="BW197"/>
      <c r="BX197"/>
      <c r="BY197"/>
      <c r="BZ197"/>
      <c r="CA197"/>
      <c r="CB197"/>
      <c r="CC197"/>
      <c r="CD197"/>
      <c r="CE197"/>
      <c r="CF197"/>
      <c r="CG197"/>
      <c r="CH197"/>
      <c r="CI197" t="inlineStr">
        <is>
          <t xml:space="preserve"> CARRIER/ACETONE// CONC/BASED ON ACTIVE AGENT// </t>
        </is>
      </c>
      <c r="CJ197" t="inlineStr">
        <is>
          <t xml:space="preserve">   CARRIER/ACETONE// CONC/BASED ON ACTIVE AGENT// </t>
        </is>
      </c>
      <c r="CK197" t="inlineStr">
        <is>
          <t>Henderson,C., Q.H. Pickering, and C.M. Tarzwell</t>
        </is>
      </c>
      <c r="CL197" t="n">
        <v>936.0</v>
      </c>
      <c r="CM197" t="inlineStr">
        <is>
          <t>The Toxicity of Organic Phosphorus and Chlorinated Hydrocarbon Insecticides to Fish</t>
        </is>
      </c>
      <c r="CN197" t="inlineStr">
        <is>
          <t>In: C.M.Tarzwell (Ed.), Biological Problems in Water Pollution, Trans.2nd Seminar, April 20-24,1959, Tech.Rep.W60-3, U.S.Public Health Service, R.A.Taft Sanitary Engineering Center, Cincinnati, OH:76-88</t>
        </is>
      </c>
      <c r="CO197" t="n">
        <v>1960.0</v>
      </c>
      <c r="CP197" t="inlineStr">
        <is>
          <t>Henderson,C., Q.H. Pickering, and C.M. Tarzwell (1960). The Toxicity of Organic Phosphorus and Chlorinated Hydrocarbon Insecticides to Fish. In: C.M.Tarzwell (Ed.), Biological Problems in Water Pollution, Trans.2nd Seminar, April 20-24,1959, Tech.Rep.W60-3, U.S.Public Health Service, R.A.Taft Sanitary Engineering Center, Cincinnati, OH, 76-88. ECOREF#:936</t>
        </is>
      </c>
    </row>
    <row r="198">
      <c r="A198" t="n">
        <v>64175.0</v>
      </c>
      <c r="B198" t="inlineStr">
        <is>
          <t>Ethanol</t>
        </is>
      </c>
      <c r="C198"/>
      <c r="D198" t="inlineStr">
        <is>
          <t>Unmeasured</t>
        </is>
      </c>
      <c r="E198" t="inlineStr">
        <is>
          <t>Not coded</t>
        </is>
      </c>
      <c r="F198"/>
      <c r="G198"/>
      <c r="H198"/>
      <c r="I198"/>
      <c r="J198"/>
      <c r="K198"/>
      <c r="L198" t="inlineStr">
        <is>
          <t>Pimephales promelas</t>
        </is>
      </c>
      <c r="M198" t="inlineStr">
        <is>
          <t>Fathead Minnow</t>
        </is>
      </c>
      <c r="N198"/>
      <c r="O198"/>
      <c r="P198"/>
      <c r="Q198"/>
      <c r="R198"/>
      <c r="S198"/>
      <c r="T198"/>
      <c r="U198"/>
      <c r="V198" t="inlineStr">
        <is>
          <t>Static</t>
        </is>
      </c>
      <c r="W198" t="inlineStr">
        <is>
          <t>Fresh water</t>
        </is>
      </c>
      <c r="X198" t="inlineStr">
        <is>
          <t>Lab</t>
        </is>
      </c>
      <c r="Y198" t="n">
        <v>6.0</v>
      </c>
      <c r="Z198" t="inlineStr">
        <is>
          <t>Formulation</t>
        </is>
      </c>
      <c r="AA198"/>
      <c r="AB198" t="n">
        <v>12720.0</v>
      </c>
      <c r="AC198"/>
      <c r="AD198" t="n">
        <v>11287.0</v>
      </c>
      <c r="AE198"/>
      <c r="AF198" t="n">
        <v>14334.0</v>
      </c>
      <c r="AG198" t="inlineStr">
        <is>
          <t>AI mg/L</t>
        </is>
      </c>
      <c r="AH198"/>
      <c r="AI198"/>
      <c r="AJ198"/>
      <c r="AK198"/>
      <c r="AL198"/>
      <c r="AM198"/>
      <c r="AN198"/>
      <c r="AO198"/>
      <c r="AP198"/>
      <c r="AQ198"/>
      <c r="AR198"/>
      <c r="AS198"/>
      <c r="AT198"/>
      <c r="AU198"/>
      <c r="AV198"/>
      <c r="AW198"/>
      <c r="AX198" t="inlineStr">
        <is>
          <t>Mortality</t>
        </is>
      </c>
      <c r="AY198" t="inlineStr">
        <is>
          <t>Mortality</t>
        </is>
      </c>
      <c r="AZ198" t="inlineStr">
        <is>
          <t>LC50</t>
        </is>
      </c>
      <c r="BA198"/>
      <c r="BB198" t="n">
        <v>4.0</v>
      </c>
      <c r="BC198"/>
      <c r="BD198"/>
      <c r="BE198"/>
      <c r="BF198"/>
      <c r="BG198" t="inlineStr">
        <is>
          <t>Day(s)</t>
        </is>
      </c>
      <c r="BH198"/>
      <c r="BI198" t="inlineStr">
        <is>
          <t>DTXSID9020584</t>
        </is>
      </c>
      <c r="BJ198"/>
      <c r="BK198"/>
      <c r="BL198"/>
      <c r="BM198"/>
      <c r="BN198"/>
      <c r="BO198"/>
      <c r="BP198"/>
      <c r="BQ198"/>
      <c r="BR198"/>
      <c r="BS198"/>
      <c r="BT198" t="inlineStr">
        <is>
          <t>--</t>
        </is>
      </c>
      <c r="BU198"/>
      <c r="BV198"/>
      <c r="BW198"/>
      <c r="BX198"/>
      <c r="BY198"/>
      <c r="BZ198"/>
      <c r="CA198"/>
      <c r="CB198"/>
      <c r="CC198"/>
      <c r="CD198"/>
      <c r="CE198"/>
      <c r="CF198"/>
      <c r="CG198"/>
      <c r="CH198"/>
      <c r="CI198" t="inlineStr">
        <is>
          <t xml:space="preserve"> DNUM/6//DOSES/7500/10000/11500/13500/18000 ppm//TESTID/1//CONTR/C,P//OEF/TOXICITY SYMPTOMS////</t>
        </is>
      </c>
      <c r="CJ198" t="inlineStr">
        <is>
          <t xml:space="preserve">   DNUM/6//DOSES/7500/10000/11500/13500/18000 ppm//TESTID/1//CONTR/C,P//OEF/TOXICITY SYMPTOMS////</t>
        </is>
      </c>
      <c r="CK198" t="inlineStr">
        <is>
          <t>ARCO Chemical Co.</t>
        </is>
      </c>
      <c r="CL198" t="n">
        <v>115034.0</v>
      </c>
      <c r="CM198" t="inlineStr">
        <is>
          <t>Four-Day Static Aquatic Toxicity Studies with Acetone, Ethanol, Isopropanol and Methanol in Fathead Minnows with Cover Letter Dated 021287</t>
        </is>
      </c>
      <c r="CN198" t="inlineStr">
        <is>
          <t>EPA/OTS Doc.#86870000096:39 p.</t>
        </is>
      </c>
      <c r="CO198" t="n">
        <v>1987.0</v>
      </c>
      <c r="CP198" t="inlineStr">
        <is>
          <t>ARCO Chemical Co. (1987). Four-Day Static Aquatic Toxicity Studies with Acetone, Ethanol, Isopropanol and Methanol in Fathead Minnows with Cover Letter Dated 021287. EPA/OTS Doc.#86870000096, 39 p. ECOREF#:115034</t>
        </is>
      </c>
    </row>
    <row r="199">
      <c r="A199" t="n">
        <v>64175.0</v>
      </c>
      <c r="B199" t="inlineStr">
        <is>
          <t>Ethanol</t>
        </is>
      </c>
      <c r="C199" t="inlineStr">
        <is>
          <t>Reagent Grade, Purissium, Purum, Puriss, Puris, Reinst</t>
        </is>
      </c>
      <c r="D199" t="inlineStr">
        <is>
          <t>Unmeasured</t>
        </is>
      </c>
      <c r="E199" t="inlineStr">
        <is>
          <t>Not reported</t>
        </is>
      </c>
      <c r="F199"/>
      <c r="G199"/>
      <c r="H199"/>
      <c r="I199"/>
      <c r="J199"/>
      <c r="K199"/>
      <c r="L199" t="inlineStr">
        <is>
          <t>Pimephales promelas</t>
        </is>
      </c>
      <c r="M199" t="inlineStr">
        <is>
          <t>Fathead Minnow</t>
        </is>
      </c>
      <c r="N199" t="inlineStr">
        <is>
          <t>Juvenile</t>
        </is>
      </c>
      <c r="O199"/>
      <c r="P199"/>
      <c r="Q199"/>
      <c r="R199"/>
      <c r="S199"/>
      <c r="T199"/>
      <c r="U199"/>
      <c r="V199" t="inlineStr">
        <is>
          <t>Static</t>
        </is>
      </c>
      <c r="W199" t="inlineStr">
        <is>
          <t>Fresh water</t>
        </is>
      </c>
      <c r="X199" t="inlineStr">
        <is>
          <t>Lab</t>
        </is>
      </c>
      <c r="Y199" t="n">
        <v>5.0</v>
      </c>
      <c r="Z199" t="inlineStr">
        <is>
          <t>Active ingredient</t>
        </is>
      </c>
      <c r="AA199" t="inlineStr">
        <is>
          <t>&gt;</t>
        </is>
      </c>
      <c r="AB199" t="n">
        <v>100.0</v>
      </c>
      <c r="AC199"/>
      <c r="AD199"/>
      <c r="AE199"/>
      <c r="AF199"/>
      <c r="AG199" t="inlineStr">
        <is>
          <t>AI mg/L</t>
        </is>
      </c>
      <c r="AH199"/>
      <c r="AI199"/>
      <c r="AJ199"/>
      <c r="AK199"/>
      <c r="AL199"/>
      <c r="AM199"/>
      <c r="AN199"/>
      <c r="AO199"/>
      <c r="AP199"/>
      <c r="AQ199"/>
      <c r="AR199"/>
      <c r="AS199"/>
      <c r="AT199"/>
      <c r="AU199"/>
      <c r="AV199"/>
      <c r="AW199"/>
      <c r="AX199" t="inlineStr">
        <is>
          <t>Mortality</t>
        </is>
      </c>
      <c r="AY199" t="inlineStr">
        <is>
          <t>Mortality</t>
        </is>
      </c>
      <c r="AZ199" t="inlineStr">
        <is>
          <t>LC50</t>
        </is>
      </c>
      <c r="BA199"/>
      <c r="BB199" t="n">
        <v>4.0</v>
      </c>
      <c r="BC199"/>
      <c r="BD199"/>
      <c r="BE199"/>
      <c r="BF199"/>
      <c r="BG199" t="inlineStr">
        <is>
          <t>Day(s)</t>
        </is>
      </c>
      <c r="BH199"/>
      <c r="BI199" t="inlineStr">
        <is>
          <t>DTXSID9020584</t>
        </is>
      </c>
      <c r="BJ199" t="inlineStr">
        <is>
          <t>10.1002/etc.5620050908</t>
        </is>
      </c>
      <c r="BK199"/>
      <c r="BL199" t="inlineStr">
        <is>
          <t>Acute</t>
        </is>
      </c>
      <c r="BM199"/>
      <c r="BN199"/>
      <c r="BO199"/>
      <c r="BP199"/>
      <c r="BQ199"/>
      <c r="BR199"/>
      <c r="BS199"/>
      <c r="BT199" t="inlineStr">
        <is>
          <t>--</t>
        </is>
      </c>
      <c r="BU199"/>
      <c r="BV199"/>
      <c r="BW199"/>
      <c r="BX199"/>
      <c r="BY199"/>
      <c r="BZ199"/>
      <c r="CA199"/>
      <c r="CB199"/>
      <c r="CC199"/>
      <c r="CD199"/>
      <c r="CE199"/>
      <c r="CF199"/>
      <c r="CG199"/>
      <c r="CH199"/>
      <c r="CI199"/>
      <c r="CJ199"/>
      <c r="CK199" t="inlineStr">
        <is>
          <t>Ewell,W.S., J.W. Gorsuch, R.O. Kringle, K.A. Robillard, and R.C. Spiegel</t>
        </is>
      </c>
      <c r="CL199" t="n">
        <v>11951.0</v>
      </c>
      <c r="CM199" t="inlineStr">
        <is>
          <t>Simultaneous Evaluation of the Acute Effects of Chemicals on Seven Aquatic Species</t>
        </is>
      </c>
      <c r="CN199" t="inlineStr">
        <is>
          <t>Environ. Toxicol. Chem.5(9): 831-840</t>
        </is>
      </c>
      <c r="CO199" t="n">
        <v>1986.0</v>
      </c>
      <c r="CP199" t="inlineStr">
        <is>
          <t>Ewell,W.S., J.W. Gorsuch, R.O. Kringle, K.A. Robillard, and R.C. Spiegel (1986). Simultaneous Evaluation of the Acute Effects of Chemicals on Seven Aquatic Species. Environ. Toxicol. Chem., 5, (9), 831-840. doi:10.1002/etc.5620050908. ECOREF#:11951</t>
        </is>
      </c>
    </row>
    <row r="200">
      <c r="A200" t="n">
        <v>64175.0</v>
      </c>
      <c r="B200" t="inlineStr">
        <is>
          <t>Ethanol</t>
        </is>
      </c>
      <c r="C200"/>
      <c r="D200" t="inlineStr">
        <is>
          <t>Measured</t>
        </is>
      </c>
      <c r="E200" t="inlineStr">
        <is>
          <t>Not reported</t>
        </is>
      </c>
      <c r="F200"/>
      <c r="G200" t="n">
        <v>95.0</v>
      </c>
      <c r="H200"/>
      <c r="I200"/>
      <c r="J200"/>
      <c r="K200"/>
      <c r="L200" t="inlineStr">
        <is>
          <t>Pimephales promelas</t>
        </is>
      </c>
      <c r="M200" t="inlineStr">
        <is>
          <t>Fathead Minnow</t>
        </is>
      </c>
      <c r="N200"/>
      <c r="O200"/>
      <c r="P200" t="n">
        <v>30.0</v>
      </c>
      <c r="Q200"/>
      <c r="R200"/>
      <c r="S200"/>
      <c r="T200"/>
      <c r="U200" t="inlineStr">
        <is>
          <t>Day(s)</t>
        </is>
      </c>
      <c r="V200" t="inlineStr">
        <is>
          <t>Flow-through</t>
        </is>
      </c>
      <c r="W200" t="inlineStr">
        <is>
          <t>Fresh water</t>
        </is>
      </c>
      <c r="X200" t="inlineStr">
        <is>
          <t>Lab</t>
        </is>
      </c>
      <c r="Y200" t="n">
        <v>6.0</v>
      </c>
      <c r="Z200" t="inlineStr">
        <is>
          <t>Active ingredient</t>
        </is>
      </c>
      <c r="AA200"/>
      <c r="AB200" t="n">
        <v>15300.0</v>
      </c>
      <c r="AC200"/>
      <c r="AD200" t="n">
        <v>14100.0</v>
      </c>
      <c r="AE200"/>
      <c r="AF200" t="n">
        <v>16600.0</v>
      </c>
      <c r="AG200" t="inlineStr">
        <is>
          <t>AI mg/L</t>
        </is>
      </c>
      <c r="AH200"/>
      <c r="AI200"/>
      <c r="AJ200"/>
      <c r="AK200"/>
      <c r="AL200"/>
      <c r="AM200"/>
      <c r="AN200"/>
      <c r="AO200"/>
      <c r="AP200"/>
      <c r="AQ200"/>
      <c r="AR200"/>
      <c r="AS200"/>
      <c r="AT200"/>
      <c r="AU200"/>
      <c r="AV200"/>
      <c r="AW200"/>
      <c r="AX200" t="inlineStr">
        <is>
          <t>Mortality</t>
        </is>
      </c>
      <c r="AY200" t="inlineStr">
        <is>
          <t>Mortality</t>
        </is>
      </c>
      <c r="AZ200" t="inlineStr">
        <is>
          <t>LC50</t>
        </is>
      </c>
      <c r="BA200"/>
      <c r="BB200" t="n">
        <v>4.0</v>
      </c>
      <c r="BC200"/>
      <c r="BD200"/>
      <c r="BE200"/>
      <c r="BF200"/>
      <c r="BG200" t="inlineStr">
        <is>
          <t>Day(s)</t>
        </is>
      </c>
      <c r="BH200" t="inlineStr">
        <is>
          <t>Pure</t>
        </is>
      </c>
      <c r="BI200" t="inlineStr">
        <is>
          <t>DTXSID9020584</t>
        </is>
      </c>
      <c r="BJ200"/>
      <c r="BK200"/>
      <c r="BL200" t="inlineStr">
        <is>
          <t>Acute</t>
        </is>
      </c>
      <c r="BM200"/>
      <c r="BN200"/>
      <c r="BO200"/>
      <c r="BP200"/>
      <c r="BQ200"/>
      <c r="BR200"/>
      <c r="BS200"/>
      <c r="BT200" t="inlineStr">
        <is>
          <t>--</t>
        </is>
      </c>
      <c r="BU200"/>
      <c r="BV200"/>
      <c r="BW200"/>
      <c r="BX200"/>
      <c r="BY200"/>
      <c r="BZ200"/>
      <c r="CA200"/>
      <c r="CB200"/>
      <c r="CC200"/>
      <c r="CD200"/>
      <c r="CE200"/>
      <c r="CF200"/>
      <c r="CG200"/>
      <c r="CH200"/>
      <c r="CI200"/>
      <c r="CJ200"/>
      <c r="CK200" t="inlineStr">
        <is>
          <t>Brooke,L.T., D.J. Call, D.L. Geiger, and C.E. Northcott</t>
        </is>
      </c>
      <c r="CL200" t="n">
        <v>12448.0</v>
      </c>
      <c r="CM200" t="inlineStr">
        <is>
          <t>Acute Toxicities of Organic Chemicals to Fathead Minnows (Pimephales promelas), Vol. 1</t>
        </is>
      </c>
      <c r="CN200" t="inlineStr">
        <is>
          <t>Center for Lake Superior Environmental Studies, University of Wisconsin-Superior, Superior, WI:414 p.</t>
        </is>
      </c>
      <c r="CO200" t="n">
        <v>1984.0</v>
      </c>
      <c r="CP200" t="inlineStr">
        <is>
          <t>Brooke,L.T., D.J. Call, D.L. Geiger, and C.E. Northcott (1984). Acute Toxicities of Organic Chemicals to Fathead Minnows (Pimephales promelas), Vol. 1. Center for Lake Superior Environmental Studies, University of Wisconsin-Superior, Superior, WI, 414 p. ECOREF#:12448</t>
        </is>
      </c>
    </row>
    <row r="201">
      <c r="A201" t="n">
        <v>64175.0</v>
      </c>
      <c r="B201" t="inlineStr">
        <is>
          <t>Ethanol</t>
        </is>
      </c>
      <c r="C201"/>
      <c r="D201" t="inlineStr">
        <is>
          <t>Measured</t>
        </is>
      </c>
      <c r="E201" t="inlineStr">
        <is>
          <t>Not coded</t>
        </is>
      </c>
      <c r="F201"/>
      <c r="G201" t="n">
        <v>95.0</v>
      </c>
      <c r="H201"/>
      <c r="I201"/>
      <c r="J201"/>
      <c r="K201"/>
      <c r="L201" t="inlineStr">
        <is>
          <t>Pimephales promelas</t>
        </is>
      </c>
      <c r="M201" t="inlineStr">
        <is>
          <t>Fathead Minnow</t>
        </is>
      </c>
      <c r="N201"/>
      <c r="O201"/>
      <c r="P201" t="n">
        <v>30.0</v>
      </c>
      <c r="Q201"/>
      <c r="R201"/>
      <c r="S201"/>
      <c r="T201"/>
      <c r="U201" t="inlineStr">
        <is>
          <t>Day(s)</t>
        </is>
      </c>
      <c r="V201" t="inlineStr">
        <is>
          <t>Flow-through</t>
        </is>
      </c>
      <c r="W201" t="inlineStr">
        <is>
          <t>Fresh water</t>
        </is>
      </c>
      <c r="X201" t="inlineStr">
        <is>
          <t>Lab</t>
        </is>
      </c>
      <c r="Y201"/>
      <c r="Z201" t="inlineStr">
        <is>
          <t>Active ingredient</t>
        </is>
      </c>
      <c r="AA201"/>
      <c r="AB201" t="n">
        <v>14200.0</v>
      </c>
      <c r="AC201"/>
      <c r="AD201" t="n">
        <v>13400.0</v>
      </c>
      <c r="AE201"/>
      <c r="AF201" t="n">
        <v>15100.0</v>
      </c>
      <c r="AG201" t="inlineStr">
        <is>
          <t>AI mg/L</t>
        </is>
      </c>
      <c r="AH201"/>
      <c r="AI201"/>
      <c r="AJ201"/>
      <c r="AK201"/>
      <c r="AL201"/>
      <c r="AM201"/>
      <c r="AN201"/>
      <c r="AO201"/>
      <c r="AP201"/>
      <c r="AQ201"/>
      <c r="AR201"/>
      <c r="AS201"/>
      <c r="AT201"/>
      <c r="AU201"/>
      <c r="AV201"/>
      <c r="AW201"/>
      <c r="AX201" t="inlineStr">
        <is>
          <t>Mortality</t>
        </is>
      </c>
      <c r="AY201" t="inlineStr">
        <is>
          <t>Mortality</t>
        </is>
      </c>
      <c r="AZ201" t="inlineStr">
        <is>
          <t>LC50</t>
        </is>
      </c>
      <c r="BA201"/>
      <c r="BB201" t="n">
        <v>4.0</v>
      </c>
      <c r="BC201"/>
      <c r="BD201"/>
      <c r="BE201"/>
      <c r="BF201"/>
      <c r="BG201" t="inlineStr">
        <is>
          <t>Day(s)</t>
        </is>
      </c>
      <c r="BH201" t="inlineStr">
        <is>
          <t>Pure</t>
        </is>
      </c>
      <c r="BI201" t="inlineStr">
        <is>
          <t>DTXSID9020584</t>
        </is>
      </c>
      <c r="BJ201"/>
      <c r="BK201"/>
      <c r="BL201"/>
      <c r="BM201"/>
      <c r="BN201"/>
      <c r="BO201"/>
      <c r="BP201"/>
      <c r="BQ201"/>
      <c r="BR201"/>
      <c r="BS201"/>
      <c r="BT201" t="inlineStr">
        <is>
          <t>--</t>
        </is>
      </c>
      <c r="BU201"/>
      <c r="BV201"/>
      <c r="BW201"/>
      <c r="BX201"/>
      <c r="BY201"/>
      <c r="BZ201"/>
      <c r="CA201"/>
      <c r="CB201"/>
      <c r="CC201"/>
      <c r="CD201"/>
      <c r="CE201"/>
      <c r="CF201"/>
      <c r="CG201"/>
      <c r="CH201"/>
      <c r="CI201" t="inlineStr">
        <is>
          <t xml:space="preserve"> Affected fish lost equilibrium prior to death.        </t>
        </is>
      </c>
      <c r="CJ201" t="inlineStr">
        <is>
          <t xml:space="preserve">   Affected fish lost equilibrium prior to death.        </t>
        </is>
      </c>
      <c r="CK201" t="inlineStr">
        <is>
          <t>Brooke,L.T., D.J. Call, D.L. Geiger, and C.E. Northcott</t>
        </is>
      </c>
      <c r="CL201" t="n">
        <v>12448.0</v>
      </c>
      <c r="CM201" t="inlineStr">
        <is>
          <t>Acute Toxicities of Organic Chemicals to Fathead Minnows (Pimephales promelas), Vol. 1</t>
        </is>
      </c>
      <c r="CN201" t="inlineStr">
        <is>
          <t>Center for Lake Superior Environmental Studies, University of Wisconsin-Superior, Superior, WI:414 p.</t>
        </is>
      </c>
      <c r="CO201" t="n">
        <v>1984.0</v>
      </c>
      <c r="CP201" t="inlineStr">
        <is>
          <t>Brooke,L.T., D.J. Call, D.L. Geiger, and C.E. Northcott (1984). Acute Toxicities of Organic Chemicals to Fathead Minnows (Pimephales promelas), Vol. 1. Center for Lake Superior Environmental Studies, University of Wisconsin-Superior, Superior, WI, 414 p. ECOREF#:12448</t>
        </is>
      </c>
    </row>
    <row r="202">
      <c r="A202" t="n">
        <v>64175.0</v>
      </c>
      <c r="B202" t="inlineStr">
        <is>
          <t>Ethanol</t>
        </is>
      </c>
      <c r="C202"/>
      <c r="D202" t="inlineStr">
        <is>
          <t>Unmeasured</t>
        </is>
      </c>
      <c r="E202" t="inlineStr">
        <is>
          <t>Not coded</t>
        </is>
      </c>
      <c r="F202"/>
      <c r="G202"/>
      <c r="H202"/>
      <c r="I202"/>
      <c r="J202"/>
      <c r="K202"/>
      <c r="L202" t="inlineStr">
        <is>
          <t>Pimephales promelas</t>
        </is>
      </c>
      <c r="M202" t="inlineStr">
        <is>
          <t>Fathead Minnow</t>
        </is>
      </c>
      <c r="N202" t="inlineStr">
        <is>
          <t>Juvenile</t>
        </is>
      </c>
      <c r="O202"/>
      <c r="P202"/>
      <c r="Q202"/>
      <c r="R202" t="n">
        <v>4.0</v>
      </c>
      <c r="S202"/>
      <c r="T202" t="n">
        <v>8.0</v>
      </c>
      <c r="U202" t="inlineStr">
        <is>
          <t>Week(s)</t>
        </is>
      </c>
      <c r="V202" t="inlineStr">
        <is>
          <t>Static</t>
        </is>
      </c>
      <c r="W202" t="inlineStr">
        <is>
          <t>Fresh water</t>
        </is>
      </c>
      <c r="X202" t="inlineStr">
        <is>
          <t>Lab</t>
        </is>
      </c>
      <c r="Y202"/>
      <c r="Z202" t="inlineStr">
        <is>
          <t>Formulation</t>
        </is>
      </c>
      <c r="AA202"/>
      <c r="AB202" t="n">
        <v>13480.0</v>
      </c>
      <c r="AC202"/>
      <c r="AD202"/>
      <c r="AE202"/>
      <c r="AF202"/>
      <c r="AG202" t="inlineStr">
        <is>
          <t>AI mg/L</t>
        </is>
      </c>
      <c r="AH202"/>
      <c r="AI202"/>
      <c r="AJ202"/>
      <c r="AK202"/>
      <c r="AL202"/>
      <c r="AM202"/>
      <c r="AN202"/>
      <c r="AO202"/>
      <c r="AP202"/>
      <c r="AQ202"/>
      <c r="AR202"/>
      <c r="AS202"/>
      <c r="AT202"/>
      <c r="AU202"/>
      <c r="AV202"/>
      <c r="AW202"/>
      <c r="AX202" t="inlineStr">
        <is>
          <t>Mortality</t>
        </is>
      </c>
      <c r="AY202" t="inlineStr">
        <is>
          <t>Mortality</t>
        </is>
      </c>
      <c r="AZ202" t="inlineStr">
        <is>
          <t>LC50</t>
        </is>
      </c>
      <c r="BA202"/>
      <c r="BB202" t="n">
        <v>4.0</v>
      </c>
      <c r="BC202"/>
      <c r="BD202"/>
      <c r="BE202"/>
      <c r="BF202"/>
      <c r="BG202" t="inlineStr">
        <is>
          <t>Day(s)</t>
        </is>
      </c>
      <c r="BH202"/>
      <c r="BI202" t="inlineStr">
        <is>
          <t>DTXSID9020584</t>
        </is>
      </c>
      <c r="BJ202"/>
      <c r="BK202"/>
      <c r="BL202"/>
      <c r="BM202"/>
      <c r="BN202"/>
      <c r="BO202"/>
      <c r="BP202"/>
      <c r="BQ202"/>
      <c r="BR202"/>
      <c r="BS202"/>
      <c r="BT202" t="inlineStr">
        <is>
          <t>--</t>
        </is>
      </c>
      <c r="BU202"/>
      <c r="BV202"/>
      <c r="BW202"/>
      <c r="BX202"/>
      <c r="BY202"/>
      <c r="BZ202"/>
      <c r="CA202"/>
      <c r="CB202"/>
      <c r="CC202"/>
      <c r="CD202"/>
      <c r="CE202"/>
      <c r="CF202"/>
      <c r="CG202"/>
      <c r="CH202"/>
      <c r="CI202"/>
      <c r="CJ202"/>
      <c r="CK202" t="inlineStr">
        <is>
          <t>Mattson,V.R., J.W. Arthur, and C.T. Walbridge</t>
        </is>
      </c>
      <c r="CL202" t="n">
        <v>719.0</v>
      </c>
      <c r="CM202" t="inlineStr">
        <is>
          <t>Acute Toxicity of Selected Organic Compounds to Fathead Minnows</t>
        </is>
      </c>
      <c r="CN202" t="inlineStr">
        <is>
          <t>EPA-600/3-76-097, U.S.EPA, Duluth, MN:12 p.</t>
        </is>
      </c>
      <c r="CO202" t="n">
        <v>1976.0</v>
      </c>
      <c r="CP202" t="inlineStr">
        <is>
          <t>Mattson,V.R., J.W. Arthur, and C.T. Walbridge (1976). Acute Toxicity of Selected Organic Compounds to Fathead Minnows. EPA-600/3-76-097, U.S.EPA, Duluth, MN, 12 p. ECOREF#:719</t>
        </is>
      </c>
    </row>
    <row r="203">
      <c r="A203" t="n">
        <v>64197.0</v>
      </c>
      <c r="B203" t="inlineStr">
        <is>
          <t>Acetic acid</t>
        </is>
      </c>
      <c r="C203"/>
      <c r="D203" t="inlineStr">
        <is>
          <t>Unmeasured</t>
        </is>
      </c>
      <c r="E203" t="inlineStr">
        <is>
          <t>Not coded</t>
        </is>
      </c>
      <c r="F203"/>
      <c r="G203"/>
      <c r="H203"/>
      <c r="I203"/>
      <c r="J203"/>
      <c r="K203"/>
      <c r="L203" t="inlineStr">
        <is>
          <t>Pimephales promelas</t>
        </is>
      </c>
      <c r="M203" t="inlineStr">
        <is>
          <t>Fathead Minnow</t>
        </is>
      </c>
      <c r="N203" t="inlineStr">
        <is>
          <t>Juvenile</t>
        </is>
      </c>
      <c r="O203"/>
      <c r="P203"/>
      <c r="Q203"/>
      <c r="R203" t="n">
        <v>4.0</v>
      </c>
      <c r="S203"/>
      <c r="T203" t="n">
        <v>8.0</v>
      </c>
      <c r="U203" t="inlineStr">
        <is>
          <t>Week(s)</t>
        </is>
      </c>
      <c r="V203" t="inlineStr">
        <is>
          <t>Static</t>
        </is>
      </c>
      <c r="W203" t="inlineStr">
        <is>
          <t>Fresh water</t>
        </is>
      </c>
      <c r="X203" t="inlineStr">
        <is>
          <t>Lab</t>
        </is>
      </c>
      <c r="Y203"/>
      <c r="Z203" t="inlineStr">
        <is>
          <t>Formulation</t>
        </is>
      </c>
      <c r="AA203"/>
      <c r="AB203" t="n">
        <v>79.0</v>
      </c>
      <c r="AC203"/>
      <c r="AD203"/>
      <c r="AE203"/>
      <c r="AF203"/>
      <c r="AG203" t="inlineStr">
        <is>
          <t>AI mg/L</t>
        </is>
      </c>
      <c r="AH203"/>
      <c r="AI203"/>
      <c r="AJ203"/>
      <c r="AK203"/>
      <c r="AL203"/>
      <c r="AM203"/>
      <c r="AN203"/>
      <c r="AO203"/>
      <c r="AP203"/>
      <c r="AQ203"/>
      <c r="AR203"/>
      <c r="AS203"/>
      <c r="AT203"/>
      <c r="AU203"/>
      <c r="AV203"/>
      <c r="AW203"/>
      <c r="AX203" t="inlineStr">
        <is>
          <t>Mortality</t>
        </is>
      </c>
      <c r="AY203" t="inlineStr">
        <is>
          <t>Mortality</t>
        </is>
      </c>
      <c r="AZ203" t="inlineStr">
        <is>
          <t>LC50</t>
        </is>
      </c>
      <c r="BA203"/>
      <c r="BB203" t="n">
        <v>4.0</v>
      </c>
      <c r="BC203"/>
      <c r="BD203"/>
      <c r="BE203"/>
      <c r="BF203"/>
      <c r="BG203" t="inlineStr">
        <is>
          <t>Day(s)</t>
        </is>
      </c>
      <c r="BH203"/>
      <c r="BI203" t="inlineStr">
        <is>
          <t>DTXSID5024394</t>
        </is>
      </c>
      <c r="BJ203"/>
      <c r="BK203"/>
      <c r="BL203"/>
      <c r="BM203"/>
      <c r="BN203"/>
      <c r="BO203"/>
      <c r="BP203"/>
      <c r="BQ203"/>
      <c r="BR203"/>
      <c r="BS203"/>
      <c r="BT203" t="inlineStr">
        <is>
          <t>--</t>
        </is>
      </c>
      <c r="BU203"/>
      <c r="BV203"/>
      <c r="BW203"/>
      <c r="BX203"/>
      <c r="BY203"/>
      <c r="BZ203"/>
      <c r="CA203"/>
      <c r="CB203"/>
      <c r="CC203"/>
      <c r="CD203"/>
      <c r="CE203"/>
      <c r="CF203"/>
      <c r="CG203"/>
      <c r="CH203"/>
      <c r="CI203"/>
      <c r="CJ203"/>
      <c r="CK203" t="inlineStr">
        <is>
          <t>Mattson,V.R., J.W. Arthur, and C.T. Walbridge</t>
        </is>
      </c>
      <c r="CL203" t="n">
        <v>719.0</v>
      </c>
      <c r="CM203" t="inlineStr">
        <is>
          <t>Acute Toxicity of Selected Organic Compounds to Fathead Minnows</t>
        </is>
      </c>
      <c r="CN203" t="inlineStr">
        <is>
          <t>EPA-600/3-76-097, U.S.EPA, Duluth, MN:12 p.</t>
        </is>
      </c>
      <c r="CO203" t="n">
        <v>1976.0</v>
      </c>
      <c r="CP203" t="inlineStr">
        <is>
          <t>Mattson,V.R., J.W. Arthur, and C.T. Walbridge (1976). Acute Toxicity of Selected Organic Compounds to Fathead Minnows. EPA-600/3-76-097, U.S.EPA, Duluth, MN, 12 p. ECOREF#:719</t>
        </is>
      </c>
    </row>
    <row r="204">
      <c r="A204" t="n">
        <v>64197.0</v>
      </c>
      <c r="B204" t="inlineStr">
        <is>
          <t>Acetic acid</t>
        </is>
      </c>
      <c r="C204"/>
      <c r="D204" t="inlineStr">
        <is>
          <t>Unmeasured</t>
        </is>
      </c>
      <c r="E204" t="inlineStr">
        <is>
          <t>Not coded</t>
        </is>
      </c>
      <c r="F204"/>
      <c r="G204"/>
      <c r="H204"/>
      <c r="I204"/>
      <c r="J204"/>
      <c r="K204"/>
      <c r="L204" t="inlineStr">
        <is>
          <t>Pimephales promelas</t>
        </is>
      </c>
      <c r="M204" t="inlineStr">
        <is>
          <t>Fathead Minnow</t>
        </is>
      </c>
      <c r="N204" t="inlineStr">
        <is>
          <t>Juvenile</t>
        </is>
      </c>
      <c r="O204"/>
      <c r="P204"/>
      <c r="Q204"/>
      <c r="R204" t="n">
        <v>4.0</v>
      </c>
      <c r="S204"/>
      <c r="T204" t="n">
        <v>8.0</v>
      </c>
      <c r="U204" t="inlineStr">
        <is>
          <t>Week(s)</t>
        </is>
      </c>
      <c r="V204" t="inlineStr">
        <is>
          <t>Static</t>
        </is>
      </c>
      <c r="W204" t="inlineStr">
        <is>
          <t>Fresh water</t>
        </is>
      </c>
      <c r="X204" t="inlineStr">
        <is>
          <t>Lab</t>
        </is>
      </c>
      <c r="Y204"/>
      <c r="Z204" t="inlineStr">
        <is>
          <t>Formulation</t>
        </is>
      </c>
      <c r="AA204"/>
      <c r="AB204" t="n">
        <v>88.0</v>
      </c>
      <c r="AC204"/>
      <c r="AD204"/>
      <c r="AE204"/>
      <c r="AF204"/>
      <c r="AG204" t="inlineStr">
        <is>
          <t>AI mg/L</t>
        </is>
      </c>
      <c r="AH204"/>
      <c r="AI204"/>
      <c r="AJ204"/>
      <c r="AK204"/>
      <c r="AL204"/>
      <c r="AM204"/>
      <c r="AN204"/>
      <c r="AO204"/>
      <c r="AP204"/>
      <c r="AQ204"/>
      <c r="AR204"/>
      <c r="AS204"/>
      <c r="AT204"/>
      <c r="AU204"/>
      <c r="AV204"/>
      <c r="AW204"/>
      <c r="AX204" t="inlineStr">
        <is>
          <t>Mortality</t>
        </is>
      </c>
      <c r="AY204" t="inlineStr">
        <is>
          <t>Mortality</t>
        </is>
      </c>
      <c r="AZ204" t="inlineStr">
        <is>
          <t>LC50</t>
        </is>
      </c>
      <c r="BA204"/>
      <c r="BB204" t="n">
        <v>4.0</v>
      </c>
      <c r="BC204"/>
      <c r="BD204"/>
      <c r="BE204"/>
      <c r="BF204"/>
      <c r="BG204" t="inlineStr">
        <is>
          <t>Day(s)</t>
        </is>
      </c>
      <c r="BH204"/>
      <c r="BI204" t="inlineStr">
        <is>
          <t>DTXSID5024394</t>
        </is>
      </c>
      <c r="BJ204"/>
      <c r="BK204"/>
      <c r="BL204"/>
      <c r="BM204"/>
      <c r="BN204"/>
      <c r="BO204"/>
      <c r="BP204"/>
      <c r="BQ204"/>
      <c r="BR204"/>
      <c r="BS204"/>
      <c r="BT204" t="inlineStr">
        <is>
          <t>--</t>
        </is>
      </c>
      <c r="BU204"/>
      <c r="BV204"/>
      <c r="BW204"/>
      <c r="BX204"/>
      <c r="BY204"/>
      <c r="BZ204"/>
      <c r="CA204"/>
      <c r="CB204"/>
      <c r="CC204"/>
      <c r="CD204"/>
      <c r="CE204"/>
      <c r="CF204"/>
      <c r="CG204"/>
      <c r="CH204"/>
      <c r="CI204"/>
      <c r="CJ204"/>
      <c r="CK204" t="inlineStr">
        <is>
          <t>Mattson,V.R., J.W. Arthur, and C.T. Walbridge</t>
        </is>
      </c>
      <c r="CL204" t="n">
        <v>719.0</v>
      </c>
      <c r="CM204" t="inlineStr">
        <is>
          <t>Acute Toxicity of Selected Organic Compounds to Fathead Minnows</t>
        </is>
      </c>
      <c r="CN204" t="inlineStr">
        <is>
          <t>EPA-600/3-76-097, U.S.EPA, Duluth, MN:12 p.</t>
        </is>
      </c>
      <c r="CO204" t="n">
        <v>1976.0</v>
      </c>
      <c r="CP204" t="inlineStr">
        <is>
          <t>Mattson,V.R., J.W. Arthur, and C.T. Walbridge (1976). Acute Toxicity of Selected Organic Compounds to Fathead Minnows. EPA-600/3-76-097, U.S.EPA, Duluth, MN, 12 p. ECOREF#:719</t>
        </is>
      </c>
    </row>
    <row r="205">
      <c r="A205" t="n">
        <v>65305.0</v>
      </c>
      <c r="B205" t="inlineStr">
        <is>
          <t>3-[(2S)-1-Methyl-2-pyrrolidinyl]pyridine sulfate (2:1)</t>
        </is>
      </c>
      <c r="C205"/>
      <c r="D205" t="inlineStr">
        <is>
          <t>Measured</t>
        </is>
      </c>
      <c r="E205" t="inlineStr">
        <is>
          <t>Not coded</t>
        </is>
      </c>
      <c r="F205"/>
      <c r="G205"/>
      <c r="H205"/>
      <c r="I205"/>
      <c r="J205"/>
      <c r="K205"/>
      <c r="L205" t="inlineStr">
        <is>
          <t>Pimephales promelas</t>
        </is>
      </c>
      <c r="M205" t="inlineStr">
        <is>
          <t>Fathead Minnow</t>
        </is>
      </c>
      <c r="N205"/>
      <c r="O205"/>
      <c r="P205" t="n">
        <v>29.0</v>
      </c>
      <c r="Q205"/>
      <c r="R205"/>
      <c r="S205"/>
      <c r="T205"/>
      <c r="U205" t="inlineStr">
        <is>
          <t>Day(s)</t>
        </is>
      </c>
      <c r="V205" t="inlineStr">
        <is>
          <t>Flow-through</t>
        </is>
      </c>
      <c r="W205" t="inlineStr">
        <is>
          <t>Fresh water</t>
        </is>
      </c>
      <c r="X205" t="inlineStr">
        <is>
          <t>Lab</t>
        </is>
      </c>
      <c r="Y205"/>
      <c r="Z205" t="inlineStr">
        <is>
          <t>Active ingredient</t>
        </is>
      </c>
      <c r="AA205"/>
      <c r="AB205" t="n">
        <v>12.2</v>
      </c>
      <c r="AC205"/>
      <c r="AD205" t="n">
        <v>11.0</v>
      </c>
      <c r="AE205"/>
      <c r="AF205" t="n">
        <v>13.4</v>
      </c>
      <c r="AG205" t="inlineStr">
        <is>
          <t>AI mg/L</t>
        </is>
      </c>
      <c r="AH205"/>
      <c r="AI205"/>
      <c r="AJ205"/>
      <c r="AK205"/>
      <c r="AL205"/>
      <c r="AM205"/>
      <c r="AN205"/>
      <c r="AO205"/>
      <c r="AP205"/>
      <c r="AQ205"/>
      <c r="AR205"/>
      <c r="AS205"/>
      <c r="AT205"/>
      <c r="AU205"/>
      <c r="AV205"/>
      <c r="AW205"/>
      <c r="AX205" t="inlineStr">
        <is>
          <t>Mortality</t>
        </is>
      </c>
      <c r="AY205" t="inlineStr">
        <is>
          <t>Mortality</t>
        </is>
      </c>
      <c r="AZ205" t="inlineStr">
        <is>
          <t>LC50</t>
        </is>
      </c>
      <c r="BA205"/>
      <c r="BB205" t="n">
        <v>4.0</v>
      </c>
      <c r="BC205"/>
      <c r="BD205"/>
      <c r="BE205"/>
      <c r="BF205"/>
      <c r="BG205" t="inlineStr">
        <is>
          <t>Day(s)</t>
        </is>
      </c>
      <c r="BH205"/>
      <c r="BI205" t="inlineStr">
        <is>
          <t>DTXSID8021725</t>
        </is>
      </c>
      <c r="BJ205"/>
      <c r="BK205"/>
      <c r="BL205"/>
      <c r="BM205"/>
      <c r="BN205"/>
      <c r="BO205"/>
      <c r="BP205"/>
      <c r="BQ205"/>
      <c r="BR205"/>
      <c r="BS205"/>
      <c r="BT205" t="inlineStr">
        <is>
          <t>--</t>
        </is>
      </c>
      <c r="BU205"/>
      <c r="BV205"/>
      <c r="BW205"/>
      <c r="BX205"/>
      <c r="BY205"/>
      <c r="BZ205"/>
      <c r="CA205"/>
      <c r="CB205"/>
      <c r="CC205"/>
      <c r="CD205"/>
      <c r="CE205"/>
      <c r="CF205"/>
      <c r="CG205"/>
      <c r="CH205"/>
      <c r="CI205" t="inlineStr">
        <is>
          <t xml:space="preserve"> Chemical composition: 45% nicotine base, 58% nicotine sulfate.  Affected fish lost schooling behavior, were hyper- active aNA swam near the tank surface.  They were over- reactive to external stimuli, had increased respiration, </t>
        </is>
      </c>
      <c r="CJ205" t="inlineStr">
        <is>
          <t xml:space="preserve">   Chemical composition: 45% nicotine base, 58% nicotine sulfate.  Affected fish lost schooling behavior, were hyper- active aNA swam near the tank surface.  They were over- reactive to external stimuli, had increased respiration, </t>
        </is>
      </c>
      <c r="CK205" t="inlineStr">
        <is>
          <t>Geiger,D.L., D.J. Call, and L.T. Brooke</t>
        </is>
      </c>
      <c r="CL205" t="n">
        <v>12859.0</v>
      </c>
      <c r="CM205" t="inlineStr">
        <is>
          <t>Acute Toxicities of Organic Chemicals to Fathead Minnows (Pimephales promelas) Volume IV</t>
        </is>
      </c>
      <c r="CN205" t="inlineStr">
        <is>
          <t>Center for Lake Superior Environmental Studies, University of Wisconsin, Superior, WI4:355 p.</t>
        </is>
      </c>
      <c r="CO205" t="n">
        <v>1988.0</v>
      </c>
      <c r="CP205" t="inlineStr">
        <is>
          <t>Geiger,D.L., D.J. Call, and L.T. Brooke (1988). Acute Toxicities of Organic Chemicals to Fathead Minnows (Pimephales promelas) Volume IV. Center for Lake Superior Environmental Studies, University of Wisconsin, Superior, WI, 4, 355 p. ECOREF#:12859</t>
        </is>
      </c>
    </row>
    <row r="206">
      <c r="A206" t="n">
        <v>65305.0</v>
      </c>
      <c r="B206" t="inlineStr">
        <is>
          <t>3-[(2S)-1-Methyl-2-pyrrolidinyl]pyridine sulfate (2:1)</t>
        </is>
      </c>
      <c r="C206"/>
      <c r="D206" t="inlineStr">
        <is>
          <t>Measured</t>
        </is>
      </c>
      <c r="E206" t="inlineStr">
        <is>
          <t>Not coded</t>
        </is>
      </c>
      <c r="F206"/>
      <c r="G206"/>
      <c r="H206"/>
      <c r="I206"/>
      <c r="J206"/>
      <c r="K206"/>
      <c r="L206" t="inlineStr">
        <is>
          <t>Pimephales promelas</t>
        </is>
      </c>
      <c r="M206" t="inlineStr">
        <is>
          <t>Fathead Minnow</t>
        </is>
      </c>
      <c r="N206"/>
      <c r="O206"/>
      <c r="P206"/>
      <c r="Q206"/>
      <c r="R206"/>
      <c r="S206"/>
      <c r="T206"/>
      <c r="U206"/>
      <c r="V206" t="inlineStr">
        <is>
          <t>Flow-through</t>
        </is>
      </c>
      <c r="W206" t="inlineStr">
        <is>
          <t>Fresh water</t>
        </is>
      </c>
      <c r="X206" t="inlineStr">
        <is>
          <t>Lab</t>
        </is>
      </c>
      <c r="Y206"/>
      <c r="Z206" t="inlineStr">
        <is>
          <t>Active ingredient</t>
        </is>
      </c>
      <c r="AA206"/>
      <c r="AB206" t="n">
        <v>19.7</v>
      </c>
      <c r="AC206"/>
      <c r="AD206" t="n">
        <v>14.2</v>
      </c>
      <c r="AE206"/>
      <c r="AF206" t="n">
        <v>27.3</v>
      </c>
      <c r="AG206" t="inlineStr">
        <is>
          <t>AI mg/L</t>
        </is>
      </c>
      <c r="AH206"/>
      <c r="AI206"/>
      <c r="AJ206"/>
      <c r="AK206"/>
      <c r="AL206"/>
      <c r="AM206"/>
      <c r="AN206"/>
      <c r="AO206"/>
      <c r="AP206"/>
      <c r="AQ206"/>
      <c r="AR206"/>
      <c r="AS206"/>
      <c r="AT206"/>
      <c r="AU206"/>
      <c r="AV206"/>
      <c r="AW206"/>
      <c r="AX206" t="inlineStr">
        <is>
          <t>Mortality</t>
        </is>
      </c>
      <c r="AY206" t="inlineStr">
        <is>
          <t>Mortality</t>
        </is>
      </c>
      <c r="AZ206" t="inlineStr">
        <is>
          <t>LC50</t>
        </is>
      </c>
      <c r="BA206"/>
      <c r="BB206" t="n">
        <v>4.0</v>
      </c>
      <c r="BC206"/>
      <c r="BD206"/>
      <c r="BE206"/>
      <c r="BF206"/>
      <c r="BG206" t="inlineStr">
        <is>
          <t>Day(s)</t>
        </is>
      </c>
      <c r="BH206"/>
      <c r="BI206" t="inlineStr">
        <is>
          <t>DTXSID8021725</t>
        </is>
      </c>
      <c r="BJ206" t="inlineStr">
        <is>
          <t>10.1007/BF01055420</t>
        </is>
      </c>
      <c r="BK206"/>
      <c r="BL206"/>
      <c r="BM206"/>
      <c r="BN206"/>
      <c r="BO206"/>
      <c r="BP206"/>
      <c r="BQ206"/>
      <c r="BR206"/>
      <c r="BS206"/>
      <c r="BT206" t="inlineStr">
        <is>
          <t>--</t>
        </is>
      </c>
      <c r="BU206"/>
      <c r="BV206"/>
      <c r="BW206"/>
      <c r="BX206"/>
      <c r="BY206"/>
      <c r="BZ206"/>
      <c r="CA206"/>
      <c r="CB206"/>
      <c r="CC206"/>
      <c r="CD206"/>
      <c r="CE206"/>
      <c r="CF206"/>
      <c r="CG206"/>
      <c r="CH206"/>
      <c r="CI206"/>
      <c r="CJ206"/>
      <c r="CK206" t="inlineStr">
        <is>
          <t>Holcombe,G.W., G.L. Phipps, A.H. Sulaiman, and A.D. Hoffman</t>
        </is>
      </c>
      <c r="CL206" t="n">
        <v>12665.0</v>
      </c>
      <c r="CM206" t="inlineStr">
        <is>
          <t>Simultaneous Multiple Species Testing: Acute Toxicity of 13 Chemicals to 12 Diverse Freshwater Amphibian, Fish, and Invertebrate Families</t>
        </is>
      </c>
      <c r="CN206" t="inlineStr">
        <is>
          <t>Arch. Environ. Contam. Toxicol.16:697-710</t>
        </is>
      </c>
      <c r="CO206" t="n">
        <v>1987.0</v>
      </c>
      <c r="CP206" t="inlineStr">
        <is>
          <t>Holcombe,G.W., G.L. Phipps, A.H. Sulaiman, and A.D. Hoffman (1987). Simultaneous Multiple Species Testing: Acute Toxicity of 13 Chemicals to 12 Diverse Freshwater Amphibian, Fish, and Invertebrate Families. Arch. Environ. Contam. Toxicol., 16, 697-710. doi:10.1007/BF01055420. ECOREF#:12665</t>
        </is>
      </c>
    </row>
    <row r="207">
      <c r="A207" t="n">
        <v>65305.0</v>
      </c>
      <c r="B207" t="inlineStr">
        <is>
          <t>3-[(2S)-1-Methyl-2-pyrrolidinyl]pyridine sulfate (2:1)</t>
        </is>
      </c>
      <c r="C207"/>
      <c r="D207" t="inlineStr">
        <is>
          <t>Measured</t>
        </is>
      </c>
      <c r="E207" t="inlineStr">
        <is>
          <t>Not coded</t>
        </is>
      </c>
      <c r="F207"/>
      <c r="G207" t="n">
        <v>58.0</v>
      </c>
      <c r="H207"/>
      <c r="I207"/>
      <c r="J207"/>
      <c r="K207"/>
      <c r="L207" t="inlineStr">
        <is>
          <t>Pimephales promelas</t>
        </is>
      </c>
      <c r="M207" t="inlineStr">
        <is>
          <t>Fathead Minnow</t>
        </is>
      </c>
      <c r="N207"/>
      <c r="O207"/>
      <c r="P207"/>
      <c r="Q207"/>
      <c r="R207" t="n">
        <v>48.0</v>
      </c>
      <c r="S207"/>
      <c r="T207" t="n">
        <v>50.0</v>
      </c>
      <c r="U207" t="inlineStr">
        <is>
          <t>Day(s)</t>
        </is>
      </c>
      <c r="V207" t="inlineStr">
        <is>
          <t>Flow-through</t>
        </is>
      </c>
      <c r="W207" t="inlineStr">
        <is>
          <t>Fresh water</t>
        </is>
      </c>
      <c r="X207" t="inlineStr">
        <is>
          <t>Lab</t>
        </is>
      </c>
      <c r="Y207"/>
      <c r="Z207" t="inlineStr">
        <is>
          <t>Active ingredient</t>
        </is>
      </c>
      <c r="AA207"/>
      <c r="AB207" t="n">
        <v>15.6</v>
      </c>
      <c r="AC207"/>
      <c r="AD207" t="n">
        <v>11.3</v>
      </c>
      <c r="AE207"/>
      <c r="AF207" t="n">
        <v>21.6</v>
      </c>
      <c r="AG207" t="inlineStr">
        <is>
          <t>AI mg/L</t>
        </is>
      </c>
      <c r="AH207"/>
      <c r="AI207"/>
      <c r="AJ207"/>
      <c r="AK207"/>
      <c r="AL207"/>
      <c r="AM207"/>
      <c r="AN207"/>
      <c r="AO207"/>
      <c r="AP207"/>
      <c r="AQ207"/>
      <c r="AR207"/>
      <c r="AS207"/>
      <c r="AT207"/>
      <c r="AU207"/>
      <c r="AV207"/>
      <c r="AW207"/>
      <c r="AX207" t="inlineStr">
        <is>
          <t>Mortality</t>
        </is>
      </c>
      <c r="AY207" t="inlineStr">
        <is>
          <t>Mortality</t>
        </is>
      </c>
      <c r="AZ207" t="inlineStr">
        <is>
          <t>LC50</t>
        </is>
      </c>
      <c r="BA207"/>
      <c r="BB207" t="n">
        <v>4.0</v>
      </c>
      <c r="BC207"/>
      <c r="BD207"/>
      <c r="BE207"/>
      <c r="BF207"/>
      <c r="BG207" t="inlineStr">
        <is>
          <t>Day(s)</t>
        </is>
      </c>
      <c r="BH207" t="inlineStr">
        <is>
          <t>Pure</t>
        </is>
      </c>
      <c r="BI207" t="inlineStr">
        <is>
          <t>DTXSID8021725</t>
        </is>
      </c>
      <c r="BJ207"/>
      <c r="BK207"/>
      <c r="BL207"/>
      <c r="BM207"/>
      <c r="BN207"/>
      <c r="BO207"/>
      <c r="BP207"/>
      <c r="BQ207"/>
      <c r="BR207"/>
      <c r="BS207"/>
      <c r="BT207" t="inlineStr">
        <is>
          <t>--</t>
        </is>
      </c>
      <c r="BU207"/>
      <c r="BV207"/>
      <c r="BW207"/>
      <c r="BX207"/>
      <c r="BY207"/>
      <c r="BZ207"/>
      <c r="CA207"/>
      <c r="CB207"/>
      <c r="CC207"/>
      <c r="CD207"/>
      <c r="CE207"/>
      <c r="CF207"/>
      <c r="CG207"/>
      <c r="CH207"/>
      <c r="CI207"/>
      <c r="CJ207"/>
      <c r="CK207" t="inlineStr">
        <is>
          <t>Geiger,D.L., L.T. Brooke, and D.J. Call</t>
        </is>
      </c>
      <c r="CL207" t="n">
        <v>3217.0</v>
      </c>
      <c r="CM207" t="inlineStr">
        <is>
          <t>Acute Toxicities of Organic Chemicals to Fathead Minnows (Pimephales promelas), Volume V</t>
        </is>
      </c>
      <c r="CN207" t="inlineStr">
        <is>
          <t>Center for Lake Superior Environmental Studies, University of Wisconsin, Superior, WI:332 p.</t>
        </is>
      </c>
      <c r="CO207" t="n">
        <v>1990.0</v>
      </c>
      <c r="CP207" t="inlineStr">
        <is>
          <t>Geiger,D.L., L.T. Brooke, and D.J. Call (1990). Acute Toxicities of Organic Chemicals to Fathead Minnows (Pimephales promelas), Volume V. Center for Lake Superior Environmental Studies, University of Wisconsin, Superior, WI, 332 p. ECOREF#:3217</t>
        </is>
      </c>
    </row>
    <row r="208">
      <c r="A208" t="n">
        <v>65452.0</v>
      </c>
      <c r="B208" t="inlineStr">
        <is>
          <t>2-Hydroxybenzamide</t>
        </is>
      </c>
      <c r="C208"/>
      <c r="D208" t="inlineStr">
        <is>
          <t>Measured</t>
        </is>
      </c>
      <c r="E208" t="inlineStr">
        <is>
          <t>Not reported</t>
        </is>
      </c>
      <c r="F208"/>
      <c r="G208" t="n">
        <v>99.0</v>
      </c>
      <c r="H208"/>
      <c r="I208"/>
      <c r="J208"/>
      <c r="K208"/>
      <c r="L208" t="inlineStr">
        <is>
          <t>Pimephales promelas</t>
        </is>
      </c>
      <c r="M208" t="inlineStr">
        <is>
          <t>Fathead Minnow</t>
        </is>
      </c>
      <c r="N208"/>
      <c r="O208"/>
      <c r="P208" t="n">
        <v>34.0</v>
      </c>
      <c r="Q208"/>
      <c r="R208"/>
      <c r="S208"/>
      <c r="T208"/>
      <c r="U208" t="inlineStr">
        <is>
          <t>Day(s)</t>
        </is>
      </c>
      <c r="V208" t="inlineStr">
        <is>
          <t>Flow-through</t>
        </is>
      </c>
      <c r="W208" t="inlineStr">
        <is>
          <t>Fresh water</t>
        </is>
      </c>
      <c r="X208" t="inlineStr">
        <is>
          <t>Lab</t>
        </is>
      </c>
      <c r="Y208"/>
      <c r="Z208" t="inlineStr">
        <is>
          <t>Active ingredient</t>
        </is>
      </c>
      <c r="AA208"/>
      <c r="AB208" t="n">
        <v>101.0</v>
      </c>
      <c r="AC208"/>
      <c r="AD208" t="n">
        <v>94.0</v>
      </c>
      <c r="AE208"/>
      <c r="AF208" t="n">
        <v>108.0</v>
      </c>
      <c r="AG208" t="inlineStr">
        <is>
          <t>AI mg/L</t>
        </is>
      </c>
      <c r="AH208"/>
      <c r="AI208"/>
      <c r="AJ208"/>
      <c r="AK208"/>
      <c r="AL208"/>
      <c r="AM208"/>
      <c r="AN208"/>
      <c r="AO208"/>
      <c r="AP208"/>
      <c r="AQ208"/>
      <c r="AR208"/>
      <c r="AS208"/>
      <c r="AT208"/>
      <c r="AU208"/>
      <c r="AV208"/>
      <c r="AW208"/>
      <c r="AX208" t="inlineStr">
        <is>
          <t>Mortality</t>
        </is>
      </c>
      <c r="AY208" t="inlineStr">
        <is>
          <t>Mortality</t>
        </is>
      </c>
      <c r="AZ208" t="inlineStr">
        <is>
          <t>LC50</t>
        </is>
      </c>
      <c r="BA208"/>
      <c r="BB208" t="n">
        <v>4.0</v>
      </c>
      <c r="BC208"/>
      <c r="BD208"/>
      <c r="BE208"/>
      <c r="BF208"/>
      <c r="BG208" t="inlineStr">
        <is>
          <t>Day(s)</t>
        </is>
      </c>
      <c r="BH208"/>
      <c r="BI208" t="inlineStr">
        <is>
          <t>DTXSID3021726</t>
        </is>
      </c>
      <c r="BJ208"/>
      <c r="BK208"/>
      <c r="BL208" t="inlineStr">
        <is>
          <t>Acute</t>
        </is>
      </c>
      <c r="BM208"/>
      <c r="BN208"/>
      <c r="BO208"/>
      <c r="BP208"/>
      <c r="BQ208"/>
      <c r="BR208"/>
      <c r="BS208"/>
      <c r="BT208" t="inlineStr">
        <is>
          <t>--</t>
        </is>
      </c>
      <c r="BU208"/>
      <c r="BV208"/>
      <c r="BW208"/>
      <c r="BX208"/>
      <c r="BY208"/>
      <c r="BZ208"/>
      <c r="CA208"/>
      <c r="CB208"/>
      <c r="CC208"/>
      <c r="CD208"/>
      <c r="CE208"/>
      <c r="CF208"/>
      <c r="CG208"/>
      <c r="CH208"/>
      <c r="CI208"/>
      <c r="CJ208" t="inlineStr">
        <is>
          <t xml:space="preserve">SOURCE/US EPA ENVIRONMENTAL RESEARCH LABORATORY DULUTH AND THE UNIVERSITY OF WISCONSIN SUPERIOR//MEDIA/FILTERED LAKE SUPERIOR WATER OR DECHLORINATED CITY OF SUPERIOR WISCONSIN WATER//   </t>
        </is>
      </c>
      <c r="CK208" t="inlineStr">
        <is>
          <t>Geiger,D.L., C.E. Northcott, D.J. Call, and L.T. Brooke</t>
        </is>
      </c>
      <c r="CL208" t="n">
        <v>12447.0</v>
      </c>
      <c r="CM208" t="inlineStr">
        <is>
          <t>Acute Toxicities of Organic Chemicals to Fathead Minnows (Pimephales promelas), Volume II</t>
        </is>
      </c>
      <c r="CN208" t="inlineStr">
        <is>
          <t>Center for Lake Superior Environmental Studies, University of Wisconsin, Superior, WI:326 p.</t>
        </is>
      </c>
      <c r="CO208" t="n">
        <v>1985.0</v>
      </c>
      <c r="CP208" t="inlineStr">
        <is>
          <t>Geiger,D.L., C.E. Northcott, D.J. Call, and L.T. Brooke (1985). Acute Toxicities of Organic Chemicals to Fathead Minnows (Pimephales promelas), Volume II. Center for Lake Superior Environmental Studies, University of Wisconsin, Superior, WI, 326 p. ECOREF#:12447</t>
        </is>
      </c>
    </row>
    <row r="209">
      <c r="A209" t="n">
        <v>65452.0</v>
      </c>
      <c r="B209" t="inlineStr">
        <is>
          <t>2-Hydroxybenzamide</t>
        </is>
      </c>
      <c r="C209"/>
      <c r="D209" t="inlineStr">
        <is>
          <t>Measured</t>
        </is>
      </c>
      <c r="E209" t="inlineStr">
        <is>
          <t>Not coded</t>
        </is>
      </c>
      <c r="F209" t="inlineStr">
        <is>
          <t>&gt;=</t>
        </is>
      </c>
      <c r="G209" t="n">
        <v>95.0</v>
      </c>
      <c r="H209"/>
      <c r="I209"/>
      <c r="J209"/>
      <c r="K209"/>
      <c r="L209" t="inlineStr">
        <is>
          <t>Pimephales promelas</t>
        </is>
      </c>
      <c r="M209" t="inlineStr">
        <is>
          <t>Fathead Minnow</t>
        </is>
      </c>
      <c r="N209" t="inlineStr">
        <is>
          <t>Juvenile</t>
        </is>
      </c>
      <c r="O209"/>
      <c r="P209"/>
      <c r="Q209"/>
      <c r="R209" t="n">
        <v>26.0</v>
      </c>
      <c r="S209"/>
      <c r="T209" t="n">
        <v>34.0</v>
      </c>
      <c r="U209" t="inlineStr">
        <is>
          <t>Day(s)</t>
        </is>
      </c>
      <c r="V209" t="inlineStr">
        <is>
          <t>Flow-through</t>
        </is>
      </c>
      <c r="W209" t="inlineStr">
        <is>
          <t>Fresh water</t>
        </is>
      </c>
      <c r="X209" t="inlineStr">
        <is>
          <t>Lab</t>
        </is>
      </c>
      <c r="Y209"/>
      <c r="Z209" t="inlineStr">
        <is>
          <t>Active ingredient</t>
        </is>
      </c>
      <c r="AA209"/>
      <c r="AB209" t="n">
        <v>101.0</v>
      </c>
      <c r="AC209"/>
      <c r="AD209"/>
      <c r="AE209"/>
      <c r="AF209"/>
      <c r="AG209" t="inlineStr">
        <is>
          <t>AI mg/L</t>
        </is>
      </c>
      <c r="AH209"/>
      <c r="AI209"/>
      <c r="AJ209"/>
      <c r="AK209"/>
      <c r="AL209"/>
      <c r="AM209"/>
      <c r="AN209"/>
      <c r="AO209"/>
      <c r="AP209"/>
      <c r="AQ209"/>
      <c r="AR209"/>
      <c r="AS209"/>
      <c r="AT209"/>
      <c r="AU209"/>
      <c r="AV209"/>
      <c r="AW209"/>
      <c r="AX209" t="inlineStr">
        <is>
          <t>Mortality</t>
        </is>
      </c>
      <c r="AY209" t="inlineStr">
        <is>
          <t>Mortality</t>
        </is>
      </c>
      <c r="AZ209" t="inlineStr">
        <is>
          <t>LC50</t>
        </is>
      </c>
      <c r="BA209"/>
      <c r="BB209" t="n">
        <v>4.0</v>
      </c>
      <c r="BC209"/>
      <c r="BD209"/>
      <c r="BE209"/>
      <c r="BF209"/>
      <c r="BG209" t="inlineStr">
        <is>
          <t>Day(s)</t>
        </is>
      </c>
      <c r="BH209" t="inlineStr">
        <is>
          <t>Pure</t>
        </is>
      </c>
      <c r="BI209" t="inlineStr">
        <is>
          <t>DTXSID3021726</t>
        </is>
      </c>
      <c r="BJ209" t="inlineStr">
        <is>
          <t>10.1002/etc.5620140920</t>
        </is>
      </c>
      <c r="BK209"/>
      <c r="BL209"/>
      <c r="BM209"/>
      <c r="BN209"/>
      <c r="BO209"/>
      <c r="BP209"/>
      <c r="BQ209"/>
      <c r="BR209"/>
      <c r="BS209"/>
      <c r="BT209" t="inlineStr">
        <is>
          <t>--</t>
        </is>
      </c>
      <c r="BU209"/>
      <c r="BV209"/>
      <c r="BW209"/>
      <c r="BX209"/>
      <c r="BY209"/>
      <c r="BZ209"/>
      <c r="CA209"/>
      <c r="CB209"/>
      <c r="CC209"/>
      <c r="CD209"/>
      <c r="CE209"/>
      <c r="CF209"/>
      <c r="CG209"/>
      <c r="CH209"/>
      <c r="CI209"/>
      <c r="CJ209"/>
      <c r="CK209" t="inlineStr">
        <is>
          <t>Broderius,S.J., M.D. Kahl, and M.D. Hoglund</t>
        </is>
      </c>
      <c r="CL209" t="n">
        <v>15031.0</v>
      </c>
      <c r="CM209" t="inlineStr">
        <is>
          <t>Use of Joint Toxic Response to Define the Primary Mode of Toxic Action for Diverse Industrial Organic Chemicals</t>
        </is>
      </c>
      <c r="CN209" t="inlineStr">
        <is>
          <t>Environ. Toxicol. Chem.14(9): 1591-1605</t>
        </is>
      </c>
      <c r="CO209" t="n">
        <v>1995.0</v>
      </c>
      <c r="CP209" t="inlineStr">
        <is>
          <t>Broderius,S.J., M.D. Kahl, and M.D. Hoglund (1995). Use of Joint Toxic Response to Define the Primary Mode of Toxic Action for Diverse Industrial Organic Chemicals. Environ. Toxicol. Chem., 14, (9), 1591-1605. doi:10.1002/etc.5620140920. ECOREF#:15031</t>
        </is>
      </c>
    </row>
    <row r="210">
      <c r="A210" t="n">
        <v>66251.0</v>
      </c>
      <c r="B210" t="inlineStr">
        <is>
          <t>Hexanal</t>
        </is>
      </c>
      <c r="C210"/>
      <c r="D210" t="inlineStr">
        <is>
          <t>Measured</t>
        </is>
      </c>
      <c r="E210" t="inlineStr">
        <is>
          <t>Not coded</t>
        </is>
      </c>
      <c r="F210"/>
      <c r="G210" t="n">
        <v>99.0</v>
      </c>
      <c r="H210"/>
      <c r="I210"/>
      <c r="J210"/>
      <c r="K210"/>
      <c r="L210" t="inlineStr">
        <is>
          <t>Pimephales promelas</t>
        </is>
      </c>
      <c r="M210" t="inlineStr">
        <is>
          <t>Fathead Minnow</t>
        </is>
      </c>
      <c r="N210"/>
      <c r="O210"/>
      <c r="P210"/>
      <c r="Q210"/>
      <c r="R210"/>
      <c r="S210"/>
      <c r="T210"/>
      <c r="U210"/>
      <c r="V210" t="inlineStr">
        <is>
          <t>Flow-through</t>
        </is>
      </c>
      <c r="W210" t="inlineStr">
        <is>
          <t>Fresh water</t>
        </is>
      </c>
      <c r="X210" t="inlineStr">
        <is>
          <t>Lab</t>
        </is>
      </c>
      <c r="Y210" t="n">
        <v>7.0</v>
      </c>
      <c r="Z210" t="inlineStr">
        <is>
          <t>Active ingredient</t>
        </is>
      </c>
      <c r="AA210" t="inlineStr">
        <is>
          <t>&gt;</t>
        </is>
      </c>
      <c r="AB210" t="n">
        <v>18.0</v>
      </c>
      <c r="AC210"/>
      <c r="AD210"/>
      <c r="AE210"/>
      <c r="AF210"/>
      <c r="AG210" t="inlineStr">
        <is>
          <t>AI mg/L</t>
        </is>
      </c>
      <c r="AH210"/>
      <c r="AI210"/>
      <c r="AJ210"/>
      <c r="AK210"/>
      <c r="AL210"/>
      <c r="AM210"/>
      <c r="AN210"/>
      <c r="AO210"/>
      <c r="AP210"/>
      <c r="AQ210"/>
      <c r="AR210"/>
      <c r="AS210"/>
      <c r="AT210"/>
      <c r="AU210"/>
      <c r="AV210"/>
      <c r="AW210"/>
      <c r="AX210" t="inlineStr">
        <is>
          <t>Mortality</t>
        </is>
      </c>
      <c r="AY210" t="inlineStr">
        <is>
          <t>Mortality</t>
        </is>
      </c>
      <c r="AZ210" t="inlineStr">
        <is>
          <t>LC50</t>
        </is>
      </c>
      <c r="BA210"/>
      <c r="BB210" t="n">
        <v>4.0</v>
      </c>
      <c r="BC210"/>
      <c r="BD210"/>
      <c r="BE210"/>
      <c r="BF210"/>
      <c r="BG210" t="inlineStr">
        <is>
          <t>Day(s)</t>
        </is>
      </c>
      <c r="BH210" t="inlineStr">
        <is>
          <t>Active ingredient</t>
        </is>
      </c>
      <c r="BI210" t="inlineStr">
        <is>
          <t>DTXSID2021604</t>
        </is>
      </c>
      <c r="BJ210"/>
      <c r="BK210"/>
      <c r="BL210"/>
      <c r="BM210"/>
      <c r="BN210"/>
      <c r="BO210"/>
      <c r="BP210"/>
      <c r="BQ210"/>
      <c r="BR210"/>
      <c r="BS210"/>
      <c r="BT210" t="inlineStr">
        <is>
          <t>--</t>
        </is>
      </c>
      <c r="BU210"/>
      <c r="BV210"/>
      <c r="BW210"/>
      <c r="BX210"/>
      <c r="BY210"/>
      <c r="BZ210"/>
      <c r="CA210"/>
      <c r="CB210"/>
      <c r="CC210"/>
      <c r="CD210"/>
      <c r="CE210"/>
      <c r="CF210"/>
      <c r="CG210"/>
      <c r="CH210"/>
      <c r="CI210" t="inlineStr">
        <is>
          <t xml:space="preserve"> DNUM/7//DOSES/&lt;1.1/1.2/3.1/5.7/9.6/18 mg/L//TESTID/60//</t>
        </is>
      </c>
      <c r="CJ210" t="inlineStr">
        <is>
          <t xml:space="preserve">   DNUM/7//DOSES/&lt;1.1/1.2/3.1/5.7/9.6/18 mg/L//TESTID/60//</t>
        </is>
      </c>
      <c r="CK210" t="inlineStr">
        <is>
          <t>Turner,L.W.</t>
        </is>
      </c>
      <c r="CL210" t="n">
        <v>9994.0</v>
      </c>
      <c r="CM210" t="inlineStr">
        <is>
          <t>Acute Toxicity of Selected Chemicals to Fathead Minnow, Water Flea and Mysid Shrimp Under Static and Flow-Through Test Conditions</t>
        </is>
      </c>
      <c r="CN210" t="inlineStr">
        <is>
          <t>Final Rep.Coop.Agreement 807479-01-0, U.S.EPA, Off.of Pestic.and Toxic Subst., Washington, DC:258 p.</t>
        </is>
      </c>
      <c r="CO210" t="n">
        <v>1982.0</v>
      </c>
      <c r="CP210" t="inlineStr">
        <is>
          <t>Turner,L.W. (1982). Acute Toxicity of Selected Chemicals to Fathead Minnow, Water Flea and Mysid Shrimp Under Static and Flow-Through Test Conditions. Final Rep.Coop.Agreement 807479-01-0, U.S.EPA, Off.of Pestic.and Toxic Subst., Washington, DC, 258 p. ECOREF#:9994</t>
        </is>
      </c>
    </row>
    <row r="211">
      <c r="A211" t="n">
        <v>66251.0</v>
      </c>
      <c r="B211" t="inlineStr">
        <is>
          <t>Hexanal</t>
        </is>
      </c>
      <c r="C211"/>
      <c r="D211" t="inlineStr">
        <is>
          <t>Measured</t>
        </is>
      </c>
      <c r="E211" t="inlineStr">
        <is>
          <t>Not coded</t>
        </is>
      </c>
      <c r="F211"/>
      <c r="G211" t="n">
        <v>99.0</v>
      </c>
      <c r="H211"/>
      <c r="I211"/>
      <c r="J211"/>
      <c r="K211"/>
      <c r="L211" t="inlineStr">
        <is>
          <t>Pimephales promelas</t>
        </is>
      </c>
      <c r="M211" t="inlineStr">
        <is>
          <t>Fathead Minnow</t>
        </is>
      </c>
      <c r="N211"/>
      <c r="O211"/>
      <c r="P211" t="n">
        <v>33.0</v>
      </c>
      <c r="Q211"/>
      <c r="R211"/>
      <c r="S211"/>
      <c r="T211"/>
      <c r="U211" t="inlineStr">
        <is>
          <t>Day(s)</t>
        </is>
      </c>
      <c r="V211" t="inlineStr">
        <is>
          <t>Flow-through</t>
        </is>
      </c>
      <c r="W211" t="inlineStr">
        <is>
          <t>Fresh water</t>
        </is>
      </c>
      <c r="X211" t="inlineStr">
        <is>
          <t>Lab</t>
        </is>
      </c>
      <c r="Y211"/>
      <c r="Z211" t="inlineStr">
        <is>
          <t>Active ingredient</t>
        </is>
      </c>
      <c r="AA211"/>
      <c r="AB211" t="n">
        <v>22.0</v>
      </c>
      <c r="AC211"/>
      <c r="AD211" t="n">
        <v>21.0</v>
      </c>
      <c r="AE211"/>
      <c r="AF211" t="n">
        <v>23.0</v>
      </c>
      <c r="AG211" t="inlineStr">
        <is>
          <t>AI mg/L</t>
        </is>
      </c>
      <c r="AH211"/>
      <c r="AI211"/>
      <c r="AJ211"/>
      <c r="AK211"/>
      <c r="AL211"/>
      <c r="AM211"/>
      <c r="AN211"/>
      <c r="AO211"/>
      <c r="AP211"/>
      <c r="AQ211"/>
      <c r="AR211"/>
      <c r="AS211"/>
      <c r="AT211"/>
      <c r="AU211"/>
      <c r="AV211"/>
      <c r="AW211"/>
      <c r="AX211" t="inlineStr">
        <is>
          <t>Mortality</t>
        </is>
      </c>
      <c r="AY211" t="inlineStr">
        <is>
          <t>Mortality</t>
        </is>
      </c>
      <c r="AZ211" t="inlineStr">
        <is>
          <t>LC50</t>
        </is>
      </c>
      <c r="BA211"/>
      <c r="BB211" t="n">
        <v>4.0</v>
      </c>
      <c r="BC211"/>
      <c r="BD211"/>
      <c r="BE211"/>
      <c r="BF211"/>
      <c r="BG211" t="inlineStr">
        <is>
          <t>Day(s)</t>
        </is>
      </c>
      <c r="BH211" t="inlineStr">
        <is>
          <t>Pure</t>
        </is>
      </c>
      <c r="BI211" t="inlineStr">
        <is>
          <t>DTXSID2021604</t>
        </is>
      </c>
      <c r="BJ211"/>
      <c r="BK211"/>
      <c r="BL211"/>
      <c r="BM211"/>
      <c r="BN211"/>
      <c r="BO211"/>
      <c r="BP211"/>
      <c r="BQ211"/>
      <c r="BR211"/>
      <c r="BS211"/>
      <c r="BT211" t="inlineStr">
        <is>
          <t>--</t>
        </is>
      </c>
      <c r="BU211"/>
      <c r="BV211"/>
      <c r="BW211"/>
      <c r="BX211"/>
      <c r="BY211"/>
      <c r="BZ211"/>
      <c r="CA211"/>
      <c r="CB211"/>
      <c r="CC211"/>
      <c r="CD211"/>
      <c r="CE211"/>
      <c r="CF211"/>
      <c r="CG211"/>
      <c r="CH211"/>
      <c r="CI211" t="inlineStr">
        <is>
          <t xml:space="preserve"> This was a 100-hr test, not the standard 96 hr.  Fish were transferred to clean tanks at 48 hr to reduce the biological degradation of the chemical.  Individual lengths and weights were not recorded; however, the mean weight (0.132 g) and </t>
        </is>
      </c>
      <c r="CJ211" t="inlineStr">
        <is>
          <t xml:space="preserve">   This was a 100-hr test, not the standard 96 hr.  Fish were transferred to clean tanks at 48 hr to reduce the biological degradation of the chemical.  Individual lengths and weights were not recorded; however, the mean weight (0.132 g) and </t>
        </is>
      </c>
      <c r="CK211" t="inlineStr">
        <is>
          <t>Geiger,D.L., L.T. Brooke, and D.J. Call</t>
        </is>
      </c>
      <c r="CL211" t="n">
        <v>3217.0</v>
      </c>
      <c r="CM211" t="inlineStr">
        <is>
          <t>Acute Toxicities of Organic Chemicals to Fathead Minnows (Pimephales promelas), Volume V</t>
        </is>
      </c>
      <c r="CN211" t="inlineStr">
        <is>
          <t>Center for Lake Superior Environmental Studies, University of Wisconsin, Superior, WI:332 p.</t>
        </is>
      </c>
      <c r="CO211" t="n">
        <v>1990.0</v>
      </c>
      <c r="CP211" t="inlineStr">
        <is>
          <t>Geiger,D.L., L.T. Brooke, and D.J. Call (1990). Acute Toxicities of Organic Chemicals to Fathead Minnows (Pimephales promelas), Volume V. Center for Lake Superior Environmental Studies, University of Wisconsin, Superior, WI, 332 p. ECOREF#:3217</t>
        </is>
      </c>
    </row>
    <row r="212">
      <c r="A212" t="n">
        <v>66251.0</v>
      </c>
      <c r="B212" t="inlineStr">
        <is>
          <t>Hexanal</t>
        </is>
      </c>
      <c r="C212"/>
      <c r="D212" t="inlineStr">
        <is>
          <t>Measured</t>
        </is>
      </c>
      <c r="E212" t="inlineStr">
        <is>
          <t>Not reported</t>
        </is>
      </c>
      <c r="F212"/>
      <c r="G212" t="n">
        <v>99.0</v>
      </c>
      <c r="H212"/>
      <c r="I212"/>
      <c r="J212"/>
      <c r="K212"/>
      <c r="L212" t="inlineStr">
        <is>
          <t>Pimephales promelas</t>
        </is>
      </c>
      <c r="M212" t="inlineStr">
        <is>
          <t>Fathead Minnow</t>
        </is>
      </c>
      <c r="N212"/>
      <c r="O212"/>
      <c r="P212"/>
      <c r="Q212"/>
      <c r="R212" t="n">
        <v>31.0</v>
      </c>
      <c r="S212"/>
      <c r="T212" t="n">
        <v>33.0</v>
      </c>
      <c r="U212" t="inlineStr">
        <is>
          <t>Day(s)</t>
        </is>
      </c>
      <c r="V212" t="inlineStr">
        <is>
          <t>Flow-through</t>
        </is>
      </c>
      <c r="W212" t="inlineStr">
        <is>
          <t>Fresh water</t>
        </is>
      </c>
      <c r="X212" t="inlineStr">
        <is>
          <t>Lab</t>
        </is>
      </c>
      <c r="Y212"/>
      <c r="Z212" t="inlineStr">
        <is>
          <t>Active ingredient</t>
        </is>
      </c>
      <c r="AA212"/>
      <c r="AB212" t="n">
        <v>14.0</v>
      </c>
      <c r="AC212"/>
      <c r="AD212" t="n">
        <v>12.0</v>
      </c>
      <c r="AE212"/>
      <c r="AF212" t="n">
        <v>16.5</v>
      </c>
      <c r="AG212" t="inlineStr">
        <is>
          <t>AI mg/L</t>
        </is>
      </c>
      <c r="AH212"/>
      <c r="AI212"/>
      <c r="AJ212"/>
      <c r="AK212"/>
      <c r="AL212"/>
      <c r="AM212"/>
      <c r="AN212"/>
      <c r="AO212"/>
      <c r="AP212"/>
      <c r="AQ212"/>
      <c r="AR212"/>
      <c r="AS212"/>
      <c r="AT212"/>
      <c r="AU212"/>
      <c r="AV212"/>
      <c r="AW212"/>
      <c r="AX212" t="inlineStr">
        <is>
          <t>Mortality</t>
        </is>
      </c>
      <c r="AY212" t="inlineStr">
        <is>
          <t>Mortality</t>
        </is>
      </c>
      <c r="AZ212" t="inlineStr">
        <is>
          <t>LC50</t>
        </is>
      </c>
      <c r="BA212"/>
      <c r="BB212" t="n">
        <v>4.0</v>
      </c>
      <c r="BC212"/>
      <c r="BD212"/>
      <c r="BE212"/>
      <c r="BF212"/>
      <c r="BG212" t="inlineStr">
        <is>
          <t>Day(s)</t>
        </is>
      </c>
      <c r="BH212"/>
      <c r="BI212" t="inlineStr">
        <is>
          <t>DTXSID2021604</t>
        </is>
      </c>
      <c r="BJ212"/>
      <c r="BK212"/>
      <c r="BL212" t="inlineStr">
        <is>
          <t>Acute</t>
        </is>
      </c>
      <c r="BM212"/>
      <c r="BN212"/>
      <c r="BO212"/>
      <c r="BP212"/>
      <c r="BQ212"/>
      <c r="BR212"/>
      <c r="BS212"/>
      <c r="BT212" t="inlineStr">
        <is>
          <t>--</t>
        </is>
      </c>
      <c r="BU212"/>
      <c r="BV212"/>
      <c r="BW212"/>
      <c r="BX212"/>
      <c r="BY212"/>
      <c r="BZ212"/>
      <c r="CA212"/>
      <c r="CB212"/>
      <c r="CC212"/>
      <c r="CD212"/>
      <c r="CE212"/>
      <c r="CF212"/>
      <c r="CG212"/>
      <c r="CH212"/>
      <c r="CI212"/>
      <c r="CJ212" t="inlineStr">
        <is>
          <t xml:space="preserve">SOURCE/US EPA ENVIRONMENTAL RESEARCH LABORATORY DULUTH AND THE UNIVERSITY OF WISCONSIN SUPERIOR//MEDIA/FILTERED LAKE SUPERIOR WATER OR DECHLORINATED CITY OF SUPERIOR WISCONSIN WATER//   </t>
        </is>
      </c>
      <c r="CK212" t="inlineStr">
        <is>
          <t>Geiger,D.L., C.E. Northcott, D.J. Call, and L.T. Brooke</t>
        </is>
      </c>
      <c r="CL212" t="n">
        <v>12447.0</v>
      </c>
      <c r="CM212" t="inlineStr">
        <is>
          <t>Acute Toxicities of Organic Chemicals to Fathead Minnows (Pimephales promelas), Volume II</t>
        </is>
      </c>
      <c r="CN212" t="inlineStr">
        <is>
          <t>Center for Lake Superior Environmental Studies, University of Wisconsin, Superior, WI:326 p.</t>
        </is>
      </c>
      <c r="CO212" t="n">
        <v>1985.0</v>
      </c>
      <c r="CP212" t="inlineStr">
        <is>
          <t>Geiger,D.L., C.E. Northcott, D.J. Call, and L.T. Brooke (1985). Acute Toxicities of Organic Chemicals to Fathead Minnows (Pimephales promelas), Volume II. Center for Lake Superior Environmental Studies, University of Wisconsin, Superior, WI, 326 p. ECOREF#:12447</t>
        </is>
      </c>
    </row>
    <row r="213">
      <c r="A213" t="n">
        <v>66251.0</v>
      </c>
      <c r="B213" t="inlineStr">
        <is>
          <t>Hexanal</t>
        </is>
      </c>
      <c r="C213"/>
      <c r="D213" t="inlineStr">
        <is>
          <t>Measured</t>
        </is>
      </c>
      <c r="E213" t="inlineStr">
        <is>
          <t>Not coded</t>
        </is>
      </c>
      <c r="F213"/>
      <c r="G213" t="n">
        <v>99.0</v>
      </c>
      <c r="H213"/>
      <c r="I213"/>
      <c r="J213"/>
      <c r="K213"/>
      <c r="L213" t="inlineStr">
        <is>
          <t>Pimephales promelas</t>
        </is>
      </c>
      <c r="M213" t="inlineStr">
        <is>
          <t>Fathead Minnow</t>
        </is>
      </c>
      <c r="N213"/>
      <c r="O213"/>
      <c r="P213"/>
      <c r="Q213"/>
      <c r="R213"/>
      <c r="S213"/>
      <c r="T213"/>
      <c r="U213"/>
      <c r="V213" t="inlineStr">
        <is>
          <t>Static</t>
        </is>
      </c>
      <c r="W213" t="inlineStr">
        <is>
          <t>Fresh water</t>
        </is>
      </c>
      <c r="X213" t="inlineStr">
        <is>
          <t>Lab</t>
        </is>
      </c>
      <c r="Y213" t="n">
        <v>6.0</v>
      </c>
      <c r="Z213" t="inlineStr">
        <is>
          <t>Active ingredient</t>
        </is>
      </c>
      <c r="AA213" t="inlineStr">
        <is>
          <t>&gt;</t>
        </is>
      </c>
      <c r="AB213" t="n">
        <v>18.0</v>
      </c>
      <c r="AC213"/>
      <c r="AD213"/>
      <c r="AE213"/>
      <c r="AF213"/>
      <c r="AG213" t="inlineStr">
        <is>
          <t>AI mg/L</t>
        </is>
      </c>
      <c r="AH213"/>
      <c r="AI213"/>
      <c r="AJ213"/>
      <c r="AK213"/>
      <c r="AL213"/>
      <c r="AM213"/>
      <c r="AN213"/>
      <c r="AO213"/>
      <c r="AP213"/>
      <c r="AQ213"/>
      <c r="AR213"/>
      <c r="AS213"/>
      <c r="AT213"/>
      <c r="AU213"/>
      <c r="AV213"/>
      <c r="AW213"/>
      <c r="AX213" t="inlineStr">
        <is>
          <t>Mortality</t>
        </is>
      </c>
      <c r="AY213" t="inlineStr">
        <is>
          <t>Mortality</t>
        </is>
      </c>
      <c r="AZ213" t="inlineStr">
        <is>
          <t>LC50</t>
        </is>
      </c>
      <c r="BA213"/>
      <c r="BB213" t="n">
        <v>4.0</v>
      </c>
      <c r="BC213"/>
      <c r="BD213"/>
      <c r="BE213"/>
      <c r="BF213"/>
      <c r="BG213" t="inlineStr">
        <is>
          <t>Day(s)</t>
        </is>
      </c>
      <c r="BH213" t="inlineStr">
        <is>
          <t>Active ingredient</t>
        </is>
      </c>
      <c r="BI213" t="inlineStr">
        <is>
          <t>DTXSID2021604</t>
        </is>
      </c>
      <c r="BJ213"/>
      <c r="BK213"/>
      <c r="BL213"/>
      <c r="BM213"/>
      <c r="BN213"/>
      <c r="BO213"/>
      <c r="BP213"/>
      <c r="BQ213"/>
      <c r="BR213"/>
      <c r="BS213"/>
      <c r="BT213" t="inlineStr">
        <is>
          <t>--</t>
        </is>
      </c>
      <c r="BU213"/>
      <c r="BV213"/>
      <c r="BW213"/>
      <c r="BX213"/>
      <c r="BY213"/>
      <c r="BZ213"/>
      <c r="CA213"/>
      <c r="CB213"/>
      <c r="CC213"/>
      <c r="CD213"/>
      <c r="CE213"/>
      <c r="CF213"/>
      <c r="CG213"/>
      <c r="CH213"/>
      <c r="CI213" t="inlineStr">
        <is>
          <t xml:space="preserve"> DNUM/6//DOSES/3.9/9.0/16/12/18 mg/L//TESTID/59//</t>
        </is>
      </c>
      <c r="CJ213" t="inlineStr">
        <is>
          <t xml:space="preserve">   DNUM/6//DOSES/3.9/9.0/16/12/18 mg/L//TESTID/59//</t>
        </is>
      </c>
      <c r="CK213" t="inlineStr">
        <is>
          <t>Turner,L.W.</t>
        </is>
      </c>
      <c r="CL213" t="n">
        <v>9994.0</v>
      </c>
      <c r="CM213" t="inlineStr">
        <is>
          <t>Acute Toxicity of Selected Chemicals to Fathead Minnow, Water Flea and Mysid Shrimp Under Static and Flow-Through Test Conditions</t>
        </is>
      </c>
      <c r="CN213" t="inlineStr">
        <is>
          <t>Final Rep.Coop.Agreement 807479-01-0, U.S.EPA, Off.of Pestic.and Toxic Subst., Washington, DC:258 p.</t>
        </is>
      </c>
      <c r="CO213" t="n">
        <v>1982.0</v>
      </c>
      <c r="CP213" t="inlineStr">
        <is>
          <t>Turner,L.W. (1982). Acute Toxicity of Selected Chemicals to Fathead Minnow, Water Flea and Mysid Shrimp Under Static and Flow-Through Test Conditions. Final Rep.Coop.Agreement 807479-01-0, U.S.EPA, Off.of Pestic.and Toxic Subst., Washington, DC, 258 p. ECOREF#:9994</t>
        </is>
      </c>
    </row>
    <row r="214">
      <c r="A214" t="n">
        <v>66762.0</v>
      </c>
      <c r="B214" t="inlineStr">
        <is>
          <t>3,3'-Methylenebis[4-hydroxy]-2H-1-benzopyran-2-one</t>
        </is>
      </c>
      <c r="C214"/>
      <c r="D214" t="inlineStr">
        <is>
          <t>Measured</t>
        </is>
      </c>
      <c r="E214" t="inlineStr">
        <is>
          <t>Not coded</t>
        </is>
      </c>
      <c r="F214"/>
      <c r="G214" t="n">
        <v>99.0</v>
      </c>
      <c r="H214"/>
      <c r="I214"/>
      <c r="J214"/>
      <c r="K214"/>
      <c r="L214" t="inlineStr">
        <is>
          <t>Pimephales promelas</t>
        </is>
      </c>
      <c r="M214" t="inlineStr">
        <is>
          <t>Fathead Minnow</t>
        </is>
      </c>
      <c r="N214"/>
      <c r="O214"/>
      <c r="P214" t="n">
        <v>30.0</v>
      </c>
      <c r="Q214"/>
      <c r="R214"/>
      <c r="S214"/>
      <c r="T214"/>
      <c r="U214" t="inlineStr">
        <is>
          <t>Day(s)</t>
        </is>
      </c>
      <c r="V214" t="inlineStr">
        <is>
          <t>Flow-through</t>
        </is>
      </c>
      <c r="W214" t="inlineStr">
        <is>
          <t>Fresh water</t>
        </is>
      </c>
      <c r="X214" t="inlineStr">
        <is>
          <t>Lab</t>
        </is>
      </c>
      <c r="Y214"/>
      <c r="Z214" t="inlineStr">
        <is>
          <t>Active ingredient</t>
        </is>
      </c>
      <c r="AA214"/>
      <c r="AB214" t="n">
        <v>5.11</v>
      </c>
      <c r="AC214"/>
      <c r="AD214" t="n">
        <v>4.18</v>
      </c>
      <c r="AE214"/>
      <c r="AF214" t="n">
        <v>6.24</v>
      </c>
      <c r="AG214" t="inlineStr">
        <is>
          <t>AI mg/L</t>
        </is>
      </c>
      <c r="AH214"/>
      <c r="AI214"/>
      <c r="AJ214"/>
      <c r="AK214"/>
      <c r="AL214"/>
      <c r="AM214"/>
      <c r="AN214"/>
      <c r="AO214"/>
      <c r="AP214"/>
      <c r="AQ214"/>
      <c r="AR214"/>
      <c r="AS214"/>
      <c r="AT214"/>
      <c r="AU214"/>
      <c r="AV214"/>
      <c r="AW214"/>
      <c r="AX214" t="inlineStr">
        <is>
          <t>Mortality</t>
        </is>
      </c>
      <c r="AY214" t="inlineStr">
        <is>
          <t>Mortality</t>
        </is>
      </c>
      <c r="AZ214" t="inlineStr">
        <is>
          <t>LC50</t>
        </is>
      </c>
      <c r="BA214"/>
      <c r="BB214" t="n">
        <v>4.0</v>
      </c>
      <c r="BC214"/>
      <c r="BD214"/>
      <c r="BE214"/>
      <c r="BF214"/>
      <c r="BG214" t="inlineStr">
        <is>
          <t>Day(s)</t>
        </is>
      </c>
      <c r="BH214" t="inlineStr">
        <is>
          <t>Pure</t>
        </is>
      </c>
      <c r="BI214" t="inlineStr">
        <is>
          <t>DTXSID8021729</t>
        </is>
      </c>
      <c r="BJ214"/>
      <c r="BK214"/>
      <c r="BL214"/>
      <c r="BM214"/>
      <c r="BN214"/>
      <c r="BO214"/>
      <c r="BP214"/>
      <c r="BQ214"/>
      <c r="BR214"/>
      <c r="BS214"/>
      <c r="BT214" t="inlineStr">
        <is>
          <t>--</t>
        </is>
      </c>
      <c r="BU214"/>
      <c r="BV214"/>
      <c r="BW214"/>
      <c r="BX214"/>
      <c r="BY214"/>
      <c r="BZ214"/>
      <c r="CA214"/>
      <c r="CB214"/>
      <c r="CC214"/>
      <c r="CD214"/>
      <c r="CE214"/>
      <c r="CF214"/>
      <c r="CG214"/>
      <c r="CH214"/>
      <c r="CI214" t="inlineStr">
        <is>
          <t xml:space="preserve"> Affected fish lost schooling behavior, were hypoactive and overreactive to external stimuli and had increased respiration.  Equilibrium loss was observed prior to death. A 20% NaOH solution was used to increase the solubility of </t>
        </is>
      </c>
      <c r="CJ214" t="inlineStr">
        <is>
          <t xml:space="preserve">   Affected fish lost schooling behavior, were hypoactive and overreactive to external stimuli and had increased respiration.  Equilibrium loss was observed prior to death. A 20% NaOH solution was used to increase the solubility of </t>
        </is>
      </c>
      <c r="CK214" t="inlineStr">
        <is>
          <t>Geiger,D.L., L.T. Brooke, and D.J. Call</t>
        </is>
      </c>
      <c r="CL214" t="n">
        <v>3217.0</v>
      </c>
      <c r="CM214" t="inlineStr">
        <is>
          <t>Acute Toxicities of Organic Chemicals to Fathead Minnows (Pimephales promelas), Volume V</t>
        </is>
      </c>
      <c r="CN214" t="inlineStr">
        <is>
          <t>Center for Lake Superior Environmental Studies, University of Wisconsin, Superior, WI:332 p.</t>
        </is>
      </c>
      <c r="CO214" t="n">
        <v>1990.0</v>
      </c>
      <c r="CP214" t="inlineStr">
        <is>
          <t>Geiger,D.L., L.T. Brooke, and D.J. Call (1990). Acute Toxicities of Organic Chemicals to Fathead Minnows (Pimephales promelas), Volume V. Center for Lake Superior Environmental Studies, University of Wisconsin, Superior, WI, 332 p. ECOREF#:3217</t>
        </is>
      </c>
    </row>
    <row r="215">
      <c r="A215" t="n">
        <v>66762.0</v>
      </c>
      <c r="B215" t="inlineStr">
        <is>
          <t>3,3'-Methylenebis[4-hydroxy]-2H-1-benzopyran-2-one</t>
        </is>
      </c>
      <c r="C215"/>
      <c r="D215" t="inlineStr">
        <is>
          <t>Measured</t>
        </is>
      </c>
      <c r="E215" t="inlineStr">
        <is>
          <t>Not coded</t>
        </is>
      </c>
      <c r="F215" t="inlineStr">
        <is>
          <t>&gt;=</t>
        </is>
      </c>
      <c r="G215" t="n">
        <v>95.0</v>
      </c>
      <c r="H215"/>
      <c r="I215"/>
      <c r="J215"/>
      <c r="K215"/>
      <c r="L215" t="inlineStr">
        <is>
          <t>Pimephales promelas</t>
        </is>
      </c>
      <c r="M215" t="inlineStr">
        <is>
          <t>Fathead Minnow</t>
        </is>
      </c>
      <c r="N215" t="inlineStr">
        <is>
          <t>Juvenile</t>
        </is>
      </c>
      <c r="O215"/>
      <c r="P215"/>
      <c r="Q215"/>
      <c r="R215" t="n">
        <v>26.0</v>
      </c>
      <c r="S215"/>
      <c r="T215" t="n">
        <v>34.0</v>
      </c>
      <c r="U215" t="inlineStr">
        <is>
          <t>Day(s)</t>
        </is>
      </c>
      <c r="V215" t="inlineStr">
        <is>
          <t>Flow-through</t>
        </is>
      </c>
      <c r="W215" t="inlineStr">
        <is>
          <t>Fresh water</t>
        </is>
      </c>
      <c r="X215" t="inlineStr">
        <is>
          <t>Lab</t>
        </is>
      </c>
      <c r="Y215"/>
      <c r="Z215" t="inlineStr">
        <is>
          <t>Active ingredient</t>
        </is>
      </c>
      <c r="AA215"/>
      <c r="AB215" t="n">
        <v>5.11</v>
      </c>
      <c r="AC215"/>
      <c r="AD215"/>
      <c r="AE215"/>
      <c r="AF215"/>
      <c r="AG215" t="inlineStr">
        <is>
          <t>AI mg/L</t>
        </is>
      </c>
      <c r="AH215"/>
      <c r="AI215"/>
      <c r="AJ215"/>
      <c r="AK215"/>
      <c r="AL215"/>
      <c r="AM215"/>
      <c r="AN215"/>
      <c r="AO215"/>
      <c r="AP215"/>
      <c r="AQ215"/>
      <c r="AR215"/>
      <c r="AS215"/>
      <c r="AT215"/>
      <c r="AU215"/>
      <c r="AV215"/>
      <c r="AW215"/>
      <c r="AX215" t="inlineStr">
        <is>
          <t>Mortality</t>
        </is>
      </c>
      <c r="AY215" t="inlineStr">
        <is>
          <t>Mortality</t>
        </is>
      </c>
      <c r="AZ215" t="inlineStr">
        <is>
          <t>LC50</t>
        </is>
      </c>
      <c r="BA215"/>
      <c r="BB215" t="n">
        <v>4.0</v>
      </c>
      <c r="BC215"/>
      <c r="BD215"/>
      <c r="BE215"/>
      <c r="BF215"/>
      <c r="BG215" t="inlineStr">
        <is>
          <t>Day(s)</t>
        </is>
      </c>
      <c r="BH215" t="inlineStr">
        <is>
          <t>Pure</t>
        </is>
      </c>
      <c r="BI215" t="inlineStr">
        <is>
          <t>DTXSID8021729</t>
        </is>
      </c>
      <c r="BJ215" t="inlineStr">
        <is>
          <t>10.1002/etc.5620140920</t>
        </is>
      </c>
      <c r="BK215"/>
      <c r="BL215"/>
      <c r="BM215"/>
      <c r="BN215"/>
      <c r="BO215"/>
      <c r="BP215"/>
      <c r="BQ215"/>
      <c r="BR215"/>
      <c r="BS215"/>
      <c r="BT215" t="inlineStr">
        <is>
          <t>--</t>
        </is>
      </c>
      <c r="BU215"/>
      <c r="BV215"/>
      <c r="BW215"/>
      <c r="BX215"/>
      <c r="BY215"/>
      <c r="BZ215"/>
      <c r="CA215"/>
      <c r="CB215"/>
      <c r="CC215"/>
      <c r="CD215"/>
      <c r="CE215"/>
      <c r="CF215"/>
      <c r="CG215"/>
      <c r="CH215"/>
      <c r="CI215"/>
      <c r="CJ215"/>
      <c r="CK215" t="inlineStr">
        <is>
          <t>Broderius,S.J., M.D. Kahl, and M.D. Hoglund</t>
        </is>
      </c>
      <c r="CL215" t="n">
        <v>15031.0</v>
      </c>
      <c r="CM215" t="inlineStr">
        <is>
          <t>Use of Joint Toxic Response to Define the Primary Mode of Toxic Action for Diverse Industrial Organic Chemicals</t>
        </is>
      </c>
      <c r="CN215" t="inlineStr">
        <is>
          <t>Environ. Toxicol. Chem.14(9): 1591-1605</t>
        </is>
      </c>
      <c r="CO215" t="n">
        <v>1995.0</v>
      </c>
      <c r="CP215" t="inlineStr">
        <is>
          <t>Broderius,S.J., M.D. Kahl, and M.D. Hoglund (1995). Use of Joint Toxic Response to Define the Primary Mode of Toxic Action for Diverse Industrial Organic Chemicals. Environ. Toxicol. Chem., 14, (9), 1591-1605. doi:10.1002/etc.5620140920. ECOREF#:15031</t>
        </is>
      </c>
    </row>
    <row r="216">
      <c r="A216" t="n">
        <v>67367.0</v>
      </c>
      <c r="B216" t="inlineStr">
        <is>
          <t>4-Phenoxybenzaldehyde</t>
        </is>
      </c>
      <c r="C216"/>
      <c r="D216" t="inlineStr">
        <is>
          <t>Measured</t>
        </is>
      </c>
      <c r="E216" t="inlineStr">
        <is>
          <t>Not coded</t>
        </is>
      </c>
      <c r="F216"/>
      <c r="G216"/>
      <c r="H216"/>
      <c r="I216"/>
      <c r="J216"/>
      <c r="K216"/>
      <c r="L216" t="inlineStr">
        <is>
          <t>Pimephales promelas</t>
        </is>
      </c>
      <c r="M216" t="inlineStr">
        <is>
          <t>Fathead Minnow</t>
        </is>
      </c>
      <c r="N216"/>
      <c r="O216"/>
      <c r="P216" t="n">
        <v>31.0</v>
      </c>
      <c r="Q216"/>
      <c r="R216"/>
      <c r="S216"/>
      <c r="T216"/>
      <c r="U216" t="inlineStr">
        <is>
          <t>Day(s)</t>
        </is>
      </c>
      <c r="V216" t="inlineStr">
        <is>
          <t>Flow-through</t>
        </is>
      </c>
      <c r="W216" t="inlineStr">
        <is>
          <t>Fresh water</t>
        </is>
      </c>
      <c r="X216" t="inlineStr">
        <is>
          <t>Lab</t>
        </is>
      </c>
      <c r="Y216"/>
      <c r="Z216" t="inlineStr">
        <is>
          <t>Active ingredient</t>
        </is>
      </c>
      <c r="AA216"/>
      <c r="AB216" t="n">
        <v>4.6</v>
      </c>
      <c r="AC216"/>
      <c r="AD216"/>
      <c r="AE216"/>
      <c r="AF216"/>
      <c r="AG216" t="inlineStr">
        <is>
          <t>AI mg/L</t>
        </is>
      </c>
      <c r="AH216"/>
      <c r="AI216"/>
      <c r="AJ216"/>
      <c r="AK216"/>
      <c r="AL216"/>
      <c r="AM216"/>
      <c r="AN216"/>
      <c r="AO216"/>
      <c r="AP216"/>
      <c r="AQ216"/>
      <c r="AR216"/>
      <c r="AS216"/>
      <c r="AT216"/>
      <c r="AU216"/>
      <c r="AV216"/>
      <c r="AW216"/>
      <c r="AX216" t="inlineStr">
        <is>
          <t>Mortality</t>
        </is>
      </c>
      <c r="AY216" t="inlineStr">
        <is>
          <t>Mortality</t>
        </is>
      </c>
      <c r="AZ216" t="inlineStr">
        <is>
          <t>LC50</t>
        </is>
      </c>
      <c r="BA216"/>
      <c r="BB216" t="n">
        <v>4.0</v>
      </c>
      <c r="BC216"/>
      <c r="BD216"/>
      <c r="BE216"/>
      <c r="BF216"/>
      <c r="BG216" t="inlineStr">
        <is>
          <t>Day(s)</t>
        </is>
      </c>
      <c r="BH216"/>
      <c r="BI216" t="inlineStr">
        <is>
          <t>DTXSID7021730</t>
        </is>
      </c>
      <c r="BJ216"/>
      <c r="BK216"/>
      <c r="BL216"/>
      <c r="BM216"/>
      <c r="BN216"/>
      <c r="BO216"/>
      <c r="BP216"/>
      <c r="BQ216"/>
      <c r="BR216"/>
      <c r="BS216"/>
      <c r="BT216" t="inlineStr">
        <is>
          <t>--</t>
        </is>
      </c>
      <c r="BU216"/>
      <c r="BV216"/>
      <c r="BW216"/>
      <c r="BX216"/>
      <c r="BY216"/>
      <c r="BZ216"/>
      <c r="CA216"/>
      <c r="CB216"/>
      <c r="CC216"/>
      <c r="CD216"/>
      <c r="CE216"/>
      <c r="CF216"/>
      <c r="CG216"/>
      <c r="CH216"/>
      <c r="CI216" t="inlineStr">
        <is>
          <t xml:space="preserve"> O EFCT CONT/COEFFICIENTS, HEXANAL, VANILLIN// </t>
        </is>
      </c>
      <c r="CJ216" t="inlineStr">
        <is>
          <t xml:space="preserve">   O EFCT CONT/COEFFICIENTS, HEXANAL, VANILLIN// </t>
        </is>
      </c>
      <c r="CK216" t="inlineStr">
        <is>
          <t>Call,D.J., L.T. Brooke, and N. Ahmad</t>
        </is>
      </c>
      <c r="CL216" t="n">
        <v>4154.0</v>
      </c>
      <c r="CM216" t="inlineStr">
        <is>
          <t>Estimates of "No Effect" Concentrations of Selected Pesticides in Freshwater Organisms</t>
        </is>
      </c>
      <c r="CN216" t="inlineStr">
        <is>
          <t>Fourth Quarterly Prog.Rep.to EPA, EPA Coop.Agreement No.CR 806864030, Univ.of Wisconsin, Superior, WI:84 p.</t>
        </is>
      </c>
      <c r="CO216" t="n">
        <v>1981.0</v>
      </c>
      <c r="CP216" t="inlineStr">
        <is>
          <t>Call,D.J., L.T. Brooke, and N. Ahmad (1981). Estimates of "No Effect" Concentrations of Selected Pesticides in Freshwater Organisms. Fourth Quarterly Prog.Rep.to EPA, EPA Coop.Agreement No.CR 806864030, Univ.of Wisconsin, Superior, WI, 84 p. ECOREF#:4154</t>
        </is>
      </c>
    </row>
    <row r="217">
      <c r="A217" t="n">
        <v>67436.0</v>
      </c>
      <c r="B217" t="inlineStr">
        <is>
          <t>N,N-Bis[2-[bis(carboxymethyl)amino]ethyl]glycine</t>
        </is>
      </c>
      <c r="C217"/>
      <c r="D217" t="inlineStr">
        <is>
          <t>Unmeasured</t>
        </is>
      </c>
      <c r="E217" t="inlineStr">
        <is>
          <t>Standard Methods for the Examination of Water and Wastewater</t>
        </is>
      </c>
      <c r="F217"/>
      <c r="G217"/>
      <c r="H217"/>
      <c r="I217"/>
      <c r="J217"/>
      <c r="K217"/>
      <c r="L217" t="inlineStr">
        <is>
          <t>Pimephales promelas</t>
        </is>
      </c>
      <c r="M217" t="inlineStr">
        <is>
          <t>Fathead Minnow</t>
        </is>
      </c>
      <c r="N217"/>
      <c r="O217"/>
      <c r="P217"/>
      <c r="Q217"/>
      <c r="R217"/>
      <c r="S217"/>
      <c r="T217"/>
      <c r="U217"/>
      <c r="V217" t="inlineStr">
        <is>
          <t>Static</t>
        </is>
      </c>
      <c r="W217" t="inlineStr">
        <is>
          <t>Fresh water</t>
        </is>
      </c>
      <c r="X217" t="inlineStr">
        <is>
          <t>Lab</t>
        </is>
      </c>
      <c r="Y217" t="n">
        <v>5.0</v>
      </c>
      <c r="Z217" t="inlineStr">
        <is>
          <t>Formulation</t>
        </is>
      </c>
      <c r="AA217" t="inlineStr">
        <is>
          <t>&gt;</t>
        </is>
      </c>
      <c r="AB217" t="n">
        <v>300.0</v>
      </c>
      <c r="AC217"/>
      <c r="AD217"/>
      <c r="AE217"/>
      <c r="AF217"/>
      <c r="AG217" t="inlineStr">
        <is>
          <t>AI mg/L</t>
        </is>
      </c>
      <c r="AH217"/>
      <c r="AI217"/>
      <c r="AJ217"/>
      <c r="AK217"/>
      <c r="AL217"/>
      <c r="AM217"/>
      <c r="AN217"/>
      <c r="AO217"/>
      <c r="AP217"/>
      <c r="AQ217"/>
      <c r="AR217"/>
      <c r="AS217"/>
      <c r="AT217"/>
      <c r="AU217"/>
      <c r="AV217"/>
      <c r="AW217"/>
      <c r="AX217" t="inlineStr">
        <is>
          <t>Mortality</t>
        </is>
      </c>
      <c r="AY217" t="inlineStr">
        <is>
          <t>Mortality</t>
        </is>
      </c>
      <c r="AZ217" t="inlineStr">
        <is>
          <t>LC50</t>
        </is>
      </c>
      <c r="BA217"/>
      <c r="BB217" t="n">
        <v>4.0</v>
      </c>
      <c r="BC217"/>
      <c r="BD217"/>
      <c r="BE217"/>
      <c r="BF217"/>
      <c r="BG217" t="inlineStr">
        <is>
          <t>Day(s)</t>
        </is>
      </c>
      <c r="BH217"/>
      <c r="BI217" t="inlineStr">
        <is>
          <t>DTXSID2023434</t>
        </is>
      </c>
      <c r="BJ217"/>
      <c r="BK217"/>
      <c r="BL217" t="inlineStr">
        <is>
          <t>Acute</t>
        </is>
      </c>
      <c r="BM217"/>
      <c r="BN217"/>
      <c r="BO217"/>
      <c r="BP217"/>
      <c r="BQ217"/>
      <c r="BR217"/>
      <c r="BS217"/>
      <c r="BT217" t="inlineStr">
        <is>
          <t>--</t>
        </is>
      </c>
      <c r="BU217"/>
      <c r="BV217"/>
      <c r="BW217"/>
      <c r="BX217"/>
      <c r="BY217"/>
      <c r="BZ217"/>
      <c r="CA217"/>
      <c r="CB217"/>
      <c r="CC217"/>
      <c r="CD217"/>
      <c r="CE217"/>
      <c r="CF217"/>
      <c r="CG217"/>
      <c r="CH217"/>
      <c r="CI217"/>
      <c r="CJ217" t="inlineStr">
        <is>
          <t xml:space="preserve">SOURCE/MUSKIE HATCHERY, ASBURY, NEW JERSEY//   </t>
        </is>
      </c>
      <c r="CK217" t="inlineStr">
        <is>
          <t>National Association of Photographic Manufacturers</t>
        </is>
      </c>
      <c r="CL217" t="n">
        <v>167113.0</v>
      </c>
      <c r="CM217" t="inlineStr">
        <is>
          <t>Environmental Effect of Photoprocessing Chemicals Vol I and II (557)</t>
        </is>
      </c>
      <c r="CN217" t="inlineStr">
        <is>
          <t>EPA/OTS Doc. #40-8469216:536 p.</t>
        </is>
      </c>
      <c r="CO217" t="n">
        <v>1974.0</v>
      </c>
      <c r="CP217" t="inlineStr">
        <is>
          <t>National Association of Photographic Manufacturers (1974). Environmental Effect of Photoprocessing Chemicals Vol I and II (557). EPA/OTS Doc. #40-8469216, 536 p. ECOREF#:167113</t>
        </is>
      </c>
    </row>
    <row r="218">
      <c r="A218" t="n">
        <v>67561.0</v>
      </c>
      <c r="B218" t="inlineStr">
        <is>
          <t>Methanol</t>
        </is>
      </c>
      <c r="C218"/>
      <c r="D218" t="inlineStr">
        <is>
          <t>Measured</t>
        </is>
      </c>
      <c r="E218" t="inlineStr">
        <is>
          <t>Not coded</t>
        </is>
      </c>
      <c r="F218"/>
      <c r="G218"/>
      <c r="H218"/>
      <c r="I218"/>
      <c r="J218"/>
      <c r="K218"/>
      <c r="L218" t="inlineStr">
        <is>
          <t>Pimephales promelas</t>
        </is>
      </c>
      <c r="M218" t="inlineStr">
        <is>
          <t>Fathead Minnow</t>
        </is>
      </c>
      <c r="N218"/>
      <c r="O218"/>
      <c r="P218"/>
      <c r="Q218"/>
      <c r="R218" t="n">
        <v>28.0</v>
      </c>
      <c r="S218"/>
      <c r="T218" t="n">
        <v>32.0</v>
      </c>
      <c r="U218" t="inlineStr">
        <is>
          <t>Day(s)</t>
        </is>
      </c>
      <c r="V218" t="inlineStr">
        <is>
          <t>Flow-through</t>
        </is>
      </c>
      <c r="W218" t="inlineStr">
        <is>
          <t>Fresh water</t>
        </is>
      </c>
      <c r="X218" t="inlineStr">
        <is>
          <t>Lab</t>
        </is>
      </c>
      <c r="Y218"/>
      <c r="Z218" t="inlineStr">
        <is>
          <t>Active ingredient</t>
        </is>
      </c>
      <c r="AA218"/>
      <c r="AB218" t="n">
        <v>29400.0</v>
      </c>
      <c r="AC218"/>
      <c r="AD218" t="n">
        <v>28500.0</v>
      </c>
      <c r="AE218"/>
      <c r="AF218" t="n">
        <v>30400.0</v>
      </c>
      <c r="AG218" t="inlineStr">
        <is>
          <t>AI mg/L</t>
        </is>
      </c>
      <c r="AH218"/>
      <c r="AI218"/>
      <c r="AJ218"/>
      <c r="AK218"/>
      <c r="AL218"/>
      <c r="AM218"/>
      <c r="AN218"/>
      <c r="AO218"/>
      <c r="AP218"/>
      <c r="AQ218"/>
      <c r="AR218"/>
      <c r="AS218"/>
      <c r="AT218"/>
      <c r="AU218"/>
      <c r="AV218"/>
      <c r="AW218"/>
      <c r="AX218" t="inlineStr">
        <is>
          <t>Mortality</t>
        </is>
      </c>
      <c r="AY218" t="inlineStr">
        <is>
          <t>Mortality</t>
        </is>
      </c>
      <c r="AZ218" t="inlineStr">
        <is>
          <t>LC50</t>
        </is>
      </c>
      <c r="BA218"/>
      <c r="BB218" t="n">
        <v>4.0</v>
      </c>
      <c r="BC218"/>
      <c r="BD218"/>
      <c r="BE218"/>
      <c r="BF218"/>
      <c r="BG218" t="inlineStr">
        <is>
          <t>Day(s)</t>
        </is>
      </c>
      <c r="BH218"/>
      <c r="BI218" t="inlineStr">
        <is>
          <t>DTXSID2021731</t>
        </is>
      </c>
      <c r="BJ218" t="inlineStr">
        <is>
          <t>10.1007/BF01607812</t>
        </is>
      </c>
      <c r="BK218"/>
      <c r="BL218"/>
      <c r="BM218"/>
      <c r="BN218"/>
      <c r="BO218"/>
      <c r="BP218"/>
      <c r="BQ218"/>
      <c r="BR218"/>
      <c r="BS218"/>
      <c r="BT218" t="inlineStr">
        <is>
          <t>--</t>
        </is>
      </c>
      <c r="BU218"/>
      <c r="BV218"/>
      <c r="BW218"/>
      <c r="BX218"/>
      <c r="BY218"/>
      <c r="BZ218"/>
      <c r="CA218"/>
      <c r="CB218"/>
      <c r="CC218"/>
      <c r="CD218"/>
      <c r="CE218"/>
      <c r="CF218"/>
      <c r="CG218"/>
      <c r="CH218"/>
      <c r="CI218"/>
      <c r="CJ218"/>
      <c r="CK218" t="inlineStr">
        <is>
          <t>Poirier,S.H., M.L. Knuth, C.D. Anderson-Buchou, L.T. Brooke, A.R. Lima, and P.J. Shubat</t>
        </is>
      </c>
      <c r="CL218" t="n">
        <v>11988.0</v>
      </c>
      <c r="CM218" t="inlineStr">
        <is>
          <t>Comparative Toxicity of Methanol and N,N-Dimethylformamide to Freshwater Fish and Invertebrates</t>
        </is>
      </c>
      <c r="CN218" t="inlineStr">
        <is>
          <t>Bull. Environ. Contam. Toxicol.37(4): 615-621</t>
        </is>
      </c>
      <c r="CO218" t="n">
        <v>1986.0</v>
      </c>
      <c r="CP218" t="inlineStr">
        <is>
          <t>Poirier,S.H., M.L. Knuth, C.D. Anderson-Buchou, L.T. Brooke, A.R. Lima, and P.J. Shubat (1986). Comparative Toxicity of Methanol and N,N-Dimethylformamide to Freshwater Fish and Invertebrates. Bull. Environ. Contam. Toxicol., 37, (4), 615-621. doi:10.1007/BF01607812. ECOREF#:11988</t>
        </is>
      </c>
    </row>
    <row r="219">
      <c r="A219" t="n">
        <v>67561.0</v>
      </c>
      <c r="B219" t="inlineStr">
        <is>
          <t>Methanol</t>
        </is>
      </c>
      <c r="C219"/>
      <c r="D219" t="inlineStr">
        <is>
          <t>Unmeasured</t>
        </is>
      </c>
      <c r="E219" t="inlineStr">
        <is>
          <t>Not coded</t>
        </is>
      </c>
      <c r="F219"/>
      <c r="G219"/>
      <c r="H219"/>
      <c r="I219"/>
      <c r="J219"/>
      <c r="K219"/>
      <c r="L219" t="inlineStr">
        <is>
          <t>Pimephales promelas</t>
        </is>
      </c>
      <c r="M219" t="inlineStr">
        <is>
          <t>Fathead Minnow</t>
        </is>
      </c>
      <c r="N219"/>
      <c r="O219"/>
      <c r="P219"/>
      <c r="Q219"/>
      <c r="R219"/>
      <c r="S219"/>
      <c r="T219"/>
      <c r="U219"/>
      <c r="V219" t="inlineStr">
        <is>
          <t>Static</t>
        </is>
      </c>
      <c r="W219" t="inlineStr">
        <is>
          <t>Fresh water</t>
        </is>
      </c>
      <c r="X219" t="inlineStr">
        <is>
          <t>Lab</t>
        </is>
      </c>
      <c r="Y219" t="n">
        <v>6.0</v>
      </c>
      <c r="Z219" t="inlineStr">
        <is>
          <t>Formulation</t>
        </is>
      </c>
      <c r="AA219"/>
      <c r="AB219" t="n">
        <v>17421.0</v>
      </c>
      <c r="AC219"/>
      <c r="AD219" t="n">
        <v>16203.0</v>
      </c>
      <c r="AE219"/>
      <c r="AF219" t="n">
        <v>18730.0</v>
      </c>
      <c r="AG219" t="inlineStr">
        <is>
          <t>AI mg/L</t>
        </is>
      </c>
      <c r="AH219"/>
      <c r="AI219"/>
      <c r="AJ219"/>
      <c r="AK219"/>
      <c r="AL219"/>
      <c r="AM219"/>
      <c r="AN219"/>
      <c r="AO219"/>
      <c r="AP219"/>
      <c r="AQ219"/>
      <c r="AR219"/>
      <c r="AS219"/>
      <c r="AT219"/>
      <c r="AU219"/>
      <c r="AV219"/>
      <c r="AW219"/>
      <c r="AX219" t="inlineStr">
        <is>
          <t>Mortality</t>
        </is>
      </c>
      <c r="AY219" t="inlineStr">
        <is>
          <t>Mortality</t>
        </is>
      </c>
      <c r="AZ219" t="inlineStr">
        <is>
          <t>LC50</t>
        </is>
      </c>
      <c r="BA219"/>
      <c r="BB219" t="n">
        <v>4.0</v>
      </c>
      <c r="BC219"/>
      <c r="BD219"/>
      <c r="BE219"/>
      <c r="BF219"/>
      <c r="BG219" t="inlineStr">
        <is>
          <t>Day(s)</t>
        </is>
      </c>
      <c r="BH219"/>
      <c r="BI219" t="inlineStr">
        <is>
          <t>DTXSID2021731</t>
        </is>
      </c>
      <c r="BJ219"/>
      <c r="BK219"/>
      <c r="BL219"/>
      <c r="BM219"/>
      <c r="BN219"/>
      <c r="BO219"/>
      <c r="BP219"/>
      <c r="BQ219"/>
      <c r="BR219"/>
      <c r="BS219"/>
      <c r="BT219" t="inlineStr">
        <is>
          <t>--</t>
        </is>
      </c>
      <c r="BU219"/>
      <c r="BV219"/>
      <c r="BW219"/>
      <c r="BX219"/>
      <c r="BY219"/>
      <c r="BZ219"/>
      <c r="CA219"/>
      <c r="CB219"/>
      <c r="CC219"/>
      <c r="CD219"/>
      <c r="CE219"/>
      <c r="CF219"/>
      <c r="CG219"/>
      <c r="CH219"/>
      <c r="CI219" t="inlineStr">
        <is>
          <t xml:space="preserve"> DNUM/6//DOSES/10000/13500/15500/18000/24000 ppm//TESTID/2//CONTR/C,P//OEF/TOXICITY SYMPTOMS////</t>
        </is>
      </c>
      <c r="CJ219" t="inlineStr">
        <is>
          <t xml:space="preserve">   DNUM/6//DOSES/10000/13500/15500/18000/24000 ppm//TESTID/2//CONTR/C,P//OEF/TOXICITY SYMPTOMS////</t>
        </is>
      </c>
      <c r="CK219" t="inlineStr">
        <is>
          <t>ARCO Chemical Co.</t>
        </is>
      </c>
      <c r="CL219" t="n">
        <v>115034.0</v>
      </c>
      <c r="CM219" t="inlineStr">
        <is>
          <t>Four-Day Static Aquatic Toxicity Studies with Acetone, Ethanol, Isopropanol and Methanol in Fathead Minnows with Cover Letter Dated 021287</t>
        </is>
      </c>
      <c r="CN219" t="inlineStr">
        <is>
          <t>EPA/OTS Doc.#86870000096:39 p.</t>
        </is>
      </c>
      <c r="CO219" t="n">
        <v>1987.0</v>
      </c>
      <c r="CP219" t="inlineStr">
        <is>
          <t>ARCO Chemical Co. (1987). Four-Day Static Aquatic Toxicity Studies with Acetone, Ethanol, Isopropanol and Methanol in Fathead Minnows with Cover Letter Dated 021287. EPA/OTS Doc.#86870000096, 39 p. ECOREF#:115034</t>
        </is>
      </c>
    </row>
    <row r="220">
      <c r="A220" t="n">
        <v>67561.0</v>
      </c>
      <c r="B220" t="inlineStr">
        <is>
          <t>Methanol</t>
        </is>
      </c>
      <c r="C220" t="inlineStr">
        <is>
          <t>Reagent Grade, Purissium, Purum, Puriss, Puris, Reinst</t>
        </is>
      </c>
      <c r="D220" t="inlineStr">
        <is>
          <t>Unmeasured</t>
        </is>
      </c>
      <c r="E220" t="inlineStr">
        <is>
          <t>Not reported</t>
        </is>
      </c>
      <c r="F220"/>
      <c r="G220"/>
      <c r="H220"/>
      <c r="I220"/>
      <c r="J220"/>
      <c r="K220"/>
      <c r="L220" t="inlineStr">
        <is>
          <t>Pimephales promelas</t>
        </is>
      </c>
      <c r="M220" t="inlineStr">
        <is>
          <t>Fathead Minnow</t>
        </is>
      </c>
      <c r="N220" t="inlineStr">
        <is>
          <t>Juvenile</t>
        </is>
      </c>
      <c r="O220"/>
      <c r="P220"/>
      <c r="Q220"/>
      <c r="R220"/>
      <c r="S220"/>
      <c r="T220"/>
      <c r="U220"/>
      <c r="V220" t="inlineStr">
        <is>
          <t>Static</t>
        </is>
      </c>
      <c r="W220" t="inlineStr">
        <is>
          <t>Fresh water</t>
        </is>
      </c>
      <c r="X220" t="inlineStr">
        <is>
          <t>Lab</t>
        </is>
      </c>
      <c r="Y220" t="n">
        <v>5.0</v>
      </c>
      <c r="Z220" t="inlineStr">
        <is>
          <t>Active ingredient</t>
        </is>
      </c>
      <c r="AA220" t="inlineStr">
        <is>
          <t>&gt;</t>
        </is>
      </c>
      <c r="AB220" t="n">
        <v>100.0</v>
      </c>
      <c r="AC220"/>
      <c r="AD220"/>
      <c r="AE220"/>
      <c r="AF220"/>
      <c r="AG220" t="inlineStr">
        <is>
          <t>AI mg/L</t>
        </is>
      </c>
      <c r="AH220"/>
      <c r="AI220"/>
      <c r="AJ220"/>
      <c r="AK220"/>
      <c r="AL220"/>
      <c r="AM220"/>
      <c r="AN220"/>
      <c r="AO220"/>
      <c r="AP220"/>
      <c r="AQ220"/>
      <c r="AR220"/>
      <c r="AS220"/>
      <c r="AT220"/>
      <c r="AU220"/>
      <c r="AV220"/>
      <c r="AW220"/>
      <c r="AX220" t="inlineStr">
        <is>
          <t>Mortality</t>
        </is>
      </c>
      <c r="AY220" t="inlineStr">
        <is>
          <t>Mortality</t>
        </is>
      </c>
      <c r="AZ220" t="inlineStr">
        <is>
          <t>LC50</t>
        </is>
      </c>
      <c r="BA220"/>
      <c r="BB220" t="n">
        <v>4.0</v>
      </c>
      <c r="BC220"/>
      <c r="BD220"/>
      <c r="BE220"/>
      <c r="BF220"/>
      <c r="BG220" t="inlineStr">
        <is>
          <t>Day(s)</t>
        </is>
      </c>
      <c r="BH220"/>
      <c r="BI220" t="inlineStr">
        <is>
          <t>DTXSID2021731</t>
        </is>
      </c>
      <c r="BJ220" t="inlineStr">
        <is>
          <t>10.1002/etc.5620050908</t>
        </is>
      </c>
      <c r="BK220"/>
      <c r="BL220" t="inlineStr">
        <is>
          <t>Acute</t>
        </is>
      </c>
      <c r="BM220"/>
      <c r="BN220"/>
      <c r="BO220"/>
      <c r="BP220"/>
      <c r="BQ220"/>
      <c r="BR220"/>
      <c r="BS220"/>
      <c r="BT220" t="inlineStr">
        <is>
          <t>--</t>
        </is>
      </c>
      <c r="BU220"/>
      <c r="BV220"/>
      <c r="BW220"/>
      <c r="BX220"/>
      <c r="BY220"/>
      <c r="BZ220"/>
      <c r="CA220"/>
      <c r="CB220"/>
      <c r="CC220"/>
      <c r="CD220"/>
      <c r="CE220"/>
      <c r="CF220"/>
      <c r="CG220"/>
      <c r="CH220"/>
      <c r="CI220"/>
      <c r="CJ220"/>
      <c r="CK220" t="inlineStr">
        <is>
          <t>Ewell,W.S., J.W. Gorsuch, R.O. Kringle, K.A. Robillard, and R.C. Spiegel</t>
        </is>
      </c>
      <c r="CL220" t="n">
        <v>11951.0</v>
      </c>
      <c r="CM220" t="inlineStr">
        <is>
          <t>Simultaneous Evaluation of the Acute Effects of Chemicals on Seven Aquatic Species</t>
        </is>
      </c>
      <c r="CN220" t="inlineStr">
        <is>
          <t>Environ. Toxicol. Chem.5(9): 831-840</t>
        </is>
      </c>
      <c r="CO220" t="n">
        <v>1986.0</v>
      </c>
      <c r="CP220" t="inlineStr">
        <is>
          <t>Ewell,W.S., J.W. Gorsuch, R.O. Kringle, K.A. Robillard, and R.C. Spiegel (1986). Simultaneous Evaluation of the Acute Effects of Chemicals on Seven Aquatic Species. Environ. Toxicol. Chem., 5, (9), 831-840. doi:10.1002/etc.5620050908. ECOREF#:11951</t>
        </is>
      </c>
    </row>
    <row r="221">
      <c r="A221" t="n">
        <v>67561.0</v>
      </c>
      <c r="B221" t="inlineStr">
        <is>
          <t>Methanol</t>
        </is>
      </c>
      <c r="C221"/>
      <c r="D221" t="inlineStr">
        <is>
          <t>Unmeasured</t>
        </is>
      </c>
      <c r="E221" t="inlineStr">
        <is>
          <t>Not reported</t>
        </is>
      </c>
      <c r="F221" t="inlineStr">
        <is>
          <t>&gt;=</t>
        </is>
      </c>
      <c r="G221" t="n">
        <v>99.0</v>
      </c>
      <c r="H221"/>
      <c r="I221"/>
      <c r="J221"/>
      <c r="K221"/>
      <c r="L221" t="inlineStr">
        <is>
          <t>Pimephales promelas</t>
        </is>
      </c>
      <c r="M221" t="inlineStr">
        <is>
          <t>Fathead Minnow</t>
        </is>
      </c>
      <c r="N221"/>
      <c r="O221"/>
      <c r="P221"/>
      <c r="Q221"/>
      <c r="R221" t="n">
        <v>30.0</v>
      </c>
      <c r="S221"/>
      <c r="T221" t="n">
        <v>32.0</v>
      </c>
      <c r="U221" t="inlineStr">
        <is>
          <t>Day(s)</t>
        </is>
      </c>
      <c r="V221" t="inlineStr">
        <is>
          <t>Flow-through</t>
        </is>
      </c>
      <c r="W221" t="inlineStr">
        <is>
          <t>Fresh water</t>
        </is>
      </c>
      <c r="X221" t="inlineStr">
        <is>
          <t>Lab</t>
        </is>
      </c>
      <c r="Y221" t="n">
        <v>6.0</v>
      </c>
      <c r="Z221" t="inlineStr">
        <is>
          <t>Active ingredient</t>
        </is>
      </c>
      <c r="AA221"/>
      <c r="AB221" t="n">
        <v>28100.0</v>
      </c>
      <c r="AC221"/>
      <c r="AD221" t="n">
        <v>27200.0</v>
      </c>
      <c r="AE221"/>
      <c r="AF221" t="n">
        <v>29000.0</v>
      </c>
      <c r="AG221" t="inlineStr">
        <is>
          <t>AI mg/L</t>
        </is>
      </c>
      <c r="AH221"/>
      <c r="AI221"/>
      <c r="AJ221"/>
      <c r="AK221"/>
      <c r="AL221"/>
      <c r="AM221"/>
      <c r="AN221"/>
      <c r="AO221"/>
      <c r="AP221"/>
      <c r="AQ221"/>
      <c r="AR221"/>
      <c r="AS221"/>
      <c r="AT221"/>
      <c r="AU221"/>
      <c r="AV221"/>
      <c r="AW221"/>
      <c r="AX221" t="inlineStr">
        <is>
          <t>Mortality</t>
        </is>
      </c>
      <c r="AY221" t="inlineStr">
        <is>
          <t>Mortality</t>
        </is>
      </c>
      <c r="AZ221" t="inlineStr">
        <is>
          <t>LC50</t>
        </is>
      </c>
      <c r="BA221"/>
      <c r="BB221" t="n">
        <v>4.0</v>
      </c>
      <c r="BC221"/>
      <c r="BD221"/>
      <c r="BE221"/>
      <c r="BF221"/>
      <c r="BG221" t="inlineStr">
        <is>
          <t>Day(s)</t>
        </is>
      </c>
      <c r="BH221"/>
      <c r="BI221" t="inlineStr">
        <is>
          <t>DTXSID2021731</t>
        </is>
      </c>
      <c r="BJ221"/>
      <c r="BK221"/>
      <c r="BL221"/>
      <c r="BM221"/>
      <c r="BN221"/>
      <c r="BO221"/>
      <c r="BP221"/>
      <c r="BQ221"/>
      <c r="BR221"/>
      <c r="BS221"/>
      <c r="BT221" t="inlineStr">
        <is>
          <t>--</t>
        </is>
      </c>
      <c r="BU221"/>
      <c r="BV221"/>
      <c r="BW221"/>
      <c r="BX221"/>
      <c r="BY221"/>
      <c r="BZ221"/>
      <c r="CA221"/>
      <c r="CB221"/>
      <c r="CC221"/>
      <c r="CD221"/>
      <c r="CE221"/>
      <c r="CF221"/>
      <c r="CG221"/>
      <c r="CH221"/>
      <c r="CI221"/>
      <c r="CJ221" t="inlineStr">
        <is>
          <t xml:space="preserve">SOURCE/BROOD STOCK MAINTAINED BY ENVIRONMENTAL RESEARCH LABORATORY, DULUTH, MINNESOTA//MEDIA/DECHLORINATED CITY WATER//   </t>
        </is>
      </c>
      <c r="CK221" t="inlineStr">
        <is>
          <t>Call,D.J., L.T. Brooke, N. Ahmad, and J.E. Richter</t>
        </is>
      </c>
      <c r="CL221" t="n">
        <v>10579.0</v>
      </c>
      <c r="CM221" t="inlineStr">
        <is>
          <t>Toxicity and Metabolism Studies with EPA (Environmental Protection Agency) Priority Pollutants and Related Chemicals in Freshwater Organisms</t>
        </is>
      </c>
      <c r="CN221" t="inlineStr">
        <is>
          <t>EPA 600/3-83-095, U.S.EPA, Duluth, MN:120 p.</t>
        </is>
      </c>
      <c r="CO221" t="n">
        <v>1983.0</v>
      </c>
      <c r="CP221" t="inlineStr">
        <is>
          <t>Call,D.J., L.T. Brooke, N. Ahmad, and J.E. Richter (1983). Toxicity and Metabolism Studies with EPA (Environmental Protection Agency) Priority Pollutants and Related Chemicals in Freshwater Organisms. EPA 600/3-83-095, U.S.EPA, Duluth, MN, 120 p. ECOREF#:10579</t>
        </is>
      </c>
    </row>
    <row r="222">
      <c r="A222" t="n">
        <v>67561.0</v>
      </c>
      <c r="B222" t="inlineStr">
        <is>
          <t>Methanol</t>
        </is>
      </c>
      <c r="C222"/>
      <c r="D222" t="inlineStr">
        <is>
          <t>Measured</t>
        </is>
      </c>
      <c r="E222" t="inlineStr">
        <is>
          <t>Not coded</t>
        </is>
      </c>
      <c r="F222"/>
      <c r="G222"/>
      <c r="H222"/>
      <c r="I222"/>
      <c r="J222"/>
      <c r="K222"/>
      <c r="L222" t="inlineStr">
        <is>
          <t>Pimephales promelas</t>
        </is>
      </c>
      <c r="M222" t="inlineStr">
        <is>
          <t>Fathead Minnow</t>
        </is>
      </c>
      <c r="N222"/>
      <c r="O222"/>
      <c r="P222"/>
      <c r="Q222"/>
      <c r="R222"/>
      <c r="S222"/>
      <c r="T222"/>
      <c r="U222"/>
      <c r="V222" t="inlineStr">
        <is>
          <t>Flow-through</t>
        </is>
      </c>
      <c r="W222" t="inlineStr">
        <is>
          <t>Fresh water</t>
        </is>
      </c>
      <c r="X222" t="inlineStr">
        <is>
          <t>Lab</t>
        </is>
      </c>
      <c r="Y222"/>
      <c r="Z222" t="inlineStr">
        <is>
          <t>Active ingredient</t>
        </is>
      </c>
      <c r="AA222"/>
      <c r="AB222" t="n">
        <v>28200.0</v>
      </c>
      <c r="AC222"/>
      <c r="AD222"/>
      <c r="AE222"/>
      <c r="AF222"/>
      <c r="AG222" t="inlineStr">
        <is>
          <t>AI mg/L</t>
        </is>
      </c>
      <c r="AH222"/>
      <c r="AI222"/>
      <c r="AJ222"/>
      <c r="AK222"/>
      <c r="AL222"/>
      <c r="AM222"/>
      <c r="AN222"/>
      <c r="AO222"/>
      <c r="AP222"/>
      <c r="AQ222"/>
      <c r="AR222"/>
      <c r="AS222"/>
      <c r="AT222"/>
      <c r="AU222"/>
      <c r="AV222"/>
      <c r="AW222"/>
      <c r="AX222" t="inlineStr">
        <is>
          <t>Mortality</t>
        </is>
      </c>
      <c r="AY222" t="inlineStr">
        <is>
          <t>Mortality</t>
        </is>
      </c>
      <c r="AZ222" t="inlineStr">
        <is>
          <t>LC50</t>
        </is>
      </c>
      <c r="BA222"/>
      <c r="BB222" t="n">
        <v>4.0</v>
      </c>
      <c r="BC222"/>
      <c r="BD222"/>
      <c r="BE222"/>
      <c r="BF222"/>
      <c r="BG222" t="inlineStr">
        <is>
          <t>Day(s)</t>
        </is>
      </c>
      <c r="BH222"/>
      <c r="BI222" t="inlineStr">
        <is>
          <t>DTXSID2021731</t>
        </is>
      </c>
      <c r="BJ222"/>
      <c r="BK222"/>
      <c r="BL222"/>
      <c r="BM222"/>
      <c r="BN222"/>
      <c r="BO222"/>
      <c r="BP222"/>
      <c r="BQ222"/>
      <c r="BR222"/>
      <c r="BS222"/>
      <c r="BT222" t="inlineStr">
        <is>
          <t>--</t>
        </is>
      </c>
      <c r="BU222"/>
      <c r="BV222"/>
      <c r="BW222"/>
      <c r="BX222"/>
      <c r="BY222"/>
      <c r="BZ222"/>
      <c r="CA222"/>
      <c r="CB222"/>
      <c r="CC222"/>
      <c r="CD222"/>
      <c r="CE222"/>
      <c r="CF222"/>
      <c r="CG222"/>
      <c r="CH222"/>
      <c r="CI222" t="inlineStr">
        <is>
          <t xml:space="preserve"> STD METHODS FOLLOWED//NOT FED// </t>
        </is>
      </c>
      <c r="CJ222" t="inlineStr">
        <is>
          <t xml:space="preserve">   STD METHODS FOLLOWED//NOT FED// </t>
        </is>
      </c>
      <c r="CK222" t="inlineStr">
        <is>
          <t>Veith,G.D., D.J. Call, and L.T. Brooke</t>
        </is>
      </c>
      <c r="CL222" t="n">
        <v>10183.0</v>
      </c>
      <c r="CM222" t="inlineStr">
        <is>
          <t>Estimating the Acute Toxicity of Narcotic Industrial Chemicals to Fathead Minnows</t>
        </is>
      </c>
      <c r="CN222" t="inlineStr">
        <is>
          <t>ASTM Spec. Tech. Publ.:90-97</t>
        </is>
      </c>
      <c r="CO222" t="n">
        <v>1983.0</v>
      </c>
      <c r="CP222" t="inlineStr">
        <is>
          <t>Veith,G.D., D.J. Call, and L.T. Brooke (1983). Estimating the Acute Toxicity of Narcotic Industrial Chemicals to Fathead Minnows. ASTM Spec. Tech. Publ., 90-97. ECOREF#:10183</t>
        </is>
      </c>
    </row>
    <row r="223">
      <c r="A223" t="n">
        <v>67630.0</v>
      </c>
      <c r="B223" t="inlineStr">
        <is>
          <t>2-Propanol</t>
        </is>
      </c>
      <c r="C223"/>
      <c r="D223" t="inlineStr">
        <is>
          <t>Unmeasured</t>
        </is>
      </c>
      <c r="E223" t="inlineStr">
        <is>
          <t>Not coded</t>
        </is>
      </c>
      <c r="F223"/>
      <c r="G223"/>
      <c r="H223"/>
      <c r="I223"/>
      <c r="J223"/>
      <c r="K223"/>
      <c r="L223" t="inlineStr">
        <is>
          <t>Pimephales promelas</t>
        </is>
      </c>
      <c r="M223" t="inlineStr">
        <is>
          <t>Fathead Minnow</t>
        </is>
      </c>
      <c r="N223" t="inlineStr">
        <is>
          <t>Juvenile</t>
        </is>
      </c>
      <c r="O223"/>
      <c r="P223"/>
      <c r="Q223"/>
      <c r="R223" t="n">
        <v>4.0</v>
      </c>
      <c r="S223"/>
      <c r="T223" t="n">
        <v>8.0</v>
      </c>
      <c r="U223" t="inlineStr">
        <is>
          <t>Week(s)</t>
        </is>
      </c>
      <c r="V223" t="inlineStr">
        <is>
          <t>Static</t>
        </is>
      </c>
      <c r="W223" t="inlineStr">
        <is>
          <t>Fresh water</t>
        </is>
      </c>
      <c r="X223" t="inlineStr">
        <is>
          <t>Lab</t>
        </is>
      </c>
      <c r="Y223"/>
      <c r="Z223" t="inlineStr">
        <is>
          <t>Formulation</t>
        </is>
      </c>
      <c r="AA223"/>
      <c r="AB223" t="n">
        <v>11130.0</v>
      </c>
      <c r="AC223"/>
      <c r="AD223"/>
      <c r="AE223"/>
      <c r="AF223"/>
      <c r="AG223" t="inlineStr">
        <is>
          <t>AI mg/L</t>
        </is>
      </c>
      <c r="AH223"/>
      <c r="AI223"/>
      <c r="AJ223"/>
      <c r="AK223"/>
      <c r="AL223"/>
      <c r="AM223"/>
      <c r="AN223"/>
      <c r="AO223"/>
      <c r="AP223"/>
      <c r="AQ223"/>
      <c r="AR223"/>
      <c r="AS223"/>
      <c r="AT223"/>
      <c r="AU223"/>
      <c r="AV223"/>
      <c r="AW223"/>
      <c r="AX223" t="inlineStr">
        <is>
          <t>Mortality</t>
        </is>
      </c>
      <c r="AY223" t="inlineStr">
        <is>
          <t>Mortality</t>
        </is>
      </c>
      <c r="AZ223" t="inlineStr">
        <is>
          <t>LC50</t>
        </is>
      </c>
      <c r="BA223"/>
      <c r="BB223" t="n">
        <v>4.0</v>
      </c>
      <c r="BC223"/>
      <c r="BD223"/>
      <c r="BE223"/>
      <c r="BF223"/>
      <c r="BG223" t="inlineStr">
        <is>
          <t>Day(s)</t>
        </is>
      </c>
      <c r="BH223"/>
      <c r="BI223" t="inlineStr">
        <is>
          <t>DTXSID7020762</t>
        </is>
      </c>
      <c r="BJ223"/>
      <c r="BK223"/>
      <c r="BL223"/>
      <c r="BM223"/>
      <c r="BN223"/>
      <c r="BO223"/>
      <c r="BP223"/>
      <c r="BQ223"/>
      <c r="BR223"/>
      <c r="BS223"/>
      <c r="BT223" t="inlineStr">
        <is>
          <t>--</t>
        </is>
      </c>
      <c r="BU223"/>
      <c r="BV223"/>
      <c r="BW223"/>
      <c r="BX223"/>
      <c r="BY223"/>
      <c r="BZ223"/>
      <c r="CA223"/>
      <c r="CB223"/>
      <c r="CC223"/>
      <c r="CD223"/>
      <c r="CE223"/>
      <c r="CF223"/>
      <c r="CG223"/>
      <c r="CH223"/>
      <c r="CI223"/>
      <c r="CJ223"/>
      <c r="CK223" t="inlineStr">
        <is>
          <t>Mattson,V.R., J.W. Arthur, and C.T. Walbridge</t>
        </is>
      </c>
      <c r="CL223" t="n">
        <v>719.0</v>
      </c>
      <c r="CM223" t="inlineStr">
        <is>
          <t>Acute Toxicity of Selected Organic Compounds to Fathead Minnows</t>
        </is>
      </c>
      <c r="CN223" t="inlineStr">
        <is>
          <t>EPA-600/3-76-097, U.S.EPA, Duluth, MN:12 p.</t>
        </is>
      </c>
      <c r="CO223" t="n">
        <v>1976.0</v>
      </c>
      <c r="CP223" t="inlineStr">
        <is>
          <t>Mattson,V.R., J.W. Arthur, and C.T. Walbridge (1976). Acute Toxicity of Selected Organic Compounds to Fathead Minnows. EPA-600/3-76-097, U.S.EPA, Duluth, MN, 12 p. ECOREF#:719</t>
        </is>
      </c>
    </row>
    <row r="224">
      <c r="A224" t="n">
        <v>67630.0</v>
      </c>
      <c r="B224" t="inlineStr">
        <is>
          <t>2-Propanol</t>
        </is>
      </c>
      <c r="C224"/>
      <c r="D224" t="inlineStr">
        <is>
          <t>Measured</t>
        </is>
      </c>
      <c r="E224" t="inlineStr">
        <is>
          <t>Not coded</t>
        </is>
      </c>
      <c r="F224"/>
      <c r="G224" t="n">
        <v>99.8</v>
      </c>
      <c r="H224"/>
      <c r="I224"/>
      <c r="J224"/>
      <c r="K224"/>
      <c r="L224" t="inlineStr">
        <is>
          <t>Pimephales promelas</t>
        </is>
      </c>
      <c r="M224" t="inlineStr">
        <is>
          <t>Fathead Minnow</t>
        </is>
      </c>
      <c r="N224"/>
      <c r="O224"/>
      <c r="P224" t="n">
        <v>31.0</v>
      </c>
      <c r="Q224"/>
      <c r="R224"/>
      <c r="S224"/>
      <c r="T224"/>
      <c r="U224" t="inlineStr">
        <is>
          <t>Day(s)</t>
        </is>
      </c>
      <c r="V224" t="inlineStr">
        <is>
          <t>Flow-through</t>
        </is>
      </c>
      <c r="W224" t="inlineStr">
        <is>
          <t>Fresh water</t>
        </is>
      </c>
      <c r="X224" t="inlineStr">
        <is>
          <t>Lab</t>
        </is>
      </c>
      <c r="Y224"/>
      <c r="Z224" t="inlineStr">
        <is>
          <t>Active ingredient</t>
        </is>
      </c>
      <c r="AA224"/>
      <c r="AB224" t="n">
        <v>6550.0</v>
      </c>
      <c r="AC224"/>
      <c r="AD224" t="n">
        <v>5770.0</v>
      </c>
      <c r="AE224"/>
      <c r="AF224" t="n">
        <v>7450.0</v>
      </c>
      <c r="AG224" t="inlineStr">
        <is>
          <t>AI mg/L</t>
        </is>
      </c>
      <c r="AH224"/>
      <c r="AI224"/>
      <c r="AJ224"/>
      <c r="AK224"/>
      <c r="AL224"/>
      <c r="AM224"/>
      <c r="AN224"/>
      <c r="AO224"/>
      <c r="AP224"/>
      <c r="AQ224"/>
      <c r="AR224"/>
      <c r="AS224"/>
      <c r="AT224"/>
      <c r="AU224"/>
      <c r="AV224"/>
      <c r="AW224"/>
      <c r="AX224" t="inlineStr">
        <is>
          <t>Mortality</t>
        </is>
      </c>
      <c r="AY224" t="inlineStr">
        <is>
          <t>Mortality</t>
        </is>
      </c>
      <c r="AZ224" t="inlineStr">
        <is>
          <t>LC50</t>
        </is>
      </c>
      <c r="BA224"/>
      <c r="BB224" t="n">
        <v>4.0</v>
      </c>
      <c r="BC224"/>
      <c r="BD224"/>
      <c r="BE224"/>
      <c r="BF224"/>
      <c r="BG224" t="inlineStr">
        <is>
          <t>Day(s)</t>
        </is>
      </c>
      <c r="BH224" t="inlineStr">
        <is>
          <t>Pure</t>
        </is>
      </c>
      <c r="BI224" t="inlineStr">
        <is>
          <t>DTXSID7020762</t>
        </is>
      </c>
      <c r="BJ224"/>
      <c r="BK224"/>
      <c r="BL224"/>
      <c r="BM224"/>
      <c r="BN224"/>
      <c r="BO224"/>
      <c r="BP224"/>
      <c r="BQ224"/>
      <c r="BR224"/>
      <c r="BS224"/>
      <c r="BT224" t="inlineStr">
        <is>
          <t>--</t>
        </is>
      </c>
      <c r="BU224"/>
      <c r="BV224"/>
      <c r="BW224"/>
      <c r="BX224"/>
      <c r="BY224"/>
      <c r="BZ224"/>
      <c r="CA224"/>
      <c r="CB224"/>
      <c r="CC224"/>
      <c r="CD224"/>
      <c r="CE224"/>
      <c r="CF224"/>
      <c r="CG224"/>
      <c r="CH224"/>
      <c r="CI224" t="inlineStr">
        <is>
          <t xml:space="preserve"> Affected fish lost equilibrium prior to death.            NR NA </t>
        </is>
      </c>
      <c r="CJ224" t="inlineStr">
        <is>
          <t xml:space="preserve">   Affected fish lost equilibrium prior to death.            NR NA </t>
        </is>
      </c>
      <c r="CK224" t="inlineStr">
        <is>
          <t>Brooke,L.T., D.J. Call, D.L. Geiger, and C.E. Northcott</t>
        </is>
      </c>
      <c r="CL224" t="n">
        <v>12448.0</v>
      </c>
      <c r="CM224" t="inlineStr">
        <is>
          <t>Acute Toxicities of Organic Chemicals to Fathead Minnows (Pimephales promelas), Vol. 1</t>
        </is>
      </c>
      <c r="CN224" t="inlineStr">
        <is>
          <t>Center for Lake Superior Environmental Studies, University of Wisconsin-Superior, Superior, WI:414 p.</t>
        </is>
      </c>
      <c r="CO224" t="n">
        <v>1984.0</v>
      </c>
      <c r="CP224" t="inlineStr">
        <is>
          <t>Brooke,L.T., D.J. Call, D.L. Geiger, and C.E. Northcott (1984). Acute Toxicities of Organic Chemicals to Fathead Minnows (Pimephales promelas), Vol. 1. Center for Lake Superior Environmental Studies, University of Wisconsin-Superior, Superior, WI, 414 p. ECOREF#:12448</t>
        </is>
      </c>
    </row>
    <row r="225">
      <c r="A225" t="n">
        <v>67630.0</v>
      </c>
      <c r="B225" t="inlineStr">
        <is>
          <t>2-Propanol</t>
        </is>
      </c>
      <c r="C225"/>
      <c r="D225" t="inlineStr">
        <is>
          <t>Measured</t>
        </is>
      </c>
      <c r="E225" t="inlineStr">
        <is>
          <t>Not coded</t>
        </is>
      </c>
      <c r="F225"/>
      <c r="G225" t="n">
        <v>99.8</v>
      </c>
      <c r="H225"/>
      <c r="I225"/>
      <c r="J225"/>
      <c r="K225"/>
      <c r="L225" t="inlineStr">
        <is>
          <t>Pimephales promelas</t>
        </is>
      </c>
      <c r="M225" t="inlineStr">
        <is>
          <t>Fathead Minnow</t>
        </is>
      </c>
      <c r="N225"/>
      <c r="O225"/>
      <c r="P225" t="n">
        <v>29.0</v>
      </c>
      <c r="Q225"/>
      <c r="R225"/>
      <c r="S225"/>
      <c r="T225"/>
      <c r="U225" t="inlineStr">
        <is>
          <t>Day(s)</t>
        </is>
      </c>
      <c r="V225" t="inlineStr">
        <is>
          <t>Flow-through</t>
        </is>
      </c>
      <c r="W225" t="inlineStr">
        <is>
          <t>Fresh water</t>
        </is>
      </c>
      <c r="X225" t="inlineStr">
        <is>
          <t>Lab</t>
        </is>
      </c>
      <c r="Y225"/>
      <c r="Z225" t="inlineStr">
        <is>
          <t>Active ingredient</t>
        </is>
      </c>
      <c r="AA225"/>
      <c r="AB225" t="n">
        <v>10400.0</v>
      </c>
      <c r="AC225"/>
      <c r="AD225" t="n">
        <v>10200.0</v>
      </c>
      <c r="AE225"/>
      <c r="AF225" t="n">
        <v>10600.0</v>
      </c>
      <c r="AG225" t="inlineStr">
        <is>
          <t>AI mg/L</t>
        </is>
      </c>
      <c r="AH225"/>
      <c r="AI225"/>
      <c r="AJ225"/>
      <c r="AK225"/>
      <c r="AL225"/>
      <c r="AM225"/>
      <c r="AN225"/>
      <c r="AO225"/>
      <c r="AP225"/>
      <c r="AQ225"/>
      <c r="AR225"/>
      <c r="AS225"/>
      <c r="AT225"/>
      <c r="AU225"/>
      <c r="AV225"/>
      <c r="AW225"/>
      <c r="AX225" t="inlineStr">
        <is>
          <t>Mortality</t>
        </is>
      </c>
      <c r="AY225" t="inlineStr">
        <is>
          <t>Mortality</t>
        </is>
      </c>
      <c r="AZ225" t="inlineStr">
        <is>
          <t>LC50</t>
        </is>
      </c>
      <c r="BA225"/>
      <c r="BB225" t="n">
        <v>4.0</v>
      </c>
      <c r="BC225"/>
      <c r="BD225"/>
      <c r="BE225"/>
      <c r="BF225"/>
      <c r="BG225" t="inlineStr">
        <is>
          <t>Day(s)</t>
        </is>
      </c>
      <c r="BH225" t="inlineStr">
        <is>
          <t>Pure</t>
        </is>
      </c>
      <c r="BI225" t="inlineStr">
        <is>
          <t>DTXSID7020762</t>
        </is>
      </c>
      <c r="BJ225"/>
      <c r="BK225"/>
      <c r="BL225"/>
      <c r="BM225"/>
      <c r="BN225"/>
      <c r="BO225"/>
      <c r="BP225"/>
      <c r="BQ225"/>
      <c r="BR225"/>
      <c r="BS225"/>
      <c r="BT225" t="inlineStr">
        <is>
          <t>--</t>
        </is>
      </c>
      <c r="BU225"/>
      <c r="BV225"/>
      <c r="BW225"/>
      <c r="BX225"/>
      <c r="BY225"/>
      <c r="BZ225"/>
      <c r="CA225"/>
      <c r="CB225"/>
      <c r="CC225"/>
      <c r="CD225"/>
      <c r="CE225"/>
      <c r="CF225"/>
      <c r="CG225"/>
      <c r="CH225"/>
      <c r="CI225" t="inlineStr">
        <is>
          <t xml:space="preserve"> Affected fish lost equilibrium prior to death. </t>
        </is>
      </c>
      <c r="CJ225" t="inlineStr">
        <is>
          <t xml:space="preserve">   Affected fish lost equilibrium prior to death. </t>
        </is>
      </c>
      <c r="CK225" t="inlineStr">
        <is>
          <t>Brooke,L.T., D.J. Call, D.L. Geiger, and C.E. Northcott</t>
        </is>
      </c>
      <c r="CL225" t="n">
        <v>12448.0</v>
      </c>
      <c r="CM225" t="inlineStr">
        <is>
          <t>Acute Toxicities of Organic Chemicals to Fathead Minnows (Pimephales promelas), Vol. 1</t>
        </is>
      </c>
      <c r="CN225" t="inlineStr">
        <is>
          <t>Center for Lake Superior Environmental Studies, University of Wisconsin-Superior, Superior, WI:414 p.</t>
        </is>
      </c>
      <c r="CO225" t="n">
        <v>1984.0</v>
      </c>
      <c r="CP225" t="inlineStr">
        <is>
          <t>Brooke,L.T., D.J. Call, D.L. Geiger, and C.E. Northcott (1984). Acute Toxicities of Organic Chemicals to Fathead Minnows (Pimephales promelas), Vol. 1. Center for Lake Superior Environmental Studies, University of Wisconsin-Superior, Superior, WI, 414 p. ECOREF#:12448</t>
        </is>
      </c>
    </row>
    <row r="226">
      <c r="A226" t="n">
        <v>67630.0</v>
      </c>
      <c r="B226" t="inlineStr">
        <is>
          <t>2-Propanol</t>
        </is>
      </c>
      <c r="C226"/>
      <c r="D226" t="inlineStr">
        <is>
          <t>Measured</t>
        </is>
      </c>
      <c r="E226" t="inlineStr">
        <is>
          <t>Not coded</t>
        </is>
      </c>
      <c r="F226"/>
      <c r="G226"/>
      <c r="H226"/>
      <c r="I226"/>
      <c r="J226"/>
      <c r="K226"/>
      <c r="L226" t="inlineStr">
        <is>
          <t>Pimephales promelas</t>
        </is>
      </c>
      <c r="M226" t="inlineStr">
        <is>
          <t>Fathead Minnow</t>
        </is>
      </c>
      <c r="N226"/>
      <c r="O226"/>
      <c r="P226" t="n">
        <v>31.0</v>
      </c>
      <c r="Q226"/>
      <c r="R226"/>
      <c r="S226"/>
      <c r="T226"/>
      <c r="U226" t="inlineStr">
        <is>
          <t>Day(s)</t>
        </is>
      </c>
      <c r="V226" t="inlineStr">
        <is>
          <t>Flow-through</t>
        </is>
      </c>
      <c r="W226" t="inlineStr">
        <is>
          <t>Fresh water</t>
        </is>
      </c>
      <c r="X226" t="inlineStr">
        <is>
          <t>Lab</t>
        </is>
      </c>
      <c r="Y226"/>
      <c r="Z226" t="inlineStr">
        <is>
          <t>Active ingredient</t>
        </is>
      </c>
      <c r="AA226"/>
      <c r="AB226" t="n">
        <v>9640.0</v>
      </c>
      <c r="AC226"/>
      <c r="AD226" t="n">
        <v>9230.0</v>
      </c>
      <c r="AE226"/>
      <c r="AF226" t="n">
        <v>10000.0</v>
      </c>
      <c r="AG226" t="inlineStr">
        <is>
          <t>AI mg/L</t>
        </is>
      </c>
      <c r="AH226"/>
      <c r="AI226"/>
      <c r="AJ226"/>
      <c r="AK226"/>
      <c r="AL226"/>
      <c r="AM226"/>
      <c r="AN226"/>
      <c r="AO226"/>
      <c r="AP226"/>
      <c r="AQ226"/>
      <c r="AR226"/>
      <c r="AS226"/>
      <c r="AT226"/>
      <c r="AU226"/>
      <c r="AV226"/>
      <c r="AW226"/>
      <c r="AX226" t="inlineStr">
        <is>
          <t>Mortality</t>
        </is>
      </c>
      <c r="AY226" t="inlineStr">
        <is>
          <t>Mortality</t>
        </is>
      </c>
      <c r="AZ226" t="inlineStr">
        <is>
          <t>LC50</t>
        </is>
      </c>
      <c r="BA226"/>
      <c r="BB226" t="n">
        <v>4.0</v>
      </c>
      <c r="BC226"/>
      <c r="BD226"/>
      <c r="BE226"/>
      <c r="BF226"/>
      <c r="BG226" t="inlineStr">
        <is>
          <t>Day(s)</t>
        </is>
      </c>
      <c r="BH226"/>
      <c r="BI226" t="inlineStr">
        <is>
          <t>DTXSID7020762</t>
        </is>
      </c>
      <c r="BJ226"/>
      <c r="BK226"/>
      <c r="BL226"/>
      <c r="BM226"/>
      <c r="BN226"/>
      <c r="BO226"/>
      <c r="BP226"/>
      <c r="BQ226"/>
      <c r="BR226"/>
      <c r="BS226"/>
      <c r="BT226" t="inlineStr">
        <is>
          <t>--</t>
        </is>
      </c>
      <c r="BU226"/>
      <c r="BV226"/>
      <c r="BW226"/>
      <c r="BX226"/>
      <c r="BY226"/>
      <c r="BZ226"/>
      <c r="CA226"/>
      <c r="CB226"/>
      <c r="CC226"/>
      <c r="CD226"/>
      <c r="CE226"/>
      <c r="CF226"/>
      <c r="CG226"/>
      <c r="CH226"/>
      <c r="CI226" t="inlineStr">
        <is>
          <t xml:space="preserve"> Affected fish lost equilibrium prior to death.  There wereNR no analytical spike recovery determinations performed// during tNAs test. </t>
        </is>
      </c>
      <c r="CJ226" t="inlineStr">
        <is>
          <t xml:space="preserve">   Affected fish lost equilibrium prior to death.  There wereNR no analytical spike recovery determinations performed// during tNAs test. </t>
        </is>
      </c>
      <c r="CK226" t="inlineStr">
        <is>
          <t>Brooke,L.T., D.J. Call, D.L. Geiger, and C.E. Northcott</t>
        </is>
      </c>
      <c r="CL226" t="n">
        <v>12448.0</v>
      </c>
      <c r="CM226" t="inlineStr">
        <is>
          <t>Acute Toxicities of Organic Chemicals to Fathead Minnows (Pimephales promelas), Vol. 1</t>
        </is>
      </c>
      <c r="CN226" t="inlineStr">
        <is>
          <t>Center for Lake Superior Environmental Studies, University of Wisconsin-Superior, Superior, WI:414 p.</t>
        </is>
      </c>
      <c r="CO226" t="n">
        <v>1984.0</v>
      </c>
      <c r="CP226" t="inlineStr">
        <is>
          <t>Brooke,L.T., D.J. Call, D.L. Geiger, and C.E. Northcott (1984). Acute Toxicities of Organic Chemicals to Fathead Minnows (Pimephales promelas), Vol. 1. Center for Lake Superior Environmental Studies, University of Wisconsin-Superior, Superior, WI, 414 p. ECOREF#:12448</t>
        </is>
      </c>
    </row>
    <row r="227">
      <c r="A227" t="n">
        <v>67641.0</v>
      </c>
      <c r="B227" t="inlineStr">
        <is>
          <t>Propan-2-one</t>
        </is>
      </c>
      <c r="C227"/>
      <c r="D227" t="inlineStr">
        <is>
          <t>Measured</t>
        </is>
      </c>
      <c r="E227" t="inlineStr">
        <is>
          <t>Not coded</t>
        </is>
      </c>
      <c r="F227"/>
      <c r="G227" t="n">
        <v>99.7</v>
      </c>
      <c r="H227"/>
      <c r="I227"/>
      <c r="J227"/>
      <c r="K227"/>
      <c r="L227" t="inlineStr">
        <is>
          <t>Pimephales promelas</t>
        </is>
      </c>
      <c r="M227" t="inlineStr">
        <is>
          <t>Fathead Minnow</t>
        </is>
      </c>
      <c r="N227"/>
      <c r="O227"/>
      <c r="P227" t="n">
        <v>28.0</v>
      </c>
      <c r="Q227"/>
      <c r="R227"/>
      <c r="S227"/>
      <c r="T227"/>
      <c r="U227" t="inlineStr">
        <is>
          <t>Day(s)</t>
        </is>
      </c>
      <c r="V227" t="inlineStr">
        <is>
          <t>Flow-through</t>
        </is>
      </c>
      <c r="W227" t="inlineStr">
        <is>
          <t>Fresh water</t>
        </is>
      </c>
      <c r="X227" t="inlineStr">
        <is>
          <t>Lab</t>
        </is>
      </c>
      <c r="Y227"/>
      <c r="Z227" t="inlineStr">
        <is>
          <t>Active ingredient</t>
        </is>
      </c>
      <c r="AA227"/>
      <c r="AB227" t="n">
        <v>7280.0</v>
      </c>
      <c r="AC227"/>
      <c r="AD227" t="n">
        <v>6730.0</v>
      </c>
      <c r="AE227"/>
      <c r="AF227" t="n">
        <v>7880.0</v>
      </c>
      <c r="AG227" t="inlineStr">
        <is>
          <t>AI mg/L</t>
        </is>
      </c>
      <c r="AH227"/>
      <c r="AI227"/>
      <c r="AJ227"/>
      <c r="AK227"/>
      <c r="AL227"/>
      <c r="AM227"/>
      <c r="AN227"/>
      <c r="AO227"/>
      <c r="AP227"/>
      <c r="AQ227"/>
      <c r="AR227"/>
      <c r="AS227"/>
      <c r="AT227"/>
      <c r="AU227"/>
      <c r="AV227"/>
      <c r="AW227"/>
      <c r="AX227" t="inlineStr">
        <is>
          <t>Mortality</t>
        </is>
      </c>
      <c r="AY227" t="inlineStr">
        <is>
          <t>Mortality</t>
        </is>
      </c>
      <c r="AZ227" t="inlineStr">
        <is>
          <t>LC50</t>
        </is>
      </c>
      <c r="BA227"/>
      <c r="BB227" t="n">
        <v>4.0</v>
      </c>
      <c r="BC227"/>
      <c r="BD227"/>
      <c r="BE227"/>
      <c r="BF227"/>
      <c r="BG227" t="inlineStr">
        <is>
          <t>Day(s)</t>
        </is>
      </c>
      <c r="BH227" t="inlineStr">
        <is>
          <t>Pure</t>
        </is>
      </c>
      <c r="BI227" t="inlineStr">
        <is>
          <t>DTXSID8021482</t>
        </is>
      </c>
      <c r="BJ227"/>
      <c r="BK227"/>
      <c r="BL227"/>
      <c r="BM227"/>
      <c r="BN227"/>
      <c r="BO227"/>
      <c r="BP227"/>
      <c r="BQ227"/>
      <c r="BR227"/>
      <c r="BS227"/>
      <c r="BT227" t="inlineStr">
        <is>
          <t>--</t>
        </is>
      </c>
      <c r="BU227"/>
      <c r="BV227"/>
      <c r="BW227"/>
      <c r="BX227"/>
      <c r="BY227"/>
      <c r="BZ227"/>
      <c r="CA227"/>
      <c r="CB227"/>
      <c r="CC227"/>
      <c r="CD227"/>
      <c r="CE227"/>
      <c r="CF227"/>
      <c r="CG227"/>
      <c r="CH227"/>
      <c r="CI227" t="inlineStr">
        <is>
          <t xml:space="preserve"> Affected fish swam at surface and lost equilibrium prior  NR to death. NA </t>
        </is>
      </c>
      <c r="CJ227" t="inlineStr">
        <is>
          <t xml:space="preserve">   Affected fish swam at surface and lost equilibrium prior  NR to death. NA </t>
        </is>
      </c>
      <c r="CK227" t="inlineStr">
        <is>
          <t>Brooke,L.T., D.J. Call, D.L. Geiger, and C.E. Northcott</t>
        </is>
      </c>
      <c r="CL227" t="n">
        <v>12448.0</v>
      </c>
      <c r="CM227" t="inlineStr">
        <is>
          <t>Acute Toxicities of Organic Chemicals to Fathead Minnows (Pimephales promelas), Vol. 1</t>
        </is>
      </c>
      <c r="CN227" t="inlineStr">
        <is>
          <t>Center for Lake Superior Environmental Studies, University of Wisconsin-Superior, Superior, WI:414 p.</t>
        </is>
      </c>
      <c r="CO227" t="n">
        <v>1984.0</v>
      </c>
      <c r="CP227" t="inlineStr">
        <is>
          <t>Brooke,L.T., D.J. Call, D.L. Geiger, and C.E. Northcott (1984). Acute Toxicities of Organic Chemicals to Fathead Minnows (Pimephales promelas), Vol. 1. Center for Lake Superior Environmental Studies, University of Wisconsin-Superior, Superior, WI, 414 p. ECOREF#:12448</t>
        </is>
      </c>
    </row>
    <row r="228">
      <c r="A228" t="n">
        <v>67641.0</v>
      </c>
      <c r="B228" t="inlineStr">
        <is>
          <t>Propan-2-one</t>
        </is>
      </c>
      <c r="C228" t="inlineStr">
        <is>
          <t>Reagent Grade, Purissium, Purum, Puriss, Puris, Reinst</t>
        </is>
      </c>
      <c r="D228" t="inlineStr">
        <is>
          <t>Unmeasured</t>
        </is>
      </c>
      <c r="E228" t="inlineStr">
        <is>
          <t>Not reported</t>
        </is>
      </c>
      <c r="F228"/>
      <c r="G228"/>
      <c r="H228"/>
      <c r="I228"/>
      <c r="J228"/>
      <c r="K228"/>
      <c r="L228" t="inlineStr">
        <is>
          <t>Pimephales promelas</t>
        </is>
      </c>
      <c r="M228" t="inlineStr">
        <is>
          <t>Fathead Minnow</t>
        </is>
      </c>
      <c r="N228" t="inlineStr">
        <is>
          <t>Juvenile</t>
        </is>
      </c>
      <c r="O228"/>
      <c r="P228"/>
      <c r="Q228"/>
      <c r="R228"/>
      <c r="S228"/>
      <c r="T228"/>
      <c r="U228"/>
      <c r="V228" t="inlineStr">
        <is>
          <t>Static</t>
        </is>
      </c>
      <c r="W228" t="inlineStr">
        <is>
          <t>Fresh water</t>
        </is>
      </c>
      <c r="X228" t="inlineStr">
        <is>
          <t>Lab</t>
        </is>
      </c>
      <c r="Y228" t="n">
        <v>5.0</v>
      </c>
      <c r="Z228" t="inlineStr">
        <is>
          <t>Active ingredient</t>
        </is>
      </c>
      <c r="AA228" t="inlineStr">
        <is>
          <t>&gt;</t>
        </is>
      </c>
      <c r="AB228" t="n">
        <v>100.0</v>
      </c>
      <c r="AC228"/>
      <c r="AD228"/>
      <c r="AE228"/>
      <c r="AF228"/>
      <c r="AG228" t="inlineStr">
        <is>
          <t>AI mg/L</t>
        </is>
      </c>
      <c r="AH228"/>
      <c r="AI228"/>
      <c r="AJ228"/>
      <c r="AK228"/>
      <c r="AL228"/>
      <c r="AM228"/>
      <c r="AN228"/>
      <c r="AO228"/>
      <c r="AP228"/>
      <c r="AQ228"/>
      <c r="AR228"/>
      <c r="AS228"/>
      <c r="AT228"/>
      <c r="AU228"/>
      <c r="AV228"/>
      <c r="AW228"/>
      <c r="AX228" t="inlineStr">
        <is>
          <t>Mortality</t>
        </is>
      </c>
      <c r="AY228" t="inlineStr">
        <is>
          <t>Mortality</t>
        </is>
      </c>
      <c r="AZ228" t="inlineStr">
        <is>
          <t>LC50</t>
        </is>
      </c>
      <c r="BA228"/>
      <c r="BB228" t="n">
        <v>4.0</v>
      </c>
      <c r="BC228"/>
      <c r="BD228"/>
      <c r="BE228"/>
      <c r="BF228"/>
      <c r="BG228" t="inlineStr">
        <is>
          <t>Day(s)</t>
        </is>
      </c>
      <c r="BH228"/>
      <c r="BI228" t="inlineStr">
        <is>
          <t>DTXSID8021482</t>
        </is>
      </c>
      <c r="BJ228" t="inlineStr">
        <is>
          <t>10.1002/etc.5620050908</t>
        </is>
      </c>
      <c r="BK228"/>
      <c r="BL228" t="inlineStr">
        <is>
          <t>Acute</t>
        </is>
      </c>
      <c r="BM228"/>
      <c r="BN228"/>
      <c r="BO228"/>
      <c r="BP228"/>
      <c r="BQ228"/>
      <c r="BR228"/>
      <c r="BS228"/>
      <c r="BT228" t="inlineStr">
        <is>
          <t>--</t>
        </is>
      </c>
      <c r="BU228"/>
      <c r="BV228"/>
      <c r="BW228"/>
      <c r="BX228"/>
      <c r="BY228"/>
      <c r="BZ228"/>
      <c r="CA228"/>
      <c r="CB228"/>
      <c r="CC228"/>
      <c r="CD228"/>
      <c r="CE228"/>
      <c r="CF228"/>
      <c r="CG228"/>
      <c r="CH228"/>
      <c r="CI228"/>
      <c r="CJ228"/>
      <c r="CK228" t="inlineStr">
        <is>
          <t>Ewell,W.S., J.W. Gorsuch, R.O. Kringle, K.A. Robillard, and R.C. Spiegel</t>
        </is>
      </c>
      <c r="CL228" t="n">
        <v>11951.0</v>
      </c>
      <c r="CM228" t="inlineStr">
        <is>
          <t>Simultaneous Evaluation of the Acute Effects of Chemicals on Seven Aquatic Species</t>
        </is>
      </c>
      <c r="CN228" t="inlineStr">
        <is>
          <t>Environ. Toxicol. Chem.5(9): 831-840</t>
        </is>
      </c>
      <c r="CO228" t="n">
        <v>1986.0</v>
      </c>
      <c r="CP228" t="inlineStr">
        <is>
          <t>Ewell,W.S., J.W. Gorsuch, R.O. Kringle, K.A. Robillard, and R.C. Spiegel (1986). Simultaneous Evaluation of the Acute Effects of Chemicals on Seven Aquatic Species. Environ. Toxicol. Chem., 5, (9), 831-840. doi:10.1002/etc.5620050908. ECOREF#:11951</t>
        </is>
      </c>
    </row>
    <row r="229">
      <c r="A229" t="n">
        <v>67641.0</v>
      </c>
      <c r="B229" t="inlineStr">
        <is>
          <t>Propan-2-one</t>
        </is>
      </c>
      <c r="C229"/>
      <c r="D229" t="inlineStr">
        <is>
          <t>Measured</t>
        </is>
      </c>
      <c r="E229" t="inlineStr">
        <is>
          <t>Not coded</t>
        </is>
      </c>
      <c r="F229"/>
      <c r="G229" t="n">
        <v>99.0</v>
      </c>
      <c r="H229"/>
      <c r="I229"/>
      <c r="J229"/>
      <c r="K229"/>
      <c r="L229" t="inlineStr">
        <is>
          <t>Pimephales promelas</t>
        </is>
      </c>
      <c r="M229" t="inlineStr">
        <is>
          <t>Fathead Minnow</t>
        </is>
      </c>
      <c r="N229"/>
      <c r="O229"/>
      <c r="P229" t="n">
        <v>33.0</v>
      </c>
      <c r="Q229"/>
      <c r="R229"/>
      <c r="S229"/>
      <c r="T229"/>
      <c r="U229" t="inlineStr">
        <is>
          <t>Day(s)</t>
        </is>
      </c>
      <c r="V229" t="inlineStr">
        <is>
          <t>Flow-through</t>
        </is>
      </c>
      <c r="W229" t="inlineStr">
        <is>
          <t>Fresh water</t>
        </is>
      </c>
      <c r="X229" t="inlineStr">
        <is>
          <t>Lab</t>
        </is>
      </c>
      <c r="Y229"/>
      <c r="Z229" t="inlineStr">
        <is>
          <t>Active ingredient</t>
        </is>
      </c>
      <c r="AA229"/>
      <c r="AB229" t="n">
        <v>8120.0</v>
      </c>
      <c r="AC229"/>
      <c r="AD229" t="n">
        <v>7530.0</v>
      </c>
      <c r="AE229"/>
      <c r="AF229" t="n">
        <v>8760.0</v>
      </c>
      <c r="AG229" t="inlineStr">
        <is>
          <t>AI mg/L</t>
        </is>
      </c>
      <c r="AH229"/>
      <c r="AI229"/>
      <c r="AJ229"/>
      <c r="AK229"/>
      <c r="AL229"/>
      <c r="AM229"/>
      <c r="AN229"/>
      <c r="AO229"/>
      <c r="AP229"/>
      <c r="AQ229"/>
      <c r="AR229"/>
      <c r="AS229"/>
      <c r="AT229"/>
      <c r="AU229"/>
      <c r="AV229"/>
      <c r="AW229"/>
      <c r="AX229" t="inlineStr">
        <is>
          <t>Mortality</t>
        </is>
      </c>
      <c r="AY229" t="inlineStr">
        <is>
          <t>Mortality</t>
        </is>
      </c>
      <c r="AZ229" t="inlineStr">
        <is>
          <t>LC50</t>
        </is>
      </c>
      <c r="BA229"/>
      <c r="BB229" t="n">
        <v>4.0</v>
      </c>
      <c r="BC229"/>
      <c r="BD229"/>
      <c r="BE229"/>
      <c r="BF229"/>
      <c r="BG229" t="inlineStr">
        <is>
          <t>Day(s)</t>
        </is>
      </c>
      <c r="BH229" t="inlineStr">
        <is>
          <t>Pure</t>
        </is>
      </c>
      <c r="BI229" t="inlineStr">
        <is>
          <t>DTXSID8021482</t>
        </is>
      </c>
      <c r="BJ229"/>
      <c r="BK229"/>
      <c r="BL229"/>
      <c r="BM229"/>
      <c r="BN229"/>
      <c r="BO229"/>
      <c r="BP229"/>
      <c r="BQ229"/>
      <c r="BR229"/>
      <c r="BS229"/>
      <c r="BT229" t="inlineStr">
        <is>
          <t>--</t>
        </is>
      </c>
      <c r="BU229"/>
      <c r="BV229"/>
      <c r="BW229"/>
      <c r="BX229"/>
      <c r="BY229"/>
      <c r="BZ229"/>
      <c r="CA229"/>
      <c r="CB229"/>
      <c r="CC229"/>
      <c r="CD229"/>
      <c r="CE229"/>
      <c r="CF229"/>
      <c r="CG229"/>
      <c r="CH229"/>
      <c r="CI229" t="inlineStr">
        <is>
          <t xml:space="preserve"> Affected fish lost equilibrium prior to death.            NR NA </t>
        </is>
      </c>
      <c r="CJ229" t="inlineStr">
        <is>
          <t xml:space="preserve">   Affected fish lost equilibrium prior to death.            NR NA </t>
        </is>
      </c>
      <c r="CK229" t="inlineStr">
        <is>
          <t>Brooke,L.T., D.J. Call, D.L. Geiger, and C.E. Northcott</t>
        </is>
      </c>
      <c r="CL229" t="n">
        <v>12448.0</v>
      </c>
      <c r="CM229" t="inlineStr">
        <is>
          <t>Acute Toxicities of Organic Chemicals to Fathead Minnows (Pimephales promelas), Vol. 1</t>
        </is>
      </c>
      <c r="CN229" t="inlineStr">
        <is>
          <t>Center for Lake Superior Environmental Studies, University of Wisconsin-Superior, Superior, WI:414 p.</t>
        </is>
      </c>
      <c r="CO229" t="n">
        <v>1984.0</v>
      </c>
      <c r="CP229" t="inlineStr">
        <is>
          <t>Brooke,L.T., D.J. Call, D.L. Geiger, and C.E. Northcott (1984). Acute Toxicities of Organic Chemicals to Fathead Minnows (Pimephales promelas), Vol. 1. Center for Lake Superior Environmental Studies, University of Wisconsin-Superior, Superior, WI, 414 p. ECOREF#:12448</t>
        </is>
      </c>
    </row>
    <row r="230">
      <c r="A230" t="n">
        <v>67641.0</v>
      </c>
      <c r="B230" t="inlineStr">
        <is>
          <t>Propan-2-one</t>
        </is>
      </c>
      <c r="C230"/>
      <c r="D230" t="inlineStr">
        <is>
          <t>Measured</t>
        </is>
      </c>
      <c r="E230" t="inlineStr">
        <is>
          <t>Not coded</t>
        </is>
      </c>
      <c r="F230"/>
      <c r="G230" t="n">
        <v>99.0</v>
      </c>
      <c r="H230"/>
      <c r="I230"/>
      <c r="J230"/>
      <c r="K230"/>
      <c r="L230" t="inlineStr">
        <is>
          <t>Pimephales promelas</t>
        </is>
      </c>
      <c r="M230" t="inlineStr">
        <is>
          <t>Fathead Minnow</t>
        </is>
      </c>
      <c r="N230"/>
      <c r="O230"/>
      <c r="P230" t="n">
        <v>32.0</v>
      </c>
      <c r="Q230"/>
      <c r="R230"/>
      <c r="S230"/>
      <c r="T230"/>
      <c r="U230" t="inlineStr">
        <is>
          <t>Day(s)</t>
        </is>
      </c>
      <c r="V230" t="inlineStr">
        <is>
          <t>Flow-through</t>
        </is>
      </c>
      <c r="W230" t="inlineStr">
        <is>
          <t>Fresh water</t>
        </is>
      </c>
      <c r="X230" t="inlineStr">
        <is>
          <t>Lab</t>
        </is>
      </c>
      <c r="Y230"/>
      <c r="Z230" t="inlineStr">
        <is>
          <t>Active ingredient</t>
        </is>
      </c>
      <c r="AA230"/>
      <c r="AB230" t="n">
        <v>6210.0</v>
      </c>
      <c r="AC230"/>
      <c r="AD230" t="n">
        <v>5490.0</v>
      </c>
      <c r="AE230"/>
      <c r="AF230" t="n">
        <v>7030.0</v>
      </c>
      <c r="AG230" t="inlineStr">
        <is>
          <t>AI mg/L</t>
        </is>
      </c>
      <c r="AH230"/>
      <c r="AI230"/>
      <c r="AJ230"/>
      <c r="AK230"/>
      <c r="AL230"/>
      <c r="AM230"/>
      <c r="AN230"/>
      <c r="AO230"/>
      <c r="AP230"/>
      <c r="AQ230"/>
      <c r="AR230"/>
      <c r="AS230"/>
      <c r="AT230"/>
      <c r="AU230"/>
      <c r="AV230"/>
      <c r="AW230"/>
      <c r="AX230" t="inlineStr">
        <is>
          <t>Mortality</t>
        </is>
      </c>
      <c r="AY230" t="inlineStr">
        <is>
          <t>Mortality</t>
        </is>
      </c>
      <c r="AZ230" t="inlineStr">
        <is>
          <t>LC50</t>
        </is>
      </c>
      <c r="BA230"/>
      <c r="BB230" t="n">
        <v>4.0</v>
      </c>
      <c r="BC230"/>
      <c r="BD230"/>
      <c r="BE230"/>
      <c r="BF230"/>
      <c r="BG230" t="inlineStr">
        <is>
          <t>Day(s)</t>
        </is>
      </c>
      <c r="BH230" t="inlineStr">
        <is>
          <t>Pure</t>
        </is>
      </c>
      <c r="BI230" t="inlineStr">
        <is>
          <t>DTXSID8021482</t>
        </is>
      </c>
      <c r="BJ230"/>
      <c r="BK230"/>
      <c r="BL230"/>
      <c r="BM230"/>
      <c r="BN230"/>
      <c r="BO230"/>
      <c r="BP230"/>
      <c r="BQ230"/>
      <c r="BR230"/>
      <c r="BS230"/>
      <c r="BT230" t="inlineStr">
        <is>
          <t>--</t>
        </is>
      </c>
      <c r="BU230"/>
      <c r="BV230"/>
      <c r="BW230"/>
      <c r="BX230"/>
      <c r="BY230"/>
      <c r="BZ230"/>
      <c r="CA230"/>
      <c r="CB230"/>
      <c r="CC230"/>
      <c r="CD230"/>
      <c r="CE230"/>
      <c r="CF230"/>
      <c r="CG230"/>
      <c r="CH230"/>
      <c r="CI230" t="inlineStr">
        <is>
          <t xml:space="preserve"> Affected fish stopped schooling, swam at the surface, thenNR lost equilibrium prior to death. NA </t>
        </is>
      </c>
      <c r="CJ230" t="inlineStr">
        <is>
          <t xml:space="preserve">   Affected fish stopped schooling, swam at the surface, thenNR lost equilibrium prior to death. NA </t>
        </is>
      </c>
      <c r="CK230" t="inlineStr">
        <is>
          <t>Brooke,L.T., D.J. Call, D.L. Geiger, and C.E. Northcott</t>
        </is>
      </c>
      <c r="CL230" t="n">
        <v>12448.0</v>
      </c>
      <c r="CM230" t="inlineStr">
        <is>
          <t>Acute Toxicities of Organic Chemicals to Fathead Minnows (Pimephales promelas), Vol. 1</t>
        </is>
      </c>
      <c r="CN230" t="inlineStr">
        <is>
          <t>Center for Lake Superior Environmental Studies, University of Wisconsin-Superior, Superior, WI:414 p.</t>
        </is>
      </c>
      <c r="CO230" t="n">
        <v>1984.0</v>
      </c>
      <c r="CP230" t="inlineStr">
        <is>
          <t>Brooke,L.T., D.J. Call, D.L. Geiger, and C.E. Northcott (1984). Acute Toxicities of Organic Chemicals to Fathead Minnows (Pimephales promelas), Vol. 1. Center for Lake Superior Environmental Studies, University of Wisconsin-Superior, Superior, WI, 414 p. ECOREF#:12448</t>
        </is>
      </c>
    </row>
    <row r="231">
      <c r="A231" t="n">
        <v>67641.0</v>
      </c>
      <c r="B231" t="inlineStr">
        <is>
          <t>Propan-2-one</t>
        </is>
      </c>
      <c r="C231"/>
      <c r="D231" t="inlineStr">
        <is>
          <t>Measured</t>
        </is>
      </c>
      <c r="E231" t="inlineStr">
        <is>
          <t>Not coded</t>
        </is>
      </c>
      <c r="F231"/>
      <c r="G231"/>
      <c r="H231"/>
      <c r="I231"/>
      <c r="J231"/>
      <c r="K231"/>
      <c r="L231" t="inlineStr">
        <is>
          <t>Pimephales promelas</t>
        </is>
      </c>
      <c r="M231" t="inlineStr">
        <is>
          <t>Fathead Minnow</t>
        </is>
      </c>
      <c r="N231"/>
      <c r="O231"/>
      <c r="P231"/>
      <c r="Q231"/>
      <c r="R231"/>
      <c r="S231"/>
      <c r="T231"/>
      <c r="U231"/>
      <c r="V231" t="inlineStr">
        <is>
          <t>Flow-through</t>
        </is>
      </c>
      <c r="W231" t="inlineStr">
        <is>
          <t>Fresh water</t>
        </is>
      </c>
      <c r="X231" t="inlineStr">
        <is>
          <t>Lab</t>
        </is>
      </c>
      <c r="Y231"/>
      <c r="Z231" t="inlineStr">
        <is>
          <t>Active ingredient</t>
        </is>
      </c>
      <c r="AA231"/>
      <c r="AB231" t="n">
        <v>10700.0</v>
      </c>
      <c r="AC231"/>
      <c r="AD231"/>
      <c r="AE231"/>
      <c r="AF231"/>
      <c r="AG231" t="inlineStr">
        <is>
          <t>AI mg/L</t>
        </is>
      </c>
      <c r="AH231"/>
      <c r="AI231"/>
      <c r="AJ231"/>
      <c r="AK231"/>
      <c r="AL231"/>
      <c r="AM231"/>
      <c r="AN231"/>
      <c r="AO231"/>
      <c r="AP231"/>
      <c r="AQ231"/>
      <c r="AR231"/>
      <c r="AS231"/>
      <c r="AT231"/>
      <c r="AU231"/>
      <c r="AV231"/>
      <c r="AW231"/>
      <c r="AX231" t="inlineStr">
        <is>
          <t>Mortality</t>
        </is>
      </c>
      <c r="AY231" t="inlineStr">
        <is>
          <t>Mortality</t>
        </is>
      </c>
      <c r="AZ231" t="inlineStr">
        <is>
          <t>LC50</t>
        </is>
      </c>
      <c r="BA231"/>
      <c r="BB231" t="n">
        <v>4.0</v>
      </c>
      <c r="BC231"/>
      <c r="BD231"/>
      <c r="BE231"/>
      <c r="BF231"/>
      <c r="BG231" t="inlineStr">
        <is>
          <t>Day(s)</t>
        </is>
      </c>
      <c r="BH231"/>
      <c r="BI231" t="inlineStr">
        <is>
          <t>DTXSID8021482</t>
        </is>
      </c>
      <c r="BJ231"/>
      <c r="BK231"/>
      <c r="BL231"/>
      <c r="BM231"/>
      <c r="BN231"/>
      <c r="BO231"/>
      <c r="BP231"/>
      <c r="BQ231"/>
      <c r="BR231"/>
      <c r="BS231"/>
      <c r="BT231" t="inlineStr">
        <is>
          <t>--</t>
        </is>
      </c>
      <c r="BU231"/>
      <c r="BV231"/>
      <c r="BW231"/>
      <c r="BX231"/>
      <c r="BY231"/>
      <c r="BZ231"/>
      <c r="CA231"/>
      <c r="CB231"/>
      <c r="CC231"/>
      <c r="CD231"/>
      <c r="CE231"/>
      <c r="CF231"/>
      <c r="CG231"/>
      <c r="CH231"/>
      <c r="CI231"/>
      <c r="CJ231"/>
      <c r="CK231" t="inlineStr">
        <is>
          <t>Brungs,W.A.</t>
        </is>
      </c>
      <c r="CL231" t="n">
        <v>4059.0</v>
      </c>
      <c r="CM231" t="inlineStr">
        <is>
          <t>Toxic Effects on Fish of Two Dispersants Used to Introduce Organic Pesticides into Water</t>
        </is>
      </c>
      <c r="CN231" t="inlineStr">
        <is>
          <t>Manuscr., U.S.EPA, ERL-Narragansett, RI:9 p.</t>
        </is>
      </c>
      <c r="CO231" t="n">
        <v>1982.0</v>
      </c>
      <c r="CP231" t="inlineStr">
        <is>
          <t>Brungs,W.A. (1982). Toxic Effects on Fish of Two Dispersants Used to Introduce Organic Pesticides into Water. Manuscr., U.S.EPA, ERL-Narragansett, RI, 9 p. ECOREF#:4059</t>
        </is>
      </c>
    </row>
    <row r="232">
      <c r="A232" t="n">
        <v>67641.0</v>
      </c>
      <c r="B232" t="inlineStr">
        <is>
          <t>Propan-2-one</t>
        </is>
      </c>
      <c r="C232"/>
      <c r="D232" t="inlineStr">
        <is>
          <t>Measured</t>
        </is>
      </c>
      <c r="E232" t="inlineStr">
        <is>
          <t>Not coded</t>
        </is>
      </c>
      <c r="F232"/>
      <c r="G232"/>
      <c r="H232"/>
      <c r="I232"/>
      <c r="J232"/>
      <c r="K232"/>
      <c r="L232" t="inlineStr">
        <is>
          <t>Pimephales promelas</t>
        </is>
      </c>
      <c r="M232" t="inlineStr">
        <is>
          <t>Fathead Minnow</t>
        </is>
      </c>
      <c r="N232"/>
      <c r="O232"/>
      <c r="P232"/>
      <c r="Q232"/>
      <c r="R232" t="n">
        <v>2.0</v>
      </c>
      <c r="S232"/>
      <c r="T232" t="n">
        <v>3.0</v>
      </c>
      <c r="U232" t="inlineStr">
        <is>
          <t>Month(s)</t>
        </is>
      </c>
      <c r="V232" t="inlineStr">
        <is>
          <t>Flow-through</t>
        </is>
      </c>
      <c r="W232" t="inlineStr">
        <is>
          <t>Fresh water</t>
        </is>
      </c>
      <c r="X232" t="inlineStr">
        <is>
          <t>Lab</t>
        </is>
      </c>
      <c r="Y232"/>
      <c r="Z232" t="inlineStr">
        <is>
          <t>Active ingredient</t>
        </is>
      </c>
      <c r="AA232"/>
      <c r="AB232" t="n">
        <v>9100.0</v>
      </c>
      <c r="AC232"/>
      <c r="AD232" t="n">
        <v>8733.0</v>
      </c>
      <c r="AE232"/>
      <c r="AF232" t="n">
        <v>9482.0</v>
      </c>
      <c r="AG232" t="inlineStr">
        <is>
          <t>AI mg/L</t>
        </is>
      </c>
      <c r="AH232"/>
      <c r="AI232"/>
      <c r="AJ232"/>
      <c r="AK232"/>
      <c r="AL232"/>
      <c r="AM232"/>
      <c r="AN232"/>
      <c r="AO232"/>
      <c r="AP232"/>
      <c r="AQ232"/>
      <c r="AR232"/>
      <c r="AS232"/>
      <c r="AT232"/>
      <c r="AU232"/>
      <c r="AV232"/>
      <c r="AW232"/>
      <c r="AX232" t="inlineStr">
        <is>
          <t>Mortality</t>
        </is>
      </c>
      <c r="AY232" t="inlineStr">
        <is>
          <t>Mortality</t>
        </is>
      </c>
      <c r="AZ232" t="inlineStr">
        <is>
          <t>LC50</t>
        </is>
      </c>
      <c r="BA232"/>
      <c r="BB232" t="n">
        <v>4.0</v>
      </c>
      <c r="BC232"/>
      <c r="BD232"/>
      <c r="BE232"/>
      <c r="BF232"/>
      <c r="BG232" t="inlineStr">
        <is>
          <t>Day(s)</t>
        </is>
      </c>
      <c r="BH232"/>
      <c r="BI232" t="inlineStr">
        <is>
          <t>DTXSID8021482</t>
        </is>
      </c>
      <c r="BJ232"/>
      <c r="BK232"/>
      <c r="BL232"/>
      <c r="BM232"/>
      <c r="BN232"/>
      <c r="BO232"/>
      <c r="BP232"/>
      <c r="BQ232"/>
      <c r="BR232"/>
      <c r="BS232"/>
      <c r="BT232" t="inlineStr">
        <is>
          <t>--</t>
        </is>
      </c>
      <c r="BU232"/>
      <c r="BV232"/>
      <c r="BW232"/>
      <c r="BX232"/>
      <c r="BY232"/>
      <c r="BZ232"/>
      <c r="CA232"/>
      <c r="CB232"/>
      <c r="CC232"/>
      <c r="CD232"/>
      <c r="CE232"/>
      <c r="CF232"/>
      <c r="CG232"/>
      <c r="CH232"/>
      <c r="CI232"/>
      <c r="CJ232"/>
      <c r="CK232" t="inlineStr">
        <is>
          <t>Cardwell,R.D., D.G. Foreman, T.R. Payne, and D.J. Wilbur</t>
        </is>
      </c>
      <c r="CL232" t="n">
        <v>2470.0</v>
      </c>
      <c r="CM232" t="inlineStr">
        <is>
          <t>Acute and Chronic Toxicity of Four Organic Chemicals to Fish</t>
        </is>
      </c>
      <c r="CN232" t="inlineStr">
        <is>
          <t>U.S.EPA, Environ.Res.Lab., Duluth, MN; Contract 68-01-0711 (Unpublished):26 p.</t>
        </is>
      </c>
      <c r="CO232" t="n">
        <v>1978.0</v>
      </c>
      <c r="CP232" t="inlineStr">
        <is>
          <t>Cardwell,R.D., D.G. Foreman, T.R. Payne, and D.J. Wilbur (1978). Acute and Chronic Toxicity of Four Organic Chemicals to Fish. U.S.EPA, Environ.Res.Lab., Duluth, MN; Contract 68-01-0711 (Unpublished), 26 p. ECOREF#:2470</t>
        </is>
      </c>
    </row>
    <row r="233">
      <c r="A233" t="n">
        <v>67663.0</v>
      </c>
      <c r="B233" t="inlineStr">
        <is>
          <t>Trichloromethane</t>
        </is>
      </c>
      <c r="C233" t="inlineStr">
        <is>
          <t>Reagent Grade, Purissium, Purum, Puriss, Puris, Reinst</t>
        </is>
      </c>
      <c r="D233" t="inlineStr">
        <is>
          <t>Measured</t>
        </is>
      </c>
      <c r="E233" t="inlineStr">
        <is>
          <t>American Society for Testing and Materials</t>
        </is>
      </c>
      <c r="F233"/>
      <c r="G233"/>
      <c r="H233"/>
      <c r="I233"/>
      <c r="J233"/>
      <c r="K233"/>
      <c r="L233" t="inlineStr">
        <is>
          <t>Pimephales promelas</t>
        </is>
      </c>
      <c r="M233" t="inlineStr">
        <is>
          <t>Fathead Minnow</t>
        </is>
      </c>
      <c r="N233" t="inlineStr">
        <is>
          <t>Fry</t>
        </is>
      </c>
      <c r="O233"/>
      <c r="P233"/>
      <c r="Q233"/>
      <c r="R233" t="n">
        <v>10.0</v>
      </c>
      <c r="S233"/>
      <c r="T233" t="n">
        <v>15.0</v>
      </c>
      <c r="U233" t="inlineStr">
        <is>
          <t>Day(s)</t>
        </is>
      </c>
      <c r="V233" t="inlineStr">
        <is>
          <t>Static</t>
        </is>
      </c>
      <c r="W233" t="inlineStr">
        <is>
          <t>Fresh water</t>
        </is>
      </c>
      <c r="X233" t="inlineStr">
        <is>
          <t>Lab</t>
        </is>
      </c>
      <c r="Y233" t="inlineStr">
        <is>
          <t>6-7</t>
        </is>
      </c>
      <c r="Z233" t="inlineStr">
        <is>
          <t>Active ingredient</t>
        </is>
      </c>
      <c r="AA233"/>
      <c r="AB233" t="n">
        <v>129.0</v>
      </c>
      <c r="AC233"/>
      <c r="AD233" t="n">
        <v>91.0</v>
      </c>
      <c r="AE233"/>
      <c r="AF233" t="n">
        <v>197.0</v>
      </c>
      <c r="AG233" t="inlineStr">
        <is>
          <t>AI mg/L</t>
        </is>
      </c>
      <c r="AH233"/>
      <c r="AI233"/>
      <c r="AJ233"/>
      <c r="AK233"/>
      <c r="AL233"/>
      <c r="AM233"/>
      <c r="AN233"/>
      <c r="AO233"/>
      <c r="AP233"/>
      <c r="AQ233"/>
      <c r="AR233"/>
      <c r="AS233"/>
      <c r="AT233"/>
      <c r="AU233"/>
      <c r="AV233"/>
      <c r="AW233"/>
      <c r="AX233" t="inlineStr">
        <is>
          <t>Mortality</t>
        </is>
      </c>
      <c r="AY233" t="inlineStr">
        <is>
          <t>Mortality</t>
        </is>
      </c>
      <c r="AZ233" t="inlineStr">
        <is>
          <t>LC50</t>
        </is>
      </c>
      <c r="BA233"/>
      <c r="BB233" t="n">
        <v>4.0</v>
      </c>
      <c r="BC233"/>
      <c r="BD233"/>
      <c r="BE233"/>
      <c r="BF233"/>
      <c r="BG233" t="inlineStr">
        <is>
          <t>Day(s)</t>
        </is>
      </c>
      <c r="BH233"/>
      <c r="BI233" t="inlineStr">
        <is>
          <t>DTXSID1020306</t>
        </is>
      </c>
      <c r="BJ233"/>
      <c r="BK233"/>
      <c r="BL233" t="inlineStr">
        <is>
          <t>Acute</t>
        </is>
      </c>
      <c r="BM233" t="inlineStr">
        <is>
          <t>FY</t>
        </is>
      </c>
      <c r="BN233"/>
      <c r="BO233"/>
      <c r="BP233"/>
      <c r="BQ233"/>
      <c r="BR233"/>
      <c r="BS233"/>
      <c r="BT233" t="inlineStr">
        <is>
          <t>--</t>
        </is>
      </c>
      <c r="BU233"/>
      <c r="BV233"/>
      <c r="BW233"/>
      <c r="BX233"/>
      <c r="BY233"/>
      <c r="BZ233"/>
      <c r="CA233"/>
      <c r="CB233"/>
      <c r="CC233"/>
      <c r="CD233"/>
      <c r="CE233"/>
      <c r="CF233"/>
      <c r="CG233"/>
      <c r="CH233"/>
      <c r="CI233" t="inlineStr">
        <is>
          <t xml:space="preserve"> GEOMETRIC MEAN OF TWO TESTS</t>
        </is>
      </c>
      <c r="CJ233" t="inlineStr">
        <is>
          <t>TMETH/ASTM 1980, ENV. SCIENCES RESEARCH LAB 1981//   GEOMETRIC MEAN OF TWO TESTS</t>
        </is>
      </c>
      <c r="CK233" t="inlineStr">
        <is>
          <t>Dow Chemical Co.</t>
        </is>
      </c>
      <c r="CL233" t="n">
        <v>163462.0</v>
      </c>
      <c r="CM233" t="inlineStr">
        <is>
          <t>Study to Assess the Influence of Age on the Response of Fathead Minnows in Static Acute Toxicity Tests</t>
        </is>
      </c>
      <c r="CN233" t="inlineStr">
        <is>
          <t>EPA/OTS Doc.#86-870002091:32 p.</t>
        </is>
      </c>
      <c r="CO233" t="n">
        <v>1987.0</v>
      </c>
      <c r="CP233" t="inlineStr">
        <is>
          <t>Dow Chemical Co. (1987). Study to Assess the Influence of Age on the Response of Fathead Minnows in Static Acute Toxicity Tests. EPA/OTS Doc.#86-870002091, 32 p. ECOREF#:163462</t>
        </is>
      </c>
    </row>
    <row r="234">
      <c r="A234" t="n">
        <v>67663.0</v>
      </c>
      <c r="B234" t="inlineStr">
        <is>
          <t>Trichloromethane</t>
        </is>
      </c>
      <c r="C234" t="inlineStr">
        <is>
          <t>Reagent Grade, Purissium, Purum, Puriss, Puris, Reinst</t>
        </is>
      </c>
      <c r="D234" t="inlineStr">
        <is>
          <t>Unmeasured</t>
        </is>
      </c>
      <c r="E234" t="inlineStr">
        <is>
          <t>American Society for Testing and Materials</t>
        </is>
      </c>
      <c r="F234"/>
      <c r="G234"/>
      <c r="H234"/>
      <c r="I234"/>
      <c r="J234"/>
      <c r="K234"/>
      <c r="L234" t="inlineStr">
        <is>
          <t>Pimephales promelas</t>
        </is>
      </c>
      <c r="M234" t="inlineStr">
        <is>
          <t>Fathead Minnow</t>
        </is>
      </c>
      <c r="N234" t="inlineStr">
        <is>
          <t>Pre-, sub-, semi-, near adult, or peripubertal</t>
        </is>
      </c>
      <c r="O234"/>
      <c r="P234"/>
      <c r="Q234"/>
      <c r="R234" t="n">
        <v>65.0</v>
      </c>
      <c r="S234"/>
      <c r="T234" t="n">
        <v>94.0</v>
      </c>
      <c r="U234" t="inlineStr">
        <is>
          <t>Day(s)</t>
        </is>
      </c>
      <c r="V234" t="inlineStr">
        <is>
          <t>Static</t>
        </is>
      </c>
      <c r="W234" t="inlineStr">
        <is>
          <t>Fresh water</t>
        </is>
      </c>
      <c r="X234" t="inlineStr">
        <is>
          <t>Lab</t>
        </is>
      </c>
      <c r="Y234" t="inlineStr">
        <is>
          <t>&gt;=8</t>
        </is>
      </c>
      <c r="Z234" t="inlineStr">
        <is>
          <t>Active ingredient</t>
        </is>
      </c>
      <c r="AA234"/>
      <c r="AB234" t="n">
        <v>103.0</v>
      </c>
      <c r="AC234"/>
      <c r="AD234" t="n">
        <v>94.0</v>
      </c>
      <c r="AE234"/>
      <c r="AF234" t="n">
        <v>113.0</v>
      </c>
      <c r="AG234" t="inlineStr">
        <is>
          <t>AI mg/L</t>
        </is>
      </c>
      <c r="AH234"/>
      <c r="AI234"/>
      <c r="AJ234"/>
      <c r="AK234"/>
      <c r="AL234"/>
      <c r="AM234"/>
      <c r="AN234"/>
      <c r="AO234"/>
      <c r="AP234"/>
      <c r="AQ234"/>
      <c r="AR234"/>
      <c r="AS234"/>
      <c r="AT234"/>
      <c r="AU234"/>
      <c r="AV234"/>
      <c r="AW234"/>
      <c r="AX234" t="inlineStr">
        <is>
          <t>Mortality</t>
        </is>
      </c>
      <c r="AY234" t="inlineStr">
        <is>
          <t>Mortality</t>
        </is>
      </c>
      <c r="AZ234" t="inlineStr">
        <is>
          <t>LC50</t>
        </is>
      </c>
      <c r="BA234"/>
      <c r="BB234" t="n">
        <v>4.0</v>
      </c>
      <c r="BC234"/>
      <c r="BD234"/>
      <c r="BE234"/>
      <c r="BF234"/>
      <c r="BG234" t="inlineStr">
        <is>
          <t>Day(s)</t>
        </is>
      </c>
      <c r="BH234"/>
      <c r="BI234" t="inlineStr">
        <is>
          <t>DTXSID1020306</t>
        </is>
      </c>
      <c r="BJ234" t="inlineStr">
        <is>
          <t>10.1007/BF01607884</t>
        </is>
      </c>
      <c r="BK234"/>
      <c r="BL234" t="inlineStr">
        <is>
          <t>Acute</t>
        </is>
      </c>
      <c r="BM234"/>
      <c r="BN234"/>
      <c r="BO234"/>
      <c r="BP234"/>
      <c r="BQ234"/>
      <c r="BR234"/>
      <c r="BS234"/>
      <c r="BT234" t="inlineStr">
        <is>
          <t>--</t>
        </is>
      </c>
      <c r="BU234"/>
      <c r="BV234"/>
      <c r="BW234"/>
      <c r="BX234"/>
      <c r="BY234"/>
      <c r="BZ234"/>
      <c r="CA234"/>
      <c r="CB234"/>
      <c r="CC234"/>
      <c r="CD234"/>
      <c r="CE234"/>
      <c r="CF234"/>
      <c r="CG234"/>
      <c r="CH234"/>
      <c r="CI234"/>
      <c r="CJ234" t="inlineStr">
        <is>
          <t xml:space="preserve">SOURCE/LAB STOCK//CONTR/C,V//TMETH/1980, STANDARD E 729-80//MEDIA/AERATED, CARBON-FILTERED, UV IRRADIATED WATER FROM UPPER SAGINAW BAY OF LAKE HURON//   </t>
        </is>
      </c>
      <c r="CK234" t="inlineStr">
        <is>
          <t>Mayes,M.A., H.C. Alexander, and D.C. Dill</t>
        </is>
      </c>
      <c r="CL234" t="n">
        <v>10432.0</v>
      </c>
      <c r="CM234" t="inlineStr">
        <is>
          <t>A Study to Assess the Influence of Age on the Response of Fathead Minnows in Static Acute Toxicity Tests</t>
        </is>
      </c>
      <c r="CN234" t="inlineStr">
        <is>
          <t>Bull. Environ. Contam. Toxicol.31(2): 139-147</t>
        </is>
      </c>
      <c r="CO234" t="n">
        <v>1983.0</v>
      </c>
      <c r="CP234" t="inlineStr">
        <is>
          <t>Mayes,M.A., H.C. Alexander, and D.C. Dill (1983). A Study to Assess the Influence of Age on the Response of Fathead Minnows in Static Acute Toxicity Tests. Bull. Environ. Contam. Toxicol., 31, (2), 139-147. doi:10.1007/BF01607884. ECOREF#:10432</t>
        </is>
      </c>
    </row>
    <row r="235">
      <c r="A235" t="n">
        <v>67663.0</v>
      </c>
      <c r="B235" t="inlineStr">
        <is>
          <t>Trichloromethane</t>
        </is>
      </c>
      <c r="C235" t="inlineStr">
        <is>
          <t>Reagent Grade, Purissium, Purum, Puriss, Puris, Reinst</t>
        </is>
      </c>
      <c r="D235" t="inlineStr">
        <is>
          <t>Unmeasured</t>
        </is>
      </c>
      <c r="E235" t="inlineStr">
        <is>
          <t>American Society for Testing and Materials</t>
        </is>
      </c>
      <c r="F235"/>
      <c r="G235"/>
      <c r="H235"/>
      <c r="I235"/>
      <c r="J235"/>
      <c r="K235"/>
      <c r="L235" t="inlineStr">
        <is>
          <t>Pimephales promelas</t>
        </is>
      </c>
      <c r="M235" t="inlineStr">
        <is>
          <t>Fathead Minnow</t>
        </is>
      </c>
      <c r="N235" t="inlineStr">
        <is>
          <t>Fry</t>
        </is>
      </c>
      <c r="O235"/>
      <c r="P235"/>
      <c r="Q235"/>
      <c r="R235" t="n">
        <v>10.0</v>
      </c>
      <c r="S235"/>
      <c r="T235" t="n">
        <v>15.0</v>
      </c>
      <c r="U235" t="inlineStr">
        <is>
          <t>Day(s)</t>
        </is>
      </c>
      <c r="V235" t="inlineStr">
        <is>
          <t>Static</t>
        </is>
      </c>
      <c r="W235" t="inlineStr">
        <is>
          <t>Fresh water</t>
        </is>
      </c>
      <c r="X235" t="inlineStr">
        <is>
          <t>Lab</t>
        </is>
      </c>
      <c r="Y235" t="inlineStr">
        <is>
          <t>&gt;=8</t>
        </is>
      </c>
      <c r="Z235" t="inlineStr">
        <is>
          <t>Active ingredient</t>
        </is>
      </c>
      <c r="AA235"/>
      <c r="AB235" t="n">
        <v>129.0</v>
      </c>
      <c r="AC235"/>
      <c r="AD235" t="n">
        <v>91.0</v>
      </c>
      <c r="AE235"/>
      <c r="AF235" t="n">
        <v>197.0</v>
      </c>
      <c r="AG235" t="inlineStr">
        <is>
          <t>AI mg/L</t>
        </is>
      </c>
      <c r="AH235"/>
      <c r="AI235"/>
      <c r="AJ235"/>
      <c r="AK235"/>
      <c r="AL235"/>
      <c r="AM235"/>
      <c r="AN235"/>
      <c r="AO235"/>
      <c r="AP235"/>
      <c r="AQ235"/>
      <c r="AR235"/>
      <c r="AS235"/>
      <c r="AT235"/>
      <c r="AU235"/>
      <c r="AV235"/>
      <c r="AW235"/>
      <c r="AX235" t="inlineStr">
        <is>
          <t>Mortality</t>
        </is>
      </c>
      <c r="AY235" t="inlineStr">
        <is>
          <t>Mortality</t>
        </is>
      </c>
      <c r="AZ235" t="inlineStr">
        <is>
          <t>LC50</t>
        </is>
      </c>
      <c r="BA235"/>
      <c r="BB235" t="n">
        <v>4.0</v>
      </c>
      <c r="BC235"/>
      <c r="BD235"/>
      <c r="BE235"/>
      <c r="BF235"/>
      <c r="BG235" t="inlineStr">
        <is>
          <t>Day(s)</t>
        </is>
      </c>
      <c r="BH235"/>
      <c r="BI235" t="inlineStr">
        <is>
          <t>DTXSID1020306</t>
        </is>
      </c>
      <c r="BJ235" t="inlineStr">
        <is>
          <t>10.1007/BF01607884</t>
        </is>
      </c>
      <c r="BK235"/>
      <c r="BL235" t="inlineStr">
        <is>
          <t>Acute</t>
        </is>
      </c>
      <c r="BM235"/>
      <c r="BN235"/>
      <c r="BO235"/>
      <c r="BP235"/>
      <c r="BQ235"/>
      <c r="BR235"/>
      <c r="BS235"/>
      <c r="BT235" t="inlineStr">
        <is>
          <t>--</t>
        </is>
      </c>
      <c r="BU235"/>
      <c r="BV235"/>
      <c r="BW235"/>
      <c r="BX235"/>
      <c r="BY235"/>
      <c r="BZ235"/>
      <c r="CA235"/>
      <c r="CB235"/>
      <c r="CC235"/>
      <c r="CD235"/>
      <c r="CE235"/>
      <c r="CF235"/>
      <c r="CG235"/>
      <c r="CH235"/>
      <c r="CI235" t="inlineStr">
        <is>
          <t xml:space="preserve">CONC1/GEOMETRIC MEAN OF 2 TESTS// </t>
        </is>
      </c>
      <c r="CJ235" t="inlineStr">
        <is>
          <t xml:space="preserve">SOURCE/LAB STOCK//CONTR/C,V//TMETH/1980, STANDARD E 729-80//MEDIA/AERATED, CARBON-FILTERED, UV IRRADIATED WATER FROM UPPER SAGINAW BAY OF LAKE HURON//  CONC1/GEOMETRIC MEAN OF 2 TESTS// </t>
        </is>
      </c>
      <c r="CK235" t="inlineStr">
        <is>
          <t>Mayes,M.A., H.C. Alexander, and D.C. Dill</t>
        </is>
      </c>
      <c r="CL235" t="n">
        <v>10432.0</v>
      </c>
      <c r="CM235" t="inlineStr">
        <is>
          <t>A Study to Assess the Influence of Age on the Response of Fathead Minnows in Static Acute Toxicity Tests</t>
        </is>
      </c>
      <c r="CN235" t="inlineStr">
        <is>
          <t>Bull. Environ. Contam. Toxicol.31(2): 139-147</t>
        </is>
      </c>
      <c r="CO235" t="n">
        <v>1983.0</v>
      </c>
      <c r="CP235" t="inlineStr">
        <is>
          <t>Mayes,M.A., H.C. Alexander, and D.C. Dill (1983). A Study to Assess the Influence of Age on the Response of Fathead Minnows in Static Acute Toxicity Tests. Bull. Environ. Contam. Toxicol., 31, (2), 139-147. doi:10.1007/BF01607884. ECOREF#:10432</t>
        </is>
      </c>
    </row>
    <row r="236">
      <c r="A236" t="n">
        <v>67663.0</v>
      </c>
      <c r="B236" t="inlineStr">
        <is>
          <t>Trichloromethane</t>
        </is>
      </c>
      <c r="C236"/>
      <c r="D236" t="inlineStr">
        <is>
          <t>Measured</t>
        </is>
      </c>
      <c r="E236" t="inlineStr">
        <is>
          <t>Not coded</t>
        </is>
      </c>
      <c r="F236" t="inlineStr">
        <is>
          <t>&gt;</t>
        </is>
      </c>
      <c r="G236" t="n">
        <v>99.0</v>
      </c>
      <c r="H236"/>
      <c r="I236"/>
      <c r="J236"/>
      <c r="K236"/>
      <c r="L236" t="inlineStr">
        <is>
          <t>Pimephales promelas</t>
        </is>
      </c>
      <c r="M236" t="inlineStr">
        <is>
          <t>Fathead Minnow</t>
        </is>
      </c>
      <c r="N236"/>
      <c r="O236"/>
      <c r="P236" t="n">
        <v>30.0</v>
      </c>
      <c r="Q236"/>
      <c r="R236"/>
      <c r="S236"/>
      <c r="T236"/>
      <c r="U236" t="inlineStr">
        <is>
          <t>Day(s)</t>
        </is>
      </c>
      <c r="V236" t="inlineStr">
        <is>
          <t>Flow-through</t>
        </is>
      </c>
      <c r="W236" t="inlineStr">
        <is>
          <t>Fresh water</t>
        </is>
      </c>
      <c r="X236" t="inlineStr">
        <is>
          <t>Lab</t>
        </is>
      </c>
      <c r="Y236"/>
      <c r="Z236" t="inlineStr">
        <is>
          <t>Active ingredient</t>
        </is>
      </c>
      <c r="AA236"/>
      <c r="AB236" t="n">
        <v>70.7</v>
      </c>
      <c r="AC236"/>
      <c r="AD236" t="n">
        <v>62.8</v>
      </c>
      <c r="AE236"/>
      <c r="AF236" t="n">
        <v>79.6</v>
      </c>
      <c r="AG236" t="inlineStr">
        <is>
          <t>AI mg/L</t>
        </is>
      </c>
      <c r="AH236"/>
      <c r="AI236"/>
      <c r="AJ236"/>
      <c r="AK236"/>
      <c r="AL236"/>
      <c r="AM236"/>
      <c r="AN236"/>
      <c r="AO236"/>
      <c r="AP236"/>
      <c r="AQ236"/>
      <c r="AR236"/>
      <c r="AS236"/>
      <c r="AT236"/>
      <c r="AU236"/>
      <c r="AV236"/>
      <c r="AW236"/>
      <c r="AX236" t="inlineStr">
        <is>
          <t>Mortality</t>
        </is>
      </c>
      <c r="AY236" t="inlineStr">
        <is>
          <t>Mortality</t>
        </is>
      </c>
      <c r="AZ236" t="inlineStr">
        <is>
          <t>LC50</t>
        </is>
      </c>
      <c r="BA236"/>
      <c r="BB236" t="n">
        <v>4.0</v>
      </c>
      <c r="BC236"/>
      <c r="BD236"/>
      <c r="BE236"/>
      <c r="BF236"/>
      <c r="BG236" t="inlineStr">
        <is>
          <t>Day(s)</t>
        </is>
      </c>
      <c r="BH236" t="inlineStr">
        <is>
          <t>Pure</t>
        </is>
      </c>
      <c r="BI236" t="inlineStr">
        <is>
          <t>DTXSID1020306</t>
        </is>
      </c>
      <c r="BJ236"/>
      <c r="BK236"/>
      <c r="BL236"/>
      <c r="BM236"/>
      <c r="BN236"/>
      <c r="BO236"/>
      <c r="BP236"/>
      <c r="BQ236"/>
      <c r="BR236"/>
      <c r="BS236"/>
      <c r="BT236" t="inlineStr">
        <is>
          <t>--</t>
        </is>
      </c>
      <c r="BU236"/>
      <c r="BV236"/>
      <c r="BW236"/>
      <c r="BX236"/>
      <c r="BY236"/>
      <c r="BZ236"/>
      <c r="CA236"/>
      <c r="CB236"/>
      <c r="CC236"/>
      <c r="CD236"/>
      <c r="CE236"/>
      <c r="CF236"/>
      <c r="CG236"/>
      <c r="CH236"/>
      <c r="CI236" t="inlineStr">
        <is>
          <t xml:space="preserve"> Fish were exposed to 0%, 20%, 40%, 60%, 80% and 100% of the stock solution.  The test fish were hyperactive, darklyED// colored and they lost equilibrium prior to death. </t>
        </is>
      </c>
      <c r="CJ236" t="inlineStr">
        <is>
          <t xml:space="preserve">   Fish were exposed to 0%, 20%, 40%, 60%, 80% and 100% of the stock solution.  The test fish were hyperactive, darklyED// colored and they lost equilibrium prior to death. </t>
        </is>
      </c>
      <c r="CK236" t="inlineStr">
        <is>
          <t>Geiger,D.L., L.T. Brooke, and D.J. Call</t>
        </is>
      </c>
      <c r="CL236" t="n">
        <v>3217.0</v>
      </c>
      <c r="CM236" t="inlineStr">
        <is>
          <t>Acute Toxicities of Organic Chemicals to Fathead Minnows (Pimephales promelas), Volume V</t>
        </is>
      </c>
      <c r="CN236" t="inlineStr">
        <is>
          <t>Center for Lake Superior Environmental Studies, University of Wisconsin, Superior, WI:332 p.</t>
        </is>
      </c>
      <c r="CO236" t="n">
        <v>1990.0</v>
      </c>
      <c r="CP236" t="inlineStr">
        <is>
          <t>Geiger,D.L., L.T. Brooke, and D.J. Call (1990). Acute Toxicities of Organic Chemicals to Fathead Minnows (Pimephales promelas), Volume V. Center for Lake Superior Environmental Studies, University of Wisconsin, Superior, WI, 332 p. ECOREF#:3217</t>
        </is>
      </c>
    </row>
    <row r="237">
      <c r="A237" t="n">
        <v>67663.0</v>
      </c>
      <c r="B237" t="inlineStr">
        <is>
          <t>Trichloromethane</t>
        </is>
      </c>
      <c r="C237" t="inlineStr">
        <is>
          <t>Reagent Grade, Purissium, Purum, Puriss, Puris, Reinst</t>
        </is>
      </c>
      <c r="D237" t="inlineStr">
        <is>
          <t>Measured</t>
        </is>
      </c>
      <c r="E237" t="inlineStr">
        <is>
          <t>American Society for Testing and Materials</t>
        </is>
      </c>
      <c r="F237"/>
      <c r="G237"/>
      <c r="H237"/>
      <c r="I237"/>
      <c r="J237"/>
      <c r="K237"/>
      <c r="L237" t="inlineStr">
        <is>
          <t>Pimephales promelas</t>
        </is>
      </c>
      <c r="M237" t="inlineStr">
        <is>
          <t>Fathead Minnow</t>
        </is>
      </c>
      <c r="N237" t="inlineStr">
        <is>
          <t>Juvenile</t>
        </is>
      </c>
      <c r="O237"/>
      <c r="P237"/>
      <c r="Q237"/>
      <c r="R237" t="n">
        <v>30.0</v>
      </c>
      <c r="S237"/>
      <c r="T237" t="n">
        <v>35.0</v>
      </c>
      <c r="U237" t="inlineStr">
        <is>
          <t>Day(s)</t>
        </is>
      </c>
      <c r="V237" t="inlineStr">
        <is>
          <t>Static</t>
        </is>
      </c>
      <c r="W237" t="inlineStr">
        <is>
          <t>Fresh water</t>
        </is>
      </c>
      <c r="X237" t="inlineStr">
        <is>
          <t>Lab</t>
        </is>
      </c>
      <c r="Y237" t="inlineStr">
        <is>
          <t>6-7</t>
        </is>
      </c>
      <c r="Z237" t="inlineStr">
        <is>
          <t>Active ingredient</t>
        </is>
      </c>
      <c r="AA237"/>
      <c r="AB237" t="n">
        <v>171.0</v>
      </c>
      <c r="AC237"/>
      <c r="AD237" t="n">
        <v>131.0</v>
      </c>
      <c r="AE237"/>
      <c r="AF237" t="n">
        <v>214.0</v>
      </c>
      <c r="AG237" t="inlineStr">
        <is>
          <t>AI mg/L</t>
        </is>
      </c>
      <c r="AH237"/>
      <c r="AI237"/>
      <c r="AJ237"/>
      <c r="AK237"/>
      <c r="AL237"/>
      <c r="AM237"/>
      <c r="AN237"/>
      <c r="AO237"/>
      <c r="AP237"/>
      <c r="AQ237"/>
      <c r="AR237"/>
      <c r="AS237"/>
      <c r="AT237"/>
      <c r="AU237"/>
      <c r="AV237"/>
      <c r="AW237"/>
      <c r="AX237" t="inlineStr">
        <is>
          <t>Mortality</t>
        </is>
      </c>
      <c r="AY237" t="inlineStr">
        <is>
          <t>Mortality</t>
        </is>
      </c>
      <c r="AZ237" t="inlineStr">
        <is>
          <t>LC50</t>
        </is>
      </c>
      <c r="BA237"/>
      <c r="BB237" t="n">
        <v>4.0</v>
      </c>
      <c r="BC237"/>
      <c r="BD237"/>
      <c r="BE237"/>
      <c r="BF237"/>
      <c r="BG237" t="inlineStr">
        <is>
          <t>Day(s)</t>
        </is>
      </c>
      <c r="BH237"/>
      <c r="BI237" t="inlineStr">
        <is>
          <t>DTXSID1020306</t>
        </is>
      </c>
      <c r="BJ237"/>
      <c r="BK237"/>
      <c r="BL237" t="inlineStr">
        <is>
          <t>Acute</t>
        </is>
      </c>
      <c r="BM237" t="inlineStr">
        <is>
          <t>JV</t>
        </is>
      </c>
      <c r="BN237"/>
      <c r="BO237"/>
      <c r="BP237"/>
      <c r="BQ237"/>
      <c r="BR237"/>
      <c r="BS237"/>
      <c r="BT237" t="inlineStr">
        <is>
          <t>--</t>
        </is>
      </c>
      <c r="BU237"/>
      <c r="BV237"/>
      <c r="BW237"/>
      <c r="BX237"/>
      <c r="BY237"/>
      <c r="BZ237"/>
      <c r="CA237"/>
      <c r="CB237"/>
      <c r="CC237"/>
      <c r="CD237"/>
      <c r="CE237"/>
      <c r="CF237"/>
      <c r="CG237"/>
      <c r="CH237"/>
      <c r="CI237" t="inlineStr">
        <is>
          <t xml:space="preserve"> GEOMETRIC MEAN OF 2 TESTS</t>
        </is>
      </c>
      <c r="CJ237" t="inlineStr">
        <is>
          <t>TMETH/ASTM 1980, ENV. SCIENCES RESEARCH LAB 1981//   GEOMETRIC MEAN OF 2 TESTS</t>
        </is>
      </c>
      <c r="CK237" t="inlineStr">
        <is>
          <t>Dow Chemical Co.</t>
        </is>
      </c>
      <c r="CL237" t="n">
        <v>163462.0</v>
      </c>
      <c r="CM237" t="inlineStr">
        <is>
          <t>Study to Assess the Influence of Age on the Response of Fathead Minnows in Static Acute Toxicity Tests</t>
        </is>
      </c>
      <c r="CN237" t="inlineStr">
        <is>
          <t>EPA/OTS Doc.#86-870002091:32 p.</t>
        </is>
      </c>
      <c r="CO237" t="n">
        <v>1987.0</v>
      </c>
      <c r="CP237" t="inlineStr">
        <is>
          <t>Dow Chemical Co. (1987). Study to Assess the Influence of Age on the Response of Fathead Minnows in Static Acute Toxicity Tests. EPA/OTS Doc.#86-870002091, 32 p. ECOREF#:163462</t>
        </is>
      </c>
    </row>
    <row r="238">
      <c r="A238" t="n">
        <v>67663.0</v>
      </c>
      <c r="B238" t="inlineStr">
        <is>
          <t>Trichloromethane</t>
        </is>
      </c>
      <c r="C238" t="inlineStr">
        <is>
          <t>Reagent Grade, Purissium, Purum, Puriss, Puris, Reinst</t>
        </is>
      </c>
      <c r="D238" t="inlineStr">
        <is>
          <t>Measured</t>
        </is>
      </c>
      <c r="E238" t="inlineStr">
        <is>
          <t>American Society for Testing and Materials</t>
        </is>
      </c>
      <c r="F238"/>
      <c r="G238"/>
      <c r="H238"/>
      <c r="I238"/>
      <c r="J238"/>
      <c r="K238"/>
      <c r="L238" t="inlineStr">
        <is>
          <t>Pimephales promelas</t>
        </is>
      </c>
      <c r="M238" t="inlineStr">
        <is>
          <t>Fathead Minnow</t>
        </is>
      </c>
      <c r="N238" t="inlineStr">
        <is>
          <t>Subadult</t>
        </is>
      </c>
      <c r="O238"/>
      <c r="P238"/>
      <c r="Q238"/>
      <c r="R238" t="n">
        <v>60.0</v>
      </c>
      <c r="S238"/>
      <c r="T238" t="n">
        <v>100.0</v>
      </c>
      <c r="U238" t="inlineStr">
        <is>
          <t>Day(s)</t>
        </is>
      </c>
      <c r="V238" t="inlineStr">
        <is>
          <t>Static</t>
        </is>
      </c>
      <c r="W238" t="inlineStr">
        <is>
          <t>Fresh water</t>
        </is>
      </c>
      <c r="X238" t="inlineStr">
        <is>
          <t>Lab</t>
        </is>
      </c>
      <c r="Y238" t="inlineStr">
        <is>
          <t>6-7</t>
        </is>
      </c>
      <c r="Z238" t="inlineStr">
        <is>
          <t>Active ingredient</t>
        </is>
      </c>
      <c r="AA238"/>
      <c r="AB238" t="n">
        <v>103.0</v>
      </c>
      <c r="AC238"/>
      <c r="AD238" t="n">
        <v>94.0</v>
      </c>
      <c r="AE238"/>
      <c r="AF238" t="n">
        <v>113.0</v>
      </c>
      <c r="AG238" t="inlineStr">
        <is>
          <t>AI mg/L</t>
        </is>
      </c>
      <c r="AH238"/>
      <c r="AI238"/>
      <c r="AJ238"/>
      <c r="AK238"/>
      <c r="AL238"/>
      <c r="AM238"/>
      <c r="AN238"/>
      <c r="AO238"/>
      <c r="AP238"/>
      <c r="AQ238"/>
      <c r="AR238"/>
      <c r="AS238"/>
      <c r="AT238"/>
      <c r="AU238"/>
      <c r="AV238"/>
      <c r="AW238"/>
      <c r="AX238" t="inlineStr">
        <is>
          <t>Mortality</t>
        </is>
      </c>
      <c r="AY238" t="inlineStr">
        <is>
          <t>Mortality</t>
        </is>
      </c>
      <c r="AZ238" t="inlineStr">
        <is>
          <t>LC50</t>
        </is>
      </c>
      <c r="BA238"/>
      <c r="BB238" t="n">
        <v>4.0</v>
      </c>
      <c r="BC238"/>
      <c r="BD238"/>
      <c r="BE238"/>
      <c r="BF238"/>
      <c r="BG238" t="inlineStr">
        <is>
          <t>Day(s)</t>
        </is>
      </c>
      <c r="BH238"/>
      <c r="BI238" t="inlineStr">
        <is>
          <t>DTXSID1020306</t>
        </is>
      </c>
      <c r="BJ238"/>
      <c r="BK238"/>
      <c r="BL238" t="inlineStr">
        <is>
          <t>Acute</t>
        </is>
      </c>
      <c r="BM238" t="inlineStr">
        <is>
          <t>SA</t>
        </is>
      </c>
      <c r="BN238"/>
      <c r="BO238"/>
      <c r="BP238"/>
      <c r="BQ238"/>
      <c r="BR238"/>
      <c r="BS238"/>
      <c r="BT238" t="inlineStr">
        <is>
          <t>--</t>
        </is>
      </c>
      <c r="BU238"/>
      <c r="BV238"/>
      <c r="BW238"/>
      <c r="BX238"/>
      <c r="BY238"/>
      <c r="BZ238"/>
      <c r="CA238"/>
      <c r="CB238"/>
      <c r="CC238"/>
      <c r="CD238"/>
      <c r="CE238"/>
      <c r="CF238"/>
      <c r="CG238"/>
      <c r="CH238"/>
      <c r="CI238"/>
      <c r="CJ238" t="inlineStr">
        <is>
          <t xml:space="preserve">TMETH/ASTM 1980, ENV. SCIENCES RESEARCH LAB 1981//   </t>
        </is>
      </c>
      <c r="CK238" t="inlineStr">
        <is>
          <t>Dow Chemical Co.</t>
        </is>
      </c>
      <c r="CL238" t="n">
        <v>163462.0</v>
      </c>
      <c r="CM238" t="inlineStr">
        <is>
          <t>Study to Assess the Influence of Age on the Response of Fathead Minnows in Static Acute Toxicity Tests</t>
        </is>
      </c>
      <c r="CN238" t="inlineStr">
        <is>
          <t>EPA/OTS Doc.#86-870002091:32 p.</t>
        </is>
      </c>
      <c r="CO238" t="n">
        <v>1987.0</v>
      </c>
      <c r="CP238" t="inlineStr">
        <is>
          <t>Dow Chemical Co. (1987). Study to Assess the Influence of Age on the Response of Fathead Minnows in Static Acute Toxicity Tests. EPA/OTS Doc.#86-870002091, 32 p. ECOREF#:163462</t>
        </is>
      </c>
    </row>
    <row r="239">
      <c r="A239" t="n">
        <v>67663.0</v>
      </c>
      <c r="B239" t="inlineStr">
        <is>
          <t>Trichloromethane</t>
        </is>
      </c>
      <c r="C239" t="inlineStr">
        <is>
          <t>American chemical society grade</t>
        </is>
      </c>
      <c r="D239" t="inlineStr">
        <is>
          <t>Measured</t>
        </is>
      </c>
      <c r="E239" t="inlineStr">
        <is>
          <t>Not coded</t>
        </is>
      </c>
      <c r="F239"/>
      <c r="G239"/>
      <c r="H239"/>
      <c r="I239"/>
      <c r="J239"/>
      <c r="K239"/>
      <c r="L239" t="inlineStr">
        <is>
          <t>Pimephales promelas</t>
        </is>
      </c>
      <c r="M239" t="inlineStr">
        <is>
          <t>Fathead Minnow</t>
        </is>
      </c>
      <c r="N239"/>
      <c r="O239"/>
      <c r="P239" t="n">
        <v>1.0</v>
      </c>
      <c r="Q239"/>
      <c r="R239"/>
      <c r="S239"/>
      <c r="T239"/>
      <c r="U239" t="inlineStr">
        <is>
          <t>Age class</t>
        </is>
      </c>
      <c r="V239" t="inlineStr">
        <is>
          <t>Static</t>
        </is>
      </c>
      <c r="W239" t="inlineStr">
        <is>
          <t>Fresh water</t>
        </is>
      </c>
      <c r="X239" t="inlineStr">
        <is>
          <t>Lab</t>
        </is>
      </c>
      <c r="Y239"/>
      <c r="Z239" t="inlineStr">
        <is>
          <t>Active ingredient</t>
        </is>
      </c>
      <c r="AA239"/>
      <c r="AB239" t="n">
        <v>73.09</v>
      </c>
      <c r="AC239"/>
      <c r="AD239" t="n">
        <v>65.05</v>
      </c>
      <c r="AE239"/>
      <c r="AF239" t="n">
        <v>82.01</v>
      </c>
      <c r="AG239" t="inlineStr">
        <is>
          <t>AI mg/L</t>
        </is>
      </c>
      <c r="AH239"/>
      <c r="AI239"/>
      <c r="AJ239"/>
      <c r="AK239"/>
      <c r="AL239"/>
      <c r="AM239"/>
      <c r="AN239"/>
      <c r="AO239"/>
      <c r="AP239"/>
      <c r="AQ239"/>
      <c r="AR239"/>
      <c r="AS239"/>
      <c r="AT239"/>
      <c r="AU239"/>
      <c r="AV239"/>
      <c r="AW239"/>
      <c r="AX239" t="inlineStr">
        <is>
          <t>Mortality</t>
        </is>
      </c>
      <c r="AY239" t="inlineStr">
        <is>
          <t>Mortality</t>
        </is>
      </c>
      <c r="AZ239" t="inlineStr">
        <is>
          <t>LC50</t>
        </is>
      </c>
      <c r="BA239"/>
      <c r="BB239" t="n">
        <v>4.0</v>
      </c>
      <c r="BC239"/>
      <c r="BD239"/>
      <c r="BE239"/>
      <c r="BF239"/>
      <c r="BG239" t="inlineStr">
        <is>
          <t>Day(s)</t>
        </is>
      </c>
      <c r="BH239"/>
      <c r="BI239" t="inlineStr">
        <is>
          <t>DTXSID1020306</t>
        </is>
      </c>
      <c r="BJ239"/>
      <c r="BK239"/>
      <c r="BL239"/>
      <c r="BM239"/>
      <c r="BN239"/>
      <c r="BO239"/>
      <c r="BP239"/>
      <c r="BQ239"/>
      <c r="BR239"/>
      <c r="BS239"/>
      <c r="BT239" t="inlineStr">
        <is>
          <t>--</t>
        </is>
      </c>
      <c r="BU239"/>
      <c r="BV239"/>
      <c r="BW239"/>
      <c r="BX239"/>
      <c r="BY239"/>
      <c r="BZ239"/>
      <c r="CA239"/>
      <c r="CB239"/>
      <c r="CC239"/>
      <c r="CD239"/>
      <c r="CE239"/>
      <c r="CF239"/>
      <c r="CG239"/>
      <c r="CH239"/>
      <c r="CI239"/>
      <c r="CJ239"/>
      <c r="CK239" t="inlineStr">
        <is>
          <t>Birge,W.J., J.A. Black, S.T. Ballard, and W.E. McDonnell</t>
        </is>
      </c>
      <c r="CL239" t="n">
        <v>45758.0</v>
      </c>
      <c r="CM239" t="inlineStr">
        <is>
          <t>Acute Toxicity Testing with Freshwater Fish</t>
        </is>
      </c>
      <c r="CN239" t="inlineStr">
        <is>
          <t>EPA Contract No. 68-01-6201. NUS Corporation. Pittsburgh, Pennsylvania:47 p.</t>
        </is>
      </c>
      <c r="CO239" t="n">
        <v>1982.0</v>
      </c>
      <c r="CP239" t="inlineStr">
        <is>
          <t>Birge,W.J., J.A. Black, S.T. Ballard, and W.E. McDonnell (1982). Acute Toxicity Testing with Freshwater Fish. EPA Contract No. 68-01-6201. NUS Corporation. Pittsburgh, Pennsylvania, 47 p. ECOREF#:45758</t>
        </is>
      </c>
    </row>
    <row r="240">
      <c r="A240" t="n">
        <v>67663.0</v>
      </c>
      <c r="B240" t="inlineStr">
        <is>
          <t>Trichloromethane</t>
        </is>
      </c>
      <c r="C240" t="inlineStr">
        <is>
          <t>American chemical society grade</t>
        </is>
      </c>
      <c r="D240" t="inlineStr">
        <is>
          <t>Measured</t>
        </is>
      </c>
      <c r="E240" t="inlineStr">
        <is>
          <t>Not coded</t>
        </is>
      </c>
      <c r="F240"/>
      <c r="G240"/>
      <c r="H240"/>
      <c r="I240"/>
      <c r="J240"/>
      <c r="K240"/>
      <c r="L240" t="inlineStr">
        <is>
          <t>Pimephales promelas</t>
        </is>
      </c>
      <c r="M240" t="inlineStr">
        <is>
          <t>Fathead Minnow</t>
        </is>
      </c>
      <c r="N240"/>
      <c r="O240"/>
      <c r="P240" t="n">
        <v>1.0</v>
      </c>
      <c r="Q240"/>
      <c r="R240"/>
      <c r="S240"/>
      <c r="T240"/>
      <c r="U240" t="inlineStr">
        <is>
          <t>Age class</t>
        </is>
      </c>
      <c r="V240" t="inlineStr">
        <is>
          <t>Flow-through</t>
        </is>
      </c>
      <c r="W240" t="inlineStr">
        <is>
          <t>Fresh water</t>
        </is>
      </c>
      <c r="X240" t="inlineStr">
        <is>
          <t>Lab</t>
        </is>
      </c>
      <c r="Y240"/>
      <c r="Z240" t="inlineStr">
        <is>
          <t>Active ingredient</t>
        </is>
      </c>
      <c r="AA240"/>
      <c r="AB240" t="n">
        <v>89.85</v>
      </c>
      <c r="AC240"/>
      <c r="AD240" t="n">
        <v>84.7</v>
      </c>
      <c r="AE240"/>
      <c r="AF240" t="n">
        <v>94.87</v>
      </c>
      <c r="AG240" t="inlineStr">
        <is>
          <t>AI mg/L</t>
        </is>
      </c>
      <c r="AH240"/>
      <c r="AI240"/>
      <c r="AJ240"/>
      <c r="AK240"/>
      <c r="AL240"/>
      <c r="AM240"/>
      <c r="AN240"/>
      <c r="AO240"/>
      <c r="AP240"/>
      <c r="AQ240"/>
      <c r="AR240"/>
      <c r="AS240"/>
      <c r="AT240"/>
      <c r="AU240"/>
      <c r="AV240"/>
      <c r="AW240"/>
      <c r="AX240" t="inlineStr">
        <is>
          <t>Mortality</t>
        </is>
      </c>
      <c r="AY240" t="inlineStr">
        <is>
          <t>Mortality</t>
        </is>
      </c>
      <c r="AZ240" t="inlineStr">
        <is>
          <t>LC50</t>
        </is>
      </c>
      <c r="BA240"/>
      <c r="BB240" t="n">
        <v>4.0</v>
      </c>
      <c r="BC240"/>
      <c r="BD240"/>
      <c r="BE240"/>
      <c r="BF240"/>
      <c r="BG240" t="inlineStr">
        <is>
          <t>Day(s)</t>
        </is>
      </c>
      <c r="BH240"/>
      <c r="BI240" t="inlineStr">
        <is>
          <t>DTXSID1020306</t>
        </is>
      </c>
      <c r="BJ240"/>
      <c r="BK240"/>
      <c r="BL240"/>
      <c r="BM240"/>
      <c r="BN240"/>
      <c r="BO240"/>
      <c r="BP240"/>
      <c r="BQ240"/>
      <c r="BR240"/>
      <c r="BS240"/>
      <c r="BT240" t="inlineStr">
        <is>
          <t>--</t>
        </is>
      </c>
      <c r="BU240"/>
      <c r="BV240"/>
      <c r="BW240"/>
      <c r="BX240"/>
      <c r="BY240"/>
      <c r="BZ240"/>
      <c r="CA240"/>
      <c r="CB240"/>
      <c r="CC240"/>
      <c r="CD240"/>
      <c r="CE240"/>
      <c r="CF240"/>
      <c r="CG240"/>
      <c r="CH240"/>
      <c r="CI240"/>
      <c r="CJ240"/>
      <c r="CK240" t="inlineStr">
        <is>
          <t>Birge,W.J., J.A. Black, S.T. Ballard, and W.E. McDonnell</t>
        </is>
      </c>
      <c r="CL240" t="n">
        <v>45758.0</v>
      </c>
      <c r="CM240" t="inlineStr">
        <is>
          <t>Acute Toxicity Testing with Freshwater Fish</t>
        </is>
      </c>
      <c r="CN240" t="inlineStr">
        <is>
          <t>EPA Contract No. 68-01-6201. NUS Corporation. Pittsburgh, Pennsylvania:47 p.</t>
        </is>
      </c>
      <c r="CO240" t="n">
        <v>1982.0</v>
      </c>
      <c r="CP240" t="inlineStr">
        <is>
          <t>Birge,W.J., J.A. Black, S.T. Ballard, and W.E. McDonnell (1982). Acute Toxicity Testing with Freshwater Fish. EPA Contract No. 68-01-6201. NUS Corporation. Pittsburgh, Pennsylvania, 47 p. ECOREF#:45758</t>
        </is>
      </c>
    </row>
    <row r="241">
      <c r="A241" t="n">
        <v>67663.0</v>
      </c>
      <c r="B241" t="inlineStr">
        <is>
          <t>Trichloromethane</t>
        </is>
      </c>
      <c r="C241" t="inlineStr">
        <is>
          <t>Reagent Grade, Purissium, Purum, Puriss, Puris, Reinst</t>
        </is>
      </c>
      <c r="D241" t="inlineStr">
        <is>
          <t>Unmeasured</t>
        </is>
      </c>
      <c r="E241" t="inlineStr">
        <is>
          <t>American Society for Testing and Materials</t>
        </is>
      </c>
      <c r="F241"/>
      <c r="G241"/>
      <c r="H241"/>
      <c r="I241"/>
      <c r="J241"/>
      <c r="K241"/>
      <c r="L241" t="inlineStr">
        <is>
          <t>Pimephales promelas</t>
        </is>
      </c>
      <c r="M241" t="inlineStr">
        <is>
          <t>Fathead Minnow</t>
        </is>
      </c>
      <c r="N241" t="inlineStr">
        <is>
          <t>Juvenile</t>
        </is>
      </c>
      <c r="O241"/>
      <c r="P241"/>
      <c r="Q241"/>
      <c r="R241" t="n">
        <v>30.0</v>
      </c>
      <c r="S241"/>
      <c r="T241" t="n">
        <v>35.0</v>
      </c>
      <c r="U241" t="inlineStr">
        <is>
          <t>Day(s)</t>
        </is>
      </c>
      <c r="V241" t="inlineStr">
        <is>
          <t>Static</t>
        </is>
      </c>
      <c r="W241" t="inlineStr">
        <is>
          <t>Fresh water</t>
        </is>
      </c>
      <c r="X241" t="inlineStr">
        <is>
          <t>Lab</t>
        </is>
      </c>
      <c r="Y241" t="inlineStr">
        <is>
          <t>&gt;=8</t>
        </is>
      </c>
      <c r="Z241" t="inlineStr">
        <is>
          <t>Active ingredient</t>
        </is>
      </c>
      <c r="AA241"/>
      <c r="AB241" t="n">
        <v>171.0</v>
      </c>
      <c r="AC241"/>
      <c r="AD241" t="n">
        <v>131.0</v>
      </c>
      <c r="AE241"/>
      <c r="AF241" t="n">
        <v>214.0</v>
      </c>
      <c r="AG241" t="inlineStr">
        <is>
          <t>AI mg/L</t>
        </is>
      </c>
      <c r="AH241"/>
      <c r="AI241"/>
      <c r="AJ241"/>
      <c r="AK241"/>
      <c r="AL241"/>
      <c r="AM241"/>
      <c r="AN241"/>
      <c r="AO241"/>
      <c r="AP241"/>
      <c r="AQ241"/>
      <c r="AR241"/>
      <c r="AS241"/>
      <c r="AT241"/>
      <c r="AU241"/>
      <c r="AV241"/>
      <c r="AW241"/>
      <c r="AX241" t="inlineStr">
        <is>
          <t>Mortality</t>
        </is>
      </c>
      <c r="AY241" t="inlineStr">
        <is>
          <t>Mortality</t>
        </is>
      </c>
      <c r="AZ241" t="inlineStr">
        <is>
          <t>LC50</t>
        </is>
      </c>
      <c r="BA241"/>
      <c r="BB241" t="n">
        <v>4.0</v>
      </c>
      <c r="BC241"/>
      <c r="BD241"/>
      <c r="BE241"/>
      <c r="BF241"/>
      <c r="BG241" t="inlineStr">
        <is>
          <t>Day(s)</t>
        </is>
      </c>
      <c r="BH241"/>
      <c r="BI241" t="inlineStr">
        <is>
          <t>DTXSID1020306</t>
        </is>
      </c>
      <c r="BJ241" t="inlineStr">
        <is>
          <t>10.1007/BF01607884</t>
        </is>
      </c>
      <c r="BK241"/>
      <c r="BL241" t="inlineStr">
        <is>
          <t>Acute</t>
        </is>
      </c>
      <c r="BM241"/>
      <c r="BN241"/>
      <c r="BO241"/>
      <c r="BP241"/>
      <c r="BQ241"/>
      <c r="BR241"/>
      <c r="BS241"/>
      <c r="BT241" t="inlineStr">
        <is>
          <t>--</t>
        </is>
      </c>
      <c r="BU241"/>
      <c r="BV241"/>
      <c r="BW241"/>
      <c r="BX241"/>
      <c r="BY241"/>
      <c r="BZ241"/>
      <c r="CA241"/>
      <c r="CB241"/>
      <c r="CC241"/>
      <c r="CD241"/>
      <c r="CE241"/>
      <c r="CF241"/>
      <c r="CG241"/>
      <c r="CH241"/>
      <c r="CI241" t="inlineStr">
        <is>
          <t xml:space="preserve">CONC1/GEOMETRIC MEAN OF 2 TESTS// </t>
        </is>
      </c>
      <c r="CJ241" t="inlineStr">
        <is>
          <t xml:space="preserve">SOURCE/LAB STOCK//CONTR/C,V//TMETH/1980, STANDARD E 729-80//MEDIA/AERATED, CARBON-FILTERED, UV IRRADIATED WATER FROM UPPER SAGINAW BAY OF LAKE HURON//  CONC1/GEOMETRIC MEAN OF 2 TESTS// </t>
        </is>
      </c>
      <c r="CK241" t="inlineStr">
        <is>
          <t>Mayes,M.A., H.C. Alexander, and D.C. Dill</t>
        </is>
      </c>
      <c r="CL241" t="n">
        <v>10432.0</v>
      </c>
      <c r="CM241" t="inlineStr">
        <is>
          <t>A Study to Assess the Influence of Age on the Response of Fathead Minnows in Static Acute Toxicity Tests</t>
        </is>
      </c>
      <c r="CN241" t="inlineStr">
        <is>
          <t>Bull. Environ. Contam. Toxicol.31(2): 139-147</t>
        </is>
      </c>
      <c r="CO241" t="n">
        <v>1983.0</v>
      </c>
      <c r="CP241" t="inlineStr">
        <is>
          <t>Mayes,M.A., H.C. Alexander, and D.C. Dill (1983). A Study to Assess the Influence of Age on the Response of Fathead Minnows in Static Acute Toxicity Tests. Bull. Environ. Contam. Toxicol., 31, (2), 139-147. doi:10.1007/BF01607884. ECOREF#:10432</t>
        </is>
      </c>
    </row>
    <row r="242">
      <c r="A242" t="n">
        <v>67685.0</v>
      </c>
      <c r="B242" t="inlineStr">
        <is>
          <t>Sulfinyl bis(methane)</t>
        </is>
      </c>
      <c r="C242"/>
      <c r="D242" t="inlineStr">
        <is>
          <t>Measured</t>
        </is>
      </c>
      <c r="E242" t="inlineStr">
        <is>
          <t>Not coded</t>
        </is>
      </c>
      <c r="F242" t="inlineStr">
        <is>
          <t>&gt;</t>
        </is>
      </c>
      <c r="G242" t="n">
        <v>99.0</v>
      </c>
      <c r="H242"/>
      <c r="I242"/>
      <c r="J242"/>
      <c r="K242"/>
      <c r="L242" t="inlineStr">
        <is>
          <t>Pimephales promelas</t>
        </is>
      </c>
      <c r="M242" t="inlineStr">
        <is>
          <t>Fathead Minnow</t>
        </is>
      </c>
      <c r="N242"/>
      <c r="O242"/>
      <c r="P242" t="n">
        <v>31.0</v>
      </c>
      <c r="Q242"/>
      <c r="R242"/>
      <c r="S242"/>
      <c r="T242"/>
      <c r="U242" t="inlineStr">
        <is>
          <t>Day(s)</t>
        </is>
      </c>
      <c r="V242" t="inlineStr">
        <is>
          <t>Flow-through</t>
        </is>
      </c>
      <c r="W242" t="inlineStr">
        <is>
          <t>Fresh water</t>
        </is>
      </c>
      <c r="X242" t="inlineStr">
        <is>
          <t>Lab</t>
        </is>
      </c>
      <c r="Y242"/>
      <c r="Z242" t="inlineStr">
        <is>
          <t>Active ingredient</t>
        </is>
      </c>
      <c r="AA242"/>
      <c r="AB242" t="n">
        <v>34000.0</v>
      </c>
      <c r="AC242"/>
      <c r="AD242"/>
      <c r="AE242"/>
      <c r="AF242"/>
      <c r="AG242" t="inlineStr">
        <is>
          <t>AI mg/L</t>
        </is>
      </c>
      <c r="AH242"/>
      <c r="AI242"/>
      <c r="AJ242"/>
      <c r="AK242"/>
      <c r="AL242"/>
      <c r="AM242"/>
      <c r="AN242"/>
      <c r="AO242"/>
      <c r="AP242"/>
      <c r="AQ242"/>
      <c r="AR242"/>
      <c r="AS242"/>
      <c r="AT242"/>
      <c r="AU242"/>
      <c r="AV242"/>
      <c r="AW242"/>
      <c r="AX242" t="inlineStr">
        <is>
          <t>Mortality</t>
        </is>
      </c>
      <c r="AY242" t="inlineStr">
        <is>
          <t>Mortality</t>
        </is>
      </c>
      <c r="AZ242" t="inlineStr">
        <is>
          <t>LC50</t>
        </is>
      </c>
      <c r="BA242"/>
      <c r="BB242" t="n">
        <v>4.0</v>
      </c>
      <c r="BC242"/>
      <c r="BD242"/>
      <c r="BE242"/>
      <c r="BF242"/>
      <c r="BG242" t="inlineStr">
        <is>
          <t>Day(s)</t>
        </is>
      </c>
      <c r="BH242" t="inlineStr">
        <is>
          <t>Pure</t>
        </is>
      </c>
      <c r="BI242" t="inlineStr">
        <is>
          <t>DTXSID2021735</t>
        </is>
      </c>
      <c r="BJ242"/>
      <c r="BK242"/>
      <c r="BL242"/>
      <c r="BM242"/>
      <c r="BN242"/>
      <c r="BO242"/>
      <c r="BP242"/>
      <c r="BQ242"/>
      <c r="BR242"/>
      <c r="BS242"/>
      <c r="BT242" t="inlineStr">
        <is>
          <t>--</t>
        </is>
      </c>
      <c r="BU242"/>
      <c r="BV242"/>
      <c r="BW242"/>
      <c r="BX242"/>
      <c r="BY242"/>
      <c r="BZ242"/>
      <c r="CA242"/>
      <c r="CB242"/>
      <c r="CC242"/>
      <c r="CD242"/>
      <c r="CE242"/>
      <c r="CF242"/>
      <c r="CG242"/>
      <c r="CH242"/>
      <c r="CI242"/>
      <c r="CJ242"/>
      <c r="CK242" t="inlineStr">
        <is>
          <t>Geiger,D.L., L.T. Brooke, and D.J. Call</t>
        </is>
      </c>
      <c r="CL242" t="n">
        <v>3217.0</v>
      </c>
      <c r="CM242" t="inlineStr">
        <is>
          <t>Acute Toxicities of Organic Chemicals to Fathead Minnows (Pimephales promelas), Volume V</t>
        </is>
      </c>
      <c r="CN242" t="inlineStr">
        <is>
          <t>Center for Lake Superior Environmental Studies, University of Wisconsin, Superior, WI:332 p.</t>
        </is>
      </c>
      <c r="CO242" t="n">
        <v>1990.0</v>
      </c>
      <c r="CP242" t="inlineStr">
        <is>
          <t>Geiger,D.L., L.T. Brooke, and D.J. Call (1990). Acute Toxicities of Organic Chemicals to Fathead Minnows (Pimephales promelas), Volume V. Center for Lake Superior Environmental Studies, University of Wisconsin, Superior, WI, 332 p. ECOREF#:3217</t>
        </is>
      </c>
    </row>
    <row r="243">
      <c r="A243" t="n">
        <v>67721.0</v>
      </c>
      <c r="B243" t="inlineStr">
        <is>
          <t>1,1,1,2,2,2-Hexachloroethane</t>
        </is>
      </c>
      <c r="C243"/>
      <c r="D243" t="inlineStr">
        <is>
          <t>Not reported</t>
        </is>
      </c>
      <c r="E243" t="inlineStr">
        <is>
          <t>Not coded</t>
        </is>
      </c>
      <c r="F243" t="inlineStr">
        <is>
          <t>&gt;</t>
        </is>
      </c>
      <c r="G243" t="n">
        <v>98.0</v>
      </c>
      <c r="H243"/>
      <c r="I243"/>
      <c r="J243"/>
      <c r="K243"/>
      <c r="L243" t="inlineStr">
        <is>
          <t>Pimephales promelas</t>
        </is>
      </c>
      <c r="M243" t="inlineStr">
        <is>
          <t>Fathead Minnow</t>
        </is>
      </c>
      <c r="N243"/>
      <c r="O243"/>
      <c r="P243"/>
      <c r="Q243"/>
      <c r="R243"/>
      <c r="S243"/>
      <c r="T243"/>
      <c r="U243"/>
      <c r="V243" t="inlineStr">
        <is>
          <t>Flow-through</t>
        </is>
      </c>
      <c r="W243" t="inlineStr">
        <is>
          <t>Fresh water</t>
        </is>
      </c>
      <c r="X243" t="inlineStr">
        <is>
          <t>Not reported</t>
        </is>
      </c>
      <c r="Y243"/>
      <c r="Z243" t="inlineStr">
        <is>
          <t>Active ingredient</t>
        </is>
      </c>
      <c r="AA243"/>
      <c r="AB243" t="n">
        <v>1.2452524</v>
      </c>
      <c r="AC243"/>
      <c r="AD243"/>
      <c r="AE243"/>
      <c r="AF243"/>
      <c r="AG243" t="inlineStr">
        <is>
          <t>AI mg/L</t>
        </is>
      </c>
      <c r="AH243"/>
      <c r="AI243"/>
      <c r="AJ243"/>
      <c r="AK243"/>
      <c r="AL243"/>
      <c r="AM243"/>
      <c r="AN243"/>
      <c r="AO243"/>
      <c r="AP243"/>
      <c r="AQ243"/>
      <c r="AR243"/>
      <c r="AS243"/>
      <c r="AT243"/>
      <c r="AU243"/>
      <c r="AV243"/>
      <c r="AW243"/>
      <c r="AX243" t="inlineStr">
        <is>
          <t>Mortality</t>
        </is>
      </c>
      <c r="AY243" t="inlineStr">
        <is>
          <t>Mortality</t>
        </is>
      </c>
      <c r="AZ243" t="inlineStr">
        <is>
          <t>LC50</t>
        </is>
      </c>
      <c r="BA243"/>
      <c r="BB243" t="n">
        <v>4.0</v>
      </c>
      <c r="BC243"/>
      <c r="BD243"/>
      <c r="BE243"/>
      <c r="BF243"/>
      <c r="BG243" t="inlineStr">
        <is>
          <t>Day(s)</t>
        </is>
      </c>
      <c r="BH243"/>
      <c r="BI243" t="inlineStr">
        <is>
          <t>DTXSID7020689</t>
        </is>
      </c>
      <c r="BJ243"/>
      <c r="BK243"/>
      <c r="BL243"/>
      <c r="BM243"/>
      <c r="BN243"/>
      <c r="BO243"/>
      <c r="BP243"/>
      <c r="BQ243"/>
      <c r="BR243"/>
      <c r="BS243"/>
      <c r="BT243" t="inlineStr">
        <is>
          <t>--</t>
        </is>
      </c>
      <c r="BU243"/>
      <c r="BV243"/>
      <c r="BW243"/>
      <c r="BX243"/>
      <c r="BY243"/>
      <c r="BZ243"/>
      <c r="CA243"/>
      <c r="CB243"/>
      <c r="CC243"/>
      <c r="CD243"/>
      <c r="CE243"/>
      <c r="CF243"/>
      <c r="CG243"/>
      <c r="CH243"/>
      <c r="CI243"/>
      <c r="CJ243"/>
      <c r="CK243" t="inlineStr">
        <is>
          <t>Bottger,A.</t>
        </is>
      </c>
      <c r="CL243" t="n">
        <v>5876.0</v>
      </c>
      <c r="CM243" t="inlineStr">
        <is>
          <t>Belastung der Anwohner von Chemisch-Reinigungsanlegen durch Tetrachlorethylen</t>
        </is>
      </c>
      <c r="CN243" t="inlineStr">
        <is>
          <t>vortrag:30</t>
        </is>
      </c>
      <c r="CO243" t="n">
        <v>1988.0</v>
      </c>
      <c r="CP243" t="inlineStr">
        <is>
          <t>Bottger,A. (1988). Belastung der Anwohner von Chemisch-Reinigungsanlegen durch Tetrachlorethylen. vortrag, 30. ECOREF#:5876</t>
        </is>
      </c>
    </row>
    <row r="244">
      <c r="A244" t="n">
        <v>67721.0</v>
      </c>
      <c r="B244" t="inlineStr">
        <is>
          <t>1,1,1,2,2,2-Hexachloroethane</t>
        </is>
      </c>
      <c r="C244"/>
      <c r="D244" t="inlineStr">
        <is>
          <t>Measured</t>
        </is>
      </c>
      <c r="E244" t="inlineStr">
        <is>
          <t>Not reported</t>
        </is>
      </c>
      <c r="F244"/>
      <c r="G244" t="n">
        <v>98.0</v>
      </c>
      <c r="H244"/>
      <c r="I244"/>
      <c r="J244"/>
      <c r="K244"/>
      <c r="L244" t="inlineStr">
        <is>
          <t>Pimephales promelas</t>
        </is>
      </c>
      <c r="M244" t="inlineStr">
        <is>
          <t>Fathead Minnow</t>
        </is>
      </c>
      <c r="N244"/>
      <c r="O244"/>
      <c r="P244" t="n">
        <v>44.0</v>
      </c>
      <c r="Q244"/>
      <c r="R244"/>
      <c r="S244"/>
      <c r="T244"/>
      <c r="U244" t="inlineStr">
        <is>
          <t>Day(s)</t>
        </is>
      </c>
      <c r="V244" t="inlineStr">
        <is>
          <t>Flow-through</t>
        </is>
      </c>
      <c r="W244" t="inlineStr">
        <is>
          <t>Fresh water</t>
        </is>
      </c>
      <c r="X244" t="inlineStr">
        <is>
          <t>Lab</t>
        </is>
      </c>
      <c r="Y244"/>
      <c r="Z244" t="inlineStr">
        <is>
          <t>Active ingredient</t>
        </is>
      </c>
      <c r="AA244"/>
      <c r="AB244" t="n">
        <v>1.32</v>
      </c>
      <c r="AC244"/>
      <c r="AD244" t="n">
        <v>1.16</v>
      </c>
      <c r="AE244"/>
      <c r="AF244" t="n">
        <v>1.5</v>
      </c>
      <c r="AG244" t="inlineStr">
        <is>
          <t>AI mg/L</t>
        </is>
      </c>
      <c r="AH244"/>
      <c r="AI244"/>
      <c r="AJ244"/>
      <c r="AK244"/>
      <c r="AL244"/>
      <c r="AM244"/>
      <c r="AN244"/>
      <c r="AO244"/>
      <c r="AP244"/>
      <c r="AQ244"/>
      <c r="AR244"/>
      <c r="AS244"/>
      <c r="AT244"/>
      <c r="AU244"/>
      <c r="AV244"/>
      <c r="AW244"/>
      <c r="AX244" t="inlineStr">
        <is>
          <t>Mortality</t>
        </is>
      </c>
      <c r="AY244" t="inlineStr">
        <is>
          <t>Mortality</t>
        </is>
      </c>
      <c r="AZ244" t="inlineStr">
        <is>
          <t>LC50</t>
        </is>
      </c>
      <c r="BA244"/>
      <c r="BB244" t="n">
        <v>4.0</v>
      </c>
      <c r="BC244"/>
      <c r="BD244"/>
      <c r="BE244"/>
      <c r="BF244"/>
      <c r="BG244" t="inlineStr">
        <is>
          <t>Day(s)</t>
        </is>
      </c>
      <c r="BH244"/>
      <c r="BI244" t="inlineStr">
        <is>
          <t>DTXSID7020689</t>
        </is>
      </c>
      <c r="BJ244"/>
      <c r="BK244"/>
      <c r="BL244" t="inlineStr">
        <is>
          <t>Acute</t>
        </is>
      </c>
      <c r="BM244"/>
      <c r="BN244"/>
      <c r="BO244"/>
      <c r="BP244"/>
      <c r="BQ244"/>
      <c r="BR244"/>
      <c r="BS244"/>
      <c r="BT244" t="inlineStr">
        <is>
          <t>--</t>
        </is>
      </c>
      <c r="BU244"/>
      <c r="BV244"/>
      <c r="BW244"/>
      <c r="BX244"/>
      <c r="BY244"/>
      <c r="BZ244"/>
      <c r="CA244"/>
      <c r="CB244"/>
      <c r="CC244"/>
      <c r="CD244"/>
      <c r="CE244"/>
      <c r="CF244"/>
      <c r="CG244"/>
      <c r="CH244"/>
      <c r="CI244"/>
      <c r="CJ244" t="inlineStr">
        <is>
          <t xml:space="preserve">SOURCE/US EPA ENVIRONMENTAL RESEARCH LABORATORY DULUTH AND THE UNIVERSITY OF WISCONSIN SUPERIOR//MEDIA/FILTERED LAKE SUPERIOR WATER OR DECHLORINATED CITY OF SUPERIOR WISCONSIN WATER//   </t>
        </is>
      </c>
      <c r="CK244" t="inlineStr">
        <is>
          <t>Geiger,D.L., C.E. Northcott, D.J. Call, and L.T. Brooke</t>
        </is>
      </c>
      <c r="CL244" t="n">
        <v>12447.0</v>
      </c>
      <c r="CM244" t="inlineStr">
        <is>
          <t>Acute Toxicities of Organic Chemicals to Fathead Minnows (Pimephales promelas), Volume II</t>
        </is>
      </c>
      <c r="CN244" t="inlineStr">
        <is>
          <t>Center for Lake Superior Environmental Studies, University of Wisconsin, Superior, WI:326 p.</t>
        </is>
      </c>
      <c r="CO244" t="n">
        <v>1985.0</v>
      </c>
      <c r="CP244" t="inlineStr">
        <is>
          <t>Geiger,D.L., C.E. Northcott, D.J. Call, and L.T. Brooke (1985). Acute Toxicities of Organic Chemicals to Fathead Minnows (Pimephales promelas), Volume II. Center for Lake Superior Environmental Studies, University of Wisconsin, Superior, WI, 326 p. ECOREF#:12447</t>
        </is>
      </c>
    </row>
    <row r="245">
      <c r="A245" t="n">
        <v>67721.0</v>
      </c>
      <c r="B245" t="inlineStr">
        <is>
          <t>1,1,1,2,2,2-Hexachloroethane</t>
        </is>
      </c>
      <c r="C245"/>
      <c r="D245" t="inlineStr">
        <is>
          <t>Measured</t>
        </is>
      </c>
      <c r="E245" t="inlineStr">
        <is>
          <t>Not coded</t>
        </is>
      </c>
      <c r="F245"/>
      <c r="G245" t="n">
        <v>98.0</v>
      </c>
      <c r="H245"/>
      <c r="I245"/>
      <c r="J245"/>
      <c r="K245"/>
      <c r="L245" t="inlineStr">
        <is>
          <t>Pimephales promelas</t>
        </is>
      </c>
      <c r="M245" t="inlineStr">
        <is>
          <t>Fathead Minnow</t>
        </is>
      </c>
      <c r="N245"/>
      <c r="O245"/>
      <c r="P245"/>
      <c r="Q245"/>
      <c r="R245"/>
      <c r="S245"/>
      <c r="T245"/>
      <c r="U245"/>
      <c r="V245" t="inlineStr">
        <is>
          <t>Flow-through</t>
        </is>
      </c>
      <c r="W245" t="inlineStr">
        <is>
          <t>Fresh water</t>
        </is>
      </c>
      <c r="X245" t="inlineStr">
        <is>
          <t>Lab</t>
        </is>
      </c>
      <c r="Y245"/>
      <c r="Z245" t="inlineStr">
        <is>
          <t>Active ingredient</t>
        </is>
      </c>
      <c r="AA245"/>
      <c r="AB245" t="n">
        <v>1.1</v>
      </c>
      <c r="AC245"/>
      <c r="AD245" t="n">
        <v>0.967</v>
      </c>
      <c r="AE245"/>
      <c r="AF245" t="n">
        <v>1.25</v>
      </c>
      <c r="AG245" t="inlineStr">
        <is>
          <t>AI mg/L</t>
        </is>
      </c>
      <c r="AH245"/>
      <c r="AI245"/>
      <c r="AJ245"/>
      <c r="AK245"/>
      <c r="AL245"/>
      <c r="AM245"/>
      <c r="AN245"/>
      <c r="AO245"/>
      <c r="AP245"/>
      <c r="AQ245"/>
      <c r="AR245"/>
      <c r="AS245"/>
      <c r="AT245"/>
      <c r="AU245"/>
      <c r="AV245"/>
      <c r="AW245"/>
      <c r="AX245" t="inlineStr">
        <is>
          <t>Mortality</t>
        </is>
      </c>
      <c r="AY245" t="inlineStr">
        <is>
          <t>Mortality</t>
        </is>
      </c>
      <c r="AZ245" t="inlineStr">
        <is>
          <t>LC50</t>
        </is>
      </c>
      <c r="BA245"/>
      <c r="BB245" t="n">
        <v>4.0</v>
      </c>
      <c r="BC245"/>
      <c r="BD245"/>
      <c r="BE245"/>
      <c r="BF245"/>
      <c r="BG245" t="inlineStr">
        <is>
          <t>Day(s)</t>
        </is>
      </c>
      <c r="BH245" t="inlineStr">
        <is>
          <t>Pure</t>
        </is>
      </c>
      <c r="BI245" t="inlineStr">
        <is>
          <t>DTXSID7020689</t>
        </is>
      </c>
      <c r="BJ245" t="inlineStr">
        <is>
          <t>10.1016/0043-1354(85)90351-3</t>
        </is>
      </c>
      <c r="BK245"/>
      <c r="BL245"/>
      <c r="BM245"/>
      <c r="BN245"/>
      <c r="BO245"/>
      <c r="BP245"/>
      <c r="BQ245"/>
      <c r="BR245"/>
      <c r="BS245"/>
      <c r="BT245" t="inlineStr">
        <is>
          <t>--</t>
        </is>
      </c>
      <c r="BU245"/>
      <c r="BV245"/>
      <c r="BW245"/>
      <c r="BX245"/>
      <c r="BY245"/>
      <c r="BZ245"/>
      <c r="CA245"/>
      <c r="CB245"/>
      <c r="CC245"/>
      <c r="CD245"/>
      <c r="CE245"/>
      <c r="CF245"/>
      <c r="CG245"/>
      <c r="CH245"/>
      <c r="CI245"/>
      <c r="CJ245"/>
      <c r="CK245" t="inlineStr">
        <is>
          <t>Thurston,R.V., T.A. Gilfoil, E.L. Meyn, R.K. Zajdel, T.L. Aoki, and G.D. Veith</t>
        </is>
      </c>
      <c r="CL245" t="n">
        <v>12004.0</v>
      </c>
      <c r="CM245" t="inlineStr">
        <is>
          <t>Comparative Toxicity of Ten Organic Chemicals to Ten Common Aquatic Species</t>
        </is>
      </c>
      <c r="CN245" t="inlineStr">
        <is>
          <t>Water Res.19(9): 1145-1155</t>
        </is>
      </c>
      <c r="CO245" t="n">
        <v>1985.0</v>
      </c>
      <c r="CP245" t="inlineStr">
        <is>
          <t>Thurston,R.V., T.A. Gilfoil, E.L. Meyn, R.K. Zajdel, T.L. Aoki, and G.D. Veith (1985). Comparative Toxicity of Ten Organic Chemicals to Ten Common Aquatic Species. Water Res., 19, (9), 1145-1155. doi:10.1016/0043-1354(85)90351-3. ECOREF#:12004</t>
        </is>
      </c>
    </row>
    <row r="246">
      <c r="A246" t="n">
        <v>67721.0</v>
      </c>
      <c r="B246" t="inlineStr">
        <is>
          <t>1,1,1,2,2,2-Hexachloroethane</t>
        </is>
      </c>
      <c r="C246"/>
      <c r="D246" t="inlineStr">
        <is>
          <t>Measured</t>
        </is>
      </c>
      <c r="E246" t="inlineStr">
        <is>
          <t>Not coded</t>
        </is>
      </c>
      <c r="F246"/>
      <c r="G246"/>
      <c r="H246"/>
      <c r="I246"/>
      <c r="J246"/>
      <c r="K246"/>
      <c r="L246" t="inlineStr">
        <is>
          <t>Pimephales promelas</t>
        </is>
      </c>
      <c r="M246" t="inlineStr">
        <is>
          <t>Fathead Minnow</t>
        </is>
      </c>
      <c r="N246"/>
      <c r="O246"/>
      <c r="P246"/>
      <c r="Q246"/>
      <c r="R246"/>
      <c r="S246"/>
      <c r="T246"/>
      <c r="U246"/>
      <c r="V246" t="inlineStr">
        <is>
          <t>Flow-through</t>
        </is>
      </c>
      <c r="W246" t="inlineStr">
        <is>
          <t>Fresh water</t>
        </is>
      </c>
      <c r="X246" t="inlineStr">
        <is>
          <t>Lab</t>
        </is>
      </c>
      <c r="Y246"/>
      <c r="Z246" t="inlineStr">
        <is>
          <t>Active ingredient</t>
        </is>
      </c>
      <c r="AA246"/>
      <c r="AB246" t="n">
        <v>1.23</v>
      </c>
      <c r="AC246"/>
      <c r="AD246" t="n">
        <v>1.08</v>
      </c>
      <c r="AE246"/>
      <c r="AF246" t="n">
        <v>1.4</v>
      </c>
      <c r="AG246" t="inlineStr">
        <is>
          <t>AI mg/L</t>
        </is>
      </c>
      <c r="AH246"/>
      <c r="AI246"/>
      <c r="AJ246"/>
      <c r="AK246"/>
      <c r="AL246"/>
      <c r="AM246"/>
      <c r="AN246"/>
      <c r="AO246"/>
      <c r="AP246"/>
      <c r="AQ246"/>
      <c r="AR246"/>
      <c r="AS246"/>
      <c r="AT246"/>
      <c r="AU246"/>
      <c r="AV246"/>
      <c r="AW246"/>
      <c r="AX246" t="inlineStr">
        <is>
          <t>Mortality</t>
        </is>
      </c>
      <c r="AY246" t="inlineStr">
        <is>
          <t>Mortality</t>
        </is>
      </c>
      <c r="AZ246" t="inlineStr">
        <is>
          <t>LC50</t>
        </is>
      </c>
      <c r="BA246"/>
      <c r="BB246" t="n">
        <v>4.0</v>
      </c>
      <c r="BC246"/>
      <c r="BD246"/>
      <c r="BE246"/>
      <c r="BF246"/>
      <c r="BG246" t="inlineStr">
        <is>
          <t>Day(s)</t>
        </is>
      </c>
      <c r="BH246"/>
      <c r="BI246" t="inlineStr">
        <is>
          <t>DTXSID7020689</t>
        </is>
      </c>
      <c r="BJ246" t="inlineStr">
        <is>
          <t>10.1016/0143-1471(85)90073-X</t>
        </is>
      </c>
      <c r="BK246"/>
      <c r="BL246"/>
      <c r="BM246"/>
      <c r="BN246"/>
      <c r="BO246"/>
      <c r="BP246"/>
      <c r="BQ246"/>
      <c r="BR246"/>
      <c r="BS246"/>
      <c r="BT246" t="inlineStr">
        <is>
          <t>--</t>
        </is>
      </c>
      <c r="BU246"/>
      <c r="BV246"/>
      <c r="BW246"/>
      <c r="BX246"/>
      <c r="BY246"/>
      <c r="BZ246"/>
      <c r="CA246"/>
      <c r="CB246"/>
      <c r="CC246"/>
      <c r="CD246"/>
      <c r="CE246"/>
      <c r="CF246"/>
      <c r="CG246"/>
      <c r="CH246"/>
      <c r="CI246" t="inlineStr">
        <is>
          <t xml:space="preserve"> 16 H PHOTO, 28 LUMENS// NOT FED// CONTR/CARRIER 0 % MORT// </t>
        </is>
      </c>
      <c r="CJ246" t="inlineStr">
        <is>
          <t xml:space="preserve">   16 H PHOTO, 28 LUMENS// NOT FED// CONTR/CARRIER 0 % MORT// </t>
        </is>
      </c>
      <c r="CK246" t="inlineStr">
        <is>
          <t>Phipps,G.L., and G.W. Holcombe</t>
        </is>
      </c>
      <c r="CL246" t="n">
        <v>10775.0</v>
      </c>
      <c r="CM246" t="inlineStr">
        <is>
          <t>A Method for Aquatic Multiple Species Toxicant Testing: Acute Toxicity of 10 Chemicals to 5 Vertebrates and 2 Invertebrates</t>
        </is>
      </c>
      <c r="CN246" t="inlineStr">
        <is>
          <t>Environ. Pollut. A.38(2): 141-157</t>
        </is>
      </c>
      <c r="CO246" t="n">
        <v>1985.0</v>
      </c>
      <c r="CP246" t="inlineStr">
        <is>
          <t>Phipps,G.L., and G.W. Holcombe (1985). A Method for Aquatic Multiple Species Toxicant Testing: Acute Toxicity of 10 Chemicals to 5 Vertebrates and 2 Invertebrates. Environ. Pollut. A., 38, (2), 141-157. doi:10.1016/0143-1471(85)90073-X. ECOREF#:10775</t>
        </is>
      </c>
    </row>
    <row r="247">
      <c r="A247" t="n">
        <v>67721.0</v>
      </c>
      <c r="B247" t="inlineStr">
        <is>
          <t>1,1,1,2,2,2-Hexachloroethane</t>
        </is>
      </c>
      <c r="C247"/>
      <c r="D247" t="inlineStr">
        <is>
          <t>Measured</t>
        </is>
      </c>
      <c r="E247" t="inlineStr">
        <is>
          <t>Not coded</t>
        </is>
      </c>
      <c r="F247"/>
      <c r="G247" t="n">
        <v>98.0</v>
      </c>
      <c r="H247"/>
      <c r="I247"/>
      <c r="J247"/>
      <c r="K247"/>
      <c r="L247" t="inlineStr">
        <is>
          <t>Pimephales promelas</t>
        </is>
      </c>
      <c r="M247" t="inlineStr">
        <is>
          <t>Fathead Minnow</t>
        </is>
      </c>
      <c r="N247"/>
      <c r="O247"/>
      <c r="P247"/>
      <c r="Q247"/>
      <c r="R247"/>
      <c r="S247"/>
      <c r="T247"/>
      <c r="U247"/>
      <c r="V247" t="inlineStr">
        <is>
          <t>Flow-through</t>
        </is>
      </c>
      <c r="W247" t="inlineStr">
        <is>
          <t>Fresh water</t>
        </is>
      </c>
      <c r="X247" t="inlineStr">
        <is>
          <t>Lab</t>
        </is>
      </c>
      <c r="Y247"/>
      <c r="Z247" t="inlineStr">
        <is>
          <t>Active ingredient</t>
        </is>
      </c>
      <c r="AA247"/>
      <c r="AB247" t="n">
        <v>1.39</v>
      </c>
      <c r="AC247"/>
      <c r="AD247" t="n">
        <v>1.08</v>
      </c>
      <c r="AE247"/>
      <c r="AF247" t="n">
        <v>1.78</v>
      </c>
      <c r="AG247" t="inlineStr">
        <is>
          <t>AI mg/L</t>
        </is>
      </c>
      <c r="AH247"/>
      <c r="AI247"/>
      <c r="AJ247"/>
      <c r="AK247"/>
      <c r="AL247"/>
      <c r="AM247"/>
      <c r="AN247"/>
      <c r="AO247"/>
      <c r="AP247"/>
      <c r="AQ247"/>
      <c r="AR247"/>
      <c r="AS247"/>
      <c r="AT247"/>
      <c r="AU247"/>
      <c r="AV247"/>
      <c r="AW247"/>
      <c r="AX247" t="inlineStr">
        <is>
          <t>Mortality</t>
        </is>
      </c>
      <c r="AY247" t="inlineStr">
        <is>
          <t>Mortality</t>
        </is>
      </c>
      <c r="AZ247" t="inlineStr">
        <is>
          <t>LC50</t>
        </is>
      </c>
      <c r="BA247"/>
      <c r="BB247" t="n">
        <v>4.0</v>
      </c>
      <c r="BC247"/>
      <c r="BD247"/>
      <c r="BE247"/>
      <c r="BF247"/>
      <c r="BG247" t="inlineStr">
        <is>
          <t>Day(s)</t>
        </is>
      </c>
      <c r="BH247" t="inlineStr">
        <is>
          <t>Pure</t>
        </is>
      </c>
      <c r="BI247" t="inlineStr">
        <is>
          <t>DTXSID7020689</t>
        </is>
      </c>
      <c r="BJ247" t="inlineStr">
        <is>
          <t>10.1016/0043-1354(85)90351-3</t>
        </is>
      </c>
      <c r="BK247"/>
      <c r="BL247"/>
      <c r="BM247"/>
      <c r="BN247"/>
      <c r="BO247"/>
      <c r="BP247"/>
      <c r="BQ247"/>
      <c r="BR247"/>
      <c r="BS247"/>
      <c r="BT247" t="inlineStr">
        <is>
          <t>--</t>
        </is>
      </c>
      <c r="BU247"/>
      <c r="BV247"/>
      <c r="BW247"/>
      <c r="BX247"/>
      <c r="BY247"/>
      <c r="BZ247"/>
      <c r="CA247"/>
      <c r="CB247"/>
      <c r="CC247"/>
      <c r="CD247"/>
      <c r="CE247"/>
      <c r="CF247"/>
      <c r="CG247"/>
      <c r="CH247"/>
      <c r="CI247"/>
      <c r="CJ247"/>
      <c r="CK247" t="inlineStr">
        <is>
          <t>Thurston,R.V., T.A. Gilfoil, E.L. Meyn, R.K. Zajdel, T.L. Aoki, and G.D. Veith</t>
        </is>
      </c>
      <c r="CL247" t="n">
        <v>12004.0</v>
      </c>
      <c r="CM247" t="inlineStr">
        <is>
          <t>Comparative Toxicity of Ten Organic Chemicals to Ten Common Aquatic Species</t>
        </is>
      </c>
      <c r="CN247" t="inlineStr">
        <is>
          <t>Water Res.19(9): 1145-1155</t>
        </is>
      </c>
      <c r="CO247" t="n">
        <v>1985.0</v>
      </c>
      <c r="CP247" t="inlineStr">
        <is>
          <t>Thurston,R.V., T.A. Gilfoil, E.L. Meyn, R.K. Zajdel, T.L. Aoki, and G.D. Veith (1985). Comparative Toxicity of Ten Organic Chemicals to Ten Common Aquatic Species. Water Res., 19, (9), 1145-1155. doi:10.1016/0043-1354(85)90351-3. ECOREF#:12004</t>
        </is>
      </c>
    </row>
    <row r="248">
      <c r="A248" t="n">
        <v>67721.0</v>
      </c>
      <c r="B248" t="inlineStr">
        <is>
          <t>1,1,1,2,2,2-Hexachloroethane</t>
        </is>
      </c>
      <c r="C248"/>
      <c r="D248" t="inlineStr">
        <is>
          <t>Measured</t>
        </is>
      </c>
      <c r="E248" t="inlineStr">
        <is>
          <t>Not reported</t>
        </is>
      </c>
      <c r="F248"/>
      <c r="G248"/>
      <c r="H248"/>
      <c r="I248"/>
      <c r="J248"/>
      <c r="K248"/>
      <c r="L248" t="inlineStr">
        <is>
          <t>Pimephales promelas</t>
        </is>
      </c>
      <c r="M248" t="inlineStr">
        <is>
          <t>Fathead Minnow</t>
        </is>
      </c>
      <c r="N248"/>
      <c r="O248"/>
      <c r="P248"/>
      <c r="Q248"/>
      <c r="R248" t="n">
        <v>30.0</v>
      </c>
      <c r="S248"/>
      <c r="T248" t="n">
        <v>35.0</v>
      </c>
      <c r="U248" t="inlineStr">
        <is>
          <t>Day(s)</t>
        </is>
      </c>
      <c r="V248" t="inlineStr">
        <is>
          <t>Flow-through</t>
        </is>
      </c>
      <c r="W248" t="inlineStr">
        <is>
          <t>Fresh water</t>
        </is>
      </c>
      <c r="X248" t="inlineStr">
        <is>
          <t>Lab</t>
        </is>
      </c>
      <c r="Y248"/>
      <c r="Z248" t="inlineStr">
        <is>
          <t>Active ingredient</t>
        </is>
      </c>
      <c r="AA248"/>
      <c r="AB248" t="n">
        <v>1.51</v>
      </c>
      <c r="AC248"/>
      <c r="AD248" t="n">
        <v>1.43</v>
      </c>
      <c r="AE248"/>
      <c r="AF248" t="n">
        <v>1.58</v>
      </c>
      <c r="AG248" t="inlineStr">
        <is>
          <t>AI mg/L</t>
        </is>
      </c>
      <c r="AH248"/>
      <c r="AI248"/>
      <c r="AJ248"/>
      <c r="AK248"/>
      <c r="AL248"/>
      <c r="AM248"/>
      <c r="AN248"/>
      <c r="AO248"/>
      <c r="AP248"/>
      <c r="AQ248"/>
      <c r="AR248"/>
      <c r="AS248"/>
      <c r="AT248"/>
      <c r="AU248"/>
      <c r="AV248"/>
      <c r="AW248"/>
      <c r="AX248" t="inlineStr">
        <is>
          <t>Mortality</t>
        </is>
      </c>
      <c r="AY248" t="inlineStr">
        <is>
          <t>Mortality</t>
        </is>
      </c>
      <c r="AZ248" t="inlineStr">
        <is>
          <t>LC50</t>
        </is>
      </c>
      <c r="BA248"/>
      <c r="BB248" t="n">
        <v>4.0</v>
      </c>
      <c r="BC248"/>
      <c r="BD248"/>
      <c r="BE248"/>
      <c r="BF248"/>
      <c r="BG248" t="inlineStr">
        <is>
          <t>Day(s)</t>
        </is>
      </c>
      <c r="BH248"/>
      <c r="BI248" t="inlineStr">
        <is>
          <t>DTXSID7020689</t>
        </is>
      </c>
      <c r="BJ248" t="inlineStr">
        <is>
          <t>10.1007/BF01060748</t>
        </is>
      </c>
      <c r="BK248"/>
      <c r="BL248"/>
      <c r="BM248"/>
      <c r="BN248"/>
      <c r="BO248"/>
      <c r="BP248"/>
      <c r="BQ248"/>
      <c r="BR248"/>
      <c r="BS248"/>
      <c r="BT248" t="inlineStr">
        <is>
          <t>--</t>
        </is>
      </c>
      <c r="BU248"/>
      <c r="BV248"/>
      <c r="BW248"/>
      <c r="BX248"/>
      <c r="BY248"/>
      <c r="BZ248"/>
      <c r="CA248"/>
      <c r="CB248"/>
      <c r="CC248"/>
      <c r="CD248"/>
      <c r="CE248"/>
      <c r="CF248"/>
      <c r="CG248"/>
      <c r="CH248"/>
      <c r="CI248"/>
      <c r="CJ248" t="inlineStr">
        <is>
          <t xml:space="preserve">SOURCE/LABORATORY-REARED//AP FREQ/WATER CONTINUOUSLY MIXED WITH TOXICANT//MEDIA/DILUTED LABORATORY LAKE WATER SUPPLY (LAKE SUPERIOR)//   </t>
        </is>
      </c>
      <c r="CK248" t="inlineStr">
        <is>
          <t>Walbridge,C.T., J.T. Fiandt, G.L. Phipps, and G.W. Holcombe</t>
        </is>
      </c>
      <c r="CL248" t="n">
        <v>11227.0</v>
      </c>
      <c r="CM248" t="inlineStr">
        <is>
          <t>Acute Toxicity of Ten Chlorinated Aliphatic Hydrocarbons to the Fathead Minnow (Pimephales promelas)</t>
        </is>
      </c>
      <c r="CN248" t="inlineStr">
        <is>
          <t>Arch. Environ. Contam. Toxicol.12(6): 661-666</t>
        </is>
      </c>
      <c r="CO248" t="n">
        <v>1983.0</v>
      </c>
      <c r="CP248" t="inlineStr">
        <is>
          <t>Walbridge,C.T., J.T. Fiandt, G.L. Phipps, and G.W. Holcombe (1983). Acute Toxicity of Ten Chlorinated Aliphatic Hydrocarbons to the Fathead Minnow (Pimephales promelas). Arch. Environ. Contam. Toxicol., 12, (6), 661-666. doi:10.1007/BF01060748. ECOREF#:11227</t>
        </is>
      </c>
    </row>
    <row r="249">
      <c r="A249" t="n">
        <v>67721.0</v>
      </c>
      <c r="B249" t="inlineStr">
        <is>
          <t>1,1,1,2,2,2-Hexachloroethane</t>
        </is>
      </c>
      <c r="C249"/>
      <c r="D249" t="inlineStr">
        <is>
          <t>Measured</t>
        </is>
      </c>
      <c r="E249" t="inlineStr">
        <is>
          <t>Not reported</t>
        </is>
      </c>
      <c r="F249"/>
      <c r="G249" t="n">
        <v>98.0</v>
      </c>
      <c r="H249"/>
      <c r="I249"/>
      <c r="J249"/>
      <c r="K249"/>
      <c r="L249" t="inlineStr">
        <is>
          <t>Pimephales promelas</t>
        </is>
      </c>
      <c r="M249" t="inlineStr">
        <is>
          <t>Fathead Minnow</t>
        </is>
      </c>
      <c r="N249"/>
      <c r="O249"/>
      <c r="P249" t="n">
        <v>32.0</v>
      </c>
      <c r="Q249"/>
      <c r="R249"/>
      <c r="S249"/>
      <c r="T249"/>
      <c r="U249" t="inlineStr">
        <is>
          <t>Day(s)</t>
        </is>
      </c>
      <c r="V249" t="inlineStr">
        <is>
          <t>Flow-through</t>
        </is>
      </c>
      <c r="W249" t="inlineStr">
        <is>
          <t>Fresh water</t>
        </is>
      </c>
      <c r="X249" t="inlineStr">
        <is>
          <t>Lab</t>
        </is>
      </c>
      <c r="Y249"/>
      <c r="Z249" t="inlineStr">
        <is>
          <t>Active ingredient</t>
        </is>
      </c>
      <c r="AA249"/>
      <c r="AB249" t="n">
        <v>1.53</v>
      </c>
      <c r="AC249"/>
      <c r="AD249" t="n">
        <v>1.46</v>
      </c>
      <c r="AE249"/>
      <c r="AF249" t="n">
        <v>1.6</v>
      </c>
      <c r="AG249" t="inlineStr">
        <is>
          <t>AI mg/L</t>
        </is>
      </c>
      <c r="AH249"/>
      <c r="AI249"/>
      <c r="AJ249"/>
      <c r="AK249"/>
      <c r="AL249"/>
      <c r="AM249"/>
      <c r="AN249"/>
      <c r="AO249"/>
      <c r="AP249"/>
      <c r="AQ249"/>
      <c r="AR249"/>
      <c r="AS249"/>
      <c r="AT249"/>
      <c r="AU249"/>
      <c r="AV249"/>
      <c r="AW249"/>
      <c r="AX249" t="inlineStr">
        <is>
          <t>Mortality</t>
        </is>
      </c>
      <c r="AY249" t="inlineStr">
        <is>
          <t>Mortality</t>
        </is>
      </c>
      <c r="AZ249" t="inlineStr">
        <is>
          <t>LC50</t>
        </is>
      </c>
      <c r="BA249"/>
      <c r="BB249" t="n">
        <v>4.0</v>
      </c>
      <c r="BC249"/>
      <c r="BD249"/>
      <c r="BE249"/>
      <c r="BF249"/>
      <c r="BG249" t="inlineStr">
        <is>
          <t>Day(s)</t>
        </is>
      </c>
      <c r="BH249"/>
      <c r="BI249" t="inlineStr">
        <is>
          <t>DTXSID7020689</t>
        </is>
      </c>
      <c r="BJ249"/>
      <c r="BK249"/>
      <c r="BL249" t="inlineStr">
        <is>
          <t>Acute</t>
        </is>
      </c>
      <c r="BM249"/>
      <c r="BN249"/>
      <c r="BO249"/>
      <c r="BP249"/>
      <c r="BQ249"/>
      <c r="BR249"/>
      <c r="BS249"/>
      <c r="BT249" t="inlineStr">
        <is>
          <t>--</t>
        </is>
      </c>
      <c r="BU249"/>
      <c r="BV249"/>
      <c r="BW249"/>
      <c r="BX249"/>
      <c r="BY249"/>
      <c r="BZ249"/>
      <c r="CA249"/>
      <c r="CB249"/>
      <c r="CC249"/>
      <c r="CD249"/>
      <c r="CE249"/>
      <c r="CF249"/>
      <c r="CG249"/>
      <c r="CH249"/>
      <c r="CI249"/>
      <c r="CJ249" t="inlineStr">
        <is>
          <t xml:space="preserve">SOURCE/US EPA ENVIRONMENTAL RESEARCH LABORATORY DULUTH AND THE UNIVERSITY OF WISCONSIN SUPERIOR//MEDIA/FILTERED LAKE SUPERIOR WATER OR DECHLORINATED CITY OF SUPERIOR WISCONSIN WATER//   </t>
        </is>
      </c>
      <c r="CK249" t="inlineStr">
        <is>
          <t>Geiger,D.L., C.E. Northcott, D.J. Call, and L.T. Brooke</t>
        </is>
      </c>
      <c r="CL249" t="n">
        <v>12447.0</v>
      </c>
      <c r="CM249" t="inlineStr">
        <is>
          <t>Acute Toxicities of Organic Chemicals to Fathead Minnows (Pimephales promelas), Volume II</t>
        </is>
      </c>
      <c r="CN249" t="inlineStr">
        <is>
          <t>Center for Lake Superior Environmental Studies, University of Wisconsin, Superior, WI:326 p.</t>
        </is>
      </c>
      <c r="CO249" t="n">
        <v>1985.0</v>
      </c>
      <c r="CP249" t="inlineStr">
        <is>
          <t>Geiger,D.L., C.E. Northcott, D.J. Call, and L.T. Brooke (1985). Acute Toxicities of Organic Chemicals to Fathead Minnows (Pimephales promelas), Volume II. Center for Lake Superior Environmental Studies, University of Wisconsin, Superior, WI, 326 p. ECOREF#:12447</t>
        </is>
      </c>
    </row>
    <row r="250">
      <c r="A250" t="n">
        <v>68111.0</v>
      </c>
      <c r="B250" t="inlineStr">
        <is>
          <t>Mercaptoacetic acid</t>
        </is>
      </c>
      <c r="C250"/>
      <c r="D250" t="inlineStr">
        <is>
          <t>Unmeasured</t>
        </is>
      </c>
      <c r="E250" t="inlineStr">
        <is>
          <t>Not coded</t>
        </is>
      </c>
      <c r="F250"/>
      <c r="G250"/>
      <c r="H250"/>
      <c r="I250"/>
      <c r="J250"/>
      <c r="K250"/>
      <c r="L250" t="inlineStr">
        <is>
          <t>Pimephales promelas</t>
        </is>
      </c>
      <c r="M250" t="inlineStr">
        <is>
          <t>Fathead Minnow</t>
        </is>
      </c>
      <c r="N250"/>
      <c r="O250"/>
      <c r="P250"/>
      <c r="Q250"/>
      <c r="R250"/>
      <c r="S250"/>
      <c r="T250"/>
      <c r="U250"/>
      <c r="V250" t="inlineStr">
        <is>
          <t>Static</t>
        </is>
      </c>
      <c r="W250" t="inlineStr">
        <is>
          <t>Fresh water</t>
        </is>
      </c>
      <c r="X250" t="inlineStr">
        <is>
          <t>Lab</t>
        </is>
      </c>
      <c r="Y250"/>
      <c r="Z250" t="inlineStr">
        <is>
          <t>Formulation</t>
        </is>
      </c>
      <c r="AA250"/>
      <c r="AB250" t="n">
        <v>30.0</v>
      </c>
      <c r="AC250"/>
      <c r="AD250"/>
      <c r="AE250"/>
      <c r="AF250"/>
      <c r="AG250" t="inlineStr">
        <is>
          <t>AI mg/L</t>
        </is>
      </c>
      <c r="AH250"/>
      <c r="AI250"/>
      <c r="AJ250"/>
      <c r="AK250"/>
      <c r="AL250"/>
      <c r="AM250"/>
      <c r="AN250"/>
      <c r="AO250"/>
      <c r="AP250"/>
      <c r="AQ250"/>
      <c r="AR250"/>
      <c r="AS250"/>
      <c r="AT250"/>
      <c r="AU250"/>
      <c r="AV250"/>
      <c r="AW250"/>
      <c r="AX250" t="inlineStr">
        <is>
          <t>Mortality</t>
        </is>
      </c>
      <c r="AY250" t="inlineStr">
        <is>
          <t>Mortality</t>
        </is>
      </c>
      <c r="AZ250" t="inlineStr">
        <is>
          <t>LC50</t>
        </is>
      </c>
      <c r="BA250"/>
      <c r="BB250" t="n">
        <v>4.0</v>
      </c>
      <c r="BC250"/>
      <c r="BD250"/>
      <c r="BE250"/>
      <c r="BF250"/>
      <c r="BG250" t="inlineStr">
        <is>
          <t>Day(s)</t>
        </is>
      </c>
      <c r="BH250"/>
      <c r="BI250" t="inlineStr">
        <is>
          <t>DTXSID8026141</t>
        </is>
      </c>
      <c r="BJ250" t="inlineStr">
        <is>
          <t>10.1016/0043-1354(69)90046-3</t>
        </is>
      </c>
      <c r="BK250"/>
      <c r="BL250"/>
      <c r="BM250"/>
      <c r="BN250"/>
      <c r="BO250"/>
      <c r="BP250"/>
      <c r="BQ250"/>
      <c r="BR250"/>
      <c r="BS250"/>
      <c r="BT250" t="inlineStr">
        <is>
          <t>--</t>
        </is>
      </c>
      <c r="BU250"/>
      <c r="BV250"/>
      <c r="BW250"/>
      <c r="BX250"/>
      <c r="BY250"/>
      <c r="BZ250"/>
      <c r="CA250"/>
      <c r="CB250"/>
      <c r="CC250"/>
      <c r="CD250"/>
      <c r="CE250"/>
      <c r="CF250"/>
      <c r="CG250"/>
      <c r="CH250"/>
      <c r="CI250"/>
      <c r="CJ250"/>
      <c r="CK250" t="inlineStr">
        <is>
          <t>Bender,M.E.</t>
        </is>
      </c>
      <c r="CL250" t="n">
        <v>901.0</v>
      </c>
      <c r="CM250" t="inlineStr">
        <is>
          <t>The Toxicity of the Hydrolysis and Breakdown Products of Malathion to the Fathead Minnow (Pimephales promelas, Rafinesque)</t>
        </is>
      </c>
      <c r="CN250" t="inlineStr">
        <is>
          <t>Water Res.3(8): 571-582</t>
        </is>
      </c>
      <c r="CO250" t="n">
        <v>1969.0</v>
      </c>
      <c r="CP250" t="inlineStr">
        <is>
          <t>Bender,M.E. (1969). The Toxicity of the Hydrolysis and Breakdown Products of Malathion to the Fathead Minnow (Pimephales promelas, Rafinesque). Water Res., 3, (8), 571-582. doi:10.1016/0043-1354(69)90046-3. ECOREF#:901</t>
        </is>
      </c>
    </row>
    <row r="251">
      <c r="A251" t="n">
        <v>68122.0</v>
      </c>
      <c r="B251" t="inlineStr">
        <is>
          <t>N,N-Dimethylformamide</t>
        </is>
      </c>
      <c r="C251"/>
      <c r="D251" t="inlineStr">
        <is>
          <t>Measured</t>
        </is>
      </c>
      <c r="E251" t="inlineStr">
        <is>
          <t>Not coded</t>
        </is>
      </c>
      <c r="F251"/>
      <c r="G251"/>
      <c r="H251"/>
      <c r="I251"/>
      <c r="J251"/>
      <c r="K251"/>
      <c r="L251" t="inlineStr">
        <is>
          <t>Pimephales promelas</t>
        </is>
      </c>
      <c r="M251" t="inlineStr">
        <is>
          <t>Fathead Minnow</t>
        </is>
      </c>
      <c r="N251"/>
      <c r="O251"/>
      <c r="P251"/>
      <c r="Q251"/>
      <c r="R251" t="n">
        <v>28.0</v>
      </c>
      <c r="S251"/>
      <c r="T251" t="n">
        <v>32.0</v>
      </c>
      <c r="U251" t="inlineStr">
        <is>
          <t>Day(s)</t>
        </is>
      </c>
      <c r="V251" t="inlineStr">
        <is>
          <t>Flow-through</t>
        </is>
      </c>
      <c r="W251" t="inlineStr">
        <is>
          <t>Fresh water</t>
        </is>
      </c>
      <c r="X251" t="inlineStr">
        <is>
          <t>Lab</t>
        </is>
      </c>
      <c r="Y251"/>
      <c r="Z251" t="inlineStr">
        <is>
          <t>Active ingredient</t>
        </is>
      </c>
      <c r="AA251"/>
      <c r="AB251" t="n">
        <v>10600.0</v>
      </c>
      <c r="AC251"/>
      <c r="AD251" t="n">
        <v>10400.0</v>
      </c>
      <c r="AE251"/>
      <c r="AF251" t="n">
        <v>10800.0</v>
      </c>
      <c r="AG251" t="inlineStr">
        <is>
          <t>AI mg/L</t>
        </is>
      </c>
      <c r="AH251"/>
      <c r="AI251"/>
      <c r="AJ251"/>
      <c r="AK251"/>
      <c r="AL251"/>
      <c r="AM251"/>
      <c r="AN251"/>
      <c r="AO251"/>
      <c r="AP251"/>
      <c r="AQ251"/>
      <c r="AR251"/>
      <c r="AS251"/>
      <c r="AT251"/>
      <c r="AU251"/>
      <c r="AV251"/>
      <c r="AW251"/>
      <c r="AX251" t="inlineStr">
        <is>
          <t>Mortality</t>
        </is>
      </c>
      <c r="AY251" t="inlineStr">
        <is>
          <t>Mortality</t>
        </is>
      </c>
      <c r="AZ251" t="inlineStr">
        <is>
          <t>LC50</t>
        </is>
      </c>
      <c r="BA251"/>
      <c r="BB251" t="n">
        <v>4.0</v>
      </c>
      <c r="BC251"/>
      <c r="BD251"/>
      <c r="BE251"/>
      <c r="BF251"/>
      <c r="BG251" t="inlineStr">
        <is>
          <t>Day(s)</t>
        </is>
      </c>
      <c r="BH251"/>
      <c r="BI251" t="inlineStr">
        <is>
          <t>DTXSID6020515</t>
        </is>
      </c>
      <c r="BJ251" t="inlineStr">
        <is>
          <t>10.1007/BF01607812</t>
        </is>
      </c>
      <c r="BK251"/>
      <c r="BL251"/>
      <c r="BM251"/>
      <c r="BN251"/>
      <c r="BO251"/>
      <c r="BP251"/>
      <c r="BQ251"/>
      <c r="BR251"/>
      <c r="BS251"/>
      <c r="BT251" t="inlineStr">
        <is>
          <t>--</t>
        </is>
      </c>
      <c r="BU251"/>
      <c r="BV251"/>
      <c r="BW251"/>
      <c r="BX251"/>
      <c r="BY251"/>
      <c r="BZ251"/>
      <c r="CA251"/>
      <c r="CB251"/>
      <c r="CC251"/>
      <c r="CD251"/>
      <c r="CE251"/>
      <c r="CF251"/>
      <c r="CG251"/>
      <c r="CH251"/>
      <c r="CI251"/>
      <c r="CJ251"/>
      <c r="CK251" t="inlineStr">
        <is>
          <t>Poirier,S.H., M.L. Knuth, C.D. Anderson-Buchou, L.T. Brooke, A.R. Lima, and P.J. Shubat</t>
        </is>
      </c>
      <c r="CL251" t="n">
        <v>11988.0</v>
      </c>
      <c r="CM251" t="inlineStr">
        <is>
          <t>Comparative Toxicity of Methanol and N,N-Dimethylformamide to Freshwater Fish and Invertebrates</t>
        </is>
      </c>
      <c r="CN251" t="inlineStr">
        <is>
          <t>Bull. Environ. Contam. Toxicol.37(4): 615-621</t>
        </is>
      </c>
      <c r="CO251" t="n">
        <v>1986.0</v>
      </c>
      <c r="CP251" t="inlineStr">
        <is>
          <t>Poirier,S.H., M.L. Knuth, C.D. Anderson-Buchou, L.T. Brooke, A.R. Lima, and P.J. Shubat (1986). Comparative Toxicity of Methanol and N,N-Dimethylformamide to Freshwater Fish and Invertebrates. Bull. Environ. Contam. Toxicol., 37, (4), 615-621. doi:10.1007/BF01607812. ECOREF#:11988</t>
        </is>
      </c>
    </row>
    <row r="252">
      <c r="A252" t="n">
        <v>68122.0</v>
      </c>
      <c r="B252" t="inlineStr">
        <is>
          <t>N,N-Dimethylformamide</t>
        </is>
      </c>
      <c r="C252"/>
      <c r="D252" t="inlineStr">
        <is>
          <t>Measured</t>
        </is>
      </c>
      <c r="E252" t="inlineStr">
        <is>
          <t>Not coded</t>
        </is>
      </c>
      <c r="F252"/>
      <c r="G252"/>
      <c r="H252"/>
      <c r="I252"/>
      <c r="J252"/>
      <c r="K252"/>
      <c r="L252" t="inlineStr">
        <is>
          <t>Pimephales promelas</t>
        </is>
      </c>
      <c r="M252" t="inlineStr">
        <is>
          <t>Fathead Minnow</t>
        </is>
      </c>
      <c r="N252"/>
      <c r="O252"/>
      <c r="P252"/>
      <c r="Q252"/>
      <c r="R252" t="n">
        <v>2.0</v>
      </c>
      <c r="S252"/>
      <c r="T252" t="n">
        <v>3.0</v>
      </c>
      <c r="U252" t="inlineStr">
        <is>
          <t>Month(s)</t>
        </is>
      </c>
      <c r="V252" t="inlineStr">
        <is>
          <t>Flow-through</t>
        </is>
      </c>
      <c r="W252" t="inlineStr">
        <is>
          <t>Fresh water</t>
        </is>
      </c>
      <c r="X252" t="inlineStr">
        <is>
          <t>Lab</t>
        </is>
      </c>
      <c r="Y252"/>
      <c r="Z252" t="inlineStr">
        <is>
          <t>Active ingredient</t>
        </is>
      </c>
      <c r="AA252"/>
      <c r="AB252" t="n">
        <v>10410.0</v>
      </c>
      <c r="AC252"/>
      <c r="AD252" t="n">
        <v>5714.0</v>
      </c>
      <c r="AE252"/>
      <c r="AF252" t="n">
        <v>18967.0</v>
      </c>
      <c r="AG252" t="inlineStr">
        <is>
          <t>AI mg/L</t>
        </is>
      </c>
      <c r="AH252"/>
      <c r="AI252"/>
      <c r="AJ252"/>
      <c r="AK252"/>
      <c r="AL252"/>
      <c r="AM252"/>
      <c r="AN252"/>
      <c r="AO252"/>
      <c r="AP252"/>
      <c r="AQ252"/>
      <c r="AR252"/>
      <c r="AS252"/>
      <c r="AT252"/>
      <c r="AU252"/>
      <c r="AV252"/>
      <c r="AW252"/>
      <c r="AX252" t="inlineStr">
        <is>
          <t>Mortality</t>
        </is>
      </c>
      <c r="AY252" t="inlineStr">
        <is>
          <t>Mortality</t>
        </is>
      </c>
      <c r="AZ252" t="inlineStr">
        <is>
          <t>LC50</t>
        </is>
      </c>
      <c r="BA252"/>
      <c r="BB252" t="n">
        <v>4.0</v>
      </c>
      <c r="BC252"/>
      <c r="BD252"/>
      <c r="BE252"/>
      <c r="BF252"/>
      <c r="BG252" t="inlineStr">
        <is>
          <t>Day(s)</t>
        </is>
      </c>
      <c r="BH252"/>
      <c r="BI252" t="inlineStr">
        <is>
          <t>DTXSID6020515</t>
        </is>
      </c>
      <c r="BJ252"/>
      <c r="BK252"/>
      <c r="BL252"/>
      <c r="BM252"/>
      <c r="BN252"/>
      <c r="BO252"/>
      <c r="BP252"/>
      <c r="BQ252"/>
      <c r="BR252"/>
      <c r="BS252"/>
      <c r="BT252" t="inlineStr">
        <is>
          <t>--</t>
        </is>
      </c>
      <c r="BU252"/>
      <c r="BV252"/>
      <c r="BW252"/>
      <c r="BX252"/>
      <c r="BY252"/>
      <c r="BZ252"/>
      <c r="CA252"/>
      <c r="CB252"/>
      <c r="CC252"/>
      <c r="CD252"/>
      <c r="CE252"/>
      <c r="CF252"/>
      <c r="CG252"/>
      <c r="CH252"/>
      <c r="CI252"/>
      <c r="CJ252"/>
      <c r="CK252" t="inlineStr">
        <is>
          <t>Cardwell,R.D., D.G. Foreman, T.R. Payne, and D.J. Wilbur</t>
        </is>
      </c>
      <c r="CL252" t="n">
        <v>2470.0</v>
      </c>
      <c r="CM252" t="inlineStr">
        <is>
          <t>Acute and Chronic Toxicity of Four Organic Chemicals to Fish</t>
        </is>
      </c>
      <c r="CN252" t="inlineStr">
        <is>
          <t>U.S.EPA, Environ.Res.Lab., Duluth, MN; Contract 68-01-0711 (Unpublished):26 p.</t>
        </is>
      </c>
      <c r="CO252" t="n">
        <v>1978.0</v>
      </c>
      <c r="CP252" t="inlineStr">
        <is>
          <t>Cardwell,R.D., D.G. Foreman, T.R. Payne, and D.J. Wilbur (1978). Acute and Chronic Toxicity of Four Organic Chemicals to Fish. U.S.EPA, Environ.Res.Lab., Duluth, MN; Contract 68-01-0711 (Unpublished), 26 p. ECOREF#:2470</t>
        </is>
      </c>
    </row>
    <row r="253">
      <c r="A253" t="n">
        <v>68122.0</v>
      </c>
      <c r="B253" t="inlineStr">
        <is>
          <t>N,N-Dimethylformamide</t>
        </is>
      </c>
      <c r="C253"/>
      <c r="D253" t="inlineStr">
        <is>
          <t>Unmeasured</t>
        </is>
      </c>
      <c r="E253" t="inlineStr">
        <is>
          <t>Not reported</t>
        </is>
      </c>
      <c r="F253"/>
      <c r="G253" t="n">
        <v>98.0</v>
      </c>
      <c r="H253"/>
      <c r="I253"/>
      <c r="J253"/>
      <c r="K253"/>
      <c r="L253" t="inlineStr">
        <is>
          <t>Pimephales promelas</t>
        </is>
      </c>
      <c r="M253" t="inlineStr">
        <is>
          <t>Fathead Minnow</t>
        </is>
      </c>
      <c r="N253"/>
      <c r="O253"/>
      <c r="P253"/>
      <c r="Q253"/>
      <c r="R253" t="n">
        <v>30.0</v>
      </c>
      <c r="S253"/>
      <c r="T253" t="n">
        <v>32.0</v>
      </c>
      <c r="U253" t="inlineStr">
        <is>
          <t>Day(s)</t>
        </is>
      </c>
      <c r="V253" t="inlineStr">
        <is>
          <t>Flow-through</t>
        </is>
      </c>
      <c r="W253" t="inlineStr">
        <is>
          <t>Fresh water</t>
        </is>
      </c>
      <c r="X253" t="inlineStr">
        <is>
          <t>Lab</t>
        </is>
      </c>
      <c r="Y253" t="n">
        <v>6.0</v>
      </c>
      <c r="Z253" t="inlineStr">
        <is>
          <t>Active ingredient</t>
        </is>
      </c>
      <c r="AA253"/>
      <c r="AB253" t="n">
        <v>10700.0</v>
      </c>
      <c r="AC253"/>
      <c r="AD253" t="n">
        <v>10500.0</v>
      </c>
      <c r="AE253"/>
      <c r="AF253" t="n">
        <v>10900.0</v>
      </c>
      <c r="AG253" t="inlineStr">
        <is>
          <t>AI mg/L</t>
        </is>
      </c>
      <c r="AH253"/>
      <c r="AI253"/>
      <c r="AJ253"/>
      <c r="AK253"/>
      <c r="AL253"/>
      <c r="AM253"/>
      <c r="AN253"/>
      <c r="AO253"/>
      <c r="AP253"/>
      <c r="AQ253"/>
      <c r="AR253"/>
      <c r="AS253"/>
      <c r="AT253"/>
      <c r="AU253"/>
      <c r="AV253"/>
      <c r="AW253"/>
      <c r="AX253" t="inlineStr">
        <is>
          <t>Mortality</t>
        </is>
      </c>
      <c r="AY253" t="inlineStr">
        <is>
          <t>Mortality</t>
        </is>
      </c>
      <c r="AZ253" t="inlineStr">
        <is>
          <t>LC50</t>
        </is>
      </c>
      <c r="BA253"/>
      <c r="BB253" t="n">
        <v>4.0</v>
      </c>
      <c r="BC253"/>
      <c r="BD253"/>
      <c r="BE253"/>
      <c r="BF253"/>
      <c r="BG253" t="inlineStr">
        <is>
          <t>Day(s)</t>
        </is>
      </c>
      <c r="BH253"/>
      <c r="BI253" t="inlineStr">
        <is>
          <t>DTXSID6020515</t>
        </is>
      </c>
      <c r="BJ253"/>
      <c r="BK253"/>
      <c r="BL253"/>
      <c r="BM253"/>
      <c r="BN253"/>
      <c r="BO253"/>
      <c r="BP253"/>
      <c r="BQ253"/>
      <c r="BR253"/>
      <c r="BS253"/>
      <c r="BT253" t="inlineStr">
        <is>
          <t>--</t>
        </is>
      </c>
      <c r="BU253"/>
      <c r="BV253"/>
      <c r="BW253"/>
      <c r="BX253"/>
      <c r="BY253"/>
      <c r="BZ253"/>
      <c r="CA253"/>
      <c r="CB253"/>
      <c r="CC253"/>
      <c r="CD253"/>
      <c r="CE253"/>
      <c r="CF253"/>
      <c r="CG253"/>
      <c r="CH253"/>
      <c r="CI253"/>
      <c r="CJ253" t="inlineStr">
        <is>
          <t xml:space="preserve">SOURCE/BROOD STOCK MAINTAINED BY ENVIRONMENTAL RESEARCH LABORATORY, DULUTH, MINNESOTA//MEDIA/DECHLORINATED CITY WATER//   </t>
        </is>
      </c>
      <c r="CK253" t="inlineStr">
        <is>
          <t>Call,D.J., L.T. Brooke, N. Ahmad, and J.E. Richter</t>
        </is>
      </c>
      <c r="CL253" t="n">
        <v>10579.0</v>
      </c>
      <c r="CM253" t="inlineStr">
        <is>
          <t>Toxicity and Metabolism Studies with EPA (Environmental Protection Agency) Priority Pollutants and Related Chemicals in Freshwater Organisms</t>
        </is>
      </c>
      <c r="CN253" t="inlineStr">
        <is>
          <t>EPA 600/3-83-095, U.S.EPA, Duluth, MN:120 p.</t>
        </is>
      </c>
      <c r="CO253" t="n">
        <v>1983.0</v>
      </c>
      <c r="CP253" t="inlineStr">
        <is>
          <t>Call,D.J., L.T. Brooke, N. Ahmad, and J.E. Richter (1983). Toxicity and Metabolism Studies with EPA (Environmental Protection Agency) Priority Pollutants and Related Chemicals in Freshwater Organisms. EPA 600/3-83-095, U.S.EPA, Duluth, MN, 120 p. ECOREF#:10579</t>
        </is>
      </c>
    </row>
    <row r="254">
      <c r="A254" t="n">
        <v>68122.0</v>
      </c>
      <c r="B254" t="inlineStr">
        <is>
          <t>N,N-Dimethylformamide</t>
        </is>
      </c>
      <c r="C254"/>
      <c r="D254" t="inlineStr">
        <is>
          <t>Unmeasured</t>
        </is>
      </c>
      <c r="E254" t="inlineStr">
        <is>
          <t>Not coded</t>
        </is>
      </c>
      <c r="F254"/>
      <c r="G254"/>
      <c r="H254"/>
      <c r="I254"/>
      <c r="J254"/>
      <c r="K254"/>
      <c r="L254" t="inlineStr">
        <is>
          <t>Pimephales promelas</t>
        </is>
      </c>
      <c r="M254" t="inlineStr">
        <is>
          <t>Fathead Minnow</t>
        </is>
      </c>
      <c r="N254"/>
      <c r="O254"/>
      <c r="P254"/>
      <c r="Q254"/>
      <c r="R254"/>
      <c r="S254"/>
      <c r="T254"/>
      <c r="U254"/>
      <c r="V254" t="inlineStr">
        <is>
          <t>Static</t>
        </is>
      </c>
      <c r="W254" t="inlineStr">
        <is>
          <t>Fresh water</t>
        </is>
      </c>
      <c r="X254" t="inlineStr">
        <is>
          <t>Lab</t>
        </is>
      </c>
      <c r="Y254"/>
      <c r="Z254" t="inlineStr">
        <is>
          <t>Formulation</t>
        </is>
      </c>
      <c r="AA254"/>
      <c r="AB254" t="n">
        <v>10500.0</v>
      </c>
      <c r="AC254"/>
      <c r="AD254" t="n">
        <v>9300.0</v>
      </c>
      <c r="AE254"/>
      <c r="AF254" t="n">
        <v>11900.0</v>
      </c>
      <c r="AG254" t="inlineStr">
        <is>
          <t>AI mg/L</t>
        </is>
      </c>
      <c r="AH254"/>
      <c r="AI254"/>
      <c r="AJ254"/>
      <c r="AK254"/>
      <c r="AL254"/>
      <c r="AM254"/>
      <c r="AN254"/>
      <c r="AO254"/>
      <c r="AP254"/>
      <c r="AQ254"/>
      <c r="AR254"/>
      <c r="AS254"/>
      <c r="AT254"/>
      <c r="AU254"/>
      <c r="AV254"/>
      <c r="AW254"/>
      <c r="AX254" t="inlineStr">
        <is>
          <t>Mortality</t>
        </is>
      </c>
      <c r="AY254" t="inlineStr">
        <is>
          <t>Mortality</t>
        </is>
      </c>
      <c r="AZ254" t="inlineStr">
        <is>
          <t>LC50</t>
        </is>
      </c>
      <c r="BA254"/>
      <c r="BB254" t="n">
        <v>4.0</v>
      </c>
      <c r="BC254"/>
      <c r="BD254"/>
      <c r="BE254"/>
      <c r="BF254"/>
      <c r="BG254" t="inlineStr">
        <is>
          <t>Day(s)</t>
        </is>
      </c>
      <c r="BH254"/>
      <c r="BI254" t="inlineStr">
        <is>
          <t>DTXSID6020515</t>
        </is>
      </c>
      <c r="BJ254"/>
      <c r="BK254"/>
      <c r="BL254"/>
      <c r="BM254"/>
      <c r="BN254"/>
      <c r="BO254"/>
      <c r="BP254"/>
      <c r="BQ254"/>
      <c r="BR254"/>
      <c r="BS254"/>
      <c r="BT254" t="inlineStr">
        <is>
          <t>--</t>
        </is>
      </c>
      <c r="BU254"/>
      <c r="BV254"/>
      <c r="BW254"/>
      <c r="BX254"/>
      <c r="BY254"/>
      <c r="BZ254"/>
      <c r="CA254"/>
      <c r="CB254"/>
      <c r="CC254"/>
      <c r="CD254"/>
      <c r="CE254"/>
      <c r="CF254"/>
      <c r="CG254"/>
      <c r="CH254"/>
      <c r="CI254"/>
      <c r="CJ254"/>
      <c r="CK254" t="inlineStr">
        <is>
          <t>Cardwell,R.D., D.G. Foreman, T.R. Payne, and D.J. Wilbur</t>
        </is>
      </c>
      <c r="CL254" t="n">
        <v>2470.0</v>
      </c>
      <c r="CM254" t="inlineStr">
        <is>
          <t>Acute and Chronic Toxicity of Four Organic Chemicals to Fish</t>
        </is>
      </c>
      <c r="CN254" t="inlineStr">
        <is>
          <t>U.S.EPA, Environ.Res.Lab., Duluth, MN; Contract 68-01-0711 (Unpublished):26 p.</t>
        </is>
      </c>
      <c r="CO254" t="n">
        <v>1978.0</v>
      </c>
      <c r="CP254" t="inlineStr">
        <is>
          <t>Cardwell,R.D., D.G. Foreman, T.R. Payne, and D.J. Wilbur (1978). Acute and Chronic Toxicity of Four Organic Chemicals to Fish. U.S.EPA, Environ.Res.Lab., Duluth, MN; Contract 68-01-0711 (Unpublished), 26 p. ECOREF#:2470</t>
        </is>
      </c>
    </row>
    <row r="255">
      <c r="A255" t="n">
        <v>70304.0</v>
      </c>
      <c r="B255" t="inlineStr">
        <is>
          <t>2,2'-Methylenebis[3,4,6-trichlorophenol]</t>
        </is>
      </c>
      <c r="C255"/>
      <c r="D255" t="inlineStr">
        <is>
          <t>Measured</t>
        </is>
      </c>
      <c r="E255" t="inlineStr">
        <is>
          <t>Not coded</t>
        </is>
      </c>
      <c r="F255"/>
      <c r="G255" t="n">
        <v>99.0</v>
      </c>
      <c r="H255"/>
      <c r="I255"/>
      <c r="J255"/>
      <c r="K255"/>
      <c r="L255" t="inlineStr">
        <is>
          <t>Pimephales promelas</t>
        </is>
      </c>
      <c r="M255" t="inlineStr">
        <is>
          <t>Fathead Minnow</t>
        </is>
      </c>
      <c r="N255"/>
      <c r="O255"/>
      <c r="P255"/>
      <c r="Q255"/>
      <c r="R255" t="n">
        <v>28.0</v>
      </c>
      <c r="S255"/>
      <c r="T255" t="n">
        <v>38.0</v>
      </c>
      <c r="U255" t="inlineStr">
        <is>
          <t>Day(s)</t>
        </is>
      </c>
      <c r="V255" t="inlineStr">
        <is>
          <t>Flow-through</t>
        </is>
      </c>
      <c r="W255" t="inlineStr">
        <is>
          <t>Fresh water</t>
        </is>
      </c>
      <c r="X255" t="inlineStr">
        <is>
          <t>Lab</t>
        </is>
      </c>
      <c r="Y255" t="n">
        <v>6.0</v>
      </c>
      <c r="Z255" t="inlineStr">
        <is>
          <t>Active ingredient</t>
        </is>
      </c>
      <c r="AA255"/>
      <c r="AB255" t="n">
        <v>0.021</v>
      </c>
      <c r="AC255"/>
      <c r="AD255" t="n">
        <v>0.019</v>
      </c>
      <c r="AE255"/>
      <c r="AF255" t="n">
        <v>0.023</v>
      </c>
      <c r="AG255" t="inlineStr">
        <is>
          <t>AI mg/L</t>
        </is>
      </c>
      <c r="AH255"/>
      <c r="AI255"/>
      <c r="AJ255"/>
      <c r="AK255"/>
      <c r="AL255"/>
      <c r="AM255"/>
      <c r="AN255"/>
      <c r="AO255"/>
      <c r="AP255"/>
      <c r="AQ255"/>
      <c r="AR255"/>
      <c r="AS255"/>
      <c r="AT255"/>
      <c r="AU255"/>
      <c r="AV255"/>
      <c r="AW255"/>
      <c r="AX255" t="inlineStr">
        <is>
          <t>Mortality</t>
        </is>
      </c>
      <c r="AY255" t="inlineStr">
        <is>
          <t>Mortality</t>
        </is>
      </c>
      <c r="AZ255" t="inlineStr">
        <is>
          <t>LC50</t>
        </is>
      </c>
      <c r="BA255"/>
      <c r="BB255" t="n">
        <v>4.0</v>
      </c>
      <c r="BC255"/>
      <c r="BD255"/>
      <c r="BE255"/>
      <c r="BF255"/>
      <c r="BG255" t="inlineStr">
        <is>
          <t>Day(s)</t>
        </is>
      </c>
      <c r="BH255" t="inlineStr">
        <is>
          <t>Pure</t>
        </is>
      </c>
      <c r="BI255" t="inlineStr">
        <is>
          <t>DTXSID6020690</t>
        </is>
      </c>
      <c r="BJ255"/>
      <c r="BK255"/>
      <c r="BL255"/>
      <c r="BM255"/>
      <c r="BN255"/>
      <c r="BO255"/>
      <c r="BP255"/>
      <c r="BQ255"/>
      <c r="BR255"/>
      <c r="BS255"/>
      <c r="BT255" t="inlineStr">
        <is>
          <t>--</t>
        </is>
      </c>
      <c r="BU255"/>
      <c r="BV255"/>
      <c r="BW255"/>
      <c r="BX255"/>
      <c r="BY255"/>
      <c r="BZ255"/>
      <c r="CA255"/>
      <c r="CB255"/>
      <c r="CC255"/>
      <c r="CD255"/>
      <c r="CE255"/>
      <c r="CF255"/>
      <c r="CG255"/>
      <c r="CH255"/>
      <c r="CI255" t="inlineStr">
        <is>
          <t xml:space="preserve"> DNUM/6//DOSES/7/11/17/34/63 ug/L//TESTID/7//OEF/MIXTURE, ACUTE TO CHRONIC RATIO////</t>
        </is>
      </c>
      <c r="CJ255" t="inlineStr">
        <is>
          <t xml:space="preserve">   DNUM/6//DOSES/7/11/17/34/63 ug/L//TESTID/7//OEF/MIXTURE, ACUTE TO CHRONIC RATIO////</t>
        </is>
      </c>
      <c r="CK255" t="inlineStr">
        <is>
          <t>Call,D.J., S.H. Poirier, C.A. Lindberg, S.L. Harting, T.P. Markee, L.T. Brooke, N. Zarvan, and C.E. Northcott</t>
        </is>
      </c>
      <c r="CL255" t="n">
        <v>14097.0</v>
      </c>
      <c r="CM255" t="inlineStr">
        <is>
          <t>Toxicity of Selected Uncoupling and Acetylcholinesterase-Inhibiting Pesticides to the Fathead Minnow (Pimephales promelas)</t>
        </is>
      </c>
      <c r="CN255" t="inlineStr">
        <is>
          <t>In: D.L.Weigmann (Ed.), Pesticides in Terrestrial and Aquatic Environments, Proc.Natl.Res.Conf., Virginia Polytechnic Inst.and State Univ., Blacksburg, VA:317-336</t>
        </is>
      </c>
      <c r="CO255" t="n">
        <v>1989.0</v>
      </c>
      <c r="CP255" t="inlineStr">
        <is>
          <t>Call,D.J., S.H. Poirier, C.A. Lindberg, S.L. Harting, T.P. Markee, L.T. Brooke, N. Zarvan, and C.E. Northcott (1989). Toxicity of Selected Uncoupling and Acetylcholinesterase-Inhibiting Pesticides to the Fathead Minnow (Pimephales promelas). In: D.L.Weigmann (Ed.), Pesticides in Terrestrial and Aquatic Environments, Proc.Natl.Res.Conf., Virginia Polytechnic Inst.and State Univ., Blacksburg, VA, 317-336. ECOREF#:14097</t>
        </is>
      </c>
    </row>
    <row r="256">
      <c r="A256" t="n">
        <v>70304.0</v>
      </c>
      <c r="B256" t="inlineStr">
        <is>
          <t>2,2'-Methylenebis[3,4,6-trichlorophenol]</t>
        </is>
      </c>
      <c r="C256"/>
      <c r="D256" t="inlineStr">
        <is>
          <t>Measured</t>
        </is>
      </c>
      <c r="E256" t="inlineStr">
        <is>
          <t>Not coded</t>
        </is>
      </c>
      <c r="F256"/>
      <c r="G256" t="n">
        <v>99.0</v>
      </c>
      <c r="H256"/>
      <c r="I256"/>
      <c r="J256"/>
      <c r="K256"/>
      <c r="L256" t="inlineStr">
        <is>
          <t>Pimephales promelas</t>
        </is>
      </c>
      <c r="M256" t="inlineStr">
        <is>
          <t>Fathead Minnow</t>
        </is>
      </c>
      <c r="N256"/>
      <c r="O256"/>
      <c r="P256" t="n">
        <v>30.0</v>
      </c>
      <c r="Q256"/>
      <c r="R256"/>
      <c r="S256"/>
      <c r="T256"/>
      <c r="U256" t="inlineStr">
        <is>
          <t>Day(s)</t>
        </is>
      </c>
      <c r="V256" t="inlineStr">
        <is>
          <t>Flow-through</t>
        </is>
      </c>
      <c r="W256" t="inlineStr">
        <is>
          <t>Fresh water</t>
        </is>
      </c>
      <c r="X256" t="inlineStr">
        <is>
          <t>Lab</t>
        </is>
      </c>
      <c r="Y256"/>
      <c r="Z256" t="inlineStr">
        <is>
          <t>Active ingredient</t>
        </is>
      </c>
      <c r="AA256"/>
      <c r="AB256" t="n">
        <v>0.021</v>
      </c>
      <c r="AC256"/>
      <c r="AD256" t="n">
        <v>0.019</v>
      </c>
      <c r="AE256"/>
      <c r="AF256" t="n">
        <v>0.023</v>
      </c>
      <c r="AG256" t="inlineStr">
        <is>
          <t>AI mg/L</t>
        </is>
      </c>
      <c r="AH256"/>
      <c r="AI256"/>
      <c r="AJ256"/>
      <c r="AK256"/>
      <c r="AL256"/>
      <c r="AM256"/>
      <c r="AN256"/>
      <c r="AO256"/>
      <c r="AP256"/>
      <c r="AQ256"/>
      <c r="AR256"/>
      <c r="AS256"/>
      <c r="AT256"/>
      <c r="AU256"/>
      <c r="AV256"/>
      <c r="AW256"/>
      <c r="AX256" t="inlineStr">
        <is>
          <t>Mortality</t>
        </is>
      </c>
      <c r="AY256" t="inlineStr">
        <is>
          <t>Mortality</t>
        </is>
      </c>
      <c r="AZ256" t="inlineStr">
        <is>
          <t>LC50</t>
        </is>
      </c>
      <c r="BA256"/>
      <c r="BB256" t="n">
        <v>4.0</v>
      </c>
      <c r="BC256"/>
      <c r="BD256"/>
      <c r="BE256"/>
      <c r="BF256"/>
      <c r="BG256" t="inlineStr">
        <is>
          <t>Day(s)</t>
        </is>
      </c>
      <c r="BH256" t="inlineStr">
        <is>
          <t>Pure</t>
        </is>
      </c>
      <c r="BI256" t="inlineStr">
        <is>
          <t>DTXSID6020690</t>
        </is>
      </c>
      <c r="BJ256"/>
      <c r="BK256"/>
      <c r="BL256"/>
      <c r="BM256"/>
      <c r="BN256"/>
      <c r="BO256"/>
      <c r="BP256"/>
      <c r="BQ256"/>
      <c r="BR256"/>
      <c r="BS256"/>
      <c r="BT256" t="inlineStr">
        <is>
          <t>--</t>
        </is>
      </c>
      <c r="BU256"/>
      <c r="BV256"/>
      <c r="BW256"/>
      <c r="BX256"/>
      <c r="BY256"/>
      <c r="BZ256"/>
      <c r="CA256"/>
      <c r="CB256"/>
      <c r="CC256"/>
      <c r="CD256"/>
      <c r="CE256"/>
      <c r="CF256"/>
      <c r="CG256"/>
      <c r="CH256"/>
      <c r="CI256"/>
      <c r="CJ256"/>
      <c r="CK256" t="inlineStr">
        <is>
          <t>Brooke,L.T., D.J. Call, D.L. Geiger, and C.E. Northcott</t>
        </is>
      </c>
      <c r="CL256" t="n">
        <v>12448.0</v>
      </c>
      <c r="CM256" t="inlineStr">
        <is>
          <t>Acute Toxicities of Organic Chemicals to Fathead Minnows (Pimephales promelas), Vol. 1</t>
        </is>
      </c>
      <c r="CN256" t="inlineStr">
        <is>
          <t>Center for Lake Superior Environmental Studies, University of Wisconsin-Superior, Superior, WI:414 p.</t>
        </is>
      </c>
      <c r="CO256" t="n">
        <v>1984.0</v>
      </c>
      <c r="CP256" t="inlineStr">
        <is>
          <t>Brooke,L.T., D.J. Call, D.L. Geiger, and C.E. Northcott (1984). Acute Toxicities of Organic Chemicals to Fathead Minnows (Pimephales promelas), Vol. 1. Center for Lake Superior Environmental Studies, University of Wisconsin-Superior, Superior, WI, 414 p. ECOREF#:12448</t>
        </is>
      </c>
    </row>
    <row r="257">
      <c r="A257" t="n">
        <v>70382.0</v>
      </c>
      <c r="B257" t="inlineStr">
        <is>
          <t>2,2-Dimethyl-3-(2-methyl-1-propenyl)cyclopropanecarboxylic acid, (2,4-Diemethylphenyl)methyl ester</t>
        </is>
      </c>
      <c r="C257"/>
      <c r="D257" t="inlineStr">
        <is>
          <t>Not reported</t>
        </is>
      </c>
      <c r="E257" t="inlineStr">
        <is>
          <t>Not coded</t>
        </is>
      </c>
      <c r="F257"/>
      <c r="G257" t="n">
        <v>100.0</v>
      </c>
      <c r="H257"/>
      <c r="I257"/>
      <c r="J257"/>
      <c r="K257"/>
      <c r="L257" t="inlineStr">
        <is>
          <t>Pimephales promelas</t>
        </is>
      </c>
      <c r="M257" t="inlineStr">
        <is>
          <t>Fathead Minnow</t>
        </is>
      </c>
      <c r="N257"/>
      <c r="O257"/>
      <c r="P257"/>
      <c r="Q257"/>
      <c r="R257"/>
      <c r="S257"/>
      <c r="T257"/>
      <c r="U257"/>
      <c r="V257" t="inlineStr">
        <is>
          <t>Flow-through</t>
        </is>
      </c>
      <c r="W257" t="inlineStr">
        <is>
          <t>Fresh water</t>
        </is>
      </c>
      <c r="X257" t="inlineStr">
        <is>
          <t>Lab</t>
        </is>
      </c>
      <c r="Y257"/>
      <c r="Z257" t="inlineStr">
        <is>
          <t>Active ingredient</t>
        </is>
      </c>
      <c r="AA257"/>
      <c r="AB257" t="n">
        <v>0.062</v>
      </c>
      <c r="AC257"/>
      <c r="AD257" t="n">
        <v>0.0505</v>
      </c>
      <c r="AE257"/>
      <c r="AF257" t="n">
        <v>0.0761</v>
      </c>
      <c r="AG257" t="inlineStr">
        <is>
          <t>AI mg/L</t>
        </is>
      </c>
      <c r="AH257"/>
      <c r="AI257"/>
      <c r="AJ257"/>
      <c r="AK257"/>
      <c r="AL257"/>
      <c r="AM257"/>
      <c r="AN257"/>
      <c r="AO257"/>
      <c r="AP257"/>
      <c r="AQ257"/>
      <c r="AR257"/>
      <c r="AS257"/>
      <c r="AT257"/>
      <c r="AU257"/>
      <c r="AV257"/>
      <c r="AW257"/>
      <c r="AX257" t="inlineStr">
        <is>
          <t>Mortality</t>
        </is>
      </c>
      <c r="AY257" t="inlineStr">
        <is>
          <t>Mortality</t>
        </is>
      </c>
      <c r="AZ257" t="inlineStr">
        <is>
          <t>LC50</t>
        </is>
      </c>
      <c r="BA257"/>
      <c r="BB257" t="n">
        <v>4.0</v>
      </c>
      <c r="BC257"/>
      <c r="BD257"/>
      <c r="BE257"/>
      <c r="BF257"/>
      <c r="BG257" t="inlineStr">
        <is>
          <t>Day(s)</t>
        </is>
      </c>
      <c r="BH257" t="inlineStr">
        <is>
          <t>Pure</t>
        </is>
      </c>
      <c r="BI257" t="inlineStr">
        <is>
          <t>DTXSID8040305</t>
        </is>
      </c>
      <c r="BJ257"/>
      <c r="BK257"/>
      <c r="BL257"/>
      <c r="BM257"/>
      <c r="BN257"/>
      <c r="BO257"/>
      <c r="BP257"/>
      <c r="BQ257"/>
      <c r="BR257"/>
      <c r="BS257"/>
      <c r="BT257" t="inlineStr">
        <is>
          <t>--</t>
        </is>
      </c>
      <c r="BU257"/>
      <c r="BV257"/>
      <c r="BW257"/>
      <c r="BX257"/>
      <c r="BY257"/>
      <c r="BZ257"/>
      <c r="CA257"/>
      <c r="CB257"/>
      <c r="CC257"/>
      <c r="CD257"/>
      <c r="CE257"/>
      <c r="CF257"/>
      <c r="CG257"/>
      <c r="CH257"/>
      <c r="CI257"/>
      <c r="CJ257"/>
      <c r="CK257" t="inlineStr">
        <is>
          <t>Mayer,F.L.,Jr., and M.R. Ellersieck</t>
        </is>
      </c>
      <c r="CL257" t="n">
        <v>6797.0</v>
      </c>
      <c r="CM257" t="inlineStr">
        <is>
          <t>Manual of Acute Toxicity: Interpretation and Data Base for 410 Chemicals and 66 Species of Freshwater Animals</t>
        </is>
      </c>
      <c r="CN257" t="inlineStr">
        <is>
          <t>USDI Fish and Wildlife Service, Publication No.160, Washington, DC:505 p.</t>
        </is>
      </c>
      <c r="CO257" t="n">
        <v>1986.0</v>
      </c>
      <c r="CP257" t="inlineStr">
        <is>
          <t>Mayer,F.L.,Jr., and M.R. Ellersieck (1986). Manual of Acute Toxicity: Interpretation and Data Base for 410 Chemicals and 66 Species of Freshwater Animals. USDI Fish and Wildlife Service, Publication No.160, Washington, DC, 505 p. ECOREF#:6797</t>
        </is>
      </c>
    </row>
    <row r="258">
      <c r="A258" t="n">
        <v>70699.0</v>
      </c>
      <c r="B258" t="inlineStr">
        <is>
          <t>1-(4-Aminophenyl)-1-propanone</t>
        </is>
      </c>
      <c r="C258"/>
      <c r="D258" t="inlineStr">
        <is>
          <t>Measured</t>
        </is>
      </c>
      <c r="E258" t="inlineStr">
        <is>
          <t>Not coded</t>
        </is>
      </c>
      <c r="F258"/>
      <c r="G258" t="n">
        <v>99.0</v>
      </c>
      <c r="H258"/>
      <c r="I258"/>
      <c r="J258"/>
      <c r="K258"/>
      <c r="L258" t="inlineStr">
        <is>
          <t>Pimephales promelas</t>
        </is>
      </c>
      <c r="M258" t="inlineStr">
        <is>
          <t>Fathead Minnow</t>
        </is>
      </c>
      <c r="N258"/>
      <c r="O258"/>
      <c r="P258" t="n">
        <v>32.0</v>
      </c>
      <c r="Q258"/>
      <c r="R258"/>
      <c r="S258"/>
      <c r="T258"/>
      <c r="U258" t="inlineStr">
        <is>
          <t>Day(s)</t>
        </is>
      </c>
      <c r="V258" t="inlineStr">
        <is>
          <t>Flow-through</t>
        </is>
      </c>
      <c r="W258" t="inlineStr">
        <is>
          <t>Fresh water</t>
        </is>
      </c>
      <c r="X258" t="inlineStr">
        <is>
          <t>Lab</t>
        </is>
      </c>
      <c r="Y258"/>
      <c r="Z258" t="inlineStr">
        <is>
          <t>Active ingredient</t>
        </is>
      </c>
      <c r="AA258"/>
      <c r="AB258" t="n">
        <v>146.0</v>
      </c>
      <c r="AC258"/>
      <c r="AD258" t="n">
        <v>137.0</v>
      </c>
      <c r="AE258"/>
      <c r="AF258" t="n">
        <v>156.0</v>
      </c>
      <c r="AG258" t="inlineStr">
        <is>
          <t>AI mg/L</t>
        </is>
      </c>
      <c r="AH258"/>
      <c r="AI258"/>
      <c r="AJ258"/>
      <c r="AK258"/>
      <c r="AL258"/>
      <c r="AM258"/>
      <c r="AN258"/>
      <c r="AO258"/>
      <c r="AP258"/>
      <c r="AQ258"/>
      <c r="AR258"/>
      <c r="AS258"/>
      <c r="AT258"/>
      <c r="AU258"/>
      <c r="AV258"/>
      <c r="AW258"/>
      <c r="AX258" t="inlineStr">
        <is>
          <t>Mortality</t>
        </is>
      </c>
      <c r="AY258" t="inlineStr">
        <is>
          <t>Mortality</t>
        </is>
      </c>
      <c r="AZ258" t="inlineStr">
        <is>
          <t>LC50</t>
        </is>
      </c>
      <c r="BA258"/>
      <c r="BB258" t="n">
        <v>4.0</v>
      </c>
      <c r="BC258"/>
      <c r="BD258"/>
      <c r="BE258"/>
      <c r="BF258"/>
      <c r="BG258" t="inlineStr">
        <is>
          <t>Day(s)</t>
        </is>
      </c>
      <c r="BH258" t="inlineStr">
        <is>
          <t>Pure</t>
        </is>
      </c>
      <c r="BI258" t="inlineStr">
        <is>
          <t>DTXSID7021738</t>
        </is>
      </c>
      <c r="BJ258"/>
      <c r="BK258"/>
      <c r="BL258"/>
      <c r="BM258"/>
      <c r="BN258"/>
      <c r="BO258"/>
      <c r="BP258"/>
      <c r="BQ258"/>
      <c r="BR258"/>
      <c r="BS258"/>
      <c r="BT258" t="inlineStr">
        <is>
          <t>--</t>
        </is>
      </c>
      <c r="BU258"/>
      <c r="BV258"/>
      <c r="BW258"/>
      <c r="BX258"/>
      <c r="BY258"/>
      <c r="BZ258"/>
      <c r="CA258"/>
      <c r="CB258"/>
      <c r="CC258"/>
      <c r="CD258"/>
      <c r="CE258"/>
      <c r="CF258"/>
      <c r="CG258"/>
      <c r="CH258"/>
      <c r="CI258" t="inlineStr">
        <is>
          <t xml:space="preserve"> Affected fish lost schooling behavior, were hypoactive and underreactive to external stimuli, had increased respiration and were darkly colored.  They also had rigid musculature and lost equilibrium prior to death.  The pH of the stock </t>
        </is>
      </c>
      <c r="CJ258" t="inlineStr">
        <is>
          <t xml:space="preserve">   Affected fish lost schooling behavior, were hypoactive and underreactive to external stimuli, had increased respiration and were darkly colored.  They also had rigid musculature and lost equilibrium prior to death.  The pH of the stock </t>
        </is>
      </c>
      <c r="CK258" t="inlineStr">
        <is>
          <t>Geiger,D.L., L.T. Brooke, and D.J. Call</t>
        </is>
      </c>
      <c r="CL258" t="n">
        <v>3217.0</v>
      </c>
      <c r="CM258" t="inlineStr">
        <is>
          <t>Acute Toxicities of Organic Chemicals to Fathead Minnows (Pimephales promelas), Volume V</t>
        </is>
      </c>
      <c r="CN258" t="inlineStr">
        <is>
          <t>Center for Lake Superior Environmental Studies, University of Wisconsin, Superior, WI:332 p.</t>
        </is>
      </c>
      <c r="CO258" t="n">
        <v>1990.0</v>
      </c>
      <c r="CP258" t="inlineStr">
        <is>
          <t>Geiger,D.L., L.T. Brooke, and D.J. Call (1990). Acute Toxicities of Organic Chemicals to Fathead Minnows (Pimephales promelas), Volume V. Center for Lake Superior Environmental Studies, University of Wisconsin, Superior, WI, 332 p. ECOREF#:3217</t>
        </is>
      </c>
    </row>
    <row r="259">
      <c r="A259" t="n">
        <v>71238.0</v>
      </c>
      <c r="B259" t="inlineStr">
        <is>
          <t>Propan-1-ol</t>
        </is>
      </c>
      <c r="C259"/>
      <c r="D259" t="inlineStr">
        <is>
          <t>Measured</t>
        </is>
      </c>
      <c r="E259" t="inlineStr">
        <is>
          <t>Not coded</t>
        </is>
      </c>
      <c r="F259"/>
      <c r="G259"/>
      <c r="H259"/>
      <c r="I259"/>
      <c r="J259"/>
      <c r="K259"/>
      <c r="L259" t="inlineStr">
        <is>
          <t>Pimephales promelas</t>
        </is>
      </c>
      <c r="M259" t="inlineStr">
        <is>
          <t>Fathead Minnow</t>
        </is>
      </c>
      <c r="N259"/>
      <c r="O259"/>
      <c r="P259" t="n">
        <v>29.0</v>
      </c>
      <c r="Q259"/>
      <c r="R259"/>
      <c r="S259"/>
      <c r="T259"/>
      <c r="U259" t="inlineStr">
        <is>
          <t>Day(s)</t>
        </is>
      </c>
      <c r="V259" t="inlineStr">
        <is>
          <t>Flow-through</t>
        </is>
      </c>
      <c r="W259" t="inlineStr">
        <is>
          <t>Fresh water</t>
        </is>
      </c>
      <c r="X259" t="inlineStr">
        <is>
          <t>Lab</t>
        </is>
      </c>
      <c r="Y259"/>
      <c r="Z259" t="inlineStr">
        <is>
          <t>Active ingredient</t>
        </is>
      </c>
      <c r="AA259"/>
      <c r="AB259" t="n">
        <v>4630.0</v>
      </c>
      <c r="AC259"/>
      <c r="AD259" t="n">
        <v>4300.0</v>
      </c>
      <c r="AE259"/>
      <c r="AF259" t="n">
        <v>5000.0</v>
      </c>
      <c r="AG259" t="inlineStr">
        <is>
          <t>AI mg/L</t>
        </is>
      </c>
      <c r="AH259"/>
      <c r="AI259"/>
      <c r="AJ259"/>
      <c r="AK259"/>
      <c r="AL259"/>
      <c r="AM259"/>
      <c r="AN259"/>
      <c r="AO259"/>
      <c r="AP259"/>
      <c r="AQ259"/>
      <c r="AR259"/>
      <c r="AS259"/>
      <c r="AT259"/>
      <c r="AU259"/>
      <c r="AV259"/>
      <c r="AW259"/>
      <c r="AX259" t="inlineStr">
        <is>
          <t>Mortality</t>
        </is>
      </c>
      <c r="AY259" t="inlineStr">
        <is>
          <t>Mortality</t>
        </is>
      </c>
      <c r="AZ259" t="inlineStr">
        <is>
          <t>LC50</t>
        </is>
      </c>
      <c r="BA259"/>
      <c r="BB259" t="n">
        <v>4.0</v>
      </c>
      <c r="BC259"/>
      <c r="BD259"/>
      <c r="BE259"/>
      <c r="BF259"/>
      <c r="BG259" t="inlineStr">
        <is>
          <t>Day(s)</t>
        </is>
      </c>
      <c r="BH259"/>
      <c r="BI259" t="inlineStr">
        <is>
          <t>DTXSID2021739</t>
        </is>
      </c>
      <c r="BJ259"/>
      <c r="BK259"/>
      <c r="BL259"/>
      <c r="BM259"/>
      <c r="BN259"/>
      <c r="BO259"/>
      <c r="BP259"/>
      <c r="BQ259"/>
      <c r="BR259"/>
      <c r="BS259"/>
      <c r="BT259" t="inlineStr">
        <is>
          <t>--</t>
        </is>
      </c>
      <c r="BU259"/>
      <c r="BV259"/>
      <c r="BW259"/>
      <c r="BX259"/>
      <c r="BY259"/>
      <c r="BZ259"/>
      <c r="CA259"/>
      <c r="CB259"/>
      <c r="CC259"/>
      <c r="CD259"/>
      <c r="CE259"/>
      <c r="CF259"/>
      <c r="CG259"/>
      <c r="CH259"/>
      <c r="CI259" t="inlineStr">
        <is>
          <t xml:space="preserve"> Affected fish lost equilibrium prior to death.            NR NA </t>
        </is>
      </c>
      <c r="CJ259" t="inlineStr">
        <is>
          <t xml:space="preserve">   Affected fish lost equilibrium prior to death.            NR NA </t>
        </is>
      </c>
      <c r="CK259" t="inlineStr">
        <is>
          <t>Brooke,L.T., D.J. Call, D.L. Geiger, and C.E. Northcott</t>
        </is>
      </c>
      <c r="CL259" t="n">
        <v>12448.0</v>
      </c>
      <c r="CM259" t="inlineStr">
        <is>
          <t>Acute Toxicities of Organic Chemicals to Fathead Minnows (Pimephales promelas), Vol. 1</t>
        </is>
      </c>
      <c r="CN259" t="inlineStr">
        <is>
          <t>Center for Lake Superior Environmental Studies, University of Wisconsin-Superior, Superior, WI:414 p.</t>
        </is>
      </c>
      <c r="CO259" t="n">
        <v>1984.0</v>
      </c>
      <c r="CP259" t="inlineStr">
        <is>
          <t>Brooke,L.T., D.J. Call, D.L. Geiger, and C.E. Northcott (1984). Acute Toxicities of Organic Chemicals to Fathead Minnows (Pimephales promelas), Vol. 1. Center for Lake Superior Environmental Studies, University of Wisconsin-Superior, Superior, WI, 414 p. ECOREF#:12448</t>
        </is>
      </c>
    </row>
    <row r="260">
      <c r="A260" t="n">
        <v>71238.0</v>
      </c>
      <c r="B260" t="inlineStr">
        <is>
          <t>Propan-1-ol</t>
        </is>
      </c>
      <c r="C260"/>
      <c r="D260" t="inlineStr">
        <is>
          <t>Measured</t>
        </is>
      </c>
      <c r="E260" t="inlineStr">
        <is>
          <t>Not coded</t>
        </is>
      </c>
      <c r="F260"/>
      <c r="G260"/>
      <c r="H260"/>
      <c r="I260"/>
      <c r="J260"/>
      <c r="K260"/>
      <c r="L260" t="inlineStr">
        <is>
          <t>Pimephales promelas</t>
        </is>
      </c>
      <c r="M260" t="inlineStr">
        <is>
          <t>Fathead Minnow</t>
        </is>
      </c>
      <c r="N260"/>
      <c r="O260"/>
      <c r="P260" t="n">
        <v>30.0</v>
      </c>
      <c r="Q260"/>
      <c r="R260"/>
      <c r="S260"/>
      <c r="T260"/>
      <c r="U260" t="inlineStr">
        <is>
          <t>Day(s)</t>
        </is>
      </c>
      <c r="V260" t="inlineStr">
        <is>
          <t>Flow-through</t>
        </is>
      </c>
      <c r="W260" t="inlineStr">
        <is>
          <t>Fresh water</t>
        </is>
      </c>
      <c r="X260" t="inlineStr">
        <is>
          <t>Lab</t>
        </is>
      </c>
      <c r="Y260"/>
      <c r="Z260" t="inlineStr">
        <is>
          <t>Active ingredient</t>
        </is>
      </c>
      <c r="AA260"/>
      <c r="AB260" t="n">
        <v>4480.0</v>
      </c>
      <c r="AC260"/>
      <c r="AD260" t="n">
        <v>4100.0</v>
      </c>
      <c r="AE260"/>
      <c r="AF260" t="n">
        <v>4880.0</v>
      </c>
      <c r="AG260" t="inlineStr">
        <is>
          <t>AI mg/L</t>
        </is>
      </c>
      <c r="AH260"/>
      <c r="AI260"/>
      <c r="AJ260"/>
      <c r="AK260"/>
      <c r="AL260"/>
      <c r="AM260"/>
      <c r="AN260"/>
      <c r="AO260"/>
      <c r="AP260"/>
      <c r="AQ260"/>
      <c r="AR260"/>
      <c r="AS260"/>
      <c r="AT260"/>
      <c r="AU260"/>
      <c r="AV260"/>
      <c r="AW260"/>
      <c r="AX260" t="inlineStr">
        <is>
          <t>Mortality</t>
        </is>
      </c>
      <c r="AY260" t="inlineStr">
        <is>
          <t>Mortality</t>
        </is>
      </c>
      <c r="AZ260" t="inlineStr">
        <is>
          <t>LC50</t>
        </is>
      </c>
      <c r="BA260"/>
      <c r="BB260" t="n">
        <v>4.0</v>
      </c>
      <c r="BC260"/>
      <c r="BD260"/>
      <c r="BE260"/>
      <c r="BF260"/>
      <c r="BG260" t="inlineStr">
        <is>
          <t>Day(s)</t>
        </is>
      </c>
      <c r="BH260"/>
      <c r="BI260" t="inlineStr">
        <is>
          <t>DTXSID2021739</t>
        </is>
      </c>
      <c r="BJ260"/>
      <c r="BK260"/>
      <c r="BL260"/>
      <c r="BM260"/>
      <c r="BN260"/>
      <c r="BO260"/>
      <c r="BP260"/>
      <c r="BQ260"/>
      <c r="BR260"/>
      <c r="BS260"/>
      <c r="BT260" t="inlineStr">
        <is>
          <t>--</t>
        </is>
      </c>
      <c r="BU260"/>
      <c r="BV260"/>
      <c r="BW260"/>
      <c r="BX260"/>
      <c r="BY260"/>
      <c r="BZ260"/>
      <c r="CA260"/>
      <c r="CB260"/>
      <c r="CC260"/>
      <c r="CD260"/>
      <c r="CE260"/>
      <c r="CF260"/>
      <c r="CG260"/>
      <c r="CH260"/>
      <c r="CI260" t="inlineStr">
        <is>
          <t xml:space="preserve"> Affected fish lost equilibrium prior to death.            NR NA </t>
        </is>
      </c>
      <c r="CJ260" t="inlineStr">
        <is>
          <t xml:space="preserve">   Affected fish lost equilibrium prior to death.            NR NA </t>
        </is>
      </c>
      <c r="CK260" t="inlineStr">
        <is>
          <t>Brooke,L.T., D.J. Call, D.L. Geiger, and C.E. Northcott</t>
        </is>
      </c>
      <c r="CL260" t="n">
        <v>12448.0</v>
      </c>
      <c r="CM260" t="inlineStr">
        <is>
          <t>Acute Toxicities of Organic Chemicals to Fathead Minnows (Pimephales promelas), Vol. 1</t>
        </is>
      </c>
      <c r="CN260" t="inlineStr">
        <is>
          <t>Center for Lake Superior Environmental Studies, University of Wisconsin-Superior, Superior, WI:414 p.</t>
        </is>
      </c>
      <c r="CO260" t="n">
        <v>1984.0</v>
      </c>
      <c r="CP260" t="inlineStr">
        <is>
          <t>Brooke,L.T., D.J. Call, D.L. Geiger, and C.E. Northcott (1984). Acute Toxicities of Organic Chemicals to Fathead Minnows (Pimephales promelas), Vol. 1. Center for Lake Superior Environmental Studies, University of Wisconsin-Superior, Superior, WI, 414 p. ECOREF#:12448</t>
        </is>
      </c>
    </row>
    <row r="261">
      <c r="A261" t="n">
        <v>71363.0</v>
      </c>
      <c r="B261" t="inlineStr">
        <is>
          <t>1-Butanol</t>
        </is>
      </c>
      <c r="C261"/>
      <c r="D261" t="inlineStr">
        <is>
          <t>Unmeasured</t>
        </is>
      </c>
      <c r="E261" t="inlineStr">
        <is>
          <t>Not coded</t>
        </is>
      </c>
      <c r="F261"/>
      <c r="G261"/>
      <c r="H261"/>
      <c r="I261"/>
      <c r="J261"/>
      <c r="K261"/>
      <c r="L261" t="inlineStr">
        <is>
          <t>Pimephales promelas</t>
        </is>
      </c>
      <c r="M261" t="inlineStr">
        <is>
          <t>Fathead Minnow</t>
        </is>
      </c>
      <c r="N261" t="inlineStr">
        <is>
          <t>Juvenile</t>
        </is>
      </c>
      <c r="O261"/>
      <c r="P261"/>
      <c r="Q261"/>
      <c r="R261" t="n">
        <v>4.0</v>
      </c>
      <c r="S261"/>
      <c r="T261" t="n">
        <v>8.0</v>
      </c>
      <c r="U261" t="inlineStr">
        <is>
          <t>Week(s)</t>
        </is>
      </c>
      <c r="V261" t="inlineStr">
        <is>
          <t>Static</t>
        </is>
      </c>
      <c r="W261" t="inlineStr">
        <is>
          <t>Fresh water</t>
        </is>
      </c>
      <c r="X261" t="inlineStr">
        <is>
          <t>Lab</t>
        </is>
      </c>
      <c r="Y261"/>
      <c r="Z261" t="inlineStr">
        <is>
          <t>Formulation</t>
        </is>
      </c>
      <c r="AA261"/>
      <c r="AB261" t="n">
        <v>1910.0</v>
      </c>
      <c r="AC261"/>
      <c r="AD261"/>
      <c r="AE261"/>
      <c r="AF261"/>
      <c r="AG261" t="inlineStr">
        <is>
          <t>AI mg/L</t>
        </is>
      </c>
      <c r="AH261"/>
      <c r="AI261"/>
      <c r="AJ261"/>
      <c r="AK261"/>
      <c r="AL261"/>
      <c r="AM261"/>
      <c r="AN261"/>
      <c r="AO261"/>
      <c r="AP261"/>
      <c r="AQ261"/>
      <c r="AR261"/>
      <c r="AS261"/>
      <c r="AT261"/>
      <c r="AU261"/>
      <c r="AV261"/>
      <c r="AW261"/>
      <c r="AX261" t="inlineStr">
        <is>
          <t>Mortality</t>
        </is>
      </c>
      <c r="AY261" t="inlineStr">
        <is>
          <t>Mortality</t>
        </is>
      </c>
      <c r="AZ261" t="inlineStr">
        <is>
          <t>LC50</t>
        </is>
      </c>
      <c r="BA261"/>
      <c r="BB261" t="n">
        <v>4.0</v>
      </c>
      <c r="BC261"/>
      <c r="BD261"/>
      <c r="BE261"/>
      <c r="BF261"/>
      <c r="BG261" t="inlineStr">
        <is>
          <t>Day(s)</t>
        </is>
      </c>
      <c r="BH261"/>
      <c r="BI261" t="inlineStr">
        <is>
          <t>DTXSID1021740</t>
        </is>
      </c>
      <c r="BJ261"/>
      <c r="BK261"/>
      <c r="BL261"/>
      <c r="BM261"/>
      <c r="BN261"/>
      <c r="BO261"/>
      <c r="BP261"/>
      <c r="BQ261"/>
      <c r="BR261"/>
      <c r="BS261"/>
      <c r="BT261" t="inlineStr">
        <is>
          <t>--</t>
        </is>
      </c>
      <c r="BU261"/>
      <c r="BV261"/>
      <c r="BW261"/>
      <c r="BX261"/>
      <c r="BY261"/>
      <c r="BZ261"/>
      <c r="CA261"/>
      <c r="CB261"/>
      <c r="CC261"/>
      <c r="CD261"/>
      <c r="CE261"/>
      <c r="CF261"/>
      <c r="CG261"/>
      <c r="CH261"/>
      <c r="CI261"/>
      <c r="CJ261"/>
      <c r="CK261" t="inlineStr">
        <is>
          <t>Mattson,V.R., J.W. Arthur, and C.T. Walbridge</t>
        </is>
      </c>
      <c r="CL261" t="n">
        <v>719.0</v>
      </c>
      <c r="CM261" t="inlineStr">
        <is>
          <t>Acute Toxicity of Selected Organic Compounds to Fathead Minnows</t>
        </is>
      </c>
      <c r="CN261" t="inlineStr">
        <is>
          <t>EPA-600/3-76-097, U.S.EPA, Duluth, MN:12 p.</t>
        </is>
      </c>
      <c r="CO261" t="n">
        <v>1976.0</v>
      </c>
      <c r="CP261" t="inlineStr">
        <is>
          <t>Mattson,V.R., J.W. Arthur, and C.T. Walbridge (1976). Acute Toxicity of Selected Organic Compounds to Fathead Minnows. EPA-600/3-76-097, U.S.EPA, Duluth, MN, 12 p. ECOREF#:719</t>
        </is>
      </c>
    </row>
    <row r="262">
      <c r="A262" t="n">
        <v>71363.0</v>
      </c>
      <c r="B262" t="inlineStr">
        <is>
          <t>1-Butanol</t>
        </is>
      </c>
      <c r="C262"/>
      <c r="D262" t="inlineStr">
        <is>
          <t>Measured</t>
        </is>
      </c>
      <c r="E262" t="inlineStr">
        <is>
          <t>Not coded</t>
        </is>
      </c>
      <c r="F262"/>
      <c r="G262" t="n">
        <v>99.0</v>
      </c>
      <c r="H262"/>
      <c r="I262"/>
      <c r="J262"/>
      <c r="K262"/>
      <c r="L262" t="inlineStr">
        <is>
          <t>Pimephales promelas</t>
        </is>
      </c>
      <c r="M262" t="inlineStr">
        <is>
          <t>Fathead Minnow</t>
        </is>
      </c>
      <c r="N262"/>
      <c r="O262"/>
      <c r="P262" t="n">
        <v>33.0</v>
      </c>
      <c r="Q262"/>
      <c r="R262"/>
      <c r="S262"/>
      <c r="T262"/>
      <c r="U262" t="inlineStr">
        <is>
          <t>Day(s)</t>
        </is>
      </c>
      <c r="V262" t="inlineStr">
        <is>
          <t>Flow-through</t>
        </is>
      </c>
      <c r="W262" t="inlineStr">
        <is>
          <t>Fresh water</t>
        </is>
      </c>
      <c r="X262" t="inlineStr">
        <is>
          <t>Lab</t>
        </is>
      </c>
      <c r="Y262"/>
      <c r="Z262" t="inlineStr">
        <is>
          <t>Active ingredient</t>
        </is>
      </c>
      <c r="AA262"/>
      <c r="AB262" t="n">
        <v>1730.0</v>
      </c>
      <c r="AC262"/>
      <c r="AD262" t="n">
        <v>1630.0</v>
      </c>
      <c r="AE262"/>
      <c r="AF262" t="n">
        <v>1840.0</v>
      </c>
      <c r="AG262" t="inlineStr">
        <is>
          <t>AI mg/L</t>
        </is>
      </c>
      <c r="AH262"/>
      <c r="AI262"/>
      <c r="AJ262"/>
      <c r="AK262"/>
      <c r="AL262"/>
      <c r="AM262"/>
      <c r="AN262"/>
      <c r="AO262"/>
      <c r="AP262"/>
      <c r="AQ262"/>
      <c r="AR262"/>
      <c r="AS262"/>
      <c r="AT262"/>
      <c r="AU262"/>
      <c r="AV262"/>
      <c r="AW262"/>
      <c r="AX262" t="inlineStr">
        <is>
          <t>Mortality</t>
        </is>
      </c>
      <c r="AY262" t="inlineStr">
        <is>
          <t>Mortality</t>
        </is>
      </c>
      <c r="AZ262" t="inlineStr">
        <is>
          <t>LC50</t>
        </is>
      </c>
      <c r="BA262"/>
      <c r="BB262" t="n">
        <v>4.0</v>
      </c>
      <c r="BC262"/>
      <c r="BD262"/>
      <c r="BE262"/>
      <c r="BF262"/>
      <c r="BG262" t="inlineStr">
        <is>
          <t>Day(s)</t>
        </is>
      </c>
      <c r="BH262" t="inlineStr">
        <is>
          <t>Pure</t>
        </is>
      </c>
      <c r="BI262" t="inlineStr">
        <is>
          <t>DTXSID1021740</t>
        </is>
      </c>
      <c r="BJ262"/>
      <c r="BK262"/>
      <c r="BL262"/>
      <c r="BM262"/>
      <c r="BN262"/>
      <c r="BO262"/>
      <c r="BP262"/>
      <c r="BQ262"/>
      <c r="BR262"/>
      <c r="BS262"/>
      <c r="BT262" t="inlineStr">
        <is>
          <t>--</t>
        </is>
      </c>
      <c r="BU262"/>
      <c r="BV262"/>
      <c r="BW262"/>
      <c r="BX262"/>
      <c r="BY262"/>
      <c r="BZ262"/>
      <c r="CA262"/>
      <c r="CB262"/>
      <c r="CC262"/>
      <c r="CD262"/>
      <c r="CE262"/>
      <c r="CF262"/>
      <c r="CG262"/>
      <c r="CH262"/>
      <c r="CI262" t="inlineStr">
        <is>
          <t xml:space="preserve"> Affected fish lost equilibrium prior to death.  Highest   NR and second highest concentration fish lost equilibrium immediatNAy.  Some opercular movement in the second highest concentration.  No schooling in the middle concentration. </t>
        </is>
      </c>
      <c r="CJ262" t="inlineStr">
        <is>
          <t xml:space="preserve">   Affected fish lost equilibrium prior to death.  Highest   NR and second highest concentration fish lost equilibrium immediatNAy.  Some opercular movement in the second highest concentration.  No schooling in the middle concentration. </t>
        </is>
      </c>
      <c r="CK262" t="inlineStr">
        <is>
          <t>Brooke,L.T., D.J. Call, D.L. Geiger, and C.E. Northcott</t>
        </is>
      </c>
      <c r="CL262" t="n">
        <v>12448.0</v>
      </c>
      <c r="CM262" t="inlineStr">
        <is>
          <t>Acute Toxicities of Organic Chemicals to Fathead Minnows (Pimephales promelas), Vol. 1</t>
        </is>
      </c>
      <c r="CN262" t="inlineStr">
        <is>
          <t>Center for Lake Superior Environmental Studies, University of Wisconsin-Superior, Superior, WI:414 p.</t>
        </is>
      </c>
      <c r="CO262" t="n">
        <v>1984.0</v>
      </c>
      <c r="CP262" t="inlineStr">
        <is>
          <t>Brooke,L.T., D.J. Call, D.L. Geiger, and C.E. Northcott (1984). Acute Toxicities of Organic Chemicals to Fathead Minnows (Pimephales promelas), Vol. 1. Center for Lake Superior Environmental Studies, University of Wisconsin-Superior, Superior, WI, 414 p. ECOREF#:12448</t>
        </is>
      </c>
    </row>
    <row r="263">
      <c r="A263" t="n">
        <v>71363.0</v>
      </c>
      <c r="B263" t="inlineStr">
        <is>
          <t>1-Butanol</t>
        </is>
      </c>
      <c r="C263"/>
      <c r="D263" t="inlineStr">
        <is>
          <t>Unmeasured</t>
        </is>
      </c>
      <c r="E263" t="inlineStr">
        <is>
          <t>Not coded</t>
        </is>
      </c>
      <c r="F263"/>
      <c r="G263"/>
      <c r="H263"/>
      <c r="I263"/>
      <c r="J263"/>
      <c r="K263"/>
      <c r="L263" t="inlineStr">
        <is>
          <t>Pimephales promelas</t>
        </is>
      </c>
      <c r="M263" t="inlineStr">
        <is>
          <t>Fathead Minnow</t>
        </is>
      </c>
      <c r="N263" t="inlineStr">
        <is>
          <t>Juvenile</t>
        </is>
      </c>
      <c r="O263"/>
      <c r="P263"/>
      <c r="Q263"/>
      <c r="R263" t="n">
        <v>4.0</v>
      </c>
      <c r="S263"/>
      <c r="T263" t="n">
        <v>8.0</v>
      </c>
      <c r="U263" t="inlineStr">
        <is>
          <t>Week(s)</t>
        </is>
      </c>
      <c r="V263" t="inlineStr">
        <is>
          <t>Static</t>
        </is>
      </c>
      <c r="W263" t="inlineStr">
        <is>
          <t>Fresh water</t>
        </is>
      </c>
      <c r="X263" t="inlineStr">
        <is>
          <t>Lab</t>
        </is>
      </c>
      <c r="Y263"/>
      <c r="Z263" t="inlineStr">
        <is>
          <t>Formulation</t>
        </is>
      </c>
      <c r="AA263"/>
      <c r="AB263" t="n">
        <v>1940.0</v>
      </c>
      <c r="AC263"/>
      <c r="AD263"/>
      <c r="AE263"/>
      <c r="AF263"/>
      <c r="AG263" t="inlineStr">
        <is>
          <t>AI mg/L</t>
        </is>
      </c>
      <c r="AH263"/>
      <c r="AI263"/>
      <c r="AJ263"/>
      <c r="AK263"/>
      <c r="AL263"/>
      <c r="AM263"/>
      <c r="AN263"/>
      <c r="AO263"/>
      <c r="AP263"/>
      <c r="AQ263"/>
      <c r="AR263"/>
      <c r="AS263"/>
      <c r="AT263"/>
      <c r="AU263"/>
      <c r="AV263"/>
      <c r="AW263"/>
      <c r="AX263" t="inlineStr">
        <is>
          <t>Mortality</t>
        </is>
      </c>
      <c r="AY263" t="inlineStr">
        <is>
          <t>Mortality</t>
        </is>
      </c>
      <c r="AZ263" t="inlineStr">
        <is>
          <t>LC50</t>
        </is>
      </c>
      <c r="BA263"/>
      <c r="BB263" t="n">
        <v>4.0</v>
      </c>
      <c r="BC263"/>
      <c r="BD263"/>
      <c r="BE263"/>
      <c r="BF263"/>
      <c r="BG263" t="inlineStr">
        <is>
          <t>Day(s)</t>
        </is>
      </c>
      <c r="BH263"/>
      <c r="BI263" t="inlineStr">
        <is>
          <t>DTXSID1021740</t>
        </is>
      </c>
      <c r="BJ263"/>
      <c r="BK263"/>
      <c r="BL263"/>
      <c r="BM263"/>
      <c r="BN263"/>
      <c r="BO263"/>
      <c r="BP263"/>
      <c r="BQ263"/>
      <c r="BR263"/>
      <c r="BS263"/>
      <c r="BT263" t="inlineStr">
        <is>
          <t>--</t>
        </is>
      </c>
      <c r="BU263"/>
      <c r="BV263"/>
      <c r="BW263"/>
      <c r="BX263"/>
      <c r="BY263"/>
      <c r="BZ263"/>
      <c r="CA263"/>
      <c r="CB263"/>
      <c r="CC263"/>
      <c r="CD263"/>
      <c r="CE263"/>
      <c r="CF263"/>
      <c r="CG263"/>
      <c r="CH263"/>
      <c r="CI263"/>
      <c r="CJ263"/>
      <c r="CK263" t="inlineStr">
        <is>
          <t>Mattson,V.R., J.W. Arthur, and C.T. Walbridge</t>
        </is>
      </c>
      <c r="CL263" t="n">
        <v>719.0</v>
      </c>
      <c r="CM263" t="inlineStr">
        <is>
          <t>Acute Toxicity of Selected Organic Compounds to Fathead Minnows</t>
        </is>
      </c>
      <c r="CN263" t="inlineStr">
        <is>
          <t>EPA-600/3-76-097, U.S.EPA, Duluth, MN:12 p.</t>
        </is>
      </c>
      <c r="CO263" t="n">
        <v>1976.0</v>
      </c>
      <c r="CP263" t="inlineStr">
        <is>
          <t>Mattson,V.R., J.W. Arthur, and C.T. Walbridge (1976). Acute Toxicity of Selected Organic Compounds to Fathead Minnows. EPA-600/3-76-097, U.S.EPA, Duluth, MN, 12 p. ECOREF#:719</t>
        </is>
      </c>
    </row>
    <row r="264">
      <c r="A264" t="n">
        <v>71410.0</v>
      </c>
      <c r="B264" t="inlineStr">
        <is>
          <t>1-Pentanol</t>
        </is>
      </c>
      <c r="C264"/>
      <c r="D264" t="inlineStr">
        <is>
          <t>Chemical analysis reported</t>
        </is>
      </c>
      <c r="E264" t="inlineStr">
        <is>
          <t>American Society for Testing and Materials</t>
        </is>
      </c>
      <c r="F264"/>
      <c r="G264"/>
      <c r="H264"/>
      <c r="I264"/>
      <c r="J264"/>
      <c r="K264"/>
      <c r="L264" t="inlineStr">
        <is>
          <t>Pimephales promelas</t>
        </is>
      </c>
      <c r="M264" t="inlineStr">
        <is>
          <t>Fathead Minnow</t>
        </is>
      </c>
      <c r="N264" t="inlineStr">
        <is>
          <t>Fry</t>
        </is>
      </c>
      <c r="O264" t="inlineStr">
        <is>
          <t>&lt;</t>
        </is>
      </c>
      <c r="P264" t="n">
        <v>24.0</v>
      </c>
      <c r="Q264"/>
      <c r="R264"/>
      <c r="S264"/>
      <c r="T264"/>
      <c r="U264" t="inlineStr">
        <is>
          <t>Hour(s)</t>
        </is>
      </c>
      <c r="V264" t="inlineStr">
        <is>
          <t>Flow-through</t>
        </is>
      </c>
      <c r="W264" t="inlineStr">
        <is>
          <t>Fresh water</t>
        </is>
      </c>
      <c r="X264" t="inlineStr">
        <is>
          <t>Lab</t>
        </is>
      </c>
      <c r="Y264"/>
      <c r="Z264" t="inlineStr">
        <is>
          <t>Active ingredient</t>
        </is>
      </c>
      <c r="AA264"/>
      <c r="AB264" t="n">
        <v>606.0</v>
      </c>
      <c r="AC264"/>
      <c r="AD264" t="n">
        <v>589.0</v>
      </c>
      <c r="AE264"/>
      <c r="AF264" t="n">
        <v>624.0</v>
      </c>
      <c r="AG264" t="inlineStr">
        <is>
          <t>AI mg/L</t>
        </is>
      </c>
      <c r="AH264"/>
      <c r="AI264"/>
      <c r="AJ264"/>
      <c r="AK264"/>
      <c r="AL264"/>
      <c r="AM264"/>
      <c r="AN264"/>
      <c r="AO264"/>
      <c r="AP264"/>
      <c r="AQ264"/>
      <c r="AR264"/>
      <c r="AS264"/>
      <c r="AT264"/>
      <c r="AU264"/>
      <c r="AV264"/>
      <c r="AW264"/>
      <c r="AX264" t="inlineStr">
        <is>
          <t>Mortality</t>
        </is>
      </c>
      <c r="AY264" t="inlineStr">
        <is>
          <t>Mortality</t>
        </is>
      </c>
      <c r="AZ264" t="inlineStr">
        <is>
          <t>LC50</t>
        </is>
      </c>
      <c r="BA264"/>
      <c r="BB264" t="n">
        <v>4.0</v>
      </c>
      <c r="BC264"/>
      <c r="BD264"/>
      <c r="BE264"/>
      <c r="BF264"/>
      <c r="BG264" t="inlineStr">
        <is>
          <t>Day(s)</t>
        </is>
      </c>
      <c r="BH264"/>
      <c r="BI264" t="inlineStr">
        <is>
          <t>DTXSID6021741</t>
        </is>
      </c>
      <c r="BJ264" t="inlineStr">
        <is>
          <t>10.1016/0166-445X(85)90026-8</t>
        </is>
      </c>
      <c r="BK264"/>
      <c r="BL264" t="inlineStr">
        <is>
          <t>Acute</t>
        </is>
      </c>
      <c r="BM264"/>
      <c r="BN264"/>
      <c r="BO264"/>
      <c r="BP264"/>
      <c r="BQ264"/>
      <c r="BR264"/>
      <c r="BS264"/>
      <c r="BT264" t="inlineStr">
        <is>
          <t>--</t>
        </is>
      </c>
      <c r="BU264"/>
      <c r="BV264"/>
      <c r="BW264"/>
      <c r="BX264"/>
      <c r="BY264"/>
      <c r="BZ264"/>
      <c r="CA264"/>
      <c r="CB264"/>
      <c r="CC264"/>
      <c r="CD264"/>
      <c r="CE264"/>
      <c r="CF264"/>
      <c r="CG264"/>
      <c r="CH264"/>
      <c r="CI264"/>
      <c r="CJ264" t="inlineStr">
        <is>
          <t xml:space="preserve">SOURCE/NR//TMETH/E729-80 (1980)//MEDIA/AERATED, FILTERED LAKE SUPERIOR WATER//   </t>
        </is>
      </c>
      <c r="CK264" t="inlineStr">
        <is>
          <t>Broderius,S., and M. Kahl</t>
        </is>
      </c>
      <c r="CL264" t="n">
        <v>14128.0</v>
      </c>
      <c r="CM264" t="inlineStr">
        <is>
          <t>Acute Toxicity of Organic Chemical Mixtures to the Fathead Minnow</t>
        </is>
      </c>
      <c r="CN264" t="inlineStr">
        <is>
          <t>Aquat. Toxicol.6:307-322</t>
        </is>
      </c>
      <c r="CO264" t="n">
        <v>1985.0</v>
      </c>
      <c r="CP264" t="inlineStr">
        <is>
          <t>Broderius,S., and M. Kahl (1985). Acute Toxicity of Organic Chemical Mixtures to the Fathead Minnow. Aquat. Toxicol., 6, 307-322. doi:10.1016/0166-445X(85)90026-8. ECOREF#:14128</t>
        </is>
      </c>
    </row>
    <row r="265">
      <c r="A265" t="n">
        <v>71410.0</v>
      </c>
      <c r="B265" t="inlineStr">
        <is>
          <t>1-Pentanol</t>
        </is>
      </c>
      <c r="C265"/>
      <c r="D265" t="inlineStr">
        <is>
          <t>Measured</t>
        </is>
      </c>
      <c r="E265" t="inlineStr">
        <is>
          <t>Not reported</t>
        </is>
      </c>
      <c r="F265"/>
      <c r="G265" t="n">
        <v>99.0</v>
      </c>
      <c r="H265"/>
      <c r="I265"/>
      <c r="J265"/>
      <c r="K265"/>
      <c r="L265" t="inlineStr">
        <is>
          <t>Pimephales promelas</t>
        </is>
      </c>
      <c r="M265" t="inlineStr">
        <is>
          <t>Fathead Minnow</t>
        </is>
      </c>
      <c r="N265"/>
      <c r="O265"/>
      <c r="P265" t="n">
        <v>28.0</v>
      </c>
      <c r="Q265"/>
      <c r="R265"/>
      <c r="S265"/>
      <c r="T265"/>
      <c r="U265" t="inlineStr">
        <is>
          <t>Day(s)</t>
        </is>
      </c>
      <c r="V265" t="inlineStr">
        <is>
          <t>Flow-through</t>
        </is>
      </c>
      <c r="W265" t="inlineStr">
        <is>
          <t>Fresh water</t>
        </is>
      </c>
      <c r="X265" t="inlineStr">
        <is>
          <t>Lab</t>
        </is>
      </c>
      <c r="Y265"/>
      <c r="Z265" t="inlineStr">
        <is>
          <t>Active ingredient</t>
        </is>
      </c>
      <c r="AA265"/>
      <c r="AB265" t="n">
        <v>472.0</v>
      </c>
      <c r="AC265"/>
      <c r="AD265" t="n">
        <v>437.0</v>
      </c>
      <c r="AE265"/>
      <c r="AF265" t="n">
        <v>511.0</v>
      </c>
      <c r="AG265" t="inlineStr">
        <is>
          <t>AI mg/L</t>
        </is>
      </c>
      <c r="AH265"/>
      <c r="AI265"/>
      <c r="AJ265"/>
      <c r="AK265"/>
      <c r="AL265"/>
      <c r="AM265"/>
      <c r="AN265"/>
      <c r="AO265"/>
      <c r="AP265"/>
      <c r="AQ265"/>
      <c r="AR265"/>
      <c r="AS265"/>
      <c r="AT265"/>
      <c r="AU265"/>
      <c r="AV265"/>
      <c r="AW265"/>
      <c r="AX265" t="inlineStr">
        <is>
          <t>Mortality</t>
        </is>
      </c>
      <c r="AY265" t="inlineStr">
        <is>
          <t>Mortality</t>
        </is>
      </c>
      <c r="AZ265" t="inlineStr">
        <is>
          <t>LC50</t>
        </is>
      </c>
      <c r="BA265"/>
      <c r="BB265" t="n">
        <v>4.0</v>
      </c>
      <c r="BC265"/>
      <c r="BD265"/>
      <c r="BE265"/>
      <c r="BF265"/>
      <c r="BG265" t="inlineStr">
        <is>
          <t>Day(s)</t>
        </is>
      </c>
      <c r="BH265"/>
      <c r="BI265" t="inlineStr">
        <is>
          <t>DTXSID6021741</t>
        </is>
      </c>
      <c r="BJ265"/>
      <c r="BK265"/>
      <c r="BL265" t="inlineStr">
        <is>
          <t>Acute</t>
        </is>
      </c>
      <c r="BM265"/>
      <c r="BN265"/>
      <c r="BO265"/>
      <c r="BP265"/>
      <c r="BQ265"/>
      <c r="BR265"/>
      <c r="BS265"/>
      <c r="BT265" t="inlineStr">
        <is>
          <t>--</t>
        </is>
      </c>
      <c r="BU265"/>
      <c r="BV265"/>
      <c r="BW265"/>
      <c r="BX265"/>
      <c r="BY265"/>
      <c r="BZ265"/>
      <c r="CA265"/>
      <c r="CB265"/>
      <c r="CC265"/>
      <c r="CD265"/>
      <c r="CE265"/>
      <c r="CF265"/>
      <c r="CG265"/>
      <c r="CH265"/>
      <c r="CI265"/>
      <c r="CJ265" t="inlineStr">
        <is>
          <t xml:space="preserve">SOURCE/FROM US EPA ENVIRONMENTAL RESEARCH LABORATORY-DULUTH AND THE UNIVERSITY OF WISCONSIN-SUPERIOR CAMPUS//MEDIA/LAKE SUPERIOR WATER OR DECHLORINATED WATER//   </t>
        </is>
      </c>
      <c r="CK265" t="inlineStr">
        <is>
          <t>Geiger,D.L., S.H. Poirier, L.T. Brooke, and D.J. Call</t>
        </is>
      </c>
      <c r="CL265" t="n">
        <v>12858.0</v>
      </c>
      <c r="CM265" t="inlineStr">
        <is>
          <t>Acute Toxicities of Organic Chemicals to Fathead Minnows (Pimephales promelas) Volume III</t>
        </is>
      </c>
      <c r="CN265" t="inlineStr">
        <is>
          <t>Center for Lake Superior Environmental Studies, University of Wisconsin, Superior, WI:328 p.</t>
        </is>
      </c>
      <c r="CO265" t="n">
        <v>1986.0</v>
      </c>
      <c r="CP265" t="inlineStr">
        <is>
          <t>Geiger,D.L., S.H. Poirier, L.T. Brooke, and D.J. Call (1986). Acute Toxicities of Organic Chemicals to Fathead Minnows (Pimephales promelas) Volume III. Center for Lake Superior Environmental Studies, University of Wisconsin, Superior, WI, 328 p. ECOREF#:12858</t>
        </is>
      </c>
    </row>
    <row r="266">
      <c r="A266" t="n">
        <v>71432.0</v>
      </c>
      <c r="B266" t="inlineStr">
        <is>
          <t>Benzene</t>
        </is>
      </c>
      <c r="C266"/>
      <c r="D266" t="inlineStr">
        <is>
          <t>Measured</t>
        </is>
      </c>
      <c r="E266" t="inlineStr">
        <is>
          <t>Not coded</t>
        </is>
      </c>
      <c r="F266" t="inlineStr">
        <is>
          <t>&gt;</t>
        </is>
      </c>
      <c r="G266" t="n">
        <v>99.9</v>
      </c>
      <c r="H266"/>
      <c r="I266"/>
      <c r="J266"/>
      <c r="K266"/>
      <c r="L266" t="inlineStr">
        <is>
          <t>Pimephales promelas</t>
        </is>
      </c>
      <c r="M266" t="inlineStr">
        <is>
          <t>Fathead Minnow</t>
        </is>
      </c>
      <c r="N266"/>
      <c r="O266"/>
      <c r="P266" t="n">
        <v>30.0</v>
      </c>
      <c r="Q266"/>
      <c r="R266"/>
      <c r="S266"/>
      <c r="T266"/>
      <c r="U266" t="inlineStr">
        <is>
          <t>Day(s)</t>
        </is>
      </c>
      <c r="V266" t="inlineStr">
        <is>
          <t>Flow-through</t>
        </is>
      </c>
      <c r="W266" t="inlineStr">
        <is>
          <t>Fresh water</t>
        </is>
      </c>
      <c r="X266" t="inlineStr">
        <is>
          <t>Lab</t>
        </is>
      </c>
      <c r="Y266"/>
      <c r="Z266" t="inlineStr">
        <is>
          <t>Active ingredient</t>
        </is>
      </c>
      <c r="AA266"/>
      <c r="AB266" t="n">
        <v>12.6</v>
      </c>
      <c r="AC266"/>
      <c r="AD266" t="n">
        <v>10.7</v>
      </c>
      <c r="AE266"/>
      <c r="AF266" t="n">
        <v>14.7</v>
      </c>
      <c r="AG266" t="inlineStr">
        <is>
          <t>AI mg/L</t>
        </is>
      </c>
      <c r="AH266"/>
      <c r="AI266"/>
      <c r="AJ266"/>
      <c r="AK266"/>
      <c r="AL266"/>
      <c r="AM266"/>
      <c r="AN266"/>
      <c r="AO266"/>
      <c r="AP266"/>
      <c r="AQ266"/>
      <c r="AR266"/>
      <c r="AS266"/>
      <c r="AT266"/>
      <c r="AU266"/>
      <c r="AV266"/>
      <c r="AW266"/>
      <c r="AX266" t="inlineStr">
        <is>
          <t>Mortality</t>
        </is>
      </c>
      <c r="AY266" t="inlineStr">
        <is>
          <t>Mortality</t>
        </is>
      </c>
      <c r="AZ266" t="inlineStr">
        <is>
          <t>LC50</t>
        </is>
      </c>
      <c r="BA266"/>
      <c r="BB266" t="n">
        <v>4.0</v>
      </c>
      <c r="BC266"/>
      <c r="BD266"/>
      <c r="BE266"/>
      <c r="BF266"/>
      <c r="BG266" t="inlineStr">
        <is>
          <t>Day(s)</t>
        </is>
      </c>
      <c r="BH266" t="inlineStr">
        <is>
          <t>Pure</t>
        </is>
      </c>
      <c r="BI266" t="inlineStr">
        <is>
          <t>DTXSID3039242</t>
        </is>
      </c>
      <c r="BJ266"/>
      <c r="BK266"/>
      <c r="BL266"/>
      <c r="BM266"/>
      <c r="BN266"/>
      <c r="BO266"/>
      <c r="BP266"/>
      <c r="BQ266"/>
      <c r="BR266"/>
      <c r="BS266"/>
      <c r="BT266" t="inlineStr">
        <is>
          <t>--</t>
        </is>
      </c>
      <c r="BU266"/>
      <c r="BV266"/>
      <c r="BW266"/>
      <c r="BX266"/>
      <c r="BY266"/>
      <c r="BZ266"/>
      <c r="CA266"/>
      <c r="CB266"/>
      <c r="CC266"/>
      <c r="CD266"/>
      <c r="CE266"/>
      <c r="CF266"/>
      <c r="CG266"/>
      <c r="CH266"/>
      <c r="CI266" t="inlineStr">
        <is>
          <t xml:space="preserve"> Affected fish lost schooling behavior, swam in a corkscrew motion, were underreactive to external stimuli, had increased respiration and convulsions.  They were also darkly colored and were hemorrhaging.  Equilibrium loss was </t>
        </is>
      </c>
      <c r="CJ266" t="inlineStr">
        <is>
          <t xml:space="preserve">   Affected fish lost schooling behavior, swam in a corkscrew motion, were underreactive to external stimuli, had increased respiration and convulsions.  They were also darkly colored and were hemorrhaging.  Equilibrium loss was </t>
        </is>
      </c>
      <c r="CK266" t="inlineStr">
        <is>
          <t>Geiger,D.L., L.T. Brooke, and D.J. Call</t>
        </is>
      </c>
      <c r="CL266" t="n">
        <v>3217.0</v>
      </c>
      <c r="CM266" t="inlineStr">
        <is>
          <t>Acute Toxicities of Organic Chemicals to Fathead Minnows (Pimephales promelas), Volume V</t>
        </is>
      </c>
      <c r="CN266" t="inlineStr">
        <is>
          <t>Center for Lake Superior Environmental Studies, University of Wisconsin, Superior, WI:332 p.</t>
        </is>
      </c>
      <c r="CO266" t="n">
        <v>1990.0</v>
      </c>
      <c r="CP266" t="inlineStr">
        <is>
          <t>Geiger,D.L., L.T. Brooke, and D.J. Call (1990). Acute Toxicities of Organic Chemicals to Fathead Minnows (Pimephales promelas), Volume V. Center for Lake Superior Environmental Studies, University of Wisconsin, Superior, WI, 332 p. ECOREF#:3217</t>
        </is>
      </c>
    </row>
    <row r="267">
      <c r="A267" t="n">
        <v>71432.0</v>
      </c>
      <c r="B267" t="inlineStr">
        <is>
          <t>Benzene</t>
        </is>
      </c>
      <c r="C267"/>
      <c r="D267" t="inlineStr">
        <is>
          <t>Measured</t>
        </is>
      </c>
      <c r="E267" t="inlineStr">
        <is>
          <t>Not coded</t>
        </is>
      </c>
      <c r="F267"/>
      <c r="G267" t="n">
        <v>99.9</v>
      </c>
      <c r="H267"/>
      <c r="I267"/>
      <c r="J267"/>
      <c r="K267"/>
      <c r="L267" t="inlineStr">
        <is>
          <t>Pimephales promelas</t>
        </is>
      </c>
      <c r="M267" t="inlineStr">
        <is>
          <t>Fathead Minnow</t>
        </is>
      </c>
      <c r="N267"/>
      <c r="O267"/>
      <c r="P267" t="n">
        <v>30.0</v>
      </c>
      <c r="Q267"/>
      <c r="R267"/>
      <c r="S267"/>
      <c r="T267"/>
      <c r="U267" t="inlineStr">
        <is>
          <t>Day(s)</t>
        </is>
      </c>
      <c r="V267" t="inlineStr">
        <is>
          <t>Static</t>
        </is>
      </c>
      <c r="W267" t="inlineStr">
        <is>
          <t>Fresh water</t>
        </is>
      </c>
      <c r="X267" t="inlineStr">
        <is>
          <t>Lab</t>
        </is>
      </c>
      <c r="Y267"/>
      <c r="Z267" t="inlineStr">
        <is>
          <t>Active ingredient</t>
        </is>
      </c>
      <c r="AA267"/>
      <c r="AB267" t="n">
        <v>35.7</v>
      </c>
      <c r="AC267"/>
      <c r="AD267" t="n">
        <v>28.9</v>
      </c>
      <c r="AE267"/>
      <c r="AF267" t="n">
        <v>44.2</v>
      </c>
      <c r="AG267" t="inlineStr">
        <is>
          <t>AI mg/L</t>
        </is>
      </c>
      <c r="AH267"/>
      <c r="AI267"/>
      <c r="AJ267"/>
      <c r="AK267"/>
      <c r="AL267"/>
      <c r="AM267"/>
      <c r="AN267"/>
      <c r="AO267"/>
      <c r="AP267"/>
      <c r="AQ267"/>
      <c r="AR267"/>
      <c r="AS267"/>
      <c r="AT267"/>
      <c r="AU267"/>
      <c r="AV267"/>
      <c r="AW267"/>
      <c r="AX267" t="inlineStr">
        <is>
          <t>Mortality</t>
        </is>
      </c>
      <c r="AY267" t="inlineStr">
        <is>
          <t>Mortality</t>
        </is>
      </c>
      <c r="AZ267" t="inlineStr">
        <is>
          <t>LC50</t>
        </is>
      </c>
      <c r="BA267"/>
      <c r="BB267" t="n">
        <v>4.0</v>
      </c>
      <c r="BC267"/>
      <c r="BD267"/>
      <c r="BE267"/>
      <c r="BF267"/>
      <c r="BG267" t="inlineStr">
        <is>
          <t>Day(s)</t>
        </is>
      </c>
      <c r="BH267" t="inlineStr">
        <is>
          <t>Pure</t>
        </is>
      </c>
      <c r="BI267" t="inlineStr">
        <is>
          <t>DTXSID3039242</t>
        </is>
      </c>
      <c r="BJ267"/>
      <c r="BK267"/>
      <c r="BL267"/>
      <c r="BM267"/>
      <c r="BN267"/>
      <c r="BO267"/>
      <c r="BP267"/>
      <c r="BQ267"/>
      <c r="BR267"/>
      <c r="BS267"/>
      <c r="BT267" t="inlineStr">
        <is>
          <t>--</t>
        </is>
      </c>
      <c r="BU267"/>
      <c r="BV267"/>
      <c r="BW267"/>
      <c r="BX267"/>
      <c r="BY267"/>
      <c r="BZ267"/>
      <c r="CA267"/>
      <c r="CB267"/>
      <c r="CC267"/>
      <c r="CD267"/>
      <c r="CE267"/>
      <c r="CF267"/>
      <c r="CG267"/>
      <c r="CH267"/>
      <c r="CI267"/>
      <c r="CJ267"/>
      <c r="CK267" t="inlineStr">
        <is>
          <t>Brooke,L.</t>
        </is>
      </c>
      <c r="CL267" t="n">
        <v>14339.0</v>
      </c>
      <c r="CM267" t="inlineStr">
        <is>
          <t>Report of the Flow-Through and Static Acute Test Comparisons with Fathead Minnows and Acute Tests with an Amphipod and a Cladoceran</t>
        </is>
      </c>
      <c r="CN267" t="inlineStr">
        <is>
          <t>Memo to L.Larson, Center for Lake Superior Environmental Studies dated August 31:24 p.</t>
        </is>
      </c>
      <c r="CO267" t="n">
        <v>1987.0</v>
      </c>
      <c r="CP267" t="inlineStr">
        <is>
          <t>Brooke,L. (1987). Report of the Flow-Through and Static Acute Test Comparisons with Fathead Minnows and Acute Tests with an Amphipod and a Cladoceran. Memo to L.Larson, Center for Lake Superior Environmental Studies dated August 31, 24 p. ECOREF#:14339</t>
        </is>
      </c>
    </row>
    <row r="268">
      <c r="A268" t="n">
        <v>71432.0</v>
      </c>
      <c r="B268" t="inlineStr">
        <is>
          <t>Benzene</t>
        </is>
      </c>
      <c r="C268"/>
      <c r="D268" t="inlineStr">
        <is>
          <t>Unmeasured</t>
        </is>
      </c>
      <c r="E268" t="inlineStr">
        <is>
          <t>Not coded</t>
        </is>
      </c>
      <c r="F268"/>
      <c r="G268"/>
      <c r="H268"/>
      <c r="I268"/>
      <c r="J268"/>
      <c r="K268"/>
      <c r="L268" t="inlineStr">
        <is>
          <t>Pimephales promelas</t>
        </is>
      </c>
      <c r="M268" t="inlineStr">
        <is>
          <t>Fathead Minnow</t>
        </is>
      </c>
      <c r="N268"/>
      <c r="O268"/>
      <c r="P268"/>
      <c r="Q268"/>
      <c r="R268"/>
      <c r="S268"/>
      <c r="T268"/>
      <c r="U268"/>
      <c r="V268" t="inlineStr">
        <is>
          <t>Static</t>
        </is>
      </c>
      <c r="W268" t="inlineStr">
        <is>
          <t>Fresh water</t>
        </is>
      </c>
      <c r="X268" t="inlineStr">
        <is>
          <t>Lab</t>
        </is>
      </c>
      <c r="Y268"/>
      <c r="Z268" t="inlineStr">
        <is>
          <t>Formulation</t>
        </is>
      </c>
      <c r="AA268"/>
      <c r="AB268" t="n">
        <v>32.0</v>
      </c>
      <c r="AC268"/>
      <c r="AD268" t="n">
        <v>22.33</v>
      </c>
      <c r="AE268"/>
      <c r="AF268" t="n">
        <v>41.16</v>
      </c>
      <c r="AG268" t="inlineStr">
        <is>
          <t>AI mg/L</t>
        </is>
      </c>
      <c r="AH268"/>
      <c r="AI268"/>
      <c r="AJ268"/>
      <c r="AK268"/>
      <c r="AL268"/>
      <c r="AM268"/>
      <c r="AN268"/>
      <c r="AO268"/>
      <c r="AP268"/>
      <c r="AQ268"/>
      <c r="AR268"/>
      <c r="AS268"/>
      <c r="AT268"/>
      <c r="AU268"/>
      <c r="AV268"/>
      <c r="AW268"/>
      <c r="AX268" t="inlineStr">
        <is>
          <t>Mortality</t>
        </is>
      </c>
      <c r="AY268" t="inlineStr">
        <is>
          <t>Mortality</t>
        </is>
      </c>
      <c r="AZ268" t="inlineStr">
        <is>
          <t>LC50</t>
        </is>
      </c>
      <c r="BA268"/>
      <c r="BB268" t="n">
        <v>4.0</v>
      </c>
      <c r="BC268"/>
      <c r="BD268"/>
      <c r="BE268"/>
      <c r="BF268"/>
      <c r="BG268" t="inlineStr">
        <is>
          <t>Day(s)</t>
        </is>
      </c>
      <c r="BH268"/>
      <c r="BI268" t="inlineStr">
        <is>
          <t>DTXSID3039242</t>
        </is>
      </c>
      <c r="BJ268"/>
      <c r="BK268"/>
      <c r="BL268"/>
      <c r="BM268"/>
      <c r="BN268"/>
      <c r="BO268"/>
      <c r="BP268"/>
      <c r="BQ268"/>
      <c r="BR268"/>
      <c r="BS268"/>
      <c r="BT268" t="inlineStr">
        <is>
          <t>--</t>
        </is>
      </c>
      <c r="BU268"/>
      <c r="BV268"/>
      <c r="BW268"/>
      <c r="BX268"/>
      <c r="BY268"/>
      <c r="BZ268"/>
      <c r="CA268"/>
      <c r="CB268"/>
      <c r="CC268"/>
      <c r="CD268"/>
      <c r="CE268"/>
      <c r="CF268"/>
      <c r="CG268"/>
      <c r="CH268"/>
      <c r="CI268" t="inlineStr">
        <is>
          <t xml:space="preserve"> CONTR/FOLLOWED STANDARD METHOD// </t>
        </is>
      </c>
      <c r="CJ268" t="inlineStr">
        <is>
          <t xml:space="preserve">   CONTR/FOLLOWED STANDARD METHOD// </t>
        </is>
      </c>
      <c r="CK268" t="inlineStr">
        <is>
          <t>Pickering,Q.H., and C. Henderson</t>
        </is>
      </c>
      <c r="CL268" t="n">
        <v>728.0</v>
      </c>
      <c r="CM268" t="inlineStr">
        <is>
          <t>Acute Toxicity of Some Important Petrochemicals to Fish</t>
        </is>
      </c>
      <c r="CN268" t="inlineStr">
        <is>
          <t>J. Water Pollut. Control Fed.38(9): 1419-1429</t>
        </is>
      </c>
      <c r="CO268" t="n">
        <v>1966.0</v>
      </c>
      <c r="CP268" t="inlineStr">
        <is>
          <t>Pickering,Q.H., and C. Henderson (1966). Acute Toxicity of Some Important Petrochemicals to Fish. J. Water Pollut. Control Fed., 38, (9), 1419-1429. ECOREF#:728</t>
        </is>
      </c>
    </row>
    <row r="269">
      <c r="A269" t="n">
        <v>71432.0</v>
      </c>
      <c r="B269" t="inlineStr">
        <is>
          <t>Benzene</t>
        </is>
      </c>
      <c r="C269"/>
      <c r="D269" t="inlineStr">
        <is>
          <t>Measured</t>
        </is>
      </c>
      <c r="E269" t="inlineStr">
        <is>
          <t>Not coded</t>
        </is>
      </c>
      <c r="F269"/>
      <c r="G269" t="n">
        <v>99.9</v>
      </c>
      <c r="H269"/>
      <c r="I269"/>
      <c r="J269"/>
      <c r="K269"/>
      <c r="L269" t="inlineStr">
        <is>
          <t>Pimephales promelas</t>
        </is>
      </c>
      <c r="M269" t="inlineStr">
        <is>
          <t>Fathead Minnow</t>
        </is>
      </c>
      <c r="N269"/>
      <c r="O269"/>
      <c r="P269" t="n">
        <v>30.0</v>
      </c>
      <c r="Q269"/>
      <c r="R269"/>
      <c r="S269"/>
      <c r="T269"/>
      <c r="U269" t="inlineStr">
        <is>
          <t>Day(s)</t>
        </is>
      </c>
      <c r="V269" t="inlineStr">
        <is>
          <t>Flow-through</t>
        </is>
      </c>
      <c r="W269" t="inlineStr">
        <is>
          <t>Fresh water</t>
        </is>
      </c>
      <c r="X269" t="inlineStr">
        <is>
          <t>Lab</t>
        </is>
      </c>
      <c r="Y269"/>
      <c r="Z269" t="inlineStr">
        <is>
          <t>Active ingredient</t>
        </is>
      </c>
      <c r="AA269"/>
      <c r="AB269" t="n">
        <v>12.5</v>
      </c>
      <c r="AC269"/>
      <c r="AD269" t="n">
        <v>10.7</v>
      </c>
      <c r="AE269"/>
      <c r="AF269" t="n">
        <v>14.7</v>
      </c>
      <c r="AG269" t="inlineStr">
        <is>
          <t>AI mg/L</t>
        </is>
      </c>
      <c r="AH269"/>
      <c r="AI269"/>
      <c r="AJ269"/>
      <c r="AK269"/>
      <c r="AL269"/>
      <c r="AM269"/>
      <c r="AN269"/>
      <c r="AO269"/>
      <c r="AP269"/>
      <c r="AQ269"/>
      <c r="AR269"/>
      <c r="AS269"/>
      <c r="AT269"/>
      <c r="AU269"/>
      <c r="AV269"/>
      <c r="AW269"/>
      <c r="AX269" t="inlineStr">
        <is>
          <t>Mortality</t>
        </is>
      </c>
      <c r="AY269" t="inlineStr">
        <is>
          <t>Mortality</t>
        </is>
      </c>
      <c r="AZ269" t="inlineStr">
        <is>
          <t>LC50</t>
        </is>
      </c>
      <c r="BA269"/>
      <c r="BB269" t="n">
        <v>4.0</v>
      </c>
      <c r="BC269"/>
      <c r="BD269"/>
      <c r="BE269"/>
      <c r="BF269"/>
      <c r="BG269" t="inlineStr">
        <is>
          <t>Day(s)</t>
        </is>
      </c>
      <c r="BH269" t="inlineStr">
        <is>
          <t>Pure</t>
        </is>
      </c>
      <c r="BI269" t="inlineStr">
        <is>
          <t>DTXSID3039242</t>
        </is>
      </c>
      <c r="BJ269"/>
      <c r="BK269"/>
      <c r="BL269"/>
      <c r="BM269"/>
      <c r="BN269"/>
      <c r="BO269"/>
      <c r="BP269"/>
      <c r="BQ269"/>
      <c r="BR269"/>
      <c r="BS269"/>
      <c r="BT269" t="inlineStr">
        <is>
          <t>--</t>
        </is>
      </c>
      <c r="BU269"/>
      <c r="BV269"/>
      <c r="BW269"/>
      <c r="BX269"/>
      <c r="BY269"/>
      <c r="BZ269"/>
      <c r="CA269"/>
      <c r="CB269"/>
      <c r="CC269"/>
      <c r="CD269"/>
      <c r="CE269"/>
      <c r="CF269"/>
      <c r="CG269"/>
      <c r="CH269"/>
      <c r="CI269"/>
      <c r="CJ269"/>
      <c r="CK269" t="inlineStr">
        <is>
          <t>Brooke,L.</t>
        </is>
      </c>
      <c r="CL269" t="n">
        <v>14339.0</v>
      </c>
      <c r="CM269" t="inlineStr">
        <is>
          <t>Report of the Flow-Through and Static Acute Test Comparisons with Fathead Minnows and Acute Tests with an Amphipod and a Cladoceran</t>
        </is>
      </c>
      <c r="CN269" t="inlineStr">
        <is>
          <t>Memo to L.Larson, Center for Lake Superior Environmental Studies dated August 31:24 p.</t>
        </is>
      </c>
      <c r="CO269" t="n">
        <v>1987.0</v>
      </c>
      <c r="CP269" t="inlineStr">
        <is>
          <t>Brooke,L. (1987). Report of the Flow-Through and Static Acute Test Comparisons with Fathead Minnows and Acute Tests with an Amphipod and a Cladoceran. Memo to L.Larson, Center for Lake Superior Environmental Studies dated August 31, 24 p. ECOREF#:14339</t>
        </is>
      </c>
    </row>
    <row r="270">
      <c r="A270" t="n">
        <v>71432.0</v>
      </c>
      <c r="B270" t="inlineStr">
        <is>
          <t>Benzene</t>
        </is>
      </c>
      <c r="C270"/>
      <c r="D270" t="inlineStr">
        <is>
          <t>Measured</t>
        </is>
      </c>
      <c r="E270" t="inlineStr">
        <is>
          <t>Not coded</t>
        </is>
      </c>
      <c r="F270" t="inlineStr">
        <is>
          <t>&gt;</t>
        </is>
      </c>
      <c r="G270" t="n">
        <v>99.5</v>
      </c>
      <c r="H270"/>
      <c r="I270"/>
      <c r="J270"/>
      <c r="K270"/>
      <c r="L270" t="inlineStr">
        <is>
          <t>Pimephales promelas</t>
        </is>
      </c>
      <c r="M270" t="inlineStr">
        <is>
          <t>Fathead Minnow</t>
        </is>
      </c>
      <c r="N270" t="inlineStr">
        <is>
          <t>Juvenile</t>
        </is>
      </c>
      <c r="O270"/>
      <c r="P270"/>
      <c r="Q270"/>
      <c r="R270" t="n">
        <v>28.0</v>
      </c>
      <c r="S270"/>
      <c r="T270" t="n">
        <v>33.0</v>
      </c>
      <c r="U270" t="inlineStr">
        <is>
          <t>Day(s)</t>
        </is>
      </c>
      <c r="V270" t="inlineStr">
        <is>
          <t>Flow-through</t>
        </is>
      </c>
      <c r="W270" t="inlineStr">
        <is>
          <t>Fresh water</t>
        </is>
      </c>
      <c r="X270" t="inlineStr">
        <is>
          <t>Lab</t>
        </is>
      </c>
      <c r="Y270"/>
      <c r="Z270" t="inlineStr">
        <is>
          <t>Active ingredient</t>
        </is>
      </c>
      <c r="AA270"/>
      <c r="AB270" t="n">
        <v>24.6</v>
      </c>
      <c r="AC270"/>
      <c r="AD270" t="n">
        <v>21.4</v>
      </c>
      <c r="AE270"/>
      <c r="AF270" t="n">
        <v>28.1</v>
      </c>
      <c r="AG270" t="inlineStr">
        <is>
          <t>AI mg/L</t>
        </is>
      </c>
      <c r="AH270"/>
      <c r="AI270"/>
      <c r="AJ270"/>
      <c r="AK270"/>
      <c r="AL270"/>
      <c r="AM270"/>
      <c r="AN270"/>
      <c r="AO270"/>
      <c r="AP270"/>
      <c r="AQ270"/>
      <c r="AR270"/>
      <c r="AS270"/>
      <c r="AT270"/>
      <c r="AU270"/>
      <c r="AV270"/>
      <c r="AW270"/>
      <c r="AX270" t="inlineStr">
        <is>
          <t>Mortality</t>
        </is>
      </c>
      <c r="AY270" t="inlineStr">
        <is>
          <t>Survival</t>
        </is>
      </c>
      <c r="AZ270" t="inlineStr">
        <is>
          <t>LC50</t>
        </is>
      </c>
      <c r="BA270"/>
      <c r="BB270" t="n">
        <v>4.0</v>
      </c>
      <c r="BC270"/>
      <c r="BD270"/>
      <c r="BE270"/>
      <c r="BF270"/>
      <c r="BG270" t="inlineStr">
        <is>
          <t>Day(s)</t>
        </is>
      </c>
      <c r="BH270" t="inlineStr">
        <is>
          <t>Pure</t>
        </is>
      </c>
      <c r="BI270" t="inlineStr">
        <is>
          <t>DTXSID3039242</t>
        </is>
      </c>
      <c r="BJ270"/>
      <c r="BK270"/>
      <c r="BL270"/>
      <c r="BM270"/>
      <c r="BN270"/>
      <c r="BO270"/>
      <c r="BP270"/>
      <c r="BQ270"/>
      <c r="BR270"/>
      <c r="BS270"/>
      <c r="BT270" t="inlineStr">
        <is>
          <t>--</t>
        </is>
      </c>
      <c r="BU270"/>
      <c r="BV270"/>
      <c r="BW270"/>
      <c r="BX270"/>
      <c r="BY270"/>
      <c r="BZ270"/>
      <c r="CA270"/>
      <c r="CB270"/>
      <c r="CC270"/>
      <c r="CD270"/>
      <c r="CE270"/>
      <c r="CF270"/>
      <c r="CG270"/>
      <c r="CH270"/>
      <c r="CI270"/>
      <c r="CJ270"/>
      <c r="CK270" t="inlineStr">
        <is>
          <t>Marchini,S., M.L. Tosato, T.J. Norberg-King, D.E. Hammermeister, and M.D. Hoglund</t>
        </is>
      </c>
      <c r="CL270" t="n">
        <v>3910.0</v>
      </c>
      <c r="CM270" t="inlineStr">
        <is>
          <t>Lethal and Sublethal Toxicity of Benzene Derivatives to the Fathead Minnow, Using a Short-Term Test</t>
        </is>
      </c>
      <c r="CN270" t="inlineStr">
        <is>
          <t>Environ. Toxicol. Chem.11(2): 187-195</t>
        </is>
      </c>
      <c r="CO270" t="n">
        <v>1992.0</v>
      </c>
      <c r="CP270" t="inlineStr">
        <is>
          <t>Marchini,S., M.L. Tosato, T.J. Norberg-King, D.E. Hammermeister, and M.D. Hoglund (1992). Lethal and Sublethal Toxicity of Benzene Derivatives to the Fathead Minnow, Using a Short-Term Test. Environ. Toxicol. Chem., 11, (2), 187-195. ECOREF#:3910</t>
        </is>
      </c>
    </row>
    <row r="271">
      <c r="A271" t="n">
        <v>71432.0</v>
      </c>
      <c r="B271" t="inlineStr">
        <is>
          <t>Benzene</t>
        </is>
      </c>
      <c r="C271"/>
      <c r="D271" t="inlineStr">
        <is>
          <t>Unmeasured</t>
        </is>
      </c>
      <c r="E271" t="inlineStr">
        <is>
          <t>Not coded</t>
        </is>
      </c>
      <c r="F271"/>
      <c r="G271"/>
      <c r="H271"/>
      <c r="I271"/>
      <c r="J271"/>
      <c r="K271"/>
      <c r="L271" t="inlineStr">
        <is>
          <t>Pimephales promelas</t>
        </is>
      </c>
      <c r="M271" t="inlineStr">
        <is>
          <t>Fathead Minnow</t>
        </is>
      </c>
      <c r="N271"/>
      <c r="O271"/>
      <c r="P271"/>
      <c r="Q271"/>
      <c r="R271"/>
      <c r="S271"/>
      <c r="T271"/>
      <c r="U271"/>
      <c r="V271" t="inlineStr">
        <is>
          <t>Static</t>
        </is>
      </c>
      <c r="W271" t="inlineStr">
        <is>
          <t>Fresh water</t>
        </is>
      </c>
      <c r="X271" t="inlineStr">
        <is>
          <t>Lab</t>
        </is>
      </c>
      <c r="Y271"/>
      <c r="Z271" t="inlineStr">
        <is>
          <t>Formulation</t>
        </is>
      </c>
      <c r="AA271"/>
      <c r="AB271" t="n">
        <v>33.47</v>
      </c>
      <c r="AC271"/>
      <c r="AD271" t="n">
        <v>25.19</v>
      </c>
      <c r="AE271"/>
      <c r="AF271" t="n">
        <v>41.66</v>
      </c>
      <c r="AG271" t="inlineStr">
        <is>
          <t>AI mg/L</t>
        </is>
      </c>
      <c r="AH271"/>
      <c r="AI271"/>
      <c r="AJ271"/>
      <c r="AK271"/>
      <c r="AL271"/>
      <c r="AM271"/>
      <c r="AN271"/>
      <c r="AO271"/>
      <c r="AP271"/>
      <c r="AQ271"/>
      <c r="AR271"/>
      <c r="AS271"/>
      <c r="AT271"/>
      <c r="AU271"/>
      <c r="AV271"/>
      <c r="AW271"/>
      <c r="AX271" t="inlineStr">
        <is>
          <t>Mortality</t>
        </is>
      </c>
      <c r="AY271" t="inlineStr">
        <is>
          <t>Mortality</t>
        </is>
      </c>
      <c r="AZ271" t="inlineStr">
        <is>
          <t>LC50</t>
        </is>
      </c>
      <c r="BA271"/>
      <c r="BB271" t="n">
        <v>4.0</v>
      </c>
      <c r="BC271"/>
      <c r="BD271"/>
      <c r="BE271"/>
      <c r="BF271"/>
      <c r="BG271" t="inlineStr">
        <is>
          <t>Day(s)</t>
        </is>
      </c>
      <c r="BH271"/>
      <c r="BI271" t="inlineStr">
        <is>
          <t>DTXSID3039242</t>
        </is>
      </c>
      <c r="BJ271"/>
      <c r="BK271"/>
      <c r="BL271"/>
      <c r="BM271"/>
      <c r="BN271"/>
      <c r="BO271"/>
      <c r="BP271"/>
      <c r="BQ271"/>
      <c r="BR271"/>
      <c r="BS271"/>
      <c r="BT271" t="inlineStr">
        <is>
          <t>--</t>
        </is>
      </c>
      <c r="BU271"/>
      <c r="BV271"/>
      <c r="BW271"/>
      <c r="BX271"/>
      <c r="BY271"/>
      <c r="BZ271"/>
      <c r="CA271"/>
      <c r="CB271"/>
      <c r="CC271"/>
      <c r="CD271"/>
      <c r="CE271"/>
      <c r="CF271"/>
      <c r="CG271"/>
      <c r="CH271"/>
      <c r="CI271" t="inlineStr">
        <is>
          <t xml:space="preserve"> CONTR/FOLLOWED STANDARD METHOD// </t>
        </is>
      </c>
      <c r="CJ271" t="inlineStr">
        <is>
          <t xml:space="preserve">   CONTR/FOLLOWED STANDARD METHOD// </t>
        </is>
      </c>
      <c r="CK271" t="inlineStr">
        <is>
          <t>Pickering,Q.H., and C. Henderson</t>
        </is>
      </c>
      <c r="CL271" t="n">
        <v>728.0</v>
      </c>
      <c r="CM271" t="inlineStr">
        <is>
          <t>Acute Toxicity of Some Important Petrochemicals to Fish</t>
        </is>
      </c>
      <c r="CN271" t="inlineStr">
        <is>
          <t>J. Water Pollut. Control Fed.38(9): 1419-1429</t>
        </is>
      </c>
      <c r="CO271" t="n">
        <v>1966.0</v>
      </c>
      <c r="CP271" t="inlineStr">
        <is>
          <t>Pickering,Q.H., and C. Henderson (1966). Acute Toxicity of Some Important Petrochemicals to Fish. J. Water Pollut. Control Fed., 38, (9), 1419-1429. ECOREF#:728</t>
        </is>
      </c>
    </row>
    <row r="272">
      <c r="A272" t="n">
        <v>71432.0</v>
      </c>
      <c r="B272" t="inlineStr">
        <is>
          <t>Benzene</t>
        </is>
      </c>
      <c r="C272"/>
      <c r="D272" t="inlineStr">
        <is>
          <t>Measured</t>
        </is>
      </c>
      <c r="E272" t="inlineStr">
        <is>
          <t>Not coded</t>
        </is>
      </c>
      <c r="F272" t="inlineStr">
        <is>
          <t>&gt;</t>
        </is>
      </c>
      <c r="G272" t="n">
        <v>99.0</v>
      </c>
      <c r="H272"/>
      <c r="I272"/>
      <c r="J272"/>
      <c r="K272"/>
      <c r="L272" t="inlineStr">
        <is>
          <t>Pimephales promelas</t>
        </is>
      </c>
      <c r="M272" t="inlineStr">
        <is>
          <t>Fathead Minnow</t>
        </is>
      </c>
      <c r="N272"/>
      <c r="O272"/>
      <c r="P272"/>
      <c r="Q272"/>
      <c r="R272" t="n">
        <v>31.0</v>
      </c>
      <c r="S272"/>
      <c r="T272" t="n">
        <v>32.0</v>
      </c>
      <c r="U272" t="inlineStr">
        <is>
          <t>Day(s)</t>
        </is>
      </c>
      <c r="V272" t="inlineStr">
        <is>
          <t>Flow-through</t>
        </is>
      </c>
      <c r="W272" t="inlineStr">
        <is>
          <t>Fresh water</t>
        </is>
      </c>
      <c r="X272" t="inlineStr">
        <is>
          <t>Lab</t>
        </is>
      </c>
      <c r="Y272"/>
      <c r="Z272" t="inlineStr">
        <is>
          <t>Active ingredient</t>
        </is>
      </c>
      <c r="AA272"/>
      <c r="AB272" t="n">
        <v>24.6</v>
      </c>
      <c r="AC272"/>
      <c r="AD272" t="n">
        <v>21.4</v>
      </c>
      <c r="AE272"/>
      <c r="AF272" t="n">
        <v>28.1</v>
      </c>
      <c r="AG272" t="inlineStr">
        <is>
          <t>AI mg/L</t>
        </is>
      </c>
      <c r="AH272"/>
      <c r="AI272"/>
      <c r="AJ272"/>
      <c r="AK272"/>
      <c r="AL272"/>
      <c r="AM272"/>
      <c r="AN272"/>
      <c r="AO272"/>
      <c r="AP272"/>
      <c r="AQ272"/>
      <c r="AR272"/>
      <c r="AS272"/>
      <c r="AT272"/>
      <c r="AU272"/>
      <c r="AV272"/>
      <c r="AW272"/>
      <c r="AX272" t="inlineStr">
        <is>
          <t>Mortality</t>
        </is>
      </c>
      <c r="AY272" t="inlineStr">
        <is>
          <t>Mortality</t>
        </is>
      </c>
      <c r="AZ272" t="inlineStr">
        <is>
          <t>LC50</t>
        </is>
      </c>
      <c r="BA272"/>
      <c r="BB272" t="n">
        <v>4.0</v>
      </c>
      <c r="BC272"/>
      <c r="BD272"/>
      <c r="BE272"/>
      <c r="BF272"/>
      <c r="BG272" t="inlineStr">
        <is>
          <t>Day(s)</t>
        </is>
      </c>
      <c r="BH272" t="inlineStr">
        <is>
          <t>Pure</t>
        </is>
      </c>
      <c r="BI272" t="inlineStr">
        <is>
          <t>DTXSID3039242</t>
        </is>
      </c>
      <c r="BJ272"/>
      <c r="BK272"/>
      <c r="BL272"/>
      <c r="BM272"/>
      <c r="BN272"/>
      <c r="BO272"/>
      <c r="BP272"/>
      <c r="BQ272"/>
      <c r="BR272"/>
      <c r="BS272"/>
      <c r="BT272" t="inlineStr">
        <is>
          <t>--</t>
        </is>
      </c>
      <c r="BU272"/>
      <c r="BV272"/>
      <c r="BW272"/>
      <c r="BX272"/>
      <c r="BY272"/>
      <c r="BZ272"/>
      <c r="CA272"/>
      <c r="CB272"/>
      <c r="CC272"/>
      <c r="CD272"/>
      <c r="CE272"/>
      <c r="CF272"/>
      <c r="CG272"/>
      <c r="CH272"/>
      <c r="CI272" t="inlineStr">
        <is>
          <t xml:space="preserve"> Affected fish lost schooling behavior, swam near the tank surface, were overreactive to external stimuli, had increased respiration and were lightly colored.  Equili- brium loss was observed prior to death.  Measured concen- </t>
        </is>
      </c>
      <c r="CJ272" t="inlineStr">
        <is>
          <t xml:space="preserve">   Affected fish lost schooling behavior, swam near the tank surface, were overreactive to external stimuli, had increased respiration and were lightly colored.  Equili- brium loss was observed prior to death.  Measured concen- </t>
        </is>
      </c>
      <c r="CK272" t="inlineStr">
        <is>
          <t>Geiger,D.L., L.T. Brooke, and D.J. Call</t>
        </is>
      </c>
      <c r="CL272" t="n">
        <v>3217.0</v>
      </c>
      <c r="CM272" t="inlineStr">
        <is>
          <t>Acute Toxicities of Organic Chemicals to Fathead Minnows (Pimephales promelas), Volume V</t>
        </is>
      </c>
      <c r="CN272" t="inlineStr">
        <is>
          <t>Center for Lake Superior Environmental Studies, University of Wisconsin, Superior, WI:332 p.</t>
        </is>
      </c>
      <c r="CO272" t="n">
        <v>1990.0</v>
      </c>
      <c r="CP272" t="inlineStr">
        <is>
          <t>Geiger,D.L., L.T. Brooke, and D.J. Call (1990). Acute Toxicities of Organic Chemicals to Fathead Minnows (Pimephales promelas), Volume V. Center for Lake Superior Environmental Studies, University of Wisconsin, Superior, WI, 332 p. ECOREF#:3217</t>
        </is>
      </c>
    </row>
    <row r="273">
      <c r="A273" t="n">
        <v>71432.0</v>
      </c>
      <c r="B273" t="inlineStr">
        <is>
          <t>Benzene</t>
        </is>
      </c>
      <c r="C273"/>
      <c r="D273" t="inlineStr">
        <is>
          <t>Measured</t>
        </is>
      </c>
      <c r="E273" t="inlineStr">
        <is>
          <t>Not coded</t>
        </is>
      </c>
      <c r="F273" t="inlineStr">
        <is>
          <t>&gt;</t>
        </is>
      </c>
      <c r="G273" t="n">
        <v>99.5</v>
      </c>
      <c r="H273"/>
      <c r="I273"/>
      <c r="J273"/>
      <c r="K273"/>
      <c r="L273" t="inlineStr">
        <is>
          <t>Pimephales promelas</t>
        </is>
      </c>
      <c r="M273" t="inlineStr">
        <is>
          <t>Fathead Minnow</t>
        </is>
      </c>
      <c r="N273" t="inlineStr">
        <is>
          <t>Larva</t>
        </is>
      </c>
      <c r="O273" t="inlineStr">
        <is>
          <t>&lt;</t>
        </is>
      </c>
      <c r="P273" t="n">
        <v>24.0</v>
      </c>
      <c r="Q273"/>
      <c r="R273"/>
      <c r="S273"/>
      <c r="T273"/>
      <c r="U273" t="inlineStr">
        <is>
          <t>Hour(s)</t>
        </is>
      </c>
      <c r="V273" t="inlineStr">
        <is>
          <t>Flow-through</t>
        </is>
      </c>
      <c r="W273" t="inlineStr">
        <is>
          <t>Fresh water</t>
        </is>
      </c>
      <c r="X273" t="inlineStr">
        <is>
          <t>Lab</t>
        </is>
      </c>
      <c r="Y273"/>
      <c r="Z273" t="inlineStr">
        <is>
          <t>Active ingredient</t>
        </is>
      </c>
      <c r="AA273"/>
      <c r="AB273" t="n">
        <v>15.59</v>
      </c>
      <c r="AC273"/>
      <c r="AD273" t="n">
        <v>14.04</v>
      </c>
      <c r="AE273"/>
      <c r="AF273" t="n">
        <v>17.3</v>
      </c>
      <c r="AG273" t="inlineStr">
        <is>
          <t>AI mg/L</t>
        </is>
      </c>
      <c r="AH273"/>
      <c r="AI273"/>
      <c r="AJ273"/>
      <c r="AK273"/>
      <c r="AL273"/>
      <c r="AM273"/>
      <c r="AN273"/>
      <c r="AO273"/>
      <c r="AP273"/>
      <c r="AQ273"/>
      <c r="AR273"/>
      <c r="AS273"/>
      <c r="AT273"/>
      <c r="AU273"/>
      <c r="AV273"/>
      <c r="AW273"/>
      <c r="AX273" t="inlineStr">
        <is>
          <t>Mortality</t>
        </is>
      </c>
      <c r="AY273" t="inlineStr">
        <is>
          <t>Survival</t>
        </is>
      </c>
      <c r="AZ273" t="inlineStr">
        <is>
          <t>LC50</t>
        </is>
      </c>
      <c r="BA273"/>
      <c r="BB273" t="n">
        <v>4.0</v>
      </c>
      <c r="BC273"/>
      <c r="BD273"/>
      <c r="BE273"/>
      <c r="BF273"/>
      <c r="BG273" t="inlineStr">
        <is>
          <t>Day(s)</t>
        </is>
      </c>
      <c r="BH273" t="inlineStr">
        <is>
          <t>Pure</t>
        </is>
      </c>
      <c r="BI273" t="inlineStr">
        <is>
          <t>DTXSID3039242</t>
        </is>
      </c>
      <c r="BJ273"/>
      <c r="BK273"/>
      <c r="BL273"/>
      <c r="BM273"/>
      <c r="BN273"/>
      <c r="BO273"/>
      <c r="BP273"/>
      <c r="BQ273"/>
      <c r="BR273"/>
      <c r="BS273"/>
      <c r="BT273" t="inlineStr">
        <is>
          <t>--</t>
        </is>
      </c>
      <c r="BU273"/>
      <c r="BV273"/>
      <c r="BW273"/>
      <c r="BX273"/>
      <c r="BY273"/>
      <c r="BZ273"/>
      <c r="CA273"/>
      <c r="CB273"/>
      <c r="CC273"/>
      <c r="CD273"/>
      <c r="CE273"/>
      <c r="CF273"/>
      <c r="CG273"/>
      <c r="CH273"/>
      <c r="CI273"/>
      <c r="CJ273"/>
      <c r="CK273" t="inlineStr">
        <is>
          <t>Marchini,S., M.L. Tosato, T.J. Norberg-King, D.E. Hammermeister, and M.D. Hoglund</t>
        </is>
      </c>
      <c r="CL273" t="n">
        <v>3910.0</v>
      </c>
      <c r="CM273" t="inlineStr">
        <is>
          <t>Lethal and Sublethal Toxicity of Benzene Derivatives to the Fathead Minnow, Using a Short-Term Test</t>
        </is>
      </c>
      <c r="CN273" t="inlineStr">
        <is>
          <t>Environ. Toxicol. Chem.11(2): 187-195</t>
        </is>
      </c>
      <c r="CO273" t="n">
        <v>1992.0</v>
      </c>
      <c r="CP273" t="inlineStr">
        <is>
          <t>Marchini,S., M.L. Tosato, T.J. Norberg-King, D.E. Hammermeister, and M.D. Hoglund (1992). Lethal and Sublethal Toxicity of Benzene Derivatives to the Fathead Minnow, Using a Short-Term Test. Environ. Toxicol. Chem., 11, (2), 187-195. ECOREF#:3910</t>
        </is>
      </c>
    </row>
    <row r="274">
      <c r="A274" t="n">
        <v>71556.0</v>
      </c>
      <c r="B274" t="inlineStr">
        <is>
          <t>1,1,1-Trichloroethane</t>
        </is>
      </c>
      <c r="C274"/>
      <c r="D274" t="inlineStr">
        <is>
          <t>Measured</t>
        </is>
      </c>
      <c r="E274" t="inlineStr">
        <is>
          <t>Not reported</t>
        </is>
      </c>
      <c r="F274"/>
      <c r="G274" t="n">
        <v>99.0</v>
      </c>
      <c r="H274"/>
      <c r="I274"/>
      <c r="J274"/>
      <c r="K274"/>
      <c r="L274" t="inlineStr">
        <is>
          <t>Pimephales promelas</t>
        </is>
      </c>
      <c r="M274" t="inlineStr">
        <is>
          <t>Fathead Minnow</t>
        </is>
      </c>
      <c r="N274"/>
      <c r="O274"/>
      <c r="P274" t="n">
        <v>31.0</v>
      </c>
      <c r="Q274"/>
      <c r="R274"/>
      <c r="S274"/>
      <c r="T274"/>
      <c r="U274" t="inlineStr">
        <is>
          <t>Day(s)</t>
        </is>
      </c>
      <c r="V274" t="inlineStr">
        <is>
          <t>Flow-through</t>
        </is>
      </c>
      <c r="W274" t="inlineStr">
        <is>
          <t>Fresh water</t>
        </is>
      </c>
      <c r="X274" t="inlineStr">
        <is>
          <t>Lab</t>
        </is>
      </c>
      <c r="Y274" t="n">
        <v>6.0</v>
      </c>
      <c r="Z274" t="inlineStr">
        <is>
          <t>Active ingredient</t>
        </is>
      </c>
      <c r="AA274"/>
      <c r="AB274" t="n">
        <v>42.3</v>
      </c>
      <c r="AC274"/>
      <c r="AD274" t="n">
        <v>35.2</v>
      </c>
      <c r="AE274"/>
      <c r="AF274" t="n">
        <v>50.7</v>
      </c>
      <c r="AG274" t="inlineStr">
        <is>
          <t>AI mg/L</t>
        </is>
      </c>
      <c r="AH274"/>
      <c r="AI274"/>
      <c r="AJ274"/>
      <c r="AK274"/>
      <c r="AL274"/>
      <c r="AM274"/>
      <c r="AN274"/>
      <c r="AO274"/>
      <c r="AP274"/>
      <c r="AQ274"/>
      <c r="AR274"/>
      <c r="AS274"/>
      <c r="AT274"/>
      <c r="AU274"/>
      <c r="AV274"/>
      <c r="AW274"/>
      <c r="AX274" t="inlineStr">
        <is>
          <t>Mortality</t>
        </is>
      </c>
      <c r="AY274" t="inlineStr">
        <is>
          <t>Mortality</t>
        </is>
      </c>
      <c r="AZ274" t="inlineStr">
        <is>
          <t>LC50</t>
        </is>
      </c>
      <c r="BA274"/>
      <c r="BB274" t="n">
        <v>4.0</v>
      </c>
      <c r="BC274"/>
      <c r="BD274"/>
      <c r="BE274"/>
      <c r="BF274"/>
      <c r="BG274" t="inlineStr">
        <is>
          <t>Day(s)</t>
        </is>
      </c>
      <c r="BH274"/>
      <c r="BI274" t="inlineStr">
        <is>
          <t>DTXSID0021381</t>
        </is>
      </c>
      <c r="BJ274"/>
      <c r="BK274"/>
      <c r="BL274"/>
      <c r="BM274"/>
      <c r="BN274"/>
      <c r="BO274"/>
      <c r="BP274"/>
      <c r="BQ274"/>
      <c r="BR274"/>
      <c r="BS274"/>
      <c r="BT274" t="inlineStr">
        <is>
          <t>--</t>
        </is>
      </c>
      <c r="BU274"/>
      <c r="BV274"/>
      <c r="BW274"/>
      <c r="BX274"/>
      <c r="BY274"/>
      <c r="BZ274"/>
      <c r="CA274"/>
      <c r="CB274"/>
      <c r="CC274"/>
      <c r="CD274"/>
      <c r="CE274"/>
      <c r="CF274"/>
      <c r="CG274"/>
      <c r="CH274"/>
      <c r="CI274"/>
      <c r="CJ274" t="inlineStr">
        <is>
          <t xml:space="preserve">SOURCE/FROM US EPA ENVIRONMENTAL RESEARCH LABORATORY-DULUTH AND THE UNIVERSITY OF WISCONSIN-SUPERIOR CAMPUS//MEDIA/LAKE SUPERIOR WATER OR DECHLORINATED WATER//   </t>
        </is>
      </c>
      <c r="CK274" t="inlineStr">
        <is>
          <t>Geiger,D.L., S.H. Poirier, L.T. Brooke, and D.J. Call</t>
        </is>
      </c>
      <c r="CL274" t="n">
        <v>12858.0</v>
      </c>
      <c r="CM274" t="inlineStr">
        <is>
          <t>Acute Toxicities of Organic Chemicals to Fathead Minnows (Pimephales promelas) Volume III</t>
        </is>
      </c>
      <c r="CN274" t="inlineStr">
        <is>
          <t>Center for Lake Superior Environmental Studies, University of Wisconsin, Superior, WI:328 p.</t>
        </is>
      </c>
      <c r="CO274" t="n">
        <v>1986.0</v>
      </c>
      <c r="CP274" t="inlineStr">
        <is>
          <t>Geiger,D.L., S.H. Poirier, L.T. Brooke, and D.J. Call (1986). Acute Toxicities of Organic Chemicals to Fathead Minnows (Pimephales promelas) Volume III. Center for Lake Superior Environmental Studies, University of Wisconsin, Superior, WI, 328 p. ECOREF#:12858</t>
        </is>
      </c>
    </row>
    <row r="275">
      <c r="A275" t="n">
        <v>71556.0</v>
      </c>
      <c r="B275" t="inlineStr">
        <is>
          <t>1,1,1-Trichloroethane</t>
        </is>
      </c>
      <c r="C275"/>
      <c r="D275" t="inlineStr">
        <is>
          <t>Measured</t>
        </is>
      </c>
      <c r="E275" t="inlineStr">
        <is>
          <t>United States Environmental Protection Agency</t>
        </is>
      </c>
      <c r="F275"/>
      <c r="G275"/>
      <c r="H275"/>
      <c r="I275"/>
      <c r="J275"/>
      <c r="K275"/>
      <c r="L275" t="inlineStr">
        <is>
          <t>Pimephales promelas</t>
        </is>
      </c>
      <c r="M275" t="inlineStr">
        <is>
          <t>Fathead Minnow</t>
        </is>
      </c>
      <c r="N275" t="inlineStr">
        <is>
          <t>Adult</t>
        </is>
      </c>
      <c r="O275"/>
      <c r="P275"/>
      <c r="Q275"/>
      <c r="R275"/>
      <c r="S275"/>
      <c r="T275"/>
      <c r="U275"/>
      <c r="V275" t="inlineStr">
        <is>
          <t>Flow-through</t>
        </is>
      </c>
      <c r="W275" t="inlineStr">
        <is>
          <t>Fresh water</t>
        </is>
      </c>
      <c r="X275" t="inlineStr">
        <is>
          <t>Lab</t>
        </is>
      </c>
      <c r="Y275"/>
      <c r="Z275" t="inlineStr">
        <is>
          <t>Active ingredient</t>
        </is>
      </c>
      <c r="AA275"/>
      <c r="AB275" t="n">
        <v>52.8</v>
      </c>
      <c r="AC275"/>
      <c r="AD275" t="n">
        <v>43.7</v>
      </c>
      <c r="AE275"/>
      <c r="AF275" t="n">
        <v>77.7</v>
      </c>
      <c r="AG275" t="inlineStr">
        <is>
          <t>AI mg/L</t>
        </is>
      </c>
      <c r="AH275"/>
      <c r="AI275"/>
      <c r="AJ275"/>
      <c r="AK275"/>
      <c r="AL275"/>
      <c r="AM275"/>
      <c r="AN275"/>
      <c r="AO275"/>
      <c r="AP275"/>
      <c r="AQ275"/>
      <c r="AR275"/>
      <c r="AS275"/>
      <c r="AT275"/>
      <c r="AU275"/>
      <c r="AV275"/>
      <c r="AW275"/>
      <c r="AX275" t="inlineStr">
        <is>
          <t>Mortality</t>
        </is>
      </c>
      <c r="AY275" t="inlineStr">
        <is>
          <t>Mortality</t>
        </is>
      </c>
      <c r="AZ275" t="inlineStr">
        <is>
          <t>LC50</t>
        </is>
      </c>
      <c r="BA275"/>
      <c r="BB275" t="n">
        <v>4.0</v>
      </c>
      <c r="BC275"/>
      <c r="BD275"/>
      <c r="BE275"/>
      <c r="BF275"/>
      <c r="BG275" t="inlineStr">
        <is>
          <t>Day(s)</t>
        </is>
      </c>
      <c r="BH275"/>
      <c r="BI275" t="inlineStr">
        <is>
          <t>DTXSID0021381</t>
        </is>
      </c>
      <c r="BJ275" t="inlineStr">
        <is>
          <t>10.1007/BF01683531</t>
        </is>
      </c>
      <c r="BK275"/>
      <c r="BL275"/>
      <c r="BM275"/>
      <c r="BN275"/>
      <c r="BO275"/>
      <c r="BP275"/>
      <c r="BQ275"/>
      <c r="BR275"/>
      <c r="BS275"/>
      <c r="BT275" t="inlineStr">
        <is>
          <t>--</t>
        </is>
      </c>
      <c r="BU275"/>
      <c r="BV275"/>
      <c r="BW275"/>
      <c r="BX275"/>
      <c r="BY275"/>
      <c r="BZ275"/>
      <c r="CA275"/>
      <c r="CB275"/>
      <c r="CC275"/>
      <c r="CD275"/>
      <c r="CE275"/>
      <c r="CF275"/>
      <c r="CG275"/>
      <c r="CH275"/>
      <c r="CI275"/>
      <c r="CJ275" t="inlineStr">
        <is>
          <t xml:space="preserve">SOURCE/FROM WHITE BEAR BAIT COMPANY, WHITE BEAR LAKE, MN//TMETH/EPA 660/3-75-009, 1975//MEDIA/ACTIVATED CARBON DECHLORINATED LAKE HURON WATER//   </t>
        </is>
      </c>
      <c r="CK275" t="inlineStr">
        <is>
          <t>Alexander,H.C., W.M. McCarty, and E.A. Bartlett</t>
        </is>
      </c>
      <c r="CL275" t="n">
        <v>973.0</v>
      </c>
      <c r="CM275" t="inlineStr">
        <is>
          <t>Toxicity of Perchloroethylene, Trichloroethylene, 1,1,1-Trichloroethane, and Methylene Chloride to Fathead Minnows</t>
        </is>
      </c>
      <c r="CN275" t="inlineStr">
        <is>
          <t>Bull. Environ. Contam. Toxicol.20(3): 344-352</t>
        </is>
      </c>
      <c r="CO275" t="n">
        <v>1978.0</v>
      </c>
      <c r="CP275" t="inlineStr">
        <is>
          <t>Alexander,H.C., W.M. McCarty, and E.A. Bartlett (1978). Toxicity of Perchloroethylene, Trichloroethylene, 1,1,1-Trichloroethane, and Methylene Chloride to Fathead Minnows. Bull. Environ. Contam. Toxicol., 20, (3), 344-352. doi:10.1007/BF01683531. ECOREF#:973</t>
        </is>
      </c>
    </row>
    <row r="276">
      <c r="A276" t="n">
        <v>71556.0</v>
      </c>
      <c r="B276" t="inlineStr">
        <is>
          <t>1,1,1-Trichloroethane</t>
        </is>
      </c>
      <c r="C276"/>
      <c r="D276" t="inlineStr">
        <is>
          <t>Unmeasured</t>
        </is>
      </c>
      <c r="E276" t="inlineStr">
        <is>
          <t>Not reported</t>
        </is>
      </c>
      <c r="F276"/>
      <c r="G276"/>
      <c r="H276"/>
      <c r="I276"/>
      <c r="J276"/>
      <c r="K276"/>
      <c r="L276" t="inlineStr">
        <is>
          <t>Pimephales promelas</t>
        </is>
      </c>
      <c r="M276" t="inlineStr">
        <is>
          <t>Fathead Minnow</t>
        </is>
      </c>
      <c r="N276"/>
      <c r="O276"/>
      <c r="P276"/>
      <c r="Q276"/>
      <c r="R276"/>
      <c r="S276"/>
      <c r="T276"/>
      <c r="U276"/>
      <c r="V276" t="inlineStr">
        <is>
          <t>Static</t>
        </is>
      </c>
      <c r="W276" t="inlineStr">
        <is>
          <t>Fresh water</t>
        </is>
      </c>
      <c r="X276" t="inlineStr">
        <is>
          <t>Lab</t>
        </is>
      </c>
      <c r="Y276" t="n">
        <v>7.0</v>
      </c>
      <c r="Z276" t="inlineStr">
        <is>
          <t>Formulation</t>
        </is>
      </c>
      <c r="AA276"/>
      <c r="AB276"/>
      <c r="AC276" t="inlineStr">
        <is>
          <t>&gt;</t>
        </is>
      </c>
      <c r="AD276" t="n">
        <v>100.0</v>
      </c>
      <c r="AE276" t="inlineStr">
        <is>
          <t>&lt;</t>
        </is>
      </c>
      <c r="AF276" t="n">
        <v>240.0</v>
      </c>
      <c r="AG276" t="inlineStr">
        <is>
          <t>AI mg/L</t>
        </is>
      </c>
      <c r="AH276"/>
      <c r="AI276"/>
      <c r="AJ276"/>
      <c r="AK276"/>
      <c r="AL276"/>
      <c r="AM276"/>
      <c r="AN276"/>
      <c r="AO276"/>
      <c r="AP276"/>
      <c r="AQ276"/>
      <c r="AR276"/>
      <c r="AS276"/>
      <c r="AT276"/>
      <c r="AU276"/>
      <c r="AV276"/>
      <c r="AW276"/>
      <c r="AX276" t="inlineStr">
        <is>
          <t>Mortality</t>
        </is>
      </c>
      <c r="AY276" t="inlineStr">
        <is>
          <t>Mortality</t>
        </is>
      </c>
      <c r="AZ276" t="inlineStr">
        <is>
          <t>LC50</t>
        </is>
      </c>
      <c r="BA276"/>
      <c r="BB276" t="n">
        <v>4.0</v>
      </c>
      <c r="BC276"/>
      <c r="BD276"/>
      <c r="BE276"/>
      <c r="BF276"/>
      <c r="BG276" t="inlineStr">
        <is>
          <t>Day(s)</t>
        </is>
      </c>
      <c r="BH276"/>
      <c r="BI276" t="inlineStr">
        <is>
          <t>DTXSID0021381</t>
        </is>
      </c>
      <c r="BJ276"/>
      <c r="BK276"/>
      <c r="BL276"/>
      <c r="BM276"/>
      <c r="BN276"/>
      <c r="BO276"/>
      <c r="BP276"/>
      <c r="BQ276"/>
      <c r="BR276"/>
      <c r="BS276"/>
      <c r="BT276" t="inlineStr">
        <is>
          <t>--</t>
        </is>
      </c>
      <c r="BU276"/>
      <c r="BV276"/>
      <c r="BW276"/>
      <c r="BX276"/>
      <c r="BY276"/>
      <c r="BZ276"/>
      <c r="CA276"/>
      <c r="CB276"/>
      <c r="CC276"/>
      <c r="CD276"/>
      <c r="CE276"/>
      <c r="CF276"/>
      <c r="CG276"/>
      <c r="CH276"/>
      <c r="CI276"/>
      <c r="CJ276" t="inlineStr">
        <is>
          <t xml:space="preserve">MEDIA/LABORATORY WATER//   </t>
        </is>
      </c>
      <c r="CK276" t="inlineStr">
        <is>
          <t>E.I. Du Pont De Nemours</t>
        </is>
      </c>
      <c r="CL276" t="n">
        <v>180478.0</v>
      </c>
      <c r="CM276" t="inlineStr">
        <is>
          <t>96-Hour LC50 to Fathead Minnows</t>
        </is>
      </c>
      <c r="CN276" t="inlineStr">
        <is>
          <t>EPA/OTS 87-8220479:4 p.</t>
        </is>
      </c>
      <c r="CO276" t="n">
        <v>1982.0</v>
      </c>
      <c r="CP276" t="inlineStr">
        <is>
          <t>E.I. Du Pont De Nemours (1982). 96-Hour LC50 to Fathead Minnows. EPA/OTS 87-8220479, 4 p. ECOREF#:180478</t>
        </is>
      </c>
    </row>
    <row r="277">
      <c r="A277" t="n">
        <v>71556.0</v>
      </c>
      <c r="B277" t="inlineStr">
        <is>
          <t>1,1,1-Trichloroethane</t>
        </is>
      </c>
      <c r="C277"/>
      <c r="D277" t="inlineStr">
        <is>
          <t>Unmeasured</t>
        </is>
      </c>
      <c r="E277" t="inlineStr">
        <is>
          <t>United States Environmental Protection Agency</t>
        </is>
      </c>
      <c r="F277"/>
      <c r="G277"/>
      <c r="H277"/>
      <c r="I277"/>
      <c r="J277"/>
      <c r="K277"/>
      <c r="L277" t="inlineStr">
        <is>
          <t>Pimephales promelas</t>
        </is>
      </c>
      <c r="M277" t="inlineStr">
        <is>
          <t>Fathead Minnow</t>
        </is>
      </c>
      <c r="N277" t="inlineStr">
        <is>
          <t>Adult</t>
        </is>
      </c>
      <c r="O277"/>
      <c r="P277"/>
      <c r="Q277"/>
      <c r="R277"/>
      <c r="S277"/>
      <c r="T277"/>
      <c r="U277"/>
      <c r="V277" t="inlineStr">
        <is>
          <t>Static</t>
        </is>
      </c>
      <c r="W277" t="inlineStr">
        <is>
          <t>Fresh water</t>
        </is>
      </c>
      <c r="X277" t="inlineStr">
        <is>
          <t>Lab</t>
        </is>
      </c>
      <c r="Y277"/>
      <c r="Z277" t="inlineStr">
        <is>
          <t>Formulation</t>
        </is>
      </c>
      <c r="AA277"/>
      <c r="AB277" t="n">
        <v>105.0</v>
      </c>
      <c r="AC277"/>
      <c r="AD277" t="n">
        <v>91.0</v>
      </c>
      <c r="AE277"/>
      <c r="AF277" t="n">
        <v>126.0</v>
      </c>
      <c r="AG277" t="inlineStr">
        <is>
          <t>AI mg/L</t>
        </is>
      </c>
      <c r="AH277"/>
      <c r="AI277"/>
      <c r="AJ277"/>
      <c r="AK277"/>
      <c r="AL277"/>
      <c r="AM277"/>
      <c r="AN277"/>
      <c r="AO277"/>
      <c r="AP277"/>
      <c r="AQ277"/>
      <c r="AR277"/>
      <c r="AS277"/>
      <c r="AT277"/>
      <c r="AU277"/>
      <c r="AV277"/>
      <c r="AW277"/>
      <c r="AX277" t="inlineStr">
        <is>
          <t>Mortality</t>
        </is>
      </c>
      <c r="AY277" t="inlineStr">
        <is>
          <t>Mortality</t>
        </is>
      </c>
      <c r="AZ277" t="inlineStr">
        <is>
          <t>LC50</t>
        </is>
      </c>
      <c r="BA277"/>
      <c r="BB277" t="n">
        <v>4.0</v>
      </c>
      <c r="BC277"/>
      <c r="BD277"/>
      <c r="BE277"/>
      <c r="BF277"/>
      <c r="BG277" t="inlineStr">
        <is>
          <t>Day(s)</t>
        </is>
      </c>
      <c r="BH277"/>
      <c r="BI277" t="inlineStr">
        <is>
          <t>DTXSID0021381</t>
        </is>
      </c>
      <c r="BJ277" t="inlineStr">
        <is>
          <t>10.1007/BF01683531</t>
        </is>
      </c>
      <c r="BK277"/>
      <c r="BL277"/>
      <c r="BM277"/>
      <c r="BN277"/>
      <c r="BO277"/>
      <c r="BP277"/>
      <c r="BQ277"/>
      <c r="BR277"/>
      <c r="BS277"/>
      <c r="BT277" t="inlineStr">
        <is>
          <t>--</t>
        </is>
      </c>
      <c r="BU277"/>
      <c r="BV277"/>
      <c r="BW277"/>
      <c r="BX277"/>
      <c r="BY277"/>
      <c r="BZ277"/>
      <c r="CA277"/>
      <c r="CB277"/>
      <c r="CC277"/>
      <c r="CD277"/>
      <c r="CE277"/>
      <c r="CF277"/>
      <c r="CG277"/>
      <c r="CH277"/>
      <c r="CI277"/>
      <c r="CJ277" t="inlineStr">
        <is>
          <t xml:space="preserve">SOURCE/FROM WHITE BEAR BAIT COMPANY, WHITE BEAR LAKE, MN//TMETH/EPA 660/3-75-009, 1975//MEDIA/ACTIVATED CARBON DECHLORINATED LAKE HURON WATER//   </t>
        </is>
      </c>
      <c r="CK277" t="inlineStr">
        <is>
          <t>Alexander,H.C., W.M. McCarty, and E.A. Bartlett</t>
        </is>
      </c>
      <c r="CL277" t="n">
        <v>973.0</v>
      </c>
      <c r="CM277" t="inlineStr">
        <is>
          <t>Toxicity of Perchloroethylene, Trichloroethylene, 1,1,1-Trichloroethane, and Methylene Chloride to Fathead Minnows</t>
        </is>
      </c>
      <c r="CN277" t="inlineStr">
        <is>
          <t>Bull. Environ. Contam. Toxicol.20(3): 344-352</t>
        </is>
      </c>
      <c r="CO277" t="n">
        <v>1978.0</v>
      </c>
      <c r="CP277" t="inlineStr">
        <is>
          <t>Alexander,H.C., W.M. McCarty, and E.A. Bartlett (1978). Toxicity of Perchloroethylene, Trichloroethylene, 1,1,1-Trichloroethane, and Methylene Chloride to Fathead Minnows. Bull. Environ. Contam. Toxicol., 20, (3), 344-352. doi:10.1007/BF01683531. ECOREF#:973</t>
        </is>
      </c>
    </row>
    <row r="278">
      <c r="A278" t="n">
        <v>71556.0</v>
      </c>
      <c r="B278" t="inlineStr">
        <is>
          <t>1,1,1-Trichloroethane</t>
        </is>
      </c>
      <c r="C278"/>
      <c r="D278" t="inlineStr">
        <is>
          <t>Measured</t>
        </is>
      </c>
      <c r="E278" t="inlineStr">
        <is>
          <t>United States Environmental Protection Agency</t>
        </is>
      </c>
      <c r="F278"/>
      <c r="G278"/>
      <c r="H278"/>
      <c r="I278"/>
      <c r="J278"/>
      <c r="K278"/>
      <c r="L278" t="inlineStr">
        <is>
          <t>Pimephales promelas</t>
        </is>
      </c>
      <c r="M278" t="inlineStr">
        <is>
          <t>Fathead Minnow</t>
        </is>
      </c>
      <c r="N278" t="inlineStr">
        <is>
          <t>Adult</t>
        </is>
      </c>
      <c r="O278"/>
      <c r="P278"/>
      <c r="Q278"/>
      <c r="R278"/>
      <c r="S278"/>
      <c r="T278"/>
      <c r="U278"/>
      <c r="V278" t="inlineStr">
        <is>
          <t>Flow-through</t>
        </is>
      </c>
      <c r="W278" t="inlineStr">
        <is>
          <t>Fresh water</t>
        </is>
      </c>
      <c r="X278" t="inlineStr">
        <is>
          <t>Lab</t>
        </is>
      </c>
      <c r="Y278"/>
      <c r="Z278" t="inlineStr">
        <is>
          <t>Active ingredient</t>
        </is>
      </c>
      <c r="AA278"/>
      <c r="AB278" t="n">
        <v>56.0</v>
      </c>
      <c r="AC278"/>
      <c r="AD278" t="n">
        <v>39.0</v>
      </c>
      <c r="AE278"/>
      <c r="AF278" t="n">
        <v>125.1</v>
      </c>
      <c r="AG278" t="inlineStr">
        <is>
          <t>AI mg/L</t>
        </is>
      </c>
      <c r="AH278"/>
      <c r="AI278"/>
      <c r="AJ278"/>
      <c r="AK278"/>
      <c r="AL278"/>
      <c r="AM278"/>
      <c r="AN278"/>
      <c r="AO278"/>
      <c r="AP278"/>
      <c r="AQ278"/>
      <c r="AR278"/>
      <c r="AS278"/>
      <c r="AT278"/>
      <c r="AU278"/>
      <c r="AV278"/>
      <c r="AW278"/>
      <c r="AX278" t="inlineStr">
        <is>
          <t>Mortality</t>
        </is>
      </c>
      <c r="AY278" t="inlineStr">
        <is>
          <t>Mortality</t>
        </is>
      </c>
      <c r="AZ278" t="inlineStr">
        <is>
          <t>LC50</t>
        </is>
      </c>
      <c r="BA278"/>
      <c r="BB278" t="n">
        <v>4.0</v>
      </c>
      <c r="BC278"/>
      <c r="BD278"/>
      <c r="BE278"/>
      <c r="BF278"/>
      <c r="BG278" t="inlineStr">
        <is>
          <t>Day(s)</t>
        </is>
      </c>
      <c r="BH278"/>
      <c r="BI278" t="inlineStr">
        <is>
          <t>DTXSID0021381</t>
        </is>
      </c>
      <c r="BJ278"/>
      <c r="BK278"/>
      <c r="BL278"/>
      <c r="BM278"/>
      <c r="BN278"/>
      <c r="BO278"/>
      <c r="BP278"/>
      <c r="BQ278"/>
      <c r="BR278"/>
      <c r="BS278"/>
      <c r="BT278" t="inlineStr">
        <is>
          <t>--</t>
        </is>
      </c>
      <c r="BU278"/>
      <c r="BV278"/>
      <c r="BW278"/>
      <c r="BX278"/>
      <c r="BY278"/>
      <c r="BZ278"/>
      <c r="CA278"/>
      <c r="CB278"/>
      <c r="CC278"/>
      <c r="CD278"/>
      <c r="CE278"/>
      <c r="CF278"/>
      <c r="CG278"/>
      <c r="CH278"/>
      <c r="CI278"/>
      <c r="CJ278" t="inlineStr">
        <is>
          <t xml:space="preserve">CONTR/C,V//TMETH/660/3-75-009, 1975//MEDIA/LAKE HURON WATER//   </t>
        </is>
      </c>
      <c r="CK278" t="inlineStr">
        <is>
          <t>Dow Chemical Co.</t>
        </is>
      </c>
      <c r="CL278" t="n">
        <v>177338.0</v>
      </c>
      <c r="CM278" t="inlineStr">
        <is>
          <t>Acute Fish Toxicity of Five Chlorinated Solvents</t>
        </is>
      </c>
      <c r="CN278" t="inlineStr">
        <is>
          <t>EPA/OTS 86-870002073:22 p.</t>
        </is>
      </c>
      <c r="CO278" t="n">
        <v>1976.0</v>
      </c>
      <c r="CP278" t="inlineStr">
        <is>
          <t>Dow Chemical Co. (1976). Acute Fish Toxicity of Five Chlorinated Solvents. EPA/OTS 86-870002073, 22 p. ECOREF#:177338</t>
        </is>
      </c>
    </row>
    <row r="279">
      <c r="A279" t="n">
        <v>71556.0</v>
      </c>
      <c r="B279" t="inlineStr">
        <is>
          <t>1,1,1-Trichloroethane</t>
        </is>
      </c>
      <c r="C279"/>
      <c r="D279" t="inlineStr">
        <is>
          <t>Measured</t>
        </is>
      </c>
      <c r="E279" t="inlineStr">
        <is>
          <t>Not reported</t>
        </is>
      </c>
      <c r="F279"/>
      <c r="G279" t="n">
        <v>99.0</v>
      </c>
      <c r="H279"/>
      <c r="I279"/>
      <c r="J279"/>
      <c r="K279"/>
      <c r="L279" t="inlineStr">
        <is>
          <t>Pimephales promelas</t>
        </is>
      </c>
      <c r="M279" t="inlineStr">
        <is>
          <t>Fathead Minnow</t>
        </is>
      </c>
      <c r="N279"/>
      <c r="O279"/>
      <c r="P279" t="n">
        <v>31.0</v>
      </c>
      <c r="Q279"/>
      <c r="R279"/>
      <c r="S279"/>
      <c r="T279"/>
      <c r="U279" t="inlineStr">
        <is>
          <t>Day(s)</t>
        </is>
      </c>
      <c r="V279" t="inlineStr">
        <is>
          <t>Flow-through</t>
        </is>
      </c>
      <c r="W279" t="inlineStr">
        <is>
          <t>Fresh water</t>
        </is>
      </c>
      <c r="X279" t="inlineStr">
        <is>
          <t>Lab</t>
        </is>
      </c>
      <c r="Y279" t="n">
        <v>6.0</v>
      </c>
      <c r="Z279" t="inlineStr">
        <is>
          <t>Active ingredient</t>
        </is>
      </c>
      <c r="AA279"/>
      <c r="AB279" t="n">
        <v>52.9</v>
      </c>
      <c r="AC279"/>
      <c r="AD279"/>
      <c r="AE279"/>
      <c r="AF279"/>
      <c r="AG279" t="inlineStr">
        <is>
          <t>AI mg/L</t>
        </is>
      </c>
      <c r="AH279"/>
      <c r="AI279"/>
      <c r="AJ279"/>
      <c r="AK279"/>
      <c r="AL279"/>
      <c r="AM279"/>
      <c r="AN279"/>
      <c r="AO279"/>
      <c r="AP279"/>
      <c r="AQ279"/>
      <c r="AR279"/>
      <c r="AS279"/>
      <c r="AT279"/>
      <c r="AU279"/>
      <c r="AV279"/>
      <c r="AW279"/>
      <c r="AX279" t="inlineStr">
        <is>
          <t>Mortality</t>
        </is>
      </c>
      <c r="AY279" t="inlineStr">
        <is>
          <t>Mortality</t>
        </is>
      </c>
      <c r="AZ279" t="inlineStr">
        <is>
          <t>LC50</t>
        </is>
      </c>
      <c r="BA279"/>
      <c r="BB279" t="n">
        <v>4.0</v>
      </c>
      <c r="BC279"/>
      <c r="BD279"/>
      <c r="BE279"/>
      <c r="BF279"/>
      <c r="BG279" t="inlineStr">
        <is>
          <t>Day(s)</t>
        </is>
      </c>
      <c r="BH279"/>
      <c r="BI279" t="inlineStr">
        <is>
          <t>DTXSID0021381</t>
        </is>
      </c>
      <c r="BJ279"/>
      <c r="BK279"/>
      <c r="BL279"/>
      <c r="BM279"/>
      <c r="BN279"/>
      <c r="BO279"/>
      <c r="BP279"/>
      <c r="BQ279"/>
      <c r="BR279"/>
      <c r="BS279"/>
      <c r="BT279" t="inlineStr">
        <is>
          <t>--</t>
        </is>
      </c>
      <c r="BU279"/>
      <c r="BV279"/>
      <c r="BW279"/>
      <c r="BX279"/>
      <c r="BY279"/>
      <c r="BZ279"/>
      <c r="CA279"/>
      <c r="CB279"/>
      <c r="CC279"/>
      <c r="CD279"/>
      <c r="CE279"/>
      <c r="CF279"/>
      <c r="CG279"/>
      <c r="CH279"/>
      <c r="CI279"/>
      <c r="CJ279" t="inlineStr">
        <is>
          <t xml:space="preserve">SOURCE/FROM US EPA ENVIRONMENTAL RESEARCH LABORATORY-DULUTH AND THE UNIVERSITY OF WISCONSIN-SUPERIOR CAMPUS//MEDIA/LAKE SUPERIOR WATER OR DECHLORINATED WATER//   </t>
        </is>
      </c>
      <c r="CK279" t="inlineStr">
        <is>
          <t>Geiger,D.L., S.H. Poirier, L.T. Brooke, and D.J. Call</t>
        </is>
      </c>
      <c r="CL279" t="n">
        <v>12858.0</v>
      </c>
      <c r="CM279" t="inlineStr">
        <is>
          <t>Acute Toxicities of Organic Chemicals to Fathead Minnows (Pimephales promelas) Volume III</t>
        </is>
      </c>
      <c r="CN279" t="inlineStr">
        <is>
          <t>Center for Lake Superior Environmental Studies, University of Wisconsin, Superior, WI:328 p.</t>
        </is>
      </c>
      <c r="CO279" t="n">
        <v>1986.0</v>
      </c>
      <c r="CP279" t="inlineStr">
        <is>
          <t>Geiger,D.L., S.H. Poirier, L.T. Brooke, and D.J. Call (1986). Acute Toxicities of Organic Chemicals to Fathead Minnows (Pimephales promelas) Volume III. Center for Lake Superior Environmental Studies, University of Wisconsin, Superior, WI, 328 p. ECOREF#:12858</t>
        </is>
      </c>
    </row>
    <row r="280">
      <c r="A280" t="n">
        <v>71556.0</v>
      </c>
      <c r="B280" t="inlineStr">
        <is>
          <t>1,1,1-Trichloroethane</t>
        </is>
      </c>
      <c r="C280"/>
      <c r="D280" t="inlineStr">
        <is>
          <t>Unmeasured</t>
        </is>
      </c>
      <c r="E280" t="inlineStr">
        <is>
          <t>United States Environmental Protection Agency</t>
        </is>
      </c>
      <c r="F280"/>
      <c r="G280"/>
      <c r="H280"/>
      <c r="I280"/>
      <c r="J280"/>
      <c r="K280"/>
      <c r="L280" t="inlineStr">
        <is>
          <t>Pimephales promelas</t>
        </is>
      </c>
      <c r="M280" t="inlineStr">
        <is>
          <t>Fathead Minnow</t>
        </is>
      </c>
      <c r="N280" t="inlineStr">
        <is>
          <t>Adult</t>
        </is>
      </c>
      <c r="O280"/>
      <c r="P280"/>
      <c r="Q280"/>
      <c r="R280"/>
      <c r="S280"/>
      <c r="T280"/>
      <c r="U280"/>
      <c r="V280" t="inlineStr">
        <is>
          <t>Static</t>
        </is>
      </c>
      <c r="W280" t="inlineStr">
        <is>
          <t>Fresh water</t>
        </is>
      </c>
      <c r="X280" t="inlineStr">
        <is>
          <t>Lab</t>
        </is>
      </c>
      <c r="Y280"/>
      <c r="Z280" t="inlineStr">
        <is>
          <t>Formulation</t>
        </is>
      </c>
      <c r="AA280"/>
      <c r="AB280" t="n">
        <v>70.0</v>
      </c>
      <c r="AC280"/>
      <c r="AD280" t="n">
        <v>58.0</v>
      </c>
      <c r="AE280"/>
      <c r="AF280" t="n">
        <v>83.0</v>
      </c>
      <c r="AG280" t="inlineStr">
        <is>
          <t>AI mg/L</t>
        </is>
      </c>
      <c r="AH280"/>
      <c r="AI280"/>
      <c r="AJ280"/>
      <c r="AK280"/>
      <c r="AL280"/>
      <c r="AM280"/>
      <c r="AN280"/>
      <c r="AO280"/>
      <c r="AP280"/>
      <c r="AQ280"/>
      <c r="AR280"/>
      <c r="AS280"/>
      <c r="AT280"/>
      <c r="AU280"/>
      <c r="AV280"/>
      <c r="AW280"/>
      <c r="AX280" t="inlineStr">
        <is>
          <t>Mortality</t>
        </is>
      </c>
      <c r="AY280" t="inlineStr">
        <is>
          <t>Mortality</t>
        </is>
      </c>
      <c r="AZ280" t="inlineStr">
        <is>
          <t>LC50</t>
        </is>
      </c>
      <c r="BA280"/>
      <c r="BB280" t="n">
        <v>4.0</v>
      </c>
      <c r="BC280"/>
      <c r="BD280"/>
      <c r="BE280"/>
      <c r="BF280"/>
      <c r="BG280" t="inlineStr">
        <is>
          <t>Day(s)</t>
        </is>
      </c>
      <c r="BH280"/>
      <c r="BI280" t="inlineStr">
        <is>
          <t>DTXSID0021381</t>
        </is>
      </c>
      <c r="BJ280"/>
      <c r="BK280"/>
      <c r="BL280"/>
      <c r="BM280"/>
      <c r="BN280"/>
      <c r="BO280"/>
      <c r="BP280"/>
      <c r="BQ280"/>
      <c r="BR280"/>
      <c r="BS280"/>
      <c r="BT280" t="inlineStr">
        <is>
          <t>--</t>
        </is>
      </c>
      <c r="BU280"/>
      <c r="BV280"/>
      <c r="BW280"/>
      <c r="BX280"/>
      <c r="BY280"/>
      <c r="BZ280"/>
      <c r="CA280"/>
      <c r="CB280"/>
      <c r="CC280"/>
      <c r="CD280"/>
      <c r="CE280"/>
      <c r="CF280"/>
      <c r="CG280"/>
      <c r="CH280"/>
      <c r="CI280"/>
      <c r="CJ280" t="inlineStr">
        <is>
          <t xml:space="preserve">TMETH/660/3-75-009, 1975//MEDIA/LAKE HURON WATER//   </t>
        </is>
      </c>
      <c r="CK280" t="inlineStr">
        <is>
          <t>Dow Chemical Co.</t>
        </is>
      </c>
      <c r="CL280" t="n">
        <v>177338.0</v>
      </c>
      <c r="CM280" t="inlineStr">
        <is>
          <t>Acute Fish Toxicity of Five Chlorinated Solvents</t>
        </is>
      </c>
      <c r="CN280" t="inlineStr">
        <is>
          <t>EPA/OTS 86-870002073:22 p.</t>
        </is>
      </c>
      <c r="CO280" t="n">
        <v>1976.0</v>
      </c>
      <c r="CP280" t="inlineStr">
        <is>
          <t>Dow Chemical Co. (1976). Acute Fish Toxicity of Five Chlorinated Solvents. EPA/OTS 86-870002073, 22 p. ECOREF#:177338</t>
        </is>
      </c>
    </row>
    <row r="281">
      <c r="A281" t="n">
        <v>71738.0</v>
      </c>
      <c r="B281" t="inlineStr">
        <is>
          <t>5-Ethyldihydro-5-(1-methylbutyl)-2-thioxo-4,6(1H,5H)-pyrimidinedione, Monosodium salt</t>
        </is>
      </c>
      <c r="C281"/>
      <c r="D281" t="inlineStr">
        <is>
          <t>Measured</t>
        </is>
      </c>
      <c r="E281" t="inlineStr">
        <is>
          <t>Not coded</t>
        </is>
      </c>
      <c r="F281"/>
      <c r="G281" t="n">
        <v>91.0</v>
      </c>
      <c r="H281"/>
      <c r="I281"/>
      <c r="J281"/>
      <c r="K281"/>
      <c r="L281" t="inlineStr">
        <is>
          <t>Pimephales promelas</t>
        </is>
      </c>
      <c r="M281" t="inlineStr">
        <is>
          <t>Fathead Minnow</t>
        </is>
      </c>
      <c r="N281"/>
      <c r="O281"/>
      <c r="P281" t="n">
        <v>32.0</v>
      </c>
      <c r="Q281"/>
      <c r="R281"/>
      <c r="S281"/>
      <c r="T281"/>
      <c r="U281" t="inlineStr">
        <is>
          <t>Day(s)</t>
        </is>
      </c>
      <c r="V281" t="inlineStr">
        <is>
          <t>Flow-through</t>
        </is>
      </c>
      <c r="W281" t="inlineStr">
        <is>
          <t>Fresh water</t>
        </is>
      </c>
      <c r="X281" t="inlineStr">
        <is>
          <t>Lab</t>
        </is>
      </c>
      <c r="Y281"/>
      <c r="Z281" t="inlineStr">
        <is>
          <t>Active ingredient</t>
        </is>
      </c>
      <c r="AA281"/>
      <c r="AB281" t="n">
        <v>26.2</v>
      </c>
      <c r="AC281"/>
      <c r="AD281"/>
      <c r="AE281"/>
      <c r="AF281"/>
      <c r="AG281" t="inlineStr">
        <is>
          <t>AI mg/L</t>
        </is>
      </c>
      <c r="AH281"/>
      <c r="AI281"/>
      <c r="AJ281"/>
      <c r="AK281"/>
      <c r="AL281"/>
      <c r="AM281"/>
      <c r="AN281"/>
      <c r="AO281"/>
      <c r="AP281"/>
      <c r="AQ281"/>
      <c r="AR281"/>
      <c r="AS281"/>
      <c r="AT281"/>
      <c r="AU281"/>
      <c r="AV281"/>
      <c r="AW281"/>
      <c r="AX281" t="inlineStr">
        <is>
          <t>Mortality</t>
        </is>
      </c>
      <c r="AY281" t="inlineStr">
        <is>
          <t>Mortality</t>
        </is>
      </c>
      <c r="AZ281" t="inlineStr">
        <is>
          <t>LC50</t>
        </is>
      </c>
      <c r="BA281"/>
      <c r="BB281" t="n">
        <v>4.0</v>
      </c>
      <c r="BC281"/>
      <c r="BD281"/>
      <c r="BE281"/>
      <c r="BF281"/>
      <c r="BG281" t="inlineStr">
        <is>
          <t>Day(s)</t>
        </is>
      </c>
      <c r="BH281" t="inlineStr">
        <is>
          <t>Pure</t>
        </is>
      </c>
      <c r="BI281" t="inlineStr">
        <is>
          <t>DTXSID1021744</t>
        </is>
      </c>
      <c r="BJ281"/>
      <c r="BK281"/>
      <c r="BL281"/>
      <c r="BM281"/>
      <c r="BN281"/>
      <c r="BO281"/>
      <c r="BP281"/>
      <c r="BQ281"/>
      <c r="BR281"/>
      <c r="BS281"/>
      <c r="BT281" t="inlineStr">
        <is>
          <t>--</t>
        </is>
      </c>
      <c r="BU281"/>
      <c r="BV281"/>
      <c r="BW281"/>
      <c r="BX281"/>
      <c r="BY281"/>
      <c r="BZ281"/>
      <c r="CA281"/>
      <c r="CB281"/>
      <c r="CC281"/>
      <c r="CD281"/>
      <c r="CE281"/>
      <c r="CF281"/>
      <c r="CG281"/>
      <c r="CH281"/>
      <c r="CI281" t="inlineStr">
        <is>
          <t xml:space="preserve"> The pH of the stock solution was adjusted to that of lake water using HCl.  Affected fish lost schooling behavior, were undNAreactive to external stimuli, were lightly colored and lost equilibrium prior to death.  The chemical was 9% </t>
        </is>
      </c>
      <c r="CJ281" t="inlineStr">
        <is>
          <t xml:space="preserve">   The pH of the stock solution was adjusted to that of lake water using HCl.  Affected fish lost schooling behavior, were undNAreactive to external stimuli, were lightly colored and lost equilibrium prior to death.  The chemical was 9% </t>
        </is>
      </c>
      <c r="CK281" t="inlineStr">
        <is>
          <t>Geiger,D.L., D.J. Call, and L.T. Brooke</t>
        </is>
      </c>
      <c r="CL281" t="n">
        <v>12859.0</v>
      </c>
      <c r="CM281" t="inlineStr">
        <is>
          <t>Acute Toxicities of Organic Chemicals to Fathead Minnows (Pimephales promelas) Volume IV</t>
        </is>
      </c>
      <c r="CN281" t="inlineStr">
        <is>
          <t>Center for Lake Superior Environmental Studies, University of Wisconsin, Superior, WI4:355 p.</t>
        </is>
      </c>
      <c r="CO281" t="n">
        <v>1988.0</v>
      </c>
      <c r="CP281" t="inlineStr">
        <is>
          <t>Geiger,D.L., D.J. Call, and L.T. Brooke (1988). Acute Toxicities of Organic Chemicals to Fathead Minnows (Pimephales promelas) Volume IV. Center for Lake Superior Environmental Studies, University of Wisconsin, Superior, WI, 4, 355 p. ECOREF#:12859</t>
        </is>
      </c>
    </row>
    <row r="282">
      <c r="A282" t="n">
        <v>72208.0</v>
      </c>
      <c r="B282" t="inlineStr">
        <is>
          <t>3,4,5,6,9,9-Hexachloro-1a,2,2a,3,6,6a,7,7a-octahydro-[2,7:3,6-dimethanonaphth[2,3-b]oxirene,[1a alpha,2 beta,2a beta,3 alpha,6 alpha,6a beta,7 beta,7a alpha]</t>
        </is>
      </c>
      <c r="C282" t="inlineStr">
        <is>
          <t>Analytical grade</t>
        </is>
      </c>
      <c r="D282" t="inlineStr">
        <is>
          <t>Unmeasured</t>
        </is>
      </c>
      <c r="E282" t="inlineStr">
        <is>
          <t>Not coded</t>
        </is>
      </c>
      <c r="F282"/>
      <c r="G282"/>
      <c r="H282"/>
      <c r="I282"/>
      <c r="J282"/>
      <c r="K282"/>
      <c r="L282" t="inlineStr">
        <is>
          <t>Pimephales promelas</t>
        </is>
      </c>
      <c r="M282" t="inlineStr">
        <is>
          <t>Fathead Minnow</t>
        </is>
      </c>
      <c r="N282"/>
      <c r="O282"/>
      <c r="P282"/>
      <c r="Q282"/>
      <c r="R282"/>
      <c r="S282"/>
      <c r="T282"/>
      <c r="U282"/>
      <c r="V282" t="inlineStr">
        <is>
          <t>Static</t>
        </is>
      </c>
      <c r="W282" t="inlineStr">
        <is>
          <t>Fresh water</t>
        </is>
      </c>
      <c r="X282" t="inlineStr">
        <is>
          <t>Lab</t>
        </is>
      </c>
      <c r="Y282"/>
      <c r="Z282" t="inlineStr">
        <is>
          <t>Active ingredient</t>
        </is>
      </c>
      <c r="AA282"/>
      <c r="AB282" t="n">
        <v>5.9E-4</v>
      </c>
      <c r="AC282"/>
      <c r="AD282"/>
      <c r="AE282"/>
      <c r="AF282"/>
      <c r="AG282" t="inlineStr">
        <is>
          <t>AI mg/L</t>
        </is>
      </c>
      <c r="AH282"/>
      <c r="AI282"/>
      <c r="AJ282"/>
      <c r="AK282"/>
      <c r="AL282"/>
      <c r="AM282"/>
      <c r="AN282"/>
      <c r="AO282"/>
      <c r="AP282"/>
      <c r="AQ282"/>
      <c r="AR282"/>
      <c r="AS282"/>
      <c r="AT282"/>
      <c r="AU282"/>
      <c r="AV282"/>
      <c r="AW282"/>
      <c r="AX282" t="inlineStr">
        <is>
          <t>Mortality</t>
        </is>
      </c>
      <c r="AY282" t="inlineStr">
        <is>
          <t>Mortality</t>
        </is>
      </c>
      <c r="AZ282" t="inlineStr">
        <is>
          <t>LC50</t>
        </is>
      </c>
      <c r="BA282"/>
      <c r="BB282" t="n">
        <v>4.0</v>
      </c>
      <c r="BC282"/>
      <c r="BD282"/>
      <c r="BE282"/>
      <c r="BF282"/>
      <c r="BG282" t="inlineStr">
        <is>
          <t>Day(s)</t>
        </is>
      </c>
      <c r="BH282"/>
      <c r="BI282" t="inlineStr">
        <is>
          <t>DTXSID6020561</t>
        </is>
      </c>
      <c r="BJ282"/>
      <c r="BK282"/>
      <c r="BL282"/>
      <c r="BM282"/>
      <c r="BN282"/>
      <c r="BO282"/>
      <c r="BP282"/>
      <c r="BQ282"/>
      <c r="BR282"/>
      <c r="BS282"/>
      <c r="BT282" t="inlineStr">
        <is>
          <t>--</t>
        </is>
      </c>
      <c r="BU282"/>
      <c r="BV282"/>
      <c r="BW282"/>
      <c r="BX282"/>
      <c r="BY282"/>
      <c r="BZ282"/>
      <c r="CA282"/>
      <c r="CB282"/>
      <c r="CC282"/>
      <c r="CD282"/>
      <c r="CE282"/>
      <c r="CF282"/>
      <c r="CG282"/>
      <c r="CH282"/>
      <c r="CI282"/>
      <c r="CJ282"/>
      <c r="CK282" t="inlineStr">
        <is>
          <t>Priester,L.E.,Jr.</t>
        </is>
      </c>
      <c r="CL282" t="n">
        <v>14649.0</v>
      </c>
      <c r="CM282" t="inlineStr">
        <is>
          <t>The Accumulation and Metabolism of DDT, Parathion, and Endrin by Aquatic Food-Chain Organisms</t>
        </is>
      </c>
      <c r="CN282" t="inlineStr">
        <is>
          <t>Ph.D. Thesis, Clemson University, Clemson, SC:74 p.</t>
        </is>
      </c>
      <c r="CO282" t="n">
        <v>1965.0</v>
      </c>
      <c r="CP282" t="inlineStr">
        <is>
          <t>Priester,L.E.,Jr. (1965). The Accumulation and Metabolism of DDT, Parathion, and Endrin by Aquatic Food-Chain Organisms. Ph.D. Thesis, Clemson University, Clemson, SC, 74 p. ECOREF#:14649</t>
        </is>
      </c>
    </row>
    <row r="283">
      <c r="A283" t="n">
        <v>72208.0</v>
      </c>
      <c r="B283" t="inlineStr">
        <is>
          <t>3,4,5,6,9,9-Hexachloro-1a,2,2a,3,6,6a,7,7a-octahydro-[2,7:3,6-dimethanonaphth[2,3-b]oxirene,[1a alpha,2 beta,2a beta,3 alpha,6 alpha,6a beta,7 beta,7a alpha]</t>
        </is>
      </c>
      <c r="C283"/>
      <c r="D283" t="inlineStr">
        <is>
          <t>Measured</t>
        </is>
      </c>
      <c r="E283" t="inlineStr">
        <is>
          <t>Not coded</t>
        </is>
      </c>
      <c r="F283"/>
      <c r="G283" t="n">
        <v>99.6</v>
      </c>
      <c r="H283"/>
      <c r="I283"/>
      <c r="J283"/>
      <c r="K283"/>
      <c r="L283" t="inlineStr">
        <is>
          <t>Pimephales promelas</t>
        </is>
      </c>
      <c r="M283" t="inlineStr">
        <is>
          <t>Fathead Minnow</t>
        </is>
      </c>
      <c r="N283"/>
      <c r="O283"/>
      <c r="P283"/>
      <c r="Q283"/>
      <c r="R283"/>
      <c r="S283"/>
      <c r="T283"/>
      <c r="U283"/>
      <c r="V283" t="inlineStr">
        <is>
          <t>Flow-through</t>
        </is>
      </c>
      <c r="W283" t="inlineStr">
        <is>
          <t>Fresh water</t>
        </is>
      </c>
      <c r="X283" t="inlineStr">
        <is>
          <t>Lab</t>
        </is>
      </c>
      <c r="Y283"/>
      <c r="Z283" t="inlineStr">
        <is>
          <t>Active ingredient</t>
        </is>
      </c>
      <c r="AA283"/>
      <c r="AB283" t="n">
        <v>6.4E-4</v>
      </c>
      <c r="AC283"/>
      <c r="AD283" t="n">
        <v>5.9E-4</v>
      </c>
      <c r="AE283"/>
      <c r="AF283" t="n">
        <v>6.9E-4</v>
      </c>
      <c r="AG283" t="inlineStr">
        <is>
          <t>AI mg/L</t>
        </is>
      </c>
      <c r="AH283"/>
      <c r="AI283"/>
      <c r="AJ283"/>
      <c r="AK283"/>
      <c r="AL283"/>
      <c r="AM283"/>
      <c r="AN283"/>
      <c r="AO283"/>
      <c r="AP283"/>
      <c r="AQ283"/>
      <c r="AR283"/>
      <c r="AS283"/>
      <c r="AT283"/>
      <c r="AU283"/>
      <c r="AV283"/>
      <c r="AW283"/>
      <c r="AX283" t="inlineStr">
        <is>
          <t>Mortality</t>
        </is>
      </c>
      <c r="AY283" t="inlineStr">
        <is>
          <t>Mortality</t>
        </is>
      </c>
      <c r="AZ283" t="inlineStr">
        <is>
          <t>LC50</t>
        </is>
      </c>
      <c r="BA283"/>
      <c r="BB283" t="n">
        <v>4.0</v>
      </c>
      <c r="BC283"/>
      <c r="BD283"/>
      <c r="BE283"/>
      <c r="BF283"/>
      <c r="BG283" t="inlineStr">
        <is>
          <t>Day(s)</t>
        </is>
      </c>
      <c r="BH283" t="inlineStr">
        <is>
          <t>Pure</t>
        </is>
      </c>
      <c r="BI283" t="inlineStr">
        <is>
          <t>DTXSID6020561</t>
        </is>
      </c>
      <c r="BJ283" t="inlineStr">
        <is>
          <t>10.1016/0043-1354(85)90351-3</t>
        </is>
      </c>
      <c r="BK283"/>
      <c r="BL283"/>
      <c r="BM283"/>
      <c r="BN283"/>
      <c r="BO283"/>
      <c r="BP283"/>
      <c r="BQ283"/>
      <c r="BR283"/>
      <c r="BS283"/>
      <c r="BT283" t="inlineStr">
        <is>
          <t>--</t>
        </is>
      </c>
      <c r="BU283"/>
      <c r="BV283"/>
      <c r="BW283"/>
      <c r="BX283"/>
      <c r="BY283"/>
      <c r="BZ283"/>
      <c r="CA283"/>
      <c r="CB283"/>
      <c r="CC283"/>
      <c r="CD283"/>
      <c r="CE283"/>
      <c r="CF283"/>
      <c r="CG283"/>
      <c r="CH283"/>
      <c r="CI283"/>
      <c r="CJ283"/>
      <c r="CK283" t="inlineStr">
        <is>
          <t>Thurston,R.V., T.A. Gilfoil, E.L. Meyn, R.K. Zajdel, T.L. Aoki, and G.D. Veith</t>
        </is>
      </c>
      <c r="CL283" t="n">
        <v>12004.0</v>
      </c>
      <c r="CM283" t="inlineStr">
        <is>
          <t>Comparative Toxicity of Ten Organic Chemicals to Ten Common Aquatic Species</t>
        </is>
      </c>
      <c r="CN283" t="inlineStr">
        <is>
          <t>Water Res.19(9): 1145-1155</t>
        </is>
      </c>
      <c r="CO283" t="n">
        <v>1985.0</v>
      </c>
      <c r="CP283" t="inlineStr">
        <is>
          <t>Thurston,R.V., T.A. Gilfoil, E.L. Meyn, R.K. Zajdel, T.L. Aoki, and G.D. Veith (1985). Comparative Toxicity of Ten Organic Chemicals to Ten Common Aquatic Species. Water Res., 19, (9), 1145-1155. doi:10.1016/0043-1354(85)90351-3. ECOREF#:12004</t>
        </is>
      </c>
    </row>
    <row r="284">
      <c r="A284" t="n">
        <v>72208.0</v>
      </c>
      <c r="B284" t="inlineStr">
        <is>
          <t>3,4,5,6,9,9-Hexachloro-1a,2,2a,3,6,6a,7,7a-octahydro-[2,7:3,6-dimethanonaphth[2,3-b]oxirene,[1a alpha,2 beta,2a beta,3 alpha,6 alpha,6a beta,7 beta,7a alpha]</t>
        </is>
      </c>
      <c r="C284"/>
      <c r="D284" t="inlineStr">
        <is>
          <t>Measured</t>
        </is>
      </c>
      <c r="E284" t="inlineStr">
        <is>
          <t>Not coded</t>
        </is>
      </c>
      <c r="F284"/>
      <c r="G284"/>
      <c r="H284"/>
      <c r="I284"/>
      <c r="J284"/>
      <c r="K284"/>
      <c r="L284" t="inlineStr">
        <is>
          <t>Pimephales promelas</t>
        </is>
      </c>
      <c r="M284" t="inlineStr">
        <is>
          <t>Fathead Minnow</t>
        </is>
      </c>
      <c r="N284"/>
      <c r="O284"/>
      <c r="P284"/>
      <c r="Q284"/>
      <c r="R284"/>
      <c r="S284"/>
      <c r="T284"/>
      <c r="U284"/>
      <c r="V284" t="inlineStr">
        <is>
          <t>Flow-through</t>
        </is>
      </c>
      <c r="W284" t="inlineStr">
        <is>
          <t>Fresh water</t>
        </is>
      </c>
      <c r="X284" t="inlineStr">
        <is>
          <t>Lab</t>
        </is>
      </c>
      <c r="Y284"/>
      <c r="Z284" t="inlineStr">
        <is>
          <t>Active ingredient</t>
        </is>
      </c>
      <c r="AA284"/>
      <c r="AB284" t="n">
        <v>4.5E-4</v>
      </c>
      <c r="AC284"/>
      <c r="AD284"/>
      <c r="AE284"/>
      <c r="AF284"/>
      <c r="AG284" t="inlineStr">
        <is>
          <t>AI mg/L</t>
        </is>
      </c>
      <c r="AH284"/>
      <c r="AI284"/>
      <c r="AJ284"/>
      <c r="AK284"/>
      <c r="AL284"/>
      <c r="AM284"/>
      <c r="AN284"/>
      <c r="AO284"/>
      <c r="AP284"/>
      <c r="AQ284"/>
      <c r="AR284"/>
      <c r="AS284"/>
      <c r="AT284"/>
      <c r="AU284"/>
      <c r="AV284"/>
      <c r="AW284"/>
      <c r="AX284" t="inlineStr">
        <is>
          <t>Mortality</t>
        </is>
      </c>
      <c r="AY284" t="inlineStr">
        <is>
          <t>Mortality</t>
        </is>
      </c>
      <c r="AZ284" t="inlineStr">
        <is>
          <t>LC50</t>
        </is>
      </c>
      <c r="BA284"/>
      <c r="BB284" t="n">
        <v>4.0</v>
      </c>
      <c r="BC284"/>
      <c r="BD284"/>
      <c r="BE284"/>
      <c r="BF284"/>
      <c r="BG284" t="inlineStr">
        <is>
          <t>Day(s)</t>
        </is>
      </c>
      <c r="BH284"/>
      <c r="BI284" t="inlineStr">
        <is>
          <t>DTXSID6020561</t>
        </is>
      </c>
      <c r="BJ284"/>
      <c r="BK284"/>
      <c r="BL284"/>
      <c r="BM284"/>
      <c r="BN284"/>
      <c r="BO284"/>
      <c r="BP284"/>
      <c r="BQ284"/>
      <c r="BR284"/>
      <c r="BS284"/>
      <c r="BT284" t="inlineStr">
        <is>
          <t>--</t>
        </is>
      </c>
      <c r="BU284"/>
      <c r="BV284"/>
      <c r="BW284"/>
      <c r="BX284"/>
      <c r="BY284"/>
      <c r="BZ284"/>
      <c r="CA284"/>
      <c r="CB284"/>
      <c r="CC284"/>
      <c r="CD284"/>
      <c r="CE284"/>
      <c r="CF284"/>
      <c r="CG284"/>
      <c r="CH284"/>
      <c r="CI284" t="inlineStr">
        <is>
          <t xml:space="preserve"> ENDPT/ANALYSIS OF VARIANCE// </t>
        </is>
      </c>
      <c r="CJ284" t="inlineStr">
        <is>
          <t xml:space="preserve">   ENDPT/ANALYSIS OF VARIANCE// </t>
        </is>
      </c>
      <c r="CK284" t="inlineStr">
        <is>
          <t>Brungs,W.A., and G.W. Bailey</t>
        </is>
      </c>
      <c r="CL284" t="n">
        <v>2099.0</v>
      </c>
      <c r="CM284" t="inlineStr">
        <is>
          <t>Influence of Suspended Solids on the Acute Toxicity of Endrin to Fathead Minnows</t>
        </is>
      </c>
      <c r="CN284" t="inlineStr">
        <is>
          <t>Proc. 21st Ind. Waste Conf. , Purdue Univ. Eng. Bull 121, Part 150(2): 4-12</t>
        </is>
      </c>
      <c r="CO284" t="n">
        <v>1966.0</v>
      </c>
      <c r="CP284" t="inlineStr">
        <is>
          <t>Brungs,W.A., and G.W. Bailey (1966). Influence of Suspended Solids on the Acute Toxicity of Endrin to Fathead Minnows. Proc. 21st Ind. Waste Conf. , Purdue Univ. Eng. Bull 121, Part 1, 50, (2), 4-12. ECOREF#:2099</t>
        </is>
      </c>
    </row>
    <row r="285">
      <c r="A285" t="n">
        <v>72208.0</v>
      </c>
      <c r="B285" t="inlineStr">
        <is>
          <t>3,4,5,6,9,9-Hexachloro-1a,2,2a,3,6,6a,7,7a-octahydro-[2,7:3,6-dimethanonaphth[2,3-b]oxirene,[1a alpha,2 beta,2a beta,3 alpha,6 alpha,6a beta,7 beta,7a alpha]</t>
        </is>
      </c>
      <c r="C285"/>
      <c r="D285" t="inlineStr">
        <is>
          <t>Unmeasured</t>
        </is>
      </c>
      <c r="E285" t="inlineStr">
        <is>
          <t>Not coded</t>
        </is>
      </c>
      <c r="F285"/>
      <c r="G285" t="n">
        <v>19.5</v>
      </c>
      <c r="H285"/>
      <c r="I285"/>
      <c r="J285"/>
      <c r="K285"/>
      <c r="L285" t="inlineStr">
        <is>
          <t>Pimephales promelas</t>
        </is>
      </c>
      <c r="M285" t="inlineStr">
        <is>
          <t>Fathead Minnow</t>
        </is>
      </c>
      <c r="N285"/>
      <c r="O285"/>
      <c r="P285"/>
      <c r="Q285"/>
      <c r="R285"/>
      <c r="S285"/>
      <c r="T285"/>
      <c r="U285"/>
      <c r="V285" t="inlineStr">
        <is>
          <t>Static</t>
        </is>
      </c>
      <c r="W285" t="inlineStr">
        <is>
          <t>Fresh water</t>
        </is>
      </c>
      <c r="X285" t="inlineStr">
        <is>
          <t>Lab</t>
        </is>
      </c>
      <c r="Y285"/>
      <c r="Z285" t="inlineStr">
        <is>
          <t>Active ingredient</t>
        </is>
      </c>
      <c r="AA285"/>
      <c r="AB285" t="n">
        <v>5.6E-4</v>
      </c>
      <c r="AC285"/>
      <c r="AD285"/>
      <c r="AE285"/>
      <c r="AF285"/>
      <c r="AG285" t="inlineStr">
        <is>
          <t>AI mg/L</t>
        </is>
      </c>
      <c r="AH285" t="inlineStr">
        <is>
          <t>Formulation</t>
        </is>
      </c>
      <c r="AI285"/>
      <c r="AJ285" t="n">
        <v>0.0029</v>
      </c>
      <c r="AK285"/>
      <c r="AL285"/>
      <c r="AM285"/>
      <c r="AN285"/>
      <c r="AO285" t="inlineStr">
        <is>
          <t>AI mg/L</t>
        </is>
      </c>
      <c r="AP285"/>
      <c r="AQ285"/>
      <c r="AR285"/>
      <c r="AS285"/>
      <c r="AT285"/>
      <c r="AU285"/>
      <c r="AV285"/>
      <c r="AW285"/>
      <c r="AX285" t="inlineStr">
        <is>
          <t>Mortality</t>
        </is>
      </c>
      <c r="AY285" t="inlineStr">
        <is>
          <t>Mortality</t>
        </is>
      </c>
      <c r="AZ285" t="inlineStr">
        <is>
          <t>LC50</t>
        </is>
      </c>
      <c r="BA285"/>
      <c r="BB285" t="n">
        <v>4.0</v>
      </c>
      <c r="BC285"/>
      <c r="BD285"/>
      <c r="BE285"/>
      <c r="BF285"/>
      <c r="BG285" t="inlineStr">
        <is>
          <t>Day(s)</t>
        </is>
      </c>
      <c r="BH285" t="inlineStr">
        <is>
          <t>Emulsifiable concentrate</t>
        </is>
      </c>
      <c r="BI285" t="inlineStr">
        <is>
          <t>DTXSID6020561</t>
        </is>
      </c>
      <c r="BJ285" t="inlineStr">
        <is>
          <t>10.1577/1548-8659(1959)88[23:RTOTCH]2.0.CO;2</t>
        </is>
      </c>
      <c r="BK285"/>
      <c r="BL285"/>
      <c r="BM285"/>
      <c r="BN285"/>
      <c r="BO285"/>
      <c r="BP285"/>
      <c r="BQ285"/>
      <c r="BR285"/>
      <c r="BS285"/>
      <c r="BT285" t="inlineStr">
        <is>
          <t>--</t>
        </is>
      </c>
      <c r="BU285"/>
      <c r="BV285"/>
      <c r="BW285"/>
      <c r="BX285"/>
      <c r="BY285"/>
      <c r="BZ285"/>
      <c r="CA285" t="inlineStr">
        <is>
          <t>--</t>
        </is>
      </c>
      <c r="CB285"/>
      <c r="CC285"/>
      <c r="CD285"/>
      <c r="CE285"/>
      <c r="CF285"/>
      <c r="CG285"/>
      <c r="CH285"/>
      <c r="CI285" t="inlineStr">
        <is>
          <t xml:space="preserve"> O EFCT CONT/SWELLING, LIGHT COLORATION//HARD,ALK,DO,PH/ DILUTION WATER//CODE/95 % DIST WATER, 5 % SPRING WATER// </t>
        </is>
      </c>
      <c r="CJ285" t="inlineStr">
        <is>
          <t xml:space="preserve">   O EFCT CONT/SWELLING, LIGHT COLORATION//HARD,ALK,DO,PH/ DILUTION WATER//CODE/95 % DIST WATER, 5 % SPRING WATER// </t>
        </is>
      </c>
      <c r="CK285" t="inlineStr">
        <is>
          <t>Henderson,C., Q.H. Pickering, and C.M. Tarzwell</t>
        </is>
      </c>
      <c r="CL285" t="n">
        <v>878.0</v>
      </c>
      <c r="CM285" t="inlineStr">
        <is>
          <t>Relative Toxicity of Ten Chlorinated Hydrocarbon Insecticides to Four Species of Fish</t>
        </is>
      </c>
      <c r="CN285" t="inlineStr">
        <is>
          <t>Trans. Am. Fish. Soc.88(1): 23-32</t>
        </is>
      </c>
      <c r="CO285" t="n">
        <v>1959.0</v>
      </c>
      <c r="CP285" t="inlineStr">
        <is>
          <t>Henderson,C., Q.H. Pickering, and C.M. Tarzwell (1959). Relative Toxicity of Ten Chlorinated Hydrocarbon Insecticides to Four Species of Fish. Trans. Am. Fish. Soc., 88, (1), 23-32. doi:10.1577/1548-8659(1959)88[23:RTOTCH]2.0.CO;2. ECOREF#:878</t>
        </is>
      </c>
    </row>
    <row r="286">
      <c r="A286" t="n">
        <v>72208.0</v>
      </c>
      <c r="B286" t="inlineStr">
        <is>
          <t>3,4,5,6,9,9-Hexachloro-1a,2,2a,3,6,6a,7,7a-octahydro-[2,7:3,6-dimethanonaphth[2,3-b]oxirene,[1a alpha,2 beta,2a beta,3 alpha,6 alpha,6a beta,7 beta,7a alpha]</t>
        </is>
      </c>
      <c r="C286"/>
      <c r="D286" t="inlineStr">
        <is>
          <t>Not reported</t>
        </is>
      </c>
      <c r="E286" t="inlineStr">
        <is>
          <t>Not coded</t>
        </is>
      </c>
      <c r="F286"/>
      <c r="G286" t="n">
        <v>99.0</v>
      </c>
      <c r="H286"/>
      <c r="I286"/>
      <c r="J286"/>
      <c r="K286"/>
      <c r="L286" t="inlineStr">
        <is>
          <t>Pimephales promelas</t>
        </is>
      </c>
      <c r="M286" t="inlineStr">
        <is>
          <t>Fathead Minnow</t>
        </is>
      </c>
      <c r="N286"/>
      <c r="O286"/>
      <c r="P286"/>
      <c r="Q286"/>
      <c r="R286"/>
      <c r="S286"/>
      <c r="T286"/>
      <c r="U286"/>
      <c r="V286" t="inlineStr">
        <is>
          <t>Flow-through</t>
        </is>
      </c>
      <c r="W286" t="inlineStr">
        <is>
          <t>Fresh water</t>
        </is>
      </c>
      <c r="X286" t="inlineStr">
        <is>
          <t>Lab</t>
        </is>
      </c>
      <c r="Y286"/>
      <c r="Z286" t="inlineStr">
        <is>
          <t>Active ingredient</t>
        </is>
      </c>
      <c r="AA286"/>
      <c r="AB286" t="n">
        <v>2.4E-4</v>
      </c>
      <c r="AC286"/>
      <c r="AD286" t="n">
        <v>1.6E-4</v>
      </c>
      <c r="AE286"/>
      <c r="AF286" t="n">
        <v>3.6E-4</v>
      </c>
      <c r="AG286" t="inlineStr">
        <is>
          <t>AI mg/L</t>
        </is>
      </c>
      <c r="AH286"/>
      <c r="AI286"/>
      <c r="AJ286"/>
      <c r="AK286"/>
      <c r="AL286"/>
      <c r="AM286"/>
      <c r="AN286"/>
      <c r="AO286"/>
      <c r="AP286"/>
      <c r="AQ286"/>
      <c r="AR286"/>
      <c r="AS286"/>
      <c r="AT286"/>
      <c r="AU286"/>
      <c r="AV286"/>
      <c r="AW286"/>
      <c r="AX286" t="inlineStr">
        <is>
          <t>Mortality</t>
        </is>
      </c>
      <c r="AY286" t="inlineStr">
        <is>
          <t>Mortality</t>
        </is>
      </c>
      <c r="AZ286" t="inlineStr">
        <is>
          <t>LC50</t>
        </is>
      </c>
      <c r="BA286"/>
      <c r="BB286" t="n">
        <v>4.0</v>
      </c>
      <c r="BC286"/>
      <c r="BD286"/>
      <c r="BE286"/>
      <c r="BF286"/>
      <c r="BG286" t="inlineStr">
        <is>
          <t>Day(s)</t>
        </is>
      </c>
      <c r="BH286" t="inlineStr">
        <is>
          <t>Pure</t>
        </is>
      </c>
      <c r="BI286" t="inlineStr">
        <is>
          <t>DTXSID6020561</t>
        </is>
      </c>
      <c r="BJ286"/>
      <c r="BK286"/>
      <c r="BL286"/>
      <c r="BM286"/>
      <c r="BN286"/>
      <c r="BO286"/>
      <c r="BP286"/>
      <c r="BQ286"/>
      <c r="BR286"/>
      <c r="BS286"/>
      <c r="BT286" t="inlineStr">
        <is>
          <t>--</t>
        </is>
      </c>
      <c r="BU286"/>
      <c r="BV286"/>
      <c r="BW286"/>
      <c r="BX286"/>
      <c r="BY286"/>
      <c r="BZ286"/>
      <c r="CA286"/>
      <c r="CB286"/>
      <c r="CC286"/>
      <c r="CD286"/>
      <c r="CE286"/>
      <c r="CF286"/>
      <c r="CG286"/>
      <c r="CH286"/>
      <c r="CI286"/>
      <c r="CJ286"/>
      <c r="CK286" t="inlineStr">
        <is>
          <t>Mayer,F.L.,Jr., and M.R. Ellersieck</t>
        </is>
      </c>
      <c r="CL286" t="n">
        <v>6797.0</v>
      </c>
      <c r="CM286" t="inlineStr">
        <is>
          <t>Manual of Acute Toxicity: Interpretation and Data Base for 410 Chemicals and 66 Species of Freshwater Animals</t>
        </is>
      </c>
      <c r="CN286" t="inlineStr">
        <is>
          <t>USDI Fish and Wildlife Service, Publication No.160, Washington, DC:505 p.</t>
        </is>
      </c>
      <c r="CO286" t="n">
        <v>1986.0</v>
      </c>
      <c r="CP286" t="inlineStr">
        <is>
          <t>Mayer,F.L.,Jr., and M.R. Ellersieck (1986). Manual of Acute Toxicity: Interpretation and Data Base for 410 Chemicals and 66 Species of Freshwater Animals. USDI Fish and Wildlife Service, Publication No.160, Washington, DC, 505 p. ECOREF#:6797</t>
        </is>
      </c>
    </row>
    <row r="287">
      <c r="A287" t="n">
        <v>72208.0</v>
      </c>
      <c r="B287" t="inlineStr">
        <is>
          <t>3,4,5,6,9,9-Hexachloro-1a,2,2a,3,6,6a,7,7a-octahydro-[2,7:3,6-dimethanonaphth[2,3-b]oxirene,[1a alpha,2 beta,2a beta,3 alpha,6 alpha,6a beta,7 beta,7a alpha]</t>
        </is>
      </c>
      <c r="C287"/>
      <c r="D287" t="inlineStr">
        <is>
          <t>Measured</t>
        </is>
      </c>
      <c r="E287" t="inlineStr">
        <is>
          <t>Not coded</t>
        </is>
      </c>
      <c r="F287"/>
      <c r="G287" t="n">
        <v>99.0</v>
      </c>
      <c r="H287"/>
      <c r="I287"/>
      <c r="J287"/>
      <c r="K287"/>
      <c r="L287" t="inlineStr">
        <is>
          <t>Pimephales promelas</t>
        </is>
      </c>
      <c r="M287" t="inlineStr">
        <is>
          <t>Fathead Minnow</t>
        </is>
      </c>
      <c r="N287"/>
      <c r="O287"/>
      <c r="P287"/>
      <c r="Q287"/>
      <c r="R287"/>
      <c r="S287"/>
      <c r="T287"/>
      <c r="U287"/>
      <c r="V287" t="inlineStr">
        <is>
          <t>Flow-through</t>
        </is>
      </c>
      <c r="W287" t="inlineStr">
        <is>
          <t>Fresh water</t>
        </is>
      </c>
      <c r="X287" t="inlineStr">
        <is>
          <t>Lab</t>
        </is>
      </c>
      <c r="Y287"/>
      <c r="Z287" t="inlineStr">
        <is>
          <t>Active ingredient</t>
        </is>
      </c>
      <c r="AA287"/>
      <c r="AB287" t="n">
        <v>2.6E-4</v>
      </c>
      <c r="AC287"/>
      <c r="AD287"/>
      <c r="AE287"/>
      <c r="AF287"/>
      <c r="AG287" t="inlineStr">
        <is>
          <t>AI mg/L</t>
        </is>
      </c>
      <c r="AH287"/>
      <c r="AI287"/>
      <c r="AJ287"/>
      <c r="AK287"/>
      <c r="AL287"/>
      <c r="AM287"/>
      <c r="AN287"/>
      <c r="AO287"/>
      <c r="AP287"/>
      <c r="AQ287"/>
      <c r="AR287"/>
      <c r="AS287"/>
      <c r="AT287"/>
      <c r="AU287"/>
      <c r="AV287"/>
      <c r="AW287"/>
      <c r="AX287" t="inlineStr">
        <is>
          <t>Mortality</t>
        </is>
      </c>
      <c r="AY287" t="inlineStr">
        <is>
          <t>Mortality</t>
        </is>
      </c>
      <c r="AZ287" t="inlineStr">
        <is>
          <t>LC50</t>
        </is>
      </c>
      <c r="BA287"/>
      <c r="BB287" t="n">
        <v>4.0</v>
      </c>
      <c r="BC287"/>
      <c r="BD287"/>
      <c r="BE287"/>
      <c r="BF287"/>
      <c r="BG287" t="inlineStr">
        <is>
          <t>Day(s)</t>
        </is>
      </c>
      <c r="BH287" t="inlineStr">
        <is>
          <t>Pure</t>
        </is>
      </c>
      <c r="BI287" t="inlineStr">
        <is>
          <t>DTXSID6020561</t>
        </is>
      </c>
      <c r="BJ287" t="inlineStr">
        <is>
          <t>10.1016/0043-1354(69)90040-2</t>
        </is>
      </c>
      <c r="BK287"/>
      <c r="BL287"/>
      <c r="BM287"/>
      <c r="BN287"/>
      <c r="BO287"/>
      <c r="BP287"/>
      <c r="BQ287"/>
      <c r="BR287"/>
      <c r="BS287"/>
      <c r="BT287" t="inlineStr">
        <is>
          <t>--</t>
        </is>
      </c>
      <c r="BU287"/>
      <c r="BV287"/>
      <c r="BW287"/>
      <c r="BX287"/>
      <c r="BY287"/>
      <c r="BZ287"/>
      <c r="CA287"/>
      <c r="CB287"/>
      <c r="CC287"/>
      <c r="CD287"/>
      <c r="CE287"/>
      <c r="CF287"/>
      <c r="CG287"/>
      <c r="CH287"/>
      <c r="CI287"/>
      <c r="CJ287"/>
      <c r="CK287" t="inlineStr">
        <is>
          <t>Solon,J.M., J.L. Lincer, and J.H. Nair III</t>
        </is>
      </c>
      <c r="CL287" t="n">
        <v>2100.0</v>
      </c>
      <c r="CM287" t="inlineStr">
        <is>
          <t>The Effect of Sublethal Concentration of LAS on the Acute Toxicity of Various Insecticides to the Fathead Minnow (Pimephales promelas Rafinesque)</t>
        </is>
      </c>
      <c r="CN287" t="inlineStr">
        <is>
          <t>Water Res.3(10): 767-775</t>
        </is>
      </c>
      <c r="CO287" t="n">
        <v>1969.0</v>
      </c>
      <c r="CP287" t="inlineStr">
        <is>
          <t>Solon,J.M., J.L. Lincer, and J.H. Nair III (1969). The Effect of Sublethal Concentration of LAS on the Acute Toxicity of Various Insecticides to the Fathead Minnow (Pimephales promelas Rafinesque). Water Res., 3, (10), 767-775. doi:10.1016/0043-1354(69)90040-2. ECOREF#:2100</t>
        </is>
      </c>
    </row>
    <row r="288">
      <c r="A288" t="n">
        <v>72208.0</v>
      </c>
      <c r="B288" t="inlineStr">
        <is>
          <t>3,4,5,6,9,9-Hexachloro-1a,2,2a,3,6,6a,7,7a-octahydro-[2,7:3,6-dimethanonaphth[2,3-b]oxirene,[1a alpha,2 beta,2a beta,3 alpha,6 alpha,6a beta,7 beta,7a alpha]</t>
        </is>
      </c>
      <c r="C288"/>
      <c r="D288" t="inlineStr">
        <is>
          <t>Measured</t>
        </is>
      </c>
      <c r="E288" t="inlineStr">
        <is>
          <t>United States Environmental Protection Agency</t>
        </is>
      </c>
      <c r="F288"/>
      <c r="G288"/>
      <c r="H288"/>
      <c r="I288"/>
      <c r="J288"/>
      <c r="K288"/>
      <c r="L288" t="inlineStr">
        <is>
          <t>Pimephales promelas</t>
        </is>
      </c>
      <c r="M288" t="inlineStr">
        <is>
          <t>Fathead Minnow</t>
        </is>
      </c>
      <c r="N288"/>
      <c r="O288"/>
      <c r="P288" t="n">
        <v>7.0</v>
      </c>
      <c r="Q288"/>
      <c r="R288"/>
      <c r="S288"/>
      <c r="T288"/>
      <c r="U288" t="inlineStr">
        <is>
          <t>Day(s)</t>
        </is>
      </c>
      <c r="V288" t="inlineStr">
        <is>
          <t>Renewal</t>
        </is>
      </c>
      <c r="W288" t="inlineStr">
        <is>
          <t>Fresh water</t>
        </is>
      </c>
      <c r="X288" t="inlineStr">
        <is>
          <t>Lab</t>
        </is>
      </c>
      <c r="Y288" t="n">
        <v>7.0</v>
      </c>
      <c r="Z288" t="inlineStr">
        <is>
          <t>Active ingredient</t>
        </is>
      </c>
      <c r="AA288"/>
      <c r="AB288" t="n">
        <v>2.6E-4</v>
      </c>
      <c r="AC288"/>
      <c r="AD288"/>
      <c r="AE288"/>
      <c r="AF288"/>
      <c r="AG288" t="inlineStr">
        <is>
          <t>AI mg/L</t>
        </is>
      </c>
      <c r="AH288"/>
      <c r="AI288"/>
      <c r="AJ288"/>
      <c r="AK288"/>
      <c r="AL288"/>
      <c r="AM288"/>
      <c r="AN288"/>
      <c r="AO288"/>
      <c r="AP288"/>
      <c r="AQ288"/>
      <c r="AR288"/>
      <c r="AS288"/>
      <c r="AT288"/>
      <c r="AU288"/>
      <c r="AV288"/>
      <c r="AW288"/>
      <c r="AX288" t="inlineStr">
        <is>
          <t>Mortality</t>
        </is>
      </c>
      <c r="AY288" t="inlineStr">
        <is>
          <t>Mortality</t>
        </is>
      </c>
      <c r="AZ288" t="inlineStr">
        <is>
          <t>LC50</t>
        </is>
      </c>
      <c r="BA288"/>
      <c r="BB288" t="n">
        <v>4.0</v>
      </c>
      <c r="BC288"/>
      <c r="BD288"/>
      <c r="BE288"/>
      <c r="BF288"/>
      <c r="BG288" t="inlineStr">
        <is>
          <t>Day(s)</t>
        </is>
      </c>
      <c r="BH288"/>
      <c r="BI288" t="inlineStr">
        <is>
          <t>DTXSID6020561</t>
        </is>
      </c>
      <c r="BJ288"/>
      <c r="BK288"/>
      <c r="BL288" t="inlineStr">
        <is>
          <t>Acute</t>
        </is>
      </c>
      <c r="BM288"/>
      <c r="BN288"/>
      <c r="BO288"/>
      <c r="BP288"/>
      <c r="BQ288"/>
      <c r="BR288"/>
      <c r="BS288"/>
      <c r="BT288" t="inlineStr">
        <is>
          <t>--</t>
        </is>
      </c>
      <c r="BU288"/>
      <c r="BV288"/>
      <c r="BW288"/>
      <c r="BX288"/>
      <c r="BY288"/>
      <c r="BZ288"/>
      <c r="CA288"/>
      <c r="CB288"/>
      <c r="CC288"/>
      <c r="CD288"/>
      <c r="CE288"/>
      <c r="CF288"/>
      <c r="CG288"/>
      <c r="CH288"/>
      <c r="CI288"/>
      <c r="CJ288" t="inlineStr">
        <is>
          <t xml:space="preserve">SOURCE/FROM UNIVERSITY OF WISCONSIN-SUPERIOR CULTURE UNIT//TMETH/SECOND QUARTERLY REPORT TO EPA, 24 AUGUST-23 NOVEMBER 1981 AND THIRD QUARTERLY REPORT TO EPA, 24 NOVEMBER 1981-23 FEBRUARY 1982//MEDIA/NEMADJI RIVER WATER//   </t>
        </is>
      </c>
      <c r="CK288" t="inlineStr">
        <is>
          <t>Call,D.J., L.T. Brooke, and D.D. Vaishnav</t>
        </is>
      </c>
      <c r="CL288" t="n">
        <v>120925.0</v>
      </c>
      <c r="CM288" t="inlineStr">
        <is>
          <t>Aquatic Pollutant Hazard Assessments and Development of a Hazard Prediction Technology by Quantitative Structure-Activity Relationships</t>
        </is>
      </c>
      <c r="CN288" t="inlineStr">
        <is>
          <t>Fourth Quarterly Rep.to EPA, Feb.24-May 23, 1982, U.S.EPA Coop.Agreement No.CR 809234-01-0, Ctr.for Lake Superior Environ.Stud., Univ.of Wisconsin-Superior, Superior, WI:92 p.</t>
        </is>
      </c>
      <c r="CO288" t="n">
        <v>1982.0</v>
      </c>
      <c r="CP288" t="inlineStr">
        <is>
          <t>Call,D.J., L.T. Brooke, and D.D. Vaishnav (1982). Aquatic Pollutant Hazard Assessments and Development of a Hazard Prediction Technology by Quantitative Structure-Activity Relationships. Fourth Quarterly Rep.to EPA, Feb.24-May 23, 1982, U.S.EPA Coop.Agreement No.CR 809234-01-0, Ctr.for Lake Superior Environ.Stud., Univ.of Wisconsin-Superior, Superior, WI, 92 p. ECOREF#:120925</t>
        </is>
      </c>
    </row>
    <row r="289">
      <c r="A289" t="n">
        <v>72208.0</v>
      </c>
      <c r="B289" t="inlineStr">
        <is>
          <t>3,4,5,6,9,9-Hexachloro-1a,2,2a,3,6,6a,7,7a-octahydro-[2,7:3,6-dimethanonaphth[2,3-b]oxirene,[1a alpha,2 beta,2a beta,3 alpha,6 alpha,6a beta,7 beta,7a alpha]</t>
        </is>
      </c>
      <c r="C289"/>
      <c r="D289" t="inlineStr">
        <is>
          <t>Unmeasured</t>
        </is>
      </c>
      <c r="E289" t="inlineStr">
        <is>
          <t>Not coded</t>
        </is>
      </c>
      <c r="F289"/>
      <c r="G289" t="n">
        <v>75.0</v>
      </c>
      <c r="H289"/>
      <c r="I289"/>
      <c r="J289"/>
      <c r="K289"/>
      <c r="L289" t="inlineStr">
        <is>
          <t>Pimephales promelas</t>
        </is>
      </c>
      <c r="M289" t="inlineStr">
        <is>
          <t>Fathead Minnow</t>
        </is>
      </c>
      <c r="N289"/>
      <c r="O289"/>
      <c r="P289"/>
      <c r="Q289"/>
      <c r="R289"/>
      <c r="S289"/>
      <c r="T289"/>
      <c r="U289"/>
      <c r="V289" t="inlineStr">
        <is>
          <t>Static</t>
        </is>
      </c>
      <c r="W289" t="inlineStr">
        <is>
          <t>Fresh water</t>
        </is>
      </c>
      <c r="X289" t="inlineStr">
        <is>
          <t>Lab</t>
        </is>
      </c>
      <c r="Y289"/>
      <c r="Z289" t="inlineStr">
        <is>
          <t>Formulation</t>
        </is>
      </c>
      <c r="AA289"/>
      <c r="AB289" t="n">
        <v>0.0032</v>
      </c>
      <c r="AC289"/>
      <c r="AD289"/>
      <c r="AE289"/>
      <c r="AF289"/>
      <c r="AG289" t="inlineStr">
        <is>
          <t>AI mg/L</t>
        </is>
      </c>
      <c r="AH289"/>
      <c r="AI289"/>
      <c r="AJ289"/>
      <c r="AK289"/>
      <c r="AL289"/>
      <c r="AM289"/>
      <c r="AN289"/>
      <c r="AO289"/>
      <c r="AP289"/>
      <c r="AQ289"/>
      <c r="AR289"/>
      <c r="AS289"/>
      <c r="AT289"/>
      <c r="AU289"/>
      <c r="AV289"/>
      <c r="AW289"/>
      <c r="AX289" t="inlineStr">
        <is>
          <t>Mortality</t>
        </is>
      </c>
      <c r="AY289" t="inlineStr">
        <is>
          <t>Mortality</t>
        </is>
      </c>
      <c r="AZ289" t="inlineStr">
        <is>
          <t>LC50</t>
        </is>
      </c>
      <c r="BA289"/>
      <c r="BB289" t="n">
        <v>4.0</v>
      </c>
      <c r="BC289"/>
      <c r="BD289"/>
      <c r="BE289"/>
      <c r="BF289"/>
      <c r="BG289" t="inlineStr">
        <is>
          <t>Day(s)</t>
        </is>
      </c>
      <c r="BH289" t="inlineStr">
        <is>
          <t>Wettable Powder or Water Dispersible Powder</t>
        </is>
      </c>
      <c r="BI289" t="inlineStr">
        <is>
          <t>DTXSID6020561</t>
        </is>
      </c>
      <c r="BJ289" t="inlineStr">
        <is>
          <t>10.1577/1548-8659(1959)88[23:RTOTCH]2.0.CO;2</t>
        </is>
      </c>
      <c r="BK289"/>
      <c r="BL289"/>
      <c r="BM289"/>
      <c r="BN289"/>
      <c r="BO289"/>
      <c r="BP289"/>
      <c r="BQ289"/>
      <c r="BR289"/>
      <c r="BS289"/>
      <c r="BT289" t="inlineStr">
        <is>
          <t>--</t>
        </is>
      </c>
      <c r="BU289"/>
      <c r="BV289"/>
      <c r="BW289"/>
      <c r="BX289"/>
      <c r="BY289"/>
      <c r="BZ289"/>
      <c r="CA289"/>
      <c r="CB289"/>
      <c r="CC289"/>
      <c r="CD289"/>
      <c r="CE289"/>
      <c r="CF289"/>
      <c r="CG289"/>
      <c r="CH289"/>
      <c r="CI289" t="inlineStr">
        <is>
          <t xml:space="preserve"> O EFCT CONT/SWELLING, LIGHT COLORATION//HARD,ALK,DO,PH/ DILUTION WATER// </t>
        </is>
      </c>
      <c r="CJ289" t="inlineStr">
        <is>
          <t xml:space="preserve">   O EFCT CONT/SWELLING, LIGHT COLORATION//HARD,ALK,DO,PH/ DILUTION WATER// </t>
        </is>
      </c>
      <c r="CK289" t="inlineStr">
        <is>
          <t>Henderson,C., Q.H. Pickering, and C.M. Tarzwell</t>
        </is>
      </c>
      <c r="CL289" t="n">
        <v>878.0</v>
      </c>
      <c r="CM289" t="inlineStr">
        <is>
          <t>Relative Toxicity of Ten Chlorinated Hydrocarbon Insecticides to Four Species of Fish</t>
        </is>
      </c>
      <c r="CN289" t="inlineStr">
        <is>
          <t>Trans. Am. Fish. Soc.88(1): 23-32</t>
        </is>
      </c>
      <c r="CO289" t="n">
        <v>1959.0</v>
      </c>
      <c r="CP289" t="inlineStr">
        <is>
          <t>Henderson,C., Q.H. Pickering, and C.M. Tarzwell (1959). Relative Toxicity of Ten Chlorinated Hydrocarbon Insecticides to Four Species of Fish. Trans. Am. Fish. Soc., 88, (1), 23-32. doi:10.1577/1548-8659(1959)88[23:RTOTCH]2.0.CO;2. ECOREF#:878</t>
        </is>
      </c>
    </row>
    <row r="290">
      <c r="A290" t="n">
        <v>72208.0</v>
      </c>
      <c r="B290" t="inlineStr">
        <is>
          <t>3,4,5,6,9,9-Hexachloro-1a,2,2a,3,6,6a,7,7a-octahydro-[2,7:3,6-dimethanonaphth[2,3-b]oxirene,[1a alpha,2 beta,2a beta,3 alpha,6 alpha,6a beta,7 beta,7a alpha]</t>
        </is>
      </c>
      <c r="C290" t="inlineStr">
        <is>
          <t>Technical grade, technical product, technical formulation</t>
        </is>
      </c>
      <c r="D290" t="inlineStr">
        <is>
          <t>Unmeasured</t>
        </is>
      </c>
      <c r="E290" t="inlineStr">
        <is>
          <t>Not coded</t>
        </is>
      </c>
      <c r="F290"/>
      <c r="G290" t="n">
        <v>91.0</v>
      </c>
      <c r="H290"/>
      <c r="I290"/>
      <c r="J290"/>
      <c r="K290"/>
      <c r="L290" t="inlineStr">
        <is>
          <t>Pimephales promelas</t>
        </is>
      </c>
      <c r="M290" t="inlineStr">
        <is>
          <t>Fathead Minnow</t>
        </is>
      </c>
      <c r="N290"/>
      <c r="O290"/>
      <c r="P290"/>
      <c r="Q290"/>
      <c r="R290"/>
      <c r="S290"/>
      <c r="T290"/>
      <c r="U290"/>
      <c r="V290" t="inlineStr">
        <is>
          <t>Static</t>
        </is>
      </c>
      <c r="W290" t="inlineStr">
        <is>
          <t>Fresh water</t>
        </is>
      </c>
      <c r="X290" t="inlineStr">
        <is>
          <t>Lab</t>
        </is>
      </c>
      <c r="Y290"/>
      <c r="Z290" t="inlineStr">
        <is>
          <t>Active ingredient</t>
        </is>
      </c>
      <c r="AA290"/>
      <c r="AB290" t="n">
        <v>0.001</v>
      </c>
      <c r="AC290"/>
      <c r="AD290"/>
      <c r="AE290"/>
      <c r="AF290"/>
      <c r="AG290" t="inlineStr">
        <is>
          <t>AI mg/L</t>
        </is>
      </c>
      <c r="AH290" t="inlineStr">
        <is>
          <t>Formulation</t>
        </is>
      </c>
      <c r="AI290"/>
      <c r="AJ290" t="n">
        <v>0.0011</v>
      </c>
      <c r="AK290"/>
      <c r="AL290"/>
      <c r="AM290"/>
      <c r="AN290"/>
      <c r="AO290" t="inlineStr">
        <is>
          <t>AI mg/L</t>
        </is>
      </c>
      <c r="AP290"/>
      <c r="AQ290"/>
      <c r="AR290"/>
      <c r="AS290"/>
      <c r="AT290"/>
      <c r="AU290"/>
      <c r="AV290"/>
      <c r="AW290"/>
      <c r="AX290" t="inlineStr">
        <is>
          <t>Mortality</t>
        </is>
      </c>
      <c r="AY290" t="inlineStr">
        <is>
          <t>Mortality</t>
        </is>
      </c>
      <c r="AZ290" t="inlineStr">
        <is>
          <t>LC50</t>
        </is>
      </c>
      <c r="BA290"/>
      <c r="BB290" t="n">
        <v>4.0</v>
      </c>
      <c r="BC290"/>
      <c r="BD290"/>
      <c r="BE290"/>
      <c r="BF290"/>
      <c r="BG290" t="inlineStr">
        <is>
          <t>Day(s)</t>
        </is>
      </c>
      <c r="BH290" t="inlineStr">
        <is>
          <t>Pure</t>
        </is>
      </c>
      <c r="BI290" t="inlineStr">
        <is>
          <t>DTXSID6020561</t>
        </is>
      </c>
      <c r="BJ290" t="inlineStr">
        <is>
          <t>10.1577/1548-8659(1959)88[23:RTOTCH]2.0.CO;2</t>
        </is>
      </c>
      <c r="BK290"/>
      <c r="BL290"/>
      <c r="BM290"/>
      <c r="BN290"/>
      <c r="BO290"/>
      <c r="BP290"/>
      <c r="BQ290"/>
      <c r="BR290"/>
      <c r="BS290"/>
      <c r="BT290" t="inlineStr">
        <is>
          <t>--</t>
        </is>
      </c>
      <c r="BU290"/>
      <c r="BV290"/>
      <c r="BW290"/>
      <c r="BX290"/>
      <c r="BY290"/>
      <c r="BZ290"/>
      <c r="CA290" t="inlineStr">
        <is>
          <t>--</t>
        </is>
      </c>
      <c r="CB290"/>
      <c r="CC290"/>
      <c r="CD290"/>
      <c r="CE290"/>
      <c r="CF290"/>
      <c r="CG290"/>
      <c r="CH290"/>
      <c r="CI290" t="inlineStr">
        <is>
          <t xml:space="preserve"> O EFCT CONT/SWELLING, LIGHT COLORATION//HARD,ALK,DO,PH/ DILUTION WATER//CODE/95 % DIST WATER, 5 % SPRING WATER// </t>
        </is>
      </c>
      <c r="CJ290" t="inlineStr">
        <is>
          <t xml:space="preserve">   O EFCT CONT/SWELLING, LIGHT COLORATION//HARD,ALK,DO,PH/ DILUTION WATER//CODE/95 % DIST WATER, 5 % SPRING WATER// </t>
        </is>
      </c>
      <c r="CK290" t="inlineStr">
        <is>
          <t>Henderson,C., Q.H. Pickering, and C.M. Tarzwell</t>
        </is>
      </c>
      <c r="CL290" t="n">
        <v>878.0</v>
      </c>
      <c r="CM290" t="inlineStr">
        <is>
          <t>Relative Toxicity of Ten Chlorinated Hydrocarbon Insecticides to Four Species of Fish</t>
        </is>
      </c>
      <c r="CN290" t="inlineStr">
        <is>
          <t>Trans. Am. Fish. Soc.88(1): 23-32</t>
        </is>
      </c>
      <c r="CO290" t="n">
        <v>1959.0</v>
      </c>
      <c r="CP290" t="inlineStr">
        <is>
          <t>Henderson,C., Q.H. Pickering, and C.M. Tarzwell (1959). Relative Toxicity of Ten Chlorinated Hydrocarbon Insecticides to Four Species of Fish. Trans. Am. Fish. Soc., 88, (1), 23-32. doi:10.1577/1548-8659(1959)88[23:RTOTCH]2.0.CO;2. ECOREF#:878</t>
        </is>
      </c>
    </row>
    <row r="291">
      <c r="A291" t="n">
        <v>72208.0</v>
      </c>
      <c r="B291" t="inlineStr">
        <is>
          <t>3,4,5,6,9,9-Hexachloro-1a,2,2a,3,6,6a,7,7a-octahydro-[2,7:3,6-dimethanonaphth[2,3-b]oxirene,[1a alpha,2 beta,2a beta,3 alpha,6 alpha,6a beta,7 beta,7a alpha]</t>
        </is>
      </c>
      <c r="C291"/>
      <c r="D291" t="inlineStr">
        <is>
          <t>Measured</t>
        </is>
      </c>
      <c r="E291" t="inlineStr">
        <is>
          <t>United States Environmental Protection Agency</t>
        </is>
      </c>
      <c r="F291"/>
      <c r="G291"/>
      <c r="H291"/>
      <c r="I291"/>
      <c r="J291"/>
      <c r="K291"/>
      <c r="L291" t="inlineStr">
        <is>
          <t>Pimephales promelas</t>
        </is>
      </c>
      <c r="M291" t="inlineStr">
        <is>
          <t>Fathead Minnow</t>
        </is>
      </c>
      <c r="N291"/>
      <c r="O291"/>
      <c r="P291" t="n">
        <v>7.0</v>
      </c>
      <c r="Q291"/>
      <c r="R291"/>
      <c r="S291"/>
      <c r="T291"/>
      <c r="U291" t="inlineStr">
        <is>
          <t>Day(s)</t>
        </is>
      </c>
      <c r="V291" t="inlineStr">
        <is>
          <t>Renewal</t>
        </is>
      </c>
      <c r="W291" t="inlineStr">
        <is>
          <t>Fresh water</t>
        </is>
      </c>
      <c r="X291" t="inlineStr">
        <is>
          <t>Lab</t>
        </is>
      </c>
      <c r="Y291" t="n">
        <v>7.0</v>
      </c>
      <c r="Z291" t="inlineStr">
        <is>
          <t>Active ingredient</t>
        </is>
      </c>
      <c r="AA291"/>
      <c r="AB291" t="n">
        <v>1.5E-4</v>
      </c>
      <c r="AC291"/>
      <c r="AD291" t="n">
        <v>6.0E-5</v>
      </c>
      <c r="AE291"/>
      <c r="AF291" t="n">
        <v>3.5E-4</v>
      </c>
      <c r="AG291" t="inlineStr">
        <is>
          <t>AI mg/L</t>
        </is>
      </c>
      <c r="AH291"/>
      <c r="AI291"/>
      <c r="AJ291"/>
      <c r="AK291"/>
      <c r="AL291"/>
      <c r="AM291"/>
      <c r="AN291"/>
      <c r="AO291"/>
      <c r="AP291"/>
      <c r="AQ291"/>
      <c r="AR291"/>
      <c r="AS291"/>
      <c r="AT291"/>
      <c r="AU291"/>
      <c r="AV291"/>
      <c r="AW291"/>
      <c r="AX291" t="inlineStr">
        <is>
          <t>Mortality</t>
        </is>
      </c>
      <c r="AY291" t="inlineStr">
        <is>
          <t>Mortality</t>
        </is>
      </c>
      <c r="AZ291" t="inlineStr">
        <is>
          <t>LC50</t>
        </is>
      </c>
      <c r="BA291"/>
      <c r="BB291" t="n">
        <v>4.0</v>
      </c>
      <c r="BC291"/>
      <c r="BD291"/>
      <c r="BE291"/>
      <c r="BF291"/>
      <c r="BG291" t="inlineStr">
        <is>
          <t>Day(s)</t>
        </is>
      </c>
      <c r="BH291"/>
      <c r="BI291" t="inlineStr">
        <is>
          <t>DTXSID6020561</t>
        </is>
      </c>
      <c r="BJ291"/>
      <c r="BK291"/>
      <c r="BL291" t="inlineStr">
        <is>
          <t>Acute</t>
        </is>
      </c>
      <c r="BM291"/>
      <c r="BN291"/>
      <c r="BO291"/>
      <c r="BP291"/>
      <c r="BQ291"/>
      <c r="BR291"/>
      <c r="BS291"/>
      <c r="BT291" t="inlineStr">
        <is>
          <t>--</t>
        </is>
      </c>
      <c r="BU291"/>
      <c r="BV291"/>
      <c r="BW291"/>
      <c r="BX291"/>
      <c r="BY291"/>
      <c r="BZ291"/>
      <c r="CA291"/>
      <c r="CB291"/>
      <c r="CC291"/>
      <c r="CD291"/>
      <c r="CE291"/>
      <c r="CF291"/>
      <c r="CG291"/>
      <c r="CH291"/>
      <c r="CI291"/>
      <c r="CJ291" t="inlineStr">
        <is>
          <t xml:space="preserve">SOURCE/FROM UNIVERSITY OF WISCONSIN-SUPERIOR CULTURE UNIT//TMETH/SECOND QUARTERLY REPORT TO EPA, 24 AUGUST-23 NOVEMBER 1981 AND THIRD QUARTERLY REPORT TO EPA, 24 NOVEMBER 1981-23 FEBRUARY 1982//MEDIA/LAKE SUPERIOR WATER//   </t>
        </is>
      </c>
      <c r="CK291" t="inlineStr">
        <is>
          <t>Call,D.J., L.T. Brooke, and D.D. Vaishnav</t>
        </is>
      </c>
      <c r="CL291" t="n">
        <v>120925.0</v>
      </c>
      <c r="CM291" t="inlineStr">
        <is>
          <t>Aquatic Pollutant Hazard Assessments and Development of a Hazard Prediction Technology by Quantitative Structure-Activity Relationships</t>
        </is>
      </c>
      <c r="CN291" t="inlineStr">
        <is>
          <t>Fourth Quarterly Rep.to EPA, Feb.24-May 23, 1982, U.S.EPA Coop.Agreement No.CR 809234-01-0, Ctr.for Lake Superior Environ.Stud., Univ.of Wisconsin-Superior, Superior, WI:92 p.</t>
        </is>
      </c>
      <c r="CO291" t="n">
        <v>1982.0</v>
      </c>
      <c r="CP291" t="inlineStr">
        <is>
          <t>Call,D.J., L.T. Brooke, and D.D. Vaishnav (1982). Aquatic Pollutant Hazard Assessments and Development of a Hazard Prediction Technology by Quantitative Structure-Activity Relationships. Fourth Quarterly Rep.to EPA, Feb.24-May 23, 1982, U.S.EPA Coop.Agreement No.CR 809234-01-0, Ctr.for Lake Superior Environ.Stud., Univ.of Wisconsin-Superior, Superior, WI, 92 p. ECOREF#:120925</t>
        </is>
      </c>
    </row>
    <row r="292">
      <c r="A292" t="n">
        <v>72208.0</v>
      </c>
      <c r="B292" t="inlineStr">
        <is>
          <t>3,4,5,6,9,9-Hexachloro-1a,2,2a,3,6,6a,7,7a-octahydro-[2,7:3,6-dimethanonaphth[2,3-b]oxirene,[1a alpha,2 beta,2a beta,3 alpha,6 alpha,6a beta,7 beta,7a alpha]</t>
        </is>
      </c>
      <c r="C292"/>
      <c r="D292" t="inlineStr">
        <is>
          <t>Not reported</t>
        </is>
      </c>
      <c r="E292" t="inlineStr">
        <is>
          <t>Not coded</t>
        </is>
      </c>
      <c r="F292"/>
      <c r="G292" t="n">
        <v>99.0</v>
      </c>
      <c r="H292"/>
      <c r="I292"/>
      <c r="J292"/>
      <c r="K292"/>
      <c r="L292" t="inlineStr">
        <is>
          <t>Pimephales promelas</t>
        </is>
      </c>
      <c r="M292" t="inlineStr">
        <is>
          <t>Fathead Minnow</t>
        </is>
      </c>
      <c r="N292"/>
      <c r="O292"/>
      <c r="P292"/>
      <c r="Q292"/>
      <c r="R292"/>
      <c r="S292"/>
      <c r="T292"/>
      <c r="U292"/>
      <c r="V292" t="inlineStr">
        <is>
          <t>Static</t>
        </is>
      </c>
      <c r="W292" t="inlineStr">
        <is>
          <t>Fresh water</t>
        </is>
      </c>
      <c r="X292" t="inlineStr">
        <is>
          <t>Lab</t>
        </is>
      </c>
      <c r="Y292"/>
      <c r="Z292" t="inlineStr">
        <is>
          <t>Active ingredient</t>
        </is>
      </c>
      <c r="AA292"/>
      <c r="AB292" t="n">
        <v>0.0018</v>
      </c>
      <c r="AC292"/>
      <c r="AD292" t="n">
        <v>0.001</v>
      </c>
      <c r="AE292"/>
      <c r="AF292" t="n">
        <v>0.003</v>
      </c>
      <c r="AG292" t="inlineStr">
        <is>
          <t>AI mg/L</t>
        </is>
      </c>
      <c r="AH292"/>
      <c r="AI292"/>
      <c r="AJ292"/>
      <c r="AK292"/>
      <c r="AL292"/>
      <c r="AM292"/>
      <c r="AN292"/>
      <c r="AO292"/>
      <c r="AP292"/>
      <c r="AQ292"/>
      <c r="AR292"/>
      <c r="AS292"/>
      <c r="AT292"/>
      <c r="AU292"/>
      <c r="AV292"/>
      <c r="AW292"/>
      <c r="AX292" t="inlineStr">
        <is>
          <t>Mortality</t>
        </is>
      </c>
      <c r="AY292" t="inlineStr">
        <is>
          <t>Mortality</t>
        </is>
      </c>
      <c r="AZ292" t="inlineStr">
        <is>
          <t>LC50</t>
        </is>
      </c>
      <c r="BA292"/>
      <c r="BB292" t="n">
        <v>4.0</v>
      </c>
      <c r="BC292"/>
      <c r="BD292"/>
      <c r="BE292"/>
      <c r="BF292"/>
      <c r="BG292" t="inlineStr">
        <is>
          <t>Day(s)</t>
        </is>
      </c>
      <c r="BH292" t="inlineStr">
        <is>
          <t>Pure</t>
        </is>
      </c>
      <c r="BI292" t="inlineStr">
        <is>
          <t>DTXSID6020561</t>
        </is>
      </c>
      <c r="BJ292"/>
      <c r="BK292"/>
      <c r="BL292"/>
      <c r="BM292"/>
      <c r="BN292"/>
      <c r="BO292"/>
      <c r="BP292"/>
      <c r="BQ292"/>
      <c r="BR292"/>
      <c r="BS292"/>
      <c r="BT292" t="inlineStr">
        <is>
          <t>--</t>
        </is>
      </c>
      <c r="BU292"/>
      <c r="BV292"/>
      <c r="BW292"/>
      <c r="BX292"/>
      <c r="BY292"/>
      <c r="BZ292"/>
      <c r="CA292"/>
      <c r="CB292"/>
      <c r="CC292"/>
      <c r="CD292"/>
      <c r="CE292"/>
      <c r="CF292"/>
      <c r="CG292"/>
      <c r="CH292"/>
      <c r="CI292"/>
      <c r="CJ292"/>
      <c r="CK292" t="inlineStr">
        <is>
          <t>Mayer,F.L.,Jr., and M.R. Ellersieck</t>
        </is>
      </c>
      <c r="CL292" t="n">
        <v>6797.0</v>
      </c>
      <c r="CM292" t="inlineStr">
        <is>
          <t>Manual of Acute Toxicity: Interpretation and Data Base for 410 Chemicals and 66 Species of Freshwater Animals</t>
        </is>
      </c>
      <c r="CN292" t="inlineStr">
        <is>
          <t>USDI Fish and Wildlife Service, Publication No.160, Washington, DC:505 p.</t>
        </is>
      </c>
      <c r="CO292" t="n">
        <v>1986.0</v>
      </c>
      <c r="CP292" t="inlineStr">
        <is>
          <t>Mayer,F.L.,Jr., and M.R. Ellersieck (1986). Manual of Acute Toxicity: Interpretation and Data Base for 410 Chemicals and 66 Species of Freshwater Animals. USDI Fish and Wildlife Service, Publication No.160, Washington, DC, 505 p. ECOREF#:6797</t>
        </is>
      </c>
    </row>
    <row r="293">
      <c r="A293" t="n">
        <v>72208.0</v>
      </c>
      <c r="B293" t="inlineStr">
        <is>
          <t>3,4,5,6,9,9-Hexachloro-1a,2,2a,3,6,6a,7,7a-octahydro-[2,7:3,6-dimethanonaphth[2,3-b]oxirene,[1a alpha,2 beta,2a beta,3 alpha,6 alpha,6a beta,7 beta,7a alpha]</t>
        </is>
      </c>
      <c r="C293"/>
      <c r="D293" t="inlineStr">
        <is>
          <t>Unmeasured</t>
        </is>
      </c>
      <c r="E293" t="inlineStr">
        <is>
          <t>Not coded</t>
        </is>
      </c>
      <c r="F293"/>
      <c r="G293" t="n">
        <v>19.5</v>
      </c>
      <c r="H293"/>
      <c r="I293"/>
      <c r="J293"/>
      <c r="K293"/>
      <c r="L293" t="inlineStr">
        <is>
          <t>Pimephales promelas</t>
        </is>
      </c>
      <c r="M293" t="inlineStr">
        <is>
          <t>Fathead Minnow</t>
        </is>
      </c>
      <c r="N293"/>
      <c r="O293"/>
      <c r="P293"/>
      <c r="Q293"/>
      <c r="R293"/>
      <c r="S293"/>
      <c r="T293"/>
      <c r="U293"/>
      <c r="V293" t="inlineStr">
        <is>
          <t>Static</t>
        </is>
      </c>
      <c r="W293" t="inlineStr">
        <is>
          <t>Fresh water</t>
        </is>
      </c>
      <c r="X293" t="inlineStr">
        <is>
          <t>Lab</t>
        </is>
      </c>
      <c r="Y293"/>
      <c r="Z293" t="inlineStr">
        <is>
          <t>Formulation</t>
        </is>
      </c>
      <c r="AA293"/>
      <c r="AB293" t="n">
        <v>0.0038</v>
      </c>
      <c r="AC293"/>
      <c r="AD293"/>
      <c r="AE293"/>
      <c r="AF293"/>
      <c r="AG293" t="inlineStr">
        <is>
          <t>AI mg/L</t>
        </is>
      </c>
      <c r="AH293"/>
      <c r="AI293"/>
      <c r="AJ293"/>
      <c r="AK293"/>
      <c r="AL293"/>
      <c r="AM293"/>
      <c r="AN293"/>
      <c r="AO293"/>
      <c r="AP293"/>
      <c r="AQ293"/>
      <c r="AR293"/>
      <c r="AS293"/>
      <c r="AT293"/>
      <c r="AU293"/>
      <c r="AV293"/>
      <c r="AW293"/>
      <c r="AX293" t="inlineStr">
        <is>
          <t>Mortality</t>
        </is>
      </c>
      <c r="AY293" t="inlineStr">
        <is>
          <t>Mortality</t>
        </is>
      </c>
      <c r="AZ293" t="inlineStr">
        <is>
          <t>LC50</t>
        </is>
      </c>
      <c r="BA293"/>
      <c r="BB293" t="n">
        <v>4.0</v>
      </c>
      <c r="BC293"/>
      <c r="BD293"/>
      <c r="BE293"/>
      <c r="BF293"/>
      <c r="BG293" t="inlineStr">
        <is>
          <t>Day(s)</t>
        </is>
      </c>
      <c r="BH293" t="inlineStr">
        <is>
          <t>Emulsifiable concentrate</t>
        </is>
      </c>
      <c r="BI293" t="inlineStr">
        <is>
          <t>DTXSID6020561</t>
        </is>
      </c>
      <c r="BJ293" t="inlineStr">
        <is>
          <t>10.1577/1548-8659(1959)88[23:RTOTCH]2.0.CO;2</t>
        </is>
      </c>
      <c r="BK293"/>
      <c r="BL293"/>
      <c r="BM293"/>
      <c r="BN293"/>
      <c r="BO293"/>
      <c r="BP293"/>
      <c r="BQ293"/>
      <c r="BR293"/>
      <c r="BS293"/>
      <c r="BT293" t="inlineStr">
        <is>
          <t>--</t>
        </is>
      </c>
      <c r="BU293"/>
      <c r="BV293"/>
      <c r="BW293"/>
      <c r="BX293"/>
      <c r="BY293"/>
      <c r="BZ293"/>
      <c r="CA293"/>
      <c r="CB293"/>
      <c r="CC293"/>
      <c r="CD293"/>
      <c r="CE293"/>
      <c r="CF293"/>
      <c r="CG293"/>
      <c r="CH293"/>
      <c r="CI293" t="inlineStr">
        <is>
          <t xml:space="preserve"> O EFCT CONT/SWELLING, LIGHT COLORATION//HARD,ALK,DO,PH/ DILUTION WATER// </t>
        </is>
      </c>
      <c r="CJ293" t="inlineStr">
        <is>
          <t xml:space="preserve">   O EFCT CONT/SWELLING, LIGHT COLORATION//HARD,ALK,DO,PH/ DILUTION WATER// </t>
        </is>
      </c>
      <c r="CK293" t="inlineStr">
        <is>
          <t>Henderson,C., Q.H. Pickering, and C.M. Tarzwell</t>
        </is>
      </c>
      <c r="CL293" t="n">
        <v>878.0</v>
      </c>
      <c r="CM293" t="inlineStr">
        <is>
          <t>Relative Toxicity of Ten Chlorinated Hydrocarbon Insecticides to Four Species of Fish</t>
        </is>
      </c>
      <c r="CN293" t="inlineStr">
        <is>
          <t>Trans. Am. Fish. Soc.88(1): 23-32</t>
        </is>
      </c>
      <c r="CO293" t="n">
        <v>1959.0</v>
      </c>
      <c r="CP293" t="inlineStr">
        <is>
          <t>Henderson,C., Q.H. Pickering, and C.M. Tarzwell (1959). Relative Toxicity of Ten Chlorinated Hydrocarbon Insecticides to Four Species of Fish. Trans. Am. Fish. Soc., 88, (1), 23-32. doi:10.1577/1548-8659(1959)88[23:RTOTCH]2.0.CO;2. ECOREF#:878</t>
        </is>
      </c>
    </row>
    <row r="294">
      <c r="A294" t="n">
        <v>72208.0</v>
      </c>
      <c r="B294" t="inlineStr">
        <is>
          <t>3,4,5,6,9,9-Hexachloro-1a,2,2a,3,6,6a,7,7a-octahydro-[2,7:3,6-dimethanonaphth[2,3-b]oxirene,[1a alpha,2 beta,2a beta,3 alpha,6 alpha,6a beta,7 beta,7a alpha]</t>
        </is>
      </c>
      <c r="C294" t="inlineStr">
        <is>
          <t>Technical grade, technical product, technical formulation</t>
        </is>
      </c>
      <c r="D294" t="inlineStr">
        <is>
          <t>Measured</t>
        </is>
      </c>
      <c r="E294" t="inlineStr">
        <is>
          <t>Not coded</t>
        </is>
      </c>
      <c r="F294"/>
      <c r="G294" t="n">
        <v>98.0</v>
      </c>
      <c r="H294"/>
      <c r="I294"/>
      <c r="J294"/>
      <c r="K294"/>
      <c r="L294" t="inlineStr">
        <is>
          <t>Pimephales promelas</t>
        </is>
      </c>
      <c r="M294" t="inlineStr">
        <is>
          <t>Fathead Minnow</t>
        </is>
      </c>
      <c r="N294" t="inlineStr">
        <is>
          <t>Larva</t>
        </is>
      </c>
      <c r="O294" t="inlineStr">
        <is>
          <t>&lt;</t>
        </is>
      </c>
      <c r="P294" t="n">
        <v>24.0</v>
      </c>
      <c r="Q294"/>
      <c r="R294"/>
      <c r="S294"/>
      <c r="T294"/>
      <c r="U294" t="inlineStr">
        <is>
          <t>Hour(s)</t>
        </is>
      </c>
      <c r="V294" t="inlineStr">
        <is>
          <t>Static</t>
        </is>
      </c>
      <c r="W294" t="inlineStr">
        <is>
          <t>Fresh water</t>
        </is>
      </c>
      <c r="X294" t="inlineStr">
        <is>
          <t>Lab</t>
        </is>
      </c>
      <c r="Y294"/>
      <c r="Z294" t="inlineStr">
        <is>
          <t>Active ingredient</t>
        </is>
      </c>
      <c r="AA294"/>
      <c r="AB294" t="n">
        <v>7.0E-4</v>
      </c>
      <c r="AC294"/>
      <c r="AD294" t="n">
        <v>5.0E-4</v>
      </c>
      <c r="AE294"/>
      <c r="AF294" t="n">
        <v>0.001</v>
      </c>
      <c r="AG294" t="inlineStr">
        <is>
          <t>AI mg/L</t>
        </is>
      </c>
      <c r="AH294"/>
      <c r="AI294"/>
      <c r="AJ294"/>
      <c r="AK294"/>
      <c r="AL294"/>
      <c r="AM294"/>
      <c r="AN294"/>
      <c r="AO294"/>
      <c r="AP294"/>
      <c r="AQ294"/>
      <c r="AR294"/>
      <c r="AS294"/>
      <c r="AT294"/>
      <c r="AU294"/>
      <c r="AV294"/>
      <c r="AW294"/>
      <c r="AX294" t="inlineStr">
        <is>
          <t>Mortality</t>
        </is>
      </c>
      <c r="AY294" t="inlineStr">
        <is>
          <t>Mortality</t>
        </is>
      </c>
      <c r="AZ294" t="inlineStr">
        <is>
          <t>LC50</t>
        </is>
      </c>
      <c r="BA294"/>
      <c r="BB294" t="n">
        <v>4.0</v>
      </c>
      <c r="BC294"/>
      <c r="BD294"/>
      <c r="BE294"/>
      <c r="BF294"/>
      <c r="BG294" t="inlineStr">
        <is>
          <t>Day(s)</t>
        </is>
      </c>
      <c r="BH294" t="inlineStr">
        <is>
          <t>Pure</t>
        </is>
      </c>
      <c r="BI294" t="inlineStr">
        <is>
          <t>DTXSID6020561</t>
        </is>
      </c>
      <c r="BJ294" t="inlineStr">
        <is>
          <t>10.1016/0147-6513(88)90045-0</t>
        </is>
      </c>
      <c r="BK294"/>
      <c r="BL294"/>
      <c r="BM294"/>
      <c r="BN294"/>
      <c r="BO294"/>
      <c r="BP294"/>
      <c r="BQ294"/>
      <c r="BR294"/>
      <c r="BS294"/>
      <c r="BT294" t="inlineStr">
        <is>
          <t>--</t>
        </is>
      </c>
      <c r="BU294"/>
      <c r="BV294"/>
      <c r="BW294"/>
      <c r="BX294"/>
      <c r="BY294"/>
      <c r="BZ294"/>
      <c r="CA294"/>
      <c r="CB294"/>
      <c r="CC294"/>
      <c r="CD294"/>
      <c r="CE294"/>
      <c r="CF294"/>
      <c r="CG294"/>
      <c r="CH294"/>
      <c r="CI294"/>
      <c r="CJ294"/>
      <c r="CK294" t="inlineStr">
        <is>
          <t>Jarvinen,A.W., D.K. Tanner, and E.R. Kline</t>
        </is>
      </c>
      <c r="CL294" t="n">
        <v>12885.0</v>
      </c>
      <c r="CM294" t="inlineStr">
        <is>
          <t>Toxicity of Chlorpyrifos, Endrin, or Fenvalerate to Fathead Minnows Following Episodic or Continuous Exposure</t>
        </is>
      </c>
      <c r="CN294" t="inlineStr">
        <is>
          <t>Ecotoxicol. Environ. Saf.15(1): 78-95</t>
        </is>
      </c>
      <c r="CO294" t="n">
        <v>1988.0</v>
      </c>
      <c r="CP294" t="inlineStr">
        <is>
          <t>Jarvinen,A.W., D.K. Tanner, and E.R. Kline (1988). Toxicity of Chlorpyrifos, Endrin, or Fenvalerate to Fathead Minnows Following Episodic or Continuous Exposure. Ecotoxicol. Environ. Saf., 15, (1), 78-95. doi:10.1016/0147-6513(88)90045-0. ECOREF#:12885</t>
        </is>
      </c>
    </row>
    <row r="295">
      <c r="A295" t="n">
        <v>72208.0</v>
      </c>
      <c r="B295" t="inlineStr">
        <is>
          <t>3,4,5,6,9,9-Hexachloro-1a,2,2a,3,6,6a,7,7a-octahydro-[2,7:3,6-dimethanonaphth[2,3-b]oxirene,[1a alpha,2 beta,2a beta,3 alpha,6 alpha,6a beta,7 beta,7a alpha]</t>
        </is>
      </c>
      <c r="C295" t="inlineStr">
        <is>
          <t>Technical grade, technical product, technical formulation</t>
        </is>
      </c>
      <c r="D295" t="inlineStr">
        <is>
          <t>Unmeasured</t>
        </is>
      </c>
      <c r="E295" t="inlineStr">
        <is>
          <t>Not coded</t>
        </is>
      </c>
      <c r="F295"/>
      <c r="G295" t="n">
        <v>91.0</v>
      </c>
      <c r="H295"/>
      <c r="I295"/>
      <c r="J295"/>
      <c r="K295"/>
      <c r="L295" t="inlineStr">
        <is>
          <t>Pimephales promelas</t>
        </is>
      </c>
      <c r="M295" t="inlineStr">
        <is>
          <t>Fathead Minnow</t>
        </is>
      </c>
      <c r="N295"/>
      <c r="O295"/>
      <c r="P295"/>
      <c r="Q295"/>
      <c r="R295"/>
      <c r="S295"/>
      <c r="T295"/>
      <c r="U295"/>
      <c r="V295" t="inlineStr">
        <is>
          <t>Static</t>
        </is>
      </c>
      <c r="W295" t="inlineStr">
        <is>
          <t>Fresh water</t>
        </is>
      </c>
      <c r="X295" t="inlineStr">
        <is>
          <t>Lab</t>
        </is>
      </c>
      <c r="Y295"/>
      <c r="Z295" t="inlineStr">
        <is>
          <t>Active ingredient</t>
        </is>
      </c>
      <c r="AA295"/>
      <c r="AB295" t="n">
        <v>0.0013</v>
      </c>
      <c r="AC295"/>
      <c r="AD295"/>
      <c r="AE295"/>
      <c r="AF295"/>
      <c r="AG295" t="inlineStr">
        <is>
          <t>AI mg/L</t>
        </is>
      </c>
      <c r="AH295" t="inlineStr">
        <is>
          <t>Formulation</t>
        </is>
      </c>
      <c r="AI295"/>
      <c r="AJ295" t="n">
        <v>0.0014</v>
      </c>
      <c r="AK295"/>
      <c r="AL295"/>
      <c r="AM295"/>
      <c r="AN295"/>
      <c r="AO295" t="inlineStr">
        <is>
          <t>AI mg/L</t>
        </is>
      </c>
      <c r="AP295"/>
      <c r="AQ295"/>
      <c r="AR295"/>
      <c r="AS295"/>
      <c r="AT295"/>
      <c r="AU295"/>
      <c r="AV295"/>
      <c r="AW295"/>
      <c r="AX295" t="inlineStr">
        <is>
          <t>Mortality</t>
        </is>
      </c>
      <c r="AY295" t="inlineStr">
        <is>
          <t>Mortality</t>
        </is>
      </c>
      <c r="AZ295" t="inlineStr">
        <is>
          <t>LC50</t>
        </is>
      </c>
      <c r="BA295"/>
      <c r="BB295" t="n">
        <v>4.0</v>
      </c>
      <c r="BC295"/>
      <c r="BD295"/>
      <c r="BE295"/>
      <c r="BF295"/>
      <c r="BG295" t="inlineStr">
        <is>
          <t>Day(s)</t>
        </is>
      </c>
      <c r="BH295" t="inlineStr">
        <is>
          <t>Pure</t>
        </is>
      </c>
      <c r="BI295" t="inlineStr">
        <is>
          <t>DTXSID6020561</t>
        </is>
      </c>
      <c r="BJ295" t="inlineStr">
        <is>
          <t>10.1577/1548-8659(1959)88[23:RTOTCH]2.0.CO;2</t>
        </is>
      </c>
      <c r="BK295"/>
      <c r="BL295"/>
      <c r="BM295"/>
      <c r="BN295"/>
      <c r="BO295"/>
      <c r="BP295"/>
      <c r="BQ295"/>
      <c r="BR295"/>
      <c r="BS295"/>
      <c r="BT295" t="inlineStr">
        <is>
          <t>--</t>
        </is>
      </c>
      <c r="BU295"/>
      <c r="BV295"/>
      <c r="BW295"/>
      <c r="BX295"/>
      <c r="BY295"/>
      <c r="BZ295"/>
      <c r="CA295" t="inlineStr">
        <is>
          <t>--</t>
        </is>
      </c>
      <c r="CB295"/>
      <c r="CC295"/>
      <c r="CD295"/>
      <c r="CE295"/>
      <c r="CF295"/>
      <c r="CG295"/>
      <c r="CH295"/>
      <c r="CI295" t="inlineStr">
        <is>
          <t xml:space="preserve"> O EFCT CONT/SWELLING, LIGHT COLORATION//HARD,ALK,DO,PH/ DILUTION WATER// </t>
        </is>
      </c>
      <c r="CJ295" t="inlineStr">
        <is>
          <t xml:space="preserve">   O EFCT CONT/SWELLING, LIGHT COLORATION//HARD,ALK,DO,PH/ DILUTION WATER// </t>
        </is>
      </c>
      <c r="CK295" t="inlineStr">
        <is>
          <t>Henderson,C., Q.H. Pickering, and C.M. Tarzwell</t>
        </is>
      </c>
      <c r="CL295" t="n">
        <v>878.0</v>
      </c>
      <c r="CM295" t="inlineStr">
        <is>
          <t>Relative Toxicity of Ten Chlorinated Hydrocarbon Insecticides to Four Species of Fish</t>
        </is>
      </c>
      <c r="CN295" t="inlineStr">
        <is>
          <t>Trans. Am. Fish. Soc.88(1): 23-32</t>
        </is>
      </c>
      <c r="CO295" t="n">
        <v>1959.0</v>
      </c>
      <c r="CP295" t="inlineStr">
        <is>
          <t>Henderson,C., Q.H. Pickering, and C.M. Tarzwell (1959). Relative Toxicity of Ten Chlorinated Hydrocarbon Insecticides to Four Species of Fish. Trans. Am. Fish. Soc., 88, (1), 23-32. doi:10.1577/1548-8659(1959)88[23:RTOTCH]2.0.CO;2. ECOREF#:878</t>
        </is>
      </c>
    </row>
    <row r="296">
      <c r="A296" t="n">
        <v>72208.0</v>
      </c>
      <c r="B296" t="inlineStr">
        <is>
          <t>3,4,5,6,9,9-Hexachloro-1a,2,2a,3,6,6a,7,7a-octahydro-[2,7:3,6-dimethanonaphth[2,3-b]oxirene,[1a alpha,2 beta,2a beta,3 alpha,6 alpha,6a beta,7 beta,7a alpha]</t>
        </is>
      </c>
      <c r="C296"/>
      <c r="D296" t="inlineStr">
        <is>
          <t>Measured</t>
        </is>
      </c>
      <c r="E296" t="inlineStr">
        <is>
          <t>Not coded</t>
        </is>
      </c>
      <c r="F296"/>
      <c r="G296"/>
      <c r="H296"/>
      <c r="I296"/>
      <c r="J296"/>
      <c r="K296"/>
      <c r="L296" t="inlineStr">
        <is>
          <t>Pimephales promelas</t>
        </is>
      </c>
      <c r="M296" t="inlineStr">
        <is>
          <t>Fathead Minnow</t>
        </is>
      </c>
      <c r="N296"/>
      <c r="O296"/>
      <c r="P296"/>
      <c r="Q296"/>
      <c r="R296"/>
      <c r="S296"/>
      <c r="T296"/>
      <c r="U296"/>
      <c r="V296" t="inlineStr">
        <is>
          <t>Flow-through</t>
        </is>
      </c>
      <c r="W296" t="inlineStr">
        <is>
          <t>Fresh water</t>
        </is>
      </c>
      <c r="X296" t="inlineStr">
        <is>
          <t>Lab</t>
        </is>
      </c>
      <c r="Y296"/>
      <c r="Z296" t="inlineStr">
        <is>
          <t>Active ingredient</t>
        </is>
      </c>
      <c r="AA296"/>
      <c r="AB296" t="n">
        <v>4.7E-4</v>
      </c>
      <c r="AC296"/>
      <c r="AD296"/>
      <c r="AE296"/>
      <c r="AF296"/>
      <c r="AG296" t="inlineStr">
        <is>
          <t>AI mg/L</t>
        </is>
      </c>
      <c r="AH296"/>
      <c r="AI296"/>
      <c r="AJ296"/>
      <c r="AK296"/>
      <c r="AL296"/>
      <c r="AM296"/>
      <c r="AN296"/>
      <c r="AO296"/>
      <c r="AP296"/>
      <c r="AQ296"/>
      <c r="AR296"/>
      <c r="AS296"/>
      <c r="AT296"/>
      <c r="AU296"/>
      <c r="AV296"/>
      <c r="AW296"/>
      <c r="AX296" t="inlineStr">
        <is>
          <t>Mortality</t>
        </is>
      </c>
      <c r="AY296" t="inlineStr">
        <is>
          <t>Mortality</t>
        </is>
      </c>
      <c r="AZ296" t="inlineStr">
        <is>
          <t>LC50</t>
        </is>
      </c>
      <c r="BA296"/>
      <c r="BB296" t="n">
        <v>4.0</v>
      </c>
      <c r="BC296"/>
      <c r="BD296"/>
      <c r="BE296"/>
      <c r="BF296"/>
      <c r="BG296" t="inlineStr">
        <is>
          <t>Day(s)</t>
        </is>
      </c>
      <c r="BH296"/>
      <c r="BI296" t="inlineStr">
        <is>
          <t>DTXSID6020561</t>
        </is>
      </c>
      <c r="BJ296"/>
      <c r="BK296"/>
      <c r="BL296"/>
      <c r="BM296"/>
      <c r="BN296"/>
      <c r="BO296"/>
      <c r="BP296"/>
      <c r="BQ296"/>
      <c r="BR296"/>
      <c r="BS296"/>
      <c r="BT296" t="inlineStr">
        <is>
          <t>--</t>
        </is>
      </c>
      <c r="BU296"/>
      <c r="BV296"/>
      <c r="BW296"/>
      <c r="BX296"/>
      <c r="BY296"/>
      <c r="BZ296"/>
      <c r="CA296"/>
      <c r="CB296"/>
      <c r="CC296"/>
      <c r="CD296"/>
      <c r="CE296"/>
      <c r="CF296"/>
      <c r="CG296"/>
      <c r="CH296"/>
      <c r="CI296" t="inlineStr">
        <is>
          <t xml:space="preserve"> ENDPT/ANALYSIS OF VARIANCE// </t>
        </is>
      </c>
      <c r="CJ296" t="inlineStr">
        <is>
          <t xml:space="preserve">   ENDPT/ANALYSIS OF VARIANCE// </t>
        </is>
      </c>
      <c r="CK296" t="inlineStr">
        <is>
          <t>Brungs,W.A., and G.W. Bailey</t>
        </is>
      </c>
      <c r="CL296" t="n">
        <v>2099.0</v>
      </c>
      <c r="CM296" t="inlineStr">
        <is>
          <t>Influence of Suspended Solids on the Acute Toxicity of Endrin to Fathead Minnows</t>
        </is>
      </c>
      <c r="CN296" t="inlineStr">
        <is>
          <t>Proc. 21st Ind. Waste Conf. , Purdue Univ. Eng. Bull 121, Part 150(2): 4-12</t>
        </is>
      </c>
      <c r="CO296" t="n">
        <v>1966.0</v>
      </c>
      <c r="CP296" t="inlineStr">
        <is>
          <t>Brungs,W.A., and G.W. Bailey (1966). Influence of Suspended Solids on the Acute Toxicity of Endrin to Fathead Minnows. Proc. 21st Ind. Waste Conf. , Purdue Univ. Eng. Bull 121, Part 1, 50, (2), 4-12. ECOREF#:2099</t>
        </is>
      </c>
    </row>
    <row r="297">
      <c r="A297" t="n">
        <v>72208.0</v>
      </c>
      <c r="B297" t="inlineStr">
        <is>
          <t>3,4,5,6,9,9-Hexachloro-1a,2,2a,3,6,6a,7,7a-octahydro-[2,7:3,6-dimethanonaphth[2,3-b]oxirene,[1a alpha,2 beta,2a beta,3 alpha,6 alpha,6a beta,7 beta,7a alpha]</t>
        </is>
      </c>
      <c r="C297"/>
      <c r="D297" t="inlineStr">
        <is>
          <t>Unmeasured</t>
        </is>
      </c>
      <c r="E297" t="inlineStr">
        <is>
          <t>Not coded</t>
        </is>
      </c>
      <c r="F297"/>
      <c r="G297" t="n">
        <v>75.0</v>
      </c>
      <c r="H297"/>
      <c r="I297"/>
      <c r="J297"/>
      <c r="K297"/>
      <c r="L297" t="inlineStr">
        <is>
          <t>Pimephales promelas</t>
        </is>
      </c>
      <c r="M297" t="inlineStr">
        <is>
          <t>Fathead Minnow</t>
        </is>
      </c>
      <c r="N297"/>
      <c r="O297"/>
      <c r="P297"/>
      <c r="Q297"/>
      <c r="R297"/>
      <c r="S297"/>
      <c r="T297"/>
      <c r="U297"/>
      <c r="V297" t="inlineStr">
        <is>
          <t>Static</t>
        </is>
      </c>
      <c r="W297" t="inlineStr">
        <is>
          <t>Fresh water</t>
        </is>
      </c>
      <c r="X297" t="inlineStr">
        <is>
          <t>Lab</t>
        </is>
      </c>
      <c r="Y297"/>
      <c r="Z297" t="inlineStr">
        <is>
          <t>Active ingredient</t>
        </is>
      </c>
      <c r="AA297"/>
      <c r="AB297" t="n">
        <v>0.0019</v>
      </c>
      <c r="AC297"/>
      <c r="AD297"/>
      <c r="AE297"/>
      <c r="AF297"/>
      <c r="AG297" t="inlineStr">
        <is>
          <t>AI mg/L</t>
        </is>
      </c>
      <c r="AH297" t="inlineStr">
        <is>
          <t>Formulation</t>
        </is>
      </c>
      <c r="AI297"/>
      <c r="AJ297" t="n">
        <v>0.0026</v>
      </c>
      <c r="AK297"/>
      <c r="AL297"/>
      <c r="AM297"/>
      <c r="AN297"/>
      <c r="AO297" t="inlineStr">
        <is>
          <t>AI mg/L</t>
        </is>
      </c>
      <c r="AP297"/>
      <c r="AQ297"/>
      <c r="AR297"/>
      <c r="AS297"/>
      <c r="AT297"/>
      <c r="AU297"/>
      <c r="AV297"/>
      <c r="AW297"/>
      <c r="AX297" t="inlineStr">
        <is>
          <t>Mortality</t>
        </is>
      </c>
      <c r="AY297" t="inlineStr">
        <is>
          <t>Mortality</t>
        </is>
      </c>
      <c r="AZ297" t="inlineStr">
        <is>
          <t>LC50</t>
        </is>
      </c>
      <c r="BA297"/>
      <c r="BB297" t="n">
        <v>4.0</v>
      </c>
      <c r="BC297"/>
      <c r="BD297"/>
      <c r="BE297"/>
      <c r="BF297"/>
      <c r="BG297" t="inlineStr">
        <is>
          <t>Day(s)</t>
        </is>
      </c>
      <c r="BH297" t="inlineStr">
        <is>
          <t>Wettable Powder or Water Dispersible Powder</t>
        </is>
      </c>
      <c r="BI297" t="inlineStr">
        <is>
          <t>DTXSID6020561</t>
        </is>
      </c>
      <c r="BJ297" t="inlineStr">
        <is>
          <t>10.1577/1548-8659(1959)88[23:RTOTCH]2.0.CO;2</t>
        </is>
      </c>
      <c r="BK297"/>
      <c r="BL297"/>
      <c r="BM297"/>
      <c r="BN297"/>
      <c r="BO297"/>
      <c r="BP297"/>
      <c r="BQ297"/>
      <c r="BR297"/>
      <c r="BS297"/>
      <c r="BT297" t="inlineStr">
        <is>
          <t>--</t>
        </is>
      </c>
      <c r="BU297"/>
      <c r="BV297"/>
      <c r="BW297"/>
      <c r="BX297"/>
      <c r="BY297"/>
      <c r="BZ297"/>
      <c r="CA297" t="inlineStr">
        <is>
          <t>--</t>
        </is>
      </c>
      <c r="CB297"/>
      <c r="CC297"/>
      <c r="CD297"/>
      <c r="CE297"/>
      <c r="CF297"/>
      <c r="CG297"/>
      <c r="CH297"/>
      <c r="CI297" t="inlineStr">
        <is>
          <t xml:space="preserve"> O EFCT CONT/SWELLING, LIGHT COLORATION//HARD,ALK,DO,PH/ DILUTION WATER//CODE/95 % DIST WATER, 5 % SPRING WATER// </t>
        </is>
      </c>
      <c r="CJ297" t="inlineStr">
        <is>
          <t xml:space="preserve">   O EFCT CONT/SWELLING, LIGHT COLORATION//HARD,ALK,DO,PH/ DILUTION WATER//CODE/95 % DIST WATER, 5 % SPRING WATER// </t>
        </is>
      </c>
      <c r="CK297" t="inlineStr">
        <is>
          <t>Henderson,C., Q.H. Pickering, and C.M. Tarzwell</t>
        </is>
      </c>
      <c r="CL297" t="n">
        <v>878.0</v>
      </c>
      <c r="CM297" t="inlineStr">
        <is>
          <t>Relative Toxicity of Ten Chlorinated Hydrocarbon Insecticides to Four Species of Fish</t>
        </is>
      </c>
      <c r="CN297" t="inlineStr">
        <is>
          <t>Trans. Am. Fish. Soc.88(1): 23-32</t>
        </is>
      </c>
      <c r="CO297" t="n">
        <v>1959.0</v>
      </c>
      <c r="CP297" t="inlineStr">
        <is>
          <t>Henderson,C., Q.H. Pickering, and C.M. Tarzwell (1959). Relative Toxicity of Ten Chlorinated Hydrocarbon Insecticides to Four Species of Fish. Trans. Am. Fish. Soc., 88, (1), 23-32. doi:10.1577/1548-8659(1959)88[23:RTOTCH]2.0.CO;2. ECOREF#:878</t>
        </is>
      </c>
    </row>
    <row r="298">
      <c r="A298" t="n">
        <v>72208.0</v>
      </c>
      <c r="B298" t="inlineStr">
        <is>
          <t>3,4,5,6,9,9-Hexachloro-1a,2,2a,3,6,6a,7,7a-octahydro-[2,7:3,6-dimethanonaphth[2,3-b]oxirene,[1a alpha,2 beta,2a beta,3 alpha,6 alpha,6a beta,7 beta,7a alpha]</t>
        </is>
      </c>
      <c r="C298"/>
      <c r="D298" t="inlineStr">
        <is>
          <t>Measured</t>
        </is>
      </c>
      <c r="E298" t="inlineStr">
        <is>
          <t>United States Environmental Protection Agency</t>
        </is>
      </c>
      <c r="F298"/>
      <c r="G298"/>
      <c r="H298"/>
      <c r="I298"/>
      <c r="J298"/>
      <c r="K298"/>
      <c r="L298" t="inlineStr">
        <is>
          <t>Pimephales promelas</t>
        </is>
      </c>
      <c r="M298" t="inlineStr">
        <is>
          <t>Fathead Minnow</t>
        </is>
      </c>
      <c r="N298"/>
      <c r="O298"/>
      <c r="P298" t="n">
        <v>7.0</v>
      </c>
      <c r="Q298"/>
      <c r="R298"/>
      <c r="S298"/>
      <c r="T298"/>
      <c r="U298" t="inlineStr">
        <is>
          <t>Day(s)</t>
        </is>
      </c>
      <c r="V298" t="inlineStr">
        <is>
          <t>Renewal</t>
        </is>
      </c>
      <c r="W298" t="inlineStr">
        <is>
          <t>Fresh water</t>
        </is>
      </c>
      <c r="X298" t="inlineStr">
        <is>
          <t>Lab</t>
        </is>
      </c>
      <c r="Y298" t="n">
        <v>7.0</v>
      </c>
      <c r="Z298" t="inlineStr">
        <is>
          <t>Active ingredient</t>
        </is>
      </c>
      <c r="AA298"/>
      <c r="AB298" t="n">
        <v>1.4E-4</v>
      </c>
      <c r="AC298"/>
      <c r="AD298" t="n">
        <v>7.0E-5</v>
      </c>
      <c r="AE298"/>
      <c r="AF298" t="n">
        <v>2.6E-4</v>
      </c>
      <c r="AG298" t="inlineStr">
        <is>
          <t>AI mg/L</t>
        </is>
      </c>
      <c r="AH298"/>
      <c r="AI298"/>
      <c r="AJ298"/>
      <c r="AK298"/>
      <c r="AL298"/>
      <c r="AM298"/>
      <c r="AN298"/>
      <c r="AO298"/>
      <c r="AP298"/>
      <c r="AQ298"/>
      <c r="AR298"/>
      <c r="AS298"/>
      <c r="AT298"/>
      <c r="AU298"/>
      <c r="AV298"/>
      <c r="AW298"/>
      <c r="AX298" t="inlineStr">
        <is>
          <t>Mortality</t>
        </is>
      </c>
      <c r="AY298" t="inlineStr">
        <is>
          <t>Mortality</t>
        </is>
      </c>
      <c r="AZ298" t="inlineStr">
        <is>
          <t>LC50</t>
        </is>
      </c>
      <c r="BA298"/>
      <c r="BB298" t="n">
        <v>4.0</v>
      </c>
      <c r="BC298"/>
      <c r="BD298"/>
      <c r="BE298"/>
      <c r="BF298"/>
      <c r="BG298" t="inlineStr">
        <is>
          <t>Day(s)</t>
        </is>
      </c>
      <c r="BH298"/>
      <c r="BI298" t="inlineStr">
        <is>
          <t>DTXSID6020561</t>
        </is>
      </c>
      <c r="BJ298"/>
      <c r="BK298"/>
      <c r="BL298" t="inlineStr">
        <is>
          <t>Acute</t>
        </is>
      </c>
      <c r="BM298"/>
      <c r="BN298"/>
      <c r="BO298"/>
      <c r="BP298"/>
      <c r="BQ298"/>
      <c r="BR298"/>
      <c r="BS298"/>
      <c r="BT298" t="inlineStr">
        <is>
          <t>--</t>
        </is>
      </c>
      <c r="BU298"/>
      <c r="BV298"/>
      <c r="BW298"/>
      <c r="BX298"/>
      <c r="BY298"/>
      <c r="BZ298"/>
      <c r="CA298"/>
      <c r="CB298"/>
      <c r="CC298"/>
      <c r="CD298"/>
      <c r="CE298"/>
      <c r="CF298"/>
      <c r="CG298"/>
      <c r="CH298"/>
      <c r="CI298"/>
      <c r="CJ298" t="inlineStr">
        <is>
          <t xml:space="preserve">SOURCE/FROM UNIVERSITY OF WISCONSIN-SUPERIOR CULTURE UNIT//TMETH/SECOND QUARTERLY REPORT TO EPA, 24 AUGUST-23 NOVEMBER 1981 AND THIRD QUARTERLY REPORT TO EPA, 24 NOVEMBER 1981-23 FEBRUARY 1982//MEDIA/LITTLE POKEGAMA RIVER WATER//   </t>
        </is>
      </c>
      <c r="CK298" t="inlineStr">
        <is>
          <t>Call,D.J., L.T. Brooke, and D.D. Vaishnav</t>
        </is>
      </c>
      <c r="CL298" t="n">
        <v>120925.0</v>
      </c>
      <c r="CM298" t="inlineStr">
        <is>
          <t>Aquatic Pollutant Hazard Assessments and Development of a Hazard Prediction Technology by Quantitative Structure-Activity Relationships</t>
        </is>
      </c>
      <c r="CN298" t="inlineStr">
        <is>
          <t>Fourth Quarterly Rep.to EPA, Feb.24-May 23, 1982, U.S.EPA Coop.Agreement No.CR 809234-01-0, Ctr.for Lake Superior Environ.Stud., Univ.of Wisconsin-Superior, Superior, WI:92 p.</t>
        </is>
      </c>
      <c r="CO298" t="n">
        <v>1982.0</v>
      </c>
      <c r="CP298" t="inlineStr">
        <is>
          <t>Call,D.J., L.T. Brooke, and D.D. Vaishnav (1982). Aquatic Pollutant Hazard Assessments and Development of a Hazard Prediction Technology by Quantitative Structure-Activity Relationships. Fourth Quarterly Rep.to EPA, Feb.24-May 23, 1982, U.S.EPA Coop.Agreement No.CR 809234-01-0, Ctr.for Lake Superior Environ.Stud., Univ.of Wisconsin-Superior, Superior, WI, 92 p. ECOREF#:120925</t>
        </is>
      </c>
    </row>
    <row r="299">
      <c r="A299" t="n">
        <v>72208.0</v>
      </c>
      <c r="B299" t="inlineStr">
        <is>
          <t>3,4,5,6,9,9-Hexachloro-1a,2,2a,3,6,6a,7,7a-octahydro-[2,7:3,6-dimethanonaphth[2,3-b]oxirene,[1a alpha,2 beta,2a beta,3 alpha,6 alpha,6a beta,7 beta,7a alpha]</t>
        </is>
      </c>
      <c r="C299"/>
      <c r="D299" t="inlineStr">
        <is>
          <t>Measured</t>
        </is>
      </c>
      <c r="E299" t="inlineStr">
        <is>
          <t>Not coded</t>
        </is>
      </c>
      <c r="F299"/>
      <c r="G299"/>
      <c r="H299"/>
      <c r="I299"/>
      <c r="J299"/>
      <c r="K299"/>
      <c r="L299" t="inlineStr">
        <is>
          <t>Pimephales promelas</t>
        </is>
      </c>
      <c r="M299" t="inlineStr">
        <is>
          <t>Fathead Minnow</t>
        </is>
      </c>
      <c r="N299"/>
      <c r="O299"/>
      <c r="P299"/>
      <c r="Q299"/>
      <c r="R299"/>
      <c r="S299"/>
      <c r="T299"/>
      <c r="U299"/>
      <c r="V299" t="inlineStr">
        <is>
          <t>Flow-through</t>
        </is>
      </c>
      <c r="W299" t="inlineStr">
        <is>
          <t>Fresh water</t>
        </is>
      </c>
      <c r="X299" t="inlineStr">
        <is>
          <t>Lab</t>
        </is>
      </c>
      <c r="Y299"/>
      <c r="Z299" t="inlineStr">
        <is>
          <t>Active ingredient</t>
        </is>
      </c>
      <c r="AA299"/>
      <c r="AB299" t="n">
        <v>5.2E-4</v>
      </c>
      <c r="AC299"/>
      <c r="AD299"/>
      <c r="AE299"/>
      <c r="AF299"/>
      <c r="AG299" t="inlineStr">
        <is>
          <t>AI mg/L</t>
        </is>
      </c>
      <c r="AH299"/>
      <c r="AI299"/>
      <c r="AJ299"/>
      <c r="AK299"/>
      <c r="AL299"/>
      <c r="AM299"/>
      <c r="AN299"/>
      <c r="AO299"/>
      <c r="AP299"/>
      <c r="AQ299"/>
      <c r="AR299"/>
      <c r="AS299"/>
      <c r="AT299"/>
      <c r="AU299"/>
      <c r="AV299"/>
      <c r="AW299"/>
      <c r="AX299" t="inlineStr">
        <is>
          <t>Mortality</t>
        </is>
      </c>
      <c r="AY299" t="inlineStr">
        <is>
          <t>Mortality</t>
        </is>
      </c>
      <c r="AZ299" t="inlineStr">
        <is>
          <t>LC50</t>
        </is>
      </c>
      <c r="BA299"/>
      <c r="BB299" t="n">
        <v>4.0</v>
      </c>
      <c r="BC299"/>
      <c r="BD299"/>
      <c r="BE299"/>
      <c r="BF299"/>
      <c r="BG299" t="inlineStr">
        <is>
          <t>Day(s)</t>
        </is>
      </c>
      <c r="BH299"/>
      <c r="BI299" t="inlineStr">
        <is>
          <t>DTXSID6020561</t>
        </is>
      </c>
      <c r="BJ299"/>
      <c r="BK299"/>
      <c r="BL299"/>
      <c r="BM299"/>
      <c r="BN299"/>
      <c r="BO299"/>
      <c r="BP299"/>
      <c r="BQ299"/>
      <c r="BR299"/>
      <c r="BS299"/>
      <c r="BT299" t="inlineStr">
        <is>
          <t>--</t>
        </is>
      </c>
      <c r="BU299"/>
      <c r="BV299"/>
      <c r="BW299"/>
      <c r="BX299"/>
      <c r="BY299"/>
      <c r="BZ299"/>
      <c r="CA299"/>
      <c r="CB299"/>
      <c r="CC299"/>
      <c r="CD299"/>
      <c r="CE299"/>
      <c r="CF299"/>
      <c r="CG299"/>
      <c r="CH299"/>
      <c r="CI299" t="inlineStr">
        <is>
          <t xml:space="preserve"> ENDPT/ANALYSIS OF VARIANCE// </t>
        </is>
      </c>
      <c r="CJ299" t="inlineStr">
        <is>
          <t xml:space="preserve">   ENDPT/ANALYSIS OF VARIANCE// </t>
        </is>
      </c>
      <c r="CK299" t="inlineStr">
        <is>
          <t>Brungs,W.A., and G.W. Bailey</t>
        </is>
      </c>
      <c r="CL299" t="n">
        <v>2099.0</v>
      </c>
      <c r="CM299" t="inlineStr">
        <is>
          <t>Influence of Suspended Solids on the Acute Toxicity of Endrin to Fathead Minnows</t>
        </is>
      </c>
      <c r="CN299" t="inlineStr">
        <is>
          <t>Proc. 21st Ind. Waste Conf. , Purdue Univ. Eng. Bull 121, Part 150(2): 4-12</t>
        </is>
      </c>
      <c r="CO299" t="n">
        <v>1966.0</v>
      </c>
      <c r="CP299" t="inlineStr">
        <is>
          <t>Brungs,W.A., and G.W. Bailey (1966). Influence of Suspended Solids on the Acute Toxicity of Endrin to Fathead Minnows. Proc. 21st Ind. Waste Conf. , Purdue Univ. Eng. Bull 121, Part 1, 50, (2), 4-12. ECOREF#:2099</t>
        </is>
      </c>
    </row>
    <row r="300">
      <c r="A300" t="n">
        <v>72208.0</v>
      </c>
      <c r="B300" t="inlineStr">
        <is>
          <t>3,4,5,6,9,9-Hexachloro-1a,2,2a,3,6,6a,7,7a-octahydro-[2,7:3,6-dimethanonaphth[2,3-b]oxirene,[1a alpha,2 beta,2a beta,3 alpha,6 alpha,6a beta,7 beta,7a alpha]</t>
        </is>
      </c>
      <c r="C300"/>
      <c r="D300" t="inlineStr">
        <is>
          <t>Unmeasured</t>
        </is>
      </c>
      <c r="E300" t="inlineStr">
        <is>
          <t>Not coded</t>
        </is>
      </c>
      <c r="F300"/>
      <c r="G300"/>
      <c r="H300"/>
      <c r="I300"/>
      <c r="J300"/>
      <c r="K300"/>
      <c r="L300" t="inlineStr">
        <is>
          <t>Pimephales promelas</t>
        </is>
      </c>
      <c r="M300" t="inlineStr">
        <is>
          <t>Fathead Minnow</t>
        </is>
      </c>
      <c r="N300"/>
      <c r="O300"/>
      <c r="P300"/>
      <c r="Q300"/>
      <c r="R300"/>
      <c r="S300"/>
      <c r="T300"/>
      <c r="U300"/>
      <c r="V300" t="inlineStr">
        <is>
          <t>Aquatic, unspecified</t>
        </is>
      </c>
      <c r="W300" t="inlineStr">
        <is>
          <t>Fresh water</t>
        </is>
      </c>
      <c r="X300" t="inlineStr">
        <is>
          <t>Lab</t>
        </is>
      </c>
      <c r="Y300"/>
      <c r="Z300" t="inlineStr">
        <is>
          <t>Formulation</t>
        </is>
      </c>
      <c r="AA300"/>
      <c r="AB300" t="n">
        <v>5.0E-4</v>
      </c>
      <c r="AC300"/>
      <c r="AD300"/>
      <c r="AE300"/>
      <c r="AF300"/>
      <c r="AG300" t="inlineStr">
        <is>
          <t>AI mg/L</t>
        </is>
      </c>
      <c r="AH300"/>
      <c r="AI300"/>
      <c r="AJ300"/>
      <c r="AK300"/>
      <c r="AL300"/>
      <c r="AM300"/>
      <c r="AN300"/>
      <c r="AO300"/>
      <c r="AP300"/>
      <c r="AQ300"/>
      <c r="AR300"/>
      <c r="AS300"/>
      <c r="AT300"/>
      <c r="AU300"/>
      <c r="AV300"/>
      <c r="AW300"/>
      <c r="AX300" t="inlineStr">
        <is>
          <t>Mortality</t>
        </is>
      </c>
      <c r="AY300" t="inlineStr">
        <is>
          <t>Mortality</t>
        </is>
      </c>
      <c r="AZ300" t="inlineStr">
        <is>
          <t>LC50</t>
        </is>
      </c>
      <c r="BA300"/>
      <c r="BB300" t="n">
        <v>4.0</v>
      </c>
      <c r="BC300"/>
      <c r="BD300"/>
      <c r="BE300"/>
      <c r="BF300"/>
      <c r="BG300" t="inlineStr">
        <is>
          <t>Day(s)</t>
        </is>
      </c>
      <c r="BH300"/>
      <c r="BI300" t="inlineStr">
        <is>
          <t>DTXSID6020561</t>
        </is>
      </c>
      <c r="BJ300"/>
      <c r="BK300"/>
      <c r="BL300"/>
      <c r="BM300"/>
      <c r="BN300"/>
      <c r="BO300"/>
      <c r="BP300"/>
      <c r="BQ300"/>
      <c r="BR300"/>
      <c r="BS300"/>
      <c r="BT300" t="inlineStr">
        <is>
          <t>--</t>
        </is>
      </c>
      <c r="BU300"/>
      <c r="BV300"/>
      <c r="BW300"/>
      <c r="BX300"/>
      <c r="BY300"/>
      <c r="BZ300"/>
      <c r="CA300"/>
      <c r="CB300"/>
      <c r="CC300"/>
      <c r="CD300"/>
      <c r="CE300"/>
      <c r="CF300"/>
      <c r="CG300"/>
      <c r="CH300"/>
      <c r="CI300"/>
      <c r="CJ300"/>
      <c r="CK300" t="inlineStr">
        <is>
          <t>Mayer,F.L.,Jr.</t>
        </is>
      </c>
      <c r="CL300" t="n">
        <v>70421.0</v>
      </c>
      <c r="CM300" t="inlineStr">
        <is>
          <t>Pesticides as Pollutants</t>
        </is>
      </c>
      <c r="CN300" t="inlineStr">
        <is>
          <t>In: B.G.Liptak (Ed.), Environmental Engineer's Handbook, Chilton Book Co., Radnor, PA:405-418</t>
        </is>
      </c>
      <c r="CO300" t="n">
        <v>1974.0</v>
      </c>
      <c r="CP300" t="inlineStr">
        <is>
          <t>Mayer,F.L.,Jr. (1974). Pesticides as Pollutants. In: B.G.Liptak (Ed.), Environmental Engineer's Handbook, Chilton Book Co., Radnor, PA, 405-418. ECOREF#:70421</t>
        </is>
      </c>
    </row>
    <row r="301">
      <c r="A301" t="n">
        <v>72208.0</v>
      </c>
      <c r="B301" t="inlineStr">
        <is>
          <t>3,4,5,6,9,9-Hexachloro-1a,2,2a,3,6,6a,7,7a-octahydro-[2,7:3,6-dimethanonaphth[2,3-b]oxirene,[1a alpha,2 beta,2a beta,3 alpha,6 alpha,6a beta,7 beta,7a alpha]</t>
        </is>
      </c>
      <c r="C301"/>
      <c r="D301" t="inlineStr">
        <is>
          <t>Not reported</t>
        </is>
      </c>
      <c r="E301" t="inlineStr">
        <is>
          <t>Not coded</t>
        </is>
      </c>
      <c r="F301" t="inlineStr">
        <is>
          <t>&gt;</t>
        </is>
      </c>
      <c r="G301" t="n">
        <v>98.0</v>
      </c>
      <c r="H301"/>
      <c r="I301"/>
      <c r="J301"/>
      <c r="K301"/>
      <c r="L301" t="inlineStr">
        <is>
          <t>Pimephales promelas</t>
        </is>
      </c>
      <c r="M301" t="inlineStr">
        <is>
          <t>Fathead Minnow</t>
        </is>
      </c>
      <c r="N301"/>
      <c r="O301"/>
      <c r="P301"/>
      <c r="Q301"/>
      <c r="R301"/>
      <c r="S301"/>
      <c r="T301"/>
      <c r="U301"/>
      <c r="V301" t="inlineStr">
        <is>
          <t>Flow-through</t>
        </is>
      </c>
      <c r="W301" t="inlineStr">
        <is>
          <t>Fresh water</t>
        </is>
      </c>
      <c r="X301" t="inlineStr">
        <is>
          <t>Not reported</t>
        </is>
      </c>
      <c r="Y301"/>
      <c r="Z301" t="inlineStr">
        <is>
          <t>Active ingredient</t>
        </is>
      </c>
      <c r="AA301"/>
      <c r="AB301" t="n">
        <v>6.4755193E-4</v>
      </c>
      <c r="AC301"/>
      <c r="AD301"/>
      <c r="AE301"/>
      <c r="AF301"/>
      <c r="AG301" t="inlineStr">
        <is>
          <t>AI mg/L</t>
        </is>
      </c>
      <c r="AH301"/>
      <c r="AI301"/>
      <c r="AJ301"/>
      <c r="AK301"/>
      <c r="AL301"/>
      <c r="AM301"/>
      <c r="AN301"/>
      <c r="AO301"/>
      <c r="AP301"/>
      <c r="AQ301"/>
      <c r="AR301"/>
      <c r="AS301"/>
      <c r="AT301"/>
      <c r="AU301"/>
      <c r="AV301"/>
      <c r="AW301"/>
      <c r="AX301" t="inlineStr">
        <is>
          <t>Mortality</t>
        </is>
      </c>
      <c r="AY301" t="inlineStr">
        <is>
          <t>Mortality</t>
        </is>
      </c>
      <c r="AZ301" t="inlineStr">
        <is>
          <t>LC50</t>
        </is>
      </c>
      <c r="BA301"/>
      <c r="BB301" t="n">
        <v>4.0</v>
      </c>
      <c r="BC301"/>
      <c r="BD301"/>
      <c r="BE301"/>
      <c r="BF301"/>
      <c r="BG301" t="inlineStr">
        <is>
          <t>Day(s)</t>
        </is>
      </c>
      <c r="BH301"/>
      <c r="BI301" t="inlineStr">
        <is>
          <t>DTXSID6020561</t>
        </is>
      </c>
      <c r="BJ301"/>
      <c r="BK301"/>
      <c r="BL301"/>
      <c r="BM301"/>
      <c r="BN301"/>
      <c r="BO301"/>
      <c r="BP301"/>
      <c r="BQ301"/>
      <c r="BR301"/>
      <c r="BS301"/>
      <c r="BT301" t="inlineStr">
        <is>
          <t>--</t>
        </is>
      </c>
      <c r="BU301"/>
      <c r="BV301"/>
      <c r="BW301"/>
      <c r="BX301"/>
      <c r="BY301"/>
      <c r="BZ301"/>
      <c r="CA301"/>
      <c r="CB301"/>
      <c r="CC301"/>
      <c r="CD301"/>
      <c r="CE301"/>
      <c r="CF301"/>
      <c r="CG301"/>
      <c r="CH301"/>
      <c r="CI301"/>
      <c r="CJ301"/>
      <c r="CK301" t="inlineStr">
        <is>
          <t>Bottger,A.</t>
        </is>
      </c>
      <c r="CL301" t="n">
        <v>5876.0</v>
      </c>
      <c r="CM301" t="inlineStr">
        <is>
          <t>Belastung der Anwohner von Chemisch-Reinigungsanlegen durch Tetrachlorethylen</t>
        </is>
      </c>
      <c r="CN301" t="inlineStr">
        <is>
          <t>vortrag:30</t>
        </is>
      </c>
      <c r="CO301" t="n">
        <v>1988.0</v>
      </c>
      <c r="CP301" t="inlineStr">
        <is>
          <t>Bottger,A. (1988). Belastung der Anwohner von Chemisch-Reinigungsanlegen durch Tetrachlorethylen. vortrag, 30. ECOREF#:5876</t>
        </is>
      </c>
    </row>
    <row r="302">
      <c r="A302" t="n">
        <v>72435.0</v>
      </c>
      <c r="B302" t="inlineStr">
        <is>
          <t>1,1'-(2,2,2-Trichloroethylidene)bis[4-methoxybenzene]</t>
        </is>
      </c>
      <c r="C302"/>
      <c r="D302" t="inlineStr">
        <is>
          <t>Measured</t>
        </is>
      </c>
      <c r="E302" t="inlineStr">
        <is>
          <t>Not coded</t>
        </is>
      </c>
      <c r="F302"/>
      <c r="G302"/>
      <c r="H302"/>
      <c r="I302"/>
      <c r="J302"/>
      <c r="K302"/>
      <c r="L302" t="inlineStr">
        <is>
          <t>Pimephales promelas</t>
        </is>
      </c>
      <c r="M302" t="inlineStr">
        <is>
          <t>Fathead Minnow</t>
        </is>
      </c>
      <c r="N302"/>
      <c r="O302"/>
      <c r="P302"/>
      <c r="Q302"/>
      <c r="R302"/>
      <c r="S302"/>
      <c r="T302"/>
      <c r="U302"/>
      <c r="V302" t="inlineStr">
        <is>
          <t>Flow-through</t>
        </is>
      </c>
      <c r="W302" t="inlineStr">
        <is>
          <t>Fresh water</t>
        </is>
      </c>
      <c r="X302" t="inlineStr">
        <is>
          <t>Lab</t>
        </is>
      </c>
      <c r="Y302"/>
      <c r="Z302" t="inlineStr">
        <is>
          <t>Active ingredient</t>
        </is>
      </c>
      <c r="AA302"/>
      <c r="AB302" t="n">
        <v>0.00854</v>
      </c>
      <c r="AC302"/>
      <c r="AD302" t="n">
        <v>0.0053</v>
      </c>
      <c r="AE302"/>
      <c r="AF302" t="n">
        <v>0.01377</v>
      </c>
      <c r="AG302" t="inlineStr">
        <is>
          <t>AI mg/L</t>
        </is>
      </c>
      <c r="AH302"/>
      <c r="AI302"/>
      <c r="AJ302"/>
      <c r="AK302"/>
      <c r="AL302"/>
      <c r="AM302"/>
      <c r="AN302"/>
      <c r="AO302"/>
      <c r="AP302"/>
      <c r="AQ302"/>
      <c r="AR302"/>
      <c r="AS302"/>
      <c r="AT302"/>
      <c r="AU302"/>
      <c r="AV302"/>
      <c r="AW302"/>
      <c r="AX302" t="inlineStr">
        <is>
          <t>Mortality</t>
        </is>
      </c>
      <c r="AY302" t="inlineStr">
        <is>
          <t>Mortality</t>
        </is>
      </c>
      <c r="AZ302" t="inlineStr">
        <is>
          <t>LC50</t>
        </is>
      </c>
      <c r="BA302"/>
      <c r="BB302" t="n">
        <v>4.0</v>
      </c>
      <c r="BC302"/>
      <c r="BD302"/>
      <c r="BE302"/>
      <c r="BF302"/>
      <c r="BG302" t="inlineStr">
        <is>
          <t>Day(s)</t>
        </is>
      </c>
      <c r="BH302"/>
      <c r="BI302" t="inlineStr">
        <is>
          <t>DTXSID9020827</t>
        </is>
      </c>
      <c r="BJ302"/>
      <c r="BK302"/>
      <c r="BL302"/>
      <c r="BM302"/>
      <c r="BN302"/>
      <c r="BO302"/>
      <c r="BP302"/>
      <c r="BQ302"/>
      <c r="BR302"/>
      <c r="BS302"/>
      <c r="BT302" t="inlineStr">
        <is>
          <t>--</t>
        </is>
      </c>
      <c r="BU302"/>
      <c r="BV302"/>
      <c r="BW302"/>
      <c r="BX302"/>
      <c r="BY302"/>
      <c r="BZ302"/>
      <c r="CA302"/>
      <c r="CB302"/>
      <c r="CC302"/>
      <c r="CD302"/>
      <c r="CE302"/>
      <c r="CF302"/>
      <c r="CG302"/>
      <c r="CH302"/>
      <c r="CI302" t="inlineStr">
        <is>
          <t xml:space="preserve"> CONC./ NOMINAL CONC. REPORTED// </t>
        </is>
      </c>
      <c r="CJ302" t="inlineStr">
        <is>
          <t xml:space="preserve">   CONC./ NOMINAL CONC. REPORTED// </t>
        </is>
      </c>
      <c r="CK302" t="inlineStr">
        <is>
          <t>Merna,J.W., and P.J. Eisele</t>
        </is>
      </c>
      <c r="CL302" t="n">
        <v>5070.0</v>
      </c>
      <c r="CM302" t="inlineStr">
        <is>
          <t>The Effects of Methoxychlor on Aquatic Biota</t>
        </is>
      </c>
      <c r="CN302" t="inlineStr">
        <is>
          <t>EPA-R3-73-046, U.S.EPA, Washington, DC:59 p.</t>
        </is>
      </c>
      <c r="CO302" t="n">
        <v>1973.0</v>
      </c>
      <c r="CP302" t="inlineStr">
        <is>
          <t>Merna,J.W., and P.J. Eisele (1973). The Effects of Methoxychlor on Aquatic Biota. EPA-R3-73-046, U.S.EPA, Washington, DC, 59 p. ECOREF#:5070</t>
        </is>
      </c>
    </row>
    <row r="303">
      <c r="A303" t="n">
        <v>72435.0</v>
      </c>
      <c r="B303" t="inlineStr">
        <is>
          <t>1,1'-(2,2,2-Trichloroethylidene)bis[4-methoxybenzene]</t>
        </is>
      </c>
      <c r="C303"/>
      <c r="D303" t="inlineStr">
        <is>
          <t>Measured</t>
        </is>
      </c>
      <c r="E303" t="inlineStr">
        <is>
          <t>Not coded</t>
        </is>
      </c>
      <c r="F303"/>
      <c r="G303"/>
      <c r="H303"/>
      <c r="I303"/>
      <c r="J303"/>
      <c r="K303"/>
      <c r="L303" t="inlineStr">
        <is>
          <t>Pimephales promelas</t>
        </is>
      </c>
      <c r="M303" t="inlineStr">
        <is>
          <t>Fathead Minnow</t>
        </is>
      </c>
      <c r="N303"/>
      <c r="O303"/>
      <c r="P303"/>
      <c r="Q303"/>
      <c r="R303"/>
      <c r="S303"/>
      <c r="T303"/>
      <c r="U303"/>
      <c r="V303" t="inlineStr">
        <is>
          <t>Static</t>
        </is>
      </c>
      <c r="W303" t="inlineStr">
        <is>
          <t>Fresh water</t>
        </is>
      </c>
      <c r="X303" t="inlineStr">
        <is>
          <t>Lab</t>
        </is>
      </c>
      <c r="Y303"/>
      <c r="Z303" t="inlineStr">
        <is>
          <t>Active ingredient</t>
        </is>
      </c>
      <c r="AA303"/>
      <c r="AB303" t="n">
        <v>0.0075</v>
      </c>
      <c r="AC303"/>
      <c r="AD303"/>
      <c r="AE303"/>
      <c r="AF303"/>
      <c r="AG303" t="inlineStr">
        <is>
          <t>AI mg/L</t>
        </is>
      </c>
      <c r="AH303"/>
      <c r="AI303"/>
      <c r="AJ303"/>
      <c r="AK303"/>
      <c r="AL303"/>
      <c r="AM303"/>
      <c r="AN303"/>
      <c r="AO303"/>
      <c r="AP303"/>
      <c r="AQ303"/>
      <c r="AR303"/>
      <c r="AS303"/>
      <c r="AT303"/>
      <c r="AU303"/>
      <c r="AV303"/>
      <c r="AW303"/>
      <c r="AX303" t="inlineStr">
        <is>
          <t>Mortality</t>
        </is>
      </c>
      <c r="AY303" t="inlineStr">
        <is>
          <t>Mortality</t>
        </is>
      </c>
      <c r="AZ303" t="inlineStr">
        <is>
          <t>LC50</t>
        </is>
      </c>
      <c r="BA303"/>
      <c r="BB303" t="n">
        <v>4.0</v>
      </c>
      <c r="BC303"/>
      <c r="BD303"/>
      <c r="BE303"/>
      <c r="BF303"/>
      <c r="BG303" t="inlineStr">
        <is>
          <t>Day(s)</t>
        </is>
      </c>
      <c r="BH303"/>
      <c r="BI303" t="inlineStr">
        <is>
          <t>DTXSID9020827</t>
        </is>
      </c>
      <c r="BJ303" t="inlineStr">
        <is>
          <t>10.1577/1548-8659(1972)101&lt;298:TEOMOF&gt;2.0.CO;2</t>
        </is>
      </c>
      <c r="BK303"/>
      <c r="BL303"/>
      <c r="BM303"/>
      <c r="BN303"/>
      <c r="BO303"/>
      <c r="BP303"/>
      <c r="BQ303"/>
      <c r="BR303"/>
      <c r="BS303"/>
      <c r="BT303" t="inlineStr">
        <is>
          <t>--</t>
        </is>
      </c>
      <c r="BU303"/>
      <c r="BV303"/>
      <c r="BW303"/>
      <c r="BX303"/>
      <c r="BY303"/>
      <c r="BZ303"/>
      <c r="CA303"/>
      <c r="CB303"/>
      <c r="CC303"/>
      <c r="CD303"/>
      <c r="CE303"/>
      <c r="CF303"/>
      <c r="CG303"/>
      <c r="CH303"/>
      <c r="CI303" t="inlineStr">
        <is>
          <t xml:space="preserve"> CONC/NOMINAL CONC REPORTED// CARRIER/ETHANOL&amp;TRITON X-100// </t>
        </is>
      </c>
      <c r="CJ303" t="inlineStr">
        <is>
          <t xml:space="preserve">   CONC/NOMINAL CONC REPORTED// CARRIER/ETHANOL&amp;TRITON X-100// </t>
        </is>
      </c>
      <c r="CK303" t="inlineStr">
        <is>
          <t>Merna,J.W., M.E. Bender, and J.R. Novy</t>
        </is>
      </c>
      <c r="CL303" t="n">
        <v>5811.0</v>
      </c>
      <c r="CM303" t="inlineStr">
        <is>
          <t>The Effects of Methoxychlor on Fishes. 1. Acute Toxicity and Breakdown Studies</t>
        </is>
      </c>
      <c r="CN303" t="inlineStr">
        <is>
          <t>Trans. Am. Fish. Soc.101(2): 298-301</t>
        </is>
      </c>
      <c r="CO303" t="n">
        <v>1972.0</v>
      </c>
      <c r="CP303" t="inlineStr">
        <is>
          <t>Merna,J.W., M.E. Bender, and J.R. Novy (1972). The Effects of Methoxychlor on Fishes. 1. Acute Toxicity and Breakdown Studies. Trans. Am. Fish. Soc., 101, (2), 298-301. doi:10.1577/1548-8659(1972)101&lt;298:TEOMOF&gt;2.0.CO;2. ECOREF#:5811</t>
        </is>
      </c>
    </row>
    <row r="304">
      <c r="A304" t="n">
        <v>72435.0</v>
      </c>
      <c r="B304" t="inlineStr">
        <is>
          <t>1,1'-(2,2,2-Trichloroethylidene)bis[4-methoxybenzene]</t>
        </is>
      </c>
      <c r="C304" t="inlineStr">
        <is>
          <t>Reference Standard</t>
        </is>
      </c>
      <c r="D304" t="inlineStr">
        <is>
          <t>Unmeasured</t>
        </is>
      </c>
      <c r="E304" t="inlineStr">
        <is>
          <t>Not coded</t>
        </is>
      </c>
      <c r="F304"/>
      <c r="G304" t="n">
        <v>100.0</v>
      </c>
      <c r="H304"/>
      <c r="I304"/>
      <c r="J304"/>
      <c r="K304"/>
      <c r="L304" t="inlineStr">
        <is>
          <t>Pimephales promelas</t>
        </is>
      </c>
      <c r="M304" t="inlineStr">
        <is>
          <t>Fathead Minnow</t>
        </is>
      </c>
      <c r="N304"/>
      <c r="O304"/>
      <c r="P304"/>
      <c r="Q304"/>
      <c r="R304"/>
      <c r="S304"/>
      <c r="T304"/>
      <c r="U304"/>
      <c r="V304" t="inlineStr">
        <is>
          <t>Static</t>
        </is>
      </c>
      <c r="W304" t="inlineStr">
        <is>
          <t>Fresh water</t>
        </is>
      </c>
      <c r="X304" t="inlineStr">
        <is>
          <t>Lab</t>
        </is>
      </c>
      <c r="Y304"/>
      <c r="Z304" t="inlineStr">
        <is>
          <t>Active ingredient</t>
        </is>
      </c>
      <c r="AA304"/>
      <c r="AB304" t="n">
        <v>0.064</v>
      </c>
      <c r="AC304"/>
      <c r="AD304"/>
      <c r="AE304"/>
      <c r="AF304"/>
      <c r="AG304" t="inlineStr">
        <is>
          <t>AI mg/L</t>
        </is>
      </c>
      <c r="AH304"/>
      <c r="AI304"/>
      <c r="AJ304"/>
      <c r="AK304"/>
      <c r="AL304"/>
      <c r="AM304"/>
      <c r="AN304"/>
      <c r="AO304"/>
      <c r="AP304"/>
      <c r="AQ304"/>
      <c r="AR304"/>
      <c r="AS304"/>
      <c r="AT304"/>
      <c r="AU304"/>
      <c r="AV304"/>
      <c r="AW304"/>
      <c r="AX304" t="inlineStr">
        <is>
          <t>Mortality</t>
        </is>
      </c>
      <c r="AY304" t="inlineStr">
        <is>
          <t>Mortality</t>
        </is>
      </c>
      <c r="AZ304" t="inlineStr">
        <is>
          <t>LC50</t>
        </is>
      </c>
      <c r="BA304"/>
      <c r="BB304" t="n">
        <v>4.0</v>
      </c>
      <c r="BC304"/>
      <c r="BD304"/>
      <c r="BE304"/>
      <c r="BF304"/>
      <c r="BG304" t="inlineStr">
        <is>
          <t>Day(s)</t>
        </is>
      </c>
      <c r="BH304"/>
      <c r="BI304" t="inlineStr">
        <is>
          <t>DTXSID9020827</t>
        </is>
      </c>
      <c r="BJ304" t="inlineStr">
        <is>
          <t>10.1577/1548-8659(1959)88[23:RTOTCH]2.0.CO;2</t>
        </is>
      </c>
      <c r="BK304"/>
      <c r="BL304"/>
      <c r="BM304"/>
      <c r="BN304"/>
      <c r="BO304"/>
      <c r="BP304"/>
      <c r="BQ304"/>
      <c r="BR304"/>
      <c r="BS304"/>
      <c r="BT304" t="inlineStr">
        <is>
          <t>--</t>
        </is>
      </c>
      <c r="BU304"/>
      <c r="BV304"/>
      <c r="BW304"/>
      <c r="BX304"/>
      <c r="BY304"/>
      <c r="BZ304"/>
      <c r="CA304"/>
      <c r="CB304"/>
      <c r="CC304"/>
      <c r="CD304"/>
      <c r="CE304"/>
      <c r="CF304"/>
      <c r="CG304"/>
      <c r="CH304"/>
      <c r="CI304" t="inlineStr">
        <is>
          <t xml:space="preserve"> O EFCT CONT/SWELLING, LIGHT COLORATION//HARD,ALK,DO,PH/ DILUTION WATER//CODE/95 % DIST WATER, 5 % SPRING WATER// </t>
        </is>
      </c>
      <c r="CJ304" t="inlineStr">
        <is>
          <t xml:space="preserve">   O EFCT CONT/SWELLING, LIGHT COLORATION//HARD,ALK,DO,PH/ DILUTION WATER//CODE/95 % DIST WATER, 5 % SPRING WATER// </t>
        </is>
      </c>
      <c r="CK304" t="inlineStr">
        <is>
          <t>Henderson,C., Q.H. Pickering, and C.M. Tarzwell</t>
        </is>
      </c>
      <c r="CL304" t="n">
        <v>878.0</v>
      </c>
      <c r="CM304" t="inlineStr">
        <is>
          <t>Relative Toxicity of Ten Chlorinated Hydrocarbon Insecticides to Four Species of Fish</t>
        </is>
      </c>
      <c r="CN304" t="inlineStr">
        <is>
          <t>Trans. Am. Fish. Soc.88(1): 23-32</t>
        </is>
      </c>
      <c r="CO304" t="n">
        <v>1959.0</v>
      </c>
      <c r="CP304" t="inlineStr">
        <is>
          <t>Henderson,C., Q.H. Pickering, and C.M. Tarzwell (1959). Relative Toxicity of Ten Chlorinated Hydrocarbon Insecticides to Four Species of Fish. Trans. Am. Fish. Soc., 88, (1), 23-32. doi:10.1577/1548-8659(1959)88[23:RTOTCH]2.0.CO;2. ECOREF#:878</t>
        </is>
      </c>
    </row>
    <row r="305">
      <c r="A305" t="n">
        <v>72435.0</v>
      </c>
      <c r="B305" t="inlineStr">
        <is>
          <t>1,1'-(2,2,2-Trichloroethylidene)bis[4-methoxybenzene]</t>
        </is>
      </c>
      <c r="C305"/>
      <c r="D305" t="inlineStr">
        <is>
          <t>Unmeasured</t>
        </is>
      </c>
      <c r="E305" t="inlineStr">
        <is>
          <t>Not coded</t>
        </is>
      </c>
      <c r="F305"/>
      <c r="G305"/>
      <c r="H305"/>
      <c r="I305"/>
      <c r="J305"/>
      <c r="K305"/>
      <c r="L305" t="inlineStr">
        <is>
          <t>Pimephales promelas</t>
        </is>
      </c>
      <c r="M305" t="inlineStr">
        <is>
          <t>Fathead Minnow</t>
        </is>
      </c>
      <c r="N305"/>
      <c r="O305"/>
      <c r="P305"/>
      <c r="Q305"/>
      <c r="R305"/>
      <c r="S305"/>
      <c r="T305"/>
      <c r="U305"/>
      <c r="V305" t="inlineStr">
        <is>
          <t>Aquatic, unspecified</t>
        </is>
      </c>
      <c r="W305" t="inlineStr">
        <is>
          <t>Fresh water</t>
        </is>
      </c>
      <c r="X305" t="inlineStr">
        <is>
          <t>Lab</t>
        </is>
      </c>
      <c r="Y305"/>
      <c r="Z305" t="inlineStr">
        <is>
          <t>Formulation</t>
        </is>
      </c>
      <c r="AA305"/>
      <c r="AB305" t="n">
        <v>0.0075</v>
      </c>
      <c r="AC305"/>
      <c r="AD305"/>
      <c r="AE305"/>
      <c r="AF305"/>
      <c r="AG305" t="inlineStr">
        <is>
          <t>AI mg/L</t>
        </is>
      </c>
      <c r="AH305"/>
      <c r="AI305"/>
      <c r="AJ305"/>
      <c r="AK305"/>
      <c r="AL305"/>
      <c r="AM305"/>
      <c r="AN305"/>
      <c r="AO305"/>
      <c r="AP305"/>
      <c r="AQ305"/>
      <c r="AR305"/>
      <c r="AS305"/>
      <c r="AT305"/>
      <c r="AU305"/>
      <c r="AV305"/>
      <c r="AW305"/>
      <c r="AX305" t="inlineStr">
        <is>
          <t>Mortality</t>
        </is>
      </c>
      <c r="AY305" t="inlineStr">
        <is>
          <t>Mortality</t>
        </is>
      </c>
      <c r="AZ305" t="inlineStr">
        <is>
          <t>LC50</t>
        </is>
      </c>
      <c r="BA305"/>
      <c r="BB305" t="n">
        <v>4.0</v>
      </c>
      <c r="BC305"/>
      <c r="BD305"/>
      <c r="BE305"/>
      <c r="BF305"/>
      <c r="BG305" t="inlineStr">
        <is>
          <t>Day(s)</t>
        </is>
      </c>
      <c r="BH305"/>
      <c r="BI305" t="inlineStr">
        <is>
          <t>DTXSID9020827</t>
        </is>
      </c>
      <c r="BJ305"/>
      <c r="BK305"/>
      <c r="BL305"/>
      <c r="BM305"/>
      <c r="BN305"/>
      <c r="BO305"/>
      <c r="BP305"/>
      <c r="BQ305"/>
      <c r="BR305"/>
      <c r="BS305"/>
      <c r="BT305" t="inlineStr">
        <is>
          <t>--</t>
        </is>
      </c>
      <c r="BU305"/>
      <c r="BV305"/>
      <c r="BW305"/>
      <c r="BX305"/>
      <c r="BY305"/>
      <c r="BZ305"/>
      <c r="CA305"/>
      <c r="CB305"/>
      <c r="CC305"/>
      <c r="CD305"/>
      <c r="CE305"/>
      <c r="CF305"/>
      <c r="CG305"/>
      <c r="CH305"/>
      <c r="CI305"/>
      <c r="CJ305"/>
      <c r="CK305" t="inlineStr">
        <is>
          <t>Mayer,F.L.,Jr.</t>
        </is>
      </c>
      <c r="CL305" t="n">
        <v>70421.0</v>
      </c>
      <c r="CM305" t="inlineStr">
        <is>
          <t>Pesticides as Pollutants</t>
        </is>
      </c>
      <c r="CN305" t="inlineStr">
        <is>
          <t>In: B.G.Liptak (Ed.), Environmental Engineer's Handbook, Chilton Book Co., Radnor, PA:405-418</t>
        </is>
      </c>
      <c r="CO305" t="n">
        <v>1974.0</v>
      </c>
      <c r="CP305" t="inlineStr">
        <is>
          <t>Mayer,F.L.,Jr. (1974). Pesticides as Pollutants. In: B.G.Liptak (Ed.), Environmental Engineer's Handbook, Chilton Book Co., Radnor, PA, 405-418. ECOREF#:70421</t>
        </is>
      </c>
    </row>
    <row r="306">
      <c r="A306" t="n">
        <v>72435.0</v>
      </c>
      <c r="B306" t="inlineStr">
        <is>
          <t>1,1'-(2,2,2-Trichloroethylidene)bis[4-methoxybenzene]</t>
        </is>
      </c>
      <c r="C306"/>
      <c r="D306" t="inlineStr">
        <is>
          <t>Not reported</t>
        </is>
      </c>
      <c r="E306" t="inlineStr">
        <is>
          <t>Not coded</t>
        </is>
      </c>
      <c r="F306"/>
      <c r="G306" t="n">
        <v>98.0</v>
      </c>
      <c r="H306"/>
      <c r="I306"/>
      <c r="J306"/>
      <c r="K306"/>
      <c r="L306" t="inlineStr">
        <is>
          <t>Pimephales promelas</t>
        </is>
      </c>
      <c r="M306" t="inlineStr">
        <is>
          <t>Fathead Minnow</t>
        </is>
      </c>
      <c r="N306"/>
      <c r="O306"/>
      <c r="P306"/>
      <c r="Q306"/>
      <c r="R306"/>
      <c r="S306"/>
      <c r="T306"/>
      <c r="U306"/>
      <c r="V306" t="inlineStr">
        <is>
          <t>Static</t>
        </is>
      </c>
      <c r="W306" t="inlineStr">
        <is>
          <t>Fresh water</t>
        </is>
      </c>
      <c r="X306" t="inlineStr">
        <is>
          <t>Lab</t>
        </is>
      </c>
      <c r="Y306"/>
      <c r="Z306" t="inlineStr">
        <is>
          <t>Active ingredient</t>
        </is>
      </c>
      <c r="AA306"/>
      <c r="AB306" t="n">
        <v>0.039</v>
      </c>
      <c r="AC306"/>
      <c r="AD306" t="n">
        <v>0.031</v>
      </c>
      <c r="AE306"/>
      <c r="AF306" t="n">
        <v>0.049</v>
      </c>
      <c r="AG306" t="inlineStr">
        <is>
          <t>AI mg/L</t>
        </is>
      </c>
      <c r="AH306"/>
      <c r="AI306"/>
      <c r="AJ306"/>
      <c r="AK306"/>
      <c r="AL306"/>
      <c r="AM306"/>
      <c r="AN306"/>
      <c r="AO306"/>
      <c r="AP306"/>
      <c r="AQ306"/>
      <c r="AR306"/>
      <c r="AS306"/>
      <c r="AT306"/>
      <c r="AU306"/>
      <c r="AV306"/>
      <c r="AW306"/>
      <c r="AX306" t="inlineStr">
        <is>
          <t>Mortality</t>
        </is>
      </c>
      <c r="AY306" t="inlineStr">
        <is>
          <t>Mortality</t>
        </is>
      </c>
      <c r="AZ306" t="inlineStr">
        <is>
          <t>LC50</t>
        </is>
      </c>
      <c r="BA306"/>
      <c r="BB306" t="n">
        <v>4.0</v>
      </c>
      <c r="BC306"/>
      <c r="BD306"/>
      <c r="BE306"/>
      <c r="BF306"/>
      <c r="BG306" t="inlineStr">
        <is>
          <t>Day(s)</t>
        </is>
      </c>
      <c r="BH306" t="inlineStr">
        <is>
          <t>Pure</t>
        </is>
      </c>
      <c r="BI306" t="inlineStr">
        <is>
          <t>DTXSID9020827</t>
        </is>
      </c>
      <c r="BJ306"/>
      <c r="BK306"/>
      <c r="BL306"/>
      <c r="BM306"/>
      <c r="BN306"/>
      <c r="BO306"/>
      <c r="BP306"/>
      <c r="BQ306"/>
      <c r="BR306"/>
      <c r="BS306"/>
      <c r="BT306" t="inlineStr">
        <is>
          <t>--</t>
        </is>
      </c>
      <c r="BU306"/>
      <c r="BV306"/>
      <c r="BW306"/>
      <c r="BX306"/>
      <c r="BY306"/>
      <c r="BZ306"/>
      <c r="CA306"/>
      <c r="CB306"/>
      <c r="CC306"/>
      <c r="CD306"/>
      <c r="CE306"/>
      <c r="CF306"/>
      <c r="CG306"/>
      <c r="CH306"/>
      <c r="CI306"/>
      <c r="CJ306"/>
      <c r="CK306" t="inlineStr">
        <is>
          <t>Mayer,F.L.,Jr., and M.R. Ellersieck</t>
        </is>
      </c>
      <c r="CL306" t="n">
        <v>6797.0</v>
      </c>
      <c r="CM306" t="inlineStr">
        <is>
          <t>Manual of Acute Toxicity: Interpretation and Data Base for 410 Chemicals and 66 Species of Freshwater Animals</t>
        </is>
      </c>
      <c r="CN306" t="inlineStr">
        <is>
          <t>USDI Fish and Wildlife Service, Publication No.160, Washington, DC:505 p.</t>
        </is>
      </c>
      <c r="CO306" t="n">
        <v>1986.0</v>
      </c>
      <c r="CP306" t="inlineStr">
        <is>
          <t>Mayer,F.L.,Jr., and M.R. Ellersieck (1986). Manual of Acute Toxicity: Interpretation and Data Base for 410 Chemicals and 66 Species of Freshwater Animals. USDI Fish and Wildlife Service, Publication No.160, Washington, DC, 505 p. ECOREF#:6797</t>
        </is>
      </c>
    </row>
    <row r="307">
      <c r="A307" t="n">
        <v>72435.0</v>
      </c>
      <c r="B307" t="inlineStr">
        <is>
          <t>1,1'-(2,2,2-Trichloroethylidene)bis[4-methoxybenzene]</t>
        </is>
      </c>
      <c r="C307" t="inlineStr">
        <is>
          <t>Reference Standard</t>
        </is>
      </c>
      <c r="D307" t="inlineStr">
        <is>
          <t>Unmeasured</t>
        </is>
      </c>
      <c r="E307" t="inlineStr">
        <is>
          <t>Not coded</t>
        </is>
      </c>
      <c r="F307"/>
      <c r="G307" t="n">
        <v>100.0</v>
      </c>
      <c r="H307"/>
      <c r="I307"/>
      <c r="J307"/>
      <c r="K307"/>
      <c r="L307" t="inlineStr">
        <is>
          <t>Pimephales promelas</t>
        </is>
      </c>
      <c r="M307" t="inlineStr">
        <is>
          <t>Fathead Minnow</t>
        </is>
      </c>
      <c r="N307"/>
      <c r="O307"/>
      <c r="P307"/>
      <c r="Q307"/>
      <c r="R307"/>
      <c r="S307"/>
      <c r="T307"/>
      <c r="U307"/>
      <c r="V307" t="inlineStr">
        <is>
          <t>Static</t>
        </is>
      </c>
      <c r="W307" t="inlineStr">
        <is>
          <t>Fresh water</t>
        </is>
      </c>
      <c r="X307" t="inlineStr">
        <is>
          <t>Lab</t>
        </is>
      </c>
      <c r="Y307"/>
      <c r="Z307" t="inlineStr">
        <is>
          <t>Active ingredient</t>
        </is>
      </c>
      <c r="AA307"/>
      <c r="AB307" t="n">
        <v>0.035</v>
      </c>
      <c r="AC307"/>
      <c r="AD307"/>
      <c r="AE307"/>
      <c r="AF307"/>
      <c r="AG307" t="inlineStr">
        <is>
          <t>AI mg/L</t>
        </is>
      </c>
      <c r="AH307"/>
      <c r="AI307"/>
      <c r="AJ307"/>
      <c r="AK307"/>
      <c r="AL307"/>
      <c r="AM307"/>
      <c r="AN307"/>
      <c r="AO307"/>
      <c r="AP307"/>
      <c r="AQ307"/>
      <c r="AR307"/>
      <c r="AS307"/>
      <c r="AT307"/>
      <c r="AU307"/>
      <c r="AV307"/>
      <c r="AW307"/>
      <c r="AX307" t="inlineStr">
        <is>
          <t>Mortality</t>
        </is>
      </c>
      <c r="AY307" t="inlineStr">
        <is>
          <t>Mortality</t>
        </is>
      </c>
      <c r="AZ307" t="inlineStr">
        <is>
          <t>LC50</t>
        </is>
      </c>
      <c r="BA307"/>
      <c r="BB307" t="n">
        <v>4.0</v>
      </c>
      <c r="BC307"/>
      <c r="BD307"/>
      <c r="BE307"/>
      <c r="BF307"/>
      <c r="BG307" t="inlineStr">
        <is>
          <t>Day(s)</t>
        </is>
      </c>
      <c r="BH307"/>
      <c r="BI307" t="inlineStr">
        <is>
          <t>DTXSID9020827</t>
        </is>
      </c>
      <c r="BJ307" t="inlineStr">
        <is>
          <t>10.1577/1548-8659(1959)88[23:RTOTCH]2.0.CO;2</t>
        </is>
      </c>
      <c r="BK307"/>
      <c r="BL307"/>
      <c r="BM307"/>
      <c r="BN307"/>
      <c r="BO307"/>
      <c r="BP307"/>
      <c r="BQ307"/>
      <c r="BR307"/>
      <c r="BS307"/>
      <c r="BT307" t="inlineStr">
        <is>
          <t>--</t>
        </is>
      </c>
      <c r="BU307"/>
      <c r="BV307"/>
      <c r="BW307"/>
      <c r="BX307"/>
      <c r="BY307"/>
      <c r="BZ307"/>
      <c r="CA307"/>
      <c r="CB307"/>
      <c r="CC307"/>
      <c r="CD307"/>
      <c r="CE307"/>
      <c r="CF307"/>
      <c r="CG307"/>
      <c r="CH307"/>
      <c r="CI307" t="inlineStr">
        <is>
          <t xml:space="preserve"> O EFCT CONT/SWELLING, LIGHT COLORATION//HARD,ALK,DO,PH/ DILUTION WATER// </t>
        </is>
      </c>
      <c r="CJ307" t="inlineStr">
        <is>
          <t xml:space="preserve">   O EFCT CONT/SWELLING, LIGHT COLORATION//HARD,ALK,DO,PH/ DILUTION WATER// </t>
        </is>
      </c>
      <c r="CK307" t="inlineStr">
        <is>
          <t>Henderson,C., Q.H. Pickering, and C.M. Tarzwell</t>
        </is>
      </c>
      <c r="CL307" t="n">
        <v>878.0</v>
      </c>
      <c r="CM307" t="inlineStr">
        <is>
          <t>Relative Toxicity of Ten Chlorinated Hydrocarbon Insecticides to Four Species of Fish</t>
        </is>
      </c>
      <c r="CN307" t="inlineStr">
        <is>
          <t>Trans. Am. Fish. Soc.88(1): 23-32</t>
        </is>
      </c>
      <c r="CO307" t="n">
        <v>1959.0</v>
      </c>
      <c r="CP307" t="inlineStr">
        <is>
          <t>Henderson,C., Q.H. Pickering, and C.M. Tarzwell (1959). Relative Toxicity of Ten Chlorinated Hydrocarbon Insecticides to Four Species of Fish. Trans. Am. Fish. Soc., 88, (1), 23-32. doi:10.1577/1548-8659(1959)88[23:RTOTCH]2.0.CO;2. ECOREF#:878</t>
        </is>
      </c>
    </row>
    <row r="308">
      <c r="A308" t="n">
        <v>72435.0</v>
      </c>
      <c r="B308" t="inlineStr">
        <is>
          <t>1,1'-(2,2,2-Trichloroethylidene)bis[4-methoxybenzene]</t>
        </is>
      </c>
      <c r="C308"/>
      <c r="D308" t="inlineStr">
        <is>
          <t>Measured</t>
        </is>
      </c>
      <c r="E308" t="inlineStr">
        <is>
          <t>Not coded</t>
        </is>
      </c>
      <c r="F308"/>
      <c r="G308"/>
      <c r="H308"/>
      <c r="I308"/>
      <c r="J308"/>
      <c r="K308"/>
      <c r="L308" t="inlineStr">
        <is>
          <t>Pimephales promelas</t>
        </is>
      </c>
      <c r="M308" t="inlineStr">
        <is>
          <t>Fathead Minnow</t>
        </is>
      </c>
      <c r="N308"/>
      <c r="O308"/>
      <c r="P308"/>
      <c r="Q308"/>
      <c r="R308"/>
      <c r="S308"/>
      <c r="T308"/>
      <c r="U308"/>
      <c r="V308" t="inlineStr">
        <is>
          <t>Static</t>
        </is>
      </c>
      <c r="W308" t="inlineStr">
        <is>
          <t>Fresh water</t>
        </is>
      </c>
      <c r="X308" t="inlineStr">
        <is>
          <t>Lab</t>
        </is>
      </c>
      <c r="Y308"/>
      <c r="Z308" t="inlineStr">
        <is>
          <t>Active ingredient</t>
        </is>
      </c>
      <c r="AA308"/>
      <c r="AB308" t="n">
        <v>0.0075</v>
      </c>
      <c r="AC308"/>
      <c r="AD308"/>
      <c r="AE308"/>
      <c r="AF308"/>
      <c r="AG308" t="inlineStr">
        <is>
          <t>AI mg/L</t>
        </is>
      </c>
      <c r="AH308"/>
      <c r="AI308"/>
      <c r="AJ308"/>
      <c r="AK308"/>
      <c r="AL308"/>
      <c r="AM308"/>
      <c r="AN308"/>
      <c r="AO308"/>
      <c r="AP308"/>
      <c r="AQ308"/>
      <c r="AR308"/>
      <c r="AS308"/>
      <c r="AT308"/>
      <c r="AU308"/>
      <c r="AV308"/>
      <c r="AW308"/>
      <c r="AX308" t="inlineStr">
        <is>
          <t>Mortality</t>
        </is>
      </c>
      <c r="AY308" t="inlineStr">
        <is>
          <t>Mortality</t>
        </is>
      </c>
      <c r="AZ308" t="inlineStr">
        <is>
          <t>LC50</t>
        </is>
      </c>
      <c r="BA308"/>
      <c r="BB308" t="n">
        <v>4.0</v>
      </c>
      <c r="BC308"/>
      <c r="BD308"/>
      <c r="BE308"/>
      <c r="BF308"/>
      <c r="BG308" t="inlineStr">
        <is>
          <t>Day(s)</t>
        </is>
      </c>
      <c r="BH308"/>
      <c r="BI308" t="inlineStr">
        <is>
          <t>DTXSID9020827</t>
        </is>
      </c>
      <c r="BJ308"/>
      <c r="BK308"/>
      <c r="BL308"/>
      <c r="BM308"/>
      <c r="BN308"/>
      <c r="BO308"/>
      <c r="BP308"/>
      <c r="BQ308"/>
      <c r="BR308"/>
      <c r="BS308"/>
      <c r="BT308" t="inlineStr">
        <is>
          <t>--</t>
        </is>
      </c>
      <c r="BU308"/>
      <c r="BV308"/>
      <c r="BW308"/>
      <c r="BX308"/>
      <c r="BY308"/>
      <c r="BZ308"/>
      <c r="CA308"/>
      <c r="CB308"/>
      <c r="CC308"/>
      <c r="CD308"/>
      <c r="CE308"/>
      <c r="CF308"/>
      <c r="CG308"/>
      <c r="CH308"/>
      <c r="CI308" t="inlineStr">
        <is>
          <t xml:space="preserve"> CONC./ NOMINAL CONC. REPORTED// </t>
        </is>
      </c>
      <c r="CJ308" t="inlineStr">
        <is>
          <t xml:space="preserve">   CONC./ NOMINAL CONC. REPORTED// </t>
        </is>
      </c>
      <c r="CK308" t="inlineStr">
        <is>
          <t>Merna,J.W., and P.J. Eisele</t>
        </is>
      </c>
      <c r="CL308" t="n">
        <v>5070.0</v>
      </c>
      <c r="CM308" t="inlineStr">
        <is>
          <t>The Effects of Methoxychlor on Aquatic Biota</t>
        </is>
      </c>
      <c r="CN308" t="inlineStr">
        <is>
          <t>EPA-R3-73-046, U.S.EPA, Washington, DC:59 p.</t>
        </is>
      </c>
      <c r="CO308" t="n">
        <v>1973.0</v>
      </c>
      <c r="CP308" t="inlineStr">
        <is>
          <t>Merna,J.W., and P.J. Eisele (1973). The Effects of Methoxychlor on Aquatic Biota. EPA-R3-73-046, U.S.EPA, Washington, DC, 59 p. ECOREF#:5070</t>
        </is>
      </c>
    </row>
    <row r="309">
      <c r="A309" t="n">
        <v>72548.0</v>
      </c>
      <c r="B309" t="inlineStr">
        <is>
          <t>1,1'-(2,2-Dichloroethylidene)bis[4-chlorobenzene]</t>
        </is>
      </c>
      <c r="C309"/>
      <c r="D309" t="inlineStr">
        <is>
          <t>Not reported</t>
        </is>
      </c>
      <c r="E309" t="inlineStr">
        <is>
          <t>Not coded</t>
        </is>
      </c>
      <c r="F309"/>
      <c r="G309" t="n">
        <v>99.0</v>
      </c>
      <c r="H309"/>
      <c r="I309"/>
      <c r="J309"/>
      <c r="K309"/>
      <c r="L309" t="inlineStr">
        <is>
          <t>Pimephales promelas</t>
        </is>
      </c>
      <c r="M309" t="inlineStr">
        <is>
          <t>Fathead Minnow</t>
        </is>
      </c>
      <c r="N309"/>
      <c r="O309"/>
      <c r="P309"/>
      <c r="Q309"/>
      <c r="R309"/>
      <c r="S309"/>
      <c r="T309"/>
      <c r="U309"/>
      <c r="V309" t="inlineStr">
        <is>
          <t>Static</t>
        </is>
      </c>
      <c r="W309" t="inlineStr">
        <is>
          <t>Fresh water</t>
        </is>
      </c>
      <c r="X309" t="inlineStr">
        <is>
          <t>Lab</t>
        </is>
      </c>
      <c r="Y309"/>
      <c r="Z309" t="inlineStr">
        <is>
          <t>Active ingredient</t>
        </is>
      </c>
      <c r="AA309"/>
      <c r="AB309" t="n">
        <v>4.4</v>
      </c>
      <c r="AC309"/>
      <c r="AD309" t="n">
        <v>3.47</v>
      </c>
      <c r="AE309"/>
      <c r="AF309" t="n">
        <v>5.58</v>
      </c>
      <c r="AG309" t="inlineStr">
        <is>
          <t>AI mg/L</t>
        </is>
      </c>
      <c r="AH309"/>
      <c r="AI309"/>
      <c r="AJ309"/>
      <c r="AK309"/>
      <c r="AL309"/>
      <c r="AM309"/>
      <c r="AN309"/>
      <c r="AO309"/>
      <c r="AP309"/>
      <c r="AQ309"/>
      <c r="AR309"/>
      <c r="AS309"/>
      <c r="AT309"/>
      <c r="AU309"/>
      <c r="AV309"/>
      <c r="AW309"/>
      <c r="AX309" t="inlineStr">
        <is>
          <t>Mortality</t>
        </is>
      </c>
      <c r="AY309" t="inlineStr">
        <is>
          <t>Mortality</t>
        </is>
      </c>
      <c r="AZ309" t="inlineStr">
        <is>
          <t>LC50</t>
        </is>
      </c>
      <c r="BA309"/>
      <c r="BB309" t="n">
        <v>4.0</v>
      </c>
      <c r="BC309"/>
      <c r="BD309"/>
      <c r="BE309"/>
      <c r="BF309"/>
      <c r="BG309" t="inlineStr">
        <is>
          <t>Day(s)</t>
        </is>
      </c>
      <c r="BH309" t="inlineStr">
        <is>
          <t>Pure</t>
        </is>
      </c>
      <c r="BI309" t="inlineStr">
        <is>
          <t>DTXSID4020373</t>
        </is>
      </c>
      <c r="BJ309"/>
      <c r="BK309"/>
      <c r="BL309"/>
      <c r="BM309"/>
      <c r="BN309"/>
      <c r="BO309"/>
      <c r="BP309"/>
      <c r="BQ309"/>
      <c r="BR309"/>
      <c r="BS309"/>
      <c r="BT309" t="inlineStr">
        <is>
          <t>--</t>
        </is>
      </c>
      <c r="BU309"/>
      <c r="BV309"/>
      <c r="BW309"/>
      <c r="BX309"/>
      <c r="BY309"/>
      <c r="BZ309"/>
      <c r="CA309"/>
      <c r="CB309"/>
      <c r="CC309"/>
      <c r="CD309"/>
      <c r="CE309"/>
      <c r="CF309"/>
      <c r="CG309"/>
      <c r="CH309"/>
      <c r="CI309"/>
      <c r="CJ309"/>
      <c r="CK309" t="inlineStr">
        <is>
          <t>Mayer,F.L.,Jr., and M.R. Ellersieck</t>
        </is>
      </c>
      <c r="CL309" t="n">
        <v>6797.0</v>
      </c>
      <c r="CM309" t="inlineStr">
        <is>
          <t>Manual of Acute Toxicity: Interpretation and Data Base for 410 Chemicals and 66 Species of Freshwater Animals</t>
        </is>
      </c>
      <c r="CN309" t="inlineStr">
        <is>
          <t>USDI Fish and Wildlife Service, Publication No.160, Washington, DC:505 p.</t>
        </is>
      </c>
      <c r="CO309" t="n">
        <v>1986.0</v>
      </c>
      <c r="CP309" t="inlineStr">
        <is>
          <t>Mayer,F.L.,Jr., and M.R. Ellersieck (1986). Manual of Acute Toxicity: Interpretation and Data Base for 410 Chemicals and 66 Species of Freshwater Animals. USDI Fish and Wildlife Service, Publication No.160, Washington, DC, 505 p. ECOREF#:6797</t>
        </is>
      </c>
    </row>
    <row r="310">
      <c r="A310" t="n">
        <v>75058.0</v>
      </c>
      <c r="B310" t="inlineStr">
        <is>
          <t>Acetonitrile</t>
        </is>
      </c>
      <c r="C310" t="inlineStr">
        <is>
          <t>Reagent or practical grade</t>
        </is>
      </c>
      <c r="D310" t="inlineStr">
        <is>
          <t>Unmeasured</t>
        </is>
      </c>
      <c r="E310" t="inlineStr">
        <is>
          <t>Other Method</t>
        </is>
      </c>
      <c r="F310"/>
      <c r="G310"/>
      <c r="H310"/>
      <c r="I310" t="n">
        <v>98.0</v>
      </c>
      <c r="J310"/>
      <c r="K310" t="n">
        <v>100.0</v>
      </c>
      <c r="L310" t="inlineStr">
        <is>
          <t>Pimephales promelas</t>
        </is>
      </c>
      <c r="M310" t="inlineStr">
        <is>
          <t>Fathead Minnow</t>
        </is>
      </c>
      <c r="N310"/>
      <c r="O310"/>
      <c r="P310"/>
      <c r="Q310"/>
      <c r="R310"/>
      <c r="S310"/>
      <c r="T310"/>
      <c r="U310"/>
      <c r="V310" t="inlineStr">
        <is>
          <t>Static</t>
        </is>
      </c>
      <c r="W310" t="inlineStr">
        <is>
          <t>Fresh water</t>
        </is>
      </c>
      <c r="X310" t="inlineStr">
        <is>
          <t>Lab</t>
        </is>
      </c>
      <c r="Y310"/>
      <c r="Z310" t="inlineStr">
        <is>
          <t>Active ingredient</t>
        </is>
      </c>
      <c r="AA310"/>
      <c r="AB310" t="n">
        <v>1000.0</v>
      </c>
      <c r="AC310"/>
      <c r="AD310"/>
      <c r="AE310"/>
      <c r="AF310"/>
      <c r="AG310" t="inlineStr">
        <is>
          <t>AI mg/L</t>
        </is>
      </c>
      <c r="AH310"/>
      <c r="AI310"/>
      <c r="AJ310"/>
      <c r="AK310"/>
      <c r="AL310"/>
      <c r="AM310"/>
      <c r="AN310"/>
      <c r="AO310"/>
      <c r="AP310"/>
      <c r="AQ310"/>
      <c r="AR310"/>
      <c r="AS310"/>
      <c r="AT310"/>
      <c r="AU310"/>
      <c r="AV310"/>
      <c r="AW310"/>
      <c r="AX310" t="inlineStr">
        <is>
          <t>Mortality</t>
        </is>
      </c>
      <c r="AY310" t="inlineStr">
        <is>
          <t>Mortality</t>
        </is>
      </c>
      <c r="AZ310" t="inlineStr">
        <is>
          <t>LC50</t>
        </is>
      </c>
      <c r="BA310"/>
      <c r="BB310" t="n">
        <v>4.0</v>
      </c>
      <c r="BC310"/>
      <c r="BD310"/>
      <c r="BE310"/>
      <c r="BF310"/>
      <c r="BG310" t="inlineStr">
        <is>
          <t>Day(s)</t>
        </is>
      </c>
      <c r="BH310" t="inlineStr">
        <is>
          <t>Liquid</t>
        </is>
      </c>
      <c r="BI310" t="inlineStr">
        <is>
          <t>DTXSID7020009</t>
        </is>
      </c>
      <c r="BJ310"/>
      <c r="BK310"/>
      <c r="BL310" t="inlineStr">
        <is>
          <t>Acute</t>
        </is>
      </c>
      <c r="BM310"/>
      <c r="BN310"/>
      <c r="BO310"/>
      <c r="BP310"/>
      <c r="BQ310"/>
      <c r="BR310"/>
      <c r="BS310"/>
      <c r="BT310" t="inlineStr">
        <is>
          <t>--</t>
        </is>
      </c>
      <c r="BU310"/>
      <c r="BV310"/>
      <c r="BW310"/>
      <c r="BX310"/>
      <c r="BY310"/>
      <c r="BZ310"/>
      <c r="CA310"/>
      <c r="CB310"/>
      <c r="CC310"/>
      <c r="CD310"/>
      <c r="CE310"/>
      <c r="CF310"/>
      <c r="CG310"/>
      <c r="CH310"/>
      <c r="CI310"/>
      <c r="CJ310" t="inlineStr">
        <is>
          <t xml:space="preserve">SOURCE/NR//TMETH/DOUDOROFF ET. AL. (1951).//MEDIA/HARD WATER.//   </t>
        </is>
      </c>
      <c r="CK310" t="inlineStr">
        <is>
          <t>Henderson,C., Q.H. Pickering, and A.E. Lemke</t>
        </is>
      </c>
      <c r="CL310" t="n">
        <v>923.0</v>
      </c>
      <c r="CM310" t="inlineStr">
        <is>
          <t>The Effect of Some Organic Cyanides (Nitriles) on Fish</t>
        </is>
      </c>
      <c r="CN310" t="inlineStr">
        <is>
          <t>Proceedings of the 15th Industrial Waste Conference, Purdue University65(2): 120-130</t>
        </is>
      </c>
      <c r="CO310" t="n">
        <v>1961.0</v>
      </c>
      <c r="CP310" t="inlineStr">
        <is>
          <t>Henderson,C., Q.H. Pickering, and A.E. Lemke (1961). The Effect of Some Organic Cyanides (Nitriles) on Fish. Proceedings of the 15th Industrial Waste Conference, Purdue University, 65, (2), 120-130. ECOREF#:923</t>
        </is>
      </c>
    </row>
    <row r="311">
      <c r="A311" t="n">
        <v>75058.0</v>
      </c>
      <c r="B311" t="inlineStr">
        <is>
          <t>Acetonitrile</t>
        </is>
      </c>
      <c r="C311" t="inlineStr">
        <is>
          <t>Reagent Grade, Purissium, Purum, Puriss, Puris, Reinst</t>
        </is>
      </c>
      <c r="D311" t="inlineStr">
        <is>
          <t>Unmeasured</t>
        </is>
      </c>
      <c r="E311" t="inlineStr">
        <is>
          <t>Not reported</t>
        </is>
      </c>
      <c r="F311"/>
      <c r="G311"/>
      <c r="H311"/>
      <c r="I311"/>
      <c r="J311"/>
      <c r="K311"/>
      <c r="L311" t="inlineStr">
        <is>
          <t>Pimephales promelas</t>
        </is>
      </c>
      <c r="M311" t="inlineStr">
        <is>
          <t>Fathead Minnow</t>
        </is>
      </c>
      <c r="N311" t="inlineStr">
        <is>
          <t>Juvenile</t>
        </is>
      </c>
      <c r="O311"/>
      <c r="P311"/>
      <c r="Q311"/>
      <c r="R311"/>
      <c r="S311"/>
      <c r="T311"/>
      <c r="U311"/>
      <c r="V311" t="inlineStr">
        <is>
          <t>Static</t>
        </is>
      </c>
      <c r="W311" t="inlineStr">
        <is>
          <t>Fresh water</t>
        </is>
      </c>
      <c r="X311" t="inlineStr">
        <is>
          <t>Lab</t>
        </is>
      </c>
      <c r="Y311" t="n">
        <v>5.0</v>
      </c>
      <c r="Z311" t="inlineStr">
        <is>
          <t>Active ingredient</t>
        </is>
      </c>
      <c r="AA311" t="inlineStr">
        <is>
          <t>&gt;</t>
        </is>
      </c>
      <c r="AB311" t="n">
        <v>100.0</v>
      </c>
      <c r="AC311"/>
      <c r="AD311"/>
      <c r="AE311"/>
      <c r="AF311"/>
      <c r="AG311" t="inlineStr">
        <is>
          <t>AI mg/L</t>
        </is>
      </c>
      <c r="AH311"/>
      <c r="AI311"/>
      <c r="AJ311"/>
      <c r="AK311"/>
      <c r="AL311"/>
      <c r="AM311"/>
      <c r="AN311"/>
      <c r="AO311"/>
      <c r="AP311"/>
      <c r="AQ311"/>
      <c r="AR311"/>
      <c r="AS311"/>
      <c r="AT311"/>
      <c r="AU311"/>
      <c r="AV311"/>
      <c r="AW311"/>
      <c r="AX311" t="inlineStr">
        <is>
          <t>Mortality</t>
        </is>
      </c>
      <c r="AY311" t="inlineStr">
        <is>
          <t>Mortality</t>
        </is>
      </c>
      <c r="AZ311" t="inlineStr">
        <is>
          <t>LC50</t>
        </is>
      </c>
      <c r="BA311"/>
      <c r="BB311" t="n">
        <v>4.0</v>
      </c>
      <c r="BC311"/>
      <c r="BD311"/>
      <c r="BE311"/>
      <c r="BF311"/>
      <c r="BG311" t="inlineStr">
        <is>
          <t>Day(s)</t>
        </is>
      </c>
      <c r="BH311"/>
      <c r="BI311" t="inlineStr">
        <is>
          <t>DTXSID7020009</t>
        </is>
      </c>
      <c r="BJ311" t="inlineStr">
        <is>
          <t>10.1002/etc.5620050908</t>
        </is>
      </c>
      <c r="BK311"/>
      <c r="BL311" t="inlineStr">
        <is>
          <t>Acute</t>
        </is>
      </c>
      <c r="BM311"/>
      <c r="BN311"/>
      <c r="BO311"/>
      <c r="BP311"/>
      <c r="BQ311"/>
      <c r="BR311"/>
      <c r="BS311"/>
      <c r="BT311" t="inlineStr">
        <is>
          <t>--</t>
        </is>
      </c>
      <c r="BU311"/>
      <c r="BV311"/>
      <c r="BW311"/>
      <c r="BX311"/>
      <c r="BY311"/>
      <c r="BZ311"/>
      <c r="CA311"/>
      <c r="CB311"/>
      <c r="CC311"/>
      <c r="CD311"/>
      <c r="CE311"/>
      <c r="CF311"/>
      <c r="CG311"/>
      <c r="CH311"/>
      <c r="CI311"/>
      <c r="CJ311"/>
      <c r="CK311" t="inlineStr">
        <is>
          <t>Ewell,W.S., J.W. Gorsuch, R.O. Kringle, K.A. Robillard, and R.C. Spiegel</t>
        </is>
      </c>
      <c r="CL311" t="n">
        <v>11951.0</v>
      </c>
      <c r="CM311" t="inlineStr">
        <is>
          <t>Simultaneous Evaluation of the Acute Effects of Chemicals on Seven Aquatic Species</t>
        </is>
      </c>
      <c r="CN311" t="inlineStr">
        <is>
          <t>Environ. Toxicol. Chem.5(9): 831-840</t>
        </is>
      </c>
      <c r="CO311" t="n">
        <v>1986.0</v>
      </c>
      <c r="CP311" t="inlineStr">
        <is>
          <t>Ewell,W.S., J.W. Gorsuch, R.O. Kringle, K.A. Robillard, and R.C. Spiegel (1986). Simultaneous Evaluation of the Acute Effects of Chemicals on Seven Aquatic Species. Environ. Toxicol. Chem., 5, (9), 831-840. doi:10.1002/etc.5620050908. ECOREF#:11951</t>
        </is>
      </c>
    </row>
    <row r="312">
      <c r="A312" t="n">
        <v>75058.0</v>
      </c>
      <c r="B312" t="inlineStr">
        <is>
          <t>Acetonitrile</t>
        </is>
      </c>
      <c r="C312" t="inlineStr">
        <is>
          <t>Reagent or practical grade</t>
        </is>
      </c>
      <c r="D312" t="inlineStr">
        <is>
          <t>Unmeasured</t>
        </is>
      </c>
      <c r="E312" t="inlineStr">
        <is>
          <t>Other Method</t>
        </is>
      </c>
      <c r="F312"/>
      <c r="G312"/>
      <c r="H312"/>
      <c r="I312" t="n">
        <v>98.0</v>
      </c>
      <c r="J312"/>
      <c r="K312" t="n">
        <v>100.0</v>
      </c>
      <c r="L312" t="inlineStr">
        <is>
          <t>Pimephales promelas</t>
        </is>
      </c>
      <c r="M312" t="inlineStr">
        <is>
          <t>Fathead Minnow</t>
        </is>
      </c>
      <c r="N312"/>
      <c r="O312"/>
      <c r="P312"/>
      <c r="Q312"/>
      <c r="R312"/>
      <c r="S312"/>
      <c r="T312"/>
      <c r="U312"/>
      <c r="V312" t="inlineStr">
        <is>
          <t>Static</t>
        </is>
      </c>
      <c r="W312" t="inlineStr">
        <is>
          <t>Fresh water</t>
        </is>
      </c>
      <c r="X312" t="inlineStr">
        <is>
          <t>Lab</t>
        </is>
      </c>
      <c r="Y312"/>
      <c r="Z312" t="inlineStr">
        <is>
          <t>Active ingredient</t>
        </is>
      </c>
      <c r="AA312"/>
      <c r="AB312" t="n">
        <v>1000.0</v>
      </c>
      <c r="AC312"/>
      <c r="AD312"/>
      <c r="AE312"/>
      <c r="AF312"/>
      <c r="AG312" t="inlineStr">
        <is>
          <t>AI mg/L</t>
        </is>
      </c>
      <c r="AH312"/>
      <c r="AI312"/>
      <c r="AJ312"/>
      <c r="AK312"/>
      <c r="AL312"/>
      <c r="AM312"/>
      <c r="AN312"/>
      <c r="AO312"/>
      <c r="AP312"/>
      <c r="AQ312"/>
      <c r="AR312"/>
      <c r="AS312"/>
      <c r="AT312"/>
      <c r="AU312"/>
      <c r="AV312"/>
      <c r="AW312"/>
      <c r="AX312" t="inlineStr">
        <is>
          <t>Mortality</t>
        </is>
      </c>
      <c r="AY312" t="inlineStr">
        <is>
          <t>Mortality</t>
        </is>
      </c>
      <c r="AZ312" t="inlineStr">
        <is>
          <t>LC50</t>
        </is>
      </c>
      <c r="BA312"/>
      <c r="BB312" t="n">
        <v>4.0</v>
      </c>
      <c r="BC312"/>
      <c r="BD312"/>
      <c r="BE312"/>
      <c r="BF312"/>
      <c r="BG312" t="inlineStr">
        <is>
          <t>Day(s)</t>
        </is>
      </c>
      <c r="BH312" t="inlineStr">
        <is>
          <t>Liquid</t>
        </is>
      </c>
      <c r="BI312" t="inlineStr">
        <is>
          <t>DTXSID7020009</t>
        </is>
      </c>
      <c r="BJ312"/>
      <c r="BK312"/>
      <c r="BL312" t="inlineStr">
        <is>
          <t>Acute</t>
        </is>
      </c>
      <c r="BM312"/>
      <c r="BN312"/>
      <c r="BO312"/>
      <c r="BP312"/>
      <c r="BQ312"/>
      <c r="BR312"/>
      <c r="BS312"/>
      <c r="BT312" t="inlineStr">
        <is>
          <t>--</t>
        </is>
      </c>
      <c r="BU312"/>
      <c r="BV312"/>
      <c r="BW312"/>
      <c r="BX312"/>
      <c r="BY312"/>
      <c r="BZ312"/>
      <c r="CA312"/>
      <c r="CB312"/>
      <c r="CC312"/>
      <c r="CD312"/>
      <c r="CE312"/>
      <c r="CF312"/>
      <c r="CG312"/>
      <c r="CH312"/>
      <c r="CI312"/>
      <c r="CJ312" t="inlineStr">
        <is>
          <t xml:space="preserve">SOURCE/NR//TMETH/DOUDOROFF ET. AL. (1951).//MEDIA/SOFT WATER.//   </t>
        </is>
      </c>
      <c r="CK312" t="inlineStr">
        <is>
          <t>Henderson,C., Q.H. Pickering, and A.E. Lemke</t>
        </is>
      </c>
      <c r="CL312" t="n">
        <v>923.0</v>
      </c>
      <c r="CM312" t="inlineStr">
        <is>
          <t>The Effect of Some Organic Cyanides (Nitriles) on Fish</t>
        </is>
      </c>
      <c r="CN312" t="inlineStr">
        <is>
          <t>Proceedings of the 15th Industrial Waste Conference, Purdue University65(2): 120-130</t>
        </is>
      </c>
      <c r="CO312" t="n">
        <v>1961.0</v>
      </c>
      <c r="CP312" t="inlineStr">
        <is>
          <t>Henderson,C., Q.H. Pickering, and A.E. Lemke (1961). The Effect of Some Organic Cyanides (Nitriles) on Fish. Proceedings of the 15th Industrial Waste Conference, Purdue University, 65, (2), 120-130. ECOREF#:923</t>
        </is>
      </c>
    </row>
    <row r="313">
      <c r="A313" t="n">
        <v>75058.0</v>
      </c>
      <c r="B313" t="inlineStr">
        <is>
          <t>Acetonitrile</t>
        </is>
      </c>
      <c r="C313"/>
      <c r="D313" t="inlineStr">
        <is>
          <t>Measured</t>
        </is>
      </c>
      <c r="E313" t="inlineStr">
        <is>
          <t>Not coded</t>
        </is>
      </c>
      <c r="F313"/>
      <c r="G313" t="n">
        <v>99.9</v>
      </c>
      <c r="H313"/>
      <c r="I313"/>
      <c r="J313"/>
      <c r="K313"/>
      <c r="L313" t="inlineStr">
        <is>
          <t>Pimephales promelas</t>
        </is>
      </c>
      <c r="M313" t="inlineStr">
        <is>
          <t>Fathead Minnow</t>
        </is>
      </c>
      <c r="N313"/>
      <c r="O313"/>
      <c r="P313"/>
      <c r="Q313"/>
      <c r="R313" t="n">
        <v>26.0</v>
      </c>
      <c r="S313"/>
      <c r="T313" t="n">
        <v>31.0</v>
      </c>
      <c r="U313" t="inlineStr">
        <is>
          <t>Day(s)</t>
        </is>
      </c>
      <c r="V313" t="inlineStr">
        <is>
          <t>Flow-through</t>
        </is>
      </c>
      <c r="W313" t="inlineStr">
        <is>
          <t>Fresh water</t>
        </is>
      </c>
      <c r="X313" t="inlineStr">
        <is>
          <t>Lab</t>
        </is>
      </c>
      <c r="Y313"/>
      <c r="Z313" t="inlineStr">
        <is>
          <t>Active ingredient</t>
        </is>
      </c>
      <c r="AA313"/>
      <c r="AB313" t="n">
        <v>1640.0</v>
      </c>
      <c r="AC313"/>
      <c r="AD313" t="n">
        <v>1600.0</v>
      </c>
      <c r="AE313"/>
      <c r="AF313" t="n">
        <v>1690.0</v>
      </c>
      <c r="AG313" t="inlineStr">
        <is>
          <t>AI mg/L</t>
        </is>
      </c>
      <c r="AH313"/>
      <c r="AI313"/>
      <c r="AJ313"/>
      <c r="AK313"/>
      <c r="AL313"/>
      <c r="AM313"/>
      <c r="AN313"/>
      <c r="AO313"/>
      <c r="AP313"/>
      <c r="AQ313"/>
      <c r="AR313"/>
      <c r="AS313"/>
      <c r="AT313"/>
      <c r="AU313"/>
      <c r="AV313"/>
      <c r="AW313"/>
      <c r="AX313" t="inlineStr">
        <is>
          <t>Mortality</t>
        </is>
      </c>
      <c r="AY313" t="inlineStr">
        <is>
          <t>Mortality</t>
        </is>
      </c>
      <c r="AZ313" t="inlineStr">
        <is>
          <t>LC50</t>
        </is>
      </c>
      <c r="BA313"/>
      <c r="BB313" t="n">
        <v>4.0</v>
      </c>
      <c r="BC313"/>
      <c r="BD313"/>
      <c r="BE313"/>
      <c r="BF313"/>
      <c r="BG313" t="inlineStr">
        <is>
          <t>Day(s)</t>
        </is>
      </c>
      <c r="BH313" t="inlineStr">
        <is>
          <t>Pure</t>
        </is>
      </c>
      <c r="BI313" t="inlineStr">
        <is>
          <t>DTXSID7020009</t>
        </is>
      </c>
      <c r="BJ313"/>
      <c r="BK313"/>
      <c r="BL313"/>
      <c r="BM313"/>
      <c r="BN313"/>
      <c r="BO313"/>
      <c r="BP313"/>
      <c r="BQ313"/>
      <c r="BR313"/>
      <c r="BS313"/>
      <c r="BT313" t="inlineStr">
        <is>
          <t>--</t>
        </is>
      </c>
      <c r="BU313"/>
      <c r="BV313"/>
      <c r="BW313"/>
      <c r="BX313"/>
      <c r="BY313"/>
      <c r="BZ313"/>
      <c r="CA313"/>
      <c r="CB313"/>
      <c r="CC313"/>
      <c r="CD313"/>
      <c r="CE313"/>
      <c r="CF313"/>
      <c r="CG313"/>
      <c r="CH313"/>
      <c r="CI313" t="inlineStr">
        <is>
          <t xml:space="preserve"> Death in the B concentration was due to handling.  Affected fish swam at the surface, had abdominal swelling and lost equilibrNAm prior to death. </t>
        </is>
      </c>
      <c r="CJ313" t="inlineStr">
        <is>
          <t xml:space="preserve">   Death in the B concentration was due to handling.  Affected fish swam at the surface, had abdominal swelling and lost equilibrNAm prior to death. </t>
        </is>
      </c>
      <c r="CK313" t="inlineStr">
        <is>
          <t>Brooke,L.T., D.J. Call, D.L. Geiger, and C.E. Northcott</t>
        </is>
      </c>
      <c r="CL313" t="n">
        <v>12448.0</v>
      </c>
      <c r="CM313" t="inlineStr">
        <is>
          <t>Acute Toxicities of Organic Chemicals to Fathead Minnows (Pimephales promelas), Vol. 1</t>
        </is>
      </c>
      <c r="CN313" t="inlineStr">
        <is>
          <t>Center for Lake Superior Environmental Studies, University of Wisconsin-Superior, Superior, WI:414 p.</t>
        </is>
      </c>
      <c r="CO313" t="n">
        <v>1984.0</v>
      </c>
      <c r="CP313" t="inlineStr">
        <is>
          <t>Brooke,L.T., D.J. Call, D.L. Geiger, and C.E. Northcott (1984). Acute Toxicities of Organic Chemicals to Fathead Minnows (Pimephales promelas), Vol. 1. Center for Lake Superior Environmental Studies, University of Wisconsin-Superior, Superior, WI, 414 p. ECOREF#:12448</t>
        </is>
      </c>
    </row>
    <row r="314">
      <c r="A314" t="n">
        <v>75070.0</v>
      </c>
      <c r="B314" t="inlineStr">
        <is>
          <t>Acetaldehyde</t>
        </is>
      </c>
      <c r="C314"/>
      <c r="D314" t="inlineStr">
        <is>
          <t>Measured</t>
        </is>
      </c>
      <c r="E314" t="inlineStr">
        <is>
          <t>Not coded</t>
        </is>
      </c>
      <c r="F314"/>
      <c r="G314" t="n">
        <v>99.0</v>
      </c>
      <c r="H314"/>
      <c r="I314"/>
      <c r="J314"/>
      <c r="K314"/>
      <c r="L314" t="inlineStr">
        <is>
          <t>Pimephales promelas</t>
        </is>
      </c>
      <c r="M314" t="inlineStr">
        <is>
          <t>Fathead Minnow</t>
        </is>
      </c>
      <c r="N314"/>
      <c r="O314"/>
      <c r="P314"/>
      <c r="Q314"/>
      <c r="R314" t="n">
        <v>27.0</v>
      </c>
      <c r="S314"/>
      <c r="T314" t="n">
        <v>33.0</v>
      </c>
      <c r="U314" t="inlineStr">
        <is>
          <t>Day(s)</t>
        </is>
      </c>
      <c r="V314" t="inlineStr">
        <is>
          <t>Flow-through</t>
        </is>
      </c>
      <c r="W314" t="inlineStr">
        <is>
          <t>Fresh water</t>
        </is>
      </c>
      <c r="X314" t="inlineStr">
        <is>
          <t>Lab</t>
        </is>
      </c>
      <c r="Y314"/>
      <c r="Z314" t="inlineStr">
        <is>
          <t>Active ingredient</t>
        </is>
      </c>
      <c r="AA314"/>
      <c r="AB314" t="n">
        <v>37.2</v>
      </c>
      <c r="AC314"/>
      <c r="AD314" t="n">
        <v>31.1</v>
      </c>
      <c r="AE314"/>
      <c r="AF314" t="n">
        <v>44.4</v>
      </c>
      <c r="AG314" t="inlineStr">
        <is>
          <t>AI mg/L</t>
        </is>
      </c>
      <c r="AH314"/>
      <c r="AI314"/>
      <c r="AJ314"/>
      <c r="AK314"/>
      <c r="AL314"/>
      <c r="AM314"/>
      <c r="AN314"/>
      <c r="AO314"/>
      <c r="AP314"/>
      <c r="AQ314"/>
      <c r="AR314"/>
      <c r="AS314"/>
      <c r="AT314"/>
      <c r="AU314"/>
      <c r="AV314"/>
      <c r="AW314"/>
      <c r="AX314" t="inlineStr">
        <is>
          <t>Mortality</t>
        </is>
      </c>
      <c r="AY314" t="inlineStr">
        <is>
          <t>Mortality</t>
        </is>
      </c>
      <c r="AZ314" t="inlineStr">
        <is>
          <t>LC50</t>
        </is>
      </c>
      <c r="BA314"/>
      <c r="BB314" t="n">
        <v>4.0</v>
      </c>
      <c r="BC314"/>
      <c r="BD314"/>
      <c r="BE314"/>
      <c r="BF314"/>
      <c r="BG314" t="inlineStr">
        <is>
          <t>Day(s)</t>
        </is>
      </c>
      <c r="BH314" t="inlineStr">
        <is>
          <t>Pure</t>
        </is>
      </c>
      <c r="BI314" t="inlineStr">
        <is>
          <t>DTXSID5039224</t>
        </is>
      </c>
      <c r="BJ314"/>
      <c r="BK314"/>
      <c r="BL314"/>
      <c r="BM314"/>
      <c r="BN314"/>
      <c r="BO314"/>
      <c r="BP314"/>
      <c r="BQ314"/>
      <c r="BR314"/>
      <c r="BS314"/>
      <c r="BT314" t="inlineStr">
        <is>
          <t>--</t>
        </is>
      </c>
      <c r="BU314"/>
      <c r="BV314"/>
      <c r="BW314"/>
      <c r="BX314"/>
      <c r="BY314"/>
      <c r="BZ314"/>
      <c r="CA314"/>
      <c r="CB314"/>
      <c r="CC314"/>
      <c r="CD314"/>
      <c r="CE314"/>
      <c r="CF314"/>
      <c r="CG314"/>
      <c r="CH314"/>
      <c r="CI314" t="inlineStr">
        <is>
          <t xml:space="preserve"> Affected fish lost schooling behavior, had abnormally red gills, were hemorrhaging and lost equilibrium prior to death.  Measured concentrations were lower than nominal. concentrations due to volatility. </t>
        </is>
      </c>
      <c r="CJ314" t="inlineStr">
        <is>
          <t xml:space="preserve">   Affected fish lost schooling behavior, had abnormally red gills, were hemorrhaging and lost equilibrium prior to death.  Measured concentrations were lower than nominal. concentrations due to volatility. </t>
        </is>
      </c>
      <c r="CK314" t="inlineStr">
        <is>
          <t>Geiger,D.L., L.T. Brooke, and D.J. Call</t>
        </is>
      </c>
      <c r="CL314" t="n">
        <v>3217.0</v>
      </c>
      <c r="CM314" t="inlineStr">
        <is>
          <t>Acute Toxicities of Organic Chemicals to Fathead Minnows (Pimephales promelas), Volume V</t>
        </is>
      </c>
      <c r="CN314" t="inlineStr">
        <is>
          <t>Center for Lake Superior Environmental Studies, University of Wisconsin, Superior, WI:332 p.</t>
        </is>
      </c>
      <c r="CO314" t="n">
        <v>1990.0</v>
      </c>
      <c r="CP314" t="inlineStr">
        <is>
          <t>Geiger,D.L., L.T. Brooke, and D.J. Call (1990). Acute Toxicities of Organic Chemicals to Fathead Minnows (Pimephales promelas), Volume V. Center for Lake Superior Environmental Studies, University of Wisconsin, Superior, WI, 332 p. ECOREF#:3217</t>
        </is>
      </c>
    </row>
    <row r="315">
      <c r="A315" t="n">
        <v>75070.0</v>
      </c>
      <c r="B315" t="inlineStr">
        <is>
          <t>Acetaldehyde</t>
        </is>
      </c>
      <c r="C315"/>
      <c r="D315" t="inlineStr">
        <is>
          <t>Measured</t>
        </is>
      </c>
      <c r="E315" t="inlineStr">
        <is>
          <t>Not coded</t>
        </is>
      </c>
      <c r="F315"/>
      <c r="G315" t="n">
        <v>99.0</v>
      </c>
      <c r="H315"/>
      <c r="I315"/>
      <c r="J315"/>
      <c r="K315"/>
      <c r="L315" t="inlineStr">
        <is>
          <t>Pimephales promelas</t>
        </is>
      </c>
      <c r="M315" t="inlineStr">
        <is>
          <t>Fathead Minnow</t>
        </is>
      </c>
      <c r="N315"/>
      <c r="O315"/>
      <c r="P315" t="n">
        <v>30.0</v>
      </c>
      <c r="Q315"/>
      <c r="R315"/>
      <c r="S315"/>
      <c r="T315"/>
      <c r="U315" t="inlineStr">
        <is>
          <t>Day(s)</t>
        </is>
      </c>
      <c r="V315" t="inlineStr">
        <is>
          <t>Static</t>
        </is>
      </c>
      <c r="W315" t="inlineStr">
        <is>
          <t>Fresh water</t>
        </is>
      </c>
      <c r="X315" t="inlineStr">
        <is>
          <t>Lab</t>
        </is>
      </c>
      <c r="Y315"/>
      <c r="Z315" t="inlineStr">
        <is>
          <t>Active ingredient</t>
        </is>
      </c>
      <c r="AA315"/>
      <c r="AB315" t="n">
        <v>43.1</v>
      </c>
      <c r="AC315"/>
      <c r="AD315" t="n">
        <v>39.8</v>
      </c>
      <c r="AE315"/>
      <c r="AF315" t="n">
        <v>46.8</v>
      </c>
      <c r="AG315" t="inlineStr">
        <is>
          <t>AI mg/L</t>
        </is>
      </c>
      <c r="AH315"/>
      <c r="AI315"/>
      <c r="AJ315"/>
      <c r="AK315"/>
      <c r="AL315"/>
      <c r="AM315"/>
      <c r="AN315"/>
      <c r="AO315"/>
      <c r="AP315"/>
      <c r="AQ315"/>
      <c r="AR315"/>
      <c r="AS315"/>
      <c r="AT315"/>
      <c r="AU315"/>
      <c r="AV315"/>
      <c r="AW315"/>
      <c r="AX315" t="inlineStr">
        <is>
          <t>Mortality</t>
        </is>
      </c>
      <c r="AY315" t="inlineStr">
        <is>
          <t>Mortality</t>
        </is>
      </c>
      <c r="AZ315" t="inlineStr">
        <is>
          <t>LC50</t>
        </is>
      </c>
      <c r="BA315"/>
      <c r="BB315" t="n">
        <v>4.0</v>
      </c>
      <c r="BC315"/>
      <c r="BD315"/>
      <c r="BE315"/>
      <c r="BF315"/>
      <c r="BG315" t="inlineStr">
        <is>
          <t>Day(s)</t>
        </is>
      </c>
      <c r="BH315" t="inlineStr">
        <is>
          <t>Pure</t>
        </is>
      </c>
      <c r="BI315" t="inlineStr">
        <is>
          <t>DTXSID5039224</t>
        </is>
      </c>
      <c r="BJ315"/>
      <c r="BK315"/>
      <c r="BL315"/>
      <c r="BM315"/>
      <c r="BN315"/>
      <c r="BO315"/>
      <c r="BP315"/>
      <c r="BQ315"/>
      <c r="BR315"/>
      <c r="BS315"/>
      <c r="BT315" t="inlineStr">
        <is>
          <t>--</t>
        </is>
      </c>
      <c r="BU315"/>
      <c r="BV315"/>
      <c r="BW315"/>
      <c r="BX315"/>
      <c r="BY315"/>
      <c r="BZ315"/>
      <c r="CA315"/>
      <c r="CB315"/>
      <c r="CC315"/>
      <c r="CD315"/>
      <c r="CE315"/>
      <c r="CF315"/>
      <c r="CG315"/>
      <c r="CH315"/>
      <c r="CI315"/>
      <c r="CJ315"/>
      <c r="CK315" t="inlineStr">
        <is>
          <t>Brooke,L.</t>
        </is>
      </c>
      <c r="CL315" t="n">
        <v>14339.0</v>
      </c>
      <c r="CM315" t="inlineStr">
        <is>
          <t>Report of the Flow-Through and Static Acute Test Comparisons with Fathead Minnows and Acute Tests with an Amphipod and a Cladoceran</t>
        </is>
      </c>
      <c r="CN315" t="inlineStr">
        <is>
          <t>Memo to L.Larson, Center for Lake Superior Environmental Studies dated August 31:24 p.</t>
        </is>
      </c>
      <c r="CO315" t="n">
        <v>1987.0</v>
      </c>
      <c r="CP315" t="inlineStr">
        <is>
          <t>Brooke,L. (1987). Report of the Flow-Through and Static Acute Test Comparisons with Fathead Minnows and Acute Tests with an Amphipod and a Cladoceran. Memo to L.Larson, Center for Lake Superior Environmental Studies dated August 31, 24 p. ECOREF#:14339</t>
        </is>
      </c>
    </row>
    <row r="316">
      <c r="A316" t="n">
        <v>75070.0</v>
      </c>
      <c r="B316" t="inlineStr">
        <is>
          <t>Acetaldehyde</t>
        </is>
      </c>
      <c r="C316"/>
      <c r="D316" t="inlineStr">
        <is>
          <t>Measured</t>
        </is>
      </c>
      <c r="E316" t="inlineStr">
        <is>
          <t>Not coded</t>
        </is>
      </c>
      <c r="F316"/>
      <c r="G316" t="n">
        <v>99.0</v>
      </c>
      <c r="H316"/>
      <c r="I316"/>
      <c r="J316"/>
      <c r="K316"/>
      <c r="L316" t="inlineStr">
        <is>
          <t>Pimephales promelas</t>
        </is>
      </c>
      <c r="M316" t="inlineStr">
        <is>
          <t>Fathead Minnow</t>
        </is>
      </c>
      <c r="N316"/>
      <c r="O316"/>
      <c r="P316" t="n">
        <v>30.0</v>
      </c>
      <c r="Q316"/>
      <c r="R316"/>
      <c r="S316"/>
      <c r="T316"/>
      <c r="U316" t="inlineStr">
        <is>
          <t>Day(s)</t>
        </is>
      </c>
      <c r="V316" t="inlineStr">
        <is>
          <t>Flow-through</t>
        </is>
      </c>
      <c r="W316" t="inlineStr">
        <is>
          <t>Fresh water</t>
        </is>
      </c>
      <c r="X316" t="inlineStr">
        <is>
          <t>Lab</t>
        </is>
      </c>
      <c r="Y316"/>
      <c r="Z316" t="inlineStr">
        <is>
          <t>Active ingredient</t>
        </is>
      </c>
      <c r="AA316"/>
      <c r="AB316" t="n">
        <v>30.8</v>
      </c>
      <c r="AC316"/>
      <c r="AD316" t="n">
        <v>28.0</v>
      </c>
      <c r="AE316"/>
      <c r="AF316" t="n">
        <v>34.0</v>
      </c>
      <c r="AG316" t="inlineStr">
        <is>
          <t>AI mg/L</t>
        </is>
      </c>
      <c r="AH316"/>
      <c r="AI316"/>
      <c r="AJ316"/>
      <c r="AK316"/>
      <c r="AL316"/>
      <c r="AM316"/>
      <c r="AN316"/>
      <c r="AO316"/>
      <c r="AP316"/>
      <c r="AQ316"/>
      <c r="AR316"/>
      <c r="AS316"/>
      <c r="AT316"/>
      <c r="AU316"/>
      <c r="AV316"/>
      <c r="AW316"/>
      <c r="AX316" t="inlineStr">
        <is>
          <t>Mortality</t>
        </is>
      </c>
      <c r="AY316" t="inlineStr">
        <is>
          <t>Mortality</t>
        </is>
      </c>
      <c r="AZ316" t="inlineStr">
        <is>
          <t>LC50</t>
        </is>
      </c>
      <c r="BA316"/>
      <c r="BB316" t="n">
        <v>4.0</v>
      </c>
      <c r="BC316"/>
      <c r="BD316"/>
      <c r="BE316"/>
      <c r="BF316"/>
      <c r="BG316" t="inlineStr">
        <is>
          <t>Day(s)</t>
        </is>
      </c>
      <c r="BH316" t="inlineStr">
        <is>
          <t>Pure</t>
        </is>
      </c>
      <c r="BI316" t="inlineStr">
        <is>
          <t>DTXSID5039224</t>
        </is>
      </c>
      <c r="BJ316"/>
      <c r="BK316"/>
      <c r="BL316"/>
      <c r="BM316"/>
      <c r="BN316"/>
      <c r="BO316"/>
      <c r="BP316"/>
      <c r="BQ316"/>
      <c r="BR316"/>
      <c r="BS316"/>
      <c r="BT316" t="inlineStr">
        <is>
          <t>--</t>
        </is>
      </c>
      <c r="BU316"/>
      <c r="BV316"/>
      <c r="BW316"/>
      <c r="BX316"/>
      <c r="BY316"/>
      <c r="BZ316"/>
      <c r="CA316"/>
      <c r="CB316"/>
      <c r="CC316"/>
      <c r="CD316"/>
      <c r="CE316"/>
      <c r="CF316"/>
      <c r="CG316"/>
      <c r="CH316"/>
      <c r="CI316" t="inlineStr">
        <is>
          <t xml:space="preserve"> Stressed immediately upon introduction to high concen-    NR tration.  Affected fish lost equilibrium prior to death. NA </t>
        </is>
      </c>
      <c r="CJ316" t="inlineStr">
        <is>
          <t xml:space="preserve">   Stressed immediately upon introduction to high concen-    NR tration.  Affected fish lost equilibrium prior to death. NA </t>
        </is>
      </c>
      <c r="CK316" t="inlineStr">
        <is>
          <t>Brooke,L.T., D.J. Call, D.L. Geiger, and C.E. Northcott</t>
        </is>
      </c>
      <c r="CL316" t="n">
        <v>12448.0</v>
      </c>
      <c r="CM316" t="inlineStr">
        <is>
          <t>Acute Toxicities of Organic Chemicals to Fathead Minnows (Pimephales promelas), Vol. 1</t>
        </is>
      </c>
      <c r="CN316" t="inlineStr">
        <is>
          <t>Center for Lake Superior Environmental Studies, University of Wisconsin-Superior, Superior, WI:414 p.</t>
        </is>
      </c>
      <c r="CO316" t="n">
        <v>1984.0</v>
      </c>
      <c r="CP316" t="inlineStr">
        <is>
          <t>Brooke,L.T., D.J. Call, D.L. Geiger, and C.E. Northcott (1984). Acute Toxicities of Organic Chemicals to Fathead Minnows (Pimephales promelas), Vol. 1. Center for Lake Superior Environmental Studies, University of Wisconsin-Superior, Superior, WI, 414 p. ECOREF#:12448</t>
        </is>
      </c>
    </row>
    <row r="317">
      <c r="A317" t="n">
        <v>75070.0</v>
      </c>
      <c r="B317" t="inlineStr">
        <is>
          <t>Acetaldehyde</t>
        </is>
      </c>
      <c r="C317"/>
      <c r="D317" t="inlineStr">
        <is>
          <t>Measured</t>
        </is>
      </c>
      <c r="E317" t="inlineStr">
        <is>
          <t>Not coded</t>
        </is>
      </c>
      <c r="F317"/>
      <c r="G317" t="n">
        <v>99.0</v>
      </c>
      <c r="H317"/>
      <c r="I317"/>
      <c r="J317"/>
      <c r="K317"/>
      <c r="L317" t="inlineStr">
        <is>
          <t>Pimephales promelas</t>
        </is>
      </c>
      <c r="M317" t="inlineStr">
        <is>
          <t>Fathead Minnow</t>
        </is>
      </c>
      <c r="N317"/>
      <c r="O317"/>
      <c r="P317" t="n">
        <v>30.0</v>
      </c>
      <c r="Q317"/>
      <c r="R317"/>
      <c r="S317"/>
      <c r="T317"/>
      <c r="U317" t="inlineStr">
        <is>
          <t>Day(s)</t>
        </is>
      </c>
      <c r="V317" t="inlineStr">
        <is>
          <t>Flow-through</t>
        </is>
      </c>
      <c r="W317" t="inlineStr">
        <is>
          <t>Fresh water</t>
        </is>
      </c>
      <c r="X317" t="inlineStr">
        <is>
          <t>Lab</t>
        </is>
      </c>
      <c r="Y317"/>
      <c r="Z317" t="inlineStr">
        <is>
          <t>Active ingredient</t>
        </is>
      </c>
      <c r="AA317"/>
      <c r="AB317" t="n">
        <v>36.8</v>
      </c>
      <c r="AC317"/>
      <c r="AD317" t="n">
        <v>30.8</v>
      </c>
      <c r="AE317"/>
      <c r="AF317" t="n">
        <v>43.9</v>
      </c>
      <c r="AG317" t="inlineStr">
        <is>
          <t>AI mg/L</t>
        </is>
      </c>
      <c r="AH317"/>
      <c r="AI317"/>
      <c r="AJ317"/>
      <c r="AK317"/>
      <c r="AL317"/>
      <c r="AM317"/>
      <c r="AN317"/>
      <c r="AO317"/>
      <c r="AP317"/>
      <c r="AQ317"/>
      <c r="AR317"/>
      <c r="AS317"/>
      <c r="AT317"/>
      <c r="AU317"/>
      <c r="AV317"/>
      <c r="AW317"/>
      <c r="AX317" t="inlineStr">
        <is>
          <t>Mortality</t>
        </is>
      </c>
      <c r="AY317" t="inlineStr">
        <is>
          <t>Mortality</t>
        </is>
      </c>
      <c r="AZ317" t="inlineStr">
        <is>
          <t>LC50</t>
        </is>
      </c>
      <c r="BA317"/>
      <c r="BB317" t="n">
        <v>4.0</v>
      </c>
      <c r="BC317"/>
      <c r="BD317"/>
      <c r="BE317"/>
      <c r="BF317"/>
      <c r="BG317" t="inlineStr">
        <is>
          <t>Day(s)</t>
        </is>
      </c>
      <c r="BH317" t="inlineStr">
        <is>
          <t>Pure</t>
        </is>
      </c>
      <c r="BI317" t="inlineStr">
        <is>
          <t>DTXSID5039224</t>
        </is>
      </c>
      <c r="BJ317"/>
      <c r="BK317"/>
      <c r="BL317"/>
      <c r="BM317"/>
      <c r="BN317"/>
      <c r="BO317"/>
      <c r="BP317"/>
      <c r="BQ317"/>
      <c r="BR317"/>
      <c r="BS317"/>
      <c r="BT317" t="inlineStr">
        <is>
          <t>--</t>
        </is>
      </c>
      <c r="BU317"/>
      <c r="BV317"/>
      <c r="BW317"/>
      <c r="BX317"/>
      <c r="BY317"/>
      <c r="BZ317"/>
      <c r="CA317"/>
      <c r="CB317"/>
      <c r="CC317"/>
      <c r="CD317"/>
      <c r="CE317"/>
      <c r="CF317"/>
      <c r="CG317"/>
      <c r="CH317"/>
      <c r="CI317"/>
      <c r="CJ317"/>
      <c r="CK317" t="inlineStr">
        <is>
          <t>Brooke,L.</t>
        </is>
      </c>
      <c r="CL317" t="n">
        <v>14339.0</v>
      </c>
      <c r="CM317" t="inlineStr">
        <is>
          <t>Report of the Flow-Through and Static Acute Test Comparisons with Fathead Minnows and Acute Tests with an Amphipod and a Cladoceran</t>
        </is>
      </c>
      <c r="CN317" t="inlineStr">
        <is>
          <t>Memo to L.Larson, Center for Lake Superior Environmental Studies dated August 31:24 p.</t>
        </is>
      </c>
      <c r="CO317" t="n">
        <v>1987.0</v>
      </c>
      <c r="CP317" t="inlineStr">
        <is>
          <t>Brooke,L. (1987). Report of the Flow-Through and Static Acute Test Comparisons with Fathead Minnows and Acute Tests with an Amphipod and a Cladoceran. Memo to L.Larson, Center for Lake Superior Environmental Studies dated August 31, 24 p. ECOREF#:14339</t>
        </is>
      </c>
    </row>
    <row r="318">
      <c r="A318" t="n">
        <v>75092.0</v>
      </c>
      <c r="B318" t="inlineStr">
        <is>
          <t>Methylene chloride</t>
        </is>
      </c>
      <c r="C318"/>
      <c r="D318" t="inlineStr">
        <is>
          <t>Measured</t>
        </is>
      </c>
      <c r="E318" t="inlineStr">
        <is>
          <t>Not reported</t>
        </is>
      </c>
      <c r="F318" t="inlineStr">
        <is>
          <t>&gt;</t>
        </is>
      </c>
      <c r="G318" t="n">
        <v>99.0</v>
      </c>
      <c r="H318"/>
      <c r="I318"/>
      <c r="J318"/>
      <c r="K318"/>
      <c r="L318" t="inlineStr">
        <is>
          <t>Pimephales promelas</t>
        </is>
      </c>
      <c r="M318" t="inlineStr">
        <is>
          <t>Fathead Minnow</t>
        </is>
      </c>
      <c r="N318"/>
      <c r="O318"/>
      <c r="P318" t="n">
        <v>30.0</v>
      </c>
      <c r="Q318"/>
      <c r="R318"/>
      <c r="S318"/>
      <c r="T318"/>
      <c r="U318" t="inlineStr">
        <is>
          <t>Day(s)</t>
        </is>
      </c>
      <c r="V318" t="inlineStr">
        <is>
          <t>Flow-through</t>
        </is>
      </c>
      <c r="W318" t="inlineStr">
        <is>
          <t>Fresh water</t>
        </is>
      </c>
      <c r="X318" t="inlineStr">
        <is>
          <t>Lab</t>
        </is>
      </c>
      <c r="Y318"/>
      <c r="Z318" t="inlineStr">
        <is>
          <t>Active ingredient</t>
        </is>
      </c>
      <c r="AA318"/>
      <c r="AB318" t="n">
        <v>330.0</v>
      </c>
      <c r="AC318"/>
      <c r="AD318" t="n">
        <v>293.0</v>
      </c>
      <c r="AE318"/>
      <c r="AF318" t="n">
        <v>372.0</v>
      </c>
      <c r="AG318" t="inlineStr">
        <is>
          <t>AI mg/L</t>
        </is>
      </c>
      <c r="AH318"/>
      <c r="AI318"/>
      <c r="AJ318"/>
      <c r="AK318"/>
      <c r="AL318"/>
      <c r="AM318"/>
      <c r="AN318"/>
      <c r="AO318"/>
      <c r="AP318"/>
      <c r="AQ318"/>
      <c r="AR318"/>
      <c r="AS318"/>
      <c r="AT318"/>
      <c r="AU318"/>
      <c r="AV318"/>
      <c r="AW318"/>
      <c r="AX318" t="inlineStr">
        <is>
          <t>Mortality</t>
        </is>
      </c>
      <c r="AY318" t="inlineStr">
        <is>
          <t>Mortality</t>
        </is>
      </c>
      <c r="AZ318" t="inlineStr">
        <is>
          <t>LC50</t>
        </is>
      </c>
      <c r="BA318"/>
      <c r="BB318" t="n">
        <v>4.0</v>
      </c>
      <c r="BC318"/>
      <c r="BD318"/>
      <c r="BE318"/>
      <c r="BF318"/>
      <c r="BG318" t="inlineStr">
        <is>
          <t>Day(s)</t>
        </is>
      </c>
      <c r="BH318"/>
      <c r="BI318" t="inlineStr">
        <is>
          <t>DTXSID0020868</t>
        </is>
      </c>
      <c r="BJ318"/>
      <c r="BK318"/>
      <c r="BL318" t="inlineStr">
        <is>
          <t>Acute</t>
        </is>
      </c>
      <c r="BM318"/>
      <c r="BN318"/>
      <c r="BO318"/>
      <c r="BP318"/>
      <c r="BQ318"/>
      <c r="BR318"/>
      <c r="BS318"/>
      <c r="BT318" t="inlineStr">
        <is>
          <t>--</t>
        </is>
      </c>
      <c r="BU318"/>
      <c r="BV318"/>
      <c r="BW318"/>
      <c r="BX318"/>
      <c r="BY318"/>
      <c r="BZ318"/>
      <c r="CA318"/>
      <c r="CB318"/>
      <c r="CC318"/>
      <c r="CD318"/>
      <c r="CE318"/>
      <c r="CF318"/>
      <c r="CG318"/>
      <c r="CH318"/>
      <c r="CI318"/>
      <c r="CJ318" t="inlineStr">
        <is>
          <t xml:space="preserve">SOURCE/FROM US EPA ENVIRONMENTAL RESEARCH LABORATORY-DULUTH AND THE UNIVERSITY OF WISCONSIN-SUPERIOR CAMPUS//MEDIA/LAKE SUPERIOR WATER OR DECHLORINATED WATER//   </t>
        </is>
      </c>
      <c r="CK318" t="inlineStr">
        <is>
          <t>Geiger,D.L., S.H. Poirier, L.T. Brooke, and D.J. Call</t>
        </is>
      </c>
      <c r="CL318" t="n">
        <v>12858.0</v>
      </c>
      <c r="CM318" t="inlineStr">
        <is>
          <t>Acute Toxicities of Organic Chemicals to Fathead Minnows (Pimephales promelas) Volume III</t>
        </is>
      </c>
      <c r="CN318" t="inlineStr">
        <is>
          <t>Center for Lake Superior Environmental Studies, University of Wisconsin, Superior, WI:328 p.</t>
        </is>
      </c>
      <c r="CO318" t="n">
        <v>1986.0</v>
      </c>
      <c r="CP318" t="inlineStr">
        <is>
          <t>Geiger,D.L., S.H. Poirier, L.T. Brooke, and D.J. Call (1986). Acute Toxicities of Organic Chemicals to Fathead Minnows (Pimephales promelas) Volume III. Center for Lake Superior Environmental Studies, University of Wisconsin, Superior, WI, 328 p. ECOREF#:12858</t>
        </is>
      </c>
    </row>
    <row r="319">
      <c r="A319" t="n">
        <v>75092.0</v>
      </c>
      <c r="B319" t="inlineStr">
        <is>
          <t>Methylene chloride</t>
        </is>
      </c>
      <c r="C319"/>
      <c r="D319" t="inlineStr">
        <is>
          <t>Unmeasured</t>
        </is>
      </c>
      <c r="E319" t="inlineStr">
        <is>
          <t>United States Environmental Protection Agency</t>
        </is>
      </c>
      <c r="F319"/>
      <c r="G319"/>
      <c r="H319"/>
      <c r="I319"/>
      <c r="J319"/>
      <c r="K319"/>
      <c r="L319" t="inlineStr">
        <is>
          <t>Pimephales promelas</t>
        </is>
      </c>
      <c r="M319" t="inlineStr">
        <is>
          <t>Fathead Minnow</t>
        </is>
      </c>
      <c r="N319" t="inlineStr">
        <is>
          <t>Adult</t>
        </is>
      </c>
      <c r="O319"/>
      <c r="P319"/>
      <c r="Q319"/>
      <c r="R319"/>
      <c r="S319"/>
      <c r="T319"/>
      <c r="U319"/>
      <c r="V319" t="inlineStr">
        <is>
          <t>Static</t>
        </is>
      </c>
      <c r="W319" t="inlineStr">
        <is>
          <t>Fresh water</t>
        </is>
      </c>
      <c r="X319" t="inlineStr">
        <is>
          <t>Lab</t>
        </is>
      </c>
      <c r="Y319"/>
      <c r="Z319" t="inlineStr">
        <is>
          <t>Formulation</t>
        </is>
      </c>
      <c r="AA319"/>
      <c r="AB319" t="n">
        <v>310.0</v>
      </c>
      <c r="AC319"/>
      <c r="AD319" t="n">
        <v>262.0</v>
      </c>
      <c r="AE319"/>
      <c r="AF319" t="n">
        <v>391.0</v>
      </c>
      <c r="AG319" t="inlineStr">
        <is>
          <t>AI mg/L</t>
        </is>
      </c>
      <c r="AH319"/>
      <c r="AI319"/>
      <c r="AJ319"/>
      <c r="AK319"/>
      <c r="AL319"/>
      <c r="AM319"/>
      <c r="AN319"/>
      <c r="AO319"/>
      <c r="AP319"/>
      <c r="AQ319"/>
      <c r="AR319"/>
      <c r="AS319"/>
      <c r="AT319"/>
      <c r="AU319"/>
      <c r="AV319"/>
      <c r="AW319"/>
      <c r="AX319" t="inlineStr">
        <is>
          <t>Mortality</t>
        </is>
      </c>
      <c r="AY319" t="inlineStr">
        <is>
          <t>Mortality</t>
        </is>
      </c>
      <c r="AZ319" t="inlineStr">
        <is>
          <t>LC50</t>
        </is>
      </c>
      <c r="BA319"/>
      <c r="BB319" t="n">
        <v>4.0</v>
      </c>
      <c r="BC319"/>
      <c r="BD319"/>
      <c r="BE319"/>
      <c r="BF319"/>
      <c r="BG319" t="inlineStr">
        <is>
          <t>Day(s)</t>
        </is>
      </c>
      <c r="BH319"/>
      <c r="BI319" t="inlineStr">
        <is>
          <t>DTXSID0020868</t>
        </is>
      </c>
      <c r="BJ319" t="inlineStr">
        <is>
          <t>10.1007/BF01683531</t>
        </is>
      </c>
      <c r="BK319"/>
      <c r="BL319"/>
      <c r="BM319"/>
      <c r="BN319"/>
      <c r="BO319"/>
      <c r="BP319"/>
      <c r="BQ319"/>
      <c r="BR319"/>
      <c r="BS319"/>
      <c r="BT319" t="inlineStr">
        <is>
          <t>--</t>
        </is>
      </c>
      <c r="BU319"/>
      <c r="BV319"/>
      <c r="BW319"/>
      <c r="BX319"/>
      <c r="BY319"/>
      <c r="BZ319"/>
      <c r="CA319"/>
      <c r="CB319"/>
      <c r="CC319"/>
      <c r="CD319"/>
      <c r="CE319"/>
      <c r="CF319"/>
      <c r="CG319"/>
      <c r="CH319"/>
      <c r="CI319"/>
      <c r="CJ319" t="inlineStr">
        <is>
          <t xml:space="preserve">SOURCE/FROM WHITE BEAR BAIT COMPANY, WHITE BEAR LAKE, MN//TMETH/EPA 660/3-75-009, 1975//MEDIA/ACTIVATED CARBON DECHLORINATED LAKE HURON WATER//   </t>
        </is>
      </c>
      <c r="CK319" t="inlineStr">
        <is>
          <t>Alexander,H.C., W.M. McCarty, and E.A. Bartlett</t>
        </is>
      </c>
      <c r="CL319" t="n">
        <v>973.0</v>
      </c>
      <c r="CM319" t="inlineStr">
        <is>
          <t>Toxicity of Perchloroethylene, Trichloroethylene, 1,1,1-Trichloroethane, and Methylene Chloride to Fathead Minnows</t>
        </is>
      </c>
      <c r="CN319" t="inlineStr">
        <is>
          <t>Bull. Environ. Contam. Toxicol.20(3): 344-352</t>
        </is>
      </c>
      <c r="CO319" t="n">
        <v>1978.0</v>
      </c>
      <c r="CP319" t="inlineStr">
        <is>
          <t>Alexander,H.C., W.M. McCarty, and E.A. Bartlett (1978). Toxicity of Perchloroethylene, Trichloroethylene, 1,1,1-Trichloroethane, and Methylene Chloride to Fathead Minnows. Bull. Environ. Contam. Toxicol., 20, (3), 344-352. doi:10.1007/BF01683531. ECOREF#:973</t>
        </is>
      </c>
    </row>
    <row r="320">
      <c r="A320" t="n">
        <v>75092.0</v>
      </c>
      <c r="B320" t="inlineStr">
        <is>
          <t>Methylene chloride</t>
        </is>
      </c>
      <c r="C320"/>
      <c r="D320" t="inlineStr">
        <is>
          <t>Unmeasured</t>
        </is>
      </c>
      <c r="E320" t="inlineStr">
        <is>
          <t>United States Environmental Protection Agency</t>
        </is>
      </c>
      <c r="F320"/>
      <c r="G320" t="n">
        <v>63.2</v>
      </c>
      <c r="H320"/>
      <c r="I320"/>
      <c r="J320"/>
      <c r="K320"/>
      <c r="L320" t="inlineStr">
        <is>
          <t>Pimephales promelas</t>
        </is>
      </c>
      <c r="M320" t="inlineStr">
        <is>
          <t>Fathead Minnow</t>
        </is>
      </c>
      <c r="N320"/>
      <c r="O320"/>
      <c r="P320"/>
      <c r="Q320"/>
      <c r="R320"/>
      <c r="S320"/>
      <c r="T320"/>
      <c r="U320"/>
      <c r="V320" t="inlineStr">
        <is>
          <t>Aquatic, unspecified</t>
        </is>
      </c>
      <c r="W320" t="inlineStr">
        <is>
          <t>Fresh water</t>
        </is>
      </c>
      <c r="X320" t="inlineStr">
        <is>
          <t>Lab</t>
        </is>
      </c>
      <c r="Y320" t="n">
        <v>6.0</v>
      </c>
      <c r="Z320" t="inlineStr">
        <is>
          <t>Formulation</t>
        </is>
      </c>
      <c r="AA320"/>
      <c r="AB320" t="n">
        <v>2.6</v>
      </c>
      <c r="AC320"/>
      <c r="AD320" t="n">
        <v>2.0</v>
      </c>
      <c r="AE320"/>
      <c r="AF320" t="n">
        <v>3.3</v>
      </c>
      <c r="AG320" t="inlineStr">
        <is>
          <t>AI mg/L</t>
        </is>
      </c>
      <c r="AH320"/>
      <c r="AI320"/>
      <c r="AJ320"/>
      <c r="AK320"/>
      <c r="AL320"/>
      <c r="AM320"/>
      <c r="AN320"/>
      <c r="AO320"/>
      <c r="AP320"/>
      <c r="AQ320"/>
      <c r="AR320"/>
      <c r="AS320"/>
      <c r="AT320"/>
      <c r="AU320"/>
      <c r="AV320"/>
      <c r="AW320"/>
      <c r="AX320" t="inlineStr">
        <is>
          <t>Mortality</t>
        </is>
      </c>
      <c r="AY320" t="inlineStr">
        <is>
          <t>Mortality</t>
        </is>
      </c>
      <c r="AZ320" t="inlineStr">
        <is>
          <t>LC50</t>
        </is>
      </c>
      <c r="BA320"/>
      <c r="BB320" t="n">
        <v>4.0</v>
      </c>
      <c r="BC320"/>
      <c r="BD320"/>
      <c r="BE320"/>
      <c r="BF320"/>
      <c r="BG320" t="inlineStr">
        <is>
          <t>Day(s)</t>
        </is>
      </c>
      <c r="BH320" t="inlineStr">
        <is>
          <t>Liquid</t>
        </is>
      </c>
      <c r="BI320" t="inlineStr">
        <is>
          <t>DTXSID0020868</t>
        </is>
      </c>
      <c r="BJ320"/>
      <c r="BK320"/>
      <c r="BL320" t="inlineStr">
        <is>
          <t>Acute</t>
        </is>
      </c>
      <c r="BM320"/>
      <c r="BN320"/>
      <c r="BO320"/>
      <c r="BP320"/>
      <c r="BQ320"/>
      <c r="BR320"/>
      <c r="BS320"/>
      <c r="BT320" t="inlineStr">
        <is>
          <t>--</t>
        </is>
      </c>
      <c r="BU320"/>
      <c r="BV320"/>
      <c r="BW320"/>
      <c r="BX320"/>
      <c r="BY320"/>
      <c r="BZ320"/>
      <c r="CA320"/>
      <c r="CB320"/>
      <c r="CC320"/>
      <c r="CD320"/>
      <c r="CE320"/>
      <c r="CF320"/>
      <c r="CG320"/>
      <c r="CH320"/>
      <c r="CI320"/>
      <c r="CJ320" t="inlineStr">
        <is>
          <t xml:space="preserve">SOURCE/DULE FATTING FISH FARM, DRADY, NEBRASKA//TMETH/MODELED AFTER USEPA, 1975//MEDIA/CARBON FILTERED WELL WATER//   </t>
        </is>
      </c>
      <c r="CK320" t="inlineStr">
        <is>
          <t>Minnesota Mining</t>
        </is>
      </c>
      <c r="CL320" t="n">
        <v>115283.0</v>
      </c>
      <c r="CM320" t="inlineStr">
        <is>
          <t>96-Hour LC50 Aquatic Test on Fathead Minnows with Cover Letter</t>
        </is>
      </c>
      <c r="CN320" t="inlineStr">
        <is>
          <t>EPA/OTS Doc.#878210636:28 p.</t>
        </is>
      </c>
      <c r="CO320" t="n">
        <v>1982.0</v>
      </c>
      <c r="CP320" t="inlineStr">
        <is>
          <t>Minnesota Mining (1982). 96-Hour LC50 Aquatic Test on Fathead Minnows with Cover Letter. EPA/OTS Doc.#878210636, 28 p. ECOREF#:115283</t>
        </is>
      </c>
    </row>
    <row r="321">
      <c r="A321" t="n">
        <v>75092.0</v>
      </c>
      <c r="B321" t="inlineStr">
        <is>
          <t>Methylene chloride</t>
        </is>
      </c>
      <c r="C321" t="inlineStr">
        <is>
          <t>Reagent Grade, Purissium, Purum, Puriss, Puris, Reinst</t>
        </is>
      </c>
      <c r="D321" t="inlineStr">
        <is>
          <t>Measured</t>
        </is>
      </c>
      <c r="E321" t="inlineStr">
        <is>
          <t>Not coded</t>
        </is>
      </c>
      <c r="F321" t="inlineStr">
        <is>
          <t>&gt;</t>
        </is>
      </c>
      <c r="G321" t="n">
        <v>99.9</v>
      </c>
      <c r="H321"/>
      <c r="I321"/>
      <c r="J321"/>
      <c r="K321"/>
      <c r="L321" t="inlineStr">
        <is>
          <t>Pimephales promelas</t>
        </is>
      </c>
      <c r="M321" t="inlineStr">
        <is>
          <t>Fathead Minnow</t>
        </is>
      </c>
      <c r="N321" t="inlineStr">
        <is>
          <t>Juvenile</t>
        </is>
      </c>
      <c r="O321"/>
      <c r="P321"/>
      <c r="Q321"/>
      <c r="R321"/>
      <c r="S321"/>
      <c r="T321"/>
      <c r="U321"/>
      <c r="V321" t="inlineStr">
        <is>
          <t>Flow-through</t>
        </is>
      </c>
      <c r="W321" t="inlineStr">
        <is>
          <t>Fresh water</t>
        </is>
      </c>
      <c r="X321" t="inlineStr">
        <is>
          <t>Lab</t>
        </is>
      </c>
      <c r="Y321"/>
      <c r="Z321" t="inlineStr">
        <is>
          <t>Active ingredient</t>
        </is>
      </c>
      <c r="AA321"/>
      <c r="AB321" t="n">
        <v>502.0</v>
      </c>
      <c r="AC321"/>
      <c r="AD321" t="n">
        <v>357.0</v>
      </c>
      <c r="AE321"/>
      <c r="AF321" t="n">
        <v>855.0</v>
      </c>
      <c r="AG321" t="inlineStr">
        <is>
          <t>AI mg/L</t>
        </is>
      </c>
      <c r="AH321"/>
      <c r="AI321"/>
      <c r="AJ321"/>
      <c r="AK321"/>
      <c r="AL321"/>
      <c r="AM321"/>
      <c r="AN321"/>
      <c r="AO321"/>
      <c r="AP321"/>
      <c r="AQ321"/>
      <c r="AR321"/>
      <c r="AS321"/>
      <c r="AT321"/>
      <c r="AU321"/>
      <c r="AV321"/>
      <c r="AW321"/>
      <c r="AX321" t="inlineStr">
        <is>
          <t>Mortality</t>
        </is>
      </c>
      <c r="AY321" t="inlineStr">
        <is>
          <t>Mortality</t>
        </is>
      </c>
      <c r="AZ321" t="inlineStr">
        <is>
          <t>LC50</t>
        </is>
      </c>
      <c r="BA321"/>
      <c r="BB321" t="n">
        <v>4.0</v>
      </c>
      <c r="BC321"/>
      <c r="BD321"/>
      <c r="BE321"/>
      <c r="BF321"/>
      <c r="BG321" t="inlineStr">
        <is>
          <t>Day(s)</t>
        </is>
      </c>
      <c r="BH321" t="inlineStr">
        <is>
          <t>Pure</t>
        </is>
      </c>
      <c r="BI321" t="inlineStr">
        <is>
          <t>DTXSID0020868</t>
        </is>
      </c>
      <c r="BJ321" t="inlineStr">
        <is>
          <t>10.1007/BF01855868</t>
        </is>
      </c>
      <c r="BK321"/>
      <c r="BL321"/>
      <c r="BM321"/>
      <c r="BN321"/>
      <c r="BO321"/>
      <c r="BP321"/>
      <c r="BQ321"/>
      <c r="BR321"/>
      <c r="BS321"/>
      <c r="BT321" t="inlineStr">
        <is>
          <t>--</t>
        </is>
      </c>
      <c r="BU321"/>
      <c r="BV321"/>
      <c r="BW321"/>
      <c r="BX321"/>
      <c r="BY321"/>
      <c r="BZ321"/>
      <c r="CA321"/>
      <c r="CB321"/>
      <c r="CC321"/>
      <c r="CD321"/>
      <c r="CE321"/>
      <c r="CF321"/>
      <c r="CG321"/>
      <c r="CH321"/>
      <c r="CI321"/>
      <c r="CJ321"/>
      <c r="CK321" t="inlineStr">
        <is>
          <t>Dill,D.C., P.G. Murphy, and M.A. Mayes</t>
        </is>
      </c>
      <c r="CL321" t="n">
        <v>12567.0</v>
      </c>
      <c r="CM321" t="inlineStr">
        <is>
          <t>Toxicity of Methylene Chloride to Life Stages of the Fathead Minnow, Pimephales promelas Rafinesque</t>
        </is>
      </c>
      <c r="CN321" t="inlineStr">
        <is>
          <t>Bull. Environ. Contam. Toxicol.39(5): 869-876</t>
        </is>
      </c>
      <c r="CO321" t="n">
        <v>1987.0</v>
      </c>
      <c r="CP321" t="inlineStr">
        <is>
          <t>Dill,D.C., P.G. Murphy, and M.A. Mayes (1987). Toxicity of Methylene Chloride to Life Stages of the Fathead Minnow, Pimephales promelas Rafinesque. Bull. Environ. Contam. Toxicol., 39, (5), 869-876. doi:10.1007/BF01855868. ECOREF#:12567</t>
        </is>
      </c>
    </row>
    <row r="322">
      <c r="A322" t="n">
        <v>75092.0</v>
      </c>
      <c r="B322" t="inlineStr">
        <is>
          <t>Methylene chloride</t>
        </is>
      </c>
      <c r="C322"/>
      <c r="D322" t="inlineStr">
        <is>
          <t>Measured</t>
        </is>
      </c>
      <c r="E322" t="inlineStr">
        <is>
          <t>United States Environmental Protection Agency</t>
        </is>
      </c>
      <c r="F322"/>
      <c r="G322"/>
      <c r="H322"/>
      <c r="I322"/>
      <c r="J322"/>
      <c r="K322"/>
      <c r="L322" t="inlineStr">
        <is>
          <t>Pimephales promelas</t>
        </is>
      </c>
      <c r="M322" t="inlineStr">
        <is>
          <t>Fathead Minnow</t>
        </is>
      </c>
      <c r="N322" t="inlineStr">
        <is>
          <t>Adult</t>
        </is>
      </c>
      <c r="O322"/>
      <c r="P322"/>
      <c r="Q322"/>
      <c r="R322"/>
      <c r="S322"/>
      <c r="T322"/>
      <c r="U322"/>
      <c r="V322" t="inlineStr">
        <is>
          <t>Flow-through</t>
        </is>
      </c>
      <c r="W322" t="inlineStr">
        <is>
          <t>Fresh water</t>
        </is>
      </c>
      <c r="X322" t="inlineStr">
        <is>
          <t>Lab</t>
        </is>
      </c>
      <c r="Y322"/>
      <c r="Z322" t="inlineStr">
        <is>
          <t>Active ingredient</t>
        </is>
      </c>
      <c r="AA322"/>
      <c r="AB322" t="n">
        <v>193.0</v>
      </c>
      <c r="AC322"/>
      <c r="AD322" t="n">
        <v>140.8</v>
      </c>
      <c r="AE322"/>
      <c r="AF322" t="n">
        <v>277.8</v>
      </c>
      <c r="AG322" t="inlineStr">
        <is>
          <t>AI mg/L</t>
        </is>
      </c>
      <c r="AH322"/>
      <c r="AI322"/>
      <c r="AJ322"/>
      <c r="AK322"/>
      <c r="AL322"/>
      <c r="AM322"/>
      <c r="AN322"/>
      <c r="AO322"/>
      <c r="AP322"/>
      <c r="AQ322"/>
      <c r="AR322"/>
      <c r="AS322"/>
      <c r="AT322"/>
      <c r="AU322"/>
      <c r="AV322"/>
      <c r="AW322"/>
      <c r="AX322" t="inlineStr">
        <is>
          <t>Mortality</t>
        </is>
      </c>
      <c r="AY322" t="inlineStr">
        <is>
          <t>Mortality</t>
        </is>
      </c>
      <c r="AZ322" t="inlineStr">
        <is>
          <t>LC50</t>
        </is>
      </c>
      <c r="BA322"/>
      <c r="BB322" t="n">
        <v>4.0</v>
      </c>
      <c r="BC322"/>
      <c r="BD322"/>
      <c r="BE322"/>
      <c r="BF322"/>
      <c r="BG322" t="inlineStr">
        <is>
          <t>Day(s)</t>
        </is>
      </c>
      <c r="BH322"/>
      <c r="BI322" t="inlineStr">
        <is>
          <t>DTXSID0020868</t>
        </is>
      </c>
      <c r="BJ322" t="inlineStr">
        <is>
          <t>10.1007/BF01683531</t>
        </is>
      </c>
      <c r="BK322"/>
      <c r="BL322"/>
      <c r="BM322"/>
      <c r="BN322"/>
      <c r="BO322"/>
      <c r="BP322"/>
      <c r="BQ322"/>
      <c r="BR322"/>
      <c r="BS322"/>
      <c r="BT322" t="inlineStr">
        <is>
          <t>--</t>
        </is>
      </c>
      <c r="BU322"/>
      <c r="BV322"/>
      <c r="BW322"/>
      <c r="BX322"/>
      <c r="BY322"/>
      <c r="BZ322"/>
      <c r="CA322"/>
      <c r="CB322"/>
      <c r="CC322"/>
      <c r="CD322"/>
      <c r="CE322"/>
      <c r="CF322"/>
      <c r="CG322"/>
      <c r="CH322"/>
      <c r="CI322"/>
      <c r="CJ322" t="inlineStr">
        <is>
          <t xml:space="preserve">SOURCE/FROM WHITE BEAR BAIT COMPANY, WHITE BEAR LAKE, MN//TMETH/EPA 660/3-75-009, 1975//MEDIA/ACTIVATED CARBON DECHLORINATED LAKE HURON WATER//   </t>
        </is>
      </c>
      <c r="CK322" t="inlineStr">
        <is>
          <t>Alexander,H.C., W.M. McCarty, and E.A. Bartlett</t>
        </is>
      </c>
      <c r="CL322" t="n">
        <v>973.0</v>
      </c>
      <c r="CM322" t="inlineStr">
        <is>
          <t>Toxicity of Perchloroethylene, Trichloroethylene, 1,1,1-Trichloroethane, and Methylene Chloride to Fathead Minnows</t>
        </is>
      </c>
      <c r="CN322" t="inlineStr">
        <is>
          <t>Bull. Environ. Contam. Toxicol.20(3): 344-352</t>
        </is>
      </c>
      <c r="CO322" t="n">
        <v>1978.0</v>
      </c>
      <c r="CP322" t="inlineStr">
        <is>
          <t>Alexander,H.C., W.M. McCarty, and E.A. Bartlett (1978). Toxicity of Perchloroethylene, Trichloroethylene, 1,1,1-Trichloroethane, and Methylene Chloride to Fathead Minnows. Bull. Environ. Contam. Toxicol., 20, (3), 344-352. doi:10.1007/BF01683531. ECOREF#:973</t>
        </is>
      </c>
    </row>
    <row r="323">
      <c r="A323" t="n">
        <v>75092.0</v>
      </c>
      <c r="B323" t="inlineStr">
        <is>
          <t>Methylene chloride</t>
        </is>
      </c>
      <c r="C323"/>
      <c r="D323" t="inlineStr">
        <is>
          <t>Unmeasured</t>
        </is>
      </c>
      <c r="E323" t="inlineStr">
        <is>
          <t>United States Environmental Protection Agency</t>
        </is>
      </c>
      <c r="F323"/>
      <c r="G323" t="n">
        <v>63.2</v>
      </c>
      <c r="H323"/>
      <c r="I323"/>
      <c r="J323"/>
      <c r="K323"/>
      <c r="L323" t="inlineStr">
        <is>
          <t>Pimephales promelas</t>
        </is>
      </c>
      <c r="M323" t="inlineStr">
        <is>
          <t>Fathead Minnow</t>
        </is>
      </c>
      <c r="N323"/>
      <c r="O323"/>
      <c r="P323"/>
      <c r="Q323"/>
      <c r="R323"/>
      <c r="S323"/>
      <c r="T323"/>
      <c r="U323"/>
      <c r="V323" t="inlineStr">
        <is>
          <t>Aquatic, unspecified</t>
        </is>
      </c>
      <c r="W323" t="inlineStr">
        <is>
          <t>Fresh water</t>
        </is>
      </c>
      <c r="X323" t="inlineStr">
        <is>
          <t>Lab</t>
        </is>
      </c>
      <c r="Y323" t="n">
        <v>6.0</v>
      </c>
      <c r="Z323" t="inlineStr">
        <is>
          <t>Formulation</t>
        </is>
      </c>
      <c r="AA323"/>
      <c r="AB323" t="n">
        <v>2.9</v>
      </c>
      <c r="AC323"/>
      <c r="AD323" t="n">
        <v>2.1</v>
      </c>
      <c r="AE323"/>
      <c r="AF323" t="n">
        <v>3.8</v>
      </c>
      <c r="AG323" t="inlineStr">
        <is>
          <t>AI mg/L</t>
        </is>
      </c>
      <c r="AH323"/>
      <c r="AI323"/>
      <c r="AJ323"/>
      <c r="AK323"/>
      <c r="AL323"/>
      <c r="AM323"/>
      <c r="AN323"/>
      <c r="AO323"/>
      <c r="AP323"/>
      <c r="AQ323"/>
      <c r="AR323"/>
      <c r="AS323"/>
      <c r="AT323"/>
      <c r="AU323"/>
      <c r="AV323"/>
      <c r="AW323"/>
      <c r="AX323" t="inlineStr">
        <is>
          <t>Mortality</t>
        </is>
      </c>
      <c r="AY323" t="inlineStr">
        <is>
          <t>Mortality</t>
        </is>
      </c>
      <c r="AZ323" t="inlineStr">
        <is>
          <t>LC50</t>
        </is>
      </c>
      <c r="BA323"/>
      <c r="BB323" t="n">
        <v>4.0</v>
      </c>
      <c r="BC323"/>
      <c r="BD323"/>
      <c r="BE323"/>
      <c r="BF323"/>
      <c r="BG323" t="inlineStr">
        <is>
          <t>Day(s)</t>
        </is>
      </c>
      <c r="BH323" t="inlineStr">
        <is>
          <t>Liquid</t>
        </is>
      </c>
      <c r="BI323" t="inlineStr">
        <is>
          <t>DTXSID0020868</t>
        </is>
      </c>
      <c r="BJ323"/>
      <c r="BK323"/>
      <c r="BL323" t="inlineStr">
        <is>
          <t>Acute</t>
        </is>
      </c>
      <c r="BM323"/>
      <c r="BN323"/>
      <c r="BO323"/>
      <c r="BP323"/>
      <c r="BQ323"/>
      <c r="BR323"/>
      <c r="BS323"/>
      <c r="BT323" t="inlineStr">
        <is>
          <t>--</t>
        </is>
      </c>
      <c r="BU323"/>
      <c r="BV323"/>
      <c r="BW323"/>
      <c r="BX323"/>
      <c r="BY323"/>
      <c r="BZ323"/>
      <c r="CA323"/>
      <c r="CB323"/>
      <c r="CC323"/>
      <c r="CD323"/>
      <c r="CE323"/>
      <c r="CF323"/>
      <c r="CG323"/>
      <c r="CH323"/>
      <c r="CI323"/>
      <c r="CJ323" t="inlineStr">
        <is>
          <t xml:space="preserve">SOURCE/DULE FATTING FISH FARM, DRADY, NEBRASKA//TMETH/MODELED AFTER USEPA, 1975//MEDIA/CARBON FILTERED WELL WATER//   </t>
        </is>
      </c>
      <c r="CK323" t="inlineStr">
        <is>
          <t>Minnesota Mining</t>
        </is>
      </c>
      <c r="CL323" t="n">
        <v>115283.0</v>
      </c>
      <c r="CM323" t="inlineStr">
        <is>
          <t>96-Hour LC50 Aquatic Test on Fathead Minnows with Cover Letter</t>
        </is>
      </c>
      <c r="CN323" t="inlineStr">
        <is>
          <t>EPA/OTS Doc.#878210636:28 p.</t>
        </is>
      </c>
      <c r="CO323" t="n">
        <v>1982.0</v>
      </c>
      <c r="CP323" t="inlineStr">
        <is>
          <t>Minnesota Mining (1982). 96-Hour LC50 Aquatic Test on Fathead Minnows with Cover Letter. EPA/OTS Doc.#878210636, 28 p. ECOREF#:115283</t>
        </is>
      </c>
    </row>
    <row r="324">
      <c r="A324" t="n">
        <v>75218.0</v>
      </c>
      <c r="B324" t="inlineStr">
        <is>
          <t>Ethylene oxide</t>
        </is>
      </c>
      <c r="C324"/>
      <c r="D324" t="inlineStr">
        <is>
          <t>Unmeasured</t>
        </is>
      </c>
      <c r="E324" t="inlineStr">
        <is>
          <t>Not coded</t>
        </is>
      </c>
      <c r="F324"/>
      <c r="G324"/>
      <c r="H324"/>
      <c r="I324"/>
      <c r="J324"/>
      <c r="K324"/>
      <c r="L324" t="inlineStr">
        <is>
          <t>Pimephales promelas</t>
        </is>
      </c>
      <c r="M324" t="inlineStr">
        <is>
          <t>Fathead Minnow</t>
        </is>
      </c>
      <c r="N324"/>
      <c r="O324"/>
      <c r="P324"/>
      <c r="Q324"/>
      <c r="R324"/>
      <c r="S324"/>
      <c r="T324"/>
      <c r="U324"/>
      <c r="V324" t="inlineStr">
        <is>
          <t>Static</t>
        </is>
      </c>
      <c r="W324" t="inlineStr">
        <is>
          <t>Fresh water</t>
        </is>
      </c>
      <c r="X324" t="inlineStr">
        <is>
          <t>Lab</t>
        </is>
      </c>
      <c r="Y324"/>
      <c r="Z324" t="inlineStr">
        <is>
          <t>Formulation</t>
        </is>
      </c>
      <c r="AA324"/>
      <c r="AB324" t="n">
        <v>84.0</v>
      </c>
      <c r="AC324"/>
      <c r="AD324" t="n">
        <v>73.0</v>
      </c>
      <c r="AE324"/>
      <c r="AF324" t="n">
        <v>96.0</v>
      </c>
      <c r="AG324" t="inlineStr">
        <is>
          <t>AI mg/L</t>
        </is>
      </c>
      <c r="AH324"/>
      <c r="AI324"/>
      <c r="AJ324"/>
      <c r="AK324"/>
      <c r="AL324"/>
      <c r="AM324"/>
      <c r="AN324"/>
      <c r="AO324"/>
      <c r="AP324"/>
      <c r="AQ324"/>
      <c r="AR324"/>
      <c r="AS324"/>
      <c r="AT324"/>
      <c r="AU324"/>
      <c r="AV324"/>
      <c r="AW324"/>
      <c r="AX324" t="inlineStr">
        <is>
          <t>Mortality</t>
        </is>
      </c>
      <c r="AY324" t="inlineStr">
        <is>
          <t>Mortality</t>
        </is>
      </c>
      <c r="AZ324" t="inlineStr">
        <is>
          <t>LC50</t>
        </is>
      </c>
      <c r="BA324"/>
      <c r="BB324" t="n">
        <v>4.0</v>
      </c>
      <c r="BC324"/>
      <c r="BD324"/>
      <c r="BE324"/>
      <c r="BF324"/>
      <c r="BG324" t="inlineStr">
        <is>
          <t>Day(s)</t>
        </is>
      </c>
      <c r="BH324"/>
      <c r="BI324" t="inlineStr">
        <is>
          <t>DTXSID0020600</t>
        </is>
      </c>
      <c r="BJ324" t="inlineStr">
        <is>
          <t>10.1021/es00108a009</t>
        </is>
      </c>
      <c r="BK324"/>
      <c r="BL324"/>
      <c r="BM324"/>
      <c r="BN324"/>
      <c r="BO324"/>
      <c r="BP324"/>
      <c r="BQ324"/>
      <c r="BR324"/>
      <c r="BS324"/>
      <c r="BT324" t="inlineStr">
        <is>
          <t>--</t>
        </is>
      </c>
      <c r="BU324"/>
      <c r="BV324"/>
      <c r="BW324"/>
      <c r="BX324"/>
      <c r="BY324"/>
      <c r="BZ324"/>
      <c r="CA324"/>
      <c r="CB324"/>
      <c r="CC324"/>
      <c r="CD324"/>
      <c r="CE324"/>
      <c r="CF324"/>
      <c r="CG324"/>
      <c r="CH324"/>
      <c r="CI324" t="inlineStr">
        <is>
          <t xml:space="preserve"> ALSO TESTED BACTERIA//USED DECHLORINATED TAP WATER, NOT AERATED// </t>
        </is>
      </c>
      <c r="CJ324" t="inlineStr">
        <is>
          <t xml:space="preserve">   ALSO TESTED BACTERIA//USED DECHLORINATED TAP WATER, NOT AERATED// </t>
        </is>
      </c>
      <c r="CK324" t="inlineStr">
        <is>
          <t>Conway,R.A., G.T. Waggy, M.H. Spiegel, and R.L. Berglund</t>
        </is>
      </c>
      <c r="CL324" t="n">
        <v>10117.0</v>
      </c>
      <c r="CM324" t="inlineStr">
        <is>
          <t>Environmental Fate and Effects of Ethylene Oxide</t>
        </is>
      </c>
      <c r="CN324" t="inlineStr">
        <is>
          <t>Environ. Sci. Technol.17(2): 107-112</t>
        </is>
      </c>
      <c r="CO324" t="n">
        <v>1983.0</v>
      </c>
      <c r="CP324" t="inlineStr">
        <is>
          <t>Conway,R.A., G.T. Waggy, M.H. Spiegel, and R.L. Berglund (1983). Environmental Fate and Effects of Ethylene Oxide. Environ. Sci. Technol., 17, (2), 107-112. doi:10.1021/es00108a009. ECOREF#:10117</t>
        </is>
      </c>
    </row>
    <row r="325">
      <c r="A325" t="n">
        <v>75354.0</v>
      </c>
      <c r="B325" t="inlineStr">
        <is>
          <t>1,1-Dichloroethene</t>
        </is>
      </c>
      <c r="C325"/>
      <c r="D325" t="inlineStr">
        <is>
          <t>Unmeasured</t>
        </is>
      </c>
      <c r="E325" t="inlineStr">
        <is>
          <t>Not coded</t>
        </is>
      </c>
      <c r="F325"/>
      <c r="G325" t="n">
        <v>99.5</v>
      </c>
      <c r="H325"/>
      <c r="I325"/>
      <c r="J325"/>
      <c r="K325"/>
      <c r="L325" t="inlineStr">
        <is>
          <t>Pimephales promelas</t>
        </is>
      </c>
      <c r="M325" t="inlineStr">
        <is>
          <t>Fathead Minnow</t>
        </is>
      </c>
      <c r="N325" t="inlineStr">
        <is>
          <t>Adult</t>
        </is>
      </c>
      <c r="O325"/>
      <c r="P325"/>
      <c r="Q325"/>
      <c r="R325"/>
      <c r="S325"/>
      <c r="T325"/>
      <c r="U325"/>
      <c r="V325" t="inlineStr">
        <is>
          <t>Static</t>
        </is>
      </c>
      <c r="W325" t="inlineStr">
        <is>
          <t>Fresh water</t>
        </is>
      </c>
      <c r="X325" t="inlineStr">
        <is>
          <t>Lab</t>
        </is>
      </c>
      <c r="Y325"/>
      <c r="Z325" t="inlineStr">
        <is>
          <t>Active ingredient</t>
        </is>
      </c>
      <c r="AA325"/>
      <c r="AB325" t="n">
        <v>169.0</v>
      </c>
      <c r="AC325"/>
      <c r="AD325" t="n">
        <v>161.0</v>
      </c>
      <c r="AE325"/>
      <c r="AF325" t="n">
        <v>179.0</v>
      </c>
      <c r="AG325" t="inlineStr">
        <is>
          <t>AI mg/L</t>
        </is>
      </c>
      <c r="AH325"/>
      <c r="AI325"/>
      <c r="AJ325"/>
      <c r="AK325"/>
      <c r="AL325"/>
      <c r="AM325"/>
      <c r="AN325"/>
      <c r="AO325"/>
      <c r="AP325"/>
      <c r="AQ325"/>
      <c r="AR325"/>
      <c r="AS325"/>
      <c r="AT325"/>
      <c r="AU325"/>
      <c r="AV325"/>
      <c r="AW325"/>
      <c r="AX325" t="inlineStr">
        <is>
          <t>Mortality</t>
        </is>
      </c>
      <c r="AY325" t="inlineStr">
        <is>
          <t>Mortality</t>
        </is>
      </c>
      <c r="AZ325" t="inlineStr">
        <is>
          <t>LC50</t>
        </is>
      </c>
      <c r="BA325"/>
      <c r="BB325" t="n">
        <v>4.0</v>
      </c>
      <c r="BC325"/>
      <c r="BD325"/>
      <c r="BE325"/>
      <c r="BF325"/>
      <c r="BG325" t="inlineStr">
        <is>
          <t>Day(s)</t>
        </is>
      </c>
      <c r="BH325" t="inlineStr">
        <is>
          <t>Active ingredient</t>
        </is>
      </c>
      <c r="BI325" t="inlineStr">
        <is>
          <t>DTXSID8021438</t>
        </is>
      </c>
      <c r="BJ325"/>
      <c r="BK325"/>
      <c r="BL325"/>
      <c r="BM325"/>
      <c r="BN325"/>
      <c r="BO325"/>
      <c r="BP325"/>
      <c r="BQ325"/>
      <c r="BR325"/>
      <c r="BS325"/>
      <c r="BT325" t="inlineStr">
        <is>
          <t>--</t>
        </is>
      </c>
      <c r="BU325"/>
      <c r="BV325"/>
      <c r="BW325"/>
      <c r="BX325"/>
      <c r="BY325"/>
      <c r="BZ325"/>
      <c r="CA325"/>
      <c r="CB325"/>
      <c r="CC325"/>
      <c r="CD325"/>
      <c r="CE325"/>
      <c r="CF325"/>
      <c r="CG325"/>
      <c r="CH325"/>
      <c r="CI325" t="inlineStr">
        <is>
          <t xml:space="preserve"> CARRIER/METHYL ALCOHOL// CONTR/SOLV, FOLLOWED EPA METHODS// </t>
        </is>
      </c>
      <c r="CJ325" t="inlineStr">
        <is>
          <t xml:space="preserve">   CARRIER/METHYL ALCOHOL// CONTR/SOLV, FOLLOWED EPA METHODS// </t>
        </is>
      </c>
      <c r="CK325" t="inlineStr">
        <is>
          <t>Dill,D.C., W.M. McCarty, H.C. Alexander, and E.A. Bartlett</t>
        </is>
      </c>
      <c r="CL325" t="n">
        <v>5741.0</v>
      </c>
      <c r="CM325" t="inlineStr">
        <is>
          <t>Toxicity of 1,1-Dichloroethylene (Vinylidene Chloride) to Aquatic Organisms</t>
        </is>
      </c>
      <c r="CN325" t="inlineStr">
        <is>
          <t>EPA-600/3-80-057, U.S.EPA, Duluth, MN:17 p.</t>
        </is>
      </c>
      <c r="CO325" t="n">
        <v>1980.0</v>
      </c>
      <c r="CP325" t="inlineStr">
        <is>
          <t>Dill,D.C., W.M. McCarty, H.C. Alexander, and E.A. Bartlett (1980). Toxicity of 1,1-Dichloroethylene (Vinylidene Chloride) to Aquatic Organisms. EPA-600/3-80-057, U.S.EPA, Duluth, MN, 17 p. ECOREF#:5741</t>
        </is>
      </c>
    </row>
    <row r="326">
      <c r="A326" t="n">
        <v>75354.0</v>
      </c>
      <c r="B326" t="inlineStr">
        <is>
          <t>1,1-Dichloroethene</t>
        </is>
      </c>
      <c r="C326"/>
      <c r="D326" t="inlineStr">
        <is>
          <t>Measured</t>
        </is>
      </c>
      <c r="E326" t="inlineStr">
        <is>
          <t>Not coded</t>
        </is>
      </c>
      <c r="F326"/>
      <c r="G326" t="n">
        <v>99.5</v>
      </c>
      <c r="H326"/>
      <c r="I326"/>
      <c r="J326"/>
      <c r="K326"/>
      <c r="L326" t="inlineStr">
        <is>
          <t>Pimephales promelas</t>
        </is>
      </c>
      <c r="M326" t="inlineStr">
        <is>
          <t>Fathead Minnow</t>
        </is>
      </c>
      <c r="N326" t="inlineStr">
        <is>
          <t>Adult</t>
        </is>
      </c>
      <c r="O326"/>
      <c r="P326"/>
      <c r="Q326"/>
      <c r="R326"/>
      <c r="S326"/>
      <c r="T326"/>
      <c r="U326"/>
      <c r="V326" t="inlineStr">
        <is>
          <t>Flow-through</t>
        </is>
      </c>
      <c r="W326" t="inlineStr">
        <is>
          <t>Fresh water</t>
        </is>
      </c>
      <c r="X326" t="inlineStr">
        <is>
          <t>Lab</t>
        </is>
      </c>
      <c r="Y326"/>
      <c r="Z326" t="inlineStr">
        <is>
          <t>Active ingredient</t>
        </is>
      </c>
      <c r="AA326"/>
      <c r="AB326" t="n">
        <v>108.0</v>
      </c>
      <c r="AC326"/>
      <c r="AD326" t="n">
        <v>85.0</v>
      </c>
      <c r="AE326"/>
      <c r="AF326" t="n">
        <v>117.0</v>
      </c>
      <c r="AG326" t="inlineStr">
        <is>
          <t>AI mg/L</t>
        </is>
      </c>
      <c r="AH326"/>
      <c r="AI326"/>
      <c r="AJ326"/>
      <c r="AK326"/>
      <c r="AL326"/>
      <c r="AM326"/>
      <c r="AN326"/>
      <c r="AO326"/>
      <c r="AP326"/>
      <c r="AQ326"/>
      <c r="AR326"/>
      <c r="AS326"/>
      <c r="AT326"/>
      <c r="AU326"/>
      <c r="AV326"/>
      <c r="AW326"/>
      <c r="AX326" t="inlineStr">
        <is>
          <t>Mortality</t>
        </is>
      </c>
      <c r="AY326" t="inlineStr">
        <is>
          <t>Mortality</t>
        </is>
      </c>
      <c r="AZ326" t="inlineStr">
        <is>
          <t>LC50</t>
        </is>
      </c>
      <c r="BA326"/>
      <c r="BB326" t="n">
        <v>4.0</v>
      </c>
      <c r="BC326"/>
      <c r="BD326"/>
      <c r="BE326"/>
      <c r="BF326"/>
      <c r="BG326" t="inlineStr">
        <is>
          <t>Day(s)</t>
        </is>
      </c>
      <c r="BH326" t="inlineStr">
        <is>
          <t>Active ingredient</t>
        </is>
      </c>
      <c r="BI326" t="inlineStr">
        <is>
          <t>DTXSID8021438</t>
        </is>
      </c>
      <c r="BJ326"/>
      <c r="BK326"/>
      <c r="BL326"/>
      <c r="BM326"/>
      <c r="BN326"/>
      <c r="BO326"/>
      <c r="BP326"/>
      <c r="BQ326"/>
      <c r="BR326"/>
      <c r="BS326"/>
      <c r="BT326" t="inlineStr">
        <is>
          <t>--</t>
        </is>
      </c>
      <c r="BU326"/>
      <c r="BV326"/>
      <c r="BW326"/>
      <c r="BX326"/>
      <c r="BY326"/>
      <c r="BZ326"/>
      <c r="CA326"/>
      <c r="CB326"/>
      <c r="CC326"/>
      <c r="CD326"/>
      <c r="CE326"/>
      <c r="CF326"/>
      <c r="CG326"/>
      <c r="CH326"/>
      <c r="CI326" t="inlineStr">
        <is>
          <t xml:space="preserve"> CARRIER/METHYL ALCOHOL// CONTR/SOLVENT, FOLLOWED EPA METHODS// </t>
        </is>
      </c>
      <c r="CJ326" t="inlineStr">
        <is>
          <t xml:space="preserve">   CARRIER/METHYL ALCOHOL// CONTR/SOLVENT, FOLLOWED EPA METHODS// </t>
        </is>
      </c>
      <c r="CK326" t="inlineStr">
        <is>
          <t>Dill,D.C., W.M. McCarty, H.C. Alexander, and E.A. Bartlett</t>
        </is>
      </c>
      <c r="CL326" t="n">
        <v>5741.0</v>
      </c>
      <c r="CM326" t="inlineStr">
        <is>
          <t>Toxicity of 1,1-Dichloroethylene (Vinylidene Chloride) to Aquatic Organisms</t>
        </is>
      </c>
      <c r="CN326" t="inlineStr">
        <is>
          <t>EPA-600/3-80-057, U.S.EPA, Duluth, MN:17 p.</t>
        </is>
      </c>
      <c r="CO326" t="n">
        <v>1980.0</v>
      </c>
      <c r="CP326" t="inlineStr">
        <is>
          <t>Dill,D.C., W.M. McCarty, H.C. Alexander, and E.A. Bartlett (1980). Toxicity of 1,1-Dichloroethylene (Vinylidene Chloride) to Aquatic Organisms. EPA-600/3-80-057, U.S.EPA, Duluth, MN, 17 p. ECOREF#:5741</t>
        </is>
      </c>
    </row>
    <row r="327">
      <c r="A327" t="n">
        <v>75365.0</v>
      </c>
      <c r="B327" t="inlineStr">
        <is>
          <t>Acetyl chloride</t>
        </is>
      </c>
      <c r="C327"/>
      <c r="D327" t="inlineStr">
        <is>
          <t>Measured</t>
        </is>
      </c>
      <c r="E327" t="inlineStr">
        <is>
          <t>Not reported</t>
        </is>
      </c>
      <c r="F327"/>
      <c r="G327"/>
      <c r="H327"/>
      <c r="I327"/>
      <c r="J327"/>
      <c r="K327"/>
      <c r="L327" t="inlineStr">
        <is>
          <t>Pimephales promelas</t>
        </is>
      </c>
      <c r="M327" t="inlineStr">
        <is>
          <t>Fathead Minnow</t>
        </is>
      </c>
      <c r="N327"/>
      <c r="O327"/>
      <c r="P327"/>
      <c r="Q327"/>
      <c r="R327"/>
      <c r="S327"/>
      <c r="T327"/>
      <c r="U327"/>
      <c r="V327" t="inlineStr">
        <is>
          <t>Static</t>
        </is>
      </c>
      <c r="W327" t="inlineStr">
        <is>
          <t>Fresh water</t>
        </is>
      </c>
      <c r="X327" t="inlineStr">
        <is>
          <t>Lab</t>
        </is>
      </c>
      <c r="Y327" t="inlineStr">
        <is>
          <t>&gt;=6</t>
        </is>
      </c>
      <c r="Z327" t="inlineStr">
        <is>
          <t>Active ingredient</t>
        </is>
      </c>
      <c r="AA327"/>
      <c r="AB327" t="n">
        <v>42.0</v>
      </c>
      <c r="AC327"/>
      <c r="AD327" t="n">
        <v>25.2</v>
      </c>
      <c r="AE327"/>
      <c r="AF327" t="n">
        <v>70.0</v>
      </c>
      <c r="AG327" t="inlineStr">
        <is>
          <t>AI mg/L</t>
        </is>
      </c>
      <c r="AH327"/>
      <c r="AI327"/>
      <c r="AJ327"/>
      <c r="AK327"/>
      <c r="AL327"/>
      <c r="AM327"/>
      <c r="AN327"/>
      <c r="AO327"/>
      <c r="AP327"/>
      <c r="AQ327"/>
      <c r="AR327"/>
      <c r="AS327"/>
      <c r="AT327"/>
      <c r="AU327"/>
      <c r="AV327"/>
      <c r="AW327"/>
      <c r="AX327" t="inlineStr">
        <is>
          <t>Mortality</t>
        </is>
      </c>
      <c r="AY327" t="inlineStr">
        <is>
          <t>Mortality</t>
        </is>
      </c>
      <c r="AZ327" t="inlineStr">
        <is>
          <t>LC50</t>
        </is>
      </c>
      <c r="BA327"/>
      <c r="BB327" t="n">
        <v>4.0</v>
      </c>
      <c r="BC327"/>
      <c r="BD327"/>
      <c r="BE327"/>
      <c r="BF327"/>
      <c r="BG327" t="inlineStr">
        <is>
          <t>Day(s)</t>
        </is>
      </c>
      <c r="BH327"/>
      <c r="BI327" t="inlineStr">
        <is>
          <t>DTXSID2023852</t>
        </is>
      </c>
      <c r="BJ327" t="inlineStr">
        <is>
          <t>10.1016/0022-1694(81)90144-X</t>
        </is>
      </c>
      <c r="BK327"/>
      <c r="BL327"/>
      <c r="BM327"/>
      <c r="BN327"/>
      <c r="BO327"/>
      <c r="BP327"/>
      <c r="BQ327"/>
      <c r="BR327"/>
      <c r="BS327"/>
      <c r="BT327" t="inlineStr">
        <is>
          <t>--</t>
        </is>
      </c>
      <c r="BU327"/>
      <c r="BV327"/>
      <c r="BW327"/>
      <c r="BX327"/>
      <c r="BY327"/>
      <c r="BZ327"/>
      <c r="CA327"/>
      <c r="CB327"/>
      <c r="CC327"/>
      <c r="CD327"/>
      <c r="CE327"/>
      <c r="CF327"/>
      <c r="CG327"/>
      <c r="CH327"/>
      <c r="CI327"/>
      <c r="CJ327" t="inlineStr">
        <is>
          <t xml:space="preserve">SOURCE/GOVERNMENT AGENCY//   </t>
        </is>
      </c>
      <c r="CK327" t="inlineStr">
        <is>
          <t>Curtis,M.W., and C.H. Ward</t>
        </is>
      </c>
      <c r="CL327" t="n">
        <v>2965.0</v>
      </c>
      <c r="CM327" t="inlineStr">
        <is>
          <t>Aquatic Toxicity of Forty Industrial Chemicals: Testing in Support of Hazardous Substance Spill Prevention Regulation</t>
        </is>
      </c>
      <c r="CN327" t="inlineStr">
        <is>
          <t>J. Hydrol.51:359-367</t>
        </is>
      </c>
      <c r="CO327" t="n">
        <v>1981.0</v>
      </c>
      <c r="CP327" t="inlineStr">
        <is>
          <t>Curtis,M.W., and C.H. Ward (1981). Aquatic Toxicity of Forty Industrial Chemicals: Testing in Support of Hazardous Substance Spill Prevention Regulation. J. Hydrol., 51, 359-367. doi:10.1016/0022-1694(81)90144-X. ECOREF#:2965</t>
        </is>
      </c>
    </row>
    <row r="328">
      <c r="A328" t="n">
        <v>75478.0</v>
      </c>
      <c r="B328" t="inlineStr">
        <is>
          <t>Iodoform</t>
        </is>
      </c>
      <c r="C328"/>
      <c r="D328" t="inlineStr">
        <is>
          <t>Measured</t>
        </is>
      </c>
      <c r="E328" t="inlineStr">
        <is>
          <t>Not coded</t>
        </is>
      </c>
      <c r="F328"/>
      <c r="G328" t="n">
        <v>98.0</v>
      </c>
      <c r="H328"/>
      <c r="I328"/>
      <c r="J328"/>
      <c r="K328"/>
      <c r="L328" t="inlineStr">
        <is>
          <t>Pimephales promelas</t>
        </is>
      </c>
      <c r="M328" t="inlineStr">
        <is>
          <t>Fathead Minnow</t>
        </is>
      </c>
      <c r="N328"/>
      <c r="O328"/>
      <c r="P328" t="n">
        <v>29.0</v>
      </c>
      <c r="Q328"/>
      <c r="R328"/>
      <c r="S328"/>
      <c r="T328"/>
      <c r="U328" t="inlineStr">
        <is>
          <t>Day(s)</t>
        </is>
      </c>
      <c r="V328" t="inlineStr">
        <is>
          <t>Flow-through</t>
        </is>
      </c>
      <c r="W328" t="inlineStr">
        <is>
          <t>Fresh water</t>
        </is>
      </c>
      <c r="X328" t="inlineStr">
        <is>
          <t>Lab</t>
        </is>
      </c>
      <c r="Y328"/>
      <c r="Z328" t="inlineStr">
        <is>
          <t>Active ingredient</t>
        </is>
      </c>
      <c r="AA328"/>
      <c r="AB328" t="n">
        <v>2.92</v>
      </c>
      <c r="AC328"/>
      <c r="AD328" t="n">
        <v>2.79</v>
      </c>
      <c r="AE328"/>
      <c r="AF328" t="n">
        <v>3.06</v>
      </c>
      <c r="AG328" t="inlineStr">
        <is>
          <t>AI mg/L</t>
        </is>
      </c>
      <c r="AH328"/>
      <c r="AI328"/>
      <c r="AJ328"/>
      <c r="AK328"/>
      <c r="AL328"/>
      <c r="AM328"/>
      <c r="AN328"/>
      <c r="AO328"/>
      <c r="AP328"/>
      <c r="AQ328"/>
      <c r="AR328"/>
      <c r="AS328"/>
      <c r="AT328"/>
      <c r="AU328"/>
      <c r="AV328"/>
      <c r="AW328"/>
      <c r="AX328" t="inlineStr">
        <is>
          <t>Mortality</t>
        </is>
      </c>
      <c r="AY328" t="inlineStr">
        <is>
          <t>Mortality</t>
        </is>
      </c>
      <c r="AZ328" t="inlineStr">
        <is>
          <t>LC50</t>
        </is>
      </c>
      <c r="BA328"/>
      <c r="BB328" t="n">
        <v>4.0</v>
      </c>
      <c r="BC328"/>
      <c r="BD328"/>
      <c r="BE328"/>
      <c r="BF328"/>
      <c r="BG328" t="inlineStr">
        <is>
          <t>Day(s)</t>
        </is>
      </c>
      <c r="BH328" t="inlineStr">
        <is>
          <t>Pure</t>
        </is>
      </c>
      <c r="BI328" t="inlineStr">
        <is>
          <t>DTXSID4020743</t>
        </is>
      </c>
      <c r="BJ328"/>
      <c r="BK328"/>
      <c r="BL328"/>
      <c r="BM328"/>
      <c r="BN328"/>
      <c r="BO328"/>
      <c r="BP328"/>
      <c r="BQ328"/>
      <c r="BR328"/>
      <c r="BS328"/>
      <c r="BT328" t="inlineStr">
        <is>
          <t>--</t>
        </is>
      </c>
      <c r="BU328"/>
      <c r="BV328"/>
      <c r="BW328"/>
      <c r="BX328"/>
      <c r="BY328"/>
      <c r="BZ328"/>
      <c r="CA328"/>
      <c r="CB328"/>
      <c r="CC328"/>
      <c r="CD328"/>
      <c r="CE328"/>
      <c r="CF328"/>
      <c r="CG328"/>
      <c r="CH328"/>
      <c r="CI328" t="inlineStr">
        <is>
          <t xml:space="preserve"> The testing apparatus was covered for the duration of the test due to chemical breakdown upon exposure to light. AffectedNAish lost schooling behavior, were overreactive to external stimuli and hyperactive.  In addition, they swam </t>
        </is>
      </c>
      <c r="CJ328" t="inlineStr">
        <is>
          <t xml:space="preserve">   The testing apparatus was covered for the duration of the test due to chemical breakdown upon exposure to light. AffectedNAish lost schooling behavior, were overreactive to external stimuli and hyperactive.  In addition, they swam </t>
        </is>
      </c>
      <c r="CK328" t="inlineStr">
        <is>
          <t>Geiger,D.L., D.J. Call, and L.T. Brooke</t>
        </is>
      </c>
      <c r="CL328" t="n">
        <v>12859.0</v>
      </c>
      <c r="CM328" t="inlineStr">
        <is>
          <t>Acute Toxicities of Organic Chemicals to Fathead Minnows (Pimephales promelas) Volume IV</t>
        </is>
      </c>
      <c r="CN328" t="inlineStr">
        <is>
          <t>Center for Lake Superior Environmental Studies, University of Wisconsin, Superior, WI4:355 p.</t>
        </is>
      </c>
      <c r="CO328" t="n">
        <v>1988.0</v>
      </c>
      <c r="CP328" t="inlineStr">
        <is>
          <t>Geiger,D.L., D.J. Call, and L.T. Brooke (1988). Acute Toxicities of Organic Chemicals to Fathead Minnows (Pimephales promelas) Volume IV. Center for Lake Superior Environmental Studies, University of Wisconsin, Superior, WI, 4, 355 p. ECOREF#:12859</t>
        </is>
      </c>
    </row>
    <row r="329">
      <c r="A329" t="n">
        <v>75525.0</v>
      </c>
      <c r="B329" t="inlineStr">
        <is>
          <t>Nitromethane</t>
        </is>
      </c>
      <c r="C329"/>
      <c r="D329" t="inlineStr">
        <is>
          <t>Measured</t>
        </is>
      </c>
      <c r="E329" t="inlineStr">
        <is>
          <t>Not coded</t>
        </is>
      </c>
      <c r="F329"/>
      <c r="G329"/>
      <c r="H329"/>
      <c r="I329"/>
      <c r="J329"/>
      <c r="K329"/>
      <c r="L329" t="inlineStr">
        <is>
          <t>Pimephales promelas</t>
        </is>
      </c>
      <c r="M329" t="inlineStr">
        <is>
          <t>Fathead Minnow</t>
        </is>
      </c>
      <c r="N329"/>
      <c r="O329"/>
      <c r="P329"/>
      <c r="Q329"/>
      <c r="R329"/>
      <c r="S329"/>
      <c r="T329"/>
      <c r="U329"/>
      <c r="V329" t="inlineStr">
        <is>
          <t>Static</t>
        </is>
      </c>
      <c r="W329" t="inlineStr">
        <is>
          <t>Fresh water</t>
        </is>
      </c>
      <c r="X329" t="inlineStr">
        <is>
          <t>Lab</t>
        </is>
      </c>
      <c r="Y329"/>
      <c r="Z329" t="inlineStr">
        <is>
          <t>Active ingredient</t>
        </is>
      </c>
      <c r="AA329" t="inlineStr">
        <is>
          <t>&lt;</t>
        </is>
      </c>
      <c r="AB329" t="n">
        <v>278.0</v>
      </c>
      <c r="AC329"/>
      <c r="AD329"/>
      <c r="AE329"/>
      <c r="AF329"/>
      <c r="AG329" t="inlineStr">
        <is>
          <t>AI mg/L</t>
        </is>
      </c>
      <c r="AH329"/>
      <c r="AI329"/>
      <c r="AJ329"/>
      <c r="AK329"/>
      <c r="AL329"/>
      <c r="AM329"/>
      <c r="AN329"/>
      <c r="AO329"/>
      <c r="AP329"/>
      <c r="AQ329"/>
      <c r="AR329"/>
      <c r="AS329"/>
      <c r="AT329"/>
      <c r="AU329"/>
      <c r="AV329"/>
      <c r="AW329"/>
      <c r="AX329" t="inlineStr">
        <is>
          <t>Mortality</t>
        </is>
      </c>
      <c r="AY329" t="inlineStr">
        <is>
          <t>Mortality</t>
        </is>
      </c>
      <c r="AZ329" t="inlineStr">
        <is>
          <t>LC50</t>
        </is>
      </c>
      <c r="BA329"/>
      <c r="BB329" t="n">
        <v>4.0</v>
      </c>
      <c r="BC329"/>
      <c r="BD329"/>
      <c r="BE329"/>
      <c r="BF329"/>
      <c r="BG329" t="inlineStr">
        <is>
          <t>Day(s)</t>
        </is>
      </c>
      <c r="BH329"/>
      <c r="BI329" t="inlineStr">
        <is>
          <t>DTXSID2020977</t>
        </is>
      </c>
      <c r="BJ329"/>
      <c r="BK329"/>
      <c r="BL329"/>
      <c r="BM329"/>
      <c r="BN329"/>
      <c r="BO329"/>
      <c r="BP329"/>
      <c r="BQ329"/>
      <c r="BR329"/>
      <c r="BS329"/>
      <c r="BT329" t="inlineStr">
        <is>
          <t>--</t>
        </is>
      </c>
      <c r="BU329"/>
      <c r="BV329"/>
      <c r="BW329"/>
      <c r="BX329"/>
      <c r="BY329"/>
      <c r="BZ329"/>
      <c r="CA329"/>
      <c r="CB329"/>
      <c r="CC329"/>
      <c r="CD329"/>
      <c r="CE329"/>
      <c r="CF329"/>
      <c r="CG329"/>
      <c r="CH329"/>
      <c r="CI329" t="inlineStr">
        <is>
          <t xml:space="preserve"> CONTR/FOLLOWED EPA STANDARD METHODS// </t>
        </is>
      </c>
      <c r="CJ329" t="inlineStr">
        <is>
          <t xml:space="preserve">   CONTR/FOLLOWED EPA STANDARD METHODS// </t>
        </is>
      </c>
      <c r="CK329" t="inlineStr">
        <is>
          <t>Curtis,M.W., C.M. Curran, and C.H. Ward</t>
        </is>
      </c>
      <c r="CL329" t="n">
        <v>2966.0</v>
      </c>
      <c r="CM329" t="inlineStr">
        <is>
          <t>Aquatic Toxicity Testing As Fundament for a Spill Prevention Program</t>
        </is>
      </c>
      <c r="CN329" t="inlineStr">
        <is>
          <t>In: Proc.1980 Nat.Conf.Control of Hazardous Material Spills, Louisville, KY:284-287</t>
        </is>
      </c>
      <c r="CO329" t="n">
        <v>1981.0</v>
      </c>
      <c r="CP329" t="inlineStr">
        <is>
          <t>Curtis,M.W., C.M. Curran, and C.H. Ward (1981). Aquatic Toxicity Testing As Fundament for a Spill Prevention Program. In: Proc.1980 Nat.Conf.Control of Hazardous Material Spills, Louisville, KY, 284-287. ECOREF#:2966</t>
        </is>
      </c>
    </row>
    <row r="330">
      <c r="A330" t="n">
        <v>75570.0</v>
      </c>
      <c r="B330" t="inlineStr">
        <is>
          <t>N,N,N-Trimethylmethanaminium, Chloride</t>
        </is>
      </c>
      <c r="C330"/>
      <c r="D330" t="inlineStr">
        <is>
          <t>Unmeasured</t>
        </is>
      </c>
      <c r="E330" t="inlineStr">
        <is>
          <t>Not coded</t>
        </is>
      </c>
      <c r="F330"/>
      <c r="G330" t="n">
        <v>97.0</v>
      </c>
      <c r="H330"/>
      <c r="I330"/>
      <c r="J330"/>
      <c r="K330"/>
      <c r="L330" t="inlineStr">
        <is>
          <t>Pimephales promelas</t>
        </is>
      </c>
      <c r="M330" t="inlineStr">
        <is>
          <t>Fathead Minnow</t>
        </is>
      </c>
      <c r="N330"/>
      <c r="O330"/>
      <c r="P330" t="n">
        <v>33.0</v>
      </c>
      <c r="Q330"/>
      <c r="R330"/>
      <c r="S330"/>
      <c r="T330"/>
      <c r="U330" t="inlineStr">
        <is>
          <t>Day(s)</t>
        </is>
      </c>
      <c r="V330" t="inlineStr">
        <is>
          <t>Flow-through</t>
        </is>
      </c>
      <c r="W330" t="inlineStr">
        <is>
          <t>Fresh water</t>
        </is>
      </c>
      <c r="X330" t="inlineStr">
        <is>
          <t>Lab</t>
        </is>
      </c>
      <c r="Y330"/>
      <c r="Z330" t="inlineStr">
        <is>
          <t>Active ingredient</t>
        </is>
      </c>
      <c r="AA330"/>
      <c r="AB330" t="n">
        <v>462.0</v>
      </c>
      <c r="AC330"/>
      <c r="AD330" t="n">
        <v>431.0</v>
      </c>
      <c r="AE330"/>
      <c r="AF330" t="n">
        <v>495.0</v>
      </c>
      <c r="AG330" t="inlineStr">
        <is>
          <t>AI mg/L</t>
        </is>
      </c>
      <c r="AH330"/>
      <c r="AI330"/>
      <c r="AJ330"/>
      <c r="AK330"/>
      <c r="AL330"/>
      <c r="AM330"/>
      <c r="AN330"/>
      <c r="AO330"/>
      <c r="AP330"/>
      <c r="AQ330"/>
      <c r="AR330"/>
      <c r="AS330"/>
      <c r="AT330"/>
      <c r="AU330"/>
      <c r="AV330"/>
      <c r="AW330"/>
      <c r="AX330" t="inlineStr">
        <is>
          <t>Mortality</t>
        </is>
      </c>
      <c r="AY330" t="inlineStr">
        <is>
          <t>Mortality</t>
        </is>
      </c>
      <c r="AZ330" t="inlineStr">
        <is>
          <t>LC50</t>
        </is>
      </c>
      <c r="BA330"/>
      <c r="BB330" t="n">
        <v>4.0</v>
      </c>
      <c r="BC330"/>
      <c r="BD330"/>
      <c r="BE330"/>
      <c r="BF330"/>
      <c r="BG330" t="inlineStr">
        <is>
          <t>Day(s)</t>
        </is>
      </c>
      <c r="BH330" t="inlineStr">
        <is>
          <t>Pure</t>
        </is>
      </c>
      <c r="BI330" t="inlineStr">
        <is>
          <t>DTXSID6021749</t>
        </is>
      </c>
      <c r="BJ330"/>
      <c r="BK330"/>
      <c r="BL330"/>
      <c r="BM330"/>
      <c r="BN330"/>
      <c r="BO330"/>
      <c r="BP330"/>
      <c r="BQ330"/>
      <c r="BR330"/>
      <c r="BS330"/>
      <c r="BT330" t="inlineStr">
        <is>
          <t>--</t>
        </is>
      </c>
      <c r="BU330"/>
      <c r="BV330"/>
      <c r="BW330"/>
      <c r="BX330"/>
      <c r="BY330"/>
      <c r="BZ330"/>
      <c r="CA330"/>
      <c r="CB330"/>
      <c r="CC330"/>
      <c r="CD330"/>
      <c r="CE330"/>
      <c r="CF330"/>
      <c r="CG330"/>
      <c r="CH330"/>
      <c r="CI330"/>
      <c r="CJ330"/>
      <c r="CK330" t="inlineStr">
        <is>
          <t>Geiger,D.L., D.J. Call, and L.T. Brooke</t>
        </is>
      </c>
      <c r="CL330" t="n">
        <v>12859.0</v>
      </c>
      <c r="CM330" t="inlineStr">
        <is>
          <t>Acute Toxicities of Organic Chemicals to Fathead Minnows (Pimephales promelas) Volume IV</t>
        </is>
      </c>
      <c r="CN330" t="inlineStr">
        <is>
          <t>Center for Lake Superior Environmental Studies, University of Wisconsin, Superior, WI4:355 p.</t>
        </is>
      </c>
      <c r="CO330" t="n">
        <v>1988.0</v>
      </c>
      <c r="CP330" t="inlineStr">
        <is>
          <t>Geiger,D.L., D.J. Call, and L.T. Brooke (1988). Acute Toxicities of Organic Chemicals to Fathead Minnows (Pimephales promelas) Volume IV. Center for Lake Superior Environmental Studies, University of Wisconsin, Superior, WI, 4, 355 p. ECOREF#:12859</t>
        </is>
      </c>
    </row>
    <row r="331">
      <c r="A331" t="n">
        <v>75650.0</v>
      </c>
      <c r="B331" t="inlineStr">
        <is>
          <t>2-Methylpropan-2-ol</t>
        </is>
      </c>
      <c r="C331"/>
      <c r="D331" t="inlineStr">
        <is>
          <t>Measured</t>
        </is>
      </c>
      <c r="E331" t="inlineStr">
        <is>
          <t>Not reported</t>
        </is>
      </c>
      <c r="F331"/>
      <c r="G331" t="n">
        <v>99.5</v>
      </c>
      <c r="H331"/>
      <c r="I331"/>
      <c r="J331"/>
      <c r="K331"/>
      <c r="L331" t="inlineStr">
        <is>
          <t>Pimephales promelas</t>
        </is>
      </c>
      <c r="M331" t="inlineStr">
        <is>
          <t>Fathead Minnow</t>
        </is>
      </c>
      <c r="N331"/>
      <c r="O331"/>
      <c r="P331" t="n">
        <v>32.0</v>
      </c>
      <c r="Q331"/>
      <c r="R331"/>
      <c r="S331"/>
      <c r="T331"/>
      <c r="U331" t="inlineStr">
        <is>
          <t>Day(s)</t>
        </is>
      </c>
      <c r="V331" t="inlineStr">
        <is>
          <t>Flow-through</t>
        </is>
      </c>
      <c r="W331" t="inlineStr">
        <is>
          <t>Fresh water</t>
        </is>
      </c>
      <c r="X331" t="inlineStr">
        <is>
          <t>Lab</t>
        </is>
      </c>
      <c r="Y331"/>
      <c r="Z331" t="inlineStr">
        <is>
          <t>Active ingredient</t>
        </is>
      </c>
      <c r="AA331"/>
      <c r="AB331" t="n">
        <v>6410.0</v>
      </c>
      <c r="AC331"/>
      <c r="AD331" t="n">
        <v>6130.0</v>
      </c>
      <c r="AE331"/>
      <c r="AF331" t="n">
        <v>6700.0</v>
      </c>
      <c r="AG331" t="inlineStr">
        <is>
          <t>AI mg/L</t>
        </is>
      </c>
      <c r="AH331"/>
      <c r="AI331"/>
      <c r="AJ331"/>
      <c r="AK331"/>
      <c r="AL331"/>
      <c r="AM331"/>
      <c r="AN331"/>
      <c r="AO331"/>
      <c r="AP331"/>
      <c r="AQ331"/>
      <c r="AR331"/>
      <c r="AS331"/>
      <c r="AT331"/>
      <c r="AU331"/>
      <c r="AV331"/>
      <c r="AW331"/>
      <c r="AX331" t="inlineStr">
        <is>
          <t>Mortality</t>
        </is>
      </c>
      <c r="AY331" t="inlineStr">
        <is>
          <t>Mortality</t>
        </is>
      </c>
      <c r="AZ331" t="inlineStr">
        <is>
          <t>LC50</t>
        </is>
      </c>
      <c r="BA331"/>
      <c r="BB331" t="n">
        <v>4.0</v>
      </c>
      <c r="BC331"/>
      <c r="BD331"/>
      <c r="BE331"/>
      <c r="BF331"/>
      <c r="BG331" t="inlineStr">
        <is>
          <t>Day(s)</t>
        </is>
      </c>
      <c r="BH331"/>
      <c r="BI331" t="inlineStr">
        <is>
          <t>DTXSID8020204</t>
        </is>
      </c>
      <c r="BJ331"/>
      <c r="BK331"/>
      <c r="BL331" t="inlineStr">
        <is>
          <t>Acute</t>
        </is>
      </c>
      <c r="BM331"/>
      <c r="BN331"/>
      <c r="BO331"/>
      <c r="BP331"/>
      <c r="BQ331"/>
      <c r="BR331"/>
      <c r="BS331"/>
      <c r="BT331" t="inlineStr">
        <is>
          <t>--</t>
        </is>
      </c>
      <c r="BU331"/>
      <c r="BV331"/>
      <c r="BW331"/>
      <c r="BX331"/>
      <c r="BY331"/>
      <c r="BZ331"/>
      <c r="CA331"/>
      <c r="CB331"/>
      <c r="CC331"/>
      <c r="CD331"/>
      <c r="CE331"/>
      <c r="CF331"/>
      <c r="CG331"/>
      <c r="CH331"/>
      <c r="CI331"/>
      <c r="CJ331" t="inlineStr">
        <is>
          <t xml:space="preserve">SOURCE/FROM US EPA ENVIRONMENTAL RESEARCH LABORATORY-DULUTH AND THE UNIVERSITY OF WISCONSIN-SUPERIOR CAMPUS//MEDIA/LAKE SUPERIOR WATER OR DECHLORINATED WATER//   </t>
        </is>
      </c>
      <c r="CK331" t="inlineStr">
        <is>
          <t>Geiger,D.L., S.H. Poirier, L.T. Brooke, and D.J. Call</t>
        </is>
      </c>
      <c r="CL331" t="n">
        <v>12858.0</v>
      </c>
      <c r="CM331" t="inlineStr">
        <is>
          <t>Acute Toxicities of Organic Chemicals to Fathead Minnows (Pimephales promelas) Volume III</t>
        </is>
      </c>
      <c r="CN331" t="inlineStr">
        <is>
          <t>Center for Lake Superior Environmental Studies, University of Wisconsin, Superior, WI:328 p.</t>
        </is>
      </c>
      <c r="CO331" t="n">
        <v>1986.0</v>
      </c>
      <c r="CP331" t="inlineStr">
        <is>
          <t>Geiger,D.L., S.H. Poirier, L.T. Brooke, and D.J. Call (1986). Acute Toxicities of Organic Chemicals to Fathead Minnows (Pimephales promelas) Volume III. Center for Lake Superior Environmental Studies, University of Wisconsin, Superior, WI, 328 p. ECOREF#:12858</t>
        </is>
      </c>
    </row>
    <row r="332">
      <c r="A332" t="n">
        <v>75898.0</v>
      </c>
      <c r="B332" t="inlineStr">
        <is>
          <t>2,2,2-Trifluoroethanol</t>
        </is>
      </c>
      <c r="C332"/>
      <c r="D332" t="inlineStr">
        <is>
          <t>Measured</t>
        </is>
      </c>
      <c r="E332" t="inlineStr">
        <is>
          <t>Not reported</t>
        </is>
      </c>
      <c r="F332" t="inlineStr">
        <is>
          <t>&gt;</t>
        </is>
      </c>
      <c r="G332" t="n">
        <v>99.0</v>
      </c>
      <c r="H332"/>
      <c r="I332"/>
      <c r="J332"/>
      <c r="K332"/>
      <c r="L332" t="inlineStr">
        <is>
          <t>Pimephales promelas</t>
        </is>
      </c>
      <c r="M332" t="inlineStr">
        <is>
          <t>Fathead Minnow</t>
        </is>
      </c>
      <c r="N332"/>
      <c r="O332"/>
      <c r="P332"/>
      <c r="Q332"/>
      <c r="R332" t="n">
        <v>31.0</v>
      </c>
      <c r="S332"/>
      <c r="T332" t="n">
        <v>32.0</v>
      </c>
      <c r="U332" t="inlineStr">
        <is>
          <t>Day(s)</t>
        </is>
      </c>
      <c r="V332" t="inlineStr">
        <is>
          <t>Flow-through</t>
        </is>
      </c>
      <c r="W332" t="inlineStr">
        <is>
          <t>Fresh water</t>
        </is>
      </c>
      <c r="X332" t="inlineStr">
        <is>
          <t>Lab</t>
        </is>
      </c>
      <c r="Y332" t="n">
        <v>6.0</v>
      </c>
      <c r="Z332" t="inlineStr">
        <is>
          <t>Active ingredient</t>
        </is>
      </c>
      <c r="AA332"/>
      <c r="AB332" t="n">
        <v>119.0</v>
      </c>
      <c r="AC332"/>
      <c r="AD332" t="n">
        <v>105.0</v>
      </c>
      <c r="AE332"/>
      <c r="AF332" t="n">
        <v>135.0</v>
      </c>
      <c r="AG332" t="inlineStr">
        <is>
          <t>AI mg/L</t>
        </is>
      </c>
      <c r="AH332"/>
      <c r="AI332"/>
      <c r="AJ332"/>
      <c r="AK332"/>
      <c r="AL332"/>
      <c r="AM332"/>
      <c r="AN332"/>
      <c r="AO332"/>
      <c r="AP332"/>
      <c r="AQ332"/>
      <c r="AR332"/>
      <c r="AS332"/>
      <c r="AT332"/>
      <c r="AU332"/>
      <c r="AV332"/>
      <c r="AW332"/>
      <c r="AX332" t="inlineStr">
        <is>
          <t>Mortality</t>
        </is>
      </c>
      <c r="AY332" t="inlineStr">
        <is>
          <t>Mortality</t>
        </is>
      </c>
      <c r="AZ332" t="inlineStr">
        <is>
          <t>LC50</t>
        </is>
      </c>
      <c r="BA332"/>
      <c r="BB332" t="n">
        <v>4.0</v>
      </c>
      <c r="BC332"/>
      <c r="BD332"/>
      <c r="BE332"/>
      <c r="BF332"/>
      <c r="BG332" t="inlineStr">
        <is>
          <t>Day(s)</t>
        </is>
      </c>
      <c r="BH332"/>
      <c r="BI332" t="inlineStr">
        <is>
          <t>DTXSID0021751</t>
        </is>
      </c>
      <c r="BJ332"/>
      <c r="BK332"/>
      <c r="BL332"/>
      <c r="BM332"/>
      <c r="BN332"/>
      <c r="BO332"/>
      <c r="BP332"/>
      <c r="BQ332"/>
      <c r="BR332"/>
      <c r="BS332"/>
      <c r="BT332" t="inlineStr">
        <is>
          <t>--</t>
        </is>
      </c>
      <c r="BU332"/>
      <c r="BV332"/>
      <c r="BW332"/>
      <c r="BX332"/>
      <c r="BY332"/>
      <c r="BZ332"/>
      <c r="CA332"/>
      <c r="CB332"/>
      <c r="CC332"/>
      <c r="CD332"/>
      <c r="CE332"/>
      <c r="CF332"/>
      <c r="CG332"/>
      <c r="CH332"/>
      <c r="CI332"/>
      <c r="CJ332" t="inlineStr">
        <is>
          <t xml:space="preserve">SOURCE/FROM US EPA ENVIRONMENTAL RESEARCH LABORATORY-DULUTH AND THE UNIVERSITY OF WISCONSIN-SUPERIOR CAMPUS//MEDIA/LAKE SUPERIOR WATER OR DECHLORINATED WATER//   </t>
        </is>
      </c>
      <c r="CK332" t="inlineStr">
        <is>
          <t>Geiger,D.L., S.H. Poirier, L.T. Brooke, and D.J. Call</t>
        </is>
      </c>
      <c r="CL332" t="n">
        <v>12858.0</v>
      </c>
      <c r="CM332" t="inlineStr">
        <is>
          <t>Acute Toxicities of Organic Chemicals to Fathead Minnows (Pimephales promelas) Volume III</t>
        </is>
      </c>
      <c r="CN332" t="inlineStr">
        <is>
          <t>Center for Lake Superior Environmental Studies, University of Wisconsin, Superior, WI:328 p.</t>
        </is>
      </c>
      <c r="CO332" t="n">
        <v>1986.0</v>
      </c>
      <c r="CP332" t="inlineStr">
        <is>
          <t>Geiger,D.L., S.H. Poirier, L.T. Brooke, and D.J. Call (1986). Acute Toxicities of Organic Chemicals to Fathead Minnows (Pimephales promelas) Volume III. Center for Lake Superior Environmental Studies, University of Wisconsin, Superior, WI, 328 p. ECOREF#:12858</t>
        </is>
      </c>
    </row>
    <row r="333">
      <c r="A333" t="n">
        <v>75912.0</v>
      </c>
      <c r="B333" t="inlineStr">
        <is>
          <t>1,1-Dimethylethyl hydroperoxide</t>
        </is>
      </c>
      <c r="C333"/>
      <c r="D333" t="inlineStr">
        <is>
          <t>Unmeasured</t>
        </is>
      </c>
      <c r="E333" t="inlineStr">
        <is>
          <t>USEPA and STDMETH methods</t>
        </is>
      </c>
      <c r="F333"/>
      <c r="G333"/>
      <c r="H333"/>
      <c r="I333"/>
      <c r="J333"/>
      <c r="K333"/>
      <c r="L333" t="inlineStr">
        <is>
          <t>Pimephales promelas</t>
        </is>
      </c>
      <c r="M333" t="inlineStr">
        <is>
          <t>Fathead Minnow</t>
        </is>
      </c>
      <c r="N333" t="inlineStr">
        <is>
          <t>Larva</t>
        </is>
      </c>
      <c r="O333" t="inlineStr">
        <is>
          <t>&lt;</t>
        </is>
      </c>
      <c r="P333" t="n">
        <v>24.0</v>
      </c>
      <c r="Q333"/>
      <c r="R333"/>
      <c r="S333"/>
      <c r="T333"/>
      <c r="U333" t="inlineStr">
        <is>
          <t>Hours post hatch</t>
        </is>
      </c>
      <c r="V333" t="inlineStr">
        <is>
          <t>Aquatic, unspecified</t>
        </is>
      </c>
      <c r="W333" t="inlineStr">
        <is>
          <t>Fresh water</t>
        </is>
      </c>
      <c r="X333" t="inlineStr">
        <is>
          <t>Lab</t>
        </is>
      </c>
      <c r="Y333"/>
      <c r="Z333" t="inlineStr">
        <is>
          <t>Formulation</t>
        </is>
      </c>
      <c r="AA333"/>
      <c r="AB333" t="n">
        <v>77.1</v>
      </c>
      <c r="AC333"/>
      <c r="AD333"/>
      <c r="AE333"/>
      <c r="AF333"/>
      <c r="AG333" t="inlineStr">
        <is>
          <t>AI mg/L</t>
        </is>
      </c>
      <c r="AH333"/>
      <c r="AI333"/>
      <c r="AJ333"/>
      <c r="AK333"/>
      <c r="AL333"/>
      <c r="AM333"/>
      <c r="AN333"/>
      <c r="AO333"/>
      <c r="AP333"/>
      <c r="AQ333"/>
      <c r="AR333"/>
      <c r="AS333"/>
      <c r="AT333"/>
      <c r="AU333"/>
      <c r="AV333"/>
      <c r="AW333"/>
      <c r="AX333" t="inlineStr">
        <is>
          <t>Mortality</t>
        </is>
      </c>
      <c r="AY333" t="inlineStr">
        <is>
          <t>Mortality</t>
        </is>
      </c>
      <c r="AZ333" t="inlineStr">
        <is>
          <t>LC50</t>
        </is>
      </c>
      <c r="BA333"/>
      <c r="BB333" t="n">
        <v>4.0</v>
      </c>
      <c r="BC333"/>
      <c r="BD333"/>
      <c r="BE333"/>
      <c r="BF333"/>
      <c r="BG333" t="inlineStr">
        <is>
          <t>Day(s)</t>
        </is>
      </c>
      <c r="BH333"/>
      <c r="BI333" t="inlineStr">
        <is>
          <t>DTXSID9024693</t>
        </is>
      </c>
      <c r="BJ333" t="inlineStr">
        <is>
          <t>10.1021/acs.chemrestox.6b00246</t>
        </is>
      </c>
      <c r="BK333"/>
      <c r="BL333" t="inlineStr">
        <is>
          <t>Acute</t>
        </is>
      </c>
      <c r="BM333" t="inlineStr">
        <is>
          <t>LV</t>
        </is>
      </c>
      <c r="BN333"/>
      <c r="BO333"/>
      <c r="BP333"/>
      <c r="BQ333"/>
      <c r="BR333"/>
      <c r="BS333"/>
      <c r="BT333" t="inlineStr">
        <is>
          <t>--</t>
        </is>
      </c>
      <c r="BU333"/>
      <c r="BV333"/>
      <c r="BW333"/>
      <c r="BX333"/>
      <c r="BY333"/>
      <c r="BZ333"/>
      <c r="CA333"/>
      <c r="CB333"/>
      <c r="CC333"/>
      <c r="CD333"/>
      <c r="CE333"/>
      <c r="CF333"/>
      <c r="CG333"/>
      <c r="CH333"/>
      <c r="CI333"/>
      <c r="CJ333" t="inlineStr">
        <is>
          <t xml:space="preserve">SOURCE/BAYLOR UNIVERSITY//MEDIA/DECHLORINATED TAP WATER//   </t>
        </is>
      </c>
      <c r="CK333" t="inlineStr">
        <is>
          <t>Corrales,J., L.A. Kristofco, W.B. Steele, G.N. Saari, J. Kostal, E.S. Williams, M. Mills, E.P. Gallagher, T.J. Kavanagh</t>
        </is>
      </c>
      <c r="CL333" t="n">
        <v>177136.0</v>
      </c>
      <c r="CM333" t="inlineStr">
        <is>
          <t>Toward the Design of Less Hazardous Chemicals: Exploring Comparative Oxidative Stress in Two Common Animal Models</t>
        </is>
      </c>
      <c r="CN333" t="inlineStr">
        <is>
          <t>Chem. Res. Toxicol.30(4): 893-904</t>
        </is>
      </c>
      <c r="CO333" t="n">
        <v>2017.0</v>
      </c>
      <c r="CP333" t="inlineStr">
        <is>
          <t>Corrales,J., L.A. Kristofco, W.B. Steele, G.N. Saari, J. Kostal, E.S. Williams, M. Mills, E.P. Gallagher, T.J. Kavanagh (2017). Toward the Design of Less Hazardous Chemicals: Exploring Comparative Oxidative Stress in Two Common Animal Models. Chem. Res. Toxicol., 30, (4), 893-904. doi:10.1021/acs.chemrestox.6b00246. ECOREF#:177136</t>
        </is>
      </c>
    </row>
    <row r="334">
      <c r="A334" t="n">
        <v>75978.0</v>
      </c>
      <c r="B334" t="inlineStr">
        <is>
          <t>3,3-Dimethyl-2-butanone</t>
        </is>
      </c>
      <c r="C334"/>
      <c r="D334" t="inlineStr">
        <is>
          <t>Measured</t>
        </is>
      </c>
      <c r="E334" t="inlineStr">
        <is>
          <t>Not coded</t>
        </is>
      </c>
      <c r="F334"/>
      <c r="G334" t="n">
        <v>95.0</v>
      </c>
      <c r="H334"/>
      <c r="I334"/>
      <c r="J334"/>
      <c r="K334"/>
      <c r="L334" t="inlineStr">
        <is>
          <t>Pimephales promelas</t>
        </is>
      </c>
      <c r="M334" t="inlineStr">
        <is>
          <t>Fathead Minnow</t>
        </is>
      </c>
      <c r="N334"/>
      <c r="O334"/>
      <c r="P334"/>
      <c r="Q334"/>
      <c r="R334" t="n">
        <v>28.0</v>
      </c>
      <c r="S334"/>
      <c r="T334" t="n">
        <v>29.0</v>
      </c>
      <c r="U334" t="inlineStr">
        <is>
          <t>Day(s)</t>
        </is>
      </c>
      <c r="V334" t="inlineStr">
        <is>
          <t>Flow-through</t>
        </is>
      </c>
      <c r="W334" t="inlineStr">
        <is>
          <t>Fresh water</t>
        </is>
      </c>
      <c r="X334" t="inlineStr">
        <is>
          <t>Lab</t>
        </is>
      </c>
      <c r="Y334"/>
      <c r="Z334" t="inlineStr">
        <is>
          <t>Active ingredient</t>
        </is>
      </c>
      <c r="AA334"/>
      <c r="AB334" t="n">
        <v>87.0</v>
      </c>
      <c r="AC334"/>
      <c r="AD334"/>
      <c r="AE334"/>
      <c r="AF334"/>
      <c r="AG334" t="inlineStr">
        <is>
          <t>AI mg/L</t>
        </is>
      </c>
      <c r="AH334"/>
      <c r="AI334"/>
      <c r="AJ334"/>
      <c r="AK334"/>
      <c r="AL334"/>
      <c r="AM334"/>
      <c r="AN334"/>
      <c r="AO334"/>
      <c r="AP334"/>
      <c r="AQ334"/>
      <c r="AR334"/>
      <c r="AS334"/>
      <c r="AT334"/>
      <c r="AU334"/>
      <c r="AV334"/>
      <c r="AW334"/>
      <c r="AX334" t="inlineStr">
        <is>
          <t>Mortality</t>
        </is>
      </c>
      <c r="AY334" t="inlineStr">
        <is>
          <t>Mortality</t>
        </is>
      </c>
      <c r="AZ334" t="inlineStr">
        <is>
          <t>LC50</t>
        </is>
      </c>
      <c r="BA334"/>
      <c r="BB334" t="n">
        <v>4.0</v>
      </c>
      <c r="BC334"/>
      <c r="BD334"/>
      <c r="BE334"/>
      <c r="BF334"/>
      <c r="BG334" t="inlineStr">
        <is>
          <t>Day(s)</t>
        </is>
      </c>
      <c r="BH334" t="inlineStr">
        <is>
          <t>Pure</t>
        </is>
      </c>
      <c r="BI334" t="inlineStr">
        <is>
          <t>DTXSID5021752</t>
        </is>
      </c>
      <c r="BJ334"/>
      <c r="BK334"/>
      <c r="BL334"/>
      <c r="BM334"/>
      <c r="BN334"/>
      <c r="BO334"/>
      <c r="BP334"/>
      <c r="BQ334"/>
      <c r="BR334"/>
      <c r="BS334"/>
      <c r="BT334" t="inlineStr">
        <is>
          <t>--</t>
        </is>
      </c>
      <c r="BU334"/>
      <c r="BV334"/>
      <c r="BW334"/>
      <c r="BX334"/>
      <c r="BY334"/>
      <c r="BZ334"/>
      <c r="CA334"/>
      <c r="CB334"/>
      <c r="CC334"/>
      <c r="CD334"/>
      <c r="CE334"/>
      <c r="CF334"/>
      <c r="CG334"/>
      <c r="CH334"/>
      <c r="CI334" t="inlineStr">
        <is>
          <t xml:space="preserve"> Affected fish became hypoactive, stopped schooling, and   NR lost equilibrium prior to death. NA </t>
        </is>
      </c>
      <c r="CJ334" t="inlineStr">
        <is>
          <t xml:space="preserve">   Affected fish became hypoactive, stopped schooling, and   NR lost equilibrium prior to death. NA </t>
        </is>
      </c>
      <c r="CK334" t="inlineStr">
        <is>
          <t>Brooke,L.T., D.J. Call, D.L. Geiger, and C.E. Northcott</t>
        </is>
      </c>
      <c r="CL334" t="n">
        <v>12448.0</v>
      </c>
      <c r="CM334" t="inlineStr">
        <is>
          <t>Acute Toxicities of Organic Chemicals to Fathead Minnows (Pimephales promelas), Vol. 1</t>
        </is>
      </c>
      <c r="CN334" t="inlineStr">
        <is>
          <t>Center for Lake Superior Environmental Studies, University of Wisconsin-Superior, Superior, WI:414 p.</t>
        </is>
      </c>
      <c r="CO334" t="n">
        <v>1984.0</v>
      </c>
      <c r="CP334" t="inlineStr">
        <is>
          <t>Brooke,L.T., D.J. Call, D.L. Geiger, and C.E. Northcott (1984). Acute Toxicities of Organic Chemicals to Fathead Minnows (Pimephales promelas), Vol. 1. Center for Lake Superior Environmental Studies, University of Wisconsin-Superior, Superior, WI, 414 p. ECOREF#:12448</t>
        </is>
      </c>
    </row>
    <row r="335">
      <c r="A335" t="n">
        <v>75990.0</v>
      </c>
      <c r="B335" t="inlineStr">
        <is>
          <t>2,2-Dichloropropanoic acid</t>
        </is>
      </c>
      <c r="C335"/>
      <c r="D335" t="inlineStr">
        <is>
          <t>Unmeasured</t>
        </is>
      </c>
      <c r="E335" t="inlineStr">
        <is>
          <t>Not coded</t>
        </is>
      </c>
      <c r="F335"/>
      <c r="G335"/>
      <c r="H335"/>
      <c r="I335"/>
      <c r="J335"/>
      <c r="K335"/>
      <c r="L335" t="inlineStr">
        <is>
          <t>Pimephales promelas</t>
        </is>
      </c>
      <c r="M335" t="inlineStr">
        <is>
          <t>Fathead Minnow</t>
        </is>
      </c>
      <c r="N335"/>
      <c r="O335"/>
      <c r="P335"/>
      <c r="Q335"/>
      <c r="R335"/>
      <c r="S335"/>
      <c r="T335"/>
      <c r="U335"/>
      <c r="V335" t="inlineStr">
        <is>
          <t>Aquatic, unspecified</t>
        </is>
      </c>
      <c r="W335" t="inlineStr">
        <is>
          <t>Fresh water</t>
        </is>
      </c>
      <c r="X335" t="inlineStr">
        <is>
          <t>Lab</t>
        </is>
      </c>
      <c r="Y335"/>
      <c r="Z335" t="inlineStr">
        <is>
          <t>Formulation</t>
        </is>
      </c>
      <c r="AA335"/>
      <c r="AB335" t="n">
        <v>290.0</v>
      </c>
      <c r="AC335"/>
      <c r="AD335"/>
      <c r="AE335"/>
      <c r="AF335"/>
      <c r="AG335" t="inlineStr">
        <is>
          <t>AI mg/L</t>
        </is>
      </c>
      <c r="AH335"/>
      <c r="AI335"/>
      <c r="AJ335"/>
      <c r="AK335"/>
      <c r="AL335"/>
      <c r="AM335"/>
      <c r="AN335"/>
      <c r="AO335"/>
      <c r="AP335"/>
      <c r="AQ335"/>
      <c r="AR335"/>
      <c r="AS335"/>
      <c r="AT335"/>
      <c r="AU335"/>
      <c r="AV335"/>
      <c r="AW335"/>
      <c r="AX335" t="inlineStr">
        <is>
          <t>Mortality</t>
        </is>
      </c>
      <c r="AY335" t="inlineStr">
        <is>
          <t>Mortality</t>
        </is>
      </c>
      <c r="AZ335" t="inlineStr">
        <is>
          <t>LC50</t>
        </is>
      </c>
      <c r="BA335"/>
      <c r="BB335" t="n">
        <v>4.0</v>
      </c>
      <c r="BC335"/>
      <c r="BD335"/>
      <c r="BE335"/>
      <c r="BF335"/>
      <c r="BG335" t="inlineStr">
        <is>
          <t>Day(s)</t>
        </is>
      </c>
      <c r="BH335"/>
      <c r="BI335" t="inlineStr">
        <is>
          <t>DTXSID2021575</t>
        </is>
      </c>
      <c r="BJ335"/>
      <c r="BK335"/>
      <c r="BL335"/>
      <c r="BM335"/>
      <c r="BN335"/>
      <c r="BO335"/>
      <c r="BP335"/>
      <c r="BQ335"/>
      <c r="BR335"/>
      <c r="BS335"/>
      <c r="BT335" t="inlineStr">
        <is>
          <t>--</t>
        </is>
      </c>
      <c r="BU335"/>
      <c r="BV335"/>
      <c r="BW335"/>
      <c r="BX335"/>
      <c r="BY335"/>
      <c r="BZ335"/>
      <c r="CA335"/>
      <c r="CB335"/>
      <c r="CC335"/>
      <c r="CD335"/>
      <c r="CE335"/>
      <c r="CF335"/>
      <c r="CG335"/>
      <c r="CH335"/>
      <c r="CI335"/>
      <c r="CJ335"/>
      <c r="CK335" t="inlineStr">
        <is>
          <t>Mayer,F.L.,Jr.</t>
        </is>
      </c>
      <c r="CL335" t="n">
        <v>70421.0</v>
      </c>
      <c r="CM335" t="inlineStr">
        <is>
          <t>Pesticides as Pollutants</t>
        </is>
      </c>
      <c r="CN335" t="inlineStr">
        <is>
          <t>In: B.G.Liptak (Ed.), Environmental Engineer's Handbook, Chilton Book Co., Radnor, PA:405-418</t>
        </is>
      </c>
      <c r="CO335" t="n">
        <v>1974.0</v>
      </c>
      <c r="CP335" t="inlineStr">
        <is>
          <t>Mayer,F.L.,Jr. (1974). Pesticides as Pollutants. In: B.G.Liptak (Ed.), Environmental Engineer's Handbook, Chilton Book Co., Radnor, PA, 405-418. ECOREF#:70421</t>
        </is>
      </c>
    </row>
    <row r="336">
      <c r="A336" t="n">
        <v>76017.0</v>
      </c>
      <c r="B336" t="inlineStr">
        <is>
          <t>1,1,1,2,2-Pentachloroethane</t>
        </is>
      </c>
      <c r="C336"/>
      <c r="D336" t="inlineStr">
        <is>
          <t>Measured</t>
        </is>
      </c>
      <c r="E336" t="inlineStr">
        <is>
          <t>Not coded</t>
        </is>
      </c>
      <c r="F336"/>
      <c r="G336" t="n">
        <v>96.0</v>
      </c>
      <c r="H336"/>
      <c r="I336"/>
      <c r="J336"/>
      <c r="K336"/>
      <c r="L336" t="inlineStr">
        <is>
          <t>Pimephales promelas</t>
        </is>
      </c>
      <c r="M336" t="inlineStr">
        <is>
          <t>Fathead Minnow</t>
        </is>
      </c>
      <c r="N336"/>
      <c r="O336"/>
      <c r="P336" t="n">
        <v>30.0</v>
      </c>
      <c r="Q336"/>
      <c r="R336"/>
      <c r="S336"/>
      <c r="T336"/>
      <c r="U336" t="inlineStr">
        <is>
          <t>Day(s)</t>
        </is>
      </c>
      <c r="V336" t="inlineStr">
        <is>
          <t>Static</t>
        </is>
      </c>
      <c r="W336" t="inlineStr">
        <is>
          <t>Fresh water</t>
        </is>
      </c>
      <c r="X336" t="inlineStr">
        <is>
          <t>Lab</t>
        </is>
      </c>
      <c r="Y336"/>
      <c r="Z336" t="inlineStr">
        <is>
          <t>Active ingredient</t>
        </is>
      </c>
      <c r="AA336"/>
      <c r="AB336" t="n">
        <v>5750.0</v>
      </c>
      <c r="AC336"/>
      <c r="AD336" t="n">
        <v>5090.0</v>
      </c>
      <c r="AE336"/>
      <c r="AF336" t="n">
        <v>6490.0</v>
      </c>
      <c r="AG336" t="inlineStr">
        <is>
          <t>AI mg/L</t>
        </is>
      </c>
      <c r="AH336"/>
      <c r="AI336"/>
      <c r="AJ336"/>
      <c r="AK336"/>
      <c r="AL336"/>
      <c r="AM336"/>
      <c r="AN336"/>
      <c r="AO336"/>
      <c r="AP336"/>
      <c r="AQ336"/>
      <c r="AR336"/>
      <c r="AS336"/>
      <c r="AT336"/>
      <c r="AU336"/>
      <c r="AV336"/>
      <c r="AW336"/>
      <c r="AX336" t="inlineStr">
        <is>
          <t>Mortality</t>
        </is>
      </c>
      <c r="AY336" t="inlineStr">
        <is>
          <t>Mortality</t>
        </is>
      </c>
      <c r="AZ336" t="inlineStr">
        <is>
          <t>LC50</t>
        </is>
      </c>
      <c r="BA336"/>
      <c r="BB336" t="n">
        <v>4.0</v>
      </c>
      <c r="BC336"/>
      <c r="BD336"/>
      <c r="BE336"/>
      <c r="BF336"/>
      <c r="BG336" t="inlineStr">
        <is>
          <t>Day(s)</t>
        </is>
      </c>
      <c r="BH336" t="inlineStr">
        <is>
          <t>Pure</t>
        </is>
      </c>
      <c r="BI336" t="inlineStr">
        <is>
          <t>DTXSID7021104</t>
        </is>
      </c>
      <c r="BJ336"/>
      <c r="BK336"/>
      <c r="BL336"/>
      <c r="BM336"/>
      <c r="BN336"/>
      <c r="BO336"/>
      <c r="BP336"/>
      <c r="BQ336"/>
      <c r="BR336"/>
      <c r="BS336"/>
      <c r="BT336" t="inlineStr">
        <is>
          <t>--</t>
        </is>
      </c>
      <c r="BU336"/>
      <c r="BV336"/>
      <c r="BW336"/>
      <c r="BX336"/>
      <c r="BY336"/>
      <c r="BZ336"/>
      <c r="CA336"/>
      <c r="CB336"/>
      <c r="CC336"/>
      <c r="CD336"/>
      <c r="CE336"/>
      <c r="CF336"/>
      <c r="CG336"/>
      <c r="CH336"/>
      <c r="CI336"/>
      <c r="CJ336"/>
      <c r="CK336" t="inlineStr">
        <is>
          <t>Brooke,L.</t>
        </is>
      </c>
      <c r="CL336" t="n">
        <v>14339.0</v>
      </c>
      <c r="CM336" t="inlineStr">
        <is>
          <t>Report of the Flow-Through and Static Acute Test Comparisons with Fathead Minnows and Acute Tests with an Amphipod and a Cladoceran</t>
        </is>
      </c>
      <c r="CN336" t="inlineStr">
        <is>
          <t>Memo to L.Larson, Center for Lake Superior Environmental Studies dated August 31:24 p.</t>
        </is>
      </c>
      <c r="CO336" t="n">
        <v>1987.0</v>
      </c>
      <c r="CP336" t="inlineStr">
        <is>
          <t>Brooke,L. (1987). Report of the Flow-Through and Static Acute Test Comparisons with Fathead Minnows and Acute Tests with an Amphipod and a Cladoceran. Memo to L.Larson, Center for Lake Superior Environmental Studies dated August 31, 24 p. ECOREF#:14339</t>
        </is>
      </c>
    </row>
    <row r="337">
      <c r="A337" t="n">
        <v>76017.0</v>
      </c>
      <c r="B337" t="inlineStr">
        <is>
          <t>1,1,1,2,2-Pentachloroethane</t>
        </is>
      </c>
      <c r="C337"/>
      <c r="D337" t="inlineStr">
        <is>
          <t>Measured</t>
        </is>
      </c>
      <c r="E337" t="inlineStr">
        <is>
          <t>Not reported</t>
        </is>
      </c>
      <c r="F337"/>
      <c r="G337"/>
      <c r="H337"/>
      <c r="I337"/>
      <c r="J337"/>
      <c r="K337"/>
      <c r="L337" t="inlineStr">
        <is>
          <t>Pimephales promelas</t>
        </is>
      </c>
      <c r="M337" t="inlineStr">
        <is>
          <t>Fathead Minnow</t>
        </is>
      </c>
      <c r="N337"/>
      <c r="O337"/>
      <c r="P337"/>
      <c r="Q337"/>
      <c r="R337" t="n">
        <v>30.0</v>
      </c>
      <c r="S337"/>
      <c r="T337" t="n">
        <v>35.0</v>
      </c>
      <c r="U337" t="inlineStr">
        <is>
          <t>Day(s)</t>
        </is>
      </c>
      <c r="V337" t="inlineStr">
        <is>
          <t>Flow-through</t>
        </is>
      </c>
      <c r="W337" t="inlineStr">
        <is>
          <t>Fresh water</t>
        </is>
      </c>
      <c r="X337" t="inlineStr">
        <is>
          <t>Lab</t>
        </is>
      </c>
      <c r="Y337"/>
      <c r="Z337" t="inlineStr">
        <is>
          <t>Active ingredient</t>
        </is>
      </c>
      <c r="AA337"/>
      <c r="AB337" t="n">
        <v>7.34</v>
      </c>
      <c r="AC337"/>
      <c r="AD337" t="n">
        <v>7.07</v>
      </c>
      <c r="AE337"/>
      <c r="AF337" t="n">
        <v>7.63</v>
      </c>
      <c r="AG337" t="inlineStr">
        <is>
          <t>AI mg/L</t>
        </is>
      </c>
      <c r="AH337"/>
      <c r="AI337"/>
      <c r="AJ337"/>
      <c r="AK337"/>
      <c r="AL337"/>
      <c r="AM337"/>
      <c r="AN337"/>
      <c r="AO337"/>
      <c r="AP337"/>
      <c r="AQ337"/>
      <c r="AR337"/>
      <c r="AS337"/>
      <c r="AT337"/>
      <c r="AU337"/>
      <c r="AV337"/>
      <c r="AW337"/>
      <c r="AX337" t="inlineStr">
        <is>
          <t>Mortality</t>
        </is>
      </c>
      <c r="AY337" t="inlineStr">
        <is>
          <t>Mortality</t>
        </is>
      </c>
      <c r="AZ337" t="inlineStr">
        <is>
          <t>LC50</t>
        </is>
      </c>
      <c r="BA337"/>
      <c r="BB337" t="n">
        <v>4.0</v>
      </c>
      <c r="BC337"/>
      <c r="BD337"/>
      <c r="BE337"/>
      <c r="BF337"/>
      <c r="BG337" t="inlineStr">
        <is>
          <t>Day(s)</t>
        </is>
      </c>
      <c r="BH337"/>
      <c r="BI337" t="inlineStr">
        <is>
          <t>DTXSID7021104</t>
        </is>
      </c>
      <c r="BJ337" t="inlineStr">
        <is>
          <t>10.1007/BF01060748</t>
        </is>
      </c>
      <c r="BK337"/>
      <c r="BL337"/>
      <c r="BM337"/>
      <c r="BN337"/>
      <c r="BO337"/>
      <c r="BP337"/>
      <c r="BQ337"/>
      <c r="BR337"/>
      <c r="BS337"/>
      <c r="BT337" t="inlineStr">
        <is>
          <t>--</t>
        </is>
      </c>
      <c r="BU337"/>
      <c r="BV337"/>
      <c r="BW337"/>
      <c r="BX337"/>
      <c r="BY337"/>
      <c r="BZ337"/>
      <c r="CA337"/>
      <c r="CB337"/>
      <c r="CC337"/>
      <c r="CD337"/>
      <c r="CE337"/>
      <c r="CF337"/>
      <c r="CG337"/>
      <c r="CH337"/>
      <c r="CI337"/>
      <c r="CJ337" t="inlineStr">
        <is>
          <t xml:space="preserve">SOURCE/LABORATORY-REARED//AP FREQ/WATER CONTINUOUSLY MIXED WITH TOXICANT//MEDIA/DILUTED LABORATORY LAKE WATER SUPPLY (LAKE SUPERIOR)//   </t>
        </is>
      </c>
      <c r="CK337" t="inlineStr">
        <is>
          <t>Walbridge,C.T., J.T. Fiandt, G.L. Phipps, and G.W. Holcombe</t>
        </is>
      </c>
      <c r="CL337" t="n">
        <v>11227.0</v>
      </c>
      <c r="CM337" t="inlineStr">
        <is>
          <t>Acute Toxicity of Ten Chlorinated Aliphatic Hydrocarbons to the Fathead Minnow (Pimephales promelas)</t>
        </is>
      </c>
      <c r="CN337" t="inlineStr">
        <is>
          <t>Arch. Environ. Contam. Toxicol.12(6): 661-666</t>
        </is>
      </c>
      <c r="CO337" t="n">
        <v>1983.0</v>
      </c>
      <c r="CP337" t="inlineStr">
        <is>
          <t>Walbridge,C.T., J.T. Fiandt, G.L. Phipps, and G.W. Holcombe (1983). Acute Toxicity of Ten Chlorinated Aliphatic Hydrocarbons to the Fathead Minnow (Pimephales promelas). Arch. Environ. Contam. Toxicol., 12, (6), 661-666. doi:10.1007/BF01060748. ECOREF#:11227</t>
        </is>
      </c>
    </row>
    <row r="338">
      <c r="A338" t="n">
        <v>76017.0</v>
      </c>
      <c r="B338" t="inlineStr">
        <is>
          <t>1,1,1,2,2-Pentachloroethane</t>
        </is>
      </c>
      <c r="C338"/>
      <c r="D338" t="inlineStr">
        <is>
          <t>Measured</t>
        </is>
      </c>
      <c r="E338" t="inlineStr">
        <is>
          <t>American Society for Testing and Materials</t>
        </is>
      </c>
      <c r="F338" t="inlineStr">
        <is>
          <t>&gt;=</t>
        </is>
      </c>
      <c r="G338" t="n">
        <v>95.0</v>
      </c>
      <c r="H338"/>
      <c r="I338"/>
      <c r="J338"/>
      <c r="K338"/>
      <c r="L338" t="inlineStr">
        <is>
          <t>Pimephales promelas</t>
        </is>
      </c>
      <c r="M338" t="inlineStr">
        <is>
          <t>Fathead Minnow</t>
        </is>
      </c>
      <c r="N338" t="inlineStr">
        <is>
          <t>Juvenile</t>
        </is>
      </c>
      <c r="O338"/>
      <c r="P338"/>
      <c r="Q338"/>
      <c r="R338" t="n">
        <v>26.0</v>
      </c>
      <c r="S338"/>
      <c r="T338" t="n">
        <v>34.0</v>
      </c>
      <c r="U338" t="inlineStr">
        <is>
          <t>Day(s)</t>
        </is>
      </c>
      <c r="V338" t="inlineStr">
        <is>
          <t>Flow-through</t>
        </is>
      </c>
      <c r="W338" t="inlineStr">
        <is>
          <t>Fresh water</t>
        </is>
      </c>
      <c r="X338" t="inlineStr">
        <is>
          <t>Lab</t>
        </is>
      </c>
      <c r="Y338" t="n">
        <v>6.0</v>
      </c>
      <c r="Z338" t="inlineStr">
        <is>
          <t>Active ingredient</t>
        </is>
      </c>
      <c r="AA338"/>
      <c r="AB338" t="n">
        <v>6.65</v>
      </c>
      <c r="AC338"/>
      <c r="AD338" t="n">
        <v>6.17</v>
      </c>
      <c r="AE338"/>
      <c r="AF338" t="n">
        <v>7.17</v>
      </c>
      <c r="AG338" t="inlineStr">
        <is>
          <t>AI mg/L</t>
        </is>
      </c>
      <c r="AH338"/>
      <c r="AI338"/>
      <c r="AJ338"/>
      <c r="AK338"/>
      <c r="AL338"/>
      <c r="AM338"/>
      <c r="AN338"/>
      <c r="AO338"/>
      <c r="AP338"/>
      <c r="AQ338"/>
      <c r="AR338"/>
      <c r="AS338"/>
      <c r="AT338"/>
      <c r="AU338"/>
      <c r="AV338"/>
      <c r="AW338"/>
      <c r="AX338" t="inlineStr">
        <is>
          <t>Mortality</t>
        </is>
      </c>
      <c r="AY338" t="inlineStr">
        <is>
          <t>Mortality</t>
        </is>
      </c>
      <c r="AZ338" t="inlineStr">
        <is>
          <t>LC50</t>
        </is>
      </c>
      <c r="BA338"/>
      <c r="BB338" t="n">
        <v>4.0</v>
      </c>
      <c r="BC338"/>
      <c r="BD338"/>
      <c r="BE338"/>
      <c r="BF338"/>
      <c r="BG338" t="inlineStr">
        <is>
          <t>Day(s)</t>
        </is>
      </c>
      <c r="BH338"/>
      <c r="BI338" t="inlineStr">
        <is>
          <t>DTXSID7021104</t>
        </is>
      </c>
      <c r="BJ338" t="inlineStr">
        <is>
          <t>10.1897/05-094R.1</t>
        </is>
      </c>
      <c r="BK338"/>
      <c r="BL338" t="inlineStr">
        <is>
          <t>Acute</t>
        </is>
      </c>
      <c r="BM338"/>
      <c r="BN338"/>
      <c r="BO338"/>
      <c r="BP338"/>
      <c r="BQ338"/>
      <c r="BR338"/>
      <c r="BS338"/>
      <c r="BT338" t="inlineStr">
        <is>
          <t>--</t>
        </is>
      </c>
      <c r="BU338"/>
      <c r="BV338"/>
      <c r="BW338"/>
      <c r="BX338"/>
      <c r="BY338"/>
      <c r="BZ338"/>
      <c r="CA338"/>
      <c r="CB338"/>
      <c r="CC338"/>
      <c r="CD338"/>
      <c r="CE338"/>
      <c r="CF338"/>
      <c r="CG338"/>
      <c r="CH338"/>
      <c r="CI338"/>
      <c r="CJ338"/>
      <c r="CK338" t="inlineStr">
        <is>
          <t>Broderius,S.J., M.D. Kahl, G.E. Elonen, D.E. Hammermeister, and M.D. Hoglund</t>
        </is>
      </c>
      <c r="CL338" t="n">
        <v>86254.0</v>
      </c>
      <c r="CM338" t="inlineStr">
        <is>
          <t>A Comparison of the Lethal and Sublethal Toxicity of Organic Chemical Mixtures to the Fathead Minnow (Pimephales promelas)</t>
        </is>
      </c>
      <c r="CN338" t="inlineStr">
        <is>
          <t>Environ. Toxicol. Chem.24(12): 3117-3127</t>
        </is>
      </c>
      <c r="CO338" t="n">
        <v>2005.0</v>
      </c>
      <c r="CP338" t="inlineStr">
        <is>
          <t>Broderius,S.J., M.D. Kahl, G.E. Elonen, D.E. Hammermeister, and M.D. Hoglund (2005). A Comparison of the Lethal and Sublethal Toxicity of Organic Chemical Mixtures to the Fathead Minnow (Pimephales promelas). Environ. Toxicol. Chem., 24, (12), 3117-3127. doi:10.1897/05-094R.1. ECOREF#:86254</t>
        </is>
      </c>
    </row>
    <row r="339">
      <c r="A339" t="n">
        <v>76017.0</v>
      </c>
      <c r="B339" t="inlineStr">
        <is>
          <t>1,1,1,2,2-Pentachloroethane</t>
        </is>
      </c>
      <c r="C339"/>
      <c r="D339" t="inlineStr">
        <is>
          <t>Measured</t>
        </is>
      </c>
      <c r="E339" t="inlineStr">
        <is>
          <t>Not reported</t>
        </is>
      </c>
      <c r="F339"/>
      <c r="G339" t="n">
        <v>96.0</v>
      </c>
      <c r="H339"/>
      <c r="I339"/>
      <c r="J339"/>
      <c r="K339"/>
      <c r="L339" t="inlineStr">
        <is>
          <t>Pimephales promelas</t>
        </is>
      </c>
      <c r="M339" t="inlineStr">
        <is>
          <t>Fathead Minnow</t>
        </is>
      </c>
      <c r="N339"/>
      <c r="O339"/>
      <c r="P339" t="n">
        <v>32.0</v>
      </c>
      <c r="Q339"/>
      <c r="R339"/>
      <c r="S339"/>
      <c r="T339"/>
      <c r="U339" t="inlineStr">
        <is>
          <t>Day(s)</t>
        </is>
      </c>
      <c r="V339" t="inlineStr">
        <is>
          <t>Flow-through</t>
        </is>
      </c>
      <c r="W339" t="inlineStr">
        <is>
          <t>Fresh water</t>
        </is>
      </c>
      <c r="X339" t="inlineStr">
        <is>
          <t>Lab</t>
        </is>
      </c>
      <c r="Y339"/>
      <c r="Z339" t="inlineStr">
        <is>
          <t>Active ingredient</t>
        </is>
      </c>
      <c r="AA339"/>
      <c r="AB339" t="n">
        <v>7.53</v>
      </c>
      <c r="AC339"/>
      <c r="AD339" t="n">
        <v>7.22</v>
      </c>
      <c r="AE339"/>
      <c r="AF339" t="n">
        <v>7.85</v>
      </c>
      <c r="AG339" t="inlineStr">
        <is>
          <t>AI mg/L</t>
        </is>
      </c>
      <c r="AH339"/>
      <c r="AI339"/>
      <c r="AJ339"/>
      <c r="AK339"/>
      <c r="AL339"/>
      <c r="AM339"/>
      <c r="AN339"/>
      <c r="AO339"/>
      <c r="AP339"/>
      <c r="AQ339"/>
      <c r="AR339"/>
      <c r="AS339"/>
      <c r="AT339"/>
      <c r="AU339"/>
      <c r="AV339"/>
      <c r="AW339"/>
      <c r="AX339" t="inlineStr">
        <is>
          <t>Mortality</t>
        </is>
      </c>
      <c r="AY339" t="inlineStr">
        <is>
          <t>Mortality</t>
        </is>
      </c>
      <c r="AZ339" t="inlineStr">
        <is>
          <t>LC50</t>
        </is>
      </c>
      <c r="BA339"/>
      <c r="BB339" t="n">
        <v>4.0</v>
      </c>
      <c r="BC339"/>
      <c r="BD339"/>
      <c r="BE339"/>
      <c r="BF339"/>
      <c r="BG339" t="inlineStr">
        <is>
          <t>Day(s)</t>
        </is>
      </c>
      <c r="BH339"/>
      <c r="BI339" t="inlineStr">
        <is>
          <t>DTXSID7021104</t>
        </is>
      </c>
      <c r="BJ339"/>
      <c r="BK339"/>
      <c r="BL339" t="inlineStr">
        <is>
          <t>Acute</t>
        </is>
      </c>
      <c r="BM339"/>
      <c r="BN339"/>
      <c r="BO339"/>
      <c r="BP339"/>
      <c r="BQ339"/>
      <c r="BR339"/>
      <c r="BS339"/>
      <c r="BT339" t="inlineStr">
        <is>
          <t>--</t>
        </is>
      </c>
      <c r="BU339"/>
      <c r="BV339"/>
      <c r="BW339"/>
      <c r="BX339"/>
      <c r="BY339"/>
      <c r="BZ339"/>
      <c r="CA339"/>
      <c r="CB339"/>
      <c r="CC339"/>
      <c r="CD339"/>
      <c r="CE339"/>
      <c r="CF339"/>
      <c r="CG339"/>
      <c r="CH339"/>
      <c r="CI339"/>
      <c r="CJ339" t="inlineStr">
        <is>
          <t xml:space="preserve">SOURCE/US EPA ENVIRONMENTAL RESEARCH LABORATORY DULUTH AND THE UNIVERSITY OF WISCONSIN SUPERIOR//MEDIA/FILTERED LAKE SUPERIOR WATER OR DECHLORINATED CITY OF SUPERIOR WISCONSIN WATER//   </t>
        </is>
      </c>
      <c r="CK339" t="inlineStr">
        <is>
          <t>Geiger,D.L., C.E. Northcott, D.J. Call, and L.T. Brooke</t>
        </is>
      </c>
      <c r="CL339" t="n">
        <v>12447.0</v>
      </c>
      <c r="CM339" t="inlineStr">
        <is>
          <t>Acute Toxicities of Organic Chemicals to Fathead Minnows (Pimephales promelas), Volume II</t>
        </is>
      </c>
      <c r="CN339" t="inlineStr">
        <is>
          <t>Center for Lake Superior Environmental Studies, University of Wisconsin, Superior, WI:326 p.</t>
        </is>
      </c>
      <c r="CO339" t="n">
        <v>1985.0</v>
      </c>
      <c r="CP339" t="inlineStr">
        <is>
          <t>Geiger,D.L., C.E. Northcott, D.J. Call, and L.T. Brooke (1985). Acute Toxicities of Organic Chemicals to Fathead Minnows (Pimephales promelas), Volume II. Center for Lake Superior Environmental Studies, University of Wisconsin, Superior, WI, 326 p. ECOREF#:12447</t>
        </is>
      </c>
    </row>
    <row r="340">
      <c r="A340" t="n">
        <v>76017.0</v>
      </c>
      <c r="B340" t="inlineStr">
        <is>
          <t>1,1,1,2,2-Pentachloroethane</t>
        </is>
      </c>
      <c r="C340"/>
      <c r="D340" t="inlineStr">
        <is>
          <t>Measured</t>
        </is>
      </c>
      <c r="E340" t="inlineStr">
        <is>
          <t>American Society for Testing and Materials</t>
        </is>
      </c>
      <c r="F340" t="inlineStr">
        <is>
          <t>&gt;=</t>
        </is>
      </c>
      <c r="G340" t="n">
        <v>95.0</v>
      </c>
      <c r="H340"/>
      <c r="I340"/>
      <c r="J340"/>
      <c r="K340"/>
      <c r="L340" t="inlineStr">
        <is>
          <t>Pimephales promelas</t>
        </is>
      </c>
      <c r="M340" t="inlineStr">
        <is>
          <t>Fathead Minnow</t>
        </is>
      </c>
      <c r="N340" t="inlineStr">
        <is>
          <t>Juvenile</t>
        </is>
      </c>
      <c r="O340"/>
      <c r="P340"/>
      <c r="Q340"/>
      <c r="R340" t="n">
        <v>26.0</v>
      </c>
      <c r="S340"/>
      <c r="T340" t="n">
        <v>34.0</v>
      </c>
      <c r="U340" t="inlineStr">
        <is>
          <t>Day(s)</t>
        </is>
      </c>
      <c r="V340" t="inlineStr">
        <is>
          <t>Flow-through</t>
        </is>
      </c>
      <c r="W340" t="inlineStr">
        <is>
          <t>Fresh water</t>
        </is>
      </c>
      <c r="X340" t="inlineStr">
        <is>
          <t>Lab</t>
        </is>
      </c>
      <c r="Y340" t="n">
        <v>6.0</v>
      </c>
      <c r="Z340" t="inlineStr">
        <is>
          <t>Active ingredient</t>
        </is>
      </c>
      <c r="AA340"/>
      <c r="AB340" t="n">
        <v>7.35</v>
      </c>
      <c r="AC340"/>
      <c r="AD340" t="n">
        <v>7.08</v>
      </c>
      <c r="AE340"/>
      <c r="AF340" t="n">
        <v>7.63</v>
      </c>
      <c r="AG340" t="inlineStr">
        <is>
          <t>AI mg/L</t>
        </is>
      </c>
      <c r="AH340"/>
      <c r="AI340"/>
      <c r="AJ340"/>
      <c r="AK340"/>
      <c r="AL340"/>
      <c r="AM340"/>
      <c r="AN340"/>
      <c r="AO340"/>
      <c r="AP340"/>
      <c r="AQ340"/>
      <c r="AR340"/>
      <c r="AS340"/>
      <c r="AT340"/>
      <c r="AU340"/>
      <c r="AV340"/>
      <c r="AW340"/>
      <c r="AX340" t="inlineStr">
        <is>
          <t>Mortality</t>
        </is>
      </c>
      <c r="AY340" t="inlineStr">
        <is>
          <t>Mortality</t>
        </is>
      </c>
      <c r="AZ340" t="inlineStr">
        <is>
          <t>LC50</t>
        </is>
      </c>
      <c r="BA340"/>
      <c r="BB340" t="n">
        <v>4.0</v>
      </c>
      <c r="BC340"/>
      <c r="BD340"/>
      <c r="BE340"/>
      <c r="BF340"/>
      <c r="BG340" t="inlineStr">
        <is>
          <t>Day(s)</t>
        </is>
      </c>
      <c r="BH340"/>
      <c r="BI340" t="inlineStr">
        <is>
          <t>DTXSID7021104</t>
        </is>
      </c>
      <c r="BJ340" t="inlineStr">
        <is>
          <t>10.1897/05-094R.1</t>
        </is>
      </c>
      <c r="BK340"/>
      <c r="BL340" t="inlineStr">
        <is>
          <t>Acute</t>
        </is>
      </c>
      <c r="BM340"/>
      <c r="BN340"/>
      <c r="BO340"/>
      <c r="BP340"/>
      <c r="BQ340"/>
      <c r="BR340"/>
      <c r="BS340"/>
      <c r="BT340" t="inlineStr">
        <is>
          <t>--</t>
        </is>
      </c>
      <c r="BU340"/>
      <c r="BV340"/>
      <c r="BW340"/>
      <c r="BX340"/>
      <c r="BY340"/>
      <c r="BZ340"/>
      <c r="CA340"/>
      <c r="CB340"/>
      <c r="CC340"/>
      <c r="CD340"/>
      <c r="CE340"/>
      <c r="CF340"/>
      <c r="CG340"/>
      <c r="CH340"/>
      <c r="CI340"/>
      <c r="CJ340"/>
      <c r="CK340" t="inlineStr">
        <is>
          <t>Broderius,S.J., M.D. Kahl, G.E. Elonen, D.E. Hammermeister, and M.D. Hoglund</t>
        </is>
      </c>
      <c r="CL340" t="n">
        <v>86254.0</v>
      </c>
      <c r="CM340" t="inlineStr">
        <is>
          <t>A Comparison of the Lethal and Sublethal Toxicity of Organic Chemical Mixtures to the Fathead Minnow (Pimephales promelas)</t>
        </is>
      </c>
      <c r="CN340" t="inlineStr">
        <is>
          <t>Environ. Toxicol. Chem.24(12): 3117-3127</t>
        </is>
      </c>
      <c r="CO340" t="n">
        <v>2005.0</v>
      </c>
      <c r="CP340" t="inlineStr">
        <is>
          <t>Broderius,S.J., M.D. Kahl, G.E. Elonen, D.E. Hammermeister, and M.D. Hoglund (2005). A Comparison of the Lethal and Sublethal Toxicity of Organic Chemical Mixtures to the Fathead Minnow (Pimephales promelas). Environ. Toxicol. Chem., 24, (12), 3117-3127. doi:10.1897/05-094R.1. ECOREF#:86254</t>
        </is>
      </c>
    </row>
    <row r="341">
      <c r="A341" t="n">
        <v>76039.0</v>
      </c>
      <c r="B341" t="inlineStr">
        <is>
          <t>Trichloroacetic acid</t>
        </is>
      </c>
      <c r="C341"/>
      <c r="D341" t="inlineStr">
        <is>
          <t>Unmeasured</t>
        </is>
      </c>
      <c r="E341" t="inlineStr">
        <is>
          <t>Not coded</t>
        </is>
      </c>
      <c r="F341"/>
      <c r="G341" t="n">
        <v>48.2</v>
      </c>
      <c r="H341"/>
      <c r="I341"/>
      <c r="J341"/>
      <c r="K341"/>
      <c r="L341" t="inlineStr">
        <is>
          <t>Pimephales promelas</t>
        </is>
      </c>
      <c r="M341" t="inlineStr">
        <is>
          <t>Fathead Minnow</t>
        </is>
      </c>
      <c r="N341"/>
      <c r="O341" t="inlineStr">
        <is>
          <t>&lt;</t>
        </is>
      </c>
      <c r="P341" t="n">
        <v>1.0</v>
      </c>
      <c r="Q341"/>
      <c r="R341"/>
      <c r="S341"/>
      <c r="T341"/>
      <c r="U341" t="inlineStr">
        <is>
          <t>Year(s)</t>
        </is>
      </c>
      <c r="V341" t="inlineStr">
        <is>
          <t>Static</t>
        </is>
      </c>
      <c r="W341" t="inlineStr">
        <is>
          <t>Fresh water</t>
        </is>
      </c>
      <c r="X341" t="inlineStr">
        <is>
          <t>Lab</t>
        </is>
      </c>
      <c r="Y341"/>
      <c r="Z341" t="inlineStr">
        <is>
          <t>Formulation</t>
        </is>
      </c>
      <c r="AA341"/>
      <c r="AB341" t="n">
        <v>2000.0</v>
      </c>
      <c r="AC341"/>
      <c r="AD341"/>
      <c r="AE341"/>
      <c r="AF341"/>
      <c r="AG341" t="inlineStr">
        <is>
          <t>AI mg/L</t>
        </is>
      </c>
      <c r="AH341"/>
      <c r="AI341"/>
      <c r="AJ341"/>
      <c r="AK341"/>
      <c r="AL341"/>
      <c r="AM341"/>
      <c r="AN341"/>
      <c r="AO341"/>
      <c r="AP341"/>
      <c r="AQ341"/>
      <c r="AR341"/>
      <c r="AS341"/>
      <c r="AT341"/>
      <c r="AU341"/>
      <c r="AV341"/>
      <c r="AW341"/>
      <c r="AX341" t="inlineStr">
        <is>
          <t>Mortality</t>
        </is>
      </c>
      <c r="AY341" t="inlineStr">
        <is>
          <t>Mortality</t>
        </is>
      </c>
      <c r="AZ341" t="inlineStr">
        <is>
          <t>LC50</t>
        </is>
      </c>
      <c r="BA341"/>
      <c r="BB341" t="n">
        <v>4.0</v>
      </c>
      <c r="BC341"/>
      <c r="BD341"/>
      <c r="BE341"/>
      <c r="BF341"/>
      <c r="BG341" t="inlineStr">
        <is>
          <t>Day(s)</t>
        </is>
      </c>
      <c r="BH341" t="inlineStr">
        <is>
          <t>Emulsifiable concentrate</t>
        </is>
      </c>
      <c r="BI341" t="inlineStr">
        <is>
          <t>DTXSID1021378</t>
        </is>
      </c>
      <c r="BJ341" t="inlineStr">
        <is>
          <t>10.1021/es60153a002</t>
        </is>
      </c>
      <c r="BK341"/>
      <c r="BL341"/>
      <c r="BM341"/>
      <c r="BN341"/>
      <c r="BO341"/>
      <c r="BP341"/>
      <c r="BQ341"/>
      <c r="BR341"/>
      <c r="BS341"/>
      <c r="BT341" t="inlineStr">
        <is>
          <t>--</t>
        </is>
      </c>
      <c r="BU341"/>
      <c r="BV341"/>
      <c r="BW341"/>
      <c r="BX341"/>
      <c r="BY341"/>
      <c r="BZ341"/>
      <c r="CA341"/>
      <c r="CB341"/>
      <c r="CC341"/>
      <c r="CD341"/>
      <c r="CE341"/>
      <c r="CF341"/>
      <c r="CG341"/>
      <c r="CH341"/>
      <c r="CI341"/>
      <c r="CJ341"/>
      <c r="CK341" t="inlineStr">
        <is>
          <t>Dennis,W.H.J., E.P. Meier, W.F. Randall, A.B. Rosencrance, and D.H. Rosenblatt</t>
        </is>
      </c>
      <c r="CL341" t="n">
        <v>866.0</v>
      </c>
      <c r="CM341" t="inlineStr">
        <is>
          <t>Degradation of Diazinon by Sodium Hypochlorite. Chemistry and Aquatic Toxicity</t>
        </is>
      </c>
      <c r="CN341" t="inlineStr">
        <is>
          <t>Environ. Sci. Technol.13(5): 594-598</t>
        </is>
      </c>
      <c r="CO341" t="n">
        <v>1979.0</v>
      </c>
      <c r="CP341" t="inlineStr">
        <is>
          <t>Dennis,W.H.J., E.P. Meier, W.F. Randall, A.B. Rosencrance, and D.H. Rosenblatt (1979). Degradation of Diazinon by Sodium Hypochlorite. Chemistry and Aquatic Toxicity. Environ. Sci. Technol., 13, (5), 594-598. doi:10.1021/es60153a002. ECOREF#:866</t>
        </is>
      </c>
    </row>
    <row r="342">
      <c r="A342" t="n">
        <v>76039.0</v>
      </c>
      <c r="B342" t="inlineStr">
        <is>
          <t>Trichloroacetic acid</t>
        </is>
      </c>
      <c r="C342"/>
      <c r="D342" t="inlineStr">
        <is>
          <t>Unmeasured</t>
        </is>
      </c>
      <c r="E342" t="inlineStr">
        <is>
          <t>Not coded</t>
        </is>
      </c>
      <c r="F342"/>
      <c r="G342"/>
      <c r="H342"/>
      <c r="I342"/>
      <c r="J342"/>
      <c r="K342"/>
      <c r="L342" t="inlineStr">
        <is>
          <t>Pimephales promelas</t>
        </is>
      </c>
      <c r="M342" t="inlineStr">
        <is>
          <t>Fathead Minnow</t>
        </is>
      </c>
      <c r="N342"/>
      <c r="O342" t="inlineStr">
        <is>
          <t>&lt;</t>
        </is>
      </c>
      <c r="P342" t="n">
        <v>1.0</v>
      </c>
      <c r="Q342"/>
      <c r="R342"/>
      <c r="S342"/>
      <c r="T342"/>
      <c r="U342" t="inlineStr">
        <is>
          <t>Year(s)</t>
        </is>
      </c>
      <c r="V342" t="inlineStr">
        <is>
          <t>Static</t>
        </is>
      </c>
      <c r="W342" t="inlineStr">
        <is>
          <t>Fresh water</t>
        </is>
      </c>
      <c r="X342" t="inlineStr">
        <is>
          <t>Lab</t>
        </is>
      </c>
      <c r="Y342"/>
      <c r="Z342" t="inlineStr">
        <is>
          <t>Formulation</t>
        </is>
      </c>
      <c r="AA342"/>
      <c r="AB342" t="n">
        <v>2000.0</v>
      </c>
      <c r="AC342"/>
      <c r="AD342"/>
      <c r="AE342"/>
      <c r="AF342"/>
      <c r="AG342" t="inlineStr">
        <is>
          <t>AI mg/L</t>
        </is>
      </c>
      <c r="AH342"/>
      <c r="AI342"/>
      <c r="AJ342"/>
      <c r="AK342"/>
      <c r="AL342"/>
      <c r="AM342"/>
      <c r="AN342"/>
      <c r="AO342"/>
      <c r="AP342"/>
      <c r="AQ342"/>
      <c r="AR342"/>
      <c r="AS342"/>
      <c r="AT342"/>
      <c r="AU342"/>
      <c r="AV342"/>
      <c r="AW342"/>
      <c r="AX342" t="inlineStr">
        <is>
          <t>Mortality</t>
        </is>
      </c>
      <c r="AY342" t="inlineStr">
        <is>
          <t>Mortality</t>
        </is>
      </c>
      <c r="AZ342" t="inlineStr">
        <is>
          <t>LC50</t>
        </is>
      </c>
      <c r="BA342"/>
      <c r="BB342" t="n">
        <v>4.0</v>
      </c>
      <c r="BC342"/>
      <c r="BD342"/>
      <c r="BE342"/>
      <c r="BF342"/>
      <c r="BG342" t="inlineStr">
        <is>
          <t>Day(s)</t>
        </is>
      </c>
      <c r="BH342"/>
      <c r="BI342" t="inlineStr">
        <is>
          <t>DTXSID1021378</t>
        </is>
      </c>
      <c r="BJ342"/>
      <c r="BK342"/>
      <c r="BL342"/>
      <c r="BM342"/>
      <c r="BN342"/>
      <c r="BO342"/>
      <c r="BP342"/>
      <c r="BQ342"/>
      <c r="BR342"/>
      <c r="BS342"/>
      <c r="BT342" t="inlineStr">
        <is>
          <t>--</t>
        </is>
      </c>
      <c r="BU342"/>
      <c r="BV342"/>
      <c r="BW342"/>
      <c r="BX342"/>
      <c r="BY342"/>
      <c r="BZ342"/>
      <c r="CA342"/>
      <c r="CB342"/>
      <c r="CC342"/>
      <c r="CD342"/>
      <c r="CE342"/>
      <c r="CF342"/>
      <c r="CG342"/>
      <c r="CH342"/>
      <c r="CI342"/>
      <c r="CJ342"/>
      <c r="CK342" t="inlineStr">
        <is>
          <t>Dennis,W.H.,Jr., E.P. Meier, A.B. Rosencrance, W.F. Randall, M.T. Reagan, and D.H. Rosenblatt</t>
        </is>
      </c>
      <c r="CL342" t="n">
        <v>5894.0</v>
      </c>
      <c r="CM342" t="inlineStr">
        <is>
          <t>Chemical Degradation of Military Standard Formulations of Organophosphorus and Carbamate Pesticides.  II.  Degradation of Diazinon by Sodium Hypochlorite</t>
        </is>
      </c>
      <c r="CN342" t="inlineStr">
        <is>
          <t>U.S.Army Med.Bioeng.Res.Dev.Lab., Tech.Rep.No.7904, Fort Detrick, MD:40 p.</t>
        </is>
      </c>
      <c r="CO342" t="n">
        <v>1979.0</v>
      </c>
      <c r="CP342" t="inlineStr">
        <is>
          <t>Dennis,W.H.,Jr., E.P. Meier, A.B. Rosencrance, W.F. Randall, M.T. Reagan, and D.H. Rosenblatt (1979). Chemical Degradation of Military Standard Formulations of Organophosphorus and Carbamate Pesticides.  II.  Degradation of Diazinon by Sodium Hypochlorite. U.S.Army Med.Bioeng.Res.Dev.Lab., Tech.Rep.No.7904, Fort Detrick, MD, 40 p. ECOREF#:5894</t>
        </is>
      </c>
    </row>
    <row r="343">
      <c r="A343" t="n">
        <v>76448.0</v>
      </c>
      <c r="B343" t="inlineStr">
        <is>
          <t>1,4,5,6,7,8,8-Heptachloro-3a,4,7,7a-tetrahydro-4,7-methano-1H-indene</t>
        </is>
      </c>
      <c r="C343"/>
      <c r="D343" t="inlineStr">
        <is>
          <t>Unmeasured</t>
        </is>
      </c>
      <c r="E343" t="inlineStr">
        <is>
          <t>Not coded</t>
        </is>
      </c>
      <c r="F343"/>
      <c r="G343"/>
      <c r="H343"/>
      <c r="I343"/>
      <c r="J343"/>
      <c r="K343"/>
      <c r="L343" t="inlineStr">
        <is>
          <t>Pimephales promelas</t>
        </is>
      </c>
      <c r="M343" t="inlineStr">
        <is>
          <t>Fathead Minnow</t>
        </is>
      </c>
      <c r="N343"/>
      <c r="O343"/>
      <c r="P343"/>
      <c r="Q343"/>
      <c r="R343"/>
      <c r="S343"/>
      <c r="T343"/>
      <c r="U343"/>
      <c r="V343" t="inlineStr">
        <is>
          <t>Aquatic, unspecified</t>
        </is>
      </c>
      <c r="W343" t="inlineStr">
        <is>
          <t>Fresh water</t>
        </is>
      </c>
      <c r="X343" t="inlineStr">
        <is>
          <t>Lab</t>
        </is>
      </c>
      <c r="Y343"/>
      <c r="Z343" t="inlineStr">
        <is>
          <t>Formulation</t>
        </is>
      </c>
      <c r="AA343"/>
      <c r="AB343" t="n">
        <v>0.056</v>
      </c>
      <c r="AC343"/>
      <c r="AD343"/>
      <c r="AE343"/>
      <c r="AF343"/>
      <c r="AG343" t="inlineStr">
        <is>
          <t>AI mg/L</t>
        </is>
      </c>
      <c r="AH343"/>
      <c r="AI343"/>
      <c r="AJ343"/>
      <c r="AK343"/>
      <c r="AL343"/>
      <c r="AM343"/>
      <c r="AN343"/>
      <c r="AO343"/>
      <c r="AP343"/>
      <c r="AQ343"/>
      <c r="AR343"/>
      <c r="AS343"/>
      <c r="AT343"/>
      <c r="AU343"/>
      <c r="AV343"/>
      <c r="AW343"/>
      <c r="AX343" t="inlineStr">
        <is>
          <t>Mortality</t>
        </is>
      </c>
      <c r="AY343" t="inlineStr">
        <is>
          <t>Mortality</t>
        </is>
      </c>
      <c r="AZ343" t="inlineStr">
        <is>
          <t>LC50</t>
        </is>
      </c>
      <c r="BA343"/>
      <c r="BB343" t="n">
        <v>4.0</v>
      </c>
      <c r="BC343"/>
      <c r="BD343"/>
      <c r="BE343"/>
      <c r="BF343"/>
      <c r="BG343" t="inlineStr">
        <is>
          <t>Day(s)</t>
        </is>
      </c>
      <c r="BH343"/>
      <c r="BI343" t="inlineStr">
        <is>
          <t>DTXSID3020679</t>
        </is>
      </c>
      <c r="BJ343"/>
      <c r="BK343"/>
      <c r="BL343"/>
      <c r="BM343"/>
      <c r="BN343"/>
      <c r="BO343"/>
      <c r="BP343"/>
      <c r="BQ343"/>
      <c r="BR343"/>
      <c r="BS343"/>
      <c r="BT343" t="inlineStr">
        <is>
          <t>--</t>
        </is>
      </c>
      <c r="BU343"/>
      <c r="BV343"/>
      <c r="BW343"/>
      <c r="BX343"/>
      <c r="BY343"/>
      <c r="BZ343"/>
      <c r="CA343"/>
      <c r="CB343"/>
      <c r="CC343"/>
      <c r="CD343"/>
      <c r="CE343"/>
      <c r="CF343"/>
      <c r="CG343"/>
      <c r="CH343"/>
      <c r="CI343"/>
      <c r="CJ343"/>
      <c r="CK343" t="inlineStr">
        <is>
          <t>Mayer,F.L.,Jr.</t>
        </is>
      </c>
      <c r="CL343" t="n">
        <v>70421.0</v>
      </c>
      <c r="CM343" t="inlineStr">
        <is>
          <t>Pesticides as Pollutants</t>
        </is>
      </c>
      <c r="CN343" t="inlineStr">
        <is>
          <t>In: B.G.Liptak (Ed.), Environmental Engineer's Handbook, Chilton Book Co., Radnor, PA:405-418</t>
        </is>
      </c>
      <c r="CO343" t="n">
        <v>1974.0</v>
      </c>
      <c r="CP343" t="inlineStr">
        <is>
          <t>Mayer,F.L.,Jr. (1974). Pesticides as Pollutants. In: B.G.Liptak (Ed.), Environmental Engineer's Handbook, Chilton Book Co., Radnor, PA, 405-418. ECOREF#:70421</t>
        </is>
      </c>
    </row>
    <row r="344">
      <c r="A344" t="n">
        <v>76448.0</v>
      </c>
      <c r="B344" t="inlineStr">
        <is>
          <t>1,4,5,6,7,8,8-Heptachloro-3a,4,7,7a-tetrahydro-4,7-methano-1H-indene</t>
        </is>
      </c>
      <c r="C344" t="inlineStr">
        <is>
          <t>Technical grade, technical product, technical formulation</t>
        </is>
      </c>
      <c r="D344" t="inlineStr">
        <is>
          <t>Unmeasured</t>
        </is>
      </c>
      <c r="E344" t="inlineStr">
        <is>
          <t>Not coded</t>
        </is>
      </c>
      <c r="F344"/>
      <c r="G344" t="n">
        <v>72.0</v>
      </c>
      <c r="H344"/>
      <c r="I344"/>
      <c r="J344"/>
      <c r="K344"/>
      <c r="L344" t="inlineStr">
        <is>
          <t>Pimephales promelas</t>
        </is>
      </c>
      <c r="M344" t="inlineStr">
        <is>
          <t>Fathead Minnow</t>
        </is>
      </c>
      <c r="N344"/>
      <c r="O344"/>
      <c r="P344"/>
      <c r="Q344"/>
      <c r="R344"/>
      <c r="S344"/>
      <c r="T344"/>
      <c r="U344"/>
      <c r="V344" t="inlineStr">
        <is>
          <t>Static</t>
        </is>
      </c>
      <c r="W344" t="inlineStr">
        <is>
          <t>Fresh water</t>
        </is>
      </c>
      <c r="X344" t="inlineStr">
        <is>
          <t>Lab</t>
        </is>
      </c>
      <c r="Y344"/>
      <c r="Z344" t="inlineStr">
        <is>
          <t>Active ingredient</t>
        </is>
      </c>
      <c r="AA344"/>
      <c r="AB344" t="n">
        <v>0.056</v>
      </c>
      <c r="AC344"/>
      <c r="AD344"/>
      <c r="AE344"/>
      <c r="AF344"/>
      <c r="AG344" t="inlineStr">
        <is>
          <t>AI mg/L</t>
        </is>
      </c>
      <c r="AH344" t="inlineStr">
        <is>
          <t>Formulation</t>
        </is>
      </c>
      <c r="AI344"/>
      <c r="AJ344" t="n">
        <v>0.078</v>
      </c>
      <c r="AK344"/>
      <c r="AL344"/>
      <c r="AM344"/>
      <c r="AN344"/>
      <c r="AO344" t="inlineStr">
        <is>
          <t>AI mg/L</t>
        </is>
      </c>
      <c r="AP344"/>
      <c r="AQ344"/>
      <c r="AR344"/>
      <c r="AS344"/>
      <c r="AT344"/>
      <c r="AU344"/>
      <c r="AV344"/>
      <c r="AW344"/>
      <c r="AX344" t="inlineStr">
        <is>
          <t>Mortality</t>
        </is>
      </c>
      <c r="AY344" t="inlineStr">
        <is>
          <t>Mortality</t>
        </is>
      </c>
      <c r="AZ344" t="inlineStr">
        <is>
          <t>LC50</t>
        </is>
      </c>
      <c r="BA344"/>
      <c r="BB344" t="n">
        <v>4.0</v>
      </c>
      <c r="BC344"/>
      <c r="BD344"/>
      <c r="BE344"/>
      <c r="BF344"/>
      <c r="BG344" t="inlineStr">
        <is>
          <t>Day(s)</t>
        </is>
      </c>
      <c r="BH344" t="inlineStr">
        <is>
          <t>Pure</t>
        </is>
      </c>
      <c r="BI344" t="inlineStr">
        <is>
          <t>DTXSID3020679</t>
        </is>
      </c>
      <c r="BJ344" t="inlineStr">
        <is>
          <t>10.1577/1548-8659(1959)88[23:RTOTCH]2.0.CO;2</t>
        </is>
      </c>
      <c r="BK344"/>
      <c r="BL344"/>
      <c r="BM344"/>
      <c r="BN344"/>
      <c r="BO344"/>
      <c r="BP344"/>
      <c r="BQ344"/>
      <c r="BR344"/>
      <c r="BS344"/>
      <c r="BT344" t="inlineStr">
        <is>
          <t>--</t>
        </is>
      </c>
      <c r="BU344"/>
      <c r="BV344"/>
      <c r="BW344"/>
      <c r="BX344"/>
      <c r="BY344"/>
      <c r="BZ344"/>
      <c r="CA344" t="inlineStr">
        <is>
          <t>--</t>
        </is>
      </c>
      <c r="CB344"/>
      <c r="CC344"/>
      <c r="CD344"/>
      <c r="CE344"/>
      <c r="CF344"/>
      <c r="CG344"/>
      <c r="CH344"/>
      <c r="CI344" t="inlineStr">
        <is>
          <t xml:space="preserve"> O EFCT CONT/SWELLING, LIGHT COLORATION//HARD,ALK,DO,PH/ DILUTION WATER// </t>
        </is>
      </c>
      <c r="CJ344" t="inlineStr">
        <is>
          <t xml:space="preserve">   O EFCT CONT/SWELLING, LIGHT COLORATION//HARD,ALK,DO,PH/ DILUTION WATER// </t>
        </is>
      </c>
      <c r="CK344" t="inlineStr">
        <is>
          <t>Henderson,C., Q.H. Pickering, and C.M. Tarzwell</t>
        </is>
      </c>
      <c r="CL344" t="n">
        <v>878.0</v>
      </c>
      <c r="CM344" t="inlineStr">
        <is>
          <t>Relative Toxicity of Ten Chlorinated Hydrocarbon Insecticides to Four Species of Fish</t>
        </is>
      </c>
      <c r="CN344" t="inlineStr">
        <is>
          <t>Trans. Am. Fish. Soc.88(1): 23-32</t>
        </is>
      </c>
      <c r="CO344" t="n">
        <v>1959.0</v>
      </c>
      <c r="CP344" t="inlineStr">
        <is>
          <t>Henderson,C., Q.H. Pickering, and C.M. Tarzwell (1959). Relative Toxicity of Ten Chlorinated Hydrocarbon Insecticides to Four Species of Fish. Trans. Am. Fish. Soc., 88, (1), 23-32. doi:10.1577/1548-8659(1959)88[23:RTOTCH]2.0.CO;2. ECOREF#:878</t>
        </is>
      </c>
    </row>
    <row r="345">
      <c r="A345" t="n">
        <v>76448.0</v>
      </c>
      <c r="B345" t="inlineStr">
        <is>
          <t>1,4,5,6,7,8,8-Heptachloro-3a,4,7,7a-tetrahydro-4,7-methano-1H-indene</t>
        </is>
      </c>
      <c r="C345" t="inlineStr">
        <is>
          <t>Technical grade, technical product, technical formulation</t>
        </is>
      </c>
      <c r="D345" t="inlineStr">
        <is>
          <t>Unmeasured</t>
        </is>
      </c>
      <c r="E345" t="inlineStr">
        <is>
          <t>Not coded</t>
        </is>
      </c>
      <c r="F345"/>
      <c r="G345" t="n">
        <v>72.0</v>
      </c>
      <c r="H345"/>
      <c r="I345"/>
      <c r="J345"/>
      <c r="K345"/>
      <c r="L345" t="inlineStr">
        <is>
          <t>Pimephales promelas</t>
        </is>
      </c>
      <c r="M345" t="inlineStr">
        <is>
          <t>Fathead Minnow</t>
        </is>
      </c>
      <c r="N345"/>
      <c r="O345"/>
      <c r="P345"/>
      <c r="Q345"/>
      <c r="R345"/>
      <c r="S345"/>
      <c r="T345"/>
      <c r="U345"/>
      <c r="V345" t="inlineStr">
        <is>
          <t>Static</t>
        </is>
      </c>
      <c r="W345" t="inlineStr">
        <is>
          <t>Fresh water</t>
        </is>
      </c>
      <c r="X345" t="inlineStr">
        <is>
          <t>Lab</t>
        </is>
      </c>
      <c r="Y345"/>
      <c r="Z345" t="inlineStr">
        <is>
          <t>Active ingredient</t>
        </is>
      </c>
      <c r="AA345"/>
      <c r="AB345" t="n">
        <v>0.094</v>
      </c>
      <c r="AC345"/>
      <c r="AD345"/>
      <c r="AE345"/>
      <c r="AF345"/>
      <c r="AG345" t="inlineStr">
        <is>
          <t>AI mg/L</t>
        </is>
      </c>
      <c r="AH345" t="inlineStr">
        <is>
          <t>Formulation</t>
        </is>
      </c>
      <c r="AI345"/>
      <c r="AJ345" t="n">
        <v>0.13</v>
      </c>
      <c r="AK345"/>
      <c r="AL345"/>
      <c r="AM345"/>
      <c r="AN345"/>
      <c r="AO345" t="inlineStr">
        <is>
          <t>AI mg/L</t>
        </is>
      </c>
      <c r="AP345"/>
      <c r="AQ345"/>
      <c r="AR345"/>
      <c r="AS345"/>
      <c r="AT345"/>
      <c r="AU345"/>
      <c r="AV345"/>
      <c r="AW345"/>
      <c r="AX345" t="inlineStr">
        <is>
          <t>Mortality</t>
        </is>
      </c>
      <c r="AY345" t="inlineStr">
        <is>
          <t>Mortality</t>
        </is>
      </c>
      <c r="AZ345" t="inlineStr">
        <is>
          <t>LC50</t>
        </is>
      </c>
      <c r="BA345"/>
      <c r="BB345" t="n">
        <v>4.0</v>
      </c>
      <c r="BC345"/>
      <c r="BD345"/>
      <c r="BE345"/>
      <c r="BF345"/>
      <c r="BG345" t="inlineStr">
        <is>
          <t>Day(s)</t>
        </is>
      </c>
      <c r="BH345" t="inlineStr">
        <is>
          <t>Pure</t>
        </is>
      </c>
      <c r="BI345" t="inlineStr">
        <is>
          <t>DTXSID3020679</t>
        </is>
      </c>
      <c r="BJ345" t="inlineStr">
        <is>
          <t>10.1577/1548-8659(1959)88[23:RTOTCH]2.0.CO;2</t>
        </is>
      </c>
      <c r="BK345"/>
      <c r="BL345"/>
      <c r="BM345"/>
      <c r="BN345"/>
      <c r="BO345"/>
      <c r="BP345"/>
      <c r="BQ345"/>
      <c r="BR345"/>
      <c r="BS345"/>
      <c r="BT345" t="inlineStr">
        <is>
          <t>--</t>
        </is>
      </c>
      <c r="BU345"/>
      <c r="BV345"/>
      <c r="BW345"/>
      <c r="BX345"/>
      <c r="BY345"/>
      <c r="BZ345"/>
      <c r="CA345" t="inlineStr">
        <is>
          <t>--</t>
        </is>
      </c>
      <c r="CB345"/>
      <c r="CC345"/>
      <c r="CD345"/>
      <c r="CE345"/>
      <c r="CF345"/>
      <c r="CG345"/>
      <c r="CH345"/>
      <c r="CI345" t="inlineStr">
        <is>
          <t xml:space="preserve"> O EFCT CONT/SWELLING, LIGHT COLORATION//HARD,ALK,DO,PH/ DILUTION WATER//CODE/95 % DIST WATER, 5 % SPRING WATER// </t>
        </is>
      </c>
      <c r="CJ345" t="inlineStr">
        <is>
          <t xml:space="preserve">   O EFCT CONT/SWELLING, LIGHT COLORATION//HARD,ALK,DO,PH/ DILUTION WATER//CODE/95 % DIST WATER, 5 % SPRING WATER// </t>
        </is>
      </c>
      <c r="CK345" t="inlineStr">
        <is>
          <t>Henderson,C., Q.H. Pickering, and C.M. Tarzwell</t>
        </is>
      </c>
      <c r="CL345" t="n">
        <v>878.0</v>
      </c>
      <c r="CM345" t="inlineStr">
        <is>
          <t>Relative Toxicity of Ten Chlorinated Hydrocarbon Insecticides to Four Species of Fish</t>
        </is>
      </c>
      <c r="CN345" t="inlineStr">
        <is>
          <t>Trans. Am. Fish. Soc.88(1): 23-32</t>
        </is>
      </c>
      <c r="CO345" t="n">
        <v>1959.0</v>
      </c>
      <c r="CP345" t="inlineStr">
        <is>
          <t>Henderson,C., Q.H. Pickering, and C.M. Tarzwell (1959). Relative Toxicity of Ten Chlorinated Hydrocarbon Insecticides to Four Species of Fish. Trans. Am. Fish. Soc., 88, (1), 23-32. doi:10.1577/1548-8659(1959)88[23:RTOTCH]2.0.CO;2. ECOREF#:878</t>
        </is>
      </c>
    </row>
    <row r="346">
      <c r="A346" t="n">
        <v>76448.0</v>
      </c>
      <c r="B346" t="inlineStr">
        <is>
          <t>1,4,5,6,7,8,8-Heptachloro-3a,4,7,7a-tetrahydro-4,7-methano-1H-indene</t>
        </is>
      </c>
      <c r="C346"/>
      <c r="D346" t="inlineStr">
        <is>
          <t>Not reported</t>
        </is>
      </c>
      <c r="E346" t="inlineStr">
        <is>
          <t>Not coded</t>
        </is>
      </c>
      <c r="F346"/>
      <c r="G346" t="n">
        <v>99.0</v>
      </c>
      <c r="H346"/>
      <c r="I346"/>
      <c r="J346"/>
      <c r="K346"/>
      <c r="L346" t="inlineStr">
        <is>
          <t>Pimephales promelas</t>
        </is>
      </c>
      <c r="M346" t="inlineStr">
        <is>
          <t>Fathead Minnow</t>
        </is>
      </c>
      <c r="N346"/>
      <c r="O346"/>
      <c r="P346"/>
      <c r="Q346"/>
      <c r="R346"/>
      <c r="S346"/>
      <c r="T346"/>
      <c r="U346"/>
      <c r="V346" t="inlineStr">
        <is>
          <t>Static</t>
        </is>
      </c>
      <c r="W346" t="inlineStr">
        <is>
          <t>Fresh water</t>
        </is>
      </c>
      <c r="X346" t="inlineStr">
        <is>
          <t>Lab</t>
        </is>
      </c>
      <c r="Y346"/>
      <c r="Z346" t="inlineStr">
        <is>
          <t>Active ingredient</t>
        </is>
      </c>
      <c r="AA346"/>
      <c r="AB346" t="n">
        <v>0.023</v>
      </c>
      <c r="AC346"/>
      <c r="AD346"/>
      <c r="AE346"/>
      <c r="AF346"/>
      <c r="AG346" t="inlineStr">
        <is>
          <t>AI mg/L</t>
        </is>
      </c>
      <c r="AH346"/>
      <c r="AI346"/>
      <c r="AJ346"/>
      <c r="AK346"/>
      <c r="AL346"/>
      <c r="AM346"/>
      <c r="AN346"/>
      <c r="AO346"/>
      <c r="AP346"/>
      <c r="AQ346"/>
      <c r="AR346"/>
      <c r="AS346"/>
      <c r="AT346"/>
      <c r="AU346"/>
      <c r="AV346"/>
      <c r="AW346"/>
      <c r="AX346" t="inlineStr">
        <is>
          <t>Mortality</t>
        </is>
      </c>
      <c r="AY346" t="inlineStr">
        <is>
          <t>Mortality</t>
        </is>
      </c>
      <c r="AZ346" t="inlineStr">
        <is>
          <t>LC50</t>
        </is>
      </c>
      <c r="BA346"/>
      <c r="BB346" t="n">
        <v>4.0</v>
      </c>
      <c r="BC346"/>
      <c r="BD346"/>
      <c r="BE346"/>
      <c r="BF346"/>
      <c r="BG346" t="inlineStr">
        <is>
          <t>Day(s)</t>
        </is>
      </c>
      <c r="BH346" t="inlineStr">
        <is>
          <t>Pure</t>
        </is>
      </c>
      <c r="BI346" t="inlineStr">
        <is>
          <t>DTXSID3020679</t>
        </is>
      </c>
      <c r="BJ346"/>
      <c r="BK346"/>
      <c r="BL346"/>
      <c r="BM346"/>
      <c r="BN346"/>
      <c r="BO346"/>
      <c r="BP346"/>
      <c r="BQ346"/>
      <c r="BR346"/>
      <c r="BS346"/>
      <c r="BT346" t="inlineStr">
        <is>
          <t>--</t>
        </is>
      </c>
      <c r="BU346"/>
      <c r="BV346"/>
      <c r="BW346"/>
      <c r="BX346"/>
      <c r="BY346"/>
      <c r="BZ346"/>
      <c r="CA346"/>
      <c r="CB346"/>
      <c r="CC346"/>
      <c r="CD346"/>
      <c r="CE346"/>
      <c r="CF346"/>
      <c r="CG346"/>
      <c r="CH346"/>
      <c r="CI346"/>
      <c r="CJ346"/>
      <c r="CK346" t="inlineStr">
        <is>
          <t>Mayer,F.L.,Jr., and M.R. Ellersieck</t>
        </is>
      </c>
      <c r="CL346" t="n">
        <v>6797.0</v>
      </c>
      <c r="CM346" t="inlineStr">
        <is>
          <t>Manual of Acute Toxicity: Interpretation and Data Base for 410 Chemicals and 66 Species of Freshwater Animals</t>
        </is>
      </c>
      <c r="CN346" t="inlineStr">
        <is>
          <t>USDI Fish and Wildlife Service, Publication No.160, Washington, DC:505 p.</t>
        </is>
      </c>
      <c r="CO346" t="n">
        <v>1986.0</v>
      </c>
      <c r="CP346" t="inlineStr">
        <is>
          <t>Mayer,F.L.,Jr., and M.R. Ellersieck (1986). Manual of Acute Toxicity: Interpretation and Data Base for 410 Chemicals and 66 Species of Freshwater Animals. USDI Fish and Wildlife Service, Publication No.160, Washington, DC, 505 p. ECOREF#:6797</t>
        </is>
      </c>
    </row>
    <row r="347">
      <c r="A347" t="n">
        <v>76879.0</v>
      </c>
      <c r="B347" t="inlineStr">
        <is>
          <t>Hydroxytriphenylstannane</t>
        </is>
      </c>
      <c r="C347" t="inlineStr">
        <is>
          <t>Technical grade, technical product, technical formulation</t>
        </is>
      </c>
      <c r="D347" t="inlineStr">
        <is>
          <t>Measured</t>
        </is>
      </c>
      <c r="E347" t="inlineStr">
        <is>
          <t>Not coded</t>
        </is>
      </c>
      <c r="F347"/>
      <c r="G347" t="n">
        <v>96.0</v>
      </c>
      <c r="H347"/>
      <c r="I347"/>
      <c r="J347"/>
      <c r="K347"/>
      <c r="L347" t="inlineStr">
        <is>
          <t>Pimephales promelas</t>
        </is>
      </c>
      <c r="M347" t="inlineStr">
        <is>
          <t>Fathead Minnow</t>
        </is>
      </c>
      <c r="N347" t="inlineStr">
        <is>
          <t>Larva</t>
        </is>
      </c>
      <c r="O347" t="inlineStr">
        <is>
          <t>&lt;</t>
        </is>
      </c>
      <c r="P347" t="n">
        <v>24.0</v>
      </c>
      <c r="Q347"/>
      <c r="R347"/>
      <c r="S347"/>
      <c r="T347"/>
      <c r="U347" t="inlineStr">
        <is>
          <t>Hour(s)</t>
        </is>
      </c>
      <c r="V347" t="inlineStr">
        <is>
          <t>Static</t>
        </is>
      </c>
      <c r="W347" t="inlineStr">
        <is>
          <t>Fresh water</t>
        </is>
      </c>
      <c r="X347" t="inlineStr">
        <is>
          <t>Lab</t>
        </is>
      </c>
      <c r="Y347"/>
      <c r="Z347" t="inlineStr">
        <is>
          <t>Total</t>
        </is>
      </c>
      <c r="AA347"/>
      <c r="AB347" t="n">
        <v>0.0071</v>
      </c>
      <c r="AC347"/>
      <c r="AD347" t="n">
        <v>0.0056</v>
      </c>
      <c r="AE347"/>
      <c r="AF347" t="n">
        <v>0.0086</v>
      </c>
      <c r="AG347" t="inlineStr">
        <is>
          <t>AI mg/L</t>
        </is>
      </c>
      <c r="AH347"/>
      <c r="AI347"/>
      <c r="AJ347"/>
      <c r="AK347"/>
      <c r="AL347"/>
      <c r="AM347"/>
      <c r="AN347"/>
      <c r="AO347"/>
      <c r="AP347"/>
      <c r="AQ347"/>
      <c r="AR347"/>
      <c r="AS347"/>
      <c r="AT347"/>
      <c r="AU347"/>
      <c r="AV347"/>
      <c r="AW347"/>
      <c r="AX347" t="inlineStr">
        <is>
          <t>Mortality</t>
        </is>
      </c>
      <c r="AY347" t="inlineStr">
        <is>
          <t>Mortality</t>
        </is>
      </c>
      <c r="AZ347" t="inlineStr">
        <is>
          <t>LC50</t>
        </is>
      </c>
      <c r="BA347"/>
      <c r="BB347" t="n">
        <v>4.0</v>
      </c>
      <c r="BC347"/>
      <c r="BD347"/>
      <c r="BE347"/>
      <c r="BF347"/>
      <c r="BG347" t="inlineStr">
        <is>
          <t>Day(s)</t>
        </is>
      </c>
      <c r="BH347" t="inlineStr">
        <is>
          <t>Pure</t>
        </is>
      </c>
      <c r="BI347" t="inlineStr">
        <is>
          <t>DTXSID1021409</t>
        </is>
      </c>
      <c r="BJ347" t="inlineStr">
        <is>
          <t>10.1016/0269-7491(88)90131-5</t>
        </is>
      </c>
      <c r="BK347"/>
      <c r="BL347"/>
      <c r="BM347"/>
      <c r="BN347"/>
      <c r="BO347"/>
      <c r="BP347"/>
      <c r="BQ347"/>
      <c r="BR347"/>
      <c r="BS347"/>
      <c r="BT347" t="inlineStr">
        <is>
          <t>--</t>
        </is>
      </c>
      <c r="BU347"/>
      <c r="BV347"/>
      <c r="BW347"/>
      <c r="BX347"/>
      <c r="BY347"/>
      <c r="BZ347"/>
      <c r="CA347"/>
      <c r="CB347"/>
      <c r="CC347"/>
      <c r="CD347"/>
      <c r="CE347"/>
      <c r="CF347"/>
      <c r="CG347"/>
      <c r="CH347"/>
      <c r="CI347"/>
      <c r="CJ347"/>
      <c r="CK347" t="inlineStr">
        <is>
          <t>Jarvinen,A.W., D.K. Tanner, E.R. Kline, and M.L. Knuth</t>
        </is>
      </c>
      <c r="CL347" t="n">
        <v>8678.0</v>
      </c>
      <c r="CM347" t="inlineStr">
        <is>
          <t>Acute and Chronic Toxicity of Triphenyltin Hydroxide to Fathead Minnows (Pimephales promelas) Following Brief or Continuous Exposure</t>
        </is>
      </c>
      <c r="CN347" t="inlineStr">
        <is>
          <t>Environ. Pollut.52(4): 289-301</t>
        </is>
      </c>
      <c r="CO347" t="n">
        <v>1988.0</v>
      </c>
      <c r="CP347" t="inlineStr">
        <is>
          <t>Jarvinen,A.W., D.K. Tanner, E.R. Kline, and M.L. Knuth (1988). Acute and Chronic Toxicity of Triphenyltin Hydroxide to Fathead Minnows (Pimephales promelas) Following Brief or Continuous Exposure. Environ. Pollut., 52, (4), 289-301. doi:10.1016/0269-7491(88)90131-5. ECOREF#:8678</t>
        </is>
      </c>
    </row>
    <row r="348">
      <c r="A348" t="n">
        <v>76879.0</v>
      </c>
      <c r="B348" t="inlineStr">
        <is>
          <t>Hydroxytriphenylstannane</t>
        </is>
      </c>
      <c r="C348"/>
      <c r="D348" t="inlineStr">
        <is>
          <t>Not coded</t>
        </is>
      </c>
      <c r="E348" t="inlineStr">
        <is>
          <t>United States Environmental Protection Agency</t>
        </is>
      </c>
      <c r="F348"/>
      <c r="G348"/>
      <c r="H348"/>
      <c r="I348"/>
      <c r="J348"/>
      <c r="K348"/>
      <c r="L348" t="inlineStr">
        <is>
          <t>Pimephales promelas</t>
        </is>
      </c>
      <c r="M348" t="inlineStr">
        <is>
          <t>Fathead Minnow</t>
        </is>
      </c>
      <c r="N348"/>
      <c r="O348"/>
      <c r="P348"/>
      <c r="Q348"/>
      <c r="R348"/>
      <c r="S348"/>
      <c r="T348"/>
      <c r="U348"/>
      <c r="V348" t="inlineStr">
        <is>
          <t>Static</t>
        </is>
      </c>
      <c r="W348" t="inlineStr">
        <is>
          <t>Fresh water</t>
        </is>
      </c>
      <c r="X348" t="inlineStr">
        <is>
          <t>Lab</t>
        </is>
      </c>
      <c r="Y348"/>
      <c r="Z348"/>
      <c r="AA348"/>
      <c r="AB348" t="n">
        <v>0.0235</v>
      </c>
      <c r="AC348"/>
      <c r="AD348" t="n">
        <v>0.0197</v>
      </c>
      <c r="AE348"/>
      <c r="AF348" t="n">
        <v>0.028</v>
      </c>
      <c r="AG348" t="inlineStr">
        <is>
          <t>AI mg/L</t>
        </is>
      </c>
      <c r="AH348"/>
      <c r="AI348"/>
      <c r="AJ348"/>
      <c r="AK348"/>
      <c r="AL348"/>
      <c r="AM348"/>
      <c r="AN348"/>
      <c r="AO348"/>
      <c r="AP348"/>
      <c r="AQ348"/>
      <c r="AR348"/>
      <c r="AS348"/>
      <c r="AT348"/>
      <c r="AU348"/>
      <c r="AV348"/>
      <c r="AW348"/>
      <c r="AX348" t="inlineStr">
        <is>
          <t>Mortality</t>
        </is>
      </c>
      <c r="AY348" t="inlineStr">
        <is>
          <t>Mortality</t>
        </is>
      </c>
      <c r="AZ348" t="inlineStr">
        <is>
          <t>LC50</t>
        </is>
      </c>
      <c r="BA348"/>
      <c r="BB348" t="n">
        <v>4.0</v>
      </c>
      <c r="BC348"/>
      <c r="BD348"/>
      <c r="BE348"/>
      <c r="BF348"/>
      <c r="BG348" t="inlineStr">
        <is>
          <t>Day(s)</t>
        </is>
      </c>
      <c r="BH348" t="inlineStr">
        <is>
          <t>Formulated</t>
        </is>
      </c>
      <c r="BI348" t="inlineStr">
        <is>
          <t>DTXSID1021409</t>
        </is>
      </c>
      <c r="BJ348"/>
      <c r="BK348"/>
      <c r="BL348" t="inlineStr">
        <is>
          <t>Acute</t>
        </is>
      </c>
      <c r="BM348"/>
      <c r="BN348"/>
      <c r="BO348"/>
      <c r="BP348"/>
      <c r="BQ348"/>
      <c r="BR348"/>
      <c r="BS348"/>
      <c r="BT348" t="inlineStr">
        <is>
          <t>--</t>
        </is>
      </c>
      <c r="BU348"/>
      <c r="BV348"/>
      <c r="BW348"/>
      <c r="BX348"/>
      <c r="BY348"/>
      <c r="BZ348"/>
      <c r="CA348"/>
      <c r="CB348"/>
      <c r="CC348"/>
      <c r="CD348"/>
      <c r="CE348"/>
      <c r="CF348"/>
      <c r="CG348"/>
      <c r="CH348"/>
      <c r="CI348"/>
      <c r="CJ348" t="inlineStr">
        <is>
          <t xml:space="preserve">CONTR/STD METHODS USED//   </t>
        </is>
      </c>
      <c r="CK348" t="inlineStr">
        <is>
          <t>U.S. Environmental Protection Agency</t>
        </is>
      </c>
      <c r="CL348" t="n">
        <v>344.0</v>
      </c>
      <c r="CM348" t="inlineStr">
        <is>
          <t>Pesticide Ecotoxicity Database (Formerly: Environmental Effects Database (EEDB))</t>
        </is>
      </c>
      <c r="CN348" t="inlineStr">
        <is>
          <t>Environmental Fate and Effects Division, U.S.EPA, Washington, D.C.:</t>
        </is>
      </c>
      <c r="CO348" t="n">
        <v>1992.0</v>
      </c>
      <c r="CP348" t="inlineStr">
        <is>
          <t>U.S. Environmental Protection Agency (1992). Pesticide Ecotoxicity Database (Formerly: Environmental Effects Database (EEDB)). Environmental Fate and Effects Division, U.S.EPA, Washington, D.C., ECOREF#:344</t>
        </is>
      </c>
    </row>
    <row r="349">
      <c r="A349" t="n">
        <v>76879.0</v>
      </c>
      <c r="B349" t="inlineStr">
        <is>
          <t>Hydroxytriphenylstannane</t>
        </is>
      </c>
      <c r="C349"/>
      <c r="D349" t="inlineStr">
        <is>
          <t>Unmeasured</t>
        </is>
      </c>
      <c r="E349" t="inlineStr">
        <is>
          <t>Not coded</t>
        </is>
      </c>
      <c r="F349"/>
      <c r="G349"/>
      <c r="H349"/>
      <c r="I349"/>
      <c r="J349"/>
      <c r="K349"/>
      <c r="L349" t="inlineStr">
        <is>
          <t>Pimephales promelas</t>
        </is>
      </c>
      <c r="M349" t="inlineStr">
        <is>
          <t>Fathead Minnow</t>
        </is>
      </c>
      <c r="N349"/>
      <c r="O349"/>
      <c r="P349"/>
      <c r="Q349"/>
      <c r="R349"/>
      <c r="S349"/>
      <c r="T349"/>
      <c r="U349"/>
      <c r="V349" t="inlineStr">
        <is>
          <t>Aquatic, unspecified</t>
        </is>
      </c>
      <c r="W349" t="inlineStr">
        <is>
          <t>Fresh water</t>
        </is>
      </c>
      <c r="X349" t="inlineStr">
        <is>
          <t>Lab</t>
        </is>
      </c>
      <c r="Y349"/>
      <c r="Z349" t="inlineStr">
        <is>
          <t>Formulation</t>
        </is>
      </c>
      <c r="AA349"/>
      <c r="AB349" t="n">
        <v>0.02</v>
      </c>
      <c r="AC349"/>
      <c r="AD349"/>
      <c r="AE349"/>
      <c r="AF349"/>
      <c r="AG349" t="inlineStr">
        <is>
          <t>AI mg/L</t>
        </is>
      </c>
      <c r="AH349"/>
      <c r="AI349"/>
      <c r="AJ349"/>
      <c r="AK349"/>
      <c r="AL349"/>
      <c r="AM349"/>
      <c r="AN349"/>
      <c r="AO349"/>
      <c r="AP349"/>
      <c r="AQ349"/>
      <c r="AR349"/>
      <c r="AS349"/>
      <c r="AT349"/>
      <c r="AU349"/>
      <c r="AV349"/>
      <c r="AW349"/>
      <c r="AX349" t="inlineStr">
        <is>
          <t>Mortality</t>
        </is>
      </c>
      <c r="AY349" t="inlineStr">
        <is>
          <t>Mortality</t>
        </is>
      </c>
      <c r="AZ349" t="inlineStr">
        <is>
          <t>LC50</t>
        </is>
      </c>
      <c r="BA349"/>
      <c r="BB349" t="n">
        <v>4.0</v>
      </c>
      <c r="BC349"/>
      <c r="BD349"/>
      <c r="BE349"/>
      <c r="BF349"/>
      <c r="BG349" t="inlineStr">
        <is>
          <t>Day(s)</t>
        </is>
      </c>
      <c r="BH349"/>
      <c r="BI349" t="inlineStr">
        <is>
          <t>DTXSID1021409</t>
        </is>
      </c>
      <c r="BJ349"/>
      <c r="BK349"/>
      <c r="BL349"/>
      <c r="BM349"/>
      <c r="BN349"/>
      <c r="BO349"/>
      <c r="BP349"/>
      <c r="BQ349"/>
      <c r="BR349"/>
      <c r="BS349"/>
      <c r="BT349" t="inlineStr">
        <is>
          <t>--</t>
        </is>
      </c>
      <c r="BU349"/>
      <c r="BV349"/>
      <c r="BW349"/>
      <c r="BX349"/>
      <c r="BY349"/>
      <c r="BZ349"/>
      <c r="CA349"/>
      <c r="CB349"/>
      <c r="CC349"/>
      <c r="CD349"/>
      <c r="CE349"/>
      <c r="CF349"/>
      <c r="CG349"/>
      <c r="CH349"/>
      <c r="CI349"/>
      <c r="CJ349"/>
      <c r="CK349" t="inlineStr">
        <is>
          <t>Mayer,F.L.,Jr.</t>
        </is>
      </c>
      <c r="CL349" t="n">
        <v>70421.0</v>
      </c>
      <c r="CM349" t="inlineStr">
        <is>
          <t>Pesticides as Pollutants</t>
        </is>
      </c>
      <c r="CN349" t="inlineStr">
        <is>
          <t>In: B.G.Liptak (Ed.), Environmental Engineer's Handbook, Chilton Book Co., Radnor, PA:405-418</t>
        </is>
      </c>
      <c r="CO349" t="n">
        <v>1974.0</v>
      </c>
      <c r="CP349" t="inlineStr">
        <is>
          <t>Mayer,F.L.,Jr. (1974). Pesticides as Pollutants. In: B.G.Liptak (Ed.), Environmental Engineer's Handbook, Chilton Book Co., Radnor, PA, 405-418. ECOREF#:70421</t>
        </is>
      </c>
    </row>
    <row r="350">
      <c r="A350" t="n">
        <v>76879.0</v>
      </c>
      <c r="B350" t="inlineStr">
        <is>
          <t>Hydroxytriphenylstannane</t>
        </is>
      </c>
      <c r="C350"/>
      <c r="D350" t="inlineStr">
        <is>
          <t>Not reported</t>
        </is>
      </c>
      <c r="E350" t="inlineStr">
        <is>
          <t>Not coded</t>
        </is>
      </c>
      <c r="F350"/>
      <c r="G350"/>
      <c r="H350"/>
      <c r="I350"/>
      <c r="J350"/>
      <c r="K350"/>
      <c r="L350" t="inlineStr">
        <is>
          <t>Pimephales promelas</t>
        </is>
      </c>
      <c r="M350" t="inlineStr">
        <is>
          <t>Fathead Minnow</t>
        </is>
      </c>
      <c r="N350"/>
      <c r="O350"/>
      <c r="P350"/>
      <c r="Q350"/>
      <c r="R350"/>
      <c r="S350"/>
      <c r="T350"/>
      <c r="U350"/>
      <c r="V350" t="inlineStr">
        <is>
          <t>Aquatic, unspecified</t>
        </is>
      </c>
      <c r="W350" t="inlineStr">
        <is>
          <t>Fresh water</t>
        </is>
      </c>
      <c r="X350" t="inlineStr">
        <is>
          <t>Not reported</t>
        </is>
      </c>
      <c r="Y350"/>
      <c r="Z350" t="inlineStr">
        <is>
          <t>Formulation</t>
        </is>
      </c>
      <c r="AA350"/>
      <c r="AB350" t="n">
        <v>0.02</v>
      </c>
      <c r="AC350"/>
      <c r="AD350"/>
      <c r="AE350"/>
      <c r="AF350"/>
      <c r="AG350" t="inlineStr">
        <is>
          <t>AI mg/L</t>
        </is>
      </c>
      <c r="AH350"/>
      <c r="AI350"/>
      <c r="AJ350"/>
      <c r="AK350"/>
      <c r="AL350"/>
      <c r="AM350"/>
      <c r="AN350"/>
      <c r="AO350"/>
      <c r="AP350"/>
      <c r="AQ350"/>
      <c r="AR350"/>
      <c r="AS350"/>
      <c r="AT350"/>
      <c r="AU350"/>
      <c r="AV350"/>
      <c r="AW350"/>
      <c r="AX350" t="inlineStr">
        <is>
          <t>Mortality</t>
        </is>
      </c>
      <c r="AY350" t="inlineStr">
        <is>
          <t>Mortality</t>
        </is>
      </c>
      <c r="AZ350" t="inlineStr">
        <is>
          <t>LC50</t>
        </is>
      </c>
      <c r="BA350"/>
      <c r="BB350" t="n">
        <v>4.0</v>
      </c>
      <c r="BC350"/>
      <c r="BD350"/>
      <c r="BE350"/>
      <c r="BF350"/>
      <c r="BG350" t="inlineStr">
        <is>
          <t>Day(s)</t>
        </is>
      </c>
      <c r="BH350"/>
      <c r="BI350" t="inlineStr">
        <is>
          <t>DTXSID1021409</t>
        </is>
      </c>
      <c r="BJ350"/>
      <c r="BK350"/>
      <c r="BL350"/>
      <c r="BM350"/>
      <c r="BN350"/>
      <c r="BO350"/>
      <c r="BP350"/>
      <c r="BQ350"/>
      <c r="BR350"/>
      <c r="BS350"/>
      <c r="BT350" t="inlineStr">
        <is>
          <t>--</t>
        </is>
      </c>
      <c r="BU350"/>
      <c r="BV350"/>
      <c r="BW350"/>
      <c r="BX350"/>
      <c r="BY350"/>
      <c r="BZ350"/>
      <c r="CA350"/>
      <c r="CB350"/>
      <c r="CC350"/>
      <c r="CD350"/>
      <c r="CE350"/>
      <c r="CF350"/>
      <c r="CG350"/>
      <c r="CH350"/>
      <c r="CI350"/>
      <c r="CJ350"/>
      <c r="CK350" t="inlineStr">
        <is>
          <t>Becker,E.</t>
        </is>
      </c>
      <c r="CL350" t="n">
        <v>56312.0</v>
      </c>
      <c r="CM350" t="inlineStr">
        <is>
          <t>Ableitung von Qualitatszielen zum Schutz Oberirdischer Binnengewasser fur Organozinnverbindungen:  Dibutylzinnverbindungen, Tetrabutylzinn, Tributylzinnverbindungen, Triphenylzinnverbindungen</t>
        </is>
      </c>
      <c r="CN350" t="inlineStr">
        <is>
          <t>Umweltbundesamt, Entwurf fur den BLAK QZ, Stand 26.3.:</t>
        </is>
      </c>
      <c r="CO350" t="n">
        <v>1992.0</v>
      </c>
      <c r="CP350" t="inlineStr">
        <is>
          <t>Becker,E. (1992). Ableitung von Qualitatszielen zum Schutz Oberirdischer Binnengewasser fur Organozinnverbindungen:  Dibutylzinnverbindungen, Tetrabutylzinn, Tributylzinnverbindungen, Triphenylzinnverbindungen. Umweltbundesamt, Entwurf fur den BLAK QZ, Stand 26.3., ECOREF#:56312</t>
        </is>
      </c>
    </row>
    <row r="351">
      <c r="A351" t="n">
        <v>76879.0</v>
      </c>
      <c r="B351" t="inlineStr">
        <is>
          <t>Hydroxytriphenylstannane</t>
        </is>
      </c>
      <c r="C351"/>
      <c r="D351" t="inlineStr">
        <is>
          <t>Not coded</t>
        </is>
      </c>
      <c r="E351" t="inlineStr">
        <is>
          <t>United States Environmental Protection Agency</t>
        </is>
      </c>
      <c r="F351"/>
      <c r="G351" t="n">
        <v>96.0</v>
      </c>
      <c r="H351"/>
      <c r="I351"/>
      <c r="J351"/>
      <c r="K351"/>
      <c r="L351" t="inlineStr">
        <is>
          <t>Pimephales promelas</t>
        </is>
      </c>
      <c r="M351" t="inlineStr">
        <is>
          <t>Fathead Minnow</t>
        </is>
      </c>
      <c r="N351"/>
      <c r="O351" t="inlineStr">
        <is>
          <t>&lt;</t>
        </is>
      </c>
      <c r="P351" t="n">
        <v>24.0</v>
      </c>
      <c r="Q351"/>
      <c r="R351"/>
      <c r="S351"/>
      <c r="T351"/>
      <c r="U351" t="inlineStr">
        <is>
          <t>Hour(s)</t>
        </is>
      </c>
      <c r="V351" t="inlineStr">
        <is>
          <t>Static</t>
        </is>
      </c>
      <c r="W351" t="inlineStr">
        <is>
          <t>Fresh water</t>
        </is>
      </c>
      <c r="X351" t="inlineStr">
        <is>
          <t>Lab</t>
        </is>
      </c>
      <c r="Y351"/>
      <c r="Z351"/>
      <c r="AA351"/>
      <c r="AB351" t="n">
        <v>0.0071</v>
      </c>
      <c r="AC351"/>
      <c r="AD351" t="n">
        <v>0.0056</v>
      </c>
      <c r="AE351"/>
      <c r="AF351" t="n">
        <v>0.0086</v>
      </c>
      <c r="AG351" t="inlineStr">
        <is>
          <t>AI mg/L</t>
        </is>
      </c>
      <c r="AH351"/>
      <c r="AI351"/>
      <c r="AJ351"/>
      <c r="AK351"/>
      <c r="AL351"/>
      <c r="AM351"/>
      <c r="AN351"/>
      <c r="AO351"/>
      <c r="AP351"/>
      <c r="AQ351"/>
      <c r="AR351"/>
      <c r="AS351"/>
      <c r="AT351"/>
      <c r="AU351"/>
      <c r="AV351"/>
      <c r="AW351"/>
      <c r="AX351" t="inlineStr">
        <is>
          <t>Mortality</t>
        </is>
      </c>
      <c r="AY351" t="inlineStr">
        <is>
          <t>Mortality</t>
        </is>
      </c>
      <c r="AZ351" t="inlineStr">
        <is>
          <t>LC50</t>
        </is>
      </c>
      <c r="BA351"/>
      <c r="BB351" t="n">
        <v>4.0</v>
      </c>
      <c r="BC351"/>
      <c r="BD351"/>
      <c r="BE351"/>
      <c r="BF351"/>
      <c r="BG351" t="inlineStr">
        <is>
          <t>Day(s)</t>
        </is>
      </c>
      <c r="BH351"/>
      <c r="BI351" t="inlineStr">
        <is>
          <t>DTXSID1021409</t>
        </is>
      </c>
      <c r="BJ351"/>
      <c r="BK351"/>
      <c r="BL351" t="inlineStr">
        <is>
          <t>Acute</t>
        </is>
      </c>
      <c r="BM351"/>
      <c r="BN351"/>
      <c r="BO351"/>
      <c r="BP351"/>
      <c r="BQ351"/>
      <c r="BR351"/>
      <c r="BS351"/>
      <c r="BT351" t="inlineStr">
        <is>
          <t>--</t>
        </is>
      </c>
      <c r="BU351"/>
      <c r="BV351"/>
      <c r="BW351"/>
      <c r="BX351"/>
      <c r="BY351"/>
      <c r="BZ351"/>
      <c r="CA351"/>
      <c r="CB351"/>
      <c r="CC351"/>
      <c r="CD351"/>
      <c r="CE351"/>
      <c r="CF351"/>
      <c r="CG351"/>
      <c r="CH351"/>
      <c r="CI351"/>
      <c r="CJ351" t="inlineStr">
        <is>
          <t xml:space="preserve">CONTR/STD METHODS USED//   </t>
        </is>
      </c>
      <c r="CK351" t="inlineStr">
        <is>
          <t>U.S. Environmental Protection Agency</t>
        </is>
      </c>
      <c r="CL351" t="n">
        <v>344.0</v>
      </c>
      <c r="CM351" t="inlineStr">
        <is>
          <t>Pesticide Ecotoxicity Database (Formerly: Environmental Effects Database (EEDB))</t>
        </is>
      </c>
      <c r="CN351" t="inlineStr">
        <is>
          <t>Environmental Fate and Effects Division, U.S.EPA, Washington, D.C.:</t>
        </is>
      </c>
      <c r="CO351" t="n">
        <v>1992.0</v>
      </c>
      <c r="CP351" t="inlineStr">
        <is>
          <t>U.S. Environmental Protection Agency (1992). Pesticide Ecotoxicity Database (Formerly: Environmental Effects Database (EEDB)). Environmental Fate and Effects Division, U.S.EPA, Washington, D.C., ECOREF#:344</t>
        </is>
      </c>
    </row>
    <row r="352">
      <c r="A352" t="n">
        <v>76879.0</v>
      </c>
      <c r="B352" t="inlineStr">
        <is>
          <t>Hydroxytriphenylstannane</t>
        </is>
      </c>
      <c r="C352"/>
      <c r="D352" t="inlineStr">
        <is>
          <t>Not reported</t>
        </is>
      </c>
      <c r="E352" t="inlineStr">
        <is>
          <t>Not coded</t>
        </is>
      </c>
      <c r="F352"/>
      <c r="G352" t="n">
        <v>100.0</v>
      </c>
      <c r="H352"/>
      <c r="I352"/>
      <c r="J352"/>
      <c r="K352"/>
      <c r="L352" t="inlineStr">
        <is>
          <t>Pimephales promelas</t>
        </is>
      </c>
      <c r="M352" t="inlineStr">
        <is>
          <t>Fathead Minnow</t>
        </is>
      </c>
      <c r="N352"/>
      <c r="O352"/>
      <c r="P352"/>
      <c r="Q352"/>
      <c r="R352"/>
      <c r="S352"/>
      <c r="T352"/>
      <c r="U352"/>
      <c r="V352" t="inlineStr">
        <is>
          <t>Static</t>
        </is>
      </c>
      <c r="W352" t="inlineStr">
        <is>
          <t>Fresh water</t>
        </is>
      </c>
      <c r="X352" t="inlineStr">
        <is>
          <t>Lab</t>
        </is>
      </c>
      <c r="Y352"/>
      <c r="Z352" t="inlineStr">
        <is>
          <t>Total</t>
        </is>
      </c>
      <c r="AA352"/>
      <c r="AB352" t="n">
        <v>0.02</v>
      </c>
      <c r="AC352"/>
      <c r="AD352" t="n">
        <v>0.009</v>
      </c>
      <c r="AE352"/>
      <c r="AF352" t="n">
        <v>0.042</v>
      </c>
      <c r="AG352" t="inlineStr">
        <is>
          <t>AI mg/L</t>
        </is>
      </c>
      <c r="AH352"/>
      <c r="AI352"/>
      <c r="AJ352"/>
      <c r="AK352"/>
      <c r="AL352"/>
      <c r="AM352"/>
      <c r="AN352"/>
      <c r="AO352"/>
      <c r="AP352"/>
      <c r="AQ352"/>
      <c r="AR352"/>
      <c r="AS352"/>
      <c r="AT352"/>
      <c r="AU352"/>
      <c r="AV352"/>
      <c r="AW352"/>
      <c r="AX352" t="inlineStr">
        <is>
          <t>Mortality</t>
        </is>
      </c>
      <c r="AY352" t="inlineStr">
        <is>
          <t>Mortality</t>
        </is>
      </c>
      <c r="AZ352" t="inlineStr">
        <is>
          <t>LC50</t>
        </is>
      </c>
      <c r="BA352"/>
      <c r="BB352" t="n">
        <v>4.0</v>
      </c>
      <c r="BC352"/>
      <c r="BD352"/>
      <c r="BE352"/>
      <c r="BF352"/>
      <c r="BG352" t="inlineStr">
        <is>
          <t>Day(s)</t>
        </is>
      </c>
      <c r="BH352" t="inlineStr">
        <is>
          <t>Pure</t>
        </is>
      </c>
      <c r="BI352" t="inlineStr">
        <is>
          <t>DTXSID1021409</t>
        </is>
      </c>
      <c r="BJ352"/>
      <c r="BK352"/>
      <c r="BL352"/>
      <c r="BM352"/>
      <c r="BN352"/>
      <c r="BO352"/>
      <c r="BP352"/>
      <c r="BQ352"/>
      <c r="BR352"/>
      <c r="BS352"/>
      <c r="BT352" t="inlineStr">
        <is>
          <t>--</t>
        </is>
      </c>
      <c r="BU352"/>
      <c r="BV352"/>
      <c r="BW352"/>
      <c r="BX352"/>
      <c r="BY352"/>
      <c r="BZ352"/>
      <c r="CA352"/>
      <c r="CB352"/>
      <c r="CC352"/>
      <c r="CD352"/>
      <c r="CE352"/>
      <c r="CF352"/>
      <c r="CG352"/>
      <c r="CH352"/>
      <c r="CI352"/>
      <c r="CJ352"/>
      <c r="CK352" t="inlineStr">
        <is>
          <t>Mayer,F.L.,Jr., and M.R. Ellersieck</t>
        </is>
      </c>
      <c r="CL352" t="n">
        <v>6797.0</v>
      </c>
      <c r="CM352" t="inlineStr">
        <is>
          <t>Manual of Acute Toxicity: Interpretation and Data Base for 410 Chemicals and 66 Species of Freshwater Animals</t>
        </is>
      </c>
      <c r="CN352" t="inlineStr">
        <is>
          <t>USDI Fish and Wildlife Service, Publication No.160, Washington, DC:505 p.</t>
        </is>
      </c>
      <c r="CO352" t="n">
        <v>1986.0</v>
      </c>
      <c r="CP352" t="inlineStr">
        <is>
          <t>Mayer,F.L.,Jr., and M.R. Ellersieck (1986). Manual of Acute Toxicity: Interpretation and Data Base for 410 Chemicals and 66 Species of Freshwater Animals. USDI Fish and Wildlife Service, Publication No.160, Washington, DC, 505 p. ECOREF#:6797</t>
        </is>
      </c>
    </row>
    <row r="353">
      <c r="A353" t="n">
        <v>76879.0</v>
      </c>
      <c r="B353" t="inlineStr">
        <is>
          <t>Hydroxytriphenylstannane</t>
        </is>
      </c>
      <c r="C353" t="inlineStr">
        <is>
          <t>Technical grade, technical product, technical formulation</t>
        </is>
      </c>
      <c r="D353" t="inlineStr">
        <is>
          <t>Measured</t>
        </is>
      </c>
      <c r="E353" t="inlineStr">
        <is>
          <t>Not coded</t>
        </is>
      </c>
      <c r="F353"/>
      <c r="G353" t="n">
        <v>96.0</v>
      </c>
      <c r="H353"/>
      <c r="I353"/>
      <c r="J353"/>
      <c r="K353"/>
      <c r="L353" t="inlineStr">
        <is>
          <t>Pimephales promelas</t>
        </is>
      </c>
      <c r="M353" t="inlineStr">
        <is>
          <t>Fathead Minnow</t>
        </is>
      </c>
      <c r="N353" t="inlineStr">
        <is>
          <t>Larva</t>
        </is>
      </c>
      <c r="O353" t="inlineStr">
        <is>
          <t>&lt;</t>
        </is>
      </c>
      <c r="P353" t="n">
        <v>24.0</v>
      </c>
      <c r="Q353"/>
      <c r="R353"/>
      <c r="S353"/>
      <c r="T353"/>
      <c r="U353" t="inlineStr">
        <is>
          <t>Hour(s)</t>
        </is>
      </c>
      <c r="V353" t="inlineStr">
        <is>
          <t>Flow-through</t>
        </is>
      </c>
      <c r="W353" t="inlineStr">
        <is>
          <t>Fresh water</t>
        </is>
      </c>
      <c r="X353" t="inlineStr">
        <is>
          <t>Lab</t>
        </is>
      </c>
      <c r="Y353"/>
      <c r="Z353" t="inlineStr">
        <is>
          <t>Total</t>
        </is>
      </c>
      <c r="AA353"/>
      <c r="AB353" t="n">
        <v>0.0054</v>
      </c>
      <c r="AC353"/>
      <c r="AD353" t="n">
        <v>0.0052</v>
      </c>
      <c r="AE353"/>
      <c r="AF353" t="n">
        <v>0.0057</v>
      </c>
      <c r="AG353" t="inlineStr">
        <is>
          <t>AI mg/L</t>
        </is>
      </c>
      <c r="AH353"/>
      <c r="AI353"/>
      <c r="AJ353"/>
      <c r="AK353"/>
      <c r="AL353"/>
      <c r="AM353"/>
      <c r="AN353"/>
      <c r="AO353"/>
      <c r="AP353"/>
      <c r="AQ353"/>
      <c r="AR353"/>
      <c r="AS353"/>
      <c r="AT353"/>
      <c r="AU353"/>
      <c r="AV353"/>
      <c r="AW353"/>
      <c r="AX353" t="inlineStr">
        <is>
          <t>Mortality</t>
        </is>
      </c>
      <c r="AY353" t="inlineStr">
        <is>
          <t>Mortality</t>
        </is>
      </c>
      <c r="AZ353" t="inlineStr">
        <is>
          <t>LC50</t>
        </is>
      </c>
      <c r="BA353"/>
      <c r="BB353" t="n">
        <v>4.0</v>
      </c>
      <c r="BC353"/>
      <c r="BD353"/>
      <c r="BE353"/>
      <c r="BF353"/>
      <c r="BG353" t="inlineStr">
        <is>
          <t>Day(s)</t>
        </is>
      </c>
      <c r="BH353" t="inlineStr">
        <is>
          <t>Pure</t>
        </is>
      </c>
      <c r="BI353" t="inlineStr">
        <is>
          <t>DTXSID1021409</t>
        </is>
      </c>
      <c r="BJ353" t="inlineStr">
        <is>
          <t>10.1016/0269-7491(88)90131-5</t>
        </is>
      </c>
      <c r="BK353"/>
      <c r="BL353"/>
      <c r="BM353"/>
      <c r="BN353"/>
      <c r="BO353"/>
      <c r="BP353"/>
      <c r="BQ353"/>
      <c r="BR353"/>
      <c r="BS353"/>
      <c r="BT353" t="inlineStr">
        <is>
          <t>--</t>
        </is>
      </c>
      <c r="BU353"/>
      <c r="BV353"/>
      <c r="BW353"/>
      <c r="BX353"/>
      <c r="BY353"/>
      <c r="BZ353"/>
      <c r="CA353"/>
      <c r="CB353"/>
      <c r="CC353"/>
      <c r="CD353"/>
      <c r="CE353"/>
      <c r="CF353"/>
      <c r="CG353"/>
      <c r="CH353"/>
      <c r="CI353"/>
      <c r="CJ353"/>
      <c r="CK353" t="inlineStr">
        <is>
          <t>Jarvinen,A.W., D.K. Tanner, E.R. Kline, and M.L. Knuth</t>
        </is>
      </c>
      <c r="CL353" t="n">
        <v>8678.0</v>
      </c>
      <c r="CM353" t="inlineStr">
        <is>
          <t>Acute and Chronic Toxicity of Triphenyltin Hydroxide to Fathead Minnows (Pimephales promelas) Following Brief or Continuous Exposure</t>
        </is>
      </c>
      <c r="CN353" t="inlineStr">
        <is>
          <t>Environ. Pollut.52(4): 289-301</t>
        </is>
      </c>
      <c r="CO353" t="n">
        <v>1988.0</v>
      </c>
      <c r="CP353" t="inlineStr">
        <is>
          <t>Jarvinen,A.W., D.K. Tanner, E.R. Kline, and M.L. Knuth (1988). Acute and Chronic Toxicity of Triphenyltin Hydroxide to Fathead Minnows (Pimephales promelas) Following Brief or Continuous Exposure. Environ. Pollut., 52, (4), 289-301. doi:10.1016/0269-7491(88)90131-5. ECOREF#:8678</t>
        </is>
      </c>
    </row>
    <row r="354">
      <c r="A354" t="n">
        <v>77474.0</v>
      </c>
      <c r="B354" t="inlineStr">
        <is>
          <t>1,2,3,4,5,5-Hexachloro-1,3-cyclopentadiene</t>
        </is>
      </c>
      <c r="C354"/>
      <c r="D354" t="inlineStr">
        <is>
          <t>Unmeasured</t>
        </is>
      </c>
      <c r="E354" t="inlineStr">
        <is>
          <t>Not coded</t>
        </is>
      </c>
      <c r="F354"/>
      <c r="G354"/>
      <c r="H354"/>
      <c r="I354"/>
      <c r="J354"/>
      <c r="K354"/>
      <c r="L354" t="inlineStr">
        <is>
          <t>Pimephales promelas</t>
        </is>
      </c>
      <c r="M354" t="inlineStr">
        <is>
          <t>Fathead Minnow</t>
        </is>
      </c>
      <c r="N354" t="inlineStr">
        <is>
          <t>Adult</t>
        </is>
      </c>
      <c r="O354"/>
      <c r="P354"/>
      <c r="Q354"/>
      <c r="R354"/>
      <c r="S354"/>
      <c r="T354"/>
      <c r="U354"/>
      <c r="V354" t="inlineStr">
        <is>
          <t>Static</t>
        </is>
      </c>
      <c r="W354" t="inlineStr">
        <is>
          <t>Fresh water</t>
        </is>
      </c>
      <c r="X354" t="inlineStr">
        <is>
          <t>Lab</t>
        </is>
      </c>
      <c r="Y354"/>
      <c r="Z354" t="inlineStr">
        <is>
          <t>Formulation</t>
        </is>
      </c>
      <c r="AA354"/>
      <c r="AB354" t="n">
        <v>0.104</v>
      </c>
      <c r="AC354"/>
      <c r="AD354"/>
      <c r="AE354"/>
      <c r="AF354"/>
      <c r="AG354" t="inlineStr">
        <is>
          <t>AI mg/L</t>
        </is>
      </c>
      <c r="AH354"/>
      <c r="AI354"/>
      <c r="AJ354"/>
      <c r="AK354"/>
      <c r="AL354"/>
      <c r="AM354"/>
      <c r="AN354"/>
      <c r="AO354"/>
      <c r="AP354"/>
      <c r="AQ354"/>
      <c r="AR354"/>
      <c r="AS354"/>
      <c r="AT354"/>
      <c r="AU354"/>
      <c r="AV354"/>
      <c r="AW354"/>
      <c r="AX354" t="inlineStr">
        <is>
          <t>Mortality</t>
        </is>
      </c>
      <c r="AY354" t="inlineStr">
        <is>
          <t>Mortality</t>
        </is>
      </c>
      <c r="AZ354" t="inlineStr">
        <is>
          <t>LC50</t>
        </is>
      </c>
      <c r="BA354"/>
      <c r="BB354" t="n">
        <v>4.0</v>
      </c>
      <c r="BC354"/>
      <c r="BD354"/>
      <c r="BE354"/>
      <c r="BF354"/>
      <c r="BG354" t="inlineStr">
        <is>
          <t>Day(s)</t>
        </is>
      </c>
      <c r="BH354"/>
      <c r="BI354" t="inlineStr">
        <is>
          <t>DTXSID2020688</t>
        </is>
      </c>
      <c r="BJ354"/>
      <c r="BK354"/>
      <c r="BL354"/>
      <c r="BM354"/>
      <c r="BN354"/>
      <c r="BO354"/>
      <c r="BP354"/>
      <c r="BQ354"/>
      <c r="BR354"/>
      <c r="BS354"/>
      <c r="BT354" t="inlineStr">
        <is>
          <t>--</t>
        </is>
      </c>
      <c r="BU354"/>
      <c r="BV354"/>
      <c r="BW354"/>
      <c r="BX354"/>
      <c r="BY354"/>
      <c r="BZ354"/>
      <c r="CA354"/>
      <c r="CB354"/>
      <c r="CC354"/>
      <c r="CD354"/>
      <c r="CE354"/>
      <c r="CF354"/>
      <c r="CG354"/>
      <c r="CH354"/>
      <c r="CI354"/>
      <c r="CJ354"/>
      <c r="CK354" t="inlineStr">
        <is>
          <t>Henderson,C.</t>
        </is>
      </c>
      <c r="CL354" t="n">
        <v>17135.0</v>
      </c>
      <c r="CM354" t="inlineStr">
        <is>
          <t>Bioassay Investigations for International Joint Commmission</t>
        </is>
      </c>
      <c r="CN354" t="inlineStr">
        <is>
          <t>Robert A.Taft Sanitary Engineering Center, U. S. Department of Health, Education and Welfare, Cincinnati, OH:17 p.</t>
        </is>
      </c>
      <c r="CO354" t="n">
        <v>1956.0</v>
      </c>
      <c r="CP354" t="inlineStr">
        <is>
          <t>Henderson,C. (1956). Bioassay Investigations for International Joint Commmission. Robert A.Taft Sanitary Engineering Center, U. S. Department of Health, Education and Welfare, Cincinnati, OH, 17 p. ECOREF#:17135</t>
        </is>
      </c>
    </row>
    <row r="355">
      <c r="A355" t="n">
        <v>77474.0</v>
      </c>
      <c r="B355" t="inlineStr">
        <is>
          <t>1,2,3,4,5,5-Hexachloro-1,3-cyclopentadiene</t>
        </is>
      </c>
      <c r="C355"/>
      <c r="D355" t="inlineStr">
        <is>
          <t>Unmeasured</t>
        </is>
      </c>
      <c r="E355" t="inlineStr">
        <is>
          <t>Not coded</t>
        </is>
      </c>
      <c r="F355"/>
      <c r="G355"/>
      <c r="H355"/>
      <c r="I355"/>
      <c r="J355"/>
      <c r="K355"/>
      <c r="L355" t="inlineStr">
        <is>
          <t>Pimephales promelas</t>
        </is>
      </c>
      <c r="M355" t="inlineStr">
        <is>
          <t>Fathead Minnow</t>
        </is>
      </c>
      <c r="N355"/>
      <c r="O355"/>
      <c r="P355"/>
      <c r="Q355"/>
      <c r="R355"/>
      <c r="S355"/>
      <c r="T355"/>
      <c r="U355"/>
      <c r="V355" t="inlineStr">
        <is>
          <t>Static</t>
        </is>
      </c>
      <c r="W355" t="inlineStr">
        <is>
          <t>Fresh water</t>
        </is>
      </c>
      <c r="X355" t="inlineStr">
        <is>
          <t>Lab</t>
        </is>
      </c>
      <c r="Y355"/>
      <c r="Z355" t="inlineStr">
        <is>
          <t>Formulation</t>
        </is>
      </c>
      <c r="AA355"/>
      <c r="AB355" t="n">
        <v>0.18</v>
      </c>
      <c r="AC355"/>
      <c r="AD355" t="n">
        <v>0.16</v>
      </c>
      <c r="AE355"/>
      <c r="AF355" t="n">
        <v>0.22</v>
      </c>
      <c r="AG355" t="inlineStr">
        <is>
          <t>AI mg/L</t>
        </is>
      </c>
      <c r="AH355"/>
      <c r="AI355"/>
      <c r="AJ355"/>
      <c r="AK355"/>
      <c r="AL355"/>
      <c r="AM355"/>
      <c r="AN355"/>
      <c r="AO355"/>
      <c r="AP355"/>
      <c r="AQ355"/>
      <c r="AR355"/>
      <c r="AS355"/>
      <c r="AT355"/>
      <c r="AU355"/>
      <c r="AV355"/>
      <c r="AW355"/>
      <c r="AX355" t="inlineStr">
        <is>
          <t>Mortality</t>
        </is>
      </c>
      <c r="AY355" t="inlineStr">
        <is>
          <t>Mortality</t>
        </is>
      </c>
      <c r="AZ355" t="inlineStr">
        <is>
          <t>LC50</t>
        </is>
      </c>
      <c r="BA355"/>
      <c r="BB355" t="n">
        <v>4.0</v>
      </c>
      <c r="BC355"/>
      <c r="BD355"/>
      <c r="BE355"/>
      <c r="BF355"/>
      <c r="BG355" t="inlineStr">
        <is>
          <t>Day(s)</t>
        </is>
      </c>
      <c r="BH355"/>
      <c r="BI355" t="inlineStr">
        <is>
          <t>DTXSID2020688</t>
        </is>
      </c>
      <c r="BJ355"/>
      <c r="BK355"/>
      <c r="BL355"/>
      <c r="BM355"/>
      <c r="BN355"/>
      <c r="BO355"/>
      <c r="BP355"/>
      <c r="BQ355"/>
      <c r="BR355"/>
      <c r="BS355"/>
      <c r="BT355" t="inlineStr">
        <is>
          <t>--</t>
        </is>
      </c>
      <c r="BU355"/>
      <c r="BV355"/>
      <c r="BW355"/>
      <c r="BX355"/>
      <c r="BY355"/>
      <c r="BZ355"/>
      <c r="CA355"/>
      <c r="CB355"/>
      <c r="CC355"/>
      <c r="CD355"/>
      <c r="CE355"/>
      <c r="CF355"/>
      <c r="CG355"/>
      <c r="CH355"/>
      <c r="CI355" t="inlineStr">
        <is>
          <t xml:space="preserve"> CONTR/V,C//</t>
        </is>
      </c>
      <c r="CJ355" t="inlineStr">
        <is>
          <t xml:space="preserve">   CONTR/V,C//</t>
        </is>
      </c>
      <c r="CK355" t="inlineStr">
        <is>
          <t>E.G. and G. Bionomics</t>
        </is>
      </c>
      <c r="CL355" t="n">
        <v>17136.0</v>
      </c>
      <c r="CM355" t="inlineStr">
        <is>
          <t>Acute Toxicity of Hexachlorocyclopentadiene to Bluegill (Lepomis macrochirus), Channel Catfish (Ictalurus punctatus), Fathead Minnow (Pimephales promelas) and the Water Flea (Daphnia magna)</t>
        </is>
      </c>
      <c r="CN355" t="inlineStr">
        <is>
          <t>Toxicity Test Rep.Submitted to Velsicol Chem.Corp., Chicago, IL:15 p.</t>
        </is>
      </c>
      <c r="CO355" t="n">
        <v>1977.0</v>
      </c>
      <c r="CP355" t="inlineStr">
        <is>
          <t>E.G. and G. Bionomics (1977). Acute Toxicity of Hexachlorocyclopentadiene to Bluegill (Lepomis macrochirus), Channel Catfish (Ictalurus punctatus), Fathead Minnow (Pimephales promelas) and the Water Flea (Daphnia magna). Toxicity Test Rep.Submitted to Velsicol Chem.Corp., Chicago, IL, 15 p. ECOREF#:17136</t>
        </is>
      </c>
    </row>
    <row r="356">
      <c r="A356" t="n">
        <v>77474.0</v>
      </c>
      <c r="B356" t="inlineStr">
        <is>
          <t>1,2,3,4,5,5-Hexachloro-1,3-cyclopentadiene</t>
        </is>
      </c>
      <c r="C356"/>
      <c r="D356" t="inlineStr">
        <is>
          <t>Measured</t>
        </is>
      </c>
      <c r="E356" t="inlineStr">
        <is>
          <t>Not coded</t>
        </is>
      </c>
      <c r="F356"/>
      <c r="G356" t="n">
        <v>98.0</v>
      </c>
      <c r="H356"/>
      <c r="I356"/>
      <c r="J356"/>
      <c r="K356"/>
      <c r="L356" t="inlineStr">
        <is>
          <t>Pimephales promelas</t>
        </is>
      </c>
      <c r="M356" t="inlineStr">
        <is>
          <t>Fathead Minnow</t>
        </is>
      </c>
      <c r="N356"/>
      <c r="O356"/>
      <c r="P356" t="n">
        <v>30.0</v>
      </c>
      <c r="Q356"/>
      <c r="R356"/>
      <c r="S356"/>
      <c r="T356"/>
      <c r="U356" t="inlineStr">
        <is>
          <t>Day(s)</t>
        </is>
      </c>
      <c r="V356" t="inlineStr">
        <is>
          <t>Static</t>
        </is>
      </c>
      <c r="W356" t="inlineStr">
        <is>
          <t>Fresh water</t>
        </is>
      </c>
      <c r="X356" t="inlineStr">
        <is>
          <t>Lab</t>
        </is>
      </c>
      <c r="Y356"/>
      <c r="Z356" t="inlineStr">
        <is>
          <t>Active ingredient</t>
        </is>
      </c>
      <c r="AA356"/>
      <c r="AB356" t="n">
        <v>0.0139</v>
      </c>
      <c r="AC356"/>
      <c r="AD356"/>
      <c r="AE356"/>
      <c r="AF356"/>
      <c r="AG356" t="inlineStr">
        <is>
          <t>AI mg/L</t>
        </is>
      </c>
      <c r="AH356"/>
      <c r="AI356"/>
      <c r="AJ356"/>
      <c r="AK356"/>
      <c r="AL356"/>
      <c r="AM356"/>
      <c r="AN356"/>
      <c r="AO356"/>
      <c r="AP356"/>
      <c r="AQ356"/>
      <c r="AR356"/>
      <c r="AS356"/>
      <c r="AT356"/>
      <c r="AU356"/>
      <c r="AV356"/>
      <c r="AW356"/>
      <c r="AX356" t="inlineStr">
        <is>
          <t>Mortality</t>
        </is>
      </c>
      <c r="AY356" t="inlineStr">
        <is>
          <t>Mortality</t>
        </is>
      </c>
      <c r="AZ356" t="inlineStr">
        <is>
          <t>LC50</t>
        </is>
      </c>
      <c r="BA356"/>
      <c r="BB356" t="n">
        <v>4.0</v>
      </c>
      <c r="BC356"/>
      <c r="BD356"/>
      <c r="BE356"/>
      <c r="BF356"/>
      <c r="BG356" t="inlineStr">
        <is>
          <t>Day(s)</t>
        </is>
      </c>
      <c r="BH356" t="inlineStr">
        <is>
          <t>Pure</t>
        </is>
      </c>
      <c r="BI356" t="inlineStr">
        <is>
          <t>DTXSID2020688</t>
        </is>
      </c>
      <c r="BJ356"/>
      <c r="BK356"/>
      <c r="BL356"/>
      <c r="BM356"/>
      <c r="BN356"/>
      <c r="BO356"/>
      <c r="BP356"/>
      <c r="BQ356"/>
      <c r="BR356"/>
      <c r="BS356"/>
      <c r="BT356" t="inlineStr">
        <is>
          <t>--</t>
        </is>
      </c>
      <c r="BU356"/>
      <c r="BV356"/>
      <c r="BW356"/>
      <c r="BX356"/>
      <c r="BY356"/>
      <c r="BZ356"/>
      <c r="CA356"/>
      <c r="CB356"/>
      <c r="CC356"/>
      <c r="CD356"/>
      <c r="CE356"/>
      <c r="CF356"/>
      <c r="CG356"/>
      <c r="CH356"/>
      <c r="CI356"/>
      <c r="CJ356"/>
      <c r="CK356" t="inlineStr">
        <is>
          <t>Brooke,L.</t>
        </is>
      </c>
      <c r="CL356" t="n">
        <v>14339.0</v>
      </c>
      <c r="CM356" t="inlineStr">
        <is>
          <t>Report of the Flow-Through and Static Acute Test Comparisons with Fathead Minnows and Acute Tests with an Amphipod and a Cladoceran</t>
        </is>
      </c>
      <c r="CN356" t="inlineStr">
        <is>
          <t>Memo to L.Larson, Center for Lake Superior Environmental Studies dated August 31:24 p.</t>
        </is>
      </c>
      <c r="CO356" t="n">
        <v>1987.0</v>
      </c>
      <c r="CP356" t="inlineStr">
        <is>
          <t>Brooke,L. (1987). Report of the Flow-Through and Static Acute Test Comparisons with Fathead Minnows and Acute Tests with an Amphipod and a Cladoceran. Memo to L.Larson, Center for Lake Superior Environmental Studies dated August 31, 24 p. ECOREF#:14339</t>
        </is>
      </c>
    </row>
    <row r="357">
      <c r="A357" t="n">
        <v>77474.0</v>
      </c>
      <c r="B357" t="inlineStr">
        <is>
          <t>1,2,3,4,5,5-Hexachloro-1,3-cyclopentadiene</t>
        </is>
      </c>
      <c r="C357"/>
      <c r="D357" t="inlineStr">
        <is>
          <t>Measured</t>
        </is>
      </c>
      <c r="E357" t="inlineStr">
        <is>
          <t>Not coded</t>
        </is>
      </c>
      <c r="F357"/>
      <c r="G357"/>
      <c r="H357"/>
      <c r="I357"/>
      <c r="J357"/>
      <c r="K357"/>
      <c r="L357" t="inlineStr">
        <is>
          <t>Pimephales promelas</t>
        </is>
      </c>
      <c r="M357" t="inlineStr">
        <is>
          <t>Fathead Minnow</t>
        </is>
      </c>
      <c r="N357" t="inlineStr">
        <is>
          <t>Larva</t>
        </is>
      </c>
      <c r="O357"/>
      <c r="P357" t="n">
        <v>1.0</v>
      </c>
      <c r="Q357"/>
      <c r="R357"/>
      <c r="S357"/>
      <c r="T357"/>
      <c r="U357" t="inlineStr">
        <is>
          <t>Day(s)</t>
        </is>
      </c>
      <c r="V357" t="inlineStr">
        <is>
          <t>Flow-through</t>
        </is>
      </c>
      <c r="W357" t="inlineStr">
        <is>
          <t>Fresh water</t>
        </is>
      </c>
      <c r="X357" t="inlineStr">
        <is>
          <t>Lab</t>
        </is>
      </c>
      <c r="Y357"/>
      <c r="Z357" t="inlineStr">
        <is>
          <t>Active ingredient</t>
        </is>
      </c>
      <c r="AA357"/>
      <c r="AB357" t="n">
        <v>0.007</v>
      </c>
      <c r="AC357"/>
      <c r="AD357"/>
      <c r="AE357"/>
      <c r="AF357"/>
      <c r="AG357" t="inlineStr">
        <is>
          <t>AI mg/L</t>
        </is>
      </c>
      <c r="AH357"/>
      <c r="AI357"/>
      <c r="AJ357"/>
      <c r="AK357"/>
      <c r="AL357"/>
      <c r="AM357"/>
      <c r="AN357"/>
      <c r="AO357"/>
      <c r="AP357"/>
      <c r="AQ357"/>
      <c r="AR357"/>
      <c r="AS357"/>
      <c r="AT357"/>
      <c r="AU357"/>
      <c r="AV357"/>
      <c r="AW357"/>
      <c r="AX357" t="inlineStr">
        <is>
          <t>Mortality</t>
        </is>
      </c>
      <c r="AY357" t="inlineStr">
        <is>
          <t>Mortality</t>
        </is>
      </c>
      <c r="AZ357" t="inlineStr">
        <is>
          <t>LC50</t>
        </is>
      </c>
      <c r="BA357"/>
      <c r="BB357" t="n">
        <v>4.0</v>
      </c>
      <c r="BC357"/>
      <c r="BD357"/>
      <c r="BE357"/>
      <c r="BF357"/>
      <c r="BG357" t="inlineStr">
        <is>
          <t>Day(s)</t>
        </is>
      </c>
      <c r="BH357"/>
      <c r="BI357" t="inlineStr">
        <is>
          <t>DTXSID2020688</t>
        </is>
      </c>
      <c r="BJ357" t="inlineStr">
        <is>
          <t>10.1007/BF01685472</t>
        </is>
      </c>
      <c r="BK357"/>
      <c r="BL357"/>
      <c r="BM357"/>
      <c r="BN357"/>
      <c r="BO357"/>
      <c r="BP357"/>
      <c r="BQ357"/>
      <c r="BR357"/>
      <c r="BS357"/>
      <c r="BT357" t="inlineStr">
        <is>
          <t>--</t>
        </is>
      </c>
      <c r="BU357"/>
      <c r="BV357"/>
      <c r="BW357"/>
      <c r="BX357"/>
      <c r="BY357"/>
      <c r="BZ357"/>
      <c r="CA357"/>
      <c r="CB357"/>
      <c r="CC357"/>
      <c r="CD357"/>
      <c r="CE357"/>
      <c r="CF357"/>
      <c r="CG357"/>
      <c r="CH357"/>
      <c r="CI357"/>
      <c r="CJ357"/>
      <c r="CK357" t="inlineStr">
        <is>
          <t>Spehar,R.L., G.D. Veith, D.L. DeFoe, and B.V. Bergstedt</t>
        </is>
      </c>
      <c r="CL357" t="n">
        <v>2097.0</v>
      </c>
      <c r="CM357" t="inlineStr">
        <is>
          <t>Toxicity and Bioaccumulation of Hexachlorocyclopentadiene, Hexachloronorbornadiene and Heptachloronorbornene in Larval and Early Juvenile Fathead Minnows, Pimephales promelas</t>
        </is>
      </c>
      <c r="CN357" t="inlineStr">
        <is>
          <t>Bull. Environ. Contam. Toxicol.21(4/5): 576-583</t>
        </is>
      </c>
      <c r="CO357" t="n">
        <v>1979.0</v>
      </c>
      <c r="CP357" t="inlineStr">
        <is>
          <t>Spehar,R.L., G.D. Veith, D.L. DeFoe, and B.V. Bergstedt (1979). Toxicity and Bioaccumulation of Hexachlorocyclopentadiene, Hexachloronorbornadiene and Heptachloronorbornene in Larval and Early Juvenile Fathead Minnows, Pimephales promelas. Bull. Environ. Contam. Toxicol., 21, (4/5), 576-583. doi:10.1007/BF01685472. ECOREF#:2097</t>
        </is>
      </c>
    </row>
    <row r="358">
      <c r="A358" t="n">
        <v>77474.0</v>
      </c>
      <c r="B358" t="inlineStr">
        <is>
          <t>1,2,3,4,5,5-Hexachloro-1,3-cyclopentadiene</t>
        </is>
      </c>
      <c r="C358"/>
      <c r="D358" t="inlineStr">
        <is>
          <t>Unmeasured</t>
        </is>
      </c>
      <c r="E358" t="inlineStr">
        <is>
          <t>Not coded</t>
        </is>
      </c>
      <c r="F358"/>
      <c r="G358"/>
      <c r="H358"/>
      <c r="I358"/>
      <c r="J358"/>
      <c r="K358"/>
      <c r="L358" t="inlineStr">
        <is>
          <t>Pimephales promelas</t>
        </is>
      </c>
      <c r="M358" t="inlineStr">
        <is>
          <t>Fathead Minnow</t>
        </is>
      </c>
      <c r="N358" t="inlineStr">
        <is>
          <t>Adult</t>
        </is>
      </c>
      <c r="O358"/>
      <c r="P358"/>
      <c r="Q358"/>
      <c r="R358"/>
      <c r="S358"/>
      <c r="T358"/>
      <c r="U358"/>
      <c r="V358" t="inlineStr">
        <is>
          <t>Static</t>
        </is>
      </c>
      <c r="W358" t="inlineStr">
        <is>
          <t>Fresh water</t>
        </is>
      </c>
      <c r="X358" t="inlineStr">
        <is>
          <t>Lab</t>
        </is>
      </c>
      <c r="Y358"/>
      <c r="Z358" t="inlineStr">
        <is>
          <t>Formulation</t>
        </is>
      </c>
      <c r="AA358"/>
      <c r="AB358" t="n">
        <v>0.059</v>
      </c>
      <c r="AC358"/>
      <c r="AD358"/>
      <c r="AE358"/>
      <c r="AF358"/>
      <c r="AG358" t="inlineStr">
        <is>
          <t>AI mg/L</t>
        </is>
      </c>
      <c r="AH358"/>
      <c r="AI358"/>
      <c r="AJ358"/>
      <c r="AK358"/>
      <c r="AL358"/>
      <c r="AM358"/>
      <c r="AN358"/>
      <c r="AO358"/>
      <c r="AP358"/>
      <c r="AQ358"/>
      <c r="AR358"/>
      <c r="AS358"/>
      <c r="AT358"/>
      <c r="AU358"/>
      <c r="AV358"/>
      <c r="AW358"/>
      <c r="AX358" t="inlineStr">
        <is>
          <t>Mortality</t>
        </is>
      </c>
      <c r="AY358" t="inlineStr">
        <is>
          <t>Mortality</t>
        </is>
      </c>
      <c r="AZ358" t="inlineStr">
        <is>
          <t>LC50</t>
        </is>
      </c>
      <c r="BA358"/>
      <c r="BB358" t="n">
        <v>4.0</v>
      </c>
      <c r="BC358"/>
      <c r="BD358"/>
      <c r="BE358"/>
      <c r="BF358"/>
      <c r="BG358" t="inlineStr">
        <is>
          <t>Day(s)</t>
        </is>
      </c>
      <c r="BH358"/>
      <c r="BI358" t="inlineStr">
        <is>
          <t>DTXSID2020688</t>
        </is>
      </c>
      <c r="BJ358"/>
      <c r="BK358"/>
      <c r="BL358"/>
      <c r="BM358"/>
      <c r="BN358"/>
      <c r="BO358"/>
      <c r="BP358"/>
      <c r="BQ358"/>
      <c r="BR358"/>
      <c r="BS358"/>
      <c r="BT358" t="inlineStr">
        <is>
          <t>--</t>
        </is>
      </c>
      <c r="BU358"/>
      <c r="BV358"/>
      <c r="BW358"/>
      <c r="BX358"/>
      <c r="BY358"/>
      <c r="BZ358"/>
      <c r="CA358"/>
      <c r="CB358"/>
      <c r="CC358"/>
      <c r="CD358"/>
      <c r="CE358"/>
      <c r="CF358"/>
      <c r="CG358"/>
      <c r="CH358"/>
      <c r="CI358"/>
      <c r="CJ358"/>
      <c r="CK358" t="inlineStr">
        <is>
          <t>Henderson,C.</t>
        </is>
      </c>
      <c r="CL358" t="n">
        <v>17135.0</v>
      </c>
      <c r="CM358" t="inlineStr">
        <is>
          <t>Bioassay Investigations for International Joint Commmission</t>
        </is>
      </c>
      <c r="CN358" t="inlineStr">
        <is>
          <t>Robert A.Taft Sanitary Engineering Center, U. S. Department of Health, Education and Welfare, Cincinnati, OH:17 p.</t>
        </is>
      </c>
      <c r="CO358" t="n">
        <v>1956.0</v>
      </c>
      <c r="CP358" t="inlineStr">
        <is>
          <t>Henderson,C. (1956). Bioassay Investigations for International Joint Commmission. Robert A.Taft Sanitary Engineering Center, U. S. Department of Health, Education and Welfare, Cincinnati, OH, 17 p. ECOREF#:17135</t>
        </is>
      </c>
    </row>
    <row r="359">
      <c r="A359" t="n">
        <v>77474.0</v>
      </c>
      <c r="B359" t="inlineStr">
        <is>
          <t>1,2,3,4,5,5-Hexachloro-1,3-cyclopentadiene</t>
        </is>
      </c>
      <c r="C359"/>
      <c r="D359" t="inlineStr">
        <is>
          <t>Unmeasured</t>
        </is>
      </c>
      <c r="E359" t="inlineStr">
        <is>
          <t>Not coded</t>
        </is>
      </c>
      <c r="F359"/>
      <c r="G359"/>
      <c r="H359"/>
      <c r="I359"/>
      <c r="J359"/>
      <c r="K359"/>
      <c r="L359" t="inlineStr">
        <is>
          <t>Pimephales promelas</t>
        </is>
      </c>
      <c r="M359" t="inlineStr">
        <is>
          <t>Fathead Minnow</t>
        </is>
      </c>
      <c r="N359" t="inlineStr">
        <is>
          <t>Adult</t>
        </is>
      </c>
      <c r="O359"/>
      <c r="P359"/>
      <c r="Q359"/>
      <c r="R359"/>
      <c r="S359"/>
      <c r="T359"/>
      <c r="U359"/>
      <c r="V359" t="inlineStr">
        <is>
          <t>Static</t>
        </is>
      </c>
      <c r="W359" t="inlineStr">
        <is>
          <t>Fresh water</t>
        </is>
      </c>
      <c r="X359" t="inlineStr">
        <is>
          <t>Lab</t>
        </is>
      </c>
      <c r="Y359"/>
      <c r="Z359" t="inlineStr">
        <is>
          <t>Formulation</t>
        </is>
      </c>
      <c r="AA359"/>
      <c r="AB359" t="n">
        <v>0.078</v>
      </c>
      <c r="AC359"/>
      <c r="AD359"/>
      <c r="AE359"/>
      <c r="AF359"/>
      <c r="AG359" t="inlineStr">
        <is>
          <t>AI mg/L</t>
        </is>
      </c>
      <c r="AH359"/>
      <c r="AI359"/>
      <c r="AJ359"/>
      <c r="AK359"/>
      <c r="AL359"/>
      <c r="AM359"/>
      <c r="AN359"/>
      <c r="AO359"/>
      <c r="AP359"/>
      <c r="AQ359"/>
      <c r="AR359"/>
      <c r="AS359"/>
      <c r="AT359"/>
      <c r="AU359"/>
      <c r="AV359"/>
      <c r="AW359"/>
      <c r="AX359" t="inlineStr">
        <is>
          <t>Mortality</t>
        </is>
      </c>
      <c r="AY359" t="inlineStr">
        <is>
          <t>Mortality</t>
        </is>
      </c>
      <c r="AZ359" t="inlineStr">
        <is>
          <t>LC50</t>
        </is>
      </c>
      <c r="BA359"/>
      <c r="BB359" t="n">
        <v>4.0</v>
      </c>
      <c r="BC359"/>
      <c r="BD359"/>
      <c r="BE359"/>
      <c r="BF359"/>
      <c r="BG359" t="inlineStr">
        <is>
          <t>Day(s)</t>
        </is>
      </c>
      <c r="BH359"/>
      <c r="BI359" t="inlineStr">
        <is>
          <t>DTXSID2020688</t>
        </is>
      </c>
      <c r="BJ359"/>
      <c r="BK359"/>
      <c r="BL359"/>
      <c r="BM359"/>
      <c r="BN359"/>
      <c r="BO359"/>
      <c r="BP359"/>
      <c r="BQ359"/>
      <c r="BR359"/>
      <c r="BS359"/>
      <c r="BT359" t="inlineStr">
        <is>
          <t>--</t>
        </is>
      </c>
      <c r="BU359"/>
      <c r="BV359"/>
      <c r="BW359"/>
      <c r="BX359"/>
      <c r="BY359"/>
      <c r="BZ359"/>
      <c r="CA359"/>
      <c r="CB359"/>
      <c r="CC359"/>
      <c r="CD359"/>
      <c r="CE359"/>
      <c r="CF359"/>
      <c r="CG359"/>
      <c r="CH359"/>
      <c r="CI359"/>
      <c r="CJ359"/>
      <c r="CK359" t="inlineStr">
        <is>
          <t>Henderson,C.</t>
        </is>
      </c>
      <c r="CL359" t="n">
        <v>17135.0</v>
      </c>
      <c r="CM359" t="inlineStr">
        <is>
          <t>Bioassay Investigations for International Joint Commmission</t>
        </is>
      </c>
      <c r="CN359" t="inlineStr">
        <is>
          <t>Robert A.Taft Sanitary Engineering Center, U. S. Department of Health, Education and Welfare, Cincinnati, OH:17 p.</t>
        </is>
      </c>
      <c r="CO359" t="n">
        <v>1956.0</v>
      </c>
      <c r="CP359" t="inlineStr">
        <is>
          <t>Henderson,C. (1956). Bioassay Investigations for International Joint Commmission. Robert A.Taft Sanitary Engineering Center, U. S. Department of Health, Education and Welfare, Cincinnati, OH, 17 p. ECOREF#:17135</t>
        </is>
      </c>
    </row>
    <row r="360">
      <c r="A360" t="n">
        <v>77714.0</v>
      </c>
      <c r="B360" t="inlineStr">
        <is>
          <t>5,5-Dimethyl-2,4-imidazolidinedione</t>
        </is>
      </c>
      <c r="C360"/>
      <c r="D360" t="inlineStr">
        <is>
          <t>Measured</t>
        </is>
      </c>
      <c r="E360" t="inlineStr">
        <is>
          <t>Not coded</t>
        </is>
      </c>
      <c r="F360"/>
      <c r="G360" t="n">
        <v>97.0</v>
      </c>
      <c r="H360"/>
      <c r="I360"/>
      <c r="J360"/>
      <c r="K360"/>
      <c r="L360" t="inlineStr">
        <is>
          <t>Pimephales promelas</t>
        </is>
      </c>
      <c r="M360" t="inlineStr">
        <is>
          <t>Fathead Minnow</t>
        </is>
      </c>
      <c r="N360"/>
      <c r="O360"/>
      <c r="P360" t="n">
        <v>30.0</v>
      </c>
      <c r="Q360"/>
      <c r="R360"/>
      <c r="S360"/>
      <c r="T360"/>
      <c r="U360" t="inlineStr">
        <is>
          <t>Day(s)</t>
        </is>
      </c>
      <c r="V360" t="inlineStr">
        <is>
          <t>Flow-through</t>
        </is>
      </c>
      <c r="W360" t="inlineStr">
        <is>
          <t>Fresh water</t>
        </is>
      </c>
      <c r="X360" t="inlineStr">
        <is>
          <t>Lab</t>
        </is>
      </c>
      <c r="Y360"/>
      <c r="Z360" t="inlineStr">
        <is>
          <t>Active ingredient</t>
        </is>
      </c>
      <c r="AA360"/>
      <c r="AB360" t="n">
        <v>16500.0</v>
      </c>
      <c r="AC360"/>
      <c r="AD360" t="n">
        <v>14600.0</v>
      </c>
      <c r="AE360"/>
      <c r="AF360" t="n">
        <v>18500.0</v>
      </c>
      <c r="AG360" t="inlineStr">
        <is>
          <t>AI mg/L</t>
        </is>
      </c>
      <c r="AH360"/>
      <c r="AI360"/>
      <c r="AJ360"/>
      <c r="AK360"/>
      <c r="AL360"/>
      <c r="AM360"/>
      <c r="AN360"/>
      <c r="AO360"/>
      <c r="AP360"/>
      <c r="AQ360"/>
      <c r="AR360"/>
      <c r="AS360"/>
      <c r="AT360"/>
      <c r="AU360"/>
      <c r="AV360"/>
      <c r="AW360"/>
      <c r="AX360" t="inlineStr">
        <is>
          <t>Mortality</t>
        </is>
      </c>
      <c r="AY360" t="inlineStr">
        <is>
          <t>Mortality</t>
        </is>
      </c>
      <c r="AZ360" t="inlineStr">
        <is>
          <t>LC50</t>
        </is>
      </c>
      <c r="BA360"/>
      <c r="BB360" t="n">
        <v>4.0</v>
      </c>
      <c r="BC360"/>
      <c r="BD360"/>
      <c r="BE360"/>
      <c r="BF360"/>
      <c r="BG360" t="inlineStr">
        <is>
          <t>Day(s)</t>
        </is>
      </c>
      <c r="BH360" t="inlineStr">
        <is>
          <t>Pure</t>
        </is>
      </c>
      <c r="BI360" t="inlineStr">
        <is>
          <t>DTXSID5021754</t>
        </is>
      </c>
      <c r="BJ360"/>
      <c r="BK360"/>
      <c r="BL360"/>
      <c r="BM360"/>
      <c r="BN360"/>
      <c r="BO360"/>
      <c r="BP360"/>
      <c r="BQ360"/>
      <c r="BR360"/>
      <c r="BS360"/>
      <c r="BT360" t="inlineStr">
        <is>
          <t>--</t>
        </is>
      </c>
      <c r="BU360"/>
      <c r="BV360"/>
      <c r="BW360"/>
      <c r="BX360"/>
      <c r="BY360"/>
      <c r="BZ360"/>
      <c r="CA360"/>
      <c r="CB360"/>
      <c r="CC360"/>
      <c r="CD360"/>
      <c r="CE360"/>
      <c r="CF360"/>
      <c r="CG360"/>
      <c r="CH360"/>
      <c r="CI360" t="inlineStr">
        <is>
          <t xml:space="preserve"> The pH of the stock solution was adjusted to that of lake water using NaOH.  Hardness values were not recorded.-6 H// AffectedNAish lost schooling behavior, were hyperactive and swam in a corkscrew/spiral pattern.  They were underreactive </t>
        </is>
      </c>
      <c r="CJ360" t="inlineStr">
        <is>
          <t xml:space="preserve">   The pH of the stock solution was adjusted to that of lake water using NaOH.  Hardness values were not recorded.-6 H// AffectedNAish lost schooling behavior, were hyperactive and swam in a corkscrew/spiral pattern.  They were underreactive </t>
        </is>
      </c>
      <c r="CK360" t="inlineStr">
        <is>
          <t>Geiger,D.L., D.J. Call, and L.T. Brooke</t>
        </is>
      </c>
      <c r="CL360" t="n">
        <v>12859.0</v>
      </c>
      <c r="CM360" t="inlineStr">
        <is>
          <t>Acute Toxicities of Organic Chemicals to Fathead Minnows (Pimephales promelas) Volume IV</t>
        </is>
      </c>
      <c r="CN360" t="inlineStr">
        <is>
          <t>Center for Lake Superior Environmental Studies, University of Wisconsin, Superior, WI4:355 p.</t>
        </is>
      </c>
      <c r="CO360" t="n">
        <v>1988.0</v>
      </c>
      <c r="CP360" t="inlineStr">
        <is>
          <t>Geiger,D.L., D.J. Call, and L.T. Brooke (1988). Acute Toxicities of Organic Chemicals to Fathead Minnows (Pimephales promelas) Volume IV. Center for Lake Superior Environmental Studies, University of Wisconsin, Superior, WI, 4, 355 p. ECOREF#:12859</t>
        </is>
      </c>
    </row>
    <row r="361">
      <c r="A361" t="n">
        <v>77736.0</v>
      </c>
      <c r="B361" t="inlineStr">
        <is>
          <t>3a,4,7,7a-Tetrahydro-4,7-methano-1H-indene</t>
        </is>
      </c>
      <c r="C361"/>
      <c r="D361" t="inlineStr">
        <is>
          <t>Unmeasured</t>
        </is>
      </c>
      <c r="E361" t="inlineStr">
        <is>
          <t>Not coded</t>
        </is>
      </c>
      <c r="F361"/>
      <c r="G361" t="n">
        <v>95.0</v>
      </c>
      <c r="H361"/>
      <c r="I361"/>
      <c r="J361"/>
      <c r="K361"/>
      <c r="L361" t="inlineStr">
        <is>
          <t>Pimephales promelas</t>
        </is>
      </c>
      <c r="M361" t="inlineStr">
        <is>
          <t>Fathead Minnow</t>
        </is>
      </c>
      <c r="N361" t="inlineStr">
        <is>
          <t>Fry</t>
        </is>
      </c>
      <c r="O361"/>
      <c r="P361" t="n">
        <v>1.0</v>
      </c>
      <c r="Q361"/>
      <c r="R361"/>
      <c r="S361"/>
      <c r="T361"/>
      <c r="U361" t="inlineStr">
        <is>
          <t>Hour(s)</t>
        </is>
      </c>
      <c r="V361" t="inlineStr">
        <is>
          <t>Static</t>
        </is>
      </c>
      <c r="W361" t="inlineStr">
        <is>
          <t>Fresh water</t>
        </is>
      </c>
      <c r="X361" t="inlineStr">
        <is>
          <t>Lab</t>
        </is>
      </c>
      <c r="Y361"/>
      <c r="Z361" t="inlineStr">
        <is>
          <t>Active ingredient</t>
        </is>
      </c>
      <c r="AA361"/>
      <c r="AB361"/>
      <c r="AC361" t="inlineStr">
        <is>
          <t>&gt;</t>
        </is>
      </c>
      <c r="AD361" t="n">
        <v>21.0</v>
      </c>
      <c r="AE361" t="inlineStr">
        <is>
          <t>&lt;</t>
        </is>
      </c>
      <c r="AF361" t="n">
        <v>24.0</v>
      </c>
      <c r="AG361" t="inlineStr">
        <is>
          <t>AI mg/L</t>
        </is>
      </c>
      <c r="AH361"/>
      <c r="AI361"/>
      <c r="AJ361"/>
      <c r="AK361"/>
      <c r="AL361"/>
      <c r="AM361"/>
      <c r="AN361"/>
      <c r="AO361"/>
      <c r="AP361"/>
      <c r="AQ361"/>
      <c r="AR361"/>
      <c r="AS361"/>
      <c r="AT361"/>
      <c r="AU361"/>
      <c r="AV361"/>
      <c r="AW361"/>
      <c r="AX361" t="inlineStr">
        <is>
          <t>Mortality</t>
        </is>
      </c>
      <c r="AY361" t="inlineStr">
        <is>
          <t>Mortality</t>
        </is>
      </c>
      <c r="AZ361" t="inlineStr">
        <is>
          <t>LC50</t>
        </is>
      </c>
      <c r="BA361"/>
      <c r="BB361" t="n">
        <v>4.0</v>
      </c>
      <c r="BC361"/>
      <c r="BD361"/>
      <c r="BE361"/>
      <c r="BF361"/>
      <c r="BG361" t="inlineStr">
        <is>
          <t>Day(s)</t>
        </is>
      </c>
      <c r="BH361" t="inlineStr">
        <is>
          <t>Pure</t>
        </is>
      </c>
      <c r="BI361" t="inlineStr">
        <is>
          <t>DTXSID5025023</t>
        </is>
      </c>
      <c r="BJ361"/>
      <c r="BK361"/>
      <c r="BL361"/>
      <c r="BM361"/>
      <c r="BN361"/>
      <c r="BO361"/>
      <c r="BP361"/>
      <c r="BQ361"/>
      <c r="BR361"/>
      <c r="BS361"/>
      <c r="BT361" t="inlineStr">
        <is>
          <t>--</t>
        </is>
      </c>
      <c r="BU361"/>
      <c r="BV361"/>
      <c r="BW361"/>
      <c r="BX361"/>
      <c r="BY361"/>
      <c r="BZ361"/>
      <c r="CA361"/>
      <c r="CB361"/>
      <c r="CC361"/>
      <c r="CD361"/>
      <c r="CE361"/>
      <c r="CF361"/>
      <c r="CG361"/>
      <c r="CH361"/>
      <c r="CI361" t="inlineStr">
        <is>
          <t xml:space="preserve"> CARRIER/ACETONE,1000 MG/L// CONTR/SOLVENT,FOLLOWED EPA METH- ODS,0% MORT// CONC/ACTIVE INGREDIENT// </t>
        </is>
      </c>
      <c r="CJ361" t="inlineStr">
        <is>
          <t xml:space="preserve">   CARRIER/ACETONE,1000 MG/L// CONTR/SOLVENT,FOLLOWED EPA METH- ODS,0% MORT// CONC/ACTIVE INGREDIENT// </t>
        </is>
      </c>
      <c r="CK361" t="inlineStr">
        <is>
          <t>Bentley,R.E., G.A. LeBlanc, T.A. Hollister, and B.H. Sleight III</t>
        </is>
      </c>
      <c r="CL361" t="n">
        <v>5965.0</v>
      </c>
      <c r="CM361" t="inlineStr">
        <is>
          <t>Acute Toxicity of Diisopropylmethyl Phosphonate and Dicyclopentadiene to Aquatic Organisms</t>
        </is>
      </c>
      <c r="CN361" t="inlineStr">
        <is>
          <t>Contract No.DAMD-17-75-C-5073, Final Rep., U.S.Army Med.Res.Dev.Command, Washington, DC:98 p.</t>
        </is>
      </c>
      <c r="CO361" t="n">
        <v>1976.0</v>
      </c>
      <c r="CP361" t="inlineStr">
        <is>
          <t>Bentley,R.E., G.A. LeBlanc, T.A. Hollister, and B.H. Sleight III (1976). Acute Toxicity of Diisopropylmethyl Phosphonate and Dicyclopentadiene to Aquatic Organisms. Contract No.DAMD-17-75-C-5073, Final Rep., U.S.Army Med.Res.Dev.Command, Washington, DC, 98 p. ECOREF#:5965</t>
        </is>
      </c>
    </row>
    <row r="362">
      <c r="A362" t="n">
        <v>77736.0</v>
      </c>
      <c r="B362" t="inlineStr">
        <is>
          <t>3a,4,7,7a-Tetrahydro-4,7-methano-1H-indene</t>
        </is>
      </c>
      <c r="C362"/>
      <c r="D362" t="inlineStr">
        <is>
          <t>Unmeasured</t>
        </is>
      </c>
      <c r="E362" t="inlineStr">
        <is>
          <t>Not coded</t>
        </is>
      </c>
      <c r="F362"/>
      <c r="G362" t="n">
        <v>95.0</v>
      </c>
      <c r="H362"/>
      <c r="I362"/>
      <c r="J362"/>
      <c r="K362"/>
      <c r="L362" t="inlineStr">
        <is>
          <t>Pimephales promelas</t>
        </is>
      </c>
      <c r="M362" t="inlineStr">
        <is>
          <t>Fathead Minnow</t>
        </is>
      </c>
      <c r="N362" t="inlineStr">
        <is>
          <t>Fry</t>
        </is>
      </c>
      <c r="O362"/>
      <c r="P362" t="n">
        <v>60.0</v>
      </c>
      <c r="Q362"/>
      <c r="R362"/>
      <c r="S362"/>
      <c r="T362"/>
      <c r="U362" t="inlineStr">
        <is>
          <t>Day(s)</t>
        </is>
      </c>
      <c r="V362" t="inlineStr">
        <is>
          <t>Static</t>
        </is>
      </c>
      <c r="W362" t="inlineStr">
        <is>
          <t>Fresh water</t>
        </is>
      </c>
      <c r="X362" t="inlineStr">
        <is>
          <t>Lab</t>
        </is>
      </c>
      <c r="Y362"/>
      <c r="Z362" t="inlineStr">
        <is>
          <t>Active ingredient</t>
        </is>
      </c>
      <c r="AA362"/>
      <c r="AB362" t="n">
        <v>103.0</v>
      </c>
      <c r="AC362"/>
      <c r="AD362" t="n">
        <v>62.5</v>
      </c>
      <c r="AE362"/>
      <c r="AF362" t="n">
        <v>171.0</v>
      </c>
      <c r="AG362" t="inlineStr">
        <is>
          <t>AI mg/L</t>
        </is>
      </c>
      <c r="AH362"/>
      <c r="AI362"/>
      <c r="AJ362"/>
      <c r="AK362"/>
      <c r="AL362"/>
      <c r="AM362"/>
      <c r="AN362"/>
      <c r="AO362"/>
      <c r="AP362"/>
      <c r="AQ362"/>
      <c r="AR362"/>
      <c r="AS362"/>
      <c r="AT362"/>
      <c r="AU362"/>
      <c r="AV362"/>
      <c r="AW362"/>
      <c r="AX362" t="inlineStr">
        <is>
          <t>Mortality</t>
        </is>
      </c>
      <c r="AY362" t="inlineStr">
        <is>
          <t>Mortality</t>
        </is>
      </c>
      <c r="AZ362" t="inlineStr">
        <is>
          <t>LC50</t>
        </is>
      </c>
      <c r="BA362"/>
      <c r="BB362" t="n">
        <v>4.0</v>
      </c>
      <c r="BC362"/>
      <c r="BD362"/>
      <c r="BE362"/>
      <c r="BF362"/>
      <c r="BG362" t="inlineStr">
        <is>
          <t>Day(s)</t>
        </is>
      </c>
      <c r="BH362" t="inlineStr">
        <is>
          <t>Pure</t>
        </is>
      </c>
      <c r="BI362" t="inlineStr">
        <is>
          <t>DTXSID5025023</t>
        </is>
      </c>
      <c r="BJ362"/>
      <c r="BK362"/>
      <c r="BL362"/>
      <c r="BM362"/>
      <c r="BN362"/>
      <c r="BO362"/>
      <c r="BP362"/>
      <c r="BQ362"/>
      <c r="BR362"/>
      <c r="BS362"/>
      <c r="BT362" t="inlineStr">
        <is>
          <t>--</t>
        </is>
      </c>
      <c r="BU362"/>
      <c r="BV362"/>
      <c r="BW362"/>
      <c r="BX362"/>
      <c r="BY362"/>
      <c r="BZ362"/>
      <c r="CA362"/>
      <c r="CB362"/>
      <c r="CC362"/>
      <c r="CD362"/>
      <c r="CE362"/>
      <c r="CF362"/>
      <c r="CG362"/>
      <c r="CH362"/>
      <c r="CI362" t="inlineStr">
        <is>
          <t xml:space="preserve"> CARRIER/ACETONE,1000 MG/L// CONTR/SOLVENT,FOLLOWED EPA METH- ODS,0% MORT// CONC/ACTIVE INGREDIENT// </t>
        </is>
      </c>
      <c r="CJ362" t="inlineStr">
        <is>
          <t xml:space="preserve">   CARRIER/ACETONE,1000 MG/L// CONTR/SOLVENT,FOLLOWED EPA METH- ODS,0% MORT// CONC/ACTIVE INGREDIENT// </t>
        </is>
      </c>
      <c r="CK362" t="inlineStr">
        <is>
          <t>Bentley,R.E., G.A. LeBlanc, T.A. Hollister, and B.H. Sleight III</t>
        </is>
      </c>
      <c r="CL362" t="n">
        <v>5965.0</v>
      </c>
      <c r="CM362" t="inlineStr">
        <is>
          <t>Acute Toxicity of Diisopropylmethyl Phosphonate and Dicyclopentadiene to Aquatic Organisms</t>
        </is>
      </c>
      <c r="CN362" t="inlineStr">
        <is>
          <t>Contract No.DAMD-17-75-C-5073, Final Rep., U.S.Army Med.Res.Dev.Command, Washington, DC:98 p.</t>
        </is>
      </c>
      <c r="CO362" t="n">
        <v>1976.0</v>
      </c>
      <c r="CP362" t="inlineStr">
        <is>
          <t>Bentley,R.E., G.A. LeBlanc, T.A. Hollister, and B.H. Sleight III (1976). Acute Toxicity of Diisopropylmethyl Phosphonate and Dicyclopentadiene to Aquatic Organisms. Contract No.DAMD-17-75-C-5073, Final Rep., U.S.Army Med.Res.Dev.Command, Washington, DC, 98 p. ECOREF#:5965</t>
        </is>
      </c>
    </row>
    <row r="363">
      <c r="A363" t="n">
        <v>77736.0</v>
      </c>
      <c r="B363" t="inlineStr">
        <is>
          <t>3a,4,7,7a-Tetrahydro-4,7-methano-1H-indene</t>
        </is>
      </c>
      <c r="C363"/>
      <c r="D363" t="inlineStr">
        <is>
          <t>Unmeasured</t>
        </is>
      </c>
      <c r="E363" t="inlineStr">
        <is>
          <t>Not coded</t>
        </is>
      </c>
      <c r="F363"/>
      <c r="G363" t="n">
        <v>95.0</v>
      </c>
      <c r="H363"/>
      <c r="I363"/>
      <c r="J363"/>
      <c r="K363"/>
      <c r="L363" t="inlineStr">
        <is>
          <t>Pimephales promelas</t>
        </is>
      </c>
      <c r="M363" t="inlineStr">
        <is>
          <t>Fathead Minnow</t>
        </is>
      </c>
      <c r="N363"/>
      <c r="O363"/>
      <c r="P363"/>
      <c r="Q363"/>
      <c r="R363"/>
      <c r="S363"/>
      <c r="T363"/>
      <c r="U363"/>
      <c r="V363" t="inlineStr">
        <is>
          <t>Static</t>
        </is>
      </c>
      <c r="W363" t="inlineStr">
        <is>
          <t>Fresh water</t>
        </is>
      </c>
      <c r="X363" t="inlineStr">
        <is>
          <t>Lab</t>
        </is>
      </c>
      <c r="Y363"/>
      <c r="Z363" t="inlineStr">
        <is>
          <t>Active ingredient</t>
        </is>
      </c>
      <c r="AA363"/>
      <c r="AB363" t="n">
        <v>31.1</v>
      </c>
      <c r="AC363"/>
      <c r="AD363" t="n">
        <v>23.0</v>
      </c>
      <c r="AE363"/>
      <c r="AF363" t="n">
        <v>42.0</v>
      </c>
      <c r="AG363" t="inlineStr">
        <is>
          <t>AI mg/L</t>
        </is>
      </c>
      <c r="AH363"/>
      <c r="AI363"/>
      <c r="AJ363"/>
      <c r="AK363"/>
      <c r="AL363"/>
      <c r="AM363"/>
      <c r="AN363"/>
      <c r="AO363"/>
      <c r="AP363"/>
      <c r="AQ363"/>
      <c r="AR363"/>
      <c r="AS363"/>
      <c r="AT363"/>
      <c r="AU363"/>
      <c r="AV363"/>
      <c r="AW363"/>
      <c r="AX363" t="inlineStr">
        <is>
          <t>Mortality</t>
        </is>
      </c>
      <c r="AY363" t="inlineStr">
        <is>
          <t>Mortality</t>
        </is>
      </c>
      <c r="AZ363" t="inlineStr">
        <is>
          <t>LC50</t>
        </is>
      </c>
      <c r="BA363"/>
      <c r="BB363" t="n">
        <v>4.0</v>
      </c>
      <c r="BC363"/>
      <c r="BD363"/>
      <c r="BE363"/>
      <c r="BF363"/>
      <c r="BG363" t="inlineStr">
        <is>
          <t>Day(s)</t>
        </is>
      </c>
      <c r="BH363" t="inlineStr">
        <is>
          <t>Pure</t>
        </is>
      </c>
      <c r="BI363" t="inlineStr">
        <is>
          <t>DTXSID5025023</t>
        </is>
      </c>
      <c r="BJ363"/>
      <c r="BK363"/>
      <c r="BL363"/>
      <c r="BM363"/>
      <c r="BN363"/>
      <c r="BO363"/>
      <c r="BP363"/>
      <c r="BQ363"/>
      <c r="BR363"/>
      <c r="BS363"/>
      <c r="BT363" t="inlineStr">
        <is>
          <t>--</t>
        </is>
      </c>
      <c r="BU363"/>
      <c r="BV363"/>
      <c r="BW363"/>
      <c r="BX363"/>
      <c r="BY363"/>
      <c r="BZ363"/>
      <c r="CA363"/>
      <c r="CB363"/>
      <c r="CC363"/>
      <c r="CD363"/>
      <c r="CE363"/>
      <c r="CF363"/>
      <c r="CG363"/>
      <c r="CH363"/>
      <c r="CI363" t="inlineStr">
        <is>
          <t xml:space="preserve"> CARRIER/ACETONE,1000 MG/L// CONTR/SOLVENT,0% MORT,FOLLOWED EPA METHODS// CONC/ACTIVE INGREDIENT// </t>
        </is>
      </c>
      <c r="CJ363" t="inlineStr">
        <is>
          <t xml:space="preserve">   CARRIER/ACETONE,1000 MG/L// CONTR/SOLVENT,0% MORT,FOLLOWED EPA METHODS// CONC/ACTIVE INGREDIENT// </t>
        </is>
      </c>
      <c r="CK363" t="inlineStr">
        <is>
          <t>Bentley,R.E., G.A. LeBlanc, T.A. Hollister, and B.H. Sleight III</t>
        </is>
      </c>
      <c r="CL363" t="n">
        <v>5965.0</v>
      </c>
      <c r="CM363" t="inlineStr">
        <is>
          <t>Acute Toxicity of Diisopropylmethyl Phosphonate and Dicyclopentadiene to Aquatic Organisms</t>
        </is>
      </c>
      <c r="CN363" t="inlineStr">
        <is>
          <t>Contract No.DAMD-17-75-C-5073, Final Rep., U.S.Army Med.Res.Dev.Command, Washington, DC:98 p.</t>
        </is>
      </c>
      <c r="CO363" t="n">
        <v>1976.0</v>
      </c>
      <c r="CP363" t="inlineStr">
        <is>
          <t>Bentley,R.E., G.A. LeBlanc, T.A. Hollister, and B.H. Sleight III (1976). Acute Toxicity of Diisopropylmethyl Phosphonate and Dicyclopentadiene to Aquatic Organisms. Contract No.DAMD-17-75-C-5073, Final Rep., U.S.Army Med.Res.Dev.Command, Washington, DC, 98 p. ECOREF#:5965</t>
        </is>
      </c>
    </row>
    <row r="364">
      <c r="A364" t="n">
        <v>77736.0</v>
      </c>
      <c r="B364" t="inlineStr">
        <is>
          <t>3a,4,7,7a-Tetrahydro-4,7-methano-1H-indene</t>
        </is>
      </c>
      <c r="C364"/>
      <c r="D364" t="inlineStr">
        <is>
          <t>Unmeasured</t>
        </is>
      </c>
      <c r="E364" t="inlineStr">
        <is>
          <t>Not coded</t>
        </is>
      </c>
      <c r="F364"/>
      <c r="G364" t="n">
        <v>95.0</v>
      </c>
      <c r="H364"/>
      <c r="I364"/>
      <c r="J364"/>
      <c r="K364"/>
      <c r="L364" t="inlineStr">
        <is>
          <t>Pimephales promelas</t>
        </is>
      </c>
      <c r="M364" t="inlineStr">
        <is>
          <t>Fathead Minnow</t>
        </is>
      </c>
      <c r="N364" t="inlineStr">
        <is>
          <t>Fry</t>
        </is>
      </c>
      <c r="O364"/>
      <c r="P364" t="n">
        <v>7.0</v>
      </c>
      <c r="Q364"/>
      <c r="R364"/>
      <c r="S364"/>
      <c r="T364"/>
      <c r="U364" t="inlineStr">
        <is>
          <t>Day(s)</t>
        </is>
      </c>
      <c r="V364" t="inlineStr">
        <is>
          <t>Static</t>
        </is>
      </c>
      <c r="W364" t="inlineStr">
        <is>
          <t>Fresh water</t>
        </is>
      </c>
      <c r="X364" t="inlineStr">
        <is>
          <t>Lab</t>
        </is>
      </c>
      <c r="Y364"/>
      <c r="Z364" t="inlineStr">
        <is>
          <t>Active ingredient</t>
        </is>
      </c>
      <c r="AA364"/>
      <c r="AB364" t="n">
        <v>12.0</v>
      </c>
      <c r="AC364"/>
      <c r="AD364" t="n">
        <v>10.0</v>
      </c>
      <c r="AE364"/>
      <c r="AF364" t="n">
        <v>14.2</v>
      </c>
      <c r="AG364" t="inlineStr">
        <is>
          <t>AI mg/L</t>
        </is>
      </c>
      <c r="AH364"/>
      <c r="AI364"/>
      <c r="AJ364"/>
      <c r="AK364"/>
      <c r="AL364"/>
      <c r="AM364"/>
      <c r="AN364"/>
      <c r="AO364"/>
      <c r="AP364"/>
      <c r="AQ364"/>
      <c r="AR364"/>
      <c r="AS364"/>
      <c r="AT364"/>
      <c r="AU364"/>
      <c r="AV364"/>
      <c r="AW364"/>
      <c r="AX364" t="inlineStr">
        <is>
          <t>Mortality</t>
        </is>
      </c>
      <c r="AY364" t="inlineStr">
        <is>
          <t>Mortality</t>
        </is>
      </c>
      <c r="AZ364" t="inlineStr">
        <is>
          <t>LC50</t>
        </is>
      </c>
      <c r="BA364"/>
      <c r="BB364" t="n">
        <v>4.0</v>
      </c>
      <c r="BC364"/>
      <c r="BD364"/>
      <c r="BE364"/>
      <c r="BF364"/>
      <c r="BG364" t="inlineStr">
        <is>
          <t>Day(s)</t>
        </is>
      </c>
      <c r="BH364" t="inlineStr">
        <is>
          <t>Pure</t>
        </is>
      </c>
      <c r="BI364" t="inlineStr">
        <is>
          <t>DTXSID5025023</t>
        </is>
      </c>
      <c r="BJ364"/>
      <c r="BK364"/>
      <c r="BL364"/>
      <c r="BM364"/>
      <c r="BN364"/>
      <c r="BO364"/>
      <c r="BP364"/>
      <c r="BQ364"/>
      <c r="BR364"/>
      <c r="BS364"/>
      <c r="BT364" t="inlineStr">
        <is>
          <t>--</t>
        </is>
      </c>
      <c r="BU364"/>
      <c r="BV364"/>
      <c r="BW364"/>
      <c r="BX364"/>
      <c r="BY364"/>
      <c r="BZ364"/>
      <c r="CA364"/>
      <c r="CB364"/>
      <c r="CC364"/>
      <c r="CD364"/>
      <c r="CE364"/>
      <c r="CF364"/>
      <c r="CG364"/>
      <c r="CH364"/>
      <c r="CI364" t="inlineStr">
        <is>
          <t xml:space="preserve"> CARRIER/ACETONE,1000 MG/L// CONTR/SOLVENT,FOLLOWED EPA METH- ODS,0% MORT// CONC/ACTIVE INGREDIENT// </t>
        </is>
      </c>
      <c r="CJ364" t="inlineStr">
        <is>
          <t xml:space="preserve">   CARRIER/ACETONE,1000 MG/L// CONTR/SOLVENT,FOLLOWED EPA METH- ODS,0% MORT// CONC/ACTIVE INGREDIENT// </t>
        </is>
      </c>
      <c r="CK364" t="inlineStr">
        <is>
          <t>Bentley,R.E., G.A. LeBlanc, T.A. Hollister, and B.H. Sleight III</t>
        </is>
      </c>
      <c r="CL364" t="n">
        <v>5965.0</v>
      </c>
      <c r="CM364" t="inlineStr">
        <is>
          <t>Acute Toxicity of Diisopropylmethyl Phosphonate and Dicyclopentadiene to Aquatic Organisms</t>
        </is>
      </c>
      <c r="CN364" t="inlineStr">
        <is>
          <t>Contract No.DAMD-17-75-C-5073, Final Rep., U.S.Army Med.Res.Dev.Command, Washington, DC:98 p.</t>
        </is>
      </c>
      <c r="CO364" t="n">
        <v>1976.0</v>
      </c>
      <c r="CP364" t="inlineStr">
        <is>
          <t>Bentley,R.E., G.A. LeBlanc, T.A. Hollister, and B.H. Sleight III (1976). Acute Toxicity of Diisopropylmethyl Phosphonate and Dicyclopentadiene to Aquatic Organisms. Contract No.DAMD-17-75-C-5073, Final Rep., U.S.Army Med.Res.Dev.Command, Washington, DC, 98 p. ECOREF#:5965</t>
        </is>
      </c>
    </row>
    <row r="365">
      <c r="A365" t="n">
        <v>77736.0</v>
      </c>
      <c r="B365" t="inlineStr">
        <is>
          <t>3a,4,7,7a-Tetrahydro-4,7-methano-1H-indene</t>
        </is>
      </c>
      <c r="C365"/>
      <c r="D365" t="inlineStr">
        <is>
          <t>Unmeasured</t>
        </is>
      </c>
      <c r="E365" t="inlineStr">
        <is>
          <t>Not coded</t>
        </is>
      </c>
      <c r="F365"/>
      <c r="G365" t="n">
        <v>95.0</v>
      </c>
      <c r="H365"/>
      <c r="I365"/>
      <c r="J365"/>
      <c r="K365"/>
      <c r="L365" t="inlineStr">
        <is>
          <t>Pimephales promelas</t>
        </is>
      </c>
      <c r="M365" t="inlineStr">
        <is>
          <t>Fathead Minnow</t>
        </is>
      </c>
      <c r="N365" t="inlineStr">
        <is>
          <t>Fry</t>
        </is>
      </c>
      <c r="O365"/>
      <c r="P365" t="n">
        <v>30.0</v>
      </c>
      <c r="Q365"/>
      <c r="R365"/>
      <c r="S365"/>
      <c r="T365"/>
      <c r="U365" t="inlineStr">
        <is>
          <t>Day(s)</t>
        </is>
      </c>
      <c r="V365" t="inlineStr">
        <is>
          <t>Static</t>
        </is>
      </c>
      <c r="W365" t="inlineStr">
        <is>
          <t>Fresh water</t>
        </is>
      </c>
      <c r="X365" t="inlineStr">
        <is>
          <t>Lab</t>
        </is>
      </c>
      <c r="Y365"/>
      <c r="Z365" t="inlineStr">
        <is>
          <t>Active ingredient</t>
        </is>
      </c>
      <c r="AA365"/>
      <c r="AB365" t="n">
        <v>86.3</v>
      </c>
      <c r="AC365"/>
      <c r="AD365" t="n">
        <v>74.0</v>
      </c>
      <c r="AE365"/>
      <c r="AF365" t="n">
        <v>101.0</v>
      </c>
      <c r="AG365" t="inlineStr">
        <is>
          <t>AI mg/L</t>
        </is>
      </c>
      <c r="AH365"/>
      <c r="AI365"/>
      <c r="AJ365"/>
      <c r="AK365"/>
      <c r="AL365"/>
      <c r="AM365"/>
      <c r="AN365"/>
      <c r="AO365"/>
      <c r="AP365"/>
      <c r="AQ365"/>
      <c r="AR365"/>
      <c r="AS365"/>
      <c r="AT365"/>
      <c r="AU365"/>
      <c r="AV365"/>
      <c r="AW365"/>
      <c r="AX365" t="inlineStr">
        <is>
          <t>Mortality</t>
        </is>
      </c>
      <c r="AY365" t="inlineStr">
        <is>
          <t>Mortality</t>
        </is>
      </c>
      <c r="AZ365" t="inlineStr">
        <is>
          <t>LC50</t>
        </is>
      </c>
      <c r="BA365"/>
      <c r="BB365" t="n">
        <v>4.0</v>
      </c>
      <c r="BC365"/>
      <c r="BD365"/>
      <c r="BE365"/>
      <c r="BF365"/>
      <c r="BG365" t="inlineStr">
        <is>
          <t>Day(s)</t>
        </is>
      </c>
      <c r="BH365" t="inlineStr">
        <is>
          <t>Pure</t>
        </is>
      </c>
      <c r="BI365" t="inlineStr">
        <is>
          <t>DTXSID5025023</t>
        </is>
      </c>
      <c r="BJ365"/>
      <c r="BK365"/>
      <c r="BL365"/>
      <c r="BM365"/>
      <c r="BN365"/>
      <c r="BO365"/>
      <c r="BP365"/>
      <c r="BQ365"/>
      <c r="BR365"/>
      <c r="BS365"/>
      <c r="BT365" t="inlineStr">
        <is>
          <t>--</t>
        </is>
      </c>
      <c r="BU365"/>
      <c r="BV365"/>
      <c r="BW365"/>
      <c r="BX365"/>
      <c r="BY365"/>
      <c r="BZ365"/>
      <c r="CA365"/>
      <c r="CB365"/>
      <c r="CC365"/>
      <c r="CD365"/>
      <c r="CE365"/>
      <c r="CF365"/>
      <c r="CG365"/>
      <c r="CH365"/>
      <c r="CI365" t="inlineStr">
        <is>
          <t xml:space="preserve"> CARRIER/ACETONE,1000 MG/L// CONTR/SOLVENT,FOLLOWED EPA METH- ODS,0% MORT// CONC/ACTIVE INGREDIENT// </t>
        </is>
      </c>
      <c r="CJ365" t="inlineStr">
        <is>
          <t xml:space="preserve">   CARRIER/ACETONE,1000 MG/L// CONTR/SOLVENT,FOLLOWED EPA METH- ODS,0% MORT// CONC/ACTIVE INGREDIENT// </t>
        </is>
      </c>
      <c r="CK365" t="inlineStr">
        <is>
          <t>Bentley,R.E., G.A. LeBlanc, T.A. Hollister, and B.H. Sleight III</t>
        </is>
      </c>
      <c r="CL365" t="n">
        <v>5965.0</v>
      </c>
      <c r="CM365" t="inlineStr">
        <is>
          <t>Acute Toxicity of Diisopropylmethyl Phosphonate and Dicyclopentadiene to Aquatic Organisms</t>
        </is>
      </c>
      <c r="CN365" t="inlineStr">
        <is>
          <t>Contract No.DAMD-17-75-C-5073, Final Rep., U.S.Army Med.Res.Dev.Command, Washington, DC:98 p.</t>
        </is>
      </c>
      <c r="CO365" t="n">
        <v>1976.0</v>
      </c>
      <c r="CP365" t="inlineStr">
        <is>
          <t>Bentley,R.E., G.A. LeBlanc, T.A. Hollister, and B.H. Sleight III (1976). Acute Toxicity of Diisopropylmethyl Phosphonate and Dicyclopentadiene to Aquatic Organisms. Contract No.DAMD-17-75-C-5073, Final Rep., U.S.Army Med.Res.Dev.Command, Washington, DC, 98 p. ECOREF#:5965</t>
        </is>
      </c>
    </row>
    <row r="366">
      <c r="A366" t="n">
        <v>77747.0</v>
      </c>
      <c r="B366" t="inlineStr">
        <is>
          <t>3-Methyl-3-pentanol</t>
        </is>
      </c>
      <c r="C366"/>
      <c r="D366" t="inlineStr">
        <is>
          <t>Measured</t>
        </is>
      </c>
      <c r="E366" t="inlineStr">
        <is>
          <t>Not coded</t>
        </is>
      </c>
      <c r="F366"/>
      <c r="G366" t="n">
        <v>99.0</v>
      </c>
      <c r="H366"/>
      <c r="I366"/>
      <c r="J366"/>
      <c r="K366"/>
      <c r="L366" t="inlineStr">
        <is>
          <t>Pimephales promelas</t>
        </is>
      </c>
      <c r="M366" t="inlineStr">
        <is>
          <t>Fathead Minnow</t>
        </is>
      </c>
      <c r="N366"/>
      <c r="O366"/>
      <c r="P366" t="n">
        <v>32.0</v>
      </c>
      <c r="Q366"/>
      <c r="R366"/>
      <c r="S366"/>
      <c r="T366"/>
      <c r="U366" t="inlineStr">
        <is>
          <t>Day(s)</t>
        </is>
      </c>
      <c r="V366" t="inlineStr">
        <is>
          <t>Flow-through</t>
        </is>
      </c>
      <c r="W366" t="inlineStr">
        <is>
          <t>Fresh water</t>
        </is>
      </c>
      <c r="X366" t="inlineStr">
        <is>
          <t>Lab</t>
        </is>
      </c>
      <c r="Y366"/>
      <c r="Z366" t="inlineStr">
        <is>
          <t>Active ingredient</t>
        </is>
      </c>
      <c r="AA366"/>
      <c r="AB366" t="n">
        <v>672.0</v>
      </c>
      <c r="AC366"/>
      <c r="AD366" t="n">
        <v>616.0</v>
      </c>
      <c r="AE366"/>
      <c r="AF366" t="n">
        <v>734.0</v>
      </c>
      <c r="AG366" t="inlineStr">
        <is>
          <t>AI mg/L</t>
        </is>
      </c>
      <c r="AH366"/>
      <c r="AI366"/>
      <c r="AJ366"/>
      <c r="AK366"/>
      <c r="AL366"/>
      <c r="AM366"/>
      <c r="AN366"/>
      <c r="AO366"/>
      <c r="AP366"/>
      <c r="AQ366"/>
      <c r="AR366"/>
      <c r="AS366"/>
      <c r="AT366"/>
      <c r="AU366"/>
      <c r="AV366"/>
      <c r="AW366"/>
      <c r="AX366" t="inlineStr">
        <is>
          <t>Mortality</t>
        </is>
      </c>
      <c r="AY366" t="inlineStr">
        <is>
          <t>Mortality</t>
        </is>
      </c>
      <c r="AZ366" t="inlineStr">
        <is>
          <t>LC50</t>
        </is>
      </c>
      <c r="BA366"/>
      <c r="BB366" t="n">
        <v>4.0</v>
      </c>
      <c r="BC366"/>
      <c r="BD366"/>
      <c r="BE366"/>
      <c r="BF366"/>
      <c r="BG366" t="inlineStr">
        <is>
          <t>Day(s)</t>
        </is>
      </c>
      <c r="BH366" t="inlineStr">
        <is>
          <t>Pure</t>
        </is>
      </c>
      <c r="BI366" t="inlineStr">
        <is>
          <t>DTXSID0021755</t>
        </is>
      </c>
      <c r="BJ366"/>
      <c r="BK366"/>
      <c r="BL366"/>
      <c r="BM366"/>
      <c r="BN366"/>
      <c r="BO366"/>
      <c r="BP366"/>
      <c r="BQ366"/>
      <c r="BR366"/>
      <c r="BS366"/>
      <c r="BT366" t="inlineStr">
        <is>
          <t>--</t>
        </is>
      </c>
      <c r="BU366"/>
      <c r="BV366"/>
      <c r="BW366"/>
      <c r="BX366"/>
      <c r="BY366"/>
      <c r="BZ366"/>
      <c r="CA366"/>
      <c r="CB366"/>
      <c r="CC366"/>
      <c r="CD366"/>
      <c r="CE366"/>
      <c r="CF366"/>
      <c r="CG366"/>
      <c r="CH366"/>
      <c r="CI366" t="inlineStr">
        <is>
          <t xml:space="preserve"> Affected fish lost schooling behavior, swam in a corkscrew/ spiral pattern and were hypoactive.  They were also under- reactiveNAo external stimuli, had increased respiration, rigid musculature, were darkly colored and lost equilibrium </t>
        </is>
      </c>
      <c r="CJ366" t="inlineStr">
        <is>
          <t xml:space="preserve">   Affected fish lost schooling behavior, swam in a corkscrew/ spiral pattern and were hypoactive.  They were also under- reactiveNAo external stimuli, had increased respiration, rigid musculature, were darkly colored and lost equilibrium </t>
        </is>
      </c>
      <c r="CK366" t="inlineStr">
        <is>
          <t>Geiger,D.L., D.J. Call, and L.T. Brooke</t>
        </is>
      </c>
      <c r="CL366" t="n">
        <v>12859.0</v>
      </c>
      <c r="CM366" t="inlineStr">
        <is>
          <t>Acute Toxicities of Organic Chemicals to Fathead Minnows (Pimephales promelas) Volume IV</t>
        </is>
      </c>
      <c r="CN366" t="inlineStr">
        <is>
          <t>Center for Lake Superior Environmental Studies, University of Wisconsin, Superior, WI4:355 p.</t>
        </is>
      </c>
      <c r="CO366" t="n">
        <v>1988.0</v>
      </c>
      <c r="CP366" t="inlineStr">
        <is>
          <t>Geiger,D.L., D.J. Call, and L.T. Brooke (1988). Acute Toxicities of Organic Chemicals to Fathead Minnows (Pimephales promelas) Volume IV. Center for Lake Superior Environmental Studies, University of Wisconsin, Superior, WI, 4, 355 p. ECOREF#:12859</t>
        </is>
      </c>
    </row>
    <row r="367">
      <c r="A367" t="n">
        <v>77758.0</v>
      </c>
      <c r="B367" t="inlineStr">
        <is>
          <t>3-Methyl-1-pentyn-3-ol</t>
        </is>
      </c>
      <c r="C367"/>
      <c r="D367" t="inlineStr">
        <is>
          <t>Measured</t>
        </is>
      </c>
      <c r="E367" t="inlineStr">
        <is>
          <t>Not coded</t>
        </is>
      </c>
      <c r="F367" t="inlineStr">
        <is>
          <t>&gt;=</t>
        </is>
      </c>
      <c r="G367" t="n">
        <v>95.0</v>
      </c>
      <c r="H367"/>
      <c r="I367"/>
      <c r="J367"/>
      <c r="K367"/>
      <c r="L367" t="inlineStr">
        <is>
          <t>Pimephales promelas</t>
        </is>
      </c>
      <c r="M367" t="inlineStr">
        <is>
          <t>Fathead Minnow</t>
        </is>
      </c>
      <c r="N367" t="inlineStr">
        <is>
          <t>Juvenile</t>
        </is>
      </c>
      <c r="O367"/>
      <c r="P367"/>
      <c r="Q367"/>
      <c r="R367" t="n">
        <v>29.0</v>
      </c>
      <c r="S367"/>
      <c r="T367" t="n">
        <v>33.0</v>
      </c>
      <c r="U367" t="inlineStr">
        <is>
          <t>Day(s)</t>
        </is>
      </c>
      <c r="V367" t="inlineStr">
        <is>
          <t>Flow-through</t>
        </is>
      </c>
      <c r="W367" t="inlineStr">
        <is>
          <t>Fresh water</t>
        </is>
      </c>
      <c r="X367" t="inlineStr">
        <is>
          <t>Lab</t>
        </is>
      </c>
      <c r="Y367"/>
      <c r="Z367" t="inlineStr">
        <is>
          <t>Active ingredient</t>
        </is>
      </c>
      <c r="AA367"/>
      <c r="AB367" t="n">
        <v>1220.0</v>
      </c>
      <c r="AC367"/>
      <c r="AD367" t="n">
        <v>1160.0</v>
      </c>
      <c r="AE367"/>
      <c r="AF367" t="n">
        <v>1270.0</v>
      </c>
      <c r="AG367" t="inlineStr">
        <is>
          <t>AI mg/L</t>
        </is>
      </c>
      <c r="AH367"/>
      <c r="AI367"/>
      <c r="AJ367"/>
      <c r="AK367"/>
      <c r="AL367"/>
      <c r="AM367"/>
      <c r="AN367"/>
      <c r="AO367"/>
      <c r="AP367"/>
      <c r="AQ367"/>
      <c r="AR367"/>
      <c r="AS367"/>
      <c r="AT367"/>
      <c r="AU367"/>
      <c r="AV367"/>
      <c r="AW367"/>
      <c r="AX367" t="inlineStr">
        <is>
          <t>Mortality</t>
        </is>
      </c>
      <c r="AY367" t="inlineStr">
        <is>
          <t>Mortality</t>
        </is>
      </c>
      <c r="AZ367" t="inlineStr">
        <is>
          <t>LC50</t>
        </is>
      </c>
      <c r="BA367"/>
      <c r="BB367" t="n">
        <v>4.0</v>
      </c>
      <c r="BC367"/>
      <c r="BD367"/>
      <c r="BE367"/>
      <c r="BF367"/>
      <c r="BG367" t="inlineStr">
        <is>
          <t>Day(s)</t>
        </is>
      </c>
      <c r="BH367" t="inlineStr">
        <is>
          <t>Pure</t>
        </is>
      </c>
      <c r="BI367" t="inlineStr">
        <is>
          <t>DTXSID5021756</t>
        </is>
      </c>
      <c r="BJ367" t="inlineStr">
        <is>
          <t>10.3109/00498258909042295</t>
        </is>
      </c>
      <c r="BK367"/>
      <c r="BL367"/>
      <c r="BM367"/>
      <c r="BN367"/>
      <c r="BO367"/>
      <c r="BP367"/>
      <c r="BQ367"/>
      <c r="BR367"/>
      <c r="BS367"/>
      <c r="BT367" t="inlineStr">
        <is>
          <t>--</t>
        </is>
      </c>
      <c r="BU367"/>
      <c r="BV367"/>
      <c r="BW367"/>
      <c r="BX367"/>
      <c r="BY367"/>
      <c r="BZ367"/>
      <c r="CA367"/>
      <c r="CB367"/>
      <c r="CC367"/>
      <c r="CD367"/>
      <c r="CE367"/>
      <c r="CF367"/>
      <c r="CG367"/>
      <c r="CH367"/>
      <c r="CI367"/>
      <c r="CJ367"/>
      <c r="CK367" t="inlineStr">
        <is>
          <t>Veith,G.D., R.L. Lipnick, and C.L. Russom</t>
        </is>
      </c>
      <c r="CL367" t="n">
        <v>2721.0</v>
      </c>
      <c r="CM367" t="inlineStr">
        <is>
          <t>The Toxicity of Acetylenic Alcohols to the Fathead Minnow, Pimephales promelas: Narcosis and Proelectrophile Activation</t>
        </is>
      </c>
      <c r="CN367" t="inlineStr">
        <is>
          <t>Xenobiotica19(5): 555-565</t>
        </is>
      </c>
      <c r="CO367" t="n">
        <v>1989.0</v>
      </c>
      <c r="CP367" t="inlineStr">
        <is>
          <t>Veith,G.D., R.L. Lipnick, and C.L. Russom (1989). The Toxicity of Acetylenic Alcohols to the Fathead Minnow, Pimephales promelas: Narcosis and Proelectrophile Activation. Xenobiotica, 19, (5), 555-565. doi:10.3109/00498258909042295. ECOREF#:2721</t>
        </is>
      </c>
    </row>
    <row r="368">
      <c r="A368" t="n">
        <v>77758.0</v>
      </c>
      <c r="B368" t="inlineStr">
        <is>
          <t>3-Methyl-1-pentyn-3-ol</t>
        </is>
      </c>
      <c r="C368"/>
      <c r="D368" t="inlineStr">
        <is>
          <t>Measured</t>
        </is>
      </c>
      <c r="E368" t="inlineStr">
        <is>
          <t>Not coded</t>
        </is>
      </c>
      <c r="F368" t="inlineStr">
        <is>
          <t>&gt;</t>
        </is>
      </c>
      <c r="G368" t="n">
        <v>99.0</v>
      </c>
      <c r="H368"/>
      <c r="I368"/>
      <c r="J368"/>
      <c r="K368"/>
      <c r="L368" t="inlineStr">
        <is>
          <t>Pimephales promelas</t>
        </is>
      </c>
      <c r="M368" t="inlineStr">
        <is>
          <t>Fathead Minnow</t>
        </is>
      </c>
      <c r="N368"/>
      <c r="O368"/>
      <c r="P368" t="n">
        <v>29.0</v>
      </c>
      <c r="Q368"/>
      <c r="R368"/>
      <c r="S368"/>
      <c r="T368"/>
      <c r="U368" t="inlineStr">
        <is>
          <t>Day(s)</t>
        </is>
      </c>
      <c r="V368" t="inlineStr">
        <is>
          <t>Flow-through</t>
        </is>
      </c>
      <c r="W368" t="inlineStr">
        <is>
          <t>Fresh water</t>
        </is>
      </c>
      <c r="X368" t="inlineStr">
        <is>
          <t>Lab</t>
        </is>
      </c>
      <c r="Y368"/>
      <c r="Z368" t="inlineStr">
        <is>
          <t>Active ingredient</t>
        </is>
      </c>
      <c r="AA368"/>
      <c r="AB368" t="n">
        <v>1220.0</v>
      </c>
      <c r="AC368"/>
      <c r="AD368" t="n">
        <v>1160.0</v>
      </c>
      <c r="AE368"/>
      <c r="AF368" t="n">
        <v>1270.0</v>
      </c>
      <c r="AG368" t="inlineStr">
        <is>
          <t>AI mg/L</t>
        </is>
      </c>
      <c r="AH368"/>
      <c r="AI368"/>
      <c r="AJ368"/>
      <c r="AK368"/>
      <c r="AL368"/>
      <c r="AM368"/>
      <c r="AN368"/>
      <c r="AO368"/>
      <c r="AP368"/>
      <c r="AQ368"/>
      <c r="AR368"/>
      <c r="AS368"/>
      <c r="AT368"/>
      <c r="AU368"/>
      <c r="AV368"/>
      <c r="AW368"/>
      <c r="AX368" t="inlineStr">
        <is>
          <t>Mortality</t>
        </is>
      </c>
      <c r="AY368" t="inlineStr">
        <is>
          <t>Mortality</t>
        </is>
      </c>
      <c r="AZ368" t="inlineStr">
        <is>
          <t>LC50</t>
        </is>
      </c>
      <c r="BA368"/>
      <c r="BB368" t="n">
        <v>4.0</v>
      </c>
      <c r="BC368"/>
      <c r="BD368"/>
      <c r="BE368"/>
      <c r="BF368"/>
      <c r="BG368" t="inlineStr">
        <is>
          <t>Day(s)</t>
        </is>
      </c>
      <c r="BH368" t="inlineStr">
        <is>
          <t>Pure</t>
        </is>
      </c>
      <c r="BI368" t="inlineStr">
        <is>
          <t>DTXSID5021756</t>
        </is>
      </c>
      <c r="BJ368"/>
      <c r="BK368"/>
      <c r="BL368"/>
      <c r="BM368"/>
      <c r="BN368"/>
      <c r="BO368"/>
      <c r="BP368"/>
      <c r="BQ368"/>
      <c r="BR368"/>
      <c r="BS368"/>
      <c r="BT368" t="inlineStr">
        <is>
          <t>--</t>
        </is>
      </c>
      <c r="BU368"/>
      <c r="BV368"/>
      <c r="BW368"/>
      <c r="BX368"/>
      <c r="BY368"/>
      <c r="BZ368"/>
      <c r="CA368"/>
      <c r="CB368"/>
      <c r="CC368"/>
      <c r="CD368"/>
      <c r="CE368"/>
      <c r="CF368"/>
      <c r="CG368"/>
      <c r="CH368"/>
      <c r="CI368" t="inlineStr">
        <is>
          <t xml:space="preserve"> Affected fish lost schooling behavior, swam near the tank bottom and were hyperactive.  They were also overreactive to exterNAl stimuli, had increased respiration, rigid musculature, edema and were darkly colored.  Fish lost </t>
        </is>
      </c>
      <c r="CJ368" t="inlineStr">
        <is>
          <t xml:space="preserve">   Affected fish lost schooling behavior, swam near the tank bottom and were hyperactive.  They were also overreactive to exterNAl stimuli, had increased respiration, rigid musculature, edema and were darkly colored.  Fish lost </t>
        </is>
      </c>
      <c r="CK368" t="inlineStr">
        <is>
          <t>Geiger,D.L., D.J. Call, and L.T. Brooke</t>
        </is>
      </c>
      <c r="CL368" t="n">
        <v>12859.0</v>
      </c>
      <c r="CM368" t="inlineStr">
        <is>
          <t>Acute Toxicities of Organic Chemicals to Fathead Minnows (Pimephales promelas) Volume IV</t>
        </is>
      </c>
      <c r="CN368" t="inlineStr">
        <is>
          <t>Center for Lake Superior Environmental Studies, University of Wisconsin, Superior, WI4:355 p.</t>
        </is>
      </c>
      <c r="CO368" t="n">
        <v>1988.0</v>
      </c>
      <c r="CP368" t="inlineStr">
        <is>
          <t>Geiger,D.L., D.J. Call, and L.T. Brooke (1988). Acute Toxicities of Organic Chemicals to Fathead Minnows (Pimephales promelas) Volume IV. Center for Lake Superior Environmental Studies, University of Wisconsin, Superior, WI, 4, 355 p. ECOREF#:12859</t>
        </is>
      </c>
    </row>
    <row r="369">
      <c r="A369" t="n">
        <v>78115.0</v>
      </c>
      <c r="B369" t="inlineStr">
        <is>
          <t>Pentaerythritol tetranitrate</t>
        </is>
      </c>
      <c r="C369"/>
      <c r="D369" t="inlineStr">
        <is>
          <t>Unmeasured</t>
        </is>
      </c>
      <c r="E369" t="inlineStr">
        <is>
          <t>Not coded</t>
        </is>
      </c>
      <c r="F369"/>
      <c r="G369" t="n">
        <v>100.0</v>
      </c>
      <c r="H369"/>
      <c r="I369"/>
      <c r="J369"/>
      <c r="K369"/>
      <c r="L369" t="inlineStr">
        <is>
          <t>Pimephales promelas</t>
        </is>
      </c>
      <c r="M369" t="inlineStr">
        <is>
          <t>Fathead Minnow</t>
        </is>
      </c>
      <c r="N369"/>
      <c r="O369"/>
      <c r="P369"/>
      <c r="Q369"/>
      <c r="R369"/>
      <c r="S369"/>
      <c r="T369"/>
      <c r="U369"/>
      <c r="V369" t="inlineStr">
        <is>
          <t>Static</t>
        </is>
      </c>
      <c r="W369" t="inlineStr">
        <is>
          <t>Fresh water</t>
        </is>
      </c>
      <c r="X369" t="inlineStr">
        <is>
          <t>Lab</t>
        </is>
      </c>
      <c r="Y369"/>
      <c r="Z369" t="inlineStr">
        <is>
          <t>Active ingredient</t>
        </is>
      </c>
      <c r="AA369"/>
      <c r="AB369"/>
      <c r="AC369" t="inlineStr">
        <is>
          <t>&gt;</t>
        </is>
      </c>
      <c r="AD369" t="n">
        <v>0.032</v>
      </c>
      <c r="AE369" t="inlineStr">
        <is>
          <t>&lt;</t>
        </is>
      </c>
      <c r="AF369" t="n">
        <v>0.1</v>
      </c>
      <c r="AG369" t="inlineStr">
        <is>
          <t>% v/v</t>
        </is>
      </c>
      <c r="AH369"/>
      <c r="AI369"/>
      <c r="AJ369"/>
      <c r="AK369"/>
      <c r="AL369"/>
      <c r="AM369"/>
      <c r="AN369"/>
      <c r="AO369"/>
      <c r="AP369"/>
      <c r="AQ369"/>
      <c r="AR369"/>
      <c r="AS369"/>
      <c r="AT369"/>
      <c r="AU369"/>
      <c r="AV369"/>
      <c r="AW369"/>
      <c r="AX369" t="inlineStr">
        <is>
          <t>Mortality</t>
        </is>
      </c>
      <c r="AY369" t="inlineStr">
        <is>
          <t>Mortality</t>
        </is>
      </c>
      <c r="AZ369" t="inlineStr">
        <is>
          <t>LC50</t>
        </is>
      </c>
      <c r="BA369"/>
      <c r="BB369" t="n">
        <v>4.0</v>
      </c>
      <c r="BC369"/>
      <c r="BD369"/>
      <c r="BE369"/>
      <c r="BF369"/>
      <c r="BG369" t="inlineStr">
        <is>
          <t>Day(s)</t>
        </is>
      </c>
      <c r="BH369" t="inlineStr">
        <is>
          <t>Active ingredient</t>
        </is>
      </c>
      <c r="BI369" t="inlineStr">
        <is>
          <t>DTXSID2023430</t>
        </is>
      </c>
      <c r="BJ369"/>
      <c r="BK369"/>
      <c r="BL369"/>
      <c r="BM369"/>
      <c r="BN369"/>
      <c r="BO369"/>
      <c r="BP369"/>
      <c r="BQ369"/>
      <c r="BR369"/>
      <c r="BS369"/>
      <c r="BT369" t="inlineStr">
        <is>
          <t>--</t>
        </is>
      </c>
      <c r="BU369"/>
      <c r="BV369"/>
      <c r="BW369"/>
      <c r="BX369"/>
      <c r="BY369"/>
      <c r="BZ369"/>
      <c r="CA369"/>
      <c r="CB369"/>
      <c r="CC369"/>
      <c r="CD369"/>
      <c r="CE369"/>
      <c r="CF369"/>
      <c r="CG369"/>
      <c r="CH369"/>
      <c r="CI369"/>
      <c r="CJ369"/>
      <c r="CK369" t="inlineStr">
        <is>
          <t>Bentley,R.E., B.H. Sleight III, and K.J. Macek</t>
        </is>
      </c>
      <c r="CL369" t="n">
        <v>5968.0</v>
      </c>
      <c r="CM369" t="inlineStr">
        <is>
          <t>Preliminary Evaluation of the Acute Toxicity of Desensitized Primer Compounds and Primer Waste Effluents to Representative Aquatic Organisms</t>
        </is>
      </c>
      <c r="CN369" t="inlineStr">
        <is>
          <t>U.S.Army Med.Res.Dev.Command, Washington, D.C.:35 p.</t>
        </is>
      </c>
      <c r="CO369" t="n">
        <v>1975.0</v>
      </c>
      <c r="CP369" t="inlineStr">
        <is>
          <t>Bentley,R.E., B.H. Sleight III, and K.J. Macek (1975). Preliminary Evaluation of the Acute Toxicity of Desensitized Primer Compounds and Primer Waste Effluents to Representative Aquatic Organisms. U.S.Army Med.Res.Dev.Command, Washington, D.C., 35 p. ECOREF#:5968</t>
        </is>
      </c>
    </row>
    <row r="370">
      <c r="A370" t="n">
        <v>78115.0</v>
      </c>
      <c r="B370" t="inlineStr">
        <is>
          <t>Pentaerythritol tetranitrate</t>
        </is>
      </c>
      <c r="C370"/>
      <c r="D370" t="inlineStr">
        <is>
          <t>Unmeasured</t>
        </is>
      </c>
      <c r="E370" t="inlineStr">
        <is>
          <t>Not coded</t>
        </is>
      </c>
      <c r="F370"/>
      <c r="G370" t="n">
        <v>100.0</v>
      </c>
      <c r="H370"/>
      <c r="I370"/>
      <c r="J370"/>
      <c r="K370"/>
      <c r="L370" t="inlineStr">
        <is>
          <t>Pimephales promelas</t>
        </is>
      </c>
      <c r="M370" t="inlineStr">
        <is>
          <t>Fathead Minnow</t>
        </is>
      </c>
      <c r="N370"/>
      <c r="O370"/>
      <c r="P370"/>
      <c r="Q370"/>
      <c r="R370"/>
      <c r="S370"/>
      <c r="T370"/>
      <c r="U370"/>
      <c r="V370" t="inlineStr">
        <is>
          <t>Static</t>
        </is>
      </c>
      <c r="W370" t="inlineStr">
        <is>
          <t>Fresh water</t>
        </is>
      </c>
      <c r="X370" t="inlineStr">
        <is>
          <t>Lab</t>
        </is>
      </c>
      <c r="Y370"/>
      <c r="Z370" t="inlineStr">
        <is>
          <t>Active ingredient</t>
        </is>
      </c>
      <c r="AA370"/>
      <c r="AB370" t="n">
        <v>2.7</v>
      </c>
      <c r="AC370"/>
      <c r="AD370" t="n">
        <v>0.95</v>
      </c>
      <c r="AE370"/>
      <c r="AF370" t="n">
        <v>7.6</v>
      </c>
      <c r="AG370" t="inlineStr">
        <is>
          <t>% v/v</t>
        </is>
      </c>
      <c r="AH370"/>
      <c r="AI370"/>
      <c r="AJ370"/>
      <c r="AK370"/>
      <c r="AL370"/>
      <c r="AM370"/>
      <c r="AN370"/>
      <c r="AO370"/>
      <c r="AP370"/>
      <c r="AQ370"/>
      <c r="AR370"/>
      <c r="AS370"/>
      <c r="AT370"/>
      <c r="AU370"/>
      <c r="AV370"/>
      <c r="AW370"/>
      <c r="AX370" t="inlineStr">
        <is>
          <t>Mortality</t>
        </is>
      </c>
      <c r="AY370" t="inlineStr">
        <is>
          <t>Mortality</t>
        </is>
      </c>
      <c r="AZ370" t="inlineStr">
        <is>
          <t>LC50</t>
        </is>
      </c>
      <c r="BA370"/>
      <c r="BB370" t="n">
        <v>4.0</v>
      </c>
      <c r="BC370"/>
      <c r="BD370"/>
      <c r="BE370"/>
      <c r="BF370"/>
      <c r="BG370" t="inlineStr">
        <is>
          <t>Day(s)</t>
        </is>
      </c>
      <c r="BH370" t="inlineStr">
        <is>
          <t>Active ingredient</t>
        </is>
      </c>
      <c r="BI370" t="inlineStr">
        <is>
          <t>DTXSID2023430</t>
        </is>
      </c>
      <c r="BJ370"/>
      <c r="BK370"/>
      <c r="BL370"/>
      <c r="BM370"/>
      <c r="BN370"/>
      <c r="BO370"/>
      <c r="BP370"/>
      <c r="BQ370"/>
      <c r="BR370"/>
      <c r="BS370"/>
      <c r="BT370" t="inlineStr">
        <is>
          <t>--</t>
        </is>
      </c>
      <c r="BU370"/>
      <c r="BV370"/>
      <c r="BW370"/>
      <c r="BX370"/>
      <c r="BY370"/>
      <c r="BZ370"/>
      <c r="CA370"/>
      <c r="CB370"/>
      <c r="CC370"/>
      <c r="CD370"/>
      <c r="CE370"/>
      <c r="CF370"/>
      <c r="CG370"/>
      <c r="CH370"/>
      <c r="CI370"/>
      <c r="CJ370"/>
      <c r="CK370" t="inlineStr">
        <is>
          <t>Bentley,R.E., B.H. Sleight III, and K.J. Macek</t>
        </is>
      </c>
      <c r="CL370" t="n">
        <v>5968.0</v>
      </c>
      <c r="CM370" t="inlineStr">
        <is>
          <t>Preliminary Evaluation of the Acute Toxicity of Desensitized Primer Compounds and Primer Waste Effluents to Representative Aquatic Organisms</t>
        </is>
      </c>
      <c r="CN370" t="inlineStr">
        <is>
          <t>U.S.Army Med.Res.Dev.Command, Washington, D.C.:35 p.</t>
        </is>
      </c>
      <c r="CO370" t="n">
        <v>1975.0</v>
      </c>
      <c r="CP370" t="inlineStr">
        <is>
          <t>Bentley,R.E., B.H. Sleight III, and K.J. Macek (1975). Preliminary Evaluation of the Acute Toxicity of Desensitized Primer Compounds and Primer Waste Effluents to Representative Aquatic Organisms. U.S.Army Med.Res.Dev.Command, Washington, D.C., 35 p. ECOREF#:5968</t>
        </is>
      </c>
    </row>
    <row r="371">
      <c r="A371" t="n">
        <v>78273.0</v>
      </c>
      <c r="B371" t="inlineStr">
        <is>
          <t>1-Ethynyl cyclohexanol</t>
        </is>
      </c>
      <c r="C371"/>
      <c r="D371" t="inlineStr">
        <is>
          <t>Measured</t>
        </is>
      </c>
      <c r="E371" t="inlineStr">
        <is>
          <t>Not reported</t>
        </is>
      </c>
      <c r="F371"/>
      <c r="G371" t="n">
        <v>99.0</v>
      </c>
      <c r="H371"/>
      <c r="I371"/>
      <c r="J371"/>
      <c r="K371"/>
      <c r="L371" t="inlineStr">
        <is>
          <t>Pimephales promelas</t>
        </is>
      </c>
      <c r="M371" t="inlineStr">
        <is>
          <t>Fathead Minnow</t>
        </is>
      </c>
      <c r="N371"/>
      <c r="O371"/>
      <c r="P371" t="n">
        <v>31.0</v>
      </c>
      <c r="Q371"/>
      <c r="R371"/>
      <c r="S371"/>
      <c r="T371"/>
      <c r="U371" t="inlineStr">
        <is>
          <t>Day(s)</t>
        </is>
      </c>
      <c r="V371" t="inlineStr">
        <is>
          <t>Flow-through</t>
        </is>
      </c>
      <c r="W371" t="inlineStr">
        <is>
          <t>Fresh water</t>
        </is>
      </c>
      <c r="X371" t="inlineStr">
        <is>
          <t>Lab</t>
        </is>
      </c>
      <c r="Y371"/>
      <c r="Z371" t="inlineStr">
        <is>
          <t>Active ingredient</t>
        </is>
      </c>
      <c r="AA371"/>
      <c r="AB371" t="n">
        <v>256.0</v>
      </c>
      <c r="AC371"/>
      <c r="AD371"/>
      <c r="AE371"/>
      <c r="AF371"/>
      <c r="AG371" t="inlineStr">
        <is>
          <t>AI mg/L</t>
        </is>
      </c>
      <c r="AH371"/>
      <c r="AI371"/>
      <c r="AJ371"/>
      <c r="AK371"/>
      <c r="AL371"/>
      <c r="AM371"/>
      <c r="AN371"/>
      <c r="AO371"/>
      <c r="AP371"/>
      <c r="AQ371"/>
      <c r="AR371"/>
      <c r="AS371"/>
      <c r="AT371"/>
      <c r="AU371"/>
      <c r="AV371"/>
      <c r="AW371"/>
      <c r="AX371" t="inlineStr">
        <is>
          <t>Mortality</t>
        </is>
      </c>
      <c r="AY371" t="inlineStr">
        <is>
          <t>Mortality</t>
        </is>
      </c>
      <c r="AZ371" t="inlineStr">
        <is>
          <t>LC50</t>
        </is>
      </c>
      <c r="BA371"/>
      <c r="BB371" t="n">
        <v>4.0</v>
      </c>
      <c r="BC371"/>
      <c r="BD371"/>
      <c r="BE371"/>
      <c r="BF371"/>
      <c r="BG371" t="inlineStr">
        <is>
          <t>Day(s)</t>
        </is>
      </c>
      <c r="BH371"/>
      <c r="BI371" t="inlineStr">
        <is>
          <t>DTXSID0021757</t>
        </is>
      </c>
      <c r="BJ371"/>
      <c r="BK371"/>
      <c r="BL371" t="inlineStr">
        <is>
          <t>Acute</t>
        </is>
      </c>
      <c r="BM371"/>
      <c r="BN371"/>
      <c r="BO371"/>
      <c r="BP371"/>
      <c r="BQ371"/>
      <c r="BR371"/>
      <c r="BS371"/>
      <c r="BT371" t="inlineStr">
        <is>
          <t>--</t>
        </is>
      </c>
      <c r="BU371"/>
      <c r="BV371"/>
      <c r="BW371"/>
      <c r="BX371"/>
      <c r="BY371"/>
      <c r="BZ371"/>
      <c r="CA371"/>
      <c r="CB371"/>
      <c r="CC371"/>
      <c r="CD371"/>
      <c r="CE371"/>
      <c r="CF371"/>
      <c r="CG371"/>
      <c r="CH371"/>
      <c r="CI371"/>
      <c r="CJ371" t="inlineStr">
        <is>
          <t xml:space="preserve">SOURCE/FROM US EPA ENVIRONMENTAL RESEARCH LABORATORY-DULUTH AND THE UNIVERSITY OF WISCONSIN-SUPERIOR CAMPUS//MEDIA/LAKE SUPERIOR WATER OR DECHLORINATED WATER//   </t>
        </is>
      </c>
      <c r="CK371" t="inlineStr">
        <is>
          <t>Geiger,D.L., S.H. Poirier, L.T. Brooke, and D.J. Call</t>
        </is>
      </c>
      <c r="CL371" t="n">
        <v>12858.0</v>
      </c>
      <c r="CM371" t="inlineStr">
        <is>
          <t>Acute Toxicities of Organic Chemicals to Fathead Minnows (Pimephales promelas) Volume III</t>
        </is>
      </c>
      <c r="CN371" t="inlineStr">
        <is>
          <t>Center for Lake Superior Environmental Studies, University of Wisconsin, Superior, WI:328 p.</t>
        </is>
      </c>
      <c r="CO371" t="n">
        <v>1986.0</v>
      </c>
      <c r="CP371" t="inlineStr">
        <is>
          <t>Geiger,D.L., S.H. Poirier, L.T. Brooke, and D.J. Call (1986). Acute Toxicities of Organic Chemicals to Fathead Minnows (Pimephales promelas) Volume III. Center for Lake Superior Environmental Studies, University of Wisconsin, Superior, WI, 328 p. ECOREF#:12858</t>
        </is>
      </c>
    </row>
    <row r="372">
      <c r="A372" t="n">
        <v>78273.0</v>
      </c>
      <c r="B372" t="inlineStr">
        <is>
          <t>1-Ethynyl cyclohexanol</t>
        </is>
      </c>
      <c r="C372"/>
      <c r="D372" t="inlineStr">
        <is>
          <t>Measured</t>
        </is>
      </c>
      <c r="E372" t="inlineStr">
        <is>
          <t>Not coded</t>
        </is>
      </c>
      <c r="F372" t="inlineStr">
        <is>
          <t>&gt;=</t>
        </is>
      </c>
      <c r="G372" t="n">
        <v>95.0</v>
      </c>
      <c r="H372"/>
      <c r="I372"/>
      <c r="J372"/>
      <c r="K372"/>
      <c r="L372" t="inlineStr">
        <is>
          <t>Pimephales promelas</t>
        </is>
      </c>
      <c r="M372" t="inlineStr">
        <is>
          <t>Fathead Minnow</t>
        </is>
      </c>
      <c r="N372" t="inlineStr">
        <is>
          <t>Juvenile</t>
        </is>
      </c>
      <c r="O372"/>
      <c r="P372"/>
      <c r="Q372"/>
      <c r="R372" t="n">
        <v>29.0</v>
      </c>
      <c r="S372"/>
      <c r="T372" t="n">
        <v>33.0</v>
      </c>
      <c r="U372" t="inlineStr">
        <is>
          <t>Day(s)</t>
        </is>
      </c>
      <c r="V372" t="inlineStr">
        <is>
          <t>Flow-through</t>
        </is>
      </c>
      <c r="W372" t="inlineStr">
        <is>
          <t>Fresh water</t>
        </is>
      </c>
      <c r="X372" t="inlineStr">
        <is>
          <t>Lab</t>
        </is>
      </c>
      <c r="Y372"/>
      <c r="Z372" t="inlineStr">
        <is>
          <t>Active ingredient</t>
        </is>
      </c>
      <c r="AA372"/>
      <c r="AB372" t="n">
        <v>256.0</v>
      </c>
      <c r="AC372"/>
      <c r="AD372"/>
      <c r="AE372"/>
      <c r="AF372"/>
      <c r="AG372" t="inlineStr">
        <is>
          <t>AI mg/L</t>
        </is>
      </c>
      <c r="AH372"/>
      <c r="AI372"/>
      <c r="AJ372"/>
      <c r="AK372"/>
      <c r="AL372"/>
      <c r="AM372"/>
      <c r="AN372"/>
      <c r="AO372"/>
      <c r="AP372"/>
      <c r="AQ372"/>
      <c r="AR372"/>
      <c r="AS372"/>
      <c r="AT372"/>
      <c r="AU372"/>
      <c r="AV372"/>
      <c r="AW372"/>
      <c r="AX372" t="inlineStr">
        <is>
          <t>Mortality</t>
        </is>
      </c>
      <c r="AY372" t="inlineStr">
        <is>
          <t>Mortality</t>
        </is>
      </c>
      <c r="AZ372" t="inlineStr">
        <is>
          <t>LC50</t>
        </is>
      </c>
      <c r="BA372"/>
      <c r="BB372" t="n">
        <v>4.0</v>
      </c>
      <c r="BC372"/>
      <c r="BD372"/>
      <c r="BE372"/>
      <c r="BF372"/>
      <c r="BG372" t="inlineStr">
        <is>
          <t>Day(s)</t>
        </is>
      </c>
      <c r="BH372" t="inlineStr">
        <is>
          <t>Pure</t>
        </is>
      </c>
      <c r="BI372" t="inlineStr">
        <is>
          <t>DTXSID0021757</t>
        </is>
      </c>
      <c r="BJ372" t="inlineStr">
        <is>
          <t>10.3109/00498258909042295</t>
        </is>
      </c>
      <c r="BK372"/>
      <c r="BL372"/>
      <c r="BM372"/>
      <c r="BN372"/>
      <c r="BO372"/>
      <c r="BP372"/>
      <c r="BQ372"/>
      <c r="BR372"/>
      <c r="BS372"/>
      <c r="BT372" t="inlineStr">
        <is>
          <t>--</t>
        </is>
      </c>
      <c r="BU372"/>
      <c r="BV372"/>
      <c r="BW372"/>
      <c r="BX372"/>
      <c r="BY372"/>
      <c r="BZ372"/>
      <c r="CA372"/>
      <c r="CB372"/>
      <c r="CC372"/>
      <c r="CD372"/>
      <c r="CE372"/>
      <c r="CF372"/>
      <c r="CG372"/>
      <c r="CH372"/>
      <c r="CI372"/>
      <c r="CJ372"/>
      <c r="CK372" t="inlineStr">
        <is>
          <t>Veith,G.D., R.L. Lipnick, and C.L. Russom</t>
        </is>
      </c>
      <c r="CL372" t="n">
        <v>2721.0</v>
      </c>
      <c r="CM372" t="inlineStr">
        <is>
          <t>The Toxicity of Acetylenic Alcohols to the Fathead Minnow, Pimephales promelas: Narcosis and Proelectrophile Activation</t>
        </is>
      </c>
      <c r="CN372" t="inlineStr">
        <is>
          <t>Xenobiotica19(5): 555-565</t>
        </is>
      </c>
      <c r="CO372" t="n">
        <v>1989.0</v>
      </c>
      <c r="CP372" t="inlineStr">
        <is>
          <t>Veith,G.D., R.L. Lipnick, and C.L. Russom (1989). The Toxicity of Acetylenic Alcohols to the Fathead Minnow, Pimephales promelas: Narcosis and Proelectrophile Activation. Xenobiotica, 19, (5), 555-565. doi:10.3109/00498258909042295. ECOREF#:2721</t>
        </is>
      </c>
    </row>
    <row r="373">
      <c r="A373" t="n">
        <v>78342.0</v>
      </c>
      <c r="B373" t="inlineStr">
        <is>
          <t>Delnav</t>
        </is>
      </c>
      <c r="C373" t="inlineStr">
        <is>
          <t>Technical grade, technical product, technical formulation</t>
        </is>
      </c>
      <c r="D373" t="inlineStr">
        <is>
          <t>Unmeasured</t>
        </is>
      </c>
      <c r="E373" t="inlineStr">
        <is>
          <t>Not coded</t>
        </is>
      </c>
      <c r="F373"/>
      <c r="G373" t="n">
        <v>100.0</v>
      </c>
      <c r="H373"/>
      <c r="I373"/>
      <c r="J373"/>
      <c r="K373"/>
      <c r="L373" t="inlineStr">
        <is>
          <t>Pimephales promelas</t>
        </is>
      </c>
      <c r="M373" t="inlineStr">
        <is>
          <t>Fathead Minnow</t>
        </is>
      </c>
      <c r="N373"/>
      <c r="O373"/>
      <c r="P373"/>
      <c r="Q373"/>
      <c r="R373"/>
      <c r="S373"/>
      <c r="T373"/>
      <c r="U373"/>
      <c r="V373" t="inlineStr">
        <is>
          <t>Static</t>
        </is>
      </c>
      <c r="W373" t="inlineStr">
        <is>
          <t>Fresh water</t>
        </is>
      </c>
      <c r="X373" t="inlineStr">
        <is>
          <t>Lab</t>
        </is>
      </c>
      <c r="Y373"/>
      <c r="Z373" t="inlineStr">
        <is>
          <t>Active ingredient</t>
        </is>
      </c>
      <c r="AA373"/>
      <c r="AB373" t="n">
        <v>10.0</v>
      </c>
      <c r="AC373"/>
      <c r="AD373"/>
      <c r="AE373"/>
      <c r="AF373"/>
      <c r="AG373" t="inlineStr">
        <is>
          <t>AI mg/L</t>
        </is>
      </c>
      <c r="AH373"/>
      <c r="AI373"/>
      <c r="AJ373"/>
      <c r="AK373"/>
      <c r="AL373"/>
      <c r="AM373"/>
      <c r="AN373"/>
      <c r="AO373"/>
      <c r="AP373"/>
      <c r="AQ373"/>
      <c r="AR373"/>
      <c r="AS373"/>
      <c r="AT373"/>
      <c r="AU373"/>
      <c r="AV373"/>
      <c r="AW373"/>
      <c r="AX373" t="inlineStr">
        <is>
          <t>Mortality</t>
        </is>
      </c>
      <c r="AY373" t="inlineStr">
        <is>
          <t>Mortality</t>
        </is>
      </c>
      <c r="AZ373" t="inlineStr">
        <is>
          <t>LC50</t>
        </is>
      </c>
      <c r="BA373"/>
      <c r="BB373" t="n">
        <v>4.0</v>
      </c>
      <c r="BC373"/>
      <c r="BD373"/>
      <c r="BE373"/>
      <c r="BF373"/>
      <c r="BG373" t="inlineStr">
        <is>
          <t>Day(s)</t>
        </is>
      </c>
      <c r="BH373" t="inlineStr">
        <is>
          <t>Pure</t>
        </is>
      </c>
      <c r="BI373" t="inlineStr">
        <is>
          <t>DTXSID9020534</t>
        </is>
      </c>
      <c r="BJ373" t="inlineStr">
        <is>
          <t>10.1577/1548-8659(1962)91[175:TTOOPI]2.0.CO;2</t>
        </is>
      </c>
      <c r="BK373"/>
      <c r="BL373"/>
      <c r="BM373"/>
      <c r="BN373"/>
      <c r="BO373"/>
      <c r="BP373"/>
      <c r="BQ373"/>
      <c r="BR373"/>
      <c r="BS373"/>
      <c r="BT373" t="inlineStr">
        <is>
          <t>--</t>
        </is>
      </c>
      <c r="BU373"/>
      <c r="BV373"/>
      <c r="BW373"/>
      <c r="BX373"/>
      <c r="BY373"/>
      <c r="BZ373"/>
      <c r="CA373"/>
      <c r="CB373"/>
      <c r="CC373"/>
      <c r="CD373"/>
      <c r="CE373"/>
      <c r="CF373"/>
      <c r="CG373"/>
      <c r="CH373"/>
      <c r="CI373" t="inlineStr">
        <is>
          <t xml:space="preserve"> AERATION//CARRIER/ACETONE//CONTR/FOLLOWED APHA STANDARD METHODS// </t>
        </is>
      </c>
      <c r="CJ373" t="inlineStr">
        <is>
          <t xml:space="preserve">   AERATION//CARRIER/ACETONE//CONTR/FOLLOWED APHA STANDARD METHODS// </t>
        </is>
      </c>
      <c r="CK373" t="inlineStr">
        <is>
          <t>Pickering,Q.H., C. Henderson, and A.E. Lemke</t>
        </is>
      </c>
      <c r="CL373" t="n">
        <v>2893.0</v>
      </c>
      <c r="CM373" t="inlineStr">
        <is>
          <t>The Toxicity of Organic Phosphorus Insecticides to Different Species of Warmwater Fishes</t>
        </is>
      </c>
      <c r="CN373" t="inlineStr">
        <is>
          <t>Trans. Am. Fish. Soc.91:175-184</t>
        </is>
      </c>
      <c r="CO373" t="n">
        <v>1962.0</v>
      </c>
      <c r="CP373" t="inlineStr">
        <is>
          <t>Pickering,Q.H., C. Henderson, and A.E. Lemke (1962). The Toxicity of Organic Phosphorus Insecticides to Different Species of Warmwater Fishes. Trans. Am. Fish. Soc., 91, 175-184. doi:10.1577/1548-8659(1962)91[175:TTOOPI]2.0.CO;2. ECOREF#:2893</t>
        </is>
      </c>
    </row>
    <row r="374">
      <c r="A374" t="n">
        <v>78342.0</v>
      </c>
      <c r="B374" t="inlineStr">
        <is>
          <t>Delnav</t>
        </is>
      </c>
      <c r="C374"/>
      <c r="D374" t="inlineStr">
        <is>
          <t>Unmeasured</t>
        </is>
      </c>
      <c r="E374" t="inlineStr">
        <is>
          <t>Not coded</t>
        </is>
      </c>
      <c r="F374"/>
      <c r="G374" t="n">
        <v>47.0</v>
      </c>
      <c r="H374"/>
      <c r="I374"/>
      <c r="J374"/>
      <c r="K374"/>
      <c r="L374" t="inlineStr">
        <is>
          <t>Pimephales promelas</t>
        </is>
      </c>
      <c r="M374" t="inlineStr">
        <is>
          <t>Fathead Minnow</t>
        </is>
      </c>
      <c r="N374"/>
      <c r="O374"/>
      <c r="P374"/>
      <c r="Q374"/>
      <c r="R374"/>
      <c r="S374"/>
      <c r="T374"/>
      <c r="U374"/>
      <c r="V374" t="inlineStr">
        <is>
          <t>Static</t>
        </is>
      </c>
      <c r="W374" t="inlineStr">
        <is>
          <t>Fresh water</t>
        </is>
      </c>
      <c r="X374" t="inlineStr">
        <is>
          <t>Lab</t>
        </is>
      </c>
      <c r="Y374"/>
      <c r="Z374" t="inlineStr">
        <is>
          <t>Formulation</t>
        </is>
      </c>
      <c r="AA374"/>
      <c r="AB374" t="n">
        <v>12.0</v>
      </c>
      <c r="AC374"/>
      <c r="AD374"/>
      <c r="AE374"/>
      <c r="AF374"/>
      <c r="AG374" t="inlineStr">
        <is>
          <t>AI mg/L</t>
        </is>
      </c>
      <c r="AH374"/>
      <c r="AI374"/>
      <c r="AJ374"/>
      <c r="AK374"/>
      <c r="AL374"/>
      <c r="AM374"/>
      <c r="AN374"/>
      <c r="AO374"/>
      <c r="AP374"/>
      <c r="AQ374"/>
      <c r="AR374"/>
      <c r="AS374"/>
      <c r="AT374"/>
      <c r="AU374"/>
      <c r="AV374"/>
      <c r="AW374"/>
      <c r="AX374" t="inlineStr">
        <is>
          <t>Mortality</t>
        </is>
      </c>
      <c r="AY374" t="inlineStr">
        <is>
          <t>Mortality</t>
        </is>
      </c>
      <c r="AZ374" t="inlineStr">
        <is>
          <t>LC50</t>
        </is>
      </c>
      <c r="BA374"/>
      <c r="BB374" t="n">
        <v>4.0</v>
      </c>
      <c r="BC374"/>
      <c r="BD374"/>
      <c r="BE374"/>
      <c r="BF374"/>
      <c r="BG374" t="inlineStr">
        <is>
          <t>Day(s)</t>
        </is>
      </c>
      <c r="BH374" t="inlineStr">
        <is>
          <t>Emulsifiable concentrate</t>
        </is>
      </c>
      <c r="BI374" t="inlineStr">
        <is>
          <t>DTXSID9020534</t>
        </is>
      </c>
      <c r="BJ374" t="inlineStr">
        <is>
          <t>10.1577/1548-8659(1962)91[175:TTOOPI]2.0.CO;2</t>
        </is>
      </c>
      <c r="BK374"/>
      <c r="BL374"/>
      <c r="BM374"/>
      <c r="BN374"/>
      <c r="BO374"/>
      <c r="BP374"/>
      <c r="BQ374"/>
      <c r="BR374"/>
      <c r="BS374"/>
      <c r="BT374" t="inlineStr">
        <is>
          <t>--</t>
        </is>
      </c>
      <c r="BU374"/>
      <c r="BV374"/>
      <c r="BW374"/>
      <c r="BX374"/>
      <c r="BY374"/>
      <c r="BZ374"/>
      <c r="CA374"/>
      <c r="CB374"/>
      <c r="CC374"/>
      <c r="CD374"/>
      <c r="CE374"/>
      <c r="CF374"/>
      <c r="CG374"/>
      <c r="CH374"/>
      <c r="CI374" t="inlineStr">
        <is>
          <t xml:space="preserve"> AERATION//CONTR/FOLLOWED APHA STANDARD METHODS// </t>
        </is>
      </c>
      <c r="CJ374" t="inlineStr">
        <is>
          <t xml:space="preserve">   AERATION//CONTR/FOLLOWED APHA STANDARD METHODS// </t>
        </is>
      </c>
      <c r="CK374" t="inlineStr">
        <is>
          <t>Pickering,Q.H., C. Henderson, and A.E. Lemke</t>
        </is>
      </c>
      <c r="CL374" t="n">
        <v>2893.0</v>
      </c>
      <c r="CM374" t="inlineStr">
        <is>
          <t>The Toxicity of Organic Phosphorus Insecticides to Different Species of Warmwater Fishes</t>
        </is>
      </c>
      <c r="CN374" t="inlineStr">
        <is>
          <t>Trans. Am. Fish. Soc.91:175-184</t>
        </is>
      </c>
      <c r="CO374" t="n">
        <v>1962.0</v>
      </c>
      <c r="CP374" t="inlineStr">
        <is>
          <t>Pickering,Q.H., C. Henderson, and A.E. Lemke (1962). The Toxicity of Organic Phosphorus Insecticides to Different Species of Warmwater Fishes. Trans. Am. Fish. Soc., 91, 175-184. doi:10.1577/1548-8659(1962)91[175:TTOOPI]2.0.CO;2. ECOREF#:2893</t>
        </is>
      </c>
    </row>
    <row r="375">
      <c r="A375" t="n">
        <v>78342.0</v>
      </c>
      <c r="B375" t="inlineStr">
        <is>
          <t>Delnav</t>
        </is>
      </c>
      <c r="C375" t="inlineStr">
        <is>
          <t>Technical grade, technical product, technical formulation</t>
        </is>
      </c>
      <c r="D375" t="inlineStr">
        <is>
          <t>Unmeasured</t>
        </is>
      </c>
      <c r="E375" t="inlineStr">
        <is>
          <t>Not coded</t>
        </is>
      </c>
      <c r="F375"/>
      <c r="G375" t="n">
        <v>100.0</v>
      </c>
      <c r="H375"/>
      <c r="I375"/>
      <c r="J375"/>
      <c r="K375"/>
      <c r="L375" t="inlineStr">
        <is>
          <t>Pimephales promelas</t>
        </is>
      </c>
      <c r="M375" t="inlineStr">
        <is>
          <t>Fathead Minnow</t>
        </is>
      </c>
      <c r="N375"/>
      <c r="O375"/>
      <c r="P375"/>
      <c r="Q375"/>
      <c r="R375"/>
      <c r="S375"/>
      <c r="T375"/>
      <c r="U375"/>
      <c r="V375" t="inlineStr">
        <is>
          <t>Static</t>
        </is>
      </c>
      <c r="W375" t="inlineStr">
        <is>
          <t>Fresh water</t>
        </is>
      </c>
      <c r="X375" t="inlineStr">
        <is>
          <t>Lab</t>
        </is>
      </c>
      <c r="Y375"/>
      <c r="Z375" t="inlineStr">
        <is>
          <t>Active ingredient</t>
        </is>
      </c>
      <c r="AA375"/>
      <c r="AB375" t="n">
        <v>9.3</v>
      </c>
      <c r="AC375"/>
      <c r="AD375"/>
      <c r="AE375"/>
      <c r="AF375"/>
      <c r="AG375" t="inlineStr">
        <is>
          <t>AI mg/L</t>
        </is>
      </c>
      <c r="AH375"/>
      <c r="AI375"/>
      <c r="AJ375"/>
      <c r="AK375"/>
      <c r="AL375"/>
      <c r="AM375"/>
      <c r="AN375"/>
      <c r="AO375"/>
      <c r="AP375"/>
      <c r="AQ375"/>
      <c r="AR375"/>
      <c r="AS375"/>
      <c r="AT375"/>
      <c r="AU375"/>
      <c r="AV375"/>
      <c r="AW375"/>
      <c r="AX375" t="inlineStr">
        <is>
          <t>Mortality</t>
        </is>
      </c>
      <c r="AY375" t="inlineStr">
        <is>
          <t>Mortality</t>
        </is>
      </c>
      <c r="AZ375" t="inlineStr">
        <is>
          <t>LC50</t>
        </is>
      </c>
      <c r="BA375"/>
      <c r="BB375" t="n">
        <v>4.0</v>
      </c>
      <c r="BC375"/>
      <c r="BD375"/>
      <c r="BE375"/>
      <c r="BF375"/>
      <c r="BG375" t="inlineStr">
        <is>
          <t>Day(s)</t>
        </is>
      </c>
      <c r="BH375" t="inlineStr">
        <is>
          <t>Pure</t>
        </is>
      </c>
      <c r="BI375" t="inlineStr">
        <is>
          <t>DTXSID9020534</t>
        </is>
      </c>
      <c r="BJ375" t="inlineStr">
        <is>
          <t>10.1577/1548-8659(1962)91[175:TTOOPI]2.0.CO;2</t>
        </is>
      </c>
      <c r="BK375"/>
      <c r="BL375"/>
      <c r="BM375"/>
      <c r="BN375"/>
      <c r="BO375"/>
      <c r="BP375"/>
      <c r="BQ375"/>
      <c r="BR375"/>
      <c r="BS375"/>
      <c r="BT375" t="inlineStr">
        <is>
          <t>--</t>
        </is>
      </c>
      <c r="BU375"/>
      <c r="BV375"/>
      <c r="BW375"/>
      <c r="BX375"/>
      <c r="BY375"/>
      <c r="BZ375"/>
      <c r="CA375"/>
      <c r="CB375"/>
      <c r="CC375"/>
      <c r="CD375"/>
      <c r="CE375"/>
      <c r="CF375"/>
      <c r="CG375"/>
      <c r="CH375"/>
      <c r="CI375" t="inlineStr">
        <is>
          <t xml:space="preserve"> AERATION//CARRIER/ACETONE//CONTR/FOLLOWED APHA STANDARD METHODS// </t>
        </is>
      </c>
      <c r="CJ375" t="inlineStr">
        <is>
          <t xml:space="preserve">   AERATION//CARRIER/ACETONE//CONTR/FOLLOWED APHA STANDARD METHODS// </t>
        </is>
      </c>
      <c r="CK375" t="inlineStr">
        <is>
          <t>Pickering,Q.H., C. Henderson, and A.E. Lemke</t>
        </is>
      </c>
      <c r="CL375" t="n">
        <v>2893.0</v>
      </c>
      <c r="CM375" t="inlineStr">
        <is>
          <t>The Toxicity of Organic Phosphorus Insecticides to Different Species of Warmwater Fishes</t>
        </is>
      </c>
      <c r="CN375" t="inlineStr">
        <is>
          <t>Trans. Am. Fish. Soc.91:175-184</t>
        </is>
      </c>
      <c r="CO375" t="n">
        <v>1962.0</v>
      </c>
      <c r="CP375" t="inlineStr">
        <is>
          <t>Pickering,Q.H., C. Henderson, and A.E. Lemke (1962). The Toxicity of Organic Phosphorus Insecticides to Different Species of Warmwater Fishes. Trans. Am. Fish. Soc., 91, 175-184. doi:10.1577/1548-8659(1962)91[175:TTOOPI]2.0.CO;2. ECOREF#:2893</t>
        </is>
      </c>
    </row>
    <row r="376">
      <c r="A376" t="n">
        <v>78400.0</v>
      </c>
      <c r="B376" t="inlineStr">
        <is>
          <t>Triethyl phosphate</t>
        </is>
      </c>
      <c r="C376" t="inlineStr">
        <is>
          <t>Reagent Grade, Purissium, Purum, Puriss, Puris, Reinst</t>
        </is>
      </c>
      <c r="D376" t="inlineStr">
        <is>
          <t>Unmeasured</t>
        </is>
      </c>
      <c r="E376" t="inlineStr">
        <is>
          <t>Not reported</t>
        </is>
      </c>
      <c r="F376"/>
      <c r="G376"/>
      <c r="H376"/>
      <c r="I376"/>
      <c r="J376"/>
      <c r="K376"/>
      <c r="L376" t="inlineStr">
        <is>
          <t>Pimephales promelas</t>
        </is>
      </c>
      <c r="M376" t="inlineStr">
        <is>
          <t>Fathead Minnow</t>
        </is>
      </c>
      <c r="N376" t="inlineStr">
        <is>
          <t>Juvenile</t>
        </is>
      </c>
      <c r="O376"/>
      <c r="P376"/>
      <c r="Q376"/>
      <c r="R376"/>
      <c r="S376"/>
      <c r="T376"/>
      <c r="U376"/>
      <c r="V376" t="inlineStr">
        <is>
          <t>Static</t>
        </is>
      </c>
      <c r="W376" t="inlineStr">
        <is>
          <t>Fresh water</t>
        </is>
      </c>
      <c r="X376" t="inlineStr">
        <is>
          <t>Lab</t>
        </is>
      </c>
      <c r="Y376" t="n">
        <v>5.0</v>
      </c>
      <c r="Z376" t="inlineStr">
        <is>
          <t>Active ingredient</t>
        </is>
      </c>
      <c r="AA376" t="inlineStr">
        <is>
          <t>&gt;</t>
        </is>
      </c>
      <c r="AB376" t="n">
        <v>100.0</v>
      </c>
      <c r="AC376"/>
      <c r="AD376"/>
      <c r="AE376"/>
      <c r="AF376"/>
      <c r="AG376" t="inlineStr">
        <is>
          <t>AI mg/L</t>
        </is>
      </c>
      <c r="AH376"/>
      <c r="AI376"/>
      <c r="AJ376"/>
      <c r="AK376"/>
      <c r="AL376"/>
      <c r="AM376"/>
      <c r="AN376"/>
      <c r="AO376"/>
      <c r="AP376"/>
      <c r="AQ376"/>
      <c r="AR376"/>
      <c r="AS376"/>
      <c r="AT376"/>
      <c r="AU376"/>
      <c r="AV376"/>
      <c r="AW376"/>
      <c r="AX376" t="inlineStr">
        <is>
          <t>Mortality</t>
        </is>
      </c>
      <c r="AY376" t="inlineStr">
        <is>
          <t>Mortality</t>
        </is>
      </c>
      <c r="AZ376" t="inlineStr">
        <is>
          <t>LC50</t>
        </is>
      </c>
      <c r="BA376"/>
      <c r="BB376" t="n">
        <v>4.0</v>
      </c>
      <c r="BC376"/>
      <c r="BD376"/>
      <c r="BE376"/>
      <c r="BF376"/>
      <c r="BG376" t="inlineStr">
        <is>
          <t>Day(s)</t>
        </is>
      </c>
      <c r="BH376"/>
      <c r="BI376" t="inlineStr">
        <is>
          <t>DTXSID8026228</t>
        </is>
      </c>
      <c r="BJ376" t="inlineStr">
        <is>
          <t>10.1002/etc.5620050908</t>
        </is>
      </c>
      <c r="BK376"/>
      <c r="BL376" t="inlineStr">
        <is>
          <t>Acute</t>
        </is>
      </c>
      <c r="BM376"/>
      <c r="BN376"/>
      <c r="BO376"/>
      <c r="BP376"/>
      <c r="BQ376"/>
      <c r="BR376"/>
      <c r="BS376"/>
      <c r="BT376" t="inlineStr">
        <is>
          <t>--</t>
        </is>
      </c>
      <c r="BU376"/>
      <c r="BV376"/>
      <c r="BW376"/>
      <c r="BX376"/>
      <c r="BY376"/>
      <c r="BZ376"/>
      <c r="CA376"/>
      <c r="CB376"/>
      <c r="CC376"/>
      <c r="CD376"/>
      <c r="CE376"/>
      <c r="CF376"/>
      <c r="CG376"/>
      <c r="CH376"/>
      <c r="CI376"/>
      <c r="CJ376"/>
      <c r="CK376" t="inlineStr">
        <is>
          <t>Ewell,W.S., J.W. Gorsuch, R.O. Kringle, K.A. Robillard, and R.C. Spiegel</t>
        </is>
      </c>
      <c r="CL376" t="n">
        <v>11951.0</v>
      </c>
      <c r="CM376" t="inlineStr">
        <is>
          <t>Simultaneous Evaluation of the Acute Effects of Chemicals on Seven Aquatic Species</t>
        </is>
      </c>
      <c r="CN376" t="inlineStr">
        <is>
          <t>Environ. Toxicol. Chem.5(9): 831-840</t>
        </is>
      </c>
      <c r="CO376" t="n">
        <v>1986.0</v>
      </c>
      <c r="CP376" t="inlineStr">
        <is>
          <t>Ewell,W.S., J.W. Gorsuch, R.O. Kringle, K.A. Robillard, and R.C. Spiegel (1986). Simultaneous Evaluation of the Acute Effects of Chemicals on Seven Aquatic Species. Environ. Toxicol. Chem., 5, (9), 831-840. doi:10.1002/etc.5620050908. ECOREF#:11951</t>
        </is>
      </c>
    </row>
    <row r="377">
      <c r="A377" t="n">
        <v>78488.0</v>
      </c>
      <c r="B377" t="inlineStr">
        <is>
          <t>Phosphorotrithioic acid S,S,S-tributyl ester</t>
        </is>
      </c>
      <c r="C377"/>
      <c r="D377" t="inlineStr">
        <is>
          <t>Not coded</t>
        </is>
      </c>
      <c r="E377" t="inlineStr">
        <is>
          <t>United States Environmental Protection Agency</t>
        </is>
      </c>
      <c r="F377"/>
      <c r="G377" t="n">
        <v>99.4</v>
      </c>
      <c r="H377"/>
      <c r="I377"/>
      <c r="J377"/>
      <c r="K377"/>
      <c r="L377" t="inlineStr">
        <is>
          <t>Pimephales promelas</t>
        </is>
      </c>
      <c r="M377" t="inlineStr">
        <is>
          <t>Fathead Minnow</t>
        </is>
      </c>
      <c r="N377"/>
      <c r="O377"/>
      <c r="P377"/>
      <c r="Q377"/>
      <c r="R377"/>
      <c r="S377"/>
      <c r="T377"/>
      <c r="U377"/>
      <c r="V377" t="inlineStr">
        <is>
          <t>Flow-through</t>
        </is>
      </c>
      <c r="W377" t="inlineStr">
        <is>
          <t>Fresh water</t>
        </is>
      </c>
      <c r="X377" t="inlineStr">
        <is>
          <t>Lab</t>
        </is>
      </c>
      <c r="Y377"/>
      <c r="Z377" t="inlineStr">
        <is>
          <t>Active ingredient</t>
        </is>
      </c>
      <c r="AA377"/>
      <c r="AB377" t="n">
        <v>0.92</v>
      </c>
      <c r="AC377"/>
      <c r="AD377"/>
      <c r="AE377"/>
      <c r="AF377"/>
      <c r="AG377" t="inlineStr">
        <is>
          <t>AI mg/L</t>
        </is>
      </c>
      <c r="AH377"/>
      <c r="AI377"/>
      <c r="AJ377"/>
      <c r="AK377"/>
      <c r="AL377"/>
      <c r="AM377"/>
      <c r="AN377"/>
      <c r="AO377"/>
      <c r="AP377"/>
      <c r="AQ377"/>
      <c r="AR377"/>
      <c r="AS377"/>
      <c r="AT377"/>
      <c r="AU377"/>
      <c r="AV377"/>
      <c r="AW377"/>
      <c r="AX377" t="inlineStr">
        <is>
          <t>Mortality</t>
        </is>
      </c>
      <c r="AY377" t="inlineStr">
        <is>
          <t>Mortality</t>
        </is>
      </c>
      <c r="AZ377" t="inlineStr">
        <is>
          <t>LC50</t>
        </is>
      </c>
      <c r="BA377"/>
      <c r="BB377" t="n">
        <v>4.0</v>
      </c>
      <c r="BC377"/>
      <c r="BD377"/>
      <c r="BE377"/>
      <c r="BF377"/>
      <c r="BG377" t="inlineStr">
        <is>
          <t>Day(s)</t>
        </is>
      </c>
      <c r="BH377"/>
      <c r="BI377" t="inlineStr">
        <is>
          <t>DTXSID1024174</t>
        </is>
      </c>
      <c r="BJ377"/>
      <c r="BK377"/>
      <c r="BL377" t="inlineStr">
        <is>
          <t>Acute</t>
        </is>
      </c>
      <c r="BM377"/>
      <c r="BN377"/>
      <c r="BO377"/>
      <c r="BP377"/>
      <c r="BQ377"/>
      <c r="BR377"/>
      <c r="BS377"/>
      <c r="BT377" t="inlineStr">
        <is>
          <t>--</t>
        </is>
      </c>
      <c r="BU377"/>
      <c r="BV377"/>
      <c r="BW377"/>
      <c r="BX377"/>
      <c r="BY377"/>
      <c r="BZ377"/>
      <c r="CA377"/>
      <c r="CB377"/>
      <c r="CC377"/>
      <c r="CD377"/>
      <c r="CE377"/>
      <c r="CF377"/>
      <c r="CG377"/>
      <c r="CH377"/>
      <c r="CI377" t="inlineStr">
        <is>
          <t xml:space="preserve">CONC1/590-Inf// </t>
        </is>
      </c>
      <c r="CJ377" t="inlineStr">
        <is>
          <t xml:space="preserve">CONTR/STD METHODS USED//  CONC1/590-Inf// </t>
        </is>
      </c>
      <c r="CK377" t="inlineStr">
        <is>
          <t>U.S. Environmental Protection Agency</t>
        </is>
      </c>
      <c r="CL377" t="n">
        <v>344.0</v>
      </c>
      <c r="CM377" t="inlineStr">
        <is>
          <t>Pesticide Ecotoxicity Database (Formerly: Environmental Effects Database (EEDB))</t>
        </is>
      </c>
      <c r="CN377" t="inlineStr">
        <is>
          <t>Environmental Fate and Effects Division, U.S.EPA, Washington, D.C.:</t>
        </is>
      </c>
      <c r="CO377" t="n">
        <v>1992.0</v>
      </c>
      <c r="CP377" t="inlineStr">
        <is>
          <t>U.S. Environmental Protection Agency (1992). Pesticide Ecotoxicity Database (Formerly: Environmental Effects Database (EEDB)). Environmental Fate and Effects Division, U.S.EPA, Washington, D.C., ECOREF#:344</t>
        </is>
      </c>
    </row>
    <row r="378">
      <c r="A378" t="n">
        <v>78513.0</v>
      </c>
      <c r="B378" t="inlineStr">
        <is>
          <t>2-Butoxyethanol, 1,1',1''-Phosphate</t>
        </is>
      </c>
      <c r="C378"/>
      <c r="D378" t="inlineStr">
        <is>
          <t>Measured</t>
        </is>
      </c>
      <c r="E378" t="inlineStr">
        <is>
          <t>Not reported</t>
        </is>
      </c>
      <c r="F378"/>
      <c r="G378" t="n">
        <v>98.0</v>
      </c>
      <c r="H378"/>
      <c r="I378"/>
      <c r="J378"/>
      <c r="K378"/>
      <c r="L378" t="inlineStr">
        <is>
          <t>Pimephales promelas</t>
        </is>
      </c>
      <c r="M378" t="inlineStr">
        <is>
          <t>Fathead Minnow</t>
        </is>
      </c>
      <c r="N378"/>
      <c r="O378"/>
      <c r="P378" t="n">
        <v>31.0</v>
      </c>
      <c r="Q378"/>
      <c r="R378"/>
      <c r="S378"/>
      <c r="T378"/>
      <c r="U378" t="inlineStr">
        <is>
          <t>Day(s)</t>
        </is>
      </c>
      <c r="V378" t="inlineStr">
        <is>
          <t>Flow-through</t>
        </is>
      </c>
      <c r="W378" t="inlineStr">
        <is>
          <t>Fresh water</t>
        </is>
      </c>
      <c r="X378" t="inlineStr">
        <is>
          <t>Lab</t>
        </is>
      </c>
      <c r="Y378"/>
      <c r="Z378" t="inlineStr">
        <is>
          <t>Active ingredient</t>
        </is>
      </c>
      <c r="AA378"/>
      <c r="AB378" t="n">
        <v>11.2</v>
      </c>
      <c r="AC378"/>
      <c r="AD378" t="n">
        <v>10.4</v>
      </c>
      <c r="AE378"/>
      <c r="AF378" t="n">
        <v>12.0</v>
      </c>
      <c r="AG378" t="inlineStr">
        <is>
          <t>AI mg/L</t>
        </is>
      </c>
      <c r="AH378"/>
      <c r="AI378"/>
      <c r="AJ378"/>
      <c r="AK378"/>
      <c r="AL378"/>
      <c r="AM378"/>
      <c r="AN378"/>
      <c r="AO378"/>
      <c r="AP378"/>
      <c r="AQ378"/>
      <c r="AR378"/>
      <c r="AS378"/>
      <c r="AT378"/>
      <c r="AU378"/>
      <c r="AV378"/>
      <c r="AW378"/>
      <c r="AX378" t="inlineStr">
        <is>
          <t>Mortality</t>
        </is>
      </c>
      <c r="AY378" t="inlineStr">
        <is>
          <t>Mortality</t>
        </is>
      </c>
      <c r="AZ378" t="inlineStr">
        <is>
          <t>LC50</t>
        </is>
      </c>
      <c r="BA378"/>
      <c r="BB378" t="n">
        <v>4.0</v>
      </c>
      <c r="BC378"/>
      <c r="BD378"/>
      <c r="BE378"/>
      <c r="BF378"/>
      <c r="BG378" t="inlineStr">
        <is>
          <t>Day(s)</t>
        </is>
      </c>
      <c r="BH378"/>
      <c r="BI378" t="inlineStr">
        <is>
          <t>DTXSID5021758</t>
        </is>
      </c>
      <c r="BJ378"/>
      <c r="BK378"/>
      <c r="BL378" t="inlineStr">
        <is>
          <t>Acute</t>
        </is>
      </c>
      <c r="BM378"/>
      <c r="BN378"/>
      <c r="BO378"/>
      <c r="BP378"/>
      <c r="BQ378"/>
      <c r="BR378"/>
      <c r="BS378"/>
      <c r="BT378" t="inlineStr">
        <is>
          <t>--</t>
        </is>
      </c>
      <c r="BU378"/>
      <c r="BV378"/>
      <c r="BW378"/>
      <c r="BX378"/>
      <c r="BY378"/>
      <c r="BZ378"/>
      <c r="CA378"/>
      <c r="CB378"/>
      <c r="CC378"/>
      <c r="CD378"/>
      <c r="CE378"/>
      <c r="CF378"/>
      <c r="CG378"/>
      <c r="CH378"/>
      <c r="CI378"/>
      <c r="CJ378" t="inlineStr">
        <is>
          <t xml:space="preserve">SOURCE/FROM US EPA ENVIRONMENTAL RESEARCH LABORATORY-DULUTH AND THE UNIVERSITY OF WISCONSIN-SUPERIOR CAMPUS//MEDIA/ LAKE SUPERIOR WATER OR DECHLORINATED WATER//   </t>
        </is>
      </c>
      <c r="CK378" t="inlineStr">
        <is>
          <t>Geiger,D.L., S.H. Poirier, L.T. Brooke, and D.J. Call</t>
        </is>
      </c>
      <c r="CL378" t="n">
        <v>12858.0</v>
      </c>
      <c r="CM378" t="inlineStr">
        <is>
          <t>Acute Toxicities of Organic Chemicals to Fathead Minnows (Pimephales promelas) Volume III</t>
        </is>
      </c>
      <c r="CN378" t="inlineStr">
        <is>
          <t>Center for Lake Superior Environmental Studies, University of Wisconsin, Superior, WI:328 p.</t>
        </is>
      </c>
      <c r="CO378" t="n">
        <v>1986.0</v>
      </c>
      <c r="CP378" t="inlineStr">
        <is>
          <t>Geiger,D.L., S.H. Poirier, L.T. Brooke, and D.J. Call (1986). Acute Toxicities of Organic Chemicals to Fathead Minnows (Pimephales promelas) Volume III. Center for Lake Superior Environmental Studies, University of Wisconsin, Superior, WI, 328 p. ECOREF#:12858</t>
        </is>
      </c>
    </row>
    <row r="379">
      <c r="A379" t="n">
        <v>78591.0</v>
      </c>
      <c r="B379" t="inlineStr">
        <is>
          <t>3,5,5-trimethyl-2-cyclohexen-1-one</t>
        </is>
      </c>
      <c r="C379"/>
      <c r="D379" t="inlineStr">
        <is>
          <t>Measured</t>
        </is>
      </c>
      <c r="E379" t="inlineStr">
        <is>
          <t>Not coded</t>
        </is>
      </c>
      <c r="F379"/>
      <c r="G379" t="n">
        <v>98.0</v>
      </c>
      <c r="H379"/>
      <c r="I379"/>
      <c r="J379"/>
      <c r="K379"/>
      <c r="L379" t="inlineStr">
        <is>
          <t>Pimephales promelas</t>
        </is>
      </c>
      <c r="M379" t="inlineStr">
        <is>
          <t>Fathead Minnow</t>
        </is>
      </c>
      <c r="N379"/>
      <c r="O379"/>
      <c r="P379" t="n">
        <v>30.0</v>
      </c>
      <c r="Q379"/>
      <c r="R379"/>
      <c r="S379"/>
      <c r="T379"/>
      <c r="U379" t="inlineStr">
        <is>
          <t>Day(s)</t>
        </is>
      </c>
      <c r="V379" t="inlineStr">
        <is>
          <t>Static</t>
        </is>
      </c>
      <c r="W379" t="inlineStr">
        <is>
          <t>Fresh water</t>
        </is>
      </c>
      <c r="X379" t="inlineStr">
        <is>
          <t>Lab</t>
        </is>
      </c>
      <c r="Y379"/>
      <c r="Z379" t="inlineStr">
        <is>
          <t>Active ingredient</t>
        </is>
      </c>
      <c r="AA379"/>
      <c r="AB379" t="n">
        <v>275.0</v>
      </c>
      <c r="AC379"/>
      <c r="AD379" t="n">
        <v>246.0</v>
      </c>
      <c r="AE379"/>
      <c r="AF379" t="n">
        <v>308.0</v>
      </c>
      <c r="AG379" t="inlineStr">
        <is>
          <t>AI mg/L</t>
        </is>
      </c>
      <c r="AH379"/>
      <c r="AI379"/>
      <c r="AJ379"/>
      <c r="AK379"/>
      <c r="AL379"/>
      <c r="AM379"/>
      <c r="AN379"/>
      <c r="AO379"/>
      <c r="AP379"/>
      <c r="AQ379"/>
      <c r="AR379"/>
      <c r="AS379"/>
      <c r="AT379"/>
      <c r="AU379"/>
      <c r="AV379"/>
      <c r="AW379"/>
      <c r="AX379" t="inlineStr">
        <is>
          <t>Mortality</t>
        </is>
      </c>
      <c r="AY379" t="inlineStr">
        <is>
          <t>Mortality</t>
        </is>
      </c>
      <c r="AZ379" t="inlineStr">
        <is>
          <t>LC50</t>
        </is>
      </c>
      <c r="BA379"/>
      <c r="BB379" t="n">
        <v>4.0</v>
      </c>
      <c r="BC379"/>
      <c r="BD379"/>
      <c r="BE379"/>
      <c r="BF379"/>
      <c r="BG379" t="inlineStr">
        <is>
          <t>Day(s)</t>
        </is>
      </c>
      <c r="BH379" t="inlineStr">
        <is>
          <t>Pure</t>
        </is>
      </c>
      <c r="BI379" t="inlineStr">
        <is>
          <t>DTXSID8020759</t>
        </is>
      </c>
      <c r="BJ379"/>
      <c r="BK379"/>
      <c r="BL379"/>
      <c r="BM379"/>
      <c r="BN379"/>
      <c r="BO379"/>
      <c r="BP379"/>
      <c r="BQ379"/>
      <c r="BR379"/>
      <c r="BS379"/>
      <c r="BT379" t="inlineStr">
        <is>
          <t>--</t>
        </is>
      </c>
      <c r="BU379"/>
      <c r="BV379"/>
      <c r="BW379"/>
      <c r="BX379"/>
      <c r="BY379"/>
      <c r="BZ379"/>
      <c r="CA379"/>
      <c r="CB379"/>
      <c r="CC379"/>
      <c r="CD379"/>
      <c r="CE379"/>
      <c r="CF379"/>
      <c r="CG379"/>
      <c r="CH379"/>
      <c r="CI379" t="inlineStr">
        <is>
          <t xml:space="preserve"> ANALYSIS/0 H CONC// </t>
        </is>
      </c>
      <c r="CJ379" t="inlineStr">
        <is>
          <t xml:space="preserve">   ANALYSIS/0 H CONC// </t>
        </is>
      </c>
      <c r="CK379" t="inlineStr">
        <is>
          <t>Brooke,L.T.</t>
        </is>
      </c>
      <c r="CL379" t="n">
        <v>17138.0</v>
      </c>
      <c r="CM379" t="inlineStr">
        <is>
          <t>Results of Freshwater Exposures with the Chemicals Atrazine, Biphenyl, Butachlor, Carbaryl, Carbazole, Dibenzofuran, 3,3'-Dichlorobenzidine, Dichlorvos, 1,2-Epoxyethylbenzene (Styrene Oxide), Isophorone, Isopropalin, Ox</t>
        </is>
      </c>
      <c r="CN379" t="inlineStr">
        <is>
          <t>Center for Lake Superior Environmental Studies, University of Wisconsin, Superior, WI:110 p.</t>
        </is>
      </c>
      <c r="CO379" t="n">
        <v>1991.0</v>
      </c>
      <c r="CP379" t="inlineStr">
        <is>
          <t>Brooke,L.T. (1991). Results of Freshwater Exposures with the Chemicals Atrazine, Biphenyl, Butachlor, Carbaryl, Carbazole, Dibenzofuran, 3,3'-Dichlorobenzidine, Dichlorvos, 1,2-Epoxyethylbenzene (Styrene Oxide), Isophorone, Isopropalin, Ox. Center for Lake Superior Environmental Studies, University of Wisconsin, Superior, WI, 110 p. ECOREF#:17138</t>
        </is>
      </c>
    </row>
    <row r="380">
      <c r="A380" t="n">
        <v>78591.0</v>
      </c>
      <c r="B380" t="inlineStr">
        <is>
          <t>3,5,5-trimethyl-2-cyclohexen-1-one</t>
        </is>
      </c>
      <c r="C380"/>
      <c r="D380" t="inlineStr">
        <is>
          <t>Measured</t>
        </is>
      </c>
      <c r="E380" t="inlineStr">
        <is>
          <t>Not coded</t>
        </is>
      </c>
      <c r="F380"/>
      <c r="G380" t="n">
        <v>98.0</v>
      </c>
      <c r="H380"/>
      <c r="I380"/>
      <c r="J380"/>
      <c r="K380"/>
      <c r="L380" t="inlineStr">
        <is>
          <t>Pimephales promelas</t>
        </is>
      </c>
      <c r="M380" t="inlineStr">
        <is>
          <t>Fathead Minnow</t>
        </is>
      </c>
      <c r="N380"/>
      <c r="O380"/>
      <c r="P380" t="n">
        <v>30.0</v>
      </c>
      <c r="Q380"/>
      <c r="R380"/>
      <c r="S380"/>
      <c r="T380"/>
      <c r="U380" t="inlineStr">
        <is>
          <t>Day(s)</t>
        </is>
      </c>
      <c r="V380" t="inlineStr">
        <is>
          <t>Flow-through</t>
        </is>
      </c>
      <c r="W380" t="inlineStr">
        <is>
          <t>Fresh water</t>
        </is>
      </c>
      <c r="X380" t="inlineStr">
        <is>
          <t>Lab</t>
        </is>
      </c>
      <c r="Y380"/>
      <c r="Z380" t="inlineStr">
        <is>
          <t>Active ingredient</t>
        </is>
      </c>
      <c r="AA380"/>
      <c r="AB380" t="n">
        <v>253.0</v>
      </c>
      <c r="AC380"/>
      <c r="AD380" t="n">
        <v>228.0</v>
      </c>
      <c r="AE380"/>
      <c r="AF380" t="n">
        <v>280.0</v>
      </c>
      <c r="AG380" t="inlineStr">
        <is>
          <t>AI mg/L</t>
        </is>
      </c>
      <c r="AH380"/>
      <c r="AI380"/>
      <c r="AJ380"/>
      <c r="AK380"/>
      <c r="AL380"/>
      <c r="AM380"/>
      <c r="AN380"/>
      <c r="AO380"/>
      <c r="AP380"/>
      <c r="AQ380"/>
      <c r="AR380"/>
      <c r="AS380"/>
      <c r="AT380"/>
      <c r="AU380"/>
      <c r="AV380"/>
      <c r="AW380"/>
      <c r="AX380" t="inlineStr">
        <is>
          <t>Mortality</t>
        </is>
      </c>
      <c r="AY380" t="inlineStr">
        <is>
          <t>Mortality</t>
        </is>
      </c>
      <c r="AZ380" t="inlineStr">
        <is>
          <t>LC50</t>
        </is>
      </c>
      <c r="BA380"/>
      <c r="BB380" t="n">
        <v>4.0</v>
      </c>
      <c r="BC380"/>
      <c r="BD380"/>
      <c r="BE380"/>
      <c r="BF380"/>
      <c r="BG380" t="inlineStr">
        <is>
          <t>Day(s)</t>
        </is>
      </c>
      <c r="BH380" t="inlineStr">
        <is>
          <t>Pure</t>
        </is>
      </c>
      <c r="BI380" t="inlineStr">
        <is>
          <t>DTXSID8020759</t>
        </is>
      </c>
      <c r="BJ380"/>
      <c r="BK380"/>
      <c r="BL380"/>
      <c r="BM380"/>
      <c r="BN380"/>
      <c r="BO380"/>
      <c r="BP380"/>
      <c r="BQ380"/>
      <c r="BR380"/>
      <c r="BS380"/>
      <c r="BT380" t="inlineStr">
        <is>
          <t>--</t>
        </is>
      </c>
      <c r="BU380"/>
      <c r="BV380"/>
      <c r="BW380"/>
      <c r="BX380"/>
      <c r="BY380"/>
      <c r="BZ380"/>
      <c r="CA380"/>
      <c r="CB380"/>
      <c r="CC380"/>
      <c r="CD380"/>
      <c r="CE380"/>
      <c r="CF380"/>
      <c r="CG380"/>
      <c r="CH380"/>
      <c r="CI380"/>
      <c r="CJ380"/>
      <c r="CK380" t="inlineStr">
        <is>
          <t>Brooke,L.T.</t>
        </is>
      </c>
      <c r="CL380" t="n">
        <v>17138.0</v>
      </c>
      <c r="CM380" t="inlineStr">
        <is>
          <t>Results of Freshwater Exposures with the Chemicals Atrazine, Biphenyl, Butachlor, Carbaryl, Carbazole, Dibenzofuran, 3,3'-Dichlorobenzidine, Dichlorvos, 1,2-Epoxyethylbenzene (Styrene Oxide), Isophorone, Isopropalin, Ox</t>
        </is>
      </c>
      <c r="CN380" t="inlineStr">
        <is>
          <t>Center for Lake Superior Environmental Studies, University of Wisconsin, Superior, WI:110 p.</t>
        </is>
      </c>
      <c r="CO380" t="n">
        <v>1991.0</v>
      </c>
      <c r="CP380" t="inlineStr">
        <is>
          <t>Brooke,L.T. (1991). Results of Freshwater Exposures with the Chemicals Atrazine, Biphenyl, Butachlor, Carbaryl, Carbazole, Dibenzofuran, 3,3'-Dichlorobenzidine, Dichlorvos, 1,2-Epoxyethylbenzene (Styrene Oxide), Isophorone, Isopropalin, Ox. Center for Lake Superior Environmental Studies, University of Wisconsin, Superior, WI, 110 p. ECOREF#:17138</t>
        </is>
      </c>
    </row>
    <row r="381">
      <c r="A381" t="n">
        <v>78591.0</v>
      </c>
      <c r="B381" t="inlineStr">
        <is>
          <t>3,5,5-trimethyl-2-cyclohexen-1-one</t>
        </is>
      </c>
      <c r="C381"/>
      <c r="D381" t="inlineStr">
        <is>
          <t>Unmeasured</t>
        </is>
      </c>
      <c r="E381" t="inlineStr">
        <is>
          <t>Not coded</t>
        </is>
      </c>
      <c r="F381"/>
      <c r="G381" t="n">
        <v>98.0</v>
      </c>
      <c r="H381"/>
      <c r="I381"/>
      <c r="J381"/>
      <c r="K381"/>
      <c r="L381" t="inlineStr">
        <is>
          <t>Pimephales promelas</t>
        </is>
      </c>
      <c r="M381" t="inlineStr">
        <is>
          <t>Fathead Minnow</t>
        </is>
      </c>
      <c r="N381"/>
      <c r="O381"/>
      <c r="P381" t="n">
        <v>30.0</v>
      </c>
      <c r="Q381"/>
      <c r="R381"/>
      <c r="S381"/>
      <c r="T381"/>
      <c r="U381" t="inlineStr">
        <is>
          <t>Day(s)</t>
        </is>
      </c>
      <c r="V381" t="inlineStr">
        <is>
          <t>Static</t>
        </is>
      </c>
      <c r="W381" t="inlineStr">
        <is>
          <t>Fresh water</t>
        </is>
      </c>
      <c r="X381" t="inlineStr">
        <is>
          <t>Lab</t>
        </is>
      </c>
      <c r="Y381"/>
      <c r="Z381" t="inlineStr">
        <is>
          <t>Active ingredient</t>
        </is>
      </c>
      <c r="AA381"/>
      <c r="AB381" t="n">
        <v>319.0</v>
      </c>
      <c r="AC381"/>
      <c r="AD381" t="n">
        <v>285.0</v>
      </c>
      <c r="AE381"/>
      <c r="AF381" t="n">
        <v>356.0</v>
      </c>
      <c r="AG381" t="inlineStr">
        <is>
          <t>AI mg/L</t>
        </is>
      </c>
      <c r="AH381"/>
      <c r="AI381"/>
      <c r="AJ381"/>
      <c r="AK381"/>
      <c r="AL381"/>
      <c r="AM381"/>
      <c r="AN381"/>
      <c r="AO381"/>
      <c r="AP381"/>
      <c r="AQ381"/>
      <c r="AR381"/>
      <c r="AS381"/>
      <c r="AT381"/>
      <c r="AU381"/>
      <c r="AV381"/>
      <c r="AW381"/>
      <c r="AX381" t="inlineStr">
        <is>
          <t>Mortality</t>
        </is>
      </c>
      <c r="AY381" t="inlineStr">
        <is>
          <t>Mortality</t>
        </is>
      </c>
      <c r="AZ381" t="inlineStr">
        <is>
          <t>LC50</t>
        </is>
      </c>
      <c r="BA381"/>
      <c r="BB381" t="n">
        <v>4.0</v>
      </c>
      <c r="BC381"/>
      <c r="BD381"/>
      <c r="BE381"/>
      <c r="BF381"/>
      <c r="BG381" t="inlineStr">
        <is>
          <t>Day(s)</t>
        </is>
      </c>
      <c r="BH381" t="inlineStr">
        <is>
          <t>Pure</t>
        </is>
      </c>
      <c r="BI381" t="inlineStr">
        <is>
          <t>DTXSID8020759</t>
        </is>
      </c>
      <c r="BJ381"/>
      <c r="BK381"/>
      <c r="BL381"/>
      <c r="BM381"/>
      <c r="BN381"/>
      <c r="BO381"/>
      <c r="BP381"/>
      <c r="BQ381"/>
      <c r="BR381"/>
      <c r="BS381"/>
      <c r="BT381" t="inlineStr">
        <is>
          <t>--</t>
        </is>
      </c>
      <c r="BU381"/>
      <c r="BV381"/>
      <c r="BW381"/>
      <c r="BX381"/>
      <c r="BY381"/>
      <c r="BZ381"/>
      <c r="CA381"/>
      <c r="CB381"/>
      <c r="CC381"/>
      <c r="CD381"/>
      <c r="CE381"/>
      <c r="CF381"/>
      <c r="CG381"/>
      <c r="CH381"/>
      <c r="CI381"/>
      <c r="CJ381"/>
      <c r="CK381" t="inlineStr">
        <is>
          <t>Brooke,L.T.</t>
        </is>
      </c>
      <c r="CL381" t="n">
        <v>17138.0</v>
      </c>
      <c r="CM381" t="inlineStr">
        <is>
          <t>Results of Freshwater Exposures with the Chemicals Atrazine, Biphenyl, Butachlor, Carbaryl, Carbazole, Dibenzofuran, 3,3'-Dichlorobenzidine, Dichlorvos, 1,2-Epoxyethylbenzene (Styrene Oxide), Isophorone, Isopropalin, Ox</t>
        </is>
      </c>
      <c r="CN381" t="inlineStr">
        <is>
          <t>Center for Lake Superior Environmental Studies, University of Wisconsin, Superior, WI:110 p.</t>
        </is>
      </c>
      <c r="CO381" t="n">
        <v>1991.0</v>
      </c>
      <c r="CP381" t="inlineStr">
        <is>
          <t>Brooke,L.T. (1991). Results of Freshwater Exposures with the Chemicals Atrazine, Biphenyl, Butachlor, Carbaryl, Carbazole, Dibenzofuran, 3,3'-Dichlorobenzidine, Dichlorvos, 1,2-Epoxyethylbenzene (Styrene Oxide), Isophorone, Isopropalin, Ox. Center for Lake Superior Environmental Studies, University of Wisconsin, Superior, WI, 110 p. ECOREF#:17138</t>
        </is>
      </c>
    </row>
    <row r="382">
      <c r="A382" t="n">
        <v>78591.0</v>
      </c>
      <c r="B382" t="inlineStr">
        <is>
          <t>3,5,5-trimethyl-2-cyclohexen-1-one</t>
        </is>
      </c>
      <c r="C382"/>
      <c r="D382" t="inlineStr">
        <is>
          <t>Measured</t>
        </is>
      </c>
      <c r="E382" t="inlineStr">
        <is>
          <t>Not coded</t>
        </is>
      </c>
      <c r="F382"/>
      <c r="G382" t="n">
        <v>100.0</v>
      </c>
      <c r="H382"/>
      <c r="I382"/>
      <c r="J382"/>
      <c r="K382"/>
      <c r="L382" t="inlineStr">
        <is>
          <t>Pimephales promelas</t>
        </is>
      </c>
      <c r="M382" t="inlineStr">
        <is>
          <t>Fathead Minnow</t>
        </is>
      </c>
      <c r="N382"/>
      <c r="O382"/>
      <c r="P382" t="n">
        <v>3.0</v>
      </c>
      <c r="Q382"/>
      <c r="R382"/>
      <c r="S382"/>
      <c r="T382"/>
      <c r="U382" t="inlineStr">
        <is>
          <t>Week(s)</t>
        </is>
      </c>
      <c r="V382" t="inlineStr">
        <is>
          <t>Flow-through</t>
        </is>
      </c>
      <c r="W382" t="inlineStr">
        <is>
          <t>Fresh water</t>
        </is>
      </c>
      <c r="X382" t="inlineStr">
        <is>
          <t>Lab</t>
        </is>
      </c>
      <c r="Y382"/>
      <c r="Z382" t="inlineStr">
        <is>
          <t>Active ingredient</t>
        </is>
      </c>
      <c r="AA382"/>
      <c r="AB382" t="n">
        <v>145.0</v>
      </c>
      <c r="AC382"/>
      <c r="AD382" t="n">
        <v>132.0</v>
      </c>
      <c r="AE382"/>
      <c r="AF382" t="n">
        <v>159.0</v>
      </c>
      <c r="AG382" t="inlineStr">
        <is>
          <t>AI mg/L</t>
        </is>
      </c>
      <c r="AH382"/>
      <c r="AI382"/>
      <c r="AJ382"/>
      <c r="AK382"/>
      <c r="AL382"/>
      <c r="AM382"/>
      <c r="AN382"/>
      <c r="AO382"/>
      <c r="AP382"/>
      <c r="AQ382"/>
      <c r="AR382"/>
      <c r="AS382"/>
      <c r="AT382"/>
      <c r="AU382"/>
      <c r="AV382"/>
      <c r="AW382"/>
      <c r="AX382" t="inlineStr">
        <is>
          <t>Mortality</t>
        </is>
      </c>
      <c r="AY382" t="inlineStr">
        <is>
          <t>Mortality</t>
        </is>
      </c>
      <c r="AZ382" t="inlineStr">
        <is>
          <t>LC50</t>
        </is>
      </c>
      <c r="BA382"/>
      <c r="BB382" t="n">
        <v>4.0</v>
      </c>
      <c r="BC382"/>
      <c r="BD382"/>
      <c r="BE382"/>
      <c r="BF382"/>
      <c r="BG382" t="inlineStr">
        <is>
          <t>Day(s)</t>
        </is>
      </c>
      <c r="BH382" t="inlineStr">
        <is>
          <t>Pure</t>
        </is>
      </c>
      <c r="BI382" t="inlineStr">
        <is>
          <t>DTXSID8020759</t>
        </is>
      </c>
      <c r="BJ382" t="inlineStr">
        <is>
          <t>10.1007/BF01059158</t>
        </is>
      </c>
      <c r="BK382"/>
      <c r="BL382"/>
      <c r="BM382"/>
      <c r="BN382"/>
      <c r="BO382"/>
      <c r="BP382"/>
      <c r="BQ382"/>
      <c r="BR382"/>
      <c r="BS382"/>
      <c r="BT382" t="inlineStr">
        <is>
          <t>--</t>
        </is>
      </c>
      <c r="BU382"/>
      <c r="BV382"/>
      <c r="BW382"/>
      <c r="BX382"/>
      <c r="BY382"/>
      <c r="BZ382"/>
      <c r="CA382"/>
      <c r="CB382"/>
      <c r="CC382"/>
      <c r="CD382"/>
      <c r="CE382"/>
      <c r="CF382"/>
      <c r="CG382"/>
      <c r="CH382"/>
      <c r="CI382"/>
      <c r="CJ382"/>
      <c r="CK382" t="inlineStr">
        <is>
          <t>Cairns,M.A., and A.V. Nebeker</t>
        </is>
      </c>
      <c r="CL382" t="n">
        <v>15152.0</v>
      </c>
      <c r="CM382" t="inlineStr">
        <is>
          <t>Toxicity of Acenaphthene and Isophorone to Early Stages of Fathead Minnows</t>
        </is>
      </c>
      <c r="CN382" t="inlineStr">
        <is>
          <t>Arch. Environ. Contam. Toxicol.11(6): 703-707</t>
        </is>
      </c>
      <c r="CO382" t="n">
        <v>1982.0</v>
      </c>
      <c r="CP382" t="inlineStr">
        <is>
          <t>Cairns,M.A., and A.V. Nebeker (1982). Toxicity of Acenaphthene and Isophorone to Early Stages of Fathead Minnows. Arch. Environ. Contam. Toxicol., 11, (6), 703-707. doi:10.1007/BF01059158. ECOREF#:15152</t>
        </is>
      </c>
    </row>
    <row r="383">
      <c r="A383" t="n">
        <v>78591.0</v>
      </c>
      <c r="B383" t="inlineStr">
        <is>
          <t>3,5,5-trimethyl-2-cyclohexen-1-one</t>
        </is>
      </c>
      <c r="C383"/>
      <c r="D383" t="inlineStr">
        <is>
          <t>Measured</t>
        </is>
      </c>
      <c r="E383" t="inlineStr">
        <is>
          <t>Not reported</t>
        </is>
      </c>
      <c r="F383"/>
      <c r="G383"/>
      <c r="H383"/>
      <c r="I383"/>
      <c r="J383"/>
      <c r="K383"/>
      <c r="L383" t="inlineStr">
        <is>
          <t>Pimephales promelas</t>
        </is>
      </c>
      <c r="M383" t="inlineStr">
        <is>
          <t>Fathead Minnow</t>
        </is>
      </c>
      <c r="N383" t="inlineStr">
        <is>
          <t>Fry</t>
        </is>
      </c>
      <c r="O383"/>
      <c r="P383" t="n">
        <v>1.0</v>
      </c>
      <c r="Q383"/>
      <c r="R383"/>
      <c r="S383"/>
      <c r="T383"/>
      <c r="U383" t="inlineStr">
        <is>
          <t>Week(s)</t>
        </is>
      </c>
      <c r="V383" t="inlineStr">
        <is>
          <t>Static</t>
        </is>
      </c>
      <c r="W383" t="inlineStr">
        <is>
          <t>Fresh water</t>
        </is>
      </c>
      <c r="X383" t="inlineStr">
        <is>
          <t>Lab</t>
        </is>
      </c>
      <c r="Y383" t="n">
        <v>6.0</v>
      </c>
      <c r="Z383" t="inlineStr">
        <is>
          <t>Active ingredient</t>
        </is>
      </c>
      <c r="AA383"/>
      <c r="AB383" t="n">
        <v>138.0</v>
      </c>
      <c r="AC383"/>
      <c r="AD383"/>
      <c r="AE383"/>
      <c r="AF383"/>
      <c r="AG383" t="inlineStr">
        <is>
          <t>AI mg/L</t>
        </is>
      </c>
      <c r="AH383"/>
      <c r="AI383"/>
      <c r="AJ383"/>
      <c r="AK383"/>
      <c r="AL383"/>
      <c r="AM383"/>
      <c r="AN383"/>
      <c r="AO383"/>
      <c r="AP383"/>
      <c r="AQ383"/>
      <c r="AR383"/>
      <c r="AS383"/>
      <c r="AT383"/>
      <c r="AU383"/>
      <c r="AV383"/>
      <c r="AW383"/>
      <c r="AX383" t="inlineStr">
        <is>
          <t>Mortality</t>
        </is>
      </c>
      <c r="AY383" t="inlineStr">
        <is>
          <t>Mortality</t>
        </is>
      </c>
      <c r="AZ383" t="inlineStr">
        <is>
          <t>LC50</t>
        </is>
      </c>
      <c r="BA383"/>
      <c r="BB383" t="n">
        <v>4.0</v>
      </c>
      <c r="BC383"/>
      <c r="BD383"/>
      <c r="BE383"/>
      <c r="BF383"/>
      <c r="BG383" t="inlineStr">
        <is>
          <t>Day(s)</t>
        </is>
      </c>
      <c r="BH383"/>
      <c r="BI383" t="inlineStr">
        <is>
          <t>DTXSID8020759</t>
        </is>
      </c>
      <c r="BJ383"/>
      <c r="BK383"/>
      <c r="BL383"/>
      <c r="BM383"/>
      <c r="BN383"/>
      <c r="BO383"/>
      <c r="BP383"/>
      <c r="BQ383"/>
      <c r="BR383"/>
      <c r="BS383"/>
      <c r="BT383" t="inlineStr">
        <is>
          <t>--</t>
        </is>
      </c>
      <c r="BU383"/>
      <c r="BV383"/>
      <c r="BW383"/>
      <c r="BX383"/>
      <c r="BY383"/>
      <c r="BZ383"/>
      <c r="CA383"/>
      <c r="CB383"/>
      <c r="CC383"/>
      <c r="CD383"/>
      <c r="CE383"/>
      <c r="CF383"/>
      <c r="CG383"/>
      <c r="CH383"/>
      <c r="CI383" t="inlineStr">
        <is>
          <t xml:space="preserve">CONC1/BASED ON MEASURED VALUES AT 0 HOURS// </t>
        </is>
      </c>
      <c r="CJ383" t="inlineStr">
        <is>
          <t xml:space="preserve">  CONC1/BASED ON MEASURED VALUES AT 0 HOURS// </t>
        </is>
      </c>
      <c r="CK383" t="inlineStr">
        <is>
          <t>Marine Bioassay Laboratories</t>
        </is>
      </c>
      <c r="CL383" t="n">
        <v>150003.0</v>
      </c>
      <c r="CM383" t="inlineStr">
        <is>
          <t>Flow-Through Early-Life Stage Toxicity Tests with Fathead Minnows (Pimephales promelas)</t>
        </is>
      </c>
      <c r="CN383" t="inlineStr">
        <is>
          <t>Report Prepared for U.S. EPA, Contract No. 68-03-2947,  Marine Bioassay Laboratories, Watsonville, CA:72 p.</t>
        </is>
      </c>
      <c r="CO383" t="n">
        <v>1981.0</v>
      </c>
      <c r="CP383" t="inlineStr">
        <is>
          <t>Marine Bioassay Laboratories (1981). Flow-Through Early-Life Stage Toxicity Tests with Fathead Minnows (Pimephales promelas). Report Prepared for U.S. EPA, Contract No. 68-03-2947,  Marine Bioassay Laboratories, Watsonville, CA, 72 p. ECOREF#:150003</t>
        </is>
      </c>
    </row>
    <row r="384">
      <c r="A384" t="n">
        <v>78591.0</v>
      </c>
      <c r="B384" t="inlineStr">
        <is>
          <t>3,5,5-trimethyl-2-cyclohexen-1-one</t>
        </is>
      </c>
      <c r="C384"/>
      <c r="D384" t="inlineStr">
        <is>
          <t>Measured</t>
        </is>
      </c>
      <c r="E384" t="inlineStr">
        <is>
          <t>Not coded</t>
        </is>
      </c>
      <c r="F384"/>
      <c r="G384" t="n">
        <v>100.0</v>
      </c>
      <c r="H384"/>
      <c r="I384"/>
      <c r="J384"/>
      <c r="K384"/>
      <c r="L384" t="inlineStr">
        <is>
          <t>Pimephales promelas</t>
        </is>
      </c>
      <c r="M384" t="inlineStr">
        <is>
          <t>Fathead Minnow</t>
        </is>
      </c>
      <c r="N384"/>
      <c r="O384"/>
      <c r="P384"/>
      <c r="Q384"/>
      <c r="R384" t="n">
        <v>6.0</v>
      </c>
      <c r="S384"/>
      <c r="T384" t="n">
        <v>8.0</v>
      </c>
      <c r="U384" t="inlineStr">
        <is>
          <t>Week(s)</t>
        </is>
      </c>
      <c r="V384" t="inlineStr">
        <is>
          <t>Flow-through</t>
        </is>
      </c>
      <c r="W384" t="inlineStr">
        <is>
          <t>Fresh water</t>
        </is>
      </c>
      <c r="X384" t="inlineStr">
        <is>
          <t>Lab</t>
        </is>
      </c>
      <c r="Y384"/>
      <c r="Z384" t="inlineStr">
        <is>
          <t>Active ingredient</t>
        </is>
      </c>
      <c r="AA384"/>
      <c r="AB384" t="n">
        <v>255.0</v>
      </c>
      <c r="AC384"/>
      <c r="AD384" t="n">
        <v>229.0</v>
      </c>
      <c r="AE384"/>
      <c r="AF384" t="n">
        <v>283.0</v>
      </c>
      <c r="AG384" t="inlineStr">
        <is>
          <t>AI mg/L</t>
        </is>
      </c>
      <c r="AH384"/>
      <c r="AI384"/>
      <c r="AJ384"/>
      <c r="AK384"/>
      <c r="AL384"/>
      <c r="AM384"/>
      <c r="AN384"/>
      <c r="AO384"/>
      <c r="AP384"/>
      <c r="AQ384"/>
      <c r="AR384"/>
      <c r="AS384"/>
      <c r="AT384"/>
      <c r="AU384"/>
      <c r="AV384"/>
      <c r="AW384"/>
      <c r="AX384" t="inlineStr">
        <is>
          <t>Mortality</t>
        </is>
      </c>
      <c r="AY384" t="inlineStr">
        <is>
          <t>Mortality</t>
        </is>
      </c>
      <c r="AZ384" t="inlineStr">
        <is>
          <t>LC50</t>
        </is>
      </c>
      <c r="BA384"/>
      <c r="BB384" t="n">
        <v>4.0</v>
      </c>
      <c r="BC384"/>
      <c r="BD384"/>
      <c r="BE384"/>
      <c r="BF384"/>
      <c r="BG384" t="inlineStr">
        <is>
          <t>Day(s)</t>
        </is>
      </c>
      <c r="BH384" t="inlineStr">
        <is>
          <t>Pure</t>
        </is>
      </c>
      <c r="BI384" t="inlineStr">
        <is>
          <t>DTXSID8020759</t>
        </is>
      </c>
      <c r="BJ384" t="inlineStr">
        <is>
          <t>10.1007/BF01059158</t>
        </is>
      </c>
      <c r="BK384"/>
      <c r="BL384"/>
      <c r="BM384"/>
      <c r="BN384"/>
      <c r="BO384"/>
      <c r="BP384"/>
      <c r="BQ384"/>
      <c r="BR384"/>
      <c r="BS384"/>
      <c r="BT384" t="inlineStr">
        <is>
          <t>--</t>
        </is>
      </c>
      <c r="BU384"/>
      <c r="BV384"/>
      <c r="BW384"/>
      <c r="BX384"/>
      <c r="BY384"/>
      <c r="BZ384"/>
      <c r="CA384"/>
      <c r="CB384"/>
      <c r="CC384"/>
      <c r="CD384"/>
      <c r="CE384"/>
      <c r="CF384"/>
      <c r="CG384"/>
      <c r="CH384"/>
      <c r="CI384"/>
      <c r="CJ384"/>
      <c r="CK384" t="inlineStr">
        <is>
          <t>Cairns,M.A., and A.V. Nebeker</t>
        </is>
      </c>
      <c r="CL384" t="n">
        <v>15152.0</v>
      </c>
      <c r="CM384" t="inlineStr">
        <is>
          <t>Toxicity of Acenaphthene and Isophorone to Early Stages of Fathead Minnows</t>
        </is>
      </c>
      <c r="CN384" t="inlineStr">
        <is>
          <t>Arch. Environ. Contam. Toxicol.11(6): 703-707</t>
        </is>
      </c>
      <c r="CO384" t="n">
        <v>1982.0</v>
      </c>
      <c r="CP384" t="inlineStr">
        <is>
          <t>Cairns,M.A., and A.V. Nebeker (1982). Toxicity of Acenaphthene and Isophorone to Early Stages of Fathead Minnows. Arch. Environ. Contam. Toxicol., 11, (6), 703-707. doi:10.1007/BF01059158. ECOREF#:15152</t>
        </is>
      </c>
    </row>
    <row r="385">
      <c r="A385" t="n">
        <v>78591.0</v>
      </c>
      <c r="B385" t="inlineStr">
        <is>
          <t>3,5,5-trimethyl-2-cyclohexen-1-one</t>
        </is>
      </c>
      <c r="C385"/>
      <c r="D385" t="inlineStr">
        <is>
          <t>Measured</t>
        </is>
      </c>
      <c r="E385" t="inlineStr">
        <is>
          <t>Not coded</t>
        </is>
      </c>
      <c r="F385"/>
      <c r="G385" t="n">
        <v>98.0</v>
      </c>
      <c r="H385"/>
      <c r="I385"/>
      <c r="J385"/>
      <c r="K385"/>
      <c r="L385" t="inlineStr">
        <is>
          <t>Pimephales promelas</t>
        </is>
      </c>
      <c r="M385" t="inlineStr">
        <is>
          <t>Fathead Minnow</t>
        </is>
      </c>
      <c r="N385"/>
      <c r="O385"/>
      <c r="P385" t="n">
        <v>30.0</v>
      </c>
      <c r="Q385"/>
      <c r="R385"/>
      <c r="S385"/>
      <c r="T385"/>
      <c r="U385" t="inlineStr">
        <is>
          <t>Day(s)</t>
        </is>
      </c>
      <c r="V385" t="inlineStr">
        <is>
          <t>Static</t>
        </is>
      </c>
      <c r="W385" t="inlineStr">
        <is>
          <t>Fresh water</t>
        </is>
      </c>
      <c r="X385" t="inlineStr">
        <is>
          <t>Lab</t>
        </is>
      </c>
      <c r="Y385"/>
      <c r="Z385" t="inlineStr">
        <is>
          <t>Active ingredient</t>
        </is>
      </c>
      <c r="AA385"/>
      <c r="AB385" t="n">
        <v>240.0</v>
      </c>
      <c r="AC385"/>
      <c r="AD385" t="n">
        <v>213.0</v>
      </c>
      <c r="AE385"/>
      <c r="AF385" t="n">
        <v>271.0</v>
      </c>
      <c r="AG385" t="inlineStr">
        <is>
          <t>AI mg/L</t>
        </is>
      </c>
      <c r="AH385"/>
      <c r="AI385"/>
      <c r="AJ385"/>
      <c r="AK385"/>
      <c r="AL385"/>
      <c r="AM385"/>
      <c r="AN385"/>
      <c r="AO385"/>
      <c r="AP385"/>
      <c r="AQ385"/>
      <c r="AR385"/>
      <c r="AS385"/>
      <c r="AT385"/>
      <c r="AU385"/>
      <c r="AV385"/>
      <c r="AW385"/>
      <c r="AX385" t="inlineStr">
        <is>
          <t>Mortality</t>
        </is>
      </c>
      <c r="AY385" t="inlineStr">
        <is>
          <t>Mortality</t>
        </is>
      </c>
      <c r="AZ385" t="inlineStr">
        <is>
          <t>LC50</t>
        </is>
      </c>
      <c r="BA385"/>
      <c r="BB385" t="n">
        <v>4.0</v>
      </c>
      <c r="BC385"/>
      <c r="BD385"/>
      <c r="BE385"/>
      <c r="BF385"/>
      <c r="BG385" t="inlineStr">
        <is>
          <t>Day(s)</t>
        </is>
      </c>
      <c r="BH385" t="inlineStr">
        <is>
          <t>Pure</t>
        </is>
      </c>
      <c r="BI385" t="inlineStr">
        <is>
          <t>DTXSID8020759</t>
        </is>
      </c>
      <c r="BJ385"/>
      <c r="BK385"/>
      <c r="BL385"/>
      <c r="BM385"/>
      <c r="BN385"/>
      <c r="BO385"/>
      <c r="BP385"/>
      <c r="BQ385"/>
      <c r="BR385"/>
      <c r="BS385"/>
      <c r="BT385" t="inlineStr">
        <is>
          <t>--</t>
        </is>
      </c>
      <c r="BU385"/>
      <c r="BV385"/>
      <c r="BW385"/>
      <c r="BX385"/>
      <c r="BY385"/>
      <c r="BZ385"/>
      <c r="CA385"/>
      <c r="CB385"/>
      <c r="CC385"/>
      <c r="CD385"/>
      <c r="CE385"/>
      <c r="CF385"/>
      <c r="CG385"/>
      <c r="CH385"/>
      <c r="CI385"/>
      <c r="CJ385"/>
      <c r="CK385" t="inlineStr">
        <is>
          <t>Brooke,L.T.</t>
        </is>
      </c>
      <c r="CL385" t="n">
        <v>17138.0</v>
      </c>
      <c r="CM385" t="inlineStr">
        <is>
          <t>Results of Freshwater Exposures with the Chemicals Atrazine, Biphenyl, Butachlor, Carbaryl, Carbazole, Dibenzofuran, 3,3'-Dichlorobenzidine, Dichlorvos, 1,2-Epoxyethylbenzene (Styrene Oxide), Isophorone, Isopropalin, Ox</t>
        </is>
      </c>
      <c r="CN385" t="inlineStr">
        <is>
          <t>Center for Lake Superior Environmental Studies, University of Wisconsin, Superior, WI:110 p.</t>
        </is>
      </c>
      <c r="CO385" t="n">
        <v>1991.0</v>
      </c>
      <c r="CP385" t="inlineStr">
        <is>
          <t>Brooke,L.T. (1991). Results of Freshwater Exposures with the Chemicals Atrazine, Biphenyl, Butachlor, Carbaryl, Carbazole, Dibenzofuran, 3,3'-Dichlorobenzidine, Dichlorvos, 1,2-Epoxyethylbenzene (Styrene Oxide), Isophorone, Isopropalin, Ox. Center for Lake Superior Environmental Studies, University of Wisconsin, Superior, WI, 110 p. ECOREF#:17138</t>
        </is>
      </c>
    </row>
    <row r="386">
      <c r="A386" t="n">
        <v>78591.0</v>
      </c>
      <c r="B386" t="inlineStr">
        <is>
          <t>3,5,5-trimethyl-2-cyclohexen-1-one</t>
        </is>
      </c>
      <c r="C386"/>
      <c r="D386" t="inlineStr">
        <is>
          <t>Measured</t>
        </is>
      </c>
      <c r="E386" t="inlineStr">
        <is>
          <t>Not coded</t>
        </is>
      </c>
      <c r="F386"/>
      <c r="G386" t="n">
        <v>97.0</v>
      </c>
      <c r="H386"/>
      <c r="I386"/>
      <c r="J386"/>
      <c r="K386"/>
      <c r="L386" t="inlineStr">
        <is>
          <t>Pimephales promelas</t>
        </is>
      </c>
      <c r="M386" t="inlineStr">
        <is>
          <t>Fathead Minnow</t>
        </is>
      </c>
      <c r="N386"/>
      <c r="O386"/>
      <c r="P386" t="n">
        <v>30.0</v>
      </c>
      <c r="Q386"/>
      <c r="R386"/>
      <c r="S386"/>
      <c r="T386"/>
      <c r="U386" t="inlineStr">
        <is>
          <t>Day(s)</t>
        </is>
      </c>
      <c r="V386" t="inlineStr">
        <is>
          <t>Flow-through</t>
        </is>
      </c>
      <c r="W386" t="inlineStr">
        <is>
          <t>Fresh water</t>
        </is>
      </c>
      <c r="X386" t="inlineStr">
        <is>
          <t>Lab</t>
        </is>
      </c>
      <c r="Y386"/>
      <c r="Z386" t="inlineStr">
        <is>
          <t>Active ingredient</t>
        </is>
      </c>
      <c r="AA386"/>
      <c r="AB386" t="n">
        <v>228.0</v>
      </c>
      <c r="AC386"/>
      <c r="AD386"/>
      <c r="AE386"/>
      <c r="AF386"/>
      <c r="AG386" t="inlineStr">
        <is>
          <t>AI mg/L</t>
        </is>
      </c>
      <c r="AH386"/>
      <c r="AI386"/>
      <c r="AJ386"/>
      <c r="AK386"/>
      <c r="AL386"/>
      <c r="AM386"/>
      <c r="AN386"/>
      <c r="AO386"/>
      <c r="AP386"/>
      <c r="AQ386"/>
      <c r="AR386"/>
      <c r="AS386"/>
      <c r="AT386"/>
      <c r="AU386"/>
      <c r="AV386"/>
      <c r="AW386"/>
      <c r="AX386" t="inlineStr">
        <is>
          <t>Mortality</t>
        </is>
      </c>
      <c r="AY386" t="inlineStr">
        <is>
          <t>Mortality</t>
        </is>
      </c>
      <c r="AZ386" t="inlineStr">
        <is>
          <t>LC50</t>
        </is>
      </c>
      <c r="BA386"/>
      <c r="BB386" t="n">
        <v>4.0</v>
      </c>
      <c r="BC386"/>
      <c r="BD386"/>
      <c r="BE386"/>
      <c r="BF386"/>
      <c r="BG386" t="inlineStr">
        <is>
          <t>Day(s)</t>
        </is>
      </c>
      <c r="BH386" t="inlineStr">
        <is>
          <t>Pure</t>
        </is>
      </c>
      <c r="BI386" t="inlineStr">
        <is>
          <t>DTXSID8020759</t>
        </is>
      </c>
      <c r="BJ386"/>
      <c r="BK386"/>
      <c r="BL386"/>
      <c r="BM386"/>
      <c r="BN386"/>
      <c r="BO386"/>
      <c r="BP386"/>
      <c r="BQ386"/>
      <c r="BR386"/>
      <c r="BS386"/>
      <c r="BT386" t="inlineStr">
        <is>
          <t>--</t>
        </is>
      </c>
      <c r="BU386"/>
      <c r="BV386"/>
      <c r="BW386"/>
      <c r="BX386"/>
      <c r="BY386"/>
      <c r="BZ386"/>
      <c r="CA386"/>
      <c r="CB386"/>
      <c r="CC386"/>
      <c r="CD386"/>
      <c r="CE386"/>
      <c r="CF386"/>
      <c r="CG386"/>
      <c r="CH386"/>
      <c r="CI386"/>
      <c r="CJ386"/>
      <c r="CK386" t="inlineStr">
        <is>
          <t>Geiger,D.L., L.T. Brooke, and D.J. Call</t>
        </is>
      </c>
      <c r="CL386" t="n">
        <v>3217.0</v>
      </c>
      <c r="CM386" t="inlineStr">
        <is>
          <t>Acute Toxicities of Organic Chemicals to Fathead Minnows (Pimephales promelas), Volume V</t>
        </is>
      </c>
      <c r="CN386" t="inlineStr">
        <is>
          <t>Center for Lake Superior Environmental Studies, University of Wisconsin, Superior, WI:332 p.</t>
        </is>
      </c>
      <c r="CO386" t="n">
        <v>1990.0</v>
      </c>
      <c r="CP386" t="inlineStr">
        <is>
          <t>Geiger,D.L., L.T. Brooke, and D.J. Call (1990). Acute Toxicities of Organic Chemicals to Fathead Minnows (Pimephales promelas), Volume V. Center for Lake Superior Environmental Studies, University of Wisconsin, Superior, WI, 332 p. ECOREF#:3217</t>
        </is>
      </c>
    </row>
    <row r="387">
      <c r="A387" t="n">
        <v>78591.0</v>
      </c>
      <c r="B387" t="inlineStr">
        <is>
          <t>3,5,5-trimethyl-2-cyclohexen-1-one</t>
        </is>
      </c>
      <c r="C387"/>
      <c r="D387" t="inlineStr">
        <is>
          <t>Unmeasured</t>
        </is>
      </c>
      <c r="E387" t="inlineStr">
        <is>
          <t>Not reported</t>
        </is>
      </c>
      <c r="F387"/>
      <c r="G387"/>
      <c r="H387"/>
      <c r="I387"/>
      <c r="J387"/>
      <c r="K387"/>
      <c r="L387" t="inlineStr">
        <is>
          <t>Pimephales promelas</t>
        </is>
      </c>
      <c r="M387" t="inlineStr">
        <is>
          <t>Fathead Minnow</t>
        </is>
      </c>
      <c r="N387"/>
      <c r="O387"/>
      <c r="P387" t="n">
        <v>5.0</v>
      </c>
      <c r="Q387"/>
      <c r="R387"/>
      <c r="S387"/>
      <c r="T387"/>
      <c r="U387" t="inlineStr">
        <is>
          <t>Month(s)</t>
        </is>
      </c>
      <c r="V387" t="inlineStr">
        <is>
          <t>Static</t>
        </is>
      </c>
      <c r="W387" t="inlineStr">
        <is>
          <t>Fresh water</t>
        </is>
      </c>
      <c r="X387" t="inlineStr">
        <is>
          <t>Lab</t>
        </is>
      </c>
      <c r="Y387"/>
      <c r="Z387" t="inlineStr">
        <is>
          <t>Formulation</t>
        </is>
      </c>
      <c r="AA387"/>
      <c r="AB387" t="n">
        <v>240.0</v>
      </c>
      <c r="AC387"/>
      <c r="AD387"/>
      <c r="AE387"/>
      <c r="AF387"/>
      <c r="AG387" t="inlineStr">
        <is>
          <t>AI mg/L</t>
        </is>
      </c>
      <c r="AH387"/>
      <c r="AI387"/>
      <c r="AJ387"/>
      <c r="AK387"/>
      <c r="AL387"/>
      <c r="AM387"/>
      <c r="AN387"/>
      <c r="AO387"/>
      <c r="AP387"/>
      <c r="AQ387"/>
      <c r="AR387"/>
      <c r="AS387"/>
      <c r="AT387"/>
      <c r="AU387"/>
      <c r="AV387"/>
      <c r="AW387"/>
      <c r="AX387" t="inlineStr">
        <is>
          <t>Mortality</t>
        </is>
      </c>
      <c r="AY387" t="inlineStr">
        <is>
          <t>Mortality</t>
        </is>
      </c>
      <c r="AZ387" t="inlineStr">
        <is>
          <t>LC50</t>
        </is>
      </c>
      <c r="BA387"/>
      <c r="BB387" t="n">
        <v>4.0</v>
      </c>
      <c r="BC387"/>
      <c r="BD387"/>
      <c r="BE387"/>
      <c r="BF387"/>
      <c r="BG387" t="inlineStr">
        <is>
          <t>Day(s)</t>
        </is>
      </c>
      <c r="BH387"/>
      <c r="BI387" t="inlineStr">
        <is>
          <t>DTXSID8020759</t>
        </is>
      </c>
      <c r="BJ387"/>
      <c r="BK387"/>
      <c r="BL387"/>
      <c r="BM387"/>
      <c r="BN387"/>
      <c r="BO387"/>
      <c r="BP387"/>
      <c r="BQ387"/>
      <c r="BR387"/>
      <c r="BS387"/>
      <c r="BT387" t="inlineStr">
        <is>
          <t>--</t>
        </is>
      </c>
      <c r="BU387"/>
      <c r="BV387"/>
      <c r="BW387"/>
      <c r="BX387"/>
      <c r="BY387"/>
      <c r="BZ387"/>
      <c r="CA387"/>
      <c r="CB387"/>
      <c r="CC387"/>
      <c r="CD387"/>
      <c r="CE387"/>
      <c r="CF387"/>
      <c r="CG387"/>
      <c r="CH387"/>
      <c r="CI387"/>
      <c r="CJ387" t="inlineStr">
        <is>
          <t xml:space="preserve">SOURCE/CULTURED IN LABORATORY FOR 5 YEARS//   </t>
        </is>
      </c>
      <c r="CK387" t="inlineStr">
        <is>
          <t>The Academy of Natural Sciences</t>
        </is>
      </c>
      <c r="CL387" t="n">
        <v>60679.0</v>
      </c>
      <c r="CM387" t="inlineStr">
        <is>
          <t>Early Life Stage Studies Using the Fathead Minnow (Pimephales promelas) to Assess the Effects of Isophorone and Acenaphthene</t>
        </is>
      </c>
      <c r="CN387" t="inlineStr">
        <is>
          <t>Div.Limnol.Ecol., Philadelphia, PA, Manuscript Submission to U.S.EPA, Cincinnati, OH:27 p.</t>
        </is>
      </c>
      <c r="CO387" t="n">
        <v>1981.0</v>
      </c>
      <c r="CP387" t="inlineStr">
        <is>
          <t>The Academy of Natural Sciences (1981). Early Life Stage Studies Using the Fathead Minnow (Pimephales promelas) to Assess the Effects of Isophorone and Acenaphthene. Div.Limnol.Ecol., Philadelphia, PA, Manuscript Submission to U.S.EPA, Cincinnati, OH, 27 p. ECOREF#:60679</t>
        </is>
      </c>
    </row>
    <row r="388">
      <c r="A388" t="n">
        <v>78795.0</v>
      </c>
      <c r="B388" t="inlineStr">
        <is>
          <t>Isoprene</t>
        </is>
      </c>
      <c r="C388"/>
      <c r="D388" t="inlineStr">
        <is>
          <t>Unmeasured</t>
        </is>
      </c>
      <c r="E388" t="inlineStr">
        <is>
          <t>Not coded</t>
        </is>
      </c>
      <c r="F388"/>
      <c r="G388"/>
      <c r="H388"/>
      <c r="I388"/>
      <c r="J388"/>
      <c r="K388"/>
      <c r="L388" t="inlineStr">
        <is>
          <t>Pimephales promelas</t>
        </is>
      </c>
      <c r="M388" t="inlineStr">
        <is>
          <t>Fathead Minnow</t>
        </is>
      </c>
      <c r="N388"/>
      <c r="O388"/>
      <c r="P388" t="n">
        <v>2.0</v>
      </c>
      <c r="Q388"/>
      <c r="R388"/>
      <c r="S388"/>
      <c r="T388"/>
      <c r="U388" t="inlineStr">
        <is>
          <t>Day(s)</t>
        </is>
      </c>
      <c r="V388" t="inlineStr">
        <is>
          <t>Static</t>
        </is>
      </c>
      <c r="W388" t="inlineStr">
        <is>
          <t>Fresh water</t>
        </is>
      </c>
      <c r="X388" t="inlineStr">
        <is>
          <t>Lab</t>
        </is>
      </c>
      <c r="Y388"/>
      <c r="Z388" t="inlineStr">
        <is>
          <t>Formulation</t>
        </is>
      </c>
      <c r="AA388"/>
      <c r="AB388" t="n">
        <v>80.0</v>
      </c>
      <c r="AC388"/>
      <c r="AD388"/>
      <c r="AE388"/>
      <c r="AF388"/>
      <c r="AG388" t="inlineStr">
        <is>
          <t>AI mg/L</t>
        </is>
      </c>
      <c r="AH388"/>
      <c r="AI388"/>
      <c r="AJ388"/>
      <c r="AK388"/>
      <c r="AL388"/>
      <c r="AM388"/>
      <c r="AN388"/>
      <c r="AO388"/>
      <c r="AP388"/>
      <c r="AQ388"/>
      <c r="AR388"/>
      <c r="AS388"/>
      <c r="AT388"/>
      <c r="AU388"/>
      <c r="AV388"/>
      <c r="AW388"/>
      <c r="AX388" t="inlineStr">
        <is>
          <t>Mortality</t>
        </is>
      </c>
      <c r="AY388" t="inlineStr">
        <is>
          <t>Mortality</t>
        </is>
      </c>
      <c r="AZ388" t="inlineStr">
        <is>
          <t>LC50</t>
        </is>
      </c>
      <c r="BA388"/>
      <c r="BB388" t="n">
        <v>4.0</v>
      </c>
      <c r="BC388"/>
      <c r="BD388"/>
      <c r="BE388"/>
      <c r="BF388"/>
      <c r="BG388" t="inlineStr">
        <is>
          <t>Day(s)</t>
        </is>
      </c>
      <c r="BH388"/>
      <c r="BI388" t="inlineStr">
        <is>
          <t>DTXSID2020761</t>
        </is>
      </c>
      <c r="BJ388"/>
      <c r="BK388"/>
      <c r="BL388"/>
      <c r="BM388"/>
      <c r="BN388"/>
      <c r="BO388"/>
      <c r="BP388"/>
      <c r="BQ388"/>
      <c r="BR388"/>
      <c r="BS388"/>
      <c r="BT388" t="inlineStr">
        <is>
          <t>--</t>
        </is>
      </c>
      <c r="BU388"/>
      <c r="BV388"/>
      <c r="BW388"/>
      <c r="BX388"/>
      <c r="BY388"/>
      <c r="BZ388"/>
      <c r="CA388"/>
      <c r="CB388"/>
      <c r="CC388"/>
      <c r="CD388"/>
      <c r="CE388"/>
      <c r="CF388"/>
      <c r="CG388"/>
      <c r="CH388"/>
      <c r="CI388" t="inlineStr">
        <is>
          <t xml:space="preserve"> CONTR/FOLLOWED STANDARD METHOD// </t>
        </is>
      </c>
      <c r="CJ388" t="inlineStr">
        <is>
          <t xml:space="preserve">   CONTR/FOLLOWED STANDARD METHOD// </t>
        </is>
      </c>
      <c r="CK388" t="inlineStr">
        <is>
          <t>Pickering,Q.H., and C. Henderson</t>
        </is>
      </c>
      <c r="CL388" t="n">
        <v>728.0</v>
      </c>
      <c r="CM388" t="inlineStr">
        <is>
          <t>Acute Toxicity of Some Important Petrochemicals to Fish</t>
        </is>
      </c>
      <c r="CN388" t="inlineStr">
        <is>
          <t>J. Water Pollut. Control Fed.38(9): 1419-1429</t>
        </is>
      </c>
      <c r="CO388" t="n">
        <v>1966.0</v>
      </c>
      <c r="CP388" t="inlineStr">
        <is>
          <t>Pickering,Q.H., and C. Henderson (1966). Acute Toxicity of Some Important Petrochemicals to Fish. J. Water Pollut. Control Fed., 38, (9), 1419-1429. ECOREF#:728</t>
        </is>
      </c>
    </row>
    <row r="389">
      <c r="A389" t="n">
        <v>78795.0</v>
      </c>
      <c r="B389" t="inlineStr">
        <is>
          <t>Isoprene</t>
        </is>
      </c>
      <c r="C389"/>
      <c r="D389" t="inlineStr">
        <is>
          <t>Unmeasured</t>
        </is>
      </c>
      <c r="E389" t="inlineStr">
        <is>
          <t>Not coded</t>
        </is>
      </c>
      <c r="F389"/>
      <c r="G389"/>
      <c r="H389"/>
      <c r="I389"/>
      <c r="J389"/>
      <c r="K389"/>
      <c r="L389" t="inlineStr">
        <is>
          <t>Pimephales promelas</t>
        </is>
      </c>
      <c r="M389" t="inlineStr">
        <is>
          <t>Fathead Minnow</t>
        </is>
      </c>
      <c r="N389"/>
      <c r="O389"/>
      <c r="P389" t="n">
        <v>2.0</v>
      </c>
      <c r="Q389"/>
      <c r="R389"/>
      <c r="S389"/>
      <c r="T389"/>
      <c r="U389" t="inlineStr">
        <is>
          <t>Day(s)</t>
        </is>
      </c>
      <c r="V389" t="inlineStr">
        <is>
          <t>Static</t>
        </is>
      </c>
      <c r="W389" t="inlineStr">
        <is>
          <t>Fresh water</t>
        </is>
      </c>
      <c r="X389" t="inlineStr">
        <is>
          <t>Lab</t>
        </is>
      </c>
      <c r="Y389"/>
      <c r="Z389" t="inlineStr">
        <is>
          <t>Formulation</t>
        </is>
      </c>
      <c r="AA389"/>
      <c r="AB389" t="n">
        <v>75.0</v>
      </c>
      <c r="AC389"/>
      <c r="AD389"/>
      <c r="AE389"/>
      <c r="AF389"/>
      <c r="AG389" t="inlineStr">
        <is>
          <t>AI mg/L</t>
        </is>
      </c>
      <c r="AH389"/>
      <c r="AI389"/>
      <c r="AJ389"/>
      <c r="AK389"/>
      <c r="AL389"/>
      <c r="AM389"/>
      <c r="AN389"/>
      <c r="AO389"/>
      <c r="AP389"/>
      <c r="AQ389"/>
      <c r="AR389"/>
      <c r="AS389"/>
      <c r="AT389"/>
      <c r="AU389"/>
      <c r="AV389"/>
      <c r="AW389"/>
      <c r="AX389" t="inlineStr">
        <is>
          <t>Mortality</t>
        </is>
      </c>
      <c r="AY389" t="inlineStr">
        <is>
          <t>Mortality</t>
        </is>
      </c>
      <c r="AZ389" t="inlineStr">
        <is>
          <t>LC50</t>
        </is>
      </c>
      <c r="BA389"/>
      <c r="BB389" t="n">
        <v>4.0</v>
      </c>
      <c r="BC389"/>
      <c r="BD389"/>
      <c r="BE389"/>
      <c r="BF389"/>
      <c r="BG389" t="inlineStr">
        <is>
          <t>Day(s)</t>
        </is>
      </c>
      <c r="BH389"/>
      <c r="BI389" t="inlineStr">
        <is>
          <t>DTXSID2020761</t>
        </is>
      </c>
      <c r="BJ389"/>
      <c r="BK389"/>
      <c r="BL389"/>
      <c r="BM389"/>
      <c r="BN389"/>
      <c r="BO389"/>
      <c r="BP389"/>
      <c r="BQ389"/>
      <c r="BR389"/>
      <c r="BS389"/>
      <c r="BT389" t="inlineStr">
        <is>
          <t>--</t>
        </is>
      </c>
      <c r="BU389"/>
      <c r="BV389"/>
      <c r="BW389"/>
      <c r="BX389"/>
      <c r="BY389"/>
      <c r="BZ389"/>
      <c r="CA389"/>
      <c r="CB389"/>
      <c r="CC389"/>
      <c r="CD389"/>
      <c r="CE389"/>
      <c r="CF389"/>
      <c r="CG389"/>
      <c r="CH389"/>
      <c r="CI389" t="inlineStr">
        <is>
          <t xml:space="preserve"> CONTR/FOLLOWED STANDARD METHOD// </t>
        </is>
      </c>
      <c r="CJ389" t="inlineStr">
        <is>
          <t xml:space="preserve">   CONTR/FOLLOWED STANDARD METHOD// </t>
        </is>
      </c>
      <c r="CK389" t="inlineStr">
        <is>
          <t>Pickering,Q.H., and C. Henderson</t>
        </is>
      </c>
      <c r="CL389" t="n">
        <v>728.0</v>
      </c>
      <c r="CM389" t="inlineStr">
        <is>
          <t>Acute Toxicity of Some Important Petrochemicals to Fish</t>
        </is>
      </c>
      <c r="CN389" t="inlineStr">
        <is>
          <t>J. Water Pollut. Control Fed.38(9): 1419-1429</t>
        </is>
      </c>
      <c r="CO389" t="n">
        <v>1966.0</v>
      </c>
      <c r="CP389" t="inlineStr">
        <is>
          <t>Pickering,Q.H., and C. Henderson (1966). Acute Toxicity of Some Important Petrochemicals to Fish. J. Water Pollut. Control Fed., 38, (9), 1419-1429. ECOREF#:728</t>
        </is>
      </c>
    </row>
    <row r="390">
      <c r="A390" t="n">
        <v>78795.0</v>
      </c>
      <c r="B390" t="inlineStr">
        <is>
          <t>Isoprene</t>
        </is>
      </c>
      <c r="C390"/>
      <c r="D390" t="inlineStr">
        <is>
          <t>Unmeasured</t>
        </is>
      </c>
      <c r="E390" t="inlineStr">
        <is>
          <t>Not coded</t>
        </is>
      </c>
      <c r="F390"/>
      <c r="G390"/>
      <c r="H390"/>
      <c r="I390"/>
      <c r="J390"/>
      <c r="K390"/>
      <c r="L390" t="inlineStr">
        <is>
          <t>Pimephales promelas</t>
        </is>
      </c>
      <c r="M390" t="inlineStr">
        <is>
          <t>Fathead Minnow</t>
        </is>
      </c>
      <c r="N390" t="inlineStr">
        <is>
          <t>Adult</t>
        </is>
      </c>
      <c r="O390"/>
      <c r="P390"/>
      <c r="Q390"/>
      <c r="R390"/>
      <c r="S390"/>
      <c r="T390"/>
      <c r="U390"/>
      <c r="V390" t="inlineStr">
        <is>
          <t>Static</t>
        </is>
      </c>
      <c r="W390" t="inlineStr">
        <is>
          <t>Fresh water</t>
        </is>
      </c>
      <c r="X390" t="inlineStr">
        <is>
          <t>Lab</t>
        </is>
      </c>
      <c r="Y390"/>
      <c r="Z390" t="inlineStr">
        <is>
          <t>Formulation</t>
        </is>
      </c>
      <c r="AA390"/>
      <c r="AB390" t="n">
        <v>75.0</v>
      </c>
      <c r="AC390"/>
      <c r="AD390"/>
      <c r="AE390"/>
      <c r="AF390"/>
      <c r="AG390" t="inlineStr">
        <is>
          <t>AI mg/L</t>
        </is>
      </c>
      <c r="AH390"/>
      <c r="AI390"/>
      <c r="AJ390"/>
      <c r="AK390"/>
      <c r="AL390"/>
      <c r="AM390"/>
      <c r="AN390"/>
      <c r="AO390"/>
      <c r="AP390"/>
      <c r="AQ390"/>
      <c r="AR390"/>
      <c r="AS390"/>
      <c r="AT390"/>
      <c r="AU390"/>
      <c r="AV390"/>
      <c r="AW390"/>
      <c r="AX390" t="inlineStr">
        <is>
          <t>Mortality</t>
        </is>
      </c>
      <c r="AY390" t="inlineStr">
        <is>
          <t>Mortality</t>
        </is>
      </c>
      <c r="AZ390" t="inlineStr">
        <is>
          <t>LC50</t>
        </is>
      </c>
      <c r="BA390"/>
      <c r="BB390" t="n">
        <v>4.0</v>
      </c>
      <c r="BC390"/>
      <c r="BD390"/>
      <c r="BE390"/>
      <c r="BF390"/>
      <c r="BG390" t="inlineStr">
        <is>
          <t>Day(s)</t>
        </is>
      </c>
      <c r="BH390"/>
      <c r="BI390" t="inlineStr">
        <is>
          <t>DTXSID2020761</t>
        </is>
      </c>
      <c r="BJ390"/>
      <c r="BK390"/>
      <c r="BL390"/>
      <c r="BM390"/>
      <c r="BN390"/>
      <c r="BO390"/>
      <c r="BP390"/>
      <c r="BQ390"/>
      <c r="BR390"/>
      <c r="BS390"/>
      <c r="BT390" t="inlineStr">
        <is>
          <t>--</t>
        </is>
      </c>
      <c r="BU390"/>
      <c r="BV390"/>
      <c r="BW390"/>
      <c r="BX390"/>
      <c r="BY390"/>
      <c r="BZ390"/>
      <c r="CA390"/>
      <c r="CB390"/>
      <c r="CC390"/>
      <c r="CD390"/>
      <c r="CE390"/>
      <c r="CF390"/>
      <c r="CG390"/>
      <c r="CH390"/>
      <c r="CI390" t="inlineStr">
        <is>
          <t xml:space="preserve"> CONTR/FOLLOWED STANDARD METHOD// </t>
        </is>
      </c>
      <c r="CJ390" t="inlineStr">
        <is>
          <t xml:space="preserve">   CONTR/FOLLOWED STANDARD METHOD// </t>
        </is>
      </c>
      <c r="CK390" t="inlineStr">
        <is>
          <t>Pickering,Q.H., and C. Henderson</t>
        </is>
      </c>
      <c r="CL390" t="n">
        <v>728.0</v>
      </c>
      <c r="CM390" t="inlineStr">
        <is>
          <t>Acute Toxicity of Some Important Petrochemicals to Fish</t>
        </is>
      </c>
      <c r="CN390" t="inlineStr">
        <is>
          <t>J. Water Pollut. Control Fed.38(9): 1419-1429</t>
        </is>
      </c>
      <c r="CO390" t="n">
        <v>1966.0</v>
      </c>
      <c r="CP390" t="inlineStr">
        <is>
          <t>Pickering,Q.H., and C. Henderson (1966). Acute Toxicity of Some Important Petrochemicals to Fish. J. Water Pollut. Control Fed., 38, (9), 1419-1429. ECOREF#:728</t>
        </is>
      </c>
    </row>
    <row r="391">
      <c r="A391" t="n">
        <v>78795.0</v>
      </c>
      <c r="B391" t="inlineStr">
        <is>
          <t>Isoprene</t>
        </is>
      </c>
      <c r="C391"/>
      <c r="D391" t="inlineStr">
        <is>
          <t>Unmeasured</t>
        </is>
      </c>
      <c r="E391" t="inlineStr">
        <is>
          <t>Not coded</t>
        </is>
      </c>
      <c r="F391"/>
      <c r="G391"/>
      <c r="H391"/>
      <c r="I391"/>
      <c r="J391"/>
      <c r="K391"/>
      <c r="L391" t="inlineStr">
        <is>
          <t>Pimephales promelas</t>
        </is>
      </c>
      <c r="M391" t="inlineStr">
        <is>
          <t>Fathead Minnow</t>
        </is>
      </c>
      <c r="N391"/>
      <c r="O391"/>
      <c r="P391" t="n">
        <v>1.0</v>
      </c>
      <c r="Q391"/>
      <c r="R391"/>
      <c r="S391"/>
      <c r="T391"/>
      <c r="U391" t="inlineStr">
        <is>
          <t>Day(s)</t>
        </is>
      </c>
      <c r="V391" t="inlineStr">
        <is>
          <t>Static</t>
        </is>
      </c>
      <c r="W391" t="inlineStr">
        <is>
          <t>Fresh water</t>
        </is>
      </c>
      <c r="X391" t="inlineStr">
        <is>
          <t>Lab</t>
        </is>
      </c>
      <c r="Y391"/>
      <c r="Z391" t="inlineStr">
        <is>
          <t>Formulation</t>
        </is>
      </c>
      <c r="AA391"/>
      <c r="AB391" t="n">
        <v>75.0</v>
      </c>
      <c r="AC391"/>
      <c r="AD391"/>
      <c r="AE391"/>
      <c r="AF391"/>
      <c r="AG391" t="inlineStr">
        <is>
          <t>AI mg/L</t>
        </is>
      </c>
      <c r="AH391"/>
      <c r="AI391"/>
      <c r="AJ391"/>
      <c r="AK391"/>
      <c r="AL391"/>
      <c r="AM391"/>
      <c r="AN391"/>
      <c r="AO391"/>
      <c r="AP391"/>
      <c r="AQ391"/>
      <c r="AR391"/>
      <c r="AS391"/>
      <c r="AT391"/>
      <c r="AU391"/>
      <c r="AV391"/>
      <c r="AW391"/>
      <c r="AX391" t="inlineStr">
        <is>
          <t>Mortality</t>
        </is>
      </c>
      <c r="AY391" t="inlineStr">
        <is>
          <t>Mortality</t>
        </is>
      </c>
      <c r="AZ391" t="inlineStr">
        <is>
          <t>LC50</t>
        </is>
      </c>
      <c r="BA391"/>
      <c r="BB391" t="n">
        <v>4.0</v>
      </c>
      <c r="BC391"/>
      <c r="BD391"/>
      <c r="BE391"/>
      <c r="BF391"/>
      <c r="BG391" t="inlineStr">
        <is>
          <t>Day(s)</t>
        </is>
      </c>
      <c r="BH391"/>
      <c r="BI391" t="inlineStr">
        <is>
          <t>DTXSID2020761</t>
        </is>
      </c>
      <c r="BJ391"/>
      <c r="BK391"/>
      <c r="BL391"/>
      <c r="BM391"/>
      <c r="BN391"/>
      <c r="BO391"/>
      <c r="BP391"/>
      <c r="BQ391"/>
      <c r="BR391"/>
      <c r="BS391"/>
      <c r="BT391" t="inlineStr">
        <is>
          <t>--</t>
        </is>
      </c>
      <c r="BU391"/>
      <c r="BV391"/>
      <c r="BW391"/>
      <c r="BX391"/>
      <c r="BY391"/>
      <c r="BZ391"/>
      <c r="CA391"/>
      <c r="CB391"/>
      <c r="CC391"/>
      <c r="CD391"/>
      <c r="CE391"/>
      <c r="CF391"/>
      <c r="CG391"/>
      <c r="CH391"/>
      <c r="CI391" t="inlineStr">
        <is>
          <t xml:space="preserve"> CONTR/FOLLOWED STANDARD METHOD// </t>
        </is>
      </c>
      <c r="CJ391" t="inlineStr">
        <is>
          <t xml:space="preserve">   CONTR/FOLLOWED STANDARD METHOD// </t>
        </is>
      </c>
      <c r="CK391" t="inlineStr">
        <is>
          <t>Pickering,Q.H., and C. Henderson</t>
        </is>
      </c>
      <c r="CL391" t="n">
        <v>728.0</v>
      </c>
      <c r="CM391" t="inlineStr">
        <is>
          <t>Acute Toxicity of Some Important Petrochemicals to Fish</t>
        </is>
      </c>
      <c r="CN391" t="inlineStr">
        <is>
          <t>J. Water Pollut. Control Fed.38(9): 1419-1429</t>
        </is>
      </c>
      <c r="CO391" t="n">
        <v>1966.0</v>
      </c>
      <c r="CP391" t="inlineStr">
        <is>
          <t>Pickering,Q.H., and C. Henderson (1966). Acute Toxicity of Some Important Petrochemicals to Fish. J. Water Pollut. Control Fed., 38, (9), 1419-1429. ECOREF#:728</t>
        </is>
      </c>
    </row>
    <row r="392">
      <c r="A392" t="n">
        <v>78795.0</v>
      </c>
      <c r="B392" t="inlineStr">
        <is>
          <t>Isoprene</t>
        </is>
      </c>
      <c r="C392"/>
      <c r="D392" t="inlineStr">
        <is>
          <t>Unmeasured</t>
        </is>
      </c>
      <c r="E392" t="inlineStr">
        <is>
          <t>Not coded</t>
        </is>
      </c>
      <c r="F392"/>
      <c r="G392"/>
      <c r="H392"/>
      <c r="I392"/>
      <c r="J392"/>
      <c r="K392"/>
      <c r="L392" t="inlineStr">
        <is>
          <t>Pimephales promelas</t>
        </is>
      </c>
      <c r="M392" t="inlineStr">
        <is>
          <t>Fathead Minnow</t>
        </is>
      </c>
      <c r="N392"/>
      <c r="O392"/>
      <c r="P392" t="n">
        <v>1.0</v>
      </c>
      <c r="Q392"/>
      <c r="R392"/>
      <c r="S392"/>
      <c r="T392"/>
      <c r="U392" t="inlineStr">
        <is>
          <t>Day(s)</t>
        </is>
      </c>
      <c r="V392" t="inlineStr">
        <is>
          <t>Static</t>
        </is>
      </c>
      <c r="W392" t="inlineStr">
        <is>
          <t>Fresh water</t>
        </is>
      </c>
      <c r="X392" t="inlineStr">
        <is>
          <t>Lab</t>
        </is>
      </c>
      <c r="Y392"/>
      <c r="Z392" t="inlineStr">
        <is>
          <t>Formulation</t>
        </is>
      </c>
      <c r="AA392"/>
      <c r="AB392" t="n">
        <v>80.0</v>
      </c>
      <c r="AC392"/>
      <c r="AD392"/>
      <c r="AE392"/>
      <c r="AF392"/>
      <c r="AG392" t="inlineStr">
        <is>
          <t>AI mg/L</t>
        </is>
      </c>
      <c r="AH392"/>
      <c r="AI392"/>
      <c r="AJ392"/>
      <c r="AK392"/>
      <c r="AL392"/>
      <c r="AM392"/>
      <c r="AN392"/>
      <c r="AO392"/>
      <c r="AP392"/>
      <c r="AQ392"/>
      <c r="AR392"/>
      <c r="AS392"/>
      <c r="AT392"/>
      <c r="AU392"/>
      <c r="AV392"/>
      <c r="AW392"/>
      <c r="AX392" t="inlineStr">
        <is>
          <t>Mortality</t>
        </is>
      </c>
      <c r="AY392" t="inlineStr">
        <is>
          <t>Mortality</t>
        </is>
      </c>
      <c r="AZ392" t="inlineStr">
        <is>
          <t>LC50</t>
        </is>
      </c>
      <c r="BA392"/>
      <c r="BB392" t="n">
        <v>4.0</v>
      </c>
      <c r="BC392"/>
      <c r="BD392"/>
      <c r="BE392"/>
      <c r="BF392"/>
      <c r="BG392" t="inlineStr">
        <is>
          <t>Day(s)</t>
        </is>
      </c>
      <c r="BH392"/>
      <c r="BI392" t="inlineStr">
        <is>
          <t>DTXSID2020761</t>
        </is>
      </c>
      <c r="BJ392"/>
      <c r="BK392"/>
      <c r="BL392"/>
      <c r="BM392"/>
      <c r="BN392"/>
      <c r="BO392"/>
      <c r="BP392"/>
      <c r="BQ392"/>
      <c r="BR392"/>
      <c r="BS392"/>
      <c r="BT392" t="inlineStr">
        <is>
          <t>--</t>
        </is>
      </c>
      <c r="BU392"/>
      <c r="BV392"/>
      <c r="BW392"/>
      <c r="BX392"/>
      <c r="BY392"/>
      <c r="BZ392"/>
      <c r="CA392"/>
      <c r="CB392"/>
      <c r="CC392"/>
      <c r="CD392"/>
      <c r="CE392"/>
      <c r="CF392"/>
      <c r="CG392"/>
      <c r="CH392"/>
      <c r="CI392" t="inlineStr">
        <is>
          <t xml:space="preserve"> CONTR/FOLLOWED STANDARD METHOD// </t>
        </is>
      </c>
      <c r="CJ392" t="inlineStr">
        <is>
          <t xml:space="preserve">   CONTR/FOLLOWED STANDARD METHOD// </t>
        </is>
      </c>
      <c r="CK392" t="inlineStr">
        <is>
          <t>Pickering,Q.H., and C. Henderson</t>
        </is>
      </c>
      <c r="CL392" t="n">
        <v>728.0</v>
      </c>
      <c r="CM392" t="inlineStr">
        <is>
          <t>Acute Toxicity of Some Important Petrochemicals to Fish</t>
        </is>
      </c>
      <c r="CN392" t="inlineStr">
        <is>
          <t>J. Water Pollut. Control Fed.38(9): 1419-1429</t>
        </is>
      </c>
      <c r="CO392" t="n">
        <v>1966.0</v>
      </c>
      <c r="CP392" t="inlineStr">
        <is>
          <t>Pickering,Q.H., and C. Henderson (1966). Acute Toxicity of Some Important Petrochemicals to Fish. J. Water Pollut. Control Fed., 38, (9), 1419-1429. ECOREF#:728</t>
        </is>
      </c>
    </row>
    <row r="393">
      <c r="A393" t="n">
        <v>78795.0</v>
      </c>
      <c r="B393" t="inlineStr">
        <is>
          <t>Isoprene</t>
        </is>
      </c>
      <c r="C393"/>
      <c r="D393" t="inlineStr">
        <is>
          <t>Unmeasured</t>
        </is>
      </c>
      <c r="E393" t="inlineStr">
        <is>
          <t>Not coded</t>
        </is>
      </c>
      <c r="F393"/>
      <c r="G393"/>
      <c r="H393"/>
      <c r="I393"/>
      <c r="J393"/>
      <c r="K393"/>
      <c r="L393" t="inlineStr">
        <is>
          <t>Pimephales promelas</t>
        </is>
      </c>
      <c r="M393" t="inlineStr">
        <is>
          <t>Fathead Minnow</t>
        </is>
      </c>
      <c r="N393"/>
      <c r="O393"/>
      <c r="P393" t="n">
        <v>1.0</v>
      </c>
      <c r="Q393"/>
      <c r="R393"/>
      <c r="S393"/>
      <c r="T393"/>
      <c r="U393" t="inlineStr">
        <is>
          <t>Day(s)</t>
        </is>
      </c>
      <c r="V393" t="inlineStr">
        <is>
          <t>Static</t>
        </is>
      </c>
      <c r="W393" t="inlineStr">
        <is>
          <t>Fresh water</t>
        </is>
      </c>
      <c r="X393" t="inlineStr">
        <is>
          <t>Lab</t>
        </is>
      </c>
      <c r="Y393"/>
      <c r="Z393" t="inlineStr">
        <is>
          <t>Formulation</t>
        </is>
      </c>
      <c r="AA393"/>
      <c r="AB393" t="n">
        <v>85.0</v>
      </c>
      <c r="AC393"/>
      <c r="AD393"/>
      <c r="AE393"/>
      <c r="AF393"/>
      <c r="AG393" t="inlineStr">
        <is>
          <t>AI mg/L</t>
        </is>
      </c>
      <c r="AH393"/>
      <c r="AI393"/>
      <c r="AJ393"/>
      <c r="AK393"/>
      <c r="AL393"/>
      <c r="AM393"/>
      <c r="AN393"/>
      <c r="AO393"/>
      <c r="AP393"/>
      <c r="AQ393"/>
      <c r="AR393"/>
      <c r="AS393"/>
      <c r="AT393"/>
      <c r="AU393"/>
      <c r="AV393"/>
      <c r="AW393"/>
      <c r="AX393" t="inlineStr">
        <is>
          <t>Mortality</t>
        </is>
      </c>
      <c r="AY393" t="inlineStr">
        <is>
          <t>Mortality</t>
        </is>
      </c>
      <c r="AZ393" t="inlineStr">
        <is>
          <t>LC50</t>
        </is>
      </c>
      <c r="BA393"/>
      <c r="BB393" t="n">
        <v>4.0</v>
      </c>
      <c r="BC393"/>
      <c r="BD393"/>
      <c r="BE393"/>
      <c r="BF393"/>
      <c r="BG393" t="inlineStr">
        <is>
          <t>Day(s)</t>
        </is>
      </c>
      <c r="BH393"/>
      <c r="BI393" t="inlineStr">
        <is>
          <t>DTXSID2020761</t>
        </is>
      </c>
      <c r="BJ393"/>
      <c r="BK393"/>
      <c r="BL393"/>
      <c r="BM393"/>
      <c r="BN393"/>
      <c r="BO393"/>
      <c r="BP393"/>
      <c r="BQ393"/>
      <c r="BR393"/>
      <c r="BS393"/>
      <c r="BT393" t="inlineStr">
        <is>
          <t>--</t>
        </is>
      </c>
      <c r="BU393"/>
      <c r="BV393"/>
      <c r="BW393"/>
      <c r="BX393"/>
      <c r="BY393"/>
      <c r="BZ393"/>
      <c r="CA393"/>
      <c r="CB393"/>
      <c r="CC393"/>
      <c r="CD393"/>
      <c r="CE393"/>
      <c r="CF393"/>
      <c r="CG393"/>
      <c r="CH393"/>
      <c r="CI393" t="inlineStr">
        <is>
          <t xml:space="preserve"> CONTR/FOLLOWED STANDARD METHOD// </t>
        </is>
      </c>
      <c r="CJ393" t="inlineStr">
        <is>
          <t xml:space="preserve">   CONTR/FOLLOWED STANDARD METHOD// </t>
        </is>
      </c>
      <c r="CK393" t="inlineStr">
        <is>
          <t>Pickering,Q.H., and C. Henderson</t>
        </is>
      </c>
      <c r="CL393" t="n">
        <v>728.0</v>
      </c>
      <c r="CM393" t="inlineStr">
        <is>
          <t>Acute Toxicity of Some Important Petrochemicals to Fish</t>
        </is>
      </c>
      <c r="CN393" t="inlineStr">
        <is>
          <t>J. Water Pollut. Control Fed.38(9): 1419-1429</t>
        </is>
      </c>
      <c r="CO393" t="n">
        <v>1966.0</v>
      </c>
      <c r="CP393" t="inlineStr">
        <is>
          <t>Pickering,Q.H., and C. Henderson (1966). Acute Toxicity of Some Important Petrochemicals to Fish. J. Water Pollut. Control Fed., 38, (9), 1419-1429. ECOREF#:728</t>
        </is>
      </c>
    </row>
    <row r="394">
      <c r="A394" t="n">
        <v>78795.0</v>
      </c>
      <c r="B394" t="inlineStr">
        <is>
          <t>Isoprene</t>
        </is>
      </c>
      <c r="C394"/>
      <c r="D394" t="inlineStr">
        <is>
          <t>Unmeasured</t>
        </is>
      </c>
      <c r="E394" t="inlineStr">
        <is>
          <t>Not coded</t>
        </is>
      </c>
      <c r="F394"/>
      <c r="G394"/>
      <c r="H394"/>
      <c r="I394"/>
      <c r="J394"/>
      <c r="K394"/>
      <c r="L394" t="inlineStr">
        <is>
          <t>Pimephales promelas</t>
        </is>
      </c>
      <c r="M394" t="inlineStr">
        <is>
          <t>Fathead Minnow</t>
        </is>
      </c>
      <c r="N394"/>
      <c r="O394"/>
      <c r="P394"/>
      <c r="Q394"/>
      <c r="R394"/>
      <c r="S394"/>
      <c r="T394"/>
      <c r="U394"/>
      <c r="V394" t="inlineStr">
        <is>
          <t>Static</t>
        </is>
      </c>
      <c r="W394" t="inlineStr">
        <is>
          <t>Fresh water</t>
        </is>
      </c>
      <c r="X394" t="inlineStr">
        <is>
          <t>Lab</t>
        </is>
      </c>
      <c r="Y394"/>
      <c r="Z394" t="inlineStr">
        <is>
          <t>Formulation</t>
        </is>
      </c>
      <c r="AA394"/>
      <c r="AB394" t="n">
        <v>86.51</v>
      </c>
      <c r="AC394"/>
      <c r="AD394" t="n">
        <v>74.19</v>
      </c>
      <c r="AE394"/>
      <c r="AF394" t="n">
        <v>97.96</v>
      </c>
      <c r="AG394" t="inlineStr">
        <is>
          <t>AI mg/L</t>
        </is>
      </c>
      <c r="AH394"/>
      <c r="AI394"/>
      <c r="AJ394"/>
      <c r="AK394"/>
      <c r="AL394"/>
      <c r="AM394"/>
      <c r="AN394"/>
      <c r="AO394"/>
      <c r="AP394"/>
      <c r="AQ394"/>
      <c r="AR394"/>
      <c r="AS394"/>
      <c r="AT394"/>
      <c r="AU394"/>
      <c r="AV394"/>
      <c r="AW394"/>
      <c r="AX394" t="inlineStr">
        <is>
          <t>Mortality</t>
        </is>
      </c>
      <c r="AY394" t="inlineStr">
        <is>
          <t>Mortality</t>
        </is>
      </c>
      <c r="AZ394" t="inlineStr">
        <is>
          <t>LC50</t>
        </is>
      </c>
      <c r="BA394"/>
      <c r="BB394" t="n">
        <v>4.0</v>
      </c>
      <c r="BC394"/>
      <c r="BD394"/>
      <c r="BE394"/>
      <c r="BF394"/>
      <c r="BG394" t="inlineStr">
        <is>
          <t>Day(s)</t>
        </is>
      </c>
      <c r="BH394"/>
      <c r="BI394" t="inlineStr">
        <is>
          <t>DTXSID2020761</t>
        </is>
      </c>
      <c r="BJ394"/>
      <c r="BK394"/>
      <c r="BL394"/>
      <c r="BM394"/>
      <c r="BN394"/>
      <c r="BO394"/>
      <c r="BP394"/>
      <c r="BQ394"/>
      <c r="BR394"/>
      <c r="BS394"/>
      <c r="BT394" t="inlineStr">
        <is>
          <t>--</t>
        </is>
      </c>
      <c r="BU394"/>
      <c r="BV394"/>
      <c r="BW394"/>
      <c r="BX394"/>
      <c r="BY394"/>
      <c r="BZ394"/>
      <c r="CA394"/>
      <c r="CB394"/>
      <c r="CC394"/>
      <c r="CD394"/>
      <c r="CE394"/>
      <c r="CF394"/>
      <c r="CG394"/>
      <c r="CH394"/>
      <c r="CI394" t="inlineStr">
        <is>
          <t xml:space="preserve"> CONTR/FOLLOWED STANDARD METHOD// </t>
        </is>
      </c>
      <c r="CJ394" t="inlineStr">
        <is>
          <t xml:space="preserve">   CONTR/FOLLOWED STANDARD METHOD// </t>
        </is>
      </c>
      <c r="CK394" t="inlineStr">
        <is>
          <t>Pickering,Q.H., and C. Henderson</t>
        </is>
      </c>
      <c r="CL394" t="n">
        <v>728.0</v>
      </c>
      <c r="CM394" t="inlineStr">
        <is>
          <t>Acute Toxicity of Some Important Petrochemicals to Fish</t>
        </is>
      </c>
      <c r="CN394" t="inlineStr">
        <is>
          <t>J. Water Pollut. Control Fed.38(9): 1419-1429</t>
        </is>
      </c>
      <c r="CO394" t="n">
        <v>1966.0</v>
      </c>
      <c r="CP394" t="inlineStr">
        <is>
          <t>Pickering,Q.H., and C. Henderson (1966). Acute Toxicity of Some Important Petrochemicals to Fish. J. Water Pollut. Control Fed., 38, (9), 1419-1429. ECOREF#:728</t>
        </is>
      </c>
    </row>
    <row r="395">
      <c r="A395" t="n">
        <v>78795.0</v>
      </c>
      <c r="B395" t="inlineStr">
        <is>
          <t>Isoprene</t>
        </is>
      </c>
      <c r="C395"/>
      <c r="D395" t="inlineStr">
        <is>
          <t>Unmeasured</t>
        </is>
      </c>
      <c r="E395" t="inlineStr">
        <is>
          <t>Not coded</t>
        </is>
      </c>
      <c r="F395"/>
      <c r="G395"/>
      <c r="H395"/>
      <c r="I395"/>
      <c r="J395"/>
      <c r="K395"/>
      <c r="L395" t="inlineStr">
        <is>
          <t>Pimephales promelas</t>
        </is>
      </c>
      <c r="M395" t="inlineStr">
        <is>
          <t>Fathead Minnow</t>
        </is>
      </c>
      <c r="N395"/>
      <c r="O395"/>
      <c r="P395" t="n">
        <v>10.0</v>
      </c>
      <c r="Q395"/>
      <c r="R395"/>
      <c r="S395"/>
      <c r="T395"/>
      <c r="U395" t="inlineStr">
        <is>
          <t>Day(s)</t>
        </is>
      </c>
      <c r="V395" t="inlineStr">
        <is>
          <t>Static</t>
        </is>
      </c>
      <c r="W395" t="inlineStr">
        <is>
          <t>Fresh water</t>
        </is>
      </c>
      <c r="X395" t="inlineStr">
        <is>
          <t>Lab</t>
        </is>
      </c>
      <c r="Y395"/>
      <c r="Z395" t="inlineStr">
        <is>
          <t>Formulation</t>
        </is>
      </c>
      <c r="AA395"/>
      <c r="AB395" t="n">
        <v>75.0</v>
      </c>
      <c r="AC395"/>
      <c r="AD395"/>
      <c r="AE395"/>
      <c r="AF395"/>
      <c r="AG395" t="inlineStr">
        <is>
          <t>AI mg/L</t>
        </is>
      </c>
      <c r="AH395"/>
      <c r="AI395"/>
      <c r="AJ395"/>
      <c r="AK395"/>
      <c r="AL395"/>
      <c r="AM395"/>
      <c r="AN395"/>
      <c r="AO395"/>
      <c r="AP395"/>
      <c r="AQ395"/>
      <c r="AR395"/>
      <c r="AS395"/>
      <c r="AT395"/>
      <c r="AU395"/>
      <c r="AV395"/>
      <c r="AW395"/>
      <c r="AX395" t="inlineStr">
        <is>
          <t>Mortality</t>
        </is>
      </c>
      <c r="AY395" t="inlineStr">
        <is>
          <t>Mortality</t>
        </is>
      </c>
      <c r="AZ395" t="inlineStr">
        <is>
          <t>LC50</t>
        </is>
      </c>
      <c r="BA395"/>
      <c r="BB395" t="n">
        <v>4.0</v>
      </c>
      <c r="BC395"/>
      <c r="BD395"/>
      <c r="BE395"/>
      <c r="BF395"/>
      <c r="BG395" t="inlineStr">
        <is>
          <t>Day(s)</t>
        </is>
      </c>
      <c r="BH395"/>
      <c r="BI395" t="inlineStr">
        <is>
          <t>DTXSID2020761</t>
        </is>
      </c>
      <c r="BJ395"/>
      <c r="BK395"/>
      <c r="BL395"/>
      <c r="BM395"/>
      <c r="BN395"/>
      <c r="BO395"/>
      <c r="BP395"/>
      <c r="BQ395"/>
      <c r="BR395"/>
      <c r="BS395"/>
      <c r="BT395" t="inlineStr">
        <is>
          <t>--</t>
        </is>
      </c>
      <c r="BU395"/>
      <c r="BV395"/>
      <c r="BW395"/>
      <c r="BX395"/>
      <c r="BY395"/>
      <c r="BZ395"/>
      <c r="CA395"/>
      <c r="CB395"/>
      <c r="CC395"/>
      <c r="CD395"/>
      <c r="CE395"/>
      <c r="CF395"/>
      <c r="CG395"/>
      <c r="CH395"/>
      <c r="CI395" t="inlineStr">
        <is>
          <t xml:space="preserve"> CONTR/FOLLOWED STANDARD METHOD// </t>
        </is>
      </c>
      <c r="CJ395" t="inlineStr">
        <is>
          <t xml:space="preserve">   CONTR/FOLLOWED STANDARD METHOD// </t>
        </is>
      </c>
      <c r="CK395" t="inlineStr">
        <is>
          <t>Pickering,Q.H., and C. Henderson</t>
        </is>
      </c>
      <c r="CL395" t="n">
        <v>728.0</v>
      </c>
      <c r="CM395" t="inlineStr">
        <is>
          <t>Acute Toxicity of Some Important Petrochemicals to Fish</t>
        </is>
      </c>
      <c r="CN395" t="inlineStr">
        <is>
          <t>J. Water Pollut. Control Fed.38(9): 1419-1429</t>
        </is>
      </c>
      <c r="CO395" t="n">
        <v>1966.0</v>
      </c>
      <c r="CP395" t="inlineStr">
        <is>
          <t>Pickering,Q.H., and C. Henderson (1966). Acute Toxicity of Some Important Petrochemicals to Fish. J. Water Pollut. Control Fed., 38, (9), 1419-1429. ECOREF#:728</t>
        </is>
      </c>
    </row>
    <row r="396">
      <c r="A396" t="n">
        <v>78795.0</v>
      </c>
      <c r="B396" t="inlineStr">
        <is>
          <t>Isoprene</t>
        </is>
      </c>
      <c r="C396"/>
      <c r="D396" t="inlineStr">
        <is>
          <t>Unmeasured</t>
        </is>
      </c>
      <c r="E396" t="inlineStr">
        <is>
          <t>Not coded</t>
        </is>
      </c>
      <c r="F396"/>
      <c r="G396"/>
      <c r="H396"/>
      <c r="I396"/>
      <c r="J396"/>
      <c r="K396"/>
      <c r="L396" t="inlineStr">
        <is>
          <t>Pimephales promelas</t>
        </is>
      </c>
      <c r="M396" t="inlineStr">
        <is>
          <t>Fathead Minnow</t>
        </is>
      </c>
      <c r="N396"/>
      <c r="O396"/>
      <c r="P396" t="n">
        <v>1.0</v>
      </c>
      <c r="Q396"/>
      <c r="R396"/>
      <c r="S396"/>
      <c r="T396"/>
      <c r="U396" t="inlineStr">
        <is>
          <t>Day(s)</t>
        </is>
      </c>
      <c r="V396" t="inlineStr">
        <is>
          <t>Static</t>
        </is>
      </c>
      <c r="W396" t="inlineStr">
        <is>
          <t>Fresh water</t>
        </is>
      </c>
      <c r="X396" t="inlineStr">
        <is>
          <t>Lab</t>
        </is>
      </c>
      <c r="Y396"/>
      <c r="Z396" t="inlineStr">
        <is>
          <t>Formulation</t>
        </is>
      </c>
      <c r="AA396"/>
      <c r="AB396" t="n">
        <v>77.0</v>
      </c>
      <c r="AC396"/>
      <c r="AD396"/>
      <c r="AE396"/>
      <c r="AF396"/>
      <c r="AG396" t="inlineStr">
        <is>
          <t>AI mg/L</t>
        </is>
      </c>
      <c r="AH396"/>
      <c r="AI396"/>
      <c r="AJ396"/>
      <c r="AK396"/>
      <c r="AL396"/>
      <c r="AM396"/>
      <c r="AN396"/>
      <c r="AO396"/>
      <c r="AP396"/>
      <c r="AQ396"/>
      <c r="AR396"/>
      <c r="AS396"/>
      <c r="AT396"/>
      <c r="AU396"/>
      <c r="AV396"/>
      <c r="AW396"/>
      <c r="AX396" t="inlineStr">
        <is>
          <t>Mortality</t>
        </is>
      </c>
      <c r="AY396" t="inlineStr">
        <is>
          <t>Mortality</t>
        </is>
      </c>
      <c r="AZ396" t="inlineStr">
        <is>
          <t>LC50</t>
        </is>
      </c>
      <c r="BA396"/>
      <c r="BB396" t="n">
        <v>4.0</v>
      </c>
      <c r="BC396"/>
      <c r="BD396"/>
      <c r="BE396"/>
      <c r="BF396"/>
      <c r="BG396" t="inlineStr">
        <is>
          <t>Day(s)</t>
        </is>
      </c>
      <c r="BH396"/>
      <c r="BI396" t="inlineStr">
        <is>
          <t>DTXSID2020761</t>
        </is>
      </c>
      <c r="BJ396"/>
      <c r="BK396"/>
      <c r="BL396"/>
      <c r="BM396"/>
      <c r="BN396"/>
      <c r="BO396"/>
      <c r="BP396"/>
      <c r="BQ396"/>
      <c r="BR396"/>
      <c r="BS396"/>
      <c r="BT396" t="inlineStr">
        <is>
          <t>--</t>
        </is>
      </c>
      <c r="BU396"/>
      <c r="BV396"/>
      <c r="BW396"/>
      <c r="BX396"/>
      <c r="BY396"/>
      <c r="BZ396"/>
      <c r="CA396"/>
      <c r="CB396"/>
      <c r="CC396"/>
      <c r="CD396"/>
      <c r="CE396"/>
      <c r="CF396"/>
      <c r="CG396"/>
      <c r="CH396"/>
      <c r="CI396" t="inlineStr">
        <is>
          <t xml:space="preserve"> CONTR/FOLLOWED STANDARD METHOD// </t>
        </is>
      </c>
      <c r="CJ396" t="inlineStr">
        <is>
          <t xml:space="preserve">   CONTR/FOLLOWED STANDARD METHOD// </t>
        </is>
      </c>
      <c r="CK396" t="inlineStr">
        <is>
          <t>Pickering,Q.H., and C. Henderson</t>
        </is>
      </c>
      <c r="CL396" t="n">
        <v>728.0</v>
      </c>
      <c r="CM396" t="inlineStr">
        <is>
          <t>Acute Toxicity of Some Important Petrochemicals to Fish</t>
        </is>
      </c>
      <c r="CN396" t="inlineStr">
        <is>
          <t>J. Water Pollut. Control Fed.38(9): 1419-1429</t>
        </is>
      </c>
      <c r="CO396" t="n">
        <v>1966.0</v>
      </c>
      <c r="CP396" t="inlineStr">
        <is>
          <t>Pickering,Q.H., and C. Henderson (1966). Acute Toxicity of Some Important Petrochemicals to Fish. J. Water Pollut. Control Fed., 38, (9), 1419-1429. ECOREF#:728</t>
        </is>
      </c>
    </row>
    <row r="397">
      <c r="A397" t="n">
        <v>78795.0</v>
      </c>
      <c r="B397" t="inlineStr">
        <is>
          <t>Isoprene</t>
        </is>
      </c>
      <c r="C397"/>
      <c r="D397" t="inlineStr">
        <is>
          <t>Unmeasured</t>
        </is>
      </c>
      <c r="E397" t="inlineStr">
        <is>
          <t>Not coded</t>
        </is>
      </c>
      <c r="F397"/>
      <c r="G397"/>
      <c r="H397"/>
      <c r="I397"/>
      <c r="J397"/>
      <c r="K397"/>
      <c r="L397" t="inlineStr">
        <is>
          <t>Pimephales promelas</t>
        </is>
      </c>
      <c r="M397" t="inlineStr">
        <is>
          <t>Fathead Minnow</t>
        </is>
      </c>
      <c r="N397"/>
      <c r="O397"/>
      <c r="P397" t="n">
        <v>10.0</v>
      </c>
      <c r="Q397"/>
      <c r="R397"/>
      <c r="S397"/>
      <c r="T397"/>
      <c r="U397" t="inlineStr">
        <is>
          <t>Day(s)</t>
        </is>
      </c>
      <c r="V397" t="inlineStr">
        <is>
          <t>Static</t>
        </is>
      </c>
      <c r="W397" t="inlineStr">
        <is>
          <t>Fresh water</t>
        </is>
      </c>
      <c r="X397" t="inlineStr">
        <is>
          <t>Lab</t>
        </is>
      </c>
      <c r="Y397"/>
      <c r="Z397" t="inlineStr">
        <is>
          <t>Formulation</t>
        </is>
      </c>
      <c r="AA397"/>
      <c r="AB397" t="n">
        <v>78.0</v>
      </c>
      <c r="AC397"/>
      <c r="AD397"/>
      <c r="AE397"/>
      <c r="AF397"/>
      <c r="AG397" t="inlineStr">
        <is>
          <t>AI mg/L</t>
        </is>
      </c>
      <c r="AH397"/>
      <c r="AI397"/>
      <c r="AJ397"/>
      <c r="AK397"/>
      <c r="AL397"/>
      <c r="AM397"/>
      <c r="AN397"/>
      <c r="AO397"/>
      <c r="AP397"/>
      <c r="AQ397"/>
      <c r="AR397"/>
      <c r="AS397"/>
      <c r="AT397"/>
      <c r="AU397"/>
      <c r="AV397"/>
      <c r="AW397"/>
      <c r="AX397" t="inlineStr">
        <is>
          <t>Mortality</t>
        </is>
      </c>
      <c r="AY397" t="inlineStr">
        <is>
          <t>Mortality</t>
        </is>
      </c>
      <c r="AZ397" t="inlineStr">
        <is>
          <t>LC50</t>
        </is>
      </c>
      <c r="BA397"/>
      <c r="BB397" t="n">
        <v>4.0</v>
      </c>
      <c r="BC397"/>
      <c r="BD397"/>
      <c r="BE397"/>
      <c r="BF397"/>
      <c r="BG397" t="inlineStr">
        <is>
          <t>Day(s)</t>
        </is>
      </c>
      <c r="BH397"/>
      <c r="BI397" t="inlineStr">
        <is>
          <t>DTXSID2020761</t>
        </is>
      </c>
      <c r="BJ397"/>
      <c r="BK397"/>
      <c r="BL397"/>
      <c r="BM397"/>
      <c r="BN397"/>
      <c r="BO397"/>
      <c r="BP397"/>
      <c r="BQ397"/>
      <c r="BR397"/>
      <c r="BS397"/>
      <c r="BT397" t="inlineStr">
        <is>
          <t>--</t>
        </is>
      </c>
      <c r="BU397"/>
      <c r="BV397"/>
      <c r="BW397"/>
      <c r="BX397"/>
      <c r="BY397"/>
      <c r="BZ397"/>
      <c r="CA397"/>
      <c r="CB397"/>
      <c r="CC397"/>
      <c r="CD397"/>
      <c r="CE397"/>
      <c r="CF397"/>
      <c r="CG397"/>
      <c r="CH397"/>
      <c r="CI397" t="inlineStr">
        <is>
          <t xml:space="preserve"> CONTR/FOLLOWED STANDARD METHOD// </t>
        </is>
      </c>
      <c r="CJ397" t="inlineStr">
        <is>
          <t xml:space="preserve">   CONTR/FOLLOWED STANDARD METHOD// </t>
        </is>
      </c>
      <c r="CK397" t="inlineStr">
        <is>
          <t>Pickering,Q.H., and C. Henderson</t>
        </is>
      </c>
      <c r="CL397" t="n">
        <v>728.0</v>
      </c>
      <c r="CM397" t="inlineStr">
        <is>
          <t>Acute Toxicity of Some Important Petrochemicals to Fish</t>
        </is>
      </c>
      <c r="CN397" t="inlineStr">
        <is>
          <t>J. Water Pollut. Control Fed.38(9): 1419-1429</t>
        </is>
      </c>
      <c r="CO397" t="n">
        <v>1966.0</v>
      </c>
      <c r="CP397" t="inlineStr">
        <is>
          <t>Pickering,Q.H., and C. Henderson (1966). Acute Toxicity of Some Important Petrochemicals to Fish. J. Water Pollut. Control Fed., 38, (9), 1419-1429. ECOREF#:728</t>
        </is>
      </c>
    </row>
    <row r="398">
      <c r="A398" t="n">
        <v>78795.0</v>
      </c>
      <c r="B398" t="inlineStr">
        <is>
          <t>Isoprene</t>
        </is>
      </c>
      <c r="C398"/>
      <c r="D398" t="inlineStr">
        <is>
          <t>Unmeasured</t>
        </is>
      </c>
      <c r="E398" t="inlineStr">
        <is>
          <t>Not coded</t>
        </is>
      </c>
      <c r="F398"/>
      <c r="G398"/>
      <c r="H398"/>
      <c r="I398"/>
      <c r="J398"/>
      <c r="K398"/>
      <c r="L398" t="inlineStr">
        <is>
          <t>Pimephales promelas</t>
        </is>
      </c>
      <c r="M398" t="inlineStr">
        <is>
          <t>Fathead Minnow</t>
        </is>
      </c>
      <c r="N398" t="inlineStr">
        <is>
          <t>Adult</t>
        </is>
      </c>
      <c r="O398"/>
      <c r="P398"/>
      <c r="Q398"/>
      <c r="R398"/>
      <c r="S398"/>
      <c r="T398"/>
      <c r="U398"/>
      <c r="V398" t="inlineStr">
        <is>
          <t>Static</t>
        </is>
      </c>
      <c r="W398" t="inlineStr">
        <is>
          <t>Fresh water</t>
        </is>
      </c>
      <c r="X398" t="inlineStr">
        <is>
          <t>Lab</t>
        </is>
      </c>
      <c r="Y398"/>
      <c r="Z398" t="inlineStr">
        <is>
          <t>Formulation</t>
        </is>
      </c>
      <c r="AA398"/>
      <c r="AB398" t="n">
        <v>75.0</v>
      </c>
      <c r="AC398"/>
      <c r="AD398"/>
      <c r="AE398"/>
      <c r="AF398"/>
      <c r="AG398" t="inlineStr">
        <is>
          <t>AI mg/L</t>
        </is>
      </c>
      <c r="AH398"/>
      <c r="AI398"/>
      <c r="AJ398"/>
      <c r="AK398"/>
      <c r="AL398"/>
      <c r="AM398"/>
      <c r="AN398"/>
      <c r="AO398"/>
      <c r="AP398"/>
      <c r="AQ398"/>
      <c r="AR398"/>
      <c r="AS398"/>
      <c r="AT398"/>
      <c r="AU398"/>
      <c r="AV398"/>
      <c r="AW398"/>
      <c r="AX398" t="inlineStr">
        <is>
          <t>Mortality</t>
        </is>
      </c>
      <c r="AY398" t="inlineStr">
        <is>
          <t>Mortality</t>
        </is>
      </c>
      <c r="AZ398" t="inlineStr">
        <is>
          <t>LC50</t>
        </is>
      </c>
      <c r="BA398"/>
      <c r="BB398" t="n">
        <v>4.0</v>
      </c>
      <c r="BC398"/>
      <c r="BD398"/>
      <c r="BE398"/>
      <c r="BF398"/>
      <c r="BG398" t="inlineStr">
        <is>
          <t>Day(s)</t>
        </is>
      </c>
      <c r="BH398"/>
      <c r="BI398" t="inlineStr">
        <is>
          <t>DTXSID2020761</t>
        </is>
      </c>
      <c r="BJ398"/>
      <c r="BK398"/>
      <c r="BL398"/>
      <c r="BM398"/>
      <c r="BN398"/>
      <c r="BO398"/>
      <c r="BP398"/>
      <c r="BQ398"/>
      <c r="BR398"/>
      <c r="BS398"/>
      <c r="BT398" t="inlineStr">
        <is>
          <t>--</t>
        </is>
      </c>
      <c r="BU398"/>
      <c r="BV398"/>
      <c r="BW398"/>
      <c r="BX398"/>
      <c r="BY398"/>
      <c r="BZ398"/>
      <c r="CA398"/>
      <c r="CB398"/>
      <c r="CC398"/>
      <c r="CD398"/>
      <c r="CE398"/>
      <c r="CF398"/>
      <c r="CG398"/>
      <c r="CH398"/>
      <c r="CI398" t="inlineStr">
        <is>
          <t xml:space="preserve"> CONTR/FOLLOWED STANDARD METHOD// </t>
        </is>
      </c>
      <c r="CJ398" t="inlineStr">
        <is>
          <t xml:space="preserve">   CONTR/FOLLOWED STANDARD METHOD// </t>
        </is>
      </c>
      <c r="CK398" t="inlineStr">
        <is>
          <t>Pickering,Q.H., and C. Henderson</t>
        </is>
      </c>
      <c r="CL398" t="n">
        <v>728.0</v>
      </c>
      <c r="CM398" t="inlineStr">
        <is>
          <t>Acute Toxicity of Some Important Petrochemicals to Fish</t>
        </is>
      </c>
      <c r="CN398" t="inlineStr">
        <is>
          <t>J. Water Pollut. Control Fed.38(9): 1419-1429</t>
        </is>
      </c>
      <c r="CO398" t="n">
        <v>1966.0</v>
      </c>
      <c r="CP398" t="inlineStr">
        <is>
          <t>Pickering,Q.H., and C. Henderson (1966). Acute Toxicity of Some Important Petrochemicals to Fish. J. Water Pollut. Control Fed., 38, (9), 1419-1429. ECOREF#:728</t>
        </is>
      </c>
    </row>
    <row r="399">
      <c r="A399" t="n">
        <v>78795.0</v>
      </c>
      <c r="B399" t="inlineStr">
        <is>
          <t>Isoprene</t>
        </is>
      </c>
      <c r="C399"/>
      <c r="D399" t="inlineStr">
        <is>
          <t>Unmeasured</t>
        </is>
      </c>
      <c r="E399" t="inlineStr">
        <is>
          <t>Not coded</t>
        </is>
      </c>
      <c r="F399"/>
      <c r="G399"/>
      <c r="H399"/>
      <c r="I399"/>
      <c r="J399"/>
      <c r="K399"/>
      <c r="L399" t="inlineStr">
        <is>
          <t>Pimephales promelas</t>
        </is>
      </c>
      <c r="M399" t="inlineStr">
        <is>
          <t>Fathead Minnow</t>
        </is>
      </c>
      <c r="N399"/>
      <c r="O399"/>
      <c r="P399"/>
      <c r="Q399"/>
      <c r="R399"/>
      <c r="S399"/>
      <c r="T399"/>
      <c r="U399"/>
      <c r="V399" t="inlineStr">
        <is>
          <t>Static</t>
        </is>
      </c>
      <c r="W399" t="inlineStr">
        <is>
          <t>Fresh water</t>
        </is>
      </c>
      <c r="X399" t="inlineStr">
        <is>
          <t>Lab</t>
        </is>
      </c>
      <c r="Y399"/>
      <c r="Z399" t="inlineStr">
        <is>
          <t>Formulation</t>
        </is>
      </c>
      <c r="AA399"/>
      <c r="AB399" t="n">
        <v>74.83</v>
      </c>
      <c r="AC399"/>
      <c r="AD399" t="n">
        <v>58.75</v>
      </c>
      <c r="AE399"/>
      <c r="AF399" t="n">
        <v>95.32</v>
      </c>
      <c r="AG399" t="inlineStr">
        <is>
          <t>AI mg/L</t>
        </is>
      </c>
      <c r="AH399"/>
      <c r="AI399"/>
      <c r="AJ399"/>
      <c r="AK399"/>
      <c r="AL399"/>
      <c r="AM399"/>
      <c r="AN399"/>
      <c r="AO399"/>
      <c r="AP399"/>
      <c r="AQ399"/>
      <c r="AR399"/>
      <c r="AS399"/>
      <c r="AT399"/>
      <c r="AU399"/>
      <c r="AV399"/>
      <c r="AW399"/>
      <c r="AX399" t="inlineStr">
        <is>
          <t>Mortality</t>
        </is>
      </c>
      <c r="AY399" t="inlineStr">
        <is>
          <t>Mortality</t>
        </is>
      </c>
      <c r="AZ399" t="inlineStr">
        <is>
          <t>LC50</t>
        </is>
      </c>
      <c r="BA399"/>
      <c r="BB399" t="n">
        <v>4.0</v>
      </c>
      <c r="BC399"/>
      <c r="BD399"/>
      <c r="BE399"/>
      <c r="BF399"/>
      <c r="BG399" t="inlineStr">
        <is>
          <t>Day(s)</t>
        </is>
      </c>
      <c r="BH399"/>
      <c r="BI399" t="inlineStr">
        <is>
          <t>DTXSID2020761</t>
        </is>
      </c>
      <c r="BJ399"/>
      <c r="BK399"/>
      <c r="BL399"/>
      <c r="BM399"/>
      <c r="BN399"/>
      <c r="BO399"/>
      <c r="BP399"/>
      <c r="BQ399"/>
      <c r="BR399"/>
      <c r="BS399"/>
      <c r="BT399" t="inlineStr">
        <is>
          <t>--</t>
        </is>
      </c>
      <c r="BU399"/>
      <c r="BV399"/>
      <c r="BW399"/>
      <c r="BX399"/>
      <c r="BY399"/>
      <c r="BZ399"/>
      <c r="CA399"/>
      <c r="CB399"/>
      <c r="CC399"/>
      <c r="CD399"/>
      <c r="CE399"/>
      <c r="CF399"/>
      <c r="CG399"/>
      <c r="CH399"/>
      <c r="CI399" t="inlineStr">
        <is>
          <t xml:space="preserve"> CONTR/FOLLOWED STANDARD METHOD// </t>
        </is>
      </c>
      <c r="CJ399" t="inlineStr">
        <is>
          <t xml:space="preserve">   CONTR/FOLLOWED STANDARD METHOD// </t>
        </is>
      </c>
      <c r="CK399" t="inlineStr">
        <is>
          <t>Pickering,Q.H., and C. Henderson</t>
        </is>
      </c>
      <c r="CL399" t="n">
        <v>728.0</v>
      </c>
      <c r="CM399" t="inlineStr">
        <is>
          <t>Acute Toxicity of Some Important Petrochemicals to Fish</t>
        </is>
      </c>
      <c r="CN399" t="inlineStr">
        <is>
          <t>J. Water Pollut. Control Fed.38(9): 1419-1429</t>
        </is>
      </c>
      <c r="CO399" t="n">
        <v>1966.0</v>
      </c>
      <c r="CP399" t="inlineStr">
        <is>
          <t>Pickering,Q.H., and C. Henderson (1966). Acute Toxicity of Some Important Petrochemicals to Fish. J. Water Pollut. Control Fed., 38, (9), 1419-1429. ECOREF#:728</t>
        </is>
      </c>
    </row>
    <row r="400">
      <c r="A400" t="n">
        <v>78831.0</v>
      </c>
      <c r="B400" t="inlineStr">
        <is>
          <t>2-Methyl-1-propanol</t>
        </is>
      </c>
      <c r="C400"/>
      <c r="D400" t="inlineStr">
        <is>
          <t>Measured</t>
        </is>
      </c>
      <c r="E400" t="inlineStr">
        <is>
          <t>Not coded</t>
        </is>
      </c>
      <c r="F400"/>
      <c r="G400"/>
      <c r="H400"/>
      <c r="I400"/>
      <c r="J400"/>
      <c r="K400"/>
      <c r="L400" t="inlineStr">
        <is>
          <t>Pimephales promelas</t>
        </is>
      </c>
      <c r="M400" t="inlineStr">
        <is>
          <t>Fathead Minnow</t>
        </is>
      </c>
      <c r="N400"/>
      <c r="O400"/>
      <c r="P400"/>
      <c r="Q400"/>
      <c r="R400"/>
      <c r="S400"/>
      <c r="T400"/>
      <c r="U400"/>
      <c r="V400" t="inlineStr">
        <is>
          <t>Flow-through</t>
        </is>
      </c>
      <c r="W400" t="inlineStr">
        <is>
          <t>Fresh water</t>
        </is>
      </c>
      <c r="X400" t="inlineStr">
        <is>
          <t>Lab</t>
        </is>
      </c>
      <c r="Y400"/>
      <c r="Z400" t="inlineStr">
        <is>
          <t>Active ingredient</t>
        </is>
      </c>
      <c r="AA400"/>
      <c r="AB400" t="n">
        <v>1510.0</v>
      </c>
      <c r="AC400"/>
      <c r="AD400" t="n">
        <v>1370.0</v>
      </c>
      <c r="AE400"/>
      <c r="AF400" t="n">
        <v>1670.0</v>
      </c>
      <c r="AG400" t="inlineStr">
        <is>
          <t>AI mg/L</t>
        </is>
      </c>
      <c r="AH400"/>
      <c r="AI400"/>
      <c r="AJ400"/>
      <c r="AK400"/>
      <c r="AL400"/>
      <c r="AM400"/>
      <c r="AN400"/>
      <c r="AO400"/>
      <c r="AP400"/>
      <c r="AQ400"/>
      <c r="AR400"/>
      <c r="AS400"/>
      <c r="AT400"/>
      <c r="AU400"/>
      <c r="AV400"/>
      <c r="AW400"/>
      <c r="AX400" t="inlineStr">
        <is>
          <t>Mortality</t>
        </is>
      </c>
      <c r="AY400" t="inlineStr">
        <is>
          <t>Mortality</t>
        </is>
      </c>
      <c r="AZ400" t="inlineStr">
        <is>
          <t>LC50</t>
        </is>
      </c>
      <c r="BA400"/>
      <c r="BB400" t="n">
        <v>4.0</v>
      </c>
      <c r="BC400"/>
      <c r="BD400"/>
      <c r="BE400"/>
      <c r="BF400"/>
      <c r="BG400" t="inlineStr">
        <is>
          <t>Day(s)</t>
        </is>
      </c>
      <c r="BH400"/>
      <c r="BI400" t="inlineStr">
        <is>
          <t>DTXSID0021759</t>
        </is>
      </c>
      <c r="BJ400" t="inlineStr">
        <is>
          <t>10.1016/0043-1354(85)90351-3</t>
        </is>
      </c>
      <c r="BK400"/>
      <c r="BL400"/>
      <c r="BM400"/>
      <c r="BN400"/>
      <c r="BO400"/>
      <c r="BP400"/>
      <c r="BQ400"/>
      <c r="BR400"/>
      <c r="BS400"/>
      <c r="BT400" t="inlineStr">
        <is>
          <t>--</t>
        </is>
      </c>
      <c r="BU400"/>
      <c r="BV400"/>
      <c r="BW400"/>
      <c r="BX400"/>
      <c r="BY400"/>
      <c r="BZ400"/>
      <c r="CA400"/>
      <c r="CB400"/>
      <c r="CC400"/>
      <c r="CD400"/>
      <c r="CE400"/>
      <c r="CF400"/>
      <c r="CG400"/>
      <c r="CH400"/>
      <c r="CI400"/>
      <c r="CJ400"/>
      <c r="CK400" t="inlineStr">
        <is>
          <t>Thurston,R.V., T.A. Gilfoil, E.L. Meyn, R.K. Zajdel, T.L. Aoki, and G.D. Veith</t>
        </is>
      </c>
      <c r="CL400" t="n">
        <v>12004.0</v>
      </c>
      <c r="CM400" t="inlineStr">
        <is>
          <t>Comparative Toxicity of Ten Organic Chemicals to Ten Common Aquatic Species</t>
        </is>
      </c>
      <c r="CN400" t="inlineStr">
        <is>
          <t>Water Res.19(9): 1145-1155</t>
        </is>
      </c>
      <c r="CO400" t="n">
        <v>1985.0</v>
      </c>
      <c r="CP400" t="inlineStr">
        <is>
          <t>Thurston,R.V., T.A. Gilfoil, E.L. Meyn, R.K. Zajdel, T.L. Aoki, and G.D. Veith (1985). Comparative Toxicity of Ten Organic Chemicals to Ten Common Aquatic Species. Water Res., 19, (9), 1145-1155. doi:10.1016/0043-1354(85)90351-3. ECOREF#:12004</t>
        </is>
      </c>
    </row>
    <row r="401">
      <c r="A401" t="n">
        <v>78831.0</v>
      </c>
      <c r="B401" t="inlineStr">
        <is>
          <t>2-Methyl-1-propanol</t>
        </is>
      </c>
      <c r="C401"/>
      <c r="D401" t="inlineStr">
        <is>
          <t>Measured</t>
        </is>
      </c>
      <c r="E401" t="inlineStr">
        <is>
          <t>Not coded</t>
        </is>
      </c>
      <c r="F401"/>
      <c r="G401" t="n">
        <v>99.0</v>
      </c>
      <c r="H401"/>
      <c r="I401"/>
      <c r="J401"/>
      <c r="K401"/>
      <c r="L401" t="inlineStr">
        <is>
          <t>Pimephales promelas</t>
        </is>
      </c>
      <c r="M401" t="inlineStr">
        <is>
          <t>Fathead Minnow</t>
        </is>
      </c>
      <c r="N401"/>
      <c r="O401"/>
      <c r="P401" t="n">
        <v>30.0</v>
      </c>
      <c r="Q401"/>
      <c r="R401"/>
      <c r="S401"/>
      <c r="T401"/>
      <c r="U401" t="inlineStr">
        <is>
          <t>Day(s)</t>
        </is>
      </c>
      <c r="V401" t="inlineStr">
        <is>
          <t>Flow-through</t>
        </is>
      </c>
      <c r="W401" t="inlineStr">
        <is>
          <t>Fresh water</t>
        </is>
      </c>
      <c r="X401" t="inlineStr">
        <is>
          <t>Lab</t>
        </is>
      </c>
      <c r="Y401"/>
      <c r="Z401" t="inlineStr">
        <is>
          <t>Active ingredient</t>
        </is>
      </c>
      <c r="AA401"/>
      <c r="AB401" t="n">
        <v>1430.0</v>
      </c>
      <c r="AC401"/>
      <c r="AD401" t="n">
        <v>1370.0</v>
      </c>
      <c r="AE401"/>
      <c r="AF401" t="n">
        <v>1490.0</v>
      </c>
      <c r="AG401" t="inlineStr">
        <is>
          <t>AI mg/L</t>
        </is>
      </c>
      <c r="AH401"/>
      <c r="AI401"/>
      <c r="AJ401"/>
      <c r="AK401"/>
      <c r="AL401"/>
      <c r="AM401"/>
      <c r="AN401"/>
      <c r="AO401"/>
      <c r="AP401"/>
      <c r="AQ401"/>
      <c r="AR401"/>
      <c r="AS401"/>
      <c r="AT401"/>
      <c r="AU401"/>
      <c r="AV401"/>
      <c r="AW401"/>
      <c r="AX401" t="inlineStr">
        <is>
          <t>Mortality</t>
        </is>
      </c>
      <c r="AY401" t="inlineStr">
        <is>
          <t>Mortality</t>
        </is>
      </c>
      <c r="AZ401" t="inlineStr">
        <is>
          <t>LC50</t>
        </is>
      </c>
      <c r="BA401"/>
      <c r="BB401" t="n">
        <v>4.0</v>
      </c>
      <c r="BC401"/>
      <c r="BD401"/>
      <c r="BE401"/>
      <c r="BF401"/>
      <c r="BG401" t="inlineStr">
        <is>
          <t>Day(s)</t>
        </is>
      </c>
      <c r="BH401" t="inlineStr">
        <is>
          <t>Pure</t>
        </is>
      </c>
      <c r="BI401" t="inlineStr">
        <is>
          <t>DTXSID0021759</t>
        </is>
      </c>
      <c r="BJ401"/>
      <c r="BK401"/>
      <c r="BL401"/>
      <c r="BM401"/>
      <c r="BN401"/>
      <c r="BO401"/>
      <c r="BP401"/>
      <c r="BQ401"/>
      <c r="BR401"/>
      <c r="BS401"/>
      <c r="BT401" t="inlineStr">
        <is>
          <t>--</t>
        </is>
      </c>
      <c r="BU401"/>
      <c r="BV401"/>
      <c r="BW401"/>
      <c r="BX401"/>
      <c r="BY401"/>
      <c r="BZ401"/>
      <c r="CA401"/>
      <c r="CB401"/>
      <c r="CC401"/>
      <c r="CD401"/>
      <c r="CE401"/>
      <c r="CF401"/>
      <c r="CG401"/>
      <c r="CH401"/>
      <c r="CI401" t="inlineStr">
        <is>
          <t xml:space="preserve"> Affected fish became lethargic.                           NR NA </t>
        </is>
      </c>
      <c r="CJ401" t="inlineStr">
        <is>
          <t xml:space="preserve">   Affected fish became lethargic.                           NR NA </t>
        </is>
      </c>
      <c r="CK401" t="inlineStr">
        <is>
          <t>Brooke,L.T., D.J. Call, D.L. Geiger, and C.E. Northcott</t>
        </is>
      </c>
      <c r="CL401" t="n">
        <v>12448.0</v>
      </c>
      <c r="CM401" t="inlineStr">
        <is>
          <t>Acute Toxicities of Organic Chemicals to Fathead Minnows (Pimephales promelas), Vol. 1</t>
        </is>
      </c>
      <c r="CN401" t="inlineStr">
        <is>
          <t>Center for Lake Superior Environmental Studies, University of Wisconsin-Superior, Superior, WI:414 p.</t>
        </is>
      </c>
      <c r="CO401" t="n">
        <v>1984.0</v>
      </c>
      <c r="CP401" t="inlineStr">
        <is>
          <t>Brooke,L.T., D.J. Call, D.L. Geiger, and C.E. Northcott (1984). Acute Toxicities of Organic Chemicals to Fathead Minnows (Pimephales promelas), Vol. 1. Center for Lake Superior Environmental Studies, University of Wisconsin-Superior, Superior, WI, 414 p. ECOREF#:12448</t>
        </is>
      </c>
    </row>
    <row r="402">
      <c r="A402" t="n">
        <v>78831.0</v>
      </c>
      <c r="B402" t="inlineStr">
        <is>
          <t>2-Methyl-1-propanol</t>
        </is>
      </c>
      <c r="C402"/>
      <c r="D402" t="inlineStr">
        <is>
          <t>Chemical analysis reported</t>
        </is>
      </c>
      <c r="E402" t="inlineStr">
        <is>
          <t>American Society for Testing and Materials</t>
        </is>
      </c>
      <c r="F402"/>
      <c r="G402"/>
      <c r="H402"/>
      <c r="I402"/>
      <c r="J402"/>
      <c r="K402"/>
      <c r="L402" t="inlineStr">
        <is>
          <t>Pimephales promelas</t>
        </is>
      </c>
      <c r="M402" t="inlineStr">
        <is>
          <t>Fathead Minnow</t>
        </is>
      </c>
      <c r="N402" t="inlineStr">
        <is>
          <t>Juvenile</t>
        </is>
      </c>
      <c r="O402"/>
      <c r="P402"/>
      <c r="Q402"/>
      <c r="R402" t="n">
        <v>28.0</v>
      </c>
      <c r="S402"/>
      <c r="T402" t="n">
        <v>34.0</v>
      </c>
      <c r="U402" t="inlineStr">
        <is>
          <t>Day(s)</t>
        </is>
      </c>
      <c r="V402" t="inlineStr">
        <is>
          <t>Flow-through</t>
        </is>
      </c>
      <c r="W402" t="inlineStr">
        <is>
          <t>Fresh water</t>
        </is>
      </c>
      <c r="X402" t="inlineStr">
        <is>
          <t>Lab</t>
        </is>
      </c>
      <c r="Y402"/>
      <c r="Z402" t="inlineStr">
        <is>
          <t>Active ingredient</t>
        </is>
      </c>
      <c r="AA402"/>
      <c r="AB402" t="n">
        <v>1430.0</v>
      </c>
      <c r="AC402"/>
      <c r="AD402" t="n">
        <v>1370.0</v>
      </c>
      <c r="AE402"/>
      <c r="AF402" t="n">
        <v>1490.0</v>
      </c>
      <c r="AG402" t="inlineStr">
        <is>
          <t>AI mg/L</t>
        </is>
      </c>
      <c r="AH402"/>
      <c r="AI402"/>
      <c r="AJ402"/>
      <c r="AK402"/>
      <c r="AL402"/>
      <c r="AM402"/>
      <c r="AN402"/>
      <c r="AO402"/>
      <c r="AP402"/>
      <c r="AQ402"/>
      <c r="AR402"/>
      <c r="AS402"/>
      <c r="AT402"/>
      <c r="AU402"/>
      <c r="AV402"/>
      <c r="AW402"/>
      <c r="AX402" t="inlineStr">
        <is>
          <t>Mortality</t>
        </is>
      </c>
      <c r="AY402" t="inlineStr">
        <is>
          <t>Mortality</t>
        </is>
      </c>
      <c r="AZ402" t="inlineStr">
        <is>
          <t>LC50</t>
        </is>
      </c>
      <c r="BA402"/>
      <c r="BB402" t="n">
        <v>4.0</v>
      </c>
      <c r="BC402"/>
      <c r="BD402"/>
      <c r="BE402"/>
      <c r="BF402"/>
      <c r="BG402" t="inlineStr">
        <is>
          <t>Day(s)</t>
        </is>
      </c>
      <c r="BH402"/>
      <c r="BI402" t="inlineStr">
        <is>
          <t>DTXSID0021759</t>
        </is>
      </c>
      <c r="BJ402" t="inlineStr">
        <is>
          <t>10.1016/0166-445X(85)90026-8</t>
        </is>
      </c>
      <c r="BK402"/>
      <c r="BL402" t="inlineStr">
        <is>
          <t>Acute</t>
        </is>
      </c>
      <c r="BM402"/>
      <c r="BN402"/>
      <c r="BO402"/>
      <c r="BP402"/>
      <c r="BQ402"/>
      <c r="BR402"/>
      <c r="BS402"/>
      <c r="BT402" t="inlineStr">
        <is>
          <t>--</t>
        </is>
      </c>
      <c r="BU402"/>
      <c r="BV402"/>
      <c r="BW402"/>
      <c r="BX402"/>
      <c r="BY402"/>
      <c r="BZ402"/>
      <c r="CA402"/>
      <c r="CB402"/>
      <c r="CC402"/>
      <c r="CD402"/>
      <c r="CE402"/>
      <c r="CF402"/>
      <c r="CG402"/>
      <c r="CH402"/>
      <c r="CI402"/>
      <c r="CJ402" t="inlineStr">
        <is>
          <t xml:space="preserve">SOURCE/NR//TMETH/E729-80 (1980)//MEDIA/AERATED, FILTERED LAKE SUPERIOR WATER//   </t>
        </is>
      </c>
      <c r="CK402" t="inlineStr">
        <is>
          <t>Broderius,S., and M. Kahl</t>
        </is>
      </c>
      <c r="CL402" t="n">
        <v>14128.0</v>
      </c>
      <c r="CM402" t="inlineStr">
        <is>
          <t>Acute Toxicity of Organic Chemical Mixtures to the Fathead Minnow</t>
        </is>
      </c>
      <c r="CN402" t="inlineStr">
        <is>
          <t>Aquat. Toxicol.6:307-322</t>
        </is>
      </c>
      <c r="CO402" t="n">
        <v>1985.0</v>
      </c>
      <c r="CP402" t="inlineStr">
        <is>
          <t>Broderius,S., and M. Kahl (1985). Acute Toxicity of Organic Chemical Mixtures to the Fathead Minnow. Aquat. Toxicol., 6, 307-322. doi:10.1016/0166-445X(85)90026-8. ECOREF#:14128</t>
        </is>
      </c>
    </row>
    <row r="403">
      <c r="A403" t="n">
        <v>78831.0</v>
      </c>
      <c r="B403" t="inlineStr">
        <is>
          <t>2-Methyl-1-propanol</t>
        </is>
      </c>
      <c r="C403"/>
      <c r="D403" t="inlineStr">
        <is>
          <t>Not reported</t>
        </is>
      </c>
      <c r="E403" t="inlineStr">
        <is>
          <t>Not coded</t>
        </is>
      </c>
      <c r="F403" t="inlineStr">
        <is>
          <t>&gt;</t>
        </is>
      </c>
      <c r="G403" t="n">
        <v>98.0</v>
      </c>
      <c r="H403"/>
      <c r="I403"/>
      <c r="J403"/>
      <c r="K403"/>
      <c r="L403" t="inlineStr">
        <is>
          <t>Pimephales promelas</t>
        </is>
      </c>
      <c r="M403" t="inlineStr">
        <is>
          <t>Fathead Minnow</t>
        </is>
      </c>
      <c r="N403"/>
      <c r="O403"/>
      <c r="P403"/>
      <c r="Q403"/>
      <c r="R403"/>
      <c r="S403"/>
      <c r="T403"/>
      <c r="U403"/>
      <c r="V403" t="inlineStr">
        <is>
          <t>Flow-through</t>
        </is>
      </c>
      <c r="W403" t="inlineStr">
        <is>
          <t>Fresh water</t>
        </is>
      </c>
      <c r="X403" t="inlineStr">
        <is>
          <t>Not reported</t>
        </is>
      </c>
      <c r="Y403"/>
      <c r="Z403" t="inlineStr">
        <is>
          <t>Active ingredient</t>
        </is>
      </c>
      <c r="AA403"/>
      <c r="AB403" t="n">
        <v>1513.587576</v>
      </c>
      <c r="AC403"/>
      <c r="AD403"/>
      <c r="AE403"/>
      <c r="AF403"/>
      <c r="AG403" t="inlineStr">
        <is>
          <t>AI mg/L</t>
        </is>
      </c>
      <c r="AH403"/>
      <c r="AI403"/>
      <c r="AJ403"/>
      <c r="AK403"/>
      <c r="AL403"/>
      <c r="AM403"/>
      <c r="AN403"/>
      <c r="AO403"/>
      <c r="AP403"/>
      <c r="AQ403"/>
      <c r="AR403"/>
      <c r="AS403"/>
      <c r="AT403"/>
      <c r="AU403"/>
      <c r="AV403"/>
      <c r="AW403"/>
      <c r="AX403" t="inlineStr">
        <is>
          <t>Mortality</t>
        </is>
      </c>
      <c r="AY403" t="inlineStr">
        <is>
          <t>Mortality</t>
        </is>
      </c>
      <c r="AZ403" t="inlineStr">
        <is>
          <t>LC50</t>
        </is>
      </c>
      <c r="BA403"/>
      <c r="BB403" t="n">
        <v>4.0</v>
      </c>
      <c r="BC403"/>
      <c r="BD403"/>
      <c r="BE403"/>
      <c r="BF403"/>
      <c r="BG403" t="inlineStr">
        <is>
          <t>Day(s)</t>
        </is>
      </c>
      <c r="BH403"/>
      <c r="BI403" t="inlineStr">
        <is>
          <t>DTXSID0021759</t>
        </is>
      </c>
      <c r="BJ403"/>
      <c r="BK403"/>
      <c r="BL403"/>
      <c r="BM403"/>
      <c r="BN403"/>
      <c r="BO403"/>
      <c r="BP403"/>
      <c r="BQ403"/>
      <c r="BR403"/>
      <c r="BS403"/>
      <c r="BT403" t="inlineStr">
        <is>
          <t>--</t>
        </is>
      </c>
      <c r="BU403"/>
      <c r="BV403"/>
      <c r="BW403"/>
      <c r="BX403"/>
      <c r="BY403"/>
      <c r="BZ403"/>
      <c r="CA403"/>
      <c r="CB403"/>
      <c r="CC403"/>
      <c r="CD403"/>
      <c r="CE403"/>
      <c r="CF403"/>
      <c r="CG403"/>
      <c r="CH403"/>
      <c r="CI403"/>
      <c r="CJ403"/>
      <c r="CK403" t="inlineStr">
        <is>
          <t>Bottger,A.</t>
        </is>
      </c>
      <c r="CL403" t="n">
        <v>5876.0</v>
      </c>
      <c r="CM403" t="inlineStr">
        <is>
          <t>Belastung der Anwohner von Chemisch-Reinigungsanlegen durch Tetrachlorethylen</t>
        </is>
      </c>
      <c r="CN403" t="inlineStr">
        <is>
          <t>vortrag:30</t>
        </is>
      </c>
      <c r="CO403" t="n">
        <v>1988.0</v>
      </c>
      <c r="CP403" t="inlineStr">
        <is>
          <t>Bottger,A. (1988). Belastung der Anwohner von Chemisch-Reinigungsanlegen durch Tetrachlorethylen. vortrag, 30. ECOREF#:5876</t>
        </is>
      </c>
    </row>
    <row r="404">
      <c r="A404" t="n">
        <v>78875.0</v>
      </c>
      <c r="B404" t="inlineStr">
        <is>
          <t>1,2-Dichloropropane</t>
        </is>
      </c>
      <c r="C404"/>
      <c r="D404" t="inlineStr">
        <is>
          <t>Chemical analysis reported</t>
        </is>
      </c>
      <c r="E404" t="inlineStr">
        <is>
          <t>American Society for Testing and Materials</t>
        </is>
      </c>
      <c r="F404"/>
      <c r="G404"/>
      <c r="H404"/>
      <c r="I404"/>
      <c r="J404"/>
      <c r="K404"/>
      <c r="L404" t="inlineStr">
        <is>
          <t>Pimephales promelas</t>
        </is>
      </c>
      <c r="M404" t="inlineStr">
        <is>
          <t>Fathead Minnow</t>
        </is>
      </c>
      <c r="N404" t="inlineStr">
        <is>
          <t>Juvenile</t>
        </is>
      </c>
      <c r="O404"/>
      <c r="P404"/>
      <c r="Q404"/>
      <c r="R404" t="n">
        <v>28.0</v>
      </c>
      <c r="S404"/>
      <c r="T404" t="n">
        <v>34.0</v>
      </c>
      <c r="U404" t="inlineStr">
        <is>
          <t>Day(s)</t>
        </is>
      </c>
      <c r="V404" t="inlineStr">
        <is>
          <t>Flow-through</t>
        </is>
      </c>
      <c r="W404" t="inlineStr">
        <is>
          <t>Fresh water</t>
        </is>
      </c>
      <c r="X404" t="inlineStr">
        <is>
          <t>Lab</t>
        </is>
      </c>
      <c r="Y404"/>
      <c r="Z404" t="inlineStr">
        <is>
          <t>Active ingredient</t>
        </is>
      </c>
      <c r="AA404"/>
      <c r="AB404" t="n">
        <v>140.0</v>
      </c>
      <c r="AC404"/>
      <c r="AD404" t="n">
        <v>131.0</v>
      </c>
      <c r="AE404"/>
      <c r="AF404" t="n">
        <v>150.0</v>
      </c>
      <c r="AG404" t="inlineStr">
        <is>
          <t>AI mg/L</t>
        </is>
      </c>
      <c r="AH404"/>
      <c r="AI404"/>
      <c r="AJ404"/>
      <c r="AK404"/>
      <c r="AL404"/>
      <c r="AM404"/>
      <c r="AN404"/>
      <c r="AO404"/>
      <c r="AP404"/>
      <c r="AQ404"/>
      <c r="AR404"/>
      <c r="AS404"/>
      <c r="AT404"/>
      <c r="AU404"/>
      <c r="AV404"/>
      <c r="AW404"/>
      <c r="AX404" t="inlineStr">
        <is>
          <t>Mortality</t>
        </is>
      </c>
      <c r="AY404" t="inlineStr">
        <is>
          <t>Mortality</t>
        </is>
      </c>
      <c r="AZ404" t="inlineStr">
        <is>
          <t>LC50</t>
        </is>
      </c>
      <c r="BA404"/>
      <c r="BB404" t="n">
        <v>4.0</v>
      </c>
      <c r="BC404"/>
      <c r="BD404"/>
      <c r="BE404"/>
      <c r="BF404"/>
      <c r="BG404" t="inlineStr">
        <is>
          <t>Day(s)</t>
        </is>
      </c>
      <c r="BH404"/>
      <c r="BI404" t="inlineStr">
        <is>
          <t>DTXSID0020448</t>
        </is>
      </c>
      <c r="BJ404" t="inlineStr">
        <is>
          <t>10.1016/0166-445X(85)90026-8</t>
        </is>
      </c>
      <c r="BK404"/>
      <c r="BL404" t="inlineStr">
        <is>
          <t>Acute</t>
        </is>
      </c>
      <c r="BM404"/>
      <c r="BN404"/>
      <c r="BO404"/>
      <c r="BP404"/>
      <c r="BQ404"/>
      <c r="BR404"/>
      <c r="BS404"/>
      <c r="BT404" t="inlineStr">
        <is>
          <t>--</t>
        </is>
      </c>
      <c r="BU404"/>
      <c r="BV404"/>
      <c r="BW404"/>
      <c r="BX404"/>
      <c r="BY404"/>
      <c r="BZ404"/>
      <c r="CA404"/>
      <c r="CB404"/>
      <c r="CC404"/>
      <c r="CD404"/>
      <c r="CE404"/>
      <c r="CF404"/>
      <c r="CG404"/>
      <c r="CH404"/>
      <c r="CI404"/>
      <c r="CJ404" t="inlineStr">
        <is>
          <t xml:space="preserve">SOURCE/NR//TMETH/E729-80 (1980)//MEDIA/AERATED, FILTERED LAKE SUPERIOR WATER//   </t>
        </is>
      </c>
      <c r="CK404" t="inlineStr">
        <is>
          <t>Broderius,S., and M. Kahl</t>
        </is>
      </c>
      <c r="CL404" t="n">
        <v>14128.0</v>
      </c>
      <c r="CM404" t="inlineStr">
        <is>
          <t>Acute Toxicity of Organic Chemical Mixtures to the Fathead Minnow</t>
        </is>
      </c>
      <c r="CN404" t="inlineStr">
        <is>
          <t>Aquat. Toxicol.6:307-322</t>
        </is>
      </c>
      <c r="CO404" t="n">
        <v>1985.0</v>
      </c>
      <c r="CP404" t="inlineStr">
        <is>
          <t>Broderius,S., and M. Kahl (1985). Acute Toxicity of Organic Chemical Mixtures to the Fathead Minnow. Aquat. Toxicol., 6, 307-322. doi:10.1016/0166-445X(85)90026-8. ECOREF#:14128</t>
        </is>
      </c>
    </row>
    <row r="405">
      <c r="A405" t="n">
        <v>78875.0</v>
      </c>
      <c r="B405" t="inlineStr">
        <is>
          <t>1,2-Dichloropropane</t>
        </is>
      </c>
      <c r="C405"/>
      <c r="D405" t="inlineStr">
        <is>
          <t>Measured</t>
        </is>
      </c>
      <c r="E405" t="inlineStr">
        <is>
          <t>Not reported</t>
        </is>
      </c>
      <c r="F405"/>
      <c r="G405" t="n">
        <v>99.0</v>
      </c>
      <c r="H405"/>
      <c r="I405"/>
      <c r="J405"/>
      <c r="K405"/>
      <c r="L405" t="inlineStr">
        <is>
          <t>Pimephales promelas</t>
        </is>
      </c>
      <c r="M405" t="inlineStr">
        <is>
          <t>Fathead Minnow</t>
        </is>
      </c>
      <c r="N405"/>
      <c r="O405"/>
      <c r="P405" t="n">
        <v>31.0</v>
      </c>
      <c r="Q405"/>
      <c r="R405"/>
      <c r="S405"/>
      <c r="T405"/>
      <c r="U405" t="inlineStr">
        <is>
          <t>Day(s)</t>
        </is>
      </c>
      <c r="V405" t="inlineStr">
        <is>
          <t>Flow-through</t>
        </is>
      </c>
      <c r="W405" t="inlineStr">
        <is>
          <t>Fresh water</t>
        </is>
      </c>
      <c r="X405" t="inlineStr">
        <is>
          <t>Lab</t>
        </is>
      </c>
      <c r="Y405" t="n">
        <v>6.0</v>
      </c>
      <c r="Z405" t="inlineStr">
        <is>
          <t>Active ingredient</t>
        </is>
      </c>
      <c r="AA405"/>
      <c r="AB405" t="n">
        <v>127.0</v>
      </c>
      <c r="AC405"/>
      <c r="AD405" t="n">
        <v>119.0</v>
      </c>
      <c r="AE405"/>
      <c r="AF405" t="n">
        <v>135.0</v>
      </c>
      <c r="AG405" t="inlineStr">
        <is>
          <t>AI mg/L</t>
        </is>
      </c>
      <c r="AH405"/>
      <c r="AI405"/>
      <c r="AJ405"/>
      <c r="AK405"/>
      <c r="AL405"/>
      <c r="AM405"/>
      <c r="AN405"/>
      <c r="AO405"/>
      <c r="AP405"/>
      <c r="AQ405"/>
      <c r="AR405"/>
      <c r="AS405"/>
      <c r="AT405"/>
      <c r="AU405"/>
      <c r="AV405"/>
      <c r="AW405"/>
      <c r="AX405" t="inlineStr">
        <is>
          <t>Mortality</t>
        </is>
      </c>
      <c r="AY405" t="inlineStr">
        <is>
          <t>Mortality</t>
        </is>
      </c>
      <c r="AZ405" t="inlineStr">
        <is>
          <t>LC50</t>
        </is>
      </c>
      <c r="BA405"/>
      <c r="BB405" t="n">
        <v>4.0</v>
      </c>
      <c r="BC405"/>
      <c r="BD405"/>
      <c r="BE405"/>
      <c r="BF405"/>
      <c r="BG405" t="inlineStr">
        <is>
          <t>Day(s)</t>
        </is>
      </c>
      <c r="BH405"/>
      <c r="BI405" t="inlineStr">
        <is>
          <t>DTXSID0020448</t>
        </is>
      </c>
      <c r="BJ405"/>
      <c r="BK405"/>
      <c r="BL405" t="inlineStr">
        <is>
          <t>Acute</t>
        </is>
      </c>
      <c r="BM405"/>
      <c r="BN405"/>
      <c r="BO405"/>
      <c r="BP405"/>
      <c r="BQ405"/>
      <c r="BR405"/>
      <c r="BS405"/>
      <c r="BT405" t="inlineStr">
        <is>
          <t>--</t>
        </is>
      </c>
      <c r="BU405"/>
      <c r="BV405"/>
      <c r="BW405"/>
      <c r="BX405"/>
      <c r="BY405"/>
      <c r="BZ405"/>
      <c r="CA405"/>
      <c r="CB405"/>
      <c r="CC405"/>
      <c r="CD405"/>
      <c r="CE405"/>
      <c r="CF405"/>
      <c r="CG405"/>
      <c r="CH405"/>
      <c r="CI405"/>
      <c r="CJ405" t="inlineStr">
        <is>
          <t xml:space="preserve">SOURCE/US EPA ENVIRONMENTAL RESEARCH LABORATORY DULUTH AND THE UNIVERSITY OF WISCONSIN SUPERIOR//MEDIA/FILTERED LAKE SUPERIOR WATER OR DECHLORINATED CITY OF SUPERIOR WISCONSIN WATER//   </t>
        </is>
      </c>
      <c r="CK405" t="inlineStr">
        <is>
          <t>Geiger,D.L., C.E. Northcott, D.J. Call, and L.T. Brooke</t>
        </is>
      </c>
      <c r="CL405" t="n">
        <v>12447.0</v>
      </c>
      <c r="CM405" t="inlineStr">
        <is>
          <t>Acute Toxicities of Organic Chemicals to Fathead Minnows (Pimephales promelas), Volume II</t>
        </is>
      </c>
      <c r="CN405" t="inlineStr">
        <is>
          <t>Center for Lake Superior Environmental Studies, University of Wisconsin, Superior, WI:326 p.</t>
        </is>
      </c>
      <c r="CO405" t="n">
        <v>1985.0</v>
      </c>
      <c r="CP405" t="inlineStr">
        <is>
          <t>Geiger,D.L., C.E. Northcott, D.J. Call, and L.T. Brooke (1985). Acute Toxicities of Organic Chemicals to Fathead Minnows (Pimephales promelas), Volume II. Center for Lake Superior Environmental Studies, University of Wisconsin, Superior, WI, 326 p. ECOREF#:12447</t>
        </is>
      </c>
    </row>
    <row r="406">
      <c r="A406" t="n">
        <v>78875.0</v>
      </c>
      <c r="B406" t="inlineStr">
        <is>
          <t>1,2-Dichloropropane</t>
        </is>
      </c>
      <c r="C406"/>
      <c r="D406" t="inlineStr">
        <is>
          <t>Not reported</t>
        </is>
      </c>
      <c r="E406" t="inlineStr">
        <is>
          <t>Not reported</t>
        </is>
      </c>
      <c r="F406"/>
      <c r="G406"/>
      <c r="H406"/>
      <c r="I406" t="n">
        <v>98.0</v>
      </c>
      <c r="J406"/>
      <c r="K406" t="n">
        <v>99.0</v>
      </c>
      <c r="L406" t="inlineStr">
        <is>
          <t>Pimephales promelas</t>
        </is>
      </c>
      <c r="M406" t="inlineStr">
        <is>
          <t>Fathead Minnow</t>
        </is>
      </c>
      <c r="N406"/>
      <c r="O406"/>
      <c r="P406" t="n">
        <v>30.0</v>
      </c>
      <c r="Q406"/>
      <c r="R406"/>
      <c r="S406"/>
      <c r="T406"/>
      <c r="U406" t="inlineStr">
        <is>
          <t>Day(s)</t>
        </is>
      </c>
      <c r="V406" t="inlineStr">
        <is>
          <t>Aquatic, unspecified</t>
        </is>
      </c>
      <c r="W406" t="inlineStr">
        <is>
          <t>Fresh water</t>
        </is>
      </c>
      <c r="X406" t="inlineStr">
        <is>
          <t>Lab</t>
        </is>
      </c>
      <c r="Y406"/>
      <c r="Z406" t="inlineStr">
        <is>
          <t>Active ingredient</t>
        </is>
      </c>
      <c r="AA406"/>
      <c r="AB406" t="n">
        <v>139.0</v>
      </c>
      <c r="AC406"/>
      <c r="AD406"/>
      <c r="AE406"/>
      <c r="AF406"/>
      <c r="AG406" t="inlineStr">
        <is>
          <t>AI mg/L</t>
        </is>
      </c>
      <c r="AH406"/>
      <c r="AI406"/>
      <c r="AJ406"/>
      <c r="AK406"/>
      <c r="AL406"/>
      <c r="AM406"/>
      <c r="AN406"/>
      <c r="AO406"/>
      <c r="AP406"/>
      <c r="AQ406"/>
      <c r="AR406"/>
      <c r="AS406"/>
      <c r="AT406"/>
      <c r="AU406"/>
      <c r="AV406"/>
      <c r="AW406"/>
      <c r="AX406" t="inlineStr">
        <is>
          <t>Mortality</t>
        </is>
      </c>
      <c r="AY406" t="inlineStr">
        <is>
          <t>Mortality</t>
        </is>
      </c>
      <c r="AZ406" t="inlineStr">
        <is>
          <t>LC50</t>
        </is>
      </c>
      <c r="BA406"/>
      <c r="BB406" t="n">
        <v>4.0</v>
      </c>
      <c r="BC406"/>
      <c r="BD406"/>
      <c r="BE406"/>
      <c r="BF406"/>
      <c r="BG406" t="inlineStr">
        <is>
          <t>Day(s)</t>
        </is>
      </c>
      <c r="BH406"/>
      <c r="BI406" t="inlineStr">
        <is>
          <t>DTXSID0020448</t>
        </is>
      </c>
      <c r="BJ406" t="inlineStr">
        <is>
          <t>10.1016/0143-1471(82)90075-7</t>
        </is>
      </c>
      <c r="BK406"/>
      <c r="BL406"/>
      <c r="BM406"/>
      <c r="BN406"/>
      <c r="BO406"/>
      <c r="BP406"/>
      <c r="BQ406"/>
      <c r="BR406"/>
      <c r="BS406"/>
      <c r="BT406" t="inlineStr">
        <is>
          <t>--</t>
        </is>
      </c>
      <c r="BU406"/>
      <c r="BV406"/>
      <c r="BW406"/>
      <c r="BX406"/>
      <c r="BY406"/>
      <c r="BZ406"/>
      <c r="CA406"/>
      <c r="CB406"/>
      <c r="CC406"/>
      <c r="CD406"/>
      <c r="CE406"/>
      <c r="CF406"/>
      <c r="CG406"/>
      <c r="CH406"/>
      <c r="CI406"/>
      <c r="CJ406" t="inlineStr">
        <is>
          <t xml:space="preserve">MEDIA/NR//   </t>
        </is>
      </c>
      <c r="CK406" t="inlineStr">
        <is>
          <t>Benoit,D.A., F.A. Puglisi, and D.L. Olson</t>
        </is>
      </c>
      <c r="CL406" t="n">
        <v>15301.0</v>
      </c>
      <c r="CM406" t="inlineStr">
        <is>
          <t>A Fathead Minnow Pimephales promelas Early Life Stage Toxicity Test Method Evaluation and Exposure to Four Organic Chemicals</t>
        </is>
      </c>
      <c r="CN406" t="inlineStr">
        <is>
          <t>Environ. Pollut. A.28(3): 189-197</t>
        </is>
      </c>
      <c r="CO406" t="n">
        <v>1982.0</v>
      </c>
      <c r="CP406" t="inlineStr">
        <is>
          <t>Benoit,D.A., F.A. Puglisi, and D.L. Olson (1982). A Fathead Minnow Pimephales promelas Early Life Stage Toxicity Test Method Evaluation and Exposure to Four Organic Chemicals. Environ. Pollut. A., 28, (3), 189-197. doi:10.1016/0143-1471(82)90075-7. ECOREF#:15301</t>
        </is>
      </c>
    </row>
    <row r="407">
      <c r="A407" t="n">
        <v>78875.0</v>
      </c>
      <c r="B407" t="inlineStr">
        <is>
          <t>1,2-Dichloropropane</t>
        </is>
      </c>
      <c r="C407"/>
      <c r="D407" t="inlineStr">
        <is>
          <t>Measured</t>
        </is>
      </c>
      <c r="E407" t="inlineStr">
        <is>
          <t>Not reported</t>
        </is>
      </c>
      <c r="F407"/>
      <c r="G407"/>
      <c r="H407"/>
      <c r="I407"/>
      <c r="J407"/>
      <c r="K407"/>
      <c r="L407" t="inlineStr">
        <is>
          <t>Pimephales promelas</t>
        </is>
      </c>
      <c r="M407" t="inlineStr">
        <is>
          <t>Fathead Minnow</t>
        </is>
      </c>
      <c r="N407"/>
      <c r="O407"/>
      <c r="P407"/>
      <c r="Q407"/>
      <c r="R407" t="n">
        <v>30.0</v>
      </c>
      <c r="S407"/>
      <c r="T407" t="n">
        <v>35.0</v>
      </c>
      <c r="U407" t="inlineStr">
        <is>
          <t>Day(s)</t>
        </is>
      </c>
      <c r="V407" t="inlineStr">
        <is>
          <t>Flow-through</t>
        </is>
      </c>
      <c r="W407" t="inlineStr">
        <is>
          <t>Fresh water</t>
        </is>
      </c>
      <c r="X407" t="inlineStr">
        <is>
          <t>Lab</t>
        </is>
      </c>
      <c r="Y407"/>
      <c r="Z407" t="inlineStr">
        <is>
          <t>Active ingredient</t>
        </is>
      </c>
      <c r="AA407"/>
      <c r="AB407" t="n">
        <v>140.0</v>
      </c>
      <c r="AC407"/>
      <c r="AD407" t="n">
        <v>131.0</v>
      </c>
      <c r="AE407"/>
      <c r="AF407" t="n">
        <v>150.0</v>
      </c>
      <c r="AG407" t="inlineStr">
        <is>
          <t>AI mg/L</t>
        </is>
      </c>
      <c r="AH407"/>
      <c r="AI407"/>
      <c r="AJ407"/>
      <c r="AK407"/>
      <c r="AL407"/>
      <c r="AM407"/>
      <c r="AN407"/>
      <c r="AO407"/>
      <c r="AP407"/>
      <c r="AQ407"/>
      <c r="AR407"/>
      <c r="AS407"/>
      <c r="AT407"/>
      <c r="AU407"/>
      <c r="AV407"/>
      <c r="AW407"/>
      <c r="AX407" t="inlineStr">
        <is>
          <t>Mortality</t>
        </is>
      </c>
      <c r="AY407" t="inlineStr">
        <is>
          <t>Mortality</t>
        </is>
      </c>
      <c r="AZ407" t="inlineStr">
        <is>
          <t>LC50</t>
        </is>
      </c>
      <c r="BA407"/>
      <c r="BB407" t="n">
        <v>4.0</v>
      </c>
      <c r="BC407"/>
      <c r="BD407"/>
      <c r="BE407"/>
      <c r="BF407"/>
      <c r="BG407" t="inlineStr">
        <is>
          <t>Day(s)</t>
        </is>
      </c>
      <c r="BH407"/>
      <c r="BI407" t="inlineStr">
        <is>
          <t>DTXSID0020448</t>
        </is>
      </c>
      <c r="BJ407" t="inlineStr">
        <is>
          <t>10.1007/BF01060748</t>
        </is>
      </c>
      <c r="BK407"/>
      <c r="BL407"/>
      <c r="BM407"/>
      <c r="BN407"/>
      <c r="BO407"/>
      <c r="BP407"/>
      <c r="BQ407"/>
      <c r="BR407"/>
      <c r="BS407"/>
      <c r="BT407" t="inlineStr">
        <is>
          <t>--</t>
        </is>
      </c>
      <c r="BU407"/>
      <c r="BV407"/>
      <c r="BW407"/>
      <c r="BX407"/>
      <c r="BY407"/>
      <c r="BZ407"/>
      <c r="CA407"/>
      <c r="CB407"/>
      <c r="CC407"/>
      <c r="CD407"/>
      <c r="CE407"/>
      <c r="CF407"/>
      <c r="CG407"/>
      <c r="CH407"/>
      <c r="CI407"/>
      <c r="CJ407" t="inlineStr">
        <is>
          <t xml:space="preserve">SOURCE/LABORATORY-REARED//AP FREQ/WATER CONTINUOUSLY MIXED WITH TOXICANT//MEDIA/DILUTED LABORATORY LAKE WATER SUPPLY (LAKE SUPERIOR)//   </t>
        </is>
      </c>
      <c r="CK407" t="inlineStr">
        <is>
          <t>Walbridge,C.T., J.T. Fiandt, G.L. Phipps, and G.W. Holcombe</t>
        </is>
      </c>
      <c r="CL407" t="n">
        <v>11227.0</v>
      </c>
      <c r="CM407" t="inlineStr">
        <is>
          <t>Acute Toxicity of Ten Chlorinated Aliphatic Hydrocarbons to the Fathead Minnow (Pimephales promelas)</t>
        </is>
      </c>
      <c r="CN407" t="inlineStr">
        <is>
          <t>Arch. Environ. Contam. Toxicol.12(6): 661-666</t>
        </is>
      </c>
      <c r="CO407" t="n">
        <v>1983.0</v>
      </c>
      <c r="CP407" t="inlineStr">
        <is>
          <t>Walbridge,C.T., J.T. Fiandt, G.L. Phipps, and G.W. Holcombe (1983). Acute Toxicity of Ten Chlorinated Aliphatic Hydrocarbons to the Fathead Minnow (Pimephales promelas). Arch. Environ. Contam. Toxicol., 12, (6), 661-666. doi:10.1007/BF01060748. ECOREF#:11227</t>
        </is>
      </c>
    </row>
    <row r="408">
      <c r="A408" t="n">
        <v>78900.0</v>
      </c>
      <c r="B408" t="inlineStr">
        <is>
          <t>1,2-Propanediamine</t>
        </is>
      </c>
      <c r="C408"/>
      <c r="D408" t="inlineStr">
        <is>
          <t>Measured</t>
        </is>
      </c>
      <c r="E408" t="inlineStr">
        <is>
          <t>Not coded</t>
        </is>
      </c>
      <c r="F408" t="inlineStr">
        <is>
          <t>&gt;</t>
        </is>
      </c>
      <c r="G408" t="n">
        <v>95.0</v>
      </c>
      <c r="H408"/>
      <c r="I408"/>
      <c r="J408"/>
      <c r="K408"/>
      <c r="L408" t="inlineStr">
        <is>
          <t>Pimephales promelas</t>
        </is>
      </c>
      <c r="M408" t="inlineStr">
        <is>
          <t>Fathead Minnow</t>
        </is>
      </c>
      <c r="N408" t="inlineStr">
        <is>
          <t>Juvenile</t>
        </is>
      </c>
      <c r="O408"/>
      <c r="P408"/>
      <c r="Q408"/>
      <c r="R408" t="n">
        <v>26.0</v>
      </c>
      <c r="S408"/>
      <c r="T408" t="n">
        <v>34.0</v>
      </c>
      <c r="U408" t="inlineStr">
        <is>
          <t>Day(s)</t>
        </is>
      </c>
      <c r="V408" t="inlineStr">
        <is>
          <t>Flow-through</t>
        </is>
      </c>
      <c r="W408" t="inlineStr">
        <is>
          <t>Fresh water</t>
        </is>
      </c>
      <c r="X408" t="inlineStr">
        <is>
          <t>Lab</t>
        </is>
      </c>
      <c r="Y408"/>
      <c r="Z408" t="inlineStr">
        <is>
          <t>Active ingredient</t>
        </is>
      </c>
      <c r="AA408"/>
      <c r="AB408" t="n">
        <v>1267.0</v>
      </c>
      <c r="AC408"/>
      <c r="AD408"/>
      <c r="AE408"/>
      <c r="AF408"/>
      <c r="AG408" t="inlineStr">
        <is>
          <t>AI mg/L</t>
        </is>
      </c>
      <c r="AH408"/>
      <c r="AI408"/>
      <c r="AJ408"/>
      <c r="AK408"/>
      <c r="AL408"/>
      <c r="AM408"/>
      <c r="AN408"/>
      <c r="AO408"/>
      <c r="AP408"/>
      <c r="AQ408"/>
      <c r="AR408"/>
      <c r="AS408"/>
      <c r="AT408"/>
      <c r="AU408"/>
      <c r="AV408"/>
      <c r="AW408"/>
      <c r="AX408" t="inlineStr">
        <is>
          <t>Mortality</t>
        </is>
      </c>
      <c r="AY408" t="inlineStr">
        <is>
          <t>Mortality</t>
        </is>
      </c>
      <c r="AZ408" t="inlineStr">
        <is>
          <t>LC50</t>
        </is>
      </c>
      <c r="BA408"/>
      <c r="BB408" t="n">
        <v>4.0</v>
      </c>
      <c r="BC408"/>
      <c r="BD408"/>
      <c r="BE408"/>
      <c r="BF408"/>
      <c r="BG408" t="inlineStr">
        <is>
          <t>Day(s)</t>
        </is>
      </c>
      <c r="BH408" t="inlineStr">
        <is>
          <t>Pure</t>
        </is>
      </c>
      <c r="BI408" t="inlineStr">
        <is>
          <t>DTXSID4021761</t>
        </is>
      </c>
      <c r="BJ408" t="inlineStr">
        <is>
          <t>10.1002/etc.5620140920</t>
        </is>
      </c>
      <c r="BK408"/>
      <c r="BL408"/>
      <c r="BM408"/>
      <c r="BN408"/>
      <c r="BO408"/>
      <c r="BP408"/>
      <c r="BQ408"/>
      <c r="BR408"/>
      <c r="BS408"/>
      <c r="BT408" t="inlineStr">
        <is>
          <t>--</t>
        </is>
      </c>
      <c r="BU408"/>
      <c r="BV408"/>
      <c r="BW408"/>
      <c r="BX408"/>
      <c r="BY408"/>
      <c r="BZ408"/>
      <c r="CA408"/>
      <c r="CB408"/>
      <c r="CC408"/>
      <c r="CD408"/>
      <c r="CE408"/>
      <c r="CF408"/>
      <c r="CG408"/>
      <c r="CH408"/>
      <c r="CI408"/>
      <c r="CJ408"/>
      <c r="CK408" t="inlineStr">
        <is>
          <t>Broderius,S.J., M.D. Kahl, and M.D. Hoglund</t>
        </is>
      </c>
      <c r="CL408" t="n">
        <v>15031.0</v>
      </c>
      <c r="CM408" t="inlineStr">
        <is>
          <t>Use of Joint Toxic Response to Define the Primary Mode of Toxic Action for Diverse Industrial Organic Chemicals</t>
        </is>
      </c>
      <c r="CN408" t="inlineStr">
        <is>
          <t>Environ. Toxicol. Chem.14(9): 1591-1605</t>
        </is>
      </c>
      <c r="CO408" t="n">
        <v>1995.0</v>
      </c>
      <c r="CP408" t="inlineStr">
        <is>
          <t>Broderius,S.J., M.D. Kahl, and M.D. Hoglund (1995). Use of Joint Toxic Response to Define the Primary Mode of Toxic Action for Diverse Industrial Organic Chemicals. Environ. Toxicol. Chem., 14, (9), 1591-1605. doi:10.1002/etc.5620140920. ECOREF#:15031</t>
        </is>
      </c>
    </row>
    <row r="409">
      <c r="A409" t="n">
        <v>78900.0</v>
      </c>
      <c r="B409" t="inlineStr">
        <is>
          <t>1,2-Propanediamine</t>
        </is>
      </c>
      <c r="C409"/>
      <c r="D409" t="inlineStr">
        <is>
          <t>Measured</t>
        </is>
      </c>
      <c r="E409" t="inlineStr">
        <is>
          <t>Not coded</t>
        </is>
      </c>
      <c r="F409"/>
      <c r="G409" t="n">
        <v>99.0</v>
      </c>
      <c r="H409"/>
      <c r="I409"/>
      <c r="J409"/>
      <c r="K409"/>
      <c r="L409" t="inlineStr">
        <is>
          <t>Pimephales promelas</t>
        </is>
      </c>
      <c r="M409" t="inlineStr">
        <is>
          <t>Fathead Minnow</t>
        </is>
      </c>
      <c r="N409"/>
      <c r="O409"/>
      <c r="P409" t="n">
        <v>35.0</v>
      </c>
      <c r="Q409"/>
      <c r="R409"/>
      <c r="S409"/>
      <c r="T409"/>
      <c r="U409" t="inlineStr">
        <is>
          <t>Day(s)</t>
        </is>
      </c>
      <c r="V409" t="inlineStr">
        <is>
          <t>Flow-through</t>
        </is>
      </c>
      <c r="W409" t="inlineStr">
        <is>
          <t>Fresh water</t>
        </is>
      </c>
      <c r="X409" t="inlineStr">
        <is>
          <t>Lab</t>
        </is>
      </c>
      <c r="Y409"/>
      <c r="Z409" t="inlineStr">
        <is>
          <t>Active ingredient</t>
        </is>
      </c>
      <c r="AA409"/>
      <c r="AB409" t="n">
        <v>1010.0</v>
      </c>
      <c r="AC409"/>
      <c r="AD409" t="n">
        <v>862.0</v>
      </c>
      <c r="AE409"/>
      <c r="AF409" t="n">
        <v>1180.0</v>
      </c>
      <c r="AG409" t="inlineStr">
        <is>
          <t>AI mg/L</t>
        </is>
      </c>
      <c r="AH409"/>
      <c r="AI409"/>
      <c r="AJ409"/>
      <c r="AK409"/>
      <c r="AL409"/>
      <c r="AM409"/>
      <c r="AN409"/>
      <c r="AO409"/>
      <c r="AP409"/>
      <c r="AQ409"/>
      <c r="AR409"/>
      <c r="AS409"/>
      <c r="AT409"/>
      <c r="AU409"/>
      <c r="AV409"/>
      <c r="AW409"/>
      <c r="AX409" t="inlineStr">
        <is>
          <t>Mortality</t>
        </is>
      </c>
      <c r="AY409" t="inlineStr">
        <is>
          <t>Mortality</t>
        </is>
      </c>
      <c r="AZ409" t="inlineStr">
        <is>
          <t>LC50</t>
        </is>
      </c>
      <c r="BA409"/>
      <c r="BB409" t="n">
        <v>4.0</v>
      </c>
      <c r="BC409"/>
      <c r="BD409"/>
      <c r="BE409"/>
      <c r="BF409"/>
      <c r="BG409" t="inlineStr">
        <is>
          <t>Day(s)</t>
        </is>
      </c>
      <c r="BH409" t="inlineStr">
        <is>
          <t>Pure</t>
        </is>
      </c>
      <c r="BI409" t="inlineStr">
        <is>
          <t>DTXSID4021761</t>
        </is>
      </c>
      <c r="BJ409"/>
      <c r="BK409"/>
      <c r="BL409"/>
      <c r="BM409"/>
      <c r="BN409"/>
      <c r="BO409"/>
      <c r="BP409"/>
      <c r="BQ409"/>
      <c r="BR409"/>
      <c r="BS409"/>
      <c r="BT409" t="inlineStr">
        <is>
          <t>--</t>
        </is>
      </c>
      <c r="BU409"/>
      <c r="BV409"/>
      <c r="BW409"/>
      <c r="BX409"/>
      <c r="BY409"/>
      <c r="BZ409"/>
      <c r="CA409"/>
      <c r="CB409"/>
      <c r="CC409"/>
      <c r="CD409"/>
      <c r="CE409"/>
      <c r="CF409"/>
      <c r="CG409"/>
      <c r="CH409"/>
      <c r="CI409" t="inlineStr">
        <is>
          <t xml:space="preserve"> Affected fish lost equilibrium prior to death.            NR NA </t>
        </is>
      </c>
      <c r="CJ409" t="inlineStr">
        <is>
          <t xml:space="preserve">   Affected fish lost equilibrium prior to death.            NR NA </t>
        </is>
      </c>
      <c r="CK409" t="inlineStr">
        <is>
          <t>Brooke,L.T., D.J. Call, D.L. Geiger, and C.E. Northcott</t>
        </is>
      </c>
      <c r="CL409" t="n">
        <v>12448.0</v>
      </c>
      <c r="CM409" t="inlineStr">
        <is>
          <t>Acute Toxicities of Organic Chemicals to Fathead Minnows (Pimephales promelas), Vol. 1</t>
        </is>
      </c>
      <c r="CN409" t="inlineStr">
        <is>
          <t>Center for Lake Superior Environmental Studies, University of Wisconsin-Superior, Superior, WI:414 p.</t>
        </is>
      </c>
      <c r="CO409" t="n">
        <v>1984.0</v>
      </c>
      <c r="CP409" t="inlineStr">
        <is>
          <t>Brooke,L.T., D.J. Call, D.L. Geiger, and C.E. Northcott (1984). Acute Toxicities of Organic Chemicals to Fathead Minnows (Pimephales promelas), Vol. 1. Center for Lake Superior Environmental Studies, University of Wisconsin-Superior, Superior, WI, 414 p. ECOREF#:12448</t>
        </is>
      </c>
    </row>
    <row r="410">
      <c r="A410" t="n">
        <v>78922.0</v>
      </c>
      <c r="B410" t="inlineStr">
        <is>
          <t>2-Butanol</t>
        </is>
      </c>
      <c r="C410"/>
      <c r="D410" t="inlineStr">
        <is>
          <t>Measured</t>
        </is>
      </c>
      <c r="E410" t="inlineStr">
        <is>
          <t>Not reported</t>
        </is>
      </c>
      <c r="F410"/>
      <c r="G410" t="n">
        <v>99.0</v>
      </c>
      <c r="H410"/>
      <c r="I410"/>
      <c r="J410"/>
      <c r="K410"/>
      <c r="L410" t="inlineStr">
        <is>
          <t>Pimephales promelas</t>
        </is>
      </c>
      <c r="M410" t="inlineStr">
        <is>
          <t>Fathead Minnow</t>
        </is>
      </c>
      <c r="N410"/>
      <c r="O410"/>
      <c r="P410" t="n">
        <v>30.0</v>
      </c>
      <c r="Q410"/>
      <c r="R410"/>
      <c r="S410"/>
      <c r="T410"/>
      <c r="U410" t="inlineStr">
        <is>
          <t>Day(s)</t>
        </is>
      </c>
      <c r="V410" t="inlineStr">
        <is>
          <t>Flow-through</t>
        </is>
      </c>
      <c r="W410" t="inlineStr">
        <is>
          <t>Fresh water</t>
        </is>
      </c>
      <c r="X410" t="inlineStr">
        <is>
          <t>Lab</t>
        </is>
      </c>
      <c r="Y410"/>
      <c r="Z410" t="inlineStr">
        <is>
          <t>Active ingredient</t>
        </is>
      </c>
      <c r="AA410"/>
      <c r="AB410" t="n">
        <v>3670.0</v>
      </c>
      <c r="AC410"/>
      <c r="AD410" t="n">
        <v>3380.0</v>
      </c>
      <c r="AE410"/>
      <c r="AF410" t="n">
        <v>3990.0</v>
      </c>
      <c r="AG410" t="inlineStr">
        <is>
          <t>AI mg/L</t>
        </is>
      </c>
      <c r="AH410"/>
      <c r="AI410"/>
      <c r="AJ410"/>
      <c r="AK410"/>
      <c r="AL410"/>
      <c r="AM410"/>
      <c r="AN410"/>
      <c r="AO410"/>
      <c r="AP410"/>
      <c r="AQ410"/>
      <c r="AR410"/>
      <c r="AS410"/>
      <c r="AT410"/>
      <c r="AU410"/>
      <c r="AV410"/>
      <c r="AW410"/>
      <c r="AX410" t="inlineStr">
        <is>
          <t>Mortality</t>
        </is>
      </c>
      <c r="AY410" t="inlineStr">
        <is>
          <t>Mortality</t>
        </is>
      </c>
      <c r="AZ410" t="inlineStr">
        <is>
          <t>LC50</t>
        </is>
      </c>
      <c r="BA410"/>
      <c r="BB410" t="n">
        <v>4.0</v>
      </c>
      <c r="BC410"/>
      <c r="BD410"/>
      <c r="BE410"/>
      <c r="BF410"/>
      <c r="BG410" t="inlineStr">
        <is>
          <t>Day(s)</t>
        </is>
      </c>
      <c r="BH410"/>
      <c r="BI410" t="inlineStr">
        <is>
          <t>DTXSID9021762</t>
        </is>
      </c>
      <c r="BJ410"/>
      <c r="BK410"/>
      <c r="BL410" t="inlineStr">
        <is>
          <t>Acute</t>
        </is>
      </c>
      <c r="BM410"/>
      <c r="BN410"/>
      <c r="BO410"/>
      <c r="BP410"/>
      <c r="BQ410"/>
      <c r="BR410"/>
      <c r="BS410"/>
      <c r="BT410" t="inlineStr">
        <is>
          <t>--</t>
        </is>
      </c>
      <c r="BU410"/>
      <c r="BV410"/>
      <c r="BW410"/>
      <c r="BX410"/>
      <c r="BY410"/>
      <c r="BZ410"/>
      <c r="CA410"/>
      <c r="CB410"/>
      <c r="CC410"/>
      <c r="CD410"/>
      <c r="CE410"/>
      <c r="CF410"/>
      <c r="CG410"/>
      <c r="CH410"/>
      <c r="CI410"/>
      <c r="CJ410" t="inlineStr">
        <is>
          <t xml:space="preserve">SOURCE/FROM US EPA ENVIRONMENTAL RESEARCH LABORATORY-DULUTH AND THE UNIVERSITY OF WISCONSIN-SUPERIOR CAMPUS//MEDIA/LAKE SUPERIOR WATER OR DECHLORINATED WATER//   </t>
        </is>
      </c>
      <c r="CK410" t="inlineStr">
        <is>
          <t>Geiger,D.L., S.H. Poirier, L.T. Brooke, and D.J. Call</t>
        </is>
      </c>
      <c r="CL410" t="n">
        <v>12858.0</v>
      </c>
      <c r="CM410" t="inlineStr">
        <is>
          <t>Acute Toxicities of Organic Chemicals to Fathead Minnows (Pimephales promelas) Volume III</t>
        </is>
      </c>
      <c r="CN410" t="inlineStr">
        <is>
          <t>Center for Lake Superior Environmental Studies, University of Wisconsin, Superior, WI:328 p.</t>
        </is>
      </c>
      <c r="CO410" t="n">
        <v>1986.0</v>
      </c>
      <c r="CP410" t="inlineStr">
        <is>
          <t>Geiger,D.L., S.H. Poirier, L.T. Brooke, and D.J. Call (1986). Acute Toxicities of Organic Chemicals to Fathead Minnows (Pimephales promelas) Volume III. Center for Lake Superior Environmental Studies, University of Wisconsin, Superior, WI, 328 p. ECOREF#:12858</t>
        </is>
      </c>
    </row>
    <row r="411">
      <c r="A411" t="n">
        <v>78933.0</v>
      </c>
      <c r="B411" t="inlineStr">
        <is>
          <t>2-Butanone</t>
        </is>
      </c>
      <c r="C411"/>
      <c r="D411" t="inlineStr">
        <is>
          <t>Measured</t>
        </is>
      </c>
      <c r="E411" t="inlineStr">
        <is>
          <t>Not coded</t>
        </is>
      </c>
      <c r="F411" t="inlineStr">
        <is>
          <t>&gt;</t>
        </is>
      </c>
      <c r="G411" t="n">
        <v>99.0</v>
      </c>
      <c r="H411"/>
      <c r="I411"/>
      <c r="J411"/>
      <c r="K411"/>
      <c r="L411" t="inlineStr">
        <is>
          <t>Pimephales promelas</t>
        </is>
      </c>
      <c r="M411" t="inlineStr">
        <is>
          <t>Fathead Minnow</t>
        </is>
      </c>
      <c r="N411"/>
      <c r="O411"/>
      <c r="P411" t="n">
        <v>31.0</v>
      </c>
      <c r="Q411"/>
      <c r="R411"/>
      <c r="S411"/>
      <c r="T411"/>
      <c r="U411" t="inlineStr">
        <is>
          <t>Day(s)</t>
        </is>
      </c>
      <c r="V411" t="inlineStr">
        <is>
          <t>Flow-through</t>
        </is>
      </c>
      <c r="W411" t="inlineStr">
        <is>
          <t>Fresh water</t>
        </is>
      </c>
      <c r="X411" t="inlineStr">
        <is>
          <t>Lab</t>
        </is>
      </c>
      <c r="Y411"/>
      <c r="Z411" t="inlineStr">
        <is>
          <t>Active ingredient</t>
        </is>
      </c>
      <c r="AA411"/>
      <c r="AB411" t="n">
        <v>3220.0</v>
      </c>
      <c r="AC411"/>
      <c r="AD411" t="n">
        <v>3130.0</v>
      </c>
      <c r="AE411"/>
      <c r="AF411" t="n">
        <v>3320.0</v>
      </c>
      <c r="AG411" t="inlineStr">
        <is>
          <t>AI mg/L</t>
        </is>
      </c>
      <c r="AH411"/>
      <c r="AI411"/>
      <c r="AJ411"/>
      <c r="AK411"/>
      <c r="AL411"/>
      <c r="AM411"/>
      <c r="AN411"/>
      <c r="AO411"/>
      <c r="AP411"/>
      <c r="AQ411"/>
      <c r="AR411"/>
      <c r="AS411"/>
      <c r="AT411"/>
      <c r="AU411"/>
      <c r="AV411"/>
      <c r="AW411"/>
      <c r="AX411" t="inlineStr">
        <is>
          <t>Mortality</t>
        </is>
      </c>
      <c r="AY411" t="inlineStr">
        <is>
          <t>Mortality</t>
        </is>
      </c>
      <c r="AZ411" t="inlineStr">
        <is>
          <t>LC50</t>
        </is>
      </c>
      <c r="BA411"/>
      <c r="BB411" t="n">
        <v>4.0</v>
      </c>
      <c r="BC411"/>
      <c r="BD411"/>
      <c r="BE411"/>
      <c r="BF411"/>
      <c r="BG411" t="inlineStr">
        <is>
          <t>Day(s)</t>
        </is>
      </c>
      <c r="BH411" t="inlineStr">
        <is>
          <t>Pure</t>
        </is>
      </c>
      <c r="BI411" t="inlineStr">
        <is>
          <t>DTXSID3021516</t>
        </is>
      </c>
      <c r="BJ411"/>
      <c r="BK411"/>
      <c r="BL411"/>
      <c r="BM411"/>
      <c r="BN411"/>
      <c r="BO411"/>
      <c r="BP411"/>
      <c r="BQ411"/>
      <c r="BR411"/>
      <c r="BS411"/>
      <c r="BT411" t="inlineStr">
        <is>
          <t>--</t>
        </is>
      </c>
      <c r="BU411"/>
      <c r="BV411"/>
      <c r="BW411"/>
      <c r="BX411"/>
      <c r="BY411"/>
      <c r="BZ411"/>
      <c r="CA411"/>
      <c r="CB411"/>
      <c r="CC411"/>
      <c r="CD411"/>
      <c r="CE411"/>
      <c r="CF411"/>
      <c r="CG411"/>
      <c r="CH411"/>
      <c r="CI411" t="inlineStr">
        <is>
          <t xml:space="preserve"> Affected fish swam at water surface and lost equilibrium  NR prior to death. NA </t>
        </is>
      </c>
      <c r="CJ411" t="inlineStr">
        <is>
          <t xml:space="preserve">   Affected fish swam at water surface and lost equilibrium  NR prior to death. NA </t>
        </is>
      </c>
      <c r="CK411" t="inlineStr">
        <is>
          <t>Brooke,L.T., D.J. Call, D.L. Geiger, and C.E. Northcott</t>
        </is>
      </c>
      <c r="CL411" t="n">
        <v>12448.0</v>
      </c>
      <c r="CM411" t="inlineStr">
        <is>
          <t>Acute Toxicities of Organic Chemicals to Fathead Minnows (Pimephales promelas), Vol. 1</t>
        </is>
      </c>
      <c r="CN411" t="inlineStr">
        <is>
          <t>Center for Lake Superior Environmental Studies, University of Wisconsin-Superior, Superior, WI:414 p.</t>
        </is>
      </c>
      <c r="CO411" t="n">
        <v>1984.0</v>
      </c>
      <c r="CP411" t="inlineStr">
        <is>
          <t>Brooke,L.T., D.J. Call, D.L. Geiger, and C.E. Northcott (1984). Acute Toxicities of Organic Chemicals to Fathead Minnows (Pimephales promelas), Vol. 1. Center for Lake Superior Environmental Studies, University of Wisconsin-Superior, Superior, WI, 414 p. ECOREF#:12448</t>
        </is>
      </c>
    </row>
    <row r="412">
      <c r="A412" t="n">
        <v>78966.0</v>
      </c>
      <c r="B412" t="inlineStr">
        <is>
          <t>1-Amino-2-propanol</t>
        </is>
      </c>
      <c r="C412"/>
      <c r="D412" t="inlineStr">
        <is>
          <t>Measured</t>
        </is>
      </c>
      <c r="E412" t="inlineStr">
        <is>
          <t>Not coded</t>
        </is>
      </c>
      <c r="F412"/>
      <c r="G412" t="n">
        <v>95.0</v>
      </c>
      <c r="H412"/>
      <c r="I412"/>
      <c r="J412"/>
      <c r="K412"/>
      <c r="L412" t="inlineStr">
        <is>
          <t>Pimephales promelas</t>
        </is>
      </c>
      <c r="M412" t="inlineStr">
        <is>
          <t>Fathead Minnow</t>
        </is>
      </c>
      <c r="N412"/>
      <c r="O412"/>
      <c r="P412" t="n">
        <v>30.0</v>
      </c>
      <c r="Q412"/>
      <c r="R412"/>
      <c r="S412"/>
      <c r="T412"/>
      <c r="U412" t="inlineStr">
        <is>
          <t>Day(s)</t>
        </is>
      </c>
      <c r="V412" t="inlineStr">
        <is>
          <t>Flow-through</t>
        </is>
      </c>
      <c r="W412" t="inlineStr">
        <is>
          <t>Fresh water</t>
        </is>
      </c>
      <c r="X412" t="inlineStr">
        <is>
          <t>Lab</t>
        </is>
      </c>
      <c r="Y412"/>
      <c r="Z412" t="inlineStr">
        <is>
          <t>Active ingredient</t>
        </is>
      </c>
      <c r="AA412"/>
      <c r="AB412" t="n">
        <v>2520.0</v>
      </c>
      <c r="AC412"/>
      <c r="AD412" t="n">
        <v>2390.0</v>
      </c>
      <c r="AE412"/>
      <c r="AF412" t="n">
        <v>2650.0</v>
      </c>
      <c r="AG412" t="inlineStr">
        <is>
          <t>AI mg/L</t>
        </is>
      </c>
      <c r="AH412"/>
      <c r="AI412"/>
      <c r="AJ412"/>
      <c r="AK412"/>
      <c r="AL412"/>
      <c r="AM412"/>
      <c r="AN412"/>
      <c r="AO412"/>
      <c r="AP412"/>
      <c r="AQ412"/>
      <c r="AR412"/>
      <c r="AS412"/>
      <c r="AT412"/>
      <c r="AU412"/>
      <c r="AV412"/>
      <c r="AW412"/>
      <c r="AX412" t="inlineStr">
        <is>
          <t>Mortality</t>
        </is>
      </c>
      <c r="AY412" t="inlineStr">
        <is>
          <t>Mortality</t>
        </is>
      </c>
      <c r="AZ412" t="inlineStr">
        <is>
          <t>LC50</t>
        </is>
      </c>
      <c r="BA412"/>
      <c r="BB412" t="n">
        <v>4.0</v>
      </c>
      <c r="BC412"/>
      <c r="BD412"/>
      <c r="BE412"/>
      <c r="BF412"/>
      <c r="BG412" t="inlineStr">
        <is>
          <t>Day(s)</t>
        </is>
      </c>
      <c r="BH412" t="inlineStr">
        <is>
          <t>Pure</t>
        </is>
      </c>
      <c r="BI412" t="inlineStr">
        <is>
          <t>DTXSID9021764</t>
        </is>
      </c>
      <c r="BJ412"/>
      <c r="BK412"/>
      <c r="BL412"/>
      <c r="BM412"/>
      <c r="BN412"/>
      <c r="BO412"/>
      <c r="BP412"/>
      <c r="BQ412"/>
      <c r="BR412"/>
      <c r="BS412"/>
      <c r="BT412" t="inlineStr">
        <is>
          <t>--</t>
        </is>
      </c>
      <c r="BU412"/>
      <c r="BV412"/>
      <c r="BW412"/>
      <c r="BX412"/>
      <c r="BY412"/>
      <c r="BZ412"/>
      <c r="CA412"/>
      <c r="CB412"/>
      <c r="CC412"/>
      <c r="CD412"/>
      <c r="CE412"/>
      <c r="CF412"/>
      <c r="CG412"/>
      <c r="CH412"/>
      <c r="CI412" t="inlineStr">
        <is>
          <t xml:space="preserve"> Affected fish lost schooling behavior, then equilibrium   NR prior to death.  The pH of the stock solution was adjusted to that NA lake water with HCl. </t>
        </is>
      </c>
      <c r="CJ412" t="inlineStr">
        <is>
          <t xml:space="preserve">   Affected fish lost schooling behavior, then equilibrium   NR prior to death.  The pH of the stock solution was adjusted to that NA lake water with HCl. </t>
        </is>
      </c>
      <c r="CK412" t="inlineStr">
        <is>
          <t>Brooke,L.T., D.J. Call, D.L. Geiger, and C.E. Northcott</t>
        </is>
      </c>
      <c r="CL412" t="n">
        <v>12448.0</v>
      </c>
      <c r="CM412" t="inlineStr">
        <is>
          <t>Acute Toxicities of Organic Chemicals to Fathead Minnows (Pimephales promelas), Vol. 1</t>
        </is>
      </c>
      <c r="CN412" t="inlineStr">
        <is>
          <t>Center for Lake Superior Environmental Studies, University of Wisconsin-Superior, Superior, WI:414 p.</t>
        </is>
      </c>
      <c r="CO412" t="n">
        <v>1984.0</v>
      </c>
      <c r="CP412" t="inlineStr">
        <is>
          <t>Brooke,L.T., D.J. Call, D.L. Geiger, and C.E. Northcott (1984). Acute Toxicities of Organic Chemicals to Fathead Minnows (Pimephales promelas), Vol. 1. Center for Lake Superior Environmental Studies, University of Wisconsin-Superior, Superior, WI, 414 p. ECOREF#:12448</t>
        </is>
      </c>
    </row>
    <row r="413">
      <c r="A413" t="n">
        <v>78966.0</v>
      </c>
      <c r="B413" t="inlineStr">
        <is>
          <t>1-Amino-2-propanol</t>
        </is>
      </c>
      <c r="C413"/>
      <c r="D413" t="inlineStr">
        <is>
          <t>Unmeasured</t>
        </is>
      </c>
      <c r="E413" t="inlineStr">
        <is>
          <t>Not reported</t>
        </is>
      </c>
      <c r="F413"/>
      <c r="G413"/>
      <c r="H413"/>
      <c r="I413"/>
      <c r="J413"/>
      <c r="K413"/>
      <c r="L413" t="inlineStr">
        <is>
          <t>Pimephales promelas</t>
        </is>
      </c>
      <c r="M413" t="inlineStr">
        <is>
          <t>Fathead Minnow</t>
        </is>
      </c>
      <c r="N413"/>
      <c r="O413"/>
      <c r="P413" t="n">
        <v>29.0</v>
      </c>
      <c r="Q413"/>
      <c r="R413"/>
      <c r="S413"/>
      <c r="T413"/>
      <c r="U413" t="inlineStr">
        <is>
          <t>Day(s)</t>
        </is>
      </c>
      <c r="V413" t="inlineStr">
        <is>
          <t>Flow-through</t>
        </is>
      </c>
      <c r="W413" t="inlineStr">
        <is>
          <t>Fresh water</t>
        </is>
      </c>
      <c r="X413" t="inlineStr">
        <is>
          <t>Lab</t>
        </is>
      </c>
      <c r="Y413" t="n">
        <v>6.0</v>
      </c>
      <c r="Z413" t="inlineStr">
        <is>
          <t>Formulation</t>
        </is>
      </c>
      <c r="AA413"/>
      <c r="AB413" t="n">
        <v>327.0</v>
      </c>
      <c r="AC413"/>
      <c r="AD413"/>
      <c r="AE413"/>
      <c r="AF413"/>
      <c r="AG413" t="inlineStr">
        <is>
          <t>AI mg/L</t>
        </is>
      </c>
      <c r="AH413"/>
      <c r="AI413"/>
      <c r="AJ413"/>
      <c r="AK413"/>
      <c r="AL413"/>
      <c r="AM413"/>
      <c r="AN413"/>
      <c r="AO413"/>
      <c r="AP413"/>
      <c r="AQ413"/>
      <c r="AR413"/>
      <c r="AS413"/>
      <c r="AT413"/>
      <c r="AU413"/>
      <c r="AV413"/>
      <c r="AW413"/>
      <c r="AX413" t="inlineStr">
        <is>
          <t>Mortality</t>
        </is>
      </c>
      <c r="AY413" t="inlineStr">
        <is>
          <t>Mortality</t>
        </is>
      </c>
      <c r="AZ413" t="inlineStr">
        <is>
          <t>LC50</t>
        </is>
      </c>
      <c r="BA413"/>
      <c r="BB413" t="n">
        <v>4.0</v>
      </c>
      <c r="BC413"/>
      <c r="BD413"/>
      <c r="BE413"/>
      <c r="BF413"/>
      <c r="BG413" t="inlineStr">
        <is>
          <t>Day(s)</t>
        </is>
      </c>
      <c r="BH413"/>
      <c r="BI413" t="inlineStr">
        <is>
          <t>DTXSID9021764</t>
        </is>
      </c>
      <c r="BJ413"/>
      <c r="BK413"/>
      <c r="BL413" t="inlineStr">
        <is>
          <t>Acute</t>
        </is>
      </c>
      <c r="BM413"/>
      <c r="BN413"/>
      <c r="BO413"/>
      <c r="BP413"/>
      <c r="BQ413"/>
      <c r="BR413"/>
      <c r="BS413"/>
      <c r="BT413" t="inlineStr">
        <is>
          <t>--</t>
        </is>
      </c>
      <c r="BU413"/>
      <c r="BV413"/>
      <c r="BW413"/>
      <c r="BX413"/>
      <c r="BY413"/>
      <c r="BZ413"/>
      <c r="CA413"/>
      <c r="CB413"/>
      <c r="CC413"/>
      <c r="CD413"/>
      <c r="CE413"/>
      <c r="CF413"/>
      <c r="CG413"/>
      <c r="CH413"/>
      <c r="CI413"/>
      <c r="CJ413"/>
      <c r="CK413" t="inlineStr">
        <is>
          <t>Call,D.J., L.T. Brooke, and N. Ahmad</t>
        </is>
      </c>
      <c r="CL413" t="n">
        <v>120927.0</v>
      </c>
      <c r="CM413" t="inlineStr">
        <is>
          <t>Estimates of "No Effect" Concentrations of Selected Pesticides in Freshwater Organisms</t>
        </is>
      </c>
      <c r="CN413" t="inlineStr">
        <is>
          <t>First Quarterly Progress Report to EPA, University of Wisconsin, Superior, WI:45 p.</t>
        </is>
      </c>
      <c r="CO413" t="n">
        <v>1980.0</v>
      </c>
      <c r="CP413" t="inlineStr">
        <is>
          <t>Call,D.J., L.T. Brooke, and N. Ahmad (1980). Estimates of "No Effect" Concentrations of Selected Pesticides in Freshwater Organisms. First Quarterly Progress Report to EPA, University of Wisconsin, Superior, WI, 45 p. ECOREF#:120927</t>
        </is>
      </c>
    </row>
    <row r="414">
      <c r="A414" t="n">
        <v>78977.0</v>
      </c>
      <c r="B414" t="inlineStr">
        <is>
          <t>Lactonitrile</t>
        </is>
      </c>
      <c r="C414" t="inlineStr">
        <is>
          <t>Reagent or practical grade</t>
        </is>
      </c>
      <c r="D414" t="inlineStr">
        <is>
          <t>Unmeasured</t>
        </is>
      </c>
      <c r="E414" t="inlineStr">
        <is>
          <t>Not reported</t>
        </is>
      </c>
      <c r="F414"/>
      <c r="G414"/>
      <c r="H414"/>
      <c r="I414" t="n">
        <v>98.0</v>
      </c>
      <c r="J414"/>
      <c r="K414" t="n">
        <v>100.0</v>
      </c>
      <c r="L414" t="inlineStr">
        <is>
          <t>Pimephales promelas</t>
        </is>
      </c>
      <c r="M414" t="inlineStr">
        <is>
          <t>Fathead Minnow</t>
        </is>
      </c>
      <c r="N414"/>
      <c r="O414"/>
      <c r="P414"/>
      <c r="Q414"/>
      <c r="R414"/>
      <c r="S414"/>
      <c r="T414"/>
      <c r="U414"/>
      <c r="V414" t="inlineStr">
        <is>
          <t>Flow-through</t>
        </is>
      </c>
      <c r="W414" t="inlineStr">
        <is>
          <t>Fresh water</t>
        </is>
      </c>
      <c r="X414" t="inlineStr">
        <is>
          <t>Lab</t>
        </is>
      </c>
      <c r="Y414" t="n">
        <v>5.0</v>
      </c>
      <c r="Z414" t="inlineStr">
        <is>
          <t>Active ingredient</t>
        </is>
      </c>
      <c r="AA414"/>
      <c r="AB414" t="n">
        <v>0.71</v>
      </c>
      <c r="AC414"/>
      <c r="AD414"/>
      <c r="AE414"/>
      <c r="AF414"/>
      <c r="AG414" t="inlineStr">
        <is>
          <t>AI mg/L</t>
        </is>
      </c>
      <c r="AH414"/>
      <c r="AI414"/>
      <c r="AJ414"/>
      <c r="AK414"/>
      <c r="AL414"/>
      <c r="AM414"/>
      <c r="AN414"/>
      <c r="AO414"/>
      <c r="AP414"/>
      <c r="AQ414"/>
      <c r="AR414"/>
      <c r="AS414"/>
      <c r="AT414"/>
      <c r="AU414"/>
      <c r="AV414"/>
      <c r="AW414"/>
      <c r="AX414" t="inlineStr">
        <is>
          <t>Mortality</t>
        </is>
      </c>
      <c r="AY414" t="inlineStr">
        <is>
          <t>Mortality</t>
        </is>
      </c>
      <c r="AZ414" t="inlineStr">
        <is>
          <t>LC50</t>
        </is>
      </c>
      <c r="BA414"/>
      <c r="BB414" t="n">
        <v>4.0</v>
      </c>
      <c r="BC414"/>
      <c r="BD414"/>
      <c r="BE414"/>
      <c r="BF414"/>
      <c r="BG414" t="inlineStr">
        <is>
          <t>Day(s)</t>
        </is>
      </c>
      <c r="BH414" t="inlineStr">
        <is>
          <t>Liquid</t>
        </is>
      </c>
      <c r="BI414" t="inlineStr">
        <is>
          <t>DTXSID6025432</t>
        </is>
      </c>
      <c r="BJ414"/>
      <c r="BK414"/>
      <c r="BL414"/>
      <c r="BM414"/>
      <c r="BN414"/>
      <c r="BO414"/>
      <c r="BP414"/>
      <c r="BQ414"/>
      <c r="BR414"/>
      <c r="BS414"/>
      <c r="BT414" t="inlineStr">
        <is>
          <t>--</t>
        </is>
      </c>
      <c r="BU414"/>
      <c r="BV414"/>
      <c r="BW414"/>
      <c r="BX414"/>
      <c r="BY414"/>
      <c r="BZ414"/>
      <c r="CA414"/>
      <c r="CB414"/>
      <c r="CC414"/>
      <c r="CD414"/>
      <c r="CE414"/>
      <c r="CF414"/>
      <c r="CG414"/>
      <c r="CH414"/>
      <c r="CI414"/>
      <c r="CJ414" t="inlineStr">
        <is>
          <t xml:space="preserve">SOURCE/NR//MEDIA/SOFT WATER COMPARABLE TO THAT USED IN THE ACUTE BIOASSAY.//   </t>
        </is>
      </c>
      <c r="CK414" t="inlineStr">
        <is>
          <t>Henderson,C., Q.H. Pickering, and A.E. Lemke</t>
        </is>
      </c>
      <c r="CL414" t="n">
        <v>923.0</v>
      </c>
      <c r="CM414" t="inlineStr">
        <is>
          <t>The Effect of Some Organic Cyanides (Nitriles) on Fish</t>
        </is>
      </c>
      <c r="CN414" t="inlineStr">
        <is>
          <t>Proceedings of the 15th Industrial Waste Conference, Purdue University65(2): 120-130</t>
        </is>
      </c>
      <c r="CO414" t="n">
        <v>1961.0</v>
      </c>
      <c r="CP414" t="inlineStr">
        <is>
          <t>Henderson,C., Q.H. Pickering, and A.E. Lemke (1961). The Effect of Some Organic Cyanides (Nitriles) on Fish. Proceedings of the 15th Industrial Waste Conference, Purdue University, 65, (2), 120-130. ECOREF#:923</t>
        </is>
      </c>
    </row>
    <row r="415">
      <c r="A415" t="n">
        <v>78977.0</v>
      </c>
      <c r="B415" t="inlineStr">
        <is>
          <t>Lactonitrile</t>
        </is>
      </c>
      <c r="C415" t="inlineStr">
        <is>
          <t>Reagent or practical grade</t>
        </is>
      </c>
      <c r="D415" t="inlineStr">
        <is>
          <t>Unmeasured</t>
        </is>
      </c>
      <c r="E415" t="inlineStr">
        <is>
          <t>Other Method</t>
        </is>
      </c>
      <c r="F415"/>
      <c r="G415"/>
      <c r="H415"/>
      <c r="I415" t="n">
        <v>98.0</v>
      </c>
      <c r="J415"/>
      <c r="K415" t="n">
        <v>100.0</v>
      </c>
      <c r="L415" t="inlineStr">
        <is>
          <t>Pimephales promelas</t>
        </is>
      </c>
      <c r="M415" t="inlineStr">
        <is>
          <t>Fathead Minnow</t>
        </is>
      </c>
      <c r="N415"/>
      <c r="O415"/>
      <c r="P415"/>
      <c r="Q415"/>
      <c r="R415"/>
      <c r="S415"/>
      <c r="T415"/>
      <c r="U415"/>
      <c r="V415" t="inlineStr">
        <is>
          <t>Static</t>
        </is>
      </c>
      <c r="W415" t="inlineStr">
        <is>
          <t>Fresh water</t>
        </is>
      </c>
      <c r="X415" t="inlineStr">
        <is>
          <t>Lab</t>
        </is>
      </c>
      <c r="Y415"/>
      <c r="Z415" t="inlineStr">
        <is>
          <t>Active ingredient</t>
        </is>
      </c>
      <c r="AA415"/>
      <c r="AB415" t="n">
        <v>0.9</v>
      </c>
      <c r="AC415"/>
      <c r="AD415"/>
      <c r="AE415"/>
      <c r="AF415"/>
      <c r="AG415" t="inlineStr">
        <is>
          <t>AI mg/L</t>
        </is>
      </c>
      <c r="AH415"/>
      <c r="AI415"/>
      <c r="AJ415"/>
      <c r="AK415"/>
      <c r="AL415"/>
      <c r="AM415"/>
      <c r="AN415"/>
      <c r="AO415"/>
      <c r="AP415"/>
      <c r="AQ415"/>
      <c r="AR415"/>
      <c r="AS415"/>
      <c r="AT415"/>
      <c r="AU415"/>
      <c r="AV415"/>
      <c r="AW415"/>
      <c r="AX415" t="inlineStr">
        <is>
          <t>Mortality</t>
        </is>
      </c>
      <c r="AY415" t="inlineStr">
        <is>
          <t>Mortality</t>
        </is>
      </c>
      <c r="AZ415" t="inlineStr">
        <is>
          <t>LC50</t>
        </is>
      </c>
      <c r="BA415"/>
      <c r="BB415" t="n">
        <v>4.0</v>
      </c>
      <c r="BC415"/>
      <c r="BD415"/>
      <c r="BE415"/>
      <c r="BF415"/>
      <c r="BG415" t="inlineStr">
        <is>
          <t>Day(s)</t>
        </is>
      </c>
      <c r="BH415" t="inlineStr">
        <is>
          <t>Liquid</t>
        </is>
      </c>
      <c r="BI415" t="inlineStr">
        <is>
          <t>DTXSID6025432</t>
        </is>
      </c>
      <c r="BJ415"/>
      <c r="BK415"/>
      <c r="BL415" t="inlineStr">
        <is>
          <t>Acute</t>
        </is>
      </c>
      <c r="BM415"/>
      <c r="BN415"/>
      <c r="BO415"/>
      <c r="BP415"/>
      <c r="BQ415"/>
      <c r="BR415"/>
      <c r="BS415"/>
      <c r="BT415" t="inlineStr">
        <is>
          <t>--</t>
        </is>
      </c>
      <c r="BU415"/>
      <c r="BV415"/>
      <c r="BW415"/>
      <c r="BX415"/>
      <c r="BY415"/>
      <c r="BZ415"/>
      <c r="CA415"/>
      <c r="CB415"/>
      <c r="CC415"/>
      <c r="CD415"/>
      <c r="CE415"/>
      <c r="CF415"/>
      <c r="CG415"/>
      <c r="CH415"/>
      <c r="CI415"/>
      <c r="CJ415" t="inlineStr">
        <is>
          <t xml:space="preserve">SOURCE/NR//TMETH/DOUDOROFF ET. AL. (1951).//MEDIA/SOFT WATER.//   </t>
        </is>
      </c>
      <c r="CK415" t="inlineStr">
        <is>
          <t>Henderson,C., Q.H. Pickering, and A.E. Lemke</t>
        </is>
      </c>
      <c r="CL415" t="n">
        <v>923.0</v>
      </c>
      <c r="CM415" t="inlineStr">
        <is>
          <t>The Effect of Some Organic Cyanides (Nitriles) on Fish</t>
        </is>
      </c>
      <c r="CN415" t="inlineStr">
        <is>
          <t>Proceedings of the 15th Industrial Waste Conference, Purdue University65(2): 120-130</t>
        </is>
      </c>
      <c r="CO415" t="n">
        <v>1961.0</v>
      </c>
      <c r="CP415" t="inlineStr">
        <is>
          <t>Henderson,C., Q.H. Pickering, and A.E. Lemke (1961). The Effect of Some Organic Cyanides (Nitriles) on Fish. Proceedings of the 15th Industrial Waste Conference, Purdue University, 65, (2), 120-130. ECOREF#:923</t>
        </is>
      </c>
    </row>
    <row r="416">
      <c r="A416" t="n">
        <v>78977.0</v>
      </c>
      <c r="B416" t="inlineStr">
        <is>
          <t>Lactonitrile</t>
        </is>
      </c>
      <c r="C416" t="inlineStr">
        <is>
          <t>Reagent or practical grade</t>
        </is>
      </c>
      <c r="D416" t="inlineStr">
        <is>
          <t>Unmeasured</t>
        </is>
      </c>
      <c r="E416" t="inlineStr">
        <is>
          <t>Other Method</t>
        </is>
      </c>
      <c r="F416"/>
      <c r="G416"/>
      <c r="H416"/>
      <c r="I416" t="n">
        <v>98.0</v>
      </c>
      <c r="J416"/>
      <c r="K416" t="n">
        <v>100.0</v>
      </c>
      <c r="L416" t="inlineStr">
        <is>
          <t>Pimephales promelas</t>
        </is>
      </c>
      <c r="M416" t="inlineStr">
        <is>
          <t>Fathead Minnow</t>
        </is>
      </c>
      <c r="N416"/>
      <c r="O416"/>
      <c r="P416"/>
      <c r="Q416"/>
      <c r="R416"/>
      <c r="S416"/>
      <c r="T416"/>
      <c r="U416"/>
      <c r="V416" t="inlineStr">
        <is>
          <t>Static</t>
        </is>
      </c>
      <c r="W416" t="inlineStr">
        <is>
          <t>Fresh water</t>
        </is>
      </c>
      <c r="X416" t="inlineStr">
        <is>
          <t>Lab</t>
        </is>
      </c>
      <c r="Y416"/>
      <c r="Z416" t="inlineStr">
        <is>
          <t>Active ingredient</t>
        </is>
      </c>
      <c r="AA416"/>
      <c r="AB416" t="n">
        <v>0.9</v>
      </c>
      <c r="AC416"/>
      <c r="AD416"/>
      <c r="AE416"/>
      <c r="AF416"/>
      <c r="AG416" t="inlineStr">
        <is>
          <t>AI mg/L</t>
        </is>
      </c>
      <c r="AH416"/>
      <c r="AI416"/>
      <c r="AJ416"/>
      <c r="AK416"/>
      <c r="AL416"/>
      <c r="AM416"/>
      <c r="AN416"/>
      <c r="AO416"/>
      <c r="AP416"/>
      <c r="AQ416"/>
      <c r="AR416"/>
      <c r="AS416"/>
      <c r="AT416"/>
      <c r="AU416"/>
      <c r="AV416"/>
      <c r="AW416"/>
      <c r="AX416" t="inlineStr">
        <is>
          <t>Mortality</t>
        </is>
      </c>
      <c r="AY416" t="inlineStr">
        <is>
          <t>Mortality</t>
        </is>
      </c>
      <c r="AZ416" t="inlineStr">
        <is>
          <t>LC50</t>
        </is>
      </c>
      <c r="BA416"/>
      <c r="BB416" t="n">
        <v>4.0</v>
      </c>
      <c r="BC416"/>
      <c r="BD416"/>
      <c r="BE416"/>
      <c r="BF416"/>
      <c r="BG416" t="inlineStr">
        <is>
          <t>Day(s)</t>
        </is>
      </c>
      <c r="BH416" t="inlineStr">
        <is>
          <t>Liquid</t>
        </is>
      </c>
      <c r="BI416" t="inlineStr">
        <is>
          <t>DTXSID6025432</t>
        </is>
      </c>
      <c r="BJ416"/>
      <c r="BK416"/>
      <c r="BL416" t="inlineStr">
        <is>
          <t>Acute</t>
        </is>
      </c>
      <c r="BM416"/>
      <c r="BN416"/>
      <c r="BO416"/>
      <c r="BP416"/>
      <c r="BQ416"/>
      <c r="BR416"/>
      <c r="BS416"/>
      <c r="BT416" t="inlineStr">
        <is>
          <t>--</t>
        </is>
      </c>
      <c r="BU416"/>
      <c r="BV416"/>
      <c r="BW416"/>
      <c r="BX416"/>
      <c r="BY416"/>
      <c r="BZ416"/>
      <c r="CA416"/>
      <c r="CB416"/>
      <c r="CC416"/>
      <c r="CD416"/>
      <c r="CE416"/>
      <c r="CF416"/>
      <c r="CG416"/>
      <c r="CH416"/>
      <c r="CI416"/>
      <c r="CJ416" t="inlineStr">
        <is>
          <t xml:space="preserve">SOURCE/NR//TMETH/DOUDOROFF ET. AL. (1951).//MEDIA/HARD WATER.//   </t>
        </is>
      </c>
      <c r="CK416" t="inlineStr">
        <is>
          <t>Henderson,C., Q.H. Pickering, and A.E. Lemke</t>
        </is>
      </c>
      <c r="CL416" t="n">
        <v>923.0</v>
      </c>
      <c r="CM416" t="inlineStr">
        <is>
          <t>The Effect of Some Organic Cyanides (Nitriles) on Fish</t>
        </is>
      </c>
      <c r="CN416" t="inlineStr">
        <is>
          <t>Proceedings of the 15th Industrial Waste Conference, Purdue University65(2): 120-130</t>
        </is>
      </c>
      <c r="CO416" t="n">
        <v>1961.0</v>
      </c>
      <c r="CP416" t="inlineStr">
        <is>
          <t>Henderson,C., Q.H. Pickering, and A.E. Lemke (1961). The Effect of Some Organic Cyanides (Nitriles) on Fish. Proceedings of the 15th Industrial Waste Conference, Purdue University, 65, (2), 120-130. ECOREF#:923</t>
        </is>
      </c>
    </row>
    <row r="417">
      <c r="A417" t="n">
        <v>79005.0</v>
      </c>
      <c r="B417" t="inlineStr">
        <is>
          <t>1,1,2-Trichloroethane</t>
        </is>
      </c>
      <c r="C417"/>
      <c r="D417" t="inlineStr">
        <is>
          <t>Chemical analysis reported</t>
        </is>
      </c>
      <c r="E417" t="inlineStr">
        <is>
          <t>American Society for Testing and Materials</t>
        </is>
      </c>
      <c r="F417"/>
      <c r="G417"/>
      <c r="H417"/>
      <c r="I417"/>
      <c r="J417"/>
      <c r="K417"/>
      <c r="L417" t="inlineStr">
        <is>
          <t>Pimephales promelas</t>
        </is>
      </c>
      <c r="M417" t="inlineStr">
        <is>
          <t>Fathead Minnow</t>
        </is>
      </c>
      <c r="N417" t="inlineStr">
        <is>
          <t>Juvenile</t>
        </is>
      </c>
      <c r="O417"/>
      <c r="P417"/>
      <c r="Q417"/>
      <c r="R417" t="n">
        <v>28.0</v>
      </c>
      <c r="S417"/>
      <c r="T417" t="n">
        <v>34.0</v>
      </c>
      <c r="U417" t="inlineStr">
        <is>
          <t>Day(s)</t>
        </is>
      </c>
      <c r="V417" t="inlineStr">
        <is>
          <t>Flow-through</t>
        </is>
      </c>
      <c r="W417" t="inlineStr">
        <is>
          <t>Fresh water</t>
        </is>
      </c>
      <c r="X417" t="inlineStr">
        <is>
          <t>Lab</t>
        </is>
      </c>
      <c r="Y417"/>
      <c r="Z417" t="inlineStr">
        <is>
          <t>Active ingredient</t>
        </is>
      </c>
      <c r="AA417"/>
      <c r="AB417" t="n">
        <v>81.8</v>
      </c>
      <c r="AC417"/>
      <c r="AD417" t="n">
        <v>60.9</v>
      </c>
      <c r="AE417"/>
      <c r="AF417" t="n">
        <v>110.0</v>
      </c>
      <c r="AG417" t="inlineStr">
        <is>
          <t>AI mg/L</t>
        </is>
      </c>
      <c r="AH417"/>
      <c r="AI417"/>
      <c r="AJ417"/>
      <c r="AK417"/>
      <c r="AL417"/>
      <c r="AM417"/>
      <c r="AN417"/>
      <c r="AO417"/>
      <c r="AP417"/>
      <c r="AQ417"/>
      <c r="AR417"/>
      <c r="AS417"/>
      <c r="AT417"/>
      <c r="AU417"/>
      <c r="AV417"/>
      <c r="AW417"/>
      <c r="AX417" t="inlineStr">
        <is>
          <t>Mortality</t>
        </is>
      </c>
      <c r="AY417" t="inlineStr">
        <is>
          <t>Mortality</t>
        </is>
      </c>
      <c r="AZ417" t="inlineStr">
        <is>
          <t>LC50</t>
        </is>
      </c>
      <c r="BA417"/>
      <c r="BB417" t="n">
        <v>4.0</v>
      </c>
      <c r="BC417"/>
      <c r="BD417"/>
      <c r="BE417"/>
      <c r="BF417"/>
      <c r="BG417" t="inlineStr">
        <is>
          <t>Day(s)</t>
        </is>
      </c>
      <c r="BH417"/>
      <c r="BI417" t="inlineStr">
        <is>
          <t>DTXSID5021380</t>
        </is>
      </c>
      <c r="BJ417" t="inlineStr">
        <is>
          <t>10.1016/0166-445X(85)90026-8</t>
        </is>
      </c>
      <c r="BK417"/>
      <c r="BL417" t="inlineStr">
        <is>
          <t>Acute</t>
        </is>
      </c>
      <c r="BM417"/>
      <c r="BN417"/>
      <c r="BO417"/>
      <c r="BP417"/>
      <c r="BQ417"/>
      <c r="BR417"/>
      <c r="BS417"/>
      <c r="BT417" t="inlineStr">
        <is>
          <t>--</t>
        </is>
      </c>
      <c r="BU417"/>
      <c r="BV417"/>
      <c r="BW417"/>
      <c r="BX417"/>
      <c r="BY417"/>
      <c r="BZ417"/>
      <c r="CA417"/>
      <c r="CB417"/>
      <c r="CC417"/>
      <c r="CD417"/>
      <c r="CE417"/>
      <c r="CF417"/>
      <c r="CG417"/>
      <c r="CH417"/>
      <c r="CI417"/>
      <c r="CJ417" t="inlineStr">
        <is>
          <t xml:space="preserve">SOURCE/NR//TMETH/E729-80 (1980)//MEDIA/AERATED, FILTERED LAKE SUPERIOR WATER//   </t>
        </is>
      </c>
      <c r="CK417" t="inlineStr">
        <is>
          <t>Broderius,S., and M. Kahl</t>
        </is>
      </c>
      <c r="CL417" t="n">
        <v>14128.0</v>
      </c>
      <c r="CM417" t="inlineStr">
        <is>
          <t>Acute Toxicity of Organic Chemical Mixtures to the Fathead Minnow</t>
        </is>
      </c>
      <c r="CN417" t="inlineStr">
        <is>
          <t>Aquat. Toxicol.6:307-322</t>
        </is>
      </c>
      <c r="CO417" t="n">
        <v>1985.0</v>
      </c>
      <c r="CP417" t="inlineStr">
        <is>
          <t>Broderius,S., and M. Kahl (1985). Acute Toxicity of Organic Chemical Mixtures to the Fathead Minnow. Aquat. Toxicol., 6, 307-322. doi:10.1016/0166-445X(85)90026-8. ECOREF#:14128</t>
        </is>
      </c>
    </row>
    <row r="418">
      <c r="A418" t="n">
        <v>79005.0</v>
      </c>
      <c r="B418" t="inlineStr">
        <is>
          <t>1,1,2-Trichloroethane</t>
        </is>
      </c>
      <c r="C418"/>
      <c r="D418" t="inlineStr">
        <is>
          <t>Measured</t>
        </is>
      </c>
      <c r="E418" t="inlineStr">
        <is>
          <t>Not reported</t>
        </is>
      </c>
      <c r="F418"/>
      <c r="G418"/>
      <c r="H418"/>
      <c r="I418"/>
      <c r="J418"/>
      <c r="K418"/>
      <c r="L418" t="inlineStr">
        <is>
          <t>Pimephales promelas</t>
        </is>
      </c>
      <c r="M418" t="inlineStr">
        <is>
          <t>Fathead Minnow</t>
        </is>
      </c>
      <c r="N418"/>
      <c r="O418"/>
      <c r="P418"/>
      <c r="Q418"/>
      <c r="R418" t="n">
        <v>30.0</v>
      </c>
      <c r="S418"/>
      <c r="T418" t="n">
        <v>35.0</v>
      </c>
      <c r="U418" t="inlineStr">
        <is>
          <t>Day(s)</t>
        </is>
      </c>
      <c r="V418" t="inlineStr">
        <is>
          <t>Flow-through</t>
        </is>
      </c>
      <c r="W418" t="inlineStr">
        <is>
          <t>Fresh water</t>
        </is>
      </c>
      <c r="X418" t="inlineStr">
        <is>
          <t>Lab</t>
        </is>
      </c>
      <c r="Y418"/>
      <c r="Z418" t="inlineStr">
        <is>
          <t>Active ingredient</t>
        </is>
      </c>
      <c r="AA418"/>
      <c r="AB418" t="n">
        <v>81.6</v>
      </c>
      <c r="AC418"/>
      <c r="AD418" t="n">
        <v>60.9</v>
      </c>
      <c r="AE418"/>
      <c r="AF418" t="n">
        <v>109.0</v>
      </c>
      <c r="AG418" t="inlineStr">
        <is>
          <t>AI mg/L</t>
        </is>
      </c>
      <c r="AH418"/>
      <c r="AI418"/>
      <c r="AJ418"/>
      <c r="AK418"/>
      <c r="AL418"/>
      <c r="AM418"/>
      <c r="AN418"/>
      <c r="AO418"/>
      <c r="AP418"/>
      <c r="AQ418"/>
      <c r="AR418"/>
      <c r="AS418"/>
      <c r="AT418"/>
      <c r="AU418"/>
      <c r="AV418"/>
      <c r="AW418"/>
      <c r="AX418" t="inlineStr">
        <is>
          <t>Mortality</t>
        </is>
      </c>
      <c r="AY418" t="inlineStr">
        <is>
          <t>Mortality</t>
        </is>
      </c>
      <c r="AZ418" t="inlineStr">
        <is>
          <t>LC50</t>
        </is>
      </c>
      <c r="BA418"/>
      <c r="BB418" t="n">
        <v>4.0</v>
      </c>
      <c r="BC418"/>
      <c r="BD418"/>
      <c r="BE418"/>
      <c r="BF418"/>
      <c r="BG418" t="inlineStr">
        <is>
          <t>Day(s)</t>
        </is>
      </c>
      <c r="BH418"/>
      <c r="BI418" t="inlineStr">
        <is>
          <t>DTXSID5021380</t>
        </is>
      </c>
      <c r="BJ418" t="inlineStr">
        <is>
          <t>10.1007/BF01060748</t>
        </is>
      </c>
      <c r="BK418"/>
      <c r="BL418"/>
      <c r="BM418"/>
      <c r="BN418"/>
      <c r="BO418"/>
      <c r="BP418"/>
      <c r="BQ418"/>
      <c r="BR418"/>
      <c r="BS418"/>
      <c r="BT418" t="inlineStr">
        <is>
          <t>--</t>
        </is>
      </c>
      <c r="BU418"/>
      <c r="BV418"/>
      <c r="BW418"/>
      <c r="BX418"/>
      <c r="BY418"/>
      <c r="BZ418"/>
      <c r="CA418"/>
      <c r="CB418"/>
      <c r="CC418"/>
      <c r="CD418"/>
      <c r="CE418"/>
      <c r="CF418"/>
      <c r="CG418"/>
      <c r="CH418"/>
      <c r="CI418" t="inlineStr">
        <is>
          <t xml:space="preserve">CONC1/&gt;95 PERCENT CONFIDENCE LIMITS CALCULATED WITH BINOMIAL METHOD// </t>
        </is>
      </c>
      <c r="CJ418" t="inlineStr">
        <is>
          <t xml:space="preserve">SOURCE/LABORATORY-REARED//AP FREQ/WATER CONTINUOUSLY MIXED WITH TOXICANT//MEDIA/DILUTED LABORATORY LAKE WATER SUPPLY (LAKE SUPERIOR)//  CONC1/&gt;95 PERCENT CONFIDENCE LIMITS CALCULATED WITH BINOMIAL METHOD// </t>
        </is>
      </c>
      <c r="CK418" t="inlineStr">
        <is>
          <t>Walbridge,C.T., J.T. Fiandt, G.L. Phipps, and G.W. Holcombe</t>
        </is>
      </c>
      <c r="CL418" t="n">
        <v>11227.0</v>
      </c>
      <c r="CM418" t="inlineStr">
        <is>
          <t>Acute Toxicity of Ten Chlorinated Aliphatic Hydrocarbons to the Fathead Minnow (Pimephales promelas)</t>
        </is>
      </c>
      <c r="CN418" t="inlineStr">
        <is>
          <t>Arch. Environ. Contam. Toxicol.12(6): 661-666</t>
        </is>
      </c>
      <c r="CO418" t="n">
        <v>1983.0</v>
      </c>
      <c r="CP418" t="inlineStr">
        <is>
          <t>Walbridge,C.T., J.T. Fiandt, G.L. Phipps, and G.W. Holcombe (1983). Acute Toxicity of Ten Chlorinated Aliphatic Hydrocarbons to the Fathead Minnow (Pimephales promelas). Arch. Environ. Contam. Toxicol., 12, (6), 661-666. doi:10.1007/BF01060748. ECOREF#:11227</t>
        </is>
      </c>
    </row>
    <row r="419">
      <c r="A419" t="n">
        <v>79005.0</v>
      </c>
      <c r="B419" t="inlineStr">
        <is>
          <t>1,1,2-Trichloroethane</t>
        </is>
      </c>
      <c r="C419"/>
      <c r="D419" t="inlineStr">
        <is>
          <t>Measured</t>
        </is>
      </c>
      <c r="E419" t="inlineStr">
        <is>
          <t>Not reported</t>
        </is>
      </c>
      <c r="F419"/>
      <c r="G419" t="n">
        <v>98.0</v>
      </c>
      <c r="H419"/>
      <c r="I419"/>
      <c r="J419"/>
      <c r="K419"/>
      <c r="L419" t="inlineStr">
        <is>
          <t>Pimephales promelas</t>
        </is>
      </c>
      <c r="M419" t="inlineStr">
        <is>
          <t>Fathead Minnow</t>
        </is>
      </c>
      <c r="N419"/>
      <c r="O419"/>
      <c r="P419" t="n">
        <v>31.0</v>
      </c>
      <c r="Q419"/>
      <c r="R419"/>
      <c r="S419"/>
      <c r="T419"/>
      <c r="U419" t="inlineStr">
        <is>
          <t>Day(s)</t>
        </is>
      </c>
      <c r="V419" t="inlineStr">
        <is>
          <t>Flow-through</t>
        </is>
      </c>
      <c r="W419" t="inlineStr">
        <is>
          <t>Fresh water</t>
        </is>
      </c>
      <c r="X419" t="inlineStr">
        <is>
          <t>Lab</t>
        </is>
      </c>
      <c r="Y419" t="n">
        <v>6.0</v>
      </c>
      <c r="Z419" t="inlineStr">
        <is>
          <t>Active ingredient</t>
        </is>
      </c>
      <c r="AA419"/>
      <c r="AB419" t="n">
        <v>81.6</v>
      </c>
      <c r="AC419"/>
      <c r="AD419"/>
      <c r="AE419"/>
      <c r="AF419"/>
      <c r="AG419" t="inlineStr">
        <is>
          <t>AI mg/L</t>
        </is>
      </c>
      <c r="AH419"/>
      <c r="AI419"/>
      <c r="AJ419"/>
      <c r="AK419"/>
      <c r="AL419"/>
      <c r="AM419"/>
      <c r="AN419"/>
      <c r="AO419"/>
      <c r="AP419"/>
      <c r="AQ419"/>
      <c r="AR419"/>
      <c r="AS419"/>
      <c r="AT419"/>
      <c r="AU419"/>
      <c r="AV419"/>
      <c r="AW419"/>
      <c r="AX419" t="inlineStr">
        <is>
          <t>Mortality</t>
        </is>
      </c>
      <c r="AY419" t="inlineStr">
        <is>
          <t>Mortality</t>
        </is>
      </c>
      <c r="AZ419" t="inlineStr">
        <is>
          <t>LC50</t>
        </is>
      </c>
      <c r="BA419"/>
      <c r="BB419" t="n">
        <v>4.0</v>
      </c>
      <c r="BC419"/>
      <c r="BD419"/>
      <c r="BE419"/>
      <c r="BF419"/>
      <c r="BG419" t="inlineStr">
        <is>
          <t>Day(s)</t>
        </is>
      </c>
      <c r="BH419"/>
      <c r="BI419" t="inlineStr">
        <is>
          <t>DTXSID5021380</t>
        </is>
      </c>
      <c r="BJ419"/>
      <c r="BK419"/>
      <c r="BL419" t="inlineStr">
        <is>
          <t>Acute</t>
        </is>
      </c>
      <c r="BM419"/>
      <c r="BN419"/>
      <c r="BO419"/>
      <c r="BP419"/>
      <c r="BQ419"/>
      <c r="BR419"/>
      <c r="BS419"/>
      <c r="BT419" t="inlineStr">
        <is>
          <t>--</t>
        </is>
      </c>
      <c r="BU419"/>
      <c r="BV419"/>
      <c r="BW419"/>
      <c r="BX419"/>
      <c r="BY419"/>
      <c r="BZ419"/>
      <c r="CA419"/>
      <c r="CB419"/>
      <c r="CC419"/>
      <c r="CD419"/>
      <c r="CE419"/>
      <c r="CF419"/>
      <c r="CG419"/>
      <c r="CH419"/>
      <c r="CI419"/>
      <c r="CJ419" t="inlineStr">
        <is>
          <t xml:space="preserve">SOURCE/US EPA ENVIRONMENTAL RESEARCH LABORATORY DULUTH AND THE UNIVERSITY OF WISCONSIN SUPERIOR//MEDIA/FILTERED LAKE SUPERIOR WATER OR DECHLORINATED CITY OF SUPERIOR WISCONSIN WATER//   </t>
        </is>
      </c>
      <c r="CK419" t="inlineStr">
        <is>
          <t>Geiger,D.L., C.E. Northcott, D.J. Call, and L.T. Brooke</t>
        </is>
      </c>
      <c r="CL419" t="n">
        <v>12447.0</v>
      </c>
      <c r="CM419" t="inlineStr">
        <is>
          <t>Acute Toxicities of Organic Chemicals to Fathead Minnows (Pimephales promelas), Volume II</t>
        </is>
      </c>
      <c r="CN419" t="inlineStr">
        <is>
          <t>Center for Lake Superior Environmental Studies, University of Wisconsin, Superior, WI:326 p.</t>
        </is>
      </c>
      <c r="CO419" t="n">
        <v>1985.0</v>
      </c>
      <c r="CP419" t="inlineStr">
        <is>
          <t>Geiger,D.L., C.E. Northcott, D.J. Call, and L.T. Brooke (1985). Acute Toxicities of Organic Chemicals to Fathead Minnows (Pimephales promelas), Volume II. Center for Lake Superior Environmental Studies, University of Wisconsin, Superior, WI, 326 p. ECOREF#:12447</t>
        </is>
      </c>
    </row>
    <row r="420">
      <c r="A420" t="n">
        <v>79016.0</v>
      </c>
      <c r="B420" t="inlineStr">
        <is>
          <t>1,1,2-Trichloroethene</t>
        </is>
      </c>
      <c r="C420"/>
      <c r="D420" t="inlineStr">
        <is>
          <t>Measured</t>
        </is>
      </c>
      <c r="E420" t="inlineStr">
        <is>
          <t>American Society for Testing and Materials</t>
        </is>
      </c>
      <c r="F420" t="inlineStr">
        <is>
          <t>&gt;=</t>
        </is>
      </c>
      <c r="G420" t="n">
        <v>95.0</v>
      </c>
      <c r="H420"/>
      <c r="I420"/>
      <c r="J420"/>
      <c r="K420"/>
      <c r="L420" t="inlineStr">
        <is>
          <t>Pimephales promelas</t>
        </is>
      </c>
      <c r="M420" t="inlineStr">
        <is>
          <t>Fathead Minnow</t>
        </is>
      </c>
      <c r="N420" t="inlineStr">
        <is>
          <t>Juvenile</t>
        </is>
      </c>
      <c r="O420"/>
      <c r="P420"/>
      <c r="Q420"/>
      <c r="R420" t="n">
        <v>26.0</v>
      </c>
      <c r="S420"/>
      <c r="T420" t="n">
        <v>34.0</v>
      </c>
      <c r="U420" t="inlineStr">
        <is>
          <t>Day(s)</t>
        </is>
      </c>
      <c r="V420" t="inlineStr">
        <is>
          <t>Flow-through</t>
        </is>
      </c>
      <c r="W420" t="inlineStr">
        <is>
          <t>Fresh water</t>
        </is>
      </c>
      <c r="X420" t="inlineStr">
        <is>
          <t>Lab</t>
        </is>
      </c>
      <c r="Y420" t="n">
        <v>6.0</v>
      </c>
      <c r="Z420" t="inlineStr">
        <is>
          <t>Active ingredient</t>
        </is>
      </c>
      <c r="AA420"/>
      <c r="AB420" t="n">
        <v>55.2</v>
      </c>
      <c r="AC420"/>
      <c r="AD420"/>
      <c r="AE420"/>
      <c r="AF420"/>
      <c r="AG420" t="inlineStr">
        <is>
          <t>AI mg/L</t>
        </is>
      </c>
      <c r="AH420"/>
      <c r="AI420"/>
      <c r="AJ420"/>
      <c r="AK420"/>
      <c r="AL420"/>
      <c r="AM420"/>
      <c r="AN420"/>
      <c r="AO420"/>
      <c r="AP420"/>
      <c r="AQ420"/>
      <c r="AR420"/>
      <c r="AS420"/>
      <c r="AT420"/>
      <c r="AU420"/>
      <c r="AV420"/>
      <c r="AW420"/>
      <c r="AX420" t="inlineStr">
        <is>
          <t>Mortality</t>
        </is>
      </c>
      <c r="AY420" t="inlineStr">
        <is>
          <t>Mortality</t>
        </is>
      </c>
      <c r="AZ420" t="inlineStr">
        <is>
          <t>LC50</t>
        </is>
      </c>
      <c r="BA420"/>
      <c r="BB420" t="n">
        <v>4.0</v>
      </c>
      <c r="BC420"/>
      <c r="BD420"/>
      <c r="BE420"/>
      <c r="BF420"/>
      <c r="BG420" t="inlineStr">
        <is>
          <t>Day(s)</t>
        </is>
      </c>
      <c r="BH420"/>
      <c r="BI420" t="inlineStr">
        <is>
          <t>DTXSID0021383</t>
        </is>
      </c>
      <c r="BJ420" t="inlineStr">
        <is>
          <t>10.1897/05-094R.1</t>
        </is>
      </c>
      <c r="BK420"/>
      <c r="BL420" t="inlineStr">
        <is>
          <t>Acute</t>
        </is>
      </c>
      <c r="BM420"/>
      <c r="BN420"/>
      <c r="BO420"/>
      <c r="BP420"/>
      <c r="BQ420"/>
      <c r="BR420"/>
      <c r="BS420"/>
      <c r="BT420" t="inlineStr">
        <is>
          <t>--</t>
        </is>
      </c>
      <c r="BU420"/>
      <c r="BV420"/>
      <c r="BW420"/>
      <c r="BX420"/>
      <c r="BY420"/>
      <c r="BZ420"/>
      <c r="CA420"/>
      <c r="CB420"/>
      <c r="CC420"/>
      <c r="CD420"/>
      <c r="CE420"/>
      <c r="CF420"/>
      <c r="CG420"/>
      <c r="CH420"/>
      <c r="CI420"/>
      <c r="CJ420"/>
      <c r="CK420" t="inlineStr">
        <is>
          <t>Broderius,S.J., M.D. Kahl, G.E. Elonen, D.E. Hammermeister, and M.D. Hoglund</t>
        </is>
      </c>
      <c r="CL420" t="n">
        <v>86254.0</v>
      </c>
      <c r="CM420" t="inlineStr">
        <is>
          <t>A Comparison of the Lethal and Sublethal Toxicity of Organic Chemical Mixtures to the Fathead Minnow (Pimephales promelas)</t>
        </is>
      </c>
      <c r="CN420" t="inlineStr">
        <is>
          <t>Environ. Toxicol. Chem.24(12): 3117-3127</t>
        </is>
      </c>
      <c r="CO420" t="n">
        <v>2005.0</v>
      </c>
      <c r="CP420" t="inlineStr">
        <is>
          <t>Broderius,S.J., M.D. Kahl, G.E. Elonen, D.E. Hammermeister, and M.D. Hoglund (2005). A Comparison of the Lethal and Sublethal Toxicity of Organic Chemical Mixtures to the Fathead Minnow (Pimephales promelas). Environ. Toxicol. Chem., 24, (12), 3117-3127. doi:10.1897/05-094R.1. ECOREF#:86254</t>
        </is>
      </c>
    </row>
    <row r="421">
      <c r="A421" t="n">
        <v>79016.0</v>
      </c>
      <c r="B421" t="inlineStr">
        <is>
          <t>1,1,2-Trichloroethene</t>
        </is>
      </c>
      <c r="C421"/>
      <c r="D421" t="inlineStr">
        <is>
          <t>Measured</t>
        </is>
      </c>
      <c r="E421" t="inlineStr">
        <is>
          <t>American Society for Testing and Materials</t>
        </is>
      </c>
      <c r="F421" t="inlineStr">
        <is>
          <t>&gt;=</t>
        </is>
      </c>
      <c r="G421" t="n">
        <v>95.0</v>
      </c>
      <c r="H421"/>
      <c r="I421"/>
      <c r="J421"/>
      <c r="K421"/>
      <c r="L421" t="inlineStr">
        <is>
          <t>Pimephales promelas</t>
        </is>
      </c>
      <c r="M421" t="inlineStr">
        <is>
          <t>Fathead Minnow</t>
        </is>
      </c>
      <c r="N421" t="inlineStr">
        <is>
          <t>Juvenile</t>
        </is>
      </c>
      <c r="O421"/>
      <c r="P421"/>
      <c r="Q421"/>
      <c r="R421" t="n">
        <v>26.0</v>
      </c>
      <c r="S421"/>
      <c r="T421" t="n">
        <v>34.0</v>
      </c>
      <c r="U421" t="inlineStr">
        <is>
          <t>Day(s)</t>
        </is>
      </c>
      <c r="V421" t="inlineStr">
        <is>
          <t>Flow-through</t>
        </is>
      </c>
      <c r="W421" t="inlineStr">
        <is>
          <t>Fresh water</t>
        </is>
      </c>
      <c r="X421" t="inlineStr">
        <is>
          <t>Lab</t>
        </is>
      </c>
      <c r="Y421" t="n">
        <v>6.0</v>
      </c>
      <c r="Z421" t="inlineStr">
        <is>
          <t>Active ingredient</t>
        </is>
      </c>
      <c r="AA421"/>
      <c r="AB421" t="n">
        <v>40.5</v>
      </c>
      <c r="AC421"/>
      <c r="AD421" t="n">
        <v>30.2</v>
      </c>
      <c r="AE421"/>
      <c r="AF421" t="n">
        <v>54.2</v>
      </c>
      <c r="AG421" t="inlineStr">
        <is>
          <t>AI mg/L</t>
        </is>
      </c>
      <c r="AH421"/>
      <c r="AI421"/>
      <c r="AJ421"/>
      <c r="AK421"/>
      <c r="AL421"/>
      <c r="AM421"/>
      <c r="AN421"/>
      <c r="AO421"/>
      <c r="AP421"/>
      <c r="AQ421"/>
      <c r="AR421"/>
      <c r="AS421"/>
      <c r="AT421"/>
      <c r="AU421"/>
      <c r="AV421"/>
      <c r="AW421"/>
      <c r="AX421" t="inlineStr">
        <is>
          <t>Mortality</t>
        </is>
      </c>
      <c r="AY421" t="inlineStr">
        <is>
          <t>Mortality</t>
        </is>
      </c>
      <c r="AZ421" t="inlineStr">
        <is>
          <t>LC50</t>
        </is>
      </c>
      <c r="BA421"/>
      <c r="BB421" t="n">
        <v>4.0</v>
      </c>
      <c r="BC421"/>
      <c r="BD421"/>
      <c r="BE421"/>
      <c r="BF421"/>
      <c r="BG421" t="inlineStr">
        <is>
          <t>Day(s)</t>
        </is>
      </c>
      <c r="BH421"/>
      <c r="BI421" t="inlineStr">
        <is>
          <t>DTXSID0021383</t>
        </is>
      </c>
      <c r="BJ421" t="inlineStr">
        <is>
          <t>10.1897/05-094R.1</t>
        </is>
      </c>
      <c r="BK421"/>
      <c r="BL421" t="inlineStr">
        <is>
          <t>Acute</t>
        </is>
      </c>
      <c r="BM421"/>
      <c r="BN421"/>
      <c r="BO421"/>
      <c r="BP421"/>
      <c r="BQ421"/>
      <c r="BR421"/>
      <c r="BS421"/>
      <c r="BT421" t="inlineStr">
        <is>
          <t>--</t>
        </is>
      </c>
      <c r="BU421"/>
      <c r="BV421"/>
      <c r="BW421"/>
      <c r="BX421"/>
      <c r="BY421"/>
      <c r="BZ421"/>
      <c r="CA421"/>
      <c r="CB421"/>
      <c r="CC421"/>
      <c r="CD421"/>
      <c r="CE421"/>
      <c r="CF421"/>
      <c r="CG421"/>
      <c r="CH421"/>
      <c r="CI421"/>
      <c r="CJ421"/>
      <c r="CK421" t="inlineStr">
        <is>
          <t>Broderius,S.J., M.D. Kahl, G.E. Elonen, D.E. Hammermeister, and M.D. Hoglund</t>
        </is>
      </c>
      <c r="CL421" t="n">
        <v>86254.0</v>
      </c>
      <c r="CM421" t="inlineStr">
        <is>
          <t>A Comparison of the Lethal and Sublethal Toxicity of Organic Chemical Mixtures to the Fathead Minnow (Pimephales promelas)</t>
        </is>
      </c>
      <c r="CN421" t="inlineStr">
        <is>
          <t>Environ. Toxicol. Chem.24(12): 3117-3127</t>
        </is>
      </c>
      <c r="CO421" t="n">
        <v>2005.0</v>
      </c>
      <c r="CP421" t="inlineStr">
        <is>
          <t>Broderius,S.J., M.D. Kahl, G.E. Elonen, D.E. Hammermeister, and M.D. Hoglund (2005). A Comparison of the Lethal and Sublethal Toxicity of Organic Chemical Mixtures to the Fathead Minnow (Pimephales promelas). Environ. Toxicol. Chem., 24, (12), 3117-3127. doi:10.1897/05-094R.1. ECOREF#:86254</t>
        </is>
      </c>
    </row>
    <row r="422">
      <c r="A422" t="n">
        <v>79016.0</v>
      </c>
      <c r="B422" t="inlineStr">
        <is>
          <t>1,1,2-Trichloroethene</t>
        </is>
      </c>
      <c r="C422"/>
      <c r="D422" t="inlineStr">
        <is>
          <t>Measured</t>
        </is>
      </c>
      <c r="E422" t="inlineStr">
        <is>
          <t>Not reported</t>
        </is>
      </c>
      <c r="F422"/>
      <c r="G422"/>
      <c r="H422"/>
      <c r="I422"/>
      <c r="J422"/>
      <c r="K422"/>
      <c r="L422" t="inlineStr">
        <is>
          <t>Pimephales promelas</t>
        </is>
      </c>
      <c r="M422" t="inlineStr">
        <is>
          <t>Fathead Minnow</t>
        </is>
      </c>
      <c r="N422"/>
      <c r="O422"/>
      <c r="P422"/>
      <c r="Q422"/>
      <c r="R422" t="n">
        <v>30.0</v>
      </c>
      <c r="S422"/>
      <c r="T422" t="n">
        <v>35.0</v>
      </c>
      <c r="U422" t="inlineStr">
        <is>
          <t>Day(s)</t>
        </is>
      </c>
      <c r="V422" t="inlineStr">
        <is>
          <t>Flow-through</t>
        </is>
      </c>
      <c r="W422" t="inlineStr">
        <is>
          <t>Fresh water</t>
        </is>
      </c>
      <c r="X422" t="inlineStr">
        <is>
          <t>Lab</t>
        </is>
      </c>
      <c r="Y422"/>
      <c r="Z422" t="inlineStr">
        <is>
          <t>Active ingredient</t>
        </is>
      </c>
      <c r="AA422"/>
      <c r="AB422" t="n">
        <v>45.0</v>
      </c>
      <c r="AC422"/>
      <c r="AD422" t="n">
        <v>41.9</v>
      </c>
      <c r="AE422"/>
      <c r="AF422" t="n">
        <v>48.4</v>
      </c>
      <c r="AG422" t="inlineStr">
        <is>
          <t>AI mg/L</t>
        </is>
      </c>
      <c r="AH422"/>
      <c r="AI422"/>
      <c r="AJ422"/>
      <c r="AK422"/>
      <c r="AL422"/>
      <c r="AM422"/>
      <c r="AN422"/>
      <c r="AO422"/>
      <c r="AP422"/>
      <c r="AQ422"/>
      <c r="AR422"/>
      <c r="AS422"/>
      <c r="AT422"/>
      <c r="AU422"/>
      <c r="AV422"/>
      <c r="AW422"/>
      <c r="AX422" t="inlineStr">
        <is>
          <t>Mortality</t>
        </is>
      </c>
      <c r="AY422" t="inlineStr">
        <is>
          <t>Mortality</t>
        </is>
      </c>
      <c r="AZ422" t="inlineStr">
        <is>
          <t>LC50</t>
        </is>
      </c>
      <c r="BA422"/>
      <c r="BB422" t="n">
        <v>4.0</v>
      </c>
      <c r="BC422"/>
      <c r="BD422"/>
      <c r="BE422"/>
      <c r="BF422"/>
      <c r="BG422" t="inlineStr">
        <is>
          <t>Day(s)</t>
        </is>
      </c>
      <c r="BH422"/>
      <c r="BI422" t="inlineStr">
        <is>
          <t>DTXSID0021383</t>
        </is>
      </c>
      <c r="BJ422" t="inlineStr">
        <is>
          <t>10.1007/BF01060748</t>
        </is>
      </c>
      <c r="BK422"/>
      <c r="BL422"/>
      <c r="BM422"/>
      <c r="BN422"/>
      <c r="BO422"/>
      <c r="BP422"/>
      <c r="BQ422"/>
      <c r="BR422"/>
      <c r="BS422"/>
      <c r="BT422" t="inlineStr">
        <is>
          <t>--</t>
        </is>
      </c>
      <c r="BU422"/>
      <c r="BV422"/>
      <c r="BW422"/>
      <c r="BX422"/>
      <c r="BY422"/>
      <c r="BZ422"/>
      <c r="CA422"/>
      <c r="CB422"/>
      <c r="CC422"/>
      <c r="CD422"/>
      <c r="CE422"/>
      <c r="CF422"/>
      <c r="CG422"/>
      <c r="CH422"/>
      <c r="CI422"/>
      <c r="CJ422" t="inlineStr">
        <is>
          <t xml:space="preserve">SOURCE/LABORATORY-REARED//AP FREQ/WATER CONTINUOUSLY MIXED WITH TOXICANT//MEDIA/DILUTED LABORATORY LAKE WATER SUPPLY (LAKE SUPERIOR)//   </t>
        </is>
      </c>
      <c r="CK422" t="inlineStr">
        <is>
          <t>Walbridge,C.T., J.T. Fiandt, G.L. Phipps, and G.W. Holcombe</t>
        </is>
      </c>
      <c r="CL422" t="n">
        <v>11227.0</v>
      </c>
      <c r="CM422" t="inlineStr">
        <is>
          <t>Acute Toxicity of Ten Chlorinated Aliphatic Hydrocarbons to the Fathead Minnow (Pimephales promelas)</t>
        </is>
      </c>
      <c r="CN422" t="inlineStr">
        <is>
          <t>Arch. Environ. Contam. Toxicol.12(6): 661-666</t>
        </is>
      </c>
      <c r="CO422" t="n">
        <v>1983.0</v>
      </c>
      <c r="CP422" t="inlineStr">
        <is>
          <t>Walbridge,C.T., J.T. Fiandt, G.L. Phipps, and G.W. Holcombe (1983). Acute Toxicity of Ten Chlorinated Aliphatic Hydrocarbons to the Fathead Minnow (Pimephales promelas). Arch. Environ. Contam. Toxicol., 12, (6), 661-666. doi:10.1007/BF01060748. ECOREF#:11227</t>
        </is>
      </c>
    </row>
    <row r="423">
      <c r="A423" t="n">
        <v>79016.0</v>
      </c>
      <c r="B423" t="inlineStr">
        <is>
          <t>1,1,2-Trichloroethene</t>
        </is>
      </c>
      <c r="C423"/>
      <c r="D423" t="inlineStr">
        <is>
          <t>Measured</t>
        </is>
      </c>
      <c r="E423" t="inlineStr">
        <is>
          <t>American Society for Testing and Materials</t>
        </is>
      </c>
      <c r="F423" t="inlineStr">
        <is>
          <t>&gt;=</t>
        </is>
      </c>
      <c r="G423" t="n">
        <v>95.0</v>
      </c>
      <c r="H423"/>
      <c r="I423"/>
      <c r="J423"/>
      <c r="K423"/>
      <c r="L423" t="inlineStr">
        <is>
          <t>Pimephales promelas</t>
        </is>
      </c>
      <c r="M423" t="inlineStr">
        <is>
          <t>Fathead Minnow</t>
        </is>
      </c>
      <c r="N423" t="inlineStr">
        <is>
          <t>Juvenile</t>
        </is>
      </c>
      <c r="O423"/>
      <c r="P423"/>
      <c r="Q423"/>
      <c r="R423" t="n">
        <v>26.0</v>
      </c>
      <c r="S423"/>
      <c r="T423" t="n">
        <v>34.0</v>
      </c>
      <c r="U423" t="inlineStr">
        <is>
          <t>Day(s)</t>
        </is>
      </c>
      <c r="V423" t="inlineStr">
        <is>
          <t>Flow-through</t>
        </is>
      </c>
      <c r="W423" t="inlineStr">
        <is>
          <t>Fresh water</t>
        </is>
      </c>
      <c r="X423" t="inlineStr">
        <is>
          <t>Lab</t>
        </is>
      </c>
      <c r="Y423" t="n">
        <v>6.0</v>
      </c>
      <c r="Z423" t="inlineStr">
        <is>
          <t>Active ingredient</t>
        </is>
      </c>
      <c r="AA423"/>
      <c r="AB423" t="n">
        <v>45.7</v>
      </c>
      <c r="AC423"/>
      <c r="AD423" t="n">
        <v>38.8</v>
      </c>
      <c r="AE423"/>
      <c r="AF423" t="n">
        <v>53.9</v>
      </c>
      <c r="AG423" t="inlineStr">
        <is>
          <t>AI mg/L</t>
        </is>
      </c>
      <c r="AH423"/>
      <c r="AI423"/>
      <c r="AJ423"/>
      <c r="AK423"/>
      <c r="AL423"/>
      <c r="AM423"/>
      <c r="AN423"/>
      <c r="AO423"/>
      <c r="AP423"/>
      <c r="AQ423"/>
      <c r="AR423"/>
      <c r="AS423"/>
      <c r="AT423"/>
      <c r="AU423"/>
      <c r="AV423"/>
      <c r="AW423"/>
      <c r="AX423" t="inlineStr">
        <is>
          <t>Mortality</t>
        </is>
      </c>
      <c r="AY423" t="inlineStr">
        <is>
          <t>Mortality</t>
        </is>
      </c>
      <c r="AZ423" t="inlineStr">
        <is>
          <t>LC50</t>
        </is>
      </c>
      <c r="BA423"/>
      <c r="BB423" t="n">
        <v>4.0</v>
      </c>
      <c r="BC423"/>
      <c r="BD423"/>
      <c r="BE423"/>
      <c r="BF423"/>
      <c r="BG423" t="inlineStr">
        <is>
          <t>Day(s)</t>
        </is>
      </c>
      <c r="BH423"/>
      <c r="BI423" t="inlineStr">
        <is>
          <t>DTXSID0021383</t>
        </is>
      </c>
      <c r="BJ423" t="inlineStr">
        <is>
          <t>10.1897/05-094R.1</t>
        </is>
      </c>
      <c r="BK423"/>
      <c r="BL423" t="inlineStr">
        <is>
          <t>Acute</t>
        </is>
      </c>
      <c r="BM423"/>
      <c r="BN423"/>
      <c r="BO423"/>
      <c r="BP423"/>
      <c r="BQ423"/>
      <c r="BR423"/>
      <c r="BS423"/>
      <c r="BT423" t="inlineStr">
        <is>
          <t>--</t>
        </is>
      </c>
      <c r="BU423"/>
      <c r="BV423"/>
      <c r="BW423"/>
      <c r="BX423"/>
      <c r="BY423"/>
      <c r="BZ423"/>
      <c r="CA423"/>
      <c r="CB423"/>
      <c r="CC423"/>
      <c r="CD423"/>
      <c r="CE423"/>
      <c r="CF423"/>
      <c r="CG423"/>
      <c r="CH423"/>
      <c r="CI423"/>
      <c r="CJ423"/>
      <c r="CK423" t="inlineStr">
        <is>
          <t>Broderius,S.J., M.D. Kahl, G.E. Elonen, D.E. Hammermeister, and M.D. Hoglund</t>
        </is>
      </c>
      <c r="CL423" t="n">
        <v>86254.0</v>
      </c>
      <c r="CM423" t="inlineStr">
        <is>
          <t>A Comparison of the Lethal and Sublethal Toxicity of Organic Chemical Mixtures to the Fathead Minnow (Pimephales promelas)</t>
        </is>
      </c>
      <c r="CN423" t="inlineStr">
        <is>
          <t>Environ. Toxicol. Chem.24(12): 3117-3127</t>
        </is>
      </c>
      <c r="CO423" t="n">
        <v>2005.0</v>
      </c>
      <c r="CP423" t="inlineStr">
        <is>
          <t>Broderius,S.J., M.D. Kahl, G.E. Elonen, D.E. Hammermeister, and M.D. Hoglund (2005). A Comparison of the Lethal and Sublethal Toxicity of Organic Chemical Mixtures to the Fathead Minnow (Pimephales promelas). Environ. Toxicol. Chem., 24, (12), 3117-3127. doi:10.1897/05-094R.1. ECOREF#:86254</t>
        </is>
      </c>
    </row>
    <row r="424">
      <c r="A424" t="n">
        <v>79016.0</v>
      </c>
      <c r="B424" t="inlineStr">
        <is>
          <t>1,1,2-Trichloroethene</t>
        </is>
      </c>
      <c r="C424"/>
      <c r="D424" t="inlineStr">
        <is>
          <t>Measured</t>
        </is>
      </c>
      <c r="E424" t="inlineStr">
        <is>
          <t>Not reported</t>
        </is>
      </c>
      <c r="F424"/>
      <c r="G424" t="n">
        <v>98.0</v>
      </c>
      <c r="H424"/>
      <c r="I424"/>
      <c r="J424"/>
      <c r="K424"/>
      <c r="L424" t="inlineStr">
        <is>
          <t>Pimephales promelas</t>
        </is>
      </c>
      <c r="M424" t="inlineStr">
        <is>
          <t>Fathead Minnow</t>
        </is>
      </c>
      <c r="N424"/>
      <c r="O424"/>
      <c r="P424" t="n">
        <v>31.0</v>
      </c>
      <c r="Q424"/>
      <c r="R424"/>
      <c r="S424"/>
      <c r="T424"/>
      <c r="U424" t="inlineStr">
        <is>
          <t>Day(s)</t>
        </is>
      </c>
      <c r="V424" t="inlineStr">
        <is>
          <t>Flow-through</t>
        </is>
      </c>
      <c r="W424" t="inlineStr">
        <is>
          <t>Fresh water</t>
        </is>
      </c>
      <c r="X424" t="inlineStr">
        <is>
          <t>Lab</t>
        </is>
      </c>
      <c r="Y424"/>
      <c r="Z424" t="inlineStr">
        <is>
          <t>Active ingredient</t>
        </is>
      </c>
      <c r="AA424"/>
      <c r="AB424" t="n">
        <v>44.1</v>
      </c>
      <c r="AC424"/>
      <c r="AD424" t="n">
        <v>41.3</v>
      </c>
      <c r="AE424"/>
      <c r="AF424" t="n">
        <v>47.2</v>
      </c>
      <c r="AG424" t="inlineStr">
        <is>
          <t>AI mg/L</t>
        </is>
      </c>
      <c r="AH424"/>
      <c r="AI424"/>
      <c r="AJ424"/>
      <c r="AK424"/>
      <c r="AL424"/>
      <c r="AM424"/>
      <c r="AN424"/>
      <c r="AO424"/>
      <c r="AP424"/>
      <c r="AQ424"/>
      <c r="AR424"/>
      <c r="AS424"/>
      <c r="AT424"/>
      <c r="AU424"/>
      <c r="AV424"/>
      <c r="AW424"/>
      <c r="AX424" t="inlineStr">
        <is>
          <t>Mortality</t>
        </is>
      </c>
      <c r="AY424" t="inlineStr">
        <is>
          <t>Mortality</t>
        </is>
      </c>
      <c r="AZ424" t="inlineStr">
        <is>
          <t>LC50</t>
        </is>
      </c>
      <c r="BA424"/>
      <c r="BB424" t="n">
        <v>4.0</v>
      </c>
      <c r="BC424"/>
      <c r="BD424"/>
      <c r="BE424"/>
      <c r="BF424"/>
      <c r="BG424" t="inlineStr">
        <is>
          <t>Day(s)</t>
        </is>
      </c>
      <c r="BH424"/>
      <c r="BI424" t="inlineStr">
        <is>
          <t>DTXSID0021383</t>
        </is>
      </c>
      <c r="BJ424"/>
      <c r="BK424"/>
      <c r="BL424" t="inlineStr">
        <is>
          <t>Acute</t>
        </is>
      </c>
      <c r="BM424"/>
      <c r="BN424"/>
      <c r="BO424"/>
      <c r="BP424"/>
      <c r="BQ424"/>
      <c r="BR424"/>
      <c r="BS424"/>
      <c r="BT424" t="inlineStr">
        <is>
          <t>--</t>
        </is>
      </c>
      <c r="BU424"/>
      <c r="BV424"/>
      <c r="BW424"/>
      <c r="BX424"/>
      <c r="BY424"/>
      <c r="BZ424"/>
      <c r="CA424"/>
      <c r="CB424"/>
      <c r="CC424"/>
      <c r="CD424"/>
      <c r="CE424"/>
      <c r="CF424"/>
      <c r="CG424"/>
      <c r="CH424"/>
      <c r="CI424"/>
      <c r="CJ424" t="inlineStr">
        <is>
          <t xml:space="preserve">SOURCE/US EPA ENVIRONMENTAL RESEARCH LABORATORY DULUTH AND THE UNIVERSITY OF WISCONSIN SUPERIOR//MEDIA/FILTERED LAKE SUPERIOR WATER OR DECHLORINATED CITY OF SUPERIOR WISCONSIN WATER//   </t>
        </is>
      </c>
      <c r="CK424" t="inlineStr">
        <is>
          <t>Geiger,D.L., C.E. Northcott, D.J. Call, and L.T. Brooke</t>
        </is>
      </c>
      <c r="CL424" t="n">
        <v>12447.0</v>
      </c>
      <c r="CM424" t="inlineStr">
        <is>
          <t>Acute Toxicities of Organic Chemicals to Fathead Minnows (Pimephales promelas), Volume II</t>
        </is>
      </c>
      <c r="CN424" t="inlineStr">
        <is>
          <t>Center for Lake Superior Environmental Studies, University of Wisconsin, Superior, WI:326 p.</t>
        </is>
      </c>
      <c r="CO424" t="n">
        <v>1985.0</v>
      </c>
      <c r="CP424" t="inlineStr">
        <is>
          <t>Geiger,D.L., C.E. Northcott, D.J. Call, and L.T. Brooke (1985). Acute Toxicities of Organic Chemicals to Fathead Minnows (Pimephales promelas), Volume II. Center for Lake Superior Environmental Studies, University of Wisconsin, Superior, WI, 326 p. ECOREF#:12447</t>
        </is>
      </c>
    </row>
    <row r="425">
      <c r="A425" t="n">
        <v>79016.0</v>
      </c>
      <c r="B425" t="inlineStr">
        <is>
          <t>1,1,2-Trichloroethene</t>
        </is>
      </c>
      <c r="C425"/>
      <c r="D425" t="inlineStr">
        <is>
          <t>Measured</t>
        </is>
      </c>
      <c r="E425" t="inlineStr">
        <is>
          <t>United States Environmental Protection Agency</t>
        </is>
      </c>
      <c r="F425"/>
      <c r="G425"/>
      <c r="H425"/>
      <c r="I425"/>
      <c r="J425"/>
      <c r="K425"/>
      <c r="L425" t="inlineStr">
        <is>
          <t>Pimephales promelas</t>
        </is>
      </c>
      <c r="M425" t="inlineStr">
        <is>
          <t>Fathead Minnow</t>
        </is>
      </c>
      <c r="N425" t="inlineStr">
        <is>
          <t>Adult</t>
        </is>
      </c>
      <c r="O425"/>
      <c r="P425"/>
      <c r="Q425"/>
      <c r="R425"/>
      <c r="S425"/>
      <c r="T425"/>
      <c r="U425"/>
      <c r="V425" t="inlineStr">
        <is>
          <t>Flow-through</t>
        </is>
      </c>
      <c r="W425" t="inlineStr">
        <is>
          <t>Fresh water</t>
        </is>
      </c>
      <c r="X425" t="inlineStr">
        <is>
          <t>Lab</t>
        </is>
      </c>
      <c r="Y425"/>
      <c r="Z425" t="inlineStr">
        <is>
          <t>Active ingredient</t>
        </is>
      </c>
      <c r="AA425"/>
      <c r="AB425" t="n">
        <v>40.7</v>
      </c>
      <c r="AC425"/>
      <c r="AD425" t="n">
        <v>31.4</v>
      </c>
      <c r="AE425"/>
      <c r="AF425" t="n">
        <v>71.8</v>
      </c>
      <c r="AG425" t="inlineStr">
        <is>
          <t>AI mg/L</t>
        </is>
      </c>
      <c r="AH425"/>
      <c r="AI425"/>
      <c r="AJ425"/>
      <c r="AK425"/>
      <c r="AL425"/>
      <c r="AM425"/>
      <c r="AN425"/>
      <c r="AO425"/>
      <c r="AP425"/>
      <c r="AQ425"/>
      <c r="AR425"/>
      <c r="AS425"/>
      <c r="AT425"/>
      <c r="AU425"/>
      <c r="AV425"/>
      <c r="AW425"/>
      <c r="AX425" t="inlineStr">
        <is>
          <t>Mortality</t>
        </is>
      </c>
      <c r="AY425" t="inlineStr">
        <is>
          <t>Mortality</t>
        </is>
      </c>
      <c r="AZ425" t="inlineStr">
        <is>
          <t>LC50</t>
        </is>
      </c>
      <c r="BA425"/>
      <c r="BB425" t="n">
        <v>4.0</v>
      </c>
      <c r="BC425"/>
      <c r="BD425"/>
      <c r="BE425"/>
      <c r="BF425"/>
      <c r="BG425" t="inlineStr">
        <is>
          <t>Day(s)</t>
        </is>
      </c>
      <c r="BH425"/>
      <c r="BI425" t="inlineStr">
        <is>
          <t>DTXSID0021383</t>
        </is>
      </c>
      <c r="BJ425" t="inlineStr">
        <is>
          <t>10.1007/BF01683531</t>
        </is>
      </c>
      <c r="BK425"/>
      <c r="BL425"/>
      <c r="BM425"/>
      <c r="BN425"/>
      <c r="BO425"/>
      <c r="BP425"/>
      <c r="BQ425"/>
      <c r="BR425"/>
      <c r="BS425"/>
      <c r="BT425" t="inlineStr">
        <is>
          <t>--</t>
        </is>
      </c>
      <c r="BU425"/>
      <c r="BV425"/>
      <c r="BW425"/>
      <c r="BX425"/>
      <c r="BY425"/>
      <c r="BZ425"/>
      <c r="CA425"/>
      <c r="CB425"/>
      <c r="CC425"/>
      <c r="CD425"/>
      <c r="CE425"/>
      <c r="CF425"/>
      <c r="CG425"/>
      <c r="CH425"/>
      <c r="CI425"/>
      <c r="CJ425" t="inlineStr">
        <is>
          <t xml:space="preserve">SOURCE/FROM WHITE BEAR BAIT COMPANY, WHITE BEAR LAKE, MN//TMETH/EPA 660/3-75-009, 1975//MEDIA/ACTIVATED CARBON DECHLORINATED LAKE HURON WATER//   </t>
        </is>
      </c>
      <c r="CK425" t="inlineStr">
        <is>
          <t>Alexander,H.C., W.M. McCarty, and E.A. Bartlett</t>
        </is>
      </c>
      <c r="CL425" t="n">
        <v>973.0</v>
      </c>
      <c r="CM425" t="inlineStr">
        <is>
          <t>Toxicity of Perchloroethylene, Trichloroethylene, 1,1,1-Trichloroethane, and Methylene Chloride to Fathead Minnows</t>
        </is>
      </c>
      <c r="CN425" t="inlineStr">
        <is>
          <t>Bull. Environ. Contam. Toxicol.20(3): 344-352</t>
        </is>
      </c>
      <c r="CO425" t="n">
        <v>1978.0</v>
      </c>
      <c r="CP425" t="inlineStr">
        <is>
          <t>Alexander,H.C., W.M. McCarty, and E.A. Bartlett (1978). Toxicity of Perchloroethylene, Trichloroethylene, 1,1,1-Trichloroethane, and Methylene Chloride to Fathead Minnows. Bull. Environ. Contam. Toxicol., 20, (3), 344-352. doi:10.1007/BF01683531. ECOREF#:973</t>
        </is>
      </c>
    </row>
    <row r="426">
      <c r="A426" t="n">
        <v>79016.0</v>
      </c>
      <c r="B426" t="inlineStr">
        <is>
          <t>1,1,2-Trichloroethene</t>
        </is>
      </c>
      <c r="C426"/>
      <c r="D426" t="inlineStr">
        <is>
          <t>Unmeasured</t>
        </is>
      </c>
      <c r="E426" t="inlineStr">
        <is>
          <t>United States Environmental Protection Agency</t>
        </is>
      </c>
      <c r="F426"/>
      <c r="G426"/>
      <c r="H426"/>
      <c r="I426"/>
      <c r="J426"/>
      <c r="K426"/>
      <c r="L426" t="inlineStr">
        <is>
          <t>Pimephales promelas</t>
        </is>
      </c>
      <c r="M426" t="inlineStr">
        <is>
          <t>Fathead Minnow</t>
        </is>
      </c>
      <c r="N426" t="inlineStr">
        <is>
          <t>Adult</t>
        </is>
      </c>
      <c r="O426"/>
      <c r="P426"/>
      <c r="Q426"/>
      <c r="R426"/>
      <c r="S426"/>
      <c r="T426"/>
      <c r="U426"/>
      <c r="V426" t="inlineStr">
        <is>
          <t>Static</t>
        </is>
      </c>
      <c r="W426" t="inlineStr">
        <is>
          <t>Fresh water</t>
        </is>
      </c>
      <c r="X426" t="inlineStr">
        <is>
          <t>Lab</t>
        </is>
      </c>
      <c r="Y426"/>
      <c r="Z426" t="inlineStr">
        <is>
          <t>Formulation</t>
        </is>
      </c>
      <c r="AA426"/>
      <c r="AB426" t="n">
        <v>66.8</v>
      </c>
      <c r="AC426"/>
      <c r="AD426" t="n">
        <v>59.6</v>
      </c>
      <c r="AE426"/>
      <c r="AF426" t="n">
        <v>74.7</v>
      </c>
      <c r="AG426" t="inlineStr">
        <is>
          <t>AI mg/L</t>
        </is>
      </c>
      <c r="AH426"/>
      <c r="AI426"/>
      <c r="AJ426"/>
      <c r="AK426"/>
      <c r="AL426"/>
      <c r="AM426"/>
      <c r="AN426"/>
      <c r="AO426"/>
      <c r="AP426"/>
      <c r="AQ426"/>
      <c r="AR426"/>
      <c r="AS426"/>
      <c r="AT426"/>
      <c r="AU426"/>
      <c r="AV426"/>
      <c r="AW426"/>
      <c r="AX426" t="inlineStr">
        <is>
          <t>Mortality</t>
        </is>
      </c>
      <c r="AY426" t="inlineStr">
        <is>
          <t>Mortality</t>
        </is>
      </c>
      <c r="AZ426" t="inlineStr">
        <is>
          <t>LC50</t>
        </is>
      </c>
      <c r="BA426"/>
      <c r="BB426" t="n">
        <v>4.0</v>
      </c>
      <c r="BC426"/>
      <c r="BD426"/>
      <c r="BE426"/>
      <c r="BF426"/>
      <c r="BG426" t="inlineStr">
        <is>
          <t>Day(s)</t>
        </is>
      </c>
      <c r="BH426"/>
      <c r="BI426" t="inlineStr">
        <is>
          <t>DTXSID0021383</t>
        </is>
      </c>
      <c r="BJ426" t="inlineStr">
        <is>
          <t>10.1007/BF01683531</t>
        </is>
      </c>
      <c r="BK426"/>
      <c r="BL426"/>
      <c r="BM426"/>
      <c r="BN426"/>
      <c r="BO426"/>
      <c r="BP426"/>
      <c r="BQ426"/>
      <c r="BR426"/>
      <c r="BS426"/>
      <c r="BT426" t="inlineStr">
        <is>
          <t>--</t>
        </is>
      </c>
      <c r="BU426"/>
      <c r="BV426"/>
      <c r="BW426"/>
      <c r="BX426"/>
      <c r="BY426"/>
      <c r="BZ426"/>
      <c r="CA426"/>
      <c r="CB426"/>
      <c r="CC426"/>
      <c r="CD426"/>
      <c r="CE426"/>
      <c r="CF426"/>
      <c r="CG426"/>
      <c r="CH426"/>
      <c r="CI426"/>
      <c r="CJ426" t="inlineStr">
        <is>
          <t xml:space="preserve">SOURCE/FROM WHITE BEAR BAIT COMPANY, WHITE BEAR LAKE, MN//TMETH/EPA 660/3-75-009, 1975//MEDIA/ACTIVATED CARBON DECHLORINATED LAKE HURON WATER//   </t>
        </is>
      </c>
      <c r="CK426" t="inlineStr">
        <is>
          <t>Alexander,H.C., W.M. McCarty, and E.A. Bartlett</t>
        </is>
      </c>
      <c r="CL426" t="n">
        <v>973.0</v>
      </c>
      <c r="CM426" t="inlineStr">
        <is>
          <t>Toxicity of Perchloroethylene, Trichloroethylene, 1,1,1-Trichloroethane, and Methylene Chloride to Fathead Minnows</t>
        </is>
      </c>
      <c r="CN426" t="inlineStr">
        <is>
          <t>Bull. Environ. Contam. Toxicol.20(3): 344-352</t>
        </is>
      </c>
      <c r="CO426" t="n">
        <v>1978.0</v>
      </c>
      <c r="CP426" t="inlineStr">
        <is>
          <t>Alexander,H.C., W.M. McCarty, and E.A. Bartlett (1978). Toxicity of Perchloroethylene, Trichloroethylene, 1,1,1-Trichloroethane, and Methylene Chloride to Fathead Minnows. Bull. Environ. Contam. Toxicol., 20, (3), 344-352. doi:10.1007/BF01683531. ECOREF#:973</t>
        </is>
      </c>
    </row>
    <row r="427">
      <c r="A427" t="n">
        <v>79061.0</v>
      </c>
      <c r="B427" t="inlineStr">
        <is>
          <t>2-Propenamide</t>
        </is>
      </c>
      <c r="C427" t="inlineStr">
        <is>
          <t>Electrophoresis Grade</t>
        </is>
      </c>
      <c r="D427" t="inlineStr">
        <is>
          <t>Unmeasured</t>
        </is>
      </c>
      <c r="E427" t="inlineStr">
        <is>
          <t>Not coded</t>
        </is>
      </c>
      <c r="F427" t="inlineStr">
        <is>
          <t>&gt;</t>
        </is>
      </c>
      <c r="G427" t="n">
        <v>99.0</v>
      </c>
      <c r="H427"/>
      <c r="I427"/>
      <c r="J427"/>
      <c r="K427"/>
      <c r="L427" t="inlineStr">
        <is>
          <t>Pimephales promelas</t>
        </is>
      </c>
      <c r="M427" t="inlineStr">
        <is>
          <t>Fathead Minnow</t>
        </is>
      </c>
      <c r="N427"/>
      <c r="O427"/>
      <c r="P427"/>
      <c r="Q427"/>
      <c r="R427"/>
      <c r="S427"/>
      <c r="T427"/>
      <c r="U427"/>
      <c r="V427" t="inlineStr">
        <is>
          <t>Flow-through</t>
        </is>
      </c>
      <c r="W427" t="inlineStr">
        <is>
          <t>Fresh water</t>
        </is>
      </c>
      <c r="X427" t="inlineStr">
        <is>
          <t>Lab</t>
        </is>
      </c>
      <c r="Y427"/>
      <c r="Z427" t="inlineStr">
        <is>
          <t>Active ingredient</t>
        </is>
      </c>
      <c r="AA427"/>
      <c r="AB427" t="n">
        <v>120.0</v>
      </c>
      <c r="AC427"/>
      <c r="AD427" t="n">
        <v>77.0</v>
      </c>
      <c r="AE427"/>
      <c r="AF427" t="n">
        <v>160.0</v>
      </c>
      <c r="AG427" t="inlineStr">
        <is>
          <t>AI mg/L</t>
        </is>
      </c>
      <c r="AH427"/>
      <c r="AI427"/>
      <c r="AJ427"/>
      <c r="AK427"/>
      <c r="AL427"/>
      <c r="AM427"/>
      <c r="AN427"/>
      <c r="AO427"/>
      <c r="AP427"/>
      <c r="AQ427"/>
      <c r="AR427"/>
      <c r="AS427"/>
      <c r="AT427"/>
      <c r="AU427"/>
      <c r="AV427"/>
      <c r="AW427"/>
      <c r="AX427" t="inlineStr">
        <is>
          <t>Mortality</t>
        </is>
      </c>
      <c r="AY427" t="inlineStr">
        <is>
          <t>Mortality</t>
        </is>
      </c>
      <c r="AZ427" t="inlineStr">
        <is>
          <t>LC50</t>
        </is>
      </c>
      <c r="BA427"/>
      <c r="BB427" t="n">
        <v>4.0</v>
      </c>
      <c r="BC427"/>
      <c r="BD427"/>
      <c r="BE427"/>
      <c r="BF427"/>
      <c r="BG427" t="inlineStr">
        <is>
          <t>Day(s)</t>
        </is>
      </c>
      <c r="BH427" t="inlineStr">
        <is>
          <t>Pure</t>
        </is>
      </c>
      <c r="BI427" t="inlineStr">
        <is>
          <t>DTXSID5020027</t>
        </is>
      </c>
      <c r="BJ427" t="inlineStr">
        <is>
          <t>10.1002/etc.5620050406</t>
        </is>
      </c>
      <c r="BK427"/>
      <c r="BL427"/>
      <c r="BM427"/>
      <c r="BN427"/>
      <c r="BO427"/>
      <c r="BP427"/>
      <c r="BQ427"/>
      <c r="BR427"/>
      <c r="BS427"/>
      <c r="BT427" t="inlineStr">
        <is>
          <t>--</t>
        </is>
      </c>
      <c r="BU427"/>
      <c r="BV427"/>
      <c r="BW427"/>
      <c r="BX427"/>
      <c r="BY427"/>
      <c r="BZ427"/>
      <c r="CA427"/>
      <c r="CB427"/>
      <c r="CC427"/>
      <c r="CD427"/>
      <c r="CE427"/>
      <c r="CF427"/>
      <c r="CG427"/>
      <c r="CH427"/>
      <c r="CI427"/>
      <c r="CJ427"/>
      <c r="CK427" t="inlineStr">
        <is>
          <t>Krautter,G.R., R.W. Mast, H.C. Alexander, C.H. Wolf, M.A. Friedman, F.J. Koschier, and C.M. Thompson</t>
        </is>
      </c>
      <c r="CL427" t="n">
        <v>12290.0</v>
      </c>
      <c r="CM427" t="inlineStr">
        <is>
          <t>Acute Aquatic Toxicity Tests with Acrylamide Monomer and Macroinvertebrates and Fish</t>
        </is>
      </c>
      <c r="CN427" t="inlineStr">
        <is>
          <t>Environ. Toxicol. Chem.5(4): 373-377</t>
        </is>
      </c>
      <c r="CO427" t="n">
        <v>1986.0</v>
      </c>
      <c r="CP427" t="inlineStr">
        <is>
          <t>Krautter,G.R., R.W. Mast, H.C. Alexander, C.H. Wolf, M.A. Friedman, F.J. Koschier, and C.M. Thompson (1986). Acute Aquatic Toxicity Tests with Acrylamide Monomer and Macroinvertebrates and Fish. Environ. Toxicol. Chem., 5, (4), 373-377. doi:10.1002/etc.5620050406. ECOREF#:12290</t>
        </is>
      </c>
    </row>
    <row r="428">
      <c r="A428" t="n">
        <v>79061.0</v>
      </c>
      <c r="B428" t="inlineStr">
        <is>
          <t>2-Propenamide</t>
        </is>
      </c>
      <c r="C428"/>
      <c r="D428" t="inlineStr">
        <is>
          <t>Measured</t>
        </is>
      </c>
      <c r="E428" t="inlineStr">
        <is>
          <t>Not coded</t>
        </is>
      </c>
      <c r="F428"/>
      <c r="G428" t="n">
        <v>97.0</v>
      </c>
      <c r="H428"/>
      <c r="I428"/>
      <c r="J428"/>
      <c r="K428"/>
      <c r="L428" t="inlineStr">
        <is>
          <t>Pimephales promelas</t>
        </is>
      </c>
      <c r="M428" t="inlineStr">
        <is>
          <t>Fathead Minnow</t>
        </is>
      </c>
      <c r="N428"/>
      <c r="O428"/>
      <c r="P428" t="n">
        <v>30.0</v>
      </c>
      <c r="Q428"/>
      <c r="R428"/>
      <c r="S428"/>
      <c r="T428"/>
      <c r="U428" t="inlineStr">
        <is>
          <t>Day(s)</t>
        </is>
      </c>
      <c r="V428" t="inlineStr">
        <is>
          <t>Flow-through</t>
        </is>
      </c>
      <c r="W428" t="inlineStr">
        <is>
          <t>Fresh water</t>
        </is>
      </c>
      <c r="X428" t="inlineStr">
        <is>
          <t>Lab</t>
        </is>
      </c>
      <c r="Y428"/>
      <c r="Z428" t="inlineStr">
        <is>
          <t>Active ingredient</t>
        </is>
      </c>
      <c r="AA428"/>
      <c r="AB428" t="n">
        <v>109.0</v>
      </c>
      <c r="AC428"/>
      <c r="AD428" t="n">
        <v>103.0</v>
      </c>
      <c r="AE428"/>
      <c r="AF428" t="n">
        <v>115.0</v>
      </c>
      <c r="AG428" t="inlineStr">
        <is>
          <t>AI mg/L</t>
        </is>
      </c>
      <c r="AH428"/>
      <c r="AI428"/>
      <c r="AJ428"/>
      <c r="AK428"/>
      <c r="AL428"/>
      <c r="AM428"/>
      <c r="AN428"/>
      <c r="AO428"/>
      <c r="AP428"/>
      <c r="AQ428"/>
      <c r="AR428"/>
      <c r="AS428"/>
      <c r="AT428"/>
      <c r="AU428"/>
      <c r="AV428"/>
      <c r="AW428"/>
      <c r="AX428" t="inlineStr">
        <is>
          <t>Mortality</t>
        </is>
      </c>
      <c r="AY428" t="inlineStr">
        <is>
          <t>Mortality</t>
        </is>
      </c>
      <c r="AZ428" t="inlineStr">
        <is>
          <t>LC50</t>
        </is>
      </c>
      <c r="BA428"/>
      <c r="BB428" t="n">
        <v>4.0</v>
      </c>
      <c r="BC428"/>
      <c r="BD428"/>
      <c r="BE428"/>
      <c r="BF428"/>
      <c r="BG428" t="inlineStr">
        <is>
          <t>Day(s)</t>
        </is>
      </c>
      <c r="BH428" t="inlineStr">
        <is>
          <t>Pure</t>
        </is>
      </c>
      <c r="BI428" t="inlineStr">
        <is>
          <t>DTXSID5020027</t>
        </is>
      </c>
      <c r="BJ428"/>
      <c r="BK428"/>
      <c r="BL428"/>
      <c r="BM428"/>
      <c r="BN428"/>
      <c r="BO428"/>
      <c r="BP428"/>
      <c r="BQ428"/>
      <c r="BR428"/>
      <c r="BS428"/>
      <c r="BT428" t="inlineStr">
        <is>
          <t>--</t>
        </is>
      </c>
      <c r="BU428"/>
      <c r="BV428"/>
      <c r="BW428"/>
      <c r="BX428"/>
      <c r="BY428"/>
      <c r="BZ428"/>
      <c r="CA428"/>
      <c r="CB428"/>
      <c r="CC428"/>
      <c r="CD428"/>
      <c r="CE428"/>
      <c r="CF428"/>
      <c r="CG428"/>
      <c r="CH428"/>
      <c r="CI428" t="inlineStr">
        <is>
          <t xml:space="preserve"> Affected fish lost schooling behavior, swam at the water's surface and lost equilibrium prior to death. </t>
        </is>
      </c>
      <c r="CJ428" t="inlineStr">
        <is>
          <t xml:space="preserve">   Affected fish lost schooling behavior, swam at the water's surface and lost equilibrium prior to death. </t>
        </is>
      </c>
      <c r="CK428" t="inlineStr">
        <is>
          <t>Geiger,D.L., L.T. Brooke, and D.J. Call</t>
        </is>
      </c>
      <c r="CL428" t="n">
        <v>3217.0</v>
      </c>
      <c r="CM428" t="inlineStr">
        <is>
          <t>Acute Toxicities of Organic Chemicals to Fathead Minnows (Pimephales promelas), Volume V</t>
        </is>
      </c>
      <c r="CN428" t="inlineStr">
        <is>
          <t>Center for Lake Superior Environmental Studies, University of Wisconsin, Superior, WI:332 p.</t>
        </is>
      </c>
      <c r="CO428" t="n">
        <v>1990.0</v>
      </c>
      <c r="CP428" t="inlineStr">
        <is>
          <t>Geiger,D.L., L.T. Brooke, and D.J. Call (1990). Acute Toxicities of Organic Chemicals to Fathead Minnows (Pimephales promelas), Volume V. Center for Lake Superior Environmental Studies, University of Wisconsin, Superior, WI, 332 p. ECOREF#:3217</t>
        </is>
      </c>
    </row>
    <row r="429">
      <c r="A429" t="n">
        <v>79061.0</v>
      </c>
      <c r="B429" t="inlineStr">
        <is>
          <t>2-Propenamide</t>
        </is>
      </c>
      <c r="C429"/>
      <c r="D429" t="inlineStr">
        <is>
          <t>Measured</t>
        </is>
      </c>
      <c r="E429" t="inlineStr">
        <is>
          <t>Not coded</t>
        </is>
      </c>
      <c r="F429"/>
      <c r="G429" t="n">
        <v>97.0</v>
      </c>
      <c r="H429"/>
      <c r="I429"/>
      <c r="J429"/>
      <c r="K429"/>
      <c r="L429" t="inlineStr">
        <is>
          <t>Pimephales promelas</t>
        </is>
      </c>
      <c r="M429" t="inlineStr">
        <is>
          <t>Fathead Minnow</t>
        </is>
      </c>
      <c r="N429"/>
      <c r="O429"/>
      <c r="P429" t="n">
        <v>30.0</v>
      </c>
      <c r="Q429"/>
      <c r="R429"/>
      <c r="S429"/>
      <c r="T429"/>
      <c r="U429" t="inlineStr">
        <is>
          <t>Day(s)</t>
        </is>
      </c>
      <c r="V429" t="inlineStr">
        <is>
          <t>Static</t>
        </is>
      </c>
      <c r="W429" t="inlineStr">
        <is>
          <t>Fresh water</t>
        </is>
      </c>
      <c r="X429" t="inlineStr">
        <is>
          <t>Lab</t>
        </is>
      </c>
      <c r="Y429"/>
      <c r="Z429" t="inlineStr">
        <is>
          <t>Active ingredient</t>
        </is>
      </c>
      <c r="AA429"/>
      <c r="AB429" t="n">
        <v>151.0</v>
      </c>
      <c r="AC429"/>
      <c r="AD429" t="n">
        <v>127.1</v>
      </c>
      <c r="AE429"/>
      <c r="AF429" t="n">
        <v>179.3</v>
      </c>
      <c r="AG429" t="inlineStr">
        <is>
          <t>AI mg/L</t>
        </is>
      </c>
      <c r="AH429"/>
      <c r="AI429"/>
      <c r="AJ429"/>
      <c r="AK429"/>
      <c r="AL429"/>
      <c r="AM429"/>
      <c r="AN429"/>
      <c r="AO429"/>
      <c r="AP429"/>
      <c r="AQ429"/>
      <c r="AR429"/>
      <c r="AS429"/>
      <c r="AT429"/>
      <c r="AU429"/>
      <c r="AV429"/>
      <c r="AW429"/>
      <c r="AX429" t="inlineStr">
        <is>
          <t>Mortality</t>
        </is>
      </c>
      <c r="AY429" t="inlineStr">
        <is>
          <t>Mortality</t>
        </is>
      </c>
      <c r="AZ429" t="inlineStr">
        <is>
          <t>LC50</t>
        </is>
      </c>
      <c r="BA429"/>
      <c r="BB429" t="n">
        <v>4.0</v>
      </c>
      <c r="BC429"/>
      <c r="BD429"/>
      <c r="BE429"/>
      <c r="BF429"/>
      <c r="BG429" t="inlineStr">
        <is>
          <t>Day(s)</t>
        </is>
      </c>
      <c r="BH429" t="inlineStr">
        <is>
          <t>Pure</t>
        </is>
      </c>
      <c r="BI429" t="inlineStr">
        <is>
          <t>DTXSID5020027</t>
        </is>
      </c>
      <c r="BJ429"/>
      <c r="BK429"/>
      <c r="BL429"/>
      <c r="BM429"/>
      <c r="BN429"/>
      <c r="BO429"/>
      <c r="BP429"/>
      <c r="BQ429"/>
      <c r="BR429"/>
      <c r="BS429"/>
      <c r="BT429" t="inlineStr">
        <is>
          <t>--</t>
        </is>
      </c>
      <c r="BU429"/>
      <c r="BV429"/>
      <c r="BW429"/>
      <c r="BX429"/>
      <c r="BY429"/>
      <c r="BZ429"/>
      <c r="CA429"/>
      <c r="CB429"/>
      <c r="CC429"/>
      <c r="CD429"/>
      <c r="CE429"/>
      <c r="CF429"/>
      <c r="CG429"/>
      <c r="CH429"/>
      <c r="CI429"/>
      <c r="CJ429"/>
      <c r="CK429" t="inlineStr">
        <is>
          <t>Brooke,L.</t>
        </is>
      </c>
      <c r="CL429" t="n">
        <v>14339.0</v>
      </c>
      <c r="CM429" t="inlineStr">
        <is>
          <t>Report of the Flow-Through and Static Acute Test Comparisons with Fathead Minnows and Acute Tests with an Amphipod and a Cladoceran</t>
        </is>
      </c>
      <c r="CN429" t="inlineStr">
        <is>
          <t>Memo to L.Larson, Center for Lake Superior Environmental Studies dated August 31:24 p.</t>
        </is>
      </c>
      <c r="CO429" t="n">
        <v>1987.0</v>
      </c>
      <c r="CP429" t="inlineStr">
        <is>
          <t>Brooke,L. (1987). Report of the Flow-Through and Static Acute Test Comparisons with Fathead Minnows and Acute Tests with an Amphipod and a Cladoceran. Memo to L.Larson, Center for Lake Superior Environmental Studies dated August 31, 24 p. ECOREF#:14339</t>
        </is>
      </c>
    </row>
    <row r="430">
      <c r="A430" t="n">
        <v>79061.0</v>
      </c>
      <c r="B430" t="inlineStr">
        <is>
          <t>2-Propenamide</t>
        </is>
      </c>
      <c r="C430"/>
      <c r="D430" t="inlineStr">
        <is>
          <t>Unmeasured</t>
        </is>
      </c>
      <c r="E430" t="inlineStr">
        <is>
          <t>Not coded</t>
        </is>
      </c>
      <c r="F430"/>
      <c r="G430"/>
      <c r="H430"/>
      <c r="I430"/>
      <c r="J430"/>
      <c r="K430"/>
      <c r="L430" t="inlineStr">
        <is>
          <t>Pimephales promelas</t>
        </is>
      </c>
      <c r="M430" t="inlineStr">
        <is>
          <t>Fathead Minnow</t>
        </is>
      </c>
      <c r="N430"/>
      <c r="O430"/>
      <c r="P430"/>
      <c r="Q430"/>
      <c r="R430"/>
      <c r="S430"/>
      <c r="T430"/>
      <c r="U430"/>
      <c r="V430" t="inlineStr">
        <is>
          <t>Static</t>
        </is>
      </c>
      <c r="W430" t="inlineStr">
        <is>
          <t>Fresh water</t>
        </is>
      </c>
      <c r="X430" t="inlineStr">
        <is>
          <t>Lab</t>
        </is>
      </c>
      <c r="Y430"/>
      <c r="Z430" t="inlineStr">
        <is>
          <t>Formulation</t>
        </is>
      </c>
      <c r="AA430"/>
      <c r="AB430" t="n">
        <v>124.0</v>
      </c>
      <c r="AC430"/>
      <c r="AD430"/>
      <c r="AE430"/>
      <c r="AF430"/>
      <c r="AG430" t="inlineStr">
        <is>
          <t>AI mg/L</t>
        </is>
      </c>
      <c r="AH430"/>
      <c r="AI430"/>
      <c r="AJ430"/>
      <c r="AK430"/>
      <c r="AL430"/>
      <c r="AM430"/>
      <c r="AN430"/>
      <c r="AO430"/>
      <c r="AP430"/>
      <c r="AQ430"/>
      <c r="AR430"/>
      <c r="AS430"/>
      <c r="AT430"/>
      <c r="AU430"/>
      <c r="AV430"/>
      <c r="AW430"/>
      <c r="AX430" t="inlineStr">
        <is>
          <t>Mortality</t>
        </is>
      </c>
      <c r="AY430" t="inlineStr">
        <is>
          <t>Mortality</t>
        </is>
      </c>
      <c r="AZ430" t="inlineStr">
        <is>
          <t>LC50</t>
        </is>
      </c>
      <c r="BA430"/>
      <c r="BB430" t="n">
        <v>4.0</v>
      </c>
      <c r="BC430"/>
      <c r="BD430"/>
      <c r="BE430"/>
      <c r="BF430"/>
      <c r="BG430" t="inlineStr">
        <is>
          <t>Day(s)</t>
        </is>
      </c>
      <c r="BH430"/>
      <c r="BI430" t="inlineStr">
        <is>
          <t>DTXSID5020027</t>
        </is>
      </c>
      <c r="BJ430"/>
      <c r="BK430"/>
      <c r="BL430"/>
      <c r="BM430"/>
      <c r="BN430"/>
      <c r="BO430"/>
      <c r="BP430"/>
      <c r="BQ430"/>
      <c r="BR430"/>
      <c r="BS430"/>
      <c r="BT430" t="inlineStr">
        <is>
          <t>--</t>
        </is>
      </c>
      <c r="BU430"/>
      <c r="BV430"/>
      <c r="BW430"/>
      <c r="BX430"/>
      <c r="BY430"/>
      <c r="BZ430"/>
      <c r="CA430"/>
      <c r="CB430"/>
      <c r="CC430"/>
      <c r="CD430"/>
      <c r="CE430"/>
      <c r="CF430"/>
      <c r="CG430"/>
      <c r="CH430"/>
      <c r="CI430" t="inlineStr">
        <is>
          <t xml:space="preserve"> SOLUBILITY/215.5 G/100 ML// </t>
        </is>
      </c>
      <c r="CJ430" t="inlineStr">
        <is>
          <t xml:space="preserve">   SOLUBILITY/215.5 G/100 ML// </t>
        </is>
      </c>
      <c r="CK430" t="inlineStr">
        <is>
          <t>Dow Chemical Co.</t>
        </is>
      </c>
      <c r="CL430" t="n">
        <v>6925.0</v>
      </c>
      <c r="CM430" t="inlineStr">
        <is>
          <t>Environmental Behavior of Aqueous Acrylamide: Biodegradability and Fish Toxicity</t>
        </is>
      </c>
      <c r="CN430" t="inlineStr">
        <is>
          <t>Dow Chemical Co., Tech.Rep.Form No.192-476-76, Midland, MI:36-</t>
        </is>
      </c>
      <c r="CO430" t="n">
        <v>1976.0</v>
      </c>
      <c r="CP430" t="inlineStr">
        <is>
          <t>Dow Chemical Co. (1976). Environmental Behavior of Aqueous Acrylamide: Biodegradability and Fish Toxicity. Dow Chemical Co., Tech.Rep.Form No.192-476-76, Midland, MI, 36-. ECOREF#:6925</t>
        </is>
      </c>
    </row>
    <row r="431">
      <c r="A431" t="n">
        <v>79061.0</v>
      </c>
      <c r="B431" t="inlineStr">
        <is>
          <t>2-Propenamide</t>
        </is>
      </c>
      <c r="C431"/>
      <c r="D431" t="inlineStr">
        <is>
          <t>Measured</t>
        </is>
      </c>
      <c r="E431" t="inlineStr">
        <is>
          <t>Not coded</t>
        </is>
      </c>
      <c r="F431"/>
      <c r="G431" t="n">
        <v>97.0</v>
      </c>
      <c r="H431"/>
      <c r="I431"/>
      <c r="J431"/>
      <c r="K431"/>
      <c r="L431" t="inlineStr">
        <is>
          <t>Pimephales promelas</t>
        </is>
      </c>
      <c r="M431" t="inlineStr">
        <is>
          <t>Fathead Minnow</t>
        </is>
      </c>
      <c r="N431"/>
      <c r="O431"/>
      <c r="P431" t="n">
        <v>30.0</v>
      </c>
      <c r="Q431"/>
      <c r="R431"/>
      <c r="S431"/>
      <c r="T431"/>
      <c r="U431" t="inlineStr">
        <is>
          <t>Day(s)</t>
        </is>
      </c>
      <c r="V431" t="inlineStr">
        <is>
          <t>Flow-through</t>
        </is>
      </c>
      <c r="W431" t="inlineStr">
        <is>
          <t>Fresh water</t>
        </is>
      </c>
      <c r="X431" t="inlineStr">
        <is>
          <t>Lab</t>
        </is>
      </c>
      <c r="Y431"/>
      <c r="Z431" t="inlineStr">
        <is>
          <t>Active ingredient</t>
        </is>
      </c>
      <c r="AA431"/>
      <c r="AB431" t="n">
        <v>109.0</v>
      </c>
      <c r="AC431"/>
      <c r="AD431" t="n">
        <v>103.0</v>
      </c>
      <c r="AE431"/>
      <c r="AF431" t="n">
        <v>115.3</v>
      </c>
      <c r="AG431" t="inlineStr">
        <is>
          <t>AI mg/L</t>
        </is>
      </c>
      <c r="AH431"/>
      <c r="AI431"/>
      <c r="AJ431"/>
      <c r="AK431"/>
      <c r="AL431"/>
      <c r="AM431"/>
      <c r="AN431"/>
      <c r="AO431"/>
      <c r="AP431"/>
      <c r="AQ431"/>
      <c r="AR431"/>
      <c r="AS431"/>
      <c r="AT431"/>
      <c r="AU431"/>
      <c r="AV431"/>
      <c r="AW431"/>
      <c r="AX431" t="inlineStr">
        <is>
          <t>Mortality</t>
        </is>
      </c>
      <c r="AY431" t="inlineStr">
        <is>
          <t>Mortality</t>
        </is>
      </c>
      <c r="AZ431" t="inlineStr">
        <is>
          <t>LC50</t>
        </is>
      </c>
      <c r="BA431"/>
      <c r="BB431" t="n">
        <v>4.0</v>
      </c>
      <c r="BC431"/>
      <c r="BD431"/>
      <c r="BE431"/>
      <c r="BF431"/>
      <c r="BG431" t="inlineStr">
        <is>
          <t>Day(s)</t>
        </is>
      </c>
      <c r="BH431" t="inlineStr">
        <is>
          <t>Pure</t>
        </is>
      </c>
      <c r="BI431" t="inlineStr">
        <is>
          <t>DTXSID5020027</t>
        </is>
      </c>
      <c r="BJ431"/>
      <c r="BK431"/>
      <c r="BL431"/>
      <c r="BM431"/>
      <c r="BN431"/>
      <c r="BO431"/>
      <c r="BP431"/>
      <c r="BQ431"/>
      <c r="BR431"/>
      <c r="BS431"/>
      <c r="BT431" t="inlineStr">
        <is>
          <t>--</t>
        </is>
      </c>
      <c r="BU431"/>
      <c r="BV431"/>
      <c r="BW431"/>
      <c r="BX431"/>
      <c r="BY431"/>
      <c r="BZ431"/>
      <c r="CA431"/>
      <c r="CB431"/>
      <c r="CC431"/>
      <c r="CD431"/>
      <c r="CE431"/>
      <c r="CF431"/>
      <c r="CG431"/>
      <c r="CH431"/>
      <c r="CI431"/>
      <c r="CJ431"/>
      <c r="CK431" t="inlineStr">
        <is>
          <t>Brooke,L.</t>
        </is>
      </c>
      <c r="CL431" t="n">
        <v>14339.0</v>
      </c>
      <c r="CM431" t="inlineStr">
        <is>
          <t>Report of the Flow-Through and Static Acute Test Comparisons with Fathead Minnows and Acute Tests with an Amphipod and a Cladoceran</t>
        </is>
      </c>
      <c r="CN431" t="inlineStr">
        <is>
          <t>Memo to L.Larson, Center for Lake Superior Environmental Studies dated August 31:24 p.</t>
        </is>
      </c>
      <c r="CO431" t="n">
        <v>1987.0</v>
      </c>
      <c r="CP431" t="inlineStr">
        <is>
          <t>Brooke,L. (1987). Report of the Flow-Through and Static Acute Test Comparisons with Fathead Minnows and Acute Tests with an Amphipod and a Cladoceran. Memo to L.Larson, Center for Lake Superior Environmental Studies dated August 31, 24 p. ECOREF#:14339</t>
        </is>
      </c>
    </row>
    <row r="432">
      <c r="A432" t="n">
        <v>79196.0</v>
      </c>
      <c r="B432" t="inlineStr">
        <is>
          <t>Thiosemicarbazide</t>
        </is>
      </c>
      <c r="C432"/>
      <c r="D432" t="inlineStr">
        <is>
          <t>Measured</t>
        </is>
      </c>
      <c r="E432" t="inlineStr">
        <is>
          <t>Not coded</t>
        </is>
      </c>
      <c r="F432"/>
      <c r="G432"/>
      <c r="H432"/>
      <c r="I432"/>
      <c r="J432"/>
      <c r="K432"/>
      <c r="L432" t="inlineStr">
        <is>
          <t>Pimephales promelas</t>
        </is>
      </c>
      <c r="M432" t="inlineStr">
        <is>
          <t>Fathead Minnow</t>
        </is>
      </c>
      <c r="N432"/>
      <c r="O432"/>
      <c r="P432"/>
      <c r="Q432"/>
      <c r="R432"/>
      <c r="S432"/>
      <c r="T432"/>
      <c r="U432"/>
      <c r="V432" t="inlineStr">
        <is>
          <t>Static</t>
        </is>
      </c>
      <c r="W432" t="inlineStr">
        <is>
          <t>Fresh water</t>
        </is>
      </c>
      <c r="X432" t="inlineStr">
        <is>
          <t>Lab</t>
        </is>
      </c>
      <c r="Y432"/>
      <c r="Z432" t="inlineStr">
        <is>
          <t>Active ingredient</t>
        </is>
      </c>
      <c r="AA432"/>
      <c r="AB432" t="n">
        <v>20.8</v>
      </c>
      <c r="AC432"/>
      <c r="AD432" t="n">
        <v>15.7</v>
      </c>
      <c r="AE432"/>
      <c r="AF432" t="n">
        <v>29.3</v>
      </c>
      <c r="AG432" t="inlineStr">
        <is>
          <t>AI mg/L</t>
        </is>
      </c>
      <c r="AH432"/>
      <c r="AI432"/>
      <c r="AJ432"/>
      <c r="AK432"/>
      <c r="AL432"/>
      <c r="AM432"/>
      <c r="AN432"/>
      <c r="AO432"/>
      <c r="AP432"/>
      <c r="AQ432"/>
      <c r="AR432"/>
      <c r="AS432"/>
      <c r="AT432"/>
      <c r="AU432"/>
      <c r="AV432"/>
      <c r="AW432"/>
      <c r="AX432" t="inlineStr">
        <is>
          <t>Mortality</t>
        </is>
      </c>
      <c r="AY432" t="inlineStr">
        <is>
          <t>Mortality</t>
        </is>
      </c>
      <c r="AZ432" t="inlineStr">
        <is>
          <t>LC50</t>
        </is>
      </c>
      <c r="BA432"/>
      <c r="BB432" t="n">
        <v>4.0</v>
      </c>
      <c r="BC432"/>
      <c r="BD432"/>
      <c r="BE432"/>
      <c r="BF432"/>
      <c r="BG432" t="inlineStr">
        <is>
          <t>Day(s)</t>
        </is>
      </c>
      <c r="BH432"/>
      <c r="BI432" t="inlineStr">
        <is>
          <t>DTXSID9021346</t>
        </is>
      </c>
      <c r="BJ432"/>
      <c r="BK432"/>
      <c r="BL432"/>
      <c r="BM432"/>
      <c r="BN432"/>
      <c r="BO432"/>
      <c r="BP432"/>
      <c r="BQ432"/>
      <c r="BR432"/>
      <c r="BS432"/>
      <c r="BT432" t="inlineStr">
        <is>
          <t>--</t>
        </is>
      </c>
      <c r="BU432"/>
      <c r="BV432"/>
      <c r="BW432"/>
      <c r="BX432"/>
      <c r="BY432"/>
      <c r="BZ432"/>
      <c r="CA432"/>
      <c r="CB432"/>
      <c r="CC432"/>
      <c r="CD432"/>
      <c r="CE432"/>
      <c r="CF432"/>
      <c r="CG432"/>
      <c r="CH432"/>
      <c r="CI432" t="inlineStr">
        <is>
          <t xml:space="preserve"> CONTR/FOLLOWED EPA STANDARD METHODS// </t>
        </is>
      </c>
      <c r="CJ432" t="inlineStr">
        <is>
          <t xml:space="preserve">   CONTR/FOLLOWED EPA STANDARD METHODS// </t>
        </is>
      </c>
      <c r="CK432" t="inlineStr">
        <is>
          <t>Curtis,M.W., C.M. Curran, and C.H. Ward</t>
        </is>
      </c>
      <c r="CL432" t="n">
        <v>2966.0</v>
      </c>
      <c r="CM432" t="inlineStr">
        <is>
          <t>Aquatic Toxicity Testing As Fundament for a Spill Prevention Program</t>
        </is>
      </c>
      <c r="CN432" t="inlineStr">
        <is>
          <t>In: Proc.1980 Nat.Conf.Control of Hazardous Material Spills, Louisville, KY:284-287</t>
        </is>
      </c>
      <c r="CO432" t="n">
        <v>1981.0</v>
      </c>
      <c r="CP432" t="inlineStr">
        <is>
          <t>Curtis,M.W., C.M. Curran, and C.H. Ward (1981). Aquatic Toxicity Testing As Fundament for a Spill Prevention Program. In: Proc.1980 Nat.Conf.Control of Hazardous Material Spills, Louisville, KY, 284-287. ECOREF#:2966</t>
        </is>
      </c>
    </row>
    <row r="433">
      <c r="A433" t="n">
        <v>79209.0</v>
      </c>
      <c r="B433" t="inlineStr">
        <is>
          <t>Methyl acetate</t>
        </is>
      </c>
      <c r="C433"/>
      <c r="D433" t="inlineStr">
        <is>
          <t>Measured</t>
        </is>
      </c>
      <c r="E433" t="inlineStr">
        <is>
          <t>Not coded</t>
        </is>
      </c>
      <c r="F433"/>
      <c r="G433" t="n">
        <v>99.0</v>
      </c>
      <c r="H433"/>
      <c r="I433"/>
      <c r="J433"/>
      <c r="K433"/>
      <c r="L433" t="inlineStr">
        <is>
          <t>Pimephales promelas</t>
        </is>
      </c>
      <c r="M433" t="inlineStr">
        <is>
          <t>Fathead Minnow</t>
        </is>
      </c>
      <c r="N433"/>
      <c r="O433"/>
      <c r="P433"/>
      <c r="Q433"/>
      <c r="R433" t="n">
        <v>28.0</v>
      </c>
      <c r="S433"/>
      <c r="T433" t="n">
        <v>32.0</v>
      </c>
      <c r="U433" t="inlineStr">
        <is>
          <t>Day(s)</t>
        </is>
      </c>
      <c r="V433" t="inlineStr">
        <is>
          <t>Flow-through</t>
        </is>
      </c>
      <c r="W433" t="inlineStr">
        <is>
          <t>Fresh water</t>
        </is>
      </c>
      <c r="X433" t="inlineStr">
        <is>
          <t>Lab</t>
        </is>
      </c>
      <c r="Y433"/>
      <c r="Z433" t="inlineStr">
        <is>
          <t>Active ingredient</t>
        </is>
      </c>
      <c r="AA433"/>
      <c r="AB433" t="n">
        <v>320.0</v>
      </c>
      <c r="AC433"/>
      <c r="AD433" t="n">
        <v>295.0</v>
      </c>
      <c r="AE433"/>
      <c r="AF433" t="n">
        <v>348.0</v>
      </c>
      <c r="AG433" t="inlineStr">
        <is>
          <t>AI mg/L</t>
        </is>
      </c>
      <c r="AH433"/>
      <c r="AI433"/>
      <c r="AJ433"/>
      <c r="AK433"/>
      <c r="AL433"/>
      <c r="AM433"/>
      <c r="AN433"/>
      <c r="AO433"/>
      <c r="AP433"/>
      <c r="AQ433"/>
      <c r="AR433"/>
      <c r="AS433"/>
      <c r="AT433"/>
      <c r="AU433"/>
      <c r="AV433"/>
      <c r="AW433"/>
      <c r="AX433" t="inlineStr">
        <is>
          <t>Mortality</t>
        </is>
      </c>
      <c r="AY433" t="inlineStr">
        <is>
          <t>Mortality</t>
        </is>
      </c>
      <c r="AZ433" t="inlineStr">
        <is>
          <t>LC50</t>
        </is>
      </c>
      <c r="BA433"/>
      <c r="BB433" t="n">
        <v>4.0</v>
      </c>
      <c r="BC433"/>
      <c r="BD433"/>
      <c r="BE433"/>
      <c r="BF433"/>
      <c r="BG433" t="inlineStr">
        <is>
          <t>Day(s)</t>
        </is>
      </c>
      <c r="BH433" t="inlineStr">
        <is>
          <t>Pure</t>
        </is>
      </c>
      <c r="BI433" t="inlineStr">
        <is>
          <t>DTXSID4021767</t>
        </is>
      </c>
      <c r="BJ433"/>
      <c r="BK433"/>
      <c r="BL433"/>
      <c r="BM433"/>
      <c r="BN433"/>
      <c r="BO433"/>
      <c r="BP433"/>
      <c r="BQ433"/>
      <c r="BR433"/>
      <c r="BS433"/>
      <c r="BT433" t="inlineStr">
        <is>
          <t>--</t>
        </is>
      </c>
      <c r="BU433"/>
      <c r="BV433"/>
      <c r="BW433"/>
      <c r="BX433"/>
      <c r="BY433"/>
      <c r="BZ433"/>
      <c r="CA433"/>
      <c r="CB433"/>
      <c r="CC433"/>
      <c r="CD433"/>
      <c r="CE433"/>
      <c r="CF433"/>
      <c r="CG433"/>
      <c r="CH433"/>
      <c r="CI433" t="inlineStr">
        <is>
          <t xml:space="preserve"> Hemorrhaging occurred along flesh line above swim bladder in stressed and dead fish.  Affected fish lost equilibrium prior toNAeath. </t>
        </is>
      </c>
      <c r="CJ433" t="inlineStr">
        <is>
          <t xml:space="preserve">   Hemorrhaging occurred along flesh line above swim bladder in stressed and dead fish.  Affected fish lost equilibrium prior toNAeath. </t>
        </is>
      </c>
      <c r="CK433" t="inlineStr">
        <is>
          <t>Brooke,L.T., D.J. Call, D.L. Geiger, and C.E. Northcott</t>
        </is>
      </c>
      <c r="CL433" t="n">
        <v>12448.0</v>
      </c>
      <c r="CM433" t="inlineStr">
        <is>
          <t>Acute Toxicities of Organic Chemicals to Fathead Minnows (Pimephales promelas), Vol. 1</t>
        </is>
      </c>
      <c r="CN433" t="inlineStr">
        <is>
          <t>Center for Lake Superior Environmental Studies, University of Wisconsin-Superior, Superior, WI:414 p.</t>
        </is>
      </c>
      <c r="CO433" t="n">
        <v>1984.0</v>
      </c>
      <c r="CP433" t="inlineStr">
        <is>
          <t>Brooke,L.T., D.J. Call, D.L. Geiger, and C.E. Northcott (1984). Acute Toxicities of Organic Chemicals to Fathead Minnows (Pimephales promelas), Vol. 1. Center for Lake Superior Environmental Studies, University of Wisconsin-Superior, Superior, WI, 414 p. ECOREF#:12448</t>
        </is>
      </c>
    </row>
    <row r="434">
      <c r="A434" t="n">
        <v>79209.0</v>
      </c>
      <c r="B434" t="inlineStr">
        <is>
          <t>Methyl acetate</t>
        </is>
      </c>
      <c r="C434"/>
      <c r="D434" t="inlineStr">
        <is>
          <t>Measured</t>
        </is>
      </c>
      <c r="E434" t="inlineStr">
        <is>
          <t>Not reported</t>
        </is>
      </c>
      <c r="F434"/>
      <c r="G434" t="n">
        <v>99.0</v>
      </c>
      <c r="H434"/>
      <c r="I434"/>
      <c r="J434"/>
      <c r="K434"/>
      <c r="L434" t="inlineStr">
        <is>
          <t>Pimephales promelas</t>
        </is>
      </c>
      <c r="M434" t="inlineStr">
        <is>
          <t>Fathead Minnow</t>
        </is>
      </c>
      <c r="N434"/>
      <c r="O434"/>
      <c r="P434" t="n">
        <v>32.0</v>
      </c>
      <c r="Q434"/>
      <c r="R434"/>
      <c r="S434"/>
      <c r="T434"/>
      <c r="U434" t="inlineStr">
        <is>
          <t>Day(s)</t>
        </is>
      </c>
      <c r="V434" t="inlineStr">
        <is>
          <t>Flow-through</t>
        </is>
      </c>
      <c r="W434" t="inlineStr">
        <is>
          <t>Fresh water</t>
        </is>
      </c>
      <c r="X434" t="inlineStr">
        <is>
          <t>Lab</t>
        </is>
      </c>
      <c r="Y434"/>
      <c r="Z434" t="inlineStr">
        <is>
          <t>Active ingredient</t>
        </is>
      </c>
      <c r="AA434"/>
      <c r="AB434" t="n">
        <v>399.0</v>
      </c>
      <c r="AC434"/>
      <c r="AD434" t="n">
        <v>378.0</v>
      </c>
      <c r="AE434"/>
      <c r="AF434" t="n">
        <v>422.0</v>
      </c>
      <c r="AG434" t="inlineStr">
        <is>
          <t>AI mg/L</t>
        </is>
      </c>
      <c r="AH434"/>
      <c r="AI434"/>
      <c r="AJ434"/>
      <c r="AK434"/>
      <c r="AL434"/>
      <c r="AM434"/>
      <c r="AN434"/>
      <c r="AO434"/>
      <c r="AP434"/>
      <c r="AQ434"/>
      <c r="AR434"/>
      <c r="AS434"/>
      <c r="AT434"/>
      <c r="AU434"/>
      <c r="AV434"/>
      <c r="AW434"/>
      <c r="AX434" t="inlineStr">
        <is>
          <t>Mortality</t>
        </is>
      </c>
      <c r="AY434" t="inlineStr">
        <is>
          <t>Mortality</t>
        </is>
      </c>
      <c r="AZ434" t="inlineStr">
        <is>
          <t>LC50</t>
        </is>
      </c>
      <c r="BA434"/>
      <c r="BB434" t="n">
        <v>4.0</v>
      </c>
      <c r="BC434"/>
      <c r="BD434"/>
      <c r="BE434"/>
      <c r="BF434"/>
      <c r="BG434" t="inlineStr">
        <is>
          <t>Day(s)</t>
        </is>
      </c>
      <c r="BH434"/>
      <c r="BI434" t="inlineStr">
        <is>
          <t>DTXSID4021767</t>
        </is>
      </c>
      <c r="BJ434"/>
      <c r="BK434"/>
      <c r="BL434" t="inlineStr">
        <is>
          <t>Acute</t>
        </is>
      </c>
      <c r="BM434"/>
      <c r="BN434"/>
      <c r="BO434"/>
      <c r="BP434"/>
      <c r="BQ434"/>
      <c r="BR434"/>
      <c r="BS434"/>
      <c r="BT434" t="inlineStr">
        <is>
          <t>--</t>
        </is>
      </c>
      <c r="BU434"/>
      <c r="BV434"/>
      <c r="BW434"/>
      <c r="BX434"/>
      <c r="BY434"/>
      <c r="BZ434"/>
      <c r="CA434"/>
      <c r="CB434"/>
      <c r="CC434"/>
      <c r="CD434"/>
      <c r="CE434"/>
      <c r="CF434"/>
      <c r="CG434"/>
      <c r="CH434"/>
      <c r="CI434"/>
      <c r="CJ434" t="inlineStr">
        <is>
          <t xml:space="preserve">SOURCE/US EPA ENVIRONMENTAL RESEARCH LABORATORY DULUTH AND THE UNIVERSITY OF WISCONSIN SUPERIOR//MEDIA/FILTERED LAKE SUPERIOR WATER OR DECHLORINATED CITY OF SUPERIOR WISCONSIN WATER//   </t>
        </is>
      </c>
      <c r="CK434" t="inlineStr">
        <is>
          <t>Geiger,D.L., C.E. Northcott, D.J. Call, and L.T. Brooke</t>
        </is>
      </c>
      <c r="CL434" t="n">
        <v>12447.0</v>
      </c>
      <c r="CM434" t="inlineStr">
        <is>
          <t>Acute Toxicities of Organic Chemicals to Fathead Minnows (Pimephales promelas), Volume II</t>
        </is>
      </c>
      <c r="CN434" t="inlineStr">
        <is>
          <t>Center for Lake Superior Environmental Studies, University of Wisconsin, Superior, WI:326 p.</t>
        </is>
      </c>
      <c r="CO434" t="n">
        <v>1985.0</v>
      </c>
      <c r="CP434" t="inlineStr">
        <is>
          <t>Geiger,D.L., C.E. Northcott, D.J. Call, and L.T. Brooke (1985). Acute Toxicities of Organic Chemicals to Fathead Minnows (Pimephales promelas), Volume II. Center for Lake Superior Environmental Studies, University of Wisconsin, Superior, WI, 326 p. ECOREF#:12447</t>
        </is>
      </c>
    </row>
    <row r="435">
      <c r="A435" t="n">
        <v>79209.0</v>
      </c>
      <c r="B435" t="inlineStr">
        <is>
          <t>Methyl acetate</t>
        </is>
      </c>
      <c r="C435"/>
      <c r="D435" t="inlineStr">
        <is>
          <t>Measured</t>
        </is>
      </c>
      <c r="E435" t="inlineStr">
        <is>
          <t>Not coded</t>
        </is>
      </c>
      <c r="F435" t="inlineStr">
        <is>
          <t>&gt;=</t>
        </is>
      </c>
      <c r="G435" t="n">
        <v>95.0</v>
      </c>
      <c r="H435"/>
      <c r="I435"/>
      <c r="J435"/>
      <c r="K435"/>
      <c r="L435" t="inlineStr">
        <is>
          <t>Pimephales promelas</t>
        </is>
      </c>
      <c r="M435" t="inlineStr">
        <is>
          <t>Fathead Minnow</t>
        </is>
      </c>
      <c r="N435" t="inlineStr">
        <is>
          <t>Juvenile</t>
        </is>
      </c>
      <c r="O435"/>
      <c r="P435"/>
      <c r="Q435"/>
      <c r="R435" t="n">
        <v>26.0</v>
      </c>
      <c r="S435"/>
      <c r="T435" t="n">
        <v>34.0</v>
      </c>
      <c r="U435" t="inlineStr">
        <is>
          <t>Day(s)</t>
        </is>
      </c>
      <c r="V435" t="inlineStr">
        <is>
          <t>Flow-through</t>
        </is>
      </c>
      <c r="W435" t="inlineStr">
        <is>
          <t>Fresh water</t>
        </is>
      </c>
      <c r="X435" t="inlineStr">
        <is>
          <t>Lab</t>
        </is>
      </c>
      <c r="Y435"/>
      <c r="Z435" t="inlineStr">
        <is>
          <t>Active ingredient</t>
        </is>
      </c>
      <c r="AA435"/>
      <c r="AB435" t="n">
        <v>408.0</v>
      </c>
      <c r="AC435"/>
      <c r="AD435"/>
      <c r="AE435"/>
      <c r="AF435"/>
      <c r="AG435" t="inlineStr">
        <is>
          <t>AI mg/L</t>
        </is>
      </c>
      <c r="AH435"/>
      <c r="AI435"/>
      <c r="AJ435"/>
      <c r="AK435"/>
      <c r="AL435"/>
      <c r="AM435"/>
      <c r="AN435"/>
      <c r="AO435"/>
      <c r="AP435"/>
      <c r="AQ435"/>
      <c r="AR435"/>
      <c r="AS435"/>
      <c r="AT435"/>
      <c r="AU435"/>
      <c r="AV435"/>
      <c r="AW435"/>
      <c r="AX435" t="inlineStr">
        <is>
          <t>Mortality</t>
        </is>
      </c>
      <c r="AY435" t="inlineStr">
        <is>
          <t>Mortality</t>
        </is>
      </c>
      <c r="AZ435" t="inlineStr">
        <is>
          <t>LC50</t>
        </is>
      </c>
      <c r="BA435"/>
      <c r="BB435" t="n">
        <v>4.0</v>
      </c>
      <c r="BC435"/>
      <c r="BD435"/>
      <c r="BE435"/>
      <c r="BF435"/>
      <c r="BG435" t="inlineStr">
        <is>
          <t>Day(s)</t>
        </is>
      </c>
      <c r="BH435" t="inlineStr">
        <is>
          <t>Pure</t>
        </is>
      </c>
      <c r="BI435" t="inlineStr">
        <is>
          <t>DTXSID4021767</t>
        </is>
      </c>
      <c r="BJ435" t="inlineStr">
        <is>
          <t>10.1002/etc.5620140920</t>
        </is>
      </c>
      <c r="BK435"/>
      <c r="BL435"/>
      <c r="BM435"/>
      <c r="BN435"/>
      <c r="BO435"/>
      <c r="BP435"/>
      <c r="BQ435"/>
      <c r="BR435"/>
      <c r="BS435"/>
      <c r="BT435" t="inlineStr">
        <is>
          <t>--</t>
        </is>
      </c>
      <c r="BU435"/>
      <c r="BV435"/>
      <c r="BW435"/>
      <c r="BX435"/>
      <c r="BY435"/>
      <c r="BZ435"/>
      <c r="CA435"/>
      <c r="CB435"/>
      <c r="CC435"/>
      <c r="CD435"/>
      <c r="CE435"/>
      <c r="CF435"/>
      <c r="CG435"/>
      <c r="CH435"/>
      <c r="CI435"/>
      <c r="CJ435"/>
      <c r="CK435" t="inlineStr">
        <is>
          <t>Broderius,S.J., M.D. Kahl, and M.D. Hoglund</t>
        </is>
      </c>
      <c r="CL435" t="n">
        <v>15031.0</v>
      </c>
      <c r="CM435" t="inlineStr">
        <is>
          <t>Use of Joint Toxic Response to Define the Primary Mode of Toxic Action for Diverse Industrial Organic Chemicals</t>
        </is>
      </c>
      <c r="CN435" t="inlineStr">
        <is>
          <t>Environ. Toxicol. Chem.14(9): 1591-1605</t>
        </is>
      </c>
      <c r="CO435" t="n">
        <v>1995.0</v>
      </c>
      <c r="CP435" t="inlineStr">
        <is>
          <t>Broderius,S.J., M.D. Kahl, and M.D. Hoglund (1995). Use of Joint Toxic Response to Define the Primary Mode of Toxic Action for Diverse Industrial Organic Chemicals. Environ. Toxicol. Chem., 14, (9), 1591-1605. doi:10.1002/etc.5620140920. ECOREF#:15031</t>
        </is>
      </c>
    </row>
    <row r="436">
      <c r="A436" t="n">
        <v>79345.0</v>
      </c>
      <c r="B436" t="inlineStr">
        <is>
          <t>1,1,2,2-Tetrachloroethane</t>
        </is>
      </c>
      <c r="C436"/>
      <c r="D436" t="inlineStr">
        <is>
          <t>Measured</t>
        </is>
      </c>
      <c r="E436" t="inlineStr">
        <is>
          <t>Not reported</t>
        </is>
      </c>
      <c r="F436"/>
      <c r="G436" t="n">
        <v>98.0</v>
      </c>
      <c r="H436"/>
      <c r="I436"/>
      <c r="J436"/>
      <c r="K436"/>
      <c r="L436" t="inlineStr">
        <is>
          <t>Pimephales promelas</t>
        </is>
      </c>
      <c r="M436" t="inlineStr">
        <is>
          <t>Fathead Minnow</t>
        </is>
      </c>
      <c r="N436"/>
      <c r="O436"/>
      <c r="P436" t="n">
        <v>32.0</v>
      </c>
      <c r="Q436"/>
      <c r="R436"/>
      <c r="S436"/>
      <c r="T436"/>
      <c r="U436" t="inlineStr">
        <is>
          <t>Day(s)</t>
        </is>
      </c>
      <c r="V436" t="inlineStr">
        <is>
          <t>Flow-through</t>
        </is>
      </c>
      <c r="W436" t="inlineStr">
        <is>
          <t>Fresh water</t>
        </is>
      </c>
      <c r="X436" t="inlineStr">
        <is>
          <t>Lab</t>
        </is>
      </c>
      <c r="Y436"/>
      <c r="Z436" t="inlineStr">
        <is>
          <t>Active ingredient</t>
        </is>
      </c>
      <c r="AA436"/>
      <c r="AB436" t="n">
        <v>20.3</v>
      </c>
      <c r="AC436"/>
      <c r="AD436" t="n">
        <v>19.9</v>
      </c>
      <c r="AE436"/>
      <c r="AF436" t="n">
        <v>20.7</v>
      </c>
      <c r="AG436" t="inlineStr">
        <is>
          <t>AI mg/L</t>
        </is>
      </c>
      <c r="AH436"/>
      <c r="AI436"/>
      <c r="AJ436"/>
      <c r="AK436"/>
      <c r="AL436"/>
      <c r="AM436"/>
      <c r="AN436"/>
      <c r="AO436"/>
      <c r="AP436"/>
      <c r="AQ436"/>
      <c r="AR436"/>
      <c r="AS436"/>
      <c r="AT436"/>
      <c r="AU436"/>
      <c r="AV436"/>
      <c r="AW436"/>
      <c r="AX436" t="inlineStr">
        <is>
          <t>Mortality</t>
        </is>
      </c>
      <c r="AY436" t="inlineStr">
        <is>
          <t>Mortality</t>
        </is>
      </c>
      <c r="AZ436" t="inlineStr">
        <is>
          <t>LC50</t>
        </is>
      </c>
      <c r="BA436"/>
      <c r="BB436" t="n">
        <v>4.0</v>
      </c>
      <c r="BC436"/>
      <c r="BD436"/>
      <c r="BE436"/>
      <c r="BF436"/>
      <c r="BG436" t="inlineStr">
        <is>
          <t>Day(s)</t>
        </is>
      </c>
      <c r="BH436"/>
      <c r="BI436" t="inlineStr">
        <is>
          <t>DTXSID7021318</t>
        </is>
      </c>
      <c r="BJ436"/>
      <c r="BK436"/>
      <c r="BL436" t="inlineStr">
        <is>
          <t>Acute</t>
        </is>
      </c>
      <c r="BM436"/>
      <c r="BN436"/>
      <c r="BO436"/>
      <c r="BP436"/>
      <c r="BQ436"/>
      <c r="BR436"/>
      <c r="BS436"/>
      <c r="BT436" t="inlineStr">
        <is>
          <t>--</t>
        </is>
      </c>
      <c r="BU436"/>
      <c r="BV436"/>
      <c r="BW436"/>
      <c r="BX436"/>
      <c r="BY436"/>
      <c r="BZ436"/>
      <c r="CA436"/>
      <c r="CB436"/>
      <c r="CC436"/>
      <c r="CD436"/>
      <c r="CE436"/>
      <c r="CF436"/>
      <c r="CG436"/>
      <c r="CH436"/>
      <c r="CI436"/>
      <c r="CJ436" t="inlineStr">
        <is>
          <t xml:space="preserve">SOURCE/US EPA ENVIRONMENTAL RESEARCH LABORATORY DULUTH AND THE UNIVERSITY OF WISCONSIN SUPERIOR//MEDIA/FILTERED LAKE SUPERIOR WATER OR DECHLORINATED CITY OF SUPERIOR WISCONSIN WATER//   </t>
        </is>
      </c>
      <c r="CK436" t="inlineStr">
        <is>
          <t>Geiger,D.L., C.E. Northcott, D.J. Call, and L.T. Brooke</t>
        </is>
      </c>
      <c r="CL436" t="n">
        <v>12447.0</v>
      </c>
      <c r="CM436" t="inlineStr">
        <is>
          <t>Acute Toxicities of Organic Chemicals to Fathead Minnows (Pimephales promelas), Volume II</t>
        </is>
      </c>
      <c r="CN436" t="inlineStr">
        <is>
          <t>Center for Lake Superior Environmental Studies, University of Wisconsin, Superior, WI:326 p.</t>
        </is>
      </c>
      <c r="CO436" t="n">
        <v>1985.0</v>
      </c>
      <c r="CP436" t="inlineStr">
        <is>
          <t>Geiger,D.L., C.E. Northcott, D.J. Call, and L.T. Brooke (1985). Acute Toxicities of Organic Chemicals to Fathead Minnows (Pimephales promelas), Volume II. Center for Lake Superior Environmental Studies, University of Wisconsin, Superior, WI, 326 p. ECOREF#:12447</t>
        </is>
      </c>
    </row>
    <row r="437">
      <c r="A437" t="n">
        <v>79345.0</v>
      </c>
      <c r="B437" t="inlineStr">
        <is>
          <t>1,1,2,2-Tetrachloroethane</t>
        </is>
      </c>
      <c r="C437"/>
      <c r="D437" t="inlineStr">
        <is>
          <t>Measured</t>
        </is>
      </c>
      <c r="E437" t="inlineStr">
        <is>
          <t>Not reported</t>
        </is>
      </c>
      <c r="F437"/>
      <c r="G437"/>
      <c r="H437"/>
      <c r="I437"/>
      <c r="J437"/>
      <c r="K437"/>
      <c r="L437" t="inlineStr">
        <is>
          <t>Pimephales promelas</t>
        </is>
      </c>
      <c r="M437" t="inlineStr">
        <is>
          <t>Fathead Minnow</t>
        </is>
      </c>
      <c r="N437"/>
      <c r="O437"/>
      <c r="P437"/>
      <c r="Q437"/>
      <c r="R437" t="n">
        <v>30.0</v>
      </c>
      <c r="S437"/>
      <c r="T437" t="n">
        <v>35.0</v>
      </c>
      <c r="U437" t="inlineStr">
        <is>
          <t>Day(s)</t>
        </is>
      </c>
      <c r="V437" t="inlineStr">
        <is>
          <t>Flow-through</t>
        </is>
      </c>
      <c r="W437" t="inlineStr">
        <is>
          <t>Fresh water</t>
        </is>
      </c>
      <c r="X437" t="inlineStr">
        <is>
          <t>Lab</t>
        </is>
      </c>
      <c r="Y437"/>
      <c r="Z437" t="inlineStr">
        <is>
          <t>Active ingredient</t>
        </is>
      </c>
      <c r="AA437"/>
      <c r="AB437" t="n">
        <v>20.4</v>
      </c>
      <c r="AC437"/>
      <c r="AD437" t="n">
        <v>20.0</v>
      </c>
      <c r="AE437"/>
      <c r="AF437" t="n">
        <v>20.9</v>
      </c>
      <c r="AG437" t="inlineStr">
        <is>
          <t>AI mg/L</t>
        </is>
      </c>
      <c r="AH437"/>
      <c r="AI437"/>
      <c r="AJ437"/>
      <c r="AK437"/>
      <c r="AL437"/>
      <c r="AM437"/>
      <c r="AN437"/>
      <c r="AO437"/>
      <c r="AP437"/>
      <c r="AQ437"/>
      <c r="AR437"/>
      <c r="AS437"/>
      <c r="AT437"/>
      <c r="AU437"/>
      <c r="AV437"/>
      <c r="AW437"/>
      <c r="AX437" t="inlineStr">
        <is>
          <t>Mortality</t>
        </is>
      </c>
      <c r="AY437" t="inlineStr">
        <is>
          <t>Mortality</t>
        </is>
      </c>
      <c r="AZ437" t="inlineStr">
        <is>
          <t>LC50</t>
        </is>
      </c>
      <c r="BA437"/>
      <c r="BB437" t="n">
        <v>4.0</v>
      </c>
      <c r="BC437"/>
      <c r="BD437"/>
      <c r="BE437"/>
      <c r="BF437"/>
      <c r="BG437" t="inlineStr">
        <is>
          <t>Day(s)</t>
        </is>
      </c>
      <c r="BH437"/>
      <c r="BI437" t="inlineStr">
        <is>
          <t>DTXSID7021318</t>
        </is>
      </c>
      <c r="BJ437" t="inlineStr">
        <is>
          <t>10.1007/BF01060748</t>
        </is>
      </c>
      <c r="BK437"/>
      <c r="BL437"/>
      <c r="BM437"/>
      <c r="BN437"/>
      <c r="BO437"/>
      <c r="BP437"/>
      <c r="BQ437"/>
      <c r="BR437"/>
      <c r="BS437"/>
      <c r="BT437" t="inlineStr">
        <is>
          <t>--</t>
        </is>
      </c>
      <c r="BU437"/>
      <c r="BV437"/>
      <c r="BW437"/>
      <c r="BX437"/>
      <c r="BY437"/>
      <c r="BZ437"/>
      <c r="CA437"/>
      <c r="CB437"/>
      <c r="CC437"/>
      <c r="CD437"/>
      <c r="CE437"/>
      <c r="CF437"/>
      <c r="CG437"/>
      <c r="CH437"/>
      <c r="CI437"/>
      <c r="CJ437" t="inlineStr">
        <is>
          <t xml:space="preserve">SOURCE/LABORATORY-REARED//AP FREQ/WATER CONTINUOUSLY MIXED WITH TOXICANT//MEDIA/DILUTED LABORATORY LAKE WATER SUPPLY (LAKE SUPERIOR)//   </t>
        </is>
      </c>
      <c r="CK437" t="inlineStr">
        <is>
          <t>Walbridge,C.T., J.T. Fiandt, G.L. Phipps, and G.W. Holcombe</t>
        </is>
      </c>
      <c r="CL437" t="n">
        <v>11227.0</v>
      </c>
      <c r="CM437" t="inlineStr">
        <is>
          <t>Acute Toxicity of Ten Chlorinated Aliphatic Hydrocarbons to the Fathead Minnow (Pimephales promelas)</t>
        </is>
      </c>
      <c r="CN437" t="inlineStr">
        <is>
          <t>Arch. Environ. Contam. Toxicol.12(6): 661-666</t>
        </is>
      </c>
      <c r="CO437" t="n">
        <v>1983.0</v>
      </c>
      <c r="CP437" t="inlineStr">
        <is>
          <t>Walbridge,C.T., J.T. Fiandt, G.L. Phipps, and G.W. Holcombe (1983). Acute Toxicity of Ten Chlorinated Aliphatic Hydrocarbons to the Fathead Minnow (Pimephales promelas). Arch. Environ. Contam. Toxicol., 12, (6), 661-666. doi:10.1007/BF01060748. ECOREF#:11227</t>
        </is>
      </c>
    </row>
    <row r="438">
      <c r="A438" t="n">
        <v>79469.0</v>
      </c>
      <c r="B438" t="inlineStr">
        <is>
          <t>2-Nitropropane</t>
        </is>
      </c>
      <c r="C438"/>
      <c r="D438" t="inlineStr">
        <is>
          <t>Measured</t>
        </is>
      </c>
      <c r="E438" t="inlineStr">
        <is>
          <t>Not coded</t>
        </is>
      </c>
      <c r="F438"/>
      <c r="G438"/>
      <c r="H438"/>
      <c r="I438"/>
      <c r="J438"/>
      <c r="K438"/>
      <c r="L438" t="inlineStr">
        <is>
          <t>Pimephales promelas</t>
        </is>
      </c>
      <c r="M438" t="inlineStr">
        <is>
          <t>Fathead Minnow</t>
        </is>
      </c>
      <c r="N438"/>
      <c r="O438"/>
      <c r="P438"/>
      <c r="Q438"/>
      <c r="R438"/>
      <c r="S438"/>
      <c r="T438"/>
      <c r="U438"/>
      <c r="V438" t="inlineStr">
        <is>
          <t>Static</t>
        </is>
      </c>
      <c r="W438" t="inlineStr">
        <is>
          <t>Fresh water</t>
        </is>
      </c>
      <c r="X438" t="inlineStr">
        <is>
          <t>Lab</t>
        </is>
      </c>
      <c r="Y438"/>
      <c r="Z438" t="inlineStr">
        <is>
          <t>Active ingredient</t>
        </is>
      </c>
      <c r="AA438" t="inlineStr">
        <is>
          <t>&lt;</t>
        </is>
      </c>
      <c r="AB438" t="n">
        <v>210.0</v>
      </c>
      <c r="AC438"/>
      <c r="AD438"/>
      <c r="AE438"/>
      <c r="AF438"/>
      <c r="AG438" t="inlineStr">
        <is>
          <t>AI mg/L</t>
        </is>
      </c>
      <c r="AH438"/>
      <c r="AI438"/>
      <c r="AJ438"/>
      <c r="AK438"/>
      <c r="AL438"/>
      <c r="AM438"/>
      <c r="AN438"/>
      <c r="AO438"/>
      <c r="AP438"/>
      <c r="AQ438"/>
      <c r="AR438"/>
      <c r="AS438"/>
      <c r="AT438"/>
      <c r="AU438"/>
      <c r="AV438"/>
      <c r="AW438"/>
      <c r="AX438" t="inlineStr">
        <is>
          <t>Mortality</t>
        </is>
      </c>
      <c r="AY438" t="inlineStr">
        <is>
          <t>Mortality</t>
        </is>
      </c>
      <c r="AZ438" t="inlineStr">
        <is>
          <t>LC50</t>
        </is>
      </c>
      <c r="BA438"/>
      <c r="BB438" t="n">
        <v>4.0</v>
      </c>
      <c r="BC438"/>
      <c r="BD438"/>
      <c r="BE438"/>
      <c r="BF438"/>
      <c r="BG438" t="inlineStr">
        <is>
          <t>Day(s)</t>
        </is>
      </c>
      <c r="BH438"/>
      <c r="BI438" t="inlineStr">
        <is>
          <t>DTXSID6020981</t>
        </is>
      </c>
      <c r="BJ438"/>
      <c r="BK438"/>
      <c r="BL438"/>
      <c r="BM438"/>
      <c r="BN438"/>
      <c r="BO438"/>
      <c r="BP438"/>
      <c r="BQ438"/>
      <c r="BR438"/>
      <c r="BS438"/>
      <c r="BT438" t="inlineStr">
        <is>
          <t>--</t>
        </is>
      </c>
      <c r="BU438"/>
      <c r="BV438"/>
      <c r="BW438"/>
      <c r="BX438"/>
      <c r="BY438"/>
      <c r="BZ438"/>
      <c r="CA438"/>
      <c r="CB438"/>
      <c r="CC438"/>
      <c r="CD438"/>
      <c r="CE438"/>
      <c r="CF438"/>
      <c r="CG438"/>
      <c r="CH438"/>
      <c r="CI438" t="inlineStr">
        <is>
          <t xml:space="preserve"> CONTR/FOLLOWED EPA STANDARD METHODS// </t>
        </is>
      </c>
      <c r="CJ438" t="inlineStr">
        <is>
          <t xml:space="preserve">   CONTR/FOLLOWED EPA STANDARD METHODS// </t>
        </is>
      </c>
      <c r="CK438" t="inlineStr">
        <is>
          <t>Curtis,M.W., C.M. Curran, and C.H. Ward</t>
        </is>
      </c>
      <c r="CL438" t="n">
        <v>2966.0</v>
      </c>
      <c r="CM438" t="inlineStr">
        <is>
          <t>Aquatic Toxicity Testing As Fundament for a Spill Prevention Program</t>
        </is>
      </c>
      <c r="CN438" t="inlineStr">
        <is>
          <t>In: Proc.1980 Nat.Conf.Control of Hazardous Material Spills, Louisville, KY:284-287</t>
        </is>
      </c>
      <c r="CO438" t="n">
        <v>1981.0</v>
      </c>
      <c r="CP438" t="inlineStr">
        <is>
          <t>Curtis,M.W., C.M. Curran, and C.H. Ward (1981). Aquatic Toxicity Testing As Fundament for a Spill Prevention Program. In: Proc.1980 Nat.Conf.Control of Hazardous Material Spills, Louisville, KY, 284-287. ECOREF#:2966</t>
        </is>
      </c>
    </row>
    <row r="439">
      <c r="A439" t="n">
        <v>79776.0</v>
      </c>
      <c r="B439" t="inlineStr">
        <is>
          <t>beta-Ionone</t>
        </is>
      </c>
      <c r="C439"/>
      <c r="D439" t="inlineStr">
        <is>
          <t>Measured</t>
        </is>
      </c>
      <c r="E439" t="inlineStr">
        <is>
          <t>Not coded</t>
        </is>
      </c>
      <c r="F439"/>
      <c r="G439" t="n">
        <v>98.0</v>
      </c>
      <c r="H439"/>
      <c r="I439"/>
      <c r="J439"/>
      <c r="K439"/>
      <c r="L439" t="inlineStr">
        <is>
          <t>Pimephales promelas</t>
        </is>
      </c>
      <c r="M439" t="inlineStr">
        <is>
          <t>Fathead Minnow</t>
        </is>
      </c>
      <c r="N439"/>
      <c r="O439"/>
      <c r="P439" t="n">
        <v>29.0</v>
      </c>
      <c r="Q439"/>
      <c r="R439"/>
      <c r="S439"/>
      <c r="T439"/>
      <c r="U439" t="inlineStr">
        <is>
          <t>Day(s)</t>
        </is>
      </c>
      <c r="V439" t="inlineStr">
        <is>
          <t>Flow-through</t>
        </is>
      </c>
      <c r="W439" t="inlineStr">
        <is>
          <t>Fresh water</t>
        </is>
      </c>
      <c r="X439" t="inlineStr">
        <is>
          <t>Lab</t>
        </is>
      </c>
      <c r="Y439"/>
      <c r="Z439" t="inlineStr">
        <is>
          <t>Active ingredient</t>
        </is>
      </c>
      <c r="AA439"/>
      <c r="AB439" t="n">
        <v>5.09</v>
      </c>
      <c r="AC439"/>
      <c r="AD439" t="n">
        <v>4.75</v>
      </c>
      <c r="AE439"/>
      <c r="AF439" t="n">
        <v>5.44</v>
      </c>
      <c r="AG439" t="inlineStr">
        <is>
          <t>AI mg/L</t>
        </is>
      </c>
      <c r="AH439"/>
      <c r="AI439"/>
      <c r="AJ439"/>
      <c r="AK439"/>
      <c r="AL439"/>
      <c r="AM439"/>
      <c r="AN439"/>
      <c r="AO439"/>
      <c r="AP439"/>
      <c r="AQ439"/>
      <c r="AR439"/>
      <c r="AS439"/>
      <c r="AT439"/>
      <c r="AU439"/>
      <c r="AV439"/>
      <c r="AW439"/>
      <c r="AX439" t="inlineStr">
        <is>
          <t>Mortality</t>
        </is>
      </c>
      <c r="AY439" t="inlineStr">
        <is>
          <t>Mortality</t>
        </is>
      </c>
      <c r="AZ439" t="inlineStr">
        <is>
          <t>LC50</t>
        </is>
      </c>
      <c r="BA439"/>
      <c r="BB439" t="n">
        <v>4.0</v>
      </c>
      <c r="BC439"/>
      <c r="BD439"/>
      <c r="BE439"/>
      <c r="BF439"/>
      <c r="BG439" t="inlineStr">
        <is>
          <t>Day(s)</t>
        </is>
      </c>
      <c r="BH439" t="inlineStr">
        <is>
          <t>Pure</t>
        </is>
      </c>
      <c r="BI439" t="inlineStr">
        <is>
          <t>DTXSID4021769</t>
        </is>
      </c>
      <c r="BJ439"/>
      <c r="BK439"/>
      <c r="BL439"/>
      <c r="BM439"/>
      <c r="BN439"/>
      <c r="BO439"/>
      <c r="BP439"/>
      <c r="BQ439"/>
      <c r="BR439"/>
      <c r="BS439"/>
      <c r="BT439" t="inlineStr">
        <is>
          <t>--</t>
        </is>
      </c>
      <c r="BU439"/>
      <c r="BV439"/>
      <c r="BW439"/>
      <c r="BX439"/>
      <c r="BY439"/>
      <c r="BZ439"/>
      <c r="CA439"/>
      <c r="CB439"/>
      <c r="CC439"/>
      <c r="CD439"/>
      <c r="CE439"/>
      <c r="CF439"/>
      <c r="CG439"/>
      <c r="CH439"/>
      <c r="CI439" t="inlineStr">
        <is>
          <t xml:space="preserve"> Affected fish lost schooling behavior, were hypoactive and underreactive to external stimuli, and had rigid musculatNAe.  They were also darkly colored and lost equilibrium prior to death. </t>
        </is>
      </c>
      <c r="CJ439" t="inlineStr">
        <is>
          <t xml:space="preserve">   Affected fish lost schooling behavior, were hypoactive and underreactive to external stimuli, and had rigid musculatNAe.  They were also darkly colored and lost equilibrium prior to death. </t>
        </is>
      </c>
      <c r="CK439" t="inlineStr">
        <is>
          <t>Geiger,D.L., D.J. Call, and L.T. Brooke</t>
        </is>
      </c>
      <c r="CL439" t="n">
        <v>12859.0</v>
      </c>
      <c r="CM439" t="inlineStr">
        <is>
          <t>Acute Toxicities of Organic Chemicals to Fathead Minnows (Pimephales promelas) Volume IV</t>
        </is>
      </c>
      <c r="CN439" t="inlineStr">
        <is>
          <t>Center for Lake Superior Environmental Studies, University of Wisconsin, Superior, WI4:355 p.</t>
        </is>
      </c>
      <c r="CO439" t="n">
        <v>1988.0</v>
      </c>
      <c r="CP439" t="inlineStr">
        <is>
          <t>Geiger,D.L., D.J. Call, and L.T. Brooke (1988). Acute Toxicities of Organic Chemicals to Fathead Minnows (Pimephales promelas) Volume IV. Center for Lake Superior Environmental Studies, University of Wisconsin, Superior, WI, 4, 355 p. ECOREF#:12859</t>
        </is>
      </c>
    </row>
    <row r="440">
      <c r="A440" t="n">
        <v>79947.0</v>
      </c>
      <c r="B440" t="inlineStr">
        <is>
          <t>4,4'-(1-Methylethylidene)bis[2,6-dibromophenol]</t>
        </is>
      </c>
      <c r="C440"/>
      <c r="D440" t="inlineStr">
        <is>
          <t>Measured</t>
        </is>
      </c>
      <c r="E440" t="inlineStr">
        <is>
          <t>Not coded</t>
        </is>
      </c>
      <c r="F440"/>
      <c r="G440" t="n">
        <v>97.7</v>
      </c>
      <c r="H440"/>
      <c r="I440"/>
      <c r="J440"/>
      <c r="K440"/>
      <c r="L440" t="inlineStr">
        <is>
          <t>Pimephales promelas</t>
        </is>
      </c>
      <c r="M440" t="inlineStr">
        <is>
          <t>Fathead Minnow</t>
        </is>
      </c>
      <c r="N440"/>
      <c r="O440"/>
      <c r="P440" t="n">
        <v>30.0</v>
      </c>
      <c r="Q440"/>
      <c r="R440"/>
      <c r="S440"/>
      <c r="T440"/>
      <c r="U440" t="inlineStr">
        <is>
          <t>Day(s)</t>
        </is>
      </c>
      <c r="V440" t="inlineStr">
        <is>
          <t>Static</t>
        </is>
      </c>
      <c r="W440" t="inlineStr">
        <is>
          <t>Fresh water</t>
        </is>
      </c>
      <c r="X440" t="inlineStr">
        <is>
          <t>Lab</t>
        </is>
      </c>
      <c r="Y440"/>
      <c r="Z440" t="inlineStr">
        <is>
          <t>Active ingredient</t>
        </is>
      </c>
      <c r="AA440"/>
      <c r="AB440" t="n">
        <v>0.89</v>
      </c>
      <c r="AC440"/>
      <c r="AD440"/>
      <c r="AE440"/>
      <c r="AF440"/>
      <c r="AG440" t="inlineStr">
        <is>
          <t>AI mg/L</t>
        </is>
      </c>
      <c r="AH440"/>
      <c r="AI440"/>
      <c r="AJ440"/>
      <c r="AK440"/>
      <c r="AL440"/>
      <c r="AM440"/>
      <c r="AN440"/>
      <c r="AO440"/>
      <c r="AP440"/>
      <c r="AQ440"/>
      <c r="AR440"/>
      <c r="AS440"/>
      <c r="AT440"/>
      <c r="AU440"/>
      <c r="AV440"/>
      <c r="AW440"/>
      <c r="AX440" t="inlineStr">
        <is>
          <t>Mortality</t>
        </is>
      </c>
      <c r="AY440" t="inlineStr">
        <is>
          <t>Mortality</t>
        </is>
      </c>
      <c r="AZ440" t="inlineStr">
        <is>
          <t>LC50</t>
        </is>
      </c>
      <c r="BA440"/>
      <c r="BB440" t="n">
        <v>4.0</v>
      </c>
      <c r="BC440"/>
      <c r="BD440"/>
      <c r="BE440"/>
      <c r="BF440"/>
      <c r="BG440" t="inlineStr">
        <is>
          <t>Day(s)</t>
        </is>
      </c>
      <c r="BH440" t="inlineStr">
        <is>
          <t>Pure</t>
        </is>
      </c>
      <c r="BI440" t="inlineStr">
        <is>
          <t>DTXSID1026081</t>
        </is>
      </c>
      <c r="BJ440"/>
      <c r="BK440"/>
      <c r="BL440"/>
      <c r="BM440"/>
      <c r="BN440"/>
      <c r="BO440"/>
      <c r="BP440"/>
      <c r="BQ440"/>
      <c r="BR440"/>
      <c r="BS440"/>
      <c r="BT440" t="inlineStr">
        <is>
          <t>--</t>
        </is>
      </c>
      <c r="BU440"/>
      <c r="BV440"/>
      <c r="BW440"/>
      <c r="BX440"/>
      <c r="BY440"/>
      <c r="BZ440"/>
      <c r="CA440"/>
      <c r="CB440"/>
      <c r="CC440"/>
      <c r="CD440"/>
      <c r="CE440"/>
      <c r="CF440"/>
      <c r="CG440"/>
      <c r="CH440"/>
      <c r="CI440" t="inlineStr">
        <is>
          <t xml:space="preserve"> ANALYSIS/0 H, CONC// </t>
        </is>
      </c>
      <c r="CJ440" t="inlineStr">
        <is>
          <t xml:space="preserve">   ANALYSIS/0 H, CONC// </t>
        </is>
      </c>
      <c r="CK440" t="inlineStr">
        <is>
          <t>Brooke,L.T.</t>
        </is>
      </c>
      <c r="CL440" t="n">
        <v>17138.0</v>
      </c>
      <c r="CM440" t="inlineStr">
        <is>
          <t>Results of Freshwater Exposures with the Chemicals Atrazine, Biphenyl, Butachlor, Carbaryl, Carbazole, Dibenzofuran, 3,3'-Dichlorobenzidine, Dichlorvos, 1,2-Epoxyethylbenzene (Styrene Oxide), Isophorone, Isopropalin, Ox</t>
        </is>
      </c>
      <c r="CN440" t="inlineStr">
        <is>
          <t>Center for Lake Superior Environmental Studies, University of Wisconsin, Superior, WI:110 p.</t>
        </is>
      </c>
      <c r="CO440" t="n">
        <v>1991.0</v>
      </c>
      <c r="CP440" t="inlineStr">
        <is>
          <t>Brooke,L.T. (1991). Results of Freshwater Exposures with the Chemicals Atrazine, Biphenyl, Butachlor, Carbaryl, Carbazole, Dibenzofuran, 3,3'-Dichlorobenzidine, Dichlorvos, 1,2-Epoxyethylbenzene (Styrene Oxide), Isophorone, Isopropalin, Ox. Center for Lake Superior Environmental Studies, University of Wisconsin, Superior, WI, 110 p. ECOREF#:17138</t>
        </is>
      </c>
    </row>
    <row r="441">
      <c r="A441" t="n">
        <v>79947.0</v>
      </c>
      <c r="B441" t="inlineStr">
        <is>
          <t>4,4'-(1-Methylethylidene)bis[2,6-dibromophenol]</t>
        </is>
      </c>
      <c r="C441"/>
      <c r="D441" t="inlineStr">
        <is>
          <t>Unmeasured</t>
        </is>
      </c>
      <c r="E441" t="inlineStr">
        <is>
          <t>Not reported</t>
        </is>
      </c>
      <c r="F441"/>
      <c r="G441"/>
      <c r="H441"/>
      <c r="I441" t="n">
        <v>1.0</v>
      </c>
      <c r="J441"/>
      <c r="K441" t="n">
        <v>3.0</v>
      </c>
      <c r="L441" t="inlineStr">
        <is>
          <t>Pimephales promelas</t>
        </is>
      </c>
      <c r="M441" t="inlineStr">
        <is>
          <t>Fathead Minnow</t>
        </is>
      </c>
      <c r="N441"/>
      <c r="O441"/>
      <c r="P441"/>
      <c r="Q441"/>
      <c r="R441"/>
      <c r="S441"/>
      <c r="T441"/>
      <c r="U441"/>
      <c r="V441" t="inlineStr">
        <is>
          <t>Aquatic, unspecified</t>
        </is>
      </c>
      <c r="W441" t="inlineStr">
        <is>
          <t>Fresh water</t>
        </is>
      </c>
      <c r="X441" t="inlineStr">
        <is>
          <t>Lab</t>
        </is>
      </c>
      <c r="Y441" t="n">
        <v>3.0</v>
      </c>
      <c r="Z441" t="inlineStr">
        <is>
          <t>Formulation</t>
        </is>
      </c>
      <c r="AA441" t="inlineStr">
        <is>
          <t>&lt;</t>
        </is>
      </c>
      <c r="AB441" t="n">
        <v>750.0</v>
      </c>
      <c r="AC441"/>
      <c r="AD441"/>
      <c r="AE441"/>
      <c r="AF441"/>
      <c r="AG441" t="inlineStr">
        <is>
          <t>AI mg/L</t>
        </is>
      </c>
      <c r="AH441"/>
      <c r="AI441"/>
      <c r="AJ441"/>
      <c r="AK441"/>
      <c r="AL441"/>
      <c r="AM441"/>
      <c r="AN441"/>
      <c r="AO441"/>
      <c r="AP441"/>
      <c r="AQ441"/>
      <c r="AR441"/>
      <c r="AS441"/>
      <c r="AT441"/>
      <c r="AU441"/>
      <c r="AV441"/>
      <c r="AW441"/>
      <c r="AX441" t="inlineStr">
        <is>
          <t>Mortality</t>
        </is>
      </c>
      <c r="AY441" t="inlineStr">
        <is>
          <t>Mortality</t>
        </is>
      </c>
      <c r="AZ441" t="inlineStr">
        <is>
          <t>LC50</t>
        </is>
      </c>
      <c r="BA441"/>
      <c r="BB441" t="n">
        <v>4.0</v>
      </c>
      <c r="BC441"/>
      <c r="BD441"/>
      <c r="BE441"/>
      <c r="BF441"/>
      <c r="BG441" t="inlineStr">
        <is>
          <t>Day(s)</t>
        </is>
      </c>
      <c r="BH441"/>
      <c r="BI441" t="inlineStr">
        <is>
          <t>DTXSID1026081</t>
        </is>
      </c>
      <c r="BJ441"/>
      <c r="BK441"/>
      <c r="BL441"/>
      <c r="BM441"/>
      <c r="BN441"/>
      <c r="BO441"/>
      <c r="BP441"/>
      <c r="BQ441"/>
      <c r="BR441"/>
      <c r="BS441"/>
      <c r="BT441" t="inlineStr">
        <is>
          <t>--</t>
        </is>
      </c>
      <c r="BU441"/>
      <c r="BV441"/>
      <c r="BW441"/>
      <c r="BX441"/>
      <c r="BY441"/>
      <c r="BZ441"/>
      <c r="CA441"/>
      <c r="CB441"/>
      <c r="CC441"/>
      <c r="CD441"/>
      <c r="CE441"/>
      <c r="CF441"/>
      <c r="CG441"/>
      <c r="CH441"/>
      <c r="CI441"/>
      <c r="CJ441" t="inlineStr">
        <is>
          <t xml:space="preserve">SOURCE/THOMAS FISH COMPANY//MEDIA/EMERYVILLE DECHLORINATED TAP WATER WITH MATRIX MODIFIERS//   </t>
        </is>
      </c>
      <c r="CK441" t="inlineStr">
        <is>
          <t>Cytec Industries</t>
        </is>
      </c>
      <c r="CL441" t="n">
        <v>180440.0</v>
      </c>
      <c r="CM441" t="inlineStr">
        <is>
          <t>Tetrabromobisphenol A: Report of Analytical Results - CAM Bioassay Screen in Pimephales promelas and Fathead Minnows with Cover Letter Dated 122292</t>
        </is>
      </c>
      <c r="CN441" t="inlineStr">
        <is>
          <t>EPA/OTS 86-930000091:5 p.</t>
        </is>
      </c>
      <c r="CO441" t="n">
        <v>1992.0</v>
      </c>
      <c r="CP441" t="inlineStr">
        <is>
          <t>Cytec Industries (1992). Tetrabromobisphenol A: Report of Analytical Results - CAM Bioassay Screen in Pimephales promelas and Fathead Minnows with Cover Letter Dated 122292. EPA/OTS 86-930000091, 5 p. ECOREF#:180440</t>
        </is>
      </c>
    </row>
    <row r="442">
      <c r="A442" t="n">
        <v>79947.0</v>
      </c>
      <c r="B442" t="inlineStr">
        <is>
          <t>4,4'-(1-Methylethylidene)bis[2,6-dibromophenol]</t>
        </is>
      </c>
      <c r="C442"/>
      <c r="D442" t="inlineStr">
        <is>
          <t>Measured</t>
        </is>
      </c>
      <c r="E442" t="inlineStr">
        <is>
          <t>Other Method</t>
        </is>
      </c>
      <c r="F442"/>
      <c r="G442" t="n">
        <v>100.0</v>
      </c>
      <c r="H442"/>
      <c r="I442"/>
      <c r="J442"/>
      <c r="K442"/>
      <c r="L442" t="inlineStr">
        <is>
          <t>Pimephales promelas</t>
        </is>
      </c>
      <c r="M442" t="inlineStr">
        <is>
          <t>Fathead Minnow</t>
        </is>
      </c>
      <c r="N442"/>
      <c r="O442"/>
      <c r="P442"/>
      <c r="Q442"/>
      <c r="R442"/>
      <c r="S442"/>
      <c r="T442"/>
      <c r="U442"/>
      <c r="V442" t="inlineStr">
        <is>
          <t>Flow-through</t>
        </is>
      </c>
      <c r="W442" t="inlineStr">
        <is>
          <t>Fresh water</t>
        </is>
      </c>
      <c r="X442" t="inlineStr">
        <is>
          <t>Lab</t>
        </is>
      </c>
      <c r="Y442" t="n">
        <v>7.0</v>
      </c>
      <c r="Z442" t="inlineStr">
        <is>
          <t>Active ingredient</t>
        </is>
      </c>
      <c r="AA442"/>
      <c r="AB442" t="n">
        <v>0.54</v>
      </c>
      <c r="AC442"/>
      <c r="AD442" t="n">
        <v>0.45</v>
      </c>
      <c r="AE442"/>
      <c r="AF442" t="n">
        <v>0.63</v>
      </c>
      <c r="AG442" t="inlineStr">
        <is>
          <t>AI mg/L</t>
        </is>
      </c>
      <c r="AH442"/>
      <c r="AI442"/>
      <c r="AJ442"/>
      <c r="AK442"/>
      <c r="AL442"/>
      <c r="AM442"/>
      <c r="AN442"/>
      <c r="AO442"/>
      <c r="AP442"/>
      <c r="AQ442"/>
      <c r="AR442"/>
      <c r="AS442"/>
      <c r="AT442"/>
      <c r="AU442"/>
      <c r="AV442"/>
      <c r="AW442"/>
      <c r="AX442" t="inlineStr">
        <is>
          <t>Mortality</t>
        </is>
      </c>
      <c r="AY442" t="inlineStr">
        <is>
          <t>Mortality</t>
        </is>
      </c>
      <c r="AZ442" t="inlineStr">
        <is>
          <t>LC50</t>
        </is>
      </c>
      <c r="BA442"/>
      <c r="BB442" t="n">
        <v>4.0</v>
      </c>
      <c r="BC442"/>
      <c r="BD442"/>
      <c r="BE442"/>
      <c r="BF442"/>
      <c r="BG442" t="inlineStr">
        <is>
          <t>Day(s)</t>
        </is>
      </c>
      <c r="BH442" t="inlineStr">
        <is>
          <t>Powder</t>
        </is>
      </c>
      <c r="BI442" t="inlineStr">
        <is>
          <t>DTXSID1026081</t>
        </is>
      </c>
      <c r="BJ442"/>
      <c r="BK442"/>
      <c r="BL442" t="inlineStr">
        <is>
          <t>Acute</t>
        </is>
      </c>
      <c r="BM442"/>
      <c r="BN442"/>
      <c r="BO442"/>
      <c r="BP442"/>
      <c r="BQ442"/>
      <c r="BR442"/>
      <c r="BS442"/>
      <c r="BT442" t="inlineStr">
        <is>
          <t>--</t>
        </is>
      </c>
      <c r="BU442"/>
      <c r="BV442"/>
      <c r="BW442"/>
      <c r="BX442"/>
      <c r="BY442"/>
      <c r="BZ442"/>
      <c r="CA442"/>
      <c r="CB442"/>
      <c r="CC442"/>
      <c r="CD442"/>
      <c r="CE442"/>
      <c r="CF442"/>
      <c r="CG442"/>
      <c r="CH442"/>
      <c r="CI442"/>
      <c r="CJ442" t="inlineStr">
        <is>
          <t xml:space="preserve">SOURCE/SPRINGBORN LIFE SCIENCES, INC., WAREHAM, MASSACHUSETTS//CONTR/C,V//TMETH/SPRINGBORN LIFE SCIENCES PROTOCOL NO. 020188/FM-FA BRFIP//MEDIA/WELL WATER//   </t>
        </is>
      </c>
      <c r="CK442" t="inlineStr">
        <is>
          <t>Great Lakes Chemical Corp.</t>
        </is>
      </c>
      <c r="CL442" t="n">
        <v>180457.0</v>
      </c>
      <c r="CM442" t="inlineStr">
        <is>
          <t>Acute Toxicity of Tetrabromobisphenol A to Fathead Minnow (Pimephales promelas) Under Flow-Through Conditions with Attachments and Cover Letter Dated 111788</t>
        </is>
      </c>
      <c r="CN442" t="inlineStr">
        <is>
          <t>EPA/OTS 40-8898095:85 p.</t>
        </is>
      </c>
      <c r="CO442" t="n">
        <v>2000.0</v>
      </c>
      <c r="CP442" t="inlineStr">
        <is>
          <t>Great Lakes Chemical Corp. (2000). Acute Toxicity of Tetrabromobisphenol A to Fathead Minnow (Pimephales promelas) Under Flow-Through Conditions with Attachments and Cover Letter Dated 111788. EPA/OTS 40-8898095, 85 p. ECOREF#:180457</t>
        </is>
      </c>
    </row>
    <row r="443">
      <c r="A443" t="n">
        <v>79947.0</v>
      </c>
      <c r="B443" t="inlineStr">
        <is>
          <t>4,4'-(1-Methylethylidene)bis[2,6-dibromophenol]</t>
        </is>
      </c>
      <c r="C443"/>
      <c r="D443" t="inlineStr">
        <is>
          <t>Measured</t>
        </is>
      </c>
      <c r="E443" t="inlineStr">
        <is>
          <t>Not coded</t>
        </is>
      </c>
      <c r="F443"/>
      <c r="G443" t="n">
        <v>97.7</v>
      </c>
      <c r="H443"/>
      <c r="I443"/>
      <c r="J443"/>
      <c r="K443"/>
      <c r="L443" t="inlineStr">
        <is>
          <t>Pimephales promelas</t>
        </is>
      </c>
      <c r="M443" t="inlineStr">
        <is>
          <t>Fathead Minnow</t>
        </is>
      </c>
      <c r="N443"/>
      <c r="O443"/>
      <c r="P443" t="n">
        <v>30.0</v>
      </c>
      <c r="Q443"/>
      <c r="R443"/>
      <c r="S443"/>
      <c r="T443"/>
      <c r="U443" t="inlineStr">
        <is>
          <t>Day(s)</t>
        </is>
      </c>
      <c r="V443" t="inlineStr">
        <is>
          <t>Static</t>
        </is>
      </c>
      <c r="W443" t="inlineStr">
        <is>
          <t>Fresh water</t>
        </is>
      </c>
      <c r="X443" t="inlineStr">
        <is>
          <t>Lab</t>
        </is>
      </c>
      <c r="Y443"/>
      <c r="Z443" t="inlineStr">
        <is>
          <t>Active ingredient</t>
        </is>
      </c>
      <c r="AA443"/>
      <c r="AB443" t="n">
        <v>0.06</v>
      </c>
      <c r="AC443"/>
      <c r="AD443"/>
      <c r="AE443"/>
      <c r="AF443"/>
      <c r="AG443" t="inlineStr">
        <is>
          <t>AI mg/L</t>
        </is>
      </c>
      <c r="AH443"/>
      <c r="AI443"/>
      <c r="AJ443"/>
      <c r="AK443"/>
      <c r="AL443"/>
      <c r="AM443"/>
      <c r="AN443"/>
      <c r="AO443"/>
      <c r="AP443"/>
      <c r="AQ443"/>
      <c r="AR443"/>
      <c r="AS443"/>
      <c r="AT443"/>
      <c r="AU443"/>
      <c r="AV443"/>
      <c r="AW443"/>
      <c r="AX443" t="inlineStr">
        <is>
          <t>Mortality</t>
        </is>
      </c>
      <c r="AY443" t="inlineStr">
        <is>
          <t>Mortality</t>
        </is>
      </c>
      <c r="AZ443" t="inlineStr">
        <is>
          <t>LC50</t>
        </is>
      </c>
      <c r="BA443"/>
      <c r="BB443" t="n">
        <v>4.0</v>
      </c>
      <c r="BC443"/>
      <c r="BD443"/>
      <c r="BE443"/>
      <c r="BF443"/>
      <c r="BG443" t="inlineStr">
        <is>
          <t>Day(s)</t>
        </is>
      </c>
      <c r="BH443" t="inlineStr">
        <is>
          <t>Pure</t>
        </is>
      </c>
      <c r="BI443" t="inlineStr">
        <is>
          <t>DTXSID1026081</t>
        </is>
      </c>
      <c r="BJ443"/>
      <c r="BK443"/>
      <c r="BL443"/>
      <c r="BM443"/>
      <c r="BN443"/>
      <c r="BO443"/>
      <c r="BP443"/>
      <c r="BQ443"/>
      <c r="BR443"/>
      <c r="BS443"/>
      <c r="BT443" t="inlineStr">
        <is>
          <t>--</t>
        </is>
      </c>
      <c r="BU443"/>
      <c r="BV443"/>
      <c r="BW443"/>
      <c r="BX443"/>
      <c r="BY443"/>
      <c r="BZ443"/>
      <c r="CA443"/>
      <c r="CB443"/>
      <c r="CC443"/>
      <c r="CD443"/>
      <c r="CE443"/>
      <c r="CF443"/>
      <c r="CG443"/>
      <c r="CH443"/>
      <c r="CI443"/>
      <c r="CJ443"/>
      <c r="CK443" t="inlineStr">
        <is>
          <t>Brooke,L.T.</t>
        </is>
      </c>
      <c r="CL443" t="n">
        <v>17138.0</v>
      </c>
      <c r="CM443" t="inlineStr">
        <is>
          <t>Results of Freshwater Exposures with the Chemicals Atrazine, Biphenyl, Butachlor, Carbaryl, Carbazole, Dibenzofuran, 3,3'-Dichlorobenzidine, Dichlorvos, 1,2-Epoxyethylbenzene (Styrene Oxide), Isophorone, Isopropalin, Ox</t>
        </is>
      </c>
      <c r="CN443" t="inlineStr">
        <is>
          <t>Center for Lake Superior Environmental Studies, University of Wisconsin, Superior, WI:110 p.</t>
        </is>
      </c>
      <c r="CO443" t="n">
        <v>1991.0</v>
      </c>
      <c r="CP443" t="inlineStr">
        <is>
          <t>Brooke,L.T. (1991). Results of Freshwater Exposures with the Chemicals Atrazine, Biphenyl, Butachlor, Carbaryl, Carbazole, Dibenzofuran, 3,3'-Dichlorobenzidine, Dichlorvos, 1,2-Epoxyethylbenzene (Styrene Oxide), Isophorone, Isopropalin, Ox. Center for Lake Superior Environmental Studies, University of Wisconsin, Superior, WI, 110 p. ECOREF#:17138</t>
        </is>
      </c>
    </row>
    <row r="444">
      <c r="A444" t="n">
        <v>79947.0</v>
      </c>
      <c r="B444" t="inlineStr">
        <is>
          <t>4,4'-(1-Methylethylidene)bis[2,6-dibromophenol]</t>
        </is>
      </c>
      <c r="C444"/>
      <c r="D444" t="inlineStr">
        <is>
          <t>Measured</t>
        </is>
      </c>
      <c r="E444" t="inlineStr">
        <is>
          <t>Not coded</t>
        </is>
      </c>
      <c r="F444"/>
      <c r="G444" t="n">
        <v>97.7</v>
      </c>
      <c r="H444"/>
      <c r="I444"/>
      <c r="J444"/>
      <c r="K444"/>
      <c r="L444" t="inlineStr">
        <is>
          <t>Pimephales promelas</t>
        </is>
      </c>
      <c r="M444" t="inlineStr">
        <is>
          <t>Fathead Minnow</t>
        </is>
      </c>
      <c r="N444"/>
      <c r="O444"/>
      <c r="P444" t="n">
        <v>26.0</v>
      </c>
      <c r="Q444"/>
      <c r="R444"/>
      <c r="S444"/>
      <c r="T444"/>
      <c r="U444" t="inlineStr">
        <is>
          <t>Day(s)</t>
        </is>
      </c>
      <c r="V444" t="inlineStr">
        <is>
          <t>Flow-through</t>
        </is>
      </c>
      <c r="W444" t="inlineStr">
        <is>
          <t>Fresh water</t>
        </is>
      </c>
      <c r="X444" t="inlineStr">
        <is>
          <t>Lab</t>
        </is>
      </c>
      <c r="Y444"/>
      <c r="Z444" t="inlineStr">
        <is>
          <t>Active ingredient</t>
        </is>
      </c>
      <c r="AA444"/>
      <c r="AB444" t="n">
        <v>1.04</v>
      </c>
      <c r="AC444"/>
      <c r="AD444" t="n">
        <v>0.999</v>
      </c>
      <c r="AE444"/>
      <c r="AF444" t="n">
        <v>1.1</v>
      </c>
      <c r="AG444" t="inlineStr">
        <is>
          <t>AI mg/L</t>
        </is>
      </c>
      <c r="AH444"/>
      <c r="AI444"/>
      <c r="AJ444"/>
      <c r="AK444"/>
      <c r="AL444"/>
      <c r="AM444"/>
      <c r="AN444"/>
      <c r="AO444"/>
      <c r="AP444"/>
      <c r="AQ444"/>
      <c r="AR444"/>
      <c r="AS444"/>
      <c r="AT444"/>
      <c r="AU444"/>
      <c r="AV444"/>
      <c r="AW444"/>
      <c r="AX444" t="inlineStr">
        <is>
          <t>Mortality</t>
        </is>
      </c>
      <c r="AY444" t="inlineStr">
        <is>
          <t>Mortality</t>
        </is>
      </c>
      <c r="AZ444" t="inlineStr">
        <is>
          <t>LC50</t>
        </is>
      </c>
      <c r="BA444"/>
      <c r="BB444" t="n">
        <v>4.0</v>
      </c>
      <c r="BC444"/>
      <c r="BD444"/>
      <c r="BE444"/>
      <c r="BF444"/>
      <c r="BG444" t="inlineStr">
        <is>
          <t>Day(s)</t>
        </is>
      </c>
      <c r="BH444" t="inlineStr">
        <is>
          <t>Pure</t>
        </is>
      </c>
      <c r="BI444" t="inlineStr">
        <is>
          <t>DTXSID1026081</t>
        </is>
      </c>
      <c r="BJ444"/>
      <c r="BK444"/>
      <c r="BL444"/>
      <c r="BM444"/>
      <c r="BN444"/>
      <c r="BO444"/>
      <c r="BP444"/>
      <c r="BQ444"/>
      <c r="BR444"/>
      <c r="BS444"/>
      <c r="BT444" t="inlineStr">
        <is>
          <t>--</t>
        </is>
      </c>
      <c r="BU444"/>
      <c r="BV444"/>
      <c r="BW444"/>
      <c r="BX444"/>
      <c r="BY444"/>
      <c r="BZ444"/>
      <c r="CA444"/>
      <c r="CB444"/>
      <c r="CC444"/>
      <c r="CD444"/>
      <c r="CE444"/>
      <c r="CF444"/>
      <c r="CG444"/>
      <c r="CH444"/>
      <c r="CI444"/>
      <c r="CJ444"/>
      <c r="CK444" t="inlineStr">
        <is>
          <t>Brooke,L.T.</t>
        </is>
      </c>
      <c r="CL444" t="n">
        <v>17138.0</v>
      </c>
      <c r="CM444" t="inlineStr">
        <is>
          <t>Results of Freshwater Exposures with the Chemicals Atrazine, Biphenyl, Butachlor, Carbaryl, Carbazole, Dibenzofuran, 3,3'-Dichlorobenzidine, Dichlorvos, 1,2-Epoxyethylbenzene (Styrene Oxide), Isophorone, Isopropalin, Ox</t>
        </is>
      </c>
      <c r="CN444" t="inlineStr">
        <is>
          <t>Center for Lake Superior Environmental Studies, University of Wisconsin, Superior, WI:110 p.</t>
        </is>
      </c>
      <c r="CO444" t="n">
        <v>1991.0</v>
      </c>
      <c r="CP444" t="inlineStr">
        <is>
          <t>Brooke,L.T. (1991). Results of Freshwater Exposures with the Chemicals Atrazine, Biphenyl, Butachlor, Carbaryl, Carbazole, Dibenzofuran, 3,3'-Dichlorobenzidine, Dichlorvos, 1,2-Epoxyethylbenzene (Styrene Oxide), Isophorone, Isopropalin, Ox. Center for Lake Superior Environmental Studies, University of Wisconsin, Superior, WI, 110 p. ECOREF#:17138</t>
        </is>
      </c>
    </row>
    <row r="445">
      <c r="A445" t="n">
        <v>79947.0</v>
      </c>
      <c r="B445" t="inlineStr">
        <is>
          <t>4,4'-(1-Methylethylidene)bis[2,6-dibromophenol]</t>
        </is>
      </c>
      <c r="C445"/>
      <c r="D445" t="inlineStr">
        <is>
          <t>Unmeasured</t>
        </is>
      </c>
      <c r="E445" t="inlineStr">
        <is>
          <t>Not coded</t>
        </is>
      </c>
      <c r="F445"/>
      <c r="G445" t="n">
        <v>97.7</v>
      </c>
      <c r="H445"/>
      <c r="I445"/>
      <c r="J445"/>
      <c r="K445"/>
      <c r="L445" t="inlineStr">
        <is>
          <t>Pimephales promelas</t>
        </is>
      </c>
      <c r="M445" t="inlineStr">
        <is>
          <t>Fathead Minnow</t>
        </is>
      </c>
      <c r="N445"/>
      <c r="O445"/>
      <c r="P445" t="n">
        <v>30.0</v>
      </c>
      <c r="Q445"/>
      <c r="R445"/>
      <c r="S445"/>
      <c r="T445"/>
      <c r="U445" t="inlineStr">
        <is>
          <t>Day(s)</t>
        </is>
      </c>
      <c r="V445" t="inlineStr">
        <is>
          <t>Static</t>
        </is>
      </c>
      <c r="W445" t="inlineStr">
        <is>
          <t>Fresh water</t>
        </is>
      </c>
      <c r="X445" t="inlineStr">
        <is>
          <t>Lab</t>
        </is>
      </c>
      <c r="Y445"/>
      <c r="Z445" t="inlineStr">
        <is>
          <t>Active ingredient</t>
        </is>
      </c>
      <c r="AA445"/>
      <c r="AB445" t="n">
        <v>0.71</v>
      </c>
      <c r="AC445"/>
      <c r="AD445"/>
      <c r="AE445"/>
      <c r="AF445"/>
      <c r="AG445" t="inlineStr">
        <is>
          <t>AI mg/L</t>
        </is>
      </c>
      <c r="AH445"/>
      <c r="AI445"/>
      <c r="AJ445"/>
      <c r="AK445"/>
      <c r="AL445"/>
      <c r="AM445"/>
      <c r="AN445"/>
      <c r="AO445"/>
      <c r="AP445"/>
      <c r="AQ445"/>
      <c r="AR445"/>
      <c r="AS445"/>
      <c r="AT445"/>
      <c r="AU445"/>
      <c r="AV445"/>
      <c r="AW445"/>
      <c r="AX445" t="inlineStr">
        <is>
          <t>Mortality</t>
        </is>
      </c>
      <c r="AY445" t="inlineStr">
        <is>
          <t>Mortality</t>
        </is>
      </c>
      <c r="AZ445" t="inlineStr">
        <is>
          <t>LC50</t>
        </is>
      </c>
      <c r="BA445"/>
      <c r="BB445" t="n">
        <v>4.0</v>
      </c>
      <c r="BC445"/>
      <c r="BD445"/>
      <c r="BE445"/>
      <c r="BF445"/>
      <c r="BG445" t="inlineStr">
        <is>
          <t>Day(s)</t>
        </is>
      </c>
      <c r="BH445" t="inlineStr">
        <is>
          <t>Pure</t>
        </is>
      </c>
      <c r="BI445" t="inlineStr">
        <is>
          <t>DTXSID1026081</t>
        </is>
      </c>
      <c r="BJ445"/>
      <c r="BK445"/>
      <c r="BL445"/>
      <c r="BM445"/>
      <c r="BN445"/>
      <c r="BO445"/>
      <c r="BP445"/>
      <c r="BQ445"/>
      <c r="BR445"/>
      <c r="BS445"/>
      <c r="BT445" t="inlineStr">
        <is>
          <t>--</t>
        </is>
      </c>
      <c r="BU445"/>
      <c r="BV445"/>
      <c r="BW445"/>
      <c r="BX445"/>
      <c r="BY445"/>
      <c r="BZ445"/>
      <c r="CA445"/>
      <c r="CB445"/>
      <c r="CC445"/>
      <c r="CD445"/>
      <c r="CE445"/>
      <c r="CF445"/>
      <c r="CG445"/>
      <c r="CH445"/>
      <c r="CI445"/>
      <c r="CJ445"/>
      <c r="CK445" t="inlineStr">
        <is>
          <t>Brooke,L.T.</t>
        </is>
      </c>
      <c r="CL445" t="n">
        <v>17138.0</v>
      </c>
      <c r="CM445" t="inlineStr">
        <is>
          <t>Results of Freshwater Exposures with the Chemicals Atrazine, Biphenyl, Butachlor, Carbaryl, Carbazole, Dibenzofuran, 3,3'-Dichlorobenzidine, Dichlorvos, 1,2-Epoxyethylbenzene (Styrene Oxide), Isophorone, Isopropalin, Ox</t>
        </is>
      </c>
      <c r="CN445" t="inlineStr">
        <is>
          <t>Center for Lake Superior Environmental Studies, University of Wisconsin, Superior, WI:110 p.</t>
        </is>
      </c>
      <c r="CO445" t="n">
        <v>1991.0</v>
      </c>
      <c r="CP445" t="inlineStr">
        <is>
          <t>Brooke,L.T. (1991). Results of Freshwater Exposures with the Chemicals Atrazine, Biphenyl, Butachlor, Carbaryl, Carbazole, Dibenzofuran, 3,3'-Dichlorobenzidine, Dichlorvos, 1,2-Epoxyethylbenzene (Styrene Oxide), Isophorone, Isopropalin, Ox. Center for Lake Superior Environmental Studies, University of Wisconsin, Superior, WI, 110 p. ECOREF#:17138</t>
        </is>
      </c>
    </row>
    <row r="446">
      <c r="A446" t="n">
        <v>79958.0</v>
      </c>
      <c r="B446" t="inlineStr">
        <is>
          <t>4,4'-(1-Methylethylidene)bis[2,6-dichlorophenol]</t>
        </is>
      </c>
      <c r="C446"/>
      <c r="D446" t="inlineStr">
        <is>
          <t>Measured</t>
        </is>
      </c>
      <c r="E446" t="inlineStr">
        <is>
          <t>Not coded</t>
        </is>
      </c>
      <c r="F446"/>
      <c r="G446" t="n">
        <v>98.0</v>
      </c>
      <c r="H446"/>
      <c r="I446"/>
      <c r="J446"/>
      <c r="K446"/>
      <c r="L446" t="inlineStr">
        <is>
          <t>Pimephales promelas</t>
        </is>
      </c>
      <c r="M446" t="inlineStr">
        <is>
          <t>Fathead Minnow</t>
        </is>
      </c>
      <c r="N446"/>
      <c r="O446"/>
      <c r="P446" t="n">
        <v>31.0</v>
      </c>
      <c r="Q446"/>
      <c r="R446"/>
      <c r="S446"/>
      <c r="T446"/>
      <c r="U446" t="inlineStr">
        <is>
          <t>Day(s)</t>
        </is>
      </c>
      <c r="V446" t="inlineStr">
        <is>
          <t>Flow-through</t>
        </is>
      </c>
      <c r="W446" t="inlineStr">
        <is>
          <t>Fresh water</t>
        </is>
      </c>
      <c r="X446" t="inlineStr">
        <is>
          <t>Lab</t>
        </is>
      </c>
      <c r="Y446"/>
      <c r="Z446" t="inlineStr">
        <is>
          <t>Active ingredient</t>
        </is>
      </c>
      <c r="AA446"/>
      <c r="AB446" t="n">
        <v>1.33</v>
      </c>
      <c r="AC446"/>
      <c r="AD446" t="n">
        <v>1.22</v>
      </c>
      <c r="AE446"/>
      <c r="AF446" t="n">
        <v>1.45</v>
      </c>
      <c r="AG446" t="inlineStr">
        <is>
          <t>AI mg/L</t>
        </is>
      </c>
      <c r="AH446"/>
      <c r="AI446"/>
      <c r="AJ446"/>
      <c r="AK446"/>
      <c r="AL446"/>
      <c r="AM446"/>
      <c r="AN446"/>
      <c r="AO446"/>
      <c r="AP446"/>
      <c r="AQ446"/>
      <c r="AR446"/>
      <c r="AS446"/>
      <c r="AT446"/>
      <c r="AU446"/>
      <c r="AV446"/>
      <c r="AW446"/>
      <c r="AX446" t="inlineStr">
        <is>
          <t>Mortality</t>
        </is>
      </c>
      <c r="AY446" t="inlineStr">
        <is>
          <t>Mortality</t>
        </is>
      </c>
      <c r="AZ446" t="inlineStr">
        <is>
          <t>LC50</t>
        </is>
      </c>
      <c r="BA446"/>
      <c r="BB446" t="n">
        <v>4.0</v>
      </c>
      <c r="BC446"/>
      <c r="BD446"/>
      <c r="BE446"/>
      <c r="BF446"/>
      <c r="BG446" t="inlineStr">
        <is>
          <t>Day(s)</t>
        </is>
      </c>
      <c r="BH446" t="inlineStr">
        <is>
          <t>Pure</t>
        </is>
      </c>
      <c r="BI446" t="inlineStr">
        <is>
          <t>DTXSID3021770</t>
        </is>
      </c>
      <c r="BJ446"/>
      <c r="BK446"/>
      <c r="BL446"/>
      <c r="BM446"/>
      <c r="BN446"/>
      <c r="BO446"/>
      <c r="BP446"/>
      <c r="BQ446"/>
      <c r="BR446"/>
      <c r="BS446"/>
      <c r="BT446" t="inlineStr">
        <is>
          <t>--</t>
        </is>
      </c>
      <c r="BU446"/>
      <c r="BV446"/>
      <c r="BW446"/>
      <c r="BX446"/>
      <c r="BY446"/>
      <c r="BZ446"/>
      <c r="CA446"/>
      <c r="CB446"/>
      <c r="CC446"/>
      <c r="CD446"/>
      <c r="CE446"/>
      <c r="CF446"/>
      <c r="CG446"/>
      <c r="CH446"/>
      <c r="CI446" t="inlineStr">
        <is>
          <t xml:space="preserve"> The pH of the stock solution was adjusted to that of lake water using HCl (NaOH pellets were added to increase the amount oNAchemical in solution).  Affected fish lost schooling behavior, were hyperactive and swam in a </t>
        </is>
      </c>
      <c r="CJ446" t="inlineStr">
        <is>
          <t xml:space="preserve">   The pH of the stock solution was adjusted to that of lake water using HCl (NaOH pellets were added to increase the amount oNAchemical in solution).  Affected fish lost schooling behavior, were hyperactive and swam in a </t>
        </is>
      </c>
      <c r="CK446" t="inlineStr">
        <is>
          <t>Geiger,D.L., D.J. Call, and L.T. Brooke</t>
        </is>
      </c>
      <c r="CL446" t="n">
        <v>12859.0</v>
      </c>
      <c r="CM446" t="inlineStr">
        <is>
          <t>Acute Toxicities of Organic Chemicals to Fathead Minnows (Pimephales promelas) Volume IV</t>
        </is>
      </c>
      <c r="CN446" t="inlineStr">
        <is>
          <t>Center for Lake Superior Environmental Studies, University of Wisconsin, Superior, WI4:355 p.</t>
        </is>
      </c>
      <c r="CO446" t="n">
        <v>1988.0</v>
      </c>
      <c r="CP446" t="inlineStr">
        <is>
          <t>Geiger,D.L., D.J. Call, and L.T. Brooke (1988). Acute Toxicities of Organic Chemicals to Fathead Minnows (Pimephales promelas) Volume IV. Center for Lake Superior Environmental Studies, University of Wisconsin, Superior, WI, 4, 355 p. ECOREF#:12859</t>
        </is>
      </c>
    </row>
    <row r="447">
      <c r="A447" t="n">
        <v>80057.0</v>
      </c>
      <c r="B447" t="inlineStr">
        <is>
          <t>4,4'-(1-Methylethylidene)bisphenol</t>
        </is>
      </c>
      <c r="C447"/>
      <c r="D447" t="inlineStr">
        <is>
          <t>Measured</t>
        </is>
      </c>
      <c r="E447" t="inlineStr">
        <is>
          <t>Not coded</t>
        </is>
      </c>
      <c r="F447"/>
      <c r="G447" t="n">
        <v>99.93</v>
      </c>
      <c r="H447"/>
      <c r="I447"/>
      <c r="J447"/>
      <c r="K447"/>
      <c r="L447" t="inlineStr">
        <is>
          <t>Pimephales promelas</t>
        </is>
      </c>
      <c r="M447" t="inlineStr">
        <is>
          <t>Fathead Minnow</t>
        </is>
      </c>
      <c r="N447"/>
      <c r="O447"/>
      <c r="P447"/>
      <c r="Q447"/>
      <c r="R447"/>
      <c r="S447"/>
      <c r="T447"/>
      <c r="U447"/>
      <c r="V447" t="inlineStr">
        <is>
          <t>Flow-through</t>
        </is>
      </c>
      <c r="W447" t="inlineStr">
        <is>
          <t>Fresh water</t>
        </is>
      </c>
      <c r="X447" t="inlineStr">
        <is>
          <t>Lab</t>
        </is>
      </c>
      <c r="Y447"/>
      <c r="Z447" t="inlineStr">
        <is>
          <t>Active ingredient</t>
        </is>
      </c>
      <c r="AA447"/>
      <c r="AB447" t="n">
        <v>4.6</v>
      </c>
      <c r="AC447"/>
      <c r="AD447" t="n">
        <v>3.6</v>
      </c>
      <c r="AE447"/>
      <c r="AF447" t="n">
        <v>5.4</v>
      </c>
      <c r="AG447" t="inlineStr">
        <is>
          <t>AI mg/L</t>
        </is>
      </c>
      <c r="AH447"/>
      <c r="AI447"/>
      <c r="AJ447"/>
      <c r="AK447"/>
      <c r="AL447"/>
      <c r="AM447"/>
      <c r="AN447"/>
      <c r="AO447"/>
      <c r="AP447"/>
      <c r="AQ447"/>
      <c r="AR447"/>
      <c r="AS447"/>
      <c r="AT447"/>
      <c r="AU447"/>
      <c r="AV447"/>
      <c r="AW447"/>
      <c r="AX447" t="inlineStr">
        <is>
          <t>Mortality</t>
        </is>
      </c>
      <c r="AY447" t="inlineStr">
        <is>
          <t>Mortality</t>
        </is>
      </c>
      <c r="AZ447" t="inlineStr">
        <is>
          <t>LC50</t>
        </is>
      </c>
      <c r="BA447"/>
      <c r="BB447" t="n">
        <v>4.0</v>
      </c>
      <c r="BC447"/>
      <c r="BD447"/>
      <c r="BE447"/>
      <c r="BF447"/>
      <c r="BG447" t="inlineStr">
        <is>
          <t>Day(s)</t>
        </is>
      </c>
      <c r="BH447" t="inlineStr">
        <is>
          <t>Pure</t>
        </is>
      </c>
      <c r="BI447" t="inlineStr">
        <is>
          <t>DTXSID7020182</t>
        </is>
      </c>
      <c r="BJ447" t="inlineStr">
        <is>
          <t>10.1002/etc.5620070104</t>
        </is>
      </c>
      <c r="BK447"/>
      <c r="BL447"/>
      <c r="BM447"/>
      <c r="BN447"/>
      <c r="BO447"/>
      <c r="BP447"/>
      <c r="BQ447"/>
      <c r="BR447"/>
      <c r="BS447"/>
      <c r="BT447" t="inlineStr">
        <is>
          <t>--</t>
        </is>
      </c>
      <c r="BU447"/>
      <c r="BV447"/>
      <c r="BW447"/>
      <c r="BX447"/>
      <c r="BY447"/>
      <c r="BZ447"/>
      <c r="CA447"/>
      <c r="CB447"/>
      <c r="CC447"/>
      <c r="CD447"/>
      <c r="CE447"/>
      <c r="CF447"/>
      <c r="CG447"/>
      <c r="CH447"/>
      <c r="CI447"/>
      <c r="CJ447"/>
      <c r="CK447" t="inlineStr">
        <is>
          <t>Alexander,H.C., D.C. Dill, L.W. Smith, P.D. Guiney, and P. Dorn</t>
        </is>
      </c>
      <c r="CL447" t="n">
        <v>494.0</v>
      </c>
      <c r="CM447" t="inlineStr">
        <is>
          <t>Bisphenol A:  Acute Aquatic Toxicity</t>
        </is>
      </c>
      <c r="CN447" t="inlineStr">
        <is>
          <t>Environ. Toxicol. Chem.7(1): 19-26</t>
        </is>
      </c>
      <c r="CO447" t="n">
        <v>1988.0</v>
      </c>
      <c r="CP447" t="inlineStr">
        <is>
          <t>Alexander,H.C., D.C. Dill, L.W. Smith, P.D. Guiney, and P. Dorn (1988). Bisphenol A:  Acute Aquatic Toxicity. Environ. Toxicol. Chem., 7, (1), 19-26. doi:10.1002/etc.5620070104. ECOREF#:494</t>
        </is>
      </c>
    </row>
    <row r="448">
      <c r="A448" t="n">
        <v>80057.0</v>
      </c>
      <c r="B448" t="inlineStr">
        <is>
          <t>4,4'-(1-Methylethylidene)bisphenol</t>
        </is>
      </c>
      <c r="C448"/>
      <c r="D448" t="inlineStr">
        <is>
          <t>Measured</t>
        </is>
      </c>
      <c r="E448" t="inlineStr">
        <is>
          <t>Not coded</t>
        </is>
      </c>
      <c r="F448"/>
      <c r="G448" t="n">
        <v>99.93</v>
      </c>
      <c r="H448"/>
      <c r="I448"/>
      <c r="J448"/>
      <c r="K448"/>
      <c r="L448" t="inlineStr">
        <is>
          <t>Pimephales promelas</t>
        </is>
      </c>
      <c r="M448" t="inlineStr">
        <is>
          <t>Fathead Minnow</t>
        </is>
      </c>
      <c r="N448"/>
      <c r="O448"/>
      <c r="P448"/>
      <c r="Q448"/>
      <c r="R448"/>
      <c r="S448"/>
      <c r="T448"/>
      <c r="U448"/>
      <c r="V448" t="inlineStr">
        <is>
          <t>Static</t>
        </is>
      </c>
      <c r="W448" t="inlineStr">
        <is>
          <t>Fresh water</t>
        </is>
      </c>
      <c r="X448" t="inlineStr">
        <is>
          <t>Lab</t>
        </is>
      </c>
      <c r="Y448"/>
      <c r="Z448" t="inlineStr">
        <is>
          <t>Active ingredient</t>
        </is>
      </c>
      <c r="AA448"/>
      <c r="AB448" t="n">
        <v>4.7</v>
      </c>
      <c r="AC448"/>
      <c r="AD448" t="n">
        <v>4.0</v>
      </c>
      <c r="AE448"/>
      <c r="AF448" t="n">
        <v>5.5</v>
      </c>
      <c r="AG448" t="inlineStr">
        <is>
          <t>AI mg/L</t>
        </is>
      </c>
      <c r="AH448"/>
      <c r="AI448"/>
      <c r="AJ448"/>
      <c r="AK448"/>
      <c r="AL448"/>
      <c r="AM448"/>
      <c r="AN448"/>
      <c r="AO448"/>
      <c r="AP448"/>
      <c r="AQ448"/>
      <c r="AR448"/>
      <c r="AS448"/>
      <c r="AT448"/>
      <c r="AU448"/>
      <c r="AV448"/>
      <c r="AW448"/>
      <c r="AX448" t="inlineStr">
        <is>
          <t>Mortality</t>
        </is>
      </c>
      <c r="AY448" t="inlineStr">
        <is>
          <t>Mortality</t>
        </is>
      </c>
      <c r="AZ448" t="inlineStr">
        <is>
          <t>LC50</t>
        </is>
      </c>
      <c r="BA448"/>
      <c r="BB448" t="n">
        <v>4.0</v>
      </c>
      <c r="BC448"/>
      <c r="BD448"/>
      <c r="BE448"/>
      <c r="BF448"/>
      <c r="BG448" t="inlineStr">
        <is>
          <t>Day(s)</t>
        </is>
      </c>
      <c r="BH448" t="inlineStr">
        <is>
          <t>Pure</t>
        </is>
      </c>
      <c r="BI448" t="inlineStr">
        <is>
          <t>DTXSID7020182</t>
        </is>
      </c>
      <c r="BJ448" t="inlineStr">
        <is>
          <t>10.1002/etc.5620070104</t>
        </is>
      </c>
      <c r="BK448"/>
      <c r="BL448"/>
      <c r="BM448"/>
      <c r="BN448"/>
      <c r="BO448"/>
      <c r="BP448"/>
      <c r="BQ448"/>
      <c r="BR448"/>
      <c r="BS448"/>
      <c r="BT448" t="inlineStr">
        <is>
          <t>--</t>
        </is>
      </c>
      <c r="BU448"/>
      <c r="BV448"/>
      <c r="BW448"/>
      <c r="BX448"/>
      <c r="BY448"/>
      <c r="BZ448"/>
      <c r="CA448"/>
      <c r="CB448"/>
      <c r="CC448"/>
      <c r="CD448"/>
      <c r="CE448"/>
      <c r="CF448"/>
      <c r="CG448"/>
      <c r="CH448"/>
      <c r="CI448"/>
      <c r="CJ448"/>
      <c r="CK448" t="inlineStr">
        <is>
          <t>Alexander,H.C., D.C. Dill, L.W. Smith, P.D. Guiney, and P. Dorn</t>
        </is>
      </c>
      <c r="CL448" t="n">
        <v>494.0</v>
      </c>
      <c r="CM448" t="inlineStr">
        <is>
          <t>Bisphenol A:  Acute Aquatic Toxicity</t>
        </is>
      </c>
      <c r="CN448" t="inlineStr">
        <is>
          <t>Environ. Toxicol. Chem.7(1): 19-26</t>
        </is>
      </c>
      <c r="CO448" t="n">
        <v>1988.0</v>
      </c>
      <c r="CP448" t="inlineStr">
        <is>
          <t>Alexander,H.C., D.C. Dill, L.W. Smith, P.D. Guiney, and P. Dorn (1988). Bisphenol A:  Acute Aquatic Toxicity. Environ. Toxicol. Chem., 7, (1), 19-26. doi:10.1002/etc.5620070104. ECOREF#:494</t>
        </is>
      </c>
    </row>
    <row r="449">
      <c r="A449" t="n">
        <v>80057.0</v>
      </c>
      <c r="B449" t="inlineStr">
        <is>
          <t>4,4'-(1-Methylethylidene)bisphenol</t>
        </is>
      </c>
      <c r="C449"/>
      <c r="D449" t="inlineStr">
        <is>
          <t>Unmeasured</t>
        </is>
      </c>
      <c r="E449" t="inlineStr">
        <is>
          <t>USEPA and STDMETH methods</t>
        </is>
      </c>
      <c r="F449"/>
      <c r="G449"/>
      <c r="H449"/>
      <c r="I449"/>
      <c r="J449"/>
      <c r="K449"/>
      <c r="L449" t="inlineStr">
        <is>
          <t>Pimephales promelas</t>
        </is>
      </c>
      <c r="M449" t="inlineStr">
        <is>
          <t>Fathead Minnow</t>
        </is>
      </c>
      <c r="N449" t="inlineStr">
        <is>
          <t>Larva</t>
        </is>
      </c>
      <c r="O449" t="inlineStr">
        <is>
          <t>&lt;</t>
        </is>
      </c>
      <c r="P449" t="n">
        <v>24.0</v>
      </c>
      <c r="Q449"/>
      <c r="R449"/>
      <c r="S449"/>
      <c r="T449"/>
      <c r="U449" t="inlineStr">
        <is>
          <t>Hours post hatch</t>
        </is>
      </c>
      <c r="V449" t="inlineStr">
        <is>
          <t>Aquatic, unspecified</t>
        </is>
      </c>
      <c r="W449" t="inlineStr">
        <is>
          <t>Fresh water</t>
        </is>
      </c>
      <c r="X449" t="inlineStr">
        <is>
          <t>Lab</t>
        </is>
      </c>
      <c r="Y449"/>
      <c r="Z449" t="inlineStr">
        <is>
          <t>Formulation</t>
        </is>
      </c>
      <c r="AA449"/>
      <c r="AB449" t="n">
        <v>4.2</v>
      </c>
      <c r="AC449"/>
      <c r="AD449"/>
      <c r="AE449"/>
      <c r="AF449"/>
      <c r="AG449" t="inlineStr">
        <is>
          <t>AI mg/L</t>
        </is>
      </c>
      <c r="AH449"/>
      <c r="AI449"/>
      <c r="AJ449"/>
      <c r="AK449"/>
      <c r="AL449"/>
      <c r="AM449"/>
      <c r="AN449"/>
      <c r="AO449"/>
      <c r="AP449"/>
      <c r="AQ449"/>
      <c r="AR449"/>
      <c r="AS449"/>
      <c r="AT449"/>
      <c r="AU449"/>
      <c r="AV449"/>
      <c r="AW449"/>
      <c r="AX449" t="inlineStr">
        <is>
          <t>Mortality</t>
        </is>
      </c>
      <c r="AY449" t="inlineStr">
        <is>
          <t>Mortality</t>
        </is>
      </c>
      <c r="AZ449" t="inlineStr">
        <is>
          <t>LC50</t>
        </is>
      </c>
      <c r="BA449"/>
      <c r="BB449" t="n">
        <v>4.0</v>
      </c>
      <c r="BC449"/>
      <c r="BD449"/>
      <c r="BE449"/>
      <c r="BF449"/>
      <c r="BG449" t="inlineStr">
        <is>
          <t>Day(s)</t>
        </is>
      </c>
      <c r="BH449"/>
      <c r="BI449" t="inlineStr">
        <is>
          <t>DTXSID7020182</t>
        </is>
      </c>
      <c r="BJ449" t="inlineStr">
        <is>
          <t>10.1021/acs.chemrestox.6b00246</t>
        </is>
      </c>
      <c r="BK449"/>
      <c r="BL449" t="inlineStr">
        <is>
          <t>Acute</t>
        </is>
      </c>
      <c r="BM449" t="inlineStr">
        <is>
          <t>LV</t>
        </is>
      </c>
      <c r="BN449"/>
      <c r="BO449"/>
      <c r="BP449"/>
      <c r="BQ449"/>
      <c r="BR449"/>
      <c r="BS449"/>
      <c r="BT449" t="inlineStr">
        <is>
          <t>--</t>
        </is>
      </c>
      <c r="BU449"/>
      <c r="BV449"/>
      <c r="BW449"/>
      <c r="BX449"/>
      <c r="BY449"/>
      <c r="BZ449"/>
      <c r="CA449"/>
      <c r="CB449"/>
      <c r="CC449"/>
      <c r="CD449"/>
      <c r="CE449"/>
      <c r="CF449"/>
      <c r="CG449"/>
      <c r="CH449"/>
      <c r="CI449"/>
      <c r="CJ449" t="inlineStr">
        <is>
          <t xml:space="preserve">SOURCE/BAYLOR UNIVERSITY//MEDIA/DECHLORINATED TAP WATER//   </t>
        </is>
      </c>
      <c r="CK449" t="inlineStr">
        <is>
          <t>Corrales,J., L.A. Kristofco, W.B. Steele, G.N. Saari, J. Kostal, E.S. Williams, M. Mills, E.P. Gallagher, T.J. Kavanagh</t>
        </is>
      </c>
      <c r="CL449" t="n">
        <v>177136.0</v>
      </c>
      <c r="CM449" t="inlineStr">
        <is>
          <t>Toward the Design of Less Hazardous Chemicals: Exploring Comparative Oxidative Stress in Two Common Animal Models</t>
        </is>
      </c>
      <c r="CN449" t="inlineStr">
        <is>
          <t>Chem. Res. Toxicol.30(4): 893-904</t>
        </is>
      </c>
      <c r="CO449" t="n">
        <v>2017.0</v>
      </c>
      <c r="CP449" t="inlineStr">
        <is>
          <t>Corrales,J., L.A. Kristofco, W.B. Steele, G.N. Saari, J. Kostal, E.S. Williams, M. Mills, E.P. Gallagher, T.J. Kavanagh (2017). Toward the Design of Less Hazardous Chemicals: Exploring Comparative Oxidative Stress in Two Common Animal Models. Chem. Res. Toxicol., 30, (4), 893-904. doi:10.1021/acs.chemrestox.6b00246. ECOREF#:177136</t>
        </is>
      </c>
    </row>
    <row r="450">
      <c r="A450" t="n">
        <v>80068.0</v>
      </c>
      <c r="B450" t="inlineStr">
        <is>
          <t>4-Chloro-alpha-(4-chlorophenyl)-alpha-methylbenzenemethanol</t>
        </is>
      </c>
      <c r="C450"/>
      <c r="D450" t="inlineStr">
        <is>
          <t>Not reported</t>
        </is>
      </c>
      <c r="E450" t="inlineStr">
        <is>
          <t>Not coded</t>
        </is>
      </c>
      <c r="F450"/>
      <c r="G450" t="n">
        <v>100.0</v>
      </c>
      <c r="H450"/>
      <c r="I450"/>
      <c r="J450"/>
      <c r="K450"/>
      <c r="L450" t="inlineStr">
        <is>
          <t>Pimephales promelas</t>
        </is>
      </c>
      <c r="M450" t="inlineStr">
        <is>
          <t>Fathead Minnow</t>
        </is>
      </c>
      <c r="N450"/>
      <c r="O450"/>
      <c r="P450"/>
      <c r="Q450"/>
      <c r="R450"/>
      <c r="S450"/>
      <c r="T450"/>
      <c r="U450"/>
      <c r="V450" t="inlineStr">
        <is>
          <t>Static</t>
        </is>
      </c>
      <c r="W450" t="inlineStr">
        <is>
          <t>Fresh water</t>
        </is>
      </c>
      <c r="X450" t="inlineStr">
        <is>
          <t>Lab</t>
        </is>
      </c>
      <c r="Y450"/>
      <c r="Z450" t="inlineStr">
        <is>
          <t>Active ingredient</t>
        </is>
      </c>
      <c r="AA450"/>
      <c r="AB450" t="n">
        <v>1.52</v>
      </c>
      <c r="AC450"/>
      <c r="AD450" t="n">
        <v>0.96</v>
      </c>
      <c r="AE450"/>
      <c r="AF450" t="n">
        <v>2.41</v>
      </c>
      <c r="AG450" t="inlineStr">
        <is>
          <t>AI mg/L</t>
        </is>
      </c>
      <c r="AH450"/>
      <c r="AI450"/>
      <c r="AJ450"/>
      <c r="AK450"/>
      <c r="AL450"/>
      <c r="AM450"/>
      <c r="AN450"/>
      <c r="AO450"/>
      <c r="AP450"/>
      <c r="AQ450"/>
      <c r="AR450"/>
      <c r="AS450"/>
      <c r="AT450"/>
      <c r="AU450"/>
      <c r="AV450"/>
      <c r="AW450"/>
      <c r="AX450" t="inlineStr">
        <is>
          <t>Mortality</t>
        </is>
      </c>
      <c r="AY450" t="inlineStr">
        <is>
          <t>Mortality</t>
        </is>
      </c>
      <c r="AZ450" t="inlineStr">
        <is>
          <t>LC50</t>
        </is>
      </c>
      <c r="BA450"/>
      <c r="BB450" t="n">
        <v>4.0</v>
      </c>
      <c r="BC450"/>
      <c r="BD450"/>
      <c r="BE450"/>
      <c r="BF450"/>
      <c r="BG450" t="inlineStr">
        <is>
          <t>Day(s)</t>
        </is>
      </c>
      <c r="BH450" t="inlineStr">
        <is>
          <t>Pure</t>
        </is>
      </c>
      <c r="BI450" t="inlineStr">
        <is>
          <t>DTXSID7040283</t>
        </is>
      </c>
      <c r="BJ450"/>
      <c r="BK450"/>
      <c r="BL450"/>
      <c r="BM450"/>
      <c r="BN450"/>
      <c r="BO450"/>
      <c r="BP450"/>
      <c r="BQ450"/>
      <c r="BR450"/>
      <c r="BS450"/>
      <c r="BT450" t="inlineStr">
        <is>
          <t>--</t>
        </is>
      </c>
      <c r="BU450"/>
      <c r="BV450"/>
      <c r="BW450"/>
      <c r="BX450"/>
      <c r="BY450"/>
      <c r="BZ450"/>
      <c r="CA450"/>
      <c r="CB450"/>
      <c r="CC450"/>
      <c r="CD450"/>
      <c r="CE450"/>
      <c r="CF450"/>
      <c r="CG450"/>
      <c r="CH450"/>
      <c r="CI450"/>
      <c r="CJ450"/>
      <c r="CK450" t="inlineStr">
        <is>
          <t>Mayer,F.L.,Jr., and M.R. Ellersieck</t>
        </is>
      </c>
      <c r="CL450" t="n">
        <v>6797.0</v>
      </c>
      <c r="CM450" t="inlineStr">
        <is>
          <t>Manual of Acute Toxicity: Interpretation and Data Base for 410 Chemicals and 66 Species of Freshwater Animals</t>
        </is>
      </c>
      <c r="CN450" t="inlineStr">
        <is>
          <t>USDI Fish and Wildlife Service, Publication No.160, Washington, DC:505 p.</t>
        </is>
      </c>
      <c r="CO450" t="n">
        <v>1986.0</v>
      </c>
      <c r="CP450" t="inlineStr">
        <is>
          <t>Mayer,F.L.,Jr., and M.R. Ellersieck (1986). Manual of Acute Toxicity: Interpretation and Data Base for 410 Chemicals and 66 Species of Freshwater Animals. USDI Fish and Wildlife Service, Publication No.160, Washington, DC, 505 p. ECOREF#:6797</t>
        </is>
      </c>
    </row>
    <row r="451">
      <c r="A451" t="n">
        <v>80068.0</v>
      </c>
      <c r="B451" t="inlineStr">
        <is>
          <t>4-Chloro-alpha-(4-chlorophenyl)-alpha-methylbenzenemethanol</t>
        </is>
      </c>
      <c r="C451"/>
      <c r="D451" t="inlineStr">
        <is>
          <t>Not reported</t>
        </is>
      </c>
      <c r="E451" t="inlineStr">
        <is>
          <t>Not coded</t>
        </is>
      </c>
      <c r="F451"/>
      <c r="G451" t="n">
        <v>100.0</v>
      </c>
      <c r="H451"/>
      <c r="I451"/>
      <c r="J451"/>
      <c r="K451"/>
      <c r="L451" t="inlineStr">
        <is>
          <t>Pimephales promelas</t>
        </is>
      </c>
      <c r="M451" t="inlineStr">
        <is>
          <t>Fathead Minnow</t>
        </is>
      </c>
      <c r="N451"/>
      <c r="O451"/>
      <c r="P451"/>
      <c r="Q451"/>
      <c r="R451"/>
      <c r="S451"/>
      <c r="T451"/>
      <c r="U451"/>
      <c r="V451" t="inlineStr">
        <is>
          <t>Static</t>
        </is>
      </c>
      <c r="W451" t="inlineStr">
        <is>
          <t>Fresh water</t>
        </is>
      </c>
      <c r="X451" t="inlineStr">
        <is>
          <t>Lab</t>
        </is>
      </c>
      <c r="Y451"/>
      <c r="Z451" t="inlineStr">
        <is>
          <t>Active ingredient</t>
        </is>
      </c>
      <c r="AA451"/>
      <c r="AB451" t="n">
        <v>1.39</v>
      </c>
      <c r="AC451"/>
      <c r="AD451" t="n">
        <v>0.95</v>
      </c>
      <c r="AE451"/>
      <c r="AF451" t="n">
        <v>2.05</v>
      </c>
      <c r="AG451" t="inlineStr">
        <is>
          <t>AI mg/L</t>
        </is>
      </c>
      <c r="AH451"/>
      <c r="AI451"/>
      <c r="AJ451"/>
      <c r="AK451"/>
      <c r="AL451"/>
      <c r="AM451"/>
      <c r="AN451"/>
      <c r="AO451"/>
      <c r="AP451"/>
      <c r="AQ451"/>
      <c r="AR451"/>
      <c r="AS451"/>
      <c r="AT451"/>
      <c r="AU451"/>
      <c r="AV451"/>
      <c r="AW451"/>
      <c r="AX451" t="inlineStr">
        <is>
          <t>Mortality</t>
        </is>
      </c>
      <c r="AY451" t="inlineStr">
        <is>
          <t>Mortality</t>
        </is>
      </c>
      <c r="AZ451" t="inlineStr">
        <is>
          <t>LC50</t>
        </is>
      </c>
      <c r="BA451"/>
      <c r="BB451" t="n">
        <v>4.0</v>
      </c>
      <c r="BC451"/>
      <c r="BD451"/>
      <c r="BE451"/>
      <c r="BF451"/>
      <c r="BG451" t="inlineStr">
        <is>
          <t>Day(s)</t>
        </is>
      </c>
      <c r="BH451" t="inlineStr">
        <is>
          <t>Pure</t>
        </is>
      </c>
      <c r="BI451" t="inlineStr">
        <is>
          <t>DTXSID7040283</t>
        </is>
      </c>
      <c r="BJ451"/>
      <c r="BK451"/>
      <c r="BL451"/>
      <c r="BM451"/>
      <c r="BN451"/>
      <c r="BO451"/>
      <c r="BP451"/>
      <c r="BQ451"/>
      <c r="BR451"/>
      <c r="BS451"/>
      <c r="BT451" t="inlineStr">
        <is>
          <t>--</t>
        </is>
      </c>
      <c r="BU451"/>
      <c r="BV451"/>
      <c r="BW451"/>
      <c r="BX451"/>
      <c r="BY451"/>
      <c r="BZ451"/>
      <c r="CA451"/>
      <c r="CB451"/>
      <c r="CC451"/>
      <c r="CD451"/>
      <c r="CE451"/>
      <c r="CF451"/>
      <c r="CG451"/>
      <c r="CH451"/>
      <c r="CI451"/>
      <c r="CJ451"/>
      <c r="CK451" t="inlineStr">
        <is>
          <t>Mayer,F.L.,Jr., and M.R. Ellersieck</t>
        </is>
      </c>
      <c r="CL451" t="n">
        <v>6797.0</v>
      </c>
      <c r="CM451" t="inlineStr">
        <is>
          <t>Manual of Acute Toxicity: Interpretation and Data Base for 410 Chemicals and 66 Species of Freshwater Animals</t>
        </is>
      </c>
      <c r="CN451" t="inlineStr">
        <is>
          <t>USDI Fish and Wildlife Service, Publication No.160, Washington, DC:505 p.</t>
        </is>
      </c>
      <c r="CO451" t="n">
        <v>1986.0</v>
      </c>
      <c r="CP451" t="inlineStr">
        <is>
          <t>Mayer,F.L.,Jr., and M.R. Ellersieck (1986). Manual of Acute Toxicity: Interpretation and Data Base for 410 Chemicals and 66 Species of Freshwater Animals. USDI Fish and Wildlife Service, Publication No.160, Washington, DC, 505 p. ECOREF#:6797</t>
        </is>
      </c>
    </row>
    <row r="452">
      <c r="A452" t="n">
        <v>80068.0</v>
      </c>
      <c r="B452" t="inlineStr">
        <is>
          <t>4-Chloro-alpha-(4-chlorophenyl)-alpha-methylbenzenemethanol</t>
        </is>
      </c>
      <c r="C452"/>
      <c r="D452" t="inlineStr">
        <is>
          <t>Unmeasured</t>
        </is>
      </c>
      <c r="E452" t="inlineStr">
        <is>
          <t>Not coded</t>
        </is>
      </c>
      <c r="F452"/>
      <c r="G452"/>
      <c r="H452"/>
      <c r="I452"/>
      <c r="J452"/>
      <c r="K452"/>
      <c r="L452" t="inlineStr">
        <is>
          <t>Pimephales promelas</t>
        </is>
      </c>
      <c r="M452" t="inlineStr">
        <is>
          <t>Fathead Minnow</t>
        </is>
      </c>
      <c r="N452"/>
      <c r="O452"/>
      <c r="P452"/>
      <c r="Q452"/>
      <c r="R452"/>
      <c r="S452"/>
      <c r="T452"/>
      <c r="U452"/>
      <c r="V452" t="inlineStr">
        <is>
          <t>Aquatic, unspecified</t>
        </is>
      </c>
      <c r="W452" t="inlineStr">
        <is>
          <t>Fresh water</t>
        </is>
      </c>
      <c r="X452" t="inlineStr">
        <is>
          <t>Lab</t>
        </is>
      </c>
      <c r="Y452"/>
      <c r="Z452" t="inlineStr">
        <is>
          <t>Formulation</t>
        </is>
      </c>
      <c r="AA452"/>
      <c r="AB452" t="n">
        <v>1.52</v>
      </c>
      <c r="AC452"/>
      <c r="AD452"/>
      <c r="AE452"/>
      <c r="AF452"/>
      <c r="AG452" t="inlineStr">
        <is>
          <t>AI mg/L</t>
        </is>
      </c>
      <c r="AH452"/>
      <c r="AI452"/>
      <c r="AJ452"/>
      <c r="AK452"/>
      <c r="AL452"/>
      <c r="AM452"/>
      <c r="AN452"/>
      <c r="AO452"/>
      <c r="AP452"/>
      <c r="AQ452"/>
      <c r="AR452"/>
      <c r="AS452"/>
      <c r="AT452"/>
      <c r="AU452"/>
      <c r="AV452"/>
      <c r="AW452"/>
      <c r="AX452" t="inlineStr">
        <is>
          <t>Mortality</t>
        </is>
      </c>
      <c r="AY452" t="inlineStr">
        <is>
          <t>Mortality</t>
        </is>
      </c>
      <c r="AZ452" t="inlineStr">
        <is>
          <t>LC50</t>
        </is>
      </c>
      <c r="BA452"/>
      <c r="BB452" t="n">
        <v>4.0</v>
      </c>
      <c r="BC452"/>
      <c r="BD452"/>
      <c r="BE452"/>
      <c r="BF452"/>
      <c r="BG452" t="inlineStr">
        <is>
          <t>Day(s)</t>
        </is>
      </c>
      <c r="BH452"/>
      <c r="BI452" t="inlineStr">
        <is>
          <t>DTXSID7040283</t>
        </is>
      </c>
      <c r="BJ452"/>
      <c r="BK452"/>
      <c r="BL452"/>
      <c r="BM452"/>
      <c r="BN452"/>
      <c r="BO452"/>
      <c r="BP452"/>
      <c r="BQ452"/>
      <c r="BR452"/>
      <c r="BS452"/>
      <c r="BT452" t="inlineStr">
        <is>
          <t>--</t>
        </is>
      </c>
      <c r="BU452"/>
      <c r="BV452"/>
      <c r="BW452"/>
      <c r="BX452"/>
      <c r="BY452"/>
      <c r="BZ452"/>
      <c r="CA452"/>
      <c r="CB452"/>
      <c r="CC452"/>
      <c r="CD452"/>
      <c r="CE452"/>
      <c r="CF452"/>
      <c r="CG452"/>
      <c r="CH452"/>
      <c r="CI452"/>
      <c r="CJ452"/>
      <c r="CK452" t="inlineStr">
        <is>
          <t>Mayer,F.L.,Jr.</t>
        </is>
      </c>
      <c r="CL452" t="n">
        <v>70421.0</v>
      </c>
      <c r="CM452" t="inlineStr">
        <is>
          <t>Pesticides as Pollutants</t>
        </is>
      </c>
      <c r="CN452" t="inlineStr">
        <is>
          <t>In: B.G.Liptak (Ed.), Environmental Engineer's Handbook, Chilton Book Co., Radnor, PA:405-418</t>
        </is>
      </c>
      <c r="CO452" t="n">
        <v>1974.0</v>
      </c>
      <c r="CP452" t="inlineStr">
        <is>
          <t>Mayer,F.L.,Jr. (1974). Pesticides as Pollutants. In: B.G.Liptak (Ed.), Environmental Engineer's Handbook, Chilton Book Co., Radnor, PA, 405-418. ECOREF#:70421</t>
        </is>
      </c>
    </row>
    <row r="453">
      <c r="A453" t="n">
        <v>80159.0</v>
      </c>
      <c r="B453" t="inlineStr">
        <is>
          <t>1-Methyl-1-phenylethyl hydroperoxide</t>
        </is>
      </c>
      <c r="C453"/>
      <c r="D453" t="inlineStr">
        <is>
          <t>Unmeasured</t>
        </is>
      </c>
      <c r="E453" t="inlineStr">
        <is>
          <t>USEPA and STDMETH methods</t>
        </is>
      </c>
      <c r="F453"/>
      <c r="G453"/>
      <c r="H453"/>
      <c r="I453"/>
      <c r="J453"/>
      <c r="K453"/>
      <c r="L453" t="inlineStr">
        <is>
          <t>Pimephales promelas</t>
        </is>
      </c>
      <c r="M453" t="inlineStr">
        <is>
          <t>Fathead Minnow</t>
        </is>
      </c>
      <c r="N453" t="inlineStr">
        <is>
          <t>Larva</t>
        </is>
      </c>
      <c r="O453" t="inlineStr">
        <is>
          <t>&lt;</t>
        </is>
      </c>
      <c r="P453" t="n">
        <v>24.0</v>
      </c>
      <c r="Q453"/>
      <c r="R453"/>
      <c r="S453"/>
      <c r="T453"/>
      <c r="U453" t="inlineStr">
        <is>
          <t>Hours post hatch</t>
        </is>
      </c>
      <c r="V453" t="inlineStr">
        <is>
          <t>Aquatic, unspecified</t>
        </is>
      </c>
      <c r="W453" t="inlineStr">
        <is>
          <t>Fresh water</t>
        </is>
      </c>
      <c r="X453" t="inlineStr">
        <is>
          <t>Lab</t>
        </is>
      </c>
      <c r="Y453"/>
      <c r="Z453" t="inlineStr">
        <is>
          <t>Formulation</t>
        </is>
      </c>
      <c r="AA453"/>
      <c r="AB453" t="n">
        <v>12.7</v>
      </c>
      <c r="AC453"/>
      <c r="AD453"/>
      <c r="AE453"/>
      <c r="AF453"/>
      <c r="AG453" t="inlineStr">
        <is>
          <t>AI mg/L</t>
        </is>
      </c>
      <c r="AH453"/>
      <c r="AI453"/>
      <c r="AJ453"/>
      <c r="AK453"/>
      <c r="AL453"/>
      <c r="AM453"/>
      <c r="AN453"/>
      <c r="AO453"/>
      <c r="AP453"/>
      <c r="AQ453"/>
      <c r="AR453"/>
      <c r="AS453"/>
      <c r="AT453"/>
      <c r="AU453"/>
      <c r="AV453"/>
      <c r="AW453"/>
      <c r="AX453" t="inlineStr">
        <is>
          <t>Mortality</t>
        </is>
      </c>
      <c r="AY453" t="inlineStr">
        <is>
          <t>Mortality</t>
        </is>
      </c>
      <c r="AZ453" t="inlineStr">
        <is>
          <t>LC50</t>
        </is>
      </c>
      <c r="BA453"/>
      <c r="BB453" t="n">
        <v>4.0</v>
      </c>
      <c r="BC453"/>
      <c r="BD453"/>
      <c r="BE453"/>
      <c r="BF453"/>
      <c r="BG453" t="inlineStr">
        <is>
          <t>Day(s)</t>
        </is>
      </c>
      <c r="BH453"/>
      <c r="BI453" t="inlineStr">
        <is>
          <t>DTXSID3024869</t>
        </is>
      </c>
      <c r="BJ453" t="inlineStr">
        <is>
          <t>10.1021/acs.chemrestox.6b00246</t>
        </is>
      </c>
      <c r="BK453"/>
      <c r="BL453" t="inlineStr">
        <is>
          <t>Acute</t>
        </is>
      </c>
      <c r="BM453" t="inlineStr">
        <is>
          <t>LV</t>
        </is>
      </c>
      <c r="BN453"/>
      <c r="BO453"/>
      <c r="BP453"/>
      <c r="BQ453"/>
      <c r="BR453"/>
      <c r="BS453"/>
      <c r="BT453" t="inlineStr">
        <is>
          <t>--</t>
        </is>
      </c>
      <c r="BU453"/>
      <c r="BV453"/>
      <c r="BW453"/>
      <c r="BX453"/>
      <c r="BY453"/>
      <c r="BZ453"/>
      <c r="CA453"/>
      <c r="CB453"/>
      <c r="CC453"/>
      <c r="CD453"/>
      <c r="CE453"/>
      <c r="CF453"/>
      <c r="CG453"/>
      <c r="CH453"/>
      <c r="CI453"/>
      <c r="CJ453" t="inlineStr">
        <is>
          <t xml:space="preserve">SOURCE/BAYLOR UNIVERSITY//MEDIA/DECHLORINATED TAP WATER//   </t>
        </is>
      </c>
      <c r="CK453" t="inlineStr">
        <is>
          <t>Corrales,J., L.A. Kristofco, W.B. Steele, G.N. Saari, J. Kostal, E.S. Williams, M. Mills, E.P. Gallagher, T.J. Kavanagh</t>
        </is>
      </c>
      <c r="CL453" t="n">
        <v>177136.0</v>
      </c>
      <c r="CM453" t="inlineStr">
        <is>
          <t>Toward the Design of Less Hazardous Chemicals: Exploring Comparative Oxidative Stress in Two Common Animal Models</t>
        </is>
      </c>
      <c r="CN453" t="inlineStr">
        <is>
          <t>Chem. Res. Toxicol.30(4): 893-904</t>
        </is>
      </c>
      <c r="CO453" t="n">
        <v>2017.0</v>
      </c>
      <c r="CP453" t="inlineStr">
        <is>
          <t>Corrales,J., L.A. Kristofco, W.B. Steele, G.N. Saari, J. Kostal, E.S. Williams, M. Mills, E.P. Gallagher, T.J. Kavanagh (2017). Toward the Design of Less Hazardous Chemicals: Exploring Comparative Oxidative Stress in Two Common Animal Models. Chem. Res. Toxicol., 30, (4), 893-904. doi:10.1021/acs.chemrestox.6b00246. ECOREF#:177136</t>
        </is>
      </c>
    </row>
    <row r="454">
      <c r="A454" t="n">
        <v>80466.0</v>
      </c>
      <c r="B454" t="inlineStr">
        <is>
          <t>4-(1,1-Dimethylpropyl)phenol</t>
        </is>
      </c>
      <c r="C454"/>
      <c r="D454" t="inlineStr">
        <is>
          <t>Measured</t>
        </is>
      </c>
      <c r="E454" t="inlineStr">
        <is>
          <t>Not reported</t>
        </is>
      </c>
      <c r="F454"/>
      <c r="G454" t="n">
        <v>98.0</v>
      </c>
      <c r="H454"/>
      <c r="I454"/>
      <c r="J454"/>
      <c r="K454"/>
      <c r="L454" t="inlineStr">
        <is>
          <t>Pimephales promelas</t>
        </is>
      </c>
      <c r="M454" t="inlineStr">
        <is>
          <t>Fathead Minnow</t>
        </is>
      </c>
      <c r="N454"/>
      <c r="O454"/>
      <c r="P454" t="n">
        <v>32.0</v>
      </c>
      <c r="Q454"/>
      <c r="R454"/>
      <c r="S454"/>
      <c r="T454"/>
      <c r="U454" t="inlineStr">
        <is>
          <t>Day(s)</t>
        </is>
      </c>
      <c r="V454" t="inlineStr">
        <is>
          <t>Flow-through</t>
        </is>
      </c>
      <c r="W454" t="inlineStr">
        <is>
          <t>Fresh water</t>
        </is>
      </c>
      <c r="X454" t="inlineStr">
        <is>
          <t>Lab</t>
        </is>
      </c>
      <c r="Y454"/>
      <c r="Z454" t="inlineStr">
        <is>
          <t>Active ingredient</t>
        </is>
      </c>
      <c r="AA454"/>
      <c r="AB454" t="n">
        <v>2.59</v>
      </c>
      <c r="AC454"/>
      <c r="AD454"/>
      <c r="AE454"/>
      <c r="AF454"/>
      <c r="AG454" t="inlineStr">
        <is>
          <t>AI mg/L</t>
        </is>
      </c>
      <c r="AH454"/>
      <c r="AI454"/>
      <c r="AJ454"/>
      <c r="AK454"/>
      <c r="AL454"/>
      <c r="AM454"/>
      <c r="AN454"/>
      <c r="AO454"/>
      <c r="AP454"/>
      <c r="AQ454"/>
      <c r="AR454"/>
      <c r="AS454"/>
      <c r="AT454"/>
      <c r="AU454"/>
      <c r="AV454"/>
      <c r="AW454"/>
      <c r="AX454" t="inlineStr">
        <is>
          <t>Mortality</t>
        </is>
      </c>
      <c r="AY454" t="inlineStr">
        <is>
          <t>Mortality</t>
        </is>
      </c>
      <c r="AZ454" t="inlineStr">
        <is>
          <t>LC50</t>
        </is>
      </c>
      <c r="BA454"/>
      <c r="BB454" t="n">
        <v>4.0</v>
      </c>
      <c r="BC454"/>
      <c r="BD454"/>
      <c r="BE454"/>
      <c r="BF454"/>
      <c r="BG454" t="inlineStr">
        <is>
          <t>Day(s)</t>
        </is>
      </c>
      <c r="BH454"/>
      <c r="BI454" t="inlineStr">
        <is>
          <t>DTXSID8021771</t>
        </is>
      </c>
      <c r="BJ454"/>
      <c r="BK454"/>
      <c r="BL454" t="inlineStr">
        <is>
          <t>Acute</t>
        </is>
      </c>
      <c r="BM454"/>
      <c r="BN454"/>
      <c r="BO454"/>
      <c r="BP454"/>
      <c r="BQ454"/>
      <c r="BR454"/>
      <c r="BS454"/>
      <c r="BT454" t="inlineStr">
        <is>
          <t>--</t>
        </is>
      </c>
      <c r="BU454"/>
      <c r="BV454"/>
      <c r="BW454"/>
      <c r="BX454"/>
      <c r="BY454"/>
      <c r="BZ454"/>
      <c r="CA454"/>
      <c r="CB454"/>
      <c r="CC454"/>
      <c r="CD454"/>
      <c r="CE454"/>
      <c r="CF454"/>
      <c r="CG454"/>
      <c r="CH454"/>
      <c r="CI454"/>
      <c r="CJ454" t="inlineStr">
        <is>
          <t xml:space="preserve">SOURCE/US EPA ENVIRONMENTAL RESEARCH LABORATORY DULUTH AND THE UNIVERSITY OF WISCONSIN SUPERIOR//MEDIA/FILTERED LAKE SUPERIOR WATER OR DECHLORINATED CITY OF SUPERIOR WISCONSIN WATER//   </t>
        </is>
      </c>
      <c r="CK454" t="inlineStr">
        <is>
          <t>Geiger,D.L., C.E. Northcott, D.J. Call, and L.T. Brooke</t>
        </is>
      </c>
      <c r="CL454" t="n">
        <v>12447.0</v>
      </c>
      <c r="CM454" t="inlineStr">
        <is>
          <t>Acute Toxicities of Organic Chemicals to Fathead Minnows (Pimephales promelas), Volume II</t>
        </is>
      </c>
      <c r="CN454" t="inlineStr">
        <is>
          <t>Center for Lake Superior Environmental Studies, University of Wisconsin, Superior, WI:326 p.</t>
        </is>
      </c>
      <c r="CO454" t="n">
        <v>1985.0</v>
      </c>
      <c r="CP454" t="inlineStr">
        <is>
          <t>Geiger,D.L., C.E. Northcott, D.J. Call, and L.T. Brooke (1985). Acute Toxicities of Organic Chemicals to Fathead Minnows (Pimephales promelas), Volume II. Center for Lake Superior Environmental Studies, University of Wisconsin, Superior, WI, 326 p. ECOREF#:12447</t>
        </is>
      </c>
    </row>
    <row r="455">
      <c r="A455" t="n">
        <v>80466.0</v>
      </c>
      <c r="B455" t="inlineStr">
        <is>
          <t>4-(1,1-Dimethylpropyl)phenol</t>
        </is>
      </c>
      <c r="C455"/>
      <c r="D455" t="inlineStr">
        <is>
          <t>Measured</t>
        </is>
      </c>
      <c r="E455" t="inlineStr">
        <is>
          <t>Not coded</t>
        </is>
      </c>
      <c r="F455" t="inlineStr">
        <is>
          <t>&gt;</t>
        </is>
      </c>
      <c r="G455" t="n">
        <v>98.0</v>
      </c>
      <c r="H455"/>
      <c r="I455"/>
      <c r="J455"/>
      <c r="K455"/>
      <c r="L455" t="inlineStr">
        <is>
          <t>Pimephales promelas</t>
        </is>
      </c>
      <c r="M455" t="inlineStr">
        <is>
          <t>Fathead Minnow</t>
        </is>
      </c>
      <c r="N455"/>
      <c r="O455"/>
      <c r="P455"/>
      <c r="Q455"/>
      <c r="R455" t="n">
        <v>31.0</v>
      </c>
      <c r="S455"/>
      <c r="T455" t="n">
        <v>35.0</v>
      </c>
      <c r="U455" t="inlineStr">
        <is>
          <t>Day(s)</t>
        </is>
      </c>
      <c r="V455" t="inlineStr">
        <is>
          <t>Flow-through</t>
        </is>
      </c>
      <c r="W455" t="inlineStr">
        <is>
          <t>Fresh water</t>
        </is>
      </c>
      <c r="X455" t="inlineStr">
        <is>
          <t>Lab</t>
        </is>
      </c>
      <c r="Y455"/>
      <c r="Z455" t="inlineStr">
        <is>
          <t>Active ingredient</t>
        </is>
      </c>
      <c r="AA455"/>
      <c r="AB455" t="n">
        <v>2.5</v>
      </c>
      <c r="AC455"/>
      <c r="AD455" t="n">
        <v>1.87</v>
      </c>
      <c r="AE455"/>
      <c r="AF455" t="n">
        <v>3.34</v>
      </c>
      <c r="AG455" t="inlineStr">
        <is>
          <t>AI mg/L</t>
        </is>
      </c>
      <c r="AH455"/>
      <c r="AI455"/>
      <c r="AJ455"/>
      <c r="AK455"/>
      <c r="AL455"/>
      <c r="AM455"/>
      <c r="AN455"/>
      <c r="AO455"/>
      <c r="AP455"/>
      <c r="AQ455"/>
      <c r="AR455"/>
      <c r="AS455"/>
      <c r="AT455"/>
      <c r="AU455"/>
      <c r="AV455"/>
      <c r="AW455"/>
      <c r="AX455" t="inlineStr">
        <is>
          <t>Mortality</t>
        </is>
      </c>
      <c r="AY455" t="inlineStr">
        <is>
          <t>Mortality</t>
        </is>
      </c>
      <c r="AZ455" t="inlineStr">
        <is>
          <t>LC50</t>
        </is>
      </c>
      <c r="BA455"/>
      <c r="BB455" t="n">
        <v>4.0</v>
      </c>
      <c r="BC455"/>
      <c r="BD455"/>
      <c r="BE455"/>
      <c r="BF455"/>
      <c r="BG455" t="inlineStr">
        <is>
          <t>Day(s)</t>
        </is>
      </c>
      <c r="BH455" t="inlineStr">
        <is>
          <t>Pure</t>
        </is>
      </c>
      <c r="BI455" t="inlineStr">
        <is>
          <t>DTXSID8021771</t>
        </is>
      </c>
      <c r="BJ455" t="inlineStr">
        <is>
          <t>10.1016/0143-1471(84)90081-3</t>
        </is>
      </c>
      <c r="BK455"/>
      <c r="BL455"/>
      <c r="BM455"/>
      <c r="BN455"/>
      <c r="BO455"/>
      <c r="BP455"/>
      <c r="BQ455"/>
      <c r="BR455"/>
      <c r="BS455"/>
      <c r="BT455" t="inlineStr">
        <is>
          <t>--</t>
        </is>
      </c>
      <c r="BU455"/>
      <c r="BV455"/>
      <c r="BW455"/>
      <c r="BX455"/>
      <c r="BY455"/>
      <c r="BZ455"/>
      <c r="CA455"/>
      <c r="CB455"/>
      <c r="CC455"/>
      <c r="CD455"/>
      <c r="CE455"/>
      <c r="CF455"/>
      <c r="CG455"/>
      <c r="CH455"/>
      <c r="CI455" t="inlineStr">
        <is>
          <t xml:space="preserve"> NOT FED//LAKE SUPERIOR WATER// </t>
        </is>
      </c>
      <c r="CJ455" t="inlineStr">
        <is>
          <t xml:space="preserve">   NOT FED//LAKE SUPERIOR WATER// </t>
        </is>
      </c>
      <c r="CK455" t="inlineStr">
        <is>
          <t>Holcombe,G.W., G.L. Phipps, M.L. Knuth, and T. Felhaber</t>
        </is>
      </c>
      <c r="CL455" t="n">
        <v>10954.0</v>
      </c>
      <c r="CM455" t="inlineStr">
        <is>
          <t>The Acute Toxicity of Selected Substituted Phenols, Benzenes and Benzoic Acid Esters to Fathead Minnows Pimephales promelas</t>
        </is>
      </c>
      <c r="CN455" t="inlineStr">
        <is>
          <t>Environ. Pollut. A.35(4): 367-381</t>
        </is>
      </c>
      <c r="CO455" t="n">
        <v>1984.0</v>
      </c>
      <c r="CP455" t="inlineStr">
        <is>
          <t>Holcombe,G.W., G.L. Phipps, M.L. Knuth, and T. Felhaber (1984). The Acute Toxicity of Selected Substituted Phenols, Benzenes and Benzoic Acid Esters to Fathead Minnows Pimephales promelas. Environ. Pollut. A., 35, (4), 367-381. doi:10.1016/0143-1471(84)90081-3. ECOREF#:10954</t>
        </is>
      </c>
    </row>
    <row r="456">
      <c r="A456" t="n">
        <v>80466.0</v>
      </c>
      <c r="B456" t="inlineStr">
        <is>
          <t>4-(1,1-Dimethylpropyl)phenol</t>
        </is>
      </c>
      <c r="C456"/>
      <c r="D456" t="inlineStr">
        <is>
          <t>Measured</t>
        </is>
      </c>
      <c r="E456" t="inlineStr">
        <is>
          <t>Not coded</t>
        </is>
      </c>
      <c r="F456" t="inlineStr">
        <is>
          <t>&gt;=</t>
        </is>
      </c>
      <c r="G456" t="n">
        <v>95.0</v>
      </c>
      <c r="H456"/>
      <c r="I456"/>
      <c r="J456"/>
      <c r="K456"/>
      <c r="L456" t="inlineStr">
        <is>
          <t>Pimephales promelas</t>
        </is>
      </c>
      <c r="M456" t="inlineStr">
        <is>
          <t>Fathead Minnow</t>
        </is>
      </c>
      <c r="N456" t="inlineStr">
        <is>
          <t>Juvenile</t>
        </is>
      </c>
      <c r="O456"/>
      <c r="P456"/>
      <c r="Q456"/>
      <c r="R456" t="n">
        <v>26.0</v>
      </c>
      <c r="S456"/>
      <c r="T456" t="n">
        <v>34.0</v>
      </c>
      <c r="U456" t="inlineStr">
        <is>
          <t>Day(s)</t>
        </is>
      </c>
      <c r="V456" t="inlineStr">
        <is>
          <t>Flow-through</t>
        </is>
      </c>
      <c r="W456" t="inlineStr">
        <is>
          <t>Fresh water</t>
        </is>
      </c>
      <c r="X456" t="inlineStr">
        <is>
          <t>Lab</t>
        </is>
      </c>
      <c r="Y456"/>
      <c r="Z456" t="inlineStr">
        <is>
          <t>Active ingredient</t>
        </is>
      </c>
      <c r="AA456"/>
      <c r="AB456" t="n">
        <v>2.59</v>
      </c>
      <c r="AC456"/>
      <c r="AD456"/>
      <c r="AE456"/>
      <c r="AF456"/>
      <c r="AG456" t="inlineStr">
        <is>
          <t>AI mg/L</t>
        </is>
      </c>
      <c r="AH456"/>
      <c r="AI456"/>
      <c r="AJ456"/>
      <c r="AK456"/>
      <c r="AL456"/>
      <c r="AM456"/>
      <c r="AN456"/>
      <c r="AO456"/>
      <c r="AP456"/>
      <c r="AQ456"/>
      <c r="AR456"/>
      <c r="AS456"/>
      <c r="AT456"/>
      <c r="AU456"/>
      <c r="AV456"/>
      <c r="AW456"/>
      <c r="AX456" t="inlineStr">
        <is>
          <t>Mortality</t>
        </is>
      </c>
      <c r="AY456" t="inlineStr">
        <is>
          <t>Mortality</t>
        </is>
      </c>
      <c r="AZ456" t="inlineStr">
        <is>
          <t>LC50</t>
        </is>
      </c>
      <c r="BA456"/>
      <c r="BB456" t="n">
        <v>4.0</v>
      </c>
      <c r="BC456"/>
      <c r="BD456"/>
      <c r="BE456"/>
      <c r="BF456"/>
      <c r="BG456" t="inlineStr">
        <is>
          <t>Day(s)</t>
        </is>
      </c>
      <c r="BH456" t="inlineStr">
        <is>
          <t>Pure</t>
        </is>
      </c>
      <c r="BI456" t="inlineStr">
        <is>
          <t>DTXSID8021771</t>
        </is>
      </c>
      <c r="BJ456" t="inlineStr">
        <is>
          <t>10.1002/etc.5620140920</t>
        </is>
      </c>
      <c r="BK456"/>
      <c r="BL456"/>
      <c r="BM456"/>
      <c r="BN456"/>
      <c r="BO456"/>
      <c r="BP456"/>
      <c r="BQ456"/>
      <c r="BR456"/>
      <c r="BS456"/>
      <c r="BT456" t="inlineStr">
        <is>
          <t>--</t>
        </is>
      </c>
      <c r="BU456"/>
      <c r="BV456"/>
      <c r="BW456"/>
      <c r="BX456"/>
      <c r="BY456"/>
      <c r="BZ456"/>
      <c r="CA456"/>
      <c r="CB456"/>
      <c r="CC456"/>
      <c r="CD456"/>
      <c r="CE456"/>
      <c r="CF456"/>
      <c r="CG456"/>
      <c r="CH456"/>
      <c r="CI456"/>
      <c r="CJ456"/>
      <c r="CK456" t="inlineStr">
        <is>
          <t>Broderius,S.J., M.D. Kahl, and M.D. Hoglund</t>
        </is>
      </c>
      <c r="CL456" t="n">
        <v>15031.0</v>
      </c>
      <c r="CM456" t="inlineStr">
        <is>
          <t>Use of Joint Toxic Response to Define the Primary Mode of Toxic Action for Diverse Industrial Organic Chemicals</t>
        </is>
      </c>
      <c r="CN456" t="inlineStr">
        <is>
          <t>Environ. Toxicol. Chem.14(9): 1591-1605</t>
        </is>
      </c>
      <c r="CO456" t="n">
        <v>1995.0</v>
      </c>
      <c r="CP456" t="inlineStr">
        <is>
          <t>Broderius,S.J., M.D. Kahl, and M.D. Hoglund (1995). Use of Joint Toxic Response to Define the Primary Mode of Toxic Action for Diverse Industrial Organic Chemicals. Environ. Toxicol. Chem., 14, (9), 1591-1605. doi:10.1002/etc.5620140920. ECOREF#:15031</t>
        </is>
      </c>
    </row>
    <row r="457">
      <c r="A457" t="n">
        <v>80524.0</v>
      </c>
      <c r="B457" t="inlineStr">
        <is>
          <t>1,8-Diamino-p-menthane</t>
        </is>
      </c>
      <c r="C457"/>
      <c r="D457" t="inlineStr">
        <is>
          <t>Measured</t>
        </is>
      </c>
      <c r="E457" t="inlineStr">
        <is>
          <t>Not coded</t>
        </is>
      </c>
      <c r="F457"/>
      <c r="G457"/>
      <c r="H457"/>
      <c r="I457"/>
      <c r="J457"/>
      <c r="K457"/>
      <c r="L457" t="inlineStr">
        <is>
          <t>Pimephales promelas</t>
        </is>
      </c>
      <c r="M457" t="inlineStr">
        <is>
          <t>Fathead Minnow</t>
        </is>
      </c>
      <c r="N457"/>
      <c r="O457"/>
      <c r="P457" t="n">
        <v>29.0</v>
      </c>
      <c r="Q457"/>
      <c r="R457"/>
      <c r="S457"/>
      <c r="T457"/>
      <c r="U457" t="inlineStr">
        <is>
          <t>Day(s)</t>
        </is>
      </c>
      <c r="V457" t="inlineStr">
        <is>
          <t>Flow-through</t>
        </is>
      </c>
      <c r="W457" t="inlineStr">
        <is>
          <t>Fresh water</t>
        </is>
      </c>
      <c r="X457" t="inlineStr">
        <is>
          <t>Lab</t>
        </is>
      </c>
      <c r="Y457"/>
      <c r="Z457" t="inlineStr">
        <is>
          <t>Active ingredient</t>
        </is>
      </c>
      <c r="AA457"/>
      <c r="AB457" t="n">
        <v>65.3</v>
      </c>
      <c r="AC457"/>
      <c r="AD457"/>
      <c r="AE457"/>
      <c r="AF457"/>
      <c r="AG457" t="inlineStr">
        <is>
          <t>AI mg/L</t>
        </is>
      </c>
      <c r="AH457"/>
      <c r="AI457"/>
      <c r="AJ457"/>
      <c r="AK457"/>
      <c r="AL457"/>
      <c r="AM457"/>
      <c r="AN457"/>
      <c r="AO457"/>
      <c r="AP457"/>
      <c r="AQ457"/>
      <c r="AR457"/>
      <c r="AS457"/>
      <c r="AT457"/>
      <c r="AU457"/>
      <c r="AV457"/>
      <c r="AW457"/>
      <c r="AX457" t="inlineStr">
        <is>
          <t>Mortality</t>
        </is>
      </c>
      <c r="AY457" t="inlineStr">
        <is>
          <t>Mortality</t>
        </is>
      </c>
      <c r="AZ457" t="inlineStr">
        <is>
          <t>LC50</t>
        </is>
      </c>
      <c r="BA457"/>
      <c r="BB457" t="n">
        <v>4.0</v>
      </c>
      <c r="BC457"/>
      <c r="BD457"/>
      <c r="BE457"/>
      <c r="BF457"/>
      <c r="BG457" t="inlineStr">
        <is>
          <t>Day(s)</t>
        </is>
      </c>
      <c r="BH457"/>
      <c r="BI457" t="inlineStr">
        <is>
          <t>DTXSID3021772</t>
        </is>
      </c>
      <c r="BJ457"/>
      <c r="BK457"/>
      <c r="BL457"/>
      <c r="BM457"/>
      <c r="BN457"/>
      <c r="BO457"/>
      <c r="BP457"/>
      <c r="BQ457"/>
      <c r="BR457"/>
      <c r="BS457"/>
      <c r="BT457" t="inlineStr">
        <is>
          <t>--</t>
        </is>
      </c>
      <c r="BU457"/>
      <c r="BV457"/>
      <c r="BW457"/>
      <c r="BX457"/>
      <c r="BY457"/>
      <c r="BZ457"/>
      <c r="CA457"/>
      <c r="CB457"/>
      <c r="CC457"/>
      <c r="CD457"/>
      <c r="CE457"/>
      <c r="CF457"/>
      <c r="CG457"/>
      <c r="CH457"/>
      <c r="CI457" t="inlineStr">
        <is>
          <t xml:space="preserve"> The pH of the stock solution was adjusted to that of lake water using HCl.  Affected fish lost schooling behavior, were hypNAactive and underreactive to external stimuli and had increased respiration.  Equilibrium loss was not </t>
        </is>
      </c>
      <c r="CJ457" t="inlineStr">
        <is>
          <t xml:space="preserve">   The pH of the stock solution was adjusted to that of lake water using HCl.  Affected fish lost schooling behavior, were hypNAactive and underreactive to external stimuli and had increased respiration.  Equilibrium loss was not </t>
        </is>
      </c>
      <c r="CK457" t="inlineStr">
        <is>
          <t>Geiger,D.L., D.J. Call, and L.T. Brooke</t>
        </is>
      </c>
      <c r="CL457" t="n">
        <v>12859.0</v>
      </c>
      <c r="CM457" t="inlineStr">
        <is>
          <t>Acute Toxicities of Organic Chemicals to Fathead Minnows (Pimephales promelas) Volume IV</t>
        </is>
      </c>
      <c r="CN457" t="inlineStr">
        <is>
          <t>Center for Lake Superior Environmental Studies, University of Wisconsin, Superior, WI4:355 p.</t>
        </is>
      </c>
      <c r="CO457" t="n">
        <v>1988.0</v>
      </c>
      <c r="CP457" t="inlineStr">
        <is>
          <t>Geiger,D.L., D.J. Call, and L.T. Brooke (1988). Acute Toxicities of Organic Chemicals to Fathead Minnows (Pimephales promelas) Volume IV. Center for Lake Superior Environmental Studies, University of Wisconsin, Superior, WI, 4, 355 p. ECOREF#:12859</t>
        </is>
      </c>
    </row>
    <row r="458">
      <c r="A458" t="n">
        <v>80626.0</v>
      </c>
      <c r="B458" t="inlineStr">
        <is>
          <t>2-Methyl-2-propenoic acid, Methyl ester</t>
        </is>
      </c>
      <c r="C458"/>
      <c r="D458" t="inlineStr">
        <is>
          <t>Unmeasured</t>
        </is>
      </c>
      <c r="E458" t="inlineStr">
        <is>
          <t>Not coded</t>
        </is>
      </c>
      <c r="F458"/>
      <c r="G458"/>
      <c r="H458"/>
      <c r="I458"/>
      <c r="J458"/>
      <c r="K458"/>
      <c r="L458" t="inlineStr">
        <is>
          <t>Pimephales promelas</t>
        </is>
      </c>
      <c r="M458" t="inlineStr">
        <is>
          <t>Fathead Minnow</t>
        </is>
      </c>
      <c r="N458" t="inlineStr">
        <is>
          <t>Adult</t>
        </is>
      </c>
      <c r="O458"/>
      <c r="P458"/>
      <c r="Q458"/>
      <c r="R458"/>
      <c r="S458"/>
      <c r="T458"/>
      <c r="U458"/>
      <c r="V458" t="inlineStr">
        <is>
          <t>Static</t>
        </is>
      </c>
      <c r="W458" t="inlineStr">
        <is>
          <t>Fresh water</t>
        </is>
      </c>
      <c r="X458" t="inlineStr">
        <is>
          <t>Lab</t>
        </is>
      </c>
      <c r="Y458"/>
      <c r="Z458" t="inlineStr">
        <is>
          <t>Formulation</t>
        </is>
      </c>
      <c r="AA458"/>
      <c r="AB458" t="n">
        <v>350.0</v>
      </c>
      <c r="AC458"/>
      <c r="AD458"/>
      <c r="AE458"/>
      <c r="AF458"/>
      <c r="AG458" t="inlineStr">
        <is>
          <t>AI mg/L</t>
        </is>
      </c>
      <c r="AH458"/>
      <c r="AI458"/>
      <c r="AJ458"/>
      <c r="AK458"/>
      <c r="AL458"/>
      <c r="AM458"/>
      <c r="AN458"/>
      <c r="AO458"/>
      <c r="AP458"/>
      <c r="AQ458"/>
      <c r="AR458"/>
      <c r="AS458"/>
      <c r="AT458"/>
      <c r="AU458"/>
      <c r="AV458"/>
      <c r="AW458"/>
      <c r="AX458" t="inlineStr">
        <is>
          <t>Mortality</t>
        </is>
      </c>
      <c r="AY458" t="inlineStr">
        <is>
          <t>Mortality</t>
        </is>
      </c>
      <c r="AZ458" t="inlineStr">
        <is>
          <t>LC50</t>
        </is>
      </c>
      <c r="BA458"/>
      <c r="BB458" t="n">
        <v>4.0</v>
      </c>
      <c r="BC458"/>
      <c r="BD458"/>
      <c r="BE458"/>
      <c r="BF458"/>
      <c r="BG458" t="inlineStr">
        <is>
          <t>Day(s)</t>
        </is>
      </c>
      <c r="BH458"/>
      <c r="BI458" t="inlineStr">
        <is>
          <t>DTXSID2020844</t>
        </is>
      </c>
      <c r="BJ458"/>
      <c r="BK458"/>
      <c r="BL458"/>
      <c r="BM458"/>
      <c r="BN458"/>
      <c r="BO458"/>
      <c r="BP458"/>
      <c r="BQ458"/>
      <c r="BR458"/>
      <c r="BS458"/>
      <c r="BT458" t="inlineStr">
        <is>
          <t>--</t>
        </is>
      </c>
      <c r="BU458"/>
      <c r="BV458"/>
      <c r="BW458"/>
      <c r="BX458"/>
      <c r="BY458"/>
      <c r="BZ458"/>
      <c r="CA458"/>
      <c r="CB458"/>
      <c r="CC458"/>
      <c r="CD458"/>
      <c r="CE458"/>
      <c r="CF458"/>
      <c r="CG458"/>
      <c r="CH458"/>
      <c r="CI458" t="inlineStr">
        <is>
          <t xml:space="preserve"> CONTR./STANDARD METHOD FOLLOWED// </t>
        </is>
      </c>
      <c r="CJ458" t="inlineStr">
        <is>
          <t xml:space="preserve">   CONTR./STANDARD METHOD FOLLOWED// </t>
        </is>
      </c>
      <c r="CK458" t="inlineStr">
        <is>
          <t>Pickering,Q.H., and C. Henderson</t>
        </is>
      </c>
      <c r="CL458" t="n">
        <v>728.0</v>
      </c>
      <c r="CM458" t="inlineStr">
        <is>
          <t>Acute Toxicity of Some Important Petrochemicals to Fish</t>
        </is>
      </c>
      <c r="CN458" t="inlineStr">
        <is>
          <t>J. Water Pollut. Control Fed.38(9): 1419-1429</t>
        </is>
      </c>
      <c r="CO458" t="n">
        <v>1966.0</v>
      </c>
      <c r="CP458" t="inlineStr">
        <is>
          <t>Pickering,Q.H., and C. Henderson (1966). Acute Toxicity of Some Important Petrochemicals to Fish. J. Water Pollut. Control Fed., 38, (9), 1419-1429. ECOREF#:728</t>
        </is>
      </c>
    </row>
    <row r="459">
      <c r="A459" t="n">
        <v>80626.0</v>
      </c>
      <c r="B459" t="inlineStr">
        <is>
          <t>2-Methyl-2-propenoic acid, Methyl ester</t>
        </is>
      </c>
      <c r="C459"/>
      <c r="D459" t="inlineStr">
        <is>
          <t>Unmeasured</t>
        </is>
      </c>
      <c r="E459" t="inlineStr">
        <is>
          <t>Not coded</t>
        </is>
      </c>
      <c r="F459"/>
      <c r="G459"/>
      <c r="H459"/>
      <c r="I459"/>
      <c r="J459"/>
      <c r="K459"/>
      <c r="L459" t="inlineStr">
        <is>
          <t>Pimephales promelas</t>
        </is>
      </c>
      <c r="M459" t="inlineStr">
        <is>
          <t>Fathead Minnow</t>
        </is>
      </c>
      <c r="N459" t="inlineStr">
        <is>
          <t>Adult</t>
        </is>
      </c>
      <c r="O459"/>
      <c r="P459"/>
      <c r="Q459"/>
      <c r="R459"/>
      <c r="S459"/>
      <c r="T459"/>
      <c r="U459"/>
      <c r="V459" t="inlineStr">
        <is>
          <t>Static</t>
        </is>
      </c>
      <c r="W459" t="inlineStr">
        <is>
          <t>Fresh water</t>
        </is>
      </c>
      <c r="X459" t="inlineStr">
        <is>
          <t>Lab</t>
        </is>
      </c>
      <c r="Y459"/>
      <c r="Z459" t="inlineStr">
        <is>
          <t>Formulation</t>
        </is>
      </c>
      <c r="AA459"/>
      <c r="AB459" t="n">
        <v>150.0</v>
      </c>
      <c r="AC459"/>
      <c r="AD459"/>
      <c r="AE459"/>
      <c r="AF459"/>
      <c r="AG459" t="inlineStr">
        <is>
          <t>AI mg/L</t>
        </is>
      </c>
      <c r="AH459"/>
      <c r="AI459"/>
      <c r="AJ459"/>
      <c r="AK459"/>
      <c r="AL459"/>
      <c r="AM459"/>
      <c r="AN459"/>
      <c r="AO459"/>
      <c r="AP459"/>
      <c r="AQ459"/>
      <c r="AR459"/>
      <c r="AS459"/>
      <c r="AT459"/>
      <c r="AU459"/>
      <c r="AV459"/>
      <c r="AW459"/>
      <c r="AX459" t="inlineStr">
        <is>
          <t>Mortality</t>
        </is>
      </c>
      <c r="AY459" t="inlineStr">
        <is>
          <t>Mortality</t>
        </is>
      </c>
      <c r="AZ459" t="inlineStr">
        <is>
          <t>LC50</t>
        </is>
      </c>
      <c r="BA459"/>
      <c r="BB459" t="n">
        <v>4.0</v>
      </c>
      <c r="BC459"/>
      <c r="BD459"/>
      <c r="BE459"/>
      <c r="BF459"/>
      <c r="BG459" t="inlineStr">
        <is>
          <t>Day(s)</t>
        </is>
      </c>
      <c r="BH459"/>
      <c r="BI459" t="inlineStr">
        <is>
          <t>DTXSID2020844</t>
        </is>
      </c>
      <c r="BJ459"/>
      <c r="BK459"/>
      <c r="BL459"/>
      <c r="BM459"/>
      <c r="BN459"/>
      <c r="BO459"/>
      <c r="BP459"/>
      <c r="BQ459"/>
      <c r="BR459"/>
      <c r="BS459"/>
      <c r="BT459" t="inlineStr">
        <is>
          <t>--</t>
        </is>
      </c>
      <c r="BU459"/>
      <c r="BV459"/>
      <c r="BW459"/>
      <c r="BX459"/>
      <c r="BY459"/>
      <c r="BZ459"/>
      <c r="CA459"/>
      <c r="CB459"/>
      <c r="CC459"/>
      <c r="CD459"/>
      <c r="CE459"/>
      <c r="CF459"/>
      <c r="CG459"/>
      <c r="CH459"/>
      <c r="CI459" t="inlineStr">
        <is>
          <t xml:space="preserve"> CONTR./STANDARD METHOD FOLLOWED// </t>
        </is>
      </c>
      <c r="CJ459" t="inlineStr">
        <is>
          <t xml:space="preserve">   CONTR./STANDARD METHOD FOLLOWED// </t>
        </is>
      </c>
      <c r="CK459" t="inlineStr">
        <is>
          <t>Pickering,Q.H., and C. Henderson</t>
        </is>
      </c>
      <c r="CL459" t="n">
        <v>728.0</v>
      </c>
      <c r="CM459" t="inlineStr">
        <is>
          <t>Acute Toxicity of Some Important Petrochemicals to Fish</t>
        </is>
      </c>
      <c r="CN459" t="inlineStr">
        <is>
          <t>J. Water Pollut. Control Fed.38(9): 1419-1429</t>
        </is>
      </c>
      <c r="CO459" t="n">
        <v>1966.0</v>
      </c>
      <c r="CP459" t="inlineStr">
        <is>
          <t>Pickering,Q.H., and C. Henderson (1966). Acute Toxicity of Some Important Petrochemicals to Fish. J. Water Pollut. Control Fed., 38, (9), 1419-1429. ECOREF#:728</t>
        </is>
      </c>
    </row>
    <row r="460">
      <c r="A460" t="n">
        <v>80626.0</v>
      </c>
      <c r="B460" t="inlineStr">
        <is>
          <t>2-Methyl-2-propenoic acid, Methyl ester</t>
        </is>
      </c>
      <c r="C460"/>
      <c r="D460" t="inlineStr">
        <is>
          <t>Unmeasured</t>
        </is>
      </c>
      <c r="E460" t="inlineStr">
        <is>
          <t>Not coded</t>
        </is>
      </c>
      <c r="F460"/>
      <c r="G460"/>
      <c r="H460"/>
      <c r="I460"/>
      <c r="J460"/>
      <c r="K460"/>
      <c r="L460" t="inlineStr">
        <is>
          <t>Pimephales promelas</t>
        </is>
      </c>
      <c r="M460" t="inlineStr">
        <is>
          <t>Fathead Minnow</t>
        </is>
      </c>
      <c r="N460"/>
      <c r="O460"/>
      <c r="P460" t="n">
        <v>2.0</v>
      </c>
      <c r="Q460"/>
      <c r="R460"/>
      <c r="S460"/>
      <c r="T460"/>
      <c r="U460" t="inlineStr">
        <is>
          <t>Day(s)</t>
        </is>
      </c>
      <c r="V460" t="inlineStr">
        <is>
          <t>Static</t>
        </is>
      </c>
      <c r="W460" t="inlineStr">
        <is>
          <t>Fresh water</t>
        </is>
      </c>
      <c r="X460" t="inlineStr">
        <is>
          <t>Lab</t>
        </is>
      </c>
      <c r="Y460"/>
      <c r="Z460" t="inlineStr">
        <is>
          <t>Formulation</t>
        </is>
      </c>
      <c r="AA460"/>
      <c r="AB460" t="n">
        <v>410.0</v>
      </c>
      <c r="AC460"/>
      <c r="AD460"/>
      <c r="AE460"/>
      <c r="AF460"/>
      <c r="AG460" t="inlineStr">
        <is>
          <t>AI mg/L</t>
        </is>
      </c>
      <c r="AH460"/>
      <c r="AI460"/>
      <c r="AJ460"/>
      <c r="AK460"/>
      <c r="AL460"/>
      <c r="AM460"/>
      <c r="AN460"/>
      <c r="AO460"/>
      <c r="AP460"/>
      <c r="AQ460"/>
      <c r="AR460"/>
      <c r="AS460"/>
      <c r="AT460"/>
      <c r="AU460"/>
      <c r="AV460"/>
      <c r="AW460"/>
      <c r="AX460" t="inlineStr">
        <is>
          <t>Mortality</t>
        </is>
      </c>
      <c r="AY460" t="inlineStr">
        <is>
          <t>Mortality</t>
        </is>
      </c>
      <c r="AZ460" t="inlineStr">
        <is>
          <t>LC50</t>
        </is>
      </c>
      <c r="BA460"/>
      <c r="BB460" t="n">
        <v>4.0</v>
      </c>
      <c r="BC460"/>
      <c r="BD460"/>
      <c r="BE460"/>
      <c r="BF460"/>
      <c r="BG460" t="inlineStr">
        <is>
          <t>Day(s)</t>
        </is>
      </c>
      <c r="BH460"/>
      <c r="BI460" t="inlineStr">
        <is>
          <t>DTXSID2020844</t>
        </is>
      </c>
      <c r="BJ460"/>
      <c r="BK460"/>
      <c r="BL460"/>
      <c r="BM460"/>
      <c r="BN460"/>
      <c r="BO460"/>
      <c r="BP460"/>
      <c r="BQ460"/>
      <c r="BR460"/>
      <c r="BS460"/>
      <c r="BT460" t="inlineStr">
        <is>
          <t>--</t>
        </is>
      </c>
      <c r="BU460"/>
      <c r="BV460"/>
      <c r="BW460"/>
      <c r="BX460"/>
      <c r="BY460"/>
      <c r="BZ460"/>
      <c r="CA460"/>
      <c r="CB460"/>
      <c r="CC460"/>
      <c r="CD460"/>
      <c r="CE460"/>
      <c r="CF460"/>
      <c r="CG460"/>
      <c r="CH460"/>
      <c r="CI460" t="inlineStr">
        <is>
          <t xml:space="preserve"> CONTR./STANDARD METHOD FOLLOWED// </t>
        </is>
      </c>
      <c r="CJ460" t="inlineStr">
        <is>
          <t xml:space="preserve">   CONTR./STANDARD METHOD FOLLOWED// </t>
        </is>
      </c>
      <c r="CK460" t="inlineStr">
        <is>
          <t>Pickering,Q.H., and C. Henderson</t>
        </is>
      </c>
      <c r="CL460" t="n">
        <v>728.0</v>
      </c>
      <c r="CM460" t="inlineStr">
        <is>
          <t>Acute Toxicity of Some Important Petrochemicals to Fish</t>
        </is>
      </c>
      <c r="CN460" t="inlineStr">
        <is>
          <t>J. Water Pollut. Control Fed.38(9): 1419-1429</t>
        </is>
      </c>
      <c r="CO460" t="n">
        <v>1966.0</v>
      </c>
      <c r="CP460" t="inlineStr">
        <is>
          <t>Pickering,Q.H., and C. Henderson (1966). Acute Toxicity of Some Important Petrochemicals to Fish. J. Water Pollut. Control Fed., 38, (9), 1419-1429. ECOREF#:728</t>
        </is>
      </c>
    </row>
    <row r="461">
      <c r="A461" t="n">
        <v>80626.0</v>
      </c>
      <c r="B461" t="inlineStr">
        <is>
          <t>2-Methyl-2-propenoic acid, Methyl ester</t>
        </is>
      </c>
      <c r="C461"/>
      <c r="D461" t="inlineStr">
        <is>
          <t>Unmeasured</t>
        </is>
      </c>
      <c r="E461" t="inlineStr">
        <is>
          <t>Not coded</t>
        </is>
      </c>
      <c r="F461"/>
      <c r="G461"/>
      <c r="H461"/>
      <c r="I461"/>
      <c r="J461"/>
      <c r="K461"/>
      <c r="L461" t="inlineStr">
        <is>
          <t>Pimephales promelas</t>
        </is>
      </c>
      <c r="M461" t="inlineStr">
        <is>
          <t>Fathead Minnow</t>
        </is>
      </c>
      <c r="N461"/>
      <c r="O461"/>
      <c r="P461" t="n">
        <v>4.0</v>
      </c>
      <c r="Q461"/>
      <c r="R461"/>
      <c r="S461"/>
      <c r="T461"/>
      <c r="U461" t="inlineStr">
        <is>
          <t>Day(s)</t>
        </is>
      </c>
      <c r="V461" t="inlineStr">
        <is>
          <t>Static</t>
        </is>
      </c>
      <c r="W461" t="inlineStr">
        <is>
          <t>Fresh water</t>
        </is>
      </c>
      <c r="X461" t="inlineStr">
        <is>
          <t>Lab</t>
        </is>
      </c>
      <c r="Y461"/>
      <c r="Z461" t="inlineStr">
        <is>
          <t>Formulation</t>
        </is>
      </c>
      <c r="AA461"/>
      <c r="AB461" t="n">
        <v>460.0</v>
      </c>
      <c r="AC461"/>
      <c r="AD461"/>
      <c r="AE461"/>
      <c r="AF461"/>
      <c r="AG461" t="inlineStr">
        <is>
          <t>AI mg/L</t>
        </is>
      </c>
      <c r="AH461"/>
      <c r="AI461"/>
      <c r="AJ461"/>
      <c r="AK461"/>
      <c r="AL461"/>
      <c r="AM461"/>
      <c r="AN461"/>
      <c r="AO461"/>
      <c r="AP461"/>
      <c r="AQ461"/>
      <c r="AR461"/>
      <c r="AS461"/>
      <c r="AT461"/>
      <c r="AU461"/>
      <c r="AV461"/>
      <c r="AW461"/>
      <c r="AX461" t="inlineStr">
        <is>
          <t>Mortality</t>
        </is>
      </c>
      <c r="AY461" t="inlineStr">
        <is>
          <t>Mortality</t>
        </is>
      </c>
      <c r="AZ461" t="inlineStr">
        <is>
          <t>LC50</t>
        </is>
      </c>
      <c r="BA461"/>
      <c r="BB461" t="n">
        <v>4.0</v>
      </c>
      <c r="BC461"/>
      <c r="BD461"/>
      <c r="BE461"/>
      <c r="BF461"/>
      <c r="BG461" t="inlineStr">
        <is>
          <t>Day(s)</t>
        </is>
      </c>
      <c r="BH461"/>
      <c r="BI461" t="inlineStr">
        <is>
          <t>DTXSID2020844</t>
        </is>
      </c>
      <c r="BJ461"/>
      <c r="BK461"/>
      <c r="BL461"/>
      <c r="BM461"/>
      <c r="BN461"/>
      <c r="BO461"/>
      <c r="BP461"/>
      <c r="BQ461"/>
      <c r="BR461"/>
      <c r="BS461"/>
      <c r="BT461" t="inlineStr">
        <is>
          <t>--</t>
        </is>
      </c>
      <c r="BU461"/>
      <c r="BV461"/>
      <c r="BW461"/>
      <c r="BX461"/>
      <c r="BY461"/>
      <c r="BZ461"/>
      <c r="CA461"/>
      <c r="CB461"/>
      <c r="CC461"/>
      <c r="CD461"/>
      <c r="CE461"/>
      <c r="CF461"/>
      <c r="CG461"/>
      <c r="CH461"/>
      <c r="CI461" t="inlineStr">
        <is>
          <t xml:space="preserve"> CONTR./STANDARD METHOD FOLLOWED// </t>
        </is>
      </c>
      <c r="CJ461" t="inlineStr">
        <is>
          <t xml:space="preserve">   CONTR./STANDARD METHOD FOLLOWED// </t>
        </is>
      </c>
      <c r="CK461" t="inlineStr">
        <is>
          <t>Pickering,Q.H., and C. Henderson</t>
        </is>
      </c>
      <c r="CL461" t="n">
        <v>728.0</v>
      </c>
      <c r="CM461" t="inlineStr">
        <is>
          <t>Acute Toxicity of Some Important Petrochemicals to Fish</t>
        </is>
      </c>
      <c r="CN461" t="inlineStr">
        <is>
          <t>J. Water Pollut. Control Fed.38(9): 1419-1429</t>
        </is>
      </c>
      <c r="CO461" t="n">
        <v>1966.0</v>
      </c>
      <c r="CP461" t="inlineStr">
        <is>
          <t>Pickering,Q.H., and C. Henderson (1966). Acute Toxicity of Some Important Petrochemicals to Fish. J. Water Pollut. Control Fed., 38, (9), 1419-1429. ECOREF#:728</t>
        </is>
      </c>
    </row>
    <row r="462">
      <c r="A462" t="n">
        <v>80626.0</v>
      </c>
      <c r="B462" t="inlineStr">
        <is>
          <t>2-Methyl-2-propenoic acid, Methyl ester</t>
        </is>
      </c>
      <c r="C462"/>
      <c r="D462" t="inlineStr">
        <is>
          <t>Measured</t>
        </is>
      </c>
      <c r="E462" t="inlineStr">
        <is>
          <t>Not coded</t>
        </is>
      </c>
      <c r="F462"/>
      <c r="G462" t="n">
        <v>99.0</v>
      </c>
      <c r="H462"/>
      <c r="I462"/>
      <c r="J462"/>
      <c r="K462"/>
      <c r="L462" t="inlineStr">
        <is>
          <t>Pimephales promelas</t>
        </is>
      </c>
      <c r="M462" t="inlineStr">
        <is>
          <t>Fathead Minnow</t>
        </is>
      </c>
      <c r="N462"/>
      <c r="O462"/>
      <c r="P462" t="n">
        <v>31.0</v>
      </c>
      <c r="Q462"/>
      <c r="R462"/>
      <c r="S462"/>
      <c r="T462"/>
      <c r="U462" t="inlineStr">
        <is>
          <t>Day(s)</t>
        </is>
      </c>
      <c r="V462" t="inlineStr">
        <is>
          <t>Flow-through</t>
        </is>
      </c>
      <c r="W462" t="inlineStr">
        <is>
          <t>Fresh water</t>
        </is>
      </c>
      <c r="X462" t="inlineStr">
        <is>
          <t>Lab</t>
        </is>
      </c>
      <c r="Y462"/>
      <c r="Z462" t="inlineStr">
        <is>
          <t>Active ingredient</t>
        </is>
      </c>
      <c r="AA462"/>
      <c r="AB462" t="n">
        <v>259.0</v>
      </c>
      <c r="AC462"/>
      <c r="AD462" t="n">
        <v>243.0</v>
      </c>
      <c r="AE462"/>
      <c r="AF462" t="n">
        <v>275.0</v>
      </c>
      <c r="AG462" t="inlineStr">
        <is>
          <t>AI mg/L</t>
        </is>
      </c>
      <c r="AH462"/>
      <c r="AI462"/>
      <c r="AJ462"/>
      <c r="AK462"/>
      <c r="AL462"/>
      <c r="AM462"/>
      <c r="AN462"/>
      <c r="AO462"/>
      <c r="AP462"/>
      <c r="AQ462"/>
      <c r="AR462"/>
      <c r="AS462"/>
      <c r="AT462"/>
      <c r="AU462"/>
      <c r="AV462"/>
      <c r="AW462"/>
      <c r="AX462" t="inlineStr">
        <is>
          <t>Mortality</t>
        </is>
      </c>
      <c r="AY462" t="inlineStr">
        <is>
          <t>Mortality</t>
        </is>
      </c>
      <c r="AZ462" t="inlineStr">
        <is>
          <t>LC50</t>
        </is>
      </c>
      <c r="BA462"/>
      <c r="BB462" t="n">
        <v>4.0</v>
      </c>
      <c r="BC462"/>
      <c r="BD462"/>
      <c r="BE462"/>
      <c r="BF462"/>
      <c r="BG462" t="inlineStr">
        <is>
          <t>Day(s)</t>
        </is>
      </c>
      <c r="BH462" t="inlineStr">
        <is>
          <t>Pure</t>
        </is>
      </c>
      <c r="BI462" t="inlineStr">
        <is>
          <t>DTXSID2020844</t>
        </is>
      </c>
      <c r="BJ462"/>
      <c r="BK462"/>
      <c r="BL462"/>
      <c r="BM462"/>
      <c r="BN462"/>
      <c r="BO462"/>
      <c r="BP462"/>
      <c r="BQ462"/>
      <c r="BR462"/>
      <c r="BS462"/>
      <c r="BT462" t="inlineStr">
        <is>
          <t>--</t>
        </is>
      </c>
      <c r="BU462"/>
      <c r="BV462"/>
      <c r="BW462"/>
      <c r="BX462"/>
      <c r="BY462"/>
      <c r="BZ462"/>
      <c r="CA462"/>
      <c r="CB462"/>
      <c r="CC462"/>
      <c r="CD462"/>
      <c r="CE462"/>
      <c r="CF462"/>
      <c r="CG462"/>
      <c r="CH462"/>
      <c r="CI462" t="inlineStr">
        <is>
          <t xml:space="preserve"> Affected fish lost schooling behavior, were hypoactive and underreactive to external stimuli, swam near the tank surface and were darkly colored.  Equilibrium loss was observed prior to death.  Effect data could not be used in </t>
        </is>
      </c>
      <c r="CJ462" t="inlineStr">
        <is>
          <t xml:space="preserve">   Affected fish lost schooling behavior, were hypoactive and underreactive to external stimuli, swam near the tank surface and were darkly colored.  Equilibrium loss was observed prior to death.  Effect data could not be used in </t>
        </is>
      </c>
      <c r="CK462" t="inlineStr">
        <is>
          <t>Geiger,D.L., L.T. Brooke, and D.J. Call</t>
        </is>
      </c>
      <c r="CL462" t="n">
        <v>3217.0</v>
      </c>
      <c r="CM462" t="inlineStr">
        <is>
          <t>Acute Toxicities of Organic Chemicals to Fathead Minnows (Pimephales promelas), Volume V</t>
        </is>
      </c>
      <c r="CN462" t="inlineStr">
        <is>
          <t>Center for Lake Superior Environmental Studies, University of Wisconsin, Superior, WI:332 p.</t>
        </is>
      </c>
      <c r="CO462" t="n">
        <v>1990.0</v>
      </c>
      <c r="CP462" t="inlineStr">
        <is>
          <t>Geiger,D.L., L.T. Brooke, and D.J. Call (1990). Acute Toxicities of Organic Chemicals to Fathead Minnows (Pimephales promelas), Volume V. Center for Lake Superior Environmental Studies, University of Wisconsin, Superior, WI, 332 p. ECOREF#:3217</t>
        </is>
      </c>
    </row>
    <row r="463">
      <c r="A463" t="n">
        <v>80626.0</v>
      </c>
      <c r="B463" t="inlineStr">
        <is>
          <t>2-Methyl-2-propenoic acid, Methyl ester</t>
        </is>
      </c>
      <c r="C463"/>
      <c r="D463" t="inlineStr">
        <is>
          <t>Unmeasured</t>
        </is>
      </c>
      <c r="E463" t="inlineStr">
        <is>
          <t>Not coded</t>
        </is>
      </c>
      <c r="F463"/>
      <c r="G463"/>
      <c r="H463"/>
      <c r="I463"/>
      <c r="J463"/>
      <c r="K463"/>
      <c r="L463" t="inlineStr">
        <is>
          <t>Pimephales promelas</t>
        </is>
      </c>
      <c r="M463" t="inlineStr">
        <is>
          <t>Fathead Minnow</t>
        </is>
      </c>
      <c r="N463"/>
      <c r="O463"/>
      <c r="P463" t="n">
        <v>1.0</v>
      </c>
      <c r="Q463"/>
      <c r="R463"/>
      <c r="S463"/>
      <c r="T463"/>
      <c r="U463" t="inlineStr">
        <is>
          <t>Day(s)</t>
        </is>
      </c>
      <c r="V463" t="inlineStr">
        <is>
          <t>Static</t>
        </is>
      </c>
      <c r="W463" t="inlineStr">
        <is>
          <t>Fresh water</t>
        </is>
      </c>
      <c r="X463" t="inlineStr">
        <is>
          <t>Lab</t>
        </is>
      </c>
      <c r="Y463"/>
      <c r="Z463" t="inlineStr">
        <is>
          <t>Formulation</t>
        </is>
      </c>
      <c r="AA463"/>
      <c r="AB463" t="n">
        <v>400.0</v>
      </c>
      <c r="AC463"/>
      <c r="AD463"/>
      <c r="AE463"/>
      <c r="AF463"/>
      <c r="AG463" t="inlineStr">
        <is>
          <t>AI mg/L</t>
        </is>
      </c>
      <c r="AH463"/>
      <c r="AI463"/>
      <c r="AJ463"/>
      <c r="AK463"/>
      <c r="AL463"/>
      <c r="AM463"/>
      <c r="AN463"/>
      <c r="AO463"/>
      <c r="AP463"/>
      <c r="AQ463"/>
      <c r="AR463"/>
      <c r="AS463"/>
      <c r="AT463"/>
      <c r="AU463"/>
      <c r="AV463"/>
      <c r="AW463"/>
      <c r="AX463" t="inlineStr">
        <is>
          <t>Mortality</t>
        </is>
      </c>
      <c r="AY463" t="inlineStr">
        <is>
          <t>Mortality</t>
        </is>
      </c>
      <c r="AZ463" t="inlineStr">
        <is>
          <t>LC50</t>
        </is>
      </c>
      <c r="BA463"/>
      <c r="BB463" t="n">
        <v>4.0</v>
      </c>
      <c r="BC463"/>
      <c r="BD463"/>
      <c r="BE463"/>
      <c r="BF463"/>
      <c r="BG463" t="inlineStr">
        <is>
          <t>Day(s)</t>
        </is>
      </c>
      <c r="BH463"/>
      <c r="BI463" t="inlineStr">
        <is>
          <t>DTXSID2020844</t>
        </is>
      </c>
      <c r="BJ463"/>
      <c r="BK463"/>
      <c r="BL463"/>
      <c r="BM463"/>
      <c r="BN463"/>
      <c r="BO463"/>
      <c r="BP463"/>
      <c r="BQ463"/>
      <c r="BR463"/>
      <c r="BS463"/>
      <c r="BT463" t="inlineStr">
        <is>
          <t>--</t>
        </is>
      </c>
      <c r="BU463"/>
      <c r="BV463"/>
      <c r="BW463"/>
      <c r="BX463"/>
      <c r="BY463"/>
      <c r="BZ463"/>
      <c r="CA463"/>
      <c r="CB463"/>
      <c r="CC463"/>
      <c r="CD463"/>
      <c r="CE463"/>
      <c r="CF463"/>
      <c r="CG463"/>
      <c r="CH463"/>
      <c r="CI463" t="inlineStr">
        <is>
          <t xml:space="preserve"> CONTR./STANDARD METHOD FOLLOWED// </t>
        </is>
      </c>
      <c r="CJ463" t="inlineStr">
        <is>
          <t xml:space="preserve">   CONTR./STANDARD METHOD FOLLOWED// </t>
        </is>
      </c>
      <c r="CK463" t="inlineStr">
        <is>
          <t>Pickering,Q.H., and C. Henderson</t>
        </is>
      </c>
      <c r="CL463" t="n">
        <v>728.0</v>
      </c>
      <c r="CM463" t="inlineStr">
        <is>
          <t>Acute Toxicity of Some Important Petrochemicals to Fish</t>
        </is>
      </c>
      <c r="CN463" t="inlineStr">
        <is>
          <t>J. Water Pollut. Control Fed.38(9): 1419-1429</t>
        </is>
      </c>
      <c r="CO463" t="n">
        <v>1966.0</v>
      </c>
      <c r="CP463" t="inlineStr">
        <is>
          <t>Pickering,Q.H., and C. Henderson (1966). Acute Toxicity of Some Important Petrochemicals to Fish. J. Water Pollut. Control Fed., 38, (9), 1419-1429. ECOREF#:728</t>
        </is>
      </c>
    </row>
    <row r="464">
      <c r="A464" t="n">
        <v>80626.0</v>
      </c>
      <c r="B464" t="inlineStr">
        <is>
          <t>2-Methyl-2-propenoic acid, Methyl ester</t>
        </is>
      </c>
      <c r="C464"/>
      <c r="D464" t="inlineStr">
        <is>
          <t>Unmeasured</t>
        </is>
      </c>
      <c r="E464" t="inlineStr">
        <is>
          <t>Not coded</t>
        </is>
      </c>
      <c r="F464"/>
      <c r="G464"/>
      <c r="H464"/>
      <c r="I464"/>
      <c r="J464"/>
      <c r="K464"/>
      <c r="L464" t="inlineStr">
        <is>
          <t>Pimephales promelas</t>
        </is>
      </c>
      <c r="M464" t="inlineStr">
        <is>
          <t>Fathead Minnow</t>
        </is>
      </c>
      <c r="N464" t="inlineStr">
        <is>
          <t>Adult</t>
        </is>
      </c>
      <c r="O464"/>
      <c r="P464"/>
      <c r="Q464"/>
      <c r="R464"/>
      <c r="S464"/>
      <c r="T464"/>
      <c r="U464"/>
      <c r="V464" t="inlineStr">
        <is>
          <t>Static</t>
        </is>
      </c>
      <c r="W464" t="inlineStr">
        <is>
          <t>Fresh water</t>
        </is>
      </c>
      <c r="X464" t="inlineStr">
        <is>
          <t>Lab</t>
        </is>
      </c>
      <c r="Y464"/>
      <c r="Z464" t="inlineStr">
        <is>
          <t>Formulation</t>
        </is>
      </c>
      <c r="AA464"/>
      <c r="AB464" t="n">
        <v>320.0</v>
      </c>
      <c r="AC464"/>
      <c r="AD464"/>
      <c r="AE464"/>
      <c r="AF464"/>
      <c r="AG464" t="inlineStr">
        <is>
          <t>AI mg/L</t>
        </is>
      </c>
      <c r="AH464"/>
      <c r="AI464"/>
      <c r="AJ464"/>
      <c r="AK464"/>
      <c r="AL464"/>
      <c r="AM464"/>
      <c r="AN464"/>
      <c r="AO464"/>
      <c r="AP464"/>
      <c r="AQ464"/>
      <c r="AR464"/>
      <c r="AS464"/>
      <c r="AT464"/>
      <c r="AU464"/>
      <c r="AV464"/>
      <c r="AW464"/>
      <c r="AX464" t="inlineStr">
        <is>
          <t>Mortality</t>
        </is>
      </c>
      <c r="AY464" t="inlineStr">
        <is>
          <t>Mortality</t>
        </is>
      </c>
      <c r="AZ464" t="inlineStr">
        <is>
          <t>LC50</t>
        </is>
      </c>
      <c r="BA464"/>
      <c r="BB464" t="n">
        <v>4.0</v>
      </c>
      <c r="BC464"/>
      <c r="BD464"/>
      <c r="BE464"/>
      <c r="BF464"/>
      <c r="BG464" t="inlineStr">
        <is>
          <t>Day(s)</t>
        </is>
      </c>
      <c r="BH464"/>
      <c r="BI464" t="inlineStr">
        <is>
          <t>DTXSID2020844</t>
        </is>
      </c>
      <c r="BJ464"/>
      <c r="BK464"/>
      <c r="BL464"/>
      <c r="BM464"/>
      <c r="BN464"/>
      <c r="BO464"/>
      <c r="BP464"/>
      <c r="BQ464"/>
      <c r="BR464"/>
      <c r="BS464"/>
      <c r="BT464" t="inlineStr">
        <is>
          <t>--</t>
        </is>
      </c>
      <c r="BU464"/>
      <c r="BV464"/>
      <c r="BW464"/>
      <c r="BX464"/>
      <c r="BY464"/>
      <c r="BZ464"/>
      <c r="CA464"/>
      <c r="CB464"/>
      <c r="CC464"/>
      <c r="CD464"/>
      <c r="CE464"/>
      <c r="CF464"/>
      <c r="CG464"/>
      <c r="CH464"/>
      <c r="CI464" t="inlineStr">
        <is>
          <t xml:space="preserve"> CONTR./STANDARD METHOD FOLLOWED// </t>
        </is>
      </c>
      <c r="CJ464" t="inlineStr">
        <is>
          <t xml:space="preserve">   CONTR./STANDARD METHOD FOLLOWED// </t>
        </is>
      </c>
      <c r="CK464" t="inlineStr">
        <is>
          <t>Pickering,Q.H., and C. Henderson</t>
        </is>
      </c>
      <c r="CL464" t="n">
        <v>728.0</v>
      </c>
      <c r="CM464" t="inlineStr">
        <is>
          <t>Acute Toxicity of Some Important Petrochemicals to Fish</t>
        </is>
      </c>
      <c r="CN464" t="inlineStr">
        <is>
          <t>J. Water Pollut. Control Fed.38(9): 1419-1429</t>
        </is>
      </c>
      <c r="CO464" t="n">
        <v>1966.0</v>
      </c>
      <c r="CP464" t="inlineStr">
        <is>
          <t>Pickering,Q.H., and C. Henderson (1966). Acute Toxicity of Some Important Petrochemicals to Fish. J. Water Pollut. Control Fed., 38, (9), 1419-1429. ECOREF#:728</t>
        </is>
      </c>
    </row>
    <row r="465">
      <c r="A465" t="n">
        <v>80626.0</v>
      </c>
      <c r="B465" t="inlineStr">
        <is>
          <t>2-Methyl-2-propenoic acid, Methyl ester</t>
        </is>
      </c>
      <c r="C465"/>
      <c r="D465" t="inlineStr">
        <is>
          <t>Unmeasured</t>
        </is>
      </c>
      <c r="E465" t="inlineStr">
        <is>
          <t>Not coded</t>
        </is>
      </c>
      <c r="F465"/>
      <c r="G465"/>
      <c r="H465"/>
      <c r="I465"/>
      <c r="J465"/>
      <c r="K465"/>
      <c r="L465" t="inlineStr">
        <is>
          <t>Pimephales promelas</t>
        </is>
      </c>
      <c r="M465" t="inlineStr">
        <is>
          <t>Fathead Minnow</t>
        </is>
      </c>
      <c r="N465"/>
      <c r="O465"/>
      <c r="P465"/>
      <c r="Q465"/>
      <c r="R465"/>
      <c r="S465"/>
      <c r="T465"/>
      <c r="U465"/>
      <c r="V465" t="inlineStr">
        <is>
          <t>Static</t>
        </is>
      </c>
      <c r="W465" t="inlineStr">
        <is>
          <t>Fresh water</t>
        </is>
      </c>
      <c r="X465" t="inlineStr">
        <is>
          <t>Lab</t>
        </is>
      </c>
      <c r="Y465"/>
      <c r="Z465" t="inlineStr">
        <is>
          <t>Formulation</t>
        </is>
      </c>
      <c r="AA465"/>
      <c r="AB465" t="n">
        <v>159.1</v>
      </c>
      <c r="AC465"/>
      <c r="AD465" t="n">
        <v>125.5</v>
      </c>
      <c r="AE465"/>
      <c r="AF465" t="n">
        <v>190.7</v>
      </c>
      <c r="AG465" t="inlineStr">
        <is>
          <t>AI mg/L</t>
        </is>
      </c>
      <c r="AH465"/>
      <c r="AI465"/>
      <c r="AJ465"/>
      <c r="AK465"/>
      <c r="AL465"/>
      <c r="AM465"/>
      <c r="AN465"/>
      <c r="AO465"/>
      <c r="AP465"/>
      <c r="AQ465"/>
      <c r="AR465"/>
      <c r="AS465"/>
      <c r="AT465"/>
      <c r="AU465"/>
      <c r="AV465"/>
      <c r="AW465"/>
      <c r="AX465" t="inlineStr">
        <is>
          <t>Mortality</t>
        </is>
      </c>
      <c r="AY465" t="inlineStr">
        <is>
          <t>Mortality</t>
        </is>
      </c>
      <c r="AZ465" t="inlineStr">
        <is>
          <t>LC50</t>
        </is>
      </c>
      <c r="BA465"/>
      <c r="BB465" t="n">
        <v>4.0</v>
      </c>
      <c r="BC465"/>
      <c r="BD465"/>
      <c r="BE465"/>
      <c r="BF465"/>
      <c r="BG465" t="inlineStr">
        <is>
          <t>Day(s)</t>
        </is>
      </c>
      <c r="BH465"/>
      <c r="BI465" t="inlineStr">
        <is>
          <t>DTXSID2020844</t>
        </is>
      </c>
      <c r="BJ465"/>
      <c r="BK465"/>
      <c r="BL465"/>
      <c r="BM465"/>
      <c r="BN465"/>
      <c r="BO465"/>
      <c r="BP465"/>
      <c r="BQ465"/>
      <c r="BR465"/>
      <c r="BS465"/>
      <c r="BT465" t="inlineStr">
        <is>
          <t>--</t>
        </is>
      </c>
      <c r="BU465"/>
      <c r="BV465"/>
      <c r="BW465"/>
      <c r="BX465"/>
      <c r="BY465"/>
      <c r="BZ465"/>
      <c r="CA465"/>
      <c r="CB465"/>
      <c r="CC465"/>
      <c r="CD465"/>
      <c r="CE465"/>
      <c r="CF465"/>
      <c r="CG465"/>
      <c r="CH465"/>
      <c r="CI465" t="inlineStr">
        <is>
          <t xml:space="preserve"> CONTR./FOLLOWED STANDARD METHOD// </t>
        </is>
      </c>
      <c r="CJ465" t="inlineStr">
        <is>
          <t xml:space="preserve">   CONTR./FOLLOWED STANDARD METHOD// </t>
        </is>
      </c>
      <c r="CK465" t="inlineStr">
        <is>
          <t>Pickering,Q.H., and C. Henderson</t>
        </is>
      </c>
      <c r="CL465" t="n">
        <v>728.0</v>
      </c>
      <c r="CM465" t="inlineStr">
        <is>
          <t>Acute Toxicity of Some Important Petrochemicals to Fish</t>
        </is>
      </c>
      <c r="CN465" t="inlineStr">
        <is>
          <t>J. Water Pollut. Control Fed.38(9): 1419-1429</t>
        </is>
      </c>
      <c r="CO465" t="n">
        <v>1966.0</v>
      </c>
      <c r="CP465" t="inlineStr">
        <is>
          <t>Pickering,Q.H., and C. Henderson (1966). Acute Toxicity of Some Important Petrochemicals to Fish. J. Water Pollut. Control Fed., 38, (9), 1419-1429. ECOREF#:728</t>
        </is>
      </c>
    </row>
    <row r="466">
      <c r="A466" t="n">
        <v>80626.0</v>
      </c>
      <c r="B466" t="inlineStr">
        <is>
          <t>2-Methyl-2-propenoic acid, Methyl ester</t>
        </is>
      </c>
      <c r="C466"/>
      <c r="D466" t="inlineStr">
        <is>
          <t>Unmeasured</t>
        </is>
      </c>
      <c r="E466" t="inlineStr">
        <is>
          <t>Not coded</t>
        </is>
      </c>
      <c r="F466"/>
      <c r="G466"/>
      <c r="H466"/>
      <c r="I466"/>
      <c r="J466"/>
      <c r="K466"/>
      <c r="L466" t="inlineStr">
        <is>
          <t>Pimephales promelas</t>
        </is>
      </c>
      <c r="M466" t="inlineStr">
        <is>
          <t>Fathead Minnow</t>
        </is>
      </c>
      <c r="N466"/>
      <c r="O466"/>
      <c r="P466"/>
      <c r="Q466"/>
      <c r="R466"/>
      <c r="S466"/>
      <c r="T466"/>
      <c r="U466"/>
      <c r="V466" t="inlineStr">
        <is>
          <t>Static</t>
        </is>
      </c>
      <c r="W466" t="inlineStr">
        <is>
          <t>Fresh water</t>
        </is>
      </c>
      <c r="X466" t="inlineStr">
        <is>
          <t>Lab</t>
        </is>
      </c>
      <c r="Y466"/>
      <c r="Z466" t="inlineStr">
        <is>
          <t>Formulation</t>
        </is>
      </c>
      <c r="AA466"/>
      <c r="AB466" t="n">
        <v>160.2</v>
      </c>
      <c r="AC466"/>
      <c r="AD466" t="n">
        <v>136.3</v>
      </c>
      <c r="AE466"/>
      <c r="AF466" t="n">
        <v>183.4</v>
      </c>
      <c r="AG466" t="inlineStr">
        <is>
          <t>AI mg/L</t>
        </is>
      </c>
      <c r="AH466"/>
      <c r="AI466"/>
      <c r="AJ466"/>
      <c r="AK466"/>
      <c r="AL466"/>
      <c r="AM466"/>
      <c r="AN466"/>
      <c r="AO466"/>
      <c r="AP466"/>
      <c r="AQ466"/>
      <c r="AR466"/>
      <c r="AS466"/>
      <c r="AT466"/>
      <c r="AU466"/>
      <c r="AV466"/>
      <c r="AW466"/>
      <c r="AX466" t="inlineStr">
        <is>
          <t>Mortality</t>
        </is>
      </c>
      <c r="AY466" t="inlineStr">
        <is>
          <t>Mortality</t>
        </is>
      </c>
      <c r="AZ466" t="inlineStr">
        <is>
          <t>LC50</t>
        </is>
      </c>
      <c r="BA466"/>
      <c r="BB466" t="n">
        <v>4.0</v>
      </c>
      <c r="BC466"/>
      <c r="BD466"/>
      <c r="BE466"/>
      <c r="BF466"/>
      <c r="BG466" t="inlineStr">
        <is>
          <t>Day(s)</t>
        </is>
      </c>
      <c r="BH466"/>
      <c r="BI466" t="inlineStr">
        <is>
          <t>DTXSID2020844</t>
        </is>
      </c>
      <c r="BJ466"/>
      <c r="BK466"/>
      <c r="BL466"/>
      <c r="BM466"/>
      <c r="BN466"/>
      <c r="BO466"/>
      <c r="BP466"/>
      <c r="BQ466"/>
      <c r="BR466"/>
      <c r="BS466"/>
      <c r="BT466" t="inlineStr">
        <is>
          <t>--</t>
        </is>
      </c>
      <c r="BU466"/>
      <c r="BV466"/>
      <c r="BW466"/>
      <c r="BX466"/>
      <c r="BY466"/>
      <c r="BZ466"/>
      <c r="CA466"/>
      <c r="CB466"/>
      <c r="CC466"/>
      <c r="CD466"/>
      <c r="CE466"/>
      <c r="CF466"/>
      <c r="CG466"/>
      <c r="CH466"/>
      <c r="CI466" t="inlineStr">
        <is>
          <t xml:space="preserve"> CONTR./FOLLOWED STANDARD METHOD// </t>
        </is>
      </c>
      <c r="CJ466" t="inlineStr">
        <is>
          <t xml:space="preserve">   CONTR./FOLLOWED STANDARD METHOD// </t>
        </is>
      </c>
      <c r="CK466" t="inlineStr">
        <is>
          <t>Pickering,Q.H., and C. Henderson</t>
        </is>
      </c>
      <c r="CL466" t="n">
        <v>728.0</v>
      </c>
      <c r="CM466" t="inlineStr">
        <is>
          <t>Acute Toxicity of Some Important Petrochemicals to Fish</t>
        </is>
      </c>
      <c r="CN466" t="inlineStr">
        <is>
          <t>J. Water Pollut. Control Fed.38(9): 1419-1429</t>
        </is>
      </c>
      <c r="CO466" t="n">
        <v>1966.0</v>
      </c>
      <c r="CP466" t="inlineStr">
        <is>
          <t>Pickering,Q.H., and C. Henderson (1966). Acute Toxicity of Some Important Petrochemicals to Fish. J. Water Pollut. Control Fed., 38, (9), 1419-1429. ECOREF#:728</t>
        </is>
      </c>
    </row>
    <row r="467">
      <c r="A467" t="n">
        <v>80626.0</v>
      </c>
      <c r="B467" t="inlineStr">
        <is>
          <t>2-Methyl-2-propenoic acid, Methyl ester</t>
        </is>
      </c>
      <c r="C467"/>
      <c r="D467" t="inlineStr">
        <is>
          <t>Unmeasured</t>
        </is>
      </c>
      <c r="E467" t="inlineStr">
        <is>
          <t>Not coded</t>
        </is>
      </c>
      <c r="F467"/>
      <c r="G467"/>
      <c r="H467"/>
      <c r="I467"/>
      <c r="J467"/>
      <c r="K467"/>
      <c r="L467" t="inlineStr">
        <is>
          <t>Pimephales promelas</t>
        </is>
      </c>
      <c r="M467" t="inlineStr">
        <is>
          <t>Fathead Minnow</t>
        </is>
      </c>
      <c r="N467"/>
      <c r="O467"/>
      <c r="P467" t="n">
        <v>2.0</v>
      </c>
      <c r="Q467"/>
      <c r="R467"/>
      <c r="S467"/>
      <c r="T467"/>
      <c r="U467" t="inlineStr">
        <is>
          <t>Day(s)</t>
        </is>
      </c>
      <c r="V467" t="inlineStr">
        <is>
          <t>Static</t>
        </is>
      </c>
      <c r="W467" t="inlineStr">
        <is>
          <t>Fresh water</t>
        </is>
      </c>
      <c r="X467" t="inlineStr">
        <is>
          <t>Lab</t>
        </is>
      </c>
      <c r="Y467"/>
      <c r="Z467" t="inlineStr">
        <is>
          <t>Formulation</t>
        </is>
      </c>
      <c r="AA467"/>
      <c r="AB467" t="n">
        <v>430.0</v>
      </c>
      <c r="AC467"/>
      <c r="AD467"/>
      <c r="AE467"/>
      <c r="AF467"/>
      <c r="AG467" t="inlineStr">
        <is>
          <t>AI mg/L</t>
        </is>
      </c>
      <c r="AH467"/>
      <c r="AI467"/>
      <c r="AJ467"/>
      <c r="AK467"/>
      <c r="AL467"/>
      <c r="AM467"/>
      <c r="AN467"/>
      <c r="AO467"/>
      <c r="AP467"/>
      <c r="AQ467"/>
      <c r="AR467"/>
      <c r="AS467"/>
      <c r="AT467"/>
      <c r="AU467"/>
      <c r="AV467"/>
      <c r="AW467"/>
      <c r="AX467" t="inlineStr">
        <is>
          <t>Mortality</t>
        </is>
      </c>
      <c r="AY467" t="inlineStr">
        <is>
          <t>Mortality</t>
        </is>
      </c>
      <c r="AZ467" t="inlineStr">
        <is>
          <t>LC50</t>
        </is>
      </c>
      <c r="BA467"/>
      <c r="BB467" t="n">
        <v>4.0</v>
      </c>
      <c r="BC467"/>
      <c r="BD467"/>
      <c r="BE467"/>
      <c r="BF467"/>
      <c r="BG467" t="inlineStr">
        <is>
          <t>Day(s)</t>
        </is>
      </c>
      <c r="BH467"/>
      <c r="BI467" t="inlineStr">
        <is>
          <t>DTXSID2020844</t>
        </is>
      </c>
      <c r="BJ467"/>
      <c r="BK467"/>
      <c r="BL467"/>
      <c r="BM467"/>
      <c r="BN467"/>
      <c r="BO467"/>
      <c r="BP467"/>
      <c r="BQ467"/>
      <c r="BR467"/>
      <c r="BS467"/>
      <c r="BT467" t="inlineStr">
        <is>
          <t>--</t>
        </is>
      </c>
      <c r="BU467"/>
      <c r="BV467"/>
      <c r="BW467"/>
      <c r="BX467"/>
      <c r="BY467"/>
      <c r="BZ467"/>
      <c r="CA467"/>
      <c r="CB467"/>
      <c r="CC467"/>
      <c r="CD467"/>
      <c r="CE467"/>
      <c r="CF467"/>
      <c r="CG467"/>
      <c r="CH467"/>
      <c r="CI467" t="inlineStr">
        <is>
          <t xml:space="preserve"> CONTR./STANDARD METHOD FOLLOWED// </t>
        </is>
      </c>
      <c r="CJ467" t="inlineStr">
        <is>
          <t xml:space="preserve">   CONTR./STANDARD METHOD FOLLOWED// </t>
        </is>
      </c>
      <c r="CK467" t="inlineStr">
        <is>
          <t>Pickering,Q.H., and C. Henderson</t>
        </is>
      </c>
      <c r="CL467" t="n">
        <v>728.0</v>
      </c>
      <c r="CM467" t="inlineStr">
        <is>
          <t>Acute Toxicity of Some Important Petrochemicals to Fish</t>
        </is>
      </c>
      <c r="CN467" t="inlineStr">
        <is>
          <t>J. Water Pollut. Control Fed.38(9): 1419-1429</t>
        </is>
      </c>
      <c r="CO467" t="n">
        <v>1966.0</v>
      </c>
      <c r="CP467" t="inlineStr">
        <is>
          <t>Pickering,Q.H., and C. Henderson (1966). Acute Toxicity of Some Important Petrochemicals to Fish. J. Water Pollut. Control Fed., 38, (9), 1419-1429. ECOREF#:728</t>
        </is>
      </c>
    </row>
    <row r="468">
      <c r="A468" t="n">
        <v>80626.0</v>
      </c>
      <c r="B468" t="inlineStr">
        <is>
          <t>2-Methyl-2-propenoic acid, Methyl ester</t>
        </is>
      </c>
      <c r="C468"/>
      <c r="D468" t="inlineStr">
        <is>
          <t>Unmeasured</t>
        </is>
      </c>
      <c r="E468" t="inlineStr">
        <is>
          <t>Not coded</t>
        </is>
      </c>
      <c r="F468"/>
      <c r="G468"/>
      <c r="H468"/>
      <c r="I468"/>
      <c r="J468"/>
      <c r="K468"/>
      <c r="L468" t="inlineStr">
        <is>
          <t>Pimephales promelas</t>
        </is>
      </c>
      <c r="M468" t="inlineStr">
        <is>
          <t>Fathead Minnow</t>
        </is>
      </c>
      <c r="N468" t="inlineStr">
        <is>
          <t>Adult</t>
        </is>
      </c>
      <c r="O468"/>
      <c r="P468"/>
      <c r="Q468"/>
      <c r="R468"/>
      <c r="S468"/>
      <c r="T468"/>
      <c r="U468"/>
      <c r="V468" t="inlineStr">
        <is>
          <t>Static</t>
        </is>
      </c>
      <c r="W468" t="inlineStr">
        <is>
          <t>Fresh water</t>
        </is>
      </c>
      <c r="X468" t="inlineStr">
        <is>
          <t>Lab</t>
        </is>
      </c>
      <c r="Y468"/>
      <c r="Z468" t="inlineStr">
        <is>
          <t>Formulation</t>
        </is>
      </c>
      <c r="AA468"/>
      <c r="AB468" t="n">
        <v>130.0</v>
      </c>
      <c r="AC468"/>
      <c r="AD468"/>
      <c r="AE468"/>
      <c r="AF468"/>
      <c r="AG468" t="inlineStr">
        <is>
          <t>AI mg/L</t>
        </is>
      </c>
      <c r="AH468"/>
      <c r="AI468"/>
      <c r="AJ468"/>
      <c r="AK468"/>
      <c r="AL468"/>
      <c r="AM468"/>
      <c r="AN468"/>
      <c r="AO468"/>
      <c r="AP468"/>
      <c r="AQ468"/>
      <c r="AR468"/>
      <c r="AS468"/>
      <c r="AT468"/>
      <c r="AU468"/>
      <c r="AV468"/>
      <c r="AW468"/>
      <c r="AX468" t="inlineStr">
        <is>
          <t>Mortality</t>
        </is>
      </c>
      <c r="AY468" t="inlineStr">
        <is>
          <t>Mortality</t>
        </is>
      </c>
      <c r="AZ468" t="inlineStr">
        <is>
          <t>LC50</t>
        </is>
      </c>
      <c r="BA468"/>
      <c r="BB468" t="n">
        <v>4.0</v>
      </c>
      <c r="BC468"/>
      <c r="BD468"/>
      <c r="BE468"/>
      <c r="BF468"/>
      <c r="BG468" t="inlineStr">
        <is>
          <t>Day(s)</t>
        </is>
      </c>
      <c r="BH468"/>
      <c r="BI468" t="inlineStr">
        <is>
          <t>DTXSID2020844</t>
        </is>
      </c>
      <c r="BJ468"/>
      <c r="BK468"/>
      <c r="BL468"/>
      <c r="BM468"/>
      <c r="BN468"/>
      <c r="BO468"/>
      <c r="BP468"/>
      <c r="BQ468"/>
      <c r="BR468"/>
      <c r="BS468"/>
      <c r="BT468" t="inlineStr">
        <is>
          <t>--</t>
        </is>
      </c>
      <c r="BU468"/>
      <c r="BV468"/>
      <c r="BW468"/>
      <c r="BX468"/>
      <c r="BY468"/>
      <c r="BZ468"/>
      <c r="CA468"/>
      <c r="CB468"/>
      <c r="CC468"/>
      <c r="CD468"/>
      <c r="CE468"/>
      <c r="CF468"/>
      <c r="CG468"/>
      <c r="CH468"/>
      <c r="CI468" t="inlineStr">
        <is>
          <t xml:space="preserve"> CONTR./STANDARD METHOD FOLLOWED// </t>
        </is>
      </c>
      <c r="CJ468" t="inlineStr">
        <is>
          <t xml:space="preserve">   CONTR./STANDARD METHOD FOLLOWED// </t>
        </is>
      </c>
      <c r="CK468" t="inlineStr">
        <is>
          <t>Pickering,Q.H., and C. Henderson</t>
        </is>
      </c>
      <c r="CL468" t="n">
        <v>728.0</v>
      </c>
      <c r="CM468" t="inlineStr">
        <is>
          <t>Acute Toxicity of Some Important Petrochemicals to Fish</t>
        </is>
      </c>
      <c r="CN468" t="inlineStr">
        <is>
          <t>J. Water Pollut. Control Fed.38(9): 1419-1429</t>
        </is>
      </c>
      <c r="CO468" t="n">
        <v>1966.0</v>
      </c>
      <c r="CP468" t="inlineStr">
        <is>
          <t>Pickering,Q.H., and C. Henderson (1966). Acute Toxicity of Some Important Petrochemicals to Fish. J. Water Pollut. Control Fed., 38, (9), 1419-1429. ECOREF#:728</t>
        </is>
      </c>
    </row>
    <row r="469">
      <c r="A469" t="n">
        <v>80626.0</v>
      </c>
      <c r="B469" t="inlineStr">
        <is>
          <t>2-Methyl-2-propenoic acid, Methyl ester</t>
        </is>
      </c>
      <c r="C469"/>
      <c r="D469" t="inlineStr">
        <is>
          <t>Unmeasured</t>
        </is>
      </c>
      <c r="E469" t="inlineStr">
        <is>
          <t>Not coded</t>
        </is>
      </c>
      <c r="F469"/>
      <c r="G469"/>
      <c r="H469"/>
      <c r="I469"/>
      <c r="J469"/>
      <c r="K469"/>
      <c r="L469" t="inlineStr">
        <is>
          <t>Pimephales promelas</t>
        </is>
      </c>
      <c r="M469" t="inlineStr">
        <is>
          <t>Fathead Minnow</t>
        </is>
      </c>
      <c r="N469"/>
      <c r="O469"/>
      <c r="P469" t="n">
        <v>1.0</v>
      </c>
      <c r="Q469"/>
      <c r="R469"/>
      <c r="S469"/>
      <c r="T469"/>
      <c r="U469" t="inlineStr">
        <is>
          <t>Day(s)</t>
        </is>
      </c>
      <c r="V469" t="inlineStr">
        <is>
          <t>Static</t>
        </is>
      </c>
      <c r="W469" t="inlineStr">
        <is>
          <t>Fresh water</t>
        </is>
      </c>
      <c r="X469" t="inlineStr">
        <is>
          <t>Lab</t>
        </is>
      </c>
      <c r="Y469"/>
      <c r="Z469" t="inlineStr">
        <is>
          <t>Formulation</t>
        </is>
      </c>
      <c r="AA469"/>
      <c r="AB469" t="n">
        <v>410.0</v>
      </c>
      <c r="AC469"/>
      <c r="AD469"/>
      <c r="AE469"/>
      <c r="AF469"/>
      <c r="AG469" t="inlineStr">
        <is>
          <t>AI mg/L</t>
        </is>
      </c>
      <c r="AH469"/>
      <c r="AI469"/>
      <c r="AJ469"/>
      <c r="AK469"/>
      <c r="AL469"/>
      <c r="AM469"/>
      <c r="AN469"/>
      <c r="AO469"/>
      <c r="AP469"/>
      <c r="AQ469"/>
      <c r="AR469"/>
      <c r="AS469"/>
      <c r="AT469"/>
      <c r="AU469"/>
      <c r="AV469"/>
      <c r="AW469"/>
      <c r="AX469" t="inlineStr">
        <is>
          <t>Mortality</t>
        </is>
      </c>
      <c r="AY469" t="inlineStr">
        <is>
          <t>Mortality</t>
        </is>
      </c>
      <c r="AZ469" t="inlineStr">
        <is>
          <t>LC50</t>
        </is>
      </c>
      <c r="BA469"/>
      <c r="BB469" t="n">
        <v>4.0</v>
      </c>
      <c r="BC469"/>
      <c r="BD469"/>
      <c r="BE469"/>
      <c r="BF469"/>
      <c r="BG469" t="inlineStr">
        <is>
          <t>Day(s)</t>
        </is>
      </c>
      <c r="BH469"/>
      <c r="BI469" t="inlineStr">
        <is>
          <t>DTXSID2020844</t>
        </is>
      </c>
      <c r="BJ469"/>
      <c r="BK469"/>
      <c r="BL469"/>
      <c r="BM469"/>
      <c r="BN469"/>
      <c r="BO469"/>
      <c r="BP469"/>
      <c r="BQ469"/>
      <c r="BR469"/>
      <c r="BS469"/>
      <c r="BT469" t="inlineStr">
        <is>
          <t>--</t>
        </is>
      </c>
      <c r="BU469"/>
      <c r="BV469"/>
      <c r="BW469"/>
      <c r="BX469"/>
      <c r="BY469"/>
      <c r="BZ469"/>
      <c r="CA469"/>
      <c r="CB469"/>
      <c r="CC469"/>
      <c r="CD469"/>
      <c r="CE469"/>
      <c r="CF469"/>
      <c r="CG469"/>
      <c r="CH469"/>
      <c r="CI469" t="inlineStr">
        <is>
          <t xml:space="preserve"> CONTR./STANDARD METHOD FOLLOWED// </t>
        </is>
      </c>
      <c r="CJ469" t="inlineStr">
        <is>
          <t xml:space="preserve">   CONTR./STANDARD METHOD FOLLOWED// </t>
        </is>
      </c>
      <c r="CK469" t="inlineStr">
        <is>
          <t>Pickering,Q.H., and C. Henderson</t>
        </is>
      </c>
      <c r="CL469" t="n">
        <v>728.0</v>
      </c>
      <c r="CM469" t="inlineStr">
        <is>
          <t>Acute Toxicity of Some Important Petrochemicals to Fish</t>
        </is>
      </c>
      <c r="CN469" t="inlineStr">
        <is>
          <t>J. Water Pollut. Control Fed.38(9): 1419-1429</t>
        </is>
      </c>
      <c r="CO469" t="n">
        <v>1966.0</v>
      </c>
      <c r="CP469" t="inlineStr">
        <is>
          <t>Pickering,Q.H., and C. Henderson (1966). Acute Toxicity of Some Important Petrochemicals to Fish. J. Water Pollut. Control Fed., 38, (9), 1419-1429. ECOREF#:728</t>
        </is>
      </c>
    </row>
    <row r="470">
      <c r="A470" t="n">
        <v>80626.0</v>
      </c>
      <c r="B470" t="inlineStr">
        <is>
          <t>2-Methyl-2-propenoic acid, Methyl ester</t>
        </is>
      </c>
      <c r="C470"/>
      <c r="D470" t="inlineStr">
        <is>
          <t>Unmeasured</t>
        </is>
      </c>
      <c r="E470" t="inlineStr">
        <is>
          <t>Not coded</t>
        </is>
      </c>
      <c r="F470"/>
      <c r="G470"/>
      <c r="H470"/>
      <c r="I470"/>
      <c r="J470"/>
      <c r="K470"/>
      <c r="L470" t="inlineStr">
        <is>
          <t>Pimephales promelas</t>
        </is>
      </c>
      <c r="M470" t="inlineStr">
        <is>
          <t>Fathead Minnow</t>
        </is>
      </c>
      <c r="N470"/>
      <c r="O470"/>
      <c r="P470"/>
      <c r="Q470"/>
      <c r="R470"/>
      <c r="S470"/>
      <c r="T470"/>
      <c r="U470"/>
      <c r="V470" t="inlineStr">
        <is>
          <t>Static</t>
        </is>
      </c>
      <c r="W470" t="inlineStr">
        <is>
          <t>Fresh water</t>
        </is>
      </c>
      <c r="X470" t="inlineStr">
        <is>
          <t>Lab</t>
        </is>
      </c>
      <c r="Y470"/>
      <c r="Z470" t="inlineStr">
        <is>
          <t>Formulation</t>
        </is>
      </c>
      <c r="AA470"/>
      <c r="AB470" t="n">
        <v>311.0</v>
      </c>
      <c r="AC470"/>
      <c r="AD470" t="n">
        <v>248.3</v>
      </c>
      <c r="AE470"/>
      <c r="AF470" t="n">
        <v>418.7</v>
      </c>
      <c r="AG470" t="inlineStr">
        <is>
          <t>AI mg/L</t>
        </is>
      </c>
      <c r="AH470"/>
      <c r="AI470"/>
      <c r="AJ470"/>
      <c r="AK470"/>
      <c r="AL470"/>
      <c r="AM470"/>
      <c r="AN470"/>
      <c r="AO470"/>
      <c r="AP470"/>
      <c r="AQ470"/>
      <c r="AR470"/>
      <c r="AS470"/>
      <c r="AT470"/>
      <c r="AU470"/>
      <c r="AV470"/>
      <c r="AW470"/>
      <c r="AX470" t="inlineStr">
        <is>
          <t>Mortality</t>
        </is>
      </c>
      <c r="AY470" t="inlineStr">
        <is>
          <t>Mortality</t>
        </is>
      </c>
      <c r="AZ470" t="inlineStr">
        <is>
          <t>LC50</t>
        </is>
      </c>
      <c r="BA470"/>
      <c r="BB470" t="n">
        <v>4.0</v>
      </c>
      <c r="BC470"/>
      <c r="BD470"/>
      <c r="BE470"/>
      <c r="BF470"/>
      <c r="BG470" t="inlineStr">
        <is>
          <t>Day(s)</t>
        </is>
      </c>
      <c r="BH470"/>
      <c r="BI470" t="inlineStr">
        <is>
          <t>DTXSID2020844</t>
        </is>
      </c>
      <c r="BJ470"/>
      <c r="BK470"/>
      <c r="BL470"/>
      <c r="BM470"/>
      <c r="BN470"/>
      <c r="BO470"/>
      <c r="BP470"/>
      <c r="BQ470"/>
      <c r="BR470"/>
      <c r="BS470"/>
      <c r="BT470" t="inlineStr">
        <is>
          <t>--</t>
        </is>
      </c>
      <c r="BU470"/>
      <c r="BV470"/>
      <c r="BW470"/>
      <c r="BX470"/>
      <c r="BY470"/>
      <c r="BZ470"/>
      <c r="CA470"/>
      <c r="CB470"/>
      <c r="CC470"/>
      <c r="CD470"/>
      <c r="CE470"/>
      <c r="CF470"/>
      <c r="CG470"/>
      <c r="CH470"/>
      <c r="CI470" t="inlineStr">
        <is>
          <t xml:space="preserve"> CONTR./FOLLOWED STANDARD METHOD// </t>
        </is>
      </c>
      <c r="CJ470" t="inlineStr">
        <is>
          <t xml:space="preserve">   CONTR./FOLLOWED STANDARD METHOD// </t>
        </is>
      </c>
      <c r="CK470" t="inlineStr">
        <is>
          <t>Pickering,Q.H., and C. Henderson</t>
        </is>
      </c>
      <c r="CL470" t="n">
        <v>728.0</v>
      </c>
      <c r="CM470" t="inlineStr">
        <is>
          <t>Acute Toxicity of Some Important Petrochemicals to Fish</t>
        </is>
      </c>
      <c r="CN470" t="inlineStr">
        <is>
          <t>J. Water Pollut. Control Fed.38(9): 1419-1429</t>
        </is>
      </c>
      <c r="CO470" t="n">
        <v>1966.0</v>
      </c>
      <c r="CP470" t="inlineStr">
        <is>
          <t>Pickering,Q.H., and C. Henderson (1966). Acute Toxicity of Some Important Petrochemicals to Fish. J. Water Pollut. Control Fed., 38, (9), 1419-1429. ECOREF#:728</t>
        </is>
      </c>
    </row>
    <row r="471">
      <c r="A471" t="n">
        <v>80626.0</v>
      </c>
      <c r="B471" t="inlineStr">
        <is>
          <t>2-Methyl-2-propenoic acid, Methyl ester</t>
        </is>
      </c>
      <c r="C471"/>
      <c r="D471" t="inlineStr">
        <is>
          <t>Unmeasured</t>
        </is>
      </c>
      <c r="E471" t="inlineStr">
        <is>
          <t>Not coded</t>
        </is>
      </c>
      <c r="F471"/>
      <c r="G471"/>
      <c r="H471"/>
      <c r="I471"/>
      <c r="J471"/>
      <c r="K471"/>
      <c r="L471" t="inlineStr">
        <is>
          <t>Pimephales promelas</t>
        </is>
      </c>
      <c r="M471" t="inlineStr">
        <is>
          <t>Fathead Minnow</t>
        </is>
      </c>
      <c r="N471"/>
      <c r="O471"/>
      <c r="P471"/>
      <c r="Q471"/>
      <c r="R471"/>
      <c r="S471"/>
      <c r="T471"/>
      <c r="U471"/>
      <c r="V471" t="inlineStr">
        <is>
          <t>Static</t>
        </is>
      </c>
      <c r="W471" t="inlineStr">
        <is>
          <t>Fresh water</t>
        </is>
      </c>
      <c r="X471" t="inlineStr">
        <is>
          <t>Lab</t>
        </is>
      </c>
      <c r="Y471"/>
      <c r="Z471" t="inlineStr">
        <is>
          <t>Formulation</t>
        </is>
      </c>
      <c r="AA471"/>
      <c r="AB471" t="n">
        <v>320.0</v>
      </c>
      <c r="AC471"/>
      <c r="AD471" t="n">
        <v>268.7</v>
      </c>
      <c r="AE471"/>
      <c r="AF471" t="n">
        <v>381.1</v>
      </c>
      <c r="AG471" t="inlineStr">
        <is>
          <t>AI mg/L</t>
        </is>
      </c>
      <c r="AH471"/>
      <c r="AI471"/>
      <c r="AJ471"/>
      <c r="AK471"/>
      <c r="AL471"/>
      <c r="AM471"/>
      <c r="AN471"/>
      <c r="AO471"/>
      <c r="AP471"/>
      <c r="AQ471"/>
      <c r="AR471"/>
      <c r="AS471"/>
      <c r="AT471"/>
      <c r="AU471"/>
      <c r="AV471"/>
      <c r="AW471"/>
      <c r="AX471" t="inlineStr">
        <is>
          <t>Mortality</t>
        </is>
      </c>
      <c r="AY471" t="inlineStr">
        <is>
          <t>Mortality</t>
        </is>
      </c>
      <c r="AZ471" t="inlineStr">
        <is>
          <t>LC50</t>
        </is>
      </c>
      <c r="BA471"/>
      <c r="BB471" t="n">
        <v>4.0</v>
      </c>
      <c r="BC471"/>
      <c r="BD471"/>
      <c r="BE471"/>
      <c r="BF471"/>
      <c r="BG471" t="inlineStr">
        <is>
          <t>Day(s)</t>
        </is>
      </c>
      <c r="BH471"/>
      <c r="BI471" t="inlineStr">
        <is>
          <t>DTXSID2020844</t>
        </is>
      </c>
      <c r="BJ471"/>
      <c r="BK471"/>
      <c r="BL471"/>
      <c r="BM471"/>
      <c r="BN471"/>
      <c r="BO471"/>
      <c r="BP471"/>
      <c r="BQ471"/>
      <c r="BR471"/>
      <c r="BS471"/>
      <c r="BT471" t="inlineStr">
        <is>
          <t>--</t>
        </is>
      </c>
      <c r="BU471"/>
      <c r="BV471"/>
      <c r="BW471"/>
      <c r="BX471"/>
      <c r="BY471"/>
      <c r="BZ471"/>
      <c r="CA471"/>
      <c r="CB471"/>
      <c r="CC471"/>
      <c r="CD471"/>
      <c r="CE471"/>
      <c r="CF471"/>
      <c r="CG471"/>
      <c r="CH471"/>
      <c r="CI471" t="inlineStr">
        <is>
          <t xml:space="preserve"> CONTR./FOLLOWED STANDARD METHOD// </t>
        </is>
      </c>
      <c r="CJ471" t="inlineStr">
        <is>
          <t xml:space="preserve">   CONTR./FOLLOWED STANDARD METHOD// </t>
        </is>
      </c>
      <c r="CK471" t="inlineStr">
        <is>
          <t>Pickering,Q.H., and C. Henderson</t>
        </is>
      </c>
      <c r="CL471" t="n">
        <v>728.0</v>
      </c>
      <c r="CM471" t="inlineStr">
        <is>
          <t>Acute Toxicity of Some Important Petrochemicals to Fish</t>
        </is>
      </c>
      <c r="CN471" t="inlineStr">
        <is>
          <t>J. Water Pollut. Control Fed.38(9): 1419-1429</t>
        </is>
      </c>
      <c r="CO471" t="n">
        <v>1966.0</v>
      </c>
      <c r="CP471" t="inlineStr">
        <is>
          <t>Pickering,Q.H., and C. Henderson (1966). Acute Toxicity of Some Important Petrochemicals to Fish. J. Water Pollut. Control Fed., 38, (9), 1419-1429. ECOREF#:728</t>
        </is>
      </c>
    </row>
    <row r="472">
      <c r="A472" t="n">
        <v>81196.0</v>
      </c>
      <c r="B472" t="inlineStr">
        <is>
          <t>1,3-Dichloro-2-(dichloromethyl)benzene</t>
        </is>
      </c>
      <c r="C472"/>
      <c r="D472" t="inlineStr">
        <is>
          <t>Unmeasured</t>
        </is>
      </c>
      <c r="E472" t="inlineStr">
        <is>
          <t>Not reported</t>
        </is>
      </c>
      <c r="F472"/>
      <c r="G472"/>
      <c r="H472"/>
      <c r="I472"/>
      <c r="J472"/>
      <c r="K472"/>
      <c r="L472" t="inlineStr">
        <is>
          <t>Pimephales promelas</t>
        </is>
      </c>
      <c r="M472" t="inlineStr">
        <is>
          <t>Fathead Minnow</t>
        </is>
      </c>
      <c r="N472"/>
      <c r="O472"/>
      <c r="P472" t="n">
        <v>34.0</v>
      </c>
      <c r="Q472"/>
      <c r="R472"/>
      <c r="S472"/>
      <c r="T472"/>
      <c r="U472" t="inlineStr">
        <is>
          <t>Day(s)</t>
        </is>
      </c>
      <c r="V472" t="inlineStr">
        <is>
          <t>Flow-through</t>
        </is>
      </c>
      <c r="W472" t="inlineStr">
        <is>
          <t>Fresh water</t>
        </is>
      </c>
      <c r="X472" t="inlineStr">
        <is>
          <t>Lab</t>
        </is>
      </c>
      <c r="Y472" t="n">
        <v>6.0</v>
      </c>
      <c r="Z472" t="inlineStr">
        <is>
          <t>Formulation</t>
        </is>
      </c>
      <c r="AA472"/>
      <c r="AB472" t="n">
        <v>0.97</v>
      </c>
      <c r="AC472"/>
      <c r="AD472"/>
      <c r="AE472"/>
      <c r="AF472"/>
      <c r="AG472" t="inlineStr">
        <is>
          <t>AI mg/L</t>
        </is>
      </c>
      <c r="AH472"/>
      <c r="AI472"/>
      <c r="AJ472"/>
      <c r="AK472"/>
      <c r="AL472"/>
      <c r="AM472"/>
      <c r="AN472"/>
      <c r="AO472"/>
      <c r="AP472"/>
      <c r="AQ472"/>
      <c r="AR472"/>
      <c r="AS472"/>
      <c r="AT472"/>
      <c r="AU472"/>
      <c r="AV472"/>
      <c r="AW472"/>
      <c r="AX472" t="inlineStr">
        <is>
          <t>Mortality</t>
        </is>
      </c>
      <c r="AY472" t="inlineStr">
        <is>
          <t>Mortality</t>
        </is>
      </c>
      <c r="AZ472" t="inlineStr">
        <is>
          <t>LC50</t>
        </is>
      </c>
      <c r="BA472"/>
      <c r="BB472" t="n">
        <v>4.0</v>
      </c>
      <c r="BC472"/>
      <c r="BD472"/>
      <c r="BE472"/>
      <c r="BF472"/>
      <c r="BG472" t="inlineStr">
        <is>
          <t>Day(s)</t>
        </is>
      </c>
      <c r="BH472"/>
      <c r="BI472" t="inlineStr">
        <is>
          <t>DTXSID8021773</t>
        </is>
      </c>
      <c r="BJ472"/>
      <c r="BK472"/>
      <c r="BL472"/>
      <c r="BM472"/>
      <c r="BN472"/>
      <c r="BO472"/>
      <c r="BP472"/>
      <c r="BQ472"/>
      <c r="BR472"/>
      <c r="BS472"/>
      <c r="BT472" t="inlineStr">
        <is>
          <t>--</t>
        </is>
      </c>
      <c r="BU472"/>
      <c r="BV472"/>
      <c r="BW472"/>
      <c r="BX472"/>
      <c r="BY472"/>
      <c r="BZ472"/>
      <c r="CA472"/>
      <c r="CB472"/>
      <c r="CC472"/>
      <c r="CD472"/>
      <c r="CE472"/>
      <c r="CF472"/>
      <c r="CG472"/>
      <c r="CH472"/>
      <c r="CI472"/>
      <c r="CJ472" t="inlineStr">
        <is>
          <t xml:space="preserve">SOURCE/CULTURED AT THE UW-S TEST FACILITY //MEDIA/LAKE SUPERIOR WATER//   </t>
        </is>
      </c>
      <c r="CK472" t="inlineStr">
        <is>
          <t>Call,D.J., L.T. Brooke, N. Ahmad, and D.D. Vaishnav</t>
        </is>
      </c>
      <c r="CL472" t="n">
        <v>3771.0</v>
      </c>
      <c r="CM472" t="inlineStr">
        <is>
          <t>Aquatic Pollutant Hazard Assessments and Development of a Hazard Prediction Technology by Quantitative Structure-Activity Relationships</t>
        </is>
      </c>
      <c r="CN472" t="inlineStr">
        <is>
          <t>First Q.Rep., U.S.EPA Coop.Agreement No.CR 809234-01-0, Ctr.for Lake Superior Environ.Stud., Univ.of Wisconsin, Superior, WI:52 p.</t>
        </is>
      </c>
      <c r="CO472" t="n">
        <v>1981.0</v>
      </c>
      <c r="CP472" t="inlineStr">
        <is>
          <t>Call,D.J., L.T. Brooke, N. Ahmad, and D.D. Vaishnav (1981). Aquatic Pollutant Hazard Assessments and Development of a Hazard Prediction Technology by Quantitative Structure-Activity Relationships. First Q.Rep., U.S.EPA Coop.Agreement No.CR 809234-01-0, Ctr.for Lake Superior Environ.Stud., Univ.of Wisconsin, Superior, WI, 52 p. ECOREF#:3771</t>
        </is>
      </c>
    </row>
    <row r="473">
      <c r="A473" t="n">
        <v>82713.0</v>
      </c>
      <c r="B473" t="inlineStr">
        <is>
          <t>2,4,6-Trinitroresorcinol</t>
        </is>
      </c>
      <c r="C473"/>
      <c r="D473" t="inlineStr">
        <is>
          <t>Unmeasured</t>
        </is>
      </c>
      <c r="E473" t="inlineStr">
        <is>
          <t>Not coded</t>
        </is>
      </c>
      <c r="F473"/>
      <c r="G473" t="n">
        <v>100.0</v>
      </c>
      <c r="H473"/>
      <c r="I473"/>
      <c r="J473"/>
      <c r="K473"/>
      <c r="L473" t="inlineStr">
        <is>
          <t>Pimephales promelas</t>
        </is>
      </c>
      <c r="M473" t="inlineStr">
        <is>
          <t>Fathead Minnow</t>
        </is>
      </c>
      <c r="N473"/>
      <c r="O473"/>
      <c r="P473"/>
      <c r="Q473"/>
      <c r="R473"/>
      <c r="S473"/>
      <c r="T473"/>
      <c r="U473"/>
      <c r="V473" t="inlineStr">
        <is>
          <t>Static</t>
        </is>
      </c>
      <c r="W473" t="inlineStr">
        <is>
          <t>Fresh water</t>
        </is>
      </c>
      <c r="X473" t="inlineStr">
        <is>
          <t>Lab</t>
        </is>
      </c>
      <c r="Y473"/>
      <c r="Z473" t="inlineStr">
        <is>
          <t>Active ingredient</t>
        </is>
      </c>
      <c r="AA473"/>
      <c r="AB473" t="n">
        <v>0.3</v>
      </c>
      <c r="AC473"/>
      <c r="AD473" t="n">
        <v>0.09</v>
      </c>
      <c r="AE473"/>
      <c r="AF473" t="n">
        <v>1.02</v>
      </c>
      <c r="AG473" t="inlineStr">
        <is>
          <t>% v/v</t>
        </is>
      </c>
      <c r="AH473"/>
      <c r="AI473"/>
      <c r="AJ473"/>
      <c r="AK473"/>
      <c r="AL473"/>
      <c r="AM473"/>
      <c r="AN473"/>
      <c r="AO473"/>
      <c r="AP473"/>
      <c r="AQ473"/>
      <c r="AR473"/>
      <c r="AS473"/>
      <c r="AT473"/>
      <c r="AU473"/>
      <c r="AV473"/>
      <c r="AW473"/>
      <c r="AX473" t="inlineStr">
        <is>
          <t>Mortality</t>
        </is>
      </c>
      <c r="AY473" t="inlineStr">
        <is>
          <t>Mortality</t>
        </is>
      </c>
      <c r="AZ473" t="inlineStr">
        <is>
          <t>LC50</t>
        </is>
      </c>
      <c r="BA473"/>
      <c r="BB473" t="n">
        <v>4.0</v>
      </c>
      <c r="BC473"/>
      <c r="BD473"/>
      <c r="BE473"/>
      <c r="BF473"/>
      <c r="BG473" t="inlineStr">
        <is>
          <t>Day(s)</t>
        </is>
      </c>
      <c r="BH473" t="inlineStr">
        <is>
          <t>Active ingredient</t>
        </is>
      </c>
      <c r="BI473" t="inlineStr">
        <is>
          <t>DTXSID7058880</t>
        </is>
      </c>
      <c r="BJ473"/>
      <c r="BK473"/>
      <c r="BL473"/>
      <c r="BM473"/>
      <c r="BN473"/>
      <c r="BO473"/>
      <c r="BP473"/>
      <c r="BQ473"/>
      <c r="BR473"/>
      <c r="BS473"/>
      <c r="BT473" t="inlineStr">
        <is>
          <t>--</t>
        </is>
      </c>
      <c r="BU473"/>
      <c r="BV473"/>
      <c r="BW473"/>
      <c r="BX473"/>
      <c r="BY473"/>
      <c r="BZ473"/>
      <c r="CA473"/>
      <c r="CB473"/>
      <c r="CC473"/>
      <c r="CD473"/>
      <c r="CE473"/>
      <c r="CF473"/>
      <c r="CG473"/>
      <c r="CH473"/>
      <c r="CI473"/>
      <c r="CJ473"/>
      <c r="CK473" t="inlineStr">
        <is>
          <t>Bentley,R.E., B.H. Sleight III, and K.J. Macek</t>
        </is>
      </c>
      <c r="CL473" t="n">
        <v>5968.0</v>
      </c>
      <c r="CM473" t="inlineStr">
        <is>
          <t>Preliminary Evaluation of the Acute Toxicity of Desensitized Primer Compounds and Primer Waste Effluents to Representative Aquatic Organisms</t>
        </is>
      </c>
      <c r="CN473" t="inlineStr">
        <is>
          <t>U.S.Army Med.Res.Dev.Command, Washington, D.C.:35 p.</t>
        </is>
      </c>
      <c r="CO473" t="n">
        <v>1975.0</v>
      </c>
      <c r="CP473" t="inlineStr">
        <is>
          <t>Bentley,R.E., B.H. Sleight III, and K.J. Macek (1975). Preliminary Evaluation of the Acute Toxicity of Desensitized Primer Compounds and Primer Waste Effluents to Representative Aquatic Organisms. U.S.Army Med.Res.Dev.Command, Washington, D.C., 35 p. ECOREF#:5968</t>
        </is>
      </c>
    </row>
    <row r="474">
      <c r="A474" t="n">
        <v>82713.0</v>
      </c>
      <c r="B474" t="inlineStr">
        <is>
          <t>2,4,6-Trinitroresorcinol</t>
        </is>
      </c>
      <c r="C474"/>
      <c r="D474" t="inlineStr">
        <is>
          <t>Unmeasured</t>
        </is>
      </c>
      <c r="E474" t="inlineStr">
        <is>
          <t>Not coded</t>
        </is>
      </c>
      <c r="F474"/>
      <c r="G474" t="n">
        <v>100.0</v>
      </c>
      <c r="H474"/>
      <c r="I474"/>
      <c r="J474"/>
      <c r="K474"/>
      <c r="L474" t="inlineStr">
        <is>
          <t>Pimephales promelas</t>
        </is>
      </c>
      <c r="M474" t="inlineStr">
        <is>
          <t>Fathead Minnow</t>
        </is>
      </c>
      <c r="N474"/>
      <c r="O474"/>
      <c r="P474"/>
      <c r="Q474"/>
      <c r="R474"/>
      <c r="S474"/>
      <c r="T474"/>
      <c r="U474"/>
      <c r="V474" t="inlineStr">
        <is>
          <t>Static</t>
        </is>
      </c>
      <c r="W474" t="inlineStr">
        <is>
          <t>Fresh water</t>
        </is>
      </c>
      <c r="X474" t="inlineStr">
        <is>
          <t>Lab</t>
        </is>
      </c>
      <c r="Y474"/>
      <c r="Z474" t="inlineStr">
        <is>
          <t>Active ingredient</t>
        </is>
      </c>
      <c r="AA474"/>
      <c r="AB474"/>
      <c r="AC474" t="inlineStr">
        <is>
          <t>&gt;</t>
        </is>
      </c>
      <c r="AD474" t="n">
        <v>7.5</v>
      </c>
      <c r="AE474" t="inlineStr">
        <is>
          <t>&lt;</t>
        </is>
      </c>
      <c r="AF474" t="n">
        <v>10.0</v>
      </c>
      <c r="AG474" t="inlineStr">
        <is>
          <t>% v/v</t>
        </is>
      </c>
      <c r="AH474"/>
      <c r="AI474"/>
      <c r="AJ474"/>
      <c r="AK474"/>
      <c r="AL474"/>
      <c r="AM474"/>
      <c r="AN474"/>
      <c r="AO474"/>
      <c r="AP474"/>
      <c r="AQ474"/>
      <c r="AR474"/>
      <c r="AS474"/>
      <c r="AT474"/>
      <c r="AU474"/>
      <c r="AV474"/>
      <c r="AW474"/>
      <c r="AX474" t="inlineStr">
        <is>
          <t>Mortality</t>
        </is>
      </c>
      <c r="AY474" t="inlineStr">
        <is>
          <t>Mortality</t>
        </is>
      </c>
      <c r="AZ474" t="inlineStr">
        <is>
          <t>LC50</t>
        </is>
      </c>
      <c r="BA474"/>
      <c r="BB474" t="n">
        <v>4.0</v>
      </c>
      <c r="BC474"/>
      <c r="BD474"/>
      <c r="BE474"/>
      <c r="BF474"/>
      <c r="BG474" t="inlineStr">
        <is>
          <t>Day(s)</t>
        </is>
      </c>
      <c r="BH474" t="inlineStr">
        <is>
          <t>Active ingredient</t>
        </is>
      </c>
      <c r="BI474" t="inlineStr">
        <is>
          <t>DTXSID7058880</t>
        </is>
      </c>
      <c r="BJ474"/>
      <c r="BK474"/>
      <c r="BL474"/>
      <c r="BM474"/>
      <c r="BN474"/>
      <c r="BO474"/>
      <c r="BP474"/>
      <c r="BQ474"/>
      <c r="BR474"/>
      <c r="BS474"/>
      <c r="BT474" t="inlineStr">
        <is>
          <t>--</t>
        </is>
      </c>
      <c r="BU474"/>
      <c r="BV474"/>
      <c r="BW474"/>
      <c r="BX474"/>
      <c r="BY474"/>
      <c r="BZ474"/>
      <c r="CA474"/>
      <c r="CB474"/>
      <c r="CC474"/>
      <c r="CD474"/>
      <c r="CE474"/>
      <c r="CF474"/>
      <c r="CG474"/>
      <c r="CH474"/>
      <c r="CI474"/>
      <c r="CJ474"/>
      <c r="CK474" t="inlineStr">
        <is>
          <t>Bentley,R.E., B.H. Sleight III, and K.J. Macek</t>
        </is>
      </c>
      <c r="CL474" t="n">
        <v>5968.0</v>
      </c>
      <c r="CM474" t="inlineStr">
        <is>
          <t>Preliminary Evaluation of the Acute Toxicity of Desensitized Primer Compounds and Primer Waste Effluents to Representative Aquatic Organisms</t>
        </is>
      </c>
      <c r="CN474" t="inlineStr">
        <is>
          <t>U.S.Army Med.Res.Dev.Command, Washington, D.C.:35 p.</t>
        </is>
      </c>
      <c r="CO474" t="n">
        <v>1975.0</v>
      </c>
      <c r="CP474" t="inlineStr">
        <is>
          <t>Bentley,R.E., B.H. Sleight III, and K.J. Macek (1975). Preliminary Evaluation of the Acute Toxicity of Desensitized Primer Compounds and Primer Waste Effluents to Representative Aquatic Organisms. U.S.Army Med.Res.Dev.Command, Washington, D.C., 35 p. ECOREF#:5968</t>
        </is>
      </c>
    </row>
    <row r="475">
      <c r="A475" t="n">
        <v>83329.0</v>
      </c>
      <c r="B475" t="inlineStr">
        <is>
          <t>Acenaphthene</t>
        </is>
      </c>
      <c r="C475"/>
      <c r="D475" t="inlineStr">
        <is>
          <t>Measured</t>
        </is>
      </c>
      <c r="E475" t="inlineStr">
        <is>
          <t>Not coded</t>
        </is>
      </c>
      <c r="F475"/>
      <c r="G475"/>
      <c r="H475"/>
      <c r="I475"/>
      <c r="J475"/>
      <c r="K475"/>
      <c r="L475" t="inlineStr">
        <is>
          <t>Pimephales promelas</t>
        </is>
      </c>
      <c r="M475" t="inlineStr">
        <is>
          <t>Fathead Minnow</t>
        </is>
      </c>
      <c r="N475"/>
      <c r="O475"/>
      <c r="P475" t="n">
        <v>2.0</v>
      </c>
      <c r="Q475"/>
      <c r="R475"/>
      <c r="S475"/>
      <c r="T475"/>
      <c r="U475" t="inlineStr">
        <is>
          <t>Week(s)</t>
        </is>
      </c>
      <c r="V475" t="inlineStr">
        <is>
          <t>Flow-through</t>
        </is>
      </c>
      <c r="W475" t="inlineStr">
        <is>
          <t>Fresh water</t>
        </is>
      </c>
      <c r="X475" t="inlineStr">
        <is>
          <t>Lab</t>
        </is>
      </c>
      <c r="Y475"/>
      <c r="Z475" t="inlineStr">
        <is>
          <t>Active ingredient</t>
        </is>
      </c>
      <c r="AA475"/>
      <c r="AB475" t="n">
        <v>0.608</v>
      </c>
      <c r="AC475"/>
      <c r="AD475" t="n">
        <v>0.52</v>
      </c>
      <c r="AE475"/>
      <c r="AF475" t="n">
        <v>0.71</v>
      </c>
      <c r="AG475" t="inlineStr">
        <is>
          <t>AI mg/L</t>
        </is>
      </c>
      <c r="AH475"/>
      <c r="AI475"/>
      <c r="AJ475"/>
      <c r="AK475"/>
      <c r="AL475"/>
      <c r="AM475"/>
      <c r="AN475"/>
      <c r="AO475"/>
      <c r="AP475"/>
      <c r="AQ475"/>
      <c r="AR475"/>
      <c r="AS475"/>
      <c r="AT475"/>
      <c r="AU475"/>
      <c r="AV475"/>
      <c r="AW475"/>
      <c r="AX475" t="inlineStr">
        <is>
          <t>Mortality</t>
        </is>
      </c>
      <c r="AY475" t="inlineStr">
        <is>
          <t>Mortality</t>
        </is>
      </c>
      <c r="AZ475" t="inlineStr">
        <is>
          <t>LC50</t>
        </is>
      </c>
      <c r="BA475"/>
      <c r="BB475" t="n">
        <v>4.0</v>
      </c>
      <c r="BC475"/>
      <c r="BD475"/>
      <c r="BE475"/>
      <c r="BF475"/>
      <c r="BG475" t="inlineStr">
        <is>
          <t>Day(s)</t>
        </is>
      </c>
      <c r="BH475"/>
      <c r="BI475" t="inlineStr">
        <is>
          <t>DTXSID3021774</t>
        </is>
      </c>
      <c r="BJ475" t="inlineStr">
        <is>
          <t>10.1007/BF01059158</t>
        </is>
      </c>
      <c r="BK475"/>
      <c r="BL475"/>
      <c r="BM475"/>
      <c r="BN475"/>
      <c r="BO475"/>
      <c r="BP475"/>
      <c r="BQ475"/>
      <c r="BR475"/>
      <c r="BS475"/>
      <c r="BT475" t="inlineStr">
        <is>
          <t>--</t>
        </is>
      </c>
      <c r="BU475"/>
      <c r="BV475"/>
      <c r="BW475"/>
      <c r="BX475"/>
      <c r="BY475"/>
      <c r="BZ475"/>
      <c r="CA475"/>
      <c r="CB475"/>
      <c r="CC475"/>
      <c r="CD475"/>
      <c r="CE475"/>
      <c r="CF475"/>
      <c r="CG475"/>
      <c r="CH475"/>
      <c r="CI475"/>
      <c r="CJ475"/>
      <c r="CK475" t="inlineStr">
        <is>
          <t>Cairns,M.A., and A.V. Nebeker</t>
        </is>
      </c>
      <c r="CL475" t="n">
        <v>15152.0</v>
      </c>
      <c r="CM475" t="inlineStr">
        <is>
          <t>Toxicity of Acenaphthene and Isophorone to Early Stages of Fathead Minnows</t>
        </is>
      </c>
      <c r="CN475" t="inlineStr">
        <is>
          <t>Arch. Environ. Contam. Toxicol.11(6): 703-707</t>
        </is>
      </c>
      <c r="CO475" t="n">
        <v>1982.0</v>
      </c>
      <c r="CP475" t="inlineStr">
        <is>
          <t>Cairns,M.A., and A.V. Nebeker (1982). Toxicity of Acenaphthene and Isophorone to Early Stages of Fathead Minnows. Arch. Environ. Contam. Toxicol., 11, (6), 703-707. doi:10.1007/BF01059158. ECOREF#:15152</t>
        </is>
      </c>
    </row>
    <row r="476">
      <c r="A476" t="n">
        <v>83329.0</v>
      </c>
      <c r="B476" t="inlineStr">
        <is>
          <t>Acenaphthene</t>
        </is>
      </c>
      <c r="C476"/>
      <c r="D476" t="inlineStr">
        <is>
          <t>Measured</t>
        </is>
      </c>
      <c r="E476" t="inlineStr">
        <is>
          <t>Not reported</t>
        </is>
      </c>
      <c r="F476"/>
      <c r="G476"/>
      <c r="H476"/>
      <c r="I476"/>
      <c r="J476"/>
      <c r="K476"/>
      <c r="L476" t="inlineStr">
        <is>
          <t>Pimephales promelas</t>
        </is>
      </c>
      <c r="M476" t="inlineStr">
        <is>
          <t>Fathead Minnow</t>
        </is>
      </c>
      <c r="N476" t="inlineStr">
        <is>
          <t>Fry</t>
        </is>
      </c>
      <c r="O476"/>
      <c r="P476" t="n">
        <v>1.0</v>
      </c>
      <c r="Q476"/>
      <c r="R476"/>
      <c r="S476"/>
      <c r="T476"/>
      <c r="U476" t="inlineStr">
        <is>
          <t>Week(s)</t>
        </is>
      </c>
      <c r="V476" t="inlineStr">
        <is>
          <t>Static</t>
        </is>
      </c>
      <c r="W476" t="inlineStr">
        <is>
          <t>Fresh water</t>
        </is>
      </c>
      <c r="X476" t="inlineStr">
        <is>
          <t>Lab</t>
        </is>
      </c>
      <c r="Y476" t="n">
        <v>6.0</v>
      </c>
      <c r="Z476" t="inlineStr">
        <is>
          <t>Active ingredient</t>
        </is>
      </c>
      <c r="AA476"/>
      <c r="AB476" t="n">
        <v>3.1</v>
      </c>
      <c r="AC476"/>
      <c r="AD476"/>
      <c r="AE476"/>
      <c r="AF476"/>
      <c r="AG476" t="inlineStr">
        <is>
          <t>AI mg/L</t>
        </is>
      </c>
      <c r="AH476"/>
      <c r="AI476"/>
      <c r="AJ476"/>
      <c r="AK476"/>
      <c r="AL476"/>
      <c r="AM476"/>
      <c r="AN476"/>
      <c r="AO476"/>
      <c r="AP476"/>
      <c r="AQ476"/>
      <c r="AR476"/>
      <c r="AS476"/>
      <c r="AT476"/>
      <c r="AU476"/>
      <c r="AV476"/>
      <c r="AW476"/>
      <c r="AX476" t="inlineStr">
        <is>
          <t>Mortality</t>
        </is>
      </c>
      <c r="AY476" t="inlineStr">
        <is>
          <t>Mortality</t>
        </is>
      </c>
      <c r="AZ476" t="inlineStr">
        <is>
          <t>LC50</t>
        </is>
      </c>
      <c r="BA476"/>
      <c r="BB476" t="n">
        <v>4.0</v>
      </c>
      <c r="BC476"/>
      <c r="BD476"/>
      <c r="BE476"/>
      <c r="BF476"/>
      <c r="BG476" t="inlineStr">
        <is>
          <t>Day(s)</t>
        </is>
      </c>
      <c r="BH476"/>
      <c r="BI476" t="inlineStr">
        <is>
          <t>DTXSID3021774</t>
        </is>
      </c>
      <c r="BJ476"/>
      <c r="BK476"/>
      <c r="BL476"/>
      <c r="BM476"/>
      <c r="BN476"/>
      <c r="BO476"/>
      <c r="BP476"/>
      <c r="BQ476"/>
      <c r="BR476"/>
      <c r="BS476"/>
      <c r="BT476" t="inlineStr">
        <is>
          <t>--</t>
        </is>
      </c>
      <c r="BU476"/>
      <c r="BV476"/>
      <c r="BW476"/>
      <c r="BX476"/>
      <c r="BY476"/>
      <c r="BZ476"/>
      <c r="CA476"/>
      <c r="CB476"/>
      <c r="CC476"/>
      <c r="CD476"/>
      <c r="CE476"/>
      <c r="CF476"/>
      <c r="CG476"/>
      <c r="CH476"/>
      <c r="CI476" t="inlineStr">
        <is>
          <t xml:space="preserve">CONC1/BASED ON MEASURED VALUES AT 0 HOURS// </t>
        </is>
      </c>
      <c r="CJ476" t="inlineStr">
        <is>
          <t xml:space="preserve">  CONC1/BASED ON MEASURED VALUES AT 0 HOURS// </t>
        </is>
      </c>
      <c r="CK476" t="inlineStr">
        <is>
          <t>Marine Bioassay Laboratories</t>
        </is>
      </c>
      <c r="CL476" t="n">
        <v>150003.0</v>
      </c>
      <c r="CM476" t="inlineStr">
        <is>
          <t>Flow-Through Early-Life Stage Toxicity Tests with Fathead Minnows (Pimephales promelas)</t>
        </is>
      </c>
      <c r="CN476" t="inlineStr">
        <is>
          <t>Report Prepared for U.S. EPA, Contract No. 68-03-2947,  Marine Bioassay Laboratories, Watsonville, CA:72 p.</t>
        </is>
      </c>
      <c r="CO476" t="n">
        <v>1981.0</v>
      </c>
      <c r="CP476" t="inlineStr">
        <is>
          <t>Marine Bioassay Laboratories (1981). Flow-Through Early-Life Stage Toxicity Tests with Fathead Minnows (Pimephales promelas). Report Prepared for U.S. EPA, Contract No. 68-03-2947,  Marine Bioassay Laboratories, Watsonville, CA, 72 p. ECOREF#:150003</t>
        </is>
      </c>
    </row>
    <row r="477">
      <c r="A477" t="n">
        <v>83329.0</v>
      </c>
      <c r="B477" t="inlineStr">
        <is>
          <t>Acenaphthene</t>
        </is>
      </c>
      <c r="C477"/>
      <c r="D477" t="inlineStr">
        <is>
          <t>Measured</t>
        </is>
      </c>
      <c r="E477" t="inlineStr">
        <is>
          <t>Not coded</t>
        </is>
      </c>
      <c r="F477"/>
      <c r="G477" t="n">
        <v>99.0</v>
      </c>
      <c r="H477"/>
      <c r="I477"/>
      <c r="J477"/>
      <c r="K477"/>
      <c r="L477" t="inlineStr">
        <is>
          <t>Pimephales promelas</t>
        </is>
      </c>
      <c r="M477" t="inlineStr">
        <is>
          <t>Fathead Minnow</t>
        </is>
      </c>
      <c r="N477"/>
      <c r="O477"/>
      <c r="P477"/>
      <c r="Q477"/>
      <c r="R477"/>
      <c r="S477"/>
      <c r="T477"/>
      <c r="U477"/>
      <c r="V477" t="inlineStr">
        <is>
          <t>Static</t>
        </is>
      </c>
      <c r="W477" t="inlineStr">
        <is>
          <t>Fresh water</t>
        </is>
      </c>
      <c r="X477" t="inlineStr">
        <is>
          <t>Lab</t>
        </is>
      </c>
      <c r="Y477" t="n">
        <v>6.0</v>
      </c>
      <c r="Z477" t="inlineStr">
        <is>
          <t>Active ingredient</t>
        </is>
      </c>
      <c r="AA477"/>
      <c r="AB477" t="n">
        <v>1.5</v>
      </c>
      <c r="AC477"/>
      <c r="AD477" t="n">
        <v>1.4</v>
      </c>
      <c r="AE477"/>
      <c r="AF477" t="n">
        <v>1.7</v>
      </c>
      <c r="AG477" t="inlineStr">
        <is>
          <t>AI mg/L</t>
        </is>
      </c>
      <c r="AH477"/>
      <c r="AI477"/>
      <c r="AJ477"/>
      <c r="AK477"/>
      <c r="AL477"/>
      <c r="AM477"/>
      <c r="AN477"/>
      <c r="AO477"/>
      <c r="AP477"/>
      <c r="AQ477"/>
      <c r="AR477"/>
      <c r="AS477"/>
      <c r="AT477"/>
      <c r="AU477"/>
      <c r="AV477"/>
      <c r="AW477"/>
      <c r="AX477" t="inlineStr">
        <is>
          <t>Mortality</t>
        </is>
      </c>
      <c r="AY477" t="inlineStr">
        <is>
          <t>Mortality</t>
        </is>
      </c>
      <c r="AZ477" t="inlineStr">
        <is>
          <t>LC50</t>
        </is>
      </c>
      <c r="BA477"/>
      <c r="BB477" t="n">
        <v>4.0</v>
      </c>
      <c r="BC477"/>
      <c r="BD477"/>
      <c r="BE477"/>
      <c r="BF477"/>
      <c r="BG477" t="inlineStr">
        <is>
          <t>Day(s)</t>
        </is>
      </c>
      <c r="BH477" t="inlineStr">
        <is>
          <t>Active ingredient</t>
        </is>
      </c>
      <c r="BI477" t="inlineStr">
        <is>
          <t>DTXSID3021774</t>
        </is>
      </c>
      <c r="BJ477"/>
      <c r="BK477"/>
      <c r="BL477"/>
      <c r="BM477"/>
      <c r="BN477"/>
      <c r="BO477"/>
      <c r="BP477"/>
      <c r="BQ477"/>
      <c r="BR477"/>
      <c r="BS477"/>
      <c r="BT477" t="inlineStr">
        <is>
          <t>--</t>
        </is>
      </c>
      <c r="BU477"/>
      <c r="BV477"/>
      <c r="BW477"/>
      <c r="BX477"/>
      <c r="BY477"/>
      <c r="BZ477"/>
      <c r="CA477"/>
      <c r="CB477"/>
      <c r="CC477"/>
      <c r="CD477"/>
      <c r="CE477"/>
      <c r="CF477"/>
      <c r="CG477"/>
      <c r="CH477"/>
      <c r="CI477" t="inlineStr">
        <is>
          <t xml:space="preserve"> DNUM/6//DOSES/0.36/0.60/1.4/1.7/2.7 mg/L//TESTID/1//CONTR/C,V////</t>
        </is>
      </c>
      <c r="CJ477" t="inlineStr">
        <is>
          <t xml:space="preserve">   DNUM/6//DOSES/0.36/0.60/1.4/1.7/2.7 mg/L//TESTID/1//CONTR/C,V////</t>
        </is>
      </c>
      <c r="CK477" t="inlineStr">
        <is>
          <t>Turner,L.W.</t>
        </is>
      </c>
      <c r="CL477" t="n">
        <v>9994.0</v>
      </c>
      <c r="CM477" t="inlineStr">
        <is>
          <t>Acute Toxicity of Selected Chemicals to Fathead Minnow, Water Flea and Mysid Shrimp Under Static and Flow-Through Test Conditions</t>
        </is>
      </c>
      <c r="CN477" t="inlineStr">
        <is>
          <t>Final Rep.Coop.Agreement 807479-01-0, U.S.EPA, Off.of Pestic.and Toxic Subst., Washington, DC:258 p.</t>
        </is>
      </c>
      <c r="CO477" t="n">
        <v>1982.0</v>
      </c>
      <c r="CP477" t="inlineStr">
        <is>
          <t>Turner,L.W. (1982). Acute Toxicity of Selected Chemicals to Fathead Minnow, Water Flea and Mysid Shrimp Under Static and Flow-Through Test Conditions. Final Rep.Coop.Agreement 807479-01-0, U.S.EPA, Off.of Pestic.and Toxic Subst., Washington, DC, 258 p. ECOREF#:9994</t>
        </is>
      </c>
    </row>
    <row r="478">
      <c r="A478" t="n">
        <v>83329.0</v>
      </c>
      <c r="B478" t="inlineStr">
        <is>
          <t>Acenaphthene</t>
        </is>
      </c>
      <c r="C478"/>
      <c r="D478" t="inlineStr">
        <is>
          <t>Measured</t>
        </is>
      </c>
      <c r="E478" t="inlineStr">
        <is>
          <t>Not coded</t>
        </is>
      </c>
      <c r="F478"/>
      <c r="G478" t="n">
        <v>99.0</v>
      </c>
      <c r="H478"/>
      <c r="I478"/>
      <c r="J478"/>
      <c r="K478"/>
      <c r="L478" t="inlineStr">
        <is>
          <t>Pimephales promelas</t>
        </is>
      </c>
      <c r="M478" t="inlineStr">
        <is>
          <t>Fathead Minnow</t>
        </is>
      </c>
      <c r="N478"/>
      <c r="O478"/>
      <c r="P478"/>
      <c r="Q478"/>
      <c r="R478"/>
      <c r="S478"/>
      <c r="T478"/>
      <c r="U478"/>
      <c r="V478" t="inlineStr">
        <is>
          <t>Flow-through</t>
        </is>
      </c>
      <c r="W478" t="inlineStr">
        <is>
          <t>Fresh water</t>
        </is>
      </c>
      <c r="X478" t="inlineStr">
        <is>
          <t>Lab</t>
        </is>
      </c>
      <c r="Y478" t="n">
        <v>7.0</v>
      </c>
      <c r="Z478" t="inlineStr">
        <is>
          <t>Active ingredient</t>
        </is>
      </c>
      <c r="AA478" t="inlineStr">
        <is>
          <t>&gt;</t>
        </is>
      </c>
      <c r="AB478" t="n">
        <v>1.4</v>
      </c>
      <c r="AC478"/>
      <c r="AD478"/>
      <c r="AE478"/>
      <c r="AF478"/>
      <c r="AG478" t="inlineStr">
        <is>
          <t>AI mg/L</t>
        </is>
      </c>
      <c r="AH478"/>
      <c r="AI478"/>
      <c r="AJ478"/>
      <c r="AK478"/>
      <c r="AL478"/>
      <c r="AM478"/>
      <c r="AN478"/>
      <c r="AO478"/>
      <c r="AP478"/>
      <c r="AQ478"/>
      <c r="AR478"/>
      <c r="AS478"/>
      <c r="AT478"/>
      <c r="AU478"/>
      <c r="AV478"/>
      <c r="AW478"/>
      <c r="AX478" t="inlineStr">
        <is>
          <t>Mortality</t>
        </is>
      </c>
      <c r="AY478" t="inlineStr">
        <is>
          <t>Mortality</t>
        </is>
      </c>
      <c r="AZ478" t="inlineStr">
        <is>
          <t>LC50</t>
        </is>
      </c>
      <c r="BA478"/>
      <c r="BB478" t="n">
        <v>4.0</v>
      </c>
      <c r="BC478"/>
      <c r="BD478"/>
      <c r="BE478"/>
      <c r="BF478"/>
      <c r="BG478" t="inlineStr">
        <is>
          <t>Day(s)</t>
        </is>
      </c>
      <c r="BH478" t="inlineStr">
        <is>
          <t>Active ingredient</t>
        </is>
      </c>
      <c r="BI478" t="inlineStr">
        <is>
          <t>DTXSID3021774</t>
        </is>
      </c>
      <c r="BJ478"/>
      <c r="BK478"/>
      <c r="BL478"/>
      <c r="BM478"/>
      <c r="BN478"/>
      <c r="BO478"/>
      <c r="BP478"/>
      <c r="BQ478"/>
      <c r="BR478"/>
      <c r="BS478"/>
      <c r="BT478" t="inlineStr">
        <is>
          <t>--</t>
        </is>
      </c>
      <c r="BU478"/>
      <c r="BV478"/>
      <c r="BW478"/>
      <c r="BX478"/>
      <c r="BY478"/>
      <c r="BZ478"/>
      <c r="CA478"/>
      <c r="CB478"/>
      <c r="CC478"/>
      <c r="CD478"/>
      <c r="CE478"/>
      <c r="CF478"/>
      <c r="CG478"/>
      <c r="CH478"/>
      <c r="CI478" t="inlineStr">
        <is>
          <t xml:space="preserve"> DNUM/7//DOSES/0.10/0.16/0.29/0.45/0.71/1.4 mg/L//TESTID/2//</t>
        </is>
      </c>
      <c r="CJ478" t="inlineStr">
        <is>
          <t xml:space="preserve">   DNUM/7//DOSES/0.10/0.16/0.29/0.45/0.71/1.4 mg/L//TESTID/2//</t>
        </is>
      </c>
      <c r="CK478" t="inlineStr">
        <is>
          <t>Turner,L.W.</t>
        </is>
      </c>
      <c r="CL478" t="n">
        <v>9994.0</v>
      </c>
      <c r="CM478" t="inlineStr">
        <is>
          <t>Acute Toxicity of Selected Chemicals to Fathead Minnow, Water Flea and Mysid Shrimp Under Static and Flow-Through Test Conditions</t>
        </is>
      </c>
      <c r="CN478" t="inlineStr">
        <is>
          <t>Final Rep.Coop.Agreement 807479-01-0, U.S.EPA, Off.of Pestic.and Toxic Subst., Washington, DC:258 p.</t>
        </is>
      </c>
      <c r="CO478" t="n">
        <v>1982.0</v>
      </c>
      <c r="CP478" t="inlineStr">
        <is>
          <t>Turner,L.W. (1982). Acute Toxicity of Selected Chemicals to Fathead Minnow, Water Flea and Mysid Shrimp Under Static and Flow-Through Test Conditions. Final Rep.Coop.Agreement 807479-01-0, U.S.EPA, Off.of Pestic.and Toxic Subst., Washington, DC, 258 p. ECOREF#:9994</t>
        </is>
      </c>
    </row>
    <row r="479">
      <c r="A479" t="n">
        <v>83329.0</v>
      </c>
      <c r="B479" t="inlineStr">
        <is>
          <t>Acenaphthene</t>
        </is>
      </c>
      <c r="C479"/>
      <c r="D479" t="inlineStr">
        <is>
          <t>Measured</t>
        </is>
      </c>
      <c r="E479" t="inlineStr">
        <is>
          <t>Not coded</t>
        </is>
      </c>
      <c r="F479"/>
      <c r="G479" t="n">
        <v>99.0</v>
      </c>
      <c r="H479"/>
      <c r="I479"/>
      <c r="J479"/>
      <c r="K479"/>
      <c r="L479" t="inlineStr">
        <is>
          <t>Pimephales promelas</t>
        </is>
      </c>
      <c r="M479" t="inlineStr">
        <is>
          <t>Fathead Minnow</t>
        </is>
      </c>
      <c r="N479"/>
      <c r="O479"/>
      <c r="P479"/>
      <c r="Q479"/>
      <c r="R479" t="n">
        <v>32.0</v>
      </c>
      <c r="S479"/>
      <c r="T479" t="n">
        <v>33.0</v>
      </c>
      <c r="U479" t="inlineStr">
        <is>
          <t>Day(s)</t>
        </is>
      </c>
      <c r="V479" t="inlineStr">
        <is>
          <t>Flow-through</t>
        </is>
      </c>
      <c r="W479" t="inlineStr">
        <is>
          <t>Fresh water</t>
        </is>
      </c>
      <c r="X479" t="inlineStr">
        <is>
          <t>Lab</t>
        </is>
      </c>
      <c r="Y479"/>
      <c r="Z479" t="inlineStr">
        <is>
          <t>Active ingredient</t>
        </is>
      </c>
      <c r="AA479"/>
      <c r="AB479" t="n">
        <v>1.6</v>
      </c>
      <c r="AC479"/>
      <c r="AD479" t="n">
        <v>1.56</v>
      </c>
      <c r="AE479"/>
      <c r="AF479" t="n">
        <v>1.63</v>
      </c>
      <c r="AG479" t="inlineStr">
        <is>
          <t>AI mg/L</t>
        </is>
      </c>
      <c r="AH479"/>
      <c r="AI479"/>
      <c r="AJ479"/>
      <c r="AK479"/>
      <c r="AL479"/>
      <c r="AM479"/>
      <c r="AN479"/>
      <c r="AO479"/>
      <c r="AP479"/>
      <c r="AQ479"/>
      <c r="AR479"/>
      <c r="AS479"/>
      <c r="AT479"/>
      <c r="AU479"/>
      <c r="AV479"/>
      <c r="AW479"/>
      <c r="AX479" t="inlineStr">
        <is>
          <t>Mortality</t>
        </is>
      </c>
      <c r="AY479" t="inlineStr">
        <is>
          <t>Mortality</t>
        </is>
      </c>
      <c r="AZ479" t="inlineStr">
        <is>
          <t>LC50</t>
        </is>
      </c>
      <c r="BA479"/>
      <c r="BB479" t="n">
        <v>4.0</v>
      </c>
      <c r="BC479"/>
      <c r="BD479"/>
      <c r="BE479"/>
      <c r="BF479"/>
      <c r="BG479" t="inlineStr">
        <is>
          <t>Day(s)</t>
        </is>
      </c>
      <c r="BH479" t="inlineStr">
        <is>
          <t>Pure</t>
        </is>
      </c>
      <c r="BI479" t="inlineStr">
        <is>
          <t>DTXSID3021774</t>
        </is>
      </c>
      <c r="BJ479" t="inlineStr">
        <is>
          <t>10.1016/0147-6513(83)90005-2</t>
        </is>
      </c>
      <c r="BK479"/>
      <c r="BL479"/>
      <c r="BM479"/>
      <c r="BN479"/>
      <c r="BO479"/>
      <c r="BP479"/>
      <c r="BQ479"/>
      <c r="BR479"/>
      <c r="BS479"/>
      <c r="BT479" t="inlineStr">
        <is>
          <t>--</t>
        </is>
      </c>
      <c r="BU479"/>
      <c r="BV479"/>
      <c r="BW479"/>
      <c r="BX479"/>
      <c r="BY479"/>
      <c r="BZ479"/>
      <c r="CA479"/>
      <c r="CB479"/>
      <c r="CC479"/>
      <c r="CD479"/>
      <c r="CE479"/>
      <c r="CF479"/>
      <c r="CG479"/>
      <c r="CH479"/>
      <c r="CI479" t="inlineStr">
        <is>
          <t xml:space="preserve"> CONTR/CARRIER, NO MORT//NOT FED, 16 H PHOTO, 480000 LUX// </t>
        </is>
      </c>
      <c r="CJ479" t="inlineStr">
        <is>
          <t xml:space="preserve">   CONTR/CARRIER, NO MORT//NOT FED, 16 H PHOTO, 480000 LUX// </t>
        </is>
      </c>
      <c r="CK479" t="inlineStr">
        <is>
          <t>Holcombe,G.W., G.L. Phipps, and J.T. Fiandt</t>
        </is>
      </c>
      <c r="CL479" t="n">
        <v>10417.0</v>
      </c>
      <c r="CM479" t="inlineStr">
        <is>
          <t>Toxicity of Selected Priority Pollutants to Various Aquatic Organisms</t>
        </is>
      </c>
      <c r="CN479" t="inlineStr">
        <is>
          <t>Ecotoxicol. Environ. Saf.7(4): 400-409</t>
        </is>
      </c>
      <c r="CO479" t="n">
        <v>1983.0</v>
      </c>
      <c r="CP479" t="inlineStr">
        <is>
          <t>Holcombe,G.W., G.L. Phipps, and J.T. Fiandt (1983). Toxicity of Selected Priority Pollutants to Various Aquatic Organisms. Ecotoxicol. Environ. Saf., 7, (4), 400-409. doi:10.1016/0147-6513(83)90005-2. ECOREF#:10417</t>
        </is>
      </c>
    </row>
    <row r="480">
      <c r="A480" t="n">
        <v>83329.0</v>
      </c>
      <c r="B480" t="inlineStr">
        <is>
          <t>Acenaphthene</t>
        </is>
      </c>
      <c r="C480"/>
      <c r="D480" t="inlineStr">
        <is>
          <t>Measured</t>
        </is>
      </c>
      <c r="E480" t="inlineStr">
        <is>
          <t>Not reported</t>
        </is>
      </c>
      <c r="F480"/>
      <c r="G480" t="n">
        <v>99.0</v>
      </c>
      <c r="H480"/>
      <c r="I480"/>
      <c r="J480"/>
      <c r="K480"/>
      <c r="L480" t="inlineStr">
        <is>
          <t>Pimephales promelas</t>
        </is>
      </c>
      <c r="M480" t="inlineStr">
        <is>
          <t>Fathead Minnow</t>
        </is>
      </c>
      <c r="N480"/>
      <c r="O480"/>
      <c r="P480" t="n">
        <v>32.0</v>
      </c>
      <c r="Q480"/>
      <c r="R480"/>
      <c r="S480"/>
      <c r="T480"/>
      <c r="U480" t="inlineStr">
        <is>
          <t>Day(s)</t>
        </is>
      </c>
      <c r="V480" t="inlineStr">
        <is>
          <t>Flow-through</t>
        </is>
      </c>
      <c r="W480" t="inlineStr">
        <is>
          <t>Fresh water</t>
        </is>
      </c>
      <c r="X480" t="inlineStr">
        <is>
          <t>Lab</t>
        </is>
      </c>
      <c r="Y480"/>
      <c r="Z480" t="inlineStr">
        <is>
          <t>Active ingredient</t>
        </is>
      </c>
      <c r="AA480"/>
      <c r="AB480" t="n">
        <v>1.73</v>
      </c>
      <c r="AC480"/>
      <c r="AD480" t="n">
        <v>1.7</v>
      </c>
      <c r="AE480"/>
      <c r="AF480" t="n">
        <v>1.77</v>
      </c>
      <c r="AG480" t="inlineStr">
        <is>
          <t>AI mg/L</t>
        </is>
      </c>
      <c r="AH480"/>
      <c r="AI480"/>
      <c r="AJ480"/>
      <c r="AK480"/>
      <c r="AL480"/>
      <c r="AM480"/>
      <c r="AN480"/>
      <c r="AO480"/>
      <c r="AP480"/>
      <c r="AQ480"/>
      <c r="AR480"/>
      <c r="AS480"/>
      <c r="AT480"/>
      <c r="AU480"/>
      <c r="AV480"/>
      <c r="AW480"/>
      <c r="AX480" t="inlineStr">
        <is>
          <t>Mortality</t>
        </is>
      </c>
      <c r="AY480" t="inlineStr">
        <is>
          <t>Mortality</t>
        </is>
      </c>
      <c r="AZ480" t="inlineStr">
        <is>
          <t>LC50</t>
        </is>
      </c>
      <c r="BA480"/>
      <c r="BB480" t="n">
        <v>4.0</v>
      </c>
      <c r="BC480"/>
      <c r="BD480"/>
      <c r="BE480"/>
      <c r="BF480"/>
      <c r="BG480" t="inlineStr">
        <is>
          <t>Day(s)</t>
        </is>
      </c>
      <c r="BH480"/>
      <c r="BI480" t="inlineStr">
        <is>
          <t>DTXSID3021774</t>
        </is>
      </c>
      <c r="BJ480"/>
      <c r="BK480"/>
      <c r="BL480" t="inlineStr">
        <is>
          <t>Acute</t>
        </is>
      </c>
      <c r="BM480"/>
      <c r="BN480"/>
      <c r="BO480"/>
      <c r="BP480"/>
      <c r="BQ480"/>
      <c r="BR480"/>
      <c r="BS480"/>
      <c r="BT480" t="inlineStr">
        <is>
          <t>--</t>
        </is>
      </c>
      <c r="BU480"/>
      <c r="BV480"/>
      <c r="BW480"/>
      <c r="BX480"/>
      <c r="BY480"/>
      <c r="BZ480"/>
      <c r="CA480"/>
      <c r="CB480"/>
      <c r="CC480"/>
      <c r="CD480"/>
      <c r="CE480"/>
      <c r="CF480"/>
      <c r="CG480"/>
      <c r="CH480"/>
      <c r="CI480"/>
      <c r="CJ480" t="inlineStr">
        <is>
          <t xml:space="preserve">SOURCE/US EPA ENVIRONMENTAL RESEARCH LABORATORY DULUTH AND THE UNIVERSITY OF WISCONSIN SUPERIOR//MEDIA/FILTERED LAKE SUPERIOR WATER OR DECHLORINATED CITY OF SUPERIOR WISCONSIN WATER//   </t>
        </is>
      </c>
      <c r="CK480" t="inlineStr">
        <is>
          <t>Geiger,D.L., C.E. Northcott, D.J. Call, and L.T. Brooke</t>
        </is>
      </c>
      <c r="CL480" t="n">
        <v>12447.0</v>
      </c>
      <c r="CM480" t="inlineStr">
        <is>
          <t>Acute Toxicities of Organic Chemicals to Fathead Minnows (Pimephales promelas), Volume II</t>
        </is>
      </c>
      <c r="CN480" t="inlineStr">
        <is>
          <t>Center for Lake Superior Environmental Studies, University of Wisconsin, Superior, WI:326 p.</t>
        </is>
      </c>
      <c r="CO480" t="n">
        <v>1985.0</v>
      </c>
      <c r="CP480" t="inlineStr">
        <is>
          <t>Geiger,D.L., C.E. Northcott, D.J. Call, and L.T. Brooke (1985). Acute Toxicities of Organic Chemicals to Fathead Minnows (Pimephales promelas), Volume II. Center for Lake Superior Environmental Studies, University of Wisconsin, Superior, WI, 326 p. ECOREF#:12447</t>
        </is>
      </c>
    </row>
    <row r="481">
      <c r="A481" t="n">
        <v>83329.0</v>
      </c>
      <c r="B481" t="inlineStr">
        <is>
          <t>Acenaphthene</t>
        </is>
      </c>
      <c r="C481"/>
      <c r="D481" t="inlineStr">
        <is>
          <t>Unmeasured</t>
        </is>
      </c>
      <c r="E481" t="inlineStr">
        <is>
          <t>Not reported</t>
        </is>
      </c>
      <c r="F481"/>
      <c r="G481"/>
      <c r="H481"/>
      <c r="I481"/>
      <c r="J481"/>
      <c r="K481"/>
      <c r="L481" t="inlineStr">
        <is>
          <t>Pimephales promelas</t>
        </is>
      </c>
      <c r="M481" t="inlineStr">
        <is>
          <t>Fathead Minnow</t>
        </is>
      </c>
      <c r="N481"/>
      <c r="O481"/>
      <c r="P481" t="n">
        <v>5.0</v>
      </c>
      <c r="Q481"/>
      <c r="R481"/>
      <c r="S481"/>
      <c r="T481"/>
      <c r="U481" t="inlineStr">
        <is>
          <t>Month(s)</t>
        </is>
      </c>
      <c r="V481" t="inlineStr">
        <is>
          <t>Static</t>
        </is>
      </c>
      <c r="W481" t="inlineStr">
        <is>
          <t>Fresh water</t>
        </is>
      </c>
      <c r="X481" t="inlineStr">
        <is>
          <t>Lab</t>
        </is>
      </c>
      <c r="Y481"/>
      <c r="Z481" t="inlineStr">
        <is>
          <t>Formulation</t>
        </is>
      </c>
      <c r="AA481"/>
      <c r="AB481" t="n">
        <v>3.7</v>
      </c>
      <c r="AC481"/>
      <c r="AD481"/>
      <c r="AE481"/>
      <c r="AF481"/>
      <c r="AG481" t="inlineStr">
        <is>
          <t>AI mg/L</t>
        </is>
      </c>
      <c r="AH481"/>
      <c r="AI481"/>
      <c r="AJ481"/>
      <c r="AK481"/>
      <c r="AL481"/>
      <c r="AM481"/>
      <c r="AN481"/>
      <c r="AO481"/>
      <c r="AP481"/>
      <c r="AQ481"/>
      <c r="AR481"/>
      <c r="AS481"/>
      <c r="AT481"/>
      <c r="AU481"/>
      <c r="AV481"/>
      <c r="AW481"/>
      <c r="AX481" t="inlineStr">
        <is>
          <t>Mortality</t>
        </is>
      </c>
      <c r="AY481" t="inlineStr">
        <is>
          <t>Mortality</t>
        </is>
      </c>
      <c r="AZ481" t="inlineStr">
        <is>
          <t>LC50</t>
        </is>
      </c>
      <c r="BA481"/>
      <c r="BB481" t="n">
        <v>4.0</v>
      </c>
      <c r="BC481"/>
      <c r="BD481"/>
      <c r="BE481"/>
      <c r="BF481"/>
      <c r="BG481" t="inlineStr">
        <is>
          <t>Day(s)</t>
        </is>
      </c>
      <c r="BH481"/>
      <c r="BI481" t="inlineStr">
        <is>
          <t>DTXSID3021774</t>
        </is>
      </c>
      <c r="BJ481"/>
      <c r="BK481"/>
      <c r="BL481"/>
      <c r="BM481"/>
      <c r="BN481"/>
      <c r="BO481"/>
      <c r="BP481"/>
      <c r="BQ481"/>
      <c r="BR481"/>
      <c r="BS481"/>
      <c r="BT481" t="inlineStr">
        <is>
          <t>--</t>
        </is>
      </c>
      <c r="BU481"/>
      <c r="BV481"/>
      <c r="BW481"/>
      <c r="BX481"/>
      <c r="BY481"/>
      <c r="BZ481"/>
      <c r="CA481"/>
      <c r="CB481"/>
      <c r="CC481"/>
      <c r="CD481"/>
      <c r="CE481"/>
      <c r="CF481"/>
      <c r="CG481"/>
      <c r="CH481"/>
      <c r="CI481"/>
      <c r="CJ481" t="inlineStr">
        <is>
          <t xml:space="preserve">SOURCE/CULTURED IN LABORATORY FOR 5 YEARS//   </t>
        </is>
      </c>
      <c r="CK481" t="inlineStr">
        <is>
          <t>The Academy of Natural Sciences</t>
        </is>
      </c>
      <c r="CL481" t="n">
        <v>60679.0</v>
      </c>
      <c r="CM481" t="inlineStr">
        <is>
          <t>Early Life Stage Studies Using the Fathead Minnow (Pimephales promelas) to Assess the Effects of Isophorone and Acenaphthene</t>
        </is>
      </c>
      <c r="CN481" t="inlineStr">
        <is>
          <t>Div.Limnol.Ecol., Philadelphia, PA, Manuscript Submission to U.S.EPA, Cincinnati, OH:27 p.</t>
        </is>
      </c>
      <c r="CO481" t="n">
        <v>1981.0</v>
      </c>
      <c r="CP481" t="inlineStr">
        <is>
          <t>The Academy of Natural Sciences (1981). Early Life Stage Studies Using the Fathead Minnow (Pimephales promelas) to Assess the Effects of Isophorone and Acenaphthene. Div.Limnol.Ecol., Philadelphia, PA, Manuscript Submission to U.S.EPA, Cincinnati, OH, 27 p. ECOREF#:60679</t>
        </is>
      </c>
    </row>
    <row r="482">
      <c r="A482" t="n">
        <v>83341.0</v>
      </c>
      <c r="B482" t="inlineStr">
        <is>
          <t>3-Methylindole</t>
        </is>
      </c>
      <c r="C482"/>
      <c r="D482" t="inlineStr">
        <is>
          <t>Measured</t>
        </is>
      </c>
      <c r="E482" t="inlineStr">
        <is>
          <t>Not coded</t>
        </is>
      </c>
      <c r="F482"/>
      <c r="G482" t="n">
        <v>98.0</v>
      </c>
      <c r="H482"/>
      <c r="I482"/>
      <c r="J482"/>
      <c r="K482"/>
      <c r="L482" t="inlineStr">
        <is>
          <t>Pimephales promelas</t>
        </is>
      </c>
      <c r="M482" t="inlineStr">
        <is>
          <t>Fathead Minnow</t>
        </is>
      </c>
      <c r="N482"/>
      <c r="O482"/>
      <c r="P482" t="n">
        <v>30.0</v>
      </c>
      <c r="Q482"/>
      <c r="R482"/>
      <c r="S482"/>
      <c r="T482"/>
      <c r="U482" t="inlineStr">
        <is>
          <t>Day(s)</t>
        </is>
      </c>
      <c r="V482" t="inlineStr">
        <is>
          <t>Flow-through</t>
        </is>
      </c>
      <c r="W482" t="inlineStr">
        <is>
          <t>Fresh water</t>
        </is>
      </c>
      <c r="X482" t="inlineStr">
        <is>
          <t>Lab</t>
        </is>
      </c>
      <c r="Y482"/>
      <c r="Z482" t="inlineStr">
        <is>
          <t>Active ingredient</t>
        </is>
      </c>
      <c r="AA482"/>
      <c r="AB482" t="n">
        <v>8.84</v>
      </c>
      <c r="AC482"/>
      <c r="AD482" t="n">
        <v>7.35</v>
      </c>
      <c r="AE482"/>
      <c r="AF482" t="n">
        <v>10.6</v>
      </c>
      <c r="AG482" t="inlineStr">
        <is>
          <t>AI mg/L</t>
        </is>
      </c>
      <c r="AH482"/>
      <c r="AI482"/>
      <c r="AJ482"/>
      <c r="AK482"/>
      <c r="AL482"/>
      <c r="AM482"/>
      <c r="AN482"/>
      <c r="AO482"/>
      <c r="AP482"/>
      <c r="AQ482"/>
      <c r="AR482"/>
      <c r="AS482"/>
      <c r="AT482"/>
      <c r="AU482"/>
      <c r="AV482"/>
      <c r="AW482"/>
      <c r="AX482" t="inlineStr">
        <is>
          <t>Mortality</t>
        </is>
      </c>
      <c r="AY482" t="inlineStr">
        <is>
          <t>Mortality</t>
        </is>
      </c>
      <c r="AZ482" t="inlineStr">
        <is>
          <t>LC50</t>
        </is>
      </c>
      <c r="BA482"/>
      <c r="BB482" t="n">
        <v>4.0</v>
      </c>
      <c r="BC482"/>
      <c r="BD482"/>
      <c r="BE482"/>
      <c r="BF482"/>
      <c r="BG482" t="inlineStr">
        <is>
          <t>Day(s)</t>
        </is>
      </c>
      <c r="BH482" t="inlineStr">
        <is>
          <t>Pure</t>
        </is>
      </c>
      <c r="BI482" t="inlineStr">
        <is>
          <t>DTXSID8021775</t>
        </is>
      </c>
      <c r="BJ482"/>
      <c r="BK482"/>
      <c r="BL482"/>
      <c r="BM482"/>
      <c r="BN482"/>
      <c r="BO482"/>
      <c r="BP482"/>
      <c r="BQ482"/>
      <c r="BR482"/>
      <c r="BS482"/>
      <c r="BT482" t="inlineStr">
        <is>
          <t>--</t>
        </is>
      </c>
      <c r="BU482"/>
      <c r="BV482"/>
      <c r="BW482"/>
      <c r="BX482"/>
      <c r="BY482"/>
      <c r="BZ482"/>
      <c r="CA482"/>
      <c r="CB482"/>
      <c r="CC482"/>
      <c r="CD482"/>
      <c r="CE482"/>
      <c r="CF482"/>
      <c r="CG482"/>
      <c r="CH482"/>
      <c r="CI482" t="inlineStr">
        <is>
          <t xml:space="preserve"> Affected fish lost schooling behavior, were hyperactive and overreactive to external stimuli, had increased respiration and rigid musculature.  They also had convulsions, wereSE// darkly colored and lost equilibrium prior to death. </t>
        </is>
      </c>
      <c r="CJ482" t="inlineStr">
        <is>
          <t xml:space="preserve">   Affected fish lost schooling behavior, were hyperactive and overreactive to external stimuli, had increased respiration and rigid musculature.  They also had convulsions, wereSE// darkly colored and lost equilibrium prior to death. </t>
        </is>
      </c>
      <c r="CK482" t="inlineStr">
        <is>
          <t>Geiger,D.L., L.T. Brooke, and D.J. Call</t>
        </is>
      </c>
      <c r="CL482" t="n">
        <v>3217.0</v>
      </c>
      <c r="CM482" t="inlineStr">
        <is>
          <t>Acute Toxicities of Organic Chemicals to Fathead Minnows (Pimephales promelas), Volume V</t>
        </is>
      </c>
      <c r="CN482" t="inlineStr">
        <is>
          <t>Center for Lake Superior Environmental Studies, University of Wisconsin, Superior, WI:332 p.</t>
        </is>
      </c>
      <c r="CO482" t="n">
        <v>1990.0</v>
      </c>
      <c r="CP482" t="inlineStr">
        <is>
          <t>Geiger,D.L., L.T. Brooke, and D.J. Call (1990). Acute Toxicities of Organic Chemicals to Fathead Minnows (Pimephales promelas), Volume V. Center for Lake Superior Environmental Studies, University of Wisconsin, Superior, WI, 332 p. ECOREF#:3217</t>
        </is>
      </c>
    </row>
    <row r="483">
      <c r="A483" t="n">
        <v>83794.0</v>
      </c>
      <c r="B483" t="inlineStr">
        <is>
          <t>[2R-(2-alpha, 6a-alpha, 12a-alpha)]-1,2,12,12a-Tetrahydro-8,9-dimethoxy-2-(1-methylethenyl)-[1]-benzopyrano[3,4-b]furo[2,3-h][1]benzopyran-6(6aH)-one</t>
        </is>
      </c>
      <c r="C483"/>
      <c r="D483" t="inlineStr">
        <is>
          <t>Unmeasured</t>
        </is>
      </c>
      <c r="E483" t="inlineStr">
        <is>
          <t>Not coded</t>
        </is>
      </c>
      <c r="F483"/>
      <c r="G483" t="n">
        <v>5.0</v>
      </c>
      <c r="H483"/>
      <c r="I483"/>
      <c r="J483"/>
      <c r="K483"/>
      <c r="L483" t="inlineStr">
        <is>
          <t>Pimephales promelas</t>
        </is>
      </c>
      <c r="M483" t="inlineStr">
        <is>
          <t>Fathead Minnow</t>
        </is>
      </c>
      <c r="N483"/>
      <c r="O483"/>
      <c r="P483"/>
      <c r="Q483"/>
      <c r="R483"/>
      <c r="S483"/>
      <c r="T483"/>
      <c r="U483"/>
      <c r="V483" t="inlineStr">
        <is>
          <t>Static</t>
        </is>
      </c>
      <c r="W483" t="inlineStr">
        <is>
          <t>Fresh water</t>
        </is>
      </c>
      <c r="X483" t="inlineStr">
        <is>
          <t>Lab</t>
        </is>
      </c>
      <c r="Y483"/>
      <c r="Z483" t="inlineStr">
        <is>
          <t>Active ingredient</t>
        </is>
      </c>
      <c r="AA483"/>
      <c r="AB483" t="n">
        <v>0.0125</v>
      </c>
      <c r="AC483"/>
      <c r="AD483" t="n">
        <v>0.0099</v>
      </c>
      <c r="AE483"/>
      <c r="AF483" t="n">
        <v>0.0157</v>
      </c>
      <c r="AG483" t="inlineStr">
        <is>
          <t>AI mg/L</t>
        </is>
      </c>
      <c r="AH483"/>
      <c r="AI483"/>
      <c r="AJ483"/>
      <c r="AK483"/>
      <c r="AL483"/>
      <c r="AM483"/>
      <c r="AN483"/>
      <c r="AO483"/>
      <c r="AP483"/>
      <c r="AQ483"/>
      <c r="AR483"/>
      <c r="AS483"/>
      <c r="AT483"/>
      <c r="AU483"/>
      <c r="AV483"/>
      <c r="AW483"/>
      <c r="AX483" t="inlineStr">
        <is>
          <t>Mortality</t>
        </is>
      </c>
      <c r="AY483" t="inlineStr">
        <is>
          <t>Mortality</t>
        </is>
      </c>
      <c r="AZ483" t="inlineStr">
        <is>
          <t>LC50</t>
        </is>
      </c>
      <c r="BA483"/>
      <c r="BB483" t="n">
        <v>4.0</v>
      </c>
      <c r="BC483"/>
      <c r="BD483"/>
      <c r="BE483"/>
      <c r="BF483"/>
      <c r="BG483" t="inlineStr">
        <is>
          <t>Day(s)</t>
        </is>
      </c>
      <c r="BH483" t="inlineStr">
        <is>
          <t>Active ingredient</t>
        </is>
      </c>
      <c r="BI483" t="inlineStr">
        <is>
          <t>DTXSID6021248</t>
        </is>
      </c>
      <c r="BJ483" t="inlineStr">
        <is>
          <t>10.1577/1548-8659(1982)2&lt;301:EOAAPA&gt;2.0.CO;2</t>
        </is>
      </c>
      <c r="BK483"/>
      <c r="BL483"/>
      <c r="BM483"/>
      <c r="BN483"/>
      <c r="BO483"/>
      <c r="BP483"/>
      <c r="BQ483"/>
      <c r="BR483"/>
      <c r="BS483"/>
      <c r="BT483" t="inlineStr">
        <is>
          <t>--</t>
        </is>
      </c>
      <c r="BU483"/>
      <c r="BV483"/>
      <c r="BW483"/>
      <c r="BX483"/>
      <c r="BY483"/>
      <c r="BZ483"/>
      <c r="CA483"/>
      <c r="CB483"/>
      <c r="CC483"/>
      <c r="CD483"/>
      <c r="CE483"/>
      <c r="CF483"/>
      <c r="CG483"/>
      <c r="CH483"/>
      <c r="CI483"/>
      <c r="CJ483"/>
      <c r="CK483" t="inlineStr">
        <is>
          <t>Gilderhus,P.A.</t>
        </is>
      </c>
      <c r="CL483" t="n">
        <v>15277.0</v>
      </c>
      <c r="CM483" t="inlineStr">
        <is>
          <t>Effects of an Aquatic Plant and Suspended Clay on the Activity of Fish Toxicants</t>
        </is>
      </c>
      <c r="CN483" t="inlineStr">
        <is>
          <t>N. Am. J. Fish. Manag.2:301-306</t>
        </is>
      </c>
      <c r="CO483" t="n">
        <v>1982.0</v>
      </c>
      <c r="CP483" t="inlineStr">
        <is>
          <t>Gilderhus,P.A. (1982). Effects of an Aquatic Plant and Suspended Clay on the Activity of Fish Toxicants. N. Am. J. Fish. Manag., 2, 301-306. doi:10.1577/1548-8659(1982)2&lt;301:EOAAPA&gt;2.0.CO;2. ECOREF#:15277</t>
        </is>
      </c>
    </row>
    <row r="484">
      <c r="A484" t="n">
        <v>83794.0</v>
      </c>
      <c r="B484" t="inlineStr">
        <is>
          <t>[2R-(2-alpha, 6a-alpha, 12a-alpha)]-1,2,12,12a-Tetrahydro-8,9-dimethoxy-2-(1-methylethenyl)-[1]-benzopyrano[3,4-b]furo[2,3-h][1]benzopyran-6(6aH)-one</t>
        </is>
      </c>
      <c r="C484"/>
      <c r="D484" t="inlineStr">
        <is>
          <t>Unmeasured</t>
        </is>
      </c>
      <c r="E484" t="inlineStr">
        <is>
          <t>Not coded</t>
        </is>
      </c>
      <c r="F484"/>
      <c r="G484"/>
      <c r="H484"/>
      <c r="I484"/>
      <c r="J484"/>
      <c r="K484"/>
      <c r="L484" t="inlineStr">
        <is>
          <t>Pimephales promelas</t>
        </is>
      </c>
      <c r="M484" t="inlineStr">
        <is>
          <t>Fathead Minnow</t>
        </is>
      </c>
      <c r="N484"/>
      <c r="O484"/>
      <c r="P484"/>
      <c r="Q484"/>
      <c r="R484"/>
      <c r="S484"/>
      <c r="T484"/>
      <c r="U484"/>
      <c r="V484" t="inlineStr">
        <is>
          <t>Aquatic, unspecified</t>
        </is>
      </c>
      <c r="W484" t="inlineStr">
        <is>
          <t>Fresh water</t>
        </is>
      </c>
      <c r="X484" t="inlineStr">
        <is>
          <t>Lab</t>
        </is>
      </c>
      <c r="Y484"/>
      <c r="Z484" t="inlineStr">
        <is>
          <t>Active ingredient</t>
        </is>
      </c>
      <c r="AA484"/>
      <c r="AB484" t="n">
        <v>0.006</v>
      </c>
      <c r="AC484"/>
      <c r="AD484"/>
      <c r="AE484"/>
      <c r="AF484"/>
      <c r="AG484" t="inlineStr">
        <is>
          <t>AI mg/L</t>
        </is>
      </c>
      <c r="AH484"/>
      <c r="AI484"/>
      <c r="AJ484"/>
      <c r="AK484"/>
      <c r="AL484"/>
      <c r="AM484"/>
      <c r="AN484"/>
      <c r="AO484"/>
      <c r="AP484"/>
      <c r="AQ484"/>
      <c r="AR484"/>
      <c r="AS484"/>
      <c r="AT484"/>
      <c r="AU484"/>
      <c r="AV484"/>
      <c r="AW484"/>
      <c r="AX484" t="inlineStr">
        <is>
          <t>Mortality</t>
        </is>
      </c>
      <c r="AY484" t="inlineStr">
        <is>
          <t>Mortality</t>
        </is>
      </c>
      <c r="AZ484" t="inlineStr">
        <is>
          <t>LC50</t>
        </is>
      </c>
      <c r="BA484"/>
      <c r="BB484" t="n">
        <v>4.0</v>
      </c>
      <c r="BC484"/>
      <c r="BD484"/>
      <c r="BE484"/>
      <c r="BF484"/>
      <c r="BG484" t="inlineStr">
        <is>
          <t>Day(s)</t>
        </is>
      </c>
      <c r="BH484"/>
      <c r="BI484" t="inlineStr">
        <is>
          <t>DTXSID6021248</t>
        </is>
      </c>
      <c r="BJ484" t="inlineStr">
        <is>
          <t>10.1002/j.1551-8833.1960.tb00630.x</t>
        </is>
      </c>
      <c r="BK484"/>
      <c r="BL484"/>
      <c r="BM484"/>
      <c r="BN484"/>
      <c r="BO484"/>
      <c r="BP484"/>
      <c r="BQ484"/>
      <c r="BR484"/>
      <c r="BS484"/>
      <c r="BT484" t="inlineStr">
        <is>
          <t>--</t>
        </is>
      </c>
      <c r="BU484"/>
      <c r="BV484"/>
      <c r="BW484"/>
      <c r="BX484"/>
      <c r="BY484"/>
      <c r="BZ484"/>
      <c r="CA484"/>
      <c r="CB484"/>
      <c r="CC484"/>
      <c r="CD484"/>
      <c r="CE484"/>
      <c r="CF484"/>
      <c r="CG484"/>
      <c r="CH484"/>
      <c r="CI484" t="inlineStr">
        <is>
          <t xml:space="preserve"> O EFCT CONT/ODOR REMOVAL//ENDPT/TLM// </t>
        </is>
      </c>
      <c r="CJ484" t="inlineStr">
        <is>
          <t xml:space="preserve">   O EFCT CONT/ODOR REMOVAL//ENDPT/TLM// </t>
        </is>
      </c>
      <c r="CK484" t="inlineStr">
        <is>
          <t>Cohen,J.M., L.J. Kamphake, A.E. Lemke, C. Henderson, and R.L. Woodward</t>
        </is>
      </c>
      <c r="CL484" t="n">
        <v>2082.0</v>
      </c>
      <c r="CM484" t="inlineStr">
        <is>
          <t>Effect of Fish Poisons on Water Supplies.  Part 1.  Removal of Toxic Materials</t>
        </is>
      </c>
      <c r="CN484" t="inlineStr">
        <is>
          <t>J. Am. Water Works Assoc.52(12): 1551-1566</t>
        </is>
      </c>
      <c r="CO484" t="n">
        <v>1960.0</v>
      </c>
      <c r="CP484" t="inlineStr">
        <is>
          <t>Cohen,J.M., L.J. Kamphake, A.E. Lemke, C. Henderson, and R.L. Woodward (1960). Effect of Fish Poisons on Water Supplies.  Part 1.  Removal of Toxic Materials. J. Am. Water Works Assoc., 52, (12), 1551-1566. doi:10.1002/j.1551-8833.1960.tb00630.x. ECOREF#:2082</t>
        </is>
      </c>
    </row>
    <row r="485">
      <c r="A485" t="n">
        <v>83794.0</v>
      </c>
      <c r="B485" t="inlineStr">
        <is>
          <t>[2R-(2-alpha, 6a-alpha, 12a-alpha)]-1,2,12,12a-Tetrahydro-8,9-dimethoxy-2-(1-methylethenyl)-[1]-benzopyrano[3,4-b]furo[2,3-h][1]benzopyran-6(6aH)-one</t>
        </is>
      </c>
      <c r="C485"/>
      <c r="D485" t="inlineStr">
        <is>
          <t>Unmeasured</t>
        </is>
      </c>
      <c r="E485" t="inlineStr">
        <is>
          <t>Not coded</t>
        </is>
      </c>
      <c r="F485"/>
      <c r="G485" t="n">
        <v>5.0</v>
      </c>
      <c r="H485"/>
      <c r="I485"/>
      <c r="J485"/>
      <c r="K485"/>
      <c r="L485" t="inlineStr">
        <is>
          <t>Pimephales promelas</t>
        </is>
      </c>
      <c r="M485" t="inlineStr">
        <is>
          <t>Fathead Minnow</t>
        </is>
      </c>
      <c r="N485"/>
      <c r="O485"/>
      <c r="P485"/>
      <c r="Q485"/>
      <c r="R485"/>
      <c r="S485"/>
      <c r="T485"/>
      <c r="U485"/>
      <c r="V485" t="inlineStr">
        <is>
          <t>Static</t>
        </is>
      </c>
      <c r="W485" t="inlineStr">
        <is>
          <t>Fresh water</t>
        </is>
      </c>
      <c r="X485" t="inlineStr">
        <is>
          <t>Lab</t>
        </is>
      </c>
      <c r="Y485"/>
      <c r="Z485" t="inlineStr">
        <is>
          <t>Active ingredient</t>
        </is>
      </c>
      <c r="AA485"/>
      <c r="AB485" t="n">
        <v>0.0043</v>
      </c>
      <c r="AC485"/>
      <c r="AD485" t="n">
        <v>0.0038</v>
      </c>
      <c r="AE485"/>
      <c r="AF485" t="n">
        <v>0.0049</v>
      </c>
      <c r="AG485" t="inlineStr">
        <is>
          <t>AI mg/L</t>
        </is>
      </c>
      <c r="AH485"/>
      <c r="AI485"/>
      <c r="AJ485"/>
      <c r="AK485"/>
      <c r="AL485"/>
      <c r="AM485"/>
      <c r="AN485"/>
      <c r="AO485"/>
      <c r="AP485"/>
      <c r="AQ485"/>
      <c r="AR485"/>
      <c r="AS485"/>
      <c r="AT485"/>
      <c r="AU485"/>
      <c r="AV485"/>
      <c r="AW485"/>
      <c r="AX485" t="inlineStr">
        <is>
          <t>Mortality</t>
        </is>
      </c>
      <c r="AY485" t="inlineStr">
        <is>
          <t>Mortality</t>
        </is>
      </c>
      <c r="AZ485" t="inlineStr">
        <is>
          <t>LC50</t>
        </is>
      </c>
      <c r="BA485"/>
      <c r="BB485" t="n">
        <v>4.0</v>
      </c>
      <c r="BC485"/>
      <c r="BD485"/>
      <c r="BE485"/>
      <c r="BF485"/>
      <c r="BG485" t="inlineStr">
        <is>
          <t>Day(s)</t>
        </is>
      </c>
      <c r="BH485" t="inlineStr">
        <is>
          <t>Active ingredient</t>
        </is>
      </c>
      <c r="BI485" t="inlineStr">
        <is>
          <t>DTXSID6021248</t>
        </is>
      </c>
      <c r="BJ485" t="inlineStr">
        <is>
          <t>10.1577/1548-8659(1982)2&lt;301:EOAAPA&gt;2.0.CO;2</t>
        </is>
      </c>
      <c r="BK485"/>
      <c r="BL485"/>
      <c r="BM485"/>
      <c r="BN485"/>
      <c r="BO485"/>
      <c r="BP485"/>
      <c r="BQ485"/>
      <c r="BR485"/>
      <c r="BS485"/>
      <c r="BT485" t="inlineStr">
        <is>
          <t>--</t>
        </is>
      </c>
      <c r="BU485"/>
      <c r="BV485"/>
      <c r="BW485"/>
      <c r="BX485"/>
      <c r="BY485"/>
      <c r="BZ485"/>
      <c r="CA485"/>
      <c r="CB485"/>
      <c r="CC485"/>
      <c r="CD485"/>
      <c r="CE485"/>
      <c r="CF485"/>
      <c r="CG485"/>
      <c r="CH485"/>
      <c r="CI485"/>
      <c r="CJ485"/>
      <c r="CK485" t="inlineStr">
        <is>
          <t>Gilderhus,P.A.</t>
        </is>
      </c>
      <c r="CL485" t="n">
        <v>15277.0</v>
      </c>
      <c r="CM485" t="inlineStr">
        <is>
          <t>Effects of an Aquatic Plant and Suspended Clay on the Activity of Fish Toxicants</t>
        </is>
      </c>
      <c r="CN485" t="inlineStr">
        <is>
          <t>N. Am. J. Fish. Manag.2:301-306</t>
        </is>
      </c>
      <c r="CO485" t="n">
        <v>1982.0</v>
      </c>
      <c r="CP485" t="inlineStr">
        <is>
          <t>Gilderhus,P.A. (1982). Effects of an Aquatic Plant and Suspended Clay on the Activity of Fish Toxicants. N. Am. J. Fish. Manag., 2, 301-306. doi:10.1577/1548-8659(1982)2&lt;301:EOAAPA&gt;2.0.CO;2. ECOREF#:15277</t>
        </is>
      </c>
    </row>
    <row r="486">
      <c r="A486" t="n">
        <v>83794.0</v>
      </c>
      <c r="B486" t="inlineStr">
        <is>
          <t>[2R-(2-alpha, 6a-alpha, 12a-alpha)]-1,2,12,12a-Tetrahydro-8,9-dimethoxy-2-(1-methylethenyl)-[1]-benzopyrano[3,4-b]furo[2,3-h][1]benzopyran-6(6aH)-one</t>
        </is>
      </c>
      <c r="C486"/>
      <c r="D486" t="inlineStr">
        <is>
          <t>Unmeasured</t>
        </is>
      </c>
      <c r="E486" t="inlineStr">
        <is>
          <t>Not coded</t>
        </is>
      </c>
      <c r="F486"/>
      <c r="G486" t="n">
        <v>5.0</v>
      </c>
      <c r="H486"/>
      <c r="I486"/>
      <c r="J486"/>
      <c r="K486"/>
      <c r="L486" t="inlineStr">
        <is>
          <t>Pimephales promelas</t>
        </is>
      </c>
      <c r="M486" t="inlineStr">
        <is>
          <t>Fathead Minnow</t>
        </is>
      </c>
      <c r="N486"/>
      <c r="O486"/>
      <c r="P486"/>
      <c r="Q486"/>
      <c r="R486"/>
      <c r="S486"/>
      <c r="T486"/>
      <c r="U486"/>
      <c r="V486" t="inlineStr">
        <is>
          <t>Static</t>
        </is>
      </c>
      <c r="W486" t="inlineStr">
        <is>
          <t>Fresh water</t>
        </is>
      </c>
      <c r="X486" t="inlineStr">
        <is>
          <t>Lab</t>
        </is>
      </c>
      <c r="Y486"/>
      <c r="Z486" t="inlineStr">
        <is>
          <t>Active ingredient</t>
        </is>
      </c>
      <c r="AA486"/>
      <c r="AB486" t="n">
        <v>0.0222</v>
      </c>
      <c r="AC486"/>
      <c r="AD486" t="n">
        <v>0.0189</v>
      </c>
      <c r="AE486"/>
      <c r="AF486" t="n">
        <v>0.0261</v>
      </c>
      <c r="AG486" t="inlineStr">
        <is>
          <t>AI mg/L</t>
        </is>
      </c>
      <c r="AH486"/>
      <c r="AI486"/>
      <c r="AJ486"/>
      <c r="AK486"/>
      <c r="AL486"/>
      <c r="AM486"/>
      <c r="AN486"/>
      <c r="AO486"/>
      <c r="AP486"/>
      <c r="AQ486"/>
      <c r="AR486"/>
      <c r="AS486"/>
      <c r="AT486"/>
      <c r="AU486"/>
      <c r="AV486"/>
      <c r="AW486"/>
      <c r="AX486" t="inlineStr">
        <is>
          <t>Mortality</t>
        </is>
      </c>
      <c r="AY486" t="inlineStr">
        <is>
          <t>Mortality</t>
        </is>
      </c>
      <c r="AZ486" t="inlineStr">
        <is>
          <t>LC50</t>
        </is>
      </c>
      <c r="BA486"/>
      <c r="BB486" t="n">
        <v>4.0</v>
      </c>
      <c r="BC486"/>
      <c r="BD486"/>
      <c r="BE486"/>
      <c r="BF486"/>
      <c r="BG486" t="inlineStr">
        <is>
          <t>Day(s)</t>
        </is>
      </c>
      <c r="BH486" t="inlineStr">
        <is>
          <t>Active ingredient</t>
        </is>
      </c>
      <c r="BI486" t="inlineStr">
        <is>
          <t>DTXSID6021248</t>
        </is>
      </c>
      <c r="BJ486" t="inlineStr">
        <is>
          <t>10.1577/1548-8659(1982)2&lt;301:EOAAPA&gt;2.0.CO;2</t>
        </is>
      </c>
      <c r="BK486"/>
      <c r="BL486"/>
      <c r="BM486"/>
      <c r="BN486"/>
      <c r="BO486"/>
      <c r="BP486"/>
      <c r="BQ486"/>
      <c r="BR486"/>
      <c r="BS486"/>
      <c r="BT486" t="inlineStr">
        <is>
          <t>--</t>
        </is>
      </c>
      <c r="BU486"/>
      <c r="BV486"/>
      <c r="BW486"/>
      <c r="BX486"/>
      <c r="BY486"/>
      <c r="BZ486"/>
      <c r="CA486"/>
      <c r="CB486"/>
      <c r="CC486"/>
      <c r="CD486"/>
      <c r="CE486"/>
      <c r="CF486"/>
      <c r="CG486"/>
      <c r="CH486"/>
      <c r="CI486"/>
      <c r="CJ486"/>
      <c r="CK486" t="inlineStr">
        <is>
          <t>Gilderhus,P.A.</t>
        </is>
      </c>
      <c r="CL486" t="n">
        <v>15277.0</v>
      </c>
      <c r="CM486" t="inlineStr">
        <is>
          <t>Effects of an Aquatic Plant and Suspended Clay on the Activity of Fish Toxicants</t>
        </is>
      </c>
      <c r="CN486" t="inlineStr">
        <is>
          <t>N. Am. J. Fish. Manag.2:301-306</t>
        </is>
      </c>
      <c r="CO486" t="n">
        <v>1982.0</v>
      </c>
      <c r="CP486" t="inlineStr">
        <is>
          <t>Gilderhus,P.A. (1982). Effects of an Aquatic Plant and Suspended Clay on the Activity of Fish Toxicants. N. Am. J. Fish. Manag., 2, 301-306. doi:10.1577/1548-8659(1982)2&lt;301:EOAAPA&gt;2.0.CO;2. ECOREF#:15277</t>
        </is>
      </c>
    </row>
    <row r="487">
      <c r="A487" t="n">
        <v>83794.0</v>
      </c>
      <c r="B487" t="inlineStr">
        <is>
          <t>[2R-(2-alpha, 6a-alpha, 12a-alpha)]-1,2,12,12a-Tetrahydro-8,9-dimethoxy-2-(1-methylethenyl)-[1]-benzopyrano[3,4-b]furo[2,3-h][1]benzopyran-6(6aH)-one</t>
        </is>
      </c>
      <c r="C487"/>
      <c r="D487" t="inlineStr">
        <is>
          <t>Unmeasured</t>
        </is>
      </c>
      <c r="E487" t="inlineStr">
        <is>
          <t>Not coded</t>
        </is>
      </c>
      <c r="F487"/>
      <c r="G487" t="n">
        <v>5.0</v>
      </c>
      <c r="H487"/>
      <c r="I487"/>
      <c r="J487"/>
      <c r="K487"/>
      <c r="L487" t="inlineStr">
        <is>
          <t>Pimephales promelas</t>
        </is>
      </c>
      <c r="M487" t="inlineStr">
        <is>
          <t>Fathead Minnow</t>
        </is>
      </c>
      <c r="N487"/>
      <c r="O487"/>
      <c r="P487"/>
      <c r="Q487"/>
      <c r="R487"/>
      <c r="S487"/>
      <c r="T487"/>
      <c r="U487"/>
      <c r="V487" t="inlineStr">
        <is>
          <t>Static</t>
        </is>
      </c>
      <c r="W487" t="inlineStr">
        <is>
          <t>Fresh water</t>
        </is>
      </c>
      <c r="X487" t="inlineStr">
        <is>
          <t>Lab</t>
        </is>
      </c>
      <c r="Y487"/>
      <c r="Z487" t="inlineStr">
        <is>
          <t>Active ingredient</t>
        </is>
      </c>
      <c r="AA487"/>
      <c r="AB487" t="n">
        <v>0.0169</v>
      </c>
      <c r="AC487"/>
      <c r="AD487" t="n">
        <v>0.0116</v>
      </c>
      <c r="AE487"/>
      <c r="AF487" t="n">
        <v>0.0245</v>
      </c>
      <c r="AG487" t="inlineStr">
        <is>
          <t>AI mg/L</t>
        </is>
      </c>
      <c r="AH487"/>
      <c r="AI487"/>
      <c r="AJ487"/>
      <c r="AK487"/>
      <c r="AL487"/>
      <c r="AM487"/>
      <c r="AN487"/>
      <c r="AO487"/>
      <c r="AP487"/>
      <c r="AQ487"/>
      <c r="AR487"/>
      <c r="AS487"/>
      <c r="AT487"/>
      <c r="AU487"/>
      <c r="AV487"/>
      <c r="AW487"/>
      <c r="AX487" t="inlineStr">
        <is>
          <t>Mortality</t>
        </is>
      </c>
      <c r="AY487" t="inlineStr">
        <is>
          <t>Mortality</t>
        </is>
      </c>
      <c r="AZ487" t="inlineStr">
        <is>
          <t>LC50</t>
        </is>
      </c>
      <c r="BA487"/>
      <c r="BB487" t="n">
        <v>4.0</v>
      </c>
      <c r="BC487"/>
      <c r="BD487"/>
      <c r="BE487"/>
      <c r="BF487"/>
      <c r="BG487" t="inlineStr">
        <is>
          <t>Day(s)</t>
        </is>
      </c>
      <c r="BH487" t="inlineStr">
        <is>
          <t>Active ingredient</t>
        </is>
      </c>
      <c r="BI487" t="inlineStr">
        <is>
          <t>DTXSID6021248</t>
        </is>
      </c>
      <c r="BJ487" t="inlineStr">
        <is>
          <t>10.1577/1548-8659(1982)2&lt;301:EOAAPA&gt;2.0.CO;2</t>
        </is>
      </c>
      <c r="BK487"/>
      <c r="BL487"/>
      <c r="BM487"/>
      <c r="BN487"/>
      <c r="BO487"/>
      <c r="BP487"/>
      <c r="BQ487"/>
      <c r="BR487"/>
      <c r="BS487"/>
      <c r="BT487" t="inlineStr">
        <is>
          <t>--</t>
        </is>
      </c>
      <c r="BU487"/>
      <c r="BV487"/>
      <c r="BW487"/>
      <c r="BX487"/>
      <c r="BY487"/>
      <c r="BZ487"/>
      <c r="CA487"/>
      <c r="CB487"/>
      <c r="CC487"/>
      <c r="CD487"/>
      <c r="CE487"/>
      <c r="CF487"/>
      <c r="CG487"/>
      <c r="CH487"/>
      <c r="CI487"/>
      <c r="CJ487"/>
      <c r="CK487" t="inlineStr">
        <is>
          <t>Gilderhus,P.A.</t>
        </is>
      </c>
      <c r="CL487" t="n">
        <v>15277.0</v>
      </c>
      <c r="CM487" t="inlineStr">
        <is>
          <t>Effects of an Aquatic Plant and Suspended Clay on the Activity of Fish Toxicants</t>
        </is>
      </c>
      <c r="CN487" t="inlineStr">
        <is>
          <t>N. Am. J. Fish. Manag.2:301-306</t>
        </is>
      </c>
      <c r="CO487" t="n">
        <v>1982.0</v>
      </c>
      <c r="CP487" t="inlineStr">
        <is>
          <t>Gilderhus,P.A. (1982). Effects of an Aquatic Plant and Suspended Clay on the Activity of Fish Toxicants. N. Am. J. Fish. Manag., 2, 301-306. doi:10.1577/1548-8659(1982)2&lt;301:EOAAPA&gt;2.0.CO;2. ECOREF#:15277</t>
        </is>
      </c>
    </row>
    <row r="488">
      <c r="A488" t="n">
        <v>83794.0</v>
      </c>
      <c r="B488" t="inlineStr">
        <is>
          <t>[2R-(2-alpha, 6a-alpha, 12a-alpha)]-1,2,12,12a-Tetrahydro-8,9-dimethoxy-2-(1-methylethenyl)-[1]-benzopyrano[3,4-b]furo[2,3-h][1]benzopyran-6(6aH)-one</t>
        </is>
      </c>
      <c r="C488"/>
      <c r="D488" t="inlineStr">
        <is>
          <t>Measured</t>
        </is>
      </c>
      <c r="E488" t="inlineStr">
        <is>
          <t>Not coded</t>
        </is>
      </c>
      <c r="F488" t="inlineStr">
        <is>
          <t>&gt;=</t>
        </is>
      </c>
      <c r="G488" t="n">
        <v>95.0</v>
      </c>
      <c r="H488"/>
      <c r="I488"/>
      <c r="J488"/>
      <c r="K488"/>
      <c r="L488" t="inlineStr">
        <is>
          <t>Pimephales promelas</t>
        </is>
      </c>
      <c r="M488" t="inlineStr">
        <is>
          <t>Fathead Minnow</t>
        </is>
      </c>
      <c r="N488" t="inlineStr">
        <is>
          <t>Juvenile</t>
        </is>
      </c>
      <c r="O488"/>
      <c r="P488"/>
      <c r="Q488"/>
      <c r="R488" t="n">
        <v>26.0</v>
      </c>
      <c r="S488"/>
      <c r="T488" t="n">
        <v>34.0</v>
      </c>
      <c r="U488" t="inlineStr">
        <is>
          <t>Day(s)</t>
        </is>
      </c>
      <c r="V488" t="inlineStr">
        <is>
          <t>Flow-through</t>
        </is>
      </c>
      <c r="W488" t="inlineStr">
        <is>
          <t>Fresh water</t>
        </is>
      </c>
      <c r="X488" t="inlineStr">
        <is>
          <t>Lab</t>
        </is>
      </c>
      <c r="Y488"/>
      <c r="Z488" t="inlineStr">
        <is>
          <t>Active ingredient</t>
        </is>
      </c>
      <c r="AA488"/>
      <c r="AB488" t="n">
        <v>0.0046</v>
      </c>
      <c r="AC488"/>
      <c r="AD488"/>
      <c r="AE488"/>
      <c r="AF488"/>
      <c r="AG488" t="inlineStr">
        <is>
          <t>AI mg/L</t>
        </is>
      </c>
      <c r="AH488"/>
      <c r="AI488"/>
      <c r="AJ488"/>
      <c r="AK488"/>
      <c r="AL488"/>
      <c r="AM488"/>
      <c r="AN488"/>
      <c r="AO488"/>
      <c r="AP488"/>
      <c r="AQ488"/>
      <c r="AR488"/>
      <c r="AS488"/>
      <c r="AT488"/>
      <c r="AU488"/>
      <c r="AV488"/>
      <c r="AW488"/>
      <c r="AX488" t="inlineStr">
        <is>
          <t>Mortality</t>
        </is>
      </c>
      <c r="AY488" t="inlineStr">
        <is>
          <t>Mortality</t>
        </is>
      </c>
      <c r="AZ488" t="inlineStr">
        <is>
          <t>LC50</t>
        </is>
      </c>
      <c r="BA488"/>
      <c r="BB488" t="n">
        <v>4.0</v>
      </c>
      <c r="BC488"/>
      <c r="BD488"/>
      <c r="BE488"/>
      <c r="BF488"/>
      <c r="BG488" t="inlineStr">
        <is>
          <t>Day(s)</t>
        </is>
      </c>
      <c r="BH488" t="inlineStr">
        <is>
          <t>Pure</t>
        </is>
      </c>
      <c r="BI488" t="inlineStr">
        <is>
          <t>DTXSID6021248</t>
        </is>
      </c>
      <c r="BJ488" t="inlineStr">
        <is>
          <t>10.1002/etc.5620140920</t>
        </is>
      </c>
      <c r="BK488"/>
      <c r="BL488"/>
      <c r="BM488"/>
      <c r="BN488"/>
      <c r="BO488"/>
      <c r="BP488"/>
      <c r="BQ488"/>
      <c r="BR488"/>
      <c r="BS488"/>
      <c r="BT488" t="inlineStr">
        <is>
          <t>--</t>
        </is>
      </c>
      <c r="BU488"/>
      <c r="BV488"/>
      <c r="BW488"/>
      <c r="BX488"/>
      <c r="BY488"/>
      <c r="BZ488"/>
      <c r="CA488"/>
      <c r="CB488"/>
      <c r="CC488"/>
      <c r="CD488"/>
      <c r="CE488"/>
      <c r="CF488"/>
      <c r="CG488"/>
      <c r="CH488"/>
      <c r="CI488"/>
      <c r="CJ488"/>
      <c r="CK488" t="inlineStr">
        <is>
          <t>Broderius,S.J., M.D. Kahl, and M.D. Hoglund</t>
        </is>
      </c>
      <c r="CL488" t="n">
        <v>15031.0</v>
      </c>
      <c r="CM488" t="inlineStr">
        <is>
          <t>Use of Joint Toxic Response to Define the Primary Mode of Toxic Action for Diverse Industrial Organic Chemicals</t>
        </is>
      </c>
      <c r="CN488" t="inlineStr">
        <is>
          <t>Environ. Toxicol. Chem.14(9): 1591-1605</t>
        </is>
      </c>
      <c r="CO488" t="n">
        <v>1995.0</v>
      </c>
      <c r="CP488" t="inlineStr">
        <is>
          <t>Broderius,S.J., M.D. Kahl, and M.D. Hoglund (1995). Use of Joint Toxic Response to Define the Primary Mode of Toxic Action for Diverse Industrial Organic Chemicals. Environ. Toxicol. Chem., 14, (9), 1591-1605. doi:10.1002/etc.5620140920. ECOREF#:15031</t>
        </is>
      </c>
    </row>
    <row r="489">
      <c r="A489" t="n">
        <v>83794.0</v>
      </c>
      <c r="B489" t="inlineStr">
        <is>
          <t>[2R-(2-alpha, 6a-alpha, 12a-alpha)]-1,2,12,12a-Tetrahydro-8,9-dimethoxy-2-(1-methylethenyl)-[1]-benzopyrano[3,4-b]furo[2,3-h][1]benzopyran-6(6aH)-one</t>
        </is>
      </c>
      <c r="C489"/>
      <c r="D489" t="inlineStr">
        <is>
          <t>Unmeasured</t>
        </is>
      </c>
      <c r="E489" t="inlineStr">
        <is>
          <t>Not coded</t>
        </is>
      </c>
      <c r="F489"/>
      <c r="G489" t="n">
        <v>5.0</v>
      </c>
      <c r="H489"/>
      <c r="I489"/>
      <c r="J489"/>
      <c r="K489"/>
      <c r="L489" t="inlineStr">
        <is>
          <t>Pimephales promelas</t>
        </is>
      </c>
      <c r="M489" t="inlineStr">
        <is>
          <t>Fathead Minnow</t>
        </is>
      </c>
      <c r="N489"/>
      <c r="O489"/>
      <c r="P489"/>
      <c r="Q489"/>
      <c r="R489"/>
      <c r="S489"/>
      <c r="T489"/>
      <c r="U489"/>
      <c r="V489" t="inlineStr">
        <is>
          <t>Static</t>
        </is>
      </c>
      <c r="W489" t="inlineStr">
        <is>
          <t>Fresh water</t>
        </is>
      </c>
      <c r="X489" t="inlineStr">
        <is>
          <t>Lab</t>
        </is>
      </c>
      <c r="Y489"/>
      <c r="Z489" t="inlineStr">
        <is>
          <t>Active ingredient</t>
        </is>
      </c>
      <c r="AA489"/>
      <c r="AB489" t="n">
        <v>0.008</v>
      </c>
      <c r="AC489"/>
      <c r="AD489" t="n">
        <v>0.006</v>
      </c>
      <c r="AE489"/>
      <c r="AF489" t="n">
        <v>0.0107</v>
      </c>
      <c r="AG489" t="inlineStr">
        <is>
          <t>AI mg/L</t>
        </is>
      </c>
      <c r="AH489"/>
      <c r="AI489"/>
      <c r="AJ489"/>
      <c r="AK489"/>
      <c r="AL489"/>
      <c r="AM489"/>
      <c r="AN489"/>
      <c r="AO489"/>
      <c r="AP489"/>
      <c r="AQ489"/>
      <c r="AR489"/>
      <c r="AS489"/>
      <c r="AT489"/>
      <c r="AU489"/>
      <c r="AV489"/>
      <c r="AW489"/>
      <c r="AX489" t="inlineStr">
        <is>
          <t>Mortality</t>
        </is>
      </c>
      <c r="AY489" t="inlineStr">
        <is>
          <t>Mortality</t>
        </is>
      </c>
      <c r="AZ489" t="inlineStr">
        <is>
          <t>LC50</t>
        </is>
      </c>
      <c r="BA489"/>
      <c r="BB489" t="n">
        <v>4.0</v>
      </c>
      <c r="BC489"/>
      <c r="BD489"/>
      <c r="BE489"/>
      <c r="BF489"/>
      <c r="BG489" t="inlineStr">
        <is>
          <t>Day(s)</t>
        </is>
      </c>
      <c r="BH489" t="inlineStr">
        <is>
          <t>Active ingredient</t>
        </is>
      </c>
      <c r="BI489" t="inlineStr">
        <is>
          <t>DTXSID6021248</t>
        </is>
      </c>
      <c r="BJ489" t="inlineStr">
        <is>
          <t>10.1577/1548-8659(1982)2&lt;301:EOAAPA&gt;2.0.CO;2</t>
        </is>
      </c>
      <c r="BK489"/>
      <c r="BL489"/>
      <c r="BM489"/>
      <c r="BN489"/>
      <c r="BO489"/>
      <c r="BP489"/>
      <c r="BQ489"/>
      <c r="BR489"/>
      <c r="BS489"/>
      <c r="BT489" t="inlineStr">
        <is>
          <t>--</t>
        </is>
      </c>
      <c r="BU489"/>
      <c r="BV489"/>
      <c r="BW489"/>
      <c r="BX489"/>
      <c r="BY489"/>
      <c r="BZ489"/>
      <c r="CA489"/>
      <c r="CB489"/>
      <c r="CC489"/>
      <c r="CD489"/>
      <c r="CE489"/>
      <c r="CF489"/>
      <c r="CG489"/>
      <c r="CH489"/>
      <c r="CI489"/>
      <c r="CJ489"/>
      <c r="CK489" t="inlineStr">
        <is>
          <t>Gilderhus,P.A.</t>
        </is>
      </c>
      <c r="CL489" t="n">
        <v>15277.0</v>
      </c>
      <c r="CM489" t="inlineStr">
        <is>
          <t>Effects of an Aquatic Plant and Suspended Clay on the Activity of Fish Toxicants</t>
        </is>
      </c>
      <c r="CN489" t="inlineStr">
        <is>
          <t>N. Am. J. Fish. Manag.2:301-306</t>
        </is>
      </c>
      <c r="CO489" t="n">
        <v>1982.0</v>
      </c>
      <c r="CP489" t="inlineStr">
        <is>
          <t>Gilderhus,P.A. (1982). Effects of an Aquatic Plant and Suspended Clay on the Activity of Fish Toxicants. N. Am. J. Fish. Manag., 2, 301-306. doi:10.1577/1548-8659(1982)2&lt;301:EOAAPA&gt;2.0.CO;2. ECOREF#:15277</t>
        </is>
      </c>
    </row>
    <row r="490">
      <c r="A490" t="n">
        <v>83794.0</v>
      </c>
      <c r="B490" t="inlineStr">
        <is>
          <t>[2R-(2-alpha, 6a-alpha, 12a-alpha)]-1,2,12,12a-Tetrahydro-8,9-dimethoxy-2-(1-methylethenyl)-[1]-benzopyrano[3,4-b]furo[2,3-h][1]benzopyran-6(6aH)-one</t>
        </is>
      </c>
      <c r="C490" t="inlineStr">
        <is>
          <t>Clinical grade</t>
        </is>
      </c>
      <c r="D490" t="inlineStr">
        <is>
          <t>Unmeasured</t>
        </is>
      </c>
      <c r="E490" t="inlineStr">
        <is>
          <t>Not coded</t>
        </is>
      </c>
      <c r="F490"/>
      <c r="G490"/>
      <c r="H490"/>
      <c r="I490"/>
      <c r="J490"/>
      <c r="K490"/>
      <c r="L490" t="inlineStr">
        <is>
          <t>Pimephales promelas</t>
        </is>
      </c>
      <c r="M490" t="inlineStr">
        <is>
          <t>Fathead Minnow</t>
        </is>
      </c>
      <c r="N490"/>
      <c r="O490"/>
      <c r="P490"/>
      <c r="Q490"/>
      <c r="R490"/>
      <c r="S490"/>
      <c r="T490"/>
      <c r="U490"/>
      <c r="V490" t="inlineStr">
        <is>
          <t>Aquatic, unspecified</t>
        </is>
      </c>
      <c r="W490" t="inlineStr">
        <is>
          <t>Fresh water</t>
        </is>
      </c>
      <c r="X490" t="inlineStr">
        <is>
          <t>Lab</t>
        </is>
      </c>
      <c r="Y490"/>
      <c r="Z490" t="inlineStr">
        <is>
          <t>Active ingredient</t>
        </is>
      </c>
      <c r="AA490"/>
      <c r="AB490" t="n">
        <v>0.066</v>
      </c>
      <c r="AC490"/>
      <c r="AD490"/>
      <c r="AE490"/>
      <c r="AF490"/>
      <c r="AG490" t="inlineStr">
        <is>
          <t>AI mg/L</t>
        </is>
      </c>
      <c r="AH490"/>
      <c r="AI490"/>
      <c r="AJ490"/>
      <c r="AK490"/>
      <c r="AL490"/>
      <c r="AM490"/>
      <c r="AN490"/>
      <c r="AO490"/>
      <c r="AP490"/>
      <c r="AQ490"/>
      <c r="AR490"/>
      <c r="AS490"/>
      <c r="AT490"/>
      <c r="AU490"/>
      <c r="AV490"/>
      <c r="AW490"/>
      <c r="AX490" t="inlineStr">
        <is>
          <t>Mortality</t>
        </is>
      </c>
      <c r="AY490" t="inlineStr">
        <is>
          <t>Mortality</t>
        </is>
      </c>
      <c r="AZ490" t="inlineStr">
        <is>
          <t>LC50</t>
        </is>
      </c>
      <c r="BA490"/>
      <c r="BB490" t="n">
        <v>4.0</v>
      </c>
      <c r="BC490"/>
      <c r="BD490"/>
      <c r="BE490"/>
      <c r="BF490"/>
      <c r="BG490" t="inlineStr">
        <is>
          <t>Day(s)</t>
        </is>
      </c>
      <c r="BH490" t="inlineStr">
        <is>
          <t>Reference standard</t>
        </is>
      </c>
      <c r="BI490" t="inlineStr">
        <is>
          <t>DTXSID6021248</t>
        </is>
      </c>
      <c r="BJ490" t="inlineStr">
        <is>
          <t>10.1002/j.1551-8833.1960.tb00630.x</t>
        </is>
      </c>
      <c r="BK490"/>
      <c r="BL490"/>
      <c r="BM490"/>
      <c r="BN490"/>
      <c r="BO490"/>
      <c r="BP490"/>
      <c r="BQ490"/>
      <c r="BR490"/>
      <c r="BS490"/>
      <c r="BT490" t="inlineStr">
        <is>
          <t>--</t>
        </is>
      </c>
      <c r="BU490"/>
      <c r="BV490"/>
      <c r="BW490"/>
      <c r="BX490"/>
      <c r="BY490"/>
      <c r="BZ490"/>
      <c r="CA490"/>
      <c r="CB490"/>
      <c r="CC490"/>
      <c r="CD490"/>
      <c r="CE490"/>
      <c r="CF490"/>
      <c r="CG490"/>
      <c r="CH490"/>
      <c r="CI490" t="inlineStr">
        <is>
          <t xml:space="preserve"> O EFCT CONT/ODOR REMOVAL// </t>
        </is>
      </c>
      <c r="CJ490" t="inlineStr">
        <is>
          <t xml:space="preserve">   O EFCT CONT/ODOR REMOVAL// </t>
        </is>
      </c>
      <c r="CK490" t="inlineStr">
        <is>
          <t>Cohen,J.M., L.J. Kamphake, A.E. Lemke, C. Henderson, and R.L. Woodward</t>
        </is>
      </c>
      <c r="CL490" t="n">
        <v>2082.0</v>
      </c>
      <c r="CM490" t="inlineStr">
        <is>
          <t>Effect of Fish Poisons on Water Supplies.  Part 1.  Removal of Toxic Materials</t>
        </is>
      </c>
      <c r="CN490" t="inlineStr">
        <is>
          <t>J. Am. Water Works Assoc.52(12): 1551-1566</t>
        </is>
      </c>
      <c r="CO490" t="n">
        <v>1960.0</v>
      </c>
      <c r="CP490" t="inlineStr">
        <is>
          <t>Cohen,J.M., L.J. Kamphake, A.E. Lemke, C. Henderson, and R.L. Woodward (1960). Effect of Fish Poisons on Water Supplies.  Part 1.  Removal of Toxic Materials. J. Am. Water Works Assoc., 52, (12), 1551-1566. doi:10.1002/j.1551-8833.1960.tb00630.x. ECOREF#:2082</t>
        </is>
      </c>
    </row>
    <row r="491">
      <c r="A491" t="n">
        <v>83794.0</v>
      </c>
      <c r="B491" t="inlineStr">
        <is>
          <t>[2R-(2-alpha, 6a-alpha, 12a-alpha)]-1,2,12,12a-Tetrahydro-8,9-dimethoxy-2-(1-methylethenyl)-[1]-benzopyrano[3,4-b]furo[2,3-h][1]benzopyran-6(6aH)-one</t>
        </is>
      </c>
      <c r="C491"/>
      <c r="D491" t="inlineStr">
        <is>
          <t>Unmeasured</t>
        </is>
      </c>
      <c r="E491" t="inlineStr">
        <is>
          <t>Not coded</t>
        </is>
      </c>
      <c r="F491"/>
      <c r="G491" t="n">
        <v>5.0</v>
      </c>
      <c r="H491"/>
      <c r="I491"/>
      <c r="J491"/>
      <c r="K491"/>
      <c r="L491" t="inlineStr">
        <is>
          <t>Pimephales promelas</t>
        </is>
      </c>
      <c r="M491" t="inlineStr">
        <is>
          <t>Fathead Minnow</t>
        </is>
      </c>
      <c r="N491"/>
      <c r="O491"/>
      <c r="P491"/>
      <c r="Q491"/>
      <c r="R491"/>
      <c r="S491"/>
      <c r="T491"/>
      <c r="U491"/>
      <c r="V491" t="inlineStr">
        <is>
          <t>Static</t>
        </is>
      </c>
      <c r="W491" t="inlineStr">
        <is>
          <t>Fresh water</t>
        </is>
      </c>
      <c r="X491" t="inlineStr">
        <is>
          <t>Lab</t>
        </is>
      </c>
      <c r="Y491"/>
      <c r="Z491" t="inlineStr">
        <is>
          <t>Active ingredient</t>
        </is>
      </c>
      <c r="AA491"/>
      <c r="AB491" t="n">
        <v>0.0034</v>
      </c>
      <c r="AC491"/>
      <c r="AD491" t="n">
        <v>0.0028</v>
      </c>
      <c r="AE491"/>
      <c r="AF491" t="n">
        <v>0.004</v>
      </c>
      <c r="AG491" t="inlineStr">
        <is>
          <t>AI mg/L</t>
        </is>
      </c>
      <c r="AH491"/>
      <c r="AI491"/>
      <c r="AJ491"/>
      <c r="AK491"/>
      <c r="AL491"/>
      <c r="AM491"/>
      <c r="AN491"/>
      <c r="AO491"/>
      <c r="AP491"/>
      <c r="AQ491"/>
      <c r="AR491"/>
      <c r="AS491"/>
      <c r="AT491"/>
      <c r="AU491"/>
      <c r="AV491"/>
      <c r="AW491"/>
      <c r="AX491" t="inlineStr">
        <is>
          <t>Mortality</t>
        </is>
      </c>
      <c r="AY491" t="inlineStr">
        <is>
          <t>Mortality</t>
        </is>
      </c>
      <c r="AZ491" t="inlineStr">
        <is>
          <t>LC50</t>
        </is>
      </c>
      <c r="BA491"/>
      <c r="BB491" t="n">
        <v>4.0</v>
      </c>
      <c r="BC491"/>
      <c r="BD491"/>
      <c r="BE491"/>
      <c r="BF491"/>
      <c r="BG491" t="inlineStr">
        <is>
          <t>Day(s)</t>
        </is>
      </c>
      <c r="BH491" t="inlineStr">
        <is>
          <t>Active ingredient</t>
        </is>
      </c>
      <c r="BI491" t="inlineStr">
        <is>
          <t>DTXSID6021248</t>
        </is>
      </c>
      <c r="BJ491" t="inlineStr">
        <is>
          <t>10.1577/1548-8659(1982)2&lt;301:EOAAPA&gt;2.0.CO;2</t>
        </is>
      </c>
      <c r="BK491"/>
      <c r="BL491"/>
      <c r="BM491"/>
      <c r="BN491"/>
      <c r="BO491"/>
      <c r="BP491"/>
      <c r="BQ491"/>
      <c r="BR491"/>
      <c r="BS491"/>
      <c r="BT491" t="inlineStr">
        <is>
          <t>--</t>
        </is>
      </c>
      <c r="BU491"/>
      <c r="BV491"/>
      <c r="BW491"/>
      <c r="BX491"/>
      <c r="BY491"/>
      <c r="BZ491"/>
      <c r="CA491"/>
      <c r="CB491"/>
      <c r="CC491"/>
      <c r="CD491"/>
      <c r="CE491"/>
      <c r="CF491"/>
      <c r="CG491"/>
      <c r="CH491"/>
      <c r="CI491"/>
      <c r="CJ491"/>
      <c r="CK491" t="inlineStr">
        <is>
          <t>Gilderhus,P.A.</t>
        </is>
      </c>
      <c r="CL491" t="n">
        <v>15277.0</v>
      </c>
      <c r="CM491" t="inlineStr">
        <is>
          <t>Effects of an Aquatic Plant and Suspended Clay on the Activity of Fish Toxicants</t>
        </is>
      </c>
      <c r="CN491" t="inlineStr">
        <is>
          <t>N. Am. J. Fish. Manag.2:301-306</t>
        </is>
      </c>
      <c r="CO491" t="n">
        <v>1982.0</v>
      </c>
      <c r="CP491" t="inlineStr">
        <is>
          <t>Gilderhus,P.A. (1982). Effects of an Aquatic Plant and Suspended Clay on the Activity of Fish Toxicants. N. Am. J. Fish. Manag., 2, 301-306. doi:10.1577/1548-8659(1982)2&lt;301:EOAAPA&gt;2.0.CO;2. ECOREF#:15277</t>
        </is>
      </c>
    </row>
    <row r="492">
      <c r="A492" t="n">
        <v>83794.0</v>
      </c>
      <c r="B492" t="inlineStr">
        <is>
          <t>[2R-(2-alpha, 6a-alpha, 12a-alpha)]-1,2,12,12a-Tetrahydro-8,9-dimethoxy-2-(1-methylethenyl)-[1]-benzopyrano[3,4-b]furo[2,3-h][1]benzopyran-6(6aH)-one</t>
        </is>
      </c>
      <c r="C492"/>
      <c r="D492" t="inlineStr">
        <is>
          <t>Measured</t>
        </is>
      </c>
      <c r="E492" t="inlineStr">
        <is>
          <t>Not coded</t>
        </is>
      </c>
      <c r="F492"/>
      <c r="G492" t="n">
        <v>97.0</v>
      </c>
      <c r="H492"/>
      <c r="I492"/>
      <c r="J492"/>
      <c r="K492"/>
      <c r="L492" t="inlineStr">
        <is>
          <t>Pimephales promelas</t>
        </is>
      </c>
      <c r="M492" t="inlineStr">
        <is>
          <t>Fathead Minnow</t>
        </is>
      </c>
      <c r="N492"/>
      <c r="O492"/>
      <c r="P492"/>
      <c r="Q492"/>
      <c r="R492" t="n">
        <v>35.0</v>
      </c>
      <c r="S492"/>
      <c r="T492" t="n">
        <v>45.0</v>
      </c>
      <c r="U492" t="inlineStr">
        <is>
          <t>Day(s)</t>
        </is>
      </c>
      <c r="V492" t="inlineStr">
        <is>
          <t>Flow-through</t>
        </is>
      </c>
      <c r="W492" t="inlineStr">
        <is>
          <t>Fresh water</t>
        </is>
      </c>
      <c r="X492" t="inlineStr">
        <is>
          <t>Lab</t>
        </is>
      </c>
      <c r="Y492"/>
      <c r="Z492" t="inlineStr">
        <is>
          <t>Active ingredient</t>
        </is>
      </c>
      <c r="AA492"/>
      <c r="AB492" t="n">
        <v>0.006</v>
      </c>
      <c r="AC492"/>
      <c r="AD492"/>
      <c r="AE492"/>
      <c r="AF492"/>
      <c r="AG492" t="inlineStr">
        <is>
          <t>AI mg/L</t>
        </is>
      </c>
      <c r="AH492"/>
      <c r="AI492"/>
      <c r="AJ492"/>
      <c r="AK492"/>
      <c r="AL492"/>
      <c r="AM492"/>
      <c r="AN492"/>
      <c r="AO492"/>
      <c r="AP492"/>
      <c r="AQ492"/>
      <c r="AR492"/>
      <c r="AS492"/>
      <c r="AT492"/>
      <c r="AU492"/>
      <c r="AV492"/>
      <c r="AW492"/>
      <c r="AX492" t="inlineStr">
        <is>
          <t>Mortality</t>
        </is>
      </c>
      <c r="AY492" t="inlineStr">
        <is>
          <t>Mortality</t>
        </is>
      </c>
      <c r="AZ492" t="inlineStr">
        <is>
          <t>LC50</t>
        </is>
      </c>
      <c r="BA492"/>
      <c r="BB492" t="n">
        <v>4.0</v>
      </c>
      <c r="BC492"/>
      <c r="BD492"/>
      <c r="BE492"/>
      <c r="BF492"/>
      <c r="BG492" t="inlineStr">
        <is>
          <t>Day(s)</t>
        </is>
      </c>
      <c r="BH492" t="inlineStr">
        <is>
          <t>Pure</t>
        </is>
      </c>
      <c r="BI492" t="inlineStr">
        <is>
          <t>DTXSID6021248</t>
        </is>
      </c>
      <c r="BJ492"/>
      <c r="BK492"/>
      <c r="BL492"/>
      <c r="BM492"/>
      <c r="BN492"/>
      <c r="BO492"/>
      <c r="BP492"/>
      <c r="BQ492"/>
      <c r="BR492"/>
      <c r="BS492"/>
      <c r="BT492" t="inlineStr">
        <is>
          <t>--</t>
        </is>
      </c>
      <c r="BU492"/>
      <c r="BV492"/>
      <c r="BW492"/>
      <c r="BX492"/>
      <c r="BY492"/>
      <c r="BZ492"/>
      <c r="CA492"/>
      <c r="CB492"/>
      <c r="CC492"/>
      <c r="CD492"/>
      <c r="CE492"/>
      <c r="CF492"/>
      <c r="CG492"/>
      <c r="CH492"/>
      <c r="CI492"/>
      <c r="CJ492"/>
      <c r="CK492" t="inlineStr">
        <is>
          <t>Geiger,D.L., L.T. Brooke, and D.J. Call</t>
        </is>
      </c>
      <c r="CL492" t="n">
        <v>3217.0</v>
      </c>
      <c r="CM492" t="inlineStr">
        <is>
          <t>Acute Toxicities of Organic Chemicals to Fathead Minnows (Pimephales promelas), Volume V</t>
        </is>
      </c>
      <c r="CN492" t="inlineStr">
        <is>
          <t>Center for Lake Superior Environmental Studies, University of Wisconsin, Superior, WI:332 p.</t>
        </is>
      </c>
      <c r="CO492" t="n">
        <v>1990.0</v>
      </c>
      <c r="CP492" t="inlineStr">
        <is>
          <t>Geiger,D.L., L.T. Brooke, and D.J. Call (1990). Acute Toxicities of Organic Chemicals to Fathead Minnows (Pimephales promelas), Volume V. Center for Lake Superior Environmental Studies, University of Wisconsin, Superior, WI, 332 p. ECOREF#:3217</t>
        </is>
      </c>
    </row>
    <row r="493">
      <c r="A493" t="n">
        <v>83794.0</v>
      </c>
      <c r="B493" t="inlineStr">
        <is>
          <t>[2R-(2-alpha, 6a-alpha, 12a-alpha)]-1,2,12,12a-Tetrahydro-8,9-dimethoxy-2-(1-methylethenyl)-[1]-benzopyrano[3,4-b]furo[2,3-h][1]benzopyran-6(6aH)-one</t>
        </is>
      </c>
      <c r="C493"/>
      <c r="D493" t="inlineStr">
        <is>
          <t>Unmeasured</t>
        </is>
      </c>
      <c r="E493" t="inlineStr">
        <is>
          <t>Not coded</t>
        </is>
      </c>
      <c r="F493"/>
      <c r="G493" t="n">
        <v>5.0</v>
      </c>
      <c r="H493"/>
      <c r="I493"/>
      <c r="J493"/>
      <c r="K493"/>
      <c r="L493" t="inlineStr">
        <is>
          <t>Pimephales promelas</t>
        </is>
      </c>
      <c r="M493" t="inlineStr">
        <is>
          <t>Fathead Minnow</t>
        </is>
      </c>
      <c r="N493"/>
      <c r="O493"/>
      <c r="P493"/>
      <c r="Q493"/>
      <c r="R493"/>
      <c r="S493"/>
      <c r="T493"/>
      <c r="U493"/>
      <c r="V493" t="inlineStr">
        <is>
          <t>Static</t>
        </is>
      </c>
      <c r="W493" t="inlineStr">
        <is>
          <t>Fresh water</t>
        </is>
      </c>
      <c r="X493" t="inlineStr">
        <is>
          <t>Lab</t>
        </is>
      </c>
      <c r="Y493"/>
      <c r="Z493" t="inlineStr">
        <is>
          <t>Active ingredient</t>
        </is>
      </c>
      <c r="AA493"/>
      <c r="AB493" t="n">
        <v>0.004</v>
      </c>
      <c r="AC493"/>
      <c r="AD493" t="n">
        <v>0.0033</v>
      </c>
      <c r="AE493"/>
      <c r="AF493" t="n">
        <v>0.0047</v>
      </c>
      <c r="AG493" t="inlineStr">
        <is>
          <t>AI mg/L</t>
        </is>
      </c>
      <c r="AH493"/>
      <c r="AI493"/>
      <c r="AJ493"/>
      <c r="AK493"/>
      <c r="AL493"/>
      <c r="AM493"/>
      <c r="AN493"/>
      <c r="AO493"/>
      <c r="AP493"/>
      <c r="AQ493"/>
      <c r="AR493"/>
      <c r="AS493"/>
      <c r="AT493"/>
      <c r="AU493"/>
      <c r="AV493"/>
      <c r="AW493"/>
      <c r="AX493" t="inlineStr">
        <is>
          <t>Mortality</t>
        </is>
      </c>
      <c r="AY493" t="inlineStr">
        <is>
          <t>Mortality</t>
        </is>
      </c>
      <c r="AZ493" t="inlineStr">
        <is>
          <t>LC50</t>
        </is>
      </c>
      <c r="BA493"/>
      <c r="BB493" t="n">
        <v>4.0</v>
      </c>
      <c r="BC493"/>
      <c r="BD493"/>
      <c r="BE493"/>
      <c r="BF493"/>
      <c r="BG493" t="inlineStr">
        <is>
          <t>Day(s)</t>
        </is>
      </c>
      <c r="BH493" t="inlineStr">
        <is>
          <t>Active ingredient</t>
        </is>
      </c>
      <c r="BI493" t="inlineStr">
        <is>
          <t>DTXSID6021248</t>
        </is>
      </c>
      <c r="BJ493" t="inlineStr">
        <is>
          <t>10.1577/1548-8659(1982)2&lt;301:EOAAPA&gt;2.0.CO;2</t>
        </is>
      </c>
      <c r="BK493"/>
      <c r="BL493"/>
      <c r="BM493"/>
      <c r="BN493"/>
      <c r="BO493"/>
      <c r="BP493"/>
      <c r="BQ493"/>
      <c r="BR493"/>
      <c r="BS493"/>
      <c r="BT493" t="inlineStr">
        <is>
          <t>--</t>
        </is>
      </c>
      <c r="BU493"/>
      <c r="BV493"/>
      <c r="BW493"/>
      <c r="BX493"/>
      <c r="BY493"/>
      <c r="BZ493"/>
      <c r="CA493"/>
      <c r="CB493"/>
      <c r="CC493"/>
      <c r="CD493"/>
      <c r="CE493"/>
      <c r="CF493"/>
      <c r="CG493"/>
      <c r="CH493"/>
      <c r="CI493"/>
      <c r="CJ493"/>
      <c r="CK493" t="inlineStr">
        <is>
          <t>Gilderhus,P.A.</t>
        </is>
      </c>
      <c r="CL493" t="n">
        <v>15277.0</v>
      </c>
      <c r="CM493" t="inlineStr">
        <is>
          <t>Effects of an Aquatic Plant and Suspended Clay on the Activity of Fish Toxicants</t>
        </is>
      </c>
      <c r="CN493" t="inlineStr">
        <is>
          <t>N. Am. J. Fish. Manag.2:301-306</t>
        </is>
      </c>
      <c r="CO493" t="n">
        <v>1982.0</v>
      </c>
      <c r="CP493" t="inlineStr">
        <is>
          <t>Gilderhus,P.A. (1982). Effects of an Aquatic Plant and Suspended Clay on the Activity of Fish Toxicants. N. Am. J. Fish. Manag., 2, 301-306. doi:10.1577/1548-8659(1982)2&lt;301:EOAAPA&gt;2.0.CO;2. ECOREF#:15277</t>
        </is>
      </c>
    </row>
    <row r="494">
      <c r="A494" t="n">
        <v>83794.0</v>
      </c>
      <c r="B494" t="inlineStr">
        <is>
          <t>[2R-(2-alpha, 6a-alpha, 12a-alpha)]-1,2,12,12a-Tetrahydro-8,9-dimethoxy-2-(1-methylethenyl)-[1]-benzopyrano[3,4-b]furo[2,3-h][1]benzopyran-6(6aH)-one</t>
        </is>
      </c>
      <c r="C494"/>
      <c r="D494" t="inlineStr">
        <is>
          <t>Unmeasured</t>
        </is>
      </c>
      <c r="E494" t="inlineStr">
        <is>
          <t>Not coded</t>
        </is>
      </c>
      <c r="F494"/>
      <c r="G494" t="n">
        <v>5.0</v>
      </c>
      <c r="H494"/>
      <c r="I494"/>
      <c r="J494"/>
      <c r="K494"/>
      <c r="L494" t="inlineStr">
        <is>
          <t>Pimephales promelas</t>
        </is>
      </c>
      <c r="M494" t="inlineStr">
        <is>
          <t>Fathead Minnow</t>
        </is>
      </c>
      <c r="N494"/>
      <c r="O494"/>
      <c r="P494"/>
      <c r="Q494"/>
      <c r="R494"/>
      <c r="S494"/>
      <c r="T494"/>
      <c r="U494"/>
      <c r="V494" t="inlineStr">
        <is>
          <t>Static</t>
        </is>
      </c>
      <c r="W494" t="inlineStr">
        <is>
          <t>Fresh water</t>
        </is>
      </c>
      <c r="X494" t="inlineStr">
        <is>
          <t>Lab</t>
        </is>
      </c>
      <c r="Y494"/>
      <c r="Z494" t="inlineStr">
        <is>
          <t>Active ingredient</t>
        </is>
      </c>
      <c r="AA494"/>
      <c r="AB494" t="n">
        <v>0.0056</v>
      </c>
      <c r="AC494"/>
      <c r="AD494" t="n">
        <v>0.0047</v>
      </c>
      <c r="AE494"/>
      <c r="AF494" t="n">
        <v>0.0065</v>
      </c>
      <c r="AG494" t="inlineStr">
        <is>
          <t>AI mg/L</t>
        </is>
      </c>
      <c r="AH494"/>
      <c r="AI494"/>
      <c r="AJ494"/>
      <c r="AK494"/>
      <c r="AL494"/>
      <c r="AM494"/>
      <c r="AN494"/>
      <c r="AO494"/>
      <c r="AP494"/>
      <c r="AQ494"/>
      <c r="AR494"/>
      <c r="AS494"/>
      <c r="AT494"/>
      <c r="AU494"/>
      <c r="AV494"/>
      <c r="AW494"/>
      <c r="AX494" t="inlineStr">
        <is>
          <t>Mortality</t>
        </is>
      </c>
      <c r="AY494" t="inlineStr">
        <is>
          <t>Mortality</t>
        </is>
      </c>
      <c r="AZ494" t="inlineStr">
        <is>
          <t>LC50</t>
        </is>
      </c>
      <c r="BA494"/>
      <c r="BB494" t="n">
        <v>4.0</v>
      </c>
      <c r="BC494"/>
      <c r="BD494"/>
      <c r="BE494"/>
      <c r="BF494"/>
      <c r="BG494" t="inlineStr">
        <is>
          <t>Day(s)</t>
        </is>
      </c>
      <c r="BH494" t="inlineStr">
        <is>
          <t>Active ingredient</t>
        </is>
      </c>
      <c r="BI494" t="inlineStr">
        <is>
          <t>DTXSID6021248</t>
        </is>
      </c>
      <c r="BJ494" t="inlineStr">
        <is>
          <t>10.1577/1548-8659(1982)2&lt;301:EOAAPA&gt;2.0.CO;2</t>
        </is>
      </c>
      <c r="BK494"/>
      <c r="BL494"/>
      <c r="BM494"/>
      <c r="BN494"/>
      <c r="BO494"/>
      <c r="BP494"/>
      <c r="BQ494"/>
      <c r="BR494"/>
      <c r="BS494"/>
      <c r="BT494" t="inlineStr">
        <is>
          <t>--</t>
        </is>
      </c>
      <c r="BU494"/>
      <c r="BV494"/>
      <c r="BW494"/>
      <c r="BX494"/>
      <c r="BY494"/>
      <c r="BZ494"/>
      <c r="CA494"/>
      <c r="CB494"/>
      <c r="CC494"/>
      <c r="CD494"/>
      <c r="CE494"/>
      <c r="CF494"/>
      <c r="CG494"/>
      <c r="CH494"/>
      <c r="CI494"/>
      <c r="CJ494"/>
      <c r="CK494" t="inlineStr">
        <is>
          <t>Gilderhus,P.A.</t>
        </is>
      </c>
      <c r="CL494" t="n">
        <v>15277.0</v>
      </c>
      <c r="CM494" t="inlineStr">
        <is>
          <t>Effects of an Aquatic Plant and Suspended Clay on the Activity of Fish Toxicants</t>
        </is>
      </c>
      <c r="CN494" t="inlineStr">
        <is>
          <t>N. Am. J. Fish. Manag.2:301-306</t>
        </is>
      </c>
      <c r="CO494" t="n">
        <v>1982.0</v>
      </c>
      <c r="CP494" t="inlineStr">
        <is>
          <t>Gilderhus,P.A. (1982). Effects of an Aquatic Plant and Suspended Clay on the Activity of Fish Toxicants. N. Am. J. Fish. Manag., 2, 301-306. doi:10.1577/1548-8659(1982)2&lt;301:EOAAPA&gt;2.0.CO;2. ECOREF#:15277</t>
        </is>
      </c>
    </row>
    <row r="495">
      <c r="A495" t="n">
        <v>83794.0</v>
      </c>
      <c r="B495" t="inlineStr">
        <is>
          <t>[2R-(2-alpha, 6a-alpha, 12a-alpha)]-1,2,12,12a-Tetrahydro-8,9-dimethoxy-2-(1-methylethenyl)-[1]-benzopyrano[3,4-b]furo[2,3-h][1]benzopyran-6(6aH)-one</t>
        </is>
      </c>
      <c r="C495"/>
      <c r="D495" t="inlineStr">
        <is>
          <t>Unmeasured</t>
        </is>
      </c>
      <c r="E495" t="inlineStr">
        <is>
          <t>Not coded</t>
        </is>
      </c>
      <c r="F495"/>
      <c r="G495" t="n">
        <v>5.0</v>
      </c>
      <c r="H495"/>
      <c r="I495"/>
      <c r="J495"/>
      <c r="K495"/>
      <c r="L495" t="inlineStr">
        <is>
          <t>Pimephales promelas</t>
        </is>
      </c>
      <c r="M495" t="inlineStr">
        <is>
          <t>Fathead Minnow</t>
        </is>
      </c>
      <c r="N495"/>
      <c r="O495"/>
      <c r="P495"/>
      <c r="Q495"/>
      <c r="R495"/>
      <c r="S495"/>
      <c r="T495"/>
      <c r="U495"/>
      <c r="V495" t="inlineStr">
        <is>
          <t>Static</t>
        </is>
      </c>
      <c r="W495" t="inlineStr">
        <is>
          <t>Fresh water</t>
        </is>
      </c>
      <c r="X495" t="inlineStr">
        <is>
          <t>Lab</t>
        </is>
      </c>
      <c r="Y495"/>
      <c r="Z495" t="inlineStr">
        <is>
          <t>Formulation</t>
        </is>
      </c>
      <c r="AA495"/>
      <c r="AB495" t="n">
        <v>0.142</v>
      </c>
      <c r="AC495"/>
      <c r="AD495" t="n">
        <v>0.115</v>
      </c>
      <c r="AE495"/>
      <c r="AF495" t="n">
        <v>0.176</v>
      </c>
      <c r="AG495" t="inlineStr">
        <is>
          <t>AI mg/L</t>
        </is>
      </c>
      <c r="AH495"/>
      <c r="AI495"/>
      <c r="AJ495"/>
      <c r="AK495"/>
      <c r="AL495"/>
      <c r="AM495"/>
      <c r="AN495"/>
      <c r="AO495"/>
      <c r="AP495"/>
      <c r="AQ495"/>
      <c r="AR495"/>
      <c r="AS495"/>
      <c r="AT495"/>
      <c r="AU495"/>
      <c r="AV495"/>
      <c r="AW495"/>
      <c r="AX495" t="inlineStr">
        <is>
          <t>Mortality</t>
        </is>
      </c>
      <c r="AY495" t="inlineStr">
        <is>
          <t>Mortality</t>
        </is>
      </c>
      <c r="AZ495" t="inlineStr">
        <is>
          <t>LC50</t>
        </is>
      </c>
      <c r="BA495"/>
      <c r="BB495" t="n">
        <v>4.0</v>
      </c>
      <c r="BC495"/>
      <c r="BD495"/>
      <c r="BE495"/>
      <c r="BF495"/>
      <c r="BG495" t="inlineStr">
        <is>
          <t>Day(s)</t>
        </is>
      </c>
      <c r="BH495" t="inlineStr">
        <is>
          <t>Emulsifiable concentrate</t>
        </is>
      </c>
      <c r="BI495" t="inlineStr">
        <is>
          <t>DTXSID6021248</t>
        </is>
      </c>
      <c r="BJ495"/>
      <c r="BK495"/>
      <c r="BL495"/>
      <c r="BM495"/>
      <c r="BN495"/>
      <c r="BO495"/>
      <c r="BP495"/>
      <c r="BQ495"/>
      <c r="BR495"/>
      <c r="BS495"/>
      <c r="BT495" t="inlineStr">
        <is>
          <t>--</t>
        </is>
      </c>
      <c r="BU495"/>
      <c r="BV495"/>
      <c r="BW495"/>
      <c r="BX495"/>
      <c r="BY495"/>
      <c r="BZ495"/>
      <c r="CA495"/>
      <c r="CB495"/>
      <c r="CC495"/>
      <c r="CD495"/>
      <c r="CE495"/>
      <c r="CF495"/>
      <c r="CG495"/>
      <c r="CH495"/>
      <c r="CI495" t="inlineStr">
        <is>
          <t xml:space="preserve"> USED STANDARD METHODS//CONC/AS FORMULATION// </t>
        </is>
      </c>
      <c r="CJ495" t="inlineStr">
        <is>
          <t xml:space="preserve">   USED STANDARD METHODS//CONC/AS FORMULATION// </t>
        </is>
      </c>
      <c r="CK495" t="inlineStr">
        <is>
          <t>Marking,L.L., and T.D. Bills</t>
        </is>
      </c>
      <c r="CL495" t="n">
        <v>7853.0</v>
      </c>
      <c r="CM495" t="inlineStr">
        <is>
          <t>Toxicity of Rotenone to Fish in Standardized Laboratory Tests</t>
        </is>
      </c>
      <c r="CN495" t="inlineStr">
        <is>
          <t>Invest.Fish Control No.72, Fish Wildl.Serv., Bur.Sport Fish.Wildl., U.S.D.I., Washington, D.C.:11 p.</t>
        </is>
      </c>
      <c r="CO495" t="n">
        <v>1976.0</v>
      </c>
      <c r="CP495" t="inlineStr">
        <is>
          <t>Marking,L.L., and T.D. Bills (1976). Toxicity of Rotenone to Fish in Standardized Laboratory Tests. Invest.Fish Control No.72, Fish Wildl.Serv., Bur.Sport Fish.Wildl., U.S.D.I., Washington, D.C., 11 p. ECOREF#:7853</t>
        </is>
      </c>
    </row>
    <row r="496">
      <c r="A496" t="n">
        <v>83794.0</v>
      </c>
      <c r="B496" t="inlineStr">
        <is>
          <t>[2R-(2-alpha, 6a-alpha, 12a-alpha)]-1,2,12,12a-Tetrahydro-8,9-dimethoxy-2-(1-methylethenyl)-[1]-benzopyrano[3,4-b]furo[2,3-h][1]benzopyran-6(6aH)-one</t>
        </is>
      </c>
      <c r="C496"/>
      <c r="D496" t="inlineStr">
        <is>
          <t>Measured</t>
        </is>
      </c>
      <c r="E496" t="inlineStr">
        <is>
          <t>Not coded</t>
        </is>
      </c>
      <c r="F496"/>
      <c r="G496"/>
      <c r="H496"/>
      <c r="I496"/>
      <c r="J496"/>
      <c r="K496"/>
      <c r="L496" t="inlineStr">
        <is>
          <t>Pimephales promelas</t>
        </is>
      </c>
      <c r="M496" t="inlineStr">
        <is>
          <t>Fathead Minnow</t>
        </is>
      </c>
      <c r="N496"/>
      <c r="O496"/>
      <c r="P496"/>
      <c r="Q496"/>
      <c r="R496"/>
      <c r="S496"/>
      <c r="T496"/>
      <c r="U496"/>
      <c r="V496" t="inlineStr">
        <is>
          <t>Flow-through</t>
        </is>
      </c>
      <c r="W496" t="inlineStr">
        <is>
          <t>Fresh water</t>
        </is>
      </c>
      <c r="X496" t="inlineStr">
        <is>
          <t>Lab</t>
        </is>
      </c>
      <c r="Y496"/>
      <c r="Z496" t="inlineStr">
        <is>
          <t>Active ingredient</t>
        </is>
      </c>
      <c r="AA496"/>
      <c r="AB496" t="n">
        <v>0.006</v>
      </c>
      <c r="AC496"/>
      <c r="AD496" t="n">
        <v>0.004</v>
      </c>
      <c r="AE496"/>
      <c r="AF496" t="n">
        <v>0.009</v>
      </c>
      <c r="AG496" t="inlineStr">
        <is>
          <t>AI mg/L</t>
        </is>
      </c>
      <c r="AH496"/>
      <c r="AI496"/>
      <c r="AJ496"/>
      <c r="AK496"/>
      <c r="AL496"/>
      <c r="AM496"/>
      <c r="AN496"/>
      <c r="AO496"/>
      <c r="AP496"/>
      <c r="AQ496"/>
      <c r="AR496"/>
      <c r="AS496"/>
      <c r="AT496"/>
      <c r="AU496"/>
      <c r="AV496"/>
      <c r="AW496"/>
      <c r="AX496" t="inlineStr">
        <is>
          <t>Mortality</t>
        </is>
      </c>
      <c r="AY496" t="inlineStr">
        <is>
          <t>Mortality</t>
        </is>
      </c>
      <c r="AZ496" t="inlineStr">
        <is>
          <t>LC50</t>
        </is>
      </c>
      <c r="BA496"/>
      <c r="BB496" t="n">
        <v>4.0</v>
      </c>
      <c r="BC496"/>
      <c r="BD496"/>
      <c r="BE496"/>
      <c r="BF496"/>
      <c r="BG496" t="inlineStr">
        <is>
          <t>Day(s)</t>
        </is>
      </c>
      <c r="BH496"/>
      <c r="BI496" t="inlineStr">
        <is>
          <t>DTXSID6021248</t>
        </is>
      </c>
      <c r="BJ496" t="inlineStr">
        <is>
          <t>10.1007/BF01055420</t>
        </is>
      </c>
      <c r="BK496"/>
      <c r="BL496"/>
      <c r="BM496"/>
      <c r="BN496"/>
      <c r="BO496"/>
      <c r="BP496"/>
      <c r="BQ496"/>
      <c r="BR496"/>
      <c r="BS496"/>
      <c r="BT496" t="inlineStr">
        <is>
          <t>--</t>
        </is>
      </c>
      <c r="BU496"/>
      <c r="BV496"/>
      <c r="BW496"/>
      <c r="BX496"/>
      <c r="BY496"/>
      <c r="BZ496"/>
      <c r="CA496"/>
      <c r="CB496"/>
      <c r="CC496"/>
      <c r="CD496"/>
      <c r="CE496"/>
      <c r="CF496"/>
      <c r="CG496"/>
      <c r="CH496"/>
      <c r="CI496"/>
      <c r="CJ496"/>
      <c r="CK496" t="inlineStr">
        <is>
          <t>Holcombe,G.W., G.L. Phipps, A.H. Sulaiman, and A.D. Hoffman</t>
        </is>
      </c>
      <c r="CL496" t="n">
        <v>12665.0</v>
      </c>
      <c r="CM496" t="inlineStr">
        <is>
          <t>Simultaneous Multiple Species Testing: Acute Toxicity of 13 Chemicals to 12 Diverse Freshwater Amphibian, Fish, and Invertebrate Families</t>
        </is>
      </c>
      <c r="CN496" t="inlineStr">
        <is>
          <t>Arch. Environ. Contam. Toxicol.16:697-710</t>
        </is>
      </c>
      <c r="CO496" t="n">
        <v>1987.0</v>
      </c>
      <c r="CP496" t="inlineStr">
        <is>
          <t>Holcombe,G.W., G.L. Phipps, A.H. Sulaiman, and A.D. Hoffman (1987). Simultaneous Multiple Species Testing: Acute Toxicity of 13 Chemicals to 12 Diverse Freshwater Amphibian, Fish, and Invertebrate Families. Arch. Environ. Contam. Toxicol., 16, 697-710. doi:10.1007/BF01055420. ECOREF#:12665</t>
        </is>
      </c>
    </row>
    <row r="497">
      <c r="A497" t="n">
        <v>83794.0</v>
      </c>
      <c r="B497" t="inlineStr">
        <is>
          <t>[2R-(2-alpha, 6a-alpha, 12a-alpha)]-1,2,12,12a-Tetrahydro-8,9-dimethoxy-2-(1-methylethenyl)-[1]-benzopyrano[3,4-b]furo[2,3-h][1]benzopyran-6(6aH)-one</t>
        </is>
      </c>
      <c r="C497"/>
      <c r="D497" t="inlineStr">
        <is>
          <t>Measured</t>
        </is>
      </c>
      <c r="E497" t="inlineStr">
        <is>
          <t>Not reported</t>
        </is>
      </c>
      <c r="F497"/>
      <c r="G497" t="n">
        <v>97.0</v>
      </c>
      <c r="H497"/>
      <c r="I497"/>
      <c r="J497"/>
      <c r="K497"/>
      <c r="L497" t="inlineStr">
        <is>
          <t>Pimephales promelas</t>
        </is>
      </c>
      <c r="M497" t="inlineStr">
        <is>
          <t>Fathead Minnow</t>
        </is>
      </c>
      <c r="N497"/>
      <c r="O497"/>
      <c r="P497" t="n">
        <v>30.0</v>
      </c>
      <c r="Q497"/>
      <c r="R497"/>
      <c r="S497"/>
      <c r="T497"/>
      <c r="U497" t="inlineStr">
        <is>
          <t>Day(s)</t>
        </is>
      </c>
      <c r="V497" t="inlineStr">
        <is>
          <t>Flow-through</t>
        </is>
      </c>
      <c r="W497" t="inlineStr">
        <is>
          <t>Fresh water</t>
        </is>
      </c>
      <c r="X497" t="inlineStr">
        <is>
          <t>Lab</t>
        </is>
      </c>
      <c r="Y497"/>
      <c r="Z497" t="inlineStr">
        <is>
          <t>Active ingredient</t>
        </is>
      </c>
      <c r="AA497"/>
      <c r="AB497" t="n">
        <v>0.00451</v>
      </c>
      <c r="AC497"/>
      <c r="AD497" t="n">
        <v>0.00423</v>
      </c>
      <c r="AE497"/>
      <c r="AF497" t="n">
        <v>0.0048</v>
      </c>
      <c r="AG497" t="inlineStr">
        <is>
          <t>AI mg/L</t>
        </is>
      </c>
      <c r="AH497"/>
      <c r="AI497"/>
      <c r="AJ497"/>
      <c r="AK497"/>
      <c r="AL497"/>
      <c r="AM497"/>
      <c r="AN497"/>
      <c r="AO497"/>
      <c r="AP497"/>
      <c r="AQ497"/>
      <c r="AR497"/>
      <c r="AS497"/>
      <c r="AT497"/>
      <c r="AU497"/>
      <c r="AV497"/>
      <c r="AW497"/>
      <c r="AX497" t="inlineStr">
        <is>
          <t>Mortality</t>
        </is>
      </c>
      <c r="AY497" t="inlineStr">
        <is>
          <t>Mortality</t>
        </is>
      </c>
      <c r="AZ497" t="inlineStr">
        <is>
          <t>LC50</t>
        </is>
      </c>
      <c r="BA497"/>
      <c r="BB497" t="n">
        <v>4.0</v>
      </c>
      <c r="BC497"/>
      <c r="BD497"/>
      <c r="BE497"/>
      <c r="BF497"/>
      <c r="BG497" t="inlineStr">
        <is>
          <t>Day(s)</t>
        </is>
      </c>
      <c r="BH497"/>
      <c r="BI497" t="inlineStr">
        <is>
          <t>DTXSID6021248</t>
        </is>
      </c>
      <c r="BJ497"/>
      <c r="BK497"/>
      <c r="BL497" t="inlineStr">
        <is>
          <t>Acute</t>
        </is>
      </c>
      <c r="BM497"/>
      <c r="BN497"/>
      <c r="BO497"/>
      <c r="BP497"/>
      <c r="BQ497"/>
      <c r="BR497"/>
      <c r="BS497"/>
      <c r="BT497" t="inlineStr">
        <is>
          <t>--</t>
        </is>
      </c>
      <c r="BU497"/>
      <c r="BV497"/>
      <c r="BW497"/>
      <c r="BX497"/>
      <c r="BY497"/>
      <c r="BZ497"/>
      <c r="CA497"/>
      <c r="CB497"/>
      <c r="CC497"/>
      <c r="CD497"/>
      <c r="CE497"/>
      <c r="CF497"/>
      <c r="CG497"/>
      <c r="CH497"/>
      <c r="CI497"/>
      <c r="CJ497" t="inlineStr">
        <is>
          <t xml:space="preserve">SOURCE/FROM US EPA ENVIRONMENTAL RESEARCH LABORATORY-DULUTH AND THE UNIVERSITY OF WISCONSIN-SUPERIOR CAMPUS//MEDIA/LAKE SUPERIOR WATER OR DECHLORINATED WATER//   </t>
        </is>
      </c>
      <c r="CK497" t="inlineStr">
        <is>
          <t>Geiger,D.L., S.H. Poirier, L.T. Brooke, and D.J. Call</t>
        </is>
      </c>
      <c r="CL497" t="n">
        <v>12858.0</v>
      </c>
      <c r="CM497" t="inlineStr">
        <is>
          <t>Acute Toxicities of Organic Chemicals to Fathead Minnows (Pimephales promelas) Volume III</t>
        </is>
      </c>
      <c r="CN497" t="inlineStr">
        <is>
          <t>Center for Lake Superior Environmental Studies, University of Wisconsin, Superior, WI:328 p.</t>
        </is>
      </c>
      <c r="CO497" t="n">
        <v>1986.0</v>
      </c>
      <c r="CP497" t="inlineStr">
        <is>
          <t>Geiger,D.L., S.H. Poirier, L.T. Brooke, and D.J. Call (1986). Acute Toxicities of Organic Chemicals to Fathead Minnows (Pimephales promelas) Volume III. Center for Lake Superior Environmental Studies, University of Wisconsin, Superior, WI, 328 p. ECOREF#:12858</t>
        </is>
      </c>
    </row>
    <row r="498">
      <c r="A498" t="n">
        <v>84628.0</v>
      </c>
      <c r="B498" t="inlineStr">
        <is>
          <t>1,2-Benzenedicarboxylic acid, 1,2-Diphenyl ester</t>
        </is>
      </c>
      <c r="C498"/>
      <c r="D498" t="inlineStr">
        <is>
          <t>Measured</t>
        </is>
      </c>
      <c r="E498" t="inlineStr">
        <is>
          <t>Not reported</t>
        </is>
      </c>
      <c r="F498"/>
      <c r="G498" t="n">
        <v>98.0</v>
      </c>
      <c r="H498"/>
      <c r="I498"/>
      <c r="J498"/>
      <c r="K498"/>
      <c r="L498" t="inlineStr">
        <is>
          <t>Pimephales promelas</t>
        </is>
      </c>
      <c r="M498" t="inlineStr">
        <is>
          <t>Fathead Minnow</t>
        </is>
      </c>
      <c r="N498"/>
      <c r="O498"/>
      <c r="P498" t="n">
        <v>33.0</v>
      </c>
      <c r="Q498"/>
      <c r="R498"/>
      <c r="S498"/>
      <c r="T498"/>
      <c r="U498" t="inlineStr">
        <is>
          <t>Day(s)</t>
        </is>
      </c>
      <c r="V498" t="inlineStr">
        <is>
          <t>Flow-through</t>
        </is>
      </c>
      <c r="W498" t="inlineStr">
        <is>
          <t>Fresh water</t>
        </is>
      </c>
      <c r="X498" t="inlineStr">
        <is>
          <t>Lab</t>
        </is>
      </c>
      <c r="Y498"/>
      <c r="Z498" t="inlineStr">
        <is>
          <t>Active ingredient</t>
        </is>
      </c>
      <c r="AA498"/>
      <c r="AB498" t="n">
        <v>0.08</v>
      </c>
      <c r="AC498"/>
      <c r="AD498"/>
      <c r="AE498"/>
      <c r="AF498"/>
      <c r="AG498" t="inlineStr">
        <is>
          <t>AI mg/L</t>
        </is>
      </c>
      <c r="AH498"/>
      <c r="AI498"/>
      <c r="AJ498"/>
      <c r="AK498"/>
      <c r="AL498"/>
      <c r="AM498"/>
      <c r="AN498"/>
      <c r="AO498"/>
      <c r="AP498"/>
      <c r="AQ498"/>
      <c r="AR498"/>
      <c r="AS498"/>
      <c r="AT498"/>
      <c r="AU498"/>
      <c r="AV498"/>
      <c r="AW498"/>
      <c r="AX498" t="inlineStr">
        <is>
          <t>Mortality</t>
        </is>
      </c>
      <c r="AY498" t="inlineStr">
        <is>
          <t>Mortality</t>
        </is>
      </c>
      <c r="AZ498" t="inlineStr">
        <is>
          <t>LC50</t>
        </is>
      </c>
      <c r="BA498"/>
      <c r="BB498" t="n">
        <v>4.0</v>
      </c>
      <c r="BC498"/>
      <c r="BD498"/>
      <c r="BE498"/>
      <c r="BF498"/>
      <c r="BG498" t="inlineStr">
        <is>
          <t>Day(s)</t>
        </is>
      </c>
      <c r="BH498"/>
      <c r="BI498" t="inlineStr">
        <is>
          <t>DTXSID3021778</t>
        </is>
      </c>
      <c r="BJ498"/>
      <c r="BK498"/>
      <c r="BL498" t="inlineStr">
        <is>
          <t>Acute</t>
        </is>
      </c>
      <c r="BM498"/>
      <c r="BN498"/>
      <c r="BO498"/>
      <c r="BP498"/>
      <c r="BQ498"/>
      <c r="BR498"/>
      <c r="BS498"/>
      <c r="BT498" t="inlineStr">
        <is>
          <t>--</t>
        </is>
      </c>
      <c r="BU498"/>
      <c r="BV498"/>
      <c r="BW498"/>
      <c r="BX498"/>
      <c r="BY498"/>
      <c r="BZ498"/>
      <c r="CA498"/>
      <c r="CB498"/>
      <c r="CC498"/>
      <c r="CD498"/>
      <c r="CE498"/>
      <c r="CF498"/>
      <c r="CG498"/>
      <c r="CH498"/>
      <c r="CI498"/>
      <c r="CJ498" t="inlineStr">
        <is>
          <t xml:space="preserve">SOURCE/US EPA ENVIRONMENTAL RESEARCH LABORATORY DULUTH AND THE UNIVERSITY OF WISCONSIN SUPERIOR//MEDIA/FILTERED LAKE SUPERIOR WATER OR DECHLORINATED CITY OF SUPERIOR WISCONSIN WATER//   </t>
        </is>
      </c>
      <c r="CK498" t="inlineStr">
        <is>
          <t>Geiger,D.L., C.E. Northcott, D.J. Call, and L.T. Brooke</t>
        </is>
      </c>
      <c r="CL498" t="n">
        <v>12447.0</v>
      </c>
      <c r="CM498" t="inlineStr">
        <is>
          <t>Acute Toxicities of Organic Chemicals to Fathead Minnows (Pimephales promelas), Volume II</t>
        </is>
      </c>
      <c r="CN498" t="inlineStr">
        <is>
          <t>Center for Lake Superior Environmental Studies, University of Wisconsin, Superior, WI:326 p.</t>
        </is>
      </c>
      <c r="CO498" t="n">
        <v>1985.0</v>
      </c>
      <c r="CP498" t="inlineStr">
        <is>
          <t>Geiger,D.L., C.E. Northcott, D.J. Call, and L.T. Brooke (1985). Acute Toxicities of Organic Chemicals to Fathead Minnows (Pimephales promelas), Volume II. Center for Lake Superior Environmental Studies, University of Wisconsin, Superior, WI, 326 p. ECOREF#:12447</t>
        </is>
      </c>
    </row>
    <row r="499">
      <c r="A499" t="n">
        <v>84662.0</v>
      </c>
      <c r="B499" t="inlineStr">
        <is>
          <t>1,2-Benzenedicarboxylic acid, 1,2-Diethyl ester</t>
        </is>
      </c>
      <c r="C499"/>
      <c r="D499" t="inlineStr">
        <is>
          <t>Measured</t>
        </is>
      </c>
      <c r="E499" t="inlineStr">
        <is>
          <t>Other Method</t>
        </is>
      </c>
      <c r="F499"/>
      <c r="G499"/>
      <c r="H499"/>
      <c r="I499"/>
      <c r="J499"/>
      <c r="K499"/>
      <c r="L499" t="inlineStr">
        <is>
          <t>Pimephales promelas</t>
        </is>
      </c>
      <c r="M499" t="inlineStr">
        <is>
          <t>Fathead Minnow</t>
        </is>
      </c>
      <c r="N499"/>
      <c r="O499"/>
      <c r="P499"/>
      <c r="Q499"/>
      <c r="R499"/>
      <c r="S499"/>
      <c r="T499"/>
      <c r="U499"/>
      <c r="V499" t="inlineStr">
        <is>
          <t>Static</t>
        </is>
      </c>
      <c r="W499" t="inlineStr">
        <is>
          <t>Fresh water</t>
        </is>
      </c>
      <c r="X499" t="inlineStr">
        <is>
          <t>Lab</t>
        </is>
      </c>
      <c r="Y499" t="n">
        <v>6.0</v>
      </c>
      <c r="Z499" t="inlineStr">
        <is>
          <t>Active ingredient</t>
        </is>
      </c>
      <c r="AA499"/>
      <c r="AB499" t="n">
        <v>17.0</v>
      </c>
      <c r="AC499"/>
      <c r="AD499" t="n">
        <v>8.0</v>
      </c>
      <c r="AE499"/>
      <c r="AF499" t="n">
        <v>38.0</v>
      </c>
      <c r="AG499" t="inlineStr">
        <is>
          <t>AI mg/L</t>
        </is>
      </c>
      <c r="AH499"/>
      <c r="AI499"/>
      <c r="AJ499"/>
      <c r="AK499"/>
      <c r="AL499"/>
      <c r="AM499"/>
      <c r="AN499"/>
      <c r="AO499"/>
      <c r="AP499"/>
      <c r="AQ499"/>
      <c r="AR499"/>
      <c r="AS499"/>
      <c r="AT499"/>
      <c r="AU499"/>
      <c r="AV499"/>
      <c r="AW499"/>
      <c r="AX499" t="inlineStr">
        <is>
          <t>Mortality</t>
        </is>
      </c>
      <c r="AY499" t="inlineStr">
        <is>
          <t>Mortality</t>
        </is>
      </c>
      <c r="AZ499" t="inlineStr">
        <is>
          <t>LC50</t>
        </is>
      </c>
      <c r="BA499"/>
      <c r="BB499" t="n">
        <v>4.0</v>
      </c>
      <c r="BC499"/>
      <c r="BD499"/>
      <c r="BE499"/>
      <c r="BF499"/>
      <c r="BG499" t="inlineStr">
        <is>
          <t>Day(s)</t>
        </is>
      </c>
      <c r="BH499" t="inlineStr">
        <is>
          <t>Liquid</t>
        </is>
      </c>
      <c r="BI499" t="inlineStr">
        <is>
          <t>DTXSID7021780</t>
        </is>
      </c>
      <c r="BJ499"/>
      <c r="BK499"/>
      <c r="BL499" t="inlineStr">
        <is>
          <t>Acute</t>
        </is>
      </c>
      <c r="BM499"/>
      <c r="BN499"/>
      <c r="BO499"/>
      <c r="BP499"/>
      <c r="BQ499"/>
      <c r="BR499"/>
      <c r="BS499"/>
      <c r="BT499" t="inlineStr">
        <is>
          <t>--</t>
        </is>
      </c>
      <c r="BU499"/>
      <c r="BV499"/>
      <c r="BW499"/>
      <c r="BX499"/>
      <c r="BY499"/>
      <c r="BZ499"/>
      <c r="CA499"/>
      <c r="CB499"/>
      <c r="CC499"/>
      <c r="CD499"/>
      <c r="CE499"/>
      <c r="CF499"/>
      <c r="CG499"/>
      <c r="CH499"/>
      <c r="CI499"/>
      <c r="CJ499" t="inlineStr">
        <is>
          <t xml:space="preserve">SOURCE/OBTAINED FROM CULTURES MAINTAINED AT EG AND G, BIONOMICS, WAREHAM, MASSACHUSETTS//TMETH/EG AND G, BIONOMICS PROTOCOL FOR FRESHWATER STATIC ACUTE TOXICITY TESTS WITH FISH 1982 AND AMENDMENT EGG/CMA-003//MEDIA/SOFT WATER RECONSTITUTED FROM DEIONIZED WATER ACCORDING TO RECOMMENDED PROCEDURES//   </t>
        </is>
      </c>
      <c r="CK499" t="inlineStr">
        <is>
          <t>E.G. and G. Bionomics</t>
        </is>
      </c>
      <c r="CL499" t="n">
        <v>180336.0</v>
      </c>
      <c r="CM499" t="inlineStr">
        <is>
          <t>Acute Toxicity of Fourteen Phthalate Esters to Fathead Minnows</t>
        </is>
      </c>
      <c r="CN499" t="inlineStr">
        <is>
          <t>Final Report BW-83-3-1374, EPA/OTS 40-8326129:42 p.</t>
        </is>
      </c>
      <c r="CO499" t="n">
        <v>1983.0</v>
      </c>
      <c r="CP499" t="inlineStr">
        <is>
          <t>E.G. and G. Bionomics (1983). Acute Toxicity of Fourteen Phthalate Esters to Fathead Minnows. Final Report BW-83-3-1374, EPA/OTS 40-8326129, 42 p. ECOREF#:180336</t>
        </is>
      </c>
    </row>
    <row r="500">
      <c r="A500" t="n">
        <v>84662.0</v>
      </c>
      <c r="B500" t="inlineStr">
        <is>
          <t>1,2-Benzenedicarboxylic acid, 1,2-Diethyl ester</t>
        </is>
      </c>
      <c r="C500"/>
      <c r="D500" t="inlineStr">
        <is>
          <t>Measured</t>
        </is>
      </c>
      <c r="E500" t="inlineStr">
        <is>
          <t>Not reported</t>
        </is>
      </c>
      <c r="F500"/>
      <c r="G500" t="n">
        <v>99.0</v>
      </c>
      <c r="H500"/>
      <c r="I500"/>
      <c r="J500"/>
      <c r="K500"/>
      <c r="L500" t="inlineStr">
        <is>
          <t>Pimephales promelas</t>
        </is>
      </c>
      <c r="M500" t="inlineStr">
        <is>
          <t>Fathead Minnow</t>
        </is>
      </c>
      <c r="N500"/>
      <c r="O500"/>
      <c r="P500" t="n">
        <v>37.0</v>
      </c>
      <c r="Q500"/>
      <c r="R500"/>
      <c r="S500"/>
      <c r="T500"/>
      <c r="U500" t="inlineStr">
        <is>
          <t>Day(s)</t>
        </is>
      </c>
      <c r="V500" t="inlineStr">
        <is>
          <t>Flow-through</t>
        </is>
      </c>
      <c r="W500" t="inlineStr">
        <is>
          <t>Fresh water</t>
        </is>
      </c>
      <c r="X500" t="inlineStr">
        <is>
          <t>Lab</t>
        </is>
      </c>
      <c r="Y500"/>
      <c r="Z500" t="inlineStr">
        <is>
          <t>Active ingredient</t>
        </is>
      </c>
      <c r="AA500"/>
      <c r="AB500" t="n">
        <v>31.8</v>
      </c>
      <c r="AC500"/>
      <c r="AD500" t="n">
        <v>29.6</v>
      </c>
      <c r="AE500"/>
      <c r="AF500" t="n">
        <v>34.1</v>
      </c>
      <c r="AG500" t="inlineStr">
        <is>
          <t>AI mg/L</t>
        </is>
      </c>
      <c r="AH500"/>
      <c r="AI500"/>
      <c r="AJ500"/>
      <c r="AK500"/>
      <c r="AL500"/>
      <c r="AM500"/>
      <c r="AN500"/>
      <c r="AO500"/>
      <c r="AP500"/>
      <c r="AQ500"/>
      <c r="AR500"/>
      <c r="AS500"/>
      <c r="AT500"/>
      <c r="AU500"/>
      <c r="AV500"/>
      <c r="AW500"/>
      <c r="AX500" t="inlineStr">
        <is>
          <t>Mortality</t>
        </is>
      </c>
      <c r="AY500" t="inlineStr">
        <is>
          <t>Mortality</t>
        </is>
      </c>
      <c r="AZ500" t="inlineStr">
        <is>
          <t>LC50</t>
        </is>
      </c>
      <c r="BA500"/>
      <c r="BB500" t="n">
        <v>4.0</v>
      </c>
      <c r="BC500"/>
      <c r="BD500"/>
      <c r="BE500"/>
      <c r="BF500"/>
      <c r="BG500" t="inlineStr">
        <is>
          <t>Day(s)</t>
        </is>
      </c>
      <c r="BH500"/>
      <c r="BI500" t="inlineStr">
        <is>
          <t>DTXSID7021780</t>
        </is>
      </c>
      <c r="BJ500"/>
      <c r="BK500"/>
      <c r="BL500" t="inlineStr">
        <is>
          <t>Acute</t>
        </is>
      </c>
      <c r="BM500"/>
      <c r="BN500"/>
      <c r="BO500"/>
      <c r="BP500"/>
      <c r="BQ500"/>
      <c r="BR500"/>
      <c r="BS500"/>
      <c r="BT500" t="inlineStr">
        <is>
          <t>--</t>
        </is>
      </c>
      <c r="BU500"/>
      <c r="BV500"/>
      <c r="BW500"/>
      <c r="BX500"/>
      <c r="BY500"/>
      <c r="BZ500"/>
      <c r="CA500"/>
      <c r="CB500"/>
      <c r="CC500"/>
      <c r="CD500"/>
      <c r="CE500"/>
      <c r="CF500"/>
      <c r="CG500"/>
      <c r="CH500"/>
      <c r="CI500"/>
      <c r="CJ500" t="inlineStr">
        <is>
          <t xml:space="preserve">SOURCE/US EPA ENVIRONMENTAL RESEARCH LABORATORY DULUTH AND THE UNIVERSITY OF WISCONSIN SUPERIOR//MEDIA/FILTERED LAKE SUPERIOR WATER OR DECHLORINATED CITY OF SUPERIOR WISCONSIN WATER//   </t>
        </is>
      </c>
      <c r="CK500" t="inlineStr">
        <is>
          <t>Geiger,D.L., C.E. Northcott, D.J. Call, and L.T. Brooke</t>
        </is>
      </c>
      <c r="CL500" t="n">
        <v>12447.0</v>
      </c>
      <c r="CM500" t="inlineStr">
        <is>
          <t>Acute Toxicities of Organic Chemicals to Fathead Minnows (Pimephales promelas), Volume II</t>
        </is>
      </c>
      <c r="CN500" t="inlineStr">
        <is>
          <t>Center for Lake Superior Environmental Studies, University of Wisconsin, Superior, WI:326 p.</t>
        </is>
      </c>
      <c r="CO500" t="n">
        <v>1985.0</v>
      </c>
      <c r="CP500" t="inlineStr">
        <is>
          <t>Geiger,D.L., C.E. Northcott, D.J. Call, and L.T. Brooke (1985). Acute Toxicities of Organic Chemicals to Fathead Minnows (Pimephales promelas), Volume II. Center for Lake Superior Environmental Studies, University of Wisconsin, Superior, WI, 326 p. ECOREF#:12447</t>
        </is>
      </c>
    </row>
    <row r="501">
      <c r="A501" t="n">
        <v>84662.0</v>
      </c>
      <c r="B501" t="inlineStr">
        <is>
          <t>1,2-Benzenedicarboxylic acid, 1,2-Diethyl ester</t>
        </is>
      </c>
      <c r="C501"/>
      <c r="D501" t="inlineStr">
        <is>
          <t>Measured</t>
        </is>
      </c>
      <c r="E501" t="inlineStr">
        <is>
          <t>United States Environmental Protection Agency</t>
        </is>
      </c>
      <c r="F501" t="inlineStr">
        <is>
          <t>&gt;=</t>
        </is>
      </c>
      <c r="G501" t="n">
        <v>95.0</v>
      </c>
      <c r="H501"/>
      <c r="I501"/>
      <c r="J501"/>
      <c r="K501"/>
      <c r="L501" t="inlineStr">
        <is>
          <t>Pimephales promelas</t>
        </is>
      </c>
      <c r="M501" t="inlineStr">
        <is>
          <t>Fathead Minnow</t>
        </is>
      </c>
      <c r="N501" t="inlineStr">
        <is>
          <t>Juvenile</t>
        </is>
      </c>
      <c r="O501"/>
      <c r="P501"/>
      <c r="Q501"/>
      <c r="R501"/>
      <c r="S501"/>
      <c r="T501"/>
      <c r="U501"/>
      <c r="V501" t="inlineStr">
        <is>
          <t>Static</t>
        </is>
      </c>
      <c r="W501" t="inlineStr">
        <is>
          <t>Fresh water</t>
        </is>
      </c>
      <c r="X501" t="inlineStr">
        <is>
          <t>Lab</t>
        </is>
      </c>
      <c r="Y501" t="inlineStr">
        <is>
          <t>1-6</t>
        </is>
      </c>
      <c r="Z501" t="inlineStr">
        <is>
          <t>Active ingredient</t>
        </is>
      </c>
      <c r="AA501"/>
      <c r="AB501" t="n">
        <v>16.8</v>
      </c>
      <c r="AC501"/>
      <c r="AD501"/>
      <c r="AE501"/>
      <c r="AF501"/>
      <c r="AG501" t="inlineStr">
        <is>
          <t>AI mg/L</t>
        </is>
      </c>
      <c r="AH501"/>
      <c r="AI501"/>
      <c r="AJ501"/>
      <c r="AK501"/>
      <c r="AL501"/>
      <c r="AM501"/>
      <c r="AN501"/>
      <c r="AO501"/>
      <c r="AP501"/>
      <c r="AQ501"/>
      <c r="AR501"/>
      <c r="AS501"/>
      <c r="AT501"/>
      <c r="AU501"/>
      <c r="AV501"/>
      <c r="AW501"/>
      <c r="AX501" t="inlineStr">
        <is>
          <t>Mortality</t>
        </is>
      </c>
      <c r="AY501" t="inlineStr">
        <is>
          <t>Mortality</t>
        </is>
      </c>
      <c r="AZ501" t="inlineStr">
        <is>
          <t>LC50</t>
        </is>
      </c>
      <c r="BA501"/>
      <c r="BB501" t="n">
        <v>4.0</v>
      </c>
      <c r="BC501"/>
      <c r="BD501"/>
      <c r="BE501"/>
      <c r="BF501"/>
      <c r="BG501" t="inlineStr">
        <is>
          <t>Day(s)</t>
        </is>
      </c>
      <c r="BH501" t="inlineStr">
        <is>
          <t>Liquid</t>
        </is>
      </c>
      <c r="BI501" t="inlineStr">
        <is>
          <t>DTXSID7021780</t>
        </is>
      </c>
      <c r="BJ501" t="inlineStr">
        <is>
          <t>10.1002/etc.5620140916</t>
        </is>
      </c>
      <c r="BK501"/>
      <c r="BL501" t="inlineStr">
        <is>
          <t>Acute</t>
        </is>
      </c>
      <c r="BM501"/>
      <c r="BN501"/>
      <c r="BO501"/>
      <c r="BP501"/>
      <c r="BQ501"/>
      <c r="BR501"/>
      <c r="BS501"/>
      <c r="BT501" t="inlineStr">
        <is>
          <t>--</t>
        </is>
      </c>
      <c r="BU501"/>
      <c r="BV501"/>
      <c r="BW501"/>
      <c r="BX501"/>
      <c r="BY501"/>
      <c r="BZ501"/>
      <c r="CA501"/>
      <c r="CB501"/>
      <c r="CC501"/>
      <c r="CD501"/>
      <c r="CE501"/>
      <c r="CF501"/>
      <c r="CG501"/>
      <c r="CH501"/>
      <c r="CI501"/>
      <c r="CJ501" t="inlineStr">
        <is>
          <t xml:space="preserve">SOURCE/NR//TMETH/METHODS FOR ACUTE TOXICITY TESTS WITH FISH, MACROINVERTEBRATES, AND AMPHIBIANS. EPA-660/3-75-009, 1975//MEDIA/NR//   </t>
        </is>
      </c>
      <c r="CK501" t="inlineStr">
        <is>
          <t>Adams,W.J., G.R. Biddinger, K.A. Robillard, and J.W. Gorsuch</t>
        </is>
      </c>
      <c r="CL501" t="n">
        <v>15040.0</v>
      </c>
      <c r="CM501" t="inlineStr">
        <is>
          <t>A Summary of the Acute Toxicity of 14 Phthalate Esters to Representative Aquatic Organisms</t>
        </is>
      </c>
      <c r="CN501" t="inlineStr">
        <is>
          <t>Environ. Toxicol. Chem.14(9): 1569-1574</t>
        </is>
      </c>
      <c r="CO501" t="n">
        <v>1995.0</v>
      </c>
      <c r="CP501" t="inlineStr">
        <is>
          <t>Adams,W.J., G.R. Biddinger, K.A. Robillard, and J.W. Gorsuch (1995). A Summary of the Acute Toxicity of 14 Phthalate Esters to Representative Aquatic Organisms. Environ. Toxicol. Chem., 14, (9), 1569-1574. doi:10.1002/etc.5620140916. ECOREF#:15040</t>
        </is>
      </c>
    </row>
    <row r="502">
      <c r="A502" t="n">
        <v>84662.0</v>
      </c>
      <c r="B502" t="inlineStr">
        <is>
          <t>1,2-Benzenedicarboxylic acid, 1,2-Diethyl ester</t>
        </is>
      </c>
      <c r="C502"/>
      <c r="D502" t="inlineStr">
        <is>
          <t>Measured</t>
        </is>
      </c>
      <c r="E502" t="inlineStr">
        <is>
          <t>United States Environmental Protection Agency</t>
        </is>
      </c>
      <c r="F502" t="inlineStr">
        <is>
          <t>&gt;=</t>
        </is>
      </c>
      <c r="G502" t="n">
        <v>95.0</v>
      </c>
      <c r="H502"/>
      <c r="I502"/>
      <c r="J502"/>
      <c r="K502"/>
      <c r="L502" t="inlineStr">
        <is>
          <t>Pimephales promelas</t>
        </is>
      </c>
      <c r="M502" t="inlineStr">
        <is>
          <t>Fathead Minnow</t>
        </is>
      </c>
      <c r="N502" t="inlineStr">
        <is>
          <t>Juvenile</t>
        </is>
      </c>
      <c r="O502"/>
      <c r="P502"/>
      <c r="Q502"/>
      <c r="R502"/>
      <c r="S502"/>
      <c r="T502"/>
      <c r="U502"/>
      <c r="V502" t="inlineStr">
        <is>
          <t>Flow-through</t>
        </is>
      </c>
      <c r="W502" t="inlineStr">
        <is>
          <t>Fresh water</t>
        </is>
      </c>
      <c r="X502" t="inlineStr">
        <is>
          <t>Lab</t>
        </is>
      </c>
      <c r="Y502" t="inlineStr">
        <is>
          <t>1-6</t>
        </is>
      </c>
      <c r="Z502" t="inlineStr">
        <is>
          <t>Active ingredient</t>
        </is>
      </c>
      <c r="AA502"/>
      <c r="AB502" t="n">
        <v>17.0</v>
      </c>
      <c r="AC502"/>
      <c r="AD502"/>
      <c r="AE502"/>
      <c r="AF502"/>
      <c r="AG502" t="inlineStr">
        <is>
          <t>AI mg/L</t>
        </is>
      </c>
      <c r="AH502"/>
      <c r="AI502"/>
      <c r="AJ502"/>
      <c r="AK502"/>
      <c r="AL502"/>
      <c r="AM502"/>
      <c r="AN502"/>
      <c r="AO502"/>
      <c r="AP502"/>
      <c r="AQ502"/>
      <c r="AR502"/>
      <c r="AS502"/>
      <c r="AT502"/>
      <c r="AU502"/>
      <c r="AV502"/>
      <c r="AW502"/>
      <c r="AX502" t="inlineStr">
        <is>
          <t>Mortality</t>
        </is>
      </c>
      <c r="AY502" t="inlineStr">
        <is>
          <t>Mortality</t>
        </is>
      </c>
      <c r="AZ502" t="inlineStr">
        <is>
          <t>LC50</t>
        </is>
      </c>
      <c r="BA502"/>
      <c r="BB502" t="n">
        <v>4.0</v>
      </c>
      <c r="BC502"/>
      <c r="BD502"/>
      <c r="BE502"/>
      <c r="BF502"/>
      <c r="BG502" t="inlineStr">
        <is>
          <t>Day(s)</t>
        </is>
      </c>
      <c r="BH502" t="inlineStr">
        <is>
          <t>Liquid</t>
        </is>
      </c>
      <c r="BI502" t="inlineStr">
        <is>
          <t>DTXSID7021780</t>
        </is>
      </c>
      <c r="BJ502" t="inlineStr">
        <is>
          <t>10.1002/etc.5620140916</t>
        </is>
      </c>
      <c r="BK502"/>
      <c r="BL502" t="inlineStr">
        <is>
          <t>Acute</t>
        </is>
      </c>
      <c r="BM502"/>
      <c r="BN502"/>
      <c r="BO502"/>
      <c r="BP502"/>
      <c r="BQ502"/>
      <c r="BR502"/>
      <c r="BS502"/>
      <c r="BT502" t="inlineStr">
        <is>
          <t>--</t>
        </is>
      </c>
      <c r="BU502"/>
      <c r="BV502"/>
      <c r="BW502"/>
      <c r="BX502"/>
      <c r="BY502"/>
      <c r="BZ502"/>
      <c r="CA502"/>
      <c r="CB502"/>
      <c r="CC502"/>
      <c r="CD502"/>
      <c r="CE502"/>
      <c r="CF502"/>
      <c r="CG502"/>
      <c r="CH502"/>
      <c r="CI502"/>
      <c r="CJ502" t="inlineStr">
        <is>
          <t xml:space="preserve">SOURCE/NR//TMETH/METHODS FOR ACUTE TOXICITY TESTS WITH FISH, MACROINVERTEBRATES, AND AMPHIBIANS. EPA-660/3-75-009, 1975//MEDIA/NR//   </t>
        </is>
      </c>
      <c r="CK502" t="inlineStr">
        <is>
          <t>Adams,W.J., G.R. Biddinger, K.A. Robillard, and J.W. Gorsuch</t>
        </is>
      </c>
      <c r="CL502" t="n">
        <v>15040.0</v>
      </c>
      <c r="CM502" t="inlineStr">
        <is>
          <t>A Summary of the Acute Toxicity of 14 Phthalate Esters to Representative Aquatic Organisms</t>
        </is>
      </c>
      <c r="CN502" t="inlineStr">
        <is>
          <t>Environ. Toxicol. Chem.14(9): 1569-1574</t>
        </is>
      </c>
      <c r="CO502" t="n">
        <v>1995.0</v>
      </c>
      <c r="CP502" t="inlineStr">
        <is>
          <t>Adams,W.J., G.R. Biddinger, K.A. Robillard, and J.W. Gorsuch (1995). A Summary of the Acute Toxicity of 14 Phthalate Esters to Representative Aquatic Organisms. Environ. Toxicol. Chem., 14, (9), 1569-1574. doi:10.1002/etc.5620140916. ECOREF#:15040</t>
        </is>
      </c>
    </row>
    <row r="503">
      <c r="A503" t="n">
        <v>84742.0</v>
      </c>
      <c r="B503" t="inlineStr">
        <is>
          <t>1,2-Benzenedicarboxylic acid, 1,2-Dibutyl ester</t>
        </is>
      </c>
      <c r="C503"/>
      <c r="D503" t="inlineStr">
        <is>
          <t>Unmeasured</t>
        </is>
      </c>
      <c r="E503" t="inlineStr">
        <is>
          <t>Standard Methods for the Examination of Water and Wastewater</t>
        </is>
      </c>
      <c r="F503"/>
      <c r="G503"/>
      <c r="H503"/>
      <c r="I503"/>
      <c r="J503"/>
      <c r="K503"/>
      <c r="L503" t="inlineStr">
        <is>
          <t>Pimephales promelas</t>
        </is>
      </c>
      <c r="M503" t="inlineStr">
        <is>
          <t>Fathead Minnow</t>
        </is>
      </c>
      <c r="N503"/>
      <c r="O503"/>
      <c r="P503"/>
      <c r="Q503"/>
      <c r="R503"/>
      <c r="S503"/>
      <c r="T503"/>
      <c r="U503"/>
      <c r="V503" t="inlineStr">
        <is>
          <t>Static</t>
        </is>
      </c>
      <c r="W503" t="inlineStr">
        <is>
          <t>Fresh water</t>
        </is>
      </c>
      <c r="X503" t="inlineStr">
        <is>
          <t>Lab</t>
        </is>
      </c>
      <c r="Y503"/>
      <c r="Z503" t="inlineStr">
        <is>
          <t>Formulation</t>
        </is>
      </c>
      <c r="AA503"/>
      <c r="AB503" t="n">
        <v>1.3</v>
      </c>
      <c r="AC503"/>
      <c r="AD503"/>
      <c r="AE503"/>
      <c r="AF503"/>
      <c r="AG503" t="inlineStr">
        <is>
          <t>AI mg/L</t>
        </is>
      </c>
      <c r="AH503"/>
      <c r="AI503"/>
      <c r="AJ503"/>
      <c r="AK503"/>
      <c r="AL503"/>
      <c r="AM503"/>
      <c r="AN503"/>
      <c r="AO503"/>
      <c r="AP503"/>
      <c r="AQ503"/>
      <c r="AR503"/>
      <c r="AS503"/>
      <c r="AT503"/>
      <c r="AU503"/>
      <c r="AV503"/>
      <c r="AW503"/>
      <c r="AX503" t="inlineStr">
        <is>
          <t>Mortality</t>
        </is>
      </c>
      <c r="AY503" t="inlineStr">
        <is>
          <t>Mortality</t>
        </is>
      </c>
      <c r="AZ503" t="inlineStr">
        <is>
          <t>LC50</t>
        </is>
      </c>
      <c r="BA503"/>
      <c r="BB503" t="n">
        <v>4.0</v>
      </c>
      <c r="BC503"/>
      <c r="BD503"/>
      <c r="BE503"/>
      <c r="BF503"/>
      <c r="BG503" t="inlineStr">
        <is>
          <t>Day(s)</t>
        </is>
      </c>
      <c r="BH503"/>
      <c r="BI503" t="inlineStr">
        <is>
          <t>DTXSID2021781</t>
        </is>
      </c>
      <c r="BJ503" t="inlineStr">
        <is>
          <t>10.1038/238411a0</t>
        </is>
      </c>
      <c r="BK503"/>
      <c r="BL503" t="inlineStr">
        <is>
          <t>Acute</t>
        </is>
      </c>
      <c r="BM503"/>
      <c r="BN503"/>
      <c r="BO503"/>
      <c r="BP503"/>
      <c r="BQ503"/>
      <c r="BR503"/>
      <c r="BS503"/>
      <c r="BT503" t="inlineStr">
        <is>
          <t>--</t>
        </is>
      </c>
      <c r="BU503"/>
      <c r="BV503"/>
      <c r="BW503"/>
      <c r="BX503"/>
      <c r="BY503"/>
      <c r="BZ503"/>
      <c r="CA503"/>
      <c r="CB503"/>
      <c r="CC503"/>
      <c r="CD503"/>
      <c r="CE503"/>
      <c r="CF503"/>
      <c r="CG503"/>
      <c r="CH503"/>
      <c r="CI503"/>
      <c r="CJ503" t="inlineStr">
        <is>
          <t xml:space="preserve">SOURCE/NR//TMETH/1971//MEDIA/NR//   </t>
        </is>
      </c>
      <c r="CK503" t="inlineStr">
        <is>
          <t>Mayer,F.L.,Jr., D.L. Stalling, and J.L. Johnson</t>
        </is>
      </c>
      <c r="CL503" t="n">
        <v>730.0</v>
      </c>
      <c r="CM503" t="inlineStr">
        <is>
          <t>Phthalate Esters as Environmental Contaminants</t>
        </is>
      </c>
      <c r="CN503" t="inlineStr">
        <is>
          <t>Nature238(5364): 411-413</t>
        </is>
      </c>
      <c r="CO503" t="n">
        <v>1972.0</v>
      </c>
      <c r="CP503" t="inlineStr">
        <is>
          <t>Mayer,F.L.,Jr., D.L. Stalling, and J.L. Johnson (1972). Phthalate Esters as Environmental Contaminants. Nature, 238, (5364), 411-413. doi:10.1038/238411a0. ECOREF#:730</t>
        </is>
      </c>
    </row>
    <row r="504">
      <c r="A504" t="n">
        <v>84742.0</v>
      </c>
      <c r="B504" t="inlineStr">
        <is>
          <t>1,2-Benzenedicarboxylic acid, 1,2-Dibutyl ester</t>
        </is>
      </c>
      <c r="C504"/>
      <c r="D504" t="inlineStr">
        <is>
          <t>Measured</t>
        </is>
      </c>
      <c r="E504" t="inlineStr">
        <is>
          <t>Other Method</t>
        </is>
      </c>
      <c r="F504"/>
      <c r="G504"/>
      <c r="H504"/>
      <c r="I504"/>
      <c r="J504"/>
      <c r="K504"/>
      <c r="L504" t="inlineStr">
        <is>
          <t>Pimephales promelas</t>
        </is>
      </c>
      <c r="M504" t="inlineStr">
        <is>
          <t>Fathead Minnow</t>
        </is>
      </c>
      <c r="N504"/>
      <c r="O504"/>
      <c r="P504"/>
      <c r="Q504"/>
      <c r="R504"/>
      <c r="S504"/>
      <c r="T504"/>
      <c r="U504"/>
      <c r="V504" t="inlineStr">
        <is>
          <t>Static</t>
        </is>
      </c>
      <c r="W504" t="inlineStr">
        <is>
          <t>Fresh water</t>
        </is>
      </c>
      <c r="X504" t="inlineStr">
        <is>
          <t>Lab</t>
        </is>
      </c>
      <c r="Y504" t="n">
        <v>6.0</v>
      </c>
      <c r="Z504" t="inlineStr">
        <is>
          <t>Active ingredient</t>
        </is>
      </c>
      <c r="AA504"/>
      <c r="AB504" t="n">
        <v>3.0</v>
      </c>
      <c r="AC504"/>
      <c r="AD504" t="n">
        <v>2.6</v>
      </c>
      <c r="AE504"/>
      <c r="AF504" t="n">
        <v>3.4</v>
      </c>
      <c r="AG504" t="inlineStr">
        <is>
          <t>AI mg/L</t>
        </is>
      </c>
      <c r="AH504"/>
      <c r="AI504"/>
      <c r="AJ504"/>
      <c r="AK504"/>
      <c r="AL504"/>
      <c r="AM504"/>
      <c r="AN504"/>
      <c r="AO504"/>
      <c r="AP504"/>
      <c r="AQ504"/>
      <c r="AR504"/>
      <c r="AS504"/>
      <c r="AT504"/>
      <c r="AU504"/>
      <c r="AV504"/>
      <c r="AW504"/>
      <c r="AX504" t="inlineStr">
        <is>
          <t>Mortality</t>
        </is>
      </c>
      <c r="AY504" t="inlineStr">
        <is>
          <t>Mortality</t>
        </is>
      </c>
      <c r="AZ504" t="inlineStr">
        <is>
          <t>LC50</t>
        </is>
      </c>
      <c r="BA504"/>
      <c r="BB504" t="n">
        <v>4.0</v>
      </c>
      <c r="BC504"/>
      <c r="BD504"/>
      <c r="BE504"/>
      <c r="BF504"/>
      <c r="BG504" t="inlineStr">
        <is>
          <t>Day(s)</t>
        </is>
      </c>
      <c r="BH504" t="inlineStr">
        <is>
          <t>Liquid</t>
        </is>
      </c>
      <c r="BI504" t="inlineStr">
        <is>
          <t>DTXSID2021781</t>
        </is>
      </c>
      <c r="BJ504"/>
      <c r="BK504"/>
      <c r="BL504" t="inlineStr">
        <is>
          <t>Acute</t>
        </is>
      </c>
      <c r="BM504"/>
      <c r="BN504"/>
      <c r="BO504"/>
      <c r="BP504"/>
      <c r="BQ504"/>
      <c r="BR504"/>
      <c r="BS504"/>
      <c r="BT504" t="inlineStr">
        <is>
          <t>--</t>
        </is>
      </c>
      <c r="BU504"/>
      <c r="BV504"/>
      <c r="BW504"/>
      <c r="BX504"/>
      <c r="BY504"/>
      <c r="BZ504"/>
      <c r="CA504"/>
      <c r="CB504"/>
      <c r="CC504"/>
      <c r="CD504"/>
      <c r="CE504"/>
      <c r="CF504"/>
      <c r="CG504"/>
      <c r="CH504"/>
      <c r="CI504"/>
      <c r="CJ504" t="inlineStr">
        <is>
          <t xml:space="preserve">SOURCE/OBTAINED FROM CULTURES MAINTAINED AT EG AND G, BIONOMICS, WAREHAM, MASSACHUSETTS//TMETH/EG AND G, BIONOMICS PROTOCOL FOR FRESHWATER STATIC ACUTE TOXICITY TESTS WITH FISH 1982 AND AMENDMENT EGG/CMA-003//MEDIA/SOFT WATER RECONSTITUTED FROM DEIONIZED WATER ACCORDING TO RECOMMENDED PROCEDURES//   </t>
        </is>
      </c>
      <c r="CK504" t="inlineStr">
        <is>
          <t>E.G. and G. Bionomics</t>
        </is>
      </c>
      <c r="CL504" t="n">
        <v>180336.0</v>
      </c>
      <c r="CM504" t="inlineStr">
        <is>
          <t>Acute Toxicity of Fourteen Phthalate Esters to Fathead Minnows</t>
        </is>
      </c>
      <c r="CN504" t="inlineStr">
        <is>
          <t>Final Report BW-83-3-1374, EPA/OTS 40-8326129:42 p.</t>
        </is>
      </c>
      <c r="CO504" t="n">
        <v>1983.0</v>
      </c>
      <c r="CP504" t="inlineStr">
        <is>
          <t>E.G. and G. Bionomics (1983). Acute Toxicity of Fourteen Phthalate Esters to Fathead Minnows. Final Report BW-83-3-1374, EPA/OTS 40-8326129, 42 p. ECOREF#:180336</t>
        </is>
      </c>
    </row>
    <row r="505">
      <c r="A505" t="n">
        <v>84742.0</v>
      </c>
      <c r="B505" t="inlineStr">
        <is>
          <t>1,2-Benzenedicarboxylic acid, 1,2-Dibutyl ester</t>
        </is>
      </c>
      <c r="C505"/>
      <c r="D505" t="inlineStr">
        <is>
          <t>Measured</t>
        </is>
      </c>
      <c r="E505" t="inlineStr">
        <is>
          <t>United States Environmental Protection Agency</t>
        </is>
      </c>
      <c r="F505" t="inlineStr">
        <is>
          <t>&gt;=</t>
        </is>
      </c>
      <c r="G505" t="n">
        <v>95.0</v>
      </c>
      <c r="H505"/>
      <c r="I505"/>
      <c r="J505"/>
      <c r="K505"/>
      <c r="L505" t="inlineStr">
        <is>
          <t>Pimephales promelas</t>
        </is>
      </c>
      <c r="M505" t="inlineStr">
        <is>
          <t>Fathead Minnow</t>
        </is>
      </c>
      <c r="N505" t="inlineStr">
        <is>
          <t>Juvenile</t>
        </is>
      </c>
      <c r="O505"/>
      <c r="P505"/>
      <c r="Q505"/>
      <c r="R505"/>
      <c r="S505"/>
      <c r="T505"/>
      <c r="U505"/>
      <c r="V505" t="inlineStr">
        <is>
          <t>Flow-through</t>
        </is>
      </c>
      <c r="W505" t="inlineStr">
        <is>
          <t>Fresh water</t>
        </is>
      </c>
      <c r="X505" t="inlineStr">
        <is>
          <t>Lab</t>
        </is>
      </c>
      <c r="Y505" t="inlineStr">
        <is>
          <t>1-6</t>
        </is>
      </c>
      <c r="Z505" t="inlineStr">
        <is>
          <t>Active ingredient</t>
        </is>
      </c>
      <c r="AA505"/>
      <c r="AB505" t="n">
        <v>0.92</v>
      </c>
      <c r="AC505"/>
      <c r="AD505"/>
      <c r="AE505"/>
      <c r="AF505"/>
      <c r="AG505" t="inlineStr">
        <is>
          <t>AI mg/L</t>
        </is>
      </c>
      <c r="AH505"/>
      <c r="AI505"/>
      <c r="AJ505"/>
      <c r="AK505"/>
      <c r="AL505"/>
      <c r="AM505"/>
      <c r="AN505"/>
      <c r="AO505"/>
      <c r="AP505"/>
      <c r="AQ505"/>
      <c r="AR505"/>
      <c r="AS505"/>
      <c r="AT505"/>
      <c r="AU505"/>
      <c r="AV505"/>
      <c r="AW505"/>
      <c r="AX505" t="inlineStr">
        <is>
          <t>Mortality</t>
        </is>
      </c>
      <c r="AY505" t="inlineStr">
        <is>
          <t>Mortality</t>
        </is>
      </c>
      <c r="AZ505" t="inlineStr">
        <is>
          <t>LC50</t>
        </is>
      </c>
      <c r="BA505"/>
      <c r="BB505" t="n">
        <v>4.0</v>
      </c>
      <c r="BC505"/>
      <c r="BD505"/>
      <c r="BE505"/>
      <c r="BF505"/>
      <c r="BG505" t="inlineStr">
        <is>
          <t>Day(s)</t>
        </is>
      </c>
      <c r="BH505" t="inlineStr">
        <is>
          <t>Liquid</t>
        </is>
      </c>
      <c r="BI505" t="inlineStr">
        <is>
          <t>DTXSID2021781</t>
        </is>
      </c>
      <c r="BJ505" t="inlineStr">
        <is>
          <t>10.1002/etc.5620140916</t>
        </is>
      </c>
      <c r="BK505"/>
      <c r="BL505" t="inlineStr">
        <is>
          <t>Acute</t>
        </is>
      </c>
      <c r="BM505"/>
      <c r="BN505"/>
      <c r="BO505"/>
      <c r="BP505"/>
      <c r="BQ505"/>
      <c r="BR505"/>
      <c r="BS505"/>
      <c r="BT505" t="inlineStr">
        <is>
          <t>--</t>
        </is>
      </c>
      <c r="BU505"/>
      <c r="BV505"/>
      <c r="BW505"/>
      <c r="BX505"/>
      <c r="BY505"/>
      <c r="BZ505"/>
      <c r="CA505"/>
      <c r="CB505"/>
      <c r="CC505"/>
      <c r="CD505"/>
      <c r="CE505"/>
      <c r="CF505"/>
      <c r="CG505"/>
      <c r="CH505"/>
      <c r="CI505"/>
      <c r="CJ505" t="inlineStr">
        <is>
          <t xml:space="preserve">SOURCE/NR//TMETH/METHODS FOR ACUTE TOXICITY TESTS WITH FISH, MACROINVERTEBRATES, AND AMPHIBIANS. EPA-660/3-75-009, 1975//MEDIA/NR//   </t>
        </is>
      </c>
      <c r="CK505" t="inlineStr">
        <is>
          <t>Adams,W.J., G.R. Biddinger, K.A. Robillard, and J.W. Gorsuch</t>
        </is>
      </c>
      <c r="CL505" t="n">
        <v>15040.0</v>
      </c>
      <c r="CM505" t="inlineStr">
        <is>
          <t>A Summary of the Acute Toxicity of 14 Phthalate Esters to Representative Aquatic Organisms</t>
        </is>
      </c>
      <c r="CN505" t="inlineStr">
        <is>
          <t>Environ. Toxicol. Chem.14(9): 1569-1574</t>
        </is>
      </c>
      <c r="CO505" t="n">
        <v>1995.0</v>
      </c>
      <c r="CP505" t="inlineStr">
        <is>
          <t>Adams,W.J., G.R. Biddinger, K.A. Robillard, and J.W. Gorsuch (1995). A Summary of the Acute Toxicity of 14 Phthalate Esters to Representative Aquatic Organisms. Environ. Toxicol. Chem., 14, (9), 1569-1574. doi:10.1002/etc.5620140916. ECOREF#:15040</t>
        </is>
      </c>
    </row>
    <row r="506">
      <c r="A506" t="n">
        <v>84742.0</v>
      </c>
      <c r="B506" t="inlineStr">
        <is>
          <t>1,2-Benzenedicarboxylic acid, 1,2-Dibutyl ester</t>
        </is>
      </c>
      <c r="C506"/>
      <c r="D506" t="inlineStr">
        <is>
          <t>Measured</t>
        </is>
      </c>
      <c r="E506" t="inlineStr">
        <is>
          <t>Not reported</t>
        </is>
      </c>
      <c r="F506"/>
      <c r="G506" t="n">
        <v>99.3</v>
      </c>
      <c r="H506"/>
      <c r="I506"/>
      <c r="J506"/>
      <c r="K506"/>
      <c r="L506" t="inlineStr">
        <is>
          <t>Pimephales promelas</t>
        </is>
      </c>
      <c r="M506" t="inlineStr">
        <is>
          <t>Fathead Minnow</t>
        </is>
      </c>
      <c r="N506"/>
      <c r="O506"/>
      <c r="P506"/>
      <c r="Q506"/>
      <c r="R506"/>
      <c r="S506"/>
      <c r="T506"/>
      <c r="U506"/>
      <c r="V506" t="inlineStr">
        <is>
          <t>Flow-through</t>
        </is>
      </c>
      <c r="W506" t="inlineStr">
        <is>
          <t>Fresh water</t>
        </is>
      </c>
      <c r="X506" t="inlineStr">
        <is>
          <t>Lab</t>
        </is>
      </c>
      <c r="Y506" t="n">
        <v>7.0</v>
      </c>
      <c r="Z506" t="inlineStr">
        <is>
          <t>Active ingredient</t>
        </is>
      </c>
      <c r="AA506"/>
      <c r="AB506" t="n">
        <v>1.0</v>
      </c>
      <c r="AC506"/>
      <c r="AD506"/>
      <c r="AE506"/>
      <c r="AF506"/>
      <c r="AG506" t="inlineStr">
        <is>
          <t>AI mg/L</t>
        </is>
      </c>
      <c r="AH506"/>
      <c r="AI506"/>
      <c r="AJ506"/>
      <c r="AK506"/>
      <c r="AL506"/>
      <c r="AM506"/>
      <c r="AN506"/>
      <c r="AO506"/>
      <c r="AP506"/>
      <c r="AQ506"/>
      <c r="AR506"/>
      <c r="AS506"/>
      <c r="AT506"/>
      <c r="AU506"/>
      <c r="AV506"/>
      <c r="AW506"/>
      <c r="AX506" t="inlineStr">
        <is>
          <t>Mortality</t>
        </is>
      </c>
      <c r="AY506" t="inlineStr">
        <is>
          <t>Mortality</t>
        </is>
      </c>
      <c r="AZ506" t="inlineStr">
        <is>
          <t>LC50</t>
        </is>
      </c>
      <c r="BA506"/>
      <c r="BB506" t="n">
        <v>4.0</v>
      </c>
      <c r="BC506"/>
      <c r="BD506"/>
      <c r="BE506"/>
      <c r="BF506"/>
      <c r="BG506" t="inlineStr">
        <is>
          <t>Day(s)</t>
        </is>
      </c>
      <c r="BH506"/>
      <c r="BI506" t="inlineStr">
        <is>
          <t>DTXSID2021781</t>
        </is>
      </c>
      <c r="BJ506"/>
      <c r="BK506"/>
      <c r="BL506"/>
      <c r="BM506" t="inlineStr">
        <is>
          <t>OR</t>
        </is>
      </c>
      <c r="BN506"/>
      <c r="BO506"/>
      <c r="BP506"/>
      <c r="BQ506"/>
      <c r="BR506"/>
      <c r="BS506"/>
      <c r="BT506" t="inlineStr">
        <is>
          <t>--</t>
        </is>
      </c>
      <c r="BU506"/>
      <c r="BV506"/>
      <c r="BW506"/>
      <c r="BX506"/>
      <c r="BY506"/>
      <c r="BZ506"/>
      <c r="CA506"/>
      <c r="CB506"/>
      <c r="CC506"/>
      <c r="CD506"/>
      <c r="CE506"/>
      <c r="CF506"/>
      <c r="CG506"/>
      <c r="CH506"/>
      <c r="CI506"/>
      <c r="CJ506" t="inlineStr">
        <is>
          <t xml:space="preserve">SOURCE/NR//CONTR/C,V//MEDIA/NR//   </t>
        </is>
      </c>
      <c r="CK506" t="inlineStr">
        <is>
          <t>Sayers,L.E.</t>
        </is>
      </c>
      <c r="CL506" t="n">
        <v>190450.0</v>
      </c>
      <c r="CM506" t="inlineStr">
        <is>
          <t xml:space="preserve">Di-n-butyl phthalate - Short-Term Reproduction Assay with Fathead Minnow (Pimephales promelas) Following OPPTS 890.1350 and OECD 229 Guidelines </t>
        </is>
      </c>
      <c r="CN506" t="inlineStr">
        <is>
          <t>Smithers Viscient Study No. 13784.6123. U.S. Environmental Protection Agency, Washington, DC:411 p.</t>
        </is>
      </c>
      <c r="CO506" t="n">
        <v>2018.0</v>
      </c>
      <c r="CP506" t="inlineStr">
        <is>
          <t>Sayers,L.E. (2018). Di-n-butyl phthalate - Short-Term Reproduction Assay with Fathead Minnow (Pimephales promelas) Following OPPTS 890.1350 and OECD 229 Guidelines . Smithers Viscient Study No. 13784.6123. U.S. Environmental Protection Agency, Washington, DC, 411 p. ECOREF#:190450</t>
        </is>
      </c>
    </row>
    <row r="507">
      <c r="A507" t="n">
        <v>84742.0</v>
      </c>
      <c r="B507" t="inlineStr">
        <is>
          <t>1,2-Benzenedicarboxylic acid, 1,2-Dibutyl ester</t>
        </is>
      </c>
      <c r="C507"/>
      <c r="D507" t="inlineStr">
        <is>
          <t>Measured</t>
        </is>
      </c>
      <c r="E507" t="inlineStr">
        <is>
          <t>Not reported</t>
        </is>
      </c>
      <c r="F507" t="inlineStr">
        <is>
          <t>&gt;</t>
        </is>
      </c>
      <c r="G507" t="n">
        <v>99.0</v>
      </c>
      <c r="H507"/>
      <c r="I507"/>
      <c r="J507"/>
      <c r="K507"/>
      <c r="L507" t="inlineStr">
        <is>
          <t>Pimephales promelas</t>
        </is>
      </c>
      <c r="M507" t="inlineStr">
        <is>
          <t>Fathead Minnow</t>
        </is>
      </c>
      <c r="N507"/>
      <c r="O507"/>
      <c r="P507" t="n">
        <v>32.0</v>
      </c>
      <c r="Q507"/>
      <c r="R507"/>
      <c r="S507"/>
      <c r="T507"/>
      <c r="U507" t="inlineStr">
        <is>
          <t>Day(s)</t>
        </is>
      </c>
      <c r="V507" t="inlineStr">
        <is>
          <t>Flow-through</t>
        </is>
      </c>
      <c r="W507" t="inlineStr">
        <is>
          <t>Fresh water</t>
        </is>
      </c>
      <c r="X507" t="inlineStr">
        <is>
          <t>Lab</t>
        </is>
      </c>
      <c r="Y507" t="n">
        <v>6.0</v>
      </c>
      <c r="Z507" t="inlineStr">
        <is>
          <t>Active ingredient</t>
        </is>
      </c>
      <c r="AA507"/>
      <c r="AB507" t="n">
        <v>1.1</v>
      </c>
      <c r="AC507"/>
      <c r="AD507" t="n">
        <v>1.0</v>
      </c>
      <c r="AE507"/>
      <c r="AF507" t="n">
        <v>1.2</v>
      </c>
      <c r="AG507" t="inlineStr">
        <is>
          <t>AI mg/L</t>
        </is>
      </c>
      <c r="AH507"/>
      <c r="AI507"/>
      <c r="AJ507"/>
      <c r="AK507"/>
      <c r="AL507"/>
      <c r="AM507"/>
      <c r="AN507"/>
      <c r="AO507"/>
      <c r="AP507"/>
      <c r="AQ507"/>
      <c r="AR507"/>
      <c r="AS507"/>
      <c r="AT507"/>
      <c r="AU507"/>
      <c r="AV507"/>
      <c r="AW507"/>
      <c r="AX507" t="inlineStr">
        <is>
          <t>Mortality</t>
        </is>
      </c>
      <c r="AY507" t="inlineStr">
        <is>
          <t>Mortality</t>
        </is>
      </c>
      <c r="AZ507" t="inlineStr">
        <is>
          <t>LC50</t>
        </is>
      </c>
      <c r="BA507"/>
      <c r="BB507" t="n">
        <v>4.0</v>
      </c>
      <c r="BC507"/>
      <c r="BD507"/>
      <c r="BE507"/>
      <c r="BF507"/>
      <c r="BG507" t="inlineStr">
        <is>
          <t>Day(s)</t>
        </is>
      </c>
      <c r="BH507"/>
      <c r="BI507" t="inlineStr">
        <is>
          <t>DTXSID2021781</t>
        </is>
      </c>
      <c r="BJ507"/>
      <c r="BK507"/>
      <c r="BL507" t="inlineStr">
        <is>
          <t>Acute</t>
        </is>
      </c>
      <c r="BM507"/>
      <c r="BN507"/>
      <c r="BO507"/>
      <c r="BP507"/>
      <c r="BQ507"/>
      <c r="BR507"/>
      <c r="BS507"/>
      <c r="BT507" t="inlineStr">
        <is>
          <t>--</t>
        </is>
      </c>
      <c r="BU507"/>
      <c r="BV507"/>
      <c r="BW507"/>
      <c r="BX507"/>
      <c r="BY507"/>
      <c r="BZ507"/>
      <c r="CA507"/>
      <c r="CB507"/>
      <c r="CC507"/>
      <c r="CD507"/>
      <c r="CE507"/>
      <c r="CF507"/>
      <c r="CG507"/>
      <c r="CH507"/>
      <c r="CI507"/>
      <c r="CJ507" t="inlineStr">
        <is>
          <t xml:space="preserve">SOURCE/US EPA ENVIRONMENTAL RESEARCH LABORATORY DULUTH AND THE UNIVERSITY OF WISCONSIN SUPERIOR//MEDIA/FILTERED LAKE SUPERIOR WATER OR DECHLORINATED CITY OF SUPERIOR WISCONSIN WATER//   </t>
        </is>
      </c>
      <c r="CK507" t="inlineStr">
        <is>
          <t>Geiger,D.L., C.E. Northcott, D.J. Call, and L.T. Brooke</t>
        </is>
      </c>
      <c r="CL507" t="n">
        <v>12447.0</v>
      </c>
      <c r="CM507" t="inlineStr">
        <is>
          <t>Acute Toxicities of Organic Chemicals to Fathead Minnows (Pimephales promelas), Volume II</t>
        </is>
      </c>
      <c r="CN507" t="inlineStr">
        <is>
          <t>Center for Lake Superior Environmental Studies, University of Wisconsin, Superior, WI:326 p.</t>
        </is>
      </c>
      <c r="CO507" t="n">
        <v>1985.0</v>
      </c>
      <c r="CP507" t="inlineStr">
        <is>
          <t>Geiger,D.L., C.E. Northcott, D.J. Call, and L.T. Brooke (1985). Acute Toxicities of Organic Chemicals to Fathead Minnows (Pimephales promelas), Volume II. Center for Lake Superior Environmental Studies, University of Wisconsin, Superior, WI, 326 p. ECOREF#:12447</t>
        </is>
      </c>
    </row>
    <row r="508">
      <c r="A508" t="n">
        <v>84742.0</v>
      </c>
      <c r="B508" t="inlineStr">
        <is>
          <t>1,2-Benzenedicarboxylic acid, 1,2-Dibutyl ester</t>
        </is>
      </c>
      <c r="C508"/>
      <c r="D508" t="inlineStr">
        <is>
          <t>Measured</t>
        </is>
      </c>
      <c r="E508" t="inlineStr">
        <is>
          <t>United States Environmental Protection Agency</t>
        </is>
      </c>
      <c r="F508"/>
      <c r="G508" t="n">
        <v>99.5</v>
      </c>
      <c r="H508"/>
      <c r="I508"/>
      <c r="J508"/>
      <c r="K508"/>
      <c r="L508" t="inlineStr">
        <is>
          <t>Pimephales promelas</t>
        </is>
      </c>
      <c r="M508" t="inlineStr">
        <is>
          <t>Fathead Minnow</t>
        </is>
      </c>
      <c r="N508" t="inlineStr">
        <is>
          <t>Fry</t>
        </is>
      </c>
      <c r="O508"/>
      <c r="P508"/>
      <c r="Q508"/>
      <c r="R508"/>
      <c r="S508"/>
      <c r="T508"/>
      <c r="U508"/>
      <c r="V508" t="inlineStr">
        <is>
          <t>Static</t>
        </is>
      </c>
      <c r="W508" t="inlineStr">
        <is>
          <t>Fresh water</t>
        </is>
      </c>
      <c r="X508" t="inlineStr">
        <is>
          <t>Lab</t>
        </is>
      </c>
      <c r="Y508" t="n">
        <v>8.0</v>
      </c>
      <c r="Z508" t="inlineStr">
        <is>
          <t>Active ingredient</t>
        </is>
      </c>
      <c r="AA508"/>
      <c r="AB508" t="n">
        <v>2.02</v>
      </c>
      <c r="AC508"/>
      <c r="AD508" t="n">
        <v>1.32</v>
      </c>
      <c r="AE508"/>
      <c r="AF508" t="n">
        <v>2.85</v>
      </c>
      <c r="AG508" t="inlineStr">
        <is>
          <t>AI mg/L</t>
        </is>
      </c>
      <c r="AH508"/>
      <c r="AI508"/>
      <c r="AJ508"/>
      <c r="AK508"/>
      <c r="AL508"/>
      <c r="AM508"/>
      <c r="AN508"/>
      <c r="AO508"/>
      <c r="AP508"/>
      <c r="AQ508"/>
      <c r="AR508"/>
      <c r="AS508"/>
      <c r="AT508"/>
      <c r="AU508"/>
      <c r="AV508"/>
      <c r="AW508"/>
      <c r="AX508" t="inlineStr">
        <is>
          <t>Mortality</t>
        </is>
      </c>
      <c r="AY508" t="inlineStr">
        <is>
          <t>Mortality</t>
        </is>
      </c>
      <c r="AZ508" t="inlineStr">
        <is>
          <t>LC50</t>
        </is>
      </c>
      <c r="BA508"/>
      <c r="BB508" t="n">
        <v>4.0</v>
      </c>
      <c r="BC508"/>
      <c r="BD508"/>
      <c r="BE508"/>
      <c r="BF508"/>
      <c r="BG508" t="inlineStr">
        <is>
          <t>Day(s)</t>
        </is>
      </c>
      <c r="BH508"/>
      <c r="BI508" t="inlineStr">
        <is>
          <t>DTXSID2021781</t>
        </is>
      </c>
      <c r="BJ508"/>
      <c r="BK508"/>
      <c r="BL508"/>
      <c r="BM508"/>
      <c r="BN508"/>
      <c r="BO508"/>
      <c r="BP508"/>
      <c r="BQ508"/>
      <c r="BR508"/>
      <c r="BS508"/>
      <c r="BT508" t="inlineStr">
        <is>
          <t>--</t>
        </is>
      </c>
      <c r="BU508"/>
      <c r="BV508"/>
      <c r="BW508"/>
      <c r="BX508"/>
      <c r="BY508"/>
      <c r="BZ508"/>
      <c r="CA508"/>
      <c r="CB508"/>
      <c r="CC508"/>
      <c r="CD508"/>
      <c r="CE508"/>
      <c r="CF508"/>
      <c r="CG508"/>
      <c r="CH508"/>
      <c r="CI508"/>
      <c r="CJ508" t="inlineStr">
        <is>
          <t xml:space="preserve">CONTR/C,V//TMETH/1981//MEDIA/DECHLORINATED TAP WATER//   </t>
        </is>
      </c>
      <c r="CK508" t="inlineStr">
        <is>
          <t>McCarthy,J.F., and D.K. Whitmore</t>
        </is>
      </c>
      <c r="CL508" t="n">
        <v>10614.0</v>
      </c>
      <c r="CM508" t="inlineStr">
        <is>
          <t>Chronic Toxicity of Di-n-butyl and Di-n-octyl Phthalate to Daphnia magna and the Fathead Minnow</t>
        </is>
      </c>
      <c r="CN508" t="inlineStr">
        <is>
          <t>Environ. Toxicol. Chem.4(2): 167-179</t>
        </is>
      </c>
      <c r="CO508" t="n">
        <v>1985.0</v>
      </c>
      <c r="CP508" t="inlineStr">
        <is>
          <t>McCarthy,J.F., and D.K. Whitmore (1985). Chronic Toxicity of Di-n-butyl and Di-n-octyl Phthalate to Daphnia magna and the Fathead Minnow. Environ. Toxicol. Chem., 4, (2), 167-179. ECOREF#:10614</t>
        </is>
      </c>
    </row>
    <row r="509">
      <c r="A509" t="n">
        <v>84742.0</v>
      </c>
      <c r="B509" t="inlineStr">
        <is>
          <t>1,2-Benzenedicarboxylic acid, 1,2-Dibutyl ester</t>
        </is>
      </c>
      <c r="C509"/>
      <c r="D509" t="inlineStr">
        <is>
          <t>Not reported</t>
        </is>
      </c>
      <c r="E509" t="inlineStr">
        <is>
          <t>Not coded</t>
        </is>
      </c>
      <c r="F509"/>
      <c r="G509" t="n">
        <v>100.0</v>
      </c>
      <c r="H509"/>
      <c r="I509"/>
      <c r="J509"/>
      <c r="K509"/>
      <c r="L509" t="inlineStr">
        <is>
          <t>Pimephales promelas</t>
        </is>
      </c>
      <c r="M509" t="inlineStr">
        <is>
          <t>Fathead Minnow</t>
        </is>
      </c>
      <c r="N509"/>
      <c r="O509"/>
      <c r="P509"/>
      <c r="Q509"/>
      <c r="R509"/>
      <c r="S509"/>
      <c r="T509"/>
      <c r="U509"/>
      <c r="V509" t="inlineStr">
        <is>
          <t>Flow-through</t>
        </is>
      </c>
      <c r="W509" t="inlineStr">
        <is>
          <t>Fresh water</t>
        </is>
      </c>
      <c r="X509" t="inlineStr">
        <is>
          <t>Lab</t>
        </is>
      </c>
      <c r="Y509"/>
      <c r="Z509" t="inlineStr">
        <is>
          <t>Active ingredient</t>
        </is>
      </c>
      <c r="AA509"/>
      <c r="AB509" t="n">
        <v>3.95</v>
      </c>
      <c r="AC509"/>
      <c r="AD509" t="n">
        <v>3.47</v>
      </c>
      <c r="AE509"/>
      <c r="AF509" t="n">
        <v>4.5</v>
      </c>
      <c r="AG509" t="inlineStr">
        <is>
          <t>AI mg/L</t>
        </is>
      </c>
      <c r="AH509"/>
      <c r="AI509"/>
      <c r="AJ509"/>
      <c r="AK509"/>
      <c r="AL509"/>
      <c r="AM509"/>
      <c r="AN509"/>
      <c r="AO509"/>
      <c r="AP509"/>
      <c r="AQ509"/>
      <c r="AR509"/>
      <c r="AS509"/>
      <c r="AT509"/>
      <c r="AU509"/>
      <c r="AV509"/>
      <c r="AW509"/>
      <c r="AX509" t="inlineStr">
        <is>
          <t>Mortality</t>
        </is>
      </c>
      <c r="AY509" t="inlineStr">
        <is>
          <t>Mortality</t>
        </is>
      </c>
      <c r="AZ509" t="inlineStr">
        <is>
          <t>LC50</t>
        </is>
      </c>
      <c r="BA509"/>
      <c r="BB509" t="n">
        <v>4.0</v>
      </c>
      <c r="BC509"/>
      <c r="BD509"/>
      <c r="BE509"/>
      <c r="BF509"/>
      <c r="BG509" t="inlineStr">
        <is>
          <t>Day(s)</t>
        </is>
      </c>
      <c r="BH509" t="inlineStr">
        <is>
          <t>Liquid</t>
        </is>
      </c>
      <c r="BI509" t="inlineStr">
        <is>
          <t>DTXSID2021781</t>
        </is>
      </c>
      <c r="BJ509"/>
      <c r="BK509"/>
      <c r="BL509"/>
      <c r="BM509"/>
      <c r="BN509"/>
      <c r="BO509"/>
      <c r="BP509"/>
      <c r="BQ509"/>
      <c r="BR509"/>
      <c r="BS509"/>
      <c r="BT509" t="inlineStr">
        <is>
          <t>--</t>
        </is>
      </c>
      <c r="BU509"/>
      <c r="BV509"/>
      <c r="BW509"/>
      <c r="BX509"/>
      <c r="BY509"/>
      <c r="BZ509"/>
      <c r="CA509"/>
      <c r="CB509"/>
      <c r="CC509"/>
      <c r="CD509"/>
      <c r="CE509"/>
      <c r="CF509"/>
      <c r="CG509"/>
      <c r="CH509"/>
      <c r="CI509"/>
      <c r="CJ509"/>
      <c r="CK509" t="inlineStr">
        <is>
          <t>Mayer,F.L.,Jr., and M.R. Ellersieck</t>
        </is>
      </c>
      <c r="CL509" t="n">
        <v>6797.0</v>
      </c>
      <c r="CM509" t="inlineStr">
        <is>
          <t>Manual of Acute Toxicity: Interpretation and Data Base for 410 Chemicals and 66 Species of Freshwater Animals</t>
        </is>
      </c>
      <c r="CN509" t="inlineStr">
        <is>
          <t>USDI Fish and Wildlife Service, Publication No.160, Washington, DC:505 p.</t>
        </is>
      </c>
      <c r="CO509" t="n">
        <v>1986.0</v>
      </c>
      <c r="CP509" t="inlineStr">
        <is>
          <t>Mayer,F.L.,Jr., and M.R. Ellersieck (1986). Manual of Acute Toxicity: Interpretation and Data Base for 410 Chemicals and 66 Species of Freshwater Animals. USDI Fish and Wildlife Service, Publication No.160, Washington, DC, 505 p. ECOREF#:6797</t>
        </is>
      </c>
    </row>
    <row r="510">
      <c r="A510" t="n">
        <v>84742.0</v>
      </c>
      <c r="B510" t="inlineStr">
        <is>
          <t>1,2-Benzenedicarboxylic acid, 1,2-Dibutyl ester</t>
        </is>
      </c>
      <c r="C510"/>
      <c r="D510" t="inlineStr">
        <is>
          <t>Chemical analysis reported</t>
        </is>
      </c>
      <c r="E510" t="inlineStr">
        <is>
          <t>American Society for Testing and Materials</t>
        </is>
      </c>
      <c r="F510" t="inlineStr">
        <is>
          <t>&gt;=</t>
        </is>
      </c>
      <c r="G510" t="n">
        <v>99.0</v>
      </c>
      <c r="H510"/>
      <c r="I510"/>
      <c r="J510"/>
      <c r="K510"/>
      <c r="L510" t="inlineStr">
        <is>
          <t>Pimephales promelas</t>
        </is>
      </c>
      <c r="M510" t="inlineStr">
        <is>
          <t>Fathead Minnow</t>
        </is>
      </c>
      <c r="N510" t="inlineStr">
        <is>
          <t>Juvenile</t>
        </is>
      </c>
      <c r="O510"/>
      <c r="P510"/>
      <c r="Q510"/>
      <c r="R510" t="n">
        <v>29.0</v>
      </c>
      <c r="S510"/>
      <c r="T510" t="n">
        <v>34.0</v>
      </c>
      <c r="U510" t="inlineStr">
        <is>
          <t>Day(s)</t>
        </is>
      </c>
      <c r="V510" t="inlineStr">
        <is>
          <t>Flow-through</t>
        </is>
      </c>
      <c r="W510" t="inlineStr">
        <is>
          <t>Fresh water</t>
        </is>
      </c>
      <c r="X510" t="inlineStr">
        <is>
          <t>Lab</t>
        </is>
      </c>
      <c r="Y510"/>
      <c r="Z510" t="inlineStr">
        <is>
          <t>Active ingredient</t>
        </is>
      </c>
      <c r="AA510"/>
      <c r="AB510" t="n">
        <v>0.85</v>
      </c>
      <c r="AC510"/>
      <c r="AD510" t="n">
        <v>0.72</v>
      </c>
      <c r="AE510"/>
      <c r="AF510" t="n">
        <v>1.0</v>
      </c>
      <c r="AG510" t="inlineStr">
        <is>
          <t>AI mg/L</t>
        </is>
      </c>
      <c r="AH510"/>
      <c r="AI510"/>
      <c r="AJ510"/>
      <c r="AK510"/>
      <c r="AL510"/>
      <c r="AM510"/>
      <c r="AN510"/>
      <c r="AO510"/>
      <c r="AP510"/>
      <c r="AQ510"/>
      <c r="AR510"/>
      <c r="AS510"/>
      <c r="AT510"/>
      <c r="AU510"/>
      <c r="AV510"/>
      <c r="AW510"/>
      <c r="AX510" t="inlineStr">
        <is>
          <t>Mortality</t>
        </is>
      </c>
      <c r="AY510" t="inlineStr">
        <is>
          <t>Mortality</t>
        </is>
      </c>
      <c r="AZ510" t="inlineStr">
        <is>
          <t>LC50</t>
        </is>
      </c>
      <c r="BA510"/>
      <c r="BB510" t="n">
        <v>4.0</v>
      </c>
      <c r="BC510"/>
      <c r="BD510"/>
      <c r="BE510"/>
      <c r="BF510"/>
      <c r="BG510" t="inlineStr">
        <is>
          <t>Day(s)</t>
        </is>
      </c>
      <c r="BH510" t="inlineStr">
        <is>
          <t>Commercial</t>
        </is>
      </c>
      <c r="BI510" t="inlineStr">
        <is>
          <t>DTXSID2021781</t>
        </is>
      </c>
      <c r="BJ510" t="inlineStr">
        <is>
          <t>10.1002/etc.5620090509</t>
        </is>
      </c>
      <c r="BK510"/>
      <c r="BL510" t="inlineStr">
        <is>
          <t>Acute</t>
        </is>
      </c>
      <c r="BM510"/>
      <c r="BN510"/>
      <c r="BO510"/>
      <c r="BP510"/>
      <c r="BQ510"/>
      <c r="BR510"/>
      <c r="BS510"/>
      <c r="BT510" t="inlineStr">
        <is>
          <t>--</t>
        </is>
      </c>
      <c r="BU510"/>
      <c r="BV510"/>
      <c r="BW510"/>
      <c r="BX510"/>
      <c r="BY510"/>
      <c r="BZ510"/>
      <c r="CA510"/>
      <c r="CB510"/>
      <c r="CC510"/>
      <c r="CD510"/>
      <c r="CE510"/>
      <c r="CF510"/>
      <c r="CG510"/>
      <c r="CH510"/>
      <c r="CI510" t="inlineStr">
        <is>
          <t xml:space="preserve">CONC1/MEASURED VALUE WAS 101.7 PERCENT OF NOMINAL VALUE// </t>
        </is>
      </c>
      <c r="CJ510" t="inlineStr">
        <is>
          <t xml:space="preserve">SOURCE/ENVIRONMENTAL RESEARCH LABORATORY, DULUTH, MN//TMETH/1980, E279-80//MEDIA/SAND-FILTERED LAKE SUPERIOR WATER//  CONC1/MEASURED VALUE WAS 101.7 PERCENT OF NOMINAL VALUE// </t>
        </is>
      </c>
      <c r="CK510" t="inlineStr">
        <is>
          <t>DeFoe,D.L., G.W. Holcombe, D.E. Hammermeister, and K.E. Biesinger</t>
        </is>
      </c>
      <c r="CL510" t="n">
        <v>180793.0</v>
      </c>
      <c r="CM510" t="inlineStr">
        <is>
          <t>Solubility and Toxicity of Eight Phthalate Esters to Four Aquatic Organisms</t>
        </is>
      </c>
      <c r="CN510" t="inlineStr">
        <is>
          <t>Environ. Toxicol. Chem.9(5): 623-636</t>
        </is>
      </c>
      <c r="CO510" t="n">
        <v>1990.0</v>
      </c>
      <c r="CP510" t="inlineStr">
        <is>
          <t>DeFoe,D.L., G.W. Holcombe, D.E. Hammermeister, and K.E. Biesinger (1990). Solubility and Toxicity of Eight Phthalate Esters to Four Aquatic Organisms. Environ. Toxicol. Chem., 9, (5), 623-636. doi:10.1002/etc.5620090509. ECOREF#:180793</t>
        </is>
      </c>
    </row>
    <row r="511">
      <c r="A511" t="n">
        <v>84742.0</v>
      </c>
      <c r="B511" t="inlineStr">
        <is>
          <t>1,2-Benzenedicarboxylic acid, 1,2-Dibutyl ester</t>
        </is>
      </c>
      <c r="C511"/>
      <c r="D511" t="inlineStr">
        <is>
          <t>Measured</t>
        </is>
      </c>
      <c r="E511" t="inlineStr">
        <is>
          <t>Not reported</t>
        </is>
      </c>
      <c r="F511"/>
      <c r="G511" t="n">
        <v>99.0</v>
      </c>
      <c r="H511"/>
      <c r="I511"/>
      <c r="J511"/>
      <c r="K511"/>
      <c r="L511" t="inlineStr">
        <is>
          <t>Pimephales promelas</t>
        </is>
      </c>
      <c r="M511" t="inlineStr">
        <is>
          <t>Fathead Minnow</t>
        </is>
      </c>
      <c r="N511"/>
      <c r="O511"/>
      <c r="P511" t="n">
        <v>32.0</v>
      </c>
      <c r="Q511"/>
      <c r="R511"/>
      <c r="S511"/>
      <c r="T511"/>
      <c r="U511" t="inlineStr">
        <is>
          <t>Day(s)</t>
        </is>
      </c>
      <c r="V511" t="inlineStr">
        <is>
          <t>Flow-through</t>
        </is>
      </c>
      <c r="W511" t="inlineStr">
        <is>
          <t>Fresh water</t>
        </is>
      </c>
      <c r="X511" t="inlineStr">
        <is>
          <t>Lab</t>
        </is>
      </c>
      <c r="Y511" t="n">
        <v>6.0</v>
      </c>
      <c r="Z511" t="inlineStr">
        <is>
          <t>Active ingredient</t>
        </is>
      </c>
      <c r="AA511"/>
      <c r="AB511" t="n">
        <v>0.85</v>
      </c>
      <c r="AC511"/>
      <c r="AD511" t="n">
        <v>0.72</v>
      </c>
      <c r="AE511"/>
      <c r="AF511" t="n">
        <v>1.0</v>
      </c>
      <c r="AG511" t="inlineStr">
        <is>
          <t>AI mg/L</t>
        </is>
      </c>
      <c r="AH511"/>
      <c r="AI511"/>
      <c r="AJ511"/>
      <c r="AK511"/>
      <c r="AL511"/>
      <c r="AM511"/>
      <c r="AN511"/>
      <c r="AO511"/>
      <c r="AP511"/>
      <c r="AQ511"/>
      <c r="AR511"/>
      <c r="AS511"/>
      <c r="AT511"/>
      <c r="AU511"/>
      <c r="AV511"/>
      <c r="AW511"/>
      <c r="AX511" t="inlineStr">
        <is>
          <t>Mortality</t>
        </is>
      </c>
      <c r="AY511" t="inlineStr">
        <is>
          <t>Mortality</t>
        </is>
      </c>
      <c r="AZ511" t="inlineStr">
        <is>
          <t>LC50</t>
        </is>
      </c>
      <c r="BA511"/>
      <c r="BB511" t="n">
        <v>4.0</v>
      </c>
      <c r="BC511"/>
      <c r="BD511"/>
      <c r="BE511"/>
      <c r="BF511"/>
      <c r="BG511" t="inlineStr">
        <is>
          <t>Day(s)</t>
        </is>
      </c>
      <c r="BH511"/>
      <c r="BI511" t="inlineStr">
        <is>
          <t>DTXSID2021781</t>
        </is>
      </c>
      <c r="BJ511"/>
      <c r="BK511"/>
      <c r="BL511" t="inlineStr">
        <is>
          <t>Acute</t>
        </is>
      </c>
      <c r="BM511"/>
      <c r="BN511"/>
      <c r="BO511"/>
      <c r="BP511"/>
      <c r="BQ511"/>
      <c r="BR511"/>
      <c r="BS511"/>
      <c r="BT511" t="inlineStr">
        <is>
          <t>--</t>
        </is>
      </c>
      <c r="BU511"/>
      <c r="BV511"/>
      <c r="BW511"/>
      <c r="BX511"/>
      <c r="BY511"/>
      <c r="BZ511"/>
      <c r="CA511"/>
      <c r="CB511"/>
      <c r="CC511"/>
      <c r="CD511"/>
      <c r="CE511"/>
      <c r="CF511"/>
      <c r="CG511"/>
      <c r="CH511"/>
      <c r="CI511"/>
      <c r="CJ511" t="inlineStr">
        <is>
          <t xml:space="preserve">SOURCE/US EPA ENVIRONMENTAL RESEARCH LABORATORY DULUTH AND THE UNIVERSITY OF WISCONSIN SUPERIOR//MEDIA/FILTERED LAKE SUPERIOR WATER OR DECHLORINATED CITY OF SUPERIOR WISCONSIN WATER//   </t>
        </is>
      </c>
      <c r="CK511" t="inlineStr">
        <is>
          <t>Geiger,D.L., C.E. Northcott, D.J. Call, and L.T. Brooke</t>
        </is>
      </c>
      <c r="CL511" t="n">
        <v>12447.0</v>
      </c>
      <c r="CM511" t="inlineStr">
        <is>
          <t>Acute Toxicities of Organic Chemicals to Fathead Minnows (Pimephales promelas), Volume II</t>
        </is>
      </c>
      <c r="CN511" t="inlineStr">
        <is>
          <t>Center for Lake Superior Environmental Studies, University of Wisconsin, Superior, WI:326 p.</t>
        </is>
      </c>
      <c r="CO511" t="n">
        <v>1985.0</v>
      </c>
      <c r="CP511" t="inlineStr">
        <is>
          <t>Geiger,D.L., C.E. Northcott, D.J. Call, and L.T. Brooke (1985). Acute Toxicities of Organic Chemicals to Fathead Minnows (Pimephales promelas), Volume II. Center for Lake Superior Environmental Studies, University of Wisconsin, Superior, WI, 326 p. ECOREF#:12447</t>
        </is>
      </c>
    </row>
    <row r="512">
      <c r="A512" t="n">
        <v>84742.0</v>
      </c>
      <c r="B512" t="inlineStr">
        <is>
          <t>1,2-Benzenedicarboxylic acid, 1,2-Dibutyl ester</t>
        </is>
      </c>
      <c r="C512"/>
      <c r="D512" t="inlineStr">
        <is>
          <t>Not reported</t>
        </is>
      </c>
      <c r="E512" t="inlineStr">
        <is>
          <t>Not coded</t>
        </is>
      </c>
      <c r="F512"/>
      <c r="G512" t="n">
        <v>100.0</v>
      </c>
      <c r="H512"/>
      <c r="I512"/>
      <c r="J512"/>
      <c r="K512"/>
      <c r="L512" t="inlineStr">
        <is>
          <t>Pimephales promelas</t>
        </is>
      </c>
      <c r="M512" t="inlineStr">
        <is>
          <t>Fathead Minnow</t>
        </is>
      </c>
      <c r="N512"/>
      <c r="O512"/>
      <c r="P512"/>
      <c r="Q512"/>
      <c r="R512"/>
      <c r="S512"/>
      <c r="T512"/>
      <c r="U512"/>
      <c r="V512" t="inlineStr">
        <is>
          <t>Static</t>
        </is>
      </c>
      <c r="W512" t="inlineStr">
        <is>
          <t>Fresh water</t>
        </is>
      </c>
      <c r="X512" t="inlineStr">
        <is>
          <t>Lab</t>
        </is>
      </c>
      <c r="Y512"/>
      <c r="Z512" t="inlineStr">
        <is>
          <t>Active ingredient</t>
        </is>
      </c>
      <c r="AA512"/>
      <c r="AB512" t="n">
        <v>1.3</v>
      </c>
      <c r="AC512"/>
      <c r="AD512" t="n">
        <v>0.31</v>
      </c>
      <c r="AE512"/>
      <c r="AF512" t="n">
        <v>5.45</v>
      </c>
      <c r="AG512" t="inlineStr">
        <is>
          <t>AI mg/L</t>
        </is>
      </c>
      <c r="AH512"/>
      <c r="AI512"/>
      <c r="AJ512"/>
      <c r="AK512"/>
      <c r="AL512"/>
      <c r="AM512"/>
      <c r="AN512"/>
      <c r="AO512"/>
      <c r="AP512"/>
      <c r="AQ512"/>
      <c r="AR512"/>
      <c r="AS512"/>
      <c r="AT512"/>
      <c r="AU512"/>
      <c r="AV512"/>
      <c r="AW512"/>
      <c r="AX512" t="inlineStr">
        <is>
          <t>Mortality</t>
        </is>
      </c>
      <c r="AY512" t="inlineStr">
        <is>
          <t>Mortality</t>
        </is>
      </c>
      <c r="AZ512" t="inlineStr">
        <is>
          <t>LC50</t>
        </is>
      </c>
      <c r="BA512"/>
      <c r="BB512" t="n">
        <v>4.0</v>
      </c>
      <c r="BC512"/>
      <c r="BD512"/>
      <c r="BE512"/>
      <c r="BF512"/>
      <c r="BG512" t="inlineStr">
        <is>
          <t>Day(s)</t>
        </is>
      </c>
      <c r="BH512" t="inlineStr">
        <is>
          <t>Liquid</t>
        </is>
      </c>
      <c r="BI512" t="inlineStr">
        <is>
          <t>DTXSID2021781</t>
        </is>
      </c>
      <c r="BJ512"/>
      <c r="BK512"/>
      <c r="BL512"/>
      <c r="BM512"/>
      <c r="BN512"/>
      <c r="BO512"/>
      <c r="BP512"/>
      <c r="BQ512"/>
      <c r="BR512"/>
      <c r="BS512"/>
      <c r="BT512" t="inlineStr">
        <is>
          <t>--</t>
        </is>
      </c>
      <c r="BU512"/>
      <c r="BV512"/>
      <c r="BW512"/>
      <c r="BX512"/>
      <c r="BY512"/>
      <c r="BZ512"/>
      <c r="CA512"/>
      <c r="CB512"/>
      <c r="CC512"/>
      <c r="CD512"/>
      <c r="CE512"/>
      <c r="CF512"/>
      <c r="CG512"/>
      <c r="CH512"/>
      <c r="CI512"/>
      <c r="CJ512"/>
      <c r="CK512" t="inlineStr">
        <is>
          <t>Mayer,F.L.,Jr., and M.R. Ellersieck</t>
        </is>
      </c>
      <c r="CL512" t="n">
        <v>6797.0</v>
      </c>
      <c r="CM512" t="inlineStr">
        <is>
          <t>Manual of Acute Toxicity: Interpretation and Data Base for 410 Chemicals and 66 Species of Freshwater Animals</t>
        </is>
      </c>
      <c r="CN512" t="inlineStr">
        <is>
          <t>USDI Fish and Wildlife Service, Publication No.160, Washington, DC:505 p.</t>
        </is>
      </c>
      <c r="CO512" t="n">
        <v>1986.0</v>
      </c>
      <c r="CP512" t="inlineStr">
        <is>
          <t>Mayer,F.L.,Jr., and M.R. Ellersieck (1986). Manual of Acute Toxicity: Interpretation and Data Base for 410 Chemicals and 66 Species of Freshwater Animals. USDI Fish and Wildlife Service, Publication No.160, Washington, DC, 505 p. ECOREF#:6797</t>
        </is>
      </c>
    </row>
    <row r="513">
      <c r="A513" t="n">
        <v>84742.0</v>
      </c>
      <c r="B513" t="inlineStr">
        <is>
          <t>1,2-Benzenedicarboxylic acid, 1,2-Dibutyl ester</t>
        </is>
      </c>
      <c r="C513"/>
      <c r="D513" t="inlineStr">
        <is>
          <t>Measured</t>
        </is>
      </c>
      <c r="E513" t="inlineStr">
        <is>
          <t>United States Environmental Protection Agency</t>
        </is>
      </c>
      <c r="F513" t="inlineStr">
        <is>
          <t>&gt;=</t>
        </is>
      </c>
      <c r="G513" t="n">
        <v>95.0</v>
      </c>
      <c r="H513"/>
      <c r="I513"/>
      <c r="J513"/>
      <c r="K513"/>
      <c r="L513" t="inlineStr">
        <is>
          <t>Pimephales promelas</t>
        </is>
      </c>
      <c r="M513" t="inlineStr">
        <is>
          <t>Fathead Minnow</t>
        </is>
      </c>
      <c r="N513" t="inlineStr">
        <is>
          <t>Juvenile</t>
        </is>
      </c>
      <c r="O513"/>
      <c r="P513"/>
      <c r="Q513"/>
      <c r="R513"/>
      <c r="S513"/>
      <c r="T513"/>
      <c r="U513"/>
      <c r="V513" t="inlineStr">
        <is>
          <t>Static</t>
        </is>
      </c>
      <c r="W513" t="inlineStr">
        <is>
          <t>Fresh water</t>
        </is>
      </c>
      <c r="X513" t="inlineStr">
        <is>
          <t>Lab</t>
        </is>
      </c>
      <c r="Y513" t="inlineStr">
        <is>
          <t>1-6</t>
        </is>
      </c>
      <c r="Z513" t="inlineStr">
        <is>
          <t>Active ingredient</t>
        </is>
      </c>
      <c r="AA513"/>
      <c r="AB513" t="n">
        <v>1.54</v>
      </c>
      <c r="AC513"/>
      <c r="AD513"/>
      <c r="AE513"/>
      <c r="AF513"/>
      <c r="AG513" t="inlineStr">
        <is>
          <t>AI mg/L</t>
        </is>
      </c>
      <c r="AH513"/>
      <c r="AI513"/>
      <c r="AJ513"/>
      <c r="AK513"/>
      <c r="AL513"/>
      <c r="AM513"/>
      <c r="AN513"/>
      <c r="AO513"/>
      <c r="AP513"/>
      <c r="AQ513"/>
      <c r="AR513"/>
      <c r="AS513"/>
      <c r="AT513"/>
      <c r="AU513"/>
      <c r="AV513"/>
      <c r="AW513"/>
      <c r="AX513" t="inlineStr">
        <is>
          <t>Mortality</t>
        </is>
      </c>
      <c r="AY513" t="inlineStr">
        <is>
          <t>Mortality</t>
        </is>
      </c>
      <c r="AZ513" t="inlineStr">
        <is>
          <t>LC50</t>
        </is>
      </c>
      <c r="BA513"/>
      <c r="BB513" t="n">
        <v>4.0</v>
      </c>
      <c r="BC513"/>
      <c r="BD513"/>
      <c r="BE513"/>
      <c r="BF513"/>
      <c r="BG513" t="inlineStr">
        <is>
          <t>Day(s)</t>
        </is>
      </c>
      <c r="BH513" t="inlineStr">
        <is>
          <t>Liquid</t>
        </is>
      </c>
      <c r="BI513" t="inlineStr">
        <is>
          <t>DTXSID2021781</t>
        </is>
      </c>
      <c r="BJ513" t="inlineStr">
        <is>
          <t>10.1002/etc.5620140916</t>
        </is>
      </c>
      <c r="BK513"/>
      <c r="BL513" t="inlineStr">
        <is>
          <t>Acute</t>
        </is>
      </c>
      <c r="BM513"/>
      <c r="BN513"/>
      <c r="BO513"/>
      <c r="BP513"/>
      <c r="BQ513"/>
      <c r="BR513"/>
      <c r="BS513"/>
      <c r="BT513" t="inlineStr">
        <is>
          <t>--</t>
        </is>
      </c>
      <c r="BU513"/>
      <c r="BV513"/>
      <c r="BW513"/>
      <c r="BX513"/>
      <c r="BY513"/>
      <c r="BZ513"/>
      <c r="CA513"/>
      <c r="CB513"/>
      <c r="CC513"/>
      <c r="CD513"/>
      <c r="CE513"/>
      <c r="CF513"/>
      <c r="CG513"/>
      <c r="CH513"/>
      <c r="CI513"/>
      <c r="CJ513" t="inlineStr">
        <is>
          <t xml:space="preserve">SOURCE/NR//TMETH/METHODS FOR ACUTE TOXICITY TESTS WITH FISH, MACROINVERTEBRATES, AND AMPHIBIANS. EPA-660/3-75-009, 1975//MEDIA/NR//   </t>
        </is>
      </c>
      <c r="CK513" t="inlineStr">
        <is>
          <t>Adams,W.J., G.R. Biddinger, K.A. Robillard, and J.W. Gorsuch</t>
        </is>
      </c>
      <c r="CL513" t="n">
        <v>15040.0</v>
      </c>
      <c r="CM513" t="inlineStr">
        <is>
          <t>A Summary of the Acute Toxicity of 14 Phthalate Esters to Representative Aquatic Organisms</t>
        </is>
      </c>
      <c r="CN513" t="inlineStr">
        <is>
          <t>Environ. Toxicol. Chem.14(9): 1569-1574</t>
        </is>
      </c>
      <c r="CO513" t="n">
        <v>1995.0</v>
      </c>
      <c r="CP513" t="inlineStr">
        <is>
          <t>Adams,W.J., G.R. Biddinger, K.A. Robillard, and J.W. Gorsuch (1995). A Summary of the Acute Toxicity of 14 Phthalate Esters to Representative Aquatic Organisms. Environ. Toxicol. Chem., 14, (9), 1569-1574. doi:10.1002/etc.5620140916. ECOREF#:15040</t>
        </is>
      </c>
    </row>
    <row r="514">
      <c r="A514" t="n">
        <v>84742.0</v>
      </c>
      <c r="B514" t="inlineStr">
        <is>
          <t>1,2-Benzenedicarboxylic acid, 1,2-Dibutyl ester</t>
        </is>
      </c>
      <c r="C514"/>
      <c r="D514" t="inlineStr">
        <is>
          <t>Chemical analysis reported</t>
        </is>
      </c>
      <c r="E514" t="inlineStr">
        <is>
          <t>American Society for Testing and Materials</t>
        </is>
      </c>
      <c r="F514"/>
      <c r="G514"/>
      <c r="H514"/>
      <c r="I514"/>
      <c r="J514"/>
      <c r="K514"/>
      <c r="L514" t="inlineStr">
        <is>
          <t>Pimephales promelas</t>
        </is>
      </c>
      <c r="M514" t="inlineStr">
        <is>
          <t>Fathead Minnow</t>
        </is>
      </c>
      <c r="N514" t="inlineStr">
        <is>
          <t>Juvenile</t>
        </is>
      </c>
      <c r="O514"/>
      <c r="P514"/>
      <c r="Q514"/>
      <c r="R514" t="n">
        <v>29.0</v>
      </c>
      <c r="S514"/>
      <c r="T514" t="n">
        <v>34.0</v>
      </c>
      <c r="U514" t="inlineStr">
        <is>
          <t>Day(s)</t>
        </is>
      </c>
      <c r="V514" t="inlineStr">
        <is>
          <t>Flow-through</t>
        </is>
      </c>
      <c r="W514" t="inlineStr">
        <is>
          <t>Fresh water</t>
        </is>
      </c>
      <c r="X514" t="inlineStr">
        <is>
          <t>Lab</t>
        </is>
      </c>
      <c r="Y514"/>
      <c r="Z514" t="inlineStr">
        <is>
          <t>Active ingredient</t>
        </is>
      </c>
      <c r="AA514"/>
      <c r="AB514" t="n">
        <v>1.1</v>
      </c>
      <c r="AC514"/>
      <c r="AD514" t="n">
        <v>1.0</v>
      </c>
      <c r="AE514"/>
      <c r="AF514" t="n">
        <v>1.2</v>
      </c>
      <c r="AG514" t="inlineStr">
        <is>
          <t>AI mg/L</t>
        </is>
      </c>
      <c r="AH514"/>
      <c r="AI514"/>
      <c r="AJ514"/>
      <c r="AK514"/>
      <c r="AL514"/>
      <c r="AM514"/>
      <c r="AN514"/>
      <c r="AO514"/>
      <c r="AP514"/>
      <c r="AQ514"/>
      <c r="AR514"/>
      <c r="AS514"/>
      <c r="AT514"/>
      <c r="AU514"/>
      <c r="AV514"/>
      <c r="AW514"/>
      <c r="AX514" t="inlineStr">
        <is>
          <t>Mortality</t>
        </is>
      </c>
      <c r="AY514" t="inlineStr">
        <is>
          <t>Mortality</t>
        </is>
      </c>
      <c r="AZ514" t="inlineStr">
        <is>
          <t>LC50</t>
        </is>
      </c>
      <c r="BA514"/>
      <c r="BB514" t="n">
        <v>4.0</v>
      </c>
      <c r="BC514"/>
      <c r="BD514"/>
      <c r="BE514"/>
      <c r="BF514"/>
      <c r="BG514" t="inlineStr">
        <is>
          <t>Day(s)</t>
        </is>
      </c>
      <c r="BH514" t="inlineStr">
        <is>
          <t>Prepared/synthesized in lab</t>
        </is>
      </c>
      <c r="BI514" t="inlineStr">
        <is>
          <t>DTXSID2021781</t>
        </is>
      </c>
      <c r="BJ514" t="inlineStr">
        <is>
          <t>10.1002/etc.5620090509</t>
        </is>
      </c>
      <c r="BK514"/>
      <c r="BL514" t="inlineStr">
        <is>
          <t>Acute</t>
        </is>
      </c>
      <c r="BM514"/>
      <c r="BN514"/>
      <c r="BO514"/>
      <c r="BP514"/>
      <c r="BQ514"/>
      <c r="BR514"/>
      <c r="BS514"/>
      <c r="BT514" t="inlineStr">
        <is>
          <t>--</t>
        </is>
      </c>
      <c r="BU514"/>
      <c r="BV514"/>
      <c r="BW514"/>
      <c r="BX514"/>
      <c r="BY514"/>
      <c r="BZ514"/>
      <c r="CA514"/>
      <c r="CB514"/>
      <c r="CC514"/>
      <c r="CD514"/>
      <c r="CE514"/>
      <c r="CF514"/>
      <c r="CG514"/>
      <c r="CH514"/>
      <c r="CI514" t="inlineStr">
        <is>
          <t xml:space="preserve">CONC1/MEASURED VALUE WAS 101.7 PERCENT OF NOMINAL VALUE// </t>
        </is>
      </c>
      <c r="CJ514" t="inlineStr">
        <is>
          <t xml:space="preserve">SOURCE/ENVIRONMENTAL RESEARCH LABORATORY, DULUTH, MN//TMETH/1980, E279-80//MEDIA/SAND-FILTERED LAKE SUPERIOR WATER//  CONC1/MEASURED VALUE WAS 101.7 PERCENT OF NOMINAL VALUE// </t>
        </is>
      </c>
      <c r="CK514" t="inlineStr">
        <is>
          <t>DeFoe,D.L., G.W. Holcombe, D.E. Hammermeister, and K.E. Biesinger</t>
        </is>
      </c>
      <c r="CL514" t="n">
        <v>180793.0</v>
      </c>
      <c r="CM514" t="inlineStr">
        <is>
          <t>Solubility and Toxicity of Eight Phthalate Esters to Four Aquatic Organisms</t>
        </is>
      </c>
      <c r="CN514" t="inlineStr">
        <is>
          <t>Environ. Toxicol. Chem.9(5): 623-636</t>
        </is>
      </c>
      <c r="CO514" t="n">
        <v>1990.0</v>
      </c>
      <c r="CP514" t="inlineStr">
        <is>
          <t>DeFoe,D.L., G.W. Holcombe, D.E. Hammermeister, and K.E. Biesinger (1990). Solubility and Toxicity of Eight Phthalate Esters to Four Aquatic Organisms. Environ. Toxicol. Chem., 9, (5), 623-636. doi:10.1002/etc.5620090509. ECOREF#:180793</t>
        </is>
      </c>
    </row>
    <row r="515">
      <c r="A515" t="n">
        <v>84753.0</v>
      </c>
      <c r="B515" t="inlineStr">
        <is>
          <t>1,2-Benzenedicarboxylic acid, 1,2-Dihexyl ester</t>
        </is>
      </c>
      <c r="C515"/>
      <c r="D515" t="inlineStr">
        <is>
          <t>Measured</t>
        </is>
      </c>
      <c r="E515" t="inlineStr">
        <is>
          <t>United States Environmental Protection Agency</t>
        </is>
      </c>
      <c r="F515" t="inlineStr">
        <is>
          <t>&gt;=</t>
        </is>
      </c>
      <c r="G515" t="n">
        <v>95.0</v>
      </c>
      <c r="H515"/>
      <c r="I515"/>
      <c r="J515"/>
      <c r="K515"/>
      <c r="L515" t="inlineStr">
        <is>
          <t>Pimephales promelas</t>
        </is>
      </c>
      <c r="M515" t="inlineStr">
        <is>
          <t>Fathead Minnow</t>
        </is>
      </c>
      <c r="N515" t="inlineStr">
        <is>
          <t>Juvenile</t>
        </is>
      </c>
      <c r="O515"/>
      <c r="P515"/>
      <c r="Q515"/>
      <c r="R515"/>
      <c r="S515"/>
      <c r="T515"/>
      <c r="U515"/>
      <c r="V515" t="inlineStr">
        <is>
          <t>Flow-through</t>
        </is>
      </c>
      <c r="W515" t="inlineStr">
        <is>
          <t>Fresh water</t>
        </is>
      </c>
      <c r="X515" t="inlineStr">
        <is>
          <t>Lab</t>
        </is>
      </c>
      <c r="Y515" t="inlineStr">
        <is>
          <t>1-6</t>
        </is>
      </c>
      <c r="Z515" t="inlineStr">
        <is>
          <t>Active ingredient</t>
        </is>
      </c>
      <c r="AA515" t="inlineStr">
        <is>
          <t>&gt;</t>
        </is>
      </c>
      <c r="AB515" t="n">
        <v>0.24</v>
      </c>
      <c r="AC515"/>
      <c r="AD515"/>
      <c r="AE515"/>
      <c r="AF515"/>
      <c r="AG515" t="inlineStr">
        <is>
          <t>AI mg/L</t>
        </is>
      </c>
      <c r="AH515"/>
      <c r="AI515"/>
      <c r="AJ515"/>
      <c r="AK515"/>
      <c r="AL515"/>
      <c r="AM515"/>
      <c r="AN515"/>
      <c r="AO515"/>
      <c r="AP515"/>
      <c r="AQ515"/>
      <c r="AR515"/>
      <c r="AS515"/>
      <c r="AT515"/>
      <c r="AU515"/>
      <c r="AV515"/>
      <c r="AW515"/>
      <c r="AX515" t="inlineStr">
        <is>
          <t>Mortality</t>
        </is>
      </c>
      <c r="AY515" t="inlineStr">
        <is>
          <t>Mortality</t>
        </is>
      </c>
      <c r="AZ515" t="inlineStr">
        <is>
          <t>LC50</t>
        </is>
      </c>
      <c r="BA515"/>
      <c r="BB515" t="n">
        <v>4.0</v>
      </c>
      <c r="BC515"/>
      <c r="BD515"/>
      <c r="BE515"/>
      <c r="BF515"/>
      <c r="BG515" t="inlineStr">
        <is>
          <t>Day(s)</t>
        </is>
      </c>
      <c r="BH515" t="inlineStr">
        <is>
          <t>Liquid</t>
        </is>
      </c>
      <c r="BI515" t="inlineStr">
        <is>
          <t>DTXSID6025068</t>
        </is>
      </c>
      <c r="BJ515" t="inlineStr">
        <is>
          <t>10.1002/etc.5620140916</t>
        </is>
      </c>
      <c r="BK515"/>
      <c r="BL515" t="inlineStr">
        <is>
          <t>Acute</t>
        </is>
      </c>
      <c r="BM515"/>
      <c r="BN515"/>
      <c r="BO515"/>
      <c r="BP515"/>
      <c r="BQ515"/>
      <c r="BR515"/>
      <c r="BS515"/>
      <c r="BT515" t="inlineStr">
        <is>
          <t>--</t>
        </is>
      </c>
      <c r="BU515"/>
      <c r="BV515"/>
      <c r="BW515"/>
      <c r="BX515"/>
      <c r="BY515"/>
      <c r="BZ515"/>
      <c r="CA515"/>
      <c r="CB515"/>
      <c r="CC515"/>
      <c r="CD515"/>
      <c r="CE515"/>
      <c r="CF515"/>
      <c r="CG515"/>
      <c r="CH515"/>
      <c r="CI515"/>
      <c r="CJ515" t="inlineStr">
        <is>
          <t xml:space="preserve">SOURCE/NR//TMETH/METHODS FOR ACUTE TOXICITY TESTS WITH FISH, MACROINVERTEBRATES, AND AMPHIBIANS. EPA-660/3-75-009, 1975//MEDIA/NR//   </t>
        </is>
      </c>
      <c r="CK515" t="inlineStr">
        <is>
          <t>Adams,W.J., G.R. Biddinger, K.A. Robillard, and J.W. Gorsuch</t>
        </is>
      </c>
      <c r="CL515" t="n">
        <v>15040.0</v>
      </c>
      <c r="CM515" t="inlineStr">
        <is>
          <t>A Summary of the Acute Toxicity of 14 Phthalate Esters to Representative Aquatic Organisms</t>
        </is>
      </c>
      <c r="CN515" t="inlineStr">
        <is>
          <t>Environ. Toxicol. Chem.14(9): 1569-1574</t>
        </is>
      </c>
      <c r="CO515" t="n">
        <v>1995.0</v>
      </c>
      <c r="CP515" t="inlineStr">
        <is>
          <t>Adams,W.J., G.R. Biddinger, K.A. Robillard, and J.W. Gorsuch (1995). A Summary of the Acute Toxicity of 14 Phthalate Esters to Representative Aquatic Organisms. Environ. Toxicol. Chem., 14, (9), 1569-1574. doi:10.1002/etc.5620140916. ECOREF#:15040</t>
        </is>
      </c>
    </row>
    <row r="516">
      <c r="A516" t="n">
        <v>84753.0</v>
      </c>
      <c r="B516" t="inlineStr">
        <is>
          <t>1,2-Benzenedicarboxylic acid, 1,2-Dihexyl ester</t>
        </is>
      </c>
      <c r="C516"/>
      <c r="D516" t="inlineStr">
        <is>
          <t>Measured</t>
        </is>
      </c>
      <c r="E516" t="inlineStr">
        <is>
          <t>Other Method</t>
        </is>
      </c>
      <c r="F516"/>
      <c r="G516"/>
      <c r="H516"/>
      <c r="I516"/>
      <c r="J516"/>
      <c r="K516"/>
      <c r="L516" t="inlineStr">
        <is>
          <t>Pimephales promelas</t>
        </is>
      </c>
      <c r="M516" t="inlineStr">
        <is>
          <t>Fathead Minnow</t>
        </is>
      </c>
      <c r="N516"/>
      <c r="O516"/>
      <c r="P516"/>
      <c r="Q516"/>
      <c r="R516"/>
      <c r="S516"/>
      <c r="T516"/>
      <c r="U516"/>
      <c r="V516" t="inlineStr">
        <is>
          <t>Static</t>
        </is>
      </c>
      <c r="W516" t="inlineStr">
        <is>
          <t>Fresh water</t>
        </is>
      </c>
      <c r="X516" t="inlineStr">
        <is>
          <t>Lab</t>
        </is>
      </c>
      <c r="Y516" t="n">
        <v>2.0</v>
      </c>
      <c r="Z516" t="inlineStr">
        <is>
          <t>Active ingredient</t>
        </is>
      </c>
      <c r="AA516" t="inlineStr">
        <is>
          <t>&gt;</t>
        </is>
      </c>
      <c r="AB516" t="n">
        <v>0.2</v>
      </c>
      <c r="AC516"/>
      <c r="AD516"/>
      <c r="AE516"/>
      <c r="AF516"/>
      <c r="AG516" t="inlineStr">
        <is>
          <t>AI mg/L</t>
        </is>
      </c>
      <c r="AH516"/>
      <c r="AI516"/>
      <c r="AJ516"/>
      <c r="AK516"/>
      <c r="AL516"/>
      <c r="AM516"/>
      <c r="AN516"/>
      <c r="AO516"/>
      <c r="AP516"/>
      <c r="AQ516"/>
      <c r="AR516"/>
      <c r="AS516"/>
      <c r="AT516"/>
      <c r="AU516"/>
      <c r="AV516"/>
      <c r="AW516"/>
      <c r="AX516" t="inlineStr">
        <is>
          <t>Mortality</t>
        </is>
      </c>
      <c r="AY516" t="inlineStr">
        <is>
          <t>Mortality</t>
        </is>
      </c>
      <c r="AZ516" t="inlineStr">
        <is>
          <t>LC50</t>
        </is>
      </c>
      <c r="BA516"/>
      <c r="BB516" t="n">
        <v>4.0</v>
      </c>
      <c r="BC516"/>
      <c r="BD516"/>
      <c r="BE516"/>
      <c r="BF516"/>
      <c r="BG516" t="inlineStr">
        <is>
          <t>Day(s)</t>
        </is>
      </c>
      <c r="BH516" t="inlineStr">
        <is>
          <t>Liquid</t>
        </is>
      </c>
      <c r="BI516" t="inlineStr">
        <is>
          <t>DTXSID6025068</t>
        </is>
      </c>
      <c r="BJ516"/>
      <c r="BK516"/>
      <c r="BL516" t="inlineStr">
        <is>
          <t>Acute</t>
        </is>
      </c>
      <c r="BM516"/>
      <c r="BN516"/>
      <c r="BO516"/>
      <c r="BP516"/>
      <c r="BQ516"/>
      <c r="BR516"/>
      <c r="BS516"/>
      <c r="BT516" t="inlineStr">
        <is>
          <t>--</t>
        </is>
      </c>
      <c r="BU516"/>
      <c r="BV516"/>
      <c r="BW516"/>
      <c r="BX516"/>
      <c r="BY516"/>
      <c r="BZ516"/>
      <c r="CA516"/>
      <c r="CB516"/>
      <c r="CC516"/>
      <c r="CD516"/>
      <c r="CE516"/>
      <c r="CF516"/>
      <c r="CG516"/>
      <c r="CH516"/>
      <c r="CI516" t="inlineStr">
        <is>
          <t xml:space="preserve">CONC1/ONLY CONC TESTED// </t>
        </is>
      </c>
      <c r="CJ516" t="inlineStr">
        <is>
          <t xml:space="preserve">SOURCE/OBTAINED FROM CULTURES MAINTAINED AT EG AND G, BIONOMICS, WAREHAM, MASSACHUSETTS//TMETH/EG AND G, BIONOMICS PROTOCOL FOR FRESHWATER STATIC ACUTE TOXICITY TESTS WITH FISH 1982 AND AMENDMENT EGG/CMA-003//MEDIA/SOFT WATER RECONSTITUTED FROM DEIONIZED WATER ACCORDING TO RECOMMENDED PROCEDURES//  CONC1/ONLY CONC TESTED// </t>
        </is>
      </c>
      <c r="CK516" t="inlineStr">
        <is>
          <t>E.G. and G. Bionomics</t>
        </is>
      </c>
      <c r="CL516" t="n">
        <v>180336.0</v>
      </c>
      <c r="CM516" t="inlineStr">
        <is>
          <t>Acute Toxicity of Fourteen Phthalate Esters to Fathead Minnows</t>
        </is>
      </c>
      <c r="CN516" t="inlineStr">
        <is>
          <t>Final Report BW-83-3-1374, EPA/OTS 40-8326129:42 p.</t>
        </is>
      </c>
      <c r="CO516" t="n">
        <v>1983.0</v>
      </c>
      <c r="CP516" t="inlineStr">
        <is>
          <t>E.G. and G. Bionomics (1983). Acute Toxicity of Fourteen Phthalate Esters to Fathead Minnows. Final Report BW-83-3-1374, EPA/OTS 40-8326129, 42 p. ECOREF#:180336</t>
        </is>
      </c>
    </row>
    <row r="517">
      <c r="A517" t="n">
        <v>84753.0</v>
      </c>
      <c r="B517" t="inlineStr">
        <is>
          <t>1,2-Benzenedicarboxylic acid, 1,2-Dihexyl ester</t>
        </is>
      </c>
      <c r="C517"/>
      <c r="D517" t="inlineStr">
        <is>
          <t>Measured</t>
        </is>
      </c>
      <c r="E517" t="inlineStr">
        <is>
          <t>United States Environmental Protection Agency</t>
        </is>
      </c>
      <c r="F517" t="inlineStr">
        <is>
          <t>&gt;=</t>
        </is>
      </c>
      <c r="G517" t="n">
        <v>95.0</v>
      </c>
      <c r="H517"/>
      <c r="I517"/>
      <c r="J517"/>
      <c r="K517"/>
      <c r="L517" t="inlineStr">
        <is>
          <t>Pimephales promelas</t>
        </is>
      </c>
      <c r="M517" t="inlineStr">
        <is>
          <t>Fathead Minnow</t>
        </is>
      </c>
      <c r="N517" t="inlineStr">
        <is>
          <t>Juvenile</t>
        </is>
      </c>
      <c r="O517"/>
      <c r="P517"/>
      <c r="Q517"/>
      <c r="R517"/>
      <c r="S517"/>
      <c r="T517"/>
      <c r="U517"/>
      <c r="V517" t="inlineStr">
        <is>
          <t>Static</t>
        </is>
      </c>
      <c r="W517" t="inlineStr">
        <is>
          <t>Fresh water</t>
        </is>
      </c>
      <c r="X517" t="inlineStr">
        <is>
          <t>Lab</t>
        </is>
      </c>
      <c r="Y517" t="inlineStr">
        <is>
          <t>1-6</t>
        </is>
      </c>
      <c r="Z517" t="inlineStr">
        <is>
          <t>Active ingredient</t>
        </is>
      </c>
      <c r="AA517" t="inlineStr">
        <is>
          <t>&gt;</t>
        </is>
      </c>
      <c r="AB517" t="n">
        <v>0.1</v>
      </c>
      <c r="AC517"/>
      <c r="AD517"/>
      <c r="AE517"/>
      <c r="AF517"/>
      <c r="AG517" t="inlineStr">
        <is>
          <t>AI mg/L</t>
        </is>
      </c>
      <c r="AH517"/>
      <c r="AI517"/>
      <c r="AJ517"/>
      <c r="AK517"/>
      <c r="AL517"/>
      <c r="AM517"/>
      <c r="AN517"/>
      <c r="AO517"/>
      <c r="AP517"/>
      <c r="AQ517"/>
      <c r="AR517"/>
      <c r="AS517"/>
      <c r="AT517"/>
      <c r="AU517"/>
      <c r="AV517"/>
      <c r="AW517"/>
      <c r="AX517" t="inlineStr">
        <is>
          <t>Mortality</t>
        </is>
      </c>
      <c r="AY517" t="inlineStr">
        <is>
          <t>Mortality</t>
        </is>
      </c>
      <c r="AZ517" t="inlineStr">
        <is>
          <t>LC50</t>
        </is>
      </c>
      <c r="BA517"/>
      <c r="BB517" t="n">
        <v>4.0</v>
      </c>
      <c r="BC517"/>
      <c r="BD517"/>
      <c r="BE517"/>
      <c r="BF517"/>
      <c r="BG517" t="inlineStr">
        <is>
          <t>Day(s)</t>
        </is>
      </c>
      <c r="BH517" t="inlineStr">
        <is>
          <t>Liquid</t>
        </is>
      </c>
      <c r="BI517" t="inlineStr">
        <is>
          <t>DTXSID6025068</t>
        </is>
      </c>
      <c r="BJ517" t="inlineStr">
        <is>
          <t>10.1002/etc.5620140916</t>
        </is>
      </c>
      <c r="BK517"/>
      <c r="BL517" t="inlineStr">
        <is>
          <t>Acute</t>
        </is>
      </c>
      <c r="BM517"/>
      <c r="BN517"/>
      <c r="BO517"/>
      <c r="BP517"/>
      <c r="BQ517"/>
      <c r="BR517"/>
      <c r="BS517"/>
      <c r="BT517" t="inlineStr">
        <is>
          <t>--</t>
        </is>
      </c>
      <c r="BU517"/>
      <c r="BV517"/>
      <c r="BW517"/>
      <c r="BX517"/>
      <c r="BY517"/>
      <c r="BZ517"/>
      <c r="CA517"/>
      <c r="CB517"/>
      <c r="CC517"/>
      <c r="CD517"/>
      <c r="CE517"/>
      <c r="CF517"/>
      <c r="CG517"/>
      <c r="CH517"/>
      <c r="CI517"/>
      <c r="CJ517" t="inlineStr">
        <is>
          <t xml:space="preserve">SOURCE/NR//TMETH/METHODS FOR ACUTE TOXICITY TESTS WITH FISH, MACROINVERTEBRATES, AND AMPHIBIANS. EPA-660/3-75-009, 1975//MEDIA/NR//   </t>
        </is>
      </c>
      <c r="CK517" t="inlineStr">
        <is>
          <t>Adams,W.J., G.R. Biddinger, K.A. Robillard, and J.W. Gorsuch</t>
        </is>
      </c>
      <c r="CL517" t="n">
        <v>15040.0</v>
      </c>
      <c r="CM517" t="inlineStr">
        <is>
          <t>A Summary of the Acute Toxicity of 14 Phthalate Esters to Representative Aquatic Organisms</t>
        </is>
      </c>
      <c r="CN517" t="inlineStr">
        <is>
          <t>Environ. Toxicol. Chem.14(9): 1569-1574</t>
        </is>
      </c>
      <c r="CO517" t="n">
        <v>1995.0</v>
      </c>
      <c r="CP517" t="inlineStr">
        <is>
          <t>Adams,W.J., G.R. Biddinger, K.A. Robillard, and J.W. Gorsuch (1995). A Summary of the Acute Toxicity of 14 Phthalate Esters to Representative Aquatic Organisms. Environ. Toxicol. Chem., 14, (9), 1569-1574. doi:10.1002/etc.5620140916. ECOREF#:15040</t>
        </is>
      </c>
    </row>
    <row r="518">
      <c r="A518" t="n">
        <v>85007.0</v>
      </c>
      <c r="B518" t="inlineStr">
        <is>
          <t>6,7-Dihydrodipyrido[1,2-a:2',1'-c]pyrazinediium bromide (1:2)</t>
        </is>
      </c>
      <c r="C518"/>
      <c r="D518" t="inlineStr">
        <is>
          <t>Unmeasured</t>
        </is>
      </c>
      <c r="E518" t="inlineStr">
        <is>
          <t>Standard Methods for the Examination of Water and Wastewater</t>
        </is>
      </c>
      <c r="F518"/>
      <c r="G518" t="n">
        <v>40.0</v>
      </c>
      <c r="H518"/>
      <c r="I518"/>
      <c r="J518"/>
      <c r="K518"/>
      <c r="L518" t="inlineStr">
        <is>
          <t>Pimephales promelas</t>
        </is>
      </c>
      <c r="M518" t="inlineStr">
        <is>
          <t>Fathead Minnow</t>
        </is>
      </c>
      <c r="N518"/>
      <c r="O518"/>
      <c r="P518"/>
      <c r="Q518"/>
      <c r="R518"/>
      <c r="S518"/>
      <c r="T518"/>
      <c r="U518"/>
      <c r="V518" t="inlineStr">
        <is>
          <t>Static</t>
        </is>
      </c>
      <c r="W518" t="inlineStr">
        <is>
          <t>Fresh water</t>
        </is>
      </c>
      <c r="X518" t="inlineStr">
        <is>
          <t>Lab</t>
        </is>
      </c>
      <c r="Y518"/>
      <c r="Z518" t="inlineStr">
        <is>
          <t>Active ingredient</t>
        </is>
      </c>
      <c r="AA518"/>
      <c r="AB518" t="n">
        <v>130.0</v>
      </c>
      <c r="AC518"/>
      <c r="AD518"/>
      <c r="AE518"/>
      <c r="AF518"/>
      <c r="AG518" t="inlineStr">
        <is>
          <t>AI mg/L</t>
        </is>
      </c>
      <c r="AH518"/>
      <c r="AI518"/>
      <c r="AJ518"/>
      <c r="AK518"/>
      <c r="AL518"/>
      <c r="AM518"/>
      <c r="AN518"/>
      <c r="AO518"/>
      <c r="AP518"/>
      <c r="AQ518"/>
      <c r="AR518"/>
      <c r="AS518"/>
      <c r="AT518"/>
      <c r="AU518"/>
      <c r="AV518"/>
      <c r="AW518"/>
      <c r="AX518" t="inlineStr">
        <is>
          <t>Mortality</t>
        </is>
      </c>
      <c r="AY518" t="inlineStr">
        <is>
          <t>Mortality</t>
        </is>
      </c>
      <c r="AZ518" t="inlineStr">
        <is>
          <t>LC50</t>
        </is>
      </c>
      <c r="BA518"/>
      <c r="BB518" t="n">
        <v>4.0</v>
      </c>
      <c r="BC518"/>
      <c r="BD518"/>
      <c r="BE518"/>
      <c r="BF518"/>
      <c r="BG518" t="inlineStr">
        <is>
          <t>Day(s)</t>
        </is>
      </c>
      <c r="BH518"/>
      <c r="BI518" t="inlineStr">
        <is>
          <t>DTXSID3024075</t>
        </is>
      </c>
      <c r="BJ518" t="inlineStr">
        <is>
          <t>10.1577/1548-8659(1962)24[164:ATOEDH]2.0.CO;2</t>
        </is>
      </c>
      <c r="BK518"/>
      <c r="BL518"/>
      <c r="BM518"/>
      <c r="BN518"/>
      <c r="BO518"/>
      <c r="BP518"/>
      <c r="BQ518"/>
      <c r="BR518"/>
      <c r="BS518"/>
      <c r="BT518" t="inlineStr">
        <is>
          <t>--</t>
        </is>
      </c>
      <c r="BU518"/>
      <c r="BV518"/>
      <c r="BW518"/>
      <c r="BX518"/>
      <c r="BY518"/>
      <c r="BZ518"/>
      <c r="CA518"/>
      <c r="CB518"/>
      <c r="CC518"/>
      <c r="CD518"/>
      <c r="CE518"/>
      <c r="CF518"/>
      <c r="CG518"/>
      <c r="CH518"/>
      <c r="CI518"/>
      <c r="CJ518" t="inlineStr">
        <is>
          <t xml:space="preserve">TMETH/AMERICAN PUBLIC HEALTH ASSOCIATION, 1960.//MEDIA/HARD WATER//   </t>
        </is>
      </c>
      <c r="CK518" t="inlineStr">
        <is>
          <t>Surber,E.W., and Q.H. Pickering</t>
        </is>
      </c>
      <c r="CL518" t="n">
        <v>892.0</v>
      </c>
      <c r="CM518" t="inlineStr">
        <is>
          <t>Acute Toxicity of Endothal, Diquat, Hyamine, Dalapon, and Silvex to Fish</t>
        </is>
      </c>
      <c r="CN518" t="inlineStr">
        <is>
          <t>Prog. Fish-Cult.24(4): 164-171</t>
        </is>
      </c>
      <c r="CO518" t="n">
        <v>1962.0</v>
      </c>
      <c r="CP518" t="inlineStr">
        <is>
          <t>Surber,E.W., and Q.H. Pickering (1962). Acute Toxicity of Endothal, Diquat, Hyamine, Dalapon, and Silvex to Fish. Prog. Fish-Cult., 24, (4), 164-171. doi:10.1577/1548-8659(1962)24[164:ATOEDH]2.0.CO;2. ECOREF#:892</t>
        </is>
      </c>
    </row>
    <row r="519">
      <c r="A519" t="n">
        <v>85007.0</v>
      </c>
      <c r="B519" t="inlineStr">
        <is>
          <t>6,7-Dihydrodipyrido[1,2-a:2',1'-c]pyrazinediium bromide (1:2)</t>
        </is>
      </c>
      <c r="C519"/>
      <c r="D519" t="inlineStr">
        <is>
          <t>Unmeasured</t>
        </is>
      </c>
      <c r="E519" t="inlineStr">
        <is>
          <t>Standard Methods for the Examination of Water and Wastewater</t>
        </is>
      </c>
      <c r="F519"/>
      <c r="G519" t="n">
        <v>40.0</v>
      </c>
      <c r="H519"/>
      <c r="I519"/>
      <c r="J519"/>
      <c r="K519"/>
      <c r="L519" t="inlineStr">
        <is>
          <t>Pimephales promelas</t>
        </is>
      </c>
      <c r="M519" t="inlineStr">
        <is>
          <t>Fathead Minnow</t>
        </is>
      </c>
      <c r="N519"/>
      <c r="O519"/>
      <c r="P519"/>
      <c r="Q519"/>
      <c r="R519"/>
      <c r="S519"/>
      <c r="T519"/>
      <c r="U519"/>
      <c r="V519" t="inlineStr">
        <is>
          <t>Static</t>
        </is>
      </c>
      <c r="W519" t="inlineStr">
        <is>
          <t>Fresh water</t>
        </is>
      </c>
      <c r="X519" t="inlineStr">
        <is>
          <t>Lab</t>
        </is>
      </c>
      <c r="Y519"/>
      <c r="Z519" t="inlineStr">
        <is>
          <t>Active ingredient</t>
        </is>
      </c>
      <c r="AA519"/>
      <c r="AB519" t="n">
        <v>14.0</v>
      </c>
      <c r="AC519"/>
      <c r="AD519"/>
      <c r="AE519"/>
      <c r="AF519"/>
      <c r="AG519" t="inlineStr">
        <is>
          <t>AI mg/L</t>
        </is>
      </c>
      <c r="AH519"/>
      <c r="AI519"/>
      <c r="AJ519"/>
      <c r="AK519"/>
      <c r="AL519"/>
      <c r="AM519"/>
      <c r="AN519"/>
      <c r="AO519"/>
      <c r="AP519"/>
      <c r="AQ519"/>
      <c r="AR519"/>
      <c r="AS519"/>
      <c r="AT519"/>
      <c r="AU519"/>
      <c r="AV519"/>
      <c r="AW519"/>
      <c r="AX519" t="inlineStr">
        <is>
          <t>Mortality</t>
        </is>
      </c>
      <c r="AY519" t="inlineStr">
        <is>
          <t>Mortality</t>
        </is>
      </c>
      <c r="AZ519" t="inlineStr">
        <is>
          <t>LC50</t>
        </is>
      </c>
      <c r="BA519"/>
      <c r="BB519" t="n">
        <v>4.0</v>
      </c>
      <c r="BC519"/>
      <c r="BD519"/>
      <c r="BE519"/>
      <c r="BF519"/>
      <c r="BG519" t="inlineStr">
        <is>
          <t>Day(s)</t>
        </is>
      </c>
      <c r="BH519"/>
      <c r="BI519" t="inlineStr">
        <is>
          <t>DTXSID3024075</t>
        </is>
      </c>
      <c r="BJ519" t="inlineStr">
        <is>
          <t>10.1577/1548-8659(1962)24[164:ATOEDH]2.0.CO;2</t>
        </is>
      </c>
      <c r="BK519"/>
      <c r="BL519"/>
      <c r="BM519"/>
      <c r="BN519"/>
      <c r="BO519"/>
      <c r="BP519"/>
      <c r="BQ519"/>
      <c r="BR519"/>
      <c r="BS519"/>
      <c r="BT519" t="inlineStr">
        <is>
          <t>--</t>
        </is>
      </c>
      <c r="BU519"/>
      <c r="BV519"/>
      <c r="BW519"/>
      <c r="BX519"/>
      <c r="BY519"/>
      <c r="BZ519"/>
      <c r="CA519"/>
      <c r="CB519"/>
      <c r="CC519"/>
      <c r="CD519"/>
      <c r="CE519"/>
      <c r="CF519"/>
      <c r="CG519"/>
      <c r="CH519"/>
      <c r="CI519"/>
      <c r="CJ519" t="inlineStr">
        <is>
          <t xml:space="preserve">TMETH/AMERICAN PUBLIC HEALTH ASSOCIATION, 1960.//MEDIA/SOFT WATER//   </t>
        </is>
      </c>
      <c r="CK519" t="inlineStr">
        <is>
          <t>Surber,E.W., and Q.H. Pickering</t>
        </is>
      </c>
      <c r="CL519" t="n">
        <v>892.0</v>
      </c>
      <c r="CM519" t="inlineStr">
        <is>
          <t>Acute Toxicity of Endothal, Diquat, Hyamine, Dalapon, and Silvex to Fish</t>
        </is>
      </c>
      <c r="CN519" t="inlineStr">
        <is>
          <t>Prog. Fish-Cult.24(4): 164-171</t>
        </is>
      </c>
      <c r="CO519" t="n">
        <v>1962.0</v>
      </c>
      <c r="CP519" t="inlineStr">
        <is>
          <t>Surber,E.W., and Q.H. Pickering (1962). Acute Toxicity of Endothal, Diquat, Hyamine, Dalapon, and Silvex to Fish. Prog. Fish-Cult., 24, (4), 164-171. doi:10.1577/1548-8659(1962)24[164:ATOEDH]2.0.CO;2. ECOREF#:892</t>
        </is>
      </c>
    </row>
    <row r="520">
      <c r="A520" t="n">
        <v>85007.0</v>
      </c>
      <c r="B520" t="inlineStr">
        <is>
          <t>6,7-Dihydrodipyrido[1,2-a:2',1'-c]pyrazinediium bromide (1:2)</t>
        </is>
      </c>
      <c r="C520"/>
      <c r="D520" t="inlineStr">
        <is>
          <t>Unmeasured</t>
        </is>
      </c>
      <c r="E520" t="inlineStr">
        <is>
          <t>Standard Methods for the Examination of Water and Wastewater</t>
        </is>
      </c>
      <c r="F520"/>
      <c r="G520" t="n">
        <v>40.0</v>
      </c>
      <c r="H520"/>
      <c r="I520"/>
      <c r="J520"/>
      <c r="K520"/>
      <c r="L520" t="inlineStr">
        <is>
          <t>Pimephales promelas</t>
        </is>
      </c>
      <c r="M520" t="inlineStr">
        <is>
          <t>Fathead Minnow</t>
        </is>
      </c>
      <c r="N520"/>
      <c r="O520"/>
      <c r="P520"/>
      <c r="Q520"/>
      <c r="R520"/>
      <c r="S520"/>
      <c r="T520"/>
      <c r="U520"/>
      <c r="V520" t="inlineStr">
        <is>
          <t>Static</t>
        </is>
      </c>
      <c r="W520" t="inlineStr">
        <is>
          <t>Fresh water</t>
        </is>
      </c>
      <c r="X520" t="inlineStr">
        <is>
          <t>Lab</t>
        </is>
      </c>
      <c r="Y520"/>
      <c r="Z520" t="inlineStr">
        <is>
          <t>Active ingredient</t>
        </is>
      </c>
      <c r="AA520"/>
      <c r="AB520" t="n">
        <v>14.0</v>
      </c>
      <c r="AC520"/>
      <c r="AD520"/>
      <c r="AE520"/>
      <c r="AF520"/>
      <c r="AG520" t="inlineStr">
        <is>
          <t>AI mg/L</t>
        </is>
      </c>
      <c r="AH520"/>
      <c r="AI520"/>
      <c r="AJ520"/>
      <c r="AK520"/>
      <c r="AL520"/>
      <c r="AM520"/>
      <c r="AN520"/>
      <c r="AO520"/>
      <c r="AP520"/>
      <c r="AQ520"/>
      <c r="AR520"/>
      <c r="AS520"/>
      <c r="AT520"/>
      <c r="AU520"/>
      <c r="AV520"/>
      <c r="AW520"/>
      <c r="AX520" t="inlineStr">
        <is>
          <t>Mortality</t>
        </is>
      </c>
      <c r="AY520" t="inlineStr">
        <is>
          <t>Mortality</t>
        </is>
      </c>
      <c r="AZ520" t="inlineStr">
        <is>
          <t>LC50</t>
        </is>
      </c>
      <c r="BA520"/>
      <c r="BB520" t="n">
        <v>4.0</v>
      </c>
      <c r="BC520"/>
      <c r="BD520"/>
      <c r="BE520"/>
      <c r="BF520"/>
      <c r="BG520" t="inlineStr">
        <is>
          <t>Day(s)</t>
        </is>
      </c>
      <c r="BH520"/>
      <c r="BI520" t="inlineStr">
        <is>
          <t>DTXSID3024075</t>
        </is>
      </c>
      <c r="BJ520" t="inlineStr">
        <is>
          <t>10.1577/1548-8659(1962)24[164:ATOEDH]2.0.CO;2</t>
        </is>
      </c>
      <c r="BK520"/>
      <c r="BL520"/>
      <c r="BM520"/>
      <c r="BN520"/>
      <c r="BO520"/>
      <c r="BP520"/>
      <c r="BQ520"/>
      <c r="BR520"/>
      <c r="BS520"/>
      <c r="BT520" t="inlineStr">
        <is>
          <t>--</t>
        </is>
      </c>
      <c r="BU520"/>
      <c r="BV520"/>
      <c r="BW520"/>
      <c r="BX520"/>
      <c r="BY520"/>
      <c r="BZ520"/>
      <c r="CA520"/>
      <c r="CB520"/>
      <c r="CC520"/>
      <c r="CD520"/>
      <c r="CE520"/>
      <c r="CF520"/>
      <c r="CG520"/>
      <c r="CH520"/>
      <c r="CI520"/>
      <c r="CJ520" t="inlineStr">
        <is>
          <t xml:space="preserve">TMETH/AMERICAN PUBLIC HEALTH ASSOCIATION, 1960.//MEDIA/SOFT WATER//   </t>
        </is>
      </c>
      <c r="CK520" t="inlineStr">
        <is>
          <t>Surber,E.W., and Q.H. Pickering</t>
        </is>
      </c>
      <c r="CL520" t="n">
        <v>892.0</v>
      </c>
      <c r="CM520" t="inlineStr">
        <is>
          <t>Acute Toxicity of Endothal, Diquat, Hyamine, Dalapon, and Silvex to Fish</t>
        </is>
      </c>
      <c r="CN520" t="inlineStr">
        <is>
          <t>Prog. Fish-Cult.24(4): 164-171</t>
        </is>
      </c>
      <c r="CO520" t="n">
        <v>1962.0</v>
      </c>
      <c r="CP520" t="inlineStr">
        <is>
          <t>Surber,E.W., and Q.H. Pickering (1962). Acute Toxicity of Endothal, Diquat, Hyamine, Dalapon, and Silvex to Fish. Prog. Fish-Cult., 24, (4), 164-171. doi:10.1577/1548-8659(1962)24[164:ATOEDH]2.0.CO;2. ECOREF#:892</t>
        </is>
      </c>
    </row>
    <row r="521">
      <c r="A521" t="n">
        <v>85687.0</v>
      </c>
      <c r="B521" t="inlineStr">
        <is>
          <t>1,2-Benzenedicarboxylic acid, 1-Butyl 2-(phenylmethyl) ester</t>
        </is>
      </c>
      <c r="C521" t="inlineStr">
        <is>
          <t>Commercial grade</t>
        </is>
      </c>
      <c r="D521" t="inlineStr">
        <is>
          <t>Measured</t>
        </is>
      </c>
      <c r="E521" t="inlineStr">
        <is>
          <t>Not reported</t>
        </is>
      </c>
      <c r="F521"/>
      <c r="G521"/>
      <c r="H521"/>
      <c r="I521"/>
      <c r="J521"/>
      <c r="K521"/>
      <c r="L521" t="inlineStr">
        <is>
          <t>Pimephales promelas</t>
        </is>
      </c>
      <c r="M521" t="inlineStr">
        <is>
          <t>Fathead Minnow</t>
        </is>
      </c>
      <c r="N521"/>
      <c r="O521"/>
      <c r="P521"/>
      <c r="Q521"/>
      <c r="R521"/>
      <c r="S521"/>
      <c r="T521"/>
      <c r="U521"/>
      <c r="V521" t="inlineStr">
        <is>
          <t>Flow-through</t>
        </is>
      </c>
      <c r="W521" t="inlineStr">
        <is>
          <t>Fresh water</t>
        </is>
      </c>
      <c r="X521" t="inlineStr">
        <is>
          <t>Lab</t>
        </is>
      </c>
      <c r="Y521" t="n">
        <v>7.0</v>
      </c>
      <c r="Z521" t="inlineStr">
        <is>
          <t>Active ingredient</t>
        </is>
      </c>
      <c r="AA521"/>
      <c r="AB521" t="n">
        <v>2.32</v>
      </c>
      <c r="AC521"/>
      <c r="AD521" t="n">
        <v>1.39</v>
      </c>
      <c r="AE521"/>
      <c r="AF521" t="n">
        <v>3.88</v>
      </c>
      <c r="AG521" t="inlineStr">
        <is>
          <t>AI mg/L</t>
        </is>
      </c>
      <c r="AH521"/>
      <c r="AI521"/>
      <c r="AJ521"/>
      <c r="AK521"/>
      <c r="AL521"/>
      <c r="AM521"/>
      <c r="AN521"/>
      <c r="AO521"/>
      <c r="AP521"/>
      <c r="AQ521"/>
      <c r="AR521"/>
      <c r="AS521"/>
      <c r="AT521"/>
      <c r="AU521"/>
      <c r="AV521"/>
      <c r="AW521"/>
      <c r="AX521" t="inlineStr">
        <is>
          <t>Mortality</t>
        </is>
      </c>
      <c r="AY521" t="inlineStr">
        <is>
          <t>Mortality</t>
        </is>
      </c>
      <c r="AZ521" t="inlineStr">
        <is>
          <t>LC50</t>
        </is>
      </c>
      <c r="BA521"/>
      <c r="BB521" t="n">
        <v>4.0</v>
      </c>
      <c r="BC521"/>
      <c r="BD521"/>
      <c r="BE521"/>
      <c r="BF521"/>
      <c r="BG521" t="inlineStr">
        <is>
          <t>Day(s)</t>
        </is>
      </c>
      <c r="BH521"/>
      <c r="BI521" t="inlineStr">
        <is>
          <t>DTXSID3020205</t>
        </is>
      </c>
      <c r="BJ521" t="inlineStr">
        <is>
          <t>10.1021/es60163a001</t>
        </is>
      </c>
      <c r="BK521"/>
      <c r="BL521"/>
      <c r="BM521"/>
      <c r="BN521"/>
      <c r="BO521"/>
      <c r="BP521"/>
      <c r="BQ521"/>
      <c r="BR521"/>
      <c r="BS521"/>
      <c r="BT521" t="inlineStr">
        <is>
          <t>--</t>
        </is>
      </c>
      <c r="BU521"/>
      <c r="BV521"/>
      <c r="BW521"/>
      <c r="BX521"/>
      <c r="BY521"/>
      <c r="BZ521"/>
      <c r="CA521"/>
      <c r="CB521"/>
      <c r="CC521"/>
      <c r="CD521"/>
      <c r="CE521"/>
      <c r="CF521"/>
      <c r="CG521"/>
      <c r="CH521"/>
      <c r="CI521"/>
      <c r="CJ521" t="inlineStr">
        <is>
          <t xml:space="preserve">SOURCE/NR//CONTR/C,V//MEDIA/WELL WATER//   </t>
        </is>
      </c>
      <c r="CK521" t="inlineStr">
        <is>
          <t>Gledhill,W.E., R.G. Kaley, W.J. Adams, O. Hicks, P.R. Michael, V.W. Saeger, and G.A. LeBlanc</t>
        </is>
      </c>
      <c r="CL521" t="n">
        <v>15239.0</v>
      </c>
      <c r="CM521" t="inlineStr">
        <is>
          <t>An Environmental Safety Assessment of Butyl Benzyl Phthalate</t>
        </is>
      </c>
      <c r="CN521" t="inlineStr">
        <is>
          <t>Environ. Sci. Technol.14(3): 301-305</t>
        </is>
      </c>
      <c r="CO521" t="n">
        <v>1980.0</v>
      </c>
      <c r="CP521" t="inlineStr">
        <is>
          <t>Gledhill,W.E., R.G. Kaley, W.J. Adams, O. Hicks, P.R. Michael, V.W. Saeger, and G.A. LeBlanc (1980). An Environmental Safety Assessment of Butyl Benzyl Phthalate. Environ. Sci. Technol., 14, (3), 301-305. doi:10.1021/es60163a001. ECOREF#:15239</t>
        </is>
      </c>
    </row>
    <row r="522">
      <c r="A522" t="n">
        <v>85687.0</v>
      </c>
      <c r="B522" t="inlineStr">
        <is>
          <t>1,2-Benzenedicarboxylic acid, 1-Butyl 2-(phenylmethyl) ester</t>
        </is>
      </c>
      <c r="C522" t="inlineStr">
        <is>
          <t>Commercial grade</t>
        </is>
      </c>
      <c r="D522" t="inlineStr">
        <is>
          <t>Unmeasured</t>
        </is>
      </c>
      <c r="E522" t="inlineStr">
        <is>
          <t>United States Environmental Protection Agency</t>
        </is>
      </c>
      <c r="F522"/>
      <c r="G522"/>
      <c r="H522"/>
      <c r="I522"/>
      <c r="J522"/>
      <c r="K522"/>
      <c r="L522" t="inlineStr">
        <is>
          <t>Pimephales promelas</t>
        </is>
      </c>
      <c r="M522" t="inlineStr">
        <is>
          <t>Fathead Minnow</t>
        </is>
      </c>
      <c r="N522"/>
      <c r="O522"/>
      <c r="P522"/>
      <c r="Q522"/>
      <c r="R522"/>
      <c r="S522"/>
      <c r="T522"/>
      <c r="U522"/>
      <c r="V522" t="inlineStr">
        <is>
          <t>Static</t>
        </is>
      </c>
      <c r="W522" t="inlineStr">
        <is>
          <t>Fresh water</t>
        </is>
      </c>
      <c r="X522" t="inlineStr">
        <is>
          <t>Lab</t>
        </is>
      </c>
      <c r="Y522"/>
      <c r="Z522" t="inlineStr">
        <is>
          <t>Active ingredient</t>
        </is>
      </c>
      <c r="AA522"/>
      <c r="AB522" t="n">
        <v>5.3</v>
      </c>
      <c r="AC522"/>
      <c r="AD522" t="n">
        <v>4.3</v>
      </c>
      <c r="AE522"/>
      <c r="AF522" t="n">
        <v>6.5</v>
      </c>
      <c r="AG522" t="inlineStr">
        <is>
          <t>AI mg/L</t>
        </is>
      </c>
      <c r="AH522"/>
      <c r="AI522"/>
      <c r="AJ522"/>
      <c r="AK522"/>
      <c r="AL522"/>
      <c r="AM522"/>
      <c r="AN522"/>
      <c r="AO522"/>
      <c r="AP522"/>
      <c r="AQ522"/>
      <c r="AR522"/>
      <c r="AS522"/>
      <c r="AT522"/>
      <c r="AU522"/>
      <c r="AV522"/>
      <c r="AW522"/>
      <c r="AX522" t="inlineStr">
        <is>
          <t>Mortality</t>
        </is>
      </c>
      <c r="AY522" t="inlineStr">
        <is>
          <t>Mortality</t>
        </is>
      </c>
      <c r="AZ522" t="inlineStr">
        <is>
          <t>LC50</t>
        </is>
      </c>
      <c r="BA522"/>
      <c r="BB522" t="n">
        <v>4.0</v>
      </c>
      <c r="BC522"/>
      <c r="BD522"/>
      <c r="BE522"/>
      <c r="BF522"/>
      <c r="BG522" t="inlineStr">
        <is>
          <t>Day(s)</t>
        </is>
      </c>
      <c r="BH522"/>
      <c r="BI522" t="inlineStr">
        <is>
          <t>DTXSID3020205</t>
        </is>
      </c>
      <c r="BJ522" t="inlineStr">
        <is>
          <t>10.1021/es60163a001</t>
        </is>
      </c>
      <c r="BK522"/>
      <c r="BL522" t="inlineStr">
        <is>
          <t>Acute</t>
        </is>
      </c>
      <c r="BM522"/>
      <c r="BN522"/>
      <c r="BO522"/>
      <c r="BP522"/>
      <c r="BQ522"/>
      <c r="BR522"/>
      <c r="BS522"/>
      <c r="BT522" t="inlineStr">
        <is>
          <t>--</t>
        </is>
      </c>
      <c r="BU522"/>
      <c r="BV522"/>
      <c r="BW522"/>
      <c r="BX522"/>
      <c r="BY522"/>
      <c r="BZ522"/>
      <c r="CA522"/>
      <c r="CB522"/>
      <c r="CC522"/>
      <c r="CD522"/>
      <c r="CE522"/>
      <c r="CF522"/>
      <c r="CG522"/>
      <c r="CH522"/>
      <c r="CI522"/>
      <c r="CJ522" t="inlineStr">
        <is>
          <t xml:space="preserve">SOURCE/NR//TMETH/EPA-66013-75-009, 1977//MEDIA/RECONSTITUTED SOFT WATER//   </t>
        </is>
      </c>
      <c r="CK522" t="inlineStr">
        <is>
          <t>Gledhill,W.E., R.G. Kaley, W.J. Adams, O. Hicks, P.R. Michael, V.W. Saeger, and G.A. LeBlanc</t>
        </is>
      </c>
      <c r="CL522" t="n">
        <v>15239.0</v>
      </c>
      <c r="CM522" t="inlineStr">
        <is>
          <t>An Environmental Safety Assessment of Butyl Benzyl Phthalate</t>
        </is>
      </c>
      <c r="CN522" t="inlineStr">
        <is>
          <t>Environ. Sci. Technol.14(3): 301-305</t>
        </is>
      </c>
      <c r="CO522" t="n">
        <v>1980.0</v>
      </c>
      <c r="CP522" t="inlineStr">
        <is>
          <t>Gledhill,W.E., R.G. Kaley, W.J. Adams, O. Hicks, P.R. Michael, V.W. Saeger, and G.A. LeBlanc (1980). An Environmental Safety Assessment of Butyl Benzyl Phthalate. Environ. Sci. Technol., 14, (3), 301-305. doi:10.1021/es60163a001. ECOREF#:15239</t>
        </is>
      </c>
    </row>
    <row r="523">
      <c r="A523" t="n">
        <v>85687.0</v>
      </c>
      <c r="B523" t="inlineStr">
        <is>
          <t>1,2-Benzenedicarboxylic acid, 1-Butyl 2-(phenylmethyl) ester</t>
        </is>
      </c>
      <c r="C523"/>
      <c r="D523" t="inlineStr">
        <is>
          <t>Measured</t>
        </is>
      </c>
      <c r="E523" t="inlineStr">
        <is>
          <t>Other Method</t>
        </is>
      </c>
      <c r="F523"/>
      <c r="G523"/>
      <c r="H523"/>
      <c r="I523"/>
      <c r="J523"/>
      <c r="K523"/>
      <c r="L523" t="inlineStr">
        <is>
          <t>Pimephales promelas</t>
        </is>
      </c>
      <c r="M523" t="inlineStr">
        <is>
          <t>Fathead Minnow</t>
        </is>
      </c>
      <c r="N523"/>
      <c r="O523"/>
      <c r="P523"/>
      <c r="Q523"/>
      <c r="R523"/>
      <c r="S523"/>
      <c r="T523"/>
      <c r="U523"/>
      <c r="V523" t="inlineStr">
        <is>
          <t>Static</t>
        </is>
      </c>
      <c r="W523" t="inlineStr">
        <is>
          <t>Fresh water</t>
        </is>
      </c>
      <c r="X523" t="inlineStr">
        <is>
          <t>Lab</t>
        </is>
      </c>
      <c r="Y523" t="n">
        <v>6.0</v>
      </c>
      <c r="Z523" t="inlineStr">
        <is>
          <t>Active ingredient</t>
        </is>
      </c>
      <c r="AA523" t="inlineStr">
        <is>
          <t>&gt;</t>
        </is>
      </c>
      <c r="AB523" t="n">
        <v>1.6</v>
      </c>
      <c r="AC523"/>
      <c r="AD523"/>
      <c r="AE523"/>
      <c r="AF523"/>
      <c r="AG523" t="inlineStr">
        <is>
          <t>AI mg/L</t>
        </is>
      </c>
      <c r="AH523"/>
      <c r="AI523"/>
      <c r="AJ523"/>
      <c r="AK523"/>
      <c r="AL523"/>
      <c r="AM523"/>
      <c r="AN523"/>
      <c r="AO523"/>
      <c r="AP523"/>
      <c r="AQ523"/>
      <c r="AR523"/>
      <c r="AS523"/>
      <c r="AT523"/>
      <c r="AU523"/>
      <c r="AV523"/>
      <c r="AW523"/>
      <c r="AX523" t="inlineStr">
        <is>
          <t>Mortality</t>
        </is>
      </c>
      <c r="AY523" t="inlineStr">
        <is>
          <t>Mortality</t>
        </is>
      </c>
      <c r="AZ523" t="inlineStr">
        <is>
          <t>LC50</t>
        </is>
      </c>
      <c r="BA523"/>
      <c r="BB523" t="n">
        <v>4.0</v>
      </c>
      <c r="BC523"/>
      <c r="BD523"/>
      <c r="BE523"/>
      <c r="BF523"/>
      <c r="BG523" t="inlineStr">
        <is>
          <t>Day(s)</t>
        </is>
      </c>
      <c r="BH523" t="inlineStr">
        <is>
          <t>Liquid</t>
        </is>
      </c>
      <c r="BI523" t="inlineStr">
        <is>
          <t>DTXSID3020205</t>
        </is>
      </c>
      <c r="BJ523"/>
      <c r="BK523"/>
      <c r="BL523" t="inlineStr">
        <is>
          <t>Acute</t>
        </is>
      </c>
      <c r="BM523"/>
      <c r="BN523"/>
      <c r="BO523"/>
      <c r="BP523"/>
      <c r="BQ523"/>
      <c r="BR523"/>
      <c r="BS523"/>
      <c r="BT523" t="inlineStr">
        <is>
          <t>--</t>
        </is>
      </c>
      <c r="BU523"/>
      <c r="BV523"/>
      <c r="BW523"/>
      <c r="BX523"/>
      <c r="BY523"/>
      <c r="BZ523"/>
      <c r="CA523"/>
      <c r="CB523"/>
      <c r="CC523"/>
      <c r="CD523"/>
      <c r="CE523"/>
      <c r="CF523"/>
      <c r="CG523"/>
      <c r="CH523"/>
      <c r="CI523"/>
      <c r="CJ523" t="inlineStr">
        <is>
          <t xml:space="preserve">SOURCE/OBTAINED FROM CULTURES MAINTAINED AT EG AND G, BIONOMICS, WAREHAM, MASSACHUSETTS//TMETH/EG AND G, BIONOMICS PROTOCOL FOR FRESHWATER STATIC ACUTE TOXICITY TESTS WITH FISH 1982 AND AMENDMENT EGG/CMA-003//MEDIA/SOFT WATER RECONSTITUTED FROM DEIONIZED WATER ACCORDING TO RECOMMENDED PROCEDURES//   </t>
        </is>
      </c>
      <c r="CK523" t="inlineStr">
        <is>
          <t>E.G. and G. Bionomics</t>
        </is>
      </c>
      <c r="CL523" t="n">
        <v>180336.0</v>
      </c>
      <c r="CM523" t="inlineStr">
        <is>
          <t>Acute Toxicity of Fourteen Phthalate Esters to Fathead Minnows</t>
        </is>
      </c>
      <c r="CN523" t="inlineStr">
        <is>
          <t>Final Report BW-83-3-1374, EPA/OTS 40-8326129:42 p.</t>
        </is>
      </c>
      <c r="CO523" t="n">
        <v>1983.0</v>
      </c>
      <c r="CP523" t="inlineStr">
        <is>
          <t>E.G. and G. Bionomics (1983). Acute Toxicity of Fourteen Phthalate Esters to Fathead Minnows. Final Report BW-83-3-1374, EPA/OTS 40-8326129, 42 p. ECOREF#:180336</t>
        </is>
      </c>
    </row>
    <row r="524">
      <c r="A524" t="n">
        <v>85687.0</v>
      </c>
      <c r="B524" t="inlineStr">
        <is>
          <t>1,2-Benzenedicarboxylic acid, 1-Butyl 2-(phenylmethyl) ester</t>
        </is>
      </c>
      <c r="C524"/>
      <c r="D524" t="inlineStr">
        <is>
          <t>Measured</t>
        </is>
      </c>
      <c r="E524" t="inlineStr">
        <is>
          <t>United States Environmental Protection Agency</t>
        </is>
      </c>
      <c r="F524"/>
      <c r="G524"/>
      <c r="H524"/>
      <c r="I524"/>
      <c r="J524"/>
      <c r="K524"/>
      <c r="L524" t="inlineStr">
        <is>
          <t>Pimephales promelas</t>
        </is>
      </c>
      <c r="M524" t="inlineStr">
        <is>
          <t>Fathead Minnow</t>
        </is>
      </c>
      <c r="N524"/>
      <c r="O524"/>
      <c r="P524"/>
      <c r="Q524"/>
      <c r="R524"/>
      <c r="S524"/>
      <c r="T524"/>
      <c r="U524"/>
      <c r="V524" t="inlineStr">
        <is>
          <t>Flow-through</t>
        </is>
      </c>
      <c r="W524" t="inlineStr">
        <is>
          <t>Fresh water</t>
        </is>
      </c>
      <c r="X524" t="inlineStr">
        <is>
          <t>Lab</t>
        </is>
      </c>
      <c r="Y524" t="n">
        <v>7.0</v>
      </c>
      <c r="Z524" t="inlineStr">
        <is>
          <t>Active ingredient</t>
        </is>
      </c>
      <c r="AA524"/>
      <c r="AB524" t="n">
        <v>2.32</v>
      </c>
      <c r="AC524"/>
      <c r="AD524" t="n">
        <v>1.39</v>
      </c>
      <c r="AE524"/>
      <c r="AF524" t="n">
        <v>3.88</v>
      </c>
      <c r="AG524" t="inlineStr">
        <is>
          <t>AI mg/L</t>
        </is>
      </c>
      <c r="AH524"/>
      <c r="AI524"/>
      <c r="AJ524"/>
      <c r="AK524"/>
      <c r="AL524"/>
      <c r="AM524"/>
      <c r="AN524"/>
      <c r="AO524"/>
      <c r="AP524"/>
      <c r="AQ524"/>
      <c r="AR524"/>
      <c r="AS524"/>
      <c r="AT524"/>
      <c r="AU524"/>
      <c r="AV524"/>
      <c r="AW524"/>
      <c r="AX524" t="inlineStr">
        <is>
          <t>Mortality</t>
        </is>
      </c>
      <c r="AY524" t="inlineStr">
        <is>
          <t>Mortality</t>
        </is>
      </c>
      <c r="AZ524" t="inlineStr">
        <is>
          <t>LC50</t>
        </is>
      </c>
      <c r="BA524"/>
      <c r="BB524" t="n">
        <v>4.0</v>
      </c>
      <c r="BC524"/>
      <c r="BD524"/>
      <c r="BE524"/>
      <c r="BF524"/>
      <c r="BG524" t="inlineStr">
        <is>
          <t>Day(s)</t>
        </is>
      </c>
      <c r="BH524"/>
      <c r="BI524" t="inlineStr">
        <is>
          <t>DTXSID3020205</t>
        </is>
      </c>
      <c r="BJ524"/>
      <c r="BK524"/>
      <c r="BL524"/>
      <c r="BM524"/>
      <c r="BN524"/>
      <c r="BO524"/>
      <c r="BP524"/>
      <c r="BQ524"/>
      <c r="BR524"/>
      <c r="BS524"/>
      <c r="BT524" t="inlineStr">
        <is>
          <t>--</t>
        </is>
      </c>
      <c r="BU524"/>
      <c r="BV524"/>
      <c r="BW524"/>
      <c r="BX524"/>
      <c r="BY524"/>
      <c r="BZ524"/>
      <c r="CA524"/>
      <c r="CB524"/>
      <c r="CC524"/>
      <c r="CD524"/>
      <c r="CE524"/>
      <c r="CF524"/>
      <c r="CG524"/>
      <c r="CH524"/>
      <c r="CI524"/>
      <c r="CJ524" t="inlineStr">
        <is>
          <t xml:space="preserve">SOURCE/FROM FENDER'S FISH HATCHERY, BALTIC, OHIO, USA//CONTR/C,V//TMETH/STEPHEN 1975, TEST 660/3-7509//MEDIA/WELL WATER//   </t>
        </is>
      </c>
      <c r="CK524" t="inlineStr">
        <is>
          <t>Adams,W.J., W.J. Renaudette, and W.E. Gledhill</t>
        </is>
      </c>
      <c r="CL524" t="n">
        <v>191024.0</v>
      </c>
      <c r="CM524" t="inlineStr">
        <is>
          <t>[Sanitized] Results of Four-Day Static Fish Toxicity Screen: Rainbow Trout and Bluegills</t>
        </is>
      </c>
      <c r="CN524" t="inlineStr">
        <is>
          <t>Report Number: ES-78-SS-21:37 p.</t>
        </is>
      </c>
      <c r="CO524" t="n">
        <v>1978.0</v>
      </c>
      <c r="CP524" t="inlineStr">
        <is>
          <t>Adams,W.J., W.J. Renaudette, and W.E. Gledhill (1978). [Sanitized] Results of Four-Day Static Fish Toxicity Screen: Rainbow Trout and Bluegills. Report Number: ES-78-SS-21, 37 p. ECOREF#:191024</t>
        </is>
      </c>
    </row>
    <row r="525">
      <c r="A525" t="n">
        <v>85687.0</v>
      </c>
      <c r="B525" t="inlineStr">
        <is>
          <t>1,2-Benzenedicarboxylic acid, 1-Butyl 2-(phenylmethyl) ester</t>
        </is>
      </c>
      <c r="C525"/>
      <c r="D525" t="inlineStr">
        <is>
          <t>Measured</t>
        </is>
      </c>
      <c r="E525" t="inlineStr">
        <is>
          <t>United States Environmental Protection Agency</t>
        </is>
      </c>
      <c r="F525" t="inlineStr">
        <is>
          <t>&gt;=</t>
        </is>
      </c>
      <c r="G525" t="n">
        <v>95.0</v>
      </c>
      <c r="H525"/>
      <c r="I525"/>
      <c r="J525"/>
      <c r="K525"/>
      <c r="L525" t="inlineStr">
        <is>
          <t>Pimephales promelas</t>
        </is>
      </c>
      <c r="M525" t="inlineStr">
        <is>
          <t>Fathead Minnow</t>
        </is>
      </c>
      <c r="N525" t="inlineStr">
        <is>
          <t>Juvenile</t>
        </is>
      </c>
      <c r="O525"/>
      <c r="P525"/>
      <c r="Q525"/>
      <c r="R525"/>
      <c r="S525"/>
      <c r="T525"/>
      <c r="U525"/>
      <c r="V525" t="inlineStr">
        <is>
          <t>Flow-through</t>
        </is>
      </c>
      <c r="W525" t="inlineStr">
        <is>
          <t>Fresh water</t>
        </is>
      </c>
      <c r="X525" t="inlineStr">
        <is>
          <t>Lab</t>
        </is>
      </c>
      <c r="Y525" t="inlineStr">
        <is>
          <t>1-6</t>
        </is>
      </c>
      <c r="Z525" t="inlineStr">
        <is>
          <t>Active ingredient</t>
        </is>
      </c>
      <c r="AA525"/>
      <c r="AB525" t="n">
        <v>1.5</v>
      </c>
      <c r="AC525"/>
      <c r="AD525"/>
      <c r="AE525"/>
      <c r="AF525"/>
      <c r="AG525" t="inlineStr">
        <is>
          <t>AI mg/L</t>
        </is>
      </c>
      <c r="AH525"/>
      <c r="AI525"/>
      <c r="AJ525"/>
      <c r="AK525"/>
      <c r="AL525"/>
      <c r="AM525"/>
      <c r="AN525"/>
      <c r="AO525"/>
      <c r="AP525"/>
      <c r="AQ525"/>
      <c r="AR525"/>
      <c r="AS525"/>
      <c r="AT525"/>
      <c r="AU525"/>
      <c r="AV525"/>
      <c r="AW525"/>
      <c r="AX525" t="inlineStr">
        <is>
          <t>Mortality</t>
        </is>
      </c>
      <c r="AY525" t="inlineStr">
        <is>
          <t>Mortality</t>
        </is>
      </c>
      <c r="AZ525" t="inlineStr">
        <is>
          <t>LC50</t>
        </is>
      </c>
      <c r="BA525"/>
      <c r="BB525" t="n">
        <v>4.0</v>
      </c>
      <c r="BC525"/>
      <c r="BD525"/>
      <c r="BE525"/>
      <c r="BF525"/>
      <c r="BG525" t="inlineStr">
        <is>
          <t>Day(s)</t>
        </is>
      </c>
      <c r="BH525" t="inlineStr">
        <is>
          <t>Liquid</t>
        </is>
      </c>
      <c r="BI525" t="inlineStr">
        <is>
          <t>DTXSID3020205</t>
        </is>
      </c>
      <c r="BJ525" t="inlineStr">
        <is>
          <t>10.1002/etc.5620140916</t>
        </is>
      </c>
      <c r="BK525"/>
      <c r="BL525" t="inlineStr">
        <is>
          <t>Acute</t>
        </is>
      </c>
      <c r="BM525"/>
      <c r="BN525"/>
      <c r="BO525"/>
      <c r="BP525"/>
      <c r="BQ525"/>
      <c r="BR525"/>
      <c r="BS525"/>
      <c r="BT525" t="inlineStr">
        <is>
          <t>--</t>
        </is>
      </c>
      <c r="BU525"/>
      <c r="BV525"/>
      <c r="BW525"/>
      <c r="BX525"/>
      <c r="BY525"/>
      <c r="BZ525"/>
      <c r="CA525"/>
      <c r="CB525"/>
      <c r="CC525"/>
      <c r="CD525"/>
      <c r="CE525"/>
      <c r="CF525"/>
      <c r="CG525"/>
      <c r="CH525"/>
      <c r="CI525"/>
      <c r="CJ525" t="inlineStr">
        <is>
          <t xml:space="preserve">SOURCE/NR//TMETH/METHODS FOR ACUTE TOXICITY TESTS WITH FISH, MACROINVERTEBRATES, AND AMPHIBIANS. EPA-660/3-75-009, 1975//MEDIA/NR//   </t>
        </is>
      </c>
      <c r="CK525" t="inlineStr">
        <is>
          <t>Adams,W.J., G.R. Biddinger, K.A. Robillard, and J.W. Gorsuch</t>
        </is>
      </c>
      <c r="CL525" t="n">
        <v>15040.0</v>
      </c>
      <c r="CM525" t="inlineStr">
        <is>
          <t>A Summary of the Acute Toxicity of 14 Phthalate Esters to Representative Aquatic Organisms</t>
        </is>
      </c>
      <c r="CN525" t="inlineStr">
        <is>
          <t>Environ. Toxicol. Chem.14(9): 1569-1574</t>
        </is>
      </c>
      <c r="CO525" t="n">
        <v>1995.0</v>
      </c>
      <c r="CP525" t="inlineStr">
        <is>
          <t>Adams,W.J., G.R. Biddinger, K.A. Robillard, and J.W. Gorsuch (1995). A Summary of the Acute Toxicity of 14 Phthalate Esters to Representative Aquatic Organisms. Environ. Toxicol. Chem., 14, (9), 1569-1574. doi:10.1002/etc.5620140916. ECOREF#:15040</t>
        </is>
      </c>
    </row>
    <row r="526">
      <c r="A526" t="n">
        <v>85687.0</v>
      </c>
      <c r="B526" t="inlineStr">
        <is>
          <t>1,2-Benzenedicarboxylic acid, 1-Butyl 2-(phenylmethyl) ester</t>
        </is>
      </c>
      <c r="C526"/>
      <c r="D526" t="inlineStr">
        <is>
          <t>Measured</t>
        </is>
      </c>
      <c r="E526" t="inlineStr">
        <is>
          <t>United States Environmental Protection Agency</t>
        </is>
      </c>
      <c r="F526" t="inlineStr">
        <is>
          <t>&gt;=</t>
        </is>
      </c>
      <c r="G526" t="n">
        <v>95.0</v>
      </c>
      <c r="H526"/>
      <c r="I526"/>
      <c r="J526"/>
      <c r="K526"/>
      <c r="L526" t="inlineStr">
        <is>
          <t>Pimephales promelas</t>
        </is>
      </c>
      <c r="M526" t="inlineStr">
        <is>
          <t>Fathead Minnow</t>
        </is>
      </c>
      <c r="N526" t="inlineStr">
        <is>
          <t>Juvenile</t>
        </is>
      </c>
      <c r="O526"/>
      <c r="P526"/>
      <c r="Q526"/>
      <c r="R526"/>
      <c r="S526"/>
      <c r="T526"/>
      <c r="U526"/>
      <c r="V526" t="inlineStr">
        <is>
          <t>Static</t>
        </is>
      </c>
      <c r="W526" t="inlineStr">
        <is>
          <t>Fresh water</t>
        </is>
      </c>
      <c r="X526" t="inlineStr">
        <is>
          <t>Lab</t>
        </is>
      </c>
      <c r="Y526" t="inlineStr">
        <is>
          <t>1-6</t>
        </is>
      </c>
      <c r="Z526" t="inlineStr">
        <is>
          <t>Active ingredient</t>
        </is>
      </c>
      <c r="AA526" t="inlineStr">
        <is>
          <t>&gt;</t>
        </is>
      </c>
      <c r="AB526" t="n">
        <v>0.78</v>
      </c>
      <c r="AC526"/>
      <c r="AD526"/>
      <c r="AE526"/>
      <c r="AF526"/>
      <c r="AG526" t="inlineStr">
        <is>
          <t>AI mg/L</t>
        </is>
      </c>
      <c r="AH526"/>
      <c r="AI526"/>
      <c r="AJ526"/>
      <c r="AK526"/>
      <c r="AL526"/>
      <c r="AM526"/>
      <c r="AN526"/>
      <c r="AO526"/>
      <c r="AP526"/>
      <c r="AQ526"/>
      <c r="AR526"/>
      <c r="AS526"/>
      <c r="AT526"/>
      <c r="AU526"/>
      <c r="AV526"/>
      <c r="AW526"/>
      <c r="AX526" t="inlineStr">
        <is>
          <t>Mortality</t>
        </is>
      </c>
      <c r="AY526" t="inlineStr">
        <is>
          <t>Mortality</t>
        </is>
      </c>
      <c r="AZ526" t="inlineStr">
        <is>
          <t>LC50</t>
        </is>
      </c>
      <c r="BA526"/>
      <c r="BB526" t="n">
        <v>4.0</v>
      </c>
      <c r="BC526"/>
      <c r="BD526"/>
      <c r="BE526"/>
      <c r="BF526"/>
      <c r="BG526" t="inlineStr">
        <is>
          <t>Day(s)</t>
        </is>
      </c>
      <c r="BH526" t="inlineStr">
        <is>
          <t>Liquid</t>
        </is>
      </c>
      <c r="BI526" t="inlineStr">
        <is>
          <t>DTXSID3020205</t>
        </is>
      </c>
      <c r="BJ526" t="inlineStr">
        <is>
          <t>10.1002/etc.5620140916</t>
        </is>
      </c>
      <c r="BK526"/>
      <c r="BL526" t="inlineStr">
        <is>
          <t>Acute</t>
        </is>
      </c>
      <c r="BM526"/>
      <c r="BN526"/>
      <c r="BO526"/>
      <c r="BP526"/>
      <c r="BQ526"/>
      <c r="BR526"/>
      <c r="BS526"/>
      <c r="BT526" t="inlineStr">
        <is>
          <t>--</t>
        </is>
      </c>
      <c r="BU526"/>
      <c r="BV526"/>
      <c r="BW526"/>
      <c r="BX526"/>
      <c r="BY526"/>
      <c r="BZ526"/>
      <c r="CA526"/>
      <c r="CB526"/>
      <c r="CC526"/>
      <c r="CD526"/>
      <c r="CE526"/>
      <c r="CF526"/>
      <c r="CG526"/>
      <c r="CH526"/>
      <c r="CI526"/>
      <c r="CJ526" t="inlineStr">
        <is>
          <t xml:space="preserve">SOURCE/NR//TMETH/METHODS FOR ACUTE TOXICITY TESTS WITH FISH, MACROINVERTEBRATES, AND AMPHIBIANS. EPA-660/3-75-009, 1975//MEDIA/NR//   </t>
        </is>
      </c>
      <c r="CK526" t="inlineStr">
        <is>
          <t>Adams,W.J., G.R. Biddinger, K.A. Robillard, and J.W. Gorsuch</t>
        </is>
      </c>
      <c r="CL526" t="n">
        <v>15040.0</v>
      </c>
      <c r="CM526" t="inlineStr">
        <is>
          <t>A Summary of the Acute Toxicity of 14 Phthalate Esters to Representative Aquatic Organisms</t>
        </is>
      </c>
      <c r="CN526" t="inlineStr">
        <is>
          <t>Environ. Toxicol. Chem.14(9): 1569-1574</t>
        </is>
      </c>
      <c r="CO526" t="n">
        <v>1995.0</v>
      </c>
      <c r="CP526" t="inlineStr">
        <is>
          <t>Adams,W.J., G.R. Biddinger, K.A. Robillard, and J.W. Gorsuch (1995). A Summary of the Acute Toxicity of 14 Phthalate Esters to Representative Aquatic Organisms. Environ. Toxicol. Chem., 14, (9), 1569-1574. doi:10.1002/etc.5620140916. ECOREF#:15040</t>
        </is>
      </c>
    </row>
    <row r="527">
      <c r="A527" t="n">
        <v>85687.0</v>
      </c>
      <c r="B527" t="inlineStr">
        <is>
          <t>1,2-Benzenedicarboxylic acid, 1-Butyl 2-(phenylmethyl) ester</t>
        </is>
      </c>
      <c r="C527"/>
      <c r="D527" t="inlineStr">
        <is>
          <t>Measured</t>
        </is>
      </c>
      <c r="E527" t="inlineStr">
        <is>
          <t>United States Environmental Protection Agency</t>
        </is>
      </c>
      <c r="F527"/>
      <c r="G527"/>
      <c r="H527"/>
      <c r="I527"/>
      <c r="J527"/>
      <c r="K527"/>
      <c r="L527" t="inlineStr">
        <is>
          <t>Pimephales promelas</t>
        </is>
      </c>
      <c r="M527" t="inlineStr">
        <is>
          <t>Fathead Minnow</t>
        </is>
      </c>
      <c r="N527"/>
      <c r="O527"/>
      <c r="P527"/>
      <c r="Q527"/>
      <c r="R527"/>
      <c r="S527"/>
      <c r="T527"/>
      <c r="U527"/>
      <c r="V527" t="inlineStr">
        <is>
          <t>Flow-through</t>
        </is>
      </c>
      <c r="W527" t="inlineStr">
        <is>
          <t>Fresh water</t>
        </is>
      </c>
      <c r="X527" t="inlineStr">
        <is>
          <t>Lab</t>
        </is>
      </c>
      <c r="Y527" t="n">
        <v>7.0</v>
      </c>
      <c r="Z527" t="inlineStr">
        <is>
          <t>Active ingredient</t>
        </is>
      </c>
      <c r="AA527"/>
      <c r="AB527" t="n">
        <v>1.75</v>
      </c>
      <c r="AC527"/>
      <c r="AD527"/>
      <c r="AE527"/>
      <c r="AF527"/>
      <c r="AG527" t="inlineStr">
        <is>
          <t>AI mg/L</t>
        </is>
      </c>
      <c r="AH527"/>
      <c r="AI527"/>
      <c r="AJ527"/>
      <c r="AK527"/>
      <c r="AL527"/>
      <c r="AM527"/>
      <c r="AN527"/>
      <c r="AO527"/>
      <c r="AP527"/>
      <c r="AQ527"/>
      <c r="AR527"/>
      <c r="AS527"/>
      <c r="AT527"/>
      <c r="AU527"/>
      <c r="AV527"/>
      <c r="AW527"/>
      <c r="AX527" t="inlineStr">
        <is>
          <t>Mortality</t>
        </is>
      </c>
      <c r="AY527" t="inlineStr">
        <is>
          <t>Mortality</t>
        </is>
      </c>
      <c r="AZ527" t="inlineStr">
        <is>
          <t>LC50</t>
        </is>
      </c>
      <c r="BA527"/>
      <c r="BB527" t="n">
        <v>4.0</v>
      </c>
      <c r="BC527"/>
      <c r="BD527"/>
      <c r="BE527"/>
      <c r="BF527"/>
      <c r="BG527" t="inlineStr">
        <is>
          <t>Day(s)</t>
        </is>
      </c>
      <c r="BH527"/>
      <c r="BI527" t="inlineStr">
        <is>
          <t>DTXSID3020205</t>
        </is>
      </c>
      <c r="BJ527"/>
      <c r="BK527"/>
      <c r="BL527"/>
      <c r="BM527"/>
      <c r="BN527"/>
      <c r="BO527"/>
      <c r="BP527"/>
      <c r="BQ527"/>
      <c r="BR527"/>
      <c r="BS527"/>
      <c r="BT527" t="inlineStr">
        <is>
          <t>--</t>
        </is>
      </c>
      <c r="BU527"/>
      <c r="BV527"/>
      <c r="BW527"/>
      <c r="BX527"/>
      <c r="BY527"/>
      <c r="BZ527"/>
      <c r="CA527"/>
      <c r="CB527"/>
      <c r="CC527"/>
      <c r="CD527"/>
      <c r="CE527"/>
      <c r="CF527"/>
      <c r="CG527"/>
      <c r="CH527"/>
      <c r="CI527"/>
      <c r="CJ527" t="inlineStr">
        <is>
          <t xml:space="preserve">SOURCE/FROM FENDER'S FISH HATCHERY, BALTIC, OHIO, USA//CONTR/C,V//TMETH/STEPHEN 1975, TEST 660/3-7509//MEDIA/WELL WATER//   </t>
        </is>
      </c>
      <c r="CK527" t="inlineStr">
        <is>
          <t>Adams,W.J., W.J. Renaudette, and W.E. Gledhill</t>
        </is>
      </c>
      <c r="CL527" t="n">
        <v>191024.0</v>
      </c>
      <c r="CM527" t="inlineStr">
        <is>
          <t>[Sanitized] Results of Four-Day Static Fish Toxicity Screen: Rainbow Trout and Bluegills</t>
        </is>
      </c>
      <c r="CN527" t="inlineStr">
        <is>
          <t>Report Number: ES-78-SS-21:37 p.</t>
        </is>
      </c>
      <c r="CO527" t="n">
        <v>1978.0</v>
      </c>
      <c r="CP527" t="inlineStr">
        <is>
          <t>Adams,W.J., W.J. Renaudette, and W.E. Gledhill (1978). [Sanitized] Results of Four-Day Static Fish Toxicity Screen: Rainbow Trout and Bluegills. Report Number: ES-78-SS-21, 37 p. ECOREF#:191024</t>
        </is>
      </c>
    </row>
    <row r="528">
      <c r="A528" t="n">
        <v>85687.0</v>
      </c>
      <c r="B528" t="inlineStr">
        <is>
          <t>1,2-Benzenedicarboxylic acid, 1-Butyl 2-(phenylmethyl) ester</t>
        </is>
      </c>
      <c r="C528"/>
      <c r="D528" t="inlineStr">
        <is>
          <t>Unmeasured</t>
        </is>
      </c>
      <c r="E528" t="inlineStr">
        <is>
          <t>United States Environmental Protection Agency</t>
        </is>
      </c>
      <c r="F528"/>
      <c r="G528"/>
      <c r="H528"/>
      <c r="I528"/>
      <c r="J528"/>
      <c r="K528"/>
      <c r="L528" t="inlineStr">
        <is>
          <t>Pimephales promelas</t>
        </is>
      </c>
      <c r="M528" t="inlineStr">
        <is>
          <t>Fathead Minnow</t>
        </is>
      </c>
      <c r="N528"/>
      <c r="O528"/>
      <c r="P528"/>
      <c r="Q528"/>
      <c r="R528"/>
      <c r="S528"/>
      <c r="T528"/>
      <c r="U528"/>
      <c r="V528" t="inlineStr">
        <is>
          <t>Static</t>
        </is>
      </c>
      <c r="W528" t="inlineStr">
        <is>
          <t>Fresh water</t>
        </is>
      </c>
      <c r="X528" t="inlineStr">
        <is>
          <t>Lab</t>
        </is>
      </c>
      <c r="Y528" t="n">
        <v>9.0</v>
      </c>
      <c r="Z528" t="inlineStr">
        <is>
          <t>Formulation</t>
        </is>
      </c>
      <c r="AA528"/>
      <c r="AB528" t="n">
        <v>5.3</v>
      </c>
      <c r="AC528"/>
      <c r="AD528" t="n">
        <v>4.3</v>
      </c>
      <c r="AE528"/>
      <c r="AF528" t="n">
        <v>6.5</v>
      </c>
      <c r="AG528" t="inlineStr">
        <is>
          <t>AI mg/L</t>
        </is>
      </c>
      <c r="AH528"/>
      <c r="AI528"/>
      <c r="AJ528"/>
      <c r="AK528"/>
      <c r="AL528"/>
      <c r="AM528"/>
      <c r="AN528"/>
      <c r="AO528"/>
      <c r="AP528"/>
      <c r="AQ528"/>
      <c r="AR528"/>
      <c r="AS528"/>
      <c r="AT528"/>
      <c r="AU528"/>
      <c r="AV528"/>
      <c r="AW528"/>
      <c r="AX528" t="inlineStr">
        <is>
          <t>Mortality</t>
        </is>
      </c>
      <c r="AY528" t="inlineStr">
        <is>
          <t>Mortality</t>
        </is>
      </c>
      <c r="AZ528" t="inlineStr">
        <is>
          <t>LC50</t>
        </is>
      </c>
      <c r="BA528"/>
      <c r="BB528" t="n">
        <v>4.0</v>
      </c>
      <c r="BC528"/>
      <c r="BD528"/>
      <c r="BE528"/>
      <c r="BF528"/>
      <c r="BG528" t="inlineStr">
        <is>
          <t>Day(s)</t>
        </is>
      </c>
      <c r="BH528" t="inlineStr">
        <is>
          <t>Liquid</t>
        </is>
      </c>
      <c r="BI528" t="inlineStr">
        <is>
          <t>DTXSID3020205</t>
        </is>
      </c>
      <c r="BJ528"/>
      <c r="BK528"/>
      <c r="BL528" t="inlineStr">
        <is>
          <t>Acute</t>
        </is>
      </c>
      <c r="BM528"/>
      <c r="BN528"/>
      <c r="BO528"/>
      <c r="BP528"/>
      <c r="BQ528"/>
      <c r="BR528"/>
      <c r="BS528"/>
      <c r="BT528" t="inlineStr">
        <is>
          <t>--</t>
        </is>
      </c>
      <c r="BU528"/>
      <c r="BV528"/>
      <c r="BW528"/>
      <c r="BX528"/>
      <c r="BY528"/>
      <c r="BZ528"/>
      <c r="CA528"/>
      <c r="CB528"/>
      <c r="CC528"/>
      <c r="CD528"/>
      <c r="CE528"/>
      <c r="CF528"/>
      <c r="CG528"/>
      <c r="CH528"/>
      <c r="CI528"/>
      <c r="CJ528" t="inlineStr">
        <is>
          <t xml:space="preserve">SOURCE/OBTAINED FROM A COMMERCIAL FISH SUPPLIER IN OHIO//CONTR/C,V//TMETH/METHODS FOR ACUTE TOXICITY TESTS WITH FISH, MACROINVERTEBRATES, AND AMPHIBIANS (U.S. EPA, 1975)//MEDIA/NOT AERATED, HARD RECONSTITUTED WATER//   </t>
        </is>
      </c>
      <c r="CK528" t="inlineStr">
        <is>
          <t>E.G. and G. Bionomics</t>
        </is>
      </c>
      <c r="CL528" t="n">
        <v>191019.0</v>
      </c>
      <c r="CM528" t="inlineStr">
        <is>
          <t>[Sanitized] Acute Toxicity of S-160 in Hard Water to Fathead Minnow (Pimephales promelas)</t>
        </is>
      </c>
      <c r="CN528" t="inlineStr">
        <is>
          <t>Report #BW-79-2-407:15 p.</t>
        </is>
      </c>
      <c r="CO528" t="n">
        <v>1979.0</v>
      </c>
      <c r="CP528" t="inlineStr">
        <is>
          <t>E.G. and G. Bionomics (1979). [Sanitized] Acute Toxicity of S-160 in Hard Water to Fathead Minnow (Pimephales promelas). Report #BW-79-2-407, 15 p. ECOREF#:191019</t>
        </is>
      </c>
    </row>
    <row r="529">
      <c r="A529" t="n">
        <v>85687.0</v>
      </c>
      <c r="B529" t="inlineStr">
        <is>
          <t>1,2-Benzenedicarboxylic acid, 1-Butyl 2-(phenylmethyl) ester</t>
        </is>
      </c>
      <c r="C529" t="inlineStr">
        <is>
          <t>Commercial grade</t>
        </is>
      </c>
      <c r="D529" t="inlineStr">
        <is>
          <t>Unmeasured</t>
        </is>
      </c>
      <c r="E529" t="inlineStr">
        <is>
          <t>United States Environmental Protection Agency</t>
        </is>
      </c>
      <c r="F529"/>
      <c r="G529"/>
      <c r="H529"/>
      <c r="I529"/>
      <c r="J529"/>
      <c r="K529"/>
      <c r="L529" t="inlineStr">
        <is>
          <t>Pimephales promelas</t>
        </is>
      </c>
      <c r="M529" t="inlineStr">
        <is>
          <t>Fathead Minnow</t>
        </is>
      </c>
      <c r="N529"/>
      <c r="O529"/>
      <c r="P529"/>
      <c r="Q529"/>
      <c r="R529"/>
      <c r="S529"/>
      <c r="T529"/>
      <c r="U529"/>
      <c r="V529" t="inlineStr">
        <is>
          <t>Static</t>
        </is>
      </c>
      <c r="W529" t="inlineStr">
        <is>
          <t>Fresh water</t>
        </is>
      </c>
      <c r="X529" t="inlineStr">
        <is>
          <t>Lab</t>
        </is>
      </c>
      <c r="Y529"/>
      <c r="Z529" t="inlineStr">
        <is>
          <t>Active ingredient</t>
        </is>
      </c>
      <c r="AA529"/>
      <c r="AB529" t="n">
        <v>2.1</v>
      </c>
      <c r="AC529"/>
      <c r="AD529" t="n">
        <v>1.7</v>
      </c>
      <c r="AE529"/>
      <c r="AF529" t="n">
        <v>2.5</v>
      </c>
      <c r="AG529" t="inlineStr">
        <is>
          <t>AI mg/L</t>
        </is>
      </c>
      <c r="AH529"/>
      <c r="AI529"/>
      <c r="AJ529"/>
      <c r="AK529"/>
      <c r="AL529"/>
      <c r="AM529"/>
      <c r="AN529"/>
      <c r="AO529"/>
      <c r="AP529"/>
      <c r="AQ529"/>
      <c r="AR529"/>
      <c r="AS529"/>
      <c r="AT529"/>
      <c r="AU529"/>
      <c r="AV529"/>
      <c r="AW529"/>
      <c r="AX529" t="inlineStr">
        <is>
          <t>Mortality</t>
        </is>
      </c>
      <c r="AY529" t="inlineStr">
        <is>
          <t>Mortality</t>
        </is>
      </c>
      <c r="AZ529" t="inlineStr">
        <is>
          <t>LC50</t>
        </is>
      </c>
      <c r="BA529"/>
      <c r="BB529" t="n">
        <v>4.0</v>
      </c>
      <c r="BC529"/>
      <c r="BD529"/>
      <c r="BE529"/>
      <c r="BF529"/>
      <c r="BG529" t="inlineStr">
        <is>
          <t>Day(s)</t>
        </is>
      </c>
      <c r="BH529"/>
      <c r="BI529" t="inlineStr">
        <is>
          <t>DTXSID3020205</t>
        </is>
      </c>
      <c r="BJ529" t="inlineStr">
        <is>
          <t>10.1021/es60163a001</t>
        </is>
      </c>
      <c r="BK529"/>
      <c r="BL529" t="inlineStr">
        <is>
          <t>Acute</t>
        </is>
      </c>
      <c r="BM529"/>
      <c r="BN529"/>
      <c r="BO529"/>
      <c r="BP529"/>
      <c r="BQ529"/>
      <c r="BR529"/>
      <c r="BS529"/>
      <c r="BT529" t="inlineStr">
        <is>
          <t>--</t>
        </is>
      </c>
      <c r="BU529"/>
      <c r="BV529"/>
      <c r="BW529"/>
      <c r="BX529"/>
      <c r="BY529"/>
      <c r="BZ529"/>
      <c r="CA529"/>
      <c r="CB529"/>
      <c r="CC529"/>
      <c r="CD529"/>
      <c r="CE529"/>
      <c r="CF529"/>
      <c r="CG529"/>
      <c r="CH529"/>
      <c r="CI529"/>
      <c r="CJ529" t="inlineStr">
        <is>
          <t xml:space="preserve">SOURCE/NR//TMETH/EPA-66013-75-009, 1977//MEDIA/RECONSTITUTED SOFT WATER//   </t>
        </is>
      </c>
      <c r="CK529" t="inlineStr">
        <is>
          <t>Gledhill,W.E., R.G. Kaley, W.J. Adams, O. Hicks, P.R. Michael, V.W. Saeger, and G.A. LeBlanc</t>
        </is>
      </c>
      <c r="CL529" t="n">
        <v>15239.0</v>
      </c>
      <c r="CM529" t="inlineStr">
        <is>
          <t>An Environmental Safety Assessment of Butyl Benzyl Phthalate</t>
        </is>
      </c>
      <c r="CN529" t="inlineStr">
        <is>
          <t>Environ. Sci. Technol.14(3): 301-305</t>
        </is>
      </c>
      <c r="CO529" t="n">
        <v>1980.0</v>
      </c>
      <c r="CP529" t="inlineStr">
        <is>
          <t>Gledhill,W.E., R.G. Kaley, W.J. Adams, O. Hicks, P.R. Michael, V.W. Saeger, and G.A. LeBlanc (1980). An Environmental Safety Assessment of Butyl Benzyl Phthalate. Environ. Sci. Technol., 14, (3), 301-305. doi:10.1021/es60163a001. ECOREF#:15239</t>
        </is>
      </c>
    </row>
    <row r="530">
      <c r="A530" t="n">
        <v>85687.0</v>
      </c>
      <c r="B530" t="inlineStr">
        <is>
          <t>1,2-Benzenedicarboxylic acid, 1-Butyl 2-(phenylmethyl) ester</t>
        </is>
      </c>
      <c r="C530"/>
      <c r="D530" t="inlineStr">
        <is>
          <t>Unmeasured</t>
        </is>
      </c>
      <c r="E530" t="inlineStr">
        <is>
          <t>United States Environmental Protection Agency</t>
        </is>
      </c>
      <c r="F530"/>
      <c r="G530"/>
      <c r="H530"/>
      <c r="I530"/>
      <c r="J530"/>
      <c r="K530"/>
      <c r="L530" t="inlineStr">
        <is>
          <t>Pimephales promelas</t>
        </is>
      </c>
      <c r="M530" t="inlineStr">
        <is>
          <t>Fathead Minnow</t>
        </is>
      </c>
      <c r="N530"/>
      <c r="O530"/>
      <c r="P530"/>
      <c r="Q530"/>
      <c r="R530"/>
      <c r="S530"/>
      <c r="T530"/>
      <c r="U530"/>
      <c r="V530" t="inlineStr">
        <is>
          <t>Static</t>
        </is>
      </c>
      <c r="W530" t="inlineStr">
        <is>
          <t>Fresh water</t>
        </is>
      </c>
      <c r="X530" t="inlineStr">
        <is>
          <t>Lab</t>
        </is>
      </c>
      <c r="Y530" t="n">
        <v>9.0</v>
      </c>
      <c r="Z530" t="inlineStr">
        <is>
          <t>Formulation</t>
        </is>
      </c>
      <c r="AA530"/>
      <c r="AB530" t="n">
        <v>2.1</v>
      </c>
      <c r="AC530"/>
      <c r="AD530" t="n">
        <v>1.7</v>
      </c>
      <c r="AE530"/>
      <c r="AF530" t="n">
        <v>2.5</v>
      </c>
      <c r="AG530" t="inlineStr">
        <is>
          <t>AI mg/L</t>
        </is>
      </c>
      <c r="AH530"/>
      <c r="AI530"/>
      <c r="AJ530"/>
      <c r="AK530"/>
      <c r="AL530"/>
      <c r="AM530"/>
      <c r="AN530"/>
      <c r="AO530"/>
      <c r="AP530"/>
      <c r="AQ530"/>
      <c r="AR530"/>
      <c r="AS530"/>
      <c r="AT530"/>
      <c r="AU530"/>
      <c r="AV530"/>
      <c r="AW530"/>
      <c r="AX530" t="inlineStr">
        <is>
          <t>Mortality</t>
        </is>
      </c>
      <c r="AY530" t="inlineStr">
        <is>
          <t>Mortality</t>
        </is>
      </c>
      <c r="AZ530" t="inlineStr">
        <is>
          <t>LC50</t>
        </is>
      </c>
      <c r="BA530"/>
      <c r="BB530" t="n">
        <v>4.0</v>
      </c>
      <c r="BC530"/>
      <c r="BD530"/>
      <c r="BE530"/>
      <c r="BF530"/>
      <c r="BG530" t="inlineStr">
        <is>
          <t>Day(s)</t>
        </is>
      </c>
      <c r="BH530" t="inlineStr">
        <is>
          <t>Liquid</t>
        </is>
      </c>
      <c r="BI530" t="inlineStr">
        <is>
          <t>DTXSID3020205</t>
        </is>
      </c>
      <c r="BJ530"/>
      <c r="BK530"/>
      <c r="BL530" t="inlineStr">
        <is>
          <t>Acute</t>
        </is>
      </c>
      <c r="BM530"/>
      <c r="BN530"/>
      <c r="BO530"/>
      <c r="BP530"/>
      <c r="BQ530"/>
      <c r="BR530"/>
      <c r="BS530"/>
      <c r="BT530" t="inlineStr">
        <is>
          <t>--</t>
        </is>
      </c>
      <c r="BU530"/>
      <c r="BV530"/>
      <c r="BW530"/>
      <c r="BX530"/>
      <c r="BY530"/>
      <c r="BZ530"/>
      <c r="CA530"/>
      <c r="CB530"/>
      <c r="CC530"/>
      <c r="CD530"/>
      <c r="CE530"/>
      <c r="CF530"/>
      <c r="CG530"/>
      <c r="CH530"/>
      <c r="CI530"/>
      <c r="CJ530" t="inlineStr">
        <is>
          <t xml:space="preserve">SOURCE/COMMERCIAL FISH SUPPLIER IN OHIO//CONTR/C,V//TMETH/METHODS FOR ACUTE TOXICITY WITH FISH, MACROINVERTEBRATES, AND AMPHIBIANS (U.S. EPA, 1975)//MEDIA/NOT AERATED, SOFT RECONSTITUTED WATER//   </t>
        </is>
      </c>
      <c r="CK530" t="inlineStr">
        <is>
          <t>E.G. and G. Bionomics</t>
        </is>
      </c>
      <c r="CL530" t="n">
        <v>191016.0</v>
      </c>
      <c r="CM530" t="inlineStr">
        <is>
          <t xml:space="preserve">[Sanitized] Acute Toxicity of S-160 to Fathead Minnow (Pimephales promelas) </t>
        </is>
      </c>
      <c r="CN530" t="inlineStr">
        <is>
          <t>Report #BW-79-3-409:15 p.</t>
        </is>
      </c>
      <c r="CO530" t="n">
        <v>1979.0</v>
      </c>
      <c r="CP530" t="inlineStr">
        <is>
          <t>E.G. and G. Bionomics (1979). [Sanitized] Acute Toxicity of S-160 to Fathead Minnow (Pimephales promelas) . Report #BW-79-3-409, 15 p. ECOREF#:191016</t>
        </is>
      </c>
    </row>
    <row r="531">
      <c r="A531" t="n">
        <v>85698.0</v>
      </c>
      <c r="B531" t="inlineStr">
        <is>
          <t>Butyl 2-ethylhexylester 1,2-benzenedicarboxylic acid</t>
        </is>
      </c>
      <c r="C531"/>
      <c r="D531" t="inlineStr">
        <is>
          <t>Measured</t>
        </is>
      </c>
      <c r="E531" t="inlineStr">
        <is>
          <t>United States Environmental Protection Agency</t>
        </is>
      </c>
      <c r="F531" t="inlineStr">
        <is>
          <t>&gt;=</t>
        </is>
      </c>
      <c r="G531" t="n">
        <v>95.0</v>
      </c>
      <c r="H531"/>
      <c r="I531"/>
      <c r="J531"/>
      <c r="K531"/>
      <c r="L531" t="inlineStr">
        <is>
          <t>Pimephales promelas</t>
        </is>
      </c>
      <c r="M531" t="inlineStr">
        <is>
          <t>Fathead Minnow</t>
        </is>
      </c>
      <c r="N531" t="inlineStr">
        <is>
          <t>Juvenile</t>
        </is>
      </c>
      <c r="O531"/>
      <c r="P531"/>
      <c r="Q531"/>
      <c r="R531"/>
      <c r="S531"/>
      <c r="T531"/>
      <c r="U531"/>
      <c r="V531" t="inlineStr">
        <is>
          <t>Flow-through</t>
        </is>
      </c>
      <c r="W531" t="inlineStr">
        <is>
          <t>Fresh water</t>
        </is>
      </c>
      <c r="X531" t="inlineStr">
        <is>
          <t>Lab</t>
        </is>
      </c>
      <c r="Y531" t="inlineStr">
        <is>
          <t>1-6</t>
        </is>
      </c>
      <c r="Z531" t="inlineStr">
        <is>
          <t>Active ingredient</t>
        </is>
      </c>
      <c r="AA531" t="inlineStr">
        <is>
          <t>&gt;</t>
        </is>
      </c>
      <c r="AB531" t="n">
        <v>0.15</v>
      </c>
      <c r="AC531"/>
      <c r="AD531"/>
      <c r="AE531"/>
      <c r="AF531"/>
      <c r="AG531" t="inlineStr">
        <is>
          <t>AI mg/L</t>
        </is>
      </c>
      <c r="AH531"/>
      <c r="AI531"/>
      <c r="AJ531"/>
      <c r="AK531"/>
      <c r="AL531"/>
      <c r="AM531"/>
      <c r="AN531"/>
      <c r="AO531"/>
      <c r="AP531"/>
      <c r="AQ531"/>
      <c r="AR531"/>
      <c r="AS531"/>
      <c r="AT531"/>
      <c r="AU531"/>
      <c r="AV531"/>
      <c r="AW531"/>
      <c r="AX531" t="inlineStr">
        <is>
          <t>Mortality</t>
        </is>
      </c>
      <c r="AY531" t="inlineStr">
        <is>
          <t>Mortality</t>
        </is>
      </c>
      <c r="AZ531" t="inlineStr">
        <is>
          <t>LC50</t>
        </is>
      </c>
      <c r="BA531"/>
      <c r="BB531" t="n">
        <v>4.0</v>
      </c>
      <c r="BC531"/>
      <c r="BD531"/>
      <c r="BE531"/>
      <c r="BF531"/>
      <c r="BG531" t="inlineStr">
        <is>
          <t>Day(s)</t>
        </is>
      </c>
      <c r="BH531" t="inlineStr">
        <is>
          <t>Liquid</t>
        </is>
      </c>
      <c r="BI531" t="inlineStr">
        <is>
          <t>DTXSID8026519</t>
        </is>
      </c>
      <c r="BJ531" t="inlineStr">
        <is>
          <t>10.1002/etc.5620140916</t>
        </is>
      </c>
      <c r="BK531"/>
      <c r="BL531" t="inlineStr">
        <is>
          <t>Acute</t>
        </is>
      </c>
      <c r="BM531"/>
      <c r="BN531"/>
      <c r="BO531"/>
      <c r="BP531"/>
      <c r="BQ531"/>
      <c r="BR531"/>
      <c r="BS531"/>
      <c r="BT531" t="inlineStr">
        <is>
          <t>--</t>
        </is>
      </c>
      <c r="BU531"/>
      <c r="BV531"/>
      <c r="BW531"/>
      <c r="BX531"/>
      <c r="BY531"/>
      <c r="BZ531"/>
      <c r="CA531"/>
      <c r="CB531"/>
      <c r="CC531"/>
      <c r="CD531"/>
      <c r="CE531"/>
      <c r="CF531"/>
      <c r="CG531"/>
      <c r="CH531"/>
      <c r="CI531"/>
      <c r="CJ531" t="inlineStr">
        <is>
          <t xml:space="preserve">SOURCE/NR//TMETH/METHODS FOR ACUTE TOXICITY TESTS WITH FISH, MACROINVERTEBRATES, AND AMPHIBIANS. EPA-660/3-75-009, 1975//MEDIA/NR//   </t>
        </is>
      </c>
      <c r="CK531" t="inlineStr">
        <is>
          <t>Adams,W.J., G.R. Biddinger, K.A. Robillard, and J.W. Gorsuch</t>
        </is>
      </c>
      <c r="CL531" t="n">
        <v>15040.0</v>
      </c>
      <c r="CM531" t="inlineStr">
        <is>
          <t>A Summary of the Acute Toxicity of 14 Phthalate Esters to Representative Aquatic Organisms</t>
        </is>
      </c>
      <c r="CN531" t="inlineStr">
        <is>
          <t>Environ. Toxicol. Chem.14(9): 1569-1574</t>
        </is>
      </c>
      <c r="CO531" t="n">
        <v>1995.0</v>
      </c>
      <c r="CP531" t="inlineStr">
        <is>
          <t>Adams,W.J., G.R. Biddinger, K.A. Robillard, and J.W. Gorsuch (1995). A Summary of the Acute Toxicity of 14 Phthalate Esters to Representative Aquatic Organisms. Environ. Toxicol. Chem., 14, (9), 1569-1574. doi:10.1002/etc.5620140916. ECOREF#:15040</t>
        </is>
      </c>
    </row>
    <row r="532">
      <c r="A532" t="n">
        <v>85698.0</v>
      </c>
      <c r="B532" t="inlineStr">
        <is>
          <t>Butyl 2-ethylhexylester 1,2-benzenedicarboxylic acid</t>
        </is>
      </c>
      <c r="C532"/>
      <c r="D532" t="inlineStr">
        <is>
          <t>Measured</t>
        </is>
      </c>
      <c r="E532" t="inlineStr">
        <is>
          <t>United States Environmental Protection Agency</t>
        </is>
      </c>
      <c r="F532" t="inlineStr">
        <is>
          <t>&gt;=</t>
        </is>
      </c>
      <c r="G532" t="n">
        <v>95.0</v>
      </c>
      <c r="H532"/>
      <c r="I532"/>
      <c r="J532"/>
      <c r="K532"/>
      <c r="L532" t="inlineStr">
        <is>
          <t>Pimephales promelas</t>
        </is>
      </c>
      <c r="M532" t="inlineStr">
        <is>
          <t>Fathead Minnow</t>
        </is>
      </c>
      <c r="N532" t="inlineStr">
        <is>
          <t>Juvenile</t>
        </is>
      </c>
      <c r="O532"/>
      <c r="P532"/>
      <c r="Q532"/>
      <c r="R532"/>
      <c r="S532"/>
      <c r="T532"/>
      <c r="U532"/>
      <c r="V532" t="inlineStr">
        <is>
          <t>Static</t>
        </is>
      </c>
      <c r="W532" t="inlineStr">
        <is>
          <t>Fresh water</t>
        </is>
      </c>
      <c r="X532" t="inlineStr">
        <is>
          <t>Lab</t>
        </is>
      </c>
      <c r="Y532" t="inlineStr">
        <is>
          <t>1-6</t>
        </is>
      </c>
      <c r="Z532" t="inlineStr">
        <is>
          <t>Active ingredient</t>
        </is>
      </c>
      <c r="AA532" t="inlineStr">
        <is>
          <t>&gt;</t>
        </is>
      </c>
      <c r="AB532" t="n">
        <v>0.12</v>
      </c>
      <c r="AC532"/>
      <c r="AD532"/>
      <c r="AE532"/>
      <c r="AF532"/>
      <c r="AG532" t="inlineStr">
        <is>
          <t>AI mg/L</t>
        </is>
      </c>
      <c r="AH532"/>
      <c r="AI532"/>
      <c r="AJ532"/>
      <c r="AK532"/>
      <c r="AL532"/>
      <c r="AM532"/>
      <c r="AN532"/>
      <c r="AO532"/>
      <c r="AP532"/>
      <c r="AQ532"/>
      <c r="AR532"/>
      <c r="AS532"/>
      <c r="AT532"/>
      <c r="AU532"/>
      <c r="AV532"/>
      <c r="AW532"/>
      <c r="AX532" t="inlineStr">
        <is>
          <t>Mortality</t>
        </is>
      </c>
      <c r="AY532" t="inlineStr">
        <is>
          <t>Mortality</t>
        </is>
      </c>
      <c r="AZ532" t="inlineStr">
        <is>
          <t>LC50</t>
        </is>
      </c>
      <c r="BA532"/>
      <c r="BB532" t="n">
        <v>4.0</v>
      </c>
      <c r="BC532"/>
      <c r="BD532"/>
      <c r="BE532"/>
      <c r="BF532"/>
      <c r="BG532" t="inlineStr">
        <is>
          <t>Day(s)</t>
        </is>
      </c>
      <c r="BH532" t="inlineStr">
        <is>
          <t>Liquid</t>
        </is>
      </c>
      <c r="BI532" t="inlineStr">
        <is>
          <t>DTXSID8026519</t>
        </is>
      </c>
      <c r="BJ532" t="inlineStr">
        <is>
          <t>10.1002/etc.5620140916</t>
        </is>
      </c>
      <c r="BK532"/>
      <c r="BL532" t="inlineStr">
        <is>
          <t>Acute</t>
        </is>
      </c>
      <c r="BM532"/>
      <c r="BN532"/>
      <c r="BO532"/>
      <c r="BP532"/>
      <c r="BQ532"/>
      <c r="BR532"/>
      <c r="BS532"/>
      <c r="BT532" t="inlineStr">
        <is>
          <t>--</t>
        </is>
      </c>
      <c r="BU532"/>
      <c r="BV532"/>
      <c r="BW532"/>
      <c r="BX532"/>
      <c r="BY532"/>
      <c r="BZ532"/>
      <c r="CA532"/>
      <c r="CB532"/>
      <c r="CC532"/>
      <c r="CD532"/>
      <c r="CE532"/>
      <c r="CF532"/>
      <c r="CG532"/>
      <c r="CH532"/>
      <c r="CI532"/>
      <c r="CJ532" t="inlineStr">
        <is>
          <t xml:space="preserve">SOURCE/NR//TMETH/METHODS FOR ACUTE TOXICITY TESTS WITH FISH, MACROINVERTEBRATES, AND AMPHIBIANS. EPA-660/3-75-009, 1975//MEDIA/NR//   </t>
        </is>
      </c>
      <c r="CK532" t="inlineStr">
        <is>
          <t>Adams,W.J., G.R. Biddinger, K.A. Robillard, and J.W. Gorsuch</t>
        </is>
      </c>
      <c r="CL532" t="n">
        <v>15040.0</v>
      </c>
      <c r="CM532" t="inlineStr">
        <is>
          <t>A Summary of the Acute Toxicity of 14 Phthalate Esters to Representative Aquatic Organisms</t>
        </is>
      </c>
      <c r="CN532" t="inlineStr">
        <is>
          <t>Environ. Toxicol. Chem.14(9): 1569-1574</t>
        </is>
      </c>
      <c r="CO532" t="n">
        <v>1995.0</v>
      </c>
      <c r="CP532" t="inlineStr">
        <is>
          <t>Adams,W.J., G.R. Biddinger, K.A. Robillard, and J.W. Gorsuch (1995). A Summary of the Acute Toxicity of 14 Phthalate Esters to Representative Aquatic Organisms. Environ. Toxicol. Chem., 14, (9), 1569-1574. doi:10.1002/etc.5620140916. ECOREF#:15040</t>
        </is>
      </c>
    </row>
    <row r="533">
      <c r="A533" t="n">
        <v>85698.0</v>
      </c>
      <c r="B533" t="inlineStr">
        <is>
          <t>Butyl 2-ethylhexylester 1,2-benzenedicarboxylic acid</t>
        </is>
      </c>
      <c r="C533"/>
      <c r="D533" t="inlineStr">
        <is>
          <t>Measured</t>
        </is>
      </c>
      <c r="E533" t="inlineStr">
        <is>
          <t>Other Method</t>
        </is>
      </c>
      <c r="F533"/>
      <c r="G533"/>
      <c r="H533"/>
      <c r="I533"/>
      <c r="J533"/>
      <c r="K533"/>
      <c r="L533" t="inlineStr">
        <is>
          <t>Pimephales promelas</t>
        </is>
      </c>
      <c r="M533" t="inlineStr">
        <is>
          <t>Fathead Minnow</t>
        </is>
      </c>
      <c r="N533"/>
      <c r="O533"/>
      <c r="P533"/>
      <c r="Q533"/>
      <c r="R533"/>
      <c r="S533"/>
      <c r="T533"/>
      <c r="U533"/>
      <c r="V533" t="inlineStr">
        <is>
          <t>Static</t>
        </is>
      </c>
      <c r="W533" t="inlineStr">
        <is>
          <t>Fresh water</t>
        </is>
      </c>
      <c r="X533" t="inlineStr">
        <is>
          <t>Lab</t>
        </is>
      </c>
      <c r="Y533" t="n">
        <v>2.0</v>
      </c>
      <c r="Z533" t="inlineStr">
        <is>
          <t>Active ingredient</t>
        </is>
      </c>
      <c r="AA533" t="inlineStr">
        <is>
          <t>&gt;</t>
        </is>
      </c>
      <c r="AB533" t="n">
        <v>0.2</v>
      </c>
      <c r="AC533"/>
      <c r="AD533"/>
      <c r="AE533"/>
      <c r="AF533"/>
      <c r="AG533" t="inlineStr">
        <is>
          <t>AI mg/L</t>
        </is>
      </c>
      <c r="AH533"/>
      <c r="AI533"/>
      <c r="AJ533"/>
      <c r="AK533"/>
      <c r="AL533"/>
      <c r="AM533"/>
      <c r="AN533"/>
      <c r="AO533"/>
      <c r="AP533"/>
      <c r="AQ533"/>
      <c r="AR533"/>
      <c r="AS533"/>
      <c r="AT533"/>
      <c r="AU533"/>
      <c r="AV533"/>
      <c r="AW533"/>
      <c r="AX533" t="inlineStr">
        <is>
          <t>Mortality</t>
        </is>
      </c>
      <c r="AY533" t="inlineStr">
        <is>
          <t>Mortality</t>
        </is>
      </c>
      <c r="AZ533" t="inlineStr">
        <is>
          <t>LC50</t>
        </is>
      </c>
      <c r="BA533"/>
      <c r="BB533" t="n">
        <v>4.0</v>
      </c>
      <c r="BC533"/>
      <c r="BD533"/>
      <c r="BE533"/>
      <c r="BF533"/>
      <c r="BG533" t="inlineStr">
        <is>
          <t>Day(s)</t>
        </is>
      </c>
      <c r="BH533" t="inlineStr">
        <is>
          <t>Liquid</t>
        </is>
      </c>
      <c r="BI533" t="inlineStr">
        <is>
          <t>DTXSID8026519</t>
        </is>
      </c>
      <c r="BJ533"/>
      <c r="BK533"/>
      <c r="BL533" t="inlineStr">
        <is>
          <t>Acute</t>
        </is>
      </c>
      <c r="BM533"/>
      <c r="BN533"/>
      <c r="BO533"/>
      <c r="BP533"/>
      <c r="BQ533"/>
      <c r="BR533"/>
      <c r="BS533"/>
      <c r="BT533" t="inlineStr">
        <is>
          <t>--</t>
        </is>
      </c>
      <c r="BU533"/>
      <c r="BV533"/>
      <c r="BW533"/>
      <c r="BX533"/>
      <c r="BY533"/>
      <c r="BZ533"/>
      <c r="CA533"/>
      <c r="CB533"/>
      <c r="CC533"/>
      <c r="CD533"/>
      <c r="CE533"/>
      <c r="CF533"/>
      <c r="CG533"/>
      <c r="CH533"/>
      <c r="CI533" t="inlineStr">
        <is>
          <t xml:space="preserve">CONC1/ONLY CONC TESTED// </t>
        </is>
      </c>
      <c r="CJ533" t="inlineStr">
        <is>
          <t xml:space="preserve">SOURCE/OBTAINED FROM CULTURES MAINTAINED AT EG AND G, BIONOMICS, WAREHAM, MASSACHUSETTS//TMETH/EG AND G, BIONOMICS PROTOCOL FOR FRESHWATER STATIC ACUTE TOXICITY TESTS WITH FISH 1982 AND AMENDMENT EGG/CMA-003//MEDIA/SOFT WATER RECONSTITUTED FROM DEIONIZED WATER ACCORDING TO RECOMMENDED PROCEDURES//  CONC1/ONLY CONC TESTED// </t>
        </is>
      </c>
      <c r="CK533" t="inlineStr">
        <is>
          <t>E.G. and G. Bionomics</t>
        </is>
      </c>
      <c r="CL533" t="n">
        <v>180336.0</v>
      </c>
      <c r="CM533" t="inlineStr">
        <is>
          <t>Acute Toxicity of Fourteen Phthalate Esters to Fathead Minnows</t>
        </is>
      </c>
      <c r="CN533" t="inlineStr">
        <is>
          <t>Final Report BW-83-3-1374, EPA/OTS 40-8326129:42 p.</t>
        </is>
      </c>
      <c r="CO533" t="n">
        <v>1983.0</v>
      </c>
      <c r="CP533" t="inlineStr">
        <is>
          <t>E.G. and G. Bionomics (1983). Acute Toxicity of Fourteen Phthalate Esters to Fathead Minnows. Final Report BW-83-3-1374, EPA/OTS 40-8326129, 42 p. ECOREF#:180336</t>
        </is>
      </c>
    </row>
    <row r="534">
      <c r="A534" t="n">
        <v>86500.0</v>
      </c>
      <c r="B534" t="inlineStr">
        <is>
          <t>O,O-Dimethyl S-[(4-oxo-1,2,3-benzotriazin-3(4H)-yl)methyl] ester, Phosphorodithioic acid</t>
        </is>
      </c>
      <c r="C534"/>
      <c r="D534" t="inlineStr">
        <is>
          <t>Not coded</t>
        </is>
      </c>
      <c r="E534" t="inlineStr">
        <is>
          <t>United States Environmental Protection Agency</t>
        </is>
      </c>
      <c r="F534"/>
      <c r="G534" t="n">
        <v>93.0</v>
      </c>
      <c r="H534"/>
      <c r="I534"/>
      <c r="J534"/>
      <c r="K534"/>
      <c r="L534" t="inlineStr">
        <is>
          <t>Pimephales promelas</t>
        </is>
      </c>
      <c r="M534" t="inlineStr">
        <is>
          <t>Fathead Minnow</t>
        </is>
      </c>
      <c r="N534"/>
      <c r="O534"/>
      <c r="P534"/>
      <c r="Q534"/>
      <c r="R534"/>
      <c r="S534"/>
      <c r="T534"/>
      <c r="U534"/>
      <c r="V534" t="inlineStr">
        <is>
          <t>Static</t>
        </is>
      </c>
      <c r="W534" t="inlineStr">
        <is>
          <t>Fresh water</t>
        </is>
      </c>
      <c r="X534" t="inlineStr">
        <is>
          <t>Lab</t>
        </is>
      </c>
      <c r="Y534"/>
      <c r="Z534" t="inlineStr">
        <is>
          <t>Active ingredient</t>
        </is>
      </c>
      <c r="AA534"/>
      <c r="AB534" t="n">
        <v>0.235</v>
      </c>
      <c r="AC534"/>
      <c r="AD534" t="n">
        <v>0.135</v>
      </c>
      <c r="AE534"/>
      <c r="AF534" t="n">
        <v>0.41</v>
      </c>
      <c r="AG534" t="inlineStr">
        <is>
          <t>AI mg/L</t>
        </is>
      </c>
      <c r="AH534"/>
      <c r="AI534"/>
      <c r="AJ534"/>
      <c r="AK534"/>
      <c r="AL534"/>
      <c r="AM534"/>
      <c r="AN534"/>
      <c r="AO534"/>
      <c r="AP534"/>
      <c r="AQ534"/>
      <c r="AR534"/>
      <c r="AS534"/>
      <c r="AT534"/>
      <c r="AU534"/>
      <c r="AV534"/>
      <c r="AW534"/>
      <c r="AX534" t="inlineStr">
        <is>
          <t>Mortality</t>
        </is>
      </c>
      <c r="AY534" t="inlineStr">
        <is>
          <t>Mortality</t>
        </is>
      </c>
      <c r="AZ534" t="inlineStr">
        <is>
          <t>LC50</t>
        </is>
      </c>
      <c r="BA534"/>
      <c r="BB534" t="n">
        <v>4.0</v>
      </c>
      <c r="BC534"/>
      <c r="BD534"/>
      <c r="BE534"/>
      <c r="BF534"/>
      <c r="BG534" t="inlineStr">
        <is>
          <t>Day(s)</t>
        </is>
      </c>
      <c r="BH534"/>
      <c r="BI534" t="inlineStr">
        <is>
          <t>DTXSID3020122</t>
        </is>
      </c>
      <c r="BJ534"/>
      <c r="BK534"/>
      <c r="BL534" t="inlineStr">
        <is>
          <t>Acute</t>
        </is>
      </c>
      <c r="BM534"/>
      <c r="BN534"/>
      <c r="BO534"/>
      <c r="BP534"/>
      <c r="BQ534"/>
      <c r="BR534"/>
      <c r="BS534"/>
      <c r="BT534" t="inlineStr">
        <is>
          <t>--</t>
        </is>
      </c>
      <c r="BU534"/>
      <c r="BV534"/>
      <c r="BW534"/>
      <c r="BX534"/>
      <c r="BY534"/>
      <c r="BZ534"/>
      <c r="CA534"/>
      <c r="CB534"/>
      <c r="CC534"/>
      <c r="CD534"/>
      <c r="CE534"/>
      <c r="CF534"/>
      <c r="CG534"/>
      <c r="CH534"/>
      <c r="CI534"/>
      <c r="CJ534" t="inlineStr">
        <is>
          <t xml:space="preserve">CONTR/STD METHODS USED//   </t>
        </is>
      </c>
      <c r="CK534" t="inlineStr">
        <is>
          <t>U.S. Environmental Protection Agency</t>
        </is>
      </c>
      <c r="CL534" t="n">
        <v>344.0</v>
      </c>
      <c r="CM534" t="inlineStr">
        <is>
          <t>Pesticide Ecotoxicity Database (Formerly: Environmental Effects Database (EEDB))</t>
        </is>
      </c>
      <c r="CN534" t="inlineStr">
        <is>
          <t>Environmental Fate and Effects Division, U.S.EPA, Washington, D.C.:</t>
        </is>
      </c>
      <c r="CO534" t="n">
        <v>1992.0</v>
      </c>
      <c r="CP534" t="inlineStr">
        <is>
          <t>U.S. Environmental Protection Agency (1992). Pesticide Ecotoxicity Database (Formerly: Environmental Effects Database (EEDB)). Environmental Fate and Effects Division, U.S.EPA, Washington, D.C., ECOREF#:344</t>
        </is>
      </c>
    </row>
    <row r="535">
      <c r="A535" t="n">
        <v>86500.0</v>
      </c>
      <c r="B535" t="inlineStr">
        <is>
          <t>O,O-Dimethyl S-[(4-oxo-1,2,3-benzotriazin-3(4H)-yl)methyl] ester, Phosphorodithioic acid</t>
        </is>
      </c>
      <c r="C535" t="inlineStr">
        <is>
          <t>Technical grade, technical product, technical formulation</t>
        </is>
      </c>
      <c r="D535" t="inlineStr">
        <is>
          <t>Unmeasured</t>
        </is>
      </c>
      <c r="E535" t="inlineStr">
        <is>
          <t>Not coded</t>
        </is>
      </c>
      <c r="F535"/>
      <c r="G535" t="n">
        <v>93.0</v>
      </c>
      <c r="H535"/>
      <c r="I535"/>
      <c r="J535"/>
      <c r="K535"/>
      <c r="L535" t="inlineStr">
        <is>
          <t>Pimephales promelas</t>
        </is>
      </c>
      <c r="M535" t="inlineStr">
        <is>
          <t>Fathead Minnow</t>
        </is>
      </c>
      <c r="N535"/>
      <c r="O535"/>
      <c r="P535" t="n">
        <v>11.0</v>
      </c>
      <c r="Q535"/>
      <c r="R535"/>
      <c r="S535"/>
      <c r="T535"/>
      <c r="U535" t="inlineStr">
        <is>
          <t>Week(s)</t>
        </is>
      </c>
      <c r="V535" t="inlineStr">
        <is>
          <t>Renewal</t>
        </is>
      </c>
      <c r="W535" t="inlineStr">
        <is>
          <t>Fresh water</t>
        </is>
      </c>
      <c r="X535" t="inlineStr">
        <is>
          <t>Lab</t>
        </is>
      </c>
      <c r="Y535"/>
      <c r="Z535" t="inlineStr">
        <is>
          <t>Active ingredient</t>
        </is>
      </c>
      <c r="AA535"/>
      <c r="AB535" t="n">
        <v>2.47</v>
      </c>
      <c r="AC535"/>
      <c r="AD535"/>
      <c r="AE535"/>
      <c r="AF535"/>
      <c r="AG535" t="inlineStr">
        <is>
          <t>AI mg/L</t>
        </is>
      </c>
      <c r="AH535"/>
      <c r="AI535"/>
      <c r="AJ535"/>
      <c r="AK535"/>
      <c r="AL535"/>
      <c r="AM535"/>
      <c r="AN535"/>
      <c r="AO535"/>
      <c r="AP535"/>
      <c r="AQ535"/>
      <c r="AR535"/>
      <c r="AS535"/>
      <c r="AT535"/>
      <c r="AU535"/>
      <c r="AV535"/>
      <c r="AW535"/>
      <c r="AX535" t="inlineStr">
        <is>
          <t>Mortality</t>
        </is>
      </c>
      <c r="AY535" t="inlineStr">
        <is>
          <t>Mortality</t>
        </is>
      </c>
      <c r="AZ535" t="inlineStr">
        <is>
          <t>LC50</t>
        </is>
      </c>
      <c r="BA535"/>
      <c r="BB535" t="n">
        <v>4.0</v>
      </c>
      <c r="BC535"/>
      <c r="BD535"/>
      <c r="BE535"/>
      <c r="BF535"/>
      <c r="BG535" t="inlineStr">
        <is>
          <t>Day(s)</t>
        </is>
      </c>
      <c r="BH535" t="inlineStr">
        <is>
          <t>Pure</t>
        </is>
      </c>
      <c r="BI535" t="inlineStr">
        <is>
          <t>DTXSID3020122</t>
        </is>
      </c>
      <c r="BJ535"/>
      <c r="BK535"/>
      <c r="BL535"/>
      <c r="BM535"/>
      <c r="BN535"/>
      <c r="BO535"/>
      <c r="BP535"/>
      <c r="BQ535"/>
      <c r="BR535"/>
      <c r="BS535"/>
      <c r="BT535" t="inlineStr">
        <is>
          <t>--</t>
        </is>
      </c>
      <c r="BU535"/>
      <c r="BV535"/>
      <c r="BW535"/>
      <c r="BX535"/>
      <c r="BY535"/>
      <c r="BZ535"/>
      <c r="CA535"/>
      <c r="CB535"/>
      <c r="CC535"/>
      <c r="CD535"/>
      <c r="CE535"/>
      <c r="CF535"/>
      <c r="CG535"/>
      <c r="CH535"/>
      <c r="CI535"/>
      <c r="CJ535"/>
      <c r="CK535" t="inlineStr">
        <is>
          <t>Adelman,I.R., and L.L.,Jr. Smith</t>
        </is>
      </c>
      <c r="CL535" t="n">
        <v>2145.0</v>
      </c>
      <c r="CM535" t="inlineStr">
        <is>
          <t>Standard Test Fish Development.  Part I.  Fathead Minnows (Pimephales promelas) and Goldfish (Carassius auratus) as Standard Fish in Bioassays and Their Reaction to Potential Reference Toxicants</t>
        </is>
      </c>
      <c r="CN535" t="inlineStr">
        <is>
          <t>EPA-600/3-76-061A, U.S.EPA, Duluth, MN:77 p.</t>
        </is>
      </c>
      <c r="CO535" t="n">
        <v>1976.0</v>
      </c>
      <c r="CP535" t="inlineStr">
        <is>
          <t>Adelman,I.R., and L.L.,Jr. Smith (1976). Standard Test Fish Development.  Part I.  Fathead Minnows (Pimephales promelas) and Goldfish (Carassius auratus) as Standard Fish in Bioassays and Their Reaction to Potential Reference Toxicants. EPA-600/3-76-061A, U.S.EPA, Duluth, MN, 77 p. ECOREF#:2145</t>
        </is>
      </c>
    </row>
    <row r="536">
      <c r="A536" t="n">
        <v>86500.0</v>
      </c>
      <c r="B536" t="inlineStr">
        <is>
          <t>O,O-Dimethyl S-[(4-oxo-1,2,3-benzotriazin-3(4H)-yl)methyl] ester, Phosphorodithioic acid</t>
        </is>
      </c>
      <c r="C536"/>
      <c r="D536" t="inlineStr">
        <is>
          <t>Not reported</t>
        </is>
      </c>
      <c r="E536" t="inlineStr">
        <is>
          <t>Not coded</t>
        </is>
      </c>
      <c r="F536"/>
      <c r="G536" t="n">
        <v>93.0</v>
      </c>
      <c r="H536"/>
      <c r="I536"/>
      <c r="J536"/>
      <c r="K536"/>
      <c r="L536" t="inlineStr">
        <is>
          <t>Pimephales promelas</t>
        </is>
      </c>
      <c r="M536" t="inlineStr">
        <is>
          <t>Fathead Minnow</t>
        </is>
      </c>
      <c r="N536"/>
      <c r="O536"/>
      <c r="P536"/>
      <c r="Q536"/>
      <c r="R536"/>
      <c r="S536"/>
      <c r="T536"/>
      <c r="U536"/>
      <c r="V536" t="inlineStr">
        <is>
          <t>Static</t>
        </is>
      </c>
      <c r="W536" t="inlineStr">
        <is>
          <t>Fresh water</t>
        </is>
      </c>
      <c r="X536" t="inlineStr">
        <is>
          <t>Lab</t>
        </is>
      </c>
      <c r="Y536"/>
      <c r="Z536" t="inlineStr">
        <is>
          <t>Active ingredient</t>
        </is>
      </c>
      <c r="AA536"/>
      <c r="AB536" t="n">
        <v>0.235</v>
      </c>
      <c r="AC536"/>
      <c r="AD536" t="n">
        <v>0.135</v>
      </c>
      <c r="AE536"/>
      <c r="AF536" t="n">
        <v>0.41</v>
      </c>
      <c r="AG536" t="inlineStr">
        <is>
          <t>AI mg/L</t>
        </is>
      </c>
      <c r="AH536"/>
      <c r="AI536"/>
      <c r="AJ536"/>
      <c r="AK536"/>
      <c r="AL536"/>
      <c r="AM536"/>
      <c r="AN536"/>
      <c r="AO536"/>
      <c r="AP536"/>
      <c r="AQ536"/>
      <c r="AR536"/>
      <c r="AS536"/>
      <c r="AT536"/>
      <c r="AU536"/>
      <c r="AV536"/>
      <c r="AW536"/>
      <c r="AX536" t="inlineStr">
        <is>
          <t>Mortality</t>
        </is>
      </c>
      <c r="AY536" t="inlineStr">
        <is>
          <t>Mortality</t>
        </is>
      </c>
      <c r="AZ536" t="inlineStr">
        <is>
          <t>LC50</t>
        </is>
      </c>
      <c r="BA536"/>
      <c r="BB536" t="n">
        <v>4.0</v>
      </c>
      <c r="BC536"/>
      <c r="BD536"/>
      <c r="BE536"/>
      <c r="BF536"/>
      <c r="BG536" t="inlineStr">
        <is>
          <t>Day(s)</t>
        </is>
      </c>
      <c r="BH536" t="inlineStr">
        <is>
          <t>Pure</t>
        </is>
      </c>
      <c r="BI536" t="inlineStr">
        <is>
          <t>DTXSID3020122</t>
        </is>
      </c>
      <c r="BJ536"/>
      <c r="BK536"/>
      <c r="BL536"/>
      <c r="BM536"/>
      <c r="BN536"/>
      <c r="BO536"/>
      <c r="BP536"/>
      <c r="BQ536"/>
      <c r="BR536"/>
      <c r="BS536"/>
      <c r="BT536" t="inlineStr">
        <is>
          <t>--</t>
        </is>
      </c>
      <c r="BU536"/>
      <c r="BV536"/>
      <c r="BW536"/>
      <c r="BX536"/>
      <c r="BY536"/>
      <c r="BZ536"/>
      <c r="CA536"/>
      <c r="CB536"/>
      <c r="CC536"/>
      <c r="CD536"/>
      <c r="CE536"/>
      <c r="CF536"/>
      <c r="CG536"/>
      <c r="CH536"/>
      <c r="CI536"/>
      <c r="CJ536"/>
      <c r="CK536" t="inlineStr">
        <is>
          <t>Mayer,F.L.,Jr., and M.R. Ellersieck</t>
        </is>
      </c>
      <c r="CL536" t="n">
        <v>6797.0</v>
      </c>
      <c r="CM536" t="inlineStr">
        <is>
          <t>Manual of Acute Toxicity: Interpretation and Data Base for 410 Chemicals and 66 Species of Freshwater Animals</t>
        </is>
      </c>
      <c r="CN536" t="inlineStr">
        <is>
          <t>USDI Fish and Wildlife Service, Publication No.160, Washington, DC:505 p.</t>
        </is>
      </c>
      <c r="CO536" t="n">
        <v>1986.0</v>
      </c>
      <c r="CP536" t="inlineStr">
        <is>
          <t>Mayer,F.L.,Jr., and M.R. Ellersieck (1986). Manual of Acute Toxicity: Interpretation and Data Base for 410 Chemicals and 66 Species of Freshwater Animals. USDI Fish and Wildlife Service, Publication No.160, Washington, DC, 505 p. ECOREF#:6797</t>
        </is>
      </c>
    </row>
    <row r="537">
      <c r="A537" t="n">
        <v>86500.0</v>
      </c>
      <c r="B537" t="inlineStr">
        <is>
          <t>O,O-Dimethyl S-[(4-oxo-1,2,3-benzotriazin-3(4H)-yl)methyl] ester, Phosphorodithioic acid</t>
        </is>
      </c>
      <c r="C537" t="inlineStr">
        <is>
          <t>Technical grade, technical product, technical formulation</t>
        </is>
      </c>
      <c r="D537" t="inlineStr">
        <is>
          <t>Unmeasured</t>
        </is>
      </c>
      <c r="E537" t="inlineStr">
        <is>
          <t>Not coded</t>
        </is>
      </c>
      <c r="F537"/>
      <c r="G537" t="n">
        <v>93.0</v>
      </c>
      <c r="H537"/>
      <c r="I537"/>
      <c r="J537"/>
      <c r="K537"/>
      <c r="L537" t="inlineStr">
        <is>
          <t>Pimephales promelas</t>
        </is>
      </c>
      <c r="M537" t="inlineStr">
        <is>
          <t>Fathead Minnow</t>
        </is>
      </c>
      <c r="N537"/>
      <c r="O537"/>
      <c r="P537"/>
      <c r="Q537"/>
      <c r="R537"/>
      <c r="S537"/>
      <c r="T537"/>
      <c r="U537"/>
      <c r="V537" t="inlineStr">
        <is>
          <t>Static</t>
        </is>
      </c>
      <c r="W537" t="inlineStr">
        <is>
          <t>Fresh water</t>
        </is>
      </c>
      <c r="X537" t="inlineStr">
        <is>
          <t>Lab</t>
        </is>
      </c>
      <c r="Y537"/>
      <c r="Z537" t="inlineStr">
        <is>
          <t>Active ingredient</t>
        </is>
      </c>
      <c r="AA537"/>
      <c r="AB537" t="n">
        <v>0.1</v>
      </c>
      <c r="AC537"/>
      <c r="AD537"/>
      <c r="AE537"/>
      <c r="AF537"/>
      <c r="AG537" t="inlineStr">
        <is>
          <t>AI mg/L</t>
        </is>
      </c>
      <c r="AH537"/>
      <c r="AI537"/>
      <c r="AJ537"/>
      <c r="AK537"/>
      <c r="AL537"/>
      <c r="AM537"/>
      <c r="AN537"/>
      <c r="AO537"/>
      <c r="AP537"/>
      <c r="AQ537"/>
      <c r="AR537"/>
      <c r="AS537"/>
      <c r="AT537"/>
      <c r="AU537"/>
      <c r="AV537"/>
      <c r="AW537"/>
      <c r="AX537" t="inlineStr">
        <is>
          <t>Mortality</t>
        </is>
      </c>
      <c r="AY537" t="inlineStr">
        <is>
          <t>Mortality</t>
        </is>
      </c>
      <c r="AZ537" t="inlineStr">
        <is>
          <t>LC50</t>
        </is>
      </c>
      <c r="BA537"/>
      <c r="BB537" t="n">
        <v>4.0</v>
      </c>
      <c r="BC537"/>
      <c r="BD537"/>
      <c r="BE537"/>
      <c r="BF537"/>
      <c r="BG537" t="inlineStr">
        <is>
          <t>Day(s)</t>
        </is>
      </c>
      <c r="BH537" t="inlineStr">
        <is>
          <t>Pure</t>
        </is>
      </c>
      <c r="BI537" t="inlineStr">
        <is>
          <t>DTXSID3020122</t>
        </is>
      </c>
      <c r="BJ537"/>
      <c r="BK537"/>
      <c r="BL537"/>
      <c r="BM537"/>
      <c r="BN537"/>
      <c r="BO537"/>
      <c r="BP537"/>
      <c r="BQ537"/>
      <c r="BR537"/>
      <c r="BS537"/>
      <c r="BT537" t="inlineStr">
        <is>
          <t>--</t>
        </is>
      </c>
      <c r="BU537"/>
      <c r="BV537"/>
      <c r="BW537"/>
      <c r="BX537"/>
      <c r="BY537"/>
      <c r="BZ537"/>
      <c r="CA537"/>
      <c r="CB537"/>
      <c r="CC537"/>
      <c r="CD537"/>
      <c r="CE537"/>
      <c r="CF537"/>
      <c r="CG537"/>
      <c r="CH537"/>
      <c r="CI537" t="inlineStr">
        <is>
          <t xml:space="preserve"> CARRIER/ACETONE// </t>
        </is>
      </c>
      <c r="CJ537" t="inlineStr">
        <is>
          <t xml:space="preserve">   CARRIER/ACETONE// </t>
        </is>
      </c>
      <c r="CK537" t="inlineStr">
        <is>
          <t>Henderson,C., Q.H. Pickering, and C.M. Tarzwell</t>
        </is>
      </c>
      <c r="CL537" t="n">
        <v>936.0</v>
      </c>
      <c r="CM537" t="inlineStr">
        <is>
          <t>The Toxicity of Organic Phosphorus and Chlorinated Hydrocarbon Insecticides to Fish</t>
        </is>
      </c>
      <c r="CN537" t="inlineStr">
        <is>
          <t>In: C.M.Tarzwell (Ed.), Biological Problems in Water Pollution, Trans.2nd Seminar, April 20-24,1959, Tech.Rep.W60-3, U.S.Public Health Service, R.A.Taft Sanitary Engineering Center, Cincinnati, OH:76-88</t>
        </is>
      </c>
      <c r="CO537" t="n">
        <v>1960.0</v>
      </c>
      <c r="CP537" t="inlineStr">
        <is>
          <t>Henderson,C., Q.H. Pickering, and C.M. Tarzwell (1960). The Toxicity of Organic Phosphorus and Chlorinated Hydrocarbon Insecticides to Fish. In: C.M.Tarzwell (Ed.), Biological Problems in Water Pollution, Trans.2nd Seminar, April 20-24,1959, Tech.Rep.W60-3, U.S.Public Health Service, R.A.Taft Sanitary Engineering Center, Cincinnati, OH, 76-88. ECOREF#:936</t>
        </is>
      </c>
    </row>
    <row r="538">
      <c r="A538" t="n">
        <v>86500.0</v>
      </c>
      <c r="B538" t="inlineStr">
        <is>
          <t>O,O-Dimethyl S-[(4-oxo-1,2,3-benzotriazin-3(4H)-yl)methyl] ester, Phosphorodithioic acid</t>
        </is>
      </c>
      <c r="C538" t="inlineStr">
        <is>
          <t>Technical grade, technical product, technical formulation</t>
        </is>
      </c>
      <c r="D538" t="inlineStr">
        <is>
          <t>Unmeasured</t>
        </is>
      </c>
      <c r="E538" t="inlineStr">
        <is>
          <t>Not coded</t>
        </is>
      </c>
      <c r="F538"/>
      <c r="G538" t="n">
        <v>93.0</v>
      </c>
      <c r="H538"/>
      <c r="I538"/>
      <c r="J538"/>
      <c r="K538"/>
      <c r="L538" t="inlineStr">
        <is>
          <t>Pimephales promelas</t>
        </is>
      </c>
      <c r="M538" t="inlineStr">
        <is>
          <t>Fathead Minnow</t>
        </is>
      </c>
      <c r="N538"/>
      <c r="O538"/>
      <c r="P538" t="n">
        <v>11.0</v>
      </c>
      <c r="Q538"/>
      <c r="R538"/>
      <c r="S538"/>
      <c r="T538"/>
      <c r="U538" t="inlineStr">
        <is>
          <t>Week(s)</t>
        </is>
      </c>
      <c r="V538" t="inlineStr">
        <is>
          <t>Renewal</t>
        </is>
      </c>
      <c r="W538" t="inlineStr">
        <is>
          <t>Fresh water</t>
        </is>
      </c>
      <c r="X538" t="inlineStr">
        <is>
          <t>Lab</t>
        </is>
      </c>
      <c r="Y538"/>
      <c r="Z538" t="inlineStr">
        <is>
          <t>Active ingredient</t>
        </is>
      </c>
      <c r="AA538"/>
      <c r="AB538" t="n">
        <v>1.06</v>
      </c>
      <c r="AC538"/>
      <c r="AD538"/>
      <c r="AE538"/>
      <c r="AF538"/>
      <c r="AG538" t="inlineStr">
        <is>
          <t>AI mg/L</t>
        </is>
      </c>
      <c r="AH538"/>
      <c r="AI538"/>
      <c r="AJ538"/>
      <c r="AK538"/>
      <c r="AL538"/>
      <c r="AM538"/>
      <c r="AN538"/>
      <c r="AO538"/>
      <c r="AP538"/>
      <c r="AQ538"/>
      <c r="AR538"/>
      <c r="AS538"/>
      <c r="AT538"/>
      <c r="AU538"/>
      <c r="AV538"/>
      <c r="AW538"/>
      <c r="AX538" t="inlineStr">
        <is>
          <t>Mortality</t>
        </is>
      </c>
      <c r="AY538" t="inlineStr">
        <is>
          <t>Mortality</t>
        </is>
      </c>
      <c r="AZ538" t="inlineStr">
        <is>
          <t>LC50</t>
        </is>
      </c>
      <c r="BA538"/>
      <c r="BB538" t="n">
        <v>4.0</v>
      </c>
      <c r="BC538"/>
      <c r="BD538"/>
      <c r="BE538"/>
      <c r="BF538"/>
      <c r="BG538" t="inlineStr">
        <is>
          <t>Day(s)</t>
        </is>
      </c>
      <c r="BH538" t="inlineStr">
        <is>
          <t>Pure</t>
        </is>
      </c>
      <c r="BI538" t="inlineStr">
        <is>
          <t>DTXSID3020122</t>
        </is>
      </c>
      <c r="BJ538"/>
      <c r="BK538"/>
      <c r="BL538"/>
      <c r="BM538"/>
      <c r="BN538"/>
      <c r="BO538"/>
      <c r="BP538"/>
      <c r="BQ538"/>
      <c r="BR538"/>
      <c r="BS538"/>
      <c r="BT538" t="inlineStr">
        <is>
          <t>--</t>
        </is>
      </c>
      <c r="BU538"/>
      <c r="BV538"/>
      <c r="BW538"/>
      <c r="BX538"/>
      <c r="BY538"/>
      <c r="BZ538"/>
      <c r="CA538"/>
      <c r="CB538"/>
      <c r="CC538"/>
      <c r="CD538"/>
      <c r="CE538"/>
      <c r="CF538"/>
      <c r="CG538"/>
      <c r="CH538"/>
      <c r="CI538"/>
      <c r="CJ538"/>
      <c r="CK538" t="inlineStr">
        <is>
          <t>Adelman,I.R., and L.L.,Jr. Smith</t>
        </is>
      </c>
      <c r="CL538" t="n">
        <v>2145.0</v>
      </c>
      <c r="CM538" t="inlineStr">
        <is>
          <t>Standard Test Fish Development.  Part I.  Fathead Minnows (Pimephales promelas) and Goldfish (Carassius auratus) as Standard Fish in Bioassays and Their Reaction to Potential Reference Toxicants</t>
        </is>
      </c>
      <c r="CN538" t="inlineStr">
        <is>
          <t>EPA-600/3-76-061A, U.S.EPA, Duluth, MN:77 p.</t>
        </is>
      </c>
      <c r="CO538" t="n">
        <v>1976.0</v>
      </c>
      <c r="CP538" t="inlineStr">
        <is>
          <t>Adelman,I.R., and L.L.,Jr. Smith (1976). Standard Test Fish Development.  Part I.  Fathead Minnows (Pimephales promelas) and Goldfish (Carassius auratus) as Standard Fish in Bioassays and Their Reaction to Potential Reference Toxicants. EPA-600/3-76-061A, U.S.EPA, Duluth, MN, 77 p. ECOREF#:2145</t>
        </is>
      </c>
    </row>
    <row r="539">
      <c r="A539" t="n">
        <v>86500.0</v>
      </c>
      <c r="B539" t="inlineStr">
        <is>
          <t>O,O-Dimethyl S-[(4-oxo-1,2,3-benzotriazin-3(4H)-yl)methyl] ester, Phosphorodithioic acid</t>
        </is>
      </c>
      <c r="C539" t="inlineStr">
        <is>
          <t>Technical grade, technical product, technical formulation</t>
        </is>
      </c>
      <c r="D539" t="inlineStr">
        <is>
          <t>Unmeasured</t>
        </is>
      </c>
      <c r="E539" t="inlineStr">
        <is>
          <t>Not coded</t>
        </is>
      </c>
      <c r="F539"/>
      <c r="G539" t="n">
        <v>93.0</v>
      </c>
      <c r="H539"/>
      <c r="I539"/>
      <c r="J539"/>
      <c r="K539"/>
      <c r="L539" t="inlineStr">
        <is>
          <t>Pimephales promelas</t>
        </is>
      </c>
      <c r="M539" t="inlineStr">
        <is>
          <t>Fathead Minnow</t>
        </is>
      </c>
      <c r="N539"/>
      <c r="O539"/>
      <c r="P539" t="n">
        <v>11.0</v>
      </c>
      <c r="Q539"/>
      <c r="R539"/>
      <c r="S539"/>
      <c r="T539"/>
      <c r="U539" t="inlineStr">
        <is>
          <t>Week(s)</t>
        </is>
      </c>
      <c r="V539" t="inlineStr">
        <is>
          <t>Renewal</t>
        </is>
      </c>
      <c r="W539" t="inlineStr">
        <is>
          <t>Fresh water</t>
        </is>
      </c>
      <c r="X539" t="inlineStr">
        <is>
          <t>Lab</t>
        </is>
      </c>
      <c r="Y539"/>
      <c r="Z539" t="inlineStr">
        <is>
          <t>Active ingredient</t>
        </is>
      </c>
      <c r="AA539"/>
      <c r="AB539" t="n">
        <v>2.17</v>
      </c>
      <c r="AC539"/>
      <c r="AD539"/>
      <c r="AE539"/>
      <c r="AF539"/>
      <c r="AG539" t="inlineStr">
        <is>
          <t>AI mg/L</t>
        </is>
      </c>
      <c r="AH539"/>
      <c r="AI539"/>
      <c r="AJ539"/>
      <c r="AK539"/>
      <c r="AL539"/>
      <c r="AM539"/>
      <c r="AN539"/>
      <c r="AO539"/>
      <c r="AP539"/>
      <c r="AQ539"/>
      <c r="AR539"/>
      <c r="AS539"/>
      <c r="AT539"/>
      <c r="AU539"/>
      <c r="AV539"/>
      <c r="AW539"/>
      <c r="AX539" t="inlineStr">
        <is>
          <t>Mortality</t>
        </is>
      </c>
      <c r="AY539" t="inlineStr">
        <is>
          <t>Mortality</t>
        </is>
      </c>
      <c r="AZ539" t="inlineStr">
        <is>
          <t>LC50</t>
        </is>
      </c>
      <c r="BA539"/>
      <c r="BB539" t="n">
        <v>4.0</v>
      </c>
      <c r="BC539"/>
      <c r="BD539"/>
      <c r="BE539"/>
      <c r="BF539"/>
      <c r="BG539" t="inlineStr">
        <is>
          <t>Day(s)</t>
        </is>
      </c>
      <c r="BH539" t="inlineStr">
        <is>
          <t>Pure</t>
        </is>
      </c>
      <c r="BI539" t="inlineStr">
        <is>
          <t>DTXSID3020122</t>
        </is>
      </c>
      <c r="BJ539"/>
      <c r="BK539"/>
      <c r="BL539"/>
      <c r="BM539"/>
      <c r="BN539"/>
      <c r="BO539"/>
      <c r="BP539"/>
      <c r="BQ539"/>
      <c r="BR539"/>
      <c r="BS539"/>
      <c r="BT539" t="inlineStr">
        <is>
          <t>--</t>
        </is>
      </c>
      <c r="BU539"/>
      <c r="BV539"/>
      <c r="BW539"/>
      <c r="BX539"/>
      <c r="BY539"/>
      <c r="BZ539"/>
      <c r="CA539"/>
      <c r="CB539"/>
      <c r="CC539"/>
      <c r="CD539"/>
      <c r="CE539"/>
      <c r="CF539"/>
      <c r="CG539"/>
      <c r="CH539"/>
      <c r="CI539"/>
      <c r="CJ539"/>
      <c r="CK539" t="inlineStr">
        <is>
          <t>Adelman,I.R., and L.L.,Jr. Smith</t>
        </is>
      </c>
      <c r="CL539" t="n">
        <v>2145.0</v>
      </c>
      <c r="CM539" t="inlineStr">
        <is>
          <t>Standard Test Fish Development.  Part I.  Fathead Minnows (Pimephales promelas) and Goldfish (Carassius auratus) as Standard Fish in Bioassays and Their Reaction to Potential Reference Toxicants</t>
        </is>
      </c>
      <c r="CN539" t="inlineStr">
        <is>
          <t>EPA-600/3-76-061A, U.S.EPA, Duluth, MN:77 p.</t>
        </is>
      </c>
      <c r="CO539" t="n">
        <v>1976.0</v>
      </c>
      <c r="CP539" t="inlineStr">
        <is>
          <t>Adelman,I.R., and L.L.,Jr. Smith (1976). Standard Test Fish Development.  Part I.  Fathead Minnows (Pimephales promelas) and Goldfish (Carassius auratus) as Standard Fish in Bioassays and Their Reaction to Potential Reference Toxicants. EPA-600/3-76-061A, U.S.EPA, Duluth, MN, 77 p. ECOREF#:2145</t>
        </is>
      </c>
    </row>
    <row r="540">
      <c r="A540" t="n">
        <v>86500.0</v>
      </c>
      <c r="B540" t="inlineStr">
        <is>
          <t>O,O-Dimethyl S-[(4-oxo-1,2,3-benzotriazin-3(4H)-yl)methyl] ester, Phosphorodithioic acid</t>
        </is>
      </c>
      <c r="C540" t="inlineStr">
        <is>
          <t>Technical grade, technical product, technical formulation</t>
        </is>
      </c>
      <c r="D540" t="inlineStr">
        <is>
          <t>Unmeasured</t>
        </is>
      </c>
      <c r="E540" t="inlineStr">
        <is>
          <t>Not coded</t>
        </is>
      </c>
      <c r="F540"/>
      <c r="G540" t="n">
        <v>93.0</v>
      </c>
      <c r="H540"/>
      <c r="I540"/>
      <c r="J540"/>
      <c r="K540"/>
      <c r="L540" t="inlineStr">
        <is>
          <t>Pimephales promelas</t>
        </is>
      </c>
      <c r="M540" t="inlineStr">
        <is>
          <t>Fathead Minnow</t>
        </is>
      </c>
      <c r="N540"/>
      <c r="O540"/>
      <c r="P540" t="n">
        <v>11.0</v>
      </c>
      <c r="Q540"/>
      <c r="R540"/>
      <c r="S540"/>
      <c r="T540"/>
      <c r="U540" t="inlineStr">
        <is>
          <t>Week(s)</t>
        </is>
      </c>
      <c r="V540" t="inlineStr">
        <is>
          <t>Renewal</t>
        </is>
      </c>
      <c r="W540" t="inlineStr">
        <is>
          <t>Fresh water</t>
        </is>
      </c>
      <c r="X540" t="inlineStr">
        <is>
          <t>Lab</t>
        </is>
      </c>
      <c r="Y540"/>
      <c r="Z540" t="inlineStr">
        <is>
          <t>Active ingredient</t>
        </is>
      </c>
      <c r="AA540"/>
      <c r="AB540" t="n">
        <v>0.54</v>
      </c>
      <c r="AC540"/>
      <c r="AD540"/>
      <c r="AE540"/>
      <c r="AF540"/>
      <c r="AG540" t="inlineStr">
        <is>
          <t>AI mg/L</t>
        </is>
      </c>
      <c r="AH540"/>
      <c r="AI540"/>
      <c r="AJ540"/>
      <c r="AK540"/>
      <c r="AL540"/>
      <c r="AM540"/>
      <c r="AN540"/>
      <c r="AO540"/>
      <c r="AP540"/>
      <c r="AQ540"/>
      <c r="AR540"/>
      <c r="AS540"/>
      <c r="AT540"/>
      <c r="AU540"/>
      <c r="AV540"/>
      <c r="AW540"/>
      <c r="AX540" t="inlineStr">
        <is>
          <t>Mortality</t>
        </is>
      </c>
      <c r="AY540" t="inlineStr">
        <is>
          <t>Mortality</t>
        </is>
      </c>
      <c r="AZ540" t="inlineStr">
        <is>
          <t>LC50</t>
        </is>
      </c>
      <c r="BA540"/>
      <c r="BB540" t="n">
        <v>4.0</v>
      </c>
      <c r="BC540"/>
      <c r="BD540"/>
      <c r="BE540"/>
      <c r="BF540"/>
      <c r="BG540" t="inlineStr">
        <is>
          <t>Day(s)</t>
        </is>
      </c>
      <c r="BH540" t="inlineStr">
        <is>
          <t>Pure</t>
        </is>
      </c>
      <c r="BI540" t="inlineStr">
        <is>
          <t>DTXSID3020122</t>
        </is>
      </c>
      <c r="BJ540"/>
      <c r="BK540"/>
      <c r="BL540"/>
      <c r="BM540"/>
      <c r="BN540"/>
      <c r="BO540"/>
      <c r="BP540"/>
      <c r="BQ540"/>
      <c r="BR540"/>
      <c r="BS540"/>
      <c r="BT540" t="inlineStr">
        <is>
          <t>--</t>
        </is>
      </c>
      <c r="BU540"/>
      <c r="BV540"/>
      <c r="BW540"/>
      <c r="BX540"/>
      <c r="BY540"/>
      <c r="BZ540"/>
      <c r="CA540"/>
      <c r="CB540"/>
      <c r="CC540"/>
      <c r="CD540"/>
      <c r="CE540"/>
      <c r="CF540"/>
      <c r="CG540"/>
      <c r="CH540"/>
      <c r="CI540"/>
      <c r="CJ540"/>
      <c r="CK540" t="inlineStr">
        <is>
          <t>Adelman,I.R., and L.L.,Jr. Smith</t>
        </is>
      </c>
      <c r="CL540" t="n">
        <v>2145.0</v>
      </c>
      <c r="CM540" t="inlineStr">
        <is>
          <t>Standard Test Fish Development.  Part I.  Fathead Minnows (Pimephales promelas) and Goldfish (Carassius auratus) as Standard Fish in Bioassays and Their Reaction to Potential Reference Toxicants</t>
        </is>
      </c>
      <c r="CN540" t="inlineStr">
        <is>
          <t>EPA-600/3-76-061A, U.S.EPA, Duluth, MN:77 p.</t>
        </is>
      </c>
      <c r="CO540" t="n">
        <v>1976.0</v>
      </c>
      <c r="CP540" t="inlineStr">
        <is>
          <t>Adelman,I.R., and L.L.,Jr. Smith (1976). Standard Test Fish Development.  Part I.  Fathead Minnows (Pimephales promelas) and Goldfish (Carassius auratus) as Standard Fish in Bioassays and Their Reaction to Potential Reference Toxicants. EPA-600/3-76-061A, U.S.EPA, Duluth, MN, 77 p. ECOREF#:2145</t>
        </is>
      </c>
    </row>
    <row r="541">
      <c r="A541" t="n">
        <v>86500.0</v>
      </c>
      <c r="B541" t="inlineStr">
        <is>
          <t>O,O-Dimethyl S-[(4-oxo-1,2,3-benzotriazin-3(4H)-yl)methyl] ester, Phosphorodithioic acid</t>
        </is>
      </c>
      <c r="C541" t="inlineStr">
        <is>
          <t>Technical grade, technical product, technical formulation</t>
        </is>
      </c>
      <c r="D541" t="inlineStr">
        <is>
          <t>Unmeasured</t>
        </is>
      </c>
      <c r="E541" t="inlineStr">
        <is>
          <t>Not coded</t>
        </is>
      </c>
      <c r="F541"/>
      <c r="G541" t="n">
        <v>93.0</v>
      </c>
      <c r="H541"/>
      <c r="I541"/>
      <c r="J541"/>
      <c r="K541"/>
      <c r="L541" t="inlineStr">
        <is>
          <t>Pimephales promelas</t>
        </is>
      </c>
      <c r="M541" t="inlineStr">
        <is>
          <t>Fathead Minnow</t>
        </is>
      </c>
      <c r="N541"/>
      <c r="O541"/>
      <c r="P541" t="n">
        <v>11.0</v>
      </c>
      <c r="Q541"/>
      <c r="R541"/>
      <c r="S541"/>
      <c r="T541"/>
      <c r="U541" t="inlineStr">
        <is>
          <t>Week(s)</t>
        </is>
      </c>
      <c r="V541" t="inlineStr">
        <is>
          <t>Renewal</t>
        </is>
      </c>
      <c r="W541" t="inlineStr">
        <is>
          <t>Fresh water</t>
        </is>
      </c>
      <c r="X541" t="inlineStr">
        <is>
          <t>Lab</t>
        </is>
      </c>
      <c r="Y541"/>
      <c r="Z541" t="inlineStr">
        <is>
          <t>Active ingredient</t>
        </is>
      </c>
      <c r="AA541"/>
      <c r="AB541" t="n">
        <v>0.91</v>
      </c>
      <c r="AC541"/>
      <c r="AD541"/>
      <c r="AE541"/>
      <c r="AF541"/>
      <c r="AG541" t="inlineStr">
        <is>
          <t>AI mg/L</t>
        </is>
      </c>
      <c r="AH541"/>
      <c r="AI541"/>
      <c r="AJ541"/>
      <c r="AK541"/>
      <c r="AL541"/>
      <c r="AM541"/>
      <c r="AN541"/>
      <c r="AO541"/>
      <c r="AP541"/>
      <c r="AQ541"/>
      <c r="AR541"/>
      <c r="AS541"/>
      <c r="AT541"/>
      <c r="AU541"/>
      <c r="AV541"/>
      <c r="AW541"/>
      <c r="AX541" t="inlineStr">
        <is>
          <t>Mortality</t>
        </is>
      </c>
      <c r="AY541" t="inlineStr">
        <is>
          <t>Mortality</t>
        </is>
      </c>
      <c r="AZ541" t="inlineStr">
        <is>
          <t>LC50</t>
        </is>
      </c>
      <c r="BA541"/>
      <c r="BB541" t="n">
        <v>4.0</v>
      </c>
      <c r="BC541"/>
      <c r="BD541"/>
      <c r="BE541"/>
      <c r="BF541"/>
      <c r="BG541" t="inlineStr">
        <is>
          <t>Day(s)</t>
        </is>
      </c>
      <c r="BH541" t="inlineStr">
        <is>
          <t>Pure</t>
        </is>
      </c>
      <c r="BI541" t="inlineStr">
        <is>
          <t>DTXSID3020122</t>
        </is>
      </c>
      <c r="BJ541"/>
      <c r="BK541"/>
      <c r="BL541"/>
      <c r="BM541"/>
      <c r="BN541"/>
      <c r="BO541"/>
      <c r="BP541"/>
      <c r="BQ541"/>
      <c r="BR541"/>
      <c r="BS541"/>
      <c r="BT541" t="inlineStr">
        <is>
          <t>--</t>
        </is>
      </c>
      <c r="BU541"/>
      <c r="BV541"/>
      <c r="BW541"/>
      <c r="BX541"/>
      <c r="BY541"/>
      <c r="BZ541"/>
      <c r="CA541"/>
      <c r="CB541"/>
      <c r="CC541"/>
      <c r="CD541"/>
      <c r="CE541"/>
      <c r="CF541"/>
      <c r="CG541"/>
      <c r="CH541"/>
      <c r="CI541"/>
      <c r="CJ541"/>
      <c r="CK541" t="inlineStr">
        <is>
          <t>Adelman,I.R., and L.L.,Jr. Smith</t>
        </is>
      </c>
      <c r="CL541" t="n">
        <v>2145.0</v>
      </c>
      <c r="CM541" t="inlineStr">
        <is>
          <t>Standard Test Fish Development.  Part I.  Fathead Minnows (Pimephales promelas) and Goldfish (Carassius auratus) as Standard Fish in Bioassays and Their Reaction to Potential Reference Toxicants</t>
        </is>
      </c>
      <c r="CN541" t="inlineStr">
        <is>
          <t>EPA-600/3-76-061A, U.S.EPA, Duluth, MN:77 p.</t>
        </is>
      </c>
      <c r="CO541" t="n">
        <v>1976.0</v>
      </c>
      <c r="CP541" t="inlineStr">
        <is>
          <t>Adelman,I.R., and L.L.,Jr. Smith (1976). Standard Test Fish Development.  Part I.  Fathead Minnows (Pimephales promelas) and Goldfish (Carassius auratus) as Standard Fish in Bioassays and Their Reaction to Potential Reference Toxicants. EPA-600/3-76-061A, U.S.EPA, Duluth, MN, 77 p. ECOREF#:2145</t>
        </is>
      </c>
    </row>
    <row r="542">
      <c r="A542" t="n">
        <v>86500.0</v>
      </c>
      <c r="B542" t="inlineStr">
        <is>
          <t>O,O-Dimethyl S-[(4-oxo-1,2,3-benzotriazin-3(4H)-yl)methyl] ester, Phosphorodithioic acid</t>
        </is>
      </c>
      <c r="C542" t="inlineStr">
        <is>
          <t>Commercial or technical grade</t>
        </is>
      </c>
      <c r="D542" t="inlineStr">
        <is>
          <t>Unmeasured</t>
        </is>
      </c>
      <c r="E542" t="inlineStr">
        <is>
          <t>Not coded</t>
        </is>
      </c>
      <c r="F542"/>
      <c r="G542" t="n">
        <v>20.0</v>
      </c>
      <c r="H542"/>
      <c r="I542"/>
      <c r="J542"/>
      <c r="K542"/>
      <c r="L542" t="inlineStr">
        <is>
          <t>Pimephales promelas</t>
        </is>
      </c>
      <c r="M542" t="inlineStr">
        <is>
          <t>Fathead Minnow</t>
        </is>
      </c>
      <c r="N542"/>
      <c r="O542"/>
      <c r="P542"/>
      <c r="Q542"/>
      <c r="R542"/>
      <c r="S542"/>
      <c r="T542"/>
      <c r="U542"/>
      <c r="V542" t="inlineStr">
        <is>
          <t>Static</t>
        </is>
      </c>
      <c r="W542" t="inlineStr">
        <is>
          <t>Fresh water</t>
        </is>
      </c>
      <c r="X542" t="inlineStr">
        <is>
          <t>Lab</t>
        </is>
      </c>
      <c r="Y542"/>
      <c r="Z542" t="inlineStr">
        <is>
          <t>Active ingredient</t>
        </is>
      </c>
      <c r="AA542"/>
      <c r="AB542" t="n">
        <v>0.093</v>
      </c>
      <c r="AC542"/>
      <c r="AD542"/>
      <c r="AE542"/>
      <c r="AF542"/>
      <c r="AG542" t="inlineStr">
        <is>
          <t>AI mg/L</t>
        </is>
      </c>
      <c r="AH542"/>
      <c r="AI542"/>
      <c r="AJ542"/>
      <c r="AK542"/>
      <c r="AL542"/>
      <c r="AM542"/>
      <c r="AN542"/>
      <c r="AO542"/>
      <c r="AP542"/>
      <c r="AQ542"/>
      <c r="AR542"/>
      <c r="AS542"/>
      <c r="AT542"/>
      <c r="AU542"/>
      <c r="AV542"/>
      <c r="AW542"/>
      <c r="AX542" t="inlineStr">
        <is>
          <t>Mortality</t>
        </is>
      </c>
      <c r="AY542" t="inlineStr">
        <is>
          <t>Mortality</t>
        </is>
      </c>
      <c r="AZ542" t="inlineStr">
        <is>
          <t>LC50</t>
        </is>
      </c>
      <c r="BA542"/>
      <c r="BB542" t="n">
        <v>4.0</v>
      </c>
      <c r="BC542"/>
      <c r="BD542"/>
      <c r="BE542"/>
      <c r="BF542"/>
      <c r="BG542" t="inlineStr">
        <is>
          <t>Day(s)</t>
        </is>
      </c>
      <c r="BH542" t="inlineStr">
        <is>
          <t>Pure</t>
        </is>
      </c>
      <c r="BI542" t="inlineStr">
        <is>
          <t>DTXSID3020122</t>
        </is>
      </c>
      <c r="BJ542"/>
      <c r="BK542"/>
      <c r="BL542"/>
      <c r="BM542"/>
      <c r="BN542"/>
      <c r="BO542"/>
      <c r="BP542"/>
      <c r="BQ542"/>
      <c r="BR542"/>
      <c r="BS542"/>
      <c r="BT542" t="inlineStr">
        <is>
          <t>--</t>
        </is>
      </c>
      <c r="BU542"/>
      <c r="BV542"/>
      <c r="BW542"/>
      <c r="BX542"/>
      <c r="BY542"/>
      <c r="BZ542"/>
      <c r="CA542"/>
      <c r="CB542"/>
      <c r="CC542"/>
      <c r="CD542"/>
      <c r="CE542"/>
      <c r="CF542"/>
      <c r="CG542"/>
      <c r="CH542"/>
      <c r="CI542" t="inlineStr">
        <is>
          <t xml:space="preserve"> CARRIER/ACETONE// CONC/BASED ON ACTIVE AGENT// </t>
        </is>
      </c>
      <c r="CJ542" t="inlineStr">
        <is>
          <t xml:space="preserve">   CARRIER/ACETONE// CONC/BASED ON ACTIVE AGENT// </t>
        </is>
      </c>
      <c r="CK542" t="inlineStr">
        <is>
          <t>Henderson,C., Q.H. Pickering, and C.M. Tarzwell</t>
        </is>
      </c>
      <c r="CL542" t="n">
        <v>936.0</v>
      </c>
      <c r="CM542" t="inlineStr">
        <is>
          <t>The Toxicity of Organic Phosphorus and Chlorinated Hydrocarbon Insecticides to Fish</t>
        </is>
      </c>
      <c r="CN542" t="inlineStr">
        <is>
          <t>In: C.M.Tarzwell (Ed.), Biological Problems in Water Pollution, Trans.2nd Seminar, April 20-24,1959, Tech.Rep.W60-3, U.S.Public Health Service, R.A.Taft Sanitary Engineering Center, Cincinnati, OH:76-88</t>
        </is>
      </c>
      <c r="CO542" t="n">
        <v>1960.0</v>
      </c>
      <c r="CP542" t="inlineStr">
        <is>
          <t>Henderson,C., Q.H. Pickering, and C.M. Tarzwell (1960). The Toxicity of Organic Phosphorus and Chlorinated Hydrocarbon Insecticides to Fish. In: C.M.Tarzwell (Ed.), Biological Problems in Water Pollution, Trans.2nd Seminar, April 20-24,1959, Tech.Rep.W60-3, U.S.Public Health Service, R.A.Taft Sanitary Engineering Center, Cincinnati, OH, 76-88. ECOREF#:936</t>
        </is>
      </c>
    </row>
    <row r="543">
      <c r="A543" t="n">
        <v>86500.0</v>
      </c>
      <c r="B543" t="inlineStr">
        <is>
          <t>O,O-Dimethyl S-[(4-oxo-1,2,3-benzotriazin-3(4H)-yl)methyl] ester, Phosphorodithioic acid</t>
        </is>
      </c>
      <c r="C543"/>
      <c r="D543" t="inlineStr">
        <is>
          <t>Unmeasured</t>
        </is>
      </c>
      <c r="E543" t="inlineStr">
        <is>
          <t>Not coded</t>
        </is>
      </c>
      <c r="F543"/>
      <c r="G543"/>
      <c r="H543"/>
      <c r="I543"/>
      <c r="J543"/>
      <c r="K543"/>
      <c r="L543" t="inlineStr">
        <is>
          <t>Pimephales promelas</t>
        </is>
      </c>
      <c r="M543" t="inlineStr">
        <is>
          <t>Fathead Minnow</t>
        </is>
      </c>
      <c r="N543"/>
      <c r="O543"/>
      <c r="P543" t="n">
        <v>30.0</v>
      </c>
      <c r="Q543"/>
      <c r="R543"/>
      <c r="S543"/>
      <c r="T543"/>
      <c r="U543" t="inlineStr">
        <is>
          <t>Day(s)</t>
        </is>
      </c>
      <c r="V543" t="inlineStr">
        <is>
          <t>Static</t>
        </is>
      </c>
      <c r="W543" t="inlineStr">
        <is>
          <t>Fresh water</t>
        </is>
      </c>
      <c r="X543" t="inlineStr">
        <is>
          <t>Lab</t>
        </is>
      </c>
      <c r="Y543"/>
      <c r="Z543" t="inlineStr">
        <is>
          <t>Formulation</t>
        </is>
      </c>
      <c r="AA543"/>
      <c r="AB543" t="n">
        <v>0.037</v>
      </c>
      <c r="AC543"/>
      <c r="AD543" t="n">
        <v>0.028</v>
      </c>
      <c r="AE543"/>
      <c r="AF543" t="n">
        <v>0.05</v>
      </c>
      <c r="AG543" t="inlineStr">
        <is>
          <t>AI mg/L</t>
        </is>
      </c>
      <c r="AH543"/>
      <c r="AI543"/>
      <c r="AJ543"/>
      <c r="AK543"/>
      <c r="AL543"/>
      <c r="AM543"/>
      <c r="AN543"/>
      <c r="AO543"/>
      <c r="AP543"/>
      <c r="AQ543"/>
      <c r="AR543"/>
      <c r="AS543"/>
      <c r="AT543"/>
      <c r="AU543"/>
      <c r="AV543"/>
      <c r="AW543"/>
      <c r="AX543" t="inlineStr">
        <is>
          <t>Mortality</t>
        </is>
      </c>
      <c r="AY543" t="inlineStr">
        <is>
          <t>Mortality</t>
        </is>
      </c>
      <c r="AZ543" t="inlineStr">
        <is>
          <t>LC50</t>
        </is>
      </c>
      <c r="BA543"/>
      <c r="BB543" t="n">
        <v>4.0</v>
      </c>
      <c r="BC543"/>
      <c r="BD543"/>
      <c r="BE543"/>
      <c r="BF543"/>
      <c r="BG543" t="inlineStr">
        <is>
          <t>Day(s)</t>
        </is>
      </c>
      <c r="BH543"/>
      <c r="BI543" t="inlineStr">
        <is>
          <t>DTXSID3020122</t>
        </is>
      </c>
      <c r="BJ543" t="inlineStr">
        <is>
          <t>10.1007/BF00211627</t>
        </is>
      </c>
      <c r="BK543"/>
      <c r="BL543"/>
      <c r="BM543"/>
      <c r="BN543"/>
      <c r="BO543"/>
      <c r="BP543"/>
      <c r="BQ543"/>
      <c r="BR543"/>
      <c r="BS543"/>
      <c r="BT543" t="inlineStr">
        <is>
          <t>--</t>
        </is>
      </c>
      <c r="BU543"/>
      <c r="BV543"/>
      <c r="BW543"/>
      <c r="BX543"/>
      <c r="BY543"/>
      <c r="BZ543"/>
      <c r="CA543"/>
      <c r="CB543"/>
      <c r="CC543"/>
      <c r="CD543"/>
      <c r="CE543"/>
      <c r="CF543"/>
      <c r="CG543"/>
      <c r="CH543"/>
      <c r="CI543"/>
      <c r="CJ543"/>
      <c r="CK543" t="inlineStr">
        <is>
          <t>Stay,F.S., and A.W. Jarvinen</t>
        </is>
      </c>
      <c r="CL543" t="n">
        <v>14914.0</v>
      </c>
      <c r="CM543" t="inlineStr">
        <is>
          <t>Use of Microcosm and Fish Toxicity Data to Select Mesocosm Treatment Concentrations</t>
        </is>
      </c>
      <c r="CN543" t="inlineStr">
        <is>
          <t>Arch. Environ. Contam. Toxicol.28(4): 451-458</t>
        </is>
      </c>
      <c r="CO543" t="n">
        <v>1995.0</v>
      </c>
      <c r="CP543" t="inlineStr">
        <is>
          <t>Stay,F.S., and A.W. Jarvinen (1995). Use of Microcosm and Fish Toxicity Data to Select Mesocosm Treatment Concentrations. Arch. Environ. Contam. Toxicol., 28, (4), 451-458. doi:10.1007/BF00211627. ECOREF#:14914</t>
        </is>
      </c>
    </row>
    <row r="544">
      <c r="A544" t="n">
        <v>86500.0</v>
      </c>
      <c r="B544" t="inlineStr">
        <is>
          <t>O,O-Dimethyl S-[(4-oxo-1,2,3-benzotriazin-3(4H)-yl)methyl] ester, Phosphorodithioic acid</t>
        </is>
      </c>
      <c r="C544" t="inlineStr">
        <is>
          <t>Technical grade, technical product, technical formulation</t>
        </is>
      </c>
      <c r="D544" t="inlineStr">
        <is>
          <t>Unmeasured</t>
        </is>
      </c>
      <c r="E544" t="inlineStr">
        <is>
          <t>Not coded</t>
        </is>
      </c>
      <c r="F544"/>
      <c r="G544" t="n">
        <v>93.0</v>
      </c>
      <c r="H544"/>
      <c r="I544"/>
      <c r="J544"/>
      <c r="K544"/>
      <c r="L544" t="inlineStr">
        <is>
          <t>Pimephales promelas</t>
        </is>
      </c>
      <c r="M544" t="inlineStr">
        <is>
          <t>Fathead Minnow</t>
        </is>
      </c>
      <c r="N544"/>
      <c r="O544"/>
      <c r="P544" t="n">
        <v>11.0</v>
      </c>
      <c r="Q544"/>
      <c r="R544"/>
      <c r="S544"/>
      <c r="T544"/>
      <c r="U544" t="inlineStr">
        <is>
          <t>Week(s)</t>
        </is>
      </c>
      <c r="V544" t="inlineStr">
        <is>
          <t>Renewal</t>
        </is>
      </c>
      <c r="W544" t="inlineStr">
        <is>
          <t>Fresh water</t>
        </is>
      </c>
      <c r="X544" t="inlineStr">
        <is>
          <t>Lab</t>
        </is>
      </c>
      <c r="Y544"/>
      <c r="Z544" t="inlineStr">
        <is>
          <t>Active ingredient</t>
        </is>
      </c>
      <c r="AA544"/>
      <c r="AB544" t="n">
        <v>2.32</v>
      </c>
      <c r="AC544"/>
      <c r="AD544"/>
      <c r="AE544"/>
      <c r="AF544"/>
      <c r="AG544" t="inlineStr">
        <is>
          <t>AI mg/L</t>
        </is>
      </c>
      <c r="AH544"/>
      <c r="AI544"/>
      <c r="AJ544"/>
      <c r="AK544"/>
      <c r="AL544"/>
      <c r="AM544"/>
      <c r="AN544"/>
      <c r="AO544"/>
      <c r="AP544"/>
      <c r="AQ544"/>
      <c r="AR544"/>
      <c r="AS544"/>
      <c r="AT544"/>
      <c r="AU544"/>
      <c r="AV544"/>
      <c r="AW544"/>
      <c r="AX544" t="inlineStr">
        <is>
          <t>Mortality</t>
        </is>
      </c>
      <c r="AY544" t="inlineStr">
        <is>
          <t>Mortality</t>
        </is>
      </c>
      <c r="AZ544" t="inlineStr">
        <is>
          <t>LC50</t>
        </is>
      </c>
      <c r="BA544"/>
      <c r="BB544" t="n">
        <v>4.0</v>
      </c>
      <c r="BC544"/>
      <c r="BD544"/>
      <c r="BE544"/>
      <c r="BF544"/>
      <c r="BG544" t="inlineStr">
        <is>
          <t>Day(s)</t>
        </is>
      </c>
      <c r="BH544" t="inlineStr">
        <is>
          <t>Pure</t>
        </is>
      </c>
      <c r="BI544" t="inlineStr">
        <is>
          <t>DTXSID3020122</t>
        </is>
      </c>
      <c r="BJ544"/>
      <c r="BK544"/>
      <c r="BL544"/>
      <c r="BM544"/>
      <c r="BN544"/>
      <c r="BO544"/>
      <c r="BP544"/>
      <c r="BQ544"/>
      <c r="BR544"/>
      <c r="BS544"/>
      <c r="BT544" t="inlineStr">
        <is>
          <t>--</t>
        </is>
      </c>
      <c r="BU544"/>
      <c r="BV544"/>
      <c r="BW544"/>
      <c r="BX544"/>
      <c r="BY544"/>
      <c r="BZ544"/>
      <c r="CA544"/>
      <c r="CB544"/>
      <c r="CC544"/>
      <c r="CD544"/>
      <c r="CE544"/>
      <c r="CF544"/>
      <c r="CG544"/>
      <c r="CH544"/>
      <c r="CI544"/>
      <c r="CJ544"/>
      <c r="CK544" t="inlineStr">
        <is>
          <t>Adelman,I.R., and L.L.,Jr. Smith</t>
        </is>
      </c>
      <c r="CL544" t="n">
        <v>2145.0</v>
      </c>
      <c r="CM544" t="inlineStr">
        <is>
          <t>Standard Test Fish Development.  Part I.  Fathead Minnows (Pimephales promelas) and Goldfish (Carassius auratus) as Standard Fish in Bioassays and Their Reaction to Potential Reference Toxicants</t>
        </is>
      </c>
      <c r="CN544" t="inlineStr">
        <is>
          <t>EPA-600/3-76-061A, U.S.EPA, Duluth, MN:77 p.</t>
        </is>
      </c>
      <c r="CO544" t="n">
        <v>1976.0</v>
      </c>
      <c r="CP544" t="inlineStr">
        <is>
          <t>Adelman,I.R., and L.L.,Jr. Smith (1976). Standard Test Fish Development.  Part I.  Fathead Minnows (Pimephales promelas) and Goldfish (Carassius auratus) as Standard Fish in Bioassays and Their Reaction to Potential Reference Toxicants. EPA-600/3-76-061A, U.S.EPA, Duluth, MN, 77 p. ECOREF#:2145</t>
        </is>
      </c>
    </row>
    <row r="545">
      <c r="A545" t="n">
        <v>86500.0</v>
      </c>
      <c r="B545" t="inlineStr">
        <is>
          <t>O,O-Dimethyl S-[(4-oxo-1,2,3-benzotriazin-3(4H)-yl)methyl] ester, Phosphorodithioic acid</t>
        </is>
      </c>
      <c r="C545" t="inlineStr">
        <is>
          <t>Technical grade, technical product, technical formulation</t>
        </is>
      </c>
      <c r="D545" t="inlineStr">
        <is>
          <t>Unmeasured</t>
        </is>
      </c>
      <c r="E545" t="inlineStr">
        <is>
          <t>Not coded</t>
        </is>
      </c>
      <c r="F545"/>
      <c r="G545" t="n">
        <v>90.0</v>
      </c>
      <c r="H545"/>
      <c r="I545"/>
      <c r="J545"/>
      <c r="K545"/>
      <c r="L545" t="inlineStr">
        <is>
          <t>Pimephales promelas</t>
        </is>
      </c>
      <c r="M545" t="inlineStr">
        <is>
          <t>Fathead Minnow</t>
        </is>
      </c>
      <c r="N545"/>
      <c r="O545"/>
      <c r="P545"/>
      <c r="Q545"/>
      <c r="R545"/>
      <c r="S545"/>
      <c r="T545"/>
      <c r="U545"/>
      <c r="V545" t="inlineStr">
        <is>
          <t>Static</t>
        </is>
      </c>
      <c r="W545" t="inlineStr">
        <is>
          <t>Fresh water</t>
        </is>
      </c>
      <c r="X545" t="inlineStr">
        <is>
          <t>Lab</t>
        </is>
      </c>
      <c r="Y545"/>
      <c r="Z545" t="inlineStr">
        <is>
          <t>Active ingredient</t>
        </is>
      </c>
      <c r="AA545"/>
      <c r="AB545" t="n">
        <v>0.093</v>
      </c>
      <c r="AC545"/>
      <c r="AD545"/>
      <c r="AE545"/>
      <c r="AF545"/>
      <c r="AG545" t="inlineStr">
        <is>
          <t>AI mg/L</t>
        </is>
      </c>
      <c r="AH545"/>
      <c r="AI545"/>
      <c r="AJ545"/>
      <c r="AK545"/>
      <c r="AL545"/>
      <c r="AM545"/>
      <c r="AN545"/>
      <c r="AO545"/>
      <c r="AP545"/>
      <c r="AQ545"/>
      <c r="AR545"/>
      <c r="AS545"/>
      <c r="AT545"/>
      <c r="AU545"/>
      <c r="AV545"/>
      <c r="AW545"/>
      <c r="AX545" t="inlineStr">
        <is>
          <t>Mortality</t>
        </is>
      </c>
      <c r="AY545" t="inlineStr">
        <is>
          <t>Mortality</t>
        </is>
      </c>
      <c r="AZ545" t="inlineStr">
        <is>
          <t>LC50</t>
        </is>
      </c>
      <c r="BA545"/>
      <c r="BB545" t="n">
        <v>4.0</v>
      </c>
      <c r="BC545"/>
      <c r="BD545"/>
      <c r="BE545"/>
      <c r="BF545"/>
      <c r="BG545" t="inlineStr">
        <is>
          <t>Day(s)</t>
        </is>
      </c>
      <c r="BH545" t="inlineStr">
        <is>
          <t>Pure</t>
        </is>
      </c>
      <c r="BI545" t="inlineStr">
        <is>
          <t>DTXSID3020122</t>
        </is>
      </c>
      <c r="BJ545" t="inlineStr">
        <is>
          <t>10.1577/1548-8659(1962)91[175:TTOOPI]2.0.CO;2</t>
        </is>
      </c>
      <c r="BK545"/>
      <c r="BL545"/>
      <c r="BM545"/>
      <c r="BN545"/>
      <c r="BO545"/>
      <c r="BP545"/>
      <c r="BQ545"/>
      <c r="BR545"/>
      <c r="BS545"/>
      <c r="BT545" t="inlineStr">
        <is>
          <t>--</t>
        </is>
      </c>
      <c r="BU545"/>
      <c r="BV545"/>
      <c r="BW545"/>
      <c r="BX545"/>
      <c r="BY545"/>
      <c r="BZ545"/>
      <c r="CA545"/>
      <c r="CB545"/>
      <c r="CC545"/>
      <c r="CD545"/>
      <c r="CE545"/>
      <c r="CF545"/>
      <c r="CG545"/>
      <c r="CH545"/>
      <c r="CI545" t="inlineStr">
        <is>
          <t xml:space="preserve"> AERATION// CARRIER/ACETONE// CONTR/FOLLOWED APHA STANDARD METHODS// CONC/AS ACTIVE INGREDIENT// </t>
        </is>
      </c>
      <c r="CJ545" t="inlineStr">
        <is>
          <t xml:space="preserve">   AERATION// CARRIER/ACETONE// CONTR/FOLLOWED APHA STANDARD METHODS// CONC/AS ACTIVE INGREDIENT// </t>
        </is>
      </c>
      <c r="CK545" t="inlineStr">
        <is>
          <t>Pickering,Q.H., C. Henderson, and A.E. Lemke</t>
        </is>
      </c>
      <c r="CL545" t="n">
        <v>2893.0</v>
      </c>
      <c r="CM545" t="inlineStr">
        <is>
          <t>The Toxicity of Organic Phosphorus Insecticides to Different Species of Warmwater Fishes</t>
        </is>
      </c>
      <c r="CN545" t="inlineStr">
        <is>
          <t>Trans. Am. Fish. Soc.91:175-184</t>
        </is>
      </c>
      <c r="CO545" t="n">
        <v>1962.0</v>
      </c>
      <c r="CP545" t="inlineStr">
        <is>
          <t>Pickering,Q.H., C. Henderson, and A.E. Lemke (1962). The Toxicity of Organic Phosphorus Insecticides to Different Species of Warmwater Fishes. Trans. Am. Fish. Soc., 91, 175-184. doi:10.1577/1548-8659(1962)91[175:TTOOPI]2.0.CO;2. ECOREF#:2893</t>
        </is>
      </c>
    </row>
    <row r="546">
      <c r="A546" t="n">
        <v>86500.0</v>
      </c>
      <c r="B546" t="inlineStr">
        <is>
          <t>O,O-Dimethyl S-[(4-oxo-1,2,3-benzotriazin-3(4H)-yl)methyl] ester, Phosphorodithioic acid</t>
        </is>
      </c>
      <c r="C546"/>
      <c r="D546" t="inlineStr">
        <is>
          <t>Measured</t>
        </is>
      </c>
      <c r="E546" t="inlineStr">
        <is>
          <t>Not coded</t>
        </is>
      </c>
      <c r="F546"/>
      <c r="G546"/>
      <c r="H546"/>
      <c r="I546"/>
      <c r="J546"/>
      <c r="K546"/>
      <c r="L546" t="inlineStr">
        <is>
          <t>Pimephales promelas</t>
        </is>
      </c>
      <c r="M546" t="inlineStr">
        <is>
          <t>Fathead Minnow</t>
        </is>
      </c>
      <c r="N546"/>
      <c r="O546"/>
      <c r="P546"/>
      <c r="Q546"/>
      <c r="R546"/>
      <c r="S546"/>
      <c r="T546"/>
      <c r="U546"/>
      <c r="V546" t="inlineStr">
        <is>
          <t>Flow-through</t>
        </is>
      </c>
      <c r="W546" t="inlineStr">
        <is>
          <t>Fresh water</t>
        </is>
      </c>
      <c r="X546" t="inlineStr">
        <is>
          <t>Lab</t>
        </is>
      </c>
      <c r="Y546"/>
      <c r="Z546" t="inlineStr">
        <is>
          <t>Active ingredient</t>
        </is>
      </c>
      <c r="AA546"/>
      <c r="AB546" t="n">
        <v>0.065</v>
      </c>
      <c r="AC546"/>
      <c r="AD546" t="n">
        <v>0.05</v>
      </c>
      <c r="AE546"/>
      <c r="AF546" t="n">
        <v>0.083</v>
      </c>
      <c r="AG546" t="inlineStr">
        <is>
          <t>AI mg/L</t>
        </is>
      </c>
      <c r="AH546"/>
      <c r="AI546"/>
      <c r="AJ546"/>
      <c r="AK546"/>
      <c r="AL546"/>
      <c r="AM546"/>
      <c r="AN546"/>
      <c r="AO546"/>
      <c r="AP546"/>
      <c r="AQ546"/>
      <c r="AR546"/>
      <c r="AS546"/>
      <c r="AT546"/>
      <c r="AU546"/>
      <c r="AV546"/>
      <c r="AW546"/>
      <c r="AX546" t="inlineStr">
        <is>
          <t>Mortality</t>
        </is>
      </c>
      <c r="AY546" t="inlineStr">
        <is>
          <t>Mortality</t>
        </is>
      </c>
      <c r="AZ546" t="inlineStr">
        <is>
          <t>LC50</t>
        </is>
      </c>
      <c r="BA546"/>
      <c r="BB546" t="n">
        <v>4.0</v>
      </c>
      <c r="BC546"/>
      <c r="BD546"/>
      <c r="BE546"/>
      <c r="BF546"/>
      <c r="BG546" t="inlineStr">
        <is>
          <t>Day(s)</t>
        </is>
      </c>
      <c r="BH546"/>
      <c r="BI546" t="inlineStr">
        <is>
          <t>DTXSID3020122</t>
        </is>
      </c>
      <c r="BJ546" t="inlineStr">
        <is>
          <t>10.1007/BF01055420</t>
        </is>
      </c>
      <c r="BK546"/>
      <c r="BL546"/>
      <c r="BM546"/>
      <c r="BN546"/>
      <c r="BO546"/>
      <c r="BP546"/>
      <c r="BQ546"/>
      <c r="BR546"/>
      <c r="BS546"/>
      <c r="BT546" t="inlineStr">
        <is>
          <t>--</t>
        </is>
      </c>
      <c r="BU546"/>
      <c r="BV546"/>
      <c r="BW546"/>
      <c r="BX546"/>
      <c r="BY546"/>
      <c r="BZ546"/>
      <c r="CA546"/>
      <c r="CB546"/>
      <c r="CC546"/>
      <c r="CD546"/>
      <c r="CE546"/>
      <c r="CF546"/>
      <c r="CG546"/>
      <c r="CH546"/>
      <c r="CI546"/>
      <c r="CJ546"/>
      <c r="CK546" t="inlineStr">
        <is>
          <t>Holcombe,G.W., G.L. Phipps, A.H. Sulaiman, and A.D. Hoffman</t>
        </is>
      </c>
      <c r="CL546" t="n">
        <v>12665.0</v>
      </c>
      <c r="CM546" t="inlineStr">
        <is>
          <t>Simultaneous Multiple Species Testing: Acute Toxicity of 13 Chemicals to 12 Diverse Freshwater Amphibian, Fish, and Invertebrate Families</t>
        </is>
      </c>
      <c r="CN546" t="inlineStr">
        <is>
          <t>Arch. Environ. Contam. Toxicol.16:697-710</t>
        </is>
      </c>
      <c r="CO546" t="n">
        <v>1987.0</v>
      </c>
      <c r="CP546" t="inlineStr">
        <is>
          <t>Holcombe,G.W., G.L. Phipps, A.H. Sulaiman, and A.D. Hoffman (1987). Simultaneous Multiple Species Testing: Acute Toxicity of 13 Chemicals to 12 Diverse Freshwater Amphibian, Fish, and Invertebrate Families. Arch. Environ. Contam. Toxicol., 16, 697-710. doi:10.1007/BF01055420. ECOREF#:12665</t>
        </is>
      </c>
    </row>
    <row r="547">
      <c r="A547" t="n">
        <v>86500.0</v>
      </c>
      <c r="B547" t="inlineStr">
        <is>
          <t>O,O-Dimethyl S-[(4-oxo-1,2,3-benzotriazin-3(4H)-yl)methyl] ester, Phosphorodithioic acid</t>
        </is>
      </c>
      <c r="C547"/>
      <c r="D547" t="inlineStr">
        <is>
          <t>Unmeasured</t>
        </is>
      </c>
      <c r="E547" t="inlineStr">
        <is>
          <t>Not coded</t>
        </is>
      </c>
      <c r="F547"/>
      <c r="G547" t="n">
        <v>18.3</v>
      </c>
      <c r="H547"/>
      <c r="I547"/>
      <c r="J547"/>
      <c r="K547"/>
      <c r="L547" t="inlineStr">
        <is>
          <t>Pimephales promelas</t>
        </is>
      </c>
      <c r="M547" t="inlineStr">
        <is>
          <t>Fathead Minnow</t>
        </is>
      </c>
      <c r="N547"/>
      <c r="O547"/>
      <c r="P547"/>
      <c r="Q547"/>
      <c r="R547"/>
      <c r="S547"/>
      <c r="T547"/>
      <c r="U547"/>
      <c r="V547" t="inlineStr">
        <is>
          <t>Static</t>
        </is>
      </c>
      <c r="W547" t="inlineStr">
        <is>
          <t>Fresh water</t>
        </is>
      </c>
      <c r="X547" t="inlineStr">
        <is>
          <t>Lab</t>
        </is>
      </c>
      <c r="Y547"/>
      <c r="Z547" t="inlineStr">
        <is>
          <t>Formulation</t>
        </is>
      </c>
      <c r="AA547"/>
      <c r="AB547" t="n">
        <v>0.92</v>
      </c>
      <c r="AC547"/>
      <c r="AD547"/>
      <c r="AE547"/>
      <c r="AF547"/>
      <c r="AG547" t="inlineStr">
        <is>
          <t>AI mg/L</t>
        </is>
      </c>
      <c r="AH547"/>
      <c r="AI547"/>
      <c r="AJ547"/>
      <c r="AK547"/>
      <c r="AL547"/>
      <c r="AM547"/>
      <c r="AN547"/>
      <c r="AO547"/>
      <c r="AP547"/>
      <c r="AQ547"/>
      <c r="AR547"/>
      <c r="AS547"/>
      <c r="AT547"/>
      <c r="AU547"/>
      <c r="AV547"/>
      <c r="AW547"/>
      <c r="AX547" t="inlineStr">
        <is>
          <t>Mortality</t>
        </is>
      </c>
      <c r="AY547" t="inlineStr">
        <is>
          <t>Mortality</t>
        </is>
      </c>
      <c r="AZ547" t="inlineStr">
        <is>
          <t>LC50</t>
        </is>
      </c>
      <c r="BA547"/>
      <c r="BB547" t="n">
        <v>4.0</v>
      </c>
      <c r="BC547"/>
      <c r="BD547"/>
      <c r="BE547"/>
      <c r="BF547"/>
      <c r="BG547" t="inlineStr">
        <is>
          <t>Day(s)</t>
        </is>
      </c>
      <c r="BH547" t="inlineStr">
        <is>
          <t>Commercial</t>
        </is>
      </c>
      <c r="BI547" t="inlineStr">
        <is>
          <t>DTXSID3020122</t>
        </is>
      </c>
      <c r="BJ547"/>
      <c r="BK547"/>
      <c r="BL547"/>
      <c r="BM547"/>
      <c r="BN547"/>
      <c r="BO547"/>
      <c r="BP547"/>
      <c r="BQ547"/>
      <c r="BR547"/>
      <c r="BS547"/>
      <c r="BT547" t="inlineStr">
        <is>
          <t>--</t>
        </is>
      </c>
      <c r="BU547"/>
      <c r="BV547"/>
      <c r="BW547"/>
      <c r="BX547"/>
      <c r="BY547"/>
      <c r="BZ547"/>
      <c r="CA547"/>
      <c r="CB547"/>
      <c r="CC547"/>
      <c r="CD547"/>
      <c r="CE547"/>
      <c r="CF547"/>
      <c r="CG547"/>
      <c r="CH547"/>
      <c r="CI547" t="inlineStr">
        <is>
          <t xml:space="preserve"> EMULSIBLE CONCENTRATE// </t>
        </is>
      </c>
      <c r="CJ547" t="inlineStr">
        <is>
          <t xml:space="preserve">   EMULSIBLE CONCENTRATE// </t>
        </is>
      </c>
      <c r="CK547" t="inlineStr">
        <is>
          <t>Henderson,C., Q.H. Pickering, and C.M. Tarzwell</t>
        </is>
      </c>
      <c r="CL547" t="n">
        <v>936.0</v>
      </c>
      <c r="CM547" t="inlineStr">
        <is>
          <t>The Toxicity of Organic Phosphorus and Chlorinated Hydrocarbon Insecticides to Fish</t>
        </is>
      </c>
      <c r="CN547" t="inlineStr">
        <is>
          <t>In: C.M.Tarzwell (Ed.), Biological Problems in Water Pollution, Trans.2nd Seminar, April 20-24,1959, Tech.Rep.W60-3, U.S.Public Health Service, R.A.Taft Sanitary Engineering Center, Cincinnati, OH:76-88</t>
        </is>
      </c>
      <c r="CO547" t="n">
        <v>1960.0</v>
      </c>
      <c r="CP547" t="inlineStr">
        <is>
          <t>Henderson,C., Q.H. Pickering, and C.M. Tarzwell (1960). The Toxicity of Organic Phosphorus and Chlorinated Hydrocarbon Insecticides to Fish. In: C.M.Tarzwell (Ed.), Biological Problems in Water Pollution, Trans.2nd Seminar, April 20-24,1959, Tech.Rep.W60-3, U.S.Public Health Service, R.A.Taft Sanitary Engineering Center, Cincinnati, OH, 76-88. ECOREF#:936</t>
        </is>
      </c>
    </row>
    <row r="548">
      <c r="A548" t="n">
        <v>86500.0</v>
      </c>
      <c r="B548" t="inlineStr">
        <is>
          <t>O,O-Dimethyl S-[(4-oxo-1,2,3-benzotriazin-3(4H)-yl)methyl] ester, Phosphorodithioic acid</t>
        </is>
      </c>
      <c r="C548"/>
      <c r="D548" t="inlineStr">
        <is>
          <t>Measured</t>
        </is>
      </c>
      <c r="E548" t="inlineStr">
        <is>
          <t>Not coded</t>
        </is>
      </c>
      <c r="F548"/>
      <c r="G548" t="n">
        <v>91.0</v>
      </c>
      <c r="H548"/>
      <c r="I548"/>
      <c r="J548"/>
      <c r="K548"/>
      <c r="L548" t="inlineStr">
        <is>
          <t>Pimephales promelas</t>
        </is>
      </c>
      <c r="M548" t="inlineStr">
        <is>
          <t>Fathead Minnow</t>
        </is>
      </c>
      <c r="N548"/>
      <c r="O548"/>
      <c r="P548"/>
      <c r="Q548"/>
      <c r="R548" t="n">
        <v>70.0</v>
      </c>
      <c r="S548"/>
      <c r="T548" t="n">
        <v>74.0</v>
      </c>
      <c r="U548" t="inlineStr">
        <is>
          <t>Day(s)</t>
        </is>
      </c>
      <c r="V548" t="inlineStr">
        <is>
          <t>Flow-through</t>
        </is>
      </c>
      <c r="W548" t="inlineStr">
        <is>
          <t>Fresh water</t>
        </is>
      </c>
      <c r="X548" t="inlineStr">
        <is>
          <t>Lab</t>
        </is>
      </c>
      <c r="Y548"/>
      <c r="Z548" t="inlineStr">
        <is>
          <t>Active ingredient</t>
        </is>
      </c>
      <c r="AA548"/>
      <c r="AB548" t="n">
        <v>0.064</v>
      </c>
      <c r="AC548"/>
      <c r="AD548" t="n">
        <v>0.05</v>
      </c>
      <c r="AE548"/>
      <c r="AF548" t="n">
        <v>0.083</v>
      </c>
      <c r="AG548" t="inlineStr">
        <is>
          <t>AI mg/L</t>
        </is>
      </c>
      <c r="AH548"/>
      <c r="AI548"/>
      <c r="AJ548"/>
      <c r="AK548"/>
      <c r="AL548"/>
      <c r="AM548"/>
      <c r="AN548"/>
      <c r="AO548"/>
      <c r="AP548"/>
      <c r="AQ548"/>
      <c r="AR548"/>
      <c r="AS548"/>
      <c r="AT548"/>
      <c r="AU548"/>
      <c r="AV548"/>
      <c r="AW548"/>
      <c r="AX548" t="inlineStr">
        <is>
          <t>Mortality</t>
        </is>
      </c>
      <c r="AY548" t="inlineStr">
        <is>
          <t>Mortality</t>
        </is>
      </c>
      <c r="AZ548" t="inlineStr">
        <is>
          <t>LC50</t>
        </is>
      </c>
      <c r="BA548"/>
      <c r="BB548" t="n">
        <v>4.0</v>
      </c>
      <c r="BC548"/>
      <c r="BD548"/>
      <c r="BE548"/>
      <c r="BF548"/>
      <c r="BG548" t="inlineStr">
        <is>
          <t>Day(s)</t>
        </is>
      </c>
      <c r="BH548" t="inlineStr">
        <is>
          <t>Pure</t>
        </is>
      </c>
      <c r="BI548" t="inlineStr">
        <is>
          <t>DTXSID3020122</t>
        </is>
      </c>
      <c r="BJ548"/>
      <c r="BK548"/>
      <c r="BL548"/>
      <c r="BM548"/>
      <c r="BN548"/>
      <c r="BO548"/>
      <c r="BP548"/>
      <c r="BQ548"/>
      <c r="BR548"/>
      <c r="BS548"/>
      <c r="BT548" t="inlineStr">
        <is>
          <t>--</t>
        </is>
      </c>
      <c r="BU548"/>
      <c r="BV548"/>
      <c r="BW548"/>
      <c r="BX548"/>
      <c r="BY548"/>
      <c r="BZ548"/>
      <c r="CA548"/>
      <c r="CB548"/>
      <c r="CC548"/>
      <c r="CD548"/>
      <c r="CE548"/>
      <c r="CF548"/>
      <c r="CG548"/>
      <c r="CH548"/>
      <c r="CI548" t="inlineStr">
        <is>
          <t xml:space="preserve"> Effect data were not recorded.  Individual lengths and weights of the test fish were not recorded; however, the calculated mean weight was 0.21 g.  Samples were not taken at 0 hr for determination of toxicant concentrations.  The </t>
        </is>
      </c>
      <c r="CJ548" t="inlineStr">
        <is>
          <t xml:space="preserve">   Effect data were not recorded.  Individual lengths and weights of the test fish were not recorded; however, the calculated mean weight was 0.21 g.  Samples were not taken at 0 hr for determination of toxicant concentrations.  The </t>
        </is>
      </c>
      <c r="CK548" t="inlineStr">
        <is>
          <t>Geiger,D.L., L.T. Brooke, and D.J. Call</t>
        </is>
      </c>
      <c r="CL548" t="n">
        <v>3217.0</v>
      </c>
      <c r="CM548" t="inlineStr">
        <is>
          <t>Acute Toxicities of Organic Chemicals to Fathead Minnows (Pimephales promelas), Volume V</t>
        </is>
      </c>
      <c r="CN548" t="inlineStr">
        <is>
          <t>Center for Lake Superior Environmental Studies, University of Wisconsin, Superior, WI:332 p.</t>
        </is>
      </c>
      <c r="CO548" t="n">
        <v>1990.0</v>
      </c>
      <c r="CP548" t="inlineStr">
        <is>
          <t>Geiger,D.L., L.T. Brooke, and D.J. Call (1990). Acute Toxicities of Organic Chemicals to Fathead Minnows (Pimephales promelas), Volume V. Center for Lake Superior Environmental Studies, University of Wisconsin, Superior, WI, 332 p. ECOREF#:3217</t>
        </is>
      </c>
    </row>
    <row r="549">
      <c r="A549" t="n">
        <v>86500.0</v>
      </c>
      <c r="B549" t="inlineStr">
        <is>
          <t>O,O-Dimethyl S-[(4-oxo-1,2,3-benzotriazin-3(4H)-yl)methyl] ester, Phosphorodithioic acid</t>
        </is>
      </c>
      <c r="C549" t="inlineStr">
        <is>
          <t>Technical grade, technical product, technical formulation</t>
        </is>
      </c>
      <c r="D549" t="inlineStr">
        <is>
          <t>Unmeasured</t>
        </is>
      </c>
      <c r="E549" t="inlineStr">
        <is>
          <t>Not coded</t>
        </is>
      </c>
      <c r="F549"/>
      <c r="G549" t="n">
        <v>93.0</v>
      </c>
      <c r="H549"/>
      <c r="I549"/>
      <c r="J549"/>
      <c r="K549"/>
      <c r="L549" t="inlineStr">
        <is>
          <t>Pimephales promelas</t>
        </is>
      </c>
      <c r="M549" t="inlineStr">
        <is>
          <t>Fathead Minnow</t>
        </is>
      </c>
      <c r="N549"/>
      <c r="O549"/>
      <c r="P549"/>
      <c r="Q549"/>
      <c r="R549"/>
      <c r="S549"/>
      <c r="T549"/>
      <c r="U549"/>
      <c r="V549" t="inlineStr">
        <is>
          <t>Renewal</t>
        </is>
      </c>
      <c r="W549" t="inlineStr">
        <is>
          <t>Fresh water</t>
        </is>
      </c>
      <c r="X549" t="inlineStr">
        <is>
          <t>Lab</t>
        </is>
      </c>
      <c r="Y549"/>
      <c r="Z549" t="inlineStr">
        <is>
          <t>Active ingredient</t>
        </is>
      </c>
      <c r="AA549"/>
      <c r="AB549" t="n">
        <v>3.26</v>
      </c>
      <c r="AC549"/>
      <c r="AD549"/>
      <c r="AE549"/>
      <c r="AF549"/>
      <c r="AG549" t="inlineStr">
        <is>
          <t>AI mg/L</t>
        </is>
      </c>
      <c r="AH549"/>
      <c r="AI549"/>
      <c r="AJ549"/>
      <c r="AK549"/>
      <c r="AL549"/>
      <c r="AM549"/>
      <c r="AN549"/>
      <c r="AO549"/>
      <c r="AP549"/>
      <c r="AQ549"/>
      <c r="AR549"/>
      <c r="AS549"/>
      <c r="AT549"/>
      <c r="AU549"/>
      <c r="AV549"/>
      <c r="AW549"/>
      <c r="AX549" t="inlineStr">
        <is>
          <t>Mortality</t>
        </is>
      </c>
      <c r="AY549" t="inlineStr">
        <is>
          <t>Mortality</t>
        </is>
      </c>
      <c r="AZ549" t="inlineStr">
        <is>
          <t>LC50</t>
        </is>
      </c>
      <c r="BA549"/>
      <c r="BB549" t="n">
        <v>4.0</v>
      </c>
      <c r="BC549"/>
      <c r="BD549"/>
      <c r="BE549"/>
      <c r="BF549"/>
      <c r="BG549" t="inlineStr">
        <is>
          <t>Day(s)</t>
        </is>
      </c>
      <c r="BH549" t="inlineStr">
        <is>
          <t>Pure</t>
        </is>
      </c>
      <c r="BI549" t="inlineStr">
        <is>
          <t>DTXSID3020122</t>
        </is>
      </c>
      <c r="BJ549"/>
      <c r="BK549"/>
      <c r="BL549"/>
      <c r="BM549"/>
      <c r="BN549"/>
      <c r="BO549"/>
      <c r="BP549"/>
      <c r="BQ549"/>
      <c r="BR549"/>
      <c r="BS549"/>
      <c r="BT549" t="inlineStr">
        <is>
          <t>--</t>
        </is>
      </c>
      <c r="BU549"/>
      <c r="BV549"/>
      <c r="BW549"/>
      <c r="BX549"/>
      <c r="BY549"/>
      <c r="BZ549"/>
      <c r="CA549"/>
      <c r="CB549"/>
      <c r="CC549"/>
      <c r="CD549"/>
      <c r="CE549"/>
      <c r="CF549"/>
      <c r="CG549"/>
      <c r="CH549"/>
      <c r="CI549"/>
      <c r="CJ549"/>
      <c r="CK549" t="inlineStr">
        <is>
          <t>Adelman,I.R., and L.L.,Jr. Smith</t>
        </is>
      </c>
      <c r="CL549" t="n">
        <v>2145.0</v>
      </c>
      <c r="CM549" t="inlineStr">
        <is>
          <t>Standard Test Fish Development.  Part I.  Fathead Minnows (Pimephales promelas) and Goldfish (Carassius auratus) as Standard Fish in Bioassays and Their Reaction to Potential Reference Toxicants</t>
        </is>
      </c>
      <c r="CN549" t="inlineStr">
        <is>
          <t>EPA-600/3-76-061A, U.S.EPA, Duluth, MN:77 p.</t>
        </is>
      </c>
      <c r="CO549" t="n">
        <v>1976.0</v>
      </c>
      <c r="CP549" t="inlineStr">
        <is>
          <t>Adelman,I.R., and L.L.,Jr. Smith (1976). Standard Test Fish Development.  Part I.  Fathead Minnows (Pimephales promelas) and Goldfish (Carassius auratus) as Standard Fish in Bioassays and Their Reaction to Potential Reference Toxicants. EPA-600/3-76-061A, U.S.EPA, Duluth, MN, 77 p. ECOREF#:2145</t>
        </is>
      </c>
    </row>
    <row r="550">
      <c r="A550" t="n">
        <v>86500.0</v>
      </c>
      <c r="B550" t="inlineStr">
        <is>
          <t>O,O-Dimethyl S-[(4-oxo-1,2,3-benzotriazin-3(4H)-yl)methyl] ester, Phosphorodithioic acid</t>
        </is>
      </c>
      <c r="C550" t="inlineStr">
        <is>
          <t>Technical grade, technical product, technical formulation</t>
        </is>
      </c>
      <c r="D550" t="inlineStr">
        <is>
          <t>Unmeasured</t>
        </is>
      </c>
      <c r="E550" t="inlineStr">
        <is>
          <t>Not coded</t>
        </is>
      </c>
      <c r="F550"/>
      <c r="G550" t="n">
        <v>93.0</v>
      </c>
      <c r="H550"/>
      <c r="I550"/>
      <c r="J550"/>
      <c r="K550"/>
      <c r="L550" t="inlineStr">
        <is>
          <t>Pimephales promelas</t>
        </is>
      </c>
      <c r="M550" t="inlineStr">
        <is>
          <t>Fathead Minnow</t>
        </is>
      </c>
      <c r="N550"/>
      <c r="O550"/>
      <c r="P550" t="n">
        <v>11.0</v>
      </c>
      <c r="Q550"/>
      <c r="R550"/>
      <c r="S550"/>
      <c r="T550"/>
      <c r="U550" t="inlineStr">
        <is>
          <t>Week(s)</t>
        </is>
      </c>
      <c r="V550" t="inlineStr">
        <is>
          <t>Renewal</t>
        </is>
      </c>
      <c r="W550" t="inlineStr">
        <is>
          <t>Fresh water</t>
        </is>
      </c>
      <c r="X550" t="inlineStr">
        <is>
          <t>Lab</t>
        </is>
      </c>
      <c r="Y550"/>
      <c r="Z550" t="inlineStr">
        <is>
          <t>Active ingredient</t>
        </is>
      </c>
      <c r="AA550"/>
      <c r="AB550" t="n">
        <v>1.46</v>
      </c>
      <c r="AC550"/>
      <c r="AD550"/>
      <c r="AE550"/>
      <c r="AF550"/>
      <c r="AG550" t="inlineStr">
        <is>
          <t>AI mg/L</t>
        </is>
      </c>
      <c r="AH550"/>
      <c r="AI550"/>
      <c r="AJ550"/>
      <c r="AK550"/>
      <c r="AL550"/>
      <c r="AM550"/>
      <c r="AN550"/>
      <c r="AO550"/>
      <c r="AP550"/>
      <c r="AQ550"/>
      <c r="AR550"/>
      <c r="AS550"/>
      <c r="AT550"/>
      <c r="AU550"/>
      <c r="AV550"/>
      <c r="AW550"/>
      <c r="AX550" t="inlineStr">
        <is>
          <t>Mortality</t>
        </is>
      </c>
      <c r="AY550" t="inlineStr">
        <is>
          <t>Mortality</t>
        </is>
      </c>
      <c r="AZ550" t="inlineStr">
        <is>
          <t>LC50</t>
        </is>
      </c>
      <c r="BA550"/>
      <c r="BB550" t="n">
        <v>4.0</v>
      </c>
      <c r="BC550"/>
      <c r="BD550"/>
      <c r="BE550"/>
      <c r="BF550"/>
      <c r="BG550" t="inlineStr">
        <is>
          <t>Day(s)</t>
        </is>
      </c>
      <c r="BH550" t="inlineStr">
        <is>
          <t>Pure</t>
        </is>
      </c>
      <c r="BI550" t="inlineStr">
        <is>
          <t>DTXSID3020122</t>
        </is>
      </c>
      <c r="BJ550"/>
      <c r="BK550"/>
      <c r="BL550"/>
      <c r="BM550"/>
      <c r="BN550"/>
      <c r="BO550"/>
      <c r="BP550"/>
      <c r="BQ550"/>
      <c r="BR550"/>
      <c r="BS550"/>
      <c r="BT550" t="inlineStr">
        <is>
          <t>--</t>
        </is>
      </c>
      <c r="BU550"/>
      <c r="BV550"/>
      <c r="BW550"/>
      <c r="BX550"/>
      <c r="BY550"/>
      <c r="BZ550"/>
      <c r="CA550"/>
      <c r="CB550"/>
      <c r="CC550"/>
      <c r="CD550"/>
      <c r="CE550"/>
      <c r="CF550"/>
      <c r="CG550"/>
      <c r="CH550"/>
      <c r="CI550"/>
      <c r="CJ550"/>
      <c r="CK550" t="inlineStr">
        <is>
          <t>Adelman,I.R., and L.L.,Jr. Smith</t>
        </is>
      </c>
      <c r="CL550" t="n">
        <v>2145.0</v>
      </c>
      <c r="CM550" t="inlineStr">
        <is>
          <t>Standard Test Fish Development.  Part I.  Fathead Minnows (Pimephales promelas) and Goldfish (Carassius auratus) as Standard Fish in Bioassays and Their Reaction to Potential Reference Toxicants</t>
        </is>
      </c>
      <c r="CN550" t="inlineStr">
        <is>
          <t>EPA-600/3-76-061A, U.S.EPA, Duluth, MN:77 p.</t>
        </is>
      </c>
      <c r="CO550" t="n">
        <v>1976.0</v>
      </c>
      <c r="CP550" t="inlineStr">
        <is>
          <t>Adelman,I.R., and L.L.,Jr. Smith (1976). Standard Test Fish Development.  Part I.  Fathead Minnows (Pimephales promelas) and Goldfish (Carassius auratus) as Standard Fish in Bioassays and Their Reaction to Potential Reference Toxicants. EPA-600/3-76-061A, U.S.EPA, Duluth, MN, 77 p. ECOREF#:2145</t>
        </is>
      </c>
    </row>
    <row r="551">
      <c r="A551" t="n">
        <v>86500.0</v>
      </c>
      <c r="B551" t="inlineStr">
        <is>
          <t>O,O-Dimethyl S-[(4-oxo-1,2,3-benzotriazin-3(4H)-yl)methyl] ester, Phosphorodithioic acid</t>
        </is>
      </c>
      <c r="C551"/>
      <c r="D551" t="inlineStr">
        <is>
          <t>Unmeasured</t>
        </is>
      </c>
      <c r="E551" t="inlineStr">
        <is>
          <t>Not coded</t>
        </is>
      </c>
      <c r="F551"/>
      <c r="G551" t="n">
        <v>24.0</v>
      </c>
      <c r="H551"/>
      <c r="I551"/>
      <c r="J551"/>
      <c r="K551"/>
      <c r="L551" t="inlineStr">
        <is>
          <t>Pimephales promelas</t>
        </is>
      </c>
      <c r="M551" t="inlineStr">
        <is>
          <t>Fathead Minnow</t>
        </is>
      </c>
      <c r="N551" t="inlineStr">
        <is>
          <t>Adult</t>
        </is>
      </c>
      <c r="O551"/>
      <c r="P551"/>
      <c r="Q551"/>
      <c r="R551"/>
      <c r="S551"/>
      <c r="T551"/>
      <c r="U551"/>
      <c r="V551" t="inlineStr">
        <is>
          <t xml:space="preserve">Lentic </t>
        </is>
      </c>
      <c r="W551" t="inlineStr">
        <is>
          <t>Fresh water</t>
        </is>
      </c>
      <c r="X551" t="inlineStr">
        <is>
          <t>Field artificial</t>
        </is>
      </c>
      <c r="Y551" t="n">
        <v>6.0</v>
      </c>
      <c r="Z551" t="inlineStr">
        <is>
          <t>Active ingredient</t>
        </is>
      </c>
      <c r="AA551"/>
      <c r="AB551" t="n">
        <v>0.03847</v>
      </c>
      <c r="AC551"/>
      <c r="AD551" t="n">
        <v>0.01098</v>
      </c>
      <c r="AE551"/>
      <c r="AF551" t="n">
        <v>0.51374</v>
      </c>
      <c r="AG551" t="inlineStr">
        <is>
          <t>AI mg/L</t>
        </is>
      </c>
      <c r="AH551"/>
      <c r="AI551"/>
      <c r="AJ551"/>
      <c r="AK551"/>
      <c r="AL551"/>
      <c r="AM551"/>
      <c r="AN551"/>
      <c r="AO551"/>
      <c r="AP551"/>
      <c r="AQ551"/>
      <c r="AR551"/>
      <c r="AS551"/>
      <c r="AT551"/>
      <c r="AU551"/>
      <c r="AV551"/>
      <c r="AW551"/>
      <c r="AX551" t="inlineStr">
        <is>
          <t>Mortality</t>
        </is>
      </c>
      <c r="AY551" t="inlineStr">
        <is>
          <t>Mortality</t>
        </is>
      </c>
      <c r="AZ551" t="inlineStr">
        <is>
          <t>LC50</t>
        </is>
      </c>
      <c r="BA551"/>
      <c r="BB551" t="n">
        <v>4.0</v>
      </c>
      <c r="BC551"/>
      <c r="BD551"/>
      <c r="BE551"/>
      <c r="BF551"/>
      <c r="BG551" t="inlineStr">
        <is>
          <t>Day(s)</t>
        </is>
      </c>
      <c r="BH551" t="inlineStr">
        <is>
          <t>Active ingredient</t>
        </is>
      </c>
      <c r="BI551" t="inlineStr">
        <is>
          <t>DTXSID3020122</t>
        </is>
      </c>
      <c r="BJ551"/>
      <c r="BK551" t="inlineStr">
        <is>
          <t>MICROCOSM</t>
        </is>
      </c>
      <c r="BL551"/>
      <c r="BM551"/>
      <c r="BN551"/>
      <c r="BO551"/>
      <c r="BP551"/>
      <c r="BQ551"/>
      <c r="BR551"/>
      <c r="BS551"/>
      <c r="BT551" t="inlineStr">
        <is>
          <t>--</t>
        </is>
      </c>
      <c r="BU551"/>
      <c r="BV551"/>
      <c r="BW551"/>
      <c r="BX551"/>
      <c r="BY551"/>
      <c r="BZ551"/>
      <c r="CA551"/>
      <c r="CB551"/>
      <c r="CC551"/>
      <c r="CD551"/>
      <c r="CE551"/>
      <c r="CF551"/>
      <c r="CG551"/>
      <c r="CH551"/>
      <c r="CI551" t="inlineStr">
        <is>
          <t xml:space="preserve"> TESTID/14//MSMT/NR//DOSES/0.1/1.0/5.0/10.0/100 UG/L//SOURCE/COM//WTINT/NR//DNUM/6//SEX/B//TMETH/NR//STYPE/CHRONIC//ETIME/21 D//SAMPN/NR//WTAT/NR//INTAKE/NR//COMPEP/NR//LD/NR//DW/NR//STST/NR//HMA/NR//NA/NR//CL/NR//DIC/NR//CA/NR//POT/NR//MG/NR//SO4/NR//SULF/NR//</t>
        </is>
      </c>
      <c r="CJ551" t="inlineStr">
        <is>
          <t>SOURCE/COMMERCIAL//HAB/ABOVE GROUND ARTIFICIAL POND,STEEL SIDES,PVC LINER-PIPING //SUBSTR/NATURAL SEDIMENT FROM MARSH,50% COVERAGE//LOC/GUELPH TURF GRASS INSTITUTE//   TESTID/14//MSMT/NR//DOSES/0.1/1.0/5.0/10.0/100 UG/L//SOURCE/COM//WTINT/NR//DNUM/6//SEX/B//TMETH/NR//STYPE/CHRONIC//ETIME/21 D//SAMPN/NR//WTAT/NR//INTAKE/NR//COMPEP/NR//LD/NR//DW/NR//STST/NR//HMA/NR//NA/NR//CL/NR//DIC/NR//CA/NR//POT/NR//MG/NR//SO4/NR//SULF/NR//</t>
        </is>
      </c>
      <c r="CK551" t="inlineStr">
        <is>
          <t>Takacs,P.</t>
        </is>
      </c>
      <c r="CL551" t="n">
        <v>86345.0</v>
      </c>
      <c r="CM551" t="inlineStr">
        <is>
          <t>Evaluation of Probabilistic Ecological Risk Assessment Methodology Using Aquatic Microcosms and Azinphos-Methyl</t>
        </is>
      </c>
      <c r="CN551" t="inlineStr">
        <is>
          <t>M.S.Thesis, Univ.of Guelph, Ontario, Canada:211 p.</t>
        </is>
      </c>
      <c r="CO551" t="n">
        <v>1999.0</v>
      </c>
      <c r="CP551" t="inlineStr">
        <is>
          <t>Takacs,P. (1999). Evaluation of Probabilistic Ecological Risk Assessment Methodology Using Aquatic Microcosms and Azinphos-Methyl. M.S.Thesis, Univ.of Guelph, Ontario, Canada, 211 p. ECOREF#:86345</t>
        </is>
      </c>
    </row>
    <row r="552">
      <c r="A552" t="n">
        <v>86500.0</v>
      </c>
      <c r="B552" t="inlineStr">
        <is>
          <t>O,O-Dimethyl S-[(4-oxo-1,2,3-benzotriazin-3(4H)-yl)methyl] ester, Phosphorodithioic acid</t>
        </is>
      </c>
      <c r="C552" t="inlineStr">
        <is>
          <t>Technical grade, technical product, technical formulation</t>
        </is>
      </c>
      <c r="D552" t="inlineStr">
        <is>
          <t>Unmeasured</t>
        </is>
      </c>
      <c r="E552" t="inlineStr">
        <is>
          <t>Not coded</t>
        </is>
      </c>
      <c r="F552"/>
      <c r="G552" t="n">
        <v>93.0</v>
      </c>
      <c r="H552"/>
      <c r="I552"/>
      <c r="J552"/>
      <c r="K552"/>
      <c r="L552" t="inlineStr">
        <is>
          <t>Pimephales promelas</t>
        </is>
      </c>
      <c r="M552" t="inlineStr">
        <is>
          <t>Fathead Minnow</t>
        </is>
      </c>
      <c r="N552"/>
      <c r="O552"/>
      <c r="P552"/>
      <c r="Q552"/>
      <c r="R552"/>
      <c r="S552"/>
      <c r="T552"/>
      <c r="U552"/>
      <c r="V552" t="inlineStr">
        <is>
          <t>Renewal</t>
        </is>
      </c>
      <c r="W552" t="inlineStr">
        <is>
          <t>Fresh water</t>
        </is>
      </c>
      <c r="X552" t="inlineStr">
        <is>
          <t>Lab</t>
        </is>
      </c>
      <c r="Y552"/>
      <c r="Z552" t="inlineStr">
        <is>
          <t>Active ingredient</t>
        </is>
      </c>
      <c r="AA552"/>
      <c r="AB552" t="n">
        <v>1.98</v>
      </c>
      <c r="AC552"/>
      <c r="AD552"/>
      <c r="AE552"/>
      <c r="AF552"/>
      <c r="AG552" t="inlineStr">
        <is>
          <t>AI mg/L</t>
        </is>
      </c>
      <c r="AH552"/>
      <c r="AI552"/>
      <c r="AJ552"/>
      <c r="AK552"/>
      <c r="AL552"/>
      <c r="AM552"/>
      <c r="AN552"/>
      <c r="AO552"/>
      <c r="AP552"/>
      <c r="AQ552"/>
      <c r="AR552"/>
      <c r="AS552"/>
      <c r="AT552"/>
      <c r="AU552"/>
      <c r="AV552"/>
      <c r="AW552"/>
      <c r="AX552" t="inlineStr">
        <is>
          <t>Mortality</t>
        </is>
      </c>
      <c r="AY552" t="inlineStr">
        <is>
          <t>Mortality</t>
        </is>
      </c>
      <c r="AZ552" t="inlineStr">
        <is>
          <t>LC50</t>
        </is>
      </c>
      <c r="BA552"/>
      <c r="BB552" t="n">
        <v>4.0</v>
      </c>
      <c r="BC552"/>
      <c r="BD552"/>
      <c r="BE552"/>
      <c r="BF552"/>
      <c r="BG552" t="inlineStr">
        <is>
          <t>Day(s)</t>
        </is>
      </c>
      <c r="BH552" t="inlineStr">
        <is>
          <t>Pure</t>
        </is>
      </c>
      <c r="BI552" t="inlineStr">
        <is>
          <t>DTXSID3020122</t>
        </is>
      </c>
      <c r="BJ552"/>
      <c r="BK552"/>
      <c r="BL552"/>
      <c r="BM552"/>
      <c r="BN552"/>
      <c r="BO552"/>
      <c r="BP552"/>
      <c r="BQ552"/>
      <c r="BR552"/>
      <c r="BS552"/>
      <c r="BT552" t="inlineStr">
        <is>
          <t>--</t>
        </is>
      </c>
      <c r="BU552"/>
      <c r="BV552"/>
      <c r="BW552"/>
      <c r="BX552"/>
      <c r="BY552"/>
      <c r="BZ552"/>
      <c r="CA552"/>
      <c r="CB552"/>
      <c r="CC552"/>
      <c r="CD552"/>
      <c r="CE552"/>
      <c r="CF552"/>
      <c r="CG552"/>
      <c r="CH552"/>
      <c r="CI552"/>
      <c r="CJ552"/>
      <c r="CK552" t="inlineStr">
        <is>
          <t>Adelman,I.R., and L.L.,Jr. Smith</t>
        </is>
      </c>
      <c r="CL552" t="n">
        <v>2145.0</v>
      </c>
      <c r="CM552" t="inlineStr">
        <is>
          <t>Standard Test Fish Development.  Part I.  Fathead Minnows (Pimephales promelas) and Goldfish (Carassius auratus) as Standard Fish in Bioassays and Their Reaction to Potential Reference Toxicants</t>
        </is>
      </c>
      <c r="CN552" t="inlineStr">
        <is>
          <t>EPA-600/3-76-061A, U.S.EPA, Duluth, MN:77 p.</t>
        </is>
      </c>
      <c r="CO552" t="n">
        <v>1976.0</v>
      </c>
      <c r="CP552" t="inlineStr">
        <is>
          <t>Adelman,I.R., and L.L.,Jr. Smith (1976). Standard Test Fish Development.  Part I.  Fathead Minnows (Pimephales promelas) and Goldfish (Carassius auratus) as Standard Fish in Bioassays and Their Reaction to Potential Reference Toxicants. EPA-600/3-76-061A, U.S.EPA, Duluth, MN, 77 p. ECOREF#:2145</t>
        </is>
      </c>
    </row>
    <row r="553">
      <c r="A553" t="n">
        <v>86500.0</v>
      </c>
      <c r="B553" t="inlineStr">
        <is>
          <t>O,O-Dimethyl S-[(4-oxo-1,2,3-benzotriazin-3(4H)-yl)methyl] ester, Phosphorodithioic acid</t>
        </is>
      </c>
      <c r="C553" t="inlineStr">
        <is>
          <t>Technical grade, technical product, technical formulation</t>
        </is>
      </c>
      <c r="D553" t="inlineStr">
        <is>
          <t>Unmeasured</t>
        </is>
      </c>
      <c r="E553" t="inlineStr">
        <is>
          <t>Not coded</t>
        </is>
      </c>
      <c r="F553"/>
      <c r="G553" t="n">
        <v>93.0</v>
      </c>
      <c r="H553"/>
      <c r="I553"/>
      <c r="J553"/>
      <c r="K553"/>
      <c r="L553" t="inlineStr">
        <is>
          <t>Pimephales promelas</t>
        </is>
      </c>
      <c r="M553" t="inlineStr">
        <is>
          <t>Fathead Minnow</t>
        </is>
      </c>
      <c r="N553"/>
      <c r="O553"/>
      <c r="P553" t="n">
        <v>11.0</v>
      </c>
      <c r="Q553"/>
      <c r="R553"/>
      <c r="S553"/>
      <c r="T553"/>
      <c r="U553" t="inlineStr">
        <is>
          <t>Week(s)</t>
        </is>
      </c>
      <c r="V553" t="inlineStr">
        <is>
          <t>Renewal</t>
        </is>
      </c>
      <c r="W553" t="inlineStr">
        <is>
          <t>Fresh water</t>
        </is>
      </c>
      <c r="X553" t="inlineStr">
        <is>
          <t>Lab</t>
        </is>
      </c>
      <c r="Y553"/>
      <c r="Z553" t="inlineStr">
        <is>
          <t>Active ingredient</t>
        </is>
      </c>
      <c r="AA553"/>
      <c r="AB553" t="n">
        <v>2.17</v>
      </c>
      <c r="AC553"/>
      <c r="AD553"/>
      <c r="AE553"/>
      <c r="AF553"/>
      <c r="AG553" t="inlineStr">
        <is>
          <t>AI mg/L</t>
        </is>
      </c>
      <c r="AH553"/>
      <c r="AI553"/>
      <c r="AJ553"/>
      <c r="AK553"/>
      <c r="AL553"/>
      <c r="AM553"/>
      <c r="AN553"/>
      <c r="AO553"/>
      <c r="AP553"/>
      <c r="AQ553"/>
      <c r="AR553"/>
      <c r="AS553"/>
      <c r="AT553"/>
      <c r="AU553"/>
      <c r="AV553"/>
      <c r="AW553"/>
      <c r="AX553" t="inlineStr">
        <is>
          <t>Mortality</t>
        </is>
      </c>
      <c r="AY553" t="inlineStr">
        <is>
          <t>Mortality</t>
        </is>
      </c>
      <c r="AZ553" t="inlineStr">
        <is>
          <t>LC50</t>
        </is>
      </c>
      <c r="BA553"/>
      <c r="BB553" t="n">
        <v>4.0</v>
      </c>
      <c r="BC553"/>
      <c r="BD553"/>
      <c r="BE553"/>
      <c r="BF553"/>
      <c r="BG553" t="inlineStr">
        <is>
          <t>Day(s)</t>
        </is>
      </c>
      <c r="BH553" t="inlineStr">
        <is>
          <t>Pure</t>
        </is>
      </c>
      <c r="BI553" t="inlineStr">
        <is>
          <t>DTXSID3020122</t>
        </is>
      </c>
      <c r="BJ553"/>
      <c r="BK553"/>
      <c r="BL553"/>
      <c r="BM553"/>
      <c r="BN553"/>
      <c r="BO553"/>
      <c r="BP553"/>
      <c r="BQ553"/>
      <c r="BR553"/>
      <c r="BS553"/>
      <c r="BT553" t="inlineStr">
        <is>
          <t>--</t>
        </is>
      </c>
      <c r="BU553"/>
      <c r="BV553"/>
      <c r="BW553"/>
      <c r="BX553"/>
      <c r="BY553"/>
      <c r="BZ553"/>
      <c r="CA553"/>
      <c r="CB553"/>
      <c r="CC553"/>
      <c r="CD553"/>
      <c r="CE553"/>
      <c r="CF553"/>
      <c r="CG553"/>
      <c r="CH553"/>
      <c r="CI553"/>
      <c r="CJ553"/>
      <c r="CK553" t="inlineStr">
        <is>
          <t>Adelman,I.R., and L.L.,Jr. Smith</t>
        </is>
      </c>
      <c r="CL553" t="n">
        <v>2145.0</v>
      </c>
      <c r="CM553" t="inlineStr">
        <is>
          <t>Standard Test Fish Development.  Part I.  Fathead Minnows (Pimephales promelas) and Goldfish (Carassius auratus) as Standard Fish in Bioassays and Their Reaction to Potential Reference Toxicants</t>
        </is>
      </c>
      <c r="CN553" t="inlineStr">
        <is>
          <t>EPA-600/3-76-061A, U.S.EPA, Duluth, MN:77 p.</t>
        </is>
      </c>
      <c r="CO553" t="n">
        <v>1976.0</v>
      </c>
      <c r="CP553" t="inlineStr">
        <is>
          <t>Adelman,I.R., and L.L.,Jr. Smith (1976). Standard Test Fish Development.  Part I.  Fathead Minnows (Pimephales promelas) and Goldfish (Carassius auratus) as Standard Fish in Bioassays and Their Reaction to Potential Reference Toxicants. EPA-600/3-76-061A, U.S.EPA, Duluth, MN, 77 p. ECOREF#:2145</t>
        </is>
      </c>
    </row>
    <row r="554">
      <c r="A554" t="n">
        <v>86500.0</v>
      </c>
      <c r="B554" t="inlineStr">
        <is>
          <t>O,O-Dimethyl S-[(4-oxo-1,2,3-benzotriazin-3(4H)-yl)methyl] ester, Phosphorodithioic acid</t>
        </is>
      </c>
      <c r="C554"/>
      <c r="D554" t="inlineStr">
        <is>
          <t>Not reported</t>
        </is>
      </c>
      <c r="E554" t="inlineStr">
        <is>
          <t>Not coded</t>
        </is>
      </c>
      <c r="F554"/>
      <c r="G554" t="n">
        <v>93.0</v>
      </c>
      <c r="H554"/>
      <c r="I554"/>
      <c r="J554"/>
      <c r="K554"/>
      <c r="L554" t="inlineStr">
        <is>
          <t>Pimephales promelas</t>
        </is>
      </c>
      <c r="M554" t="inlineStr">
        <is>
          <t>Fathead Minnow</t>
        </is>
      </c>
      <c r="N554"/>
      <c r="O554"/>
      <c r="P554"/>
      <c r="Q554"/>
      <c r="R554"/>
      <c r="S554"/>
      <c r="T554"/>
      <c r="U554"/>
      <c r="V554" t="inlineStr">
        <is>
          <t>Static</t>
        </is>
      </c>
      <c r="W554" t="inlineStr">
        <is>
          <t>Fresh water</t>
        </is>
      </c>
      <c r="X554" t="inlineStr">
        <is>
          <t>Lab</t>
        </is>
      </c>
      <c r="Y554"/>
      <c r="Z554" t="inlineStr">
        <is>
          <t>Active ingredient</t>
        </is>
      </c>
      <c r="AA554"/>
      <c r="AB554" t="n">
        <v>0.148</v>
      </c>
      <c r="AC554"/>
      <c r="AD554" t="n">
        <v>0.104</v>
      </c>
      <c r="AE554"/>
      <c r="AF554" t="n">
        <v>0.204</v>
      </c>
      <c r="AG554" t="inlineStr">
        <is>
          <t>AI mg/L</t>
        </is>
      </c>
      <c r="AH554"/>
      <c r="AI554"/>
      <c r="AJ554"/>
      <c r="AK554"/>
      <c r="AL554"/>
      <c r="AM554"/>
      <c r="AN554"/>
      <c r="AO554"/>
      <c r="AP554"/>
      <c r="AQ554"/>
      <c r="AR554"/>
      <c r="AS554"/>
      <c r="AT554"/>
      <c r="AU554"/>
      <c r="AV554"/>
      <c r="AW554"/>
      <c r="AX554" t="inlineStr">
        <is>
          <t>Mortality</t>
        </is>
      </c>
      <c r="AY554" t="inlineStr">
        <is>
          <t>Mortality</t>
        </is>
      </c>
      <c r="AZ554" t="inlineStr">
        <is>
          <t>LC50</t>
        </is>
      </c>
      <c r="BA554"/>
      <c r="BB554" t="n">
        <v>4.0</v>
      </c>
      <c r="BC554"/>
      <c r="BD554"/>
      <c r="BE554"/>
      <c r="BF554"/>
      <c r="BG554" t="inlineStr">
        <is>
          <t>Day(s)</t>
        </is>
      </c>
      <c r="BH554" t="inlineStr">
        <is>
          <t>Pure</t>
        </is>
      </c>
      <c r="BI554" t="inlineStr">
        <is>
          <t>DTXSID3020122</t>
        </is>
      </c>
      <c r="BJ554"/>
      <c r="BK554"/>
      <c r="BL554"/>
      <c r="BM554"/>
      <c r="BN554"/>
      <c r="BO554"/>
      <c r="BP554"/>
      <c r="BQ554"/>
      <c r="BR554"/>
      <c r="BS554"/>
      <c r="BT554" t="inlineStr">
        <is>
          <t>--</t>
        </is>
      </c>
      <c r="BU554"/>
      <c r="BV554"/>
      <c r="BW554"/>
      <c r="BX554"/>
      <c r="BY554"/>
      <c r="BZ554"/>
      <c r="CA554"/>
      <c r="CB554"/>
      <c r="CC554"/>
      <c r="CD554"/>
      <c r="CE554"/>
      <c r="CF554"/>
      <c r="CG554"/>
      <c r="CH554"/>
      <c r="CI554"/>
      <c r="CJ554"/>
      <c r="CK554" t="inlineStr">
        <is>
          <t>Mayer,F.L.,Jr., and M.R. Ellersieck</t>
        </is>
      </c>
      <c r="CL554" t="n">
        <v>6797.0</v>
      </c>
      <c r="CM554" t="inlineStr">
        <is>
          <t>Manual of Acute Toxicity: Interpretation and Data Base for 410 Chemicals and 66 Species of Freshwater Animals</t>
        </is>
      </c>
      <c r="CN554" t="inlineStr">
        <is>
          <t>USDI Fish and Wildlife Service, Publication No.160, Washington, DC:505 p.</t>
        </is>
      </c>
      <c r="CO554" t="n">
        <v>1986.0</v>
      </c>
      <c r="CP554" t="inlineStr">
        <is>
          <t>Mayer,F.L.,Jr., and M.R. Ellersieck (1986). Manual of Acute Toxicity: Interpretation and Data Base for 410 Chemicals and 66 Species of Freshwater Animals. USDI Fish and Wildlife Service, Publication No.160, Washington, DC, 505 p. ECOREF#:6797</t>
        </is>
      </c>
    </row>
    <row r="555">
      <c r="A555" t="n">
        <v>86500.0</v>
      </c>
      <c r="B555" t="inlineStr">
        <is>
          <t>O,O-Dimethyl S-[(4-oxo-1,2,3-benzotriazin-3(4H)-yl)methyl] ester, Phosphorodithioic acid</t>
        </is>
      </c>
      <c r="C555" t="inlineStr">
        <is>
          <t>Commercial or technical grade</t>
        </is>
      </c>
      <c r="D555" t="inlineStr">
        <is>
          <t>Unmeasured</t>
        </is>
      </c>
      <c r="E555" t="inlineStr">
        <is>
          <t>Not coded</t>
        </is>
      </c>
      <c r="F555"/>
      <c r="G555" t="n">
        <v>20.0</v>
      </c>
      <c r="H555"/>
      <c r="I555"/>
      <c r="J555"/>
      <c r="K555"/>
      <c r="L555" t="inlineStr">
        <is>
          <t>Pimephales promelas</t>
        </is>
      </c>
      <c r="M555" t="inlineStr">
        <is>
          <t>Fathead Minnow</t>
        </is>
      </c>
      <c r="N555"/>
      <c r="O555"/>
      <c r="P555"/>
      <c r="Q555"/>
      <c r="R555"/>
      <c r="S555"/>
      <c r="T555"/>
      <c r="U555"/>
      <c r="V555" t="inlineStr">
        <is>
          <t>Static</t>
        </is>
      </c>
      <c r="W555" t="inlineStr">
        <is>
          <t>Fresh water</t>
        </is>
      </c>
      <c r="X555" t="inlineStr">
        <is>
          <t>Lab</t>
        </is>
      </c>
      <c r="Y555"/>
      <c r="Z555" t="inlineStr">
        <is>
          <t>Active ingredient</t>
        </is>
      </c>
      <c r="AA555"/>
      <c r="AB555" t="n">
        <v>0.16</v>
      </c>
      <c r="AC555"/>
      <c r="AD555"/>
      <c r="AE555"/>
      <c r="AF555"/>
      <c r="AG555" t="inlineStr">
        <is>
          <t>AI mg/L</t>
        </is>
      </c>
      <c r="AH555"/>
      <c r="AI555"/>
      <c r="AJ555"/>
      <c r="AK555"/>
      <c r="AL555"/>
      <c r="AM555"/>
      <c r="AN555"/>
      <c r="AO555"/>
      <c r="AP555"/>
      <c r="AQ555"/>
      <c r="AR555"/>
      <c r="AS555"/>
      <c r="AT555"/>
      <c r="AU555"/>
      <c r="AV555"/>
      <c r="AW555"/>
      <c r="AX555" t="inlineStr">
        <is>
          <t>Mortality</t>
        </is>
      </c>
      <c r="AY555" t="inlineStr">
        <is>
          <t>Mortality</t>
        </is>
      </c>
      <c r="AZ555" t="inlineStr">
        <is>
          <t>LC50</t>
        </is>
      </c>
      <c r="BA555"/>
      <c r="BB555" t="n">
        <v>4.0</v>
      </c>
      <c r="BC555"/>
      <c r="BD555"/>
      <c r="BE555"/>
      <c r="BF555"/>
      <c r="BG555" t="inlineStr">
        <is>
          <t>Day(s)</t>
        </is>
      </c>
      <c r="BH555" t="inlineStr">
        <is>
          <t>Pure</t>
        </is>
      </c>
      <c r="BI555" t="inlineStr">
        <is>
          <t>DTXSID3020122</t>
        </is>
      </c>
      <c r="BJ555"/>
      <c r="BK555"/>
      <c r="BL555"/>
      <c r="BM555"/>
      <c r="BN555"/>
      <c r="BO555"/>
      <c r="BP555"/>
      <c r="BQ555"/>
      <c r="BR555"/>
      <c r="BS555"/>
      <c r="BT555" t="inlineStr">
        <is>
          <t>--</t>
        </is>
      </c>
      <c r="BU555"/>
      <c r="BV555"/>
      <c r="BW555"/>
      <c r="BX555"/>
      <c r="BY555"/>
      <c r="BZ555"/>
      <c r="CA555"/>
      <c r="CB555"/>
      <c r="CC555"/>
      <c r="CD555"/>
      <c r="CE555"/>
      <c r="CF555"/>
      <c r="CG555"/>
      <c r="CH555"/>
      <c r="CI555" t="inlineStr">
        <is>
          <t xml:space="preserve"> CARRIER/ACETONE// CONC/BASED ON ACTIVE AGENT// </t>
        </is>
      </c>
      <c r="CJ555" t="inlineStr">
        <is>
          <t xml:space="preserve">   CARRIER/ACETONE// CONC/BASED ON ACTIVE AGENT// </t>
        </is>
      </c>
      <c r="CK555" t="inlineStr">
        <is>
          <t>Henderson,C., Q.H. Pickering, and C.M. Tarzwell</t>
        </is>
      </c>
      <c r="CL555" t="n">
        <v>936.0</v>
      </c>
      <c r="CM555" t="inlineStr">
        <is>
          <t>The Toxicity of Organic Phosphorus and Chlorinated Hydrocarbon Insecticides to Fish</t>
        </is>
      </c>
      <c r="CN555" t="inlineStr">
        <is>
          <t>In: C.M.Tarzwell (Ed.), Biological Problems in Water Pollution, Trans.2nd Seminar, April 20-24,1959, Tech.Rep.W60-3, U.S.Public Health Service, R.A.Taft Sanitary Engineering Center, Cincinnati, OH:76-88</t>
        </is>
      </c>
      <c r="CO555" t="n">
        <v>1960.0</v>
      </c>
      <c r="CP555" t="inlineStr">
        <is>
          <t>Henderson,C., Q.H. Pickering, and C.M. Tarzwell (1960). The Toxicity of Organic Phosphorus and Chlorinated Hydrocarbon Insecticides to Fish. In: C.M.Tarzwell (Ed.), Biological Problems in Water Pollution, Trans.2nd Seminar, April 20-24,1959, Tech.Rep.W60-3, U.S.Public Health Service, R.A.Taft Sanitary Engineering Center, Cincinnati, OH, 76-88. ECOREF#:936</t>
        </is>
      </c>
    </row>
    <row r="556">
      <c r="A556" t="n">
        <v>86500.0</v>
      </c>
      <c r="B556" t="inlineStr">
        <is>
          <t>O,O-Dimethyl S-[(4-oxo-1,2,3-benzotriazin-3(4H)-yl)methyl] ester, Phosphorodithioic acid</t>
        </is>
      </c>
      <c r="C556" t="inlineStr">
        <is>
          <t>Technical grade, technical product, technical formulation</t>
        </is>
      </c>
      <c r="D556" t="inlineStr">
        <is>
          <t>Unmeasured</t>
        </is>
      </c>
      <c r="E556" t="inlineStr">
        <is>
          <t>Not coded</t>
        </is>
      </c>
      <c r="F556"/>
      <c r="G556" t="n">
        <v>93.0</v>
      </c>
      <c r="H556"/>
      <c r="I556"/>
      <c r="J556"/>
      <c r="K556"/>
      <c r="L556" t="inlineStr">
        <is>
          <t>Pimephales promelas</t>
        </is>
      </c>
      <c r="M556" t="inlineStr">
        <is>
          <t>Fathead Minnow</t>
        </is>
      </c>
      <c r="N556"/>
      <c r="O556"/>
      <c r="P556" t="n">
        <v>11.0</v>
      </c>
      <c r="Q556"/>
      <c r="R556"/>
      <c r="S556"/>
      <c r="T556"/>
      <c r="U556" t="inlineStr">
        <is>
          <t>Week(s)</t>
        </is>
      </c>
      <c r="V556" t="inlineStr">
        <is>
          <t>Renewal</t>
        </is>
      </c>
      <c r="W556" t="inlineStr">
        <is>
          <t>Fresh water</t>
        </is>
      </c>
      <c r="X556" t="inlineStr">
        <is>
          <t>Lab</t>
        </is>
      </c>
      <c r="Y556"/>
      <c r="Z556" t="inlineStr">
        <is>
          <t>Active ingredient</t>
        </is>
      </c>
      <c r="AA556"/>
      <c r="AB556" t="n">
        <v>2.91</v>
      </c>
      <c r="AC556"/>
      <c r="AD556"/>
      <c r="AE556"/>
      <c r="AF556"/>
      <c r="AG556" t="inlineStr">
        <is>
          <t>AI mg/L</t>
        </is>
      </c>
      <c r="AH556"/>
      <c r="AI556"/>
      <c r="AJ556"/>
      <c r="AK556"/>
      <c r="AL556"/>
      <c r="AM556"/>
      <c r="AN556"/>
      <c r="AO556"/>
      <c r="AP556"/>
      <c r="AQ556"/>
      <c r="AR556"/>
      <c r="AS556"/>
      <c r="AT556"/>
      <c r="AU556"/>
      <c r="AV556"/>
      <c r="AW556"/>
      <c r="AX556" t="inlineStr">
        <is>
          <t>Mortality</t>
        </is>
      </c>
      <c r="AY556" t="inlineStr">
        <is>
          <t>Mortality</t>
        </is>
      </c>
      <c r="AZ556" t="inlineStr">
        <is>
          <t>LC50</t>
        </is>
      </c>
      <c r="BA556"/>
      <c r="BB556" t="n">
        <v>4.0</v>
      </c>
      <c r="BC556"/>
      <c r="BD556"/>
      <c r="BE556"/>
      <c r="BF556"/>
      <c r="BG556" t="inlineStr">
        <is>
          <t>Day(s)</t>
        </is>
      </c>
      <c r="BH556" t="inlineStr">
        <is>
          <t>Pure</t>
        </is>
      </c>
      <c r="BI556" t="inlineStr">
        <is>
          <t>DTXSID3020122</t>
        </is>
      </c>
      <c r="BJ556"/>
      <c r="BK556"/>
      <c r="BL556"/>
      <c r="BM556"/>
      <c r="BN556"/>
      <c r="BO556"/>
      <c r="BP556"/>
      <c r="BQ556"/>
      <c r="BR556"/>
      <c r="BS556"/>
      <c r="BT556" t="inlineStr">
        <is>
          <t>--</t>
        </is>
      </c>
      <c r="BU556"/>
      <c r="BV556"/>
      <c r="BW556"/>
      <c r="BX556"/>
      <c r="BY556"/>
      <c r="BZ556"/>
      <c r="CA556"/>
      <c r="CB556"/>
      <c r="CC556"/>
      <c r="CD556"/>
      <c r="CE556"/>
      <c r="CF556"/>
      <c r="CG556"/>
      <c r="CH556"/>
      <c r="CI556"/>
      <c r="CJ556"/>
      <c r="CK556" t="inlineStr">
        <is>
          <t>Adelman,I.R., and L.L.,Jr. Smith</t>
        </is>
      </c>
      <c r="CL556" t="n">
        <v>2145.0</v>
      </c>
      <c r="CM556" t="inlineStr">
        <is>
          <t>Standard Test Fish Development.  Part I.  Fathead Minnows (Pimephales promelas) and Goldfish (Carassius auratus) as Standard Fish in Bioassays and Their Reaction to Potential Reference Toxicants</t>
        </is>
      </c>
      <c r="CN556" t="inlineStr">
        <is>
          <t>EPA-600/3-76-061A, U.S.EPA, Duluth, MN:77 p.</t>
        </is>
      </c>
      <c r="CO556" t="n">
        <v>1976.0</v>
      </c>
      <c r="CP556" t="inlineStr">
        <is>
          <t>Adelman,I.R., and L.L.,Jr. Smith (1976). Standard Test Fish Development.  Part I.  Fathead Minnows (Pimephales promelas) and Goldfish (Carassius auratus) as Standard Fish in Bioassays and Their Reaction to Potential Reference Toxicants. EPA-600/3-76-061A, U.S.EPA, Duluth, MN, 77 p. ECOREF#:2145</t>
        </is>
      </c>
    </row>
    <row r="557">
      <c r="A557" t="n">
        <v>86500.0</v>
      </c>
      <c r="B557" t="inlineStr">
        <is>
          <t>O,O-Dimethyl S-[(4-oxo-1,2,3-benzotriazin-3(4H)-yl)methyl] ester, Phosphorodithioic acid</t>
        </is>
      </c>
      <c r="C557" t="inlineStr">
        <is>
          <t>Technical grade, technical product, technical formulation</t>
        </is>
      </c>
      <c r="D557" t="inlineStr">
        <is>
          <t>Unmeasured</t>
        </is>
      </c>
      <c r="E557" t="inlineStr">
        <is>
          <t>Not coded</t>
        </is>
      </c>
      <c r="F557"/>
      <c r="G557" t="n">
        <v>93.0</v>
      </c>
      <c r="H557"/>
      <c r="I557"/>
      <c r="J557"/>
      <c r="K557"/>
      <c r="L557" t="inlineStr">
        <is>
          <t>Pimephales promelas</t>
        </is>
      </c>
      <c r="M557" t="inlineStr">
        <is>
          <t>Fathead Minnow</t>
        </is>
      </c>
      <c r="N557"/>
      <c r="O557"/>
      <c r="P557" t="n">
        <v>11.0</v>
      </c>
      <c r="Q557"/>
      <c r="R557"/>
      <c r="S557"/>
      <c r="T557"/>
      <c r="U557" t="inlineStr">
        <is>
          <t>Week(s)</t>
        </is>
      </c>
      <c r="V557" t="inlineStr">
        <is>
          <t>Renewal</t>
        </is>
      </c>
      <c r="W557" t="inlineStr">
        <is>
          <t>Fresh water</t>
        </is>
      </c>
      <c r="X557" t="inlineStr">
        <is>
          <t>Lab</t>
        </is>
      </c>
      <c r="Y557"/>
      <c r="Z557" t="inlineStr">
        <is>
          <t>Active ingredient</t>
        </is>
      </c>
      <c r="AA557"/>
      <c r="AB557" t="n">
        <v>1.46</v>
      </c>
      <c r="AC557"/>
      <c r="AD557"/>
      <c r="AE557"/>
      <c r="AF557"/>
      <c r="AG557" t="inlineStr">
        <is>
          <t>AI mg/L</t>
        </is>
      </c>
      <c r="AH557"/>
      <c r="AI557"/>
      <c r="AJ557"/>
      <c r="AK557"/>
      <c r="AL557"/>
      <c r="AM557"/>
      <c r="AN557"/>
      <c r="AO557"/>
      <c r="AP557"/>
      <c r="AQ557"/>
      <c r="AR557"/>
      <c r="AS557"/>
      <c r="AT557"/>
      <c r="AU557"/>
      <c r="AV557"/>
      <c r="AW557"/>
      <c r="AX557" t="inlineStr">
        <is>
          <t>Mortality</t>
        </is>
      </c>
      <c r="AY557" t="inlineStr">
        <is>
          <t>Mortality</t>
        </is>
      </c>
      <c r="AZ557" t="inlineStr">
        <is>
          <t>LC50</t>
        </is>
      </c>
      <c r="BA557"/>
      <c r="BB557" t="n">
        <v>4.0</v>
      </c>
      <c r="BC557"/>
      <c r="BD557"/>
      <c r="BE557"/>
      <c r="BF557"/>
      <c r="BG557" t="inlineStr">
        <is>
          <t>Day(s)</t>
        </is>
      </c>
      <c r="BH557" t="inlineStr">
        <is>
          <t>Pure</t>
        </is>
      </c>
      <c r="BI557" t="inlineStr">
        <is>
          <t>DTXSID3020122</t>
        </is>
      </c>
      <c r="BJ557"/>
      <c r="BK557"/>
      <c r="BL557"/>
      <c r="BM557"/>
      <c r="BN557"/>
      <c r="BO557"/>
      <c r="BP557"/>
      <c r="BQ557"/>
      <c r="BR557"/>
      <c r="BS557"/>
      <c r="BT557" t="inlineStr">
        <is>
          <t>--</t>
        </is>
      </c>
      <c r="BU557"/>
      <c r="BV557"/>
      <c r="BW557"/>
      <c r="BX557"/>
      <c r="BY557"/>
      <c r="BZ557"/>
      <c r="CA557"/>
      <c r="CB557"/>
      <c r="CC557"/>
      <c r="CD557"/>
      <c r="CE557"/>
      <c r="CF557"/>
      <c r="CG557"/>
      <c r="CH557"/>
      <c r="CI557"/>
      <c r="CJ557"/>
      <c r="CK557" t="inlineStr">
        <is>
          <t>Adelman,I.R., and L.L.,Jr. Smith</t>
        </is>
      </c>
      <c r="CL557" t="n">
        <v>2145.0</v>
      </c>
      <c r="CM557" t="inlineStr">
        <is>
          <t>Standard Test Fish Development.  Part I.  Fathead Minnows (Pimephales promelas) and Goldfish (Carassius auratus) as Standard Fish in Bioassays and Their Reaction to Potential Reference Toxicants</t>
        </is>
      </c>
      <c r="CN557" t="inlineStr">
        <is>
          <t>EPA-600/3-76-061A, U.S.EPA, Duluth, MN:77 p.</t>
        </is>
      </c>
      <c r="CO557" t="n">
        <v>1976.0</v>
      </c>
      <c r="CP557" t="inlineStr">
        <is>
          <t>Adelman,I.R., and L.L.,Jr. Smith (1976). Standard Test Fish Development.  Part I.  Fathead Minnows (Pimephales promelas) and Goldfish (Carassius auratus) as Standard Fish in Bioassays and Their Reaction to Potential Reference Toxicants. EPA-600/3-76-061A, U.S.EPA, Duluth, MN, 77 p. ECOREF#:2145</t>
        </is>
      </c>
    </row>
    <row r="558">
      <c r="A558" t="n">
        <v>86500.0</v>
      </c>
      <c r="B558" t="inlineStr">
        <is>
          <t>O,O-Dimethyl S-[(4-oxo-1,2,3-benzotriazin-3(4H)-yl)methyl] ester, Phosphorodithioic acid</t>
        </is>
      </c>
      <c r="C558"/>
      <c r="D558" t="inlineStr">
        <is>
          <t>Unmeasured</t>
        </is>
      </c>
      <c r="E558" t="inlineStr">
        <is>
          <t>Not coded</t>
        </is>
      </c>
      <c r="F558"/>
      <c r="G558"/>
      <c r="H558"/>
      <c r="I558"/>
      <c r="J558"/>
      <c r="K558"/>
      <c r="L558" t="inlineStr">
        <is>
          <t>Pimephales promelas</t>
        </is>
      </c>
      <c r="M558" t="inlineStr">
        <is>
          <t>Fathead Minnow</t>
        </is>
      </c>
      <c r="N558"/>
      <c r="O558"/>
      <c r="P558" t="n">
        <v>1.0</v>
      </c>
      <c r="Q558"/>
      <c r="R558"/>
      <c r="S558"/>
      <c r="T558"/>
      <c r="U558" t="inlineStr">
        <is>
          <t>Day(s)</t>
        </is>
      </c>
      <c r="V558" t="inlineStr">
        <is>
          <t>Static</t>
        </is>
      </c>
      <c r="W558" t="inlineStr">
        <is>
          <t>Fresh water</t>
        </is>
      </c>
      <c r="X558" t="inlineStr">
        <is>
          <t>Lab</t>
        </is>
      </c>
      <c r="Y558"/>
      <c r="Z558" t="inlineStr">
        <is>
          <t>Formulation</t>
        </is>
      </c>
      <c r="AA558"/>
      <c r="AB558" t="n">
        <v>0.297</v>
      </c>
      <c r="AC558"/>
      <c r="AD558" t="n">
        <v>0.221</v>
      </c>
      <c r="AE558"/>
      <c r="AF558" t="n">
        <v>0.4</v>
      </c>
      <c r="AG558" t="inlineStr">
        <is>
          <t>AI mg/L</t>
        </is>
      </c>
      <c r="AH558"/>
      <c r="AI558"/>
      <c r="AJ558"/>
      <c r="AK558"/>
      <c r="AL558"/>
      <c r="AM558"/>
      <c r="AN558"/>
      <c r="AO558"/>
      <c r="AP558"/>
      <c r="AQ558"/>
      <c r="AR558"/>
      <c r="AS558"/>
      <c r="AT558"/>
      <c r="AU558"/>
      <c r="AV558"/>
      <c r="AW558"/>
      <c r="AX558" t="inlineStr">
        <is>
          <t>Mortality</t>
        </is>
      </c>
      <c r="AY558" t="inlineStr">
        <is>
          <t>Mortality</t>
        </is>
      </c>
      <c r="AZ558" t="inlineStr">
        <is>
          <t>LC50</t>
        </is>
      </c>
      <c r="BA558"/>
      <c r="BB558" t="n">
        <v>4.0</v>
      </c>
      <c r="BC558"/>
      <c r="BD558"/>
      <c r="BE558"/>
      <c r="BF558"/>
      <c r="BG558" t="inlineStr">
        <is>
          <t>Day(s)</t>
        </is>
      </c>
      <c r="BH558"/>
      <c r="BI558" t="inlineStr">
        <is>
          <t>DTXSID3020122</t>
        </is>
      </c>
      <c r="BJ558" t="inlineStr">
        <is>
          <t>10.1007/BF00211627</t>
        </is>
      </c>
      <c r="BK558"/>
      <c r="BL558"/>
      <c r="BM558"/>
      <c r="BN558"/>
      <c r="BO558"/>
      <c r="BP558"/>
      <c r="BQ558"/>
      <c r="BR558"/>
      <c r="BS558"/>
      <c r="BT558" t="inlineStr">
        <is>
          <t>--</t>
        </is>
      </c>
      <c r="BU558"/>
      <c r="BV558"/>
      <c r="BW558"/>
      <c r="BX558"/>
      <c r="BY558"/>
      <c r="BZ558"/>
      <c r="CA558"/>
      <c r="CB558"/>
      <c r="CC558"/>
      <c r="CD558"/>
      <c r="CE558"/>
      <c r="CF558"/>
      <c r="CG558"/>
      <c r="CH558"/>
      <c r="CI558"/>
      <c r="CJ558"/>
      <c r="CK558" t="inlineStr">
        <is>
          <t>Stay,F.S., and A.W. Jarvinen</t>
        </is>
      </c>
      <c r="CL558" t="n">
        <v>14914.0</v>
      </c>
      <c r="CM558" t="inlineStr">
        <is>
          <t>Use of Microcosm and Fish Toxicity Data to Select Mesocosm Treatment Concentrations</t>
        </is>
      </c>
      <c r="CN558" t="inlineStr">
        <is>
          <t>Arch. Environ. Contam. Toxicol.28(4): 451-458</t>
        </is>
      </c>
      <c r="CO558" t="n">
        <v>1995.0</v>
      </c>
      <c r="CP558" t="inlineStr">
        <is>
          <t>Stay,F.S., and A.W. Jarvinen (1995). Use of Microcosm and Fish Toxicity Data to Select Mesocosm Treatment Concentrations. Arch. Environ. Contam. Toxicol., 28, (4), 451-458. doi:10.1007/BF00211627. ECOREF#:14914</t>
        </is>
      </c>
    </row>
    <row r="559">
      <c r="A559" t="n">
        <v>86500.0</v>
      </c>
      <c r="B559" t="inlineStr">
        <is>
          <t>O,O-Dimethyl S-[(4-oxo-1,2,3-benzotriazin-3(4H)-yl)methyl] ester, Phosphorodithioic acid</t>
        </is>
      </c>
      <c r="C559" t="inlineStr">
        <is>
          <t>Technical grade, technical product, technical formulation</t>
        </is>
      </c>
      <c r="D559" t="inlineStr">
        <is>
          <t>Unmeasured</t>
        </is>
      </c>
      <c r="E559" t="inlineStr">
        <is>
          <t>Not coded</t>
        </is>
      </c>
      <c r="F559"/>
      <c r="G559" t="n">
        <v>93.0</v>
      </c>
      <c r="H559"/>
      <c r="I559"/>
      <c r="J559"/>
      <c r="K559"/>
      <c r="L559" t="inlineStr">
        <is>
          <t>Pimephales promelas</t>
        </is>
      </c>
      <c r="M559" t="inlineStr">
        <is>
          <t>Fathead Minnow</t>
        </is>
      </c>
      <c r="N559"/>
      <c r="O559"/>
      <c r="P559" t="n">
        <v>11.0</v>
      </c>
      <c r="Q559"/>
      <c r="R559"/>
      <c r="S559"/>
      <c r="T559"/>
      <c r="U559" t="inlineStr">
        <is>
          <t>Week(s)</t>
        </is>
      </c>
      <c r="V559" t="inlineStr">
        <is>
          <t>Renewal</t>
        </is>
      </c>
      <c r="W559" t="inlineStr">
        <is>
          <t>Fresh water</t>
        </is>
      </c>
      <c r="X559" t="inlineStr">
        <is>
          <t>Lab</t>
        </is>
      </c>
      <c r="Y559"/>
      <c r="Z559" t="inlineStr">
        <is>
          <t>Active ingredient</t>
        </is>
      </c>
      <c r="AA559"/>
      <c r="AB559" t="n">
        <v>2.08</v>
      </c>
      <c r="AC559"/>
      <c r="AD559"/>
      <c r="AE559"/>
      <c r="AF559"/>
      <c r="AG559" t="inlineStr">
        <is>
          <t>AI mg/L</t>
        </is>
      </c>
      <c r="AH559"/>
      <c r="AI559"/>
      <c r="AJ559"/>
      <c r="AK559"/>
      <c r="AL559"/>
      <c r="AM559"/>
      <c r="AN559"/>
      <c r="AO559"/>
      <c r="AP559"/>
      <c r="AQ559"/>
      <c r="AR559"/>
      <c r="AS559"/>
      <c r="AT559"/>
      <c r="AU559"/>
      <c r="AV559"/>
      <c r="AW559"/>
      <c r="AX559" t="inlineStr">
        <is>
          <t>Mortality</t>
        </is>
      </c>
      <c r="AY559" t="inlineStr">
        <is>
          <t>Mortality</t>
        </is>
      </c>
      <c r="AZ559" t="inlineStr">
        <is>
          <t>LC50</t>
        </is>
      </c>
      <c r="BA559"/>
      <c r="BB559" t="n">
        <v>4.0</v>
      </c>
      <c r="BC559"/>
      <c r="BD559"/>
      <c r="BE559"/>
      <c r="BF559"/>
      <c r="BG559" t="inlineStr">
        <is>
          <t>Day(s)</t>
        </is>
      </c>
      <c r="BH559" t="inlineStr">
        <is>
          <t>Pure</t>
        </is>
      </c>
      <c r="BI559" t="inlineStr">
        <is>
          <t>DTXSID3020122</t>
        </is>
      </c>
      <c r="BJ559"/>
      <c r="BK559"/>
      <c r="BL559"/>
      <c r="BM559"/>
      <c r="BN559"/>
      <c r="BO559"/>
      <c r="BP559"/>
      <c r="BQ559"/>
      <c r="BR559"/>
      <c r="BS559"/>
      <c r="BT559" t="inlineStr">
        <is>
          <t>--</t>
        </is>
      </c>
      <c r="BU559"/>
      <c r="BV559"/>
      <c r="BW559"/>
      <c r="BX559"/>
      <c r="BY559"/>
      <c r="BZ559"/>
      <c r="CA559"/>
      <c r="CB559"/>
      <c r="CC559"/>
      <c r="CD559"/>
      <c r="CE559"/>
      <c r="CF559"/>
      <c r="CG559"/>
      <c r="CH559"/>
      <c r="CI559"/>
      <c r="CJ559"/>
      <c r="CK559" t="inlineStr">
        <is>
          <t>Adelman,I.R., and L.L.,Jr. Smith</t>
        </is>
      </c>
      <c r="CL559" t="n">
        <v>2145.0</v>
      </c>
      <c r="CM559" t="inlineStr">
        <is>
          <t>Standard Test Fish Development.  Part I.  Fathead Minnows (Pimephales promelas) and Goldfish (Carassius auratus) as Standard Fish in Bioassays and Their Reaction to Potential Reference Toxicants</t>
        </is>
      </c>
      <c r="CN559" t="inlineStr">
        <is>
          <t>EPA-600/3-76-061A, U.S.EPA, Duluth, MN:77 p.</t>
        </is>
      </c>
      <c r="CO559" t="n">
        <v>1976.0</v>
      </c>
      <c r="CP559" t="inlineStr">
        <is>
          <t>Adelman,I.R., and L.L.,Jr. Smith (1976). Standard Test Fish Development.  Part I.  Fathead Minnows (Pimephales promelas) and Goldfish (Carassius auratus) as Standard Fish in Bioassays and Their Reaction to Potential Reference Toxicants. EPA-600/3-76-061A, U.S.EPA, Duluth, MN, 77 p. ECOREF#:2145</t>
        </is>
      </c>
    </row>
    <row r="560">
      <c r="A560" t="n">
        <v>86500.0</v>
      </c>
      <c r="B560" t="inlineStr">
        <is>
          <t>O,O-Dimethyl S-[(4-oxo-1,2,3-benzotriazin-3(4H)-yl)methyl] ester, Phosphorodithioic acid</t>
        </is>
      </c>
      <c r="C560" t="inlineStr">
        <is>
          <t>Technical grade, technical product, technical formulation</t>
        </is>
      </c>
      <c r="D560" t="inlineStr">
        <is>
          <t>Unmeasured</t>
        </is>
      </c>
      <c r="E560" t="inlineStr">
        <is>
          <t>Not coded</t>
        </is>
      </c>
      <c r="F560"/>
      <c r="G560" t="n">
        <v>93.0</v>
      </c>
      <c r="H560"/>
      <c r="I560"/>
      <c r="J560"/>
      <c r="K560"/>
      <c r="L560" t="inlineStr">
        <is>
          <t>Pimephales promelas</t>
        </is>
      </c>
      <c r="M560" t="inlineStr">
        <is>
          <t>Fathead Minnow</t>
        </is>
      </c>
      <c r="N560"/>
      <c r="O560"/>
      <c r="P560"/>
      <c r="Q560"/>
      <c r="R560"/>
      <c r="S560"/>
      <c r="T560"/>
      <c r="U560"/>
      <c r="V560" t="inlineStr">
        <is>
          <t>Static</t>
        </is>
      </c>
      <c r="W560" t="inlineStr">
        <is>
          <t>Fresh water</t>
        </is>
      </c>
      <c r="X560" t="inlineStr">
        <is>
          <t>Lab</t>
        </is>
      </c>
      <c r="Y560"/>
      <c r="Z560" t="inlineStr">
        <is>
          <t>Active ingredient</t>
        </is>
      </c>
      <c r="AA560"/>
      <c r="AB560" t="n">
        <v>0.17</v>
      </c>
      <c r="AC560"/>
      <c r="AD560"/>
      <c r="AE560"/>
      <c r="AF560"/>
      <c r="AG560" t="inlineStr">
        <is>
          <t>AI mg/L</t>
        </is>
      </c>
      <c r="AH560"/>
      <c r="AI560"/>
      <c r="AJ560"/>
      <c r="AK560"/>
      <c r="AL560"/>
      <c r="AM560"/>
      <c r="AN560"/>
      <c r="AO560"/>
      <c r="AP560"/>
      <c r="AQ560"/>
      <c r="AR560"/>
      <c r="AS560"/>
      <c r="AT560"/>
      <c r="AU560"/>
      <c r="AV560"/>
      <c r="AW560"/>
      <c r="AX560" t="inlineStr">
        <is>
          <t>Mortality</t>
        </is>
      </c>
      <c r="AY560" t="inlineStr">
        <is>
          <t>Mortality</t>
        </is>
      </c>
      <c r="AZ560" t="inlineStr">
        <is>
          <t>LC50</t>
        </is>
      </c>
      <c r="BA560"/>
      <c r="BB560" t="n">
        <v>4.0</v>
      </c>
      <c r="BC560"/>
      <c r="BD560"/>
      <c r="BE560"/>
      <c r="BF560"/>
      <c r="BG560" t="inlineStr">
        <is>
          <t>Day(s)</t>
        </is>
      </c>
      <c r="BH560" t="inlineStr">
        <is>
          <t>Pure</t>
        </is>
      </c>
      <c r="BI560" t="inlineStr">
        <is>
          <t>DTXSID3020122</t>
        </is>
      </c>
      <c r="BJ560"/>
      <c r="BK560"/>
      <c r="BL560"/>
      <c r="BM560"/>
      <c r="BN560"/>
      <c r="BO560"/>
      <c r="BP560"/>
      <c r="BQ560"/>
      <c r="BR560"/>
      <c r="BS560"/>
      <c r="BT560" t="inlineStr">
        <is>
          <t>--</t>
        </is>
      </c>
      <c r="BU560"/>
      <c r="BV560"/>
      <c r="BW560"/>
      <c r="BX560"/>
      <c r="BY560"/>
      <c r="BZ560"/>
      <c r="CA560"/>
      <c r="CB560"/>
      <c r="CC560"/>
      <c r="CD560"/>
      <c r="CE560"/>
      <c r="CF560"/>
      <c r="CG560"/>
      <c r="CH560"/>
      <c r="CI560" t="inlineStr">
        <is>
          <t xml:space="preserve"> CARRIER/ACETONE// </t>
        </is>
      </c>
      <c r="CJ560" t="inlineStr">
        <is>
          <t xml:space="preserve">   CARRIER/ACETONE// </t>
        </is>
      </c>
      <c r="CK560" t="inlineStr">
        <is>
          <t>Henderson,C., Q.H. Pickering, and C.M. Tarzwell</t>
        </is>
      </c>
      <c r="CL560" t="n">
        <v>936.0</v>
      </c>
      <c r="CM560" t="inlineStr">
        <is>
          <t>The Toxicity of Organic Phosphorus and Chlorinated Hydrocarbon Insecticides to Fish</t>
        </is>
      </c>
      <c r="CN560" t="inlineStr">
        <is>
          <t>In: C.M.Tarzwell (Ed.), Biological Problems in Water Pollution, Trans.2nd Seminar, April 20-24,1959, Tech.Rep.W60-3, U.S.Public Health Service, R.A.Taft Sanitary Engineering Center, Cincinnati, OH:76-88</t>
        </is>
      </c>
      <c r="CO560" t="n">
        <v>1960.0</v>
      </c>
      <c r="CP560" t="inlineStr">
        <is>
          <t>Henderson,C., Q.H. Pickering, and C.M. Tarzwell (1960). The Toxicity of Organic Phosphorus and Chlorinated Hydrocarbon Insecticides to Fish. In: C.M.Tarzwell (Ed.), Biological Problems in Water Pollution, Trans.2nd Seminar, April 20-24,1959, Tech.Rep.W60-3, U.S.Public Health Service, R.A.Taft Sanitary Engineering Center, Cincinnati, OH, 76-88. ECOREF#:936</t>
        </is>
      </c>
    </row>
    <row r="561">
      <c r="A561" t="n">
        <v>86500.0</v>
      </c>
      <c r="B561" t="inlineStr">
        <is>
          <t>O,O-Dimethyl S-[(4-oxo-1,2,3-benzotriazin-3(4H)-yl)methyl] ester, Phosphorodithioic acid</t>
        </is>
      </c>
      <c r="C561"/>
      <c r="D561" t="inlineStr">
        <is>
          <t>Unmeasured</t>
        </is>
      </c>
      <c r="E561" t="inlineStr">
        <is>
          <t>Not coded</t>
        </is>
      </c>
      <c r="F561"/>
      <c r="G561"/>
      <c r="H561"/>
      <c r="I561"/>
      <c r="J561"/>
      <c r="K561"/>
      <c r="L561" t="inlineStr">
        <is>
          <t>Pimephales promelas</t>
        </is>
      </c>
      <c r="M561" t="inlineStr">
        <is>
          <t>Fathead Minnow</t>
        </is>
      </c>
      <c r="N561"/>
      <c r="O561"/>
      <c r="P561" t="n">
        <v>1.0</v>
      </c>
      <c r="Q561"/>
      <c r="R561"/>
      <c r="S561"/>
      <c r="T561"/>
      <c r="U561" t="inlineStr">
        <is>
          <t>Day(s)</t>
        </is>
      </c>
      <c r="V561" t="inlineStr">
        <is>
          <t>Static</t>
        </is>
      </c>
      <c r="W561" t="inlineStr">
        <is>
          <t>Fresh water</t>
        </is>
      </c>
      <c r="X561" t="inlineStr">
        <is>
          <t>Lab</t>
        </is>
      </c>
      <c r="Y561"/>
      <c r="Z561" t="inlineStr">
        <is>
          <t>Formulation</t>
        </is>
      </c>
      <c r="AA561"/>
      <c r="AB561" t="n">
        <v>0.283</v>
      </c>
      <c r="AC561"/>
      <c r="AD561"/>
      <c r="AE561"/>
      <c r="AF561"/>
      <c r="AG561" t="inlineStr">
        <is>
          <t>AI mg/L</t>
        </is>
      </c>
      <c r="AH561"/>
      <c r="AI561"/>
      <c r="AJ561"/>
      <c r="AK561"/>
      <c r="AL561"/>
      <c r="AM561"/>
      <c r="AN561"/>
      <c r="AO561"/>
      <c r="AP561"/>
      <c r="AQ561"/>
      <c r="AR561"/>
      <c r="AS561"/>
      <c r="AT561"/>
      <c r="AU561"/>
      <c r="AV561"/>
      <c r="AW561"/>
      <c r="AX561" t="inlineStr">
        <is>
          <t>Mortality</t>
        </is>
      </c>
      <c r="AY561" t="inlineStr">
        <is>
          <t>Mortality</t>
        </is>
      </c>
      <c r="AZ561" t="inlineStr">
        <is>
          <t>LC50</t>
        </is>
      </c>
      <c r="BA561"/>
      <c r="BB561" t="n">
        <v>4.0</v>
      </c>
      <c r="BC561"/>
      <c r="BD561"/>
      <c r="BE561"/>
      <c r="BF561"/>
      <c r="BG561" t="inlineStr">
        <is>
          <t>Day(s)</t>
        </is>
      </c>
      <c r="BH561"/>
      <c r="BI561" t="inlineStr">
        <is>
          <t>DTXSID3020122</t>
        </is>
      </c>
      <c r="BJ561" t="inlineStr">
        <is>
          <t>10.1007/BF00211627</t>
        </is>
      </c>
      <c r="BK561"/>
      <c r="BL561"/>
      <c r="BM561"/>
      <c r="BN561"/>
      <c r="BO561"/>
      <c r="BP561"/>
      <c r="BQ561"/>
      <c r="BR561"/>
      <c r="BS561"/>
      <c r="BT561" t="inlineStr">
        <is>
          <t>--</t>
        </is>
      </c>
      <c r="BU561"/>
      <c r="BV561"/>
      <c r="BW561"/>
      <c r="BX561"/>
      <c r="BY561"/>
      <c r="BZ561"/>
      <c r="CA561"/>
      <c r="CB561"/>
      <c r="CC561"/>
      <c r="CD561"/>
      <c r="CE561"/>
      <c r="CF561"/>
      <c r="CG561"/>
      <c r="CH561"/>
      <c r="CI561"/>
      <c r="CJ561"/>
      <c r="CK561" t="inlineStr">
        <is>
          <t>Stay,F.S., and A.W. Jarvinen</t>
        </is>
      </c>
      <c r="CL561" t="n">
        <v>14914.0</v>
      </c>
      <c r="CM561" t="inlineStr">
        <is>
          <t>Use of Microcosm and Fish Toxicity Data to Select Mesocosm Treatment Concentrations</t>
        </is>
      </c>
      <c r="CN561" t="inlineStr">
        <is>
          <t>Arch. Environ. Contam. Toxicol.28(4): 451-458</t>
        </is>
      </c>
      <c r="CO561" t="n">
        <v>1995.0</v>
      </c>
      <c r="CP561" t="inlineStr">
        <is>
          <t>Stay,F.S., and A.W. Jarvinen (1995). Use of Microcosm and Fish Toxicity Data to Select Mesocosm Treatment Concentrations. Arch. Environ. Contam. Toxicol., 28, (4), 451-458. doi:10.1007/BF00211627. ECOREF#:14914</t>
        </is>
      </c>
    </row>
    <row r="562">
      <c r="A562" t="n">
        <v>86500.0</v>
      </c>
      <c r="B562" t="inlineStr">
        <is>
          <t>O,O-Dimethyl S-[(4-oxo-1,2,3-benzotriazin-3(4H)-yl)methyl] ester, Phosphorodithioic acid</t>
        </is>
      </c>
      <c r="C562" t="inlineStr">
        <is>
          <t>Technical grade, technical product, technical formulation</t>
        </is>
      </c>
      <c r="D562" t="inlineStr">
        <is>
          <t>Unmeasured</t>
        </is>
      </c>
      <c r="E562" t="inlineStr">
        <is>
          <t>Not coded</t>
        </is>
      </c>
      <c r="F562"/>
      <c r="G562" t="n">
        <v>93.0</v>
      </c>
      <c r="H562"/>
      <c r="I562"/>
      <c r="J562"/>
      <c r="K562"/>
      <c r="L562" t="inlineStr">
        <is>
          <t>Pimephales promelas</t>
        </is>
      </c>
      <c r="M562" t="inlineStr">
        <is>
          <t>Fathead Minnow</t>
        </is>
      </c>
      <c r="N562"/>
      <c r="O562"/>
      <c r="P562" t="n">
        <v>11.0</v>
      </c>
      <c r="Q562"/>
      <c r="R562"/>
      <c r="S562"/>
      <c r="T562"/>
      <c r="U562" t="inlineStr">
        <is>
          <t>Week(s)</t>
        </is>
      </c>
      <c r="V562" t="inlineStr">
        <is>
          <t>Renewal</t>
        </is>
      </c>
      <c r="W562" t="inlineStr">
        <is>
          <t>Fresh water</t>
        </is>
      </c>
      <c r="X562" t="inlineStr">
        <is>
          <t>Lab</t>
        </is>
      </c>
      <c r="Y562"/>
      <c r="Z562" t="inlineStr">
        <is>
          <t>Active ingredient</t>
        </is>
      </c>
      <c r="AA562"/>
      <c r="AB562" t="n">
        <v>2.53</v>
      </c>
      <c r="AC562"/>
      <c r="AD562"/>
      <c r="AE562"/>
      <c r="AF562"/>
      <c r="AG562" t="inlineStr">
        <is>
          <t>AI mg/L</t>
        </is>
      </c>
      <c r="AH562"/>
      <c r="AI562"/>
      <c r="AJ562"/>
      <c r="AK562"/>
      <c r="AL562"/>
      <c r="AM562"/>
      <c r="AN562"/>
      <c r="AO562"/>
      <c r="AP562"/>
      <c r="AQ562"/>
      <c r="AR562"/>
      <c r="AS562"/>
      <c r="AT562"/>
      <c r="AU562"/>
      <c r="AV562"/>
      <c r="AW562"/>
      <c r="AX562" t="inlineStr">
        <is>
          <t>Mortality</t>
        </is>
      </c>
      <c r="AY562" t="inlineStr">
        <is>
          <t>Mortality</t>
        </is>
      </c>
      <c r="AZ562" t="inlineStr">
        <is>
          <t>LC50</t>
        </is>
      </c>
      <c r="BA562"/>
      <c r="BB562" t="n">
        <v>4.0</v>
      </c>
      <c r="BC562"/>
      <c r="BD562"/>
      <c r="BE562"/>
      <c r="BF562"/>
      <c r="BG562" t="inlineStr">
        <is>
          <t>Day(s)</t>
        </is>
      </c>
      <c r="BH562" t="inlineStr">
        <is>
          <t>Pure</t>
        </is>
      </c>
      <c r="BI562" t="inlineStr">
        <is>
          <t>DTXSID3020122</t>
        </is>
      </c>
      <c r="BJ562"/>
      <c r="BK562"/>
      <c r="BL562"/>
      <c r="BM562"/>
      <c r="BN562"/>
      <c r="BO562"/>
      <c r="BP562"/>
      <c r="BQ562"/>
      <c r="BR562"/>
      <c r="BS562"/>
      <c r="BT562" t="inlineStr">
        <is>
          <t>--</t>
        </is>
      </c>
      <c r="BU562"/>
      <c r="BV562"/>
      <c r="BW562"/>
      <c r="BX562"/>
      <c r="BY562"/>
      <c r="BZ562"/>
      <c r="CA562"/>
      <c r="CB562"/>
      <c r="CC562"/>
      <c r="CD562"/>
      <c r="CE562"/>
      <c r="CF562"/>
      <c r="CG562"/>
      <c r="CH562"/>
      <c r="CI562"/>
      <c r="CJ562"/>
      <c r="CK562" t="inlineStr">
        <is>
          <t>Adelman,I.R., and L.L.,Jr. Smith</t>
        </is>
      </c>
      <c r="CL562" t="n">
        <v>2145.0</v>
      </c>
      <c r="CM562" t="inlineStr">
        <is>
          <t>Standard Test Fish Development.  Part I.  Fathead Minnows (Pimephales promelas) and Goldfish (Carassius auratus) as Standard Fish in Bioassays and Their Reaction to Potential Reference Toxicants</t>
        </is>
      </c>
      <c r="CN562" t="inlineStr">
        <is>
          <t>EPA-600/3-76-061A, U.S.EPA, Duluth, MN:77 p.</t>
        </is>
      </c>
      <c r="CO562" t="n">
        <v>1976.0</v>
      </c>
      <c r="CP562" t="inlineStr">
        <is>
          <t>Adelman,I.R., and L.L.,Jr. Smith (1976). Standard Test Fish Development.  Part I.  Fathead Minnows (Pimephales promelas) and Goldfish (Carassius auratus) as Standard Fish in Bioassays and Their Reaction to Potential Reference Toxicants. EPA-600/3-76-061A, U.S.EPA, Duluth, MN, 77 p. ECOREF#:2145</t>
        </is>
      </c>
    </row>
    <row r="563">
      <c r="A563" t="n">
        <v>86500.0</v>
      </c>
      <c r="B563" t="inlineStr">
        <is>
          <t>O,O-Dimethyl S-[(4-oxo-1,2,3-benzotriazin-3(4H)-yl)methyl] ester, Phosphorodithioic acid</t>
        </is>
      </c>
      <c r="C563"/>
      <c r="D563" t="inlineStr">
        <is>
          <t>Unmeasured</t>
        </is>
      </c>
      <c r="E563" t="inlineStr">
        <is>
          <t>Not coded</t>
        </is>
      </c>
      <c r="F563"/>
      <c r="G563" t="n">
        <v>18.3</v>
      </c>
      <c r="H563"/>
      <c r="I563"/>
      <c r="J563"/>
      <c r="K563"/>
      <c r="L563" t="inlineStr">
        <is>
          <t>Pimephales promelas</t>
        </is>
      </c>
      <c r="M563" t="inlineStr">
        <is>
          <t>Fathead Minnow</t>
        </is>
      </c>
      <c r="N563"/>
      <c r="O563"/>
      <c r="P563"/>
      <c r="Q563"/>
      <c r="R563"/>
      <c r="S563"/>
      <c r="T563"/>
      <c r="U563"/>
      <c r="V563" t="inlineStr">
        <is>
          <t>Static</t>
        </is>
      </c>
      <c r="W563" t="inlineStr">
        <is>
          <t>Fresh water</t>
        </is>
      </c>
      <c r="X563" t="inlineStr">
        <is>
          <t>Lab</t>
        </is>
      </c>
      <c r="Y563"/>
      <c r="Z563" t="inlineStr">
        <is>
          <t>Formulation</t>
        </is>
      </c>
      <c r="AA563"/>
      <c r="AB563" t="n">
        <v>0.68</v>
      </c>
      <c r="AC563"/>
      <c r="AD563"/>
      <c r="AE563"/>
      <c r="AF563"/>
      <c r="AG563" t="inlineStr">
        <is>
          <t>AI mg/L</t>
        </is>
      </c>
      <c r="AH563"/>
      <c r="AI563"/>
      <c r="AJ563"/>
      <c r="AK563"/>
      <c r="AL563"/>
      <c r="AM563"/>
      <c r="AN563"/>
      <c r="AO563"/>
      <c r="AP563"/>
      <c r="AQ563"/>
      <c r="AR563"/>
      <c r="AS563"/>
      <c r="AT563"/>
      <c r="AU563"/>
      <c r="AV563"/>
      <c r="AW563"/>
      <c r="AX563" t="inlineStr">
        <is>
          <t>Mortality</t>
        </is>
      </c>
      <c r="AY563" t="inlineStr">
        <is>
          <t>Mortality</t>
        </is>
      </c>
      <c r="AZ563" t="inlineStr">
        <is>
          <t>LC50</t>
        </is>
      </c>
      <c r="BA563"/>
      <c r="BB563" t="n">
        <v>4.0</v>
      </c>
      <c r="BC563"/>
      <c r="BD563"/>
      <c r="BE563"/>
      <c r="BF563"/>
      <c r="BG563" t="inlineStr">
        <is>
          <t>Day(s)</t>
        </is>
      </c>
      <c r="BH563" t="inlineStr">
        <is>
          <t>Commercial</t>
        </is>
      </c>
      <c r="BI563" t="inlineStr">
        <is>
          <t>DTXSID3020122</t>
        </is>
      </c>
      <c r="BJ563"/>
      <c r="BK563"/>
      <c r="BL563"/>
      <c r="BM563"/>
      <c r="BN563"/>
      <c r="BO563"/>
      <c r="BP563"/>
      <c r="BQ563"/>
      <c r="BR563"/>
      <c r="BS563"/>
      <c r="BT563" t="inlineStr">
        <is>
          <t>--</t>
        </is>
      </c>
      <c r="BU563"/>
      <c r="BV563"/>
      <c r="BW563"/>
      <c r="BX563"/>
      <c r="BY563"/>
      <c r="BZ563"/>
      <c r="CA563"/>
      <c r="CB563"/>
      <c r="CC563"/>
      <c r="CD563"/>
      <c r="CE563"/>
      <c r="CF563"/>
      <c r="CG563"/>
      <c r="CH563"/>
      <c r="CI563" t="inlineStr">
        <is>
          <t xml:space="preserve"> EMULSIBLE CONCENTRATE// </t>
        </is>
      </c>
      <c r="CJ563" t="inlineStr">
        <is>
          <t xml:space="preserve">   EMULSIBLE CONCENTRATE// </t>
        </is>
      </c>
      <c r="CK563" t="inlineStr">
        <is>
          <t>Henderson,C., Q.H. Pickering, and C.M. Tarzwell</t>
        </is>
      </c>
      <c r="CL563" t="n">
        <v>936.0</v>
      </c>
      <c r="CM563" t="inlineStr">
        <is>
          <t>The Toxicity of Organic Phosphorus and Chlorinated Hydrocarbon Insecticides to Fish</t>
        </is>
      </c>
      <c r="CN563" t="inlineStr">
        <is>
          <t>In: C.M.Tarzwell (Ed.), Biological Problems in Water Pollution, Trans.2nd Seminar, April 20-24,1959, Tech.Rep.W60-3, U.S.Public Health Service, R.A.Taft Sanitary Engineering Center, Cincinnati, OH:76-88</t>
        </is>
      </c>
      <c r="CO563" t="n">
        <v>1960.0</v>
      </c>
      <c r="CP563" t="inlineStr">
        <is>
          <t>Henderson,C., Q.H. Pickering, and C.M. Tarzwell (1960). The Toxicity of Organic Phosphorus and Chlorinated Hydrocarbon Insecticides to Fish. In: C.M.Tarzwell (Ed.), Biological Problems in Water Pollution, Trans.2nd Seminar, April 20-24,1959, Tech.Rep.W60-3, U.S.Public Health Service, R.A.Taft Sanitary Engineering Center, Cincinnati, OH, 76-88. ECOREF#:936</t>
        </is>
      </c>
    </row>
    <row r="564">
      <c r="A564" t="n">
        <v>86500.0</v>
      </c>
      <c r="B564" t="inlineStr">
        <is>
          <t>O,O-Dimethyl S-[(4-oxo-1,2,3-benzotriazin-3(4H)-yl)methyl] ester, Phosphorodithioic acid</t>
        </is>
      </c>
      <c r="C564" t="inlineStr">
        <is>
          <t>Technical grade, technical product, technical formulation</t>
        </is>
      </c>
      <c r="D564" t="inlineStr">
        <is>
          <t>Unmeasured</t>
        </is>
      </c>
      <c r="E564" t="inlineStr">
        <is>
          <t>Not coded</t>
        </is>
      </c>
      <c r="F564"/>
      <c r="G564" t="n">
        <v>93.0</v>
      </c>
      <c r="H564"/>
      <c r="I564"/>
      <c r="J564"/>
      <c r="K564"/>
      <c r="L564" t="inlineStr">
        <is>
          <t>Pimephales promelas</t>
        </is>
      </c>
      <c r="M564" t="inlineStr">
        <is>
          <t>Fathead Minnow</t>
        </is>
      </c>
      <c r="N564"/>
      <c r="O564"/>
      <c r="P564" t="n">
        <v>11.0</v>
      </c>
      <c r="Q564"/>
      <c r="R564"/>
      <c r="S564"/>
      <c r="T564"/>
      <c r="U564" t="inlineStr">
        <is>
          <t>Week(s)</t>
        </is>
      </c>
      <c r="V564" t="inlineStr">
        <is>
          <t>Renewal</t>
        </is>
      </c>
      <c r="W564" t="inlineStr">
        <is>
          <t>Fresh water</t>
        </is>
      </c>
      <c r="X564" t="inlineStr">
        <is>
          <t>Lab</t>
        </is>
      </c>
      <c r="Y564"/>
      <c r="Z564" t="inlineStr">
        <is>
          <t>Active ingredient</t>
        </is>
      </c>
      <c r="AA564"/>
      <c r="AB564" t="n">
        <v>1.95</v>
      </c>
      <c r="AC564"/>
      <c r="AD564"/>
      <c r="AE564"/>
      <c r="AF564"/>
      <c r="AG564" t="inlineStr">
        <is>
          <t>AI mg/L</t>
        </is>
      </c>
      <c r="AH564"/>
      <c r="AI564"/>
      <c r="AJ564"/>
      <c r="AK564"/>
      <c r="AL564"/>
      <c r="AM564"/>
      <c r="AN564"/>
      <c r="AO564"/>
      <c r="AP564"/>
      <c r="AQ564"/>
      <c r="AR564"/>
      <c r="AS564"/>
      <c r="AT564"/>
      <c r="AU564"/>
      <c r="AV564"/>
      <c r="AW564"/>
      <c r="AX564" t="inlineStr">
        <is>
          <t>Mortality</t>
        </is>
      </c>
      <c r="AY564" t="inlineStr">
        <is>
          <t>Mortality</t>
        </is>
      </c>
      <c r="AZ564" t="inlineStr">
        <is>
          <t>LC50</t>
        </is>
      </c>
      <c r="BA564"/>
      <c r="BB564" t="n">
        <v>4.0</v>
      </c>
      <c r="BC564"/>
      <c r="BD564"/>
      <c r="BE564"/>
      <c r="BF564"/>
      <c r="BG564" t="inlineStr">
        <is>
          <t>Day(s)</t>
        </is>
      </c>
      <c r="BH564" t="inlineStr">
        <is>
          <t>Pure</t>
        </is>
      </c>
      <c r="BI564" t="inlineStr">
        <is>
          <t>DTXSID3020122</t>
        </is>
      </c>
      <c r="BJ564"/>
      <c r="BK564"/>
      <c r="BL564"/>
      <c r="BM564"/>
      <c r="BN564"/>
      <c r="BO564"/>
      <c r="BP564"/>
      <c r="BQ564"/>
      <c r="BR564"/>
      <c r="BS564"/>
      <c r="BT564" t="inlineStr">
        <is>
          <t>--</t>
        </is>
      </c>
      <c r="BU564"/>
      <c r="BV564"/>
      <c r="BW564"/>
      <c r="BX564"/>
      <c r="BY564"/>
      <c r="BZ564"/>
      <c r="CA564"/>
      <c r="CB564"/>
      <c r="CC564"/>
      <c r="CD564"/>
      <c r="CE564"/>
      <c r="CF564"/>
      <c r="CG564"/>
      <c r="CH564"/>
      <c r="CI564"/>
      <c r="CJ564"/>
      <c r="CK564" t="inlineStr">
        <is>
          <t>Adelman,I.R., and L.L.,Jr. Smith</t>
        </is>
      </c>
      <c r="CL564" t="n">
        <v>2145.0</v>
      </c>
      <c r="CM564" t="inlineStr">
        <is>
          <t>Standard Test Fish Development.  Part I.  Fathead Minnows (Pimephales promelas) and Goldfish (Carassius auratus) as Standard Fish in Bioassays and Their Reaction to Potential Reference Toxicants</t>
        </is>
      </c>
      <c r="CN564" t="inlineStr">
        <is>
          <t>EPA-600/3-76-061A, U.S.EPA, Duluth, MN:77 p.</t>
        </is>
      </c>
      <c r="CO564" t="n">
        <v>1976.0</v>
      </c>
      <c r="CP564" t="inlineStr">
        <is>
          <t>Adelman,I.R., and L.L.,Jr. Smith (1976). Standard Test Fish Development.  Part I.  Fathead Minnows (Pimephales promelas) and Goldfish (Carassius auratus) as Standard Fish in Bioassays and Their Reaction to Potential Reference Toxicants. EPA-600/3-76-061A, U.S.EPA, Duluth, MN, 77 p. ECOREF#:2145</t>
        </is>
      </c>
    </row>
    <row r="565">
      <c r="A565" t="n">
        <v>86500.0</v>
      </c>
      <c r="B565" t="inlineStr">
        <is>
          <t>O,O-Dimethyl S-[(4-oxo-1,2,3-benzotriazin-3(4H)-yl)methyl] ester, Phosphorodithioic acid</t>
        </is>
      </c>
      <c r="C565" t="inlineStr">
        <is>
          <t>Technical grade, technical product, technical formulation</t>
        </is>
      </c>
      <c r="D565" t="inlineStr">
        <is>
          <t>Not reported</t>
        </is>
      </c>
      <c r="E565" t="inlineStr">
        <is>
          <t>Not coded</t>
        </is>
      </c>
      <c r="F565"/>
      <c r="G565" t="n">
        <v>93.0</v>
      </c>
      <c r="H565"/>
      <c r="I565"/>
      <c r="J565"/>
      <c r="K565"/>
      <c r="L565" t="inlineStr">
        <is>
          <t>Pimephales promelas</t>
        </is>
      </c>
      <c r="M565" t="inlineStr">
        <is>
          <t>Fathead Minnow</t>
        </is>
      </c>
      <c r="N565"/>
      <c r="O565"/>
      <c r="P565" t="n">
        <v>11.0</v>
      </c>
      <c r="Q565"/>
      <c r="R565"/>
      <c r="S565"/>
      <c r="T565"/>
      <c r="U565" t="inlineStr">
        <is>
          <t>Week(s)</t>
        </is>
      </c>
      <c r="V565" t="inlineStr">
        <is>
          <t>Renewal</t>
        </is>
      </c>
      <c r="W565" t="inlineStr">
        <is>
          <t>Fresh water</t>
        </is>
      </c>
      <c r="X565" t="inlineStr">
        <is>
          <t>Lab</t>
        </is>
      </c>
      <c r="Y565"/>
      <c r="Z565" t="inlineStr">
        <is>
          <t>Active ingredient</t>
        </is>
      </c>
      <c r="AA565"/>
      <c r="AB565" t="n">
        <v>1.9</v>
      </c>
      <c r="AC565"/>
      <c r="AD565"/>
      <c r="AE565"/>
      <c r="AF565"/>
      <c r="AG565" t="inlineStr">
        <is>
          <t>AI mg/L</t>
        </is>
      </c>
      <c r="AH565"/>
      <c r="AI565"/>
      <c r="AJ565"/>
      <c r="AK565"/>
      <c r="AL565"/>
      <c r="AM565"/>
      <c r="AN565"/>
      <c r="AO565"/>
      <c r="AP565"/>
      <c r="AQ565"/>
      <c r="AR565"/>
      <c r="AS565"/>
      <c r="AT565"/>
      <c r="AU565"/>
      <c r="AV565"/>
      <c r="AW565"/>
      <c r="AX565" t="inlineStr">
        <is>
          <t>Mortality</t>
        </is>
      </c>
      <c r="AY565" t="inlineStr">
        <is>
          <t>Mortality</t>
        </is>
      </c>
      <c r="AZ565" t="inlineStr">
        <is>
          <t>LC50</t>
        </is>
      </c>
      <c r="BA565"/>
      <c r="BB565" t="n">
        <v>4.0</v>
      </c>
      <c r="BC565"/>
      <c r="BD565"/>
      <c r="BE565"/>
      <c r="BF565"/>
      <c r="BG565" t="inlineStr">
        <is>
          <t>Day(s)</t>
        </is>
      </c>
      <c r="BH565" t="inlineStr">
        <is>
          <t>Pure</t>
        </is>
      </c>
      <c r="BI565" t="inlineStr">
        <is>
          <t>DTXSID3020122</t>
        </is>
      </c>
      <c r="BJ565" t="inlineStr">
        <is>
          <t>10.1139/f76-030</t>
        </is>
      </c>
      <c r="BK565"/>
      <c r="BL565"/>
      <c r="BM565"/>
      <c r="BN565"/>
      <c r="BO565"/>
      <c r="BP565"/>
      <c r="BQ565"/>
      <c r="BR565"/>
      <c r="BS565"/>
      <c r="BT565" t="inlineStr">
        <is>
          <t>--</t>
        </is>
      </c>
      <c r="BU565"/>
      <c r="BV565"/>
      <c r="BW565"/>
      <c r="BX565"/>
      <c r="BY565"/>
      <c r="BZ565"/>
      <c r="CA565"/>
      <c r="CB565"/>
      <c r="CC565"/>
      <c r="CD565"/>
      <c r="CE565"/>
      <c r="CF565"/>
      <c r="CG565"/>
      <c r="CH565"/>
      <c r="CI565"/>
      <c r="CJ565"/>
      <c r="CK565" t="inlineStr">
        <is>
          <t>Adelman,I.R., L.L.,Jr. Smith, and G.D. Siesennop</t>
        </is>
      </c>
      <c r="CL565" t="n">
        <v>5230.0</v>
      </c>
      <c r="CM565" t="inlineStr">
        <is>
          <t>Acute Toxicity of Sodium Chloride, Pentachlorophenol, Guthion, and Hexavalent Chromium to Fathead Minnows (Pimephales promelas) and Goldfish (Carassius auratus)</t>
        </is>
      </c>
      <c r="CN565" t="inlineStr">
        <is>
          <t>J. Fish. Res. Board Can.33(2): 203-208</t>
        </is>
      </c>
      <c r="CO565" t="n">
        <v>1976.0</v>
      </c>
      <c r="CP565" t="inlineStr">
        <is>
          <t>Adelman,I.R., L.L.,Jr. Smith, and G.D. Siesennop (1976). Acute Toxicity of Sodium Chloride, Pentachlorophenol, Guthion, and Hexavalent Chromium to Fathead Minnows (Pimephales promelas) and Goldfish (Carassius auratus). J. Fish. Res. Board Can., 33, (2), 203-208. doi:10.1139/f76-030. ECOREF#:5230</t>
        </is>
      </c>
    </row>
    <row r="566">
      <c r="A566" t="n">
        <v>86500.0</v>
      </c>
      <c r="B566" t="inlineStr">
        <is>
          <t>O,O-Dimethyl S-[(4-oxo-1,2,3-benzotriazin-3(4H)-yl)methyl] ester, Phosphorodithioic acid</t>
        </is>
      </c>
      <c r="C566"/>
      <c r="D566" t="inlineStr">
        <is>
          <t>Not reported</t>
        </is>
      </c>
      <c r="E566" t="inlineStr">
        <is>
          <t>Not coded</t>
        </is>
      </c>
      <c r="F566"/>
      <c r="G566" t="n">
        <v>93.0</v>
      </c>
      <c r="H566"/>
      <c r="I566"/>
      <c r="J566"/>
      <c r="K566"/>
      <c r="L566" t="inlineStr">
        <is>
          <t>Pimephales promelas</t>
        </is>
      </c>
      <c r="M566" t="inlineStr">
        <is>
          <t>Fathead Minnow</t>
        </is>
      </c>
      <c r="N566"/>
      <c r="O566"/>
      <c r="P566"/>
      <c r="Q566"/>
      <c r="R566"/>
      <c r="S566"/>
      <c r="T566"/>
      <c r="U566"/>
      <c r="V566" t="inlineStr">
        <is>
          <t>Static</t>
        </is>
      </c>
      <c r="W566" t="inlineStr">
        <is>
          <t>Fresh water</t>
        </is>
      </c>
      <c r="X566" t="inlineStr">
        <is>
          <t>Lab</t>
        </is>
      </c>
      <c r="Y566"/>
      <c r="Z566" t="inlineStr">
        <is>
          <t>Active ingredient</t>
        </is>
      </c>
      <c r="AA566"/>
      <c r="AB566" t="n">
        <v>0.293</v>
      </c>
      <c r="AC566"/>
      <c r="AD566" t="n">
        <v>0.11</v>
      </c>
      <c r="AE566"/>
      <c r="AF566" t="n">
        <v>0.78</v>
      </c>
      <c r="AG566" t="inlineStr">
        <is>
          <t>AI mg/L</t>
        </is>
      </c>
      <c r="AH566"/>
      <c r="AI566"/>
      <c r="AJ566"/>
      <c r="AK566"/>
      <c r="AL566"/>
      <c r="AM566"/>
      <c r="AN566"/>
      <c r="AO566"/>
      <c r="AP566"/>
      <c r="AQ566"/>
      <c r="AR566"/>
      <c r="AS566"/>
      <c r="AT566"/>
      <c r="AU566"/>
      <c r="AV566"/>
      <c r="AW566"/>
      <c r="AX566" t="inlineStr">
        <is>
          <t>Mortality</t>
        </is>
      </c>
      <c r="AY566" t="inlineStr">
        <is>
          <t>Mortality</t>
        </is>
      </c>
      <c r="AZ566" t="inlineStr">
        <is>
          <t>LC50</t>
        </is>
      </c>
      <c r="BA566"/>
      <c r="BB566" t="n">
        <v>4.0</v>
      </c>
      <c r="BC566"/>
      <c r="BD566"/>
      <c r="BE566"/>
      <c r="BF566"/>
      <c r="BG566" t="inlineStr">
        <is>
          <t>Day(s)</t>
        </is>
      </c>
      <c r="BH566" t="inlineStr">
        <is>
          <t>Pure</t>
        </is>
      </c>
      <c r="BI566" t="inlineStr">
        <is>
          <t>DTXSID3020122</t>
        </is>
      </c>
      <c r="BJ566"/>
      <c r="BK566"/>
      <c r="BL566"/>
      <c r="BM566"/>
      <c r="BN566"/>
      <c r="BO566"/>
      <c r="BP566"/>
      <c r="BQ566"/>
      <c r="BR566"/>
      <c r="BS566"/>
      <c r="BT566" t="inlineStr">
        <is>
          <t>--</t>
        </is>
      </c>
      <c r="BU566"/>
      <c r="BV566"/>
      <c r="BW566"/>
      <c r="BX566"/>
      <c r="BY566"/>
      <c r="BZ566"/>
      <c r="CA566"/>
      <c r="CB566"/>
      <c r="CC566"/>
      <c r="CD566"/>
      <c r="CE566"/>
      <c r="CF566"/>
      <c r="CG566"/>
      <c r="CH566"/>
      <c r="CI566"/>
      <c r="CJ566"/>
      <c r="CK566" t="inlineStr">
        <is>
          <t>Mayer,F.L.,Jr., and M.R. Ellersieck</t>
        </is>
      </c>
      <c r="CL566" t="n">
        <v>6797.0</v>
      </c>
      <c r="CM566" t="inlineStr">
        <is>
          <t>Manual of Acute Toxicity: Interpretation and Data Base for 410 Chemicals and 66 Species of Freshwater Animals</t>
        </is>
      </c>
      <c r="CN566" t="inlineStr">
        <is>
          <t>USDI Fish and Wildlife Service, Publication No.160, Washington, DC:505 p.</t>
        </is>
      </c>
      <c r="CO566" t="n">
        <v>1986.0</v>
      </c>
      <c r="CP566" t="inlineStr">
        <is>
          <t>Mayer,F.L.,Jr., and M.R. Ellersieck (1986). Manual of Acute Toxicity: Interpretation and Data Base for 410 Chemicals and 66 Species of Freshwater Animals. USDI Fish and Wildlife Service, Publication No.160, Washington, DC, 505 p. ECOREF#:6797</t>
        </is>
      </c>
    </row>
    <row r="567">
      <c r="A567" t="n">
        <v>86500.0</v>
      </c>
      <c r="B567" t="inlineStr">
        <is>
          <t>O,O-Dimethyl S-[(4-oxo-1,2,3-benzotriazin-3(4H)-yl)methyl] ester, Phosphorodithioic acid</t>
        </is>
      </c>
      <c r="C567"/>
      <c r="D567" t="inlineStr">
        <is>
          <t>Unmeasured</t>
        </is>
      </c>
      <c r="E567" t="inlineStr">
        <is>
          <t>Not coded</t>
        </is>
      </c>
      <c r="F567"/>
      <c r="G567" t="n">
        <v>24.0</v>
      </c>
      <c r="H567"/>
      <c r="I567"/>
      <c r="J567"/>
      <c r="K567"/>
      <c r="L567" t="inlineStr">
        <is>
          <t>Pimephales promelas</t>
        </is>
      </c>
      <c r="M567" t="inlineStr">
        <is>
          <t>Fathead Minnow</t>
        </is>
      </c>
      <c r="N567" t="inlineStr">
        <is>
          <t>Adult</t>
        </is>
      </c>
      <c r="O567"/>
      <c r="P567"/>
      <c r="Q567"/>
      <c r="R567"/>
      <c r="S567"/>
      <c r="T567"/>
      <c r="U567"/>
      <c r="V567" t="inlineStr">
        <is>
          <t xml:space="preserve">Lentic </t>
        </is>
      </c>
      <c r="W567" t="inlineStr">
        <is>
          <t>Fresh water</t>
        </is>
      </c>
      <c r="X567" t="inlineStr">
        <is>
          <t>Field artificial</t>
        </is>
      </c>
      <c r="Y567" t="n">
        <v>6.0</v>
      </c>
      <c r="Z567" t="inlineStr">
        <is>
          <t>Active ingredient</t>
        </is>
      </c>
      <c r="AA567"/>
      <c r="AB567" t="n">
        <v>0.0317</v>
      </c>
      <c r="AC567"/>
      <c r="AD567"/>
      <c r="AE567"/>
      <c r="AF567"/>
      <c r="AG567" t="inlineStr">
        <is>
          <t>AI mg/L</t>
        </is>
      </c>
      <c r="AH567"/>
      <c r="AI567"/>
      <c r="AJ567"/>
      <c r="AK567"/>
      <c r="AL567"/>
      <c r="AM567"/>
      <c r="AN567"/>
      <c r="AO567"/>
      <c r="AP567"/>
      <c r="AQ567"/>
      <c r="AR567"/>
      <c r="AS567"/>
      <c r="AT567"/>
      <c r="AU567"/>
      <c r="AV567"/>
      <c r="AW567"/>
      <c r="AX567" t="inlineStr">
        <is>
          <t>Mortality</t>
        </is>
      </c>
      <c r="AY567" t="inlineStr">
        <is>
          <t>Mortality</t>
        </is>
      </c>
      <c r="AZ567" t="inlineStr">
        <is>
          <t>LC50</t>
        </is>
      </c>
      <c r="BA567"/>
      <c r="BB567" t="n">
        <v>4.0</v>
      </c>
      <c r="BC567"/>
      <c r="BD567"/>
      <c r="BE567"/>
      <c r="BF567"/>
      <c r="BG567" t="inlineStr">
        <is>
          <t>Day(s)</t>
        </is>
      </c>
      <c r="BH567" t="inlineStr">
        <is>
          <t>Active ingredient</t>
        </is>
      </c>
      <c r="BI567" t="inlineStr">
        <is>
          <t>DTXSID3020122</t>
        </is>
      </c>
      <c r="BJ567"/>
      <c r="BK567" t="inlineStr">
        <is>
          <t>MICROCOSM</t>
        </is>
      </c>
      <c r="BL567"/>
      <c r="BM567"/>
      <c r="BN567"/>
      <c r="BO567"/>
      <c r="BP567"/>
      <c r="BQ567"/>
      <c r="BR567"/>
      <c r="BS567"/>
      <c r="BT567" t="inlineStr">
        <is>
          <t>--</t>
        </is>
      </c>
      <c r="BU567"/>
      <c r="BV567"/>
      <c r="BW567"/>
      <c r="BX567"/>
      <c r="BY567"/>
      <c r="BZ567"/>
      <c r="CA567"/>
      <c r="CB567"/>
      <c r="CC567"/>
      <c r="CD567"/>
      <c r="CE567"/>
      <c r="CF567"/>
      <c r="CG567"/>
      <c r="CH567"/>
      <c r="CI567" t="inlineStr">
        <is>
          <t xml:space="preserve"> TESTID/14//MSMT/NR//DOSES/0.1/1.0/5.0/10.0/100 UG/L//SOURCE/COM//WTINT/NR//DNUM/6//SEX/B//TMETH/NR//STYPE/CHRONIC//ETIME/21 D//SAMPN/NR AD//WTAT/NR//INTAKE/NR//COMPEP/NR//LD/NR//DW/NR//STST/NR//HMA/NR//NA/NR//CL/NR//DIC/NR//CA/NR//POT/NR//MG/NR//SO4/NR//SULF/NR//</t>
        </is>
      </c>
      <c r="CJ567" t="inlineStr">
        <is>
          <t>SOURCE/COMMERCIAL//HAB/ABOVE GROUND ARTIFICIAL POND,STEEL SIDES,PVC LINER-PIPING //SUBSTR/NATURAL SEDIMENT FROM MARSH,50% COVERAGE//LOC/GUELPH TURF GRASS INSTITUTE//   TESTID/14//MSMT/NR//DOSES/0.1/1.0/5.0/10.0/100 UG/L//SOURCE/COM//WTINT/NR//DNUM/6//SEX/B//TMETH/NR//STYPE/CHRONIC//ETIME/21 D//SAMPN/NR AD//WTAT/NR//INTAKE/NR//COMPEP/NR//LD/NR//DW/NR//STST/NR//HMA/NR//NA/NR//CL/NR//DIC/NR//CA/NR//POT/NR//MG/NR//SO4/NR//SULF/NR//</t>
        </is>
      </c>
      <c r="CK567" t="inlineStr">
        <is>
          <t>Takacs,P.</t>
        </is>
      </c>
      <c r="CL567" t="n">
        <v>86345.0</v>
      </c>
      <c r="CM567" t="inlineStr">
        <is>
          <t>Evaluation of Probabilistic Ecological Risk Assessment Methodology Using Aquatic Microcosms and Azinphos-Methyl</t>
        </is>
      </c>
      <c r="CN567" t="inlineStr">
        <is>
          <t>M.S.Thesis, Univ.of Guelph, Ontario, Canada:211 p.</t>
        </is>
      </c>
      <c r="CO567" t="n">
        <v>1999.0</v>
      </c>
      <c r="CP567" t="inlineStr">
        <is>
          <t>Takacs,P. (1999). Evaluation of Probabilistic Ecological Risk Assessment Methodology Using Aquatic Microcosms and Azinphos-Methyl. M.S.Thesis, Univ.of Guelph, Ontario, Canada, 211 p. ECOREF#:86345</t>
        </is>
      </c>
    </row>
    <row r="568">
      <c r="A568" t="n">
        <v>86500.0</v>
      </c>
      <c r="B568" t="inlineStr">
        <is>
          <t>O,O-Dimethyl S-[(4-oxo-1,2,3-benzotriazin-3(4H)-yl)methyl] ester, Phosphorodithioic acid</t>
        </is>
      </c>
      <c r="C568"/>
      <c r="D568" t="inlineStr">
        <is>
          <t>Measured</t>
        </is>
      </c>
      <c r="E568" t="inlineStr">
        <is>
          <t>Not coded</t>
        </is>
      </c>
      <c r="F568"/>
      <c r="G568" t="n">
        <v>99.9</v>
      </c>
      <c r="H568"/>
      <c r="I568"/>
      <c r="J568"/>
      <c r="K568"/>
      <c r="L568" t="inlineStr">
        <is>
          <t>Pimephales promelas</t>
        </is>
      </c>
      <c r="M568" t="inlineStr">
        <is>
          <t>Fathead Minnow</t>
        </is>
      </c>
      <c r="N568"/>
      <c r="O568"/>
      <c r="P568"/>
      <c r="Q568"/>
      <c r="R568"/>
      <c r="S568"/>
      <c r="T568"/>
      <c r="U568"/>
      <c r="V568" t="inlineStr">
        <is>
          <t>Flow-through</t>
        </is>
      </c>
      <c r="W568" t="inlineStr">
        <is>
          <t>Fresh water</t>
        </is>
      </c>
      <c r="X568" t="inlineStr">
        <is>
          <t>Lab</t>
        </is>
      </c>
      <c r="Y568"/>
      <c r="Z568" t="inlineStr">
        <is>
          <t>Active ingredient</t>
        </is>
      </c>
      <c r="AA568"/>
      <c r="AB568" t="n">
        <v>1.6</v>
      </c>
      <c r="AC568"/>
      <c r="AD568"/>
      <c r="AE568"/>
      <c r="AF568"/>
      <c r="AG568" t="inlineStr">
        <is>
          <t>AI mg/L</t>
        </is>
      </c>
      <c r="AH568"/>
      <c r="AI568"/>
      <c r="AJ568"/>
      <c r="AK568"/>
      <c r="AL568"/>
      <c r="AM568"/>
      <c r="AN568"/>
      <c r="AO568"/>
      <c r="AP568"/>
      <c r="AQ568"/>
      <c r="AR568"/>
      <c r="AS568"/>
      <c r="AT568"/>
      <c r="AU568"/>
      <c r="AV568"/>
      <c r="AW568"/>
      <c r="AX568" t="inlineStr">
        <is>
          <t>Mortality</t>
        </is>
      </c>
      <c r="AY568" t="inlineStr">
        <is>
          <t>Mortality</t>
        </is>
      </c>
      <c r="AZ568" t="inlineStr">
        <is>
          <t>LC50</t>
        </is>
      </c>
      <c r="BA568"/>
      <c r="BB568" t="n">
        <v>4.0</v>
      </c>
      <c r="BC568"/>
      <c r="BD568"/>
      <c r="BE568"/>
      <c r="BF568"/>
      <c r="BG568" t="inlineStr">
        <is>
          <t>Day(s)</t>
        </is>
      </c>
      <c r="BH568" t="inlineStr">
        <is>
          <t>Pure</t>
        </is>
      </c>
      <c r="BI568" t="inlineStr">
        <is>
          <t>DTXSID3020122</t>
        </is>
      </c>
      <c r="BJ568" t="inlineStr">
        <is>
          <t>10.1007/BF01559050</t>
        </is>
      </c>
      <c r="BK568"/>
      <c r="BL568"/>
      <c r="BM568"/>
      <c r="BN568"/>
      <c r="BO568"/>
      <c r="BP568"/>
      <c r="BQ568"/>
      <c r="BR568"/>
      <c r="BS568"/>
      <c r="BT568" t="inlineStr">
        <is>
          <t>--</t>
        </is>
      </c>
      <c r="BU568"/>
      <c r="BV568"/>
      <c r="BW568"/>
      <c r="BX568"/>
      <c r="BY568"/>
      <c r="BZ568"/>
      <c r="CA568"/>
      <c r="CB568"/>
      <c r="CC568"/>
      <c r="CD568"/>
      <c r="CE568"/>
      <c r="CF568"/>
      <c r="CG568"/>
      <c r="CH568"/>
      <c r="CI568" t="inlineStr">
        <is>
          <t xml:space="preserve"> CARRIER/ACETONE// CONTR/SOLVENT// FOLLOWED US FWS METHODS// </t>
        </is>
      </c>
      <c r="CJ568" t="inlineStr">
        <is>
          <t xml:space="preserve">   CARRIER/ACETONE// CONTR/SOLVENT// FOLLOWED US FWS METHODS// </t>
        </is>
      </c>
      <c r="CK568" t="inlineStr">
        <is>
          <t>Solon,J.M., and J.H. Nair III</t>
        </is>
      </c>
      <c r="CL568" t="n">
        <v>605.0</v>
      </c>
      <c r="CM568" t="inlineStr">
        <is>
          <t>The Effect of a Sublethal Concentration of LAS on the Acute Toxicity of Various Phosphate Pesticides to the Fathead Minnow (Pimephales promelas Rafinesque)</t>
        </is>
      </c>
      <c r="CN568" t="inlineStr">
        <is>
          <t>Bull. Environ. Contam. Toxicol.5(5): 408-413</t>
        </is>
      </c>
      <c r="CO568" t="n">
        <v>1970.0</v>
      </c>
      <c r="CP568" t="inlineStr">
        <is>
          <t>Solon,J.M., and J.H. Nair III (1970). The Effect of a Sublethal Concentration of LAS on the Acute Toxicity of Various Phosphate Pesticides to the Fathead Minnow (Pimephales promelas Rafinesque). Bull. Environ. Contam. Toxicol., 5, (5), 408-413. doi:10.1007/BF01559050. ECOREF#:605</t>
        </is>
      </c>
    </row>
    <row r="569">
      <c r="A569" t="n">
        <v>86500.0</v>
      </c>
      <c r="B569" t="inlineStr">
        <is>
          <t>O,O-Dimethyl S-[(4-oxo-1,2,3-benzotriazin-3(4H)-yl)methyl] ester, Phosphorodithioic acid</t>
        </is>
      </c>
      <c r="C569" t="inlineStr">
        <is>
          <t>Technical grade, technical product, technical formulation</t>
        </is>
      </c>
      <c r="D569" t="inlineStr">
        <is>
          <t>Unmeasured</t>
        </is>
      </c>
      <c r="E569" t="inlineStr">
        <is>
          <t>Not coded</t>
        </is>
      </c>
      <c r="F569"/>
      <c r="G569" t="n">
        <v>93.0</v>
      </c>
      <c r="H569"/>
      <c r="I569"/>
      <c r="J569"/>
      <c r="K569"/>
      <c r="L569" t="inlineStr">
        <is>
          <t>Pimephales promelas</t>
        </is>
      </c>
      <c r="M569" t="inlineStr">
        <is>
          <t>Fathead Minnow</t>
        </is>
      </c>
      <c r="N569"/>
      <c r="O569"/>
      <c r="P569" t="n">
        <v>11.0</v>
      </c>
      <c r="Q569"/>
      <c r="R569"/>
      <c r="S569"/>
      <c r="T569"/>
      <c r="U569" t="inlineStr">
        <is>
          <t>Week(s)</t>
        </is>
      </c>
      <c r="V569" t="inlineStr">
        <is>
          <t>Renewal</t>
        </is>
      </c>
      <c r="W569" t="inlineStr">
        <is>
          <t>Fresh water</t>
        </is>
      </c>
      <c r="X569" t="inlineStr">
        <is>
          <t>Lab</t>
        </is>
      </c>
      <c r="Y569"/>
      <c r="Z569" t="inlineStr">
        <is>
          <t>Active ingredient</t>
        </is>
      </c>
      <c r="AA569"/>
      <c r="AB569" t="n">
        <v>1.2</v>
      </c>
      <c r="AC569"/>
      <c r="AD569"/>
      <c r="AE569"/>
      <c r="AF569"/>
      <c r="AG569" t="inlineStr">
        <is>
          <t>AI mg/L</t>
        </is>
      </c>
      <c r="AH569"/>
      <c r="AI569"/>
      <c r="AJ569"/>
      <c r="AK569"/>
      <c r="AL569"/>
      <c r="AM569"/>
      <c r="AN569"/>
      <c r="AO569"/>
      <c r="AP569"/>
      <c r="AQ569"/>
      <c r="AR569"/>
      <c r="AS569"/>
      <c r="AT569"/>
      <c r="AU569"/>
      <c r="AV569"/>
      <c r="AW569"/>
      <c r="AX569" t="inlineStr">
        <is>
          <t>Mortality</t>
        </is>
      </c>
      <c r="AY569" t="inlineStr">
        <is>
          <t>Mortality</t>
        </is>
      </c>
      <c r="AZ569" t="inlineStr">
        <is>
          <t>LC50</t>
        </is>
      </c>
      <c r="BA569"/>
      <c r="BB569" t="n">
        <v>4.0</v>
      </c>
      <c r="BC569"/>
      <c r="BD569"/>
      <c r="BE569"/>
      <c r="BF569"/>
      <c r="BG569" t="inlineStr">
        <is>
          <t>Day(s)</t>
        </is>
      </c>
      <c r="BH569" t="inlineStr">
        <is>
          <t>Pure</t>
        </is>
      </c>
      <c r="BI569" t="inlineStr">
        <is>
          <t>DTXSID3020122</t>
        </is>
      </c>
      <c r="BJ569"/>
      <c r="BK569"/>
      <c r="BL569"/>
      <c r="BM569"/>
      <c r="BN569"/>
      <c r="BO569"/>
      <c r="BP569"/>
      <c r="BQ569"/>
      <c r="BR569"/>
      <c r="BS569"/>
      <c r="BT569" t="inlineStr">
        <is>
          <t>--</t>
        </is>
      </c>
      <c r="BU569"/>
      <c r="BV569"/>
      <c r="BW569"/>
      <c r="BX569"/>
      <c r="BY569"/>
      <c r="BZ569"/>
      <c r="CA569"/>
      <c r="CB569"/>
      <c r="CC569"/>
      <c r="CD569"/>
      <c r="CE569"/>
      <c r="CF569"/>
      <c r="CG569"/>
      <c r="CH569"/>
      <c r="CI569"/>
      <c r="CJ569"/>
      <c r="CK569" t="inlineStr">
        <is>
          <t>Adelman,I.R., and L.L.,Jr. Smith</t>
        </is>
      </c>
      <c r="CL569" t="n">
        <v>2145.0</v>
      </c>
      <c r="CM569" t="inlineStr">
        <is>
          <t>Standard Test Fish Development.  Part I.  Fathead Minnows (Pimephales promelas) and Goldfish (Carassius auratus) as Standard Fish in Bioassays and Their Reaction to Potential Reference Toxicants</t>
        </is>
      </c>
      <c r="CN569" t="inlineStr">
        <is>
          <t>EPA-600/3-76-061A, U.S.EPA, Duluth, MN:77 p.</t>
        </is>
      </c>
      <c r="CO569" t="n">
        <v>1976.0</v>
      </c>
      <c r="CP569" t="inlineStr">
        <is>
          <t>Adelman,I.R., and L.L.,Jr. Smith (1976). Standard Test Fish Development.  Part I.  Fathead Minnows (Pimephales promelas) and Goldfish (Carassius auratus) as Standard Fish in Bioassays and Their Reaction to Potential Reference Toxicants. EPA-600/3-76-061A, U.S.EPA, Duluth, MN, 77 p. ECOREF#:2145</t>
        </is>
      </c>
    </row>
    <row r="570">
      <c r="A570" t="n">
        <v>86500.0</v>
      </c>
      <c r="B570" t="inlineStr">
        <is>
          <t>O,O-Dimethyl S-[(4-oxo-1,2,3-benzotriazin-3(4H)-yl)methyl] ester, Phosphorodithioic acid</t>
        </is>
      </c>
      <c r="C570" t="inlineStr">
        <is>
          <t>Technical grade, technical product, technical formulation</t>
        </is>
      </c>
      <c r="D570" t="inlineStr">
        <is>
          <t>Measured</t>
        </is>
      </c>
      <c r="E570" t="inlineStr">
        <is>
          <t>Not coded</t>
        </is>
      </c>
      <c r="F570"/>
      <c r="G570" t="n">
        <v>93.0</v>
      </c>
      <c r="H570"/>
      <c r="I570"/>
      <c r="J570"/>
      <c r="K570"/>
      <c r="L570" t="inlineStr">
        <is>
          <t>Pimephales promelas</t>
        </is>
      </c>
      <c r="M570" t="inlineStr">
        <is>
          <t>Fathead Minnow</t>
        </is>
      </c>
      <c r="N570"/>
      <c r="O570"/>
      <c r="P570" t="n">
        <v>11.0</v>
      </c>
      <c r="Q570"/>
      <c r="R570"/>
      <c r="S570"/>
      <c r="T570"/>
      <c r="U570" t="inlineStr">
        <is>
          <t>Week(s)</t>
        </is>
      </c>
      <c r="V570" t="inlineStr">
        <is>
          <t>Flow-through</t>
        </is>
      </c>
      <c r="W570" t="inlineStr">
        <is>
          <t>Fresh water</t>
        </is>
      </c>
      <c r="X570" t="inlineStr">
        <is>
          <t>Lab</t>
        </is>
      </c>
      <c r="Y570"/>
      <c r="Z570" t="inlineStr">
        <is>
          <t>Active ingredient</t>
        </is>
      </c>
      <c r="AA570"/>
      <c r="AB570" t="n">
        <v>1.9</v>
      </c>
      <c r="AC570"/>
      <c r="AD570"/>
      <c r="AE570"/>
      <c r="AF570"/>
      <c r="AG570" t="inlineStr">
        <is>
          <t>AI mg/L</t>
        </is>
      </c>
      <c r="AH570"/>
      <c r="AI570"/>
      <c r="AJ570"/>
      <c r="AK570"/>
      <c r="AL570"/>
      <c r="AM570"/>
      <c r="AN570"/>
      <c r="AO570"/>
      <c r="AP570"/>
      <c r="AQ570"/>
      <c r="AR570"/>
      <c r="AS570"/>
      <c r="AT570"/>
      <c r="AU570"/>
      <c r="AV570"/>
      <c r="AW570"/>
      <c r="AX570" t="inlineStr">
        <is>
          <t>Mortality</t>
        </is>
      </c>
      <c r="AY570" t="inlineStr">
        <is>
          <t>Mortality</t>
        </is>
      </c>
      <c r="AZ570" t="inlineStr">
        <is>
          <t>LC50</t>
        </is>
      </c>
      <c r="BA570"/>
      <c r="BB570" t="n">
        <v>4.0</v>
      </c>
      <c r="BC570"/>
      <c r="BD570"/>
      <c r="BE570"/>
      <c r="BF570"/>
      <c r="BG570" t="inlineStr">
        <is>
          <t>Day(s)</t>
        </is>
      </c>
      <c r="BH570" t="inlineStr">
        <is>
          <t>Pure</t>
        </is>
      </c>
      <c r="BI570" t="inlineStr">
        <is>
          <t>DTXSID3020122</t>
        </is>
      </c>
      <c r="BJ570"/>
      <c r="BK570"/>
      <c r="BL570"/>
      <c r="BM570"/>
      <c r="BN570"/>
      <c r="BO570"/>
      <c r="BP570"/>
      <c r="BQ570"/>
      <c r="BR570"/>
      <c r="BS570"/>
      <c r="BT570" t="inlineStr">
        <is>
          <t>--</t>
        </is>
      </c>
      <c r="BU570"/>
      <c r="BV570"/>
      <c r="BW570"/>
      <c r="BX570"/>
      <c r="BY570"/>
      <c r="BZ570"/>
      <c r="CA570"/>
      <c r="CB570"/>
      <c r="CC570"/>
      <c r="CD570"/>
      <c r="CE570"/>
      <c r="CF570"/>
      <c r="CG570"/>
      <c r="CH570"/>
      <c r="CI570"/>
      <c r="CJ570"/>
      <c r="CK570" t="inlineStr">
        <is>
          <t>Adelman,I.R., and L.L.,Jr. Smith</t>
        </is>
      </c>
      <c r="CL570" t="n">
        <v>5300.0</v>
      </c>
      <c r="CM570" t="inlineStr">
        <is>
          <t>Standard Test Fish Development Part II. Chronic Toxicity of Guthion to the Fathead Minnow (Pimephales promelas Refinesque)</t>
        </is>
      </c>
      <c r="CN570" t="inlineStr">
        <is>
          <t>EPA-600/3-76-061B, U.S.EPA, Duluth, MN:22 p.</t>
        </is>
      </c>
      <c r="CO570" t="n">
        <v>1976.0</v>
      </c>
      <c r="CP570" t="inlineStr">
        <is>
          <t>Adelman,I.R., and L.L.,Jr. Smith (1976). Standard Test Fish Development Part II. Chronic Toxicity of Guthion to the Fathead Minnow (Pimephales promelas Refinesque). EPA-600/3-76-061B, U.S.EPA, Duluth, MN, 22 p. ECOREF#:5300</t>
        </is>
      </c>
    </row>
    <row r="571">
      <c r="A571" t="n">
        <v>86577.0</v>
      </c>
      <c r="B571" t="inlineStr">
        <is>
          <t>1-Nitronaphthalene</t>
        </is>
      </c>
      <c r="C571"/>
      <c r="D571" t="inlineStr">
        <is>
          <t>Measured</t>
        </is>
      </c>
      <c r="E571" t="inlineStr">
        <is>
          <t>Not coded</t>
        </is>
      </c>
      <c r="F571"/>
      <c r="G571"/>
      <c r="H571"/>
      <c r="I571"/>
      <c r="J571"/>
      <c r="K571"/>
      <c r="L571" t="inlineStr">
        <is>
          <t>Pimephales promelas</t>
        </is>
      </c>
      <c r="M571" t="inlineStr">
        <is>
          <t>Fathead Minnow</t>
        </is>
      </c>
      <c r="N571"/>
      <c r="O571"/>
      <c r="P571"/>
      <c r="Q571"/>
      <c r="R571"/>
      <c r="S571"/>
      <c r="T571"/>
      <c r="U571"/>
      <c r="V571" t="inlineStr">
        <is>
          <t>Static</t>
        </is>
      </c>
      <c r="W571" t="inlineStr">
        <is>
          <t>Fresh water</t>
        </is>
      </c>
      <c r="X571" t="inlineStr">
        <is>
          <t>Lab</t>
        </is>
      </c>
      <c r="Y571"/>
      <c r="Z571" t="inlineStr">
        <is>
          <t>Active ingredient</t>
        </is>
      </c>
      <c r="AA571"/>
      <c r="AB571" t="n">
        <v>2.88</v>
      </c>
      <c r="AC571"/>
      <c r="AD571" t="n">
        <v>2.03</v>
      </c>
      <c r="AE571"/>
      <c r="AF571" t="n">
        <v>4.08</v>
      </c>
      <c r="AG571" t="inlineStr">
        <is>
          <t>AI mg/L</t>
        </is>
      </c>
      <c r="AH571"/>
      <c r="AI571"/>
      <c r="AJ571"/>
      <c r="AK571"/>
      <c r="AL571"/>
      <c r="AM571"/>
      <c r="AN571"/>
      <c r="AO571"/>
      <c r="AP571"/>
      <c r="AQ571"/>
      <c r="AR571"/>
      <c r="AS571"/>
      <c r="AT571"/>
      <c r="AU571"/>
      <c r="AV571"/>
      <c r="AW571"/>
      <c r="AX571" t="inlineStr">
        <is>
          <t>Mortality</t>
        </is>
      </c>
      <c r="AY571" t="inlineStr">
        <is>
          <t>Mortality</t>
        </is>
      </c>
      <c r="AZ571" t="inlineStr">
        <is>
          <t>LC50</t>
        </is>
      </c>
      <c r="BA571"/>
      <c r="BB571" t="n">
        <v>4.0</v>
      </c>
      <c r="BC571"/>
      <c r="BD571"/>
      <c r="BE571"/>
      <c r="BF571"/>
      <c r="BG571" t="inlineStr">
        <is>
          <t>Day(s)</t>
        </is>
      </c>
      <c r="BH571"/>
      <c r="BI571" t="inlineStr">
        <is>
          <t>DTXSID7020978</t>
        </is>
      </c>
      <c r="BJ571"/>
      <c r="BK571"/>
      <c r="BL571"/>
      <c r="BM571"/>
      <c r="BN571"/>
      <c r="BO571"/>
      <c r="BP571"/>
      <c r="BQ571"/>
      <c r="BR571"/>
      <c r="BS571"/>
      <c r="BT571" t="inlineStr">
        <is>
          <t>--</t>
        </is>
      </c>
      <c r="BU571"/>
      <c r="BV571"/>
      <c r="BW571"/>
      <c r="BX571"/>
      <c r="BY571"/>
      <c r="BZ571"/>
      <c r="CA571"/>
      <c r="CB571"/>
      <c r="CC571"/>
      <c r="CD571"/>
      <c r="CE571"/>
      <c r="CF571"/>
      <c r="CG571"/>
      <c r="CH571"/>
      <c r="CI571" t="inlineStr">
        <is>
          <t xml:space="preserve"> CONTR/FOLLOWED EPA STD METHODS//CONC/NOMINAL CONC 9000 UG/L// </t>
        </is>
      </c>
      <c r="CJ571" t="inlineStr">
        <is>
          <t xml:space="preserve">   CONTR/FOLLOWED EPA STD METHODS//CONC/NOMINAL CONC 9000 UG/L// </t>
        </is>
      </c>
      <c r="CK571" t="inlineStr">
        <is>
          <t>Curtis,M.W., C.M. Curran, and C.H. Ward</t>
        </is>
      </c>
      <c r="CL571" t="n">
        <v>2966.0</v>
      </c>
      <c r="CM571" t="inlineStr">
        <is>
          <t>Aquatic Toxicity Testing As Fundament for a Spill Prevention Program</t>
        </is>
      </c>
      <c r="CN571" t="inlineStr">
        <is>
          <t>In: Proc.1980 Nat.Conf.Control of Hazardous Material Spills, Louisville, KY:284-287</t>
        </is>
      </c>
      <c r="CO571" t="n">
        <v>1981.0</v>
      </c>
      <c r="CP571" t="inlineStr">
        <is>
          <t>Curtis,M.W., C.M. Curran, and C.H. Ward (1981). Aquatic Toxicity Testing As Fundament for a Spill Prevention Program. In: Proc.1980 Nat.Conf.Control of Hazardous Material Spills, Louisville, KY, 284-287. ECOREF#:2966</t>
        </is>
      </c>
    </row>
    <row r="572">
      <c r="A572" t="n">
        <v>86737.0</v>
      </c>
      <c r="B572" t="inlineStr">
        <is>
          <t>9H-Fluorene</t>
        </is>
      </c>
      <c r="C572"/>
      <c r="D572" t="inlineStr">
        <is>
          <t>Unmeasured</t>
        </is>
      </c>
      <c r="E572" t="inlineStr">
        <is>
          <t>Not coded</t>
        </is>
      </c>
      <c r="F572"/>
      <c r="G572" t="n">
        <v>98.6</v>
      </c>
      <c r="H572"/>
      <c r="I572"/>
      <c r="J572"/>
      <c r="K572"/>
      <c r="L572" t="inlineStr">
        <is>
          <t>Pimephales promelas</t>
        </is>
      </c>
      <c r="M572" t="inlineStr">
        <is>
          <t>Fathead Minnow</t>
        </is>
      </c>
      <c r="N572"/>
      <c r="O572"/>
      <c r="P572"/>
      <c r="Q572"/>
      <c r="R572"/>
      <c r="S572"/>
      <c r="T572"/>
      <c r="U572"/>
      <c r="V572" t="inlineStr">
        <is>
          <t>Static</t>
        </is>
      </c>
      <c r="W572" t="inlineStr">
        <is>
          <t>Fresh water</t>
        </is>
      </c>
      <c r="X572" t="inlineStr">
        <is>
          <t>Lab</t>
        </is>
      </c>
      <c r="Y572"/>
      <c r="Z572" t="inlineStr">
        <is>
          <t>Active ingredient</t>
        </is>
      </c>
      <c r="AA572" t="inlineStr">
        <is>
          <t>&gt;</t>
        </is>
      </c>
      <c r="AB572" t="n">
        <v>100.0</v>
      </c>
      <c r="AC572"/>
      <c r="AD572"/>
      <c r="AE572"/>
      <c r="AF572"/>
      <c r="AG572" t="inlineStr">
        <is>
          <t>AI mg/L</t>
        </is>
      </c>
      <c r="AH572"/>
      <c r="AI572"/>
      <c r="AJ572"/>
      <c r="AK572"/>
      <c r="AL572"/>
      <c r="AM572"/>
      <c r="AN572"/>
      <c r="AO572"/>
      <c r="AP572"/>
      <c r="AQ572"/>
      <c r="AR572"/>
      <c r="AS572"/>
      <c r="AT572"/>
      <c r="AU572"/>
      <c r="AV572"/>
      <c r="AW572"/>
      <c r="AX572" t="inlineStr">
        <is>
          <t>Mortality</t>
        </is>
      </c>
      <c r="AY572" t="inlineStr">
        <is>
          <t>Mortality</t>
        </is>
      </c>
      <c r="AZ572" t="inlineStr">
        <is>
          <t>LC50</t>
        </is>
      </c>
      <c r="BA572"/>
      <c r="BB572" t="n">
        <v>4.0</v>
      </c>
      <c r="BC572"/>
      <c r="BD572"/>
      <c r="BE572"/>
      <c r="BF572"/>
      <c r="BG572" t="inlineStr">
        <is>
          <t>Day(s)</t>
        </is>
      </c>
      <c r="BH572" t="inlineStr">
        <is>
          <t>Pure</t>
        </is>
      </c>
      <c r="BI572" t="inlineStr">
        <is>
          <t>DTXSID8024105</t>
        </is>
      </c>
      <c r="BJ572"/>
      <c r="BK572"/>
      <c r="BL572"/>
      <c r="BM572"/>
      <c r="BN572"/>
      <c r="BO572"/>
      <c r="BP572"/>
      <c r="BQ572"/>
      <c r="BR572"/>
      <c r="BS572"/>
      <c r="BT572" t="inlineStr">
        <is>
          <t>--</t>
        </is>
      </c>
      <c r="BU572"/>
      <c r="BV572"/>
      <c r="BW572"/>
      <c r="BX572"/>
      <c r="BY572"/>
      <c r="BZ572"/>
      <c r="CA572"/>
      <c r="CB572"/>
      <c r="CC572"/>
      <c r="CD572"/>
      <c r="CE572"/>
      <c r="CF572"/>
      <c r="CG572"/>
      <c r="CH572"/>
      <c r="CI572" t="inlineStr">
        <is>
          <t xml:space="preserve"> TESTID/7//MSMT/NR//DOSES/NR//SOURCE/NR//WTINT/NR//DNUM/NR//SEX/NR//TMETH/ASTM//STYPE/ACUTE//ETIME/96 H//AP RATE/NR//SAMPN/NR//WTAT/NR//INTAKE/NR//COMPEP/NR//LD/NR//DW/NR//STST/NR//HMA/NR//NA/NR//CL/NR//DIC/NR//CA/NR//POT/NR//MG/NR//SO4/NR//SULF/NR//</t>
        </is>
      </c>
      <c r="CJ572" t="inlineStr">
        <is>
          <t xml:space="preserve">   TESTID/7//MSMT/NR//DOSES/NR//SOURCE/NR//WTINT/NR//DNUM/NR//SEX/NR//TMETH/ASTM//STYPE/ACUTE//ETIME/96 H//AP RATE/NR//SAMPN/NR//WTAT/NR//INTAKE/NR//COMPEP/NR//LD/NR//DW/NR//STST/NR//HMA/NR//NA/NR//CL/NR//DIC/NR//CA/NR//POT/NR//MG/NR//SO4/NR//SULF/NR//</t>
        </is>
      </c>
      <c r="CK572" t="inlineStr">
        <is>
          <t>Finger,S.E., E.F. Little, M.G. Henry, J.F. Fairchild, and T.P. Boyle</t>
        </is>
      </c>
      <c r="CL572" t="n">
        <v>9512.0</v>
      </c>
      <c r="CM572" t="inlineStr">
        <is>
          <t>Comparison of Laboratory and Field Assessment of Fluorene - Part 1: Effects of Fluorene on the Survival, Growth, Reproduction, and Behavior of Aquatic Organisms in Laboratory Tests</t>
        </is>
      </c>
      <c r="CN572" t="inlineStr">
        <is>
          <t>ASTM Spec. Tech. Publ.:120-133</t>
        </is>
      </c>
      <c r="CO572" t="n">
        <v>1985.0</v>
      </c>
      <c r="CP572" t="inlineStr">
        <is>
          <t>Finger,S.E., E.F. Little, M.G. Henry, J.F. Fairchild, and T.P. Boyle (1985). Comparison of Laboratory and Field Assessment of Fluorene - Part 1: Effects of Fluorene on the Survival, Growth, Reproduction, and Behavior of Aquatic Organisms in Laboratory Tests. ASTM Spec. Tech. Publ., 120-133. ECOREF#:9512</t>
        </is>
      </c>
    </row>
    <row r="573">
      <c r="A573" t="n">
        <v>86748.0</v>
      </c>
      <c r="B573" t="inlineStr">
        <is>
          <t>Carbazole</t>
        </is>
      </c>
      <c r="C573"/>
      <c r="D573" t="inlineStr">
        <is>
          <t>Measured</t>
        </is>
      </c>
      <c r="E573" t="inlineStr">
        <is>
          <t>Not coded</t>
        </is>
      </c>
      <c r="F573"/>
      <c r="G573" t="n">
        <v>98.9</v>
      </c>
      <c r="H573"/>
      <c r="I573"/>
      <c r="J573"/>
      <c r="K573"/>
      <c r="L573" t="inlineStr">
        <is>
          <t>Pimephales promelas</t>
        </is>
      </c>
      <c r="M573" t="inlineStr">
        <is>
          <t>Fathead Minnow</t>
        </is>
      </c>
      <c r="N573"/>
      <c r="O573"/>
      <c r="P573" t="n">
        <v>30.0</v>
      </c>
      <c r="Q573"/>
      <c r="R573"/>
      <c r="S573"/>
      <c r="T573"/>
      <c r="U573" t="inlineStr">
        <is>
          <t>Day(s)</t>
        </is>
      </c>
      <c r="V573" t="inlineStr">
        <is>
          <t>Static</t>
        </is>
      </c>
      <c r="W573" t="inlineStr">
        <is>
          <t>Fresh water</t>
        </is>
      </c>
      <c r="X573" t="inlineStr">
        <is>
          <t>Lab</t>
        </is>
      </c>
      <c r="Y573"/>
      <c r="Z573" t="inlineStr">
        <is>
          <t>Active ingredient</t>
        </is>
      </c>
      <c r="AA573" t="inlineStr">
        <is>
          <t>&gt;</t>
        </is>
      </c>
      <c r="AB573" t="n">
        <v>1.14</v>
      </c>
      <c r="AC573"/>
      <c r="AD573"/>
      <c r="AE573"/>
      <c r="AF573"/>
      <c r="AG573" t="inlineStr">
        <is>
          <t>AI mg/L</t>
        </is>
      </c>
      <c r="AH573"/>
      <c r="AI573"/>
      <c r="AJ573"/>
      <c r="AK573"/>
      <c r="AL573"/>
      <c r="AM573"/>
      <c r="AN573"/>
      <c r="AO573"/>
      <c r="AP573"/>
      <c r="AQ573"/>
      <c r="AR573"/>
      <c r="AS573"/>
      <c r="AT573"/>
      <c r="AU573"/>
      <c r="AV573"/>
      <c r="AW573"/>
      <c r="AX573" t="inlineStr">
        <is>
          <t>Mortality</t>
        </is>
      </c>
      <c r="AY573" t="inlineStr">
        <is>
          <t>Mortality</t>
        </is>
      </c>
      <c r="AZ573" t="inlineStr">
        <is>
          <t>LC50</t>
        </is>
      </c>
      <c r="BA573"/>
      <c r="BB573" t="n">
        <v>4.0</v>
      </c>
      <c r="BC573"/>
      <c r="BD573"/>
      <c r="BE573"/>
      <c r="BF573"/>
      <c r="BG573" t="inlineStr">
        <is>
          <t>Day(s)</t>
        </is>
      </c>
      <c r="BH573" t="inlineStr">
        <is>
          <t>Pure</t>
        </is>
      </c>
      <c r="BI573" t="inlineStr">
        <is>
          <t>DTXSID4020248</t>
        </is>
      </c>
      <c r="BJ573"/>
      <c r="BK573"/>
      <c r="BL573"/>
      <c r="BM573"/>
      <c r="BN573"/>
      <c r="BO573"/>
      <c r="BP573"/>
      <c r="BQ573"/>
      <c r="BR573"/>
      <c r="BS573"/>
      <c r="BT573" t="inlineStr">
        <is>
          <t>--</t>
        </is>
      </c>
      <c r="BU573"/>
      <c r="BV573"/>
      <c r="BW573"/>
      <c r="BX573"/>
      <c r="BY573"/>
      <c r="BZ573"/>
      <c r="CA573"/>
      <c r="CB573"/>
      <c r="CC573"/>
      <c r="CD573"/>
      <c r="CE573"/>
      <c r="CF573"/>
      <c r="CG573"/>
      <c r="CH573"/>
      <c r="CI573"/>
      <c r="CJ573"/>
      <c r="CK573" t="inlineStr">
        <is>
          <t>Brooke,L.T.</t>
        </is>
      </c>
      <c r="CL573" t="n">
        <v>17138.0</v>
      </c>
      <c r="CM573" t="inlineStr">
        <is>
          <t>Results of Freshwater Exposures with the Chemicals Atrazine, Biphenyl, Butachlor, Carbaryl, Carbazole, Dibenzofuran, 3,3'-Dichlorobenzidine, Dichlorvos, 1,2-Epoxyethylbenzene (Styrene Oxide), Isophorone, Isopropalin, Ox</t>
        </is>
      </c>
      <c r="CN573" t="inlineStr">
        <is>
          <t>Center for Lake Superior Environmental Studies, University of Wisconsin, Superior, WI:110 p.</t>
        </is>
      </c>
      <c r="CO573" t="n">
        <v>1991.0</v>
      </c>
      <c r="CP573" t="inlineStr">
        <is>
          <t>Brooke,L.T. (1991). Results of Freshwater Exposures with the Chemicals Atrazine, Biphenyl, Butachlor, Carbaryl, Carbazole, Dibenzofuran, 3,3'-Dichlorobenzidine, Dichlorvos, 1,2-Epoxyethylbenzene (Styrene Oxide), Isophorone, Isopropalin, Ox. Center for Lake Superior Environmental Studies, University of Wisconsin, Superior, WI, 110 p. ECOREF#:17138</t>
        </is>
      </c>
    </row>
    <row r="574">
      <c r="A574" t="n">
        <v>86748.0</v>
      </c>
      <c r="B574" t="inlineStr">
        <is>
          <t>Carbazole</t>
        </is>
      </c>
      <c r="C574"/>
      <c r="D574" t="inlineStr">
        <is>
          <t>Measured</t>
        </is>
      </c>
      <c r="E574" t="inlineStr">
        <is>
          <t>Not coded</t>
        </is>
      </c>
      <c r="F574"/>
      <c r="G574" t="n">
        <v>98.9</v>
      </c>
      <c r="H574"/>
      <c r="I574"/>
      <c r="J574"/>
      <c r="K574"/>
      <c r="L574" t="inlineStr">
        <is>
          <t>Pimephales promelas</t>
        </is>
      </c>
      <c r="M574" t="inlineStr">
        <is>
          <t>Fathead Minnow</t>
        </is>
      </c>
      <c r="N574"/>
      <c r="O574"/>
      <c r="P574" t="n">
        <v>30.0</v>
      </c>
      <c r="Q574"/>
      <c r="R574"/>
      <c r="S574"/>
      <c r="T574"/>
      <c r="U574" t="inlineStr">
        <is>
          <t>Day(s)</t>
        </is>
      </c>
      <c r="V574" t="inlineStr">
        <is>
          <t>Static</t>
        </is>
      </c>
      <c r="W574" t="inlineStr">
        <is>
          <t>Fresh water</t>
        </is>
      </c>
      <c r="X574" t="inlineStr">
        <is>
          <t>Lab</t>
        </is>
      </c>
      <c r="Y574"/>
      <c r="Z574" t="inlineStr">
        <is>
          <t>Active ingredient</t>
        </is>
      </c>
      <c r="AA574" t="inlineStr">
        <is>
          <t>&lt;</t>
        </is>
      </c>
      <c r="AB574" t="n">
        <v>1.49</v>
      </c>
      <c r="AC574"/>
      <c r="AD574"/>
      <c r="AE574"/>
      <c r="AF574"/>
      <c r="AG574" t="inlineStr">
        <is>
          <t>AI mg/L</t>
        </is>
      </c>
      <c r="AH574"/>
      <c r="AI574"/>
      <c r="AJ574"/>
      <c r="AK574"/>
      <c r="AL574"/>
      <c r="AM574"/>
      <c r="AN574"/>
      <c r="AO574"/>
      <c r="AP574"/>
      <c r="AQ574"/>
      <c r="AR574"/>
      <c r="AS574"/>
      <c r="AT574"/>
      <c r="AU574"/>
      <c r="AV574"/>
      <c r="AW574"/>
      <c r="AX574" t="inlineStr">
        <is>
          <t>Mortality</t>
        </is>
      </c>
      <c r="AY574" t="inlineStr">
        <is>
          <t>Mortality</t>
        </is>
      </c>
      <c r="AZ574" t="inlineStr">
        <is>
          <t>LC50</t>
        </is>
      </c>
      <c r="BA574"/>
      <c r="BB574" t="n">
        <v>4.0</v>
      </c>
      <c r="BC574"/>
      <c r="BD574"/>
      <c r="BE574"/>
      <c r="BF574"/>
      <c r="BG574" t="inlineStr">
        <is>
          <t>Day(s)</t>
        </is>
      </c>
      <c r="BH574" t="inlineStr">
        <is>
          <t>Pure</t>
        </is>
      </c>
      <c r="BI574" t="inlineStr">
        <is>
          <t>DTXSID4020248</t>
        </is>
      </c>
      <c r="BJ574"/>
      <c r="BK574"/>
      <c r="BL574"/>
      <c r="BM574"/>
      <c r="BN574"/>
      <c r="BO574"/>
      <c r="BP574"/>
      <c r="BQ574"/>
      <c r="BR574"/>
      <c r="BS574"/>
      <c r="BT574" t="inlineStr">
        <is>
          <t>--</t>
        </is>
      </c>
      <c r="BU574"/>
      <c r="BV574"/>
      <c r="BW574"/>
      <c r="BX574"/>
      <c r="BY574"/>
      <c r="BZ574"/>
      <c r="CA574"/>
      <c r="CB574"/>
      <c r="CC574"/>
      <c r="CD574"/>
      <c r="CE574"/>
      <c r="CF574"/>
      <c r="CG574"/>
      <c r="CH574"/>
      <c r="CI574" t="inlineStr">
        <is>
          <t xml:space="preserve"> ANALYSIS/O H CONC// </t>
        </is>
      </c>
      <c r="CJ574" t="inlineStr">
        <is>
          <t xml:space="preserve">   ANALYSIS/O H CONC// </t>
        </is>
      </c>
      <c r="CK574" t="inlineStr">
        <is>
          <t>Brooke,L.T.</t>
        </is>
      </c>
      <c r="CL574" t="n">
        <v>17138.0</v>
      </c>
      <c r="CM574" t="inlineStr">
        <is>
          <t>Results of Freshwater Exposures with the Chemicals Atrazine, Biphenyl, Butachlor, Carbaryl, Carbazole, Dibenzofuran, 3,3'-Dichlorobenzidine, Dichlorvos, 1,2-Epoxyethylbenzene (Styrene Oxide), Isophorone, Isopropalin, Ox</t>
        </is>
      </c>
      <c r="CN574" t="inlineStr">
        <is>
          <t>Center for Lake Superior Environmental Studies, University of Wisconsin, Superior, WI:110 p.</t>
        </is>
      </c>
      <c r="CO574" t="n">
        <v>1991.0</v>
      </c>
      <c r="CP574" t="inlineStr">
        <is>
          <t>Brooke,L.T. (1991). Results of Freshwater Exposures with the Chemicals Atrazine, Biphenyl, Butachlor, Carbaryl, Carbazole, Dibenzofuran, 3,3'-Dichlorobenzidine, Dichlorvos, 1,2-Epoxyethylbenzene (Styrene Oxide), Isophorone, Isopropalin, Ox. Center for Lake Superior Environmental Studies, University of Wisconsin, Superior, WI, 110 p. ECOREF#:17138</t>
        </is>
      </c>
    </row>
    <row r="575">
      <c r="A575" t="n">
        <v>86748.0</v>
      </c>
      <c r="B575" t="inlineStr">
        <is>
          <t>Carbazole</t>
        </is>
      </c>
      <c r="C575"/>
      <c r="D575" t="inlineStr">
        <is>
          <t>Unmeasured</t>
        </is>
      </c>
      <c r="E575" t="inlineStr">
        <is>
          <t>Not coded</t>
        </is>
      </c>
      <c r="F575"/>
      <c r="G575" t="n">
        <v>98.9</v>
      </c>
      <c r="H575"/>
      <c r="I575"/>
      <c r="J575"/>
      <c r="K575"/>
      <c r="L575" t="inlineStr">
        <is>
          <t>Pimephales promelas</t>
        </is>
      </c>
      <c r="M575" t="inlineStr">
        <is>
          <t>Fathead Minnow</t>
        </is>
      </c>
      <c r="N575"/>
      <c r="O575"/>
      <c r="P575" t="n">
        <v>30.0</v>
      </c>
      <c r="Q575"/>
      <c r="R575"/>
      <c r="S575"/>
      <c r="T575"/>
      <c r="U575" t="inlineStr">
        <is>
          <t>Day(s)</t>
        </is>
      </c>
      <c r="V575" t="inlineStr">
        <is>
          <t>Static</t>
        </is>
      </c>
      <c r="W575" t="inlineStr">
        <is>
          <t>Fresh water</t>
        </is>
      </c>
      <c r="X575" t="inlineStr">
        <is>
          <t>Lab</t>
        </is>
      </c>
      <c r="Y575"/>
      <c r="Z575" t="inlineStr">
        <is>
          <t>Active ingredient</t>
        </is>
      </c>
      <c r="AA575" t="inlineStr">
        <is>
          <t>&lt;</t>
        </is>
      </c>
      <c r="AB575" t="n">
        <v>1.5</v>
      </c>
      <c r="AC575"/>
      <c r="AD575"/>
      <c r="AE575"/>
      <c r="AF575"/>
      <c r="AG575" t="inlineStr">
        <is>
          <t>AI mg/L</t>
        </is>
      </c>
      <c r="AH575"/>
      <c r="AI575"/>
      <c r="AJ575"/>
      <c r="AK575"/>
      <c r="AL575"/>
      <c r="AM575"/>
      <c r="AN575"/>
      <c r="AO575"/>
      <c r="AP575"/>
      <c r="AQ575"/>
      <c r="AR575"/>
      <c r="AS575"/>
      <c r="AT575"/>
      <c r="AU575"/>
      <c r="AV575"/>
      <c r="AW575"/>
      <c r="AX575" t="inlineStr">
        <is>
          <t>Mortality</t>
        </is>
      </c>
      <c r="AY575" t="inlineStr">
        <is>
          <t>Mortality</t>
        </is>
      </c>
      <c r="AZ575" t="inlineStr">
        <is>
          <t>LC50</t>
        </is>
      </c>
      <c r="BA575"/>
      <c r="BB575" t="n">
        <v>4.0</v>
      </c>
      <c r="BC575"/>
      <c r="BD575"/>
      <c r="BE575"/>
      <c r="BF575"/>
      <c r="BG575" t="inlineStr">
        <is>
          <t>Day(s)</t>
        </is>
      </c>
      <c r="BH575" t="inlineStr">
        <is>
          <t>Pure</t>
        </is>
      </c>
      <c r="BI575" t="inlineStr">
        <is>
          <t>DTXSID4020248</t>
        </is>
      </c>
      <c r="BJ575"/>
      <c r="BK575"/>
      <c r="BL575"/>
      <c r="BM575"/>
      <c r="BN575"/>
      <c r="BO575"/>
      <c r="BP575"/>
      <c r="BQ575"/>
      <c r="BR575"/>
      <c r="BS575"/>
      <c r="BT575" t="inlineStr">
        <is>
          <t>--</t>
        </is>
      </c>
      <c r="BU575"/>
      <c r="BV575"/>
      <c r="BW575"/>
      <c r="BX575"/>
      <c r="BY575"/>
      <c r="BZ575"/>
      <c r="CA575"/>
      <c r="CB575"/>
      <c r="CC575"/>
      <c r="CD575"/>
      <c r="CE575"/>
      <c r="CF575"/>
      <c r="CG575"/>
      <c r="CH575"/>
      <c r="CI575"/>
      <c r="CJ575"/>
      <c r="CK575" t="inlineStr">
        <is>
          <t>Brooke,L.T.</t>
        </is>
      </c>
      <c r="CL575" t="n">
        <v>17138.0</v>
      </c>
      <c r="CM575" t="inlineStr">
        <is>
          <t>Results of Freshwater Exposures with the Chemicals Atrazine, Biphenyl, Butachlor, Carbaryl, Carbazole, Dibenzofuran, 3,3'-Dichlorobenzidine, Dichlorvos, 1,2-Epoxyethylbenzene (Styrene Oxide), Isophorone, Isopropalin, Ox</t>
        </is>
      </c>
      <c r="CN575" t="inlineStr">
        <is>
          <t>Center for Lake Superior Environmental Studies, University of Wisconsin, Superior, WI:110 p.</t>
        </is>
      </c>
      <c r="CO575" t="n">
        <v>1991.0</v>
      </c>
      <c r="CP575" t="inlineStr">
        <is>
          <t>Brooke,L.T. (1991). Results of Freshwater Exposures with the Chemicals Atrazine, Biphenyl, Butachlor, Carbaryl, Carbazole, Dibenzofuran, 3,3'-Dichlorobenzidine, Dichlorvos, 1,2-Epoxyethylbenzene (Styrene Oxide), Isophorone, Isopropalin, Ox. Center for Lake Superior Environmental Studies, University of Wisconsin, Superior, WI, 110 p. ECOREF#:17138</t>
        </is>
      </c>
    </row>
    <row r="576">
      <c r="A576" t="n">
        <v>86748.0</v>
      </c>
      <c r="B576" t="inlineStr">
        <is>
          <t>Carbazole</t>
        </is>
      </c>
      <c r="C576"/>
      <c r="D576" t="inlineStr">
        <is>
          <t>Measured</t>
        </is>
      </c>
      <c r="E576" t="inlineStr">
        <is>
          <t>Not coded</t>
        </is>
      </c>
      <c r="F576"/>
      <c r="G576" t="n">
        <v>98.9</v>
      </c>
      <c r="H576"/>
      <c r="I576"/>
      <c r="J576"/>
      <c r="K576"/>
      <c r="L576" t="inlineStr">
        <is>
          <t>Pimephales promelas</t>
        </is>
      </c>
      <c r="M576" t="inlineStr">
        <is>
          <t>Fathead Minnow</t>
        </is>
      </c>
      <c r="N576"/>
      <c r="O576"/>
      <c r="P576" t="n">
        <v>30.0</v>
      </c>
      <c r="Q576"/>
      <c r="R576"/>
      <c r="S576"/>
      <c r="T576"/>
      <c r="U576" t="inlineStr">
        <is>
          <t>Day(s)</t>
        </is>
      </c>
      <c r="V576" t="inlineStr">
        <is>
          <t>Flow-through</t>
        </is>
      </c>
      <c r="W576" t="inlineStr">
        <is>
          <t>Fresh water</t>
        </is>
      </c>
      <c r="X576" t="inlineStr">
        <is>
          <t>Lab</t>
        </is>
      </c>
      <c r="Y576"/>
      <c r="Z576" t="inlineStr">
        <is>
          <t>Active ingredient</t>
        </is>
      </c>
      <c r="AA576"/>
      <c r="AB576" t="n">
        <v>0.93</v>
      </c>
      <c r="AC576"/>
      <c r="AD576"/>
      <c r="AE576"/>
      <c r="AF576"/>
      <c r="AG576" t="inlineStr">
        <is>
          <t>AI mg/L</t>
        </is>
      </c>
      <c r="AH576"/>
      <c r="AI576"/>
      <c r="AJ576"/>
      <c r="AK576"/>
      <c r="AL576"/>
      <c r="AM576"/>
      <c r="AN576"/>
      <c r="AO576"/>
      <c r="AP576"/>
      <c r="AQ576"/>
      <c r="AR576"/>
      <c r="AS576"/>
      <c r="AT576"/>
      <c r="AU576"/>
      <c r="AV576"/>
      <c r="AW576"/>
      <c r="AX576" t="inlineStr">
        <is>
          <t>Mortality</t>
        </is>
      </c>
      <c r="AY576" t="inlineStr">
        <is>
          <t>Mortality</t>
        </is>
      </c>
      <c r="AZ576" t="inlineStr">
        <is>
          <t>LC50</t>
        </is>
      </c>
      <c r="BA576"/>
      <c r="BB576" t="n">
        <v>4.0</v>
      </c>
      <c r="BC576"/>
      <c r="BD576"/>
      <c r="BE576"/>
      <c r="BF576"/>
      <c r="BG576" t="inlineStr">
        <is>
          <t>Day(s)</t>
        </is>
      </c>
      <c r="BH576" t="inlineStr">
        <is>
          <t>Pure</t>
        </is>
      </c>
      <c r="BI576" t="inlineStr">
        <is>
          <t>DTXSID4020248</t>
        </is>
      </c>
      <c r="BJ576"/>
      <c r="BK576"/>
      <c r="BL576"/>
      <c r="BM576"/>
      <c r="BN576"/>
      <c r="BO576"/>
      <c r="BP576"/>
      <c r="BQ576"/>
      <c r="BR576"/>
      <c r="BS576"/>
      <c r="BT576" t="inlineStr">
        <is>
          <t>--</t>
        </is>
      </c>
      <c r="BU576"/>
      <c r="BV576"/>
      <c r="BW576"/>
      <c r="BX576"/>
      <c r="BY576"/>
      <c r="BZ576"/>
      <c r="CA576"/>
      <c r="CB576"/>
      <c r="CC576"/>
      <c r="CD576"/>
      <c r="CE576"/>
      <c r="CF576"/>
      <c r="CG576"/>
      <c r="CH576"/>
      <c r="CI576"/>
      <c r="CJ576"/>
      <c r="CK576" t="inlineStr">
        <is>
          <t>Brooke,L.T.</t>
        </is>
      </c>
      <c r="CL576" t="n">
        <v>17138.0</v>
      </c>
      <c r="CM576" t="inlineStr">
        <is>
          <t>Results of Freshwater Exposures with the Chemicals Atrazine, Biphenyl, Butachlor, Carbaryl, Carbazole, Dibenzofuran, 3,3'-Dichlorobenzidine, Dichlorvos, 1,2-Epoxyethylbenzene (Styrene Oxide), Isophorone, Isopropalin, Ox</t>
        </is>
      </c>
      <c r="CN576" t="inlineStr">
        <is>
          <t>Center for Lake Superior Environmental Studies, University of Wisconsin, Superior, WI:110 p.</t>
        </is>
      </c>
      <c r="CO576" t="n">
        <v>1991.0</v>
      </c>
      <c r="CP576" t="inlineStr">
        <is>
          <t>Brooke,L.T. (1991). Results of Freshwater Exposures with the Chemicals Atrazine, Biphenyl, Butachlor, Carbaryl, Carbazole, Dibenzofuran, 3,3'-Dichlorobenzidine, Dichlorvos, 1,2-Epoxyethylbenzene (Styrene Oxide), Isophorone, Isopropalin, Ox. Center for Lake Superior Environmental Studies, University of Wisconsin, Superior, WI, 110 p. ECOREF#:17138</t>
        </is>
      </c>
    </row>
    <row r="577">
      <c r="A577" t="n">
        <v>87172.0</v>
      </c>
      <c r="B577" t="inlineStr">
        <is>
          <t>2-Hydroxy-N-phenylbenzamide</t>
        </is>
      </c>
      <c r="C577"/>
      <c r="D577" t="inlineStr">
        <is>
          <t>Measured</t>
        </is>
      </c>
      <c r="E577" t="inlineStr">
        <is>
          <t>Not reported</t>
        </is>
      </c>
      <c r="F577"/>
      <c r="G577" t="n">
        <v>99.0</v>
      </c>
      <c r="H577"/>
      <c r="I577"/>
      <c r="J577"/>
      <c r="K577"/>
      <c r="L577" t="inlineStr">
        <is>
          <t>Pimephales promelas</t>
        </is>
      </c>
      <c r="M577" t="inlineStr">
        <is>
          <t>Fathead Minnow</t>
        </is>
      </c>
      <c r="N577"/>
      <c r="O577"/>
      <c r="P577" t="n">
        <v>28.0</v>
      </c>
      <c r="Q577"/>
      <c r="R577"/>
      <c r="S577"/>
      <c r="T577"/>
      <c r="U577" t="inlineStr">
        <is>
          <t>Day(s)</t>
        </is>
      </c>
      <c r="V577" t="inlineStr">
        <is>
          <t>Flow-through</t>
        </is>
      </c>
      <c r="W577" t="inlineStr">
        <is>
          <t>Fresh water</t>
        </is>
      </c>
      <c r="X577" t="inlineStr">
        <is>
          <t>Lab</t>
        </is>
      </c>
      <c r="Y577"/>
      <c r="Z577" t="inlineStr">
        <is>
          <t>Active ingredient</t>
        </is>
      </c>
      <c r="AA577"/>
      <c r="AB577" t="n">
        <v>3.95</v>
      </c>
      <c r="AC577"/>
      <c r="AD577" t="n">
        <v>3.28</v>
      </c>
      <c r="AE577"/>
      <c r="AF577" t="n">
        <v>4.75</v>
      </c>
      <c r="AG577" t="inlineStr">
        <is>
          <t>AI mg/L</t>
        </is>
      </c>
      <c r="AH577"/>
      <c r="AI577"/>
      <c r="AJ577"/>
      <c r="AK577"/>
      <c r="AL577"/>
      <c r="AM577"/>
      <c r="AN577"/>
      <c r="AO577"/>
      <c r="AP577"/>
      <c r="AQ577"/>
      <c r="AR577"/>
      <c r="AS577"/>
      <c r="AT577"/>
      <c r="AU577"/>
      <c r="AV577"/>
      <c r="AW577"/>
      <c r="AX577" t="inlineStr">
        <is>
          <t>Mortality</t>
        </is>
      </c>
      <c r="AY577" t="inlineStr">
        <is>
          <t>Mortality</t>
        </is>
      </c>
      <c r="AZ577" t="inlineStr">
        <is>
          <t>LC50</t>
        </is>
      </c>
      <c r="BA577"/>
      <c r="BB577" t="n">
        <v>4.0</v>
      </c>
      <c r="BC577"/>
      <c r="BD577"/>
      <c r="BE577"/>
      <c r="BF577"/>
      <c r="BG577" t="inlineStr">
        <is>
          <t>Day(s)</t>
        </is>
      </c>
      <c r="BH577"/>
      <c r="BI577" t="inlineStr">
        <is>
          <t>DTXSID7021784</t>
        </is>
      </c>
      <c r="BJ577"/>
      <c r="BK577"/>
      <c r="BL577" t="inlineStr">
        <is>
          <t>Acute</t>
        </is>
      </c>
      <c r="BM577"/>
      <c r="BN577"/>
      <c r="BO577"/>
      <c r="BP577"/>
      <c r="BQ577"/>
      <c r="BR577"/>
      <c r="BS577"/>
      <c r="BT577" t="inlineStr">
        <is>
          <t>--</t>
        </is>
      </c>
      <c r="BU577"/>
      <c r="BV577"/>
      <c r="BW577"/>
      <c r="BX577"/>
      <c r="BY577"/>
      <c r="BZ577"/>
      <c r="CA577"/>
      <c r="CB577"/>
      <c r="CC577"/>
      <c r="CD577"/>
      <c r="CE577"/>
      <c r="CF577"/>
      <c r="CG577"/>
      <c r="CH577"/>
      <c r="CI577"/>
      <c r="CJ577" t="inlineStr">
        <is>
          <t xml:space="preserve">SOURCE/FROM US EPA ENVIRONMENTAL RESEARCH LABORATORY-DULUTH AND THE UNIVERSITY OF WISCONSIN-SUPERIOR CAMPUS//MEDIA/LAKE SUPERIOR WATER OR DECHLORINATED WATER//   </t>
        </is>
      </c>
      <c r="CK577" t="inlineStr">
        <is>
          <t>Geiger,D.L., S.H. Poirier, L.T. Brooke, and D.J. Call</t>
        </is>
      </c>
      <c r="CL577" t="n">
        <v>12858.0</v>
      </c>
      <c r="CM577" t="inlineStr">
        <is>
          <t>Acute Toxicities of Organic Chemicals to Fathead Minnows (Pimephales promelas) Volume III</t>
        </is>
      </c>
      <c r="CN577" t="inlineStr">
        <is>
          <t>Center for Lake Superior Environmental Studies, University of Wisconsin, Superior, WI:328 p.</t>
        </is>
      </c>
      <c r="CO577" t="n">
        <v>1986.0</v>
      </c>
      <c r="CP577" t="inlineStr">
        <is>
          <t>Geiger,D.L., S.H. Poirier, L.T. Brooke, and D.J. Call (1986). Acute Toxicities of Organic Chemicals to Fathead Minnows (Pimephales promelas) Volume III. Center for Lake Superior Environmental Studies, University of Wisconsin, Superior, WI, 328 p. ECOREF#:12858</t>
        </is>
      </c>
    </row>
    <row r="578">
      <c r="A578" t="n">
        <v>87172.0</v>
      </c>
      <c r="B578" t="inlineStr">
        <is>
          <t>2-Hydroxy-N-phenylbenzamide</t>
        </is>
      </c>
      <c r="C578" t="inlineStr">
        <is>
          <t>Technical grade, technical product, technical formulation</t>
        </is>
      </c>
      <c r="D578" t="inlineStr">
        <is>
          <t>Unmeasured</t>
        </is>
      </c>
      <c r="E578" t="inlineStr">
        <is>
          <t>Not coded</t>
        </is>
      </c>
      <c r="F578"/>
      <c r="G578" t="n">
        <v>99.0</v>
      </c>
      <c r="H578"/>
      <c r="I578"/>
      <c r="J578"/>
      <c r="K578"/>
      <c r="L578" t="inlineStr">
        <is>
          <t>Pimephales promelas</t>
        </is>
      </c>
      <c r="M578" t="inlineStr">
        <is>
          <t>Fathead Minnow</t>
        </is>
      </c>
      <c r="N578"/>
      <c r="O578"/>
      <c r="P578"/>
      <c r="Q578"/>
      <c r="R578"/>
      <c r="S578"/>
      <c r="T578"/>
      <c r="U578"/>
      <c r="V578" t="inlineStr">
        <is>
          <t>Static</t>
        </is>
      </c>
      <c r="W578" t="inlineStr">
        <is>
          <t>Fresh water</t>
        </is>
      </c>
      <c r="X578" t="inlineStr">
        <is>
          <t>Lab</t>
        </is>
      </c>
      <c r="Y578"/>
      <c r="Z578" t="inlineStr">
        <is>
          <t>Active ingredient</t>
        </is>
      </c>
      <c r="AA578"/>
      <c r="AB578" t="n">
        <v>0.0041</v>
      </c>
      <c r="AC578"/>
      <c r="AD578" t="n">
        <v>0.0031</v>
      </c>
      <c r="AE578"/>
      <c r="AF578" t="n">
        <v>0.0053</v>
      </c>
      <c r="AG578" t="inlineStr">
        <is>
          <t>AI mg/L</t>
        </is>
      </c>
      <c r="AH578"/>
      <c r="AI578"/>
      <c r="AJ578"/>
      <c r="AK578"/>
      <c r="AL578"/>
      <c r="AM578"/>
      <c r="AN578"/>
      <c r="AO578"/>
      <c r="AP578"/>
      <c r="AQ578"/>
      <c r="AR578"/>
      <c r="AS578"/>
      <c r="AT578"/>
      <c r="AU578"/>
      <c r="AV578"/>
      <c r="AW578"/>
      <c r="AX578" t="inlineStr">
        <is>
          <t>Mortality</t>
        </is>
      </c>
      <c r="AY578" t="inlineStr">
        <is>
          <t>Mortality</t>
        </is>
      </c>
      <c r="AZ578" t="inlineStr">
        <is>
          <t>LC50</t>
        </is>
      </c>
      <c r="BA578"/>
      <c r="BB578" t="n">
        <v>4.0</v>
      </c>
      <c r="BC578"/>
      <c r="BD578"/>
      <c r="BE578"/>
      <c r="BF578"/>
      <c r="BG578" t="inlineStr">
        <is>
          <t>Day(s)</t>
        </is>
      </c>
      <c r="BH578" t="inlineStr">
        <is>
          <t>Active ingredient</t>
        </is>
      </c>
      <c r="BI578" t="inlineStr">
        <is>
          <t>DTXSID7021784</t>
        </is>
      </c>
      <c r="BJ578" t="inlineStr">
        <is>
          <t>10.1577/1548-8659(1982)2&lt;301:EOAAPA&gt;2.0.CO;2</t>
        </is>
      </c>
      <c r="BK578"/>
      <c r="BL578"/>
      <c r="BM578"/>
      <c r="BN578"/>
      <c r="BO578"/>
      <c r="BP578"/>
      <c r="BQ578"/>
      <c r="BR578"/>
      <c r="BS578"/>
      <c r="BT578" t="inlineStr">
        <is>
          <t>--</t>
        </is>
      </c>
      <c r="BU578"/>
      <c r="BV578"/>
      <c r="BW578"/>
      <c r="BX578"/>
      <c r="BY578"/>
      <c r="BZ578"/>
      <c r="CA578"/>
      <c r="CB578"/>
      <c r="CC578"/>
      <c r="CD578"/>
      <c r="CE578"/>
      <c r="CF578"/>
      <c r="CG578"/>
      <c r="CH578"/>
      <c r="CI578"/>
      <c r="CJ578"/>
      <c r="CK578" t="inlineStr">
        <is>
          <t>Gilderhus,P.A.</t>
        </is>
      </c>
      <c r="CL578" t="n">
        <v>15277.0</v>
      </c>
      <c r="CM578" t="inlineStr">
        <is>
          <t>Effects of an Aquatic Plant and Suspended Clay on the Activity of Fish Toxicants</t>
        </is>
      </c>
      <c r="CN578" t="inlineStr">
        <is>
          <t>N. Am. J. Fish. Manag.2:301-306</t>
        </is>
      </c>
      <c r="CO578" t="n">
        <v>1982.0</v>
      </c>
      <c r="CP578" t="inlineStr">
        <is>
          <t>Gilderhus,P.A. (1982). Effects of an Aquatic Plant and Suspended Clay on the Activity of Fish Toxicants. N. Am. J. Fish. Manag., 2, 301-306. doi:10.1577/1548-8659(1982)2&lt;301:EOAAPA&gt;2.0.CO;2. ECOREF#:15277</t>
        </is>
      </c>
    </row>
    <row r="579">
      <c r="A579" t="n">
        <v>87172.0</v>
      </c>
      <c r="B579" t="inlineStr">
        <is>
          <t>2-Hydroxy-N-phenylbenzamide</t>
        </is>
      </c>
      <c r="C579" t="inlineStr">
        <is>
          <t>Technical grade, technical product, technical formulation</t>
        </is>
      </c>
      <c r="D579" t="inlineStr">
        <is>
          <t>Unmeasured</t>
        </is>
      </c>
      <c r="E579" t="inlineStr">
        <is>
          <t>Not coded</t>
        </is>
      </c>
      <c r="F579"/>
      <c r="G579" t="n">
        <v>99.0</v>
      </c>
      <c r="H579"/>
      <c r="I579"/>
      <c r="J579"/>
      <c r="K579"/>
      <c r="L579" t="inlineStr">
        <is>
          <t>Pimephales promelas</t>
        </is>
      </c>
      <c r="M579" t="inlineStr">
        <is>
          <t>Fathead Minnow</t>
        </is>
      </c>
      <c r="N579"/>
      <c r="O579"/>
      <c r="P579"/>
      <c r="Q579"/>
      <c r="R579"/>
      <c r="S579"/>
      <c r="T579"/>
      <c r="U579"/>
      <c r="V579" t="inlineStr">
        <is>
          <t>Static</t>
        </is>
      </c>
      <c r="W579" t="inlineStr">
        <is>
          <t>Fresh water</t>
        </is>
      </c>
      <c r="X579" t="inlineStr">
        <is>
          <t>Lab</t>
        </is>
      </c>
      <c r="Y579"/>
      <c r="Z579" t="inlineStr">
        <is>
          <t>Active ingredient</t>
        </is>
      </c>
      <c r="AA579"/>
      <c r="AB579" t="n">
        <v>0.008</v>
      </c>
      <c r="AC579"/>
      <c r="AD579" t="n">
        <v>0.0062</v>
      </c>
      <c r="AE579"/>
      <c r="AF579" t="n">
        <v>0.0103</v>
      </c>
      <c r="AG579" t="inlineStr">
        <is>
          <t>AI mg/L</t>
        </is>
      </c>
      <c r="AH579"/>
      <c r="AI579"/>
      <c r="AJ579"/>
      <c r="AK579"/>
      <c r="AL579"/>
      <c r="AM579"/>
      <c r="AN579"/>
      <c r="AO579"/>
      <c r="AP579"/>
      <c r="AQ579"/>
      <c r="AR579"/>
      <c r="AS579"/>
      <c r="AT579"/>
      <c r="AU579"/>
      <c r="AV579"/>
      <c r="AW579"/>
      <c r="AX579" t="inlineStr">
        <is>
          <t>Mortality</t>
        </is>
      </c>
      <c r="AY579" t="inlineStr">
        <is>
          <t>Mortality</t>
        </is>
      </c>
      <c r="AZ579" t="inlineStr">
        <is>
          <t>LC50</t>
        </is>
      </c>
      <c r="BA579"/>
      <c r="BB579" t="n">
        <v>4.0</v>
      </c>
      <c r="BC579"/>
      <c r="BD579"/>
      <c r="BE579"/>
      <c r="BF579"/>
      <c r="BG579" t="inlineStr">
        <is>
          <t>Day(s)</t>
        </is>
      </c>
      <c r="BH579" t="inlineStr">
        <is>
          <t>Active ingredient</t>
        </is>
      </c>
      <c r="BI579" t="inlineStr">
        <is>
          <t>DTXSID7021784</t>
        </is>
      </c>
      <c r="BJ579" t="inlineStr">
        <is>
          <t>10.1577/1548-8659(1982)2&lt;301:EOAAPA&gt;2.0.CO;2</t>
        </is>
      </c>
      <c r="BK579"/>
      <c r="BL579"/>
      <c r="BM579"/>
      <c r="BN579"/>
      <c r="BO579"/>
      <c r="BP579"/>
      <c r="BQ579"/>
      <c r="BR579"/>
      <c r="BS579"/>
      <c r="BT579" t="inlineStr">
        <is>
          <t>--</t>
        </is>
      </c>
      <c r="BU579"/>
      <c r="BV579"/>
      <c r="BW579"/>
      <c r="BX579"/>
      <c r="BY579"/>
      <c r="BZ579"/>
      <c r="CA579"/>
      <c r="CB579"/>
      <c r="CC579"/>
      <c r="CD579"/>
      <c r="CE579"/>
      <c r="CF579"/>
      <c r="CG579"/>
      <c r="CH579"/>
      <c r="CI579"/>
      <c r="CJ579"/>
      <c r="CK579" t="inlineStr">
        <is>
          <t>Gilderhus,P.A.</t>
        </is>
      </c>
      <c r="CL579" t="n">
        <v>15277.0</v>
      </c>
      <c r="CM579" t="inlineStr">
        <is>
          <t>Effects of an Aquatic Plant and Suspended Clay on the Activity of Fish Toxicants</t>
        </is>
      </c>
      <c r="CN579" t="inlineStr">
        <is>
          <t>N. Am. J. Fish. Manag.2:301-306</t>
        </is>
      </c>
      <c r="CO579" t="n">
        <v>1982.0</v>
      </c>
      <c r="CP579" t="inlineStr">
        <is>
          <t>Gilderhus,P.A. (1982). Effects of an Aquatic Plant and Suspended Clay on the Activity of Fish Toxicants. N. Am. J. Fish. Manag., 2, 301-306. doi:10.1577/1548-8659(1982)2&lt;301:EOAAPA&gt;2.0.CO;2. ECOREF#:15277</t>
        </is>
      </c>
    </row>
    <row r="580">
      <c r="A580" t="n">
        <v>87172.0</v>
      </c>
      <c r="B580" t="inlineStr">
        <is>
          <t>2-Hydroxy-N-phenylbenzamide</t>
        </is>
      </c>
      <c r="C580" t="inlineStr">
        <is>
          <t>Technical grade, technical product, technical formulation</t>
        </is>
      </c>
      <c r="D580" t="inlineStr">
        <is>
          <t>Unmeasured</t>
        </is>
      </c>
      <c r="E580" t="inlineStr">
        <is>
          <t>Not coded</t>
        </is>
      </c>
      <c r="F580"/>
      <c r="G580" t="n">
        <v>99.0</v>
      </c>
      <c r="H580"/>
      <c r="I580"/>
      <c r="J580"/>
      <c r="K580"/>
      <c r="L580" t="inlineStr">
        <is>
          <t>Pimephales promelas</t>
        </is>
      </c>
      <c r="M580" t="inlineStr">
        <is>
          <t>Fathead Minnow</t>
        </is>
      </c>
      <c r="N580"/>
      <c r="O580"/>
      <c r="P580"/>
      <c r="Q580"/>
      <c r="R580"/>
      <c r="S580"/>
      <c r="T580"/>
      <c r="U580"/>
      <c r="V580" t="inlineStr">
        <is>
          <t>Static</t>
        </is>
      </c>
      <c r="W580" t="inlineStr">
        <is>
          <t>Fresh water</t>
        </is>
      </c>
      <c r="X580" t="inlineStr">
        <is>
          <t>Lab</t>
        </is>
      </c>
      <c r="Y580"/>
      <c r="Z580" t="inlineStr">
        <is>
          <t>Active ingredient</t>
        </is>
      </c>
      <c r="AA580"/>
      <c r="AB580" t="n">
        <v>0.007</v>
      </c>
      <c r="AC580"/>
      <c r="AD580" t="n">
        <v>0.0057</v>
      </c>
      <c r="AE580"/>
      <c r="AF580" t="n">
        <v>0.0086</v>
      </c>
      <c r="AG580" t="inlineStr">
        <is>
          <t>AI mg/L</t>
        </is>
      </c>
      <c r="AH580"/>
      <c r="AI580"/>
      <c r="AJ580"/>
      <c r="AK580"/>
      <c r="AL580"/>
      <c r="AM580"/>
      <c r="AN580"/>
      <c r="AO580"/>
      <c r="AP580"/>
      <c r="AQ580"/>
      <c r="AR580"/>
      <c r="AS580"/>
      <c r="AT580"/>
      <c r="AU580"/>
      <c r="AV580"/>
      <c r="AW580"/>
      <c r="AX580" t="inlineStr">
        <is>
          <t>Mortality</t>
        </is>
      </c>
      <c r="AY580" t="inlineStr">
        <is>
          <t>Mortality</t>
        </is>
      </c>
      <c r="AZ580" t="inlineStr">
        <is>
          <t>LC50</t>
        </is>
      </c>
      <c r="BA580"/>
      <c r="BB580" t="n">
        <v>4.0</v>
      </c>
      <c r="BC580"/>
      <c r="BD580"/>
      <c r="BE580"/>
      <c r="BF580"/>
      <c r="BG580" t="inlineStr">
        <is>
          <t>Day(s)</t>
        </is>
      </c>
      <c r="BH580" t="inlineStr">
        <is>
          <t>Active ingredient</t>
        </is>
      </c>
      <c r="BI580" t="inlineStr">
        <is>
          <t>DTXSID7021784</t>
        </is>
      </c>
      <c r="BJ580" t="inlineStr">
        <is>
          <t>10.1577/1548-8659(1982)2&lt;301:EOAAPA&gt;2.0.CO;2</t>
        </is>
      </c>
      <c r="BK580"/>
      <c r="BL580"/>
      <c r="BM580"/>
      <c r="BN580"/>
      <c r="BO580"/>
      <c r="BP580"/>
      <c r="BQ580"/>
      <c r="BR580"/>
      <c r="BS580"/>
      <c r="BT580" t="inlineStr">
        <is>
          <t>--</t>
        </is>
      </c>
      <c r="BU580"/>
      <c r="BV580"/>
      <c r="BW580"/>
      <c r="BX580"/>
      <c r="BY580"/>
      <c r="BZ580"/>
      <c r="CA580"/>
      <c r="CB580"/>
      <c r="CC580"/>
      <c r="CD580"/>
      <c r="CE580"/>
      <c r="CF580"/>
      <c r="CG580"/>
      <c r="CH580"/>
      <c r="CI580"/>
      <c r="CJ580"/>
      <c r="CK580" t="inlineStr">
        <is>
          <t>Gilderhus,P.A.</t>
        </is>
      </c>
      <c r="CL580" t="n">
        <v>15277.0</v>
      </c>
      <c r="CM580" t="inlineStr">
        <is>
          <t>Effects of an Aquatic Plant and Suspended Clay on the Activity of Fish Toxicants</t>
        </is>
      </c>
      <c r="CN580" t="inlineStr">
        <is>
          <t>N. Am. J. Fish. Manag.2:301-306</t>
        </is>
      </c>
      <c r="CO580" t="n">
        <v>1982.0</v>
      </c>
      <c r="CP580" t="inlineStr">
        <is>
          <t>Gilderhus,P.A. (1982). Effects of an Aquatic Plant and Suspended Clay on the Activity of Fish Toxicants. N. Am. J. Fish. Manag., 2, 301-306. doi:10.1577/1548-8659(1982)2&lt;301:EOAAPA&gt;2.0.CO;2. ECOREF#:15277</t>
        </is>
      </c>
    </row>
    <row r="581">
      <c r="A581" t="n">
        <v>87172.0</v>
      </c>
      <c r="B581" t="inlineStr">
        <is>
          <t>2-Hydroxy-N-phenylbenzamide</t>
        </is>
      </c>
      <c r="C581" t="inlineStr">
        <is>
          <t>Technical grade, technical product, technical formulation</t>
        </is>
      </c>
      <c r="D581" t="inlineStr">
        <is>
          <t>Unmeasured</t>
        </is>
      </c>
      <c r="E581" t="inlineStr">
        <is>
          <t>Not coded</t>
        </is>
      </c>
      <c r="F581"/>
      <c r="G581" t="n">
        <v>99.0</v>
      </c>
      <c r="H581"/>
      <c r="I581"/>
      <c r="J581"/>
      <c r="K581"/>
      <c r="L581" t="inlineStr">
        <is>
          <t>Pimephales promelas</t>
        </is>
      </c>
      <c r="M581" t="inlineStr">
        <is>
          <t>Fathead Minnow</t>
        </is>
      </c>
      <c r="N581"/>
      <c r="O581"/>
      <c r="P581"/>
      <c r="Q581"/>
      <c r="R581"/>
      <c r="S581"/>
      <c r="T581"/>
      <c r="U581"/>
      <c r="V581" t="inlineStr">
        <is>
          <t>Static</t>
        </is>
      </c>
      <c r="W581" t="inlineStr">
        <is>
          <t>Fresh water</t>
        </is>
      </c>
      <c r="X581" t="inlineStr">
        <is>
          <t>Lab</t>
        </is>
      </c>
      <c r="Y581"/>
      <c r="Z581" t="inlineStr">
        <is>
          <t>Active ingredient</t>
        </is>
      </c>
      <c r="AA581"/>
      <c r="AB581" t="n">
        <v>0.0111</v>
      </c>
      <c r="AC581"/>
      <c r="AD581" t="n">
        <v>0.0099</v>
      </c>
      <c r="AE581"/>
      <c r="AF581" t="n">
        <v>0.0125</v>
      </c>
      <c r="AG581" t="inlineStr">
        <is>
          <t>AI mg/L</t>
        </is>
      </c>
      <c r="AH581"/>
      <c r="AI581"/>
      <c r="AJ581"/>
      <c r="AK581"/>
      <c r="AL581"/>
      <c r="AM581"/>
      <c r="AN581"/>
      <c r="AO581"/>
      <c r="AP581"/>
      <c r="AQ581"/>
      <c r="AR581"/>
      <c r="AS581"/>
      <c r="AT581"/>
      <c r="AU581"/>
      <c r="AV581"/>
      <c r="AW581"/>
      <c r="AX581" t="inlineStr">
        <is>
          <t>Mortality</t>
        </is>
      </c>
      <c r="AY581" t="inlineStr">
        <is>
          <t>Mortality</t>
        </is>
      </c>
      <c r="AZ581" t="inlineStr">
        <is>
          <t>LC50</t>
        </is>
      </c>
      <c r="BA581"/>
      <c r="BB581" t="n">
        <v>4.0</v>
      </c>
      <c r="BC581"/>
      <c r="BD581"/>
      <c r="BE581"/>
      <c r="BF581"/>
      <c r="BG581" t="inlineStr">
        <is>
          <t>Day(s)</t>
        </is>
      </c>
      <c r="BH581" t="inlineStr">
        <is>
          <t>Active ingredient</t>
        </is>
      </c>
      <c r="BI581" t="inlineStr">
        <is>
          <t>DTXSID7021784</t>
        </is>
      </c>
      <c r="BJ581" t="inlineStr">
        <is>
          <t>10.1577/1548-8659(1982)2&lt;301:EOAAPA&gt;2.0.CO;2</t>
        </is>
      </c>
      <c r="BK581"/>
      <c r="BL581"/>
      <c r="BM581"/>
      <c r="BN581"/>
      <c r="BO581"/>
      <c r="BP581"/>
      <c r="BQ581"/>
      <c r="BR581"/>
      <c r="BS581"/>
      <c r="BT581" t="inlineStr">
        <is>
          <t>--</t>
        </is>
      </c>
      <c r="BU581"/>
      <c r="BV581"/>
      <c r="BW581"/>
      <c r="BX581"/>
      <c r="BY581"/>
      <c r="BZ581"/>
      <c r="CA581"/>
      <c r="CB581"/>
      <c r="CC581"/>
      <c r="CD581"/>
      <c r="CE581"/>
      <c r="CF581"/>
      <c r="CG581"/>
      <c r="CH581"/>
      <c r="CI581"/>
      <c r="CJ581"/>
      <c r="CK581" t="inlineStr">
        <is>
          <t>Gilderhus,P.A.</t>
        </is>
      </c>
      <c r="CL581" t="n">
        <v>15277.0</v>
      </c>
      <c r="CM581" t="inlineStr">
        <is>
          <t>Effects of an Aquatic Plant and Suspended Clay on the Activity of Fish Toxicants</t>
        </is>
      </c>
      <c r="CN581" t="inlineStr">
        <is>
          <t>N. Am. J. Fish. Manag.2:301-306</t>
        </is>
      </c>
      <c r="CO581" t="n">
        <v>1982.0</v>
      </c>
      <c r="CP581" t="inlineStr">
        <is>
          <t>Gilderhus,P.A. (1982). Effects of an Aquatic Plant and Suspended Clay on the Activity of Fish Toxicants. N. Am. J. Fish. Manag., 2, 301-306. doi:10.1577/1548-8659(1982)2&lt;301:EOAAPA&gt;2.0.CO;2. ECOREF#:15277</t>
        </is>
      </c>
    </row>
    <row r="582">
      <c r="A582" t="n">
        <v>87172.0</v>
      </c>
      <c r="B582" t="inlineStr">
        <is>
          <t>2-Hydroxy-N-phenylbenzamide</t>
        </is>
      </c>
      <c r="C582" t="inlineStr">
        <is>
          <t>Technical grade, technical product, technical formulation</t>
        </is>
      </c>
      <c r="D582" t="inlineStr">
        <is>
          <t>Unmeasured</t>
        </is>
      </c>
      <c r="E582" t="inlineStr">
        <is>
          <t>Not coded</t>
        </is>
      </c>
      <c r="F582"/>
      <c r="G582" t="n">
        <v>99.0</v>
      </c>
      <c r="H582"/>
      <c r="I582"/>
      <c r="J582"/>
      <c r="K582"/>
      <c r="L582" t="inlineStr">
        <is>
          <t>Pimephales promelas</t>
        </is>
      </c>
      <c r="M582" t="inlineStr">
        <is>
          <t>Fathead Minnow</t>
        </is>
      </c>
      <c r="N582"/>
      <c r="O582"/>
      <c r="P582"/>
      <c r="Q582"/>
      <c r="R582"/>
      <c r="S582"/>
      <c r="T582"/>
      <c r="U582"/>
      <c r="V582" t="inlineStr">
        <is>
          <t>Static</t>
        </is>
      </c>
      <c r="W582" t="inlineStr">
        <is>
          <t>Fresh water</t>
        </is>
      </c>
      <c r="X582" t="inlineStr">
        <is>
          <t>Lab</t>
        </is>
      </c>
      <c r="Y582"/>
      <c r="Z582" t="inlineStr">
        <is>
          <t>Active ingredient</t>
        </is>
      </c>
      <c r="AA582"/>
      <c r="AB582" t="n">
        <v>0.0062</v>
      </c>
      <c r="AC582"/>
      <c r="AD582" t="n">
        <v>0.0051</v>
      </c>
      <c r="AE582"/>
      <c r="AF582" t="n">
        <v>0.0076</v>
      </c>
      <c r="AG582" t="inlineStr">
        <is>
          <t>AI mg/L</t>
        </is>
      </c>
      <c r="AH582"/>
      <c r="AI582"/>
      <c r="AJ582"/>
      <c r="AK582"/>
      <c r="AL582"/>
      <c r="AM582"/>
      <c r="AN582"/>
      <c r="AO582"/>
      <c r="AP582"/>
      <c r="AQ582"/>
      <c r="AR582"/>
      <c r="AS582"/>
      <c r="AT582"/>
      <c r="AU582"/>
      <c r="AV582"/>
      <c r="AW582"/>
      <c r="AX582" t="inlineStr">
        <is>
          <t>Mortality</t>
        </is>
      </c>
      <c r="AY582" t="inlineStr">
        <is>
          <t>Mortality</t>
        </is>
      </c>
      <c r="AZ582" t="inlineStr">
        <is>
          <t>LC50</t>
        </is>
      </c>
      <c r="BA582"/>
      <c r="BB582" t="n">
        <v>4.0</v>
      </c>
      <c r="BC582"/>
      <c r="BD582"/>
      <c r="BE582"/>
      <c r="BF582"/>
      <c r="BG582" t="inlineStr">
        <is>
          <t>Day(s)</t>
        </is>
      </c>
      <c r="BH582" t="inlineStr">
        <is>
          <t>Active ingredient</t>
        </is>
      </c>
      <c r="BI582" t="inlineStr">
        <is>
          <t>DTXSID7021784</t>
        </is>
      </c>
      <c r="BJ582" t="inlineStr">
        <is>
          <t>10.1577/1548-8659(1982)2&lt;301:EOAAPA&gt;2.0.CO;2</t>
        </is>
      </c>
      <c r="BK582"/>
      <c r="BL582"/>
      <c r="BM582"/>
      <c r="BN582"/>
      <c r="BO582"/>
      <c r="BP582"/>
      <c r="BQ582"/>
      <c r="BR582"/>
      <c r="BS582"/>
      <c r="BT582" t="inlineStr">
        <is>
          <t>--</t>
        </is>
      </c>
      <c r="BU582"/>
      <c r="BV582"/>
      <c r="BW582"/>
      <c r="BX582"/>
      <c r="BY582"/>
      <c r="BZ582"/>
      <c r="CA582"/>
      <c r="CB582"/>
      <c r="CC582"/>
      <c r="CD582"/>
      <c r="CE582"/>
      <c r="CF582"/>
      <c r="CG582"/>
      <c r="CH582"/>
      <c r="CI582"/>
      <c r="CJ582"/>
      <c r="CK582" t="inlineStr">
        <is>
          <t>Gilderhus,P.A.</t>
        </is>
      </c>
      <c r="CL582" t="n">
        <v>15277.0</v>
      </c>
      <c r="CM582" t="inlineStr">
        <is>
          <t>Effects of an Aquatic Plant and Suspended Clay on the Activity of Fish Toxicants</t>
        </is>
      </c>
      <c r="CN582" t="inlineStr">
        <is>
          <t>N. Am. J. Fish. Manag.2:301-306</t>
        </is>
      </c>
      <c r="CO582" t="n">
        <v>1982.0</v>
      </c>
      <c r="CP582" t="inlineStr">
        <is>
          <t>Gilderhus,P.A. (1982). Effects of an Aquatic Plant and Suspended Clay on the Activity of Fish Toxicants. N. Am. J. Fish. Manag., 2, 301-306. doi:10.1577/1548-8659(1982)2&lt;301:EOAAPA&gt;2.0.CO;2. ECOREF#:15277</t>
        </is>
      </c>
    </row>
    <row r="583">
      <c r="A583" t="n">
        <v>87172.0</v>
      </c>
      <c r="B583" t="inlineStr">
        <is>
          <t>2-Hydroxy-N-phenylbenzamide</t>
        </is>
      </c>
      <c r="C583" t="inlineStr">
        <is>
          <t>Technical grade, technical product, technical formulation</t>
        </is>
      </c>
      <c r="D583" t="inlineStr">
        <is>
          <t>Unmeasured</t>
        </is>
      </c>
      <c r="E583" t="inlineStr">
        <is>
          <t>Not coded</t>
        </is>
      </c>
      <c r="F583" t="inlineStr">
        <is>
          <t>&gt;</t>
        </is>
      </c>
      <c r="G583" t="n">
        <v>99.0</v>
      </c>
      <c r="H583"/>
      <c r="I583"/>
      <c r="J583"/>
      <c r="K583"/>
      <c r="L583" t="inlineStr">
        <is>
          <t>Pimephales promelas</t>
        </is>
      </c>
      <c r="M583" t="inlineStr">
        <is>
          <t>Fathead Minnow</t>
        </is>
      </c>
      <c r="N583"/>
      <c r="O583"/>
      <c r="P583"/>
      <c r="Q583"/>
      <c r="R583"/>
      <c r="S583"/>
      <c r="T583"/>
      <c r="U583"/>
      <c r="V583" t="inlineStr">
        <is>
          <t>Static</t>
        </is>
      </c>
      <c r="W583" t="inlineStr">
        <is>
          <t>Fresh water</t>
        </is>
      </c>
      <c r="X583" t="inlineStr">
        <is>
          <t>Lab</t>
        </is>
      </c>
      <c r="Y583"/>
      <c r="Z583" t="inlineStr">
        <is>
          <t>Active ingredient</t>
        </is>
      </c>
      <c r="AA583"/>
      <c r="AB583" t="n">
        <v>0.0111</v>
      </c>
      <c r="AC583"/>
      <c r="AD583" t="n">
        <v>0.0093</v>
      </c>
      <c r="AE583"/>
      <c r="AF583" t="n">
        <v>0.0132</v>
      </c>
      <c r="AG583" t="inlineStr">
        <is>
          <t>AI mg/L</t>
        </is>
      </c>
      <c r="AH583"/>
      <c r="AI583"/>
      <c r="AJ583"/>
      <c r="AK583"/>
      <c r="AL583"/>
      <c r="AM583"/>
      <c r="AN583"/>
      <c r="AO583"/>
      <c r="AP583"/>
      <c r="AQ583"/>
      <c r="AR583"/>
      <c r="AS583"/>
      <c r="AT583"/>
      <c r="AU583"/>
      <c r="AV583"/>
      <c r="AW583"/>
      <c r="AX583" t="inlineStr">
        <is>
          <t>Mortality</t>
        </is>
      </c>
      <c r="AY583" t="inlineStr">
        <is>
          <t>Mortality</t>
        </is>
      </c>
      <c r="AZ583" t="inlineStr">
        <is>
          <t>LC50</t>
        </is>
      </c>
      <c r="BA583"/>
      <c r="BB583" t="n">
        <v>4.0</v>
      </c>
      <c r="BC583"/>
      <c r="BD583"/>
      <c r="BE583"/>
      <c r="BF583"/>
      <c r="BG583" t="inlineStr">
        <is>
          <t>Day(s)</t>
        </is>
      </c>
      <c r="BH583" t="inlineStr">
        <is>
          <t>Pure</t>
        </is>
      </c>
      <c r="BI583" t="inlineStr">
        <is>
          <t>DTXSID7021784</t>
        </is>
      </c>
      <c r="BJ583" t="inlineStr">
        <is>
          <t>10.1577/1548-8659(1982)2&lt;301:EOAAPA&gt;2.0.CO;2</t>
        </is>
      </c>
      <c r="BK583"/>
      <c r="BL583"/>
      <c r="BM583"/>
      <c r="BN583"/>
      <c r="BO583"/>
      <c r="BP583"/>
      <c r="BQ583"/>
      <c r="BR583"/>
      <c r="BS583"/>
      <c r="BT583" t="inlineStr">
        <is>
          <t>--</t>
        </is>
      </c>
      <c r="BU583"/>
      <c r="BV583"/>
      <c r="BW583"/>
      <c r="BX583"/>
      <c r="BY583"/>
      <c r="BZ583"/>
      <c r="CA583"/>
      <c r="CB583"/>
      <c r="CC583"/>
      <c r="CD583"/>
      <c r="CE583"/>
      <c r="CF583"/>
      <c r="CG583"/>
      <c r="CH583"/>
      <c r="CI583" t="inlineStr">
        <is>
          <t xml:space="preserve"> 12 G/L ELODEA CANADENSIS ADDED// </t>
        </is>
      </c>
      <c r="CJ583" t="inlineStr">
        <is>
          <t xml:space="preserve">   12 G/L ELODEA CANADENSIS ADDED// </t>
        </is>
      </c>
      <c r="CK583" t="inlineStr">
        <is>
          <t>Gilderhus,P.A.</t>
        </is>
      </c>
      <c r="CL583" t="n">
        <v>15277.0</v>
      </c>
      <c r="CM583" t="inlineStr">
        <is>
          <t>Effects of an Aquatic Plant and Suspended Clay on the Activity of Fish Toxicants</t>
        </is>
      </c>
      <c r="CN583" t="inlineStr">
        <is>
          <t>N. Am. J. Fish. Manag.2:301-306</t>
        </is>
      </c>
      <c r="CO583" t="n">
        <v>1982.0</v>
      </c>
      <c r="CP583" t="inlineStr">
        <is>
          <t>Gilderhus,P.A. (1982). Effects of an Aquatic Plant and Suspended Clay on the Activity of Fish Toxicants. N. Am. J. Fish. Manag., 2, 301-306. doi:10.1577/1548-8659(1982)2&lt;301:EOAAPA&gt;2.0.CO;2. ECOREF#:15277</t>
        </is>
      </c>
    </row>
    <row r="584">
      <c r="A584" t="n">
        <v>87172.0</v>
      </c>
      <c r="B584" t="inlineStr">
        <is>
          <t>2-Hydroxy-N-phenylbenzamide</t>
        </is>
      </c>
      <c r="C584"/>
      <c r="D584" t="inlineStr">
        <is>
          <t>Measured</t>
        </is>
      </c>
      <c r="E584" t="inlineStr">
        <is>
          <t>Not coded</t>
        </is>
      </c>
      <c r="F584" t="inlineStr">
        <is>
          <t>&gt;=</t>
        </is>
      </c>
      <c r="G584" t="n">
        <v>95.0</v>
      </c>
      <c r="H584"/>
      <c r="I584"/>
      <c r="J584"/>
      <c r="K584"/>
      <c r="L584" t="inlineStr">
        <is>
          <t>Pimephales promelas</t>
        </is>
      </c>
      <c r="M584" t="inlineStr">
        <is>
          <t>Fathead Minnow</t>
        </is>
      </c>
      <c r="N584" t="inlineStr">
        <is>
          <t>Juvenile</t>
        </is>
      </c>
      <c r="O584"/>
      <c r="P584"/>
      <c r="Q584"/>
      <c r="R584" t="n">
        <v>26.0</v>
      </c>
      <c r="S584"/>
      <c r="T584" t="n">
        <v>34.0</v>
      </c>
      <c r="U584" t="inlineStr">
        <is>
          <t>Day(s)</t>
        </is>
      </c>
      <c r="V584" t="inlineStr">
        <is>
          <t>Flow-through</t>
        </is>
      </c>
      <c r="W584" t="inlineStr">
        <is>
          <t>Fresh water</t>
        </is>
      </c>
      <c r="X584" t="inlineStr">
        <is>
          <t>Lab</t>
        </is>
      </c>
      <c r="Y584"/>
      <c r="Z584" t="inlineStr">
        <is>
          <t>Active ingredient</t>
        </is>
      </c>
      <c r="AA584"/>
      <c r="AB584" t="n">
        <v>3.95</v>
      </c>
      <c r="AC584"/>
      <c r="AD584"/>
      <c r="AE584"/>
      <c r="AF584"/>
      <c r="AG584" t="inlineStr">
        <is>
          <t>AI mg/L</t>
        </is>
      </c>
      <c r="AH584"/>
      <c r="AI584"/>
      <c r="AJ584"/>
      <c r="AK584"/>
      <c r="AL584"/>
      <c r="AM584"/>
      <c r="AN584"/>
      <c r="AO584"/>
      <c r="AP584"/>
      <c r="AQ584"/>
      <c r="AR584"/>
      <c r="AS584"/>
      <c r="AT584"/>
      <c r="AU584"/>
      <c r="AV584"/>
      <c r="AW584"/>
      <c r="AX584" t="inlineStr">
        <is>
          <t>Mortality</t>
        </is>
      </c>
      <c r="AY584" t="inlineStr">
        <is>
          <t>Mortality</t>
        </is>
      </c>
      <c r="AZ584" t="inlineStr">
        <is>
          <t>LC50</t>
        </is>
      </c>
      <c r="BA584"/>
      <c r="BB584" t="n">
        <v>4.0</v>
      </c>
      <c r="BC584"/>
      <c r="BD584"/>
      <c r="BE584"/>
      <c r="BF584"/>
      <c r="BG584" t="inlineStr">
        <is>
          <t>Day(s)</t>
        </is>
      </c>
      <c r="BH584" t="inlineStr">
        <is>
          <t>Pure</t>
        </is>
      </c>
      <c r="BI584" t="inlineStr">
        <is>
          <t>DTXSID7021784</t>
        </is>
      </c>
      <c r="BJ584" t="inlineStr">
        <is>
          <t>10.1002/etc.5620140920</t>
        </is>
      </c>
      <c r="BK584"/>
      <c r="BL584"/>
      <c r="BM584"/>
      <c r="BN584"/>
      <c r="BO584"/>
      <c r="BP584"/>
      <c r="BQ584"/>
      <c r="BR584"/>
      <c r="BS584"/>
      <c r="BT584" t="inlineStr">
        <is>
          <t>--</t>
        </is>
      </c>
      <c r="BU584"/>
      <c r="BV584"/>
      <c r="BW584"/>
      <c r="BX584"/>
      <c r="BY584"/>
      <c r="BZ584"/>
      <c r="CA584"/>
      <c r="CB584"/>
      <c r="CC584"/>
      <c r="CD584"/>
      <c r="CE584"/>
      <c r="CF584"/>
      <c r="CG584"/>
      <c r="CH584"/>
      <c r="CI584"/>
      <c r="CJ584"/>
      <c r="CK584" t="inlineStr">
        <is>
          <t>Broderius,S.J., M.D. Kahl, and M.D. Hoglund</t>
        </is>
      </c>
      <c r="CL584" t="n">
        <v>15031.0</v>
      </c>
      <c r="CM584" t="inlineStr">
        <is>
          <t>Use of Joint Toxic Response to Define the Primary Mode of Toxic Action for Diverse Industrial Organic Chemicals</t>
        </is>
      </c>
      <c r="CN584" t="inlineStr">
        <is>
          <t>Environ. Toxicol. Chem.14(9): 1591-1605</t>
        </is>
      </c>
      <c r="CO584" t="n">
        <v>1995.0</v>
      </c>
      <c r="CP584" t="inlineStr">
        <is>
          <t>Broderius,S.J., M.D. Kahl, and M.D. Hoglund (1995). Use of Joint Toxic Response to Define the Primary Mode of Toxic Action for Diverse Industrial Organic Chemicals. Environ. Toxicol. Chem., 14, (9), 1591-1605. doi:10.1002/etc.5620140920. ECOREF#:15031</t>
        </is>
      </c>
    </row>
    <row r="585">
      <c r="A585" t="n">
        <v>87172.0</v>
      </c>
      <c r="B585" t="inlineStr">
        <is>
          <t>2-Hydroxy-N-phenylbenzamide</t>
        </is>
      </c>
      <c r="C585" t="inlineStr">
        <is>
          <t>Technical grade, technical product, technical formulation</t>
        </is>
      </c>
      <c r="D585" t="inlineStr">
        <is>
          <t>Unmeasured</t>
        </is>
      </c>
      <c r="E585" t="inlineStr">
        <is>
          <t>Not coded</t>
        </is>
      </c>
      <c r="F585"/>
      <c r="G585" t="n">
        <v>99.0</v>
      </c>
      <c r="H585"/>
      <c r="I585"/>
      <c r="J585"/>
      <c r="K585"/>
      <c r="L585" t="inlineStr">
        <is>
          <t>Pimephales promelas</t>
        </is>
      </c>
      <c r="M585" t="inlineStr">
        <is>
          <t>Fathead Minnow</t>
        </is>
      </c>
      <c r="N585"/>
      <c r="O585"/>
      <c r="P585"/>
      <c r="Q585"/>
      <c r="R585"/>
      <c r="S585"/>
      <c r="T585"/>
      <c r="U585"/>
      <c r="V585" t="inlineStr">
        <is>
          <t>Static</t>
        </is>
      </c>
      <c r="W585" t="inlineStr">
        <is>
          <t>Fresh water</t>
        </is>
      </c>
      <c r="X585" t="inlineStr">
        <is>
          <t>Lab</t>
        </is>
      </c>
      <c r="Y585"/>
      <c r="Z585" t="inlineStr">
        <is>
          <t>Active ingredient</t>
        </is>
      </c>
      <c r="AA585"/>
      <c r="AB585" t="n">
        <v>0.0045</v>
      </c>
      <c r="AC585"/>
      <c r="AD585" t="n">
        <v>0.0036</v>
      </c>
      <c r="AE585"/>
      <c r="AF585" t="n">
        <v>0.0056</v>
      </c>
      <c r="AG585" t="inlineStr">
        <is>
          <t>AI mg/L</t>
        </is>
      </c>
      <c r="AH585"/>
      <c r="AI585"/>
      <c r="AJ585"/>
      <c r="AK585"/>
      <c r="AL585"/>
      <c r="AM585"/>
      <c r="AN585"/>
      <c r="AO585"/>
      <c r="AP585"/>
      <c r="AQ585"/>
      <c r="AR585"/>
      <c r="AS585"/>
      <c r="AT585"/>
      <c r="AU585"/>
      <c r="AV585"/>
      <c r="AW585"/>
      <c r="AX585" t="inlineStr">
        <is>
          <t>Mortality</t>
        </is>
      </c>
      <c r="AY585" t="inlineStr">
        <is>
          <t>Mortality</t>
        </is>
      </c>
      <c r="AZ585" t="inlineStr">
        <is>
          <t>LC50</t>
        </is>
      </c>
      <c r="BA585"/>
      <c r="BB585" t="n">
        <v>4.0</v>
      </c>
      <c r="BC585"/>
      <c r="BD585"/>
      <c r="BE585"/>
      <c r="BF585"/>
      <c r="BG585" t="inlineStr">
        <is>
          <t>Day(s)</t>
        </is>
      </c>
      <c r="BH585" t="inlineStr">
        <is>
          <t>Active ingredient</t>
        </is>
      </c>
      <c r="BI585" t="inlineStr">
        <is>
          <t>DTXSID7021784</t>
        </is>
      </c>
      <c r="BJ585" t="inlineStr">
        <is>
          <t>10.1577/1548-8659(1982)2&lt;301:EOAAPA&gt;2.0.CO;2</t>
        </is>
      </c>
      <c r="BK585"/>
      <c r="BL585"/>
      <c r="BM585"/>
      <c r="BN585"/>
      <c r="BO585"/>
      <c r="BP585"/>
      <c r="BQ585"/>
      <c r="BR585"/>
      <c r="BS585"/>
      <c r="BT585" t="inlineStr">
        <is>
          <t>--</t>
        </is>
      </c>
      <c r="BU585"/>
      <c r="BV585"/>
      <c r="BW585"/>
      <c r="BX585"/>
      <c r="BY585"/>
      <c r="BZ585"/>
      <c r="CA585"/>
      <c r="CB585"/>
      <c r="CC585"/>
      <c r="CD585"/>
      <c r="CE585"/>
      <c r="CF585"/>
      <c r="CG585"/>
      <c r="CH585"/>
      <c r="CI585"/>
      <c r="CJ585"/>
      <c r="CK585" t="inlineStr">
        <is>
          <t>Gilderhus,P.A.</t>
        </is>
      </c>
      <c r="CL585" t="n">
        <v>15277.0</v>
      </c>
      <c r="CM585" t="inlineStr">
        <is>
          <t>Effects of an Aquatic Plant and Suspended Clay on the Activity of Fish Toxicants</t>
        </is>
      </c>
      <c r="CN585" t="inlineStr">
        <is>
          <t>N. Am. J. Fish. Manag.2:301-306</t>
        </is>
      </c>
      <c r="CO585" t="n">
        <v>1982.0</v>
      </c>
      <c r="CP585" t="inlineStr">
        <is>
          <t>Gilderhus,P.A. (1982). Effects of an Aquatic Plant and Suspended Clay on the Activity of Fish Toxicants. N. Am. J. Fish. Manag., 2, 301-306. doi:10.1577/1548-8659(1982)2&lt;301:EOAAPA&gt;2.0.CO;2. ECOREF#:15277</t>
        </is>
      </c>
    </row>
    <row r="586">
      <c r="A586" t="n">
        <v>87172.0</v>
      </c>
      <c r="B586" t="inlineStr">
        <is>
          <t>2-Hydroxy-N-phenylbenzamide</t>
        </is>
      </c>
      <c r="C586" t="inlineStr">
        <is>
          <t>Technical grade, technical product, technical formulation</t>
        </is>
      </c>
      <c r="D586" t="inlineStr">
        <is>
          <t>Unmeasured</t>
        </is>
      </c>
      <c r="E586" t="inlineStr">
        <is>
          <t>Not coded</t>
        </is>
      </c>
      <c r="F586"/>
      <c r="G586" t="n">
        <v>99.0</v>
      </c>
      <c r="H586"/>
      <c r="I586"/>
      <c r="J586"/>
      <c r="K586"/>
      <c r="L586" t="inlineStr">
        <is>
          <t>Pimephales promelas</t>
        </is>
      </c>
      <c r="M586" t="inlineStr">
        <is>
          <t>Fathead Minnow</t>
        </is>
      </c>
      <c r="N586"/>
      <c r="O586"/>
      <c r="P586"/>
      <c r="Q586"/>
      <c r="R586"/>
      <c r="S586"/>
      <c r="T586"/>
      <c r="U586"/>
      <c r="V586" t="inlineStr">
        <is>
          <t>Static</t>
        </is>
      </c>
      <c r="W586" t="inlineStr">
        <is>
          <t>Fresh water</t>
        </is>
      </c>
      <c r="X586" t="inlineStr">
        <is>
          <t>Lab</t>
        </is>
      </c>
      <c r="Y586"/>
      <c r="Z586" t="inlineStr">
        <is>
          <t>Active ingredient</t>
        </is>
      </c>
      <c r="AA586"/>
      <c r="AB586" t="n">
        <v>0.0101</v>
      </c>
      <c r="AC586"/>
      <c r="AD586" t="n">
        <v>0.0084</v>
      </c>
      <c r="AE586"/>
      <c r="AF586" t="n">
        <v>0.0122</v>
      </c>
      <c r="AG586" t="inlineStr">
        <is>
          <t>AI mg/L</t>
        </is>
      </c>
      <c r="AH586"/>
      <c r="AI586"/>
      <c r="AJ586"/>
      <c r="AK586"/>
      <c r="AL586"/>
      <c r="AM586"/>
      <c r="AN586"/>
      <c r="AO586"/>
      <c r="AP586"/>
      <c r="AQ586"/>
      <c r="AR586"/>
      <c r="AS586"/>
      <c r="AT586"/>
      <c r="AU586"/>
      <c r="AV586"/>
      <c r="AW586"/>
      <c r="AX586" t="inlineStr">
        <is>
          <t>Mortality</t>
        </is>
      </c>
      <c r="AY586" t="inlineStr">
        <is>
          <t>Mortality</t>
        </is>
      </c>
      <c r="AZ586" t="inlineStr">
        <is>
          <t>LC50</t>
        </is>
      </c>
      <c r="BA586"/>
      <c r="BB586" t="n">
        <v>4.0</v>
      </c>
      <c r="BC586"/>
      <c r="BD586"/>
      <c r="BE586"/>
      <c r="BF586"/>
      <c r="BG586" t="inlineStr">
        <is>
          <t>Day(s)</t>
        </is>
      </c>
      <c r="BH586" t="inlineStr">
        <is>
          <t>Active ingredient</t>
        </is>
      </c>
      <c r="BI586" t="inlineStr">
        <is>
          <t>DTXSID7021784</t>
        </is>
      </c>
      <c r="BJ586" t="inlineStr">
        <is>
          <t>10.1577/1548-8659(1982)2&lt;301:EOAAPA&gt;2.0.CO;2</t>
        </is>
      </c>
      <c r="BK586"/>
      <c r="BL586"/>
      <c r="BM586"/>
      <c r="BN586"/>
      <c r="BO586"/>
      <c r="BP586"/>
      <c r="BQ586"/>
      <c r="BR586"/>
      <c r="BS586"/>
      <c r="BT586" t="inlineStr">
        <is>
          <t>--</t>
        </is>
      </c>
      <c r="BU586"/>
      <c r="BV586"/>
      <c r="BW586"/>
      <c r="BX586"/>
      <c r="BY586"/>
      <c r="BZ586"/>
      <c r="CA586"/>
      <c r="CB586"/>
      <c r="CC586"/>
      <c r="CD586"/>
      <c r="CE586"/>
      <c r="CF586"/>
      <c r="CG586"/>
      <c r="CH586"/>
      <c r="CI586"/>
      <c r="CJ586"/>
      <c r="CK586" t="inlineStr">
        <is>
          <t>Gilderhus,P.A.</t>
        </is>
      </c>
      <c r="CL586" t="n">
        <v>15277.0</v>
      </c>
      <c r="CM586" t="inlineStr">
        <is>
          <t>Effects of an Aquatic Plant and Suspended Clay on the Activity of Fish Toxicants</t>
        </is>
      </c>
      <c r="CN586" t="inlineStr">
        <is>
          <t>N. Am. J. Fish. Manag.2:301-306</t>
        </is>
      </c>
      <c r="CO586" t="n">
        <v>1982.0</v>
      </c>
      <c r="CP586" t="inlineStr">
        <is>
          <t>Gilderhus,P.A. (1982). Effects of an Aquatic Plant and Suspended Clay on the Activity of Fish Toxicants. N. Am. J. Fish. Manag., 2, 301-306. doi:10.1577/1548-8659(1982)2&lt;301:EOAAPA&gt;2.0.CO;2. ECOREF#:15277</t>
        </is>
      </c>
    </row>
    <row r="587">
      <c r="A587" t="n">
        <v>87172.0</v>
      </c>
      <c r="B587" t="inlineStr">
        <is>
          <t>2-Hydroxy-N-phenylbenzamide</t>
        </is>
      </c>
      <c r="C587" t="inlineStr">
        <is>
          <t>Technical grade, technical product, technical formulation</t>
        </is>
      </c>
      <c r="D587" t="inlineStr">
        <is>
          <t>Unmeasured</t>
        </is>
      </c>
      <c r="E587" t="inlineStr">
        <is>
          <t>Not coded</t>
        </is>
      </c>
      <c r="F587"/>
      <c r="G587" t="n">
        <v>99.0</v>
      </c>
      <c r="H587"/>
      <c r="I587"/>
      <c r="J587"/>
      <c r="K587"/>
      <c r="L587" t="inlineStr">
        <is>
          <t>Pimephales promelas</t>
        </is>
      </c>
      <c r="M587" t="inlineStr">
        <is>
          <t>Fathead Minnow</t>
        </is>
      </c>
      <c r="N587"/>
      <c r="O587"/>
      <c r="P587"/>
      <c r="Q587"/>
      <c r="R587"/>
      <c r="S587"/>
      <c r="T587"/>
      <c r="U587"/>
      <c r="V587" t="inlineStr">
        <is>
          <t>Static</t>
        </is>
      </c>
      <c r="W587" t="inlineStr">
        <is>
          <t>Fresh water</t>
        </is>
      </c>
      <c r="X587" t="inlineStr">
        <is>
          <t>Lab</t>
        </is>
      </c>
      <c r="Y587"/>
      <c r="Z587" t="inlineStr">
        <is>
          <t>Active ingredient</t>
        </is>
      </c>
      <c r="AA587"/>
      <c r="AB587" t="n">
        <v>0.0049</v>
      </c>
      <c r="AC587"/>
      <c r="AD587" t="n">
        <v>0.0037</v>
      </c>
      <c r="AE587"/>
      <c r="AF587" t="n">
        <v>0.0064</v>
      </c>
      <c r="AG587" t="inlineStr">
        <is>
          <t>AI mg/L</t>
        </is>
      </c>
      <c r="AH587"/>
      <c r="AI587"/>
      <c r="AJ587"/>
      <c r="AK587"/>
      <c r="AL587"/>
      <c r="AM587"/>
      <c r="AN587"/>
      <c r="AO587"/>
      <c r="AP587"/>
      <c r="AQ587"/>
      <c r="AR587"/>
      <c r="AS587"/>
      <c r="AT587"/>
      <c r="AU587"/>
      <c r="AV587"/>
      <c r="AW587"/>
      <c r="AX587" t="inlineStr">
        <is>
          <t>Mortality</t>
        </is>
      </c>
      <c r="AY587" t="inlineStr">
        <is>
          <t>Mortality</t>
        </is>
      </c>
      <c r="AZ587" t="inlineStr">
        <is>
          <t>LC50</t>
        </is>
      </c>
      <c r="BA587"/>
      <c r="BB587" t="n">
        <v>4.0</v>
      </c>
      <c r="BC587"/>
      <c r="BD587"/>
      <c r="BE587"/>
      <c r="BF587"/>
      <c r="BG587" t="inlineStr">
        <is>
          <t>Day(s)</t>
        </is>
      </c>
      <c r="BH587" t="inlineStr">
        <is>
          <t>Active ingredient</t>
        </is>
      </c>
      <c r="BI587" t="inlineStr">
        <is>
          <t>DTXSID7021784</t>
        </is>
      </c>
      <c r="BJ587" t="inlineStr">
        <is>
          <t>10.1577/1548-8659(1982)2&lt;301:EOAAPA&gt;2.0.CO;2</t>
        </is>
      </c>
      <c r="BK587"/>
      <c r="BL587"/>
      <c r="BM587"/>
      <c r="BN587"/>
      <c r="BO587"/>
      <c r="BP587"/>
      <c r="BQ587"/>
      <c r="BR587"/>
      <c r="BS587"/>
      <c r="BT587" t="inlineStr">
        <is>
          <t>--</t>
        </is>
      </c>
      <c r="BU587"/>
      <c r="BV587"/>
      <c r="BW587"/>
      <c r="BX587"/>
      <c r="BY587"/>
      <c r="BZ587"/>
      <c r="CA587"/>
      <c r="CB587"/>
      <c r="CC587"/>
      <c r="CD587"/>
      <c r="CE587"/>
      <c r="CF587"/>
      <c r="CG587"/>
      <c r="CH587"/>
      <c r="CI587"/>
      <c r="CJ587"/>
      <c r="CK587" t="inlineStr">
        <is>
          <t>Gilderhus,P.A.</t>
        </is>
      </c>
      <c r="CL587" t="n">
        <v>15277.0</v>
      </c>
      <c r="CM587" t="inlineStr">
        <is>
          <t>Effects of an Aquatic Plant and Suspended Clay on the Activity of Fish Toxicants</t>
        </is>
      </c>
      <c r="CN587" t="inlineStr">
        <is>
          <t>N. Am. J. Fish. Manag.2:301-306</t>
        </is>
      </c>
      <c r="CO587" t="n">
        <v>1982.0</v>
      </c>
      <c r="CP587" t="inlineStr">
        <is>
          <t>Gilderhus,P.A. (1982). Effects of an Aquatic Plant and Suspended Clay on the Activity of Fish Toxicants. N. Am. J. Fish. Manag., 2, 301-306. doi:10.1577/1548-8659(1982)2&lt;301:EOAAPA&gt;2.0.CO;2. ECOREF#:15277</t>
        </is>
      </c>
    </row>
    <row r="588">
      <c r="A588" t="n">
        <v>87683.0</v>
      </c>
      <c r="B588" t="inlineStr">
        <is>
          <t>1,1,2,3,4,4-Hexachloro-1,3-butadiene</t>
        </is>
      </c>
      <c r="C588"/>
      <c r="D588" t="inlineStr">
        <is>
          <t>Not reported</t>
        </is>
      </c>
      <c r="E588" t="inlineStr">
        <is>
          <t>Not reported</t>
        </is>
      </c>
      <c r="F588"/>
      <c r="G588"/>
      <c r="H588"/>
      <c r="I588" t="n">
        <v>98.0</v>
      </c>
      <c r="J588"/>
      <c r="K588" t="n">
        <v>99.0</v>
      </c>
      <c r="L588" t="inlineStr">
        <is>
          <t>Pimephales promelas</t>
        </is>
      </c>
      <c r="M588" t="inlineStr">
        <is>
          <t>Fathead Minnow</t>
        </is>
      </c>
      <c r="N588"/>
      <c r="O588"/>
      <c r="P588" t="n">
        <v>30.0</v>
      </c>
      <c r="Q588"/>
      <c r="R588"/>
      <c r="S588"/>
      <c r="T588"/>
      <c r="U588" t="inlineStr">
        <is>
          <t>Day(s)</t>
        </is>
      </c>
      <c r="V588" t="inlineStr">
        <is>
          <t>Aquatic, unspecified</t>
        </is>
      </c>
      <c r="W588" t="inlineStr">
        <is>
          <t>Fresh water</t>
        </is>
      </c>
      <c r="X588" t="inlineStr">
        <is>
          <t>Lab</t>
        </is>
      </c>
      <c r="Y588"/>
      <c r="Z588" t="inlineStr">
        <is>
          <t>Active ingredient</t>
        </is>
      </c>
      <c r="AA588"/>
      <c r="AB588" t="n">
        <v>0.102</v>
      </c>
      <c r="AC588"/>
      <c r="AD588"/>
      <c r="AE588"/>
      <c r="AF588"/>
      <c r="AG588" t="inlineStr">
        <is>
          <t>AI mg/L</t>
        </is>
      </c>
      <c r="AH588"/>
      <c r="AI588"/>
      <c r="AJ588"/>
      <c r="AK588"/>
      <c r="AL588"/>
      <c r="AM588"/>
      <c r="AN588"/>
      <c r="AO588"/>
      <c r="AP588"/>
      <c r="AQ588"/>
      <c r="AR588"/>
      <c r="AS588"/>
      <c r="AT588"/>
      <c r="AU588"/>
      <c r="AV588"/>
      <c r="AW588"/>
      <c r="AX588" t="inlineStr">
        <is>
          <t>Mortality</t>
        </is>
      </c>
      <c r="AY588" t="inlineStr">
        <is>
          <t>Mortality</t>
        </is>
      </c>
      <c r="AZ588" t="inlineStr">
        <is>
          <t>LC50</t>
        </is>
      </c>
      <c r="BA588"/>
      <c r="BB588" t="n">
        <v>4.0</v>
      </c>
      <c r="BC588"/>
      <c r="BD588"/>
      <c r="BE588"/>
      <c r="BF588"/>
      <c r="BG588" t="inlineStr">
        <is>
          <t>Day(s)</t>
        </is>
      </c>
      <c r="BH588"/>
      <c r="BI588" t="inlineStr">
        <is>
          <t>DTXSID7020683</t>
        </is>
      </c>
      <c r="BJ588" t="inlineStr">
        <is>
          <t>10.1016/0143-1471(82)90075-7</t>
        </is>
      </c>
      <c r="BK588"/>
      <c r="BL588"/>
      <c r="BM588"/>
      <c r="BN588"/>
      <c r="BO588"/>
      <c r="BP588"/>
      <c r="BQ588"/>
      <c r="BR588"/>
      <c r="BS588"/>
      <c r="BT588" t="inlineStr">
        <is>
          <t>--</t>
        </is>
      </c>
      <c r="BU588"/>
      <c r="BV588"/>
      <c r="BW588"/>
      <c r="BX588"/>
      <c r="BY588"/>
      <c r="BZ588"/>
      <c r="CA588"/>
      <c r="CB588"/>
      <c r="CC588"/>
      <c r="CD588"/>
      <c r="CE588"/>
      <c r="CF588"/>
      <c r="CG588"/>
      <c r="CH588"/>
      <c r="CI588"/>
      <c r="CJ588" t="inlineStr">
        <is>
          <t xml:space="preserve">MEDIA/NR//   </t>
        </is>
      </c>
      <c r="CK588" t="inlineStr">
        <is>
          <t>Benoit,D.A., F.A. Puglisi, and D.L. Olson</t>
        </is>
      </c>
      <c r="CL588" t="n">
        <v>15301.0</v>
      </c>
      <c r="CM588" t="inlineStr">
        <is>
          <t>A Fathead Minnow Pimephales promelas Early Life Stage Toxicity Test Method Evaluation and Exposure to Four Organic Chemicals</t>
        </is>
      </c>
      <c r="CN588" t="inlineStr">
        <is>
          <t>Environ. Pollut. A.28(3): 189-197</t>
        </is>
      </c>
      <c r="CO588" t="n">
        <v>1982.0</v>
      </c>
      <c r="CP588" t="inlineStr">
        <is>
          <t>Benoit,D.A., F.A. Puglisi, and D.L. Olson (1982). A Fathead Minnow Pimephales promelas Early Life Stage Toxicity Test Method Evaluation and Exposure to Four Organic Chemicals. Environ. Pollut. A., 28, (3), 189-197. doi:10.1016/0143-1471(82)90075-7. ECOREF#:15301</t>
        </is>
      </c>
    </row>
    <row r="589">
      <c r="A589" t="n">
        <v>87683.0</v>
      </c>
      <c r="B589" t="inlineStr">
        <is>
          <t>1,1,2,3,4,4-Hexachloro-1,3-butadiene</t>
        </is>
      </c>
      <c r="C589"/>
      <c r="D589" t="inlineStr">
        <is>
          <t>Measured</t>
        </is>
      </c>
      <c r="E589" t="inlineStr">
        <is>
          <t>Not coded</t>
        </is>
      </c>
      <c r="F589"/>
      <c r="G589" t="n">
        <v>98.0</v>
      </c>
      <c r="H589"/>
      <c r="I589"/>
      <c r="J589"/>
      <c r="K589"/>
      <c r="L589" t="inlineStr">
        <is>
          <t>Pimephales promelas</t>
        </is>
      </c>
      <c r="M589" t="inlineStr">
        <is>
          <t>Fathead Minnow</t>
        </is>
      </c>
      <c r="N589"/>
      <c r="O589"/>
      <c r="P589" t="n">
        <v>30.0</v>
      </c>
      <c r="Q589"/>
      <c r="R589"/>
      <c r="S589"/>
      <c r="T589"/>
      <c r="U589" t="inlineStr">
        <is>
          <t>Day(s)</t>
        </is>
      </c>
      <c r="V589" t="inlineStr">
        <is>
          <t>Static</t>
        </is>
      </c>
      <c r="W589" t="inlineStr">
        <is>
          <t>Fresh water</t>
        </is>
      </c>
      <c r="X589" t="inlineStr">
        <is>
          <t>Lab</t>
        </is>
      </c>
      <c r="Y589"/>
      <c r="Z589" t="inlineStr">
        <is>
          <t>Active ingredient</t>
        </is>
      </c>
      <c r="AA589"/>
      <c r="AB589" t="n">
        <v>0.205</v>
      </c>
      <c r="AC589"/>
      <c r="AD589" t="n">
        <v>0.166</v>
      </c>
      <c r="AE589"/>
      <c r="AF589" t="n">
        <v>0.253</v>
      </c>
      <c r="AG589" t="inlineStr">
        <is>
          <t>AI mg/L</t>
        </is>
      </c>
      <c r="AH589"/>
      <c r="AI589"/>
      <c r="AJ589"/>
      <c r="AK589"/>
      <c r="AL589"/>
      <c r="AM589"/>
      <c r="AN589"/>
      <c r="AO589"/>
      <c r="AP589"/>
      <c r="AQ589"/>
      <c r="AR589"/>
      <c r="AS589"/>
      <c r="AT589"/>
      <c r="AU589"/>
      <c r="AV589"/>
      <c r="AW589"/>
      <c r="AX589" t="inlineStr">
        <is>
          <t>Mortality</t>
        </is>
      </c>
      <c r="AY589" t="inlineStr">
        <is>
          <t>Mortality</t>
        </is>
      </c>
      <c r="AZ589" t="inlineStr">
        <is>
          <t>LC50</t>
        </is>
      </c>
      <c r="BA589"/>
      <c r="BB589" t="n">
        <v>4.0</v>
      </c>
      <c r="BC589"/>
      <c r="BD589"/>
      <c r="BE589"/>
      <c r="BF589"/>
      <c r="BG589" t="inlineStr">
        <is>
          <t>Day(s)</t>
        </is>
      </c>
      <c r="BH589" t="inlineStr">
        <is>
          <t>Pure</t>
        </is>
      </c>
      <c r="BI589" t="inlineStr">
        <is>
          <t>DTXSID7020683</t>
        </is>
      </c>
      <c r="BJ589"/>
      <c r="BK589"/>
      <c r="BL589"/>
      <c r="BM589"/>
      <c r="BN589"/>
      <c r="BO589"/>
      <c r="BP589"/>
      <c r="BQ589"/>
      <c r="BR589"/>
      <c r="BS589"/>
      <c r="BT589" t="inlineStr">
        <is>
          <t>--</t>
        </is>
      </c>
      <c r="BU589"/>
      <c r="BV589"/>
      <c r="BW589"/>
      <c r="BX589"/>
      <c r="BY589"/>
      <c r="BZ589"/>
      <c r="CA589"/>
      <c r="CB589"/>
      <c r="CC589"/>
      <c r="CD589"/>
      <c r="CE589"/>
      <c r="CF589"/>
      <c r="CG589"/>
      <c r="CH589"/>
      <c r="CI589"/>
      <c r="CJ589"/>
      <c r="CK589" t="inlineStr">
        <is>
          <t>Brooke,L.</t>
        </is>
      </c>
      <c r="CL589" t="n">
        <v>14339.0</v>
      </c>
      <c r="CM589" t="inlineStr">
        <is>
          <t>Report of the Flow-Through and Static Acute Test Comparisons with Fathead Minnows and Acute Tests with an Amphipod and a Cladoceran</t>
        </is>
      </c>
      <c r="CN589" t="inlineStr">
        <is>
          <t>Memo to L.Larson, Center for Lake Superior Environmental Studies dated August 31:24 p.</t>
        </is>
      </c>
      <c r="CO589" t="n">
        <v>1987.0</v>
      </c>
      <c r="CP589" t="inlineStr">
        <is>
          <t>Brooke,L. (1987). Report of the Flow-Through and Static Acute Test Comparisons with Fathead Minnows and Acute Tests with an Amphipod and a Cladoceran. Memo to L.Larson, Center for Lake Superior Environmental Studies dated August 31, 24 p. ECOREF#:14339</t>
        </is>
      </c>
    </row>
    <row r="590">
      <c r="A590" t="n">
        <v>87683.0</v>
      </c>
      <c r="B590" t="inlineStr">
        <is>
          <t>1,1,2,3,4,4-Hexachloro-1,3-butadiene</t>
        </is>
      </c>
      <c r="C590"/>
      <c r="D590" t="inlineStr">
        <is>
          <t>Measured</t>
        </is>
      </c>
      <c r="E590" t="inlineStr">
        <is>
          <t>Not reported</t>
        </is>
      </c>
      <c r="F590"/>
      <c r="G590" t="n">
        <v>98.0</v>
      </c>
      <c r="H590"/>
      <c r="I590"/>
      <c r="J590"/>
      <c r="K590"/>
      <c r="L590" t="inlineStr">
        <is>
          <t>Pimephales promelas</t>
        </is>
      </c>
      <c r="M590" t="inlineStr">
        <is>
          <t>Fathead Minnow</t>
        </is>
      </c>
      <c r="N590"/>
      <c r="O590"/>
      <c r="P590" t="n">
        <v>31.0</v>
      </c>
      <c r="Q590"/>
      <c r="R590"/>
      <c r="S590"/>
      <c r="T590"/>
      <c r="U590" t="inlineStr">
        <is>
          <t>Day(s)</t>
        </is>
      </c>
      <c r="V590" t="inlineStr">
        <is>
          <t>Flow-through</t>
        </is>
      </c>
      <c r="W590" t="inlineStr">
        <is>
          <t>Fresh water</t>
        </is>
      </c>
      <c r="X590" t="inlineStr">
        <is>
          <t>Lab</t>
        </is>
      </c>
      <c r="Y590"/>
      <c r="Z590" t="inlineStr">
        <is>
          <t>Active ingredient</t>
        </is>
      </c>
      <c r="AA590"/>
      <c r="AB590" t="n">
        <v>0.09</v>
      </c>
      <c r="AC590"/>
      <c r="AD590" t="n">
        <v>0.09</v>
      </c>
      <c r="AE590"/>
      <c r="AF590" t="n">
        <v>0.1</v>
      </c>
      <c r="AG590" t="inlineStr">
        <is>
          <t>AI mg/L</t>
        </is>
      </c>
      <c r="AH590"/>
      <c r="AI590"/>
      <c r="AJ590"/>
      <c r="AK590"/>
      <c r="AL590"/>
      <c r="AM590"/>
      <c r="AN590"/>
      <c r="AO590"/>
      <c r="AP590"/>
      <c r="AQ590"/>
      <c r="AR590"/>
      <c r="AS590"/>
      <c r="AT590"/>
      <c r="AU590"/>
      <c r="AV590"/>
      <c r="AW590"/>
      <c r="AX590" t="inlineStr">
        <is>
          <t>Mortality</t>
        </is>
      </c>
      <c r="AY590" t="inlineStr">
        <is>
          <t>Mortality</t>
        </is>
      </c>
      <c r="AZ590" t="inlineStr">
        <is>
          <t>LC50</t>
        </is>
      </c>
      <c r="BA590"/>
      <c r="BB590" t="n">
        <v>4.0</v>
      </c>
      <c r="BC590"/>
      <c r="BD590"/>
      <c r="BE590"/>
      <c r="BF590"/>
      <c r="BG590" t="inlineStr">
        <is>
          <t>Day(s)</t>
        </is>
      </c>
      <c r="BH590"/>
      <c r="BI590" t="inlineStr">
        <is>
          <t>DTXSID7020683</t>
        </is>
      </c>
      <c r="BJ590"/>
      <c r="BK590"/>
      <c r="BL590" t="inlineStr">
        <is>
          <t>Acute</t>
        </is>
      </c>
      <c r="BM590"/>
      <c r="BN590"/>
      <c r="BO590"/>
      <c r="BP590"/>
      <c r="BQ590"/>
      <c r="BR590"/>
      <c r="BS590"/>
      <c r="BT590" t="inlineStr">
        <is>
          <t>--</t>
        </is>
      </c>
      <c r="BU590"/>
      <c r="BV590"/>
      <c r="BW590"/>
      <c r="BX590"/>
      <c r="BY590"/>
      <c r="BZ590"/>
      <c r="CA590"/>
      <c r="CB590"/>
      <c r="CC590"/>
      <c r="CD590"/>
      <c r="CE590"/>
      <c r="CF590"/>
      <c r="CG590"/>
      <c r="CH590"/>
      <c r="CI590"/>
      <c r="CJ590" t="inlineStr">
        <is>
          <t xml:space="preserve">SOURCE/US EPA ENVIRONMENTAL RESEARCH LABORATORY DULUTH AND THE UNIVERSITY OF WISCONSIN SUPERIOR//MEDIA/FILTERED LAKE SUPERIOR WATER OR DECHLORINATED CITY OF SUPERIOR WISCONSIN WATER//   </t>
        </is>
      </c>
      <c r="CK590" t="inlineStr">
        <is>
          <t>Geiger,D.L., C.E. Northcott, D.J. Call, and L.T. Brooke</t>
        </is>
      </c>
      <c r="CL590" t="n">
        <v>12447.0</v>
      </c>
      <c r="CM590" t="inlineStr">
        <is>
          <t>Acute Toxicities of Organic Chemicals to Fathead Minnows (Pimephales promelas), Volume II</t>
        </is>
      </c>
      <c r="CN590" t="inlineStr">
        <is>
          <t>Center for Lake Superior Environmental Studies, University of Wisconsin, Superior, WI:326 p.</t>
        </is>
      </c>
      <c r="CO590" t="n">
        <v>1985.0</v>
      </c>
      <c r="CP590" t="inlineStr">
        <is>
          <t>Geiger,D.L., C.E. Northcott, D.J. Call, and L.T. Brooke (1985). Acute Toxicities of Organic Chemicals to Fathead Minnows (Pimephales promelas), Volume II. Center for Lake Superior Environmental Studies, University of Wisconsin, Superior, WI, 326 p. ECOREF#:12447</t>
        </is>
      </c>
    </row>
    <row r="591">
      <c r="A591" t="n">
        <v>87683.0</v>
      </c>
      <c r="B591" t="inlineStr">
        <is>
          <t>1,1,2,3,4,4-Hexachloro-1,3-butadiene</t>
        </is>
      </c>
      <c r="C591"/>
      <c r="D591" t="inlineStr">
        <is>
          <t>Measured</t>
        </is>
      </c>
      <c r="E591" t="inlineStr">
        <is>
          <t>Not reported</t>
        </is>
      </c>
      <c r="F591"/>
      <c r="G591"/>
      <c r="H591"/>
      <c r="I591"/>
      <c r="J591"/>
      <c r="K591"/>
      <c r="L591" t="inlineStr">
        <is>
          <t>Pimephales promelas</t>
        </is>
      </c>
      <c r="M591" t="inlineStr">
        <is>
          <t>Fathead Minnow</t>
        </is>
      </c>
      <c r="N591"/>
      <c r="O591"/>
      <c r="P591"/>
      <c r="Q591"/>
      <c r="R591" t="n">
        <v>30.0</v>
      </c>
      <c r="S591"/>
      <c r="T591" t="n">
        <v>35.0</v>
      </c>
      <c r="U591" t="inlineStr">
        <is>
          <t>Day(s)</t>
        </is>
      </c>
      <c r="V591" t="inlineStr">
        <is>
          <t>Flow-through</t>
        </is>
      </c>
      <c r="W591" t="inlineStr">
        <is>
          <t>Fresh water</t>
        </is>
      </c>
      <c r="X591" t="inlineStr">
        <is>
          <t>Lab</t>
        </is>
      </c>
      <c r="Y591"/>
      <c r="Z591" t="inlineStr">
        <is>
          <t>Active ingredient</t>
        </is>
      </c>
      <c r="AA591"/>
      <c r="AB591" t="n">
        <v>0.1</v>
      </c>
      <c r="AC591"/>
      <c r="AD591" t="n">
        <v>0.09</v>
      </c>
      <c r="AE591"/>
      <c r="AF591" t="n">
        <v>0.11</v>
      </c>
      <c r="AG591" t="inlineStr">
        <is>
          <t>AI mg/L</t>
        </is>
      </c>
      <c r="AH591"/>
      <c r="AI591"/>
      <c r="AJ591"/>
      <c r="AK591"/>
      <c r="AL591"/>
      <c r="AM591"/>
      <c r="AN591"/>
      <c r="AO591"/>
      <c r="AP591"/>
      <c r="AQ591"/>
      <c r="AR591"/>
      <c r="AS591"/>
      <c r="AT591"/>
      <c r="AU591"/>
      <c r="AV591"/>
      <c r="AW591"/>
      <c r="AX591" t="inlineStr">
        <is>
          <t>Mortality</t>
        </is>
      </c>
      <c r="AY591" t="inlineStr">
        <is>
          <t>Mortality</t>
        </is>
      </c>
      <c r="AZ591" t="inlineStr">
        <is>
          <t>LC50</t>
        </is>
      </c>
      <c r="BA591"/>
      <c r="BB591" t="n">
        <v>4.0</v>
      </c>
      <c r="BC591"/>
      <c r="BD591"/>
      <c r="BE591"/>
      <c r="BF591"/>
      <c r="BG591" t="inlineStr">
        <is>
          <t>Day(s)</t>
        </is>
      </c>
      <c r="BH591"/>
      <c r="BI591" t="inlineStr">
        <is>
          <t>DTXSID7020683</t>
        </is>
      </c>
      <c r="BJ591" t="inlineStr">
        <is>
          <t>10.1007/BF01060748</t>
        </is>
      </c>
      <c r="BK591"/>
      <c r="BL591"/>
      <c r="BM591"/>
      <c r="BN591"/>
      <c r="BO591"/>
      <c r="BP591"/>
      <c r="BQ591"/>
      <c r="BR591"/>
      <c r="BS591"/>
      <c r="BT591" t="inlineStr">
        <is>
          <t>--</t>
        </is>
      </c>
      <c r="BU591"/>
      <c r="BV591"/>
      <c r="BW591"/>
      <c r="BX591"/>
      <c r="BY591"/>
      <c r="BZ591"/>
      <c r="CA591"/>
      <c r="CB591"/>
      <c r="CC591"/>
      <c r="CD591"/>
      <c r="CE591"/>
      <c r="CF591"/>
      <c r="CG591"/>
      <c r="CH591"/>
      <c r="CI591"/>
      <c r="CJ591" t="inlineStr">
        <is>
          <t xml:space="preserve">SOURCE/LABORATORY-REARED//AP FREQ/WATER CONTINUOUSLY MIXED WITH TOXICANT//MEDIA/DILUTED LABORATORY LAKE WATER SUPPLY (LAKE SUPERIOR)//   </t>
        </is>
      </c>
      <c r="CK591" t="inlineStr">
        <is>
          <t>Walbridge,C.T., J.T. Fiandt, G.L. Phipps, and G.W. Holcombe</t>
        </is>
      </c>
      <c r="CL591" t="n">
        <v>11227.0</v>
      </c>
      <c r="CM591" t="inlineStr">
        <is>
          <t>Acute Toxicity of Ten Chlorinated Aliphatic Hydrocarbons to the Fathead Minnow (Pimephales promelas)</t>
        </is>
      </c>
      <c r="CN591" t="inlineStr">
        <is>
          <t>Arch. Environ. Contam. Toxicol.12(6): 661-666</t>
        </is>
      </c>
      <c r="CO591" t="n">
        <v>1983.0</v>
      </c>
      <c r="CP591" t="inlineStr">
        <is>
          <t>Walbridge,C.T., J.T. Fiandt, G.L. Phipps, and G.W. Holcombe (1983). Acute Toxicity of Ten Chlorinated Aliphatic Hydrocarbons to the Fathead Minnow (Pimephales promelas). Arch. Environ. Contam. Toxicol., 12, (6), 661-666. doi:10.1007/BF01060748. ECOREF#:11227</t>
        </is>
      </c>
    </row>
    <row r="592">
      <c r="A592" t="n">
        <v>87729.0</v>
      </c>
      <c r="B592" t="inlineStr">
        <is>
          <t>L-Arabinopyranose</t>
        </is>
      </c>
      <c r="C592"/>
      <c r="D592" t="inlineStr">
        <is>
          <t>Measured</t>
        </is>
      </c>
      <c r="E592" t="inlineStr">
        <is>
          <t>Not coded</t>
        </is>
      </c>
      <c r="F592" t="inlineStr">
        <is>
          <t>&gt;</t>
        </is>
      </c>
      <c r="G592" t="n">
        <v>99.0</v>
      </c>
      <c r="H592"/>
      <c r="I592"/>
      <c r="J592"/>
      <c r="K592"/>
      <c r="L592" t="inlineStr">
        <is>
          <t>Pimephales promelas</t>
        </is>
      </c>
      <c r="M592" t="inlineStr">
        <is>
          <t>Fathead Minnow</t>
        </is>
      </c>
      <c r="N592"/>
      <c r="O592"/>
      <c r="P592" t="n">
        <v>31.0</v>
      </c>
      <c r="Q592"/>
      <c r="R592"/>
      <c r="S592"/>
      <c r="T592"/>
      <c r="U592" t="inlineStr">
        <is>
          <t>Day(s)</t>
        </is>
      </c>
      <c r="V592" t="inlineStr">
        <is>
          <t>Static</t>
        </is>
      </c>
      <c r="W592" t="inlineStr">
        <is>
          <t>Fresh water</t>
        </is>
      </c>
      <c r="X592" t="inlineStr">
        <is>
          <t>Lab</t>
        </is>
      </c>
      <c r="Y592"/>
      <c r="Z592" t="inlineStr">
        <is>
          <t>Active ingredient</t>
        </is>
      </c>
      <c r="AA592"/>
      <c r="AB592" t="n">
        <v>37700.0</v>
      </c>
      <c r="AC592"/>
      <c r="AD592"/>
      <c r="AE592"/>
      <c r="AF592"/>
      <c r="AG592" t="inlineStr">
        <is>
          <t>AI mg/L</t>
        </is>
      </c>
      <c r="AH592"/>
      <c r="AI592"/>
      <c r="AJ592"/>
      <c r="AK592"/>
      <c r="AL592"/>
      <c r="AM592"/>
      <c r="AN592"/>
      <c r="AO592"/>
      <c r="AP592"/>
      <c r="AQ592"/>
      <c r="AR592"/>
      <c r="AS592"/>
      <c r="AT592"/>
      <c r="AU592"/>
      <c r="AV592"/>
      <c r="AW592"/>
      <c r="AX592" t="inlineStr">
        <is>
          <t>Mortality</t>
        </is>
      </c>
      <c r="AY592" t="inlineStr">
        <is>
          <t>Mortality</t>
        </is>
      </c>
      <c r="AZ592" t="inlineStr">
        <is>
          <t>LC50</t>
        </is>
      </c>
      <c r="BA592"/>
      <c r="BB592" t="n">
        <v>4.0</v>
      </c>
      <c r="BC592"/>
      <c r="BD592"/>
      <c r="BE592"/>
      <c r="BF592"/>
      <c r="BG592" t="inlineStr">
        <is>
          <t>Day(s)</t>
        </is>
      </c>
      <c r="BH592" t="inlineStr">
        <is>
          <t>Pure</t>
        </is>
      </c>
      <c r="BI592" t="inlineStr">
        <is>
          <t>DTXSID5052836</t>
        </is>
      </c>
      <c r="BJ592"/>
      <c r="BK592"/>
      <c r="BL592"/>
      <c r="BM592"/>
      <c r="BN592"/>
      <c r="BO592"/>
      <c r="BP592"/>
      <c r="BQ592"/>
      <c r="BR592"/>
      <c r="BS592"/>
      <c r="BT592" t="inlineStr">
        <is>
          <t>--</t>
        </is>
      </c>
      <c r="BU592"/>
      <c r="BV592"/>
      <c r="BW592"/>
      <c r="BX592"/>
      <c r="BY592"/>
      <c r="BZ592"/>
      <c r="CA592"/>
      <c r="CB592"/>
      <c r="CC592"/>
      <c r="CD592"/>
      <c r="CE592"/>
      <c r="CF592"/>
      <c r="CG592"/>
      <c r="CH592"/>
      <c r="CI592"/>
      <c r="CJ592"/>
      <c r="CK592" t="inlineStr">
        <is>
          <t>Geiger,D.L., L.T. Brooke, and D.J. Call</t>
        </is>
      </c>
      <c r="CL592" t="n">
        <v>3217.0</v>
      </c>
      <c r="CM592" t="inlineStr">
        <is>
          <t>Acute Toxicities of Organic Chemicals to Fathead Minnows (Pimephales promelas), Volume V</t>
        </is>
      </c>
      <c r="CN592" t="inlineStr">
        <is>
          <t>Center for Lake Superior Environmental Studies, University of Wisconsin, Superior, WI:332 p.</t>
        </is>
      </c>
      <c r="CO592" t="n">
        <v>1990.0</v>
      </c>
      <c r="CP592" t="inlineStr">
        <is>
          <t>Geiger,D.L., L.T. Brooke, and D.J. Call (1990). Acute Toxicities of Organic Chemicals to Fathead Minnows (Pimephales promelas), Volume V. Center for Lake Superior Environmental Studies, University of Wisconsin, Superior, WI, 332 p. ECOREF#:3217</t>
        </is>
      </c>
    </row>
    <row r="593">
      <c r="A593" t="n">
        <v>87865.0</v>
      </c>
      <c r="B593" t="inlineStr">
        <is>
          <t>2,3,4,5,6-Pentachlorophenol</t>
        </is>
      </c>
      <c r="C593"/>
      <c r="D593" t="inlineStr">
        <is>
          <t>Unmeasured</t>
        </is>
      </c>
      <c r="E593" t="inlineStr">
        <is>
          <t>Not coded</t>
        </is>
      </c>
      <c r="F593"/>
      <c r="G593" t="n">
        <v>99.0</v>
      </c>
      <c r="H593"/>
      <c r="I593"/>
      <c r="J593"/>
      <c r="K593"/>
      <c r="L593" t="inlineStr">
        <is>
          <t>Pimephales promelas</t>
        </is>
      </c>
      <c r="M593" t="inlineStr">
        <is>
          <t>Fathead Minnow</t>
        </is>
      </c>
      <c r="N593"/>
      <c r="O593"/>
      <c r="P593"/>
      <c r="Q593"/>
      <c r="R593"/>
      <c r="S593"/>
      <c r="T593"/>
      <c r="U593"/>
      <c r="V593" t="inlineStr">
        <is>
          <t>Static</t>
        </is>
      </c>
      <c r="W593" t="inlineStr">
        <is>
          <t>Fresh water</t>
        </is>
      </c>
      <c r="X593" t="inlineStr">
        <is>
          <t>Lab</t>
        </is>
      </c>
      <c r="Y593" t="n">
        <v>8.0</v>
      </c>
      <c r="Z593" t="inlineStr">
        <is>
          <t>Active ingredient</t>
        </is>
      </c>
      <c r="AA593"/>
      <c r="AB593" t="n">
        <v>0.28</v>
      </c>
      <c r="AC593"/>
      <c r="AD593" t="n">
        <v>0.16</v>
      </c>
      <c r="AE593"/>
      <c r="AF593" t="n">
        <v>0.48</v>
      </c>
      <c r="AG593" t="inlineStr">
        <is>
          <t>AI mg/L</t>
        </is>
      </c>
      <c r="AH593"/>
      <c r="AI593"/>
      <c r="AJ593"/>
      <c r="AK593"/>
      <c r="AL593"/>
      <c r="AM593"/>
      <c r="AN593"/>
      <c r="AO593"/>
      <c r="AP593"/>
      <c r="AQ593"/>
      <c r="AR593"/>
      <c r="AS593"/>
      <c r="AT593"/>
      <c r="AU593"/>
      <c r="AV593"/>
      <c r="AW593"/>
      <c r="AX593" t="inlineStr">
        <is>
          <t>Mortality</t>
        </is>
      </c>
      <c r="AY593" t="inlineStr">
        <is>
          <t>Mortality</t>
        </is>
      </c>
      <c r="AZ593" t="inlineStr">
        <is>
          <t>LC50</t>
        </is>
      </c>
      <c r="BA593"/>
      <c r="BB593" t="n">
        <v>4.0</v>
      </c>
      <c r="BC593"/>
      <c r="BD593"/>
      <c r="BE593"/>
      <c r="BF593"/>
      <c r="BG593" t="inlineStr">
        <is>
          <t>Day(s)</t>
        </is>
      </c>
      <c r="BH593" t="inlineStr">
        <is>
          <t>Active ingredient</t>
        </is>
      </c>
      <c r="BI593" t="inlineStr">
        <is>
          <t>DTXSID7021106</t>
        </is>
      </c>
      <c r="BJ593"/>
      <c r="BK593"/>
      <c r="BL593"/>
      <c r="BM593"/>
      <c r="BN593"/>
      <c r="BO593"/>
      <c r="BP593"/>
      <c r="BQ593"/>
      <c r="BR593"/>
      <c r="BS593"/>
      <c r="BT593" t="inlineStr">
        <is>
          <t>--</t>
        </is>
      </c>
      <c r="BU593"/>
      <c r="BV593"/>
      <c r="BW593"/>
      <c r="BX593"/>
      <c r="BY593"/>
      <c r="BZ593"/>
      <c r="CA593"/>
      <c r="CB593"/>
      <c r="CC593"/>
      <c r="CD593"/>
      <c r="CE593"/>
      <c r="CF593"/>
      <c r="CG593"/>
      <c r="CH593"/>
      <c r="CI593" t="inlineStr">
        <is>
          <t xml:space="preserve"> CONTR/C,V//TESTID/15//MSMT/NR//DOSES/NR//SOURCE/GOV//WTINT/0.40 G//DNUM/8//SEX/NR//TMETH/EPAASTM//STYPE/ACUTE//ETIME/96 H//AP RATE/NR//SAMPN/NR//WTAT/NR//INTAKE/NR//COMPEP/NR//LD/NR//DW/NR//STST/NR//HMA/NR//NA/NR//CL/NR//DIC/NR//CA/NR//POT/NR//MG/NR//SO4/NR//SULF/NR//</t>
        </is>
      </c>
      <c r="CJ593" t="inlineStr">
        <is>
          <t>SOURCE/GOVERNMENT AGENCY//   CONTR/C,V//TESTID/15//MSMT/NR//DOSES/NR//SOURCE/GOV//WTINT/0.40 G//DNUM/8//SEX/NR//TMETH/EPAASTM//STYPE/ACUTE//ETIME/96 H//AP RATE/NR//SAMPN/NR//WTAT/NR//INTAKE/NR//COMPEP/NR//LD/NR//DW/NR//STST/NR//HMA/NR//NA/NR//CL/NR//DIC/NR//CA/NR//POT/NR//MG/NR//SO4/NR//SULF/NR//</t>
        </is>
      </c>
      <c r="CK593" t="inlineStr">
        <is>
          <t>Dwyer,F.J., L.C. Sappington, D.R. Buckler, and S.B. Jones</t>
        </is>
      </c>
      <c r="CL593" t="n">
        <v>73668.0</v>
      </c>
      <c r="CM593" t="inlineStr">
        <is>
          <t>Use of Surrogate Species in Assessing Contaminant Risk to Endangered and Threatened Fishes</t>
        </is>
      </c>
      <c r="CN593" t="inlineStr">
        <is>
          <t>EPA/600/R-96/029, U.S.EPA, Washington, DC:78 p.</t>
        </is>
      </c>
      <c r="CO593" t="n">
        <v>1995.0</v>
      </c>
      <c r="CP593" t="inlineStr">
        <is>
          <t>Dwyer,F.J., L.C. Sappington, D.R. Buckler, and S.B. Jones (1995). Use of Surrogate Species in Assessing Contaminant Risk to Endangered and Threatened Fishes. EPA/600/R-96/029, U.S.EPA, Washington, DC, 78 p. ECOREF#:73668</t>
        </is>
      </c>
    </row>
    <row r="594">
      <c r="A594" t="n">
        <v>87865.0</v>
      </c>
      <c r="B594" t="inlineStr">
        <is>
          <t>2,3,4,5,6-Pentachlorophenol</t>
        </is>
      </c>
      <c r="C594" t="inlineStr">
        <is>
          <t>Technical grade, technical product, technical formulation</t>
        </is>
      </c>
      <c r="D594" t="inlineStr">
        <is>
          <t>Measured</t>
        </is>
      </c>
      <c r="E594" t="inlineStr">
        <is>
          <t>Not coded</t>
        </is>
      </c>
      <c r="F594"/>
      <c r="G594" t="n">
        <v>88.0</v>
      </c>
      <c r="H594"/>
      <c r="I594"/>
      <c r="J594"/>
      <c r="K594"/>
      <c r="L594" t="inlineStr">
        <is>
          <t>Pimephales promelas</t>
        </is>
      </c>
      <c r="M594" t="inlineStr">
        <is>
          <t>Fathead Minnow</t>
        </is>
      </c>
      <c r="N594" t="inlineStr">
        <is>
          <t>Juvenile</t>
        </is>
      </c>
      <c r="O594"/>
      <c r="P594" t="n">
        <v>30.0</v>
      </c>
      <c r="Q594"/>
      <c r="R594"/>
      <c r="S594"/>
      <c r="T594"/>
      <c r="U594" t="inlineStr">
        <is>
          <t>Day(s)</t>
        </is>
      </c>
      <c r="V594" t="inlineStr">
        <is>
          <t>Flow-through</t>
        </is>
      </c>
      <c r="W594" t="inlineStr">
        <is>
          <t>Fresh water</t>
        </is>
      </c>
      <c r="X594" t="inlineStr">
        <is>
          <t>Lab</t>
        </is>
      </c>
      <c r="Y594"/>
      <c r="Z594" t="inlineStr">
        <is>
          <t>Active ingredient</t>
        </is>
      </c>
      <c r="AA594"/>
      <c r="AB594" t="n">
        <v>0.378</v>
      </c>
      <c r="AC594"/>
      <c r="AD594" t="n">
        <v>0.307</v>
      </c>
      <c r="AE594"/>
      <c r="AF594" t="n">
        <v>0.464</v>
      </c>
      <c r="AG594" t="inlineStr">
        <is>
          <t>AI mg/L</t>
        </is>
      </c>
      <c r="AH594"/>
      <c r="AI594"/>
      <c r="AJ594"/>
      <c r="AK594"/>
      <c r="AL594"/>
      <c r="AM594"/>
      <c r="AN594"/>
      <c r="AO594"/>
      <c r="AP594"/>
      <c r="AQ594"/>
      <c r="AR594"/>
      <c r="AS594"/>
      <c r="AT594"/>
      <c r="AU594"/>
      <c r="AV594"/>
      <c r="AW594"/>
      <c r="AX594" t="inlineStr">
        <is>
          <t>Mortality</t>
        </is>
      </c>
      <c r="AY594" t="inlineStr">
        <is>
          <t>Mortality</t>
        </is>
      </c>
      <c r="AZ594" t="inlineStr">
        <is>
          <t>LC50</t>
        </is>
      </c>
      <c r="BA594"/>
      <c r="BB594" t="n">
        <v>4.0</v>
      </c>
      <c r="BC594"/>
      <c r="BD594"/>
      <c r="BE594"/>
      <c r="BF594"/>
      <c r="BG594" t="inlineStr">
        <is>
          <t>Day(s)</t>
        </is>
      </c>
      <c r="BH594" t="inlineStr">
        <is>
          <t>Pure</t>
        </is>
      </c>
      <c r="BI594" t="inlineStr">
        <is>
          <t>DTXSID7021106</t>
        </is>
      </c>
      <c r="BJ594" t="inlineStr">
        <is>
          <t>10.1002/etc.5620040314</t>
        </is>
      </c>
      <c r="BK594"/>
      <c r="BL594"/>
      <c r="BM594"/>
      <c r="BN594"/>
      <c r="BO594"/>
      <c r="BP594"/>
      <c r="BQ594"/>
      <c r="BR594"/>
      <c r="BS594"/>
      <c r="BT594" t="inlineStr">
        <is>
          <t>--</t>
        </is>
      </c>
      <c r="BU594"/>
      <c r="BV594"/>
      <c r="BW594"/>
      <c r="BX594"/>
      <c r="BY594"/>
      <c r="BZ594"/>
      <c r="CA594"/>
      <c r="CB594"/>
      <c r="CC594"/>
      <c r="CD594"/>
      <c r="CE594"/>
      <c r="CF594"/>
      <c r="CG594"/>
      <c r="CH594"/>
      <c r="CI594"/>
      <c r="CJ594"/>
      <c r="CK594" t="inlineStr">
        <is>
          <t>Spehar,R.L., H.P. Nelson, M.J. Swanson, and J.W. Renoos</t>
        </is>
      </c>
      <c r="CL594" t="n">
        <v>10679.0</v>
      </c>
      <c r="CM594" t="inlineStr">
        <is>
          <t>Pentachlorophenol Toxicity to Amphipods and Fathead Minnows at Different Test pH Values</t>
        </is>
      </c>
      <c r="CN594" t="inlineStr">
        <is>
          <t>Environ. Toxicol. Chem.4:389-397</t>
        </is>
      </c>
      <c r="CO594" t="n">
        <v>1985.0</v>
      </c>
      <c r="CP594" t="inlineStr">
        <is>
          <t>Spehar,R.L., H.P. Nelson, M.J. Swanson, and J.W. Renoos (1985). Pentachlorophenol Toxicity to Amphipods and Fathead Minnows at Different Test pH Values. Environ. Toxicol. Chem., 4, 389-397. doi:10.1002/etc.5620040314. ECOREF#:10679</t>
        </is>
      </c>
    </row>
    <row r="595">
      <c r="A595" t="n">
        <v>87865.0</v>
      </c>
      <c r="B595" t="inlineStr">
        <is>
          <t>2,3,4,5,6-Pentachlorophenol</t>
        </is>
      </c>
      <c r="C595"/>
      <c r="D595" t="inlineStr">
        <is>
          <t>Measured</t>
        </is>
      </c>
      <c r="E595" t="inlineStr">
        <is>
          <t>Not reported</t>
        </is>
      </c>
      <c r="F595"/>
      <c r="G595"/>
      <c r="H595"/>
      <c r="I595"/>
      <c r="J595"/>
      <c r="K595"/>
      <c r="L595" t="inlineStr">
        <is>
          <t>Pimephales promelas</t>
        </is>
      </c>
      <c r="M595" t="inlineStr">
        <is>
          <t>Fathead Minnow</t>
        </is>
      </c>
      <c r="N595"/>
      <c r="O595"/>
      <c r="P595" t="n">
        <v>31.0</v>
      </c>
      <c r="Q595"/>
      <c r="R595"/>
      <c r="S595"/>
      <c r="T595"/>
      <c r="U595" t="inlineStr">
        <is>
          <t>Day(s)</t>
        </is>
      </c>
      <c r="V595" t="inlineStr">
        <is>
          <t>Flow-through</t>
        </is>
      </c>
      <c r="W595" t="inlineStr">
        <is>
          <t>Fresh water</t>
        </is>
      </c>
      <c r="X595" t="inlineStr">
        <is>
          <t>Lab</t>
        </is>
      </c>
      <c r="Y595"/>
      <c r="Z595" t="inlineStr">
        <is>
          <t>Active ingredient</t>
        </is>
      </c>
      <c r="AA595"/>
      <c r="AB595" t="n">
        <v>0.24</v>
      </c>
      <c r="AC595"/>
      <c r="AD595" t="n">
        <v>0.23</v>
      </c>
      <c r="AE595"/>
      <c r="AF595" t="n">
        <v>0.25</v>
      </c>
      <c r="AG595" t="inlineStr">
        <is>
          <t>AI mg/L</t>
        </is>
      </c>
      <c r="AH595"/>
      <c r="AI595"/>
      <c r="AJ595"/>
      <c r="AK595"/>
      <c r="AL595"/>
      <c r="AM595"/>
      <c r="AN595"/>
      <c r="AO595"/>
      <c r="AP595"/>
      <c r="AQ595"/>
      <c r="AR595"/>
      <c r="AS595"/>
      <c r="AT595"/>
      <c r="AU595"/>
      <c r="AV595"/>
      <c r="AW595"/>
      <c r="AX595" t="inlineStr">
        <is>
          <t>Mortality</t>
        </is>
      </c>
      <c r="AY595" t="inlineStr">
        <is>
          <t>Mortality</t>
        </is>
      </c>
      <c r="AZ595" t="inlineStr">
        <is>
          <t>LC50</t>
        </is>
      </c>
      <c r="BA595"/>
      <c r="BB595" t="n">
        <v>4.0</v>
      </c>
      <c r="BC595"/>
      <c r="BD595"/>
      <c r="BE595"/>
      <c r="BF595"/>
      <c r="BG595" t="inlineStr">
        <is>
          <t>Day(s)</t>
        </is>
      </c>
      <c r="BH595"/>
      <c r="BI595" t="inlineStr">
        <is>
          <t>DTXSID7021106</t>
        </is>
      </c>
      <c r="BJ595"/>
      <c r="BK595"/>
      <c r="BL595" t="inlineStr">
        <is>
          <t>Acute</t>
        </is>
      </c>
      <c r="BM595"/>
      <c r="BN595"/>
      <c r="BO595"/>
      <c r="BP595"/>
      <c r="BQ595"/>
      <c r="BR595"/>
      <c r="BS595"/>
      <c r="BT595" t="inlineStr">
        <is>
          <t>--</t>
        </is>
      </c>
      <c r="BU595"/>
      <c r="BV595"/>
      <c r="BW595"/>
      <c r="BX595"/>
      <c r="BY595"/>
      <c r="BZ595"/>
      <c r="CA595"/>
      <c r="CB595"/>
      <c r="CC595"/>
      <c r="CD595"/>
      <c r="CE595"/>
      <c r="CF595"/>
      <c r="CG595"/>
      <c r="CH595"/>
      <c r="CI595"/>
      <c r="CJ595" t="inlineStr">
        <is>
          <t xml:space="preserve">SOURCE/US EPA ENVIRONMENTAL RESEARCH LABORATORY DULUTH AND THE UNIVERSITY OF WISCONSIN SUPERIOR//MEDIA/FILTERED LAKE SUPERIOR WATER OR DECHLORINATED CITY OF SUPERIOR WISCONSIN WATER//   </t>
        </is>
      </c>
      <c r="CK595" t="inlineStr">
        <is>
          <t>Geiger,D.L., C.E. Northcott, D.J. Call, and L.T. Brooke</t>
        </is>
      </c>
      <c r="CL595" t="n">
        <v>12447.0</v>
      </c>
      <c r="CM595" t="inlineStr">
        <is>
          <t>Acute Toxicities of Organic Chemicals to Fathead Minnows (Pimephales promelas), Volume II</t>
        </is>
      </c>
      <c r="CN595" t="inlineStr">
        <is>
          <t>Center for Lake Superior Environmental Studies, University of Wisconsin, Superior, WI:326 p.</t>
        </is>
      </c>
      <c r="CO595" t="n">
        <v>1985.0</v>
      </c>
      <c r="CP595" t="inlineStr">
        <is>
          <t>Geiger,D.L., C.E. Northcott, D.J. Call, and L.T. Brooke (1985). Acute Toxicities of Organic Chemicals to Fathead Minnows (Pimephales promelas), Volume II. Center for Lake Superior Environmental Studies, University of Wisconsin, Superior, WI, 326 p. ECOREF#:12447</t>
        </is>
      </c>
    </row>
    <row r="596">
      <c r="A596" t="n">
        <v>87865.0</v>
      </c>
      <c r="B596" t="inlineStr">
        <is>
          <t>2,3,4,5,6-Pentachlorophenol</t>
        </is>
      </c>
      <c r="C596"/>
      <c r="D596" t="inlineStr">
        <is>
          <t>Measured</t>
        </is>
      </c>
      <c r="E596" t="inlineStr">
        <is>
          <t>Not coded</t>
        </is>
      </c>
      <c r="F596"/>
      <c r="G596"/>
      <c r="H596"/>
      <c r="I596"/>
      <c r="J596"/>
      <c r="K596"/>
      <c r="L596" t="inlineStr">
        <is>
          <t>Pimephales promelas</t>
        </is>
      </c>
      <c r="M596" t="inlineStr">
        <is>
          <t>Fathead Minnow</t>
        </is>
      </c>
      <c r="N596" t="inlineStr">
        <is>
          <t>Adult</t>
        </is>
      </c>
      <c r="O596"/>
      <c r="P596"/>
      <c r="Q596"/>
      <c r="R596"/>
      <c r="S596"/>
      <c r="T596"/>
      <c r="U596"/>
      <c r="V596" t="inlineStr">
        <is>
          <t>Flow-through</t>
        </is>
      </c>
      <c r="W596" t="inlineStr">
        <is>
          <t>Fresh water</t>
        </is>
      </c>
      <c r="X596" t="inlineStr">
        <is>
          <t>Lab</t>
        </is>
      </c>
      <c r="Y596"/>
      <c r="Z596" t="inlineStr">
        <is>
          <t>Active ingredient</t>
        </is>
      </c>
      <c r="AA596"/>
      <c r="AB596" t="n">
        <v>0.12</v>
      </c>
      <c r="AC596"/>
      <c r="AD596" t="n">
        <v>0.1</v>
      </c>
      <c r="AE596"/>
      <c r="AF596" t="n">
        <v>0.15</v>
      </c>
      <c r="AG596" t="inlineStr">
        <is>
          <t>AI mg/L</t>
        </is>
      </c>
      <c r="AH596"/>
      <c r="AI596"/>
      <c r="AJ596"/>
      <c r="AK596"/>
      <c r="AL596"/>
      <c r="AM596"/>
      <c r="AN596"/>
      <c r="AO596"/>
      <c r="AP596"/>
      <c r="AQ596"/>
      <c r="AR596"/>
      <c r="AS596"/>
      <c r="AT596"/>
      <c r="AU596"/>
      <c r="AV596"/>
      <c r="AW596"/>
      <c r="AX596" t="inlineStr">
        <is>
          <t>Mortality</t>
        </is>
      </c>
      <c r="AY596" t="inlineStr">
        <is>
          <t>Mortality</t>
        </is>
      </c>
      <c r="AZ596" t="inlineStr">
        <is>
          <t>LC50</t>
        </is>
      </c>
      <c r="BA596"/>
      <c r="BB596" t="n">
        <v>4.0</v>
      </c>
      <c r="BC596"/>
      <c r="BD596"/>
      <c r="BE596"/>
      <c r="BF596"/>
      <c r="BG596" t="inlineStr">
        <is>
          <t>Day(s)</t>
        </is>
      </c>
      <c r="BH596"/>
      <c r="BI596" t="inlineStr">
        <is>
          <t>DTXSID7021106</t>
        </is>
      </c>
      <c r="BJ596" t="inlineStr">
        <is>
          <t>10.1002/etc.5620050605</t>
        </is>
      </c>
      <c r="BK596"/>
      <c r="BL596"/>
      <c r="BM596"/>
      <c r="BN596"/>
      <c r="BO596"/>
      <c r="BP596"/>
      <c r="BQ596"/>
      <c r="BR596"/>
      <c r="BS596"/>
      <c r="BT596" t="inlineStr">
        <is>
          <t>--</t>
        </is>
      </c>
      <c r="BU596"/>
      <c r="BV596"/>
      <c r="BW596"/>
      <c r="BX596"/>
      <c r="BY596"/>
      <c r="BZ596"/>
      <c r="CA596"/>
      <c r="CB596"/>
      <c r="CC596"/>
      <c r="CD596"/>
      <c r="CE596"/>
      <c r="CF596"/>
      <c r="CG596"/>
      <c r="CH596"/>
      <c r="CI596"/>
      <c r="CJ596"/>
      <c r="CK596" t="inlineStr">
        <is>
          <t>Hedtke,S.F., C.W. West, K.N. Allen, T.J. Norberg-King, and D.I. Mount</t>
        </is>
      </c>
      <c r="CL596" t="n">
        <v>11958.0</v>
      </c>
      <c r="CM596" t="inlineStr">
        <is>
          <t>Toxicity of Pentachlorophenol to Aquatic Organisms Under Naturally Varying and Controlled Environmental Conditions</t>
        </is>
      </c>
      <c r="CN596" t="inlineStr">
        <is>
          <t>Environ. Toxicol. Chem.5(6): 531-542</t>
        </is>
      </c>
      <c r="CO596" t="n">
        <v>1986.0</v>
      </c>
      <c r="CP596" t="inlineStr">
        <is>
          <t>Hedtke,S.F., C.W. West, K.N. Allen, T.J. Norberg-King, and D.I. Mount (1986). Toxicity of Pentachlorophenol to Aquatic Organisms Under Naturally Varying and Controlled Environmental Conditions. Environ. Toxicol. Chem., 5, (6), 531-542. doi:10.1002/etc.5620050605. ECOREF#:11958</t>
        </is>
      </c>
    </row>
    <row r="597">
      <c r="A597" t="n">
        <v>87865.0</v>
      </c>
      <c r="B597" t="inlineStr">
        <is>
          <t>2,3,4,5,6-Pentachlorophenol</t>
        </is>
      </c>
      <c r="C597"/>
      <c r="D597" t="inlineStr">
        <is>
          <t>Unmeasured</t>
        </is>
      </c>
      <c r="E597" t="inlineStr">
        <is>
          <t>Not coded</t>
        </is>
      </c>
      <c r="F597"/>
      <c r="G597" t="n">
        <v>99.0</v>
      </c>
      <c r="H597"/>
      <c r="I597"/>
      <c r="J597"/>
      <c r="K597"/>
      <c r="L597" t="inlineStr">
        <is>
          <t>Pimephales promelas</t>
        </is>
      </c>
      <c r="M597" t="inlineStr">
        <is>
          <t>Fathead Minnow</t>
        </is>
      </c>
      <c r="N597"/>
      <c r="O597"/>
      <c r="P597"/>
      <c r="Q597"/>
      <c r="R597"/>
      <c r="S597"/>
      <c r="T597"/>
      <c r="U597"/>
      <c r="V597" t="inlineStr">
        <is>
          <t>Static</t>
        </is>
      </c>
      <c r="W597" t="inlineStr">
        <is>
          <t>Fresh water</t>
        </is>
      </c>
      <c r="X597" t="inlineStr">
        <is>
          <t>Lab</t>
        </is>
      </c>
      <c r="Y597" t="n">
        <v>8.0</v>
      </c>
      <c r="Z597" t="inlineStr">
        <is>
          <t>Active ingredient</t>
        </is>
      </c>
      <c r="AA597"/>
      <c r="AB597" t="n">
        <v>0.27</v>
      </c>
      <c r="AC597"/>
      <c r="AD597" t="n">
        <v>0.24</v>
      </c>
      <c r="AE597"/>
      <c r="AF597" t="n">
        <v>0.31</v>
      </c>
      <c r="AG597" t="inlineStr">
        <is>
          <t>AI mg/L</t>
        </is>
      </c>
      <c r="AH597"/>
      <c r="AI597"/>
      <c r="AJ597"/>
      <c r="AK597"/>
      <c r="AL597"/>
      <c r="AM597"/>
      <c r="AN597"/>
      <c r="AO597"/>
      <c r="AP597"/>
      <c r="AQ597"/>
      <c r="AR597"/>
      <c r="AS597"/>
      <c r="AT597"/>
      <c r="AU597"/>
      <c r="AV597"/>
      <c r="AW597"/>
      <c r="AX597" t="inlineStr">
        <is>
          <t>Mortality</t>
        </is>
      </c>
      <c r="AY597" t="inlineStr">
        <is>
          <t>Mortality</t>
        </is>
      </c>
      <c r="AZ597" t="inlineStr">
        <is>
          <t>LC50</t>
        </is>
      </c>
      <c r="BA597"/>
      <c r="BB597" t="n">
        <v>4.0</v>
      </c>
      <c r="BC597"/>
      <c r="BD597"/>
      <c r="BE597"/>
      <c r="BF597"/>
      <c r="BG597" t="inlineStr">
        <is>
          <t>Day(s)</t>
        </is>
      </c>
      <c r="BH597" t="inlineStr">
        <is>
          <t>Active ingredient</t>
        </is>
      </c>
      <c r="BI597" t="inlineStr">
        <is>
          <t>DTXSID7021106</t>
        </is>
      </c>
      <c r="BJ597"/>
      <c r="BK597"/>
      <c r="BL597"/>
      <c r="BM597"/>
      <c r="BN597"/>
      <c r="BO597"/>
      <c r="BP597"/>
      <c r="BQ597"/>
      <c r="BR597"/>
      <c r="BS597"/>
      <c r="BT597" t="inlineStr">
        <is>
          <t>--</t>
        </is>
      </c>
      <c r="BU597"/>
      <c r="BV597"/>
      <c r="BW597"/>
      <c r="BX597"/>
      <c r="BY597"/>
      <c r="BZ597"/>
      <c r="CA597"/>
      <c r="CB597"/>
      <c r="CC597"/>
      <c r="CD597"/>
      <c r="CE597"/>
      <c r="CF597"/>
      <c r="CG597"/>
      <c r="CH597"/>
      <c r="CI597" t="inlineStr">
        <is>
          <t xml:space="preserve"> CONTR/C,V//TESTID/12//MSMT/NR//DOSES/NR//SOURCE/GOV//WTINT/0.32 G//DNUM/8//SEX/NR//TMETH/EPAASTM//STYPE/ACUTE//ETIME/96 H//AP RATE/NR//SAMPN/NR//WTAT/NR//INTAKE/NR//COMPEP/NR//LD/NR//DW/NR//STST/NR//HMA/NR//NA/NR//CL/NR//DIC/NR//CA/NR//POT/NR//MG/NR//SO4/NR//SULF/NR//</t>
        </is>
      </c>
      <c r="CJ597" t="inlineStr">
        <is>
          <t>SOURCE/GOVERNMENT AGENCY//   CONTR/C,V//TESTID/12//MSMT/NR//DOSES/NR//SOURCE/GOV//WTINT/0.32 G//DNUM/8//SEX/NR//TMETH/EPAASTM//STYPE/ACUTE//ETIME/96 H//AP RATE/NR//SAMPN/NR//WTAT/NR//INTAKE/NR//COMPEP/NR//LD/NR//DW/NR//STST/NR//HMA/NR//NA/NR//CL/NR//DIC/NR//CA/NR//POT/NR//MG/NR//SO4/NR//SULF/NR//</t>
        </is>
      </c>
      <c r="CK597" t="inlineStr">
        <is>
          <t>Dwyer,F.J., L.C. Sappington, D.R. Buckler, and S.B. Jones</t>
        </is>
      </c>
      <c r="CL597" t="n">
        <v>73668.0</v>
      </c>
      <c r="CM597" t="inlineStr">
        <is>
          <t>Use of Surrogate Species in Assessing Contaminant Risk to Endangered and Threatened Fishes</t>
        </is>
      </c>
      <c r="CN597" t="inlineStr">
        <is>
          <t>EPA/600/R-96/029, U.S.EPA, Washington, DC:78 p.</t>
        </is>
      </c>
      <c r="CO597" t="n">
        <v>1995.0</v>
      </c>
      <c r="CP597" t="inlineStr">
        <is>
          <t>Dwyer,F.J., L.C. Sappington, D.R. Buckler, and S.B. Jones (1995). Use of Surrogate Species in Assessing Contaminant Risk to Endangered and Threatened Fishes. EPA/600/R-96/029, U.S.EPA, Washington, DC, 78 p. ECOREF#:73668</t>
        </is>
      </c>
    </row>
    <row r="598">
      <c r="A598" t="n">
        <v>87865.0</v>
      </c>
      <c r="B598" t="inlineStr">
        <is>
          <t>2,3,4,5,6-Pentachlorophenol</t>
        </is>
      </c>
      <c r="C598" t="inlineStr">
        <is>
          <t>Technical grade, technical product, technical formulation</t>
        </is>
      </c>
      <c r="D598" t="inlineStr">
        <is>
          <t>Measured</t>
        </is>
      </c>
      <c r="E598" t="inlineStr">
        <is>
          <t>Not coded</t>
        </is>
      </c>
      <c r="F598"/>
      <c r="G598" t="n">
        <v>88.0</v>
      </c>
      <c r="H598"/>
      <c r="I598"/>
      <c r="J598"/>
      <c r="K598"/>
      <c r="L598" t="inlineStr">
        <is>
          <t>Pimephales promelas</t>
        </is>
      </c>
      <c r="M598" t="inlineStr">
        <is>
          <t>Fathead Minnow</t>
        </is>
      </c>
      <c r="N598" t="inlineStr">
        <is>
          <t>Juvenile</t>
        </is>
      </c>
      <c r="O598"/>
      <c r="P598" t="n">
        <v>30.0</v>
      </c>
      <c r="Q598"/>
      <c r="R598"/>
      <c r="S598"/>
      <c r="T598"/>
      <c r="U598" t="inlineStr">
        <is>
          <t>Day(s)</t>
        </is>
      </c>
      <c r="V598" t="inlineStr">
        <is>
          <t>Flow-through</t>
        </is>
      </c>
      <c r="W598" t="inlineStr">
        <is>
          <t>Fresh water</t>
        </is>
      </c>
      <c r="X598" t="inlineStr">
        <is>
          <t>Lab</t>
        </is>
      </c>
      <c r="Y598"/>
      <c r="Z598" t="inlineStr">
        <is>
          <t>Active ingredient</t>
        </is>
      </c>
      <c r="AA598"/>
      <c r="AB598" t="n">
        <v>0.218</v>
      </c>
      <c r="AC598"/>
      <c r="AD598" t="n">
        <v>0.169</v>
      </c>
      <c r="AE598"/>
      <c r="AF598" t="n">
        <v>0.28</v>
      </c>
      <c r="AG598" t="inlineStr">
        <is>
          <t>AI mg/L</t>
        </is>
      </c>
      <c r="AH598"/>
      <c r="AI598"/>
      <c r="AJ598"/>
      <c r="AK598"/>
      <c r="AL598"/>
      <c r="AM598"/>
      <c r="AN598"/>
      <c r="AO598"/>
      <c r="AP598"/>
      <c r="AQ598"/>
      <c r="AR598"/>
      <c r="AS598"/>
      <c r="AT598"/>
      <c r="AU598"/>
      <c r="AV598"/>
      <c r="AW598"/>
      <c r="AX598" t="inlineStr">
        <is>
          <t>Mortality</t>
        </is>
      </c>
      <c r="AY598" t="inlineStr">
        <is>
          <t>Mortality</t>
        </is>
      </c>
      <c r="AZ598" t="inlineStr">
        <is>
          <t>LC50</t>
        </is>
      </c>
      <c r="BA598"/>
      <c r="BB598" t="n">
        <v>4.0</v>
      </c>
      <c r="BC598"/>
      <c r="BD598"/>
      <c r="BE598"/>
      <c r="BF598"/>
      <c r="BG598" t="inlineStr">
        <is>
          <t>Day(s)</t>
        </is>
      </c>
      <c r="BH598" t="inlineStr">
        <is>
          <t>Pure</t>
        </is>
      </c>
      <c r="BI598" t="inlineStr">
        <is>
          <t>DTXSID7021106</t>
        </is>
      </c>
      <c r="BJ598" t="inlineStr">
        <is>
          <t>10.1002/etc.5620040314</t>
        </is>
      </c>
      <c r="BK598"/>
      <c r="BL598"/>
      <c r="BM598"/>
      <c r="BN598"/>
      <c r="BO598"/>
      <c r="BP598"/>
      <c r="BQ598"/>
      <c r="BR598"/>
      <c r="BS598"/>
      <c r="BT598" t="inlineStr">
        <is>
          <t>--</t>
        </is>
      </c>
      <c r="BU598"/>
      <c r="BV598"/>
      <c r="BW598"/>
      <c r="BX598"/>
      <c r="BY598"/>
      <c r="BZ598"/>
      <c r="CA598"/>
      <c r="CB598"/>
      <c r="CC598"/>
      <c r="CD598"/>
      <c r="CE598"/>
      <c r="CF598"/>
      <c r="CG598"/>
      <c r="CH598"/>
      <c r="CI598"/>
      <c r="CJ598"/>
      <c r="CK598" t="inlineStr">
        <is>
          <t>Spehar,R.L., H.P. Nelson, M.J. Swanson, and J.W. Renoos</t>
        </is>
      </c>
      <c r="CL598" t="n">
        <v>10679.0</v>
      </c>
      <c r="CM598" t="inlineStr">
        <is>
          <t>Pentachlorophenol Toxicity to Amphipods and Fathead Minnows at Different Test pH Values</t>
        </is>
      </c>
      <c r="CN598" t="inlineStr">
        <is>
          <t>Environ. Toxicol. Chem.4:389-397</t>
        </is>
      </c>
      <c r="CO598" t="n">
        <v>1985.0</v>
      </c>
      <c r="CP598" t="inlineStr">
        <is>
          <t>Spehar,R.L., H.P. Nelson, M.J. Swanson, and J.W. Renoos (1985). Pentachlorophenol Toxicity to Amphipods and Fathead Minnows at Different Test pH Values. Environ. Toxicol. Chem., 4, 389-397. doi:10.1002/etc.5620040314. ECOREF#:10679</t>
        </is>
      </c>
    </row>
    <row r="599">
      <c r="A599" t="n">
        <v>87865.0</v>
      </c>
      <c r="B599" t="inlineStr">
        <is>
          <t>2,3,4,5,6-Pentachlorophenol</t>
        </is>
      </c>
      <c r="C599"/>
      <c r="D599" t="inlineStr">
        <is>
          <t>Measured</t>
        </is>
      </c>
      <c r="E599" t="inlineStr">
        <is>
          <t>Not coded</t>
        </is>
      </c>
      <c r="F599"/>
      <c r="G599"/>
      <c r="H599"/>
      <c r="I599"/>
      <c r="J599"/>
      <c r="K599"/>
      <c r="L599" t="inlineStr">
        <is>
          <t>Pimephales promelas</t>
        </is>
      </c>
      <c r="M599" t="inlineStr">
        <is>
          <t>Fathead Minnow</t>
        </is>
      </c>
      <c r="N599" t="inlineStr">
        <is>
          <t>Adult</t>
        </is>
      </c>
      <c r="O599"/>
      <c r="P599"/>
      <c r="Q599"/>
      <c r="R599"/>
      <c r="S599"/>
      <c r="T599"/>
      <c r="U599"/>
      <c r="V599" t="inlineStr">
        <is>
          <t>Flow-through</t>
        </is>
      </c>
      <c r="W599" t="inlineStr">
        <is>
          <t>Fresh water</t>
        </is>
      </c>
      <c r="X599" t="inlineStr">
        <is>
          <t>Lab</t>
        </is>
      </c>
      <c r="Y599"/>
      <c r="Z599" t="inlineStr">
        <is>
          <t>Active ingredient</t>
        </is>
      </c>
      <c r="AA599"/>
      <c r="AB599" t="n">
        <v>0.17</v>
      </c>
      <c r="AC599"/>
      <c r="AD599" t="n">
        <v>0.15</v>
      </c>
      <c r="AE599"/>
      <c r="AF599" t="n">
        <v>0.2</v>
      </c>
      <c r="AG599" t="inlineStr">
        <is>
          <t>AI mg/L</t>
        </is>
      </c>
      <c r="AH599"/>
      <c r="AI599"/>
      <c r="AJ599"/>
      <c r="AK599"/>
      <c r="AL599"/>
      <c r="AM599"/>
      <c r="AN599"/>
      <c r="AO599"/>
      <c r="AP599"/>
      <c r="AQ599"/>
      <c r="AR599"/>
      <c r="AS599"/>
      <c r="AT599"/>
      <c r="AU599"/>
      <c r="AV599"/>
      <c r="AW599"/>
      <c r="AX599" t="inlineStr">
        <is>
          <t>Mortality</t>
        </is>
      </c>
      <c r="AY599" t="inlineStr">
        <is>
          <t>Mortality</t>
        </is>
      </c>
      <c r="AZ599" t="inlineStr">
        <is>
          <t>LC50</t>
        </is>
      </c>
      <c r="BA599"/>
      <c r="BB599" t="n">
        <v>4.0</v>
      </c>
      <c r="BC599"/>
      <c r="BD599"/>
      <c r="BE599"/>
      <c r="BF599"/>
      <c r="BG599" t="inlineStr">
        <is>
          <t>Day(s)</t>
        </is>
      </c>
      <c r="BH599"/>
      <c r="BI599" t="inlineStr">
        <is>
          <t>DTXSID7021106</t>
        </is>
      </c>
      <c r="BJ599" t="inlineStr">
        <is>
          <t>10.1002/etc.5620050605</t>
        </is>
      </c>
      <c r="BK599"/>
      <c r="BL599"/>
      <c r="BM599"/>
      <c r="BN599"/>
      <c r="BO599"/>
      <c r="BP599"/>
      <c r="BQ599"/>
      <c r="BR599"/>
      <c r="BS599"/>
      <c r="BT599" t="inlineStr">
        <is>
          <t>--</t>
        </is>
      </c>
      <c r="BU599"/>
      <c r="BV599"/>
      <c r="BW599"/>
      <c r="BX599"/>
      <c r="BY599"/>
      <c r="BZ599"/>
      <c r="CA599"/>
      <c r="CB599"/>
      <c r="CC599"/>
      <c r="CD599"/>
      <c r="CE599"/>
      <c r="CF599"/>
      <c r="CG599"/>
      <c r="CH599"/>
      <c r="CI599"/>
      <c r="CJ599"/>
      <c r="CK599" t="inlineStr">
        <is>
          <t>Hedtke,S.F., C.W. West, K.N. Allen, T.J. Norberg-King, and D.I. Mount</t>
        </is>
      </c>
      <c r="CL599" t="n">
        <v>11958.0</v>
      </c>
      <c r="CM599" t="inlineStr">
        <is>
          <t>Toxicity of Pentachlorophenol to Aquatic Organisms Under Naturally Varying and Controlled Environmental Conditions</t>
        </is>
      </c>
      <c r="CN599" t="inlineStr">
        <is>
          <t>Environ. Toxicol. Chem.5(6): 531-542</t>
        </is>
      </c>
      <c r="CO599" t="n">
        <v>1986.0</v>
      </c>
      <c r="CP599" t="inlineStr">
        <is>
          <t>Hedtke,S.F., C.W. West, K.N. Allen, T.J. Norberg-King, and D.I. Mount (1986). Toxicity of Pentachlorophenol to Aquatic Organisms Under Naturally Varying and Controlled Environmental Conditions. Environ. Toxicol. Chem., 5, (6), 531-542. doi:10.1002/etc.5620050605. ECOREF#:11958</t>
        </is>
      </c>
    </row>
    <row r="600">
      <c r="A600" t="n">
        <v>87865.0</v>
      </c>
      <c r="B600" t="inlineStr">
        <is>
          <t>2,3,4,5,6-Pentachlorophenol</t>
        </is>
      </c>
      <c r="C600"/>
      <c r="D600" t="inlineStr">
        <is>
          <t>Measured</t>
        </is>
      </c>
      <c r="E600" t="inlineStr">
        <is>
          <t>Not coded</t>
        </is>
      </c>
      <c r="F600"/>
      <c r="G600"/>
      <c r="H600"/>
      <c r="I600"/>
      <c r="J600"/>
      <c r="K600"/>
      <c r="L600" t="inlineStr">
        <is>
          <t>Pimephales promelas</t>
        </is>
      </c>
      <c r="M600" t="inlineStr">
        <is>
          <t>Fathead Minnow</t>
        </is>
      </c>
      <c r="N600"/>
      <c r="O600"/>
      <c r="P600"/>
      <c r="Q600"/>
      <c r="R600"/>
      <c r="S600"/>
      <c r="T600"/>
      <c r="U600"/>
      <c r="V600" t="inlineStr">
        <is>
          <t>Flow-through</t>
        </is>
      </c>
      <c r="W600" t="inlineStr">
        <is>
          <t>Fresh water</t>
        </is>
      </c>
      <c r="X600" t="inlineStr">
        <is>
          <t>Lab</t>
        </is>
      </c>
      <c r="Y600"/>
      <c r="Z600" t="inlineStr">
        <is>
          <t>Active ingredient</t>
        </is>
      </c>
      <c r="AA600"/>
      <c r="AB600" t="n">
        <v>0.286</v>
      </c>
      <c r="AC600"/>
      <c r="AD600" t="n">
        <v>0.179</v>
      </c>
      <c r="AE600"/>
      <c r="AF600" t="n">
        <v>0.345</v>
      </c>
      <c r="AG600" t="inlineStr">
        <is>
          <t>AI mg/L</t>
        </is>
      </c>
      <c r="AH600"/>
      <c r="AI600"/>
      <c r="AJ600"/>
      <c r="AK600"/>
      <c r="AL600"/>
      <c r="AM600"/>
      <c r="AN600"/>
      <c r="AO600"/>
      <c r="AP600"/>
      <c r="AQ600"/>
      <c r="AR600"/>
      <c r="AS600"/>
      <c r="AT600"/>
      <c r="AU600"/>
      <c r="AV600"/>
      <c r="AW600"/>
      <c r="AX600" t="inlineStr">
        <is>
          <t>Mortality</t>
        </is>
      </c>
      <c r="AY600" t="inlineStr">
        <is>
          <t>Mortality</t>
        </is>
      </c>
      <c r="AZ600" t="inlineStr">
        <is>
          <t>LC50</t>
        </is>
      </c>
      <c r="BA600"/>
      <c r="BB600" t="n">
        <v>4.0</v>
      </c>
      <c r="BC600"/>
      <c r="BD600"/>
      <c r="BE600"/>
      <c r="BF600"/>
      <c r="BG600" t="inlineStr">
        <is>
          <t>Day(s)</t>
        </is>
      </c>
      <c r="BH600"/>
      <c r="BI600" t="inlineStr">
        <is>
          <t>DTXSID7021106</t>
        </is>
      </c>
      <c r="BJ600" t="inlineStr">
        <is>
          <t>10.1016/0143-1471(85)90073-X</t>
        </is>
      </c>
      <c r="BK600"/>
      <c r="BL600"/>
      <c r="BM600"/>
      <c r="BN600"/>
      <c r="BO600"/>
      <c r="BP600"/>
      <c r="BQ600"/>
      <c r="BR600"/>
      <c r="BS600"/>
      <c r="BT600" t="inlineStr">
        <is>
          <t>--</t>
        </is>
      </c>
      <c r="BU600"/>
      <c r="BV600"/>
      <c r="BW600"/>
      <c r="BX600"/>
      <c r="BY600"/>
      <c r="BZ600"/>
      <c r="CA600"/>
      <c r="CB600"/>
      <c r="CC600"/>
      <c r="CD600"/>
      <c r="CE600"/>
      <c r="CF600"/>
      <c r="CG600"/>
      <c r="CH600"/>
      <c r="CI600"/>
      <c r="CJ600"/>
      <c r="CK600" t="inlineStr">
        <is>
          <t>Phipps,G.L., and G.W. Holcombe</t>
        </is>
      </c>
      <c r="CL600" t="n">
        <v>10775.0</v>
      </c>
      <c r="CM600" t="inlineStr">
        <is>
          <t>A Method for Aquatic Multiple Species Toxicant Testing: Acute Toxicity of 10 Chemicals to 5 Vertebrates and 2 Invertebrates</t>
        </is>
      </c>
      <c r="CN600" t="inlineStr">
        <is>
          <t>Environ. Pollut. A.38(2): 141-157</t>
        </is>
      </c>
      <c r="CO600" t="n">
        <v>1985.0</v>
      </c>
      <c r="CP600" t="inlineStr">
        <is>
          <t>Phipps,G.L., and G.W. Holcombe (1985). A Method for Aquatic Multiple Species Toxicant Testing: Acute Toxicity of 10 Chemicals to 5 Vertebrates and 2 Invertebrates. Environ. Pollut. A., 38, (2), 141-157. doi:10.1016/0143-1471(85)90073-X. ECOREF#:10775</t>
        </is>
      </c>
    </row>
    <row r="601">
      <c r="A601" t="n">
        <v>87865.0</v>
      </c>
      <c r="B601" t="inlineStr">
        <is>
          <t>2,3,4,5,6-Pentachlorophenol</t>
        </is>
      </c>
      <c r="C601"/>
      <c r="D601" t="inlineStr">
        <is>
          <t>Unmeasured</t>
        </is>
      </c>
      <c r="E601" t="inlineStr">
        <is>
          <t>Not coded</t>
        </is>
      </c>
      <c r="F601"/>
      <c r="G601" t="n">
        <v>99.0</v>
      </c>
      <c r="H601"/>
      <c r="I601"/>
      <c r="J601"/>
      <c r="K601"/>
      <c r="L601" t="inlineStr">
        <is>
          <t>Pimephales promelas</t>
        </is>
      </c>
      <c r="M601" t="inlineStr">
        <is>
          <t>Fathead Minnow</t>
        </is>
      </c>
      <c r="N601"/>
      <c r="O601"/>
      <c r="P601"/>
      <c r="Q601"/>
      <c r="R601"/>
      <c r="S601"/>
      <c r="T601"/>
      <c r="U601"/>
      <c r="V601" t="inlineStr">
        <is>
          <t>Static</t>
        </is>
      </c>
      <c r="W601" t="inlineStr">
        <is>
          <t>Fresh water</t>
        </is>
      </c>
      <c r="X601" t="inlineStr">
        <is>
          <t>Lab</t>
        </is>
      </c>
      <c r="Y601" t="n">
        <v>8.0</v>
      </c>
      <c r="Z601" t="inlineStr">
        <is>
          <t>Active ingredient</t>
        </is>
      </c>
      <c r="AA601"/>
      <c r="AB601"/>
      <c r="AC601"/>
      <c r="AD601" t="n">
        <v>0.13</v>
      </c>
      <c r="AE601"/>
      <c r="AF601" t="n">
        <v>0.16</v>
      </c>
      <c r="AG601" t="inlineStr">
        <is>
          <t>AI mg/L</t>
        </is>
      </c>
      <c r="AH601"/>
      <c r="AI601"/>
      <c r="AJ601"/>
      <c r="AK601"/>
      <c r="AL601"/>
      <c r="AM601"/>
      <c r="AN601"/>
      <c r="AO601"/>
      <c r="AP601"/>
      <c r="AQ601"/>
      <c r="AR601"/>
      <c r="AS601"/>
      <c r="AT601"/>
      <c r="AU601"/>
      <c r="AV601"/>
      <c r="AW601"/>
      <c r="AX601" t="inlineStr">
        <is>
          <t>Mortality</t>
        </is>
      </c>
      <c r="AY601" t="inlineStr">
        <is>
          <t>Mortality</t>
        </is>
      </c>
      <c r="AZ601" t="inlineStr">
        <is>
          <t>LC50</t>
        </is>
      </c>
      <c r="BA601"/>
      <c r="BB601" t="n">
        <v>4.0</v>
      </c>
      <c r="BC601"/>
      <c r="BD601"/>
      <c r="BE601"/>
      <c r="BF601"/>
      <c r="BG601" t="inlineStr">
        <is>
          <t>Day(s)</t>
        </is>
      </c>
      <c r="BH601" t="inlineStr">
        <is>
          <t>Active ingredient</t>
        </is>
      </c>
      <c r="BI601" t="inlineStr">
        <is>
          <t>DTXSID7021106</t>
        </is>
      </c>
      <c r="BJ601"/>
      <c r="BK601"/>
      <c r="BL601"/>
      <c r="BM601"/>
      <c r="BN601"/>
      <c r="BO601"/>
      <c r="BP601"/>
      <c r="BQ601"/>
      <c r="BR601"/>
      <c r="BS601"/>
      <c r="BT601" t="inlineStr">
        <is>
          <t>--</t>
        </is>
      </c>
      <c r="BU601"/>
      <c r="BV601"/>
      <c r="BW601"/>
      <c r="BX601"/>
      <c r="BY601"/>
      <c r="BZ601"/>
      <c r="CA601"/>
      <c r="CB601"/>
      <c r="CC601"/>
      <c r="CD601"/>
      <c r="CE601"/>
      <c r="CF601"/>
      <c r="CG601"/>
      <c r="CH601"/>
      <c r="CI601" t="inlineStr">
        <is>
          <t xml:space="preserve"> CONTR/C,V//TESTID/16//MSMT/NR//DOSES/NR//SOURCE/GOV//WTINT/0.34 G//DNUM/8//SEX/NR//TMETH/EPAASTM//STYPE/ACUTE//ETIME/96 H//AP RATE/NR//SAMPN/NR//WTAT/NR//INTAKE/NR//COMPEP/NR//LD/NR//DW/NR//STST/NR//HMA/NR//NA/NR//CL/NR//DIC/NR//CA/NR//POT/NR//MG/NR//SO4/NR//SULF/NR//</t>
        </is>
      </c>
      <c r="CJ601" t="inlineStr">
        <is>
          <t>SOURCE/GOVERNMENT AGENCY//   CONTR/C,V//TESTID/16//MSMT/NR//DOSES/NR//SOURCE/GOV//WTINT/0.34 G//DNUM/8//SEX/NR//TMETH/EPAASTM//STYPE/ACUTE//ETIME/96 H//AP RATE/NR//SAMPN/NR//WTAT/NR//INTAKE/NR//COMPEP/NR//LD/NR//DW/NR//STST/NR//HMA/NR//NA/NR//CL/NR//DIC/NR//CA/NR//POT/NR//MG/NR//SO4/NR//SULF/NR//</t>
        </is>
      </c>
      <c r="CK601" t="inlineStr">
        <is>
          <t>Dwyer,F.J., L.C. Sappington, D.R. Buckler, and S.B. Jones</t>
        </is>
      </c>
      <c r="CL601" t="n">
        <v>73668.0</v>
      </c>
      <c r="CM601" t="inlineStr">
        <is>
          <t>Use of Surrogate Species in Assessing Contaminant Risk to Endangered and Threatened Fishes</t>
        </is>
      </c>
      <c r="CN601" t="inlineStr">
        <is>
          <t>EPA/600/R-96/029, U.S.EPA, Washington, DC:78 p.</t>
        </is>
      </c>
      <c r="CO601" t="n">
        <v>1995.0</v>
      </c>
      <c r="CP601" t="inlineStr">
        <is>
          <t>Dwyer,F.J., L.C. Sappington, D.R. Buckler, and S.B. Jones (1995). Use of Surrogate Species in Assessing Contaminant Risk to Endangered and Threatened Fishes. EPA/600/R-96/029, U.S.EPA, Washington, DC, 78 p. ECOREF#:73668</t>
        </is>
      </c>
    </row>
    <row r="602">
      <c r="A602" t="n">
        <v>87865.0</v>
      </c>
      <c r="B602" t="inlineStr">
        <is>
          <t>2,3,4,5,6-Pentachlorophenol</t>
        </is>
      </c>
      <c r="C602"/>
      <c r="D602" t="inlineStr">
        <is>
          <t>Unmeasured</t>
        </is>
      </c>
      <c r="E602" t="inlineStr">
        <is>
          <t>American Society for Testing and Materials</t>
        </is>
      </c>
      <c r="F602"/>
      <c r="G602"/>
      <c r="H602"/>
      <c r="I602"/>
      <c r="J602"/>
      <c r="K602"/>
      <c r="L602" t="inlineStr">
        <is>
          <t>Pimephales promelas</t>
        </is>
      </c>
      <c r="M602" t="inlineStr">
        <is>
          <t>Fathead Minnow</t>
        </is>
      </c>
      <c r="N602"/>
      <c r="O602"/>
      <c r="P602"/>
      <c r="Q602"/>
      <c r="R602"/>
      <c r="S602"/>
      <c r="T602"/>
      <c r="U602"/>
      <c r="V602" t="inlineStr">
        <is>
          <t>Static</t>
        </is>
      </c>
      <c r="W602" t="inlineStr">
        <is>
          <t>Fresh water</t>
        </is>
      </c>
      <c r="X602" t="inlineStr">
        <is>
          <t>Lab</t>
        </is>
      </c>
      <c r="Y602"/>
      <c r="Z602" t="inlineStr">
        <is>
          <t>Formulation</t>
        </is>
      </c>
      <c r="AA602"/>
      <c r="AB602" t="n">
        <v>0.04</v>
      </c>
      <c r="AC602"/>
      <c r="AD602" t="n">
        <v>0.038</v>
      </c>
      <c r="AE602"/>
      <c r="AF602" t="n">
        <v>0.043</v>
      </c>
      <c r="AG602" t="inlineStr">
        <is>
          <t>AI mg/L</t>
        </is>
      </c>
      <c r="AH602"/>
      <c r="AI602"/>
      <c r="AJ602"/>
      <c r="AK602"/>
      <c r="AL602"/>
      <c r="AM602"/>
      <c r="AN602"/>
      <c r="AO602"/>
      <c r="AP602"/>
      <c r="AQ602"/>
      <c r="AR602"/>
      <c r="AS602"/>
      <c r="AT602"/>
      <c r="AU602"/>
      <c r="AV602"/>
      <c r="AW602"/>
      <c r="AX602" t="inlineStr">
        <is>
          <t>Mortality</t>
        </is>
      </c>
      <c r="AY602" t="inlineStr">
        <is>
          <t>Mortality</t>
        </is>
      </c>
      <c r="AZ602" t="inlineStr">
        <is>
          <t>LC50</t>
        </is>
      </c>
      <c r="BA602"/>
      <c r="BB602" t="n">
        <v>4.0</v>
      </c>
      <c r="BC602"/>
      <c r="BD602"/>
      <c r="BE602"/>
      <c r="BF602"/>
      <c r="BG602" t="inlineStr">
        <is>
          <t>Day(s)</t>
        </is>
      </c>
      <c r="BH602"/>
      <c r="BI602" t="inlineStr">
        <is>
          <t>DTXSID7021106</t>
        </is>
      </c>
      <c r="BJ602"/>
      <c r="BK602"/>
      <c r="BL602" t="inlineStr">
        <is>
          <t>Acute</t>
        </is>
      </c>
      <c r="BM602"/>
      <c r="BN602"/>
      <c r="BO602"/>
      <c r="BP602"/>
      <c r="BQ602"/>
      <c r="BR602"/>
      <c r="BS602"/>
      <c r="BT602" t="inlineStr">
        <is>
          <t>--</t>
        </is>
      </c>
      <c r="BU602"/>
      <c r="BV602"/>
      <c r="BW602"/>
      <c r="BX602"/>
      <c r="BY602"/>
      <c r="BZ602"/>
      <c r="CA602"/>
      <c r="CB602"/>
      <c r="CC602"/>
      <c r="CD602"/>
      <c r="CE602"/>
      <c r="CF602"/>
      <c r="CG602"/>
      <c r="CH602"/>
      <c r="CI602" t="inlineStr">
        <is>
          <t xml:space="preserve">CONC1/ADJUSTED TO pH 6.5// </t>
        </is>
      </c>
      <c r="CJ602" t="inlineStr">
        <is>
          <t xml:space="preserve">CONTR/C,V//  CONC1/ADJUSTED TO pH 6.5// </t>
        </is>
      </c>
      <c r="CK602" t="inlineStr">
        <is>
          <t>Mayer,F.L., D.R. Buckler, F.J. Dwyer, M.R. Ellersieck, L.C. Sappington, J.M. Besser, and C.M. Bridges</t>
        </is>
      </c>
      <c r="CL602" t="n">
        <v>153255.0</v>
      </c>
      <c r="CM602" t="inlineStr">
        <is>
          <t>Endangered Aquatic Vertebrates: Comparative and Probabilistic-Based Toxicology</t>
        </is>
      </c>
      <c r="CN602" t="inlineStr">
        <is>
          <t>EPA/600/R-08/045, U.S.EPA, Washington, DC:43 p.</t>
        </is>
      </c>
      <c r="CO602" t="n">
        <v>2008.0</v>
      </c>
      <c r="CP602" t="inlineStr">
        <is>
          <t>Mayer,F.L., D.R. Buckler, F.J. Dwyer, M.R. Ellersieck, L.C. Sappington, J.M. Besser, and C.M. Bridges (2008). Endangered Aquatic Vertebrates: Comparative and Probabilistic-Based Toxicology. EPA/600/R-08/045, U.S.EPA, Washington, DC, 43 p. ECOREF#:153255</t>
        </is>
      </c>
    </row>
    <row r="603">
      <c r="A603" t="n">
        <v>87865.0</v>
      </c>
      <c r="B603" t="inlineStr">
        <is>
          <t>2,3,4,5,6-Pentachlorophenol</t>
        </is>
      </c>
      <c r="C603"/>
      <c r="D603" t="inlineStr">
        <is>
          <t>Unmeasured</t>
        </is>
      </c>
      <c r="E603" t="inlineStr">
        <is>
          <t>Not coded</t>
        </is>
      </c>
      <c r="F603"/>
      <c r="G603"/>
      <c r="H603"/>
      <c r="I603"/>
      <c r="J603"/>
      <c r="K603"/>
      <c r="L603" t="inlineStr">
        <is>
          <t>Pimephales promelas</t>
        </is>
      </c>
      <c r="M603" t="inlineStr">
        <is>
          <t>Fathead Minnow</t>
        </is>
      </c>
      <c r="N603"/>
      <c r="O603"/>
      <c r="P603"/>
      <c r="Q603"/>
      <c r="R603"/>
      <c r="S603"/>
      <c r="T603"/>
      <c r="U603"/>
      <c r="V603" t="inlineStr">
        <is>
          <t>Aquatic, unspecified</t>
        </is>
      </c>
      <c r="W603" t="inlineStr">
        <is>
          <t>Fresh water</t>
        </is>
      </c>
      <c r="X603" t="inlineStr">
        <is>
          <t>Lab</t>
        </is>
      </c>
      <c r="Y603"/>
      <c r="Z603" t="inlineStr">
        <is>
          <t>Formulation</t>
        </is>
      </c>
      <c r="AA603"/>
      <c r="AB603" t="n">
        <v>0.27</v>
      </c>
      <c r="AC603"/>
      <c r="AD603"/>
      <c r="AE603"/>
      <c r="AF603"/>
      <c r="AG603" t="inlineStr">
        <is>
          <t>AI mg/L</t>
        </is>
      </c>
      <c r="AH603"/>
      <c r="AI603"/>
      <c r="AJ603"/>
      <c r="AK603"/>
      <c r="AL603"/>
      <c r="AM603"/>
      <c r="AN603"/>
      <c r="AO603"/>
      <c r="AP603"/>
      <c r="AQ603"/>
      <c r="AR603"/>
      <c r="AS603"/>
      <c r="AT603"/>
      <c r="AU603"/>
      <c r="AV603"/>
      <c r="AW603"/>
      <c r="AX603" t="inlineStr">
        <is>
          <t>Mortality</t>
        </is>
      </c>
      <c r="AY603" t="inlineStr">
        <is>
          <t>Mortality</t>
        </is>
      </c>
      <c r="AZ603" t="inlineStr">
        <is>
          <t>LC50</t>
        </is>
      </c>
      <c r="BA603"/>
      <c r="BB603" t="n">
        <v>4.0</v>
      </c>
      <c r="BC603"/>
      <c r="BD603"/>
      <c r="BE603"/>
      <c r="BF603"/>
      <c r="BG603" t="inlineStr">
        <is>
          <t>Day(s)</t>
        </is>
      </c>
      <c r="BH603"/>
      <c r="BI603" t="inlineStr">
        <is>
          <t>DTXSID7021106</t>
        </is>
      </c>
      <c r="BJ603"/>
      <c r="BK603"/>
      <c r="BL603"/>
      <c r="BM603"/>
      <c r="BN603"/>
      <c r="BO603"/>
      <c r="BP603"/>
      <c r="BQ603"/>
      <c r="BR603"/>
      <c r="BS603"/>
      <c r="BT603" t="inlineStr">
        <is>
          <t>--</t>
        </is>
      </c>
      <c r="BU603"/>
      <c r="BV603"/>
      <c r="BW603"/>
      <c r="BX603"/>
      <c r="BY603"/>
      <c r="BZ603"/>
      <c r="CA603"/>
      <c r="CB603"/>
      <c r="CC603"/>
      <c r="CD603"/>
      <c r="CE603"/>
      <c r="CF603"/>
      <c r="CG603"/>
      <c r="CH603"/>
      <c r="CI603" t="inlineStr">
        <is>
          <t xml:space="preserve"> TESTID/148//MSMT/NR//DOSES/NR//SOURCE/NR//WTINT/NR//DNUM/NR//SEX/NR//TMETH/NR//STYPE/NR//ETIME/96 H//AP RATE/NR//SAMPN/NR//WTAT/NR//INTAKE/NR//COMPEP/NR//LD/NR//DW/NR//STST/NR//HMA/NR//NA/NR//CL/NR//DIC/NR//CA/NR//POT/NR//MG/NR//SO4/NR//SULF/NR//</t>
        </is>
      </c>
      <c r="CJ603" t="inlineStr">
        <is>
          <t xml:space="preserve">   TESTID/148//MSMT/NR//DOSES/NR//SOURCE/NR//WTINT/NR//DNUM/NR//SEX/NR//TMETH/NR//STYPE/NR//ETIME/96 H//AP RATE/NR//SAMPN/NR//WTAT/NR//INTAKE/NR//COMPEP/NR//LD/NR//DW/NR//STST/NR//HMA/NR//NA/NR//CL/NR//DIC/NR//CA/NR//POT/NR//MG/NR//SO4/NR//SULF/NR//</t>
        </is>
      </c>
      <c r="CK603" t="inlineStr">
        <is>
          <t>Dwyer,F.J., L.C. Sappington, D.R. Buckler, and S.B. Jones</t>
        </is>
      </c>
      <c r="CL603" t="n">
        <v>73668.0</v>
      </c>
      <c r="CM603" t="inlineStr">
        <is>
          <t>Use of Surrogate Species in Assessing Contaminant Risk to Endangered and Threatened Fishes</t>
        </is>
      </c>
      <c r="CN603" t="inlineStr">
        <is>
          <t>EPA/600/R-96/029, U.S.EPA, Washington, DC:78 p.</t>
        </is>
      </c>
      <c r="CO603" t="n">
        <v>1995.0</v>
      </c>
      <c r="CP603" t="inlineStr">
        <is>
          <t>Dwyer,F.J., L.C. Sappington, D.R. Buckler, and S.B. Jones (1995). Use of Surrogate Species in Assessing Contaminant Risk to Endangered and Threatened Fishes. EPA/600/R-96/029, U.S.EPA, Washington, DC, 78 p. ECOREF#:73668</t>
        </is>
      </c>
    </row>
    <row r="604">
      <c r="A604" t="n">
        <v>87865.0</v>
      </c>
      <c r="B604" t="inlineStr">
        <is>
          <t>2,3,4,5,6-Pentachlorophenol</t>
        </is>
      </c>
      <c r="C604"/>
      <c r="D604" t="inlineStr">
        <is>
          <t>Measured</t>
        </is>
      </c>
      <c r="E604" t="inlineStr">
        <is>
          <t>Not reported</t>
        </is>
      </c>
      <c r="F604"/>
      <c r="G604" t="n">
        <v>88.0</v>
      </c>
      <c r="H604"/>
      <c r="I604"/>
      <c r="J604"/>
      <c r="K604"/>
      <c r="L604" t="inlineStr">
        <is>
          <t>Pimephales promelas</t>
        </is>
      </c>
      <c r="M604" t="inlineStr">
        <is>
          <t>Fathead Minnow</t>
        </is>
      </c>
      <c r="N604"/>
      <c r="O604"/>
      <c r="P604" t="n">
        <v>44.0</v>
      </c>
      <c r="Q604"/>
      <c r="R604"/>
      <c r="S604"/>
      <c r="T604"/>
      <c r="U604" t="inlineStr">
        <is>
          <t>Day(s)</t>
        </is>
      </c>
      <c r="V604" t="inlineStr">
        <is>
          <t>Flow-through</t>
        </is>
      </c>
      <c r="W604" t="inlineStr">
        <is>
          <t>Fresh water</t>
        </is>
      </c>
      <c r="X604" t="inlineStr">
        <is>
          <t>Lab</t>
        </is>
      </c>
      <c r="Y604"/>
      <c r="Z604" t="inlineStr">
        <is>
          <t>Active ingredient</t>
        </is>
      </c>
      <c r="AA604"/>
      <c r="AB604" t="n">
        <v>0.237</v>
      </c>
      <c r="AC604"/>
      <c r="AD604"/>
      <c r="AE604"/>
      <c r="AF604"/>
      <c r="AG604" t="inlineStr">
        <is>
          <t>AI mg/L</t>
        </is>
      </c>
      <c r="AH604"/>
      <c r="AI604"/>
      <c r="AJ604"/>
      <c r="AK604"/>
      <c r="AL604"/>
      <c r="AM604"/>
      <c r="AN604"/>
      <c r="AO604"/>
      <c r="AP604"/>
      <c r="AQ604"/>
      <c r="AR604"/>
      <c r="AS604"/>
      <c r="AT604"/>
      <c r="AU604"/>
      <c r="AV604"/>
      <c r="AW604"/>
      <c r="AX604" t="inlineStr">
        <is>
          <t>Mortality</t>
        </is>
      </c>
      <c r="AY604" t="inlineStr">
        <is>
          <t>Mortality</t>
        </is>
      </c>
      <c r="AZ604" t="inlineStr">
        <is>
          <t>LC50</t>
        </is>
      </c>
      <c r="BA604"/>
      <c r="BB604" t="n">
        <v>4.0</v>
      </c>
      <c r="BC604"/>
      <c r="BD604"/>
      <c r="BE604"/>
      <c r="BF604"/>
      <c r="BG604" t="inlineStr">
        <is>
          <t>Day(s)</t>
        </is>
      </c>
      <c r="BH604"/>
      <c r="BI604" t="inlineStr">
        <is>
          <t>DTXSID7021106</t>
        </is>
      </c>
      <c r="BJ604"/>
      <c r="BK604"/>
      <c r="BL604" t="inlineStr">
        <is>
          <t>Acute</t>
        </is>
      </c>
      <c r="BM604"/>
      <c r="BN604"/>
      <c r="BO604"/>
      <c r="BP604"/>
      <c r="BQ604"/>
      <c r="BR604"/>
      <c r="BS604"/>
      <c r="BT604" t="inlineStr">
        <is>
          <t>--</t>
        </is>
      </c>
      <c r="BU604"/>
      <c r="BV604"/>
      <c r="BW604"/>
      <c r="BX604"/>
      <c r="BY604"/>
      <c r="BZ604"/>
      <c r="CA604"/>
      <c r="CB604"/>
      <c r="CC604"/>
      <c r="CD604"/>
      <c r="CE604"/>
      <c r="CF604"/>
      <c r="CG604"/>
      <c r="CH604"/>
      <c r="CI604"/>
      <c r="CJ604" t="inlineStr">
        <is>
          <t xml:space="preserve">SOURCE/US EPA ENVIRONMENTAL RESEARCH LABORATORY DULUTH AND THE UNIVERSITY OF WISCONSIN SUPERIOR//MEDIA/FILTERED LAKE SUPERIOR WATER OR DECHLORINATED CITY OF SUPERIOR WISCONSIN WATER//   </t>
        </is>
      </c>
      <c r="CK604" t="inlineStr">
        <is>
          <t>Geiger,D.L., C.E. Northcott, D.J. Call, and L.T. Brooke</t>
        </is>
      </c>
      <c r="CL604" t="n">
        <v>12447.0</v>
      </c>
      <c r="CM604" t="inlineStr">
        <is>
          <t>Acute Toxicities of Organic Chemicals to Fathead Minnows (Pimephales promelas), Volume II</t>
        </is>
      </c>
      <c r="CN604" t="inlineStr">
        <is>
          <t>Center for Lake Superior Environmental Studies, University of Wisconsin, Superior, WI:326 p.</t>
        </is>
      </c>
      <c r="CO604" t="n">
        <v>1985.0</v>
      </c>
      <c r="CP604" t="inlineStr">
        <is>
          <t>Geiger,D.L., C.E. Northcott, D.J. Call, and L.T. Brooke (1985). Acute Toxicities of Organic Chemicals to Fathead Minnows (Pimephales promelas), Volume II. Center for Lake Superior Environmental Studies, University of Wisconsin, Superior, WI, 326 p. ECOREF#:12447</t>
        </is>
      </c>
    </row>
    <row r="605">
      <c r="A605" t="n">
        <v>87865.0</v>
      </c>
      <c r="B605" t="inlineStr">
        <is>
          <t>2,3,4,5,6-Pentachlorophenol</t>
        </is>
      </c>
      <c r="C605" t="inlineStr">
        <is>
          <t>Reagent Grade, Purissium, Purum, Puriss, Puris, Reinst</t>
        </is>
      </c>
      <c r="D605" t="inlineStr">
        <is>
          <t>Unmeasured</t>
        </is>
      </c>
      <c r="E605" t="inlineStr">
        <is>
          <t>Not reported</t>
        </is>
      </c>
      <c r="F605"/>
      <c r="G605"/>
      <c r="H605"/>
      <c r="I605"/>
      <c r="J605"/>
      <c r="K605"/>
      <c r="L605" t="inlineStr">
        <is>
          <t>Pimephales promelas</t>
        </is>
      </c>
      <c r="M605" t="inlineStr">
        <is>
          <t>Fathead Minnow</t>
        </is>
      </c>
      <c r="N605" t="inlineStr">
        <is>
          <t>Juvenile</t>
        </is>
      </c>
      <c r="O605"/>
      <c r="P605"/>
      <c r="Q605"/>
      <c r="R605"/>
      <c r="S605"/>
      <c r="T605"/>
      <c r="U605"/>
      <c r="V605" t="inlineStr">
        <is>
          <t>Static</t>
        </is>
      </c>
      <c r="W605" t="inlineStr">
        <is>
          <t>Fresh water</t>
        </is>
      </c>
      <c r="X605" t="inlineStr">
        <is>
          <t>Lab</t>
        </is>
      </c>
      <c r="Y605" t="n">
        <v>5.0</v>
      </c>
      <c r="Z605" t="inlineStr">
        <is>
          <t>Active ingredient</t>
        </is>
      </c>
      <c r="AA605"/>
      <c r="AB605" t="n">
        <v>0.32</v>
      </c>
      <c r="AC605"/>
      <c r="AD605"/>
      <c r="AE605"/>
      <c r="AF605"/>
      <c r="AG605" t="inlineStr">
        <is>
          <t>AI mg/L</t>
        </is>
      </c>
      <c r="AH605"/>
      <c r="AI605"/>
      <c r="AJ605"/>
      <c r="AK605"/>
      <c r="AL605"/>
      <c r="AM605"/>
      <c r="AN605"/>
      <c r="AO605"/>
      <c r="AP605"/>
      <c r="AQ605"/>
      <c r="AR605"/>
      <c r="AS605"/>
      <c r="AT605"/>
      <c r="AU605"/>
      <c r="AV605"/>
      <c r="AW605"/>
      <c r="AX605" t="inlineStr">
        <is>
          <t>Mortality</t>
        </is>
      </c>
      <c r="AY605" t="inlineStr">
        <is>
          <t>Mortality</t>
        </is>
      </c>
      <c r="AZ605" t="inlineStr">
        <is>
          <t>LC50</t>
        </is>
      </c>
      <c r="BA605"/>
      <c r="BB605" t="n">
        <v>4.0</v>
      </c>
      <c r="BC605"/>
      <c r="BD605"/>
      <c r="BE605"/>
      <c r="BF605"/>
      <c r="BG605" t="inlineStr">
        <is>
          <t>Day(s)</t>
        </is>
      </c>
      <c r="BH605"/>
      <c r="BI605" t="inlineStr">
        <is>
          <t>DTXSID7021106</t>
        </is>
      </c>
      <c r="BJ605" t="inlineStr">
        <is>
          <t>10.1002/etc.5620050908</t>
        </is>
      </c>
      <c r="BK605"/>
      <c r="BL605" t="inlineStr">
        <is>
          <t>Acute</t>
        </is>
      </c>
      <c r="BM605"/>
      <c r="BN605"/>
      <c r="BO605"/>
      <c r="BP605"/>
      <c r="BQ605"/>
      <c r="BR605"/>
      <c r="BS605"/>
      <c r="BT605" t="inlineStr">
        <is>
          <t>--</t>
        </is>
      </c>
      <c r="BU605"/>
      <c r="BV605"/>
      <c r="BW605"/>
      <c r="BX605"/>
      <c r="BY605"/>
      <c r="BZ605"/>
      <c r="CA605"/>
      <c r="CB605"/>
      <c r="CC605"/>
      <c r="CD605"/>
      <c r="CE605"/>
      <c r="CF605"/>
      <c r="CG605"/>
      <c r="CH605"/>
      <c r="CI605"/>
      <c r="CJ605"/>
      <c r="CK605" t="inlineStr">
        <is>
          <t>Ewell,W.S., J.W. Gorsuch, R.O. Kringle, K.A. Robillard, and R.C. Spiegel</t>
        </is>
      </c>
      <c r="CL605" t="n">
        <v>11951.0</v>
      </c>
      <c r="CM605" t="inlineStr">
        <is>
          <t>Simultaneous Evaluation of the Acute Effects of Chemicals on Seven Aquatic Species</t>
        </is>
      </c>
      <c r="CN605" t="inlineStr">
        <is>
          <t>Environ. Toxicol. Chem.5(9): 831-840</t>
        </is>
      </c>
      <c r="CO605" t="n">
        <v>1986.0</v>
      </c>
      <c r="CP605" t="inlineStr">
        <is>
          <t>Ewell,W.S., J.W. Gorsuch, R.O. Kringle, K.A. Robillard, and R.C. Spiegel (1986). Simultaneous Evaluation of the Acute Effects of Chemicals on Seven Aquatic Species. Environ. Toxicol. Chem., 5, (9), 831-840. doi:10.1002/etc.5620050908. ECOREF#:11951</t>
        </is>
      </c>
    </row>
    <row r="606">
      <c r="A606" t="n">
        <v>87865.0</v>
      </c>
      <c r="B606" t="inlineStr">
        <is>
          <t>2,3,4,5,6-Pentachlorophenol</t>
        </is>
      </c>
      <c r="C606"/>
      <c r="D606" t="inlineStr">
        <is>
          <t>Measured</t>
        </is>
      </c>
      <c r="E606" t="inlineStr">
        <is>
          <t>Not reported</t>
        </is>
      </c>
      <c r="F606"/>
      <c r="G606" t="n">
        <v>88.0</v>
      </c>
      <c r="H606"/>
      <c r="I606"/>
      <c r="J606"/>
      <c r="K606"/>
      <c r="L606" t="inlineStr">
        <is>
          <t>Pimephales promelas</t>
        </is>
      </c>
      <c r="M606" t="inlineStr">
        <is>
          <t>Fathead Minnow</t>
        </is>
      </c>
      <c r="N606"/>
      <c r="O606"/>
      <c r="P606" t="n">
        <v>44.0</v>
      </c>
      <c r="Q606"/>
      <c r="R606"/>
      <c r="S606"/>
      <c r="T606"/>
      <c r="U606" t="inlineStr">
        <is>
          <t>Day(s)</t>
        </is>
      </c>
      <c r="V606" t="inlineStr">
        <is>
          <t>Flow-through</t>
        </is>
      </c>
      <c r="W606" t="inlineStr">
        <is>
          <t>Fresh water</t>
        </is>
      </c>
      <c r="X606" t="inlineStr">
        <is>
          <t>Lab</t>
        </is>
      </c>
      <c r="Y606"/>
      <c r="Z606" t="inlineStr">
        <is>
          <t>Active ingredient</t>
        </is>
      </c>
      <c r="AA606"/>
      <c r="AB606" t="n">
        <v>0.301</v>
      </c>
      <c r="AC606"/>
      <c r="AD606"/>
      <c r="AE606"/>
      <c r="AF606"/>
      <c r="AG606" t="inlineStr">
        <is>
          <t>AI mg/L</t>
        </is>
      </c>
      <c r="AH606"/>
      <c r="AI606"/>
      <c r="AJ606"/>
      <c r="AK606"/>
      <c r="AL606"/>
      <c r="AM606"/>
      <c r="AN606"/>
      <c r="AO606"/>
      <c r="AP606"/>
      <c r="AQ606"/>
      <c r="AR606"/>
      <c r="AS606"/>
      <c r="AT606"/>
      <c r="AU606"/>
      <c r="AV606"/>
      <c r="AW606"/>
      <c r="AX606" t="inlineStr">
        <is>
          <t>Mortality</t>
        </is>
      </c>
      <c r="AY606" t="inlineStr">
        <is>
          <t>Mortality</t>
        </is>
      </c>
      <c r="AZ606" t="inlineStr">
        <is>
          <t>LC50</t>
        </is>
      </c>
      <c r="BA606"/>
      <c r="BB606" t="n">
        <v>4.0</v>
      </c>
      <c r="BC606"/>
      <c r="BD606"/>
      <c r="BE606"/>
      <c r="BF606"/>
      <c r="BG606" t="inlineStr">
        <is>
          <t>Day(s)</t>
        </is>
      </c>
      <c r="BH606"/>
      <c r="BI606" t="inlineStr">
        <is>
          <t>DTXSID7021106</t>
        </is>
      </c>
      <c r="BJ606"/>
      <c r="BK606"/>
      <c r="BL606" t="inlineStr">
        <is>
          <t>Acute</t>
        </is>
      </c>
      <c r="BM606"/>
      <c r="BN606"/>
      <c r="BO606"/>
      <c r="BP606"/>
      <c r="BQ606"/>
      <c r="BR606"/>
      <c r="BS606"/>
      <c r="BT606" t="inlineStr">
        <is>
          <t>--</t>
        </is>
      </c>
      <c r="BU606"/>
      <c r="BV606"/>
      <c r="BW606"/>
      <c r="BX606"/>
      <c r="BY606"/>
      <c r="BZ606"/>
      <c r="CA606"/>
      <c r="CB606"/>
      <c r="CC606"/>
      <c r="CD606"/>
      <c r="CE606"/>
      <c r="CF606"/>
      <c r="CG606"/>
      <c r="CH606"/>
      <c r="CI606"/>
      <c r="CJ606" t="inlineStr">
        <is>
          <t xml:space="preserve">SOURCE/US EPA ENVIRONMENTAL RESEARCH LABORATORY DULUTH AND THE UNIVERSITY OF WISCONSIN SUPERIOR//MEDIA/FILTERED LAKE SUPERIOR WATER OR DECHLORINATED CITY OF SUPERIOR WISCONSIN WATER//   </t>
        </is>
      </c>
      <c r="CK606" t="inlineStr">
        <is>
          <t>Geiger,D.L., C.E. Northcott, D.J. Call, and L.T. Brooke</t>
        </is>
      </c>
      <c r="CL606" t="n">
        <v>12447.0</v>
      </c>
      <c r="CM606" t="inlineStr">
        <is>
          <t>Acute Toxicities of Organic Chemicals to Fathead Minnows (Pimephales promelas), Volume II</t>
        </is>
      </c>
      <c r="CN606" t="inlineStr">
        <is>
          <t>Center for Lake Superior Environmental Studies, University of Wisconsin, Superior, WI:326 p.</t>
        </is>
      </c>
      <c r="CO606" t="n">
        <v>1985.0</v>
      </c>
      <c r="CP606" t="inlineStr">
        <is>
          <t>Geiger,D.L., C.E. Northcott, D.J. Call, and L.T. Brooke (1985). Acute Toxicities of Organic Chemicals to Fathead Minnows (Pimephales promelas), Volume II. Center for Lake Superior Environmental Studies, University of Wisconsin, Superior, WI, 326 p. ECOREF#:12447</t>
        </is>
      </c>
    </row>
    <row r="607">
      <c r="A607" t="n">
        <v>87865.0</v>
      </c>
      <c r="B607" t="inlineStr">
        <is>
          <t>2,3,4,5,6-Pentachlorophenol</t>
        </is>
      </c>
      <c r="C607"/>
      <c r="D607" t="inlineStr">
        <is>
          <t>Measured</t>
        </is>
      </c>
      <c r="E607" t="inlineStr">
        <is>
          <t>Not coded</t>
        </is>
      </c>
      <c r="F607" t="inlineStr">
        <is>
          <t>&gt;=</t>
        </is>
      </c>
      <c r="G607" t="n">
        <v>95.0</v>
      </c>
      <c r="H607"/>
      <c r="I607"/>
      <c r="J607"/>
      <c r="K607"/>
      <c r="L607" t="inlineStr">
        <is>
          <t>Pimephales promelas</t>
        </is>
      </c>
      <c r="M607" t="inlineStr">
        <is>
          <t>Fathead Minnow</t>
        </is>
      </c>
      <c r="N607" t="inlineStr">
        <is>
          <t>Juvenile</t>
        </is>
      </c>
      <c r="O607"/>
      <c r="P607"/>
      <c r="Q607"/>
      <c r="R607" t="n">
        <v>26.0</v>
      </c>
      <c r="S607"/>
      <c r="T607" t="n">
        <v>34.0</v>
      </c>
      <c r="U607" t="inlineStr">
        <is>
          <t>Day(s)</t>
        </is>
      </c>
      <c r="V607" t="inlineStr">
        <is>
          <t>Flow-through</t>
        </is>
      </c>
      <c r="W607" t="inlineStr">
        <is>
          <t>Fresh water</t>
        </is>
      </c>
      <c r="X607" t="inlineStr">
        <is>
          <t>Lab</t>
        </is>
      </c>
      <c r="Y607"/>
      <c r="Z607" t="inlineStr">
        <is>
          <t>Active ingredient</t>
        </is>
      </c>
      <c r="AA607"/>
      <c r="AB607" t="n">
        <v>0.564</v>
      </c>
      <c r="AC607"/>
      <c r="AD607"/>
      <c r="AE607"/>
      <c r="AF607"/>
      <c r="AG607" t="inlineStr">
        <is>
          <t>AI mg/L</t>
        </is>
      </c>
      <c r="AH607"/>
      <c r="AI607"/>
      <c r="AJ607"/>
      <c r="AK607"/>
      <c r="AL607"/>
      <c r="AM607"/>
      <c r="AN607"/>
      <c r="AO607"/>
      <c r="AP607"/>
      <c r="AQ607"/>
      <c r="AR607"/>
      <c r="AS607"/>
      <c r="AT607"/>
      <c r="AU607"/>
      <c r="AV607"/>
      <c r="AW607"/>
      <c r="AX607" t="inlineStr">
        <is>
          <t>Mortality</t>
        </is>
      </c>
      <c r="AY607" t="inlineStr">
        <is>
          <t>Mortality</t>
        </is>
      </c>
      <c r="AZ607" t="inlineStr">
        <is>
          <t>LC50</t>
        </is>
      </c>
      <c r="BA607"/>
      <c r="BB607" t="n">
        <v>4.0</v>
      </c>
      <c r="BC607"/>
      <c r="BD607"/>
      <c r="BE607"/>
      <c r="BF607"/>
      <c r="BG607" t="inlineStr">
        <is>
          <t>Day(s)</t>
        </is>
      </c>
      <c r="BH607" t="inlineStr">
        <is>
          <t>Pure</t>
        </is>
      </c>
      <c r="BI607" t="inlineStr">
        <is>
          <t>DTXSID7021106</t>
        </is>
      </c>
      <c r="BJ607" t="inlineStr">
        <is>
          <t>10.1002/etc.5620140920</t>
        </is>
      </c>
      <c r="BK607"/>
      <c r="BL607"/>
      <c r="BM607"/>
      <c r="BN607"/>
      <c r="BO607"/>
      <c r="BP607"/>
      <c r="BQ607"/>
      <c r="BR607"/>
      <c r="BS607"/>
      <c r="BT607" t="inlineStr">
        <is>
          <t>--</t>
        </is>
      </c>
      <c r="BU607"/>
      <c r="BV607"/>
      <c r="BW607"/>
      <c r="BX607"/>
      <c r="BY607"/>
      <c r="BZ607"/>
      <c r="CA607"/>
      <c r="CB607"/>
      <c r="CC607"/>
      <c r="CD607"/>
      <c r="CE607"/>
      <c r="CF607"/>
      <c r="CG607"/>
      <c r="CH607"/>
      <c r="CI607"/>
      <c r="CJ607"/>
      <c r="CK607" t="inlineStr">
        <is>
          <t>Broderius,S.J., M.D. Kahl, and M.D. Hoglund</t>
        </is>
      </c>
      <c r="CL607" t="n">
        <v>15031.0</v>
      </c>
      <c r="CM607" t="inlineStr">
        <is>
          <t>Use of Joint Toxic Response to Define the Primary Mode of Toxic Action for Diverse Industrial Organic Chemicals</t>
        </is>
      </c>
      <c r="CN607" t="inlineStr">
        <is>
          <t>Environ. Toxicol. Chem.14(9): 1591-1605</t>
        </is>
      </c>
      <c r="CO607" t="n">
        <v>1995.0</v>
      </c>
      <c r="CP607" t="inlineStr">
        <is>
          <t>Broderius,S.J., M.D. Kahl, and M.D. Hoglund (1995). Use of Joint Toxic Response to Define the Primary Mode of Toxic Action for Diverse Industrial Organic Chemicals. Environ. Toxicol. Chem., 14, (9), 1591-1605. doi:10.1002/etc.5620140920. ECOREF#:15031</t>
        </is>
      </c>
    </row>
    <row r="608">
      <c r="A608" t="n">
        <v>87865.0</v>
      </c>
      <c r="B608" t="inlineStr">
        <is>
          <t>2,3,4,5,6-Pentachlorophenol</t>
        </is>
      </c>
      <c r="C608" t="inlineStr">
        <is>
          <t>Technical grade, technical product, technical formulation</t>
        </is>
      </c>
      <c r="D608" t="inlineStr">
        <is>
          <t>Measured</t>
        </is>
      </c>
      <c r="E608" t="inlineStr">
        <is>
          <t>Not coded</t>
        </is>
      </c>
      <c r="F608"/>
      <c r="G608" t="n">
        <v>88.0</v>
      </c>
      <c r="H608"/>
      <c r="I608"/>
      <c r="J608"/>
      <c r="K608"/>
      <c r="L608" t="inlineStr">
        <is>
          <t>Pimephales promelas</t>
        </is>
      </c>
      <c r="M608" t="inlineStr">
        <is>
          <t>Fathead Minnow</t>
        </is>
      </c>
      <c r="N608" t="inlineStr">
        <is>
          <t>Juvenile</t>
        </is>
      </c>
      <c r="O608"/>
      <c r="P608" t="n">
        <v>30.0</v>
      </c>
      <c r="Q608"/>
      <c r="R608"/>
      <c r="S608"/>
      <c r="T608"/>
      <c r="U608" t="inlineStr">
        <is>
          <t>Day(s)</t>
        </is>
      </c>
      <c r="V608" t="inlineStr">
        <is>
          <t>Flow-through</t>
        </is>
      </c>
      <c r="W608" t="inlineStr">
        <is>
          <t>Fresh water</t>
        </is>
      </c>
      <c r="X608" t="inlineStr">
        <is>
          <t>Lab</t>
        </is>
      </c>
      <c r="Y608"/>
      <c r="Z608" t="inlineStr">
        <is>
          <t>Active ingredient</t>
        </is>
      </c>
      <c r="AA608"/>
      <c r="AB608" t="n">
        <v>0.095</v>
      </c>
      <c r="AC608"/>
      <c r="AD608" t="n">
        <v>0.077</v>
      </c>
      <c r="AE608"/>
      <c r="AF608" t="n">
        <v>0.116</v>
      </c>
      <c r="AG608" t="inlineStr">
        <is>
          <t>AI mg/L</t>
        </is>
      </c>
      <c r="AH608"/>
      <c r="AI608"/>
      <c r="AJ608"/>
      <c r="AK608"/>
      <c r="AL608"/>
      <c r="AM608"/>
      <c r="AN608"/>
      <c r="AO608"/>
      <c r="AP608"/>
      <c r="AQ608"/>
      <c r="AR608"/>
      <c r="AS608"/>
      <c r="AT608"/>
      <c r="AU608"/>
      <c r="AV608"/>
      <c r="AW608"/>
      <c r="AX608" t="inlineStr">
        <is>
          <t>Mortality</t>
        </is>
      </c>
      <c r="AY608" t="inlineStr">
        <is>
          <t>Mortality</t>
        </is>
      </c>
      <c r="AZ608" t="inlineStr">
        <is>
          <t>LC50</t>
        </is>
      </c>
      <c r="BA608"/>
      <c r="BB608" t="n">
        <v>4.0</v>
      </c>
      <c r="BC608"/>
      <c r="BD608"/>
      <c r="BE608"/>
      <c r="BF608"/>
      <c r="BG608" t="inlineStr">
        <is>
          <t>Day(s)</t>
        </is>
      </c>
      <c r="BH608" t="inlineStr">
        <is>
          <t>Pure</t>
        </is>
      </c>
      <c r="BI608" t="inlineStr">
        <is>
          <t>DTXSID7021106</t>
        </is>
      </c>
      <c r="BJ608" t="inlineStr">
        <is>
          <t>10.1002/etc.5620040314</t>
        </is>
      </c>
      <c r="BK608"/>
      <c r="BL608"/>
      <c r="BM608"/>
      <c r="BN608"/>
      <c r="BO608"/>
      <c r="BP608"/>
      <c r="BQ608"/>
      <c r="BR608"/>
      <c r="BS608"/>
      <c r="BT608" t="inlineStr">
        <is>
          <t>--</t>
        </is>
      </c>
      <c r="BU608"/>
      <c r="BV608"/>
      <c r="BW608"/>
      <c r="BX608"/>
      <c r="BY608"/>
      <c r="BZ608"/>
      <c r="CA608"/>
      <c r="CB608"/>
      <c r="CC608"/>
      <c r="CD608"/>
      <c r="CE608"/>
      <c r="CF608"/>
      <c r="CG608"/>
      <c r="CH608"/>
      <c r="CI608"/>
      <c r="CJ608"/>
      <c r="CK608" t="inlineStr">
        <is>
          <t>Spehar,R.L., H.P. Nelson, M.J. Swanson, and J.W. Renoos</t>
        </is>
      </c>
      <c r="CL608" t="n">
        <v>10679.0</v>
      </c>
      <c r="CM608" t="inlineStr">
        <is>
          <t>Pentachlorophenol Toxicity to Amphipods and Fathead Minnows at Different Test pH Values</t>
        </is>
      </c>
      <c r="CN608" t="inlineStr">
        <is>
          <t>Environ. Toxicol. Chem.4:389-397</t>
        </is>
      </c>
      <c r="CO608" t="n">
        <v>1985.0</v>
      </c>
      <c r="CP608" t="inlineStr">
        <is>
          <t>Spehar,R.L., H.P. Nelson, M.J. Swanson, and J.W. Renoos (1985). Pentachlorophenol Toxicity to Amphipods and Fathead Minnows at Different Test pH Values. Environ. Toxicol. Chem., 4, 389-397. doi:10.1002/etc.5620040314. ECOREF#:10679</t>
        </is>
      </c>
    </row>
    <row r="609">
      <c r="A609" t="n">
        <v>87865.0</v>
      </c>
      <c r="B609" t="inlineStr">
        <is>
          <t>2,3,4,5,6-Pentachlorophenol</t>
        </is>
      </c>
      <c r="C609"/>
      <c r="D609" t="inlineStr">
        <is>
          <t>Measured</t>
        </is>
      </c>
      <c r="E609" t="inlineStr">
        <is>
          <t>Not coded</t>
        </is>
      </c>
      <c r="F609"/>
      <c r="G609"/>
      <c r="H609"/>
      <c r="I609"/>
      <c r="J609"/>
      <c r="K609"/>
      <c r="L609" t="inlineStr">
        <is>
          <t>Pimephales promelas</t>
        </is>
      </c>
      <c r="M609" t="inlineStr">
        <is>
          <t>Fathead Minnow</t>
        </is>
      </c>
      <c r="N609" t="inlineStr">
        <is>
          <t>Juvenile</t>
        </is>
      </c>
      <c r="O609"/>
      <c r="P609"/>
      <c r="Q609"/>
      <c r="R609" t="n">
        <v>26.0</v>
      </c>
      <c r="S609"/>
      <c r="T609" t="n">
        <v>30.0</v>
      </c>
      <c r="U609" t="inlineStr">
        <is>
          <t>Day(s)</t>
        </is>
      </c>
      <c r="V609" t="inlineStr">
        <is>
          <t>Flow-through</t>
        </is>
      </c>
      <c r="W609" t="inlineStr">
        <is>
          <t>Fresh water</t>
        </is>
      </c>
      <c r="X609" t="inlineStr">
        <is>
          <t>Lab</t>
        </is>
      </c>
      <c r="Y609"/>
      <c r="Z609" t="inlineStr">
        <is>
          <t>Active ingredient</t>
        </is>
      </c>
      <c r="AA609"/>
      <c r="AB609" t="n">
        <v>0.51</v>
      </c>
      <c r="AC609"/>
      <c r="AD609" t="n">
        <v>0.43</v>
      </c>
      <c r="AE609"/>
      <c r="AF609" t="n">
        <v>0.61</v>
      </c>
      <c r="AG609" t="inlineStr">
        <is>
          <t>AI mg/L</t>
        </is>
      </c>
      <c r="AH609"/>
      <c r="AI609"/>
      <c r="AJ609"/>
      <c r="AK609"/>
      <c r="AL609"/>
      <c r="AM609"/>
      <c r="AN609"/>
      <c r="AO609"/>
      <c r="AP609"/>
      <c r="AQ609"/>
      <c r="AR609"/>
      <c r="AS609"/>
      <c r="AT609"/>
      <c r="AU609"/>
      <c r="AV609"/>
      <c r="AW609"/>
      <c r="AX609" t="inlineStr">
        <is>
          <t>Mortality</t>
        </is>
      </c>
      <c r="AY609" t="inlineStr">
        <is>
          <t>Mortality</t>
        </is>
      </c>
      <c r="AZ609" t="inlineStr">
        <is>
          <t>LC50</t>
        </is>
      </c>
      <c r="BA609"/>
      <c r="BB609" t="n">
        <v>4.0</v>
      </c>
      <c r="BC609"/>
      <c r="BD609"/>
      <c r="BE609"/>
      <c r="BF609"/>
      <c r="BG609" t="inlineStr">
        <is>
          <t>Day(s)</t>
        </is>
      </c>
      <c r="BH609"/>
      <c r="BI609" t="inlineStr">
        <is>
          <t>DTXSID7021106</t>
        </is>
      </c>
      <c r="BJ609" t="inlineStr">
        <is>
          <t>10.1002/etc.5620050605</t>
        </is>
      </c>
      <c r="BK609"/>
      <c r="BL609"/>
      <c r="BM609"/>
      <c r="BN609"/>
      <c r="BO609"/>
      <c r="BP609"/>
      <c r="BQ609"/>
      <c r="BR609"/>
      <c r="BS609"/>
      <c r="BT609" t="inlineStr">
        <is>
          <t>--</t>
        </is>
      </c>
      <c r="BU609"/>
      <c r="BV609"/>
      <c r="BW609"/>
      <c r="BX609"/>
      <c r="BY609"/>
      <c r="BZ609"/>
      <c r="CA609"/>
      <c r="CB609"/>
      <c r="CC609"/>
      <c r="CD609"/>
      <c r="CE609"/>
      <c r="CF609"/>
      <c r="CG609"/>
      <c r="CH609"/>
      <c r="CI609"/>
      <c r="CJ609"/>
      <c r="CK609" t="inlineStr">
        <is>
          <t>Hedtke,S.F., C.W. West, K.N. Allen, T.J. Norberg-King, and D.I. Mount</t>
        </is>
      </c>
      <c r="CL609" t="n">
        <v>11958.0</v>
      </c>
      <c r="CM609" t="inlineStr">
        <is>
          <t>Toxicity of Pentachlorophenol to Aquatic Organisms Under Naturally Varying and Controlled Environmental Conditions</t>
        </is>
      </c>
      <c r="CN609" t="inlineStr">
        <is>
          <t>Environ. Toxicol. Chem.5(6): 531-542</t>
        </is>
      </c>
      <c r="CO609" t="n">
        <v>1986.0</v>
      </c>
      <c r="CP609" t="inlineStr">
        <is>
          <t>Hedtke,S.F., C.W. West, K.N. Allen, T.J. Norberg-King, and D.I. Mount (1986). Toxicity of Pentachlorophenol to Aquatic Organisms Under Naturally Varying and Controlled Environmental Conditions. Environ. Toxicol. Chem., 5, (6), 531-542. doi:10.1002/etc.5620050605. ECOREF#:11958</t>
        </is>
      </c>
    </row>
    <row r="610">
      <c r="A610" t="n">
        <v>87865.0</v>
      </c>
      <c r="B610" t="inlineStr">
        <is>
          <t>2,3,4,5,6-Pentachlorophenol</t>
        </is>
      </c>
      <c r="C610"/>
      <c r="D610" t="inlineStr">
        <is>
          <t>Measured</t>
        </is>
      </c>
      <c r="E610" t="inlineStr">
        <is>
          <t>Not reported</t>
        </is>
      </c>
      <c r="F610"/>
      <c r="G610" t="n">
        <v>99.0</v>
      </c>
      <c r="H610"/>
      <c r="I610"/>
      <c r="J610"/>
      <c r="K610"/>
      <c r="L610" t="inlineStr">
        <is>
          <t>Pimephales promelas</t>
        </is>
      </c>
      <c r="M610" t="inlineStr">
        <is>
          <t>Fathead Minnow</t>
        </is>
      </c>
      <c r="N610"/>
      <c r="O610"/>
      <c r="P610" t="n">
        <v>32.0</v>
      </c>
      <c r="Q610"/>
      <c r="R610"/>
      <c r="S610"/>
      <c r="T610"/>
      <c r="U610" t="inlineStr">
        <is>
          <t>Day(s)</t>
        </is>
      </c>
      <c r="V610" t="inlineStr">
        <is>
          <t>Flow-through</t>
        </is>
      </c>
      <c r="W610" t="inlineStr">
        <is>
          <t>Fresh water</t>
        </is>
      </c>
      <c r="X610" t="inlineStr">
        <is>
          <t>Lab</t>
        </is>
      </c>
      <c r="Y610"/>
      <c r="Z610" t="inlineStr">
        <is>
          <t>Active ingredient</t>
        </is>
      </c>
      <c r="AA610"/>
      <c r="AB610" t="n">
        <v>0.35</v>
      </c>
      <c r="AC610"/>
      <c r="AD610" t="n">
        <v>0.31</v>
      </c>
      <c r="AE610"/>
      <c r="AF610" t="n">
        <v>0.39</v>
      </c>
      <c r="AG610" t="inlineStr">
        <is>
          <t>AI mg/L</t>
        </is>
      </c>
      <c r="AH610"/>
      <c r="AI610"/>
      <c r="AJ610"/>
      <c r="AK610"/>
      <c r="AL610"/>
      <c r="AM610"/>
      <c r="AN610"/>
      <c r="AO610"/>
      <c r="AP610"/>
      <c r="AQ610"/>
      <c r="AR610"/>
      <c r="AS610"/>
      <c r="AT610"/>
      <c r="AU610"/>
      <c r="AV610"/>
      <c r="AW610"/>
      <c r="AX610" t="inlineStr">
        <is>
          <t>Mortality</t>
        </is>
      </c>
      <c r="AY610" t="inlineStr">
        <is>
          <t>Mortality</t>
        </is>
      </c>
      <c r="AZ610" t="inlineStr">
        <is>
          <t>LC50</t>
        </is>
      </c>
      <c r="BA610"/>
      <c r="BB610" t="n">
        <v>4.0</v>
      </c>
      <c r="BC610"/>
      <c r="BD610"/>
      <c r="BE610"/>
      <c r="BF610"/>
      <c r="BG610" t="inlineStr">
        <is>
          <t>Day(s)</t>
        </is>
      </c>
      <c r="BH610"/>
      <c r="BI610" t="inlineStr">
        <is>
          <t>DTXSID7021106</t>
        </is>
      </c>
      <c r="BJ610"/>
      <c r="BK610"/>
      <c r="BL610" t="inlineStr">
        <is>
          <t>Acute</t>
        </is>
      </c>
      <c r="BM610"/>
      <c r="BN610"/>
      <c r="BO610"/>
      <c r="BP610"/>
      <c r="BQ610"/>
      <c r="BR610"/>
      <c r="BS610"/>
      <c r="BT610" t="inlineStr">
        <is>
          <t>--</t>
        </is>
      </c>
      <c r="BU610"/>
      <c r="BV610"/>
      <c r="BW610"/>
      <c r="BX610"/>
      <c r="BY610"/>
      <c r="BZ610"/>
      <c r="CA610"/>
      <c r="CB610"/>
      <c r="CC610"/>
      <c r="CD610"/>
      <c r="CE610"/>
      <c r="CF610"/>
      <c r="CG610"/>
      <c r="CH610"/>
      <c r="CI610"/>
      <c r="CJ610" t="inlineStr">
        <is>
          <t xml:space="preserve">SOURCE/US EPA ENVIRONMENTAL RESEARCH LABORATORY DULUTH AND THE UNIVERSITY OF WISCONSIN SUPERIOR//MEDIA/FILTERED LAKE SUPERIOR WATER OR DECHLORINATED CITY OF SUPERIOR WISCONSIN WATER//   </t>
        </is>
      </c>
      <c r="CK610" t="inlineStr">
        <is>
          <t>Geiger,D.L., C.E. Northcott, D.J. Call, and L.T. Brooke</t>
        </is>
      </c>
      <c r="CL610" t="n">
        <v>12447.0</v>
      </c>
      <c r="CM610" t="inlineStr">
        <is>
          <t>Acute Toxicities of Organic Chemicals to Fathead Minnows (Pimephales promelas), Volume II</t>
        </is>
      </c>
      <c r="CN610" t="inlineStr">
        <is>
          <t>Center for Lake Superior Environmental Studies, University of Wisconsin, Superior, WI:326 p.</t>
        </is>
      </c>
      <c r="CO610" t="n">
        <v>1985.0</v>
      </c>
      <c r="CP610" t="inlineStr">
        <is>
          <t>Geiger,D.L., C.E. Northcott, D.J. Call, and L.T. Brooke (1985). Acute Toxicities of Organic Chemicals to Fathead Minnows (Pimephales promelas), Volume II. Center for Lake Superior Environmental Studies, University of Wisconsin, Superior, WI, 326 p. ECOREF#:12447</t>
        </is>
      </c>
    </row>
    <row r="611">
      <c r="A611" t="n">
        <v>87865.0</v>
      </c>
      <c r="B611" t="inlineStr">
        <is>
          <t>2,3,4,5,6-Pentachlorophenol</t>
        </is>
      </c>
      <c r="C611"/>
      <c r="D611" t="inlineStr">
        <is>
          <t>Measured</t>
        </is>
      </c>
      <c r="E611" t="inlineStr">
        <is>
          <t>Not coded</t>
        </is>
      </c>
      <c r="F611"/>
      <c r="G611" t="n">
        <v>99.0</v>
      </c>
      <c r="H611"/>
      <c r="I611"/>
      <c r="J611"/>
      <c r="K611"/>
      <c r="L611" t="inlineStr">
        <is>
          <t>Pimephales promelas</t>
        </is>
      </c>
      <c r="M611" t="inlineStr">
        <is>
          <t>Fathead Minnow</t>
        </is>
      </c>
      <c r="N611"/>
      <c r="O611"/>
      <c r="P611" t="n">
        <v>40.0</v>
      </c>
      <c r="Q611"/>
      <c r="R611"/>
      <c r="S611"/>
      <c r="T611"/>
      <c r="U611" t="inlineStr">
        <is>
          <t>Day(s)</t>
        </is>
      </c>
      <c r="V611" t="inlineStr">
        <is>
          <t>Flow-through</t>
        </is>
      </c>
      <c r="W611" t="inlineStr">
        <is>
          <t>Fresh water</t>
        </is>
      </c>
      <c r="X611" t="inlineStr">
        <is>
          <t>Lab</t>
        </is>
      </c>
      <c r="Y611"/>
      <c r="Z611" t="inlineStr">
        <is>
          <t>Active ingredient</t>
        </is>
      </c>
      <c r="AA611"/>
      <c r="AB611" t="n">
        <v>0.47</v>
      </c>
      <c r="AC611"/>
      <c r="AD611"/>
      <c r="AE611"/>
      <c r="AF611"/>
      <c r="AG611" t="inlineStr">
        <is>
          <t>AI mg/L</t>
        </is>
      </c>
      <c r="AH611"/>
      <c r="AI611"/>
      <c r="AJ611"/>
      <c r="AK611"/>
      <c r="AL611"/>
      <c r="AM611"/>
      <c r="AN611"/>
      <c r="AO611"/>
      <c r="AP611"/>
      <c r="AQ611"/>
      <c r="AR611"/>
      <c r="AS611"/>
      <c r="AT611"/>
      <c r="AU611"/>
      <c r="AV611"/>
      <c r="AW611"/>
      <c r="AX611" t="inlineStr">
        <is>
          <t>Mortality</t>
        </is>
      </c>
      <c r="AY611" t="inlineStr">
        <is>
          <t>Mortality</t>
        </is>
      </c>
      <c r="AZ611" t="inlineStr">
        <is>
          <t>LC50</t>
        </is>
      </c>
      <c r="BA611"/>
      <c r="BB611" t="n">
        <v>4.0</v>
      </c>
      <c r="BC611"/>
      <c r="BD611"/>
      <c r="BE611"/>
      <c r="BF611"/>
      <c r="BG611" t="inlineStr">
        <is>
          <t>Day(s)</t>
        </is>
      </c>
      <c r="BH611" t="inlineStr">
        <is>
          <t>Purified</t>
        </is>
      </c>
      <c r="BI611" t="inlineStr">
        <is>
          <t>DTXSID7021106</t>
        </is>
      </c>
      <c r="BJ611"/>
      <c r="BK611"/>
      <c r="BL611"/>
      <c r="BM611"/>
      <c r="BN611"/>
      <c r="BO611"/>
      <c r="BP611"/>
      <c r="BQ611"/>
      <c r="BR611"/>
      <c r="BS611"/>
      <c r="BT611" t="inlineStr">
        <is>
          <t>--</t>
        </is>
      </c>
      <c r="BU611"/>
      <c r="BV611"/>
      <c r="BW611"/>
      <c r="BX611"/>
      <c r="BY611"/>
      <c r="BZ611"/>
      <c r="CA611"/>
      <c r="CB611"/>
      <c r="CC611"/>
      <c r="CD611"/>
      <c r="CE611"/>
      <c r="CF611"/>
      <c r="CG611"/>
      <c r="CH611"/>
      <c r="CI611" t="inlineStr">
        <is>
          <t xml:space="preserve"> CARRIER/ACETONE &lt; 0.05 ML/L// CONTR/SOLV// HARD,ALK,PH/ DILUTION WATER// CONC/NOM CONC RPTD// </t>
        </is>
      </c>
      <c r="CJ611" t="inlineStr">
        <is>
          <t xml:space="preserve">   CARRIER/ACETONE &lt; 0.05 ML/L// CONTR/SOLV// HARD,ALK,PH/ DILUTION WATER// CONC/NOM CONC RPTD// </t>
        </is>
      </c>
      <c r="CK611" t="inlineStr">
        <is>
          <t>Cleveland,L., D.R. Buckler, F.L. Mayer, and D.R. Branson</t>
        </is>
      </c>
      <c r="CL611" t="n">
        <v>15155.0</v>
      </c>
      <c r="CM611" t="inlineStr">
        <is>
          <t>Toxicity of Three Preparations of Pentachlorophenol to Fathead Minnows - a Comparative Study</t>
        </is>
      </c>
      <c r="CN611" t="inlineStr">
        <is>
          <t>Environ. Toxicol. Chem.1(3): 205-212</t>
        </is>
      </c>
      <c r="CO611" t="n">
        <v>1982.0</v>
      </c>
      <c r="CP611" t="inlineStr">
        <is>
          <t>Cleveland,L., D.R. Buckler, F.L. Mayer, and D.R. Branson (1982). Toxicity of Three Preparations of Pentachlorophenol to Fathead Minnows - a Comparative Study. Environ. Toxicol. Chem., 1, (3), 205-212. ECOREF#:15155</t>
        </is>
      </c>
    </row>
    <row r="612">
      <c r="A612" t="n">
        <v>87865.0</v>
      </c>
      <c r="B612" t="inlineStr">
        <is>
          <t>2,3,4,5,6-Pentachlorophenol</t>
        </is>
      </c>
      <c r="C612"/>
      <c r="D612" t="inlineStr">
        <is>
          <t>Measured</t>
        </is>
      </c>
      <c r="E612" t="inlineStr">
        <is>
          <t>Not coded</t>
        </is>
      </c>
      <c r="F612"/>
      <c r="G612"/>
      <c r="H612"/>
      <c r="I612"/>
      <c r="J612"/>
      <c r="K612"/>
      <c r="L612" t="inlineStr">
        <is>
          <t>Pimephales promelas</t>
        </is>
      </c>
      <c r="M612" t="inlineStr">
        <is>
          <t>Fathead Minnow</t>
        </is>
      </c>
      <c r="N612"/>
      <c r="O612"/>
      <c r="P612"/>
      <c r="Q612"/>
      <c r="R612" t="n">
        <v>30.0</v>
      </c>
      <c r="S612"/>
      <c r="T612" t="n">
        <v>35.0</v>
      </c>
      <c r="U612" t="inlineStr">
        <is>
          <t>Day(s)</t>
        </is>
      </c>
      <c r="V612" t="inlineStr">
        <is>
          <t>Flow-through</t>
        </is>
      </c>
      <c r="W612" t="inlineStr">
        <is>
          <t>Fresh water</t>
        </is>
      </c>
      <c r="X612" t="inlineStr">
        <is>
          <t>Lab</t>
        </is>
      </c>
      <c r="Y612"/>
      <c r="Z612" t="inlineStr">
        <is>
          <t>Active ingredient</t>
        </is>
      </c>
      <c r="AA612"/>
      <c r="AB612" t="n">
        <v>0.22</v>
      </c>
      <c r="AC612"/>
      <c r="AD612" t="n">
        <v>0.21</v>
      </c>
      <c r="AE612"/>
      <c r="AF612" t="n">
        <v>0.23</v>
      </c>
      <c r="AG612" t="inlineStr">
        <is>
          <t>AI mg/L</t>
        </is>
      </c>
      <c r="AH612"/>
      <c r="AI612"/>
      <c r="AJ612"/>
      <c r="AK612"/>
      <c r="AL612"/>
      <c r="AM612"/>
      <c r="AN612"/>
      <c r="AO612"/>
      <c r="AP612"/>
      <c r="AQ612"/>
      <c r="AR612"/>
      <c r="AS612"/>
      <c r="AT612"/>
      <c r="AU612"/>
      <c r="AV612"/>
      <c r="AW612"/>
      <c r="AX612" t="inlineStr">
        <is>
          <t>Mortality</t>
        </is>
      </c>
      <c r="AY612" t="inlineStr">
        <is>
          <t>Mortality</t>
        </is>
      </c>
      <c r="AZ612" t="inlineStr">
        <is>
          <t>LC50</t>
        </is>
      </c>
      <c r="BA612"/>
      <c r="BB612" t="n">
        <v>4.0</v>
      </c>
      <c r="BC612"/>
      <c r="BD612"/>
      <c r="BE612"/>
      <c r="BF612"/>
      <c r="BG612" t="inlineStr">
        <is>
          <t>Day(s)</t>
        </is>
      </c>
      <c r="BH612"/>
      <c r="BI612" t="inlineStr">
        <is>
          <t>DTXSID7021106</t>
        </is>
      </c>
      <c r="BJ612" t="inlineStr">
        <is>
          <t>10.1007/BF01622141</t>
        </is>
      </c>
      <c r="BK612"/>
      <c r="BL612"/>
      <c r="BM612"/>
      <c r="BN612"/>
      <c r="BO612"/>
      <c r="BP612"/>
      <c r="BQ612"/>
      <c r="BR612"/>
      <c r="BS612"/>
      <c r="BT612" t="inlineStr">
        <is>
          <t>--</t>
        </is>
      </c>
      <c r="BU612"/>
      <c r="BV612"/>
      <c r="BW612"/>
      <c r="BX612"/>
      <c r="BY612"/>
      <c r="BZ612"/>
      <c r="CA612"/>
      <c r="CB612"/>
      <c r="CC612"/>
      <c r="CD612"/>
      <c r="CE612"/>
      <c r="CF612"/>
      <c r="CG612"/>
      <c r="CH612"/>
      <c r="CI612" t="inlineStr">
        <is>
          <t xml:space="preserve"> CONTR/FOLLOWED EPA STANDARD METHODS// NAOH ADDED TO STOCK BOTTLE// </t>
        </is>
      </c>
      <c r="CJ612" t="inlineStr">
        <is>
          <t xml:space="preserve">   CONTR/FOLLOWED EPA STANDARD METHODS// NAOH ADDED TO STOCK BOTTLE// </t>
        </is>
      </c>
      <c r="CK612" t="inlineStr">
        <is>
          <t>Phipps,G.L., G.W. Holcombe, and J.T. Fiandt</t>
        </is>
      </c>
      <c r="CL612" t="n">
        <v>2189.0</v>
      </c>
      <c r="CM612" t="inlineStr">
        <is>
          <t>Acute Toxicity of Phenol and Substituted Phenols to the Fathead Minnow</t>
        </is>
      </c>
      <c r="CN612" t="inlineStr">
        <is>
          <t>Bull. Environ. Contam. Toxicol.26(5): 585-593</t>
        </is>
      </c>
      <c r="CO612" t="n">
        <v>1981.0</v>
      </c>
      <c r="CP612" t="inlineStr">
        <is>
          <t>Phipps,G.L., G.W. Holcombe, and J.T. Fiandt (1981). Acute Toxicity of Phenol and Substituted Phenols to the Fathead Minnow. Bull. Environ. Contam. Toxicol., 26, (5), 585-593. doi:10.1007/BF01622141. ECOREF#:2189</t>
        </is>
      </c>
    </row>
    <row r="613">
      <c r="A613" t="n">
        <v>87865.0</v>
      </c>
      <c r="B613" t="inlineStr">
        <is>
          <t>2,3,4,5,6-Pentachlorophenol</t>
        </is>
      </c>
      <c r="C613"/>
      <c r="D613" t="inlineStr">
        <is>
          <t>Measured</t>
        </is>
      </c>
      <c r="E613" t="inlineStr">
        <is>
          <t>Not coded</t>
        </is>
      </c>
      <c r="F613"/>
      <c r="G613"/>
      <c r="H613"/>
      <c r="I613"/>
      <c r="J613"/>
      <c r="K613"/>
      <c r="L613" t="inlineStr">
        <is>
          <t>Pimephales promelas</t>
        </is>
      </c>
      <c r="M613" t="inlineStr">
        <is>
          <t>Fathead Minnow</t>
        </is>
      </c>
      <c r="N613"/>
      <c r="O613"/>
      <c r="P613"/>
      <c r="Q613"/>
      <c r="R613"/>
      <c r="S613"/>
      <c r="T613"/>
      <c r="U613"/>
      <c r="V613" t="inlineStr">
        <is>
          <t>Flow-through</t>
        </is>
      </c>
      <c r="W613" t="inlineStr">
        <is>
          <t>Fresh water</t>
        </is>
      </c>
      <c r="X613" t="inlineStr">
        <is>
          <t>Lab</t>
        </is>
      </c>
      <c r="Y613"/>
      <c r="Z613" t="inlineStr">
        <is>
          <t>Active ingredient</t>
        </is>
      </c>
      <c r="AA613"/>
      <c r="AB613" t="n">
        <v>0.233</v>
      </c>
      <c r="AC613"/>
      <c r="AD613"/>
      <c r="AE613"/>
      <c r="AF613"/>
      <c r="AG613" t="inlineStr">
        <is>
          <t>AI mg/L</t>
        </is>
      </c>
      <c r="AH613"/>
      <c r="AI613"/>
      <c r="AJ613"/>
      <c r="AK613"/>
      <c r="AL613"/>
      <c r="AM613"/>
      <c r="AN613"/>
      <c r="AO613"/>
      <c r="AP613"/>
      <c r="AQ613"/>
      <c r="AR613"/>
      <c r="AS613"/>
      <c r="AT613"/>
      <c r="AU613"/>
      <c r="AV613"/>
      <c r="AW613"/>
      <c r="AX613" t="inlineStr">
        <is>
          <t>Mortality</t>
        </is>
      </c>
      <c r="AY613" t="inlineStr">
        <is>
          <t>Mortality</t>
        </is>
      </c>
      <c r="AZ613" t="inlineStr">
        <is>
          <t>LC50</t>
        </is>
      </c>
      <c r="BA613"/>
      <c r="BB613" t="n">
        <v>4.0</v>
      </c>
      <c r="BC613"/>
      <c r="BD613"/>
      <c r="BE613"/>
      <c r="BF613"/>
      <c r="BG613" t="inlineStr">
        <is>
          <t>Day(s)</t>
        </is>
      </c>
      <c r="BH613"/>
      <c r="BI613" t="inlineStr">
        <is>
          <t>DTXSID7021106</t>
        </is>
      </c>
      <c r="BJ613" t="inlineStr">
        <is>
          <t>10.1016/0143-1471(85)90073-X</t>
        </is>
      </c>
      <c r="BK613"/>
      <c r="BL613"/>
      <c r="BM613"/>
      <c r="BN613"/>
      <c r="BO613"/>
      <c r="BP613"/>
      <c r="BQ613"/>
      <c r="BR613"/>
      <c r="BS613"/>
      <c r="BT613" t="inlineStr">
        <is>
          <t>--</t>
        </is>
      </c>
      <c r="BU613"/>
      <c r="BV613"/>
      <c r="BW613"/>
      <c r="BX613"/>
      <c r="BY613"/>
      <c r="BZ613"/>
      <c r="CA613"/>
      <c r="CB613"/>
      <c r="CC613"/>
      <c r="CD613"/>
      <c r="CE613"/>
      <c r="CF613"/>
      <c r="CG613"/>
      <c r="CH613"/>
      <c r="CI613"/>
      <c r="CJ613"/>
      <c r="CK613" t="inlineStr">
        <is>
          <t>Phipps,G.L., and G.W. Holcombe</t>
        </is>
      </c>
      <c r="CL613" t="n">
        <v>10775.0</v>
      </c>
      <c r="CM613" t="inlineStr">
        <is>
          <t>A Method for Aquatic Multiple Species Toxicant Testing: Acute Toxicity of 10 Chemicals to 5 Vertebrates and 2 Invertebrates</t>
        </is>
      </c>
      <c r="CN613" t="inlineStr">
        <is>
          <t>Environ. Pollut. A.38(2): 141-157</t>
        </is>
      </c>
      <c r="CO613" t="n">
        <v>1985.0</v>
      </c>
      <c r="CP613" t="inlineStr">
        <is>
          <t>Phipps,G.L., and G.W. Holcombe (1985). A Method for Aquatic Multiple Species Toxicant Testing: Acute Toxicity of 10 Chemicals to 5 Vertebrates and 2 Invertebrates. Environ. Pollut. A., 38, (2), 141-157. doi:10.1016/0143-1471(85)90073-X. ECOREF#:10775</t>
        </is>
      </c>
    </row>
    <row r="614">
      <c r="A614" t="n">
        <v>87865.0</v>
      </c>
      <c r="B614" t="inlineStr">
        <is>
          <t>2,3,4,5,6-Pentachlorophenol</t>
        </is>
      </c>
      <c r="C614"/>
      <c r="D614" t="inlineStr">
        <is>
          <t>Measured</t>
        </is>
      </c>
      <c r="E614" t="inlineStr">
        <is>
          <t>Not coded</t>
        </is>
      </c>
      <c r="F614"/>
      <c r="G614" t="n">
        <v>88.0</v>
      </c>
      <c r="H614"/>
      <c r="I614"/>
      <c r="J614"/>
      <c r="K614"/>
      <c r="L614" t="inlineStr">
        <is>
          <t>Pimephales promelas</t>
        </is>
      </c>
      <c r="M614" t="inlineStr">
        <is>
          <t>Fathead Minnow</t>
        </is>
      </c>
      <c r="N614"/>
      <c r="O614"/>
      <c r="P614" t="n">
        <v>30.0</v>
      </c>
      <c r="Q614"/>
      <c r="R614"/>
      <c r="S614"/>
      <c r="T614"/>
      <c r="U614" t="inlineStr">
        <is>
          <t>Day(s)</t>
        </is>
      </c>
      <c r="V614" t="inlineStr">
        <is>
          <t>Flow-through</t>
        </is>
      </c>
      <c r="W614" t="inlineStr">
        <is>
          <t>Fresh water</t>
        </is>
      </c>
      <c r="X614" t="inlineStr">
        <is>
          <t>Lab</t>
        </is>
      </c>
      <c r="Y614"/>
      <c r="Z614" t="inlineStr">
        <is>
          <t>Active ingredient</t>
        </is>
      </c>
      <c r="AA614"/>
      <c r="AB614" t="n">
        <v>0.222</v>
      </c>
      <c r="AC614"/>
      <c r="AD614" t="n">
        <v>0.173</v>
      </c>
      <c r="AE614"/>
      <c r="AF614" t="n">
        <v>0.286</v>
      </c>
      <c r="AG614" t="inlineStr">
        <is>
          <t>AI mg/L</t>
        </is>
      </c>
      <c r="AH614"/>
      <c r="AI614"/>
      <c r="AJ614"/>
      <c r="AK614"/>
      <c r="AL614"/>
      <c r="AM614"/>
      <c r="AN614"/>
      <c r="AO614"/>
      <c r="AP614"/>
      <c r="AQ614"/>
      <c r="AR614"/>
      <c r="AS614"/>
      <c r="AT614"/>
      <c r="AU614"/>
      <c r="AV614"/>
      <c r="AW614"/>
      <c r="AX614" t="inlineStr">
        <is>
          <t>Mortality</t>
        </is>
      </c>
      <c r="AY614" t="inlineStr">
        <is>
          <t>Mortality</t>
        </is>
      </c>
      <c r="AZ614" t="inlineStr">
        <is>
          <t>LC50</t>
        </is>
      </c>
      <c r="BA614"/>
      <c r="BB614" t="n">
        <v>4.0</v>
      </c>
      <c r="BC614"/>
      <c r="BD614"/>
      <c r="BE614"/>
      <c r="BF614"/>
      <c r="BG614" t="inlineStr">
        <is>
          <t>Day(s)</t>
        </is>
      </c>
      <c r="BH614" t="inlineStr">
        <is>
          <t>Pure</t>
        </is>
      </c>
      <c r="BI614" t="inlineStr">
        <is>
          <t>DTXSID7021106</t>
        </is>
      </c>
      <c r="BJ614"/>
      <c r="BK614"/>
      <c r="BL614"/>
      <c r="BM614"/>
      <c r="BN614"/>
      <c r="BO614"/>
      <c r="BP614"/>
      <c r="BQ614"/>
      <c r="BR614"/>
      <c r="BS614"/>
      <c r="BT614" t="inlineStr">
        <is>
          <t>--</t>
        </is>
      </c>
      <c r="BU614"/>
      <c r="BV614"/>
      <c r="BW614"/>
      <c r="BX614"/>
      <c r="BY614"/>
      <c r="BZ614"/>
      <c r="CA614"/>
      <c r="CB614"/>
      <c r="CC614"/>
      <c r="CD614"/>
      <c r="CE614"/>
      <c r="CF614"/>
      <c r="CG614"/>
      <c r="CH614"/>
      <c r="CI614" t="inlineStr">
        <is>
          <t xml:space="preserve"> The pH of the test water was approximately 7.5.  Individual lengths and weights of the test fish were not recorded.  No effect or behavioral data were recorded.  The diluter stock solutions were prepared from superstock solutions containing </t>
        </is>
      </c>
      <c r="CJ614" t="inlineStr">
        <is>
          <t xml:space="preserve">   The pH of the test water was approximately 7.5.  Individual lengths and weights of the test fish were not recorded.  No effect or behavioral data were recorded.  The diluter stock solutions were prepared from superstock solutions containing </t>
        </is>
      </c>
      <c r="CK614" t="inlineStr">
        <is>
          <t>Geiger,D.L., L.T. Brooke, and D.J. Call</t>
        </is>
      </c>
      <c r="CL614" t="n">
        <v>3217.0</v>
      </c>
      <c r="CM614" t="inlineStr">
        <is>
          <t>Acute Toxicities of Organic Chemicals to Fathead Minnows (Pimephales promelas), Volume V</t>
        </is>
      </c>
      <c r="CN614" t="inlineStr">
        <is>
          <t>Center for Lake Superior Environmental Studies, University of Wisconsin, Superior, WI:332 p.</t>
        </is>
      </c>
      <c r="CO614" t="n">
        <v>1990.0</v>
      </c>
      <c r="CP614" t="inlineStr">
        <is>
          <t>Geiger,D.L., L.T. Brooke, and D.J. Call (1990). Acute Toxicities of Organic Chemicals to Fathead Minnows (Pimephales promelas), Volume V. Center for Lake Superior Environmental Studies, University of Wisconsin, Superior, WI, 332 p. ECOREF#:3217</t>
        </is>
      </c>
    </row>
    <row r="615">
      <c r="A615" t="n">
        <v>87865.0</v>
      </c>
      <c r="B615" t="inlineStr">
        <is>
          <t>2,3,4,5,6-Pentachlorophenol</t>
        </is>
      </c>
      <c r="C615"/>
      <c r="D615" t="inlineStr">
        <is>
          <t>Unmeasured</t>
        </is>
      </c>
      <c r="E615" t="inlineStr">
        <is>
          <t>Not coded</t>
        </is>
      </c>
      <c r="F615"/>
      <c r="G615" t="n">
        <v>99.0</v>
      </c>
      <c r="H615"/>
      <c r="I615"/>
      <c r="J615"/>
      <c r="K615"/>
      <c r="L615" t="inlineStr">
        <is>
          <t>Pimephales promelas</t>
        </is>
      </c>
      <c r="M615" t="inlineStr">
        <is>
          <t>Fathead Minnow</t>
        </is>
      </c>
      <c r="N615"/>
      <c r="O615"/>
      <c r="P615"/>
      <c r="Q615"/>
      <c r="R615"/>
      <c r="S615"/>
      <c r="T615"/>
      <c r="U615"/>
      <c r="V615" t="inlineStr">
        <is>
          <t>Static</t>
        </is>
      </c>
      <c r="W615" t="inlineStr">
        <is>
          <t>Fresh water</t>
        </is>
      </c>
      <c r="X615" t="inlineStr">
        <is>
          <t>Lab</t>
        </is>
      </c>
      <c r="Y615"/>
      <c r="Z615" t="inlineStr">
        <is>
          <t>Active ingredient</t>
        </is>
      </c>
      <c r="AA615"/>
      <c r="AB615" t="n">
        <v>0.25</v>
      </c>
      <c r="AC615"/>
      <c r="AD615" t="n">
        <v>0.14</v>
      </c>
      <c r="AE615"/>
      <c r="AF615" t="n">
        <v>0.44</v>
      </c>
      <c r="AG615" t="inlineStr">
        <is>
          <t>AI mg/L</t>
        </is>
      </c>
      <c r="AH615"/>
      <c r="AI615"/>
      <c r="AJ615"/>
      <c r="AK615"/>
      <c r="AL615"/>
      <c r="AM615"/>
      <c r="AN615"/>
      <c r="AO615"/>
      <c r="AP615"/>
      <c r="AQ615"/>
      <c r="AR615"/>
      <c r="AS615"/>
      <c r="AT615"/>
      <c r="AU615"/>
      <c r="AV615"/>
      <c r="AW615"/>
      <c r="AX615" t="inlineStr">
        <is>
          <t>Mortality</t>
        </is>
      </c>
      <c r="AY615" t="inlineStr">
        <is>
          <t>Mortality</t>
        </is>
      </c>
      <c r="AZ615" t="inlineStr">
        <is>
          <t>LC50</t>
        </is>
      </c>
      <c r="BA615"/>
      <c r="BB615" t="n">
        <v>4.0</v>
      </c>
      <c r="BC615"/>
      <c r="BD615"/>
      <c r="BE615"/>
      <c r="BF615"/>
      <c r="BG615" t="inlineStr">
        <is>
          <t>Day(s)</t>
        </is>
      </c>
      <c r="BH615" t="inlineStr">
        <is>
          <t>Active ingredient</t>
        </is>
      </c>
      <c r="BI615" t="inlineStr">
        <is>
          <t>DTXSID7021106</t>
        </is>
      </c>
      <c r="BJ615" t="inlineStr">
        <is>
          <t>10.1002/etc.5620201229</t>
        </is>
      </c>
      <c r="BK615"/>
      <c r="BL615"/>
      <c r="BM615"/>
      <c r="BN615"/>
      <c r="BO615"/>
      <c r="BP615"/>
      <c r="BQ615"/>
      <c r="BR615"/>
      <c r="BS615"/>
      <c r="BT615" t="inlineStr">
        <is>
          <t>--</t>
        </is>
      </c>
      <c r="BU615"/>
      <c r="BV615"/>
      <c r="BW615"/>
      <c r="BX615"/>
      <c r="BY615"/>
      <c r="BZ615"/>
      <c r="CA615"/>
      <c r="CB615"/>
      <c r="CC615"/>
      <c r="CD615"/>
      <c r="CE615"/>
      <c r="CF615"/>
      <c r="CG615"/>
      <c r="CH615"/>
      <c r="CI615" t="inlineStr">
        <is>
          <t xml:space="preserve"> CONTR/C,V//</t>
        </is>
      </c>
      <c r="CJ615" t="inlineStr">
        <is>
          <t xml:space="preserve">   CONTR/C,V//</t>
        </is>
      </c>
      <c r="CK615" t="inlineStr">
        <is>
          <t>Sappington,L.C., F.L. Mayer, F.J. Dwyer, D.R. Buckler, J.R. Jones, and M.R. Ellersieck</t>
        </is>
      </c>
      <c r="CL615" t="n">
        <v>65396.0</v>
      </c>
      <c r="CM615" t="inlineStr">
        <is>
          <t>Contaminant Sensitivity of Threatened and Endangered Fishes Compared to Standard Surrogate Species</t>
        </is>
      </c>
      <c r="CN615" t="inlineStr">
        <is>
          <t>Environ. Toxicol. Chem.20(12): 2869-2876</t>
        </is>
      </c>
      <c r="CO615" t="n">
        <v>2001.0</v>
      </c>
      <c r="CP615" t="inlineStr">
        <is>
          <t>Sappington,L.C., F.L. Mayer, F.J. Dwyer, D.R. Buckler, J.R. Jones, and M.R. Ellersieck (2001). Contaminant Sensitivity of Threatened and Endangered Fishes Compared to Standard Surrogate Species. Environ. Toxicol. Chem., 20, (12), 2869-2876. doi:10.1002/etc.5620201229. ECOREF#:65396</t>
        </is>
      </c>
    </row>
    <row r="616">
      <c r="A616" t="n">
        <v>87865.0</v>
      </c>
      <c r="B616" t="inlineStr">
        <is>
          <t>2,3,4,5,6-Pentachlorophenol</t>
        </is>
      </c>
      <c r="C616"/>
      <c r="D616" t="inlineStr">
        <is>
          <t>Measured</t>
        </is>
      </c>
      <c r="E616" t="inlineStr">
        <is>
          <t>Not reported</t>
        </is>
      </c>
      <c r="F616"/>
      <c r="G616" t="n">
        <v>88.0</v>
      </c>
      <c r="H616"/>
      <c r="I616"/>
      <c r="J616"/>
      <c r="K616"/>
      <c r="L616" t="inlineStr">
        <is>
          <t>Pimephales promelas</t>
        </is>
      </c>
      <c r="M616" t="inlineStr">
        <is>
          <t>Fathead Minnow</t>
        </is>
      </c>
      <c r="N616"/>
      <c r="O616"/>
      <c r="P616" t="n">
        <v>44.0</v>
      </c>
      <c r="Q616"/>
      <c r="R616"/>
      <c r="S616"/>
      <c r="T616"/>
      <c r="U616" t="inlineStr">
        <is>
          <t>Day(s)</t>
        </is>
      </c>
      <c r="V616" t="inlineStr">
        <is>
          <t>Flow-through</t>
        </is>
      </c>
      <c r="W616" t="inlineStr">
        <is>
          <t>Fresh water</t>
        </is>
      </c>
      <c r="X616" t="inlineStr">
        <is>
          <t>Lab</t>
        </is>
      </c>
      <c r="Y616"/>
      <c r="Z616" t="inlineStr">
        <is>
          <t>Active ingredient</t>
        </is>
      </c>
      <c r="AA616"/>
      <c r="AB616" t="n">
        <v>0.242</v>
      </c>
      <c r="AC616"/>
      <c r="AD616" t="n">
        <v>0.216</v>
      </c>
      <c r="AE616"/>
      <c r="AF616" t="n">
        <v>0.271</v>
      </c>
      <c r="AG616" t="inlineStr">
        <is>
          <t>AI mg/L</t>
        </is>
      </c>
      <c r="AH616"/>
      <c r="AI616"/>
      <c r="AJ616"/>
      <c r="AK616"/>
      <c r="AL616"/>
      <c r="AM616"/>
      <c r="AN616"/>
      <c r="AO616"/>
      <c r="AP616"/>
      <c r="AQ616"/>
      <c r="AR616"/>
      <c r="AS616"/>
      <c r="AT616"/>
      <c r="AU616"/>
      <c r="AV616"/>
      <c r="AW616"/>
      <c r="AX616" t="inlineStr">
        <is>
          <t>Mortality</t>
        </is>
      </c>
      <c r="AY616" t="inlineStr">
        <is>
          <t>Mortality</t>
        </is>
      </c>
      <c r="AZ616" t="inlineStr">
        <is>
          <t>LC50</t>
        </is>
      </c>
      <c r="BA616"/>
      <c r="BB616" t="n">
        <v>4.0</v>
      </c>
      <c r="BC616"/>
      <c r="BD616"/>
      <c r="BE616"/>
      <c r="BF616"/>
      <c r="BG616" t="inlineStr">
        <is>
          <t>Day(s)</t>
        </is>
      </c>
      <c r="BH616"/>
      <c r="BI616" t="inlineStr">
        <is>
          <t>DTXSID7021106</t>
        </is>
      </c>
      <c r="BJ616"/>
      <c r="BK616"/>
      <c r="BL616" t="inlineStr">
        <is>
          <t>Acute</t>
        </is>
      </c>
      <c r="BM616"/>
      <c r="BN616"/>
      <c r="BO616"/>
      <c r="BP616"/>
      <c r="BQ616"/>
      <c r="BR616"/>
      <c r="BS616"/>
      <c r="BT616" t="inlineStr">
        <is>
          <t>--</t>
        </is>
      </c>
      <c r="BU616"/>
      <c r="BV616"/>
      <c r="BW616"/>
      <c r="BX616"/>
      <c r="BY616"/>
      <c r="BZ616"/>
      <c r="CA616"/>
      <c r="CB616"/>
      <c r="CC616"/>
      <c r="CD616"/>
      <c r="CE616"/>
      <c r="CF616"/>
      <c r="CG616"/>
      <c r="CH616"/>
      <c r="CI616"/>
      <c r="CJ616" t="inlineStr">
        <is>
          <t xml:space="preserve">SOURCE/US EPA ENVIRONMENTAL RESEARCH LABORATORY DULUTH AND THE UNIVERSITY OF WISCONSIN SUPERIOR//MEDIA/FILTERED LAKE SUPERIOR WATER OR DECHLORINATED CITY OF SUPERIOR WISCONSIN WATER//   </t>
        </is>
      </c>
      <c r="CK616" t="inlineStr">
        <is>
          <t>Geiger,D.L., C.E. Northcott, D.J. Call, and L.T. Brooke</t>
        </is>
      </c>
      <c r="CL616" t="n">
        <v>12447.0</v>
      </c>
      <c r="CM616" t="inlineStr">
        <is>
          <t>Acute Toxicities of Organic Chemicals to Fathead Minnows (Pimephales promelas), Volume II</t>
        </is>
      </c>
      <c r="CN616" t="inlineStr">
        <is>
          <t>Center for Lake Superior Environmental Studies, University of Wisconsin, Superior, WI:326 p.</t>
        </is>
      </c>
      <c r="CO616" t="n">
        <v>1985.0</v>
      </c>
      <c r="CP616" t="inlineStr">
        <is>
          <t>Geiger,D.L., C.E. Northcott, D.J. Call, and L.T. Brooke (1985). Acute Toxicities of Organic Chemicals to Fathead Minnows (Pimephales promelas), Volume II. Center for Lake Superior Environmental Studies, University of Wisconsin, Superior, WI, 326 p. ECOREF#:12447</t>
        </is>
      </c>
    </row>
    <row r="617">
      <c r="A617" t="n">
        <v>87865.0</v>
      </c>
      <c r="B617" t="inlineStr">
        <is>
          <t>2,3,4,5,6-Pentachlorophenol</t>
        </is>
      </c>
      <c r="C617"/>
      <c r="D617" t="inlineStr">
        <is>
          <t>Measured</t>
        </is>
      </c>
      <c r="E617" t="inlineStr">
        <is>
          <t>Not coded</t>
        </is>
      </c>
      <c r="F617"/>
      <c r="G617"/>
      <c r="H617"/>
      <c r="I617"/>
      <c r="J617"/>
      <c r="K617"/>
      <c r="L617" t="inlineStr">
        <is>
          <t>Pimephales promelas</t>
        </is>
      </c>
      <c r="M617" t="inlineStr">
        <is>
          <t>Fathead Minnow</t>
        </is>
      </c>
      <c r="N617"/>
      <c r="O617"/>
      <c r="P617"/>
      <c r="Q617"/>
      <c r="R617" t="n">
        <v>30.0</v>
      </c>
      <c r="S617"/>
      <c r="T617" t="n">
        <v>35.0</v>
      </c>
      <c r="U617" t="inlineStr">
        <is>
          <t>Day(s)</t>
        </is>
      </c>
      <c r="V617" t="inlineStr">
        <is>
          <t>Flow-through</t>
        </is>
      </c>
      <c r="W617" t="inlineStr">
        <is>
          <t>Fresh water</t>
        </is>
      </c>
      <c r="X617" t="inlineStr">
        <is>
          <t>Lab</t>
        </is>
      </c>
      <c r="Y617"/>
      <c r="Z617" t="inlineStr">
        <is>
          <t>Active ingredient</t>
        </is>
      </c>
      <c r="AA617"/>
      <c r="AB617" t="n">
        <v>0.23</v>
      </c>
      <c r="AC617"/>
      <c r="AD617" t="n">
        <v>0.21</v>
      </c>
      <c r="AE617"/>
      <c r="AF617" t="n">
        <v>0.23</v>
      </c>
      <c r="AG617" t="inlineStr">
        <is>
          <t>AI mg/L</t>
        </is>
      </c>
      <c r="AH617"/>
      <c r="AI617"/>
      <c r="AJ617"/>
      <c r="AK617"/>
      <c r="AL617"/>
      <c r="AM617"/>
      <c r="AN617"/>
      <c r="AO617"/>
      <c r="AP617"/>
      <c r="AQ617"/>
      <c r="AR617"/>
      <c r="AS617"/>
      <c r="AT617"/>
      <c r="AU617"/>
      <c r="AV617"/>
      <c r="AW617"/>
      <c r="AX617" t="inlineStr">
        <is>
          <t>Mortality</t>
        </is>
      </c>
      <c r="AY617" t="inlineStr">
        <is>
          <t>Mortality</t>
        </is>
      </c>
      <c r="AZ617" t="inlineStr">
        <is>
          <t>LC50</t>
        </is>
      </c>
      <c r="BA617"/>
      <c r="BB617" t="n">
        <v>4.0</v>
      </c>
      <c r="BC617"/>
      <c r="BD617"/>
      <c r="BE617"/>
      <c r="BF617"/>
      <c r="BG617" t="inlineStr">
        <is>
          <t>Day(s)</t>
        </is>
      </c>
      <c r="BH617"/>
      <c r="BI617" t="inlineStr">
        <is>
          <t>DTXSID7021106</t>
        </is>
      </c>
      <c r="BJ617" t="inlineStr">
        <is>
          <t>10.1007/BF01622141</t>
        </is>
      </c>
      <c r="BK617"/>
      <c r="BL617"/>
      <c r="BM617"/>
      <c r="BN617"/>
      <c r="BO617"/>
      <c r="BP617"/>
      <c r="BQ617"/>
      <c r="BR617"/>
      <c r="BS617"/>
      <c r="BT617" t="inlineStr">
        <is>
          <t>--</t>
        </is>
      </c>
      <c r="BU617"/>
      <c r="BV617"/>
      <c r="BW617"/>
      <c r="BX617"/>
      <c r="BY617"/>
      <c r="BZ617"/>
      <c r="CA617"/>
      <c r="CB617"/>
      <c r="CC617"/>
      <c r="CD617"/>
      <c r="CE617"/>
      <c r="CF617"/>
      <c r="CG617"/>
      <c r="CH617"/>
      <c r="CI617" t="inlineStr">
        <is>
          <t xml:space="preserve"> CONTR/FOLLOWED EPA STANDARD METHODS// NAOH ADDED TO STOCK BOTTLE// </t>
        </is>
      </c>
      <c r="CJ617" t="inlineStr">
        <is>
          <t xml:space="preserve">   CONTR/FOLLOWED EPA STANDARD METHODS// NAOH ADDED TO STOCK BOTTLE// </t>
        </is>
      </c>
      <c r="CK617" t="inlineStr">
        <is>
          <t>Phipps,G.L., G.W. Holcombe, and J.T. Fiandt</t>
        </is>
      </c>
      <c r="CL617" t="n">
        <v>2189.0</v>
      </c>
      <c r="CM617" t="inlineStr">
        <is>
          <t>Acute Toxicity of Phenol and Substituted Phenols to the Fathead Minnow</t>
        </is>
      </c>
      <c r="CN617" t="inlineStr">
        <is>
          <t>Bull. Environ. Contam. Toxicol.26(5): 585-593</t>
        </is>
      </c>
      <c r="CO617" t="n">
        <v>1981.0</v>
      </c>
      <c r="CP617" t="inlineStr">
        <is>
          <t>Phipps,G.L., G.W. Holcombe, and J.T. Fiandt (1981). Acute Toxicity of Phenol and Substituted Phenols to the Fathead Minnow. Bull. Environ. Contam. Toxicol., 26, (5), 585-593. doi:10.1007/BF01622141. ECOREF#:2189</t>
        </is>
      </c>
    </row>
    <row r="618">
      <c r="A618" t="n">
        <v>87865.0</v>
      </c>
      <c r="B618" t="inlineStr">
        <is>
          <t>2,3,4,5,6-Pentachlorophenol</t>
        </is>
      </c>
      <c r="C618"/>
      <c r="D618" t="inlineStr">
        <is>
          <t>Measured</t>
        </is>
      </c>
      <c r="E618" t="inlineStr">
        <is>
          <t>Not coded</t>
        </is>
      </c>
      <c r="F618" t="inlineStr">
        <is>
          <t>&gt;=</t>
        </is>
      </c>
      <c r="G618" t="n">
        <v>95.0</v>
      </c>
      <c r="H618"/>
      <c r="I618"/>
      <c r="J618"/>
      <c r="K618"/>
      <c r="L618" t="inlineStr">
        <is>
          <t>Pimephales promelas</t>
        </is>
      </c>
      <c r="M618" t="inlineStr">
        <is>
          <t>Fathead Minnow</t>
        </is>
      </c>
      <c r="N618" t="inlineStr">
        <is>
          <t>Juvenile</t>
        </is>
      </c>
      <c r="O618"/>
      <c r="P618"/>
      <c r="Q618"/>
      <c r="R618" t="n">
        <v>26.0</v>
      </c>
      <c r="S618"/>
      <c r="T618" t="n">
        <v>34.0</v>
      </c>
      <c r="U618" t="inlineStr">
        <is>
          <t>Day(s)</t>
        </is>
      </c>
      <c r="V618" t="inlineStr">
        <is>
          <t>Flow-through</t>
        </is>
      </c>
      <c r="W618" t="inlineStr">
        <is>
          <t>Fresh water</t>
        </is>
      </c>
      <c r="X618" t="inlineStr">
        <is>
          <t>Lab</t>
        </is>
      </c>
      <c r="Y618"/>
      <c r="Z618" t="inlineStr">
        <is>
          <t>Active ingredient</t>
        </is>
      </c>
      <c r="AA618"/>
      <c r="AB618" t="n">
        <v>0.35</v>
      </c>
      <c r="AC618"/>
      <c r="AD618"/>
      <c r="AE618"/>
      <c r="AF618"/>
      <c r="AG618" t="inlineStr">
        <is>
          <t>AI mg/L</t>
        </is>
      </c>
      <c r="AH618"/>
      <c r="AI618"/>
      <c r="AJ618"/>
      <c r="AK618"/>
      <c r="AL618"/>
      <c r="AM618"/>
      <c r="AN618"/>
      <c r="AO618"/>
      <c r="AP618"/>
      <c r="AQ618"/>
      <c r="AR618"/>
      <c r="AS618"/>
      <c r="AT618"/>
      <c r="AU618"/>
      <c r="AV618"/>
      <c r="AW618"/>
      <c r="AX618" t="inlineStr">
        <is>
          <t>Mortality</t>
        </is>
      </c>
      <c r="AY618" t="inlineStr">
        <is>
          <t>Mortality</t>
        </is>
      </c>
      <c r="AZ618" t="inlineStr">
        <is>
          <t>LC50</t>
        </is>
      </c>
      <c r="BA618"/>
      <c r="BB618" t="n">
        <v>4.0</v>
      </c>
      <c r="BC618"/>
      <c r="BD618"/>
      <c r="BE618"/>
      <c r="BF618"/>
      <c r="BG618" t="inlineStr">
        <is>
          <t>Day(s)</t>
        </is>
      </c>
      <c r="BH618" t="inlineStr">
        <is>
          <t>Pure</t>
        </is>
      </c>
      <c r="BI618" t="inlineStr">
        <is>
          <t>DTXSID7021106</t>
        </is>
      </c>
      <c r="BJ618" t="inlineStr">
        <is>
          <t>10.1002/etc.5620140920</t>
        </is>
      </c>
      <c r="BK618"/>
      <c r="BL618"/>
      <c r="BM618"/>
      <c r="BN618"/>
      <c r="BO618"/>
      <c r="BP618"/>
      <c r="BQ618"/>
      <c r="BR618"/>
      <c r="BS618"/>
      <c r="BT618" t="inlineStr">
        <is>
          <t>--</t>
        </is>
      </c>
      <c r="BU618"/>
      <c r="BV618"/>
      <c r="BW618"/>
      <c r="BX618"/>
      <c r="BY618"/>
      <c r="BZ618"/>
      <c r="CA618"/>
      <c r="CB618"/>
      <c r="CC618"/>
      <c r="CD618"/>
      <c r="CE618"/>
      <c r="CF618"/>
      <c r="CG618"/>
      <c r="CH618"/>
      <c r="CI618"/>
      <c r="CJ618"/>
      <c r="CK618" t="inlineStr">
        <is>
          <t>Broderius,S.J., M.D. Kahl, and M.D. Hoglund</t>
        </is>
      </c>
      <c r="CL618" t="n">
        <v>15031.0</v>
      </c>
      <c r="CM618" t="inlineStr">
        <is>
          <t>Use of Joint Toxic Response to Define the Primary Mode of Toxic Action for Diverse Industrial Organic Chemicals</t>
        </is>
      </c>
      <c r="CN618" t="inlineStr">
        <is>
          <t>Environ. Toxicol. Chem.14(9): 1591-1605</t>
        </is>
      </c>
      <c r="CO618" t="n">
        <v>1995.0</v>
      </c>
      <c r="CP618" t="inlineStr">
        <is>
          <t>Broderius,S.J., M.D. Kahl, and M.D. Hoglund (1995). Use of Joint Toxic Response to Define the Primary Mode of Toxic Action for Diverse Industrial Organic Chemicals. Environ. Toxicol. Chem., 14, (9), 1591-1605. doi:10.1002/etc.5620140920. ECOREF#:15031</t>
        </is>
      </c>
    </row>
    <row r="619">
      <c r="A619" t="n">
        <v>87865.0</v>
      </c>
      <c r="B619" t="inlineStr">
        <is>
          <t>2,3,4,5,6-Pentachlorophenol</t>
        </is>
      </c>
      <c r="C619"/>
      <c r="D619" t="inlineStr">
        <is>
          <t>Measured</t>
        </is>
      </c>
      <c r="E619" t="inlineStr">
        <is>
          <t>Not coded</t>
        </is>
      </c>
      <c r="F619"/>
      <c r="G619"/>
      <c r="H619"/>
      <c r="I619"/>
      <c r="J619"/>
      <c r="K619"/>
      <c r="L619" t="inlineStr">
        <is>
          <t>Pimephales promelas</t>
        </is>
      </c>
      <c r="M619" t="inlineStr">
        <is>
          <t>Fathead Minnow</t>
        </is>
      </c>
      <c r="N619"/>
      <c r="O619"/>
      <c r="P619"/>
      <c r="Q619"/>
      <c r="R619"/>
      <c r="S619"/>
      <c r="T619"/>
      <c r="U619"/>
      <c r="V619" t="inlineStr">
        <is>
          <t>Flow-through</t>
        </is>
      </c>
      <c r="W619" t="inlineStr">
        <is>
          <t>Fresh water</t>
        </is>
      </c>
      <c r="X619" t="inlineStr">
        <is>
          <t>Lab</t>
        </is>
      </c>
      <c r="Y619"/>
      <c r="Z619" t="inlineStr">
        <is>
          <t>Active ingredient</t>
        </is>
      </c>
      <c r="AA619"/>
      <c r="AB619" t="n">
        <v>0.244</v>
      </c>
      <c r="AC619"/>
      <c r="AD619" t="n">
        <v>0.218</v>
      </c>
      <c r="AE619"/>
      <c r="AF619" t="n">
        <v>0.273</v>
      </c>
      <c r="AG619" t="inlineStr">
        <is>
          <t>AI mg/L</t>
        </is>
      </c>
      <c r="AH619"/>
      <c r="AI619"/>
      <c r="AJ619"/>
      <c r="AK619"/>
      <c r="AL619"/>
      <c r="AM619"/>
      <c r="AN619"/>
      <c r="AO619"/>
      <c r="AP619"/>
      <c r="AQ619"/>
      <c r="AR619"/>
      <c r="AS619"/>
      <c r="AT619"/>
      <c r="AU619"/>
      <c r="AV619"/>
      <c r="AW619"/>
      <c r="AX619" t="inlineStr">
        <is>
          <t>Mortality</t>
        </is>
      </c>
      <c r="AY619" t="inlineStr">
        <is>
          <t>Mortality</t>
        </is>
      </c>
      <c r="AZ619" t="inlineStr">
        <is>
          <t>LC50</t>
        </is>
      </c>
      <c r="BA619"/>
      <c r="BB619" t="n">
        <v>4.0</v>
      </c>
      <c r="BC619"/>
      <c r="BD619"/>
      <c r="BE619"/>
      <c r="BF619"/>
      <c r="BG619" t="inlineStr">
        <is>
          <t>Day(s)</t>
        </is>
      </c>
      <c r="BH619"/>
      <c r="BI619" t="inlineStr">
        <is>
          <t>DTXSID7021106</t>
        </is>
      </c>
      <c r="BJ619" t="inlineStr">
        <is>
          <t>10.1016/0143-1471(85)90073-X</t>
        </is>
      </c>
      <c r="BK619"/>
      <c r="BL619"/>
      <c r="BM619"/>
      <c r="BN619"/>
      <c r="BO619"/>
      <c r="BP619"/>
      <c r="BQ619"/>
      <c r="BR619"/>
      <c r="BS619"/>
      <c r="BT619" t="inlineStr">
        <is>
          <t>--</t>
        </is>
      </c>
      <c r="BU619"/>
      <c r="BV619"/>
      <c r="BW619"/>
      <c r="BX619"/>
      <c r="BY619"/>
      <c r="BZ619"/>
      <c r="CA619"/>
      <c r="CB619"/>
      <c r="CC619"/>
      <c r="CD619"/>
      <c r="CE619"/>
      <c r="CF619"/>
      <c r="CG619"/>
      <c r="CH619"/>
      <c r="CI619"/>
      <c r="CJ619"/>
      <c r="CK619" t="inlineStr">
        <is>
          <t>Phipps,G.L., and G.W. Holcombe</t>
        </is>
      </c>
      <c r="CL619" t="n">
        <v>10775.0</v>
      </c>
      <c r="CM619" t="inlineStr">
        <is>
          <t>A Method for Aquatic Multiple Species Toxicant Testing: Acute Toxicity of 10 Chemicals to 5 Vertebrates and 2 Invertebrates</t>
        </is>
      </c>
      <c r="CN619" t="inlineStr">
        <is>
          <t>Environ. Pollut. A.38(2): 141-157</t>
        </is>
      </c>
      <c r="CO619" t="n">
        <v>1985.0</v>
      </c>
      <c r="CP619" t="inlineStr">
        <is>
          <t>Phipps,G.L., and G.W. Holcombe (1985). A Method for Aquatic Multiple Species Toxicant Testing: Acute Toxicity of 10 Chemicals to 5 Vertebrates and 2 Invertebrates. Environ. Pollut. A., 38, (2), 141-157. doi:10.1016/0143-1471(85)90073-X. ECOREF#:10775</t>
        </is>
      </c>
    </row>
    <row r="620">
      <c r="A620" t="n">
        <v>87865.0</v>
      </c>
      <c r="B620" t="inlineStr">
        <is>
          <t>2,3,4,5,6-Pentachlorophenol</t>
        </is>
      </c>
      <c r="C620"/>
      <c r="D620" t="inlineStr">
        <is>
          <t>Measured</t>
        </is>
      </c>
      <c r="E620" t="inlineStr">
        <is>
          <t>Not coded</t>
        </is>
      </c>
      <c r="F620" t="inlineStr">
        <is>
          <t>&gt;=</t>
        </is>
      </c>
      <c r="G620" t="n">
        <v>95.0</v>
      </c>
      <c r="H620"/>
      <c r="I620"/>
      <c r="J620"/>
      <c r="K620"/>
      <c r="L620" t="inlineStr">
        <is>
          <t>Pimephales promelas</t>
        </is>
      </c>
      <c r="M620" t="inlineStr">
        <is>
          <t>Fathead Minnow</t>
        </is>
      </c>
      <c r="N620" t="inlineStr">
        <is>
          <t>Juvenile</t>
        </is>
      </c>
      <c r="O620"/>
      <c r="P620"/>
      <c r="Q620"/>
      <c r="R620" t="n">
        <v>26.0</v>
      </c>
      <c r="S620"/>
      <c r="T620" t="n">
        <v>34.0</v>
      </c>
      <c r="U620" t="inlineStr">
        <is>
          <t>Day(s)</t>
        </is>
      </c>
      <c r="V620" t="inlineStr">
        <is>
          <t>Flow-through</t>
        </is>
      </c>
      <c r="W620" t="inlineStr">
        <is>
          <t>Fresh water</t>
        </is>
      </c>
      <c r="X620" t="inlineStr">
        <is>
          <t>Lab</t>
        </is>
      </c>
      <c r="Y620"/>
      <c r="Z620" t="inlineStr">
        <is>
          <t>Active ingredient</t>
        </is>
      </c>
      <c r="AA620"/>
      <c r="AB620" t="n">
        <v>0.449</v>
      </c>
      <c r="AC620"/>
      <c r="AD620"/>
      <c r="AE620"/>
      <c r="AF620"/>
      <c r="AG620" t="inlineStr">
        <is>
          <t>AI mg/L</t>
        </is>
      </c>
      <c r="AH620"/>
      <c r="AI620"/>
      <c r="AJ620"/>
      <c r="AK620"/>
      <c r="AL620"/>
      <c r="AM620"/>
      <c r="AN620"/>
      <c r="AO620"/>
      <c r="AP620"/>
      <c r="AQ620"/>
      <c r="AR620"/>
      <c r="AS620"/>
      <c r="AT620"/>
      <c r="AU620"/>
      <c r="AV620"/>
      <c r="AW620"/>
      <c r="AX620" t="inlineStr">
        <is>
          <t>Mortality</t>
        </is>
      </c>
      <c r="AY620" t="inlineStr">
        <is>
          <t>Mortality</t>
        </is>
      </c>
      <c r="AZ620" t="inlineStr">
        <is>
          <t>LC50</t>
        </is>
      </c>
      <c r="BA620"/>
      <c r="BB620" t="n">
        <v>4.0</v>
      </c>
      <c r="BC620"/>
      <c r="BD620"/>
      <c r="BE620"/>
      <c r="BF620"/>
      <c r="BG620" t="inlineStr">
        <is>
          <t>Day(s)</t>
        </is>
      </c>
      <c r="BH620" t="inlineStr">
        <is>
          <t>Pure</t>
        </is>
      </c>
      <c r="BI620" t="inlineStr">
        <is>
          <t>DTXSID7021106</t>
        </is>
      </c>
      <c r="BJ620" t="inlineStr">
        <is>
          <t>10.1002/etc.5620140920</t>
        </is>
      </c>
      <c r="BK620"/>
      <c r="BL620"/>
      <c r="BM620"/>
      <c r="BN620"/>
      <c r="BO620"/>
      <c r="BP620"/>
      <c r="BQ620"/>
      <c r="BR620"/>
      <c r="BS620"/>
      <c r="BT620" t="inlineStr">
        <is>
          <t>--</t>
        </is>
      </c>
      <c r="BU620"/>
      <c r="BV620"/>
      <c r="BW620"/>
      <c r="BX620"/>
      <c r="BY620"/>
      <c r="BZ620"/>
      <c r="CA620"/>
      <c r="CB620"/>
      <c r="CC620"/>
      <c r="CD620"/>
      <c r="CE620"/>
      <c r="CF620"/>
      <c r="CG620"/>
      <c r="CH620"/>
      <c r="CI620"/>
      <c r="CJ620"/>
      <c r="CK620" t="inlineStr">
        <is>
          <t>Broderius,S.J., M.D. Kahl, and M.D. Hoglund</t>
        </is>
      </c>
      <c r="CL620" t="n">
        <v>15031.0</v>
      </c>
      <c r="CM620" t="inlineStr">
        <is>
          <t>Use of Joint Toxic Response to Define the Primary Mode of Toxic Action for Diverse Industrial Organic Chemicals</t>
        </is>
      </c>
      <c r="CN620" t="inlineStr">
        <is>
          <t>Environ. Toxicol. Chem.14(9): 1591-1605</t>
        </is>
      </c>
      <c r="CO620" t="n">
        <v>1995.0</v>
      </c>
      <c r="CP620" t="inlineStr">
        <is>
          <t>Broderius,S.J., M.D. Kahl, and M.D. Hoglund (1995). Use of Joint Toxic Response to Define the Primary Mode of Toxic Action for Diverse Industrial Organic Chemicals. Environ. Toxicol. Chem., 14, (9), 1591-1605. doi:10.1002/etc.5620140920. ECOREF#:15031</t>
        </is>
      </c>
    </row>
    <row r="621">
      <c r="A621" t="n">
        <v>87865.0</v>
      </c>
      <c r="B621" t="inlineStr">
        <is>
          <t>2,3,4,5,6-Pentachlorophenol</t>
        </is>
      </c>
      <c r="C621"/>
      <c r="D621" t="inlineStr">
        <is>
          <t>Measured</t>
        </is>
      </c>
      <c r="E621" t="inlineStr">
        <is>
          <t>Not coded</t>
        </is>
      </c>
      <c r="F621"/>
      <c r="G621" t="n">
        <v>88.0</v>
      </c>
      <c r="H621"/>
      <c r="I621"/>
      <c r="J621"/>
      <c r="K621"/>
      <c r="L621" t="inlineStr">
        <is>
          <t>Pimephales promelas</t>
        </is>
      </c>
      <c r="M621" t="inlineStr">
        <is>
          <t>Fathead Minnow</t>
        </is>
      </c>
      <c r="N621"/>
      <c r="O621"/>
      <c r="P621" t="n">
        <v>30.0</v>
      </c>
      <c r="Q621"/>
      <c r="R621"/>
      <c r="S621"/>
      <c r="T621"/>
      <c r="U621" t="inlineStr">
        <is>
          <t>Day(s)</t>
        </is>
      </c>
      <c r="V621" t="inlineStr">
        <is>
          <t>Flow-through</t>
        </is>
      </c>
      <c r="W621" t="inlineStr">
        <is>
          <t>Fresh water</t>
        </is>
      </c>
      <c r="X621" t="inlineStr">
        <is>
          <t>Lab</t>
        </is>
      </c>
      <c r="Y621"/>
      <c r="Z621" t="inlineStr">
        <is>
          <t>Active ingredient</t>
        </is>
      </c>
      <c r="AA621"/>
      <c r="AB621" t="n">
        <v>0.381</v>
      </c>
      <c r="AC621"/>
      <c r="AD621" t="n">
        <v>0.31</v>
      </c>
      <c r="AE621"/>
      <c r="AF621" t="n">
        <v>0.469</v>
      </c>
      <c r="AG621" t="inlineStr">
        <is>
          <t>AI mg/L</t>
        </is>
      </c>
      <c r="AH621"/>
      <c r="AI621"/>
      <c r="AJ621"/>
      <c r="AK621"/>
      <c r="AL621"/>
      <c r="AM621"/>
      <c r="AN621"/>
      <c r="AO621"/>
      <c r="AP621"/>
      <c r="AQ621"/>
      <c r="AR621"/>
      <c r="AS621"/>
      <c r="AT621"/>
      <c r="AU621"/>
      <c r="AV621"/>
      <c r="AW621"/>
      <c r="AX621" t="inlineStr">
        <is>
          <t>Mortality</t>
        </is>
      </c>
      <c r="AY621" t="inlineStr">
        <is>
          <t>Mortality</t>
        </is>
      </c>
      <c r="AZ621" t="inlineStr">
        <is>
          <t>LC50</t>
        </is>
      </c>
      <c r="BA621"/>
      <c r="BB621" t="n">
        <v>4.0</v>
      </c>
      <c r="BC621"/>
      <c r="BD621"/>
      <c r="BE621"/>
      <c r="BF621"/>
      <c r="BG621" t="inlineStr">
        <is>
          <t>Day(s)</t>
        </is>
      </c>
      <c r="BH621" t="inlineStr">
        <is>
          <t>Pure</t>
        </is>
      </c>
      <c r="BI621" t="inlineStr">
        <is>
          <t>DTXSID7021106</t>
        </is>
      </c>
      <c r="BJ621"/>
      <c r="BK621"/>
      <c r="BL621"/>
      <c r="BM621"/>
      <c r="BN621"/>
      <c r="BO621"/>
      <c r="BP621"/>
      <c r="BQ621"/>
      <c r="BR621"/>
      <c r="BS621"/>
      <c r="BT621" t="inlineStr">
        <is>
          <t>--</t>
        </is>
      </c>
      <c r="BU621"/>
      <c r="BV621"/>
      <c r="BW621"/>
      <c r="BX621"/>
      <c r="BY621"/>
      <c r="BZ621"/>
      <c r="CA621"/>
      <c r="CB621"/>
      <c r="CC621"/>
      <c r="CD621"/>
      <c r="CE621"/>
      <c r="CF621"/>
      <c r="CG621"/>
      <c r="CH621"/>
      <c r="CI621" t="inlineStr">
        <is>
          <t xml:space="preserve"> The pH of the test water was 8.7.  Nominal concentrations were not recorded.  Individual lengths and weights of the test fish were not recorded.  No effect or behavioral data were recorded.  The diluter stock solutions were prepared </t>
        </is>
      </c>
      <c r="CJ621" t="inlineStr">
        <is>
          <t xml:space="preserve">   The pH of the test water was 8.7.  Nominal concentrations were not recorded.  Individual lengths and weights of the test fish were not recorded.  No effect or behavioral data were recorded.  The diluter stock solutions were prepared </t>
        </is>
      </c>
      <c r="CK621" t="inlineStr">
        <is>
          <t>Geiger,D.L., L.T. Brooke, and D.J. Call</t>
        </is>
      </c>
      <c r="CL621" t="n">
        <v>3217.0</v>
      </c>
      <c r="CM621" t="inlineStr">
        <is>
          <t>Acute Toxicities of Organic Chemicals to Fathead Minnows (Pimephales promelas), Volume V</t>
        </is>
      </c>
      <c r="CN621" t="inlineStr">
        <is>
          <t>Center for Lake Superior Environmental Studies, University of Wisconsin, Superior, WI:332 p.</t>
        </is>
      </c>
      <c r="CO621" t="n">
        <v>1990.0</v>
      </c>
      <c r="CP621" t="inlineStr">
        <is>
          <t>Geiger,D.L., L.T. Brooke, and D.J. Call (1990). Acute Toxicities of Organic Chemicals to Fathead Minnows (Pimephales promelas), Volume V. Center for Lake Superior Environmental Studies, University of Wisconsin, Superior, WI, 332 p. ECOREF#:3217</t>
        </is>
      </c>
    </row>
    <row r="622">
      <c r="A622" t="n">
        <v>87865.0</v>
      </c>
      <c r="B622" t="inlineStr">
        <is>
          <t>2,3,4,5,6-Pentachlorophenol</t>
        </is>
      </c>
      <c r="C622"/>
      <c r="D622" t="inlineStr">
        <is>
          <t>Measured</t>
        </is>
      </c>
      <c r="E622" t="inlineStr">
        <is>
          <t>Not coded</t>
        </is>
      </c>
      <c r="F622"/>
      <c r="G622"/>
      <c r="H622"/>
      <c r="I622"/>
      <c r="J622"/>
      <c r="K622"/>
      <c r="L622" t="inlineStr">
        <is>
          <t>Pimephales promelas</t>
        </is>
      </c>
      <c r="M622" t="inlineStr">
        <is>
          <t>Fathead Minnow</t>
        </is>
      </c>
      <c r="N622" t="inlineStr">
        <is>
          <t>Adult</t>
        </is>
      </c>
      <c r="O622"/>
      <c r="P622"/>
      <c r="Q622"/>
      <c r="R622"/>
      <c r="S622"/>
      <c r="T622"/>
      <c r="U622"/>
      <c r="V622" t="inlineStr">
        <is>
          <t>Flow-through</t>
        </is>
      </c>
      <c r="W622" t="inlineStr">
        <is>
          <t>Fresh water</t>
        </is>
      </c>
      <c r="X622" t="inlineStr">
        <is>
          <t>Lab</t>
        </is>
      </c>
      <c r="Y622"/>
      <c r="Z622" t="inlineStr">
        <is>
          <t>Active ingredient</t>
        </is>
      </c>
      <c r="AA622"/>
      <c r="AB622" t="n">
        <v>0.3</v>
      </c>
      <c r="AC622"/>
      <c r="AD622" t="n">
        <v>0.27</v>
      </c>
      <c r="AE622"/>
      <c r="AF622" t="n">
        <v>0.34</v>
      </c>
      <c r="AG622" t="inlineStr">
        <is>
          <t>AI mg/L</t>
        </is>
      </c>
      <c r="AH622"/>
      <c r="AI622"/>
      <c r="AJ622"/>
      <c r="AK622"/>
      <c r="AL622"/>
      <c r="AM622"/>
      <c r="AN622"/>
      <c r="AO622"/>
      <c r="AP622"/>
      <c r="AQ622"/>
      <c r="AR622"/>
      <c r="AS622"/>
      <c r="AT622"/>
      <c r="AU622"/>
      <c r="AV622"/>
      <c r="AW622"/>
      <c r="AX622" t="inlineStr">
        <is>
          <t>Mortality</t>
        </is>
      </c>
      <c r="AY622" t="inlineStr">
        <is>
          <t>Mortality</t>
        </is>
      </c>
      <c r="AZ622" t="inlineStr">
        <is>
          <t>LC50</t>
        </is>
      </c>
      <c r="BA622"/>
      <c r="BB622" t="n">
        <v>4.0</v>
      </c>
      <c r="BC622"/>
      <c r="BD622"/>
      <c r="BE622"/>
      <c r="BF622"/>
      <c r="BG622" t="inlineStr">
        <is>
          <t>Day(s)</t>
        </is>
      </c>
      <c r="BH622"/>
      <c r="BI622" t="inlineStr">
        <is>
          <t>DTXSID7021106</t>
        </is>
      </c>
      <c r="BJ622" t="inlineStr">
        <is>
          <t>10.1002/etc.5620050605</t>
        </is>
      </c>
      <c r="BK622"/>
      <c r="BL622"/>
      <c r="BM622"/>
      <c r="BN622"/>
      <c r="BO622"/>
      <c r="BP622"/>
      <c r="BQ622"/>
      <c r="BR622"/>
      <c r="BS622"/>
      <c r="BT622" t="inlineStr">
        <is>
          <t>--</t>
        </is>
      </c>
      <c r="BU622"/>
      <c r="BV622"/>
      <c r="BW622"/>
      <c r="BX622"/>
      <c r="BY622"/>
      <c r="BZ622"/>
      <c r="CA622"/>
      <c r="CB622"/>
      <c r="CC622"/>
      <c r="CD622"/>
      <c r="CE622"/>
      <c r="CF622"/>
      <c r="CG622"/>
      <c r="CH622"/>
      <c r="CI622"/>
      <c r="CJ622"/>
      <c r="CK622" t="inlineStr">
        <is>
          <t>Hedtke,S.F., C.W. West, K.N. Allen, T.J. Norberg-King, and D.I. Mount</t>
        </is>
      </c>
      <c r="CL622" t="n">
        <v>11958.0</v>
      </c>
      <c r="CM622" t="inlineStr">
        <is>
          <t>Toxicity of Pentachlorophenol to Aquatic Organisms Under Naturally Varying and Controlled Environmental Conditions</t>
        </is>
      </c>
      <c r="CN622" t="inlineStr">
        <is>
          <t>Environ. Toxicol. Chem.5(6): 531-542</t>
        </is>
      </c>
      <c r="CO622" t="n">
        <v>1986.0</v>
      </c>
      <c r="CP622" t="inlineStr">
        <is>
          <t>Hedtke,S.F., C.W. West, K.N. Allen, T.J. Norberg-King, and D.I. Mount (1986). Toxicity of Pentachlorophenol to Aquatic Organisms Under Naturally Varying and Controlled Environmental Conditions. Environ. Toxicol. Chem., 5, (6), 531-542. doi:10.1002/etc.5620050605. ECOREF#:11958</t>
        </is>
      </c>
    </row>
    <row r="623">
      <c r="A623" t="n">
        <v>87865.0</v>
      </c>
      <c r="B623" t="inlineStr">
        <is>
          <t>2,3,4,5,6-Pentachlorophenol</t>
        </is>
      </c>
      <c r="C623" t="inlineStr">
        <is>
          <t>Technical grade, technical product, technical formulation</t>
        </is>
      </c>
      <c r="D623" t="inlineStr">
        <is>
          <t>Not coded</t>
        </is>
      </c>
      <c r="E623" t="inlineStr">
        <is>
          <t>United States Environmental Protection Agency</t>
        </is>
      </c>
      <c r="F623"/>
      <c r="G623"/>
      <c r="H623"/>
      <c r="I623"/>
      <c r="J623"/>
      <c r="K623"/>
      <c r="L623" t="inlineStr">
        <is>
          <t>Pimephales promelas</t>
        </is>
      </c>
      <c r="M623" t="inlineStr">
        <is>
          <t>Fathead Minnow</t>
        </is>
      </c>
      <c r="N623" t="inlineStr">
        <is>
          <t>Adult</t>
        </is>
      </c>
      <c r="O623"/>
      <c r="P623"/>
      <c r="Q623"/>
      <c r="R623"/>
      <c r="S623"/>
      <c r="T623"/>
      <c r="U623"/>
      <c r="V623" t="inlineStr">
        <is>
          <t>Flow-through</t>
        </is>
      </c>
      <c r="W623" t="inlineStr">
        <is>
          <t>Fresh water</t>
        </is>
      </c>
      <c r="X623" t="inlineStr">
        <is>
          <t>Lab</t>
        </is>
      </c>
      <c r="Y623"/>
      <c r="Z623" t="inlineStr">
        <is>
          <t>Active ingredient</t>
        </is>
      </c>
      <c r="AA623"/>
      <c r="AB623" t="n">
        <v>0.194</v>
      </c>
      <c r="AC623"/>
      <c r="AD623"/>
      <c r="AE623"/>
      <c r="AF623"/>
      <c r="AG623" t="inlineStr">
        <is>
          <t>AI mg/L</t>
        </is>
      </c>
      <c r="AH623"/>
      <c r="AI623"/>
      <c r="AJ623"/>
      <c r="AK623"/>
      <c r="AL623"/>
      <c r="AM623"/>
      <c r="AN623"/>
      <c r="AO623"/>
      <c r="AP623"/>
      <c r="AQ623"/>
      <c r="AR623"/>
      <c r="AS623"/>
      <c r="AT623"/>
      <c r="AU623"/>
      <c r="AV623"/>
      <c r="AW623"/>
      <c r="AX623" t="inlineStr">
        <is>
          <t>Mortality</t>
        </is>
      </c>
      <c r="AY623" t="inlineStr">
        <is>
          <t>Mortality</t>
        </is>
      </c>
      <c r="AZ623" t="inlineStr">
        <is>
          <t>LC50</t>
        </is>
      </c>
      <c r="BA623"/>
      <c r="BB623" t="n">
        <v>4.0</v>
      </c>
      <c r="BC623"/>
      <c r="BD623"/>
      <c r="BE623"/>
      <c r="BF623"/>
      <c r="BG623" t="inlineStr">
        <is>
          <t>Day(s)</t>
        </is>
      </c>
      <c r="BH623"/>
      <c r="BI623" t="inlineStr">
        <is>
          <t>DTXSID7021106</t>
        </is>
      </c>
      <c r="BJ623"/>
      <c r="BK623"/>
      <c r="BL623" t="inlineStr">
        <is>
          <t>Acute</t>
        </is>
      </c>
      <c r="BM623"/>
      <c r="BN623"/>
      <c r="BO623"/>
      <c r="BP623"/>
      <c r="BQ623"/>
      <c r="BR623"/>
      <c r="BS623"/>
      <c r="BT623" t="inlineStr">
        <is>
          <t>--</t>
        </is>
      </c>
      <c r="BU623"/>
      <c r="BV623"/>
      <c r="BW623"/>
      <c r="BX623"/>
      <c r="BY623"/>
      <c r="BZ623"/>
      <c r="CA623"/>
      <c r="CB623"/>
      <c r="CC623"/>
      <c r="CD623"/>
      <c r="CE623"/>
      <c r="CF623"/>
      <c r="CG623"/>
      <c r="CH623"/>
      <c r="CI623"/>
      <c r="CJ623" t="inlineStr">
        <is>
          <t xml:space="preserve">CONTR/STD METHODS USED//   </t>
        </is>
      </c>
      <c r="CK623" t="inlineStr">
        <is>
          <t>U.S. Environmental Protection Agency</t>
        </is>
      </c>
      <c r="CL623" t="n">
        <v>344.0</v>
      </c>
      <c r="CM623" t="inlineStr">
        <is>
          <t>Pesticide Ecotoxicity Database (Formerly: Environmental Effects Database (EEDB))</t>
        </is>
      </c>
      <c r="CN623" t="inlineStr">
        <is>
          <t>Environmental Fate and Effects Division, U.S.EPA, Washington, D.C.:</t>
        </is>
      </c>
      <c r="CO623" t="n">
        <v>1992.0</v>
      </c>
      <c r="CP623" t="inlineStr">
        <is>
          <t>U.S. Environmental Protection Agency (1992). Pesticide Ecotoxicity Database (Formerly: Environmental Effects Database (EEDB)). Environmental Fate and Effects Division, U.S.EPA, Washington, D.C., ECOREF#:344</t>
        </is>
      </c>
    </row>
    <row r="624">
      <c r="A624" t="n">
        <v>87865.0</v>
      </c>
      <c r="B624" t="inlineStr">
        <is>
          <t>2,3,4,5,6-Pentachlorophenol</t>
        </is>
      </c>
      <c r="C624"/>
      <c r="D624" t="inlineStr">
        <is>
          <t>Measured</t>
        </is>
      </c>
      <c r="E624" t="inlineStr">
        <is>
          <t>Not coded</t>
        </is>
      </c>
      <c r="F624"/>
      <c r="G624"/>
      <c r="H624"/>
      <c r="I624"/>
      <c r="J624"/>
      <c r="K624"/>
      <c r="L624" t="inlineStr">
        <is>
          <t>Pimephales promelas</t>
        </is>
      </c>
      <c r="M624" t="inlineStr">
        <is>
          <t>Fathead Minnow</t>
        </is>
      </c>
      <c r="N624" t="inlineStr">
        <is>
          <t>Fry</t>
        </is>
      </c>
      <c r="O624"/>
      <c r="P624" t="n">
        <v>1.0</v>
      </c>
      <c r="Q624"/>
      <c r="R624"/>
      <c r="S624"/>
      <c r="T624"/>
      <c r="U624" t="inlineStr">
        <is>
          <t>Day(s)</t>
        </is>
      </c>
      <c r="V624" t="inlineStr">
        <is>
          <t>Flow-through</t>
        </is>
      </c>
      <c r="W624" t="inlineStr">
        <is>
          <t>Fresh water</t>
        </is>
      </c>
      <c r="X624" t="inlineStr">
        <is>
          <t>Lab</t>
        </is>
      </c>
      <c r="Y624"/>
      <c r="Z624" t="inlineStr">
        <is>
          <t>Active ingredient</t>
        </is>
      </c>
      <c r="AA624"/>
      <c r="AB624" t="n">
        <v>0.314</v>
      </c>
      <c r="AC624"/>
      <c r="AD624" t="n">
        <v>0.262</v>
      </c>
      <c r="AE624"/>
      <c r="AF624" t="n">
        <v>0.376</v>
      </c>
      <c r="AG624" t="inlineStr">
        <is>
          <t>AI mg/L</t>
        </is>
      </c>
      <c r="AH624"/>
      <c r="AI624"/>
      <c r="AJ624"/>
      <c r="AK624"/>
      <c r="AL624"/>
      <c r="AM624"/>
      <c r="AN624"/>
      <c r="AO624"/>
      <c r="AP624"/>
      <c r="AQ624"/>
      <c r="AR624"/>
      <c r="AS624"/>
      <c r="AT624"/>
      <c r="AU624"/>
      <c r="AV624"/>
      <c r="AW624"/>
      <c r="AX624" t="inlineStr">
        <is>
          <t>Mortality</t>
        </is>
      </c>
      <c r="AY624" t="inlineStr">
        <is>
          <t>Mortality</t>
        </is>
      </c>
      <c r="AZ624" t="inlineStr">
        <is>
          <t>LC50</t>
        </is>
      </c>
      <c r="BA624"/>
      <c r="BB624" t="n">
        <v>4.0</v>
      </c>
      <c r="BC624"/>
      <c r="BD624"/>
      <c r="BE624"/>
      <c r="BF624"/>
      <c r="BG624" t="inlineStr">
        <is>
          <t>Day(s)</t>
        </is>
      </c>
      <c r="BH624"/>
      <c r="BI624" t="inlineStr">
        <is>
          <t>DTXSID7021106</t>
        </is>
      </c>
      <c r="BJ624" t="inlineStr">
        <is>
          <t>10.1002/etc.5620050605</t>
        </is>
      </c>
      <c r="BK624"/>
      <c r="BL624"/>
      <c r="BM624"/>
      <c r="BN624"/>
      <c r="BO624"/>
      <c r="BP624"/>
      <c r="BQ624"/>
      <c r="BR624"/>
      <c r="BS624"/>
      <c r="BT624" t="inlineStr">
        <is>
          <t>--</t>
        </is>
      </c>
      <c r="BU624"/>
      <c r="BV624"/>
      <c r="BW624"/>
      <c r="BX624"/>
      <c r="BY624"/>
      <c r="BZ624"/>
      <c r="CA624"/>
      <c r="CB624"/>
      <c r="CC624"/>
      <c r="CD624"/>
      <c r="CE624"/>
      <c r="CF624"/>
      <c r="CG624"/>
      <c r="CH624"/>
      <c r="CI624"/>
      <c r="CJ624"/>
      <c r="CK624" t="inlineStr">
        <is>
          <t>Hedtke,S.F., C.W. West, K.N. Allen, T.J. Norberg-King, and D.I. Mount</t>
        </is>
      </c>
      <c r="CL624" t="n">
        <v>11958.0</v>
      </c>
      <c r="CM624" t="inlineStr">
        <is>
          <t>Toxicity of Pentachlorophenol to Aquatic Organisms Under Naturally Varying and Controlled Environmental Conditions</t>
        </is>
      </c>
      <c r="CN624" t="inlineStr">
        <is>
          <t>Environ. Toxicol. Chem.5(6): 531-542</t>
        </is>
      </c>
      <c r="CO624" t="n">
        <v>1986.0</v>
      </c>
      <c r="CP624" t="inlineStr">
        <is>
          <t>Hedtke,S.F., C.W. West, K.N. Allen, T.J. Norberg-King, and D.I. Mount (1986). Toxicity of Pentachlorophenol to Aquatic Organisms Under Naturally Varying and Controlled Environmental Conditions. Environ. Toxicol. Chem., 5, (6), 531-542. doi:10.1002/etc.5620050605. ECOREF#:11958</t>
        </is>
      </c>
    </row>
    <row r="625">
      <c r="A625" t="n">
        <v>87865.0</v>
      </c>
      <c r="B625" t="inlineStr">
        <is>
          <t>2,3,4,5,6-Pentachlorophenol</t>
        </is>
      </c>
      <c r="C625"/>
      <c r="D625" t="inlineStr">
        <is>
          <t>Measured</t>
        </is>
      </c>
      <c r="E625" t="inlineStr">
        <is>
          <t>Not coded</t>
        </is>
      </c>
      <c r="F625"/>
      <c r="G625"/>
      <c r="H625"/>
      <c r="I625"/>
      <c r="J625"/>
      <c r="K625"/>
      <c r="L625" t="inlineStr">
        <is>
          <t>Pimephales promelas</t>
        </is>
      </c>
      <c r="M625" t="inlineStr">
        <is>
          <t>Fathead Minnow</t>
        </is>
      </c>
      <c r="N625" t="inlineStr">
        <is>
          <t>Adult</t>
        </is>
      </c>
      <c r="O625"/>
      <c r="P625"/>
      <c r="Q625"/>
      <c r="R625"/>
      <c r="S625"/>
      <c r="T625"/>
      <c r="U625"/>
      <c r="V625" t="inlineStr">
        <is>
          <t>Flow-through</t>
        </is>
      </c>
      <c r="W625" t="inlineStr">
        <is>
          <t>Fresh water</t>
        </is>
      </c>
      <c r="X625" t="inlineStr">
        <is>
          <t>Lab</t>
        </is>
      </c>
      <c r="Y625"/>
      <c r="Z625" t="inlineStr">
        <is>
          <t>Active ingredient</t>
        </is>
      </c>
      <c r="AA625"/>
      <c r="AB625" t="n">
        <v>0.19</v>
      </c>
      <c r="AC625"/>
      <c r="AD625"/>
      <c r="AE625"/>
      <c r="AF625"/>
      <c r="AG625" t="inlineStr">
        <is>
          <t>AI mg/L</t>
        </is>
      </c>
      <c r="AH625"/>
      <c r="AI625"/>
      <c r="AJ625"/>
      <c r="AK625"/>
      <c r="AL625"/>
      <c r="AM625"/>
      <c r="AN625"/>
      <c r="AO625"/>
      <c r="AP625"/>
      <c r="AQ625"/>
      <c r="AR625"/>
      <c r="AS625"/>
      <c r="AT625"/>
      <c r="AU625"/>
      <c r="AV625"/>
      <c r="AW625"/>
      <c r="AX625" t="inlineStr">
        <is>
          <t>Mortality</t>
        </is>
      </c>
      <c r="AY625" t="inlineStr">
        <is>
          <t>Mortality</t>
        </is>
      </c>
      <c r="AZ625" t="inlineStr">
        <is>
          <t>LC50</t>
        </is>
      </c>
      <c r="BA625"/>
      <c r="BB625" t="n">
        <v>4.0</v>
      </c>
      <c r="BC625"/>
      <c r="BD625"/>
      <c r="BE625"/>
      <c r="BF625"/>
      <c r="BG625" t="inlineStr">
        <is>
          <t>Day(s)</t>
        </is>
      </c>
      <c r="BH625"/>
      <c r="BI625" t="inlineStr">
        <is>
          <t>DTXSID7021106</t>
        </is>
      </c>
      <c r="BJ625" t="inlineStr">
        <is>
          <t>10.1002/etc.5620050605</t>
        </is>
      </c>
      <c r="BK625"/>
      <c r="BL625"/>
      <c r="BM625"/>
      <c r="BN625"/>
      <c r="BO625"/>
      <c r="BP625"/>
      <c r="BQ625"/>
      <c r="BR625"/>
      <c r="BS625"/>
      <c r="BT625" t="inlineStr">
        <is>
          <t>--</t>
        </is>
      </c>
      <c r="BU625"/>
      <c r="BV625"/>
      <c r="BW625"/>
      <c r="BX625"/>
      <c r="BY625"/>
      <c r="BZ625"/>
      <c r="CA625"/>
      <c r="CB625"/>
      <c r="CC625"/>
      <c r="CD625"/>
      <c r="CE625"/>
      <c r="CF625"/>
      <c r="CG625"/>
      <c r="CH625"/>
      <c r="CI625"/>
      <c r="CJ625"/>
      <c r="CK625" t="inlineStr">
        <is>
          <t>Hedtke,S.F., C.W. West, K.N. Allen, T.J. Norberg-King, and D.I. Mount</t>
        </is>
      </c>
      <c r="CL625" t="n">
        <v>11958.0</v>
      </c>
      <c r="CM625" t="inlineStr">
        <is>
          <t>Toxicity of Pentachlorophenol to Aquatic Organisms Under Naturally Varying and Controlled Environmental Conditions</t>
        </is>
      </c>
      <c r="CN625" t="inlineStr">
        <is>
          <t>Environ. Toxicol. Chem.5(6): 531-542</t>
        </is>
      </c>
      <c r="CO625" t="n">
        <v>1986.0</v>
      </c>
      <c r="CP625" t="inlineStr">
        <is>
          <t>Hedtke,S.F., C.W. West, K.N. Allen, T.J. Norberg-King, and D.I. Mount (1986). Toxicity of Pentachlorophenol to Aquatic Organisms Under Naturally Varying and Controlled Environmental Conditions. Environ. Toxicol. Chem., 5, (6), 531-542. doi:10.1002/etc.5620050605. ECOREF#:11958</t>
        </is>
      </c>
    </row>
    <row r="626">
      <c r="A626" t="n">
        <v>87865.0</v>
      </c>
      <c r="B626" t="inlineStr">
        <is>
          <t>2,3,4,5,6-Pentachlorophenol</t>
        </is>
      </c>
      <c r="C626"/>
      <c r="D626" t="inlineStr">
        <is>
          <t>Unmeasured</t>
        </is>
      </c>
      <c r="E626" t="inlineStr">
        <is>
          <t>Not coded</t>
        </is>
      </c>
      <c r="F626"/>
      <c r="G626" t="n">
        <v>99.0</v>
      </c>
      <c r="H626"/>
      <c r="I626"/>
      <c r="J626"/>
      <c r="K626"/>
      <c r="L626" t="inlineStr">
        <is>
          <t>Pimephales promelas</t>
        </is>
      </c>
      <c r="M626" t="inlineStr">
        <is>
          <t>Fathead Minnow</t>
        </is>
      </c>
      <c r="N626"/>
      <c r="O626"/>
      <c r="P626"/>
      <c r="Q626"/>
      <c r="R626"/>
      <c r="S626"/>
      <c r="T626"/>
      <c r="U626"/>
      <c r="V626" t="inlineStr">
        <is>
          <t>Static</t>
        </is>
      </c>
      <c r="W626" t="inlineStr">
        <is>
          <t>Fresh water</t>
        </is>
      </c>
      <c r="X626" t="inlineStr">
        <is>
          <t>Lab</t>
        </is>
      </c>
      <c r="Y626" t="n">
        <v>8.0</v>
      </c>
      <c r="Z626" t="inlineStr">
        <is>
          <t>Active ingredient</t>
        </is>
      </c>
      <c r="AA626"/>
      <c r="AB626" t="n">
        <v>0.14</v>
      </c>
      <c r="AC626"/>
      <c r="AD626" t="n">
        <v>0.13</v>
      </c>
      <c r="AE626"/>
      <c r="AF626" t="n">
        <v>0.16</v>
      </c>
      <c r="AG626" t="inlineStr">
        <is>
          <t>AI mg/L</t>
        </is>
      </c>
      <c r="AH626"/>
      <c r="AI626"/>
      <c r="AJ626"/>
      <c r="AK626"/>
      <c r="AL626"/>
      <c r="AM626"/>
      <c r="AN626"/>
      <c r="AO626"/>
      <c r="AP626"/>
      <c r="AQ626"/>
      <c r="AR626"/>
      <c r="AS626"/>
      <c r="AT626"/>
      <c r="AU626"/>
      <c r="AV626"/>
      <c r="AW626"/>
      <c r="AX626" t="inlineStr">
        <is>
          <t>Mortality</t>
        </is>
      </c>
      <c r="AY626" t="inlineStr">
        <is>
          <t>Mortality</t>
        </is>
      </c>
      <c r="AZ626" t="inlineStr">
        <is>
          <t>LC50</t>
        </is>
      </c>
      <c r="BA626"/>
      <c r="BB626" t="n">
        <v>4.0</v>
      </c>
      <c r="BC626"/>
      <c r="BD626"/>
      <c r="BE626"/>
      <c r="BF626"/>
      <c r="BG626" t="inlineStr">
        <is>
          <t>Day(s)</t>
        </is>
      </c>
      <c r="BH626" t="inlineStr">
        <is>
          <t>Active ingredient</t>
        </is>
      </c>
      <c r="BI626" t="inlineStr">
        <is>
          <t>DTXSID7021106</t>
        </is>
      </c>
      <c r="BJ626"/>
      <c r="BK626"/>
      <c r="BL626"/>
      <c r="BM626"/>
      <c r="BN626"/>
      <c r="BO626"/>
      <c r="BP626"/>
      <c r="BQ626"/>
      <c r="BR626"/>
      <c r="BS626"/>
      <c r="BT626" t="inlineStr">
        <is>
          <t>--</t>
        </is>
      </c>
      <c r="BU626"/>
      <c r="BV626"/>
      <c r="BW626"/>
      <c r="BX626"/>
      <c r="BY626"/>
      <c r="BZ626"/>
      <c r="CA626"/>
      <c r="CB626"/>
      <c r="CC626"/>
      <c r="CD626"/>
      <c r="CE626"/>
      <c r="CF626"/>
      <c r="CG626"/>
      <c r="CH626"/>
      <c r="CI626" t="inlineStr">
        <is>
          <t xml:space="preserve"> CONTR/C,V//TESTID/17//MSMT/NR//DOSES/NR//SOURCE/GOV//WTINT/0.39 G//DNUM/8//SEX/NR//TMETH/EPAASTM//STYPE/ACUTE//ETIME/96 H//AP RATE/NR//SAMPN/NR//WTAT/NR//INTAKE/NR//COMPEP/NR//LD/NR//DW/NR//STST/NR//HMA/NR//NA/NR//CL/NR//DIC/NR//CA/NR//POT/NR//MG/NR//SO4/NR//SULF/NR//</t>
        </is>
      </c>
      <c r="CJ626" t="inlineStr">
        <is>
          <t>SOURCE/GOVERNMENT AGENCY//   CONTR/C,V//TESTID/17//MSMT/NR//DOSES/NR//SOURCE/GOV//WTINT/0.39 G//DNUM/8//SEX/NR//TMETH/EPAASTM//STYPE/ACUTE//ETIME/96 H//AP RATE/NR//SAMPN/NR//WTAT/NR//INTAKE/NR//COMPEP/NR//LD/NR//DW/NR//STST/NR//HMA/NR//NA/NR//CL/NR//DIC/NR//CA/NR//POT/NR//MG/NR//SO4/NR//SULF/NR//</t>
        </is>
      </c>
      <c r="CK626" t="inlineStr">
        <is>
          <t>Dwyer,F.J., L.C. Sappington, D.R. Buckler, and S.B. Jones</t>
        </is>
      </c>
      <c r="CL626" t="n">
        <v>73668.0</v>
      </c>
      <c r="CM626" t="inlineStr">
        <is>
          <t>Use of Surrogate Species in Assessing Contaminant Risk to Endangered and Threatened Fishes</t>
        </is>
      </c>
      <c r="CN626" t="inlineStr">
        <is>
          <t>EPA/600/R-96/029, U.S.EPA, Washington, DC:78 p.</t>
        </is>
      </c>
      <c r="CO626" t="n">
        <v>1995.0</v>
      </c>
      <c r="CP626" t="inlineStr">
        <is>
          <t>Dwyer,F.J., L.C. Sappington, D.R. Buckler, and S.B. Jones (1995). Use of Surrogate Species in Assessing Contaminant Risk to Endangered and Threatened Fishes. EPA/600/R-96/029, U.S.EPA, Washington, DC, 78 p. ECOREF#:73668</t>
        </is>
      </c>
    </row>
    <row r="627">
      <c r="A627" t="n">
        <v>87865.0</v>
      </c>
      <c r="B627" t="inlineStr">
        <is>
          <t>2,3,4,5,6-Pentachlorophenol</t>
        </is>
      </c>
      <c r="C627"/>
      <c r="D627" t="inlineStr">
        <is>
          <t>Measured</t>
        </is>
      </c>
      <c r="E627" t="inlineStr">
        <is>
          <t>Not coded</t>
        </is>
      </c>
      <c r="F627"/>
      <c r="G627" t="n">
        <v>88.0</v>
      </c>
      <c r="H627"/>
      <c r="I627"/>
      <c r="J627"/>
      <c r="K627"/>
      <c r="L627" t="inlineStr">
        <is>
          <t>Pimephales promelas</t>
        </is>
      </c>
      <c r="M627" t="inlineStr">
        <is>
          <t>Fathead Minnow</t>
        </is>
      </c>
      <c r="N627"/>
      <c r="O627"/>
      <c r="P627" t="n">
        <v>30.0</v>
      </c>
      <c r="Q627"/>
      <c r="R627"/>
      <c r="S627"/>
      <c r="T627"/>
      <c r="U627" t="inlineStr">
        <is>
          <t>Day(s)</t>
        </is>
      </c>
      <c r="V627" t="inlineStr">
        <is>
          <t>Flow-through</t>
        </is>
      </c>
      <c r="W627" t="inlineStr">
        <is>
          <t>Fresh water</t>
        </is>
      </c>
      <c r="X627" t="inlineStr">
        <is>
          <t>Lab</t>
        </is>
      </c>
      <c r="Y627"/>
      <c r="Z627" t="inlineStr">
        <is>
          <t>Active ingredient</t>
        </is>
      </c>
      <c r="AA627"/>
      <c r="AB627" t="n">
        <v>0.261</v>
      </c>
      <c r="AC627"/>
      <c r="AD627" t="n">
        <v>0.197</v>
      </c>
      <c r="AE627"/>
      <c r="AF627" t="n">
        <v>0.346</v>
      </c>
      <c r="AG627" t="inlineStr">
        <is>
          <t>AI mg/L</t>
        </is>
      </c>
      <c r="AH627"/>
      <c r="AI627"/>
      <c r="AJ627"/>
      <c r="AK627"/>
      <c r="AL627"/>
      <c r="AM627"/>
      <c r="AN627"/>
      <c r="AO627"/>
      <c r="AP627"/>
      <c r="AQ627"/>
      <c r="AR627"/>
      <c r="AS627"/>
      <c r="AT627"/>
      <c r="AU627"/>
      <c r="AV627"/>
      <c r="AW627"/>
      <c r="AX627" t="inlineStr">
        <is>
          <t>Mortality</t>
        </is>
      </c>
      <c r="AY627" t="inlineStr">
        <is>
          <t>Mortality</t>
        </is>
      </c>
      <c r="AZ627" t="inlineStr">
        <is>
          <t>LC50</t>
        </is>
      </c>
      <c r="BA627"/>
      <c r="BB627" t="n">
        <v>4.0</v>
      </c>
      <c r="BC627"/>
      <c r="BD627"/>
      <c r="BE627"/>
      <c r="BF627"/>
      <c r="BG627" t="inlineStr">
        <is>
          <t>Day(s)</t>
        </is>
      </c>
      <c r="BH627" t="inlineStr">
        <is>
          <t>Pure</t>
        </is>
      </c>
      <c r="BI627" t="inlineStr">
        <is>
          <t>DTXSID7021106</t>
        </is>
      </c>
      <c r="BJ627"/>
      <c r="BK627"/>
      <c r="BL627"/>
      <c r="BM627"/>
      <c r="BN627"/>
      <c r="BO627"/>
      <c r="BP627"/>
      <c r="BQ627"/>
      <c r="BR627"/>
      <c r="BS627"/>
      <c r="BT627" t="inlineStr">
        <is>
          <t>--</t>
        </is>
      </c>
      <c r="BU627"/>
      <c r="BV627"/>
      <c r="BW627"/>
      <c r="BX627"/>
      <c r="BY627"/>
      <c r="BZ627"/>
      <c r="CA627"/>
      <c r="CB627"/>
      <c r="CC627"/>
      <c r="CD627"/>
      <c r="CE627"/>
      <c r="CF627"/>
      <c r="CG627"/>
      <c r="CH627"/>
      <c r="CI627" t="inlineStr">
        <is>
          <t xml:space="preserve"> The pH of the test water was 7.8.  Nominal concentrations were not recorded.  Individual lengths and weights of the test fish were not recorded.  No effect on behavioral data were recorded.  The diluter stock solutions were prepared </t>
        </is>
      </c>
      <c r="CJ627" t="inlineStr">
        <is>
          <t xml:space="preserve">   The pH of the test water was 7.8.  Nominal concentrations were not recorded.  Individual lengths and weights of the test fish were not recorded.  No effect on behavioral data were recorded.  The diluter stock solutions were prepared </t>
        </is>
      </c>
      <c r="CK627" t="inlineStr">
        <is>
          <t>Geiger,D.L., L.T. Brooke, and D.J. Call</t>
        </is>
      </c>
      <c r="CL627" t="n">
        <v>3217.0</v>
      </c>
      <c r="CM627" t="inlineStr">
        <is>
          <t>Acute Toxicities of Organic Chemicals to Fathead Minnows (Pimephales promelas), Volume V</t>
        </is>
      </c>
      <c r="CN627" t="inlineStr">
        <is>
          <t>Center for Lake Superior Environmental Studies, University of Wisconsin, Superior, WI:332 p.</t>
        </is>
      </c>
      <c r="CO627" t="n">
        <v>1990.0</v>
      </c>
      <c r="CP627" t="inlineStr">
        <is>
          <t>Geiger,D.L., L.T. Brooke, and D.J. Call (1990). Acute Toxicities of Organic Chemicals to Fathead Minnows (Pimephales promelas), Volume V. Center for Lake Superior Environmental Studies, University of Wisconsin, Superior, WI, 332 p. ECOREF#:3217</t>
        </is>
      </c>
    </row>
    <row r="628">
      <c r="A628" t="n">
        <v>87865.0</v>
      </c>
      <c r="B628" t="inlineStr">
        <is>
          <t>2,3,4,5,6-Pentachlorophenol</t>
        </is>
      </c>
      <c r="C628"/>
      <c r="D628" t="inlineStr">
        <is>
          <t>Measured</t>
        </is>
      </c>
      <c r="E628" t="inlineStr">
        <is>
          <t>Not coded</t>
        </is>
      </c>
      <c r="F628"/>
      <c r="G628"/>
      <c r="H628"/>
      <c r="I628"/>
      <c r="J628"/>
      <c r="K628"/>
      <c r="L628" t="inlineStr">
        <is>
          <t>Pimephales promelas</t>
        </is>
      </c>
      <c r="M628" t="inlineStr">
        <is>
          <t>Fathead Minnow</t>
        </is>
      </c>
      <c r="N628" t="inlineStr">
        <is>
          <t>Juvenile</t>
        </is>
      </c>
      <c r="O628"/>
      <c r="P628"/>
      <c r="Q628"/>
      <c r="R628" t="n">
        <v>26.0</v>
      </c>
      <c r="S628"/>
      <c r="T628" t="n">
        <v>30.0</v>
      </c>
      <c r="U628" t="inlineStr">
        <is>
          <t>Day(s)</t>
        </is>
      </c>
      <c r="V628" t="inlineStr">
        <is>
          <t>Flow-through</t>
        </is>
      </c>
      <c r="W628" t="inlineStr">
        <is>
          <t>Fresh water</t>
        </is>
      </c>
      <c r="X628" t="inlineStr">
        <is>
          <t>Lab</t>
        </is>
      </c>
      <c r="Y628"/>
      <c r="Z628" t="inlineStr">
        <is>
          <t>Active ingredient</t>
        </is>
      </c>
      <c r="AA628"/>
      <c r="AB628" t="n">
        <v>0.396</v>
      </c>
      <c r="AC628"/>
      <c r="AD628" t="n">
        <v>0.337</v>
      </c>
      <c r="AE628"/>
      <c r="AF628" t="n">
        <v>0.465</v>
      </c>
      <c r="AG628" t="inlineStr">
        <is>
          <t>AI mg/L</t>
        </is>
      </c>
      <c r="AH628"/>
      <c r="AI628"/>
      <c r="AJ628"/>
      <c r="AK628"/>
      <c r="AL628"/>
      <c r="AM628"/>
      <c r="AN628"/>
      <c r="AO628"/>
      <c r="AP628"/>
      <c r="AQ628"/>
      <c r="AR628"/>
      <c r="AS628"/>
      <c r="AT628"/>
      <c r="AU628"/>
      <c r="AV628"/>
      <c r="AW628"/>
      <c r="AX628" t="inlineStr">
        <is>
          <t>Mortality</t>
        </is>
      </c>
      <c r="AY628" t="inlineStr">
        <is>
          <t>Mortality</t>
        </is>
      </c>
      <c r="AZ628" t="inlineStr">
        <is>
          <t>LC50</t>
        </is>
      </c>
      <c r="BA628"/>
      <c r="BB628" t="n">
        <v>4.0</v>
      </c>
      <c r="BC628"/>
      <c r="BD628"/>
      <c r="BE628"/>
      <c r="BF628"/>
      <c r="BG628" t="inlineStr">
        <is>
          <t>Day(s)</t>
        </is>
      </c>
      <c r="BH628"/>
      <c r="BI628" t="inlineStr">
        <is>
          <t>DTXSID7021106</t>
        </is>
      </c>
      <c r="BJ628" t="inlineStr">
        <is>
          <t>10.1002/etc.5620050605</t>
        </is>
      </c>
      <c r="BK628"/>
      <c r="BL628"/>
      <c r="BM628"/>
      <c r="BN628"/>
      <c r="BO628"/>
      <c r="BP628"/>
      <c r="BQ628"/>
      <c r="BR628"/>
      <c r="BS628"/>
      <c r="BT628" t="inlineStr">
        <is>
          <t>--</t>
        </is>
      </c>
      <c r="BU628"/>
      <c r="BV628"/>
      <c r="BW628"/>
      <c r="BX628"/>
      <c r="BY628"/>
      <c r="BZ628"/>
      <c r="CA628"/>
      <c r="CB628"/>
      <c r="CC628"/>
      <c r="CD628"/>
      <c r="CE628"/>
      <c r="CF628"/>
      <c r="CG628"/>
      <c r="CH628"/>
      <c r="CI628"/>
      <c r="CJ628"/>
      <c r="CK628" t="inlineStr">
        <is>
          <t>Hedtke,S.F., C.W. West, K.N. Allen, T.J. Norberg-King, and D.I. Mount</t>
        </is>
      </c>
      <c r="CL628" t="n">
        <v>11958.0</v>
      </c>
      <c r="CM628" t="inlineStr">
        <is>
          <t>Toxicity of Pentachlorophenol to Aquatic Organisms Under Naturally Varying and Controlled Environmental Conditions</t>
        </is>
      </c>
      <c r="CN628" t="inlineStr">
        <is>
          <t>Environ. Toxicol. Chem.5(6): 531-542</t>
        </is>
      </c>
      <c r="CO628" t="n">
        <v>1986.0</v>
      </c>
      <c r="CP628" t="inlineStr">
        <is>
          <t>Hedtke,S.F., C.W. West, K.N. Allen, T.J. Norberg-King, and D.I. Mount (1986). Toxicity of Pentachlorophenol to Aquatic Organisms Under Naturally Varying and Controlled Environmental Conditions. Environ. Toxicol. Chem., 5, (6), 531-542. doi:10.1002/etc.5620050605. ECOREF#:11958</t>
        </is>
      </c>
    </row>
    <row r="629">
      <c r="A629" t="n">
        <v>87865.0</v>
      </c>
      <c r="B629" t="inlineStr">
        <is>
          <t>2,3,4,5,6-Pentachlorophenol</t>
        </is>
      </c>
      <c r="C629" t="inlineStr">
        <is>
          <t>Reagent Grade, Purissium, Purum, Puriss, Puris, Reinst</t>
        </is>
      </c>
      <c r="D629" t="inlineStr">
        <is>
          <t>Unmeasured</t>
        </is>
      </c>
      <c r="E629" t="inlineStr">
        <is>
          <t>Not reported</t>
        </is>
      </c>
      <c r="F629"/>
      <c r="G629"/>
      <c r="H629"/>
      <c r="I629"/>
      <c r="J629"/>
      <c r="K629"/>
      <c r="L629" t="inlineStr">
        <is>
          <t>Pimephales promelas</t>
        </is>
      </c>
      <c r="M629" t="inlineStr">
        <is>
          <t>Fathead Minnow</t>
        </is>
      </c>
      <c r="N629" t="inlineStr">
        <is>
          <t>Juvenile</t>
        </is>
      </c>
      <c r="O629"/>
      <c r="P629"/>
      <c r="Q629"/>
      <c r="R629"/>
      <c r="S629"/>
      <c r="T629"/>
      <c r="U629"/>
      <c r="V629" t="inlineStr">
        <is>
          <t>Static</t>
        </is>
      </c>
      <c r="W629" t="inlineStr">
        <is>
          <t>Fresh water</t>
        </is>
      </c>
      <c r="X629" t="inlineStr">
        <is>
          <t>Lab</t>
        </is>
      </c>
      <c r="Y629" t="n">
        <v>5.0</v>
      </c>
      <c r="Z629" t="inlineStr">
        <is>
          <t>Active ingredient</t>
        </is>
      </c>
      <c r="AA629"/>
      <c r="AB629" t="n">
        <v>0.32</v>
      </c>
      <c r="AC629"/>
      <c r="AD629"/>
      <c r="AE629"/>
      <c r="AF629"/>
      <c r="AG629" t="inlineStr">
        <is>
          <t>AI mg/L</t>
        </is>
      </c>
      <c r="AH629"/>
      <c r="AI629"/>
      <c r="AJ629"/>
      <c r="AK629"/>
      <c r="AL629"/>
      <c r="AM629"/>
      <c r="AN629"/>
      <c r="AO629"/>
      <c r="AP629"/>
      <c r="AQ629"/>
      <c r="AR629"/>
      <c r="AS629"/>
      <c r="AT629"/>
      <c r="AU629"/>
      <c r="AV629"/>
      <c r="AW629"/>
      <c r="AX629" t="inlineStr">
        <is>
          <t>Mortality</t>
        </is>
      </c>
      <c r="AY629" t="inlineStr">
        <is>
          <t>Mortality</t>
        </is>
      </c>
      <c r="AZ629" t="inlineStr">
        <is>
          <t>LC50</t>
        </is>
      </c>
      <c r="BA629"/>
      <c r="BB629" t="n">
        <v>4.0</v>
      </c>
      <c r="BC629"/>
      <c r="BD629"/>
      <c r="BE629"/>
      <c r="BF629"/>
      <c r="BG629" t="inlineStr">
        <is>
          <t>Day(s)</t>
        </is>
      </c>
      <c r="BH629"/>
      <c r="BI629" t="inlineStr">
        <is>
          <t>DTXSID7021106</t>
        </is>
      </c>
      <c r="BJ629" t="inlineStr">
        <is>
          <t>10.1002/etc.5620050908</t>
        </is>
      </c>
      <c r="BK629"/>
      <c r="BL629" t="inlineStr">
        <is>
          <t>Acute</t>
        </is>
      </c>
      <c r="BM629"/>
      <c r="BN629"/>
      <c r="BO629"/>
      <c r="BP629"/>
      <c r="BQ629"/>
      <c r="BR629"/>
      <c r="BS629"/>
      <c r="BT629" t="inlineStr">
        <is>
          <t>--</t>
        </is>
      </c>
      <c r="BU629"/>
      <c r="BV629"/>
      <c r="BW629"/>
      <c r="BX629"/>
      <c r="BY629"/>
      <c r="BZ629"/>
      <c r="CA629"/>
      <c r="CB629"/>
      <c r="CC629"/>
      <c r="CD629"/>
      <c r="CE629"/>
      <c r="CF629"/>
      <c r="CG629"/>
      <c r="CH629"/>
      <c r="CI629"/>
      <c r="CJ629"/>
      <c r="CK629" t="inlineStr">
        <is>
          <t>Ewell,W.S., J.W. Gorsuch, R.O. Kringle, K.A. Robillard, and R.C. Spiegel</t>
        </is>
      </c>
      <c r="CL629" t="n">
        <v>11951.0</v>
      </c>
      <c r="CM629" t="inlineStr">
        <is>
          <t>Simultaneous Evaluation of the Acute Effects of Chemicals on Seven Aquatic Species</t>
        </is>
      </c>
      <c r="CN629" t="inlineStr">
        <is>
          <t>Environ. Toxicol. Chem.5(9): 831-840</t>
        </is>
      </c>
      <c r="CO629" t="n">
        <v>1986.0</v>
      </c>
      <c r="CP629" t="inlineStr">
        <is>
          <t>Ewell,W.S., J.W. Gorsuch, R.O. Kringle, K.A. Robillard, and R.C. Spiegel (1986). Simultaneous Evaluation of the Acute Effects of Chemicals on Seven Aquatic Species. Environ. Toxicol. Chem., 5, (9), 831-840. doi:10.1002/etc.5620050908. ECOREF#:11951</t>
        </is>
      </c>
    </row>
    <row r="630">
      <c r="A630" t="n">
        <v>87865.0</v>
      </c>
      <c r="B630" t="inlineStr">
        <is>
          <t>2,3,4,5,6-Pentachlorophenol</t>
        </is>
      </c>
      <c r="C630"/>
      <c r="D630" t="inlineStr">
        <is>
          <t>Unmeasured</t>
        </is>
      </c>
      <c r="E630" t="inlineStr">
        <is>
          <t>Not coded</t>
        </is>
      </c>
      <c r="F630"/>
      <c r="G630"/>
      <c r="H630"/>
      <c r="I630"/>
      <c r="J630"/>
      <c r="K630"/>
      <c r="L630" t="inlineStr">
        <is>
          <t>Pimephales promelas</t>
        </is>
      </c>
      <c r="M630" t="inlineStr">
        <is>
          <t>Fathead Minnow</t>
        </is>
      </c>
      <c r="N630" t="inlineStr">
        <is>
          <t>Juvenile</t>
        </is>
      </c>
      <c r="O630"/>
      <c r="P630"/>
      <c r="Q630"/>
      <c r="R630" t="n">
        <v>4.0</v>
      </c>
      <c r="S630"/>
      <c r="T630" t="n">
        <v>8.0</v>
      </c>
      <c r="U630" t="inlineStr">
        <is>
          <t>Week(s)</t>
        </is>
      </c>
      <c r="V630" t="inlineStr">
        <is>
          <t>Static</t>
        </is>
      </c>
      <c r="W630" t="inlineStr">
        <is>
          <t>Fresh water</t>
        </is>
      </c>
      <c r="X630" t="inlineStr">
        <is>
          <t>Lab</t>
        </is>
      </c>
      <c r="Y630"/>
      <c r="Z630" t="inlineStr">
        <is>
          <t>Formulation</t>
        </is>
      </c>
      <c r="AA630"/>
      <c r="AB630" t="n">
        <v>0.6</v>
      </c>
      <c r="AC630"/>
      <c r="AD630"/>
      <c r="AE630"/>
      <c r="AF630"/>
      <c r="AG630" t="inlineStr">
        <is>
          <t>AI mg/L</t>
        </is>
      </c>
      <c r="AH630"/>
      <c r="AI630"/>
      <c r="AJ630"/>
      <c r="AK630"/>
      <c r="AL630"/>
      <c r="AM630"/>
      <c r="AN630"/>
      <c r="AO630"/>
      <c r="AP630"/>
      <c r="AQ630"/>
      <c r="AR630"/>
      <c r="AS630"/>
      <c r="AT630"/>
      <c r="AU630"/>
      <c r="AV630"/>
      <c r="AW630"/>
      <c r="AX630" t="inlineStr">
        <is>
          <t>Mortality</t>
        </is>
      </c>
      <c r="AY630" t="inlineStr">
        <is>
          <t>Mortality</t>
        </is>
      </c>
      <c r="AZ630" t="inlineStr">
        <is>
          <t>LC50</t>
        </is>
      </c>
      <c r="BA630"/>
      <c r="BB630" t="n">
        <v>4.0</v>
      </c>
      <c r="BC630"/>
      <c r="BD630"/>
      <c r="BE630"/>
      <c r="BF630"/>
      <c r="BG630" t="inlineStr">
        <is>
          <t>Day(s)</t>
        </is>
      </c>
      <c r="BH630"/>
      <c r="BI630" t="inlineStr">
        <is>
          <t>DTXSID7021106</t>
        </is>
      </c>
      <c r="BJ630"/>
      <c r="BK630"/>
      <c r="BL630"/>
      <c r="BM630"/>
      <c r="BN630"/>
      <c r="BO630"/>
      <c r="BP630"/>
      <c r="BQ630"/>
      <c r="BR630"/>
      <c r="BS630"/>
      <c r="BT630" t="inlineStr">
        <is>
          <t>--</t>
        </is>
      </c>
      <c r="BU630"/>
      <c r="BV630"/>
      <c r="BW630"/>
      <c r="BX630"/>
      <c r="BY630"/>
      <c r="BZ630"/>
      <c r="CA630"/>
      <c r="CB630"/>
      <c r="CC630"/>
      <c r="CD630"/>
      <c r="CE630"/>
      <c r="CF630"/>
      <c r="CG630"/>
      <c r="CH630"/>
      <c r="CI630"/>
      <c r="CJ630"/>
      <c r="CK630" t="inlineStr">
        <is>
          <t>Mattson,V.R., J.W. Arthur, and C.T. Walbridge</t>
        </is>
      </c>
      <c r="CL630" t="n">
        <v>719.0</v>
      </c>
      <c r="CM630" t="inlineStr">
        <is>
          <t>Acute Toxicity of Selected Organic Compounds to Fathead Minnows</t>
        </is>
      </c>
      <c r="CN630" t="inlineStr">
        <is>
          <t>EPA-600/3-76-097, U.S.EPA, Duluth, MN:12 p.</t>
        </is>
      </c>
      <c r="CO630" t="n">
        <v>1976.0</v>
      </c>
      <c r="CP630" t="inlineStr">
        <is>
          <t>Mattson,V.R., J.W. Arthur, and C.T. Walbridge (1976). Acute Toxicity of Selected Organic Compounds to Fathead Minnows. EPA-600/3-76-097, U.S.EPA, Duluth, MN, 12 p. ECOREF#:719</t>
        </is>
      </c>
    </row>
    <row r="631">
      <c r="A631" t="n">
        <v>87865.0</v>
      </c>
      <c r="B631" t="inlineStr">
        <is>
          <t>2,3,4,5,6-Pentachlorophenol</t>
        </is>
      </c>
      <c r="C631"/>
      <c r="D631" t="inlineStr">
        <is>
          <t>Not reported</t>
        </is>
      </c>
      <c r="E631" t="inlineStr">
        <is>
          <t>Not coded</t>
        </is>
      </c>
      <c r="F631" t="inlineStr">
        <is>
          <t>&gt;</t>
        </is>
      </c>
      <c r="G631" t="n">
        <v>98.0</v>
      </c>
      <c r="H631"/>
      <c r="I631"/>
      <c r="J631"/>
      <c r="K631"/>
      <c r="L631" t="inlineStr">
        <is>
          <t>Pimephales promelas</t>
        </is>
      </c>
      <c r="M631" t="inlineStr">
        <is>
          <t>Fathead Minnow</t>
        </is>
      </c>
      <c r="N631"/>
      <c r="O631"/>
      <c r="P631"/>
      <c r="Q631"/>
      <c r="R631"/>
      <c r="S631"/>
      <c r="T631"/>
      <c r="U631"/>
      <c r="V631" t="inlineStr">
        <is>
          <t>Flow-through</t>
        </is>
      </c>
      <c r="W631" t="inlineStr">
        <is>
          <t>Fresh water</t>
        </is>
      </c>
      <c r="X631" t="inlineStr">
        <is>
          <t>Not reported</t>
        </is>
      </c>
      <c r="Y631"/>
      <c r="Z631" t="inlineStr">
        <is>
          <t>Active ingredient</t>
        </is>
      </c>
      <c r="AA631"/>
      <c r="AB631" t="n">
        <v>0.2663383</v>
      </c>
      <c r="AC631"/>
      <c r="AD631"/>
      <c r="AE631"/>
      <c r="AF631"/>
      <c r="AG631" t="inlineStr">
        <is>
          <t>AI mg/L</t>
        </is>
      </c>
      <c r="AH631"/>
      <c r="AI631"/>
      <c r="AJ631"/>
      <c r="AK631"/>
      <c r="AL631"/>
      <c r="AM631"/>
      <c r="AN631"/>
      <c r="AO631"/>
      <c r="AP631"/>
      <c r="AQ631"/>
      <c r="AR631"/>
      <c r="AS631"/>
      <c r="AT631"/>
      <c r="AU631"/>
      <c r="AV631"/>
      <c r="AW631"/>
      <c r="AX631" t="inlineStr">
        <is>
          <t>Mortality</t>
        </is>
      </c>
      <c r="AY631" t="inlineStr">
        <is>
          <t>Mortality</t>
        </is>
      </c>
      <c r="AZ631" t="inlineStr">
        <is>
          <t>LC50</t>
        </is>
      </c>
      <c r="BA631"/>
      <c r="BB631" t="n">
        <v>4.0</v>
      </c>
      <c r="BC631"/>
      <c r="BD631"/>
      <c r="BE631"/>
      <c r="BF631"/>
      <c r="BG631" t="inlineStr">
        <is>
          <t>Day(s)</t>
        </is>
      </c>
      <c r="BH631"/>
      <c r="BI631" t="inlineStr">
        <is>
          <t>DTXSID7021106</t>
        </is>
      </c>
      <c r="BJ631"/>
      <c r="BK631"/>
      <c r="BL631"/>
      <c r="BM631"/>
      <c r="BN631"/>
      <c r="BO631"/>
      <c r="BP631"/>
      <c r="BQ631"/>
      <c r="BR631"/>
      <c r="BS631"/>
      <c r="BT631" t="inlineStr">
        <is>
          <t>--</t>
        </is>
      </c>
      <c r="BU631"/>
      <c r="BV631"/>
      <c r="BW631"/>
      <c r="BX631"/>
      <c r="BY631"/>
      <c r="BZ631"/>
      <c r="CA631"/>
      <c r="CB631"/>
      <c r="CC631"/>
      <c r="CD631"/>
      <c r="CE631"/>
      <c r="CF631"/>
      <c r="CG631"/>
      <c r="CH631"/>
      <c r="CI631"/>
      <c r="CJ631"/>
      <c r="CK631" t="inlineStr">
        <is>
          <t>Bottger,A.</t>
        </is>
      </c>
      <c r="CL631" t="n">
        <v>5876.0</v>
      </c>
      <c r="CM631" t="inlineStr">
        <is>
          <t>Belastung der Anwohner von Chemisch-Reinigungsanlegen durch Tetrachlorethylen</t>
        </is>
      </c>
      <c r="CN631" t="inlineStr">
        <is>
          <t>vortrag:30</t>
        </is>
      </c>
      <c r="CO631" t="n">
        <v>1988.0</v>
      </c>
      <c r="CP631" t="inlineStr">
        <is>
          <t>Bottger,A. (1988). Belastung der Anwohner von Chemisch-Reinigungsanlegen durch Tetrachlorethylen. vortrag, 30. ECOREF#:5876</t>
        </is>
      </c>
    </row>
    <row r="632">
      <c r="A632" t="n">
        <v>87865.0</v>
      </c>
      <c r="B632" t="inlineStr">
        <is>
          <t>2,3,4,5,6-Pentachlorophenol</t>
        </is>
      </c>
      <c r="C632"/>
      <c r="D632" t="inlineStr">
        <is>
          <t>Measured</t>
        </is>
      </c>
      <c r="E632" t="inlineStr">
        <is>
          <t>Not coded</t>
        </is>
      </c>
      <c r="F632"/>
      <c r="G632"/>
      <c r="H632"/>
      <c r="I632"/>
      <c r="J632"/>
      <c r="K632"/>
      <c r="L632" t="inlineStr">
        <is>
          <t>Pimephales promelas</t>
        </is>
      </c>
      <c r="M632" t="inlineStr">
        <is>
          <t>Fathead Minnow</t>
        </is>
      </c>
      <c r="N632" t="inlineStr">
        <is>
          <t>Adult</t>
        </is>
      </c>
      <c r="O632"/>
      <c r="P632"/>
      <c r="Q632"/>
      <c r="R632"/>
      <c r="S632"/>
      <c r="T632"/>
      <c r="U632"/>
      <c r="V632" t="inlineStr">
        <is>
          <t>Flow-through</t>
        </is>
      </c>
      <c r="W632" t="inlineStr">
        <is>
          <t>Fresh water</t>
        </is>
      </c>
      <c r="X632" t="inlineStr">
        <is>
          <t>Lab</t>
        </is>
      </c>
      <c r="Y632"/>
      <c r="Z632" t="inlineStr">
        <is>
          <t>Active ingredient</t>
        </is>
      </c>
      <c r="AA632"/>
      <c r="AB632" t="n">
        <v>0.12</v>
      </c>
      <c r="AC632"/>
      <c r="AD632" t="n">
        <v>0.079</v>
      </c>
      <c r="AE632"/>
      <c r="AF632" t="n">
        <v>0.187</v>
      </c>
      <c r="AG632" t="inlineStr">
        <is>
          <t>AI mg/L</t>
        </is>
      </c>
      <c r="AH632"/>
      <c r="AI632"/>
      <c r="AJ632"/>
      <c r="AK632"/>
      <c r="AL632"/>
      <c r="AM632"/>
      <c r="AN632"/>
      <c r="AO632"/>
      <c r="AP632"/>
      <c r="AQ632"/>
      <c r="AR632"/>
      <c r="AS632"/>
      <c r="AT632"/>
      <c r="AU632"/>
      <c r="AV632"/>
      <c r="AW632"/>
      <c r="AX632" t="inlineStr">
        <is>
          <t>Mortality</t>
        </is>
      </c>
      <c r="AY632" t="inlineStr">
        <is>
          <t>Mortality</t>
        </is>
      </c>
      <c r="AZ632" t="inlineStr">
        <is>
          <t>LC50</t>
        </is>
      </c>
      <c r="BA632"/>
      <c r="BB632" t="n">
        <v>4.0</v>
      </c>
      <c r="BC632"/>
      <c r="BD632"/>
      <c r="BE632"/>
      <c r="BF632"/>
      <c r="BG632" t="inlineStr">
        <is>
          <t>Day(s)</t>
        </is>
      </c>
      <c r="BH632"/>
      <c r="BI632" t="inlineStr">
        <is>
          <t>DTXSID7021106</t>
        </is>
      </c>
      <c r="BJ632" t="inlineStr">
        <is>
          <t>10.1002/etc.5620050605</t>
        </is>
      </c>
      <c r="BK632"/>
      <c r="BL632"/>
      <c r="BM632"/>
      <c r="BN632"/>
      <c r="BO632"/>
      <c r="BP632"/>
      <c r="BQ632"/>
      <c r="BR632"/>
      <c r="BS632"/>
      <c r="BT632" t="inlineStr">
        <is>
          <t>--</t>
        </is>
      </c>
      <c r="BU632"/>
      <c r="BV632"/>
      <c r="BW632"/>
      <c r="BX632"/>
      <c r="BY632"/>
      <c r="BZ632"/>
      <c r="CA632"/>
      <c r="CB632"/>
      <c r="CC632"/>
      <c r="CD632"/>
      <c r="CE632"/>
      <c r="CF632"/>
      <c r="CG632"/>
      <c r="CH632"/>
      <c r="CI632"/>
      <c r="CJ632"/>
      <c r="CK632" t="inlineStr">
        <is>
          <t>Hedtke,S.F., C.W. West, K.N. Allen, T.J. Norberg-King, and D.I. Mount</t>
        </is>
      </c>
      <c r="CL632" t="n">
        <v>11958.0</v>
      </c>
      <c r="CM632" t="inlineStr">
        <is>
          <t>Toxicity of Pentachlorophenol to Aquatic Organisms Under Naturally Varying and Controlled Environmental Conditions</t>
        </is>
      </c>
      <c r="CN632" t="inlineStr">
        <is>
          <t>Environ. Toxicol. Chem.5(6): 531-542</t>
        </is>
      </c>
      <c r="CO632" t="n">
        <v>1986.0</v>
      </c>
      <c r="CP632" t="inlineStr">
        <is>
          <t>Hedtke,S.F., C.W. West, K.N. Allen, T.J. Norberg-King, and D.I. Mount (1986). Toxicity of Pentachlorophenol to Aquatic Organisms Under Naturally Varying and Controlled Environmental Conditions. Environ. Toxicol. Chem., 5, (6), 531-542. doi:10.1002/etc.5620050605. ECOREF#:11958</t>
        </is>
      </c>
    </row>
    <row r="633">
      <c r="A633" t="n">
        <v>87865.0</v>
      </c>
      <c r="B633" t="inlineStr">
        <is>
          <t>2,3,4,5,6-Pentachlorophenol</t>
        </is>
      </c>
      <c r="C633"/>
      <c r="D633" t="inlineStr">
        <is>
          <t>Measured</t>
        </is>
      </c>
      <c r="E633" t="inlineStr">
        <is>
          <t>Not coded</t>
        </is>
      </c>
      <c r="F633"/>
      <c r="G633" t="n">
        <v>88.0</v>
      </c>
      <c r="H633"/>
      <c r="I633"/>
      <c r="J633"/>
      <c r="K633"/>
      <c r="L633" t="inlineStr">
        <is>
          <t>Pimephales promelas</t>
        </is>
      </c>
      <c r="M633" t="inlineStr">
        <is>
          <t>Fathead Minnow</t>
        </is>
      </c>
      <c r="N633"/>
      <c r="O633"/>
      <c r="P633" t="n">
        <v>30.0</v>
      </c>
      <c r="Q633"/>
      <c r="R633"/>
      <c r="S633"/>
      <c r="T633"/>
      <c r="U633" t="inlineStr">
        <is>
          <t>Day(s)</t>
        </is>
      </c>
      <c r="V633" t="inlineStr">
        <is>
          <t>Flow-through</t>
        </is>
      </c>
      <c r="W633" t="inlineStr">
        <is>
          <t>Fresh water</t>
        </is>
      </c>
      <c r="X633" t="inlineStr">
        <is>
          <t>Lab</t>
        </is>
      </c>
      <c r="Y633"/>
      <c r="Z633" t="inlineStr">
        <is>
          <t>Active ingredient</t>
        </is>
      </c>
      <c r="AA633"/>
      <c r="AB633" t="n">
        <v>0.0986</v>
      </c>
      <c r="AC633"/>
      <c r="AD633" t="n">
        <v>0.0806</v>
      </c>
      <c r="AE633"/>
      <c r="AF633" t="n">
        <v>0.121</v>
      </c>
      <c r="AG633" t="inlineStr">
        <is>
          <t>AI mg/L</t>
        </is>
      </c>
      <c r="AH633"/>
      <c r="AI633"/>
      <c r="AJ633"/>
      <c r="AK633"/>
      <c r="AL633"/>
      <c r="AM633"/>
      <c r="AN633"/>
      <c r="AO633"/>
      <c r="AP633"/>
      <c r="AQ633"/>
      <c r="AR633"/>
      <c r="AS633"/>
      <c r="AT633"/>
      <c r="AU633"/>
      <c r="AV633"/>
      <c r="AW633"/>
      <c r="AX633" t="inlineStr">
        <is>
          <t>Mortality</t>
        </is>
      </c>
      <c r="AY633" t="inlineStr">
        <is>
          <t>Mortality</t>
        </is>
      </c>
      <c r="AZ633" t="inlineStr">
        <is>
          <t>LC50</t>
        </is>
      </c>
      <c r="BA633"/>
      <c r="BB633" t="n">
        <v>4.0</v>
      </c>
      <c r="BC633"/>
      <c r="BD633"/>
      <c r="BE633"/>
      <c r="BF633"/>
      <c r="BG633" t="inlineStr">
        <is>
          <t>Day(s)</t>
        </is>
      </c>
      <c r="BH633" t="inlineStr">
        <is>
          <t>Pure</t>
        </is>
      </c>
      <c r="BI633" t="inlineStr">
        <is>
          <t>DTXSID7021106</t>
        </is>
      </c>
      <c r="BJ633"/>
      <c r="BK633"/>
      <c r="BL633"/>
      <c r="BM633"/>
      <c r="BN633"/>
      <c r="BO633"/>
      <c r="BP633"/>
      <c r="BQ633"/>
      <c r="BR633"/>
      <c r="BS633"/>
      <c r="BT633" t="inlineStr">
        <is>
          <t>--</t>
        </is>
      </c>
      <c r="BU633"/>
      <c r="BV633"/>
      <c r="BW633"/>
      <c r="BX633"/>
      <c r="BY633"/>
      <c r="BZ633"/>
      <c r="CA633"/>
      <c r="CB633"/>
      <c r="CC633"/>
      <c r="CD633"/>
      <c r="CE633"/>
      <c r="CF633"/>
      <c r="CG633"/>
      <c r="CH633"/>
      <c r="CI633" t="inlineStr">
        <is>
          <t xml:space="preserve"> The pH of the test water was approximately 6.6.  Individual lengths and weights of the test fish were not recorded.  No effect or behavioral data were recorded.  The diluter stock solutions were prepared from superstock solutions containing </t>
        </is>
      </c>
      <c r="CJ633" t="inlineStr">
        <is>
          <t xml:space="preserve">   The pH of the test water was approximately 6.6.  Individual lengths and weights of the test fish were not recorded.  No effect or behavioral data were recorded.  The diluter stock solutions were prepared from superstock solutions containing </t>
        </is>
      </c>
      <c r="CK633" t="inlineStr">
        <is>
          <t>Geiger,D.L., L.T. Brooke, and D.J. Call</t>
        </is>
      </c>
      <c r="CL633" t="n">
        <v>3217.0</v>
      </c>
      <c r="CM633" t="inlineStr">
        <is>
          <t>Acute Toxicities of Organic Chemicals to Fathead Minnows (Pimephales promelas), Volume V</t>
        </is>
      </c>
      <c r="CN633" t="inlineStr">
        <is>
          <t>Center for Lake Superior Environmental Studies, University of Wisconsin, Superior, WI:332 p.</t>
        </is>
      </c>
      <c r="CO633" t="n">
        <v>1990.0</v>
      </c>
      <c r="CP633" t="inlineStr">
        <is>
          <t>Geiger,D.L., L.T. Brooke, and D.J. Call (1990). Acute Toxicities of Organic Chemicals to Fathead Minnows (Pimephales promelas), Volume V. Center for Lake Superior Environmental Studies, University of Wisconsin, Superior, WI, 332 p. ECOREF#:3217</t>
        </is>
      </c>
    </row>
    <row r="634">
      <c r="A634" t="n">
        <v>87865.0</v>
      </c>
      <c r="B634" t="inlineStr">
        <is>
          <t>2,3,4,5,6-Pentachlorophenol</t>
        </is>
      </c>
      <c r="C634"/>
      <c r="D634" t="inlineStr">
        <is>
          <t>Measured</t>
        </is>
      </c>
      <c r="E634" t="inlineStr">
        <is>
          <t>Not coded</t>
        </is>
      </c>
      <c r="F634"/>
      <c r="G634" t="n">
        <v>99.0</v>
      </c>
      <c r="H634"/>
      <c r="I634"/>
      <c r="J634"/>
      <c r="K634"/>
      <c r="L634" t="inlineStr">
        <is>
          <t>Pimephales promelas</t>
        </is>
      </c>
      <c r="M634" t="inlineStr">
        <is>
          <t>Fathead Minnow</t>
        </is>
      </c>
      <c r="N634"/>
      <c r="O634"/>
      <c r="P634"/>
      <c r="Q634"/>
      <c r="R634"/>
      <c r="S634"/>
      <c r="T634"/>
      <c r="U634"/>
      <c r="V634" t="inlineStr">
        <is>
          <t>Flow-through</t>
        </is>
      </c>
      <c r="W634" t="inlineStr">
        <is>
          <t>Fresh water</t>
        </is>
      </c>
      <c r="X634" t="inlineStr">
        <is>
          <t>Lab</t>
        </is>
      </c>
      <c r="Y634"/>
      <c r="Z634" t="inlineStr">
        <is>
          <t>Active ingredient</t>
        </is>
      </c>
      <c r="AA634"/>
      <c r="AB634" t="n">
        <v>0.266</v>
      </c>
      <c r="AC634"/>
      <c r="AD634" t="n">
        <v>0.222</v>
      </c>
      <c r="AE634"/>
      <c r="AF634" t="n">
        <v>0.319</v>
      </c>
      <c r="AG634" t="inlineStr">
        <is>
          <t>AI mg/L</t>
        </is>
      </c>
      <c r="AH634"/>
      <c r="AI634"/>
      <c r="AJ634"/>
      <c r="AK634"/>
      <c r="AL634"/>
      <c r="AM634"/>
      <c r="AN634"/>
      <c r="AO634"/>
      <c r="AP634"/>
      <c r="AQ634"/>
      <c r="AR634"/>
      <c r="AS634"/>
      <c r="AT634"/>
      <c r="AU634"/>
      <c r="AV634"/>
      <c r="AW634"/>
      <c r="AX634" t="inlineStr">
        <is>
          <t>Mortality</t>
        </is>
      </c>
      <c r="AY634" t="inlineStr">
        <is>
          <t>Mortality</t>
        </is>
      </c>
      <c r="AZ634" t="inlineStr">
        <is>
          <t>LC50</t>
        </is>
      </c>
      <c r="BA634"/>
      <c r="BB634" t="n">
        <v>4.0</v>
      </c>
      <c r="BC634"/>
      <c r="BD634"/>
      <c r="BE634"/>
      <c r="BF634"/>
      <c r="BG634" t="inlineStr">
        <is>
          <t>Day(s)</t>
        </is>
      </c>
      <c r="BH634" t="inlineStr">
        <is>
          <t>Pure</t>
        </is>
      </c>
      <c r="BI634" t="inlineStr">
        <is>
          <t>DTXSID7021106</t>
        </is>
      </c>
      <c r="BJ634" t="inlineStr">
        <is>
          <t>10.1016/0043-1354(85)90351-3</t>
        </is>
      </c>
      <c r="BK634"/>
      <c r="BL634"/>
      <c r="BM634"/>
      <c r="BN634"/>
      <c r="BO634"/>
      <c r="BP634"/>
      <c r="BQ634"/>
      <c r="BR634"/>
      <c r="BS634"/>
      <c r="BT634" t="inlineStr">
        <is>
          <t>--</t>
        </is>
      </c>
      <c r="BU634"/>
      <c r="BV634"/>
      <c r="BW634"/>
      <c r="BX634"/>
      <c r="BY634"/>
      <c r="BZ634"/>
      <c r="CA634"/>
      <c r="CB634"/>
      <c r="CC634"/>
      <c r="CD634"/>
      <c r="CE634"/>
      <c r="CF634"/>
      <c r="CG634"/>
      <c r="CH634"/>
      <c r="CI634"/>
      <c r="CJ634"/>
      <c r="CK634" t="inlineStr">
        <is>
          <t>Thurston,R.V., T.A. Gilfoil, E.L. Meyn, R.K. Zajdel, T.L. Aoki, and G.D. Veith</t>
        </is>
      </c>
      <c r="CL634" t="n">
        <v>12004.0</v>
      </c>
      <c r="CM634" t="inlineStr">
        <is>
          <t>Comparative Toxicity of Ten Organic Chemicals to Ten Common Aquatic Species</t>
        </is>
      </c>
      <c r="CN634" t="inlineStr">
        <is>
          <t>Water Res.19(9): 1145-1155</t>
        </is>
      </c>
      <c r="CO634" t="n">
        <v>1985.0</v>
      </c>
      <c r="CP634" t="inlineStr">
        <is>
          <t>Thurston,R.V., T.A. Gilfoil, E.L. Meyn, R.K. Zajdel, T.L. Aoki, and G.D. Veith (1985). Comparative Toxicity of Ten Organic Chemicals to Ten Common Aquatic Species. Water Res., 19, (9), 1145-1155. doi:10.1016/0043-1354(85)90351-3. ECOREF#:12004</t>
        </is>
      </c>
    </row>
    <row r="635">
      <c r="A635" t="n">
        <v>87865.0</v>
      </c>
      <c r="B635" t="inlineStr">
        <is>
          <t>2,3,4,5,6-Pentachlorophenol</t>
        </is>
      </c>
      <c r="C635"/>
      <c r="D635" t="inlineStr">
        <is>
          <t>Measured</t>
        </is>
      </c>
      <c r="E635" t="inlineStr">
        <is>
          <t>Not coded</t>
        </is>
      </c>
      <c r="F635"/>
      <c r="G635"/>
      <c r="H635"/>
      <c r="I635"/>
      <c r="J635"/>
      <c r="K635"/>
      <c r="L635" t="inlineStr">
        <is>
          <t>Pimephales promelas</t>
        </is>
      </c>
      <c r="M635" t="inlineStr">
        <is>
          <t>Fathead Minnow</t>
        </is>
      </c>
      <c r="N635" t="inlineStr">
        <is>
          <t>Adult</t>
        </is>
      </c>
      <c r="O635"/>
      <c r="P635"/>
      <c r="Q635"/>
      <c r="R635"/>
      <c r="S635"/>
      <c r="T635"/>
      <c r="U635"/>
      <c r="V635" t="inlineStr">
        <is>
          <t>Flow-through</t>
        </is>
      </c>
      <c r="W635" t="inlineStr">
        <is>
          <t>Fresh water</t>
        </is>
      </c>
      <c r="X635" t="inlineStr">
        <is>
          <t>Lab</t>
        </is>
      </c>
      <c r="Y635"/>
      <c r="Z635" t="inlineStr">
        <is>
          <t>Active ingredient</t>
        </is>
      </c>
      <c r="AA635"/>
      <c r="AB635" t="n">
        <v>0.16</v>
      </c>
      <c r="AC635"/>
      <c r="AD635"/>
      <c r="AE635"/>
      <c r="AF635"/>
      <c r="AG635" t="inlineStr">
        <is>
          <t>AI mg/L</t>
        </is>
      </c>
      <c r="AH635"/>
      <c r="AI635"/>
      <c r="AJ635"/>
      <c r="AK635"/>
      <c r="AL635"/>
      <c r="AM635"/>
      <c r="AN635"/>
      <c r="AO635"/>
      <c r="AP635"/>
      <c r="AQ635"/>
      <c r="AR635"/>
      <c r="AS635"/>
      <c r="AT635"/>
      <c r="AU635"/>
      <c r="AV635"/>
      <c r="AW635"/>
      <c r="AX635" t="inlineStr">
        <is>
          <t>Mortality</t>
        </is>
      </c>
      <c r="AY635" t="inlineStr">
        <is>
          <t>Mortality</t>
        </is>
      </c>
      <c r="AZ635" t="inlineStr">
        <is>
          <t>LC50</t>
        </is>
      </c>
      <c r="BA635"/>
      <c r="BB635" t="n">
        <v>4.0</v>
      </c>
      <c r="BC635"/>
      <c r="BD635"/>
      <c r="BE635"/>
      <c r="BF635"/>
      <c r="BG635" t="inlineStr">
        <is>
          <t>Day(s)</t>
        </is>
      </c>
      <c r="BH635"/>
      <c r="BI635" t="inlineStr">
        <is>
          <t>DTXSID7021106</t>
        </is>
      </c>
      <c r="BJ635" t="inlineStr">
        <is>
          <t>10.1002/etc.5620050605</t>
        </is>
      </c>
      <c r="BK635"/>
      <c r="BL635"/>
      <c r="BM635"/>
      <c r="BN635"/>
      <c r="BO635"/>
      <c r="BP635"/>
      <c r="BQ635"/>
      <c r="BR635"/>
      <c r="BS635"/>
      <c r="BT635" t="inlineStr">
        <is>
          <t>--</t>
        </is>
      </c>
      <c r="BU635"/>
      <c r="BV635"/>
      <c r="BW635"/>
      <c r="BX635"/>
      <c r="BY635"/>
      <c r="BZ635"/>
      <c r="CA635"/>
      <c r="CB635"/>
      <c r="CC635"/>
      <c r="CD635"/>
      <c r="CE635"/>
      <c r="CF635"/>
      <c r="CG635"/>
      <c r="CH635"/>
      <c r="CI635"/>
      <c r="CJ635"/>
      <c r="CK635" t="inlineStr">
        <is>
          <t>Hedtke,S.F., C.W. West, K.N. Allen, T.J. Norberg-King, and D.I. Mount</t>
        </is>
      </c>
      <c r="CL635" t="n">
        <v>11958.0</v>
      </c>
      <c r="CM635" t="inlineStr">
        <is>
          <t>Toxicity of Pentachlorophenol to Aquatic Organisms Under Naturally Varying and Controlled Environmental Conditions</t>
        </is>
      </c>
      <c r="CN635" t="inlineStr">
        <is>
          <t>Environ. Toxicol. Chem.5(6): 531-542</t>
        </is>
      </c>
      <c r="CO635" t="n">
        <v>1986.0</v>
      </c>
      <c r="CP635" t="inlineStr">
        <is>
          <t>Hedtke,S.F., C.W. West, K.N. Allen, T.J. Norberg-King, and D.I. Mount (1986). Toxicity of Pentachlorophenol to Aquatic Organisms Under Naturally Varying and Controlled Environmental Conditions. Environ. Toxicol. Chem., 5, (6), 531-542. doi:10.1002/etc.5620050605. ECOREF#:11958</t>
        </is>
      </c>
    </row>
    <row r="636">
      <c r="A636" t="n">
        <v>87865.0</v>
      </c>
      <c r="B636" t="inlineStr">
        <is>
          <t>2,3,4,5,6-Pentachlorophenol</t>
        </is>
      </c>
      <c r="C636"/>
      <c r="D636" t="inlineStr">
        <is>
          <t>Unmeasured</t>
        </is>
      </c>
      <c r="E636" t="inlineStr">
        <is>
          <t>Not coded</t>
        </is>
      </c>
      <c r="F636"/>
      <c r="G636" t="n">
        <v>99.0</v>
      </c>
      <c r="H636"/>
      <c r="I636"/>
      <c r="J636"/>
      <c r="K636"/>
      <c r="L636" t="inlineStr">
        <is>
          <t>Pimephales promelas</t>
        </is>
      </c>
      <c r="M636" t="inlineStr">
        <is>
          <t>Fathead Minnow</t>
        </is>
      </c>
      <c r="N636"/>
      <c r="O636"/>
      <c r="P636"/>
      <c r="Q636"/>
      <c r="R636"/>
      <c r="S636"/>
      <c r="T636"/>
      <c r="U636"/>
      <c r="V636" t="inlineStr">
        <is>
          <t>Static</t>
        </is>
      </c>
      <c r="W636" t="inlineStr">
        <is>
          <t>Fresh water</t>
        </is>
      </c>
      <c r="X636" t="inlineStr">
        <is>
          <t>Lab</t>
        </is>
      </c>
      <c r="Y636" t="n">
        <v>8.0</v>
      </c>
      <c r="Z636" t="inlineStr">
        <is>
          <t>Active ingredient</t>
        </is>
      </c>
      <c r="AA636"/>
      <c r="AB636" t="n">
        <v>0.22</v>
      </c>
      <c r="AC636"/>
      <c r="AD636" t="n">
        <v>0.2</v>
      </c>
      <c r="AE636"/>
      <c r="AF636" t="n">
        <v>0.24</v>
      </c>
      <c r="AG636" t="inlineStr">
        <is>
          <t>AI mg/L</t>
        </is>
      </c>
      <c r="AH636"/>
      <c r="AI636"/>
      <c r="AJ636"/>
      <c r="AK636"/>
      <c r="AL636"/>
      <c r="AM636"/>
      <c r="AN636"/>
      <c r="AO636"/>
      <c r="AP636"/>
      <c r="AQ636"/>
      <c r="AR636"/>
      <c r="AS636"/>
      <c r="AT636"/>
      <c r="AU636"/>
      <c r="AV636"/>
      <c r="AW636"/>
      <c r="AX636" t="inlineStr">
        <is>
          <t>Mortality</t>
        </is>
      </c>
      <c r="AY636" t="inlineStr">
        <is>
          <t>Mortality</t>
        </is>
      </c>
      <c r="AZ636" t="inlineStr">
        <is>
          <t>LC50</t>
        </is>
      </c>
      <c r="BA636"/>
      <c r="BB636" t="n">
        <v>4.0</v>
      </c>
      <c r="BC636"/>
      <c r="BD636"/>
      <c r="BE636"/>
      <c r="BF636"/>
      <c r="BG636" t="inlineStr">
        <is>
          <t>Day(s)</t>
        </is>
      </c>
      <c r="BH636" t="inlineStr">
        <is>
          <t>Active ingredient</t>
        </is>
      </c>
      <c r="BI636" t="inlineStr">
        <is>
          <t>DTXSID7021106</t>
        </is>
      </c>
      <c r="BJ636"/>
      <c r="BK636"/>
      <c r="BL636"/>
      <c r="BM636"/>
      <c r="BN636"/>
      <c r="BO636"/>
      <c r="BP636"/>
      <c r="BQ636"/>
      <c r="BR636"/>
      <c r="BS636"/>
      <c r="BT636" t="inlineStr">
        <is>
          <t>--</t>
        </is>
      </c>
      <c r="BU636"/>
      <c r="BV636"/>
      <c r="BW636"/>
      <c r="BX636"/>
      <c r="BY636"/>
      <c r="BZ636"/>
      <c r="CA636"/>
      <c r="CB636"/>
      <c r="CC636"/>
      <c r="CD636"/>
      <c r="CE636"/>
      <c r="CF636"/>
      <c r="CG636"/>
      <c r="CH636"/>
      <c r="CI636" t="inlineStr">
        <is>
          <t xml:space="preserve"> CONTR/C,V//TESTID/13//MSMT/NR//DOSES/NR//SOURCE/GOV//WTINT/0.56 G//DNUM/8//SEX/NR//TMETH/EPAASTM//STYPE/ACUTE//ETIME/96 H//AP RATE/NR//SAMPN/NR//WTAT/NR//INTAKE/NR//COMPEP/NR//LD/NR//DW/NR//STST/NR//HMA/NR//NA/NR//CL/NR//DIC/NR//CA/NR//POT/NR//MG/NR//SO4/NR//SULF/NR//</t>
        </is>
      </c>
      <c r="CJ636" t="inlineStr">
        <is>
          <t>SOURCE/GOVERNMENT AGENCY//   CONTR/C,V//TESTID/13//MSMT/NR//DOSES/NR//SOURCE/GOV//WTINT/0.56 G//DNUM/8//SEX/NR//TMETH/EPAASTM//STYPE/ACUTE//ETIME/96 H//AP RATE/NR//SAMPN/NR//WTAT/NR//INTAKE/NR//COMPEP/NR//LD/NR//DW/NR//STST/NR//HMA/NR//NA/NR//CL/NR//DIC/NR//CA/NR//POT/NR//MG/NR//SO4/NR//SULF/NR//</t>
        </is>
      </c>
      <c r="CK636" t="inlineStr">
        <is>
          <t>Dwyer,F.J., L.C. Sappington, D.R. Buckler, and S.B. Jones</t>
        </is>
      </c>
      <c r="CL636" t="n">
        <v>73668.0</v>
      </c>
      <c r="CM636" t="inlineStr">
        <is>
          <t>Use of Surrogate Species in Assessing Contaminant Risk to Endangered and Threatened Fishes</t>
        </is>
      </c>
      <c r="CN636" t="inlineStr">
        <is>
          <t>EPA/600/R-96/029, U.S.EPA, Washington, DC:78 p.</t>
        </is>
      </c>
      <c r="CO636" t="n">
        <v>1995.0</v>
      </c>
      <c r="CP636" t="inlineStr">
        <is>
          <t>Dwyer,F.J., L.C. Sappington, D.R. Buckler, and S.B. Jones (1995). Use of Surrogate Species in Assessing Contaminant Risk to Endangered and Threatened Fishes. EPA/600/R-96/029, U.S.EPA, Washington, DC, 78 p. ECOREF#:73668</t>
        </is>
      </c>
    </row>
    <row r="637">
      <c r="A637" t="n">
        <v>87865.0</v>
      </c>
      <c r="B637" t="inlineStr">
        <is>
          <t>2,3,4,5,6-Pentachlorophenol</t>
        </is>
      </c>
      <c r="C637" t="inlineStr">
        <is>
          <t>Technical grade, technical product, technical formulation</t>
        </is>
      </c>
      <c r="D637" t="inlineStr">
        <is>
          <t>Measured</t>
        </is>
      </c>
      <c r="E637" t="inlineStr">
        <is>
          <t>Not coded</t>
        </is>
      </c>
      <c r="F637"/>
      <c r="G637" t="n">
        <v>88.0</v>
      </c>
      <c r="H637"/>
      <c r="I637"/>
      <c r="J637"/>
      <c r="K637"/>
      <c r="L637" t="inlineStr">
        <is>
          <t>Pimephales promelas</t>
        </is>
      </c>
      <c r="M637" t="inlineStr">
        <is>
          <t>Fathead Minnow</t>
        </is>
      </c>
      <c r="N637" t="inlineStr">
        <is>
          <t>Juvenile</t>
        </is>
      </c>
      <c r="O637"/>
      <c r="P637" t="n">
        <v>30.0</v>
      </c>
      <c r="Q637"/>
      <c r="R637"/>
      <c r="S637"/>
      <c r="T637"/>
      <c r="U637" t="inlineStr">
        <is>
          <t>Day(s)</t>
        </is>
      </c>
      <c r="V637" t="inlineStr">
        <is>
          <t>Flow-through</t>
        </is>
      </c>
      <c r="W637" t="inlineStr">
        <is>
          <t>Fresh water</t>
        </is>
      </c>
      <c r="X637" t="inlineStr">
        <is>
          <t>Lab</t>
        </is>
      </c>
      <c r="Y637"/>
      <c r="Z637" t="inlineStr">
        <is>
          <t>Active ingredient</t>
        </is>
      </c>
      <c r="AA637"/>
      <c r="AB637" t="n">
        <v>0.261</v>
      </c>
      <c r="AC637"/>
      <c r="AD637" t="n">
        <v>0.197</v>
      </c>
      <c r="AE637"/>
      <c r="AF637" t="n">
        <v>0.346</v>
      </c>
      <c r="AG637" t="inlineStr">
        <is>
          <t>AI mg/L</t>
        </is>
      </c>
      <c r="AH637"/>
      <c r="AI637"/>
      <c r="AJ637"/>
      <c r="AK637"/>
      <c r="AL637"/>
      <c r="AM637"/>
      <c r="AN637"/>
      <c r="AO637"/>
      <c r="AP637"/>
      <c r="AQ637"/>
      <c r="AR637"/>
      <c r="AS637"/>
      <c r="AT637"/>
      <c r="AU637"/>
      <c r="AV637"/>
      <c r="AW637"/>
      <c r="AX637" t="inlineStr">
        <is>
          <t>Mortality</t>
        </is>
      </c>
      <c r="AY637" t="inlineStr">
        <is>
          <t>Mortality</t>
        </is>
      </c>
      <c r="AZ637" t="inlineStr">
        <is>
          <t>LC50</t>
        </is>
      </c>
      <c r="BA637"/>
      <c r="BB637" t="n">
        <v>4.0</v>
      </c>
      <c r="BC637"/>
      <c r="BD637"/>
      <c r="BE637"/>
      <c r="BF637"/>
      <c r="BG637" t="inlineStr">
        <is>
          <t>Day(s)</t>
        </is>
      </c>
      <c r="BH637" t="inlineStr">
        <is>
          <t>Pure</t>
        </is>
      </c>
      <c r="BI637" t="inlineStr">
        <is>
          <t>DTXSID7021106</t>
        </is>
      </c>
      <c r="BJ637" t="inlineStr">
        <is>
          <t>10.1002/etc.5620040314</t>
        </is>
      </c>
      <c r="BK637"/>
      <c r="BL637"/>
      <c r="BM637"/>
      <c r="BN637"/>
      <c r="BO637"/>
      <c r="BP637"/>
      <c r="BQ637"/>
      <c r="BR637"/>
      <c r="BS637"/>
      <c r="BT637" t="inlineStr">
        <is>
          <t>--</t>
        </is>
      </c>
      <c r="BU637"/>
      <c r="BV637"/>
      <c r="BW637"/>
      <c r="BX637"/>
      <c r="BY637"/>
      <c r="BZ637"/>
      <c r="CA637"/>
      <c r="CB637"/>
      <c r="CC637"/>
      <c r="CD637"/>
      <c r="CE637"/>
      <c r="CF637"/>
      <c r="CG637"/>
      <c r="CH637"/>
      <c r="CI637"/>
      <c r="CJ637"/>
      <c r="CK637" t="inlineStr">
        <is>
          <t>Spehar,R.L., H.P. Nelson, M.J. Swanson, and J.W. Renoos</t>
        </is>
      </c>
      <c r="CL637" t="n">
        <v>10679.0</v>
      </c>
      <c r="CM637" t="inlineStr">
        <is>
          <t>Pentachlorophenol Toxicity to Amphipods and Fathead Minnows at Different Test pH Values</t>
        </is>
      </c>
      <c r="CN637" t="inlineStr">
        <is>
          <t>Environ. Toxicol. Chem.4:389-397</t>
        </is>
      </c>
      <c r="CO637" t="n">
        <v>1985.0</v>
      </c>
      <c r="CP637" t="inlineStr">
        <is>
          <t>Spehar,R.L., H.P. Nelson, M.J. Swanson, and J.W. Renoos (1985). Pentachlorophenol Toxicity to Amphipods and Fathead Minnows at Different Test pH Values. Environ. Toxicol. Chem., 4, 389-397. doi:10.1002/etc.5620040314. ECOREF#:10679</t>
        </is>
      </c>
    </row>
    <row r="638">
      <c r="A638" t="n">
        <v>87865.0</v>
      </c>
      <c r="B638" t="inlineStr">
        <is>
          <t>2,3,4,5,6-Pentachlorophenol</t>
        </is>
      </c>
      <c r="C638"/>
      <c r="D638" t="inlineStr">
        <is>
          <t>Unmeasured</t>
        </is>
      </c>
      <c r="E638" t="inlineStr">
        <is>
          <t>Not coded</t>
        </is>
      </c>
      <c r="F638"/>
      <c r="G638" t="n">
        <v>99.0</v>
      </c>
      <c r="H638"/>
      <c r="I638"/>
      <c r="J638"/>
      <c r="K638"/>
      <c r="L638" t="inlineStr">
        <is>
          <t>Pimephales promelas</t>
        </is>
      </c>
      <c r="M638" t="inlineStr">
        <is>
          <t>Fathead Minnow</t>
        </is>
      </c>
      <c r="N638"/>
      <c r="O638"/>
      <c r="P638"/>
      <c r="Q638"/>
      <c r="R638"/>
      <c r="S638"/>
      <c r="T638"/>
      <c r="U638"/>
      <c r="V638" t="inlineStr">
        <is>
          <t>Static</t>
        </is>
      </c>
      <c r="W638" t="inlineStr">
        <is>
          <t>Fresh water</t>
        </is>
      </c>
      <c r="X638" t="inlineStr">
        <is>
          <t>Lab</t>
        </is>
      </c>
      <c r="Y638" t="n">
        <v>8.0</v>
      </c>
      <c r="Z638" t="inlineStr">
        <is>
          <t>Active ingredient</t>
        </is>
      </c>
      <c r="AA638"/>
      <c r="AB638" t="n">
        <v>0.23</v>
      </c>
      <c r="AC638"/>
      <c r="AD638" t="n">
        <v>0.11</v>
      </c>
      <c r="AE638"/>
      <c r="AF638" t="n">
        <v>0.49</v>
      </c>
      <c r="AG638" t="inlineStr">
        <is>
          <t>AI mg/L</t>
        </is>
      </c>
      <c r="AH638"/>
      <c r="AI638"/>
      <c r="AJ638"/>
      <c r="AK638"/>
      <c r="AL638"/>
      <c r="AM638"/>
      <c r="AN638"/>
      <c r="AO638"/>
      <c r="AP638"/>
      <c r="AQ638"/>
      <c r="AR638"/>
      <c r="AS638"/>
      <c r="AT638"/>
      <c r="AU638"/>
      <c r="AV638"/>
      <c r="AW638"/>
      <c r="AX638" t="inlineStr">
        <is>
          <t>Mortality</t>
        </is>
      </c>
      <c r="AY638" t="inlineStr">
        <is>
          <t>Mortality</t>
        </is>
      </c>
      <c r="AZ638" t="inlineStr">
        <is>
          <t>LC50</t>
        </is>
      </c>
      <c r="BA638"/>
      <c r="BB638" t="n">
        <v>4.0</v>
      </c>
      <c r="BC638"/>
      <c r="BD638"/>
      <c r="BE638"/>
      <c r="BF638"/>
      <c r="BG638" t="inlineStr">
        <is>
          <t>Day(s)</t>
        </is>
      </c>
      <c r="BH638"/>
      <c r="BI638" t="inlineStr">
        <is>
          <t>DTXSID7021106</t>
        </is>
      </c>
      <c r="BJ638"/>
      <c r="BK638"/>
      <c r="BL638"/>
      <c r="BM638"/>
      <c r="BN638"/>
      <c r="BO638"/>
      <c r="BP638"/>
      <c r="BQ638"/>
      <c r="BR638"/>
      <c r="BS638"/>
      <c r="BT638" t="inlineStr">
        <is>
          <t>--</t>
        </is>
      </c>
      <c r="BU638"/>
      <c r="BV638"/>
      <c r="BW638"/>
      <c r="BX638"/>
      <c r="BY638"/>
      <c r="BZ638"/>
      <c r="CA638"/>
      <c r="CB638"/>
      <c r="CC638"/>
      <c r="CD638"/>
      <c r="CE638"/>
      <c r="CF638"/>
      <c r="CG638"/>
      <c r="CH638"/>
      <c r="CI638" t="inlineStr">
        <is>
          <t xml:space="preserve"> CONTR/C,V//TESTID/14//MSMT/NR//DOSES/NR//SOURCE/GOV//WTINT/0.45 G//DNUM/8//SEX/NR//TMETH/EPAASTM//STYPE/ACUTE//ETIME/96 H//AP RATE/NR//SAMPN/NR//WTAT/NR//INTAKE/NR//COMPEP/NR//LD/NR//DW/NR//STST/NR//HMA/NR//NA/NR//CL/NR//DIC/NR//CA/NR//POT/NR//MG/NR//SO4/NR//SULF/NR//</t>
        </is>
      </c>
      <c r="CJ638" t="inlineStr">
        <is>
          <t>SOURCE/GOVERNMENT AGENCY//   CONTR/C,V//TESTID/14//MSMT/NR//DOSES/NR//SOURCE/GOV//WTINT/0.45 G//DNUM/8//SEX/NR//TMETH/EPAASTM//STYPE/ACUTE//ETIME/96 H//AP RATE/NR//SAMPN/NR//WTAT/NR//INTAKE/NR//COMPEP/NR//LD/NR//DW/NR//STST/NR//HMA/NR//NA/NR//CL/NR//DIC/NR//CA/NR//POT/NR//MG/NR//SO4/NR//SULF/NR//</t>
        </is>
      </c>
      <c r="CK638" t="inlineStr">
        <is>
          <t>Dwyer,F.J., L.C. Sappington, D.R. Buckler, and S.B. Jones</t>
        </is>
      </c>
      <c r="CL638" t="n">
        <v>73668.0</v>
      </c>
      <c r="CM638" t="inlineStr">
        <is>
          <t>Use of Surrogate Species in Assessing Contaminant Risk to Endangered and Threatened Fishes</t>
        </is>
      </c>
      <c r="CN638" t="inlineStr">
        <is>
          <t>EPA/600/R-96/029, U.S.EPA, Washington, DC:78 p.</t>
        </is>
      </c>
      <c r="CO638" t="n">
        <v>1995.0</v>
      </c>
      <c r="CP638" t="inlineStr">
        <is>
          <t>Dwyer,F.J., L.C. Sappington, D.R. Buckler, and S.B. Jones (1995). Use of Surrogate Species in Assessing Contaminant Risk to Endangered and Threatened Fishes. EPA/600/R-96/029, U.S.EPA, Washington, DC, 78 p. ECOREF#:73668</t>
        </is>
      </c>
    </row>
    <row r="639">
      <c r="A639" t="n">
        <v>87865.0</v>
      </c>
      <c r="B639" t="inlineStr">
        <is>
          <t>2,3,4,5,6-Pentachlorophenol</t>
        </is>
      </c>
      <c r="C639"/>
      <c r="D639" t="inlineStr">
        <is>
          <t>Unmeasured</t>
        </is>
      </c>
      <c r="E639" t="inlineStr">
        <is>
          <t>Not coded</t>
        </is>
      </c>
      <c r="F639"/>
      <c r="G639" t="n">
        <v>99.0</v>
      </c>
      <c r="H639"/>
      <c r="I639"/>
      <c r="J639"/>
      <c r="K639"/>
      <c r="L639" t="inlineStr">
        <is>
          <t>Pimephales promelas</t>
        </is>
      </c>
      <c r="M639" t="inlineStr">
        <is>
          <t>Fathead Minnow</t>
        </is>
      </c>
      <c r="N639"/>
      <c r="O639"/>
      <c r="P639"/>
      <c r="Q639"/>
      <c r="R639"/>
      <c r="S639"/>
      <c r="T639"/>
      <c r="U639"/>
      <c r="V639" t="inlineStr">
        <is>
          <t>Static</t>
        </is>
      </c>
      <c r="W639" t="inlineStr">
        <is>
          <t>Fresh water</t>
        </is>
      </c>
      <c r="X639" t="inlineStr">
        <is>
          <t>Lab</t>
        </is>
      </c>
      <c r="Y639" t="n">
        <v>8.0</v>
      </c>
      <c r="Z639" t="inlineStr">
        <is>
          <t>Active ingredient</t>
        </is>
      </c>
      <c r="AA639"/>
      <c r="AB639" t="n">
        <v>0.25</v>
      </c>
      <c r="AC639"/>
      <c r="AD639"/>
      <c r="AE639"/>
      <c r="AF639"/>
      <c r="AG639" t="inlineStr">
        <is>
          <t>AI mg/L</t>
        </is>
      </c>
      <c r="AH639"/>
      <c r="AI639"/>
      <c r="AJ639"/>
      <c r="AK639"/>
      <c r="AL639"/>
      <c r="AM639"/>
      <c r="AN639"/>
      <c r="AO639"/>
      <c r="AP639"/>
      <c r="AQ639"/>
      <c r="AR639"/>
      <c r="AS639"/>
      <c r="AT639"/>
      <c r="AU639"/>
      <c r="AV639"/>
      <c r="AW639"/>
      <c r="AX639" t="inlineStr">
        <is>
          <t>Mortality</t>
        </is>
      </c>
      <c r="AY639" t="inlineStr">
        <is>
          <t>Mortality</t>
        </is>
      </c>
      <c r="AZ639" t="inlineStr">
        <is>
          <t>LC50</t>
        </is>
      </c>
      <c r="BA639"/>
      <c r="BB639" t="n">
        <v>4.0</v>
      </c>
      <c r="BC639"/>
      <c r="BD639"/>
      <c r="BE639"/>
      <c r="BF639"/>
      <c r="BG639" t="inlineStr">
        <is>
          <t>Day(s)</t>
        </is>
      </c>
      <c r="BH639" t="inlineStr">
        <is>
          <t>Pure</t>
        </is>
      </c>
      <c r="BI639" t="inlineStr">
        <is>
          <t>DTXSID7021106</t>
        </is>
      </c>
      <c r="BJ639"/>
      <c r="BK639"/>
      <c r="BL639"/>
      <c r="BM639"/>
      <c r="BN639"/>
      <c r="BO639"/>
      <c r="BP639"/>
      <c r="BQ639"/>
      <c r="BR639"/>
      <c r="BS639"/>
      <c r="BT639" t="inlineStr">
        <is>
          <t>--</t>
        </is>
      </c>
      <c r="BU639"/>
      <c r="BV639"/>
      <c r="BW639"/>
      <c r="BX639"/>
      <c r="BY639"/>
      <c r="BZ639"/>
      <c r="CA639"/>
      <c r="CB639"/>
      <c r="CC639"/>
      <c r="CD639"/>
      <c r="CE639"/>
      <c r="CF639"/>
      <c r="CG639"/>
      <c r="CH639"/>
      <c r="CI639" t="inlineStr">
        <is>
          <t xml:space="preserve"> CONTR/C,V//TESTID/147//MSMT/NR//DOSES/NR//SOURCE/GOV//WTINT/0.32-0.56 G//DNUM/8//SEX/NR//TMETH/EPAASTM//STYPE/ACUTE//ETIME/96 H//AP RATE/NR//SAMPN/NR//WTAT/NR//INTAKE/NR//COMPEP/NR//LD/NR//DW/NR//STST/NR//HMA/NR//NA/NR//CL/NR//DIC/NR//CA/NR//POT/NR//MG/NR//SO4/NR//SULF/NR//</t>
        </is>
      </c>
      <c r="CJ639" t="inlineStr">
        <is>
          <t>SOURCE/GOVERNMENT AGENCY//   CONTR/C,V//TESTID/147//MSMT/NR//DOSES/NR//SOURCE/GOV//WTINT/0.32-0.56 G//DNUM/8//SEX/NR//TMETH/EPAASTM//STYPE/ACUTE//ETIME/96 H//AP RATE/NR//SAMPN/NR//WTAT/NR//INTAKE/NR//COMPEP/NR//LD/NR//DW/NR//STST/NR//HMA/NR//NA/NR//CL/NR//DIC/NR//CA/NR//POT/NR//MG/NR//SO4/NR//SULF/NR//</t>
        </is>
      </c>
      <c r="CK639" t="inlineStr">
        <is>
          <t>Dwyer,F.J., L.C. Sappington, D.R. Buckler, and S.B. Jones</t>
        </is>
      </c>
      <c r="CL639" t="n">
        <v>73668.0</v>
      </c>
      <c r="CM639" t="inlineStr">
        <is>
          <t>Use of Surrogate Species in Assessing Contaminant Risk to Endangered and Threatened Fishes</t>
        </is>
      </c>
      <c r="CN639" t="inlineStr">
        <is>
          <t>EPA/600/R-96/029, U.S.EPA, Washington, DC:78 p.</t>
        </is>
      </c>
      <c r="CO639" t="n">
        <v>1995.0</v>
      </c>
      <c r="CP639" t="inlineStr">
        <is>
          <t>Dwyer,F.J., L.C. Sappington, D.R. Buckler, and S.B. Jones (1995). Use of Surrogate Species in Assessing Contaminant Risk to Endangered and Threatened Fishes. EPA/600/R-96/029, U.S.EPA, Washington, DC, 78 p. ECOREF#:73668</t>
        </is>
      </c>
    </row>
    <row r="640">
      <c r="A640" t="n">
        <v>87865.0</v>
      </c>
      <c r="B640" t="inlineStr">
        <is>
          <t>2,3,4,5,6-Pentachlorophenol</t>
        </is>
      </c>
      <c r="C640"/>
      <c r="D640" t="inlineStr">
        <is>
          <t>Not reported</t>
        </is>
      </c>
      <c r="E640" t="inlineStr">
        <is>
          <t>Not coded</t>
        </is>
      </c>
      <c r="F640"/>
      <c r="G640" t="n">
        <v>96.0</v>
      </c>
      <c r="H640"/>
      <c r="I640"/>
      <c r="J640"/>
      <c r="K640"/>
      <c r="L640" t="inlineStr">
        <is>
          <t>Pimephales promelas</t>
        </is>
      </c>
      <c r="M640" t="inlineStr">
        <is>
          <t>Fathead Minnow</t>
        </is>
      </c>
      <c r="N640"/>
      <c r="O640"/>
      <c r="P640"/>
      <c r="Q640"/>
      <c r="R640"/>
      <c r="S640"/>
      <c r="T640"/>
      <c r="U640"/>
      <c r="V640" t="inlineStr">
        <is>
          <t>Flow-through</t>
        </is>
      </c>
      <c r="W640" t="inlineStr">
        <is>
          <t>Fresh water</t>
        </is>
      </c>
      <c r="X640" t="inlineStr">
        <is>
          <t>Lab</t>
        </is>
      </c>
      <c r="Y640"/>
      <c r="Z640" t="inlineStr">
        <is>
          <t>Active ingredient</t>
        </is>
      </c>
      <c r="AA640"/>
      <c r="AB640" t="n">
        <v>0.205</v>
      </c>
      <c r="AC640"/>
      <c r="AD640" t="n">
        <v>0.18</v>
      </c>
      <c r="AE640"/>
      <c r="AF640" t="n">
        <v>0.234</v>
      </c>
      <c r="AG640" t="inlineStr">
        <is>
          <t>AI mg/L</t>
        </is>
      </c>
      <c r="AH640"/>
      <c r="AI640"/>
      <c r="AJ640"/>
      <c r="AK640"/>
      <c r="AL640"/>
      <c r="AM640"/>
      <c r="AN640"/>
      <c r="AO640"/>
      <c r="AP640"/>
      <c r="AQ640"/>
      <c r="AR640"/>
      <c r="AS640"/>
      <c r="AT640"/>
      <c r="AU640"/>
      <c r="AV640"/>
      <c r="AW640"/>
      <c r="AX640" t="inlineStr">
        <is>
          <t>Mortality</t>
        </is>
      </c>
      <c r="AY640" t="inlineStr">
        <is>
          <t>Mortality</t>
        </is>
      </c>
      <c r="AZ640" t="inlineStr">
        <is>
          <t>LC50</t>
        </is>
      </c>
      <c r="BA640"/>
      <c r="BB640" t="n">
        <v>4.0</v>
      </c>
      <c r="BC640"/>
      <c r="BD640"/>
      <c r="BE640"/>
      <c r="BF640"/>
      <c r="BG640" t="inlineStr">
        <is>
          <t>Day(s)</t>
        </is>
      </c>
      <c r="BH640" t="inlineStr">
        <is>
          <t>Pure</t>
        </is>
      </c>
      <c r="BI640" t="inlineStr">
        <is>
          <t>DTXSID7021106</t>
        </is>
      </c>
      <c r="BJ640"/>
      <c r="BK640"/>
      <c r="BL640"/>
      <c r="BM640"/>
      <c r="BN640"/>
      <c r="BO640"/>
      <c r="BP640"/>
      <c r="BQ640"/>
      <c r="BR640"/>
      <c r="BS640"/>
      <c r="BT640" t="inlineStr">
        <is>
          <t>--</t>
        </is>
      </c>
      <c r="BU640"/>
      <c r="BV640"/>
      <c r="BW640"/>
      <c r="BX640"/>
      <c r="BY640"/>
      <c r="BZ640"/>
      <c r="CA640"/>
      <c r="CB640"/>
      <c r="CC640"/>
      <c r="CD640"/>
      <c r="CE640"/>
      <c r="CF640"/>
      <c r="CG640"/>
      <c r="CH640"/>
      <c r="CI640"/>
      <c r="CJ640"/>
      <c r="CK640" t="inlineStr">
        <is>
          <t>Mayer,F.L.,Jr., and M.R. Ellersieck</t>
        </is>
      </c>
      <c r="CL640" t="n">
        <v>6797.0</v>
      </c>
      <c r="CM640" t="inlineStr">
        <is>
          <t>Manual of Acute Toxicity: Interpretation and Data Base for 410 Chemicals and 66 Species of Freshwater Animals</t>
        </is>
      </c>
      <c r="CN640" t="inlineStr">
        <is>
          <t>USDI Fish and Wildlife Service, Publication No.160, Washington, DC:505 p.</t>
        </is>
      </c>
      <c r="CO640" t="n">
        <v>1986.0</v>
      </c>
      <c r="CP640" t="inlineStr">
        <is>
          <t>Mayer,F.L.,Jr., and M.R. Ellersieck (1986). Manual of Acute Toxicity: Interpretation and Data Base for 410 Chemicals and 66 Species of Freshwater Animals. USDI Fish and Wildlife Service, Publication No.160, Washington, DC, 505 p. ECOREF#:6797</t>
        </is>
      </c>
    </row>
    <row r="641">
      <c r="A641" t="n">
        <v>87865.0</v>
      </c>
      <c r="B641" t="inlineStr">
        <is>
          <t>2,3,4,5,6-Pentachlorophenol</t>
        </is>
      </c>
      <c r="C641"/>
      <c r="D641" t="inlineStr">
        <is>
          <t>Unmeasured</t>
        </is>
      </c>
      <c r="E641" t="inlineStr">
        <is>
          <t>Not coded</t>
        </is>
      </c>
      <c r="F641"/>
      <c r="G641" t="n">
        <v>99.0</v>
      </c>
      <c r="H641"/>
      <c r="I641"/>
      <c r="J641"/>
      <c r="K641"/>
      <c r="L641" t="inlineStr">
        <is>
          <t>Pimephales promelas</t>
        </is>
      </c>
      <c r="M641" t="inlineStr">
        <is>
          <t>Fathead Minnow</t>
        </is>
      </c>
      <c r="N641" t="inlineStr">
        <is>
          <t>Juvenile</t>
        </is>
      </c>
      <c r="O641"/>
      <c r="P641" t="n">
        <v>9.0</v>
      </c>
      <c r="Q641"/>
      <c r="R641"/>
      <c r="S641"/>
      <c r="T641"/>
      <c r="U641" t="inlineStr">
        <is>
          <t>Day(s)</t>
        </is>
      </c>
      <c r="V641" t="inlineStr">
        <is>
          <t>Aquatic, unspecified</t>
        </is>
      </c>
      <c r="W641" t="inlineStr">
        <is>
          <t>Fresh water</t>
        </is>
      </c>
      <c r="X641" t="inlineStr">
        <is>
          <t>Lab</t>
        </is>
      </c>
      <c r="Y641"/>
      <c r="Z641" t="inlineStr">
        <is>
          <t>Active ingredient</t>
        </is>
      </c>
      <c r="AA641"/>
      <c r="AB641" t="n">
        <v>0.15980298</v>
      </c>
      <c r="AC641"/>
      <c r="AD641"/>
      <c r="AE641"/>
      <c r="AF641"/>
      <c r="AG641" t="inlineStr">
        <is>
          <t>AI mg/L</t>
        </is>
      </c>
      <c r="AH641"/>
      <c r="AI641"/>
      <c r="AJ641"/>
      <c r="AK641"/>
      <c r="AL641"/>
      <c r="AM641"/>
      <c r="AN641"/>
      <c r="AO641"/>
      <c r="AP641"/>
      <c r="AQ641"/>
      <c r="AR641"/>
      <c r="AS641"/>
      <c r="AT641"/>
      <c r="AU641"/>
      <c r="AV641"/>
      <c r="AW641"/>
      <c r="AX641" t="inlineStr">
        <is>
          <t>Mortality</t>
        </is>
      </c>
      <c r="AY641" t="inlineStr">
        <is>
          <t>Mortality</t>
        </is>
      </c>
      <c r="AZ641" t="inlineStr">
        <is>
          <t>LC50</t>
        </is>
      </c>
      <c r="BA641"/>
      <c r="BB641" t="n">
        <v>4.0</v>
      </c>
      <c r="BC641"/>
      <c r="BD641"/>
      <c r="BE641"/>
      <c r="BF641"/>
      <c r="BG641" t="inlineStr">
        <is>
          <t>Day(s)</t>
        </is>
      </c>
      <c r="BH641" t="inlineStr">
        <is>
          <t>Pure</t>
        </is>
      </c>
      <c r="BI641" t="inlineStr">
        <is>
          <t>DTXSID7021106</t>
        </is>
      </c>
      <c r="BJ641" t="inlineStr">
        <is>
          <t>10.1016/S0043-1354(97)00219-4</t>
        </is>
      </c>
      <c r="BK641"/>
      <c r="BL641"/>
      <c r="BM641"/>
      <c r="BN641"/>
      <c r="BO641"/>
      <c r="BP641"/>
      <c r="BQ641"/>
      <c r="BR641"/>
      <c r="BS641"/>
      <c r="BT641" t="inlineStr">
        <is>
          <t>--</t>
        </is>
      </c>
      <c r="BU641"/>
      <c r="BV641"/>
      <c r="BW641"/>
      <c r="BX641"/>
      <c r="BY641"/>
      <c r="BZ641"/>
      <c r="CA641"/>
      <c r="CB641"/>
      <c r="CC641"/>
      <c r="CD641"/>
      <c r="CE641"/>
      <c r="CF641"/>
      <c r="CG641"/>
      <c r="CH641"/>
      <c r="CI641" t="inlineStr">
        <is>
          <t xml:space="preserve"> O EFCT CONT/TOXICITY// </t>
        </is>
      </c>
      <c r="CJ641" t="inlineStr">
        <is>
          <t xml:space="preserve">   O EFCT CONT/TOXICITY// </t>
        </is>
      </c>
      <c r="CK641" t="inlineStr">
        <is>
          <t>Ho,T.F.L., and J.R. Bolton</t>
        </is>
      </c>
      <c r="CL641" t="n">
        <v>18647.0</v>
      </c>
      <c r="CM641" t="inlineStr">
        <is>
          <t>Toxicity Changes During the UV Treatment of Pentachlorophenol in Dilute Aqueous Solution</t>
        </is>
      </c>
      <c r="CN641" t="inlineStr">
        <is>
          <t>Water Res.32(2): 489-497</t>
        </is>
      </c>
      <c r="CO641" t="n">
        <v>1998.0</v>
      </c>
      <c r="CP641" t="inlineStr">
        <is>
          <t>Ho,T.F.L., and J.R. Bolton (1998). Toxicity Changes During the UV Treatment of Pentachlorophenol in Dilute Aqueous Solution. Water Res., 32, (2), 489-497. doi:10.1016/S0043-1354(97)00219-4. ECOREF#:18647</t>
        </is>
      </c>
    </row>
    <row r="642">
      <c r="A642" t="n">
        <v>87865.0</v>
      </c>
      <c r="B642" t="inlineStr">
        <is>
          <t>2,3,4,5,6-Pentachlorophenol</t>
        </is>
      </c>
      <c r="C642"/>
      <c r="D642" t="inlineStr">
        <is>
          <t>Measured</t>
        </is>
      </c>
      <c r="E642" t="inlineStr">
        <is>
          <t>Not coded</t>
        </is>
      </c>
      <c r="F642"/>
      <c r="G642"/>
      <c r="H642"/>
      <c r="I642"/>
      <c r="J642"/>
      <c r="K642"/>
      <c r="L642" t="inlineStr">
        <is>
          <t>Pimephales promelas</t>
        </is>
      </c>
      <c r="M642" t="inlineStr">
        <is>
          <t>Fathead Minnow</t>
        </is>
      </c>
      <c r="N642" t="inlineStr">
        <is>
          <t>Adult</t>
        </is>
      </c>
      <c r="O642"/>
      <c r="P642"/>
      <c r="Q642"/>
      <c r="R642"/>
      <c r="S642"/>
      <c r="T642"/>
      <c r="U642"/>
      <c r="V642" t="inlineStr">
        <is>
          <t>Flow-through</t>
        </is>
      </c>
      <c r="W642" t="inlineStr">
        <is>
          <t>Fresh water</t>
        </is>
      </c>
      <c r="X642" t="inlineStr">
        <is>
          <t>Lab</t>
        </is>
      </c>
      <c r="Y642"/>
      <c r="Z642" t="inlineStr">
        <is>
          <t>Active ingredient</t>
        </is>
      </c>
      <c r="AA642"/>
      <c r="AB642" t="n">
        <v>0.208</v>
      </c>
      <c r="AC642"/>
      <c r="AD642" t="n">
        <v>0.161</v>
      </c>
      <c r="AE642"/>
      <c r="AF642" t="n">
        <v>0.296</v>
      </c>
      <c r="AG642" t="inlineStr">
        <is>
          <t>AI mg/L</t>
        </is>
      </c>
      <c r="AH642"/>
      <c r="AI642"/>
      <c r="AJ642"/>
      <c r="AK642"/>
      <c r="AL642"/>
      <c r="AM642"/>
      <c r="AN642"/>
      <c r="AO642"/>
      <c r="AP642"/>
      <c r="AQ642"/>
      <c r="AR642"/>
      <c r="AS642"/>
      <c r="AT642"/>
      <c r="AU642"/>
      <c r="AV642"/>
      <c r="AW642"/>
      <c r="AX642" t="inlineStr">
        <is>
          <t>Mortality</t>
        </is>
      </c>
      <c r="AY642" t="inlineStr">
        <is>
          <t>Mortality</t>
        </is>
      </c>
      <c r="AZ642" t="inlineStr">
        <is>
          <t>LC50</t>
        </is>
      </c>
      <c r="BA642"/>
      <c r="BB642" t="n">
        <v>4.0</v>
      </c>
      <c r="BC642"/>
      <c r="BD642"/>
      <c r="BE642"/>
      <c r="BF642"/>
      <c r="BG642" t="inlineStr">
        <is>
          <t>Day(s)</t>
        </is>
      </c>
      <c r="BH642"/>
      <c r="BI642" t="inlineStr">
        <is>
          <t>DTXSID7021106</t>
        </is>
      </c>
      <c r="BJ642" t="inlineStr">
        <is>
          <t>10.1002/etc.5620050605</t>
        </is>
      </c>
      <c r="BK642"/>
      <c r="BL642"/>
      <c r="BM642"/>
      <c r="BN642"/>
      <c r="BO642"/>
      <c r="BP642"/>
      <c r="BQ642"/>
      <c r="BR642"/>
      <c r="BS642"/>
      <c r="BT642" t="inlineStr">
        <is>
          <t>--</t>
        </is>
      </c>
      <c r="BU642"/>
      <c r="BV642"/>
      <c r="BW642"/>
      <c r="BX642"/>
      <c r="BY642"/>
      <c r="BZ642"/>
      <c r="CA642"/>
      <c r="CB642"/>
      <c r="CC642"/>
      <c r="CD642"/>
      <c r="CE642"/>
      <c r="CF642"/>
      <c r="CG642"/>
      <c r="CH642"/>
      <c r="CI642"/>
      <c r="CJ642"/>
      <c r="CK642" t="inlineStr">
        <is>
          <t>Hedtke,S.F., C.W. West, K.N. Allen, T.J. Norberg-King, and D.I. Mount</t>
        </is>
      </c>
      <c r="CL642" t="n">
        <v>11958.0</v>
      </c>
      <c r="CM642" t="inlineStr">
        <is>
          <t>Toxicity of Pentachlorophenol to Aquatic Organisms Under Naturally Varying and Controlled Environmental Conditions</t>
        </is>
      </c>
      <c r="CN642" t="inlineStr">
        <is>
          <t>Environ. Toxicol. Chem.5(6): 531-542</t>
        </is>
      </c>
      <c r="CO642" t="n">
        <v>1986.0</v>
      </c>
      <c r="CP642" t="inlineStr">
        <is>
          <t>Hedtke,S.F., C.W. West, K.N. Allen, T.J. Norberg-King, and D.I. Mount (1986). Toxicity of Pentachlorophenol to Aquatic Organisms Under Naturally Varying and Controlled Environmental Conditions. Environ. Toxicol. Chem., 5, (6), 531-542. doi:10.1002/etc.5620050605. ECOREF#:11958</t>
        </is>
      </c>
    </row>
    <row r="643">
      <c r="A643" t="n">
        <v>87912.0</v>
      </c>
      <c r="B643" t="inlineStr">
        <is>
          <t>[R-(R*,R*)]-2,3-Dihydroxybutanedioic acid, Diethyl ester</t>
        </is>
      </c>
      <c r="C643"/>
      <c r="D643" t="inlineStr">
        <is>
          <t>Unmeasured</t>
        </is>
      </c>
      <c r="E643" t="inlineStr">
        <is>
          <t>Not coded</t>
        </is>
      </c>
      <c r="F643"/>
      <c r="G643"/>
      <c r="H643"/>
      <c r="I643"/>
      <c r="J643"/>
      <c r="K643"/>
      <c r="L643" t="inlineStr">
        <is>
          <t>Pimephales promelas</t>
        </is>
      </c>
      <c r="M643" t="inlineStr">
        <is>
          <t>Fathead Minnow</t>
        </is>
      </c>
      <c r="N643"/>
      <c r="O643"/>
      <c r="P643"/>
      <c r="Q643"/>
      <c r="R643"/>
      <c r="S643"/>
      <c r="T643"/>
      <c r="U643"/>
      <c r="V643" t="inlineStr">
        <is>
          <t>Static</t>
        </is>
      </c>
      <c r="W643" t="inlineStr">
        <is>
          <t>Fresh water</t>
        </is>
      </c>
      <c r="X643" t="inlineStr">
        <is>
          <t>Lab</t>
        </is>
      </c>
      <c r="Y643"/>
      <c r="Z643" t="inlineStr">
        <is>
          <t>Formulation</t>
        </is>
      </c>
      <c r="AA643"/>
      <c r="AB643" t="n">
        <v>650.0</v>
      </c>
      <c r="AC643"/>
      <c r="AD643"/>
      <c r="AE643"/>
      <c r="AF643"/>
      <c r="AG643" t="inlineStr">
        <is>
          <t>AI mg/L</t>
        </is>
      </c>
      <c r="AH643"/>
      <c r="AI643"/>
      <c r="AJ643"/>
      <c r="AK643"/>
      <c r="AL643"/>
      <c r="AM643"/>
      <c r="AN643"/>
      <c r="AO643"/>
      <c r="AP643"/>
      <c r="AQ643"/>
      <c r="AR643"/>
      <c r="AS643"/>
      <c r="AT643"/>
      <c r="AU643"/>
      <c r="AV643"/>
      <c r="AW643"/>
      <c r="AX643" t="inlineStr">
        <is>
          <t>Mortality</t>
        </is>
      </c>
      <c r="AY643" t="inlineStr">
        <is>
          <t>Mortality</t>
        </is>
      </c>
      <c r="AZ643" t="inlineStr">
        <is>
          <t>LC50</t>
        </is>
      </c>
      <c r="BA643"/>
      <c r="BB643" t="n">
        <v>4.0</v>
      </c>
      <c r="BC643"/>
      <c r="BD643"/>
      <c r="BE643"/>
      <c r="BF643"/>
      <c r="BG643" t="inlineStr">
        <is>
          <t>Day(s)</t>
        </is>
      </c>
      <c r="BH643"/>
      <c r="BI643" t="inlineStr">
        <is>
          <t>DTXSID5052597</t>
        </is>
      </c>
      <c r="BJ643" t="inlineStr">
        <is>
          <t>10.1016/0043-1354(69)90046-3</t>
        </is>
      </c>
      <c r="BK643"/>
      <c r="BL643"/>
      <c r="BM643"/>
      <c r="BN643"/>
      <c r="BO643"/>
      <c r="BP643"/>
      <c r="BQ643"/>
      <c r="BR643"/>
      <c r="BS643"/>
      <c r="BT643" t="inlineStr">
        <is>
          <t>--</t>
        </is>
      </c>
      <c r="BU643"/>
      <c r="BV643"/>
      <c r="BW643"/>
      <c r="BX643"/>
      <c r="BY643"/>
      <c r="BZ643"/>
      <c r="CA643"/>
      <c r="CB643"/>
      <c r="CC643"/>
      <c r="CD643"/>
      <c r="CE643"/>
      <c r="CF643"/>
      <c r="CG643"/>
      <c r="CH643"/>
      <c r="CI643"/>
      <c r="CJ643"/>
      <c r="CK643" t="inlineStr">
        <is>
          <t>Bender,M.E.</t>
        </is>
      </c>
      <c r="CL643" t="n">
        <v>901.0</v>
      </c>
      <c r="CM643" t="inlineStr">
        <is>
          <t>The Toxicity of the Hydrolysis and Breakdown Products of Malathion to the Fathead Minnow (Pimephales promelas, Rafinesque)</t>
        </is>
      </c>
      <c r="CN643" t="inlineStr">
        <is>
          <t>Water Res.3(8): 571-582</t>
        </is>
      </c>
      <c r="CO643" t="n">
        <v>1969.0</v>
      </c>
      <c r="CP643" t="inlineStr">
        <is>
          <t>Bender,M.E. (1969). The Toxicity of the Hydrolysis and Breakdown Products of Malathion to the Fathead Minnow (Pimephales promelas, Rafinesque). Water Res., 3, (8), 571-582. doi:10.1016/0043-1354(69)90046-3. ECOREF#:901</t>
        </is>
      </c>
    </row>
    <row r="644">
      <c r="A644" t="n">
        <v>88062.0</v>
      </c>
      <c r="B644" t="inlineStr">
        <is>
          <t>2,4,6-Trichlorophenol</t>
        </is>
      </c>
      <c r="C644"/>
      <c r="D644" t="inlineStr">
        <is>
          <t>Unmeasured</t>
        </is>
      </c>
      <c r="E644" t="inlineStr">
        <is>
          <t>Not coded</t>
        </is>
      </c>
      <c r="F644"/>
      <c r="G644"/>
      <c r="H644"/>
      <c r="I644"/>
      <c r="J644"/>
      <c r="K644"/>
      <c r="L644" t="inlineStr">
        <is>
          <t>Pimephales promelas</t>
        </is>
      </c>
      <c r="M644" t="inlineStr">
        <is>
          <t>Fathead Minnow</t>
        </is>
      </c>
      <c r="N644"/>
      <c r="O644"/>
      <c r="P644"/>
      <c r="Q644"/>
      <c r="R644"/>
      <c r="S644"/>
      <c r="T644"/>
      <c r="U644"/>
      <c r="V644" t="inlineStr">
        <is>
          <t>Static</t>
        </is>
      </c>
      <c r="W644" t="inlineStr">
        <is>
          <t>Fresh water</t>
        </is>
      </c>
      <c r="X644" t="inlineStr">
        <is>
          <t>Lab</t>
        </is>
      </c>
      <c r="Y644"/>
      <c r="Z644" t="inlineStr">
        <is>
          <t>Formulation</t>
        </is>
      </c>
      <c r="AA644"/>
      <c r="AB644"/>
      <c r="AC644"/>
      <c r="AD644" t="n">
        <v>0.1</v>
      </c>
      <c r="AE644"/>
      <c r="AF644" t="n">
        <v>1.0</v>
      </c>
      <c r="AG644" t="inlineStr">
        <is>
          <t>AI mg/L</t>
        </is>
      </c>
      <c r="AH644"/>
      <c r="AI644"/>
      <c r="AJ644"/>
      <c r="AK644"/>
      <c r="AL644"/>
      <c r="AM644"/>
      <c r="AN644"/>
      <c r="AO644"/>
      <c r="AP644"/>
      <c r="AQ644"/>
      <c r="AR644"/>
      <c r="AS644"/>
      <c r="AT644"/>
      <c r="AU644"/>
      <c r="AV644"/>
      <c r="AW644"/>
      <c r="AX644" t="inlineStr">
        <is>
          <t>Mortality</t>
        </is>
      </c>
      <c r="AY644" t="inlineStr">
        <is>
          <t>Mortality</t>
        </is>
      </c>
      <c r="AZ644" t="inlineStr">
        <is>
          <t>LC50</t>
        </is>
      </c>
      <c r="BA644"/>
      <c r="BB644" t="n">
        <v>4.0</v>
      </c>
      <c r="BC644"/>
      <c r="BD644"/>
      <c r="BE644"/>
      <c r="BF644"/>
      <c r="BG644" t="inlineStr">
        <is>
          <t>Day(s)</t>
        </is>
      </c>
      <c r="BH644"/>
      <c r="BI644" t="inlineStr">
        <is>
          <t>DTXSID5021386</t>
        </is>
      </c>
      <c r="BJ644"/>
      <c r="BK644"/>
      <c r="BL644"/>
      <c r="BM644"/>
      <c r="BN644"/>
      <c r="BO644"/>
      <c r="BP644"/>
      <c r="BQ644"/>
      <c r="BR644"/>
      <c r="BS644"/>
      <c r="BT644" t="inlineStr">
        <is>
          <t>--</t>
        </is>
      </c>
      <c r="BU644"/>
      <c r="BV644"/>
      <c r="BW644"/>
      <c r="BX644"/>
      <c r="BY644"/>
      <c r="BZ644"/>
      <c r="CA644"/>
      <c r="CB644"/>
      <c r="CC644"/>
      <c r="CD644"/>
      <c r="CE644"/>
      <c r="CF644"/>
      <c r="CG644"/>
      <c r="CH644"/>
      <c r="CI644" t="inlineStr">
        <is>
          <t xml:space="preserve"> CONTR/NO MORTALITY//FOLLOWED APHA STD METHODS// </t>
        </is>
      </c>
      <c r="CJ644" t="inlineStr">
        <is>
          <t xml:space="preserve">   CONTR/NO MORTALITY//FOLLOWED APHA STD METHODS// </t>
        </is>
      </c>
      <c r="CK644" t="inlineStr">
        <is>
          <t>Barnhart,E.L., and G.R. Campbell</t>
        </is>
      </c>
      <c r="CL644" t="n">
        <v>8960.0</v>
      </c>
      <c r="CM644" t="inlineStr">
        <is>
          <t>The Effect of Chlorination on Selected Organic Chemicals</t>
        </is>
      </c>
      <c r="CN644" t="inlineStr">
        <is>
          <t>EPA-12020-EXG, U.S.EPA, Washington, D.C.:105 p.</t>
        </is>
      </c>
      <c r="CO644" t="n">
        <v>1972.0</v>
      </c>
      <c r="CP644" t="inlineStr">
        <is>
          <t>Barnhart,E.L., and G.R. Campbell (1972). The Effect of Chlorination on Selected Organic Chemicals. EPA-12020-EXG, U.S.EPA, Washington, D.C., 105 p. ECOREF#:8960</t>
        </is>
      </c>
    </row>
    <row r="645">
      <c r="A645" t="n">
        <v>88062.0</v>
      </c>
      <c r="B645" t="inlineStr">
        <is>
          <t>2,4,6-Trichlorophenol</t>
        </is>
      </c>
      <c r="C645"/>
      <c r="D645" t="inlineStr">
        <is>
          <t>Measured</t>
        </is>
      </c>
      <c r="E645" t="inlineStr">
        <is>
          <t>Not coded</t>
        </is>
      </c>
      <c r="F645"/>
      <c r="G645" t="n">
        <v>98.0</v>
      </c>
      <c r="H645"/>
      <c r="I645"/>
      <c r="J645"/>
      <c r="K645"/>
      <c r="L645" t="inlineStr">
        <is>
          <t>Pimephales promelas</t>
        </is>
      </c>
      <c r="M645" t="inlineStr">
        <is>
          <t>Fathead Minnow</t>
        </is>
      </c>
      <c r="N645"/>
      <c r="O645"/>
      <c r="P645"/>
      <c r="Q645"/>
      <c r="R645" t="n">
        <v>38.0</v>
      </c>
      <c r="S645"/>
      <c r="T645" t="n">
        <v>47.0</v>
      </c>
      <c r="U645" t="inlineStr">
        <is>
          <t>Day(s)</t>
        </is>
      </c>
      <c r="V645" t="inlineStr">
        <is>
          <t>Flow-through</t>
        </is>
      </c>
      <c r="W645" t="inlineStr">
        <is>
          <t>Fresh water</t>
        </is>
      </c>
      <c r="X645" t="inlineStr">
        <is>
          <t>Lab</t>
        </is>
      </c>
      <c r="Y645"/>
      <c r="Z645" t="inlineStr">
        <is>
          <t>Active ingredient</t>
        </is>
      </c>
      <c r="AA645"/>
      <c r="AB645" t="n">
        <v>2.8</v>
      </c>
      <c r="AC645"/>
      <c r="AD645" t="n">
        <v>2.16</v>
      </c>
      <c r="AE645"/>
      <c r="AF645" t="n">
        <v>3.63</v>
      </c>
      <c r="AG645" t="inlineStr">
        <is>
          <t>AI mg/L</t>
        </is>
      </c>
      <c r="AH645"/>
      <c r="AI645"/>
      <c r="AJ645"/>
      <c r="AK645"/>
      <c r="AL645"/>
      <c r="AM645"/>
      <c r="AN645"/>
      <c r="AO645"/>
      <c r="AP645"/>
      <c r="AQ645"/>
      <c r="AR645"/>
      <c r="AS645"/>
      <c r="AT645"/>
      <c r="AU645"/>
      <c r="AV645"/>
      <c r="AW645"/>
      <c r="AX645" t="inlineStr">
        <is>
          <t>Mortality</t>
        </is>
      </c>
      <c r="AY645" t="inlineStr">
        <is>
          <t>Mortality</t>
        </is>
      </c>
      <c r="AZ645" t="inlineStr">
        <is>
          <t>LC50</t>
        </is>
      </c>
      <c r="BA645"/>
      <c r="BB645" t="n">
        <v>4.0</v>
      </c>
      <c r="BC645"/>
      <c r="BD645"/>
      <c r="BE645"/>
      <c r="BF645"/>
      <c r="BG645" t="inlineStr">
        <is>
          <t>Day(s)</t>
        </is>
      </c>
      <c r="BH645" t="inlineStr">
        <is>
          <t>Pure</t>
        </is>
      </c>
      <c r="BI645" t="inlineStr">
        <is>
          <t>DTXSID5021386</t>
        </is>
      </c>
      <c r="BJ645"/>
      <c r="BK645"/>
      <c r="BL645"/>
      <c r="BM645"/>
      <c r="BN645"/>
      <c r="BO645"/>
      <c r="BP645"/>
      <c r="BQ645"/>
      <c r="BR645"/>
      <c r="BS645"/>
      <c r="BT645" t="inlineStr">
        <is>
          <t>--</t>
        </is>
      </c>
      <c r="BU645"/>
      <c r="BV645"/>
      <c r="BW645"/>
      <c r="BX645"/>
      <c r="BY645"/>
      <c r="BZ645"/>
      <c r="CA645"/>
      <c r="CB645"/>
      <c r="CC645"/>
      <c r="CD645"/>
      <c r="CE645"/>
      <c r="CF645"/>
      <c r="CG645"/>
      <c r="CH645"/>
      <c r="CI645" t="inlineStr">
        <is>
          <t xml:space="preserve"> Affected fish swam at the water's surface in a spiral motion, were hyperactive and had edema.  They also lostYZED// equilibrium prior to death.  Effect data were not recorded. Individual lengths and weights of the test fish were not </t>
        </is>
      </c>
      <c r="CJ645" t="inlineStr">
        <is>
          <t xml:space="preserve">   Affected fish swam at the water's surface in a spiral motion, were hyperactive and had edema.  They also lostYZED// equilibrium prior to death.  Effect data were not recorded. Individual lengths and weights of the test fish were not </t>
        </is>
      </c>
      <c r="CK645" t="inlineStr">
        <is>
          <t>Geiger,D.L., L.T. Brooke, and D.J. Call</t>
        </is>
      </c>
      <c r="CL645" t="n">
        <v>3217.0</v>
      </c>
      <c r="CM645" t="inlineStr">
        <is>
          <t>Acute Toxicities of Organic Chemicals to Fathead Minnows (Pimephales promelas), Volume V</t>
        </is>
      </c>
      <c r="CN645" t="inlineStr">
        <is>
          <t>Center for Lake Superior Environmental Studies, University of Wisconsin, Superior, WI:332 p.</t>
        </is>
      </c>
      <c r="CO645" t="n">
        <v>1990.0</v>
      </c>
      <c r="CP645" t="inlineStr">
        <is>
          <t>Geiger,D.L., L.T. Brooke, and D.J. Call (1990). Acute Toxicities of Organic Chemicals to Fathead Minnows (Pimephales promelas), Volume V. Center for Lake Superior Environmental Studies, University of Wisconsin, Superior, WI, 332 p. ECOREF#:3217</t>
        </is>
      </c>
    </row>
    <row r="646">
      <c r="A646" t="n">
        <v>88062.0</v>
      </c>
      <c r="B646" t="inlineStr">
        <is>
          <t>2,4,6-Trichlorophenol</t>
        </is>
      </c>
      <c r="C646"/>
      <c r="D646" t="inlineStr">
        <is>
          <t>Measured</t>
        </is>
      </c>
      <c r="E646" t="inlineStr">
        <is>
          <t>Not coded</t>
        </is>
      </c>
      <c r="F646"/>
      <c r="G646"/>
      <c r="H646"/>
      <c r="I646"/>
      <c r="J646"/>
      <c r="K646"/>
      <c r="L646" t="inlineStr">
        <is>
          <t>Pimephales promelas</t>
        </is>
      </c>
      <c r="M646" t="inlineStr">
        <is>
          <t>Fathead Minnow</t>
        </is>
      </c>
      <c r="N646"/>
      <c r="O646"/>
      <c r="P646"/>
      <c r="Q646"/>
      <c r="R646" t="n">
        <v>30.0</v>
      </c>
      <c r="S646"/>
      <c r="T646" t="n">
        <v>35.0</v>
      </c>
      <c r="U646" t="inlineStr">
        <is>
          <t>Day(s)</t>
        </is>
      </c>
      <c r="V646" t="inlineStr">
        <is>
          <t>Flow-through</t>
        </is>
      </c>
      <c r="W646" t="inlineStr">
        <is>
          <t>Fresh water</t>
        </is>
      </c>
      <c r="X646" t="inlineStr">
        <is>
          <t>Lab</t>
        </is>
      </c>
      <c r="Y646"/>
      <c r="Z646" t="inlineStr">
        <is>
          <t>Active ingredient</t>
        </is>
      </c>
      <c r="AA646"/>
      <c r="AB646" t="n">
        <v>8.6</v>
      </c>
      <c r="AC646"/>
      <c r="AD646" t="n">
        <v>7.6</v>
      </c>
      <c r="AE646"/>
      <c r="AF646" t="n">
        <v>9.9</v>
      </c>
      <c r="AG646" t="inlineStr">
        <is>
          <t>AI mg/L</t>
        </is>
      </c>
      <c r="AH646"/>
      <c r="AI646"/>
      <c r="AJ646"/>
      <c r="AK646"/>
      <c r="AL646"/>
      <c r="AM646"/>
      <c r="AN646"/>
      <c r="AO646"/>
      <c r="AP646"/>
      <c r="AQ646"/>
      <c r="AR646"/>
      <c r="AS646"/>
      <c r="AT646"/>
      <c r="AU646"/>
      <c r="AV646"/>
      <c r="AW646"/>
      <c r="AX646" t="inlineStr">
        <is>
          <t>Mortality</t>
        </is>
      </c>
      <c r="AY646" t="inlineStr">
        <is>
          <t>Mortality</t>
        </is>
      </c>
      <c r="AZ646" t="inlineStr">
        <is>
          <t>LC50</t>
        </is>
      </c>
      <c r="BA646"/>
      <c r="BB646" t="n">
        <v>4.0</v>
      </c>
      <c r="BC646"/>
      <c r="BD646"/>
      <c r="BE646"/>
      <c r="BF646"/>
      <c r="BG646" t="inlineStr">
        <is>
          <t>Day(s)</t>
        </is>
      </c>
      <c r="BH646"/>
      <c r="BI646" t="inlineStr">
        <is>
          <t>DTXSID5021386</t>
        </is>
      </c>
      <c r="BJ646" t="inlineStr">
        <is>
          <t>10.1007/BF01622141</t>
        </is>
      </c>
      <c r="BK646"/>
      <c r="BL646"/>
      <c r="BM646"/>
      <c r="BN646"/>
      <c r="BO646"/>
      <c r="BP646"/>
      <c r="BQ646"/>
      <c r="BR646"/>
      <c r="BS646"/>
      <c r="BT646" t="inlineStr">
        <is>
          <t>--</t>
        </is>
      </c>
      <c r="BU646"/>
      <c r="BV646"/>
      <c r="BW646"/>
      <c r="BX646"/>
      <c r="BY646"/>
      <c r="BZ646"/>
      <c r="CA646"/>
      <c r="CB646"/>
      <c r="CC646"/>
      <c r="CD646"/>
      <c r="CE646"/>
      <c r="CF646"/>
      <c r="CG646"/>
      <c r="CH646"/>
      <c r="CI646" t="inlineStr">
        <is>
          <t xml:space="preserve"> CONTR/FOLLOWED EPA STANDARD METHODS//WQCD/THE CPH '80 WQCD DATA POINT DIFFERS AS IT REPORTS A MANUSCRIPT CALCULATION OF 9,040//</t>
        </is>
      </c>
      <c r="CJ646" t="inlineStr">
        <is>
          <t xml:space="preserve">   CONTR/FOLLOWED EPA STANDARD METHODS//WQCD/THE CPH '80 WQCD DATA POINT DIFFERS AS IT REPORTS A MANUSCRIPT CALCULATION OF 9,040//</t>
        </is>
      </c>
      <c r="CK646" t="inlineStr">
        <is>
          <t>Phipps,G.L., G.W. Holcombe, and J.T. Fiandt</t>
        </is>
      </c>
      <c r="CL646" t="n">
        <v>2189.0</v>
      </c>
      <c r="CM646" t="inlineStr">
        <is>
          <t>Acute Toxicity of Phenol and Substituted Phenols to the Fathead Minnow</t>
        </is>
      </c>
      <c r="CN646" t="inlineStr">
        <is>
          <t>Bull. Environ. Contam. Toxicol.26(5): 585-593</t>
        </is>
      </c>
      <c r="CO646" t="n">
        <v>1981.0</v>
      </c>
      <c r="CP646" t="inlineStr">
        <is>
          <t>Phipps,G.L., G.W. Holcombe, and J.T. Fiandt (1981). Acute Toxicity of Phenol and Substituted Phenols to the Fathead Minnow. Bull. Environ. Contam. Toxicol., 26, (5), 585-593. doi:10.1007/BF01622141. ECOREF#:2189</t>
        </is>
      </c>
    </row>
    <row r="647">
      <c r="A647" t="n">
        <v>88062.0</v>
      </c>
      <c r="B647" t="inlineStr">
        <is>
          <t>2,4,6-Trichlorophenol</t>
        </is>
      </c>
      <c r="C647"/>
      <c r="D647" t="inlineStr">
        <is>
          <t>Measured</t>
        </is>
      </c>
      <c r="E647" t="inlineStr">
        <is>
          <t>Not coded</t>
        </is>
      </c>
      <c r="F647"/>
      <c r="G647"/>
      <c r="H647"/>
      <c r="I647"/>
      <c r="J647"/>
      <c r="K647"/>
      <c r="L647" t="inlineStr">
        <is>
          <t>Pimephales promelas</t>
        </is>
      </c>
      <c r="M647" t="inlineStr">
        <is>
          <t>Fathead Minnow</t>
        </is>
      </c>
      <c r="N647"/>
      <c r="O647"/>
      <c r="P647"/>
      <c r="Q647"/>
      <c r="R647"/>
      <c r="S647"/>
      <c r="T647"/>
      <c r="U647"/>
      <c r="V647" t="inlineStr">
        <is>
          <t>Flow-through</t>
        </is>
      </c>
      <c r="W647" t="inlineStr">
        <is>
          <t>Fresh water</t>
        </is>
      </c>
      <c r="X647" t="inlineStr">
        <is>
          <t>Lab</t>
        </is>
      </c>
      <c r="Y647"/>
      <c r="Z647" t="inlineStr">
        <is>
          <t>Active ingredient</t>
        </is>
      </c>
      <c r="AA647"/>
      <c r="AB647" t="n">
        <v>2.74</v>
      </c>
      <c r="AC647"/>
      <c r="AD647" t="n">
        <v>2.11</v>
      </c>
      <c r="AE647"/>
      <c r="AF647" t="n">
        <v>3.56</v>
      </c>
      <c r="AG647" t="inlineStr">
        <is>
          <t>AI mg/L</t>
        </is>
      </c>
      <c r="AH647"/>
      <c r="AI647"/>
      <c r="AJ647"/>
      <c r="AK647"/>
      <c r="AL647"/>
      <c r="AM647"/>
      <c r="AN647"/>
      <c r="AO647"/>
      <c r="AP647"/>
      <c r="AQ647"/>
      <c r="AR647"/>
      <c r="AS647"/>
      <c r="AT647"/>
      <c r="AU647"/>
      <c r="AV647"/>
      <c r="AW647"/>
      <c r="AX647" t="inlineStr">
        <is>
          <t>Mortality</t>
        </is>
      </c>
      <c r="AY647" t="inlineStr">
        <is>
          <t>Mortality</t>
        </is>
      </c>
      <c r="AZ647" t="inlineStr">
        <is>
          <t>LC50</t>
        </is>
      </c>
      <c r="BA647"/>
      <c r="BB647" t="n">
        <v>4.0</v>
      </c>
      <c r="BC647"/>
      <c r="BD647"/>
      <c r="BE647"/>
      <c r="BF647"/>
      <c r="BG647" t="inlineStr">
        <is>
          <t>Day(s)</t>
        </is>
      </c>
      <c r="BH647"/>
      <c r="BI647" t="inlineStr">
        <is>
          <t>DTXSID5021386</t>
        </is>
      </c>
      <c r="BJ647" t="inlineStr">
        <is>
          <t>10.1007/BF01055420</t>
        </is>
      </c>
      <c r="BK647"/>
      <c r="BL647"/>
      <c r="BM647"/>
      <c r="BN647"/>
      <c r="BO647"/>
      <c r="BP647"/>
      <c r="BQ647"/>
      <c r="BR647"/>
      <c r="BS647"/>
      <c r="BT647" t="inlineStr">
        <is>
          <t>--</t>
        </is>
      </c>
      <c r="BU647"/>
      <c r="BV647"/>
      <c r="BW647"/>
      <c r="BX647"/>
      <c r="BY647"/>
      <c r="BZ647"/>
      <c r="CA647"/>
      <c r="CB647"/>
      <c r="CC647"/>
      <c r="CD647"/>
      <c r="CE647"/>
      <c r="CF647"/>
      <c r="CG647"/>
      <c r="CH647"/>
      <c r="CI647"/>
      <c r="CJ647"/>
      <c r="CK647" t="inlineStr">
        <is>
          <t>Holcombe,G.W., G.L. Phipps, A.H. Sulaiman, and A.D. Hoffman</t>
        </is>
      </c>
      <c r="CL647" t="n">
        <v>12665.0</v>
      </c>
      <c r="CM647" t="inlineStr">
        <is>
          <t>Simultaneous Multiple Species Testing: Acute Toxicity of 13 Chemicals to 12 Diverse Freshwater Amphibian, Fish, and Invertebrate Families</t>
        </is>
      </c>
      <c r="CN647" t="inlineStr">
        <is>
          <t>Arch. Environ. Contam. Toxicol.16:697-710</t>
        </is>
      </c>
      <c r="CO647" t="n">
        <v>1987.0</v>
      </c>
      <c r="CP647" t="inlineStr">
        <is>
          <t>Holcombe,G.W., G.L. Phipps, A.H. Sulaiman, and A.D. Hoffman (1987). Simultaneous Multiple Species Testing: Acute Toxicity of 13 Chemicals to 12 Diverse Freshwater Amphibian, Fish, and Invertebrate Families. Arch. Environ. Contam. Toxicol., 16, 697-710. doi:10.1007/BF01055420. ECOREF#:12665</t>
        </is>
      </c>
    </row>
    <row r="648">
      <c r="A648" t="n">
        <v>88062.0</v>
      </c>
      <c r="B648" t="inlineStr">
        <is>
          <t>2,4,6-Trichlorophenol</t>
        </is>
      </c>
      <c r="C648"/>
      <c r="D648" t="inlineStr">
        <is>
          <t>Measured</t>
        </is>
      </c>
      <c r="E648" t="inlineStr">
        <is>
          <t>Not coded</t>
        </is>
      </c>
      <c r="F648" t="inlineStr">
        <is>
          <t>&gt;=</t>
        </is>
      </c>
      <c r="G648" t="n">
        <v>95.0</v>
      </c>
      <c r="H648"/>
      <c r="I648"/>
      <c r="J648"/>
      <c r="K648"/>
      <c r="L648" t="inlineStr">
        <is>
          <t>Pimephales promelas</t>
        </is>
      </c>
      <c r="M648" t="inlineStr">
        <is>
          <t>Fathead Minnow</t>
        </is>
      </c>
      <c r="N648" t="inlineStr">
        <is>
          <t>Juvenile</t>
        </is>
      </c>
      <c r="O648"/>
      <c r="P648"/>
      <c r="Q648"/>
      <c r="R648" t="n">
        <v>26.0</v>
      </c>
      <c r="S648"/>
      <c r="T648" t="n">
        <v>34.0</v>
      </c>
      <c r="U648" t="inlineStr">
        <is>
          <t>Day(s)</t>
        </is>
      </c>
      <c r="V648" t="inlineStr">
        <is>
          <t>Flow-through</t>
        </is>
      </c>
      <c r="W648" t="inlineStr">
        <is>
          <t>Fresh water</t>
        </is>
      </c>
      <c r="X648" t="inlineStr">
        <is>
          <t>Lab</t>
        </is>
      </c>
      <c r="Y648"/>
      <c r="Z648" t="inlineStr">
        <is>
          <t>Active ingredient</t>
        </is>
      </c>
      <c r="AA648"/>
      <c r="AB648" t="n">
        <v>4.55</v>
      </c>
      <c r="AC648"/>
      <c r="AD648"/>
      <c r="AE648"/>
      <c r="AF648"/>
      <c r="AG648" t="inlineStr">
        <is>
          <t>AI mg/L</t>
        </is>
      </c>
      <c r="AH648"/>
      <c r="AI648"/>
      <c r="AJ648"/>
      <c r="AK648"/>
      <c r="AL648"/>
      <c r="AM648"/>
      <c r="AN648"/>
      <c r="AO648"/>
      <c r="AP648"/>
      <c r="AQ648"/>
      <c r="AR648"/>
      <c r="AS648"/>
      <c r="AT648"/>
      <c r="AU648"/>
      <c r="AV648"/>
      <c r="AW648"/>
      <c r="AX648" t="inlineStr">
        <is>
          <t>Mortality</t>
        </is>
      </c>
      <c r="AY648" t="inlineStr">
        <is>
          <t>Mortality</t>
        </is>
      </c>
      <c r="AZ648" t="inlineStr">
        <is>
          <t>LC50</t>
        </is>
      </c>
      <c r="BA648"/>
      <c r="BB648" t="n">
        <v>4.0</v>
      </c>
      <c r="BC648"/>
      <c r="BD648"/>
      <c r="BE648"/>
      <c r="BF648"/>
      <c r="BG648" t="inlineStr">
        <is>
          <t>Day(s)</t>
        </is>
      </c>
      <c r="BH648" t="inlineStr">
        <is>
          <t>Pure</t>
        </is>
      </c>
      <c r="BI648" t="inlineStr">
        <is>
          <t>DTXSID5021386</t>
        </is>
      </c>
      <c r="BJ648" t="inlineStr">
        <is>
          <t>10.1002/etc.5620140920</t>
        </is>
      </c>
      <c r="BK648"/>
      <c r="BL648"/>
      <c r="BM648"/>
      <c r="BN648"/>
      <c r="BO648"/>
      <c r="BP648"/>
      <c r="BQ648"/>
      <c r="BR648"/>
      <c r="BS648"/>
      <c r="BT648" t="inlineStr">
        <is>
          <t>--</t>
        </is>
      </c>
      <c r="BU648"/>
      <c r="BV648"/>
      <c r="BW648"/>
      <c r="BX648"/>
      <c r="BY648"/>
      <c r="BZ648"/>
      <c r="CA648"/>
      <c r="CB648"/>
      <c r="CC648"/>
      <c r="CD648"/>
      <c r="CE648"/>
      <c r="CF648"/>
      <c r="CG648"/>
      <c r="CH648"/>
      <c r="CI648"/>
      <c r="CJ648"/>
      <c r="CK648" t="inlineStr">
        <is>
          <t>Broderius,S.J., M.D. Kahl, and M.D. Hoglund</t>
        </is>
      </c>
      <c r="CL648" t="n">
        <v>15031.0</v>
      </c>
      <c r="CM648" t="inlineStr">
        <is>
          <t>Use of Joint Toxic Response to Define the Primary Mode of Toxic Action for Diverse Industrial Organic Chemicals</t>
        </is>
      </c>
      <c r="CN648" t="inlineStr">
        <is>
          <t>Environ. Toxicol. Chem.14(9): 1591-1605</t>
        </is>
      </c>
      <c r="CO648" t="n">
        <v>1995.0</v>
      </c>
      <c r="CP648" t="inlineStr">
        <is>
          <t>Broderius,S.J., M.D. Kahl, and M.D. Hoglund (1995). Use of Joint Toxic Response to Define the Primary Mode of Toxic Action for Diverse Industrial Organic Chemicals. Environ. Toxicol. Chem., 14, (9), 1591-1605. doi:10.1002/etc.5620140920. ECOREF#:15031</t>
        </is>
      </c>
    </row>
    <row r="649">
      <c r="A649" t="n">
        <v>88062.0</v>
      </c>
      <c r="B649" t="inlineStr">
        <is>
          <t>2,4,6-Trichlorophenol</t>
        </is>
      </c>
      <c r="C649"/>
      <c r="D649" t="inlineStr">
        <is>
          <t>Measured</t>
        </is>
      </c>
      <c r="E649" t="inlineStr">
        <is>
          <t>Not reported</t>
        </is>
      </c>
      <c r="F649"/>
      <c r="G649"/>
      <c r="H649"/>
      <c r="I649"/>
      <c r="J649"/>
      <c r="K649"/>
      <c r="L649" t="inlineStr">
        <is>
          <t>Pimephales promelas</t>
        </is>
      </c>
      <c r="M649" t="inlineStr">
        <is>
          <t>Fathead Minnow</t>
        </is>
      </c>
      <c r="N649"/>
      <c r="O649"/>
      <c r="P649" t="n">
        <v>34.0</v>
      </c>
      <c r="Q649"/>
      <c r="R649"/>
      <c r="S649"/>
      <c r="T649"/>
      <c r="U649" t="inlineStr">
        <is>
          <t>Day(s)</t>
        </is>
      </c>
      <c r="V649" t="inlineStr">
        <is>
          <t>Flow-through</t>
        </is>
      </c>
      <c r="W649" t="inlineStr">
        <is>
          <t>Fresh water</t>
        </is>
      </c>
      <c r="X649" t="inlineStr">
        <is>
          <t>Lab</t>
        </is>
      </c>
      <c r="Y649"/>
      <c r="Z649" t="inlineStr">
        <is>
          <t>Active ingredient</t>
        </is>
      </c>
      <c r="AA649"/>
      <c r="AB649" t="n">
        <v>9.16</v>
      </c>
      <c r="AC649"/>
      <c r="AD649" t="n">
        <v>8.1</v>
      </c>
      <c r="AE649"/>
      <c r="AF649" t="n">
        <v>10.4</v>
      </c>
      <c r="AG649" t="inlineStr">
        <is>
          <t>AI mg/L</t>
        </is>
      </c>
      <c r="AH649"/>
      <c r="AI649"/>
      <c r="AJ649"/>
      <c r="AK649"/>
      <c r="AL649"/>
      <c r="AM649"/>
      <c r="AN649"/>
      <c r="AO649"/>
      <c r="AP649"/>
      <c r="AQ649"/>
      <c r="AR649"/>
      <c r="AS649"/>
      <c r="AT649"/>
      <c r="AU649"/>
      <c r="AV649"/>
      <c r="AW649"/>
      <c r="AX649" t="inlineStr">
        <is>
          <t>Mortality</t>
        </is>
      </c>
      <c r="AY649" t="inlineStr">
        <is>
          <t>Mortality</t>
        </is>
      </c>
      <c r="AZ649" t="inlineStr">
        <is>
          <t>LC50</t>
        </is>
      </c>
      <c r="BA649"/>
      <c r="BB649" t="n">
        <v>4.0</v>
      </c>
      <c r="BC649"/>
      <c r="BD649"/>
      <c r="BE649"/>
      <c r="BF649"/>
      <c r="BG649" t="inlineStr">
        <is>
          <t>Day(s)</t>
        </is>
      </c>
      <c r="BH649"/>
      <c r="BI649" t="inlineStr">
        <is>
          <t>DTXSID5021386</t>
        </is>
      </c>
      <c r="BJ649"/>
      <c r="BK649"/>
      <c r="BL649" t="inlineStr">
        <is>
          <t>Acute</t>
        </is>
      </c>
      <c r="BM649"/>
      <c r="BN649"/>
      <c r="BO649"/>
      <c r="BP649"/>
      <c r="BQ649"/>
      <c r="BR649"/>
      <c r="BS649"/>
      <c r="BT649" t="inlineStr">
        <is>
          <t>--</t>
        </is>
      </c>
      <c r="BU649"/>
      <c r="BV649"/>
      <c r="BW649"/>
      <c r="BX649"/>
      <c r="BY649"/>
      <c r="BZ649"/>
      <c r="CA649"/>
      <c r="CB649"/>
      <c r="CC649"/>
      <c r="CD649"/>
      <c r="CE649"/>
      <c r="CF649"/>
      <c r="CG649"/>
      <c r="CH649"/>
      <c r="CI649"/>
      <c r="CJ649" t="inlineStr">
        <is>
          <t xml:space="preserve">SOURCE/US EPA ENVIRONMENTAL RESEARCH LABORATORY DULUTH AND THE UNIVERSITY OF WISCONSIN SUPERIOR//MEDIA/FILTERED LAKE SUPERIOR WATER OR DECHLORINATED CITY OF SUPERIOR WISCONSIN WATER//   </t>
        </is>
      </c>
      <c r="CK649" t="inlineStr">
        <is>
          <t>Geiger,D.L., C.E. Northcott, D.J. Call, and L.T. Brooke</t>
        </is>
      </c>
      <c r="CL649" t="n">
        <v>12447.0</v>
      </c>
      <c r="CM649" t="inlineStr">
        <is>
          <t>Acute Toxicities of Organic Chemicals to Fathead Minnows (Pimephales promelas), Volume II</t>
        </is>
      </c>
      <c r="CN649" t="inlineStr">
        <is>
          <t>Center for Lake Superior Environmental Studies, University of Wisconsin, Superior, WI:326 p.</t>
        </is>
      </c>
      <c r="CO649" t="n">
        <v>1985.0</v>
      </c>
      <c r="CP649" t="inlineStr">
        <is>
          <t>Geiger,D.L., C.E. Northcott, D.J. Call, and L.T. Brooke (1985). Acute Toxicities of Organic Chemicals to Fathead Minnows (Pimephales promelas), Volume II. Center for Lake Superior Environmental Studies, University of Wisconsin, Superior, WI, 326 p. ECOREF#:12447</t>
        </is>
      </c>
    </row>
    <row r="650">
      <c r="A650" t="n">
        <v>88062.0</v>
      </c>
      <c r="B650" t="inlineStr">
        <is>
          <t>2,4,6-Trichlorophenol</t>
        </is>
      </c>
      <c r="C650"/>
      <c r="D650" t="inlineStr">
        <is>
          <t>Measured</t>
        </is>
      </c>
      <c r="E650" t="inlineStr">
        <is>
          <t>Not coded</t>
        </is>
      </c>
      <c r="F650"/>
      <c r="G650" t="n">
        <v>98.0</v>
      </c>
      <c r="H650"/>
      <c r="I650"/>
      <c r="J650"/>
      <c r="K650"/>
      <c r="L650" t="inlineStr">
        <is>
          <t>Pimephales promelas</t>
        </is>
      </c>
      <c r="M650" t="inlineStr">
        <is>
          <t>Fathead Minnow</t>
        </is>
      </c>
      <c r="N650"/>
      <c r="O650"/>
      <c r="P650" t="n">
        <v>29.0</v>
      </c>
      <c r="Q650"/>
      <c r="R650"/>
      <c r="S650"/>
      <c r="T650"/>
      <c r="U650" t="inlineStr">
        <is>
          <t>Day(s)</t>
        </is>
      </c>
      <c r="V650" t="inlineStr">
        <is>
          <t>Flow-through</t>
        </is>
      </c>
      <c r="W650" t="inlineStr">
        <is>
          <t>Fresh water</t>
        </is>
      </c>
      <c r="X650" t="inlineStr">
        <is>
          <t>Lab</t>
        </is>
      </c>
      <c r="Y650"/>
      <c r="Z650" t="inlineStr">
        <is>
          <t>Active ingredient</t>
        </is>
      </c>
      <c r="AA650"/>
      <c r="AB650" t="n">
        <v>4.55</v>
      </c>
      <c r="AC650"/>
      <c r="AD650" t="n">
        <v>3.6</v>
      </c>
      <c r="AE650"/>
      <c r="AF650" t="n">
        <v>5.76</v>
      </c>
      <c r="AG650" t="inlineStr">
        <is>
          <t>AI mg/L</t>
        </is>
      </c>
      <c r="AH650"/>
      <c r="AI650"/>
      <c r="AJ650"/>
      <c r="AK650"/>
      <c r="AL650"/>
      <c r="AM650"/>
      <c r="AN650"/>
      <c r="AO650"/>
      <c r="AP650"/>
      <c r="AQ650"/>
      <c r="AR650"/>
      <c r="AS650"/>
      <c r="AT650"/>
      <c r="AU650"/>
      <c r="AV650"/>
      <c r="AW650"/>
      <c r="AX650" t="inlineStr">
        <is>
          <t>Mortality</t>
        </is>
      </c>
      <c r="AY650" t="inlineStr">
        <is>
          <t>Mortality</t>
        </is>
      </c>
      <c r="AZ650" t="inlineStr">
        <is>
          <t>LC50</t>
        </is>
      </c>
      <c r="BA650"/>
      <c r="BB650" t="n">
        <v>4.0</v>
      </c>
      <c r="BC650"/>
      <c r="BD650"/>
      <c r="BE650"/>
      <c r="BF650"/>
      <c r="BG650" t="inlineStr">
        <is>
          <t>Day(s)</t>
        </is>
      </c>
      <c r="BH650" t="inlineStr">
        <is>
          <t>Pure</t>
        </is>
      </c>
      <c r="BI650" t="inlineStr">
        <is>
          <t>DTXSID5021386</t>
        </is>
      </c>
      <c r="BJ650"/>
      <c r="BK650"/>
      <c r="BL650"/>
      <c r="BM650"/>
      <c r="BN650"/>
      <c r="BO650"/>
      <c r="BP650"/>
      <c r="BQ650"/>
      <c r="BR650"/>
      <c r="BS650"/>
      <c r="BT650" t="inlineStr">
        <is>
          <t>--</t>
        </is>
      </c>
      <c r="BU650"/>
      <c r="BV650"/>
      <c r="BW650"/>
      <c r="BX650"/>
      <c r="BY650"/>
      <c r="BZ650"/>
      <c r="CA650"/>
      <c r="CB650"/>
      <c r="CC650"/>
      <c r="CD650"/>
      <c r="CE650"/>
      <c r="CF650"/>
      <c r="CG650"/>
      <c r="CH650"/>
      <c r="CI650" t="inlineStr">
        <is>
          <t xml:space="preserve"> NaOH pellets were added to the stock, increasing the amount of chemical in solution.  The pH was then adjusted to that of lake NAter using HCl.  Affected fish lost schooling behavior, were hyperactive and swam in a corkscrew/spiral </t>
        </is>
      </c>
      <c r="CJ650" t="inlineStr">
        <is>
          <t xml:space="preserve">   NaOH pellets were added to the stock, increasing the amount of chemical in solution.  The pH was then adjusted to that of lake NAter using HCl.  Affected fish lost schooling behavior, were hyperactive and swam in a corkscrew/spiral </t>
        </is>
      </c>
      <c r="CK650" t="inlineStr">
        <is>
          <t>Geiger,D.L., D.J. Call, and L.T. Brooke</t>
        </is>
      </c>
      <c r="CL650" t="n">
        <v>12859.0</v>
      </c>
      <c r="CM650" t="inlineStr">
        <is>
          <t>Acute Toxicities of Organic Chemicals to Fathead Minnows (Pimephales promelas) Volume IV</t>
        </is>
      </c>
      <c r="CN650" t="inlineStr">
        <is>
          <t>Center for Lake Superior Environmental Studies, University of Wisconsin, Superior, WI4:355 p.</t>
        </is>
      </c>
      <c r="CO650" t="n">
        <v>1988.0</v>
      </c>
      <c r="CP650" t="inlineStr">
        <is>
          <t>Geiger,D.L., D.J. Call, and L.T. Brooke (1988). Acute Toxicities of Organic Chemicals to Fathead Minnows (Pimephales promelas) Volume IV. Center for Lake Superior Environmental Studies, University of Wisconsin, Superior, WI, 4, 355 p. ECOREF#:12859</t>
        </is>
      </c>
    </row>
    <row r="651">
      <c r="A651" t="n">
        <v>88062.0</v>
      </c>
      <c r="B651" t="inlineStr">
        <is>
          <t>2,4,6-Trichlorophenol</t>
        </is>
      </c>
      <c r="C651"/>
      <c r="D651" t="inlineStr">
        <is>
          <t>Measured</t>
        </is>
      </c>
      <c r="E651" t="inlineStr">
        <is>
          <t>Not coded</t>
        </is>
      </c>
      <c r="F651"/>
      <c r="G651"/>
      <c r="H651"/>
      <c r="I651"/>
      <c r="J651"/>
      <c r="K651"/>
      <c r="L651" t="inlineStr">
        <is>
          <t>Pimephales promelas</t>
        </is>
      </c>
      <c r="M651" t="inlineStr">
        <is>
          <t>Fathead Minnow</t>
        </is>
      </c>
      <c r="N651"/>
      <c r="O651"/>
      <c r="P651"/>
      <c r="Q651"/>
      <c r="R651" t="n">
        <v>30.0</v>
      </c>
      <c r="S651"/>
      <c r="T651" t="n">
        <v>35.0</v>
      </c>
      <c r="U651" t="inlineStr">
        <is>
          <t>Day(s)</t>
        </is>
      </c>
      <c r="V651" t="inlineStr">
        <is>
          <t>Flow-through</t>
        </is>
      </c>
      <c r="W651" t="inlineStr">
        <is>
          <t>Fresh water</t>
        </is>
      </c>
      <c r="X651" t="inlineStr">
        <is>
          <t>Lab</t>
        </is>
      </c>
      <c r="Y651"/>
      <c r="Z651" t="inlineStr">
        <is>
          <t>Active ingredient</t>
        </is>
      </c>
      <c r="AA651"/>
      <c r="AB651" t="n">
        <v>9.7</v>
      </c>
      <c r="AC651"/>
      <c r="AD651"/>
      <c r="AE651"/>
      <c r="AF651"/>
      <c r="AG651" t="inlineStr">
        <is>
          <t>AI mg/L</t>
        </is>
      </c>
      <c r="AH651"/>
      <c r="AI651"/>
      <c r="AJ651"/>
      <c r="AK651"/>
      <c r="AL651"/>
      <c r="AM651"/>
      <c r="AN651"/>
      <c r="AO651"/>
      <c r="AP651"/>
      <c r="AQ651"/>
      <c r="AR651"/>
      <c r="AS651"/>
      <c r="AT651"/>
      <c r="AU651"/>
      <c r="AV651"/>
      <c r="AW651"/>
      <c r="AX651" t="inlineStr">
        <is>
          <t>Mortality</t>
        </is>
      </c>
      <c r="AY651" t="inlineStr">
        <is>
          <t>Mortality</t>
        </is>
      </c>
      <c r="AZ651" t="inlineStr">
        <is>
          <t>LC50</t>
        </is>
      </c>
      <c r="BA651"/>
      <c r="BB651" t="n">
        <v>4.0</v>
      </c>
      <c r="BC651"/>
      <c r="BD651"/>
      <c r="BE651"/>
      <c r="BF651"/>
      <c r="BG651" t="inlineStr">
        <is>
          <t>Day(s)</t>
        </is>
      </c>
      <c r="BH651"/>
      <c r="BI651" t="inlineStr">
        <is>
          <t>DTXSID5021386</t>
        </is>
      </c>
      <c r="BJ651" t="inlineStr">
        <is>
          <t>10.1007/BF01622141</t>
        </is>
      </c>
      <c r="BK651"/>
      <c r="BL651"/>
      <c r="BM651"/>
      <c r="BN651"/>
      <c r="BO651"/>
      <c r="BP651"/>
      <c r="BQ651"/>
      <c r="BR651"/>
      <c r="BS651"/>
      <c r="BT651" t="inlineStr">
        <is>
          <t>--</t>
        </is>
      </c>
      <c r="BU651"/>
      <c r="BV651"/>
      <c r="BW651"/>
      <c r="BX651"/>
      <c r="BY651"/>
      <c r="BZ651"/>
      <c r="CA651"/>
      <c r="CB651"/>
      <c r="CC651"/>
      <c r="CD651"/>
      <c r="CE651"/>
      <c r="CF651"/>
      <c r="CG651"/>
      <c r="CH651"/>
      <c r="CI651" t="inlineStr">
        <is>
          <t xml:space="preserve"> CONTR/FOLLOWED EPA STANDARD METHODS// </t>
        </is>
      </c>
      <c r="CJ651" t="inlineStr">
        <is>
          <t xml:space="preserve">   CONTR/FOLLOWED EPA STANDARD METHODS// </t>
        </is>
      </c>
      <c r="CK651" t="inlineStr">
        <is>
          <t>Phipps,G.L., G.W. Holcombe, and J.T. Fiandt</t>
        </is>
      </c>
      <c r="CL651" t="n">
        <v>2189.0</v>
      </c>
      <c r="CM651" t="inlineStr">
        <is>
          <t>Acute Toxicity of Phenol and Substituted Phenols to the Fathead Minnow</t>
        </is>
      </c>
      <c r="CN651" t="inlineStr">
        <is>
          <t>Bull. Environ. Contam. Toxicol.26(5): 585-593</t>
        </is>
      </c>
      <c r="CO651" t="n">
        <v>1981.0</v>
      </c>
      <c r="CP651" t="inlineStr">
        <is>
          <t>Phipps,G.L., G.W. Holcombe, and J.T. Fiandt (1981). Acute Toxicity of Phenol and Substituted Phenols to the Fathead Minnow. Bull. Environ. Contam. Toxicol., 26, (5), 585-593. doi:10.1007/BF01622141. ECOREF#:2189</t>
        </is>
      </c>
    </row>
    <row r="652">
      <c r="A652" t="n">
        <v>88302.0</v>
      </c>
      <c r="B652" t="inlineStr">
        <is>
          <t>4-Nitro-3-(trifluoromethyl)phenol</t>
        </is>
      </c>
      <c r="C652"/>
      <c r="D652" t="inlineStr">
        <is>
          <t>Unmeasured</t>
        </is>
      </c>
      <c r="E652" t="inlineStr">
        <is>
          <t>Not coded</t>
        </is>
      </c>
      <c r="F652"/>
      <c r="G652"/>
      <c r="H652"/>
      <c r="I652"/>
      <c r="J652"/>
      <c r="K652"/>
      <c r="L652" t="inlineStr">
        <is>
          <t>Pimephales promelas</t>
        </is>
      </c>
      <c r="M652" t="inlineStr">
        <is>
          <t>Fathead Minnow</t>
        </is>
      </c>
      <c r="N652"/>
      <c r="O652"/>
      <c r="P652"/>
      <c r="Q652"/>
      <c r="R652"/>
      <c r="S652"/>
      <c r="T652"/>
      <c r="U652"/>
      <c r="V652" t="inlineStr">
        <is>
          <t>Static</t>
        </is>
      </c>
      <c r="W652" t="inlineStr">
        <is>
          <t>Fresh water</t>
        </is>
      </c>
      <c r="X652" t="inlineStr">
        <is>
          <t>Lab</t>
        </is>
      </c>
      <c r="Y652"/>
      <c r="Z652" t="inlineStr">
        <is>
          <t>Formulation</t>
        </is>
      </c>
      <c r="AA652"/>
      <c r="AB652" t="n">
        <v>2.84</v>
      </c>
      <c r="AC652"/>
      <c r="AD652" t="n">
        <v>2.29</v>
      </c>
      <c r="AE652"/>
      <c r="AF652" t="n">
        <v>3.52</v>
      </c>
      <c r="AG652" t="inlineStr">
        <is>
          <t>AI mg/L</t>
        </is>
      </c>
      <c r="AH652"/>
      <c r="AI652"/>
      <c r="AJ652"/>
      <c r="AK652"/>
      <c r="AL652"/>
      <c r="AM652"/>
      <c r="AN652"/>
      <c r="AO652"/>
      <c r="AP652"/>
      <c r="AQ652"/>
      <c r="AR652"/>
      <c r="AS652"/>
      <c r="AT652"/>
      <c r="AU652"/>
      <c r="AV652"/>
      <c r="AW652"/>
      <c r="AX652" t="inlineStr">
        <is>
          <t>Mortality</t>
        </is>
      </c>
      <c r="AY652" t="inlineStr">
        <is>
          <t>Mortality</t>
        </is>
      </c>
      <c r="AZ652" t="inlineStr">
        <is>
          <t>LC50</t>
        </is>
      </c>
      <c r="BA652"/>
      <c r="BB652" t="n">
        <v>4.0</v>
      </c>
      <c r="BC652"/>
      <c r="BD652"/>
      <c r="BE652"/>
      <c r="BF652"/>
      <c r="BG652" t="inlineStr">
        <is>
          <t>Day(s)</t>
        </is>
      </c>
      <c r="BH652"/>
      <c r="BI652" t="inlineStr">
        <is>
          <t>DTXSID7021788</t>
        </is>
      </c>
      <c r="BJ652" t="inlineStr">
        <is>
          <t>10.1016/S0380-1330(85)71756-X</t>
        </is>
      </c>
      <c r="BK652"/>
      <c r="BL652"/>
      <c r="BM652"/>
      <c r="BN652"/>
      <c r="BO652"/>
      <c r="BP652"/>
      <c r="BQ652"/>
      <c r="BR652"/>
      <c r="BS652"/>
      <c r="BT652" t="inlineStr">
        <is>
          <t>--</t>
        </is>
      </c>
      <c r="BU652"/>
      <c r="BV652"/>
      <c r="BW652"/>
      <c r="BX652"/>
      <c r="BY652"/>
      <c r="BZ652"/>
      <c r="CA652"/>
      <c r="CB652"/>
      <c r="CC652"/>
      <c r="CD652"/>
      <c r="CE652"/>
      <c r="CF652"/>
      <c r="CG652"/>
      <c r="CH652"/>
      <c r="CI652" t="inlineStr">
        <is>
          <t xml:space="preserve"> O CHEM CONT/INDUSTRIAL POLLUTANTS//RECONSTITUTED WATER// </t>
        </is>
      </c>
      <c r="CJ652" t="inlineStr">
        <is>
          <t xml:space="preserve">   O CHEM CONT/INDUSTRIAL POLLUTANTS//RECONSTITUTED WATER// </t>
        </is>
      </c>
      <c r="CK652" t="inlineStr">
        <is>
          <t>Marking,L.L., and T.D. Bills</t>
        </is>
      </c>
      <c r="CL652" t="n">
        <v>10938.0</v>
      </c>
      <c r="CM652" t="inlineStr">
        <is>
          <t>Effects of Contaminants on Toxicity of the Lampricides TFM and Bayer 73 to Three Species of Fish</t>
        </is>
      </c>
      <c r="CN652" t="inlineStr">
        <is>
          <t>J. Great Lakes Res.11(2): 171-178</t>
        </is>
      </c>
      <c r="CO652" t="n">
        <v>1985.0</v>
      </c>
      <c r="CP652" t="inlineStr">
        <is>
          <t>Marking,L.L., and T.D. Bills (1985). Effects of Contaminants on Toxicity of the Lampricides TFM and Bayer 73 to Three Species of Fish. J. Great Lakes Res., 11, (2), 171-178. doi:10.1016/S0380-1330(85)71756-X. ECOREF#:10938</t>
        </is>
      </c>
    </row>
    <row r="653">
      <c r="A653" t="n">
        <v>88302.0</v>
      </c>
      <c r="B653" t="inlineStr">
        <is>
          <t>4-Nitro-3-(trifluoromethyl)phenol</t>
        </is>
      </c>
      <c r="C653" t="inlineStr">
        <is>
          <t>Field grade</t>
        </is>
      </c>
      <c r="D653" t="inlineStr">
        <is>
          <t>Unmeasured</t>
        </is>
      </c>
      <c r="E653" t="inlineStr">
        <is>
          <t>Not coded</t>
        </is>
      </c>
      <c r="F653"/>
      <c r="G653" t="n">
        <v>35.4</v>
      </c>
      <c r="H653"/>
      <c r="I653"/>
      <c r="J653"/>
      <c r="K653"/>
      <c r="L653" t="inlineStr">
        <is>
          <t>Pimephales promelas</t>
        </is>
      </c>
      <c r="M653" t="inlineStr">
        <is>
          <t>Fathead Minnow</t>
        </is>
      </c>
      <c r="N653" t="inlineStr">
        <is>
          <t>Fingerling</t>
        </is>
      </c>
      <c r="O653"/>
      <c r="P653"/>
      <c r="Q653"/>
      <c r="R653"/>
      <c r="S653"/>
      <c r="T653"/>
      <c r="U653"/>
      <c r="V653" t="inlineStr">
        <is>
          <t>Static</t>
        </is>
      </c>
      <c r="W653" t="inlineStr">
        <is>
          <t>Fresh water</t>
        </is>
      </c>
      <c r="X653" t="inlineStr">
        <is>
          <t>Lab</t>
        </is>
      </c>
      <c r="Y653"/>
      <c r="Z653" t="inlineStr">
        <is>
          <t>Active ingredient</t>
        </is>
      </c>
      <c r="AA653"/>
      <c r="AB653" t="n">
        <v>4.79</v>
      </c>
      <c r="AC653"/>
      <c r="AD653" t="n">
        <v>4.19</v>
      </c>
      <c r="AE653"/>
      <c r="AF653" t="n">
        <v>5.47</v>
      </c>
      <c r="AG653" t="inlineStr">
        <is>
          <t>ul/L</t>
        </is>
      </c>
      <c r="AH653"/>
      <c r="AI653"/>
      <c r="AJ653"/>
      <c r="AK653"/>
      <c r="AL653"/>
      <c r="AM653"/>
      <c r="AN653"/>
      <c r="AO653"/>
      <c r="AP653"/>
      <c r="AQ653"/>
      <c r="AR653"/>
      <c r="AS653"/>
      <c r="AT653"/>
      <c r="AU653"/>
      <c r="AV653"/>
      <c r="AW653"/>
      <c r="AX653" t="inlineStr">
        <is>
          <t>Mortality</t>
        </is>
      </c>
      <c r="AY653" t="inlineStr">
        <is>
          <t>Mortality</t>
        </is>
      </c>
      <c r="AZ653" t="inlineStr">
        <is>
          <t>LC50</t>
        </is>
      </c>
      <c r="BA653"/>
      <c r="BB653" t="n">
        <v>4.0</v>
      </c>
      <c r="BC653"/>
      <c r="BD653"/>
      <c r="BE653"/>
      <c r="BF653"/>
      <c r="BG653" t="inlineStr">
        <is>
          <t>Day(s)</t>
        </is>
      </c>
      <c r="BH653" t="inlineStr">
        <is>
          <t>Pure</t>
        </is>
      </c>
      <c r="BI653" t="inlineStr">
        <is>
          <t>DTXSID7021788</t>
        </is>
      </c>
      <c r="BJ653"/>
      <c r="BK653"/>
      <c r="BL653"/>
      <c r="BM653"/>
      <c r="BN653"/>
      <c r="BO653"/>
      <c r="BP653"/>
      <c r="BQ653"/>
      <c r="BR653"/>
      <c r="BS653"/>
      <c r="BT653" t="inlineStr">
        <is>
          <t>--</t>
        </is>
      </c>
      <c r="BU653"/>
      <c r="BV653"/>
      <c r="BW653"/>
      <c r="BX653"/>
      <c r="BY653"/>
      <c r="BZ653"/>
      <c r="CA653"/>
      <c r="CB653"/>
      <c r="CC653"/>
      <c r="CD653"/>
      <c r="CE653"/>
      <c r="CF653"/>
      <c r="CG653"/>
      <c r="CH653"/>
      <c r="CI653"/>
      <c r="CJ653"/>
      <c r="CK653" t="inlineStr">
        <is>
          <t>Marking,L.L., and L.E. Olson</t>
        </is>
      </c>
      <c r="CL653" t="n">
        <v>997.0</v>
      </c>
      <c r="CM653" t="inlineStr">
        <is>
          <t>Toxicity of the Lampricide 3-Trifluoromethyl-4-Nitrophenol (TFM) to Nontarget Fish in Static Tests</t>
        </is>
      </c>
      <c r="CN653" t="inlineStr">
        <is>
          <t>Invest.Fish Control No.60, Fish Wildl.Serv., Bur.Sport Fish.Wildl., USDI, Washington, DC:27 p.</t>
        </is>
      </c>
      <c r="CO653" t="n">
        <v>1975.0</v>
      </c>
      <c r="CP653" t="inlineStr">
        <is>
          <t>Marking,L.L., and L.E. Olson (1975). Toxicity of the Lampricide 3-Trifluoromethyl-4-Nitrophenol (TFM) to Nontarget Fish in Static Tests. Invest.Fish Control No.60, Fish Wildl.Serv., Bur.Sport Fish.Wildl., USDI, Washington, DC, 27 p. ECOREF#:997</t>
        </is>
      </c>
    </row>
    <row r="654">
      <c r="A654" t="n">
        <v>88302.0</v>
      </c>
      <c r="B654" t="inlineStr">
        <is>
          <t>4-Nitro-3-(trifluoromethyl)phenol</t>
        </is>
      </c>
      <c r="C654" t="inlineStr">
        <is>
          <t>Field grade</t>
        </is>
      </c>
      <c r="D654" t="inlineStr">
        <is>
          <t>Unmeasured</t>
        </is>
      </c>
      <c r="E654" t="inlineStr">
        <is>
          <t>Not coded</t>
        </is>
      </c>
      <c r="F654"/>
      <c r="G654" t="n">
        <v>35.7</v>
      </c>
      <c r="H654"/>
      <c r="I654"/>
      <c r="J654"/>
      <c r="K654"/>
      <c r="L654" t="inlineStr">
        <is>
          <t>Pimephales promelas</t>
        </is>
      </c>
      <c r="M654" t="inlineStr">
        <is>
          <t>Fathead Minnow</t>
        </is>
      </c>
      <c r="N654" t="inlineStr">
        <is>
          <t>Adult</t>
        </is>
      </c>
      <c r="O654"/>
      <c r="P654"/>
      <c r="Q654"/>
      <c r="R654"/>
      <c r="S654"/>
      <c r="T654"/>
      <c r="U654"/>
      <c r="V654" t="inlineStr">
        <is>
          <t>Static</t>
        </is>
      </c>
      <c r="W654" t="inlineStr">
        <is>
          <t>Fresh water</t>
        </is>
      </c>
      <c r="X654" t="inlineStr">
        <is>
          <t>Lab</t>
        </is>
      </c>
      <c r="Y654"/>
      <c r="Z654" t="inlineStr">
        <is>
          <t>Active ingredient</t>
        </is>
      </c>
      <c r="AA654"/>
      <c r="AB654" t="n">
        <v>5.5</v>
      </c>
      <c r="AC654"/>
      <c r="AD654" t="n">
        <v>4.54</v>
      </c>
      <c r="AE654"/>
      <c r="AF654" t="n">
        <v>6.67</v>
      </c>
      <c r="AG654" t="inlineStr">
        <is>
          <t>AI mg/L</t>
        </is>
      </c>
      <c r="AH654"/>
      <c r="AI654"/>
      <c r="AJ654"/>
      <c r="AK654"/>
      <c r="AL654"/>
      <c r="AM654"/>
      <c r="AN654"/>
      <c r="AO654"/>
      <c r="AP654"/>
      <c r="AQ654"/>
      <c r="AR654"/>
      <c r="AS654"/>
      <c r="AT654"/>
      <c r="AU654"/>
      <c r="AV654"/>
      <c r="AW654"/>
      <c r="AX654" t="inlineStr">
        <is>
          <t>Mortality</t>
        </is>
      </c>
      <c r="AY654" t="inlineStr">
        <is>
          <t>Mortality</t>
        </is>
      </c>
      <c r="AZ654" t="inlineStr">
        <is>
          <t>LC50</t>
        </is>
      </c>
      <c r="BA654"/>
      <c r="BB654" t="n">
        <v>4.0</v>
      </c>
      <c r="BC654"/>
      <c r="BD654"/>
      <c r="BE654"/>
      <c r="BF654"/>
      <c r="BG654" t="inlineStr">
        <is>
          <t>Day(s)</t>
        </is>
      </c>
      <c r="BH654" t="inlineStr">
        <is>
          <t>Active ingredient</t>
        </is>
      </c>
      <c r="BI654" t="inlineStr">
        <is>
          <t>DTXSID7021788</t>
        </is>
      </c>
      <c r="BJ654" t="inlineStr">
        <is>
          <t>10.1577/1548-8640(1985)47&lt;231:TTCOTI&gt;2.0.CO;2</t>
        </is>
      </c>
      <c r="BK654"/>
      <c r="BL654"/>
      <c r="BM654"/>
      <c r="BN654"/>
      <c r="BO654"/>
      <c r="BP654"/>
      <c r="BQ654"/>
      <c r="BR654"/>
      <c r="BS654"/>
      <c r="BT654" t="inlineStr">
        <is>
          <t>--</t>
        </is>
      </c>
      <c r="BU654"/>
      <c r="BV654"/>
      <c r="BW654"/>
      <c r="BX654"/>
      <c r="BY654"/>
      <c r="BZ654"/>
      <c r="CA654"/>
      <c r="CB654"/>
      <c r="CC654"/>
      <c r="CD654"/>
      <c r="CE654"/>
      <c r="CF654"/>
      <c r="CG654"/>
      <c r="CH654"/>
      <c r="CI654"/>
      <c r="CJ654"/>
      <c r="CK654" t="inlineStr">
        <is>
          <t>Kane,A.S., T.M. Stockdale, and D.L. Johnson</t>
        </is>
      </c>
      <c r="CL654" t="n">
        <v>6667.0</v>
      </c>
      <c r="CM654" t="inlineStr">
        <is>
          <t>3-Trifluoromethyl-4-Nitrophenol (TFM) Control of Tadpoles in Culture Ponds</t>
        </is>
      </c>
      <c r="CN654" t="inlineStr">
        <is>
          <t>Prog. Fish-Cult.47(4): 231-237</t>
        </is>
      </c>
      <c r="CO654" t="n">
        <v>1985.0</v>
      </c>
      <c r="CP654" t="inlineStr">
        <is>
          <t>Kane,A.S., T.M. Stockdale, and D.L. Johnson (1985). 3-Trifluoromethyl-4-Nitrophenol (TFM) Control of Tadpoles in Culture Ponds. Prog. Fish-Cult., 47, (4), 231-237. doi:10.1577/1548-8640(1985)47&lt;231:TTCOTI&gt;2.0.CO;2. ECOREF#:6667</t>
        </is>
      </c>
    </row>
    <row r="655">
      <c r="A655" t="n">
        <v>88302.0</v>
      </c>
      <c r="B655" t="inlineStr">
        <is>
          <t>4-Nitro-3-(trifluoromethyl)phenol</t>
        </is>
      </c>
      <c r="C655"/>
      <c r="D655" t="inlineStr">
        <is>
          <t>Measured</t>
        </is>
      </c>
      <c r="E655" t="inlineStr">
        <is>
          <t>Not coded</t>
        </is>
      </c>
      <c r="F655"/>
      <c r="G655" t="n">
        <v>99.0</v>
      </c>
      <c r="H655"/>
      <c r="I655"/>
      <c r="J655"/>
      <c r="K655"/>
      <c r="L655" t="inlineStr">
        <is>
          <t>Pimephales promelas</t>
        </is>
      </c>
      <c r="M655" t="inlineStr">
        <is>
          <t>Fathead Minnow</t>
        </is>
      </c>
      <c r="N655"/>
      <c r="O655"/>
      <c r="P655" t="n">
        <v>29.0</v>
      </c>
      <c r="Q655"/>
      <c r="R655"/>
      <c r="S655"/>
      <c r="T655"/>
      <c r="U655" t="inlineStr">
        <is>
          <t>Day(s)</t>
        </is>
      </c>
      <c r="V655" t="inlineStr">
        <is>
          <t>Flow-through</t>
        </is>
      </c>
      <c r="W655" t="inlineStr">
        <is>
          <t>Fresh water</t>
        </is>
      </c>
      <c r="X655" t="inlineStr">
        <is>
          <t>Lab</t>
        </is>
      </c>
      <c r="Y655"/>
      <c r="Z655" t="inlineStr">
        <is>
          <t>Active ingredient</t>
        </is>
      </c>
      <c r="AA655"/>
      <c r="AB655" t="n">
        <v>9.14</v>
      </c>
      <c r="AC655"/>
      <c r="AD655" t="n">
        <v>8.59</v>
      </c>
      <c r="AE655"/>
      <c r="AF655" t="n">
        <v>9.72</v>
      </c>
      <c r="AG655" t="inlineStr">
        <is>
          <t>AI mg/L</t>
        </is>
      </c>
      <c r="AH655"/>
      <c r="AI655"/>
      <c r="AJ655"/>
      <c r="AK655"/>
      <c r="AL655"/>
      <c r="AM655"/>
      <c r="AN655"/>
      <c r="AO655"/>
      <c r="AP655"/>
      <c r="AQ655"/>
      <c r="AR655"/>
      <c r="AS655"/>
      <c r="AT655"/>
      <c r="AU655"/>
      <c r="AV655"/>
      <c r="AW655"/>
      <c r="AX655" t="inlineStr">
        <is>
          <t>Mortality</t>
        </is>
      </c>
      <c r="AY655" t="inlineStr">
        <is>
          <t>Mortality</t>
        </is>
      </c>
      <c r="AZ655" t="inlineStr">
        <is>
          <t>LC50</t>
        </is>
      </c>
      <c r="BA655"/>
      <c r="BB655" t="n">
        <v>4.0</v>
      </c>
      <c r="BC655"/>
      <c r="BD655"/>
      <c r="BE655"/>
      <c r="BF655"/>
      <c r="BG655" t="inlineStr">
        <is>
          <t>Day(s)</t>
        </is>
      </c>
      <c r="BH655" t="inlineStr">
        <is>
          <t>Pure</t>
        </is>
      </c>
      <c r="BI655" t="inlineStr">
        <is>
          <t>DTXSID7021788</t>
        </is>
      </c>
      <c r="BJ655"/>
      <c r="BK655"/>
      <c r="BL655"/>
      <c r="BM655"/>
      <c r="BN655"/>
      <c r="BO655"/>
      <c r="BP655"/>
      <c r="BQ655"/>
      <c r="BR655"/>
      <c r="BS655"/>
      <c r="BT655" t="inlineStr">
        <is>
          <t>--</t>
        </is>
      </c>
      <c r="BU655"/>
      <c r="BV655"/>
      <c r="BW655"/>
      <c r="BX655"/>
      <c r="BY655"/>
      <c r="BZ655"/>
      <c r="CA655"/>
      <c r="CB655"/>
      <c r="CC655"/>
      <c r="CD655"/>
      <c r="CE655"/>
      <c r="CF655"/>
      <c r="CG655"/>
      <c r="CH655"/>
      <c r="CI655" t="inlineStr">
        <is>
          <t xml:space="preserve"> Affected fish exhibited agonistic and cannibalistic behavior.  The pH of the stock solution was adjusted to// that of lake water using NaOH. </t>
        </is>
      </c>
      <c r="CJ655" t="inlineStr">
        <is>
          <t xml:space="preserve">   Affected fish exhibited agonistic and cannibalistic behavior.  The pH of the stock solution was adjusted to// that of lake water using NaOH. </t>
        </is>
      </c>
      <c r="CK655" t="inlineStr">
        <is>
          <t>Geiger,D.L., L.T. Brooke, and D.J. Call</t>
        </is>
      </c>
      <c r="CL655" t="n">
        <v>3217.0</v>
      </c>
      <c r="CM655" t="inlineStr">
        <is>
          <t>Acute Toxicities of Organic Chemicals to Fathead Minnows (Pimephales promelas), Volume V</t>
        </is>
      </c>
      <c r="CN655" t="inlineStr">
        <is>
          <t>Center for Lake Superior Environmental Studies, University of Wisconsin, Superior, WI:332 p.</t>
        </is>
      </c>
      <c r="CO655" t="n">
        <v>1990.0</v>
      </c>
      <c r="CP655" t="inlineStr">
        <is>
          <t>Geiger,D.L., L.T. Brooke, and D.J. Call (1990). Acute Toxicities of Organic Chemicals to Fathead Minnows (Pimephales promelas), Volume V. Center for Lake Superior Environmental Studies, University of Wisconsin, Superior, WI, 332 p. ECOREF#:3217</t>
        </is>
      </c>
    </row>
    <row r="656">
      <c r="A656" t="n">
        <v>88686.0</v>
      </c>
      <c r="B656" t="inlineStr">
        <is>
          <t>2-Aminobenzamide</t>
        </is>
      </c>
      <c r="C656"/>
      <c r="D656" t="inlineStr">
        <is>
          <t>Measured</t>
        </is>
      </c>
      <c r="E656" t="inlineStr">
        <is>
          <t>Not coded</t>
        </is>
      </c>
      <c r="F656" t="inlineStr">
        <is>
          <t>&gt;</t>
        </is>
      </c>
      <c r="G656" t="n">
        <v>98.0</v>
      </c>
      <c r="H656"/>
      <c r="I656"/>
      <c r="J656"/>
      <c r="K656"/>
      <c r="L656" t="inlineStr">
        <is>
          <t>Pimephales promelas</t>
        </is>
      </c>
      <c r="M656" t="inlineStr">
        <is>
          <t>Fathead Minnow</t>
        </is>
      </c>
      <c r="N656"/>
      <c r="O656"/>
      <c r="P656" t="n">
        <v>31.0</v>
      </c>
      <c r="Q656"/>
      <c r="R656"/>
      <c r="S656"/>
      <c r="T656"/>
      <c r="U656" t="inlineStr">
        <is>
          <t>Day(s)</t>
        </is>
      </c>
      <c r="V656" t="inlineStr">
        <is>
          <t>Flow-through</t>
        </is>
      </c>
      <c r="W656" t="inlineStr">
        <is>
          <t>Fresh water</t>
        </is>
      </c>
      <c r="X656" t="inlineStr">
        <is>
          <t>Lab</t>
        </is>
      </c>
      <c r="Y656"/>
      <c r="Z656" t="inlineStr">
        <is>
          <t>Active ingredient</t>
        </is>
      </c>
      <c r="AA656"/>
      <c r="AB656" t="n">
        <v>395.0</v>
      </c>
      <c r="AC656"/>
      <c r="AD656" t="n">
        <v>354.0</v>
      </c>
      <c r="AE656"/>
      <c r="AF656" t="n">
        <v>439.0</v>
      </c>
      <c r="AG656" t="inlineStr">
        <is>
          <t>AI mg/L</t>
        </is>
      </c>
      <c r="AH656"/>
      <c r="AI656"/>
      <c r="AJ656"/>
      <c r="AK656"/>
      <c r="AL656"/>
      <c r="AM656"/>
      <c r="AN656"/>
      <c r="AO656"/>
      <c r="AP656"/>
      <c r="AQ656"/>
      <c r="AR656"/>
      <c r="AS656"/>
      <c r="AT656"/>
      <c r="AU656"/>
      <c r="AV656"/>
      <c r="AW656"/>
      <c r="AX656" t="inlineStr">
        <is>
          <t>Mortality</t>
        </is>
      </c>
      <c r="AY656" t="inlineStr">
        <is>
          <t>Mortality</t>
        </is>
      </c>
      <c r="AZ656" t="inlineStr">
        <is>
          <t>LC50</t>
        </is>
      </c>
      <c r="BA656"/>
      <c r="BB656" t="n">
        <v>4.0</v>
      </c>
      <c r="BC656"/>
      <c r="BD656"/>
      <c r="BE656"/>
      <c r="BF656"/>
      <c r="BG656" t="inlineStr">
        <is>
          <t>Day(s)</t>
        </is>
      </c>
      <c r="BH656" t="inlineStr">
        <is>
          <t>Pure</t>
        </is>
      </c>
      <c r="BI656" t="inlineStr">
        <is>
          <t>DTXSID2021789</t>
        </is>
      </c>
      <c r="BJ656"/>
      <c r="BK656"/>
      <c r="BL656"/>
      <c r="BM656"/>
      <c r="BN656"/>
      <c r="BO656"/>
      <c r="BP656"/>
      <c r="BQ656"/>
      <c r="BR656"/>
      <c r="BS656"/>
      <c r="BT656" t="inlineStr">
        <is>
          <t>--</t>
        </is>
      </c>
      <c r="BU656"/>
      <c r="BV656"/>
      <c r="BW656"/>
      <c r="BX656"/>
      <c r="BY656"/>
      <c r="BZ656"/>
      <c r="CA656"/>
      <c r="CB656"/>
      <c r="CC656"/>
      <c r="CD656"/>
      <c r="CE656"/>
      <c r="CF656"/>
      <c r="CG656"/>
      <c r="CH656"/>
      <c r="CI656" t="inlineStr">
        <is>
          <t xml:space="preserve"> Deaths in the A &amp; B concentrations were possibly due to   NR handling at the onset of the test.  Affected fish were hypo- active aNA lost equilibrium prior to death. </t>
        </is>
      </c>
      <c r="CJ656" t="inlineStr">
        <is>
          <t xml:space="preserve">   Deaths in the A &amp; B concentrations were possibly due to   NR handling at the onset of the test.  Affected fish were hypo- active aNA lost equilibrium prior to death. </t>
        </is>
      </c>
      <c r="CK656" t="inlineStr">
        <is>
          <t>Brooke,L.T., D.J. Call, D.L. Geiger, and C.E. Northcott</t>
        </is>
      </c>
      <c r="CL656" t="n">
        <v>12448.0</v>
      </c>
      <c r="CM656" t="inlineStr">
        <is>
          <t>Acute Toxicities of Organic Chemicals to Fathead Minnows (Pimephales promelas), Vol. 1</t>
        </is>
      </c>
      <c r="CN656" t="inlineStr">
        <is>
          <t>Center for Lake Superior Environmental Studies, University of Wisconsin-Superior, Superior, WI:414 p.</t>
        </is>
      </c>
      <c r="CO656" t="n">
        <v>1984.0</v>
      </c>
      <c r="CP656" t="inlineStr">
        <is>
          <t>Brooke,L.T., D.J. Call, D.L. Geiger, and C.E. Northcott (1984). Acute Toxicities of Organic Chemicals to Fathead Minnows (Pimephales promelas), Vol. 1. Center for Lake Superior Environmental Studies, University of Wisconsin-Superior, Superior, WI, 414 p. ECOREF#:12448</t>
        </is>
      </c>
    </row>
    <row r="657">
      <c r="A657" t="n">
        <v>88686.0</v>
      </c>
      <c r="B657" t="inlineStr">
        <is>
          <t>2-Aminobenzamide</t>
        </is>
      </c>
      <c r="C657"/>
      <c r="D657" t="inlineStr">
        <is>
          <t>Measured</t>
        </is>
      </c>
      <c r="E657" t="inlineStr">
        <is>
          <t>Not coded</t>
        </is>
      </c>
      <c r="F657" t="inlineStr">
        <is>
          <t>&gt;=</t>
        </is>
      </c>
      <c r="G657" t="n">
        <v>95.0</v>
      </c>
      <c r="H657"/>
      <c r="I657"/>
      <c r="J657"/>
      <c r="K657"/>
      <c r="L657" t="inlineStr">
        <is>
          <t>Pimephales promelas</t>
        </is>
      </c>
      <c r="M657" t="inlineStr">
        <is>
          <t>Fathead Minnow</t>
        </is>
      </c>
      <c r="N657" t="inlineStr">
        <is>
          <t>Juvenile</t>
        </is>
      </c>
      <c r="O657"/>
      <c r="P657"/>
      <c r="Q657"/>
      <c r="R657" t="n">
        <v>26.0</v>
      </c>
      <c r="S657"/>
      <c r="T657" t="n">
        <v>34.0</v>
      </c>
      <c r="U657" t="inlineStr">
        <is>
          <t>Day(s)</t>
        </is>
      </c>
      <c r="V657" t="inlineStr">
        <is>
          <t>Flow-through</t>
        </is>
      </c>
      <c r="W657" t="inlineStr">
        <is>
          <t>Fresh water</t>
        </is>
      </c>
      <c r="X657" t="inlineStr">
        <is>
          <t>Lab</t>
        </is>
      </c>
      <c r="Y657"/>
      <c r="Z657" t="inlineStr">
        <is>
          <t>Active ingredient</t>
        </is>
      </c>
      <c r="AA657"/>
      <c r="AB657" t="n">
        <v>395.0</v>
      </c>
      <c r="AC657"/>
      <c r="AD657"/>
      <c r="AE657"/>
      <c r="AF657"/>
      <c r="AG657" t="inlineStr">
        <is>
          <t>AI mg/L</t>
        </is>
      </c>
      <c r="AH657"/>
      <c r="AI657"/>
      <c r="AJ657"/>
      <c r="AK657"/>
      <c r="AL657"/>
      <c r="AM657"/>
      <c r="AN657"/>
      <c r="AO657"/>
      <c r="AP657"/>
      <c r="AQ657"/>
      <c r="AR657"/>
      <c r="AS657"/>
      <c r="AT657"/>
      <c r="AU657"/>
      <c r="AV657"/>
      <c r="AW657"/>
      <c r="AX657" t="inlineStr">
        <is>
          <t>Mortality</t>
        </is>
      </c>
      <c r="AY657" t="inlineStr">
        <is>
          <t>Mortality</t>
        </is>
      </c>
      <c r="AZ657" t="inlineStr">
        <is>
          <t>LC50</t>
        </is>
      </c>
      <c r="BA657"/>
      <c r="BB657" t="n">
        <v>4.0</v>
      </c>
      <c r="BC657"/>
      <c r="BD657"/>
      <c r="BE657"/>
      <c r="BF657"/>
      <c r="BG657" t="inlineStr">
        <is>
          <t>Day(s)</t>
        </is>
      </c>
      <c r="BH657" t="inlineStr">
        <is>
          <t>Pure</t>
        </is>
      </c>
      <c r="BI657" t="inlineStr">
        <is>
          <t>DTXSID2021789</t>
        </is>
      </c>
      <c r="BJ657" t="inlineStr">
        <is>
          <t>10.1002/etc.5620140920</t>
        </is>
      </c>
      <c r="BK657"/>
      <c r="BL657"/>
      <c r="BM657"/>
      <c r="BN657"/>
      <c r="BO657"/>
      <c r="BP657"/>
      <c r="BQ657"/>
      <c r="BR657"/>
      <c r="BS657"/>
      <c r="BT657" t="inlineStr">
        <is>
          <t>--</t>
        </is>
      </c>
      <c r="BU657"/>
      <c r="BV657"/>
      <c r="BW657"/>
      <c r="BX657"/>
      <c r="BY657"/>
      <c r="BZ657"/>
      <c r="CA657"/>
      <c r="CB657"/>
      <c r="CC657"/>
      <c r="CD657"/>
      <c r="CE657"/>
      <c r="CF657"/>
      <c r="CG657"/>
      <c r="CH657"/>
      <c r="CI657"/>
      <c r="CJ657"/>
      <c r="CK657" t="inlineStr">
        <is>
          <t>Broderius,S.J., M.D. Kahl, and M.D. Hoglund</t>
        </is>
      </c>
      <c r="CL657" t="n">
        <v>15031.0</v>
      </c>
      <c r="CM657" t="inlineStr">
        <is>
          <t>Use of Joint Toxic Response to Define the Primary Mode of Toxic Action for Diverse Industrial Organic Chemicals</t>
        </is>
      </c>
      <c r="CN657" t="inlineStr">
        <is>
          <t>Environ. Toxicol. Chem.14(9): 1591-1605</t>
        </is>
      </c>
      <c r="CO657" t="n">
        <v>1995.0</v>
      </c>
      <c r="CP657" t="inlineStr">
        <is>
          <t>Broderius,S.J., M.D. Kahl, and M.D. Hoglund (1995). Use of Joint Toxic Response to Define the Primary Mode of Toxic Action for Diverse Industrial Organic Chemicals. Environ. Toxicol. Chem., 14, (9), 1591-1605. doi:10.1002/etc.5620140920. ECOREF#:15031</t>
        </is>
      </c>
    </row>
    <row r="658">
      <c r="A658" t="n">
        <v>88722.0</v>
      </c>
      <c r="B658" t="inlineStr">
        <is>
          <t>1-Methyl-2-nitrobenzene</t>
        </is>
      </c>
      <c r="C658"/>
      <c r="D658" t="inlineStr">
        <is>
          <t>Unmeasured</t>
        </is>
      </c>
      <c r="E658" t="inlineStr">
        <is>
          <t>Not coded</t>
        </is>
      </c>
      <c r="F658"/>
      <c r="G658"/>
      <c r="H658"/>
      <c r="I658"/>
      <c r="J658"/>
      <c r="K658"/>
      <c r="L658" t="inlineStr">
        <is>
          <t>Pimephales promelas</t>
        </is>
      </c>
      <c r="M658" t="inlineStr">
        <is>
          <t>Fathead Minnow</t>
        </is>
      </c>
      <c r="N658" t="inlineStr">
        <is>
          <t>Juvenile</t>
        </is>
      </c>
      <c r="O658"/>
      <c r="P658"/>
      <c r="Q658"/>
      <c r="R658"/>
      <c r="S658"/>
      <c r="T658"/>
      <c r="U658"/>
      <c r="V658" t="inlineStr">
        <is>
          <t>Static</t>
        </is>
      </c>
      <c r="W658" t="inlineStr">
        <is>
          <t>Fresh water</t>
        </is>
      </c>
      <c r="X658" t="inlineStr">
        <is>
          <t>Lab</t>
        </is>
      </c>
      <c r="Y658"/>
      <c r="Z658" t="inlineStr">
        <is>
          <t>Formulation</t>
        </is>
      </c>
      <c r="AA658"/>
      <c r="AB658" t="n">
        <v>38.0</v>
      </c>
      <c r="AC658"/>
      <c r="AD658"/>
      <c r="AE658"/>
      <c r="AF658"/>
      <c r="AG658" t="inlineStr">
        <is>
          <t>AI mg/L</t>
        </is>
      </c>
      <c r="AH658"/>
      <c r="AI658"/>
      <c r="AJ658"/>
      <c r="AK658"/>
      <c r="AL658"/>
      <c r="AM658"/>
      <c r="AN658"/>
      <c r="AO658"/>
      <c r="AP658"/>
      <c r="AQ658"/>
      <c r="AR658"/>
      <c r="AS658"/>
      <c r="AT658"/>
      <c r="AU658"/>
      <c r="AV658"/>
      <c r="AW658"/>
      <c r="AX658" t="inlineStr">
        <is>
          <t>Mortality</t>
        </is>
      </c>
      <c r="AY658" t="inlineStr">
        <is>
          <t>Mortality</t>
        </is>
      </c>
      <c r="AZ658" t="inlineStr">
        <is>
          <t>LC50</t>
        </is>
      </c>
      <c r="BA658"/>
      <c r="BB658" t="n">
        <v>4.0</v>
      </c>
      <c r="BC658"/>
      <c r="BD658"/>
      <c r="BE658"/>
      <c r="BF658"/>
      <c r="BG658" t="inlineStr">
        <is>
          <t>Day(s)</t>
        </is>
      </c>
      <c r="BH658"/>
      <c r="BI658" t="inlineStr">
        <is>
          <t>DTXSID4025791</t>
        </is>
      </c>
      <c r="BJ658"/>
      <c r="BK658"/>
      <c r="BL658"/>
      <c r="BM658"/>
      <c r="BN658"/>
      <c r="BO658"/>
      <c r="BP658"/>
      <c r="BQ658"/>
      <c r="BR658"/>
      <c r="BS658"/>
      <c r="BT658" t="inlineStr">
        <is>
          <t>--</t>
        </is>
      </c>
      <c r="BU658"/>
      <c r="BV658"/>
      <c r="BW658"/>
      <c r="BX658"/>
      <c r="BY658"/>
      <c r="BZ658"/>
      <c r="CA658"/>
      <c r="CB658"/>
      <c r="CC658"/>
      <c r="CD658"/>
      <c r="CE658"/>
      <c r="CF658"/>
      <c r="CG658"/>
      <c r="CH658"/>
      <c r="CI658" t="inlineStr">
        <is>
          <t xml:space="preserve"> EPA METHODS// </t>
        </is>
      </c>
      <c r="CJ658" t="inlineStr">
        <is>
          <t xml:space="preserve">   EPA METHODS// </t>
        </is>
      </c>
      <c r="CK658" t="inlineStr">
        <is>
          <t>Pearson,J.G., J.P. Glennon, J.J. Barkley, and J.W. Highfill</t>
        </is>
      </c>
      <c r="CL658" t="n">
        <v>5087.0</v>
      </c>
      <c r="CM658" t="inlineStr">
        <is>
          <t>An Approach to the Toxicological Evaluation of a Complex Industrial Wastewater</t>
        </is>
      </c>
      <c r="CN658" t="inlineStr">
        <is>
          <t>ASTM Spec. Tech. Publ.:284-301</t>
        </is>
      </c>
      <c r="CO658" t="n">
        <v>1979.0</v>
      </c>
      <c r="CP658" t="inlineStr">
        <is>
          <t>Pearson,J.G., J.P. Glennon, J.J. Barkley, and J.W. Highfill (1979). An Approach to the Toxicological Evaluation of a Complex Industrial Wastewater. ASTM Spec. Tech. Publ., 284-301. ECOREF#:5087</t>
        </is>
      </c>
    </row>
    <row r="659">
      <c r="A659" t="n">
        <v>88722.0</v>
      </c>
      <c r="B659" t="inlineStr">
        <is>
          <t>1-Methyl-2-nitrobenzene</t>
        </is>
      </c>
      <c r="C659"/>
      <c r="D659" t="inlineStr">
        <is>
          <t>Unmeasured</t>
        </is>
      </c>
      <c r="E659" t="inlineStr">
        <is>
          <t>Not coded</t>
        </is>
      </c>
      <c r="F659"/>
      <c r="G659"/>
      <c r="H659"/>
      <c r="I659"/>
      <c r="J659"/>
      <c r="K659"/>
      <c r="L659" t="inlineStr">
        <is>
          <t>Pimephales promelas</t>
        </is>
      </c>
      <c r="M659" t="inlineStr">
        <is>
          <t>Fathead Minnow</t>
        </is>
      </c>
      <c r="N659"/>
      <c r="O659"/>
      <c r="P659"/>
      <c r="Q659"/>
      <c r="R659"/>
      <c r="S659"/>
      <c r="T659"/>
      <c r="U659"/>
      <c r="V659" t="inlineStr">
        <is>
          <t>Static</t>
        </is>
      </c>
      <c r="W659" t="inlineStr">
        <is>
          <t>Fresh water</t>
        </is>
      </c>
      <c r="X659" t="inlineStr">
        <is>
          <t>Lab</t>
        </is>
      </c>
      <c r="Y659"/>
      <c r="Z659" t="inlineStr">
        <is>
          <t>Formulation</t>
        </is>
      </c>
      <c r="AA659"/>
      <c r="AB659"/>
      <c r="AC659"/>
      <c r="AD659" t="n">
        <v>19.0</v>
      </c>
      <c r="AE659"/>
      <c r="AF659" t="n">
        <v>50.0</v>
      </c>
      <c r="AG659" t="inlineStr">
        <is>
          <t>AI mg/L</t>
        </is>
      </c>
      <c r="AH659"/>
      <c r="AI659"/>
      <c r="AJ659"/>
      <c r="AK659"/>
      <c r="AL659"/>
      <c r="AM659"/>
      <c r="AN659"/>
      <c r="AO659"/>
      <c r="AP659"/>
      <c r="AQ659"/>
      <c r="AR659"/>
      <c r="AS659"/>
      <c r="AT659"/>
      <c r="AU659"/>
      <c r="AV659"/>
      <c r="AW659"/>
      <c r="AX659" t="inlineStr">
        <is>
          <t>Mortality</t>
        </is>
      </c>
      <c r="AY659" t="inlineStr">
        <is>
          <t>Mortality</t>
        </is>
      </c>
      <c r="AZ659" t="inlineStr">
        <is>
          <t>LC50</t>
        </is>
      </c>
      <c r="BA659"/>
      <c r="BB659" t="n">
        <v>4.0</v>
      </c>
      <c r="BC659"/>
      <c r="BD659"/>
      <c r="BE659"/>
      <c r="BF659"/>
      <c r="BG659" t="inlineStr">
        <is>
          <t>Day(s)</t>
        </is>
      </c>
      <c r="BH659"/>
      <c r="BI659" t="inlineStr">
        <is>
          <t>DTXSID4025791</t>
        </is>
      </c>
      <c r="BJ659"/>
      <c r="BK659"/>
      <c r="BL659"/>
      <c r="BM659"/>
      <c r="BN659"/>
      <c r="BO659"/>
      <c r="BP659"/>
      <c r="BQ659"/>
      <c r="BR659"/>
      <c r="BS659"/>
      <c r="BT659" t="inlineStr">
        <is>
          <t>--</t>
        </is>
      </c>
      <c r="BU659"/>
      <c r="BV659"/>
      <c r="BW659"/>
      <c r="BX659"/>
      <c r="BY659"/>
      <c r="BZ659"/>
      <c r="CA659"/>
      <c r="CB659"/>
      <c r="CC659"/>
      <c r="CD659"/>
      <c r="CE659"/>
      <c r="CF659"/>
      <c r="CG659"/>
      <c r="CH659"/>
      <c r="CI659"/>
      <c r="CJ659"/>
      <c r="CK659" t="inlineStr">
        <is>
          <t>Liu,D.H.W., R.J. Spanggord, H.C. Bailey, G.W.,Jr. Newell, G. Pearson, and M.C. Warner</t>
        </is>
      </c>
      <c r="CL659" t="n">
        <v>5671.0</v>
      </c>
      <c r="CM659" t="inlineStr">
        <is>
          <t>Acute Toxicity of TNT Wastewater Components to the Fathead Minnow (Pimephales promelas)</t>
        </is>
      </c>
      <c r="CN659" t="inlineStr">
        <is>
          <t>In: R.G.Burford (Ed.), Symposium: Int.Congress on Toxicology, Toronto, Ontario, Canada:527 p.</t>
        </is>
      </c>
      <c r="CO659" t="n">
        <v>1977.0</v>
      </c>
      <c r="CP659" t="inlineStr">
        <is>
          <t>Liu,D.H.W., R.J. Spanggord, H.C. Bailey, G.W.,Jr. Newell, G. Pearson, and M.C. Warner (1977). Acute Toxicity of TNT Wastewater Components to the Fathead Minnow (Pimephales promelas). In: R.G.Burford (Ed.), Symposium: Int.Congress on Toxicology, Toronto, Ontario, Canada, 527 p. ECOREF#:5671</t>
        </is>
      </c>
    </row>
    <row r="660">
      <c r="A660" t="n">
        <v>88722.0</v>
      </c>
      <c r="B660" t="inlineStr">
        <is>
          <t>1-Methyl-2-nitrobenzene</t>
        </is>
      </c>
      <c r="C660"/>
      <c r="D660" t="inlineStr">
        <is>
          <t>Unmeasured</t>
        </is>
      </c>
      <c r="E660" t="inlineStr">
        <is>
          <t>Not coded</t>
        </is>
      </c>
      <c r="F660"/>
      <c r="G660"/>
      <c r="H660"/>
      <c r="I660" t="n">
        <v>95.0</v>
      </c>
      <c r="J660"/>
      <c r="K660" t="n">
        <v>99.0</v>
      </c>
      <c r="L660" t="inlineStr">
        <is>
          <t>Pimephales promelas</t>
        </is>
      </c>
      <c r="M660" t="inlineStr">
        <is>
          <t>Fathead Minnow</t>
        </is>
      </c>
      <c r="N660" t="inlineStr">
        <is>
          <t>Juvenile</t>
        </is>
      </c>
      <c r="O660"/>
      <c r="P660"/>
      <c r="Q660"/>
      <c r="R660"/>
      <c r="S660"/>
      <c r="T660"/>
      <c r="U660"/>
      <c r="V660" t="inlineStr">
        <is>
          <t>Static</t>
        </is>
      </c>
      <c r="W660" t="inlineStr">
        <is>
          <t>Fresh water</t>
        </is>
      </c>
      <c r="X660" t="inlineStr">
        <is>
          <t>Lab</t>
        </is>
      </c>
      <c r="Y660"/>
      <c r="Z660" t="inlineStr">
        <is>
          <t>Active ingredient</t>
        </is>
      </c>
      <c r="AA660"/>
      <c r="AB660" t="n">
        <v>37.1</v>
      </c>
      <c r="AC660"/>
      <c r="AD660" t="n">
        <v>34.6</v>
      </c>
      <c r="AE660"/>
      <c r="AF660" t="n">
        <v>39.9</v>
      </c>
      <c r="AG660" t="inlineStr">
        <is>
          <t>AI mg/L</t>
        </is>
      </c>
      <c r="AH660"/>
      <c r="AI660"/>
      <c r="AJ660"/>
      <c r="AK660"/>
      <c r="AL660"/>
      <c r="AM660"/>
      <c r="AN660"/>
      <c r="AO660"/>
      <c r="AP660"/>
      <c r="AQ660"/>
      <c r="AR660"/>
      <c r="AS660"/>
      <c r="AT660"/>
      <c r="AU660"/>
      <c r="AV660"/>
      <c r="AW660"/>
      <c r="AX660" t="inlineStr">
        <is>
          <t>Mortality</t>
        </is>
      </c>
      <c r="AY660" t="inlineStr">
        <is>
          <t>Mortality</t>
        </is>
      </c>
      <c r="AZ660" t="inlineStr">
        <is>
          <t>LC50</t>
        </is>
      </c>
      <c r="BA660"/>
      <c r="BB660" t="n">
        <v>4.0</v>
      </c>
      <c r="BC660"/>
      <c r="BD660"/>
      <c r="BE660"/>
      <c r="BF660"/>
      <c r="BG660" t="inlineStr">
        <is>
          <t>Day(s)</t>
        </is>
      </c>
      <c r="BH660" t="inlineStr">
        <is>
          <t>Pure</t>
        </is>
      </c>
      <c r="BI660" t="inlineStr">
        <is>
          <t>DTXSID4025791</t>
        </is>
      </c>
      <c r="BJ660"/>
      <c r="BK660"/>
      <c r="BL660"/>
      <c r="BM660"/>
      <c r="BN660"/>
      <c r="BO660"/>
      <c r="BP660"/>
      <c r="BQ660"/>
      <c r="BR660"/>
      <c r="BS660"/>
      <c r="BT660" t="inlineStr">
        <is>
          <t>--</t>
        </is>
      </c>
      <c r="BU660"/>
      <c r="BV660"/>
      <c r="BW660"/>
      <c r="BX660"/>
      <c r="BY660"/>
      <c r="BZ660"/>
      <c r="CA660"/>
      <c r="CB660"/>
      <c r="CC660"/>
      <c r="CD660"/>
      <c r="CE660"/>
      <c r="CF660"/>
      <c r="CG660"/>
      <c r="CH660"/>
      <c r="CI660" t="inlineStr">
        <is>
          <t xml:space="preserve"> UNFED// </t>
        </is>
      </c>
      <c r="CJ660" t="inlineStr">
        <is>
          <t xml:space="preserve">   UNFED// </t>
        </is>
      </c>
      <c r="CK660" t="inlineStr">
        <is>
          <t>Bailey,H.C., and R.J. Spanggord</t>
        </is>
      </c>
      <c r="CL660" t="n">
        <v>10141.0</v>
      </c>
      <c r="CM660" t="inlineStr">
        <is>
          <t>The Relationship Between the Toxicity and Structure of Nitroaromatic Chemicals</t>
        </is>
      </c>
      <c r="CN660" t="inlineStr">
        <is>
          <t>ASTM Spec. Tech. Publ.:98-107</t>
        </is>
      </c>
      <c r="CO660" t="n">
        <v>1983.0</v>
      </c>
      <c r="CP660" t="inlineStr">
        <is>
          <t>Bailey,H.C., and R.J. Spanggord (1983). The Relationship Between the Toxicity and Structure of Nitroaromatic Chemicals. ASTM Spec. Tech. Publ., 98-107. ECOREF#:10141</t>
        </is>
      </c>
    </row>
    <row r="661">
      <c r="A661" t="n">
        <v>88755.0</v>
      </c>
      <c r="B661" t="inlineStr">
        <is>
          <t>2-Nitrophenol</t>
        </is>
      </c>
      <c r="C661"/>
      <c r="D661" t="inlineStr">
        <is>
          <t>Measured</t>
        </is>
      </c>
      <c r="E661" t="inlineStr">
        <is>
          <t>Not coded</t>
        </is>
      </c>
      <c r="F661"/>
      <c r="G661" t="n">
        <v>85.0</v>
      </c>
      <c r="H661"/>
      <c r="I661"/>
      <c r="J661"/>
      <c r="K661"/>
      <c r="L661" t="inlineStr">
        <is>
          <t>Pimephales promelas</t>
        </is>
      </c>
      <c r="M661" t="inlineStr">
        <is>
          <t>Fathead Minnow</t>
        </is>
      </c>
      <c r="N661"/>
      <c r="O661"/>
      <c r="P661" t="n">
        <v>30.0</v>
      </c>
      <c r="Q661"/>
      <c r="R661"/>
      <c r="S661"/>
      <c r="T661"/>
      <c r="U661" t="inlineStr">
        <is>
          <t>Day(s)</t>
        </is>
      </c>
      <c r="V661" t="inlineStr">
        <is>
          <t>Flow-through</t>
        </is>
      </c>
      <c r="W661" t="inlineStr">
        <is>
          <t>Fresh water</t>
        </is>
      </c>
      <c r="X661" t="inlineStr">
        <is>
          <t>Lab</t>
        </is>
      </c>
      <c r="Y661"/>
      <c r="Z661" t="inlineStr">
        <is>
          <t>Active ingredient</t>
        </is>
      </c>
      <c r="AA661"/>
      <c r="AB661" t="n">
        <v>160.0</v>
      </c>
      <c r="AC661"/>
      <c r="AD661" t="n">
        <v>141.0</v>
      </c>
      <c r="AE661"/>
      <c r="AF661" t="n">
        <v>182.0</v>
      </c>
      <c r="AG661" t="inlineStr">
        <is>
          <t>AI mg/L</t>
        </is>
      </c>
      <c r="AH661"/>
      <c r="AI661"/>
      <c r="AJ661"/>
      <c r="AK661"/>
      <c r="AL661"/>
      <c r="AM661"/>
      <c r="AN661"/>
      <c r="AO661"/>
      <c r="AP661"/>
      <c r="AQ661"/>
      <c r="AR661"/>
      <c r="AS661"/>
      <c r="AT661"/>
      <c r="AU661"/>
      <c r="AV661"/>
      <c r="AW661"/>
      <c r="AX661" t="inlineStr">
        <is>
          <t>Mortality</t>
        </is>
      </c>
      <c r="AY661" t="inlineStr">
        <is>
          <t>Mortality</t>
        </is>
      </c>
      <c r="AZ661" t="inlineStr">
        <is>
          <t>LC50</t>
        </is>
      </c>
      <c r="BA661"/>
      <c r="BB661" t="n">
        <v>4.0</v>
      </c>
      <c r="BC661"/>
      <c r="BD661"/>
      <c r="BE661"/>
      <c r="BF661"/>
      <c r="BG661" t="inlineStr">
        <is>
          <t>Day(s)</t>
        </is>
      </c>
      <c r="BH661" t="inlineStr">
        <is>
          <t>Pure</t>
        </is>
      </c>
      <c r="BI661" t="inlineStr">
        <is>
          <t>DTXSID1021790</t>
        </is>
      </c>
      <c r="BJ661"/>
      <c r="BK661"/>
      <c r="BL661"/>
      <c r="BM661"/>
      <c r="BN661"/>
      <c r="BO661"/>
      <c r="BP661"/>
      <c r="BQ661"/>
      <c r="BR661"/>
      <c r="BS661"/>
      <c r="BT661" t="inlineStr">
        <is>
          <t>--</t>
        </is>
      </c>
      <c r="BU661"/>
      <c r="BV661"/>
      <c r="BW661"/>
      <c r="BX661"/>
      <c r="BY661"/>
      <c r="BZ661"/>
      <c r="CA661"/>
      <c r="CB661"/>
      <c r="CC661"/>
      <c r="CD661"/>
      <c r="CE661"/>
      <c r="CF661"/>
      <c r="CG661"/>
      <c r="CH661"/>
      <c r="CI661" t="inlineStr">
        <is>
          <t xml:space="preserve"> NaOH pellets were added to the stock, increasing the amount of chemical in solution.  The pH was then adjusted to that of lake NAter using HCl.  The chemical contained 15% water. Affected fish lost schooling behavior, were hyperactive, had </t>
        </is>
      </c>
      <c r="CJ661" t="inlineStr">
        <is>
          <t xml:space="preserve">   NaOH pellets were added to the stock, increasing the amount of chemical in solution.  The pH was then adjusted to that of lake NAter using HCl.  The chemical contained 15% water. Affected fish lost schooling behavior, were hyperactive, had </t>
        </is>
      </c>
      <c r="CK661" t="inlineStr">
        <is>
          <t>Geiger,D.L., D.J. Call, and L.T. Brooke</t>
        </is>
      </c>
      <c r="CL661" t="n">
        <v>12859.0</v>
      </c>
      <c r="CM661" t="inlineStr">
        <is>
          <t>Acute Toxicities of Organic Chemicals to Fathead Minnows (Pimephales promelas) Volume IV</t>
        </is>
      </c>
      <c r="CN661" t="inlineStr">
        <is>
          <t>Center for Lake Superior Environmental Studies, University of Wisconsin, Superior, WI4:355 p.</t>
        </is>
      </c>
      <c r="CO661" t="n">
        <v>1988.0</v>
      </c>
      <c r="CP661" t="inlineStr">
        <is>
          <t>Geiger,D.L., D.J. Call, and L.T. Brooke (1988). Acute Toxicities of Organic Chemicals to Fathead Minnows (Pimephales promelas) Volume IV. Center for Lake Superior Environmental Studies, University of Wisconsin, Superior, WI, 4, 355 p. ECOREF#:12859</t>
        </is>
      </c>
    </row>
    <row r="662">
      <c r="A662" t="n">
        <v>88857.0</v>
      </c>
      <c r="B662" t="inlineStr">
        <is>
          <t>2-(1-Methylpropyl)-4,6-dinitrophenol</t>
        </is>
      </c>
      <c r="C662"/>
      <c r="D662" t="inlineStr">
        <is>
          <t>Chemical analysis reported</t>
        </is>
      </c>
      <c r="E662" t="inlineStr">
        <is>
          <t>Not reported</t>
        </is>
      </c>
      <c r="F662"/>
      <c r="G662" t="n">
        <v>50.7</v>
      </c>
      <c r="H662"/>
      <c r="I662"/>
      <c r="J662"/>
      <c r="K662"/>
      <c r="L662" t="inlineStr">
        <is>
          <t>Pimephales promelas</t>
        </is>
      </c>
      <c r="M662" t="inlineStr">
        <is>
          <t>Fathead Minnow</t>
        </is>
      </c>
      <c r="N662"/>
      <c r="O662"/>
      <c r="P662" t="n">
        <v>1.0</v>
      </c>
      <c r="Q662"/>
      <c r="R662"/>
      <c r="S662"/>
      <c r="T662"/>
      <c r="U662" t="inlineStr">
        <is>
          <t>Year(s)</t>
        </is>
      </c>
      <c r="V662" t="inlineStr">
        <is>
          <t>Static</t>
        </is>
      </c>
      <c r="W662" t="inlineStr">
        <is>
          <t>Fresh water</t>
        </is>
      </c>
      <c r="X662" t="inlineStr">
        <is>
          <t>Lab</t>
        </is>
      </c>
      <c r="Y662" t="n">
        <v>10.0</v>
      </c>
      <c r="Z662" t="inlineStr">
        <is>
          <t>Active ingredient</t>
        </is>
      </c>
      <c r="AA662"/>
      <c r="AB662" t="n">
        <v>0.15</v>
      </c>
      <c r="AC662"/>
      <c r="AD662" t="n">
        <v>0.11</v>
      </c>
      <c r="AE662"/>
      <c r="AF662" t="n">
        <v>0.2</v>
      </c>
      <c r="AG662" t="inlineStr">
        <is>
          <t>AI mg/L</t>
        </is>
      </c>
      <c r="AH662"/>
      <c r="AI662"/>
      <c r="AJ662"/>
      <c r="AK662"/>
      <c r="AL662"/>
      <c r="AM662"/>
      <c r="AN662"/>
      <c r="AO662"/>
      <c r="AP662"/>
      <c r="AQ662"/>
      <c r="AR662"/>
      <c r="AS662"/>
      <c r="AT662"/>
      <c r="AU662"/>
      <c r="AV662"/>
      <c r="AW662"/>
      <c r="AX662" t="inlineStr">
        <is>
          <t>Mortality</t>
        </is>
      </c>
      <c r="AY662" t="inlineStr">
        <is>
          <t>Mortality</t>
        </is>
      </c>
      <c r="AZ662" t="inlineStr">
        <is>
          <t>LC50</t>
        </is>
      </c>
      <c r="BA662"/>
      <c r="BB662" t="n">
        <v>4.0</v>
      </c>
      <c r="BC662"/>
      <c r="BD662"/>
      <c r="BE662"/>
      <c r="BF662"/>
      <c r="BG662" t="inlineStr">
        <is>
          <t>Day(s)</t>
        </is>
      </c>
      <c r="BH662"/>
      <c r="BI662" t="inlineStr">
        <is>
          <t>DTXSID3020207</t>
        </is>
      </c>
      <c r="BJ662"/>
      <c r="BK662"/>
      <c r="BL662"/>
      <c r="BM662"/>
      <c r="BN662"/>
      <c r="BO662"/>
      <c r="BP662"/>
      <c r="BQ662"/>
      <c r="BR662"/>
      <c r="BS662"/>
      <c r="BT662" t="inlineStr">
        <is>
          <t>--</t>
        </is>
      </c>
      <c r="BU662"/>
      <c r="BV662"/>
      <c r="BW662"/>
      <c r="BX662"/>
      <c r="BY662"/>
      <c r="BZ662"/>
      <c r="CA662"/>
      <c r="CB662"/>
      <c r="CC662"/>
      <c r="CD662"/>
      <c r="CE662"/>
      <c r="CF662"/>
      <c r="CG662"/>
      <c r="CH662"/>
      <c r="CI662"/>
      <c r="CJ662" t="inlineStr">
        <is>
          <t xml:space="preserve">SOURCE/OBTAINED FROM CULTURES AT THE U.S. FISH AND WILDLIFE SERVICE NATIONAL FISHERY RESEARCH LABORATORY//MEDIA/RECONSTITUTED SOFT WATER//   </t>
        </is>
      </c>
      <c r="CK662" t="inlineStr">
        <is>
          <t>Skelly,J.R.</t>
        </is>
      </c>
      <c r="CL662" t="n">
        <v>192150.0</v>
      </c>
      <c r="CM662" t="inlineStr">
        <is>
          <t>Toxicity of 2-Sec-Butyl-4,6-Dinitrophenol (DINOSEB) and Monosodium Methanearsonate (MSMA), Individually and in a Mixture, to Channel Catfish (Ictalurus punctatus) and Fathead Minnows (Pimephales promealas)</t>
        </is>
      </c>
      <c r="CN662" t="inlineStr">
        <is>
          <t>Environ. Toxicol. Chem.:623-628</t>
        </is>
      </c>
      <c r="CO662" t="n">
        <v>1989.0</v>
      </c>
      <c r="CP662" t="inlineStr">
        <is>
          <t>Skelly,J.R. (1989). Toxicity of 2-Sec-Butyl-4,6-Dinitrophenol (DINOSEB) and Monosodium Methanearsonate (MSMA), Individually and in a Mixture, to Channel Catfish (Ictalurus punctatus) and Fathead Minnows (Pimephales promealas). Environ. Toxicol. Chem., 623-628. ECOREF#:192150</t>
        </is>
      </c>
    </row>
    <row r="663">
      <c r="A663" t="n">
        <v>88857.0</v>
      </c>
      <c r="B663" t="inlineStr">
        <is>
          <t>2-(1-Methylpropyl)-4,6-dinitrophenol</t>
        </is>
      </c>
      <c r="C663"/>
      <c r="D663" t="inlineStr">
        <is>
          <t>Unmeasured</t>
        </is>
      </c>
      <c r="E663" t="inlineStr">
        <is>
          <t>USEPA and STDMETH methods</t>
        </is>
      </c>
      <c r="F663"/>
      <c r="G663"/>
      <c r="H663"/>
      <c r="I663"/>
      <c r="J663"/>
      <c r="K663"/>
      <c r="L663" t="inlineStr">
        <is>
          <t>Pimephales promelas</t>
        </is>
      </c>
      <c r="M663" t="inlineStr">
        <is>
          <t>Fathead Minnow</t>
        </is>
      </c>
      <c r="N663" t="inlineStr">
        <is>
          <t>Larva</t>
        </is>
      </c>
      <c r="O663" t="inlineStr">
        <is>
          <t>&lt;</t>
        </is>
      </c>
      <c r="P663" t="n">
        <v>24.0</v>
      </c>
      <c r="Q663"/>
      <c r="R663"/>
      <c r="S663"/>
      <c r="T663"/>
      <c r="U663" t="inlineStr">
        <is>
          <t>Hours post hatch</t>
        </is>
      </c>
      <c r="V663" t="inlineStr">
        <is>
          <t>Aquatic, unspecified</t>
        </is>
      </c>
      <c r="W663" t="inlineStr">
        <is>
          <t>Fresh water</t>
        </is>
      </c>
      <c r="X663" t="inlineStr">
        <is>
          <t>Lab</t>
        </is>
      </c>
      <c r="Y663"/>
      <c r="Z663" t="inlineStr">
        <is>
          <t>Formulation</t>
        </is>
      </c>
      <c r="AA663"/>
      <c r="AB663" t="n">
        <v>0.16</v>
      </c>
      <c r="AC663"/>
      <c r="AD663"/>
      <c r="AE663"/>
      <c r="AF663"/>
      <c r="AG663" t="inlineStr">
        <is>
          <t>AI mg/L</t>
        </is>
      </c>
      <c r="AH663"/>
      <c r="AI663"/>
      <c r="AJ663"/>
      <c r="AK663"/>
      <c r="AL663"/>
      <c r="AM663"/>
      <c r="AN663"/>
      <c r="AO663"/>
      <c r="AP663"/>
      <c r="AQ663"/>
      <c r="AR663"/>
      <c r="AS663"/>
      <c r="AT663"/>
      <c r="AU663"/>
      <c r="AV663"/>
      <c r="AW663"/>
      <c r="AX663" t="inlineStr">
        <is>
          <t>Mortality</t>
        </is>
      </c>
      <c r="AY663" t="inlineStr">
        <is>
          <t>Mortality</t>
        </is>
      </c>
      <c r="AZ663" t="inlineStr">
        <is>
          <t>LC50</t>
        </is>
      </c>
      <c r="BA663"/>
      <c r="BB663" t="n">
        <v>4.0</v>
      </c>
      <c r="BC663"/>
      <c r="BD663"/>
      <c r="BE663"/>
      <c r="BF663"/>
      <c r="BG663" t="inlineStr">
        <is>
          <t>Day(s)</t>
        </is>
      </c>
      <c r="BH663"/>
      <c r="BI663" t="inlineStr">
        <is>
          <t>DTXSID3020207</t>
        </is>
      </c>
      <c r="BJ663" t="inlineStr">
        <is>
          <t>10.1021/acs.chemrestox.6b00246</t>
        </is>
      </c>
      <c r="BK663"/>
      <c r="BL663" t="inlineStr">
        <is>
          <t>Acute</t>
        </is>
      </c>
      <c r="BM663" t="inlineStr">
        <is>
          <t>LV</t>
        </is>
      </c>
      <c r="BN663"/>
      <c r="BO663"/>
      <c r="BP663"/>
      <c r="BQ663"/>
      <c r="BR663"/>
      <c r="BS663"/>
      <c r="BT663" t="inlineStr">
        <is>
          <t>--</t>
        </is>
      </c>
      <c r="BU663"/>
      <c r="BV663"/>
      <c r="BW663"/>
      <c r="BX663"/>
      <c r="BY663"/>
      <c r="BZ663"/>
      <c r="CA663"/>
      <c r="CB663"/>
      <c r="CC663"/>
      <c r="CD663"/>
      <c r="CE663"/>
      <c r="CF663"/>
      <c r="CG663"/>
      <c r="CH663"/>
      <c r="CI663"/>
      <c r="CJ663" t="inlineStr">
        <is>
          <t xml:space="preserve">SOURCE/BAYLOR UNIVERSITY//MEDIA/DECHLORINATED TAP WATER//   </t>
        </is>
      </c>
      <c r="CK663" t="inlineStr">
        <is>
          <t>Corrales,J., L.A. Kristofco, W.B. Steele, G.N. Saari, J. Kostal, E.S. Williams, M. Mills, E.P. Gallagher, T.J. Kavanagh</t>
        </is>
      </c>
      <c r="CL663" t="n">
        <v>177136.0</v>
      </c>
      <c r="CM663" t="inlineStr">
        <is>
          <t>Toward the Design of Less Hazardous Chemicals: Exploring Comparative Oxidative Stress in Two Common Animal Models</t>
        </is>
      </c>
      <c r="CN663" t="inlineStr">
        <is>
          <t>Chem. Res. Toxicol.30(4): 893-904</t>
        </is>
      </c>
      <c r="CO663" t="n">
        <v>2017.0</v>
      </c>
      <c r="CP663" t="inlineStr">
        <is>
          <t>Corrales,J., L.A. Kristofco, W.B. Steele, G.N. Saari, J. Kostal, E.S. Williams, M. Mills, E.P. Gallagher, T.J. Kavanagh (2017). Toward the Design of Less Hazardous Chemicals: Exploring Comparative Oxidative Stress in Two Common Animal Models. Chem. Res. Toxicol., 30, (4), 893-904. doi:10.1021/acs.chemrestox.6b00246. ECOREF#:177136</t>
        </is>
      </c>
    </row>
    <row r="664">
      <c r="A664" t="n">
        <v>88857.0</v>
      </c>
      <c r="B664" t="inlineStr">
        <is>
          <t>2-(1-Methylpropyl)-4,6-dinitrophenol</t>
        </is>
      </c>
      <c r="C664"/>
      <c r="D664" t="inlineStr">
        <is>
          <t>Unmeasured</t>
        </is>
      </c>
      <c r="E664" t="inlineStr">
        <is>
          <t>Not coded</t>
        </is>
      </c>
      <c r="F664" t="inlineStr">
        <is>
          <t>&gt;</t>
        </is>
      </c>
      <c r="G664" t="n">
        <v>99.0</v>
      </c>
      <c r="H664"/>
      <c r="I664"/>
      <c r="J664"/>
      <c r="K664"/>
      <c r="L664" t="inlineStr">
        <is>
          <t>Pimephales promelas</t>
        </is>
      </c>
      <c r="M664" t="inlineStr">
        <is>
          <t>Fathead Minnow</t>
        </is>
      </c>
      <c r="N664"/>
      <c r="O664"/>
      <c r="P664"/>
      <c r="Q664"/>
      <c r="R664"/>
      <c r="S664"/>
      <c r="T664"/>
      <c r="U664"/>
      <c r="V664" t="inlineStr">
        <is>
          <t>Static</t>
        </is>
      </c>
      <c r="W664" t="inlineStr">
        <is>
          <t>Fresh water</t>
        </is>
      </c>
      <c r="X664" t="inlineStr">
        <is>
          <t>Lab</t>
        </is>
      </c>
      <c r="Y664"/>
      <c r="Z664" t="inlineStr">
        <is>
          <t>Active ingredient</t>
        </is>
      </c>
      <c r="AA664"/>
      <c r="AB664" t="n">
        <v>0.16</v>
      </c>
      <c r="AC664"/>
      <c r="AD664" t="n">
        <v>0.14</v>
      </c>
      <c r="AE664"/>
      <c r="AF664" t="n">
        <v>0.19</v>
      </c>
      <c r="AG664" t="inlineStr">
        <is>
          <t>AI mg/L</t>
        </is>
      </c>
      <c r="AH664"/>
      <c r="AI664"/>
      <c r="AJ664"/>
      <c r="AK664"/>
      <c r="AL664"/>
      <c r="AM664"/>
      <c r="AN664"/>
      <c r="AO664"/>
      <c r="AP664"/>
      <c r="AQ664"/>
      <c r="AR664"/>
      <c r="AS664"/>
      <c r="AT664"/>
      <c r="AU664"/>
      <c r="AV664"/>
      <c r="AW664"/>
      <c r="AX664" t="inlineStr">
        <is>
          <t>Mortality</t>
        </is>
      </c>
      <c r="AY664" t="inlineStr">
        <is>
          <t>Mortality</t>
        </is>
      </c>
      <c r="AZ664" t="inlineStr">
        <is>
          <t>LC50</t>
        </is>
      </c>
      <c r="BA664"/>
      <c r="BB664" t="n">
        <v>4.0</v>
      </c>
      <c r="BC664"/>
      <c r="BD664"/>
      <c r="BE664"/>
      <c r="BF664"/>
      <c r="BG664" t="inlineStr">
        <is>
          <t>Day(s)</t>
        </is>
      </c>
      <c r="BH664" t="inlineStr">
        <is>
          <t>Pure</t>
        </is>
      </c>
      <c r="BI664" t="inlineStr">
        <is>
          <t>DTXSID3020207</t>
        </is>
      </c>
      <c r="BJ664" t="inlineStr">
        <is>
          <t>10.1016/0043-1354(86)90185-5</t>
        </is>
      </c>
      <c r="BK664"/>
      <c r="BL664"/>
      <c r="BM664"/>
      <c r="BN664"/>
      <c r="BO664"/>
      <c r="BP664"/>
      <c r="BQ664"/>
      <c r="BR664"/>
      <c r="BS664"/>
      <c r="BT664" t="inlineStr">
        <is>
          <t>--</t>
        </is>
      </c>
      <c r="BU664"/>
      <c r="BV664"/>
      <c r="BW664"/>
      <c r="BX664"/>
      <c r="BY664"/>
      <c r="BZ664"/>
      <c r="CA664"/>
      <c r="CB664"/>
      <c r="CC664"/>
      <c r="CD664"/>
      <c r="CE664"/>
      <c r="CF664"/>
      <c r="CG664"/>
      <c r="CH664"/>
      <c r="CI664"/>
      <c r="CJ664"/>
      <c r="CK664" t="inlineStr">
        <is>
          <t>Gersich,F.M., and M.A. Mayes</t>
        </is>
      </c>
      <c r="CL664" t="n">
        <v>11961.0</v>
      </c>
      <c r="CM664" t="inlineStr">
        <is>
          <t>Acute Toxicity Tests with Daphnia magna Straus and Pimephales promelas Rafinesque in Support of National Pollutant Discharge Elimination Permit</t>
        </is>
      </c>
      <c r="CN664" t="inlineStr">
        <is>
          <t>Water Res.20(7): 939-941</t>
        </is>
      </c>
      <c r="CO664" t="n">
        <v>1986.0</v>
      </c>
      <c r="CP664" t="inlineStr">
        <is>
          <t>Gersich,F.M., and M.A. Mayes (1986). Acute Toxicity Tests with Daphnia magna Straus and Pimephales promelas Rafinesque in Support of National Pollutant Discharge Elimination Permit. Water Res., 20, (7), 939-941. doi:10.1016/0043-1354(86)90185-5. ECOREF#:11961</t>
        </is>
      </c>
    </row>
    <row r="665">
      <c r="A665" t="n">
        <v>88857.0</v>
      </c>
      <c r="B665" t="inlineStr">
        <is>
          <t>2-(1-Methylpropyl)-4,6-dinitrophenol</t>
        </is>
      </c>
      <c r="C665"/>
      <c r="D665" t="inlineStr">
        <is>
          <t>Measured</t>
        </is>
      </c>
      <c r="E665" t="inlineStr">
        <is>
          <t>Not reported</t>
        </is>
      </c>
      <c r="F665"/>
      <c r="G665" t="n">
        <v>98.0</v>
      </c>
      <c r="H665"/>
      <c r="I665"/>
      <c r="J665"/>
      <c r="K665"/>
      <c r="L665" t="inlineStr">
        <is>
          <t>Pimephales promelas</t>
        </is>
      </c>
      <c r="M665" t="inlineStr">
        <is>
          <t>Fathead Minnow</t>
        </is>
      </c>
      <c r="N665"/>
      <c r="O665"/>
      <c r="P665" t="n">
        <v>30.0</v>
      </c>
      <c r="Q665"/>
      <c r="R665"/>
      <c r="S665"/>
      <c r="T665"/>
      <c r="U665" t="inlineStr">
        <is>
          <t>Day(s)</t>
        </is>
      </c>
      <c r="V665" t="inlineStr">
        <is>
          <t>Flow-through</t>
        </is>
      </c>
      <c r="W665" t="inlineStr">
        <is>
          <t>Fresh water</t>
        </is>
      </c>
      <c r="X665" t="inlineStr">
        <is>
          <t>Lab</t>
        </is>
      </c>
      <c r="Y665"/>
      <c r="Z665" t="inlineStr">
        <is>
          <t>Active ingredient</t>
        </is>
      </c>
      <c r="AA665"/>
      <c r="AB665" t="n">
        <v>0.7</v>
      </c>
      <c r="AC665"/>
      <c r="AD665" t="n">
        <v>0.6</v>
      </c>
      <c r="AE665"/>
      <c r="AF665" t="n">
        <v>0.7</v>
      </c>
      <c r="AG665" t="inlineStr">
        <is>
          <t>AI mg/L</t>
        </is>
      </c>
      <c r="AH665"/>
      <c r="AI665"/>
      <c r="AJ665"/>
      <c r="AK665"/>
      <c r="AL665"/>
      <c r="AM665"/>
      <c r="AN665"/>
      <c r="AO665"/>
      <c r="AP665"/>
      <c r="AQ665"/>
      <c r="AR665"/>
      <c r="AS665"/>
      <c r="AT665"/>
      <c r="AU665"/>
      <c r="AV665"/>
      <c r="AW665"/>
      <c r="AX665" t="inlineStr">
        <is>
          <t>Mortality</t>
        </is>
      </c>
      <c r="AY665" t="inlineStr">
        <is>
          <t>Mortality</t>
        </is>
      </c>
      <c r="AZ665" t="inlineStr">
        <is>
          <t>LC50</t>
        </is>
      </c>
      <c r="BA665"/>
      <c r="BB665" t="n">
        <v>4.0</v>
      </c>
      <c r="BC665"/>
      <c r="BD665"/>
      <c r="BE665"/>
      <c r="BF665"/>
      <c r="BG665" t="inlineStr">
        <is>
          <t>Day(s)</t>
        </is>
      </c>
      <c r="BH665"/>
      <c r="BI665" t="inlineStr">
        <is>
          <t>DTXSID3020207</t>
        </is>
      </c>
      <c r="BJ665"/>
      <c r="BK665"/>
      <c r="BL665" t="inlineStr">
        <is>
          <t>Acute</t>
        </is>
      </c>
      <c r="BM665"/>
      <c r="BN665"/>
      <c r="BO665"/>
      <c r="BP665"/>
      <c r="BQ665"/>
      <c r="BR665"/>
      <c r="BS665"/>
      <c r="BT665" t="inlineStr">
        <is>
          <t>--</t>
        </is>
      </c>
      <c r="BU665"/>
      <c r="BV665"/>
      <c r="BW665"/>
      <c r="BX665"/>
      <c r="BY665"/>
      <c r="BZ665"/>
      <c r="CA665"/>
      <c r="CB665"/>
      <c r="CC665"/>
      <c r="CD665"/>
      <c r="CE665"/>
      <c r="CF665"/>
      <c r="CG665"/>
      <c r="CH665"/>
      <c r="CI665"/>
      <c r="CJ665" t="inlineStr">
        <is>
          <t xml:space="preserve">SOURCE/US EPA ENVIRONMENTAL RESEARCH LABORATORY DULUTH AND THE UNIVERSITY OF WISCONSIN SUPERIOR//MEDIA/FILTERED LAKE SUPERIOR WATER OR DECHLORINATED CITY OF SUPERIOR WISCONSIN WATER//   </t>
        </is>
      </c>
      <c r="CK665" t="inlineStr">
        <is>
          <t>Geiger,D.L., C.E. Northcott, D.J. Call, and L.T. Brooke</t>
        </is>
      </c>
      <c r="CL665" t="n">
        <v>12447.0</v>
      </c>
      <c r="CM665" t="inlineStr">
        <is>
          <t>Acute Toxicities of Organic Chemicals to Fathead Minnows (Pimephales promelas), Volume II</t>
        </is>
      </c>
      <c r="CN665" t="inlineStr">
        <is>
          <t>Center for Lake Superior Environmental Studies, University of Wisconsin, Superior, WI:326 p.</t>
        </is>
      </c>
      <c r="CO665" t="n">
        <v>1985.0</v>
      </c>
      <c r="CP665" t="inlineStr">
        <is>
          <t>Geiger,D.L., C.E. Northcott, D.J. Call, and L.T. Brooke (1985). Acute Toxicities of Organic Chemicals to Fathead Minnows (Pimephales promelas), Volume II. Center for Lake Superior Environmental Studies, University of Wisconsin, Superior, WI, 326 p. ECOREF#:12447</t>
        </is>
      </c>
    </row>
    <row r="666">
      <c r="A666" t="n">
        <v>88857.0</v>
      </c>
      <c r="B666" t="inlineStr">
        <is>
          <t>2-(1-Methylpropyl)-4,6-dinitrophenol</t>
        </is>
      </c>
      <c r="C666"/>
      <c r="D666" t="inlineStr">
        <is>
          <t>Unmeasured</t>
        </is>
      </c>
      <c r="E666" t="inlineStr">
        <is>
          <t>Not coded</t>
        </is>
      </c>
      <c r="F666"/>
      <c r="G666" t="n">
        <v>13.7</v>
      </c>
      <c r="H666"/>
      <c r="I666"/>
      <c r="J666"/>
      <c r="K666"/>
      <c r="L666" t="inlineStr">
        <is>
          <t>Pimephales promelas</t>
        </is>
      </c>
      <c r="M666" t="inlineStr">
        <is>
          <t>Fathead Minnow</t>
        </is>
      </c>
      <c r="N666"/>
      <c r="O666"/>
      <c r="P666" t="n">
        <v>1.0</v>
      </c>
      <c r="Q666"/>
      <c r="R666"/>
      <c r="S666"/>
      <c r="T666"/>
      <c r="U666" t="inlineStr">
        <is>
          <t>Year(s)</t>
        </is>
      </c>
      <c r="V666" t="inlineStr">
        <is>
          <t>Static</t>
        </is>
      </c>
      <c r="W666" t="inlineStr">
        <is>
          <t>Fresh water</t>
        </is>
      </c>
      <c r="X666" t="inlineStr">
        <is>
          <t>Lab</t>
        </is>
      </c>
      <c r="Y666"/>
      <c r="Z666" t="inlineStr">
        <is>
          <t>Active ingredient</t>
        </is>
      </c>
      <c r="AA666"/>
      <c r="AB666" t="n">
        <v>0.093</v>
      </c>
      <c r="AC666"/>
      <c r="AD666" t="n">
        <v>0.075</v>
      </c>
      <c r="AE666"/>
      <c r="AF666" t="n">
        <v>0.11</v>
      </c>
      <c r="AG666" t="inlineStr">
        <is>
          <t>AI mg/L</t>
        </is>
      </c>
      <c r="AH666"/>
      <c r="AI666"/>
      <c r="AJ666"/>
      <c r="AK666"/>
      <c r="AL666"/>
      <c r="AM666"/>
      <c r="AN666"/>
      <c r="AO666"/>
      <c r="AP666"/>
      <c r="AQ666"/>
      <c r="AR666"/>
      <c r="AS666"/>
      <c r="AT666"/>
      <c r="AU666"/>
      <c r="AV666"/>
      <c r="AW666"/>
      <c r="AX666" t="inlineStr">
        <is>
          <t>Mortality</t>
        </is>
      </c>
      <c r="AY666" t="inlineStr">
        <is>
          <t>Mortality</t>
        </is>
      </c>
      <c r="AZ666" t="inlineStr">
        <is>
          <t>LC50</t>
        </is>
      </c>
      <c r="BA666"/>
      <c r="BB666" t="n">
        <v>4.0</v>
      </c>
      <c r="BC666"/>
      <c r="BD666"/>
      <c r="BE666"/>
      <c r="BF666"/>
      <c r="BG666" t="inlineStr">
        <is>
          <t>Day(s)</t>
        </is>
      </c>
      <c r="BH666" t="inlineStr">
        <is>
          <t>Active ingredient</t>
        </is>
      </c>
      <c r="BI666" t="inlineStr">
        <is>
          <t>DTXSID3020207</t>
        </is>
      </c>
      <c r="BJ666"/>
      <c r="BK666"/>
      <c r="BL666"/>
      <c r="BM666"/>
      <c r="BN666"/>
      <c r="BO666"/>
      <c r="BP666"/>
      <c r="BQ666"/>
      <c r="BR666"/>
      <c r="BS666"/>
      <c r="BT666" t="inlineStr">
        <is>
          <t>--</t>
        </is>
      </c>
      <c r="BU666"/>
      <c r="BV666"/>
      <c r="BW666"/>
      <c r="BX666"/>
      <c r="BY666"/>
      <c r="BZ666"/>
      <c r="CA666"/>
      <c r="CB666"/>
      <c r="CC666"/>
      <c r="CD666"/>
      <c r="CE666"/>
      <c r="CF666"/>
      <c r="CG666"/>
      <c r="CH666"/>
      <c r="CI666"/>
      <c r="CJ666"/>
      <c r="CK666" t="inlineStr">
        <is>
          <t>Skelley,J.R.</t>
        </is>
      </c>
      <c r="CL666" t="n">
        <v>759.0</v>
      </c>
      <c r="CM666" t="inlineStr">
        <is>
          <t>Toxicity of 2-Sec-Butyl-4,6-Dinitrophenol (Dinoseb)and Monosodium Methanearsonate (MSMA), Individuallyand in a Mixture, to Channel Catfish</t>
        </is>
      </c>
      <c r="CN666" t="inlineStr">
        <is>
          <t>Environ. Toxicol. Chem.8(7): 623-628</t>
        </is>
      </c>
      <c r="CO666" t="n">
        <v>1989.0</v>
      </c>
      <c r="CP666" t="inlineStr">
        <is>
          <t>Skelley,J.R. (1989). Toxicity of 2-Sec-Butyl-4,6-Dinitrophenol (Dinoseb)and Monosodium Methanearsonate (MSMA), Individuallyand in a Mixture, to Channel Catfish. Environ. Toxicol. Chem., 8, (7), 623-628. ECOREF#:759</t>
        </is>
      </c>
    </row>
    <row r="667">
      <c r="A667" t="n">
        <v>88857.0</v>
      </c>
      <c r="B667" t="inlineStr">
        <is>
          <t>2-(1-Methylpropyl)-4,6-dinitrophenol</t>
        </is>
      </c>
      <c r="C667"/>
      <c r="D667" t="inlineStr">
        <is>
          <t>Measured</t>
        </is>
      </c>
      <c r="E667" t="inlineStr">
        <is>
          <t>Not coded</t>
        </is>
      </c>
      <c r="F667"/>
      <c r="G667" t="n">
        <v>98.0</v>
      </c>
      <c r="H667"/>
      <c r="I667"/>
      <c r="J667"/>
      <c r="K667"/>
      <c r="L667" t="inlineStr">
        <is>
          <t>Pimephales promelas</t>
        </is>
      </c>
      <c r="M667" t="inlineStr">
        <is>
          <t>Fathead Minnow</t>
        </is>
      </c>
      <c r="N667"/>
      <c r="O667"/>
      <c r="P667"/>
      <c r="Q667"/>
      <c r="R667" t="n">
        <v>28.0</v>
      </c>
      <c r="S667"/>
      <c r="T667" t="n">
        <v>38.0</v>
      </c>
      <c r="U667" t="inlineStr">
        <is>
          <t>Day(s)</t>
        </is>
      </c>
      <c r="V667" t="inlineStr">
        <is>
          <t>Flow-through</t>
        </is>
      </c>
      <c r="W667" t="inlineStr">
        <is>
          <t>Fresh water</t>
        </is>
      </c>
      <c r="X667" t="inlineStr">
        <is>
          <t>Lab</t>
        </is>
      </c>
      <c r="Y667" t="n">
        <v>6.0</v>
      </c>
      <c r="Z667" t="inlineStr">
        <is>
          <t>Active ingredient</t>
        </is>
      </c>
      <c r="AA667"/>
      <c r="AB667" t="n">
        <v>0.41</v>
      </c>
      <c r="AC667"/>
      <c r="AD667"/>
      <c r="AE667"/>
      <c r="AF667"/>
      <c r="AG667" t="inlineStr">
        <is>
          <t>AI mg/L</t>
        </is>
      </c>
      <c r="AH667"/>
      <c r="AI667"/>
      <c r="AJ667"/>
      <c r="AK667"/>
      <c r="AL667"/>
      <c r="AM667"/>
      <c r="AN667"/>
      <c r="AO667"/>
      <c r="AP667"/>
      <c r="AQ667"/>
      <c r="AR667"/>
      <c r="AS667"/>
      <c r="AT667"/>
      <c r="AU667"/>
      <c r="AV667"/>
      <c r="AW667"/>
      <c r="AX667" t="inlineStr">
        <is>
          <t>Mortality</t>
        </is>
      </c>
      <c r="AY667" t="inlineStr">
        <is>
          <t>Mortality</t>
        </is>
      </c>
      <c r="AZ667" t="inlineStr">
        <is>
          <t>LC50</t>
        </is>
      </c>
      <c r="BA667"/>
      <c r="BB667" t="n">
        <v>4.0</v>
      </c>
      <c r="BC667"/>
      <c r="BD667"/>
      <c r="BE667"/>
      <c r="BF667"/>
      <c r="BG667" t="inlineStr">
        <is>
          <t>Day(s)</t>
        </is>
      </c>
      <c r="BH667" t="inlineStr">
        <is>
          <t>Pure</t>
        </is>
      </c>
      <c r="BI667" t="inlineStr">
        <is>
          <t>DTXSID3020207</t>
        </is>
      </c>
      <c r="BJ667"/>
      <c r="BK667"/>
      <c r="BL667"/>
      <c r="BM667"/>
      <c r="BN667"/>
      <c r="BO667"/>
      <c r="BP667"/>
      <c r="BQ667"/>
      <c r="BR667"/>
      <c r="BS667"/>
      <c r="BT667" t="inlineStr">
        <is>
          <t>--</t>
        </is>
      </c>
      <c r="BU667"/>
      <c r="BV667"/>
      <c r="BW667"/>
      <c r="BX667"/>
      <c r="BY667"/>
      <c r="BZ667"/>
      <c r="CA667"/>
      <c r="CB667"/>
      <c r="CC667"/>
      <c r="CD667"/>
      <c r="CE667"/>
      <c r="CF667"/>
      <c r="CG667"/>
      <c r="CH667"/>
      <c r="CI667" t="inlineStr">
        <is>
          <t xml:space="preserve"> DNUM/6//DOSES/160/200/240/330/510 ug/L//TESTID/5//OEF/MIXTURE, ACUTE TO CHRONIC RATIO////</t>
        </is>
      </c>
      <c r="CJ667" t="inlineStr">
        <is>
          <t xml:space="preserve">   DNUM/6//DOSES/160/200/240/330/510 ug/L//TESTID/5//OEF/MIXTURE, ACUTE TO CHRONIC RATIO////</t>
        </is>
      </c>
      <c r="CK667" t="inlineStr">
        <is>
          <t>Call,D.J., S.H. Poirier, C.A. Lindberg, S.L. Harting, T.P. Markee, L.T. Brooke, N. Zarvan, and C.E. Northcott</t>
        </is>
      </c>
      <c r="CL667" t="n">
        <v>14097.0</v>
      </c>
      <c r="CM667" t="inlineStr">
        <is>
          <t>Toxicity of Selected Uncoupling and Acetylcholinesterase-Inhibiting Pesticides to the Fathead Minnow (Pimephales promelas)</t>
        </is>
      </c>
      <c r="CN667" t="inlineStr">
        <is>
          <t>In: D.L.Weigmann (Ed.), Pesticides in Terrestrial and Aquatic Environments, Proc.Natl.Res.Conf., Virginia Polytechnic Inst.and State Univ., Blacksburg, VA:317-336</t>
        </is>
      </c>
      <c r="CO667" t="n">
        <v>1989.0</v>
      </c>
      <c r="CP667" t="inlineStr">
        <is>
          <t>Call,D.J., S.H. Poirier, C.A. Lindberg, S.L. Harting, T.P. Markee, L.T. Brooke, N. Zarvan, and C.E. Northcott (1989). Toxicity of Selected Uncoupling and Acetylcholinesterase-Inhibiting Pesticides to the Fathead Minnow (Pimephales promelas). In: D.L.Weigmann (Ed.), Pesticides in Terrestrial and Aquatic Environments, Proc.Natl.Res.Conf., Virginia Polytechnic Inst.and State Univ., Blacksburg, VA, 317-336. ECOREF#:14097</t>
        </is>
      </c>
    </row>
    <row r="668">
      <c r="A668" t="n">
        <v>88857.0</v>
      </c>
      <c r="B668" t="inlineStr">
        <is>
          <t>2-(1-Methylpropyl)-4,6-dinitrophenol</t>
        </is>
      </c>
      <c r="C668"/>
      <c r="D668" t="inlineStr">
        <is>
          <t>Unmeasured</t>
        </is>
      </c>
      <c r="E668" t="inlineStr">
        <is>
          <t>Not coded</t>
        </is>
      </c>
      <c r="F668"/>
      <c r="G668" t="n">
        <v>23.5</v>
      </c>
      <c r="H668"/>
      <c r="I668"/>
      <c r="J668"/>
      <c r="K668"/>
      <c r="L668" t="inlineStr">
        <is>
          <t>Pimephales promelas</t>
        </is>
      </c>
      <c r="M668" t="inlineStr">
        <is>
          <t>Fathead Minnow</t>
        </is>
      </c>
      <c r="N668"/>
      <c r="O668"/>
      <c r="P668" t="n">
        <v>1.0</v>
      </c>
      <c r="Q668"/>
      <c r="R668"/>
      <c r="S668"/>
      <c r="T668"/>
      <c r="U668" t="inlineStr">
        <is>
          <t>Year(s)</t>
        </is>
      </c>
      <c r="V668" t="inlineStr">
        <is>
          <t>Static</t>
        </is>
      </c>
      <c r="W668" t="inlineStr">
        <is>
          <t>Fresh water</t>
        </is>
      </c>
      <c r="X668" t="inlineStr">
        <is>
          <t>Lab</t>
        </is>
      </c>
      <c r="Y668"/>
      <c r="Z668" t="inlineStr">
        <is>
          <t>Active ingredient</t>
        </is>
      </c>
      <c r="AA668"/>
      <c r="AB668" t="n">
        <v>0.1</v>
      </c>
      <c r="AC668"/>
      <c r="AD668" t="n">
        <v>0.087</v>
      </c>
      <c r="AE668"/>
      <c r="AF668" t="n">
        <v>0.13</v>
      </c>
      <c r="AG668" t="inlineStr">
        <is>
          <t>AI mg/L</t>
        </is>
      </c>
      <c r="AH668"/>
      <c r="AI668"/>
      <c r="AJ668"/>
      <c r="AK668"/>
      <c r="AL668"/>
      <c r="AM668"/>
      <c r="AN668"/>
      <c r="AO668"/>
      <c r="AP668"/>
      <c r="AQ668"/>
      <c r="AR668"/>
      <c r="AS668"/>
      <c r="AT668"/>
      <c r="AU668"/>
      <c r="AV668"/>
      <c r="AW668"/>
      <c r="AX668" t="inlineStr">
        <is>
          <t>Mortality</t>
        </is>
      </c>
      <c r="AY668" t="inlineStr">
        <is>
          <t>Mortality</t>
        </is>
      </c>
      <c r="AZ668" t="inlineStr">
        <is>
          <t>LC50</t>
        </is>
      </c>
      <c r="BA668"/>
      <c r="BB668" t="n">
        <v>4.0</v>
      </c>
      <c r="BC668"/>
      <c r="BD668"/>
      <c r="BE668"/>
      <c r="BF668"/>
      <c r="BG668" t="inlineStr">
        <is>
          <t>Day(s)</t>
        </is>
      </c>
      <c r="BH668" t="inlineStr">
        <is>
          <t>Active ingredient</t>
        </is>
      </c>
      <c r="BI668" t="inlineStr">
        <is>
          <t>DTXSID3020207</t>
        </is>
      </c>
      <c r="BJ668"/>
      <c r="BK668"/>
      <c r="BL668"/>
      <c r="BM668"/>
      <c r="BN668"/>
      <c r="BO668"/>
      <c r="BP668"/>
      <c r="BQ668"/>
      <c r="BR668"/>
      <c r="BS668"/>
      <c r="BT668" t="inlineStr">
        <is>
          <t>--</t>
        </is>
      </c>
      <c r="BU668"/>
      <c r="BV668"/>
      <c r="BW668"/>
      <c r="BX668"/>
      <c r="BY668"/>
      <c r="BZ668"/>
      <c r="CA668"/>
      <c r="CB668"/>
      <c r="CC668"/>
      <c r="CD668"/>
      <c r="CE668"/>
      <c r="CF668"/>
      <c r="CG668"/>
      <c r="CH668"/>
      <c r="CI668"/>
      <c r="CJ668"/>
      <c r="CK668" t="inlineStr">
        <is>
          <t>Skelley,J.R.</t>
        </is>
      </c>
      <c r="CL668" t="n">
        <v>759.0</v>
      </c>
      <c r="CM668" t="inlineStr">
        <is>
          <t>Toxicity of 2-Sec-Butyl-4,6-Dinitrophenol (Dinoseb)and Monosodium Methanearsonate (MSMA), Individuallyand in a Mixture, to Channel Catfish</t>
        </is>
      </c>
      <c r="CN668" t="inlineStr">
        <is>
          <t>Environ. Toxicol. Chem.8(7): 623-628</t>
        </is>
      </c>
      <c r="CO668" t="n">
        <v>1989.0</v>
      </c>
      <c r="CP668" t="inlineStr">
        <is>
          <t>Skelley,J.R. (1989). Toxicity of 2-Sec-Butyl-4,6-Dinitrophenol (Dinoseb)and Monosodium Methanearsonate (MSMA), Individuallyand in a Mixture, to Channel Catfish. Environ. Toxicol. Chem., 8, (7), 623-628. ECOREF#:759</t>
        </is>
      </c>
    </row>
    <row r="669">
      <c r="A669" t="n">
        <v>88857.0</v>
      </c>
      <c r="B669" t="inlineStr">
        <is>
          <t>2-(1-Methylpropyl)-4,6-dinitrophenol</t>
        </is>
      </c>
      <c r="C669"/>
      <c r="D669" t="inlineStr">
        <is>
          <t>Unmeasured</t>
        </is>
      </c>
      <c r="E669" t="inlineStr">
        <is>
          <t>Not coded</t>
        </is>
      </c>
      <c r="F669" t="inlineStr">
        <is>
          <t>&gt;</t>
        </is>
      </c>
      <c r="G669" t="n">
        <v>99.0</v>
      </c>
      <c r="H669"/>
      <c r="I669"/>
      <c r="J669"/>
      <c r="K669"/>
      <c r="L669" t="inlineStr">
        <is>
          <t>Pimephales promelas</t>
        </is>
      </c>
      <c r="M669" t="inlineStr">
        <is>
          <t>Fathead Minnow</t>
        </is>
      </c>
      <c r="N669"/>
      <c r="O669"/>
      <c r="P669"/>
      <c r="Q669"/>
      <c r="R669"/>
      <c r="S669"/>
      <c r="T669"/>
      <c r="U669"/>
      <c r="V669" t="inlineStr">
        <is>
          <t>Static</t>
        </is>
      </c>
      <c r="W669" t="inlineStr">
        <is>
          <t>Fresh water</t>
        </is>
      </c>
      <c r="X669" t="inlineStr">
        <is>
          <t>Lab</t>
        </is>
      </c>
      <c r="Y669"/>
      <c r="Z669" t="inlineStr">
        <is>
          <t>Active ingredient</t>
        </is>
      </c>
      <c r="AA669"/>
      <c r="AB669" t="n">
        <v>0.23</v>
      </c>
      <c r="AC669"/>
      <c r="AD669" t="n">
        <v>0.19</v>
      </c>
      <c r="AE669"/>
      <c r="AF669" t="n">
        <v>0.28</v>
      </c>
      <c r="AG669" t="inlineStr">
        <is>
          <t>AI mg/L</t>
        </is>
      </c>
      <c r="AH669"/>
      <c r="AI669"/>
      <c r="AJ669"/>
      <c r="AK669"/>
      <c r="AL669"/>
      <c r="AM669"/>
      <c r="AN669"/>
      <c r="AO669"/>
      <c r="AP669"/>
      <c r="AQ669"/>
      <c r="AR669"/>
      <c r="AS669"/>
      <c r="AT669"/>
      <c r="AU669"/>
      <c r="AV669"/>
      <c r="AW669"/>
      <c r="AX669" t="inlineStr">
        <is>
          <t>Mortality</t>
        </is>
      </c>
      <c r="AY669" t="inlineStr">
        <is>
          <t>Mortality</t>
        </is>
      </c>
      <c r="AZ669" t="inlineStr">
        <is>
          <t>LC50</t>
        </is>
      </c>
      <c r="BA669"/>
      <c r="BB669" t="n">
        <v>4.0</v>
      </c>
      <c r="BC669"/>
      <c r="BD669"/>
      <c r="BE669"/>
      <c r="BF669"/>
      <c r="BG669" t="inlineStr">
        <is>
          <t>Day(s)</t>
        </is>
      </c>
      <c r="BH669" t="inlineStr">
        <is>
          <t>Pure</t>
        </is>
      </c>
      <c r="BI669" t="inlineStr">
        <is>
          <t>DTXSID3020207</t>
        </is>
      </c>
      <c r="BJ669" t="inlineStr">
        <is>
          <t>10.1016/0043-1354(86)90185-5</t>
        </is>
      </c>
      <c r="BK669"/>
      <c r="BL669"/>
      <c r="BM669"/>
      <c r="BN669"/>
      <c r="BO669"/>
      <c r="BP669"/>
      <c r="BQ669"/>
      <c r="BR669"/>
      <c r="BS669"/>
      <c r="BT669" t="inlineStr">
        <is>
          <t>--</t>
        </is>
      </c>
      <c r="BU669"/>
      <c r="BV669"/>
      <c r="BW669"/>
      <c r="BX669"/>
      <c r="BY669"/>
      <c r="BZ669"/>
      <c r="CA669"/>
      <c r="CB669"/>
      <c r="CC669"/>
      <c r="CD669"/>
      <c r="CE669"/>
      <c r="CF669"/>
      <c r="CG669"/>
      <c r="CH669"/>
      <c r="CI669"/>
      <c r="CJ669"/>
      <c r="CK669" t="inlineStr">
        <is>
          <t>Gersich,F.M., and M.A. Mayes</t>
        </is>
      </c>
      <c r="CL669" t="n">
        <v>11961.0</v>
      </c>
      <c r="CM669" t="inlineStr">
        <is>
          <t>Acute Toxicity Tests with Daphnia magna Straus and Pimephales promelas Rafinesque in Support of National Pollutant Discharge Elimination Permit</t>
        </is>
      </c>
      <c r="CN669" t="inlineStr">
        <is>
          <t>Water Res.20(7): 939-941</t>
        </is>
      </c>
      <c r="CO669" t="n">
        <v>1986.0</v>
      </c>
      <c r="CP669" t="inlineStr">
        <is>
          <t>Gersich,F.M., and M.A. Mayes (1986). Acute Toxicity Tests with Daphnia magna Straus and Pimephales promelas Rafinesque in Support of National Pollutant Discharge Elimination Permit. Water Res., 20, (7), 939-941. doi:10.1016/0043-1354(86)90185-5. ECOREF#:11961</t>
        </is>
      </c>
    </row>
    <row r="670">
      <c r="A670" t="n">
        <v>88857.0</v>
      </c>
      <c r="B670" t="inlineStr">
        <is>
          <t>2-(1-Methylpropyl)-4,6-dinitrophenol</t>
        </is>
      </c>
      <c r="C670" t="inlineStr">
        <is>
          <t>Technical grade, technical product, technical formulation</t>
        </is>
      </c>
      <c r="D670" t="inlineStr">
        <is>
          <t>Unmeasured</t>
        </is>
      </c>
      <c r="E670" t="inlineStr">
        <is>
          <t>Not coded</t>
        </is>
      </c>
      <c r="F670"/>
      <c r="G670" t="n">
        <v>95.0</v>
      </c>
      <c r="H670"/>
      <c r="I670"/>
      <c r="J670"/>
      <c r="K670"/>
      <c r="L670" t="inlineStr">
        <is>
          <t>Pimephales promelas</t>
        </is>
      </c>
      <c r="M670" t="inlineStr">
        <is>
          <t>Fathead Minnow</t>
        </is>
      </c>
      <c r="N670"/>
      <c r="O670"/>
      <c r="P670" t="n">
        <v>1.0</v>
      </c>
      <c r="Q670"/>
      <c r="R670"/>
      <c r="S670"/>
      <c r="T670"/>
      <c r="U670" t="inlineStr">
        <is>
          <t>Year(s)</t>
        </is>
      </c>
      <c r="V670" t="inlineStr">
        <is>
          <t>Static</t>
        </is>
      </c>
      <c r="W670" t="inlineStr">
        <is>
          <t>Fresh water</t>
        </is>
      </c>
      <c r="X670" t="inlineStr">
        <is>
          <t>Lab</t>
        </is>
      </c>
      <c r="Y670"/>
      <c r="Z670" t="inlineStr">
        <is>
          <t>Active ingredient</t>
        </is>
      </c>
      <c r="AA670"/>
      <c r="AB670" t="n">
        <v>0.088</v>
      </c>
      <c r="AC670"/>
      <c r="AD670" t="n">
        <v>0.078</v>
      </c>
      <c r="AE670"/>
      <c r="AF670" t="n">
        <v>0.098</v>
      </c>
      <c r="AG670" t="inlineStr">
        <is>
          <t>AI mg/L</t>
        </is>
      </c>
      <c r="AH670"/>
      <c r="AI670"/>
      <c r="AJ670"/>
      <c r="AK670"/>
      <c r="AL670"/>
      <c r="AM670"/>
      <c r="AN670"/>
      <c r="AO670"/>
      <c r="AP670"/>
      <c r="AQ670"/>
      <c r="AR670"/>
      <c r="AS670"/>
      <c r="AT670"/>
      <c r="AU670"/>
      <c r="AV670"/>
      <c r="AW670"/>
      <c r="AX670" t="inlineStr">
        <is>
          <t>Mortality</t>
        </is>
      </c>
      <c r="AY670" t="inlineStr">
        <is>
          <t>Mortality</t>
        </is>
      </c>
      <c r="AZ670" t="inlineStr">
        <is>
          <t>LC50</t>
        </is>
      </c>
      <c r="BA670"/>
      <c r="BB670" t="n">
        <v>4.0</v>
      </c>
      <c r="BC670"/>
      <c r="BD670"/>
      <c r="BE670"/>
      <c r="BF670"/>
      <c r="BG670" t="inlineStr">
        <is>
          <t>Day(s)</t>
        </is>
      </c>
      <c r="BH670" t="inlineStr">
        <is>
          <t>Active ingredient</t>
        </is>
      </c>
      <c r="BI670" t="inlineStr">
        <is>
          <t>DTXSID3020207</t>
        </is>
      </c>
      <c r="BJ670"/>
      <c r="BK670"/>
      <c r="BL670"/>
      <c r="BM670"/>
      <c r="BN670"/>
      <c r="BO670"/>
      <c r="BP670"/>
      <c r="BQ670"/>
      <c r="BR670"/>
      <c r="BS670"/>
      <c r="BT670" t="inlineStr">
        <is>
          <t>--</t>
        </is>
      </c>
      <c r="BU670"/>
      <c r="BV670"/>
      <c r="BW670"/>
      <c r="BX670"/>
      <c r="BY670"/>
      <c r="BZ670"/>
      <c r="CA670"/>
      <c r="CB670"/>
      <c r="CC670"/>
      <c r="CD670"/>
      <c r="CE670"/>
      <c r="CF670"/>
      <c r="CG670"/>
      <c r="CH670"/>
      <c r="CI670"/>
      <c r="CJ670"/>
      <c r="CK670" t="inlineStr">
        <is>
          <t>Skelley,J.R.</t>
        </is>
      </c>
      <c r="CL670" t="n">
        <v>759.0</v>
      </c>
      <c r="CM670" t="inlineStr">
        <is>
          <t>Toxicity of 2-Sec-Butyl-4,6-Dinitrophenol (Dinoseb)and Monosodium Methanearsonate (MSMA), Individuallyand in a Mixture, to Channel Catfish</t>
        </is>
      </c>
      <c r="CN670" t="inlineStr">
        <is>
          <t>Environ. Toxicol. Chem.8(7): 623-628</t>
        </is>
      </c>
      <c r="CO670" t="n">
        <v>1989.0</v>
      </c>
      <c r="CP670" t="inlineStr">
        <is>
          <t>Skelley,J.R. (1989). Toxicity of 2-Sec-Butyl-4,6-Dinitrophenol (Dinoseb)and Monosodium Methanearsonate (MSMA), Individuallyand in a Mixture, to Channel Catfish. Environ. Toxicol. Chem., 8, (7), 623-628. ECOREF#:759</t>
        </is>
      </c>
    </row>
    <row r="671">
      <c r="A671" t="n">
        <v>88857.0</v>
      </c>
      <c r="B671" t="inlineStr">
        <is>
          <t>2-(1-Methylpropyl)-4,6-dinitrophenol</t>
        </is>
      </c>
      <c r="C671"/>
      <c r="D671" t="inlineStr">
        <is>
          <t>Unmeasured</t>
        </is>
      </c>
      <c r="E671" t="inlineStr">
        <is>
          <t>Not coded</t>
        </is>
      </c>
      <c r="F671"/>
      <c r="G671" t="n">
        <v>5.7</v>
      </c>
      <c r="H671"/>
      <c r="I671"/>
      <c r="J671"/>
      <c r="K671"/>
      <c r="L671" t="inlineStr">
        <is>
          <t>Pimephales promelas</t>
        </is>
      </c>
      <c r="M671" t="inlineStr">
        <is>
          <t>Fathead Minnow</t>
        </is>
      </c>
      <c r="N671"/>
      <c r="O671"/>
      <c r="P671" t="n">
        <v>1.0</v>
      </c>
      <c r="Q671"/>
      <c r="R671"/>
      <c r="S671"/>
      <c r="T671"/>
      <c r="U671" t="inlineStr">
        <is>
          <t>Year(s)</t>
        </is>
      </c>
      <c r="V671" t="inlineStr">
        <is>
          <t>Static</t>
        </is>
      </c>
      <c r="W671" t="inlineStr">
        <is>
          <t>Fresh water</t>
        </is>
      </c>
      <c r="X671" t="inlineStr">
        <is>
          <t>Lab</t>
        </is>
      </c>
      <c r="Y671"/>
      <c r="Z671" t="inlineStr">
        <is>
          <t>Active ingredient</t>
        </is>
      </c>
      <c r="AA671"/>
      <c r="AB671" t="n">
        <v>0.15</v>
      </c>
      <c r="AC671"/>
      <c r="AD671" t="n">
        <v>0.11</v>
      </c>
      <c r="AE671"/>
      <c r="AF671" t="n">
        <v>0.2</v>
      </c>
      <c r="AG671" t="inlineStr">
        <is>
          <t>AI mg/L</t>
        </is>
      </c>
      <c r="AH671"/>
      <c r="AI671"/>
      <c r="AJ671"/>
      <c r="AK671"/>
      <c r="AL671"/>
      <c r="AM671"/>
      <c r="AN671"/>
      <c r="AO671"/>
      <c r="AP671"/>
      <c r="AQ671"/>
      <c r="AR671"/>
      <c r="AS671"/>
      <c r="AT671"/>
      <c r="AU671"/>
      <c r="AV671"/>
      <c r="AW671"/>
      <c r="AX671" t="inlineStr">
        <is>
          <t>Mortality</t>
        </is>
      </c>
      <c r="AY671" t="inlineStr">
        <is>
          <t>Mortality</t>
        </is>
      </c>
      <c r="AZ671" t="inlineStr">
        <is>
          <t>LC50</t>
        </is>
      </c>
      <c r="BA671"/>
      <c r="BB671" t="n">
        <v>4.0</v>
      </c>
      <c r="BC671"/>
      <c r="BD671"/>
      <c r="BE671"/>
      <c r="BF671"/>
      <c r="BG671" t="inlineStr">
        <is>
          <t>Day(s)</t>
        </is>
      </c>
      <c r="BH671" t="inlineStr">
        <is>
          <t>Active ingredient</t>
        </is>
      </c>
      <c r="BI671" t="inlineStr">
        <is>
          <t>DTXSID3020207</t>
        </is>
      </c>
      <c r="BJ671"/>
      <c r="BK671"/>
      <c r="BL671"/>
      <c r="BM671"/>
      <c r="BN671"/>
      <c r="BO671"/>
      <c r="BP671"/>
      <c r="BQ671"/>
      <c r="BR671"/>
      <c r="BS671"/>
      <c r="BT671" t="inlineStr">
        <is>
          <t>--</t>
        </is>
      </c>
      <c r="BU671"/>
      <c r="BV671"/>
      <c r="BW671"/>
      <c r="BX671"/>
      <c r="BY671"/>
      <c r="BZ671"/>
      <c r="CA671"/>
      <c r="CB671"/>
      <c r="CC671"/>
      <c r="CD671"/>
      <c r="CE671"/>
      <c r="CF671"/>
      <c r="CG671"/>
      <c r="CH671"/>
      <c r="CI671"/>
      <c r="CJ671"/>
      <c r="CK671" t="inlineStr">
        <is>
          <t>Skelley,J.R.</t>
        </is>
      </c>
      <c r="CL671" t="n">
        <v>759.0</v>
      </c>
      <c r="CM671" t="inlineStr">
        <is>
          <t>Toxicity of 2-Sec-Butyl-4,6-Dinitrophenol (Dinoseb)and Monosodium Methanearsonate (MSMA), Individuallyand in a Mixture, to Channel Catfish</t>
        </is>
      </c>
      <c r="CN671" t="inlineStr">
        <is>
          <t>Environ. Toxicol. Chem.8(7): 623-628</t>
        </is>
      </c>
      <c r="CO671" t="n">
        <v>1989.0</v>
      </c>
      <c r="CP671" t="inlineStr">
        <is>
          <t>Skelley,J.R. (1989). Toxicity of 2-Sec-Butyl-4,6-Dinitrophenol (Dinoseb)and Monosodium Methanearsonate (MSMA), Individuallyand in a Mixture, to Channel Catfish. Environ. Toxicol. Chem., 8, (7), 623-628. ECOREF#:759</t>
        </is>
      </c>
    </row>
    <row r="672">
      <c r="A672" t="n">
        <v>88857.0</v>
      </c>
      <c r="B672" t="inlineStr">
        <is>
          <t>2-(1-Methylpropyl)-4,6-dinitrophenol</t>
        </is>
      </c>
      <c r="C672" t="inlineStr">
        <is>
          <t>Technical grade, technical product, technical formulation</t>
        </is>
      </c>
      <c r="D672" t="inlineStr">
        <is>
          <t>Chemical analysis reported</t>
        </is>
      </c>
      <c r="E672" t="inlineStr">
        <is>
          <t>Not reported</t>
        </is>
      </c>
      <c r="F672"/>
      <c r="G672" t="n">
        <v>95.0</v>
      </c>
      <c r="H672"/>
      <c r="I672"/>
      <c r="J672"/>
      <c r="K672"/>
      <c r="L672" t="inlineStr">
        <is>
          <t>Pimephales promelas</t>
        </is>
      </c>
      <c r="M672" t="inlineStr">
        <is>
          <t>Fathead Minnow</t>
        </is>
      </c>
      <c r="N672"/>
      <c r="O672"/>
      <c r="P672" t="n">
        <v>1.0</v>
      </c>
      <c r="Q672"/>
      <c r="R672"/>
      <c r="S672"/>
      <c r="T672"/>
      <c r="U672" t="inlineStr">
        <is>
          <t>Year(s)</t>
        </is>
      </c>
      <c r="V672" t="inlineStr">
        <is>
          <t>Static</t>
        </is>
      </c>
      <c r="W672" t="inlineStr">
        <is>
          <t>Fresh water</t>
        </is>
      </c>
      <c r="X672" t="inlineStr">
        <is>
          <t>Lab</t>
        </is>
      </c>
      <c r="Y672" t="n">
        <v>10.0</v>
      </c>
      <c r="Z672" t="inlineStr">
        <is>
          <t>Active ingredient</t>
        </is>
      </c>
      <c r="AA672"/>
      <c r="AB672" t="n">
        <v>0.088</v>
      </c>
      <c r="AC672"/>
      <c r="AD672" t="n">
        <v>0.078</v>
      </c>
      <c r="AE672"/>
      <c r="AF672" t="n">
        <v>0.098</v>
      </c>
      <c r="AG672" t="inlineStr">
        <is>
          <t>AI mg/L</t>
        </is>
      </c>
      <c r="AH672"/>
      <c r="AI672"/>
      <c r="AJ672"/>
      <c r="AK672"/>
      <c r="AL672"/>
      <c r="AM672"/>
      <c r="AN672"/>
      <c r="AO672"/>
      <c r="AP672"/>
      <c r="AQ672"/>
      <c r="AR672"/>
      <c r="AS672"/>
      <c r="AT672"/>
      <c r="AU672"/>
      <c r="AV672"/>
      <c r="AW672"/>
      <c r="AX672" t="inlineStr">
        <is>
          <t>Mortality</t>
        </is>
      </c>
      <c r="AY672" t="inlineStr">
        <is>
          <t>Mortality</t>
        </is>
      </c>
      <c r="AZ672" t="inlineStr">
        <is>
          <t>LC50</t>
        </is>
      </c>
      <c r="BA672"/>
      <c r="BB672" t="n">
        <v>4.0</v>
      </c>
      <c r="BC672"/>
      <c r="BD672"/>
      <c r="BE672"/>
      <c r="BF672"/>
      <c r="BG672" t="inlineStr">
        <is>
          <t>Day(s)</t>
        </is>
      </c>
      <c r="BH672"/>
      <c r="BI672" t="inlineStr">
        <is>
          <t>DTXSID3020207</t>
        </is>
      </c>
      <c r="BJ672"/>
      <c r="BK672"/>
      <c r="BL672"/>
      <c r="BM672"/>
      <c r="BN672"/>
      <c r="BO672"/>
      <c r="BP672"/>
      <c r="BQ672"/>
      <c r="BR672"/>
      <c r="BS672"/>
      <c r="BT672" t="inlineStr">
        <is>
          <t>--</t>
        </is>
      </c>
      <c r="BU672"/>
      <c r="BV672"/>
      <c r="BW672"/>
      <c r="BX672"/>
      <c r="BY672"/>
      <c r="BZ672"/>
      <c r="CA672"/>
      <c r="CB672"/>
      <c r="CC672"/>
      <c r="CD672"/>
      <c r="CE672"/>
      <c r="CF672"/>
      <c r="CG672"/>
      <c r="CH672"/>
      <c r="CI672"/>
      <c r="CJ672" t="inlineStr">
        <is>
          <t xml:space="preserve">SOURCE/OBTAINED FROM CULTURES AT THE U.S. FISH AND WILDLIFE SERVICE NATIONAL FISHERY RESEARCH LABORATORY//MEDIA/RECONSTITUTED SOFT WATER//   </t>
        </is>
      </c>
      <c r="CK672" t="inlineStr">
        <is>
          <t>Skelly,J.R.</t>
        </is>
      </c>
      <c r="CL672" t="n">
        <v>192150.0</v>
      </c>
      <c r="CM672" t="inlineStr">
        <is>
          <t>Toxicity of 2-Sec-Butyl-4,6-Dinitrophenol (DINOSEB) and Monosodium Methanearsonate (MSMA), Individually and in a Mixture, to Channel Catfish (Ictalurus punctatus) and Fathead Minnows (Pimephales promealas)</t>
        </is>
      </c>
      <c r="CN672" t="inlineStr">
        <is>
          <t>Environ. Toxicol. Chem.:623-628</t>
        </is>
      </c>
      <c r="CO672" t="n">
        <v>1989.0</v>
      </c>
      <c r="CP672" t="inlineStr">
        <is>
          <t>Skelly,J.R. (1989). Toxicity of 2-Sec-Butyl-4,6-Dinitrophenol (DINOSEB) and Monosodium Methanearsonate (MSMA), Individually and in a Mixture, to Channel Catfish (Ictalurus punctatus) and Fathead Minnows (Pimephales promealas). Environ. Toxicol. Chem., 623-628. ECOREF#:192150</t>
        </is>
      </c>
    </row>
    <row r="673">
      <c r="A673" t="n">
        <v>88857.0</v>
      </c>
      <c r="B673" t="inlineStr">
        <is>
          <t>2-(1-Methylpropyl)-4,6-dinitrophenol</t>
        </is>
      </c>
      <c r="C673" t="inlineStr">
        <is>
          <t>Technical grade, technical product, technical formulation</t>
        </is>
      </c>
      <c r="D673" t="inlineStr">
        <is>
          <t>Measured</t>
        </is>
      </c>
      <c r="E673" t="inlineStr">
        <is>
          <t>Not coded</t>
        </is>
      </c>
      <c r="F673"/>
      <c r="G673" t="n">
        <v>98.0</v>
      </c>
      <c r="H673"/>
      <c r="I673"/>
      <c r="J673"/>
      <c r="K673"/>
      <c r="L673" t="inlineStr">
        <is>
          <t>Pimephales promelas</t>
        </is>
      </c>
      <c r="M673" t="inlineStr">
        <is>
          <t>Fathead Minnow</t>
        </is>
      </c>
      <c r="N673"/>
      <c r="O673"/>
      <c r="P673" t="n">
        <v>30.0</v>
      </c>
      <c r="Q673"/>
      <c r="R673"/>
      <c r="S673"/>
      <c r="T673"/>
      <c r="U673" t="inlineStr">
        <is>
          <t>Day(s)</t>
        </is>
      </c>
      <c r="V673" t="inlineStr">
        <is>
          <t>Flow-through</t>
        </is>
      </c>
      <c r="W673" t="inlineStr">
        <is>
          <t>Fresh water</t>
        </is>
      </c>
      <c r="X673" t="inlineStr">
        <is>
          <t>Lab</t>
        </is>
      </c>
      <c r="Y673" t="n">
        <v>6.0</v>
      </c>
      <c r="Z673" t="inlineStr">
        <is>
          <t>Active ingredient</t>
        </is>
      </c>
      <c r="AA673"/>
      <c r="AB673" t="n">
        <v>0.7</v>
      </c>
      <c r="AC673"/>
      <c r="AD673" t="n">
        <v>0.6</v>
      </c>
      <c r="AE673"/>
      <c r="AF673" t="n">
        <v>0.7</v>
      </c>
      <c r="AG673" t="inlineStr">
        <is>
          <t>AI mg/L</t>
        </is>
      </c>
      <c r="AH673"/>
      <c r="AI673"/>
      <c r="AJ673"/>
      <c r="AK673"/>
      <c r="AL673"/>
      <c r="AM673"/>
      <c r="AN673"/>
      <c r="AO673"/>
      <c r="AP673"/>
      <c r="AQ673"/>
      <c r="AR673"/>
      <c r="AS673"/>
      <c r="AT673"/>
      <c r="AU673"/>
      <c r="AV673"/>
      <c r="AW673"/>
      <c r="AX673" t="inlineStr">
        <is>
          <t>Mortality</t>
        </is>
      </c>
      <c r="AY673" t="inlineStr">
        <is>
          <t>Mortality</t>
        </is>
      </c>
      <c r="AZ673" t="inlineStr">
        <is>
          <t>LC50</t>
        </is>
      </c>
      <c r="BA673"/>
      <c r="BB673" t="n">
        <v>4.0</v>
      </c>
      <c r="BC673"/>
      <c r="BD673"/>
      <c r="BE673"/>
      <c r="BF673"/>
      <c r="BG673" t="inlineStr">
        <is>
          <t>Day(s)</t>
        </is>
      </c>
      <c r="BH673" t="inlineStr">
        <is>
          <t>Pure</t>
        </is>
      </c>
      <c r="BI673" t="inlineStr">
        <is>
          <t>DTXSID3020207</t>
        </is>
      </c>
      <c r="BJ673" t="inlineStr">
        <is>
          <t>10.2134/jeq1984.00472425001300030033x</t>
        </is>
      </c>
      <c r="BK673"/>
      <c r="BL673"/>
      <c r="BM673"/>
      <c r="BN673"/>
      <c r="BO673"/>
      <c r="BP673"/>
      <c r="BQ673"/>
      <c r="BR673"/>
      <c r="BS673"/>
      <c r="BT673" t="inlineStr">
        <is>
          <t>--</t>
        </is>
      </c>
      <c r="BU673"/>
      <c r="BV673"/>
      <c r="BW673"/>
      <c r="BX673"/>
      <c r="BY673"/>
      <c r="BZ673"/>
      <c r="CA673"/>
      <c r="CB673"/>
      <c r="CC673"/>
      <c r="CD673"/>
      <c r="CE673"/>
      <c r="CF673"/>
      <c r="CG673"/>
      <c r="CH673"/>
      <c r="CI673" t="inlineStr">
        <is>
          <t xml:space="preserve"> DNUM/6//DOSES/0.24/0.34/0.50/0.69/1.00 mg/L//TESTID/2//</t>
        </is>
      </c>
      <c r="CJ673" t="inlineStr">
        <is>
          <t xml:space="preserve">   DNUM/6//DOSES/0.24/0.34/0.50/0.69/1.00 mg/L//TESTID/2//</t>
        </is>
      </c>
      <c r="CK673" t="inlineStr">
        <is>
          <t>Call,D.J., L.T. Brooke, R.J. Kent, S.H. Poirier, M.L. Knuth, P.J. Shubat, and E.J. Slick</t>
        </is>
      </c>
      <c r="CL673" t="n">
        <v>10635.0</v>
      </c>
      <c r="CM673" t="inlineStr">
        <is>
          <t>Toxicity, Uptake, and Elimination of the Herbicides Alachlor and Dinoseb in Freshwater Fish</t>
        </is>
      </c>
      <c r="CN673" t="inlineStr">
        <is>
          <t>J. Environ. Qual.13(3): 493-498</t>
        </is>
      </c>
      <c r="CO673" t="n">
        <v>1984.0</v>
      </c>
      <c r="CP673" t="inlineStr">
        <is>
          <t>Call,D.J., L.T. Brooke, R.J. Kent, S.H. Poirier, M.L. Knuth, P.J. Shubat, and E.J. Slick (1984). Toxicity, Uptake, and Elimination of the Herbicides Alachlor and Dinoseb in Freshwater Fish. J. Environ. Qual., 13, (3), 493-498. doi:10.2134/jeq1984.00472425001300030033x. ECOREF#:10635</t>
        </is>
      </c>
    </row>
    <row r="674">
      <c r="A674" t="n">
        <v>88857.0</v>
      </c>
      <c r="B674" t="inlineStr">
        <is>
          <t>2-(1-Methylpropyl)-4,6-dinitrophenol</t>
        </is>
      </c>
      <c r="C674"/>
      <c r="D674" t="inlineStr">
        <is>
          <t>Measured</t>
        </is>
      </c>
      <c r="E674" t="inlineStr">
        <is>
          <t>Not reported</t>
        </is>
      </c>
      <c r="F674"/>
      <c r="G674" t="n">
        <v>98.0</v>
      </c>
      <c r="H674"/>
      <c r="I674"/>
      <c r="J674"/>
      <c r="K674"/>
      <c r="L674" t="inlineStr">
        <is>
          <t>Pimephales promelas</t>
        </is>
      </c>
      <c r="M674" t="inlineStr">
        <is>
          <t>Fathead Minnow</t>
        </is>
      </c>
      <c r="N674"/>
      <c r="O674"/>
      <c r="P674" t="n">
        <v>30.0</v>
      </c>
      <c r="Q674"/>
      <c r="R674"/>
      <c r="S674"/>
      <c r="T674"/>
      <c r="U674" t="inlineStr">
        <is>
          <t>Day(s)</t>
        </is>
      </c>
      <c r="V674" t="inlineStr">
        <is>
          <t>Flow-through</t>
        </is>
      </c>
      <c r="W674" t="inlineStr">
        <is>
          <t>Fresh water</t>
        </is>
      </c>
      <c r="X674" t="inlineStr">
        <is>
          <t>Lab</t>
        </is>
      </c>
      <c r="Y674"/>
      <c r="Z674" t="inlineStr">
        <is>
          <t>Active ingredient</t>
        </is>
      </c>
      <c r="AA674"/>
      <c r="AB674" t="n">
        <v>0.41</v>
      </c>
      <c r="AC674"/>
      <c r="AD674"/>
      <c r="AE674"/>
      <c r="AF674"/>
      <c r="AG674" t="inlineStr">
        <is>
          <t>AI mg/L</t>
        </is>
      </c>
      <c r="AH674"/>
      <c r="AI674"/>
      <c r="AJ674"/>
      <c r="AK674"/>
      <c r="AL674"/>
      <c r="AM674"/>
      <c r="AN674"/>
      <c r="AO674"/>
      <c r="AP674"/>
      <c r="AQ674"/>
      <c r="AR674"/>
      <c r="AS674"/>
      <c r="AT674"/>
      <c r="AU674"/>
      <c r="AV674"/>
      <c r="AW674"/>
      <c r="AX674" t="inlineStr">
        <is>
          <t>Mortality</t>
        </is>
      </c>
      <c r="AY674" t="inlineStr">
        <is>
          <t>Mortality</t>
        </is>
      </c>
      <c r="AZ674" t="inlineStr">
        <is>
          <t>LC50</t>
        </is>
      </c>
      <c r="BA674"/>
      <c r="BB674" t="n">
        <v>4.0</v>
      </c>
      <c r="BC674"/>
      <c r="BD674"/>
      <c r="BE674"/>
      <c r="BF674"/>
      <c r="BG674" t="inlineStr">
        <is>
          <t>Day(s)</t>
        </is>
      </c>
      <c r="BH674"/>
      <c r="BI674" t="inlineStr">
        <is>
          <t>DTXSID3020207</t>
        </is>
      </c>
      <c r="BJ674"/>
      <c r="BK674"/>
      <c r="BL674" t="inlineStr">
        <is>
          <t>Acute</t>
        </is>
      </c>
      <c r="BM674"/>
      <c r="BN674"/>
      <c r="BO674"/>
      <c r="BP674"/>
      <c r="BQ674"/>
      <c r="BR674"/>
      <c r="BS674"/>
      <c r="BT674" t="inlineStr">
        <is>
          <t>--</t>
        </is>
      </c>
      <c r="BU674"/>
      <c r="BV674"/>
      <c r="BW674"/>
      <c r="BX674"/>
      <c r="BY674"/>
      <c r="BZ674"/>
      <c r="CA674"/>
      <c r="CB674"/>
      <c r="CC674"/>
      <c r="CD674"/>
      <c r="CE674"/>
      <c r="CF674"/>
      <c r="CG674"/>
      <c r="CH674"/>
      <c r="CI674"/>
      <c r="CJ674" t="inlineStr">
        <is>
          <t xml:space="preserve">SOURCE/US EPA ENVIRONMENTAL RESEARCH LABORATORY DULUTH AND THE UNIVERSITY OF WISCONSIN SUPERIOR//MEDIA/FILTERED LAKE SUPERIOR WATER OR DECHLORINATED CITY OF SUPERIOR WISCONSIN WATER//   </t>
        </is>
      </c>
      <c r="CK674" t="inlineStr">
        <is>
          <t>Geiger,D.L., C.E. Northcott, D.J. Call, and L.T. Brooke</t>
        </is>
      </c>
      <c r="CL674" t="n">
        <v>12447.0</v>
      </c>
      <c r="CM674" t="inlineStr">
        <is>
          <t>Acute Toxicities of Organic Chemicals to Fathead Minnows (Pimephales promelas), Volume II</t>
        </is>
      </c>
      <c r="CN674" t="inlineStr">
        <is>
          <t>Center for Lake Superior Environmental Studies, University of Wisconsin, Superior, WI:326 p.</t>
        </is>
      </c>
      <c r="CO674" t="n">
        <v>1985.0</v>
      </c>
      <c r="CP674" t="inlineStr">
        <is>
          <t>Geiger,D.L., C.E. Northcott, D.J. Call, and L.T. Brooke (1985). Acute Toxicities of Organic Chemicals to Fathead Minnows (Pimephales promelas), Volume II. Center for Lake Superior Environmental Studies, University of Wisconsin, Superior, WI, 326 p. ECOREF#:12447</t>
        </is>
      </c>
    </row>
    <row r="675">
      <c r="A675" t="n">
        <v>88857.0</v>
      </c>
      <c r="B675" t="inlineStr">
        <is>
          <t>2-(1-Methylpropyl)-4,6-dinitrophenol</t>
        </is>
      </c>
      <c r="C675"/>
      <c r="D675" t="inlineStr">
        <is>
          <t>Unmeasured</t>
        </is>
      </c>
      <c r="E675" t="inlineStr">
        <is>
          <t>Not coded</t>
        </is>
      </c>
      <c r="F675"/>
      <c r="G675" t="n">
        <v>55.0</v>
      </c>
      <c r="H675"/>
      <c r="I675"/>
      <c r="J675"/>
      <c r="K675"/>
      <c r="L675" t="inlineStr">
        <is>
          <t>Pimephales promelas</t>
        </is>
      </c>
      <c r="M675" t="inlineStr">
        <is>
          <t>Fathead Minnow</t>
        </is>
      </c>
      <c r="N675"/>
      <c r="O675"/>
      <c r="P675" t="n">
        <v>1.0</v>
      </c>
      <c r="Q675"/>
      <c r="R675"/>
      <c r="S675"/>
      <c r="T675"/>
      <c r="U675" t="inlineStr">
        <is>
          <t>Year(s)</t>
        </is>
      </c>
      <c r="V675" t="inlineStr">
        <is>
          <t>Static</t>
        </is>
      </c>
      <c r="W675" t="inlineStr">
        <is>
          <t>Fresh water</t>
        </is>
      </c>
      <c r="X675" t="inlineStr">
        <is>
          <t>Lab</t>
        </is>
      </c>
      <c r="Y675"/>
      <c r="Z675" t="inlineStr">
        <is>
          <t>Active ingredient</t>
        </is>
      </c>
      <c r="AA675"/>
      <c r="AB675" t="n">
        <v>0.09</v>
      </c>
      <c r="AC675"/>
      <c r="AD675" t="n">
        <v>0.076</v>
      </c>
      <c r="AE675"/>
      <c r="AF675" t="n">
        <v>0.11</v>
      </c>
      <c r="AG675" t="inlineStr">
        <is>
          <t>AI mg/L</t>
        </is>
      </c>
      <c r="AH675"/>
      <c r="AI675"/>
      <c r="AJ675"/>
      <c r="AK675"/>
      <c r="AL675"/>
      <c r="AM675"/>
      <c r="AN675"/>
      <c r="AO675"/>
      <c r="AP675"/>
      <c r="AQ675"/>
      <c r="AR675"/>
      <c r="AS675"/>
      <c r="AT675"/>
      <c r="AU675"/>
      <c r="AV675"/>
      <c r="AW675"/>
      <c r="AX675" t="inlineStr">
        <is>
          <t>Mortality</t>
        </is>
      </c>
      <c r="AY675" t="inlineStr">
        <is>
          <t>Mortality</t>
        </is>
      </c>
      <c r="AZ675" t="inlineStr">
        <is>
          <t>LC50</t>
        </is>
      </c>
      <c r="BA675"/>
      <c r="BB675" t="n">
        <v>4.0</v>
      </c>
      <c r="BC675"/>
      <c r="BD675"/>
      <c r="BE675"/>
      <c r="BF675"/>
      <c r="BG675" t="inlineStr">
        <is>
          <t>Day(s)</t>
        </is>
      </c>
      <c r="BH675" t="inlineStr">
        <is>
          <t>Active ingredient</t>
        </is>
      </c>
      <c r="BI675" t="inlineStr">
        <is>
          <t>DTXSID3020207</t>
        </is>
      </c>
      <c r="BJ675"/>
      <c r="BK675"/>
      <c r="BL675"/>
      <c r="BM675"/>
      <c r="BN675"/>
      <c r="BO675"/>
      <c r="BP675"/>
      <c r="BQ675"/>
      <c r="BR675"/>
      <c r="BS675"/>
      <c r="BT675" t="inlineStr">
        <is>
          <t>--</t>
        </is>
      </c>
      <c r="BU675"/>
      <c r="BV675"/>
      <c r="BW675"/>
      <c r="BX675"/>
      <c r="BY675"/>
      <c r="BZ675"/>
      <c r="CA675"/>
      <c r="CB675"/>
      <c r="CC675"/>
      <c r="CD675"/>
      <c r="CE675"/>
      <c r="CF675"/>
      <c r="CG675"/>
      <c r="CH675"/>
      <c r="CI675"/>
      <c r="CJ675"/>
      <c r="CK675" t="inlineStr">
        <is>
          <t>Skelley,J.R.</t>
        </is>
      </c>
      <c r="CL675" t="n">
        <v>759.0</v>
      </c>
      <c r="CM675" t="inlineStr">
        <is>
          <t>Toxicity of 2-Sec-Butyl-4,6-Dinitrophenol (Dinoseb)and Monosodium Methanearsonate (MSMA), Individuallyand in a Mixture, to Channel Catfish</t>
        </is>
      </c>
      <c r="CN675" t="inlineStr">
        <is>
          <t>Environ. Toxicol. Chem.8(7): 623-628</t>
        </is>
      </c>
      <c r="CO675" t="n">
        <v>1989.0</v>
      </c>
      <c r="CP675" t="inlineStr">
        <is>
          <t>Skelley,J.R. (1989). Toxicity of 2-Sec-Butyl-4,6-Dinitrophenol (Dinoseb)and Monosodium Methanearsonate (MSMA), Individuallyand in a Mixture, to Channel Catfish. Environ. Toxicol. Chem., 8, (7), 623-628. ECOREF#:759</t>
        </is>
      </c>
    </row>
    <row r="676">
      <c r="A676" t="n">
        <v>88857.0</v>
      </c>
      <c r="B676" t="inlineStr">
        <is>
          <t>2-(1-Methylpropyl)-4,6-dinitrophenol</t>
        </is>
      </c>
      <c r="C676"/>
      <c r="D676" t="inlineStr">
        <is>
          <t>Unmeasured</t>
        </is>
      </c>
      <c r="E676" t="inlineStr">
        <is>
          <t>Not coded</t>
        </is>
      </c>
      <c r="F676" t="inlineStr">
        <is>
          <t>&gt;</t>
        </is>
      </c>
      <c r="G676" t="n">
        <v>99.0</v>
      </c>
      <c r="H676"/>
      <c r="I676"/>
      <c r="J676"/>
      <c r="K676"/>
      <c r="L676" t="inlineStr">
        <is>
          <t>Pimephales promelas</t>
        </is>
      </c>
      <c r="M676" t="inlineStr">
        <is>
          <t>Fathead Minnow</t>
        </is>
      </c>
      <c r="N676"/>
      <c r="O676"/>
      <c r="P676"/>
      <c r="Q676"/>
      <c r="R676"/>
      <c r="S676"/>
      <c r="T676"/>
      <c r="U676"/>
      <c r="V676" t="inlineStr">
        <is>
          <t>Static</t>
        </is>
      </c>
      <c r="W676" t="inlineStr">
        <is>
          <t>Fresh water</t>
        </is>
      </c>
      <c r="X676" t="inlineStr">
        <is>
          <t>Lab</t>
        </is>
      </c>
      <c r="Y676"/>
      <c r="Z676" t="inlineStr">
        <is>
          <t>Active ingredient</t>
        </is>
      </c>
      <c r="AA676"/>
      <c r="AB676" t="n">
        <v>0.13</v>
      </c>
      <c r="AC676"/>
      <c r="AD676" t="n">
        <v>0.11</v>
      </c>
      <c r="AE676"/>
      <c r="AF676" t="n">
        <v>0.16</v>
      </c>
      <c r="AG676" t="inlineStr">
        <is>
          <t>AI mg/L</t>
        </is>
      </c>
      <c r="AH676"/>
      <c r="AI676"/>
      <c r="AJ676"/>
      <c r="AK676"/>
      <c r="AL676"/>
      <c r="AM676"/>
      <c r="AN676"/>
      <c r="AO676"/>
      <c r="AP676"/>
      <c r="AQ676"/>
      <c r="AR676"/>
      <c r="AS676"/>
      <c r="AT676"/>
      <c r="AU676"/>
      <c r="AV676"/>
      <c r="AW676"/>
      <c r="AX676" t="inlineStr">
        <is>
          <t>Mortality</t>
        </is>
      </c>
      <c r="AY676" t="inlineStr">
        <is>
          <t>Mortality</t>
        </is>
      </c>
      <c r="AZ676" t="inlineStr">
        <is>
          <t>LC50</t>
        </is>
      </c>
      <c r="BA676"/>
      <c r="BB676" t="n">
        <v>4.0</v>
      </c>
      <c r="BC676"/>
      <c r="BD676"/>
      <c r="BE676"/>
      <c r="BF676"/>
      <c r="BG676" t="inlineStr">
        <is>
          <t>Day(s)</t>
        </is>
      </c>
      <c r="BH676" t="inlineStr">
        <is>
          <t>Pure</t>
        </is>
      </c>
      <c r="BI676" t="inlineStr">
        <is>
          <t>DTXSID3020207</t>
        </is>
      </c>
      <c r="BJ676" t="inlineStr">
        <is>
          <t>10.1016/0043-1354(86)90185-5</t>
        </is>
      </c>
      <c r="BK676"/>
      <c r="BL676"/>
      <c r="BM676"/>
      <c r="BN676"/>
      <c r="BO676"/>
      <c r="BP676"/>
      <c r="BQ676"/>
      <c r="BR676"/>
      <c r="BS676"/>
      <c r="BT676" t="inlineStr">
        <is>
          <t>--</t>
        </is>
      </c>
      <c r="BU676"/>
      <c r="BV676"/>
      <c r="BW676"/>
      <c r="BX676"/>
      <c r="BY676"/>
      <c r="BZ676"/>
      <c r="CA676"/>
      <c r="CB676"/>
      <c r="CC676"/>
      <c r="CD676"/>
      <c r="CE676"/>
      <c r="CF676"/>
      <c r="CG676"/>
      <c r="CH676"/>
      <c r="CI676"/>
      <c r="CJ676"/>
      <c r="CK676" t="inlineStr">
        <is>
          <t>Gersich,F.M., and M.A. Mayes</t>
        </is>
      </c>
      <c r="CL676" t="n">
        <v>11961.0</v>
      </c>
      <c r="CM676" t="inlineStr">
        <is>
          <t>Acute Toxicity Tests with Daphnia magna Straus and Pimephales promelas Rafinesque in Support of National Pollutant Discharge Elimination Permit</t>
        </is>
      </c>
      <c r="CN676" t="inlineStr">
        <is>
          <t>Water Res.20(7): 939-941</t>
        </is>
      </c>
      <c r="CO676" t="n">
        <v>1986.0</v>
      </c>
      <c r="CP676" t="inlineStr">
        <is>
          <t>Gersich,F.M., and M.A. Mayes (1986). Acute Toxicity Tests with Daphnia magna Straus and Pimephales promelas Rafinesque in Support of National Pollutant Discharge Elimination Permit. Water Res., 20, (7), 939-941. doi:10.1016/0043-1354(86)90185-5. ECOREF#:11961</t>
        </is>
      </c>
    </row>
    <row r="677">
      <c r="A677" t="n">
        <v>89623.0</v>
      </c>
      <c r="B677" t="inlineStr">
        <is>
          <t>4-Methyl-2-nitrobenzenamine</t>
        </is>
      </c>
      <c r="C677"/>
      <c r="D677" t="inlineStr">
        <is>
          <t>Unmeasured</t>
        </is>
      </c>
      <c r="E677" t="inlineStr">
        <is>
          <t>Not coded</t>
        </is>
      </c>
      <c r="F677"/>
      <c r="G677"/>
      <c r="H677"/>
      <c r="I677" t="n">
        <v>95.0</v>
      </c>
      <c r="J677"/>
      <c r="K677" t="n">
        <v>99.0</v>
      </c>
      <c r="L677" t="inlineStr">
        <is>
          <t>Pimephales promelas</t>
        </is>
      </c>
      <c r="M677" t="inlineStr">
        <is>
          <t>Fathead Minnow</t>
        </is>
      </c>
      <c r="N677" t="inlineStr">
        <is>
          <t>Juvenile</t>
        </is>
      </c>
      <c r="O677"/>
      <c r="P677"/>
      <c r="Q677"/>
      <c r="R677"/>
      <c r="S677"/>
      <c r="T677"/>
      <c r="U677"/>
      <c r="V677" t="inlineStr">
        <is>
          <t>Static</t>
        </is>
      </c>
      <c r="W677" t="inlineStr">
        <is>
          <t>Fresh water</t>
        </is>
      </c>
      <c r="X677" t="inlineStr">
        <is>
          <t>Lab</t>
        </is>
      </c>
      <c r="Y677"/>
      <c r="Z677" t="inlineStr">
        <is>
          <t>Active ingredient</t>
        </is>
      </c>
      <c r="AA677"/>
      <c r="AB677" t="n">
        <v>24.8</v>
      </c>
      <c r="AC677"/>
      <c r="AD677" t="n">
        <v>20.6</v>
      </c>
      <c r="AE677"/>
      <c r="AF677" t="n">
        <v>29.9</v>
      </c>
      <c r="AG677" t="inlineStr">
        <is>
          <t>AI mg/L</t>
        </is>
      </c>
      <c r="AH677"/>
      <c r="AI677"/>
      <c r="AJ677"/>
      <c r="AK677"/>
      <c r="AL677"/>
      <c r="AM677"/>
      <c r="AN677"/>
      <c r="AO677"/>
      <c r="AP677"/>
      <c r="AQ677"/>
      <c r="AR677"/>
      <c r="AS677"/>
      <c r="AT677"/>
      <c r="AU677"/>
      <c r="AV677"/>
      <c r="AW677"/>
      <c r="AX677" t="inlineStr">
        <is>
          <t>Mortality</t>
        </is>
      </c>
      <c r="AY677" t="inlineStr">
        <is>
          <t>Mortality</t>
        </is>
      </c>
      <c r="AZ677" t="inlineStr">
        <is>
          <t>LC50</t>
        </is>
      </c>
      <c r="BA677"/>
      <c r="BB677" t="n">
        <v>4.0</v>
      </c>
      <c r="BC677"/>
      <c r="BD677"/>
      <c r="BE677"/>
      <c r="BF677"/>
      <c r="BG677" t="inlineStr">
        <is>
          <t>Day(s)</t>
        </is>
      </c>
      <c r="BH677" t="inlineStr">
        <is>
          <t>Pure</t>
        </is>
      </c>
      <c r="BI677" t="inlineStr">
        <is>
          <t>DTXSID2025632</t>
        </is>
      </c>
      <c r="BJ677"/>
      <c r="BK677"/>
      <c r="BL677"/>
      <c r="BM677"/>
      <c r="BN677"/>
      <c r="BO677"/>
      <c r="BP677"/>
      <c r="BQ677"/>
      <c r="BR677"/>
      <c r="BS677"/>
      <c r="BT677" t="inlineStr">
        <is>
          <t>--</t>
        </is>
      </c>
      <c r="BU677"/>
      <c r="BV677"/>
      <c r="BW677"/>
      <c r="BX677"/>
      <c r="BY677"/>
      <c r="BZ677"/>
      <c r="CA677"/>
      <c r="CB677"/>
      <c r="CC677"/>
      <c r="CD677"/>
      <c r="CE677"/>
      <c r="CF677"/>
      <c r="CG677"/>
      <c r="CH677"/>
      <c r="CI677" t="inlineStr">
        <is>
          <t xml:space="preserve"> UNFED// </t>
        </is>
      </c>
      <c r="CJ677" t="inlineStr">
        <is>
          <t xml:space="preserve">   UNFED// </t>
        </is>
      </c>
      <c r="CK677" t="inlineStr">
        <is>
          <t>Bailey,H.C., and R.J. Spanggord</t>
        </is>
      </c>
      <c r="CL677" t="n">
        <v>10141.0</v>
      </c>
      <c r="CM677" t="inlineStr">
        <is>
          <t>The Relationship Between the Toxicity and Structure of Nitroaromatic Chemicals</t>
        </is>
      </c>
      <c r="CN677" t="inlineStr">
        <is>
          <t>ASTM Spec. Tech. Publ.:98-107</t>
        </is>
      </c>
      <c r="CO677" t="n">
        <v>1983.0</v>
      </c>
      <c r="CP677" t="inlineStr">
        <is>
          <t>Bailey,H.C., and R.J. Spanggord (1983). The Relationship Between the Toxicity and Structure of Nitroaromatic Chemicals. ASTM Spec. Tech. Publ., 98-107. ECOREF#:10141</t>
        </is>
      </c>
    </row>
    <row r="678">
      <c r="A678" t="n">
        <v>89838.0</v>
      </c>
      <c r="B678" t="inlineStr">
        <is>
          <t>5-Methyl-2-(1-methylethyl)phenol</t>
        </is>
      </c>
      <c r="C678" t="inlineStr">
        <is>
          <t>Reagent Grade, Purissium, Purum, Puriss, Puris, Reinst</t>
        </is>
      </c>
      <c r="D678" t="inlineStr">
        <is>
          <t>Unmeasured</t>
        </is>
      </c>
      <c r="E678" t="inlineStr">
        <is>
          <t>Not reported</t>
        </is>
      </c>
      <c r="F678"/>
      <c r="G678"/>
      <c r="H678"/>
      <c r="I678"/>
      <c r="J678"/>
      <c r="K678"/>
      <c r="L678" t="inlineStr">
        <is>
          <t>Pimephales promelas</t>
        </is>
      </c>
      <c r="M678" t="inlineStr">
        <is>
          <t>Fathead Minnow</t>
        </is>
      </c>
      <c r="N678" t="inlineStr">
        <is>
          <t>Juvenile</t>
        </is>
      </c>
      <c r="O678"/>
      <c r="P678"/>
      <c r="Q678"/>
      <c r="R678"/>
      <c r="S678"/>
      <c r="T678"/>
      <c r="U678"/>
      <c r="V678" t="inlineStr">
        <is>
          <t>Static</t>
        </is>
      </c>
      <c r="W678" t="inlineStr">
        <is>
          <t>Fresh water</t>
        </is>
      </c>
      <c r="X678" t="inlineStr">
        <is>
          <t>Lab</t>
        </is>
      </c>
      <c r="Y678" t="n">
        <v>5.0</v>
      </c>
      <c r="Z678" t="inlineStr">
        <is>
          <t>Active ingredient</t>
        </is>
      </c>
      <c r="AA678"/>
      <c r="AB678" t="n">
        <v>3.2</v>
      </c>
      <c r="AC678"/>
      <c r="AD678"/>
      <c r="AE678"/>
      <c r="AF678"/>
      <c r="AG678" t="inlineStr">
        <is>
          <t>AI mg/L</t>
        </is>
      </c>
      <c r="AH678"/>
      <c r="AI678"/>
      <c r="AJ678"/>
      <c r="AK678"/>
      <c r="AL678"/>
      <c r="AM678"/>
      <c r="AN678"/>
      <c r="AO678"/>
      <c r="AP678"/>
      <c r="AQ678"/>
      <c r="AR678"/>
      <c r="AS678"/>
      <c r="AT678"/>
      <c r="AU678"/>
      <c r="AV678"/>
      <c r="AW678"/>
      <c r="AX678" t="inlineStr">
        <is>
          <t>Mortality</t>
        </is>
      </c>
      <c r="AY678" t="inlineStr">
        <is>
          <t>Mortality</t>
        </is>
      </c>
      <c r="AZ678" t="inlineStr">
        <is>
          <t>LC50</t>
        </is>
      </c>
      <c r="BA678"/>
      <c r="BB678" t="n">
        <v>4.0</v>
      </c>
      <c r="BC678"/>
      <c r="BD678"/>
      <c r="BE678"/>
      <c r="BF678"/>
      <c r="BG678" t="inlineStr">
        <is>
          <t>Day(s)</t>
        </is>
      </c>
      <c r="BH678"/>
      <c r="BI678" t="inlineStr">
        <is>
          <t>DTXSID6034972</t>
        </is>
      </c>
      <c r="BJ678" t="inlineStr">
        <is>
          <t>10.1002/etc.5620050908</t>
        </is>
      </c>
      <c r="BK678"/>
      <c r="BL678" t="inlineStr">
        <is>
          <t>Acute</t>
        </is>
      </c>
      <c r="BM678"/>
      <c r="BN678"/>
      <c r="BO678"/>
      <c r="BP678"/>
      <c r="BQ678"/>
      <c r="BR678"/>
      <c r="BS678"/>
      <c r="BT678" t="inlineStr">
        <is>
          <t>--</t>
        </is>
      </c>
      <c r="BU678"/>
      <c r="BV678"/>
      <c r="BW678"/>
      <c r="BX678"/>
      <c r="BY678"/>
      <c r="BZ678"/>
      <c r="CA678"/>
      <c r="CB678"/>
      <c r="CC678"/>
      <c r="CD678"/>
      <c r="CE678"/>
      <c r="CF678"/>
      <c r="CG678"/>
      <c r="CH678"/>
      <c r="CI678"/>
      <c r="CJ678"/>
      <c r="CK678" t="inlineStr">
        <is>
          <t>Ewell,W.S., J.W. Gorsuch, R.O. Kringle, K.A. Robillard, and R.C. Spiegel</t>
        </is>
      </c>
      <c r="CL678" t="n">
        <v>11951.0</v>
      </c>
      <c r="CM678" t="inlineStr">
        <is>
          <t>Simultaneous Evaluation of the Acute Effects of Chemicals on Seven Aquatic Species</t>
        </is>
      </c>
      <c r="CN678" t="inlineStr">
        <is>
          <t>Environ. Toxicol. Chem.5(9): 831-840</t>
        </is>
      </c>
      <c r="CO678" t="n">
        <v>1986.0</v>
      </c>
      <c r="CP678" t="inlineStr">
        <is>
          <t>Ewell,W.S., J.W. Gorsuch, R.O. Kringle, K.A. Robillard, and R.C. Spiegel (1986). Simultaneous Evaluation of the Acute Effects of Chemicals on Seven Aquatic Species. Environ. Toxicol. Chem., 5, (9), 831-840. doi:10.1002/etc.5620050908. ECOREF#:11951</t>
        </is>
      </c>
    </row>
    <row r="679">
      <c r="A679" t="n">
        <v>89838.0</v>
      </c>
      <c r="B679" t="inlineStr">
        <is>
          <t>5-Methyl-2-(1-methylethyl)phenol</t>
        </is>
      </c>
      <c r="C679" t="inlineStr">
        <is>
          <t>Reagent Grade, Purissium, Purum, Puriss, Puris, Reinst</t>
        </is>
      </c>
      <c r="D679" t="inlineStr">
        <is>
          <t>Unmeasured</t>
        </is>
      </c>
      <c r="E679" t="inlineStr">
        <is>
          <t>Not reported</t>
        </is>
      </c>
      <c r="F679"/>
      <c r="G679"/>
      <c r="H679"/>
      <c r="I679"/>
      <c r="J679"/>
      <c r="K679"/>
      <c r="L679" t="inlineStr">
        <is>
          <t>Pimephales promelas</t>
        </is>
      </c>
      <c r="M679" t="inlineStr">
        <is>
          <t>Fathead Minnow</t>
        </is>
      </c>
      <c r="N679" t="inlineStr">
        <is>
          <t>Juvenile</t>
        </is>
      </c>
      <c r="O679"/>
      <c r="P679"/>
      <c r="Q679"/>
      <c r="R679"/>
      <c r="S679"/>
      <c r="T679"/>
      <c r="U679"/>
      <c r="V679" t="inlineStr">
        <is>
          <t>Static</t>
        </is>
      </c>
      <c r="W679" t="inlineStr">
        <is>
          <t>Fresh water</t>
        </is>
      </c>
      <c r="X679" t="inlineStr">
        <is>
          <t>Lab</t>
        </is>
      </c>
      <c r="Y679" t="n">
        <v>5.0</v>
      </c>
      <c r="Z679" t="inlineStr">
        <is>
          <t>Active ingredient</t>
        </is>
      </c>
      <c r="AA679"/>
      <c r="AB679" t="n">
        <v>3.2</v>
      </c>
      <c r="AC679"/>
      <c r="AD679"/>
      <c r="AE679"/>
      <c r="AF679"/>
      <c r="AG679" t="inlineStr">
        <is>
          <t>AI mg/L</t>
        </is>
      </c>
      <c r="AH679"/>
      <c r="AI679"/>
      <c r="AJ679"/>
      <c r="AK679"/>
      <c r="AL679"/>
      <c r="AM679"/>
      <c r="AN679"/>
      <c r="AO679"/>
      <c r="AP679"/>
      <c r="AQ679"/>
      <c r="AR679"/>
      <c r="AS679"/>
      <c r="AT679"/>
      <c r="AU679"/>
      <c r="AV679"/>
      <c r="AW679"/>
      <c r="AX679" t="inlineStr">
        <is>
          <t>Mortality</t>
        </is>
      </c>
      <c r="AY679" t="inlineStr">
        <is>
          <t>Mortality</t>
        </is>
      </c>
      <c r="AZ679" t="inlineStr">
        <is>
          <t>LC50</t>
        </is>
      </c>
      <c r="BA679"/>
      <c r="BB679" t="n">
        <v>4.0</v>
      </c>
      <c r="BC679"/>
      <c r="BD679"/>
      <c r="BE679"/>
      <c r="BF679"/>
      <c r="BG679" t="inlineStr">
        <is>
          <t>Day(s)</t>
        </is>
      </c>
      <c r="BH679"/>
      <c r="BI679" t="inlineStr">
        <is>
          <t>DTXSID6034972</t>
        </is>
      </c>
      <c r="BJ679" t="inlineStr">
        <is>
          <t>10.1002/etc.5620050908</t>
        </is>
      </c>
      <c r="BK679"/>
      <c r="BL679" t="inlineStr">
        <is>
          <t>Acute</t>
        </is>
      </c>
      <c r="BM679"/>
      <c r="BN679"/>
      <c r="BO679"/>
      <c r="BP679"/>
      <c r="BQ679"/>
      <c r="BR679"/>
      <c r="BS679"/>
      <c r="BT679" t="inlineStr">
        <is>
          <t>--</t>
        </is>
      </c>
      <c r="BU679"/>
      <c r="BV679"/>
      <c r="BW679"/>
      <c r="BX679"/>
      <c r="BY679"/>
      <c r="BZ679"/>
      <c r="CA679"/>
      <c r="CB679"/>
      <c r="CC679"/>
      <c r="CD679"/>
      <c r="CE679"/>
      <c r="CF679"/>
      <c r="CG679"/>
      <c r="CH679"/>
      <c r="CI679"/>
      <c r="CJ679"/>
      <c r="CK679" t="inlineStr">
        <is>
          <t>Ewell,W.S., J.W. Gorsuch, R.O. Kringle, K.A. Robillard, and R.C. Spiegel</t>
        </is>
      </c>
      <c r="CL679" t="n">
        <v>11951.0</v>
      </c>
      <c r="CM679" t="inlineStr">
        <is>
          <t>Simultaneous Evaluation of the Acute Effects of Chemicals on Seven Aquatic Species</t>
        </is>
      </c>
      <c r="CN679" t="inlineStr">
        <is>
          <t>Environ. Toxicol. Chem.5(9): 831-840</t>
        </is>
      </c>
      <c r="CO679" t="n">
        <v>1986.0</v>
      </c>
      <c r="CP679" t="inlineStr">
        <is>
          <t>Ewell,W.S., J.W. Gorsuch, R.O. Kringle, K.A. Robillard, and R.C. Spiegel (1986). Simultaneous Evaluation of the Acute Effects of Chemicals on Seven Aquatic Species. Environ. Toxicol. Chem., 5, (9), 831-840. doi:10.1002/etc.5620050908. ECOREF#:11951</t>
        </is>
      </c>
    </row>
    <row r="680">
      <c r="A680" t="n">
        <v>89838.0</v>
      </c>
      <c r="B680" t="inlineStr">
        <is>
          <t>5-Methyl-2-(1-methylethyl)phenol</t>
        </is>
      </c>
      <c r="C680" t="inlineStr">
        <is>
          <t>Reagent Grade, Purissium, Purum, Puriss, Puris, Reinst</t>
        </is>
      </c>
      <c r="D680" t="inlineStr">
        <is>
          <t>Unmeasured</t>
        </is>
      </c>
      <c r="E680" t="inlineStr">
        <is>
          <t>Not reported</t>
        </is>
      </c>
      <c r="F680"/>
      <c r="G680"/>
      <c r="H680"/>
      <c r="I680"/>
      <c r="J680"/>
      <c r="K680"/>
      <c r="L680" t="inlineStr">
        <is>
          <t>Pimephales promelas</t>
        </is>
      </c>
      <c r="M680" t="inlineStr">
        <is>
          <t>Fathead Minnow</t>
        </is>
      </c>
      <c r="N680" t="inlineStr">
        <is>
          <t>Juvenile</t>
        </is>
      </c>
      <c r="O680"/>
      <c r="P680"/>
      <c r="Q680"/>
      <c r="R680"/>
      <c r="S680"/>
      <c r="T680"/>
      <c r="U680"/>
      <c r="V680" t="inlineStr">
        <is>
          <t>Static</t>
        </is>
      </c>
      <c r="W680" t="inlineStr">
        <is>
          <t>Fresh water</t>
        </is>
      </c>
      <c r="X680" t="inlineStr">
        <is>
          <t>Lab</t>
        </is>
      </c>
      <c r="Y680" t="n">
        <v>5.0</v>
      </c>
      <c r="Z680" t="inlineStr">
        <is>
          <t>Active ingredient</t>
        </is>
      </c>
      <c r="AA680"/>
      <c r="AB680" t="n">
        <v>4.2</v>
      </c>
      <c r="AC680"/>
      <c r="AD680"/>
      <c r="AE680"/>
      <c r="AF680"/>
      <c r="AG680" t="inlineStr">
        <is>
          <t>AI mg/L</t>
        </is>
      </c>
      <c r="AH680"/>
      <c r="AI680"/>
      <c r="AJ680"/>
      <c r="AK680"/>
      <c r="AL680"/>
      <c r="AM680"/>
      <c r="AN680"/>
      <c r="AO680"/>
      <c r="AP680"/>
      <c r="AQ680"/>
      <c r="AR680"/>
      <c r="AS680"/>
      <c r="AT680"/>
      <c r="AU680"/>
      <c r="AV680"/>
      <c r="AW680"/>
      <c r="AX680" t="inlineStr">
        <is>
          <t>Mortality</t>
        </is>
      </c>
      <c r="AY680" t="inlineStr">
        <is>
          <t>Mortality</t>
        </is>
      </c>
      <c r="AZ680" t="inlineStr">
        <is>
          <t>LC50</t>
        </is>
      </c>
      <c r="BA680"/>
      <c r="BB680" t="n">
        <v>4.0</v>
      </c>
      <c r="BC680"/>
      <c r="BD680"/>
      <c r="BE680"/>
      <c r="BF680"/>
      <c r="BG680" t="inlineStr">
        <is>
          <t>Day(s)</t>
        </is>
      </c>
      <c r="BH680"/>
      <c r="BI680" t="inlineStr">
        <is>
          <t>DTXSID6034972</t>
        </is>
      </c>
      <c r="BJ680" t="inlineStr">
        <is>
          <t>10.1002/etc.5620050908</t>
        </is>
      </c>
      <c r="BK680"/>
      <c r="BL680" t="inlineStr">
        <is>
          <t>Acute</t>
        </is>
      </c>
      <c r="BM680"/>
      <c r="BN680"/>
      <c r="BO680"/>
      <c r="BP680"/>
      <c r="BQ680"/>
      <c r="BR680"/>
      <c r="BS680"/>
      <c r="BT680" t="inlineStr">
        <is>
          <t>--</t>
        </is>
      </c>
      <c r="BU680"/>
      <c r="BV680"/>
      <c r="BW680"/>
      <c r="BX680"/>
      <c r="BY680"/>
      <c r="BZ680"/>
      <c r="CA680"/>
      <c r="CB680"/>
      <c r="CC680"/>
      <c r="CD680"/>
      <c r="CE680"/>
      <c r="CF680"/>
      <c r="CG680"/>
      <c r="CH680"/>
      <c r="CI680"/>
      <c r="CJ680"/>
      <c r="CK680" t="inlineStr">
        <is>
          <t>Ewell,W.S., J.W. Gorsuch, R.O. Kringle, K.A. Robillard, and R.C. Spiegel</t>
        </is>
      </c>
      <c r="CL680" t="n">
        <v>11951.0</v>
      </c>
      <c r="CM680" t="inlineStr">
        <is>
          <t>Simultaneous Evaluation of the Acute Effects of Chemicals on Seven Aquatic Species</t>
        </is>
      </c>
      <c r="CN680" t="inlineStr">
        <is>
          <t>Environ. Toxicol. Chem.5(9): 831-840</t>
        </is>
      </c>
      <c r="CO680" t="n">
        <v>1986.0</v>
      </c>
      <c r="CP680" t="inlineStr">
        <is>
          <t>Ewell,W.S., J.W. Gorsuch, R.O. Kringle, K.A. Robillard, and R.C. Spiegel (1986). Simultaneous Evaluation of the Acute Effects of Chemicals on Seven Aquatic Species. Environ. Toxicol. Chem., 5, (9), 831-840. doi:10.1002/etc.5620050908. ECOREF#:11951</t>
        </is>
      </c>
    </row>
    <row r="681">
      <c r="A681" t="n">
        <v>89838.0</v>
      </c>
      <c r="B681" t="inlineStr">
        <is>
          <t>5-Methyl-2-(1-methylethyl)phenol</t>
        </is>
      </c>
      <c r="C681" t="inlineStr">
        <is>
          <t>Reagent Grade, Purissium, Purum, Puriss, Puris, Reinst</t>
        </is>
      </c>
      <c r="D681" t="inlineStr">
        <is>
          <t>Unmeasured</t>
        </is>
      </c>
      <c r="E681" t="inlineStr">
        <is>
          <t>Not reported</t>
        </is>
      </c>
      <c r="F681"/>
      <c r="G681"/>
      <c r="H681"/>
      <c r="I681"/>
      <c r="J681"/>
      <c r="K681"/>
      <c r="L681" t="inlineStr">
        <is>
          <t>Pimephales promelas</t>
        </is>
      </c>
      <c r="M681" t="inlineStr">
        <is>
          <t>Fathead Minnow</t>
        </is>
      </c>
      <c r="N681" t="inlineStr">
        <is>
          <t>Juvenile</t>
        </is>
      </c>
      <c r="O681"/>
      <c r="P681"/>
      <c r="Q681"/>
      <c r="R681"/>
      <c r="S681"/>
      <c r="T681"/>
      <c r="U681"/>
      <c r="V681" t="inlineStr">
        <is>
          <t>Static</t>
        </is>
      </c>
      <c r="W681" t="inlineStr">
        <is>
          <t>Fresh water</t>
        </is>
      </c>
      <c r="X681" t="inlineStr">
        <is>
          <t>Lab</t>
        </is>
      </c>
      <c r="Y681" t="n">
        <v>5.0</v>
      </c>
      <c r="Z681" t="inlineStr">
        <is>
          <t>Active ingredient</t>
        </is>
      </c>
      <c r="AA681"/>
      <c r="AB681" t="n">
        <v>3.2</v>
      </c>
      <c r="AC681"/>
      <c r="AD681"/>
      <c r="AE681"/>
      <c r="AF681"/>
      <c r="AG681" t="inlineStr">
        <is>
          <t>AI mg/L</t>
        </is>
      </c>
      <c r="AH681"/>
      <c r="AI681"/>
      <c r="AJ681"/>
      <c r="AK681"/>
      <c r="AL681"/>
      <c r="AM681"/>
      <c r="AN681"/>
      <c r="AO681"/>
      <c r="AP681"/>
      <c r="AQ681"/>
      <c r="AR681"/>
      <c r="AS681"/>
      <c r="AT681"/>
      <c r="AU681"/>
      <c r="AV681"/>
      <c r="AW681"/>
      <c r="AX681" t="inlineStr">
        <is>
          <t>Mortality</t>
        </is>
      </c>
      <c r="AY681" t="inlineStr">
        <is>
          <t>Mortality</t>
        </is>
      </c>
      <c r="AZ681" t="inlineStr">
        <is>
          <t>LC50</t>
        </is>
      </c>
      <c r="BA681"/>
      <c r="BB681" t="n">
        <v>4.0</v>
      </c>
      <c r="BC681"/>
      <c r="BD681"/>
      <c r="BE681"/>
      <c r="BF681"/>
      <c r="BG681" t="inlineStr">
        <is>
          <t>Day(s)</t>
        </is>
      </c>
      <c r="BH681"/>
      <c r="BI681" t="inlineStr">
        <is>
          <t>DTXSID6034972</t>
        </is>
      </c>
      <c r="BJ681" t="inlineStr">
        <is>
          <t>10.1002/etc.5620050908</t>
        </is>
      </c>
      <c r="BK681"/>
      <c r="BL681" t="inlineStr">
        <is>
          <t>Acute</t>
        </is>
      </c>
      <c r="BM681"/>
      <c r="BN681"/>
      <c r="BO681"/>
      <c r="BP681"/>
      <c r="BQ681"/>
      <c r="BR681"/>
      <c r="BS681"/>
      <c r="BT681" t="inlineStr">
        <is>
          <t>--</t>
        </is>
      </c>
      <c r="BU681"/>
      <c r="BV681"/>
      <c r="BW681"/>
      <c r="BX681"/>
      <c r="BY681"/>
      <c r="BZ681"/>
      <c r="CA681"/>
      <c r="CB681"/>
      <c r="CC681"/>
      <c r="CD681"/>
      <c r="CE681"/>
      <c r="CF681"/>
      <c r="CG681"/>
      <c r="CH681"/>
      <c r="CI681"/>
      <c r="CJ681"/>
      <c r="CK681" t="inlineStr">
        <is>
          <t>Ewell,W.S., J.W. Gorsuch, R.O. Kringle, K.A. Robillard, and R.C. Spiegel</t>
        </is>
      </c>
      <c r="CL681" t="n">
        <v>11951.0</v>
      </c>
      <c r="CM681" t="inlineStr">
        <is>
          <t>Simultaneous Evaluation of the Acute Effects of Chemicals on Seven Aquatic Species</t>
        </is>
      </c>
      <c r="CN681" t="inlineStr">
        <is>
          <t>Environ. Toxicol. Chem.5(9): 831-840</t>
        </is>
      </c>
      <c r="CO681" t="n">
        <v>1986.0</v>
      </c>
      <c r="CP681" t="inlineStr">
        <is>
          <t>Ewell,W.S., J.W. Gorsuch, R.O. Kringle, K.A. Robillard, and R.C. Spiegel (1986). Simultaneous Evaluation of the Acute Effects of Chemicals on Seven Aquatic Species. Environ. Toxicol. Chem., 5, (9), 831-840. doi:10.1002/etc.5620050908. ECOREF#:11951</t>
        </is>
      </c>
    </row>
    <row r="682">
      <c r="A682" t="n">
        <v>89838.0</v>
      </c>
      <c r="B682" t="inlineStr">
        <is>
          <t>5-Methyl-2-(1-methylethyl)phenol</t>
        </is>
      </c>
      <c r="C682" t="inlineStr">
        <is>
          <t>Reagent Grade, Purissium, Purum, Puriss, Puris, Reinst</t>
        </is>
      </c>
      <c r="D682" t="inlineStr">
        <is>
          <t>Unmeasured</t>
        </is>
      </c>
      <c r="E682" t="inlineStr">
        <is>
          <t>Not reported</t>
        </is>
      </c>
      <c r="F682"/>
      <c r="G682"/>
      <c r="H682"/>
      <c r="I682"/>
      <c r="J682"/>
      <c r="K682"/>
      <c r="L682" t="inlineStr">
        <is>
          <t>Pimephales promelas</t>
        </is>
      </c>
      <c r="M682" t="inlineStr">
        <is>
          <t>Fathead Minnow</t>
        </is>
      </c>
      <c r="N682" t="inlineStr">
        <is>
          <t>Juvenile</t>
        </is>
      </c>
      <c r="O682"/>
      <c r="P682"/>
      <c r="Q682"/>
      <c r="R682"/>
      <c r="S682"/>
      <c r="T682"/>
      <c r="U682"/>
      <c r="V682" t="inlineStr">
        <is>
          <t>Static</t>
        </is>
      </c>
      <c r="W682" t="inlineStr">
        <is>
          <t>Fresh water</t>
        </is>
      </c>
      <c r="X682" t="inlineStr">
        <is>
          <t>Lab</t>
        </is>
      </c>
      <c r="Y682" t="n">
        <v>5.0</v>
      </c>
      <c r="Z682" t="inlineStr">
        <is>
          <t>Active ingredient</t>
        </is>
      </c>
      <c r="AA682"/>
      <c r="AB682" t="n">
        <v>3.2</v>
      </c>
      <c r="AC682"/>
      <c r="AD682"/>
      <c r="AE682"/>
      <c r="AF682"/>
      <c r="AG682" t="inlineStr">
        <is>
          <t>AI mg/L</t>
        </is>
      </c>
      <c r="AH682"/>
      <c r="AI682"/>
      <c r="AJ682"/>
      <c r="AK682"/>
      <c r="AL682"/>
      <c r="AM682"/>
      <c r="AN682"/>
      <c r="AO682"/>
      <c r="AP682"/>
      <c r="AQ682"/>
      <c r="AR682"/>
      <c r="AS682"/>
      <c r="AT682"/>
      <c r="AU682"/>
      <c r="AV682"/>
      <c r="AW682"/>
      <c r="AX682" t="inlineStr">
        <is>
          <t>Mortality</t>
        </is>
      </c>
      <c r="AY682" t="inlineStr">
        <is>
          <t>Mortality</t>
        </is>
      </c>
      <c r="AZ682" t="inlineStr">
        <is>
          <t>LC50</t>
        </is>
      </c>
      <c r="BA682"/>
      <c r="BB682" t="n">
        <v>4.0</v>
      </c>
      <c r="BC682"/>
      <c r="BD682"/>
      <c r="BE682"/>
      <c r="BF682"/>
      <c r="BG682" t="inlineStr">
        <is>
          <t>Day(s)</t>
        </is>
      </c>
      <c r="BH682"/>
      <c r="BI682" t="inlineStr">
        <is>
          <t>DTXSID6034972</t>
        </is>
      </c>
      <c r="BJ682" t="inlineStr">
        <is>
          <t>10.1002/etc.5620050908</t>
        </is>
      </c>
      <c r="BK682"/>
      <c r="BL682" t="inlineStr">
        <is>
          <t>Acute</t>
        </is>
      </c>
      <c r="BM682"/>
      <c r="BN682"/>
      <c r="BO682"/>
      <c r="BP682"/>
      <c r="BQ682"/>
      <c r="BR682"/>
      <c r="BS682"/>
      <c r="BT682" t="inlineStr">
        <is>
          <t>--</t>
        </is>
      </c>
      <c r="BU682"/>
      <c r="BV682"/>
      <c r="BW682"/>
      <c r="BX682"/>
      <c r="BY682"/>
      <c r="BZ682"/>
      <c r="CA682"/>
      <c r="CB682"/>
      <c r="CC682"/>
      <c r="CD682"/>
      <c r="CE682"/>
      <c r="CF682"/>
      <c r="CG682"/>
      <c r="CH682"/>
      <c r="CI682"/>
      <c r="CJ682"/>
      <c r="CK682" t="inlineStr">
        <is>
          <t>Ewell,W.S., J.W. Gorsuch, R.O. Kringle, K.A. Robillard, and R.C. Spiegel</t>
        </is>
      </c>
      <c r="CL682" t="n">
        <v>11951.0</v>
      </c>
      <c r="CM682" t="inlineStr">
        <is>
          <t>Simultaneous Evaluation of the Acute Effects of Chemicals on Seven Aquatic Species</t>
        </is>
      </c>
      <c r="CN682" t="inlineStr">
        <is>
          <t>Environ. Toxicol. Chem.5(9): 831-840</t>
        </is>
      </c>
      <c r="CO682" t="n">
        <v>1986.0</v>
      </c>
      <c r="CP682" t="inlineStr">
        <is>
          <t>Ewell,W.S., J.W. Gorsuch, R.O. Kringle, K.A. Robillard, and R.C. Spiegel (1986). Simultaneous Evaluation of the Acute Effects of Chemicals on Seven Aquatic Species. Environ. Toxicol. Chem., 5, (9), 831-840. doi:10.1002/etc.5620050908. ECOREF#:11951</t>
        </is>
      </c>
    </row>
    <row r="683">
      <c r="A683" t="n">
        <v>89838.0</v>
      </c>
      <c r="B683" t="inlineStr">
        <is>
          <t>5-Methyl-2-(1-methylethyl)phenol</t>
        </is>
      </c>
      <c r="C683" t="inlineStr">
        <is>
          <t>Reagent Grade, Purissium, Purum, Puriss, Puris, Reinst</t>
        </is>
      </c>
      <c r="D683" t="inlineStr">
        <is>
          <t>Unmeasured</t>
        </is>
      </c>
      <c r="E683" t="inlineStr">
        <is>
          <t>Not reported</t>
        </is>
      </c>
      <c r="F683"/>
      <c r="G683"/>
      <c r="H683"/>
      <c r="I683"/>
      <c r="J683"/>
      <c r="K683"/>
      <c r="L683" t="inlineStr">
        <is>
          <t>Pimephales promelas</t>
        </is>
      </c>
      <c r="M683" t="inlineStr">
        <is>
          <t>Fathead Minnow</t>
        </is>
      </c>
      <c r="N683" t="inlineStr">
        <is>
          <t>Juvenile</t>
        </is>
      </c>
      <c r="O683"/>
      <c r="P683"/>
      <c r="Q683"/>
      <c r="R683"/>
      <c r="S683"/>
      <c r="T683"/>
      <c r="U683"/>
      <c r="V683" t="inlineStr">
        <is>
          <t>Static</t>
        </is>
      </c>
      <c r="W683" t="inlineStr">
        <is>
          <t>Fresh water</t>
        </is>
      </c>
      <c r="X683" t="inlineStr">
        <is>
          <t>Lab</t>
        </is>
      </c>
      <c r="Y683" t="n">
        <v>5.0</v>
      </c>
      <c r="Z683" t="inlineStr">
        <is>
          <t>Active ingredient</t>
        </is>
      </c>
      <c r="AA683"/>
      <c r="AB683" t="n">
        <v>3.2</v>
      </c>
      <c r="AC683"/>
      <c r="AD683"/>
      <c r="AE683"/>
      <c r="AF683"/>
      <c r="AG683" t="inlineStr">
        <is>
          <t>AI mg/L</t>
        </is>
      </c>
      <c r="AH683"/>
      <c r="AI683"/>
      <c r="AJ683"/>
      <c r="AK683"/>
      <c r="AL683"/>
      <c r="AM683"/>
      <c r="AN683"/>
      <c r="AO683"/>
      <c r="AP683"/>
      <c r="AQ683"/>
      <c r="AR683"/>
      <c r="AS683"/>
      <c r="AT683"/>
      <c r="AU683"/>
      <c r="AV683"/>
      <c r="AW683"/>
      <c r="AX683" t="inlineStr">
        <is>
          <t>Mortality</t>
        </is>
      </c>
      <c r="AY683" t="inlineStr">
        <is>
          <t>Mortality</t>
        </is>
      </c>
      <c r="AZ683" t="inlineStr">
        <is>
          <t>LC50</t>
        </is>
      </c>
      <c r="BA683"/>
      <c r="BB683" t="n">
        <v>4.0</v>
      </c>
      <c r="BC683"/>
      <c r="BD683"/>
      <c r="BE683"/>
      <c r="BF683"/>
      <c r="BG683" t="inlineStr">
        <is>
          <t>Day(s)</t>
        </is>
      </c>
      <c r="BH683"/>
      <c r="BI683" t="inlineStr">
        <is>
          <t>DTXSID6034972</t>
        </is>
      </c>
      <c r="BJ683" t="inlineStr">
        <is>
          <t>10.1002/etc.5620050908</t>
        </is>
      </c>
      <c r="BK683"/>
      <c r="BL683" t="inlineStr">
        <is>
          <t>Acute</t>
        </is>
      </c>
      <c r="BM683"/>
      <c r="BN683"/>
      <c r="BO683"/>
      <c r="BP683"/>
      <c r="BQ683"/>
      <c r="BR683"/>
      <c r="BS683"/>
      <c r="BT683" t="inlineStr">
        <is>
          <t>--</t>
        </is>
      </c>
      <c r="BU683"/>
      <c r="BV683"/>
      <c r="BW683"/>
      <c r="BX683"/>
      <c r="BY683"/>
      <c r="BZ683"/>
      <c r="CA683"/>
      <c r="CB683"/>
      <c r="CC683"/>
      <c r="CD683"/>
      <c r="CE683"/>
      <c r="CF683"/>
      <c r="CG683"/>
      <c r="CH683"/>
      <c r="CI683"/>
      <c r="CJ683"/>
      <c r="CK683" t="inlineStr">
        <is>
          <t>Ewell,W.S., J.W. Gorsuch, R.O. Kringle, K.A. Robillard, and R.C. Spiegel</t>
        </is>
      </c>
      <c r="CL683" t="n">
        <v>11951.0</v>
      </c>
      <c r="CM683" t="inlineStr">
        <is>
          <t>Simultaneous Evaluation of the Acute Effects of Chemicals on Seven Aquatic Species</t>
        </is>
      </c>
      <c r="CN683" t="inlineStr">
        <is>
          <t>Environ. Toxicol. Chem.5(9): 831-840</t>
        </is>
      </c>
      <c r="CO683" t="n">
        <v>1986.0</v>
      </c>
      <c r="CP683" t="inlineStr">
        <is>
          <t>Ewell,W.S., J.W. Gorsuch, R.O. Kringle, K.A. Robillard, and R.C. Spiegel (1986). Simultaneous Evaluation of the Acute Effects of Chemicals on Seven Aquatic Species. Environ. Toxicol. Chem., 5, (9), 831-840. doi:10.1002/etc.5620050908. ECOREF#:11951</t>
        </is>
      </c>
    </row>
    <row r="684">
      <c r="A684" t="n">
        <v>90028.0</v>
      </c>
      <c r="B684" t="inlineStr">
        <is>
          <t>Salicylaldehyde</t>
        </is>
      </c>
      <c r="C684"/>
      <c r="D684" t="inlineStr">
        <is>
          <t>Measured</t>
        </is>
      </c>
      <c r="E684" t="inlineStr">
        <is>
          <t>Not coded</t>
        </is>
      </c>
      <c r="F684"/>
      <c r="G684" t="n">
        <v>98.0</v>
      </c>
      <c r="H684"/>
      <c r="I684"/>
      <c r="J684"/>
      <c r="K684"/>
      <c r="L684" t="inlineStr">
        <is>
          <t>Pimephales promelas</t>
        </is>
      </c>
      <c r="M684" t="inlineStr">
        <is>
          <t>Fathead Minnow</t>
        </is>
      </c>
      <c r="N684"/>
      <c r="O684"/>
      <c r="P684"/>
      <c r="Q684"/>
      <c r="R684" t="n">
        <v>29.0</v>
      </c>
      <c r="S684"/>
      <c r="T684" t="n">
        <v>32.0</v>
      </c>
      <c r="U684" t="inlineStr">
        <is>
          <t>Day(s)</t>
        </is>
      </c>
      <c r="V684" t="inlineStr">
        <is>
          <t>Flow-through</t>
        </is>
      </c>
      <c r="W684" t="inlineStr">
        <is>
          <t>Fresh water</t>
        </is>
      </c>
      <c r="X684" t="inlineStr">
        <is>
          <t>Lab</t>
        </is>
      </c>
      <c r="Y684"/>
      <c r="Z684" t="inlineStr">
        <is>
          <t>Active ingredient</t>
        </is>
      </c>
      <c r="AA684"/>
      <c r="AB684" t="n">
        <v>2.3</v>
      </c>
      <c r="AC684"/>
      <c r="AD684" t="n">
        <v>2.2</v>
      </c>
      <c r="AE684"/>
      <c r="AF684" t="n">
        <v>2.5</v>
      </c>
      <c r="AG684" t="inlineStr">
        <is>
          <t>AI mg/L</t>
        </is>
      </c>
      <c r="AH684"/>
      <c r="AI684"/>
      <c r="AJ684"/>
      <c r="AK684"/>
      <c r="AL684"/>
      <c r="AM684"/>
      <c r="AN684"/>
      <c r="AO684"/>
      <c r="AP684"/>
      <c r="AQ684"/>
      <c r="AR684"/>
      <c r="AS684"/>
      <c r="AT684"/>
      <c r="AU684"/>
      <c r="AV684"/>
      <c r="AW684"/>
      <c r="AX684" t="inlineStr">
        <is>
          <t>Mortality</t>
        </is>
      </c>
      <c r="AY684" t="inlineStr">
        <is>
          <t>Mortality</t>
        </is>
      </c>
      <c r="AZ684" t="inlineStr">
        <is>
          <t>LC50</t>
        </is>
      </c>
      <c r="BA684"/>
      <c r="BB684" t="n">
        <v>4.0</v>
      </c>
      <c r="BC684"/>
      <c r="BD684"/>
      <c r="BE684"/>
      <c r="BF684"/>
      <c r="BG684" t="inlineStr">
        <is>
          <t>Day(s)</t>
        </is>
      </c>
      <c r="BH684" t="inlineStr">
        <is>
          <t>Pure</t>
        </is>
      </c>
      <c r="BI684" t="inlineStr">
        <is>
          <t>DTXSID1021792</t>
        </is>
      </c>
      <c r="BJ684"/>
      <c r="BK684"/>
      <c r="BL684"/>
      <c r="BM684"/>
      <c r="BN684"/>
      <c r="BO684"/>
      <c r="BP684"/>
      <c r="BQ684"/>
      <c r="BR684"/>
      <c r="BS684"/>
      <c r="BT684" t="inlineStr">
        <is>
          <t>--</t>
        </is>
      </c>
      <c r="BU684"/>
      <c r="BV684"/>
      <c r="BW684"/>
      <c r="BX684"/>
      <c r="BY684"/>
      <c r="BZ684"/>
      <c r="CA684"/>
      <c r="CB684"/>
      <c r="CC684"/>
      <c r="CD684"/>
      <c r="CE684"/>
      <c r="CF684"/>
      <c r="CG684"/>
      <c r="CH684"/>
      <c r="CI684" t="inlineStr">
        <is>
          <t xml:space="preserve"> Tanks were exchanged daily with fresh tanks because of    NR microbial growth.  Exposure water was analyzed before and after reNAacement.  Reported exposure concentrations are the means of the before and after exchange values. </t>
        </is>
      </c>
      <c r="CJ684" t="inlineStr">
        <is>
          <t xml:space="preserve">   Tanks were exchanged daily with fresh tanks because of    NR microbial growth.  Exposure water was analyzed before and after reNAacement.  Reported exposure concentrations are the means of the before and after exchange values. </t>
        </is>
      </c>
      <c r="CK684" t="inlineStr">
        <is>
          <t>Brooke,L.T., D.J. Call, D.L. Geiger, and C.E. Northcott</t>
        </is>
      </c>
      <c r="CL684" t="n">
        <v>12448.0</v>
      </c>
      <c r="CM684" t="inlineStr">
        <is>
          <t>Acute Toxicities of Organic Chemicals to Fathead Minnows (Pimephales promelas), Vol. 1</t>
        </is>
      </c>
      <c r="CN684" t="inlineStr">
        <is>
          <t>Center for Lake Superior Environmental Studies, University of Wisconsin-Superior, Superior, WI:414 p.</t>
        </is>
      </c>
      <c r="CO684" t="n">
        <v>1984.0</v>
      </c>
      <c r="CP684" t="inlineStr">
        <is>
          <t>Brooke,L.T., D.J. Call, D.L. Geiger, and C.E. Northcott (1984). Acute Toxicities of Organic Chemicals to Fathead Minnows (Pimephales promelas), Vol. 1. Center for Lake Superior Environmental Studies, University of Wisconsin-Superior, Superior, WI, 414 p. ECOREF#:12448</t>
        </is>
      </c>
    </row>
    <row r="685">
      <c r="A685" t="n">
        <v>90120.0</v>
      </c>
      <c r="B685" t="inlineStr">
        <is>
          <t>1-Methylnaphthalene</t>
        </is>
      </c>
      <c r="C685"/>
      <c r="D685" t="inlineStr">
        <is>
          <t>Unmeasured</t>
        </is>
      </c>
      <c r="E685" t="inlineStr">
        <is>
          <t>Not coded</t>
        </is>
      </c>
      <c r="F685"/>
      <c r="G685"/>
      <c r="H685"/>
      <c r="I685"/>
      <c r="J685"/>
      <c r="K685"/>
      <c r="L685" t="inlineStr">
        <is>
          <t>Pimephales promelas</t>
        </is>
      </c>
      <c r="M685" t="inlineStr">
        <is>
          <t>Fathead Minnow</t>
        </is>
      </c>
      <c r="N685" t="inlineStr">
        <is>
          <t>Juvenile</t>
        </is>
      </c>
      <c r="O685"/>
      <c r="P685"/>
      <c r="Q685"/>
      <c r="R685" t="n">
        <v>4.0</v>
      </c>
      <c r="S685"/>
      <c r="T685" t="n">
        <v>8.0</v>
      </c>
      <c r="U685" t="inlineStr">
        <is>
          <t>Week(s)</t>
        </is>
      </c>
      <c r="V685" t="inlineStr">
        <is>
          <t>Static</t>
        </is>
      </c>
      <c r="W685" t="inlineStr">
        <is>
          <t>Fresh water</t>
        </is>
      </c>
      <c r="X685" t="inlineStr">
        <is>
          <t>Lab</t>
        </is>
      </c>
      <c r="Y685"/>
      <c r="Z685" t="inlineStr">
        <is>
          <t>Formulation</t>
        </is>
      </c>
      <c r="AA685"/>
      <c r="AB685" t="n">
        <v>9.0</v>
      </c>
      <c r="AC685"/>
      <c r="AD685"/>
      <c r="AE685"/>
      <c r="AF685"/>
      <c r="AG685" t="inlineStr">
        <is>
          <t>AI mg/L</t>
        </is>
      </c>
      <c r="AH685"/>
      <c r="AI685"/>
      <c r="AJ685"/>
      <c r="AK685"/>
      <c r="AL685"/>
      <c r="AM685"/>
      <c r="AN685"/>
      <c r="AO685"/>
      <c r="AP685"/>
      <c r="AQ685"/>
      <c r="AR685"/>
      <c r="AS685"/>
      <c r="AT685"/>
      <c r="AU685"/>
      <c r="AV685"/>
      <c r="AW685"/>
      <c r="AX685" t="inlineStr">
        <is>
          <t>Mortality</t>
        </is>
      </c>
      <c r="AY685" t="inlineStr">
        <is>
          <t>Mortality</t>
        </is>
      </c>
      <c r="AZ685" t="inlineStr">
        <is>
          <t>LC50</t>
        </is>
      </c>
      <c r="BA685"/>
      <c r="BB685" t="n">
        <v>4.0</v>
      </c>
      <c r="BC685"/>
      <c r="BD685"/>
      <c r="BE685"/>
      <c r="BF685"/>
      <c r="BG685" t="inlineStr">
        <is>
          <t>Day(s)</t>
        </is>
      </c>
      <c r="BH685"/>
      <c r="BI685" t="inlineStr">
        <is>
          <t>DTXSID9020877</t>
        </is>
      </c>
      <c r="BJ685"/>
      <c r="BK685"/>
      <c r="BL685"/>
      <c r="BM685"/>
      <c r="BN685"/>
      <c r="BO685"/>
      <c r="BP685"/>
      <c r="BQ685"/>
      <c r="BR685"/>
      <c r="BS685"/>
      <c r="BT685" t="inlineStr">
        <is>
          <t>--</t>
        </is>
      </c>
      <c r="BU685"/>
      <c r="BV685"/>
      <c r="BW685"/>
      <c r="BX685"/>
      <c r="BY685"/>
      <c r="BZ685"/>
      <c r="CA685"/>
      <c r="CB685"/>
      <c r="CC685"/>
      <c r="CD685"/>
      <c r="CE685"/>
      <c r="CF685"/>
      <c r="CG685"/>
      <c r="CH685"/>
      <c r="CI685"/>
      <c r="CJ685"/>
      <c r="CK685" t="inlineStr">
        <is>
          <t>Mattson,V.R., J.W. Arthur, and C.T. Walbridge</t>
        </is>
      </c>
      <c r="CL685" t="n">
        <v>719.0</v>
      </c>
      <c r="CM685" t="inlineStr">
        <is>
          <t>Acute Toxicity of Selected Organic Compounds to Fathead Minnows</t>
        </is>
      </c>
      <c r="CN685" t="inlineStr">
        <is>
          <t>EPA-600/3-76-097, U.S.EPA, Duluth, MN:12 p.</t>
        </is>
      </c>
      <c r="CO685" t="n">
        <v>1976.0</v>
      </c>
      <c r="CP685" t="inlineStr">
        <is>
          <t>Mattson,V.R., J.W. Arthur, and C.T. Walbridge (1976). Acute Toxicity of Selected Organic Compounds to Fathead Minnows. EPA-600/3-76-097, U.S.EPA, Duluth, MN, 12 p. ECOREF#:719</t>
        </is>
      </c>
    </row>
    <row r="686">
      <c r="A686" t="n">
        <v>90153.0</v>
      </c>
      <c r="B686" t="inlineStr">
        <is>
          <t>1-Naphthalenol</t>
        </is>
      </c>
      <c r="C686"/>
      <c r="D686" t="inlineStr">
        <is>
          <t>Measured</t>
        </is>
      </c>
      <c r="E686" t="inlineStr">
        <is>
          <t>Not reported</t>
        </is>
      </c>
      <c r="F686"/>
      <c r="G686" t="n">
        <v>99.0</v>
      </c>
      <c r="H686"/>
      <c r="I686"/>
      <c r="J686"/>
      <c r="K686"/>
      <c r="L686" t="inlineStr">
        <is>
          <t>Pimephales promelas</t>
        </is>
      </c>
      <c r="M686" t="inlineStr">
        <is>
          <t>Fathead Minnow</t>
        </is>
      </c>
      <c r="N686"/>
      <c r="O686"/>
      <c r="P686" t="n">
        <v>31.0</v>
      </c>
      <c r="Q686"/>
      <c r="R686"/>
      <c r="S686"/>
      <c r="T686"/>
      <c r="U686" t="inlineStr">
        <is>
          <t>Day(s)</t>
        </is>
      </c>
      <c r="V686" t="inlineStr">
        <is>
          <t>Flow-through</t>
        </is>
      </c>
      <c r="W686" t="inlineStr">
        <is>
          <t>Fresh water</t>
        </is>
      </c>
      <c r="X686" t="inlineStr">
        <is>
          <t>Lab</t>
        </is>
      </c>
      <c r="Y686"/>
      <c r="Z686" t="inlineStr">
        <is>
          <t>Active ingredient</t>
        </is>
      </c>
      <c r="AA686"/>
      <c r="AB686" t="n">
        <v>4.63</v>
      </c>
      <c r="AC686"/>
      <c r="AD686" t="n">
        <v>4.5</v>
      </c>
      <c r="AE686"/>
      <c r="AF686" t="n">
        <v>4.77</v>
      </c>
      <c r="AG686" t="inlineStr">
        <is>
          <t>AI mg/L</t>
        </is>
      </c>
      <c r="AH686"/>
      <c r="AI686"/>
      <c r="AJ686"/>
      <c r="AK686"/>
      <c r="AL686"/>
      <c r="AM686"/>
      <c r="AN686"/>
      <c r="AO686"/>
      <c r="AP686"/>
      <c r="AQ686"/>
      <c r="AR686"/>
      <c r="AS686"/>
      <c r="AT686"/>
      <c r="AU686"/>
      <c r="AV686"/>
      <c r="AW686"/>
      <c r="AX686" t="inlineStr">
        <is>
          <t>Mortality</t>
        </is>
      </c>
      <c r="AY686" t="inlineStr">
        <is>
          <t>Mortality</t>
        </is>
      </c>
      <c r="AZ686" t="inlineStr">
        <is>
          <t>LC50</t>
        </is>
      </c>
      <c r="BA686"/>
      <c r="BB686" t="n">
        <v>4.0</v>
      </c>
      <c r="BC686"/>
      <c r="BD686"/>
      <c r="BE686"/>
      <c r="BF686"/>
      <c r="BG686" t="inlineStr">
        <is>
          <t>Day(s)</t>
        </is>
      </c>
      <c r="BH686"/>
      <c r="BI686" t="inlineStr">
        <is>
          <t>DTXSID6021793</t>
        </is>
      </c>
      <c r="BJ686"/>
      <c r="BK686"/>
      <c r="BL686" t="inlineStr">
        <is>
          <t>Acute</t>
        </is>
      </c>
      <c r="BM686"/>
      <c r="BN686"/>
      <c r="BO686"/>
      <c r="BP686"/>
      <c r="BQ686"/>
      <c r="BR686"/>
      <c r="BS686"/>
      <c r="BT686" t="inlineStr">
        <is>
          <t>--</t>
        </is>
      </c>
      <c r="BU686"/>
      <c r="BV686"/>
      <c r="BW686"/>
      <c r="BX686"/>
      <c r="BY686"/>
      <c r="BZ686"/>
      <c r="CA686"/>
      <c r="CB686"/>
      <c r="CC686"/>
      <c r="CD686"/>
      <c r="CE686"/>
      <c r="CF686"/>
      <c r="CG686"/>
      <c r="CH686"/>
      <c r="CI686"/>
      <c r="CJ686" t="inlineStr">
        <is>
          <t xml:space="preserve">SOURCE/US EPA ENVIRONMENTAL RESEARCH LABORATORY DULUTH AND THE UNIVERSITY OF WISCONSIN SUPERIOR//MEDIA/FILTERED LAKE SUPERIOR WATER OR DECHLORINATED CITY OF SUPERIOR WISCONSIN WATER//   </t>
        </is>
      </c>
      <c r="CK686" t="inlineStr">
        <is>
          <t>Geiger,D.L., C.E. Northcott, D.J. Call, and L.T. Brooke</t>
        </is>
      </c>
      <c r="CL686" t="n">
        <v>12447.0</v>
      </c>
      <c r="CM686" t="inlineStr">
        <is>
          <t>Acute Toxicities of Organic Chemicals to Fathead Minnows (Pimephales promelas), Volume II</t>
        </is>
      </c>
      <c r="CN686" t="inlineStr">
        <is>
          <t>Center for Lake Superior Environmental Studies, University of Wisconsin, Superior, WI:326 p.</t>
        </is>
      </c>
      <c r="CO686" t="n">
        <v>1985.0</v>
      </c>
      <c r="CP686" t="inlineStr">
        <is>
          <t>Geiger,D.L., C.E. Northcott, D.J. Call, and L.T. Brooke (1985). Acute Toxicities of Organic Chemicals to Fathead Minnows (Pimephales promelas), Volume II. Center for Lake Superior Environmental Studies, University of Wisconsin, Superior, WI, 326 p. ECOREF#:12447</t>
        </is>
      </c>
    </row>
    <row r="687">
      <c r="A687" t="n">
        <v>90153.0</v>
      </c>
      <c r="B687" t="inlineStr">
        <is>
          <t>1-Naphthalenol</t>
        </is>
      </c>
      <c r="C687"/>
      <c r="D687" t="inlineStr">
        <is>
          <t>Measured</t>
        </is>
      </c>
      <c r="E687" t="inlineStr">
        <is>
          <t>Not coded</t>
        </is>
      </c>
      <c r="F687" t="inlineStr">
        <is>
          <t>&gt;=</t>
        </is>
      </c>
      <c r="G687" t="n">
        <v>95.0</v>
      </c>
      <c r="H687"/>
      <c r="I687"/>
      <c r="J687"/>
      <c r="K687"/>
      <c r="L687" t="inlineStr">
        <is>
          <t>Pimephales promelas</t>
        </is>
      </c>
      <c r="M687" t="inlineStr">
        <is>
          <t>Fathead Minnow</t>
        </is>
      </c>
      <c r="N687" t="inlineStr">
        <is>
          <t>Juvenile</t>
        </is>
      </c>
      <c r="O687"/>
      <c r="P687"/>
      <c r="Q687"/>
      <c r="R687" t="n">
        <v>26.0</v>
      </c>
      <c r="S687"/>
      <c r="T687" t="n">
        <v>34.0</v>
      </c>
      <c r="U687" t="inlineStr">
        <is>
          <t>Day(s)</t>
        </is>
      </c>
      <c r="V687" t="inlineStr">
        <is>
          <t>Flow-through</t>
        </is>
      </c>
      <c r="W687" t="inlineStr">
        <is>
          <t>Fresh water</t>
        </is>
      </c>
      <c r="X687" t="inlineStr">
        <is>
          <t>Lab</t>
        </is>
      </c>
      <c r="Y687"/>
      <c r="Z687" t="inlineStr">
        <is>
          <t>Active ingredient</t>
        </is>
      </c>
      <c r="AA687"/>
      <c r="AB687" t="n">
        <v>3.57</v>
      </c>
      <c r="AC687"/>
      <c r="AD687"/>
      <c r="AE687"/>
      <c r="AF687"/>
      <c r="AG687" t="inlineStr">
        <is>
          <t>AI mg/L</t>
        </is>
      </c>
      <c r="AH687"/>
      <c r="AI687"/>
      <c r="AJ687"/>
      <c r="AK687"/>
      <c r="AL687"/>
      <c r="AM687"/>
      <c r="AN687"/>
      <c r="AO687"/>
      <c r="AP687"/>
      <c r="AQ687"/>
      <c r="AR687"/>
      <c r="AS687"/>
      <c r="AT687"/>
      <c r="AU687"/>
      <c r="AV687"/>
      <c r="AW687"/>
      <c r="AX687" t="inlineStr">
        <is>
          <t>Mortality</t>
        </is>
      </c>
      <c r="AY687" t="inlineStr">
        <is>
          <t>Mortality</t>
        </is>
      </c>
      <c r="AZ687" t="inlineStr">
        <is>
          <t>LC50</t>
        </is>
      </c>
      <c r="BA687"/>
      <c r="BB687" t="n">
        <v>4.0</v>
      </c>
      <c r="BC687"/>
      <c r="BD687"/>
      <c r="BE687"/>
      <c r="BF687"/>
      <c r="BG687" t="inlineStr">
        <is>
          <t>Day(s)</t>
        </is>
      </c>
      <c r="BH687" t="inlineStr">
        <is>
          <t>Pure</t>
        </is>
      </c>
      <c r="BI687" t="inlineStr">
        <is>
          <t>DTXSID6021793</t>
        </is>
      </c>
      <c r="BJ687" t="inlineStr">
        <is>
          <t>10.1002/etc.5620140920</t>
        </is>
      </c>
      <c r="BK687"/>
      <c r="BL687"/>
      <c r="BM687"/>
      <c r="BN687"/>
      <c r="BO687"/>
      <c r="BP687"/>
      <c r="BQ687"/>
      <c r="BR687"/>
      <c r="BS687"/>
      <c r="BT687" t="inlineStr">
        <is>
          <t>--</t>
        </is>
      </c>
      <c r="BU687"/>
      <c r="BV687"/>
      <c r="BW687"/>
      <c r="BX687"/>
      <c r="BY687"/>
      <c r="BZ687"/>
      <c r="CA687"/>
      <c r="CB687"/>
      <c r="CC687"/>
      <c r="CD687"/>
      <c r="CE687"/>
      <c r="CF687"/>
      <c r="CG687"/>
      <c r="CH687"/>
      <c r="CI687"/>
      <c r="CJ687"/>
      <c r="CK687" t="inlineStr">
        <is>
          <t>Broderius,S.J., M.D. Kahl, and M.D. Hoglund</t>
        </is>
      </c>
      <c r="CL687" t="n">
        <v>15031.0</v>
      </c>
      <c r="CM687" t="inlineStr">
        <is>
          <t>Use of Joint Toxic Response to Define the Primary Mode of Toxic Action for Diverse Industrial Organic Chemicals</t>
        </is>
      </c>
      <c r="CN687" t="inlineStr">
        <is>
          <t>Environ. Toxicol. Chem.14(9): 1591-1605</t>
        </is>
      </c>
      <c r="CO687" t="n">
        <v>1995.0</v>
      </c>
      <c r="CP687" t="inlineStr">
        <is>
          <t>Broderius,S.J., M.D. Kahl, and M.D. Hoglund (1995). Use of Joint Toxic Response to Define the Primary Mode of Toxic Action for Diverse Industrial Organic Chemicals. Environ. Toxicol. Chem., 14, (9), 1591-1605. doi:10.1002/etc.5620140920. ECOREF#:15031</t>
        </is>
      </c>
    </row>
    <row r="688">
      <c r="A688" t="n">
        <v>90153.0</v>
      </c>
      <c r="B688" t="inlineStr">
        <is>
          <t>1-Naphthalenol</t>
        </is>
      </c>
      <c r="C688"/>
      <c r="D688" t="inlineStr">
        <is>
          <t>Measured</t>
        </is>
      </c>
      <c r="E688" t="inlineStr">
        <is>
          <t>Not coded</t>
        </is>
      </c>
      <c r="F688" t="inlineStr">
        <is>
          <t>&gt;</t>
        </is>
      </c>
      <c r="G688" t="n">
        <v>99.0</v>
      </c>
      <c r="H688"/>
      <c r="I688"/>
      <c r="J688"/>
      <c r="K688"/>
      <c r="L688" t="inlineStr">
        <is>
          <t>Pimephales promelas</t>
        </is>
      </c>
      <c r="M688" t="inlineStr">
        <is>
          <t>Fathead Minnow</t>
        </is>
      </c>
      <c r="N688"/>
      <c r="O688"/>
      <c r="P688"/>
      <c r="Q688"/>
      <c r="R688" t="n">
        <v>31.0</v>
      </c>
      <c r="S688"/>
      <c r="T688" t="n">
        <v>35.0</v>
      </c>
      <c r="U688" t="inlineStr">
        <is>
          <t>Day(s)</t>
        </is>
      </c>
      <c r="V688" t="inlineStr">
        <is>
          <t>Flow-through</t>
        </is>
      </c>
      <c r="W688" t="inlineStr">
        <is>
          <t>Fresh water</t>
        </is>
      </c>
      <c r="X688" t="inlineStr">
        <is>
          <t>Lab</t>
        </is>
      </c>
      <c r="Y688"/>
      <c r="Z688" t="inlineStr">
        <is>
          <t>Active ingredient</t>
        </is>
      </c>
      <c r="AA688"/>
      <c r="AB688" t="n">
        <v>4.24</v>
      </c>
      <c r="AC688"/>
      <c r="AD688" t="n">
        <v>4.12</v>
      </c>
      <c r="AE688"/>
      <c r="AF688" t="n">
        <v>4.37</v>
      </c>
      <c r="AG688" t="inlineStr">
        <is>
          <t>AI mg/L</t>
        </is>
      </c>
      <c r="AH688"/>
      <c r="AI688"/>
      <c r="AJ688"/>
      <c r="AK688"/>
      <c r="AL688"/>
      <c r="AM688"/>
      <c r="AN688"/>
      <c r="AO688"/>
      <c r="AP688"/>
      <c r="AQ688"/>
      <c r="AR688"/>
      <c r="AS688"/>
      <c r="AT688"/>
      <c r="AU688"/>
      <c r="AV688"/>
      <c r="AW688"/>
      <c r="AX688" t="inlineStr">
        <is>
          <t>Mortality</t>
        </is>
      </c>
      <c r="AY688" t="inlineStr">
        <is>
          <t>Mortality</t>
        </is>
      </c>
      <c r="AZ688" t="inlineStr">
        <is>
          <t>LC50</t>
        </is>
      </c>
      <c r="BA688"/>
      <c r="BB688" t="n">
        <v>4.0</v>
      </c>
      <c r="BC688"/>
      <c r="BD688"/>
      <c r="BE688"/>
      <c r="BF688"/>
      <c r="BG688" t="inlineStr">
        <is>
          <t>Day(s)</t>
        </is>
      </c>
      <c r="BH688" t="inlineStr">
        <is>
          <t>Pure</t>
        </is>
      </c>
      <c r="BI688" t="inlineStr">
        <is>
          <t>DTXSID6021793</t>
        </is>
      </c>
      <c r="BJ688" t="inlineStr">
        <is>
          <t>10.1016/0143-1471(84)90081-3</t>
        </is>
      </c>
      <c r="BK688"/>
      <c r="BL688"/>
      <c r="BM688"/>
      <c r="BN688"/>
      <c r="BO688"/>
      <c r="BP688"/>
      <c r="BQ688"/>
      <c r="BR688"/>
      <c r="BS688"/>
      <c r="BT688" t="inlineStr">
        <is>
          <t>--</t>
        </is>
      </c>
      <c r="BU688"/>
      <c r="BV688"/>
      <c r="BW688"/>
      <c r="BX688"/>
      <c r="BY688"/>
      <c r="BZ688"/>
      <c r="CA688"/>
      <c r="CB688"/>
      <c r="CC688"/>
      <c r="CD688"/>
      <c r="CE688"/>
      <c r="CF688"/>
      <c r="CG688"/>
      <c r="CH688"/>
      <c r="CI688" t="inlineStr">
        <is>
          <t xml:space="preserve"> NOT FED//LAKE SUPERIOR WATER// </t>
        </is>
      </c>
      <c r="CJ688" t="inlineStr">
        <is>
          <t xml:space="preserve">   NOT FED//LAKE SUPERIOR WATER// </t>
        </is>
      </c>
      <c r="CK688" t="inlineStr">
        <is>
          <t>Holcombe,G.W., G.L. Phipps, M.L. Knuth, and T. Felhaber</t>
        </is>
      </c>
      <c r="CL688" t="n">
        <v>10954.0</v>
      </c>
      <c r="CM688" t="inlineStr">
        <is>
          <t>The Acute Toxicity of Selected Substituted Phenols, Benzenes and Benzoic Acid Esters to Fathead Minnows Pimephales promelas</t>
        </is>
      </c>
      <c r="CN688" t="inlineStr">
        <is>
          <t>Environ. Pollut. A.35(4): 367-381</t>
        </is>
      </c>
      <c r="CO688" t="n">
        <v>1984.0</v>
      </c>
      <c r="CP688" t="inlineStr">
        <is>
          <t>Holcombe,G.W., G.L. Phipps, M.L. Knuth, and T. Felhaber (1984). The Acute Toxicity of Selected Substituted Phenols, Benzenes and Benzoic Acid Esters to Fathead Minnows Pimephales promelas. Environ. Pollut. A., 35, (4), 367-381. doi:10.1016/0143-1471(84)90081-3. ECOREF#:10954</t>
        </is>
      </c>
    </row>
    <row r="689">
      <c r="A689" t="n">
        <v>90153.0</v>
      </c>
      <c r="B689" t="inlineStr">
        <is>
          <t>1-Naphthalenol</t>
        </is>
      </c>
      <c r="C689"/>
      <c r="D689" t="inlineStr">
        <is>
          <t>Measured</t>
        </is>
      </c>
      <c r="E689" t="inlineStr">
        <is>
          <t>American Society for Testing and Materials</t>
        </is>
      </c>
      <c r="F689" t="inlineStr">
        <is>
          <t>&gt;=</t>
        </is>
      </c>
      <c r="G689" t="n">
        <v>95.0</v>
      </c>
      <c r="H689"/>
      <c r="I689"/>
      <c r="J689"/>
      <c r="K689"/>
      <c r="L689" t="inlineStr">
        <is>
          <t>Pimephales promelas</t>
        </is>
      </c>
      <c r="M689" t="inlineStr">
        <is>
          <t>Fathead Minnow</t>
        </is>
      </c>
      <c r="N689" t="inlineStr">
        <is>
          <t>Juvenile</t>
        </is>
      </c>
      <c r="O689"/>
      <c r="P689"/>
      <c r="Q689"/>
      <c r="R689" t="n">
        <v>26.0</v>
      </c>
      <c r="S689"/>
      <c r="T689" t="n">
        <v>34.0</v>
      </c>
      <c r="U689" t="inlineStr">
        <is>
          <t>Day(s)</t>
        </is>
      </c>
      <c r="V689" t="inlineStr">
        <is>
          <t>Flow-through</t>
        </is>
      </c>
      <c r="W689" t="inlineStr">
        <is>
          <t>Fresh water</t>
        </is>
      </c>
      <c r="X689" t="inlineStr">
        <is>
          <t>Lab</t>
        </is>
      </c>
      <c r="Y689" t="n">
        <v>6.0</v>
      </c>
      <c r="Z689" t="inlineStr">
        <is>
          <t>Active ingredient</t>
        </is>
      </c>
      <c r="AA689"/>
      <c r="AB689" t="n">
        <v>3.57</v>
      </c>
      <c r="AC689"/>
      <c r="AD689" t="n">
        <v>3.46</v>
      </c>
      <c r="AE689"/>
      <c r="AF689" t="n">
        <v>3.69</v>
      </c>
      <c r="AG689" t="inlineStr">
        <is>
          <t>AI mg/L</t>
        </is>
      </c>
      <c r="AH689"/>
      <c r="AI689"/>
      <c r="AJ689"/>
      <c r="AK689"/>
      <c r="AL689"/>
      <c r="AM689"/>
      <c r="AN689"/>
      <c r="AO689"/>
      <c r="AP689"/>
      <c r="AQ689"/>
      <c r="AR689"/>
      <c r="AS689"/>
      <c r="AT689"/>
      <c r="AU689"/>
      <c r="AV689"/>
      <c r="AW689"/>
      <c r="AX689" t="inlineStr">
        <is>
          <t>Mortality</t>
        </is>
      </c>
      <c r="AY689" t="inlineStr">
        <is>
          <t>Mortality</t>
        </is>
      </c>
      <c r="AZ689" t="inlineStr">
        <is>
          <t>LC50</t>
        </is>
      </c>
      <c r="BA689"/>
      <c r="BB689" t="n">
        <v>4.0</v>
      </c>
      <c r="BC689"/>
      <c r="BD689"/>
      <c r="BE689"/>
      <c r="BF689"/>
      <c r="BG689" t="inlineStr">
        <is>
          <t>Day(s)</t>
        </is>
      </c>
      <c r="BH689"/>
      <c r="BI689" t="inlineStr">
        <is>
          <t>DTXSID6021793</t>
        </is>
      </c>
      <c r="BJ689" t="inlineStr">
        <is>
          <t>10.1897/05-094R.1</t>
        </is>
      </c>
      <c r="BK689"/>
      <c r="BL689" t="inlineStr">
        <is>
          <t>Acute</t>
        </is>
      </c>
      <c r="BM689"/>
      <c r="BN689"/>
      <c r="BO689"/>
      <c r="BP689"/>
      <c r="BQ689"/>
      <c r="BR689"/>
      <c r="BS689"/>
      <c r="BT689" t="inlineStr">
        <is>
          <t>--</t>
        </is>
      </c>
      <c r="BU689"/>
      <c r="BV689"/>
      <c r="BW689"/>
      <c r="BX689"/>
      <c r="BY689"/>
      <c r="BZ689"/>
      <c r="CA689"/>
      <c r="CB689"/>
      <c r="CC689"/>
      <c r="CD689"/>
      <c r="CE689"/>
      <c r="CF689"/>
      <c r="CG689"/>
      <c r="CH689"/>
      <c r="CI689"/>
      <c r="CJ689"/>
      <c r="CK689" t="inlineStr">
        <is>
          <t>Broderius,S.J., M.D. Kahl, G.E. Elonen, D.E. Hammermeister, and M.D. Hoglund</t>
        </is>
      </c>
      <c r="CL689" t="n">
        <v>86254.0</v>
      </c>
      <c r="CM689" t="inlineStr">
        <is>
          <t>A Comparison of the Lethal and Sublethal Toxicity of Organic Chemical Mixtures to the Fathead Minnow (Pimephales promelas)</t>
        </is>
      </c>
      <c r="CN689" t="inlineStr">
        <is>
          <t>Environ. Toxicol. Chem.24(12): 3117-3127</t>
        </is>
      </c>
      <c r="CO689" t="n">
        <v>2005.0</v>
      </c>
      <c r="CP689" t="inlineStr">
        <is>
          <t>Broderius,S.J., M.D. Kahl, G.E. Elonen, D.E. Hammermeister, and M.D. Hoglund (2005). A Comparison of the Lethal and Sublethal Toxicity of Organic Chemical Mixtures to the Fathead Minnow (Pimephales promelas). Environ. Toxicol. Chem., 24, (12), 3117-3127. doi:10.1897/05-094R.1. ECOREF#:86254</t>
        </is>
      </c>
    </row>
    <row r="690">
      <c r="A690" t="n">
        <v>90153.0</v>
      </c>
      <c r="B690" t="inlineStr">
        <is>
          <t>1-Naphthalenol</t>
        </is>
      </c>
      <c r="C690"/>
      <c r="D690" t="inlineStr">
        <is>
          <t>Measured</t>
        </is>
      </c>
      <c r="E690" t="inlineStr">
        <is>
          <t>Not coded</t>
        </is>
      </c>
      <c r="F690" t="inlineStr">
        <is>
          <t>&gt;=</t>
        </is>
      </c>
      <c r="G690" t="n">
        <v>95.0</v>
      </c>
      <c r="H690"/>
      <c r="I690"/>
      <c r="J690"/>
      <c r="K690"/>
      <c r="L690" t="inlineStr">
        <is>
          <t>Pimephales promelas</t>
        </is>
      </c>
      <c r="M690" t="inlineStr">
        <is>
          <t>Fathead Minnow</t>
        </is>
      </c>
      <c r="N690" t="inlineStr">
        <is>
          <t>Juvenile</t>
        </is>
      </c>
      <c r="O690"/>
      <c r="P690"/>
      <c r="Q690"/>
      <c r="R690" t="n">
        <v>26.0</v>
      </c>
      <c r="S690"/>
      <c r="T690" t="n">
        <v>34.0</v>
      </c>
      <c r="U690" t="inlineStr">
        <is>
          <t>Day(s)</t>
        </is>
      </c>
      <c r="V690" t="inlineStr">
        <is>
          <t>Flow-through</t>
        </is>
      </c>
      <c r="W690" t="inlineStr">
        <is>
          <t>Fresh water</t>
        </is>
      </c>
      <c r="X690" t="inlineStr">
        <is>
          <t>Lab</t>
        </is>
      </c>
      <c r="Y690"/>
      <c r="Z690" t="inlineStr">
        <is>
          <t>Active ingredient</t>
        </is>
      </c>
      <c r="AA690"/>
      <c r="AB690" t="n">
        <v>4.12</v>
      </c>
      <c r="AC690"/>
      <c r="AD690"/>
      <c r="AE690"/>
      <c r="AF690"/>
      <c r="AG690" t="inlineStr">
        <is>
          <t>AI mg/L</t>
        </is>
      </c>
      <c r="AH690"/>
      <c r="AI690"/>
      <c r="AJ690"/>
      <c r="AK690"/>
      <c r="AL690"/>
      <c r="AM690"/>
      <c r="AN690"/>
      <c r="AO690"/>
      <c r="AP690"/>
      <c r="AQ690"/>
      <c r="AR690"/>
      <c r="AS690"/>
      <c r="AT690"/>
      <c r="AU690"/>
      <c r="AV690"/>
      <c r="AW690"/>
      <c r="AX690" t="inlineStr">
        <is>
          <t>Mortality</t>
        </is>
      </c>
      <c r="AY690" t="inlineStr">
        <is>
          <t>Mortality</t>
        </is>
      </c>
      <c r="AZ690" t="inlineStr">
        <is>
          <t>LC50</t>
        </is>
      </c>
      <c r="BA690"/>
      <c r="BB690" t="n">
        <v>4.0</v>
      </c>
      <c r="BC690"/>
      <c r="BD690"/>
      <c r="BE690"/>
      <c r="BF690"/>
      <c r="BG690" t="inlineStr">
        <is>
          <t>Day(s)</t>
        </is>
      </c>
      <c r="BH690" t="inlineStr">
        <is>
          <t>Pure</t>
        </is>
      </c>
      <c r="BI690" t="inlineStr">
        <is>
          <t>DTXSID6021793</t>
        </is>
      </c>
      <c r="BJ690" t="inlineStr">
        <is>
          <t>10.1002/etc.5620140920</t>
        </is>
      </c>
      <c r="BK690"/>
      <c r="BL690"/>
      <c r="BM690"/>
      <c r="BN690"/>
      <c r="BO690"/>
      <c r="BP690"/>
      <c r="BQ690"/>
      <c r="BR690"/>
      <c r="BS690"/>
      <c r="BT690" t="inlineStr">
        <is>
          <t>--</t>
        </is>
      </c>
      <c r="BU690"/>
      <c r="BV690"/>
      <c r="BW690"/>
      <c r="BX690"/>
      <c r="BY690"/>
      <c r="BZ690"/>
      <c r="CA690"/>
      <c r="CB690"/>
      <c r="CC690"/>
      <c r="CD690"/>
      <c r="CE690"/>
      <c r="CF690"/>
      <c r="CG690"/>
      <c r="CH690"/>
      <c r="CI690"/>
      <c r="CJ690"/>
      <c r="CK690" t="inlineStr">
        <is>
          <t>Broderius,S.J., M.D. Kahl, and M.D. Hoglund</t>
        </is>
      </c>
      <c r="CL690" t="n">
        <v>15031.0</v>
      </c>
      <c r="CM690" t="inlineStr">
        <is>
          <t>Use of Joint Toxic Response to Define the Primary Mode of Toxic Action for Diverse Industrial Organic Chemicals</t>
        </is>
      </c>
      <c r="CN690" t="inlineStr">
        <is>
          <t>Environ. Toxicol. Chem.14(9): 1591-1605</t>
        </is>
      </c>
      <c r="CO690" t="n">
        <v>1995.0</v>
      </c>
      <c r="CP690" t="inlineStr">
        <is>
          <t>Broderius,S.J., M.D. Kahl, and M.D. Hoglund (1995). Use of Joint Toxic Response to Define the Primary Mode of Toxic Action for Diverse Industrial Organic Chemicals. Environ. Toxicol. Chem., 14, (9), 1591-1605. doi:10.1002/etc.5620140920. ECOREF#:15031</t>
        </is>
      </c>
    </row>
    <row r="691">
      <c r="A691" t="n">
        <v>90437.0</v>
      </c>
      <c r="B691" t="inlineStr">
        <is>
          <t>[1,1'-Biphenyl]-2-ol</t>
        </is>
      </c>
      <c r="C691"/>
      <c r="D691" t="inlineStr">
        <is>
          <t>Measured</t>
        </is>
      </c>
      <c r="E691" t="inlineStr">
        <is>
          <t>Not reported</t>
        </is>
      </c>
      <c r="F691"/>
      <c r="G691" t="n">
        <v>99.0</v>
      </c>
      <c r="H691"/>
      <c r="I691"/>
      <c r="J691"/>
      <c r="K691"/>
      <c r="L691" t="inlineStr">
        <is>
          <t>Pimephales promelas</t>
        </is>
      </c>
      <c r="M691" t="inlineStr">
        <is>
          <t>Fathead Minnow</t>
        </is>
      </c>
      <c r="N691"/>
      <c r="O691"/>
      <c r="P691" t="n">
        <v>32.0</v>
      </c>
      <c r="Q691"/>
      <c r="R691"/>
      <c r="S691"/>
      <c r="T691"/>
      <c r="U691" t="inlineStr">
        <is>
          <t>Day(s)</t>
        </is>
      </c>
      <c r="V691" t="inlineStr">
        <is>
          <t>Flow-through</t>
        </is>
      </c>
      <c r="W691" t="inlineStr">
        <is>
          <t>Fresh water</t>
        </is>
      </c>
      <c r="X691" t="inlineStr">
        <is>
          <t>Lab</t>
        </is>
      </c>
      <c r="Y691"/>
      <c r="Z691" t="inlineStr">
        <is>
          <t>Active ingredient</t>
        </is>
      </c>
      <c r="AA691"/>
      <c r="AB691" t="n">
        <v>6.15</v>
      </c>
      <c r="AC691"/>
      <c r="AD691" t="n">
        <v>5.85</v>
      </c>
      <c r="AE691"/>
      <c r="AF691" t="n">
        <v>6.47</v>
      </c>
      <c r="AG691" t="inlineStr">
        <is>
          <t>AI mg/L</t>
        </is>
      </c>
      <c r="AH691"/>
      <c r="AI691"/>
      <c r="AJ691"/>
      <c r="AK691"/>
      <c r="AL691"/>
      <c r="AM691"/>
      <c r="AN691"/>
      <c r="AO691"/>
      <c r="AP691"/>
      <c r="AQ691"/>
      <c r="AR691"/>
      <c r="AS691"/>
      <c r="AT691"/>
      <c r="AU691"/>
      <c r="AV691"/>
      <c r="AW691"/>
      <c r="AX691" t="inlineStr">
        <is>
          <t>Mortality</t>
        </is>
      </c>
      <c r="AY691" t="inlineStr">
        <is>
          <t>Mortality</t>
        </is>
      </c>
      <c r="AZ691" t="inlineStr">
        <is>
          <t>LC50</t>
        </is>
      </c>
      <c r="BA691"/>
      <c r="BB691" t="n">
        <v>4.0</v>
      </c>
      <c r="BC691"/>
      <c r="BD691"/>
      <c r="BE691"/>
      <c r="BF691"/>
      <c r="BG691" t="inlineStr">
        <is>
          <t>Day(s)</t>
        </is>
      </c>
      <c r="BH691"/>
      <c r="BI691" t="inlineStr">
        <is>
          <t>DTXSID2021151</t>
        </is>
      </c>
      <c r="BJ691"/>
      <c r="BK691"/>
      <c r="BL691" t="inlineStr">
        <is>
          <t>Acute</t>
        </is>
      </c>
      <c r="BM691"/>
      <c r="BN691"/>
      <c r="BO691"/>
      <c r="BP691"/>
      <c r="BQ691"/>
      <c r="BR691"/>
      <c r="BS691"/>
      <c r="BT691" t="inlineStr">
        <is>
          <t>--</t>
        </is>
      </c>
      <c r="BU691"/>
      <c r="BV691"/>
      <c r="BW691"/>
      <c r="BX691"/>
      <c r="BY691"/>
      <c r="BZ691"/>
      <c r="CA691"/>
      <c r="CB691"/>
      <c r="CC691"/>
      <c r="CD691"/>
      <c r="CE691"/>
      <c r="CF691"/>
      <c r="CG691"/>
      <c r="CH691"/>
      <c r="CI691"/>
      <c r="CJ691" t="inlineStr">
        <is>
          <t xml:space="preserve">SOURCE/US EPA ENVIRONMENTAL RESEARCH LABORATORY DULUTH AND THE UNIVERSITY OF WISCONSIN SUPERIOR//MEDIA/FILTERED LAKE SUPERIOR WATER OR DECHLORINATED CITY OF SUPERIOR WISCONSIN WATER//   </t>
        </is>
      </c>
      <c r="CK691" t="inlineStr">
        <is>
          <t>Geiger,D.L., C.E. Northcott, D.J. Call, and L.T. Brooke</t>
        </is>
      </c>
      <c r="CL691" t="n">
        <v>12447.0</v>
      </c>
      <c r="CM691" t="inlineStr">
        <is>
          <t>Acute Toxicities of Organic Chemicals to Fathead Minnows (Pimephales promelas), Volume II</t>
        </is>
      </c>
      <c r="CN691" t="inlineStr">
        <is>
          <t>Center for Lake Superior Environmental Studies, University of Wisconsin, Superior, WI:326 p.</t>
        </is>
      </c>
      <c r="CO691" t="n">
        <v>1985.0</v>
      </c>
      <c r="CP691" t="inlineStr">
        <is>
          <t>Geiger,D.L., C.E. Northcott, D.J. Call, and L.T. Brooke (1985). Acute Toxicities of Organic Chemicals to Fathead Minnows (Pimephales promelas), Volume II. Center for Lake Superior Environmental Studies, University of Wisconsin, Superior, WI, 326 p. ECOREF#:12447</t>
        </is>
      </c>
    </row>
    <row r="692">
      <c r="A692" t="n">
        <v>90437.0</v>
      </c>
      <c r="B692" t="inlineStr">
        <is>
          <t>[1,1'-Biphenyl]-2-ol</t>
        </is>
      </c>
      <c r="C692"/>
      <c r="D692" t="inlineStr">
        <is>
          <t>Measured</t>
        </is>
      </c>
      <c r="E692" t="inlineStr">
        <is>
          <t>Not coded</t>
        </is>
      </c>
      <c r="F692" t="inlineStr">
        <is>
          <t>&gt;=</t>
        </is>
      </c>
      <c r="G692" t="n">
        <v>95.0</v>
      </c>
      <c r="H692"/>
      <c r="I692"/>
      <c r="J692"/>
      <c r="K692"/>
      <c r="L692" t="inlineStr">
        <is>
          <t>Pimephales promelas</t>
        </is>
      </c>
      <c r="M692" t="inlineStr">
        <is>
          <t>Fathead Minnow</t>
        </is>
      </c>
      <c r="N692" t="inlineStr">
        <is>
          <t>Juvenile</t>
        </is>
      </c>
      <c r="O692"/>
      <c r="P692"/>
      <c r="Q692"/>
      <c r="R692" t="n">
        <v>26.0</v>
      </c>
      <c r="S692"/>
      <c r="T692" t="n">
        <v>34.0</v>
      </c>
      <c r="U692" t="inlineStr">
        <is>
          <t>Day(s)</t>
        </is>
      </c>
      <c r="V692" t="inlineStr">
        <is>
          <t>Flow-through</t>
        </is>
      </c>
      <c r="W692" t="inlineStr">
        <is>
          <t>Fresh water</t>
        </is>
      </c>
      <c r="X692" t="inlineStr">
        <is>
          <t>Lab</t>
        </is>
      </c>
      <c r="Y692"/>
      <c r="Z692" t="inlineStr">
        <is>
          <t>Active ingredient</t>
        </is>
      </c>
      <c r="AA692"/>
      <c r="AB692" t="n">
        <v>3.4</v>
      </c>
      <c r="AC692"/>
      <c r="AD692"/>
      <c r="AE692"/>
      <c r="AF692"/>
      <c r="AG692" t="inlineStr">
        <is>
          <t>AI mg/L</t>
        </is>
      </c>
      <c r="AH692"/>
      <c r="AI692"/>
      <c r="AJ692"/>
      <c r="AK692"/>
      <c r="AL692"/>
      <c r="AM692"/>
      <c r="AN692"/>
      <c r="AO692"/>
      <c r="AP692"/>
      <c r="AQ692"/>
      <c r="AR692"/>
      <c r="AS692"/>
      <c r="AT692"/>
      <c r="AU692"/>
      <c r="AV692"/>
      <c r="AW692"/>
      <c r="AX692" t="inlineStr">
        <is>
          <t>Mortality</t>
        </is>
      </c>
      <c r="AY692" t="inlineStr">
        <is>
          <t>Mortality</t>
        </is>
      </c>
      <c r="AZ692" t="inlineStr">
        <is>
          <t>LC50</t>
        </is>
      </c>
      <c r="BA692"/>
      <c r="BB692" t="n">
        <v>4.0</v>
      </c>
      <c r="BC692"/>
      <c r="BD692"/>
      <c r="BE692"/>
      <c r="BF692"/>
      <c r="BG692" t="inlineStr">
        <is>
          <t>Day(s)</t>
        </is>
      </c>
      <c r="BH692" t="inlineStr">
        <is>
          <t>Pure</t>
        </is>
      </c>
      <c r="BI692" t="inlineStr">
        <is>
          <t>DTXSID2021151</t>
        </is>
      </c>
      <c r="BJ692" t="inlineStr">
        <is>
          <t>10.1002/etc.5620140920</t>
        </is>
      </c>
      <c r="BK692"/>
      <c r="BL692"/>
      <c r="BM692"/>
      <c r="BN692"/>
      <c r="BO692"/>
      <c r="BP692"/>
      <c r="BQ692"/>
      <c r="BR692"/>
      <c r="BS692"/>
      <c r="BT692" t="inlineStr">
        <is>
          <t>--</t>
        </is>
      </c>
      <c r="BU692"/>
      <c r="BV692"/>
      <c r="BW692"/>
      <c r="BX692"/>
      <c r="BY692"/>
      <c r="BZ692"/>
      <c r="CA692"/>
      <c r="CB692"/>
      <c r="CC692"/>
      <c r="CD692"/>
      <c r="CE692"/>
      <c r="CF692"/>
      <c r="CG692"/>
      <c r="CH692"/>
      <c r="CI692"/>
      <c r="CJ692"/>
      <c r="CK692" t="inlineStr">
        <is>
          <t>Broderius,S.J., M.D. Kahl, and M.D. Hoglund</t>
        </is>
      </c>
      <c r="CL692" t="n">
        <v>15031.0</v>
      </c>
      <c r="CM692" t="inlineStr">
        <is>
          <t>Use of Joint Toxic Response to Define the Primary Mode of Toxic Action for Diverse Industrial Organic Chemicals</t>
        </is>
      </c>
      <c r="CN692" t="inlineStr">
        <is>
          <t>Environ. Toxicol. Chem.14(9): 1591-1605</t>
        </is>
      </c>
      <c r="CO692" t="n">
        <v>1995.0</v>
      </c>
      <c r="CP692" t="inlineStr">
        <is>
          <t>Broderius,S.J., M.D. Kahl, and M.D. Hoglund (1995). Use of Joint Toxic Response to Define the Primary Mode of Toxic Action for Diverse Industrial Organic Chemicals. Environ. Toxicol. Chem., 14, (9), 1591-1605. doi:10.1002/etc.5620140920. ECOREF#:15031</t>
        </is>
      </c>
    </row>
    <row r="693">
      <c r="A693" t="n">
        <v>90437.0</v>
      </c>
      <c r="B693" t="inlineStr">
        <is>
          <t>[1,1'-Biphenyl]-2-ol</t>
        </is>
      </c>
      <c r="C693"/>
      <c r="D693" t="inlineStr">
        <is>
          <t>Not coded</t>
        </is>
      </c>
      <c r="E693" t="inlineStr">
        <is>
          <t>United States Environmental Protection Agency</t>
        </is>
      </c>
      <c r="F693"/>
      <c r="G693" t="n">
        <v>99.25</v>
      </c>
      <c r="H693"/>
      <c r="I693"/>
      <c r="J693"/>
      <c r="K693"/>
      <c r="L693" t="inlineStr">
        <is>
          <t>Pimephales promelas</t>
        </is>
      </c>
      <c r="M693" t="inlineStr">
        <is>
          <t>Fathead Minnow</t>
        </is>
      </c>
      <c r="N693"/>
      <c r="O693"/>
      <c r="P693"/>
      <c r="Q693"/>
      <c r="R693"/>
      <c r="S693"/>
      <c r="T693"/>
      <c r="U693"/>
      <c r="V693" t="inlineStr">
        <is>
          <t>Static</t>
        </is>
      </c>
      <c r="W693" t="inlineStr">
        <is>
          <t>Fresh water</t>
        </is>
      </c>
      <c r="X693" t="inlineStr">
        <is>
          <t>Lab</t>
        </is>
      </c>
      <c r="Y693"/>
      <c r="Z693" t="inlineStr">
        <is>
          <t>Active ingredient</t>
        </is>
      </c>
      <c r="AA693"/>
      <c r="AB693" t="n">
        <v>5.5</v>
      </c>
      <c r="AC693"/>
      <c r="AD693" t="n">
        <v>4.7</v>
      </c>
      <c r="AE693"/>
      <c r="AF693" t="n">
        <v>6.6</v>
      </c>
      <c r="AG693" t="inlineStr">
        <is>
          <t>AI mg/L</t>
        </is>
      </c>
      <c r="AH693"/>
      <c r="AI693"/>
      <c r="AJ693"/>
      <c r="AK693"/>
      <c r="AL693"/>
      <c r="AM693"/>
      <c r="AN693"/>
      <c r="AO693"/>
      <c r="AP693"/>
      <c r="AQ693"/>
      <c r="AR693"/>
      <c r="AS693"/>
      <c r="AT693"/>
      <c r="AU693"/>
      <c r="AV693"/>
      <c r="AW693"/>
      <c r="AX693" t="inlineStr">
        <is>
          <t>Mortality</t>
        </is>
      </c>
      <c r="AY693" t="inlineStr">
        <is>
          <t>Mortality</t>
        </is>
      </c>
      <c r="AZ693" t="inlineStr">
        <is>
          <t>LC50</t>
        </is>
      </c>
      <c r="BA693"/>
      <c r="BB693" t="n">
        <v>4.0</v>
      </c>
      <c r="BC693"/>
      <c r="BD693"/>
      <c r="BE693"/>
      <c r="BF693"/>
      <c r="BG693" t="inlineStr">
        <is>
          <t>Day(s)</t>
        </is>
      </c>
      <c r="BH693"/>
      <c r="BI693" t="inlineStr">
        <is>
          <t>DTXSID2021151</t>
        </is>
      </c>
      <c r="BJ693"/>
      <c r="BK693"/>
      <c r="BL693" t="inlineStr">
        <is>
          <t>Acute</t>
        </is>
      </c>
      <c r="BM693"/>
      <c r="BN693"/>
      <c r="BO693"/>
      <c r="BP693"/>
      <c r="BQ693"/>
      <c r="BR693"/>
      <c r="BS693"/>
      <c r="BT693" t="inlineStr">
        <is>
          <t>--</t>
        </is>
      </c>
      <c r="BU693"/>
      <c r="BV693"/>
      <c r="BW693"/>
      <c r="BX693"/>
      <c r="BY693"/>
      <c r="BZ693"/>
      <c r="CA693"/>
      <c r="CB693"/>
      <c r="CC693"/>
      <c r="CD693"/>
      <c r="CE693"/>
      <c r="CF693"/>
      <c r="CG693"/>
      <c r="CH693"/>
      <c r="CI693"/>
      <c r="CJ693" t="inlineStr">
        <is>
          <t xml:space="preserve">CONTR/STD METHODS USED//   </t>
        </is>
      </c>
      <c r="CK693" t="inlineStr">
        <is>
          <t>U.S. Environmental Protection Agency</t>
        </is>
      </c>
      <c r="CL693" t="n">
        <v>344.0</v>
      </c>
      <c r="CM693" t="inlineStr">
        <is>
          <t>Pesticide Ecotoxicity Database (Formerly: Environmental Effects Database (EEDB))</t>
        </is>
      </c>
      <c r="CN693" t="inlineStr">
        <is>
          <t>Environmental Fate and Effects Division, U.S.EPA, Washington, D.C.:</t>
        </is>
      </c>
      <c r="CO693" t="n">
        <v>1992.0</v>
      </c>
      <c r="CP693" t="inlineStr">
        <is>
          <t>U.S. Environmental Protection Agency (1992). Pesticide Ecotoxicity Database (Formerly: Environmental Effects Database (EEDB)). Environmental Fate and Effects Division, U.S.EPA, Washington, D.C., ECOREF#:344</t>
        </is>
      </c>
    </row>
    <row r="694">
      <c r="A694" t="n">
        <v>90437.0</v>
      </c>
      <c r="B694" t="inlineStr">
        <is>
          <t>[1,1'-Biphenyl]-2-ol</t>
        </is>
      </c>
      <c r="C694"/>
      <c r="D694" t="inlineStr">
        <is>
          <t>Measured</t>
        </is>
      </c>
      <c r="E694" t="inlineStr">
        <is>
          <t>American Society for Testing and Materials</t>
        </is>
      </c>
      <c r="F694" t="inlineStr">
        <is>
          <t>&gt;=</t>
        </is>
      </c>
      <c r="G694" t="n">
        <v>95.0</v>
      </c>
      <c r="H694"/>
      <c r="I694"/>
      <c r="J694"/>
      <c r="K694"/>
      <c r="L694" t="inlineStr">
        <is>
          <t>Pimephales promelas</t>
        </is>
      </c>
      <c r="M694" t="inlineStr">
        <is>
          <t>Fathead Minnow</t>
        </is>
      </c>
      <c r="N694" t="inlineStr">
        <is>
          <t>Juvenile</t>
        </is>
      </c>
      <c r="O694"/>
      <c r="P694"/>
      <c r="Q694"/>
      <c r="R694" t="n">
        <v>26.0</v>
      </c>
      <c r="S694"/>
      <c r="T694" t="n">
        <v>34.0</v>
      </c>
      <c r="U694" t="inlineStr">
        <is>
          <t>Day(s)</t>
        </is>
      </c>
      <c r="V694" t="inlineStr">
        <is>
          <t>Flow-through</t>
        </is>
      </c>
      <c r="W694" t="inlineStr">
        <is>
          <t>Fresh water</t>
        </is>
      </c>
      <c r="X694" t="inlineStr">
        <is>
          <t>Lab</t>
        </is>
      </c>
      <c r="Y694" t="n">
        <v>6.0</v>
      </c>
      <c r="Z694" t="inlineStr">
        <is>
          <t>Active ingredient</t>
        </is>
      </c>
      <c r="AA694"/>
      <c r="AB694" t="n">
        <v>4.09</v>
      </c>
      <c r="AC694"/>
      <c r="AD694" t="n">
        <v>3.66</v>
      </c>
      <c r="AE694"/>
      <c r="AF694" t="n">
        <v>4.57</v>
      </c>
      <c r="AG694" t="inlineStr">
        <is>
          <t>AI mg/L</t>
        </is>
      </c>
      <c r="AH694"/>
      <c r="AI694"/>
      <c r="AJ694"/>
      <c r="AK694"/>
      <c r="AL694"/>
      <c r="AM694"/>
      <c r="AN694"/>
      <c r="AO694"/>
      <c r="AP694"/>
      <c r="AQ694"/>
      <c r="AR694"/>
      <c r="AS694"/>
      <c r="AT694"/>
      <c r="AU694"/>
      <c r="AV694"/>
      <c r="AW694"/>
      <c r="AX694" t="inlineStr">
        <is>
          <t>Mortality</t>
        </is>
      </c>
      <c r="AY694" t="inlineStr">
        <is>
          <t>Mortality</t>
        </is>
      </c>
      <c r="AZ694" t="inlineStr">
        <is>
          <t>LC50</t>
        </is>
      </c>
      <c r="BA694"/>
      <c r="BB694" t="n">
        <v>4.0</v>
      </c>
      <c r="BC694"/>
      <c r="BD694"/>
      <c r="BE694"/>
      <c r="BF694"/>
      <c r="BG694" t="inlineStr">
        <is>
          <t>Day(s)</t>
        </is>
      </c>
      <c r="BH694"/>
      <c r="BI694" t="inlineStr">
        <is>
          <t>DTXSID2021151</t>
        </is>
      </c>
      <c r="BJ694" t="inlineStr">
        <is>
          <t>10.1897/05-094R.1</t>
        </is>
      </c>
      <c r="BK694"/>
      <c r="BL694" t="inlineStr">
        <is>
          <t>Acute</t>
        </is>
      </c>
      <c r="BM694"/>
      <c r="BN694"/>
      <c r="BO694"/>
      <c r="BP694"/>
      <c r="BQ694"/>
      <c r="BR694"/>
      <c r="BS694"/>
      <c r="BT694" t="inlineStr">
        <is>
          <t>--</t>
        </is>
      </c>
      <c r="BU694"/>
      <c r="BV694"/>
      <c r="BW694"/>
      <c r="BX694"/>
      <c r="BY694"/>
      <c r="BZ694"/>
      <c r="CA694"/>
      <c r="CB694"/>
      <c r="CC694"/>
      <c r="CD694"/>
      <c r="CE694"/>
      <c r="CF694"/>
      <c r="CG694"/>
      <c r="CH694"/>
      <c r="CI694"/>
      <c r="CJ694"/>
      <c r="CK694" t="inlineStr">
        <is>
          <t>Broderius,S.J., M.D. Kahl, G.E. Elonen, D.E. Hammermeister, and M.D. Hoglund</t>
        </is>
      </c>
      <c r="CL694" t="n">
        <v>86254.0</v>
      </c>
      <c r="CM694" t="inlineStr">
        <is>
          <t>A Comparison of the Lethal and Sublethal Toxicity of Organic Chemical Mixtures to the Fathead Minnow (Pimephales promelas)</t>
        </is>
      </c>
      <c r="CN694" t="inlineStr">
        <is>
          <t>Environ. Toxicol. Chem.24(12): 3117-3127</t>
        </is>
      </c>
      <c r="CO694" t="n">
        <v>2005.0</v>
      </c>
      <c r="CP694" t="inlineStr">
        <is>
          <t>Broderius,S.J., M.D. Kahl, G.E. Elonen, D.E. Hammermeister, and M.D. Hoglund (2005). A Comparison of the Lethal and Sublethal Toxicity of Organic Chemical Mixtures to the Fathead Minnow (Pimephales promelas). Environ. Toxicol. Chem., 24, (12), 3117-3127. doi:10.1897/05-094R.1. ECOREF#:86254</t>
        </is>
      </c>
    </row>
    <row r="695">
      <c r="A695" t="n">
        <v>90437.0</v>
      </c>
      <c r="B695" t="inlineStr">
        <is>
          <t>[1,1'-Biphenyl]-2-ol</t>
        </is>
      </c>
      <c r="C695"/>
      <c r="D695" t="inlineStr">
        <is>
          <t>Measured</t>
        </is>
      </c>
      <c r="E695" t="inlineStr">
        <is>
          <t>Not coded</t>
        </is>
      </c>
      <c r="F695" t="inlineStr">
        <is>
          <t>&gt;=</t>
        </is>
      </c>
      <c r="G695" t="n">
        <v>95.0</v>
      </c>
      <c r="H695"/>
      <c r="I695"/>
      <c r="J695"/>
      <c r="K695"/>
      <c r="L695" t="inlineStr">
        <is>
          <t>Pimephales promelas</t>
        </is>
      </c>
      <c r="M695" t="inlineStr">
        <is>
          <t>Fathead Minnow</t>
        </is>
      </c>
      <c r="N695" t="inlineStr">
        <is>
          <t>Juvenile</t>
        </is>
      </c>
      <c r="O695"/>
      <c r="P695"/>
      <c r="Q695"/>
      <c r="R695" t="n">
        <v>26.0</v>
      </c>
      <c r="S695"/>
      <c r="T695" t="n">
        <v>34.0</v>
      </c>
      <c r="U695" t="inlineStr">
        <is>
          <t>Day(s)</t>
        </is>
      </c>
      <c r="V695" t="inlineStr">
        <is>
          <t>Flow-through</t>
        </is>
      </c>
      <c r="W695" t="inlineStr">
        <is>
          <t>Fresh water</t>
        </is>
      </c>
      <c r="X695" t="inlineStr">
        <is>
          <t>Lab</t>
        </is>
      </c>
      <c r="Y695"/>
      <c r="Z695" t="inlineStr">
        <is>
          <t>Active ingredient</t>
        </is>
      </c>
      <c r="AA695"/>
      <c r="AB695" t="n">
        <v>4.69</v>
      </c>
      <c r="AC695"/>
      <c r="AD695"/>
      <c r="AE695"/>
      <c r="AF695"/>
      <c r="AG695" t="inlineStr">
        <is>
          <t>AI mg/L</t>
        </is>
      </c>
      <c r="AH695"/>
      <c r="AI695"/>
      <c r="AJ695"/>
      <c r="AK695"/>
      <c r="AL695"/>
      <c r="AM695"/>
      <c r="AN695"/>
      <c r="AO695"/>
      <c r="AP695"/>
      <c r="AQ695"/>
      <c r="AR695"/>
      <c r="AS695"/>
      <c r="AT695"/>
      <c r="AU695"/>
      <c r="AV695"/>
      <c r="AW695"/>
      <c r="AX695" t="inlineStr">
        <is>
          <t>Mortality</t>
        </is>
      </c>
      <c r="AY695" t="inlineStr">
        <is>
          <t>Mortality</t>
        </is>
      </c>
      <c r="AZ695" t="inlineStr">
        <is>
          <t>LC50</t>
        </is>
      </c>
      <c r="BA695"/>
      <c r="BB695" t="n">
        <v>4.0</v>
      </c>
      <c r="BC695"/>
      <c r="BD695"/>
      <c r="BE695"/>
      <c r="BF695"/>
      <c r="BG695" t="inlineStr">
        <is>
          <t>Day(s)</t>
        </is>
      </c>
      <c r="BH695" t="inlineStr">
        <is>
          <t>Pure</t>
        </is>
      </c>
      <c r="BI695" t="inlineStr">
        <is>
          <t>DTXSID2021151</t>
        </is>
      </c>
      <c r="BJ695" t="inlineStr">
        <is>
          <t>10.1002/etc.5620140920</t>
        </is>
      </c>
      <c r="BK695"/>
      <c r="BL695"/>
      <c r="BM695"/>
      <c r="BN695"/>
      <c r="BO695"/>
      <c r="BP695"/>
      <c r="BQ695"/>
      <c r="BR695"/>
      <c r="BS695"/>
      <c r="BT695" t="inlineStr">
        <is>
          <t>--</t>
        </is>
      </c>
      <c r="BU695"/>
      <c r="BV695"/>
      <c r="BW695"/>
      <c r="BX695"/>
      <c r="BY695"/>
      <c r="BZ695"/>
      <c r="CA695"/>
      <c r="CB695"/>
      <c r="CC695"/>
      <c r="CD695"/>
      <c r="CE695"/>
      <c r="CF695"/>
      <c r="CG695"/>
      <c r="CH695"/>
      <c r="CI695"/>
      <c r="CJ695"/>
      <c r="CK695" t="inlineStr">
        <is>
          <t>Broderius,S.J., M.D. Kahl, and M.D. Hoglund</t>
        </is>
      </c>
      <c r="CL695" t="n">
        <v>15031.0</v>
      </c>
      <c r="CM695" t="inlineStr">
        <is>
          <t>Use of Joint Toxic Response to Define the Primary Mode of Toxic Action for Diverse Industrial Organic Chemicals</t>
        </is>
      </c>
      <c r="CN695" t="inlineStr">
        <is>
          <t>Environ. Toxicol. Chem.14(9): 1591-1605</t>
        </is>
      </c>
      <c r="CO695" t="n">
        <v>1995.0</v>
      </c>
      <c r="CP695" t="inlineStr">
        <is>
          <t>Broderius,S.J., M.D. Kahl, and M.D. Hoglund (1995). Use of Joint Toxic Response to Define the Primary Mode of Toxic Action for Diverse Industrial Organic Chemicals. Environ. Toxicol. Chem., 14, (9), 1591-1605. doi:10.1002/etc.5620140920. ECOREF#:15031</t>
        </is>
      </c>
    </row>
    <row r="696">
      <c r="A696" t="n">
        <v>90437.0</v>
      </c>
      <c r="B696" t="inlineStr">
        <is>
          <t>[1,1'-Biphenyl]-2-ol</t>
        </is>
      </c>
      <c r="C696"/>
      <c r="D696" t="inlineStr">
        <is>
          <t>Measured</t>
        </is>
      </c>
      <c r="E696" t="inlineStr">
        <is>
          <t>American Society for Testing and Materials</t>
        </is>
      </c>
      <c r="F696" t="inlineStr">
        <is>
          <t>&gt;=</t>
        </is>
      </c>
      <c r="G696" t="n">
        <v>95.0</v>
      </c>
      <c r="H696"/>
      <c r="I696"/>
      <c r="J696"/>
      <c r="K696"/>
      <c r="L696" t="inlineStr">
        <is>
          <t>Pimephales promelas</t>
        </is>
      </c>
      <c r="M696" t="inlineStr">
        <is>
          <t>Fathead Minnow</t>
        </is>
      </c>
      <c r="N696" t="inlineStr">
        <is>
          <t>Juvenile</t>
        </is>
      </c>
      <c r="O696"/>
      <c r="P696"/>
      <c r="Q696"/>
      <c r="R696" t="n">
        <v>26.0</v>
      </c>
      <c r="S696"/>
      <c r="T696" t="n">
        <v>34.0</v>
      </c>
      <c r="U696" t="inlineStr">
        <is>
          <t>Day(s)</t>
        </is>
      </c>
      <c r="V696" t="inlineStr">
        <is>
          <t>Flow-through</t>
        </is>
      </c>
      <c r="W696" t="inlineStr">
        <is>
          <t>Fresh water</t>
        </is>
      </c>
      <c r="X696" t="inlineStr">
        <is>
          <t>Lab</t>
        </is>
      </c>
      <c r="Y696" t="n">
        <v>6.0</v>
      </c>
      <c r="Z696" t="inlineStr">
        <is>
          <t>Active ingredient</t>
        </is>
      </c>
      <c r="AA696"/>
      <c r="AB696" t="n">
        <v>4.79</v>
      </c>
      <c r="AC696"/>
      <c r="AD696" t="n">
        <v>3.97</v>
      </c>
      <c r="AE696"/>
      <c r="AF696" t="n">
        <v>6.4</v>
      </c>
      <c r="AG696" t="inlineStr">
        <is>
          <t>AI mg/L</t>
        </is>
      </c>
      <c r="AH696"/>
      <c r="AI696"/>
      <c r="AJ696"/>
      <c r="AK696"/>
      <c r="AL696"/>
      <c r="AM696"/>
      <c r="AN696"/>
      <c r="AO696"/>
      <c r="AP696"/>
      <c r="AQ696"/>
      <c r="AR696"/>
      <c r="AS696"/>
      <c r="AT696"/>
      <c r="AU696"/>
      <c r="AV696"/>
      <c r="AW696"/>
      <c r="AX696" t="inlineStr">
        <is>
          <t>Mortality</t>
        </is>
      </c>
      <c r="AY696" t="inlineStr">
        <is>
          <t>Mortality</t>
        </is>
      </c>
      <c r="AZ696" t="inlineStr">
        <is>
          <t>LC50</t>
        </is>
      </c>
      <c r="BA696"/>
      <c r="BB696" t="n">
        <v>4.0</v>
      </c>
      <c r="BC696"/>
      <c r="BD696"/>
      <c r="BE696"/>
      <c r="BF696"/>
      <c r="BG696" t="inlineStr">
        <is>
          <t>Day(s)</t>
        </is>
      </c>
      <c r="BH696"/>
      <c r="BI696" t="inlineStr">
        <is>
          <t>DTXSID2021151</t>
        </is>
      </c>
      <c r="BJ696" t="inlineStr">
        <is>
          <t>10.1897/05-094R.1</t>
        </is>
      </c>
      <c r="BK696"/>
      <c r="BL696" t="inlineStr">
        <is>
          <t>Acute</t>
        </is>
      </c>
      <c r="BM696"/>
      <c r="BN696"/>
      <c r="BO696"/>
      <c r="BP696"/>
      <c r="BQ696"/>
      <c r="BR696"/>
      <c r="BS696"/>
      <c r="BT696" t="inlineStr">
        <is>
          <t>--</t>
        </is>
      </c>
      <c r="BU696"/>
      <c r="BV696"/>
      <c r="BW696"/>
      <c r="BX696"/>
      <c r="BY696"/>
      <c r="BZ696"/>
      <c r="CA696"/>
      <c r="CB696"/>
      <c r="CC696"/>
      <c r="CD696"/>
      <c r="CE696"/>
      <c r="CF696"/>
      <c r="CG696"/>
      <c r="CH696"/>
      <c r="CI696"/>
      <c r="CJ696"/>
      <c r="CK696" t="inlineStr">
        <is>
          <t>Broderius,S.J., M.D. Kahl, G.E. Elonen, D.E. Hammermeister, and M.D. Hoglund</t>
        </is>
      </c>
      <c r="CL696" t="n">
        <v>86254.0</v>
      </c>
      <c r="CM696" t="inlineStr">
        <is>
          <t>A Comparison of the Lethal and Sublethal Toxicity of Organic Chemical Mixtures to the Fathead Minnow (Pimephales promelas)</t>
        </is>
      </c>
      <c r="CN696" t="inlineStr">
        <is>
          <t>Environ. Toxicol. Chem.24(12): 3117-3127</t>
        </is>
      </c>
      <c r="CO696" t="n">
        <v>2005.0</v>
      </c>
      <c r="CP696" t="inlineStr">
        <is>
          <t>Broderius,S.J., M.D. Kahl, G.E. Elonen, D.E. Hammermeister, and M.D. Hoglund (2005). A Comparison of the Lethal and Sublethal Toxicity of Organic Chemical Mixtures to the Fathead Minnow (Pimephales promelas). Environ. Toxicol. Chem., 24, (12), 3117-3127. doi:10.1897/05-094R.1. ECOREF#:86254</t>
        </is>
      </c>
    </row>
    <row r="697">
      <c r="A697" t="n">
        <v>90437.0</v>
      </c>
      <c r="B697" t="inlineStr">
        <is>
          <t>[1,1'-Biphenyl]-2-ol</t>
        </is>
      </c>
      <c r="C697"/>
      <c r="D697" t="inlineStr">
        <is>
          <t>Measured</t>
        </is>
      </c>
      <c r="E697" t="inlineStr">
        <is>
          <t>Not coded</t>
        </is>
      </c>
      <c r="F697" t="inlineStr">
        <is>
          <t>&gt;</t>
        </is>
      </c>
      <c r="G697" t="n">
        <v>99.0</v>
      </c>
      <c r="H697"/>
      <c r="I697"/>
      <c r="J697"/>
      <c r="K697"/>
      <c r="L697" t="inlineStr">
        <is>
          <t>Pimephales promelas</t>
        </is>
      </c>
      <c r="M697" t="inlineStr">
        <is>
          <t>Fathead Minnow</t>
        </is>
      </c>
      <c r="N697"/>
      <c r="O697"/>
      <c r="P697"/>
      <c r="Q697"/>
      <c r="R697" t="n">
        <v>31.0</v>
      </c>
      <c r="S697"/>
      <c r="T697" t="n">
        <v>35.0</v>
      </c>
      <c r="U697" t="inlineStr">
        <is>
          <t>Day(s)</t>
        </is>
      </c>
      <c r="V697" t="inlineStr">
        <is>
          <t>Flow-through</t>
        </is>
      </c>
      <c r="W697" t="inlineStr">
        <is>
          <t>Fresh water</t>
        </is>
      </c>
      <c r="X697" t="inlineStr">
        <is>
          <t>Lab</t>
        </is>
      </c>
      <c r="Y697"/>
      <c r="Z697" t="inlineStr">
        <is>
          <t>Active ingredient</t>
        </is>
      </c>
      <c r="AA697"/>
      <c r="AB697" t="n">
        <v>5.99</v>
      </c>
      <c r="AC697"/>
      <c r="AD697" t="n">
        <v>5.7</v>
      </c>
      <c r="AE697"/>
      <c r="AF697" t="n">
        <v>6.3</v>
      </c>
      <c r="AG697" t="inlineStr">
        <is>
          <t>AI mg/L</t>
        </is>
      </c>
      <c r="AH697"/>
      <c r="AI697"/>
      <c r="AJ697"/>
      <c r="AK697"/>
      <c r="AL697"/>
      <c r="AM697"/>
      <c r="AN697"/>
      <c r="AO697"/>
      <c r="AP697"/>
      <c r="AQ697"/>
      <c r="AR697"/>
      <c r="AS697"/>
      <c r="AT697"/>
      <c r="AU697"/>
      <c r="AV697"/>
      <c r="AW697"/>
      <c r="AX697" t="inlineStr">
        <is>
          <t>Mortality</t>
        </is>
      </c>
      <c r="AY697" t="inlineStr">
        <is>
          <t>Mortality</t>
        </is>
      </c>
      <c r="AZ697" t="inlineStr">
        <is>
          <t>LC50</t>
        </is>
      </c>
      <c r="BA697"/>
      <c r="BB697" t="n">
        <v>4.0</v>
      </c>
      <c r="BC697"/>
      <c r="BD697"/>
      <c r="BE697"/>
      <c r="BF697"/>
      <c r="BG697" t="inlineStr">
        <is>
          <t>Day(s)</t>
        </is>
      </c>
      <c r="BH697" t="inlineStr">
        <is>
          <t>Pure</t>
        </is>
      </c>
      <c r="BI697" t="inlineStr">
        <is>
          <t>DTXSID2021151</t>
        </is>
      </c>
      <c r="BJ697" t="inlineStr">
        <is>
          <t>10.1016/0143-1471(84)90081-3</t>
        </is>
      </c>
      <c r="BK697"/>
      <c r="BL697"/>
      <c r="BM697"/>
      <c r="BN697"/>
      <c r="BO697"/>
      <c r="BP697"/>
      <c r="BQ697"/>
      <c r="BR697"/>
      <c r="BS697"/>
      <c r="BT697" t="inlineStr">
        <is>
          <t>--</t>
        </is>
      </c>
      <c r="BU697"/>
      <c r="BV697"/>
      <c r="BW697"/>
      <c r="BX697"/>
      <c r="BY697"/>
      <c r="BZ697"/>
      <c r="CA697"/>
      <c r="CB697"/>
      <c r="CC697"/>
      <c r="CD697"/>
      <c r="CE697"/>
      <c r="CF697"/>
      <c r="CG697"/>
      <c r="CH697"/>
      <c r="CI697" t="inlineStr">
        <is>
          <t xml:space="preserve"> NOT FED//LAKE SUPERIOR WATER// </t>
        </is>
      </c>
      <c r="CJ697" t="inlineStr">
        <is>
          <t xml:space="preserve">   NOT FED//LAKE SUPERIOR WATER// </t>
        </is>
      </c>
      <c r="CK697" t="inlineStr">
        <is>
          <t>Holcombe,G.W., G.L. Phipps, M.L. Knuth, and T. Felhaber</t>
        </is>
      </c>
      <c r="CL697" t="n">
        <v>10954.0</v>
      </c>
      <c r="CM697" t="inlineStr">
        <is>
          <t>The Acute Toxicity of Selected Substituted Phenols, Benzenes and Benzoic Acid Esters to Fathead Minnows Pimephales promelas</t>
        </is>
      </c>
      <c r="CN697" t="inlineStr">
        <is>
          <t>Environ. Pollut. A.35(4): 367-381</t>
        </is>
      </c>
      <c r="CO697" t="n">
        <v>1984.0</v>
      </c>
      <c r="CP697" t="inlineStr">
        <is>
          <t>Holcombe,G.W., G.L. Phipps, M.L. Knuth, and T. Felhaber (1984). The Acute Toxicity of Selected Substituted Phenols, Benzenes and Benzoic Acid Esters to Fathead Minnows Pimephales promelas. Environ. Pollut. A., 35, (4), 367-381. doi:10.1016/0143-1471(84)90081-3. ECOREF#:10954</t>
        </is>
      </c>
    </row>
    <row r="698">
      <c r="A698" t="n">
        <v>90595.0</v>
      </c>
      <c r="B698" t="inlineStr">
        <is>
          <t>3,5-Dibromo-2-hydroxybenzaldehyde</t>
        </is>
      </c>
      <c r="C698"/>
      <c r="D698" t="inlineStr">
        <is>
          <t>Unmeasured</t>
        </is>
      </c>
      <c r="E698" t="inlineStr">
        <is>
          <t>Not coded</t>
        </is>
      </c>
      <c r="F698"/>
      <c r="G698" t="n">
        <v>98.0</v>
      </c>
      <c r="H698"/>
      <c r="I698"/>
      <c r="J698"/>
      <c r="K698"/>
      <c r="L698" t="inlineStr">
        <is>
          <t>Pimephales promelas</t>
        </is>
      </c>
      <c r="M698" t="inlineStr">
        <is>
          <t>Fathead Minnow</t>
        </is>
      </c>
      <c r="N698"/>
      <c r="O698"/>
      <c r="P698"/>
      <c r="Q698"/>
      <c r="R698" t="n">
        <v>30.0</v>
      </c>
      <c r="S698"/>
      <c r="T698" t="n">
        <v>31.0</v>
      </c>
      <c r="U698" t="inlineStr">
        <is>
          <t>Day(s)</t>
        </is>
      </c>
      <c r="V698" t="inlineStr">
        <is>
          <t>Flow-through</t>
        </is>
      </c>
      <c r="W698" t="inlineStr">
        <is>
          <t>Fresh water</t>
        </is>
      </c>
      <c r="X698" t="inlineStr">
        <is>
          <t>Lab</t>
        </is>
      </c>
      <c r="Y698"/>
      <c r="Z698" t="inlineStr">
        <is>
          <t>Active ingredient</t>
        </is>
      </c>
      <c r="AA698"/>
      <c r="AB698" t="n">
        <v>0.85</v>
      </c>
      <c r="AC698"/>
      <c r="AD698" t="n">
        <v>0.8</v>
      </c>
      <c r="AE698"/>
      <c r="AF698" t="n">
        <v>0.91</v>
      </c>
      <c r="AG698" t="inlineStr">
        <is>
          <t>AI mg/L</t>
        </is>
      </c>
      <c r="AH698"/>
      <c r="AI698"/>
      <c r="AJ698"/>
      <c r="AK698"/>
      <c r="AL698"/>
      <c r="AM698"/>
      <c r="AN698"/>
      <c r="AO698"/>
      <c r="AP698"/>
      <c r="AQ698"/>
      <c r="AR698"/>
      <c r="AS698"/>
      <c r="AT698"/>
      <c r="AU698"/>
      <c r="AV698"/>
      <c r="AW698"/>
      <c r="AX698" t="inlineStr">
        <is>
          <t>Mortality</t>
        </is>
      </c>
      <c r="AY698" t="inlineStr">
        <is>
          <t>Mortality</t>
        </is>
      </c>
      <c r="AZ698" t="inlineStr">
        <is>
          <t>LC50</t>
        </is>
      </c>
      <c r="BA698"/>
      <c r="BB698" t="n">
        <v>4.0</v>
      </c>
      <c r="BC698"/>
      <c r="BD698"/>
      <c r="BE698"/>
      <c r="BF698"/>
      <c r="BG698" t="inlineStr">
        <is>
          <t>Day(s)</t>
        </is>
      </c>
      <c r="BH698" t="inlineStr">
        <is>
          <t>Pure</t>
        </is>
      </c>
      <c r="BI698" t="inlineStr">
        <is>
          <t>DTXSID1021796</t>
        </is>
      </c>
      <c r="BJ698"/>
      <c r="BK698"/>
      <c r="BL698"/>
      <c r="BM698"/>
      <c r="BN698"/>
      <c r="BO698"/>
      <c r="BP698"/>
      <c r="BQ698"/>
      <c r="BR698"/>
      <c r="BS698"/>
      <c r="BT698" t="inlineStr">
        <is>
          <t>--</t>
        </is>
      </c>
      <c r="BU698"/>
      <c r="BV698"/>
      <c r="BW698"/>
      <c r="BX698"/>
      <c r="BY698"/>
      <c r="BZ698"/>
      <c r="CA698"/>
      <c r="CB698"/>
      <c r="CC698"/>
      <c r="CD698"/>
      <c r="CE698"/>
      <c r="CF698"/>
      <c r="CG698"/>
      <c r="CH698"/>
      <c r="CI698"/>
      <c r="CJ698"/>
      <c r="CK698" t="inlineStr">
        <is>
          <t>Brooke,L.T., D.J. Call, D.L. Geiger, and C.E. Northcott</t>
        </is>
      </c>
      <c r="CL698" t="n">
        <v>12448.0</v>
      </c>
      <c r="CM698" t="inlineStr">
        <is>
          <t>Acute Toxicities of Organic Chemicals to Fathead Minnows (Pimephales promelas), Vol. 1</t>
        </is>
      </c>
      <c r="CN698" t="inlineStr">
        <is>
          <t>Center for Lake Superior Environmental Studies, University of Wisconsin-Superior, Superior, WI:414 p.</t>
        </is>
      </c>
      <c r="CO698" t="n">
        <v>1984.0</v>
      </c>
      <c r="CP698" t="inlineStr">
        <is>
          <t>Brooke,L.T., D.J. Call, D.L. Geiger, and C.E. Northcott (1984). Acute Toxicities of Organic Chemicals to Fathead Minnows (Pimephales promelas), Vol. 1. Center for Lake Superior Environmental Studies, University of Wisconsin-Superior, Superior, WI, 414 p. ECOREF#:12448</t>
        </is>
      </c>
    </row>
    <row r="699">
      <c r="A699" t="n">
        <v>91203.0</v>
      </c>
      <c r="B699" t="inlineStr">
        <is>
          <t>Naphthalene</t>
        </is>
      </c>
      <c r="C699"/>
      <c r="D699" t="inlineStr">
        <is>
          <t>Measured</t>
        </is>
      </c>
      <c r="E699" t="inlineStr">
        <is>
          <t>Not coded</t>
        </is>
      </c>
      <c r="F699"/>
      <c r="G699"/>
      <c r="H699"/>
      <c r="I699"/>
      <c r="J699"/>
      <c r="K699"/>
      <c r="L699" t="inlineStr">
        <is>
          <t>Pimephales promelas</t>
        </is>
      </c>
      <c r="M699" t="inlineStr">
        <is>
          <t>Fathead Minnow</t>
        </is>
      </c>
      <c r="N699"/>
      <c r="O699"/>
      <c r="P699"/>
      <c r="Q699"/>
      <c r="R699"/>
      <c r="S699"/>
      <c r="T699"/>
      <c r="U699"/>
      <c r="V699" t="inlineStr">
        <is>
          <t>Flow-through</t>
        </is>
      </c>
      <c r="W699" t="inlineStr">
        <is>
          <t>Fresh water</t>
        </is>
      </c>
      <c r="X699" t="inlineStr">
        <is>
          <t>Lab</t>
        </is>
      </c>
      <c r="Y699"/>
      <c r="Z699" t="inlineStr">
        <is>
          <t>Active ingredient</t>
        </is>
      </c>
      <c r="AA699"/>
      <c r="AB699" t="n">
        <v>7.9</v>
      </c>
      <c r="AC699"/>
      <c r="AD699"/>
      <c r="AE699"/>
      <c r="AF699"/>
      <c r="AG699" t="inlineStr">
        <is>
          <t>AI mg/L</t>
        </is>
      </c>
      <c r="AH699"/>
      <c r="AI699"/>
      <c r="AJ699"/>
      <c r="AK699"/>
      <c r="AL699"/>
      <c r="AM699"/>
      <c r="AN699"/>
      <c r="AO699"/>
      <c r="AP699"/>
      <c r="AQ699"/>
      <c r="AR699"/>
      <c r="AS699"/>
      <c r="AT699"/>
      <c r="AU699"/>
      <c r="AV699"/>
      <c r="AW699"/>
      <c r="AX699" t="inlineStr">
        <is>
          <t>Mortality</t>
        </is>
      </c>
      <c r="AY699" t="inlineStr">
        <is>
          <t>Mortality</t>
        </is>
      </c>
      <c r="AZ699" t="inlineStr">
        <is>
          <t>LC50</t>
        </is>
      </c>
      <c r="BA699"/>
      <c r="BB699" t="n">
        <v>4.0</v>
      </c>
      <c r="BC699"/>
      <c r="BD699"/>
      <c r="BE699"/>
      <c r="BF699"/>
      <c r="BG699" t="inlineStr">
        <is>
          <t>Day(s)</t>
        </is>
      </c>
      <c r="BH699"/>
      <c r="BI699" t="inlineStr">
        <is>
          <t>DTXSID8020913</t>
        </is>
      </c>
      <c r="BJ699" t="inlineStr">
        <is>
          <t>10.1007/BF01056076</t>
        </is>
      </c>
      <c r="BK699"/>
      <c r="BL699"/>
      <c r="BM699"/>
      <c r="BN699"/>
      <c r="BO699"/>
      <c r="BP699"/>
      <c r="BQ699"/>
      <c r="BR699"/>
      <c r="BS699"/>
      <c r="BT699" t="inlineStr">
        <is>
          <t>--</t>
        </is>
      </c>
      <c r="BU699"/>
      <c r="BV699"/>
      <c r="BW699"/>
      <c r="BX699"/>
      <c r="BY699"/>
      <c r="BZ699"/>
      <c r="CA699"/>
      <c r="CB699"/>
      <c r="CC699"/>
      <c r="CD699"/>
      <c r="CE699"/>
      <c r="CF699"/>
      <c r="CG699"/>
      <c r="CH699"/>
      <c r="CI699"/>
      <c r="CJ699"/>
      <c r="CK699" t="inlineStr">
        <is>
          <t>DeGraeve,G.M., R.G. Elder, D.C. Woods, and H.L. Bergman</t>
        </is>
      </c>
      <c r="CL699" t="n">
        <v>17889.0</v>
      </c>
      <c r="CM699" t="inlineStr">
        <is>
          <t>Effects of Naphthalene and Benzene on Fathead Minnows and Rainbow Trout</t>
        </is>
      </c>
      <c r="CN699" t="inlineStr">
        <is>
          <t>Arch. Environ. Contam. Toxicol.11(4): 487-490</t>
        </is>
      </c>
      <c r="CO699" t="n">
        <v>1982.0</v>
      </c>
      <c r="CP699" t="inlineStr">
        <is>
          <t>DeGraeve,G.M., R.G. Elder, D.C. Woods, and H.L. Bergman (1982). Effects of Naphthalene and Benzene on Fathead Minnows and Rainbow Trout. Arch. Environ. Contam. Toxicol., 11, (4), 487-490. doi:10.1007/BF01056076. ECOREF#:17889</t>
        </is>
      </c>
    </row>
    <row r="700">
      <c r="A700" t="n">
        <v>91203.0</v>
      </c>
      <c r="B700" t="inlineStr">
        <is>
          <t>Naphthalene</t>
        </is>
      </c>
      <c r="C700"/>
      <c r="D700" t="inlineStr">
        <is>
          <t>Measured</t>
        </is>
      </c>
      <c r="E700" t="inlineStr">
        <is>
          <t>Not coded</t>
        </is>
      </c>
      <c r="F700"/>
      <c r="G700"/>
      <c r="H700"/>
      <c r="I700"/>
      <c r="J700"/>
      <c r="K700"/>
      <c r="L700" t="inlineStr">
        <is>
          <t>Pimephales promelas</t>
        </is>
      </c>
      <c r="M700" t="inlineStr">
        <is>
          <t>Fathead Minnow</t>
        </is>
      </c>
      <c r="N700" t="inlineStr">
        <is>
          <t>Juvenile</t>
        </is>
      </c>
      <c r="O700"/>
      <c r="P700"/>
      <c r="Q700"/>
      <c r="R700" t="n">
        <v>1.0</v>
      </c>
      <c r="S700"/>
      <c r="T700" t="n">
        <v>2.0</v>
      </c>
      <c r="U700" t="inlineStr">
        <is>
          <t>Month(s)</t>
        </is>
      </c>
      <c r="V700" t="inlineStr">
        <is>
          <t>Static</t>
        </is>
      </c>
      <c r="W700" t="inlineStr">
        <is>
          <t>Fresh water</t>
        </is>
      </c>
      <c r="X700" t="inlineStr">
        <is>
          <t>Lab</t>
        </is>
      </c>
      <c r="Y700"/>
      <c r="Z700" t="inlineStr">
        <is>
          <t>Active ingredient</t>
        </is>
      </c>
      <c r="AA700"/>
      <c r="AB700" t="n">
        <v>1.99</v>
      </c>
      <c r="AC700"/>
      <c r="AD700" t="n">
        <v>1.3</v>
      </c>
      <c r="AE700"/>
      <c r="AF700" t="n">
        <v>4.01</v>
      </c>
      <c r="AG700" t="inlineStr">
        <is>
          <t>AI mg/L</t>
        </is>
      </c>
      <c r="AH700"/>
      <c r="AI700"/>
      <c r="AJ700"/>
      <c r="AK700"/>
      <c r="AL700"/>
      <c r="AM700"/>
      <c r="AN700"/>
      <c r="AO700"/>
      <c r="AP700"/>
      <c r="AQ700"/>
      <c r="AR700"/>
      <c r="AS700"/>
      <c r="AT700"/>
      <c r="AU700"/>
      <c r="AV700"/>
      <c r="AW700"/>
      <c r="AX700" t="inlineStr">
        <is>
          <t>Mortality</t>
        </is>
      </c>
      <c r="AY700" t="inlineStr">
        <is>
          <t>Mortality</t>
        </is>
      </c>
      <c r="AZ700" t="inlineStr">
        <is>
          <t>LC50</t>
        </is>
      </c>
      <c r="BA700"/>
      <c r="BB700" t="n">
        <v>4.0</v>
      </c>
      <c r="BC700"/>
      <c r="BD700"/>
      <c r="BE700"/>
      <c r="BF700"/>
      <c r="BG700" t="inlineStr">
        <is>
          <t>Day(s)</t>
        </is>
      </c>
      <c r="BH700"/>
      <c r="BI700" t="inlineStr">
        <is>
          <t>DTXSID8020913</t>
        </is>
      </c>
      <c r="BJ700" t="inlineStr">
        <is>
          <t>10.1577/1548-8659(1984)113&lt;74:CATTAO&gt;2.0.CO;2</t>
        </is>
      </c>
      <c r="BK700"/>
      <c r="BL700"/>
      <c r="BM700"/>
      <c r="BN700"/>
      <c r="BO700"/>
      <c r="BP700"/>
      <c r="BQ700"/>
      <c r="BR700"/>
      <c r="BS700"/>
      <c r="BT700" t="inlineStr">
        <is>
          <t>--</t>
        </is>
      </c>
      <c r="BU700"/>
      <c r="BV700"/>
      <c r="BW700"/>
      <c r="BX700"/>
      <c r="BY700"/>
      <c r="BZ700"/>
      <c r="CA700"/>
      <c r="CB700"/>
      <c r="CC700"/>
      <c r="CD700"/>
      <c r="CE700"/>
      <c r="CF700"/>
      <c r="CG700"/>
      <c r="CH700"/>
      <c r="CI700" t="inlineStr">
        <is>
          <t xml:space="preserve"> CONC/FINAL CONC 65-90 % OF INIT CONC//</t>
        </is>
      </c>
      <c r="CJ700" t="inlineStr">
        <is>
          <t xml:space="preserve">   CONC/FINAL CONC 65-90 % OF INIT CONC//</t>
        </is>
      </c>
      <c r="CK700" t="inlineStr">
        <is>
          <t>Millemann,R.E., W.J. Birge, J.A. Black, R.M. Cushman, K.L. Daniels, P.J. Franco, J.M. Giddings, J.F. McCarthy, and A.J.</t>
        </is>
      </c>
      <c r="CL700" t="n">
        <v>11725.0</v>
      </c>
      <c r="CM700" t="inlineStr">
        <is>
          <t>Comparative Acute Toxicity to Aquatic Organisms of Components of Coal-Derived Synthetic Fuels</t>
        </is>
      </c>
      <c r="CN700" t="inlineStr">
        <is>
          <t>Trans. Am. Fish. Soc.113(1): 74-85</t>
        </is>
      </c>
      <c r="CO700" t="n">
        <v>1984.0</v>
      </c>
      <c r="CP700" t="inlineStr">
        <is>
          <t>Millemann,R.E., W.J. Birge, J.A. Black, R.M. Cushman, K.L. Daniels, P.J. Franco, J.M. Giddings, J.F. McCarthy, and A.J. (1984). Comparative Acute Toxicity to Aquatic Organisms of Components of Coal-Derived Synthetic Fuels. Trans. Am. Fish. Soc., 113, (1), 74-85. doi:10.1577/1548-8659(1984)113&lt;74:CATTAO&gt;2.0.CO;2. ECOREF#:11725</t>
        </is>
      </c>
    </row>
    <row r="701">
      <c r="A701" t="n">
        <v>91203.0</v>
      </c>
      <c r="B701" t="inlineStr">
        <is>
          <t>Naphthalene</t>
        </is>
      </c>
      <c r="C701"/>
      <c r="D701" t="inlineStr">
        <is>
          <t>Measured</t>
        </is>
      </c>
      <c r="E701" t="inlineStr">
        <is>
          <t>Not coded</t>
        </is>
      </c>
      <c r="F701"/>
      <c r="G701"/>
      <c r="H701"/>
      <c r="I701"/>
      <c r="J701"/>
      <c r="K701"/>
      <c r="L701" t="inlineStr">
        <is>
          <t>Pimephales promelas</t>
        </is>
      </c>
      <c r="M701" t="inlineStr">
        <is>
          <t>Fathead Minnow</t>
        </is>
      </c>
      <c r="N701"/>
      <c r="O701" t="inlineStr">
        <is>
          <t>~</t>
        </is>
      </c>
      <c r="P701" t="n">
        <v>16.0</v>
      </c>
      <c r="Q701"/>
      <c r="R701"/>
      <c r="S701"/>
      <c r="T701"/>
      <c r="U701" t="inlineStr">
        <is>
          <t>Week(s)</t>
        </is>
      </c>
      <c r="V701" t="inlineStr">
        <is>
          <t>Flow-through</t>
        </is>
      </c>
      <c r="W701" t="inlineStr">
        <is>
          <t>Fresh water</t>
        </is>
      </c>
      <c r="X701" t="inlineStr">
        <is>
          <t>Lab</t>
        </is>
      </c>
      <c r="Y701" t="n">
        <v>6.0</v>
      </c>
      <c r="Z701" t="inlineStr">
        <is>
          <t>Active ingredient</t>
        </is>
      </c>
      <c r="AA701"/>
      <c r="AB701" t="n">
        <v>9.93</v>
      </c>
      <c r="AC701"/>
      <c r="AD701"/>
      <c r="AE701"/>
      <c r="AF701"/>
      <c r="AG701" t="inlineStr">
        <is>
          <t>AI mg/L</t>
        </is>
      </c>
      <c r="AH701"/>
      <c r="AI701"/>
      <c r="AJ701"/>
      <c r="AK701"/>
      <c r="AL701"/>
      <c r="AM701"/>
      <c r="AN701"/>
      <c r="AO701"/>
      <c r="AP701"/>
      <c r="AQ701"/>
      <c r="AR701"/>
      <c r="AS701"/>
      <c r="AT701"/>
      <c r="AU701"/>
      <c r="AV701"/>
      <c r="AW701"/>
      <c r="AX701" t="inlineStr">
        <is>
          <t>Mortality</t>
        </is>
      </c>
      <c r="AY701" t="inlineStr">
        <is>
          <t>Mortality</t>
        </is>
      </c>
      <c r="AZ701" t="inlineStr">
        <is>
          <t>LC50</t>
        </is>
      </c>
      <c r="BA701"/>
      <c r="BB701" t="n">
        <v>4.0</v>
      </c>
      <c r="BC701"/>
      <c r="BD701"/>
      <c r="BE701"/>
      <c r="BF701"/>
      <c r="BG701" t="inlineStr">
        <is>
          <t>Day(s)</t>
        </is>
      </c>
      <c r="BH701"/>
      <c r="BI701" t="inlineStr">
        <is>
          <t>DTXSID8020913</t>
        </is>
      </c>
      <c r="BJ701"/>
      <c r="BK701"/>
      <c r="BL701"/>
      <c r="BM701"/>
      <c r="BN701"/>
      <c r="BO701"/>
      <c r="BP701"/>
      <c r="BQ701"/>
      <c r="BR701"/>
      <c r="BS701"/>
      <c r="BT701" t="inlineStr">
        <is>
          <t>--</t>
        </is>
      </c>
      <c r="BU701"/>
      <c r="BV701"/>
      <c r="BW701"/>
      <c r="BX701"/>
      <c r="BY701"/>
      <c r="BZ701"/>
      <c r="CA701"/>
      <c r="CB701"/>
      <c r="CC701"/>
      <c r="CD701"/>
      <c r="CE701"/>
      <c r="CF701"/>
      <c r="CG701"/>
      <c r="CH701"/>
      <c r="CI701" t="inlineStr">
        <is>
          <t xml:space="preserve"> TIME/OTHER DURATION REPORTED//DNUM/6//DOSES/0.73/1.95/4.29/10.71/24.74 mg/L//</t>
        </is>
      </c>
      <c r="CJ701" t="inlineStr">
        <is>
          <t xml:space="preserve">   TIME/OTHER DURATION REPORTED//DNUM/6//DOSES/0.73/1.95/4.29/10.71/24.74 mg/L//</t>
        </is>
      </c>
      <c r="CK701" t="inlineStr">
        <is>
          <t>BioDynamics Inc.</t>
        </is>
      </c>
      <c r="CL701" t="n">
        <v>83918.0</v>
      </c>
      <c r="CM701" t="inlineStr">
        <is>
          <t>A Flow-Through Acute Fish Toxicity Test of Naphthalene</t>
        </is>
      </c>
      <c r="CN701" t="inlineStr">
        <is>
          <t>EPA/OTS Doc.#86-870000910:26 p.</t>
        </is>
      </c>
      <c r="CO701" t="n">
        <v>1987.0</v>
      </c>
      <c r="CP701" t="inlineStr">
        <is>
          <t>BioDynamics Inc. (1987). A Flow-Through Acute Fish Toxicity Test of Naphthalene. EPA/OTS Doc.#86-870000910, 26 p. ECOREF#:83918</t>
        </is>
      </c>
    </row>
    <row r="702">
      <c r="A702" t="n">
        <v>91203.0</v>
      </c>
      <c r="B702" t="inlineStr">
        <is>
          <t>Naphthalene</t>
        </is>
      </c>
      <c r="C702"/>
      <c r="D702" t="inlineStr">
        <is>
          <t>Measured</t>
        </is>
      </c>
      <c r="E702" t="inlineStr">
        <is>
          <t>Not coded</t>
        </is>
      </c>
      <c r="F702"/>
      <c r="G702" t="n">
        <v>98.0</v>
      </c>
      <c r="H702"/>
      <c r="I702"/>
      <c r="J702"/>
      <c r="K702"/>
      <c r="L702" t="inlineStr">
        <is>
          <t>Pimephales promelas</t>
        </is>
      </c>
      <c r="M702" t="inlineStr">
        <is>
          <t>Fathead Minnow</t>
        </is>
      </c>
      <c r="N702"/>
      <c r="O702"/>
      <c r="P702"/>
      <c r="Q702"/>
      <c r="R702" t="n">
        <v>31.0</v>
      </c>
      <c r="S702"/>
      <c r="T702" t="n">
        <v>35.0</v>
      </c>
      <c r="U702" t="inlineStr">
        <is>
          <t>Day(s)</t>
        </is>
      </c>
      <c r="V702" t="inlineStr">
        <is>
          <t>Flow-through</t>
        </is>
      </c>
      <c r="W702" t="inlineStr">
        <is>
          <t>Fresh water</t>
        </is>
      </c>
      <c r="X702" t="inlineStr">
        <is>
          <t>Lab</t>
        </is>
      </c>
      <c r="Y702"/>
      <c r="Z702" t="inlineStr">
        <is>
          <t>Active ingredient</t>
        </is>
      </c>
      <c r="AA702"/>
      <c r="AB702" t="n">
        <v>6.08</v>
      </c>
      <c r="AC702"/>
      <c r="AD702" t="n">
        <v>5.74</v>
      </c>
      <c r="AE702"/>
      <c r="AF702" t="n">
        <v>6.44</v>
      </c>
      <c r="AG702" t="inlineStr">
        <is>
          <t>AI mg/L</t>
        </is>
      </c>
      <c r="AH702"/>
      <c r="AI702"/>
      <c r="AJ702"/>
      <c r="AK702"/>
      <c r="AL702"/>
      <c r="AM702"/>
      <c r="AN702"/>
      <c r="AO702"/>
      <c r="AP702"/>
      <c r="AQ702"/>
      <c r="AR702"/>
      <c r="AS702"/>
      <c r="AT702"/>
      <c r="AU702"/>
      <c r="AV702"/>
      <c r="AW702"/>
      <c r="AX702" t="inlineStr">
        <is>
          <t>Mortality</t>
        </is>
      </c>
      <c r="AY702" t="inlineStr">
        <is>
          <t>Mortality</t>
        </is>
      </c>
      <c r="AZ702" t="inlineStr">
        <is>
          <t>LC50</t>
        </is>
      </c>
      <c r="BA702"/>
      <c r="BB702" t="n">
        <v>4.0</v>
      </c>
      <c r="BC702"/>
      <c r="BD702"/>
      <c r="BE702"/>
      <c r="BF702"/>
      <c r="BG702" t="inlineStr">
        <is>
          <t>Day(s)</t>
        </is>
      </c>
      <c r="BH702" t="inlineStr">
        <is>
          <t>Pure</t>
        </is>
      </c>
      <c r="BI702" t="inlineStr">
        <is>
          <t>DTXSID8020913</t>
        </is>
      </c>
      <c r="BJ702" t="inlineStr">
        <is>
          <t>10.1016/0143-1471(84)90081-3</t>
        </is>
      </c>
      <c r="BK702"/>
      <c r="BL702"/>
      <c r="BM702"/>
      <c r="BN702"/>
      <c r="BO702"/>
      <c r="BP702"/>
      <c r="BQ702"/>
      <c r="BR702"/>
      <c r="BS702"/>
      <c r="BT702" t="inlineStr">
        <is>
          <t>--</t>
        </is>
      </c>
      <c r="BU702"/>
      <c r="BV702"/>
      <c r="BW702"/>
      <c r="BX702"/>
      <c r="BY702"/>
      <c r="BZ702"/>
      <c r="CA702"/>
      <c r="CB702"/>
      <c r="CC702"/>
      <c r="CD702"/>
      <c r="CE702"/>
      <c r="CF702"/>
      <c r="CG702"/>
      <c r="CH702"/>
      <c r="CI702" t="inlineStr">
        <is>
          <t xml:space="preserve"> NOT FED//LAKE SUPERIOR WATER// </t>
        </is>
      </c>
      <c r="CJ702" t="inlineStr">
        <is>
          <t xml:space="preserve">   NOT FED//LAKE SUPERIOR WATER// </t>
        </is>
      </c>
      <c r="CK702" t="inlineStr">
        <is>
          <t>Holcombe,G.W., G.L. Phipps, M.L. Knuth, and T. Felhaber</t>
        </is>
      </c>
      <c r="CL702" t="n">
        <v>10954.0</v>
      </c>
      <c r="CM702" t="inlineStr">
        <is>
          <t>The Acute Toxicity of Selected Substituted Phenols, Benzenes and Benzoic Acid Esters to Fathead Minnows Pimephales promelas</t>
        </is>
      </c>
      <c r="CN702" t="inlineStr">
        <is>
          <t>Environ. Pollut. A.35(4): 367-381</t>
        </is>
      </c>
      <c r="CO702" t="n">
        <v>1984.0</v>
      </c>
      <c r="CP702" t="inlineStr">
        <is>
          <t>Holcombe,G.W., G.L. Phipps, M.L. Knuth, and T. Felhaber (1984). The Acute Toxicity of Selected Substituted Phenols, Benzenes and Benzoic Acid Esters to Fathead Minnows Pimephales promelas. Environ. Pollut. A., 35, (4), 367-381. doi:10.1016/0143-1471(84)90081-3. ECOREF#:10954</t>
        </is>
      </c>
    </row>
    <row r="703">
      <c r="A703" t="n">
        <v>91203.0</v>
      </c>
      <c r="B703" t="inlineStr">
        <is>
          <t>Naphthalene</t>
        </is>
      </c>
      <c r="C703"/>
      <c r="D703" t="inlineStr">
        <is>
          <t>Unmeasured</t>
        </is>
      </c>
      <c r="E703" t="inlineStr">
        <is>
          <t>Not coded</t>
        </is>
      </c>
      <c r="F703"/>
      <c r="G703"/>
      <c r="H703"/>
      <c r="I703"/>
      <c r="J703"/>
      <c r="K703"/>
      <c r="L703" t="inlineStr">
        <is>
          <t>Pimephales promelas</t>
        </is>
      </c>
      <c r="M703" t="inlineStr">
        <is>
          <t>Fathead Minnow</t>
        </is>
      </c>
      <c r="N703"/>
      <c r="O703"/>
      <c r="P703"/>
      <c r="Q703"/>
      <c r="R703"/>
      <c r="S703"/>
      <c r="T703"/>
      <c r="U703"/>
      <c r="V703" t="inlineStr">
        <is>
          <t>Flow-through</t>
        </is>
      </c>
      <c r="W703" t="inlineStr">
        <is>
          <t>Fresh water</t>
        </is>
      </c>
      <c r="X703" t="inlineStr">
        <is>
          <t>Lab</t>
        </is>
      </c>
      <c r="Y703"/>
      <c r="Z703" t="inlineStr">
        <is>
          <t>Formulation</t>
        </is>
      </c>
      <c r="AA703"/>
      <c r="AB703" t="n">
        <v>4.9</v>
      </c>
      <c r="AC703"/>
      <c r="AD703"/>
      <c r="AE703"/>
      <c r="AF703"/>
      <c r="AG703" t="inlineStr">
        <is>
          <t>AI mg/L</t>
        </is>
      </c>
      <c r="AH703"/>
      <c r="AI703"/>
      <c r="AJ703"/>
      <c r="AK703"/>
      <c r="AL703"/>
      <c r="AM703"/>
      <c r="AN703"/>
      <c r="AO703"/>
      <c r="AP703"/>
      <c r="AQ703"/>
      <c r="AR703"/>
      <c r="AS703"/>
      <c r="AT703"/>
      <c r="AU703"/>
      <c r="AV703"/>
      <c r="AW703"/>
      <c r="AX703" t="inlineStr">
        <is>
          <t>Mortality</t>
        </is>
      </c>
      <c r="AY703" t="inlineStr">
        <is>
          <t>Mortality</t>
        </is>
      </c>
      <c r="AZ703" t="inlineStr">
        <is>
          <t>LC50</t>
        </is>
      </c>
      <c r="BA703"/>
      <c r="BB703" t="n">
        <v>4.0</v>
      </c>
      <c r="BC703"/>
      <c r="BD703"/>
      <c r="BE703"/>
      <c r="BF703"/>
      <c r="BG703" t="inlineStr">
        <is>
          <t>Day(s)</t>
        </is>
      </c>
      <c r="BH703"/>
      <c r="BI703" t="inlineStr">
        <is>
          <t>DTXSID8020913</t>
        </is>
      </c>
      <c r="BJ703"/>
      <c r="BK703"/>
      <c r="BL703"/>
      <c r="BM703"/>
      <c r="BN703"/>
      <c r="BO703"/>
      <c r="BP703"/>
      <c r="BQ703"/>
      <c r="BR703"/>
      <c r="BS703"/>
      <c r="BT703" t="inlineStr">
        <is>
          <t>--</t>
        </is>
      </c>
      <c r="BU703"/>
      <c r="BV703"/>
      <c r="BW703"/>
      <c r="BX703"/>
      <c r="BY703"/>
      <c r="BZ703"/>
      <c r="CA703"/>
      <c r="CB703"/>
      <c r="CC703"/>
      <c r="CD703"/>
      <c r="CE703"/>
      <c r="CF703"/>
      <c r="CG703"/>
      <c r="CH703"/>
      <c r="CI703"/>
      <c r="CJ703"/>
      <c r="CK703" t="inlineStr">
        <is>
          <t>Bergman,H.L., and A.D. Anderson</t>
        </is>
      </c>
      <c r="CL703" t="n">
        <v>59196.0</v>
      </c>
      <c r="CM703" t="inlineStr">
        <is>
          <t>Effects of Aqueous Effluents from In Situ Fossil Fuel Processing Technologies on Aquatic Systems</t>
        </is>
      </c>
      <c r="CN703" t="inlineStr">
        <is>
          <t>Contract No.EY-77-C-04-3913, University of Wyoming, Laramie, WY:73 p.</t>
        </is>
      </c>
      <c r="CO703" t="n">
        <v>1977.0</v>
      </c>
      <c r="CP703" t="inlineStr">
        <is>
          <t>Bergman,H.L., and A.D. Anderson (1977). Effects of Aqueous Effluents from In Situ Fossil Fuel Processing Technologies on Aquatic Systems. Contract No.EY-77-C-04-3913, University of Wyoming, Laramie, WY, 73 p. ECOREF#:59196</t>
        </is>
      </c>
    </row>
    <row r="704">
      <c r="A704" t="n">
        <v>91203.0</v>
      </c>
      <c r="B704" t="inlineStr">
        <is>
          <t>Naphthalene</t>
        </is>
      </c>
      <c r="C704"/>
      <c r="D704" t="inlineStr">
        <is>
          <t>Measured</t>
        </is>
      </c>
      <c r="E704" t="inlineStr">
        <is>
          <t>Not coded</t>
        </is>
      </c>
      <c r="F704" t="inlineStr">
        <is>
          <t>&gt;=</t>
        </is>
      </c>
      <c r="G704" t="n">
        <v>95.0</v>
      </c>
      <c r="H704"/>
      <c r="I704"/>
      <c r="J704"/>
      <c r="K704"/>
      <c r="L704" t="inlineStr">
        <is>
          <t>Pimephales promelas</t>
        </is>
      </c>
      <c r="M704" t="inlineStr">
        <is>
          <t>Fathead Minnow</t>
        </is>
      </c>
      <c r="N704" t="inlineStr">
        <is>
          <t>Juvenile</t>
        </is>
      </c>
      <c r="O704"/>
      <c r="P704"/>
      <c r="Q704"/>
      <c r="R704" t="n">
        <v>26.0</v>
      </c>
      <c r="S704"/>
      <c r="T704" t="n">
        <v>34.0</v>
      </c>
      <c r="U704" t="inlineStr">
        <is>
          <t>Day(s)</t>
        </is>
      </c>
      <c r="V704" t="inlineStr">
        <is>
          <t>Flow-through</t>
        </is>
      </c>
      <c r="W704" t="inlineStr">
        <is>
          <t>Fresh water</t>
        </is>
      </c>
      <c r="X704" t="inlineStr">
        <is>
          <t>Lab</t>
        </is>
      </c>
      <c r="Y704"/>
      <c r="Z704" t="inlineStr">
        <is>
          <t>Active ingredient</t>
        </is>
      </c>
      <c r="AA704"/>
      <c r="AB704" t="n">
        <v>6.14</v>
      </c>
      <c r="AC704"/>
      <c r="AD704"/>
      <c r="AE704"/>
      <c r="AF704"/>
      <c r="AG704" t="inlineStr">
        <is>
          <t>AI mg/L</t>
        </is>
      </c>
      <c r="AH704"/>
      <c r="AI704"/>
      <c r="AJ704"/>
      <c r="AK704"/>
      <c r="AL704"/>
      <c r="AM704"/>
      <c r="AN704"/>
      <c r="AO704"/>
      <c r="AP704"/>
      <c r="AQ704"/>
      <c r="AR704"/>
      <c r="AS704"/>
      <c r="AT704"/>
      <c r="AU704"/>
      <c r="AV704"/>
      <c r="AW704"/>
      <c r="AX704" t="inlineStr">
        <is>
          <t>Mortality</t>
        </is>
      </c>
      <c r="AY704" t="inlineStr">
        <is>
          <t>Mortality</t>
        </is>
      </c>
      <c r="AZ704" t="inlineStr">
        <is>
          <t>LC50</t>
        </is>
      </c>
      <c r="BA704"/>
      <c r="BB704" t="n">
        <v>4.0</v>
      </c>
      <c r="BC704"/>
      <c r="BD704"/>
      <c r="BE704"/>
      <c r="BF704"/>
      <c r="BG704" t="inlineStr">
        <is>
          <t>Day(s)</t>
        </is>
      </c>
      <c r="BH704" t="inlineStr">
        <is>
          <t>Pure</t>
        </is>
      </c>
      <c r="BI704" t="inlineStr">
        <is>
          <t>DTXSID8020913</t>
        </is>
      </c>
      <c r="BJ704" t="inlineStr">
        <is>
          <t>10.1002/etc.5620140920</t>
        </is>
      </c>
      <c r="BK704"/>
      <c r="BL704"/>
      <c r="BM704"/>
      <c r="BN704"/>
      <c r="BO704"/>
      <c r="BP704"/>
      <c r="BQ704"/>
      <c r="BR704"/>
      <c r="BS704"/>
      <c r="BT704" t="inlineStr">
        <is>
          <t>--</t>
        </is>
      </c>
      <c r="BU704"/>
      <c r="BV704"/>
      <c r="BW704"/>
      <c r="BX704"/>
      <c r="BY704"/>
      <c r="BZ704"/>
      <c r="CA704"/>
      <c r="CB704"/>
      <c r="CC704"/>
      <c r="CD704"/>
      <c r="CE704"/>
      <c r="CF704"/>
      <c r="CG704"/>
      <c r="CH704"/>
      <c r="CI704"/>
      <c r="CJ704"/>
      <c r="CK704" t="inlineStr">
        <is>
          <t>Broderius,S.J., M.D. Kahl, and M.D. Hoglund</t>
        </is>
      </c>
      <c r="CL704" t="n">
        <v>15031.0</v>
      </c>
      <c r="CM704" t="inlineStr">
        <is>
          <t>Use of Joint Toxic Response to Define the Primary Mode of Toxic Action for Diverse Industrial Organic Chemicals</t>
        </is>
      </c>
      <c r="CN704" t="inlineStr">
        <is>
          <t>Environ. Toxicol. Chem.14(9): 1591-1605</t>
        </is>
      </c>
      <c r="CO704" t="n">
        <v>1995.0</v>
      </c>
      <c r="CP704" t="inlineStr">
        <is>
          <t>Broderius,S.J., M.D. Kahl, and M.D. Hoglund (1995). Use of Joint Toxic Response to Define the Primary Mode of Toxic Action for Diverse Industrial Organic Chemicals. Environ. Toxicol. Chem., 14, (9), 1591-1605. doi:10.1002/etc.5620140920. ECOREF#:15031</t>
        </is>
      </c>
    </row>
    <row r="705">
      <c r="A705" t="n">
        <v>91203.0</v>
      </c>
      <c r="B705" t="inlineStr">
        <is>
          <t>Naphthalene</t>
        </is>
      </c>
      <c r="C705"/>
      <c r="D705" t="inlineStr">
        <is>
          <t>Measured</t>
        </is>
      </c>
      <c r="E705" t="inlineStr">
        <is>
          <t>Not reported</t>
        </is>
      </c>
      <c r="F705"/>
      <c r="G705" t="n">
        <v>98.0</v>
      </c>
      <c r="H705"/>
      <c r="I705"/>
      <c r="J705"/>
      <c r="K705"/>
      <c r="L705" t="inlineStr">
        <is>
          <t>Pimephales promelas</t>
        </is>
      </c>
      <c r="M705" t="inlineStr">
        <is>
          <t>Fathead Minnow</t>
        </is>
      </c>
      <c r="N705"/>
      <c r="O705"/>
      <c r="P705" t="n">
        <v>34.0</v>
      </c>
      <c r="Q705"/>
      <c r="R705"/>
      <c r="S705"/>
      <c r="T705"/>
      <c r="U705" t="inlineStr">
        <is>
          <t>Day(s)</t>
        </is>
      </c>
      <c r="V705" t="inlineStr">
        <is>
          <t>Flow-through</t>
        </is>
      </c>
      <c r="W705" t="inlineStr">
        <is>
          <t>Fresh water</t>
        </is>
      </c>
      <c r="X705" t="inlineStr">
        <is>
          <t>Lab</t>
        </is>
      </c>
      <c r="Y705"/>
      <c r="Z705" t="inlineStr">
        <is>
          <t>Active ingredient</t>
        </is>
      </c>
      <c r="AA705"/>
      <c r="AB705" t="n">
        <v>6.14</v>
      </c>
      <c r="AC705"/>
      <c r="AD705" t="n">
        <v>5.79</v>
      </c>
      <c r="AE705"/>
      <c r="AF705" t="n">
        <v>6.5</v>
      </c>
      <c r="AG705" t="inlineStr">
        <is>
          <t>AI mg/L</t>
        </is>
      </c>
      <c r="AH705"/>
      <c r="AI705"/>
      <c r="AJ705"/>
      <c r="AK705"/>
      <c r="AL705"/>
      <c r="AM705"/>
      <c r="AN705"/>
      <c r="AO705"/>
      <c r="AP705"/>
      <c r="AQ705"/>
      <c r="AR705"/>
      <c r="AS705"/>
      <c r="AT705"/>
      <c r="AU705"/>
      <c r="AV705"/>
      <c r="AW705"/>
      <c r="AX705" t="inlineStr">
        <is>
          <t>Mortality</t>
        </is>
      </c>
      <c r="AY705" t="inlineStr">
        <is>
          <t>Mortality</t>
        </is>
      </c>
      <c r="AZ705" t="inlineStr">
        <is>
          <t>LC50</t>
        </is>
      </c>
      <c r="BA705"/>
      <c r="BB705" t="n">
        <v>4.0</v>
      </c>
      <c r="BC705"/>
      <c r="BD705"/>
      <c r="BE705"/>
      <c r="BF705"/>
      <c r="BG705" t="inlineStr">
        <is>
          <t>Day(s)</t>
        </is>
      </c>
      <c r="BH705"/>
      <c r="BI705" t="inlineStr">
        <is>
          <t>DTXSID8020913</t>
        </is>
      </c>
      <c r="BJ705"/>
      <c r="BK705"/>
      <c r="BL705" t="inlineStr">
        <is>
          <t>Acute</t>
        </is>
      </c>
      <c r="BM705"/>
      <c r="BN705"/>
      <c r="BO705"/>
      <c r="BP705"/>
      <c r="BQ705"/>
      <c r="BR705"/>
      <c r="BS705"/>
      <c r="BT705" t="inlineStr">
        <is>
          <t>--</t>
        </is>
      </c>
      <c r="BU705"/>
      <c r="BV705"/>
      <c r="BW705"/>
      <c r="BX705"/>
      <c r="BY705"/>
      <c r="BZ705"/>
      <c r="CA705"/>
      <c r="CB705"/>
      <c r="CC705"/>
      <c r="CD705"/>
      <c r="CE705"/>
      <c r="CF705"/>
      <c r="CG705"/>
      <c r="CH705"/>
      <c r="CI705"/>
      <c r="CJ705" t="inlineStr">
        <is>
          <t xml:space="preserve">SOURCE/US EPA ENVIRONMENTAL RESEARCH LABORATORY DULUTH AND THE UNIVERSITY OF WISCONSIN SUPERIOR//MEDIA/FILTERED LAKE SUPERIOR WATER OR DECHLORINATED CITY OF SUPERIOR WISCONSIN WATER//   </t>
        </is>
      </c>
      <c r="CK705" t="inlineStr">
        <is>
          <t>Geiger,D.L., C.E. Northcott, D.J. Call, and L.T. Brooke</t>
        </is>
      </c>
      <c r="CL705" t="n">
        <v>12447.0</v>
      </c>
      <c r="CM705" t="inlineStr">
        <is>
          <t>Acute Toxicities of Organic Chemicals to Fathead Minnows (Pimephales promelas), Volume II</t>
        </is>
      </c>
      <c r="CN705" t="inlineStr">
        <is>
          <t>Center for Lake Superior Environmental Studies, University of Wisconsin, Superior, WI:326 p.</t>
        </is>
      </c>
      <c r="CO705" t="n">
        <v>1985.0</v>
      </c>
      <c r="CP705" t="inlineStr">
        <is>
          <t>Geiger,D.L., C.E. Northcott, D.J. Call, and L.T. Brooke (1985). Acute Toxicities of Organic Chemicals to Fathead Minnows (Pimephales promelas), Volume II. Center for Lake Superior Environmental Studies, University of Wisconsin, Superior, WI, 326 p. ECOREF#:12447</t>
        </is>
      </c>
    </row>
    <row r="706">
      <c r="A706" t="n">
        <v>91225.0</v>
      </c>
      <c r="B706" t="inlineStr">
        <is>
          <t>Quinoline</t>
        </is>
      </c>
      <c r="C706"/>
      <c r="D706" t="inlineStr">
        <is>
          <t>Unmeasured</t>
        </is>
      </c>
      <c r="E706" t="inlineStr">
        <is>
          <t>Not coded</t>
        </is>
      </c>
      <c r="F706"/>
      <c r="G706"/>
      <c r="H706"/>
      <c r="I706"/>
      <c r="J706"/>
      <c r="K706"/>
      <c r="L706" t="inlineStr">
        <is>
          <t>Pimephales promelas</t>
        </is>
      </c>
      <c r="M706" t="inlineStr">
        <is>
          <t>Fathead Minnow</t>
        </is>
      </c>
      <c r="N706" t="inlineStr">
        <is>
          <t>Juvenile</t>
        </is>
      </c>
      <c r="O706"/>
      <c r="P706"/>
      <c r="Q706"/>
      <c r="R706" t="n">
        <v>4.0</v>
      </c>
      <c r="S706"/>
      <c r="T706" t="n">
        <v>8.0</v>
      </c>
      <c r="U706" t="inlineStr">
        <is>
          <t>Week(s)</t>
        </is>
      </c>
      <c r="V706" t="inlineStr">
        <is>
          <t>Static</t>
        </is>
      </c>
      <c r="W706" t="inlineStr">
        <is>
          <t>Fresh water</t>
        </is>
      </c>
      <c r="X706" t="inlineStr">
        <is>
          <t>Lab</t>
        </is>
      </c>
      <c r="Y706"/>
      <c r="Z706" t="inlineStr">
        <is>
          <t>Formulation</t>
        </is>
      </c>
      <c r="AA706"/>
      <c r="AB706" t="n">
        <v>46.0</v>
      </c>
      <c r="AC706"/>
      <c r="AD706"/>
      <c r="AE706"/>
      <c r="AF706"/>
      <c r="AG706" t="inlineStr">
        <is>
          <t>AI mg/L</t>
        </is>
      </c>
      <c r="AH706"/>
      <c r="AI706"/>
      <c r="AJ706"/>
      <c r="AK706"/>
      <c r="AL706"/>
      <c r="AM706"/>
      <c r="AN706"/>
      <c r="AO706"/>
      <c r="AP706"/>
      <c r="AQ706"/>
      <c r="AR706"/>
      <c r="AS706"/>
      <c r="AT706"/>
      <c r="AU706"/>
      <c r="AV706"/>
      <c r="AW706"/>
      <c r="AX706" t="inlineStr">
        <is>
          <t>Mortality</t>
        </is>
      </c>
      <c r="AY706" t="inlineStr">
        <is>
          <t>Mortality</t>
        </is>
      </c>
      <c r="AZ706" t="inlineStr">
        <is>
          <t>LC50</t>
        </is>
      </c>
      <c r="BA706"/>
      <c r="BB706" t="n">
        <v>4.0</v>
      </c>
      <c r="BC706"/>
      <c r="BD706"/>
      <c r="BE706"/>
      <c r="BF706"/>
      <c r="BG706" t="inlineStr">
        <is>
          <t>Day(s)</t>
        </is>
      </c>
      <c r="BH706"/>
      <c r="BI706" t="inlineStr">
        <is>
          <t>DTXSID1021798</t>
        </is>
      </c>
      <c r="BJ706"/>
      <c r="BK706"/>
      <c r="BL706"/>
      <c r="BM706"/>
      <c r="BN706"/>
      <c r="BO706"/>
      <c r="BP706"/>
      <c r="BQ706"/>
      <c r="BR706"/>
      <c r="BS706"/>
      <c r="BT706" t="inlineStr">
        <is>
          <t>--</t>
        </is>
      </c>
      <c r="BU706"/>
      <c r="BV706"/>
      <c r="BW706"/>
      <c r="BX706"/>
      <c r="BY706"/>
      <c r="BZ706"/>
      <c r="CA706"/>
      <c r="CB706"/>
      <c r="CC706"/>
      <c r="CD706"/>
      <c r="CE706"/>
      <c r="CF706"/>
      <c r="CG706"/>
      <c r="CH706"/>
      <c r="CI706"/>
      <c r="CJ706"/>
      <c r="CK706" t="inlineStr">
        <is>
          <t>Mattson,V.R., J.W. Arthur, and C.T. Walbridge</t>
        </is>
      </c>
      <c r="CL706" t="n">
        <v>719.0</v>
      </c>
      <c r="CM706" t="inlineStr">
        <is>
          <t>Acute Toxicity of Selected Organic Compounds to Fathead Minnows</t>
        </is>
      </c>
      <c r="CN706" t="inlineStr">
        <is>
          <t>EPA-600/3-76-097, U.S.EPA, Duluth, MN:12 p.</t>
        </is>
      </c>
      <c r="CO706" t="n">
        <v>1976.0</v>
      </c>
      <c r="CP706" t="inlineStr">
        <is>
          <t>Mattson,V.R., J.W. Arthur, and C.T. Walbridge (1976). Acute Toxicity of Selected Organic Compounds to Fathead Minnows. EPA-600/3-76-097, U.S.EPA, Duluth, MN, 12 p. ECOREF#:719</t>
        </is>
      </c>
    </row>
    <row r="707">
      <c r="A707" t="n">
        <v>91225.0</v>
      </c>
      <c r="B707" t="inlineStr">
        <is>
          <t>Quinoline</t>
        </is>
      </c>
      <c r="C707"/>
      <c r="D707" t="inlineStr">
        <is>
          <t>Measured</t>
        </is>
      </c>
      <c r="E707" t="inlineStr">
        <is>
          <t>Not coded</t>
        </is>
      </c>
      <c r="F707"/>
      <c r="G707"/>
      <c r="H707"/>
      <c r="I707"/>
      <c r="J707"/>
      <c r="K707"/>
      <c r="L707" t="inlineStr">
        <is>
          <t>Pimephales promelas</t>
        </is>
      </c>
      <c r="M707" t="inlineStr">
        <is>
          <t>Fathead Minnow</t>
        </is>
      </c>
      <c r="N707" t="inlineStr">
        <is>
          <t>Juvenile</t>
        </is>
      </c>
      <c r="O707"/>
      <c r="P707"/>
      <c r="Q707"/>
      <c r="R707" t="n">
        <v>1.0</v>
      </c>
      <c r="S707"/>
      <c r="T707" t="n">
        <v>2.0</v>
      </c>
      <c r="U707" t="inlineStr">
        <is>
          <t>Month(s)</t>
        </is>
      </c>
      <c r="V707" t="inlineStr">
        <is>
          <t>Static</t>
        </is>
      </c>
      <c r="W707" t="inlineStr">
        <is>
          <t>Fresh water</t>
        </is>
      </c>
      <c r="X707" t="inlineStr">
        <is>
          <t>Lab</t>
        </is>
      </c>
      <c r="Y707"/>
      <c r="Z707" t="inlineStr">
        <is>
          <t>Active ingredient</t>
        </is>
      </c>
      <c r="AA707"/>
      <c r="AB707" t="n">
        <v>0.44</v>
      </c>
      <c r="AC707"/>
      <c r="AD707" t="n">
        <v>0.12</v>
      </c>
      <c r="AE707"/>
      <c r="AF707" t="n">
        <v>1.32</v>
      </c>
      <c r="AG707" t="inlineStr">
        <is>
          <t>AI mg/L</t>
        </is>
      </c>
      <c r="AH707"/>
      <c r="AI707"/>
      <c r="AJ707"/>
      <c r="AK707"/>
      <c r="AL707"/>
      <c r="AM707"/>
      <c r="AN707"/>
      <c r="AO707"/>
      <c r="AP707"/>
      <c r="AQ707"/>
      <c r="AR707"/>
      <c r="AS707"/>
      <c r="AT707"/>
      <c r="AU707"/>
      <c r="AV707"/>
      <c r="AW707"/>
      <c r="AX707" t="inlineStr">
        <is>
          <t>Mortality</t>
        </is>
      </c>
      <c r="AY707" t="inlineStr">
        <is>
          <t>Mortality</t>
        </is>
      </c>
      <c r="AZ707" t="inlineStr">
        <is>
          <t>LC50</t>
        </is>
      </c>
      <c r="BA707"/>
      <c r="BB707" t="n">
        <v>4.0</v>
      </c>
      <c r="BC707"/>
      <c r="BD707"/>
      <c r="BE707"/>
      <c r="BF707"/>
      <c r="BG707" t="inlineStr">
        <is>
          <t>Day(s)</t>
        </is>
      </c>
      <c r="BH707"/>
      <c r="BI707" t="inlineStr">
        <is>
          <t>DTXSID1021798</t>
        </is>
      </c>
      <c r="BJ707" t="inlineStr">
        <is>
          <t>10.1577/1548-8659(1984)113&lt;74:CATTAO&gt;2.0.CO;2</t>
        </is>
      </c>
      <c r="BK707"/>
      <c r="BL707"/>
      <c r="BM707"/>
      <c r="BN707"/>
      <c r="BO707"/>
      <c r="BP707"/>
      <c r="BQ707"/>
      <c r="BR707"/>
      <c r="BS707"/>
      <c r="BT707" t="inlineStr">
        <is>
          <t>--</t>
        </is>
      </c>
      <c r="BU707"/>
      <c r="BV707"/>
      <c r="BW707"/>
      <c r="BX707"/>
      <c r="BY707"/>
      <c r="BZ707"/>
      <c r="CA707"/>
      <c r="CB707"/>
      <c r="CC707"/>
      <c r="CD707"/>
      <c r="CE707"/>
      <c r="CF707"/>
      <c r="CG707"/>
      <c r="CH707"/>
      <c r="CI707" t="inlineStr">
        <is>
          <t xml:space="preserve"> CONC/FINAL CONC 65-90 % OF INIT CONC//</t>
        </is>
      </c>
      <c r="CJ707" t="inlineStr">
        <is>
          <t xml:space="preserve">   CONC/FINAL CONC 65-90 % OF INIT CONC//</t>
        </is>
      </c>
      <c r="CK707" t="inlineStr">
        <is>
          <t>Millemann,R.E., W.J. Birge, J.A. Black, R.M. Cushman, K.L. Daniels, P.J. Franco, J.M. Giddings, J.F. McCarthy, and A.J.</t>
        </is>
      </c>
      <c r="CL707" t="n">
        <v>11725.0</v>
      </c>
      <c r="CM707" t="inlineStr">
        <is>
          <t>Comparative Acute Toxicity to Aquatic Organisms of Components of Coal-Derived Synthetic Fuels</t>
        </is>
      </c>
      <c r="CN707" t="inlineStr">
        <is>
          <t>Trans. Am. Fish. Soc.113(1): 74-85</t>
        </is>
      </c>
      <c r="CO707" t="n">
        <v>1984.0</v>
      </c>
      <c r="CP707" t="inlineStr">
        <is>
          <t>Millemann,R.E., W.J. Birge, J.A. Black, R.M. Cushman, K.L. Daniels, P.J. Franco, J.M. Giddings, J.F. McCarthy, and A.J. (1984). Comparative Acute Toxicity to Aquatic Organisms of Components of Coal-Derived Synthetic Fuels. Trans. Am. Fish. Soc., 113, (1), 74-85. doi:10.1577/1548-8659(1984)113&lt;74:CATTAO&gt;2.0.CO;2. ECOREF#:11725</t>
        </is>
      </c>
    </row>
    <row r="708">
      <c r="A708" t="n">
        <v>91225.0</v>
      </c>
      <c r="B708" t="inlineStr">
        <is>
          <t>Quinoline</t>
        </is>
      </c>
      <c r="C708"/>
      <c r="D708" t="inlineStr">
        <is>
          <t>Measured</t>
        </is>
      </c>
      <c r="E708" t="inlineStr">
        <is>
          <t>Not coded</t>
        </is>
      </c>
      <c r="F708"/>
      <c r="G708" t="n">
        <v>99.0</v>
      </c>
      <c r="H708"/>
      <c r="I708"/>
      <c r="J708"/>
      <c r="K708"/>
      <c r="L708" t="inlineStr">
        <is>
          <t>Pimephales promelas</t>
        </is>
      </c>
      <c r="M708" t="inlineStr">
        <is>
          <t>Fathead Minnow</t>
        </is>
      </c>
      <c r="N708"/>
      <c r="O708"/>
      <c r="P708"/>
      <c r="Q708"/>
      <c r="R708" t="n">
        <v>29.0</v>
      </c>
      <c r="S708"/>
      <c r="T708" t="n">
        <v>31.0</v>
      </c>
      <c r="U708" t="inlineStr">
        <is>
          <t>Day(s)</t>
        </is>
      </c>
      <c r="V708" t="inlineStr">
        <is>
          <t>Flow-through</t>
        </is>
      </c>
      <c r="W708" t="inlineStr">
        <is>
          <t>Fresh water</t>
        </is>
      </c>
      <c r="X708" t="inlineStr">
        <is>
          <t>Lab</t>
        </is>
      </c>
      <c r="Y708"/>
      <c r="Z708" t="inlineStr">
        <is>
          <t>Active ingredient</t>
        </is>
      </c>
      <c r="AA708"/>
      <c r="AB708" t="n">
        <v>77.8</v>
      </c>
      <c r="AC708"/>
      <c r="AD708"/>
      <c r="AE708"/>
      <c r="AF708"/>
      <c r="AG708" t="inlineStr">
        <is>
          <t>AI mg/L</t>
        </is>
      </c>
      <c r="AH708"/>
      <c r="AI708"/>
      <c r="AJ708"/>
      <c r="AK708"/>
      <c r="AL708"/>
      <c r="AM708"/>
      <c r="AN708"/>
      <c r="AO708"/>
      <c r="AP708"/>
      <c r="AQ708"/>
      <c r="AR708"/>
      <c r="AS708"/>
      <c r="AT708"/>
      <c r="AU708"/>
      <c r="AV708"/>
      <c r="AW708"/>
      <c r="AX708" t="inlineStr">
        <is>
          <t>Mortality</t>
        </is>
      </c>
      <c r="AY708" t="inlineStr">
        <is>
          <t>Mortality</t>
        </is>
      </c>
      <c r="AZ708" t="inlineStr">
        <is>
          <t>LC50</t>
        </is>
      </c>
      <c r="BA708"/>
      <c r="BB708" t="n">
        <v>4.0</v>
      </c>
      <c r="BC708"/>
      <c r="BD708"/>
      <c r="BE708"/>
      <c r="BF708"/>
      <c r="BG708" t="inlineStr">
        <is>
          <t>Day(s)</t>
        </is>
      </c>
      <c r="BH708" t="inlineStr">
        <is>
          <t>Pure</t>
        </is>
      </c>
      <c r="BI708" t="inlineStr">
        <is>
          <t>DTXSID1021798</t>
        </is>
      </c>
      <c r="BJ708"/>
      <c r="BK708"/>
      <c r="BL708"/>
      <c r="BM708"/>
      <c r="BN708"/>
      <c r="BO708"/>
      <c r="BP708"/>
      <c r="BQ708"/>
      <c r="BR708"/>
      <c r="BS708"/>
      <c r="BT708" t="inlineStr">
        <is>
          <t>--</t>
        </is>
      </c>
      <c r="BU708"/>
      <c r="BV708"/>
      <c r="BW708"/>
      <c r="BX708"/>
      <c r="BY708"/>
      <c r="BZ708"/>
      <c r="CA708"/>
      <c r="CB708"/>
      <c r="CC708"/>
      <c r="CD708"/>
      <c r="CE708"/>
      <c r="CF708"/>
      <c r="CG708"/>
      <c r="CH708"/>
      <c r="CI708"/>
      <c r="CJ708"/>
      <c r="CK708" t="inlineStr">
        <is>
          <t>Geiger,D.L., L.T. Brooke, and D.J. Call</t>
        </is>
      </c>
      <c r="CL708" t="n">
        <v>3217.0</v>
      </c>
      <c r="CM708" t="inlineStr">
        <is>
          <t>Acute Toxicities of Organic Chemicals to Fathead Minnows (Pimephales promelas), Volume V</t>
        </is>
      </c>
      <c r="CN708" t="inlineStr">
        <is>
          <t>Center for Lake Superior Environmental Studies, University of Wisconsin, Superior, WI:332 p.</t>
        </is>
      </c>
      <c r="CO708" t="n">
        <v>1990.0</v>
      </c>
      <c r="CP708" t="inlineStr">
        <is>
          <t>Geiger,D.L., L.T. Brooke, and D.J. Call (1990). Acute Toxicities of Organic Chemicals to Fathead Minnows (Pimephales promelas), Volume V. Center for Lake Superior Environmental Studies, University of Wisconsin, Superior, WI, 332 p. ECOREF#:3217</t>
        </is>
      </c>
    </row>
    <row r="709">
      <c r="A709" t="n">
        <v>91236.0</v>
      </c>
      <c r="B709" t="inlineStr">
        <is>
          <t>1-Methoxy-2-nitrobenzene</t>
        </is>
      </c>
      <c r="C709"/>
      <c r="D709" t="inlineStr">
        <is>
          <t>Measured</t>
        </is>
      </c>
      <c r="E709" t="inlineStr">
        <is>
          <t>Not coded</t>
        </is>
      </c>
      <c r="F709"/>
      <c r="G709"/>
      <c r="H709"/>
      <c r="I709"/>
      <c r="J709"/>
      <c r="K709"/>
      <c r="L709" t="inlineStr">
        <is>
          <t>Pimephales promelas</t>
        </is>
      </c>
      <c r="M709" t="inlineStr">
        <is>
          <t>Fathead Minnow</t>
        </is>
      </c>
      <c r="N709"/>
      <c r="O709"/>
      <c r="P709"/>
      <c r="Q709"/>
      <c r="R709"/>
      <c r="S709"/>
      <c r="T709"/>
      <c r="U709"/>
      <c r="V709" t="inlineStr">
        <is>
          <t>Static</t>
        </is>
      </c>
      <c r="W709" t="inlineStr">
        <is>
          <t>Fresh water</t>
        </is>
      </c>
      <c r="X709" t="inlineStr">
        <is>
          <t>Lab</t>
        </is>
      </c>
      <c r="Y709"/>
      <c r="Z709" t="inlineStr">
        <is>
          <t>Active ingredient</t>
        </is>
      </c>
      <c r="AA709"/>
      <c r="AB709" t="n">
        <v>168.8</v>
      </c>
      <c r="AC709"/>
      <c r="AD709" t="n">
        <v>115.9</v>
      </c>
      <c r="AE709"/>
      <c r="AF709" t="n">
        <v>245.7</v>
      </c>
      <c r="AG709" t="inlineStr">
        <is>
          <t>AI mg/L</t>
        </is>
      </c>
      <c r="AH709"/>
      <c r="AI709"/>
      <c r="AJ709"/>
      <c r="AK709"/>
      <c r="AL709"/>
      <c r="AM709"/>
      <c r="AN709"/>
      <c r="AO709"/>
      <c r="AP709"/>
      <c r="AQ709"/>
      <c r="AR709"/>
      <c r="AS709"/>
      <c r="AT709"/>
      <c r="AU709"/>
      <c r="AV709"/>
      <c r="AW709"/>
      <c r="AX709" t="inlineStr">
        <is>
          <t>Mortality</t>
        </is>
      </c>
      <c r="AY709" t="inlineStr">
        <is>
          <t>Mortality</t>
        </is>
      </c>
      <c r="AZ709" t="inlineStr">
        <is>
          <t>LC50</t>
        </is>
      </c>
      <c r="BA709"/>
      <c r="BB709" t="n">
        <v>4.0</v>
      </c>
      <c r="BC709"/>
      <c r="BD709"/>
      <c r="BE709"/>
      <c r="BF709"/>
      <c r="BG709" t="inlineStr">
        <is>
          <t>Day(s)</t>
        </is>
      </c>
      <c r="BH709"/>
      <c r="BI709" t="inlineStr">
        <is>
          <t>DTXSID3020962</t>
        </is>
      </c>
      <c r="BJ709"/>
      <c r="BK709"/>
      <c r="BL709"/>
      <c r="BM709"/>
      <c r="BN709"/>
      <c r="BO709"/>
      <c r="BP709"/>
      <c r="BQ709"/>
      <c r="BR709"/>
      <c r="BS709"/>
      <c r="BT709" t="inlineStr">
        <is>
          <t>--</t>
        </is>
      </c>
      <c r="BU709"/>
      <c r="BV709"/>
      <c r="BW709"/>
      <c r="BX709"/>
      <c r="BY709"/>
      <c r="BZ709"/>
      <c r="CA709"/>
      <c r="CB709"/>
      <c r="CC709"/>
      <c r="CD709"/>
      <c r="CE709"/>
      <c r="CF709"/>
      <c r="CG709"/>
      <c r="CH709"/>
      <c r="CI709" t="inlineStr">
        <is>
          <t xml:space="preserve"> CONTR/FOLLOWED EPA STD METHODS// CONC/NOMINAL CONC 216100 UG/L// </t>
        </is>
      </c>
      <c r="CJ709" t="inlineStr">
        <is>
          <t xml:space="preserve">   CONTR/FOLLOWED EPA STD METHODS// CONC/NOMINAL CONC 216100 UG/L// </t>
        </is>
      </c>
      <c r="CK709" t="inlineStr">
        <is>
          <t>Curtis,M.W., C.M. Curran, and C.H. Ward</t>
        </is>
      </c>
      <c r="CL709" t="n">
        <v>2966.0</v>
      </c>
      <c r="CM709" t="inlineStr">
        <is>
          <t>Aquatic Toxicity Testing As Fundament for a Spill Prevention Program</t>
        </is>
      </c>
      <c r="CN709" t="inlineStr">
        <is>
          <t>In: Proc.1980 Nat.Conf.Control of Hazardous Material Spills, Louisville, KY:284-287</t>
        </is>
      </c>
      <c r="CO709" t="n">
        <v>1981.0</v>
      </c>
      <c r="CP709" t="inlineStr">
        <is>
          <t>Curtis,M.W., C.M. Curran, and C.H. Ward (1981). Aquatic Toxicity Testing As Fundament for a Spill Prevention Program. In: Proc.1980 Nat.Conf.Control of Hazardous Material Spills, Louisville, KY, 284-287. ECOREF#:2966</t>
        </is>
      </c>
    </row>
    <row r="710">
      <c r="A710" t="n">
        <v>91656.0</v>
      </c>
      <c r="B710" t="inlineStr">
        <is>
          <t>N,N-Diethylcyclohexylamine</t>
        </is>
      </c>
      <c r="C710"/>
      <c r="D710" t="inlineStr">
        <is>
          <t>Measured</t>
        </is>
      </c>
      <c r="E710" t="inlineStr">
        <is>
          <t>Not coded</t>
        </is>
      </c>
      <c r="F710"/>
      <c r="G710" t="n">
        <v>97.0</v>
      </c>
      <c r="H710"/>
      <c r="I710"/>
      <c r="J710"/>
      <c r="K710"/>
      <c r="L710" t="inlineStr">
        <is>
          <t>Pimephales promelas</t>
        </is>
      </c>
      <c r="M710" t="inlineStr">
        <is>
          <t>Fathead Minnow</t>
        </is>
      </c>
      <c r="N710"/>
      <c r="O710"/>
      <c r="P710" t="n">
        <v>31.0</v>
      </c>
      <c r="Q710"/>
      <c r="R710"/>
      <c r="S710"/>
      <c r="T710"/>
      <c r="U710" t="inlineStr">
        <is>
          <t>Day(s)</t>
        </is>
      </c>
      <c r="V710" t="inlineStr">
        <is>
          <t>Flow-through</t>
        </is>
      </c>
      <c r="W710" t="inlineStr">
        <is>
          <t>Fresh water</t>
        </is>
      </c>
      <c r="X710" t="inlineStr">
        <is>
          <t>Lab</t>
        </is>
      </c>
      <c r="Y710"/>
      <c r="Z710" t="inlineStr">
        <is>
          <t>Active ingredient</t>
        </is>
      </c>
      <c r="AA710"/>
      <c r="AB710" t="n">
        <v>21.4</v>
      </c>
      <c r="AC710"/>
      <c r="AD710" t="n">
        <v>19.8</v>
      </c>
      <c r="AE710"/>
      <c r="AF710" t="n">
        <v>23.2</v>
      </c>
      <c r="AG710" t="inlineStr">
        <is>
          <t>AI mg/L</t>
        </is>
      </c>
      <c r="AH710"/>
      <c r="AI710"/>
      <c r="AJ710"/>
      <c r="AK710"/>
      <c r="AL710"/>
      <c r="AM710"/>
      <c r="AN710"/>
      <c r="AO710"/>
      <c r="AP710"/>
      <c r="AQ710"/>
      <c r="AR710"/>
      <c r="AS710"/>
      <c r="AT710"/>
      <c r="AU710"/>
      <c r="AV710"/>
      <c r="AW710"/>
      <c r="AX710" t="inlineStr">
        <is>
          <t>Mortality</t>
        </is>
      </c>
      <c r="AY710" t="inlineStr">
        <is>
          <t>Mortality</t>
        </is>
      </c>
      <c r="AZ710" t="inlineStr">
        <is>
          <t>LC50</t>
        </is>
      </c>
      <c r="BA710"/>
      <c r="BB710" t="n">
        <v>4.0</v>
      </c>
      <c r="BC710"/>
      <c r="BD710"/>
      <c r="BE710"/>
      <c r="BF710"/>
      <c r="BG710" t="inlineStr">
        <is>
          <t>Day(s)</t>
        </is>
      </c>
      <c r="BH710" t="inlineStr">
        <is>
          <t>Pure</t>
        </is>
      </c>
      <c r="BI710" t="inlineStr">
        <is>
          <t>DTXSID6021799</t>
        </is>
      </c>
      <c r="BJ710"/>
      <c r="BK710"/>
      <c r="BL710"/>
      <c r="BM710"/>
      <c r="BN710"/>
      <c r="BO710"/>
      <c r="BP710"/>
      <c r="BQ710"/>
      <c r="BR710"/>
      <c r="BS710"/>
      <c r="BT710" t="inlineStr">
        <is>
          <t>--</t>
        </is>
      </c>
      <c r="BU710"/>
      <c r="BV710"/>
      <c r="BW710"/>
      <c r="BX710"/>
      <c r="BY710"/>
      <c r="BZ710"/>
      <c r="CA710"/>
      <c r="CB710"/>
      <c r="CC710"/>
      <c r="CD710"/>
      <c r="CE710"/>
      <c r="CF710"/>
      <c r="CG710"/>
      <c r="CH710"/>
      <c r="CI710" t="inlineStr">
        <is>
          <t xml:space="preserve"> The pH of the stock solution was adjusted to that of lake water using HCl.  Affected fish lost schooling behavior, were hypNActive and underreactive to external stimuli, and lost equilibrium prior to death. </t>
        </is>
      </c>
      <c r="CJ710" t="inlineStr">
        <is>
          <t xml:space="preserve">   The pH of the stock solution was adjusted to that of lake water using HCl.  Affected fish lost schooling behavior, were hypNActive and underreactive to external stimuli, and lost equilibrium prior to death. </t>
        </is>
      </c>
      <c r="CK710" t="inlineStr">
        <is>
          <t>Geiger,D.L., D.J. Call, and L.T. Brooke</t>
        </is>
      </c>
      <c r="CL710" t="n">
        <v>12859.0</v>
      </c>
      <c r="CM710" t="inlineStr">
        <is>
          <t>Acute Toxicities of Organic Chemicals to Fathead Minnows (Pimephales promelas) Volume IV</t>
        </is>
      </c>
      <c r="CN710" t="inlineStr">
        <is>
          <t>Center for Lake Superior Environmental Studies, University of Wisconsin, Superior, WI4:355 p.</t>
        </is>
      </c>
      <c r="CO710" t="n">
        <v>1988.0</v>
      </c>
      <c r="CP710" t="inlineStr">
        <is>
          <t>Geiger,D.L., D.J. Call, and L.T. Brooke (1988). Acute Toxicities of Organic Chemicals to Fathead Minnows (Pimephales promelas) Volume IV. Center for Lake Superior Environmental Studies, University of Wisconsin, Superior, WI, 4, 355 p. ECOREF#:12859</t>
        </is>
      </c>
    </row>
    <row r="711">
      <c r="A711" t="n">
        <v>91667.0</v>
      </c>
      <c r="B711" t="inlineStr">
        <is>
          <t>N,N-Diethyl-aniline</t>
        </is>
      </c>
      <c r="C711"/>
      <c r="D711" t="inlineStr">
        <is>
          <t>Measured</t>
        </is>
      </c>
      <c r="E711" t="inlineStr">
        <is>
          <t>Not reported</t>
        </is>
      </c>
      <c r="F711"/>
      <c r="G711" t="n">
        <v>99.0</v>
      </c>
      <c r="H711"/>
      <c r="I711"/>
      <c r="J711"/>
      <c r="K711"/>
      <c r="L711" t="inlineStr">
        <is>
          <t>Pimephales promelas</t>
        </is>
      </c>
      <c r="M711" t="inlineStr">
        <is>
          <t>Fathead Minnow</t>
        </is>
      </c>
      <c r="N711"/>
      <c r="O711"/>
      <c r="P711" t="n">
        <v>34.0</v>
      </c>
      <c r="Q711"/>
      <c r="R711"/>
      <c r="S711"/>
      <c r="T711"/>
      <c r="U711" t="inlineStr">
        <is>
          <t>Day(s)</t>
        </is>
      </c>
      <c r="V711" t="inlineStr">
        <is>
          <t>Flow-through</t>
        </is>
      </c>
      <c r="W711" t="inlineStr">
        <is>
          <t>Fresh water</t>
        </is>
      </c>
      <c r="X711" t="inlineStr">
        <is>
          <t>Lab</t>
        </is>
      </c>
      <c r="Y711"/>
      <c r="Z711" t="inlineStr">
        <is>
          <t>Active ingredient</t>
        </is>
      </c>
      <c r="AA711"/>
      <c r="AB711" t="n">
        <v>16.4</v>
      </c>
      <c r="AC711"/>
      <c r="AD711"/>
      <c r="AE711"/>
      <c r="AF711"/>
      <c r="AG711" t="inlineStr">
        <is>
          <t>AI mg/L</t>
        </is>
      </c>
      <c r="AH711"/>
      <c r="AI711"/>
      <c r="AJ711"/>
      <c r="AK711"/>
      <c r="AL711"/>
      <c r="AM711"/>
      <c r="AN711"/>
      <c r="AO711"/>
      <c r="AP711"/>
      <c r="AQ711"/>
      <c r="AR711"/>
      <c r="AS711"/>
      <c r="AT711"/>
      <c r="AU711"/>
      <c r="AV711"/>
      <c r="AW711"/>
      <c r="AX711" t="inlineStr">
        <is>
          <t>Mortality</t>
        </is>
      </c>
      <c r="AY711" t="inlineStr">
        <is>
          <t>Mortality</t>
        </is>
      </c>
      <c r="AZ711" t="inlineStr">
        <is>
          <t>LC50</t>
        </is>
      </c>
      <c r="BA711"/>
      <c r="BB711" t="n">
        <v>4.0</v>
      </c>
      <c r="BC711"/>
      <c r="BD711"/>
      <c r="BE711"/>
      <c r="BF711"/>
      <c r="BG711" t="inlineStr">
        <is>
          <t>Day(s)</t>
        </is>
      </c>
      <c r="BH711"/>
      <c r="BI711" t="inlineStr">
        <is>
          <t>DTXSID8021800</t>
        </is>
      </c>
      <c r="BJ711"/>
      <c r="BK711"/>
      <c r="BL711" t="inlineStr">
        <is>
          <t>Acute</t>
        </is>
      </c>
      <c r="BM711"/>
      <c r="BN711"/>
      <c r="BO711"/>
      <c r="BP711"/>
      <c r="BQ711"/>
      <c r="BR711"/>
      <c r="BS711"/>
      <c r="BT711" t="inlineStr">
        <is>
          <t>--</t>
        </is>
      </c>
      <c r="BU711"/>
      <c r="BV711"/>
      <c r="BW711"/>
      <c r="BX711"/>
      <c r="BY711"/>
      <c r="BZ711"/>
      <c r="CA711"/>
      <c r="CB711"/>
      <c r="CC711"/>
      <c r="CD711"/>
      <c r="CE711"/>
      <c r="CF711"/>
      <c r="CG711"/>
      <c r="CH711"/>
      <c r="CI711"/>
      <c r="CJ711" t="inlineStr">
        <is>
          <t xml:space="preserve">SOURCE/FROM US EPA ENVIRONMENTAL RESEARCH LABORATORY-DULUTH AND THE UNIVERSITY OF WISCONSIN-SUPERIOR CAMPUS//MEDIA/LAKE SUPERIOR WATER OR DECHLORINATED WATER//   </t>
        </is>
      </c>
      <c r="CK711" t="inlineStr">
        <is>
          <t>Geiger,D.L., S.H. Poirier, L.T. Brooke, and D.J. Call</t>
        </is>
      </c>
      <c r="CL711" t="n">
        <v>12858.0</v>
      </c>
      <c r="CM711" t="inlineStr">
        <is>
          <t>Acute Toxicities of Organic Chemicals to Fathead Minnows (Pimephales promelas) Volume III</t>
        </is>
      </c>
      <c r="CN711" t="inlineStr">
        <is>
          <t>Center for Lake Superior Environmental Studies, University of Wisconsin, Superior, WI:328 p.</t>
        </is>
      </c>
      <c r="CO711" t="n">
        <v>1986.0</v>
      </c>
      <c r="CP711" t="inlineStr">
        <is>
          <t>Geiger,D.L., S.H. Poirier, L.T. Brooke, and D.J. Call (1986). Acute Toxicities of Organic Chemicals to Fathead Minnows (Pimephales promelas) Volume III. Center for Lake Superior Environmental Studies, University of Wisconsin, Superior, WI, 328 p. ECOREF#:12858</t>
        </is>
      </c>
    </row>
    <row r="712">
      <c r="A712" t="n">
        <v>91883.0</v>
      </c>
      <c r="B712" t="inlineStr">
        <is>
          <t>2-(N-Ethyl-m-toluidino)ethanol</t>
        </is>
      </c>
      <c r="C712"/>
      <c r="D712" t="inlineStr">
        <is>
          <t>Measured</t>
        </is>
      </c>
      <c r="E712" t="inlineStr">
        <is>
          <t>Not reported</t>
        </is>
      </c>
      <c r="F712"/>
      <c r="G712" t="n">
        <v>99.0</v>
      </c>
      <c r="H712"/>
      <c r="I712"/>
      <c r="J712"/>
      <c r="K712"/>
      <c r="L712" t="inlineStr">
        <is>
          <t>Pimephales promelas</t>
        </is>
      </c>
      <c r="M712" t="inlineStr">
        <is>
          <t>Fathead Minnow</t>
        </is>
      </c>
      <c r="N712"/>
      <c r="O712"/>
      <c r="P712" t="n">
        <v>37.0</v>
      </c>
      <c r="Q712"/>
      <c r="R712"/>
      <c r="S712"/>
      <c r="T712"/>
      <c r="U712" t="inlineStr">
        <is>
          <t>Day(s)</t>
        </is>
      </c>
      <c r="V712" t="inlineStr">
        <is>
          <t>Flow-through</t>
        </is>
      </c>
      <c r="W712" t="inlineStr">
        <is>
          <t>Fresh water</t>
        </is>
      </c>
      <c r="X712" t="inlineStr">
        <is>
          <t>Lab</t>
        </is>
      </c>
      <c r="Y712"/>
      <c r="Z712" t="inlineStr">
        <is>
          <t>Active ingredient</t>
        </is>
      </c>
      <c r="AA712"/>
      <c r="AB712" t="n">
        <v>52.9</v>
      </c>
      <c r="AC712"/>
      <c r="AD712" t="n">
        <v>47.9</v>
      </c>
      <c r="AE712"/>
      <c r="AF712" t="n">
        <v>58.4</v>
      </c>
      <c r="AG712" t="inlineStr">
        <is>
          <t>AI mg/L</t>
        </is>
      </c>
      <c r="AH712"/>
      <c r="AI712"/>
      <c r="AJ712"/>
      <c r="AK712"/>
      <c r="AL712"/>
      <c r="AM712"/>
      <c r="AN712"/>
      <c r="AO712"/>
      <c r="AP712"/>
      <c r="AQ712"/>
      <c r="AR712"/>
      <c r="AS712"/>
      <c r="AT712"/>
      <c r="AU712"/>
      <c r="AV712"/>
      <c r="AW712"/>
      <c r="AX712" t="inlineStr">
        <is>
          <t>Mortality</t>
        </is>
      </c>
      <c r="AY712" t="inlineStr">
        <is>
          <t>Mortality</t>
        </is>
      </c>
      <c r="AZ712" t="inlineStr">
        <is>
          <t>LC50</t>
        </is>
      </c>
      <c r="BA712"/>
      <c r="BB712" t="n">
        <v>4.0</v>
      </c>
      <c r="BC712"/>
      <c r="BD712"/>
      <c r="BE712"/>
      <c r="BF712"/>
      <c r="BG712" t="inlineStr">
        <is>
          <t>Day(s)</t>
        </is>
      </c>
      <c r="BH712"/>
      <c r="BI712" t="inlineStr">
        <is>
          <t>DTXSID3021801</t>
        </is>
      </c>
      <c r="BJ712"/>
      <c r="BK712"/>
      <c r="BL712" t="inlineStr">
        <is>
          <t>Acute</t>
        </is>
      </c>
      <c r="BM712"/>
      <c r="BN712"/>
      <c r="BO712"/>
      <c r="BP712"/>
      <c r="BQ712"/>
      <c r="BR712"/>
      <c r="BS712"/>
      <c r="BT712" t="inlineStr">
        <is>
          <t>--</t>
        </is>
      </c>
      <c r="BU712"/>
      <c r="BV712"/>
      <c r="BW712"/>
      <c r="BX712"/>
      <c r="BY712"/>
      <c r="BZ712"/>
      <c r="CA712"/>
      <c r="CB712"/>
      <c r="CC712"/>
      <c r="CD712"/>
      <c r="CE712"/>
      <c r="CF712"/>
      <c r="CG712"/>
      <c r="CH712"/>
      <c r="CI712"/>
      <c r="CJ712" t="inlineStr">
        <is>
          <t xml:space="preserve">SOURCE/FROM US EPA ENVIRONMENTAL RESEARCH LABORATORY-DULUTH AND THE UNIVERSITY OF WISCONSIN-SUPERIOR CAMPUS//MEDIA/LAKE SUPERIOR WATER OR DECHLORINATED WATER//   </t>
        </is>
      </c>
      <c r="CK712" t="inlineStr">
        <is>
          <t>Geiger,D.L., S.H. Poirier, L.T. Brooke, and D.J. Call</t>
        </is>
      </c>
      <c r="CL712" t="n">
        <v>12858.0</v>
      </c>
      <c r="CM712" t="inlineStr">
        <is>
          <t>Acute Toxicities of Organic Chemicals to Fathead Minnows (Pimephales promelas) Volume III</t>
        </is>
      </c>
      <c r="CN712" t="inlineStr">
        <is>
          <t>Center for Lake Superior Environmental Studies, University of Wisconsin, Superior, WI:328 p.</t>
        </is>
      </c>
      <c r="CO712" t="n">
        <v>1986.0</v>
      </c>
      <c r="CP712" t="inlineStr">
        <is>
          <t>Geiger,D.L., S.H. Poirier, L.T. Brooke, and D.J. Call (1986). Acute Toxicities of Organic Chemicals to Fathead Minnows (Pimephales promelas) Volume III. Center for Lake Superior Environmental Studies, University of Wisconsin, Superior, WI, 328 p. ECOREF#:12858</t>
        </is>
      </c>
    </row>
    <row r="713">
      <c r="A713" t="n">
        <v>91941.0</v>
      </c>
      <c r="B713" t="inlineStr">
        <is>
          <t>3,3'-Dichloro-[1,1'-biphenyl]-4,4'-diamine</t>
        </is>
      </c>
      <c r="C713"/>
      <c r="D713" t="inlineStr">
        <is>
          <t>Measured</t>
        </is>
      </c>
      <c r="E713" t="inlineStr">
        <is>
          <t>Not coded</t>
        </is>
      </c>
      <c r="F713"/>
      <c r="G713" t="n">
        <v>98.0</v>
      </c>
      <c r="H713"/>
      <c r="I713"/>
      <c r="J713"/>
      <c r="K713"/>
      <c r="L713" t="inlineStr">
        <is>
          <t>Pimephales promelas</t>
        </is>
      </c>
      <c r="M713" t="inlineStr">
        <is>
          <t>Fathead Minnow</t>
        </is>
      </c>
      <c r="N713"/>
      <c r="O713"/>
      <c r="P713" t="n">
        <v>30.0</v>
      </c>
      <c r="Q713"/>
      <c r="R713"/>
      <c r="S713"/>
      <c r="T713"/>
      <c r="U713" t="inlineStr">
        <is>
          <t>Day(s)</t>
        </is>
      </c>
      <c r="V713" t="inlineStr">
        <is>
          <t>Static</t>
        </is>
      </c>
      <c r="W713" t="inlineStr">
        <is>
          <t>Fresh water</t>
        </is>
      </c>
      <c r="X713" t="inlineStr">
        <is>
          <t>Lab</t>
        </is>
      </c>
      <c r="Y713"/>
      <c r="Z713" t="inlineStr">
        <is>
          <t>Active ingredient</t>
        </is>
      </c>
      <c r="AA713"/>
      <c r="AB713" t="n">
        <v>1.05</v>
      </c>
      <c r="AC713"/>
      <c r="AD713" t="n">
        <v>0.82</v>
      </c>
      <c r="AE713"/>
      <c r="AF713" t="n">
        <v>1.34</v>
      </c>
      <c r="AG713" t="inlineStr">
        <is>
          <t>AI mg/L</t>
        </is>
      </c>
      <c r="AH713"/>
      <c r="AI713"/>
      <c r="AJ713"/>
      <c r="AK713"/>
      <c r="AL713"/>
      <c r="AM713"/>
      <c r="AN713"/>
      <c r="AO713"/>
      <c r="AP713"/>
      <c r="AQ713"/>
      <c r="AR713"/>
      <c r="AS713"/>
      <c r="AT713"/>
      <c r="AU713"/>
      <c r="AV713"/>
      <c r="AW713"/>
      <c r="AX713" t="inlineStr">
        <is>
          <t>Mortality</t>
        </is>
      </c>
      <c r="AY713" t="inlineStr">
        <is>
          <t>Mortality</t>
        </is>
      </c>
      <c r="AZ713" t="inlineStr">
        <is>
          <t>LC50</t>
        </is>
      </c>
      <c r="BA713"/>
      <c r="BB713" t="n">
        <v>4.0</v>
      </c>
      <c r="BC713"/>
      <c r="BD713"/>
      <c r="BE713"/>
      <c r="BF713"/>
      <c r="BG713" t="inlineStr">
        <is>
          <t>Day(s)</t>
        </is>
      </c>
      <c r="BH713" t="inlineStr">
        <is>
          <t>Pure</t>
        </is>
      </c>
      <c r="BI713" t="inlineStr">
        <is>
          <t>DTXSID6020432</t>
        </is>
      </c>
      <c r="BJ713"/>
      <c r="BK713"/>
      <c r="BL713"/>
      <c r="BM713"/>
      <c r="BN713"/>
      <c r="BO713"/>
      <c r="BP713"/>
      <c r="BQ713"/>
      <c r="BR713"/>
      <c r="BS713"/>
      <c r="BT713" t="inlineStr">
        <is>
          <t>--</t>
        </is>
      </c>
      <c r="BU713"/>
      <c r="BV713"/>
      <c r="BW713"/>
      <c r="BX713"/>
      <c r="BY713"/>
      <c r="BZ713"/>
      <c r="CA713"/>
      <c r="CB713"/>
      <c r="CC713"/>
      <c r="CD713"/>
      <c r="CE713"/>
      <c r="CF713"/>
      <c r="CG713"/>
      <c r="CH713"/>
      <c r="CI713"/>
      <c r="CJ713"/>
      <c r="CK713" t="inlineStr">
        <is>
          <t>Brooke,L.T.</t>
        </is>
      </c>
      <c r="CL713" t="n">
        <v>17138.0</v>
      </c>
      <c r="CM713" t="inlineStr">
        <is>
          <t>Results of Freshwater Exposures with the Chemicals Atrazine, Biphenyl, Butachlor, Carbaryl, Carbazole, Dibenzofuran, 3,3'-Dichlorobenzidine, Dichlorvos, 1,2-Epoxyethylbenzene (Styrene Oxide), Isophorone, Isopropalin, Ox</t>
        </is>
      </c>
      <c r="CN713" t="inlineStr">
        <is>
          <t>Center for Lake Superior Environmental Studies, University of Wisconsin, Superior, WI:110 p.</t>
        </is>
      </c>
      <c r="CO713" t="n">
        <v>1991.0</v>
      </c>
      <c r="CP713" t="inlineStr">
        <is>
          <t>Brooke,L.T. (1991). Results of Freshwater Exposures with the Chemicals Atrazine, Biphenyl, Butachlor, Carbaryl, Carbazole, Dibenzofuran, 3,3'-Dichlorobenzidine, Dichlorvos, 1,2-Epoxyethylbenzene (Styrene Oxide), Isophorone, Isopropalin, Ox. Center for Lake Superior Environmental Studies, University of Wisconsin, Superior, WI, 110 p. ECOREF#:17138</t>
        </is>
      </c>
    </row>
    <row r="714">
      <c r="A714" t="n">
        <v>91941.0</v>
      </c>
      <c r="B714" t="inlineStr">
        <is>
          <t>3,3'-Dichloro-[1,1'-biphenyl]-4,4'-diamine</t>
        </is>
      </c>
      <c r="C714"/>
      <c r="D714" t="inlineStr">
        <is>
          <t>Measured</t>
        </is>
      </c>
      <c r="E714" t="inlineStr">
        <is>
          <t>Not coded</t>
        </is>
      </c>
      <c r="F714"/>
      <c r="G714" t="n">
        <v>98.0</v>
      </c>
      <c r="H714"/>
      <c r="I714"/>
      <c r="J714"/>
      <c r="K714"/>
      <c r="L714" t="inlineStr">
        <is>
          <t>Pimephales promelas</t>
        </is>
      </c>
      <c r="M714" t="inlineStr">
        <is>
          <t>Fathead Minnow</t>
        </is>
      </c>
      <c r="N714"/>
      <c r="O714"/>
      <c r="P714" t="n">
        <v>30.0</v>
      </c>
      <c r="Q714"/>
      <c r="R714"/>
      <c r="S714"/>
      <c r="T714"/>
      <c r="U714" t="inlineStr">
        <is>
          <t>Day(s)</t>
        </is>
      </c>
      <c r="V714" t="inlineStr">
        <is>
          <t>Flow-through</t>
        </is>
      </c>
      <c r="W714" t="inlineStr">
        <is>
          <t>Fresh water</t>
        </is>
      </c>
      <c r="X714" t="inlineStr">
        <is>
          <t>Lab</t>
        </is>
      </c>
      <c r="Y714"/>
      <c r="Z714" t="inlineStr">
        <is>
          <t>Active ingredient</t>
        </is>
      </c>
      <c r="AA714"/>
      <c r="AB714" t="n">
        <v>2.08</v>
      </c>
      <c r="AC714"/>
      <c r="AD714"/>
      <c r="AE714"/>
      <c r="AF714"/>
      <c r="AG714" t="inlineStr">
        <is>
          <t>AI mg/L</t>
        </is>
      </c>
      <c r="AH714"/>
      <c r="AI714"/>
      <c r="AJ714"/>
      <c r="AK714"/>
      <c r="AL714"/>
      <c r="AM714"/>
      <c r="AN714"/>
      <c r="AO714"/>
      <c r="AP714"/>
      <c r="AQ714"/>
      <c r="AR714"/>
      <c r="AS714"/>
      <c r="AT714"/>
      <c r="AU714"/>
      <c r="AV714"/>
      <c r="AW714"/>
      <c r="AX714" t="inlineStr">
        <is>
          <t>Mortality</t>
        </is>
      </c>
      <c r="AY714" t="inlineStr">
        <is>
          <t>Mortality</t>
        </is>
      </c>
      <c r="AZ714" t="inlineStr">
        <is>
          <t>LC50</t>
        </is>
      </c>
      <c r="BA714"/>
      <c r="BB714" t="n">
        <v>4.0</v>
      </c>
      <c r="BC714"/>
      <c r="BD714"/>
      <c r="BE714"/>
      <c r="BF714"/>
      <c r="BG714" t="inlineStr">
        <is>
          <t>Day(s)</t>
        </is>
      </c>
      <c r="BH714" t="inlineStr">
        <is>
          <t>Pure</t>
        </is>
      </c>
      <c r="BI714" t="inlineStr">
        <is>
          <t>DTXSID6020432</t>
        </is>
      </c>
      <c r="BJ714"/>
      <c r="BK714"/>
      <c r="BL714"/>
      <c r="BM714"/>
      <c r="BN714"/>
      <c r="BO714"/>
      <c r="BP714"/>
      <c r="BQ714"/>
      <c r="BR714"/>
      <c r="BS714"/>
      <c r="BT714" t="inlineStr">
        <is>
          <t>--</t>
        </is>
      </c>
      <c r="BU714"/>
      <c r="BV714"/>
      <c r="BW714"/>
      <c r="BX714"/>
      <c r="BY714"/>
      <c r="BZ714"/>
      <c r="CA714"/>
      <c r="CB714"/>
      <c r="CC714"/>
      <c r="CD714"/>
      <c r="CE714"/>
      <c r="CF714"/>
      <c r="CG714"/>
      <c r="CH714"/>
      <c r="CI714"/>
      <c r="CJ714"/>
      <c r="CK714" t="inlineStr">
        <is>
          <t>Brooke,L.T.</t>
        </is>
      </c>
      <c r="CL714" t="n">
        <v>17138.0</v>
      </c>
      <c r="CM714" t="inlineStr">
        <is>
          <t>Results of Freshwater Exposures with the Chemicals Atrazine, Biphenyl, Butachlor, Carbaryl, Carbazole, Dibenzofuran, 3,3'-Dichlorobenzidine, Dichlorvos, 1,2-Epoxyethylbenzene (Styrene Oxide), Isophorone, Isopropalin, Ox</t>
        </is>
      </c>
      <c r="CN714" t="inlineStr">
        <is>
          <t>Center for Lake Superior Environmental Studies, University of Wisconsin, Superior, WI:110 p.</t>
        </is>
      </c>
      <c r="CO714" t="n">
        <v>1991.0</v>
      </c>
      <c r="CP714" t="inlineStr">
        <is>
          <t>Brooke,L.T. (1991). Results of Freshwater Exposures with the Chemicals Atrazine, Biphenyl, Butachlor, Carbaryl, Carbazole, Dibenzofuran, 3,3'-Dichlorobenzidine, Dichlorvos, 1,2-Epoxyethylbenzene (Styrene Oxide), Isophorone, Isopropalin, Ox. Center for Lake Superior Environmental Studies, University of Wisconsin, Superior, WI, 110 p. ECOREF#:17138</t>
        </is>
      </c>
    </row>
    <row r="715">
      <c r="A715" t="n">
        <v>91941.0</v>
      </c>
      <c r="B715" t="inlineStr">
        <is>
          <t>3,3'-Dichloro-[1,1'-biphenyl]-4,4'-diamine</t>
        </is>
      </c>
      <c r="C715"/>
      <c r="D715" t="inlineStr">
        <is>
          <t>Unmeasured</t>
        </is>
      </c>
      <c r="E715" t="inlineStr">
        <is>
          <t>Not coded</t>
        </is>
      </c>
      <c r="F715"/>
      <c r="G715" t="n">
        <v>98.0</v>
      </c>
      <c r="H715"/>
      <c r="I715"/>
      <c r="J715"/>
      <c r="K715"/>
      <c r="L715" t="inlineStr">
        <is>
          <t>Pimephales promelas</t>
        </is>
      </c>
      <c r="M715" t="inlineStr">
        <is>
          <t>Fathead Minnow</t>
        </is>
      </c>
      <c r="N715"/>
      <c r="O715"/>
      <c r="P715" t="n">
        <v>30.0</v>
      </c>
      <c r="Q715"/>
      <c r="R715"/>
      <c r="S715"/>
      <c r="T715"/>
      <c r="U715" t="inlineStr">
        <is>
          <t>Day(s)</t>
        </is>
      </c>
      <c r="V715" t="inlineStr">
        <is>
          <t>Flow-through</t>
        </is>
      </c>
      <c r="W715" t="inlineStr">
        <is>
          <t>Fresh water</t>
        </is>
      </c>
      <c r="X715" t="inlineStr">
        <is>
          <t>Lab</t>
        </is>
      </c>
      <c r="Y715"/>
      <c r="Z715" t="inlineStr">
        <is>
          <t>Active ingredient</t>
        </is>
      </c>
      <c r="AA715"/>
      <c r="AB715" t="n">
        <v>1.77</v>
      </c>
      <c r="AC715"/>
      <c r="AD715" t="n">
        <v>1.64</v>
      </c>
      <c r="AE715"/>
      <c r="AF715" t="n">
        <v>1.92</v>
      </c>
      <c r="AG715" t="inlineStr">
        <is>
          <t>AI mg/L</t>
        </is>
      </c>
      <c r="AH715"/>
      <c r="AI715"/>
      <c r="AJ715"/>
      <c r="AK715"/>
      <c r="AL715"/>
      <c r="AM715"/>
      <c r="AN715"/>
      <c r="AO715"/>
      <c r="AP715"/>
      <c r="AQ715"/>
      <c r="AR715"/>
      <c r="AS715"/>
      <c r="AT715"/>
      <c r="AU715"/>
      <c r="AV715"/>
      <c r="AW715"/>
      <c r="AX715" t="inlineStr">
        <is>
          <t>Mortality</t>
        </is>
      </c>
      <c r="AY715" t="inlineStr">
        <is>
          <t>Mortality</t>
        </is>
      </c>
      <c r="AZ715" t="inlineStr">
        <is>
          <t>LC50</t>
        </is>
      </c>
      <c r="BA715"/>
      <c r="BB715" t="n">
        <v>4.0</v>
      </c>
      <c r="BC715"/>
      <c r="BD715"/>
      <c r="BE715"/>
      <c r="BF715"/>
      <c r="BG715" t="inlineStr">
        <is>
          <t>Day(s)</t>
        </is>
      </c>
      <c r="BH715" t="inlineStr">
        <is>
          <t>Pure</t>
        </is>
      </c>
      <c r="BI715" t="inlineStr">
        <is>
          <t>DTXSID6020432</t>
        </is>
      </c>
      <c r="BJ715"/>
      <c r="BK715"/>
      <c r="BL715"/>
      <c r="BM715"/>
      <c r="BN715"/>
      <c r="BO715"/>
      <c r="BP715"/>
      <c r="BQ715"/>
      <c r="BR715"/>
      <c r="BS715"/>
      <c r="BT715" t="inlineStr">
        <is>
          <t>--</t>
        </is>
      </c>
      <c r="BU715"/>
      <c r="BV715"/>
      <c r="BW715"/>
      <c r="BX715"/>
      <c r="BY715"/>
      <c r="BZ715"/>
      <c r="CA715"/>
      <c r="CB715"/>
      <c r="CC715"/>
      <c r="CD715"/>
      <c r="CE715"/>
      <c r="CF715"/>
      <c r="CG715"/>
      <c r="CH715"/>
      <c r="CI715"/>
      <c r="CJ715"/>
      <c r="CK715" t="inlineStr">
        <is>
          <t>Brooke,L.T.</t>
        </is>
      </c>
      <c r="CL715" t="n">
        <v>17138.0</v>
      </c>
      <c r="CM715" t="inlineStr">
        <is>
          <t>Results of Freshwater Exposures with the Chemicals Atrazine, Biphenyl, Butachlor, Carbaryl, Carbazole, Dibenzofuran, 3,3'-Dichlorobenzidine, Dichlorvos, 1,2-Epoxyethylbenzene (Styrene Oxide), Isophorone, Isopropalin, Ox</t>
        </is>
      </c>
      <c r="CN715" t="inlineStr">
        <is>
          <t>Center for Lake Superior Environmental Studies, University of Wisconsin, Superior, WI:110 p.</t>
        </is>
      </c>
      <c r="CO715" t="n">
        <v>1991.0</v>
      </c>
      <c r="CP715" t="inlineStr">
        <is>
          <t>Brooke,L.T. (1991). Results of Freshwater Exposures with the Chemicals Atrazine, Biphenyl, Butachlor, Carbaryl, Carbazole, Dibenzofuran, 3,3'-Dichlorobenzidine, Dichlorvos, 1,2-Epoxyethylbenzene (Styrene Oxide), Isophorone, Isopropalin, Ox. Center for Lake Superior Environmental Studies, University of Wisconsin, Superior, WI, 110 p. ECOREF#:17138</t>
        </is>
      </c>
    </row>
    <row r="716">
      <c r="A716" t="n">
        <v>91941.0</v>
      </c>
      <c r="B716" t="inlineStr">
        <is>
          <t>3,3'-Dichloro-[1,1'-biphenyl]-4,4'-diamine</t>
        </is>
      </c>
      <c r="C716"/>
      <c r="D716" t="inlineStr">
        <is>
          <t>Unmeasured</t>
        </is>
      </c>
      <c r="E716" t="inlineStr">
        <is>
          <t>Not coded</t>
        </is>
      </c>
      <c r="F716"/>
      <c r="G716" t="n">
        <v>98.0</v>
      </c>
      <c r="H716"/>
      <c r="I716"/>
      <c r="J716"/>
      <c r="K716"/>
      <c r="L716" t="inlineStr">
        <is>
          <t>Pimephales promelas</t>
        </is>
      </c>
      <c r="M716" t="inlineStr">
        <is>
          <t>Fathead Minnow</t>
        </is>
      </c>
      <c r="N716"/>
      <c r="O716"/>
      <c r="P716" t="n">
        <v>30.0</v>
      </c>
      <c r="Q716"/>
      <c r="R716"/>
      <c r="S716"/>
      <c r="T716"/>
      <c r="U716" t="inlineStr">
        <is>
          <t>Day(s)</t>
        </is>
      </c>
      <c r="V716" t="inlineStr">
        <is>
          <t>Static</t>
        </is>
      </c>
      <c r="W716" t="inlineStr">
        <is>
          <t>Fresh water</t>
        </is>
      </c>
      <c r="X716" t="inlineStr">
        <is>
          <t>Lab</t>
        </is>
      </c>
      <c r="Y716"/>
      <c r="Z716" t="inlineStr">
        <is>
          <t>Active ingredient</t>
        </is>
      </c>
      <c r="AA716"/>
      <c r="AB716" t="n">
        <v>3.24</v>
      </c>
      <c r="AC716"/>
      <c r="AD716"/>
      <c r="AE716"/>
      <c r="AF716"/>
      <c r="AG716" t="inlineStr">
        <is>
          <t>AI mg/L</t>
        </is>
      </c>
      <c r="AH716"/>
      <c r="AI716"/>
      <c r="AJ716"/>
      <c r="AK716"/>
      <c r="AL716"/>
      <c r="AM716"/>
      <c r="AN716"/>
      <c r="AO716"/>
      <c r="AP716"/>
      <c r="AQ716"/>
      <c r="AR716"/>
      <c r="AS716"/>
      <c r="AT716"/>
      <c r="AU716"/>
      <c r="AV716"/>
      <c r="AW716"/>
      <c r="AX716" t="inlineStr">
        <is>
          <t>Mortality</t>
        </is>
      </c>
      <c r="AY716" t="inlineStr">
        <is>
          <t>Mortality</t>
        </is>
      </c>
      <c r="AZ716" t="inlineStr">
        <is>
          <t>LC50</t>
        </is>
      </c>
      <c r="BA716"/>
      <c r="BB716" t="n">
        <v>4.0</v>
      </c>
      <c r="BC716"/>
      <c r="BD716"/>
      <c r="BE716"/>
      <c r="BF716"/>
      <c r="BG716" t="inlineStr">
        <is>
          <t>Day(s)</t>
        </is>
      </c>
      <c r="BH716" t="inlineStr">
        <is>
          <t>Pure</t>
        </is>
      </c>
      <c r="BI716" t="inlineStr">
        <is>
          <t>DTXSID6020432</t>
        </is>
      </c>
      <c r="BJ716"/>
      <c r="BK716"/>
      <c r="BL716"/>
      <c r="BM716"/>
      <c r="BN716"/>
      <c r="BO716"/>
      <c r="BP716"/>
      <c r="BQ716"/>
      <c r="BR716"/>
      <c r="BS716"/>
      <c r="BT716" t="inlineStr">
        <is>
          <t>--</t>
        </is>
      </c>
      <c r="BU716"/>
      <c r="BV716"/>
      <c r="BW716"/>
      <c r="BX716"/>
      <c r="BY716"/>
      <c r="BZ716"/>
      <c r="CA716"/>
      <c r="CB716"/>
      <c r="CC716"/>
      <c r="CD716"/>
      <c r="CE716"/>
      <c r="CF716"/>
      <c r="CG716"/>
      <c r="CH716"/>
      <c r="CI716"/>
      <c r="CJ716"/>
      <c r="CK716" t="inlineStr">
        <is>
          <t>Brooke,L.T.</t>
        </is>
      </c>
      <c r="CL716" t="n">
        <v>17138.0</v>
      </c>
      <c r="CM716" t="inlineStr">
        <is>
          <t>Results of Freshwater Exposures with the Chemicals Atrazine, Biphenyl, Butachlor, Carbaryl, Carbazole, Dibenzofuran, 3,3'-Dichlorobenzidine, Dichlorvos, 1,2-Epoxyethylbenzene (Styrene Oxide), Isophorone, Isopropalin, Ox</t>
        </is>
      </c>
      <c r="CN716" t="inlineStr">
        <is>
          <t>Center for Lake Superior Environmental Studies, University of Wisconsin, Superior, WI:110 p.</t>
        </is>
      </c>
      <c r="CO716" t="n">
        <v>1991.0</v>
      </c>
      <c r="CP716" t="inlineStr">
        <is>
          <t>Brooke,L.T. (1991). Results of Freshwater Exposures with the Chemicals Atrazine, Biphenyl, Butachlor, Carbaryl, Carbazole, Dibenzofuran, 3,3'-Dichlorobenzidine, Dichlorvos, 1,2-Epoxyethylbenzene (Styrene Oxide), Isophorone, Isopropalin, Ox. Center for Lake Superior Environmental Studies, University of Wisconsin, Superior, WI, 110 p. ECOREF#:17138</t>
        </is>
      </c>
    </row>
    <row r="717">
      <c r="A717" t="n">
        <v>91941.0</v>
      </c>
      <c r="B717" t="inlineStr">
        <is>
          <t>3,3'-Dichloro-[1,1'-biphenyl]-4,4'-diamine</t>
        </is>
      </c>
      <c r="C717"/>
      <c r="D717" t="inlineStr">
        <is>
          <t>Unmeasured</t>
        </is>
      </c>
      <c r="E717" t="inlineStr">
        <is>
          <t>Not coded</t>
        </is>
      </c>
      <c r="F717"/>
      <c r="G717" t="n">
        <v>98.0</v>
      </c>
      <c r="H717"/>
      <c r="I717"/>
      <c r="J717"/>
      <c r="K717"/>
      <c r="L717" t="inlineStr">
        <is>
          <t>Pimephales promelas</t>
        </is>
      </c>
      <c r="M717" t="inlineStr">
        <is>
          <t>Fathead Minnow</t>
        </is>
      </c>
      <c r="N717"/>
      <c r="O717"/>
      <c r="P717" t="n">
        <v>30.0</v>
      </c>
      <c r="Q717"/>
      <c r="R717"/>
      <c r="S717"/>
      <c r="T717"/>
      <c r="U717" t="inlineStr">
        <is>
          <t>Day(s)</t>
        </is>
      </c>
      <c r="V717" t="inlineStr">
        <is>
          <t>Static</t>
        </is>
      </c>
      <c r="W717" t="inlineStr">
        <is>
          <t>Fresh water</t>
        </is>
      </c>
      <c r="X717" t="inlineStr">
        <is>
          <t>Lab</t>
        </is>
      </c>
      <c r="Y717"/>
      <c r="Z717" t="inlineStr">
        <is>
          <t>Active ingredient</t>
        </is>
      </c>
      <c r="AA717"/>
      <c r="AB717" t="n">
        <v>2.15</v>
      </c>
      <c r="AC717"/>
      <c r="AD717" t="n">
        <v>1.84</v>
      </c>
      <c r="AE717"/>
      <c r="AF717" t="n">
        <v>2.5</v>
      </c>
      <c r="AG717" t="inlineStr">
        <is>
          <t>AI mg/L</t>
        </is>
      </c>
      <c r="AH717"/>
      <c r="AI717"/>
      <c r="AJ717"/>
      <c r="AK717"/>
      <c r="AL717"/>
      <c r="AM717"/>
      <c r="AN717"/>
      <c r="AO717"/>
      <c r="AP717"/>
      <c r="AQ717"/>
      <c r="AR717"/>
      <c r="AS717"/>
      <c r="AT717"/>
      <c r="AU717"/>
      <c r="AV717"/>
      <c r="AW717"/>
      <c r="AX717" t="inlineStr">
        <is>
          <t>Mortality</t>
        </is>
      </c>
      <c r="AY717" t="inlineStr">
        <is>
          <t>Mortality</t>
        </is>
      </c>
      <c r="AZ717" t="inlineStr">
        <is>
          <t>LC50</t>
        </is>
      </c>
      <c r="BA717"/>
      <c r="BB717" t="n">
        <v>4.0</v>
      </c>
      <c r="BC717"/>
      <c r="BD717"/>
      <c r="BE717"/>
      <c r="BF717"/>
      <c r="BG717" t="inlineStr">
        <is>
          <t>Day(s)</t>
        </is>
      </c>
      <c r="BH717" t="inlineStr">
        <is>
          <t>Pure</t>
        </is>
      </c>
      <c r="BI717" t="inlineStr">
        <is>
          <t>DTXSID6020432</t>
        </is>
      </c>
      <c r="BJ717"/>
      <c r="BK717"/>
      <c r="BL717"/>
      <c r="BM717"/>
      <c r="BN717"/>
      <c r="BO717"/>
      <c r="BP717"/>
      <c r="BQ717"/>
      <c r="BR717"/>
      <c r="BS717"/>
      <c r="BT717" t="inlineStr">
        <is>
          <t>--</t>
        </is>
      </c>
      <c r="BU717"/>
      <c r="BV717"/>
      <c r="BW717"/>
      <c r="BX717"/>
      <c r="BY717"/>
      <c r="BZ717"/>
      <c r="CA717"/>
      <c r="CB717"/>
      <c r="CC717"/>
      <c r="CD717"/>
      <c r="CE717"/>
      <c r="CF717"/>
      <c r="CG717"/>
      <c r="CH717"/>
      <c r="CI717"/>
      <c r="CJ717"/>
      <c r="CK717" t="inlineStr">
        <is>
          <t>Brooke,L.T.</t>
        </is>
      </c>
      <c r="CL717" t="n">
        <v>17138.0</v>
      </c>
      <c r="CM717" t="inlineStr">
        <is>
          <t>Results of Freshwater Exposures with the Chemicals Atrazine, Biphenyl, Butachlor, Carbaryl, Carbazole, Dibenzofuran, 3,3'-Dichlorobenzidine, Dichlorvos, 1,2-Epoxyethylbenzene (Styrene Oxide), Isophorone, Isopropalin, Ox</t>
        </is>
      </c>
      <c r="CN717" t="inlineStr">
        <is>
          <t>Center for Lake Superior Environmental Studies, University of Wisconsin, Superior, WI:110 p.</t>
        </is>
      </c>
      <c r="CO717" t="n">
        <v>1991.0</v>
      </c>
      <c r="CP717" t="inlineStr">
        <is>
          <t>Brooke,L.T. (1991). Results of Freshwater Exposures with the Chemicals Atrazine, Biphenyl, Butachlor, Carbaryl, Carbazole, Dibenzofuran, 3,3'-Dichlorobenzidine, Dichlorvos, 1,2-Epoxyethylbenzene (Styrene Oxide), Isophorone, Isopropalin, Ox. Center for Lake Superior Environmental Studies, University of Wisconsin, Superior, WI, 110 p. ECOREF#:17138</t>
        </is>
      </c>
    </row>
    <row r="718">
      <c r="A718" t="n">
        <v>91941.0</v>
      </c>
      <c r="B718" t="inlineStr">
        <is>
          <t>3,3'-Dichloro-[1,1'-biphenyl]-4,4'-diamine</t>
        </is>
      </c>
      <c r="C718"/>
      <c r="D718" t="inlineStr">
        <is>
          <t>Measured</t>
        </is>
      </c>
      <c r="E718" t="inlineStr">
        <is>
          <t>Not coded</t>
        </is>
      </c>
      <c r="F718"/>
      <c r="G718" t="n">
        <v>98.0</v>
      </c>
      <c r="H718"/>
      <c r="I718"/>
      <c r="J718"/>
      <c r="K718"/>
      <c r="L718" t="inlineStr">
        <is>
          <t>Pimephales promelas</t>
        </is>
      </c>
      <c r="M718" t="inlineStr">
        <is>
          <t>Fathead Minnow</t>
        </is>
      </c>
      <c r="N718"/>
      <c r="O718"/>
      <c r="P718" t="n">
        <v>30.0</v>
      </c>
      <c r="Q718"/>
      <c r="R718"/>
      <c r="S718"/>
      <c r="T718"/>
      <c r="U718" t="inlineStr">
        <is>
          <t>Day(s)</t>
        </is>
      </c>
      <c r="V718" t="inlineStr">
        <is>
          <t>Static</t>
        </is>
      </c>
      <c r="W718" t="inlineStr">
        <is>
          <t>Fresh water</t>
        </is>
      </c>
      <c r="X718" t="inlineStr">
        <is>
          <t>Lab</t>
        </is>
      </c>
      <c r="Y718"/>
      <c r="Z718" t="inlineStr">
        <is>
          <t>Active ingredient</t>
        </is>
      </c>
      <c r="AA718"/>
      <c r="AB718" t="n">
        <v>1.88</v>
      </c>
      <c r="AC718"/>
      <c r="AD718" t="n">
        <v>1.61</v>
      </c>
      <c r="AE718"/>
      <c r="AF718" t="n">
        <v>2.2</v>
      </c>
      <c r="AG718" t="inlineStr">
        <is>
          <t>AI mg/L</t>
        </is>
      </c>
      <c r="AH718"/>
      <c r="AI718"/>
      <c r="AJ718"/>
      <c r="AK718"/>
      <c r="AL718"/>
      <c r="AM718"/>
      <c r="AN718"/>
      <c r="AO718"/>
      <c r="AP718"/>
      <c r="AQ718"/>
      <c r="AR718"/>
      <c r="AS718"/>
      <c r="AT718"/>
      <c r="AU718"/>
      <c r="AV718"/>
      <c r="AW718"/>
      <c r="AX718" t="inlineStr">
        <is>
          <t>Mortality</t>
        </is>
      </c>
      <c r="AY718" t="inlineStr">
        <is>
          <t>Mortality</t>
        </is>
      </c>
      <c r="AZ718" t="inlineStr">
        <is>
          <t>LC50</t>
        </is>
      </c>
      <c r="BA718"/>
      <c r="BB718" t="n">
        <v>4.0</v>
      </c>
      <c r="BC718"/>
      <c r="BD718"/>
      <c r="BE718"/>
      <c r="BF718"/>
      <c r="BG718" t="inlineStr">
        <is>
          <t>Day(s)</t>
        </is>
      </c>
      <c r="BH718" t="inlineStr">
        <is>
          <t>Pure</t>
        </is>
      </c>
      <c r="BI718" t="inlineStr">
        <is>
          <t>DTXSID6020432</t>
        </is>
      </c>
      <c r="BJ718"/>
      <c r="BK718"/>
      <c r="BL718"/>
      <c r="BM718"/>
      <c r="BN718"/>
      <c r="BO718"/>
      <c r="BP718"/>
      <c r="BQ718"/>
      <c r="BR718"/>
      <c r="BS718"/>
      <c r="BT718" t="inlineStr">
        <is>
          <t>--</t>
        </is>
      </c>
      <c r="BU718"/>
      <c r="BV718"/>
      <c r="BW718"/>
      <c r="BX718"/>
      <c r="BY718"/>
      <c r="BZ718"/>
      <c r="CA718"/>
      <c r="CB718"/>
      <c r="CC718"/>
      <c r="CD718"/>
      <c r="CE718"/>
      <c r="CF718"/>
      <c r="CG718"/>
      <c r="CH718"/>
      <c r="CI718" t="inlineStr">
        <is>
          <t xml:space="preserve"> ANALYSIS/0 H CONC// </t>
        </is>
      </c>
      <c r="CJ718" t="inlineStr">
        <is>
          <t xml:space="preserve">   ANALYSIS/0 H CONC// </t>
        </is>
      </c>
      <c r="CK718" t="inlineStr">
        <is>
          <t>Brooke,L.T.</t>
        </is>
      </c>
      <c r="CL718" t="n">
        <v>17138.0</v>
      </c>
      <c r="CM718" t="inlineStr">
        <is>
          <t>Results of Freshwater Exposures with the Chemicals Atrazine, Biphenyl, Butachlor, Carbaryl, Carbazole, Dibenzofuran, 3,3'-Dichlorobenzidine, Dichlorvos, 1,2-Epoxyethylbenzene (Styrene Oxide), Isophorone, Isopropalin, Ox</t>
        </is>
      </c>
      <c r="CN718" t="inlineStr">
        <is>
          <t>Center for Lake Superior Environmental Studies, University of Wisconsin, Superior, WI:110 p.</t>
        </is>
      </c>
      <c r="CO718" t="n">
        <v>1991.0</v>
      </c>
      <c r="CP718" t="inlineStr">
        <is>
          <t>Brooke,L.T. (1991). Results of Freshwater Exposures with the Chemicals Atrazine, Biphenyl, Butachlor, Carbaryl, Carbazole, Dibenzofuran, 3,3'-Dichlorobenzidine, Dichlorvos, 1,2-Epoxyethylbenzene (Styrene Oxide), Isophorone, Isopropalin, Ox. Center for Lake Superior Environmental Studies, University of Wisconsin, Superior, WI, 110 p. ECOREF#:17138</t>
        </is>
      </c>
    </row>
    <row r="719">
      <c r="A719" t="n">
        <v>91941.0</v>
      </c>
      <c r="B719" t="inlineStr">
        <is>
          <t>3,3'-Dichloro-[1,1'-biphenyl]-4,4'-diamine</t>
        </is>
      </c>
      <c r="C719"/>
      <c r="D719" t="inlineStr">
        <is>
          <t>Measured</t>
        </is>
      </c>
      <c r="E719" t="inlineStr">
        <is>
          <t>Not coded</t>
        </is>
      </c>
      <c r="F719"/>
      <c r="G719" t="n">
        <v>98.0</v>
      </c>
      <c r="H719"/>
      <c r="I719"/>
      <c r="J719"/>
      <c r="K719"/>
      <c r="L719" t="inlineStr">
        <is>
          <t>Pimephales promelas</t>
        </is>
      </c>
      <c r="M719" t="inlineStr">
        <is>
          <t>Fathead Minnow</t>
        </is>
      </c>
      <c r="N719"/>
      <c r="O719"/>
      <c r="P719" t="n">
        <v>30.0</v>
      </c>
      <c r="Q719"/>
      <c r="R719"/>
      <c r="S719"/>
      <c r="T719"/>
      <c r="U719" t="inlineStr">
        <is>
          <t>Day(s)</t>
        </is>
      </c>
      <c r="V719" t="inlineStr">
        <is>
          <t>Static</t>
        </is>
      </c>
      <c r="W719" t="inlineStr">
        <is>
          <t>Fresh water</t>
        </is>
      </c>
      <c r="X719" t="inlineStr">
        <is>
          <t>Lab</t>
        </is>
      </c>
      <c r="Y719"/>
      <c r="Z719" t="inlineStr">
        <is>
          <t>Active ingredient</t>
        </is>
      </c>
      <c r="AA719"/>
      <c r="AB719" t="n">
        <v>2.77</v>
      </c>
      <c r="AC719"/>
      <c r="AD719"/>
      <c r="AE719"/>
      <c r="AF719"/>
      <c r="AG719" t="inlineStr">
        <is>
          <t>AI mg/L</t>
        </is>
      </c>
      <c r="AH719"/>
      <c r="AI719"/>
      <c r="AJ719"/>
      <c r="AK719"/>
      <c r="AL719"/>
      <c r="AM719"/>
      <c r="AN719"/>
      <c r="AO719"/>
      <c r="AP719"/>
      <c r="AQ719"/>
      <c r="AR719"/>
      <c r="AS719"/>
      <c r="AT719"/>
      <c r="AU719"/>
      <c r="AV719"/>
      <c r="AW719"/>
      <c r="AX719" t="inlineStr">
        <is>
          <t>Mortality</t>
        </is>
      </c>
      <c r="AY719" t="inlineStr">
        <is>
          <t>Mortality</t>
        </is>
      </c>
      <c r="AZ719" t="inlineStr">
        <is>
          <t>LC50</t>
        </is>
      </c>
      <c r="BA719"/>
      <c r="BB719" t="n">
        <v>4.0</v>
      </c>
      <c r="BC719"/>
      <c r="BD719"/>
      <c r="BE719"/>
      <c r="BF719"/>
      <c r="BG719" t="inlineStr">
        <is>
          <t>Day(s)</t>
        </is>
      </c>
      <c r="BH719" t="inlineStr">
        <is>
          <t>Pure</t>
        </is>
      </c>
      <c r="BI719" t="inlineStr">
        <is>
          <t>DTXSID6020432</t>
        </is>
      </c>
      <c r="BJ719"/>
      <c r="BK719"/>
      <c r="BL719"/>
      <c r="BM719"/>
      <c r="BN719"/>
      <c r="BO719"/>
      <c r="BP719"/>
      <c r="BQ719"/>
      <c r="BR719"/>
      <c r="BS719"/>
      <c r="BT719" t="inlineStr">
        <is>
          <t>--</t>
        </is>
      </c>
      <c r="BU719"/>
      <c r="BV719"/>
      <c r="BW719"/>
      <c r="BX719"/>
      <c r="BY719"/>
      <c r="BZ719"/>
      <c r="CA719"/>
      <c r="CB719"/>
      <c r="CC719"/>
      <c r="CD719"/>
      <c r="CE719"/>
      <c r="CF719"/>
      <c r="CG719"/>
      <c r="CH719"/>
      <c r="CI719" t="inlineStr">
        <is>
          <t xml:space="preserve"> ANALYSIS/0 H CONC// </t>
        </is>
      </c>
      <c r="CJ719" t="inlineStr">
        <is>
          <t xml:space="preserve">   ANALYSIS/0 H CONC// </t>
        </is>
      </c>
      <c r="CK719" t="inlineStr">
        <is>
          <t>Brooke,L.T.</t>
        </is>
      </c>
      <c r="CL719" t="n">
        <v>17138.0</v>
      </c>
      <c r="CM719" t="inlineStr">
        <is>
          <t>Results of Freshwater Exposures with the Chemicals Atrazine, Biphenyl, Butachlor, Carbaryl, Carbazole, Dibenzofuran, 3,3'-Dichlorobenzidine, Dichlorvos, 1,2-Epoxyethylbenzene (Styrene Oxide), Isophorone, Isopropalin, Ox</t>
        </is>
      </c>
      <c r="CN719" t="inlineStr">
        <is>
          <t>Center for Lake Superior Environmental Studies, University of Wisconsin, Superior, WI:110 p.</t>
        </is>
      </c>
      <c r="CO719" t="n">
        <v>1991.0</v>
      </c>
      <c r="CP719" t="inlineStr">
        <is>
          <t>Brooke,L.T. (1991). Results of Freshwater Exposures with the Chemicals Atrazine, Biphenyl, Butachlor, Carbaryl, Carbazole, Dibenzofuran, 3,3'-Dichlorobenzidine, Dichlorvos, 1,2-Epoxyethylbenzene (Styrene Oxide), Isophorone, Isopropalin, Ox. Center for Lake Superior Environmental Studies, University of Wisconsin, Superior, WI, 110 p. ECOREF#:17138</t>
        </is>
      </c>
    </row>
    <row r="720">
      <c r="A720" t="n">
        <v>92433.0</v>
      </c>
      <c r="B720" t="inlineStr">
        <is>
          <t>1-Phenyl-3-pyrazolidinone</t>
        </is>
      </c>
      <c r="C720"/>
      <c r="D720" t="inlineStr">
        <is>
          <t>Unmeasured</t>
        </is>
      </c>
      <c r="E720" t="inlineStr">
        <is>
          <t>Standard Methods for the Examination of Water and Wastewater</t>
        </is>
      </c>
      <c r="F720"/>
      <c r="G720"/>
      <c r="H720"/>
      <c r="I720"/>
      <c r="J720"/>
      <c r="K720"/>
      <c r="L720" t="inlineStr">
        <is>
          <t>Pimephales promelas</t>
        </is>
      </c>
      <c r="M720" t="inlineStr">
        <is>
          <t>Fathead Minnow</t>
        </is>
      </c>
      <c r="N720"/>
      <c r="O720"/>
      <c r="P720"/>
      <c r="Q720"/>
      <c r="R720"/>
      <c r="S720"/>
      <c r="T720"/>
      <c r="U720"/>
      <c r="V720" t="inlineStr">
        <is>
          <t>Static</t>
        </is>
      </c>
      <c r="W720" t="inlineStr">
        <is>
          <t>Fresh water</t>
        </is>
      </c>
      <c r="X720" t="inlineStr">
        <is>
          <t>Lab</t>
        </is>
      </c>
      <c r="Y720" t="n">
        <v>4.0</v>
      </c>
      <c r="Z720" t="inlineStr">
        <is>
          <t>Formulation</t>
        </is>
      </c>
      <c r="AA720"/>
      <c r="AB720"/>
      <c r="AC720"/>
      <c r="AD720" t="n">
        <v>1.0</v>
      </c>
      <c r="AE720"/>
      <c r="AF720" t="n">
        <v>10.0</v>
      </c>
      <c r="AG720" t="inlineStr">
        <is>
          <t>AI mg/L</t>
        </is>
      </c>
      <c r="AH720"/>
      <c r="AI720"/>
      <c r="AJ720"/>
      <c r="AK720"/>
      <c r="AL720"/>
      <c r="AM720"/>
      <c r="AN720"/>
      <c r="AO720"/>
      <c r="AP720"/>
      <c r="AQ720"/>
      <c r="AR720"/>
      <c r="AS720"/>
      <c r="AT720"/>
      <c r="AU720"/>
      <c r="AV720"/>
      <c r="AW720"/>
      <c r="AX720" t="inlineStr">
        <is>
          <t>Mortality</t>
        </is>
      </c>
      <c r="AY720" t="inlineStr">
        <is>
          <t>Mortality</t>
        </is>
      </c>
      <c r="AZ720" t="inlineStr">
        <is>
          <t>LC50</t>
        </is>
      </c>
      <c r="BA720"/>
      <c r="BB720" t="n">
        <v>4.0</v>
      </c>
      <c r="BC720"/>
      <c r="BD720"/>
      <c r="BE720"/>
      <c r="BF720"/>
      <c r="BG720" t="inlineStr">
        <is>
          <t>Day(s)</t>
        </is>
      </c>
      <c r="BH720"/>
      <c r="BI720" t="inlineStr">
        <is>
          <t>DTXSID1049433</t>
        </is>
      </c>
      <c r="BJ720"/>
      <c r="BK720"/>
      <c r="BL720" t="inlineStr">
        <is>
          <t>Acute</t>
        </is>
      </c>
      <c r="BM720"/>
      <c r="BN720"/>
      <c r="BO720"/>
      <c r="BP720"/>
      <c r="BQ720"/>
      <c r="BR720"/>
      <c r="BS720"/>
      <c r="BT720" t="inlineStr">
        <is>
          <t>--</t>
        </is>
      </c>
      <c r="BU720"/>
      <c r="BV720"/>
      <c r="BW720"/>
      <c r="BX720"/>
      <c r="BY720"/>
      <c r="BZ720"/>
      <c r="CA720"/>
      <c r="CB720"/>
      <c r="CC720"/>
      <c r="CD720"/>
      <c r="CE720"/>
      <c r="CF720"/>
      <c r="CG720"/>
      <c r="CH720"/>
      <c r="CI720"/>
      <c r="CJ720" t="inlineStr">
        <is>
          <t xml:space="preserve">SOURCE/MUSKIE HATCHERY, ASBURY, NEW JERSEY//   </t>
        </is>
      </c>
      <c r="CK720" t="inlineStr">
        <is>
          <t>National Association of Photographic Manufacturers</t>
        </is>
      </c>
      <c r="CL720" t="n">
        <v>167113.0</v>
      </c>
      <c r="CM720" t="inlineStr">
        <is>
          <t>Environmental Effect of Photoprocessing Chemicals Vol I and II (557)</t>
        </is>
      </c>
      <c r="CN720" t="inlineStr">
        <is>
          <t>EPA/OTS Doc. #40-8469216:536 p.</t>
        </is>
      </c>
      <c r="CO720" t="n">
        <v>1974.0</v>
      </c>
      <c r="CP720" t="inlineStr">
        <is>
          <t>National Association of Photographic Manufacturers (1974). Environmental Effect of Photoprocessing Chemicals Vol I and II (557). EPA/OTS Doc. #40-8469216, 536 p. ECOREF#:167113</t>
        </is>
      </c>
    </row>
    <row r="721">
      <c r="A721" t="n">
        <v>92524.0</v>
      </c>
      <c r="B721" t="inlineStr">
        <is>
          <t>1,1'-Biphenyl</t>
        </is>
      </c>
      <c r="C721"/>
      <c r="D721" t="inlineStr">
        <is>
          <t>Not reported</t>
        </is>
      </c>
      <c r="E721" t="inlineStr">
        <is>
          <t>Not coded</t>
        </is>
      </c>
      <c r="F721"/>
      <c r="G721" t="n">
        <v>95.0</v>
      </c>
      <c r="H721"/>
      <c r="I721"/>
      <c r="J721"/>
      <c r="K721"/>
      <c r="L721" t="inlineStr">
        <is>
          <t>Pimephales promelas</t>
        </is>
      </c>
      <c r="M721" t="inlineStr">
        <is>
          <t>Fathead Minnow</t>
        </is>
      </c>
      <c r="N721"/>
      <c r="O721"/>
      <c r="P721"/>
      <c r="Q721"/>
      <c r="R721"/>
      <c r="S721"/>
      <c r="T721"/>
      <c r="U721"/>
      <c r="V721" t="inlineStr">
        <is>
          <t>Static</t>
        </is>
      </c>
      <c r="W721" t="inlineStr">
        <is>
          <t>Fresh water</t>
        </is>
      </c>
      <c r="X721" t="inlineStr">
        <is>
          <t>Lab</t>
        </is>
      </c>
      <c r="Y721"/>
      <c r="Z721" t="inlineStr">
        <is>
          <t>Active ingredient</t>
        </is>
      </c>
      <c r="AA721"/>
      <c r="AB721" t="n">
        <v>5.3</v>
      </c>
      <c r="AC721"/>
      <c r="AD721" t="n">
        <v>4.6</v>
      </c>
      <c r="AE721"/>
      <c r="AF721" t="n">
        <v>6.2</v>
      </c>
      <c r="AG721" t="inlineStr">
        <is>
          <t>AI mg/L</t>
        </is>
      </c>
      <c r="AH721"/>
      <c r="AI721"/>
      <c r="AJ721"/>
      <c r="AK721"/>
      <c r="AL721"/>
      <c r="AM721"/>
      <c r="AN721"/>
      <c r="AO721"/>
      <c r="AP721"/>
      <c r="AQ721"/>
      <c r="AR721"/>
      <c r="AS721"/>
      <c r="AT721"/>
      <c r="AU721"/>
      <c r="AV721"/>
      <c r="AW721"/>
      <c r="AX721" t="inlineStr">
        <is>
          <t>Mortality</t>
        </is>
      </c>
      <c r="AY721" t="inlineStr">
        <is>
          <t>Mortality</t>
        </is>
      </c>
      <c r="AZ721" t="inlineStr">
        <is>
          <t>LC50</t>
        </is>
      </c>
      <c r="BA721"/>
      <c r="BB721" t="n">
        <v>4.0</v>
      </c>
      <c r="BC721"/>
      <c r="BD721"/>
      <c r="BE721"/>
      <c r="BF721"/>
      <c r="BG721" t="inlineStr">
        <is>
          <t>Day(s)</t>
        </is>
      </c>
      <c r="BH721" t="inlineStr">
        <is>
          <t>Pure</t>
        </is>
      </c>
      <c r="BI721" t="inlineStr">
        <is>
          <t>DTXSID4020161</t>
        </is>
      </c>
      <c r="BJ721"/>
      <c r="BK721"/>
      <c r="BL721"/>
      <c r="BM721"/>
      <c r="BN721"/>
      <c r="BO721"/>
      <c r="BP721"/>
      <c r="BQ721"/>
      <c r="BR721"/>
      <c r="BS721"/>
      <c r="BT721" t="inlineStr">
        <is>
          <t>--</t>
        </is>
      </c>
      <c r="BU721"/>
      <c r="BV721"/>
      <c r="BW721"/>
      <c r="BX721"/>
      <c r="BY721"/>
      <c r="BZ721"/>
      <c r="CA721"/>
      <c r="CB721"/>
      <c r="CC721"/>
      <c r="CD721"/>
      <c r="CE721"/>
      <c r="CF721"/>
      <c r="CG721"/>
      <c r="CH721"/>
      <c r="CI721" t="inlineStr">
        <is>
          <t xml:space="preserve"> CHAR/93/95 PERCENT 2/77//MG/7.0 ppm//SO4/16 ppm//CL/7.0 ppm//TESTID/1//DISSOLVED OXYGEN REPORTED AS (START TO END) CONCENTRATIONS RESPECTIVELY, EC50 AND LC50S ALSO REPORTED AT 24, 48 AND 72 HOURS AS GRAPHED DATA, //</t>
        </is>
      </c>
      <c r="CJ721" t="inlineStr">
        <is>
          <t xml:space="preserve">   CHAR/93/95 PERCENT 2/77//MG/7.0 ppm//SO4/16 ppm//CL/7.0 ppm//TESTID/1//DISSOLVED OXYGEN REPORTED AS (START TO END) CONCENTRATIONS RESPECTIVELY, EC50 AND LC50S ALSO REPORTED AT 24, 48 AND 72 HOURS AS GRAPHED DATA, //</t>
        </is>
      </c>
      <c r="CK721" t="inlineStr">
        <is>
          <t>Dow Chemical Co.</t>
        </is>
      </c>
      <c r="CL721" t="n">
        <v>96222.0</v>
      </c>
      <c r="CM721" t="inlineStr">
        <is>
          <t>Static Acute Fish Toxicities Comparison</t>
        </is>
      </c>
      <c r="CN721" t="inlineStr">
        <is>
          <t>EPA/OTS Doc.#878213738:25 p.</t>
        </is>
      </c>
      <c r="CO721" t="n">
        <v>1983.0</v>
      </c>
      <c r="CP721" t="inlineStr">
        <is>
          <t>Dow Chemical Co. (1983). Static Acute Fish Toxicities Comparison. EPA/OTS Doc.#878213738, 25 p. ECOREF#:96222</t>
        </is>
      </c>
    </row>
    <row r="722">
      <c r="A722" t="n">
        <v>92524.0</v>
      </c>
      <c r="B722" t="inlineStr">
        <is>
          <t>1,1'-Biphenyl</t>
        </is>
      </c>
      <c r="C722"/>
      <c r="D722" t="inlineStr">
        <is>
          <t>Unmeasured</t>
        </is>
      </c>
      <c r="E722" t="inlineStr">
        <is>
          <t>Not coded</t>
        </is>
      </c>
      <c r="F722"/>
      <c r="G722" t="n">
        <v>99.0</v>
      </c>
      <c r="H722"/>
      <c r="I722"/>
      <c r="J722"/>
      <c r="K722"/>
      <c r="L722" t="inlineStr">
        <is>
          <t>Pimephales promelas</t>
        </is>
      </c>
      <c r="M722" t="inlineStr">
        <is>
          <t>Fathead Minnow</t>
        </is>
      </c>
      <c r="N722"/>
      <c r="O722"/>
      <c r="P722" t="n">
        <v>30.0</v>
      </c>
      <c r="Q722"/>
      <c r="R722"/>
      <c r="S722"/>
      <c r="T722"/>
      <c r="U722" t="inlineStr">
        <is>
          <t>Day(s)</t>
        </is>
      </c>
      <c r="V722" t="inlineStr">
        <is>
          <t>Static</t>
        </is>
      </c>
      <c r="W722" t="inlineStr">
        <is>
          <t>Fresh water</t>
        </is>
      </c>
      <c r="X722" t="inlineStr">
        <is>
          <t>Lab</t>
        </is>
      </c>
      <c r="Y722"/>
      <c r="Z722" t="inlineStr">
        <is>
          <t>Active ingredient</t>
        </is>
      </c>
      <c r="AA722"/>
      <c r="AB722" t="n">
        <v>3.5</v>
      </c>
      <c r="AC722"/>
      <c r="AD722" t="n">
        <v>2.9</v>
      </c>
      <c r="AE722"/>
      <c r="AF722" t="n">
        <v>4.09</v>
      </c>
      <c r="AG722" t="inlineStr">
        <is>
          <t>AI mg/L</t>
        </is>
      </c>
      <c r="AH722"/>
      <c r="AI722"/>
      <c r="AJ722"/>
      <c r="AK722"/>
      <c r="AL722"/>
      <c r="AM722"/>
      <c r="AN722"/>
      <c r="AO722"/>
      <c r="AP722"/>
      <c r="AQ722"/>
      <c r="AR722"/>
      <c r="AS722"/>
      <c r="AT722"/>
      <c r="AU722"/>
      <c r="AV722"/>
      <c r="AW722"/>
      <c r="AX722" t="inlineStr">
        <is>
          <t>Mortality</t>
        </is>
      </c>
      <c r="AY722" t="inlineStr">
        <is>
          <t>Mortality</t>
        </is>
      </c>
      <c r="AZ722" t="inlineStr">
        <is>
          <t>LC50</t>
        </is>
      </c>
      <c r="BA722"/>
      <c r="BB722" t="n">
        <v>4.0</v>
      </c>
      <c r="BC722"/>
      <c r="BD722"/>
      <c r="BE722"/>
      <c r="BF722"/>
      <c r="BG722" t="inlineStr">
        <is>
          <t>Day(s)</t>
        </is>
      </c>
      <c r="BH722" t="inlineStr">
        <is>
          <t>Pure</t>
        </is>
      </c>
      <c r="BI722" t="inlineStr">
        <is>
          <t>DTXSID4020161</t>
        </is>
      </c>
      <c r="BJ722"/>
      <c r="BK722"/>
      <c r="BL722"/>
      <c r="BM722"/>
      <c r="BN722"/>
      <c r="BO722"/>
      <c r="BP722"/>
      <c r="BQ722"/>
      <c r="BR722"/>
      <c r="BS722"/>
      <c r="BT722" t="inlineStr">
        <is>
          <t>--</t>
        </is>
      </c>
      <c r="BU722"/>
      <c r="BV722"/>
      <c r="BW722"/>
      <c r="BX722"/>
      <c r="BY722"/>
      <c r="BZ722"/>
      <c r="CA722"/>
      <c r="CB722"/>
      <c r="CC722"/>
      <c r="CD722"/>
      <c r="CE722"/>
      <c r="CF722"/>
      <c r="CG722"/>
      <c r="CH722"/>
      <c r="CI722"/>
      <c r="CJ722"/>
      <c r="CK722" t="inlineStr">
        <is>
          <t>Brooke,L.T.</t>
        </is>
      </c>
      <c r="CL722" t="n">
        <v>17138.0</v>
      </c>
      <c r="CM722" t="inlineStr">
        <is>
          <t>Results of Freshwater Exposures with the Chemicals Atrazine, Biphenyl, Butachlor, Carbaryl, Carbazole, Dibenzofuran, 3,3'-Dichlorobenzidine, Dichlorvos, 1,2-Epoxyethylbenzene (Styrene Oxide), Isophorone, Isopropalin, Ox</t>
        </is>
      </c>
      <c r="CN722" t="inlineStr">
        <is>
          <t>Center for Lake Superior Environmental Studies, University of Wisconsin, Superior, WI:110 p.</t>
        </is>
      </c>
      <c r="CO722" t="n">
        <v>1991.0</v>
      </c>
      <c r="CP722" t="inlineStr">
        <is>
          <t>Brooke,L.T. (1991). Results of Freshwater Exposures with the Chemicals Atrazine, Biphenyl, Butachlor, Carbaryl, Carbazole, Dibenzofuran, 3,3'-Dichlorobenzidine, Dichlorvos, 1,2-Epoxyethylbenzene (Styrene Oxide), Isophorone, Isopropalin, Ox. Center for Lake Superior Environmental Studies, University of Wisconsin, Superior, WI, 110 p. ECOREF#:17138</t>
        </is>
      </c>
    </row>
    <row r="723">
      <c r="A723" t="n">
        <v>92524.0</v>
      </c>
      <c r="B723" t="inlineStr">
        <is>
          <t>1,1'-Biphenyl</t>
        </is>
      </c>
      <c r="C723"/>
      <c r="D723" t="inlineStr">
        <is>
          <t>Measured</t>
        </is>
      </c>
      <c r="E723" t="inlineStr">
        <is>
          <t>Not coded</t>
        </is>
      </c>
      <c r="F723"/>
      <c r="G723" t="n">
        <v>99.0</v>
      </c>
      <c r="H723"/>
      <c r="I723"/>
      <c r="J723"/>
      <c r="K723"/>
      <c r="L723" t="inlineStr">
        <is>
          <t>Pimephales promelas</t>
        </is>
      </c>
      <c r="M723" t="inlineStr">
        <is>
          <t>Fathead Minnow</t>
        </is>
      </c>
      <c r="N723"/>
      <c r="O723"/>
      <c r="P723" t="n">
        <v>30.0</v>
      </c>
      <c r="Q723"/>
      <c r="R723"/>
      <c r="S723"/>
      <c r="T723"/>
      <c r="U723" t="inlineStr">
        <is>
          <t>Day(s)</t>
        </is>
      </c>
      <c r="V723" t="inlineStr">
        <is>
          <t>Flow-through</t>
        </is>
      </c>
      <c r="W723" t="inlineStr">
        <is>
          <t>Fresh water</t>
        </is>
      </c>
      <c r="X723" t="inlineStr">
        <is>
          <t>Lab</t>
        </is>
      </c>
      <c r="Y723"/>
      <c r="Z723" t="inlineStr">
        <is>
          <t>Active ingredient</t>
        </is>
      </c>
      <c r="AA723"/>
      <c r="AB723" t="n">
        <v>1.95</v>
      </c>
      <c r="AC723"/>
      <c r="AD723" t="n">
        <v>1.65</v>
      </c>
      <c r="AE723"/>
      <c r="AF723" t="n">
        <v>2.29</v>
      </c>
      <c r="AG723" t="inlineStr">
        <is>
          <t>AI mg/L</t>
        </is>
      </c>
      <c r="AH723"/>
      <c r="AI723"/>
      <c r="AJ723"/>
      <c r="AK723"/>
      <c r="AL723"/>
      <c r="AM723"/>
      <c r="AN723"/>
      <c r="AO723"/>
      <c r="AP723"/>
      <c r="AQ723"/>
      <c r="AR723"/>
      <c r="AS723"/>
      <c r="AT723"/>
      <c r="AU723"/>
      <c r="AV723"/>
      <c r="AW723"/>
      <c r="AX723" t="inlineStr">
        <is>
          <t>Mortality</t>
        </is>
      </c>
      <c r="AY723" t="inlineStr">
        <is>
          <t>Mortality</t>
        </is>
      </c>
      <c r="AZ723" t="inlineStr">
        <is>
          <t>LC50</t>
        </is>
      </c>
      <c r="BA723"/>
      <c r="BB723" t="n">
        <v>4.0</v>
      </c>
      <c r="BC723"/>
      <c r="BD723"/>
      <c r="BE723"/>
      <c r="BF723"/>
      <c r="BG723" t="inlineStr">
        <is>
          <t>Day(s)</t>
        </is>
      </c>
      <c r="BH723" t="inlineStr">
        <is>
          <t>Pure</t>
        </is>
      </c>
      <c r="BI723" t="inlineStr">
        <is>
          <t>DTXSID4020161</t>
        </is>
      </c>
      <c r="BJ723"/>
      <c r="BK723"/>
      <c r="BL723"/>
      <c r="BM723"/>
      <c r="BN723"/>
      <c r="BO723"/>
      <c r="BP723"/>
      <c r="BQ723"/>
      <c r="BR723"/>
      <c r="BS723"/>
      <c r="BT723" t="inlineStr">
        <is>
          <t>--</t>
        </is>
      </c>
      <c r="BU723"/>
      <c r="BV723"/>
      <c r="BW723"/>
      <c r="BX723"/>
      <c r="BY723"/>
      <c r="BZ723"/>
      <c r="CA723"/>
      <c r="CB723"/>
      <c r="CC723"/>
      <c r="CD723"/>
      <c r="CE723"/>
      <c r="CF723"/>
      <c r="CG723"/>
      <c r="CH723"/>
      <c r="CI723"/>
      <c r="CJ723"/>
      <c r="CK723" t="inlineStr">
        <is>
          <t>Brooke,L.T.</t>
        </is>
      </c>
      <c r="CL723" t="n">
        <v>17138.0</v>
      </c>
      <c r="CM723" t="inlineStr">
        <is>
          <t>Results of Freshwater Exposures with the Chemicals Atrazine, Biphenyl, Butachlor, Carbaryl, Carbazole, Dibenzofuran, 3,3'-Dichlorobenzidine, Dichlorvos, 1,2-Epoxyethylbenzene (Styrene Oxide), Isophorone, Isopropalin, Ox</t>
        </is>
      </c>
      <c r="CN723" t="inlineStr">
        <is>
          <t>Center for Lake Superior Environmental Studies, University of Wisconsin, Superior, WI:110 p.</t>
        </is>
      </c>
      <c r="CO723" t="n">
        <v>1991.0</v>
      </c>
      <c r="CP723" t="inlineStr">
        <is>
          <t>Brooke,L.T. (1991). Results of Freshwater Exposures with the Chemicals Atrazine, Biphenyl, Butachlor, Carbaryl, Carbazole, Dibenzofuran, 3,3'-Dichlorobenzidine, Dichlorvos, 1,2-Epoxyethylbenzene (Styrene Oxide), Isophorone, Isopropalin, Ox. Center for Lake Superior Environmental Studies, University of Wisconsin, Superior, WI, 110 p. ECOREF#:17138</t>
        </is>
      </c>
    </row>
    <row r="724">
      <c r="A724" t="n">
        <v>92524.0</v>
      </c>
      <c r="B724" t="inlineStr">
        <is>
          <t>1,1'-Biphenyl</t>
        </is>
      </c>
      <c r="C724"/>
      <c r="D724" t="inlineStr">
        <is>
          <t>Measured</t>
        </is>
      </c>
      <c r="E724" t="inlineStr">
        <is>
          <t>Not coded</t>
        </is>
      </c>
      <c r="F724"/>
      <c r="G724" t="n">
        <v>99.0</v>
      </c>
      <c r="H724"/>
      <c r="I724"/>
      <c r="J724"/>
      <c r="K724"/>
      <c r="L724" t="inlineStr">
        <is>
          <t>Pimephales promelas</t>
        </is>
      </c>
      <c r="M724" t="inlineStr">
        <is>
          <t>Fathead Minnow</t>
        </is>
      </c>
      <c r="N724"/>
      <c r="O724"/>
      <c r="P724" t="n">
        <v>30.0</v>
      </c>
      <c r="Q724"/>
      <c r="R724"/>
      <c r="S724"/>
      <c r="T724"/>
      <c r="U724" t="inlineStr">
        <is>
          <t>Day(s)</t>
        </is>
      </c>
      <c r="V724" t="inlineStr">
        <is>
          <t>Static</t>
        </is>
      </c>
      <c r="W724" t="inlineStr">
        <is>
          <t>Fresh water</t>
        </is>
      </c>
      <c r="X724" t="inlineStr">
        <is>
          <t>Lab</t>
        </is>
      </c>
      <c r="Y724"/>
      <c r="Z724" t="inlineStr">
        <is>
          <t>Active ingredient</t>
        </is>
      </c>
      <c r="AA724"/>
      <c r="AB724" t="n">
        <v>1.45</v>
      </c>
      <c r="AC724"/>
      <c r="AD724" t="n">
        <v>1.17</v>
      </c>
      <c r="AE724"/>
      <c r="AF724" t="n">
        <v>1.81</v>
      </c>
      <c r="AG724" t="inlineStr">
        <is>
          <t>AI mg/L</t>
        </is>
      </c>
      <c r="AH724"/>
      <c r="AI724"/>
      <c r="AJ724"/>
      <c r="AK724"/>
      <c r="AL724"/>
      <c r="AM724"/>
      <c r="AN724"/>
      <c r="AO724"/>
      <c r="AP724"/>
      <c r="AQ724"/>
      <c r="AR724"/>
      <c r="AS724"/>
      <c r="AT724"/>
      <c r="AU724"/>
      <c r="AV724"/>
      <c r="AW724"/>
      <c r="AX724" t="inlineStr">
        <is>
          <t>Mortality</t>
        </is>
      </c>
      <c r="AY724" t="inlineStr">
        <is>
          <t>Mortality</t>
        </is>
      </c>
      <c r="AZ724" t="inlineStr">
        <is>
          <t>LC50</t>
        </is>
      </c>
      <c r="BA724"/>
      <c r="BB724" t="n">
        <v>4.0</v>
      </c>
      <c r="BC724"/>
      <c r="BD724"/>
      <c r="BE724"/>
      <c r="BF724"/>
      <c r="BG724" t="inlineStr">
        <is>
          <t>Day(s)</t>
        </is>
      </c>
      <c r="BH724" t="inlineStr">
        <is>
          <t>Pure</t>
        </is>
      </c>
      <c r="BI724" t="inlineStr">
        <is>
          <t>DTXSID4020161</t>
        </is>
      </c>
      <c r="BJ724"/>
      <c r="BK724"/>
      <c r="BL724"/>
      <c r="BM724"/>
      <c r="BN724"/>
      <c r="BO724"/>
      <c r="BP724"/>
      <c r="BQ724"/>
      <c r="BR724"/>
      <c r="BS724"/>
      <c r="BT724" t="inlineStr">
        <is>
          <t>--</t>
        </is>
      </c>
      <c r="BU724"/>
      <c r="BV724"/>
      <c r="BW724"/>
      <c r="BX724"/>
      <c r="BY724"/>
      <c r="BZ724"/>
      <c r="CA724"/>
      <c r="CB724"/>
      <c r="CC724"/>
      <c r="CD724"/>
      <c r="CE724"/>
      <c r="CF724"/>
      <c r="CG724"/>
      <c r="CH724"/>
      <c r="CI724" t="inlineStr">
        <is>
          <t xml:space="preserve"> ANALYSIS/ALL CONC// </t>
        </is>
      </c>
      <c r="CJ724" t="inlineStr">
        <is>
          <t xml:space="preserve">   ANALYSIS/ALL CONC// </t>
        </is>
      </c>
      <c r="CK724" t="inlineStr">
        <is>
          <t>Brooke,L.T.</t>
        </is>
      </c>
      <c r="CL724" t="n">
        <v>17138.0</v>
      </c>
      <c r="CM724" t="inlineStr">
        <is>
          <t>Results of Freshwater Exposures with the Chemicals Atrazine, Biphenyl, Butachlor, Carbaryl, Carbazole, Dibenzofuran, 3,3'-Dichlorobenzidine, Dichlorvos, 1,2-Epoxyethylbenzene (Styrene Oxide), Isophorone, Isopropalin, Ox</t>
        </is>
      </c>
      <c r="CN724" t="inlineStr">
        <is>
          <t>Center for Lake Superior Environmental Studies, University of Wisconsin, Superior, WI:110 p.</t>
        </is>
      </c>
      <c r="CO724" t="n">
        <v>1991.0</v>
      </c>
      <c r="CP724" t="inlineStr">
        <is>
          <t>Brooke,L.T. (1991). Results of Freshwater Exposures with the Chemicals Atrazine, Biphenyl, Butachlor, Carbaryl, Carbazole, Dibenzofuran, 3,3'-Dichlorobenzidine, Dichlorvos, 1,2-Epoxyethylbenzene (Styrene Oxide), Isophorone, Isopropalin, Ox. Center for Lake Superior Environmental Studies, University of Wisconsin, Superior, WI, 110 p. ECOREF#:17138</t>
        </is>
      </c>
    </row>
    <row r="725">
      <c r="A725" t="n">
        <v>92524.0</v>
      </c>
      <c r="B725" t="inlineStr">
        <is>
          <t>1,1'-Biphenyl</t>
        </is>
      </c>
      <c r="C725"/>
      <c r="D725" t="inlineStr">
        <is>
          <t>Measured</t>
        </is>
      </c>
      <c r="E725" t="inlineStr">
        <is>
          <t>Not coded</t>
        </is>
      </c>
      <c r="F725"/>
      <c r="G725" t="n">
        <v>99.0</v>
      </c>
      <c r="H725"/>
      <c r="I725"/>
      <c r="J725"/>
      <c r="K725"/>
      <c r="L725" t="inlineStr">
        <is>
          <t>Pimephales promelas</t>
        </is>
      </c>
      <c r="M725" t="inlineStr">
        <is>
          <t>Fathead Minnow</t>
        </is>
      </c>
      <c r="N725"/>
      <c r="O725"/>
      <c r="P725" t="n">
        <v>30.0</v>
      </c>
      <c r="Q725"/>
      <c r="R725"/>
      <c r="S725"/>
      <c r="T725"/>
      <c r="U725" t="inlineStr">
        <is>
          <t>Day(s)</t>
        </is>
      </c>
      <c r="V725" t="inlineStr">
        <is>
          <t>Static</t>
        </is>
      </c>
      <c r="W725" t="inlineStr">
        <is>
          <t>Fresh water</t>
        </is>
      </c>
      <c r="X725" t="inlineStr">
        <is>
          <t>Lab</t>
        </is>
      </c>
      <c r="Y725"/>
      <c r="Z725" t="inlineStr">
        <is>
          <t>Active ingredient</t>
        </is>
      </c>
      <c r="AA725"/>
      <c r="AB725" t="n">
        <v>2.94</v>
      </c>
      <c r="AC725"/>
      <c r="AD725" t="n">
        <v>2.5</v>
      </c>
      <c r="AE725"/>
      <c r="AF725" t="n">
        <v>3.44</v>
      </c>
      <c r="AG725" t="inlineStr">
        <is>
          <t>AI mg/L</t>
        </is>
      </c>
      <c r="AH725"/>
      <c r="AI725"/>
      <c r="AJ725"/>
      <c r="AK725"/>
      <c r="AL725"/>
      <c r="AM725"/>
      <c r="AN725"/>
      <c r="AO725"/>
      <c r="AP725"/>
      <c r="AQ725"/>
      <c r="AR725"/>
      <c r="AS725"/>
      <c r="AT725"/>
      <c r="AU725"/>
      <c r="AV725"/>
      <c r="AW725"/>
      <c r="AX725" t="inlineStr">
        <is>
          <t>Mortality</t>
        </is>
      </c>
      <c r="AY725" t="inlineStr">
        <is>
          <t>Mortality</t>
        </is>
      </c>
      <c r="AZ725" t="inlineStr">
        <is>
          <t>LC50</t>
        </is>
      </c>
      <c r="BA725"/>
      <c r="BB725" t="n">
        <v>4.0</v>
      </c>
      <c r="BC725"/>
      <c r="BD725"/>
      <c r="BE725"/>
      <c r="BF725"/>
      <c r="BG725" t="inlineStr">
        <is>
          <t>Day(s)</t>
        </is>
      </c>
      <c r="BH725" t="inlineStr">
        <is>
          <t>Pure</t>
        </is>
      </c>
      <c r="BI725" t="inlineStr">
        <is>
          <t>DTXSID4020161</t>
        </is>
      </c>
      <c r="BJ725"/>
      <c r="BK725"/>
      <c r="BL725"/>
      <c r="BM725"/>
      <c r="BN725"/>
      <c r="BO725"/>
      <c r="BP725"/>
      <c r="BQ725"/>
      <c r="BR725"/>
      <c r="BS725"/>
      <c r="BT725" t="inlineStr">
        <is>
          <t>--</t>
        </is>
      </c>
      <c r="BU725"/>
      <c r="BV725"/>
      <c r="BW725"/>
      <c r="BX725"/>
      <c r="BY725"/>
      <c r="BZ725"/>
      <c r="CA725"/>
      <c r="CB725"/>
      <c r="CC725"/>
      <c r="CD725"/>
      <c r="CE725"/>
      <c r="CF725"/>
      <c r="CG725"/>
      <c r="CH725"/>
      <c r="CI725" t="inlineStr">
        <is>
          <t xml:space="preserve"> ANALYSIS/0 H CONC// </t>
        </is>
      </c>
      <c r="CJ725" t="inlineStr">
        <is>
          <t xml:space="preserve">   ANALYSIS/0 H CONC// </t>
        </is>
      </c>
      <c r="CK725" t="inlineStr">
        <is>
          <t>Brooke,L.T.</t>
        </is>
      </c>
      <c r="CL725" t="n">
        <v>17138.0</v>
      </c>
      <c r="CM725" t="inlineStr">
        <is>
          <t>Results of Freshwater Exposures with the Chemicals Atrazine, Biphenyl, Butachlor, Carbaryl, Carbazole, Dibenzofuran, 3,3'-Dichlorobenzidine, Dichlorvos, 1,2-Epoxyethylbenzene (Styrene Oxide), Isophorone, Isopropalin, Ox</t>
        </is>
      </c>
      <c r="CN725" t="inlineStr">
        <is>
          <t>Center for Lake Superior Environmental Studies, University of Wisconsin, Superior, WI:110 p.</t>
        </is>
      </c>
      <c r="CO725" t="n">
        <v>1991.0</v>
      </c>
      <c r="CP725" t="inlineStr">
        <is>
          <t>Brooke,L.T. (1991). Results of Freshwater Exposures with the Chemicals Atrazine, Biphenyl, Butachlor, Carbaryl, Carbazole, Dibenzofuran, 3,3'-Dichlorobenzidine, Dichlorvos, 1,2-Epoxyethylbenzene (Styrene Oxide), Isophorone, Isopropalin, Ox. Center for Lake Superior Environmental Studies, University of Wisconsin, Superior, WI, 110 p. ECOREF#:17138</t>
        </is>
      </c>
    </row>
    <row r="726">
      <c r="A726" t="n">
        <v>92875.0</v>
      </c>
      <c r="B726" t="inlineStr">
        <is>
          <t>[1,1'-Biphenyl]-4,4'-diamine</t>
        </is>
      </c>
      <c r="C726"/>
      <c r="D726" t="inlineStr">
        <is>
          <t>Unmeasured</t>
        </is>
      </c>
      <c r="E726" t="inlineStr">
        <is>
          <t>Not coded</t>
        </is>
      </c>
      <c r="F726"/>
      <c r="G726"/>
      <c r="H726"/>
      <c r="I726"/>
      <c r="J726"/>
      <c r="K726"/>
      <c r="L726" t="inlineStr">
        <is>
          <t>Pimephales promelas</t>
        </is>
      </c>
      <c r="M726" t="inlineStr">
        <is>
          <t>Fathead Minnow</t>
        </is>
      </c>
      <c r="N726"/>
      <c r="O726"/>
      <c r="P726"/>
      <c r="Q726"/>
      <c r="R726"/>
      <c r="S726"/>
      <c r="T726"/>
      <c r="U726"/>
      <c r="V726" t="inlineStr">
        <is>
          <t>Static</t>
        </is>
      </c>
      <c r="W726" t="inlineStr">
        <is>
          <t>Fresh water</t>
        </is>
      </c>
      <c r="X726" t="inlineStr">
        <is>
          <t>Lab</t>
        </is>
      </c>
      <c r="Y726"/>
      <c r="Z726" t="inlineStr">
        <is>
          <t>Formulation</t>
        </is>
      </c>
      <c r="AA726" t="inlineStr">
        <is>
          <t>&gt;</t>
        </is>
      </c>
      <c r="AB726" t="n">
        <v>20.0</v>
      </c>
      <c r="AC726"/>
      <c r="AD726"/>
      <c r="AE726"/>
      <c r="AF726"/>
      <c r="AG726" t="inlineStr">
        <is>
          <t>AI mg/L</t>
        </is>
      </c>
      <c r="AH726"/>
      <c r="AI726"/>
      <c r="AJ726"/>
      <c r="AK726"/>
      <c r="AL726"/>
      <c r="AM726"/>
      <c r="AN726"/>
      <c r="AO726"/>
      <c r="AP726"/>
      <c r="AQ726"/>
      <c r="AR726"/>
      <c r="AS726"/>
      <c r="AT726"/>
      <c r="AU726"/>
      <c r="AV726"/>
      <c r="AW726"/>
      <c r="AX726" t="inlineStr">
        <is>
          <t>Mortality</t>
        </is>
      </c>
      <c r="AY726" t="inlineStr">
        <is>
          <t>Mortality</t>
        </is>
      </c>
      <c r="AZ726" t="inlineStr">
        <is>
          <t>LC50</t>
        </is>
      </c>
      <c r="BA726"/>
      <c r="BB726" t="n">
        <v>4.0</v>
      </c>
      <c r="BC726"/>
      <c r="BD726"/>
      <c r="BE726"/>
      <c r="BF726"/>
      <c r="BG726" t="inlineStr">
        <is>
          <t>Day(s)</t>
        </is>
      </c>
      <c r="BH726"/>
      <c r="BI726" t="inlineStr">
        <is>
          <t>DTXSID2020137</t>
        </is>
      </c>
      <c r="BJ726"/>
      <c r="BK726"/>
      <c r="BL726"/>
      <c r="BM726"/>
      <c r="BN726"/>
      <c r="BO726"/>
      <c r="BP726"/>
      <c r="BQ726"/>
      <c r="BR726"/>
      <c r="BS726"/>
      <c r="BT726" t="inlineStr">
        <is>
          <t>--</t>
        </is>
      </c>
      <c r="BU726"/>
      <c r="BV726"/>
      <c r="BW726"/>
      <c r="BX726"/>
      <c r="BY726"/>
      <c r="BZ726"/>
      <c r="CA726"/>
      <c r="CB726"/>
      <c r="CC726"/>
      <c r="CD726"/>
      <c r="CE726"/>
      <c r="CF726"/>
      <c r="CG726"/>
      <c r="CH726"/>
      <c r="CI726" t="inlineStr">
        <is>
          <t xml:space="preserve"> WQCD/THE BZD '80 WQCD CITES SOURCE AS U.S. EPA, 1980 (UNPUBLISHED DATA) BUT IS PUBLISHED AS LEMKE, 1973 (ECOREF 17728)//</t>
        </is>
      </c>
      <c r="CJ726" t="inlineStr">
        <is>
          <t xml:space="preserve">   WQCD/THE BZD '80 WQCD CITES SOURCE AS U.S. EPA, 1980 (UNPUBLISHED DATA) BUT IS PUBLISHED AS LEMKE, 1973 (ECOREF 17728)//</t>
        </is>
      </c>
      <c r="CK726" t="inlineStr">
        <is>
          <t>Lemke,A.E.</t>
        </is>
      </c>
      <c r="CL726" t="n">
        <v>17728.0</v>
      </c>
      <c r="CM726" t="inlineStr">
        <is>
          <t>Static Bioassays with Benzidine</t>
        </is>
      </c>
      <c r="CN726" t="inlineStr">
        <is>
          <t>Nov.20, Memo to D.I.Mount, U.S.EPA, Duluth, MN:1 p.</t>
        </is>
      </c>
      <c r="CO726" t="n">
        <v>1973.0</v>
      </c>
      <c r="CP726" t="inlineStr">
        <is>
          <t>Lemke,A.E. (1973). Static Bioassays with Benzidine. Nov.20, Memo to D.I.Mount, U.S.EPA, Duluth, MN, 1 p. ECOREF#:17728</t>
        </is>
      </c>
    </row>
    <row r="727">
      <c r="A727" t="n">
        <v>93721.0</v>
      </c>
      <c r="B727" t="inlineStr">
        <is>
          <t>2-(2,4,5-Trichlorophenoxy)propanoic acid</t>
        </is>
      </c>
      <c r="C727"/>
      <c r="D727" t="inlineStr">
        <is>
          <t>Not reported</t>
        </is>
      </c>
      <c r="E727" t="inlineStr">
        <is>
          <t>Not coded</t>
        </is>
      </c>
      <c r="F727"/>
      <c r="G727" t="n">
        <v>45.0</v>
      </c>
      <c r="H727"/>
      <c r="I727"/>
      <c r="J727"/>
      <c r="K727"/>
      <c r="L727" t="inlineStr">
        <is>
          <t>Pimephales promelas</t>
        </is>
      </c>
      <c r="M727" t="inlineStr">
        <is>
          <t>Fathead Minnow</t>
        </is>
      </c>
      <c r="N727"/>
      <c r="O727"/>
      <c r="P727"/>
      <c r="Q727"/>
      <c r="R727"/>
      <c r="S727"/>
      <c r="T727"/>
      <c r="U727"/>
      <c r="V727" t="inlineStr">
        <is>
          <t>Static</t>
        </is>
      </c>
      <c r="W727" t="inlineStr">
        <is>
          <t>Fresh water</t>
        </is>
      </c>
      <c r="X727" t="inlineStr">
        <is>
          <t>Lab</t>
        </is>
      </c>
      <c r="Y727"/>
      <c r="Z727" t="inlineStr">
        <is>
          <t>Active ingredient</t>
        </is>
      </c>
      <c r="AA727"/>
      <c r="AB727" t="n">
        <v>15.8</v>
      </c>
      <c r="AC727"/>
      <c r="AD727" t="n">
        <v>12.2</v>
      </c>
      <c r="AE727"/>
      <c r="AF727" t="n">
        <v>20.5</v>
      </c>
      <c r="AG727" t="inlineStr">
        <is>
          <t>AI mg/L</t>
        </is>
      </c>
      <c r="AH727"/>
      <c r="AI727"/>
      <c r="AJ727"/>
      <c r="AK727"/>
      <c r="AL727"/>
      <c r="AM727"/>
      <c r="AN727"/>
      <c r="AO727"/>
      <c r="AP727"/>
      <c r="AQ727"/>
      <c r="AR727"/>
      <c r="AS727"/>
      <c r="AT727"/>
      <c r="AU727"/>
      <c r="AV727"/>
      <c r="AW727"/>
      <c r="AX727" t="inlineStr">
        <is>
          <t>Mortality</t>
        </is>
      </c>
      <c r="AY727" t="inlineStr">
        <is>
          <t>Mortality</t>
        </is>
      </c>
      <c r="AZ727" t="inlineStr">
        <is>
          <t>LC50</t>
        </is>
      </c>
      <c r="BA727"/>
      <c r="BB727" t="n">
        <v>4.0</v>
      </c>
      <c r="BC727"/>
      <c r="BD727"/>
      <c r="BE727"/>
      <c r="BF727"/>
      <c r="BG727" t="inlineStr">
        <is>
          <t>Day(s)</t>
        </is>
      </c>
      <c r="BH727" t="inlineStr">
        <is>
          <t>Liquid</t>
        </is>
      </c>
      <c r="BI727" t="inlineStr">
        <is>
          <t>DTXSID0021387</t>
        </is>
      </c>
      <c r="BJ727"/>
      <c r="BK727"/>
      <c r="BL727"/>
      <c r="BM727"/>
      <c r="BN727"/>
      <c r="BO727"/>
      <c r="BP727"/>
      <c r="BQ727"/>
      <c r="BR727"/>
      <c r="BS727"/>
      <c r="BT727" t="inlineStr">
        <is>
          <t>--</t>
        </is>
      </c>
      <c r="BU727"/>
      <c r="BV727"/>
      <c r="BW727"/>
      <c r="BX727"/>
      <c r="BY727"/>
      <c r="BZ727"/>
      <c r="CA727"/>
      <c r="CB727"/>
      <c r="CC727"/>
      <c r="CD727"/>
      <c r="CE727"/>
      <c r="CF727"/>
      <c r="CG727"/>
      <c r="CH727"/>
      <c r="CI727"/>
      <c r="CJ727"/>
      <c r="CK727" t="inlineStr">
        <is>
          <t>Mayer,F.L.,Jr., and M.R. Ellersieck</t>
        </is>
      </c>
      <c r="CL727" t="n">
        <v>6797.0</v>
      </c>
      <c r="CM727" t="inlineStr">
        <is>
          <t>Manual of Acute Toxicity: Interpretation and Data Base for 410 Chemicals and 66 Species of Freshwater Animals</t>
        </is>
      </c>
      <c r="CN727" t="inlineStr">
        <is>
          <t>USDI Fish and Wildlife Service, Publication No.160, Washington, DC:505 p.</t>
        </is>
      </c>
      <c r="CO727" t="n">
        <v>1986.0</v>
      </c>
      <c r="CP727" t="inlineStr">
        <is>
          <t>Mayer,F.L.,Jr., and M.R. Ellersieck (1986). Manual of Acute Toxicity: Interpretation and Data Base for 410 Chemicals and 66 Species of Freshwater Animals. USDI Fish and Wildlife Service, Publication No.160, Washington, DC, 505 p. ECOREF#:6797</t>
        </is>
      </c>
    </row>
    <row r="728">
      <c r="A728" t="n">
        <v>93721.0</v>
      </c>
      <c r="B728" t="inlineStr">
        <is>
          <t>2-(2,4,5-Trichlorophenoxy)propanoic acid</t>
        </is>
      </c>
      <c r="C728"/>
      <c r="D728" t="inlineStr">
        <is>
          <t>Unmeasured</t>
        </is>
      </c>
      <c r="E728" t="inlineStr">
        <is>
          <t>Not coded</t>
        </is>
      </c>
      <c r="F728"/>
      <c r="G728"/>
      <c r="H728"/>
      <c r="I728"/>
      <c r="J728"/>
      <c r="K728"/>
      <c r="L728" t="inlineStr">
        <is>
          <t>Pimephales promelas</t>
        </is>
      </c>
      <c r="M728" t="inlineStr">
        <is>
          <t>Fathead Minnow</t>
        </is>
      </c>
      <c r="N728"/>
      <c r="O728"/>
      <c r="P728"/>
      <c r="Q728"/>
      <c r="R728"/>
      <c r="S728"/>
      <c r="T728"/>
      <c r="U728"/>
      <c r="V728" t="inlineStr">
        <is>
          <t>Aquatic, unspecified</t>
        </is>
      </c>
      <c r="W728" t="inlineStr">
        <is>
          <t>Salt water</t>
        </is>
      </c>
      <c r="X728" t="inlineStr">
        <is>
          <t>Lab</t>
        </is>
      </c>
      <c r="Y728"/>
      <c r="Z728" t="inlineStr">
        <is>
          <t>Formulation</t>
        </is>
      </c>
      <c r="AA728"/>
      <c r="AB728" t="n">
        <v>2.4</v>
      </c>
      <c r="AC728"/>
      <c r="AD728"/>
      <c r="AE728"/>
      <c r="AF728"/>
      <c r="AG728" t="inlineStr">
        <is>
          <t>AI mg/L</t>
        </is>
      </c>
      <c r="AH728"/>
      <c r="AI728"/>
      <c r="AJ728"/>
      <c r="AK728"/>
      <c r="AL728"/>
      <c r="AM728"/>
      <c r="AN728"/>
      <c r="AO728"/>
      <c r="AP728"/>
      <c r="AQ728"/>
      <c r="AR728"/>
      <c r="AS728"/>
      <c r="AT728"/>
      <c r="AU728"/>
      <c r="AV728"/>
      <c r="AW728"/>
      <c r="AX728" t="inlineStr">
        <is>
          <t>Mortality</t>
        </is>
      </c>
      <c r="AY728" t="inlineStr">
        <is>
          <t>Mortality</t>
        </is>
      </c>
      <c r="AZ728" t="inlineStr">
        <is>
          <t>LC50</t>
        </is>
      </c>
      <c r="BA728"/>
      <c r="BB728" t="n">
        <v>4.0</v>
      </c>
      <c r="BC728"/>
      <c r="BD728"/>
      <c r="BE728"/>
      <c r="BF728"/>
      <c r="BG728" t="inlineStr">
        <is>
          <t>Day(s)</t>
        </is>
      </c>
      <c r="BH728"/>
      <c r="BI728" t="inlineStr">
        <is>
          <t>DTXSID0021387</t>
        </is>
      </c>
      <c r="BJ728"/>
      <c r="BK728"/>
      <c r="BL728"/>
      <c r="BM728"/>
      <c r="BN728"/>
      <c r="BO728"/>
      <c r="BP728"/>
      <c r="BQ728"/>
      <c r="BR728"/>
      <c r="BS728"/>
      <c r="BT728" t="inlineStr">
        <is>
          <t>--</t>
        </is>
      </c>
      <c r="BU728"/>
      <c r="BV728"/>
      <c r="BW728"/>
      <c r="BX728"/>
      <c r="BY728"/>
      <c r="BZ728"/>
      <c r="CA728"/>
      <c r="CB728"/>
      <c r="CC728"/>
      <c r="CD728"/>
      <c r="CE728"/>
      <c r="CF728"/>
      <c r="CG728"/>
      <c r="CH728"/>
      <c r="CI728"/>
      <c r="CJ728"/>
      <c r="CK728" t="inlineStr">
        <is>
          <t>Mayer,F.L.,Jr.</t>
        </is>
      </c>
      <c r="CL728" t="n">
        <v>70421.0</v>
      </c>
      <c r="CM728" t="inlineStr">
        <is>
          <t>Pesticides as Pollutants</t>
        </is>
      </c>
      <c r="CN728" t="inlineStr">
        <is>
          <t>In: B.G.Liptak (Ed.), Environmental Engineer's Handbook, Chilton Book Co., Radnor, PA:405-418</t>
        </is>
      </c>
      <c r="CO728" t="n">
        <v>1974.0</v>
      </c>
      <c r="CP728" t="inlineStr">
        <is>
          <t>Mayer,F.L.,Jr. (1974). Pesticides as Pollutants. In: B.G.Liptak (Ed.), Environmental Engineer's Handbook, Chilton Book Co., Radnor, PA, 405-418. ECOREF#:70421</t>
        </is>
      </c>
    </row>
    <row r="729">
      <c r="A729" t="n">
        <v>93721.0</v>
      </c>
      <c r="B729" t="inlineStr">
        <is>
          <t>2-(2,4,5-Trichlorophenoxy)propanoic acid</t>
        </is>
      </c>
      <c r="C729"/>
      <c r="D729" t="inlineStr">
        <is>
          <t>Unmeasured</t>
        </is>
      </c>
      <c r="E729" t="inlineStr">
        <is>
          <t>Standard Methods for the Examination of Water and Wastewater</t>
        </is>
      </c>
      <c r="F729"/>
      <c r="G729" t="n">
        <v>20.0</v>
      </c>
      <c r="H729"/>
      <c r="I729"/>
      <c r="J729"/>
      <c r="K729"/>
      <c r="L729" t="inlineStr">
        <is>
          <t>Pimephales promelas</t>
        </is>
      </c>
      <c r="M729" t="inlineStr">
        <is>
          <t>Fathead Minnow</t>
        </is>
      </c>
      <c r="N729"/>
      <c r="O729"/>
      <c r="P729"/>
      <c r="Q729"/>
      <c r="R729"/>
      <c r="S729"/>
      <c r="T729"/>
      <c r="U729"/>
      <c r="V729" t="inlineStr">
        <is>
          <t>Static</t>
        </is>
      </c>
      <c r="W729" t="inlineStr">
        <is>
          <t>Fresh water</t>
        </is>
      </c>
      <c r="X729" t="inlineStr">
        <is>
          <t>Lab</t>
        </is>
      </c>
      <c r="Y729"/>
      <c r="Z729" t="inlineStr">
        <is>
          <t>Active ingredient</t>
        </is>
      </c>
      <c r="AA729"/>
      <c r="AB729" t="n">
        <v>13.0</v>
      </c>
      <c r="AC729"/>
      <c r="AD729"/>
      <c r="AE729"/>
      <c r="AF729"/>
      <c r="AG729" t="inlineStr">
        <is>
          <t>AI mg/L</t>
        </is>
      </c>
      <c r="AH729"/>
      <c r="AI729"/>
      <c r="AJ729"/>
      <c r="AK729"/>
      <c r="AL729"/>
      <c r="AM729"/>
      <c r="AN729"/>
      <c r="AO729"/>
      <c r="AP729"/>
      <c r="AQ729"/>
      <c r="AR729"/>
      <c r="AS729"/>
      <c r="AT729"/>
      <c r="AU729"/>
      <c r="AV729"/>
      <c r="AW729"/>
      <c r="AX729" t="inlineStr">
        <is>
          <t>Mortality</t>
        </is>
      </c>
      <c r="AY729" t="inlineStr">
        <is>
          <t>Mortality</t>
        </is>
      </c>
      <c r="AZ729" t="inlineStr">
        <is>
          <t>LC50</t>
        </is>
      </c>
      <c r="BA729"/>
      <c r="BB729" t="n">
        <v>4.0</v>
      </c>
      <c r="BC729"/>
      <c r="BD729"/>
      <c r="BE729"/>
      <c r="BF729"/>
      <c r="BG729" t="inlineStr">
        <is>
          <t>Day(s)</t>
        </is>
      </c>
      <c r="BH729" t="inlineStr">
        <is>
          <t>Pellet</t>
        </is>
      </c>
      <c r="BI729" t="inlineStr">
        <is>
          <t>DTXSID0021387</t>
        </is>
      </c>
      <c r="BJ729" t="inlineStr">
        <is>
          <t>10.1577/1548-8659(1962)24[164:ATOEDH]2.0.CO;2</t>
        </is>
      </c>
      <c r="BK729"/>
      <c r="BL729"/>
      <c r="BM729"/>
      <c r="BN729"/>
      <c r="BO729"/>
      <c r="BP729"/>
      <c r="BQ729"/>
      <c r="BR729"/>
      <c r="BS729"/>
      <c r="BT729" t="inlineStr">
        <is>
          <t>--</t>
        </is>
      </c>
      <c r="BU729"/>
      <c r="BV729"/>
      <c r="BW729"/>
      <c r="BX729"/>
      <c r="BY729"/>
      <c r="BZ729"/>
      <c r="CA729"/>
      <c r="CB729"/>
      <c r="CC729"/>
      <c r="CD729"/>
      <c r="CE729"/>
      <c r="CF729"/>
      <c r="CG729"/>
      <c r="CH729"/>
      <c r="CI729"/>
      <c r="CJ729" t="inlineStr">
        <is>
          <t xml:space="preserve">TMETH/AMERICAN PUBLIC HEALTH ASSOCIATION, 1960.//MEDIA/SOFT WATER//   </t>
        </is>
      </c>
      <c r="CK729" t="inlineStr">
        <is>
          <t>Surber,E.W., and Q.H. Pickering</t>
        </is>
      </c>
      <c r="CL729" t="n">
        <v>892.0</v>
      </c>
      <c r="CM729" t="inlineStr">
        <is>
          <t>Acute Toxicity of Endothal, Diquat, Hyamine, Dalapon, and Silvex to Fish</t>
        </is>
      </c>
      <c r="CN729" t="inlineStr">
        <is>
          <t>Prog. Fish-Cult.24(4): 164-171</t>
        </is>
      </c>
      <c r="CO729" t="n">
        <v>1962.0</v>
      </c>
      <c r="CP729" t="inlineStr">
        <is>
          <t>Surber,E.W., and Q.H. Pickering (1962). Acute Toxicity of Endothal, Diquat, Hyamine, Dalapon, and Silvex to Fish. Prog. Fish-Cult., 24, (4), 164-171. doi:10.1577/1548-8659(1962)24[164:ATOEDH]2.0.CO;2. ECOREF#:892</t>
        </is>
      </c>
    </row>
    <row r="730">
      <c r="A730" t="n">
        <v>93721.0</v>
      </c>
      <c r="B730" t="inlineStr">
        <is>
          <t>2-(2,4,5-Trichlorophenoxy)propanoic acid</t>
        </is>
      </c>
      <c r="C730"/>
      <c r="D730" t="inlineStr">
        <is>
          <t>Unmeasured</t>
        </is>
      </c>
      <c r="E730" t="inlineStr">
        <is>
          <t>Standard Methods for the Examination of Water and Wastewater</t>
        </is>
      </c>
      <c r="F730"/>
      <c r="G730" t="n">
        <v>20.0</v>
      </c>
      <c r="H730"/>
      <c r="I730"/>
      <c r="J730"/>
      <c r="K730"/>
      <c r="L730" t="inlineStr">
        <is>
          <t>Pimephales promelas</t>
        </is>
      </c>
      <c r="M730" t="inlineStr">
        <is>
          <t>Fathead Minnow</t>
        </is>
      </c>
      <c r="N730"/>
      <c r="O730"/>
      <c r="P730"/>
      <c r="Q730"/>
      <c r="R730"/>
      <c r="S730"/>
      <c r="T730"/>
      <c r="U730"/>
      <c r="V730" t="inlineStr">
        <is>
          <t>Static</t>
        </is>
      </c>
      <c r="W730" t="inlineStr">
        <is>
          <t>Fresh water</t>
        </is>
      </c>
      <c r="X730" t="inlineStr">
        <is>
          <t>Lab</t>
        </is>
      </c>
      <c r="Y730"/>
      <c r="Z730" t="inlineStr">
        <is>
          <t>Active ingredient</t>
        </is>
      </c>
      <c r="AA730"/>
      <c r="AB730" t="n">
        <v>73.0</v>
      </c>
      <c r="AC730"/>
      <c r="AD730"/>
      <c r="AE730"/>
      <c r="AF730"/>
      <c r="AG730" t="inlineStr">
        <is>
          <t>AI mg/L</t>
        </is>
      </c>
      <c r="AH730"/>
      <c r="AI730"/>
      <c r="AJ730"/>
      <c r="AK730"/>
      <c r="AL730"/>
      <c r="AM730"/>
      <c r="AN730"/>
      <c r="AO730"/>
      <c r="AP730"/>
      <c r="AQ730"/>
      <c r="AR730"/>
      <c r="AS730"/>
      <c r="AT730"/>
      <c r="AU730"/>
      <c r="AV730"/>
      <c r="AW730"/>
      <c r="AX730" t="inlineStr">
        <is>
          <t>Mortality</t>
        </is>
      </c>
      <c r="AY730" t="inlineStr">
        <is>
          <t>Mortality</t>
        </is>
      </c>
      <c r="AZ730" t="inlineStr">
        <is>
          <t>LC50</t>
        </is>
      </c>
      <c r="BA730"/>
      <c r="BB730" t="n">
        <v>4.0</v>
      </c>
      <c r="BC730"/>
      <c r="BD730"/>
      <c r="BE730"/>
      <c r="BF730"/>
      <c r="BG730" t="inlineStr">
        <is>
          <t>Day(s)</t>
        </is>
      </c>
      <c r="BH730" t="inlineStr">
        <is>
          <t>Pellet</t>
        </is>
      </c>
      <c r="BI730" t="inlineStr">
        <is>
          <t>DTXSID0021387</t>
        </is>
      </c>
      <c r="BJ730" t="inlineStr">
        <is>
          <t>10.1577/1548-8659(1962)24[164:ATOEDH]2.0.CO;2</t>
        </is>
      </c>
      <c r="BK730"/>
      <c r="BL730"/>
      <c r="BM730"/>
      <c r="BN730"/>
      <c r="BO730"/>
      <c r="BP730"/>
      <c r="BQ730"/>
      <c r="BR730"/>
      <c r="BS730"/>
      <c r="BT730" t="inlineStr">
        <is>
          <t>--</t>
        </is>
      </c>
      <c r="BU730"/>
      <c r="BV730"/>
      <c r="BW730"/>
      <c r="BX730"/>
      <c r="BY730"/>
      <c r="BZ730"/>
      <c r="CA730"/>
      <c r="CB730"/>
      <c r="CC730"/>
      <c r="CD730"/>
      <c r="CE730"/>
      <c r="CF730"/>
      <c r="CG730"/>
      <c r="CH730"/>
      <c r="CI730"/>
      <c r="CJ730" t="inlineStr">
        <is>
          <t xml:space="preserve">TMETH/AMERICAN PUBLIC HEALTH ASSOCIATION, 1960.//MEDIA/HARD WATER//   </t>
        </is>
      </c>
      <c r="CK730" t="inlineStr">
        <is>
          <t>Surber,E.W., and Q.H. Pickering</t>
        </is>
      </c>
      <c r="CL730" t="n">
        <v>892.0</v>
      </c>
      <c r="CM730" t="inlineStr">
        <is>
          <t>Acute Toxicity of Endothal, Diquat, Hyamine, Dalapon, and Silvex to Fish</t>
        </is>
      </c>
      <c r="CN730" t="inlineStr">
        <is>
          <t>Prog. Fish-Cult.24(4): 164-171</t>
        </is>
      </c>
      <c r="CO730" t="n">
        <v>1962.0</v>
      </c>
      <c r="CP730" t="inlineStr">
        <is>
          <t>Surber,E.W., and Q.H. Pickering (1962). Acute Toxicity of Endothal, Diquat, Hyamine, Dalapon, and Silvex to Fish. Prog. Fish-Cult., 24, (4), 164-171. doi:10.1577/1548-8659(1962)24[164:ATOEDH]2.0.CO;2. ECOREF#:892</t>
        </is>
      </c>
    </row>
    <row r="731">
      <c r="A731" t="n">
        <v>93721.0</v>
      </c>
      <c r="B731" t="inlineStr">
        <is>
          <t>2-(2,4,5-Trichlorophenoxy)propanoic acid</t>
        </is>
      </c>
      <c r="C731"/>
      <c r="D731" t="inlineStr">
        <is>
          <t>Not reported</t>
        </is>
      </c>
      <c r="E731" t="inlineStr">
        <is>
          <t>Not coded</t>
        </is>
      </c>
      <c r="F731"/>
      <c r="G731" t="n">
        <v>45.0</v>
      </c>
      <c r="H731"/>
      <c r="I731"/>
      <c r="J731"/>
      <c r="K731"/>
      <c r="L731" t="inlineStr">
        <is>
          <t>Pimephales promelas</t>
        </is>
      </c>
      <c r="M731" t="inlineStr">
        <is>
          <t>Fathead Minnow</t>
        </is>
      </c>
      <c r="N731"/>
      <c r="O731"/>
      <c r="P731"/>
      <c r="Q731"/>
      <c r="R731"/>
      <c r="S731"/>
      <c r="T731"/>
      <c r="U731"/>
      <c r="V731" t="inlineStr">
        <is>
          <t>Static</t>
        </is>
      </c>
      <c r="W731" t="inlineStr">
        <is>
          <t>Fresh water</t>
        </is>
      </c>
      <c r="X731" t="inlineStr">
        <is>
          <t>Lab</t>
        </is>
      </c>
      <c r="Y731"/>
      <c r="Z731" t="inlineStr">
        <is>
          <t>Active ingredient</t>
        </is>
      </c>
      <c r="AA731"/>
      <c r="AB731" t="n">
        <v>18.5</v>
      </c>
      <c r="AC731"/>
      <c r="AD731" t="n">
        <v>13.3</v>
      </c>
      <c r="AE731"/>
      <c r="AF731" t="n">
        <v>25.8</v>
      </c>
      <c r="AG731" t="inlineStr">
        <is>
          <t>AI mg/L</t>
        </is>
      </c>
      <c r="AH731"/>
      <c r="AI731"/>
      <c r="AJ731"/>
      <c r="AK731"/>
      <c r="AL731"/>
      <c r="AM731"/>
      <c r="AN731"/>
      <c r="AO731"/>
      <c r="AP731"/>
      <c r="AQ731"/>
      <c r="AR731"/>
      <c r="AS731"/>
      <c r="AT731"/>
      <c r="AU731"/>
      <c r="AV731"/>
      <c r="AW731"/>
      <c r="AX731" t="inlineStr">
        <is>
          <t>Mortality</t>
        </is>
      </c>
      <c r="AY731" t="inlineStr">
        <is>
          <t>Mortality</t>
        </is>
      </c>
      <c r="AZ731" t="inlineStr">
        <is>
          <t>LC50</t>
        </is>
      </c>
      <c r="BA731"/>
      <c r="BB731" t="n">
        <v>4.0</v>
      </c>
      <c r="BC731"/>
      <c r="BD731"/>
      <c r="BE731"/>
      <c r="BF731"/>
      <c r="BG731" t="inlineStr">
        <is>
          <t>Day(s)</t>
        </is>
      </c>
      <c r="BH731" t="inlineStr">
        <is>
          <t>Liquid</t>
        </is>
      </c>
      <c r="BI731" t="inlineStr">
        <is>
          <t>DTXSID0021387</t>
        </is>
      </c>
      <c r="BJ731"/>
      <c r="BK731"/>
      <c r="BL731"/>
      <c r="BM731"/>
      <c r="BN731"/>
      <c r="BO731"/>
      <c r="BP731"/>
      <c r="BQ731"/>
      <c r="BR731"/>
      <c r="BS731"/>
      <c r="BT731" t="inlineStr">
        <is>
          <t>--</t>
        </is>
      </c>
      <c r="BU731"/>
      <c r="BV731"/>
      <c r="BW731"/>
      <c r="BX731"/>
      <c r="BY731"/>
      <c r="BZ731"/>
      <c r="CA731"/>
      <c r="CB731"/>
      <c r="CC731"/>
      <c r="CD731"/>
      <c r="CE731"/>
      <c r="CF731"/>
      <c r="CG731"/>
      <c r="CH731"/>
      <c r="CI731"/>
      <c r="CJ731"/>
      <c r="CK731" t="inlineStr">
        <is>
          <t>Mayer,F.L.,Jr., and M.R. Ellersieck</t>
        </is>
      </c>
      <c r="CL731" t="n">
        <v>6797.0</v>
      </c>
      <c r="CM731" t="inlineStr">
        <is>
          <t>Manual of Acute Toxicity: Interpretation and Data Base for 410 Chemicals and 66 Species of Freshwater Animals</t>
        </is>
      </c>
      <c r="CN731" t="inlineStr">
        <is>
          <t>USDI Fish and Wildlife Service, Publication No.160, Washington, DC:505 p.</t>
        </is>
      </c>
      <c r="CO731" t="n">
        <v>1986.0</v>
      </c>
      <c r="CP731" t="inlineStr">
        <is>
          <t>Mayer,F.L.,Jr., and M.R. Ellersieck (1986). Manual of Acute Toxicity: Interpretation and Data Base for 410 Chemicals and 66 Species of Freshwater Animals. USDI Fish and Wildlife Service, Publication No.160, Washington, DC, 505 p. ECOREF#:6797</t>
        </is>
      </c>
    </row>
    <row r="732">
      <c r="A732" t="n">
        <v>93890.0</v>
      </c>
      <c r="B732" t="inlineStr">
        <is>
          <t>Benzoic acid, Ethyl ester</t>
        </is>
      </c>
      <c r="C732"/>
      <c r="D732" t="inlineStr">
        <is>
          <t>Measured</t>
        </is>
      </c>
      <c r="E732" t="inlineStr">
        <is>
          <t>Not coded</t>
        </is>
      </c>
      <c r="F732" t="inlineStr">
        <is>
          <t>&gt;</t>
        </is>
      </c>
      <c r="G732" t="n">
        <v>99.0</v>
      </c>
      <c r="H732"/>
      <c r="I732"/>
      <c r="J732"/>
      <c r="K732"/>
      <c r="L732" t="inlineStr">
        <is>
          <t>Pimephales promelas</t>
        </is>
      </c>
      <c r="M732" t="inlineStr">
        <is>
          <t>Fathead Minnow</t>
        </is>
      </c>
      <c r="N732" t="inlineStr">
        <is>
          <t>Larva</t>
        </is>
      </c>
      <c r="O732" t="inlineStr">
        <is>
          <t>&lt;</t>
        </is>
      </c>
      <c r="P732" t="n">
        <v>24.0</v>
      </c>
      <c r="Q732"/>
      <c r="R732"/>
      <c r="S732"/>
      <c r="T732"/>
      <c r="U732" t="inlineStr">
        <is>
          <t>Hour(s)</t>
        </is>
      </c>
      <c r="V732" t="inlineStr">
        <is>
          <t>Flow-through</t>
        </is>
      </c>
      <c r="W732" t="inlineStr">
        <is>
          <t>Fresh water</t>
        </is>
      </c>
      <c r="X732" t="inlineStr">
        <is>
          <t>Lab</t>
        </is>
      </c>
      <c r="Y732"/>
      <c r="Z732" t="inlineStr">
        <is>
          <t>Active ingredient</t>
        </is>
      </c>
      <c r="AA732"/>
      <c r="AB732" t="n">
        <v>6.7</v>
      </c>
      <c r="AC732"/>
      <c r="AD732"/>
      <c r="AE732"/>
      <c r="AF732"/>
      <c r="AG732" t="inlineStr">
        <is>
          <t>AI mg/L</t>
        </is>
      </c>
      <c r="AH732"/>
      <c r="AI732"/>
      <c r="AJ732"/>
      <c r="AK732"/>
      <c r="AL732"/>
      <c r="AM732"/>
      <c r="AN732"/>
      <c r="AO732"/>
      <c r="AP732"/>
      <c r="AQ732"/>
      <c r="AR732"/>
      <c r="AS732"/>
      <c r="AT732"/>
      <c r="AU732"/>
      <c r="AV732"/>
      <c r="AW732"/>
      <c r="AX732" t="inlineStr">
        <is>
          <t>Mortality</t>
        </is>
      </c>
      <c r="AY732" t="inlineStr">
        <is>
          <t>Mortality</t>
        </is>
      </c>
      <c r="AZ732" t="inlineStr">
        <is>
          <t>LC50</t>
        </is>
      </c>
      <c r="BA732"/>
      <c r="BB732" t="n">
        <v>4.0</v>
      </c>
      <c r="BC732"/>
      <c r="BD732"/>
      <c r="BE732"/>
      <c r="BF732"/>
      <c r="BG732" t="inlineStr">
        <is>
          <t>Day(s)</t>
        </is>
      </c>
      <c r="BH732" t="inlineStr">
        <is>
          <t>Pure</t>
        </is>
      </c>
      <c r="BI732" t="inlineStr">
        <is>
          <t>DTXSID3038696</t>
        </is>
      </c>
      <c r="BJ732" t="inlineStr">
        <is>
          <t>10.1016/S0048-9697(05)80085-3</t>
        </is>
      </c>
      <c r="BK732"/>
      <c r="BL732"/>
      <c r="BM732"/>
      <c r="BN732"/>
      <c r="BO732"/>
      <c r="BP732"/>
      <c r="BQ732"/>
      <c r="BR732"/>
      <c r="BS732"/>
      <c r="BT732" t="inlineStr">
        <is>
          <t>--</t>
        </is>
      </c>
      <c r="BU732"/>
      <c r="BV732"/>
      <c r="BW732"/>
      <c r="BX732"/>
      <c r="BY732"/>
      <c r="BZ732"/>
      <c r="CA732"/>
      <c r="CB732"/>
      <c r="CC732"/>
      <c r="CD732"/>
      <c r="CE732"/>
      <c r="CF732"/>
      <c r="CG732"/>
      <c r="CH732"/>
      <c r="CI732"/>
      <c r="CJ732"/>
      <c r="CK732" t="inlineStr">
        <is>
          <t>Marchini,S., M.D. Hoglund, S.J. Broderius, and M.L. Tosato</t>
        </is>
      </c>
      <c r="CL732" t="n">
        <v>4343.0</v>
      </c>
      <c r="CM732" t="inlineStr">
        <is>
          <t>Comparison of the Susceptibility of Daphnids and Fish to Benzene Derivatives</t>
        </is>
      </c>
      <c r="CN732" t="inlineStr">
        <is>
          <t>Sci. Total Environ.Suppl.:799-808</t>
        </is>
      </c>
      <c r="CO732" t="n">
        <v>1993.0</v>
      </c>
      <c r="CP732" t="inlineStr">
        <is>
          <t>Marchini,S., M.D. Hoglund, S.J. Broderius, and M.L. Tosato (1993). Comparison of the Susceptibility of Daphnids and Fish to Benzene Derivatives. Sci. Total Environ., Suppl., 799-808. doi:10.1016/S0048-9697(05)80085-3. ECOREF#:4343</t>
        </is>
      </c>
    </row>
    <row r="733">
      <c r="A733" t="n">
        <v>93890.0</v>
      </c>
      <c r="B733" t="inlineStr">
        <is>
          <t>Benzoic acid, Ethyl ester</t>
        </is>
      </c>
      <c r="C733"/>
      <c r="D733" t="inlineStr">
        <is>
          <t>Measured</t>
        </is>
      </c>
      <c r="E733" t="inlineStr">
        <is>
          <t>Not coded</t>
        </is>
      </c>
      <c r="F733" t="inlineStr">
        <is>
          <t>&gt;</t>
        </is>
      </c>
      <c r="G733" t="n">
        <v>99.0</v>
      </c>
      <c r="H733"/>
      <c r="I733"/>
      <c r="J733"/>
      <c r="K733"/>
      <c r="L733" t="inlineStr">
        <is>
          <t>Pimephales promelas</t>
        </is>
      </c>
      <c r="M733" t="inlineStr">
        <is>
          <t>Fathead Minnow</t>
        </is>
      </c>
      <c r="N733"/>
      <c r="O733"/>
      <c r="P733" t="n">
        <v>33.0</v>
      </c>
      <c r="Q733"/>
      <c r="R733"/>
      <c r="S733"/>
      <c r="T733"/>
      <c r="U733" t="inlineStr">
        <is>
          <t>Day(s)</t>
        </is>
      </c>
      <c r="V733" t="inlineStr">
        <is>
          <t>Flow-through</t>
        </is>
      </c>
      <c r="W733" t="inlineStr">
        <is>
          <t>Fresh water</t>
        </is>
      </c>
      <c r="X733" t="inlineStr">
        <is>
          <t>Lab</t>
        </is>
      </c>
      <c r="Y733"/>
      <c r="Z733" t="inlineStr">
        <is>
          <t>Active ingredient</t>
        </is>
      </c>
      <c r="AA733"/>
      <c r="AB733" t="n">
        <v>10.8</v>
      </c>
      <c r="AC733"/>
      <c r="AD733" t="n">
        <v>9.56</v>
      </c>
      <c r="AE733"/>
      <c r="AF733" t="n">
        <v>12.2</v>
      </c>
      <c r="AG733" t="inlineStr">
        <is>
          <t>AI mg/L</t>
        </is>
      </c>
      <c r="AH733"/>
      <c r="AI733"/>
      <c r="AJ733"/>
      <c r="AK733"/>
      <c r="AL733"/>
      <c r="AM733"/>
      <c r="AN733"/>
      <c r="AO733"/>
      <c r="AP733"/>
      <c r="AQ733"/>
      <c r="AR733"/>
      <c r="AS733"/>
      <c r="AT733"/>
      <c r="AU733"/>
      <c r="AV733"/>
      <c r="AW733"/>
      <c r="AX733" t="inlineStr">
        <is>
          <t>Mortality</t>
        </is>
      </c>
      <c r="AY733" t="inlineStr">
        <is>
          <t>Mortality</t>
        </is>
      </c>
      <c r="AZ733" t="inlineStr">
        <is>
          <t>LC50</t>
        </is>
      </c>
      <c r="BA733"/>
      <c r="BB733" t="n">
        <v>4.0</v>
      </c>
      <c r="BC733"/>
      <c r="BD733"/>
      <c r="BE733"/>
      <c r="BF733"/>
      <c r="BG733" t="inlineStr">
        <is>
          <t>Day(s)</t>
        </is>
      </c>
      <c r="BH733" t="inlineStr">
        <is>
          <t>Pure</t>
        </is>
      </c>
      <c r="BI733" t="inlineStr">
        <is>
          <t>DTXSID3038696</t>
        </is>
      </c>
      <c r="BJ733"/>
      <c r="BK733"/>
      <c r="BL733"/>
      <c r="BM733"/>
      <c r="BN733"/>
      <c r="BO733"/>
      <c r="BP733"/>
      <c r="BQ733"/>
      <c r="BR733"/>
      <c r="BS733"/>
      <c r="BT733" t="inlineStr">
        <is>
          <t>--</t>
        </is>
      </c>
      <c r="BU733"/>
      <c r="BV733"/>
      <c r="BW733"/>
      <c r="BX733"/>
      <c r="BY733"/>
      <c r="BZ733"/>
      <c r="CA733"/>
      <c r="CB733"/>
      <c r="CC733"/>
      <c r="CD733"/>
      <c r="CE733"/>
      <c r="CF733"/>
      <c r="CG733"/>
      <c r="CH733"/>
      <c r="CI733" t="inlineStr">
        <is>
          <t xml:space="preserve"> The pH of the stock solution was adjusted to that of lake water using NaOH.  Affected fish lost schooling behavior, were hypoactive and underreactive to external stimuli.  They were also darkly colored and lost equilibrium prior to </t>
        </is>
      </c>
      <c r="CJ733" t="inlineStr">
        <is>
          <t xml:space="preserve">   The pH of the stock solution was adjusted to that of lake water using NaOH.  Affected fish lost schooling behavior, were hypoactive and underreactive to external stimuli.  They were also darkly colored and lost equilibrium prior to </t>
        </is>
      </c>
      <c r="CK733" t="inlineStr">
        <is>
          <t>Geiger,D.L., L.T. Brooke, and D.J. Call</t>
        </is>
      </c>
      <c r="CL733" t="n">
        <v>3217.0</v>
      </c>
      <c r="CM733" t="inlineStr">
        <is>
          <t>Acute Toxicities of Organic Chemicals to Fathead Minnows (Pimephales promelas), Volume V</t>
        </is>
      </c>
      <c r="CN733" t="inlineStr">
        <is>
          <t>Center for Lake Superior Environmental Studies, University of Wisconsin, Superior, WI:332 p.</t>
        </is>
      </c>
      <c r="CO733" t="n">
        <v>1990.0</v>
      </c>
      <c r="CP733" t="inlineStr">
        <is>
          <t>Geiger,D.L., L.T. Brooke, and D.J. Call (1990). Acute Toxicities of Organic Chemicals to Fathead Minnows (Pimephales promelas), Volume V. Center for Lake Superior Environmental Studies, University of Wisconsin, Superior, WI, 332 p. ECOREF#:3217</t>
        </is>
      </c>
    </row>
    <row r="734">
      <c r="A734" t="n">
        <v>93914.0</v>
      </c>
      <c r="B734" t="inlineStr">
        <is>
          <t>1-Phenyl-1,3-butanedione</t>
        </is>
      </c>
      <c r="C734"/>
      <c r="D734" t="inlineStr">
        <is>
          <t>Measured</t>
        </is>
      </c>
      <c r="E734" t="inlineStr">
        <is>
          <t>Not coded</t>
        </is>
      </c>
      <c r="F734"/>
      <c r="G734" t="n">
        <v>98.0</v>
      </c>
      <c r="H734"/>
      <c r="I734"/>
      <c r="J734"/>
      <c r="K734"/>
      <c r="L734" t="inlineStr">
        <is>
          <t>Pimephales promelas</t>
        </is>
      </c>
      <c r="M734" t="inlineStr">
        <is>
          <t>Fathead Minnow</t>
        </is>
      </c>
      <c r="N734"/>
      <c r="O734"/>
      <c r="P734" t="n">
        <v>30.0</v>
      </c>
      <c r="Q734"/>
      <c r="R734"/>
      <c r="S734"/>
      <c r="T734"/>
      <c r="U734" t="inlineStr">
        <is>
          <t>Day(s)</t>
        </is>
      </c>
      <c r="V734" t="inlineStr">
        <is>
          <t>Flow-through</t>
        </is>
      </c>
      <c r="W734" t="inlineStr">
        <is>
          <t>Fresh water</t>
        </is>
      </c>
      <c r="X734" t="inlineStr">
        <is>
          <t>Lab</t>
        </is>
      </c>
      <c r="Y734"/>
      <c r="Z734" t="inlineStr">
        <is>
          <t>Active ingredient</t>
        </is>
      </c>
      <c r="AA734"/>
      <c r="AB734" t="n">
        <v>1.1</v>
      </c>
      <c r="AC734"/>
      <c r="AD734" t="n">
        <v>1.0</v>
      </c>
      <c r="AE734"/>
      <c r="AF734" t="n">
        <v>1.3</v>
      </c>
      <c r="AG734" t="inlineStr">
        <is>
          <t>AI mg/L</t>
        </is>
      </c>
      <c r="AH734"/>
      <c r="AI734"/>
      <c r="AJ734"/>
      <c r="AK734"/>
      <c r="AL734"/>
      <c r="AM734"/>
      <c r="AN734"/>
      <c r="AO734"/>
      <c r="AP734"/>
      <c r="AQ734"/>
      <c r="AR734"/>
      <c r="AS734"/>
      <c r="AT734"/>
      <c r="AU734"/>
      <c r="AV734"/>
      <c r="AW734"/>
      <c r="AX734" t="inlineStr">
        <is>
          <t>Mortality</t>
        </is>
      </c>
      <c r="AY734" t="inlineStr">
        <is>
          <t>Mortality</t>
        </is>
      </c>
      <c r="AZ734" t="inlineStr">
        <is>
          <t>LC50</t>
        </is>
      </c>
      <c r="BA734"/>
      <c r="BB734" t="n">
        <v>4.0</v>
      </c>
      <c r="BC734"/>
      <c r="BD734"/>
      <c r="BE734"/>
      <c r="BF734"/>
      <c r="BG734" t="inlineStr">
        <is>
          <t>Day(s)</t>
        </is>
      </c>
      <c r="BH734" t="inlineStr">
        <is>
          <t>Pure</t>
        </is>
      </c>
      <c r="BI734" t="inlineStr">
        <is>
          <t>DTXSID3021803</t>
        </is>
      </c>
      <c r="BJ734"/>
      <c r="BK734"/>
      <c r="BL734"/>
      <c r="BM734"/>
      <c r="BN734"/>
      <c r="BO734"/>
      <c r="BP734"/>
      <c r="BQ734"/>
      <c r="BR734"/>
      <c r="BS734"/>
      <c r="BT734" t="inlineStr">
        <is>
          <t>--</t>
        </is>
      </c>
      <c r="BU734"/>
      <c r="BV734"/>
      <c r="BW734"/>
      <c r="BX734"/>
      <c r="BY734"/>
      <c r="BZ734"/>
      <c r="CA734"/>
      <c r="CB734"/>
      <c r="CC734"/>
      <c r="CD734"/>
      <c r="CE734"/>
      <c r="CF734"/>
      <c r="CG734"/>
      <c r="CH734"/>
      <c r="CI734" t="inlineStr">
        <is>
          <t xml:space="preserve"> Affected fish lost schooling behavior, swam near the surface, were hypoactive and underreactive to external stimuli, had increased respiration, and lost equilibrium// prior to death.  Fish were exposed to 0%, 20%, 40%, 60%,// </t>
        </is>
      </c>
      <c r="CJ734" t="inlineStr">
        <is>
          <t xml:space="preserve">   Affected fish lost schooling behavior, swam near the surface, were hypoactive and underreactive to external stimuli, had increased respiration, and lost equilibrium// prior to death.  Fish were exposed to 0%, 20%, 40%, 60%,// </t>
        </is>
      </c>
      <c r="CK734" t="inlineStr">
        <is>
          <t>Geiger,D.L., L.T. Brooke, and D.J. Call</t>
        </is>
      </c>
      <c r="CL734" t="n">
        <v>3217.0</v>
      </c>
      <c r="CM734" t="inlineStr">
        <is>
          <t>Acute Toxicities of Organic Chemicals to Fathead Minnows (Pimephales promelas), Volume V</t>
        </is>
      </c>
      <c r="CN734" t="inlineStr">
        <is>
          <t>Center for Lake Superior Environmental Studies, University of Wisconsin, Superior, WI:332 p.</t>
        </is>
      </c>
      <c r="CO734" t="n">
        <v>1990.0</v>
      </c>
      <c r="CP734" t="inlineStr">
        <is>
          <t>Geiger,D.L., L.T. Brooke, and D.J. Call (1990). Acute Toxicities of Organic Chemicals to Fathead Minnows (Pimephales promelas), Volume V. Center for Lake Superior Environmental Studies, University of Wisconsin, Superior, WI, 332 p. ECOREF#:3217</t>
        </is>
      </c>
    </row>
    <row r="735">
      <c r="A735" t="n">
        <v>94097.0</v>
      </c>
      <c r="B735" t="inlineStr">
        <is>
          <t>4-Aminobenzoic acid ethyl ester</t>
        </is>
      </c>
      <c r="C735"/>
      <c r="D735" t="inlineStr">
        <is>
          <t>Measured</t>
        </is>
      </c>
      <c r="E735" t="inlineStr">
        <is>
          <t>Not reported</t>
        </is>
      </c>
      <c r="F735"/>
      <c r="G735" t="n">
        <v>98.0</v>
      </c>
      <c r="H735"/>
      <c r="I735"/>
      <c r="J735"/>
      <c r="K735"/>
      <c r="L735" t="inlineStr">
        <is>
          <t>Pimephales promelas</t>
        </is>
      </c>
      <c r="M735" t="inlineStr">
        <is>
          <t>Fathead Minnow</t>
        </is>
      </c>
      <c r="N735"/>
      <c r="O735"/>
      <c r="P735" t="n">
        <v>33.0</v>
      </c>
      <c r="Q735"/>
      <c r="R735"/>
      <c r="S735"/>
      <c r="T735"/>
      <c r="U735" t="inlineStr">
        <is>
          <t>Day(s)</t>
        </is>
      </c>
      <c r="V735" t="inlineStr">
        <is>
          <t>Flow-through</t>
        </is>
      </c>
      <c r="W735" t="inlineStr">
        <is>
          <t>Fresh water</t>
        </is>
      </c>
      <c r="X735" t="inlineStr">
        <is>
          <t>Lab</t>
        </is>
      </c>
      <c r="Y735" t="n">
        <v>6.0</v>
      </c>
      <c r="Z735" t="inlineStr">
        <is>
          <t>Active ingredient</t>
        </is>
      </c>
      <c r="AA735"/>
      <c r="AB735" t="n">
        <v>35.4</v>
      </c>
      <c r="AC735"/>
      <c r="AD735" t="n">
        <v>34.6</v>
      </c>
      <c r="AE735"/>
      <c r="AF735" t="n">
        <v>36.1</v>
      </c>
      <c r="AG735" t="inlineStr">
        <is>
          <t>AI mg/L</t>
        </is>
      </c>
      <c r="AH735"/>
      <c r="AI735"/>
      <c r="AJ735"/>
      <c r="AK735"/>
      <c r="AL735"/>
      <c r="AM735"/>
      <c r="AN735"/>
      <c r="AO735"/>
      <c r="AP735"/>
      <c r="AQ735"/>
      <c r="AR735"/>
      <c r="AS735"/>
      <c r="AT735"/>
      <c r="AU735"/>
      <c r="AV735"/>
      <c r="AW735"/>
      <c r="AX735" t="inlineStr">
        <is>
          <t>Mortality</t>
        </is>
      </c>
      <c r="AY735" t="inlineStr">
        <is>
          <t>Mortality</t>
        </is>
      </c>
      <c r="AZ735" t="inlineStr">
        <is>
          <t>LC50</t>
        </is>
      </c>
      <c r="BA735"/>
      <c r="BB735" t="n">
        <v>4.0</v>
      </c>
      <c r="BC735"/>
      <c r="BD735"/>
      <c r="BE735"/>
      <c r="BF735"/>
      <c r="BG735" t="inlineStr">
        <is>
          <t>Day(s)</t>
        </is>
      </c>
      <c r="BH735"/>
      <c r="BI735" t="inlineStr">
        <is>
          <t>DTXSID8021804</t>
        </is>
      </c>
      <c r="BJ735"/>
      <c r="BK735"/>
      <c r="BL735" t="inlineStr">
        <is>
          <t>Acute</t>
        </is>
      </c>
      <c r="BM735"/>
      <c r="BN735"/>
      <c r="BO735"/>
      <c r="BP735"/>
      <c r="BQ735"/>
      <c r="BR735"/>
      <c r="BS735"/>
      <c r="BT735" t="inlineStr">
        <is>
          <t>--</t>
        </is>
      </c>
      <c r="BU735"/>
      <c r="BV735"/>
      <c r="BW735"/>
      <c r="BX735"/>
      <c r="BY735"/>
      <c r="BZ735"/>
      <c r="CA735"/>
      <c r="CB735"/>
      <c r="CC735"/>
      <c r="CD735"/>
      <c r="CE735"/>
      <c r="CF735"/>
      <c r="CG735"/>
      <c r="CH735"/>
      <c r="CI735"/>
      <c r="CJ735" t="inlineStr">
        <is>
          <t xml:space="preserve">SOURCE/US EPA ENVIRONMENTAL RESEARCH LABORATORY DULUTH AND THE UNIVERSITY OF WISCONSIN SUPERIOR//MEDIA/FILTERED LAKE SUPERIOR WATER OR DECHLORINATED CITY OF SUPERIOR WISCONSIN WATER//   </t>
        </is>
      </c>
      <c r="CK735" t="inlineStr">
        <is>
          <t>Geiger,D.L., C.E. Northcott, D.J. Call, and L.T. Brooke</t>
        </is>
      </c>
      <c r="CL735" t="n">
        <v>12447.0</v>
      </c>
      <c r="CM735" t="inlineStr">
        <is>
          <t>Acute Toxicities of Organic Chemicals to Fathead Minnows (Pimephales promelas), Volume II</t>
        </is>
      </c>
      <c r="CN735" t="inlineStr">
        <is>
          <t>Center for Lake Superior Environmental Studies, University of Wisconsin, Superior, WI:326 p.</t>
        </is>
      </c>
      <c r="CO735" t="n">
        <v>1985.0</v>
      </c>
      <c r="CP735" t="inlineStr">
        <is>
          <t>Geiger,D.L., C.E. Northcott, D.J. Call, and L.T. Brooke (1985). Acute Toxicities of Organic Chemicals to Fathead Minnows (Pimephales promelas), Volume II. Center for Lake Superior Environmental Studies, University of Wisconsin, Superior, WI, 326 p. ECOREF#:12447</t>
        </is>
      </c>
    </row>
    <row r="736">
      <c r="A736" t="n">
        <v>94097.0</v>
      </c>
      <c r="B736" t="inlineStr">
        <is>
          <t>4-Aminobenzoic acid ethyl ester</t>
        </is>
      </c>
      <c r="C736"/>
      <c r="D736" t="inlineStr">
        <is>
          <t>Measured</t>
        </is>
      </c>
      <c r="E736" t="inlineStr">
        <is>
          <t>Not reported</t>
        </is>
      </c>
      <c r="F736"/>
      <c r="G736" t="n">
        <v>98.0</v>
      </c>
      <c r="H736"/>
      <c r="I736"/>
      <c r="J736"/>
      <c r="K736"/>
      <c r="L736" t="inlineStr">
        <is>
          <t>Pimephales promelas</t>
        </is>
      </c>
      <c r="M736" t="inlineStr">
        <is>
          <t>Fathead Minnow</t>
        </is>
      </c>
      <c r="N736"/>
      <c r="O736"/>
      <c r="P736" t="n">
        <v>28.0</v>
      </c>
      <c r="Q736"/>
      <c r="R736"/>
      <c r="S736"/>
      <c r="T736"/>
      <c r="U736" t="inlineStr">
        <is>
          <t>Day(s)</t>
        </is>
      </c>
      <c r="V736" t="inlineStr">
        <is>
          <t>Flow-through</t>
        </is>
      </c>
      <c r="W736" t="inlineStr">
        <is>
          <t>Fresh water</t>
        </is>
      </c>
      <c r="X736" t="inlineStr">
        <is>
          <t>Lab</t>
        </is>
      </c>
      <c r="Y736" t="n">
        <v>6.0</v>
      </c>
      <c r="Z736" t="inlineStr">
        <is>
          <t>Active ingredient</t>
        </is>
      </c>
      <c r="AA736"/>
      <c r="AB736" t="n">
        <v>36.0</v>
      </c>
      <c r="AC736"/>
      <c r="AD736" t="n">
        <v>33.4</v>
      </c>
      <c r="AE736"/>
      <c r="AF736" t="n">
        <v>38.8</v>
      </c>
      <c r="AG736" t="inlineStr">
        <is>
          <t>AI mg/L</t>
        </is>
      </c>
      <c r="AH736"/>
      <c r="AI736"/>
      <c r="AJ736"/>
      <c r="AK736"/>
      <c r="AL736"/>
      <c r="AM736"/>
      <c r="AN736"/>
      <c r="AO736"/>
      <c r="AP736"/>
      <c r="AQ736"/>
      <c r="AR736"/>
      <c r="AS736"/>
      <c r="AT736"/>
      <c r="AU736"/>
      <c r="AV736"/>
      <c r="AW736"/>
      <c r="AX736" t="inlineStr">
        <is>
          <t>Mortality</t>
        </is>
      </c>
      <c r="AY736" t="inlineStr">
        <is>
          <t>Mortality</t>
        </is>
      </c>
      <c r="AZ736" t="inlineStr">
        <is>
          <t>LC50</t>
        </is>
      </c>
      <c r="BA736"/>
      <c r="BB736" t="n">
        <v>4.0</v>
      </c>
      <c r="BC736"/>
      <c r="BD736"/>
      <c r="BE736"/>
      <c r="BF736"/>
      <c r="BG736" t="inlineStr">
        <is>
          <t>Day(s)</t>
        </is>
      </c>
      <c r="BH736"/>
      <c r="BI736" t="inlineStr">
        <is>
          <t>DTXSID8021804</t>
        </is>
      </c>
      <c r="BJ736"/>
      <c r="BK736"/>
      <c r="BL736" t="inlineStr">
        <is>
          <t>Acute</t>
        </is>
      </c>
      <c r="BM736"/>
      <c r="BN736"/>
      <c r="BO736"/>
      <c r="BP736"/>
      <c r="BQ736"/>
      <c r="BR736"/>
      <c r="BS736"/>
      <c r="BT736" t="inlineStr">
        <is>
          <t>--</t>
        </is>
      </c>
      <c r="BU736"/>
      <c r="BV736"/>
      <c r="BW736"/>
      <c r="BX736"/>
      <c r="BY736"/>
      <c r="BZ736"/>
      <c r="CA736"/>
      <c r="CB736"/>
      <c r="CC736"/>
      <c r="CD736"/>
      <c r="CE736"/>
      <c r="CF736"/>
      <c r="CG736"/>
      <c r="CH736"/>
      <c r="CI736"/>
      <c r="CJ736" t="inlineStr">
        <is>
          <t xml:space="preserve">SOURCE/US EPA ENVIRONMENTAL RESEARCH LABORATORY DULUTH AND THE UNIVERSITY OF WISCONSIN SUPERIOR//MEDIA/FILTERED LAKE SUPERIOR WATER OR DECHLORINATED CITY OF SUPERIOR WISCONSIN WATER//   </t>
        </is>
      </c>
      <c r="CK736" t="inlineStr">
        <is>
          <t>Geiger,D.L., C.E. Northcott, D.J. Call, and L.T. Brooke</t>
        </is>
      </c>
      <c r="CL736" t="n">
        <v>12447.0</v>
      </c>
      <c r="CM736" t="inlineStr">
        <is>
          <t>Acute Toxicities of Organic Chemicals to Fathead Minnows (Pimephales promelas), Volume II</t>
        </is>
      </c>
      <c r="CN736" t="inlineStr">
        <is>
          <t>Center for Lake Superior Environmental Studies, University of Wisconsin, Superior, WI:326 p.</t>
        </is>
      </c>
      <c r="CO736" t="n">
        <v>1985.0</v>
      </c>
      <c r="CP736" t="inlineStr">
        <is>
          <t>Geiger,D.L., C.E. Northcott, D.J. Call, and L.T. Brooke (1985). Acute Toxicities of Organic Chemicals to Fathead Minnows (Pimephales promelas), Volume II. Center for Lake Superior Environmental Studies, University of Wisconsin, Superior, WI, 326 p. ECOREF#:12447</t>
        </is>
      </c>
    </row>
    <row r="737">
      <c r="A737" t="n">
        <v>94097.0</v>
      </c>
      <c r="B737" t="inlineStr">
        <is>
          <t>4-Aminobenzoic acid ethyl ester</t>
        </is>
      </c>
      <c r="C737"/>
      <c r="D737" t="inlineStr">
        <is>
          <t>Measured</t>
        </is>
      </c>
      <c r="E737" t="inlineStr">
        <is>
          <t>Not coded</t>
        </is>
      </c>
      <c r="F737"/>
      <c r="G737" t="n">
        <v>98.0</v>
      </c>
      <c r="H737"/>
      <c r="I737"/>
      <c r="J737"/>
      <c r="K737"/>
      <c r="L737" t="inlineStr">
        <is>
          <t>Pimephales promelas</t>
        </is>
      </c>
      <c r="M737" t="inlineStr">
        <is>
          <t>Fathead Minnow</t>
        </is>
      </c>
      <c r="N737"/>
      <c r="O737"/>
      <c r="P737"/>
      <c r="Q737"/>
      <c r="R737" t="n">
        <v>31.0</v>
      </c>
      <c r="S737"/>
      <c r="T737" t="n">
        <v>35.0</v>
      </c>
      <c r="U737" t="inlineStr">
        <is>
          <t>Day(s)</t>
        </is>
      </c>
      <c r="V737" t="inlineStr">
        <is>
          <t>Flow-through</t>
        </is>
      </c>
      <c r="W737" t="inlineStr">
        <is>
          <t>Fresh water</t>
        </is>
      </c>
      <c r="X737" t="inlineStr">
        <is>
          <t>Lab</t>
        </is>
      </c>
      <c r="Y737"/>
      <c r="Z737" t="inlineStr">
        <is>
          <t>Active ingredient</t>
        </is>
      </c>
      <c r="AA737"/>
      <c r="AB737" t="n">
        <v>35.4</v>
      </c>
      <c r="AC737"/>
      <c r="AD737" t="n">
        <v>34.6</v>
      </c>
      <c r="AE737"/>
      <c r="AF737" t="n">
        <v>36.1</v>
      </c>
      <c r="AG737" t="inlineStr">
        <is>
          <t>AI mg/L</t>
        </is>
      </c>
      <c r="AH737"/>
      <c r="AI737"/>
      <c r="AJ737"/>
      <c r="AK737"/>
      <c r="AL737"/>
      <c r="AM737"/>
      <c r="AN737"/>
      <c r="AO737"/>
      <c r="AP737"/>
      <c r="AQ737"/>
      <c r="AR737"/>
      <c r="AS737"/>
      <c r="AT737"/>
      <c r="AU737"/>
      <c r="AV737"/>
      <c r="AW737"/>
      <c r="AX737" t="inlineStr">
        <is>
          <t>Mortality</t>
        </is>
      </c>
      <c r="AY737" t="inlineStr">
        <is>
          <t>Mortality</t>
        </is>
      </c>
      <c r="AZ737" t="inlineStr">
        <is>
          <t>LC50</t>
        </is>
      </c>
      <c r="BA737"/>
      <c r="BB737" t="n">
        <v>4.0</v>
      </c>
      <c r="BC737"/>
      <c r="BD737"/>
      <c r="BE737"/>
      <c r="BF737"/>
      <c r="BG737" t="inlineStr">
        <is>
          <t>Day(s)</t>
        </is>
      </c>
      <c r="BH737" t="inlineStr">
        <is>
          <t>Pure</t>
        </is>
      </c>
      <c r="BI737" t="inlineStr">
        <is>
          <t>DTXSID8021804</t>
        </is>
      </c>
      <c r="BJ737" t="inlineStr">
        <is>
          <t>10.1016/0143-1471(84)90081-3</t>
        </is>
      </c>
      <c r="BK737"/>
      <c r="BL737"/>
      <c r="BM737"/>
      <c r="BN737"/>
      <c r="BO737"/>
      <c r="BP737"/>
      <c r="BQ737"/>
      <c r="BR737"/>
      <c r="BS737"/>
      <c r="BT737" t="inlineStr">
        <is>
          <t>--</t>
        </is>
      </c>
      <c r="BU737"/>
      <c r="BV737"/>
      <c r="BW737"/>
      <c r="BX737"/>
      <c r="BY737"/>
      <c r="BZ737"/>
      <c r="CA737"/>
      <c r="CB737"/>
      <c r="CC737"/>
      <c r="CD737"/>
      <c r="CE737"/>
      <c r="CF737"/>
      <c r="CG737"/>
      <c r="CH737"/>
      <c r="CI737" t="inlineStr">
        <is>
          <t xml:space="preserve"> NOT FED//LAKE SUPERIOR WATER// </t>
        </is>
      </c>
      <c r="CJ737" t="inlineStr">
        <is>
          <t xml:space="preserve">   NOT FED//LAKE SUPERIOR WATER// </t>
        </is>
      </c>
      <c r="CK737" t="inlineStr">
        <is>
          <t>Holcombe,G.W., G.L. Phipps, M.L. Knuth, and T. Felhaber</t>
        </is>
      </c>
      <c r="CL737" t="n">
        <v>10954.0</v>
      </c>
      <c r="CM737" t="inlineStr">
        <is>
          <t>The Acute Toxicity of Selected Substituted Phenols, Benzenes and Benzoic Acid Esters to Fathead Minnows Pimephales promelas</t>
        </is>
      </c>
      <c r="CN737" t="inlineStr">
        <is>
          <t>Environ. Pollut. A.35(4): 367-381</t>
        </is>
      </c>
      <c r="CO737" t="n">
        <v>1984.0</v>
      </c>
      <c r="CP737" t="inlineStr">
        <is>
          <t>Holcombe,G.W., G.L. Phipps, M.L. Knuth, and T. Felhaber (1984). The Acute Toxicity of Selected Substituted Phenols, Benzenes and Benzoic Acid Esters to Fathead Minnows Pimephales promelas. Environ. Pollut. A., 35, (4), 367-381. doi:10.1016/0143-1471(84)90081-3. ECOREF#:10954</t>
        </is>
      </c>
    </row>
    <row r="738">
      <c r="A738" t="n">
        <v>94097.0</v>
      </c>
      <c r="B738" t="inlineStr">
        <is>
          <t>4-Aminobenzoic acid ethyl ester</t>
        </is>
      </c>
      <c r="C738"/>
      <c r="D738" t="inlineStr">
        <is>
          <t>Measured</t>
        </is>
      </c>
      <c r="E738" t="inlineStr">
        <is>
          <t>Not coded</t>
        </is>
      </c>
      <c r="F738" t="inlineStr">
        <is>
          <t>&gt;=</t>
        </is>
      </c>
      <c r="G738" t="n">
        <v>95.0</v>
      </c>
      <c r="H738"/>
      <c r="I738"/>
      <c r="J738"/>
      <c r="K738"/>
      <c r="L738" t="inlineStr">
        <is>
          <t>Pimephales promelas</t>
        </is>
      </c>
      <c r="M738" t="inlineStr">
        <is>
          <t>Fathead Minnow</t>
        </is>
      </c>
      <c r="N738" t="inlineStr">
        <is>
          <t>Juvenile</t>
        </is>
      </c>
      <c r="O738"/>
      <c r="P738"/>
      <c r="Q738"/>
      <c r="R738" t="n">
        <v>26.0</v>
      </c>
      <c r="S738"/>
      <c r="T738" t="n">
        <v>34.0</v>
      </c>
      <c r="U738" t="inlineStr">
        <is>
          <t>Day(s)</t>
        </is>
      </c>
      <c r="V738" t="inlineStr">
        <is>
          <t>Flow-through</t>
        </is>
      </c>
      <c r="W738" t="inlineStr">
        <is>
          <t>Fresh water</t>
        </is>
      </c>
      <c r="X738" t="inlineStr">
        <is>
          <t>Lab</t>
        </is>
      </c>
      <c r="Y738"/>
      <c r="Z738" t="inlineStr">
        <is>
          <t>Active ingredient</t>
        </is>
      </c>
      <c r="AA738"/>
      <c r="AB738" t="n">
        <v>39.3</v>
      </c>
      <c r="AC738"/>
      <c r="AD738"/>
      <c r="AE738"/>
      <c r="AF738"/>
      <c r="AG738" t="inlineStr">
        <is>
          <t>AI mg/L</t>
        </is>
      </c>
      <c r="AH738"/>
      <c r="AI738"/>
      <c r="AJ738"/>
      <c r="AK738"/>
      <c r="AL738"/>
      <c r="AM738"/>
      <c r="AN738"/>
      <c r="AO738"/>
      <c r="AP738"/>
      <c r="AQ738"/>
      <c r="AR738"/>
      <c r="AS738"/>
      <c r="AT738"/>
      <c r="AU738"/>
      <c r="AV738"/>
      <c r="AW738"/>
      <c r="AX738" t="inlineStr">
        <is>
          <t>Mortality</t>
        </is>
      </c>
      <c r="AY738" t="inlineStr">
        <is>
          <t>Mortality</t>
        </is>
      </c>
      <c r="AZ738" t="inlineStr">
        <is>
          <t>LC50</t>
        </is>
      </c>
      <c r="BA738"/>
      <c r="BB738" t="n">
        <v>4.0</v>
      </c>
      <c r="BC738"/>
      <c r="BD738"/>
      <c r="BE738"/>
      <c r="BF738"/>
      <c r="BG738" t="inlineStr">
        <is>
          <t>Day(s)</t>
        </is>
      </c>
      <c r="BH738" t="inlineStr">
        <is>
          <t>Pure</t>
        </is>
      </c>
      <c r="BI738" t="inlineStr">
        <is>
          <t>DTXSID8021804</t>
        </is>
      </c>
      <c r="BJ738" t="inlineStr">
        <is>
          <t>10.1002/etc.5620140920</t>
        </is>
      </c>
      <c r="BK738"/>
      <c r="BL738"/>
      <c r="BM738"/>
      <c r="BN738"/>
      <c r="BO738"/>
      <c r="BP738"/>
      <c r="BQ738"/>
      <c r="BR738"/>
      <c r="BS738"/>
      <c r="BT738" t="inlineStr">
        <is>
          <t>--</t>
        </is>
      </c>
      <c r="BU738"/>
      <c r="BV738"/>
      <c r="BW738"/>
      <c r="BX738"/>
      <c r="BY738"/>
      <c r="BZ738"/>
      <c r="CA738"/>
      <c r="CB738"/>
      <c r="CC738"/>
      <c r="CD738"/>
      <c r="CE738"/>
      <c r="CF738"/>
      <c r="CG738"/>
      <c r="CH738"/>
      <c r="CI738"/>
      <c r="CJ738"/>
      <c r="CK738" t="inlineStr">
        <is>
          <t>Broderius,S.J., M.D. Kahl, and M.D. Hoglund</t>
        </is>
      </c>
      <c r="CL738" t="n">
        <v>15031.0</v>
      </c>
      <c r="CM738" t="inlineStr">
        <is>
          <t>Use of Joint Toxic Response to Define the Primary Mode of Toxic Action for Diverse Industrial Organic Chemicals</t>
        </is>
      </c>
      <c r="CN738" t="inlineStr">
        <is>
          <t>Environ. Toxicol. Chem.14(9): 1591-1605</t>
        </is>
      </c>
      <c r="CO738" t="n">
        <v>1995.0</v>
      </c>
      <c r="CP738" t="inlineStr">
        <is>
          <t>Broderius,S.J., M.D. Kahl, and M.D. Hoglund (1995). Use of Joint Toxic Response to Define the Primary Mode of Toxic Action for Diverse Industrial Organic Chemicals. Environ. Toxicol. Chem., 14, (9), 1591-1605. doi:10.1002/etc.5620140920. ECOREF#:15031</t>
        </is>
      </c>
    </row>
    <row r="739">
      <c r="A739" t="n">
        <v>94097.0</v>
      </c>
      <c r="B739" t="inlineStr">
        <is>
          <t>4-Aminobenzoic acid ethyl ester</t>
        </is>
      </c>
      <c r="C739"/>
      <c r="D739" t="inlineStr">
        <is>
          <t>Unmeasured</t>
        </is>
      </c>
      <c r="E739" t="inlineStr">
        <is>
          <t>Not coded</t>
        </is>
      </c>
      <c r="F739"/>
      <c r="G739" t="n">
        <v>98.0</v>
      </c>
      <c r="H739"/>
      <c r="I739"/>
      <c r="J739"/>
      <c r="K739"/>
      <c r="L739" t="inlineStr">
        <is>
          <t>Pimephales promelas</t>
        </is>
      </c>
      <c r="M739" t="inlineStr">
        <is>
          <t>Fathead Minnow</t>
        </is>
      </c>
      <c r="N739"/>
      <c r="O739"/>
      <c r="P739"/>
      <c r="Q739"/>
      <c r="R739"/>
      <c r="S739"/>
      <c r="T739"/>
      <c r="U739"/>
      <c r="V739" t="inlineStr">
        <is>
          <t>Static</t>
        </is>
      </c>
      <c r="W739" t="inlineStr">
        <is>
          <t>Fresh water</t>
        </is>
      </c>
      <c r="X739" t="inlineStr">
        <is>
          <t>Lab</t>
        </is>
      </c>
      <c r="Y739"/>
      <c r="Z739" t="inlineStr">
        <is>
          <t>Active ingredient</t>
        </is>
      </c>
      <c r="AA739"/>
      <c r="AB739" t="n">
        <v>25.9</v>
      </c>
      <c r="AC739"/>
      <c r="AD739" t="n">
        <v>24.9</v>
      </c>
      <c r="AE739"/>
      <c r="AF739" t="n">
        <v>26.9</v>
      </c>
      <c r="AG739" t="inlineStr">
        <is>
          <t>AI mg/L</t>
        </is>
      </c>
      <c r="AH739"/>
      <c r="AI739"/>
      <c r="AJ739"/>
      <c r="AK739"/>
      <c r="AL739"/>
      <c r="AM739"/>
      <c r="AN739"/>
      <c r="AO739"/>
      <c r="AP739"/>
      <c r="AQ739"/>
      <c r="AR739"/>
      <c r="AS739"/>
      <c r="AT739"/>
      <c r="AU739"/>
      <c r="AV739"/>
      <c r="AW739"/>
      <c r="AX739" t="inlineStr">
        <is>
          <t>Mortality</t>
        </is>
      </c>
      <c r="AY739" t="inlineStr">
        <is>
          <t>Mortality</t>
        </is>
      </c>
      <c r="AZ739" t="inlineStr">
        <is>
          <t>LC50</t>
        </is>
      </c>
      <c r="BA739"/>
      <c r="BB739" t="n">
        <v>4.0</v>
      </c>
      <c r="BC739"/>
      <c r="BD739"/>
      <c r="BE739"/>
      <c r="BF739"/>
      <c r="BG739" t="inlineStr">
        <is>
          <t>Day(s)</t>
        </is>
      </c>
      <c r="BH739" t="inlineStr">
        <is>
          <t>Pure</t>
        </is>
      </c>
      <c r="BI739" t="inlineStr">
        <is>
          <t>DTXSID8021804</t>
        </is>
      </c>
      <c r="BJ739"/>
      <c r="BK739"/>
      <c r="BL739"/>
      <c r="BM739"/>
      <c r="BN739"/>
      <c r="BO739"/>
      <c r="BP739"/>
      <c r="BQ739"/>
      <c r="BR739"/>
      <c r="BS739"/>
      <c r="BT739" t="inlineStr">
        <is>
          <t>--</t>
        </is>
      </c>
      <c r="BU739"/>
      <c r="BV739"/>
      <c r="BW739"/>
      <c r="BX739"/>
      <c r="BY739"/>
      <c r="BZ739"/>
      <c r="CA739"/>
      <c r="CB739"/>
      <c r="CC739"/>
      <c r="CD739"/>
      <c r="CE739"/>
      <c r="CF739"/>
      <c r="CG739"/>
      <c r="CH739"/>
      <c r="CI739"/>
      <c r="CJ739"/>
      <c r="CK739" t="inlineStr">
        <is>
          <t>Bills,T.D., G.E. Howe, and L.L. Marking</t>
        </is>
      </c>
      <c r="CL739" t="n">
        <v>182.0</v>
      </c>
      <c r="CM739" t="inlineStr">
        <is>
          <t>Effects of Water Temperature, Hardness, and pH on the Toxicity of Benzocaine to Eleven Freshwater Fishes</t>
        </is>
      </c>
      <c r="CN739" t="inlineStr">
        <is>
          <t>Invest.Fish Control No.102, Fish Wildl.Serv., Bur.Sport Fish.Wildl., U.S.D.I., Washington, DC:6 p.</t>
        </is>
      </c>
      <c r="CO739" t="n">
        <v>1990.0</v>
      </c>
      <c r="CP739" t="inlineStr">
        <is>
          <t>Bills,T.D., G.E. Howe, and L.L. Marking (1990). Effects of Water Temperature, Hardness, and pH on the Toxicity of Benzocaine to Eleven Freshwater Fishes. Invest.Fish Control No.102, Fish Wildl.Serv., Bur.Sport Fish.Wildl., U.S.D.I., Washington, DC, 6 p. ECOREF#:182</t>
        </is>
      </c>
    </row>
    <row r="740">
      <c r="A740" t="n">
        <v>94622.0</v>
      </c>
      <c r="B740" t="inlineStr">
        <is>
          <t>(E,E)-1-[5-(1,3-benzodioxol-5-yl)-1-oxo-2,4-pentadienyl]piperidine</t>
        </is>
      </c>
      <c r="C740"/>
      <c r="D740" t="inlineStr">
        <is>
          <t>Measured</t>
        </is>
      </c>
      <c r="E740" t="inlineStr">
        <is>
          <t>Not coded</t>
        </is>
      </c>
      <c r="F740"/>
      <c r="G740" t="n">
        <v>97.0</v>
      </c>
      <c r="H740"/>
      <c r="I740"/>
      <c r="J740"/>
      <c r="K740"/>
      <c r="L740" t="inlineStr">
        <is>
          <t>Pimephales promelas</t>
        </is>
      </c>
      <c r="M740" t="inlineStr">
        <is>
          <t>Fathead Minnow</t>
        </is>
      </c>
      <c r="N740"/>
      <c r="O740"/>
      <c r="P740" t="n">
        <v>33.0</v>
      </c>
      <c r="Q740"/>
      <c r="R740"/>
      <c r="S740"/>
      <c r="T740"/>
      <c r="U740" t="inlineStr">
        <is>
          <t>Day(s)</t>
        </is>
      </c>
      <c r="V740" t="inlineStr">
        <is>
          <t>Flow-through</t>
        </is>
      </c>
      <c r="W740" t="inlineStr">
        <is>
          <t>Fresh water</t>
        </is>
      </c>
      <c r="X740" t="inlineStr">
        <is>
          <t>Lab</t>
        </is>
      </c>
      <c r="Y740"/>
      <c r="Z740" t="inlineStr">
        <is>
          <t>Active ingredient</t>
        </is>
      </c>
      <c r="AA740"/>
      <c r="AB740" t="n">
        <v>7.84</v>
      </c>
      <c r="AC740"/>
      <c r="AD740" t="n">
        <v>7.04</v>
      </c>
      <c r="AE740"/>
      <c r="AF740" t="n">
        <v>8.73</v>
      </c>
      <c r="AG740" t="inlineStr">
        <is>
          <t>AI mg/L</t>
        </is>
      </c>
      <c r="AH740"/>
      <c r="AI740"/>
      <c r="AJ740"/>
      <c r="AK740"/>
      <c r="AL740"/>
      <c r="AM740"/>
      <c r="AN740"/>
      <c r="AO740"/>
      <c r="AP740"/>
      <c r="AQ740"/>
      <c r="AR740"/>
      <c r="AS740"/>
      <c r="AT740"/>
      <c r="AU740"/>
      <c r="AV740"/>
      <c r="AW740"/>
      <c r="AX740" t="inlineStr">
        <is>
          <t>Mortality</t>
        </is>
      </c>
      <c r="AY740" t="inlineStr">
        <is>
          <t>Mortality</t>
        </is>
      </c>
      <c r="AZ740" t="inlineStr">
        <is>
          <t>LC50</t>
        </is>
      </c>
      <c r="BA740"/>
      <c r="BB740" t="n">
        <v>4.0</v>
      </c>
      <c r="BC740"/>
      <c r="BD740"/>
      <c r="BE740"/>
      <c r="BF740"/>
      <c r="BG740" t="inlineStr">
        <is>
          <t>Day(s)</t>
        </is>
      </c>
      <c r="BH740" t="inlineStr">
        <is>
          <t>Pure</t>
        </is>
      </c>
      <c r="BI740" t="inlineStr">
        <is>
          <t>DTXSID3021805</t>
        </is>
      </c>
      <c r="BJ740"/>
      <c r="BK740"/>
      <c r="BL740"/>
      <c r="BM740"/>
      <c r="BN740"/>
      <c r="BO740"/>
      <c r="BP740"/>
      <c r="BQ740"/>
      <c r="BR740"/>
      <c r="BS740"/>
      <c r="BT740" t="inlineStr">
        <is>
          <t>--</t>
        </is>
      </c>
      <c r="BU740"/>
      <c r="BV740"/>
      <c r="BW740"/>
      <c r="BX740"/>
      <c r="BY740"/>
      <c r="BZ740"/>
      <c r="CA740"/>
      <c r="CB740"/>
      <c r="CC740"/>
      <c r="CD740"/>
      <c r="CE740"/>
      <c r="CF740"/>
      <c r="CG740"/>
      <c r="CH740"/>
      <c r="CI740"/>
      <c r="CJ740"/>
      <c r="CK740" t="inlineStr">
        <is>
          <t>Geiger,D.L., D.J. Call, and L.T. Brooke</t>
        </is>
      </c>
      <c r="CL740" t="n">
        <v>12859.0</v>
      </c>
      <c r="CM740" t="inlineStr">
        <is>
          <t>Acute Toxicities of Organic Chemicals to Fathead Minnows (Pimephales promelas) Volume IV</t>
        </is>
      </c>
      <c r="CN740" t="inlineStr">
        <is>
          <t>Center for Lake Superior Environmental Studies, University of Wisconsin, Superior, WI4:355 p.</t>
        </is>
      </c>
      <c r="CO740" t="n">
        <v>1988.0</v>
      </c>
      <c r="CP740" t="inlineStr">
        <is>
          <t>Geiger,D.L., D.J. Call, and L.T. Brooke (1988). Acute Toxicities of Organic Chemicals to Fathead Minnows (Pimephales promelas) Volume IV. Center for Lake Superior Environmental Studies, University of Wisconsin, Superior, WI, 4, 355 p. ECOREF#:12859</t>
        </is>
      </c>
    </row>
    <row r="741">
      <c r="A741" t="n">
        <v>94677.0</v>
      </c>
      <c r="B741" t="inlineStr">
        <is>
          <t>Salicylaldehyde, Oxime</t>
        </is>
      </c>
      <c r="C741"/>
      <c r="D741" t="inlineStr">
        <is>
          <t>Measured</t>
        </is>
      </c>
      <c r="E741" t="inlineStr">
        <is>
          <t>Not coded</t>
        </is>
      </c>
      <c r="F741"/>
      <c r="G741" t="n">
        <v>98.0</v>
      </c>
      <c r="H741"/>
      <c r="I741"/>
      <c r="J741"/>
      <c r="K741"/>
      <c r="L741" t="inlineStr">
        <is>
          <t>Pimephales promelas</t>
        </is>
      </c>
      <c r="M741" t="inlineStr">
        <is>
          <t>Fathead Minnow</t>
        </is>
      </c>
      <c r="N741"/>
      <c r="O741"/>
      <c r="P741" t="n">
        <v>31.0</v>
      </c>
      <c r="Q741"/>
      <c r="R741"/>
      <c r="S741"/>
      <c r="T741"/>
      <c r="U741" t="inlineStr">
        <is>
          <t>Day(s)</t>
        </is>
      </c>
      <c r="V741" t="inlineStr">
        <is>
          <t>Flow-through</t>
        </is>
      </c>
      <c r="W741" t="inlineStr">
        <is>
          <t>Fresh water</t>
        </is>
      </c>
      <c r="X741" t="inlineStr">
        <is>
          <t>Lab</t>
        </is>
      </c>
      <c r="Y741"/>
      <c r="Z741" t="inlineStr">
        <is>
          <t>Active ingredient</t>
        </is>
      </c>
      <c r="AA741"/>
      <c r="AB741" t="n">
        <v>3.23</v>
      </c>
      <c r="AC741"/>
      <c r="AD741" t="n">
        <v>2.73</v>
      </c>
      <c r="AE741"/>
      <c r="AF741" t="n">
        <v>3.83</v>
      </c>
      <c r="AG741" t="inlineStr">
        <is>
          <t>AI mg/L</t>
        </is>
      </c>
      <c r="AH741"/>
      <c r="AI741"/>
      <c r="AJ741"/>
      <c r="AK741"/>
      <c r="AL741"/>
      <c r="AM741"/>
      <c r="AN741"/>
      <c r="AO741"/>
      <c r="AP741"/>
      <c r="AQ741"/>
      <c r="AR741"/>
      <c r="AS741"/>
      <c r="AT741"/>
      <c r="AU741"/>
      <c r="AV741"/>
      <c r="AW741"/>
      <c r="AX741" t="inlineStr">
        <is>
          <t>Mortality</t>
        </is>
      </c>
      <c r="AY741" t="inlineStr">
        <is>
          <t>Mortality</t>
        </is>
      </c>
      <c r="AZ741" t="inlineStr">
        <is>
          <t>LC50</t>
        </is>
      </c>
      <c r="BA741"/>
      <c r="BB741" t="n">
        <v>4.0</v>
      </c>
      <c r="BC741"/>
      <c r="BD741"/>
      <c r="BE741"/>
      <c r="BF741"/>
      <c r="BG741" t="inlineStr">
        <is>
          <t>Day(s)</t>
        </is>
      </c>
      <c r="BH741" t="inlineStr">
        <is>
          <t>Pure</t>
        </is>
      </c>
      <c r="BI741" t="inlineStr">
        <is>
          <t>DTXSID9052638</t>
        </is>
      </c>
      <c r="BJ741"/>
      <c r="BK741"/>
      <c r="BL741"/>
      <c r="BM741"/>
      <c r="BN741"/>
      <c r="BO741"/>
      <c r="BP741"/>
      <c r="BQ741"/>
      <c r="BR741"/>
      <c r="BS741"/>
      <c r="BT741" t="inlineStr">
        <is>
          <t>--</t>
        </is>
      </c>
      <c r="BU741"/>
      <c r="BV741"/>
      <c r="BW741"/>
      <c r="BX741"/>
      <c r="BY741"/>
      <c r="BZ741"/>
      <c r="CA741"/>
      <c r="CB741"/>
      <c r="CC741"/>
      <c r="CD741"/>
      <c r="CE741"/>
      <c r="CF741"/>
      <c r="CG741"/>
      <c r="CH741"/>
      <c r="CI741" t="inlineStr">
        <is>
          <t xml:space="preserve"> Analytical determinations of toxicant concentration were not made at 96 hr.  The chemical was very light sensitive, thus the stock solution remained covered for the exposure duration.  Affected fish lost equilibrium prior to death. </t>
        </is>
      </c>
      <c r="CJ741" t="inlineStr">
        <is>
          <t xml:space="preserve">   Analytical determinations of toxicant concentration were not made at 96 hr.  The chemical was very light sensitive, thus the stock solution remained covered for the exposure duration.  Affected fish lost equilibrium prior to death. </t>
        </is>
      </c>
      <c r="CK741" t="inlineStr">
        <is>
          <t>Geiger,D.L., L.T. Brooke, and D.J. Call</t>
        </is>
      </c>
      <c r="CL741" t="n">
        <v>3217.0</v>
      </c>
      <c r="CM741" t="inlineStr">
        <is>
          <t>Acute Toxicities of Organic Chemicals to Fathead Minnows (Pimephales promelas), Volume V</t>
        </is>
      </c>
      <c r="CN741" t="inlineStr">
        <is>
          <t>Center for Lake Superior Environmental Studies, University of Wisconsin, Superior, WI:332 p.</t>
        </is>
      </c>
      <c r="CO741" t="n">
        <v>1990.0</v>
      </c>
      <c r="CP741" t="inlineStr">
        <is>
          <t>Geiger,D.L., L.T. Brooke, and D.J. Call (1990). Acute Toxicities of Organic Chemicals to Fathead Minnows (Pimephales promelas), Volume V. Center for Lake Superior Environmental Studies, University of Wisconsin, Superior, WI, 332 p. ECOREF#:3217</t>
        </is>
      </c>
    </row>
    <row r="742">
      <c r="A742" t="n">
        <v>94757.0</v>
      </c>
      <c r="B742" t="inlineStr">
        <is>
          <t>2-(2,4-Dichlorophenoxy)acetic acid</t>
        </is>
      </c>
      <c r="C742" t="inlineStr">
        <is>
          <t>Technical grade, technical product, technical formulation</t>
        </is>
      </c>
      <c r="D742" t="inlineStr">
        <is>
          <t>Unmeasured</t>
        </is>
      </c>
      <c r="E742" t="inlineStr">
        <is>
          <t>Not coded</t>
        </is>
      </c>
      <c r="F742"/>
      <c r="G742" t="n">
        <v>98.7</v>
      </c>
      <c r="H742"/>
      <c r="I742"/>
      <c r="J742"/>
      <c r="K742"/>
      <c r="L742" t="inlineStr">
        <is>
          <t>Pimephales promelas</t>
        </is>
      </c>
      <c r="M742" t="inlineStr">
        <is>
          <t>Fathead Minnow</t>
        </is>
      </c>
      <c r="N742"/>
      <c r="O742"/>
      <c r="P742"/>
      <c r="Q742"/>
      <c r="R742"/>
      <c r="S742"/>
      <c r="T742"/>
      <c r="U742"/>
      <c r="V742" t="inlineStr">
        <is>
          <t>Static</t>
        </is>
      </c>
      <c r="W742" t="inlineStr">
        <is>
          <t>Fresh water</t>
        </is>
      </c>
      <c r="X742" t="inlineStr">
        <is>
          <t>Lab</t>
        </is>
      </c>
      <c r="Y742"/>
      <c r="Z742" t="inlineStr">
        <is>
          <t>Active ingredient</t>
        </is>
      </c>
      <c r="AA742"/>
      <c r="AB742" t="n">
        <v>263.0</v>
      </c>
      <c r="AC742"/>
      <c r="AD742" t="n">
        <v>220.0</v>
      </c>
      <c r="AE742"/>
      <c r="AF742" t="n">
        <v>302.0</v>
      </c>
      <c r="AG742" t="inlineStr">
        <is>
          <t>AI mg/L</t>
        </is>
      </c>
      <c r="AH742"/>
      <c r="AI742"/>
      <c r="AJ742"/>
      <c r="AK742"/>
      <c r="AL742"/>
      <c r="AM742"/>
      <c r="AN742"/>
      <c r="AO742"/>
      <c r="AP742"/>
      <c r="AQ742"/>
      <c r="AR742"/>
      <c r="AS742"/>
      <c r="AT742"/>
      <c r="AU742"/>
      <c r="AV742"/>
      <c r="AW742"/>
      <c r="AX742" t="inlineStr">
        <is>
          <t>Mortality</t>
        </is>
      </c>
      <c r="AY742" t="inlineStr">
        <is>
          <t>Mortality</t>
        </is>
      </c>
      <c r="AZ742" t="inlineStr">
        <is>
          <t>LC50</t>
        </is>
      </c>
      <c r="BA742"/>
      <c r="BB742" t="n">
        <v>4.0</v>
      </c>
      <c r="BC742"/>
      <c r="BD742"/>
      <c r="BE742"/>
      <c r="BF742"/>
      <c r="BG742" t="inlineStr">
        <is>
          <t>Day(s)</t>
        </is>
      </c>
      <c r="BH742" t="inlineStr">
        <is>
          <t>Pure</t>
        </is>
      </c>
      <c r="BI742" t="inlineStr">
        <is>
          <t>DTXSID0020442</t>
        </is>
      </c>
      <c r="BJ742" t="inlineStr">
        <is>
          <t>10.1007/BF01636516</t>
        </is>
      </c>
      <c r="BK742"/>
      <c r="BL742"/>
      <c r="BM742"/>
      <c r="BN742"/>
      <c r="BO742"/>
      <c r="BP742"/>
      <c r="BQ742"/>
      <c r="BR742"/>
      <c r="BS742"/>
      <c r="BT742" t="inlineStr">
        <is>
          <t>--</t>
        </is>
      </c>
      <c r="BU742"/>
      <c r="BV742"/>
      <c r="BW742"/>
      <c r="BX742"/>
      <c r="BY742"/>
      <c r="BZ742"/>
      <c r="CA742"/>
      <c r="CB742"/>
      <c r="CC742"/>
      <c r="CD742"/>
      <c r="CE742"/>
      <c r="CF742"/>
      <c r="CG742"/>
      <c r="CH742"/>
      <c r="CI742"/>
      <c r="CJ742"/>
      <c r="CK742" t="inlineStr">
        <is>
          <t>Alexander,H.C., F.M. Gersich, and M.A. Mayes</t>
        </is>
      </c>
      <c r="CL742" t="n">
        <v>11504.0</v>
      </c>
      <c r="CM742" t="inlineStr">
        <is>
          <t>Acute Toxicity of Four Phenoxy Herbicides to Aquatic Organisms</t>
        </is>
      </c>
      <c r="CN742" t="inlineStr">
        <is>
          <t>Bull. Environ. Contam. Toxicol.35(3): 314-321</t>
        </is>
      </c>
      <c r="CO742" t="n">
        <v>1985.0</v>
      </c>
      <c r="CP742" t="inlineStr">
        <is>
          <t>Alexander,H.C., F.M. Gersich, and M.A. Mayes (1985). Acute Toxicity of Four Phenoxy Herbicides to Aquatic Organisms. Bull. Environ. Contam. Toxicol., 35, (3), 314-321. doi:10.1007/BF01636516. ECOREF#:11504</t>
        </is>
      </c>
    </row>
    <row r="743">
      <c r="A743" t="n">
        <v>94757.0</v>
      </c>
      <c r="B743" t="inlineStr">
        <is>
          <t>2-(2,4-Dichlorophenoxy)acetic acid</t>
        </is>
      </c>
      <c r="C743"/>
      <c r="D743" t="inlineStr">
        <is>
          <t>Measured</t>
        </is>
      </c>
      <c r="E743" t="inlineStr">
        <is>
          <t>Not coded</t>
        </is>
      </c>
      <c r="F743"/>
      <c r="G743"/>
      <c r="H743"/>
      <c r="I743"/>
      <c r="J743"/>
      <c r="K743"/>
      <c r="L743" t="inlineStr">
        <is>
          <t>Pimephales promelas</t>
        </is>
      </c>
      <c r="M743" t="inlineStr">
        <is>
          <t>Fathead Minnow</t>
        </is>
      </c>
      <c r="N743" t="inlineStr">
        <is>
          <t>Larva</t>
        </is>
      </c>
      <c r="O743"/>
      <c r="P743" t="n">
        <v>27.0</v>
      </c>
      <c r="Q743"/>
      <c r="R743"/>
      <c r="S743"/>
      <c r="T743"/>
      <c r="U743" t="inlineStr">
        <is>
          <t>Day(s)</t>
        </is>
      </c>
      <c r="V743" t="inlineStr">
        <is>
          <t>Flow-through</t>
        </is>
      </c>
      <c r="W743" t="inlineStr">
        <is>
          <t>Fresh water</t>
        </is>
      </c>
      <c r="X743" t="inlineStr">
        <is>
          <t>Lab</t>
        </is>
      </c>
      <c r="Y743" t="n">
        <v>6.0</v>
      </c>
      <c r="Z743" t="inlineStr">
        <is>
          <t>Active ingredient</t>
        </is>
      </c>
      <c r="AA743"/>
      <c r="AB743" t="n">
        <v>1966.0</v>
      </c>
      <c r="AC743"/>
      <c r="AD743" t="n">
        <v>1826.0</v>
      </c>
      <c r="AE743"/>
      <c r="AF743" t="n">
        <v>2116.0</v>
      </c>
      <c r="AG743" t="inlineStr">
        <is>
          <t>AI mg/L</t>
        </is>
      </c>
      <c r="AH743"/>
      <c r="AI743"/>
      <c r="AJ743"/>
      <c r="AK743"/>
      <c r="AL743"/>
      <c r="AM743"/>
      <c r="AN743"/>
      <c r="AO743"/>
      <c r="AP743"/>
      <c r="AQ743"/>
      <c r="AR743"/>
      <c r="AS743"/>
      <c r="AT743"/>
      <c r="AU743"/>
      <c r="AV743"/>
      <c r="AW743"/>
      <c r="AX743" t="inlineStr">
        <is>
          <t>Mortality</t>
        </is>
      </c>
      <c r="AY743" t="inlineStr">
        <is>
          <t>Mortality</t>
        </is>
      </c>
      <c r="AZ743" t="inlineStr">
        <is>
          <t>LC50</t>
        </is>
      </c>
      <c r="BA743"/>
      <c r="BB743" t="n">
        <v>4.0</v>
      </c>
      <c r="BC743"/>
      <c r="BD743"/>
      <c r="BE743"/>
      <c r="BF743"/>
      <c r="BG743" t="inlineStr">
        <is>
          <t>Day(s)</t>
        </is>
      </c>
      <c r="BH743"/>
      <c r="BI743" t="inlineStr">
        <is>
          <t>DTXSID0020442</t>
        </is>
      </c>
      <c r="BJ743"/>
      <c r="BK743"/>
      <c r="BL743"/>
      <c r="BM743"/>
      <c r="BN743"/>
      <c r="BO743"/>
      <c r="BP743"/>
      <c r="BQ743"/>
      <c r="BR743"/>
      <c r="BS743"/>
      <c r="BT743" t="inlineStr">
        <is>
          <t>--</t>
        </is>
      </c>
      <c r="BU743"/>
      <c r="BV743"/>
      <c r="BW743"/>
      <c r="BX743"/>
      <c r="BY743"/>
      <c r="BZ743"/>
      <c r="CA743"/>
      <c r="CB743"/>
      <c r="CC743"/>
      <c r="CD743"/>
      <c r="CE743"/>
      <c r="CF743"/>
      <c r="CG743"/>
      <c r="CH743"/>
      <c r="CI743" t="inlineStr">
        <is>
          <t xml:space="preserve"> CHAR/LOT NO. 02930LP//LIFESTG/REARED IN LAB.//DNUM/6//DOSES/197/332/635/1445/2884 mg/L//TESTID/6//ADDITIONAL MORTALITY RESPONSES REPORTED.//</t>
        </is>
      </c>
      <c r="CJ743" t="inlineStr">
        <is>
          <t xml:space="preserve">   CHAR/LOT NO. 02930LP//LIFESTG/REARED IN LAB.//DNUM/6//DOSES/197/332/635/1445/2884 mg/L//TESTID/6//ADDITIONAL MORTALITY RESPONSES REPORTED.//</t>
        </is>
      </c>
      <c r="CK743" t="inlineStr">
        <is>
          <t>Brooke,L.</t>
        </is>
      </c>
      <c r="CL743" t="n">
        <v>61180.0</v>
      </c>
      <c r="CM743" t="inlineStr">
        <is>
          <t>Results of Freshwater Exposures with the Chemicals 2,4-D and Diazinon to the Larval Leopard Frog (Rana pipiens), Juvenile Fathead Minnows (Pimephales promelas), Larval Midge (Chironomus riparius) and Adult Oligochaete W</t>
        </is>
      </c>
      <c r="CN743" t="inlineStr">
        <is>
          <t>February 15th Memo to R.Spehar, U.S.EPA, Duluth, MN:6 p.</t>
        </is>
      </c>
      <c r="CO743" t="n">
        <v>1989.0</v>
      </c>
      <c r="CP743" t="inlineStr">
        <is>
          <t>Brooke,L. (1989). Results of Freshwater Exposures with the Chemicals 2,4-D and Diazinon to the Larval Leopard Frog (Rana pipiens), Juvenile Fathead Minnows (Pimephales promelas), Larval Midge (Chironomus riparius) and Adult Oligochaete W. February 15th Memo to R.Spehar, U.S.EPA, Duluth, MN, 6 p. ECOREF#:61180</t>
        </is>
      </c>
    </row>
    <row r="744">
      <c r="A744" t="n">
        <v>94757.0</v>
      </c>
      <c r="B744" t="inlineStr">
        <is>
          <t>2-(2,4-Dichlorophenoxy)acetic acid</t>
        </is>
      </c>
      <c r="C744"/>
      <c r="D744" t="inlineStr">
        <is>
          <t>Measured</t>
        </is>
      </c>
      <c r="E744" t="inlineStr">
        <is>
          <t>Not coded</t>
        </is>
      </c>
      <c r="F744"/>
      <c r="G744"/>
      <c r="H744"/>
      <c r="I744"/>
      <c r="J744"/>
      <c r="K744"/>
      <c r="L744" t="inlineStr">
        <is>
          <t>Pimephales promelas</t>
        </is>
      </c>
      <c r="M744" t="inlineStr">
        <is>
          <t>Fathead Minnow</t>
        </is>
      </c>
      <c r="N744"/>
      <c r="O744"/>
      <c r="P744" t="n">
        <v>28.0</v>
      </c>
      <c r="Q744"/>
      <c r="R744"/>
      <c r="S744"/>
      <c r="T744"/>
      <c r="U744" t="inlineStr">
        <is>
          <t>Day(s)</t>
        </is>
      </c>
      <c r="V744" t="inlineStr">
        <is>
          <t>Flow-through</t>
        </is>
      </c>
      <c r="W744" t="inlineStr">
        <is>
          <t>Fresh water</t>
        </is>
      </c>
      <c r="X744" t="inlineStr">
        <is>
          <t>Lab</t>
        </is>
      </c>
      <c r="Y744" t="n">
        <v>6.0</v>
      </c>
      <c r="Z744" t="inlineStr">
        <is>
          <t>Active ingredient</t>
        </is>
      </c>
      <c r="AA744"/>
      <c r="AB744" t="n">
        <v>165.0</v>
      </c>
      <c r="AC744"/>
      <c r="AD744"/>
      <c r="AE744"/>
      <c r="AF744"/>
      <c r="AG744" t="inlineStr">
        <is>
          <t>AI mg/L</t>
        </is>
      </c>
      <c r="AH744"/>
      <c r="AI744"/>
      <c r="AJ744"/>
      <c r="AK744"/>
      <c r="AL744"/>
      <c r="AM744"/>
      <c r="AN744"/>
      <c r="AO744"/>
      <c r="AP744"/>
      <c r="AQ744"/>
      <c r="AR744"/>
      <c r="AS744"/>
      <c r="AT744"/>
      <c r="AU744"/>
      <c r="AV744"/>
      <c r="AW744"/>
      <c r="AX744" t="inlineStr">
        <is>
          <t>Mortality</t>
        </is>
      </c>
      <c r="AY744" t="inlineStr">
        <is>
          <t>Mortality</t>
        </is>
      </c>
      <c r="AZ744" t="inlineStr">
        <is>
          <t>LC50</t>
        </is>
      </c>
      <c r="BA744"/>
      <c r="BB744" t="n">
        <v>4.0</v>
      </c>
      <c r="BC744"/>
      <c r="BD744"/>
      <c r="BE744"/>
      <c r="BF744"/>
      <c r="BG744" t="inlineStr">
        <is>
          <t>Day(s)</t>
        </is>
      </c>
      <c r="BH744"/>
      <c r="BI744" t="inlineStr">
        <is>
          <t>DTXSID0020442</t>
        </is>
      </c>
      <c r="BJ744"/>
      <c r="BK744"/>
      <c r="BL744"/>
      <c r="BM744"/>
      <c r="BN744"/>
      <c r="BO744"/>
      <c r="BP744"/>
      <c r="BQ744"/>
      <c r="BR744"/>
      <c r="BS744"/>
      <c r="BT744" t="inlineStr">
        <is>
          <t>--</t>
        </is>
      </c>
      <c r="BU744"/>
      <c r="BV744"/>
      <c r="BW744"/>
      <c r="BX744"/>
      <c r="BY744"/>
      <c r="BZ744"/>
      <c r="CA744"/>
      <c r="CB744"/>
      <c r="CC744"/>
      <c r="CD744"/>
      <c r="CE744"/>
      <c r="CF744"/>
      <c r="CG744"/>
      <c r="CH744"/>
      <c r="CI744" t="inlineStr">
        <is>
          <t xml:space="preserve"> CHAR/LOT NO. 18-43D//DNUM/6//DOSES/15.2/26.1/57.6/119/228  mg/L//TESTID/4//</t>
        </is>
      </c>
      <c r="CJ744" t="inlineStr">
        <is>
          <t xml:space="preserve">   CHAR/LOT NO. 18-43D//DNUM/6//DOSES/15.2/26.1/57.6/119/228  mg/L//TESTID/4//</t>
        </is>
      </c>
      <c r="CK744" t="inlineStr">
        <is>
          <t>Brooke,L.</t>
        </is>
      </c>
      <c r="CL744" t="n">
        <v>61180.0</v>
      </c>
      <c r="CM744" t="inlineStr">
        <is>
          <t>Results of Freshwater Exposures with the Chemicals 2,4-D and Diazinon to the Larval Leopard Frog (Rana pipiens), Juvenile Fathead Minnows (Pimephales promelas), Larval Midge (Chironomus riparius) and Adult Oligochaete W</t>
        </is>
      </c>
      <c r="CN744" t="inlineStr">
        <is>
          <t>February 15th Memo to R.Spehar, U.S.EPA, Duluth, MN:6 p.</t>
        </is>
      </c>
      <c r="CO744" t="n">
        <v>1989.0</v>
      </c>
      <c r="CP744" t="inlineStr">
        <is>
          <t>Brooke,L. (1989). Results of Freshwater Exposures with the Chemicals 2,4-D and Diazinon to the Larval Leopard Frog (Rana pipiens), Juvenile Fathead Minnows (Pimephales promelas), Larval Midge (Chironomus riparius) and Adult Oligochaete W. February 15th Memo to R.Spehar, U.S.EPA, Duluth, MN, 6 p. ECOREF#:61180</t>
        </is>
      </c>
    </row>
    <row r="745">
      <c r="A745" t="n">
        <v>94757.0</v>
      </c>
      <c r="B745" t="inlineStr">
        <is>
          <t>2-(2,4-Dichlorophenoxy)acetic acid</t>
        </is>
      </c>
      <c r="C745"/>
      <c r="D745" t="inlineStr">
        <is>
          <t>Measured</t>
        </is>
      </c>
      <c r="E745" t="inlineStr">
        <is>
          <t>Not reported</t>
        </is>
      </c>
      <c r="F745"/>
      <c r="G745" t="n">
        <v>99.0</v>
      </c>
      <c r="H745"/>
      <c r="I745"/>
      <c r="J745"/>
      <c r="K745"/>
      <c r="L745" t="inlineStr">
        <is>
          <t>Pimephales promelas</t>
        </is>
      </c>
      <c r="M745" t="inlineStr">
        <is>
          <t>Fathead Minnow</t>
        </is>
      </c>
      <c r="N745"/>
      <c r="O745"/>
      <c r="P745"/>
      <c r="Q745"/>
      <c r="R745"/>
      <c r="S745"/>
      <c r="T745"/>
      <c r="U745"/>
      <c r="V745" t="inlineStr">
        <is>
          <t>Flow-through</t>
        </is>
      </c>
      <c r="W745" t="inlineStr">
        <is>
          <t>Fresh water</t>
        </is>
      </c>
      <c r="X745" t="inlineStr">
        <is>
          <t>Lab</t>
        </is>
      </c>
      <c r="Y745" t="n">
        <v>6.0</v>
      </c>
      <c r="Z745" t="inlineStr">
        <is>
          <t>Active ingredient</t>
        </is>
      </c>
      <c r="AA745"/>
      <c r="AB745" t="n">
        <v>806.0</v>
      </c>
      <c r="AC745"/>
      <c r="AD745" t="n">
        <v>751.0</v>
      </c>
      <c r="AE745"/>
      <c r="AF745" t="n">
        <v>863.0</v>
      </c>
      <c r="AG745" t="inlineStr">
        <is>
          <t>AI mg/L</t>
        </is>
      </c>
      <c r="AH745"/>
      <c r="AI745"/>
      <c r="AJ745"/>
      <c r="AK745"/>
      <c r="AL745"/>
      <c r="AM745"/>
      <c r="AN745"/>
      <c r="AO745"/>
      <c r="AP745"/>
      <c r="AQ745"/>
      <c r="AR745"/>
      <c r="AS745"/>
      <c r="AT745"/>
      <c r="AU745"/>
      <c r="AV745"/>
      <c r="AW745"/>
      <c r="AX745" t="inlineStr">
        <is>
          <t>Mortality</t>
        </is>
      </c>
      <c r="AY745" t="inlineStr">
        <is>
          <t>Mortality</t>
        </is>
      </c>
      <c r="AZ745" t="inlineStr">
        <is>
          <t>LC50</t>
        </is>
      </c>
      <c r="BA745"/>
      <c r="BB745" t="n">
        <v>4.0</v>
      </c>
      <c r="BC745"/>
      <c r="BD745"/>
      <c r="BE745"/>
      <c r="BF745"/>
      <c r="BG745" t="inlineStr">
        <is>
          <t>Day(s)</t>
        </is>
      </c>
      <c r="BH745"/>
      <c r="BI745" t="inlineStr">
        <is>
          <t>DTXSID0020442</t>
        </is>
      </c>
      <c r="BJ745"/>
      <c r="BK745"/>
      <c r="BL745" t="inlineStr">
        <is>
          <t>Acute</t>
        </is>
      </c>
      <c r="BM745"/>
      <c r="BN745"/>
      <c r="BO745"/>
      <c r="BP745"/>
      <c r="BQ745"/>
      <c r="BR745"/>
      <c r="BS745"/>
      <c r="BT745" t="inlineStr">
        <is>
          <t>--</t>
        </is>
      </c>
      <c r="BU745"/>
      <c r="BV745"/>
      <c r="BW745"/>
      <c r="BX745"/>
      <c r="BY745"/>
      <c r="BZ745"/>
      <c r="CA745"/>
      <c r="CB745"/>
      <c r="CC745"/>
      <c r="CD745"/>
      <c r="CE745"/>
      <c r="CF745"/>
      <c r="CG745"/>
      <c r="CH745"/>
      <c r="CI745"/>
      <c r="CJ745" t="inlineStr">
        <is>
          <t xml:space="preserve">SOURCE/NR//MEDIA/LAKE SUPERIOR WATER//   </t>
        </is>
      </c>
      <c r="CK745" t="inlineStr">
        <is>
          <t>Spehar,R.L.</t>
        </is>
      </c>
      <c r="CL745" t="n">
        <v>152292.0</v>
      </c>
      <c r="CM745" t="inlineStr">
        <is>
          <t>Aquatic Toxicity Test Information on 2,4-Dichlorophenoxyacetic Acid (2,4-D) (99% Pure) with Rainbow Trout, Fathead Minnows, Ceriodaphnia dubia, and Duckweed</t>
        </is>
      </c>
      <c r="CN745" t="inlineStr">
        <is>
          <t>Jan.30th Letter to D.Call, Ctr.for Lake Superior, Univ.of Wisconsin, Superior, WI:14 p.</t>
        </is>
      </c>
      <c r="CO745" t="n">
        <v>1989.0</v>
      </c>
      <c r="CP745" t="inlineStr">
        <is>
          <t>Spehar,R.L. (1989). Aquatic Toxicity Test Information on 2,4-Dichlorophenoxyacetic Acid (2,4-D) (99% Pure) with Rainbow Trout, Fathead Minnows, Ceriodaphnia dubia, and Duckweed. Jan.30th Letter to D.Call, Ctr.for Lake Superior, Univ.of Wisconsin, Superior, WI, 14 p. ECOREF#:152292</t>
        </is>
      </c>
    </row>
    <row r="746">
      <c r="A746" t="n">
        <v>94757.0</v>
      </c>
      <c r="B746" t="inlineStr">
        <is>
          <t>2-(2,4-Dichlorophenoxy)acetic acid</t>
        </is>
      </c>
      <c r="C746"/>
      <c r="D746" t="inlineStr">
        <is>
          <t>Not reported</t>
        </is>
      </c>
      <c r="E746" t="inlineStr">
        <is>
          <t>Not coded</t>
        </is>
      </c>
      <c r="F746"/>
      <c r="G746" t="n">
        <v>98.7</v>
      </c>
      <c r="H746"/>
      <c r="I746"/>
      <c r="J746"/>
      <c r="K746"/>
      <c r="L746" t="inlineStr">
        <is>
          <t>Pimephales promelas</t>
        </is>
      </c>
      <c r="M746" t="inlineStr">
        <is>
          <t>Fathead Minnow</t>
        </is>
      </c>
      <c r="N746"/>
      <c r="O746"/>
      <c r="P746"/>
      <c r="Q746"/>
      <c r="R746"/>
      <c r="S746"/>
      <c r="T746"/>
      <c r="U746"/>
      <c r="V746" t="inlineStr">
        <is>
          <t>Static</t>
        </is>
      </c>
      <c r="W746" t="inlineStr">
        <is>
          <t>Fresh water</t>
        </is>
      </c>
      <c r="X746" t="inlineStr">
        <is>
          <t>Lab</t>
        </is>
      </c>
      <c r="Y746"/>
      <c r="Z746" t="inlineStr">
        <is>
          <t>Active ingredient</t>
        </is>
      </c>
      <c r="AA746"/>
      <c r="AB746" t="n">
        <v>133.0</v>
      </c>
      <c r="AC746"/>
      <c r="AD746" t="n">
        <v>103.0</v>
      </c>
      <c r="AE746"/>
      <c r="AF746" t="n">
        <v>171.0</v>
      </c>
      <c r="AG746" t="inlineStr">
        <is>
          <t>AI mg/L</t>
        </is>
      </c>
      <c r="AH746"/>
      <c r="AI746"/>
      <c r="AJ746"/>
      <c r="AK746"/>
      <c r="AL746"/>
      <c r="AM746"/>
      <c r="AN746"/>
      <c r="AO746"/>
      <c r="AP746"/>
      <c r="AQ746"/>
      <c r="AR746"/>
      <c r="AS746"/>
      <c r="AT746"/>
      <c r="AU746"/>
      <c r="AV746"/>
      <c r="AW746"/>
      <c r="AX746" t="inlineStr">
        <is>
          <t>Mortality</t>
        </is>
      </c>
      <c r="AY746" t="inlineStr">
        <is>
          <t>Mortality</t>
        </is>
      </c>
      <c r="AZ746" t="inlineStr">
        <is>
          <t>LC50</t>
        </is>
      </c>
      <c r="BA746"/>
      <c r="BB746" t="n">
        <v>4.0</v>
      </c>
      <c r="BC746"/>
      <c r="BD746"/>
      <c r="BE746"/>
      <c r="BF746"/>
      <c r="BG746" t="inlineStr">
        <is>
          <t>Day(s)</t>
        </is>
      </c>
      <c r="BH746" t="inlineStr">
        <is>
          <t>Pure</t>
        </is>
      </c>
      <c r="BI746" t="inlineStr">
        <is>
          <t>DTXSID0020442</t>
        </is>
      </c>
      <c r="BJ746"/>
      <c r="BK746"/>
      <c r="BL746"/>
      <c r="BM746"/>
      <c r="BN746"/>
      <c r="BO746"/>
      <c r="BP746"/>
      <c r="BQ746"/>
      <c r="BR746"/>
      <c r="BS746"/>
      <c r="BT746" t="inlineStr">
        <is>
          <t>--</t>
        </is>
      </c>
      <c r="BU746"/>
      <c r="BV746"/>
      <c r="BW746"/>
      <c r="BX746"/>
      <c r="BY746"/>
      <c r="BZ746"/>
      <c r="CA746"/>
      <c r="CB746"/>
      <c r="CC746"/>
      <c r="CD746"/>
      <c r="CE746"/>
      <c r="CF746"/>
      <c r="CG746"/>
      <c r="CH746"/>
      <c r="CI746"/>
      <c r="CJ746"/>
      <c r="CK746" t="inlineStr">
        <is>
          <t>Mayer,F.L.,Jr., and M.R. Ellersieck</t>
        </is>
      </c>
      <c r="CL746" t="n">
        <v>6797.0</v>
      </c>
      <c r="CM746" t="inlineStr">
        <is>
          <t>Manual of Acute Toxicity: Interpretation and Data Base for 410 Chemicals and 66 Species of Freshwater Animals</t>
        </is>
      </c>
      <c r="CN746" t="inlineStr">
        <is>
          <t>USDI Fish and Wildlife Service, Publication No.160, Washington, DC:505 p.</t>
        </is>
      </c>
      <c r="CO746" t="n">
        <v>1986.0</v>
      </c>
      <c r="CP746" t="inlineStr">
        <is>
          <t>Mayer,F.L.,Jr., and M.R. Ellersieck (1986). Manual of Acute Toxicity: Interpretation and Data Base for 410 Chemicals and 66 Species of Freshwater Animals. USDI Fish and Wildlife Service, Publication No.160, Washington, DC, 505 p. ECOREF#:6797</t>
        </is>
      </c>
    </row>
    <row r="747">
      <c r="A747" t="n">
        <v>94757.0</v>
      </c>
      <c r="B747" t="inlineStr">
        <is>
          <t>2-(2,4-Dichlorophenoxy)acetic acid</t>
        </is>
      </c>
      <c r="C747"/>
      <c r="D747" t="inlineStr">
        <is>
          <t>Not coded</t>
        </is>
      </c>
      <c r="E747" t="inlineStr">
        <is>
          <t>United States Environmental Protection Agency</t>
        </is>
      </c>
      <c r="F747"/>
      <c r="G747" t="n">
        <v>98.7</v>
      </c>
      <c r="H747"/>
      <c r="I747"/>
      <c r="J747"/>
      <c r="K747"/>
      <c r="L747" t="inlineStr">
        <is>
          <t>Pimephales promelas</t>
        </is>
      </c>
      <c r="M747" t="inlineStr">
        <is>
          <t>Fathead Minnow</t>
        </is>
      </c>
      <c r="N747"/>
      <c r="O747"/>
      <c r="P747"/>
      <c r="Q747"/>
      <c r="R747"/>
      <c r="S747"/>
      <c r="T747"/>
      <c r="U747"/>
      <c r="V747" t="inlineStr">
        <is>
          <t>Static</t>
        </is>
      </c>
      <c r="W747" t="inlineStr">
        <is>
          <t>Fresh water</t>
        </is>
      </c>
      <c r="X747" t="inlineStr">
        <is>
          <t>Lab</t>
        </is>
      </c>
      <c r="Y747"/>
      <c r="Z747" t="inlineStr">
        <is>
          <t>Active ingredient</t>
        </is>
      </c>
      <c r="AA747"/>
      <c r="AB747" t="n">
        <v>320.0</v>
      </c>
      <c r="AC747"/>
      <c r="AD747" t="n">
        <v>299.0</v>
      </c>
      <c r="AE747"/>
      <c r="AF747" t="n">
        <v>343.0</v>
      </c>
      <c r="AG747" t="inlineStr">
        <is>
          <t>AI mg/L</t>
        </is>
      </c>
      <c r="AH747"/>
      <c r="AI747"/>
      <c r="AJ747"/>
      <c r="AK747"/>
      <c r="AL747"/>
      <c r="AM747"/>
      <c r="AN747"/>
      <c r="AO747"/>
      <c r="AP747"/>
      <c r="AQ747"/>
      <c r="AR747"/>
      <c r="AS747"/>
      <c r="AT747"/>
      <c r="AU747"/>
      <c r="AV747"/>
      <c r="AW747"/>
      <c r="AX747" t="inlineStr">
        <is>
          <t>Mortality</t>
        </is>
      </c>
      <c r="AY747" t="inlineStr">
        <is>
          <t>Mortality</t>
        </is>
      </c>
      <c r="AZ747" t="inlineStr">
        <is>
          <t>LC50</t>
        </is>
      </c>
      <c r="BA747"/>
      <c r="BB747" t="n">
        <v>4.0</v>
      </c>
      <c r="BC747"/>
      <c r="BD747"/>
      <c r="BE747"/>
      <c r="BF747"/>
      <c r="BG747" t="inlineStr">
        <is>
          <t>Day(s)</t>
        </is>
      </c>
      <c r="BH747"/>
      <c r="BI747" t="inlineStr">
        <is>
          <t>DTXSID0020442</t>
        </is>
      </c>
      <c r="BJ747"/>
      <c r="BK747"/>
      <c r="BL747" t="inlineStr">
        <is>
          <t>Acute</t>
        </is>
      </c>
      <c r="BM747"/>
      <c r="BN747"/>
      <c r="BO747"/>
      <c r="BP747"/>
      <c r="BQ747"/>
      <c r="BR747"/>
      <c r="BS747"/>
      <c r="BT747" t="inlineStr">
        <is>
          <t>--</t>
        </is>
      </c>
      <c r="BU747"/>
      <c r="BV747"/>
      <c r="BW747"/>
      <c r="BX747"/>
      <c r="BY747"/>
      <c r="BZ747"/>
      <c r="CA747"/>
      <c r="CB747"/>
      <c r="CC747"/>
      <c r="CD747"/>
      <c r="CE747"/>
      <c r="CF747"/>
      <c r="CG747"/>
      <c r="CH747"/>
      <c r="CI747"/>
      <c r="CJ747" t="inlineStr">
        <is>
          <t xml:space="preserve">CONTR/STD METHODS USED//   </t>
        </is>
      </c>
      <c r="CK747" t="inlineStr">
        <is>
          <t>U.S. Environmental Protection Agency</t>
        </is>
      </c>
      <c r="CL747" t="n">
        <v>344.0</v>
      </c>
      <c r="CM747" t="inlineStr">
        <is>
          <t>Pesticide Ecotoxicity Database (Formerly: Environmental Effects Database (EEDB))</t>
        </is>
      </c>
      <c r="CN747" t="inlineStr">
        <is>
          <t>Environmental Fate and Effects Division, U.S.EPA, Washington, D.C.:</t>
        </is>
      </c>
      <c r="CO747" t="n">
        <v>1992.0</v>
      </c>
      <c r="CP747" t="inlineStr">
        <is>
          <t>U.S. Environmental Protection Agency (1992). Pesticide Ecotoxicity Database (Formerly: Environmental Effects Database (EEDB)). Environmental Fate and Effects Division, U.S.EPA, Washington, D.C., ECOREF#:344</t>
        </is>
      </c>
    </row>
    <row r="748">
      <c r="A748" t="n">
        <v>94815.0</v>
      </c>
      <c r="B748" t="inlineStr">
        <is>
          <t>4-(4-Chloro-2-methylphenoxy)butanoic acid</t>
        </is>
      </c>
      <c r="C748"/>
      <c r="D748" t="inlineStr">
        <is>
          <t>Not reported</t>
        </is>
      </c>
      <c r="E748" t="inlineStr">
        <is>
          <t>Not coded</t>
        </is>
      </c>
      <c r="F748"/>
      <c r="G748" t="n">
        <v>90.55</v>
      </c>
      <c r="H748"/>
      <c r="I748"/>
      <c r="J748"/>
      <c r="K748"/>
      <c r="L748" t="inlineStr">
        <is>
          <t>Pimephales promelas</t>
        </is>
      </c>
      <c r="M748" t="inlineStr">
        <is>
          <t>Fathead Minnow</t>
        </is>
      </c>
      <c r="N748"/>
      <c r="O748"/>
      <c r="P748"/>
      <c r="Q748"/>
      <c r="R748"/>
      <c r="S748"/>
      <c r="T748"/>
      <c r="U748"/>
      <c r="V748" t="inlineStr">
        <is>
          <t>Static</t>
        </is>
      </c>
      <c r="W748" t="inlineStr">
        <is>
          <t>Fresh water</t>
        </is>
      </c>
      <c r="X748" t="inlineStr">
        <is>
          <t>Lab</t>
        </is>
      </c>
      <c r="Y748"/>
      <c r="Z748" t="inlineStr">
        <is>
          <t>Active ingredient</t>
        </is>
      </c>
      <c r="AA748"/>
      <c r="AB748" t="n">
        <v>12.5</v>
      </c>
      <c r="AC748"/>
      <c r="AD748" t="n">
        <v>8.84</v>
      </c>
      <c r="AE748"/>
      <c r="AF748" t="n">
        <v>17.5</v>
      </c>
      <c r="AG748" t="inlineStr">
        <is>
          <t>AI mg/L</t>
        </is>
      </c>
      <c r="AH748"/>
      <c r="AI748"/>
      <c r="AJ748"/>
      <c r="AK748"/>
      <c r="AL748"/>
      <c r="AM748"/>
      <c r="AN748"/>
      <c r="AO748"/>
      <c r="AP748"/>
      <c r="AQ748"/>
      <c r="AR748"/>
      <c r="AS748"/>
      <c r="AT748"/>
      <c r="AU748"/>
      <c r="AV748"/>
      <c r="AW748"/>
      <c r="AX748" t="inlineStr">
        <is>
          <t>Mortality</t>
        </is>
      </c>
      <c r="AY748" t="inlineStr">
        <is>
          <t>Mortality</t>
        </is>
      </c>
      <c r="AZ748" t="inlineStr">
        <is>
          <t>LC50</t>
        </is>
      </c>
      <c r="BA748"/>
      <c r="BB748" t="n">
        <v>4.0</v>
      </c>
      <c r="BC748"/>
      <c r="BD748"/>
      <c r="BE748"/>
      <c r="BF748"/>
      <c r="BG748" t="inlineStr">
        <is>
          <t>Day(s)</t>
        </is>
      </c>
      <c r="BH748" t="inlineStr">
        <is>
          <t>Pure</t>
        </is>
      </c>
      <c r="BI748" t="inlineStr">
        <is>
          <t>DTXSID4024193</t>
        </is>
      </c>
      <c r="BJ748"/>
      <c r="BK748"/>
      <c r="BL748"/>
      <c r="BM748"/>
      <c r="BN748"/>
      <c r="BO748"/>
      <c r="BP748"/>
      <c r="BQ748"/>
      <c r="BR748"/>
      <c r="BS748"/>
      <c r="BT748" t="inlineStr">
        <is>
          <t>--</t>
        </is>
      </c>
      <c r="BU748"/>
      <c r="BV748"/>
      <c r="BW748"/>
      <c r="BX748"/>
      <c r="BY748"/>
      <c r="BZ748"/>
      <c r="CA748"/>
      <c r="CB748"/>
      <c r="CC748"/>
      <c r="CD748"/>
      <c r="CE748"/>
      <c r="CF748"/>
      <c r="CG748"/>
      <c r="CH748"/>
      <c r="CI748"/>
      <c r="CJ748"/>
      <c r="CK748" t="inlineStr">
        <is>
          <t>Mayer,F.L.,Jr., and M.R. Ellersieck</t>
        </is>
      </c>
      <c r="CL748" t="n">
        <v>6797.0</v>
      </c>
      <c r="CM748" t="inlineStr">
        <is>
          <t>Manual of Acute Toxicity: Interpretation and Data Base for 410 Chemicals and 66 Species of Freshwater Animals</t>
        </is>
      </c>
      <c r="CN748" t="inlineStr">
        <is>
          <t>USDI Fish and Wildlife Service, Publication No.160, Washington, DC:505 p.</t>
        </is>
      </c>
      <c r="CO748" t="n">
        <v>1986.0</v>
      </c>
      <c r="CP748" t="inlineStr">
        <is>
          <t>Mayer,F.L.,Jr., and M.R. Ellersieck (1986). Manual of Acute Toxicity: Interpretation and Data Base for 410 Chemicals and 66 Species of Freshwater Animals. USDI Fish and Wildlife Service, Publication No.160, Washington, DC, 505 p. ECOREF#:6797</t>
        </is>
      </c>
    </row>
    <row r="749">
      <c r="A749" t="n">
        <v>94826.0</v>
      </c>
      <c r="B749" t="inlineStr">
        <is>
          <t>4-(2,4-Dichlorophenoxy)butanoic acid</t>
        </is>
      </c>
      <c r="C749"/>
      <c r="D749" t="inlineStr">
        <is>
          <t>Not reported</t>
        </is>
      </c>
      <c r="E749" t="inlineStr">
        <is>
          <t>Not coded</t>
        </is>
      </c>
      <c r="F749"/>
      <c r="G749" t="n">
        <v>100.0</v>
      </c>
      <c r="H749"/>
      <c r="I749"/>
      <c r="J749"/>
      <c r="K749"/>
      <c r="L749" t="inlineStr">
        <is>
          <t>Pimephales promelas</t>
        </is>
      </c>
      <c r="M749" t="inlineStr">
        <is>
          <t>Fathead Minnow</t>
        </is>
      </c>
      <c r="N749"/>
      <c r="O749"/>
      <c r="P749"/>
      <c r="Q749"/>
      <c r="R749"/>
      <c r="S749"/>
      <c r="T749"/>
      <c r="U749"/>
      <c r="V749" t="inlineStr">
        <is>
          <t>Static</t>
        </is>
      </c>
      <c r="W749" t="inlineStr">
        <is>
          <t>Fresh water</t>
        </is>
      </c>
      <c r="X749" t="inlineStr">
        <is>
          <t>Lab</t>
        </is>
      </c>
      <c r="Y749"/>
      <c r="Z749" t="inlineStr">
        <is>
          <t>Active ingredient</t>
        </is>
      </c>
      <c r="AA749"/>
      <c r="AB749" t="n">
        <v>18.0</v>
      </c>
      <c r="AC749"/>
      <c r="AD749" t="n">
        <v>13.0</v>
      </c>
      <c r="AE749"/>
      <c r="AF749" t="n">
        <v>25.0</v>
      </c>
      <c r="AG749" t="inlineStr">
        <is>
          <t>AI mg/L</t>
        </is>
      </c>
      <c r="AH749"/>
      <c r="AI749"/>
      <c r="AJ749"/>
      <c r="AK749"/>
      <c r="AL749"/>
      <c r="AM749"/>
      <c r="AN749"/>
      <c r="AO749"/>
      <c r="AP749"/>
      <c r="AQ749"/>
      <c r="AR749"/>
      <c r="AS749"/>
      <c r="AT749"/>
      <c r="AU749"/>
      <c r="AV749"/>
      <c r="AW749"/>
      <c r="AX749" t="inlineStr">
        <is>
          <t>Mortality</t>
        </is>
      </c>
      <c r="AY749" t="inlineStr">
        <is>
          <t>Mortality</t>
        </is>
      </c>
      <c r="AZ749" t="inlineStr">
        <is>
          <t>LC50</t>
        </is>
      </c>
      <c r="BA749"/>
      <c r="BB749" t="n">
        <v>4.0</v>
      </c>
      <c r="BC749"/>
      <c r="BD749"/>
      <c r="BE749"/>
      <c r="BF749"/>
      <c r="BG749" t="inlineStr">
        <is>
          <t>Day(s)</t>
        </is>
      </c>
      <c r="BH749" t="inlineStr">
        <is>
          <t>Pure</t>
        </is>
      </c>
      <c r="BI749" t="inlineStr">
        <is>
          <t>DTXSID7024035</t>
        </is>
      </c>
      <c r="BJ749"/>
      <c r="BK749"/>
      <c r="BL749"/>
      <c r="BM749"/>
      <c r="BN749"/>
      <c r="BO749"/>
      <c r="BP749"/>
      <c r="BQ749"/>
      <c r="BR749"/>
      <c r="BS749"/>
      <c r="BT749" t="inlineStr">
        <is>
          <t>--</t>
        </is>
      </c>
      <c r="BU749"/>
      <c r="BV749"/>
      <c r="BW749"/>
      <c r="BX749"/>
      <c r="BY749"/>
      <c r="BZ749"/>
      <c r="CA749"/>
      <c r="CB749"/>
      <c r="CC749"/>
      <c r="CD749"/>
      <c r="CE749"/>
      <c r="CF749"/>
      <c r="CG749"/>
      <c r="CH749"/>
      <c r="CI749"/>
      <c r="CJ749"/>
      <c r="CK749" t="inlineStr">
        <is>
          <t>Mayer,F.L.,Jr., and M.R. Ellersieck</t>
        </is>
      </c>
      <c r="CL749" t="n">
        <v>6797.0</v>
      </c>
      <c r="CM749" t="inlineStr">
        <is>
          <t>Manual of Acute Toxicity: Interpretation and Data Base for 410 Chemicals and 66 Species of Freshwater Animals</t>
        </is>
      </c>
      <c r="CN749" t="inlineStr">
        <is>
          <t>USDI Fish and Wildlife Service, Publication No.160, Washington, DC:505 p.</t>
        </is>
      </c>
      <c r="CO749" t="n">
        <v>1986.0</v>
      </c>
      <c r="CP749" t="inlineStr">
        <is>
          <t>Mayer,F.L.,Jr., and M.R. Ellersieck (1986). Manual of Acute Toxicity: Interpretation and Data Base for 410 Chemicals and 66 Species of Freshwater Animals. USDI Fish and Wildlife Service, Publication No.160, Washington, DC, 505 p. ECOREF#:6797</t>
        </is>
      </c>
    </row>
    <row r="750">
      <c r="A750" t="n">
        <v>94826.0</v>
      </c>
      <c r="B750" t="inlineStr">
        <is>
          <t>4-(2,4-Dichlorophenoxy)butanoic acid</t>
        </is>
      </c>
      <c r="C750"/>
      <c r="D750" t="inlineStr">
        <is>
          <t>Unmeasured</t>
        </is>
      </c>
      <c r="E750" t="inlineStr">
        <is>
          <t>Not coded</t>
        </is>
      </c>
      <c r="F750"/>
      <c r="G750" t="n">
        <v>100.0</v>
      </c>
      <c r="H750"/>
      <c r="I750"/>
      <c r="J750"/>
      <c r="K750"/>
      <c r="L750" t="inlineStr">
        <is>
          <t>Pimephales promelas</t>
        </is>
      </c>
      <c r="M750" t="inlineStr">
        <is>
          <t>Fathead Minnow</t>
        </is>
      </c>
      <c r="N750"/>
      <c r="O750"/>
      <c r="P750"/>
      <c r="Q750"/>
      <c r="R750"/>
      <c r="S750"/>
      <c r="T750"/>
      <c r="U750"/>
      <c r="V750" t="inlineStr">
        <is>
          <t>Static</t>
        </is>
      </c>
      <c r="W750" t="inlineStr">
        <is>
          <t>Fresh water</t>
        </is>
      </c>
      <c r="X750" t="inlineStr">
        <is>
          <t>Lab</t>
        </is>
      </c>
      <c r="Y750"/>
      <c r="Z750" t="inlineStr">
        <is>
          <t>Active ingredient</t>
        </is>
      </c>
      <c r="AA750"/>
      <c r="AB750" t="n">
        <v>18.0</v>
      </c>
      <c r="AC750"/>
      <c r="AD750" t="n">
        <v>13.0</v>
      </c>
      <c r="AE750"/>
      <c r="AF750" t="n">
        <v>25.0</v>
      </c>
      <c r="AG750" t="inlineStr">
        <is>
          <t>AI mg/L</t>
        </is>
      </c>
      <c r="AH750"/>
      <c r="AI750"/>
      <c r="AJ750"/>
      <c r="AK750"/>
      <c r="AL750"/>
      <c r="AM750"/>
      <c r="AN750"/>
      <c r="AO750"/>
      <c r="AP750"/>
      <c r="AQ750"/>
      <c r="AR750"/>
      <c r="AS750"/>
      <c r="AT750"/>
      <c r="AU750"/>
      <c r="AV750"/>
      <c r="AW750"/>
      <c r="AX750" t="inlineStr">
        <is>
          <t>Mortality</t>
        </is>
      </c>
      <c r="AY750" t="inlineStr">
        <is>
          <t>Mortality</t>
        </is>
      </c>
      <c r="AZ750" t="inlineStr">
        <is>
          <t>LC50</t>
        </is>
      </c>
      <c r="BA750"/>
      <c r="BB750" t="n">
        <v>4.0</v>
      </c>
      <c r="BC750"/>
      <c r="BD750"/>
      <c r="BE750"/>
      <c r="BF750"/>
      <c r="BG750" t="inlineStr">
        <is>
          <t>Day(s)</t>
        </is>
      </c>
      <c r="BH750" t="inlineStr">
        <is>
          <t>Pure</t>
        </is>
      </c>
      <c r="BI750" t="inlineStr">
        <is>
          <t>DTXSID7024035</t>
        </is>
      </c>
      <c r="BJ750"/>
      <c r="BK750"/>
      <c r="BL750"/>
      <c r="BM750"/>
      <c r="BN750"/>
      <c r="BO750"/>
      <c r="BP750"/>
      <c r="BQ750"/>
      <c r="BR750"/>
      <c r="BS750"/>
      <c r="BT750" t="inlineStr">
        <is>
          <t>--</t>
        </is>
      </c>
      <c r="BU750"/>
      <c r="BV750"/>
      <c r="BW750"/>
      <c r="BX750"/>
      <c r="BY750"/>
      <c r="BZ750"/>
      <c r="CA750"/>
      <c r="CB750"/>
      <c r="CC750"/>
      <c r="CD750"/>
      <c r="CE750"/>
      <c r="CF750"/>
      <c r="CG750"/>
      <c r="CH750"/>
      <c r="CI750"/>
      <c r="CJ750"/>
      <c r="CK750" t="inlineStr">
        <is>
          <t>Schoettger,R.A.</t>
        </is>
      </c>
      <c r="CL750" t="n">
        <v>6615.0</v>
      </c>
      <c r="CM750" t="inlineStr">
        <is>
          <t>Fish-Pesticide Research Laboratory</t>
        </is>
      </c>
      <c r="CN750" t="inlineStr">
        <is>
          <t>In: Prog. in Sport Fish. Res., U.S. Dep. Interior, Bur. Sport Fish. and Wildl. Res., Publ. No.106:2-40</t>
        </is>
      </c>
      <c r="CO750" t="n">
        <v>1970.0</v>
      </c>
      <c r="CP750" t="inlineStr">
        <is>
          <t>Schoettger,R.A. (1970). Fish-Pesticide Research Laboratory. In: Prog. in Sport Fish. Res., U.S. Dep. Interior, Bur. Sport Fish. and Wildl. Res., Publ. No.106, 2-40. ECOREF#:6615</t>
        </is>
      </c>
    </row>
    <row r="751">
      <c r="A751" t="n">
        <v>95012.0</v>
      </c>
      <c r="B751" t="inlineStr">
        <is>
          <t>2,4-Dihydroxybenzaldehyde</t>
        </is>
      </c>
      <c r="C751"/>
      <c r="D751" t="inlineStr">
        <is>
          <t>Measured</t>
        </is>
      </c>
      <c r="E751" t="inlineStr">
        <is>
          <t>Not coded</t>
        </is>
      </c>
      <c r="F751"/>
      <c r="G751" t="n">
        <v>98.0</v>
      </c>
      <c r="H751"/>
      <c r="I751"/>
      <c r="J751"/>
      <c r="K751"/>
      <c r="L751" t="inlineStr">
        <is>
          <t>Pimephales promelas</t>
        </is>
      </c>
      <c r="M751" t="inlineStr">
        <is>
          <t>Fathead Minnow</t>
        </is>
      </c>
      <c r="N751"/>
      <c r="O751"/>
      <c r="P751" t="n">
        <v>31.0</v>
      </c>
      <c r="Q751"/>
      <c r="R751"/>
      <c r="S751"/>
      <c r="T751"/>
      <c r="U751" t="inlineStr">
        <is>
          <t>Day(s)</t>
        </is>
      </c>
      <c r="V751" t="inlineStr">
        <is>
          <t>Flow-through</t>
        </is>
      </c>
      <c r="W751" t="inlineStr">
        <is>
          <t>Fresh water</t>
        </is>
      </c>
      <c r="X751" t="inlineStr">
        <is>
          <t>Lab</t>
        </is>
      </c>
      <c r="Y751"/>
      <c r="Z751" t="inlineStr">
        <is>
          <t>Active ingredient</t>
        </is>
      </c>
      <c r="AA751"/>
      <c r="AB751" t="n">
        <v>13.1</v>
      </c>
      <c r="AC751"/>
      <c r="AD751" t="n">
        <v>12.3</v>
      </c>
      <c r="AE751"/>
      <c r="AF751" t="n">
        <v>13.8</v>
      </c>
      <c r="AG751" t="inlineStr">
        <is>
          <t>AI mg/L</t>
        </is>
      </c>
      <c r="AH751"/>
      <c r="AI751"/>
      <c r="AJ751"/>
      <c r="AK751"/>
      <c r="AL751"/>
      <c r="AM751"/>
      <c r="AN751"/>
      <c r="AO751"/>
      <c r="AP751"/>
      <c r="AQ751"/>
      <c r="AR751"/>
      <c r="AS751"/>
      <c r="AT751"/>
      <c r="AU751"/>
      <c r="AV751"/>
      <c r="AW751"/>
      <c r="AX751" t="inlineStr">
        <is>
          <t>Mortality</t>
        </is>
      </c>
      <c r="AY751" t="inlineStr">
        <is>
          <t>Mortality</t>
        </is>
      </c>
      <c r="AZ751" t="inlineStr">
        <is>
          <t>LC50</t>
        </is>
      </c>
      <c r="BA751"/>
      <c r="BB751" t="n">
        <v>4.0</v>
      </c>
      <c r="BC751"/>
      <c r="BD751"/>
      <c r="BE751"/>
      <c r="BF751"/>
      <c r="BG751" t="inlineStr">
        <is>
          <t>Day(s)</t>
        </is>
      </c>
      <c r="BH751" t="inlineStr">
        <is>
          <t>Pure</t>
        </is>
      </c>
      <c r="BI751" t="inlineStr">
        <is>
          <t>DTXSID8021806</t>
        </is>
      </c>
      <c r="BJ751"/>
      <c r="BK751"/>
      <c r="BL751"/>
      <c r="BM751"/>
      <c r="BN751"/>
      <c r="BO751"/>
      <c r="BP751"/>
      <c r="BQ751"/>
      <c r="BR751"/>
      <c r="BS751"/>
      <c r="BT751" t="inlineStr">
        <is>
          <t>--</t>
        </is>
      </c>
      <c r="BU751"/>
      <c r="BV751"/>
      <c r="BW751"/>
      <c r="BX751"/>
      <c r="BY751"/>
      <c r="BZ751"/>
      <c r="CA751"/>
      <c r="CB751"/>
      <c r="CC751"/>
      <c r="CD751"/>
      <c r="CE751"/>
      <c r="CF751"/>
      <c r="CG751"/>
      <c r="CH751"/>
      <c r="CI751" t="inlineStr">
        <is>
          <t xml:space="preserve"> Affected fish swam sporadically and had pronounced oper-  NR culation prior to losing equilibrium before they died. Some of NAe dead fish had crooked spines. </t>
        </is>
      </c>
      <c r="CJ751" t="inlineStr">
        <is>
          <t xml:space="preserve">   Affected fish swam sporadically and had pronounced oper-  NR culation prior to losing equilibrium before they died. Some of NAe dead fish had crooked spines. </t>
        </is>
      </c>
      <c r="CK751" t="inlineStr">
        <is>
          <t>Brooke,L.T., D.J. Call, D.L. Geiger, and C.E. Northcott</t>
        </is>
      </c>
      <c r="CL751" t="n">
        <v>12448.0</v>
      </c>
      <c r="CM751" t="inlineStr">
        <is>
          <t>Acute Toxicities of Organic Chemicals to Fathead Minnows (Pimephales promelas), Vol. 1</t>
        </is>
      </c>
      <c r="CN751" t="inlineStr">
        <is>
          <t>Center for Lake Superior Environmental Studies, University of Wisconsin-Superior, Superior, WI:414 p.</t>
        </is>
      </c>
      <c r="CO751" t="n">
        <v>1984.0</v>
      </c>
      <c r="CP751" t="inlineStr">
        <is>
          <t>Brooke,L.T., D.J. Call, D.L. Geiger, and C.E. Northcott (1984). Acute Toxicities of Organic Chemicals to Fathead Minnows (Pimephales promelas), Vol. 1. Center for Lake Superior Environmental Studies, University of Wisconsin-Superior, Superior, WI, 414 p. ECOREF#:12448</t>
        </is>
      </c>
    </row>
    <row r="752">
      <c r="A752" t="n">
        <v>95136.0</v>
      </c>
      <c r="B752" t="inlineStr">
        <is>
          <t>1H-Indene</t>
        </is>
      </c>
      <c r="C752"/>
      <c r="D752" t="inlineStr">
        <is>
          <t>Unmeasured</t>
        </is>
      </c>
      <c r="E752" t="inlineStr">
        <is>
          <t>USEPA and STDMETH methods</t>
        </is>
      </c>
      <c r="F752"/>
      <c r="G752"/>
      <c r="H752"/>
      <c r="I752"/>
      <c r="J752"/>
      <c r="K752"/>
      <c r="L752" t="inlineStr">
        <is>
          <t>Pimephales promelas</t>
        </is>
      </c>
      <c r="M752" t="inlineStr">
        <is>
          <t>Fathead Minnow</t>
        </is>
      </c>
      <c r="N752" t="inlineStr">
        <is>
          <t>Larva</t>
        </is>
      </c>
      <c r="O752" t="inlineStr">
        <is>
          <t>&lt;</t>
        </is>
      </c>
      <c r="P752" t="n">
        <v>24.0</v>
      </c>
      <c r="Q752"/>
      <c r="R752"/>
      <c r="S752"/>
      <c r="T752"/>
      <c r="U752" t="inlineStr">
        <is>
          <t>Hours post hatch</t>
        </is>
      </c>
      <c r="V752" t="inlineStr">
        <is>
          <t>Aquatic, unspecified</t>
        </is>
      </c>
      <c r="W752" t="inlineStr">
        <is>
          <t>Fresh water</t>
        </is>
      </c>
      <c r="X752" t="inlineStr">
        <is>
          <t>Lab</t>
        </is>
      </c>
      <c r="Y752"/>
      <c r="Z752" t="inlineStr">
        <is>
          <t>Formulation</t>
        </is>
      </c>
      <c r="AA752"/>
      <c r="AB752" t="n">
        <v>50.9</v>
      </c>
      <c r="AC752"/>
      <c r="AD752"/>
      <c r="AE752"/>
      <c r="AF752"/>
      <c r="AG752" t="inlineStr">
        <is>
          <t>AI mg/L</t>
        </is>
      </c>
      <c r="AH752"/>
      <c r="AI752"/>
      <c r="AJ752"/>
      <c r="AK752"/>
      <c r="AL752"/>
      <c r="AM752"/>
      <c r="AN752"/>
      <c r="AO752"/>
      <c r="AP752"/>
      <c r="AQ752"/>
      <c r="AR752"/>
      <c r="AS752"/>
      <c r="AT752"/>
      <c r="AU752"/>
      <c r="AV752"/>
      <c r="AW752"/>
      <c r="AX752" t="inlineStr">
        <is>
          <t>Mortality</t>
        </is>
      </c>
      <c r="AY752" t="inlineStr">
        <is>
          <t>Mortality</t>
        </is>
      </c>
      <c r="AZ752" t="inlineStr">
        <is>
          <t>LC50</t>
        </is>
      </c>
      <c r="BA752"/>
      <c r="BB752" t="n">
        <v>4.0</v>
      </c>
      <c r="BC752"/>
      <c r="BD752"/>
      <c r="BE752"/>
      <c r="BF752"/>
      <c r="BG752" t="inlineStr">
        <is>
          <t>Day(s)</t>
        </is>
      </c>
      <c r="BH752"/>
      <c r="BI752" t="inlineStr">
        <is>
          <t>DTXSID8042052</t>
        </is>
      </c>
      <c r="BJ752" t="inlineStr">
        <is>
          <t>10.1021/acs.chemrestox.6b00246</t>
        </is>
      </c>
      <c r="BK752"/>
      <c r="BL752" t="inlineStr">
        <is>
          <t>Acute</t>
        </is>
      </c>
      <c r="BM752" t="inlineStr">
        <is>
          <t>LV</t>
        </is>
      </c>
      <c r="BN752"/>
      <c r="BO752"/>
      <c r="BP752"/>
      <c r="BQ752"/>
      <c r="BR752"/>
      <c r="BS752"/>
      <c r="BT752" t="inlineStr">
        <is>
          <t>--</t>
        </is>
      </c>
      <c r="BU752"/>
      <c r="BV752"/>
      <c r="BW752"/>
      <c r="BX752"/>
      <c r="BY752"/>
      <c r="BZ752"/>
      <c r="CA752"/>
      <c r="CB752"/>
      <c r="CC752"/>
      <c r="CD752"/>
      <c r="CE752"/>
      <c r="CF752"/>
      <c r="CG752"/>
      <c r="CH752"/>
      <c r="CI752"/>
      <c r="CJ752" t="inlineStr">
        <is>
          <t xml:space="preserve">SOURCE/BAYLOR UNIVERSITY//MEDIA/DECHLORINATED TAP WATER//   </t>
        </is>
      </c>
      <c r="CK752" t="inlineStr">
        <is>
          <t>Corrales,J., L.A. Kristofco, W.B. Steele, G.N. Saari, J. Kostal, E.S. Williams, M. Mills, E.P. Gallagher, T.J. Kavanagh</t>
        </is>
      </c>
      <c r="CL752" t="n">
        <v>177136.0</v>
      </c>
      <c r="CM752" t="inlineStr">
        <is>
          <t>Toward the Design of Less Hazardous Chemicals: Exploring Comparative Oxidative Stress in Two Common Animal Models</t>
        </is>
      </c>
      <c r="CN752" t="inlineStr">
        <is>
          <t>Chem. Res. Toxicol.30(4): 893-904</t>
        </is>
      </c>
      <c r="CO752" t="n">
        <v>2017.0</v>
      </c>
      <c r="CP752" t="inlineStr">
        <is>
          <t>Corrales,J., L.A. Kristofco, W.B. Steele, G.N. Saari, J. Kostal, E.S. Williams, M. Mills, E.P. Gallagher, T.J. Kavanagh (2017). Toward the Design of Less Hazardous Chemicals: Exploring Comparative Oxidative Stress in Two Common Animal Models. Chem. Res. Toxicol., 30, (4), 893-904. doi:10.1021/acs.chemrestox.6b00246. ECOREF#:177136</t>
        </is>
      </c>
    </row>
    <row r="753">
      <c r="A753" t="n">
        <v>95147.0</v>
      </c>
      <c r="B753" t="inlineStr">
        <is>
          <t>1H-Benzotriazole</t>
        </is>
      </c>
      <c r="C753"/>
      <c r="D753" t="inlineStr">
        <is>
          <t>Measured</t>
        </is>
      </c>
      <c r="E753" t="inlineStr">
        <is>
          <t>United States Environmental Protection Agency</t>
        </is>
      </c>
      <c r="F753"/>
      <c r="G753"/>
      <c r="H753"/>
      <c r="I753"/>
      <c r="J753"/>
      <c r="K753"/>
      <c r="L753" t="inlineStr">
        <is>
          <t>Pimephales promelas</t>
        </is>
      </c>
      <c r="M753" t="inlineStr">
        <is>
          <t>Fathead Minnow</t>
        </is>
      </c>
      <c r="N753"/>
      <c r="O753"/>
      <c r="P753"/>
      <c r="Q753"/>
      <c r="R753" t="n">
        <v>5.0</v>
      </c>
      <c r="S753"/>
      <c r="T753" t="n">
        <v>7.0</v>
      </c>
      <c r="U753" t="inlineStr">
        <is>
          <t>Day(s)</t>
        </is>
      </c>
      <c r="V753" t="inlineStr">
        <is>
          <t>Renewal</t>
        </is>
      </c>
      <c r="W753" t="inlineStr">
        <is>
          <t>Fresh water</t>
        </is>
      </c>
      <c r="X753" t="inlineStr">
        <is>
          <t>Lab</t>
        </is>
      </c>
      <c r="Y753"/>
      <c r="Z753" t="inlineStr">
        <is>
          <t>Active ingredient</t>
        </is>
      </c>
      <c r="AA753"/>
      <c r="AB753" t="n">
        <v>65.0</v>
      </c>
      <c r="AC753"/>
      <c r="AD753" t="n">
        <v>38.0</v>
      </c>
      <c r="AE753"/>
      <c r="AF753" t="n">
        <v>75.0</v>
      </c>
      <c r="AG753" t="inlineStr">
        <is>
          <t>AI mg/L</t>
        </is>
      </c>
      <c r="AH753"/>
      <c r="AI753"/>
      <c r="AJ753"/>
      <c r="AK753"/>
      <c r="AL753"/>
      <c r="AM753"/>
      <c r="AN753"/>
      <c r="AO753"/>
      <c r="AP753"/>
      <c r="AQ753"/>
      <c r="AR753"/>
      <c r="AS753"/>
      <c r="AT753"/>
      <c r="AU753"/>
      <c r="AV753"/>
      <c r="AW753"/>
      <c r="AX753" t="inlineStr">
        <is>
          <t>Mortality</t>
        </is>
      </c>
      <c r="AY753" t="inlineStr">
        <is>
          <t>Mortality</t>
        </is>
      </c>
      <c r="AZ753" t="inlineStr">
        <is>
          <t>LC50</t>
        </is>
      </c>
      <c r="BA753"/>
      <c r="BB753" t="n">
        <v>4.0</v>
      </c>
      <c r="BC753"/>
      <c r="BD753"/>
      <c r="BE753"/>
      <c r="BF753"/>
      <c r="BG753" t="inlineStr">
        <is>
          <t>Day(s)</t>
        </is>
      </c>
      <c r="BH753"/>
      <c r="BI753" t="inlineStr">
        <is>
          <t>DTXSID6020147</t>
        </is>
      </c>
      <c r="BJ753" t="inlineStr">
        <is>
          <t>10.1016/S0043-1354(00)00268-2</t>
        </is>
      </c>
      <c r="BK753"/>
      <c r="BL753" t="inlineStr">
        <is>
          <t>Acute</t>
        </is>
      </c>
      <c r="BM753"/>
      <c r="BN753"/>
      <c r="BO753"/>
      <c r="BP753"/>
      <c r="BQ753"/>
      <c r="BR753"/>
      <c r="BS753"/>
      <c r="BT753" t="inlineStr">
        <is>
          <t>--</t>
        </is>
      </c>
      <c r="BU753"/>
      <c r="BV753"/>
      <c r="BW753"/>
      <c r="BX753"/>
      <c r="BY753"/>
      <c r="BZ753"/>
      <c r="CA753"/>
      <c r="CB753"/>
      <c r="CC753"/>
      <c r="CD753"/>
      <c r="CE753"/>
      <c r="CF753"/>
      <c r="CG753"/>
      <c r="CH753"/>
      <c r="CI753"/>
      <c r="CJ753" t="inlineStr">
        <is>
          <t xml:space="preserve">SOURCE/IN HOUSE CULTURES AT ENSR'S FORT COLLINS ENVIRONMENTAL TOXICOLOGY LAB, CO, USA//TMETH/EPA/600/4-90/027F//MEDIA/LAB PREPARED USEPA MODERATELY HARD WATER//   </t>
        </is>
      </c>
      <c r="CK753" t="inlineStr">
        <is>
          <t>Pillard,D.A., J.S. Cornell, D.L. DuFresne, and M.T. Hernandez</t>
        </is>
      </c>
      <c r="CL753" t="n">
        <v>60072.0</v>
      </c>
      <c r="CM753" t="inlineStr">
        <is>
          <t>Toxicity of Benzotriazole and Benzotriazole Derivatives to Three Aquatic Species</t>
        </is>
      </c>
      <c r="CN753" t="inlineStr">
        <is>
          <t>Water Res.35(2): 557-560</t>
        </is>
      </c>
      <c r="CO753" t="n">
        <v>2001.0</v>
      </c>
      <c r="CP753" t="inlineStr">
        <is>
          <t>Pillard,D.A., J.S. Cornell, D.L. DuFresne, and M.T. Hernandez (2001). Toxicity of Benzotriazole and Benzotriazole Derivatives to Three Aquatic Species. Water Res., 35, (2), 557-560. doi:10.1016/S0043-1354(00)00268-2. ECOREF#:60072</t>
        </is>
      </c>
    </row>
    <row r="754">
      <c r="A754" t="n">
        <v>95169.0</v>
      </c>
      <c r="B754" t="inlineStr">
        <is>
          <t>1,3-Benzothiazole</t>
        </is>
      </c>
      <c r="C754"/>
      <c r="D754" t="inlineStr">
        <is>
          <t>Measured</t>
        </is>
      </c>
      <c r="E754" t="inlineStr">
        <is>
          <t>Not coded</t>
        </is>
      </c>
      <c r="F754" t="inlineStr">
        <is>
          <t>&gt;</t>
        </is>
      </c>
      <c r="G754" t="n">
        <v>96.0</v>
      </c>
      <c r="H754"/>
      <c r="I754"/>
      <c r="J754"/>
      <c r="K754"/>
      <c r="L754" t="inlineStr">
        <is>
          <t>Pimephales promelas</t>
        </is>
      </c>
      <c r="M754" t="inlineStr">
        <is>
          <t>Fathead Minnow</t>
        </is>
      </c>
      <c r="N754"/>
      <c r="O754"/>
      <c r="P754" t="n">
        <v>29.0</v>
      </c>
      <c r="Q754"/>
      <c r="R754"/>
      <c r="S754"/>
      <c r="T754"/>
      <c r="U754" t="inlineStr">
        <is>
          <t>Day(s)</t>
        </is>
      </c>
      <c r="V754" t="inlineStr">
        <is>
          <t>Flow-through</t>
        </is>
      </c>
      <c r="W754" t="inlineStr">
        <is>
          <t>Fresh water</t>
        </is>
      </c>
      <c r="X754" t="inlineStr">
        <is>
          <t>Lab</t>
        </is>
      </c>
      <c r="Y754"/>
      <c r="Z754" t="inlineStr">
        <is>
          <t>Active ingredient</t>
        </is>
      </c>
      <c r="AA754"/>
      <c r="AB754" t="n">
        <v>64.0</v>
      </c>
      <c r="AC754"/>
      <c r="AD754" t="n">
        <v>58.8</v>
      </c>
      <c r="AE754"/>
      <c r="AF754" t="n">
        <v>69.7</v>
      </c>
      <c r="AG754" t="inlineStr">
        <is>
          <t>AI mg/L</t>
        </is>
      </c>
      <c r="AH754"/>
      <c r="AI754"/>
      <c r="AJ754"/>
      <c r="AK754"/>
      <c r="AL754"/>
      <c r="AM754"/>
      <c r="AN754"/>
      <c r="AO754"/>
      <c r="AP754"/>
      <c r="AQ754"/>
      <c r="AR754"/>
      <c r="AS754"/>
      <c r="AT754"/>
      <c r="AU754"/>
      <c r="AV754"/>
      <c r="AW754"/>
      <c r="AX754" t="inlineStr">
        <is>
          <t>Mortality</t>
        </is>
      </c>
      <c r="AY754" t="inlineStr">
        <is>
          <t>Mortality</t>
        </is>
      </c>
      <c r="AZ754" t="inlineStr">
        <is>
          <t>LC50</t>
        </is>
      </c>
      <c r="BA754"/>
      <c r="BB754" t="n">
        <v>4.0</v>
      </c>
      <c r="BC754"/>
      <c r="BD754"/>
      <c r="BE754"/>
      <c r="BF754"/>
      <c r="BG754" t="inlineStr">
        <is>
          <t>Day(s)</t>
        </is>
      </c>
      <c r="BH754" t="inlineStr">
        <is>
          <t>Pure</t>
        </is>
      </c>
      <c r="BI754" t="inlineStr">
        <is>
          <t>DTXSID7024586</t>
        </is>
      </c>
      <c r="BJ754"/>
      <c r="BK754"/>
      <c r="BL754"/>
      <c r="BM754"/>
      <c r="BN754"/>
      <c r="BO754"/>
      <c r="BP754"/>
      <c r="BQ754"/>
      <c r="BR754"/>
      <c r="BS754"/>
      <c r="BT754" t="inlineStr">
        <is>
          <t>--</t>
        </is>
      </c>
      <c r="BU754"/>
      <c r="BV754"/>
      <c r="BW754"/>
      <c r="BX754"/>
      <c r="BY754"/>
      <c r="BZ754"/>
      <c r="CA754"/>
      <c r="CB754"/>
      <c r="CC754"/>
      <c r="CD754"/>
      <c r="CE754"/>
      <c r="CF754"/>
      <c r="CG754"/>
      <c r="CH754"/>
      <c r="CI754" t="inlineStr">
        <is>
          <t xml:space="preserve"> Affected fish lost schooling behavior, were hypoactive and underreactive to external stimuli, were darkly colored and lost equilibrium prior to death.  The stated LC50 value and confidence limits appeared inconsistent with measured con- </t>
        </is>
      </c>
      <c r="CJ754" t="inlineStr">
        <is>
          <t xml:space="preserve">   Affected fish lost schooling behavior, were hypoactive and underreactive to external stimuli, were darkly colored and lost equilibrium prior to death.  The stated LC50 value and confidence limits appeared inconsistent with measured con- </t>
        </is>
      </c>
      <c r="CK754" t="inlineStr">
        <is>
          <t>Geiger,D.L., L.T. Brooke, and D.J. Call</t>
        </is>
      </c>
      <c r="CL754" t="n">
        <v>3217.0</v>
      </c>
      <c r="CM754" t="inlineStr">
        <is>
          <t>Acute Toxicities of Organic Chemicals to Fathead Minnows (Pimephales promelas), Volume V</t>
        </is>
      </c>
      <c r="CN754" t="inlineStr">
        <is>
          <t>Center for Lake Superior Environmental Studies, University of Wisconsin, Superior, WI:332 p.</t>
        </is>
      </c>
      <c r="CO754" t="n">
        <v>1990.0</v>
      </c>
      <c r="CP754" t="inlineStr">
        <is>
          <t>Geiger,D.L., L.T. Brooke, and D.J. Call (1990). Acute Toxicities of Organic Chemicals to Fathead Minnows (Pimephales promelas), Volume V. Center for Lake Superior Environmental Studies, University of Wisconsin, Superior, WI, 332 p. ECOREF#:3217</t>
        </is>
      </c>
    </row>
    <row r="755">
      <c r="A755" t="n">
        <v>95476.0</v>
      </c>
      <c r="B755" t="inlineStr">
        <is>
          <t>1,2-Xylene</t>
        </is>
      </c>
      <c r="C755"/>
      <c r="D755" t="inlineStr">
        <is>
          <t>Measured</t>
        </is>
      </c>
      <c r="E755" t="inlineStr">
        <is>
          <t>Not coded</t>
        </is>
      </c>
      <c r="F755" t="inlineStr">
        <is>
          <t>&gt;</t>
        </is>
      </c>
      <c r="G755" t="n">
        <v>99.0</v>
      </c>
      <c r="H755"/>
      <c r="I755"/>
      <c r="J755"/>
      <c r="K755"/>
      <c r="L755" t="inlineStr">
        <is>
          <t>Pimephales promelas</t>
        </is>
      </c>
      <c r="M755" t="inlineStr">
        <is>
          <t>Fathead Minnow</t>
        </is>
      </c>
      <c r="N755"/>
      <c r="O755"/>
      <c r="P755" t="n">
        <v>32.0</v>
      </c>
      <c r="Q755"/>
      <c r="R755"/>
      <c r="S755"/>
      <c r="T755"/>
      <c r="U755" t="inlineStr">
        <is>
          <t>Day(s)</t>
        </is>
      </c>
      <c r="V755" t="inlineStr">
        <is>
          <t>Flow-through</t>
        </is>
      </c>
      <c r="W755" t="inlineStr">
        <is>
          <t>Fresh water</t>
        </is>
      </c>
      <c r="X755" t="inlineStr">
        <is>
          <t>Lab</t>
        </is>
      </c>
      <c r="Y755"/>
      <c r="Z755" t="inlineStr">
        <is>
          <t>Active ingredient</t>
        </is>
      </c>
      <c r="AA755"/>
      <c r="AB755" t="n">
        <v>16.4</v>
      </c>
      <c r="AC755"/>
      <c r="AD755"/>
      <c r="AE755"/>
      <c r="AF755"/>
      <c r="AG755" t="inlineStr">
        <is>
          <t>AI mg/L</t>
        </is>
      </c>
      <c r="AH755"/>
      <c r="AI755"/>
      <c r="AJ755"/>
      <c r="AK755"/>
      <c r="AL755"/>
      <c r="AM755"/>
      <c r="AN755"/>
      <c r="AO755"/>
      <c r="AP755"/>
      <c r="AQ755"/>
      <c r="AR755"/>
      <c r="AS755"/>
      <c r="AT755"/>
      <c r="AU755"/>
      <c r="AV755"/>
      <c r="AW755"/>
      <c r="AX755" t="inlineStr">
        <is>
          <t>Mortality</t>
        </is>
      </c>
      <c r="AY755" t="inlineStr">
        <is>
          <t>Mortality</t>
        </is>
      </c>
      <c r="AZ755" t="inlineStr">
        <is>
          <t>LC50</t>
        </is>
      </c>
      <c r="BA755"/>
      <c r="BB755" t="n">
        <v>4.0</v>
      </c>
      <c r="BC755"/>
      <c r="BD755"/>
      <c r="BE755"/>
      <c r="BF755"/>
      <c r="BG755" t="inlineStr">
        <is>
          <t>Day(s)</t>
        </is>
      </c>
      <c r="BH755" t="inlineStr">
        <is>
          <t>Pure</t>
        </is>
      </c>
      <c r="BI755" t="inlineStr">
        <is>
          <t>DTXSID3021807</t>
        </is>
      </c>
      <c r="BJ755"/>
      <c r="BK755"/>
      <c r="BL755"/>
      <c r="BM755"/>
      <c r="BN755"/>
      <c r="BO755"/>
      <c r="BP755"/>
      <c r="BQ755"/>
      <c r="BR755"/>
      <c r="BS755"/>
      <c r="BT755" t="inlineStr">
        <is>
          <t>--</t>
        </is>
      </c>
      <c r="BU755"/>
      <c r="BV755"/>
      <c r="BW755"/>
      <c r="BX755"/>
      <c r="BY755"/>
      <c r="BZ755"/>
      <c r="CA755"/>
      <c r="CB755"/>
      <c r="CC755"/>
      <c r="CD755"/>
      <c r="CE755"/>
      <c r="CF755"/>
      <c r="CG755"/>
      <c r="CH755"/>
      <c r="CI755"/>
      <c r="CJ755"/>
      <c r="CK755" t="inlineStr">
        <is>
          <t>Geiger,D.L., L.T. Brooke, and D.J. Call</t>
        </is>
      </c>
      <c r="CL755" t="n">
        <v>3217.0</v>
      </c>
      <c r="CM755" t="inlineStr">
        <is>
          <t>Acute Toxicities of Organic Chemicals to Fathead Minnows (Pimephales promelas), Volume V</t>
        </is>
      </c>
      <c r="CN755" t="inlineStr">
        <is>
          <t>Center for Lake Superior Environmental Studies, University of Wisconsin, Superior, WI:332 p.</t>
        </is>
      </c>
      <c r="CO755" t="n">
        <v>1990.0</v>
      </c>
      <c r="CP755" t="inlineStr">
        <is>
          <t>Geiger,D.L., L.T. Brooke, and D.J. Call (1990). Acute Toxicities of Organic Chemicals to Fathead Minnows (Pimephales promelas), Volume V. Center for Lake Superior Environmental Studies, University of Wisconsin, Superior, WI, 332 p. ECOREF#:3217</t>
        </is>
      </c>
    </row>
    <row r="756">
      <c r="A756" t="n">
        <v>95476.0</v>
      </c>
      <c r="B756" t="inlineStr">
        <is>
          <t>1,2-Xylene</t>
        </is>
      </c>
      <c r="C756"/>
      <c r="D756" t="inlineStr">
        <is>
          <t>Measured</t>
        </is>
      </c>
      <c r="E756" t="inlineStr">
        <is>
          <t>Not coded</t>
        </is>
      </c>
      <c r="F756"/>
      <c r="G756"/>
      <c r="H756"/>
      <c r="I756"/>
      <c r="J756"/>
      <c r="K756"/>
      <c r="L756" t="inlineStr">
        <is>
          <t>Pimephales promelas</t>
        </is>
      </c>
      <c r="M756" t="inlineStr">
        <is>
          <t>Fathead Minnow</t>
        </is>
      </c>
      <c r="N756"/>
      <c r="O756"/>
      <c r="P756"/>
      <c r="Q756"/>
      <c r="R756"/>
      <c r="S756"/>
      <c r="T756"/>
      <c r="U756"/>
      <c r="V756" t="inlineStr">
        <is>
          <t>Flow-through</t>
        </is>
      </c>
      <c r="W756" t="inlineStr">
        <is>
          <t>Fresh water</t>
        </is>
      </c>
      <c r="X756" t="inlineStr">
        <is>
          <t>Lab</t>
        </is>
      </c>
      <c r="Y756"/>
      <c r="Z756" t="inlineStr">
        <is>
          <t>Active ingredient</t>
        </is>
      </c>
      <c r="AA756"/>
      <c r="AB756" t="n">
        <v>16.1</v>
      </c>
      <c r="AC756"/>
      <c r="AD756" t="n">
        <v>11.6</v>
      </c>
      <c r="AE756"/>
      <c r="AF756" t="n">
        <v>22.4</v>
      </c>
      <c r="AG756" t="inlineStr">
        <is>
          <t>AI mg/L</t>
        </is>
      </c>
      <c r="AH756"/>
      <c r="AI756"/>
      <c r="AJ756"/>
      <c r="AK756"/>
      <c r="AL756"/>
      <c r="AM756"/>
      <c r="AN756"/>
      <c r="AO756"/>
      <c r="AP756"/>
      <c r="AQ756"/>
      <c r="AR756"/>
      <c r="AS756"/>
      <c r="AT756"/>
      <c r="AU756"/>
      <c r="AV756"/>
      <c r="AW756"/>
      <c r="AX756" t="inlineStr">
        <is>
          <t>Mortality</t>
        </is>
      </c>
      <c r="AY756" t="inlineStr">
        <is>
          <t>Mortality</t>
        </is>
      </c>
      <c r="AZ756" t="inlineStr">
        <is>
          <t>LC50</t>
        </is>
      </c>
      <c r="BA756"/>
      <c r="BB756" t="n">
        <v>4.0</v>
      </c>
      <c r="BC756"/>
      <c r="BD756"/>
      <c r="BE756"/>
      <c r="BF756"/>
      <c r="BG756" t="inlineStr">
        <is>
          <t>Day(s)</t>
        </is>
      </c>
      <c r="BH756"/>
      <c r="BI756" t="inlineStr">
        <is>
          <t>DTXSID3021807</t>
        </is>
      </c>
      <c r="BJ756" t="inlineStr">
        <is>
          <t>10.1007/BF01055420</t>
        </is>
      </c>
      <c r="BK756"/>
      <c r="BL756"/>
      <c r="BM756"/>
      <c r="BN756"/>
      <c r="BO756"/>
      <c r="BP756"/>
      <c r="BQ756"/>
      <c r="BR756"/>
      <c r="BS756"/>
      <c r="BT756" t="inlineStr">
        <is>
          <t>--</t>
        </is>
      </c>
      <c r="BU756"/>
      <c r="BV756"/>
      <c r="BW756"/>
      <c r="BX756"/>
      <c r="BY756"/>
      <c r="BZ756"/>
      <c r="CA756"/>
      <c r="CB756"/>
      <c r="CC756"/>
      <c r="CD756"/>
      <c r="CE756"/>
      <c r="CF756"/>
      <c r="CG756"/>
      <c r="CH756"/>
      <c r="CI756"/>
      <c r="CJ756"/>
      <c r="CK756" t="inlineStr">
        <is>
          <t>Holcombe,G.W., G.L. Phipps, A.H. Sulaiman, and A.D. Hoffman</t>
        </is>
      </c>
      <c r="CL756" t="n">
        <v>12665.0</v>
      </c>
      <c r="CM756" t="inlineStr">
        <is>
          <t>Simultaneous Multiple Species Testing: Acute Toxicity of 13 Chemicals to 12 Diverse Freshwater Amphibian, Fish, and Invertebrate Families</t>
        </is>
      </c>
      <c r="CN756" t="inlineStr">
        <is>
          <t>Arch. Environ. Contam. Toxicol.16:697-710</t>
        </is>
      </c>
      <c r="CO756" t="n">
        <v>1987.0</v>
      </c>
      <c r="CP756" t="inlineStr">
        <is>
          <t>Holcombe,G.W., G.L. Phipps, A.H. Sulaiman, and A.D. Hoffman (1987). Simultaneous Multiple Species Testing: Acute Toxicity of 13 Chemicals to 12 Diverse Freshwater Amphibian, Fish, and Invertebrate Families. Arch. Environ. Contam. Toxicol., 16, 697-710. doi:10.1007/BF01055420. ECOREF#:12665</t>
        </is>
      </c>
    </row>
    <row r="757">
      <c r="A757" t="n">
        <v>95476.0</v>
      </c>
      <c r="B757" t="inlineStr">
        <is>
          <t>1,2-Xylene</t>
        </is>
      </c>
      <c r="C757"/>
      <c r="D757" t="inlineStr">
        <is>
          <t>Measured</t>
        </is>
      </c>
      <c r="E757" t="inlineStr">
        <is>
          <t>Not coded</t>
        </is>
      </c>
      <c r="F757"/>
      <c r="G757" t="n">
        <v>97.0</v>
      </c>
      <c r="H757"/>
      <c r="I757"/>
      <c r="J757"/>
      <c r="K757"/>
      <c r="L757" t="inlineStr">
        <is>
          <t>Pimephales promelas</t>
        </is>
      </c>
      <c r="M757" t="inlineStr">
        <is>
          <t>Fathead Minnow</t>
        </is>
      </c>
      <c r="N757"/>
      <c r="O757"/>
      <c r="P757"/>
      <c r="Q757"/>
      <c r="R757" t="n">
        <v>55.0</v>
      </c>
      <c r="S757"/>
      <c r="T757" t="n">
        <v>57.0</v>
      </c>
      <c r="U757" t="inlineStr">
        <is>
          <t>Day(s)</t>
        </is>
      </c>
      <c r="V757" t="inlineStr">
        <is>
          <t>Flow-through</t>
        </is>
      </c>
      <c r="W757" t="inlineStr">
        <is>
          <t>Fresh water</t>
        </is>
      </c>
      <c r="X757" t="inlineStr">
        <is>
          <t>Lab</t>
        </is>
      </c>
      <c r="Y757"/>
      <c r="Z757" t="inlineStr">
        <is>
          <t>Active ingredient</t>
        </is>
      </c>
      <c r="AA757"/>
      <c r="AB757" t="n">
        <v>16.4</v>
      </c>
      <c r="AC757"/>
      <c r="AD757"/>
      <c r="AE757"/>
      <c r="AF757"/>
      <c r="AG757" t="inlineStr">
        <is>
          <t>AI mg/L</t>
        </is>
      </c>
      <c r="AH757"/>
      <c r="AI757"/>
      <c r="AJ757"/>
      <c r="AK757"/>
      <c r="AL757"/>
      <c r="AM757"/>
      <c r="AN757"/>
      <c r="AO757"/>
      <c r="AP757"/>
      <c r="AQ757"/>
      <c r="AR757"/>
      <c r="AS757"/>
      <c r="AT757"/>
      <c r="AU757"/>
      <c r="AV757"/>
      <c r="AW757"/>
      <c r="AX757" t="inlineStr">
        <is>
          <t>Mortality</t>
        </is>
      </c>
      <c r="AY757" t="inlineStr">
        <is>
          <t>Mortality</t>
        </is>
      </c>
      <c r="AZ757" t="inlineStr">
        <is>
          <t>LC50</t>
        </is>
      </c>
      <c r="BA757"/>
      <c r="BB757" t="n">
        <v>4.0</v>
      </c>
      <c r="BC757"/>
      <c r="BD757"/>
      <c r="BE757"/>
      <c r="BF757"/>
      <c r="BG757" t="inlineStr">
        <is>
          <t>Day(s)</t>
        </is>
      </c>
      <c r="BH757" t="inlineStr">
        <is>
          <t>Pure</t>
        </is>
      </c>
      <c r="BI757" t="inlineStr">
        <is>
          <t>DTXSID3021807</t>
        </is>
      </c>
      <c r="BJ757"/>
      <c r="BK757"/>
      <c r="BL757"/>
      <c r="BM757"/>
      <c r="BN757"/>
      <c r="BO757"/>
      <c r="BP757"/>
      <c r="BQ757"/>
      <c r="BR757"/>
      <c r="BS757"/>
      <c r="BT757" t="inlineStr">
        <is>
          <t>--</t>
        </is>
      </c>
      <c r="BU757"/>
      <c r="BV757"/>
      <c r="BW757"/>
      <c r="BX757"/>
      <c r="BY757"/>
      <c r="BZ757"/>
      <c r="CA757"/>
      <c r="CB757"/>
      <c r="CC757"/>
      <c r="CD757"/>
      <c r="CE757"/>
      <c r="CF757"/>
      <c r="CG757"/>
      <c r="CH757"/>
      <c r="CI757"/>
      <c r="CJ757"/>
      <c r="CK757" t="inlineStr">
        <is>
          <t>Geiger,D.L., L.T. Brooke, and D.J. Call</t>
        </is>
      </c>
      <c r="CL757" t="n">
        <v>3217.0</v>
      </c>
      <c r="CM757" t="inlineStr">
        <is>
          <t>Acute Toxicities of Organic Chemicals to Fathead Minnows (Pimephales promelas), Volume V</t>
        </is>
      </c>
      <c r="CN757" t="inlineStr">
        <is>
          <t>Center for Lake Superior Environmental Studies, University of Wisconsin, Superior, WI:332 p.</t>
        </is>
      </c>
      <c r="CO757" t="n">
        <v>1990.0</v>
      </c>
      <c r="CP757" t="inlineStr">
        <is>
          <t>Geiger,D.L., L.T. Brooke, and D.J. Call (1990). Acute Toxicities of Organic Chemicals to Fathead Minnows (Pimephales promelas), Volume V. Center for Lake Superior Environmental Studies, University of Wisconsin, Superior, WI, 332 p. ECOREF#:3217</t>
        </is>
      </c>
    </row>
    <row r="758">
      <c r="A758" t="n">
        <v>95487.0</v>
      </c>
      <c r="B758" t="inlineStr">
        <is>
          <t>2-Methylphenol</t>
        </is>
      </c>
      <c r="C758"/>
      <c r="D758" t="inlineStr">
        <is>
          <t>Unmeasured</t>
        </is>
      </c>
      <c r="E758" t="inlineStr">
        <is>
          <t>Not coded</t>
        </is>
      </c>
      <c r="F758"/>
      <c r="G758" t="n">
        <v>95.0</v>
      </c>
      <c r="H758"/>
      <c r="I758"/>
      <c r="J758"/>
      <c r="K758"/>
      <c r="L758" t="inlineStr">
        <is>
          <t>Pimephales promelas</t>
        </is>
      </c>
      <c r="M758" t="inlineStr">
        <is>
          <t>Fathead Minnow</t>
        </is>
      </c>
      <c r="N758"/>
      <c r="O758"/>
      <c r="P758"/>
      <c r="Q758"/>
      <c r="R758"/>
      <c r="S758"/>
      <c r="T758"/>
      <c r="U758"/>
      <c r="V758" t="inlineStr">
        <is>
          <t>Static</t>
        </is>
      </c>
      <c r="W758" t="inlineStr">
        <is>
          <t>Fresh water</t>
        </is>
      </c>
      <c r="X758" t="inlineStr">
        <is>
          <t>Lab</t>
        </is>
      </c>
      <c r="Y758"/>
      <c r="Z758" t="inlineStr">
        <is>
          <t>Active ingredient</t>
        </is>
      </c>
      <c r="AA758"/>
      <c r="AB758" t="n">
        <v>13.42</v>
      </c>
      <c r="AC758"/>
      <c r="AD758" t="n">
        <v>10.5</v>
      </c>
      <c r="AE758"/>
      <c r="AF758" t="n">
        <v>17.15</v>
      </c>
      <c r="AG758" t="inlineStr">
        <is>
          <t>AI mg/L</t>
        </is>
      </c>
      <c r="AH758"/>
      <c r="AI758"/>
      <c r="AJ758"/>
      <c r="AK758"/>
      <c r="AL758"/>
      <c r="AM758"/>
      <c r="AN758"/>
      <c r="AO758"/>
      <c r="AP758"/>
      <c r="AQ758"/>
      <c r="AR758"/>
      <c r="AS758"/>
      <c r="AT758"/>
      <c r="AU758"/>
      <c r="AV758"/>
      <c r="AW758"/>
      <c r="AX758" t="inlineStr">
        <is>
          <t>Mortality</t>
        </is>
      </c>
      <c r="AY758" t="inlineStr">
        <is>
          <t>Mortality</t>
        </is>
      </c>
      <c r="AZ758" t="inlineStr">
        <is>
          <t>LC50</t>
        </is>
      </c>
      <c r="BA758"/>
      <c r="BB758" t="n">
        <v>4.0</v>
      </c>
      <c r="BC758"/>
      <c r="BD758"/>
      <c r="BE758"/>
      <c r="BF758"/>
      <c r="BG758" t="inlineStr">
        <is>
          <t>Day(s)</t>
        </is>
      </c>
      <c r="BH758" t="inlineStr">
        <is>
          <t>Pure</t>
        </is>
      </c>
      <c r="BI758" t="inlineStr">
        <is>
          <t>DTXSID8021808</t>
        </is>
      </c>
      <c r="BJ758"/>
      <c r="BK758"/>
      <c r="BL758"/>
      <c r="BM758"/>
      <c r="BN758"/>
      <c r="BO758"/>
      <c r="BP758"/>
      <c r="BQ758"/>
      <c r="BR758"/>
      <c r="BS758"/>
      <c r="BT758" t="inlineStr">
        <is>
          <t>--</t>
        </is>
      </c>
      <c r="BU758"/>
      <c r="BV758"/>
      <c r="BW758"/>
      <c r="BX758"/>
      <c r="BY758"/>
      <c r="BZ758"/>
      <c r="CA758"/>
      <c r="CB758"/>
      <c r="CC758"/>
      <c r="CD758"/>
      <c r="CE758"/>
      <c r="CF758"/>
      <c r="CG758"/>
      <c r="CH758"/>
      <c r="CI758" t="inlineStr">
        <is>
          <t xml:space="preserve"> CONTR./FOLLOWED STANDARD METHOD// </t>
        </is>
      </c>
      <c r="CJ758" t="inlineStr">
        <is>
          <t xml:space="preserve">   CONTR./FOLLOWED STANDARD METHOD// </t>
        </is>
      </c>
      <c r="CK758" t="inlineStr">
        <is>
          <t>Pickering,Q.H., and C. Henderson</t>
        </is>
      </c>
      <c r="CL758" t="n">
        <v>728.0</v>
      </c>
      <c r="CM758" t="inlineStr">
        <is>
          <t>Acute Toxicity of Some Important Petrochemicals to Fish</t>
        </is>
      </c>
      <c r="CN758" t="inlineStr">
        <is>
          <t>J. Water Pollut. Control Fed.38(9): 1419-1429</t>
        </is>
      </c>
      <c r="CO758" t="n">
        <v>1966.0</v>
      </c>
      <c r="CP758" t="inlineStr">
        <is>
          <t>Pickering,Q.H., and C. Henderson (1966). Acute Toxicity of Some Important Petrochemicals to Fish. J. Water Pollut. Control Fed., 38, (9), 1419-1429. ECOREF#:728</t>
        </is>
      </c>
    </row>
    <row r="759">
      <c r="A759" t="n">
        <v>95487.0</v>
      </c>
      <c r="B759" t="inlineStr">
        <is>
          <t>2-Methylphenol</t>
        </is>
      </c>
      <c r="C759"/>
      <c r="D759" t="inlineStr">
        <is>
          <t>Unmeasured</t>
        </is>
      </c>
      <c r="E759" t="inlineStr">
        <is>
          <t>Not coded</t>
        </is>
      </c>
      <c r="F759"/>
      <c r="G759"/>
      <c r="H759"/>
      <c r="I759"/>
      <c r="J759"/>
      <c r="K759"/>
      <c r="L759" t="inlineStr">
        <is>
          <t>Pimephales promelas</t>
        </is>
      </c>
      <c r="M759" t="inlineStr">
        <is>
          <t>Fathead Minnow</t>
        </is>
      </c>
      <c r="N759"/>
      <c r="O759"/>
      <c r="P759"/>
      <c r="Q759"/>
      <c r="R759"/>
      <c r="S759"/>
      <c r="T759"/>
      <c r="U759"/>
      <c r="V759" t="inlineStr">
        <is>
          <t>Flow-through</t>
        </is>
      </c>
      <c r="W759" t="inlineStr">
        <is>
          <t>Fresh water</t>
        </is>
      </c>
      <c r="X759" t="inlineStr">
        <is>
          <t>Lab</t>
        </is>
      </c>
      <c r="Y759"/>
      <c r="Z759" t="inlineStr">
        <is>
          <t>Formulation</t>
        </is>
      </c>
      <c r="AA759"/>
      <c r="AB759" t="n">
        <v>18.2</v>
      </c>
      <c r="AC759"/>
      <c r="AD759"/>
      <c r="AE759"/>
      <c r="AF759"/>
      <c r="AG759" t="inlineStr">
        <is>
          <t>AI mg/L</t>
        </is>
      </c>
      <c r="AH759"/>
      <c r="AI759"/>
      <c r="AJ759"/>
      <c r="AK759"/>
      <c r="AL759"/>
      <c r="AM759"/>
      <c r="AN759"/>
      <c r="AO759"/>
      <c r="AP759"/>
      <c r="AQ759"/>
      <c r="AR759"/>
      <c r="AS759"/>
      <c r="AT759"/>
      <c r="AU759"/>
      <c r="AV759"/>
      <c r="AW759"/>
      <c r="AX759" t="inlineStr">
        <is>
          <t>Mortality</t>
        </is>
      </c>
      <c r="AY759" t="inlineStr">
        <is>
          <t>Mortality</t>
        </is>
      </c>
      <c r="AZ759" t="inlineStr">
        <is>
          <t>LC50</t>
        </is>
      </c>
      <c r="BA759"/>
      <c r="BB759" t="n">
        <v>4.0</v>
      </c>
      <c r="BC759"/>
      <c r="BD759"/>
      <c r="BE759"/>
      <c r="BF759"/>
      <c r="BG759" t="inlineStr">
        <is>
          <t>Day(s)</t>
        </is>
      </c>
      <c r="BH759"/>
      <c r="BI759" t="inlineStr">
        <is>
          <t>DTXSID8021808</t>
        </is>
      </c>
      <c r="BJ759"/>
      <c r="BK759"/>
      <c r="BL759"/>
      <c r="BM759"/>
      <c r="BN759"/>
      <c r="BO759"/>
      <c r="BP759"/>
      <c r="BQ759"/>
      <c r="BR759"/>
      <c r="BS759"/>
      <c r="BT759" t="inlineStr">
        <is>
          <t>--</t>
        </is>
      </c>
      <c r="BU759"/>
      <c r="BV759"/>
      <c r="BW759"/>
      <c r="BX759"/>
      <c r="BY759"/>
      <c r="BZ759"/>
      <c r="CA759"/>
      <c r="CB759"/>
      <c r="CC759"/>
      <c r="CD759"/>
      <c r="CE759"/>
      <c r="CF759"/>
      <c r="CG759"/>
      <c r="CH759"/>
      <c r="CI759"/>
      <c r="CJ759"/>
      <c r="CK759" t="inlineStr">
        <is>
          <t>Bergman,H.L., and A.D. Anderson</t>
        </is>
      </c>
      <c r="CL759" t="n">
        <v>59196.0</v>
      </c>
      <c r="CM759" t="inlineStr">
        <is>
          <t>Effects of Aqueous Effluents from In Situ Fossil Fuel Processing Technologies on Aquatic Systems</t>
        </is>
      </c>
      <c r="CN759" t="inlineStr">
        <is>
          <t>Contract No.EY-77-C-04-3913, University of Wyoming, Laramie, WY:73 p.</t>
        </is>
      </c>
      <c r="CO759" t="n">
        <v>1977.0</v>
      </c>
      <c r="CP759" t="inlineStr">
        <is>
          <t>Bergman,H.L., and A.D. Anderson (1977). Effects of Aqueous Effluents from In Situ Fossil Fuel Processing Technologies on Aquatic Systems. Contract No.EY-77-C-04-3913, University of Wyoming, Laramie, WY, 73 p. ECOREF#:59196</t>
        </is>
      </c>
    </row>
    <row r="760">
      <c r="A760" t="n">
        <v>95487.0</v>
      </c>
      <c r="B760" t="inlineStr">
        <is>
          <t>2-Methylphenol</t>
        </is>
      </c>
      <c r="C760"/>
      <c r="D760" t="inlineStr">
        <is>
          <t>Measured</t>
        </is>
      </c>
      <c r="E760" t="inlineStr">
        <is>
          <t>Not coded</t>
        </is>
      </c>
      <c r="F760" t="inlineStr">
        <is>
          <t>&gt;</t>
        </is>
      </c>
      <c r="G760" t="n">
        <v>97.0</v>
      </c>
      <c r="H760"/>
      <c r="I760"/>
      <c r="J760"/>
      <c r="K760"/>
      <c r="L760" t="inlineStr">
        <is>
          <t>Pimephales promelas</t>
        </is>
      </c>
      <c r="M760" t="inlineStr">
        <is>
          <t>Fathead Minnow</t>
        </is>
      </c>
      <c r="N760"/>
      <c r="O760"/>
      <c r="P760" t="n">
        <v>29.0</v>
      </c>
      <c r="Q760"/>
      <c r="R760"/>
      <c r="S760"/>
      <c r="T760"/>
      <c r="U760" t="inlineStr">
        <is>
          <t>Day(s)</t>
        </is>
      </c>
      <c r="V760" t="inlineStr">
        <is>
          <t>Flow-through</t>
        </is>
      </c>
      <c r="W760" t="inlineStr">
        <is>
          <t>Fresh water</t>
        </is>
      </c>
      <c r="X760" t="inlineStr">
        <is>
          <t>Lab</t>
        </is>
      </c>
      <c r="Y760"/>
      <c r="Z760" t="inlineStr">
        <is>
          <t>Active ingredient</t>
        </is>
      </c>
      <c r="AA760"/>
      <c r="AB760" t="n">
        <v>14.0</v>
      </c>
      <c r="AC760"/>
      <c r="AD760" t="n">
        <v>13.2</v>
      </c>
      <c r="AE760"/>
      <c r="AF760" t="n">
        <v>14.8</v>
      </c>
      <c r="AG760" t="inlineStr">
        <is>
          <t>AI mg/L</t>
        </is>
      </c>
      <c r="AH760"/>
      <c r="AI760"/>
      <c r="AJ760"/>
      <c r="AK760"/>
      <c r="AL760"/>
      <c r="AM760"/>
      <c r="AN760"/>
      <c r="AO760"/>
      <c r="AP760"/>
      <c r="AQ760"/>
      <c r="AR760"/>
      <c r="AS760"/>
      <c r="AT760"/>
      <c r="AU760"/>
      <c r="AV760"/>
      <c r="AW760"/>
      <c r="AX760" t="inlineStr">
        <is>
          <t>Mortality</t>
        </is>
      </c>
      <c r="AY760" t="inlineStr">
        <is>
          <t>Mortality</t>
        </is>
      </c>
      <c r="AZ760" t="inlineStr">
        <is>
          <t>LC50</t>
        </is>
      </c>
      <c r="BA760"/>
      <c r="BB760" t="n">
        <v>4.0</v>
      </c>
      <c r="BC760"/>
      <c r="BD760"/>
      <c r="BE760"/>
      <c r="BF760"/>
      <c r="BG760" t="inlineStr">
        <is>
          <t>Day(s)</t>
        </is>
      </c>
      <c r="BH760" t="inlineStr">
        <is>
          <t>Pure</t>
        </is>
      </c>
      <c r="BI760" t="inlineStr">
        <is>
          <t>DTXSID8021808</t>
        </is>
      </c>
      <c r="BJ760"/>
      <c r="BK760"/>
      <c r="BL760"/>
      <c r="BM760"/>
      <c r="BN760"/>
      <c r="BO760"/>
      <c r="BP760"/>
      <c r="BQ760"/>
      <c r="BR760"/>
      <c r="BS760"/>
      <c r="BT760" t="inlineStr">
        <is>
          <t>--</t>
        </is>
      </c>
      <c r="BU760"/>
      <c r="BV760"/>
      <c r="BW760"/>
      <c r="BX760"/>
      <c r="BY760"/>
      <c r="BZ760"/>
      <c r="CA760"/>
      <c r="CB760"/>
      <c r="CC760"/>
      <c r="CD760"/>
      <c r="CE760"/>
      <c r="CF760"/>
      <c r="CG760"/>
      <c r="CH760"/>
      <c r="CI760" t="inlineStr">
        <is>
          <t xml:space="preserve"> Affected fish lost schooling behavior, were hyperactive and overreactive to external stimuli, swam near the tank surface and had increased respiration.  They were also darkly colored.  Equilibrium loss was not observed prior to death. </t>
        </is>
      </c>
      <c r="CJ760" t="inlineStr">
        <is>
          <t xml:space="preserve">   Affected fish lost schooling behavior, were hyperactive and overreactive to external stimuli, swam near the tank surface and had increased respiration.  They were also darkly colored.  Equilibrium loss was not observed prior to death. </t>
        </is>
      </c>
      <c r="CK760" t="inlineStr">
        <is>
          <t>Geiger,D.L., L.T. Brooke, and D.J. Call</t>
        </is>
      </c>
      <c r="CL760" t="n">
        <v>3217.0</v>
      </c>
      <c r="CM760" t="inlineStr">
        <is>
          <t>Acute Toxicities of Organic Chemicals to Fathead Minnows (Pimephales promelas), Volume V</t>
        </is>
      </c>
      <c r="CN760" t="inlineStr">
        <is>
          <t>Center for Lake Superior Environmental Studies, University of Wisconsin, Superior, WI:332 p.</t>
        </is>
      </c>
      <c r="CO760" t="n">
        <v>1990.0</v>
      </c>
      <c r="CP760" t="inlineStr">
        <is>
          <t>Geiger,D.L., L.T. Brooke, and D.J. Call (1990). Acute Toxicities of Organic Chemicals to Fathead Minnows (Pimephales promelas), Volume V. Center for Lake Superior Environmental Studies, University of Wisconsin, Superior, WI, 332 p. ECOREF#:3217</t>
        </is>
      </c>
    </row>
    <row r="761">
      <c r="A761" t="n">
        <v>95487.0</v>
      </c>
      <c r="B761" t="inlineStr">
        <is>
          <t>2-Methylphenol</t>
        </is>
      </c>
      <c r="C761"/>
      <c r="D761" t="inlineStr">
        <is>
          <t>Measured</t>
        </is>
      </c>
      <c r="E761" t="inlineStr">
        <is>
          <t>Not coded</t>
        </is>
      </c>
      <c r="F761"/>
      <c r="G761"/>
      <c r="H761"/>
      <c r="I761"/>
      <c r="J761"/>
      <c r="K761"/>
      <c r="L761" t="inlineStr">
        <is>
          <t>Pimephales promelas</t>
        </is>
      </c>
      <c r="M761" t="inlineStr">
        <is>
          <t>Fathead Minnow</t>
        </is>
      </c>
      <c r="N761"/>
      <c r="O761"/>
      <c r="P761"/>
      <c r="Q761"/>
      <c r="R761"/>
      <c r="S761"/>
      <c r="T761"/>
      <c r="U761"/>
      <c r="V761" t="inlineStr">
        <is>
          <t>Flow-through</t>
        </is>
      </c>
      <c r="W761" t="inlineStr">
        <is>
          <t>Fresh water</t>
        </is>
      </c>
      <c r="X761" t="inlineStr">
        <is>
          <t>Lab</t>
        </is>
      </c>
      <c r="Y761"/>
      <c r="Z761" t="inlineStr">
        <is>
          <t>Active ingredient</t>
        </is>
      </c>
      <c r="AA761"/>
      <c r="AB761" t="n">
        <v>18.2</v>
      </c>
      <c r="AC761"/>
      <c r="AD761"/>
      <c r="AE761"/>
      <c r="AF761"/>
      <c r="AG761" t="inlineStr">
        <is>
          <t>AI mg/L</t>
        </is>
      </c>
      <c r="AH761"/>
      <c r="AI761"/>
      <c r="AJ761"/>
      <c r="AK761"/>
      <c r="AL761"/>
      <c r="AM761"/>
      <c r="AN761"/>
      <c r="AO761"/>
      <c r="AP761"/>
      <c r="AQ761"/>
      <c r="AR761"/>
      <c r="AS761"/>
      <c r="AT761"/>
      <c r="AU761"/>
      <c r="AV761"/>
      <c r="AW761"/>
      <c r="AX761" t="inlineStr">
        <is>
          <t>Mortality</t>
        </is>
      </c>
      <c r="AY761" t="inlineStr">
        <is>
          <t>Mortality</t>
        </is>
      </c>
      <c r="AZ761" t="inlineStr">
        <is>
          <t>LC50</t>
        </is>
      </c>
      <c r="BA761"/>
      <c r="BB761" t="n">
        <v>4.0</v>
      </c>
      <c r="BC761"/>
      <c r="BD761"/>
      <c r="BE761"/>
      <c r="BF761"/>
      <c r="BG761" t="inlineStr">
        <is>
          <t>Day(s)</t>
        </is>
      </c>
      <c r="BH761"/>
      <c r="BI761" t="inlineStr">
        <is>
          <t>DTXSID8021808</t>
        </is>
      </c>
      <c r="BJ761" t="inlineStr">
        <is>
          <t>10.1007/BF01056935</t>
        </is>
      </c>
      <c r="BK761"/>
      <c r="BL761"/>
      <c r="BM761"/>
      <c r="BN761"/>
      <c r="BO761"/>
      <c r="BP761"/>
      <c r="BQ761"/>
      <c r="BR761"/>
      <c r="BS761"/>
      <c r="BT761" t="inlineStr">
        <is>
          <t>--</t>
        </is>
      </c>
      <c r="BU761"/>
      <c r="BV761"/>
      <c r="BW761"/>
      <c r="BX761"/>
      <c r="BY761"/>
      <c r="BZ761"/>
      <c r="CA761"/>
      <c r="CB761"/>
      <c r="CC761"/>
      <c r="CD761"/>
      <c r="CE761"/>
      <c r="CF761"/>
      <c r="CG761"/>
      <c r="CH761"/>
      <c r="CI761"/>
      <c r="CJ761"/>
      <c r="CK761" t="inlineStr">
        <is>
          <t>DeGraeve,G.M., D.L. Geiger, J.S. Meyer, and H.L. Bergman</t>
        </is>
      </c>
      <c r="CL761" t="n">
        <v>569.0</v>
      </c>
      <c r="CM761" t="inlineStr">
        <is>
          <t>Acute and Embryo-Larval Toxicity of Phenolic Compounds to Aquatic Biota</t>
        </is>
      </c>
      <c r="CN761" t="inlineStr">
        <is>
          <t>Arch. Environ. Contam. Toxicol.9(5): 557-568</t>
        </is>
      </c>
      <c r="CO761" t="n">
        <v>1980.0</v>
      </c>
      <c r="CP761" t="inlineStr">
        <is>
          <t>DeGraeve,G.M., D.L. Geiger, J.S. Meyer, and H.L. Bergman (1980). Acute and Embryo-Larval Toxicity of Phenolic Compounds to Aquatic Biota. Arch. Environ. Contam. Toxicol., 9, (5), 557-568. doi:10.1007/BF01056935. ECOREF#:569</t>
        </is>
      </c>
    </row>
    <row r="762">
      <c r="A762" t="n">
        <v>95487.0</v>
      </c>
      <c r="B762" t="inlineStr">
        <is>
          <t>2-Methylphenol</t>
        </is>
      </c>
      <c r="C762"/>
      <c r="D762" t="inlineStr">
        <is>
          <t>Unmeasured</t>
        </is>
      </c>
      <c r="E762" t="inlineStr">
        <is>
          <t>Not coded</t>
        </is>
      </c>
      <c r="F762"/>
      <c r="G762" t="n">
        <v>95.0</v>
      </c>
      <c r="H762"/>
      <c r="I762"/>
      <c r="J762"/>
      <c r="K762"/>
      <c r="L762" t="inlineStr">
        <is>
          <t>Pimephales promelas</t>
        </is>
      </c>
      <c r="M762" t="inlineStr">
        <is>
          <t>Fathead Minnow</t>
        </is>
      </c>
      <c r="N762"/>
      <c r="O762"/>
      <c r="P762"/>
      <c r="Q762"/>
      <c r="R762"/>
      <c r="S762"/>
      <c r="T762"/>
      <c r="U762"/>
      <c r="V762" t="inlineStr">
        <is>
          <t>Static</t>
        </is>
      </c>
      <c r="W762" t="inlineStr">
        <is>
          <t>Fresh water</t>
        </is>
      </c>
      <c r="X762" t="inlineStr">
        <is>
          <t>Lab</t>
        </is>
      </c>
      <c r="Y762"/>
      <c r="Z762" t="inlineStr">
        <is>
          <t>Active ingredient</t>
        </is>
      </c>
      <c r="AA762"/>
      <c r="AB762" t="n">
        <v>12.55</v>
      </c>
      <c r="AC762"/>
      <c r="AD762" t="n">
        <v>9.72</v>
      </c>
      <c r="AE762"/>
      <c r="AF762" t="n">
        <v>15.92</v>
      </c>
      <c r="AG762" t="inlineStr">
        <is>
          <t>AI mg/L</t>
        </is>
      </c>
      <c r="AH762"/>
      <c r="AI762"/>
      <c r="AJ762"/>
      <c r="AK762"/>
      <c r="AL762"/>
      <c r="AM762"/>
      <c r="AN762"/>
      <c r="AO762"/>
      <c r="AP762"/>
      <c r="AQ762"/>
      <c r="AR762"/>
      <c r="AS762"/>
      <c r="AT762"/>
      <c r="AU762"/>
      <c r="AV762"/>
      <c r="AW762"/>
      <c r="AX762" t="inlineStr">
        <is>
          <t>Mortality</t>
        </is>
      </c>
      <c r="AY762" t="inlineStr">
        <is>
          <t>Mortality</t>
        </is>
      </c>
      <c r="AZ762" t="inlineStr">
        <is>
          <t>LC50</t>
        </is>
      </c>
      <c r="BA762"/>
      <c r="BB762" t="n">
        <v>4.0</v>
      </c>
      <c r="BC762"/>
      <c r="BD762"/>
      <c r="BE762"/>
      <c r="BF762"/>
      <c r="BG762" t="inlineStr">
        <is>
          <t>Day(s)</t>
        </is>
      </c>
      <c r="BH762" t="inlineStr">
        <is>
          <t>Pure</t>
        </is>
      </c>
      <c r="BI762" t="inlineStr">
        <is>
          <t>DTXSID8021808</t>
        </is>
      </c>
      <c r="BJ762"/>
      <c r="BK762"/>
      <c r="BL762"/>
      <c r="BM762"/>
      <c r="BN762"/>
      <c r="BO762"/>
      <c r="BP762"/>
      <c r="BQ762"/>
      <c r="BR762"/>
      <c r="BS762"/>
      <c r="BT762" t="inlineStr">
        <is>
          <t>--</t>
        </is>
      </c>
      <c r="BU762"/>
      <c r="BV762"/>
      <c r="BW762"/>
      <c r="BX762"/>
      <c r="BY762"/>
      <c r="BZ762"/>
      <c r="CA762"/>
      <c r="CB762"/>
      <c r="CC762"/>
      <c r="CD762"/>
      <c r="CE762"/>
      <c r="CF762"/>
      <c r="CG762"/>
      <c r="CH762"/>
      <c r="CI762" t="inlineStr">
        <is>
          <t xml:space="preserve"> CONTR./FOLLOWED STANDARD METHOD// </t>
        </is>
      </c>
      <c r="CJ762" t="inlineStr">
        <is>
          <t xml:space="preserve">   CONTR./FOLLOWED STANDARD METHOD// </t>
        </is>
      </c>
      <c r="CK762" t="inlineStr">
        <is>
          <t>Pickering,Q.H., and C. Henderson</t>
        </is>
      </c>
      <c r="CL762" t="n">
        <v>728.0</v>
      </c>
      <c r="CM762" t="inlineStr">
        <is>
          <t>Acute Toxicity of Some Important Petrochemicals to Fish</t>
        </is>
      </c>
      <c r="CN762" t="inlineStr">
        <is>
          <t>J. Water Pollut. Control Fed.38(9): 1419-1429</t>
        </is>
      </c>
      <c r="CO762" t="n">
        <v>1966.0</v>
      </c>
      <c r="CP762" t="inlineStr">
        <is>
          <t>Pickering,Q.H., and C. Henderson (1966). Acute Toxicity of Some Important Petrochemicals to Fish. J. Water Pollut. Control Fed., 38, (9), 1419-1429. ECOREF#:728</t>
        </is>
      </c>
    </row>
    <row r="763">
      <c r="A763" t="n">
        <v>95501.0</v>
      </c>
      <c r="B763" t="inlineStr">
        <is>
          <t>1,2-Dichlorobenzene</t>
        </is>
      </c>
      <c r="C763"/>
      <c r="D763" t="inlineStr">
        <is>
          <t>Measured</t>
        </is>
      </c>
      <c r="E763" t="inlineStr">
        <is>
          <t>Not reported</t>
        </is>
      </c>
      <c r="F763"/>
      <c r="G763" t="n">
        <v>99.0</v>
      </c>
      <c r="H763"/>
      <c r="I763"/>
      <c r="J763"/>
      <c r="K763"/>
      <c r="L763" t="inlineStr">
        <is>
          <t>Pimephales promelas</t>
        </is>
      </c>
      <c r="M763" t="inlineStr">
        <is>
          <t>Fathead Minnow</t>
        </is>
      </c>
      <c r="N763"/>
      <c r="O763"/>
      <c r="P763" t="n">
        <v>32.0</v>
      </c>
      <c r="Q763"/>
      <c r="R763"/>
      <c r="S763"/>
      <c r="T763"/>
      <c r="U763" t="inlineStr">
        <is>
          <t>Day(s)</t>
        </is>
      </c>
      <c r="V763" t="inlineStr">
        <is>
          <t>Flow-through</t>
        </is>
      </c>
      <c r="W763" t="inlineStr">
        <is>
          <t>Fresh water</t>
        </is>
      </c>
      <c r="X763" t="inlineStr">
        <is>
          <t>Lab</t>
        </is>
      </c>
      <c r="Y763" t="n">
        <v>6.0</v>
      </c>
      <c r="Z763" t="inlineStr">
        <is>
          <t>Active ingredient</t>
        </is>
      </c>
      <c r="AA763"/>
      <c r="AB763" t="n">
        <v>9.47</v>
      </c>
      <c r="AC763"/>
      <c r="AD763" t="n">
        <v>8.23</v>
      </c>
      <c r="AE763"/>
      <c r="AF763" t="n">
        <v>10.9</v>
      </c>
      <c r="AG763" t="inlineStr">
        <is>
          <t>AI mg/L</t>
        </is>
      </c>
      <c r="AH763"/>
      <c r="AI763"/>
      <c r="AJ763"/>
      <c r="AK763"/>
      <c r="AL763"/>
      <c r="AM763"/>
      <c r="AN763"/>
      <c r="AO763"/>
      <c r="AP763"/>
      <c r="AQ763"/>
      <c r="AR763"/>
      <c r="AS763"/>
      <c r="AT763"/>
      <c r="AU763"/>
      <c r="AV763"/>
      <c r="AW763"/>
      <c r="AX763" t="inlineStr">
        <is>
          <t>Mortality</t>
        </is>
      </c>
      <c r="AY763" t="inlineStr">
        <is>
          <t>Mortality</t>
        </is>
      </c>
      <c r="AZ763" t="inlineStr">
        <is>
          <t>LC50</t>
        </is>
      </c>
      <c r="BA763"/>
      <c r="BB763" t="n">
        <v>4.0</v>
      </c>
      <c r="BC763"/>
      <c r="BD763"/>
      <c r="BE763"/>
      <c r="BF763"/>
      <c r="BG763" t="inlineStr">
        <is>
          <t>Day(s)</t>
        </is>
      </c>
      <c r="BH763"/>
      <c r="BI763" t="inlineStr">
        <is>
          <t>DTXSID6020430</t>
        </is>
      </c>
      <c r="BJ763"/>
      <c r="BK763"/>
      <c r="BL763"/>
      <c r="BM763"/>
      <c r="BN763"/>
      <c r="BO763"/>
      <c r="BP763"/>
      <c r="BQ763"/>
      <c r="BR763"/>
      <c r="BS763"/>
      <c r="BT763" t="inlineStr">
        <is>
          <t>--</t>
        </is>
      </c>
      <c r="BU763"/>
      <c r="BV763"/>
      <c r="BW763"/>
      <c r="BX763"/>
      <c r="BY763"/>
      <c r="BZ763"/>
      <c r="CA763"/>
      <c r="CB763"/>
      <c r="CC763"/>
      <c r="CD763"/>
      <c r="CE763"/>
      <c r="CF763"/>
      <c r="CG763"/>
      <c r="CH763"/>
      <c r="CI763"/>
      <c r="CJ763" t="inlineStr">
        <is>
          <t xml:space="preserve">SOURCE/FROM US EPA ENVIRONMENTAL RESEARCH LABORATORY-DULUTH AND THE UNIVERSITY OF WISCONSIN-SUPERIOR CAMPUS//MEDIA/LAKE SUPERIOR WATER OR DECHLORINATED WATER//   </t>
        </is>
      </c>
      <c r="CK763" t="inlineStr">
        <is>
          <t>Geiger,D.L., S.H. Poirier, L.T. Brooke, and D.J. Call</t>
        </is>
      </c>
      <c r="CL763" t="n">
        <v>12858.0</v>
      </c>
      <c r="CM763" t="inlineStr">
        <is>
          <t>Acute Toxicities of Organic Chemicals to Fathead Minnows (Pimephales promelas) Volume III</t>
        </is>
      </c>
      <c r="CN763" t="inlineStr">
        <is>
          <t>Center for Lake Superior Environmental Studies, University of Wisconsin, Superior, WI:328 p.</t>
        </is>
      </c>
      <c r="CO763" t="n">
        <v>1986.0</v>
      </c>
      <c r="CP763" t="inlineStr">
        <is>
          <t>Geiger,D.L., S.H. Poirier, L.T. Brooke, and D.J. Call (1986). Acute Toxicities of Organic Chemicals to Fathead Minnows (Pimephales promelas) Volume III. Center for Lake Superior Environmental Studies, University of Wisconsin, Superior, WI, 328 p. ECOREF#:12858</t>
        </is>
      </c>
    </row>
    <row r="764">
      <c r="A764" t="n">
        <v>95501.0</v>
      </c>
      <c r="B764" t="inlineStr">
        <is>
          <t>1,2-Dichlorobenzene</t>
        </is>
      </c>
      <c r="C764"/>
      <c r="D764" t="inlineStr">
        <is>
          <t>Chemical analysis reported</t>
        </is>
      </c>
      <c r="E764" t="inlineStr">
        <is>
          <t>United States Environmental Protection Agency</t>
        </is>
      </c>
      <c r="F764"/>
      <c r="G764"/>
      <c r="H764"/>
      <c r="I764"/>
      <c r="J764"/>
      <c r="K764"/>
      <c r="L764" t="inlineStr">
        <is>
          <t>Pimephales promelas</t>
        </is>
      </c>
      <c r="M764" t="inlineStr">
        <is>
          <t>Fathead Minnow</t>
        </is>
      </c>
      <c r="N764"/>
      <c r="O764"/>
      <c r="P764"/>
      <c r="Q764"/>
      <c r="R764"/>
      <c r="S764"/>
      <c r="T764"/>
      <c r="U764"/>
      <c r="V764" t="inlineStr">
        <is>
          <t>Static</t>
        </is>
      </c>
      <c r="W764" t="inlineStr">
        <is>
          <t>Fresh water</t>
        </is>
      </c>
      <c r="X764" t="inlineStr">
        <is>
          <t>Lab</t>
        </is>
      </c>
      <c r="Y764"/>
      <c r="Z764" t="inlineStr">
        <is>
          <t>Active ingredient</t>
        </is>
      </c>
      <c r="AA764"/>
      <c r="AB764" t="n">
        <v>57.0</v>
      </c>
      <c r="AC764"/>
      <c r="AD764" t="n">
        <v>42.6</v>
      </c>
      <c r="AE764"/>
      <c r="AF764" t="n">
        <v>80.4</v>
      </c>
      <c r="AG764" t="inlineStr">
        <is>
          <t>AI mg/L</t>
        </is>
      </c>
      <c r="AH764"/>
      <c r="AI764"/>
      <c r="AJ764"/>
      <c r="AK764"/>
      <c r="AL764"/>
      <c r="AM764"/>
      <c r="AN764"/>
      <c r="AO764"/>
      <c r="AP764"/>
      <c r="AQ764"/>
      <c r="AR764"/>
      <c r="AS764"/>
      <c r="AT764"/>
      <c r="AU764"/>
      <c r="AV764"/>
      <c r="AW764"/>
      <c r="AX764" t="inlineStr">
        <is>
          <t>Mortality</t>
        </is>
      </c>
      <c r="AY764" t="inlineStr">
        <is>
          <t>Mortality</t>
        </is>
      </c>
      <c r="AZ764" t="inlineStr">
        <is>
          <t>LC50</t>
        </is>
      </c>
      <c r="BA764"/>
      <c r="BB764" t="n">
        <v>4.0</v>
      </c>
      <c r="BC764"/>
      <c r="BD764"/>
      <c r="BE764"/>
      <c r="BF764"/>
      <c r="BG764" t="inlineStr">
        <is>
          <t>Day(s)</t>
        </is>
      </c>
      <c r="BH764" t="inlineStr">
        <is>
          <t>Crystal</t>
        </is>
      </c>
      <c r="BI764" t="inlineStr">
        <is>
          <t>DTXSID6020430</t>
        </is>
      </c>
      <c r="BJ764" t="inlineStr">
        <is>
          <t>10.1016/0043-1354(79)90084-8</t>
        </is>
      </c>
      <c r="BK764"/>
      <c r="BL764" t="inlineStr">
        <is>
          <t>Acute</t>
        </is>
      </c>
      <c r="BM764"/>
      <c r="BN764"/>
      <c r="BO764"/>
      <c r="BP764"/>
      <c r="BQ764"/>
      <c r="BR764"/>
      <c r="BS764"/>
      <c r="BT764" t="inlineStr">
        <is>
          <t>--</t>
        </is>
      </c>
      <c r="BU764"/>
      <c r="BV764"/>
      <c r="BW764"/>
      <c r="BX764"/>
      <c r="BY764"/>
      <c r="BZ764"/>
      <c r="CA764"/>
      <c r="CB764"/>
      <c r="CC764"/>
      <c r="CD764"/>
      <c r="CE764"/>
      <c r="CF764"/>
      <c r="CG764"/>
      <c r="CH764"/>
      <c r="CI764"/>
      <c r="CJ764" t="inlineStr">
        <is>
          <t xml:space="preserve">SOURCE/FROM THE EPA NEWTOWN FISH TOXICOLOGY STATION, CINCINNATI, OHIO//TMETH/EPA-660-3-75-009//MEDIA/UNAERATED RECONSTITUTED SOFT WATER//   </t>
        </is>
      </c>
      <c r="CK764" t="inlineStr">
        <is>
          <t>Curtis,M.W., T.L. Copeland, and C.H. Ward</t>
        </is>
      </c>
      <c r="CL764" t="n">
        <v>875.0</v>
      </c>
      <c r="CM764" t="inlineStr">
        <is>
          <t>Acute Toxicity of 12 Industrial Chemicals to Freshwater and Saltwater Organisms</t>
        </is>
      </c>
      <c r="CN764" t="inlineStr">
        <is>
          <t>Water Res.13(2): 137-141</t>
        </is>
      </c>
      <c r="CO764" t="n">
        <v>1979.0</v>
      </c>
      <c r="CP764" t="inlineStr">
        <is>
          <t>Curtis,M.W., T.L. Copeland, and C.H. Ward (1979). Acute Toxicity of 12 Industrial Chemicals to Freshwater and Saltwater Organisms. Water Res., 13, (2), 137-141. doi:10.1016/0043-1354(79)90084-8. ECOREF#:875</t>
        </is>
      </c>
    </row>
    <row r="765">
      <c r="A765" t="n">
        <v>95501.0</v>
      </c>
      <c r="B765" t="inlineStr">
        <is>
          <t>1,2-Dichlorobenzene</t>
        </is>
      </c>
      <c r="C765"/>
      <c r="D765" t="inlineStr">
        <is>
          <t>Measured</t>
        </is>
      </c>
      <c r="E765" t="inlineStr">
        <is>
          <t>Organization for Economic Cooperation and Development</t>
        </is>
      </c>
      <c r="F765"/>
      <c r="G765" t="n">
        <v>95.0</v>
      </c>
      <c r="H765"/>
      <c r="I765"/>
      <c r="J765"/>
      <c r="K765"/>
      <c r="L765" t="inlineStr">
        <is>
          <t>Pimephales promelas</t>
        </is>
      </c>
      <c r="M765" t="inlineStr">
        <is>
          <t>Fathead Minnow</t>
        </is>
      </c>
      <c r="N765"/>
      <c r="O765"/>
      <c r="P765" t="n">
        <v>3.0</v>
      </c>
      <c r="Q765"/>
      <c r="R765"/>
      <c r="S765"/>
      <c r="T765"/>
      <c r="U765" t="inlineStr">
        <is>
          <t>Month(s)</t>
        </is>
      </c>
      <c r="V765" t="inlineStr">
        <is>
          <t>Renewal</t>
        </is>
      </c>
      <c r="W765" t="inlineStr">
        <is>
          <t>Fresh water</t>
        </is>
      </c>
      <c r="X765" t="inlineStr">
        <is>
          <t>Lab</t>
        </is>
      </c>
      <c r="Y765" t="n">
        <v>6.0</v>
      </c>
      <c r="Z765" t="inlineStr">
        <is>
          <t>Active ingredient</t>
        </is>
      </c>
      <c r="AA765"/>
      <c r="AB765" t="n">
        <v>6.0271558</v>
      </c>
      <c r="AC765"/>
      <c r="AD765" t="n">
        <v>5.32153756</v>
      </c>
      <c r="AE765"/>
      <c r="AF765" t="n">
        <v>6.82097632</v>
      </c>
      <c r="AG765" t="inlineStr">
        <is>
          <t>AI mg/L</t>
        </is>
      </c>
      <c r="AH765"/>
      <c r="AI765"/>
      <c r="AJ765"/>
      <c r="AK765"/>
      <c r="AL765"/>
      <c r="AM765"/>
      <c r="AN765"/>
      <c r="AO765"/>
      <c r="AP765"/>
      <c r="AQ765"/>
      <c r="AR765"/>
      <c r="AS765"/>
      <c r="AT765"/>
      <c r="AU765"/>
      <c r="AV765"/>
      <c r="AW765"/>
      <c r="AX765" t="inlineStr">
        <is>
          <t>Mortality</t>
        </is>
      </c>
      <c r="AY765" t="inlineStr">
        <is>
          <t>Mortality</t>
        </is>
      </c>
      <c r="AZ765" t="inlineStr">
        <is>
          <t>LC50</t>
        </is>
      </c>
      <c r="BA765"/>
      <c r="BB765" t="n">
        <v>4.0</v>
      </c>
      <c r="BC765"/>
      <c r="BD765"/>
      <c r="BE765"/>
      <c r="BF765"/>
      <c r="BG765" t="inlineStr">
        <is>
          <t>Day(s)</t>
        </is>
      </c>
      <c r="BH765"/>
      <c r="BI765" t="inlineStr">
        <is>
          <t>DTXSID6020430</t>
        </is>
      </c>
      <c r="BJ765" t="inlineStr">
        <is>
          <t>10.1897/1552-8618(1993)12[1117:TOHBIF]2.0.CO;2</t>
        </is>
      </c>
      <c r="BK765"/>
      <c r="BL765" t="inlineStr">
        <is>
          <t>Acute</t>
        </is>
      </c>
      <c r="BM765"/>
      <c r="BN765"/>
      <c r="BO765"/>
      <c r="BP765"/>
      <c r="BQ765"/>
      <c r="BR765"/>
      <c r="BS765"/>
      <c r="BT765" t="inlineStr">
        <is>
          <t>--</t>
        </is>
      </c>
      <c r="BU765"/>
      <c r="BV765"/>
      <c r="BW765"/>
      <c r="BX765"/>
      <c r="BY765"/>
      <c r="BZ765"/>
      <c r="CA765"/>
      <c r="CB765"/>
      <c r="CC765"/>
      <c r="CD765"/>
      <c r="CE765"/>
      <c r="CF765"/>
      <c r="CG765"/>
      <c r="CH765"/>
      <c r="CI765"/>
      <c r="CJ765" t="inlineStr">
        <is>
          <t xml:space="preserve">TMETH/OECD 1981 TEST 203//MEDIA/WATER//   </t>
        </is>
      </c>
      <c r="CK765" t="inlineStr">
        <is>
          <t>Sijm,D.T.H.M., M. Schipper, and A. Opperhuizen</t>
        </is>
      </c>
      <c r="CL765" t="n">
        <v>7257.0</v>
      </c>
      <c r="CM765" t="inlineStr">
        <is>
          <t>Toxicokinetics of Halogenated Benzenes in Fish: Lethal Body Burden as a Toxicological End Point</t>
        </is>
      </c>
      <c r="CN765" t="inlineStr">
        <is>
          <t>Environ. Toxicol. Chem.12:1117-1127</t>
        </is>
      </c>
      <c r="CO765" t="n">
        <v>1993.0</v>
      </c>
      <c r="CP765" t="inlineStr">
        <is>
          <t>Sijm,D.T.H.M., M. Schipper, and A. Opperhuizen (1993). Toxicokinetics of Halogenated Benzenes in Fish: Lethal Body Burden as a Toxicological End Point. Environ. Toxicol. Chem., 12, 1117-1127. doi:10.1897/1552-8618(1993)12[1117:TOHBIF]2.0.CO;2. ECOREF#:7257</t>
        </is>
      </c>
    </row>
    <row r="766">
      <c r="A766" t="n">
        <v>95501.0</v>
      </c>
      <c r="B766" t="inlineStr">
        <is>
          <t>1,2-Dichlorobenzene</t>
        </is>
      </c>
      <c r="C766"/>
      <c r="D766" t="inlineStr">
        <is>
          <t>Measured</t>
        </is>
      </c>
      <c r="E766" t="inlineStr">
        <is>
          <t>Not coded</t>
        </is>
      </c>
      <c r="F766"/>
      <c r="G766"/>
      <c r="H766"/>
      <c r="I766"/>
      <c r="J766"/>
      <c r="K766"/>
      <c r="L766" t="inlineStr">
        <is>
          <t>Pimephales promelas</t>
        </is>
      </c>
      <c r="M766" t="inlineStr">
        <is>
          <t>Fathead Minnow</t>
        </is>
      </c>
      <c r="N766"/>
      <c r="O766"/>
      <c r="P766"/>
      <c r="Q766"/>
      <c r="R766"/>
      <c r="S766"/>
      <c r="T766"/>
      <c r="U766"/>
      <c r="V766" t="inlineStr">
        <is>
          <t>Static</t>
        </is>
      </c>
      <c r="W766" t="inlineStr">
        <is>
          <t>Fresh water</t>
        </is>
      </c>
      <c r="X766" t="inlineStr">
        <is>
          <t>Lab</t>
        </is>
      </c>
      <c r="Y766"/>
      <c r="Z766" t="inlineStr">
        <is>
          <t>Active ingredient</t>
        </is>
      </c>
      <c r="AA766"/>
      <c r="AB766" t="n">
        <v>57.0</v>
      </c>
      <c r="AC766"/>
      <c r="AD766" t="n">
        <v>42.6</v>
      </c>
      <c r="AE766"/>
      <c r="AF766" t="n">
        <v>80.4</v>
      </c>
      <c r="AG766" t="inlineStr">
        <is>
          <t>AI mg/L</t>
        </is>
      </c>
      <c r="AH766"/>
      <c r="AI766"/>
      <c r="AJ766"/>
      <c r="AK766"/>
      <c r="AL766"/>
      <c r="AM766"/>
      <c r="AN766"/>
      <c r="AO766"/>
      <c r="AP766"/>
      <c r="AQ766"/>
      <c r="AR766"/>
      <c r="AS766"/>
      <c r="AT766"/>
      <c r="AU766"/>
      <c r="AV766"/>
      <c r="AW766"/>
      <c r="AX766" t="inlineStr">
        <is>
          <t>Mortality</t>
        </is>
      </c>
      <c r="AY766" t="inlineStr">
        <is>
          <t>Mortality</t>
        </is>
      </c>
      <c r="AZ766" t="inlineStr">
        <is>
          <t>LC50</t>
        </is>
      </c>
      <c r="BA766"/>
      <c r="BB766" t="n">
        <v>4.0</v>
      </c>
      <c r="BC766"/>
      <c r="BD766"/>
      <c r="BE766"/>
      <c r="BF766"/>
      <c r="BG766" t="inlineStr">
        <is>
          <t>Day(s)</t>
        </is>
      </c>
      <c r="BH766"/>
      <c r="BI766" t="inlineStr">
        <is>
          <t>DTXSID6020430</t>
        </is>
      </c>
      <c r="BJ766"/>
      <c r="BK766"/>
      <c r="BL766"/>
      <c r="BM766"/>
      <c r="BN766"/>
      <c r="BO766"/>
      <c r="BP766"/>
      <c r="BQ766"/>
      <c r="BR766"/>
      <c r="BS766"/>
      <c r="BT766" t="inlineStr">
        <is>
          <t>--</t>
        </is>
      </c>
      <c r="BU766"/>
      <c r="BV766"/>
      <c r="BW766"/>
      <c r="BX766"/>
      <c r="BY766"/>
      <c r="BZ766"/>
      <c r="CA766"/>
      <c r="CB766"/>
      <c r="CC766"/>
      <c r="CD766"/>
      <c r="CE766"/>
      <c r="CF766"/>
      <c r="CG766"/>
      <c r="CH766"/>
      <c r="CI766" t="inlineStr">
        <is>
          <t xml:space="preserve"> O EFCT CONT/AMMONIUM TRISULFIDE// CONTR/FOLLOWED STD METHODS//CONC/NOM CONC// </t>
        </is>
      </c>
      <c r="CJ766" t="inlineStr">
        <is>
          <t xml:space="preserve">CONTR/C,V//   O EFCT CONT/AMMONIUM TRISULFIDE// CONTR/FOLLOWED STD METHODS//CONC/NOM CONC// </t>
        </is>
      </c>
      <c r="CK766" t="inlineStr">
        <is>
          <t>Curtis,M.W., T.L. Copeland, and C.H. Ward</t>
        </is>
      </c>
      <c r="CL766" t="n">
        <v>5735.0</v>
      </c>
      <c r="CM766" t="inlineStr">
        <is>
          <t>Aquatic Toxicity of Substances Proposed for Spill Prevention Regulation</t>
        </is>
      </c>
      <c r="CN766" t="inlineStr">
        <is>
          <t>In: Proc. Natl. Conf. Control of Hazardous Material Spills, Miami Beach, FL:99-103</t>
        </is>
      </c>
      <c r="CO766" t="n">
        <v>1978.0</v>
      </c>
      <c r="CP766" t="inlineStr">
        <is>
          <t>Curtis,M.W., T.L. Copeland, and C.H. Ward (1978). Aquatic Toxicity of Substances Proposed for Spill Prevention Regulation. In: Proc. Natl. Conf. Control of Hazardous Material Spills, Miami Beach, FL, 99-103. ECOREF#:5735</t>
        </is>
      </c>
    </row>
    <row r="767">
      <c r="A767" t="n">
        <v>95512.0</v>
      </c>
      <c r="B767" t="inlineStr">
        <is>
          <t>ortho-Chloroaniline</t>
        </is>
      </c>
      <c r="C767"/>
      <c r="D767" t="inlineStr">
        <is>
          <t>Measured</t>
        </is>
      </c>
      <c r="E767" t="inlineStr">
        <is>
          <t>Not coded</t>
        </is>
      </c>
      <c r="F767" t="inlineStr">
        <is>
          <t>&gt;=</t>
        </is>
      </c>
      <c r="G767" t="n">
        <v>95.0</v>
      </c>
      <c r="H767"/>
      <c r="I767"/>
      <c r="J767"/>
      <c r="K767"/>
      <c r="L767" t="inlineStr">
        <is>
          <t>Pimephales promelas</t>
        </is>
      </c>
      <c r="M767" t="inlineStr">
        <is>
          <t>Fathead Minnow</t>
        </is>
      </c>
      <c r="N767" t="inlineStr">
        <is>
          <t>Juvenile</t>
        </is>
      </c>
      <c r="O767"/>
      <c r="P767"/>
      <c r="Q767"/>
      <c r="R767" t="n">
        <v>26.0</v>
      </c>
      <c r="S767"/>
      <c r="T767" t="n">
        <v>34.0</v>
      </c>
      <c r="U767" t="inlineStr">
        <is>
          <t>Day(s)</t>
        </is>
      </c>
      <c r="V767" t="inlineStr">
        <is>
          <t>Flow-through</t>
        </is>
      </c>
      <c r="W767" t="inlineStr">
        <is>
          <t>Fresh water</t>
        </is>
      </c>
      <c r="X767" t="inlineStr">
        <is>
          <t>Lab</t>
        </is>
      </c>
      <c r="Y767"/>
      <c r="Z767" t="inlineStr">
        <is>
          <t>Active ingredient</t>
        </is>
      </c>
      <c r="AA767"/>
      <c r="AB767" t="n">
        <v>5.65</v>
      </c>
      <c r="AC767"/>
      <c r="AD767"/>
      <c r="AE767"/>
      <c r="AF767"/>
      <c r="AG767" t="inlineStr">
        <is>
          <t>AI mg/L</t>
        </is>
      </c>
      <c r="AH767"/>
      <c r="AI767"/>
      <c r="AJ767"/>
      <c r="AK767"/>
      <c r="AL767"/>
      <c r="AM767"/>
      <c r="AN767"/>
      <c r="AO767"/>
      <c r="AP767"/>
      <c r="AQ767"/>
      <c r="AR767"/>
      <c r="AS767"/>
      <c r="AT767"/>
      <c r="AU767"/>
      <c r="AV767"/>
      <c r="AW767"/>
      <c r="AX767" t="inlineStr">
        <is>
          <t>Mortality</t>
        </is>
      </c>
      <c r="AY767" t="inlineStr">
        <is>
          <t>Mortality</t>
        </is>
      </c>
      <c r="AZ767" t="inlineStr">
        <is>
          <t>LC50</t>
        </is>
      </c>
      <c r="BA767"/>
      <c r="BB767" t="n">
        <v>4.0</v>
      </c>
      <c r="BC767"/>
      <c r="BD767"/>
      <c r="BE767"/>
      <c r="BF767"/>
      <c r="BG767" t="inlineStr">
        <is>
          <t>Day(s)</t>
        </is>
      </c>
      <c r="BH767" t="inlineStr">
        <is>
          <t>Pure</t>
        </is>
      </c>
      <c r="BI767" t="inlineStr">
        <is>
          <t>DTXSID2021810</t>
        </is>
      </c>
      <c r="BJ767" t="inlineStr">
        <is>
          <t>10.1002/etc.5620140920</t>
        </is>
      </c>
      <c r="BK767"/>
      <c r="BL767"/>
      <c r="BM767"/>
      <c r="BN767"/>
      <c r="BO767"/>
      <c r="BP767"/>
      <c r="BQ767"/>
      <c r="BR767"/>
      <c r="BS767"/>
      <c r="BT767" t="inlineStr">
        <is>
          <t>--</t>
        </is>
      </c>
      <c r="BU767"/>
      <c r="BV767"/>
      <c r="BW767"/>
      <c r="BX767"/>
      <c r="BY767"/>
      <c r="BZ767"/>
      <c r="CA767"/>
      <c r="CB767"/>
      <c r="CC767"/>
      <c r="CD767"/>
      <c r="CE767"/>
      <c r="CF767"/>
      <c r="CG767"/>
      <c r="CH767"/>
      <c r="CI767"/>
      <c r="CJ767"/>
      <c r="CK767" t="inlineStr">
        <is>
          <t>Broderius,S.J., M.D. Kahl, and M.D. Hoglund</t>
        </is>
      </c>
      <c r="CL767" t="n">
        <v>15031.0</v>
      </c>
      <c r="CM767" t="inlineStr">
        <is>
          <t>Use of Joint Toxic Response to Define the Primary Mode of Toxic Action for Diverse Industrial Organic Chemicals</t>
        </is>
      </c>
      <c r="CN767" t="inlineStr">
        <is>
          <t>Environ. Toxicol. Chem.14(9): 1591-1605</t>
        </is>
      </c>
      <c r="CO767" t="n">
        <v>1995.0</v>
      </c>
      <c r="CP767" t="inlineStr">
        <is>
          <t>Broderius,S.J., M.D. Kahl, and M.D. Hoglund (1995). Use of Joint Toxic Response to Define the Primary Mode of Toxic Action for Diverse Industrial Organic Chemicals. Environ. Toxicol. Chem., 14, (9), 1591-1605. doi:10.1002/etc.5620140920. ECOREF#:15031</t>
        </is>
      </c>
    </row>
    <row r="768">
      <c r="A768" t="n">
        <v>95512.0</v>
      </c>
      <c r="B768" t="inlineStr">
        <is>
          <t>ortho-Chloroaniline</t>
        </is>
      </c>
      <c r="C768"/>
      <c r="D768" t="inlineStr">
        <is>
          <t>Measured</t>
        </is>
      </c>
      <c r="E768" t="inlineStr">
        <is>
          <t>Not coded</t>
        </is>
      </c>
      <c r="F768" t="inlineStr">
        <is>
          <t>&gt;</t>
        </is>
      </c>
      <c r="G768" t="n">
        <v>98.0</v>
      </c>
      <c r="H768"/>
      <c r="I768"/>
      <c r="J768"/>
      <c r="K768"/>
      <c r="L768" t="inlineStr">
        <is>
          <t>Pimephales promelas</t>
        </is>
      </c>
      <c r="M768" t="inlineStr">
        <is>
          <t>Fathead Minnow</t>
        </is>
      </c>
      <c r="N768"/>
      <c r="O768"/>
      <c r="P768" t="n">
        <v>36.0</v>
      </c>
      <c r="Q768"/>
      <c r="R768"/>
      <c r="S768"/>
      <c r="T768"/>
      <c r="U768" t="inlineStr">
        <is>
          <t>Day(s)</t>
        </is>
      </c>
      <c r="V768" t="inlineStr">
        <is>
          <t>Flow-through</t>
        </is>
      </c>
      <c r="W768" t="inlineStr">
        <is>
          <t>Fresh water</t>
        </is>
      </c>
      <c r="X768" t="inlineStr">
        <is>
          <t>Lab</t>
        </is>
      </c>
      <c r="Y768"/>
      <c r="Z768" t="inlineStr">
        <is>
          <t>Active ingredient</t>
        </is>
      </c>
      <c r="AA768"/>
      <c r="AB768" t="n">
        <v>5.81</v>
      </c>
      <c r="AC768"/>
      <c r="AD768" t="n">
        <v>5.02</v>
      </c>
      <c r="AE768"/>
      <c r="AF768" t="n">
        <v>6.72</v>
      </c>
      <c r="AG768" t="inlineStr">
        <is>
          <t>AI mg/L</t>
        </is>
      </c>
      <c r="AH768"/>
      <c r="AI768"/>
      <c r="AJ768"/>
      <c r="AK768"/>
      <c r="AL768"/>
      <c r="AM768"/>
      <c r="AN768"/>
      <c r="AO768"/>
      <c r="AP768"/>
      <c r="AQ768"/>
      <c r="AR768"/>
      <c r="AS768"/>
      <c r="AT768"/>
      <c r="AU768"/>
      <c r="AV768"/>
      <c r="AW768"/>
      <c r="AX768" t="inlineStr">
        <is>
          <t>Mortality</t>
        </is>
      </c>
      <c r="AY768" t="inlineStr">
        <is>
          <t>Mortality</t>
        </is>
      </c>
      <c r="AZ768" t="inlineStr">
        <is>
          <t>LC50</t>
        </is>
      </c>
      <c r="BA768"/>
      <c r="BB768" t="n">
        <v>4.0</v>
      </c>
      <c r="BC768"/>
      <c r="BD768"/>
      <c r="BE768"/>
      <c r="BF768"/>
      <c r="BG768" t="inlineStr">
        <is>
          <t>Day(s)</t>
        </is>
      </c>
      <c r="BH768" t="inlineStr">
        <is>
          <t>Pure</t>
        </is>
      </c>
      <c r="BI768" t="inlineStr">
        <is>
          <t>DTXSID2021810</t>
        </is>
      </c>
      <c r="BJ768"/>
      <c r="BK768"/>
      <c r="BL768"/>
      <c r="BM768"/>
      <c r="BN768"/>
      <c r="BO768"/>
      <c r="BP768"/>
      <c r="BQ768"/>
      <c r="BR768"/>
      <c r="BS768"/>
      <c r="BT768" t="inlineStr">
        <is>
          <t>--</t>
        </is>
      </c>
      <c r="BU768"/>
      <c r="BV768"/>
      <c r="BW768"/>
      <c r="BX768"/>
      <c r="BY768"/>
      <c r="BZ768"/>
      <c r="CA768"/>
      <c r="CB768"/>
      <c r="CC768"/>
      <c r="CD768"/>
      <c r="CE768"/>
      <c r="CF768"/>
      <c r="CG768"/>
      <c r="CH768"/>
      <c r="CI768" t="inlineStr">
        <is>
          <t xml:space="preserve"> Affected fish swam at the surface, were hyperactive and   NR darkly colored, and lost equilibrium prior to death. NA </t>
        </is>
      </c>
      <c r="CJ768" t="inlineStr">
        <is>
          <t xml:space="preserve">   Affected fish swam at the surface, were hyperactive and   NR darkly colored, and lost equilibrium prior to death. NA </t>
        </is>
      </c>
      <c r="CK768" t="inlineStr">
        <is>
          <t>Brooke,L.T., D.J. Call, D.L. Geiger, and C.E. Northcott</t>
        </is>
      </c>
      <c r="CL768" t="n">
        <v>12448.0</v>
      </c>
      <c r="CM768" t="inlineStr">
        <is>
          <t>Acute Toxicities of Organic Chemicals to Fathead Minnows (Pimephales promelas), Vol. 1</t>
        </is>
      </c>
      <c r="CN768" t="inlineStr">
        <is>
          <t>Center for Lake Superior Environmental Studies, University of Wisconsin-Superior, Superior, WI:414 p.</t>
        </is>
      </c>
      <c r="CO768" t="n">
        <v>1984.0</v>
      </c>
      <c r="CP768" t="inlineStr">
        <is>
          <t>Brooke,L.T., D.J. Call, D.L. Geiger, and C.E. Northcott (1984). Acute Toxicities of Organic Chemicals to Fathead Minnows (Pimephales promelas), Vol. 1. Center for Lake Superior Environmental Studies, University of Wisconsin-Superior, Superior, WI, 414 p. ECOREF#:12448</t>
        </is>
      </c>
    </row>
    <row r="769">
      <c r="A769" t="n">
        <v>95512.0</v>
      </c>
      <c r="B769" t="inlineStr">
        <is>
          <t>ortho-Chloroaniline</t>
        </is>
      </c>
      <c r="C769"/>
      <c r="D769" t="inlineStr">
        <is>
          <t>Measured</t>
        </is>
      </c>
      <c r="E769" t="inlineStr">
        <is>
          <t>Not coded</t>
        </is>
      </c>
      <c r="F769" t="inlineStr">
        <is>
          <t>&gt;=</t>
        </is>
      </c>
      <c r="G769" t="n">
        <v>95.0</v>
      </c>
      <c r="H769"/>
      <c r="I769"/>
      <c r="J769"/>
      <c r="K769"/>
      <c r="L769" t="inlineStr">
        <is>
          <t>Pimephales promelas</t>
        </is>
      </c>
      <c r="M769" t="inlineStr">
        <is>
          <t>Fathead Minnow</t>
        </is>
      </c>
      <c r="N769" t="inlineStr">
        <is>
          <t>Juvenile</t>
        </is>
      </c>
      <c r="O769"/>
      <c r="P769"/>
      <c r="Q769"/>
      <c r="R769" t="n">
        <v>26.0</v>
      </c>
      <c r="S769"/>
      <c r="T769" t="n">
        <v>34.0</v>
      </c>
      <c r="U769" t="inlineStr">
        <is>
          <t>Day(s)</t>
        </is>
      </c>
      <c r="V769" t="inlineStr">
        <is>
          <t>Flow-through</t>
        </is>
      </c>
      <c r="W769" t="inlineStr">
        <is>
          <t>Fresh water</t>
        </is>
      </c>
      <c r="X769" t="inlineStr">
        <is>
          <t>Lab</t>
        </is>
      </c>
      <c r="Y769"/>
      <c r="Z769" t="inlineStr">
        <is>
          <t>Active ingredient</t>
        </is>
      </c>
      <c r="AA769"/>
      <c r="AB769" t="n">
        <v>5.13</v>
      </c>
      <c r="AC769"/>
      <c r="AD769"/>
      <c r="AE769"/>
      <c r="AF769"/>
      <c r="AG769" t="inlineStr">
        <is>
          <t>AI mg/L</t>
        </is>
      </c>
      <c r="AH769"/>
      <c r="AI769"/>
      <c r="AJ769"/>
      <c r="AK769"/>
      <c r="AL769"/>
      <c r="AM769"/>
      <c r="AN769"/>
      <c r="AO769"/>
      <c r="AP769"/>
      <c r="AQ769"/>
      <c r="AR769"/>
      <c r="AS769"/>
      <c r="AT769"/>
      <c r="AU769"/>
      <c r="AV769"/>
      <c r="AW769"/>
      <c r="AX769" t="inlineStr">
        <is>
          <t>Mortality</t>
        </is>
      </c>
      <c r="AY769" t="inlineStr">
        <is>
          <t>Mortality</t>
        </is>
      </c>
      <c r="AZ769" t="inlineStr">
        <is>
          <t>LC50</t>
        </is>
      </c>
      <c r="BA769"/>
      <c r="BB769" t="n">
        <v>4.0</v>
      </c>
      <c r="BC769"/>
      <c r="BD769"/>
      <c r="BE769"/>
      <c r="BF769"/>
      <c r="BG769" t="inlineStr">
        <is>
          <t>Day(s)</t>
        </is>
      </c>
      <c r="BH769" t="inlineStr">
        <is>
          <t>Pure</t>
        </is>
      </c>
      <c r="BI769" t="inlineStr">
        <is>
          <t>DTXSID2021810</t>
        </is>
      </c>
      <c r="BJ769" t="inlineStr">
        <is>
          <t>10.1002/etc.5620140920</t>
        </is>
      </c>
      <c r="BK769"/>
      <c r="BL769"/>
      <c r="BM769"/>
      <c r="BN769"/>
      <c r="BO769"/>
      <c r="BP769"/>
      <c r="BQ769"/>
      <c r="BR769"/>
      <c r="BS769"/>
      <c r="BT769" t="inlineStr">
        <is>
          <t>--</t>
        </is>
      </c>
      <c r="BU769"/>
      <c r="BV769"/>
      <c r="BW769"/>
      <c r="BX769"/>
      <c r="BY769"/>
      <c r="BZ769"/>
      <c r="CA769"/>
      <c r="CB769"/>
      <c r="CC769"/>
      <c r="CD769"/>
      <c r="CE769"/>
      <c r="CF769"/>
      <c r="CG769"/>
      <c r="CH769"/>
      <c r="CI769"/>
      <c r="CJ769"/>
      <c r="CK769" t="inlineStr">
        <is>
          <t>Broderius,S.J., M.D. Kahl, and M.D. Hoglund</t>
        </is>
      </c>
      <c r="CL769" t="n">
        <v>15031.0</v>
      </c>
      <c r="CM769" t="inlineStr">
        <is>
          <t>Use of Joint Toxic Response to Define the Primary Mode of Toxic Action for Diverse Industrial Organic Chemicals</t>
        </is>
      </c>
      <c r="CN769" t="inlineStr">
        <is>
          <t>Environ. Toxicol. Chem.14(9): 1591-1605</t>
        </is>
      </c>
      <c r="CO769" t="n">
        <v>1995.0</v>
      </c>
      <c r="CP769" t="inlineStr">
        <is>
          <t>Broderius,S.J., M.D. Kahl, and M.D. Hoglund (1995). Use of Joint Toxic Response to Define the Primary Mode of Toxic Action for Diverse Industrial Organic Chemicals. Environ. Toxicol. Chem., 14, (9), 1591-1605. doi:10.1002/etc.5620140920. ECOREF#:15031</t>
        </is>
      </c>
    </row>
    <row r="770">
      <c r="A770" t="n">
        <v>95512.0</v>
      </c>
      <c r="B770" t="inlineStr">
        <is>
          <t>ortho-Chloroaniline</t>
        </is>
      </c>
      <c r="C770"/>
      <c r="D770" t="inlineStr">
        <is>
          <t>Measured</t>
        </is>
      </c>
      <c r="E770" t="inlineStr">
        <is>
          <t>Not reported</t>
        </is>
      </c>
      <c r="F770" t="inlineStr">
        <is>
          <t>&gt;</t>
        </is>
      </c>
      <c r="G770" t="n">
        <v>98.0</v>
      </c>
      <c r="H770"/>
      <c r="I770"/>
      <c r="J770"/>
      <c r="K770"/>
      <c r="L770" t="inlineStr">
        <is>
          <t>Pimephales promelas</t>
        </is>
      </c>
      <c r="M770" t="inlineStr">
        <is>
          <t>Fathead Minnow</t>
        </is>
      </c>
      <c r="N770"/>
      <c r="O770"/>
      <c r="P770" t="n">
        <v>29.0</v>
      </c>
      <c r="Q770"/>
      <c r="R770"/>
      <c r="S770"/>
      <c r="T770"/>
      <c r="U770" t="inlineStr">
        <is>
          <t>Day(s)</t>
        </is>
      </c>
      <c r="V770" t="inlineStr">
        <is>
          <t>Flow-through</t>
        </is>
      </c>
      <c r="W770" t="inlineStr">
        <is>
          <t>Fresh water</t>
        </is>
      </c>
      <c r="X770" t="inlineStr">
        <is>
          <t>Lab</t>
        </is>
      </c>
      <c r="Y770"/>
      <c r="Z770" t="inlineStr">
        <is>
          <t>Active ingredient</t>
        </is>
      </c>
      <c r="AA770"/>
      <c r="AB770" t="n">
        <v>5.68</v>
      </c>
      <c r="AC770"/>
      <c r="AD770" t="n">
        <v>5.34</v>
      </c>
      <c r="AE770"/>
      <c r="AF770" t="n">
        <v>6.04</v>
      </c>
      <c r="AG770" t="inlineStr">
        <is>
          <t>AI mg/L</t>
        </is>
      </c>
      <c r="AH770"/>
      <c r="AI770"/>
      <c r="AJ770"/>
      <c r="AK770"/>
      <c r="AL770"/>
      <c r="AM770"/>
      <c r="AN770"/>
      <c r="AO770"/>
      <c r="AP770"/>
      <c r="AQ770"/>
      <c r="AR770"/>
      <c r="AS770"/>
      <c r="AT770"/>
      <c r="AU770"/>
      <c r="AV770"/>
      <c r="AW770"/>
      <c r="AX770" t="inlineStr">
        <is>
          <t>Mortality</t>
        </is>
      </c>
      <c r="AY770" t="inlineStr">
        <is>
          <t>Mortality</t>
        </is>
      </c>
      <c r="AZ770" t="inlineStr">
        <is>
          <t>LC50</t>
        </is>
      </c>
      <c r="BA770"/>
      <c r="BB770" t="n">
        <v>4.0</v>
      </c>
      <c r="BC770"/>
      <c r="BD770"/>
      <c r="BE770"/>
      <c r="BF770"/>
      <c r="BG770" t="inlineStr">
        <is>
          <t>Day(s)</t>
        </is>
      </c>
      <c r="BH770"/>
      <c r="BI770" t="inlineStr">
        <is>
          <t>DTXSID2021810</t>
        </is>
      </c>
      <c r="BJ770"/>
      <c r="BK770"/>
      <c r="BL770" t="inlineStr">
        <is>
          <t>Acute</t>
        </is>
      </c>
      <c r="BM770"/>
      <c r="BN770"/>
      <c r="BO770"/>
      <c r="BP770"/>
      <c r="BQ770"/>
      <c r="BR770"/>
      <c r="BS770"/>
      <c r="BT770" t="inlineStr">
        <is>
          <t>--</t>
        </is>
      </c>
      <c r="BU770"/>
      <c r="BV770"/>
      <c r="BW770"/>
      <c r="BX770"/>
      <c r="BY770"/>
      <c r="BZ770"/>
      <c r="CA770"/>
      <c r="CB770"/>
      <c r="CC770"/>
      <c r="CD770"/>
      <c r="CE770"/>
      <c r="CF770"/>
      <c r="CG770"/>
      <c r="CH770"/>
      <c r="CI770"/>
      <c r="CJ770" t="inlineStr">
        <is>
          <t xml:space="preserve">SOURCE/FROM US EPA ENVIRONMENTAL RESEARCH LABORATORY-DULUTH AND THE UNIVERSITY OF WISCONSIN-SUPERIOR CAMPUS//MEDIA/LAKE SUPERIOR WATER OR DECHLORINATED WATER//   </t>
        </is>
      </c>
      <c r="CK770" t="inlineStr">
        <is>
          <t>Geiger,D.L., S.H. Poirier, L.T. Brooke, and D.J. Call</t>
        </is>
      </c>
      <c r="CL770" t="n">
        <v>12858.0</v>
      </c>
      <c r="CM770" t="inlineStr">
        <is>
          <t>Acute Toxicities of Organic Chemicals to Fathead Minnows (Pimephales promelas) Volume III</t>
        </is>
      </c>
      <c r="CN770" t="inlineStr">
        <is>
          <t>Center for Lake Superior Environmental Studies, University of Wisconsin, Superior, WI:328 p.</t>
        </is>
      </c>
      <c r="CO770" t="n">
        <v>1986.0</v>
      </c>
      <c r="CP770" t="inlineStr">
        <is>
          <t>Geiger,D.L., S.H. Poirier, L.T. Brooke, and D.J. Call (1986). Acute Toxicities of Organic Chemicals to Fathead Minnows (Pimephales promelas) Volume III. Center for Lake Superior Environmental Studies, University of Wisconsin, Superior, WI, 328 p. ECOREF#:12858</t>
        </is>
      </c>
    </row>
    <row r="771">
      <c r="A771" t="n">
        <v>95523.0</v>
      </c>
      <c r="B771" t="inlineStr">
        <is>
          <t>1-Fluoro-2-methylbenzene</t>
        </is>
      </c>
      <c r="C771"/>
      <c r="D771" t="inlineStr">
        <is>
          <t>Measured</t>
        </is>
      </c>
      <c r="E771" t="inlineStr">
        <is>
          <t>Not reported</t>
        </is>
      </c>
      <c r="F771" t="inlineStr">
        <is>
          <t>&gt;</t>
        </is>
      </c>
      <c r="G771" t="n">
        <v>99.0</v>
      </c>
      <c r="H771"/>
      <c r="I771"/>
      <c r="J771"/>
      <c r="K771"/>
      <c r="L771" t="inlineStr">
        <is>
          <t>Pimephales promelas</t>
        </is>
      </c>
      <c r="M771" t="inlineStr">
        <is>
          <t>Fathead Minnow</t>
        </is>
      </c>
      <c r="N771"/>
      <c r="O771"/>
      <c r="P771" t="n">
        <v>34.0</v>
      </c>
      <c r="Q771"/>
      <c r="R771"/>
      <c r="S771"/>
      <c r="T771"/>
      <c r="U771" t="inlineStr">
        <is>
          <t>Day(s)</t>
        </is>
      </c>
      <c r="V771" t="inlineStr">
        <is>
          <t>Flow-through</t>
        </is>
      </c>
      <c r="W771" t="inlineStr">
        <is>
          <t>Fresh water</t>
        </is>
      </c>
      <c r="X771" t="inlineStr">
        <is>
          <t>Lab</t>
        </is>
      </c>
      <c r="Y771"/>
      <c r="Z771" t="inlineStr">
        <is>
          <t>Active ingredient</t>
        </is>
      </c>
      <c r="AA771"/>
      <c r="AB771" t="n">
        <v>19.3</v>
      </c>
      <c r="AC771"/>
      <c r="AD771" t="n">
        <v>17.4</v>
      </c>
      <c r="AE771"/>
      <c r="AF771" t="n">
        <v>21.4</v>
      </c>
      <c r="AG771" t="inlineStr">
        <is>
          <t>AI mg/L</t>
        </is>
      </c>
      <c r="AH771"/>
      <c r="AI771"/>
      <c r="AJ771"/>
      <c r="AK771"/>
      <c r="AL771"/>
      <c r="AM771"/>
      <c r="AN771"/>
      <c r="AO771"/>
      <c r="AP771"/>
      <c r="AQ771"/>
      <c r="AR771"/>
      <c r="AS771"/>
      <c r="AT771"/>
      <c r="AU771"/>
      <c r="AV771"/>
      <c r="AW771"/>
      <c r="AX771" t="inlineStr">
        <is>
          <t>Mortality</t>
        </is>
      </c>
      <c r="AY771" t="inlineStr">
        <is>
          <t>Mortality</t>
        </is>
      </c>
      <c r="AZ771" t="inlineStr">
        <is>
          <t>LC50</t>
        </is>
      </c>
      <c r="BA771"/>
      <c r="BB771" t="n">
        <v>4.0</v>
      </c>
      <c r="BC771"/>
      <c r="BD771"/>
      <c r="BE771"/>
      <c r="BF771"/>
      <c r="BG771" t="inlineStr">
        <is>
          <t>Day(s)</t>
        </is>
      </c>
      <c r="BH771"/>
      <c r="BI771" t="inlineStr">
        <is>
          <t>DTXSID7021811</t>
        </is>
      </c>
      <c r="BJ771"/>
      <c r="BK771"/>
      <c r="BL771" t="inlineStr">
        <is>
          <t>Acute</t>
        </is>
      </c>
      <c r="BM771"/>
      <c r="BN771"/>
      <c r="BO771"/>
      <c r="BP771"/>
      <c r="BQ771"/>
      <c r="BR771"/>
      <c r="BS771"/>
      <c r="BT771" t="inlineStr">
        <is>
          <t>--</t>
        </is>
      </c>
      <c r="BU771"/>
      <c r="BV771"/>
      <c r="BW771"/>
      <c r="BX771"/>
      <c r="BY771"/>
      <c r="BZ771"/>
      <c r="CA771"/>
      <c r="CB771"/>
      <c r="CC771"/>
      <c r="CD771"/>
      <c r="CE771"/>
      <c r="CF771"/>
      <c r="CG771"/>
      <c r="CH771"/>
      <c r="CI771"/>
      <c r="CJ771" t="inlineStr">
        <is>
          <t xml:space="preserve">SOURCE/FROM US EPA ENVIRONMENTAL RESEARCH LABORATORY-DULUTH AND THE UNIVERSITY OF WISCONSIN-SUPERIOR CAMPUS//MEDIA/LAKE SUPERIOR WATER OR DECHLORINATED WATER//   </t>
        </is>
      </c>
      <c r="CK771" t="inlineStr">
        <is>
          <t>Geiger,D.L., S.H. Poirier, L.T. Brooke, and D.J. Call</t>
        </is>
      </c>
      <c r="CL771" t="n">
        <v>12858.0</v>
      </c>
      <c r="CM771" t="inlineStr">
        <is>
          <t>Acute Toxicities of Organic Chemicals to Fathead Minnows (Pimephales promelas) Volume III</t>
        </is>
      </c>
      <c r="CN771" t="inlineStr">
        <is>
          <t>Center for Lake Superior Environmental Studies, University of Wisconsin, Superior, WI:328 p.</t>
        </is>
      </c>
      <c r="CO771" t="n">
        <v>1986.0</v>
      </c>
      <c r="CP771" t="inlineStr">
        <is>
          <t>Geiger,D.L., S.H. Poirier, L.T. Brooke, and D.J. Call (1986). Acute Toxicities of Organic Chemicals to Fathead Minnows (Pimephales promelas) Volume III. Center for Lake Superior Environmental Studies, University of Wisconsin, Superior, WI, 328 p. ECOREF#:12858</t>
        </is>
      </c>
    </row>
    <row r="772">
      <c r="A772" t="n">
        <v>95523.0</v>
      </c>
      <c r="B772" t="inlineStr">
        <is>
          <t>1-Fluoro-2-methylbenzene</t>
        </is>
      </c>
      <c r="C772"/>
      <c r="D772" t="inlineStr">
        <is>
          <t>Measured</t>
        </is>
      </c>
      <c r="E772" t="inlineStr">
        <is>
          <t>Not reported</t>
        </is>
      </c>
      <c r="F772" t="inlineStr">
        <is>
          <t>&gt;</t>
        </is>
      </c>
      <c r="G772" t="n">
        <v>99.0</v>
      </c>
      <c r="H772"/>
      <c r="I772"/>
      <c r="J772"/>
      <c r="K772"/>
      <c r="L772" t="inlineStr">
        <is>
          <t>Pimephales promelas</t>
        </is>
      </c>
      <c r="M772" t="inlineStr">
        <is>
          <t>Fathead Minnow</t>
        </is>
      </c>
      <c r="N772"/>
      <c r="O772"/>
      <c r="P772" t="n">
        <v>33.0</v>
      </c>
      <c r="Q772"/>
      <c r="R772"/>
      <c r="S772"/>
      <c r="T772"/>
      <c r="U772" t="inlineStr">
        <is>
          <t>Day(s)</t>
        </is>
      </c>
      <c r="V772" t="inlineStr">
        <is>
          <t>Flow-through</t>
        </is>
      </c>
      <c r="W772" t="inlineStr">
        <is>
          <t>Fresh water</t>
        </is>
      </c>
      <c r="X772" t="inlineStr">
        <is>
          <t>Lab</t>
        </is>
      </c>
      <c r="Y772"/>
      <c r="Z772" t="inlineStr">
        <is>
          <t>Active ingredient</t>
        </is>
      </c>
      <c r="AA772"/>
      <c r="AB772" t="n">
        <v>19.6</v>
      </c>
      <c r="AC772"/>
      <c r="AD772" t="n">
        <v>17.9</v>
      </c>
      <c r="AE772"/>
      <c r="AF772" t="n">
        <v>21.4</v>
      </c>
      <c r="AG772" t="inlineStr">
        <is>
          <t>AI mg/L</t>
        </is>
      </c>
      <c r="AH772"/>
      <c r="AI772"/>
      <c r="AJ772"/>
      <c r="AK772"/>
      <c r="AL772"/>
      <c r="AM772"/>
      <c r="AN772"/>
      <c r="AO772"/>
      <c r="AP772"/>
      <c r="AQ772"/>
      <c r="AR772"/>
      <c r="AS772"/>
      <c r="AT772"/>
      <c r="AU772"/>
      <c r="AV772"/>
      <c r="AW772"/>
      <c r="AX772" t="inlineStr">
        <is>
          <t>Mortality</t>
        </is>
      </c>
      <c r="AY772" t="inlineStr">
        <is>
          <t>Mortality</t>
        </is>
      </c>
      <c r="AZ772" t="inlineStr">
        <is>
          <t>LC50</t>
        </is>
      </c>
      <c r="BA772"/>
      <c r="BB772" t="n">
        <v>4.0</v>
      </c>
      <c r="BC772"/>
      <c r="BD772"/>
      <c r="BE772"/>
      <c r="BF772"/>
      <c r="BG772" t="inlineStr">
        <is>
          <t>Day(s)</t>
        </is>
      </c>
      <c r="BH772"/>
      <c r="BI772" t="inlineStr">
        <is>
          <t>DTXSID7021811</t>
        </is>
      </c>
      <c r="BJ772"/>
      <c r="BK772"/>
      <c r="BL772" t="inlineStr">
        <is>
          <t>Acute</t>
        </is>
      </c>
      <c r="BM772"/>
      <c r="BN772"/>
      <c r="BO772"/>
      <c r="BP772"/>
      <c r="BQ772"/>
      <c r="BR772"/>
      <c r="BS772"/>
      <c r="BT772" t="inlineStr">
        <is>
          <t>--</t>
        </is>
      </c>
      <c r="BU772"/>
      <c r="BV772"/>
      <c r="BW772"/>
      <c r="BX772"/>
      <c r="BY772"/>
      <c r="BZ772"/>
      <c r="CA772"/>
      <c r="CB772"/>
      <c r="CC772"/>
      <c r="CD772"/>
      <c r="CE772"/>
      <c r="CF772"/>
      <c r="CG772"/>
      <c r="CH772"/>
      <c r="CI772"/>
      <c r="CJ772" t="inlineStr">
        <is>
          <t xml:space="preserve">SOURCE/FROM US EPA ENVIRONMENTAL RESEARCH LABORATORY-DULUTH AND THE UNIVERSITY OF WISCONSIN-SUPERIOR CAMPUS//MEDIA/LAKE SUPERIOR WATER OR DECHLORINATED WATER//   </t>
        </is>
      </c>
      <c r="CK772" t="inlineStr">
        <is>
          <t>Geiger,D.L., S.H. Poirier, L.T. Brooke, and D.J. Call</t>
        </is>
      </c>
      <c r="CL772" t="n">
        <v>12858.0</v>
      </c>
      <c r="CM772" t="inlineStr">
        <is>
          <t>Acute Toxicities of Organic Chemicals to Fathead Minnows (Pimephales promelas) Volume III</t>
        </is>
      </c>
      <c r="CN772" t="inlineStr">
        <is>
          <t>Center for Lake Superior Environmental Studies, University of Wisconsin, Superior, WI:328 p.</t>
        </is>
      </c>
      <c r="CO772" t="n">
        <v>1986.0</v>
      </c>
      <c r="CP772" t="inlineStr">
        <is>
          <t>Geiger,D.L., S.H. Poirier, L.T. Brooke, and D.J. Call (1986). Acute Toxicities of Organic Chemicals to Fathead Minnows (Pimephales promelas) Volume III. Center for Lake Superior Environmental Studies, University of Wisconsin, Superior, WI, 328 p. ECOREF#:12858</t>
        </is>
      </c>
    </row>
    <row r="773">
      <c r="A773" t="n">
        <v>95578.0</v>
      </c>
      <c r="B773" t="inlineStr">
        <is>
          <t>2-Chlorophenol</t>
        </is>
      </c>
      <c r="C773"/>
      <c r="D773" t="inlineStr">
        <is>
          <t>Measured</t>
        </is>
      </c>
      <c r="E773" t="inlineStr">
        <is>
          <t>Not coded</t>
        </is>
      </c>
      <c r="F773" t="inlineStr">
        <is>
          <t>&gt;</t>
        </is>
      </c>
      <c r="G773" t="n">
        <v>98.0</v>
      </c>
      <c r="H773"/>
      <c r="I773"/>
      <c r="J773"/>
      <c r="K773"/>
      <c r="L773" t="inlineStr">
        <is>
          <t>Pimephales promelas</t>
        </is>
      </c>
      <c r="M773" t="inlineStr">
        <is>
          <t>Fathead Minnow</t>
        </is>
      </c>
      <c r="N773"/>
      <c r="O773"/>
      <c r="P773"/>
      <c r="Q773"/>
      <c r="R773"/>
      <c r="S773"/>
      <c r="T773"/>
      <c r="U773"/>
      <c r="V773" t="inlineStr">
        <is>
          <t>Static</t>
        </is>
      </c>
      <c r="W773" t="inlineStr">
        <is>
          <t>Fresh water</t>
        </is>
      </c>
      <c r="X773" t="inlineStr">
        <is>
          <t>Lab</t>
        </is>
      </c>
      <c r="Y773" t="n">
        <v>6.0</v>
      </c>
      <c r="Z773" t="inlineStr">
        <is>
          <t>Active ingredient</t>
        </is>
      </c>
      <c r="AA773"/>
      <c r="AB773" t="n">
        <v>14.0</v>
      </c>
      <c r="AC773"/>
      <c r="AD773" t="n">
        <v>12.0</v>
      </c>
      <c r="AE773"/>
      <c r="AF773" t="n">
        <v>18.0</v>
      </c>
      <c r="AG773" t="inlineStr">
        <is>
          <t>AI mg/L</t>
        </is>
      </c>
      <c r="AH773"/>
      <c r="AI773"/>
      <c r="AJ773"/>
      <c r="AK773"/>
      <c r="AL773"/>
      <c r="AM773"/>
      <c r="AN773"/>
      <c r="AO773"/>
      <c r="AP773"/>
      <c r="AQ773"/>
      <c r="AR773"/>
      <c r="AS773"/>
      <c r="AT773"/>
      <c r="AU773"/>
      <c r="AV773"/>
      <c r="AW773"/>
      <c r="AX773" t="inlineStr">
        <is>
          <t>Mortality</t>
        </is>
      </c>
      <c r="AY773" t="inlineStr">
        <is>
          <t>Mortality</t>
        </is>
      </c>
      <c r="AZ773" t="inlineStr">
        <is>
          <t>LC50</t>
        </is>
      </c>
      <c r="BA773"/>
      <c r="BB773" t="n">
        <v>4.0</v>
      </c>
      <c r="BC773"/>
      <c r="BD773"/>
      <c r="BE773"/>
      <c r="BF773"/>
      <c r="BG773" t="inlineStr">
        <is>
          <t>Day(s)</t>
        </is>
      </c>
      <c r="BH773" t="inlineStr">
        <is>
          <t>Active ingredient</t>
        </is>
      </c>
      <c r="BI773" t="inlineStr">
        <is>
          <t>DTXSID5021544</t>
        </is>
      </c>
      <c r="BJ773"/>
      <c r="BK773"/>
      <c r="BL773"/>
      <c r="BM773"/>
      <c r="BN773"/>
      <c r="BO773"/>
      <c r="BP773"/>
      <c r="BQ773"/>
      <c r="BR773"/>
      <c r="BS773"/>
      <c r="BT773" t="inlineStr">
        <is>
          <t>--</t>
        </is>
      </c>
      <c r="BU773"/>
      <c r="BV773"/>
      <c r="BW773"/>
      <c r="BX773"/>
      <c r="BY773"/>
      <c r="BZ773"/>
      <c r="CA773"/>
      <c r="CB773"/>
      <c r="CC773"/>
      <c r="CD773"/>
      <c r="CE773"/>
      <c r="CF773"/>
      <c r="CG773"/>
      <c r="CH773"/>
      <c r="CI773" t="inlineStr">
        <is>
          <t xml:space="preserve"> DNUM/6//DOSES/2.7/3.2/5.5/9.1/15 mg/L//TESTID/20//</t>
        </is>
      </c>
      <c r="CJ773" t="inlineStr">
        <is>
          <t xml:space="preserve">   DNUM/6//DOSES/2.7/3.2/5.5/9.1/15 mg/L//TESTID/20//</t>
        </is>
      </c>
      <c r="CK773" t="inlineStr">
        <is>
          <t>Turner,L.W.</t>
        </is>
      </c>
      <c r="CL773" t="n">
        <v>9994.0</v>
      </c>
      <c r="CM773" t="inlineStr">
        <is>
          <t>Acute Toxicity of Selected Chemicals to Fathead Minnow, Water Flea and Mysid Shrimp Under Static and Flow-Through Test Conditions</t>
        </is>
      </c>
      <c r="CN773" t="inlineStr">
        <is>
          <t>Final Rep.Coop.Agreement 807479-01-0, U.S.EPA, Off.of Pestic.and Toxic Subst., Washington, DC:258 p.</t>
        </is>
      </c>
      <c r="CO773" t="n">
        <v>1982.0</v>
      </c>
      <c r="CP773" t="inlineStr">
        <is>
          <t>Turner,L.W. (1982). Acute Toxicity of Selected Chemicals to Fathead Minnow, Water Flea and Mysid Shrimp Under Static and Flow-Through Test Conditions. Final Rep.Coop.Agreement 807479-01-0, U.S.EPA, Off.of Pestic.and Toxic Subst., Washington, DC, 258 p. ECOREF#:9994</t>
        </is>
      </c>
    </row>
    <row r="774">
      <c r="A774" t="n">
        <v>95578.0</v>
      </c>
      <c r="B774" t="inlineStr">
        <is>
          <t>2-Chlorophenol</t>
        </is>
      </c>
      <c r="C774"/>
      <c r="D774" t="inlineStr">
        <is>
          <t>Measured</t>
        </is>
      </c>
      <c r="E774" t="inlineStr">
        <is>
          <t>Not reported</t>
        </is>
      </c>
      <c r="F774"/>
      <c r="G774"/>
      <c r="H774"/>
      <c r="I774"/>
      <c r="J774"/>
      <c r="K774"/>
      <c r="L774" t="inlineStr">
        <is>
          <t>Pimephales promelas</t>
        </is>
      </c>
      <c r="M774" t="inlineStr">
        <is>
          <t>Fathead Minnow</t>
        </is>
      </c>
      <c r="N774"/>
      <c r="O774"/>
      <c r="P774" t="n">
        <v>34.0</v>
      </c>
      <c r="Q774"/>
      <c r="R774"/>
      <c r="S774"/>
      <c r="T774"/>
      <c r="U774" t="inlineStr">
        <is>
          <t>Day(s)</t>
        </is>
      </c>
      <c r="V774" t="inlineStr">
        <is>
          <t>Flow-through</t>
        </is>
      </c>
      <c r="W774" t="inlineStr">
        <is>
          <t>Fresh water</t>
        </is>
      </c>
      <c r="X774" t="inlineStr">
        <is>
          <t>Lab</t>
        </is>
      </c>
      <c r="Y774"/>
      <c r="Z774" t="inlineStr">
        <is>
          <t>Active ingredient</t>
        </is>
      </c>
      <c r="AA774"/>
      <c r="AB774" t="n">
        <v>13.8</v>
      </c>
      <c r="AC774"/>
      <c r="AD774" t="n">
        <v>12.4</v>
      </c>
      <c r="AE774"/>
      <c r="AF774" t="n">
        <v>15.3</v>
      </c>
      <c r="AG774" t="inlineStr">
        <is>
          <t>AI mg/L</t>
        </is>
      </c>
      <c r="AH774"/>
      <c r="AI774"/>
      <c r="AJ774"/>
      <c r="AK774"/>
      <c r="AL774"/>
      <c r="AM774"/>
      <c r="AN774"/>
      <c r="AO774"/>
      <c r="AP774"/>
      <c r="AQ774"/>
      <c r="AR774"/>
      <c r="AS774"/>
      <c r="AT774"/>
      <c r="AU774"/>
      <c r="AV774"/>
      <c r="AW774"/>
      <c r="AX774" t="inlineStr">
        <is>
          <t>Mortality</t>
        </is>
      </c>
      <c r="AY774" t="inlineStr">
        <is>
          <t>Mortality</t>
        </is>
      </c>
      <c r="AZ774" t="inlineStr">
        <is>
          <t>LC50</t>
        </is>
      </c>
      <c r="BA774"/>
      <c r="BB774" t="n">
        <v>4.0</v>
      </c>
      <c r="BC774"/>
      <c r="BD774"/>
      <c r="BE774"/>
      <c r="BF774"/>
      <c r="BG774" t="inlineStr">
        <is>
          <t>Day(s)</t>
        </is>
      </c>
      <c r="BH774"/>
      <c r="BI774" t="inlineStr">
        <is>
          <t>DTXSID5021544</t>
        </is>
      </c>
      <c r="BJ774"/>
      <c r="BK774"/>
      <c r="BL774" t="inlineStr">
        <is>
          <t>Acute</t>
        </is>
      </c>
      <c r="BM774"/>
      <c r="BN774"/>
      <c r="BO774"/>
      <c r="BP774"/>
      <c r="BQ774"/>
      <c r="BR774"/>
      <c r="BS774"/>
      <c r="BT774" t="inlineStr">
        <is>
          <t>--</t>
        </is>
      </c>
      <c r="BU774"/>
      <c r="BV774"/>
      <c r="BW774"/>
      <c r="BX774"/>
      <c r="BY774"/>
      <c r="BZ774"/>
      <c r="CA774"/>
      <c r="CB774"/>
      <c r="CC774"/>
      <c r="CD774"/>
      <c r="CE774"/>
      <c r="CF774"/>
      <c r="CG774"/>
      <c r="CH774"/>
      <c r="CI774"/>
      <c r="CJ774" t="inlineStr">
        <is>
          <t xml:space="preserve">SOURCE/US EPA ENVIRONMENTAL RESEARCH LABORATORY DULUTH AND THE UNIVERSITY OF WISCONSIN SUPERIOR//MEDIA/FILTERED LAKE SUPERIOR WATER OR DECHLORINATED CITY OF SUPERIOR WISCONSIN WATER//   </t>
        </is>
      </c>
      <c r="CK774" t="inlineStr">
        <is>
          <t>Geiger,D.L., C.E. Northcott, D.J. Call, and L.T. Brooke</t>
        </is>
      </c>
      <c r="CL774" t="n">
        <v>12447.0</v>
      </c>
      <c r="CM774" t="inlineStr">
        <is>
          <t>Acute Toxicities of Organic Chemicals to Fathead Minnows (Pimephales promelas), Volume II</t>
        </is>
      </c>
      <c r="CN774" t="inlineStr">
        <is>
          <t>Center for Lake Superior Environmental Studies, University of Wisconsin, Superior, WI:326 p.</t>
        </is>
      </c>
      <c r="CO774" t="n">
        <v>1985.0</v>
      </c>
      <c r="CP774" t="inlineStr">
        <is>
          <t>Geiger,D.L., C.E. Northcott, D.J. Call, and L.T. Brooke (1985). Acute Toxicities of Organic Chemicals to Fathead Minnows (Pimephales promelas), Volume II. Center for Lake Superior Environmental Studies, University of Wisconsin, Superior, WI, 326 p. ECOREF#:12447</t>
        </is>
      </c>
    </row>
    <row r="775">
      <c r="A775" t="n">
        <v>95578.0</v>
      </c>
      <c r="B775" t="inlineStr">
        <is>
          <t>2-Chlorophenol</t>
        </is>
      </c>
      <c r="C775"/>
      <c r="D775" t="inlineStr">
        <is>
          <t>Measured</t>
        </is>
      </c>
      <c r="E775" t="inlineStr">
        <is>
          <t>Not coded</t>
        </is>
      </c>
      <c r="F775" t="inlineStr">
        <is>
          <t>&gt;</t>
        </is>
      </c>
      <c r="G775" t="n">
        <v>98.0</v>
      </c>
      <c r="H775"/>
      <c r="I775"/>
      <c r="J775"/>
      <c r="K775"/>
      <c r="L775" t="inlineStr">
        <is>
          <t>Pimephales promelas</t>
        </is>
      </c>
      <c r="M775" t="inlineStr">
        <is>
          <t>Fathead Minnow</t>
        </is>
      </c>
      <c r="N775"/>
      <c r="O775"/>
      <c r="P775"/>
      <c r="Q775"/>
      <c r="R775"/>
      <c r="S775"/>
      <c r="T775"/>
      <c r="U775"/>
      <c r="V775" t="inlineStr">
        <is>
          <t>Flow-through</t>
        </is>
      </c>
      <c r="W775" t="inlineStr">
        <is>
          <t>Fresh water</t>
        </is>
      </c>
      <c r="X775" t="inlineStr">
        <is>
          <t>Lab</t>
        </is>
      </c>
      <c r="Y775" t="n">
        <v>7.0</v>
      </c>
      <c r="Z775" t="inlineStr">
        <is>
          <t>Active ingredient</t>
        </is>
      </c>
      <c r="AA775"/>
      <c r="AB775" t="n">
        <v>16.0</v>
      </c>
      <c r="AC775"/>
      <c r="AD775" t="n">
        <v>14.0</v>
      </c>
      <c r="AE775"/>
      <c r="AF775" t="n">
        <v>18.0</v>
      </c>
      <c r="AG775" t="inlineStr">
        <is>
          <t>AI mg/L</t>
        </is>
      </c>
      <c r="AH775"/>
      <c r="AI775"/>
      <c r="AJ775"/>
      <c r="AK775"/>
      <c r="AL775"/>
      <c r="AM775"/>
      <c r="AN775"/>
      <c r="AO775"/>
      <c r="AP775"/>
      <c r="AQ775"/>
      <c r="AR775"/>
      <c r="AS775"/>
      <c r="AT775"/>
      <c r="AU775"/>
      <c r="AV775"/>
      <c r="AW775"/>
      <c r="AX775" t="inlineStr">
        <is>
          <t>Mortality</t>
        </is>
      </c>
      <c r="AY775" t="inlineStr">
        <is>
          <t>Mortality</t>
        </is>
      </c>
      <c r="AZ775" t="inlineStr">
        <is>
          <t>LC50</t>
        </is>
      </c>
      <c r="BA775"/>
      <c r="BB775" t="n">
        <v>4.0</v>
      </c>
      <c r="BC775"/>
      <c r="BD775"/>
      <c r="BE775"/>
      <c r="BF775"/>
      <c r="BG775" t="inlineStr">
        <is>
          <t>Day(s)</t>
        </is>
      </c>
      <c r="BH775" t="inlineStr">
        <is>
          <t>Active ingredient</t>
        </is>
      </c>
      <c r="BI775" t="inlineStr">
        <is>
          <t>DTXSID5021544</t>
        </is>
      </c>
      <c r="BJ775"/>
      <c r="BK775"/>
      <c r="BL775"/>
      <c r="BM775"/>
      <c r="BN775"/>
      <c r="BO775"/>
      <c r="BP775"/>
      <c r="BQ775"/>
      <c r="BR775"/>
      <c r="BS775"/>
      <c r="BT775" t="inlineStr">
        <is>
          <t>--</t>
        </is>
      </c>
      <c r="BU775"/>
      <c r="BV775"/>
      <c r="BW775"/>
      <c r="BX775"/>
      <c r="BY775"/>
      <c r="BZ775"/>
      <c r="CA775"/>
      <c r="CB775"/>
      <c r="CC775"/>
      <c r="CD775"/>
      <c r="CE775"/>
      <c r="CF775"/>
      <c r="CG775"/>
      <c r="CH775"/>
      <c r="CI775" t="inlineStr">
        <is>
          <t xml:space="preserve"> DNUM/7//DOSES/3.5/6.5/10/17/26/31 mg/L//TESTID/22//</t>
        </is>
      </c>
      <c r="CJ775" t="inlineStr">
        <is>
          <t xml:space="preserve">   DNUM/7//DOSES/3.5/6.5/10/17/26/31 mg/L//TESTID/22//</t>
        </is>
      </c>
      <c r="CK775" t="inlineStr">
        <is>
          <t>Turner,L.W.</t>
        </is>
      </c>
      <c r="CL775" t="n">
        <v>9994.0</v>
      </c>
      <c r="CM775" t="inlineStr">
        <is>
          <t>Acute Toxicity of Selected Chemicals to Fathead Minnow, Water Flea and Mysid Shrimp Under Static and Flow-Through Test Conditions</t>
        </is>
      </c>
      <c r="CN775" t="inlineStr">
        <is>
          <t>Final Rep.Coop.Agreement 807479-01-0, U.S.EPA, Off.of Pestic.and Toxic Subst., Washington, DC:258 p.</t>
        </is>
      </c>
      <c r="CO775" t="n">
        <v>1982.0</v>
      </c>
      <c r="CP775" t="inlineStr">
        <is>
          <t>Turner,L.W. (1982). Acute Toxicity of Selected Chemicals to Fathead Minnow, Water Flea and Mysid Shrimp Under Static and Flow-Through Test Conditions. Final Rep.Coop.Agreement 807479-01-0, U.S.EPA, Off.of Pestic.and Toxic Subst., Washington, DC, 258 p. ECOREF#:9994</t>
        </is>
      </c>
    </row>
    <row r="776">
      <c r="A776" t="n">
        <v>95578.0</v>
      </c>
      <c r="B776" t="inlineStr">
        <is>
          <t>2-Chlorophenol</t>
        </is>
      </c>
      <c r="C776"/>
      <c r="D776" t="inlineStr">
        <is>
          <t>Measured</t>
        </is>
      </c>
      <c r="E776" t="inlineStr">
        <is>
          <t>Not coded</t>
        </is>
      </c>
      <c r="F776"/>
      <c r="G776"/>
      <c r="H776"/>
      <c r="I776"/>
      <c r="J776"/>
      <c r="K776"/>
      <c r="L776" t="inlineStr">
        <is>
          <t>Pimephales promelas</t>
        </is>
      </c>
      <c r="M776" t="inlineStr">
        <is>
          <t>Fathead Minnow</t>
        </is>
      </c>
      <c r="N776"/>
      <c r="O776"/>
      <c r="P776"/>
      <c r="Q776"/>
      <c r="R776" t="n">
        <v>30.0</v>
      </c>
      <c r="S776"/>
      <c r="T776" t="n">
        <v>35.0</v>
      </c>
      <c r="U776" t="inlineStr">
        <is>
          <t>Day(s)</t>
        </is>
      </c>
      <c r="V776" t="inlineStr">
        <is>
          <t>Flow-through</t>
        </is>
      </c>
      <c r="W776" t="inlineStr">
        <is>
          <t>Fresh water</t>
        </is>
      </c>
      <c r="X776" t="inlineStr">
        <is>
          <t>Lab</t>
        </is>
      </c>
      <c r="Y776"/>
      <c r="Z776" t="inlineStr">
        <is>
          <t>Active ingredient</t>
        </is>
      </c>
      <c r="AA776"/>
      <c r="AB776" t="n">
        <v>11.0</v>
      </c>
      <c r="AC776"/>
      <c r="AD776" t="n">
        <v>9.7</v>
      </c>
      <c r="AE776"/>
      <c r="AF776" t="n">
        <v>13.0</v>
      </c>
      <c r="AG776" t="inlineStr">
        <is>
          <t>AI mg/L</t>
        </is>
      </c>
      <c r="AH776"/>
      <c r="AI776"/>
      <c r="AJ776"/>
      <c r="AK776"/>
      <c r="AL776"/>
      <c r="AM776"/>
      <c r="AN776"/>
      <c r="AO776"/>
      <c r="AP776"/>
      <c r="AQ776"/>
      <c r="AR776"/>
      <c r="AS776"/>
      <c r="AT776"/>
      <c r="AU776"/>
      <c r="AV776"/>
      <c r="AW776"/>
      <c r="AX776" t="inlineStr">
        <is>
          <t>Mortality</t>
        </is>
      </c>
      <c r="AY776" t="inlineStr">
        <is>
          <t>Mortality</t>
        </is>
      </c>
      <c r="AZ776" t="inlineStr">
        <is>
          <t>LC50</t>
        </is>
      </c>
      <c r="BA776"/>
      <c r="BB776" t="n">
        <v>4.0</v>
      </c>
      <c r="BC776"/>
      <c r="BD776"/>
      <c r="BE776"/>
      <c r="BF776"/>
      <c r="BG776" t="inlineStr">
        <is>
          <t>Day(s)</t>
        </is>
      </c>
      <c r="BH776"/>
      <c r="BI776" t="inlineStr">
        <is>
          <t>DTXSID5021544</t>
        </is>
      </c>
      <c r="BJ776" t="inlineStr">
        <is>
          <t>10.1007/BF01622141</t>
        </is>
      </c>
      <c r="BK776"/>
      <c r="BL776"/>
      <c r="BM776"/>
      <c r="BN776"/>
      <c r="BO776"/>
      <c r="BP776"/>
      <c r="BQ776"/>
      <c r="BR776"/>
      <c r="BS776"/>
      <c r="BT776" t="inlineStr">
        <is>
          <t>--</t>
        </is>
      </c>
      <c r="BU776"/>
      <c r="BV776"/>
      <c r="BW776"/>
      <c r="BX776"/>
      <c r="BY776"/>
      <c r="BZ776"/>
      <c r="CA776"/>
      <c r="CB776"/>
      <c r="CC776"/>
      <c r="CD776"/>
      <c r="CE776"/>
      <c r="CF776"/>
      <c r="CG776"/>
      <c r="CH776"/>
      <c r="CI776" t="inlineStr">
        <is>
          <t xml:space="preserve"> CONTR/FOLLOWED EPA STANDARD METHODS// WQCD/THE 2CP '80 WQCD REPORTS THE GEOMETRIC MEAN OF THE LOWEST AND HIGHEST CONFIDENCE INTERVALS FOR TWO LC50S AS 12400;ONE OF TWO DATA POINTS THAT CORRESPOND TO THE DATA CITED IN THE WQCD//</t>
        </is>
      </c>
      <c r="CJ776" t="inlineStr">
        <is>
          <t xml:space="preserve">   CONTR/FOLLOWED EPA STANDARD METHODS// WQCD/THE 2CP '80 WQCD REPORTS THE GEOMETRIC MEAN OF THE LOWEST AND HIGHEST CONFIDENCE INTERVALS FOR TWO LC50S AS 12400;ONE OF TWO DATA POINTS THAT CORRESPOND TO THE DATA CITED IN THE WQCD//</t>
        </is>
      </c>
      <c r="CK776" t="inlineStr">
        <is>
          <t>Phipps,G.L., G.W. Holcombe, and J.T. Fiandt</t>
        </is>
      </c>
      <c r="CL776" t="n">
        <v>2189.0</v>
      </c>
      <c r="CM776" t="inlineStr">
        <is>
          <t>Acute Toxicity of Phenol and Substituted Phenols to the Fathead Minnow</t>
        </is>
      </c>
      <c r="CN776" t="inlineStr">
        <is>
          <t>Bull. Environ. Contam. Toxicol.26(5): 585-593</t>
        </is>
      </c>
      <c r="CO776" t="n">
        <v>1981.0</v>
      </c>
      <c r="CP776" t="inlineStr">
        <is>
          <t>Phipps,G.L., G.W. Holcombe, and J.T. Fiandt (1981). Acute Toxicity of Phenol and Substituted Phenols to the Fathead Minnow. Bull. Environ. Contam. Toxicol., 26, (5), 585-593. doi:10.1007/BF01622141. ECOREF#:2189</t>
        </is>
      </c>
    </row>
    <row r="777">
      <c r="A777" t="n">
        <v>95578.0</v>
      </c>
      <c r="B777" t="inlineStr">
        <is>
          <t>2-Chlorophenol</t>
        </is>
      </c>
      <c r="C777"/>
      <c r="D777" t="inlineStr">
        <is>
          <t>Measured</t>
        </is>
      </c>
      <c r="E777" t="inlineStr">
        <is>
          <t>Not coded</t>
        </is>
      </c>
      <c r="F777" t="inlineStr">
        <is>
          <t>&gt;=</t>
        </is>
      </c>
      <c r="G777" t="n">
        <v>95.0</v>
      </c>
      <c r="H777"/>
      <c r="I777"/>
      <c r="J777"/>
      <c r="K777"/>
      <c r="L777" t="inlineStr">
        <is>
          <t>Pimephales promelas</t>
        </is>
      </c>
      <c r="M777" t="inlineStr">
        <is>
          <t>Fathead Minnow</t>
        </is>
      </c>
      <c r="N777" t="inlineStr">
        <is>
          <t>Juvenile</t>
        </is>
      </c>
      <c r="O777"/>
      <c r="P777"/>
      <c r="Q777"/>
      <c r="R777" t="n">
        <v>26.0</v>
      </c>
      <c r="S777"/>
      <c r="T777" t="n">
        <v>34.0</v>
      </c>
      <c r="U777" t="inlineStr">
        <is>
          <t>Day(s)</t>
        </is>
      </c>
      <c r="V777" t="inlineStr">
        <is>
          <t>Flow-through</t>
        </is>
      </c>
      <c r="W777" t="inlineStr">
        <is>
          <t>Fresh water</t>
        </is>
      </c>
      <c r="X777" t="inlineStr">
        <is>
          <t>Lab</t>
        </is>
      </c>
      <c r="Y777"/>
      <c r="Z777" t="inlineStr">
        <is>
          <t>Active ingredient</t>
        </is>
      </c>
      <c r="AA777"/>
      <c r="AB777" t="n">
        <v>9.41</v>
      </c>
      <c r="AC777"/>
      <c r="AD777"/>
      <c r="AE777"/>
      <c r="AF777"/>
      <c r="AG777" t="inlineStr">
        <is>
          <t>AI mg/L</t>
        </is>
      </c>
      <c r="AH777"/>
      <c r="AI777"/>
      <c r="AJ777"/>
      <c r="AK777"/>
      <c r="AL777"/>
      <c r="AM777"/>
      <c r="AN777"/>
      <c r="AO777"/>
      <c r="AP777"/>
      <c r="AQ777"/>
      <c r="AR777"/>
      <c r="AS777"/>
      <c r="AT777"/>
      <c r="AU777"/>
      <c r="AV777"/>
      <c r="AW777"/>
      <c r="AX777" t="inlineStr">
        <is>
          <t>Mortality</t>
        </is>
      </c>
      <c r="AY777" t="inlineStr">
        <is>
          <t>Mortality</t>
        </is>
      </c>
      <c r="AZ777" t="inlineStr">
        <is>
          <t>LC50</t>
        </is>
      </c>
      <c r="BA777"/>
      <c r="BB777" t="n">
        <v>4.0</v>
      </c>
      <c r="BC777"/>
      <c r="BD777"/>
      <c r="BE777"/>
      <c r="BF777"/>
      <c r="BG777" t="inlineStr">
        <is>
          <t>Day(s)</t>
        </is>
      </c>
      <c r="BH777" t="inlineStr">
        <is>
          <t>Pure</t>
        </is>
      </c>
      <c r="BI777" t="inlineStr">
        <is>
          <t>DTXSID5021544</t>
        </is>
      </c>
      <c r="BJ777" t="inlineStr">
        <is>
          <t>10.1002/etc.5620140920</t>
        </is>
      </c>
      <c r="BK777"/>
      <c r="BL777"/>
      <c r="BM777"/>
      <c r="BN777"/>
      <c r="BO777"/>
      <c r="BP777"/>
      <c r="BQ777"/>
      <c r="BR777"/>
      <c r="BS777"/>
      <c r="BT777" t="inlineStr">
        <is>
          <t>--</t>
        </is>
      </c>
      <c r="BU777"/>
      <c r="BV777"/>
      <c r="BW777"/>
      <c r="BX777"/>
      <c r="BY777"/>
      <c r="BZ777"/>
      <c r="CA777"/>
      <c r="CB777"/>
      <c r="CC777"/>
      <c r="CD777"/>
      <c r="CE777"/>
      <c r="CF777"/>
      <c r="CG777"/>
      <c r="CH777"/>
      <c r="CI777"/>
      <c r="CJ777"/>
      <c r="CK777" t="inlineStr">
        <is>
          <t>Broderius,S.J., M.D. Kahl, and M.D. Hoglund</t>
        </is>
      </c>
      <c r="CL777" t="n">
        <v>15031.0</v>
      </c>
      <c r="CM777" t="inlineStr">
        <is>
          <t>Use of Joint Toxic Response to Define the Primary Mode of Toxic Action for Diverse Industrial Organic Chemicals</t>
        </is>
      </c>
      <c r="CN777" t="inlineStr">
        <is>
          <t>Environ. Toxicol. Chem.14(9): 1591-1605</t>
        </is>
      </c>
      <c r="CO777" t="n">
        <v>1995.0</v>
      </c>
      <c r="CP777" t="inlineStr">
        <is>
          <t>Broderius,S.J., M.D. Kahl, and M.D. Hoglund (1995). Use of Joint Toxic Response to Define the Primary Mode of Toxic Action for Diverse Industrial Organic Chemicals. Environ. Toxicol. Chem., 14, (9), 1591-1605. doi:10.1002/etc.5620140920. ECOREF#:15031</t>
        </is>
      </c>
    </row>
    <row r="778">
      <c r="A778" t="n">
        <v>95578.0</v>
      </c>
      <c r="B778" t="inlineStr">
        <is>
          <t>2-Chlorophenol</t>
        </is>
      </c>
      <c r="C778"/>
      <c r="D778" t="inlineStr">
        <is>
          <t>Measured</t>
        </is>
      </c>
      <c r="E778" t="inlineStr">
        <is>
          <t>Not coded</t>
        </is>
      </c>
      <c r="F778" t="inlineStr">
        <is>
          <t>&gt;</t>
        </is>
      </c>
      <c r="G778" t="n">
        <v>98.0</v>
      </c>
      <c r="H778"/>
      <c r="I778"/>
      <c r="J778"/>
      <c r="K778"/>
      <c r="L778" t="inlineStr">
        <is>
          <t>Pimephales promelas</t>
        </is>
      </c>
      <c r="M778" t="inlineStr">
        <is>
          <t>Fathead Minnow</t>
        </is>
      </c>
      <c r="N778"/>
      <c r="O778"/>
      <c r="P778"/>
      <c r="Q778"/>
      <c r="R778"/>
      <c r="S778"/>
      <c r="T778"/>
      <c r="U778"/>
      <c r="V778" t="inlineStr">
        <is>
          <t>Static</t>
        </is>
      </c>
      <c r="W778" t="inlineStr">
        <is>
          <t>Fresh water</t>
        </is>
      </c>
      <c r="X778" t="inlineStr">
        <is>
          <t>Lab</t>
        </is>
      </c>
      <c r="Y778" t="n">
        <v>6.0</v>
      </c>
      <c r="Z778" t="inlineStr">
        <is>
          <t>Active ingredient</t>
        </is>
      </c>
      <c r="AA778"/>
      <c r="AB778" t="n">
        <v>8.4</v>
      </c>
      <c r="AC778"/>
      <c r="AD778" t="n">
        <v>6.2</v>
      </c>
      <c r="AE778"/>
      <c r="AF778" t="n">
        <v>12.0</v>
      </c>
      <c r="AG778" t="inlineStr">
        <is>
          <t>AI mg/L</t>
        </is>
      </c>
      <c r="AH778"/>
      <c r="AI778"/>
      <c r="AJ778"/>
      <c r="AK778"/>
      <c r="AL778"/>
      <c r="AM778"/>
      <c r="AN778"/>
      <c r="AO778"/>
      <c r="AP778"/>
      <c r="AQ778"/>
      <c r="AR778"/>
      <c r="AS778"/>
      <c r="AT778"/>
      <c r="AU778"/>
      <c r="AV778"/>
      <c r="AW778"/>
      <c r="AX778" t="inlineStr">
        <is>
          <t>Mortality</t>
        </is>
      </c>
      <c r="AY778" t="inlineStr">
        <is>
          <t>Mortality</t>
        </is>
      </c>
      <c r="AZ778" t="inlineStr">
        <is>
          <t>LC50</t>
        </is>
      </c>
      <c r="BA778"/>
      <c r="BB778" t="n">
        <v>4.0</v>
      </c>
      <c r="BC778"/>
      <c r="BD778"/>
      <c r="BE778"/>
      <c r="BF778"/>
      <c r="BG778" t="inlineStr">
        <is>
          <t>Day(s)</t>
        </is>
      </c>
      <c r="BH778" t="inlineStr">
        <is>
          <t>Active ingredient</t>
        </is>
      </c>
      <c r="BI778" t="inlineStr">
        <is>
          <t>DTXSID5021544</t>
        </is>
      </c>
      <c r="BJ778"/>
      <c r="BK778"/>
      <c r="BL778"/>
      <c r="BM778"/>
      <c r="BN778"/>
      <c r="BO778"/>
      <c r="BP778"/>
      <c r="BQ778"/>
      <c r="BR778"/>
      <c r="BS778"/>
      <c r="BT778" t="inlineStr">
        <is>
          <t>--</t>
        </is>
      </c>
      <c r="BU778"/>
      <c r="BV778"/>
      <c r="BW778"/>
      <c r="BX778"/>
      <c r="BY778"/>
      <c r="BZ778"/>
      <c r="CA778"/>
      <c r="CB778"/>
      <c r="CC778"/>
      <c r="CD778"/>
      <c r="CE778"/>
      <c r="CF778"/>
      <c r="CG778"/>
      <c r="CH778"/>
      <c r="CI778" t="inlineStr">
        <is>
          <t xml:space="preserve"> DNUM/6//DOSES/2.7/5.3/8.5/13/26 mg/L//TESTID/21//</t>
        </is>
      </c>
      <c r="CJ778" t="inlineStr">
        <is>
          <t xml:space="preserve">   DNUM/6//DOSES/2.7/5.3/8.5/13/26 mg/L//TESTID/21//</t>
        </is>
      </c>
      <c r="CK778" t="inlineStr">
        <is>
          <t>Turner,L.W.</t>
        </is>
      </c>
      <c r="CL778" t="n">
        <v>9994.0</v>
      </c>
      <c r="CM778" t="inlineStr">
        <is>
          <t>Acute Toxicity of Selected Chemicals to Fathead Minnow, Water Flea and Mysid Shrimp Under Static and Flow-Through Test Conditions</t>
        </is>
      </c>
      <c r="CN778" t="inlineStr">
        <is>
          <t>Final Rep.Coop.Agreement 807479-01-0, U.S.EPA, Off.of Pestic.and Toxic Subst., Washington, DC:258 p.</t>
        </is>
      </c>
      <c r="CO778" t="n">
        <v>1982.0</v>
      </c>
      <c r="CP778" t="inlineStr">
        <is>
          <t>Turner,L.W. (1982). Acute Toxicity of Selected Chemicals to Fathead Minnow, Water Flea and Mysid Shrimp Under Static and Flow-Through Test Conditions. Final Rep.Coop.Agreement 807479-01-0, U.S.EPA, Off.of Pestic.and Toxic Subst., Washington, DC, 258 p. ECOREF#:9994</t>
        </is>
      </c>
    </row>
    <row r="779">
      <c r="A779" t="n">
        <v>95578.0</v>
      </c>
      <c r="B779" t="inlineStr">
        <is>
          <t>2-Chlorophenol</t>
        </is>
      </c>
      <c r="C779"/>
      <c r="D779" t="inlineStr">
        <is>
          <t>Unmeasured</t>
        </is>
      </c>
      <c r="E779" t="inlineStr">
        <is>
          <t>Not coded</t>
        </is>
      </c>
      <c r="F779"/>
      <c r="G779"/>
      <c r="H779"/>
      <c r="I779"/>
      <c r="J779"/>
      <c r="K779"/>
      <c r="L779" t="inlineStr">
        <is>
          <t>Pimephales promelas</t>
        </is>
      </c>
      <c r="M779" t="inlineStr">
        <is>
          <t>Fathead Minnow</t>
        </is>
      </c>
      <c r="N779"/>
      <c r="O779"/>
      <c r="P779"/>
      <c r="Q779"/>
      <c r="R779"/>
      <c r="S779"/>
      <c r="T779"/>
      <c r="U779"/>
      <c r="V779" t="inlineStr">
        <is>
          <t>Static</t>
        </is>
      </c>
      <c r="W779" t="inlineStr">
        <is>
          <t>Fresh water</t>
        </is>
      </c>
      <c r="X779" t="inlineStr">
        <is>
          <t>Lab</t>
        </is>
      </c>
      <c r="Y779"/>
      <c r="Z779" t="inlineStr">
        <is>
          <t>Formulation</t>
        </is>
      </c>
      <c r="AA779"/>
      <c r="AB779" t="n">
        <v>14.48</v>
      </c>
      <c r="AC779"/>
      <c r="AD779" t="n">
        <v>11.43</v>
      </c>
      <c r="AE779"/>
      <c r="AF779" t="n">
        <v>18.74</v>
      </c>
      <c r="AG779" t="inlineStr">
        <is>
          <t>AI mg/L</t>
        </is>
      </c>
      <c r="AH779"/>
      <c r="AI779"/>
      <c r="AJ779"/>
      <c r="AK779"/>
      <c r="AL779"/>
      <c r="AM779"/>
      <c r="AN779"/>
      <c r="AO779"/>
      <c r="AP779"/>
      <c r="AQ779"/>
      <c r="AR779"/>
      <c r="AS779"/>
      <c r="AT779"/>
      <c r="AU779"/>
      <c r="AV779"/>
      <c r="AW779"/>
      <c r="AX779" t="inlineStr">
        <is>
          <t>Mortality</t>
        </is>
      </c>
      <c r="AY779" t="inlineStr">
        <is>
          <t>Mortality</t>
        </is>
      </c>
      <c r="AZ779" t="inlineStr">
        <is>
          <t>LC50</t>
        </is>
      </c>
      <c r="BA779"/>
      <c r="BB779" t="n">
        <v>4.0</v>
      </c>
      <c r="BC779"/>
      <c r="BD779"/>
      <c r="BE779"/>
      <c r="BF779"/>
      <c r="BG779" t="inlineStr">
        <is>
          <t>Day(s)</t>
        </is>
      </c>
      <c r="BH779"/>
      <c r="BI779" t="inlineStr">
        <is>
          <t>DTXSID5021544</t>
        </is>
      </c>
      <c r="BJ779"/>
      <c r="BK779"/>
      <c r="BL779"/>
      <c r="BM779"/>
      <c r="BN779"/>
      <c r="BO779"/>
      <c r="BP779"/>
      <c r="BQ779"/>
      <c r="BR779"/>
      <c r="BS779"/>
      <c r="BT779" t="inlineStr">
        <is>
          <t>--</t>
        </is>
      </c>
      <c r="BU779"/>
      <c r="BV779"/>
      <c r="BW779"/>
      <c r="BX779"/>
      <c r="BY779"/>
      <c r="BZ779"/>
      <c r="CA779"/>
      <c r="CB779"/>
      <c r="CC779"/>
      <c r="CD779"/>
      <c r="CE779"/>
      <c r="CF779"/>
      <c r="CG779"/>
      <c r="CH779"/>
      <c r="CI779" t="inlineStr">
        <is>
          <t xml:space="preserve"> CONTR./FOLLOWED STANDARD METHOD// </t>
        </is>
      </c>
      <c r="CJ779" t="inlineStr">
        <is>
          <t xml:space="preserve">   CONTR./FOLLOWED STANDARD METHOD// </t>
        </is>
      </c>
      <c r="CK779" t="inlineStr">
        <is>
          <t>Pickering,Q.H., and C. Henderson</t>
        </is>
      </c>
      <c r="CL779" t="n">
        <v>728.0</v>
      </c>
      <c r="CM779" t="inlineStr">
        <is>
          <t>Acute Toxicity of Some Important Petrochemicals to Fish</t>
        </is>
      </c>
      <c r="CN779" t="inlineStr">
        <is>
          <t>J. Water Pollut. Control Fed.38(9): 1419-1429</t>
        </is>
      </c>
      <c r="CO779" t="n">
        <v>1966.0</v>
      </c>
      <c r="CP779" t="inlineStr">
        <is>
          <t>Pickering,Q.H., and C. Henderson (1966). Acute Toxicity of Some Important Petrochemicals to Fish. J. Water Pollut. Control Fed., 38, (9), 1419-1429. ECOREF#:728</t>
        </is>
      </c>
    </row>
    <row r="780">
      <c r="A780" t="n">
        <v>95578.0</v>
      </c>
      <c r="B780" t="inlineStr">
        <is>
          <t>2-Chlorophenol</t>
        </is>
      </c>
      <c r="C780"/>
      <c r="D780" t="inlineStr">
        <is>
          <t>Unmeasured</t>
        </is>
      </c>
      <c r="E780" t="inlineStr">
        <is>
          <t>Not coded</t>
        </is>
      </c>
      <c r="F780"/>
      <c r="G780"/>
      <c r="H780"/>
      <c r="I780"/>
      <c r="J780"/>
      <c r="K780"/>
      <c r="L780" t="inlineStr">
        <is>
          <t>Pimephales promelas</t>
        </is>
      </c>
      <c r="M780" t="inlineStr">
        <is>
          <t>Fathead Minnow</t>
        </is>
      </c>
      <c r="N780"/>
      <c r="O780"/>
      <c r="P780"/>
      <c r="Q780"/>
      <c r="R780"/>
      <c r="S780"/>
      <c r="T780"/>
      <c r="U780"/>
      <c r="V780" t="inlineStr">
        <is>
          <t>Static</t>
        </is>
      </c>
      <c r="W780" t="inlineStr">
        <is>
          <t>Fresh water</t>
        </is>
      </c>
      <c r="X780" t="inlineStr">
        <is>
          <t>Lab</t>
        </is>
      </c>
      <c r="Y780"/>
      <c r="Z780" t="inlineStr">
        <is>
          <t>Formulation</t>
        </is>
      </c>
      <c r="AA780"/>
      <c r="AB780" t="n">
        <v>11.63</v>
      </c>
      <c r="AC780"/>
      <c r="AD780" t="n">
        <v>8.86</v>
      </c>
      <c r="AE780"/>
      <c r="AF780" t="n">
        <v>14.66</v>
      </c>
      <c r="AG780" t="inlineStr">
        <is>
          <t>AI mg/L</t>
        </is>
      </c>
      <c r="AH780"/>
      <c r="AI780"/>
      <c r="AJ780"/>
      <c r="AK780"/>
      <c r="AL780"/>
      <c r="AM780"/>
      <c r="AN780"/>
      <c r="AO780"/>
      <c r="AP780"/>
      <c r="AQ780"/>
      <c r="AR780"/>
      <c r="AS780"/>
      <c r="AT780"/>
      <c r="AU780"/>
      <c r="AV780"/>
      <c r="AW780"/>
      <c r="AX780" t="inlineStr">
        <is>
          <t>Mortality</t>
        </is>
      </c>
      <c r="AY780" t="inlineStr">
        <is>
          <t>Mortality</t>
        </is>
      </c>
      <c r="AZ780" t="inlineStr">
        <is>
          <t>LC50</t>
        </is>
      </c>
      <c r="BA780"/>
      <c r="BB780" t="n">
        <v>4.0</v>
      </c>
      <c r="BC780"/>
      <c r="BD780"/>
      <c r="BE780"/>
      <c r="BF780"/>
      <c r="BG780" t="inlineStr">
        <is>
          <t>Day(s)</t>
        </is>
      </c>
      <c r="BH780"/>
      <c r="BI780" t="inlineStr">
        <is>
          <t>DTXSID5021544</t>
        </is>
      </c>
      <c r="BJ780"/>
      <c r="BK780"/>
      <c r="BL780"/>
      <c r="BM780"/>
      <c r="BN780"/>
      <c r="BO780"/>
      <c r="BP780"/>
      <c r="BQ780"/>
      <c r="BR780"/>
      <c r="BS780"/>
      <c r="BT780" t="inlineStr">
        <is>
          <t>--</t>
        </is>
      </c>
      <c r="BU780"/>
      <c r="BV780"/>
      <c r="BW780"/>
      <c r="BX780"/>
      <c r="BY780"/>
      <c r="BZ780"/>
      <c r="CA780"/>
      <c r="CB780"/>
      <c r="CC780"/>
      <c r="CD780"/>
      <c r="CE780"/>
      <c r="CF780"/>
      <c r="CG780"/>
      <c r="CH780"/>
      <c r="CI780" t="inlineStr">
        <is>
          <t xml:space="preserve"> CONTR./FOLLOWED STANDARD METHOD// </t>
        </is>
      </c>
      <c r="CJ780" t="inlineStr">
        <is>
          <t xml:space="preserve">   CONTR./FOLLOWED STANDARD METHOD// </t>
        </is>
      </c>
      <c r="CK780" t="inlineStr">
        <is>
          <t>Pickering,Q.H., and C. Henderson</t>
        </is>
      </c>
      <c r="CL780" t="n">
        <v>728.0</v>
      </c>
      <c r="CM780" t="inlineStr">
        <is>
          <t>Acute Toxicity of Some Important Petrochemicals to Fish</t>
        </is>
      </c>
      <c r="CN780" t="inlineStr">
        <is>
          <t>J. Water Pollut. Control Fed.38(9): 1419-1429</t>
        </is>
      </c>
      <c r="CO780" t="n">
        <v>1966.0</v>
      </c>
      <c r="CP780" t="inlineStr">
        <is>
          <t>Pickering,Q.H., and C. Henderson (1966). Acute Toxicity of Some Important Petrochemicals to Fish. J. Water Pollut. Control Fed., 38, (9), 1419-1429. ECOREF#:728</t>
        </is>
      </c>
    </row>
    <row r="781">
      <c r="A781" t="n">
        <v>95578.0</v>
      </c>
      <c r="B781" t="inlineStr">
        <is>
          <t>2-Chlorophenol</t>
        </is>
      </c>
      <c r="C781"/>
      <c r="D781" t="inlineStr">
        <is>
          <t>Measured</t>
        </is>
      </c>
      <c r="E781" t="inlineStr">
        <is>
          <t>Not coded</t>
        </is>
      </c>
      <c r="F781"/>
      <c r="G781"/>
      <c r="H781"/>
      <c r="I781"/>
      <c r="J781"/>
      <c r="K781"/>
      <c r="L781" t="inlineStr">
        <is>
          <t>Pimephales promelas</t>
        </is>
      </c>
      <c r="M781" t="inlineStr">
        <is>
          <t>Fathead Minnow</t>
        </is>
      </c>
      <c r="N781"/>
      <c r="O781"/>
      <c r="P781"/>
      <c r="Q781"/>
      <c r="R781" t="n">
        <v>30.0</v>
      </c>
      <c r="S781"/>
      <c r="T781" t="n">
        <v>35.0</v>
      </c>
      <c r="U781" t="inlineStr">
        <is>
          <t>Day(s)</t>
        </is>
      </c>
      <c r="V781" t="inlineStr">
        <is>
          <t>Flow-through</t>
        </is>
      </c>
      <c r="W781" t="inlineStr">
        <is>
          <t>Fresh water</t>
        </is>
      </c>
      <c r="X781" t="inlineStr">
        <is>
          <t>Lab</t>
        </is>
      </c>
      <c r="Y781"/>
      <c r="Z781" t="inlineStr">
        <is>
          <t>Active ingredient</t>
        </is>
      </c>
      <c r="AA781"/>
      <c r="AB781" t="n">
        <v>13.0</v>
      </c>
      <c r="AC781"/>
      <c r="AD781" t="n">
        <v>11.0</v>
      </c>
      <c r="AE781"/>
      <c r="AF781" t="n">
        <v>16.0</v>
      </c>
      <c r="AG781" t="inlineStr">
        <is>
          <t>AI mg/L</t>
        </is>
      </c>
      <c r="AH781"/>
      <c r="AI781"/>
      <c r="AJ781"/>
      <c r="AK781"/>
      <c r="AL781"/>
      <c r="AM781"/>
      <c r="AN781"/>
      <c r="AO781"/>
      <c r="AP781"/>
      <c r="AQ781"/>
      <c r="AR781"/>
      <c r="AS781"/>
      <c r="AT781"/>
      <c r="AU781"/>
      <c r="AV781"/>
      <c r="AW781"/>
      <c r="AX781" t="inlineStr">
        <is>
          <t>Mortality</t>
        </is>
      </c>
      <c r="AY781" t="inlineStr">
        <is>
          <t>Mortality</t>
        </is>
      </c>
      <c r="AZ781" t="inlineStr">
        <is>
          <t>LC50</t>
        </is>
      </c>
      <c r="BA781"/>
      <c r="BB781" t="n">
        <v>4.0</v>
      </c>
      <c r="BC781"/>
      <c r="BD781"/>
      <c r="BE781"/>
      <c r="BF781"/>
      <c r="BG781" t="inlineStr">
        <is>
          <t>Day(s)</t>
        </is>
      </c>
      <c r="BH781"/>
      <c r="BI781" t="inlineStr">
        <is>
          <t>DTXSID5021544</t>
        </is>
      </c>
      <c r="BJ781" t="inlineStr">
        <is>
          <t>10.1007/BF01622141</t>
        </is>
      </c>
      <c r="BK781"/>
      <c r="BL781"/>
      <c r="BM781"/>
      <c r="BN781"/>
      <c r="BO781"/>
      <c r="BP781"/>
      <c r="BQ781"/>
      <c r="BR781"/>
      <c r="BS781"/>
      <c r="BT781" t="inlineStr">
        <is>
          <t>--</t>
        </is>
      </c>
      <c r="BU781"/>
      <c r="BV781"/>
      <c r="BW781"/>
      <c r="BX781"/>
      <c r="BY781"/>
      <c r="BZ781"/>
      <c r="CA781"/>
      <c r="CB781"/>
      <c r="CC781"/>
      <c r="CD781"/>
      <c r="CE781"/>
      <c r="CF781"/>
      <c r="CG781"/>
      <c r="CH781"/>
      <c r="CI781" t="inlineStr">
        <is>
          <t xml:space="preserve"> CONTR/FOLLOWED EPA STANDARD METHODS// WQCD/THE 2CP '80 WQCD REPORTS THE GEOMETRIC MEAN OF THE LOWEST AND HIGHEST CONFIDENCE INTERVALS FOR TWO LC50S AS 12400;ONE OF TWO DATA POINTS THAT CORRESPOND TO THE DATA CITED IN THE WQCD//</t>
        </is>
      </c>
      <c r="CJ781" t="inlineStr">
        <is>
          <t xml:space="preserve">   CONTR/FOLLOWED EPA STANDARD METHODS// WQCD/THE 2CP '80 WQCD REPORTS THE GEOMETRIC MEAN OF THE LOWEST AND HIGHEST CONFIDENCE INTERVALS FOR TWO LC50S AS 12400;ONE OF TWO DATA POINTS THAT CORRESPOND TO THE DATA CITED IN THE WQCD//</t>
        </is>
      </c>
      <c r="CK781" t="inlineStr">
        <is>
          <t>Phipps,G.L., G.W. Holcombe, and J.T. Fiandt</t>
        </is>
      </c>
      <c r="CL781" t="n">
        <v>2189.0</v>
      </c>
      <c r="CM781" t="inlineStr">
        <is>
          <t>Acute Toxicity of Phenol and Substituted Phenols to the Fathead Minnow</t>
        </is>
      </c>
      <c r="CN781" t="inlineStr">
        <is>
          <t>Bull. Environ. Contam. Toxicol.26(5): 585-593</t>
        </is>
      </c>
      <c r="CO781" t="n">
        <v>1981.0</v>
      </c>
      <c r="CP781" t="inlineStr">
        <is>
          <t>Phipps,G.L., G.W. Holcombe, and J.T. Fiandt (1981). Acute Toxicity of Phenol and Substituted Phenols to the Fathead Minnow. Bull. Environ. Contam. Toxicol., 26, (5), 585-593. doi:10.1007/BF01622141. ECOREF#:2189</t>
        </is>
      </c>
    </row>
    <row r="782">
      <c r="A782" t="n">
        <v>95578.0</v>
      </c>
      <c r="B782" t="inlineStr">
        <is>
          <t>2-Chlorophenol</t>
        </is>
      </c>
      <c r="C782"/>
      <c r="D782" t="inlineStr">
        <is>
          <t>Measured</t>
        </is>
      </c>
      <c r="E782" t="inlineStr">
        <is>
          <t>Not coded</t>
        </is>
      </c>
      <c r="F782" t="inlineStr">
        <is>
          <t>&gt;</t>
        </is>
      </c>
      <c r="G782" t="n">
        <v>98.0</v>
      </c>
      <c r="H782"/>
      <c r="I782"/>
      <c r="J782"/>
      <c r="K782"/>
      <c r="L782" t="inlineStr">
        <is>
          <t>Pimephales promelas</t>
        </is>
      </c>
      <c r="M782" t="inlineStr">
        <is>
          <t>Fathead Minnow</t>
        </is>
      </c>
      <c r="N782"/>
      <c r="O782"/>
      <c r="P782"/>
      <c r="Q782"/>
      <c r="R782"/>
      <c r="S782"/>
      <c r="T782"/>
      <c r="U782"/>
      <c r="V782" t="inlineStr">
        <is>
          <t>Flow-through</t>
        </is>
      </c>
      <c r="W782" t="inlineStr">
        <is>
          <t>Fresh water</t>
        </is>
      </c>
      <c r="X782" t="inlineStr">
        <is>
          <t>Lab</t>
        </is>
      </c>
      <c r="Y782" t="n">
        <v>7.0</v>
      </c>
      <c r="Z782" t="inlineStr">
        <is>
          <t>Active ingredient</t>
        </is>
      </c>
      <c r="AA782" t="inlineStr">
        <is>
          <t>&gt;</t>
        </is>
      </c>
      <c r="AB782" t="n">
        <v>28.0</v>
      </c>
      <c r="AC782"/>
      <c r="AD782"/>
      <c r="AE782"/>
      <c r="AF782"/>
      <c r="AG782" t="inlineStr">
        <is>
          <t>AI mg/L</t>
        </is>
      </c>
      <c r="AH782"/>
      <c r="AI782"/>
      <c r="AJ782"/>
      <c r="AK782"/>
      <c r="AL782"/>
      <c r="AM782"/>
      <c r="AN782"/>
      <c r="AO782"/>
      <c r="AP782"/>
      <c r="AQ782"/>
      <c r="AR782"/>
      <c r="AS782"/>
      <c r="AT782"/>
      <c r="AU782"/>
      <c r="AV782"/>
      <c r="AW782"/>
      <c r="AX782" t="inlineStr">
        <is>
          <t>Mortality</t>
        </is>
      </c>
      <c r="AY782" t="inlineStr">
        <is>
          <t>Mortality</t>
        </is>
      </c>
      <c r="AZ782" t="inlineStr">
        <is>
          <t>LC50</t>
        </is>
      </c>
      <c r="BA782"/>
      <c r="BB782" t="n">
        <v>4.0</v>
      </c>
      <c r="BC782"/>
      <c r="BD782"/>
      <c r="BE782"/>
      <c r="BF782"/>
      <c r="BG782" t="inlineStr">
        <is>
          <t>Day(s)</t>
        </is>
      </c>
      <c r="BH782" t="inlineStr">
        <is>
          <t>Active ingredient</t>
        </is>
      </c>
      <c r="BI782" t="inlineStr">
        <is>
          <t>DTXSID5021544</t>
        </is>
      </c>
      <c r="BJ782"/>
      <c r="BK782"/>
      <c r="BL782"/>
      <c r="BM782"/>
      <c r="BN782"/>
      <c r="BO782"/>
      <c r="BP782"/>
      <c r="BQ782"/>
      <c r="BR782"/>
      <c r="BS782"/>
      <c r="BT782" t="inlineStr">
        <is>
          <t>--</t>
        </is>
      </c>
      <c r="BU782"/>
      <c r="BV782"/>
      <c r="BW782"/>
      <c r="BX782"/>
      <c r="BY782"/>
      <c r="BZ782"/>
      <c r="CA782"/>
      <c r="CB782"/>
      <c r="CC782"/>
      <c r="CD782"/>
      <c r="CE782"/>
      <c r="CF782"/>
      <c r="CG782"/>
      <c r="CH782"/>
      <c r="CI782" t="inlineStr">
        <is>
          <t xml:space="preserve"> DNUM/7//DOSES/1.6/3.9/6.9/11/16/29 mg/L//TESTID/23//</t>
        </is>
      </c>
      <c r="CJ782" t="inlineStr">
        <is>
          <t xml:space="preserve">   DNUM/7//DOSES/1.6/3.9/6.9/11/16/29 mg/L//TESTID/23//</t>
        </is>
      </c>
      <c r="CK782" t="inlineStr">
        <is>
          <t>Turner,L.W.</t>
        </is>
      </c>
      <c r="CL782" t="n">
        <v>9994.0</v>
      </c>
      <c r="CM782" t="inlineStr">
        <is>
          <t>Acute Toxicity of Selected Chemicals to Fathead Minnow, Water Flea and Mysid Shrimp Under Static and Flow-Through Test Conditions</t>
        </is>
      </c>
      <c r="CN782" t="inlineStr">
        <is>
          <t>Final Rep.Coop.Agreement 807479-01-0, U.S.EPA, Off.of Pestic.and Toxic Subst., Washington, DC:258 p.</t>
        </is>
      </c>
      <c r="CO782" t="n">
        <v>1982.0</v>
      </c>
      <c r="CP782" t="inlineStr">
        <is>
          <t>Turner,L.W. (1982). Acute Toxicity of Selected Chemicals to Fathead Minnow, Water Flea and Mysid Shrimp Under Static and Flow-Through Test Conditions. Final Rep.Coop.Agreement 807479-01-0, U.S.EPA, Off.of Pestic.and Toxic Subst., Washington, DC, 258 p. ECOREF#:9994</t>
        </is>
      </c>
    </row>
    <row r="783">
      <c r="A783" t="n">
        <v>95578.0</v>
      </c>
      <c r="B783" t="inlineStr">
        <is>
          <t>2-Chlorophenol</t>
        </is>
      </c>
      <c r="C783"/>
      <c r="D783" t="inlineStr">
        <is>
          <t>Measured</t>
        </is>
      </c>
      <c r="E783" t="inlineStr">
        <is>
          <t>Not coded</t>
        </is>
      </c>
      <c r="F783"/>
      <c r="G783" t="n">
        <v>97.0</v>
      </c>
      <c r="H783"/>
      <c r="I783"/>
      <c r="J783"/>
      <c r="K783"/>
      <c r="L783" t="inlineStr">
        <is>
          <t>Pimephales promelas</t>
        </is>
      </c>
      <c r="M783" t="inlineStr">
        <is>
          <t>Fathead Minnow</t>
        </is>
      </c>
      <c r="N783"/>
      <c r="O783"/>
      <c r="P783" t="n">
        <v>28.0</v>
      </c>
      <c r="Q783"/>
      <c r="R783"/>
      <c r="S783"/>
      <c r="T783"/>
      <c r="U783" t="inlineStr">
        <is>
          <t>Day(s)</t>
        </is>
      </c>
      <c r="V783" t="inlineStr">
        <is>
          <t>Flow-through</t>
        </is>
      </c>
      <c r="W783" t="inlineStr">
        <is>
          <t>Fresh water</t>
        </is>
      </c>
      <c r="X783" t="inlineStr">
        <is>
          <t>Lab</t>
        </is>
      </c>
      <c r="Y783"/>
      <c r="Z783" t="inlineStr">
        <is>
          <t>Active ingredient</t>
        </is>
      </c>
      <c r="AA783"/>
      <c r="AB783" t="n">
        <v>9.41</v>
      </c>
      <c r="AC783"/>
      <c r="AD783" t="n">
        <v>8.64</v>
      </c>
      <c r="AE783"/>
      <c r="AF783" t="n">
        <v>10.2</v>
      </c>
      <c r="AG783" t="inlineStr">
        <is>
          <t>AI mg/L</t>
        </is>
      </c>
      <c r="AH783"/>
      <c r="AI783"/>
      <c r="AJ783"/>
      <c r="AK783"/>
      <c r="AL783"/>
      <c r="AM783"/>
      <c r="AN783"/>
      <c r="AO783"/>
      <c r="AP783"/>
      <c r="AQ783"/>
      <c r="AR783"/>
      <c r="AS783"/>
      <c r="AT783"/>
      <c r="AU783"/>
      <c r="AV783"/>
      <c r="AW783"/>
      <c r="AX783" t="inlineStr">
        <is>
          <t>Mortality</t>
        </is>
      </c>
      <c r="AY783" t="inlineStr">
        <is>
          <t>Mortality</t>
        </is>
      </c>
      <c r="AZ783" t="inlineStr">
        <is>
          <t>LC50</t>
        </is>
      </c>
      <c r="BA783"/>
      <c r="BB783" t="n">
        <v>4.0</v>
      </c>
      <c r="BC783"/>
      <c r="BD783"/>
      <c r="BE783"/>
      <c r="BF783"/>
      <c r="BG783" t="inlineStr">
        <is>
          <t>Day(s)</t>
        </is>
      </c>
      <c r="BH783" t="inlineStr">
        <is>
          <t>Pure</t>
        </is>
      </c>
      <c r="BI783" t="inlineStr">
        <is>
          <t>DTXSID5021544</t>
        </is>
      </c>
      <c r="BJ783"/>
      <c r="BK783"/>
      <c r="BL783"/>
      <c r="BM783"/>
      <c r="BN783"/>
      <c r="BO783"/>
      <c r="BP783"/>
      <c r="BQ783"/>
      <c r="BR783"/>
      <c r="BS783"/>
      <c r="BT783" t="inlineStr">
        <is>
          <t>--</t>
        </is>
      </c>
      <c r="BU783"/>
      <c r="BV783"/>
      <c r="BW783"/>
      <c r="BX783"/>
      <c r="BY783"/>
      <c r="BZ783"/>
      <c r="CA783"/>
      <c r="CB783"/>
      <c r="CC783"/>
      <c r="CD783"/>
      <c r="CE783"/>
      <c r="CF783"/>
      <c r="CG783"/>
      <c r="CH783"/>
      <c r="CI783" t="inlineStr">
        <is>
          <t xml:space="preserve"> *The chemical was purchased in the early 1980s by the source listed, but the source has now changed to EM Industries, Inc.  AfNActed fish lost schooling behavior, were hyper- active and overreactive to external stimuli.  They also had </t>
        </is>
      </c>
      <c r="CJ783" t="inlineStr">
        <is>
          <t xml:space="preserve">   *The chemical was purchased in the early 1980s by the source listed, but the source has now changed to EM Industries, Inc.  AfNActed fish lost schooling behavior, were hyper- active and overreactive to external stimuli.  They also had </t>
        </is>
      </c>
      <c r="CK783" t="inlineStr">
        <is>
          <t>Geiger,D.L., D.J. Call, and L.T. Brooke</t>
        </is>
      </c>
      <c r="CL783" t="n">
        <v>12859.0</v>
      </c>
      <c r="CM783" t="inlineStr">
        <is>
          <t>Acute Toxicities of Organic Chemicals to Fathead Minnows (Pimephales promelas) Volume IV</t>
        </is>
      </c>
      <c r="CN783" t="inlineStr">
        <is>
          <t>Center for Lake Superior Environmental Studies, University of Wisconsin, Superior, WI4:355 p.</t>
        </is>
      </c>
      <c r="CO783" t="n">
        <v>1988.0</v>
      </c>
      <c r="CP783" t="inlineStr">
        <is>
          <t>Geiger,D.L., D.J. Call, and L.T. Brooke (1988). Acute Toxicities of Organic Chemicals to Fathead Minnows (Pimephales promelas) Volume IV. Center for Lake Superior Environmental Studies, University of Wisconsin, Superior, WI, 4, 355 p. ECOREF#:12859</t>
        </is>
      </c>
    </row>
    <row r="784">
      <c r="A784" t="n">
        <v>95636.0</v>
      </c>
      <c r="B784" t="inlineStr">
        <is>
          <t>1,2,4-Trimethylbenzene</t>
        </is>
      </c>
      <c r="C784"/>
      <c r="D784" t="inlineStr">
        <is>
          <t>Measured</t>
        </is>
      </c>
      <c r="E784" t="inlineStr">
        <is>
          <t>Not reported</t>
        </is>
      </c>
      <c r="F784"/>
      <c r="G784" t="n">
        <v>99.0</v>
      </c>
      <c r="H784"/>
      <c r="I784"/>
      <c r="J784"/>
      <c r="K784"/>
      <c r="L784" t="inlineStr">
        <is>
          <t>Pimephales promelas</t>
        </is>
      </c>
      <c r="M784" t="inlineStr">
        <is>
          <t>Fathead Minnow</t>
        </is>
      </c>
      <c r="N784"/>
      <c r="O784"/>
      <c r="P784" t="n">
        <v>34.0</v>
      </c>
      <c r="Q784"/>
      <c r="R784"/>
      <c r="S784"/>
      <c r="T784"/>
      <c r="U784" t="inlineStr">
        <is>
          <t>Day(s)</t>
        </is>
      </c>
      <c r="V784" t="inlineStr">
        <is>
          <t>Flow-through</t>
        </is>
      </c>
      <c r="W784" t="inlineStr">
        <is>
          <t>Fresh water</t>
        </is>
      </c>
      <c r="X784" t="inlineStr">
        <is>
          <t>Lab</t>
        </is>
      </c>
      <c r="Y784"/>
      <c r="Z784" t="inlineStr">
        <is>
          <t>Active ingredient</t>
        </is>
      </c>
      <c r="AA784"/>
      <c r="AB784" t="n">
        <v>7.72</v>
      </c>
      <c r="AC784"/>
      <c r="AD784" t="n">
        <v>7.19</v>
      </c>
      <c r="AE784"/>
      <c r="AF784" t="n">
        <v>8.28</v>
      </c>
      <c r="AG784" t="inlineStr">
        <is>
          <t>AI mg/L</t>
        </is>
      </c>
      <c r="AH784"/>
      <c r="AI784"/>
      <c r="AJ784"/>
      <c r="AK784"/>
      <c r="AL784"/>
      <c r="AM784"/>
      <c r="AN784"/>
      <c r="AO784"/>
      <c r="AP784"/>
      <c r="AQ784"/>
      <c r="AR784"/>
      <c r="AS784"/>
      <c r="AT784"/>
      <c r="AU784"/>
      <c r="AV784"/>
      <c r="AW784"/>
      <c r="AX784" t="inlineStr">
        <is>
          <t>Mortality</t>
        </is>
      </c>
      <c r="AY784" t="inlineStr">
        <is>
          <t>Mortality</t>
        </is>
      </c>
      <c r="AZ784" t="inlineStr">
        <is>
          <t>LC50</t>
        </is>
      </c>
      <c r="BA784"/>
      <c r="BB784" t="n">
        <v>4.0</v>
      </c>
      <c r="BC784"/>
      <c r="BD784"/>
      <c r="BE784"/>
      <c r="BF784"/>
      <c r="BG784" t="inlineStr">
        <is>
          <t>Day(s)</t>
        </is>
      </c>
      <c r="BH784"/>
      <c r="BI784" t="inlineStr">
        <is>
          <t>DTXSID6021402</t>
        </is>
      </c>
      <c r="BJ784"/>
      <c r="BK784"/>
      <c r="BL784" t="inlineStr">
        <is>
          <t>Acute</t>
        </is>
      </c>
      <c r="BM784"/>
      <c r="BN784"/>
      <c r="BO784"/>
      <c r="BP784"/>
      <c r="BQ784"/>
      <c r="BR784"/>
      <c r="BS784"/>
      <c r="BT784" t="inlineStr">
        <is>
          <t>--</t>
        </is>
      </c>
      <c r="BU784"/>
      <c r="BV784"/>
      <c r="BW784"/>
      <c r="BX784"/>
      <c r="BY784"/>
      <c r="BZ784"/>
      <c r="CA784"/>
      <c r="CB784"/>
      <c r="CC784"/>
      <c r="CD784"/>
      <c r="CE784"/>
      <c r="CF784"/>
      <c r="CG784"/>
      <c r="CH784"/>
      <c r="CI784"/>
      <c r="CJ784" t="inlineStr">
        <is>
          <t xml:space="preserve">SOURCE/FROM US EPA ENVIRONMENTAL RESEARCH LABORATORY-DULUTH AND THE UNIVERSITY OF WISCONSIN-SUPERIOR CAMPUS//MEDIA/LAKE SUPERIOR WATER OR DECHLORINATED WATER//   </t>
        </is>
      </c>
      <c r="CK784" t="inlineStr">
        <is>
          <t>Geiger,D.L., S.H. Poirier, L.T. Brooke, and D.J. Call</t>
        </is>
      </c>
      <c r="CL784" t="n">
        <v>12858.0</v>
      </c>
      <c r="CM784" t="inlineStr">
        <is>
          <t>Acute Toxicities of Organic Chemicals to Fathead Minnows (Pimephales promelas) Volume III</t>
        </is>
      </c>
      <c r="CN784" t="inlineStr">
        <is>
          <t>Center for Lake Superior Environmental Studies, University of Wisconsin, Superior, WI:328 p.</t>
        </is>
      </c>
      <c r="CO784" t="n">
        <v>1986.0</v>
      </c>
      <c r="CP784" t="inlineStr">
        <is>
          <t>Geiger,D.L., S.H. Poirier, L.T. Brooke, and D.J. Call (1986). Acute Toxicities of Organic Chemicals to Fathead Minnows (Pimephales promelas) Volume III. Center for Lake Superior Environmental Studies, University of Wisconsin, Superior, WI, 328 p. ECOREF#:12858</t>
        </is>
      </c>
    </row>
    <row r="785">
      <c r="A785" t="n">
        <v>95658.0</v>
      </c>
      <c r="B785" t="inlineStr">
        <is>
          <t>3,4-Dimethylphenol</t>
        </is>
      </c>
      <c r="C785"/>
      <c r="D785" t="inlineStr">
        <is>
          <t>Unmeasured</t>
        </is>
      </c>
      <c r="E785" t="inlineStr">
        <is>
          <t>Not coded</t>
        </is>
      </c>
      <c r="F785"/>
      <c r="G785"/>
      <c r="H785"/>
      <c r="I785"/>
      <c r="J785"/>
      <c r="K785"/>
      <c r="L785" t="inlineStr">
        <is>
          <t>Pimephales promelas</t>
        </is>
      </c>
      <c r="M785" t="inlineStr">
        <is>
          <t>Fathead Minnow</t>
        </is>
      </c>
      <c r="N785" t="inlineStr">
        <is>
          <t>Juvenile</t>
        </is>
      </c>
      <c r="O785"/>
      <c r="P785"/>
      <c r="Q785"/>
      <c r="R785" t="n">
        <v>4.0</v>
      </c>
      <c r="S785"/>
      <c r="T785" t="n">
        <v>8.0</v>
      </c>
      <c r="U785" t="inlineStr">
        <is>
          <t>Week(s)</t>
        </is>
      </c>
      <c r="V785" t="inlineStr">
        <is>
          <t>Static</t>
        </is>
      </c>
      <c r="W785" t="inlineStr">
        <is>
          <t>Fresh water</t>
        </is>
      </c>
      <c r="X785" t="inlineStr">
        <is>
          <t>Lab</t>
        </is>
      </c>
      <c r="Y785"/>
      <c r="Z785" t="inlineStr">
        <is>
          <t>Formulation</t>
        </is>
      </c>
      <c r="AA785"/>
      <c r="AB785" t="n">
        <v>14.0</v>
      </c>
      <c r="AC785"/>
      <c r="AD785"/>
      <c r="AE785"/>
      <c r="AF785"/>
      <c r="AG785" t="inlineStr">
        <is>
          <t>AI mg/L</t>
        </is>
      </c>
      <c r="AH785"/>
      <c r="AI785"/>
      <c r="AJ785"/>
      <c r="AK785"/>
      <c r="AL785"/>
      <c r="AM785"/>
      <c r="AN785"/>
      <c r="AO785"/>
      <c r="AP785"/>
      <c r="AQ785"/>
      <c r="AR785"/>
      <c r="AS785"/>
      <c r="AT785"/>
      <c r="AU785"/>
      <c r="AV785"/>
      <c r="AW785"/>
      <c r="AX785" t="inlineStr">
        <is>
          <t>Mortality</t>
        </is>
      </c>
      <c r="AY785" t="inlineStr">
        <is>
          <t>Mortality</t>
        </is>
      </c>
      <c r="AZ785" t="inlineStr">
        <is>
          <t>LC50</t>
        </is>
      </c>
      <c r="BA785"/>
      <c r="BB785" t="n">
        <v>4.0</v>
      </c>
      <c r="BC785"/>
      <c r="BD785"/>
      <c r="BE785"/>
      <c r="BF785"/>
      <c r="BG785" t="inlineStr">
        <is>
          <t>Day(s)</t>
        </is>
      </c>
      <c r="BH785"/>
      <c r="BI785" t="inlineStr">
        <is>
          <t>DTXSID4024062</t>
        </is>
      </c>
      <c r="BJ785"/>
      <c r="BK785"/>
      <c r="BL785"/>
      <c r="BM785"/>
      <c r="BN785"/>
      <c r="BO785"/>
      <c r="BP785"/>
      <c r="BQ785"/>
      <c r="BR785"/>
      <c r="BS785"/>
      <c r="BT785" t="inlineStr">
        <is>
          <t>--</t>
        </is>
      </c>
      <c r="BU785"/>
      <c r="BV785"/>
      <c r="BW785"/>
      <c r="BX785"/>
      <c r="BY785"/>
      <c r="BZ785"/>
      <c r="CA785"/>
      <c r="CB785"/>
      <c r="CC785"/>
      <c r="CD785"/>
      <c r="CE785"/>
      <c r="CF785"/>
      <c r="CG785"/>
      <c r="CH785"/>
      <c r="CI785"/>
      <c r="CJ785"/>
      <c r="CK785" t="inlineStr">
        <is>
          <t>Mattson,V.R., J.W. Arthur, and C.T. Walbridge</t>
        </is>
      </c>
      <c r="CL785" t="n">
        <v>719.0</v>
      </c>
      <c r="CM785" t="inlineStr">
        <is>
          <t>Acute Toxicity of Selected Organic Compounds to Fathead Minnows</t>
        </is>
      </c>
      <c r="CN785" t="inlineStr">
        <is>
          <t>EPA-600/3-76-097, U.S.EPA, Duluth, MN:12 p.</t>
        </is>
      </c>
      <c r="CO785" t="n">
        <v>1976.0</v>
      </c>
      <c r="CP785" t="inlineStr">
        <is>
          <t>Mattson,V.R., J.W. Arthur, and C.T. Walbridge (1976). Acute Toxicity of Selected Organic Compounds to Fathead Minnows. EPA-600/3-76-097, U.S.EPA, Duluth, MN, 12 p. ECOREF#:719</t>
        </is>
      </c>
    </row>
    <row r="786">
      <c r="A786" t="n">
        <v>95750.0</v>
      </c>
      <c r="B786" t="inlineStr">
        <is>
          <t>3,4-Dichlorotoluene</t>
        </is>
      </c>
      <c r="C786"/>
      <c r="D786" t="inlineStr">
        <is>
          <t>Unmeasured</t>
        </is>
      </c>
      <c r="E786" t="inlineStr">
        <is>
          <t>Not reported</t>
        </is>
      </c>
      <c r="F786"/>
      <c r="G786" t="n">
        <v>97.0</v>
      </c>
      <c r="H786"/>
      <c r="I786"/>
      <c r="J786"/>
      <c r="K786"/>
      <c r="L786" t="inlineStr">
        <is>
          <t>Pimephales promelas</t>
        </is>
      </c>
      <c r="M786" t="inlineStr">
        <is>
          <t>Fathead Minnow</t>
        </is>
      </c>
      <c r="N786"/>
      <c r="O786"/>
      <c r="P786" t="n">
        <v>28.0</v>
      </c>
      <c r="Q786"/>
      <c r="R786"/>
      <c r="S786"/>
      <c r="T786"/>
      <c r="U786" t="inlineStr">
        <is>
          <t>Day(s)</t>
        </is>
      </c>
      <c r="V786" t="inlineStr">
        <is>
          <t>Flow-through</t>
        </is>
      </c>
      <c r="W786" t="inlineStr">
        <is>
          <t>Fresh water</t>
        </is>
      </c>
      <c r="X786" t="inlineStr">
        <is>
          <t>Lab</t>
        </is>
      </c>
      <c r="Y786" t="n">
        <v>6.0</v>
      </c>
      <c r="Z786" t="inlineStr">
        <is>
          <t>Active ingredient</t>
        </is>
      </c>
      <c r="AA786"/>
      <c r="AB786" t="n">
        <v>2.91</v>
      </c>
      <c r="AC786"/>
      <c r="AD786"/>
      <c r="AE786"/>
      <c r="AF786"/>
      <c r="AG786" t="inlineStr">
        <is>
          <t>AI mg/L</t>
        </is>
      </c>
      <c r="AH786"/>
      <c r="AI786"/>
      <c r="AJ786"/>
      <c r="AK786"/>
      <c r="AL786"/>
      <c r="AM786"/>
      <c r="AN786"/>
      <c r="AO786"/>
      <c r="AP786"/>
      <c r="AQ786"/>
      <c r="AR786"/>
      <c r="AS786"/>
      <c r="AT786"/>
      <c r="AU786"/>
      <c r="AV786"/>
      <c r="AW786"/>
      <c r="AX786" t="inlineStr">
        <is>
          <t>Mortality</t>
        </is>
      </c>
      <c r="AY786" t="inlineStr">
        <is>
          <t>Mortality</t>
        </is>
      </c>
      <c r="AZ786" t="inlineStr">
        <is>
          <t>LC50</t>
        </is>
      </c>
      <c r="BA786"/>
      <c r="BB786" t="n">
        <v>4.0</v>
      </c>
      <c r="BC786"/>
      <c r="BD786"/>
      <c r="BE786"/>
      <c r="BF786"/>
      <c r="BG786" t="inlineStr">
        <is>
          <t>Day(s)</t>
        </is>
      </c>
      <c r="BH786"/>
      <c r="BI786" t="inlineStr">
        <is>
          <t>DTXSID2021814</t>
        </is>
      </c>
      <c r="BJ786"/>
      <c r="BK786"/>
      <c r="BL786"/>
      <c r="BM786"/>
      <c r="BN786"/>
      <c r="BO786"/>
      <c r="BP786"/>
      <c r="BQ786"/>
      <c r="BR786"/>
      <c r="BS786"/>
      <c r="BT786" t="inlineStr">
        <is>
          <t>--</t>
        </is>
      </c>
      <c r="BU786"/>
      <c r="BV786"/>
      <c r="BW786"/>
      <c r="BX786"/>
      <c r="BY786"/>
      <c r="BZ786"/>
      <c r="CA786"/>
      <c r="CB786"/>
      <c r="CC786"/>
      <c r="CD786"/>
      <c r="CE786"/>
      <c r="CF786"/>
      <c r="CG786"/>
      <c r="CH786"/>
      <c r="CI786"/>
      <c r="CJ786" t="inlineStr">
        <is>
          <t xml:space="preserve">SOURCE/CULTURED AT THE UW-S TEST FACILITY //MEDIA/LAKE SUPERIOR WATER//   </t>
        </is>
      </c>
      <c r="CK786" t="inlineStr">
        <is>
          <t>Call,D.J., L.T. Brooke, N. Ahmad, and D.D. Vaishnav</t>
        </is>
      </c>
      <c r="CL786" t="n">
        <v>3771.0</v>
      </c>
      <c r="CM786" t="inlineStr">
        <is>
          <t>Aquatic Pollutant Hazard Assessments and Development of a Hazard Prediction Technology by Quantitative Structure-Activity Relationships</t>
        </is>
      </c>
      <c r="CN786" t="inlineStr">
        <is>
          <t>First Q.Rep., U.S.EPA Coop.Agreement No.CR 809234-01-0, Ctr.for Lake Superior Environ.Stud., Univ.of Wisconsin, Superior, WI:52 p.</t>
        </is>
      </c>
      <c r="CO786" t="n">
        <v>1981.0</v>
      </c>
      <c r="CP786" t="inlineStr">
        <is>
          <t>Call,D.J., L.T. Brooke, N. Ahmad, and D.D. Vaishnav (1981). Aquatic Pollutant Hazard Assessments and Development of a Hazard Prediction Technology by Quantitative Structure-Activity Relationships. First Q.Rep., U.S.EPA Coop.Agreement No.CR 809234-01-0, Ctr.for Lake Superior Environ.Stud., Univ.of Wisconsin, Superior, WI, 52 p. ECOREF#:3771</t>
        </is>
      </c>
    </row>
    <row r="787">
      <c r="A787" t="n">
        <v>95750.0</v>
      </c>
      <c r="B787" t="inlineStr">
        <is>
          <t>3,4-Dichlorotoluene</t>
        </is>
      </c>
      <c r="C787"/>
      <c r="D787" t="inlineStr">
        <is>
          <t>Measured</t>
        </is>
      </c>
      <c r="E787" t="inlineStr">
        <is>
          <t>Not coded</t>
        </is>
      </c>
      <c r="F787"/>
      <c r="G787" t="n">
        <v>97.0</v>
      </c>
      <c r="H787"/>
      <c r="I787"/>
      <c r="J787"/>
      <c r="K787"/>
      <c r="L787" t="inlineStr">
        <is>
          <t>Pimephales promelas</t>
        </is>
      </c>
      <c r="M787" t="inlineStr">
        <is>
          <t>Fathead Minnow</t>
        </is>
      </c>
      <c r="N787"/>
      <c r="O787"/>
      <c r="P787" t="n">
        <v>28.0</v>
      </c>
      <c r="Q787"/>
      <c r="R787"/>
      <c r="S787"/>
      <c r="T787"/>
      <c r="U787" t="inlineStr">
        <is>
          <t>Day(s)</t>
        </is>
      </c>
      <c r="V787" t="inlineStr">
        <is>
          <t>Flow-through</t>
        </is>
      </c>
      <c r="W787" t="inlineStr">
        <is>
          <t>Fresh water</t>
        </is>
      </c>
      <c r="X787" t="inlineStr">
        <is>
          <t>Lab</t>
        </is>
      </c>
      <c r="Y787"/>
      <c r="Z787" t="inlineStr">
        <is>
          <t>Active ingredient</t>
        </is>
      </c>
      <c r="AA787"/>
      <c r="AB787" t="n">
        <v>2.91</v>
      </c>
      <c r="AC787"/>
      <c r="AD787" t="n">
        <v>2.79</v>
      </c>
      <c r="AE787"/>
      <c r="AF787" t="n">
        <v>3.04</v>
      </c>
      <c r="AG787" t="inlineStr">
        <is>
          <t>AI mg/L</t>
        </is>
      </c>
      <c r="AH787"/>
      <c r="AI787"/>
      <c r="AJ787"/>
      <c r="AK787"/>
      <c r="AL787"/>
      <c r="AM787"/>
      <c r="AN787"/>
      <c r="AO787"/>
      <c r="AP787"/>
      <c r="AQ787"/>
      <c r="AR787"/>
      <c r="AS787"/>
      <c r="AT787"/>
      <c r="AU787"/>
      <c r="AV787"/>
      <c r="AW787"/>
      <c r="AX787" t="inlineStr">
        <is>
          <t>Mortality</t>
        </is>
      </c>
      <c r="AY787" t="inlineStr">
        <is>
          <t>Mortality</t>
        </is>
      </c>
      <c r="AZ787" t="inlineStr">
        <is>
          <t>LC50</t>
        </is>
      </c>
      <c r="BA787"/>
      <c r="BB787" t="n">
        <v>4.0</v>
      </c>
      <c r="BC787"/>
      <c r="BD787"/>
      <c r="BE787"/>
      <c r="BF787"/>
      <c r="BG787" t="inlineStr">
        <is>
          <t>Day(s)</t>
        </is>
      </c>
      <c r="BH787" t="inlineStr">
        <is>
          <t>Pure</t>
        </is>
      </c>
      <c r="BI787" t="inlineStr">
        <is>
          <t>DTXSID2021814</t>
        </is>
      </c>
      <c r="BJ787"/>
      <c r="BK787"/>
      <c r="BL787"/>
      <c r="BM787"/>
      <c r="BN787"/>
      <c r="BO787"/>
      <c r="BP787"/>
      <c r="BQ787"/>
      <c r="BR787"/>
      <c r="BS787"/>
      <c r="BT787" t="inlineStr">
        <is>
          <t>--</t>
        </is>
      </c>
      <c r="BU787"/>
      <c r="BV787"/>
      <c r="BW787"/>
      <c r="BX787"/>
      <c r="BY787"/>
      <c r="BZ787"/>
      <c r="CA787"/>
      <c r="CB787"/>
      <c r="CC787"/>
      <c r="CD787"/>
      <c r="CE787"/>
      <c r="CF787"/>
      <c r="CG787"/>
      <c r="CH787"/>
      <c r="CI787" t="inlineStr">
        <is>
          <t xml:space="preserve"> Affected fish stopped schooling, became hyperactive, swam NR near the surface with pronounced operculation, and finally lost equNAibrium floating vertically at the water surface until dying. </t>
        </is>
      </c>
      <c r="CJ787" t="inlineStr">
        <is>
          <t xml:space="preserve">   Affected fish stopped schooling, became hyperactive, swam NR near the surface with pronounced operculation, and finally lost equNAibrium floating vertically at the water surface until dying. </t>
        </is>
      </c>
      <c r="CK787" t="inlineStr">
        <is>
          <t>Brooke,L.T., D.J. Call, D.L. Geiger, and C.E. Northcott</t>
        </is>
      </c>
      <c r="CL787" t="n">
        <v>12448.0</v>
      </c>
      <c r="CM787" t="inlineStr">
        <is>
          <t>Acute Toxicities of Organic Chemicals to Fathead Minnows (Pimephales promelas), Vol. 1</t>
        </is>
      </c>
      <c r="CN787" t="inlineStr">
        <is>
          <t>Center for Lake Superior Environmental Studies, University of Wisconsin-Superior, Superior, WI:414 p.</t>
        </is>
      </c>
      <c r="CO787" t="n">
        <v>1984.0</v>
      </c>
      <c r="CP787" t="inlineStr">
        <is>
          <t>Brooke,L.T., D.J. Call, D.L. Geiger, and C.E. Northcott (1984). Acute Toxicities of Organic Chemicals to Fathead Minnows (Pimephales promelas), Vol. 1. Center for Lake Superior Environmental Studies, University of Wisconsin-Superior, Superior, WI, 414 p. ECOREF#:12448</t>
        </is>
      </c>
    </row>
    <row r="788">
      <c r="A788" t="n">
        <v>95761.0</v>
      </c>
      <c r="B788" t="inlineStr">
        <is>
          <t>3,4-Dichlorobenzenamine</t>
        </is>
      </c>
      <c r="C788"/>
      <c r="D788" t="inlineStr">
        <is>
          <t>Unmeasured</t>
        </is>
      </c>
      <c r="E788" t="inlineStr">
        <is>
          <t>Not coded</t>
        </is>
      </c>
      <c r="F788"/>
      <c r="G788"/>
      <c r="H788"/>
      <c r="I788" t="n">
        <v>93.0</v>
      </c>
      <c r="J788"/>
      <c r="K788" t="n">
        <v>99.0</v>
      </c>
      <c r="L788" t="inlineStr">
        <is>
          <t>Pimephales promelas</t>
        </is>
      </c>
      <c r="M788" t="inlineStr">
        <is>
          <t>Fathead Minnow</t>
        </is>
      </c>
      <c r="N788"/>
      <c r="O788"/>
      <c r="P788"/>
      <c r="Q788"/>
      <c r="R788"/>
      <c r="S788"/>
      <c r="T788"/>
      <c r="U788"/>
      <c r="V788" t="inlineStr">
        <is>
          <t>Static</t>
        </is>
      </c>
      <c r="W788" t="inlineStr">
        <is>
          <t>Fresh water</t>
        </is>
      </c>
      <c r="X788" t="inlineStr">
        <is>
          <t>Lab</t>
        </is>
      </c>
      <c r="Y788" t="n">
        <v>7.0</v>
      </c>
      <c r="Z788" t="inlineStr">
        <is>
          <t>Active ingredient</t>
        </is>
      </c>
      <c r="AA788"/>
      <c r="AB788" t="n">
        <v>5.6</v>
      </c>
      <c r="AC788"/>
      <c r="AD788" t="n">
        <v>3.5</v>
      </c>
      <c r="AE788"/>
      <c r="AF788" t="n">
        <v>9.0</v>
      </c>
      <c r="AG788" t="inlineStr">
        <is>
          <t>AI mg/L</t>
        </is>
      </c>
      <c r="AH788"/>
      <c r="AI788"/>
      <c r="AJ788"/>
      <c r="AK788"/>
      <c r="AL788"/>
      <c r="AM788"/>
      <c r="AN788"/>
      <c r="AO788"/>
      <c r="AP788"/>
      <c r="AQ788"/>
      <c r="AR788"/>
      <c r="AS788"/>
      <c r="AT788"/>
      <c r="AU788"/>
      <c r="AV788"/>
      <c r="AW788"/>
      <c r="AX788" t="inlineStr">
        <is>
          <t>Mortality</t>
        </is>
      </c>
      <c r="AY788" t="inlineStr">
        <is>
          <t>Mortality</t>
        </is>
      </c>
      <c r="AZ788" t="inlineStr">
        <is>
          <t>LC50</t>
        </is>
      </c>
      <c r="BA788"/>
      <c r="BB788" t="n">
        <v>4.0</v>
      </c>
      <c r="BC788"/>
      <c r="BD788"/>
      <c r="BE788"/>
      <c r="BF788"/>
      <c r="BG788" t="inlineStr">
        <is>
          <t>Day(s)</t>
        </is>
      </c>
      <c r="BH788" t="inlineStr">
        <is>
          <t>Pure</t>
        </is>
      </c>
      <c r="BI788" t="inlineStr">
        <is>
          <t>DTXSID7021815</t>
        </is>
      </c>
      <c r="BJ788"/>
      <c r="BK788"/>
      <c r="BL788"/>
      <c r="BM788"/>
      <c r="BN788"/>
      <c r="BO788"/>
      <c r="BP788"/>
      <c r="BQ788"/>
      <c r="BR788"/>
      <c r="BS788"/>
      <c r="BT788" t="inlineStr">
        <is>
          <t>--</t>
        </is>
      </c>
      <c r="BU788"/>
      <c r="BV788"/>
      <c r="BW788"/>
      <c r="BX788"/>
      <c r="BY788"/>
      <c r="BZ788"/>
      <c r="CA788"/>
      <c r="CB788"/>
      <c r="CC788"/>
      <c r="CD788"/>
      <c r="CE788"/>
      <c r="CF788"/>
      <c r="CG788"/>
      <c r="CH788"/>
      <c r="CI788" t="inlineStr">
        <is>
          <t xml:space="preserve"> DNUM/7//DOSES/1.8/3.2/5.6/10/18/32 mg/l//TESTID/1//OEF/TOXICITY SYMPTOMS////</t>
        </is>
      </c>
      <c r="CJ788" t="inlineStr">
        <is>
          <t xml:space="preserve">   DNUM/7//DOSES/1.8/3.2/5.6/10/18/32 mg/l//TESTID/1//OEF/TOXICITY SYMPTOMS////</t>
        </is>
      </c>
      <c r="CK788" t="inlineStr">
        <is>
          <t>Monsanto Co.</t>
        </is>
      </c>
      <c r="CL788" t="n">
        <v>104277.0</v>
      </c>
      <c r="CM788" t="inlineStr">
        <is>
          <t>Acute Toxicity of ACD to Fathead Minnows (Pimephales promelas)</t>
        </is>
      </c>
      <c r="CN788" t="inlineStr">
        <is>
          <t>EPA/OTS Doc.#878211017:44 p.</t>
        </is>
      </c>
      <c r="CO788" t="n">
        <v>1983.0</v>
      </c>
      <c r="CP788" t="inlineStr">
        <is>
          <t>Monsanto Co. (1983). Acute Toxicity of ACD to Fathead Minnows (Pimephales promelas). EPA/OTS Doc.#878211017, 44 p. ECOREF#:104277</t>
        </is>
      </c>
    </row>
    <row r="789">
      <c r="A789" t="n">
        <v>95761.0</v>
      </c>
      <c r="B789" t="inlineStr">
        <is>
          <t>3,4-Dichlorobenzenamine</t>
        </is>
      </c>
      <c r="C789"/>
      <c r="D789" t="inlineStr">
        <is>
          <t>Unmeasured</t>
        </is>
      </c>
      <c r="E789" t="inlineStr">
        <is>
          <t>Not coded</t>
        </is>
      </c>
      <c r="F789"/>
      <c r="G789" t="n">
        <v>98.0</v>
      </c>
      <c r="H789"/>
      <c r="I789"/>
      <c r="J789"/>
      <c r="K789"/>
      <c r="L789" t="inlineStr">
        <is>
          <t>Pimephales promelas</t>
        </is>
      </c>
      <c r="M789" t="inlineStr">
        <is>
          <t>Fathead Minnow</t>
        </is>
      </c>
      <c r="N789"/>
      <c r="O789"/>
      <c r="P789"/>
      <c r="Q789"/>
      <c r="R789" t="n">
        <v>28.0</v>
      </c>
      <c r="S789"/>
      <c r="T789" t="n">
        <v>34.0</v>
      </c>
      <c r="U789" t="inlineStr">
        <is>
          <t>Day(s)</t>
        </is>
      </c>
      <c r="V789" t="inlineStr">
        <is>
          <t>Flow-through</t>
        </is>
      </c>
      <c r="W789" t="inlineStr">
        <is>
          <t>Fresh water</t>
        </is>
      </c>
      <c r="X789" t="inlineStr">
        <is>
          <t>Lab</t>
        </is>
      </c>
      <c r="Y789"/>
      <c r="Z789" t="inlineStr">
        <is>
          <t>Active ingredient</t>
        </is>
      </c>
      <c r="AA789"/>
      <c r="AB789" t="n">
        <v>7.7</v>
      </c>
      <c r="AC789"/>
      <c r="AD789" t="n">
        <v>7.03</v>
      </c>
      <c r="AE789"/>
      <c r="AF789" t="n">
        <v>8.43</v>
      </c>
      <c r="AG789" t="inlineStr">
        <is>
          <t>AI mg/L</t>
        </is>
      </c>
      <c r="AH789"/>
      <c r="AI789"/>
      <c r="AJ789"/>
      <c r="AK789"/>
      <c r="AL789"/>
      <c r="AM789"/>
      <c r="AN789"/>
      <c r="AO789"/>
      <c r="AP789"/>
      <c r="AQ789"/>
      <c r="AR789"/>
      <c r="AS789"/>
      <c r="AT789"/>
      <c r="AU789"/>
      <c r="AV789"/>
      <c r="AW789"/>
      <c r="AX789" t="inlineStr">
        <is>
          <t>Mortality</t>
        </is>
      </c>
      <c r="AY789" t="inlineStr">
        <is>
          <t>Mortality</t>
        </is>
      </c>
      <c r="AZ789" t="inlineStr">
        <is>
          <t>LC50</t>
        </is>
      </c>
      <c r="BA789"/>
      <c r="BB789" t="n">
        <v>4.0</v>
      </c>
      <c r="BC789"/>
      <c r="BD789"/>
      <c r="BE789"/>
      <c r="BF789"/>
      <c r="BG789" t="inlineStr">
        <is>
          <t>Day(s)</t>
        </is>
      </c>
      <c r="BH789" t="inlineStr">
        <is>
          <t>Pure</t>
        </is>
      </c>
      <c r="BI789" t="inlineStr">
        <is>
          <t>DTXSID7021815</t>
        </is>
      </c>
      <c r="BJ789" t="inlineStr">
        <is>
          <t>10.1007/BF01606686</t>
        </is>
      </c>
      <c r="BK789"/>
      <c r="BL789"/>
      <c r="BM789"/>
      <c r="BN789"/>
      <c r="BO789"/>
      <c r="BP789"/>
      <c r="BQ789"/>
      <c r="BR789"/>
      <c r="BS789"/>
      <c r="BT789" t="inlineStr">
        <is>
          <t>--</t>
        </is>
      </c>
      <c r="BU789"/>
      <c r="BV789"/>
      <c r="BW789"/>
      <c r="BX789"/>
      <c r="BY789"/>
      <c r="BZ789"/>
      <c r="CA789"/>
      <c r="CB789"/>
      <c r="CC789"/>
      <c r="CD789"/>
      <c r="CE789"/>
      <c r="CF789"/>
      <c r="CG789"/>
      <c r="CH789"/>
      <c r="CI789" t="inlineStr">
        <is>
          <t xml:space="preserve"> DOSES/2.6 to 15.7 mg/L//TESTID/3//</t>
        </is>
      </c>
      <c r="CJ789" t="inlineStr">
        <is>
          <t xml:space="preserve">   DOSES/2.6 to 15.7 mg/L//TESTID/3//</t>
        </is>
      </c>
      <c r="CK789" t="inlineStr">
        <is>
          <t>Call,D.J., S.H. Poirier, M.L. Knuth, S.L. Harting, and C.A. Lindberg</t>
        </is>
      </c>
      <c r="CL789" t="n">
        <v>12122.0</v>
      </c>
      <c r="CM789" t="inlineStr">
        <is>
          <t>Toxicity of 3,4-Dichloroaniline to Fathead Minnows, Pimephales promelas, in Acute and Early Life-Stage Exposures</t>
        </is>
      </c>
      <c r="CN789" t="inlineStr">
        <is>
          <t>Bull. Environ. Contam. Toxicol.38(2): 352-358</t>
        </is>
      </c>
      <c r="CO789" t="n">
        <v>1987.0</v>
      </c>
      <c r="CP789" t="inlineStr">
        <is>
          <t>Call,D.J., S.H. Poirier, M.L. Knuth, S.L. Harting, and C.A. Lindberg (1987). Toxicity of 3,4-Dichloroaniline to Fathead Minnows, Pimephales promelas, in Acute and Early Life-Stage Exposures. Bull. Environ. Contam. Toxicol., 38, (2), 352-358. doi:10.1007/BF01606686. ECOREF#:12122</t>
        </is>
      </c>
    </row>
    <row r="790">
      <c r="A790" t="n">
        <v>95761.0</v>
      </c>
      <c r="B790" t="inlineStr">
        <is>
          <t>3,4-Dichlorobenzenamine</t>
        </is>
      </c>
      <c r="C790"/>
      <c r="D790" t="inlineStr">
        <is>
          <t>Unmeasured</t>
        </is>
      </c>
      <c r="E790" t="inlineStr">
        <is>
          <t>Not coded</t>
        </is>
      </c>
      <c r="F790"/>
      <c r="G790" t="n">
        <v>98.0</v>
      </c>
      <c r="H790"/>
      <c r="I790"/>
      <c r="J790"/>
      <c r="K790"/>
      <c r="L790" t="inlineStr">
        <is>
          <t>Pimephales promelas</t>
        </is>
      </c>
      <c r="M790" t="inlineStr">
        <is>
          <t>Fathead Minnow</t>
        </is>
      </c>
      <c r="N790"/>
      <c r="O790"/>
      <c r="P790"/>
      <c r="Q790"/>
      <c r="R790" t="n">
        <v>28.0</v>
      </c>
      <c r="S790"/>
      <c r="T790" t="n">
        <v>34.0</v>
      </c>
      <c r="U790" t="inlineStr">
        <is>
          <t>Day(s)</t>
        </is>
      </c>
      <c r="V790" t="inlineStr">
        <is>
          <t>Flow-through</t>
        </is>
      </c>
      <c r="W790" t="inlineStr">
        <is>
          <t>Fresh water</t>
        </is>
      </c>
      <c r="X790" t="inlineStr">
        <is>
          <t>Lab</t>
        </is>
      </c>
      <c r="Y790"/>
      <c r="Z790" t="inlineStr">
        <is>
          <t>Active ingredient</t>
        </is>
      </c>
      <c r="AA790"/>
      <c r="AB790" t="n">
        <v>6.99</v>
      </c>
      <c r="AC790"/>
      <c r="AD790" t="n">
        <v>6.55</v>
      </c>
      <c r="AE790"/>
      <c r="AF790" t="n">
        <v>7.47</v>
      </c>
      <c r="AG790" t="inlineStr">
        <is>
          <t>AI mg/L</t>
        </is>
      </c>
      <c r="AH790"/>
      <c r="AI790"/>
      <c r="AJ790"/>
      <c r="AK790"/>
      <c r="AL790"/>
      <c r="AM790"/>
      <c r="AN790"/>
      <c r="AO790"/>
      <c r="AP790"/>
      <c r="AQ790"/>
      <c r="AR790"/>
      <c r="AS790"/>
      <c r="AT790"/>
      <c r="AU790"/>
      <c r="AV790"/>
      <c r="AW790"/>
      <c r="AX790" t="inlineStr">
        <is>
          <t>Mortality</t>
        </is>
      </c>
      <c r="AY790" t="inlineStr">
        <is>
          <t>Mortality</t>
        </is>
      </c>
      <c r="AZ790" t="inlineStr">
        <is>
          <t>LC50</t>
        </is>
      </c>
      <c r="BA790"/>
      <c r="BB790" t="n">
        <v>4.0</v>
      </c>
      <c r="BC790"/>
      <c r="BD790"/>
      <c r="BE790"/>
      <c r="BF790"/>
      <c r="BG790" t="inlineStr">
        <is>
          <t>Day(s)</t>
        </is>
      </c>
      <c r="BH790" t="inlineStr">
        <is>
          <t>Pure</t>
        </is>
      </c>
      <c r="BI790" t="inlineStr">
        <is>
          <t>DTXSID7021815</t>
        </is>
      </c>
      <c r="BJ790" t="inlineStr">
        <is>
          <t>10.1007/BF01606686</t>
        </is>
      </c>
      <c r="BK790"/>
      <c r="BL790"/>
      <c r="BM790"/>
      <c r="BN790"/>
      <c r="BO790"/>
      <c r="BP790"/>
      <c r="BQ790"/>
      <c r="BR790"/>
      <c r="BS790"/>
      <c r="BT790" t="inlineStr">
        <is>
          <t>--</t>
        </is>
      </c>
      <c r="BU790"/>
      <c r="BV790"/>
      <c r="BW790"/>
      <c r="BX790"/>
      <c r="BY790"/>
      <c r="BZ790"/>
      <c r="CA790"/>
      <c r="CB790"/>
      <c r="CC790"/>
      <c r="CD790"/>
      <c r="CE790"/>
      <c r="CF790"/>
      <c r="CG790"/>
      <c r="CH790"/>
      <c r="CI790" t="inlineStr">
        <is>
          <t xml:space="preserve"> DOSES/2.6 to 15.7 mg/L//TESTID/1//</t>
        </is>
      </c>
      <c r="CJ790" t="inlineStr">
        <is>
          <t xml:space="preserve">   DOSES/2.6 to 15.7 mg/L//TESTID/1//</t>
        </is>
      </c>
      <c r="CK790" t="inlineStr">
        <is>
          <t>Call,D.J., S.H. Poirier, M.L. Knuth, S.L. Harting, and C.A. Lindberg</t>
        </is>
      </c>
      <c r="CL790" t="n">
        <v>12122.0</v>
      </c>
      <c r="CM790" t="inlineStr">
        <is>
          <t>Toxicity of 3,4-Dichloroaniline to Fathead Minnows, Pimephales promelas, in Acute and Early Life-Stage Exposures</t>
        </is>
      </c>
      <c r="CN790" t="inlineStr">
        <is>
          <t>Bull. Environ. Contam. Toxicol.38(2): 352-358</t>
        </is>
      </c>
      <c r="CO790" t="n">
        <v>1987.0</v>
      </c>
      <c r="CP790" t="inlineStr">
        <is>
          <t>Call,D.J., S.H. Poirier, M.L. Knuth, S.L. Harting, and C.A. Lindberg (1987). Toxicity of 3,4-Dichloroaniline to Fathead Minnows, Pimephales promelas, in Acute and Early Life-Stage Exposures. Bull. Environ. Contam. Toxicol., 38, (2), 352-358. doi:10.1007/BF01606686. ECOREF#:12122</t>
        </is>
      </c>
    </row>
    <row r="791">
      <c r="A791" t="n">
        <v>95761.0</v>
      </c>
      <c r="B791" t="inlineStr">
        <is>
          <t>3,4-Dichlorobenzenamine</t>
        </is>
      </c>
      <c r="C791"/>
      <c r="D791" t="inlineStr">
        <is>
          <t>Measured</t>
        </is>
      </c>
      <c r="E791" t="inlineStr">
        <is>
          <t>Not coded</t>
        </is>
      </c>
      <c r="F791" t="inlineStr">
        <is>
          <t>&gt;=</t>
        </is>
      </c>
      <c r="G791" t="n">
        <v>95.0</v>
      </c>
      <c r="H791"/>
      <c r="I791"/>
      <c r="J791"/>
      <c r="K791"/>
      <c r="L791" t="inlineStr">
        <is>
          <t>Pimephales promelas</t>
        </is>
      </c>
      <c r="M791" t="inlineStr">
        <is>
          <t>Fathead Minnow</t>
        </is>
      </c>
      <c r="N791" t="inlineStr">
        <is>
          <t>Juvenile</t>
        </is>
      </c>
      <c r="O791"/>
      <c r="P791"/>
      <c r="Q791"/>
      <c r="R791" t="n">
        <v>26.0</v>
      </c>
      <c r="S791"/>
      <c r="T791" t="n">
        <v>34.0</v>
      </c>
      <c r="U791" t="inlineStr">
        <is>
          <t>Day(s)</t>
        </is>
      </c>
      <c r="V791" t="inlineStr">
        <is>
          <t>Flow-through</t>
        </is>
      </c>
      <c r="W791" t="inlineStr">
        <is>
          <t>Fresh water</t>
        </is>
      </c>
      <c r="X791" t="inlineStr">
        <is>
          <t>Lab</t>
        </is>
      </c>
      <c r="Y791"/>
      <c r="Z791" t="inlineStr">
        <is>
          <t>Active ingredient</t>
        </is>
      </c>
      <c r="AA791"/>
      <c r="AB791" t="n">
        <v>7.55</v>
      </c>
      <c r="AC791"/>
      <c r="AD791"/>
      <c r="AE791"/>
      <c r="AF791"/>
      <c r="AG791" t="inlineStr">
        <is>
          <t>AI mg/L</t>
        </is>
      </c>
      <c r="AH791"/>
      <c r="AI791"/>
      <c r="AJ791"/>
      <c r="AK791"/>
      <c r="AL791"/>
      <c r="AM791"/>
      <c r="AN791"/>
      <c r="AO791"/>
      <c r="AP791"/>
      <c r="AQ791"/>
      <c r="AR791"/>
      <c r="AS791"/>
      <c r="AT791"/>
      <c r="AU791"/>
      <c r="AV791"/>
      <c r="AW791"/>
      <c r="AX791" t="inlineStr">
        <is>
          <t>Mortality</t>
        </is>
      </c>
      <c r="AY791" t="inlineStr">
        <is>
          <t>Mortality</t>
        </is>
      </c>
      <c r="AZ791" t="inlineStr">
        <is>
          <t>LC50</t>
        </is>
      </c>
      <c r="BA791"/>
      <c r="BB791" t="n">
        <v>4.0</v>
      </c>
      <c r="BC791"/>
      <c r="BD791"/>
      <c r="BE791"/>
      <c r="BF791"/>
      <c r="BG791" t="inlineStr">
        <is>
          <t>Day(s)</t>
        </is>
      </c>
      <c r="BH791" t="inlineStr">
        <is>
          <t>Pure</t>
        </is>
      </c>
      <c r="BI791" t="inlineStr">
        <is>
          <t>DTXSID7021815</t>
        </is>
      </c>
      <c r="BJ791" t="inlineStr">
        <is>
          <t>10.1002/etc.5620140920</t>
        </is>
      </c>
      <c r="BK791"/>
      <c r="BL791"/>
      <c r="BM791"/>
      <c r="BN791"/>
      <c r="BO791"/>
      <c r="BP791"/>
      <c r="BQ791"/>
      <c r="BR791"/>
      <c r="BS791"/>
      <c r="BT791" t="inlineStr">
        <is>
          <t>--</t>
        </is>
      </c>
      <c r="BU791"/>
      <c r="BV791"/>
      <c r="BW791"/>
      <c r="BX791"/>
      <c r="BY791"/>
      <c r="BZ791"/>
      <c r="CA791"/>
      <c r="CB791"/>
      <c r="CC791"/>
      <c r="CD791"/>
      <c r="CE791"/>
      <c r="CF791"/>
      <c r="CG791"/>
      <c r="CH791"/>
      <c r="CI791"/>
      <c r="CJ791"/>
      <c r="CK791" t="inlineStr">
        <is>
          <t>Broderius,S.J., M.D. Kahl, and M.D. Hoglund</t>
        </is>
      </c>
      <c r="CL791" t="n">
        <v>15031.0</v>
      </c>
      <c r="CM791" t="inlineStr">
        <is>
          <t>Use of Joint Toxic Response to Define the Primary Mode of Toxic Action for Diverse Industrial Organic Chemicals</t>
        </is>
      </c>
      <c r="CN791" t="inlineStr">
        <is>
          <t>Environ. Toxicol. Chem.14(9): 1591-1605</t>
        </is>
      </c>
      <c r="CO791" t="n">
        <v>1995.0</v>
      </c>
      <c r="CP791" t="inlineStr">
        <is>
          <t>Broderius,S.J., M.D. Kahl, and M.D. Hoglund (1995). Use of Joint Toxic Response to Define the Primary Mode of Toxic Action for Diverse Industrial Organic Chemicals. Environ. Toxicol. Chem., 14, (9), 1591-1605. doi:10.1002/etc.5620140920. ECOREF#:15031</t>
        </is>
      </c>
    </row>
    <row r="792">
      <c r="A792" t="n">
        <v>95761.0</v>
      </c>
      <c r="B792" t="inlineStr">
        <is>
          <t>3,4-Dichlorobenzenamine</t>
        </is>
      </c>
      <c r="C792"/>
      <c r="D792" t="inlineStr">
        <is>
          <t>Measured</t>
        </is>
      </c>
      <c r="E792" t="inlineStr">
        <is>
          <t>Not coded</t>
        </is>
      </c>
      <c r="F792"/>
      <c r="G792" t="n">
        <v>98.0</v>
      </c>
      <c r="H792"/>
      <c r="I792"/>
      <c r="J792"/>
      <c r="K792"/>
      <c r="L792" t="inlineStr">
        <is>
          <t>Pimephales promelas</t>
        </is>
      </c>
      <c r="M792" t="inlineStr">
        <is>
          <t>Fathead Minnow</t>
        </is>
      </c>
      <c r="N792"/>
      <c r="O792"/>
      <c r="P792" t="n">
        <v>30.0</v>
      </c>
      <c r="Q792"/>
      <c r="R792"/>
      <c r="S792"/>
      <c r="T792"/>
      <c r="U792" t="inlineStr">
        <is>
          <t>Day(s)</t>
        </is>
      </c>
      <c r="V792" t="inlineStr">
        <is>
          <t>Flow-through</t>
        </is>
      </c>
      <c r="W792" t="inlineStr">
        <is>
          <t>Fresh water</t>
        </is>
      </c>
      <c r="X792" t="inlineStr">
        <is>
          <t>Lab</t>
        </is>
      </c>
      <c r="Y792"/>
      <c r="Z792" t="inlineStr">
        <is>
          <t>Active ingredient</t>
        </is>
      </c>
      <c r="AA792"/>
      <c r="AB792" t="n">
        <v>7.7</v>
      </c>
      <c r="AC792"/>
      <c r="AD792" t="n">
        <v>7.03</v>
      </c>
      <c r="AE792"/>
      <c r="AF792" t="n">
        <v>8.43</v>
      </c>
      <c r="AG792" t="inlineStr">
        <is>
          <t>AI mg/L</t>
        </is>
      </c>
      <c r="AH792"/>
      <c r="AI792"/>
      <c r="AJ792"/>
      <c r="AK792"/>
      <c r="AL792"/>
      <c r="AM792"/>
      <c r="AN792"/>
      <c r="AO792"/>
      <c r="AP792"/>
      <c r="AQ792"/>
      <c r="AR792"/>
      <c r="AS792"/>
      <c r="AT792"/>
      <c r="AU792"/>
      <c r="AV792"/>
      <c r="AW792"/>
      <c r="AX792" t="inlineStr">
        <is>
          <t>Mortality</t>
        </is>
      </c>
      <c r="AY792" t="inlineStr">
        <is>
          <t>Mortality</t>
        </is>
      </c>
      <c r="AZ792" t="inlineStr">
        <is>
          <t>LC50</t>
        </is>
      </c>
      <c r="BA792"/>
      <c r="BB792" t="n">
        <v>4.0</v>
      </c>
      <c r="BC792"/>
      <c r="BD792"/>
      <c r="BE792"/>
      <c r="BF792"/>
      <c r="BG792" t="inlineStr">
        <is>
          <t>Day(s)</t>
        </is>
      </c>
      <c r="BH792" t="inlineStr">
        <is>
          <t>Pure</t>
        </is>
      </c>
      <c r="BI792" t="inlineStr">
        <is>
          <t>DTXSID7021815</t>
        </is>
      </c>
      <c r="BJ792"/>
      <c r="BK792"/>
      <c r="BL792"/>
      <c r="BM792"/>
      <c r="BN792"/>
      <c r="BO792"/>
      <c r="BP792"/>
      <c r="BQ792"/>
      <c r="BR792"/>
      <c r="BS792"/>
      <c r="BT792" t="inlineStr">
        <is>
          <t>--</t>
        </is>
      </c>
      <c r="BU792"/>
      <c r="BV792"/>
      <c r="BW792"/>
      <c r="BX792"/>
      <c r="BY792"/>
      <c r="BZ792"/>
      <c r="CA792"/>
      <c r="CB792"/>
      <c r="CC792"/>
      <c r="CD792"/>
      <c r="CE792"/>
      <c r="CF792"/>
      <c r="CG792"/>
      <c r="CH792"/>
      <c r="CI792" t="inlineStr">
        <is>
          <t xml:space="preserve"> Affected fish lost schooling behavior, were hypoactive and swam near the tank bottom, were overreactive to external stimuli NAd had convulsions.  They also lost equilibrium prior to death. </t>
        </is>
      </c>
      <c r="CJ792" t="inlineStr">
        <is>
          <t xml:space="preserve">   Affected fish lost schooling behavior, were hypoactive and swam near the tank bottom, were overreactive to external stimuli NAd had convulsions.  They also lost equilibrium prior to death. </t>
        </is>
      </c>
      <c r="CK792" t="inlineStr">
        <is>
          <t>Geiger,D.L., D.J. Call, and L.T. Brooke</t>
        </is>
      </c>
      <c r="CL792" t="n">
        <v>12859.0</v>
      </c>
      <c r="CM792" t="inlineStr">
        <is>
          <t>Acute Toxicities of Organic Chemicals to Fathead Minnows (Pimephales promelas) Volume IV</t>
        </is>
      </c>
      <c r="CN792" t="inlineStr">
        <is>
          <t>Center for Lake Superior Environmental Studies, University of Wisconsin, Superior, WI4:355 p.</t>
        </is>
      </c>
      <c r="CO792" t="n">
        <v>1988.0</v>
      </c>
      <c r="CP792" t="inlineStr">
        <is>
          <t>Geiger,D.L., D.J. Call, and L.T. Brooke (1988). Acute Toxicities of Organic Chemicals to Fathead Minnows (Pimephales promelas) Volume IV. Center for Lake Superior Environmental Studies, University of Wisconsin, Superior, WI, 4, 355 p. ECOREF#:12859</t>
        </is>
      </c>
    </row>
    <row r="793">
      <c r="A793" t="n">
        <v>95761.0</v>
      </c>
      <c r="B793" t="inlineStr">
        <is>
          <t>3,4-Dichlorobenzenamine</t>
        </is>
      </c>
      <c r="C793"/>
      <c r="D793" t="inlineStr">
        <is>
          <t>Measured</t>
        </is>
      </c>
      <c r="E793" t="inlineStr">
        <is>
          <t>Not coded</t>
        </is>
      </c>
      <c r="F793"/>
      <c r="G793" t="n">
        <v>98.0</v>
      </c>
      <c r="H793"/>
      <c r="I793"/>
      <c r="J793"/>
      <c r="K793"/>
      <c r="L793" t="inlineStr">
        <is>
          <t>Pimephales promelas</t>
        </is>
      </c>
      <c r="M793" t="inlineStr">
        <is>
          <t>Fathead Minnow</t>
        </is>
      </c>
      <c r="N793"/>
      <c r="O793"/>
      <c r="P793" t="n">
        <v>28.0</v>
      </c>
      <c r="Q793"/>
      <c r="R793"/>
      <c r="S793"/>
      <c r="T793"/>
      <c r="U793" t="inlineStr">
        <is>
          <t>Day(s)</t>
        </is>
      </c>
      <c r="V793" t="inlineStr">
        <is>
          <t>Flow-through</t>
        </is>
      </c>
      <c r="W793" t="inlineStr">
        <is>
          <t>Fresh water</t>
        </is>
      </c>
      <c r="X793" t="inlineStr">
        <is>
          <t>Lab</t>
        </is>
      </c>
      <c r="Y793"/>
      <c r="Z793" t="inlineStr">
        <is>
          <t>Active ingredient</t>
        </is>
      </c>
      <c r="AA793"/>
      <c r="AB793" t="n">
        <v>7.0</v>
      </c>
      <c r="AC793"/>
      <c r="AD793" t="n">
        <v>6.6</v>
      </c>
      <c r="AE793"/>
      <c r="AF793" t="n">
        <v>7.5</v>
      </c>
      <c r="AG793" t="inlineStr">
        <is>
          <t>AI mg/L</t>
        </is>
      </c>
      <c r="AH793"/>
      <c r="AI793"/>
      <c r="AJ793"/>
      <c r="AK793"/>
      <c r="AL793"/>
      <c r="AM793"/>
      <c r="AN793"/>
      <c r="AO793"/>
      <c r="AP793"/>
      <c r="AQ793"/>
      <c r="AR793"/>
      <c r="AS793"/>
      <c r="AT793"/>
      <c r="AU793"/>
      <c r="AV793"/>
      <c r="AW793"/>
      <c r="AX793" t="inlineStr">
        <is>
          <t>Mortality</t>
        </is>
      </c>
      <c r="AY793" t="inlineStr">
        <is>
          <t>Mortality</t>
        </is>
      </c>
      <c r="AZ793" t="inlineStr">
        <is>
          <t>LC50</t>
        </is>
      </c>
      <c r="BA793"/>
      <c r="BB793" t="n">
        <v>4.0</v>
      </c>
      <c r="BC793"/>
      <c r="BD793"/>
      <c r="BE793"/>
      <c r="BF793"/>
      <c r="BG793" t="inlineStr">
        <is>
          <t>Day(s)</t>
        </is>
      </c>
      <c r="BH793" t="inlineStr">
        <is>
          <t>Pure</t>
        </is>
      </c>
      <c r="BI793" t="inlineStr">
        <is>
          <t>DTXSID7021815</t>
        </is>
      </c>
      <c r="BJ793"/>
      <c r="BK793"/>
      <c r="BL793"/>
      <c r="BM793"/>
      <c r="BN793"/>
      <c r="BO793"/>
      <c r="BP793"/>
      <c r="BQ793"/>
      <c r="BR793"/>
      <c r="BS793"/>
      <c r="BT793" t="inlineStr">
        <is>
          <t>--</t>
        </is>
      </c>
      <c r="BU793"/>
      <c r="BV793"/>
      <c r="BW793"/>
      <c r="BX793"/>
      <c r="BY793"/>
      <c r="BZ793"/>
      <c r="CA793"/>
      <c r="CB793"/>
      <c r="CC793"/>
      <c r="CD793"/>
      <c r="CE793"/>
      <c r="CF793"/>
      <c r="CG793"/>
      <c r="CH793"/>
      <c r="CI793" t="inlineStr">
        <is>
          <t xml:space="preserve"> Affected fish became hypoactive and lost equilibrium priorNR to death. NA </t>
        </is>
      </c>
      <c r="CJ793" t="inlineStr">
        <is>
          <t xml:space="preserve">   Affected fish became hypoactive and lost equilibrium priorNR to death. NA </t>
        </is>
      </c>
      <c r="CK793" t="inlineStr">
        <is>
          <t>Brooke,L.T., D.J. Call, D.L. Geiger, and C.E. Northcott</t>
        </is>
      </c>
      <c r="CL793" t="n">
        <v>12448.0</v>
      </c>
      <c r="CM793" t="inlineStr">
        <is>
          <t>Acute Toxicities of Organic Chemicals to Fathead Minnows (Pimephales promelas), Vol. 1</t>
        </is>
      </c>
      <c r="CN793" t="inlineStr">
        <is>
          <t>Center for Lake Superior Environmental Studies, University of Wisconsin-Superior, Superior, WI:414 p.</t>
        </is>
      </c>
      <c r="CO793" t="n">
        <v>1984.0</v>
      </c>
      <c r="CP793" t="inlineStr">
        <is>
          <t>Brooke,L.T., D.J. Call, D.L. Geiger, and C.E. Northcott (1984). Acute Toxicities of Organic Chemicals to Fathead Minnows (Pimephales promelas), Vol. 1. Center for Lake Superior Environmental Studies, University of Wisconsin-Superior, Superior, WI, 414 p. ECOREF#:12448</t>
        </is>
      </c>
    </row>
    <row r="794">
      <c r="A794" t="n">
        <v>95761.0</v>
      </c>
      <c r="B794" t="inlineStr">
        <is>
          <t>3,4-Dichlorobenzenamine</t>
        </is>
      </c>
      <c r="C794"/>
      <c r="D794" t="inlineStr">
        <is>
          <t>Unmeasured</t>
        </is>
      </c>
      <c r="E794" t="inlineStr">
        <is>
          <t>Organization for Economic Cooperation and Development</t>
        </is>
      </c>
      <c r="F794"/>
      <c r="G794"/>
      <c r="H794"/>
      <c r="I794"/>
      <c r="J794"/>
      <c r="K794"/>
      <c r="L794" t="inlineStr">
        <is>
          <t>Pimephales promelas</t>
        </is>
      </c>
      <c r="M794" t="inlineStr">
        <is>
          <t>Fathead Minnow</t>
        </is>
      </c>
      <c r="N794" t="inlineStr">
        <is>
          <t>Embryo</t>
        </is>
      </c>
      <c r="O794" t="inlineStr">
        <is>
          <t>&lt;</t>
        </is>
      </c>
      <c r="P794" t="n">
        <v>32.0</v>
      </c>
      <c r="Q794"/>
      <c r="R794"/>
      <c r="S794"/>
      <c r="T794"/>
      <c r="U794" t="inlineStr">
        <is>
          <t>Cell stage</t>
        </is>
      </c>
      <c r="V794" t="inlineStr">
        <is>
          <t>Renewal</t>
        </is>
      </c>
      <c r="W794" t="inlineStr">
        <is>
          <t>Fresh water</t>
        </is>
      </c>
      <c r="X794" t="inlineStr">
        <is>
          <t>Lab</t>
        </is>
      </c>
      <c r="Y794"/>
      <c r="Z794" t="inlineStr">
        <is>
          <t>Formulation</t>
        </is>
      </c>
      <c r="AA794"/>
      <c r="AB794" t="n">
        <v>6.054</v>
      </c>
      <c r="AC794"/>
      <c r="AD794"/>
      <c r="AE794"/>
      <c r="AF794"/>
      <c r="AG794" t="inlineStr">
        <is>
          <t>AI mg/L</t>
        </is>
      </c>
      <c r="AH794"/>
      <c r="AI794"/>
      <c r="AJ794"/>
      <c r="AK794"/>
      <c r="AL794"/>
      <c r="AM794"/>
      <c r="AN794"/>
      <c r="AO794"/>
      <c r="AP794"/>
      <c r="AQ794"/>
      <c r="AR794"/>
      <c r="AS794"/>
      <c r="AT794"/>
      <c r="AU794"/>
      <c r="AV794"/>
      <c r="AW794"/>
      <c r="AX794" t="inlineStr">
        <is>
          <t>Mortality</t>
        </is>
      </c>
      <c r="AY794" t="inlineStr">
        <is>
          <t>Mortality</t>
        </is>
      </c>
      <c r="AZ794" t="inlineStr">
        <is>
          <t>LC50</t>
        </is>
      </c>
      <c r="BA794"/>
      <c r="BB794" t="n">
        <v>4.0</v>
      </c>
      <c r="BC794"/>
      <c r="BD794"/>
      <c r="BE794"/>
      <c r="BF794"/>
      <c r="BG794" t="inlineStr">
        <is>
          <t>Day(s)</t>
        </is>
      </c>
      <c r="BH794"/>
      <c r="BI794" t="inlineStr">
        <is>
          <t>DTXSID7021815</t>
        </is>
      </c>
      <c r="BJ794" t="inlineStr">
        <is>
          <t>10.1002/etc.5455</t>
        </is>
      </c>
      <c r="BK794"/>
      <c r="BL794" t="inlineStr">
        <is>
          <t>Acute</t>
        </is>
      </c>
      <c r="BM794" t="inlineStr">
        <is>
          <t>EM</t>
        </is>
      </c>
      <c r="BN794"/>
      <c r="BO794"/>
      <c r="BP794"/>
      <c r="BQ794"/>
      <c r="BR794"/>
      <c r="BS794"/>
      <c r="BT794" t="inlineStr">
        <is>
          <t>--</t>
        </is>
      </c>
      <c r="BU794"/>
      <c r="BV794"/>
      <c r="BW794"/>
      <c r="BX794"/>
      <c r="BY794"/>
      <c r="BZ794"/>
      <c r="CA794"/>
      <c r="CB794"/>
      <c r="CC794"/>
      <c r="CD794"/>
      <c r="CE794"/>
      <c r="CF794"/>
      <c r="CG794"/>
      <c r="CH794"/>
      <c r="CI794"/>
      <c r="CJ794" t="inlineStr">
        <is>
          <t xml:space="preserve">SOURCE/SPAWNING BROOD STOCK FROM COVE ENVIRONMENTAL'S AQUATIC TOXICITY LABORATORY (STILLWATER, OK)//AP FREQ/80 PERCENT OF EXISTING VOLUME REPLACED//TMETH/JEFFRIES, M. K. S., STULTS, A. E., SMITH, A. W., RAWLINGS, J. M., BELANGER, S. E., AND ORIS, J. T. (2014). ALTERNATIVE METHODS FOR TOXICITY ASSESSMENTS IN FISH: COMPARISON OF THE FISH EMBRYO TOXICITY AND THE LARVAL GROWTH AND SURVIVAL TESTS IN ZEBRAFISH AND FATHEAD MINNOWS. ENVIRONMENTAL TOXICOLOGY AND CHEMISTRY, 33(11), 2584-2594. AND ORGANISATION FOR ECONOMIC CO-OPERATION AND DEVELOPMENT. (2013). TEST NO. 236: FISH EMBRYO ACUTE TOXICITY (FET) TEST. OECD GUIDELINES FOR THE TESTING OF CHEMICALS.//MEDIA/USEPA SYNTHETIC HARD WATER//   </t>
        </is>
      </c>
      <c r="CK794" t="inlineStr">
        <is>
          <t>Scott,J., R. Grewe, and M. Minghetti</t>
        </is>
      </c>
      <c r="CL794" t="n">
        <v>191977.0</v>
      </c>
      <c r="CM794" t="inlineStr">
        <is>
          <t>Fish Embryo Acute Toxicity Testing and the RTgill-W1 Cell Line as in Vitro Models for Whole-Effluent Toxicity (WET) Testing: An in Vitro/in Vivo Comparison of Chemicals Relevant for WET Testing</t>
        </is>
      </c>
      <c r="CN794" t="inlineStr">
        <is>
          <t>Environ. Toxicol. Chem.41(11): 2721-2731</t>
        </is>
      </c>
      <c r="CO794" t="n">
        <v>2022.0</v>
      </c>
      <c r="CP794" t="inlineStr">
        <is>
          <t>Scott,J., R. Grewe, and M. Minghetti (2022). Fish Embryo Acute Toxicity Testing and the RTgill-W1 Cell Line as in Vitro Models for Whole-Effluent Toxicity (WET) Testing: An in Vitro/in Vivo Comparison of Chemicals Relevant for WET Testing. Environ. Toxicol. Chem., 41, (11), 2721-2731. doi:10.1002/etc.5455. ECOREF#:191977</t>
        </is>
      </c>
    </row>
    <row r="795">
      <c r="A795" t="n">
        <v>95761.0</v>
      </c>
      <c r="B795" t="inlineStr">
        <is>
          <t>3,4-Dichlorobenzenamine</t>
        </is>
      </c>
      <c r="C795"/>
      <c r="D795" t="inlineStr">
        <is>
          <t>Measured</t>
        </is>
      </c>
      <c r="E795" t="inlineStr">
        <is>
          <t>Not coded</t>
        </is>
      </c>
      <c r="F795" t="inlineStr">
        <is>
          <t>&gt;=</t>
        </is>
      </c>
      <c r="G795" t="n">
        <v>95.0</v>
      </c>
      <c r="H795"/>
      <c r="I795"/>
      <c r="J795"/>
      <c r="K795"/>
      <c r="L795" t="inlineStr">
        <is>
          <t>Pimephales promelas</t>
        </is>
      </c>
      <c r="M795" t="inlineStr">
        <is>
          <t>Fathead Minnow</t>
        </is>
      </c>
      <c r="N795" t="inlineStr">
        <is>
          <t>Juvenile</t>
        </is>
      </c>
      <c r="O795"/>
      <c r="P795"/>
      <c r="Q795"/>
      <c r="R795" t="n">
        <v>26.0</v>
      </c>
      <c r="S795"/>
      <c r="T795" t="n">
        <v>34.0</v>
      </c>
      <c r="U795" t="inlineStr">
        <is>
          <t>Day(s)</t>
        </is>
      </c>
      <c r="V795" t="inlineStr">
        <is>
          <t>Flow-through</t>
        </is>
      </c>
      <c r="W795" t="inlineStr">
        <is>
          <t>Fresh water</t>
        </is>
      </c>
      <c r="X795" t="inlineStr">
        <is>
          <t>Lab</t>
        </is>
      </c>
      <c r="Y795"/>
      <c r="Z795" t="inlineStr">
        <is>
          <t>Active ingredient</t>
        </is>
      </c>
      <c r="AA795"/>
      <c r="AB795" t="n">
        <v>9.96</v>
      </c>
      <c r="AC795"/>
      <c r="AD795"/>
      <c r="AE795"/>
      <c r="AF795"/>
      <c r="AG795" t="inlineStr">
        <is>
          <t>AI mg/L</t>
        </is>
      </c>
      <c r="AH795"/>
      <c r="AI795"/>
      <c r="AJ795"/>
      <c r="AK795"/>
      <c r="AL795"/>
      <c r="AM795"/>
      <c r="AN795"/>
      <c r="AO795"/>
      <c r="AP795"/>
      <c r="AQ795"/>
      <c r="AR795"/>
      <c r="AS795"/>
      <c r="AT795"/>
      <c r="AU795"/>
      <c r="AV795"/>
      <c r="AW795"/>
      <c r="AX795" t="inlineStr">
        <is>
          <t>Mortality</t>
        </is>
      </c>
      <c r="AY795" t="inlineStr">
        <is>
          <t>Mortality</t>
        </is>
      </c>
      <c r="AZ795" t="inlineStr">
        <is>
          <t>LC50</t>
        </is>
      </c>
      <c r="BA795"/>
      <c r="BB795" t="n">
        <v>4.0</v>
      </c>
      <c r="BC795"/>
      <c r="BD795"/>
      <c r="BE795"/>
      <c r="BF795"/>
      <c r="BG795" t="inlineStr">
        <is>
          <t>Day(s)</t>
        </is>
      </c>
      <c r="BH795" t="inlineStr">
        <is>
          <t>Pure</t>
        </is>
      </c>
      <c r="BI795" t="inlineStr">
        <is>
          <t>DTXSID7021815</t>
        </is>
      </c>
      <c r="BJ795" t="inlineStr">
        <is>
          <t>10.1002/etc.5620140920</t>
        </is>
      </c>
      <c r="BK795"/>
      <c r="BL795"/>
      <c r="BM795"/>
      <c r="BN795"/>
      <c r="BO795"/>
      <c r="BP795"/>
      <c r="BQ795"/>
      <c r="BR795"/>
      <c r="BS795"/>
      <c r="BT795" t="inlineStr">
        <is>
          <t>--</t>
        </is>
      </c>
      <c r="BU795"/>
      <c r="BV795"/>
      <c r="BW795"/>
      <c r="BX795"/>
      <c r="BY795"/>
      <c r="BZ795"/>
      <c r="CA795"/>
      <c r="CB795"/>
      <c r="CC795"/>
      <c r="CD795"/>
      <c r="CE795"/>
      <c r="CF795"/>
      <c r="CG795"/>
      <c r="CH795"/>
      <c r="CI795"/>
      <c r="CJ795"/>
      <c r="CK795" t="inlineStr">
        <is>
          <t>Broderius,S.J., M.D. Kahl, and M.D. Hoglund</t>
        </is>
      </c>
      <c r="CL795" t="n">
        <v>15031.0</v>
      </c>
      <c r="CM795" t="inlineStr">
        <is>
          <t>Use of Joint Toxic Response to Define the Primary Mode of Toxic Action for Diverse Industrial Organic Chemicals</t>
        </is>
      </c>
      <c r="CN795" t="inlineStr">
        <is>
          <t>Environ. Toxicol. Chem.14(9): 1591-1605</t>
        </is>
      </c>
      <c r="CO795" t="n">
        <v>1995.0</v>
      </c>
      <c r="CP795" t="inlineStr">
        <is>
          <t>Broderius,S.J., M.D. Kahl, and M.D. Hoglund (1995). Use of Joint Toxic Response to Define the Primary Mode of Toxic Action for Diverse Industrial Organic Chemicals. Environ. Toxicol. Chem., 14, (9), 1591-1605. doi:10.1002/etc.5620140920. ECOREF#:15031</t>
        </is>
      </c>
    </row>
    <row r="796">
      <c r="A796" t="n">
        <v>95761.0</v>
      </c>
      <c r="B796" t="inlineStr">
        <is>
          <t>3,4-Dichlorobenzenamine</t>
        </is>
      </c>
      <c r="C796"/>
      <c r="D796" t="inlineStr">
        <is>
          <t>Unmeasured</t>
        </is>
      </c>
      <c r="E796" t="inlineStr">
        <is>
          <t>Not coded</t>
        </is>
      </c>
      <c r="F796"/>
      <c r="G796" t="n">
        <v>98.0</v>
      </c>
      <c r="H796"/>
      <c r="I796"/>
      <c r="J796"/>
      <c r="K796"/>
      <c r="L796" t="inlineStr">
        <is>
          <t>Pimephales promelas</t>
        </is>
      </c>
      <c r="M796" t="inlineStr">
        <is>
          <t>Fathead Minnow</t>
        </is>
      </c>
      <c r="N796"/>
      <c r="O796"/>
      <c r="P796"/>
      <c r="Q796"/>
      <c r="R796" t="n">
        <v>28.0</v>
      </c>
      <c r="S796"/>
      <c r="T796" t="n">
        <v>34.0</v>
      </c>
      <c r="U796" t="inlineStr">
        <is>
          <t>Day(s)</t>
        </is>
      </c>
      <c r="V796" t="inlineStr">
        <is>
          <t>Flow-through</t>
        </is>
      </c>
      <c r="W796" t="inlineStr">
        <is>
          <t>Fresh water</t>
        </is>
      </c>
      <c r="X796" t="inlineStr">
        <is>
          <t>Lab</t>
        </is>
      </c>
      <c r="Y796"/>
      <c r="Z796" t="inlineStr">
        <is>
          <t>Active ingredient</t>
        </is>
      </c>
      <c r="AA796"/>
      <c r="AB796" t="n">
        <v>8.06</v>
      </c>
      <c r="AC796"/>
      <c r="AD796" t="n">
        <v>7.26</v>
      </c>
      <c r="AE796"/>
      <c r="AF796" t="n">
        <v>8.95</v>
      </c>
      <c r="AG796" t="inlineStr">
        <is>
          <t>AI mg/L</t>
        </is>
      </c>
      <c r="AH796"/>
      <c r="AI796"/>
      <c r="AJ796"/>
      <c r="AK796"/>
      <c r="AL796"/>
      <c r="AM796"/>
      <c r="AN796"/>
      <c r="AO796"/>
      <c r="AP796"/>
      <c r="AQ796"/>
      <c r="AR796"/>
      <c r="AS796"/>
      <c r="AT796"/>
      <c r="AU796"/>
      <c r="AV796"/>
      <c r="AW796"/>
      <c r="AX796" t="inlineStr">
        <is>
          <t>Mortality</t>
        </is>
      </c>
      <c r="AY796" t="inlineStr">
        <is>
          <t>Mortality</t>
        </is>
      </c>
      <c r="AZ796" t="inlineStr">
        <is>
          <t>LC50</t>
        </is>
      </c>
      <c r="BA796"/>
      <c r="BB796" t="n">
        <v>4.0</v>
      </c>
      <c r="BC796"/>
      <c r="BD796"/>
      <c r="BE796"/>
      <c r="BF796"/>
      <c r="BG796" t="inlineStr">
        <is>
          <t>Day(s)</t>
        </is>
      </c>
      <c r="BH796" t="inlineStr">
        <is>
          <t>Pure</t>
        </is>
      </c>
      <c r="BI796" t="inlineStr">
        <is>
          <t>DTXSID7021815</t>
        </is>
      </c>
      <c r="BJ796" t="inlineStr">
        <is>
          <t>10.1007/BF01606686</t>
        </is>
      </c>
      <c r="BK796"/>
      <c r="BL796"/>
      <c r="BM796"/>
      <c r="BN796"/>
      <c r="BO796"/>
      <c r="BP796"/>
      <c r="BQ796"/>
      <c r="BR796"/>
      <c r="BS796"/>
      <c r="BT796" t="inlineStr">
        <is>
          <t>--</t>
        </is>
      </c>
      <c r="BU796"/>
      <c r="BV796"/>
      <c r="BW796"/>
      <c r="BX796"/>
      <c r="BY796"/>
      <c r="BZ796"/>
      <c r="CA796"/>
      <c r="CB796"/>
      <c r="CC796"/>
      <c r="CD796"/>
      <c r="CE796"/>
      <c r="CF796"/>
      <c r="CG796"/>
      <c r="CH796"/>
      <c r="CI796" t="inlineStr">
        <is>
          <t xml:space="preserve"> DOSES/2.6 to 15.7 mg/L//TESTID/2//</t>
        </is>
      </c>
      <c r="CJ796" t="inlineStr">
        <is>
          <t xml:space="preserve">   DOSES/2.6 to 15.7 mg/L//TESTID/2//</t>
        </is>
      </c>
      <c r="CK796" t="inlineStr">
        <is>
          <t>Call,D.J., S.H. Poirier, M.L. Knuth, S.L. Harting, and C.A. Lindberg</t>
        </is>
      </c>
      <c r="CL796" t="n">
        <v>12122.0</v>
      </c>
      <c r="CM796" t="inlineStr">
        <is>
          <t>Toxicity of 3,4-Dichloroaniline to Fathead Minnows, Pimephales promelas, in Acute and Early Life-Stage Exposures</t>
        </is>
      </c>
      <c r="CN796" t="inlineStr">
        <is>
          <t>Bull. Environ. Contam. Toxicol.38(2): 352-358</t>
        </is>
      </c>
      <c r="CO796" t="n">
        <v>1987.0</v>
      </c>
      <c r="CP796" t="inlineStr">
        <is>
          <t>Call,D.J., S.H. Poirier, M.L. Knuth, S.L. Harting, and C.A. Lindberg (1987). Toxicity of 3,4-Dichloroaniline to Fathead Minnows, Pimephales promelas, in Acute and Early Life-Stage Exposures. Bull. Environ. Contam. Toxicol., 38, (2), 352-358. doi:10.1007/BF01606686. ECOREF#:12122</t>
        </is>
      </c>
    </row>
    <row r="797">
      <c r="A797" t="n">
        <v>95761.0</v>
      </c>
      <c r="B797" t="inlineStr">
        <is>
          <t>3,4-Dichlorobenzenamine</t>
        </is>
      </c>
      <c r="C797"/>
      <c r="D797" t="inlineStr">
        <is>
          <t>Measured</t>
        </is>
      </c>
      <c r="E797" t="inlineStr">
        <is>
          <t>Not coded</t>
        </is>
      </c>
      <c r="F797"/>
      <c r="G797" t="n">
        <v>98.0</v>
      </c>
      <c r="H797"/>
      <c r="I797"/>
      <c r="J797"/>
      <c r="K797"/>
      <c r="L797" t="inlineStr">
        <is>
          <t>Pimephales promelas</t>
        </is>
      </c>
      <c r="M797" t="inlineStr">
        <is>
          <t>Fathead Minnow</t>
        </is>
      </c>
      <c r="N797"/>
      <c r="O797"/>
      <c r="P797" t="n">
        <v>34.0</v>
      </c>
      <c r="Q797"/>
      <c r="R797"/>
      <c r="S797"/>
      <c r="T797"/>
      <c r="U797" t="inlineStr">
        <is>
          <t>Day(s)</t>
        </is>
      </c>
      <c r="V797" t="inlineStr">
        <is>
          <t>Flow-through</t>
        </is>
      </c>
      <c r="W797" t="inlineStr">
        <is>
          <t>Fresh water</t>
        </is>
      </c>
      <c r="X797" t="inlineStr">
        <is>
          <t>Lab</t>
        </is>
      </c>
      <c r="Y797"/>
      <c r="Z797" t="inlineStr">
        <is>
          <t>Active ingredient</t>
        </is>
      </c>
      <c r="AA797"/>
      <c r="AB797" t="n">
        <v>8.06</v>
      </c>
      <c r="AC797"/>
      <c r="AD797" t="n">
        <v>7.26</v>
      </c>
      <c r="AE797"/>
      <c r="AF797" t="n">
        <v>8.95</v>
      </c>
      <c r="AG797" t="inlineStr">
        <is>
          <t>AI mg/L</t>
        </is>
      </c>
      <c r="AH797"/>
      <c r="AI797"/>
      <c r="AJ797"/>
      <c r="AK797"/>
      <c r="AL797"/>
      <c r="AM797"/>
      <c r="AN797"/>
      <c r="AO797"/>
      <c r="AP797"/>
      <c r="AQ797"/>
      <c r="AR797"/>
      <c r="AS797"/>
      <c r="AT797"/>
      <c r="AU797"/>
      <c r="AV797"/>
      <c r="AW797"/>
      <c r="AX797" t="inlineStr">
        <is>
          <t>Mortality</t>
        </is>
      </c>
      <c r="AY797" t="inlineStr">
        <is>
          <t>Mortality</t>
        </is>
      </c>
      <c r="AZ797" t="inlineStr">
        <is>
          <t>LC50</t>
        </is>
      </c>
      <c r="BA797"/>
      <c r="BB797" t="n">
        <v>4.0</v>
      </c>
      <c r="BC797"/>
      <c r="BD797"/>
      <c r="BE797"/>
      <c r="BF797"/>
      <c r="BG797" t="inlineStr">
        <is>
          <t>Day(s)</t>
        </is>
      </c>
      <c r="BH797" t="inlineStr">
        <is>
          <t>Pure</t>
        </is>
      </c>
      <c r="BI797" t="inlineStr">
        <is>
          <t>DTXSID7021815</t>
        </is>
      </c>
      <c r="BJ797"/>
      <c r="BK797"/>
      <c r="BL797"/>
      <c r="BM797"/>
      <c r="BN797"/>
      <c r="BO797"/>
      <c r="BP797"/>
      <c r="BQ797"/>
      <c r="BR797"/>
      <c r="BS797"/>
      <c r="BT797" t="inlineStr">
        <is>
          <t>--</t>
        </is>
      </c>
      <c r="BU797"/>
      <c r="BV797"/>
      <c r="BW797"/>
      <c r="BX797"/>
      <c r="BY797"/>
      <c r="BZ797"/>
      <c r="CA797"/>
      <c r="CB797"/>
      <c r="CC797"/>
      <c r="CD797"/>
      <c r="CE797"/>
      <c r="CF797"/>
      <c r="CG797"/>
      <c r="CH797"/>
      <c r="CI797" t="inlineStr">
        <is>
          <t xml:space="preserve"> Affected fish became hyperactive, swam tail-down and in a NR spiral path, schooling was weak, opercular movement was increaseNA and finally equilibrium was lost. </t>
        </is>
      </c>
      <c r="CJ797" t="inlineStr">
        <is>
          <t xml:space="preserve">   Affected fish became hyperactive, swam tail-down and in a NR spiral path, schooling was weak, opercular movement was increaseNA and finally equilibrium was lost. </t>
        </is>
      </c>
      <c r="CK797" t="inlineStr">
        <is>
          <t>Brooke,L.T., D.J. Call, D.L. Geiger, and C.E. Northcott</t>
        </is>
      </c>
      <c r="CL797" t="n">
        <v>12448.0</v>
      </c>
      <c r="CM797" t="inlineStr">
        <is>
          <t>Acute Toxicities of Organic Chemicals to Fathead Minnows (Pimephales promelas), Vol. 1</t>
        </is>
      </c>
      <c r="CN797" t="inlineStr">
        <is>
          <t>Center for Lake Superior Environmental Studies, University of Wisconsin-Superior, Superior, WI:414 p.</t>
        </is>
      </c>
      <c r="CO797" t="n">
        <v>1984.0</v>
      </c>
      <c r="CP797" t="inlineStr">
        <is>
          <t>Brooke,L.T., D.J. Call, D.L. Geiger, and C.E. Northcott (1984). Acute Toxicities of Organic Chemicals to Fathead Minnows (Pimephales promelas), Vol. 1. Center for Lake Superior Environmental Studies, University of Wisconsin-Superior, Superior, WI, 414 p. ECOREF#:12448</t>
        </is>
      </c>
    </row>
    <row r="798">
      <c r="A798" t="n">
        <v>95761.0</v>
      </c>
      <c r="B798" t="inlineStr">
        <is>
          <t>3,4-Dichlorobenzenamine</t>
        </is>
      </c>
      <c r="C798"/>
      <c r="D798" t="inlineStr">
        <is>
          <t>Unmeasured</t>
        </is>
      </c>
      <c r="E798" t="inlineStr">
        <is>
          <t>Standard Methods for the Examination of Water and Wastewater</t>
        </is>
      </c>
      <c r="F798"/>
      <c r="G798"/>
      <c r="H798"/>
      <c r="I798" t="n">
        <v>93.0</v>
      </c>
      <c r="J798"/>
      <c r="K798" t="n">
        <v>99.0</v>
      </c>
      <c r="L798" t="inlineStr">
        <is>
          <t>Pimephales promelas</t>
        </is>
      </c>
      <c r="M798" t="inlineStr">
        <is>
          <t>Fathead Minnow</t>
        </is>
      </c>
      <c r="N798"/>
      <c r="O798"/>
      <c r="P798"/>
      <c r="Q798"/>
      <c r="R798"/>
      <c r="S798"/>
      <c r="T798"/>
      <c r="U798"/>
      <c r="V798" t="inlineStr">
        <is>
          <t>Static</t>
        </is>
      </c>
      <c r="W798" t="inlineStr">
        <is>
          <t>Fresh water</t>
        </is>
      </c>
      <c r="X798" t="inlineStr">
        <is>
          <t>Lab</t>
        </is>
      </c>
      <c r="Y798" t="n">
        <v>7.0</v>
      </c>
      <c r="Z798" t="inlineStr">
        <is>
          <t>Active ingredient</t>
        </is>
      </c>
      <c r="AA798"/>
      <c r="AB798" t="n">
        <v>5.6</v>
      </c>
      <c r="AC798"/>
      <c r="AD798" t="n">
        <v>3.5</v>
      </c>
      <c r="AE798"/>
      <c r="AF798" t="n">
        <v>9.0</v>
      </c>
      <c r="AG798" t="inlineStr">
        <is>
          <t>AI mg/L</t>
        </is>
      </c>
      <c r="AH798"/>
      <c r="AI798"/>
      <c r="AJ798"/>
      <c r="AK798"/>
      <c r="AL798"/>
      <c r="AM798"/>
      <c r="AN798"/>
      <c r="AO798"/>
      <c r="AP798"/>
      <c r="AQ798"/>
      <c r="AR798"/>
      <c r="AS798"/>
      <c r="AT798"/>
      <c r="AU798"/>
      <c r="AV798"/>
      <c r="AW798"/>
      <c r="AX798" t="inlineStr">
        <is>
          <t>Mortality</t>
        </is>
      </c>
      <c r="AY798" t="inlineStr">
        <is>
          <t>Mortality</t>
        </is>
      </c>
      <c r="AZ798" t="inlineStr">
        <is>
          <t>LC50</t>
        </is>
      </c>
      <c r="BA798"/>
      <c r="BB798" t="n">
        <v>4.0</v>
      </c>
      <c r="BC798"/>
      <c r="BD798"/>
      <c r="BE798"/>
      <c r="BF798"/>
      <c r="BG798" t="inlineStr">
        <is>
          <t>Day(s)</t>
        </is>
      </c>
      <c r="BH798" t="inlineStr">
        <is>
          <t>Crystal</t>
        </is>
      </c>
      <c r="BI798" t="inlineStr">
        <is>
          <t>DTXSID7021815</t>
        </is>
      </c>
      <c r="BJ798"/>
      <c r="BK798"/>
      <c r="BL798" t="inlineStr">
        <is>
          <t>Acute</t>
        </is>
      </c>
      <c r="BM798"/>
      <c r="BN798"/>
      <c r="BO798"/>
      <c r="BP798"/>
      <c r="BQ798"/>
      <c r="BR798"/>
      <c r="BS798"/>
      <c r="BT798" t="inlineStr">
        <is>
          <t>--</t>
        </is>
      </c>
      <c r="BU798"/>
      <c r="BV798"/>
      <c r="BW798"/>
      <c r="BX798"/>
      <c r="BY798"/>
      <c r="BZ798"/>
      <c r="CA798"/>
      <c r="CB798"/>
      <c r="CC798"/>
      <c r="CD798"/>
      <c r="CE798"/>
      <c r="CF798"/>
      <c r="CG798"/>
      <c r="CH798"/>
      <c r="CI798"/>
      <c r="CJ798" t="inlineStr">
        <is>
          <t xml:space="preserve">SOURCE/FATTIG FISH HATCHERY//CONTR/C,P//   </t>
        </is>
      </c>
      <c r="CK798" t="inlineStr">
        <is>
          <t>Monsanto Co.</t>
        </is>
      </c>
      <c r="CL798" t="n">
        <v>104273.0</v>
      </c>
      <c r="CM798" t="inlineStr">
        <is>
          <t>Comparative Toxicity of Aniline with Cover Letter</t>
        </is>
      </c>
      <c r="CN798" t="inlineStr">
        <is>
          <t>EPA/OTS Doc.# 878211204:1500 p.</t>
        </is>
      </c>
      <c r="CO798" t="n">
        <v>1982.0</v>
      </c>
      <c r="CP798" t="inlineStr">
        <is>
          <t>Monsanto Co. (1982). Comparative Toxicity of Aniline with Cover Letter. EPA/OTS Doc.# 878211204, 1500 p. ECOREF#:104273</t>
        </is>
      </c>
    </row>
    <row r="799">
      <c r="A799" t="n">
        <v>95807.0</v>
      </c>
      <c r="B799" t="inlineStr">
        <is>
          <t>4-Methyl-1,3-benzenediamine</t>
        </is>
      </c>
      <c r="C799"/>
      <c r="D799" t="inlineStr">
        <is>
          <t>Measured</t>
        </is>
      </c>
      <c r="E799" t="inlineStr">
        <is>
          <t>Not coded</t>
        </is>
      </c>
      <c r="F799"/>
      <c r="G799" t="n">
        <v>98.0</v>
      </c>
      <c r="H799"/>
      <c r="I799"/>
      <c r="J799"/>
      <c r="K799"/>
      <c r="L799" t="inlineStr">
        <is>
          <t>Pimephales promelas</t>
        </is>
      </c>
      <c r="M799" t="inlineStr">
        <is>
          <t>Fathead Minnow</t>
        </is>
      </c>
      <c r="N799"/>
      <c r="O799"/>
      <c r="P799"/>
      <c r="Q799"/>
      <c r="R799" t="n">
        <v>30.0</v>
      </c>
      <c r="S799"/>
      <c r="T799" t="n">
        <v>31.0</v>
      </c>
      <c r="U799" t="inlineStr">
        <is>
          <t>Day(s)</t>
        </is>
      </c>
      <c r="V799" t="inlineStr">
        <is>
          <t>Flow-through</t>
        </is>
      </c>
      <c r="W799" t="inlineStr">
        <is>
          <t>Fresh water</t>
        </is>
      </c>
      <c r="X799" t="inlineStr">
        <is>
          <t>Lab</t>
        </is>
      </c>
      <c r="Y799"/>
      <c r="Z799" t="inlineStr">
        <is>
          <t>Active ingredient</t>
        </is>
      </c>
      <c r="AA799"/>
      <c r="AB799" t="n">
        <v>1420.0</v>
      </c>
      <c r="AC799"/>
      <c r="AD799"/>
      <c r="AE799"/>
      <c r="AF799"/>
      <c r="AG799" t="inlineStr">
        <is>
          <t>AI mg/L</t>
        </is>
      </c>
      <c r="AH799"/>
      <c r="AI799"/>
      <c r="AJ799"/>
      <c r="AK799"/>
      <c r="AL799"/>
      <c r="AM799"/>
      <c r="AN799"/>
      <c r="AO799"/>
      <c r="AP799"/>
      <c r="AQ799"/>
      <c r="AR799"/>
      <c r="AS799"/>
      <c r="AT799"/>
      <c r="AU799"/>
      <c r="AV799"/>
      <c r="AW799"/>
      <c r="AX799" t="inlineStr">
        <is>
          <t>Mortality</t>
        </is>
      </c>
      <c r="AY799" t="inlineStr">
        <is>
          <t>Mortality</t>
        </is>
      </c>
      <c r="AZ799" t="inlineStr">
        <is>
          <t>LC50</t>
        </is>
      </c>
      <c r="BA799"/>
      <c r="BB799" t="n">
        <v>4.0</v>
      </c>
      <c r="BC799"/>
      <c r="BD799"/>
      <c r="BE799"/>
      <c r="BF799"/>
      <c r="BG799" t="inlineStr">
        <is>
          <t>Day(s)</t>
        </is>
      </c>
      <c r="BH799" t="inlineStr">
        <is>
          <t>Pure</t>
        </is>
      </c>
      <c r="BI799" t="inlineStr">
        <is>
          <t>DTXSID4020402</t>
        </is>
      </c>
      <c r="BJ799"/>
      <c r="BK799"/>
      <c r="BL799"/>
      <c r="BM799"/>
      <c r="BN799"/>
      <c r="BO799"/>
      <c r="BP799"/>
      <c r="BQ799"/>
      <c r="BR799"/>
      <c r="BS799"/>
      <c r="BT799" t="inlineStr">
        <is>
          <t>--</t>
        </is>
      </c>
      <c r="BU799"/>
      <c r="BV799"/>
      <c r="BW799"/>
      <c r="BX799"/>
      <c r="BY799"/>
      <c r="BZ799"/>
      <c r="CA799"/>
      <c r="CB799"/>
      <c r="CC799"/>
      <c r="CD799"/>
      <c r="CE799"/>
      <c r="CF799"/>
      <c r="CG799"/>
      <c r="CH799"/>
      <c r="CI799"/>
      <c r="CJ799"/>
      <c r="CK799" t="inlineStr">
        <is>
          <t>Geiger,D.L., L.T. Brooke, and D.J. Call</t>
        </is>
      </c>
      <c r="CL799" t="n">
        <v>3217.0</v>
      </c>
      <c r="CM799" t="inlineStr">
        <is>
          <t>Acute Toxicities of Organic Chemicals to Fathead Minnows (Pimephales promelas), Volume V</t>
        </is>
      </c>
      <c r="CN799" t="inlineStr">
        <is>
          <t>Center for Lake Superior Environmental Studies, University of Wisconsin, Superior, WI:332 p.</t>
        </is>
      </c>
      <c r="CO799" t="n">
        <v>1990.0</v>
      </c>
      <c r="CP799" t="inlineStr">
        <is>
          <t>Geiger,D.L., L.T. Brooke, and D.J. Call (1990). Acute Toxicities of Organic Chemicals to Fathead Minnows (Pimephales promelas), Volume V. Center for Lake Superior Environmental Studies, University of Wisconsin, Superior, WI, 332 p. ECOREF#:3217</t>
        </is>
      </c>
    </row>
    <row r="800">
      <c r="A800" t="n">
        <v>95943.0</v>
      </c>
      <c r="B800" t="inlineStr">
        <is>
          <t>1,2,4,5-Tetrachlorobenzene</t>
        </is>
      </c>
      <c r="C800" t="inlineStr">
        <is>
          <t>Analytical grade</t>
        </is>
      </c>
      <c r="D800" t="inlineStr">
        <is>
          <t>Measured</t>
        </is>
      </c>
      <c r="E800" t="inlineStr">
        <is>
          <t>Not coded</t>
        </is>
      </c>
      <c r="F800"/>
      <c r="G800" t="n">
        <v>98.0</v>
      </c>
      <c r="H800"/>
      <c r="I800"/>
      <c r="J800"/>
      <c r="K800"/>
      <c r="L800" t="inlineStr">
        <is>
          <t>Pimephales promelas</t>
        </is>
      </c>
      <c r="M800" t="inlineStr">
        <is>
          <t>Fathead Minnow</t>
        </is>
      </c>
      <c r="N800"/>
      <c r="O800"/>
      <c r="P800" t="n">
        <v>30.0</v>
      </c>
      <c r="Q800"/>
      <c r="R800"/>
      <c r="S800"/>
      <c r="T800"/>
      <c r="U800" t="inlineStr">
        <is>
          <t>Day(s)</t>
        </is>
      </c>
      <c r="V800" t="inlineStr">
        <is>
          <t>Static</t>
        </is>
      </c>
      <c r="W800" t="inlineStr">
        <is>
          <t>Fresh water</t>
        </is>
      </c>
      <c r="X800" t="inlineStr">
        <is>
          <t>Lab</t>
        </is>
      </c>
      <c r="Y800"/>
      <c r="Z800" t="inlineStr">
        <is>
          <t>Active ingredient</t>
        </is>
      </c>
      <c r="AA800" t="inlineStr">
        <is>
          <t>&gt;</t>
        </is>
      </c>
      <c r="AB800" t="n">
        <v>0.089</v>
      </c>
      <c r="AC800"/>
      <c r="AD800"/>
      <c r="AE800"/>
      <c r="AF800"/>
      <c r="AG800" t="inlineStr">
        <is>
          <t>AI mg/L</t>
        </is>
      </c>
      <c r="AH800"/>
      <c r="AI800"/>
      <c r="AJ800"/>
      <c r="AK800"/>
      <c r="AL800"/>
      <c r="AM800"/>
      <c r="AN800"/>
      <c r="AO800"/>
      <c r="AP800"/>
      <c r="AQ800"/>
      <c r="AR800"/>
      <c r="AS800"/>
      <c r="AT800"/>
      <c r="AU800"/>
      <c r="AV800"/>
      <c r="AW800"/>
      <c r="AX800" t="inlineStr">
        <is>
          <t>Mortality</t>
        </is>
      </c>
      <c r="AY800" t="inlineStr">
        <is>
          <t>Mortality</t>
        </is>
      </c>
      <c r="AZ800" t="inlineStr">
        <is>
          <t>LC50</t>
        </is>
      </c>
      <c r="BA800"/>
      <c r="BB800" t="n">
        <v>4.0</v>
      </c>
      <c r="BC800"/>
      <c r="BD800"/>
      <c r="BE800"/>
      <c r="BF800"/>
      <c r="BG800" t="inlineStr">
        <is>
          <t>Day(s)</t>
        </is>
      </c>
      <c r="BH800" t="inlineStr">
        <is>
          <t>Pure</t>
        </is>
      </c>
      <c r="BI800" t="inlineStr">
        <is>
          <t>DTXSID7024320</t>
        </is>
      </c>
      <c r="BJ800"/>
      <c r="BK800"/>
      <c r="BL800"/>
      <c r="BM800"/>
      <c r="BN800"/>
      <c r="BO800"/>
      <c r="BP800"/>
      <c r="BQ800"/>
      <c r="BR800"/>
      <c r="BS800"/>
      <c r="BT800" t="inlineStr">
        <is>
          <t>--</t>
        </is>
      </c>
      <c r="BU800"/>
      <c r="BV800"/>
      <c r="BW800"/>
      <c r="BX800"/>
      <c r="BY800"/>
      <c r="BZ800"/>
      <c r="CA800"/>
      <c r="CB800"/>
      <c r="CC800"/>
      <c r="CD800"/>
      <c r="CE800"/>
      <c r="CF800"/>
      <c r="CG800"/>
      <c r="CH800"/>
      <c r="CI800"/>
      <c r="CJ800"/>
      <c r="CK800" t="inlineStr">
        <is>
          <t>Brooke,L.T.</t>
        </is>
      </c>
      <c r="CL800" t="n">
        <v>17138.0</v>
      </c>
      <c r="CM800" t="inlineStr">
        <is>
          <t>Results of Freshwater Exposures with the Chemicals Atrazine, Biphenyl, Butachlor, Carbaryl, Carbazole, Dibenzofuran, 3,3'-Dichlorobenzidine, Dichlorvos, 1,2-Epoxyethylbenzene (Styrene Oxide), Isophorone, Isopropalin, Ox</t>
        </is>
      </c>
      <c r="CN800" t="inlineStr">
        <is>
          <t>Center for Lake Superior Environmental Studies, University of Wisconsin, Superior, WI:110 p.</t>
        </is>
      </c>
      <c r="CO800" t="n">
        <v>1991.0</v>
      </c>
      <c r="CP800" t="inlineStr">
        <is>
          <t>Brooke,L.T. (1991). Results of Freshwater Exposures with the Chemicals Atrazine, Biphenyl, Butachlor, Carbaryl, Carbazole, Dibenzofuran, 3,3'-Dichlorobenzidine, Dichlorvos, 1,2-Epoxyethylbenzene (Styrene Oxide), Isophorone, Isopropalin, Ox. Center for Lake Superior Environmental Studies, University of Wisconsin, Superior, WI, 110 p. ECOREF#:17138</t>
        </is>
      </c>
    </row>
    <row r="801">
      <c r="A801" t="n">
        <v>95943.0</v>
      </c>
      <c r="B801" t="inlineStr">
        <is>
          <t>1,2,4,5-Tetrachlorobenzene</t>
        </is>
      </c>
      <c r="C801"/>
      <c r="D801" t="inlineStr">
        <is>
          <t>Measured</t>
        </is>
      </c>
      <c r="E801" t="inlineStr">
        <is>
          <t>Not coded</t>
        </is>
      </c>
      <c r="F801"/>
      <c r="G801" t="n">
        <v>98.0</v>
      </c>
      <c r="H801"/>
      <c r="I801"/>
      <c r="J801"/>
      <c r="K801"/>
      <c r="L801" t="inlineStr">
        <is>
          <t>Pimephales promelas</t>
        </is>
      </c>
      <c r="M801" t="inlineStr">
        <is>
          <t>Fathead Minnow</t>
        </is>
      </c>
      <c r="N801"/>
      <c r="O801"/>
      <c r="P801" t="n">
        <v>30.0</v>
      </c>
      <c r="Q801"/>
      <c r="R801"/>
      <c r="S801"/>
      <c r="T801"/>
      <c r="U801" t="inlineStr">
        <is>
          <t>Day(s)</t>
        </is>
      </c>
      <c r="V801" t="inlineStr">
        <is>
          <t>Flow-through</t>
        </is>
      </c>
      <c r="W801" t="inlineStr">
        <is>
          <t>Fresh water</t>
        </is>
      </c>
      <c r="X801" t="inlineStr">
        <is>
          <t>Lab</t>
        </is>
      </c>
      <c r="Y801"/>
      <c r="Z801" t="inlineStr">
        <is>
          <t>Active ingredient</t>
        </is>
      </c>
      <c r="AA801"/>
      <c r="AB801" t="n">
        <v>0.32</v>
      </c>
      <c r="AC801"/>
      <c r="AD801"/>
      <c r="AE801"/>
      <c r="AF801"/>
      <c r="AG801" t="inlineStr">
        <is>
          <t>AI mg/L</t>
        </is>
      </c>
      <c r="AH801"/>
      <c r="AI801"/>
      <c r="AJ801"/>
      <c r="AK801"/>
      <c r="AL801"/>
      <c r="AM801"/>
      <c r="AN801"/>
      <c r="AO801"/>
      <c r="AP801"/>
      <c r="AQ801"/>
      <c r="AR801"/>
      <c r="AS801"/>
      <c r="AT801"/>
      <c r="AU801"/>
      <c r="AV801"/>
      <c r="AW801"/>
      <c r="AX801" t="inlineStr">
        <is>
          <t>Mortality</t>
        </is>
      </c>
      <c r="AY801" t="inlineStr">
        <is>
          <t>Mortality</t>
        </is>
      </c>
      <c r="AZ801" t="inlineStr">
        <is>
          <t>LC50</t>
        </is>
      </c>
      <c r="BA801"/>
      <c r="BB801" t="n">
        <v>4.0</v>
      </c>
      <c r="BC801"/>
      <c r="BD801"/>
      <c r="BE801"/>
      <c r="BF801"/>
      <c r="BG801" t="inlineStr">
        <is>
          <t>Day(s)</t>
        </is>
      </c>
      <c r="BH801" t="inlineStr">
        <is>
          <t>Pure</t>
        </is>
      </c>
      <c r="BI801" t="inlineStr">
        <is>
          <t>DTXSID7024320</t>
        </is>
      </c>
      <c r="BJ801"/>
      <c r="BK801"/>
      <c r="BL801"/>
      <c r="BM801"/>
      <c r="BN801"/>
      <c r="BO801"/>
      <c r="BP801"/>
      <c r="BQ801"/>
      <c r="BR801"/>
      <c r="BS801"/>
      <c r="BT801" t="inlineStr">
        <is>
          <t>--</t>
        </is>
      </c>
      <c r="BU801"/>
      <c r="BV801"/>
      <c r="BW801"/>
      <c r="BX801"/>
      <c r="BY801"/>
      <c r="BZ801"/>
      <c r="CA801"/>
      <c r="CB801"/>
      <c r="CC801"/>
      <c r="CD801"/>
      <c r="CE801"/>
      <c r="CF801"/>
      <c r="CG801"/>
      <c r="CH801"/>
      <c r="CI801"/>
      <c r="CJ801"/>
      <c r="CK801" t="inlineStr">
        <is>
          <t>Brooke,L.T.</t>
        </is>
      </c>
      <c r="CL801" t="n">
        <v>17138.0</v>
      </c>
      <c r="CM801" t="inlineStr">
        <is>
          <t>Results of Freshwater Exposures with the Chemicals Atrazine, Biphenyl, Butachlor, Carbaryl, Carbazole, Dibenzofuran, 3,3'-Dichlorobenzidine, Dichlorvos, 1,2-Epoxyethylbenzene (Styrene Oxide), Isophorone, Isopropalin, Ox</t>
        </is>
      </c>
      <c r="CN801" t="inlineStr">
        <is>
          <t>Center for Lake Superior Environmental Studies, University of Wisconsin, Superior, WI:110 p.</t>
        </is>
      </c>
      <c r="CO801" t="n">
        <v>1991.0</v>
      </c>
      <c r="CP801" t="inlineStr">
        <is>
          <t>Brooke,L.T. (1991). Results of Freshwater Exposures with the Chemicals Atrazine, Biphenyl, Butachlor, Carbaryl, Carbazole, Dibenzofuran, 3,3'-Dichlorobenzidine, Dichlorvos, 1,2-Epoxyethylbenzene (Styrene Oxide), Isophorone, Isopropalin, Ox. Center for Lake Superior Environmental Studies, University of Wisconsin, Superior, WI, 110 p. ECOREF#:17138</t>
        </is>
      </c>
    </row>
    <row r="802">
      <c r="A802" t="n">
        <v>95943.0</v>
      </c>
      <c r="B802" t="inlineStr">
        <is>
          <t>1,2,4,5-Tetrachlorobenzene</t>
        </is>
      </c>
      <c r="C802"/>
      <c r="D802" t="inlineStr">
        <is>
          <t>Unmeasured</t>
        </is>
      </c>
      <c r="E802" t="inlineStr">
        <is>
          <t>Not coded</t>
        </is>
      </c>
      <c r="F802"/>
      <c r="G802" t="n">
        <v>98.0</v>
      </c>
      <c r="H802"/>
      <c r="I802"/>
      <c r="J802"/>
      <c r="K802"/>
      <c r="L802" t="inlineStr">
        <is>
          <t>Pimephales promelas</t>
        </is>
      </c>
      <c r="M802" t="inlineStr">
        <is>
          <t>Fathead Minnow</t>
        </is>
      </c>
      <c r="N802"/>
      <c r="O802"/>
      <c r="P802" t="n">
        <v>30.0</v>
      </c>
      <c r="Q802"/>
      <c r="R802"/>
      <c r="S802"/>
      <c r="T802"/>
      <c r="U802" t="inlineStr">
        <is>
          <t>Day(s)</t>
        </is>
      </c>
      <c r="V802" t="inlineStr">
        <is>
          <t>Static</t>
        </is>
      </c>
      <c r="W802" t="inlineStr">
        <is>
          <t>Fresh water</t>
        </is>
      </c>
      <c r="X802" t="inlineStr">
        <is>
          <t>Lab</t>
        </is>
      </c>
      <c r="Y802"/>
      <c r="Z802" t="inlineStr">
        <is>
          <t>Active ingredient</t>
        </is>
      </c>
      <c r="AA802" t="inlineStr">
        <is>
          <t>&gt;</t>
        </is>
      </c>
      <c r="AB802" t="n">
        <v>0.46</v>
      </c>
      <c r="AC802"/>
      <c r="AD802"/>
      <c r="AE802"/>
      <c r="AF802"/>
      <c r="AG802" t="inlineStr">
        <is>
          <t>AI mg/L</t>
        </is>
      </c>
      <c r="AH802"/>
      <c r="AI802"/>
      <c r="AJ802"/>
      <c r="AK802"/>
      <c r="AL802"/>
      <c r="AM802"/>
      <c r="AN802"/>
      <c r="AO802"/>
      <c r="AP802"/>
      <c r="AQ802"/>
      <c r="AR802"/>
      <c r="AS802"/>
      <c r="AT802"/>
      <c r="AU802"/>
      <c r="AV802"/>
      <c r="AW802"/>
      <c r="AX802" t="inlineStr">
        <is>
          <t>Mortality</t>
        </is>
      </c>
      <c r="AY802" t="inlineStr">
        <is>
          <t>Mortality</t>
        </is>
      </c>
      <c r="AZ802" t="inlineStr">
        <is>
          <t>LC50</t>
        </is>
      </c>
      <c r="BA802"/>
      <c r="BB802" t="n">
        <v>4.0</v>
      </c>
      <c r="BC802"/>
      <c r="BD802"/>
      <c r="BE802"/>
      <c r="BF802"/>
      <c r="BG802" t="inlineStr">
        <is>
          <t>Day(s)</t>
        </is>
      </c>
      <c r="BH802" t="inlineStr">
        <is>
          <t>Pure</t>
        </is>
      </c>
      <c r="BI802" t="inlineStr">
        <is>
          <t>DTXSID7024320</t>
        </is>
      </c>
      <c r="BJ802"/>
      <c r="BK802"/>
      <c r="BL802"/>
      <c r="BM802"/>
      <c r="BN802"/>
      <c r="BO802"/>
      <c r="BP802"/>
      <c r="BQ802"/>
      <c r="BR802"/>
      <c r="BS802"/>
      <c r="BT802" t="inlineStr">
        <is>
          <t>--</t>
        </is>
      </c>
      <c r="BU802"/>
      <c r="BV802"/>
      <c r="BW802"/>
      <c r="BX802"/>
      <c r="BY802"/>
      <c r="BZ802"/>
      <c r="CA802"/>
      <c r="CB802"/>
      <c r="CC802"/>
      <c r="CD802"/>
      <c r="CE802"/>
      <c r="CF802"/>
      <c r="CG802"/>
      <c r="CH802"/>
      <c r="CI802"/>
      <c r="CJ802"/>
      <c r="CK802" t="inlineStr">
        <is>
          <t>Brooke,L.T.</t>
        </is>
      </c>
      <c r="CL802" t="n">
        <v>17138.0</v>
      </c>
      <c r="CM802" t="inlineStr">
        <is>
          <t>Results of Freshwater Exposures with the Chemicals Atrazine, Biphenyl, Butachlor, Carbaryl, Carbazole, Dibenzofuran, 3,3'-Dichlorobenzidine, Dichlorvos, 1,2-Epoxyethylbenzene (Styrene Oxide), Isophorone, Isopropalin, Ox</t>
        </is>
      </c>
      <c r="CN802" t="inlineStr">
        <is>
          <t>Center for Lake Superior Environmental Studies, University of Wisconsin, Superior, WI:110 p.</t>
        </is>
      </c>
      <c r="CO802" t="n">
        <v>1991.0</v>
      </c>
      <c r="CP802" t="inlineStr">
        <is>
          <t>Brooke,L.T. (1991). Results of Freshwater Exposures with the Chemicals Atrazine, Biphenyl, Butachlor, Carbaryl, Carbazole, Dibenzofuran, 3,3'-Dichlorobenzidine, Dichlorvos, 1,2-Epoxyethylbenzene (Styrene Oxide), Isophorone, Isopropalin, Ox. Center for Lake Superior Environmental Studies, University of Wisconsin, Superior, WI, 110 p. ECOREF#:17138</t>
        </is>
      </c>
    </row>
    <row r="803">
      <c r="A803" t="n">
        <v>95943.0</v>
      </c>
      <c r="B803" t="inlineStr">
        <is>
          <t>1,2,4,5-Tetrachlorobenzene</t>
        </is>
      </c>
      <c r="C803"/>
      <c r="D803" t="inlineStr">
        <is>
          <t>Measured</t>
        </is>
      </c>
      <c r="E803" t="inlineStr">
        <is>
          <t>Not coded</t>
        </is>
      </c>
      <c r="F803"/>
      <c r="G803" t="n">
        <v>98.0</v>
      </c>
      <c r="H803"/>
      <c r="I803"/>
      <c r="J803"/>
      <c r="K803"/>
      <c r="L803" t="inlineStr">
        <is>
          <t>Pimephales promelas</t>
        </is>
      </c>
      <c r="M803" t="inlineStr">
        <is>
          <t>Fathead Minnow</t>
        </is>
      </c>
      <c r="N803"/>
      <c r="O803"/>
      <c r="P803" t="n">
        <v>30.0</v>
      </c>
      <c r="Q803"/>
      <c r="R803"/>
      <c r="S803"/>
      <c r="T803"/>
      <c r="U803" t="inlineStr">
        <is>
          <t>Day(s)</t>
        </is>
      </c>
      <c r="V803" t="inlineStr">
        <is>
          <t>Static</t>
        </is>
      </c>
      <c r="W803" t="inlineStr">
        <is>
          <t>Fresh water</t>
        </is>
      </c>
      <c r="X803" t="inlineStr">
        <is>
          <t>Lab</t>
        </is>
      </c>
      <c r="Y803"/>
      <c r="Z803" t="inlineStr">
        <is>
          <t>Active ingredient</t>
        </is>
      </c>
      <c r="AA803" t="inlineStr">
        <is>
          <t>&gt;</t>
        </is>
      </c>
      <c r="AB803" t="n">
        <v>0.32</v>
      </c>
      <c r="AC803"/>
      <c r="AD803"/>
      <c r="AE803"/>
      <c r="AF803"/>
      <c r="AG803" t="inlineStr">
        <is>
          <t>AI mg/L</t>
        </is>
      </c>
      <c r="AH803"/>
      <c r="AI803"/>
      <c r="AJ803"/>
      <c r="AK803"/>
      <c r="AL803"/>
      <c r="AM803"/>
      <c r="AN803"/>
      <c r="AO803"/>
      <c r="AP803"/>
      <c r="AQ803"/>
      <c r="AR803"/>
      <c r="AS803"/>
      <c r="AT803"/>
      <c r="AU803"/>
      <c r="AV803"/>
      <c r="AW803"/>
      <c r="AX803" t="inlineStr">
        <is>
          <t>Mortality</t>
        </is>
      </c>
      <c r="AY803" t="inlineStr">
        <is>
          <t>Mortality</t>
        </is>
      </c>
      <c r="AZ803" t="inlineStr">
        <is>
          <t>LC50</t>
        </is>
      </c>
      <c r="BA803"/>
      <c r="BB803" t="n">
        <v>4.0</v>
      </c>
      <c r="BC803"/>
      <c r="BD803"/>
      <c r="BE803"/>
      <c r="BF803"/>
      <c r="BG803" t="inlineStr">
        <is>
          <t>Day(s)</t>
        </is>
      </c>
      <c r="BH803" t="inlineStr">
        <is>
          <t>Pure</t>
        </is>
      </c>
      <c r="BI803" t="inlineStr">
        <is>
          <t>DTXSID7024320</t>
        </is>
      </c>
      <c r="BJ803"/>
      <c r="BK803"/>
      <c r="BL803"/>
      <c r="BM803"/>
      <c r="BN803"/>
      <c r="BO803"/>
      <c r="BP803"/>
      <c r="BQ803"/>
      <c r="BR803"/>
      <c r="BS803"/>
      <c r="BT803" t="inlineStr">
        <is>
          <t>--</t>
        </is>
      </c>
      <c r="BU803"/>
      <c r="BV803"/>
      <c r="BW803"/>
      <c r="BX803"/>
      <c r="BY803"/>
      <c r="BZ803"/>
      <c r="CA803"/>
      <c r="CB803"/>
      <c r="CC803"/>
      <c r="CD803"/>
      <c r="CE803"/>
      <c r="CF803"/>
      <c r="CG803"/>
      <c r="CH803"/>
      <c r="CI803" t="inlineStr">
        <is>
          <t xml:space="preserve"> ANALYSIS/0 H CONC// </t>
        </is>
      </c>
      <c r="CJ803" t="inlineStr">
        <is>
          <t xml:space="preserve">   ANALYSIS/0 H CONC// </t>
        </is>
      </c>
      <c r="CK803" t="inlineStr">
        <is>
          <t>Brooke,L.T.</t>
        </is>
      </c>
      <c r="CL803" t="n">
        <v>17138.0</v>
      </c>
      <c r="CM803" t="inlineStr">
        <is>
          <t>Results of Freshwater Exposures with the Chemicals Atrazine, Biphenyl, Butachlor, Carbaryl, Carbazole, Dibenzofuran, 3,3'-Dichlorobenzidine, Dichlorvos, 1,2-Epoxyethylbenzene (Styrene Oxide), Isophorone, Isopropalin, Ox</t>
        </is>
      </c>
      <c r="CN803" t="inlineStr">
        <is>
          <t>Center for Lake Superior Environmental Studies, University of Wisconsin, Superior, WI:110 p.</t>
        </is>
      </c>
      <c r="CO803" t="n">
        <v>1991.0</v>
      </c>
      <c r="CP803" t="inlineStr">
        <is>
          <t>Brooke,L.T. (1991). Results of Freshwater Exposures with the Chemicals Atrazine, Biphenyl, Butachlor, Carbaryl, Carbazole, Dibenzofuran, 3,3'-Dichlorobenzidine, Dichlorvos, 1,2-Epoxyethylbenzene (Styrene Oxide), Isophorone, Isopropalin, Ox. Center for Lake Superior Environmental Studies, University of Wisconsin, Superior, WI, 110 p. ECOREF#:17138</t>
        </is>
      </c>
    </row>
    <row r="804">
      <c r="A804" t="n">
        <v>95954.0</v>
      </c>
      <c r="B804" t="inlineStr">
        <is>
          <t>2,4,5-Trichlorophenol</t>
        </is>
      </c>
      <c r="C804" t="inlineStr">
        <is>
          <t>Analytical grade</t>
        </is>
      </c>
      <c r="D804" t="inlineStr">
        <is>
          <t>Chemical analysis reported</t>
        </is>
      </c>
      <c r="E804" t="inlineStr">
        <is>
          <t>Not reported</t>
        </is>
      </c>
      <c r="F804"/>
      <c r="G804" t="n">
        <v>99.5</v>
      </c>
      <c r="H804"/>
      <c r="I804"/>
      <c r="J804"/>
      <c r="K804"/>
      <c r="L804" t="inlineStr">
        <is>
          <t>Pimephales promelas</t>
        </is>
      </c>
      <c r="M804" t="inlineStr">
        <is>
          <t>Fathead Minnow</t>
        </is>
      </c>
      <c r="N804" t="inlineStr">
        <is>
          <t>Larva</t>
        </is>
      </c>
      <c r="O804"/>
      <c r="P804"/>
      <c r="Q804"/>
      <c r="R804"/>
      <c r="S804"/>
      <c r="T804"/>
      <c r="U804"/>
      <c r="V804" t="inlineStr">
        <is>
          <t>Renewal</t>
        </is>
      </c>
      <c r="W804" t="inlineStr">
        <is>
          <t>Fresh water</t>
        </is>
      </c>
      <c r="X804" t="inlineStr">
        <is>
          <t>Lab</t>
        </is>
      </c>
      <c r="Y804" t="n">
        <v>6.0</v>
      </c>
      <c r="Z804" t="inlineStr">
        <is>
          <t>Active ingredient</t>
        </is>
      </c>
      <c r="AA804"/>
      <c r="AB804" t="n">
        <v>0.902</v>
      </c>
      <c r="AC804"/>
      <c r="AD804" t="n">
        <v>0.825</v>
      </c>
      <c r="AE804"/>
      <c r="AF804" t="n">
        <v>0.985</v>
      </c>
      <c r="AG804" t="inlineStr">
        <is>
          <t>AI mg/L</t>
        </is>
      </c>
      <c r="AH804"/>
      <c r="AI804"/>
      <c r="AJ804"/>
      <c r="AK804"/>
      <c r="AL804"/>
      <c r="AM804"/>
      <c r="AN804"/>
      <c r="AO804"/>
      <c r="AP804"/>
      <c r="AQ804"/>
      <c r="AR804"/>
      <c r="AS804"/>
      <c r="AT804"/>
      <c r="AU804"/>
      <c r="AV804"/>
      <c r="AW804"/>
      <c r="AX804" t="inlineStr">
        <is>
          <t>Mortality</t>
        </is>
      </c>
      <c r="AY804" t="inlineStr">
        <is>
          <t>Mortality</t>
        </is>
      </c>
      <c r="AZ804" t="inlineStr">
        <is>
          <t>LC50</t>
        </is>
      </c>
      <c r="BA804"/>
      <c r="BB804" t="n">
        <v>4.0</v>
      </c>
      <c r="BC804"/>
      <c r="BD804"/>
      <c r="BE804"/>
      <c r="BF804"/>
      <c r="BG804" t="inlineStr">
        <is>
          <t>Day(s)</t>
        </is>
      </c>
      <c r="BH804"/>
      <c r="BI804" t="inlineStr">
        <is>
          <t>DTXSID4024359</t>
        </is>
      </c>
      <c r="BJ804"/>
      <c r="BK804"/>
      <c r="BL804"/>
      <c r="BM804"/>
      <c r="BN804"/>
      <c r="BO804"/>
      <c r="BP804"/>
      <c r="BQ804"/>
      <c r="BR804"/>
      <c r="BS804"/>
      <c r="BT804" t="inlineStr">
        <is>
          <t>--</t>
        </is>
      </c>
      <c r="BU804"/>
      <c r="BV804"/>
      <c r="BW804"/>
      <c r="BX804"/>
      <c r="BY804"/>
      <c r="BZ804"/>
      <c r="CA804"/>
      <c r="CB804"/>
      <c r="CC804"/>
      <c r="CD804"/>
      <c r="CE804"/>
      <c r="CF804"/>
      <c r="CG804"/>
      <c r="CH804"/>
      <c r="CI804"/>
      <c r="CJ804" t="inlineStr">
        <is>
          <t xml:space="preserve">SOURCE/NR//MEDIA/SAND AND CARBON FILTERED UV STERILIZED LAKE SUPERIOR WATER//   </t>
        </is>
      </c>
      <c r="CK804" t="inlineStr">
        <is>
          <t>Norberg-King,T.J.</t>
        </is>
      </c>
      <c r="CL804" t="n">
        <v>5313.0</v>
      </c>
      <c r="CM804" t="inlineStr">
        <is>
          <t>An Evaluation of the Fathead Minnow Seven-Day Subchronic Test for Estimating Chronic Toxicity</t>
        </is>
      </c>
      <c r="CN804" t="inlineStr">
        <is>
          <t>Environ. Toxicol. Chem.8(11): 1075-1089</t>
        </is>
      </c>
      <c r="CO804" t="n">
        <v>1989.0</v>
      </c>
      <c r="CP804" t="inlineStr">
        <is>
          <t>Norberg-King,T.J. (1989). An Evaluation of the Fathead Minnow Seven-Day Subchronic Test for Estimating Chronic Toxicity. Environ. Toxicol. Chem., 8, (11), 1075-1089. ECOREF#:5313</t>
        </is>
      </c>
    </row>
    <row r="805">
      <c r="A805" t="n">
        <v>95954.0</v>
      </c>
      <c r="B805" t="inlineStr">
        <is>
          <t>2,4,5-Trichlorophenol</t>
        </is>
      </c>
      <c r="C805"/>
      <c r="D805" t="inlineStr">
        <is>
          <t>Measured</t>
        </is>
      </c>
      <c r="E805" t="inlineStr">
        <is>
          <t>Not coded</t>
        </is>
      </c>
      <c r="F805"/>
      <c r="G805"/>
      <c r="H805"/>
      <c r="I805"/>
      <c r="J805"/>
      <c r="K805"/>
      <c r="L805" t="inlineStr">
        <is>
          <t>Pimephales promelas</t>
        </is>
      </c>
      <c r="M805" t="inlineStr">
        <is>
          <t>Fathead Minnow</t>
        </is>
      </c>
      <c r="N805"/>
      <c r="O805"/>
      <c r="P805"/>
      <c r="Q805"/>
      <c r="R805"/>
      <c r="S805"/>
      <c r="T805"/>
      <c r="U805"/>
      <c r="V805" t="inlineStr">
        <is>
          <t>Flow-through</t>
        </is>
      </c>
      <c r="W805" t="inlineStr">
        <is>
          <t>Fresh water</t>
        </is>
      </c>
      <c r="X805" t="inlineStr">
        <is>
          <t>Lab</t>
        </is>
      </c>
      <c r="Y805"/>
      <c r="Z805" t="inlineStr">
        <is>
          <t>Active ingredient</t>
        </is>
      </c>
      <c r="AA805"/>
      <c r="AB805" t="n">
        <v>1.268</v>
      </c>
      <c r="AC805"/>
      <c r="AD805" t="n">
        <v>1.112</v>
      </c>
      <c r="AE805"/>
      <c r="AF805" t="n">
        <v>1.446</v>
      </c>
      <c r="AG805" t="inlineStr">
        <is>
          <t>AI mg/L</t>
        </is>
      </c>
      <c r="AH805"/>
      <c r="AI805"/>
      <c r="AJ805"/>
      <c r="AK805"/>
      <c r="AL805"/>
      <c r="AM805"/>
      <c r="AN805"/>
      <c r="AO805"/>
      <c r="AP805"/>
      <c r="AQ805"/>
      <c r="AR805"/>
      <c r="AS805"/>
      <c r="AT805"/>
      <c r="AU805"/>
      <c r="AV805"/>
      <c r="AW805"/>
      <c r="AX805" t="inlineStr">
        <is>
          <t>Mortality</t>
        </is>
      </c>
      <c r="AY805" t="inlineStr">
        <is>
          <t>Mortality</t>
        </is>
      </c>
      <c r="AZ805" t="inlineStr">
        <is>
          <t>LC50</t>
        </is>
      </c>
      <c r="BA805"/>
      <c r="BB805" t="n">
        <v>4.0</v>
      </c>
      <c r="BC805"/>
      <c r="BD805"/>
      <c r="BE805"/>
      <c r="BF805"/>
      <c r="BG805" t="inlineStr">
        <is>
          <t>Day(s)</t>
        </is>
      </c>
      <c r="BH805"/>
      <c r="BI805" t="inlineStr">
        <is>
          <t>DTXSID4024359</t>
        </is>
      </c>
      <c r="BJ805"/>
      <c r="BK805"/>
      <c r="BL805"/>
      <c r="BM805"/>
      <c r="BN805"/>
      <c r="BO805"/>
      <c r="BP805"/>
      <c r="BQ805"/>
      <c r="BR805"/>
      <c r="BS805"/>
      <c r="BT805" t="inlineStr">
        <is>
          <t>--</t>
        </is>
      </c>
      <c r="BU805"/>
      <c r="BV805"/>
      <c r="BW805"/>
      <c r="BX805"/>
      <c r="BY805"/>
      <c r="BZ805"/>
      <c r="CA805"/>
      <c r="CB805"/>
      <c r="CC805"/>
      <c r="CD805"/>
      <c r="CE805"/>
      <c r="CF805"/>
      <c r="CG805"/>
      <c r="CH805"/>
      <c r="CI805"/>
      <c r="CJ805"/>
      <c r="CK805" t="inlineStr">
        <is>
          <t>Spehar,R.L.</t>
        </is>
      </c>
      <c r="CL805" t="n">
        <v>56474.0</v>
      </c>
      <c r="CM805" t="inlineStr">
        <is>
          <t>Criteria Document Data. Memorandum to D.J. Call, Center for Lake Superior Environmental Studies, University of Wisconsin-Superior. September 16, 1986</t>
        </is>
      </c>
      <c r="CN805" t="inlineStr">
        <is>
          <t>Memo to D.J.Call, U.S.EPA, Duluth, MN /Center for Lake Superior Environ.Studies, Univ.of Wisconsin-Superior, Superior, WI:17 p.</t>
        </is>
      </c>
      <c r="CO805" t="n">
        <v>1986.0</v>
      </c>
      <c r="CP805" t="inlineStr">
        <is>
          <t>Spehar,R.L. (1986). Criteria Document Data. Memorandum to D.J. Call, Center for Lake Superior Environmental Studies, University of Wisconsin-Superior. September 16, 1986. Memo to D.J.Call, U.S.EPA, Duluth, MN /Center for Lake Superior Environ.Studies, Univ.of Wisconsin-Superior, Superior, WI, 17 p. ECOREF#:56474</t>
        </is>
      </c>
    </row>
    <row r="806">
      <c r="A806" t="n">
        <v>96059.0</v>
      </c>
      <c r="B806" t="inlineStr">
        <is>
          <t>Prop-2-en-1-yl 2-methylprop-2-enoate</t>
        </is>
      </c>
      <c r="C806"/>
      <c r="D806" t="inlineStr">
        <is>
          <t>Measured</t>
        </is>
      </c>
      <c r="E806" t="inlineStr">
        <is>
          <t>Not reported</t>
        </is>
      </c>
      <c r="F806" t="inlineStr">
        <is>
          <t>&gt;</t>
        </is>
      </c>
      <c r="G806" t="n">
        <v>98.0</v>
      </c>
      <c r="H806"/>
      <c r="I806"/>
      <c r="J806"/>
      <c r="K806"/>
      <c r="L806" t="inlineStr">
        <is>
          <t>Pimephales promelas</t>
        </is>
      </c>
      <c r="M806" t="inlineStr">
        <is>
          <t>Fathead Minnow</t>
        </is>
      </c>
      <c r="N806"/>
      <c r="O806"/>
      <c r="P806" t="n">
        <v>30.0</v>
      </c>
      <c r="Q806"/>
      <c r="R806"/>
      <c r="S806"/>
      <c r="T806"/>
      <c r="U806" t="inlineStr">
        <is>
          <t>Day(s)</t>
        </is>
      </c>
      <c r="V806" t="inlineStr">
        <is>
          <t>Flow-through</t>
        </is>
      </c>
      <c r="W806" t="inlineStr">
        <is>
          <t>Fresh water</t>
        </is>
      </c>
      <c r="X806" t="inlineStr">
        <is>
          <t>Lab</t>
        </is>
      </c>
      <c r="Y806"/>
      <c r="Z806" t="inlineStr">
        <is>
          <t>Active ingredient</t>
        </is>
      </c>
      <c r="AA806"/>
      <c r="AB806" t="n">
        <v>0.99</v>
      </c>
      <c r="AC806"/>
      <c r="AD806" t="n">
        <v>0.9</v>
      </c>
      <c r="AE806"/>
      <c r="AF806" t="n">
        <v>1.1</v>
      </c>
      <c r="AG806" t="inlineStr">
        <is>
          <t>AI mg/L</t>
        </is>
      </c>
      <c r="AH806"/>
      <c r="AI806"/>
      <c r="AJ806"/>
      <c r="AK806"/>
      <c r="AL806"/>
      <c r="AM806"/>
      <c r="AN806"/>
      <c r="AO806"/>
      <c r="AP806"/>
      <c r="AQ806"/>
      <c r="AR806"/>
      <c r="AS806"/>
      <c r="AT806"/>
      <c r="AU806"/>
      <c r="AV806"/>
      <c r="AW806"/>
      <c r="AX806" t="inlineStr">
        <is>
          <t>Mortality</t>
        </is>
      </c>
      <c r="AY806" t="inlineStr">
        <is>
          <t>Mortality</t>
        </is>
      </c>
      <c r="AZ806" t="inlineStr">
        <is>
          <t>LC50</t>
        </is>
      </c>
      <c r="BA806"/>
      <c r="BB806" t="n">
        <v>4.0</v>
      </c>
      <c r="BC806"/>
      <c r="BD806"/>
      <c r="BE806"/>
      <c r="BF806"/>
      <c r="BG806" t="inlineStr">
        <is>
          <t>Day(s)</t>
        </is>
      </c>
      <c r="BH806"/>
      <c r="BI806" t="inlineStr">
        <is>
          <t>DTXSID2021816</t>
        </is>
      </c>
      <c r="BJ806"/>
      <c r="BK806"/>
      <c r="BL806" t="inlineStr">
        <is>
          <t>Acute</t>
        </is>
      </c>
      <c r="BM806"/>
      <c r="BN806"/>
      <c r="BO806"/>
      <c r="BP806"/>
      <c r="BQ806"/>
      <c r="BR806"/>
      <c r="BS806"/>
      <c r="BT806" t="inlineStr">
        <is>
          <t>--</t>
        </is>
      </c>
      <c r="BU806"/>
      <c r="BV806"/>
      <c r="BW806"/>
      <c r="BX806"/>
      <c r="BY806"/>
      <c r="BZ806"/>
      <c r="CA806"/>
      <c r="CB806"/>
      <c r="CC806"/>
      <c r="CD806"/>
      <c r="CE806"/>
      <c r="CF806"/>
      <c r="CG806"/>
      <c r="CH806"/>
      <c r="CI806"/>
      <c r="CJ806" t="inlineStr">
        <is>
          <t xml:space="preserve">SOURCE/FROM US EPA ENVIRONMENTAL RESEARCH LABORATORY-DULUTH AND THE UNIVERSITY OF WISCONSIN-SUPERIOR CAMPUS//MEDIA/LAKE SUPERIOR WATER OR DECHLORINATED WATER//   </t>
        </is>
      </c>
      <c r="CK806" t="inlineStr">
        <is>
          <t>Geiger,D.L., S.H. Poirier, L.T. Brooke, and D.J. Call</t>
        </is>
      </c>
      <c r="CL806" t="n">
        <v>12858.0</v>
      </c>
      <c r="CM806" t="inlineStr">
        <is>
          <t>Acute Toxicities of Organic Chemicals to Fathead Minnows (Pimephales promelas) Volume III</t>
        </is>
      </c>
      <c r="CN806" t="inlineStr">
        <is>
          <t>Center for Lake Superior Environmental Studies, University of Wisconsin, Superior, WI:328 p.</t>
        </is>
      </c>
      <c r="CO806" t="n">
        <v>1986.0</v>
      </c>
      <c r="CP806" t="inlineStr">
        <is>
          <t>Geiger,D.L., S.H. Poirier, L.T. Brooke, and D.J. Call (1986). Acute Toxicities of Organic Chemicals to Fathead Minnows (Pimephales promelas) Volume III. Center for Lake Superior Environmental Studies, University of Wisconsin, Superior, WI, 328 p. ECOREF#:12858</t>
        </is>
      </c>
    </row>
    <row r="807">
      <c r="A807" t="n">
        <v>96059.0</v>
      </c>
      <c r="B807" t="inlineStr">
        <is>
          <t>Prop-2-en-1-yl 2-methylprop-2-enoate</t>
        </is>
      </c>
      <c r="C807"/>
      <c r="D807" t="inlineStr">
        <is>
          <t>Measured</t>
        </is>
      </c>
      <c r="E807" t="inlineStr">
        <is>
          <t>Not coded</t>
        </is>
      </c>
      <c r="F807" t="inlineStr">
        <is>
          <t>&gt;</t>
        </is>
      </c>
      <c r="G807" t="n">
        <v>97.0</v>
      </c>
      <c r="H807"/>
      <c r="I807"/>
      <c r="J807"/>
      <c r="K807"/>
      <c r="L807" t="inlineStr">
        <is>
          <t>Pimephales promelas</t>
        </is>
      </c>
      <c r="M807" t="inlineStr">
        <is>
          <t>Fathead Minnow</t>
        </is>
      </c>
      <c r="N807" t="inlineStr">
        <is>
          <t>Juvenile</t>
        </is>
      </c>
      <c r="O807"/>
      <c r="P807"/>
      <c r="Q807"/>
      <c r="R807" t="n">
        <v>28.0</v>
      </c>
      <c r="S807"/>
      <c r="T807" t="n">
        <v>34.0</v>
      </c>
      <c r="U807" t="inlineStr">
        <is>
          <t>Day(s)</t>
        </is>
      </c>
      <c r="V807" t="inlineStr">
        <is>
          <t>Flow-through</t>
        </is>
      </c>
      <c r="W807" t="inlineStr">
        <is>
          <t>Fresh water</t>
        </is>
      </c>
      <c r="X807" t="inlineStr">
        <is>
          <t>Lab</t>
        </is>
      </c>
      <c r="Y807"/>
      <c r="Z807" t="inlineStr">
        <is>
          <t>Active ingredient</t>
        </is>
      </c>
      <c r="AA807"/>
      <c r="AB807" t="n">
        <v>0.99</v>
      </c>
      <c r="AC807"/>
      <c r="AD807"/>
      <c r="AE807"/>
      <c r="AF807"/>
      <c r="AG807" t="inlineStr">
        <is>
          <t>AI mg/L</t>
        </is>
      </c>
      <c r="AH807"/>
      <c r="AI807"/>
      <c r="AJ807"/>
      <c r="AK807"/>
      <c r="AL807"/>
      <c r="AM807"/>
      <c r="AN807"/>
      <c r="AO807"/>
      <c r="AP807"/>
      <c r="AQ807"/>
      <c r="AR807"/>
      <c r="AS807"/>
      <c r="AT807"/>
      <c r="AU807"/>
      <c r="AV807"/>
      <c r="AW807"/>
      <c r="AX807" t="inlineStr">
        <is>
          <t>Mortality</t>
        </is>
      </c>
      <c r="AY807" t="inlineStr">
        <is>
          <t>Mortality</t>
        </is>
      </c>
      <c r="AZ807" t="inlineStr">
        <is>
          <t>LC50</t>
        </is>
      </c>
      <c r="BA807"/>
      <c r="BB807" t="n">
        <v>4.0</v>
      </c>
      <c r="BC807"/>
      <c r="BD807"/>
      <c r="BE807"/>
      <c r="BF807"/>
      <c r="BG807" t="inlineStr">
        <is>
          <t>Day(s)</t>
        </is>
      </c>
      <c r="BH807" t="inlineStr">
        <is>
          <t>Pure</t>
        </is>
      </c>
      <c r="BI807" t="inlineStr">
        <is>
          <t>DTXSID2021816</t>
        </is>
      </c>
      <c r="BJ807" t="inlineStr">
        <is>
          <t>10.1007/BF02021005</t>
        </is>
      </c>
      <c r="BK807"/>
      <c r="BL807"/>
      <c r="BM807"/>
      <c r="BN807"/>
      <c r="BO807"/>
      <c r="BP807"/>
      <c r="BQ807"/>
      <c r="BR807"/>
      <c r="BS807"/>
      <c r="BT807" t="inlineStr">
        <is>
          <t>--</t>
        </is>
      </c>
      <c r="BU807"/>
      <c r="BV807"/>
      <c r="BW807"/>
      <c r="BX807"/>
      <c r="BY807"/>
      <c r="BZ807"/>
      <c r="CA807"/>
      <c r="CB807"/>
      <c r="CC807"/>
      <c r="CD807"/>
      <c r="CE807"/>
      <c r="CF807"/>
      <c r="CG807"/>
      <c r="CH807"/>
      <c r="CI807"/>
      <c r="CJ807"/>
      <c r="CK807" t="inlineStr">
        <is>
          <t>Russom,C.L., R.A. Drummond, and A.D. Hoffman</t>
        </is>
      </c>
      <c r="CL807" t="n">
        <v>13120.0</v>
      </c>
      <c r="CM807" t="inlineStr">
        <is>
          <t>Acute Toxicity and Behavioral Effects of Acrylates and Methacrylates to Juvenile Fathead Minnows</t>
        </is>
      </c>
      <c r="CN807" t="inlineStr">
        <is>
          <t>Bull. Environ. Contam. Toxicol.41:589-596</t>
        </is>
      </c>
      <c r="CO807" t="n">
        <v>1988.0</v>
      </c>
      <c r="CP807" t="inlineStr">
        <is>
          <t>Russom,C.L., R.A. Drummond, and A.D. Hoffman (1988). Acute Toxicity and Behavioral Effects of Acrylates and Methacrylates to Juvenile Fathead Minnows. Bull. Environ. Contam. Toxicol., 41, 589-596. doi:10.1007/BF02021005. ECOREF#:13120</t>
        </is>
      </c>
    </row>
    <row r="808">
      <c r="A808" t="n">
        <v>96093.0</v>
      </c>
      <c r="B808" t="inlineStr">
        <is>
          <t>2-Phenyloxirane</t>
        </is>
      </c>
      <c r="C808"/>
      <c r="D808" t="inlineStr">
        <is>
          <t>Measured</t>
        </is>
      </c>
      <c r="E808" t="inlineStr">
        <is>
          <t>Not coded</t>
        </is>
      </c>
      <c r="F808"/>
      <c r="G808" t="n">
        <v>97.0</v>
      </c>
      <c r="H808"/>
      <c r="I808"/>
      <c r="J808"/>
      <c r="K808"/>
      <c r="L808" t="inlineStr">
        <is>
          <t>Pimephales promelas</t>
        </is>
      </c>
      <c r="M808" t="inlineStr">
        <is>
          <t>Fathead Minnow</t>
        </is>
      </c>
      <c r="N808"/>
      <c r="O808"/>
      <c r="P808" t="n">
        <v>30.0</v>
      </c>
      <c r="Q808"/>
      <c r="R808"/>
      <c r="S808"/>
      <c r="T808"/>
      <c r="U808" t="inlineStr">
        <is>
          <t>Day(s)</t>
        </is>
      </c>
      <c r="V808" t="inlineStr">
        <is>
          <t>Flow-through</t>
        </is>
      </c>
      <c r="W808" t="inlineStr">
        <is>
          <t>Fresh water</t>
        </is>
      </c>
      <c r="X808" t="inlineStr">
        <is>
          <t>Lab</t>
        </is>
      </c>
      <c r="Y808"/>
      <c r="Z808" t="inlineStr">
        <is>
          <t>Active ingredient</t>
        </is>
      </c>
      <c r="AA808"/>
      <c r="AB808" t="n">
        <v>4.54</v>
      </c>
      <c r="AC808"/>
      <c r="AD808"/>
      <c r="AE808"/>
      <c r="AF808"/>
      <c r="AG808" t="inlineStr">
        <is>
          <t>AI mg/L</t>
        </is>
      </c>
      <c r="AH808"/>
      <c r="AI808"/>
      <c r="AJ808"/>
      <c r="AK808"/>
      <c r="AL808"/>
      <c r="AM808"/>
      <c r="AN808"/>
      <c r="AO808"/>
      <c r="AP808"/>
      <c r="AQ808"/>
      <c r="AR808"/>
      <c r="AS808"/>
      <c r="AT808"/>
      <c r="AU808"/>
      <c r="AV808"/>
      <c r="AW808"/>
      <c r="AX808" t="inlineStr">
        <is>
          <t>Mortality</t>
        </is>
      </c>
      <c r="AY808" t="inlineStr">
        <is>
          <t>Mortality</t>
        </is>
      </c>
      <c r="AZ808" t="inlineStr">
        <is>
          <t>LC50</t>
        </is>
      </c>
      <c r="BA808"/>
      <c r="BB808" t="n">
        <v>4.0</v>
      </c>
      <c r="BC808"/>
      <c r="BD808"/>
      <c r="BE808"/>
      <c r="BF808"/>
      <c r="BG808" t="inlineStr">
        <is>
          <t>Day(s)</t>
        </is>
      </c>
      <c r="BH808" t="inlineStr">
        <is>
          <t>Pure</t>
        </is>
      </c>
      <c r="BI808" t="inlineStr">
        <is>
          <t>DTXSID2021286</t>
        </is>
      </c>
      <c r="BJ808"/>
      <c r="BK808"/>
      <c r="BL808"/>
      <c r="BM808"/>
      <c r="BN808"/>
      <c r="BO808"/>
      <c r="BP808"/>
      <c r="BQ808"/>
      <c r="BR808"/>
      <c r="BS808"/>
      <c r="BT808" t="inlineStr">
        <is>
          <t>--</t>
        </is>
      </c>
      <c r="BU808"/>
      <c r="BV808"/>
      <c r="BW808"/>
      <c r="BX808"/>
      <c r="BY808"/>
      <c r="BZ808"/>
      <c r="CA808"/>
      <c r="CB808"/>
      <c r="CC808"/>
      <c r="CD808"/>
      <c r="CE808"/>
      <c r="CF808"/>
      <c r="CG808"/>
      <c r="CH808"/>
      <c r="CI808"/>
      <c r="CJ808"/>
      <c r="CK808" t="inlineStr">
        <is>
          <t>Brooke,L.T.</t>
        </is>
      </c>
      <c r="CL808" t="n">
        <v>17138.0</v>
      </c>
      <c r="CM808" t="inlineStr">
        <is>
          <t>Results of Freshwater Exposures with the Chemicals Atrazine, Biphenyl, Butachlor, Carbaryl, Carbazole, Dibenzofuran, 3,3'-Dichlorobenzidine, Dichlorvos, 1,2-Epoxyethylbenzene (Styrene Oxide), Isophorone, Isopropalin, Ox</t>
        </is>
      </c>
      <c r="CN808" t="inlineStr">
        <is>
          <t>Center for Lake Superior Environmental Studies, University of Wisconsin, Superior, WI:110 p.</t>
        </is>
      </c>
      <c r="CO808" t="n">
        <v>1991.0</v>
      </c>
      <c r="CP808" t="inlineStr">
        <is>
          <t>Brooke,L.T. (1991). Results of Freshwater Exposures with the Chemicals Atrazine, Biphenyl, Butachlor, Carbaryl, Carbazole, Dibenzofuran, 3,3'-Dichlorobenzidine, Dichlorvos, 1,2-Epoxyethylbenzene (Styrene Oxide), Isophorone, Isopropalin, Ox. Center for Lake Superior Environmental Studies, University of Wisconsin, Superior, WI, 110 p. ECOREF#:17138</t>
        </is>
      </c>
    </row>
    <row r="809">
      <c r="A809" t="n">
        <v>96093.0</v>
      </c>
      <c r="B809" t="inlineStr">
        <is>
          <t>2-Phenyloxirane</t>
        </is>
      </c>
      <c r="C809"/>
      <c r="D809" t="inlineStr">
        <is>
          <t>Measured</t>
        </is>
      </c>
      <c r="E809" t="inlineStr">
        <is>
          <t>Not coded</t>
        </is>
      </c>
      <c r="F809"/>
      <c r="G809" t="n">
        <v>97.0</v>
      </c>
      <c r="H809"/>
      <c r="I809"/>
      <c r="J809"/>
      <c r="K809"/>
      <c r="L809" t="inlineStr">
        <is>
          <t>Pimephales promelas</t>
        </is>
      </c>
      <c r="M809" t="inlineStr">
        <is>
          <t>Fathead Minnow</t>
        </is>
      </c>
      <c r="N809"/>
      <c r="O809"/>
      <c r="P809" t="n">
        <v>30.0</v>
      </c>
      <c r="Q809"/>
      <c r="R809"/>
      <c r="S809"/>
      <c r="T809"/>
      <c r="U809" t="inlineStr">
        <is>
          <t>Day(s)</t>
        </is>
      </c>
      <c r="V809" t="inlineStr">
        <is>
          <t>Static</t>
        </is>
      </c>
      <c r="W809" t="inlineStr">
        <is>
          <t>Fresh water</t>
        </is>
      </c>
      <c r="X809" t="inlineStr">
        <is>
          <t>Lab</t>
        </is>
      </c>
      <c r="Y809"/>
      <c r="Z809" t="inlineStr">
        <is>
          <t>Active ingredient</t>
        </is>
      </c>
      <c r="AA809"/>
      <c r="AB809" t="n">
        <v>26.33</v>
      </c>
      <c r="AC809"/>
      <c r="AD809"/>
      <c r="AE809"/>
      <c r="AF809"/>
      <c r="AG809" t="inlineStr">
        <is>
          <t>AI mg/L</t>
        </is>
      </c>
      <c r="AH809"/>
      <c r="AI809"/>
      <c r="AJ809"/>
      <c r="AK809"/>
      <c r="AL809"/>
      <c r="AM809"/>
      <c r="AN809"/>
      <c r="AO809"/>
      <c r="AP809"/>
      <c r="AQ809"/>
      <c r="AR809"/>
      <c r="AS809"/>
      <c r="AT809"/>
      <c r="AU809"/>
      <c r="AV809"/>
      <c r="AW809"/>
      <c r="AX809" t="inlineStr">
        <is>
          <t>Mortality</t>
        </is>
      </c>
      <c r="AY809" t="inlineStr">
        <is>
          <t>Mortality</t>
        </is>
      </c>
      <c r="AZ809" t="inlineStr">
        <is>
          <t>LC50</t>
        </is>
      </c>
      <c r="BA809"/>
      <c r="BB809" t="n">
        <v>4.0</v>
      </c>
      <c r="BC809"/>
      <c r="BD809"/>
      <c r="BE809"/>
      <c r="BF809"/>
      <c r="BG809" t="inlineStr">
        <is>
          <t>Day(s)</t>
        </is>
      </c>
      <c r="BH809" t="inlineStr">
        <is>
          <t>Pure</t>
        </is>
      </c>
      <c r="BI809" t="inlineStr">
        <is>
          <t>DTXSID2021286</t>
        </is>
      </c>
      <c r="BJ809"/>
      <c r="BK809"/>
      <c r="BL809"/>
      <c r="BM809"/>
      <c r="BN809"/>
      <c r="BO809"/>
      <c r="BP809"/>
      <c r="BQ809"/>
      <c r="BR809"/>
      <c r="BS809"/>
      <c r="BT809" t="inlineStr">
        <is>
          <t>--</t>
        </is>
      </c>
      <c r="BU809"/>
      <c r="BV809"/>
      <c r="BW809"/>
      <c r="BX809"/>
      <c r="BY809"/>
      <c r="BZ809"/>
      <c r="CA809"/>
      <c r="CB809"/>
      <c r="CC809"/>
      <c r="CD809"/>
      <c r="CE809"/>
      <c r="CF809"/>
      <c r="CG809"/>
      <c r="CH809"/>
      <c r="CI809" t="inlineStr">
        <is>
          <t xml:space="preserve"> ANALYSIS/0 H CONC// </t>
        </is>
      </c>
      <c r="CJ809" t="inlineStr">
        <is>
          <t xml:space="preserve">   ANALYSIS/0 H CONC// </t>
        </is>
      </c>
      <c r="CK809" t="inlineStr">
        <is>
          <t>Brooke,L.T.</t>
        </is>
      </c>
      <c r="CL809" t="n">
        <v>17138.0</v>
      </c>
      <c r="CM809" t="inlineStr">
        <is>
          <t>Results of Freshwater Exposures with the Chemicals Atrazine, Biphenyl, Butachlor, Carbaryl, Carbazole, Dibenzofuran, 3,3'-Dichlorobenzidine, Dichlorvos, 1,2-Epoxyethylbenzene (Styrene Oxide), Isophorone, Isopropalin, Ox</t>
        </is>
      </c>
      <c r="CN809" t="inlineStr">
        <is>
          <t>Center for Lake Superior Environmental Studies, University of Wisconsin, Superior, WI:110 p.</t>
        </is>
      </c>
      <c r="CO809" t="n">
        <v>1991.0</v>
      </c>
      <c r="CP809" t="inlineStr">
        <is>
          <t>Brooke,L.T. (1991). Results of Freshwater Exposures with the Chemicals Atrazine, Biphenyl, Butachlor, Carbaryl, Carbazole, Dibenzofuran, 3,3'-Dichlorobenzidine, Dichlorvos, 1,2-Epoxyethylbenzene (Styrene Oxide), Isophorone, Isopropalin, Ox. Center for Lake Superior Environmental Studies, University of Wisconsin, Superior, WI, 110 p. ECOREF#:17138</t>
        </is>
      </c>
    </row>
    <row r="810">
      <c r="A810" t="n">
        <v>96093.0</v>
      </c>
      <c r="B810" t="inlineStr">
        <is>
          <t>2-Phenyloxirane</t>
        </is>
      </c>
      <c r="C810"/>
      <c r="D810" t="inlineStr">
        <is>
          <t>Measured</t>
        </is>
      </c>
      <c r="E810" t="inlineStr">
        <is>
          <t>Not coded</t>
        </is>
      </c>
      <c r="F810"/>
      <c r="G810" t="n">
        <v>97.0</v>
      </c>
      <c r="H810"/>
      <c r="I810"/>
      <c r="J810"/>
      <c r="K810"/>
      <c r="L810" t="inlineStr">
        <is>
          <t>Pimephales promelas</t>
        </is>
      </c>
      <c r="M810" t="inlineStr">
        <is>
          <t>Fathead Minnow</t>
        </is>
      </c>
      <c r="N810"/>
      <c r="O810"/>
      <c r="P810" t="n">
        <v>30.0</v>
      </c>
      <c r="Q810"/>
      <c r="R810"/>
      <c r="S810"/>
      <c r="T810"/>
      <c r="U810" t="inlineStr">
        <is>
          <t>Day(s)</t>
        </is>
      </c>
      <c r="V810" t="inlineStr">
        <is>
          <t>Static</t>
        </is>
      </c>
      <c r="W810" t="inlineStr">
        <is>
          <t>Fresh water</t>
        </is>
      </c>
      <c r="X810" t="inlineStr">
        <is>
          <t>Lab</t>
        </is>
      </c>
      <c r="Y810"/>
      <c r="Z810" t="inlineStr">
        <is>
          <t>Active ingredient</t>
        </is>
      </c>
      <c r="AA810"/>
      <c r="AB810" t="n">
        <v>10.7</v>
      </c>
      <c r="AC810"/>
      <c r="AD810"/>
      <c r="AE810"/>
      <c r="AF810"/>
      <c r="AG810" t="inlineStr">
        <is>
          <t>AI mg/L</t>
        </is>
      </c>
      <c r="AH810"/>
      <c r="AI810"/>
      <c r="AJ810"/>
      <c r="AK810"/>
      <c r="AL810"/>
      <c r="AM810"/>
      <c r="AN810"/>
      <c r="AO810"/>
      <c r="AP810"/>
      <c r="AQ810"/>
      <c r="AR810"/>
      <c r="AS810"/>
      <c r="AT810"/>
      <c r="AU810"/>
      <c r="AV810"/>
      <c r="AW810"/>
      <c r="AX810" t="inlineStr">
        <is>
          <t>Mortality</t>
        </is>
      </c>
      <c r="AY810" t="inlineStr">
        <is>
          <t>Mortality</t>
        </is>
      </c>
      <c r="AZ810" t="inlineStr">
        <is>
          <t>LC50</t>
        </is>
      </c>
      <c r="BA810"/>
      <c r="BB810" t="n">
        <v>4.0</v>
      </c>
      <c r="BC810"/>
      <c r="BD810"/>
      <c r="BE810"/>
      <c r="BF810"/>
      <c r="BG810" t="inlineStr">
        <is>
          <t>Day(s)</t>
        </is>
      </c>
      <c r="BH810" t="inlineStr">
        <is>
          <t>Pure</t>
        </is>
      </c>
      <c r="BI810" t="inlineStr">
        <is>
          <t>DTXSID2021286</t>
        </is>
      </c>
      <c r="BJ810"/>
      <c r="BK810"/>
      <c r="BL810"/>
      <c r="BM810"/>
      <c r="BN810"/>
      <c r="BO810"/>
      <c r="BP810"/>
      <c r="BQ810"/>
      <c r="BR810"/>
      <c r="BS810"/>
      <c r="BT810" t="inlineStr">
        <is>
          <t>--</t>
        </is>
      </c>
      <c r="BU810"/>
      <c r="BV810"/>
      <c r="BW810"/>
      <c r="BX810"/>
      <c r="BY810"/>
      <c r="BZ810"/>
      <c r="CA810"/>
      <c r="CB810"/>
      <c r="CC810"/>
      <c r="CD810"/>
      <c r="CE810"/>
      <c r="CF810"/>
      <c r="CG810"/>
      <c r="CH810"/>
      <c r="CI810"/>
      <c r="CJ810"/>
      <c r="CK810" t="inlineStr">
        <is>
          <t>Brooke,L.T.</t>
        </is>
      </c>
      <c r="CL810" t="n">
        <v>17138.0</v>
      </c>
      <c r="CM810" t="inlineStr">
        <is>
          <t>Results of Freshwater Exposures with the Chemicals Atrazine, Biphenyl, Butachlor, Carbaryl, Carbazole, Dibenzofuran, 3,3'-Dichlorobenzidine, Dichlorvos, 1,2-Epoxyethylbenzene (Styrene Oxide), Isophorone, Isopropalin, Ox</t>
        </is>
      </c>
      <c r="CN810" t="inlineStr">
        <is>
          <t>Center for Lake Superior Environmental Studies, University of Wisconsin, Superior, WI:110 p.</t>
        </is>
      </c>
      <c r="CO810" t="n">
        <v>1991.0</v>
      </c>
      <c r="CP810" t="inlineStr">
        <is>
          <t>Brooke,L.T. (1991). Results of Freshwater Exposures with the Chemicals Atrazine, Biphenyl, Butachlor, Carbaryl, Carbazole, Dibenzofuran, 3,3'-Dichlorobenzidine, Dichlorvos, 1,2-Epoxyethylbenzene (Styrene Oxide), Isophorone, Isopropalin, Ox. Center for Lake Superior Environmental Studies, University of Wisconsin, Superior, WI, 110 p. ECOREF#:17138</t>
        </is>
      </c>
    </row>
    <row r="811">
      <c r="A811" t="n">
        <v>96093.0</v>
      </c>
      <c r="B811" t="inlineStr">
        <is>
          <t>2-Phenyloxirane</t>
        </is>
      </c>
      <c r="C811"/>
      <c r="D811" t="inlineStr">
        <is>
          <t>Unmeasured</t>
        </is>
      </c>
      <c r="E811" t="inlineStr">
        <is>
          <t>Not coded</t>
        </is>
      </c>
      <c r="F811"/>
      <c r="G811" t="n">
        <v>97.0</v>
      </c>
      <c r="H811"/>
      <c r="I811"/>
      <c r="J811"/>
      <c r="K811"/>
      <c r="L811" t="inlineStr">
        <is>
          <t>Pimephales promelas</t>
        </is>
      </c>
      <c r="M811" t="inlineStr">
        <is>
          <t>Fathead Minnow</t>
        </is>
      </c>
      <c r="N811"/>
      <c r="O811"/>
      <c r="P811" t="n">
        <v>30.0</v>
      </c>
      <c r="Q811"/>
      <c r="R811"/>
      <c r="S811"/>
      <c r="T811"/>
      <c r="U811" t="inlineStr">
        <is>
          <t>Day(s)</t>
        </is>
      </c>
      <c r="V811" t="inlineStr">
        <is>
          <t>Static</t>
        </is>
      </c>
      <c r="W811" t="inlineStr">
        <is>
          <t>Fresh water</t>
        </is>
      </c>
      <c r="X811" t="inlineStr">
        <is>
          <t>Lab</t>
        </is>
      </c>
      <c r="Y811"/>
      <c r="Z811" t="inlineStr">
        <is>
          <t>Active ingredient</t>
        </is>
      </c>
      <c r="AA811"/>
      <c r="AB811" t="n">
        <v>13.8</v>
      </c>
      <c r="AC811"/>
      <c r="AD811"/>
      <c r="AE811"/>
      <c r="AF811"/>
      <c r="AG811" t="inlineStr">
        <is>
          <t>AI mg/L</t>
        </is>
      </c>
      <c r="AH811"/>
      <c r="AI811"/>
      <c r="AJ811"/>
      <c r="AK811"/>
      <c r="AL811"/>
      <c r="AM811"/>
      <c r="AN811"/>
      <c r="AO811"/>
      <c r="AP811"/>
      <c r="AQ811"/>
      <c r="AR811"/>
      <c r="AS811"/>
      <c r="AT811"/>
      <c r="AU811"/>
      <c r="AV811"/>
      <c r="AW811"/>
      <c r="AX811" t="inlineStr">
        <is>
          <t>Mortality</t>
        </is>
      </c>
      <c r="AY811" t="inlineStr">
        <is>
          <t>Mortality</t>
        </is>
      </c>
      <c r="AZ811" t="inlineStr">
        <is>
          <t>LC50</t>
        </is>
      </c>
      <c r="BA811"/>
      <c r="BB811" t="n">
        <v>4.0</v>
      </c>
      <c r="BC811"/>
      <c r="BD811"/>
      <c r="BE811"/>
      <c r="BF811"/>
      <c r="BG811" t="inlineStr">
        <is>
          <t>Day(s)</t>
        </is>
      </c>
      <c r="BH811" t="inlineStr">
        <is>
          <t>Pure</t>
        </is>
      </c>
      <c r="BI811" t="inlineStr">
        <is>
          <t>DTXSID2021286</t>
        </is>
      </c>
      <c r="BJ811"/>
      <c r="BK811"/>
      <c r="BL811"/>
      <c r="BM811"/>
      <c r="BN811"/>
      <c r="BO811"/>
      <c r="BP811"/>
      <c r="BQ811"/>
      <c r="BR811"/>
      <c r="BS811"/>
      <c r="BT811" t="inlineStr">
        <is>
          <t>--</t>
        </is>
      </c>
      <c r="BU811"/>
      <c r="BV811"/>
      <c r="BW811"/>
      <c r="BX811"/>
      <c r="BY811"/>
      <c r="BZ811"/>
      <c r="CA811"/>
      <c r="CB811"/>
      <c r="CC811"/>
      <c r="CD811"/>
      <c r="CE811"/>
      <c r="CF811"/>
      <c r="CG811"/>
      <c r="CH811"/>
      <c r="CI811"/>
      <c r="CJ811"/>
      <c r="CK811" t="inlineStr">
        <is>
          <t>Brooke,L.T.</t>
        </is>
      </c>
      <c r="CL811" t="n">
        <v>17138.0</v>
      </c>
      <c r="CM811" t="inlineStr">
        <is>
          <t>Results of Freshwater Exposures with the Chemicals Atrazine, Biphenyl, Butachlor, Carbaryl, Carbazole, Dibenzofuran, 3,3'-Dichlorobenzidine, Dichlorvos, 1,2-Epoxyethylbenzene (Styrene Oxide), Isophorone, Isopropalin, Ox</t>
        </is>
      </c>
      <c r="CN811" t="inlineStr">
        <is>
          <t>Center for Lake Superior Environmental Studies, University of Wisconsin, Superior, WI:110 p.</t>
        </is>
      </c>
      <c r="CO811" t="n">
        <v>1991.0</v>
      </c>
      <c r="CP811" t="inlineStr">
        <is>
          <t>Brooke,L.T. (1991). Results of Freshwater Exposures with the Chemicals Atrazine, Biphenyl, Butachlor, Carbaryl, Carbazole, Dibenzofuran, 3,3'-Dichlorobenzidine, Dichlorvos, 1,2-Epoxyethylbenzene (Styrene Oxide), Isophorone, Isopropalin, Ox. Center for Lake Superior Environmental Studies, University of Wisconsin, Superior, WI, 110 p. ECOREF#:17138</t>
        </is>
      </c>
    </row>
    <row r="812">
      <c r="A812" t="n">
        <v>96139.0</v>
      </c>
      <c r="B812" t="inlineStr">
        <is>
          <t>2,3-Dibromo-1-propanol</t>
        </is>
      </c>
      <c r="C812"/>
      <c r="D812" t="inlineStr">
        <is>
          <t>Measured</t>
        </is>
      </c>
      <c r="E812" t="inlineStr">
        <is>
          <t>Not coded</t>
        </is>
      </c>
      <c r="F812"/>
      <c r="G812" t="n">
        <v>96.0</v>
      </c>
      <c r="H812"/>
      <c r="I812"/>
      <c r="J812"/>
      <c r="K812"/>
      <c r="L812" t="inlineStr">
        <is>
          <t>Pimephales promelas</t>
        </is>
      </c>
      <c r="M812" t="inlineStr">
        <is>
          <t>Fathead Minnow</t>
        </is>
      </c>
      <c r="N812"/>
      <c r="O812"/>
      <c r="P812"/>
      <c r="Q812"/>
      <c r="R812" t="n">
        <v>29.0</v>
      </c>
      <c r="S812"/>
      <c r="T812" t="n">
        <v>31.0</v>
      </c>
      <c r="U812" t="inlineStr">
        <is>
          <t>Day(s)</t>
        </is>
      </c>
      <c r="V812" t="inlineStr">
        <is>
          <t>Flow-through</t>
        </is>
      </c>
      <c r="W812" t="inlineStr">
        <is>
          <t>Fresh water</t>
        </is>
      </c>
      <c r="X812" t="inlineStr">
        <is>
          <t>Lab</t>
        </is>
      </c>
      <c r="Y812"/>
      <c r="Z812" t="inlineStr">
        <is>
          <t>Active ingredient</t>
        </is>
      </c>
      <c r="AA812"/>
      <c r="AB812" t="n">
        <v>71.0</v>
      </c>
      <c r="AC812"/>
      <c r="AD812" t="n">
        <v>61.0</v>
      </c>
      <c r="AE812"/>
      <c r="AF812" t="n">
        <v>83.0</v>
      </c>
      <c r="AG812" t="inlineStr">
        <is>
          <t>AI mg/L</t>
        </is>
      </c>
      <c r="AH812"/>
      <c r="AI812"/>
      <c r="AJ812"/>
      <c r="AK812"/>
      <c r="AL812"/>
      <c r="AM812"/>
      <c r="AN812"/>
      <c r="AO812"/>
      <c r="AP812"/>
      <c r="AQ812"/>
      <c r="AR812"/>
      <c r="AS812"/>
      <c r="AT812"/>
      <c r="AU812"/>
      <c r="AV812"/>
      <c r="AW812"/>
      <c r="AX812" t="inlineStr">
        <is>
          <t>Mortality</t>
        </is>
      </c>
      <c r="AY812" t="inlineStr">
        <is>
          <t>Mortality</t>
        </is>
      </c>
      <c r="AZ812" t="inlineStr">
        <is>
          <t>LC50</t>
        </is>
      </c>
      <c r="BA812"/>
      <c r="BB812" t="n">
        <v>4.0</v>
      </c>
      <c r="BC812"/>
      <c r="BD812"/>
      <c r="BE812"/>
      <c r="BF812"/>
      <c r="BG812" t="inlineStr">
        <is>
          <t>Day(s)</t>
        </is>
      </c>
      <c r="BH812" t="inlineStr">
        <is>
          <t>Pure</t>
        </is>
      </c>
      <c r="BI812" t="inlineStr">
        <is>
          <t>DTXSID7021817</t>
        </is>
      </c>
      <c r="BJ812"/>
      <c r="BK812"/>
      <c r="BL812"/>
      <c r="BM812"/>
      <c r="BN812"/>
      <c r="BO812"/>
      <c r="BP812"/>
      <c r="BQ812"/>
      <c r="BR812"/>
      <c r="BS812"/>
      <c r="BT812" t="inlineStr">
        <is>
          <t>--</t>
        </is>
      </c>
      <c r="BU812"/>
      <c r="BV812"/>
      <c r="BW812"/>
      <c r="BX812"/>
      <c r="BY812"/>
      <c r="BZ812"/>
      <c r="CA812"/>
      <c r="CB812"/>
      <c r="CC812"/>
      <c r="CD812"/>
      <c r="CE812"/>
      <c r="CF812"/>
      <c r="CG812"/>
      <c r="CH812"/>
      <c r="CI812" t="inlineStr">
        <is>
          <t xml:space="preserve"> Affected fish lost equilibrium prior to death.            NR NA </t>
        </is>
      </c>
      <c r="CJ812" t="inlineStr">
        <is>
          <t xml:space="preserve">   Affected fish lost equilibrium prior to death.            NR NA </t>
        </is>
      </c>
      <c r="CK812" t="inlineStr">
        <is>
          <t>Brooke,L.T., D.J. Call, D.L. Geiger, and C.E. Northcott</t>
        </is>
      </c>
      <c r="CL812" t="n">
        <v>12448.0</v>
      </c>
      <c r="CM812" t="inlineStr">
        <is>
          <t>Acute Toxicities of Organic Chemicals to Fathead Minnows (Pimephales promelas), Vol. 1</t>
        </is>
      </c>
      <c r="CN812" t="inlineStr">
        <is>
          <t>Center for Lake Superior Environmental Studies, University of Wisconsin-Superior, Superior, WI:414 p.</t>
        </is>
      </c>
      <c r="CO812" t="n">
        <v>1984.0</v>
      </c>
      <c r="CP812" t="inlineStr">
        <is>
          <t>Brooke,L.T., D.J. Call, D.L. Geiger, and C.E. Northcott (1984). Acute Toxicities of Organic Chemicals to Fathead Minnows (Pimephales promelas), Vol. 1. Center for Lake Superior Environmental Studies, University of Wisconsin-Superior, Superior, WI, 414 p. ECOREF#:12448</t>
        </is>
      </c>
    </row>
    <row r="813">
      <c r="A813" t="n">
        <v>96173.0</v>
      </c>
      <c r="B813" t="inlineStr">
        <is>
          <t>2-Methylbutyraldehyde</t>
        </is>
      </c>
      <c r="C813"/>
      <c r="D813" t="inlineStr">
        <is>
          <t>Measured</t>
        </is>
      </c>
      <c r="E813" t="inlineStr">
        <is>
          <t>Not reported</t>
        </is>
      </c>
      <c r="F813"/>
      <c r="G813" t="n">
        <v>98.0</v>
      </c>
      <c r="H813"/>
      <c r="I813"/>
      <c r="J813"/>
      <c r="K813"/>
      <c r="L813" t="inlineStr">
        <is>
          <t>Pimephales promelas</t>
        </is>
      </c>
      <c r="M813" t="inlineStr">
        <is>
          <t>Fathead Minnow</t>
        </is>
      </c>
      <c r="N813"/>
      <c r="O813"/>
      <c r="P813" t="n">
        <v>30.0</v>
      </c>
      <c r="Q813"/>
      <c r="R813"/>
      <c r="S813"/>
      <c r="T813"/>
      <c r="U813" t="inlineStr">
        <is>
          <t>Day(s)</t>
        </is>
      </c>
      <c r="V813" t="inlineStr">
        <is>
          <t>Flow-through</t>
        </is>
      </c>
      <c r="W813" t="inlineStr">
        <is>
          <t>Fresh water</t>
        </is>
      </c>
      <c r="X813" t="inlineStr">
        <is>
          <t>Lab</t>
        </is>
      </c>
      <c r="Y813"/>
      <c r="Z813" t="inlineStr">
        <is>
          <t>Active ingredient</t>
        </is>
      </c>
      <c r="AA813"/>
      <c r="AB813" t="n">
        <v>9.97</v>
      </c>
      <c r="AC813"/>
      <c r="AD813" t="n">
        <v>9.4</v>
      </c>
      <c r="AE813"/>
      <c r="AF813" t="n">
        <v>10.6</v>
      </c>
      <c r="AG813" t="inlineStr">
        <is>
          <t>AI mg/L</t>
        </is>
      </c>
      <c r="AH813"/>
      <c r="AI813"/>
      <c r="AJ813"/>
      <c r="AK813"/>
      <c r="AL813"/>
      <c r="AM813"/>
      <c r="AN813"/>
      <c r="AO813"/>
      <c r="AP813"/>
      <c r="AQ813"/>
      <c r="AR813"/>
      <c r="AS813"/>
      <c r="AT813"/>
      <c r="AU813"/>
      <c r="AV813"/>
      <c r="AW813"/>
      <c r="AX813" t="inlineStr">
        <is>
          <t>Mortality</t>
        </is>
      </c>
      <c r="AY813" t="inlineStr">
        <is>
          <t>Mortality</t>
        </is>
      </c>
      <c r="AZ813" t="inlineStr">
        <is>
          <t>LC50</t>
        </is>
      </c>
      <c r="BA813"/>
      <c r="BB813" t="n">
        <v>4.0</v>
      </c>
      <c r="BC813"/>
      <c r="BD813"/>
      <c r="BE813"/>
      <c r="BF813"/>
      <c r="BG813" t="inlineStr">
        <is>
          <t>Day(s)</t>
        </is>
      </c>
      <c r="BH813"/>
      <c r="BI813" t="inlineStr">
        <is>
          <t>DTXSID2021818</t>
        </is>
      </c>
      <c r="BJ813"/>
      <c r="BK813"/>
      <c r="BL813" t="inlineStr">
        <is>
          <t>Acute</t>
        </is>
      </c>
      <c r="BM813"/>
      <c r="BN813"/>
      <c r="BO813"/>
      <c r="BP813"/>
      <c r="BQ813"/>
      <c r="BR813"/>
      <c r="BS813"/>
      <c r="BT813" t="inlineStr">
        <is>
          <t>--</t>
        </is>
      </c>
      <c r="BU813"/>
      <c r="BV813"/>
      <c r="BW813"/>
      <c r="BX813"/>
      <c r="BY813"/>
      <c r="BZ813"/>
      <c r="CA813"/>
      <c r="CB813"/>
      <c r="CC813"/>
      <c r="CD813"/>
      <c r="CE813"/>
      <c r="CF813"/>
      <c r="CG813"/>
      <c r="CH813"/>
      <c r="CI813"/>
      <c r="CJ813" t="inlineStr">
        <is>
          <t xml:space="preserve">SOURCE/US EPA ENVIRONMENTAL RESEARCH LABORATORY DULUTH AND THE UNIVERSITY OF WISCONSIN SUPERIOR//MEDIA/FILTERED LAKE SUPERIOR WATER OR DECHLORINATED CITY OF SUPERIOR WISCONSIN WATER//   </t>
        </is>
      </c>
      <c r="CK813" t="inlineStr">
        <is>
          <t>Geiger,D.L., C.E. Northcott, D.J. Call, and L.T. Brooke</t>
        </is>
      </c>
      <c r="CL813" t="n">
        <v>12447.0</v>
      </c>
      <c r="CM813" t="inlineStr">
        <is>
          <t>Acute Toxicities of Organic Chemicals to Fathead Minnows (Pimephales promelas), Volume II</t>
        </is>
      </c>
      <c r="CN813" t="inlineStr">
        <is>
          <t>Center for Lake Superior Environmental Studies, University of Wisconsin, Superior, WI:326 p.</t>
        </is>
      </c>
      <c r="CO813" t="n">
        <v>1985.0</v>
      </c>
      <c r="CP813" t="inlineStr">
        <is>
          <t>Geiger,D.L., C.E. Northcott, D.J. Call, and L.T. Brooke (1985). Acute Toxicities of Organic Chemicals to Fathead Minnows (Pimephales promelas), Volume II. Center for Lake Superior Environmental Studies, University of Wisconsin, Superior, WI, 326 p. ECOREF#:12447</t>
        </is>
      </c>
    </row>
    <row r="814">
      <c r="A814" t="n">
        <v>96184.0</v>
      </c>
      <c r="B814" t="inlineStr">
        <is>
          <t>1,2,3-Trichloropropane</t>
        </is>
      </c>
      <c r="C814"/>
      <c r="D814" t="inlineStr">
        <is>
          <t>Measured</t>
        </is>
      </c>
      <c r="E814" t="inlineStr">
        <is>
          <t>Not coded</t>
        </is>
      </c>
      <c r="F814"/>
      <c r="G814" t="n">
        <v>99.0</v>
      </c>
      <c r="H814"/>
      <c r="I814"/>
      <c r="J814"/>
      <c r="K814"/>
      <c r="L814" t="inlineStr">
        <is>
          <t>Pimephales promelas</t>
        </is>
      </c>
      <c r="M814" t="inlineStr">
        <is>
          <t>Fathead Minnow</t>
        </is>
      </c>
      <c r="N814"/>
      <c r="O814"/>
      <c r="P814" t="n">
        <v>30.0</v>
      </c>
      <c r="Q814"/>
      <c r="R814"/>
      <c r="S814"/>
      <c r="T814"/>
      <c r="U814" t="inlineStr">
        <is>
          <t>Day(s)</t>
        </is>
      </c>
      <c r="V814" t="inlineStr">
        <is>
          <t>Static</t>
        </is>
      </c>
      <c r="W814" t="inlineStr">
        <is>
          <t>Fresh water</t>
        </is>
      </c>
      <c r="X814" t="inlineStr">
        <is>
          <t>Lab</t>
        </is>
      </c>
      <c r="Y814"/>
      <c r="Z814" t="inlineStr">
        <is>
          <t>Active ingredient</t>
        </is>
      </c>
      <c r="AA814"/>
      <c r="AB814" t="n">
        <v>57.6</v>
      </c>
      <c r="AC814"/>
      <c r="AD814" t="n">
        <v>55.4</v>
      </c>
      <c r="AE814"/>
      <c r="AF814" t="n">
        <v>59.9</v>
      </c>
      <c r="AG814" t="inlineStr">
        <is>
          <t>AI mg/L</t>
        </is>
      </c>
      <c r="AH814"/>
      <c r="AI814"/>
      <c r="AJ814"/>
      <c r="AK814"/>
      <c r="AL814"/>
      <c r="AM814"/>
      <c r="AN814"/>
      <c r="AO814"/>
      <c r="AP814"/>
      <c r="AQ814"/>
      <c r="AR814"/>
      <c r="AS814"/>
      <c r="AT814"/>
      <c r="AU814"/>
      <c r="AV814"/>
      <c r="AW814"/>
      <c r="AX814" t="inlineStr">
        <is>
          <t>Mortality</t>
        </is>
      </c>
      <c r="AY814" t="inlineStr">
        <is>
          <t>Mortality</t>
        </is>
      </c>
      <c r="AZ814" t="inlineStr">
        <is>
          <t>LC50</t>
        </is>
      </c>
      <c r="BA814"/>
      <c r="BB814" t="n">
        <v>4.0</v>
      </c>
      <c r="BC814"/>
      <c r="BD814"/>
      <c r="BE814"/>
      <c r="BF814"/>
      <c r="BG814" t="inlineStr">
        <is>
          <t>Day(s)</t>
        </is>
      </c>
      <c r="BH814" t="inlineStr">
        <is>
          <t>Pure</t>
        </is>
      </c>
      <c r="BI814" t="inlineStr">
        <is>
          <t>DTXSID9021390</t>
        </is>
      </c>
      <c r="BJ814"/>
      <c r="BK814"/>
      <c r="BL814"/>
      <c r="BM814"/>
      <c r="BN814"/>
      <c r="BO814"/>
      <c r="BP814"/>
      <c r="BQ814"/>
      <c r="BR814"/>
      <c r="BS814"/>
      <c r="BT814" t="inlineStr">
        <is>
          <t>--</t>
        </is>
      </c>
      <c r="BU814"/>
      <c r="BV814"/>
      <c r="BW814"/>
      <c r="BX814"/>
      <c r="BY814"/>
      <c r="BZ814"/>
      <c r="CA814"/>
      <c r="CB814"/>
      <c r="CC814"/>
      <c r="CD814"/>
      <c r="CE814"/>
      <c r="CF814"/>
      <c r="CG814"/>
      <c r="CH814"/>
      <c r="CI814" t="inlineStr">
        <is>
          <t xml:space="preserve"> ANALYSIS/0 H CONC// </t>
        </is>
      </c>
      <c r="CJ814" t="inlineStr">
        <is>
          <t xml:space="preserve">   ANALYSIS/0 H CONC// </t>
        </is>
      </c>
      <c r="CK814" t="inlineStr">
        <is>
          <t>Brooke,L.T.</t>
        </is>
      </c>
      <c r="CL814" t="n">
        <v>17138.0</v>
      </c>
      <c r="CM814" t="inlineStr">
        <is>
          <t>Results of Freshwater Exposures with the Chemicals Atrazine, Biphenyl, Butachlor, Carbaryl, Carbazole, Dibenzofuran, 3,3'-Dichlorobenzidine, Dichlorvos, 1,2-Epoxyethylbenzene (Styrene Oxide), Isophorone, Isopropalin, Ox</t>
        </is>
      </c>
      <c r="CN814" t="inlineStr">
        <is>
          <t>Center for Lake Superior Environmental Studies, University of Wisconsin, Superior, WI:110 p.</t>
        </is>
      </c>
      <c r="CO814" t="n">
        <v>1991.0</v>
      </c>
      <c r="CP814" t="inlineStr">
        <is>
          <t>Brooke,L.T. (1991). Results of Freshwater Exposures with the Chemicals Atrazine, Biphenyl, Butachlor, Carbaryl, Carbazole, Dibenzofuran, 3,3'-Dichlorobenzidine, Dichlorvos, 1,2-Epoxyethylbenzene (Styrene Oxide), Isophorone, Isopropalin, Ox. Center for Lake Superior Environmental Studies, University of Wisconsin, Superior, WI, 110 p. ECOREF#:17138</t>
        </is>
      </c>
    </row>
    <row r="815">
      <c r="A815" t="n">
        <v>96184.0</v>
      </c>
      <c r="B815" t="inlineStr">
        <is>
          <t>1,2,3-Trichloropropane</t>
        </is>
      </c>
      <c r="C815"/>
      <c r="D815" t="inlineStr">
        <is>
          <t>Unmeasured</t>
        </is>
      </c>
      <c r="E815" t="inlineStr">
        <is>
          <t>Not coded</t>
        </is>
      </c>
      <c r="F815"/>
      <c r="G815" t="n">
        <v>99.0</v>
      </c>
      <c r="H815"/>
      <c r="I815"/>
      <c r="J815"/>
      <c r="K815"/>
      <c r="L815" t="inlineStr">
        <is>
          <t>Pimephales promelas</t>
        </is>
      </c>
      <c r="M815" t="inlineStr">
        <is>
          <t>Fathead Minnow</t>
        </is>
      </c>
      <c r="N815"/>
      <c r="O815"/>
      <c r="P815" t="n">
        <v>30.0</v>
      </c>
      <c r="Q815"/>
      <c r="R815"/>
      <c r="S815"/>
      <c r="T815"/>
      <c r="U815" t="inlineStr">
        <is>
          <t>Day(s)</t>
        </is>
      </c>
      <c r="V815" t="inlineStr">
        <is>
          <t>Static</t>
        </is>
      </c>
      <c r="W815" t="inlineStr">
        <is>
          <t>Fresh water</t>
        </is>
      </c>
      <c r="X815" t="inlineStr">
        <is>
          <t>Lab</t>
        </is>
      </c>
      <c r="Y815"/>
      <c r="Z815" t="inlineStr">
        <is>
          <t>Active ingredient</t>
        </is>
      </c>
      <c r="AA815"/>
      <c r="AB815" t="n">
        <v>69.9</v>
      </c>
      <c r="AC815"/>
      <c r="AD815" t="n">
        <v>67.1</v>
      </c>
      <c r="AE815"/>
      <c r="AF815" t="n">
        <v>72.9</v>
      </c>
      <c r="AG815" t="inlineStr">
        <is>
          <t>AI mg/L</t>
        </is>
      </c>
      <c r="AH815"/>
      <c r="AI815"/>
      <c r="AJ815"/>
      <c r="AK815"/>
      <c r="AL815"/>
      <c r="AM815"/>
      <c r="AN815"/>
      <c r="AO815"/>
      <c r="AP815"/>
      <c r="AQ815"/>
      <c r="AR815"/>
      <c r="AS815"/>
      <c r="AT815"/>
      <c r="AU815"/>
      <c r="AV815"/>
      <c r="AW815"/>
      <c r="AX815" t="inlineStr">
        <is>
          <t>Mortality</t>
        </is>
      </c>
      <c r="AY815" t="inlineStr">
        <is>
          <t>Mortality</t>
        </is>
      </c>
      <c r="AZ815" t="inlineStr">
        <is>
          <t>LC50</t>
        </is>
      </c>
      <c r="BA815"/>
      <c r="BB815" t="n">
        <v>4.0</v>
      </c>
      <c r="BC815"/>
      <c r="BD815"/>
      <c r="BE815"/>
      <c r="BF815"/>
      <c r="BG815" t="inlineStr">
        <is>
          <t>Day(s)</t>
        </is>
      </c>
      <c r="BH815" t="inlineStr">
        <is>
          <t>Pure</t>
        </is>
      </c>
      <c r="BI815" t="inlineStr">
        <is>
          <t>DTXSID9021390</t>
        </is>
      </c>
      <c r="BJ815"/>
      <c r="BK815"/>
      <c r="BL815"/>
      <c r="BM815"/>
      <c r="BN815"/>
      <c r="BO815"/>
      <c r="BP815"/>
      <c r="BQ815"/>
      <c r="BR815"/>
      <c r="BS815"/>
      <c r="BT815" t="inlineStr">
        <is>
          <t>--</t>
        </is>
      </c>
      <c r="BU815"/>
      <c r="BV815"/>
      <c r="BW815"/>
      <c r="BX815"/>
      <c r="BY815"/>
      <c r="BZ815"/>
      <c r="CA815"/>
      <c r="CB815"/>
      <c r="CC815"/>
      <c r="CD815"/>
      <c r="CE815"/>
      <c r="CF815"/>
      <c r="CG815"/>
      <c r="CH815"/>
      <c r="CI815"/>
      <c r="CJ815"/>
      <c r="CK815" t="inlineStr">
        <is>
          <t>Brooke,L.T.</t>
        </is>
      </c>
      <c r="CL815" t="n">
        <v>17138.0</v>
      </c>
      <c r="CM815" t="inlineStr">
        <is>
          <t>Results of Freshwater Exposures with the Chemicals Atrazine, Biphenyl, Butachlor, Carbaryl, Carbazole, Dibenzofuran, 3,3'-Dichlorobenzidine, Dichlorvos, 1,2-Epoxyethylbenzene (Styrene Oxide), Isophorone, Isopropalin, Ox</t>
        </is>
      </c>
      <c r="CN815" t="inlineStr">
        <is>
          <t>Center for Lake Superior Environmental Studies, University of Wisconsin, Superior, WI:110 p.</t>
        </is>
      </c>
      <c r="CO815" t="n">
        <v>1991.0</v>
      </c>
      <c r="CP815" t="inlineStr">
        <is>
          <t>Brooke,L.T. (1991). Results of Freshwater Exposures with the Chemicals Atrazine, Biphenyl, Butachlor, Carbaryl, Carbazole, Dibenzofuran, 3,3'-Dichlorobenzidine, Dichlorvos, 1,2-Epoxyethylbenzene (Styrene Oxide), Isophorone, Isopropalin, Ox. Center for Lake Superior Environmental Studies, University of Wisconsin, Superior, WI, 110 p. ECOREF#:17138</t>
        </is>
      </c>
    </row>
    <row r="816">
      <c r="A816" t="n">
        <v>96184.0</v>
      </c>
      <c r="B816" t="inlineStr">
        <is>
          <t>1,2,3-Trichloropropane</t>
        </is>
      </c>
      <c r="C816"/>
      <c r="D816" t="inlineStr">
        <is>
          <t>Measured</t>
        </is>
      </c>
      <c r="E816" t="inlineStr">
        <is>
          <t>Not coded</t>
        </is>
      </c>
      <c r="F816" t="inlineStr">
        <is>
          <t>&gt;</t>
        </is>
      </c>
      <c r="G816" t="n">
        <v>99.0</v>
      </c>
      <c r="H816"/>
      <c r="I816"/>
      <c r="J816"/>
      <c r="K816"/>
      <c r="L816" t="inlineStr">
        <is>
          <t>Pimephales promelas</t>
        </is>
      </c>
      <c r="M816" t="inlineStr">
        <is>
          <t>Fathead Minnow</t>
        </is>
      </c>
      <c r="N816"/>
      <c r="O816"/>
      <c r="P816"/>
      <c r="Q816"/>
      <c r="R816" t="n">
        <v>31.0</v>
      </c>
      <c r="S816"/>
      <c r="T816" t="n">
        <v>32.0</v>
      </c>
      <c r="U816" t="inlineStr">
        <is>
          <t>Day(s)</t>
        </is>
      </c>
      <c r="V816" t="inlineStr">
        <is>
          <t>Flow-through</t>
        </is>
      </c>
      <c r="W816" t="inlineStr">
        <is>
          <t>Fresh water</t>
        </is>
      </c>
      <c r="X816" t="inlineStr">
        <is>
          <t>Lab</t>
        </is>
      </c>
      <c r="Y816"/>
      <c r="Z816" t="inlineStr">
        <is>
          <t>Active ingredient</t>
        </is>
      </c>
      <c r="AA816"/>
      <c r="AB816" t="n">
        <v>66.5</v>
      </c>
      <c r="AC816"/>
      <c r="AD816"/>
      <c r="AE816"/>
      <c r="AF816"/>
      <c r="AG816" t="inlineStr">
        <is>
          <t>AI mg/L</t>
        </is>
      </c>
      <c r="AH816"/>
      <c r="AI816"/>
      <c r="AJ816"/>
      <c r="AK816"/>
      <c r="AL816"/>
      <c r="AM816"/>
      <c r="AN816"/>
      <c r="AO816"/>
      <c r="AP816"/>
      <c r="AQ816"/>
      <c r="AR816"/>
      <c r="AS816"/>
      <c r="AT816"/>
      <c r="AU816"/>
      <c r="AV816"/>
      <c r="AW816"/>
      <c r="AX816" t="inlineStr">
        <is>
          <t>Mortality</t>
        </is>
      </c>
      <c r="AY816" t="inlineStr">
        <is>
          <t>Mortality</t>
        </is>
      </c>
      <c r="AZ816" t="inlineStr">
        <is>
          <t>LC50</t>
        </is>
      </c>
      <c r="BA816"/>
      <c r="BB816" t="n">
        <v>4.0</v>
      </c>
      <c r="BC816"/>
      <c r="BD816"/>
      <c r="BE816"/>
      <c r="BF816"/>
      <c r="BG816" t="inlineStr">
        <is>
          <t>Day(s)</t>
        </is>
      </c>
      <c r="BH816" t="inlineStr">
        <is>
          <t>Pure</t>
        </is>
      </c>
      <c r="BI816" t="inlineStr">
        <is>
          <t>DTXSID9021390</t>
        </is>
      </c>
      <c r="BJ816"/>
      <c r="BK816"/>
      <c r="BL816"/>
      <c r="BM816"/>
      <c r="BN816"/>
      <c r="BO816"/>
      <c r="BP816"/>
      <c r="BQ816"/>
      <c r="BR816"/>
      <c r="BS816"/>
      <c r="BT816" t="inlineStr">
        <is>
          <t>--</t>
        </is>
      </c>
      <c r="BU816"/>
      <c r="BV816"/>
      <c r="BW816"/>
      <c r="BX816"/>
      <c r="BY816"/>
      <c r="BZ816"/>
      <c r="CA816"/>
      <c r="CB816"/>
      <c r="CC816"/>
      <c r="CD816"/>
      <c r="CE816"/>
      <c r="CF816"/>
      <c r="CG816"/>
      <c r="CH816"/>
      <c r="CI816" t="inlineStr">
        <is>
          <t xml:space="preserve"> TOXICITY SYMPTOMS// </t>
        </is>
      </c>
      <c r="CJ816" t="inlineStr">
        <is>
          <t xml:space="preserve">   TOXICITY SYMPTOMS// </t>
        </is>
      </c>
      <c r="CK816" t="inlineStr">
        <is>
          <t>Geiger,D.L., L.T. Brooke, and D.J. Call</t>
        </is>
      </c>
      <c r="CL816" t="n">
        <v>3217.0</v>
      </c>
      <c r="CM816" t="inlineStr">
        <is>
          <t>Acute Toxicities of Organic Chemicals to Fathead Minnows (Pimephales promelas), Volume V</t>
        </is>
      </c>
      <c r="CN816" t="inlineStr">
        <is>
          <t>Center for Lake Superior Environmental Studies, University of Wisconsin, Superior, WI:332 p.</t>
        </is>
      </c>
      <c r="CO816" t="n">
        <v>1990.0</v>
      </c>
      <c r="CP816" t="inlineStr">
        <is>
          <t>Geiger,D.L., L.T. Brooke, and D.J. Call (1990). Acute Toxicities of Organic Chemicals to Fathead Minnows (Pimephales promelas), Volume V. Center for Lake Superior Environmental Studies, University of Wisconsin, Superior, WI, 332 p. ECOREF#:3217</t>
        </is>
      </c>
    </row>
    <row r="817">
      <c r="A817" t="n">
        <v>96184.0</v>
      </c>
      <c r="B817" t="inlineStr">
        <is>
          <t>1,2,3-Trichloropropane</t>
        </is>
      </c>
      <c r="C817"/>
      <c r="D817" t="inlineStr">
        <is>
          <t>Measured</t>
        </is>
      </c>
      <c r="E817" t="inlineStr">
        <is>
          <t>Not coded</t>
        </is>
      </c>
      <c r="F817"/>
      <c r="G817" t="n">
        <v>99.0</v>
      </c>
      <c r="H817"/>
      <c r="I817"/>
      <c r="J817"/>
      <c r="K817"/>
      <c r="L817" t="inlineStr">
        <is>
          <t>Pimephales promelas</t>
        </is>
      </c>
      <c r="M817" t="inlineStr">
        <is>
          <t>Fathead Minnow</t>
        </is>
      </c>
      <c r="N817"/>
      <c r="O817"/>
      <c r="P817" t="n">
        <v>30.0</v>
      </c>
      <c r="Q817"/>
      <c r="R817"/>
      <c r="S817"/>
      <c r="T817"/>
      <c r="U817" t="inlineStr">
        <is>
          <t>Day(s)</t>
        </is>
      </c>
      <c r="V817" t="inlineStr">
        <is>
          <t>Flow-through</t>
        </is>
      </c>
      <c r="W817" t="inlineStr">
        <is>
          <t>Fresh water</t>
        </is>
      </c>
      <c r="X817" t="inlineStr">
        <is>
          <t>Lab</t>
        </is>
      </c>
      <c r="Y817"/>
      <c r="Z817" t="inlineStr">
        <is>
          <t>Active ingredient</t>
        </is>
      </c>
      <c r="AA817"/>
      <c r="AB817" t="n">
        <v>50.8</v>
      </c>
      <c r="AC817"/>
      <c r="AD817"/>
      <c r="AE817"/>
      <c r="AF817"/>
      <c r="AG817" t="inlineStr">
        <is>
          <t>AI mg/L</t>
        </is>
      </c>
      <c r="AH817"/>
      <c r="AI817"/>
      <c r="AJ817"/>
      <c r="AK817"/>
      <c r="AL817"/>
      <c r="AM817"/>
      <c r="AN817"/>
      <c r="AO817"/>
      <c r="AP817"/>
      <c r="AQ817"/>
      <c r="AR817"/>
      <c r="AS817"/>
      <c r="AT817"/>
      <c r="AU817"/>
      <c r="AV817"/>
      <c r="AW817"/>
      <c r="AX817" t="inlineStr">
        <is>
          <t>Mortality</t>
        </is>
      </c>
      <c r="AY817" t="inlineStr">
        <is>
          <t>Mortality</t>
        </is>
      </c>
      <c r="AZ817" t="inlineStr">
        <is>
          <t>LC50</t>
        </is>
      </c>
      <c r="BA817"/>
      <c r="BB817" t="n">
        <v>4.0</v>
      </c>
      <c r="BC817"/>
      <c r="BD817"/>
      <c r="BE817"/>
      <c r="BF817"/>
      <c r="BG817" t="inlineStr">
        <is>
          <t>Day(s)</t>
        </is>
      </c>
      <c r="BH817" t="inlineStr">
        <is>
          <t>Pure</t>
        </is>
      </c>
      <c r="BI817" t="inlineStr">
        <is>
          <t>DTXSID9021390</t>
        </is>
      </c>
      <c r="BJ817"/>
      <c r="BK817"/>
      <c r="BL817"/>
      <c r="BM817"/>
      <c r="BN817"/>
      <c r="BO817"/>
      <c r="BP817"/>
      <c r="BQ817"/>
      <c r="BR817"/>
      <c r="BS817"/>
      <c r="BT817" t="inlineStr">
        <is>
          <t>--</t>
        </is>
      </c>
      <c r="BU817"/>
      <c r="BV817"/>
      <c r="BW817"/>
      <c r="BX817"/>
      <c r="BY817"/>
      <c r="BZ817"/>
      <c r="CA817"/>
      <c r="CB817"/>
      <c r="CC817"/>
      <c r="CD817"/>
      <c r="CE817"/>
      <c r="CF817"/>
      <c r="CG817"/>
      <c r="CH817"/>
      <c r="CI817"/>
      <c r="CJ817"/>
      <c r="CK817" t="inlineStr">
        <is>
          <t>Brooke,L.T.</t>
        </is>
      </c>
      <c r="CL817" t="n">
        <v>17138.0</v>
      </c>
      <c r="CM817" t="inlineStr">
        <is>
          <t>Results of Freshwater Exposures with the Chemicals Atrazine, Biphenyl, Butachlor, Carbaryl, Carbazole, Dibenzofuran, 3,3'-Dichlorobenzidine, Dichlorvos, 1,2-Epoxyethylbenzene (Styrene Oxide), Isophorone, Isopropalin, Ox</t>
        </is>
      </c>
      <c r="CN817" t="inlineStr">
        <is>
          <t>Center for Lake Superior Environmental Studies, University of Wisconsin, Superior, WI:110 p.</t>
        </is>
      </c>
      <c r="CO817" t="n">
        <v>1991.0</v>
      </c>
      <c r="CP817" t="inlineStr">
        <is>
          <t>Brooke,L.T. (1991). Results of Freshwater Exposures with the Chemicals Atrazine, Biphenyl, Butachlor, Carbaryl, Carbazole, Dibenzofuran, 3,3'-Dichlorobenzidine, Dichlorvos, 1,2-Epoxyethylbenzene (Styrene Oxide), Isophorone, Isopropalin, Ox. Center for Lake Superior Environmental Studies, University of Wisconsin, Superior, WI, 110 p. ECOREF#:17138</t>
        </is>
      </c>
    </row>
    <row r="818">
      <c r="A818" t="n">
        <v>96184.0</v>
      </c>
      <c r="B818" t="inlineStr">
        <is>
          <t>1,2,3-Trichloropropane</t>
        </is>
      </c>
      <c r="C818"/>
      <c r="D818" t="inlineStr">
        <is>
          <t>Measured</t>
        </is>
      </c>
      <c r="E818" t="inlineStr">
        <is>
          <t>Not coded</t>
        </is>
      </c>
      <c r="F818"/>
      <c r="G818" t="n">
        <v>99.0</v>
      </c>
      <c r="H818"/>
      <c r="I818"/>
      <c r="J818"/>
      <c r="K818"/>
      <c r="L818" t="inlineStr">
        <is>
          <t>Pimephales promelas</t>
        </is>
      </c>
      <c r="M818" t="inlineStr">
        <is>
          <t>Fathead Minnow</t>
        </is>
      </c>
      <c r="N818"/>
      <c r="O818"/>
      <c r="P818" t="n">
        <v>30.0</v>
      </c>
      <c r="Q818"/>
      <c r="R818"/>
      <c r="S818"/>
      <c r="T818"/>
      <c r="U818" t="inlineStr">
        <is>
          <t>Day(s)</t>
        </is>
      </c>
      <c r="V818" t="inlineStr">
        <is>
          <t>Static</t>
        </is>
      </c>
      <c r="W818" t="inlineStr">
        <is>
          <t>Fresh water</t>
        </is>
      </c>
      <c r="X818" t="inlineStr">
        <is>
          <t>Lab</t>
        </is>
      </c>
      <c r="Y818"/>
      <c r="Z818" t="inlineStr">
        <is>
          <t>Active ingredient</t>
        </is>
      </c>
      <c r="AA818"/>
      <c r="AB818" t="n">
        <v>27.4</v>
      </c>
      <c r="AC818"/>
      <c r="AD818" t="n">
        <v>25.9</v>
      </c>
      <c r="AE818"/>
      <c r="AF818" t="n">
        <v>28.9</v>
      </c>
      <c r="AG818" t="inlineStr">
        <is>
          <t>AI mg/L</t>
        </is>
      </c>
      <c r="AH818"/>
      <c r="AI818"/>
      <c r="AJ818"/>
      <c r="AK818"/>
      <c r="AL818"/>
      <c r="AM818"/>
      <c r="AN818"/>
      <c r="AO818"/>
      <c r="AP818"/>
      <c r="AQ818"/>
      <c r="AR818"/>
      <c r="AS818"/>
      <c r="AT818"/>
      <c r="AU818"/>
      <c r="AV818"/>
      <c r="AW818"/>
      <c r="AX818" t="inlineStr">
        <is>
          <t>Mortality</t>
        </is>
      </c>
      <c r="AY818" t="inlineStr">
        <is>
          <t>Mortality</t>
        </is>
      </c>
      <c r="AZ818" t="inlineStr">
        <is>
          <t>LC50</t>
        </is>
      </c>
      <c r="BA818"/>
      <c r="BB818" t="n">
        <v>4.0</v>
      </c>
      <c r="BC818"/>
      <c r="BD818"/>
      <c r="BE818"/>
      <c r="BF818"/>
      <c r="BG818" t="inlineStr">
        <is>
          <t>Day(s)</t>
        </is>
      </c>
      <c r="BH818" t="inlineStr">
        <is>
          <t>Pure</t>
        </is>
      </c>
      <c r="BI818" t="inlineStr">
        <is>
          <t>DTXSID9021390</t>
        </is>
      </c>
      <c r="BJ818"/>
      <c r="BK818"/>
      <c r="BL818"/>
      <c r="BM818"/>
      <c r="BN818"/>
      <c r="BO818"/>
      <c r="BP818"/>
      <c r="BQ818"/>
      <c r="BR818"/>
      <c r="BS818"/>
      <c r="BT818" t="inlineStr">
        <is>
          <t>--</t>
        </is>
      </c>
      <c r="BU818"/>
      <c r="BV818"/>
      <c r="BW818"/>
      <c r="BX818"/>
      <c r="BY818"/>
      <c r="BZ818"/>
      <c r="CA818"/>
      <c r="CB818"/>
      <c r="CC818"/>
      <c r="CD818"/>
      <c r="CE818"/>
      <c r="CF818"/>
      <c r="CG818"/>
      <c r="CH818"/>
      <c r="CI818"/>
      <c r="CJ818"/>
      <c r="CK818" t="inlineStr">
        <is>
          <t>Brooke,L.T.</t>
        </is>
      </c>
      <c r="CL818" t="n">
        <v>17138.0</v>
      </c>
      <c r="CM818" t="inlineStr">
        <is>
          <t>Results of Freshwater Exposures with the Chemicals Atrazine, Biphenyl, Butachlor, Carbaryl, Carbazole, Dibenzofuran, 3,3'-Dichlorobenzidine, Dichlorvos, 1,2-Epoxyethylbenzene (Styrene Oxide), Isophorone, Isopropalin, Ox</t>
        </is>
      </c>
      <c r="CN818" t="inlineStr">
        <is>
          <t>Center for Lake Superior Environmental Studies, University of Wisconsin, Superior, WI:110 p.</t>
        </is>
      </c>
      <c r="CO818" t="n">
        <v>1991.0</v>
      </c>
      <c r="CP818" t="inlineStr">
        <is>
          <t>Brooke,L.T. (1991). Results of Freshwater Exposures with the Chemicals Atrazine, Biphenyl, Butachlor, Carbaryl, Carbazole, Dibenzofuran, 3,3'-Dichlorobenzidine, Dichlorvos, 1,2-Epoxyethylbenzene (Styrene Oxide), Isophorone, Isopropalin, Ox. Center for Lake Superior Environmental Studies, University of Wisconsin, Superior, WI, 110 p. ECOREF#:17138</t>
        </is>
      </c>
    </row>
    <row r="819">
      <c r="A819" t="n">
        <v>96220.0</v>
      </c>
      <c r="B819" t="inlineStr">
        <is>
          <t>3-Pentanone</t>
        </is>
      </c>
      <c r="C819"/>
      <c r="D819" t="inlineStr">
        <is>
          <t>Measured</t>
        </is>
      </c>
      <c r="E819" t="inlineStr">
        <is>
          <t>Not coded</t>
        </is>
      </c>
      <c r="F819"/>
      <c r="G819" t="n">
        <v>98.0</v>
      </c>
      <c r="H819"/>
      <c r="I819"/>
      <c r="J819"/>
      <c r="K819"/>
      <c r="L819" t="inlineStr">
        <is>
          <t>Pimephales promelas</t>
        </is>
      </c>
      <c r="M819" t="inlineStr">
        <is>
          <t>Fathead Minnow</t>
        </is>
      </c>
      <c r="N819"/>
      <c r="O819"/>
      <c r="P819"/>
      <c r="Q819"/>
      <c r="R819" t="n">
        <v>27.0</v>
      </c>
      <c r="S819"/>
      <c r="T819" t="n">
        <v>28.0</v>
      </c>
      <c r="U819" t="inlineStr">
        <is>
          <t>Day(s)</t>
        </is>
      </c>
      <c r="V819" t="inlineStr">
        <is>
          <t>Flow-through</t>
        </is>
      </c>
      <c r="W819" t="inlineStr">
        <is>
          <t>Fresh water</t>
        </is>
      </c>
      <c r="X819" t="inlineStr">
        <is>
          <t>Lab</t>
        </is>
      </c>
      <c r="Y819"/>
      <c r="Z819" t="inlineStr">
        <is>
          <t>Active ingredient</t>
        </is>
      </c>
      <c r="AA819"/>
      <c r="AB819" t="n">
        <v>1540.0</v>
      </c>
      <c r="AC819"/>
      <c r="AD819" t="n">
        <v>1470.0</v>
      </c>
      <c r="AE819"/>
      <c r="AF819" t="n">
        <v>1600.0</v>
      </c>
      <c r="AG819" t="inlineStr">
        <is>
          <t>AI mg/L</t>
        </is>
      </c>
      <c r="AH819"/>
      <c r="AI819"/>
      <c r="AJ819"/>
      <c r="AK819"/>
      <c r="AL819"/>
      <c r="AM819"/>
      <c r="AN819"/>
      <c r="AO819"/>
      <c r="AP819"/>
      <c r="AQ819"/>
      <c r="AR819"/>
      <c r="AS819"/>
      <c r="AT819"/>
      <c r="AU819"/>
      <c r="AV819"/>
      <c r="AW819"/>
      <c r="AX819" t="inlineStr">
        <is>
          <t>Mortality</t>
        </is>
      </c>
      <c r="AY819" t="inlineStr">
        <is>
          <t>Mortality</t>
        </is>
      </c>
      <c r="AZ819" t="inlineStr">
        <is>
          <t>LC50</t>
        </is>
      </c>
      <c r="BA819"/>
      <c r="BB819" t="n">
        <v>4.0</v>
      </c>
      <c r="BC819"/>
      <c r="BD819"/>
      <c r="BE819"/>
      <c r="BF819"/>
      <c r="BG819" t="inlineStr">
        <is>
          <t>Day(s)</t>
        </is>
      </c>
      <c r="BH819" t="inlineStr">
        <is>
          <t>Pure</t>
        </is>
      </c>
      <c r="BI819" t="inlineStr">
        <is>
          <t>DTXSID6021820</t>
        </is>
      </c>
      <c r="BJ819"/>
      <c r="BK819"/>
      <c r="BL819"/>
      <c r="BM819"/>
      <c r="BN819"/>
      <c r="BO819"/>
      <c r="BP819"/>
      <c r="BQ819"/>
      <c r="BR819"/>
      <c r="BS819"/>
      <c r="BT819" t="inlineStr">
        <is>
          <t>--</t>
        </is>
      </c>
      <c r="BU819"/>
      <c r="BV819"/>
      <c r="BW819"/>
      <c r="BX819"/>
      <c r="BY819"/>
      <c r="BZ819"/>
      <c r="CA819"/>
      <c r="CB819"/>
      <c r="CC819"/>
      <c r="CD819"/>
      <c r="CE819"/>
      <c r="CF819"/>
      <c r="CG819"/>
      <c r="CH819"/>
      <c r="CI819" t="inlineStr">
        <is>
          <t xml:space="preserve"> Affected fish stopped schooling, came to water surface    NR with pronounced operculation, then lost equilibrium prior to deathNA </t>
        </is>
      </c>
      <c r="CJ819" t="inlineStr">
        <is>
          <t xml:space="preserve">   Affected fish stopped schooling, came to water surface    NR with pronounced operculation, then lost equilibrium prior to deathNA </t>
        </is>
      </c>
      <c r="CK819" t="inlineStr">
        <is>
          <t>Brooke,L.T., D.J. Call, D.L. Geiger, and C.E. Northcott</t>
        </is>
      </c>
      <c r="CL819" t="n">
        <v>12448.0</v>
      </c>
      <c r="CM819" t="inlineStr">
        <is>
          <t>Acute Toxicities of Organic Chemicals to Fathead Minnows (Pimephales promelas), Vol. 1</t>
        </is>
      </c>
      <c r="CN819" t="inlineStr">
        <is>
          <t>Center for Lake Superior Environmental Studies, University of Wisconsin-Superior, Superior, WI:414 p.</t>
        </is>
      </c>
      <c r="CO819" t="n">
        <v>1984.0</v>
      </c>
      <c r="CP819" t="inlineStr">
        <is>
          <t>Brooke,L.T., D.J. Call, D.L. Geiger, and C.E. Northcott (1984). Acute Toxicities of Organic Chemicals to Fathead Minnows (Pimephales promelas), Vol. 1. Center for Lake Superior Environmental Studies, University of Wisconsin-Superior, Superior, WI, 414 p. ECOREF#:12448</t>
        </is>
      </c>
    </row>
    <row r="820">
      <c r="A820" t="n">
        <v>96297.0</v>
      </c>
      <c r="B820" t="inlineStr">
        <is>
          <t>2-Butanone, Oxime</t>
        </is>
      </c>
      <c r="C820"/>
      <c r="D820" t="inlineStr">
        <is>
          <t>Measured</t>
        </is>
      </c>
      <c r="E820" t="inlineStr">
        <is>
          <t>Not coded</t>
        </is>
      </c>
      <c r="F820"/>
      <c r="G820"/>
      <c r="H820"/>
      <c r="I820"/>
      <c r="J820"/>
      <c r="K820"/>
      <c r="L820" t="inlineStr">
        <is>
          <t>Pimephales promelas</t>
        </is>
      </c>
      <c r="M820" t="inlineStr">
        <is>
          <t>Fathead Minnow</t>
        </is>
      </c>
      <c r="N820"/>
      <c r="O820"/>
      <c r="P820" t="n">
        <v>30.0</v>
      </c>
      <c r="Q820"/>
      <c r="R820"/>
      <c r="S820"/>
      <c r="T820"/>
      <c r="U820" t="inlineStr">
        <is>
          <t>Day(s)</t>
        </is>
      </c>
      <c r="V820" t="inlineStr">
        <is>
          <t>Flow-through</t>
        </is>
      </c>
      <c r="W820" t="inlineStr">
        <is>
          <t>Fresh water</t>
        </is>
      </c>
      <c r="X820" t="inlineStr">
        <is>
          <t>Lab</t>
        </is>
      </c>
      <c r="Y820"/>
      <c r="Z820" t="inlineStr">
        <is>
          <t>Active ingredient</t>
        </is>
      </c>
      <c r="AA820"/>
      <c r="AB820" t="n">
        <v>843.0</v>
      </c>
      <c r="AC820"/>
      <c r="AD820" t="n">
        <v>777.0</v>
      </c>
      <c r="AE820"/>
      <c r="AF820" t="n">
        <v>914.0</v>
      </c>
      <c r="AG820" t="inlineStr">
        <is>
          <t>AI mg/L</t>
        </is>
      </c>
      <c r="AH820"/>
      <c r="AI820"/>
      <c r="AJ820"/>
      <c r="AK820"/>
      <c r="AL820"/>
      <c r="AM820"/>
      <c r="AN820"/>
      <c r="AO820"/>
      <c r="AP820"/>
      <c r="AQ820"/>
      <c r="AR820"/>
      <c r="AS820"/>
      <c r="AT820"/>
      <c r="AU820"/>
      <c r="AV820"/>
      <c r="AW820"/>
      <c r="AX820" t="inlineStr">
        <is>
          <t>Mortality</t>
        </is>
      </c>
      <c r="AY820" t="inlineStr">
        <is>
          <t>Mortality</t>
        </is>
      </c>
      <c r="AZ820" t="inlineStr">
        <is>
          <t>LC50</t>
        </is>
      </c>
      <c r="BA820"/>
      <c r="BB820" t="n">
        <v>4.0</v>
      </c>
      <c r="BC820"/>
      <c r="BD820"/>
      <c r="BE820"/>
      <c r="BF820"/>
      <c r="BG820" t="inlineStr">
        <is>
          <t>Day(s)</t>
        </is>
      </c>
      <c r="BH820"/>
      <c r="BI820" t="inlineStr">
        <is>
          <t>DTXSID1021821</t>
        </is>
      </c>
      <c r="BJ820"/>
      <c r="BK820"/>
      <c r="BL820"/>
      <c r="BM820"/>
      <c r="BN820"/>
      <c r="BO820"/>
      <c r="BP820"/>
      <c r="BQ820"/>
      <c r="BR820"/>
      <c r="BS820"/>
      <c r="BT820" t="inlineStr">
        <is>
          <t>--</t>
        </is>
      </c>
      <c r="BU820"/>
      <c r="BV820"/>
      <c r="BW820"/>
      <c r="BX820"/>
      <c r="BY820"/>
      <c r="BZ820"/>
      <c r="CA820"/>
      <c r="CB820"/>
      <c r="CC820"/>
      <c r="CD820"/>
      <c r="CE820"/>
      <c r="CF820"/>
      <c r="CG820"/>
      <c r="CH820"/>
      <c r="CI820" t="inlineStr">
        <is>
          <t xml:space="preserve"> Affected fish stopped schooling and lost equilibrium priorNR to death. NA </t>
        </is>
      </c>
      <c r="CJ820" t="inlineStr">
        <is>
          <t xml:space="preserve">   Affected fish stopped schooling and lost equilibrium priorNR to death. NA </t>
        </is>
      </c>
      <c r="CK820" t="inlineStr">
        <is>
          <t>Brooke,L.T., D.J. Call, D.L. Geiger, and C.E. Northcott</t>
        </is>
      </c>
      <c r="CL820" t="n">
        <v>12448.0</v>
      </c>
      <c r="CM820" t="inlineStr">
        <is>
          <t>Acute Toxicities of Organic Chemicals to Fathead Minnows (Pimephales promelas), Vol. 1</t>
        </is>
      </c>
      <c r="CN820" t="inlineStr">
        <is>
          <t>Center for Lake Superior Environmental Studies, University of Wisconsin-Superior, Superior, WI:414 p.</t>
        </is>
      </c>
      <c r="CO820" t="n">
        <v>1984.0</v>
      </c>
      <c r="CP820" t="inlineStr">
        <is>
          <t>Brooke,L.T., D.J. Call, D.L. Geiger, and C.E. Northcott (1984). Acute Toxicities of Organic Chemicals to Fathead Minnows (Pimephales promelas), Vol. 1. Center for Lake Superior Environmental Studies, University of Wisconsin-Superior, Superior, WI, 414 p. ECOREF#:12448</t>
        </is>
      </c>
    </row>
    <row r="821">
      <c r="A821" t="n">
        <v>96800.0</v>
      </c>
      <c r="B821" t="inlineStr">
        <is>
          <t>2-(Diisopropylamino)ethanol</t>
        </is>
      </c>
      <c r="C821"/>
      <c r="D821" t="inlineStr">
        <is>
          <t>Measured</t>
        </is>
      </c>
      <c r="E821" t="inlineStr">
        <is>
          <t>Not coded</t>
        </is>
      </c>
      <c r="F821"/>
      <c r="G821" t="n">
        <v>99.0</v>
      </c>
      <c r="H821"/>
      <c r="I821"/>
      <c r="J821"/>
      <c r="K821"/>
      <c r="L821" t="inlineStr">
        <is>
          <t>Pimephales promelas</t>
        </is>
      </c>
      <c r="M821" t="inlineStr">
        <is>
          <t>Fathead Minnow</t>
        </is>
      </c>
      <c r="N821"/>
      <c r="O821"/>
      <c r="P821" t="n">
        <v>34.0</v>
      </c>
      <c r="Q821"/>
      <c r="R821"/>
      <c r="S821"/>
      <c r="T821"/>
      <c r="U821" t="inlineStr">
        <is>
          <t>Day(s)</t>
        </is>
      </c>
      <c r="V821" t="inlineStr">
        <is>
          <t>Flow-through</t>
        </is>
      </c>
      <c r="W821" t="inlineStr">
        <is>
          <t>Fresh water</t>
        </is>
      </c>
      <c r="X821" t="inlineStr">
        <is>
          <t>Lab</t>
        </is>
      </c>
      <c r="Y821"/>
      <c r="Z821" t="inlineStr">
        <is>
          <t>Active ingredient</t>
        </is>
      </c>
      <c r="AA821"/>
      <c r="AB821" t="n">
        <v>201.0</v>
      </c>
      <c r="AC821"/>
      <c r="AD821" t="n">
        <v>179.0</v>
      </c>
      <c r="AE821"/>
      <c r="AF821" t="n">
        <v>226.0</v>
      </c>
      <c r="AG821" t="inlineStr">
        <is>
          <t>AI mg/L</t>
        </is>
      </c>
      <c r="AH821"/>
      <c r="AI821"/>
      <c r="AJ821"/>
      <c r="AK821"/>
      <c r="AL821"/>
      <c r="AM821"/>
      <c r="AN821"/>
      <c r="AO821"/>
      <c r="AP821"/>
      <c r="AQ821"/>
      <c r="AR821"/>
      <c r="AS821"/>
      <c r="AT821"/>
      <c r="AU821"/>
      <c r="AV821"/>
      <c r="AW821"/>
      <c r="AX821" t="inlineStr">
        <is>
          <t>Mortality</t>
        </is>
      </c>
      <c r="AY821" t="inlineStr">
        <is>
          <t>Mortality</t>
        </is>
      </c>
      <c r="AZ821" t="inlineStr">
        <is>
          <t>LC50</t>
        </is>
      </c>
      <c r="BA821"/>
      <c r="BB821" t="n">
        <v>4.0</v>
      </c>
      <c r="BC821"/>
      <c r="BD821"/>
      <c r="BE821"/>
      <c r="BF821"/>
      <c r="BG821" t="inlineStr">
        <is>
          <t>Day(s)</t>
        </is>
      </c>
      <c r="BH821" t="inlineStr">
        <is>
          <t>Pure</t>
        </is>
      </c>
      <c r="BI821" t="inlineStr">
        <is>
          <t>DTXSID6021822</t>
        </is>
      </c>
      <c r="BJ821"/>
      <c r="BK821"/>
      <c r="BL821"/>
      <c r="BM821"/>
      <c r="BN821"/>
      <c r="BO821"/>
      <c r="BP821"/>
      <c r="BQ821"/>
      <c r="BR821"/>
      <c r="BS821"/>
      <c r="BT821" t="inlineStr">
        <is>
          <t>--</t>
        </is>
      </c>
      <c r="BU821"/>
      <c r="BV821"/>
      <c r="BW821"/>
      <c r="BX821"/>
      <c r="BY821"/>
      <c r="BZ821"/>
      <c r="CA821"/>
      <c r="CB821"/>
      <c r="CC821"/>
      <c r="CD821"/>
      <c r="CE821"/>
      <c r="CF821"/>
      <c r="CG821"/>
      <c r="CH821"/>
      <c r="CI821" t="inlineStr">
        <is>
          <t xml:space="preserve"> Samples were not taken at 96 hr.  The pH of the stockYZED// solution was adjusted to that of lake water using HCl. AffectedNAish lost schooling behavior, were hypoactive and underreactive to external stimuli, and lost equilibrium </t>
        </is>
      </c>
      <c r="CJ821" t="inlineStr">
        <is>
          <t xml:space="preserve">   Samples were not taken at 96 hr.  The pH of the stockYZED// solution was adjusted to that of lake water using HCl. AffectedNAish lost schooling behavior, were hypoactive and underreactive to external stimuli, and lost equilibrium </t>
        </is>
      </c>
      <c r="CK821" t="inlineStr">
        <is>
          <t>Geiger,D.L., D.J. Call, and L.T. Brooke</t>
        </is>
      </c>
      <c r="CL821" t="n">
        <v>12859.0</v>
      </c>
      <c r="CM821" t="inlineStr">
        <is>
          <t>Acute Toxicities of Organic Chemicals to Fathead Minnows (Pimephales promelas) Volume IV</t>
        </is>
      </c>
      <c r="CN821" t="inlineStr">
        <is>
          <t>Center for Lake Superior Environmental Studies, University of Wisconsin, Superior, WI4:355 p.</t>
        </is>
      </c>
      <c r="CO821" t="n">
        <v>1988.0</v>
      </c>
      <c r="CP821" t="inlineStr">
        <is>
          <t>Geiger,D.L., D.J. Call, and L.T. Brooke (1988). Acute Toxicities of Organic Chemicals to Fathead Minnows (Pimephales promelas) Volume IV. Center for Lake Superior Environmental Studies, University of Wisconsin, Superior, WI, 4, 355 p. ECOREF#:12859</t>
        </is>
      </c>
    </row>
    <row r="822">
      <c r="A822" t="n">
        <v>97029.0</v>
      </c>
      <c r="B822" t="inlineStr">
        <is>
          <t>2,4-Dinitrobenzenamine</t>
        </is>
      </c>
      <c r="C822"/>
      <c r="D822" t="inlineStr">
        <is>
          <t>Measured</t>
        </is>
      </c>
      <c r="E822" t="inlineStr">
        <is>
          <t>Not coded</t>
        </is>
      </c>
      <c r="F822"/>
      <c r="G822" t="n">
        <v>96.0</v>
      </c>
      <c r="H822"/>
      <c r="I822"/>
      <c r="J822"/>
      <c r="K822"/>
      <c r="L822" t="inlineStr">
        <is>
          <t>Pimephales promelas</t>
        </is>
      </c>
      <c r="M822" t="inlineStr">
        <is>
          <t>Fathead Minnow</t>
        </is>
      </c>
      <c r="N822"/>
      <c r="O822"/>
      <c r="P822" t="n">
        <v>33.0</v>
      </c>
      <c r="Q822"/>
      <c r="R822"/>
      <c r="S822"/>
      <c r="T822"/>
      <c r="U822" t="inlineStr">
        <is>
          <t>Day(s)</t>
        </is>
      </c>
      <c r="V822" t="inlineStr">
        <is>
          <t>Flow-through</t>
        </is>
      </c>
      <c r="W822" t="inlineStr">
        <is>
          <t>Fresh water</t>
        </is>
      </c>
      <c r="X822" t="inlineStr">
        <is>
          <t>Lab</t>
        </is>
      </c>
      <c r="Y822"/>
      <c r="Z822" t="inlineStr">
        <is>
          <t>Active ingredient</t>
        </is>
      </c>
      <c r="AA822"/>
      <c r="AB822" t="n">
        <v>15.5</v>
      </c>
      <c r="AC822"/>
      <c r="AD822"/>
      <c r="AE822"/>
      <c r="AF822"/>
      <c r="AG822" t="inlineStr">
        <is>
          <t>AI mg/L</t>
        </is>
      </c>
      <c r="AH822"/>
      <c r="AI822"/>
      <c r="AJ822"/>
      <c r="AK822"/>
      <c r="AL822"/>
      <c r="AM822"/>
      <c r="AN822"/>
      <c r="AO822"/>
      <c r="AP822"/>
      <c r="AQ822"/>
      <c r="AR822"/>
      <c r="AS822"/>
      <c r="AT822"/>
      <c r="AU822"/>
      <c r="AV822"/>
      <c r="AW822"/>
      <c r="AX822" t="inlineStr">
        <is>
          <t>Mortality</t>
        </is>
      </c>
      <c r="AY822" t="inlineStr">
        <is>
          <t>Mortality</t>
        </is>
      </c>
      <c r="AZ822" t="inlineStr">
        <is>
          <t>LC50</t>
        </is>
      </c>
      <c r="BA822"/>
      <c r="BB822" t="n">
        <v>4.0</v>
      </c>
      <c r="BC822"/>
      <c r="BD822"/>
      <c r="BE822"/>
      <c r="BF822"/>
      <c r="BG822" t="inlineStr">
        <is>
          <t>Day(s)</t>
        </is>
      </c>
      <c r="BH822" t="inlineStr">
        <is>
          <t>Pure</t>
        </is>
      </c>
      <c r="BI822" t="inlineStr">
        <is>
          <t>DTXSID1021823</t>
        </is>
      </c>
      <c r="BJ822"/>
      <c r="BK822"/>
      <c r="BL822"/>
      <c r="BM822"/>
      <c r="BN822"/>
      <c r="BO822"/>
      <c r="BP822"/>
      <c r="BQ822"/>
      <c r="BR822"/>
      <c r="BS822"/>
      <c r="BT822" t="inlineStr">
        <is>
          <t>--</t>
        </is>
      </c>
      <c r="BU822"/>
      <c r="BV822"/>
      <c r="BW822"/>
      <c r="BX822"/>
      <c r="BY822"/>
      <c r="BZ822"/>
      <c r="CA822"/>
      <c r="CB822"/>
      <c r="CC822"/>
      <c r="CD822"/>
      <c r="CE822"/>
      <c r="CF822"/>
      <c r="CG822"/>
      <c r="CH822"/>
      <c r="CI822" t="inlineStr">
        <is>
          <t xml:space="preserve"> Affected fish surfaced, stopped schooling, and lost equili- brium prior to death. NA </t>
        </is>
      </c>
      <c r="CJ822" t="inlineStr">
        <is>
          <t xml:space="preserve">   Affected fish surfaced, stopped schooling, and lost equili- brium prior to death. NA </t>
        </is>
      </c>
      <c r="CK822" t="inlineStr">
        <is>
          <t>Brooke,L.T., D.J. Call, D.L. Geiger, and C.E. Northcott</t>
        </is>
      </c>
      <c r="CL822" t="n">
        <v>12448.0</v>
      </c>
      <c r="CM822" t="inlineStr">
        <is>
          <t>Acute Toxicities of Organic Chemicals to Fathead Minnows (Pimephales promelas), Vol. 1</t>
        </is>
      </c>
      <c r="CN822" t="inlineStr">
        <is>
          <t>Center for Lake Superior Environmental Studies, University of Wisconsin-Superior, Superior, WI:414 p.</t>
        </is>
      </c>
      <c r="CO822" t="n">
        <v>1984.0</v>
      </c>
      <c r="CP822" t="inlineStr">
        <is>
          <t>Brooke,L.T., D.J. Call, D.L. Geiger, and C.E. Northcott (1984). Acute Toxicities of Organic Chemicals to Fathead Minnows (Pimephales promelas), Vol. 1. Center for Lake Superior Environmental Studies, University of Wisconsin-Superior, Superior, WI, 414 p. ECOREF#:12448</t>
        </is>
      </c>
    </row>
    <row r="823">
      <c r="A823" t="n">
        <v>97029.0</v>
      </c>
      <c r="B823" t="inlineStr">
        <is>
          <t>2,4-Dinitrobenzenamine</t>
        </is>
      </c>
      <c r="C823"/>
      <c r="D823" t="inlineStr">
        <is>
          <t>Measured</t>
        </is>
      </c>
      <c r="E823" t="inlineStr">
        <is>
          <t>Not reported</t>
        </is>
      </c>
      <c r="F823"/>
      <c r="G823" t="n">
        <v>96.0</v>
      </c>
      <c r="H823"/>
      <c r="I823"/>
      <c r="J823"/>
      <c r="K823"/>
      <c r="L823" t="inlineStr">
        <is>
          <t>Pimephales promelas</t>
        </is>
      </c>
      <c r="M823" t="inlineStr">
        <is>
          <t>Fathead Minnow</t>
        </is>
      </c>
      <c r="N823"/>
      <c r="O823"/>
      <c r="P823" t="n">
        <v>30.0</v>
      </c>
      <c r="Q823"/>
      <c r="R823"/>
      <c r="S823"/>
      <c r="T823"/>
      <c r="U823" t="inlineStr">
        <is>
          <t>Day(s)</t>
        </is>
      </c>
      <c r="V823" t="inlineStr">
        <is>
          <t>Flow-through</t>
        </is>
      </c>
      <c r="W823" t="inlineStr">
        <is>
          <t>Fresh water</t>
        </is>
      </c>
      <c r="X823" t="inlineStr">
        <is>
          <t>Lab</t>
        </is>
      </c>
      <c r="Y823"/>
      <c r="Z823" t="inlineStr">
        <is>
          <t>Active ingredient</t>
        </is>
      </c>
      <c r="AA823"/>
      <c r="AB823" t="n">
        <v>14.2</v>
      </c>
      <c r="AC823"/>
      <c r="AD823" t="n">
        <v>13.5</v>
      </c>
      <c r="AE823"/>
      <c r="AF823" t="n">
        <v>15.0</v>
      </c>
      <c r="AG823" t="inlineStr">
        <is>
          <t>AI mg/L</t>
        </is>
      </c>
      <c r="AH823"/>
      <c r="AI823"/>
      <c r="AJ823"/>
      <c r="AK823"/>
      <c r="AL823"/>
      <c r="AM823"/>
      <c r="AN823"/>
      <c r="AO823"/>
      <c r="AP823"/>
      <c r="AQ823"/>
      <c r="AR823"/>
      <c r="AS823"/>
      <c r="AT823"/>
      <c r="AU823"/>
      <c r="AV823"/>
      <c r="AW823"/>
      <c r="AX823" t="inlineStr">
        <is>
          <t>Mortality</t>
        </is>
      </c>
      <c r="AY823" t="inlineStr">
        <is>
          <t>Mortality</t>
        </is>
      </c>
      <c r="AZ823" t="inlineStr">
        <is>
          <t>LC50</t>
        </is>
      </c>
      <c r="BA823"/>
      <c r="BB823" t="n">
        <v>4.0</v>
      </c>
      <c r="BC823"/>
      <c r="BD823"/>
      <c r="BE823"/>
      <c r="BF823"/>
      <c r="BG823" t="inlineStr">
        <is>
          <t>Day(s)</t>
        </is>
      </c>
      <c r="BH823"/>
      <c r="BI823" t="inlineStr">
        <is>
          <t>DTXSID1021823</t>
        </is>
      </c>
      <c r="BJ823"/>
      <c r="BK823"/>
      <c r="BL823" t="inlineStr">
        <is>
          <t>Acute</t>
        </is>
      </c>
      <c r="BM823"/>
      <c r="BN823"/>
      <c r="BO823"/>
      <c r="BP823"/>
      <c r="BQ823"/>
      <c r="BR823"/>
      <c r="BS823"/>
      <c r="BT823" t="inlineStr">
        <is>
          <t>--</t>
        </is>
      </c>
      <c r="BU823"/>
      <c r="BV823"/>
      <c r="BW823"/>
      <c r="BX823"/>
      <c r="BY823"/>
      <c r="BZ823"/>
      <c r="CA823"/>
      <c r="CB823"/>
      <c r="CC823"/>
      <c r="CD823"/>
      <c r="CE823"/>
      <c r="CF823"/>
      <c r="CG823"/>
      <c r="CH823"/>
      <c r="CI823"/>
      <c r="CJ823" t="inlineStr">
        <is>
          <t xml:space="preserve">SOURCE/FROM US EPA ENVIRONMENTAL RESEARCH LABORATORY-DULUTH AND THE UNIVERSITY OF WISCONSIN-SUPERIOR CAMPUS//MEDIA/LAKE SUPERIOR WATER OR DECHLORINATED WATER//   </t>
        </is>
      </c>
      <c r="CK823" t="inlineStr">
        <is>
          <t>Geiger,D.L., S.H. Poirier, L.T. Brooke, and D.J. Call</t>
        </is>
      </c>
      <c r="CL823" t="n">
        <v>12858.0</v>
      </c>
      <c r="CM823" t="inlineStr">
        <is>
          <t>Acute Toxicities of Organic Chemicals to Fathead Minnows (Pimephales promelas) Volume III</t>
        </is>
      </c>
      <c r="CN823" t="inlineStr">
        <is>
          <t>Center for Lake Superior Environmental Studies, University of Wisconsin, Superior, WI:328 p.</t>
        </is>
      </c>
      <c r="CO823" t="n">
        <v>1986.0</v>
      </c>
      <c r="CP823" t="inlineStr">
        <is>
          <t>Geiger,D.L., S.H. Poirier, L.T. Brooke, and D.J. Call (1986). Acute Toxicities of Organic Chemicals to Fathead Minnows (Pimephales promelas) Volume III. Center for Lake Superior Environmental Studies, University of Wisconsin, Superior, WI, 328 p. ECOREF#:12858</t>
        </is>
      </c>
    </row>
    <row r="824">
      <c r="A824" t="n">
        <v>97029.0</v>
      </c>
      <c r="B824" t="inlineStr">
        <is>
          <t>2,4-Dinitrobenzenamine</t>
        </is>
      </c>
      <c r="C824"/>
      <c r="D824" t="inlineStr">
        <is>
          <t>Measured</t>
        </is>
      </c>
      <c r="E824" t="inlineStr">
        <is>
          <t>Not coded</t>
        </is>
      </c>
      <c r="F824" t="inlineStr">
        <is>
          <t>&gt;=</t>
        </is>
      </c>
      <c r="G824" t="n">
        <v>95.0</v>
      </c>
      <c r="H824"/>
      <c r="I824"/>
      <c r="J824"/>
      <c r="K824"/>
      <c r="L824" t="inlineStr">
        <is>
          <t>Pimephales promelas</t>
        </is>
      </c>
      <c r="M824" t="inlineStr">
        <is>
          <t>Fathead Minnow</t>
        </is>
      </c>
      <c r="N824" t="inlineStr">
        <is>
          <t>Juvenile</t>
        </is>
      </c>
      <c r="O824"/>
      <c r="P824"/>
      <c r="Q824"/>
      <c r="R824" t="n">
        <v>26.0</v>
      </c>
      <c r="S824"/>
      <c r="T824" t="n">
        <v>34.0</v>
      </c>
      <c r="U824" t="inlineStr">
        <is>
          <t>Day(s)</t>
        </is>
      </c>
      <c r="V824" t="inlineStr">
        <is>
          <t>Flow-through</t>
        </is>
      </c>
      <c r="W824" t="inlineStr">
        <is>
          <t>Fresh water</t>
        </is>
      </c>
      <c r="X824" t="inlineStr">
        <is>
          <t>Lab</t>
        </is>
      </c>
      <c r="Y824"/>
      <c r="Z824" t="inlineStr">
        <is>
          <t>Active ingredient</t>
        </is>
      </c>
      <c r="AA824"/>
      <c r="AB824" t="n">
        <v>15.1</v>
      </c>
      <c r="AC824"/>
      <c r="AD824"/>
      <c r="AE824"/>
      <c r="AF824"/>
      <c r="AG824" t="inlineStr">
        <is>
          <t>AI mg/L</t>
        </is>
      </c>
      <c r="AH824"/>
      <c r="AI824"/>
      <c r="AJ824"/>
      <c r="AK824"/>
      <c r="AL824"/>
      <c r="AM824"/>
      <c r="AN824"/>
      <c r="AO824"/>
      <c r="AP824"/>
      <c r="AQ824"/>
      <c r="AR824"/>
      <c r="AS824"/>
      <c r="AT824"/>
      <c r="AU824"/>
      <c r="AV824"/>
      <c r="AW824"/>
      <c r="AX824" t="inlineStr">
        <is>
          <t>Mortality</t>
        </is>
      </c>
      <c r="AY824" t="inlineStr">
        <is>
          <t>Mortality</t>
        </is>
      </c>
      <c r="AZ824" t="inlineStr">
        <is>
          <t>LC50</t>
        </is>
      </c>
      <c r="BA824"/>
      <c r="BB824" t="n">
        <v>4.0</v>
      </c>
      <c r="BC824"/>
      <c r="BD824"/>
      <c r="BE824"/>
      <c r="BF824"/>
      <c r="BG824" t="inlineStr">
        <is>
          <t>Day(s)</t>
        </is>
      </c>
      <c r="BH824" t="inlineStr">
        <is>
          <t>Pure</t>
        </is>
      </c>
      <c r="BI824" t="inlineStr">
        <is>
          <t>DTXSID1021823</t>
        </is>
      </c>
      <c r="BJ824" t="inlineStr">
        <is>
          <t>10.1002/etc.5620140920</t>
        </is>
      </c>
      <c r="BK824"/>
      <c r="BL824"/>
      <c r="BM824"/>
      <c r="BN824"/>
      <c r="BO824"/>
      <c r="BP824"/>
      <c r="BQ824"/>
      <c r="BR824"/>
      <c r="BS824"/>
      <c r="BT824" t="inlineStr">
        <is>
          <t>--</t>
        </is>
      </c>
      <c r="BU824"/>
      <c r="BV824"/>
      <c r="BW824"/>
      <c r="BX824"/>
      <c r="BY824"/>
      <c r="BZ824"/>
      <c r="CA824"/>
      <c r="CB824"/>
      <c r="CC824"/>
      <c r="CD824"/>
      <c r="CE824"/>
      <c r="CF824"/>
      <c r="CG824"/>
      <c r="CH824"/>
      <c r="CI824"/>
      <c r="CJ824"/>
      <c r="CK824" t="inlineStr">
        <is>
          <t>Broderius,S.J., M.D. Kahl, and M.D. Hoglund</t>
        </is>
      </c>
      <c r="CL824" t="n">
        <v>15031.0</v>
      </c>
      <c r="CM824" t="inlineStr">
        <is>
          <t>Use of Joint Toxic Response to Define the Primary Mode of Toxic Action for Diverse Industrial Organic Chemicals</t>
        </is>
      </c>
      <c r="CN824" t="inlineStr">
        <is>
          <t>Environ. Toxicol. Chem.14(9): 1591-1605</t>
        </is>
      </c>
      <c r="CO824" t="n">
        <v>1995.0</v>
      </c>
      <c r="CP824" t="inlineStr">
        <is>
          <t>Broderius,S.J., M.D. Kahl, and M.D. Hoglund (1995). Use of Joint Toxic Response to Define the Primary Mode of Toxic Action for Diverse Industrial Organic Chemicals. Environ. Toxicol. Chem., 14, (9), 1591-1605. doi:10.1002/etc.5620140920. ECOREF#:15031</t>
        </is>
      </c>
    </row>
    <row r="825">
      <c r="A825" t="n">
        <v>97234.0</v>
      </c>
      <c r="B825" t="inlineStr">
        <is>
          <t>2,2'-Methylenebis[4-chlorophenol]</t>
        </is>
      </c>
      <c r="C825"/>
      <c r="D825" t="inlineStr">
        <is>
          <t>Measured</t>
        </is>
      </c>
      <c r="E825" t="inlineStr">
        <is>
          <t>Not reported</t>
        </is>
      </c>
      <c r="F825"/>
      <c r="G825" t="n">
        <v>98.0</v>
      </c>
      <c r="H825"/>
      <c r="I825"/>
      <c r="J825"/>
      <c r="K825"/>
      <c r="L825" t="inlineStr">
        <is>
          <t>Pimephales promelas</t>
        </is>
      </c>
      <c r="M825" t="inlineStr">
        <is>
          <t>Fathead Minnow</t>
        </is>
      </c>
      <c r="N825"/>
      <c r="O825"/>
      <c r="P825" t="n">
        <v>30.0</v>
      </c>
      <c r="Q825"/>
      <c r="R825"/>
      <c r="S825"/>
      <c r="T825"/>
      <c r="U825" t="inlineStr">
        <is>
          <t>Day(s)</t>
        </is>
      </c>
      <c r="V825" t="inlineStr">
        <is>
          <t>Flow-through</t>
        </is>
      </c>
      <c r="W825" t="inlineStr">
        <is>
          <t>Fresh water</t>
        </is>
      </c>
      <c r="X825" t="inlineStr">
        <is>
          <t>Lab</t>
        </is>
      </c>
      <c r="Y825"/>
      <c r="Z825" t="inlineStr">
        <is>
          <t>Active ingredient</t>
        </is>
      </c>
      <c r="AA825"/>
      <c r="AB825" t="n">
        <v>0.31</v>
      </c>
      <c r="AC825"/>
      <c r="AD825"/>
      <c r="AE825"/>
      <c r="AF825"/>
      <c r="AG825" t="inlineStr">
        <is>
          <t>AI mg/L</t>
        </is>
      </c>
      <c r="AH825"/>
      <c r="AI825"/>
      <c r="AJ825"/>
      <c r="AK825"/>
      <c r="AL825"/>
      <c r="AM825"/>
      <c r="AN825"/>
      <c r="AO825"/>
      <c r="AP825"/>
      <c r="AQ825"/>
      <c r="AR825"/>
      <c r="AS825"/>
      <c r="AT825"/>
      <c r="AU825"/>
      <c r="AV825"/>
      <c r="AW825"/>
      <c r="AX825" t="inlineStr">
        <is>
          <t>Mortality</t>
        </is>
      </c>
      <c r="AY825" t="inlineStr">
        <is>
          <t>Mortality</t>
        </is>
      </c>
      <c r="AZ825" t="inlineStr">
        <is>
          <t>LC50</t>
        </is>
      </c>
      <c r="BA825"/>
      <c r="BB825" t="n">
        <v>4.0</v>
      </c>
      <c r="BC825"/>
      <c r="BD825"/>
      <c r="BE825"/>
      <c r="BF825"/>
      <c r="BG825" t="inlineStr">
        <is>
          <t>Day(s)</t>
        </is>
      </c>
      <c r="BH825"/>
      <c r="BI825" t="inlineStr">
        <is>
          <t>DTXSID6021824</t>
        </is>
      </c>
      <c r="BJ825"/>
      <c r="BK825"/>
      <c r="BL825" t="inlineStr">
        <is>
          <t>Acute</t>
        </is>
      </c>
      <c r="BM825"/>
      <c r="BN825"/>
      <c r="BO825"/>
      <c r="BP825"/>
      <c r="BQ825"/>
      <c r="BR825"/>
      <c r="BS825"/>
      <c r="BT825" t="inlineStr">
        <is>
          <t>--</t>
        </is>
      </c>
      <c r="BU825"/>
      <c r="BV825"/>
      <c r="BW825"/>
      <c r="BX825"/>
      <c r="BY825"/>
      <c r="BZ825"/>
      <c r="CA825"/>
      <c r="CB825"/>
      <c r="CC825"/>
      <c r="CD825"/>
      <c r="CE825"/>
      <c r="CF825"/>
      <c r="CG825"/>
      <c r="CH825"/>
      <c r="CI825"/>
      <c r="CJ825" t="inlineStr">
        <is>
          <t xml:space="preserve">SOURCE/US EPA ENVIRONMENTAL RESEARCH LABORATORY DULUTH AND THE UNIVERSITY OF WISCONSIN SUPERIOR//MEDIA/FILTERED LAKE SUPERIOR WATER OR DECHLORINATED CITY OF SUPERIOR WISCONSIN WATER//   </t>
        </is>
      </c>
      <c r="CK825" t="inlineStr">
        <is>
          <t>Geiger,D.L., C.E. Northcott, D.J. Call, and L.T. Brooke</t>
        </is>
      </c>
      <c r="CL825" t="n">
        <v>12447.0</v>
      </c>
      <c r="CM825" t="inlineStr">
        <is>
          <t>Acute Toxicities of Organic Chemicals to Fathead Minnows (Pimephales promelas), Volume II</t>
        </is>
      </c>
      <c r="CN825" t="inlineStr">
        <is>
          <t>Center for Lake Superior Environmental Studies, University of Wisconsin, Superior, WI:326 p.</t>
        </is>
      </c>
      <c r="CO825" t="n">
        <v>1985.0</v>
      </c>
      <c r="CP825" t="inlineStr">
        <is>
          <t>Geiger,D.L., C.E. Northcott, D.J. Call, and L.T. Brooke (1985). Acute Toxicities of Organic Chemicals to Fathead Minnows (Pimephales promelas), Volume II. Center for Lake Superior Environmental Studies, University of Wisconsin, Superior, WI, 326 p. ECOREF#:12447</t>
        </is>
      </c>
    </row>
    <row r="826">
      <c r="A826" t="n">
        <v>97234.0</v>
      </c>
      <c r="B826" t="inlineStr">
        <is>
          <t>2,2'-Methylenebis[4-chlorophenol]</t>
        </is>
      </c>
      <c r="C826"/>
      <c r="D826" t="inlineStr">
        <is>
          <t>Measured</t>
        </is>
      </c>
      <c r="E826" t="inlineStr">
        <is>
          <t>Not coded</t>
        </is>
      </c>
      <c r="F826" t="inlineStr">
        <is>
          <t>&gt;=</t>
        </is>
      </c>
      <c r="G826" t="n">
        <v>95.0</v>
      </c>
      <c r="H826"/>
      <c r="I826"/>
      <c r="J826"/>
      <c r="K826"/>
      <c r="L826" t="inlineStr">
        <is>
          <t>Pimephales promelas</t>
        </is>
      </c>
      <c r="M826" t="inlineStr">
        <is>
          <t>Fathead Minnow</t>
        </is>
      </c>
      <c r="N826" t="inlineStr">
        <is>
          <t>Juvenile</t>
        </is>
      </c>
      <c r="O826"/>
      <c r="P826"/>
      <c r="Q826"/>
      <c r="R826" t="n">
        <v>26.0</v>
      </c>
      <c r="S826"/>
      <c r="T826" t="n">
        <v>34.0</v>
      </c>
      <c r="U826" t="inlineStr">
        <is>
          <t>Day(s)</t>
        </is>
      </c>
      <c r="V826" t="inlineStr">
        <is>
          <t>Flow-through</t>
        </is>
      </c>
      <c r="W826" t="inlineStr">
        <is>
          <t>Fresh water</t>
        </is>
      </c>
      <c r="X826" t="inlineStr">
        <is>
          <t>Lab</t>
        </is>
      </c>
      <c r="Y826"/>
      <c r="Z826" t="inlineStr">
        <is>
          <t>Active ingredient</t>
        </is>
      </c>
      <c r="AA826"/>
      <c r="AB826" t="n">
        <v>0.31</v>
      </c>
      <c r="AC826"/>
      <c r="AD826"/>
      <c r="AE826"/>
      <c r="AF826"/>
      <c r="AG826" t="inlineStr">
        <is>
          <t>AI mg/L</t>
        </is>
      </c>
      <c r="AH826"/>
      <c r="AI826"/>
      <c r="AJ826"/>
      <c r="AK826"/>
      <c r="AL826"/>
      <c r="AM826"/>
      <c r="AN826"/>
      <c r="AO826"/>
      <c r="AP826"/>
      <c r="AQ826"/>
      <c r="AR826"/>
      <c r="AS826"/>
      <c r="AT826"/>
      <c r="AU826"/>
      <c r="AV826"/>
      <c r="AW826"/>
      <c r="AX826" t="inlineStr">
        <is>
          <t>Mortality</t>
        </is>
      </c>
      <c r="AY826" t="inlineStr">
        <is>
          <t>Mortality</t>
        </is>
      </c>
      <c r="AZ826" t="inlineStr">
        <is>
          <t>LC50</t>
        </is>
      </c>
      <c r="BA826"/>
      <c r="BB826" t="n">
        <v>4.0</v>
      </c>
      <c r="BC826"/>
      <c r="BD826"/>
      <c r="BE826"/>
      <c r="BF826"/>
      <c r="BG826" t="inlineStr">
        <is>
          <t>Day(s)</t>
        </is>
      </c>
      <c r="BH826" t="inlineStr">
        <is>
          <t>Pure</t>
        </is>
      </c>
      <c r="BI826" t="inlineStr">
        <is>
          <t>DTXSID6021824</t>
        </is>
      </c>
      <c r="BJ826" t="inlineStr">
        <is>
          <t>10.1002/etc.5620140920</t>
        </is>
      </c>
      <c r="BK826"/>
      <c r="BL826"/>
      <c r="BM826"/>
      <c r="BN826"/>
      <c r="BO826"/>
      <c r="BP826"/>
      <c r="BQ826"/>
      <c r="BR826"/>
      <c r="BS826"/>
      <c r="BT826" t="inlineStr">
        <is>
          <t>--</t>
        </is>
      </c>
      <c r="BU826"/>
      <c r="BV826"/>
      <c r="BW826"/>
      <c r="BX826"/>
      <c r="BY826"/>
      <c r="BZ826"/>
      <c r="CA826"/>
      <c r="CB826"/>
      <c r="CC826"/>
      <c r="CD826"/>
      <c r="CE826"/>
      <c r="CF826"/>
      <c r="CG826"/>
      <c r="CH826"/>
      <c r="CI826"/>
      <c r="CJ826"/>
      <c r="CK826" t="inlineStr">
        <is>
          <t>Broderius,S.J., M.D. Kahl, and M.D. Hoglund</t>
        </is>
      </c>
      <c r="CL826" t="n">
        <v>15031.0</v>
      </c>
      <c r="CM826" t="inlineStr">
        <is>
          <t>Use of Joint Toxic Response to Define the Primary Mode of Toxic Action for Diverse Industrial Organic Chemicals</t>
        </is>
      </c>
      <c r="CN826" t="inlineStr">
        <is>
          <t>Environ. Toxicol. Chem.14(9): 1591-1605</t>
        </is>
      </c>
      <c r="CO826" t="n">
        <v>1995.0</v>
      </c>
      <c r="CP826" t="inlineStr">
        <is>
          <t>Broderius,S.J., M.D. Kahl, and M.D. Hoglund (1995). Use of Joint Toxic Response to Define the Primary Mode of Toxic Action for Diverse Industrial Organic Chemicals. Environ. Toxicol. Chem., 14, (9), 1591-1605. doi:10.1002/etc.5620140920. ECOREF#:15031</t>
        </is>
      </c>
    </row>
    <row r="827">
      <c r="A827" t="n">
        <v>97530.0</v>
      </c>
      <c r="B827" t="inlineStr">
        <is>
          <t>2-Methoxy-4-(2-propenyl)phenol</t>
        </is>
      </c>
      <c r="C827"/>
      <c r="D827" t="inlineStr">
        <is>
          <t>Unmeasured</t>
        </is>
      </c>
      <c r="E827" t="inlineStr">
        <is>
          <t>Not coded</t>
        </is>
      </c>
      <c r="F827"/>
      <c r="G827"/>
      <c r="H827"/>
      <c r="I827"/>
      <c r="J827"/>
      <c r="K827"/>
      <c r="L827" t="inlineStr">
        <is>
          <t>Pimephales promelas</t>
        </is>
      </c>
      <c r="M827" t="inlineStr">
        <is>
          <t>Fathead Minnow</t>
        </is>
      </c>
      <c r="N827" t="inlineStr">
        <is>
          <t>Juvenile</t>
        </is>
      </c>
      <c r="O827"/>
      <c r="P827"/>
      <c r="Q827"/>
      <c r="R827" t="n">
        <v>4.0</v>
      </c>
      <c r="S827"/>
      <c r="T827" t="n">
        <v>8.0</v>
      </c>
      <c r="U827" t="inlineStr">
        <is>
          <t>Week(s)</t>
        </is>
      </c>
      <c r="V827" t="inlineStr">
        <is>
          <t>Static</t>
        </is>
      </c>
      <c r="W827" t="inlineStr">
        <is>
          <t>Fresh water</t>
        </is>
      </c>
      <c r="X827" t="inlineStr">
        <is>
          <t>Lab</t>
        </is>
      </c>
      <c r="Y827"/>
      <c r="Z827" t="inlineStr">
        <is>
          <t>Formulation</t>
        </is>
      </c>
      <c r="AA827"/>
      <c r="AB827" t="n">
        <v>24.0</v>
      </c>
      <c r="AC827"/>
      <c r="AD827"/>
      <c r="AE827"/>
      <c r="AF827"/>
      <c r="AG827" t="inlineStr">
        <is>
          <t>AI mg/L</t>
        </is>
      </c>
      <c r="AH827"/>
      <c r="AI827"/>
      <c r="AJ827"/>
      <c r="AK827"/>
      <c r="AL827"/>
      <c r="AM827"/>
      <c r="AN827"/>
      <c r="AO827"/>
      <c r="AP827"/>
      <c r="AQ827"/>
      <c r="AR827"/>
      <c r="AS827"/>
      <c r="AT827"/>
      <c r="AU827"/>
      <c r="AV827"/>
      <c r="AW827"/>
      <c r="AX827" t="inlineStr">
        <is>
          <t>Mortality</t>
        </is>
      </c>
      <c r="AY827" t="inlineStr">
        <is>
          <t>Mortality</t>
        </is>
      </c>
      <c r="AZ827" t="inlineStr">
        <is>
          <t>LC50</t>
        </is>
      </c>
      <c r="BA827"/>
      <c r="BB827" t="n">
        <v>4.0</v>
      </c>
      <c r="BC827"/>
      <c r="BD827"/>
      <c r="BE827"/>
      <c r="BF827"/>
      <c r="BG827" t="inlineStr">
        <is>
          <t>Day(s)</t>
        </is>
      </c>
      <c r="BH827"/>
      <c r="BI827" t="inlineStr">
        <is>
          <t>DTXSID9020617</t>
        </is>
      </c>
      <c r="BJ827"/>
      <c r="BK827"/>
      <c r="BL827"/>
      <c r="BM827"/>
      <c r="BN827"/>
      <c r="BO827"/>
      <c r="BP827"/>
      <c r="BQ827"/>
      <c r="BR827"/>
      <c r="BS827"/>
      <c r="BT827" t="inlineStr">
        <is>
          <t>--</t>
        </is>
      </c>
      <c r="BU827"/>
      <c r="BV827"/>
      <c r="BW827"/>
      <c r="BX827"/>
      <c r="BY827"/>
      <c r="BZ827"/>
      <c r="CA827"/>
      <c r="CB827"/>
      <c r="CC827"/>
      <c r="CD827"/>
      <c r="CE827"/>
      <c r="CF827"/>
      <c r="CG827"/>
      <c r="CH827"/>
      <c r="CI827"/>
      <c r="CJ827"/>
      <c r="CK827" t="inlineStr">
        <is>
          <t>Mattson,V.R., J.W. Arthur, and C.T. Walbridge</t>
        </is>
      </c>
      <c r="CL827" t="n">
        <v>719.0</v>
      </c>
      <c r="CM827" t="inlineStr">
        <is>
          <t>Acute Toxicity of Selected Organic Compounds to Fathead Minnows</t>
        </is>
      </c>
      <c r="CN827" t="inlineStr">
        <is>
          <t>EPA-600/3-76-097, U.S.EPA, Duluth, MN:12 p.</t>
        </is>
      </c>
      <c r="CO827" t="n">
        <v>1976.0</v>
      </c>
      <c r="CP827" t="inlineStr">
        <is>
          <t>Mattson,V.R., J.W. Arthur, and C.T. Walbridge (1976). Acute Toxicity of Selected Organic Compounds to Fathead Minnows. EPA-600/3-76-097, U.S.EPA, Duluth, MN, 12 p. ECOREF#:719</t>
        </is>
      </c>
    </row>
    <row r="828">
      <c r="A828" t="n">
        <v>98011.0</v>
      </c>
      <c r="B828" t="inlineStr">
        <is>
          <t>2-Furancarboxaldehyde</t>
        </is>
      </c>
      <c r="C828"/>
      <c r="D828" t="inlineStr">
        <is>
          <t>Measured</t>
        </is>
      </c>
      <c r="E828" t="inlineStr">
        <is>
          <t>Not coded</t>
        </is>
      </c>
      <c r="F828"/>
      <c r="G828" t="n">
        <v>98.0</v>
      </c>
      <c r="H828"/>
      <c r="I828"/>
      <c r="J828"/>
      <c r="K828"/>
      <c r="L828" t="inlineStr">
        <is>
          <t>Pimephales promelas</t>
        </is>
      </c>
      <c r="M828" t="inlineStr">
        <is>
          <t>Fathead Minnow</t>
        </is>
      </c>
      <c r="N828"/>
      <c r="O828"/>
      <c r="P828" t="n">
        <v>30.0</v>
      </c>
      <c r="Q828"/>
      <c r="R828"/>
      <c r="S828"/>
      <c r="T828"/>
      <c r="U828" t="inlineStr">
        <is>
          <t>Day(s)</t>
        </is>
      </c>
      <c r="V828" t="inlineStr">
        <is>
          <t>Static</t>
        </is>
      </c>
      <c r="W828" t="inlineStr">
        <is>
          <t>Fresh water</t>
        </is>
      </c>
      <c r="X828" t="inlineStr">
        <is>
          <t>Lab</t>
        </is>
      </c>
      <c r="Y828"/>
      <c r="Z828" t="inlineStr">
        <is>
          <t>Active ingredient</t>
        </is>
      </c>
      <c r="AA828"/>
      <c r="AB828" t="n">
        <v>16.1</v>
      </c>
      <c r="AC828"/>
      <c r="AD828" t="n">
        <v>13.4</v>
      </c>
      <c r="AE828"/>
      <c r="AF828" t="n">
        <v>19.3</v>
      </c>
      <c r="AG828" t="inlineStr">
        <is>
          <t>AI mg/L</t>
        </is>
      </c>
      <c r="AH828"/>
      <c r="AI828"/>
      <c r="AJ828"/>
      <c r="AK828"/>
      <c r="AL828"/>
      <c r="AM828"/>
      <c r="AN828"/>
      <c r="AO828"/>
      <c r="AP828"/>
      <c r="AQ828"/>
      <c r="AR828"/>
      <c r="AS828"/>
      <c r="AT828"/>
      <c r="AU828"/>
      <c r="AV828"/>
      <c r="AW828"/>
      <c r="AX828" t="inlineStr">
        <is>
          <t>Mortality</t>
        </is>
      </c>
      <c r="AY828" t="inlineStr">
        <is>
          <t>Mortality</t>
        </is>
      </c>
      <c r="AZ828" t="inlineStr">
        <is>
          <t>LC50</t>
        </is>
      </c>
      <c r="BA828"/>
      <c r="BB828" t="n">
        <v>4.0</v>
      </c>
      <c r="BC828"/>
      <c r="BD828"/>
      <c r="BE828"/>
      <c r="BF828"/>
      <c r="BG828" t="inlineStr">
        <is>
          <t>Day(s)</t>
        </is>
      </c>
      <c r="BH828" t="inlineStr">
        <is>
          <t>Pure</t>
        </is>
      </c>
      <c r="BI828" t="inlineStr">
        <is>
          <t>DTXSID1020647</t>
        </is>
      </c>
      <c r="BJ828"/>
      <c r="BK828"/>
      <c r="BL828"/>
      <c r="BM828"/>
      <c r="BN828"/>
      <c r="BO828"/>
      <c r="BP828"/>
      <c r="BQ828"/>
      <c r="BR828"/>
      <c r="BS828"/>
      <c r="BT828" t="inlineStr">
        <is>
          <t>--</t>
        </is>
      </c>
      <c r="BU828"/>
      <c r="BV828"/>
      <c r="BW828"/>
      <c r="BX828"/>
      <c r="BY828"/>
      <c r="BZ828"/>
      <c r="CA828"/>
      <c r="CB828"/>
      <c r="CC828"/>
      <c r="CD828"/>
      <c r="CE828"/>
      <c r="CF828"/>
      <c r="CG828"/>
      <c r="CH828"/>
      <c r="CI828"/>
      <c r="CJ828"/>
      <c r="CK828" t="inlineStr">
        <is>
          <t>Brooke,L.</t>
        </is>
      </c>
      <c r="CL828" t="n">
        <v>14339.0</v>
      </c>
      <c r="CM828" t="inlineStr">
        <is>
          <t>Report of the Flow-Through and Static Acute Test Comparisons with Fathead Minnows and Acute Tests with an Amphipod and a Cladoceran</t>
        </is>
      </c>
      <c r="CN828" t="inlineStr">
        <is>
          <t>Memo to L.Larson, Center for Lake Superior Environmental Studies dated August 31:24 p.</t>
        </is>
      </c>
      <c r="CO828" t="n">
        <v>1987.0</v>
      </c>
      <c r="CP828" t="inlineStr">
        <is>
          <t>Brooke,L. (1987). Report of the Flow-Through and Static Acute Test Comparisons with Fathead Minnows and Acute Tests with an Amphipod and a Cladoceran. Memo to L.Larson, Center for Lake Superior Environmental Studies dated August 31, 24 p. ECOREF#:14339</t>
        </is>
      </c>
    </row>
    <row r="829">
      <c r="A829" t="n">
        <v>98011.0</v>
      </c>
      <c r="B829" t="inlineStr">
        <is>
          <t>2-Furancarboxaldehyde</t>
        </is>
      </c>
      <c r="C829"/>
      <c r="D829" t="inlineStr">
        <is>
          <t>Measured</t>
        </is>
      </c>
      <c r="E829" t="inlineStr">
        <is>
          <t>Not coded</t>
        </is>
      </c>
      <c r="F829"/>
      <c r="G829" t="n">
        <v>98.0</v>
      </c>
      <c r="H829"/>
      <c r="I829"/>
      <c r="J829"/>
      <c r="K829"/>
      <c r="L829" t="inlineStr">
        <is>
          <t>Pimephales promelas</t>
        </is>
      </c>
      <c r="M829" t="inlineStr">
        <is>
          <t>Fathead Minnow</t>
        </is>
      </c>
      <c r="N829"/>
      <c r="O829"/>
      <c r="P829" t="n">
        <v>30.0</v>
      </c>
      <c r="Q829"/>
      <c r="R829"/>
      <c r="S829"/>
      <c r="T829"/>
      <c r="U829" t="inlineStr">
        <is>
          <t>Day(s)</t>
        </is>
      </c>
      <c r="V829" t="inlineStr">
        <is>
          <t>Flow-through</t>
        </is>
      </c>
      <c r="W829" t="inlineStr">
        <is>
          <t>Fresh water</t>
        </is>
      </c>
      <c r="X829" t="inlineStr">
        <is>
          <t>Lab</t>
        </is>
      </c>
      <c r="Y829"/>
      <c r="Z829" t="inlineStr">
        <is>
          <t>Active ingredient</t>
        </is>
      </c>
      <c r="AA829"/>
      <c r="AB829" t="n">
        <v>21.02</v>
      </c>
      <c r="AC829"/>
      <c r="AD829" t="n">
        <v>16.79</v>
      </c>
      <c r="AE829"/>
      <c r="AF829" t="n">
        <v>26.35</v>
      </c>
      <c r="AG829" t="inlineStr">
        <is>
          <t>AI mg/L</t>
        </is>
      </c>
      <c r="AH829"/>
      <c r="AI829"/>
      <c r="AJ829"/>
      <c r="AK829"/>
      <c r="AL829"/>
      <c r="AM829"/>
      <c r="AN829"/>
      <c r="AO829"/>
      <c r="AP829"/>
      <c r="AQ829"/>
      <c r="AR829"/>
      <c r="AS829"/>
      <c r="AT829"/>
      <c r="AU829"/>
      <c r="AV829"/>
      <c r="AW829"/>
      <c r="AX829" t="inlineStr">
        <is>
          <t>Mortality</t>
        </is>
      </c>
      <c r="AY829" t="inlineStr">
        <is>
          <t>Mortality</t>
        </is>
      </c>
      <c r="AZ829" t="inlineStr">
        <is>
          <t>LC50</t>
        </is>
      </c>
      <c r="BA829"/>
      <c r="BB829" t="n">
        <v>4.0</v>
      </c>
      <c r="BC829"/>
      <c r="BD829"/>
      <c r="BE829"/>
      <c r="BF829"/>
      <c r="BG829" t="inlineStr">
        <is>
          <t>Day(s)</t>
        </is>
      </c>
      <c r="BH829" t="inlineStr">
        <is>
          <t>Pure</t>
        </is>
      </c>
      <c r="BI829" t="inlineStr">
        <is>
          <t>DTXSID1020647</t>
        </is>
      </c>
      <c r="BJ829"/>
      <c r="BK829"/>
      <c r="BL829"/>
      <c r="BM829"/>
      <c r="BN829"/>
      <c r="BO829"/>
      <c r="BP829"/>
      <c r="BQ829"/>
      <c r="BR829"/>
      <c r="BS829"/>
      <c r="BT829" t="inlineStr">
        <is>
          <t>--</t>
        </is>
      </c>
      <c r="BU829"/>
      <c r="BV829"/>
      <c r="BW829"/>
      <c r="BX829"/>
      <c r="BY829"/>
      <c r="BZ829"/>
      <c r="CA829"/>
      <c r="CB829"/>
      <c r="CC829"/>
      <c r="CD829"/>
      <c r="CE829"/>
      <c r="CF829"/>
      <c r="CG829"/>
      <c r="CH829"/>
      <c r="CI829"/>
      <c r="CJ829"/>
      <c r="CK829" t="inlineStr">
        <is>
          <t>Brooke,L.</t>
        </is>
      </c>
      <c r="CL829" t="n">
        <v>14339.0</v>
      </c>
      <c r="CM829" t="inlineStr">
        <is>
          <t>Report of the Flow-Through and Static Acute Test Comparisons with Fathead Minnows and Acute Tests with an Amphipod and a Cladoceran</t>
        </is>
      </c>
      <c r="CN829" t="inlineStr">
        <is>
          <t>Memo to L.Larson, Center for Lake Superior Environmental Studies dated August 31:24 p.</t>
        </is>
      </c>
      <c r="CO829" t="n">
        <v>1987.0</v>
      </c>
      <c r="CP829" t="inlineStr">
        <is>
          <t>Brooke,L. (1987). Report of the Flow-Through and Static Acute Test Comparisons with Fathead Minnows and Acute Tests with an Amphipod and a Cladoceran. Memo to L.Larson, Center for Lake Superior Environmental Studies dated August 31, 24 p. ECOREF#:14339</t>
        </is>
      </c>
    </row>
    <row r="830">
      <c r="A830" t="n">
        <v>98011.0</v>
      </c>
      <c r="B830" t="inlineStr">
        <is>
          <t>2-Furancarboxaldehyde</t>
        </is>
      </c>
      <c r="C830"/>
      <c r="D830" t="inlineStr">
        <is>
          <t>Unmeasured</t>
        </is>
      </c>
      <c r="E830" t="inlineStr">
        <is>
          <t>Not coded</t>
        </is>
      </c>
      <c r="F830"/>
      <c r="G830"/>
      <c r="H830"/>
      <c r="I830"/>
      <c r="J830"/>
      <c r="K830"/>
      <c r="L830" t="inlineStr">
        <is>
          <t>Pimephales promelas</t>
        </is>
      </c>
      <c r="M830" t="inlineStr">
        <is>
          <t>Fathead Minnow</t>
        </is>
      </c>
      <c r="N830" t="inlineStr">
        <is>
          <t>Juvenile</t>
        </is>
      </c>
      <c r="O830"/>
      <c r="P830"/>
      <c r="Q830"/>
      <c r="R830" t="n">
        <v>4.0</v>
      </c>
      <c r="S830"/>
      <c r="T830" t="n">
        <v>8.0</v>
      </c>
      <c r="U830" t="inlineStr">
        <is>
          <t>Week(s)</t>
        </is>
      </c>
      <c r="V830" t="inlineStr">
        <is>
          <t>Static</t>
        </is>
      </c>
      <c r="W830" t="inlineStr">
        <is>
          <t>Fresh water</t>
        </is>
      </c>
      <c r="X830" t="inlineStr">
        <is>
          <t>Lab</t>
        </is>
      </c>
      <c r="Y830"/>
      <c r="Z830" t="inlineStr">
        <is>
          <t>Formulation</t>
        </is>
      </c>
      <c r="AA830"/>
      <c r="AB830" t="n">
        <v>32.0</v>
      </c>
      <c r="AC830"/>
      <c r="AD830"/>
      <c r="AE830"/>
      <c r="AF830"/>
      <c r="AG830" t="inlineStr">
        <is>
          <t>AI mg/L</t>
        </is>
      </c>
      <c r="AH830"/>
      <c r="AI830"/>
      <c r="AJ830"/>
      <c r="AK830"/>
      <c r="AL830"/>
      <c r="AM830"/>
      <c r="AN830"/>
      <c r="AO830"/>
      <c r="AP830"/>
      <c r="AQ830"/>
      <c r="AR830"/>
      <c r="AS830"/>
      <c r="AT830"/>
      <c r="AU830"/>
      <c r="AV830"/>
      <c r="AW830"/>
      <c r="AX830" t="inlineStr">
        <is>
          <t>Mortality</t>
        </is>
      </c>
      <c r="AY830" t="inlineStr">
        <is>
          <t>Mortality</t>
        </is>
      </c>
      <c r="AZ830" t="inlineStr">
        <is>
          <t>LC50</t>
        </is>
      </c>
      <c r="BA830"/>
      <c r="BB830" t="n">
        <v>4.0</v>
      </c>
      <c r="BC830"/>
      <c r="BD830"/>
      <c r="BE830"/>
      <c r="BF830"/>
      <c r="BG830" t="inlineStr">
        <is>
          <t>Day(s)</t>
        </is>
      </c>
      <c r="BH830"/>
      <c r="BI830" t="inlineStr">
        <is>
          <t>DTXSID1020647</t>
        </is>
      </c>
      <c r="BJ830"/>
      <c r="BK830"/>
      <c r="BL830"/>
      <c r="BM830"/>
      <c r="BN830"/>
      <c r="BO830"/>
      <c r="BP830"/>
      <c r="BQ830"/>
      <c r="BR830"/>
      <c r="BS830"/>
      <c r="BT830" t="inlineStr">
        <is>
          <t>--</t>
        </is>
      </c>
      <c r="BU830"/>
      <c r="BV830"/>
      <c r="BW830"/>
      <c r="BX830"/>
      <c r="BY830"/>
      <c r="BZ830"/>
      <c r="CA830"/>
      <c r="CB830"/>
      <c r="CC830"/>
      <c r="CD830"/>
      <c r="CE830"/>
      <c r="CF830"/>
      <c r="CG830"/>
      <c r="CH830"/>
      <c r="CI830"/>
      <c r="CJ830"/>
      <c r="CK830" t="inlineStr">
        <is>
          <t>Mattson,V.R., J.W. Arthur, and C.T. Walbridge</t>
        </is>
      </c>
      <c r="CL830" t="n">
        <v>719.0</v>
      </c>
      <c r="CM830" t="inlineStr">
        <is>
          <t>Acute Toxicity of Selected Organic Compounds to Fathead Minnows</t>
        </is>
      </c>
      <c r="CN830" t="inlineStr">
        <is>
          <t>EPA-600/3-76-097, U.S.EPA, Duluth, MN:12 p.</t>
        </is>
      </c>
      <c r="CO830" t="n">
        <v>1976.0</v>
      </c>
      <c r="CP830" t="inlineStr">
        <is>
          <t>Mattson,V.R., J.W. Arthur, and C.T. Walbridge (1976). Acute Toxicity of Selected Organic Compounds to Fathead Minnows. EPA-600/3-76-097, U.S.EPA, Duluth, MN, 12 p. ECOREF#:719</t>
        </is>
      </c>
    </row>
    <row r="831">
      <c r="A831" t="n">
        <v>98011.0</v>
      </c>
      <c r="B831" t="inlineStr">
        <is>
          <t>2-Furancarboxaldehyde</t>
        </is>
      </c>
      <c r="C831"/>
      <c r="D831" t="inlineStr">
        <is>
          <t>Unmeasured</t>
        </is>
      </c>
      <c r="E831" t="inlineStr">
        <is>
          <t>Not coded</t>
        </is>
      </c>
      <c r="F831"/>
      <c r="G831"/>
      <c r="H831"/>
      <c r="I831"/>
      <c r="J831"/>
      <c r="K831"/>
      <c r="L831" t="inlineStr">
        <is>
          <t>Pimephales promelas</t>
        </is>
      </c>
      <c r="M831" t="inlineStr">
        <is>
          <t>Fathead Minnow</t>
        </is>
      </c>
      <c r="N831" t="inlineStr">
        <is>
          <t>Juvenile</t>
        </is>
      </c>
      <c r="O831"/>
      <c r="P831"/>
      <c r="Q831"/>
      <c r="R831" t="n">
        <v>4.0</v>
      </c>
      <c r="S831"/>
      <c r="T831" t="n">
        <v>8.0</v>
      </c>
      <c r="U831" t="inlineStr">
        <is>
          <t>Week(s)</t>
        </is>
      </c>
      <c r="V831" t="inlineStr">
        <is>
          <t>Static</t>
        </is>
      </c>
      <c r="W831" t="inlineStr">
        <is>
          <t>Fresh water</t>
        </is>
      </c>
      <c r="X831" t="inlineStr">
        <is>
          <t>Lab</t>
        </is>
      </c>
      <c r="Y831"/>
      <c r="Z831" t="inlineStr">
        <is>
          <t>Formulation</t>
        </is>
      </c>
      <c r="AA831"/>
      <c r="AB831" t="n">
        <v>32.0</v>
      </c>
      <c r="AC831"/>
      <c r="AD831"/>
      <c r="AE831"/>
      <c r="AF831"/>
      <c r="AG831" t="inlineStr">
        <is>
          <t>AI mg/L</t>
        </is>
      </c>
      <c r="AH831"/>
      <c r="AI831"/>
      <c r="AJ831"/>
      <c r="AK831"/>
      <c r="AL831"/>
      <c r="AM831"/>
      <c r="AN831"/>
      <c r="AO831"/>
      <c r="AP831"/>
      <c r="AQ831"/>
      <c r="AR831"/>
      <c r="AS831"/>
      <c r="AT831"/>
      <c r="AU831"/>
      <c r="AV831"/>
      <c r="AW831"/>
      <c r="AX831" t="inlineStr">
        <is>
          <t>Mortality</t>
        </is>
      </c>
      <c r="AY831" t="inlineStr">
        <is>
          <t>Mortality</t>
        </is>
      </c>
      <c r="AZ831" t="inlineStr">
        <is>
          <t>LC50</t>
        </is>
      </c>
      <c r="BA831"/>
      <c r="BB831" t="n">
        <v>4.0</v>
      </c>
      <c r="BC831"/>
      <c r="BD831"/>
      <c r="BE831"/>
      <c r="BF831"/>
      <c r="BG831" t="inlineStr">
        <is>
          <t>Day(s)</t>
        </is>
      </c>
      <c r="BH831"/>
      <c r="BI831" t="inlineStr">
        <is>
          <t>DTXSID1020647</t>
        </is>
      </c>
      <c r="BJ831"/>
      <c r="BK831"/>
      <c r="BL831"/>
      <c r="BM831"/>
      <c r="BN831"/>
      <c r="BO831"/>
      <c r="BP831"/>
      <c r="BQ831"/>
      <c r="BR831"/>
      <c r="BS831"/>
      <c r="BT831" t="inlineStr">
        <is>
          <t>--</t>
        </is>
      </c>
      <c r="BU831"/>
      <c r="BV831"/>
      <c r="BW831"/>
      <c r="BX831"/>
      <c r="BY831"/>
      <c r="BZ831"/>
      <c r="CA831"/>
      <c r="CB831"/>
      <c r="CC831"/>
      <c r="CD831"/>
      <c r="CE831"/>
      <c r="CF831"/>
      <c r="CG831"/>
      <c r="CH831"/>
      <c r="CI831"/>
      <c r="CJ831"/>
      <c r="CK831" t="inlineStr">
        <is>
          <t>Mattson,V.R., J.W. Arthur, and C.T. Walbridge</t>
        </is>
      </c>
      <c r="CL831" t="n">
        <v>719.0</v>
      </c>
      <c r="CM831" t="inlineStr">
        <is>
          <t>Acute Toxicity of Selected Organic Compounds to Fathead Minnows</t>
        </is>
      </c>
      <c r="CN831" t="inlineStr">
        <is>
          <t>EPA-600/3-76-097, U.S.EPA, Duluth, MN:12 p.</t>
        </is>
      </c>
      <c r="CO831" t="n">
        <v>1976.0</v>
      </c>
      <c r="CP831" t="inlineStr">
        <is>
          <t>Mattson,V.R., J.W. Arthur, and C.T. Walbridge (1976). Acute Toxicity of Selected Organic Compounds to Fathead Minnows. EPA-600/3-76-097, U.S.EPA, Duluth, MN, 12 p. ECOREF#:719</t>
        </is>
      </c>
    </row>
    <row r="832">
      <c r="A832" t="n">
        <v>98044.0</v>
      </c>
      <c r="B832" t="inlineStr">
        <is>
          <t>N,N,N-Trimethylbenzenaminium iodide (1:1)</t>
        </is>
      </c>
      <c r="C832"/>
      <c r="D832" t="inlineStr">
        <is>
          <t>Measured</t>
        </is>
      </c>
      <c r="E832" t="inlineStr">
        <is>
          <t>Not coded</t>
        </is>
      </c>
      <c r="F832"/>
      <c r="G832" t="n">
        <v>99.0</v>
      </c>
      <c r="H832"/>
      <c r="I832"/>
      <c r="J832"/>
      <c r="K832"/>
      <c r="L832" t="inlineStr">
        <is>
          <t>Pimephales promelas</t>
        </is>
      </c>
      <c r="M832" t="inlineStr">
        <is>
          <t>Fathead Minnow</t>
        </is>
      </c>
      <c r="N832"/>
      <c r="O832"/>
      <c r="P832" t="n">
        <v>33.0</v>
      </c>
      <c r="Q832"/>
      <c r="R832"/>
      <c r="S832"/>
      <c r="T832"/>
      <c r="U832" t="inlineStr">
        <is>
          <t>Day(s)</t>
        </is>
      </c>
      <c r="V832" t="inlineStr">
        <is>
          <t>Flow-through</t>
        </is>
      </c>
      <c r="W832" t="inlineStr">
        <is>
          <t>Fresh water</t>
        </is>
      </c>
      <c r="X832" t="inlineStr">
        <is>
          <t>Lab</t>
        </is>
      </c>
      <c r="Y832"/>
      <c r="Z832" t="inlineStr">
        <is>
          <t>Active ingredient</t>
        </is>
      </c>
      <c r="AA832"/>
      <c r="AB832" t="n">
        <v>243.0</v>
      </c>
      <c r="AC832"/>
      <c r="AD832" t="n">
        <v>207.0</v>
      </c>
      <c r="AE832"/>
      <c r="AF832" t="n">
        <v>285.0</v>
      </c>
      <c r="AG832" t="inlineStr">
        <is>
          <t>AI mg/L</t>
        </is>
      </c>
      <c r="AH832"/>
      <c r="AI832"/>
      <c r="AJ832"/>
      <c r="AK832"/>
      <c r="AL832"/>
      <c r="AM832"/>
      <c r="AN832"/>
      <c r="AO832"/>
      <c r="AP832"/>
      <c r="AQ832"/>
      <c r="AR832"/>
      <c r="AS832"/>
      <c r="AT832"/>
      <c r="AU832"/>
      <c r="AV832"/>
      <c r="AW832"/>
      <c r="AX832" t="inlineStr">
        <is>
          <t>Mortality</t>
        </is>
      </c>
      <c r="AY832" t="inlineStr">
        <is>
          <t>Mortality</t>
        </is>
      </c>
      <c r="AZ832" t="inlineStr">
        <is>
          <t>LC50</t>
        </is>
      </c>
      <c r="BA832"/>
      <c r="BB832" t="n">
        <v>4.0</v>
      </c>
      <c r="BC832"/>
      <c r="BD832"/>
      <c r="BE832"/>
      <c r="BF832"/>
      <c r="BG832" t="inlineStr">
        <is>
          <t>Day(s)</t>
        </is>
      </c>
      <c r="BH832" t="inlineStr">
        <is>
          <t>Pure</t>
        </is>
      </c>
      <c r="BI832" t="inlineStr">
        <is>
          <t>DTXSID1021825</t>
        </is>
      </c>
      <c r="BJ832"/>
      <c r="BK832"/>
      <c r="BL832"/>
      <c r="BM832"/>
      <c r="BN832"/>
      <c r="BO832"/>
      <c r="BP832"/>
      <c r="BQ832"/>
      <c r="BR832"/>
      <c r="BS832"/>
      <c r="BT832" t="inlineStr">
        <is>
          <t>--</t>
        </is>
      </c>
      <c r="BU832"/>
      <c r="BV832"/>
      <c r="BW832"/>
      <c r="BX832"/>
      <c r="BY832"/>
      <c r="BZ832"/>
      <c r="CA832"/>
      <c r="CB832"/>
      <c r="CC832"/>
      <c r="CD832"/>
      <c r="CE832"/>
      <c r="CF832"/>
      <c r="CG832"/>
      <c r="CH832"/>
      <c r="CI832" t="inlineStr">
        <is>
          <t xml:space="preserve"> Affected fish lost schooling behavior, were hypoactive andNR underreactive to external stimuli.  They also had increased respiratNAn, edema and spinal deformities.  Equilibrium loss was not observed prior to death. </t>
        </is>
      </c>
      <c r="CJ832" t="inlineStr">
        <is>
          <t xml:space="preserve">   Affected fish lost schooling behavior, were hypoactive andNR underreactive to external stimuli.  They also had increased respiratNAn, edema and spinal deformities.  Equilibrium loss was not observed prior to death. </t>
        </is>
      </c>
      <c r="CK832" t="inlineStr">
        <is>
          <t>Geiger,D.L., D.J. Call, and L.T. Brooke</t>
        </is>
      </c>
      <c r="CL832" t="n">
        <v>12859.0</v>
      </c>
      <c r="CM832" t="inlineStr">
        <is>
          <t>Acute Toxicities of Organic Chemicals to Fathead Minnows (Pimephales promelas) Volume IV</t>
        </is>
      </c>
      <c r="CN832" t="inlineStr">
        <is>
          <t>Center for Lake Superior Environmental Studies, University of Wisconsin, Superior, WI4:355 p.</t>
        </is>
      </c>
      <c r="CO832" t="n">
        <v>1988.0</v>
      </c>
      <c r="CP832" t="inlineStr">
        <is>
          <t>Geiger,D.L., D.J. Call, and L.T. Brooke (1988). Acute Toxicities of Organic Chemicals to Fathead Minnows (Pimephales promelas) Volume IV. Center for Lake Superior Environmental Studies, University of Wisconsin, Superior, WI, 4, 355 p. ECOREF#:12859</t>
        </is>
      </c>
    </row>
    <row r="833">
      <c r="A833" t="n">
        <v>98544.0</v>
      </c>
      <c r="B833" t="inlineStr">
        <is>
          <t>4-(1,1-Dimethylethyl)phenol</t>
        </is>
      </c>
      <c r="C833"/>
      <c r="D833" t="inlineStr">
        <is>
          <t>Measured</t>
        </is>
      </c>
      <c r="E833" t="inlineStr">
        <is>
          <t>Not reported</t>
        </is>
      </c>
      <c r="F833"/>
      <c r="G833" t="n">
        <v>99.0</v>
      </c>
      <c r="H833"/>
      <c r="I833"/>
      <c r="J833"/>
      <c r="K833"/>
      <c r="L833" t="inlineStr">
        <is>
          <t>Pimephales promelas</t>
        </is>
      </c>
      <c r="M833" t="inlineStr">
        <is>
          <t>Fathead Minnow</t>
        </is>
      </c>
      <c r="N833"/>
      <c r="O833"/>
      <c r="P833" t="n">
        <v>31.0</v>
      </c>
      <c r="Q833"/>
      <c r="R833"/>
      <c r="S833"/>
      <c r="T833"/>
      <c r="U833" t="inlineStr">
        <is>
          <t>Day(s)</t>
        </is>
      </c>
      <c r="V833" t="inlineStr">
        <is>
          <t>Flow-through</t>
        </is>
      </c>
      <c r="W833" t="inlineStr">
        <is>
          <t>Fresh water</t>
        </is>
      </c>
      <c r="X833" t="inlineStr">
        <is>
          <t>Lab</t>
        </is>
      </c>
      <c r="Y833" t="n">
        <v>6.0</v>
      </c>
      <c r="Z833" t="inlineStr">
        <is>
          <t>Active ingredient</t>
        </is>
      </c>
      <c r="AA833"/>
      <c r="AB833" t="n">
        <v>5.15</v>
      </c>
      <c r="AC833"/>
      <c r="AD833" t="n">
        <v>4.71</v>
      </c>
      <c r="AE833"/>
      <c r="AF833" t="n">
        <v>5.63</v>
      </c>
      <c r="AG833" t="inlineStr">
        <is>
          <t>AI mg/L</t>
        </is>
      </c>
      <c r="AH833"/>
      <c r="AI833"/>
      <c r="AJ833"/>
      <c r="AK833"/>
      <c r="AL833"/>
      <c r="AM833"/>
      <c r="AN833"/>
      <c r="AO833"/>
      <c r="AP833"/>
      <c r="AQ833"/>
      <c r="AR833"/>
      <c r="AS833"/>
      <c r="AT833"/>
      <c r="AU833"/>
      <c r="AV833"/>
      <c r="AW833"/>
      <c r="AX833" t="inlineStr">
        <is>
          <t>Mortality</t>
        </is>
      </c>
      <c r="AY833" t="inlineStr">
        <is>
          <t>Mortality</t>
        </is>
      </c>
      <c r="AZ833" t="inlineStr">
        <is>
          <t>LC50</t>
        </is>
      </c>
      <c r="BA833"/>
      <c r="BB833" t="n">
        <v>4.0</v>
      </c>
      <c r="BC833"/>
      <c r="BD833"/>
      <c r="BE833"/>
      <c r="BF833"/>
      <c r="BG833" t="inlineStr">
        <is>
          <t>Day(s)</t>
        </is>
      </c>
      <c r="BH833"/>
      <c r="BI833" t="inlineStr">
        <is>
          <t>DTXSID1020221</t>
        </is>
      </c>
      <c r="BJ833"/>
      <c r="BK833"/>
      <c r="BL833" t="inlineStr">
        <is>
          <t>Acute</t>
        </is>
      </c>
      <c r="BM833"/>
      <c r="BN833"/>
      <c r="BO833"/>
      <c r="BP833"/>
      <c r="BQ833"/>
      <c r="BR833"/>
      <c r="BS833"/>
      <c r="BT833" t="inlineStr">
        <is>
          <t>--</t>
        </is>
      </c>
      <c r="BU833"/>
      <c r="BV833"/>
      <c r="BW833"/>
      <c r="BX833"/>
      <c r="BY833"/>
      <c r="BZ833"/>
      <c r="CA833"/>
      <c r="CB833"/>
      <c r="CC833"/>
      <c r="CD833"/>
      <c r="CE833"/>
      <c r="CF833"/>
      <c r="CG833"/>
      <c r="CH833"/>
      <c r="CI833"/>
      <c r="CJ833" t="inlineStr">
        <is>
          <t xml:space="preserve">SOURCE/US EPA ENVIRONMENTAL RESEARCH LABORATORY DULUTH AND THE UNIVERSITY OF WISCONSIN SUPERIOR//MEDIA/FILTERED LAKE SUPERIOR WATER OR DECHLORINATED CITY OF SUPERIOR WISCONSIN WATER//   </t>
        </is>
      </c>
      <c r="CK833" t="inlineStr">
        <is>
          <t>Geiger,D.L., C.E. Northcott, D.J. Call, and L.T. Brooke</t>
        </is>
      </c>
      <c r="CL833" t="n">
        <v>12447.0</v>
      </c>
      <c r="CM833" t="inlineStr">
        <is>
          <t>Acute Toxicities of Organic Chemicals to Fathead Minnows (Pimephales promelas), Volume II</t>
        </is>
      </c>
      <c r="CN833" t="inlineStr">
        <is>
          <t>Center for Lake Superior Environmental Studies, University of Wisconsin, Superior, WI:326 p.</t>
        </is>
      </c>
      <c r="CO833" t="n">
        <v>1985.0</v>
      </c>
      <c r="CP833" t="inlineStr">
        <is>
          <t>Geiger,D.L., C.E. Northcott, D.J. Call, and L.T. Brooke (1985). Acute Toxicities of Organic Chemicals to Fathead Minnows (Pimephales promelas), Volume II. Center for Lake Superior Environmental Studies, University of Wisconsin, Superior, WI, 326 p. ECOREF#:12447</t>
        </is>
      </c>
    </row>
    <row r="834">
      <c r="A834" t="n">
        <v>98544.0</v>
      </c>
      <c r="B834" t="inlineStr">
        <is>
          <t>4-(1,1-Dimethylethyl)phenol</t>
        </is>
      </c>
      <c r="C834"/>
      <c r="D834" t="inlineStr">
        <is>
          <t>Measured</t>
        </is>
      </c>
      <c r="E834" t="inlineStr">
        <is>
          <t>Not coded</t>
        </is>
      </c>
      <c r="F834" t="inlineStr">
        <is>
          <t>&gt;</t>
        </is>
      </c>
      <c r="G834" t="n">
        <v>99.0</v>
      </c>
      <c r="H834"/>
      <c r="I834"/>
      <c r="J834"/>
      <c r="K834"/>
      <c r="L834" t="inlineStr">
        <is>
          <t>Pimephales promelas</t>
        </is>
      </c>
      <c r="M834" t="inlineStr">
        <is>
          <t>Fathead Minnow</t>
        </is>
      </c>
      <c r="N834"/>
      <c r="O834"/>
      <c r="P834"/>
      <c r="Q834"/>
      <c r="R834" t="n">
        <v>31.0</v>
      </c>
      <c r="S834"/>
      <c r="T834" t="n">
        <v>35.0</v>
      </c>
      <c r="U834" t="inlineStr">
        <is>
          <t>Day(s)</t>
        </is>
      </c>
      <c r="V834" t="inlineStr">
        <is>
          <t>Flow-through</t>
        </is>
      </c>
      <c r="W834" t="inlineStr">
        <is>
          <t>Fresh water</t>
        </is>
      </c>
      <c r="X834" t="inlineStr">
        <is>
          <t>Lab</t>
        </is>
      </c>
      <c r="Y834"/>
      <c r="Z834" t="inlineStr">
        <is>
          <t>Active ingredient</t>
        </is>
      </c>
      <c r="AA834"/>
      <c r="AB834" t="n">
        <v>5.14</v>
      </c>
      <c r="AC834"/>
      <c r="AD834" t="n">
        <v>4.71</v>
      </c>
      <c r="AE834"/>
      <c r="AF834" t="n">
        <v>5.62</v>
      </c>
      <c r="AG834" t="inlineStr">
        <is>
          <t>AI mg/L</t>
        </is>
      </c>
      <c r="AH834"/>
      <c r="AI834"/>
      <c r="AJ834"/>
      <c r="AK834"/>
      <c r="AL834"/>
      <c r="AM834"/>
      <c r="AN834"/>
      <c r="AO834"/>
      <c r="AP834"/>
      <c r="AQ834"/>
      <c r="AR834"/>
      <c r="AS834"/>
      <c r="AT834"/>
      <c r="AU834"/>
      <c r="AV834"/>
      <c r="AW834"/>
      <c r="AX834" t="inlineStr">
        <is>
          <t>Mortality</t>
        </is>
      </c>
      <c r="AY834" t="inlineStr">
        <is>
          <t>Mortality</t>
        </is>
      </c>
      <c r="AZ834" t="inlineStr">
        <is>
          <t>LC50</t>
        </is>
      </c>
      <c r="BA834"/>
      <c r="BB834" t="n">
        <v>4.0</v>
      </c>
      <c r="BC834"/>
      <c r="BD834"/>
      <c r="BE834"/>
      <c r="BF834"/>
      <c r="BG834" t="inlineStr">
        <is>
          <t>Day(s)</t>
        </is>
      </c>
      <c r="BH834" t="inlineStr">
        <is>
          <t>Pure</t>
        </is>
      </c>
      <c r="BI834" t="inlineStr">
        <is>
          <t>DTXSID1020221</t>
        </is>
      </c>
      <c r="BJ834" t="inlineStr">
        <is>
          <t>10.1016/0143-1471(84)90081-3</t>
        </is>
      </c>
      <c r="BK834"/>
      <c r="BL834"/>
      <c r="BM834"/>
      <c r="BN834"/>
      <c r="BO834"/>
      <c r="BP834"/>
      <c r="BQ834"/>
      <c r="BR834"/>
      <c r="BS834"/>
      <c r="BT834" t="inlineStr">
        <is>
          <t>--</t>
        </is>
      </c>
      <c r="BU834"/>
      <c r="BV834"/>
      <c r="BW834"/>
      <c r="BX834"/>
      <c r="BY834"/>
      <c r="BZ834"/>
      <c r="CA834"/>
      <c r="CB834"/>
      <c r="CC834"/>
      <c r="CD834"/>
      <c r="CE834"/>
      <c r="CF834"/>
      <c r="CG834"/>
      <c r="CH834"/>
      <c r="CI834" t="inlineStr">
        <is>
          <t xml:space="preserve"> NOT FED//LAKE SUPERIOR WATER// </t>
        </is>
      </c>
      <c r="CJ834" t="inlineStr">
        <is>
          <t xml:space="preserve">   NOT FED//LAKE SUPERIOR WATER// </t>
        </is>
      </c>
      <c r="CK834" t="inlineStr">
        <is>
          <t>Holcombe,G.W., G.L. Phipps, M.L. Knuth, and T. Felhaber</t>
        </is>
      </c>
      <c r="CL834" t="n">
        <v>10954.0</v>
      </c>
      <c r="CM834" t="inlineStr">
        <is>
          <t>The Acute Toxicity of Selected Substituted Phenols, Benzenes and Benzoic Acid Esters to Fathead Minnows Pimephales promelas</t>
        </is>
      </c>
      <c r="CN834" t="inlineStr">
        <is>
          <t>Environ. Pollut. A.35(4): 367-381</t>
        </is>
      </c>
      <c r="CO834" t="n">
        <v>1984.0</v>
      </c>
      <c r="CP834" t="inlineStr">
        <is>
          <t>Holcombe,G.W., G.L. Phipps, M.L. Knuth, and T. Felhaber (1984). The Acute Toxicity of Selected Substituted Phenols, Benzenes and Benzoic Acid Esters to Fathead Minnows Pimephales promelas. Environ. Pollut. A., 35, (4), 367-381. doi:10.1016/0143-1471(84)90081-3. ECOREF#:10954</t>
        </is>
      </c>
    </row>
    <row r="835">
      <c r="A835" t="n">
        <v>98828.0</v>
      </c>
      <c r="B835" t="inlineStr">
        <is>
          <t>Cumene</t>
        </is>
      </c>
      <c r="C835"/>
      <c r="D835" t="inlineStr">
        <is>
          <t>Measured</t>
        </is>
      </c>
      <c r="E835" t="inlineStr">
        <is>
          <t>Not reported</t>
        </is>
      </c>
      <c r="F835"/>
      <c r="G835" t="n">
        <v>99.0</v>
      </c>
      <c r="H835"/>
      <c r="I835"/>
      <c r="J835"/>
      <c r="K835"/>
      <c r="L835" t="inlineStr">
        <is>
          <t>Pimephales promelas</t>
        </is>
      </c>
      <c r="M835" t="inlineStr">
        <is>
          <t>Fathead Minnow</t>
        </is>
      </c>
      <c r="N835"/>
      <c r="O835"/>
      <c r="P835" t="n">
        <v>29.0</v>
      </c>
      <c r="Q835"/>
      <c r="R835"/>
      <c r="S835"/>
      <c r="T835"/>
      <c r="U835" t="inlineStr">
        <is>
          <t>Day(s)</t>
        </is>
      </c>
      <c r="V835" t="inlineStr">
        <is>
          <t>Flow-through</t>
        </is>
      </c>
      <c r="W835" t="inlineStr">
        <is>
          <t>Fresh water</t>
        </is>
      </c>
      <c r="X835" t="inlineStr">
        <is>
          <t>Lab</t>
        </is>
      </c>
      <c r="Y835"/>
      <c r="Z835" t="inlineStr">
        <is>
          <t>Active ingredient</t>
        </is>
      </c>
      <c r="AA835"/>
      <c r="AB835" t="n">
        <v>6.32</v>
      </c>
      <c r="AC835"/>
      <c r="AD835" t="n">
        <v>6.04</v>
      </c>
      <c r="AE835"/>
      <c r="AF835" t="n">
        <v>6.61</v>
      </c>
      <c r="AG835" t="inlineStr">
        <is>
          <t>AI mg/L</t>
        </is>
      </c>
      <c r="AH835"/>
      <c r="AI835"/>
      <c r="AJ835"/>
      <c r="AK835"/>
      <c r="AL835"/>
      <c r="AM835"/>
      <c r="AN835"/>
      <c r="AO835"/>
      <c r="AP835"/>
      <c r="AQ835"/>
      <c r="AR835"/>
      <c r="AS835"/>
      <c r="AT835"/>
      <c r="AU835"/>
      <c r="AV835"/>
      <c r="AW835"/>
      <c r="AX835" t="inlineStr">
        <is>
          <t>Mortality</t>
        </is>
      </c>
      <c r="AY835" t="inlineStr">
        <is>
          <t>Mortality</t>
        </is>
      </c>
      <c r="AZ835" t="inlineStr">
        <is>
          <t>LC50</t>
        </is>
      </c>
      <c r="BA835"/>
      <c r="BB835" t="n">
        <v>4.0</v>
      </c>
      <c r="BC835"/>
      <c r="BD835"/>
      <c r="BE835"/>
      <c r="BF835"/>
      <c r="BG835" t="inlineStr">
        <is>
          <t>Day(s)</t>
        </is>
      </c>
      <c r="BH835"/>
      <c r="BI835" t="inlineStr">
        <is>
          <t>DTXSID1021827</t>
        </is>
      </c>
      <c r="BJ835"/>
      <c r="BK835"/>
      <c r="BL835" t="inlineStr">
        <is>
          <t>Acute</t>
        </is>
      </c>
      <c r="BM835"/>
      <c r="BN835"/>
      <c r="BO835"/>
      <c r="BP835"/>
      <c r="BQ835"/>
      <c r="BR835"/>
      <c r="BS835"/>
      <c r="BT835" t="inlineStr">
        <is>
          <t>--</t>
        </is>
      </c>
      <c r="BU835"/>
      <c r="BV835"/>
      <c r="BW835"/>
      <c r="BX835"/>
      <c r="BY835"/>
      <c r="BZ835"/>
      <c r="CA835"/>
      <c r="CB835"/>
      <c r="CC835"/>
      <c r="CD835"/>
      <c r="CE835"/>
      <c r="CF835"/>
      <c r="CG835"/>
      <c r="CH835"/>
      <c r="CI835"/>
      <c r="CJ835" t="inlineStr">
        <is>
          <t xml:space="preserve">SOURCE/FROM US EPA ENVIRONMENTAL RESEARCH LABORATORY-DULUTH AND THE UNIVERSITY OF WISCONSIN-SUPERIOR CAMPUS//MEDIA/LAKE SUPERIOR WATER OR DECHLORINATED WATER//   </t>
        </is>
      </c>
      <c r="CK835" t="inlineStr">
        <is>
          <t>Geiger,D.L., S.H. Poirier, L.T. Brooke, and D.J. Call</t>
        </is>
      </c>
      <c r="CL835" t="n">
        <v>12858.0</v>
      </c>
      <c r="CM835" t="inlineStr">
        <is>
          <t>Acute Toxicities of Organic Chemicals to Fathead Minnows (Pimephales promelas) Volume III</t>
        </is>
      </c>
      <c r="CN835" t="inlineStr">
        <is>
          <t>Center for Lake Superior Environmental Studies, University of Wisconsin, Superior, WI:328 p.</t>
        </is>
      </c>
      <c r="CO835" t="n">
        <v>1986.0</v>
      </c>
      <c r="CP835" t="inlineStr">
        <is>
          <t>Geiger,D.L., S.H. Poirier, L.T. Brooke, and D.J. Call (1986). Acute Toxicities of Organic Chemicals to Fathead Minnows (Pimephales promelas) Volume III. Center for Lake Superior Environmental Studies, University of Wisconsin, Superior, WI, 328 p. ECOREF#:12858</t>
        </is>
      </c>
    </row>
    <row r="836">
      <c r="A836" t="n">
        <v>98862.0</v>
      </c>
      <c r="B836" t="inlineStr">
        <is>
          <t>1-Phenylethanone</t>
        </is>
      </c>
      <c r="C836"/>
      <c r="D836" t="inlineStr">
        <is>
          <t>Unmeasured</t>
        </is>
      </c>
      <c r="E836" t="inlineStr">
        <is>
          <t>Not coded</t>
        </is>
      </c>
      <c r="F836"/>
      <c r="G836"/>
      <c r="H836"/>
      <c r="I836"/>
      <c r="J836"/>
      <c r="K836"/>
      <c r="L836" t="inlineStr">
        <is>
          <t>Pimephales promelas</t>
        </is>
      </c>
      <c r="M836" t="inlineStr">
        <is>
          <t>Fathead Minnow</t>
        </is>
      </c>
      <c r="N836" t="inlineStr">
        <is>
          <t>Juvenile</t>
        </is>
      </c>
      <c r="O836"/>
      <c r="P836"/>
      <c r="Q836"/>
      <c r="R836" t="n">
        <v>4.0</v>
      </c>
      <c r="S836"/>
      <c r="T836" t="n">
        <v>8.0</v>
      </c>
      <c r="U836" t="inlineStr">
        <is>
          <t>Week(s)</t>
        </is>
      </c>
      <c r="V836" t="inlineStr">
        <is>
          <t>Static</t>
        </is>
      </c>
      <c r="W836" t="inlineStr">
        <is>
          <t>Fresh water</t>
        </is>
      </c>
      <c r="X836" t="inlineStr">
        <is>
          <t>Lab</t>
        </is>
      </c>
      <c r="Y836"/>
      <c r="Z836" t="inlineStr">
        <is>
          <t>Formulation</t>
        </is>
      </c>
      <c r="AA836"/>
      <c r="AB836" t="n">
        <v>155.0</v>
      </c>
      <c r="AC836"/>
      <c r="AD836"/>
      <c r="AE836"/>
      <c r="AF836"/>
      <c r="AG836" t="inlineStr">
        <is>
          <t>AI mg/L</t>
        </is>
      </c>
      <c r="AH836"/>
      <c r="AI836"/>
      <c r="AJ836"/>
      <c r="AK836"/>
      <c r="AL836"/>
      <c r="AM836"/>
      <c r="AN836"/>
      <c r="AO836"/>
      <c r="AP836"/>
      <c r="AQ836"/>
      <c r="AR836"/>
      <c r="AS836"/>
      <c r="AT836"/>
      <c r="AU836"/>
      <c r="AV836"/>
      <c r="AW836"/>
      <c r="AX836" t="inlineStr">
        <is>
          <t>Mortality</t>
        </is>
      </c>
      <c r="AY836" t="inlineStr">
        <is>
          <t>Mortality</t>
        </is>
      </c>
      <c r="AZ836" t="inlineStr">
        <is>
          <t>LC50</t>
        </is>
      </c>
      <c r="BA836"/>
      <c r="BB836" t="n">
        <v>4.0</v>
      </c>
      <c r="BC836"/>
      <c r="BD836"/>
      <c r="BE836"/>
      <c r="BF836"/>
      <c r="BG836" t="inlineStr">
        <is>
          <t>Day(s)</t>
        </is>
      </c>
      <c r="BH836"/>
      <c r="BI836" t="inlineStr">
        <is>
          <t>DTXSID6021828</t>
        </is>
      </c>
      <c r="BJ836"/>
      <c r="BK836"/>
      <c r="BL836"/>
      <c r="BM836"/>
      <c r="BN836"/>
      <c r="BO836"/>
      <c r="BP836"/>
      <c r="BQ836"/>
      <c r="BR836"/>
      <c r="BS836"/>
      <c r="BT836" t="inlineStr">
        <is>
          <t>--</t>
        </is>
      </c>
      <c r="BU836"/>
      <c r="BV836"/>
      <c r="BW836"/>
      <c r="BX836"/>
      <c r="BY836"/>
      <c r="BZ836"/>
      <c r="CA836"/>
      <c r="CB836"/>
      <c r="CC836"/>
      <c r="CD836"/>
      <c r="CE836"/>
      <c r="CF836"/>
      <c r="CG836"/>
      <c r="CH836"/>
      <c r="CI836"/>
      <c r="CJ836"/>
      <c r="CK836" t="inlineStr">
        <is>
          <t>Mattson,V.R., J.W. Arthur, and C.T. Walbridge</t>
        </is>
      </c>
      <c r="CL836" t="n">
        <v>719.0</v>
      </c>
      <c r="CM836" t="inlineStr">
        <is>
          <t>Acute Toxicity of Selected Organic Compounds to Fathead Minnows</t>
        </is>
      </c>
      <c r="CN836" t="inlineStr">
        <is>
          <t>EPA-600/3-76-097, U.S.EPA, Duluth, MN:12 p.</t>
        </is>
      </c>
      <c r="CO836" t="n">
        <v>1976.0</v>
      </c>
      <c r="CP836" t="inlineStr">
        <is>
          <t>Mattson,V.R., J.W. Arthur, and C.T. Walbridge (1976). Acute Toxicity of Selected Organic Compounds to Fathead Minnows. EPA-600/3-76-097, U.S.EPA, Duluth, MN, 12 p. ECOREF#:719</t>
        </is>
      </c>
    </row>
    <row r="837">
      <c r="A837" t="n">
        <v>98862.0</v>
      </c>
      <c r="B837" t="inlineStr">
        <is>
          <t>1-Phenylethanone</t>
        </is>
      </c>
      <c r="C837"/>
      <c r="D837" t="inlineStr">
        <is>
          <t>Chemical analysis reported</t>
        </is>
      </c>
      <c r="E837" t="inlineStr">
        <is>
          <t>American Society for Testing and Materials</t>
        </is>
      </c>
      <c r="F837"/>
      <c r="G837"/>
      <c r="H837"/>
      <c r="I837"/>
      <c r="J837"/>
      <c r="K837"/>
      <c r="L837" t="inlineStr">
        <is>
          <t>Pimephales promelas</t>
        </is>
      </c>
      <c r="M837" t="inlineStr">
        <is>
          <t>Fathead Minnow</t>
        </is>
      </c>
      <c r="N837" t="inlineStr">
        <is>
          <t>Juvenile</t>
        </is>
      </c>
      <c r="O837"/>
      <c r="P837"/>
      <c r="Q837"/>
      <c r="R837" t="n">
        <v>28.0</v>
      </c>
      <c r="S837"/>
      <c r="T837" t="n">
        <v>34.0</v>
      </c>
      <c r="U837" t="inlineStr">
        <is>
          <t>Day(s)</t>
        </is>
      </c>
      <c r="V837" t="inlineStr">
        <is>
          <t>Flow-through</t>
        </is>
      </c>
      <c r="W837" t="inlineStr">
        <is>
          <t>Fresh water</t>
        </is>
      </c>
      <c r="X837" t="inlineStr">
        <is>
          <t>Lab</t>
        </is>
      </c>
      <c r="Y837"/>
      <c r="Z837" t="inlineStr">
        <is>
          <t>Active ingredient</t>
        </is>
      </c>
      <c r="AA837"/>
      <c r="AB837" t="n">
        <v>236.0</v>
      </c>
      <c r="AC837"/>
      <c r="AD837" t="n">
        <v>208.0</v>
      </c>
      <c r="AE837"/>
      <c r="AF837" t="n">
        <v>268.0</v>
      </c>
      <c r="AG837" t="inlineStr">
        <is>
          <t>AI mg/L</t>
        </is>
      </c>
      <c r="AH837"/>
      <c r="AI837"/>
      <c r="AJ837"/>
      <c r="AK837"/>
      <c r="AL837"/>
      <c r="AM837"/>
      <c r="AN837"/>
      <c r="AO837"/>
      <c r="AP837"/>
      <c r="AQ837"/>
      <c r="AR837"/>
      <c r="AS837"/>
      <c r="AT837"/>
      <c r="AU837"/>
      <c r="AV837"/>
      <c r="AW837"/>
      <c r="AX837" t="inlineStr">
        <is>
          <t>Mortality</t>
        </is>
      </c>
      <c r="AY837" t="inlineStr">
        <is>
          <t>Mortality</t>
        </is>
      </c>
      <c r="AZ837" t="inlineStr">
        <is>
          <t>LC50</t>
        </is>
      </c>
      <c r="BA837"/>
      <c r="BB837" t="n">
        <v>4.0</v>
      </c>
      <c r="BC837"/>
      <c r="BD837"/>
      <c r="BE837"/>
      <c r="BF837"/>
      <c r="BG837" t="inlineStr">
        <is>
          <t>Day(s)</t>
        </is>
      </c>
      <c r="BH837"/>
      <c r="BI837" t="inlineStr">
        <is>
          <t>DTXSID6021828</t>
        </is>
      </c>
      <c r="BJ837" t="inlineStr">
        <is>
          <t>10.1016/0166-445X(85)90026-8</t>
        </is>
      </c>
      <c r="BK837"/>
      <c r="BL837" t="inlineStr">
        <is>
          <t>Acute</t>
        </is>
      </c>
      <c r="BM837"/>
      <c r="BN837"/>
      <c r="BO837"/>
      <c r="BP837"/>
      <c r="BQ837"/>
      <c r="BR837"/>
      <c r="BS837"/>
      <c r="BT837" t="inlineStr">
        <is>
          <t>--</t>
        </is>
      </c>
      <c r="BU837"/>
      <c r="BV837"/>
      <c r="BW837"/>
      <c r="BX837"/>
      <c r="BY837"/>
      <c r="BZ837"/>
      <c r="CA837"/>
      <c r="CB837"/>
      <c r="CC837"/>
      <c r="CD837"/>
      <c r="CE837"/>
      <c r="CF837"/>
      <c r="CG837"/>
      <c r="CH837"/>
      <c r="CI837"/>
      <c r="CJ837" t="inlineStr">
        <is>
          <t xml:space="preserve">SOURCE/NR//TMETH/E729-80 (1980)//MEDIA/AERATED, FILTERED LAKE SUPERIOR WATER//   </t>
        </is>
      </c>
      <c r="CK837" t="inlineStr">
        <is>
          <t>Broderius,S., and M. Kahl</t>
        </is>
      </c>
      <c r="CL837" t="n">
        <v>14128.0</v>
      </c>
      <c r="CM837" t="inlineStr">
        <is>
          <t>Acute Toxicity of Organic Chemical Mixtures to the Fathead Minnow</t>
        </is>
      </c>
      <c r="CN837" t="inlineStr">
        <is>
          <t>Aquat. Toxicol.6:307-322</t>
        </is>
      </c>
      <c r="CO837" t="n">
        <v>1985.0</v>
      </c>
      <c r="CP837" t="inlineStr">
        <is>
          <t>Broderius,S., and M. Kahl (1985). Acute Toxicity of Organic Chemical Mixtures to the Fathead Minnow. Aquat. Toxicol., 6, 307-322. doi:10.1016/0166-445X(85)90026-8. ECOREF#:14128</t>
        </is>
      </c>
    </row>
    <row r="838">
      <c r="A838" t="n">
        <v>98862.0</v>
      </c>
      <c r="B838" t="inlineStr">
        <is>
          <t>1-Phenylethanone</t>
        </is>
      </c>
      <c r="C838"/>
      <c r="D838" t="inlineStr">
        <is>
          <t>Measured</t>
        </is>
      </c>
      <c r="E838" t="inlineStr">
        <is>
          <t>Not coded</t>
        </is>
      </c>
      <c r="F838"/>
      <c r="G838" t="n">
        <v>99.0</v>
      </c>
      <c r="H838"/>
      <c r="I838"/>
      <c r="J838"/>
      <c r="K838"/>
      <c r="L838" t="inlineStr">
        <is>
          <t>Pimephales promelas</t>
        </is>
      </c>
      <c r="M838" t="inlineStr">
        <is>
          <t>Fathead Minnow</t>
        </is>
      </c>
      <c r="N838"/>
      <c r="O838"/>
      <c r="P838" t="n">
        <v>31.0</v>
      </c>
      <c r="Q838"/>
      <c r="R838"/>
      <c r="S838"/>
      <c r="T838"/>
      <c r="U838" t="inlineStr">
        <is>
          <t>Day(s)</t>
        </is>
      </c>
      <c r="V838" t="inlineStr">
        <is>
          <t>Flow-through</t>
        </is>
      </c>
      <c r="W838" t="inlineStr">
        <is>
          <t>Fresh water</t>
        </is>
      </c>
      <c r="X838" t="inlineStr">
        <is>
          <t>Lab</t>
        </is>
      </c>
      <c r="Y838"/>
      <c r="Z838" t="inlineStr">
        <is>
          <t>Active ingredient</t>
        </is>
      </c>
      <c r="AA838"/>
      <c r="AB838" t="n">
        <v>162.0</v>
      </c>
      <c r="AC838"/>
      <c r="AD838"/>
      <c r="AE838"/>
      <c r="AF838"/>
      <c r="AG838" t="inlineStr">
        <is>
          <t>AI mg/L</t>
        </is>
      </c>
      <c r="AH838"/>
      <c r="AI838"/>
      <c r="AJ838"/>
      <c r="AK838"/>
      <c r="AL838"/>
      <c r="AM838"/>
      <c r="AN838"/>
      <c r="AO838"/>
      <c r="AP838"/>
      <c r="AQ838"/>
      <c r="AR838"/>
      <c r="AS838"/>
      <c r="AT838"/>
      <c r="AU838"/>
      <c r="AV838"/>
      <c r="AW838"/>
      <c r="AX838" t="inlineStr">
        <is>
          <t>Mortality</t>
        </is>
      </c>
      <c r="AY838" t="inlineStr">
        <is>
          <t>Mortality</t>
        </is>
      </c>
      <c r="AZ838" t="inlineStr">
        <is>
          <t>LC50</t>
        </is>
      </c>
      <c r="BA838"/>
      <c r="BB838" t="n">
        <v>4.0</v>
      </c>
      <c r="BC838"/>
      <c r="BD838"/>
      <c r="BE838"/>
      <c r="BF838"/>
      <c r="BG838" t="inlineStr">
        <is>
          <t>Day(s)</t>
        </is>
      </c>
      <c r="BH838" t="inlineStr">
        <is>
          <t>Pure</t>
        </is>
      </c>
      <c r="BI838" t="inlineStr">
        <is>
          <t>DTXSID6021828</t>
        </is>
      </c>
      <c r="BJ838"/>
      <c r="BK838"/>
      <c r="BL838"/>
      <c r="BM838"/>
      <c r="BN838"/>
      <c r="BO838"/>
      <c r="BP838"/>
      <c r="BQ838"/>
      <c r="BR838"/>
      <c r="BS838"/>
      <c r="BT838" t="inlineStr">
        <is>
          <t>--</t>
        </is>
      </c>
      <c r="BU838"/>
      <c r="BV838"/>
      <c r="BW838"/>
      <c r="BX838"/>
      <c r="BY838"/>
      <c r="BZ838"/>
      <c r="CA838"/>
      <c r="CB838"/>
      <c r="CC838"/>
      <c r="CD838"/>
      <c r="CE838"/>
      <c r="CF838"/>
      <c r="CG838"/>
      <c r="CH838"/>
      <c r="CI838" t="inlineStr">
        <is>
          <t xml:space="preserve"> Affected fish lost equilibrium prior to death.  Fish in the D concentration did not school. NA </t>
        </is>
      </c>
      <c r="CJ838" t="inlineStr">
        <is>
          <t xml:space="preserve">   Affected fish lost equilibrium prior to death.  Fish in the D concentration did not school. NA </t>
        </is>
      </c>
      <c r="CK838" t="inlineStr">
        <is>
          <t>Brooke,L.T., D.J. Call, D.L. Geiger, and C.E. Northcott</t>
        </is>
      </c>
      <c r="CL838" t="n">
        <v>12448.0</v>
      </c>
      <c r="CM838" t="inlineStr">
        <is>
          <t>Acute Toxicities of Organic Chemicals to Fathead Minnows (Pimephales promelas), Vol. 1</t>
        </is>
      </c>
      <c r="CN838" t="inlineStr">
        <is>
          <t>Center for Lake Superior Environmental Studies, University of Wisconsin-Superior, Superior, WI:414 p.</t>
        </is>
      </c>
      <c r="CO838" t="n">
        <v>1984.0</v>
      </c>
      <c r="CP838" t="inlineStr">
        <is>
          <t>Brooke,L.T., D.J. Call, D.L. Geiger, and C.E. Northcott (1984). Acute Toxicities of Organic Chemicals to Fathead Minnows (Pimephales promelas), Vol. 1. Center for Lake Superior Environmental Studies, University of Wisconsin-Superior, Superior, WI, 414 p. ECOREF#:12448</t>
        </is>
      </c>
    </row>
    <row r="839">
      <c r="A839" t="n">
        <v>98884.0</v>
      </c>
      <c r="B839" t="inlineStr">
        <is>
          <t>Benzoyl chloride</t>
        </is>
      </c>
      <c r="C839"/>
      <c r="D839" t="inlineStr">
        <is>
          <t>Chemical analysis reported</t>
        </is>
      </c>
      <c r="E839" t="inlineStr">
        <is>
          <t>United States Environmental Protection Agency</t>
        </is>
      </c>
      <c r="F839"/>
      <c r="G839"/>
      <c r="H839"/>
      <c r="I839"/>
      <c r="J839"/>
      <c r="K839"/>
      <c r="L839" t="inlineStr">
        <is>
          <t>Pimephales promelas</t>
        </is>
      </c>
      <c r="M839" t="inlineStr">
        <is>
          <t>Fathead Minnow</t>
        </is>
      </c>
      <c r="N839"/>
      <c r="O839"/>
      <c r="P839"/>
      <c r="Q839"/>
      <c r="R839"/>
      <c r="S839"/>
      <c r="T839"/>
      <c r="U839"/>
      <c r="V839" t="inlineStr">
        <is>
          <t>Static</t>
        </is>
      </c>
      <c r="W839" t="inlineStr">
        <is>
          <t>Fresh water</t>
        </is>
      </c>
      <c r="X839" t="inlineStr">
        <is>
          <t>Lab</t>
        </is>
      </c>
      <c r="Y839"/>
      <c r="Z839" t="inlineStr">
        <is>
          <t>Active ingredient</t>
        </is>
      </c>
      <c r="AA839"/>
      <c r="AB839" t="n">
        <v>34.7</v>
      </c>
      <c r="AC839"/>
      <c r="AD839" t="n">
        <v>28.5</v>
      </c>
      <c r="AE839"/>
      <c r="AF839" t="n">
        <v>45.3</v>
      </c>
      <c r="AG839" t="inlineStr">
        <is>
          <t>AI mg/L</t>
        </is>
      </c>
      <c r="AH839"/>
      <c r="AI839"/>
      <c r="AJ839"/>
      <c r="AK839"/>
      <c r="AL839"/>
      <c r="AM839"/>
      <c r="AN839"/>
      <c r="AO839"/>
      <c r="AP839"/>
      <c r="AQ839"/>
      <c r="AR839"/>
      <c r="AS839"/>
      <c r="AT839"/>
      <c r="AU839"/>
      <c r="AV839"/>
      <c r="AW839"/>
      <c r="AX839" t="inlineStr">
        <is>
          <t>Mortality</t>
        </is>
      </c>
      <c r="AY839" t="inlineStr">
        <is>
          <t>Mortality</t>
        </is>
      </c>
      <c r="AZ839" t="inlineStr">
        <is>
          <t>LC50</t>
        </is>
      </c>
      <c r="BA839"/>
      <c r="BB839" t="n">
        <v>4.0</v>
      </c>
      <c r="BC839"/>
      <c r="BD839"/>
      <c r="BE839"/>
      <c r="BF839"/>
      <c r="BG839" t="inlineStr">
        <is>
          <t>Day(s)</t>
        </is>
      </c>
      <c r="BH839"/>
      <c r="BI839" t="inlineStr">
        <is>
          <t>DTXSID9026631</t>
        </is>
      </c>
      <c r="BJ839" t="inlineStr">
        <is>
          <t>10.1016/0043-1354(79)90084-8</t>
        </is>
      </c>
      <c r="BK839"/>
      <c r="BL839" t="inlineStr">
        <is>
          <t>Acute</t>
        </is>
      </c>
      <c r="BM839"/>
      <c r="BN839"/>
      <c r="BO839"/>
      <c r="BP839"/>
      <c r="BQ839"/>
      <c r="BR839"/>
      <c r="BS839"/>
      <c r="BT839" t="inlineStr">
        <is>
          <t>--</t>
        </is>
      </c>
      <c r="BU839"/>
      <c r="BV839"/>
      <c r="BW839"/>
      <c r="BX839"/>
      <c r="BY839"/>
      <c r="BZ839"/>
      <c r="CA839"/>
      <c r="CB839"/>
      <c r="CC839"/>
      <c r="CD839"/>
      <c r="CE839"/>
      <c r="CF839"/>
      <c r="CG839"/>
      <c r="CH839"/>
      <c r="CI839"/>
      <c r="CJ839" t="inlineStr">
        <is>
          <t xml:space="preserve">SOURCE/FROM THE EPA NEWTOWN FISH TOXICOLOGY STATION, CINCINNATI, OHIO//TMETH/EPA-660-3-75-009//MEDIA/UNAERATED RECONSTITUTED SOFT WATER//   </t>
        </is>
      </c>
      <c r="CK839" t="inlineStr">
        <is>
          <t>Curtis,M.W., T.L. Copeland, and C.H. Ward</t>
        </is>
      </c>
      <c r="CL839" t="n">
        <v>875.0</v>
      </c>
      <c r="CM839" t="inlineStr">
        <is>
          <t>Acute Toxicity of 12 Industrial Chemicals to Freshwater and Saltwater Organisms</t>
        </is>
      </c>
      <c r="CN839" t="inlineStr">
        <is>
          <t>Water Res.13(2): 137-141</t>
        </is>
      </c>
      <c r="CO839" t="n">
        <v>1979.0</v>
      </c>
      <c r="CP839" t="inlineStr">
        <is>
          <t>Curtis,M.W., T.L. Copeland, and C.H. Ward (1979). Acute Toxicity of 12 Industrial Chemicals to Freshwater and Saltwater Organisms. Water Res., 13, (2), 137-141. doi:10.1016/0043-1354(79)90084-8. ECOREF#:875</t>
        </is>
      </c>
    </row>
    <row r="840">
      <c r="A840" t="n">
        <v>98884.0</v>
      </c>
      <c r="B840" t="inlineStr">
        <is>
          <t>Benzoyl chloride</t>
        </is>
      </c>
      <c r="C840"/>
      <c r="D840" t="inlineStr">
        <is>
          <t>Measured</t>
        </is>
      </c>
      <c r="E840" t="inlineStr">
        <is>
          <t>Not coded</t>
        </is>
      </c>
      <c r="F840"/>
      <c r="G840"/>
      <c r="H840"/>
      <c r="I840"/>
      <c r="J840"/>
      <c r="K840"/>
      <c r="L840" t="inlineStr">
        <is>
          <t>Pimephales promelas</t>
        </is>
      </c>
      <c r="M840" t="inlineStr">
        <is>
          <t>Fathead Minnow</t>
        </is>
      </c>
      <c r="N840"/>
      <c r="O840"/>
      <c r="P840"/>
      <c r="Q840"/>
      <c r="R840"/>
      <c r="S840"/>
      <c r="T840"/>
      <c r="U840"/>
      <c r="V840" t="inlineStr">
        <is>
          <t>Static</t>
        </is>
      </c>
      <c r="W840" t="inlineStr">
        <is>
          <t>Fresh water</t>
        </is>
      </c>
      <c r="X840" t="inlineStr">
        <is>
          <t>Lab</t>
        </is>
      </c>
      <c r="Y840"/>
      <c r="Z840" t="inlineStr">
        <is>
          <t>Active ingredient</t>
        </is>
      </c>
      <c r="AA840"/>
      <c r="AB840" t="n">
        <v>34.7</v>
      </c>
      <c r="AC840"/>
      <c r="AD840" t="n">
        <v>28.5</v>
      </c>
      <c r="AE840"/>
      <c r="AF840" t="n">
        <v>45.3</v>
      </c>
      <c r="AG840" t="inlineStr">
        <is>
          <t>AI mg/L</t>
        </is>
      </c>
      <c r="AH840"/>
      <c r="AI840"/>
      <c r="AJ840"/>
      <c r="AK840"/>
      <c r="AL840"/>
      <c r="AM840"/>
      <c r="AN840"/>
      <c r="AO840"/>
      <c r="AP840"/>
      <c r="AQ840"/>
      <c r="AR840"/>
      <c r="AS840"/>
      <c r="AT840"/>
      <c r="AU840"/>
      <c r="AV840"/>
      <c r="AW840"/>
      <c r="AX840" t="inlineStr">
        <is>
          <t>Mortality</t>
        </is>
      </c>
      <c r="AY840" t="inlineStr">
        <is>
          <t>Mortality</t>
        </is>
      </c>
      <c r="AZ840" t="inlineStr">
        <is>
          <t>LC50</t>
        </is>
      </c>
      <c r="BA840"/>
      <c r="BB840" t="n">
        <v>4.0</v>
      </c>
      <c r="BC840"/>
      <c r="BD840"/>
      <c r="BE840"/>
      <c r="BF840"/>
      <c r="BG840" t="inlineStr">
        <is>
          <t>Day(s)</t>
        </is>
      </c>
      <c r="BH840"/>
      <c r="BI840" t="inlineStr">
        <is>
          <t>DTXSID9026631</t>
        </is>
      </c>
      <c r="BJ840"/>
      <c r="BK840"/>
      <c r="BL840"/>
      <c r="BM840"/>
      <c r="BN840"/>
      <c r="BO840"/>
      <c r="BP840"/>
      <c r="BQ840"/>
      <c r="BR840"/>
      <c r="BS840"/>
      <c r="BT840" t="inlineStr">
        <is>
          <t>--</t>
        </is>
      </c>
      <c r="BU840"/>
      <c r="BV840"/>
      <c r="BW840"/>
      <c r="BX840"/>
      <c r="BY840"/>
      <c r="BZ840"/>
      <c r="CA840"/>
      <c r="CB840"/>
      <c r="CC840"/>
      <c r="CD840"/>
      <c r="CE840"/>
      <c r="CF840"/>
      <c r="CG840"/>
      <c r="CH840"/>
      <c r="CI840" t="inlineStr">
        <is>
          <t xml:space="preserve"> O EFCT CONT/AMMONIUM TRISULFIDE// CONTR/FOLLOWED STD METHODS//CONC/NOM CONC// </t>
        </is>
      </c>
      <c r="CJ840" t="inlineStr">
        <is>
          <t xml:space="preserve">CONTR/C,V//   O EFCT CONT/AMMONIUM TRISULFIDE// CONTR/FOLLOWED STD METHODS//CONC/NOM CONC// </t>
        </is>
      </c>
      <c r="CK840" t="inlineStr">
        <is>
          <t>Curtis,M.W., T.L. Copeland, and C.H. Ward</t>
        </is>
      </c>
      <c r="CL840" t="n">
        <v>5735.0</v>
      </c>
      <c r="CM840" t="inlineStr">
        <is>
          <t>Aquatic Toxicity of Substances Proposed for Spill Prevention Regulation</t>
        </is>
      </c>
      <c r="CN840" t="inlineStr">
        <is>
          <t>In: Proc. Natl. Conf. Control of Hazardous Material Spills, Miami Beach, FL:99-103</t>
        </is>
      </c>
      <c r="CO840" t="n">
        <v>1978.0</v>
      </c>
      <c r="CP840" t="inlineStr">
        <is>
          <t>Curtis,M.W., T.L. Copeland, and C.H. Ward (1978). Aquatic Toxicity of Substances Proposed for Spill Prevention Regulation. In: Proc. Natl. Conf. Control of Hazardous Material Spills, Miami Beach, FL, 99-103. ECOREF#:5735</t>
        </is>
      </c>
    </row>
    <row r="841">
      <c r="A841" t="n">
        <v>98953.0</v>
      </c>
      <c r="B841" t="inlineStr">
        <is>
          <t>Nitrobenzene</t>
        </is>
      </c>
      <c r="C841"/>
      <c r="D841" t="inlineStr">
        <is>
          <t>Measured</t>
        </is>
      </c>
      <c r="E841" t="inlineStr">
        <is>
          <t>Not coded</t>
        </is>
      </c>
      <c r="F841"/>
      <c r="G841" t="n">
        <v>99.0</v>
      </c>
      <c r="H841"/>
      <c r="I841"/>
      <c r="J841"/>
      <c r="K841"/>
      <c r="L841" t="inlineStr">
        <is>
          <t>Pimephales promelas</t>
        </is>
      </c>
      <c r="M841" t="inlineStr">
        <is>
          <t>Fathead Minnow</t>
        </is>
      </c>
      <c r="N841"/>
      <c r="O841"/>
      <c r="P841"/>
      <c r="Q841"/>
      <c r="R841"/>
      <c r="S841"/>
      <c r="T841"/>
      <c r="U841"/>
      <c r="V841" t="inlineStr">
        <is>
          <t>Static</t>
        </is>
      </c>
      <c r="W841" t="inlineStr">
        <is>
          <t>Fresh water</t>
        </is>
      </c>
      <c r="X841" t="inlineStr">
        <is>
          <t>Lab</t>
        </is>
      </c>
      <c r="Y841" t="n">
        <v>6.0</v>
      </c>
      <c r="Z841" t="inlineStr">
        <is>
          <t>Active ingredient</t>
        </is>
      </c>
      <c r="AA841"/>
      <c r="AB841" t="n">
        <v>130.0</v>
      </c>
      <c r="AC841"/>
      <c r="AD841" t="n">
        <v>120.0</v>
      </c>
      <c r="AE841"/>
      <c r="AF841" t="n">
        <v>150.0</v>
      </c>
      <c r="AG841" t="inlineStr">
        <is>
          <t>AI mg/L</t>
        </is>
      </c>
      <c r="AH841"/>
      <c r="AI841"/>
      <c r="AJ841"/>
      <c r="AK841"/>
      <c r="AL841"/>
      <c r="AM841"/>
      <c r="AN841"/>
      <c r="AO841"/>
      <c r="AP841"/>
      <c r="AQ841"/>
      <c r="AR841"/>
      <c r="AS841"/>
      <c r="AT841"/>
      <c r="AU841"/>
      <c r="AV841"/>
      <c r="AW841"/>
      <c r="AX841" t="inlineStr">
        <is>
          <t>Mortality</t>
        </is>
      </c>
      <c r="AY841" t="inlineStr">
        <is>
          <t>Mortality</t>
        </is>
      </c>
      <c r="AZ841" t="inlineStr">
        <is>
          <t>LC50</t>
        </is>
      </c>
      <c r="BA841"/>
      <c r="BB841" t="n">
        <v>4.0</v>
      </c>
      <c r="BC841"/>
      <c r="BD841"/>
      <c r="BE841"/>
      <c r="BF841"/>
      <c r="BG841" t="inlineStr">
        <is>
          <t>Day(s)</t>
        </is>
      </c>
      <c r="BH841" t="inlineStr">
        <is>
          <t>Active ingredient</t>
        </is>
      </c>
      <c r="BI841" t="inlineStr">
        <is>
          <t>DTXSID3020964</t>
        </is>
      </c>
      <c r="BJ841"/>
      <c r="BK841"/>
      <c r="BL841"/>
      <c r="BM841"/>
      <c r="BN841"/>
      <c r="BO841"/>
      <c r="BP841"/>
      <c r="BQ841"/>
      <c r="BR841"/>
      <c r="BS841"/>
      <c r="BT841" t="inlineStr">
        <is>
          <t>--</t>
        </is>
      </c>
      <c r="BU841"/>
      <c r="BV841"/>
      <c r="BW841"/>
      <c r="BX841"/>
      <c r="BY841"/>
      <c r="BZ841"/>
      <c r="CA841"/>
      <c r="CB841"/>
      <c r="CC841"/>
      <c r="CD841"/>
      <c r="CE841"/>
      <c r="CF841"/>
      <c r="CG841"/>
      <c r="CH841"/>
      <c r="CI841" t="inlineStr">
        <is>
          <t xml:space="preserve"> DNUM/6//DOSES/40/60/92/140/190 mg/L//TESTID/14//</t>
        </is>
      </c>
      <c r="CJ841" t="inlineStr">
        <is>
          <t xml:space="preserve">   DNUM/6//DOSES/40/60/92/140/190 mg/L//TESTID/14//</t>
        </is>
      </c>
      <c r="CK841" t="inlineStr">
        <is>
          <t>Turner,L.W.</t>
        </is>
      </c>
      <c r="CL841" t="n">
        <v>9994.0</v>
      </c>
      <c r="CM841" t="inlineStr">
        <is>
          <t>Acute Toxicity of Selected Chemicals to Fathead Minnow, Water Flea and Mysid Shrimp Under Static and Flow-Through Test Conditions</t>
        </is>
      </c>
      <c r="CN841" t="inlineStr">
        <is>
          <t>Final Rep.Coop.Agreement 807479-01-0, U.S.EPA, Off.of Pestic.and Toxic Subst., Washington, DC:258 p.</t>
        </is>
      </c>
      <c r="CO841" t="n">
        <v>1982.0</v>
      </c>
      <c r="CP841" t="inlineStr">
        <is>
          <t>Turner,L.W. (1982). Acute Toxicity of Selected Chemicals to Fathead Minnow, Water Flea and Mysid Shrimp Under Static and Flow-Through Test Conditions. Final Rep.Coop.Agreement 807479-01-0, U.S.EPA, Off.of Pestic.and Toxic Subst., Washington, DC, 258 p. ECOREF#:9994</t>
        </is>
      </c>
    </row>
    <row r="842">
      <c r="A842" t="n">
        <v>98953.0</v>
      </c>
      <c r="B842" t="inlineStr">
        <is>
          <t>Nitrobenzene</t>
        </is>
      </c>
      <c r="C842"/>
      <c r="D842" t="inlineStr">
        <is>
          <t>Measured</t>
        </is>
      </c>
      <c r="E842" t="inlineStr">
        <is>
          <t>Not coded</t>
        </is>
      </c>
      <c r="F842" t="inlineStr">
        <is>
          <t>&gt;</t>
        </is>
      </c>
      <c r="G842" t="n">
        <v>99.0</v>
      </c>
      <c r="H842"/>
      <c r="I842"/>
      <c r="J842"/>
      <c r="K842"/>
      <c r="L842" t="inlineStr">
        <is>
          <t>Pimephales promelas</t>
        </is>
      </c>
      <c r="M842" t="inlineStr">
        <is>
          <t>Fathead Minnow</t>
        </is>
      </c>
      <c r="N842" t="inlineStr">
        <is>
          <t>Larva</t>
        </is>
      </c>
      <c r="O842" t="inlineStr">
        <is>
          <t>&lt;</t>
        </is>
      </c>
      <c r="P842" t="n">
        <v>24.0</v>
      </c>
      <c r="Q842"/>
      <c r="R842"/>
      <c r="S842"/>
      <c r="T842"/>
      <c r="U842" t="inlineStr">
        <is>
          <t>Hour(s)</t>
        </is>
      </c>
      <c r="V842" t="inlineStr">
        <is>
          <t>Flow-through</t>
        </is>
      </c>
      <c r="W842" t="inlineStr">
        <is>
          <t>Fresh water</t>
        </is>
      </c>
      <c r="X842" t="inlineStr">
        <is>
          <t>Lab</t>
        </is>
      </c>
      <c r="Y842"/>
      <c r="Z842" t="inlineStr">
        <is>
          <t>Active ingredient</t>
        </is>
      </c>
      <c r="AA842"/>
      <c r="AB842" t="n">
        <v>44.1</v>
      </c>
      <c r="AC842"/>
      <c r="AD842" t="n">
        <v>40.94</v>
      </c>
      <c r="AE842"/>
      <c r="AF842" t="n">
        <v>47.51</v>
      </c>
      <c r="AG842" t="inlineStr">
        <is>
          <t>AI mg/L</t>
        </is>
      </c>
      <c r="AH842"/>
      <c r="AI842"/>
      <c r="AJ842"/>
      <c r="AK842"/>
      <c r="AL842"/>
      <c r="AM842"/>
      <c r="AN842"/>
      <c r="AO842"/>
      <c r="AP842"/>
      <c r="AQ842"/>
      <c r="AR842"/>
      <c r="AS842"/>
      <c r="AT842"/>
      <c r="AU842"/>
      <c r="AV842"/>
      <c r="AW842"/>
      <c r="AX842" t="inlineStr">
        <is>
          <t>Mortality</t>
        </is>
      </c>
      <c r="AY842" t="inlineStr">
        <is>
          <t>Survival</t>
        </is>
      </c>
      <c r="AZ842" t="inlineStr">
        <is>
          <t>LC50</t>
        </is>
      </c>
      <c r="BA842"/>
      <c r="BB842" t="n">
        <v>4.0</v>
      </c>
      <c r="BC842"/>
      <c r="BD842"/>
      <c r="BE842"/>
      <c r="BF842"/>
      <c r="BG842" t="inlineStr">
        <is>
          <t>Day(s)</t>
        </is>
      </c>
      <c r="BH842" t="inlineStr">
        <is>
          <t>Pure</t>
        </is>
      </c>
      <c r="BI842" t="inlineStr">
        <is>
          <t>DTXSID3020964</t>
        </is>
      </c>
      <c r="BJ842"/>
      <c r="BK842"/>
      <c r="BL842"/>
      <c r="BM842"/>
      <c r="BN842"/>
      <c r="BO842"/>
      <c r="BP842"/>
      <c r="BQ842"/>
      <c r="BR842"/>
      <c r="BS842"/>
      <c r="BT842" t="inlineStr">
        <is>
          <t>--</t>
        </is>
      </c>
      <c r="BU842"/>
      <c r="BV842"/>
      <c r="BW842"/>
      <c r="BX842"/>
      <c r="BY842"/>
      <c r="BZ842"/>
      <c r="CA842"/>
      <c r="CB842"/>
      <c r="CC842"/>
      <c r="CD842"/>
      <c r="CE842"/>
      <c r="CF842"/>
      <c r="CG842"/>
      <c r="CH842"/>
      <c r="CI842"/>
      <c r="CJ842"/>
      <c r="CK842" t="inlineStr">
        <is>
          <t>Marchini,S., M.L. Tosato, T.J. Norberg-King, D.E. Hammermeister, and M.D. Hoglund</t>
        </is>
      </c>
      <c r="CL842" t="n">
        <v>3910.0</v>
      </c>
      <c r="CM842" t="inlineStr">
        <is>
          <t>Lethal and Sublethal Toxicity of Benzene Derivatives to the Fathead Minnow, Using a Short-Term Test</t>
        </is>
      </c>
      <c r="CN842" t="inlineStr">
        <is>
          <t>Environ. Toxicol. Chem.11(2): 187-195</t>
        </is>
      </c>
      <c r="CO842" t="n">
        <v>1992.0</v>
      </c>
      <c r="CP842" t="inlineStr">
        <is>
          <t>Marchini,S., M.L. Tosato, T.J. Norberg-King, D.E. Hammermeister, and M.D. Hoglund (1992). Lethal and Sublethal Toxicity of Benzene Derivatives to the Fathead Minnow, Using a Short-Term Test. Environ. Toxicol. Chem., 11, (2), 187-195. ECOREF#:3910</t>
        </is>
      </c>
    </row>
    <row r="843">
      <c r="A843" t="n">
        <v>98953.0</v>
      </c>
      <c r="B843" t="inlineStr">
        <is>
          <t>Nitrobenzene</t>
        </is>
      </c>
      <c r="C843"/>
      <c r="D843" t="inlineStr">
        <is>
          <t>Measured</t>
        </is>
      </c>
      <c r="E843" t="inlineStr">
        <is>
          <t>Not reported</t>
        </is>
      </c>
      <c r="F843"/>
      <c r="G843" t="n">
        <v>99.0</v>
      </c>
      <c r="H843"/>
      <c r="I843"/>
      <c r="J843"/>
      <c r="K843"/>
      <c r="L843" t="inlineStr">
        <is>
          <t>Pimephales promelas</t>
        </is>
      </c>
      <c r="M843" t="inlineStr">
        <is>
          <t>Fathead Minnow</t>
        </is>
      </c>
      <c r="N843"/>
      <c r="O843"/>
      <c r="P843" t="n">
        <v>34.0</v>
      </c>
      <c r="Q843"/>
      <c r="R843"/>
      <c r="S843"/>
      <c r="T843"/>
      <c r="U843" t="inlineStr">
        <is>
          <t>Day(s)</t>
        </is>
      </c>
      <c r="V843" t="inlineStr">
        <is>
          <t>Flow-through</t>
        </is>
      </c>
      <c r="W843" t="inlineStr">
        <is>
          <t>Fresh water</t>
        </is>
      </c>
      <c r="X843" t="inlineStr">
        <is>
          <t>Lab</t>
        </is>
      </c>
      <c r="Y843"/>
      <c r="Z843" t="inlineStr">
        <is>
          <t>Active ingredient</t>
        </is>
      </c>
      <c r="AA843"/>
      <c r="AB843" t="n">
        <v>119.0</v>
      </c>
      <c r="AC843"/>
      <c r="AD843" t="n">
        <v>107.0</v>
      </c>
      <c r="AE843"/>
      <c r="AF843" t="n">
        <v>133.0</v>
      </c>
      <c r="AG843" t="inlineStr">
        <is>
          <t>AI mg/L</t>
        </is>
      </c>
      <c r="AH843"/>
      <c r="AI843"/>
      <c r="AJ843"/>
      <c r="AK843"/>
      <c r="AL843"/>
      <c r="AM843"/>
      <c r="AN843"/>
      <c r="AO843"/>
      <c r="AP843"/>
      <c r="AQ843"/>
      <c r="AR843"/>
      <c r="AS843"/>
      <c r="AT843"/>
      <c r="AU843"/>
      <c r="AV843"/>
      <c r="AW843"/>
      <c r="AX843" t="inlineStr">
        <is>
          <t>Mortality</t>
        </is>
      </c>
      <c r="AY843" t="inlineStr">
        <is>
          <t>Mortality</t>
        </is>
      </c>
      <c r="AZ843" t="inlineStr">
        <is>
          <t>LC50</t>
        </is>
      </c>
      <c r="BA843"/>
      <c r="BB843" t="n">
        <v>4.0</v>
      </c>
      <c r="BC843"/>
      <c r="BD843"/>
      <c r="BE843"/>
      <c r="BF843"/>
      <c r="BG843" t="inlineStr">
        <is>
          <t>Day(s)</t>
        </is>
      </c>
      <c r="BH843"/>
      <c r="BI843" t="inlineStr">
        <is>
          <t>DTXSID3020964</t>
        </is>
      </c>
      <c r="BJ843"/>
      <c r="BK843"/>
      <c r="BL843" t="inlineStr">
        <is>
          <t>Acute</t>
        </is>
      </c>
      <c r="BM843"/>
      <c r="BN843"/>
      <c r="BO843"/>
      <c r="BP843"/>
      <c r="BQ843"/>
      <c r="BR843"/>
      <c r="BS843"/>
      <c r="BT843" t="inlineStr">
        <is>
          <t>--</t>
        </is>
      </c>
      <c r="BU843"/>
      <c r="BV843"/>
      <c r="BW843"/>
      <c r="BX843"/>
      <c r="BY843"/>
      <c r="BZ843"/>
      <c r="CA843"/>
      <c r="CB843"/>
      <c r="CC843"/>
      <c r="CD843"/>
      <c r="CE843"/>
      <c r="CF843"/>
      <c r="CG843"/>
      <c r="CH843"/>
      <c r="CI843"/>
      <c r="CJ843" t="inlineStr">
        <is>
          <t xml:space="preserve">SOURCE/US EPA ENVIRONMENTAL RESEARCH LABORATORY DULUTH AND THE UNIVERSITY OF WISCONSIN SUPERIOR//MEDIA/FILTERED LAKE SUPERIOR WATER OR DECHLORINATED CITY OF SUPERIOR WISCONSIN WATER//   </t>
        </is>
      </c>
      <c r="CK843" t="inlineStr">
        <is>
          <t>Geiger,D.L., C.E. Northcott, D.J. Call, and L.T. Brooke</t>
        </is>
      </c>
      <c r="CL843" t="n">
        <v>12447.0</v>
      </c>
      <c r="CM843" t="inlineStr">
        <is>
          <t>Acute Toxicities of Organic Chemicals to Fathead Minnows (Pimephales promelas), Volume II</t>
        </is>
      </c>
      <c r="CN843" t="inlineStr">
        <is>
          <t>Center for Lake Superior Environmental Studies, University of Wisconsin, Superior, WI:326 p.</t>
        </is>
      </c>
      <c r="CO843" t="n">
        <v>1985.0</v>
      </c>
      <c r="CP843" t="inlineStr">
        <is>
          <t>Geiger,D.L., C.E. Northcott, D.J. Call, and L.T. Brooke (1985). Acute Toxicities of Organic Chemicals to Fathead Minnows (Pimephales promelas), Volume II. Center for Lake Superior Environmental Studies, University of Wisconsin, Superior, WI, 326 p. ECOREF#:12447</t>
        </is>
      </c>
    </row>
    <row r="844">
      <c r="A844" t="n">
        <v>98953.0</v>
      </c>
      <c r="B844" t="inlineStr">
        <is>
          <t>Nitrobenzene</t>
        </is>
      </c>
      <c r="C844"/>
      <c r="D844" t="inlineStr">
        <is>
          <t>Measured</t>
        </is>
      </c>
      <c r="E844" t="inlineStr">
        <is>
          <t>Not coded</t>
        </is>
      </c>
      <c r="F844" t="inlineStr">
        <is>
          <t>&gt;</t>
        </is>
      </c>
      <c r="G844" t="n">
        <v>99.0</v>
      </c>
      <c r="H844"/>
      <c r="I844"/>
      <c r="J844"/>
      <c r="K844"/>
      <c r="L844" t="inlineStr">
        <is>
          <t>Pimephales promelas</t>
        </is>
      </c>
      <c r="M844" t="inlineStr">
        <is>
          <t>Fathead Minnow</t>
        </is>
      </c>
      <c r="N844" t="inlineStr">
        <is>
          <t>Juvenile</t>
        </is>
      </c>
      <c r="O844"/>
      <c r="P844"/>
      <c r="Q844"/>
      <c r="R844" t="n">
        <v>28.0</v>
      </c>
      <c r="S844"/>
      <c r="T844" t="n">
        <v>33.0</v>
      </c>
      <c r="U844" t="inlineStr">
        <is>
          <t>Day(s)</t>
        </is>
      </c>
      <c r="V844" t="inlineStr">
        <is>
          <t>Flow-through</t>
        </is>
      </c>
      <c r="W844" t="inlineStr">
        <is>
          <t>Fresh water</t>
        </is>
      </c>
      <c r="X844" t="inlineStr">
        <is>
          <t>Lab</t>
        </is>
      </c>
      <c r="Y844"/>
      <c r="Z844" t="inlineStr">
        <is>
          <t>Active ingredient</t>
        </is>
      </c>
      <c r="AA844"/>
      <c r="AB844" t="n">
        <v>119.0</v>
      </c>
      <c r="AC844"/>
      <c r="AD844" t="n">
        <v>107.0</v>
      </c>
      <c r="AE844"/>
      <c r="AF844" t="n">
        <v>133.0</v>
      </c>
      <c r="AG844" t="inlineStr">
        <is>
          <t>AI mg/L</t>
        </is>
      </c>
      <c r="AH844"/>
      <c r="AI844"/>
      <c r="AJ844"/>
      <c r="AK844"/>
      <c r="AL844"/>
      <c r="AM844"/>
      <c r="AN844"/>
      <c r="AO844"/>
      <c r="AP844"/>
      <c r="AQ844"/>
      <c r="AR844"/>
      <c r="AS844"/>
      <c r="AT844"/>
      <c r="AU844"/>
      <c r="AV844"/>
      <c r="AW844"/>
      <c r="AX844" t="inlineStr">
        <is>
          <t>Mortality</t>
        </is>
      </c>
      <c r="AY844" t="inlineStr">
        <is>
          <t>Survival</t>
        </is>
      </c>
      <c r="AZ844" t="inlineStr">
        <is>
          <t>LC50</t>
        </is>
      </c>
      <c r="BA844"/>
      <c r="BB844" t="n">
        <v>4.0</v>
      </c>
      <c r="BC844"/>
      <c r="BD844"/>
      <c r="BE844"/>
      <c r="BF844"/>
      <c r="BG844" t="inlineStr">
        <is>
          <t>Day(s)</t>
        </is>
      </c>
      <c r="BH844" t="inlineStr">
        <is>
          <t>Pure</t>
        </is>
      </c>
      <c r="BI844" t="inlineStr">
        <is>
          <t>DTXSID3020964</t>
        </is>
      </c>
      <c r="BJ844"/>
      <c r="BK844"/>
      <c r="BL844"/>
      <c r="BM844"/>
      <c r="BN844"/>
      <c r="BO844"/>
      <c r="BP844"/>
      <c r="BQ844"/>
      <c r="BR844"/>
      <c r="BS844"/>
      <c r="BT844" t="inlineStr">
        <is>
          <t>--</t>
        </is>
      </c>
      <c r="BU844"/>
      <c r="BV844"/>
      <c r="BW844"/>
      <c r="BX844"/>
      <c r="BY844"/>
      <c r="BZ844"/>
      <c r="CA844"/>
      <c r="CB844"/>
      <c r="CC844"/>
      <c r="CD844"/>
      <c r="CE844"/>
      <c r="CF844"/>
      <c r="CG844"/>
      <c r="CH844"/>
      <c r="CI844"/>
      <c r="CJ844"/>
      <c r="CK844" t="inlineStr">
        <is>
          <t>Marchini,S., M.L. Tosato, T.J. Norberg-King, D.E. Hammermeister, and M.D. Hoglund</t>
        </is>
      </c>
      <c r="CL844" t="n">
        <v>3910.0</v>
      </c>
      <c r="CM844" t="inlineStr">
        <is>
          <t>Lethal and Sublethal Toxicity of Benzene Derivatives to the Fathead Minnow, Using a Short-Term Test</t>
        </is>
      </c>
      <c r="CN844" t="inlineStr">
        <is>
          <t>Environ. Toxicol. Chem.11(2): 187-195</t>
        </is>
      </c>
      <c r="CO844" t="n">
        <v>1992.0</v>
      </c>
      <c r="CP844" t="inlineStr">
        <is>
          <t>Marchini,S., M.L. Tosato, T.J. Norberg-King, D.E. Hammermeister, and M.D. Hoglund (1992). Lethal and Sublethal Toxicity of Benzene Derivatives to the Fathead Minnow, Using a Short-Term Test. Environ. Toxicol. Chem., 11, (2), 187-195. ECOREF#:3910</t>
        </is>
      </c>
    </row>
    <row r="845">
      <c r="A845" t="n">
        <v>98953.0</v>
      </c>
      <c r="B845" t="inlineStr">
        <is>
          <t>Nitrobenzene</t>
        </is>
      </c>
      <c r="C845"/>
      <c r="D845" t="inlineStr">
        <is>
          <t>Measured</t>
        </is>
      </c>
      <c r="E845" t="inlineStr">
        <is>
          <t>Not coded</t>
        </is>
      </c>
      <c r="F845"/>
      <c r="G845" t="n">
        <v>99.0</v>
      </c>
      <c r="H845"/>
      <c r="I845"/>
      <c r="J845"/>
      <c r="K845"/>
      <c r="L845" t="inlineStr">
        <is>
          <t>Pimephales promelas</t>
        </is>
      </c>
      <c r="M845" t="inlineStr">
        <is>
          <t>Fathead Minnow</t>
        </is>
      </c>
      <c r="N845"/>
      <c r="O845"/>
      <c r="P845"/>
      <c r="Q845"/>
      <c r="R845" t="n">
        <v>31.0</v>
      </c>
      <c r="S845"/>
      <c r="T845" t="n">
        <v>35.0</v>
      </c>
      <c r="U845" t="inlineStr">
        <is>
          <t>Day(s)</t>
        </is>
      </c>
      <c r="V845" t="inlineStr">
        <is>
          <t>Flow-through</t>
        </is>
      </c>
      <c r="W845" t="inlineStr">
        <is>
          <t>Fresh water</t>
        </is>
      </c>
      <c r="X845" t="inlineStr">
        <is>
          <t>Lab</t>
        </is>
      </c>
      <c r="Y845"/>
      <c r="Z845" t="inlineStr">
        <is>
          <t>Active ingredient</t>
        </is>
      </c>
      <c r="AA845"/>
      <c r="AB845" t="n">
        <v>117.0</v>
      </c>
      <c r="AC845"/>
      <c r="AD845" t="n">
        <v>105.0</v>
      </c>
      <c r="AE845"/>
      <c r="AF845" t="n">
        <v>130.0</v>
      </c>
      <c r="AG845" t="inlineStr">
        <is>
          <t>AI mg/L</t>
        </is>
      </c>
      <c r="AH845"/>
      <c r="AI845"/>
      <c r="AJ845"/>
      <c r="AK845"/>
      <c r="AL845"/>
      <c r="AM845"/>
      <c r="AN845"/>
      <c r="AO845"/>
      <c r="AP845"/>
      <c r="AQ845"/>
      <c r="AR845"/>
      <c r="AS845"/>
      <c r="AT845"/>
      <c r="AU845"/>
      <c r="AV845"/>
      <c r="AW845"/>
      <c r="AX845" t="inlineStr">
        <is>
          <t>Mortality</t>
        </is>
      </c>
      <c r="AY845" t="inlineStr">
        <is>
          <t>Mortality</t>
        </is>
      </c>
      <c r="AZ845" t="inlineStr">
        <is>
          <t>LC50</t>
        </is>
      </c>
      <c r="BA845"/>
      <c r="BB845" t="n">
        <v>4.0</v>
      </c>
      <c r="BC845"/>
      <c r="BD845"/>
      <c r="BE845"/>
      <c r="BF845"/>
      <c r="BG845" t="inlineStr">
        <is>
          <t>Day(s)</t>
        </is>
      </c>
      <c r="BH845" t="inlineStr">
        <is>
          <t>Pure</t>
        </is>
      </c>
      <c r="BI845" t="inlineStr">
        <is>
          <t>DTXSID3020964</t>
        </is>
      </c>
      <c r="BJ845" t="inlineStr">
        <is>
          <t>10.1016/0143-1471(84)90081-3</t>
        </is>
      </c>
      <c r="BK845"/>
      <c r="BL845"/>
      <c r="BM845"/>
      <c r="BN845"/>
      <c r="BO845"/>
      <c r="BP845"/>
      <c r="BQ845"/>
      <c r="BR845"/>
      <c r="BS845"/>
      <c r="BT845" t="inlineStr">
        <is>
          <t>--</t>
        </is>
      </c>
      <c r="BU845"/>
      <c r="BV845"/>
      <c r="BW845"/>
      <c r="BX845"/>
      <c r="BY845"/>
      <c r="BZ845"/>
      <c r="CA845"/>
      <c r="CB845"/>
      <c r="CC845"/>
      <c r="CD845"/>
      <c r="CE845"/>
      <c r="CF845"/>
      <c r="CG845"/>
      <c r="CH845"/>
      <c r="CI845" t="inlineStr">
        <is>
          <t xml:space="preserve"> NOT FED//LAKE SUPERIOR WATER// </t>
        </is>
      </c>
      <c r="CJ845" t="inlineStr">
        <is>
          <t xml:space="preserve">   NOT FED//LAKE SUPERIOR WATER// </t>
        </is>
      </c>
      <c r="CK845" t="inlineStr">
        <is>
          <t>Holcombe,G.W., G.L. Phipps, M.L. Knuth, and T. Felhaber</t>
        </is>
      </c>
      <c r="CL845" t="n">
        <v>10954.0</v>
      </c>
      <c r="CM845" t="inlineStr">
        <is>
          <t>The Acute Toxicity of Selected Substituted Phenols, Benzenes and Benzoic Acid Esters to Fathead Minnows Pimephales promelas</t>
        </is>
      </c>
      <c r="CN845" t="inlineStr">
        <is>
          <t>Environ. Pollut. A.35(4): 367-381</t>
        </is>
      </c>
      <c r="CO845" t="n">
        <v>1984.0</v>
      </c>
      <c r="CP845" t="inlineStr">
        <is>
          <t>Holcombe,G.W., G.L. Phipps, M.L. Knuth, and T. Felhaber (1984). The Acute Toxicity of Selected Substituted Phenols, Benzenes and Benzoic Acid Esters to Fathead Minnows Pimephales promelas. Environ. Pollut. A., 35, (4), 367-381. doi:10.1016/0143-1471(84)90081-3. ECOREF#:10954</t>
        </is>
      </c>
    </row>
    <row r="846">
      <c r="A846" t="n">
        <v>98953.0</v>
      </c>
      <c r="B846" t="inlineStr">
        <is>
          <t>Nitrobenzene</t>
        </is>
      </c>
      <c r="C846"/>
      <c r="D846" t="inlineStr">
        <is>
          <t>Measured</t>
        </is>
      </c>
      <c r="E846" t="inlineStr">
        <is>
          <t>Not coded</t>
        </is>
      </c>
      <c r="F846"/>
      <c r="G846" t="n">
        <v>99.0</v>
      </c>
      <c r="H846"/>
      <c r="I846"/>
      <c r="J846"/>
      <c r="K846"/>
      <c r="L846" t="inlineStr">
        <is>
          <t>Pimephales promelas</t>
        </is>
      </c>
      <c r="M846" t="inlineStr">
        <is>
          <t>Fathead Minnow</t>
        </is>
      </c>
      <c r="N846"/>
      <c r="O846"/>
      <c r="P846"/>
      <c r="Q846"/>
      <c r="R846"/>
      <c r="S846"/>
      <c r="T846"/>
      <c r="U846"/>
      <c r="V846" t="inlineStr">
        <is>
          <t>Flow-through</t>
        </is>
      </c>
      <c r="W846" t="inlineStr">
        <is>
          <t>Fresh water</t>
        </is>
      </c>
      <c r="X846" t="inlineStr">
        <is>
          <t>Lab</t>
        </is>
      </c>
      <c r="Y846" t="n">
        <v>6.0</v>
      </c>
      <c r="Z846" t="inlineStr">
        <is>
          <t>Active ingredient</t>
        </is>
      </c>
      <c r="AA846"/>
      <c r="AB846" t="n">
        <v>100.0</v>
      </c>
      <c r="AC846"/>
      <c r="AD846" t="n">
        <v>90.0</v>
      </c>
      <c r="AE846"/>
      <c r="AF846" t="n">
        <v>120.0</v>
      </c>
      <c r="AG846" t="inlineStr">
        <is>
          <t>AI mg/L</t>
        </is>
      </c>
      <c r="AH846"/>
      <c r="AI846"/>
      <c r="AJ846"/>
      <c r="AK846"/>
      <c r="AL846"/>
      <c r="AM846"/>
      <c r="AN846"/>
      <c r="AO846"/>
      <c r="AP846"/>
      <c r="AQ846"/>
      <c r="AR846"/>
      <c r="AS846"/>
      <c r="AT846"/>
      <c r="AU846"/>
      <c r="AV846"/>
      <c r="AW846"/>
      <c r="AX846" t="inlineStr">
        <is>
          <t>Mortality</t>
        </is>
      </c>
      <c r="AY846" t="inlineStr">
        <is>
          <t>Mortality</t>
        </is>
      </c>
      <c r="AZ846" t="inlineStr">
        <is>
          <t>LC50</t>
        </is>
      </c>
      <c r="BA846"/>
      <c r="BB846" t="n">
        <v>4.0</v>
      </c>
      <c r="BC846"/>
      <c r="BD846"/>
      <c r="BE846"/>
      <c r="BF846"/>
      <c r="BG846" t="inlineStr">
        <is>
          <t>Day(s)</t>
        </is>
      </c>
      <c r="BH846" t="inlineStr">
        <is>
          <t>Active ingredient</t>
        </is>
      </c>
      <c r="BI846" t="inlineStr">
        <is>
          <t>DTXSID3020964</t>
        </is>
      </c>
      <c r="BJ846"/>
      <c r="BK846"/>
      <c r="BL846"/>
      <c r="BM846"/>
      <c r="BN846"/>
      <c r="BO846"/>
      <c r="BP846"/>
      <c r="BQ846"/>
      <c r="BR846"/>
      <c r="BS846"/>
      <c r="BT846" t="inlineStr">
        <is>
          <t>--</t>
        </is>
      </c>
      <c r="BU846"/>
      <c r="BV846"/>
      <c r="BW846"/>
      <c r="BX846"/>
      <c r="BY846"/>
      <c r="BZ846"/>
      <c r="CA846"/>
      <c r="CB846"/>
      <c r="CC846"/>
      <c r="CD846"/>
      <c r="CE846"/>
      <c r="CF846"/>
      <c r="CG846"/>
      <c r="CH846"/>
      <c r="CI846" t="inlineStr">
        <is>
          <t xml:space="preserve"> DNUM/6//DOSES/45/66/100/160/240 mg/L//TESTID/15//</t>
        </is>
      </c>
      <c r="CJ846" t="inlineStr">
        <is>
          <t xml:space="preserve">   DNUM/6//DOSES/45/66/100/160/240 mg/L//TESTID/15//</t>
        </is>
      </c>
      <c r="CK846" t="inlineStr">
        <is>
          <t>Turner,L.W.</t>
        </is>
      </c>
      <c r="CL846" t="n">
        <v>9994.0</v>
      </c>
      <c r="CM846" t="inlineStr">
        <is>
          <t>Acute Toxicity of Selected Chemicals to Fathead Minnow, Water Flea and Mysid Shrimp Under Static and Flow-Through Test Conditions</t>
        </is>
      </c>
      <c r="CN846" t="inlineStr">
        <is>
          <t>Final Rep.Coop.Agreement 807479-01-0, U.S.EPA, Off.of Pestic.and Toxic Subst., Washington, DC:258 p.</t>
        </is>
      </c>
      <c r="CO846" t="n">
        <v>1982.0</v>
      </c>
      <c r="CP846" t="inlineStr">
        <is>
          <t>Turner,L.W. (1982). Acute Toxicity of Selected Chemicals to Fathead Minnow, Water Flea and Mysid Shrimp Under Static and Flow-Through Test Conditions. Final Rep.Coop.Agreement 807479-01-0, U.S.EPA, Off.of Pestic.and Toxic Subst., Washington, DC, 258 p. ECOREF#:9994</t>
        </is>
      </c>
    </row>
    <row r="847">
      <c r="A847" t="n">
        <v>99036.0</v>
      </c>
      <c r="B847" t="inlineStr">
        <is>
          <t>1-(3-Aminophenyl)ethanone</t>
        </is>
      </c>
      <c r="C847"/>
      <c r="D847" t="inlineStr">
        <is>
          <t>Measured</t>
        </is>
      </c>
      <c r="E847" t="inlineStr">
        <is>
          <t>Not reported</t>
        </is>
      </c>
      <c r="F847"/>
      <c r="G847" t="n">
        <v>97.0</v>
      </c>
      <c r="H847"/>
      <c r="I847"/>
      <c r="J847"/>
      <c r="K847"/>
      <c r="L847" t="inlineStr">
        <is>
          <t>Pimephales promelas</t>
        </is>
      </c>
      <c r="M847" t="inlineStr">
        <is>
          <t>Fathead Minnow</t>
        </is>
      </c>
      <c r="N847"/>
      <c r="O847"/>
      <c r="P847" t="n">
        <v>29.0</v>
      </c>
      <c r="Q847"/>
      <c r="R847"/>
      <c r="S847"/>
      <c r="T847"/>
      <c r="U847" t="inlineStr">
        <is>
          <t>Day(s)</t>
        </is>
      </c>
      <c r="V847" t="inlineStr">
        <is>
          <t>Flow-through</t>
        </is>
      </c>
      <c r="W847" t="inlineStr">
        <is>
          <t>Fresh water</t>
        </is>
      </c>
      <c r="X847" t="inlineStr">
        <is>
          <t>Lab</t>
        </is>
      </c>
      <c r="Y847" t="n">
        <v>6.0</v>
      </c>
      <c r="Z847" t="inlineStr">
        <is>
          <t>Active ingredient</t>
        </is>
      </c>
      <c r="AA847"/>
      <c r="AB847" t="n">
        <v>382.0</v>
      </c>
      <c r="AC847"/>
      <c r="AD847"/>
      <c r="AE847"/>
      <c r="AF847"/>
      <c r="AG847" t="inlineStr">
        <is>
          <t>AI mg/L</t>
        </is>
      </c>
      <c r="AH847"/>
      <c r="AI847"/>
      <c r="AJ847"/>
      <c r="AK847"/>
      <c r="AL847"/>
      <c r="AM847"/>
      <c r="AN847"/>
      <c r="AO847"/>
      <c r="AP847"/>
      <c r="AQ847"/>
      <c r="AR847"/>
      <c r="AS847"/>
      <c r="AT847"/>
      <c r="AU847"/>
      <c r="AV847"/>
      <c r="AW847"/>
      <c r="AX847" t="inlineStr">
        <is>
          <t>Mortality</t>
        </is>
      </c>
      <c r="AY847" t="inlineStr">
        <is>
          <t>Mortality</t>
        </is>
      </c>
      <c r="AZ847" t="inlineStr">
        <is>
          <t>LC50</t>
        </is>
      </c>
      <c r="BA847"/>
      <c r="BB847" t="n">
        <v>4.0</v>
      </c>
      <c r="BC847"/>
      <c r="BD847"/>
      <c r="BE847"/>
      <c r="BF847"/>
      <c r="BG847" t="inlineStr">
        <is>
          <t>Day(s)</t>
        </is>
      </c>
      <c r="BH847" t="inlineStr">
        <is>
          <t>Pure</t>
        </is>
      </c>
      <c r="BI847" t="inlineStr">
        <is>
          <t>DTXSID0021830</t>
        </is>
      </c>
      <c r="BJ847"/>
      <c r="BK847"/>
      <c r="BL847" t="inlineStr">
        <is>
          <t>Acute</t>
        </is>
      </c>
      <c r="BM847"/>
      <c r="BN847"/>
      <c r="BO847"/>
      <c r="BP847"/>
      <c r="BQ847"/>
      <c r="BR847"/>
      <c r="BS847"/>
      <c r="BT847" t="inlineStr">
        <is>
          <t>--</t>
        </is>
      </c>
      <c r="BU847"/>
      <c r="BV847"/>
      <c r="BW847"/>
      <c r="BX847"/>
      <c r="BY847"/>
      <c r="BZ847"/>
      <c r="CA847"/>
      <c r="CB847"/>
      <c r="CC847"/>
      <c r="CD847"/>
      <c r="CE847"/>
      <c r="CF847"/>
      <c r="CG847"/>
      <c r="CH847"/>
      <c r="CI847"/>
      <c r="CJ847"/>
      <c r="CK847" t="inlineStr">
        <is>
          <t>Brooke,L.T., D.J. Call, D.L. Geiger, and C.E. Northcott</t>
        </is>
      </c>
      <c r="CL847" t="n">
        <v>12448.0</v>
      </c>
      <c r="CM847" t="inlineStr">
        <is>
          <t>Acute Toxicities of Organic Chemicals to Fathead Minnows (Pimephales promelas), Vol. 1</t>
        </is>
      </c>
      <c r="CN847" t="inlineStr">
        <is>
          <t>Center for Lake Superior Environmental Studies, University of Wisconsin-Superior, Superior, WI:414 p.</t>
        </is>
      </c>
      <c r="CO847" t="n">
        <v>1984.0</v>
      </c>
      <c r="CP847" t="inlineStr">
        <is>
          <t>Brooke,L.T., D.J. Call, D.L. Geiger, and C.E. Northcott (1984). Acute Toxicities of Organic Chemicals to Fathead Minnows (Pimephales promelas), Vol. 1. Center for Lake Superior Environmental Studies, University of Wisconsin-Superior, Superior, WI, 414 p. ECOREF#:12448</t>
        </is>
      </c>
    </row>
    <row r="848">
      <c r="A848" t="n">
        <v>99081.0</v>
      </c>
      <c r="B848" t="inlineStr">
        <is>
          <t>1-Methyl-3-nitrobenzene</t>
        </is>
      </c>
      <c r="C848"/>
      <c r="D848" t="inlineStr">
        <is>
          <t>Unmeasured</t>
        </is>
      </c>
      <c r="E848" t="inlineStr">
        <is>
          <t>Not coded</t>
        </is>
      </c>
      <c r="F848"/>
      <c r="G848"/>
      <c r="H848"/>
      <c r="I848"/>
      <c r="J848"/>
      <c r="K848"/>
      <c r="L848" t="inlineStr">
        <is>
          <t>Pimephales promelas</t>
        </is>
      </c>
      <c r="M848" t="inlineStr">
        <is>
          <t>Fathead Minnow</t>
        </is>
      </c>
      <c r="N848"/>
      <c r="O848"/>
      <c r="P848"/>
      <c r="Q848"/>
      <c r="R848"/>
      <c r="S848"/>
      <c r="T848"/>
      <c r="U848"/>
      <c r="V848" t="inlineStr">
        <is>
          <t>Static</t>
        </is>
      </c>
      <c r="W848" t="inlineStr">
        <is>
          <t>Fresh water</t>
        </is>
      </c>
      <c r="X848" t="inlineStr">
        <is>
          <t>Lab</t>
        </is>
      </c>
      <c r="Y848"/>
      <c r="Z848" t="inlineStr">
        <is>
          <t>Formulation</t>
        </is>
      </c>
      <c r="AA848"/>
      <c r="AB848"/>
      <c r="AC848"/>
      <c r="AD848" t="n">
        <v>19.0</v>
      </c>
      <c r="AE848"/>
      <c r="AF848" t="n">
        <v>50.0</v>
      </c>
      <c r="AG848" t="inlineStr">
        <is>
          <t>AI mg/L</t>
        </is>
      </c>
      <c r="AH848"/>
      <c r="AI848"/>
      <c r="AJ848"/>
      <c r="AK848"/>
      <c r="AL848"/>
      <c r="AM848"/>
      <c r="AN848"/>
      <c r="AO848"/>
      <c r="AP848"/>
      <c r="AQ848"/>
      <c r="AR848"/>
      <c r="AS848"/>
      <c r="AT848"/>
      <c r="AU848"/>
      <c r="AV848"/>
      <c r="AW848"/>
      <c r="AX848" t="inlineStr">
        <is>
          <t>Mortality</t>
        </is>
      </c>
      <c r="AY848" t="inlineStr">
        <is>
          <t>Mortality</t>
        </is>
      </c>
      <c r="AZ848" t="inlineStr">
        <is>
          <t>LC50</t>
        </is>
      </c>
      <c r="BA848"/>
      <c r="BB848" t="n">
        <v>4.0</v>
      </c>
      <c r="BC848"/>
      <c r="BD848"/>
      <c r="BE848"/>
      <c r="BF848"/>
      <c r="BG848" t="inlineStr">
        <is>
          <t>Day(s)</t>
        </is>
      </c>
      <c r="BH848"/>
      <c r="BI848" t="inlineStr">
        <is>
          <t>DTXSID5021831</t>
        </is>
      </c>
      <c r="BJ848"/>
      <c r="BK848"/>
      <c r="BL848"/>
      <c r="BM848"/>
      <c r="BN848"/>
      <c r="BO848"/>
      <c r="BP848"/>
      <c r="BQ848"/>
      <c r="BR848"/>
      <c r="BS848"/>
      <c r="BT848" t="inlineStr">
        <is>
          <t>--</t>
        </is>
      </c>
      <c r="BU848"/>
      <c r="BV848"/>
      <c r="BW848"/>
      <c r="BX848"/>
      <c r="BY848"/>
      <c r="BZ848"/>
      <c r="CA848"/>
      <c r="CB848"/>
      <c r="CC848"/>
      <c r="CD848"/>
      <c r="CE848"/>
      <c r="CF848"/>
      <c r="CG848"/>
      <c r="CH848"/>
      <c r="CI848"/>
      <c r="CJ848"/>
      <c r="CK848" t="inlineStr">
        <is>
          <t>Liu,D.H.W., R.J. Spanggord, H.C. Bailey, G.W.,Jr. Newell, G. Pearson, and M.C. Warner</t>
        </is>
      </c>
      <c r="CL848" t="n">
        <v>5671.0</v>
      </c>
      <c r="CM848" t="inlineStr">
        <is>
          <t>Acute Toxicity of TNT Wastewater Components to the Fathead Minnow (Pimephales promelas)</t>
        </is>
      </c>
      <c r="CN848" t="inlineStr">
        <is>
          <t>In: R.G.Burford (Ed.), Symposium: Int.Congress on Toxicology, Toronto, Ontario, Canada:527 p.</t>
        </is>
      </c>
      <c r="CO848" t="n">
        <v>1977.0</v>
      </c>
      <c r="CP848" t="inlineStr">
        <is>
          <t>Liu,D.H.W., R.J. Spanggord, H.C. Bailey, G.W.,Jr. Newell, G. Pearson, and M.C. Warner (1977). Acute Toxicity of TNT Wastewater Components to the Fathead Minnow (Pimephales promelas). In: R.G.Burford (Ed.), Symposium: Int.Congress on Toxicology, Toronto, Ontario, Canada, 527 p. ECOREF#:5671</t>
        </is>
      </c>
    </row>
    <row r="849">
      <c r="A849" t="n">
        <v>99081.0</v>
      </c>
      <c r="B849" t="inlineStr">
        <is>
          <t>1-Methyl-3-nitrobenzene</t>
        </is>
      </c>
      <c r="C849"/>
      <c r="D849" t="inlineStr">
        <is>
          <t>Unmeasured</t>
        </is>
      </c>
      <c r="E849" t="inlineStr">
        <is>
          <t>Not coded</t>
        </is>
      </c>
      <c r="F849"/>
      <c r="G849"/>
      <c r="H849"/>
      <c r="I849" t="n">
        <v>95.0</v>
      </c>
      <c r="J849"/>
      <c r="K849" t="n">
        <v>99.0</v>
      </c>
      <c r="L849" t="inlineStr">
        <is>
          <t>Pimephales promelas</t>
        </is>
      </c>
      <c r="M849" t="inlineStr">
        <is>
          <t>Fathead Minnow</t>
        </is>
      </c>
      <c r="N849" t="inlineStr">
        <is>
          <t>Juvenile</t>
        </is>
      </c>
      <c r="O849"/>
      <c r="P849"/>
      <c r="Q849"/>
      <c r="R849"/>
      <c r="S849"/>
      <c r="T849"/>
      <c r="U849"/>
      <c r="V849" t="inlineStr">
        <is>
          <t>Static</t>
        </is>
      </c>
      <c r="W849" t="inlineStr">
        <is>
          <t>Fresh water</t>
        </is>
      </c>
      <c r="X849" t="inlineStr">
        <is>
          <t>Lab</t>
        </is>
      </c>
      <c r="Y849"/>
      <c r="Z849" t="inlineStr">
        <is>
          <t>Active ingredient</t>
        </is>
      </c>
      <c r="AA849"/>
      <c r="AB849" t="n">
        <v>32.5</v>
      </c>
      <c r="AC849"/>
      <c r="AD849" t="n">
        <v>29.9</v>
      </c>
      <c r="AE849"/>
      <c r="AF849" t="n">
        <v>34.7</v>
      </c>
      <c r="AG849" t="inlineStr">
        <is>
          <t>AI mg/L</t>
        </is>
      </c>
      <c r="AH849"/>
      <c r="AI849"/>
      <c r="AJ849"/>
      <c r="AK849"/>
      <c r="AL849"/>
      <c r="AM849"/>
      <c r="AN849"/>
      <c r="AO849"/>
      <c r="AP849"/>
      <c r="AQ849"/>
      <c r="AR849"/>
      <c r="AS849"/>
      <c r="AT849"/>
      <c r="AU849"/>
      <c r="AV849"/>
      <c r="AW849"/>
      <c r="AX849" t="inlineStr">
        <is>
          <t>Mortality</t>
        </is>
      </c>
      <c r="AY849" t="inlineStr">
        <is>
          <t>Mortality</t>
        </is>
      </c>
      <c r="AZ849" t="inlineStr">
        <is>
          <t>LC50</t>
        </is>
      </c>
      <c r="BA849"/>
      <c r="BB849" t="n">
        <v>4.0</v>
      </c>
      <c r="BC849"/>
      <c r="BD849"/>
      <c r="BE849"/>
      <c r="BF849"/>
      <c r="BG849" t="inlineStr">
        <is>
          <t>Day(s)</t>
        </is>
      </c>
      <c r="BH849" t="inlineStr">
        <is>
          <t>Pure</t>
        </is>
      </c>
      <c r="BI849" t="inlineStr">
        <is>
          <t>DTXSID5021831</t>
        </is>
      </c>
      <c r="BJ849"/>
      <c r="BK849"/>
      <c r="BL849"/>
      <c r="BM849"/>
      <c r="BN849"/>
      <c r="BO849"/>
      <c r="BP849"/>
      <c r="BQ849"/>
      <c r="BR849"/>
      <c r="BS849"/>
      <c r="BT849" t="inlineStr">
        <is>
          <t>--</t>
        </is>
      </c>
      <c r="BU849"/>
      <c r="BV849"/>
      <c r="BW849"/>
      <c r="BX849"/>
      <c r="BY849"/>
      <c r="BZ849"/>
      <c r="CA849"/>
      <c r="CB849"/>
      <c r="CC849"/>
      <c r="CD849"/>
      <c r="CE849"/>
      <c r="CF849"/>
      <c r="CG849"/>
      <c r="CH849"/>
      <c r="CI849" t="inlineStr">
        <is>
          <t xml:space="preserve"> UNFED// </t>
        </is>
      </c>
      <c r="CJ849" t="inlineStr">
        <is>
          <t xml:space="preserve">   UNFED// </t>
        </is>
      </c>
      <c r="CK849" t="inlineStr">
        <is>
          <t>Bailey,H.C., and R.J. Spanggord</t>
        </is>
      </c>
      <c r="CL849" t="n">
        <v>10141.0</v>
      </c>
      <c r="CM849" t="inlineStr">
        <is>
          <t>The Relationship Between the Toxicity and Structure of Nitroaromatic Chemicals</t>
        </is>
      </c>
      <c r="CN849" t="inlineStr">
        <is>
          <t>ASTM Spec. Tech. Publ.:98-107</t>
        </is>
      </c>
      <c r="CO849" t="n">
        <v>1983.0</v>
      </c>
      <c r="CP849" t="inlineStr">
        <is>
          <t>Bailey,H.C., and R.J. Spanggord (1983). The Relationship Between the Toxicity and Structure of Nitroaromatic Chemicals. ASTM Spec. Tech. Publ., 98-107. ECOREF#:10141</t>
        </is>
      </c>
    </row>
    <row r="850">
      <c r="A850" t="n">
        <v>99081.0</v>
      </c>
      <c r="B850" t="inlineStr">
        <is>
          <t>1-Methyl-3-nitrobenzene</t>
        </is>
      </c>
      <c r="C850"/>
      <c r="D850" t="inlineStr">
        <is>
          <t>Unmeasured</t>
        </is>
      </c>
      <c r="E850" t="inlineStr">
        <is>
          <t>Not coded</t>
        </is>
      </c>
      <c r="F850"/>
      <c r="G850"/>
      <c r="H850"/>
      <c r="I850"/>
      <c r="J850"/>
      <c r="K850"/>
      <c r="L850" t="inlineStr">
        <is>
          <t>Pimephales promelas</t>
        </is>
      </c>
      <c r="M850" t="inlineStr">
        <is>
          <t>Fathead Minnow</t>
        </is>
      </c>
      <c r="N850" t="inlineStr">
        <is>
          <t>Juvenile</t>
        </is>
      </c>
      <c r="O850"/>
      <c r="P850"/>
      <c r="Q850"/>
      <c r="R850" t="n">
        <v>4.0</v>
      </c>
      <c r="S850"/>
      <c r="T850" t="n">
        <v>8.0</v>
      </c>
      <c r="U850" t="inlineStr">
        <is>
          <t>Week(s)</t>
        </is>
      </c>
      <c r="V850" t="inlineStr">
        <is>
          <t>Static</t>
        </is>
      </c>
      <c r="W850" t="inlineStr">
        <is>
          <t>Fresh water</t>
        </is>
      </c>
      <c r="X850" t="inlineStr">
        <is>
          <t>Lab</t>
        </is>
      </c>
      <c r="Y850"/>
      <c r="Z850" t="inlineStr">
        <is>
          <t>Formulation</t>
        </is>
      </c>
      <c r="AA850"/>
      <c r="AB850" t="n">
        <v>30.0</v>
      </c>
      <c r="AC850"/>
      <c r="AD850"/>
      <c r="AE850"/>
      <c r="AF850"/>
      <c r="AG850" t="inlineStr">
        <is>
          <t>AI mg/L</t>
        </is>
      </c>
      <c r="AH850"/>
      <c r="AI850"/>
      <c r="AJ850"/>
      <c r="AK850"/>
      <c r="AL850"/>
      <c r="AM850"/>
      <c r="AN850"/>
      <c r="AO850"/>
      <c r="AP850"/>
      <c r="AQ850"/>
      <c r="AR850"/>
      <c r="AS850"/>
      <c r="AT850"/>
      <c r="AU850"/>
      <c r="AV850"/>
      <c r="AW850"/>
      <c r="AX850" t="inlineStr">
        <is>
          <t>Mortality</t>
        </is>
      </c>
      <c r="AY850" t="inlineStr">
        <is>
          <t>Mortality</t>
        </is>
      </c>
      <c r="AZ850" t="inlineStr">
        <is>
          <t>LC50</t>
        </is>
      </c>
      <c r="BA850"/>
      <c r="BB850" t="n">
        <v>4.0</v>
      </c>
      <c r="BC850"/>
      <c r="BD850"/>
      <c r="BE850"/>
      <c r="BF850"/>
      <c r="BG850" t="inlineStr">
        <is>
          <t>Day(s)</t>
        </is>
      </c>
      <c r="BH850"/>
      <c r="BI850" t="inlineStr">
        <is>
          <t>DTXSID5021831</t>
        </is>
      </c>
      <c r="BJ850"/>
      <c r="BK850"/>
      <c r="BL850"/>
      <c r="BM850"/>
      <c r="BN850"/>
      <c r="BO850"/>
      <c r="BP850"/>
      <c r="BQ850"/>
      <c r="BR850"/>
      <c r="BS850"/>
      <c r="BT850" t="inlineStr">
        <is>
          <t>--</t>
        </is>
      </c>
      <c r="BU850"/>
      <c r="BV850"/>
      <c r="BW850"/>
      <c r="BX850"/>
      <c r="BY850"/>
      <c r="BZ850"/>
      <c r="CA850"/>
      <c r="CB850"/>
      <c r="CC850"/>
      <c r="CD850"/>
      <c r="CE850"/>
      <c r="CF850"/>
      <c r="CG850"/>
      <c r="CH850"/>
      <c r="CI850"/>
      <c r="CJ850"/>
      <c r="CK850" t="inlineStr">
        <is>
          <t>Mattson,V.R., J.W. Arthur, and C.T. Walbridge</t>
        </is>
      </c>
      <c r="CL850" t="n">
        <v>719.0</v>
      </c>
      <c r="CM850" t="inlineStr">
        <is>
          <t>Acute Toxicity of Selected Organic Compounds to Fathead Minnows</t>
        </is>
      </c>
      <c r="CN850" t="inlineStr">
        <is>
          <t>EPA-600/3-76-097, U.S.EPA, Duluth, MN:12 p.</t>
        </is>
      </c>
      <c r="CO850" t="n">
        <v>1976.0</v>
      </c>
      <c r="CP850" t="inlineStr">
        <is>
          <t>Mattson,V.R., J.W. Arthur, and C.T. Walbridge (1976). Acute Toxicity of Selected Organic Compounds to Fathead Minnows. EPA-600/3-76-097, U.S.EPA, Duluth, MN, 12 p. ECOREF#:719</t>
        </is>
      </c>
    </row>
    <row r="851">
      <c r="A851" t="n">
        <v>99081.0</v>
      </c>
      <c r="B851" t="inlineStr">
        <is>
          <t>1-Methyl-3-nitrobenzene</t>
        </is>
      </c>
      <c r="C851"/>
      <c r="D851" t="inlineStr">
        <is>
          <t>Measured</t>
        </is>
      </c>
      <c r="E851" t="inlineStr">
        <is>
          <t>Not reported</t>
        </is>
      </c>
      <c r="F851"/>
      <c r="G851" t="n">
        <v>99.0</v>
      </c>
      <c r="H851"/>
      <c r="I851"/>
      <c r="J851"/>
      <c r="K851"/>
      <c r="L851" t="inlineStr">
        <is>
          <t>Pimephales promelas</t>
        </is>
      </c>
      <c r="M851" t="inlineStr">
        <is>
          <t>Fathead Minnow</t>
        </is>
      </c>
      <c r="N851"/>
      <c r="O851"/>
      <c r="P851" t="n">
        <v>33.0</v>
      </c>
      <c r="Q851"/>
      <c r="R851"/>
      <c r="S851"/>
      <c r="T851"/>
      <c r="U851" t="inlineStr">
        <is>
          <t>Day(s)</t>
        </is>
      </c>
      <c r="V851" t="inlineStr">
        <is>
          <t>Flow-through</t>
        </is>
      </c>
      <c r="W851" t="inlineStr">
        <is>
          <t>Fresh water</t>
        </is>
      </c>
      <c r="X851" t="inlineStr">
        <is>
          <t>Lab</t>
        </is>
      </c>
      <c r="Y851" t="n">
        <v>6.0</v>
      </c>
      <c r="Z851" t="inlineStr">
        <is>
          <t>Active ingredient</t>
        </is>
      </c>
      <c r="AA851"/>
      <c r="AB851" t="n">
        <v>25.6</v>
      </c>
      <c r="AC851"/>
      <c r="AD851"/>
      <c r="AE851"/>
      <c r="AF851"/>
      <c r="AG851" t="inlineStr">
        <is>
          <t>AI mg/L</t>
        </is>
      </c>
      <c r="AH851"/>
      <c r="AI851"/>
      <c r="AJ851"/>
      <c r="AK851"/>
      <c r="AL851"/>
      <c r="AM851"/>
      <c r="AN851"/>
      <c r="AO851"/>
      <c r="AP851"/>
      <c r="AQ851"/>
      <c r="AR851"/>
      <c r="AS851"/>
      <c r="AT851"/>
      <c r="AU851"/>
      <c r="AV851"/>
      <c r="AW851"/>
      <c r="AX851" t="inlineStr">
        <is>
          <t>Mortality</t>
        </is>
      </c>
      <c r="AY851" t="inlineStr">
        <is>
          <t>Mortality</t>
        </is>
      </c>
      <c r="AZ851" t="inlineStr">
        <is>
          <t>LC50</t>
        </is>
      </c>
      <c r="BA851"/>
      <c r="BB851" t="n">
        <v>4.0</v>
      </c>
      <c r="BC851"/>
      <c r="BD851"/>
      <c r="BE851"/>
      <c r="BF851"/>
      <c r="BG851" t="inlineStr">
        <is>
          <t>Day(s)</t>
        </is>
      </c>
      <c r="BH851"/>
      <c r="BI851" t="inlineStr">
        <is>
          <t>DTXSID5021831</t>
        </is>
      </c>
      <c r="BJ851"/>
      <c r="BK851"/>
      <c r="BL851" t="inlineStr">
        <is>
          <t>Acute</t>
        </is>
      </c>
      <c r="BM851"/>
      <c r="BN851"/>
      <c r="BO851"/>
      <c r="BP851"/>
      <c r="BQ851"/>
      <c r="BR851"/>
      <c r="BS851"/>
      <c r="BT851" t="inlineStr">
        <is>
          <t>--</t>
        </is>
      </c>
      <c r="BU851"/>
      <c r="BV851"/>
      <c r="BW851"/>
      <c r="BX851"/>
      <c r="BY851"/>
      <c r="BZ851"/>
      <c r="CA851"/>
      <c r="CB851"/>
      <c r="CC851"/>
      <c r="CD851"/>
      <c r="CE851"/>
      <c r="CF851"/>
      <c r="CG851"/>
      <c r="CH851"/>
      <c r="CI851"/>
      <c r="CJ851" t="inlineStr">
        <is>
          <t xml:space="preserve">SOURCE/FROM US EPA ENVIRONMENTAL RESEARCH LABORATORY-DULUTH AND THE UNIVERSITY OF WISCONSIN-SUPERIOR CAMPUS//MEDIA/LAKE SUPERIOR WATER OR DECHLORINATED WATER//   </t>
        </is>
      </c>
      <c r="CK851" t="inlineStr">
        <is>
          <t>Geiger,D.L., S.H. Poirier, L.T. Brooke, and D.J. Call</t>
        </is>
      </c>
      <c r="CL851" t="n">
        <v>12858.0</v>
      </c>
      <c r="CM851" t="inlineStr">
        <is>
          <t>Acute Toxicities of Organic Chemicals to Fathead Minnows (Pimephales promelas) Volume III</t>
        </is>
      </c>
      <c r="CN851" t="inlineStr">
        <is>
          <t>Center for Lake Superior Environmental Studies, University of Wisconsin, Superior, WI:328 p.</t>
        </is>
      </c>
      <c r="CO851" t="n">
        <v>1986.0</v>
      </c>
      <c r="CP851" t="inlineStr">
        <is>
          <t>Geiger,D.L., S.H. Poirier, L.T. Brooke, and D.J. Call (1986). Acute Toxicities of Organic Chemicals to Fathead Minnows (Pimephales promelas) Volume III. Center for Lake Superior Environmental Studies, University of Wisconsin, Superior, WI, 328 p. ECOREF#:12858</t>
        </is>
      </c>
    </row>
    <row r="852">
      <c r="A852" t="n">
        <v>99116.0</v>
      </c>
      <c r="B852" t="inlineStr">
        <is>
          <t>Citrazinic acid</t>
        </is>
      </c>
      <c r="C852"/>
      <c r="D852" t="inlineStr">
        <is>
          <t>Unmeasured</t>
        </is>
      </c>
      <c r="E852" t="inlineStr">
        <is>
          <t>Standard Methods for the Examination of Water and Wastewater</t>
        </is>
      </c>
      <c r="F852"/>
      <c r="G852"/>
      <c r="H852"/>
      <c r="I852"/>
      <c r="J852"/>
      <c r="K852"/>
      <c r="L852" t="inlineStr">
        <is>
          <t>Pimephales promelas</t>
        </is>
      </c>
      <c r="M852" t="inlineStr">
        <is>
          <t>Fathead Minnow</t>
        </is>
      </c>
      <c r="N852"/>
      <c r="O852"/>
      <c r="P852"/>
      <c r="Q852"/>
      <c r="R852"/>
      <c r="S852"/>
      <c r="T852"/>
      <c r="U852"/>
      <c r="V852" t="inlineStr">
        <is>
          <t>Static</t>
        </is>
      </c>
      <c r="W852" t="inlineStr">
        <is>
          <t>Fresh water</t>
        </is>
      </c>
      <c r="X852" t="inlineStr">
        <is>
          <t>Lab</t>
        </is>
      </c>
      <c r="Y852" t="n">
        <v>4.0</v>
      </c>
      <c r="Z852" t="inlineStr">
        <is>
          <t>Formulation</t>
        </is>
      </c>
      <c r="AA852" t="inlineStr">
        <is>
          <t>&gt;</t>
        </is>
      </c>
      <c r="AB852" t="n">
        <v>100.0</v>
      </c>
      <c r="AC852"/>
      <c r="AD852"/>
      <c r="AE852"/>
      <c r="AF852"/>
      <c r="AG852" t="inlineStr">
        <is>
          <t>AI mg/L</t>
        </is>
      </c>
      <c r="AH852"/>
      <c r="AI852"/>
      <c r="AJ852"/>
      <c r="AK852"/>
      <c r="AL852"/>
      <c r="AM852"/>
      <c r="AN852"/>
      <c r="AO852"/>
      <c r="AP852"/>
      <c r="AQ852"/>
      <c r="AR852"/>
      <c r="AS852"/>
      <c r="AT852"/>
      <c r="AU852"/>
      <c r="AV852"/>
      <c r="AW852"/>
      <c r="AX852" t="inlineStr">
        <is>
          <t>Mortality</t>
        </is>
      </c>
      <c r="AY852" t="inlineStr">
        <is>
          <t>Mortality</t>
        </is>
      </c>
      <c r="AZ852" t="inlineStr">
        <is>
          <t>LC50</t>
        </is>
      </c>
      <c r="BA852"/>
      <c r="BB852" t="n">
        <v>4.0</v>
      </c>
      <c r="BC852"/>
      <c r="BD852"/>
      <c r="BE852"/>
      <c r="BF852"/>
      <c r="BG852" t="inlineStr">
        <is>
          <t>Day(s)</t>
        </is>
      </c>
      <c r="BH852"/>
      <c r="BI852" t="inlineStr">
        <is>
          <t>DTXSID3059185</t>
        </is>
      </c>
      <c r="BJ852"/>
      <c r="BK852"/>
      <c r="BL852" t="inlineStr">
        <is>
          <t>Acute</t>
        </is>
      </c>
      <c r="BM852"/>
      <c r="BN852"/>
      <c r="BO852"/>
      <c r="BP852"/>
      <c r="BQ852"/>
      <c r="BR852"/>
      <c r="BS852"/>
      <c r="BT852" t="inlineStr">
        <is>
          <t>--</t>
        </is>
      </c>
      <c r="BU852"/>
      <c r="BV852"/>
      <c r="BW852"/>
      <c r="BX852"/>
      <c r="BY852"/>
      <c r="BZ852"/>
      <c r="CA852"/>
      <c r="CB852"/>
      <c r="CC852"/>
      <c r="CD852"/>
      <c r="CE852"/>
      <c r="CF852"/>
      <c r="CG852"/>
      <c r="CH852"/>
      <c r="CI852"/>
      <c r="CJ852" t="inlineStr">
        <is>
          <t xml:space="preserve">SOURCE/MUSKIE HATCHERY, ASBURY, NEW JERSEY//   </t>
        </is>
      </c>
      <c r="CK852" t="inlineStr">
        <is>
          <t>National Association of Photographic Manufacturers</t>
        </is>
      </c>
      <c r="CL852" t="n">
        <v>167113.0</v>
      </c>
      <c r="CM852" t="inlineStr">
        <is>
          <t>Environmental Effect of Photoprocessing Chemicals Vol I and II (557)</t>
        </is>
      </c>
      <c r="CN852" t="inlineStr">
        <is>
          <t>EPA/OTS Doc. #40-8469216:536 p.</t>
        </is>
      </c>
      <c r="CO852" t="n">
        <v>1974.0</v>
      </c>
      <c r="CP852" t="inlineStr">
        <is>
          <t>National Association of Photographic Manufacturers (1974). Environmental Effect of Photoprocessing Chemicals Vol I and II (557). EPA/OTS Doc. #40-8469216, 536 p. ECOREF#:167113</t>
        </is>
      </c>
    </row>
    <row r="853">
      <c r="A853" t="n">
        <v>99354.0</v>
      </c>
      <c r="B853" t="inlineStr">
        <is>
          <t>1,3,5-Trinitrobenzene</t>
        </is>
      </c>
      <c r="C853"/>
      <c r="D853" t="inlineStr">
        <is>
          <t>Unmeasured</t>
        </is>
      </c>
      <c r="E853" t="inlineStr">
        <is>
          <t>Not coded</t>
        </is>
      </c>
      <c r="F853"/>
      <c r="G853"/>
      <c r="H853"/>
      <c r="I853" t="n">
        <v>95.0</v>
      </c>
      <c r="J853"/>
      <c r="K853" t="n">
        <v>99.0</v>
      </c>
      <c r="L853" t="inlineStr">
        <is>
          <t>Pimephales promelas</t>
        </is>
      </c>
      <c r="M853" t="inlineStr">
        <is>
          <t>Fathead Minnow</t>
        </is>
      </c>
      <c r="N853" t="inlineStr">
        <is>
          <t>Juvenile</t>
        </is>
      </c>
      <c r="O853"/>
      <c r="P853"/>
      <c r="Q853"/>
      <c r="R853"/>
      <c r="S853"/>
      <c r="T853"/>
      <c r="U853"/>
      <c r="V853" t="inlineStr">
        <is>
          <t>Static</t>
        </is>
      </c>
      <c r="W853" t="inlineStr">
        <is>
          <t>Fresh water</t>
        </is>
      </c>
      <c r="X853" t="inlineStr">
        <is>
          <t>Lab</t>
        </is>
      </c>
      <c r="Y853"/>
      <c r="Z853" t="inlineStr">
        <is>
          <t>Active ingredient</t>
        </is>
      </c>
      <c r="AA853"/>
      <c r="AB853" t="n">
        <v>1.1</v>
      </c>
      <c r="AC853"/>
      <c r="AD853" t="n">
        <v>1.0</v>
      </c>
      <c r="AE853"/>
      <c r="AF853" t="n">
        <v>1.2</v>
      </c>
      <c r="AG853" t="inlineStr">
        <is>
          <t>AI mg/L</t>
        </is>
      </c>
      <c r="AH853"/>
      <c r="AI853"/>
      <c r="AJ853"/>
      <c r="AK853"/>
      <c r="AL853"/>
      <c r="AM853"/>
      <c r="AN853"/>
      <c r="AO853"/>
      <c r="AP853"/>
      <c r="AQ853"/>
      <c r="AR853"/>
      <c r="AS853"/>
      <c r="AT853"/>
      <c r="AU853"/>
      <c r="AV853"/>
      <c r="AW853"/>
      <c r="AX853" t="inlineStr">
        <is>
          <t>Mortality</t>
        </is>
      </c>
      <c r="AY853" t="inlineStr">
        <is>
          <t>Mortality</t>
        </is>
      </c>
      <c r="AZ853" t="inlineStr">
        <is>
          <t>LC50</t>
        </is>
      </c>
      <c r="BA853"/>
      <c r="BB853" t="n">
        <v>4.0</v>
      </c>
      <c r="BC853"/>
      <c r="BD853"/>
      <c r="BE853"/>
      <c r="BF853"/>
      <c r="BG853" t="inlineStr">
        <is>
          <t>Day(s)</t>
        </is>
      </c>
      <c r="BH853" t="inlineStr">
        <is>
          <t>Pure</t>
        </is>
      </c>
      <c r="BI853" t="inlineStr">
        <is>
          <t>DTXSID6021406</t>
        </is>
      </c>
      <c r="BJ853"/>
      <c r="BK853"/>
      <c r="BL853"/>
      <c r="BM853"/>
      <c r="BN853"/>
      <c r="BO853"/>
      <c r="BP853"/>
      <c r="BQ853"/>
      <c r="BR853"/>
      <c r="BS853"/>
      <c r="BT853" t="inlineStr">
        <is>
          <t>--</t>
        </is>
      </c>
      <c r="BU853"/>
      <c r="BV853"/>
      <c r="BW853"/>
      <c r="BX853"/>
      <c r="BY853"/>
      <c r="BZ853"/>
      <c r="CA853"/>
      <c r="CB853"/>
      <c r="CC853"/>
      <c r="CD853"/>
      <c r="CE853"/>
      <c r="CF853"/>
      <c r="CG853"/>
      <c r="CH853"/>
      <c r="CI853" t="inlineStr">
        <is>
          <t xml:space="preserve"> UNFED// </t>
        </is>
      </c>
      <c r="CJ853" t="inlineStr">
        <is>
          <t xml:space="preserve">   UNFED// </t>
        </is>
      </c>
      <c r="CK853" t="inlineStr">
        <is>
          <t>Bailey,H.C., and R.J. Spanggord</t>
        </is>
      </c>
      <c r="CL853" t="n">
        <v>10141.0</v>
      </c>
      <c r="CM853" t="inlineStr">
        <is>
          <t>The Relationship Between the Toxicity and Structure of Nitroaromatic Chemicals</t>
        </is>
      </c>
      <c r="CN853" t="inlineStr">
        <is>
          <t>ASTM Spec. Tech. Publ.:98-107</t>
        </is>
      </c>
      <c r="CO853" t="n">
        <v>1983.0</v>
      </c>
      <c r="CP853" t="inlineStr">
        <is>
          <t>Bailey,H.C., and R.J. Spanggord (1983). The Relationship Between the Toxicity and Structure of Nitroaromatic Chemicals. ASTM Spec. Tech. Publ., 98-107. ECOREF#:10141</t>
        </is>
      </c>
    </row>
    <row r="854">
      <c r="A854" t="n">
        <v>99354.0</v>
      </c>
      <c r="B854" t="inlineStr">
        <is>
          <t>1,3,5-Trinitrobenzene</t>
        </is>
      </c>
      <c r="C854"/>
      <c r="D854" t="inlineStr">
        <is>
          <t>Measured</t>
        </is>
      </c>
      <c r="E854" t="inlineStr">
        <is>
          <t>Not coded</t>
        </is>
      </c>
      <c r="F854" t="inlineStr">
        <is>
          <t>&gt;</t>
        </is>
      </c>
      <c r="G854" t="n">
        <v>99.9</v>
      </c>
      <c r="H854"/>
      <c r="I854"/>
      <c r="J854"/>
      <c r="K854"/>
      <c r="L854" t="inlineStr">
        <is>
          <t>Pimephales promelas</t>
        </is>
      </c>
      <c r="M854" t="inlineStr">
        <is>
          <t>Fathead Minnow</t>
        </is>
      </c>
      <c r="N854"/>
      <c r="O854"/>
      <c r="P854"/>
      <c r="Q854"/>
      <c r="R854" t="n">
        <v>39.0</v>
      </c>
      <c r="S854"/>
      <c r="T854" t="n">
        <v>112.0</v>
      </c>
      <c r="U854" t="inlineStr">
        <is>
          <t>Week(s)</t>
        </is>
      </c>
      <c r="V854" t="inlineStr">
        <is>
          <t>Static</t>
        </is>
      </c>
      <c r="W854" t="inlineStr">
        <is>
          <t>Fresh water</t>
        </is>
      </c>
      <c r="X854" t="inlineStr">
        <is>
          <t>Lab</t>
        </is>
      </c>
      <c r="Y854"/>
      <c r="Z854" t="inlineStr">
        <is>
          <t>Active ingredient</t>
        </is>
      </c>
      <c r="AA854"/>
      <c r="AB854" t="n">
        <v>0.49</v>
      </c>
      <c r="AC854"/>
      <c r="AD854" t="n">
        <v>0.44</v>
      </c>
      <c r="AE854"/>
      <c r="AF854" t="n">
        <v>0.56</v>
      </c>
      <c r="AG854" t="inlineStr">
        <is>
          <t>AI mg/L</t>
        </is>
      </c>
      <c r="AH854"/>
      <c r="AI854"/>
      <c r="AJ854"/>
      <c r="AK854"/>
      <c r="AL854"/>
      <c r="AM854"/>
      <c r="AN854"/>
      <c r="AO854"/>
      <c r="AP854"/>
      <c r="AQ854"/>
      <c r="AR854"/>
      <c r="AS854"/>
      <c r="AT854"/>
      <c r="AU854"/>
      <c r="AV854"/>
      <c r="AW854"/>
      <c r="AX854" t="inlineStr">
        <is>
          <t>Mortality</t>
        </is>
      </c>
      <c r="AY854" t="inlineStr">
        <is>
          <t>Mortality</t>
        </is>
      </c>
      <c r="AZ854" t="inlineStr">
        <is>
          <t>LC50</t>
        </is>
      </c>
      <c r="BA854"/>
      <c r="BB854" t="n">
        <v>4.0</v>
      </c>
      <c r="BC854"/>
      <c r="BD854"/>
      <c r="BE854"/>
      <c r="BF854"/>
      <c r="BG854" t="inlineStr">
        <is>
          <t>Day(s)</t>
        </is>
      </c>
      <c r="BH854" t="inlineStr">
        <is>
          <t>Purified</t>
        </is>
      </c>
      <c r="BI854" t="inlineStr">
        <is>
          <t>DTXSID6021406</t>
        </is>
      </c>
      <c r="BJ854"/>
      <c r="BK854"/>
      <c r="BL854"/>
      <c r="BM854"/>
      <c r="BN854"/>
      <c r="BO854"/>
      <c r="BP854"/>
      <c r="BQ854"/>
      <c r="BR854"/>
      <c r="BS854"/>
      <c r="BT854" t="inlineStr">
        <is>
          <t>--</t>
        </is>
      </c>
      <c r="BU854"/>
      <c r="BV854"/>
      <c r="BW854"/>
      <c r="BX854"/>
      <c r="BY854"/>
      <c r="BZ854"/>
      <c r="CA854"/>
      <c r="CB854"/>
      <c r="CC854"/>
      <c r="CD854"/>
      <c r="CE854"/>
      <c r="CF854"/>
      <c r="CG854"/>
      <c r="CH854"/>
      <c r="CI854" t="inlineStr">
        <is>
          <t xml:space="preserve"> ORG C CONT/25*) MG/L C//W CHEM CONT/UNIONIZED AMMONIA &lt;35* UG/L// </t>
        </is>
      </c>
      <c r="CJ854" t="inlineStr">
        <is>
          <t xml:space="preserve">   ORG C CONT/25*) MG/L C//W CHEM CONT/UNIONIZED AMMONIA &lt;35* UG/L// </t>
        </is>
      </c>
      <c r="CK854" t="inlineStr">
        <is>
          <t>Van der Schalie,W.H.</t>
        </is>
      </c>
      <c r="CL854" t="n">
        <v>11830.0</v>
      </c>
      <c r="CM854" t="inlineStr">
        <is>
          <t>The Acute and Chronic Toxicity of 3,5-Dinitroaniline, 1,3-Dinitrobenzene, and 1,3,5-Trinitrobenzene to Freshwater Aquatic</t>
        </is>
      </c>
      <c r="CN854" t="inlineStr">
        <is>
          <t>Tech.Rep.8305, U.S.Army Med.Bioeng.Res.&amp; Dev.Lab., Frederick, MD:53 p.</t>
        </is>
      </c>
      <c r="CO854" t="n">
        <v>1983.0</v>
      </c>
      <c r="CP854" t="inlineStr">
        <is>
          <t>Van der Schalie,W.H. (1983). The Acute and Chronic Toxicity of 3,5-Dinitroaniline, 1,3-Dinitrobenzene, and 1,3,5-Trinitrobenzene to Freshwater Aquatic. Tech.Rep.8305, U.S.Army Med.Bioeng.Res.&amp; Dev.Lab., Frederick, MD, 53 p. ECOREF#:11830</t>
        </is>
      </c>
    </row>
    <row r="855">
      <c r="A855" t="n">
        <v>99354.0</v>
      </c>
      <c r="B855" t="inlineStr">
        <is>
          <t>1,3,5-Trinitrobenzene</t>
        </is>
      </c>
      <c r="C855"/>
      <c r="D855" t="inlineStr">
        <is>
          <t>Unmeasured</t>
        </is>
      </c>
      <c r="E855" t="inlineStr">
        <is>
          <t>Not coded</t>
        </is>
      </c>
      <c r="F855"/>
      <c r="G855"/>
      <c r="H855"/>
      <c r="I855"/>
      <c r="J855"/>
      <c r="K855"/>
      <c r="L855" t="inlineStr">
        <is>
          <t>Pimephales promelas</t>
        </is>
      </c>
      <c r="M855" t="inlineStr">
        <is>
          <t>Fathead Minnow</t>
        </is>
      </c>
      <c r="N855"/>
      <c r="O855"/>
      <c r="P855"/>
      <c r="Q855"/>
      <c r="R855"/>
      <c r="S855"/>
      <c r="T855"/>
      <c r="U855"/>
      <c r="V855" t="inlineStr">
        <is>
          <t>Static</t>
        </is>
      </c>
      <c r="W855" t="inlineStr">
        <is>
          <t>Fresh water</t>
        </is>
      </c>
      <c r="X855" t="inlineStr">
        <is>
          <t>Lab</t>
        </is>
      </c>
      <c r="Y855"/>
      <c r="Z855" t="inlineStr">
        <is>
          <t>Formulation</t>
        </is>
      </c>
      <c r="AA855" t="inlineStr">
        <is>
          <t>&lt;</t>
        </is>
      </c>
      <c r="AB855" t="n">
        <v>5.0</v>
      </c>
      <c r="AC855"/>
      <c r="AD855"/>
      <c r="AE855"/>
      <c r="AF855"/>
      <c r="AG855" t="inlineStr">
        <is>
          <t>AI mg/L</t>
        </is>
      </c>
      <c r="AH855"/>
      <c r="AI855"/>
      <c r="AJ855"/>
      <c r="AK855"/>
      <c r="AL855"/>
      <c r="AM855"/>
      <c r="AN855"/>
      <c r="AO855"/>
      <c r="AP855"/>
      <c r="AQ855"/>
      <c r="AR855"/>
      <c r="AS855"/>
      <c r="AT855"/>
      <c r="AU855"/>
      <c r="AV855"/>
      <c r="AW855"/>
      <c r="AX855" t="inlineStr">
        <is>
          <t>Mortality</t>
        </is>
      </c>
      <c r="AY855" t="inlineStr">
        <is>
          <t>Mortality</t>
        </is>
      </c>
      <c r="AZ855" t="inlineStr">
        <is>
          <t>LC50</t>
        </is>
      </c>
      <c r="BA855"/>
      <c r="BB855" t="n">
        <v>4.0</v>
      </c>
      <c r="BC855"/>
      <c r="BD855"/>
      <c r="BE855"/>
      <c r="BF855"/>
      <c r="BG855" t="inlineStr">
        <is>
          <t>Day(s)</t>
        </is>
      </c>
      <c r="BH855"/>
      <c r="BI855" t="inlineStr">
        <is>
          <t>DTXSID6021406</t>
        </is>
      </c>
      <c r="BJ855"/>
      <c r="BK855"/>
      <c r="BL855"/>
      <c r="BM855"/>
      <c r="BN855"/>
      <c r="BO855"/>
      <c r="BP855"/>
      <c r="BQ855"/>
      <c r="BR855"/>
      <c r="BS855"/>
      <c r="BT855" t="inlineStr">
        <is>
          <t>--</t>
        </is>
      </c>
      <c r="BU855"/>
      <c r="BV855"/>
      <c r="BW855"/>
      <c r="BX855"/>
      <c r="BY855"/>
      <c r="BZ855"/>
      <c r="CA855"/>
      <c r="CB855"/>
      <c r="CC855"/>
      <c r="CD855"/>
      <c r="CE855"/>
      <c r="CF855"/>
      <c r="CG855"/>
      <c r="CH855"/>
      <c r="CI855"/>
      <c r="CJ855"/>
      <c r="CK855" t="inlineStr">
        <is>
          <t>Liu,D.H.W., R.J. Spanggord, H.C. Bailey, G.W.,Jr. Newell, G. Pearson, and M.C. Warner</t>
        </is>
      </c>
      <c r="CL855" t="n">
        <v>5671.0</v>
      </c>
      <c r="CM855" t="inlineStr">
        <is>
          <t>Acute Toxicity of TNT Wastewater Components to the Fathead Minnow (Pimephales promelas)</t>
        </is>
      </c>
      <c r="CN855" t="inlineStr">
        <is>
          <t>In: R.G.Burford (Ed.), Symposium: Int.Congress on Toxicology, Toronto, Ontario, Canada:527 p.</t>
        </is>
      </c>
      <c r="CO855" t="n">
        <v>1977.0</v>
      </c>
      <c r="CP855" t="inlineStr">
        <is>
          <t>Liu,D.H.W., R.J. Spanggord, H.C. Bailey, G.W.,Jr. Newell, G. Pearson, and M.C. Warner (1977). Acute Toxicity of TNT Wastewater Components to the Fathead Minnow (Pimephales promelas). In: R.G.Burford (Ed.), Symposium: Int.Congress on Toxicology, Toronto, Ontario, Canada, 527 p. ECOREF#:5671</t>
        </is>
      </c>
    </row>
    <row r="856">
      <c r="A856" t="n">
        <v>99354.0</v>
      </c>
      <c r="B856" t="inlineStr">
        <is>
          <t>1,3,5-Trinitrobenzene</t>
        </is>
      </c>
      <c r="C856"/>
      <c r="D856" t="inlineStr">
        <is>
          <t>Unmeasured</t>
        </is>
      </c>
      <c r="E856" t="inlineStr">
        <is>
          <t>United States Environmental Protection Agency</t>
        </is>
      </c>
      <c r="F856"/>
      <c r="G856"/>
      <c r="H856"/>
      <c r="I856"/>
      <c r="J856"/>
      <c r="K856"/>
      <c r="L856" t="inlineStr">
        <is>
          <t>Pimephales promelas</t>
        </is>
      </c>
      <c r="M856" t="inlineStr">
        <is>
          <t>Fathead Minnow</t>
        </is>
      </c>
      <c r="N856"/>
      <c r="O856"/>
      <c r="P856"/>
      <c r="Q856"/>
      <c r="R856"/>
      <c r="S856"/>
      <c r="T856"/>
      <c r="U856"/>
      <c r="V856" t="inlineStr">
        <is>
          <t>Static</t>
        </is>
      </c>
      <c r="W856" t="inlineStr">
        <is>
          <t>Fresh water</t>
        </is>
      </c>
      <c r="X856" t="inlineStr">
        <is>
          <t>Lab</t>
        </is>
      </c>
      <c r="Y856"/>
      <c r="Z856" t="inlineStr">
        <is>
          <t>Formulation</t>
        </is>
      </c>
      <c r="AA856"/>
      <c r="AB856" t="n">
        <v>1.1</v>
      </c>
      <c r="AC856"/>
      <c r="AD856" t="n">
        <v>1.0</v>
      </c>
      <c r="AE856"/>
      <c r="AF856" t="n">
        <v>1.2</v>
      </c>
      <c r="AG856" t="inlineStr">
        <is>
          <t>AI mg/L</t>
        </is>
      </c>
      <c r="AH856"/>
      <c r="AI856"/>
      <c r="AJ856"/>
      <c r="AK856"/>
      <c r="AL856"/>
      <c r="AM856"/>
      <c r="AN856"/>
      <c r="AO856"/>
      <c r="AP856"/>
      <c r="AQ856"/>
      <c r="AR856"/>
      <c r="AS856"/>
      <c r="AT856"/>
      <c r="AU856"/>
      <c r="AV856"/>
      <c r="AW856"/>
      <c r="AX856" t="inlineStr">
        <is>
          <t>Mortality</t>
        </is>
      </c>
      <c r="AY856" t="inlineStr">
        <is>
          <t>Mortality</t>
        </is>
      </c>
      <c r="AZ856" t="inlineStr">
        <is>
          <t>LC50</t>
        </is>
      </c>
      <c r="BA856"/>
      <c r="BB856" t="n">
        <v>4.0</v>
      </c>
      <c r="BC856"/>
      <c r="BD856"/>
      <c r="BE856"/>
      <c r="BF856"/>
      <c r="BG856" t="inlineStr">
        <is>
          <t>Day(s)</t>
        </is>
      </c>
      <c r="BH856"/>
      <c r="BI856" t="inlineStr">
        <is>
          <t>DTXSID6021406</t>
        </is>
      </c>
      <c r="BJ856"/>
      <c r="BK856"/>
      <c r="BL856" t="inlineStr">
        <is>
          <t>Acute</t>
        </is>
      </c>
      <c r="BM856"/>
      <c r="BN856"/>
      <c r="BO856"/>
      <c r="BP856"/>
      <c r="BQ856"/>
      <c r="BR856"/>
      <c r="BS856"/>
      <c r="BT856" t="inlineStr">
        <is>
          <t>--</t>
        </is>
      </c>
      <c r="BU856"/>
      <c r="BV856"/>
      <c r="BW856"/>
      <c r="BX856"/>
      <c r="BY856"/>
      <c r="BZ856"/>
      <c r="CA856"/>
      <c r="CB856"/>
      <c r="CC856"/>
      <c r="CD856"/>
      <c r="CE856"/>
      <c r="CF856"/>
      <c r="CG856"/>
      <c r="CH856"/>
      <c r="CI856"/>
      <c r="CJ856"/>
      <c r="CK856" t="inlineStr">
        <is>
          <t>Liu,D.H.W., R.J. Spanggord, H.C. Bailey, H.S. Javitz, and D.C.L. Jones</t>
        </is>
      </c>
      <c r="CL856" t="n">
        <v>73461.0</v>
      </c>
      <c r="CM856" t="inlineStr">
        <is>
          <t>Toxicity of TNT Wastewaters to Aquatic Organisms:  Final Report.  Volume I.  Acute Toxicity of LAP Wastewater and 2,4,6-Trinitrotoluene</t>
        </is>
      </c>
      <c r="CN856" t="inlineStr">
        <is>
          <t>Contract No.DAMD17-75-C-5056, SRI Intl., Menlo Park, CA:82 p.</t>
        </is>
      </c>
      <c r="CO856" t="n">
        <v>1983.0</v>
      </c>
      <c r="CP856" t="inlineStr">
        <is>
          <t>Liu,D.H.W., R.J. Spanggord, H.C. Bailey, H.S. Javitz, and D.C.L. Jones (1983). Toxicity of TNT Wastewaters to Aquatic Organisms:  Final Report.  Volume I.  Acute Toxicity of LAP Wastewater and 2,4,6-Trinitrotoluene. Contract No.DAMD17-75-C-5056, SRI Intl., Menlo Park, CA, 82 p. ECOREF#:73461</t>
        </is>
      </c>
    </row>
    <row r="857">
      <c r="A857" t="n">
        <v>99354.0</v>
      </c>
      <c r="B857" t="inlineStr">
        <is>
          <t>1,3,5-Trinitrobenzene</t>
        </is>
      </c>
      <c r="C857"/>
      <c r="D857" t="inlineStr">
        <is>
          <t>Unmeasured</t>
        </is>
      </c>
      <c r="E857" t="inlineStr">
        <is>
          <t>Not coded</t>
        </is>
      </c>
      <c r="F857"/>
      <c r="G857"/>
      <c r="H857"/>
      <c r="I857"/>
      <c r="J857"/>
      <c r="K857"/>
      <c r="L857" t="inlineStr">
        <is>
          <t>Pimephales promelas</t>
        </is>
      </c>
      <c r="M857" t="inlineStr">
        <is>
          <t>Fathead Minnow</t>
        </is>
      </c>
      <c r="N857" t="inlineStr">
        <is>
          <t>Juvenile</t>
        </is>
      </c>
      <c r="O857"/>
      <c r="P857"/>
      <c r="Q857"/>
      <c r="R857"/>
      <c r="S857"/>
      <c r="T857"/>
      <c r="U857"/>
      <c r="V857" t="inlineStr">
        <is>
          <t>Static</t>
        </is>
      </c>
      <c r="W857" t="inlineStr">
        <is>
          <t>Fresh water</t>
        </is>
      </c>
      <c r="X857" t="inlineStr">
        <is>
          <t>Lab</t>
        </is>
      </c>
      <c r="Y857"/>
      <c r="Z857" t="inlineStr">
        <is>
          <t>Formulation</t>
        </is>
      </c>
      <c r="AA857"/>
      <c r="AB857" t="n">
        <v>1.03</v>
      </c>
      <c r="AC857"/>
      <c r="AD857"/>
      <c r="AE857"/>
      <c r="AF857"/>
      <c r="AG857" t="inlineStr">
        <is>
          <t>AI mg/L</t>
        </is>
      </c>
      <c r="AH857"/>
      <c r="AI857"/>
      <c r="AJ857"/>
      <c r="AK857"/>
      <c r="AL857"/>
      <c r="AM857"/>
      <c r="AN857"/>
      <c r="AO857"/>
      <c r="AP857"/>
      <c r="AQ857"/>
      <c r="AR857"/>
      <c r="AS857"/>
      <c r="AT857"/>
      <c r="AU857"/>
      <c r="AV857"/>
      <c r="AW857"/>
      <c r="AX857" t="inlineStr">
        <is>
          <t>Mortality</t>
        </is>
      </c>
      <c r="AY857" t="inlineStr">
        <is>
          <t>Mortality</t>
        </is>
      </c>
      <c r="AZ857" t="inlineStr">
        <is>
          <t>LC50</t>
        </is>
      </c>
      <c r="BA857"/>
      <c r="BB857" t="n">
        <v>4.0</v>
      </c>
      <c r="BC857"/>
      <c r="BD857"/>
      <c r="BE857"/>
      <c r="BF857"/>
      <c r="BG857" t="inlineStr">
        <is>
          <t>Day(s)</t>
        </is>
      </c>
      <c r="BH857"/>
      <c r="BI857" t="inlineStr">
        <is>
          <t>DTXSID6021406</t>
        </is>
      </c>
      <c r="BJ857"/>
      <c r="BK857"/>
      <c r="BL857"/>
      <c r="BM857"/>
      <c r="BN857"/>
      <c r="BO857"/>
      <c r="BP857"/>
      <c r="BQ857"/>
      <c r="BR857"/>
      <c r="BS857"/>
      <c r="BT857" t="inlineStr">
        <is>
          <t>--</t>
        </is>
      </c>
      <c r="BU857"/>
      <c r="BV857"/>
      <c r="BW857"/>
      <c r="BX857"/>
      <c r="BY857"/>
      <c r="BZ857"/>
      <c r="CA857"/>
      <c r="CB857"/>
      <c r="CC857"/>
      <c r="CD857"/>
      <c r="CE857"/>
      <c r="CF857"/>
      <c r="CG857"/>
      <c r="CH857"/>
      <c r="CI857" t="inlineStr">
        <is>
          <t xml:space="preserve"> EPA METHODS// </t>
        </is>
      </c>
      <c r="CJ857" t="inlineStr">
        <is>
          <t xml:space="preserve">   EPA METHODS// </t>
        </is>
      </c>
      <c r="CK857" t="inlineStr">
        <is>
          <t>Pearson,J.G., J.P. Glennon, J.J. Barkley, and J.W. Highfill</t>
        </is>
      </c>
      <c r="CL857" t="n">
        <v>5087.0</v>
      </c>
      <c r="CM857" t="inlineStr">
        <is>
          <t>An Approach to the Toxicological Evaluation of a Complex Industrial Wastewater</t>
        </is>
      </c>
      <c r="CN857" t="inlineStr">
        <is>
          <t>ASTM Spec. Tech. Publ.:284-301</t>
        </is>
      </c>
      <c r="CO857" t="n">
        <v>1979.0</v>
      </c>
      <c r="CP857" t="inlineStr">
        <is>
          <t>Pearson,J.G., J.P. Glennon, J.J. Barkley, and J.W. Highfill (1979). An Approach to the Toxicological Evaluation of a Complex Industrial Wastewater. ASTM Spec. Tech. Publ., 284-301. ECOREF#:5087</t>
        </is>
      </c>
    </row>
    <row r="858">
      <c r="A858" t="n">
        <v>99525.0</v>
      </c>
      <c r="B858" t="inlineStr">
        <is>
          <t>2-Methyl-4-nitrobenzenamine</t>
        </is>
      </c>
      <c r="C858"/>
      <c r="D858" t="inlineStr">
        <is>
          <t>Unmeasured</t>
        </is>
      </c>
      <c r="E858" t="inlineStr">
        <is>
          <t>Not coded</t>
        </is>
      </c>
      <c r="F858"/>
      <c r="G858"/>
      <c r="H858"/>
      <c r="I858" t="n">
        <v>95.0</v>
      </c>
      <c r="J858"/>
      <c r="K858" t="n">
        <v>99.0</v>
      </c>
      <c r="L858" t="inlineStr">
        <is>
          <t>Pimephales promelas</t>
        </is>
      </c>
      <c r="M858" t="inlineStr">
        <is>
          <t>Fathead Minnow</t>
        </is>
      </c>
      <c r="N858" t="inlineStr">
        <is>
          <t>Juvenile</t>
        </is>
      </c>
      <c r="O858"/>
      <c r="P858"/>
      <c r="Q858"/>
      <c r="R858"/>
      <c r="S858"/>
      <c r="T858"/>
      <c r="U858"/>
      <c r="V858" t="inlineStr">
        <is>
          <t>Static</t>
        </is>
      </c>
      <c r="W858" t="inlineStr">
        <is>
          <t>Fresh water</t>
        </is>
      </c>
      <c r="X858" t="inlineStr">
        <is>
          <t>Lab</t>
        </is>
      </c>
      <c r="Y858"/>
      <c r="Z858" t="inlineStr">
        <is>
          <t>Active ingredient</t>
        </is>
      </c>
      <c r="AA858"/>
      <c r="AB858" t="n">
        <v>86.7</v>
      </c>
      <c r="AC858"/>
      <c r="AD858" t="n">
        <v>20.8</v>
      </c>
      <c r="AE858"/>
      <c r="AF858" t="n">
        <v>116.0</v>
      </c>
      <c r="AG858" t="inlineStr">
        <is>
          <t>AI mg/L</t>
        </is>
      </c>
      <c r="AH858"/>
      <c r="AI858"/>
      <c r="AJ858"/>
      <c r="AK858"/>
      <c r="AL858"/>
      <c r="AM858"/>
      <c r="AN858"/>
      <c r="AO858"/>
      <c r="AP858"/>
      <c r="AQ858"/>
      <c r="AR858"/>
      <c r="AS858"/>
      <c r="AT858"/>
      <c r="AU858"/>
      <c r="AV858"/>
      <c r="AW858"/>
      <c r="AX858" t="inlineStr">
        <is>
          <t>Mortality</t>
        </is>
      </c>
      <c r="AY858" t="inlineStr">
        <is>
          <t>Mortality</t>
        </is>
      </c>
      <c r="AZ858" t="inlineStr">
        <is>
          <t>LC50</t>
        </is>
      </c>
      <c r="BA858"/>
      <c r="BB858" t="n">
        <v>4.0</v>
      </c>
      <c r="BC858"/>
      <c r="BD858"/>
      <c r="BE858"/>
      <c r="BF858"/>
      <c r="BG858" t="inlineStr">
        <is>
          <t>Day(s)</t>
        </is>
      </c>
      <c r="BH858" t="inlineStr">
        <is>
          <t>Pure</t>
        </is>
      </c>
      <c r="BI858" t="inlineStr">
        <is>
          <t>DTXSID3025629</t>
        </is>
      </c>
      <c r="BJ858"/>
      <c r="BK858"/>
      <c r="BL858"/>
      <c r="BM858"/>
      <c r="BN858"/>
      <c r="BO858"/>
      <c r="BP858"/>
      <c r="BQ858"/>
      <c r="BR858"/>
      <c r="BS858"/>
      <c r="BT858" t="inlineStr">
        <is>
          <t>--</t>
        </is>
      </c>
      <c r="BU858"/>
      <c r="BV858"/>
      <c r="BW858"/>
      <c r="BX858"/>
      <c r="BY858"/>
      <c r="BZ858"/>
      <c r="CA858"/>
      <c r="CB858"/>
      <c r="CC858"/>
      <c r="CD858"/>
      <c r="CE858"/>
      <c r="CF858"/>
      <c r="CG858"/>
      <c r="CH858"/>
      <c r="CI858" t="inlineStr">
        <is>
          <t xml:space="preserve"> UNFED// </t>
        </is>
      </c>
      <c r="CJ858" t="inlineStr">
        <is>
          <t xml:space="preserve">   UNFED// </t>
        </is>
      </c>
      <c r="CK858" t="inlineStr">
        <is>
          <t>Bailey,H.C., and R.J. Spanggord</t>
        </is>
      </c>
      <c r="CL858" t="n">
        <v>10141.0</v>
      </c>
      <c r="CM858" t="inlineStr">
        <is>
          <t>The Relationship Between the Toxicity and Structure of Nitroaromatic Chemicals</t>
        </is>
      </c>
      <c r="CN858" t="inlineStr">
        <is>
          <t>ASTM Spec. Tech. Publ.:98-107</t>
        </is>
      </c>
      <c r="CO858" t="n">
        <v>1983.0</v>
      </c>
      <c r="CP858" t="inlineStr">
        <is>
          <t>Bailey,H.C., and R.J. Spanggord (1983). The Relationship Between the Toxicity and Structure of Nitroaromatic Chemicals. ASTM Spec. Tech. Publ., 98-107. ECOREF#:10141</t>
        </is>
      </c>
    </row>
    <row r="859">
      <c r="A859" t="n">
        <v>99558.0</v>
      </c>
      <c r="B859" t="inlineStr">
        <is>
          <t>2-Methyl-5-nitrobenzenamine</t>
        </is>
      </c>
      <c r="C859"/>
      <c r="D859" t="inlineStr">
        <is>
          <t>Unmeasured</t>
        </is>
      </c>
      <c r="E859" t="inlineStr">
        <is>
          <t>Not coded</t>
        </is>
      </c>
      <c r="F859"/>
      <c r="G859"/>
      <c r="H859"/>
      <c r="I859"/>
      <c r="J859"/>
      <c r="K859"/>
      <c r="L859" t="inlineStr">
        <is>
          <t>Pimephales promelas</t>
        </is>
      </c>
      <c r="M859" t="inlineStr">
        <is>
          <t>Fathead Minnow</t>
        </is>
      </c>
      <c r="N859" t="inlineStr">
        <is>
          <t>Juvenile</t>
        </is>
      </c>
      <c r="O859"/>
      <c r="P859"/>
      <c r="Q859"/>
      <c r="R859"/>
      <c r="S859"/>
      <c r="T859"/>
      <c r="U859"/>
      <c r="V859" t="inlineStr">
        <is>
          <t>Static</t>
        </is>
      </c>
      <c r="W859" t="inlineStr">
        <is>
          <t>Fresh water</t>
        </is>
      </c>
      <c r="X859" t="inlineStr">
        <is>
          <t>Lab</t>
        </is>
      </c>
      <c r="Y859"/>
      <c r="Z859" t="inlineStr">
        <is>
          <t>Formulation</t>
        </is>
      </c>
      <c r="AA859"/>
      <c r="AB859" t="n">
        <v>71.3</v>
      </c>
      <c r="AC859"/>
      <c r="AD859"/>
      <c r="AE859"/>
      <c r="AF859"/>
      <c r="AG859" t="inlineStr">
        <is>
          <t>AI mg/L</t>
        </is>
      </c>
      <c r="AH859"/>
      <c r="AI859"/>
      <c r="AJ859"/>
      <c r="AK859"/>
      <c r="AL859"/>
      <c r="AM859"/>
      <c r="AN859"/>
      <c r="AO859"/>
      <c r="AP859"/>
      <c r="AQ859"/>
      <c r="AR859"/>
      <c r="AS859"/>
      <c r="AT859"/>
      <c r="AU859"/>
      <c r="AV859"/>
      <c r="AW859"/>
      <c r="AX859" t="inlineStr">
        <is>
          <t>Mortality</t>
        </is>
      </c>
      <c r="AY859" t="inlineStr">
        <is>
          <t>Mortality</t>
        </is>
      </c>
      <c r="AZ859" t="inlineStr">
        <is>
          <t>LC50</t>
        </is>
      </c>
      <c r="BA859"/>
      <c r="BB859" t="n">
        <v>4.0</v>
      </c>
      <c r="BC859"/>
      <c r="BD859"/>
      <c r="BE859"/>
      <c r="BF859"/>
      <c r="BG859" t="inlineStr">
        <is>
          <t>Day(s)</t>
        </is>
      </c>
      <c r="BH859"/>
      <c r="BI859" t="inlineStr">
        <is>
          <t>DTXSID4020959</t>
        </is>
      </c>
      <c r="BJ859"/>
      <c r="BK859"/>
      <c r="BL859"/>
      <c r="BM859"/>
      <c r="BN859"/>
      <c r="BO859"/>
      <c r="BP859"/>
      <c r="BQ859"/>
      <c r="BR859"/>
      <c r="BS859"/>
      <c r="BT859" t="inlineStr">
        <is>
          <t>--</t>
        </is>
      </c>
      <c r="BU859"/>
      <c r="BV859"/>
      <c r="BW859"/>
      <c r="BX859"/>
      <c r="BY859"/>
      <c r="BZ859"/>
      <c r="CA859"/>
      <c r="CB859"/>
      <c r="CC859"/>
      <c r="CD859"/>
      <c r="CE859"/>
      <c r="CF859"/>
      <c r="CG859"/>
      <c r="CH859"/>
      <c r="CI859" t="inlineStr">
        <is>
          <t xml:space="preserve"> EPA METHODS// </t>
        </is>
      </c>
      <c r="CJ859" t="inlineStr">
        <is>
          <t xml:space="preserve">   EPA METHODS// </t>
        </is>
      </c>
      <c r="CK859" t="inlineStr">
        <is>
          <t>Pearson,J.G., J.P. Glennon, J.J. Barkley, and J.W. Highfill</t>
        </is>
      </c>
      <c r="CL859" t="n">
        <v>5087.0</v>
      </c>
      <c r="CM859" t="inlineStr">
        <is>
          <t>An Approach to the Toxicological Evaluation of a Complex Industrial Wastewater</t>
        </is>
      </c>
      <c r="CN859" t="inlineStr">
        <is>
          <t>ASTM Spec. Tech. Publ.:284-301</t>
        </is>
      </c>
      <c r="CO859" t="n">
        <v>1979.0</v>
      </c>
      <c r="CP859" t="inlineStr">
        <is>
          <t>Pearson,J.G., J.P. Glennon, J.J. Barkley, and J.W. Highfill (1979). An Approach to the Toxicological Evaluation of a Complex Industrial Wastewater. ASTM Spec. Tech. Publ., 284-301. ECOREF#:5087</t>
        </is>
      </c>
    </row>
    <row r="860">
      <c r="A860" t="n">
        <v>99558.0</v>
      </c>
      <c r="B860" t="inlineStr">
        <is>
          <t>2-Methyl-5-nitrobenzenamine</t>
        </is>
      </c>
      <c r="C860"/>
      <c r="D860" t="inlineStr">
        <is>
          <t>Unmeasured</t>
        </is>
      </c>
      <c r="E860" t="inlineStr">
        <is>
          <t>Not coded</t>
        </is>
      </c>
      <c r="F860"/>
      <c r="G860"/>
      <c r="H860"/>
      <c r="I860"/>
      <c r="J860"/>
      <c r="K860"/>
      <c r="L860" t="inlineStr">
        <is>
          <t>Pimephales promelas</t>
        </is>
      </c>
      <c r="M860" t="inlineStr">
        <is>
          <t>Fathead Minnow</t>
        </is>
      </c>
      <c r="N860"/>
      <c r="O860"/>
      <c r="P860"/>
      <c r="Q860"/>
      <c r="R860"/>
      <c r="S860"/>
      <c r="T860"/>
      <c r="U860"/>
      <c r="V860" t="inlineStr">
        <is>
          <t>Static</t>
        </is>
      </c>
      <c r="W860" t="inlineStr">
        <is>
          <t>Fresh water</t>
        </is>
      </c>
      <c r="X860" t="inlineStr">
        <is>
          <t>Lab</t>
        </is>
      </c>
      <c r="Y860"/>
      <c r="Z860" t="inlineStr">
        <is>
          <t>Formulation</t>
        </is>
      </c>
      <c r="AA860"/>
      <c r="AB860"/>
      <c r="AC860"/>
      <c r="AD860" t="n">
        <v>19.0</v>
      </c>
      <c r="AE860"/>
      <c r="AF860" t="n">
        <v>50.0</v>
      </c>
      <c r="AG860" t="inlineStr">
        <is>
          <t>AI mg/L</t>
        </is>
      </c>
      <c r="AH860"/>
      <c r="AI860"/>
      <c r="AJ860"/>
      <c r="AK860"/>
      <c r="AL860"/>
      <c r="AM860"/>
      <c r="AN860"/>
      <c r="AO860"/>
      <c r="AP860"/>
      <c r="AQ860"/>
      <c r="AR860"/>
      <c r="AS860"/>
      <c r="AT860"/>
      <c r="AU860"/>
      <c r="AV860"/>
      <c r="AW860"/>
      <c r="AX860" t="inlineStr">
        <is>
          <t>Mortality</t>
        </is>
      </c>
      <c r="AY860" t="inlineStr">
        <is>
          <t>Mortality</t>
        </is>
      </c>
      <c r="AZ860" t="inlineStr">
        <is>
          <t>LC50</t>
        </is>
      </c>
      <c r="BA860"/>
      <c r="BB860" t="n">
        <v>4.0</v>
      </c>
      <c r="BC860"/>
      <c r="BD860"/>
      <c r="BE860"/>
      <c r="BF860"/>
      <c r="BG860" t="inlineStr">
        <is>
          <t>Day(s)</t>
        </is>
      </c>
      <c r="BH860"/>
      <c r="BI860" t="inlineStr">
        <is>
          <t>DTXSID4020959</t>
        </is>
      </c>
      <c r="BJ860"/>
      <c r="BK860"/>
      <c r="BL860"/>
      <c r="BM860"/>
      <c r="BN860"/>
      <c r="BO860"/>
      <c r="BP860"/>
      <c r="BQ860"/>
      <c r="BR860"/>
      <c r="BS860"/>
      <c r="BT860" t="inlineStr">
        <is>
          <t>--</t>
        </is>
      </c>
      <c r="BU860"/>
      <c r="BV860"/>
      <c r="BW860"/>
      <c r="BX860"/>
      <c r="BY860"/>
      <c r="BZ860"/>
      <c r="CA860"/>
      <c r="CB860"/>
      <c r="CC860"/>
      <c r="CD860"/>
      <c r="CE860"/>
      <c r="CF860"/>
      <c r="CG860"/>
      <c r="CH860"/>
      <c r="CI860"/>
      <c r="CJ860"/>
      <c r="CK860" t="inlineStr">
        <is>
          <t>Liu,D.H.W., R.J. Spanggord, H.C. Bailey, G.W.,Jr. Newell, G. Pearson, and M.C. Warner</t>
        </is>
      </c>
      <c r="CL860" t="n">
        <v>5671.0</v>
      </c>
      <c r="CM860" t="inlineStr">
        <is>
          <t>Acute Toxicity of TNT Wastewater Components to the Fathead Minnow (Pimephales promelas)</t>
        </is>
      </c>
      <c r="CN860" t="inlineStr">
        <is>
          <t>In: R.G.Burford (Ed.), Symposium: Int.Congress on Toxicology, Toronto, Ontario, Canada:527 p.</t>
        </is>
      </c>
      <c r="CO860" t="n">
        <v>1977.0</v>
      </c>
      <c r="CP860" t="inlineStr">
        <is>
          <t>Liu,D.H.W., R.J. Spanggord, H.C. Bailey, G.W.,Jr. Newell, G. Pearson, and M.C. Warner (1977). Acute Toxicity of TNT Wastewater Components to the Fathead Minnow (Pimephales promelas). In: R.G.Burford (Ed.), Symposium: Int.Congress on Toxicology, Toronto, Ontario, Canada, 527 p. ECOREF#:5671</t>
        </is>
      </c>
    </row>
    <row r="861">
      <c r="A861" t="n">
        <v>99558.0</v>
      </c>
      <c r="B861" t="inlineStr">
        <is>
          <t>2-Methyl-5-nitrobenzenamine</t>
        </is>
      </c>
      <c r="C861"/>
      <c r="D861" t="inlineStr">
        <is>
          <t>Unmeasured</t>
        </is>
      </c>
      <c r="E861" t="inlineStr">
        <is>
          <t>Not coded</t>
        </is>
      </c>
      <c r="F861"/>
      <c r="G861"/>
      <c r="H861"/>
      <c r="I861" t="n">
        <v>95.0</v>
      </c>
      <c r="J861"/>
      <c r="K861" t="n">
        <v>99.0</v>
      </c>
      <c r="L861" t="inlineStr">
        <is>
          <t>Pimephales promelas</t>
        </is>
      </c>
      <c r="M861" t="inlineStr">
        <is>
          <t>Fathead Minnow</t>
        </is>
      </c>
      <c r="N861" t="inlineStr">
        <is>
          <t>Juvenile</t>
        </is>
      </c>
      <c r="O861"/>
      <c r="P861"/>
      <c r="Q861"/>
      <c r="R861"/>
      <c r="S861"/>
      <c r="T861"/>
      <c r="U861"/>
      <c r="V861" t="inlineStr">
        <is>
          <t>Static</t>
        </is>
      </c>
      <c r="W861" t="inlineStr">
        <is>
          <t>Fresh water</t>
        </is>
      </c>
      <c r="X861" t="inlineStr">
        <is>
          <t>Lab</t>
        </is>
      </c>
      <c r="Y861"/>
      <c r="Z861" t="inlineStr">
        <is>
          <t>Active ingredient</t>
        </is>
      </c>
      <c r="AA861"/>
      <c r="AB861" t="n">
        <v>68.8</v>
      </c>
      <c r="AC861"/>
      <c r="AD861" t="n">
        <v>64.2</v>
      </c>
      <c r="AE861"/>
      <c r="AF861" t="n">
        <v>74.2</v>
      </c>
      <c r="AG861" t="inlineStr">
        <is>
          <t>AI mg/L</t>
        </is>
      </c>
      <c r="AH861"/>
      <c r="AI861"/>
      <c r="AJ861"/>
      <c r="AK861"/>
      <c r="AL861"/>
      <c r="AM861"/>
      <c r="AN861"/>
      <c r="AO861"/>
      <c r="AP861"/>
      <c r="AQ861"/>
      <c r="AR861"/>
      <c r="AS861"/>
      <c r="AT861"/>
      <c r="AU861"/>
      <c r="AV861"/>
      <c r="AW861"/>
      <c r="AX861" t="inlineStr">
        <is>
          <t>Mortality</t>
        </is>
      </c>
      <c r="AY861" t="inlineStr">
        <is>
          <t>Mortality</t>
        </is>
      </c>
      <c r="AZ861" t="inlineStr">
        <is>
          <t>LC50</t>
        </is>
      </c>
      <c r="BA861"/>
      <c r="BB861" t="n">
        <v>4.0</v>
      </c>
      <c r="BC861"/>
      <c r="BD861"/>
      <c r="BE861"/>
      <c r="BF861"/>
      <c r="BG861" t="inlineStr">
        <is>
          <t>Day(s)</t>
        </is>
      </c>
      <c r="BH861" t="inlineStr">
        <is>
          <t>Pure</t>
        </is>
      </c>
      <c r="BI861" t="inlineStr">
        <is>
          <t>DTXSID4020959</t>
        </is>
      </c>
      <c r="BJ861"/>
      <c r="BK861"/>
      <c r="BL861"/>
      <c r="BM861"/>
      <c r="BN861"/>
      <c r="BO861"/>
      <c r="BP861"/>
      <c r="BQ861"/>
      <c r="BR861"/>
      <c r="BS861"/>
      <c r="BT861" t="inlineStr">
        <is>
          <t>--</t>
        </is>
      </c>
      <c r="BU861"/>
      <c r="BV861"/>
      <c r="BW861"/>
      <c r="BX861"/>
      <c r="BY861"/>
      <c r="BZ861"/>
      <c r="CA861"/>
      <c r="CB861"/>
      <c r="CC861"/>
      <c r="CD861"/>
      <c r="CE861"/>
      <c r="CF861"/>
      <c r="CG861"/>
      <c r="CH861"/>
      <c r="CI861" t="inlineStr">
        <is>
          <t xml:space="preserve"> UNFED// </t>
        </is>
      </c>
      <c r="CJ861" t="inlineStr">
        <is>
          <t xml:space="preserve">   UNFED// </t>
        </is>
      </c>
      <c r="CK861" t="inlineStr">
        <is>
          <t>Bailey,H.C., and R.J. Spanggord</t>
        </is>
      </c>
      <c r="CL861" t="n">
        <v>10141.0</v>
      </c>
      <c r="CM861" t="inlineStr">
        <is>
          <t>The Relationship Between the Toxicity and Structure of Nitroaromatic Chemicals</t>
        </is>
      </c>
      <c r="CN861" t="inlineStr">
        <is>
          <t>ASTM Spec. Tech. Publ.:98-107</t>
        </is>
      </c>
      <c r="CO861" t="n">
        <v>1983.0</v>
      </c>
      <c r="CP861" t="inlineStr">
        <is>
          <t>Bailey,H.C., and R.J. Spanggord (1983). The Relationship Between the Toxicity and Structure of Nitroaromatic Chemicals. ASTM Spec. Tech. Publ., 98-107. ECOREF#:10141</t>
        </is>
      </c>
    </row>
    <row r="862">
      <c r="A862" t="n">
        <v>99616.0</v>
      </c>
      <c r="B862" t="inlineStr">
        <is>
          <t>m-Nitrobenzaldehyde</t>
        </is>
      </c>
      <c r="C862"/>
      <c r="D862" t="inlineStr">
        <is>
          <t>Measured</t>
        </is>
      </c>
      <c r="E862" t="inlineStr">
        <is>
          <t>Not coded</t>
        </is>
      </c>
      <c r="F862"/>
      <c r="G862"/>
      <c r="H862"/>
      <c r="I862"/>
      <c r="J862"/>
      <c r="K862"/>
      <c r="L862" t="inlineStr">
        <is>
          <t>Pimephales promelas</t>
        </is>
      </c>
      <c r="M862" t="inlineStr">
        <is>
          <t>Fathead Minnow</t>
        </is>
      </c>
      <c r="N862"/>
      <c r="O862"/>
      <c r="P862"/>
      <c r="Q862"/>
      <c r="R862"/>
      <c r="S862"/>
      <c r="T862"/>
      <c r="U862"/>
      <c r="V862" t="inlineStr">
        <is>
          <t>Static</t>
        </is>
      </c>
      <c r="W862" t="inlineStr">
        <is>
          <t>Fresh water</t>
        </is>
      </c>
      <c r="X862" t="inlineStr">
        <is>
          <t>Lab</t>
        </is>
      </c>
      <c r="Y862"/>
      <c r="Z862" t="inlineStr">
        <is>
          <t>Active ingredient</t>
        </is>
      </c>
      <c r="AA862"/>
      <c r="AB862" t="n">
        <v>5.8</v>
      </c>
      <c r="AC862"/>
      <c r="AD862" t="n">
        <v>4.7</v>
      </c>
      <c r="AE862"/>
      <c r="AF862" t="n">
        <v>7.0</v>
      </c>
      <c r="AG862" t="inlineStr">
        <is>
          <t>AI mg/L</t>
        </is>
      </c>
      <c r="AH862"/>
      <c r="AI862"/>
      <c r="AJ862"/>
      <c r="AK862"/>
      <c r="AL862"/>
      <c r="AM862"/>
      <c r="AN862"/>
      <c r="AO862"/>
      <c r="AP862"/>
      <c r="AQ862"/>
      <c r="AR862"/>
      <c r="AS862"/>
      <c r="AT862"/>
      <c r="AU862"/>
      <c r="AV862"/>
      <c r="AW862"/>
      <c r="AX862" t="inlineStr">
        <is>
          <t>Mortality</t>
        </is>
      </c>
      <c r="AY862" t="inlineStr">
        <is>
          <t>Mortality</t>
        </is>
      </c>
      <c r="AZ862" t="inlineStr">
        <is>
          <t>LC50</t>
        </is>
      </c>
      <c r="BA862"/>
      <c r="BB862" t="n">
        <v>4.0</v>
      </c>
      <c r="BC862"/>
      <c r="BD862"/>
      <c r="BE862"/>
      <c r="BF862"/>
      <c r="BG862" t="inlineStr">
        <is>
          <t>Day(s)</t>
        </is>
      </c>
      <c r="BH862"/>
      <c r="BI862" t="inlineStr">
        <is>
          <t>DTXSID8049383</t>
        </is>
      </c>
      <c r="BJ862"/>
      <c r="BK862"/>
      <c r="BL862"/>
      <c r="BM862"/>
      <c r="BN862"/>
      <c r="BO862"/>
      <c r="BP862"/>
      <c r="BQ862"/>
      <c r="BR862"/>
      <c r="BS862"/>
      <c r="BT862" t="inlineStr">
        <is>
          <t>--</t>
        </is>
      </c>
      <c r="BU862"/>
      <c r="BV862"/>
      <c r="BW862"/>
      <c r="BX862"/>
      <c r="BY862"/>
      <c r="BZ862"/>
      <c r="CA862"/>
      <c r="CB862"/>
      <c r="CC862"/>
      <c r="CD862"/>
      <c r="CE862"/>
      <c r="CF862"/>
      <c r="CG862"/>
      <c r="CH862"/>
      <c r="CI862" t="inlineStr">
        <is>
          <t xml:space="preserve"> CONTR/FOLLOWED EPA STANDARD METHODS// </t>
        </is>
      </c>
      <c r="CJ862" t="inlineStr">
        <is>
          <t xml:space="preserve">   CONTR/FOLLOWED EPA STANDARD METHODS// </t>
        </is>
      </c>
      <c r="CK862" t="inlineStr">
        <is>
          <t>Curtis,M.W., C.M. Curran, and C.H. Ward</t>
        </is>
      </c>
      <c r="CL862" t="n">
        <v>2966.0</v>
      </c>
      <c r="CM862" t="inlineStr">
        <is>
          <t>Aquatic Toxicity Testing As Fundament for a Spill Prevention Program</t>
        </is>
      </c>
      <c r="CN862" t="inlineStr">
        <is>
          <t>In: Proc.1980 Nat.Conf.Control of Hazardous Material Spills, Louisville, KY:284-287</t>
        </is>
      </c>
      <c r="CO862" t="n">
        <v>1981.0</v>
      </c>
      <c r="CP862" t="inlineStr">
        <is>
          <t>Curtis,M.W., C.M. Curran, and C.H. Ward (1981). Aquatic Toxicity Testing As Fundament for a Spill Prevention Program. In: Proc.1980 Nat.Conf.Control of Hazardous Material Spills, Louisville, KY, 284-287. ECOREF#:2966</t>
        </is>
      </c>
    </row>
    <row r="863">
      <c r="A863" t="n">
        <v>99650.0</v>
      </c>
      <c r="B863" t="inlineStr">
        <is>
          <t>1,3-Dinitrobenzene</t>
        </is>
      </c>
      <c r="C863"/>
      <c r="D863" t="inlineStr">
        <is>
          <t>Unmeasured</t>
        </is>
      </c>
      <c r="E863" t="inlineStr">
        <is>
          <t>Not coded</t>
        </is>
      </c>
      <c r="F863"/>
      <c r="G863"/>
      <c r="H863"/>
      <c r="I863" t="n">
        <v>95.0</v>
      </c>
      <c r="J863"/>
      <c r="K863" t="n">
        <v>99.0</v>
      </c>
      <c r="L863" t="inlineStr">
        <is>
          <t>Pimephales promelas</t>
        </is>
      </c>
      <c r="M863" t="inlineStr">
        <is>
          <t>Fathead Minnow</t>
        </is>
      </c>
      <c r="N863" t="inlineStr">
        <is>
          <t>Juvenile</t>
        </is>
      </c>
      <c r="O863"/>
      <c r="P863"/>
      <c r="Q863"/>
      <c r="R863"/>
      <c r="S863"/>
      <c r="T863"/>
      <c r="U863"/>
      <c r="V863" t="inlineStr">
        <is>
          <t>Static</t>
        </is>
      </c>
      <c r="W863" t="inlineStr">
        <is>
          <t>Fresh water</t>
        </is>
      </c>
      <c r="X863" t="inlineStr">
        <is>
          <t>Lab</t>
        </is>
      </c>
      <c r="Y863"/>
      <c r="Z863" t="inlineStr">
        <is>
          <t>Active ingredient</t>
        </is>
      </c>
      <c r="AA863"/>
      <c r="AB863" t="n">
        <v>7.0</v>
      </c>
      <c r="AC863"/>
      <c r="AD863" t="n">
        <v>5.8</v>
      </c>
      <c r="AE863"/>
      <c r="AF863" t="n">
        <v>8.1</v>
      </c>
      <c r="AG863" t="inlineStr">
        <is>
          <t>AI mg/L</t>
        </is>
      </c>
      <c r="AH863"/>
      <c r="AI863"/>
      <c r="AJ863"/>
      <c r="AK863"/>
      <c r="AL863"/>
      <c r="AM863"/>
      <c r="AN863"/>
      <c r="AO863"/>
      <c r="AP863"/>
      <c r="AQ863"/>
      <c r="AR863"/>
      <c r="AS863"/>
      <c r="AT863"/>
      <c r="AU863"/>
      <c r="AV863"/>
      <c r="AW863"/>
      <c r="AX863" t="inlineStr">
        <is>
          <t>Mortality</t>
        </is>
      </c>
      <c r="AY863" t="inlineStr">
        <is>
          <t>Mortality</t>
        </is>
      </c>
      <c r="AZ863" t="inlineStr">
        <is>
          <t>LC50</t>
        </is>
      </c>
      <c r="BA863"/>
      <c r="BB863" t="n">
        <v>4.0</v>
      </c>
      <c r="BC863"/>
      <c r="BD863"/>
      <c r="BE863"/>
      <c r="BF863"/>
      <c r="BG863" t="inlineStr">
        <is>
          <t>Day(s)</t>
        </is>
      </c>
      <c r="BH863" t="inlineStr">
        <is>
          <t>Pure</t>
        </is>
      </c>
      <c r="BI863" t="inlineStr">
        <is>
          <t>DTXSID9024065</t>
        </is>
      </c>
      <c r="BJ863"/>
      <c r="BK863"/>
      <c r="BL863"/>
      <c r="BM863"/>
      <c r="BN863"/>
      <c r="BO863"/>
      <c r="BP863"/>
      <c r="BQ863"/>
      <c r="BR863"/>
      <c r="BS863"/>
      <c r="BT863" t="inlineStr">
        <is>
          <t>--</t>
        </is>
      </c>
      <c r="BU863"/>
      <c r="BV863"/>
      <c r="BW863"/>
      <c r="BX863"/>
      <c r="BY863"/>
      <c r="BZ863"/>
      <c r="CA863"/>
      <c r="CB863"/>
      <c r="CC863"/>
      <c r="CD863"/>
      <c r="CE863"/>
      <c r="CF863"/>
      <c r="CG863"/>
      <c r="CH863"/>
      <c r="CI863" t="inlineStr">
        <is>
          <t xml:space="preserve"> UNFED// </t>
        </is>
      </c>
      <c r="CJ863" t="inlineStr">
        <is>
          <t xml:space="preserve">   UNFED// </t>
        </is>
      </c>
      <c r="CK863" t="inlineStr">
        <is>
          <t>Bailey,H.C., and R.J. Spanggord</t>
        </is>
      </c>
      <c r="CL863" t="n">
        <v>10141.0</v>
      </c>
      <c r="CM863" t="inlineStr">
        <is>
          <t>The Relationship Between the Toxicity and Structure of Nitroaromatic Chemicals</t>
        </is>
      </c>
      <c r="CN863" t="inlineStr">
        <is>
          <t>ASTM Spec. Tech. Publ.:98-107</t>
        </is>
      </c>
      <c r="CO863" t="n">
        <v>1983.0</v>
      </c>
      <c r="CP863" t="inlineStr">
        <is>
          <t>Bailey,H.C., and R.J. Spanggord (1983). The Relationship Between the Toxicity and Structure of Nitroaromatic Chemicals. ASTM Spec. Tech. Publ., 98-107. ECOREF#:10141</t>
        </is>
      </c>
    </row>
    <row r="864">
      <c r="A864" t="n">
        <v>99650.0</v>
      </c>
      <c r="B864" t="inlineStr">
        <is>
          <t>1,3-Dinitrobenzene</t>
        </is>
      </c>
      <c r="C864"/>
      <c r="D864" t="inlineStr">
        <is>
          <t>Measured</t>
        </is>
      </c>
      <c r="E864" t="inlineStr">
        <is>
          <t>Not coded</t>
        </is>
      </c>
      <c r="F864"/>
      <c r="G864"/>
      <c r="H864"/>
      <c r="I864"/>
      <c r="J864"/>
      <c r="K864"/>
      <c r="L864" t="inlineStr">
        <is>
          <t>Pimephales promelas</t>
        </is>
      </c>
      <c r="M864" t="inlineStr">
        <is>
          <t>Fathead Minnow</t>
        </is>
      </c>
      <c r="N864"/>
      <c r="O864"/>
      <c r="P864"/>
      <c r="Q864"/>
      <c r="R864"/>
      <c r="S864"/>
      <c r="T864"/>
      <c r="U864"/>
      <c r="V864" t="inlineStr">
        <is>
          <t>Static</t>
        </is>
      </c>
      <c r="W864" t="inlineStr">
        <is>
          <t>Fresh water</t>
        </is>
      </c>
      <c r="X864" t="inlineStr">
        <is>
          <t>Lab</t>
        </is>
      </c>
      <c r="Y864"/>
      <c r="Z864" t="inlineStr">
        <is>
          <t>Active ingredient</t>
        </is>
      </c>
      <c r="AA864"/>
      <c r="AB864" t="n">
        <v>15.9</v>
      </c>
      <c r="AC864"/>
      <c r="AD864" t="n">
        <v>11.9</v>
      </c>
      <c r="AE864"/>
      <c r="AF864" t="n">
        <v>19.9</v>
      </c>
      <c r="AG864" t="inlineStr">
        <is>
          <t>AI mg/L</t>
        </is>
      </c>
      <c r="AH864"/>
      <c r="AI864"/>
      <c r="AJ864"/>
      <c r="AK864"/>
      <c r="AL864"/>
      <c r="AM864"/>
      <c r="AN864"/>
      <c r="AO864"/>
      <c r="AP864"/>
      <c r="AQ864"/>
      <c r="AR864"/>
      <c r="AS864"/>
      <c r="AT864"/>
      <c r="AU864"/>
      <c r="AV864"/>
      <c r="AW864"/>
      <c r="AX864" t="inlineStr">
        <is>
          <t>Mortality</t>
        </is>
      </c>
      <c r="AY864" t="inlineStr">
        <is>
          <t>Mortality</t>
        </is>
      </c>
      <c r="AZ864" t="inlineStr">
        <is>
          <t>LC50</t>
        </is>
      </c>
      <c r="BA864"/>
      <c r="BB864" t="n">
        <v>4.0</v>
      </c>
      <c r="BC864"/>
      <c r="BD864"/>
      <c r="BE864"/>
      <c r="BF864"/>
      <c r="BG864" t="inlineStr">
        <is>
          <t>Day(s)</t>
        </is>
      </c>
      <c r="BH864"/>
      <c r="BI864" t="inlineStr">
        <is>
          <t>DTXSID9024065</t>
        </is>
      </c>
      <c r="BJ864"/>
      <c r="BK864"/>
      <c r="BL864"/>
      <c r="BM864"/>
      <c r="BN864"/>
      <c r="BO864"/>
      <c r="BP864"/>
      <c r="BQ864"/>
      <c r="BR864"/>
      <c r="BS864"/>
      <c r="BT864" t="inlineStr">
        <is>
          <t>--</t>
        </is>
      </c>
      <c r="BU864"/>
      <c r="BV864"/>
      <c r="BW864"/>
      <c r="BX864"/>
      <c r="BY864"/>
      <c r="BZ864"/>
      <c r="CA864"/>
      <c r="CB864"/>
      <c r="CC864"/>
      <c r="CD864"/>
      <c r="CE864"/>
      <c r="CF864"/>
      <c r="CG864"/>
      <c r="CH864"/>
      <c r="CI864" t="inlineStr">
        <is>
          <t xml:space="preserve"> CONTR/FOLLOWED EPA STANDARD METHODS// CONC/NOMINAL CONC 12700 PPB// </t>
        </is>
      </c>
      <c r="CJ864" t="inlineStr">
        <is>
          <t xml:space="preserve">   CONTR/FOLLOWED EPA STANDARD METHODS// CONC/NOMINAL CONC 12700 PPB// </t>
        </is>
      </c>
      <c r="CK864" t="inlineStr">
        <is>
          <t>Curtis,M.W., C.M. Curran, and C.H. Ward</t>
        </is>
      </c>
      <c r="CL864" t="n">
        <v>2966.0</v>
      </c>
      <c r="CM864" t="inlineStr">
        <is>
          <t>Aquatic Toxicity Testing As Fundament for a Spill Prevention Program</t>
        </is>
      </c>
      <c r="CN864" t="inlineStr">
        <is>
          <t>In: Proc.1980 Nat.Conf.Control of Hazardous Material Spills, Louisville, KY:284-287</t>
        </is>
      </c>
      <c r="CO864" t="n">
        <v>1981.0</v>
      </c>
      <c r="CP864" t="inlineStr">
        <is>
          <t>Curtis,M.W., C.M. Curran, and C.H. Ward (1981). Aquatic Toxicity Testing As Fundament for a Spill Prevention Program. In: Proc.1980 Nat.Conf.Control of Hazardous Material Spills, Louisville, KY, 284-287. ECOREF#:2966</t>
        </is>
      </c>
    </row>
    <row r="865">
      <c r="A865" t="n">
        <v>99650.0</v>
      </c>
      <c r="B865" t="inlineStr">
        <is>
          <t>1,3-Dinitrobenzene</t>
        </is>
      </c>
      <c r="C865"/>
      <c r="D865" t="inlineStr">
        <is>
          <t>Unmeasured</t>
        </is>
      </c>
      <c r="E865" t="inlineStr">
        <is>
          <t>Not coded</t>
        </is>
      </c>
      <c r="F865"/>
      <c r="G865"/>
      <c r="H865"/>
      <c r="I865"/>
      <c r="J865"/>
      <c r="K865"/>
      <c r="L865" t="inlineStr">
        <is>
          <t>Pimephales promelas</t>
        </is>
      </c>
      <c r="M865" t="inlineStr">
        <is>
          <t>Fathead Minnow</t>
        </is>
      </c>
      <c r="N865" t="inlineStr">
        <is>
          <t>Juvenile</t>
        </is>
      </c>
      <c r="O865"/>
      <c r="P865"/>
      <c r="Q865"/>
      <c r="R865"/>
      <c r="S865"/>
      <c r="T865"/>
      <c r="U865"/>
      <c r="V865" t="inlineStr">
        <is>
          <t>Static</t>
        </is>
      </c>
      <c r="W865" t="inlineStr">
        <is>
          <t>Fresh water</t>
        </is>
      </c>
      <c r="X865" t="inlineStr">
        <is>
          <t>Lab</t>
        </is>
      </c>
      <c r="Y865"/>
      <c r="Z865" t="inlineStr">
        <is>
          <t>Formulation</t>
        </is>
      </c>
      <c r="AA865"/>
      <c r="AB865" t="n">
        <v>7.4</v>
      </c>
      <c r="AC865"/>
      <c r="AD865"/>
      <c r="AE865"/>
      <c r="AF865"/>
      <c r="AG865" t="inlineStr">
        <is>
          <t>AI mg/L</t>
        </is>
      </c>
      <c r="AH865"/>
      <c r="AI865"/>
      <c r="AJ865"/>
      <c r="AK865"/>
      <c r="AL865"/>
      <c r="AM865"/>
      <c r="AN865"/>
      <c r="AO865"/>
      <c r="AP865"/>
      <c r="AQ865"/>
      <c r="AR865"/>
      <c r="AS865"/>
      <c r="AT865"/>
      <c r="AU865"/>
      <c r="AV865"/>
      <c r="AW865"/>
      <c r="AX865" t="inlineStr">
        <is>
          <t>Mortality</t>
        </is>
      </c>
      <c r="AY865" t="inlineStr">
        <is>
          <t>Mortality</t>
        </is>
      </c>
      <c r="AZ865" t="inlineStr">
        <is>
          <t>LC50</t>
        </is>
      </c>
      <c r="BA865"/>
      <c r="BB865" t="n">
        <v>4.0</v>
      </c>
      <c r="BC865"/>
      <c r="BD865"/>
      <c r="BE865"/>
      <c r="BF865"/>
      <c r="BG865" t="inlineStr">
        <is>
          <t>Day(s)</t>
        </is>
      </c>
      <c r="BH865"/>
      <c r="BI865" t="inlineStr">
        <is>
          <t>DTXSID9024065</t>
        </is>
      </c>
      <c r="BJ865"/>
      <c r="BK865"/>
      <c r="BL865"/>
      <c r="BM865"/>
      <c r="BN865"/>
      <c r="BO865"/>
      <c r="BP865"/>
      <c r="BQ865"/>
      <c r="BR865"/>
      <c r="BS865"/>
      <c r="BT865" t="inlineStr">
        <is>
          <t>--</t>
        </is>
      </c>
      <c r="BU865"/>
      <c r="BV865"/>
      <c r="BW865"/>
      <c r="BX865"/>
      <c r="BY865"/>
      <c r="BZ865"/>
      <c r="CA865"/>
      <c r="CB865"/>
      <c r="CC865"/>
      <c r="CD865"/>
      <c r="CE865"/>
      <c r="CF865"/>
      <c r="CG865"/>
      <c r="CH865"/>
      <c r="CI865" t="inlineStr">
        <is>
          <t xml:space="preserve"> EPA METHODS// </t>
        </is>
      </c>
      <c r="CJ865" t="inlineStr">
        <is>
          <t xml:space="preserve">   EPA METHODS// </t>
        </is>
      </c>
      <c r="CK865" t="inlineStr">
        <is>
          <t>Pearson,J.G., J.P. Glennon, J.J. Barkley, and J.W. Highfill</t>
        </is>
      </c>
      <c r="CL865" t="n">
        <v>5087.0</v>
      </c>
      <c r="CM865" t="inlineStr">
        <is>
          <t>An Approach to the Toxicological Evaluation of a Complex Industrial Wastewater</t>
        </is>
      </c>
      <c r="CN865" t="inlineStr">
        <is>
          <t>ASTM Spec. Tech. Publ.:284-301</t>
        </is>
      </c>
      <c r="CO865" t="n">
        <v>1979.0</v>
      </c>
      <c r="CP865" t="inlineStr">
        <is>
          <t>Pearson,J.G., J.P. Glennon, J.J. Barkley, and J.W. Highfill (1979). An Approach to the Toxicological Evaluation of a Complex Industrial Wastewater. ASTM Spec. Tech. Publ., 284-301. ECOREF#:5087</t>
        </is>
      </c>
    </row>
    <row r="866">
      <c r="A866" t="n">
        <v>99650.0</v>
      </c>
      <c r="B866" t="inlineStr">
        <is>
          <t>1,3-Dinitrobenzene</t>
        </is>
      </c>
      <c r="C866"/>
      <c r="D866" t="inlineStr">
        <is>
          <t>Unmeasured</t>
        </is>
      </c>
      <c r="E866" t="inlineStr">
        <is>
          <t>Not coded</t>
        </is>
      </c>
      <c r="F866"/>
      <c r="G866"/>
      <c r="H866"/>
      <c r="I866"/>
      <c r="J866"/>
      <c r="K866"/>
      <c r="L866" t="inlineStr">
        <is>
          <t>Pimephales promelas</t>
        </is>
      </c>
      <c r="M866" t="inlineStr">
        <is>
          <t>Fathead Minnow</t>
        </is>
      </c>
      <c r="N866"/>
      <c r="O866"/>
      <c r="P866"/>
      <c r="Q866"/>
      <c r="R866"/>
      <c r="S866"/>
      <c r="T866"/>
      <c r="U866"/>
      <c r="V866" t="inlineStr">
        <is>
          <t>Static</t>
        </is>
      </c>
      <c r="W866" t="inlineStr">
        <is>
          <t>Fresh water</t>
        </is>
      </c>
      <c r="X866" t="inlineStr">
        <is>
          <t>Lab</t>
        </is>
      </c>
      <c r="Y866"/>
      <c r="Z866" t="inlineStr">
        <is>
          <t>Formulation</t>
        </is>
      </c>
      <c r="AA866"/>
      <c r="AB866"/>
      <c r="AC866"/>
      <c r="AD866" t="n">
        <v>5.0</v>
      </c>
      <c r="AE866"/>
      <c r="AF866" t="n">
        <v>15.0</v>
      </c>
      <c r="AG866" t="inlineStr">
        <is>
          <t>AI mg/L</t>
        </is>
      </c>
      <c r="AH866"/>
      <c r="AI866"/>
      <c r="AJ866"/>
      <c r="AK866"/>
      <c r="AL866"/>
      <c r="AM866"/>
      <c r="AN866"/>
      <c r="AO866"/>
      <c r="AP866"/>
      <c r="AQ866"/>
      <c r="AR866"/>
      <c r="AS866"/>
      <c r="AT866"/>
      <c r="AU866"/>
      <c r="AV866"/>
      <c r="AW866"/>
      <c r="AX866" t="inlineStr">
        <is>
          <t>Mortality</t>
        </is>
      </c>
      <c r="AY866" t="inlineStr">
        <is>
          <t>Mortality</t>
        </is>
      </c>
      <c r="AZ866" t="inlineStr">
        <is>
          <t>LC50</t>
        </is>
      </c>
      <c r="BA866"/>
      <c r="BB866" t="n">
        <v>4.0</v>
      </c>
      <c r="BC866"/>
      <c r="BD866"/>
      <c r="BE866"/>
      <c r="BF866"/>
      <c r="BG866" t="inlineStr">
        <is>
          <t>Day(s)</t>
        </is>
      </c>
      <c r="BH866"/>
      <c r="BI866" t="inlineStr">
        <is>
          <t>DTXSID9024065</t>
        </is>
      </c>
      <c r="BJ866"/>
      <c r="BK866"/>
      <c r="BL866"/>
      <c r="BM866"/>
      <c r="BN866"/>
      <c r="BO866"/>
      <c r="BP866"/>
      <c r="BQ866"/>
      <c r="BR866"/>
      <c r="BS866"/>
      <c r="BT866" t="inlineStr">
        <is>
          <t>--</t>
        </is>
      </c>
      <c r="BU866"/>
      <c r="BV866"/>
      <c r="BW866"/>
      <c r="BX866"/>
      <c r="BY866"/>
      <c r="BZ866"/>
      <c r="CA866"/>
      <c r="CB866"/>
      <c r="CC866"/>
      <c r="CD866"/>
      <c r="CE866"/>
      <c r="CF866"/>
      <c r="CG866"/>
      <c r="CH866"/>
      <c r="CI866"/>
      <c r="CJ866"/>
      <c r="CK866" t="inlineStr">
        <is>
          <t>Liu,D.H.W., R.J. Spanggord, H.C. Bailey, G.W.,Jr. Newell, G. Pearson, and M.C. Warner</t>
        </is>
      </c>
      <c r="CL866" t="n">
        <v>5671.0</v>
      </c>
      <c r="CM866" t="inlineStr">
        <is>
          <t>Acute Toxicity of TNT Wastewater Components to the Fathead Minnow (Pimephales promelas)</t>
        </is>
      </c>
      <c r="CN866" t="inlineStr">
        <is>
          <t>In: R.G.Burford (Ed.), Symposium: Int.Congress on Toxicology, Toronto, Ontario, Canada:527 p.</t>
        </is>
      </c>
      <c r="CO866" t="n">
        <v>1977.0</v>
      </c>
      <c r="CP866" t="inlineStr">
        <is>
          <t>Liu,D.H.W., R.J. Spanggord, H.C. Bailey, G.W.,Jr. Newell, G. Pearson, and M.C. Warner (1977). Acute Toxicity of TNT Wastewater Components to the Fathead Minnow (Pimephales promelas). In: R.G.Burford (Ed.), Symposium: Int.Congress on Toxicology, Toronto, Ontario, Canada, 527 p. ECOREF#:5671</t>
        </is>
      </c>
    </row>
    <row r="867">
      <c r="A867" t="n">
        <v>99650.0</v>
      </c>
      <c r="B867" t="inlineStr">
        <is>
          <t>1,3-Dinitrobenzene</t>
        </is>
      </c>
      <c r="C867"/>
      <c r="D867" t="inlineStr">
        <is>
          <t>Measured</t>
        </is>
      </c>
      <c r="E867" t="inlineStr">
        <is>
          <t>Not coded</t>
        </is>
      </c>
      <c r="F867" t="inlineStr">
        <is>
          <t>&gt;</t>
        </is>
      </c>
      <c r="G867" t="n">
        <v>99.9</v>
      </c>
      <c r="H867"/>
      <c r="I867"/>
      <c r="J867"/>
      <c r="K867"/>
      <c r="L867" t="inlineStr">
        <is>
          <t>Pimephales promelas</t>
        </is>
      </c>
      <c r="M867" t="inlineStr">
        <is>
          <t>Fathead Minnow</t>
        </is>
      </c>
      <c r="N867"/>
      <c r="O867"/>
      <c r="P867"/>
      <c r="Q867"/>
      <c r="R867" t="n">
        <v>39.0</v>
      </c>
      <c r="S867"/>
      <c r="T867" t="n">
        <v>112.0</v>
      </c>
      <c r="U867" t="inlineStr">
        <is>
          <t>Week(s)</t>
        </is>
      </c>
      <c r="V867" t="inlineStr">
        <is>
          <t>Static</t>
        </is>
      </c>
      <c r="W867" t="inlineStr">
        <is>
          <t>Fresh water</t>
        </is>
      </c>
      <c r="X867" t="inlineStr">
        <is>
          <t>Lab</t>
        </is>
      </c>
      <c r="Y867"/>
      <c r="Z867" t="inlineStr">
        <is>
          <t>Active ingredient</t>
        </is>
      </c>
      <c r="AA867"/>
      <c r="AB867" t="n">
        <v>16.8</v>
      </c>
      <c r="AC867"/>
      <c r="AD867"/>
      <c r="AE867"/>
      <c r="AF867"/>
      <c r="AG867" t="inlineStr">
        <is>
          <t>AI mg/L</t>
        </is>
      </c>
      <c r="AH867"/>
      <c r="AI867"/>
      <c r="AJ867"/>
      <c r="AK867"/>
      <c r="AL867"/>
      <c r="AM867"/>
      <c r="AN867"/>
      <c r="AO867"/>
      <c r="AP867"/>
      <c r="AQ867"/>
      <c r="AR867"/>
      <c r="AS867"/>
      <c r="AT867"/>
      <c r="AU867"/>
      <c r="AV867"/>
      <c r="AW867"/>
      <c r="AX867" t="inlineStr">
        <is>
          <t>Mortality</t>
        </is>
      </c>
      <c r="AY867" t="inlineStr">
        <is>
          <t>Mortality</t>
        </is>
      </c>
      <c r="AZ867" t="inlineStr">
        <is>
          <t>LC50</t>
        </is>
      </c>
      <c r="BA867"/>
      <c r="BB867" t="n">
        <v>4.0</v>
      </c>
      <c r="BC867"/>
      <c r="BD867"/>
      <c r="BE867"/>
      <c r="BF867"/>
      <c r="BG867" t="inlineStr">
        <is>
          <t>Day(s)</t>
        </is>
      </c>
      <c r="BH867" t="inlineStr">
        <is>
          <t>Purified</t>
        </is>
      </c>
      <c r="BI867" t="inlineStr">
        <is>
          <t>DTXSID9024065</t>
        </is>
      </c>
      <c r="BJ867"/>
      <c r="BK867"/>
      <c r="BL867"/>
      <c r="BM867"/>
      <c r="BN867"/>
      <c r="BO867"/>
      <c r="BP867"/>
      <c r="BQ867"/>
      <c r="BR867"/>
      <c r="BS867"/>
      <c r="BT867" t="inlineStr">
        <is>
          <t>--</t>
        </is>
      </c>
      <c r="BU867"/>
      <c r="BV867"/>
      <c r="BW867"/>
      <c r="BX867"/>
      <c r="BY867"/>
      <c r="BZ867"/>
      <c r="CA867"/>
      <c r="CB867"/>
      <c r="CC867"/>
      <c r="CD867"/>
      <c r="CE867"/>
      <c r="CF867"/>
      <c r="CG867"/>
      <c r="CH867"/>
      <c r="CI867" t="inlineStr">
        <is>
          <t xml:space="preserve"> W CHEM CONT/MG/L C//UNIONIZED AMMONIA &lt;35* UG/L// </t>
        </is>
      </c>
      <c r="CJ867" t="inlineStr">
        <is>
          <t xml:space="preserve">   W CHEM CONT/MG/L C//UNIONIZED AMMONIA &lt;35* UG/L// </t>
        </is>
      </c>
      <c r="CK867" t="inlineStr">
        <is>
          <t>Van der Schalie,W.H.</t>
        </is>
      </c>
      <c r="CL867" t="n">
        <v>11830.0</v>
      </c>
      <c r="CM867" t="inlineStr">
        <is>
          <t>The Acute and Chronic Toxicity of 3,5-Dinitroaniline, 1,3-Dinitrobenzene, and 1,3,5-Trinitrobenzene to Freshwater Aquatic</t>
        </is>
      </c>
      <c r="CN867" t="inlineStr">
        <is>
          <t>Tech.Rep.8305, U.S.Army Med.Bioeng.Res.&amp; Dev.Lab., Frederick, MD:53 p.</t>
        </is>
      </c>
      <c r="CO867" t="n">
        <v>1983.0</v>
      </c>
      <c r="CP867" t="inlineStr">
        <is>
          <t>Van der Schalie,W.H. (1983). The Acute and Chronic Toxicity of 3,5-Dinitroaniline, 1,3-Dinitrobenzene, and 1,3,5-Trinitrobenzene to Freshwater Aquatic. Tech.Rep.8305, U.S.Army Med.Bioeng.Res.&amp; Dev.Lab., Frederick, MD, 53 p. ECOREF#:11830</t>
        </is>
      </c>
    </row>
    <row r="868">
      <c r="A868" t="n">
        <v>99865.0</v>
      </c>
      <c r="B868" t="inlineStr">
        <is>
          <t>1-Methyl-4-(1-methylethyl)-1,3-cyclohexadiene</t>
        </is>
      </c>
      <c r="C868"/>
      <c r="D868" t="inlineStr">
        <is>
          <t>Measured</t>
        </is>
      </c>
      <c r="E868" t="inlineStr">
        <is>
          <t>American Society for Testing and Materials</t>
        </is>
      </c>
      <c r="F868"/>
      <c r="G868" t="n">
        <v>92.3</v>
      </c>
      <c r="H868"/>
      <c r="I868"/>
      <c r="J868"/>
      <c r="K868"/>
      <c r="L868" t="inlineStr">
        <is>
          <t>Pimephales promelas</t>
        </is>
      </c>
      <c r="M868" t="inlineStr">
        <is>
          <t>Fathead Minnow</t>
        </is>
      </c>
      <c r="N868" t="inlineStr">
        <is>
          <t>Juvenile</t>
        </is>
      </c>
      <c r="O868"/>
      <c r="P868" t="n">
        <v>31.0</v>
      </c>
      <c r="Q868"/>
      <c r="R868"/>
      <c r="S868"/>
      <c r="T868"/>
      <c r="U868" t="inlineStr">
        <is>
          <t>Day(s)</t>
        </is>
      </c>
      <c r="V868" t="inlineStr">
        <is>
          <t>Flow-through</t>
        </is>
      </c>
      <c r="W868" t="inlineStr">
        <is>
          <t>Fresh water</t>
        </is>
      </c>
      <c r="X868" t="inlineStr">
        <is>
          <t>Lab</t>
        </is>
      </c>
      <c r="Y868" t="n">
        <v>6.0</v>
      </c>
      <c r="Z868" t="inlineStr">
        <is>
          <t>Active ingredient</t>
        </is>
      </c>
      <c r="AA868"/>
      <c r="AB868" t="n">
        <v>3.15</v>
      </c>
      <c r="AC868"/>
      <c r="AD868" t="n">
        <v>2.92</v>
      </c>
      <c r="AE868"/>
      <c r="AF868" t="n">
        <v>3.4</v>
      </c>
      <c r="AG868" t="inlineStr">
        <is>
          <t>AI mg/L</t>
        </is>
      </c>
      <c r="AH868"/>
      <c r="AI868"/>
      <c r="AJ868"/>
      <c r="AK868"/>
      <c r="AL868"/>
      <c r="AM868"/>
      <c r="AN868"/>
      <c r="AO868"/>
      <c r="AP868"/>
      <c r="AQ868"/>
      <c r="AR868"/>
      <c r="AS868"/>
      <c r="AT868"/>
      <c r="AU868"/>
      <c r="AV868"/>
      <c r="AW868"/>
      <c r="AX868" t="inlineStr">
        <is>
          <t>Mortality</t>
        </is>
      </c>
      <c r="AY868" t="inlineStr">
        <is>
          <t>Mortality</t>
        </is>
      </c>
      <c r="AZ868" t="inlineStr">
        <is>
          <t>LC50</t>
        </is>
      </c>
      <c r="BA868"/>
      <c r="BB868" t="n">
        <v>4.0</v>
      </c>
      <c r="BC868"/>
      <c r="BD868"/>
      <c r="BE868"/>
      <c r="BF868"/>
      <c r="BG868" t="inlineStr">
        <is>
          <t>Day(s)</t>
        </is>
      </c>
      <c r="BH868" t="inlineStr">
        <is>
          <t>Pure</t>
        </is>
      </c>
      <c r="BI868" t="inlineStr">
        <is>
          <t>DTXSID9041237</t>
        </is>
      </c>
      <c r="BJ868"/>
      <c r="BK868"/>
      <c r="BL868" t="inlineStr">
        <is>
          <t>Acute</t>
        </is>
      </c>
      <c r="BM868"/>
      <c r="BN868"/>
      <c r="BO868"/>
      <c r="BP868"/>
      <c r="BQ868"/>
      <c r="BR868"/>
      <c r="BS868"/>
      <c r="BT868" t="inlineStr">
        <is>
          <t>--</t>
        </is>
      </c>
      <c r="BU868"/>
      <c r="BV868"/>
      <c r="BW868"/>
      <c r="BX868"/>
      <c r="BY868"/>
      <c r="BZ868"/>
      <c r="CA868"/>
      <c r="CB868"/>
      <c r="CC868"/>
      <c r="CD868"/>
      <c r="CE868"/>
      <c r="CF868"/>
      <c r="CG868"/>
      <c r="CH868"/>
      <c r="CI868"/>
      <c r="CJ868"/>
      <c r="CK868" t="inlineStr">
        <is>
          <t>Broderius,S., D. Hammermeister, C. Russom, D. Barnidge, D. Brooke, G. Elonen, M. Hoglund, M. Kahl, G. Mielke, and J. Th</t>
        </is>
      </c>
      <c r="CL868" t="n">
        <v>97161.0</v>
      </c>
      <c r="CM868" t="inlineStr">
        <is>
          <t>Toxicity of Eight Terpenes to Fathead Minnows (Pimephales promelas), Daphnids (Daphnia magna), and Algae (Selanastrum capricornutum).</t>
        </is>
      </c>
      <c r="CN868" t="inlineStr">
        <is>
          <t>Manuscript: ASCI Corporation and the U.S.EPA Environmental Research Laboratory-Duluth, MN:57 p.</t>
        </is>
      </c>
      <c r="CO868" t="n">
        <v>1990.0</v>
      </c>
      <c r="CP868" t="inlineStr">
        <is>
          <t>Broderius,S., D. Hammermeister, C. Russom, D. Barnidge, D. Brooke, G. Elonen, M. Hoglund, M. Kahl, G. Mielke, and J. Th (1990). Toxicity of Eight Terpenes to Fathead Minnows (Pimephales promelas), Daphnids (Daphnia magna), and Algae (Selanastrum capricornutum).. Manuscript: ASCI Corporation and the U.S.EPA Environmental Research Laboratory-Duluth, MN, 57 p. ECOREF#:97161</t>
        </is>
      </c>
    </row>
    <row r="869">
      <c r="A869" t="n">
        <v>99978.0</v>
      </c>
      <c r="B869" t="inlineStr">
        <is>
          <t>N,N-Dimethyl-p-toluidine</t>
        </is>
      </c>
      <c r="C869"/>
      <c r="D869" t="inlineStr">
        <is>
          <t>Measured</t>
        </is>
      </c>
      <c r="E869" t="inlineStr">
        <is>
          <t>Not reported</t>
        </is>
      </c>
      <c r="F869"/>
      <c r="G869" t="n">
        <v>99.0</v>
      </c>
      <c r="H869"/>
      <c r="I869"/>
      <c r="J869"/>
      <c r="K869"/>
      <c r="L869" t="inlineStr">
        <is>
          <t>Pimephales promelas</t>
        </is>
      </c>
      <c r="M869" t="inlineStr">
        <is>
          <t>Fathead Minnow</t>
        </is>
      </c>
      <c r="N869"/>
      <c r="O869"/>
      <c r="P869" t="n">
        <v>32.0</v>
      </c>
      <c r="Q869"/>
      <c r="R869"/>
      <c r="S869"/>
      <c r="T869"/>
      <c r="U869" t="inlineStr">
        <is>
          <t>Day(s)</t>
        </is>
      </c>
      <c r="V869" t="inlineStr">
        <is>
          <t>Flow-through</t>
        </is>
      </c>
      <c r="W869" t="inlineStr">
        <is>
          <t>Fresh water</t>
        </is>
      </c>
      <c r="X869" t="inlineStr">
        <is>
          <t>Lab</t>
        </is>
      </c>
      <c r="Y869"/>
      <c r="Z869" t="inlineStr">
        <is>
          <t>Active ingredient</t>
        </is>
      </c>
      <c r="AA869"/>
      <c r="AB869" t="n">
        <v>46.0</v>
      </c>
      <c r="AC869"/>
      <c r="AD869" t="n">
        <v>42.0</v>
      </c>
      <c r="AE869"/>
      <c r="AF869" t="n">
        <v>50.5</v>
      </c>
      <c r="AG869" t="inlineStr">
        <is>
          <t>AI mg/L</t>
        </is>
      </c>
      <c r="AH869"/>
      <c r="AI869"/>
      <c r="AJ869"/>
      <c r="AK869"/>
      <c r="AL869"/>
      <c r="AM869"/>
      <c r="AN869"/>
      <c r="AO869"/>
      <c r="AP869"/>
      <c r="AQ869"/>
      <c r="AR869"/>
      <c r="AS869"/>
      <c r="AT869"/>
      <c r="AU869"/>
      <c r="AV869"/>
      <c r="AW869"/>
      <c r="AX869" t="inlineStr">
        <is>
          <t>Mortality</t>
        </is>
      </c>
      <c r="AY869" t="inlineStr">
        <is>
          <t>Mortality</t>
        </is>
      </c>
      <c r="AZ869" t="inlineStr">
        <is>
          <t>LC50</t>
        </is>
      </c>
      <c r="BA869"/>
      <c r="BB869" t="n">
        <v>4.0</v>
      </c>
      <c r="BC869"/>
      <c r="BD869"/>
      <c r="BE869"/>
      <c r="BF869"/>
      <c r="BG869" t="inlineStr">
        <is>
          <t>Day(s)</t>
        </is>
      </c>
      <c r="BH869"/>
      <c r="BI869" t="inlineStr">
        <is>
          <t>DTXSID0021832</t>
        </is>
      </c>
      <c r="BJ869"/>
      <c r="BK869"/>
      <c r="BL869" t="inlineStr">
        <is>
          <t>Acute</t>
        </is>
      </c>
      <c r="BM869"/>
      <c r="BN869"/>
      <c r="BO869"/>
      <c r="BP869"/>
      <c r="BQ869"/>
      <c r="BR869"/>
      <c r="BS869"/>
      <c r="BT869" t="inlineStr">
        <is>
          <t>--</t>
        </is>
      </c>
      <c r="BU869"/>
      <c r="BV869"/>
      <c r="BW869"/>
      <c r="BX869"/>
      <c r="BY869"/>
      <c r="BZ869"/>
      <c r="CA869"/>
      <c r="CB869"/>
      <c r="CC869"/>
      <c r="CD869"/>
      <c r="CE869"/>
      <c r="CF869"/>
      <c r="CG869"/>
      <c r="CH869"/>
      <c r="CI869"/>
      <c r="CJ869" t="inlineStr">
        <is>
          <t xml:space="preserve">SOURCE/FROM US EPA ENVIRONMENTAL RESEARCH LABORATORY-DULUTH AND THE UNIVERSITY OF WISCONSIN-SUPERIOR CAMPUS//MEDIA/LAKE SUPERIOR WATER OR DECHLORINATED WATER//   </t>
        </is>
      </c>
      <c r="CK869" t="inlineStr">
        <is>
          <t>Geiger,D.L., S.H. Poirier, L.T. Brooke, and D.J. Call</t>
        </is>
      </c>
      <c r="CL869" t="n">
        <v>12858.0</v>
      </c>
      <c r="CM869" t="inlineStr">
        <is>
          <t>Acute Toxicities of Organic Chemicals to Fathead Minnows (Pimephales promelas) Volume III</t>
        </is>
      </c>
      <c r="CN869" t="inlineStr">
        <is>
          <t>Center for Lake Superior Environmental Studies, University of Wisconsin, Superior, WI:328 p.</t>
        </is>
      </c>
      <c r="CO869" t="n">
        <v>1986.0</v>
      </c>
      <c r="CP869" t="inlineStr">
        <is>
          <t>Geiger,D.L., S.H. Poirier, L.T. Brooke, and D.J. Call (1986). Acute Toxicities of Organic Chemicals to Fathead Minnows (Pimephales promelas) Volume III. Center for Lake Superior Environmental Studies, University of Wisconsin, Superior, WI, 328 p. ECOREF#:12858</t>
        </is>
      </c>
    </row>
    <row r="870">
      <c r="A870" t="n">
        <v>99978.0</v>
      </c>
      <c r="B870" t="inlineStr">
        <is>
          <t>N,N-Dimethyl-p-toluidine</t>
        </is>
      </c>
      <c r="C870"/>
      <c r="D870" t="inlineStr">
        <is>
          <t>Measured</t>
        </is>
      </c>
      <c r="E870" t="inlineStr">
        <is>
          <t>Not reported</t>
        </is>
      </c>
      <c r="F870"/>
      <c r="G870" t="n">
        <v>99.0</v>
      </c>
      <c r="H870"/>
      <c r="I870"/>
      <c r="J870"/>
      <c r="K870"/>
      <c r="L870" t="inlineStr">
        <is>
          <t>Pimephales promelas</t>
        </is>
      </c>
      <c r="M870" t="inlineStr">
        <is>
          <t>Fathead Minnow</t>
        </is>
      </c>
      <c r="N870"/>
      <c r="O870"/>
      <c r="P870" t="n">
        <v>35.0</v>
      </c>
      <c r="Q870"/>
      <c r="R870"/>
      <c r="S870"/>
      <c r="T870"/>
      <c r="U870" t="inlineStr">
        <is>
          <t>Day(s)</t>
        </is>
      </c>
      <c r="V870" t="inlineStr">
        <is>
          <t>Flow-through</t>
        </is>
      </c>
      <c r="W870" t="inlineStr">
        <is>
          <t>Fresh water</t>
        </is>
      </c>
      <c r="X870" t="inlineStr">
        <is>
          <t>Lab</t>
        </is>
      </c>
      <c r="Y870"/>
      <c r="Z870" t="inlineStr">
        <is>
          <t>Active ingredient</t>
        </is>
      </c>
      <c r="AA870"/>
      <c r="AB870" t="n">
        <v>52.0</v>
      </c>
      <c r="AC870"/>
      <c r="AD870"/>
      <c r="AE870"/>
      <c r="AF870"/>
      <c r="AG870" t="inlineStr">
        <is>
          <t>AI mg/L</t>
        </is>
      </c>
      <c r="AH870"/>
      <c r="AI870"/>
      <c r="AJ870"/>
      <c r="AK870"/>
      <c r="AL870"/>
      <c r="AM870"/>
      <c r="AN870"/>
      <c r="AO870"/>
      <c r="AP870"/>
      <c r="AQ870"/>
      <c r="AR870"/>
      <c r="AS870"/>
      <c r="AT870"/>
      <c r="AU870"/>
      <c r="AV870"/>
      <c r="AW870"/>
      <c r="AX870" t="inlineStr">
        <is>
          <t>Mortality</t>
        </is>
      </c>
      <c r="AY870" t="inlineStr">
        <is>
          <t>Mortality</t>
        </is>
      </c>
      <c r="AZ870" t="inlineStr">
        <is>
          <t>LC50</t>
        </is>
      </c>
      <c r="BA870"/>
      <c r="BB870" t="n">
        <v>4.0</v>
      </c>
      <c r="BC870"/>
      <c r="BD870"/>
      <c r="BE870"/>
      <c r="BF870"/>
      <c r="BG870" t="inlineStr">
        <is>
          <t>Day(s)</t>
        </is>
      </c>
      <c r="BH870"/>
      <c r="BI870" t="inlineStr">
        <is>
          <t>DTXSID0021832</t>
        </is>
      </c>
      <c r="BJ870"/>
      <c r="BK870"/>
      <c r="BL870" t="inlineStr">
        <is>
          <t>Acute</t>
        </is>
      </c>
      <c r="BM870"/>
      <c r="BN870"/>
      <c r="BO870"/>
      <c r="BP870"/>
      <c r="BQ870"/>
      <c r="BR870"/>
      <c r="BS870"/>
      <c r="BT870" t="inlineStr">
        <is>
          <t>--</t>
        </is>
      </c>
      <c r="BU870"/>
      <c r="BV870"/>
      <c r="BW870"/>
      <c r="BX870"/>
      <c r="BY870"/>
      <c r="BZ870"/>
      <c r="CA870"/>
      <c r="CB870"/>
      <c r="CC870"/>
      <c r="CD870"/>
      <c r="CE870"/>
      <c r="CF870"/>
      <c r="CG870"/>
      <c r="CH870"/>
      <c r="CI870"/>
      <c r="CJ870" t="inlineStr">
        <is>
          <t xml:space="preserve">SOURCE/FROM US EPA ENVIRONMENTAL RESEARCH LABORATORY-DULUTH AND THE UNIVERSITY OF WISCONSIN-SUPERIOR CAMPUS//MEDIA/LAKE SUPERIOR WATER OR DECHLORINATED WATER//   </t>
        </is>
      </c>
      <c r="CK870" t="inlineStr">
        <is>
          <t>Geiger,D.L., S.H. Poirier, L.T. Brooke, and D.J. Call</t>
        </is>
      </c>
      <c r="CL870" t="n">
        <v>12858.0</v>
      </c>
      <c r="CM870" t="inlineStr">
        <is>
          <t>Acute Toxicities of Organic Chemicals to Fathead Minnows (Pimephales promelas) Volume III</t>
        </is>
      </c>
      <c r="CN870" t="inlineStr">
        <is>
          <t>Center for Lake Superior Environmental Studies, University of Wisconsin, Superior, WI:328 p.</t>
        </is>
      </c>
      <c r="CO870" t="n">
        <v>1986.0</v>
      </c>
      <c r="CP870" t="inlineStr">
        <is>
          <t>Geiger,D.L., S.H. Poirier, L.T. Brooke, and D.J. Call (1986). Acute Toxicities of Organic Chemicals to Fathead Minnows (Pimephales promelas) Volume III. Center for Lake Superior Environmental Studies, University of Wisconsin, Superior, WI, 328 p. ECOREF#:12858</t>
        </is>
      </c>
    </row>
    <row r="871">
      <c r="A871" t="n">
        <v>99978.0</v>
      </c>
      <c r="B871" t="inlineStr">
        <is>
          <t>N,N-Dimethyl-p-toluidine</t>
        </is>
      </c>
      <c r="C871"/>
      <c r="D871" t="inlineStr">
        <is>
          <t>Chemical analysis reported</t>
        </is>
      </c>
      <c r="E871" t="inlineStr">
        <is>
          <t>American Society for Testing and Materials</t>
        </is>
      </c>
      <c r="F871"/>
      <c r="G871"/>
      <c r="H871"/>
      <c r="I871"/>
      <c r="J871"/>
      <c r="K871"/>
      <c r="L871" t="inlineStr">
        <is>
          <t>Pimephales promelas</t>
        </is>
      </c>
      <c r="M871" t="inlineStr">
        <is>
          <t>Fathead Minnow</t>
        </is>
      </c>
      <c r="N871" t="inlineStr">
        <is>
          <t>Juvenile</t>
        </is>
      </c>
      <c r="O871"/>
      <c r="P871"/>
      <c r="Q871"/>
      <c r="R871" t="n">
        <v>28.0</v>
      </c>
      <c r="S871"/>
      <c r="T871" t="n">
        <v>34.0</v>
      </c>
      <c r="U871" t="inlineStr">
        <is>
          <t>Day(s)</t>
        </is>
      </c>
      <c r="V871" t="inlineStr">
        <is>
          <t>Flow-through</t>
        </is>
      </c>
      <c r="W871" t="inlineStr">
        <is>
          <t>Fresh water</t>
        </is>
      </c>
      <c r="X871" t="inlineStr">
        <is>
          <t>Lab</t>
        </is>
      </c>
      <c r="Y871"/>
      <c r="Z871" t="inlineStr">
        <is>
          <t>Active ingredient</t>
        </is>
      </c>
      <c r="AA871"/>
      <c r="AB871" t="n">
        <v>52.8</v>
      </c>
      <c r="AC871"/>
      <c r="AD871" t="n">
        <v>50.0</v>
      </c>
      <c r="AE871"/>
      <c r="AF871" t="n">
        <v>55.6</v>
      </c>
      <c r="AG871" t="inlineStr">
        <is>
          <t>AI mg/L</t>
        </is>
      </c>
      <c r="AH871"/>
      <c r="AI871"/>
      <c r="AJ871"/>
      <c r="AK871"/>
      <c r="AL871"/>
      <c r="AM871"/>
      <c r="AN871"/>
      <c r="AO871"/>
      <c r="AP871"/>
      <c r="AQ871"/>
      <c r="AR871"/>
      <c r="AS871"/>
      <c r="AT871"/>
      <c r="AU871"/>
      <c r="AV871"/>
      <c r="AW871"/>
      <c r="AX871" t="inlineStr">
        <is>
          <t>Mortality</t>
        </is>
      </c>
      <c r="AY871" t="inlineStr">
        <is>
          <t>Mortality</t>
        </is>
      </c>
      <c r="AZ871" t="inlineStr">
        <is>
          <t>LC50</t>
        </is>
      </c>
      <c r="BA871"/>
      <c r="BB871" t="n">
        <v>4.0</v>
      </c>
      <c r="BC871"/>
      <c r="BD871"/>
      <c r="BE871"/>
      <c r="BF871"/>
      <c r="BG871" t="inlineStr">
        <is>
          <t>Day(s)</t>
        </is>
      </c>
      <c r="BH871"/>
      <c r="BI871" t="inlineStr">
        <is>
          <t>DTXSID0021832</t>
        </is>
      </c>
      <c r="BJ871" t="inlineStr">
        <is>
          <t>10.1016/0166-445X(85)90026-8</t>
        </is>
      </c>
      <c r="BK871"/>
      <c r="BL871" t="inlineStr">
        <is>
          <t>Acute</t>
        </is>
      </c>
      <c r="BM871"/>
      <c r="BN871"/>
      <c r="BO871"/>
      <c r="BP871"/>
      <c r="BQ871"/>
      <c r="BR871"/>
      <c r="BS871"/>
      <c r="BT871" t="inlineStr">
        <is>
          <t>--</t>
        </is>
      </c>
      <c r="BU871"/>
      <c r="BV871"/>
      <c r="BW871"/>
      <c r="BX871"/>
      <c r="BY871"/>
      <c r="BZ871"/>
      <c r="CA871"/>
      <c r="CB871"/>
      <c r="CC871"/>
      <c r="CD871"/>
      <c r="CE871"/>
      <c r="CF871"/>
      <c r="CG871"/>
      <c r="CH871"/>
      <c r="CI871"/>
      <c r="CJ871" t="inlineStr">
        <is>
          <t xml:space="preserve">SOURCE/NR//TMETH/E729-80 (1980)//MEDIA/AERATED, FILTERED LAKE SUPERIOR WATER//   </t>
        </is>
      </c>
      <c r="CK871" t="inlineStr">
        <is>
          <t>Broderius,S., and M. Kahl</t>
        </is>
      </c>
      <c r="CL871" t="n">
        <v>14128.0</v>
      </c>
      <c r="CM871" t="inlineStr">
        <is>
          <t>Acute Toxicity of Organic Chemical Mixtures to the Fathead Minnow</t>
        </is>
      </c>
      <c r="CN871" t="inlineStr">
        <is>
          <t>Aquat. Toxicol.6:307-322</t>
        </is>
      </c>
      <c r="CO871" t="n">
        <v>1985.0</v>
      </c>
      <c r="CP871" t="inlineStr">
        <is>
          <t>Broderius,S., and M. Kahl (1985). Acute Toxicity of Organic Chemical Mixtures to the Fathead Minnow. Aquat. Toxicol., 6, 307-322. doi:10.1016/0166-445X(85)90026-8. ECOREF#:14128</t>
        </is>
      </c>
    </row>
    <row r="872">
      <c r="A872" t="n">
        <v>99990.0</v>
      </c>
      <c r="B872" t="inlineStr">
        <is>
          <t>1-Methyl-4-nitrobenzene</t>
        </is>
      </c>
      <c r="C872"/>
      <c r="D872" t="inlineStr">
        <is>
          <t>Unmeasured</t>
        </is>
      </c>
      <c r="E872" t="inlineStr">
        <is>
          <t>Not coded</t>
        </is>
      </c>
      <c r="F872"/>
      <c r="G872"/>
      <c r="H872"/>
      <c r="I872" t="n">
        <v>95.0</v>
      </c>
      <c r="J872"/>
      <c r="K872" t="n">
        <v>99.0</v>
      </c>
      <c r="L872" t="inlineStr">
        <is>
          <t>Pimephales promelas</t>
        </is>
      </c>
      <c r="M872" t="inlineStr">
        <is>
          <t>Fathead Minnow</t>
        </is>
      </c>
      <c r="N872" t="inlineStr">
        <is>
          <t>Juvenile</t>
        </is>
      </c>
      <c r="O872"/>
      <c r="P872"/>
      <c r="Q872"/>
      <c r="R872"/>
      <c r="S872"/>
      <c r="T872"/>
      <c r="U872"/>
      <c r="V872" t="inlineStr">
        <is>
          <t>Static</t>
        </is>
      </c>
      <c r="W872" t="inlineStr">
        <is>
          <t>Fresh water</t>
        </is>
      </c>
      <c r="X872" t="inlineStr">
        <is>
          <t>Lab</t>
        </is>
      </c>
      <c r="Y872"/>
      <c r="Z872" t="inlineStr">
        <is>
          <t>Active ingredient</t>
        </is>
      </c>
      <c r="AA872"/>
      <c r="AB872" t="n">
        <v>49.7</v>
      </c>
      <c r="AC872"/>
      <c r="AD872" t="n">
        <v>46.4</v>
      </c>
      <c r="AE872"/>
      <c r="AF872" t="n">
        <v>52.6</v>
      </c>
      <c r="AG872" t="inlineStr">
        <is>
          <t>AI mg/L</t>
        </is>
      </c>
      <c r="AH872"/>
      <c r="AI872"/>
      <c r="AJ872"/>
      <c r="AK872"/>
      <c r="AL872"/>
      <c r="AM872"/>
      <c r="AN872"/>
      <c r="AO872"/>
      <c r="AP872"/>
      <c r="AQ872"/>
      <c r="AR872"/>
      <c r="AS872"/>
      <c r="AT872"/>
      <c r="AU872"/>
      <c r="AV872"/>
      <c r="AW872"/>
      <c r="AX872" t="inlineStr">
        <is>
          <t>Mortality</t>
        </is>
      </c>
      <c r="AY872" t="inlineStr">
        <is>
          <t>Mortality</t>
        </is>
      </c>
      <c r="AZ872" t="inlineStr">
        <is>
          <t>LC50</t>
        </is>
      </c>
      <c r="BA872"/>
      <c r="BB872" t="n">
        <v>4.0</v>
      </c>
      <c r="BC872"/>
      <c r="BD872"/>
      <c r="BE872"/>
      <c r="BF872"/>
      <c r="BG872" t="inlineStr">
        <is>
          <t>Day(s)</t>
        </is>
      </c>
      <c r="BH872" t="inlineStr">
        <is>
          <t>Pure</t>
        </is>
      </c>
      <c r="BI872" t="inlineStr">
        <is>
          <t>DTXSID5023792</t>
        </is>
      </c>
      <c r="BJ872"/>
      <c r="BK872"/>
      <c r="BL872"/>
      <c r="BM872"/>
      <c r="BN872"/>
      <c r="BO872"/>
      <c r="BP872"/>
      <c r="BQ872"/>
      <c r="BR872"/>
      <c r="BS872"/>
      <c r="BT872" t="inlineStr">
        <is>
          <t>--</t>
        </is>
      </c>
      <c r="BU872"/>
      <c r="BV872"/>
      <c r="BW872"/>
      <c r="BX872"/>
      <c r="BY872"/>
      <c r="BZ872"/>
      <c r="CA872"/>
      <c r="CB872"/>
      <c r="CC872"/>
      <c r="CD872"/>
      <c r="CE872"/>
      <c r="CF872"/>
      <c r="CG872"/>
      <c r="CH872"/>
      <c r="CI872" t="inlineStr">
        <is>
          <t xml:space="preserve"> UNFED// </t>
        </is>
      </c>
      <c r="CJ872" t="inlineStr">
        <is>
          <t xml:space="preserve">   UNFED// </t>
        </is>
      </c>
      <c r="CK872" t="inlineStr">
        <is>
          <t>Bailey,H.C., and R.J. Spanggord</t>
        </is>
      </c>
      <c r="CL872" t="n">
        <v>10141.0</v>
      </c>
      <c r="CM872" t="inlineStr">
        <is>
          <t>The Relationship Between the Toxicity and Structure of Nitroaromatic Chemicals</t>
        </is>
      </c>
      <c r="CN872" t="inlineStr">
        <is>
          <t>ASTM Spec. Tech. Publ.:98-107</t>
        </is>
      </c>
      <c r="CO872" t="n">
        <v>1983.0</v>
      </c>
      <c r="CP872" t="inlineStr">
        <is>
          <t>Bailey,H.C., and R.J. Spanggord (1983). The Relationship Between the Toxicity and Structure of Nitroaromatic Chemicals. ASTM Spec. Tech. Publ., 98-107. ECOREF#:10141</t>
        </is>
      </c>
    </row>
    <row r="873">
      <c r="A873" t="n">
        <v>99990.0</v>
      </c>
      <c r="B873" t="inlineStr">
        <is>
          <t>1-Methyl-4-nitrobenzene</t>
        </is>
      </c>
      <c r="C873"/>
      <c r="D873" t="inlineStr">
        <is>
          <t>Unmeasured</t>
        </is>
      </c>
      <c r="E873" t="inlineStr">
        <is>
          <t>Not coded</t>
        </is>
      </c>
      <c r="F873"/>
      <c r="G873"/>
      <c r="H873"/>
      <c r="I873"/>
      <c r="J873"/>
      <c r="K873"/>
      <c r="L873" t="inlineStr">
        <is>
          <t>Pimephales promelas</t>
        </is>
      </c>
      <c r="M873" t="inlineStr">
        <is>
          <t>Fathead Minnow</t>
        </is>
      </c>
      <c r="N873" t="inlineStr">
        <is>
          <t>Juvenile</t>
        </is>
      </c>
      <c r="O873"/>
      <c r="P873"/>
      <c r="Q873"/>
      <c r="R873"/>
      <c r="S873"/>
      <c r="T873"/>
      <c r="U873"/>
      <c r="V873" t="inlineStr">
        <is>
          <t>Static</t>
        </is>
      </c>
      <c r="W873" t="inlineStr">
        <is>
          <t>Fresh water</t>
        </is>
      </c>
      <c r="X873" t="inlineStr">
        <is>
          <t>Lab</t>
        </is>
      </c>
      <c r="Y873"/>
      <c r="Z873" t="inlineStr">
        <is>
          <t>Formulation</t>
        </is>
      </c>
      <c r="AA873"/>
      <c r="AB873" t="n">
        <v>49.9</v>
      </c>
      <c r="AC873"/>
      <c r="AD873"/>
      <c r="AE873"/>
      <c r="AF873"/>
      <c r="AG873" t="inlineStr">
        <is>
          <t>AI mg/L</t>
        </is>
      </c>
      <c r="AH873"/>
      <c r="AI873"/>
      <c r="AJ873"/>
      <c r="AK873"/>
      <c r="AL873"/>
      <c r="AM873"/>
      <c r="AN873"/>
      <c r="AO873"/>
      <c r="AP873"/>
      <c r="AQ873"/>
      <c r="AR873"/>
      <c r="AS873"/>
      <c r="AT873"/>
      <c r="AU873"/>
      <c r="AV873"/>
      <c r="AW873"/>
      <c r="AX873" t="inlineStr">
        <is>
          <t>Mortality</t>
        </is>
      </c>
      <c r="AY873" t="inlineStr">
        <is>
          <t>Mortality</t>
        </is>
      </c>
      <c r="AZ873" t="inlineStr">
        <is>
          <t>LC50</t>
        </is>
      </c>
      <c r="BA873"/>
      <c r="BB873" t="n">
        <v>4.0</v>
      </c>
      <c r="BC873"/>
      <c r="BD873"/>
      <c r="BE873"/>
      <c r="BF873"/>
      <c r="BG873" t="inlineStr">
        <is>
          <t>Day(s)</t>
        </is>
      </c>
      <c r="BH873"/>
      <c r="BI873" t="inlineStr">
        <is>
          <t>DTXSID5023792</t>
        </is>
      </c>
      <c r="BJ873"/>
      <c r="BK873"/>
      <c r="BL873"/>
      <c r="BM873"/>
      <c r="BN873"/>
      <c r="BO873"/>
      <c r="BP873"/>
      <c r="BQ873"/>
      <c r="BR873"/>
      <c r="BS873"/>
      <c r="BT873" t="inlineStr">
        <is>
          <t>--</t>
        </is>
      </c>
      <c r="BU873"/>
      <c r="BV873"/>
      <c r="BW873"/>
      <c r="BX873"/>
      <c r="BY873"/>
      <c r="BZ873"/>
      <c r="CA873"/>
      <c r="CB873"/>
      <c r="CC873"/>
      <c r="CD873"/>
      <c r="CE873"/>
      <c r="CF873"/>
      <c r="CG873"/>
      <c r="CH873"/>
      <c r="CI873" t="inlineStr">
        <is>
          <t xml:space="preserve"> EPA METHODS// </t>
        </is>
      </c>
      <c r="CJ873" t="inlineStr">
        <is>
          <t xml:space="preserve">   EPA METHODS// </t>
        </is>
      </c>
      <c r="CK873" t="inlineStr">
        <is>
          <t>Pearson,J.G., J.P. Glennon, J.J. Barkley, and J.W. Highfill</t>
        </is>
      </c>
      <c r="CL873" t="n">
        <v>5087.0</v>
      </c>
      <c r="CM873" t="inlineStr">
        <is>
          <t>An Approach to the Toxicological Evaluation of a Complex Industrial Wastewater</t>
        </is>
      </c>
      <c r="CN873" t="inlineStr">
        <is>
          <t>ASTM Spec. Tech. Publ.:284-301</t>
        </is>
      </c>
      <c r="CO873" t="n">
        <v>1979.0</v>
      </c>
      <c r="CP873" t="inlineStr">
        <is>
          <t>Pearson,J.G., J.P. Glennon, J.J. Barkley, and J.W. Highfill (1979). An Approach to the Toxicological Evaluation of a Complex Industrial Wastewater. ASTM Spec. Tech. Publ., 284-301. ECOREF#:5087</t>
        </is>
      </c>
    </row>
    <row r="874">
      <c r="A874" t="n">
        <v>99990.0</v>
      </c>
      <c r="B874" t="inlineStr">
        <is>
          <t>1-Methyl-4-nitrobenzene</t>
        </is>
      </c>
      <c r="C874"/>
      <c r="D874" t="inlineStr">
        <is>
          <t>Unmeasured</t>
        </is>
      </c>
      <c r="E874" t="inlineStr">
        <is>
          <t>Not coded</t>
        </is>
      </c>
      <c r="F874"/>
      <c r="G874"/>
      <c r="H874"/>
      <c r="I874"/>
      <c r="J874"/>
      <c r="K874"/>
      <c r="L874" t="inlineStr">
        <is>
          <t>Pimephales promelas</t>
        </is>
      </c>
      <c r="M874" t="inlineStr">
        <is>
          <t>Fathead Minnow</t>
        </is>
      </c>
      <c r="N874"/>
      <c r="O874"/>
      <c r="P874"/>
      <c r="Q874"/>
      <c r="R874"/>
      <c r="S874"/>
      <c r="T874"/>
      <c r="U874"/>
      <c r="V874" t="inlineStr">
        <is>
          <t>Static</t>
        </is>
      </c>
      <c r="W874" t="inlineStr">
        <is>
          <t>Fresh water</t>
        </is>
      </c>
      <c r="X874" t="inlineStr">
        <is>
          <t>Lab</t>
        </is>
      </c>
      <c r="Y874"/>
      <c r="Z874" t="inlineStr">
        <is>
          <t>Formulation</t>
        </is>
      </c>
      <c r="AA874"/>
      <c r="AB874"/>
      <c r="AC874"/>
      <c r="AD874" t="n">
        <v>19.0</v>
      </c>
      <c r="AE874"/>
      <c r="AF874" t="n">
        <v>50.0</v>
      </c>
      <c r="AG874" t="inlineStr">
        <is>
          <t>AI mg/L</t>
        </is>
      </c>
      <c r="AH874"/>
      <c r="AI874"/>
      <c r="AJ874"/>
      <c r="AK874"/>
      <c r="AL874"/>
      <c r="AM874"/>
      <c r="AN874"/>
      <c r="AO874"/>
      <c r="AP874"/>
      <c r="AQ874"/>
      <c r="AR874"/>
      <c r="AS874"/>
      <c r="AT874"/>
      <c r="AU874"/>
      <c r="AV874"/>
      <c r="AW874"/>
      <c r="AX874" t="inlineStr">
        <is>
          <t>Mortality</t>
        </is>
      </c>
      <c r="AY874" t="inlineStr">
        <is>
          <t>Mortality</t>
        </is>
      </c>
      <c r="AZ874" t="inlineStr">
        <is>
          <t>LC50</t>
        </is>
      </c>
      <c r="BA874"/>
      <c r="BB874" t="n">
        <v>4.0</v>
      </c>
      <c r="BC874"/>
      <c r="BD874"/>
      <c r="BE874"/>
      <c r="BF874"/>
      <c r="BG874" t="inlineStr">
        <is>
          <t>Day(s)</t>
        </is>
      </c>
      <c r="BH874"/>
      <c r="BI874" t="inlineStr">
        <is>
          <t>DTXSID5023792</t>
        </is>
      </c>
      <c r="BJ874"/>
      <c r="BK874"/>
      <c r="BL874"/>
      <c r="BM874"/>
      <c r="BN874"/>
      <c r="BO874"/>
      <c r="BP874"/>
      <c r="BQ874"/>
      <c r="BR874"/>
      <c r="BS874"/>
      <c r="BT874" t="inlineStr">
        <is>
          <t>--</t>
        </is>
      </c>
      <c r="BU874"/>
      <c r="BV874"/>
      <c r="BW874"/>
      <c r="BX874"/>
      <c r="BY874"/>
      <c r="BZ874"/>
      <c r="CA874"/>
      <c r="CB874"/>
      <c r="CC874"/>
      <c r="CD874"/>
      <c r="CE874"/>
      <c r="CF874"/>
      <c r="CG874"/>
      <c r="CH874"/>
      <c r="CI874"/>
      <c r="CJ874"/>
      <c r="CK874" t="inlineStr">
        <is>
          <t>Liu,D.H.W., R.J. Spanggord, H.C. Bailey, G.W.,Jr. Newell, G. Pearson, and M.C. Warner</t>
        </is>
      </c>
      <c r="CL874" t="n">
        <v>5671.0</v>
      </c>
      <c r="CM874" t="inlineStr">
        <is>
          <t>Acute Toxicity of TNT Wastewater Components to the Fathead Minnow (Pimephales promelas)</t>
        </is>
      </c>
      <c r="CN874" t="inlineStr">
        <is>
          <t>In: R.G.Burford (Ed.), Symposium: Int.Congress on Toxicology, Toronto, Ontario, Canada:527 p.</t>
        </is>
      </c>
      <c r="CO874" t="n">
        <v>1977.0</v>
      </c>
      <c r="CP874" t="inlineStr">
        <is>
          <t>Liu,D.H.W., R.J. Spanggord, H.C. Bailey, G.W.,Jr. Newell, G. Pearson, and M.C. Warner (1977). Acute Toxicity of TNT Wastewater Components to the Fathead Minnow (Pimephales promelas). In: R.G.Burford (Ed.), Symposium: Int.Congress on Toxicology, Toronto, Ontario, Canada, 527 p. ECOREF#:5671</t>
        </is>
      </c>
    </row>
    <row r="875">
      <c r="A875" t="n">
        <v>100016.0</v>
      </c>
      <c r="B875" t="inlineStr">
        <is>
          <t>4-Nitrobenzenamine</t>
        </is>
      </c>
      <c r="C875"/>
      <c r="D875" t="inlineStr">
        <is>
          <t>Measured</t>
        </is>
      </c>
      <c r="E875" t="inlineStr">
        <is>
          <t>Not coded</t>
        </is>
      </c>
      <c r="F875" t="inlineStr">
        <is>
          <t>&gt;=</t>
        </is>
      </c>
      <c r="G875" t="n">
        <v>95.0</v>
      </c>
      <c r="H875"/>
      <c r="I875"/>
      <c r="J875"/>
      <c r="K875"/>
      <c r="L875" t="inlineStr">
        <is>
          <t>Pimephales promelas</t>
        </is>
      </c>
      <c r="M875" t="inlineStr">
        <is>
          <t>Fathead Minnow</t>
        </is>
      </c>
      <c r="N875" t="inlineStr">
        <is>
          <t>Juvenile</t>
        </is>
      </c>
      <c r="O875"/>
      <c r="P875"/>
      <c r="Q875"/>
      <c r="R875" t="n">
        <v>26.0</v>
      </c>
      <c r="S875"/>
      <c r="T875" t="n">
        <v>34.0</v>
      </c>
      <c r="U875" t="inlineStr">
        <is>
          <t>Day(s)</t>
        </is>
      </c>
      <c r="V875" t="inlineStr">
        <is>
          <t>Flow-through</t>
        </is>
      </c>
      <c r="W875" t="inlineStr">
        <is>
          <t>Fresh water</t>
        </is>
      </c>
      <c r="X875" t="inlineStr">
        <is>
          <t>Lab</t>
        </is>
      </c>
      <c r="Y875"/>
      <c r="Z875" t="inlineStr">
        <is>
          <t>Active ingredient</t>
        </is>
      </c>
      <c r="AA875"/>
      <c r="AB875" t="n">
        <v>125.0</v>
      </c>
      <c r="AC875"/>
      <c r="AD875"/>
      <c r="AE875"/>
      <c r="AF875"/>
      <c r="AG875" t="inlineStr">
        <is>
          <t>AI mg/L</t>
        </is>
      </c>
      <c r="AH875"/>
      <c r="AI875"/>
      <c r="AJ875"/>
      <c r="AK875"/>
      <c r="AL875"/>
      <c r="AM875"/>
      <c r="AN875"/>
      <c r="AO875"/>
      <c r="AP875"/>
      <c r="AQ875"/>
      <c r="AR875"/>
      <c r="AS875"/>
      <c r="AT875"/>
      <c r="AU875"/>
      <c r="AV875"/>
      <c r="AW875"/>
      <c r="AX875" t="inlineStr">
        <is>
          <t>Mortality</t>
        </is>
      </c>
      <c r="AY875" t="inlineStr">
        <is>
          <t>Mortality</t>
        </is>
      </c>
      <c r="AZ875" t="inlineStr">
        <is>
          <t>LC50</t>
        </is>
      </c>
      <c r="BA875"/>
      <c r="BB875" t="n">
        <v>4.0</v>
      </c>
      <c r="BC875"/>
      <c r="BD875"/>
      <c r="BE875"/>
      <c r="BF875"/>
      <c r="BG875" t="inlineStr">
        <is>
          <t>Day(s)</t>
        </is>
      </c>
      <c r="BH875" t="inlineStr">
        <is>
          <t>Pure</t>
        </is>
      </c>
      <c r="BI875" t="inlineStr">
        <is>
          <t>DTXSID8020961</t>
        </is>
      </c>
      <c r="BJ875" t="inlineStr">
        <is>
          <t>10.1002/etc.5620140920</t>
        </is>
      </c>
      <c r="BK875"/>
      <c r="BL875"/>
      <c r="BM875"/>
      <c r="BN875"/>
      <c r="BO875"/>
      <c r="BP875"/>
      <c r="BQ875"/>
      <c r="BR875"/>
      <c r="BS875"/>
      <c r="BT875" t="inlineStr">
        <is>
          <t>--</t>
        </is>
      </c>
      <c r="BU875"/>
      <c r="BV875"/>
      <c r="BW875"/>
      <c r="BX875"/>
      <c r="BY875"/>
      <c r="BZ875"/>
      <c r="CA875"/>
      <c r="CB875"/>
      <c r="CC875"/>
      <c r="CD875"/>
      <c r="CE875"/>
      <c r="CF875"/>
      <c r="CG875"/>
      <c r="CH875"/>
      <c r="CI875"/>
      <c r="CJ875"/>
      <c r="CK875" t="inlineStr">
        <is>
          <t>Broderius,S.J., M.D. Kahl, and M.D. Hoglund</t>
        </is>
      </c>
      <c r="CL875" t="n">
        <v>15031.0</v>
      </c>
      <c r="CM875" t="inlineStr">
        <is>
          <t>Use of Joint Toxic Response to Define the Primary Mode of Toxic Action for Diverse Industrial Organic Chemicals</t>
        </is>
      </c>
      <c r="CN875" t="inlineStr">
        <is>
          <t>Environ. Toxicol. Chem.14(9): 1591-1605</t>
        </is>
      </c>
      <c r="CO875" t="n">
        <v>1995.0</v>
      </c>
      <c r="CP875" t="inlineStr">
        <is>
          <t>Broderius,S.J., M.D. Kahl, and M.D. Hoglund (1995). Use of Joint Toxic Response to Define the Primary Mode of Toxic Action for Diverse Industrial Organic Chemicals. Environ. Toxicol. Chem., 14, (9), 1591-1605. doi:10.1002/etc.5620140920. ECOREF#:15031</t>
        </is>
      </c>
    </row>
    <row r="876">
      <c r="A876" t="n">
        <v>100016.0</v>
      </c>
      <c r="B876" t="inlineStr">
        <is>
          <t>4-Nitrobenzenamine</t>
        </is>
      </c>
      <c r="C876"/>
      <c r="D876" t="inlineStr">
        <is>
          <t>Measured</t>
        </is>
      </c>
      <c r="E876" t="inlineStr">
        <is>
          <t>Not coded</t>
        </is>
      </c>
      <c r="F876" t="inlineStr">
        <is>
          <t>&gt;</t>
        </is>
      </c>
      <c r="G876" t="n">
        <v>99.0</v>
      </c>
      <c r="H876"/>
      <c r="I876"/>
      <c r="J876"/>
      <c r="K876"/>
      <c r="L876" t="inlineStr">
        <is>
          <t>Pimephales promelas</t>
        </is>
      </c>
      <c r="M876" t="inlineStr">
        <is>
          <t>Fathead Minnow</t>
        </is>
      </c>
      <c r="N876"/>
      <c r="O876"/>
      <c r="P876" t="n">
        <v>32.0</v>
      </c>
      <c r="Q876"/>
      <c r="R876"/>
      <c r="S876"/>
      <c r="T876"/>
      <c r="U876" t="inlineStr">
        <is>
          <t>Day(s)</t>
        </is>
      </c>
      <c r="V876" t="inlineStr">
        <is>
          <t>Flow-through</t>
        </is>
      </c>
      <c r="W876" t="inlineStr">
        <is>
          <t>Fresh water</t>
        </is>
      </c>
      <c r="X876" t="inlineStr">
        <is>
          <t>Lab</t>
        </is>
      </c>
      <c r="Y876"/>
      <c r="Z876" t="inlineStr">
        <is>
          <t>Active ingredient</t>
        </is>
      </c>
      <c r="AA876"/>
      <c r="AB876" t="n">
        <v>125.0</v>
      </c>
      <c r="AC876"/>
      <c r="AD876" t="n">
        <v>110.0</v>
      </c>
      <c r="AE876"/>
      <c r="AF876" t="n">
        <v>142.0</v>
      </c>
      <c r="AG876" t="inlineStr">
        <is>
          <t>AI mg/L</t>
        </is>
      </c>
      <c r="AH876"/>
      <c r="AI876"/>
      <c r="AJ876"/>
      <c r="AK876"/>
      <c r="AL876"/>
      <c r="AM876"/>
      <c r="AN876"/>
      <c r="AO876"/>
      <c r="AP876"/>
      <c r="AQ876"/>
      <c r="AR876"/>
      <c r="AS876"/>
      <c r="AT876"/>
      <c r="AU876"/>
      <c r="AV876"/>
      <c r="AW876"/>
      <c r="AX876" t="inlineStr">
        <is>
          <t>Mortality</t>
        </is>
      </c>
      <c r="AY876" t="inlineStr">
        <is>
          <t>Mortality</t>
        </is>
      </c>
      <c r="AZ876" t="inlineStr">
        <is>
          <t>LC50</t>
        </is>
      </c>
      <c r="BA876"/>
      <c r="BB876" t="n">
        <v>4.0</v>
      </c>
      <c r="BC876"/>
      <c r="BD876"/>
      <c r="BE876"/>
      <c r="BF876"/>
      <c r="BG876" t="inlineStr">
        <is>
          <t>Day(s)</t>
        </is>
      </c>
      <c r="BH876" t="inlineStr">
        <is>
          <t>Pure</t>
        </is>
      </c>
      <c r="BI876" t="inlineStr">
        <is>
          <t>DTXSID8020961</t>
        </is>
      </c>
      <c r="BJ876"/>
      <c r="BK876"/>
      <c r="BL876"/>
      <c r="BM876"/>
      <c r="BN876"/>
      <c r="BO876"/>
      <c r="BP876"/>
      <c r="BQ876"/>
      <c r="BR876"/>
      <c r="BS876"/>
      <c r="BT876" t="inlineStr">
        <is>
          <t>--</t>
        </is>
      </c>
      <c r="BU876"/>
      <c r="BV876"/>
      <c r="BW876"/>
      <c r="BX876"/>
      <c r="BY876"/>
      <c r="BZ876"/>
      <c r="CA876"/>
      <c r="CB876"/>
      <c r="CC876"/>
      <c r="CD876"/>
      <c r="CE876"/>
      <c r="CF876"/>
      <c r="CG876"/>
      <c r="CH876"/>
      <c r="CI876" t="inlineStr">
        <is>
          <t xml:space="preserve"> Affected fish lost schooling behavior, were hyperactive and overreactive to external stimuli, had increased respiration and convulsions.  They also had rigid musculature and spinal column deformities along with hemorrhaging and dark </t>
        </is>
      </c>
      <c r="CJ876" t="inlineStr">
        <is>
          <t xml:space="preserve">   Affected fish lost schooling behavior, were hyperactive and overreactive to external stimuli, had increased respiration and convulsions.  They also had rigid musculature and spinal column deformities along with hemorrhaging and dark </t>
        </is>
      </c>
      <c r="CK876" t="inlineStr">
        <is>
          <t>Geiger,D.L., L.T. Brooke, and D.J. Call</t>
        </is>
      </c>
      <c r="CL876" t="n">
        <v>3217.0</v>
      </c>
      <c r="CM876" t="inlineStr">
        <is>
          <t>Acute Toxicities of Organic Chemicals to Fathead Minnows (Pimephales promelas), Volume V</t>
        </is>
      </c>
      <c r="CN876" t="inlineStr">
        <is>
          <t>Center for Lake Superior Environmental Studies, University of Wisconsin, Superior, WI:332 p.</t>
        </is>
      </c>
      <c r="CO876" t="n">
        <v>1990.0</v>
      </c>
      <c r="CP876" t="inlineStr">
        <is>
          <t>Geiger,D.L., L.T. Brooke, and D.J. Call (1990). Acute Toxicities of Organic Chemicals to Fathead Minnows (Pimephales promelas), Volume V. Center for Lake Superior Environmental Studies, University of Wisconsin, Superior, WI, 332 p. ECOREF#:3217</t>
        </is>
      </c>
    </row>
    <row r="877">
      <c r="A877" t="n">
        <v>100016.0</v>
      </c>
      <c r="B877" t="inlineStr">
        <is>
          <t>4-Nitrobenzenamine</t>
        </is>
      </c>
      <c r="C877"/>
      <c r="D877" t="inlineStr">
        <is>
          <t>Measured</t>
        </is>
      </c>
      <c r="E877" t="inlineStr">
        <is>
          <t>Not coded</t>
        </is>
      </c>
      <c r="F877"/>
      <c r="G877"/>
      <c r="H877"/>
      <c r="I877"/>
      <c r="J877"/>
      <c r="K877"/>
      <c r="L877" t="inlineStr">
        <is>
          <t>Pimephales promelas</t>
        </is>
      </c>
      <c r="M877" t="inlineStr">
        <is>
          <t>Fathead Minnow</t>
        </is>
      </c>
      <c r="N877"/>
      <c r="O877"/>
      <c r="P877"/>
      <c r="Q877"/>
      <c r="R877"/>
      <c r="S877"/>
      <c r="T877"/>
      <c r="U877"/>
      <c r="V877" t="inlineStr">
        <is>
          <t>Static</t>
        </is>
      </c>
      <c r="W877" t="inlineStr">
        <is>
          <t>Fresh water</t>
        </is>
      </c>
      <c r="X877" t="inlineStr">
        <is>
          <t>Lab</t>
        </is>
      </c>
      <c r="Y877"/>
      <c r="Z877" t="inlineStr">
        <is>
          <t>Active ingredient</t>
        </is>
      </c>
      <c r="AA877"/>
      <c r="AB877" t="n">
        <v>101.8</v>
      </c>
      <c r="AC877"/>
      <c r="AD877" t="n">
        <v>85.7</v>
      </c>
      <c r="AE877"/>
      <c r="AF877" t="n">
        <v>117.0</v>
      </c>
      <c r="AG877" t="inlineStr">
        <is>
          <t>AI mg/L</t>
        </is>
      </c>
      <c r="AH877"/>
      <c r="AI877"/>
      <c r="AJ877"/>
      <c r="AK877"/>
      <c r="AL877"/>
      <c r="AM877"/>
      <c r="AN877"/>
      <c r="AO877"/>
      <c r="AP877"/>
      <c r="AQ877"/>
      <c r="AR877"/>
      <c r="AS877"/>
      <c r="AT877"/>
      <c r="AU877"/>
      <c r="AV877"/>
      <c r="AW877"/>
      <c r="AX877" t="inlineStr">
        <is>
          <t>Mortality</t>
        </is>
      </c>
      <c r="AY877" t="inlineStr">
        <is>
          <t>Mortality</t>
        </is>
      </c>
      <c r="AZ877" t="inlineStr">
        <is>
          <t>LC50</t>
        </is>
      </c>
      <c r="BA877"/>
      <c r="BB877" t="n">
        <v>4.0</v>
      </c>
      <c r="BC877"/>
      <c r="BD877"/>
      <c r="BE877"/>
      <c r="BF877"/>
      <c r="BG877" t="inlineStr">
        <is>
          <t>Day(s)</t>
        </is>
      </c>
      <c r="BH877"/>
      <c r="BI877" t="inlineStr">
        <is>
          <t>DTXSID8020961</t>
        </is>
      </c>
      <c r="BJ877"/>
      <c r="BK877"/>
      <c r="BL877"/>
      <c r="BM877"/>
      <c r="BN877"/>
      <c r="BO877"/>
      <c r="BP877"/>
      <c r="BQ877"/>
      <c r="BR877"/>
      <c r="BS877"/>
      <c r="BT877" t="inlineStr">
        <is>
          <t>--</t>
        </is>
      </c>
      <c r="BU877"/>
      <c r="BV877"/>
      <c r="BW877"/>
      <c r="BX877"/>
      <c r="BY877"/>
      <c r="BZ877"/>
      <c r="CA877"/>
      <c r="CB877"/>
      <c r="CC877"/>
      <c r="CD877"/>
      <c r="CE877"/>
      <c r="CF877"/>
      <c r="CG877"/>
      <c r="CH877"/>
      <c r="CI877" t="inlineStr">
        <is>
          <t xml:space="preserve"> CONTR/FOLLOWED EPA STD METHODS//CONC/NOMINAL CONC 106100 UG/L// </t>
        </is>
      </c>
      <c r="CJ877" t="inlineStr">
        <is>
          <t xml:space="preserve">   CONTR/FOLLOWED EPA STD METHODS//CONC/NOMINAL CONC 106100 UG/L// </t>
        </is>
      </c>
      <c r="CK877" t="inlineStr">
        <is>
          <t>Curtis,M.W., C.M. Curran, and C.H. Ward</t>
        </is>
      </c>
      <c r="CL877" t="n">
        <v>2966.0</v>
      </c>
      <c r="CM877" t="inlineStr">
        <is>
          <t>Aquatic Toxicity Testing As Fundament for a Spill Prevention Program</t>
        </is>
      </c>
      <c r="CN877" t="inlineStr">
        <is>
          <t>In: Proc.1980 Nat.Conf.Control of Hazardous Material Spills, Louisville, KY:284-287</t>
        </is>
      </c>
      <c r="CO877" t="n">
        <v>1981.0</v>
      </c>
      <c r="CP877" t="inlineStr">
        <is>
          <t>Curtis,M.W., C.M. Curran, and C.H. Ward (1981). Aquatic Toxicity Testing As Fundament for a Spill Prevention Program. In: Proc.1980 Nat.Conf.Control of Hazardous Material Spills, Louisville, KY, 284-287. ECOREF#:2966</t>
        </is>
      </c>
    </row>
    <row r="878">
      <c r="A878" t="n">
        <v>100027.0</v>
      </c>
      <c r="B878" t="inlineStr">
        <is>
          <t>4-Nitrophenol</t>
        </is>
      </c>
      <c r="C878"/>
      <c r="D878" t="inlineStr">
        <is>
          <t>Measured</t>
        </is>
      </c>
      <c r="E878" t="inlineStr">
        <is>
          <t>Not reported</t>
        </is>
      </c>
      <c r="F878"/>
      <c r="G878" t="n">
        <v>98.0</v>
      </c>
      <c r="H878"/>
      <c r="I878"/>
      <c r="J878"/>
      <c r="K878"/>
      <c r="L878" t="inlineStr">
        <is>
          <t>Pimephales promelas</t>
        </is>
      </c>
      <c r="M878" t="inlineStr">
        <is>
          <t>Fathead Minnow</t>
        </is>
      </c>
      <c r="N878"/>
      <c r="O878"/>
      <c r="P878" t="n">
        <v>32.0</v>
      </c>
      <c r="Q878"/>
      <c r="R878"/>
      <c r="S878"/>
      <c r="T878"/>
      <c r="U878" t="inlineStr">
        <is>
          <t>Day(s)</t>
        </is>
      </c>
      <c r="V878" t="inlineStr">
        <is>
          <t>Flow-through</t>
        </is>
      </c>
      <c r="W878" t="inlineStr">
        <is>
          <t>Fresh water</t>
        </is>
      </c>
      <c r="X878" t="inlineStr">
        <is>
          <t>Lab</t>
        </is>
      </c>
      <c r="Y878"/>
      <c r="Z878" t="inlineStr">
        <is>
          <t>Active ingredient</t>
        </is>
      </c>
      <c r="AA878"/>
      <c r="AB878" t="n">
        <v>41.0</v>
      </c>
      <c r="AC878"/>
      <c r="AD878" t="n">
        <v>37.7</v>
      </c>
      <c r="AE878"/>
      <c r="AF878" t="n">
        <v>44.6</v>
      </c>
      <c r="AG878" t="inlineStr">
        <is>
          <t>AI mg/L</t>
        </is>
      </c>
      <c r="AH878"/>
      <c r="AI878"/>
      <c r="AJ878"/>
      <c r="AK878"/>
      <c r="AL878"/>
      <c r="AM878"/>
      <c r="AN878"/>
      <c r="AO878"/>
      <c r="AP878"/>
      <c r="AQ878"/>
      <c r="AR878"/>
      <c r="AS878"/>
      <c r="AT878"/>
      <c r="AU878"/>
      <c r="AV878"/>
      <c r="AW878"/>
      <c r="AX878" t="inlineStr">
        <is>
          <t>Mortality</t>
        </is>
      </c>
      <c r="AY878" t="inlineStr">
        <is>
          <t>Mortality</t>
        </is>
      </c>
      <c r="AZ878" t="inlineStr">
        <is>
          <t>LC50</t>
        </is>
      </c>
      <c r="BA878"/>
      <c r="BB878" t="n">
        <v>4.0</v>
      </c>
      <c r="BC878"/>
      <c r="BD878"/>
      <c r="BE878"/>
      <c r="BF878"/>
      <c r="BG878" t="inlineStr">
        <is>
          <t>Day(s)</t>
        </is>
      </c>
      <c r="BH878"/>
      <c r="BI878" t="inlineStr">
        <is>
          <t>DTXSID0021834</t>
        </is>
      </c>
      <c r="BJ878"/>
      <c r="BK878"/>
      <c r="BL878" t="inlineStr">
        <is>
          <t>Acute</t>
        </is>
      </c>
      <c r="BM878"/>
      <c r="BN878"/>
      <c r="BO878"/>
      <c r="BP878"/>
      <c r="BQ878"/>
      <c r="BR878"/>
      <c r="BS878"/>
      <c r="BT878" t="inlineStr">
        <is>
          <t>--</t>
        </is>
      </c>
      <c r="BU878"/>
      <c r="BV878"/>
      <c r="BW878"/>
      <c r="BX878"/>
      <c r="BY878"/>
      <c r="BZ878"/>
      <c r="CA878"/>
      <c r="CB878"/>
      <c r="CC878"/>
      <c r="CD878"/>
      <c r="CE878"/>
      <c r="CF878"/>
      <c r="CG878"/>
      <c r="CH878"/>
      <c r="CI878"/>
      <c r="CJ878" t="inlineStr">
        <is>
          <t xml:space="preserve">SOURCE/US EPA ENVIRONMENTAL RESEARCH LABORATORY DULUTH AND THE UNIVERSITY OF WISCONSIN SUPERIOR//MEDIA/FILTERED LAKE SUPERIOR WATER OR DECHLORINATED CITY OF SUPERIOR WISCONSIN WATER//   </t>
        </is>
      </c>
      <c r="CK878" t="inlineStr">
        <is>
          <t>Geiger,D.L., C.E. Northcott, D.J. Call, and L.T. Brooke</t>
        </is>
      </c>
      <c r="CL878" t="n">
        <v>12447.0</v>
      </c>
      <c r="CM878" t="inlineStr">
        <is>
          <t>Acute Toxicities of Organic Chemicals to Fathead Minnows (Pimephales promelas), Volume II</t>
        </is>
      </c>
      <c r="CN878" t="inlineStr">
        <is>
          <t>Center for Lake Superior Environmental Studies, University of Wisconsin, Superior, WI:326 p.</t>
        </is>
      </c>
      <c r="CO878" t="n">
        <v>1985.0</v>
      </c>
      <c r="CP878" t="inlineStr">
        <is>
          <t>Geiger,D.L., C.E. Northcott, D.J. Call, and L.T. Brooke (1985). Acute Toxicities of Organic Chemicals to Fathead Minnows (Pimephales promelas), Volume II. Center for Lake Superior Environmental Studies, University of Wisconsin, Superior, WI, 326 p. ECOREF#:12447</t>
        </is>
      </c>
    </row>
    <row r="879">
      <c r="A879" t="n">
        <v>100027.0</v>
      </c>
      <c r="B879" t="inlineStr">
        <is>
          <t>4-Nitrophenol</t>
        </is>
      </c>
      <c r="C879"/>
      <c r="D879" t="inlineStr">
        <is>
          <t>Not coded</t>
        </is>
      </c>
      <c r="E879" t="inlineStr">
        <is>
          <t>United States Environmental Protection Agency</t>
        </is>
      </c>
      <c r="F879"/>
      <c r="G879" t="n">
        <v>98.0</v>
      </c>
      <c r="H879"/>
      <c r="I879"/>
      <c r="J879"/>
      <c r="K879"/>
      <c r="L879" t="inlineStr">
        <is>
          <t>Pimephales promelas</t>
        </is>
      </c>
      <c r="M879" t="inlineStr">
        <is>
          <t>Fathead Minnow</t>
        </is>
      </c>
      <c r="N879"/>
      <c r="O879"/>
      <c r="P879"/>
      <c r="Q879"/>
      <c r="R879"/>
      <c r="S879"/>
      <c r="T879"/>
      <c r="U879"/>
      <c r="V879" t="inlineStr">
        <is>
          <t>Static</t>
        </is>
      </c>
      <c r="W879" t="inlineStr">
        <is>
          <t>Fresh water</t>
        </is>
      </c>
      <c r="X879" t="inlineStr">
        <is>
          <t>Lab</t>
        </is>
      </c>
      <c r="Y879"/>
      <c r="Z879" t="inlineStr">
        <is>
          <t>Active ingredient</t>
        </is>
      </c>
      <c r="AA879"/>
      <c r="AB879" t="n">
        <v>53.5</v>
      </c>
      <c r="AC879"/>
      <c r="AD879" t="n">
        <v>51.5</v>
      </c>
      <c r="AE879"/>
      <c r="AF879" t="n">
        <v>55.5</v>
      </c>
      <c r="AG879" t="inlineStr">
        <is>
          <t>AI mg/L</t>
        </is>
      </c>
      <c r="AH879"/>
      <c r="AI879"/>
      <c r="AJ879"/>
      <c r="AK879"/>
      <c r="AL879"/>
      <c r="AM879"/>
      <c r="AN879"/>
      <c r="AO879"/>
      <c r="AP879"/>
      <c r="AQ879"/>
      <c r="AR879"/>
      <c r="AS879"/>
      <c r="AT879"/>
      <c r="AU879"/>
      <c r="AV879"/>
      <c r="AW879"/>
      <c r="AX879" t="inlineStr">
        <is>
          <t>Mortality</t>
        </is>
      </c>
      <c r="AY879" t="inlineStr">
        <is>
          <t>Mortality</t>
        </is>
      </c>
      <c r="AZ879" t="inlineStr">
        <is>
          <t>LC50</t>
        </is>
      </c>
      <c r="BA879"/>
      <c r="BB879" t="n">
        <v>4.0</v>
      </c>
      <c r="BC879"/>
      <c r="BD879"/>
      <c r="BE879"/>
      <c r="BF879"/>
      <c r="BG879" t="inlineStr">
        <is>
          <t>Day(s)</t>
        </is>
      </c>
      <c r="BH879"/>
      <c r="BI879" t="inlineStr">
        <is>
          <t>DTXSID0021834</t>
        </is>
      </c>
      <c r="BJ879"/>
      <c r="BK879"/>
      <c r="BL879" t="inlineStr">
        <is>
          <t>Acute</t>
        </is>
      </c>
      <c r="BM879"/>
      <c r="BN879"/>
      <c r="BO879"/>
      <c r="BP879"/>
      <c r="BQ879"/>
      <c r="BR879"/>
      <c r="BS879"/>
      <c r="BT879" t="inlineStr">
        <is>
          <t>--</t>
        </is>
      </c>
      <c r="BU879"/>
      <c r="BV879"/>
      <c r="BW879"/>
      <c r="BX879"/>
      <c r="BY879"/>
      <c r="BZ879"/>
      <c r="CA879"/>
      <c r="CB879"/>
      <c r="CC879"/>
      <c r="CD879"/>
      <c r="CE879"/>
      <c r="CF879"/>
      <c r="CG879"/>
      <c r="CH879"/>
      <c r="CI879"/>
      <c r="CJ879" t="inlineStr">
        <is>
          <t xml:space="preserve">CONTR/STD METHODS USED//   </t>
        </is>
      </c>
      <c r="CK879" t="inlineStr">
        <is>
          <t>U.S. Environmental Protection Agency</t>
        </is>
      </c>
      <c r="CL879" t="n">
        <v>344.0</v>
      </c>
      <c r="CM879" t="inlineStr">
        <is>
          <t>Pesticide Ecotoxicity Database (Formerly: Environmental Effects Database (EEDB))</t>
        </is>
      </c>
      <c r="CN879" t="inlineStr">
        <is>
          <t>Environmental Fate and Effects Division, U.S.EPA, Washington, D.C.:</t>
        </is>
      </c>
      <c r="CO879" t="n">
        <v>1992.0</v>
      </c>
      <c r="CP879" t="inlineStr">
        <is>
          <t>U.S. Environmental Protection Agency (1992). Pesticide Ecotoxicity Database (Formerly: Environmental Effects Database (EEDB)). Environmental Fate and Effects Division, U.S.EPA, Washington, D.C., ECOREF#:344</t>
        </is>
      </c>
    </row>
    <row r="880">
      <c r="A880" t="n">
        <v>100027.0</v>
      </c>
      <c r="B880" t="inlineStr">
        <is>
          <t>4-Nitrophenol</t>
        </is>
      </c>
      <c r="C880"/>
      <c r="D880" t="inlineStr">
        <is>
          <t>Measured</t>
        </is>
      </c>
      <c r="E880" t="inlineStr">
        <is>
          <t>Not coded</t>
        </is>
      </c>
      <c r="F880" t="inlineStr">
        <is>
          <t>&gt;=</t>
        </is>
      </c>
      <c r="G880" t="n">
        <v>95.0</v>
      </c>
      <c r="H880"/>
      <c r="I880"/>
      <c r="J880"/>
      <c r="K880"/>
      <c r="L880" t="inlineStr">
        <is>
          <t>Pimephales promelas</t>
        </is>
      </c>
      <c r="M880" t="inlineStr">
        <is>
          <t>Fathead Minnow</t>
        </is>
      </c>
      <c r="N880" t="inlineStr">
        <is>
          <t>Juvenile</t>
        </is>
      </c>
      <c r="O880"/>
      <c r="P880"/>
      <c r="Q880"/>
      <c r="R880" t="n">
        <v>26.0</v>
      </c>
      <c r="S880"/>
      <c r="T880" t="n">
        <v>34.0</v>
      </c>
      <c r="U880" t="inlineStr">
        <is>
          <t>Day(s)</t>
        </is>
      </c>
      <c r="V880" t="inlineStr">
        <is>
          <t>Flow-through</t>
        </is>
      </c>
      <c r="W880" t="inlineStr">
        <is>
          <t>Fresh water</t>
        </is>
      </c>
      <c r="X880" t="inlineStr">
        <is>
          <t>Lab</t>
        </is>
      </c>
      <c r="Y880"/>
      <c r="Z880" t="inlineStr">
        <is>
          <t>Active ingredient</t>
        </is>
      </c>
      <c r="AA880"/>
      <c r="AB880" t="n">
        <v>30.4</v>
      </c>
      <c r="AC880"/>
      <c r="AD880"/>
      <c r="AE880"/>
      <c r="AF880"/>
      <c r="AG880" t="inlineStr">
        <is>
          <t>AI mg/L</t>
        </is>
      </c>
      <c r="AH880"/>
      <c r="AI880"/>
      <c r="AJ880"/>
      <c r="AK880"/>
      <c r="AL880"/>
      <c r="AM880"/>
      <c r="AN880"/>
      <c r="AO880"/>
      <c r="AP880"/>
      <c r="AQ880"/>
      <c r="AR880"/>
      <c r="AS880"/>
      <c r="AT880"/>
      <c r="AU880"/>
      <c r="AV880"/>
      <c r="AW880"/>
      <c r="AX880" t="inlineStr">
        <is>
          <t>Mortality</t>
        </is>
      </c>
      <c r="AY880" t="inlineStr">
        <is>
          <t>Mortality</t>
        </is>
      </c>
      <c r="AZ880" t="inlineStr">
        <is>
          <t>LC50</t>
        </is>
      </c>
      <c r="BA880"/>
      <c r="BB880" t="n">
        <v>4.0</v>
      </c>
      <c r="BC880"/>
      <c r="BD880"/>
      <c r="BE880"/>
      <c r="BF880"/>
      <c r="BG880" t="inlineStr">
        <is>
          <t>Day(s)</t>
        </is>
      </c>
      <c r="BH880" t="inlineStr">
        <is>
          <t>Pure</t>
        </is>
      </c>
      <c r="BI880" t="inlineStr">
        <is>
          <t>DTXSID0021834</t>
        </is>
      </c>
      <c r="BJ880" t="inlineStr">
        <is>
          <t>10.1002/etc.5620140920</t>
        </is>
      </c>
      <c r="BK880"/>
      <c r="BL880"/>
      <c r="BM880"/>
      <c r="BN880"/>
      <c r="BO880"/>
      <c r="BP880"/>
      <c r="BQ880"/>
      <c r="BR880"/>
      <c r="BS880"/>
      <c r="BT880" t="inlineStr">
        <is>
          <t>--</t>
        </is>
      </c>
      <c r="BU880"/>
      <c r="BV880"/>
      <c r="BW880"/>
      <c r="BX880"/>
      <c r="BY880"/>
      <c r="BZ880"/>
      <c r="CA880"/>
      <c r="CB880"/>
      <c r="CC880"/>
      <c r="CD880"/>
      <c r="CE880"/>
      <c r="CF880"/>
      <c r="CG880"/>
      <c r="CH880"/>
      <c r="CI880"/>
      <c r="CJ880"/>
      <c r="CK880" t="inlineStr">
        <is>
          <t>Broderius,S.J., M.D. Kahl, and M.D. Hoglund</t>
        </is>
      </c>
      <c r="CL880" t="n">
        <v>15031.0</v>
      </c>
      <c r="CM880" t="inlineStr">
        <is>
          <t>Use of Joint Toxic Response to Define the Primary Mode of Toxic Action for Diverse Industrial Organic Chemicals</t>
        </is>
      </c>
      <c r="CN880" t="inlineStr">
        <is>
          <t>Environ. Toxicol. Chem.14(9): 1591-1605</t>
        </is>
      </c>
      <c r="CO880" t="n">
        <v>1995.0</v>
      </c>
      <c r="CP880" t="inlineStr">
        <is>
          <t>Broderius,S.J., M.D. Kahl, and M.D. Hoglund (1995). Use of Joint Toxic Response to Define the Primary Mode of Toxic Action for Diverse Industrial Organic Chemicals. Environ. Toxicol. Chem., 14, (9), 1591-1605. doi:10.1002/etc.5620140920. ECOREF#:15031</t>
        </is>
      </c>
    </row>
    <row r="881">
      <c r="A881" t="n">
        <v>100027.0</v>
      </c>
      <c r="B881" t="inlineStr">
        <is>
          <t>4-Nitrophenol</t>
        </is>
      </c>
      <c r="C881"/>
      <c r="D881" t="inlineStr">
        <is>
          <t>Measured</t>
        </is>
      </c>
      <c r="E881" t="inlineStr">
        <is>
          <t>Not reported</t>
        </is>
      </c>
      <c r="F881"/>
      <c r="G881" t="n">
        <v>98.0</v>
      </c>
      <c r="H881"/>
      <c r="I881"/>
      <c r="J881"/>
      <c r="K881"/>
      <c r="L881" t="inlineStr">
        <is>
          <t>Pimephales promelas</t>
        </is>
      </c>
      <c r="M881" t="inlineStr">
        <is>
          <t>Fathead Minnow</t>
        </is>
      </c>
      <c r="N881"/>
      <c r="O881"/>
      <c r="P881" t="n">
        <v>31.0</v>
      </c>
      <c r="Q881"/>
      <c r="R881"/>
      <c r="S881"/>
      <c r="T881"/>
      <c r="U881" t="inlineStr">
        <is>
          <t>Day(s)</t>
        </is>
      </c>
      <c r="V881" t="inlineStr">
        <is>
          <t>Flow-through</t>
        </is>
      </c>
      <c r="W881" t="inlineStr">
        <is>
          <t>Fresh water</t>
        </is>
      </c>
      <c r="X881" t="inlineStr">
        <is>
          <t>Lab</t>
        </is>
      </c>
      <c r="Y881"/>
      <c r="Z881" t="inlineStr">
        <is>
          <t>Active ingredient</t>
        </is>
      </c>
      <c r="AA881"/>
      <c r="AB881" t="n">
        <v>58.6</v>
      </c>
      <c r="AC881"/>
      <c r="AD881" t="n">
        <v>56.2</v>
      </c>
      <c r="AE881"/>
      <c r="AF881" t="n">
        <v>61.1</v>
      </c>
      <c r="AG881" t="inlineStr">
        <is>
          <t>AI mg/L</t>
        </is>
      </c>
      <c r="AH881"/>
      <c r="AI881"/>
      <c r="AJ881"/>
      <c r="AK881"/>
      <c r="AL881"/>
      <c r="AM881"/>
      <c r="AN881"/>
      <c r="AO881"/>
      <c r="AP881"/>
      <c r="AQ881"/>
      <c r="AR881"/>
      <c r="AS881"/>
      <c r="AT881"/>
      <c r="AU881"/>
      <c r="AV881"/>
      <c r="AW881"/>
      <c r="AX881" t="inlineStr">
        <is>
          <t>Mortality</t>
        </is>
      </c>
      <c r="AY881" t="inlineStr">
        <is>
          <t>Mortality</t>
        </is>
      </c>
      <c r="AZ881" t="inlineStr">
        <is>
          <t>LC50</t>
        </is>
      </c>
      <c r="BA881"/>
      <c r="BB881" t="n">
        <v>4.0</v>
      </c>
      <c r="BC881"/>
      <c r="BD881"/>
      <c r="BE881"/>
      <c r="BF881"/>
      <c r="BG881" t="inlineStr">
        <is>
          <t>Day(s)</t>
        </is>
      </c>
      <c r="BH881"/>
      <c r="BI881" t="inlineStr">
        <is>
          <t>DTXSID0021834</t>
        </is>
      </c>
      <c r="BJ881"/>
      <c r="BK881"/>
      <c r="BL881" t="inlineStr">
        <is>
          <t>Acute</t>
        </is>
      </c>
      <c r="BM881"/>
      <c r="BN881"/>
      <c r="BO881"/>
      <c r="BP881"/>
      <c r="BQ881"/>
      <c r="BR881"/>
      <c r="BS881"/>
      <c r="BT881" t="inlineStr">
        <is>
          <t>--</t>
        </is>
      </c>
      <c r="BU881"/>
      <c r="BV881"/>
      <c r="BW881"/>
      <c r="BX881"/>
      <c r="BY881"/>
      <c r="BZ881"/>
      <c r="CA881"/>
      <c r="CB881"/>
      <c r="CC881"/>
      <c r="CD881"/>
      <c r="CE881"/>
      <c r="CF881"/>
      <c r="CG881"/>
      <c r="CH881"/>
      <c r="CI881"/>
      <c r="CJ881" t="inlineStr">
        <is>
          <t xml:space="preserve">SOURCE/US EPA ENVIRONMENTAL RESEARCH LABORATORY DULUTH AND THE UNIVERSITY OF WISCONSIN SUPERIOR//MEDIA/FILTERED LAKE SUPERIOR WATER OR DECHLORINATED CITY OF SUPERIOR WISCONSIN WATER//   </t>
        </is>
      </c>
      <c r="CK881" t="inlineStr">
        <is>
          <t>Geiger,D.L., C.E. Northcott, D.J. Call, and L.T. Brooke</t>
        </is>
      </c>
      <c r="CL881" t="n">
        <v>12447.0</v>
      </c>
      <c r="CM881" t="inlineStr">
        <is>
          <t>Acute Toxicities of Organic Chemicals to Fathead Minnows (Pimephales promelas), Volume II</t>
        </is>
      </c>
      <c r="CN881" t="inlineStr">
        <is>
          <t>Center for Lake Superior Environmental Studies, University of Wisconsin, Superior, WI:326 p.</t>
        </is>
      </c>
      <c r="CO881" t="n">
        <v>1985.0</v>
      </c>
      <c r="CP881" t="inlineStr">
        <is>
          <t>Geiger,D.L., C.E. Northcott, D.J. Call, and L.T. Brooke (1985). Acute Toxicities of Organic Chemicals to Fathead Minnows (Pimephales promelas), Volume II. Center for Lake Superior Environmental Studies, University of Wisconsin, Superior, WI, 326 p. ECOREF#:12447</t>
        </is>
      </c>
    </row>
    <row r="882">
      <c r="A882" t="n">
        <v>100027.0</v>
      </c>
      <c r="B882" t="inlineStr">
        <is>
          <t>4-Nitrophenol</t>
        </is>
      </c>
      <c r="C882"/>
      <c r="D882" t="inlineStr">
        <is>
          <t>Measured</t>
        </is>
      </c>
      <c r="E882" t="inlineStr">
        <is>
          <t>Not coded</t>
        </is>
      </c>
      <c r="F882"/>
      <c r="G882"/>
      <c r="H882"/>
      <c r="I882"/>
      <c r="J882"/>
      <c r="K882"/>
      <c r="L882" t="inlineStr">
        <is>
          <t>Pimephales promelas</t>
        </is>
      </c>
      <c r="M882" t="inlineStr">
        <is>
          <t>Fathead Minnow</t>
        </is>
      </c>
      <c r="N882"/>
      <c r="O882"/>
      <c r="P882"/>
      <c r="Q882"/>
      <c r="R882" t="n">
        <v>30.0</v>
      </c>
      <c r="S882"/>
      <c r="T882" t="n">
        <v>35.0</v>
      </c>
      <c r="U882" t="inlineStr">
        <is>
          <t>Day(s)</t>
        </is>
      </c>
      <c r="V882" t="inlineStr">
        <is>
          <t>Flow-through</t>
        </is>
      </c>
      <c r="W882" t="inlineStr">
        <is>
          <t>Fresh water</t>
        </is>
      </c>
      <c r="X882" t="inlineStr">
        <is>
          <t>Lab</t>
        </is>
      </c>
      <c r="Y882"/>
      <c r="Z882" t="inlineStr">
        <is>
          <t>Active ingredient</t>
        </is>
      </c>
      <c r="AA882"/>
      <c r="AB882" t="n">
        <v>59.0</v>
      </c>
      <c r="AC882"/>
      <c r="AD882" t="n">
        <v>56.0</v>
      </c>
      <c r="AE882"/>
      <c r="AF882" t="n">
        <v>63.0</v>
      </c>
      <c r="AG882" t="inlineStr">
        <is>
          <t>AI mg/L</t>
        </is>
      </c>
      <c r="AH882"/>
      <c r="AI882"/>
      <c r="AJ882"/>
      <c r="AK882"/>
      <c r="AL882"/>
      <c r="AM882"/>
      <c r="AN882"/>
      <c r="AO882"/>
      <c r="AP882"/>
      <c r="AQ882"/>
      <c r="AR882"/>
      <c r="AS882"/>
      <c r="AT882"/>
      <c r="AU882"/>
      <c r="AV882"/>
      <c r="AW882"/>
      <c r="AX882" t="inlineStr">
        <is>
          <t>Mortality</t>
        </is>
      </c>
      <c r="AY882" t="inlineStr">
        <is>
          <t>Mortality</t>
        </is>
      </c>
      <c r="AZ882" t="inlineStr">
        <is>
          <t>LC50</t>
        </is>
      </c>
      <c r="BA882"/>
      <c r="BB882" t="n">
        <v>4.0</v>
      </c>
      <c r="BC882"/>
      <c r="BD882"/>
      <c r="BE882"/>
      <c r="BF882"/>
      <c r="BG882" t="inlineStr">
        <is>
          <t>Day(s)</t>
        </is>
      </c>
      <c r="BH882"/>
      <c r="BI882" t="inlineStr">
        <is>
          <t>DTXSID0021834</t>
        </is>
      </c>
      <c r="BJ882" t="inlineStr">
        <is>
          <t>10.1007/BF01622141</t>
        </is>
      </c>
      <c r="BK882"/>
      <c r="BL882"/>
      <c r="BM882"/>
      <c r="BN882"/>
      <c r="BO882"/>
      <c r="BP882"/>
      <c r="BQ882"/>
      <c r="BR882"/>
      <c r="BS882"/>
      <c r="BT882" t="inlineStr">
        <is>
          <t>--</t>
        </is>
      </c>
      <c r="BU882"/>
      <c r="BV882"/>
      <c r="BW882"/>
      <c r="BX882"/>
      <c r="BY882"/>
      <c r="BZ882"/>
      <c r="CA882"/>
      <c r="CB882"/>
      <c r="CC882"/>
      <c r="CD882"/>
      <c r="CE882"/>
      <c r="CF882"/>
      <c r="CG882"/>
      <c r="CH882"/>
      <c r="CI882" t="inlineStr">
        <is>
          <t xml:space="preserve"> CONTR/FOLLOWED EPA STANDARD METHODS//WQCD/THE NP '80 WQCD DATA POINT DIFFERS AS IT CALCULATES THE AVERAGE LC50 VALUE OF 60,500; ONE OF TWO DATA POINTS THAT CORRESPOND TO THE DATA CITED IN THE WQCD; THE WQCD CITES PHIPPS, ET AL. MANUSCRIPT BUT THIS DATA IS PUBLISHED UNDER PHIPPS, ET AL. 1981// </t>
        </is>
      </c>
      <c r="CJ882" t="inlineStr">
        <is>
          <t xml:space="preserve">   CONTR/FOLLOWED EPA STANDARD METHODS//WQCD/THE NP '80 WQCD DATA POINT DIFFERS AS IT CALCULATES THE AVERAGE LC50 VALUE OF 60,500; ONE OF TWO DATA POINTS THAT CORRESPOND TO THE DATA CITED IN THE WQCD; THE WQCD CITES PHIPPS, ET AL. MANUSCRIPT BUT THIS DATA IS PUBLISHED UNDER PHIPPS, ET AL. 1981// </t>
        </is>
      </c>
      <c r="CK882" t="inlineStr">
        <is>
          <t>Phipps,G.L., G.W. Holcombe, and J.T. Fiandt</t>
        </is>
      </c>
      <c r="CL882" t="n">
        <v>2189.0</v>
      </c>
      <c r="CM882" t="inlineStr">
        <is>
          <t>Acute Toxicity of Phenol and Substituted Phenols to the Fathead Minnow</t>
        </is>
      </c>
      <c r="CN882" t="inlineStr">
        <is>
          <t>Bull. Environ. Contam. Toxicol.26(5): 585-593</t>
        </is>
      </c>
      <c r="CO882" t="n">
        <v>1981.0</v>
      </c>
      <c r="CP882" t="inlineStr">
        <is>
          <t>Phipps,G.L., G.W. Holcombe, and J.T. Fiandt (1981). Acute Toxicity of Phenol and Substituted Phenols to the Fathead Minnow. Bull. Environ. Contam. Toxicol., 26, (5), 585-593. doi:10.1007/BF01622141. ECOREF#:2189</t>
        </is>
      </c>
    </row>
    <row r="883">
      <c r="A883" t="n">
        <v>100027.0</v>
      </c>
      <c r="B883" t="inlineStr">
        <is>
          <t>4-Nitrophenol</t>
        </is>
      </c>
      <c r="C883"/>
      <c r="D883" t="inlineStr">
        <is>
          <t>Measured</t>
        </is>
      </c>
      <c r="E883" t="inlineStr">
        <is>
          <t>American Society for Testing and Materials</t>
        </is>
      </c>
      <c r="F883" t="inlineStr">
        <is>
          <t>&gt;=</t>
        </is>
      </c>
      <c r="G883" t="n">
        <v>95.0</v>
      </c>
      <c r="H883"/>
      <c r="I883"/>
      <c r="J883"/>
      <c r="K883"/>
      <c r="L883" t="inlineStr">
        <is>
          <t>Pimephales promelas</t>
        </is>
      </c>
      <c r="M883" t="inlineStr">
        <is>
          <t>Fathead Minnow</t>
        </is>
      </c>
      <c r="N883" t="inlineStr">
        <is>
          <t>Juvenile</t>
        </is>
      </c>
      <c r="O883"/>
      <c r="P883"/>
      <c r="Q883"/>
      <c r="R883" t="n">
        <v>26.0</v>
      </c>
      <c r="S883"/>
      <c r="T883" t="n">
        <v>34.0</v>
      </c>
      <c r="U883" t="inlineStr">
        <is>
          <t>Day(s)</t>
        </is>
      </c>
      <c r="V883" t="inlineStr">
        <is>
          <t>Flow-through</t>
        </is>
      </c>
      <c r="W883" t="inlineStr">
        <is>
          <t>Fresh water</t>
        </is>
      </c>
      <c r="X883" t="inlineStr">
        <is>
          <t>Lab</t>
        </is>
      </c>
      <c r="Y883" t="n">
        <v>6.0</v>
      </c>
      <c r="Z883" t="inlineStr">
        <is>
          <t>Active ingredient</t>
        </is>
      </c>
      <c r="AA883"/>
      <c r="AB883" t="n">
        <v>31.7</v>
      </c>
      <c r="AC883"/>
      <c r="AD883" t="n">
        <v>28.4</v>
      </c>
      <c r="AE883"/>
      <c r="AF883" t="n">
        <v>35.3</v>
      </c>
      <c r="AG883" t="inlineStr">
        <is>
          <t>AI mg/L</t>
        </is>
      </c>
      <c r="AH883"/>
      <c r="AI883"/>
      <c r="AJ883"/>
      <c r="AK883"/>
      <c r="AL883"/>
      <c r="AM883"/>
      <c r="AN883"/>
      <c r="AO883"/>
      <c r="AP883"/>
      <c r="AQ883"/>
      <c r="AR883"/>
      <c r="AS883"/>
      <c r="AT883"/>
      <c r="AU883"/>
      <c r="AV883"/>
      <c r="AW883"/>
      <c r="AX883" t="inlineStr">
        <is>
          <t>Mortality</t>
        </is>
      </c>
      <c r="AY883" t="inlineStr">
        <is>
          <t>Mortality</t>
        </is>
      </c>
      <c r="AZ883" t="inlineStr">
        <is>
          <t>LC50</t>
        </is>
      </c>
      <c r="BA883"/>
      <c r="BB883" t="n">
        <v>4.0</v>
      </c>
      <c r="BC883"/>
      <c r="BD883"/>
      <c r="BE883"/>
      <c r="BF883"/>
      <c r="BG883" t="inlineStr">
        <is>
          <t>Day(s)</t>
        </is>
      </c>
      <c r="BH883"/>
      <c r="BI883" t="inlineStr">
        <is>
          <t>DTXSID0021834</t>
        </is>
      </c>
      <c r="BJ883" t="inlineStr">
        <is>
          <t>10.1897/05-094R.1</t>
        </is>
      </c>
      <c r="BK883"/>
      <c r="BL883" t="inlineStr">
        <is>
          <t>Acute</t>
        </is>
      </c>
      <c r="BM883"/>
      <c r="BN883"/>
      <c r="BO883"/>
      <c r="BP883"/>
      <c r="BQ883"/>
      <c r="BR883"/>
      <c r="BS883"/>
      <c r="BT883" t="inlineStr">
        <is>
          <t>--</t>
        </is>
      </c>
      <c r="BU883"/>
      <c r="BV883"/>
      <c r="BW883"/>
      <c r="BX883"/>
      <c r="BY883"/>
      <c r="BZ883"/>
      <c r="CA883"/>
      <c r="CB883"/>
      <c r="CC883"/>
      <c r="CD883"/>
      <c r="CE883"/>
      <c r="CF883"/>
      <c r="CG883"/>
      <c r="CH883"/>
      <c r="CI883"/>
      <c r="CJ883"/>
      <c r="CK883" t="inlineStr">
        <is>
          <t>Broderius,S.J., M.D. Kahl, G.E. Elonen, D.E. Hammermeister, and M.D. Hoglund</t>
        </is>
      </c>
      <c r="CL883" t="n">
        <v>86254.0</v>
      </c>
      <c r="CM883" t="inlineStr">
        <is>
          <t>A Comparison of the Lethal and Sublethal Toxicity of Organic Chemical Mixtures to the Fathead Minnow (Pimephales promelas)</t>
        </is>
      </c>
      <c r="CN883" t="inlineStr">
        <is>
          <t>Environ. Toxicol. Chem.24(12): 3117-3127</t>
        </is>
      </c>
      <c r="CO883" t="n">
        <v>2005.0</v>
      </c>
      <c r="CP883" t="inlineStr">
        <is>
          <t>Broderius,S.J., M.D. Kahl, G.E. Elonen, D.E. Hammermeister, and M.D. Hoglund (2005). A Comparison of the Lethal and Sublethal Toxicity of Organic Chemical Mixtures to the Fathead Minnow (Pimephales promelas). Environ. Toxicol. Chem., 24, (12), 3117-3127. doi:10.1897/05-094R.1. ECOREF#:86254</t>
        </is>
      </c>
    </row>
    <row r="884">
      <c r="A884" t="n">
        <v>100027.0</v>
      </c>
      <c r="B884" t="inlineStr">
        <is>
          <t>4-Nitrophenol</t>
        </is>
      </c>
      <c r="C884"/>
      <c r="D884" t="inlineStr">
        <is>
          <t>Measured</t>
        </is>
      </c>
      <c r="E884" t="inlineStr">
        <is>
          <t>Not reported</t>
        </is>
      </c>
      <c r="F884"/>
      <c r="G884" t="n">
        <v>98.0</v>
      </c>
      <c r="H884"/>
      <c r="I884"/>
      <c r="J884"/>
      <c r="K884"/>
      <c r="L884" t="inlineStr">
        <is>
          <t>Pimephales promelas</t>
        </is>
      </c>
      <c r="M884" t="inlineStr">
        <is>
          <t>Fathead Minnow</t>
        </is>
      </c>
      <c r="N884"/>
      <c r="O884"/>
      <c r="P884" t="n">
        <v>31.0</v>
      </c>
      <c r="Q884"/>
      <c r="R884"/>
      <c r="S884"/>
      <c r="T884"/>
      <c r="U884" t="inlineStr">
        <is>
          <t>Day(s)</t>
        </is>
      </c>
      <c r="V884" t="inlineStr">
        <is>
          <t>Flow-through</t>
        </is>
      </c>
      <c r="W884" t="inlineStr">
        <is>
          <t>Fresh water</t>
        </is>
      </c>
      <c r="X884" t="inlineStr">
        <is>
          <t>Lab</t>
        </is>
      </c>
      <c r="Y884"/>
      <c r="Z884" t="inlineStr">
        <is>
          <t>Active ingredient</t>
        </is>
      </c>
      <c r="AA884"/>
      <c r="AB884" t="n">
        <v>37.3</v>
      </c>
      <c r="AC884"/>
      <c r="AD884" t="n">
        <v>34.4</v>
      </c>
      <c r="AE884"/>
      <c r="AF884" t="n">
        <v>40.5</v>
      </c>
      <c r="AG884" t="inlineStr">
        <is>
          <t>AI mg/L</t>
        </is>
      </c>
      <c r="AH884"/>
      <c r="AI884"/>
      <c r="AJ884"/>
      <c r="AK884"/>
      <c r="AL884"/>
      <c r="AM884"/>
      <c r="AN884"/>
      <c r="AO884"/>
      <c r="AP884"/>
      <c r="AQ884"/>
      <c r="AR884"/>
      <c r="AS884"/>
      <c r="AT884"/>
      <c r="AU884"/>
      <c r="AV884"/>
      <c r="AW884"/>
      <c r="AX884" t="inlineStr">
        <is>
          <t>Mortality</t>
        </is>
      </c>
      <c r="AY884" t="inlineStr">
        <is>
          <t>Mortality</t>
        </is>
      </c>
      <c r="AZ884" t="inlineStr">
        <is>
          <t>LC50</t>
        </is>
      </c>
      <c r="BA884"/>
      <c r="BB884" t="n">
        <v>4.0</v>
      </c>
      <c r="BC884"/>
      <c r="BD884"/>
      <c r="BE884"/>
      <c r="BF884"/>
      <c r="BG884" t="inlineStr">
        <is>
          <t>Day(s)</t>
        </is>
      </c>
      <c r="BH884"/>
      <c r="BI884" t="inlineStr">
        <is>
          <t>DTXSID0021834</t>
        </is>
      </c>
      <c r="BJ884"/>
      <c r="BK884"/>
      <c r="BL884" t="inlineStr">
        <is>
          <t>Acute</t>
        </is>
      </c>
      <c r="BM884"/>
      <c r="BN884"/>
      <c r="BO884"/>
      <c r="BP884"/>
      <c r="BQ884"/>
      <c r="BR884"/>
      <c r="BS884"/>
      <c r="BT884" t="inlineStr">
        <is>
          <t>--</t>
        </is>
      </c>
      <c r="BU884"/>
      <c r="BV884"/>
      <c r="BW884"/>
      <c r="BX884"/>
      <c r="BY884"/>
      <c r="BZ884"/>
      <c r="CA884"/>
      <c r="CB884"/>
      <c r="CC884"/>
      <c r="CD884"/>
      <c r="CE884"/>
      <c r="CF884"/>
      <c r="CG884"/>
      <c r="CH884"/>
      <c r="CI884"/>
      <c r="CJ884" t="inlineStr">
        <is>
          <t xml:space="preserve">SOURCE/US EPA ENVIRONMENTAL RESEARCH LABORATORY DULUTH AND THE UNIVERSITY OF WISCONSIN SUPERIOR//MEDIA/FILTERED LAKE SUPERIOR WATER OR DECHLORINATED CITY OF SUPERIOR WISCONSIN WATER//   </t>
        </is>
      </c>
      <c r="CK884" t="inlineStr">
        <is>
          <t>Geiger,D.L., C.E. Northcott, D.J. Call, and L.T. Brooke</t>
        </is>
      </c>
      <c r="CL884" t="n">
        <v>12447.0</v>
      </c>
      <c r="CM884" t="inlineStr">
        <is>
          <t>Acute Toxicities of Organic Chemicals to Fathead Minnows (Pimephales promelas), Volume II</t>
        </is>
      </c>
      <c r="CN884" t="inlineStr">
        <is>
          <t>Center for Lake Superior Environmental Studies, University of Wisconsin, Superior, WI:326 p.</t>
        </is>
      </c>
      <c r="CO884" t="n">
        <v>1985.0</v>
      </c>
      <c r="CP884" t="inlineStr">
        <is>
          <t>Geiger,D.L., C.E. Northcott, D.J. Call, and L.T. Brooke (1985). Acute Toxicities of Organic Chemicals to Fathead Minnows (Pimephales promelas), Volume II. Center for Lake Superior Environmental Studies, University of Wisconsin, Superior, WI, 326 p. ECOREF#:12447</t>
        </is>
      </c>
    </row>
    <row r="885">
      <c r="A885" t="n">
        <v>100027.0</v>
      </c>
      <c r="B885" t="inlineStr">
        <is>
          <t>4-Nitrophenol</t>
        </is>
      </c>
      <c r="C885"/>
      <c r="D885" t="inlineStr">
        <is>
          <t>Measured</t>
        </is>
      </c>
      <c r="E885" t="inlineStr">
        <is>
          <t>Not coded</t>
        </is>
      </c>
      <c r="F885"/>
      <c r="G885"/>
      <c r="H885"/>
      <c r="I885"/>
      <c r="J885"/>
      <c r="K885"/>
      <c r="L885" t="inlineStr">
        <is>
          <t>Pimephales promelas</t>
        </is>
      </c>
      <c r="M885" t="inlineStr">
        <is>
          <t>Fathead Minnow</t>
        </is>
      </c>
      <c r="N885"/>
      <c r="O885"/>
      <c r="P885"/>
      <c r="Q885"/>
      <c r="R885" t="n">
        <v>30.0</v>
      </c>
      <c r="S885"/>
      <c r="T885" t="n">
        <v>35.0</v>
      </c>
      <c r="U885" t="inlineStr">
        <is>
          <t>Day(s)</t>
        </is>
      </c>
      <c r="V885" t="inlineStr">
        <is>
          <t>Flow-through</t>
        </is>
      </c>
      <c r="W885" t="inlineStr">
        <is>
          <t>Fresh water</t>
        </is>
      </c>
      <c r="X885" t="inlineStr">
        <is>
          <t>Lab</t>
        </is>
      </c>
      <c r="Y885"/>
      <c r="Z885" t="inlineStr">
        <is>
          <t>Active ingredient</t>
        </is>
      </c>
      <c r="AA885"/>
      <c r="AB885" t="n">
        <v>62.0</v>
      </c>
      <c r="AC885"/>
      <c r="AD885" t="n">
        <v>57.0</v>
      </c>
      <c r="AE885"/>
      <c r="AF885" t="n">
        <v>67.0</v>
      </c>
      <c r="AG885" t="inlineStr">
        <is>
          <t>AI mg/L</t>
        </is>
      </c>
      <c r="AH885"/>
      <c r="AI885"/>
      <c r="AJ885"/>
      <c r="AK885"/>
      <c r="AL885"/>
      <c r="AM885"/>
      <c r="AN885"/>
      <c r="AO885"/>
      <c r="AP885"/>
      <c r="AQ885"/>
      <c r="AR885"/>
      <c r="AS885"/>
      <c r="AT885"/>
      <c r="AU885"/>
      <c r="AV885"/>
      <c r="AW885"/>
      <c r="AX885" t="inlineStr">
        <is>
          <t>Mortality</t>
        </is>
      </c>
      <c r="AY885" t="inlineStr">
        <is>
          <t>Mortality</t>
        </is>
      </c>
      <c r="AZ885" t="inlineStr">
        <is>
          <t>LC50</t>
        </is>
      </c>
      <c r="BA885"/>
      <c r="BB885" t="n">
        <v>4.0</v>
      </c>
      <c r="BC885"/>
      <c r="BD885"/>
      <c r="BE885"/>
      <c r="BF885"/>
      <c r="BG885" t="inlineStr">
        <is>
          <t>Day(s)</t>
        </is>
      </c>
      <c r="BH885"/>
      <c r="BI885" t="inlineStr">
        <is>
          <t>DTXSID0021834</t>
        </is>
      </c>
      <c r="BJ885" t="inlineStr">
        <is>
          <t>10.1007/BF01622141</t>
        </is>
      </c>
      <c r="BK885"/>
      <c r="BL885"/>
      <c r="BM885"/>
      <c r="BN885"/>
      <c r="BO885"/>
      <c r="BP885"/>
      <c r="BQ885"/>
      <c r="BR885"/>
      <c r="BS885"/>
      <c r="BT885" t="inlineStr">
        <is>
          <t>--</t>
        </is>
      </c>
      <c r="BU885"/>
      <c r="BV885"/>
      <c r="BW885"/>
      <c r="BX885"/>
      <c r="BY885"/>
      <c r="BZ885"/>
      <c r="CA885"/>
      <c r="CB885"/>
      <c r="CC885"/>
      <c r="CD885"/>
      <c r="CE885"/>
      <c r="CF885"/>
      <c r="CG885"/>
      <c r="CH885"/>
      <c r="CI885" t="inlineStr">
        <is>
          <t xml:space="preserve"> CONTR/FOLLOWED EPA STANDARD METHODS//WQCD/THE NP '80 WQCD DATA POINT DIFFERS AS IT CALCULATES THE AVERAGE LC50 VALUE OF 60,500; ONE OF TWO DATA POINTS THAT CORRESPOND TO THE DATA CITED IN THE WQCD; THE WQCD CITES PHIPPS, ET AL. MANUSCRIPT BUT THIS DATA IS PUBLISHED UNDER PHIPPS, ET AL. 1981// </t>
        </is>
      </c>
      <c r="CJ885" t="inlineStr">
        <is>
          <t xml:space="preserve">   CONTR/FOLLOWED EPA STANDARD METHODS//WQCD/THE NP '80 WQCD DATA POINT DIFFERS AS IT CALCULATES THE AVERAGE LC50 VALUE OF 60,500; ONE OF TWO DATA POINTS THAT CORRESPOND TO THE DATA CITED IN THE WQCD; THE WQCD CITES PHIPPS, ET AL. MANUSCRIPT BUT THIS DATA IS PUBLISHED UNDER PHIPPS, ET AL. 1981// </t>
        </is>
      </c>
      <c r="CK885" t="inlineStr">
        <is>
          <t>Phipps,G.L., G.W. Holcombe, and J.T. Fiandt</t>
        </is>
      </c>
      <c r="CL885" t="n">
        <v>2189.0</v>
      </c>
      <c r="CM885" t="inlineStr">
        <is>
          <t>Acute Toxicity of Phenol and Substituted Phenols to the Fathead Minnow</t>
        </is>
      </c>
      <c r="CN885" t="inlineStr">
        <is>
          <t>Bull. Environ. Contam. Toxicol.26(5): 585-593</t>
        </is>
      </c>
      <c r="CO885" t="n">
        <v>1981.0</v>
      </c>
      <c r="CP885" t="inlineStr">
        <is>
          <t>Phipps,G.L., G.W. Holcombe, and J.T. Fiandt (1981). Acute Toxicity of Phenol and Substituted Phenols to the Fathead Minnow. Bull. Environ. Contam. Toxicol., 26, (5), 585-593. doi:10.1007/BF01622141. ECOREF#:2189</t>
        </is>
      </c>
    </row>
    <row r="886">
      <c r="A886" t="n">
        <v>100027.0</v>
      </c>
      <c r="B886" t="inlineStr">
        <is>
          <t>4-Nitrophenol</t>
        </is>
      </c>
      <c r="C886"/>
      <c r="D886" t="inlineStr">
        <is>
          <t>Measured</t>
        </is>
      </c>
      <c r="E886" t="inlineStr">
        <is>
          <t>Not coded</t>
        </is>
      </c>
      <c r="F886" t="inlineStr">
        <is>
          <t>&gt;=</t>
        </is>
      </c>
      <c r="G886" t="n">
        <v>95.0</v>
      </c>
      <c r="H886"/>
      <c r="I886"/>
      <c r="J886"/>
      <c r="K886"/>
      <c r="L886" t="inlineStr">
        <is>
          <t>Pimephales promelas</t>
        </is>
      </c>
      <c r="M886" t="inlineStr">
        <is>
          <t>Fathead Minnow</t>
        </is>
      </c>
      <c r="N886" t="inlineStr">
        <is>
          <t>Juvenile</t>
        </is>
      </c>
      <c r="O886"/>
      <c r="P886"/>
      <c r="Q886"/>
      <c r="R886" t="n">
        <v>26.0</v>
      </c>
      <c r="S886"/>
      <c r="T886" t="n">
        <v>34.0</v>
      </c>
      <c r="U886" t="inlineStr">
        <is>
          <t>Day(s)</t>
        </is>
      </c>
      <c r="V886" t="inlineStr">
        <is>
          <t>Flow-through</t>
        </is>
      </c>
      <c r="W886" t="inlineStr">
        <is>
          <t>Fresh water</t>
        </is>
      </c>
      <c r="X886" t="inlineStr">
        <is>
          <t>Lab</t>
        </is>
      </c>
      <c r="Y886"/>
      <c r="Z886" t="inlineStr">
        <is>
          <t>Active ingredient</t>
        </is>
      </c>
      <c r="AA886"/>
      <c r="AB886" t="n">
        <v>33.8</v>
      </c>
      <c r="AC886"/>
      <c r="AD886"/>
      <c r="AE886"/>
      <c r="AF886"/>
      <c r="AG886" t="inlineStr">
        <is>
          <t>AI mg/L</t>
        </is>
      </c>
      <c r="AH886"/>
      <c r="AI886"/>
      <c r="AJ886"/>
      <c r="AK886"/>
      <c r="AL886"/>
      <c r="AM886"/>
      <c r="AN886"/>
      <c r="AO886"/>
      <c r="AP886"/>
      <c r="AQ886"/>
      <c r="AR886"/>
      <c r="AS886"/>
      <c r="AT886"/>
      <c r="AU886"/>
      <c r="AV886"/>
      <c r="AW886"/>
      <c r="AX886" t="inlineStr">
        <is>
          <t>Mortality</t>
        </is>
      </c>
      <c r="AY886" t="inlineStr">
        <is>
          <t>Mortality</t>
        </is>
      </c>
      <c r="AZ886" t="inlineStr">
        <is>
          <t>LC50</t>
        </is>
      </c>
      <c r="BA886"/>
      <c r="BB886" t="n">
        <v>4.0</v>
      </c>
      <c r="BC886"/>
      <c r="BD886"/>
      <c r="BE886"/>
      <c r="BF886"/>
      <c r="BG886" t="inlineStr">
        <is>
          <t>Day(s)</t>
        </is>
      </c>
      <c r="BH886" t="inlineStr">
        <is>
          <t>Pure</t>
        </is>
      </c>
      <c r="BI886" t="inlineStr">
        <is>
          <t>DTXSID0021834</t>
        </is>
      </c>
      <c r="BJ886" t="inlineStr">
        <is>
          <t>10.1002/etc.5620140920</t>
        </is>
      </c>
      <c r="BK886"/>
      <c r="BL886"/>
      <c r="BM886"/>
      <c r="BN886"/>
      <c r="BO886"/>
      <c r="BP886"/>
      <c r="BQ886"/>
      <c r="BR886"/>
      <c r="BS886"/>
      <c r="BT886" t="inlineStr">
        <is>
          <t>--</t>
        </is>
      </c>
      <c r="BU886"/>
      <c r="BV886"/>
      <c r="BW886"/>
      <c r="BX886"/>
      <c r="BY886"/>
      <c r="BZ886"/>
      <c r="CA886"/>
      <c r="CB886"/>
      <c r="CC886"/>
      <c r="CD886"/>
      <c r="CE886"/>
      <c r="CF886"/>
      <c r="CG886"/>
      <c r="CH886"/>
      <c r="CI886"/>
      <c r="CJ886"/>
      <c r="CK886" t="inlineStr">
        <is>
          <t>Broderius,S.J., M.D. Kahl, and M.D. Hoglund</t>
        </is>
      </c>
      <c r="CL886" t="n">
        <v>15031.0</v>
      </c>
      <c r="CM886" t="inlineStr">
        <is>
          <t>Use of Joint Toxic Response to Define the Primary Mode of Toxic Action for Diverse Industrial Organic Chemicals</t>
        </is>
      </c>
      <c r="CN886" t="inlineStr">
        <is>
          <t>Environ. Toxicol. Chem.14(9): 1591-1605</t>
        </is>
      </c>
      <c r="CO886" t="n">
        <v>1995.0</v>
      </c>
      <c r="CP886" t="inlineStr">
        <is>
          <t>Broderius,S.J., M.D. Kahl, and M.D. Hoglund (1995). Use of Joint Toxic Response to Define the Primary Mode of Toxic Action for Diverse Industrial Organic Chemicals. Environ. Toxicol. Chem., 14, (9), 1591-1605. doi:10.1002/etc.5620140920. ECOREF#:15031</t>
        </is>
      </c>
    </row>
    <row r="887">
      <c r="A887" t="n">
        <v>100027.0</v>
      </c>
      <c r="B887" t="inlineStr">
        <is>
          <t>4-Nitrophenol</t>
        </is>
      </c>
      <c r="C887"/>
      <c r="D887" t="inlineStr">
        <is>
          <t>Measured</t>
        </is>
      </c>
      <c r="E887" t="inlineStr">
        <is>
          <t>Not coded</t>
        </is>
      </c>
      <c r="F887"/>
      <c r="G887" t="n">
        <v>98.0</v>
      </c>
      <c r="H887"/>
      <c r="I887"/>
      <c r="J887"/>
      <c r="K887"/>
      <c r="L887" t="inlineStr">
        <is>
          <t>Pimephales promelas</t>
        </is>
      </c>
      <c r="M887" t="inlineStr">
        <is>
          <t>Fathead Minnow</t>
        </is>
      </c>
      <c r="N887"/>
      <c r="O887"/>
      <c r="P887"/>
      <c r="Q887"/>
      <c r="R887" t="n">
        <v>31.0</v>
      </c>
      <c r="S887"/>
      <c r="T887" t="n">
        <v>35.0</v>
      </c>
      <c r="U887" t="inlineStr">
        <is>
          <t>Day(s)</t>
        </is>
      </c>
      <c r="V887" t="inlineStr">
        <is>
          <t>Flow-through</t>
        </is>
      </c>
      <c r="W887" t="inlineStr">
        <is>
          <t>Fresh water</t>
        </is>
      </c>
      <c r="X887" t="inlineStr">
        <is>
          <t>Lab</t>
        </is>
      </c>
      <c r="Y887"/>
      <c r="Z887" t="inlineStr">
        <is>
          <t>Active ingredient</t>
        </is>
      </c>
      <c r="AA887"/>
      <c r="AB887" t="n">
        <v>41.0</v>
      </c>
      <c r="AC887"/>
      <c r="AD887" t="n">
        <v>37.7</v>
      </c>
      <c r="AE887"/>
      <c r="AF887" t="n">
        <v>44.6</v>
      </c>
      <c r="AG887" t="inlineStr">
        <is>
          <t>AI mg/L</t>
        </is>
      </c>
      <c r="AH887"/>
      <c r="AI887"/>
      <c r="AJ887"/>
      <c r="AK887"/>
      <c r="AL887"/>
      <c r="AM887"/>
      <c r="AN887"/>
      <c r="AO887"/>
      <c r="AP887"/>
      <c r="AQ887"/>
      <c r="AR887"/>
      <c r="AS887"/>
      <c r="AT887"/>
      <c r="AU887"/>
      <c r="AV887"/>
      <c r="AW887"/>
      <c r="AX887" t="inlineStr">
        <is>
          <t>Mortality</t>
        </is>
      </c>
      <c r="AY887" t="inlineStr">
        <is>
          <t>Mortality</t>
        </is>
      </c>
      <c r="AZ887" t="inlineStr">
        <is>
          <t>LC50</t>
        </is>
      </c>
      <c r="BA887"/>
      <c r="BB887" t="n">
        <v>4.0</v>
      </c>
      <c r="BC887"/>
      <c r="BD887"/>
      <c r="BE887"/>
      <c r="BF887"/>
      <c r="BG887" t="inlineStr">
        <is>
          <t>Day(s)</t>
        </is>
      </c>
      <c r="BH887" t="inlineStr">
        <is>
          <t>Pure</t>
        </is>
      </c>
      <c r="BI887" t="inlineStr">
        <is>
          <t>DTXSID0021834</t>
        </is>
      </c>
      <c r="BJ887" t="inlineStr">
        <is>
          <t>10.1016/0143-1471(84)90081-3</t>
        </is>
      </c>
      <c r="BK887"/>
      <c r="BL887"/>
      <c r="BM887"/>
      <c r="BN887"/>
      <c r="BO887"/>
      <c r="BP887"/>
      <c r="BQ887"/>
      <c r="BR887"/>
      <c r="BS887"/>
      <c r="BT887" t="inlineStr">
        <is>
          <t>--</t>
        </is>
      </c>
      <c r="BU887"/>
      <c r="BV887"/>
      <c r="BW887"/>
      <c r="BX887"/>
      <c r="BY887"/>
      <c r="BZ887"/>
      <c r="CA887"/>
      <c r="CB887"/>
      <c r="CC887"/>
      <c r="CD887"/>
      <c r="CE887"/>
      <c r="CF887"/>
      <c r="CG887"/>
      <c r="CH887"/>
      <c r="CI887" t="inlineStr">
        <is>
          <t xml:space="preserve"> NOT FED//LAKE SUPERIOR WATER// </t>
        </is>
      </c>
      <c r="CJ887" t="inlineStr">
        <is>
          <t xml:space="preserve">   NOT FED//LAKE SUPERIOR WATER// </t>
        </is>
      </c>
      <c r="CK887" t="inlineStr">
        <is>
          <t>Holcombe,G.W., G.L. Phipps, M.L. Knuth, and T. Felhaber</t>
        </is>
      </c>
      <c r="CL887" t="n">
        <v>10954.0</v>
      </c>
      <c r="CM887" t="inlineStr">
        <is>
          <t>The Acute Toxicity of Selected Substituted Phenols, Benzenes and Benzoic Acid Esters to Fathead Minnows Pimephales promelas</t>
        </is>
      </c>
      <c r="CN887" t="inlineStr">
        <is>
          <t>Environ. Pollut. A.35(4): 367-381</t>
        </is>
      </c>
      <c r="CO887" t="n">
        <v>1984.0</v>
      </c>
      <c r="CP887" t="inlineStr">
        <is>
          <t>Holcombe,G.W., G.L. Phipps, M.L. Knuth, and T. Felhaber (1984). The Acute Toxicity of Selected Substituted Phenols, Benzenes and Benzoic Acid Esters to Fathead Minnows Pimephales promelas. Environ. Pollut. A., 35, (4), 367-381. doi:10.1016/0143-1471(84)90081-3. ECOREF#:10954</t>
        </is>
      </c>
    </row>
    <row r="888">
      <c r="A888" t="n">
        <v>100107.0</v>
      </c>
      <c r="B888" t="inlineStr">
        <is>
          <t>4-(Dimethylamino)benzaldehyde</t>
        </is>
      </c>
      <c r="C888"/>
      <c r="D888" t="inlineStr">
        <is>
          <t>Measured</t>
        </is>
      </c>
      <c r="E888" t="inlineStr">
        <is>
          <t>Not reported</t>
        </is>
      </c>
      <c r="F888" t="inlineStr">
        <is>
          <t>&gt;=</t>
        </is>
      </c>
      <c r="G888" t="n">
        <v>99.0</v>
      </c>
      <c r="H888"/>
      <c r="I888"/>
      <c r="J888"/>
      <c r="K888"/>
      <c r="L888" t="inlineStr">
        <is>
          <t>Pimephales promelas</t>
        </is>
      </c>
      <c r="M888" t="inlineStr">
        <is>
          <t>Fathead Minnow</t>
        </is>
      </c>
      <c r="N888"/>
      <c r="O888"/>
      <c r="P888" t="n">
        <v>31.0</v>
      </c>
      <c r="Q888"/>
      <c r="R888"/>
      <c r="S888"/>
      <c r="T888"/>
      <c r="U888" t="inlineStr">
        <is>
          <t>Day(s)</t>
        </is>
      </c>
      <c r="V888" t="inlineStr">
        <is>
          <t>Flow-through</t>
        </is>
      </c>
      <c r="W888" t="inlineStr">
        <is>
          <t>Fresh water</t>
        </is>
      </c>
      <c r="X888" t="inlineStr">
        <is>
          <t>Lab</t>
        </is>
      </c>
      <c r="Y888" t="n">
        <v>6.0</v>
      </c>
      <c r="Z888" t="inlineStr">
        <is>
          <t>Active ingredient</t>
        </is>
      </c>
      <c r="AA888"/>
      <c r="AB888" t="n">
        <v>45.7</v>
      </c>
      <c r="AC888"/>
      <c r="AD888" t="n">
        <v>41.1</v>
      </c>
      <c r="AE888"/>
      <c r="AF888" t="n">
        <v>51.0</v>
      </c>
      <c r="AG888" t="inlineStr">
        <is>
          <t>AI mg/L</t>
        </is>
      </c>
      <c r="AH888"/>
      <c r="AI888"/>
      <c r="AJ888"/>
      <c r="AK888"/>
      <c r="AL888"/>
      <c r="AM888"/>
      <c r="AN888"/>
      <c r="AO888"/>
      <c r="AP888"/>
      <c r="AQ888"/>
      <c r="AR888"/>
      <c r="AS888"/>
      <c r="AT888"/>
      <c r="AU888"/>
      <c r="AV888"/>
      <c r="AW888"/>
      <c r="AX888" t="inlineStr">
        <is>
          <t>Mortality</t>
        </is>
      </c>
      <c r="AY888" t="inlineStr">
        <is>
          <t>Mortality</t>
        </is>
      </c>
      <c r="AZ888" t="inlineStr">
        <is>
          <t>LC50</t>
        </is>
      </c>
      <c r="BA888"/>
      <c r="BB888" t="n">
        <v>4.0</v>
      </c>
      <c r="BC888"/>
      <c r="BD888"/>
      <c r="BE888"/>
      <c r="BF888"/>
      <c r="BG888" t="inlineStr">
        <is>
          <t>Day(s)</t>
        </is>
      </c>
      <c r="BH888" t="inlineStr">
        <is>
          <t>Pure</t>
        </is>
      </c>
      <c r="BI888" t="inlineStr">
        <is>
          <t>DTXSID5021835</t>
        </is>
      </c>
      <c r="BJ888"/>
      <c r="BK888"/>
      <c r="BL888" t="inlineStr">
        <is>
          <t>Acute</t>
        </is>
      </c>
      <c r="BM888"/>
      <c r="BN888"/>
      <c r="BO888"/>
      <c r="BP888"/>
      <c r="BQ888"/>
      <c r="BR888"/>
      <c r="BS888"/>
      <c r="BT888" t="inlineStr">
        <is>
          <t>--</t>
        </is>
      </c>
      <c r="BU888"/>
      <c r="BV888"/>
      <c r="BW888"/>
      <c r="BX888"/>
      <c r="BY888"/>
      <c r="BZ888"/>
      <c r="CA888"/>
      <c r="CB888"/>
      <c r="CC888"/>
      <c r="CD888"/>
      <c r="CE888"/>
      <c r="CF888"/>
      <c r="CG888"/>
      <c r="CH888"/>
      <c r="CI888"/>
      <c r="CJ888"/>
      <c r="CK888" t="inlineStr">
        <is>
          <t>Brooke,L.T., D.J. Call, D.L. Geiger, and C.E. Northcott</t>
        </is>
      </c>
      <c r="CL888" t="n">
        <v>12448.0</v>
      </c>
      <c r="CM888" t="inlineStr">
        <is>
          <t>Acute Toxicities of Organic Chemicals to Fathead Minnows (Pimephales promelas), Vol. 1</t>
        </is>
      </c>
      <c r="CN888" t="inlineStr">
        <is>
          <t>Center for Lake Superior Environmental Studies, University of Wisconsin-Superior, Superior, WI:414 p.</t>
        </is>
      </c>
      <c r="CO888" t="n">
        <v>1984.0</v>
      </c>
      <c r="CP888" t="inlineStr">
        <is>
          <t>Brooke,L.T., D.J. Call, D.L. Geiger, and C.E. Northcott (1984). Acute Toxicities of Organic Chemicals to Fathead Minnows (Pimephales promelas), Vol. 1. Center for Lake Superior Environmental Studies, University of Wisconsin-Superior, Superior, WI, 414 p. ECOREF#:12448</t>
        </is>
      </c>
    </row>
    <row r="889">
      <c r="A889" t="n">
        <v>100254.0</v>
      </c>
      <c r="B889" t="inlineStr">
        <is>
          <t>1,4-Dinitrobenzene</t>
        </is>
      </c>
      <c r="C889"/>
      <c r="D889" t="inlineStr">
        <is>
          <t>Measured</t>
        </is>
      </c>
      <c r="E889" t="inlineStr">
        <is>
          <t>Not reported</t>
        </is>
      </c>
      <c r="F889"/>
      <c r="G889" t="n">
        <v>98.0</v>
      </c>
      <c r="H889"/>
      <c r="I889"/>
      <c r="J889"/>
      <c r="K889"/>
      <c r="L889" t="inlineStr">
        <is>
          <t>Pimephales promelas</t>
        </is>
      </c>
      <c r="M889" t="inlineStr">
        <is>
          <t>Fathead Minnow</t>
        </is>
      </c>
      <c r="N889"/>
      <c r="O889"/>
      <c r="P889" t="n">
        <v>35.0</v>
      </c>
      <c r="Q889"/>
      <c r="R889"/>
      <c r="S889"/>
      <c r="T889"/>
      <c r="U889" t="inlineStr">
        <is>
          <t>Day(s)</t>
        </is>
      </c>
      <c r="V889" t="inlineStr">
        <is>
          <t>Flow-through</t>
        </is>
      </c>
      <c r="W889" t="inlineStr">
        <is>
          <t>Fresh water</t>
        </is>
      </c>
      <c r="X889" t="inlineStr">
        <is>
          <t>Lab</t>
        </is>
      </c>
      <c r="Y889"/>
      <c r="Z889" t="inlineStr">
        <is>
          <t>Active ingredient</t>
        </is>
      </c>
      <c r="AA889"/>
      <c r="AB889" t="n">
        <v>0.71</v>
      </c>
      <c r="AC889"/>
      <c r="AD889" t="n">
        <v>0.69</v>
      </c>
      <c r="AE889"/>
      <c r="AF889" t="n">
        <v>0.74</v>
      </c>
      <c r="AG889" t="inlineStr">
        <is>
          <t>AI mg/L</t>
        </is>
      </c>
      <c r="AH889"/>
      <c r="AI889"/>
      <c r="AJ889"/>
      <c r="AK889"/>
      <c r="AL889"/>
      <c r="AM889"/>
      <c r="AN889"/>
      <c r="AO889"/>
      <c r="AP889"/>
      <c r="AQ889"/>
      <c r="AR889"/>
      <c r="AS889"/>
      <c r="AT889"/>
      <c r="AU889"/>
      <c r="AV889"/>
      <c r="AW889"/>
      <c r="AX889" t="inlineStr">
        <is>
          <t>Mortality</t>
        </is>
      </c>
      <c r="AY889" t="inlineStr">
        <is>
          <t>Mortality</t>
        </is>
      </c>
      <c r="AZ889" t="inlineStr">
        <is>
          <t>LC50</t>
        </is>
      </c>
      <c r="BA889"/>
      <c r="BB889" t="n">
        <v>4.0</v>
      </c>
      <c r="BC889"/>
      <c r="BD889"/>
      <c r="BE889"/>
      <c r="BF889"/>
      <c r="BG889" t="inlineStr">
        <is>
          <t>Day(s)</t>
        </is>
      </c>
      <c r="BH889"/>
      <c r="BI889" t="inlineStr">
        <is>
          <t>DTXSID0021836</t>
        </is>
      </c>
      <c r="BJ889"/>
      <c r="BK889"/>
      <c r="BL889" t="inlineStr">
        <is>
          <t>Acute</t>
        </is>
      </c>
      <c r="BM889"/>
      <c r="BN889"/>
      <c r="BO889"/>
      <c r="BP889"/>
      <c r="BQ889"/>
      <c r="BR889"/>
      <c r="BS889"/>
      <c r="BT889" t="inlineStr">
        <is>
          <t>--</t>
        </is>
      </c>
      <c r="BU889"/>
      <c r="BV889"/>
      <c r="BW889"/>
      <c r="BX889"/>
      <c r="BY889"/>
      <c r="BZ889"/>
      <c r="CA889"/>
      <c r="CB889"/>
      <c r="CC889"/>
      <c r="CD889"/>
      <c r="CE889"/>
      <c r="CF889"/>
      <c r="CG889"/>
      <c r="CH889"/>
      <c r="CI889"/>
      <c r="CJ889" t="inlineStr">
        <is>
          <t xml:space="preserve">SOURCE/US EPA ENVIRONMENTAL RESEARCH LABORATORY DULUTH AND THE UNIVERSITY OF WISCONSIN SUPERIOR//MEDIA/FILTERED LAKE SUPERIOR WATER OR DECHLORINATED CITY OF SUPERIOR WISCONSIN WATER//   </t>
        </is>
      </c>
      <c r="CK889" t="inlineStr">
        <is>
          <t>Geiger,D.L., C.E. Northcott, D.J. Call, and L.T. Brooke</t>
        </is>
      </c>
      <c r="CL889" t="n">
        <v>12447.0</v>
      </c>
      <c r="CM889" t="inlineStr">
        <is>
          <t>Acute Toxicities of Organic Chemicals to Fathead Minnows (Pimephales promelas), Volume II</t>
        </is>
      </c>
      <c r="CN889" t="inlineStr">
        <is>
          <t>Center for Lake Superior Environmental Studies, University of Wisconsin, Superior, WI:326 p.</t>
        </is>
      </c>
      <c r="CO889" t="n">
        <v>1985.0</v>
      </c>
      <c r="CP889" t="inlineStr">
        <is>
          <t>Geiger,D.L., C.E. Northcott, D.J. Call, and L.T. Brooke (1985). Acute Toxicities of Organic Chemicals to Fathead Minnows (Pimephales promelas), Volume II. Center for Lake Superior Environmental Studies, University of Wisconsin, Superior, WI, 326 p. ECOREF#:12447</t>
        </is>
      </c>
    </row>
    <row r="890">
      <c r="A890" t="n">
        <v>100254.0</v>
      </c>
      <c r="B890" t="inlineStr">
        <is>
          <t>1,4-Dinitrobenzene</t>
        </is>
      </c>
      <c r="C890"/>
      <c r="D890" t="inlineStr">
        <is>
          <t>Unmeasured</t>
        </is>
      </c>
      <c r="E890" t="inlineStr">
        <is>
          <t>Not coded</t>
        </is>
      </c>
      <c r="F890"/>
      <c r="G890"/>
      <c r="H890"/>
      <c r="I890" t="n">
        <v>95.0</v>
      </c>
      <c r="J890"/>
      <c r="K890" t="n">
        <v>99.0</v>
      </c>
      <c r="L890" t="inlineStr">
        <is>
          <t>Pimephales promelas</t>
        </is>
      </c>
      <c r="M890" t="inlineStr">
        <is>
          <t>Fathead Minnow</t>
        </is>
      </c>
      <c r="N890" t="inlineStr">
        <is>
          <t>Juvenile</t>
        </is>
      </c>
      <c r="O890"/>
      <c r="P890"/>
      <c r="Q890"/>
      <c r="R890"/>
      <c r="S890"/>
      <c r="T890"/>
      <c r="U890"/>
      <c r="V890" t="inlineStr">
        <is>
          <t>Static</t>
        </is>
      </c>
      <c r="W890" t="inlineStr">
        <is>
          <t>Fresh water</t>
        </is>
      </c>
      <c r="X890" t="inlineStr">
        <is>
          <t>Lab</t>
        </is>
      </c>
      <c r="Y890"/>
      <c r="Z890" t="inlineStr">
        <is>
          <t>Active ingredient</t>
        </is>
      </c>
      <c r="AA890"/>
      <c r="AB890" t="n">
        <v>1.7</v>
      </c>
      <c r="AC890"/>
      <c r="AD890" t="n">
        <v>1.5</v>
      </c>
      <c r="AE890"/>
      <c r="AF890" t="n">
        <v>2.0</v>
      </c>
      <c r="AG890" t="inlineStr">
        <is>
          <t>AI mg/L</t>
        </is>
      </c>
      <c r="AH890"/>
      <c r="AI890"/>
      <c r="AJ890"/>
      <c r="AK890"/>
      <c r="AL890"/>
      <c r="AM890"/>
      <c r="AN890"/>
      <c r="AO890"/>
      <c r="AP890"/>
      <c r="AQ890"/>
      <c r="AR890"/>
      <c r="AS890"/>
      <c r="AT890"/>
      <c r="AU890"/>
      <c r="AV890"/>
      <c r="AW890"/>
      <c r="AX890" t="inlineStr">
        <is>
          <t>Mortality</t>
        </is>
      </c>
      <c r="AY890" t="inlineStr">
        <is>
          <t>Mortality</t>
        </is>
      </c>
      <c r="AZ890" t="inlineStr">
        <is>
          <t>LC50</t>
        </is>
      </c>
      <c r="BA890"/>
      <c r="BB890" t="n">
        <v>4.0</v>
      </c>
      <c r="BC890"/>
      <c r="BD890"/>
      <c r="BE890"/>
      <c r="BF890"/>
      <c r="BG890" t="inlineStr">
        <is>
          <t>Day(s)</t>
        </is>
      </c>
      <c r="BH890" t="inlineStr">
        <is>
          <t>Pure</t>
        </is>
      </c>
      <c r="BI890" t="inlineStr">
        <is>
          <t>DTXSID0021836</t>
        </is>
      </c>
      <c r="BJ890"/>
      <c r="BK890"/>
      <c r="BL890"/>
      <c r="BM890"/>
      <c r="BN890"/>
      <c r="BO890"/>
      <c r="BP890"/>
      <c r="BQ890"/>
      <c r="BR890"/>
      <c r="BS890"/>
      <c r="BT890" t="inlineStr">
        <is>
          <t>--</t>
        </is>
      </c>
      <c r="BU890"/>
      <c r="BV890"/>
      <c r="BW890"/>
      <c r="BX890"/>
      <c r="BY890"/>
      <c r="BZ890"/>
      <c r="CA890"/>
      <c r="CB890"/>
      <c r="CC890"/>
      <c r="CD890"/>
      <c r="CE890"/>
      <c r="CF890"/>
      <c r="CG890"/>
      <c r="CH890"/>
      <c r="CI890" t="inlineStr">
        <is>
          <t xml:space="preserve"> UNFED// </t>
        </is>
      </c>
      <c r="CJ890" t="inlineStr">
        <is>
          <t xml:space="preserve">   UNFED// </t>
        </is>
      </c>
      <c r="CK890" t="inlineStr">
        <is>
          <t>Bailey,H.C., and R.J. Spanggord</t>
        </is>
      </c>
      <c r="CL890" t="n">
        <v>10141.0</v>
      </c>
      <c r="CM890" t="inlineStr">
        <is>
          <t>The Relationship Between the Toxicity and Structure of Nitroaromatic Chemicals</t>
        </is>
      </c>
      <c r="CN890" t="inlineStr">
        <is>
          <t>ASTM Spec. Tech. Publ.:98-107</t>
        </is>
      </c>
      <c r="CO890" t="n">
        <v>1983.0</v>
      </c>
      <c r="CP890" t="inlineStr">
        <is>
          <t>Bailey,H.C., and R.J. Spanggord (1983). The Relationship Between the Toxicity and Structure of Nitroaromatic Chemicals. ASTM Spec. Tech. Publ., 98-107. ECOREF#:10141</t>
        </is>
      </c>
    </row>
    <row r="891">
      <c r="A891" t="n">
        <v>100254.0</v>
      </c>
      <c r="B891" t="inlineStr">
        <is>
          <t>1,4-Dinitrobenzene</t>
        </is>
      </c>
      <c r="C891"/>
      <c r="D891" t="inlineStr">
        <is>
          <t>Measured</t>
        </is>
      </c>
      <c r="E891" t="inlineStr">
        <is>
          <t>Not coded</t>
        </is>
      </c>
      <c r="F891" t="inlineStr">
        <is>
          <t>&gt;=</t>
        </is>
      </c>
      <c r="G891" t="n">
        <v>95.0</v>
      </c>
      <c r="H891"/>
      <c r="I891"/>
      <c r="J891"/>
      <c r="K891"/>
      <c r="L891" t="inlineStr">
        <is>
          <t>Pimephales promelas</t>
        </is>
      </c>
      <c r="M891" t="inlineStr">
        <is>
          <t>Fathead Minnow</t>
        </is>
      </c>
      <c r="N891" t="inlineStr">
        <is>
          <t>Juvenile</t>
        </is>
      </c>
      <c r="O891"/>
      <c r="P891"/>
      <c r="Q891"/>
      <c r="R891" t="n">
        <v>26.0</v>
      </c>
      <c r="S891"/>
      <c r="T891" t="n">
        <v>34.0</v>
      </c>
      <c r="U891" t="inlineStr">
        <is>
          <t>Day(s)</t>
        </is>
      </c>
      <c r="V891" t="inlineStr">
        <is>
          <t>Flow-through</t>
        </is>
      </c>
      <c r="W891" t="inlineStr">
        <is>
          <t>Fresh water</t>
        </is>
      </c>
      <c r="X891" t="inlineStr">
        <is>
          <t>Lab</t>
        </is>
      </c>
      <c r="Y891"/>
      <c r="Z891" t="inlineStr">
        <is>
          <t>Active ingredient</t>
        </is>
      </c>
      <c r="AA891"/>
      <c r="AB891" t="n">
        <v>0.662</v>
      </c>
      <c r="AC891"/>
      <c r="AD891"/>
      <c r="AE891"/>
      <c r="AF891"/>
      <c r="AG891" t="inlineStr">
        <is>
          <t>AI mg/L</t>
        </is>
      </c>
      <c r="AH891"/>
      <c r="AI891"/>
      <c r="AJ891"/>
      <c r="AK891"/>
      <c r="AL891"/>
      <c r="AM891"/>
      <c r="AN891"/>
      <c r="AO891"/>
      <c r="AP891"/>
      <c r="AQ891"/>
      <c r="AR891"/>
      <c r="AS891"/>
      <c r="AT891"/>
      <c r="AU891"/>
      <c r="AV891"/>
      <c r="AW891"/>
      <c r="AX891" t="inlineStr">
        <is>
          <t>Mortality</t>
        </is>
      </c>
      <c r="AY891" t="inlineStr">
        <is>
          <t>Mortality</t>
        </is>
      </c>
      <c r="AZ891" t="inlineStr">
        <is>
          <t>LC50</t>
        </is>
      </c>
      <c r="BA891"/>
      <c r="BB891" t="n">
        <v>4.0</v>
      </c>
      <c r="BC891"/>
      <c r="BD891"/>
      <c r="BE891"/>
      <c r="BF891"/>
      <c r="BG891" t="inlineStr">
        <is>
          <t>Day(s)</t>
        </is>
      </c>
      <c r="BH891" t="inlineStr">
        <is>
          <t>Pure</t>
        </is>
      </c>
      <c r="BI891" t="inlineStr">
        <is>
          <t>DTXSID0021836</t>
        </is>
      </c>
      <c r="BJ891" t="inlineStr">
        <is>
          <t>10.1002/etc.5620140920</t>
        </is>
      </c>
      <c r="BK891"/>
      <c r="BL891"/>
      <c r="BM891"/>
      <c r="BN891"/>
      <c r="BO891"/>
      <c r="BP891"/>
      <c r="BQ891"/>
      <c r="BR891"/>
      <c r="BS891"/>
      <c r="BT891" t="inlineStr">
        <is>
          <t>--</t>
        </is>
      </c>
      <c r="BU891"/>
      <c r="BV891"/>
      <c r="BW891"/>
      <c r="BX891"/>
      <c r="BY891"/>
      <c r="BZ891"/>
      <c r="CA891"/>
      <c r="CB891"/>
      <c r="CC891"/>
      <c r="CD891"/>
      <c r="CE891"/>
      <c r="CF891"/>
      <c r="CG891"/>
      <c r="CH891"/>
      <c r="CI891"/>
      <c r="CJ891"/>
      <c r="CK891" t="inlineStr">
        <is>
          <t>Broderius,S.J., M.D. Kahl, and M.D. Hoglund</t>
        </is>
      </c>
      <c r="CL891" t="n">
        <v>15031.0</v>
      </c>
      <c r="CM891" t="inlineStr">
        <is>
          <t>Use of Joint Toxic Response to Define the Primary Mode of Toxic Action for Diverse Industrial Organic Chemicals</t>
        </is>
      </c>
      <c r="CN891" t="inlineStr">
        <is>
          <t>Environ. Toxicol. Chem.14(9): 1591-1605</t>
        </is>
      </c>
      <c r="CO891" t="n">
        <v>1995.0</v>
      </c>
      <c r="CP891" t="inlineStr">
        <is>
          <t>Broderius,S.J., M.D. Kahl, and M.D. Hoglund (1995). Use of Joint Toxic Response to Define the Primary Mode of Toxic Action for Diverse Industrial Organic Chemicals. Environ. Toxicol. Chem., 14, (9), 1591-1605. doi:10.1002/etc.5620140920. ECOREF#:15031</t>
        </is>
      </c>
    </row>
    <row r="892">
      <c r="A892" t="n">
        <v>100254.0</v>
      </c>
      <c r="B892" t="inlineStr">
        <is>
          <t>1,4-Dinitrobenzene</t>
        </is>
      </c>
      <c r="C892"/>
      <c r="D892" t="inlineStr">
        <is>
          <t>Measured</t>
        </is>
      </c>
      <c r="E892" t="inlineStr">
        <is>
          <t>Not coded</t>
        </is>
      </c>
      <c r="F892"/>
      <c r="G892" t="n">
        <v>98.0</v>
      </c>
      <c r="H892"/>
      <c r="I892"/>
      <c r="J892"/>
      <c r="K892"/>
      <c r="L892" t="inlineStr">
        <is>
          <t>Pimephales promelas</t>
        </is>
      </c>
      <c r="M892" t="inlineStr">
        <is>
          <t>Fathead Minnow</t>
        </is>
      </c>
      <c r="N892"/>
      <c r="O892"/>
      <c r="P892"/>
      <c r="Q892"/>
      <c r="R892" t="n">
        <v>31.0</v>
      </c>
      <c r="S892"/>
      <c r="T892" t="n">
        <v>35.0</v>
      </c>
      <c r="U892" t="inlineStr">
        <is>
          <t>Day(s)</t>
        </is>
      </c>
      <c r="V892" t="inlineStr">
        <is>
          <t>Flow-through</t>
        </is>
      </c>
      <c r="W892" t="inlineStr">
        <is>
          <t>Fresh water</t>
        </is>
      </c>
      <c r="X892" t="inlineStr">
        <is>
          <t>Lab</t>
        </is>
      </c>
      <c r="Y892"/>
      <c r="Z892" t="inlineStr">
        <is>
          <t>Active ingredient</t>
        </is>
      </c>
      <c r="AA892"/>
      <c r="AB892" t="n">
        <v>0.603</v>
      </c>
      <c r="AC892"/>
      <c r="AD892" t="n">
        <v>0.581</v>
      </c>
      <c r="AE892"/>
      <c r="AF892" t="n">
        <v>0.627</v>
      </c>
      <c r="AG892" t="inlineStr">
        <is>
          <t>AI mg/L</t>
        </is>
      </c>
      <c r="AH892"/>
      <c r="AI892"/>
      <c r="AJ892"/>
      <c r="AK892"/>
      <c r="AL892"/>
      <c r="AM892"/>
      <c r="AN892"/>
      <c r="AO892"/>
      <c r="AP892"/>
      <c r="AQ892"/>
      <c r="AR892"/>
      <c r="AS892"/>
      <c r="AT892"/>
      <c r="AU892"/>
      <c r="AV892"/>
      <c r="AW892"/>
      <c r="AX892" t="inlineStr">
        <is>
          <t>Mortality</t>
        </is>
      </c>
      <c r="AY892" t="inlineStr">
        <is>
          <t>Mortality</t>
        </is>
      </c>
      <c r="AZ892" t="inlineStr">
        <is>
          <t>LC50</t>
        </is>
      </c>
      <c r="BA892"/>
      <c r="BB892" t="n">
        <v>4.0</v>
      </c>
      <c r="BC892"/>
      <c r="BD892"/>
      <c r="BE892"/>
      <c r="BF892"/>
      <c r="BG892" t="inlineStr">
        <is>
          <t>Day(s)</t>
        </is>
      </c>
      <c r="BH892" t="inlineStr">
        <is>
          <t>Pure</t>
        </is>
      </c>
      <c r="BI892" t="inlineStr">
        <is>
          <t>DTXSID0021836</t>
        </is>
      </c>
      <c r="BJ892" t="inlineStr">
        <is>
          <t>10.1016/0143-1471(84)90081-3</t>
        </is>
      </c>
      <c r="BK892"/>
      <c r="BL892"/>
      <c r="BM892"/>
      <c r="BN892"/>
      <c r="BO892"/>
      <c r="BP892"/>
      <c r="BQ892"/>
      <c r="BR892"/>
      <c r="BS892"/>
      <c r="BT892" t="inlineStr">
        <is>
          <t>--</t>
        </is>
      </c>
      <c r="BU892"/>
      <c r="BV892"/>
      <c r="BW892"/>
      <c r="BX892"/>
      <c r="BY892"/>
      <c r="BZ892"/>
      <c r="CA892"/>
      <c r="CB892"/>
      <c r="CC892"/>
      <c r="CD892"/>
      <c r="CE892"/>
      <c r="CF892"/>
      <c r="CG892"/>
      <c r="CH892"/>
      <c r="CI892" t="inlineStr">
        <is>
          <t xml:space="preserve"> NOT FED//LAKE SUPERIOR WATER// </t>
        </is>
      </c>
      <c r="CJ892" t="inlineStr">
        <is>
          <t xml:space="preserve">   NOT FED//LAKE SUPERIOR WATER// </t>
        </is>
      </c>
      <c r="CK892" t="inlineStr">
        <is>
          <t>Holcombe,G.W., G.L. Phipps, M.L. Knuth, and T. Felhaber</t>
        </is>
      </c>
      <c r="CL892" t="n">
        <v>10954.0</v>
      </c>
      <c r="CM892" t="inlineStr">
        <is>
          <t>The Acute Toxicity of Selected Substituted Phenols, Benzenes and Benzoic Acid Esters to Fathead Minnows Pimephales promelas</t>
        </is>
      </c>
      <c r="CN892" t="inlineStr">
        <is>
          <t>Environ. Pollut. A.35(4): 367-381</t>
        </is>
      </c>
      <c r="CO892" t="n">
        <v>1984.0</v>
      </c>
      <c r="CP892" t="inlineStr">
        <is>
          <t>Holcombe,G.W., G.L. Phipps, M.L. Knuth, and T. Felhaber (1984). The Acute Toxicity of Selected Substituted Phenols, Benzenes and Benzoic Acid Esters to Fathead Minnows Pimephales promelas. Environ. Pollut. A., 35, (4), 367-381. doi:10.1016/0143-1471(84)90081-3. ECOREF#:10954</t>
        </is>
      </c>
    </row>
    <row r="893">
      <c r="A893" t="n">
        <v>100378.0</v>
      </c>
      <c r="B893" t="inlineStr">
        <is>
          <t>2-(Diethylamino)ethanol</t>
        </is>
      </c>
      <c r="C893"/>
      <c r="D893" t="inlineStr">
        <is>
          <t>Measured</t>
        </is>
      </c>
      <c r="E893" t="inlineStr">
        <is>
          <t>Not reported</t>
        </is>
      </c>
      <c r="F893" t="inlineStr">
        <is>
          <t>&gt;</t>
        </is>
      </c>
      <c r="G893" t="n">
        <v>99.0</v>
      </c>
      <c r="H893"/>
      <c r="I893"/>
      <c r="J893"/>
      <c r="K893"/>
      <c r="L893" t="inlineStr">
        <is>
          <t>Pimephales promelas</t>
        </is>
      </c>
      <c r="M893" t="inlineStr">
        <is>
          <t>Fathead Minnow</t>
        </is>
      </c>
      <c r="N893"/>
      <c r="O893"/>
      <c r="P893" t="n">
        <v>37.0</v>
      </c>
      <c r="Q893"/>
      <c r="R893"/>
      <c r="S893"/>
      <c r="T893"/>
      <c r="U893" t="inlineStr">
        <is>
          <t>Day(s)</t>
        </is>
      </c>
      <c r="V893" t="inlineStr">
        <is>
          <t>Flow-through</t>
        </is>
      </c>
      <c r="W893" t="inlineStr">
        <is>
          <t>Fresh water</t>
        </is>
      </c>
      <c r="X893" t="inlineStr">
        <is>
          <t>Lab</t>
        </is>
      </c>
      <c r="Y893"/>
      <c r="Z893" t="inlineStr">
        <is>
          <t>Active ingredient</t>
        </is>
      </c>
      <c r="AA893"/>
      <c r="AB893" t="n">
        <v>1780.0</v>
      </c>
      <c r="AC893"/>
      <c r="AD893" t="n">
        <v>1660.0</v>
      </c>
      <c r="AE893"/>
      <c r="AF893" t="n">
        <v>1920.0</v>
      </c>
      <c r="AG893" t="inlineStr">
        <is>
          <t>AI mg/L</t>
        </is>
      </c>
      <c r="AH893"/>
      <c r="AI893"/>
      <c r="AJ893"/>
      <c r="AK893"/>
      <c r="AL893"/>
      <c r="AM893"/>
      <c r="AN893"/>
      <c r="AO893"/>
      <c r="AP893"/>
      <c r="AQ893"/>
      <c r="AR893"/>
      <c r="AS893"/>
      <c r="AT893"/>
      <c r="AU893"/>
      <c r="AV893"/>
      <c r="AW893"/>
      <c r="AX893" t="inlineStr">
        <is>
          <t>Mortality</t>
        </is>
      </c>
      <c r="AY893" t="inlineStr">
        <is>
          <t>Mortality</t>
        </is>
      </c>
      <c r="AZ893" t="inlineStr">
        <is>
          <t>LC50</t>
        </is>
      </c>
      <c r="BA893"/>
      <c r="BB893" t="n">
        <v>4.0</v>
      </c>
      <c r="BC893"/>
      <c r="BD893"/>
      <c r="BE893"/>
      <c r="BF893"/>
      <c r="BG893" t="inlineStr">
        <is>
          <t>Day(s)</t>
        </is>
      </c>
      <c r="BH893"/>
      <c r="BI893" t="inlineStr">
        <is>
          <t>DTXSID5021837</t>
        </is>
      </c>
      <c r="BJ893"/>
      <c r="BK893"/>
      <c r="BL893" t="inlineStr">
        <is>
          <t>Acute</t>
        </is>
      </c>
      <c r="BM893"/>
      <c r="BN893"/>
      <c r="BO893"/>
      <c r="BP893"/>
      <c r="BQ893"/>
      <c r="BR893"/>
      <c r="BS893"/>
      <c r="BT893" t="inlineStr">
        <is>
          <t>--</t>
        </is>
      </c>
      <c r="BU893"/>
      <c r="BV893"/>
      <c r="BW893"/>
      <c r="BX893"/>
      <c r="BY893"/>
      <c r="BZ893"/>
      <c r="CA893"/>
      <c r="CB893"/>
      <c r="CC893"/>
      <c r="CD893"/>
      <c r="CE893"/>
      <c r="CF893"/>
      <c r="CG893"/>
      <c r="CH893"/>
      <c r="CI893"/>
      <c r="CJ893" t="inlineStr">
        <is>
          <t xml:space="preserve">SOURCE/FROM US EPA ENVIRONMENTAL RESEARCH LABORATORY-DULUTH AND THE UNIVERSITY OF WISCONSIN-SUPERIOR CAMPUS//MEDIA/LAKE SUPERIOR WATER OR DECHLORINATED WATER//   </t>
        </is>
      </c>
      <c r="CK893" t="inlineStr">
        <is>
          <t>Geiger,D.L., S.H. Poirier, L.T. Brooke, and D.J. Call</t>
        </is>
      </c>
      <c r="CL893" t="n">
        <v>12858.0</v>
      </c>
      <c r="CM893" t="inlineStr">
        <is>
          <t>Acute Toxicities of Organic Chemicals to Fathead Minnows (Pimephales promelas) Volume III</t>
        </is>
      </c>
      <c r="CN893" t="inlineStr">
        <is>
          <t>Center for Lake Superior Environmental Studies, University of Wisconsin, Superior, WI:328 p.</t>
        </is>
      </c>
      <c r="CO893" t="n">
        <v>1986.0</v>
      </c>
      <c r="CP893" t="inlineStr">
        <is>
          <t>Geiger,D.L., S.H. Poirier, L.T. Brooke, and D.J. Call (1986). Acute Toxicities of Organic Chemicals to Fathead Minnows (Pimephales promelas) Volume III. Center for Lake Superior Environmental Studies, University of Wisconsin, Superior, WI, 328 p. ECOREF#:12858</t>
        </is>
      </c>
    </row>
    <row r="894">
      <c r="A894" t="n">
        <v>100414.0</v>
      </c>
      <c r="B894" t="inlineStr">
        <is>
          <t>Ethylbenzene</t>
        </is>
      </c>
      <c r="C894"/>
      <c r="D894" t="inlineStr">
        <is>
          <t>Unmeasured</t>
        </is>
      </c>
      <c r="E894" t="inlineStr">
        <is>
          <t>Not coded</t>
        </is>
      </c>
      <c r="F894"/>
      <c r="G894"/>
      <c r="H894"/>
      <c r="I894"/>
      <c r="J894"/>
      <c r="K894"/>
      <c r="L894" t="inlineStr">
        <is>
          <t>Pimephales promelas</t>
        </is>
      </c>
      <c r="M894" t="inlineStr">
        <is>
          <t>Fathead Minnow</t>
        </is>
      </c>
      <c r="N894"/>
      <c r="O894"/>
      <c r="P894"/>
      <c r="Q894"/>
      <c r="R894"/>
      <c r="S894"/>
      <c r="T894"/>
      <c r="U894"/>
      <c r="V894" t="inlineStr">
        <is>
          <t>Static</t>
        </is>
      </c>
      <c r="W894" t="inlineStr">
        <is>
          <t>Fresh water</t>
        </is>
      </c>
      <c r="X894" t="inlineStr">
        <is>
          <t>Lab</t>
        </is>
      </c>
      <c r="Y894"/>
      <c r="Z894" t="inlineStr">
        <is>
          <t>Formulation</t>
        </is>
      </c>
      <c r="AA894"/>
      <c r="AB894" t="n">
        <v>48.51</v>
      </c>
      <c r="AC894"/>
      <c r="AD894" t="n">
        <v>38.9</v>
      </c>
      <c r="AE894"/>
      <c r="AF894" t="n">
        <v>62.83</v>
      </c>
      <c r="AG894" t="inlineStr">
        <is>
          <t>AI mg/L</t>
        </is>
      </c>
      <c r="AH894"/>
      <c r="AI894"/>
      <c r="AJ894"/>
      <c r="AK894"/>
      <c r="AL894"/>
      <c r="AM894"/>
      <c r="AN894"/>
      <c r="AO894"/>
      <c r="AP894"/>
      <c r="AQ894"/>
      <c r="AR894"/>
      <c r="AS894"/>
      <c r="AT894"/>
      <c r="AU894"/>
      <c r="AV894"/>
      <c r="AW894"/>
      <c r="AX894" t="inlineStr">
        <is>
          <t>Mortality</t>
        </is>
      </c>
      <c r="AY894" t="inlineStr">
        <is>
          <t>Mortality</t>
        </is>
      </c>
      <c r="AZ894" t="inlineStr">
        <is>
          <t>LC50</t>
        </is>
      </c>
      <c r="BA894"/>
      <c r="BB894" t="n">
        <v>4.0</v>
      </c>
      <c r="BC894"/>
      <c r="BD894"/>
      <c r="BE894"/>
      <c r="BF894"/>
      <c r="BG894" t="inlineStr">
        <is>
          <t>Day(s)</t>
        </is>
      </c>
      <c r="BH894"/>
      <c r="BI894" t="inlineStr">
        <is>
          <t>DTXSID3020596</t>
        </is>
      </c>
      <c r="BJ894"/>
      <c r="BK894"/>
      <c r="BL894"/>
      <c r="BM894"/>
      <c r="BN894"/>
      <c r="BO894"/>
      <c r="BP894"/>
      <c r="BQ894"/>
      <c r="BR894"/>
      <c r="BS894"/>
      <c r="BT894" t="inlineStr">
        <is>
          <t>--</t>
        </is>
      </c>
      <c r="BU894"/>
      <c r="BV894"/>
      <c r="BW894"/>
      <c r="BX894"/>
      <c r="BY894"/>
      <c r="BZ894"/>
      <c r="CA894"/>
      <c r="CB894"/>
      <c r="CC894"/>
      <c r="CD894"/>
      <c r="CE894"/>
      <c r="CF894"/>
      <c r="CG894"/>
      <c r="CH894"/>
      <c r="CI894" t="inlineStr">
        <is>
          <t xml:space="preserve"> CONTR./FOLLOWED STANDARD METHOD// </t>
        </is>
      </c>
      <c r="CJ894" t="inlineStr">
        <is>
          <t xml:space="preserve">   CONTR./FOLLOWED STANDARD METHOD// </t>
        </is>
      </c>
      <c r="CK894" t="inlineStr">
        <is>
          <t>Pickering,Q.H., and C. Henderson</t>
        </is>
      </c>
      <c r="CL894" t="n">
        <v>728.0</v>
      </c>
      <c r="CM894" t="inlineStr">
        <is>
          <t>Acute Toxicity of Some Important Petrochemicals to Fish</t>
        </is>
      </c>
      <c r="CN894" t="inlineStr">
        <is>
          <t>J. Water Pollut. Control Fed.38(9): 1419-1429</t>
        </is>
      </c>
      <c r="CO894" t="n">
        <v>1966.0</v>
      </c>
      <c r="CP894" t="inlineStr">
        <is>
          <t>Pickering,Q.H., and C. Henderson (1966). Acute Toxicity of Some Important Petrochemicals to Fish. J. Water Pollut. Control Fed., 38, (9), 1419-1429. ECOREF#:728</t>
        </is>
      </c>
    </row>
    <row r="895">
      <c r="A895" t="n">
        <v>100414.0</v>
      </c>
      <c r="B895" t="inlineStr">
        <is>
          <t>Ethylbenzene</t>
        </is>
      </c>
      <c r="C895"/>
      <c r="D895" t="inlineStr">
        <is>
          <t>Measured</t>
        </is>
      </c>
      <c r="E895" t="inlineStr">
        <is>
          <t>Not coded</t>
        </is>
      </c>
      <c r="F895"/>
      <c r="G895" t="n">
        <v>99.0</v>
      </c>
      <c r="H895"/>
      <c r="I895"/>
      <c r="J895"/>
      <c r="K895"/>
      <c r="L895" t="inlineStr">
        <is>
          <t>Pimephales promelas</t>
        </is>
      </c>
      <c r="M895" t="inlineStr">
        <is>
          <t>Fathead Minnow</t>
        </is>
      </c>
      <c r="N895"/>
      <c r="O895"/>
      <c r="P895" t="n">
        <v>30.0</v>
      </c>
      <c r="Q895"/>
      <c r="R895"/>
      <c r="S895"/>
      <c r="T895"/>
      <c r="U895" t="inlineStr">
        <is>
          <t>Day(s)</t>
        </is>
      </c>
      <c r="V895" t="inlineStr">
        <is>
          <t>Static</t>
        </is>
      </c>
      <c r="W895" t="inlineStr">
        <is>
          <t>Fresh water</t>
        </is>
      </c>
      <c r="X895" t="inlineStr">
        <is>
          <t>Lab</t>
        </is>
      </c>
      <c r="Y895"/>
      <c r="Z895" t="inlineStr">
        <is>
          <t>Active ingredient</t>
        </is>
      </c>
      <c r="AA895"/>
      <c r="AB895" t="n">
        <v>11.9</v>
      </c>
      <c r="AC895"/>
      <c r="AD895" t="n">
        <v>9.1</v>
      </c>
      <c r="AE895"/>
      <c r="AF895" t="n">
        <v>15.6</v>
      </c>
      <c r="AG895" t="inlineStr">
        <is>
          <t>AI mg/L</t>
        </is>
      </c>
      <c r="AH895"/>
      <c r="AI895"/>
      <c r="AJ895"/>
      <c r="AK895"/>
      <c r="AL895"/>
      <c r="AM895"/>
      <c r="AN895"/>
      <c r="AO895"/>
      <c r="AP895"/>
      <c r="AQ895"/>
      <c r="AR895"/>
      <c r="AS895"/>
      <c r="AT895"/>
      <c r="AU895"/>
      <c r="AV895"/>
      <c r="AW895"/>
      <c r="AX895" t="inlineStr">
        <is>
          <t>Mortality</t>
        </is>
      </c>
      <c r="AY895" t="inlineStr">
        <is>
          <t>Mortality</t>
        </is>
      </c>
      <c r="AZ895" t="inlineStr">
        <is>
          <t>LC50</t>
        </is>
      </c>
      <c r="BA895"/>
      <c r="BB895" t="n">
        <v>4.0</v>
      </c>
      <c r="BC895"/>
      <c r="BD895"/>
      <c r="BE895"/>
      <c r="BF895"/>
      <c r="BG895" t="inlineStr">
        <is>
          <t>Day(s)</t>
        </is>
      </c>
      <c r="BH895" t="inlineStr">
        <is>
          <t>Pure</t>
        </is>
      </c>
      <c r="BI895" t="inlineStr">
        <is>
          <t>DTXSID3020596</t>
        </is>
      </c>
      <c r="BJ895"/>
      <c r="BK895"/>
      <c r="BL895"/>
      <c r="BM895"/>
      <c r="BN895"/>
      <c r="BO895"/>
      <c r="BP895"/>
      <c r="BQ895"/>
      <c r="BR895"/>
      <c r="BS895"/>
      <c r="BT895" t="inlineStr">
        <is>
          <t>--</t>
        </is>
      </c>
      <c r="BU895"/>
      <c r="BV895"/>
      <c r="BW895"/>
      <c r="BX895"/>
      <c r="BY895"/>
      <c r="BZ895"/>
      <c r="CA895"/>
      <c r="CB895"/>
      <c r="CC895"/>
      <c r="CD895"/>
      <c r="CE895"/>
      <c r="CF895"/>
      <c r="CG895"/>
      <c r="CH895"/>
      <c r="CI895"/>
      <c r="CJ895"/>
      <c r="CK895" t="inlineStr">
        <is>
          <t>Brooke,L.</t>
        </is>
      </c>
      <c r="CL895" t="n">
        <v>14339.0</v>
      </c>
      <c r="CM895" t="inlineStr">
        <is>
          <t>Report of the Flow-Through and Static Acute Test Comparisons with Fathead Minnows and Acute Tests with an Amphipod and a Cladoceran</t>
        </is>
      </c>
      <c r="CN895" t="inlineStr">
        <is>
          <t>Memo to L.Larson, Center for Lake Superior Environmental Studies dated August 31:24 p.</t>
        </is>
      </c>
      <c r="CO895" t="n">
        <v>1987.0</v>
      </c>
      <c r="CP895" t="inlineStr">
        <is>
          <t>Brooke,L. (1987). Report of the Flow-Through and Static Acute Test Comparisons with Fathead Minnows and Acute Tests with an Amphipod and a Cladoceran. Memo to L.Larson, Center for Lake Superior Environmental Studies dated August 31, 24 p. ECOREF#:14339</t>
        </is>
      </c>
    </row>
    <row r="896">
      <c r="A896" t="n">
        <v>100414.0</v>
      </c>
      <c r="B896" t="inlineStr">
        <is>
          <t>Ethylbenzene</t>
        </is>
      </c>
      <c r="C896"/>
      <c r="D896" t="inlineStr">
        <is>
          <t>Unmeasured</t>
        </is>
      </c>
      <c r="E896" t="inlineStr">
        <is>
          <t>Not coded</t>
        </is>
      </c>
      <c r="F896"/>
      <c r="G896"/>
      <c r="H896"/>
      <c r="I896"/>
      <c r="J896"/>
      <c r="K896"/>
      <c r="L896" t="inlineStr">
        <is>
          <t>Pimephales promelas</t>
        </is>
      </c>
      <c r="M896" t="inlineStr">
        <is>
          <t>Fathead Minnow</t>
        </is>
      </c>
      <c r="N896"/>
      <c r="O896"/>
      <c r="P896"/>
      <c r="Q896"/>
      <c r="R896"/>
      <c r="S896"/>
      <c r="T896"/>
      <c r="U896"/>
      <c r="V896" t="inlineStr">
        <is>
          <t>Static</t>
        </is>
      </c>
      <c r="W896" t="inlineStr">
        <is>
          <t>Fresh water</t>
        </is>
      </c>
      <c r="X896" t="inlineStr">
        <is>
          <t>Lab</t>
        </is>
      </c>
      <c r="Y896"/>
      <c r="Z896" t="inlineStr">
        <is>
          <t>Formulation</t>
        </is>
      </c>
      <c r="AA896"/>
      <c r="AB896" t="n">
        <v>42.33</v>
      </c>
      <c r="AC896"/>
      <c r="AD896" t="n">
        <v>33.52</v>
      </c>
      <c r="AE896"/>
      <c r="AF896" t="n">
        <v>53.47</v>
      </c>
      <c r="AG896" t="inlineStr">
        <is>
          <t>AI mg/L</t>
        </is>
      </c>
      <c r="AH896"/>
      <c r="AI896"/>
      <c r="AJ896"/>
      <c r="AK896"/>
      <c r="AL896"/>
      <c r="AM896"/>
      <c r="AN896"/>
      <c r="AO896"/>
      <c r="AP896"/>
      <c r="AQ896"/>
      <c r="AR896"/>
      <c r="AS896"/>
      <c r="AT896"/>
      <c r="AU896"/>
      <c r="AV896"/>
      <c r="AW896"/>
      <c r="AX896" t="inlineStr">
        <is>
          <t>Mortality</t>
        </is>
      </c>
      <c r="AY896" t="inlineStr">
        <is>
          <t>Mortality</t>
        </is>
      </c>
      <c r="AZ896" t="inlineStr">
        <is>
          <t>LC50</t>
        </is>
      </c>
      <c r="BA896"/>
      <c r="BB896" t="n">
        <v>4.0</v>
      </c>
      <c r="BC896"/>
      <c r="BD896"/>
      <c r="BE896"/>
      <c r="BF896"/>
      <c r="BG896" t="inlineStr">
        <is>
          <t>Day(s)</t>
        </is>
      </c>
      <c r="BH896"/>
      <c r="BI896" t="inlineStr">
        <is>
          <t>DTXSID3020596</t>
        </is>
      </c>
      <c r="BJ896"/>
      <c r="BK896"/>
      <c r="BL896"/>
      <c r="BM896"/>
      <c r="BN896"/>
      <c r="BO896"/>
      <c r="BP896"/>
      <c r="BQ896"/>
      <c r="BR896"/>
      <c r="BS896"/>
      <c r="BT896" t="inlineStr">
        <is>
          <t>--</t>
        </is>
      </c>
      <c r="BU896"/>
      <c r="BV896"/>
      <c r="BW896"/>
      <c r="BX896"/>
      <c r="BY896"/>
      <c r="BZ896"/>
      <c r="CA896"/>
      <c r="CB896"/>
      <c r="CC896"/>
      <c r="CD896"/>
      <c r="CE896"/>
      <c r="CF896"/>
      <c r="CG896"/>
      <c r="CH896"/>
      <c r="CI896" t="inlineStr">
        <is>
          <t xml:space="preserve"> CONTR./FOLLOWED STANDARD METHOD// </t>
        </is>
      </c>
      <c r="CJ896" t="inlineStr">
        <is>
          <t xml:space="preserve">   CONTR./FOLLOWED STANDARD METHOD// </t>
        </is>
      </c>
      <c r="CK896" t="inlineStr">
        <is>
          <t>Pickering,Q.H., and C. Henderson</t>
        </is>
      </c>
      <c r="CL896" t="n">
        <v>728.0</v>
      </c>
      <c r="CM896" t="inlineStr">
        <is>
          <t>Acute Toxicity of Some Important Petrochemicals to Fish</t>
        </is>
      </c>
      <c r="CN896" t="inlineStr">
        <is>
          <t>J. Water Pollut. Control Fed.38(9): 1419-1429</t>
        </is>
      </c>
      <c r="CO896" t="n">
        <v>1966.0</v>
      </c>
      <c r="CP896" t="inlineStr">
        <is>
          <t>Pickering,Q.H., and C. Henderson (1966). Acute Toxicity of Some Important Petrochemicals to Fish. J. Water Pollut. Control Fed., 38, (9), 1419-1429. ECOREF#:728</t>
        </is>
      </c>
    </row>
    <row r="897">
      <c r="A897" t="n">
        <v>100414.0</v>
      </c>
      <c r="B897" t="inlineStr">
        <is>
          <t>Ethylbenzene</t>
        </is>
      </c>
      <c r="C897"/>
      <c r="D897" t="inlineStr">
        <is>
          <t>Measured</t>
        </is>
      </c>
      <c r="E897" t="inlineStr">
        <is>
          <t>Not coded</t>
        </is>
      </c>
      <c r="F897"/>
      <c r="G897" t="n">
        <v>99.0</v>
      </c>
      <c r="H897"/>
      <c r="I897"/>
      <c r="J897"/>
      <c r="K897"/>
      <c r="L897" t="inlineStr">
        <is>
          <t>Pimephales promelas</t>
        </is>
      </c>
      <c r="M897" t="inlineStr">
        <is>
          <t>Fathead Minnow</t>
        </is>
      </c>
      <c r="N897"/>
      <c r="O897"/>
      <c r="P897" t="n">
        <v>30.0</v>
      </c>
      <c r="Q897"/>
      <c r="R897"/>
      <c r="S897"/>
      <c r="T897"/>
      <c r="U897" t="inlineStr">
        <is>
          <t>Day(s)</t>
        </is>
      </c>
      <c r="V897" t="inlineStr">
        <is>
          <t>Flow-through</t>
        </is>
      </c>
      <c r="W897" t="inlineStr">
        <is>
          <t>Fresh water</t>
        </is>
      </c>
      <c r="X897" t="inlineStr">
        <is>
          <t>Lab</t>
        </is>
      </c>
      <c r="Y897"/>
      <c r="Z897" t="inlineStr">
        <is>
          <t>Active ingredient</t>
        </is>
      </c>
      <c r="AA897"/>
      <c r="AB897" t="n">
        <v>9.1</v>
      </c>
      <c r="AC897"/>
      <c r="AD897" t="n">
        <v>7.5</v>
      </c>
      <c r="AE897"/>
      <c r="AF897" t="n">
        <v>11.0</v>
      </c>
      <c r="AG897" t="inlineStr">
        <is>
          <t>AI mg/L</t>
        </is>
      </c>
      <c r="AH897"/>
      <c r="AI897"/>
      <c r="AJ897"/>
      <c r="AK897"/>
      <c r="AL897"/>
      <c r="AM897"/>
      <c r="AN897"/>
      <c r="AO897"/>
      <c r="AP897"/>
      <c r="AQ897"/>
      <c r="AR897"/>
      <c r="AS897"/>
      <c r="AT897"/>
      <c r="AU897"/>
      <c r="AV897"/>
      <c r="AW897"/>
      <c r="AX897" t="inlineStr">
        <is>
          <t>Mortality</t>
        </is>
      </c>
      <c r="AY897" t="inlineStr">
        <is>
          <t>Mortality</t>
        </is>
      </c>
      <c r="AZ897" t="inlineStr">
        <is>
          <t>LC50</t>
        </is>
      </c>
      <c r="BA897"/>
      <c r="BB897" t="n">
        <v>4.0</v>
      </c>
      <c r="BC897"/>
      <c r="BD897"/>
      <c r="BE897"/>
      <c r="BF897"/>
      <c r="BG897" t="inlineStr">
        <is>
          <t>Day(s)</t>
        </is>
      </c>
      <c r="BH897" t="inlineStr">
        <is>
          <t>Pure</t>
        </is>
      </c>
      <c r="BI897" t="inlineStr">
        <is>
          <t>DTXSID3020596</t>
        </is>
      </c>
      <c r="BJ897"/>
      <c r="BK897"/>
      <c r="BL897"/>
      <c r="BM897"/>
      <c r="BN897"/>
      <c r="BO897"/>
      <c r="BP897"/>
      <c r="BQ897"/>
      <c r="BR897"/>
      <c r="BS897"/>
      <c r="BT897" t="inlineStr">
        <is>
          <t>--</t>
        </is>
      </c>
      <c r="BU897"/>
      <c r="BV897"/>
      <c r="BW897"/>
      <c r="BX897"/>
      <c r="BY897"/>
      <c r="BZ897"/>
      <c r="CA897"/>
      <c r="CB897"/>
      <c r="CC897"/>
      <c r="CD897"/>
      <c r="CE897"/>
      <c r="CF897"/>
      <c r="CG897"/>
      <c r="CH897"/>
      <c r="CI897"/>
      <c r="CJ897"/>
      <c r="CK897" t="inlineStr">
        <is>
          <t>Brooke,L.</t>
        </is>
      </c>
      <c r="CL897" t="n">
        <v>14339.0</v>
      </c>
      <c r="CM897" t="inlineStr">
        <is>
          <t>Report of the Flow-Through and Static Acute Test Comparisons with Fathead Minnows and Acute Tests with an Amphipod and a Cladoceran</t>
        </is>
      </c>
      <c r="CN897" t="inlineStr">
        <is>
          <t>Memo to L.Larson, Center for Lake Superior Environmental Studies dated August 31:24 p.</t>
        </is>
      </c>
      <c r="CO897" t="n">
        <v>1987.0</v>
      </c>
      <c r="CP897" t="inlineStr">
        <is>
          <t>Brooke,L. (1987). Report of the Flow-Through and Static Acute Test Comparisons with Fathead Minnows and Acute Tests with an Amphipod and a Cladoceran. Memo to L.Larson, Center for Lake Superior Environmental Studies dated August 31, 24 p. ECOREF#:14339</t>
        </is>
      </c>
    </row>
    <row r="898">
      <c r="A898" t="n">
        <v>100414.0</v>
      </c>
      <c r="B898" t="inlineStr">
        <is>
          <t>Ethylbenzene</t>
        </is>
      </c>
      <c r="C898"/>
      <c r="D898" t="inlineStr">
        <is>
          <t>Measured</t>
        </is>
      </c>
      <c r="E898" t="inlineStr">
        <is>
          <t>Not reported</t>
        </is>
      </c>
      <c r="F898"/>
      <c r="G898" t="n">
        <v>99.0</v>
      </c>
      <c r="H898"/>
      <c r="I898"/>
      <c r="J898"/>
      <c r="K898"/>
      <c r="L898" t="inlineStr">
        <is>
          <t>Pimephales promelas</t>
        </is>
      </c>
      <c r="M898" t="inlineStr">
        <is>
          <t>Fathead Minnow</t>
        </is>
      </c>
      <c r="N898"/>
      <c r="O898"/>
      <c r="P898" t="n">
        <v>34.0</v>
      </c>
      <c r="Q898"/>
      <c r="R898"/>
      <c r="S898"/>
      <c r="T898"/>
      <c r="U898" t="inlineStr">
        <is>
          <t>Day(s)</t>
        </is>
      </c>
      <c r="V898" t="inlineStr">
        <is>
          <t>Flow-through</t>
        </is>
      </c>
      <c r="W898" t="inlineStr">
        <is>
          <t>Fresh water</t>
        </is>
      </c>
      <c r="X898" t="inlineStr">
        <is>
          <t>Lab</t>
        </is>
      </c>
      <c r="Y898"/>
      <c r="Z898" t="inlineStr">
        <is>
          <t>Active ingredient</t>
        </is>
      </c>
      <c r="AA898"/>
      <c r="AB898" t="n">
        <v>12.1</v>
      </c>
      <c r="AC898"/>
      <c r="AD898" t="n">
        <v>11.5</v>
      </c>
      <c r="AE898"/>
      <c r="AF898" t="n">
        <v>12.7</v>
      </c>
      <c r="AG898" t="inlineStr">
        <is>
          <t>AI mg/L</t>
        </is>
      </c>
      <c r="AH898"/>
      <c r="AI898"/>
      <c r="AJ898"/>
      <c r="AK898"/>
      <c r="AL898"/>
      <c r="AM898"/>
      <c r="AN898"/>
      <c r="AO898"/>
      <c r="AP898"/>
      <c r="AQ898"/>
      <c r="AR898"/>
      <c r="AS898"/>
      <c r="AT898"/>
      <c r="AU898"/>
      <c r="AV898"/>
      <c r="AW898"/>
      <c r="AX898" t="inlineStr">
        <is>
          <t>Mortality</t>
        </is>
      </c>
      <c r="AY898" t="inlineStr">
        <is>
          <t>Mortality</t>
        </is>
      </c>
      <c r="AZ898" t="inlineStr">
        <is>
          <t>LC50</t>
        </is>
      </c>
      <c r="BA898"/>
      <c r="BB898" t="n">
        <v>4.0</v>
      </c>
      <c r="BC898"/>
      <c r="BD898"/>
      <c r="BE898"/>
      <c r="BF898"/>
      <c r="BG898" t="inlineStr">
        <is>
          <t>Day(s)</t>
        </is>
      </c>
      <c r="BH898"/>
      <c r="BI898" t="inlineStr">
        <is>
          <t>DTXSID3020596</t>
        </is>
      </c>
      <c r="BJ898"/>
      <c r="BK898"/>
      <c r="BL898" t="inlineStr">
        <is>
          <t>Acute</t>
        </is>
      </c>
      <c r="BM898"/>
      <c r="BN898"/>
      <c r="BO898"/>
      <c r="BP898"/>
      <c r="BQ898"/>
      <c r="BR898"/>
      <c r="BS898"/>
      <c r="BT898" t="inlineStr">
        <is>
          <t>--</t>
        </is>
      </c>
      <c r="BU898"/>
      <c r="BV898"/>
      <c r="BW898"/>
      <c r="BX898"/>
      <c r="BY898"/>
      <c r="BZ898"/>
      <c r="CA898"/>
      <c r="CB898"/>
      <c r="CC898"/>
      <c r="CD898"/>
      <c r="CE898"/>
      <c r="CF898"/>
      <c r="CG898"/>
      <c r="CH898"/>
      <c r="CI898"/>
      <c r="CJ898" t="inlineStr">
        <is>
          <t xml:space="preserve">SOURCE/FROM US EPA ENVIRONMENTAL RESEARCH LABORATORY-DULUTH AND THE UNIVERSITY OF WISCONSIN-SUPERIOR CAMPUS//MEDIA/LAKE SUPERIOR WATER OR DECHLORINATED WATER//   </t>
        </is>
      </c>
      <c r="CK898" t="inlineStr">
        <is>
          <t>Geiger,D.L., S.H. Poirier, L.T. Brooke, and D.J. Call</t>
        </is>
      </c>
      <c r="CL898" t="n">
        <v>12858.0</v>
      </c>
      <c r="CM898" t="inlineStr">
        <is>
          <t>Acute Toxicities of Organic Chemicals to Fathead Minnows (Pimephales promelas) Volume III</t>
        </is>
      </c>
      <c r="CN898" t="inlineStr">
        <is>
          <t>Center for Lake Superior Environmental Studies, University of Wisconsin, Superior, WI:328 p.</t>
        </is>
      </c>
      <c r="CO898" t="n">
        <v>1986.0</v>
      </c>
      <c r="CP898" t="inlineStr">
        <is>
          <t>Geiger,D.L., S.H. Poirier, L.T. Brooke, and D.J. Call (1986). Acute Toxicities of Organic Chemicals to Fathead Minnows (Pimephales promelas) Volume III. Center for Lake Superior Environmental Studies, University of Wisconsin, Superior, WI, 328 p. ECOREF#:12858</t>
        </is>
      </c>
    </row>
    <row r="899">
      <c r="A899" t="n">
        <v>100414.0</v>
      </c>
      <c r="B899" t="inlineStr">
        <is>
          <t>Ethylbenzene</t>
        </is>
      </c>
      <c r="C899"/>
      <c r="D899" t="inlineStr">
        <is>
          <t>Measured</t>
        </is>
      </c>
      <c r="E899" t="inlineStr">
        <is>
          <t>Not coded</t>
        </is>
      </c>
      <c r="F899"/>
      <c r="G899" t="n">
        <v>99.0</v>
      </c>
      <c r="H899"/>
      <c r="I899"/>
      <c r="J899"/>
      <c r="K899"/>
      <c r="L899" t="inlineStr">
        <is>
          <t>Pimephales promelas</t>
        </is>
      </c>
      <c r="M899" t="inlineStr">
        <is>
          <t>Fathead Minnow</t>
        </is>
      </c>
      <c r="N899"/>
      <c r="O899"/>
      <c r="P899"/>
      <c r="Q899"/>
      <c r="R899" t="n">
        <v>28.0</v>
      </c>
      <c r="S899"/>
      <c r="T899" t="n">
        <v>32.0</v>
      </c>
      <c r="U899" t="inlineStr">
        <is>
          <t>Day(s)</t>
        </is>
      </c>
      <c r="V899" t="inlineStr">
        <is>
          <t>Flow-through</t>
        </is>
      </c>
      <c r="W899" t="inlineStr">
        <is>
          <t>Fresh water</t>
        </is>
      </c>
      <c r="X899" t="inlineStr">
        <is>
          <t>Lab</t>
        </is>
      </c>
      <c r="Y899"/>
      <c r="Z899" t="inlineStr">
        <is>
          <t>Active ingredient</t>
        </is>
      </c>
      <c r="AA899"/>
      <c r="AB899" t="n">
        <v>9.09</v>
      </c>
      <c r="AC899"/>
      <c r="AD899" t="n">
        <v>7.55</v>
      </c>
      <c r="AE899"/>
      <c r="AF899" t="n">
        <v>11.0</v>
      </c>
      <c r="AG899" t="inlineStr">
        <is>
          <t>AI mg/L</t>
        </is>
      </c>
      <c r="AH899"/>
      <c r="AI899"/>
      <c r="AJ899"/>
      <c r="AK899"/>
      <c r="AL899"/>
      <c r="AM899"/>
      <c r="AN899"/>
      <c r="AO899"/>
      <c r="AP899"/>
      <c r="AQ899"/>
      <c r="AR899"/>
      <c r="AS899"/>
      <c r="AT899"/>
      <c r="AU899"/>
      <c r="AV899"/>
      <c r="AW899"/>
      <c r="AX899" t="inlineStr">
        <is>
          <t>Mortality</t>
        </is>
      </c>
      <c r="AY899" t="inlineStr">
        <is>
          <t>Mortality</t>
        </is>
      </c>
      <c r="AZ899" t="inlineStr">
        <is>
          <t>LC50</t>
        </is>
      </c>
      <c r="BA899"/>
      <c r="BB899" t="n">
        <v>4.0</v>
      </c>
      <c r="BC899"/>
      <c r="BD899"/>
      <c r="BE899"/>
      <c r="BF899"/>
      <c r="BG899" t="inlineStr">
        <is>
          <t>Day(s)</t>
        </is>
      </c>
      <c r="BH899" t="inlineStr">
        <is>
          <t>Pure</t>
        </is>
      </c>
      <c r="BI899" t="inlineStr">
        <is>
          <t>DTXSID3020596</t>
        </is>
      </c>
      <c r="BJ899"/>
      <c r="BK899"/>
      <c r="BL899"/>
      <c r="BM899"/>
      <c r="BN899"/>
      <c r="BO899"/>
      <c r="BP899"/>
      <c r="BQ899"/>
      <c r="BR899"/>
      <c r="BS899"/>
      <c r="BT899" t="inlineStr">
        <is>
          <t>--</t>
        </is>
      </c>
      <c r="BU899"/>
      <c r="BV899"/>
      <c r="BW899"/>
      <c r="BX899"/>
      <c r="BY899"/>
      <c r="BZ899"/>
      <c r="CA899"/>
      <c r="CB899"/>
      <c r="CC899"/>
      <c r="CD899"/>
      <c r="CE899"/>
      <c r="CF899"/>
      <c r="CG899"/>
      <c r="CH899"/>
      <c r="CI899" t="inlineStr">
        <is>
          <t xml:space="preserve"> Affected fish lost schooling behavior, were hypoactive, were underreactive to external stimuli and were darkly colored. Equilibrium loss was observed prior to death.  Measured concentrations were lower than nominal concentrations due </t>
        </is>
      </c>
      <c r="CJ899" t="inlineStr">
        <is>
          <t xml:space="preserve">   Affected fish lost schooling behavior, were hypoactive, were underreactive to external stimuli and were darkly colored. Equilibrium loss was observed prior to death.  Measured concentrations were lower than nominal concentrations due </t>
        </is>
      </c>
      <c r="CK899" t="inlineStr">
        <is>
          <t>Geiger,D.L., L.T. Brooke, and D.J. Call</t>
        </is>
      </c>
      <c r="CL899" t="n">
        <v>3217.0</v>
      </c>
      <c r="CM899" t="inlineStr">
        <is>
          <t>Acute Toxicities of Organic Chemicals to Fathead Minnows (Pimephales promelas), Volume V</t>
        </is>
      </c>
      <c r="CN899" t="inlineStr">
        <is>
          <t>Center for Lake Superior Environmental Studies, University of Wisconsin, Superior, WI:332 p.</t>
        </is>
      </c>
      <c r="CO899" t="n">
        <v>1990.0</v>
      </c>
      <c r="CP899" t="inlineStr">
        <is>
          <t>Geiger,D.L., L.T. Brooke, and D.J. Call (1990). Acute Toxicities of Organic Chemicals to Fathead Minnows (Pimephales promelas), Volume V. Center for Lake Superior Environmental Studies, University of Wisconsin, Superior, WI, 332 p. ECOREF#:3217</t>
        </is>
      </c>
    </row>
    <row r="900">
      <c r="A900" t="n">
        <v>100425.0</v>
      </c>
      <c r="B900" t="inlineStr">
        <is>
          <t>Ethenylbenzene</t>
        </is>
      </c>
      <c r="C900"/>
      <c r="D900" t="inlineStr">
        <is>
          <t>Measured</t>
        </is>
      </c>
      <c r="E900" t="inlineStr">
        <is>
          <t>Not coded</t>
        </is>
      </c>
      <c r="F900"/>
      <c r="G900" t="n">
        <v>98.0</v>
      </c>
      <c r="H900"/>
      <c r="I900"/>
      <c r="J900"/>
      <c r="K900"/>
      <c r="L900" t="inlineStr">
        <is>
          <t>Pimephales promelas</t>
        </is>
      </c>
      <c r="M900" t="inlineStr">
        <is>
          <t>Fathead Minnow</t>
        </is>
      </c>
      <c r="N900"/>
      <c r="O900"/>
      <c r="P900" t="n">
        <v>30.0</v>
      </c>
      <c r="Q900"/>
      <c r="R900"/>
      <c r="S900"/>
      <c r="T900"/>
      <c r="U900" t="inlineStr">
        <is>
          <t>Day(s)</t>
        </is>
      </c>
      <c r="V900" t="inlineStr">
        <is>
          <t>Flow-through</t>
        </is>
      </c>
      <c r="W900" t="inlineStr">
        <is>
          <t>Fresh water</t>
        </is>
      </c>
      <c r="X900" t="inlineStr">
        <is>
          <t>Lab</t>
        </is>
      </c>
      <c r="Y900"/>
      <c r="Z900" t="inlineStr">
        <is>
          <t>Active ingredient</t>
        </is>
      </c>
      <c r="AA900"/>
      <c r="AB900" t="n">
        <v>4.08</v>
      </c>
      <c r="AC900"/>
      <c r="AD900" t="n">
        <v>3.29</v>
      </c>
      <c r="AE900"/>
      <c r="AF900" t="n">
        <v>5.05</v>
      </c>
      <c r="AG900" t="inlineStr">
        <is>
          <t>AI mg/L</t>
        </is>
      </c>
      <c r="AH900"/>
      <c r="AI900"/>
      <c r="AJ900"/>
      <c r="AK900"/>
      <c r="AL900"/>
      <c r="AM900"/>
      <c r="AN900"/>
      <c r="AO900"/>
      <c r="AP900"/>
      <c r="AQ900"/>
      <c r="AR900"/>
      <c r="AS900"/>
      <c r="AT900"/>
      <c r="AU900"/>
      <c r="AV900"/>
      <c r="AW900"/>
      <c r="AX900" t="inlineStr">
        <is>
          <t>Mortality</t>
        </is>
      </c>
      <c r="AY900" t="inlineStr">
        <is>
          <t>Mortality</t>
        </is>
      </c>
      <c r="AZ900" t="inlineStr">
        <is>
          <t>LC50</t>
        </is>
      </c>
      <c r="BA900"/>
      <c r="BB900" t="n">
        <v>4.0</v>
      </c>
      <c r="BC900"/>
      <c r="BD900"/>
      <c r="BE900"/>
      <c r="BF900"/>
      <c r="BG900" t="inlineStr">
        <is>
          <t>Day(s)</t>
        </is>
      </c>
      <c r="BH900" t="inlineStr">
        <is>
          <t>Pure</t>
        </is>
      </c>
      <c r="BI900" t="inlineStr">
        <is>
          <t>DTXSID2021284</t>
        </is>
      </c>
      <c r="BJ900"/>
      <c r="BK900"/>
      <c r="BL900"/>
      <c r="BM900"/>
      <c r="BN900"/>
      <c r="BO900"/>
      <c r="BP900"/>
      <c r="BQ900"/>
      <c r="BR900"/>
      <c r="BS900"/>
      <c r="BT900" t="inlineStr">
        <is>
          <t>--</t>
        </is>
      </c>
      <c r="BU900"/>
      <c r="BV900"/>
      <c r="BW900"/>
      <c r="BX900"/>
      <c r="BY900"/>
      <c r="BZ900"/>
      <c r="CA900"/>
      <c r="CB900"/>
      <c r="CC900"/>
      <c r="CD900"/>
      <c r="CE900"/>
      <c r="CF900"/>
      <c r="CG900"/>
      <c r="CH900"/>
      <c r="CI900"/>
      <c r="CJ900"/>
      <c r="CK900" t="inlineStr">
        <is>
          <t>Brooke,L.</t>
        </is>
      </c>
      <c r="CL900" t="n">
        <v>14339.0</v>
      </c>
      <c r="CM900" t="inlineStr">
        <is>
          <t>Report of the Flow-Through and Static Acute Test Comparisons with Fathead Minnows and Acute Tests with an Amphipod and a Cladoceran</t>
        </is>
      </c>
      <c r="CN900" t="inlineStr">
        <is>
          <t>Memo to L.Larson, Center for Lake Superior Environmental Studies dated August 31:24 p.</t>
        </is>
      </c>
      <c r="CO900" t="n">
        <v>1987.0</v>
      </c>
      <c r="CP900" t="inlineStr">
        <is>
          <t>Brooke,L. (1987). Report of the Flow-Through and Static Acute Test Comparisons with Fathead Minnows and Acute Tests with an Amphipod and a Cladoceran. Memo to L.Larson, Center for Lake Superior Environmental Studies dated August 31, 24 p. ECOREF#:14339</t>
        </is>
      </c>
    </row>
    <row r="901">
      <c r="A901" t="n">
        <v>100425.0</v>
      </c>
      <c r="B901" t="inlineStr">
        <is>
          <t>Ethenylbenzene</t>
        </is>
      </c>
      <c r="C901"/>
      <c r="D901" t="inlineStr">
        <is>
          <t>Unmeasured</t>
        </is>
      </c>
      <c r="E901" t="inlineStr">
        <is>
          <t>Not coded</t>
        </is>
      </c>
      <c r="F901"/>
      <c r="G901"/>
      <c r="H901"/>
      <c r="I901"/>
      <c r="J901"/>
      <c r="K901"/>
      <c r="L901" t="inlineStr">
        <is>
          <t>Pimephales promelas</t>
        </is>
      </c>
      <c r="M901" t="inlineStr">
        <is>
          <t>Fathead Minnow</t>
        </is>
      </c>
      <c r="N901" t="inlineStr">
        <is>
          <t>Juvenile</t>
        </is>
      </c>
      <c r="O901"/>
      <c r="P901"/>
      <c r="Q901"/>
      <c r="R901" t="n">
        <v>4.0</v>
      </c>
      <c r="S901"/>
      <c r="T901" t="n">
        <v>8.0</v>
      </c>
      <c r="U901" t="inlineStr">
        <is>
          <t>Week(s)</t>
        </is>
      </c>
      <c r="V901" t="inlineStr">
        <is>
          <t>Static</t>
        </is>
      </c>
      <c r="W901" t="inlineStr">
        <is>
          <t>Fresh water</t>
        </is>
      </c>
      <c r="X901" t="inlineStr">
        <is>
          <t>Lab</t>
        </is>
      </c>
      <c r="Y901"/>
      <c r="Z901" t="inlineStr">
        <is>
          <t>Formulation</t>
        </is>
      </c>
      <c r="AA901"/>
      <c r="AB901" t="n">
        <v>29.0</v>
      </c>
      <c r="AC901"/>
      <c r="AD901"/>
      <c r="AE901"/>
      <c r="AF901"/>
      <c r="AG901" t="inlineStr">
        <is>
          <t>AI mg/L</t>
        </is>
      </c>
      <c r="AH901"/>
      <c r="AI901"/>
      <c r="AJ901"/>
      <c r="AK901"/>
      <c r="AL901"/>
      <c r="AM901"/>
      <c r="AN901"/>
      <c r="AO901"/>
      <c r="AP901"/>
      <c r="AQ901"/>
      <c r="AR901"/>
      <c r="AS901"/>
      <c r="AT901"/>
      <c r="AU901"/>
      <c r="AV901"/>
      <c r="AW901"/>
      <c r="AX901" t="inlineStr">
        <is>
          <t>Mortality</t>
        </is>
      </c>
      <c r="AY901" t="inlineStr">
        <is>
          <t>Mortality</t>
        </is>
      </c>
      <c r="AZ901" t="inlineStr">
        <is>
          <t>LC50</t>
        </is>
      </c>
      <c r="BA901"/>
      <c r="BB901" t="n">
        <v>4.0</v>
      </c>
      <c r="BC901"/>
      <c r="BD901"/>
      <c r="BE901"/>
      <c r="BF901"/>
      <c r="BG901" t="inlineStr">
        <is>
          <t>Day(s)</t>
        </is>
      </c>
      <c r="BH901"/>
      <c r="BI901" t="inlineStr">
        <is>
          <t>DTXSID2021284</t>
        </is>
      </c>
      <c r="BJ901"/>
      <c r="BK901"/>
      <c r="BL901"/>
      <c r="BM901"/>
      <c r="BN901"/>
      <c r="BO901"/>
      <c r="BP901"/>
      <c r="BQ901"/>
      <c r="BR901"/>
      <c r="BS901"/>
      <c r="BT901" t="inlineStr">
        <is>
          <t>--</t>
        </is>
      </c>
      <c r="BU901"/>
      <c r="BV901"/>
      <c r="BW901"/>
      <c r="BX901"/>
      <c r="BY901"/>
      <c r="BZ901"/>
      <c r="CA901"/>
      <c r="CB901"/>
      <c r="CC901"/>
      <c r="CD901"/>
      <c r="CE901"/>
      <c r="CF901"/>
      <c r="CG901"/>
      <c r="CH901"/>
      <c r="CI901" t="inlineStr">
        <is>
          <t xml:space="preserve"> CARRIER/ACETONE// </t>
        </is>
      </c>
      <c r="CJ901" t="inlineStr">
        <is>
          <t xml:space="preserve">   CARRIER/ACETONE// </t>
        </is>
      </c>
      <c r="CK901" t="inlineStr">
        <is>
          <t>Mattson,V.R., J.W. Arthur, and C.T. Walbridge</t>
        </is>
      </c>
      <c r="CL901" t="n">
        <v>719.0</v>
      </c>
      <c r="CM901" t="inlineStr">
        <is>
          <t>Acute Toxicity of Selected Organic Compounds to Fathead Minnows</t>
        </is>
      </c>
      <c r="CN901" t="inlineStr">
        <is>
          <t>EPA-600/3-76-097, U.S.EPA, Duluth, MN:12 p.</t>
        </is>
      </c>
      <c r="CO901" t="n">
        <v>1976.0</v>
      </c>
      <c r="CP901" t="inlineStr">
        <is>
          <t>Mattson,V.R., J.W. Arthur, and C.T. Walbridge (1976). Acute Toxicity of Selected Organic Compounds to Fathead Minnows. EPA-600/3-76-097, U.S.EPA, Duluth, MN, 12 p. ECOREF#:719</t>
        </is>
      </c>
    </row>
    <row r="902">
      <c r="A902" t="n">
        <v>100425.0</v>
      </c>
      <c r="B902" t="inlineStr">
        <is>
          <t>Ethenylbenzene</t>
        </is>
      </c>
      <c r="C902"/>
      <c r="D902" t="inlineStr">
        <is>
          <t>Measured</t>
        </is>
      </c>
      <c r="E902" t="inlineStr">
        <is>
          <t>Not coded</t>
        </is>
      </c>
      <c r="F902"/>
      <c r="G902" t="n">
        <v>98.0</v>
      </c>
      <c r="H902"/>
      <c r="I902"/>
      <c r="J902"/>
      <c r="K902"/>
      <c r="L902" t="inlineStr">
        <is>
          <t>Pimephales promelas</t>
        </is>
      </c>
      <c r="M902" t="inlineStr">
        <is>
          <t>Fathead Minnow</t>
        </is>
      </c>
      <c r="N902"/>
      <c r="O902"/>
      <c r="P902" t="n">
        <v>30.0</v>
      </c>
      <c r="Q902"/>
      <c r="R902"/>
      <c r="S902"/>
      <c r="T902"/>
      <c r="U902" t="inlineStr">
        <is>
          <t>Day(s)</t>
        </is>
      </c>
      <c r="V902" t="inlineStr">
        <is>
          <t>Flow-through</t>
        </is>
      </c>
      <c r="W902" t="inlineStr">
        <is>
          <t>Fresh water</t>
        </is>
      </c>
      <c r="X902" t="inlineStr">
        <is>
          <t>Lab</t>
        </is>
      </c>
      <c r="Y902"/>
      <c r="Z902" t="inlineStr">
        <is>
          <t>Active ingredient</t>
        </is>
      </c>
      <c r="AA902"/>
      <c r="AB902" t="n">
        <v>4.02</v>
      </c>
      <c r="AC902"/>
      <c r="AD902" t="n">
        <v>3.24</v>
      </c>
      <c r="AE902"/>
      <c r="AF902" t="n">
        <v>4.99</v>
      </c>
      <c r="AG902" t="inlineStr">
        <is>
          <t>AI mg/L</t>
        </is>
      </c>
      <c r="AH902"/>
      <c r="AI902"/>
      <c r="AJ902"/>
      <c r="AK902"/>
      <c r="AL902"/>
      <c r="AM902"/>
      <c r="AN902"/>
      <c r="AO902"/>
      <c r="AP902"/>
      <c r="AQ902"/>
      <c r="AR902"/>
      <c r="AS902"/>
      <c r="AT902"/>
      <c r="AU902"/>
      <c r="AV902"/>
      <c r="AW902"/>
      <c r="AX902" t="inlineStr">
        <is>
          <t>Mortality</t>
        </is>
      </c>
      <c r="AY902" t="inlineStr">
        <is>
          <t>Mortality</t>
        </is>
      </c>
      <c r="AZ902" t="inlineStr">
        <is>
          <t>LC50</t>
        </is>
      </c>
      <c r="BA902"/>
      <c r="BB902" t="n">
        <v>4.0</v>
      </c>
      <c r="BC902"/>
      <c r="BD902"/>
      <c r="BE902"/>
      <c r="BF902"/>
      <c r="BG902" t="inlineStr">
        <is>
          <t>Day(s)</t>
        </is>
      </c>
      <c r="BH902" t="inlineStr">
        <is>
          <t>Pure</t>
        </is>
      </c>
      <c r="BI902" t="inlineStr">
        <is>
          <t>DTXSID2021284</t>
        </is>
      </c>
      <c r="BJ902"/>
      <c r="BK902"/>
      <c r="BL902"/>
      <c r="BM902"/>
      <c r="BN902"/>
      <c r="BO902"/>
      <c r="BP902"/>
      <c r="BQ902"/>
      <c r="BR902"/>
      <c r="BS902"/>
      <c r="BT902" t="inlineStr">
        <is>
          <t>--</t>
        </is>
      </c>
      <c r="BU902"/>
      <c r="BV902"/>
      <c r="BW902"/>
      <c r="BX902"/>
      <c r="BY902"/>
      <c r="BZ902"/>
      <c r="CA902"/>
      <c r="CB902"/>
      <c r="CC902"/>
      <c r="CD902"/>
      <c r="CE902"/>
      <c r="CF902"/>
      <c r="CG902"/>
      <c r="CH902"/>
      <c r="CI902" t="inlineStr">
        <is>
          <t xml:space="preserve"> Affected fish lost equilibrium prior to death.  The compound had an inhibitor (4-tert-butylcatechol) which was tested at a concentration which exceeded its measurement in the styrene exposure chambers by more than 1,000 times.  NoG// </t>
        </is>
      </c>
      <c r="CJ902" t="inlineStr">
        <is>
          <t xml:space="preserve">   Affected fish lost equilibrium prior to death.  The compound had an inhibitor (4-tert-butylcatechol) which was tested at a concentration which exceeded its measurement in the styrene exposure chambers by more than 1,000 times.  NoG// </t>
        </is>
      </c>
      <c r="CK902" t="inlineStr">
        <is>
          <t>Geiger,D.L., L.T. Brooke, and D.J. Call</t>
        </is>
      </c>
      <c r="CL902" t="n">
        <v>3217.0</v>
      </c>
      <c r="CM902" t="inlineStr">
        <is>
          <t>Acute Toxicities of Organic Chemicals to Fathead Minnows (Pimephales promelas), Volume V</t>
        </is>
      </c>
      <c r="CN902" t="inlineStr">
        <is>
          <t>Center for Lake Superior Environmental Studies, University of Wisconsin, Superior, WI:332 p.</t>
        </is>
      </c>
      <c r="CO902" t="n">
        <v>1990.0</v>
      </c>
      <c r="CP902" t="inlineStr">
        <is>
          <t>Geiger,D.L., L.T. Brooke, and D.J. Call (1990). Acute Toxicities of Organic Chemicals to Fathead Minnows (Pimephales promelas), Volume V. Center for Lake Superior Environmental Studies, University of Wisconsin, Superior, WI, 332 p. ECOREF#:3217</t>
        </is>
      </c>
    </row>
    <row r="903">
      <c r="A903" t="n">
        <v>100425.0</v>
      </c>
      <c r="B903" t="inlineStr">
        <is>
          <t>Ethenylbenzene</t>
        </is>
      </c>
      <c r="C903"/>
      <c r="D903" t="inlineStr">
        <is>
          <t>Unmeasured</t>
        </is>
      </c>
      <c r="E903" t="inlineStr">
        <is>
          <t>Not coded</t>
        </is>
      </c>
      <c r="F903"/>
      <c r="G903"/>
      <c r="H903"/>
      <c r="I903"/>
      <c r="J903"/>
      <c r="K903"/>
      <c r="L903" t="inlineStr">
        <is>
          <t>Pimephales promelas</t>
        </is>
      </c>
      <c r="M903" t="inlineStr">
        <is>
          <t>Fathead Minnow</t>
        </is>
      </c>
      <c r="N903"/>
      <c r="O903"/>
      <c r="P903"/>
      <c r="Q903"/>
      <c r="R903"/>
      <c r="S903"/>
      <c r="T903"/>
      <c r="U903"/>
      <c r="V903" t="inlineStr">
        <is>
          <t>Static</t>
        </is>
      </c>
      <c r="W903" t="inlineStr">
        <is>
          <t>Fresh water</t>
        </is>
      </c>
      <c r="X903" t="inlineStr">
        <is>
          <t>Lab</t>
        </is>
      </c>
      <c r="Y903"/>
      <c r="Z903" t="inlineStr">
        <is>
          <t>Formulation</t>
        </is>
      </c>
      <c r="AA903"/>
      <c r="AB903" t="n">
        <v>46.41</v>
      </c>
      <c r="AC903"/>
      <c r="AD903" t="n">
        <v>37.11</v>
      </c>
      <c r="AE903"/>
      <c r="AF903" t="n">
        <v>59.54</v>
      </c>
      <c r="AG903" t="inlineStr">
        <is>
          <t>AI mg/L</t>
        </is>
      </c>
      <c r="AH903"/>
      <c r="AI903"/>
      <c r="AJ903"/>
      <c r="AK903"/>
      <c r="AL903"/>
      <c r="AM903"/>
      <c r="AN903"/>
      <c r="AO903"/>
      <c r="AP903"/>
      <c r="AQ903"/>
      <c r="AR903"/>
      <c r="AS903"/>
      <c r="AT903"/>
      <c r="AU903"/>
      <c r="AV903"/>
      <c r="AW903"/>
      <c r="AX903" t="inlineStr">
        <is>
          <t>Mortality</t>
        </is>
      </c>
      <c r="AY903" t="inlineStr">
        <is>
          <t>Mortality</t>
        </is>
      </c>
      <c r="AZ903" t="inlineStr">
        <is>
          <t>LC50</t>
        </is>
      </c>
      <c r="BA903"/>
      <c r="BB903" t="n">
        <v>4.0</v>
      </c>
      <c r="BC903"/>
      <c r="BD903"/>
      <c r="BE903"/>
      <c r="BF903"/>
      <c r="BG903" t="inlineStr">
        <is>
          <t>Day(s)</t>
        </is>
      </c>
      <c r="BH903"/>
      <c r="BI903" t="inlineStr">
        <is>
          <t>DTXSID2021284</t>
        </is>
      </c>
      <c r="BJ903"/>
      <c r="BK903"/>
      <c r="BL903"/>
      <c r="BM903"/>
      <c r="BN903"/>
      <c r="BO903"/>
      <c r="BP903"/>
      <c r="BQ903"/>
      <c r="BR903"/>
      <c r="BS903"/>
      <c r="BT903" t="inlineStr">
        <is>
          <t>--</t>
        </is>
      </c>
      <c r="BU903"/>
      <c r="BV903"/>
      <c r="BW903"/>
      <c r="BX903"/>
      <c r="BY903"/>
      <c r="BZ903"/>
      <c r="CA903"/>
      <c r="CB903"/>
      <c r="CC903"/>
      <c r="CD903"/>
      <c r="CE903"/>
      <c r="CF903"/>
      <c r="CG903"/>
      <c r="CH903"/>
      <c r="CI903" t="inlineStr">
        <is>
          <t xml:space="preserve"> CONTR./FOLLOWED STANDARD METHOD// </t>
        </is>
      </c>
      <c r="CJ903" t="inlineStr">
        <is>
          <t xml:space="preserve">   CONTR./FOLLOWED STANDARD METHOD// </t>
        </is>
      </c>
      <c r="CK903" t="inlineStr">
        <is>
          <t>Pickering,Q.H., and C. Henderson</t>
        </is>
      </c>
      <c r="CL903" t="n">
        <v>728.0</v>
      </c>
      <c r="CM903" t="inlineStr">
        <is>
          <t>Acute Toxicity of Some Important Petrochemicals to Fish</t>
        </is>
      </c>
      <c r="CN903" t="inlineStr">
        <is>
          <t>J. Water Pollut. Control Fed.38(9): 1419-1429</t>
        </is>
      </c>
      <c r="CO903" t="n">
        <v>1966.0</v>
      </c>
      <c r="CP903" t="inlineStr">
        <is>
          <t>Pickering,Q.H., and C. Henderson (1966). Acute Toxicity of Some Important Petrochemicals to Fish. J. Water Pollut. Control Fed., 38, (9), 1419-1429. ECOREF#:728</t>
        </is>
      </c>
    </row>
    <row r="904">
      <c r="A904" t="n">
        <v>100425.0</v>
      </c>
      <c r="B904" t="inlineStr">
        <is>
          <t>Ethenylbenzene</t>
        </is>
      </c>
      <c r="C904"/>
      <c r="D904" t="inlineStr">
        <is>
          <t>Unmeasured</t>
        </is>
      </c>
      <c r="E904" t="inlineStr">
        <is>
          <t>Not coded</t>
        </is>
      </c>
      <c r="F904"/>
      <c r="G904"/>
      <c r="H904"/>
      <c r="I904"/>
      <c r="J904"/>
      <c r="K904"/>
      <c r="L904" t="inlineStr">
        <is>
          <t>Pimephales promelas</t>
        </is>
      </c>
      <c r="M904" t="inlineStr">
        <is>
          <t>Fathead Minnow</t>
        </is>
      </c>
      <c r="N904"/>
      <c r="O904"/>
      <c r="P904"/>
      <c r="Q904"/>
      <c r="R904"/>
      <c r="S904"/>
      <c r="T904"/>
      <c r="U904"/>
      <c r="V904" t="inlineStr">
        <is>
          <t>Static</t>
        </is>
      </c>
      <c r="W904" t="inlineStr">
        <is>
          <t>Fresh water</t>
        </is>
      </c>
      <c r="X904" t="inlineStr">
        <is>
          <t>Lab</t>
        </is>
      </c>
      <c r="Y904"/>
      <c r="Z904" t="inlineStr">
        <is>
          <t>Formulation</t>
        </is>
      </c>
      <c r="AA904"/>
      <c r="AB904" t="n">
        <v>59.3</v>
      </c>
      <c r="AC904"/>
      <c r="AD904" t="n">
        <v>50.87</v>
      </c>
      <c r="AE904"/>
      <c r="AF904" t="n">
        <v>70.34</v>
      </c>
      <c r="AG904" t="inlineStr">
        <is>
          <t>AI mg/L</t>
        </is>
      </c>
      <c r="AH904"/>
      <c r="AI904"/>
      <c r="AJ904"/>
      <c r="AK904"/>
      <c r="AL904"/>
      <c r="AM904"/>
      <c r="AN904"/>
      <c r="AO904"/>
      <c r="AP904"/>
      <c r="AQ904"/>
      <c r="AR904"/>
      <c r="AS904"/>
      <c r="AT904"/>
      <c r="AU904"/>
      <c r="AV904"/>
      <c r="AW904"/>
      <c r="AX904" t="inlineStr">
        <is>
          <t>Mortality</t>
        </is>
      </c>
      <c r="AY904" t="inlineStr">
        <is>
          <t>Mortality</t>
        </is>
      </c>
      <c r="AZ904" t="inlineStr">
        <is>
          <t>LC50</t>
        </is>
      </c>
      <c r="BA904"/>
      <c r="BB904" t="n">
        <v>4.0</v>
      </c>
      <c r="BC904"/>
      <c r="BD904"/>
      <c r="BE904"/>
      <c r="BF904"/>
      <c r="BG904" t="inlineStr">
        <is>
          <t>Day(s)</t>
        </is>
      </c>
      <c r="BH904"/>
      <c r="BI904" t="inlineStr">
        <is>
          <t>DTXSID2021284</t>
        </is>
      </c>
      <c r="BJ904"/>
      <c r="BK904"/>
      <c r="BL904"/>
      <c r="BM904"/>
      <c r="BN904"/>
      <c r="BO904"/>
      <c r="BP904"/>
      <c r="BQ904"/>
      <c r="BR904"/>
      <c r="BS904"/>
      <c r="BT904" t="inlineStr">
        <is>
          <t>--</t>
        </is>
      </c>
      <c r="BU904"/>
      <c r="BV904"/>
      <c r="BW904"/>
      <c r="BX904"/>
      <c r="BY904"/>
      <c r="BZ904"/>
      <c r="CA904"/>
      <c r="CB904"/>
      <c r="CC904"/>
      <c r="CD904"/>
      <c r="CE904"/>
      <c r="CF904"/>
      <c r="CG904"/>
      <c r="CH904"/>
      <c r="CI904" t="inlineStr">
        <is>
          <t xml:space="preserve"> CONTR./FOLLOWED STANDARD METHOD// </t>
        </is>
      </c>
      <c r="CJ904" t="inlineStr">
        <is>
          <t xml:space="preserve">   CONTR./FOLLOWED STANDARD METHOD// </t>
        </is>
      </c>
      <c r="CK904" t="inlineStr">
        <is>
          <t>Pickering,Q.H., and C. Henderson</t>
        </is>
      </c>
      <c r="CL904" t="n">
        <v>728.0</v>
      </c>
      <c r="CM904" t="inlineStr">
        <is>
          <t>Acute Toxicity of Some Important Petrochemicals to Fish</t>
        </is>
      </c>
      <c r="CN904" t="inlineStr">
        <is>
          <t>J. Water Pollut. Control Fed.38(9): 1419-1429</t>
        </is>
      </c>
      <c r="CO904" t="n">
        <v>1966.0</v>
      </c>
      <c r="CP904" t="inlineStr">
        <is>
          <t>Pickering,Q.H., and C. Henderson (1966). Acute Toxicity of Some Important Petrochemicals to Fish. J. Water Pollut. Control Fed., 38, (9), 1419-1429. ECOREF#:728</t>
        </is>
      </c>
    </row>
    <row r="905">
      <c r="A905" t="n">
        <v>100425.0</v>
      </c>
      <c r="B905" t="inlineStr">
        <is>
          <t>Ethenylbenzene</t>
        </is>
      </c>
      <c r="C905"/>
      <c r="D905" t="inlineStr">
        <is>
          <t>Measured</t>
        </is>
      </c>
      <c r="E905" t="inlineStr">
        <is>
          <t>Not coded</t>
        </is>
      </c>
      <c r="F905"/>
      <c r="G905" t="n">
        <v>98.0</v>
      </c>
      <c r="H905"/>
      <c r="I905"/>
      <c r="J905"/>
      <c r="K905"/>
      <c r="L905" t="inlineStr">
        <is>
          <t>Pimephales promelas</t>
        </is>
      </c>
      <c r="M905" t="inlineStr">
        <is>
          <t>Fathead Minnow</t>
        </is>
      </c>
      <c r="N905"/>
      <c r="O905"/>
      <c r="P905" t="n">
        <v>30.0</v>
      </c>
      <c r="Q905"/>
      <c r="R905"/>
      <c r="S905"/>
      <c r="T905"/>
      <c r="U905" t="inlineStr">
        <is>
          <t>Day(s)</t>
        </is>
      </c>
      <c r="V905" t="inlineStr">
        <is>
          <t>Static</t>
        </is>
      </c>
      <c r="W905" t="inlineStr">
        <is>
          <t>Fresh water</t>
        </is>
      </c>
      <c r="X905" t="inlineStr">
        <is>
          <t>Lab</t>
        </is>
      </c>
      <c r="Y905"/>
      <c r="Z905" t="inlineStr">
        <is>
          <t>Active ingredient</t>
        </is>
      </c>
      <c r="AA905"/>
      <c r="AB905" t="n">
        <v>9.9</v>
      </c>
      <c r="AC905"/>
      <c r="AD905" t="n">
        <v>6.75</v>
      </c>
      <c r="AE905"/>
      <c r="AF905" t="n">
        <v>14.5</v>
      </c>
      <c r="AG905" t="inlineStr">
        <is>
          <t>AI mg/L</t>
        </is>
      </c>
      <c r="AH905"/>
      <c r="AI905"/>
      <c r="AJ905"/>
      <c r="AK905"/>
      <c r="AL905"/>
      <c r="AM905"/>
      <c r="AN905"/>
      <c r="AO905"/>
      <c r="AP905"/>
      <c r="AQ905"/>
      <c r="AR905"/>
      <c r="AS905"/>
      <c r="AT905"/>
      <c r="AU905"/>
      <c r="AV905"/>
      <c r="AW905"/>
      <c r="AX905" t="inlineStr">
        <is>
          <t>Mortality</t>
        </is>
      </c>
      <c r="AY905" t="inlineStr">
        <is>
          <t>Mortality</t>
        </is>
      </c>
      <c r="AZ905" t="inlineStr">
        <is>
          <t>LC50</t>
        </is>
      </c>
      <c r="BA905"/>
      <c r="BB905" t="n">
        <v>4.0</v>
      </c>
      <c r="BC905"/>
      <c r="BD905"/>
      <c r="BE905"/>
      <c r="BF905"/>
      <c r="BG905" t="inlineStr">
        <is>
          <t>Day(s)</t>
        </is>
      </c>
      <c r="BH905" t="inlineStr">
        <is>
          <t>Pure</t>
        </is>
      </c>
      <c r="BI905" t="inlineStr">
        <is>
          <t>DTXSID2021284</t>
        </is>
      </c>
      <c r="BJ905"/>
      <c r="BK905"/>
      <c r="BL905"/>
      <c r="BM905"/>
      <c r="BN905"/>
      <c r="BO905"/>
      <c r="BP905"/>
      <c r="BQ905"/>
      <c r="BR905"/>
      <c r="BS905"/>
      <c r="BT905" t="inlineStr">
        <is>
          <t>--</t>
        </is>
      </c>
      <c r="BU905"/>
      <c r="BV905"/>
      <c r="BW905"/>
      <c r="BX905"/>
      <c r="BY905"/>
      <c r="BZ905"/>
      <c r="CA905"/>
      <c r="CB905"/>
      <c r="CC905"/>
      <c r="CD905"/>
      <c r="CE905"/>
      <c r="CF905"/>
      <c r="CG905"/>
      <c r="CH905"/>
      <c r="CI905"/>
      <c r="CJ905"/>
      <c r="CK905" t="inlineStr">
        <is>
          <t>Brooke,L.</t>
        </is>
      </c>
      <c r="CL905" t="n">
        <v>14339.0</v>
      </c>
      <c r="CM905" t="inlineStr">
        <is>
          <t>Report of the Flow-Through and Static Acute Test Comparisons with Fathead Minnows and Acute Tests with an Amphipod and a Cladoceran</t>
        </is>
      </c>
      <c r="CN905" t="inlineStr">
        <is>
          <t>Memo to L.Larson, Center for Lake Superior Environmental Studies dated August 31:24 p.</t>
        </is>
      </c>
      <c r="CO905" t="n">
        <v>1987.0</v>
      </c>
      <c r="CP905" t="inlineStr">
        <is>
          <t>Brooke,L. (1987). Report of the Flow-Through and Static Acute Test Comparisons with Fathead Minnows and Acute Tests with an Amphipod and a Cladoceran. Memo to L.Larson, Center for Lake Superior Environmental Studies dated August 31, 24 p. ECOREF#:14339</t>
        </is>
      </c>
    </row>
    <row r="906">
      <c r="A906" t="n">
        <v>100425.0</v>
      </c>
      <c r="B906" t="inlineStr">
        <is>
          <t>Ethenylbenzene</t>
        </is>
      </c>
      <c r="C906"/>
      <c r="D906" t="inlineStr">
        <is>
          <t>Unmeasured</t>
        </is>
      </c>
      <c r="E906" t="inlineStr">
        <is>
          <t>Not coded</t>
        </is>
      </c>
      <c r="F906"/>
      <c r="G906"/>
      <c r="H906"/>
      <c r="I906"/>
      <c r="J906"/>
      <c r="K906"/>
      <c r="L906" t="inlineStr">
        <is>
          <t>Pimephales promelas</t>
        </is>
      </c>
      <c r="M906" t="inlineStr">
        <is>
          <t>Fathead Minnow</t>
        </is>
      </c>
      <c r="N906" t="inlineStr">
        <is>
          <t>Juvenile</t>
        </is>
      </c>
      <c r="O906"/>
      <c r="P906"/>
      <c r="Q906"/>
      <c r="R906" t="n">
        <v>4.0</v>
      </c>
      <c r="S906"/>
      <c r="T906" t="n">
        <v>8.0</v>
      </c>
      <c r="U906" t="inlineStr">
        <is>
          <t>Week(s)</t>
        </is>
      </c>
      <c r="V906" t="inlineStr">
        <is>
          <t>Static</t>
        </is>
      </c>
      <c r="W906" t="inlineStr">
        <is>
          <t>Fresh water</t>
        </is>
      </c>
      <c r="X906" t="inlineStr">
        <is>
          <t>Lab</t>
        </is>
      </c>
      <c r="Y906"/>
      <c r="Z906" t="inlineStr">
        <is>
          <t>Formulation</t>
        </is>
      </c>
      <c r="AA906"/>
      <c r="AB906" t="n">
        <v>32.0</v>
      </c>
      <c r="AC906"/>
      <c r="AD906"/>
      <c r="AE906"/>
      <c r="AF906"/>
      <c r="AG906" t="inlineStr">
        <is>
          <t>AI mg/L</t>
        </is>
      </c>
      <c r="AH906"/>
      <c r="AI906"/>
      <c r="AJ906"/>
      <c r="AK906"/>
      <c r="AL906"/>
      <c r="AM906"/>
      <c r="AN906"/>
      <c r="AO906"/>
      <c r="AP906"/>
      <c r="AQ906"/>
      <c r="AR906"/>
      <c r="AS906"/>
      <c r="AT906"/>
      <c r="AU906"/>
      <c r="AV906"/>
      <c r="AW906"/>
      <c r="AX906" t="inlineStr">
        <is>
          <t>Mortality</t>
        </is>
      </c>
      <c r="AY906" t="inlineStr">
        <is>
          <t>Mortality</t>
        </is>
      </c>
      <c r="AZ906" t="inlineStr">
        <is>
          <t>LC50</t>
        </is>
      </c>
      <c r="BA906"/>
      <c r="BB906" t="n">
        <v>4.0</v>
      </c>
      <c r="BC906"/>
      <c r="BD906"/>
      <c r="BE906"/>
      <c r="BF906"/>
      <c r="BG906" t="inlineStr">
        <is>
          <t>Day(s)</t>
        </is>
      </c>
      <c r="BH906"/>
      <c r="BI906" t="inlineStr">
        <is>
          <t>DTXSID2021284</t>
        </is>
      </c>
      <c r="BJ906"/>
      <c r="BK906"/>
      <c r="BL906"/>
      <c r="BM906"/>
      <c r="BN906"/>
      <c r="BO906"/>
      <c r="BP906"/>
      <c r="BQ906"/>
      <c r="BR906"/>
      <c r="BS906"/>
      <c r="BT906" t="inlineStr">
        <is>
          <t>--</t>
        </is>
      </c>
      <c r="BU906"/>
      <c r="BV906"/>
      <c r="BW906"/>
      <c r="BX906"/>
      <c r="BY906"/>
      <c r="BZ906"/>
      <c r="CA906"/>
      <c r="CB906"/>
      <c r="CC906"/>
      <c r="CD906"/>
      <c r="CE906"/>
      <c r="CF906"/>
      <c r="CG906"/>
      <c r="CH906"/>
      <c r="CI906"/>
      <c r="CJ906"/>
      <c r="CK906" t="inlineStr">
        <is>
          <t>Mattson,V.R., J.W. Arthur, and C.T. Walbridge</t>
        </is>
      </c>
      <c r="CL906" t="n">
        <v>719.0</v>
      </c>
      <c r="CM906" t="inlineStr">
        <is>
          <t>Acute Toxicity of Selected Organic Compounds to Fathead Minnows</t>
        </is>
      </c>
      <c r="CN906" t="inlineStr">
        <is>
          <t>EPA-600/3-76-097, U.S.EPA, Duluth, MN:12 p.</t>
        </is>
      </c>
      <c r="CO906" t="n">
        <v>1976.0</v>
      </c>
      <c r="CP906" t="inlineStr">
        <is>
          <t>Mattson,V.R., J.W. Arthur, and C.T. Walbridge (1976). Acute Toxicity of Selected Organic Compounds to Fathead Minnows. EPA-600/3-76-097, U.S.EPA, Duluth, MN, 12 p. ECOREF#:719</t>
        </is>
      </c>
    </row>
    <row r="907">
      <c r="A907" t="n">
        <v>100425.0</v>
      </c>
      <c r="B907" t="inlineStr">
        <is>
          <t>Ethenylbenzene</t>
        </is>
      </c>
      <c r="C907"/>
      <c r="D907" t="inlineStr">
        <is>
          <t>Measured</t>
        </is>
      </c>
      <c r="E907" t="inlineStr">
        <is>
          <t>Not coded</t>
        </is>
      </c>
      <c r="F907"/>
      <c r="G907" t="n">
        <v>99.929</v>
      </c>
      <c r="H907"/>
      <c r="I907"/>
      <c r="J907"/>
      <c r="K907"/>
      <c r="L907" t="inlineStr">
        <is>
          <t>Pimephales promelas</t>
        </is>
      </c>
      <c r="M907" t="inlineStr">
        <is>
          <t>Fathead Minnow</t>
        </is>
      </c>
      <c r="N907"/>
      <c r="O907"/>
      <c r="P907"/>
      <c r="Q907"/>
      <c r="R907"/>
      <c r="S907"/>
      <c r="T907"/>
      <c r="U907"/>
      <c r="V907" t="inlineStr">
        <is>
          <t>Flow-through</t>
        </is>
      </c>
      <c r="W907" t="inlineStr">
        <is>
          <t>Fresh water</t>
        </is>
      </c>
      <c r="X907" t="inlineStr">
        <is>
          <t>Lab</t>
        </is>
      </c>
      <c r="Y907"/>
      <c r="Z907" t="inlineStr">
        <is>
          <t>Active ingredient</t>
        </is>
      </c>
      <c r="AA907"/>
      <c r="AB907" t="n">
        <v>10.0</v>
      </c>
      <c r="AC907"/>
      <c r="AD907" t="n">
        <v>9.0</v>
      </c>
      <c r="AE907"/>
      <c r="AF907" t="n">
        <v>12.0</v>
      </c>
      <c r="AG907" t="inlineStr">
        <is>
          <t>AI mg/L</t>
        </is>
      </c>
      <c r="AH907"/>
      <c r="AI907"/>
      <c r="AJ907"/>
      <c r="AK907"/>
      <c r="AL907"/>
      <c r="AM907"/>
      <c r="AN907"/>
      <c r="AO907"/>
      <c r="AP907"/>
      <c r="AQ907"/>
      <c r="AR907"/>
      <c r="AS907"/>
      <c r="AT907"/>
      <c r="AU907"/>
      <c r="AV907"/>
      <c r="AW907"/>
      <c r="AX907" t="inlineStr">
        <is>
          <t>Mortality</t>
        </is>
      </c>
      <c r="AY907" t="inlineStr">
        <is>
          <t>Mortality</t>
        </is>
      </c>
      <c r="AZ907" t="inlineStr">
        <is>
          <t>LC50</t>
        </is>
      </c>
      <c r="BA907"/>
      <c r="BB907" t="n">
        <v>4.0</v>
      </c>
      <c r="BC907"/>
      <c r="BD907"/>
      <c r="BE907"/>
      <c r="BF907"/>
      <c r="BG907" t="inlineStr">
        <is>
          <t>Day(s)</t>
        </is>
      </c>
      <c r="BH907" t="inlineStr">
        <is>
          <t>Pure</t>
        </is>
      </c>
      <c r="BI907" t="inlineStr">
        <is>
          <t>DTXSID2021284</t>
        </is>
      </c>
      <c r="BJ907" t="inlineStr">
        <is>
          <t>10.1006/eesa.1997.1540</t>
        </is>
      </c>
      <c r="BK907"/>
      <c r="BL907"/>
      <c r="BM907"/>
      <c r="BN907"/>
      <c r="BO907"/>
      <c r="BP907"/>
      <c r="BQ907"/>
      <c r="BR907"/>
      <c r="BS907"/>
      <c r="BT907" t="inlineStr">
        <is>
          <t>--</t>
        </is>
      </c>
      <c r="BU907"/>
      <c r="BV907"/>
      <c r="BW907"/>
      <c r="BX907"/>
      <c r="BY907"/>
      <c r="BZ907"/>
      <c r="CA907"/>
      <c r="CB907"/>
      <c r="CC907"/>
      <c r="CD907"/>
      <c r="CE907"/>
      <c r="CF907"/>
      <c r="CG907"/>
      <c r="CH907"/>
      <c r="CI907"/>
      <c r="CJ907"/>
      <c r="CK907" t="inlineStr">
        <is>
          <t xml:space="preserve">Cushman,J.R., G.A. Rausina, G. Cruzan, J. Gilbert, E. Williams, M.C. Harrass, J.V. Sousa, A.E. Putt, N.A. Garvey, J.P. </t>
        </is>
      </c>
      <c r="CL907" t="n">
        <v>18326.0</v>
      </c>
      <c r="CM907" t="inlineStr">
        <is>
          <t>Ecotoxicity Hazard Assessment of Styrene</t>
        </is>
      </c>
      <c r="CN907" t="inlineStr">
        <is>
          <t>Ecotoxicol. Environ. Saf.37:173-180</t>
        </is>
      </c>
      <c r="CO907" t="n">
        <v>1997.0</v>
      </c>
      <c r="CP907" t="inlineStr">
        <is>
          <t>Cushman,J.R., G.A. Rausina, G. Cruzan, J. Gilbert, E. Williams, M.C. Harrass, J.V. Sousa, A.E. Putt, N.A. Garvey, J.P.  (1997). Ecotoxicity Hazard Assessment of Styrene. Ecotoxicol. Environ. Saf., 37, 173-180. doi:10.1006/eesa.1997.1540. ECOREF#:18326</t>
        </is>
      </c>
    </row>
    <row r="908">
      <c r="A908" t="n">
        <v>100447.0</v>
      </c>
      <c r="B908" t="inlineStr">
        <is>
          <t>(Chloromethyl)benzene</t>
        </is>
      </c>
      <c r="C908"/>
      <c r="D908" t="inlineStr">
        <is>
          <t>Measured</t>
        </is>
      </c>
      <c r="E908" t="inlineStr">
        <is>
          <t>Not reported</t>
        </is>
      </c>
      <c r="F908"/>
      <c r="G908"/>
      <c r="H908"/>
      <c r="I908"/>
      <c r="J908"/>
      <c r="K908"/>
      <c r="L908" t="inlineStr">
        <is>
          <t>Pimephales promelas</t>
        </is>
      </c>
      <c r="M908" t="inlineStr">
        <is>
          <t>Fathead Minnow</t>
        </is>
      </c>
      <c r="N908"/>
      <c r="O908"/>
      <c r="P908"/>
      <c r="Q908"/>
      <c r="R908"/>
      <c r="S908"/>
      <c r="T908"/>
      <c r="U908"/>
      <c r="V908" t="inlineStr">
        <is>
          <t>Static</t>
        </is>
      </c>
      <c r="W908" t="inlineStr">
        <is>
          <t>Fresh water</t>
        </is>
      </c>
      <c r="X908" t="inlineStr">
        <is>
          <t>Lab</t>
        </is>
      </c>
      <c r="Y908" t="inlineStr">
        <is>
          <t>&gt;=6</t>
        </is>
      </c>
      <c r="Z908" t="inlineStr">
        <is>
          <t>Active ingredient</t>
        </is>
      </c>
      <c r="AA908"/>
      <c r="AB908"/>
      <c r="AC908"/>
      <c r="AD908" t="n">
        <v>4.7</v>
      </c>
      <c r="AE908"/>
      <c r="AF908" t="n">
        <v>7.8</v>
      </c>
      <c r="AG908" t="inlineStr">
        <is>
          <t>AI mg/L</t>
        </is>
      </c>
      <c r="AH908"/>
      <c r="AI908"/>
      <c r="AJ908"/>
      <c r="AK908"/>
      <c r="AL908"/>
      <c r="AM908"/>
      <c r="AN908"/>
      <c r="AO908"/>
      <c r="AP908"/>
      <c r="AQ908"/>
      <c r="AR908"/>
      <c r="AS908"/>
      <c r="AT908"/>
      <c r="AU908"/>
      <c r="AV908"/>
      <c r="AW908"/>
      <c r="AX908" t="inlineStr">
        <is>
          <t>Mortality</t>
        </is>
      </c>
      <c r="AY908" t="inlineStr">
        <is>
          <t>Mortality</t>
        </is>
      </c>
      <c r="AZ908" t="inlineStr">
        <is>
          <t>LC50</t>
        </is>
      </c>
      <c r="BA908"/>
      <c r="BB908" t="n">
        <v>4.0</v>
      </c>
      <c r="BC908"/>
      <c r="BD908"/>
      <c r="BE908"/>
      <c r="BF908"/>
      <c r="BG908" t="inlineStr">
        <is>
          <t>Day(s)</t>
        </is>
      </c>
      <c r="BH908"/>
      <c r="BI908" t="inlineStr">
        <is>
          <t>DTXSID0020153</t>
        </is>
      </c>
      <c r="BJ908" t="inlineStr">
        <is>
          <t>10.1016/0022-1694(81)90144-X</t>
        </is>
      </c>
      <c r="BK908"/>
      <c r="BL908"/>
      <c r="BM908"/>
      <c r="BN908"/>
      <c r="BO908"/>
      <c r="BP908"/>
      <c r="BQ908"/>
      <c r="BR908"/>
      <c r="BS908"/>
      <c r="BT908" t="inlineStr">
        <is>
          <t>--</t>
        </is>
      </c>
      <c r="BU908"/>
      <c r="BV908"/>
      <c r="BW908"/>
      <c r="BX908"/>
      <c r="BY908"/>
      <c r="BZ908"/>
      <c r="CA908"/>
      <c r="CB908"/>
      <c r="CC908"/>
      <c r="CD908"/>
      <c r="CE908"/>
      <c r="CF908"/>
      <c r="CG908"/>
      <c r="CH908"/>
      <c r="CI908"/>
      <c r="CJ908" t="inlineStr">
        <is>
          <t xml:space="preserve">SOURCE/GOVERNMENT AGENCY//   </t>
        </is>
      </c>
      <c r="CK908" t="inlineStr">
        <is>
          <t>Curtis,M.W., and C.H. Ward</t>
        </is>
      </c>
      <c r="CL908" t="n">
        <v>2965.0</v>
      </c>
      <c r="CM908" t="inlineStr">
        <is>
          <t>Aquatic Toxicity of Forty Industrial Chemicals: Testing in Support of Hazardous Substance Spill Prevention Regulation</t>
        </is>
      </c>
      <c r="CN908" t="inlineStr">
        <is>
          <t>J. Hydrol.51:359-367</t>
        </is>
      </c>
      <c r="CO908" t="n">
        <v>1981.0</v>
      </c>
      <c r="CP908" t="inlineStr">
        <is>
          <t>Curtis,M.W., and C.H. Ward (1981). Aquatic Toxicity of Forty Industrial Chemicals: Testing in Support of Hazardous Substance Spill Prevention Regulation. J. Hydrol., 51, 359-367. doi:10.1016/0022-1694(81)90144-X. ECOREF#:2965</t>
        </is>
      </c>
    </row>
    <row r="909">
      <c r="A909" t="n">
        <v>100447.0</v>
      </c>
      <c r="B909" t="inlineStr">
        <is>
          <t>(Chloromethyl)benzene</t>
        </is>
      </c>
      <c r="C909"/>
      <c r="D909" t="inlineStr">
        <is>
          <t>Measured</t>
        </is>
      </c>
      <c r="E909" t="inlineStr">
        <is>
          <t>Not coded</t>
        </is>
      </c>
      <c r="F909"/>
      <c r="G909"/>
      <c r="H909"/>
      <c r="I909"/>
      <c r="J909"/>
      <c r="K909"/>
      <c r="L909" t="inlineStr">
        <is>
          <t>Pimephales promelas</t>
        </is>
      </c>
      <c r="M909" t="inlineStr">
        <is>
          <t>Fathead Minnow</t>
        </is>
      </c>
      <c r="N909"/>
      <c r="O909"/>
      <c r="P909"/>
      <c r="Q909"/>
      <c r="R909"/>
      <c r="S909"/>
      <c r="T909"/>
      <c r="U909"/>
      <c r="V909" t="inlineStr">
        <is>
          <t>Static</t>
        </is>
      </c>
      <c r="W909" t="inlineStr">
        <is>
          <t>Fresh water</t>
        </is>
      </c>
      <c r="X909" t="inlineStr">
        <is>
          <t>Lab</t>
        </is>
      </c>
      <c r="Y909"/>
      <c r="Z909" t="inlineStr">
        <is>
          <t>Active ingredient</t>
        </is>
      </c>
      <c r="AA909"/>
      <c r="AB909" t="n">
        <v>5.0</v>
      </c>
      <c r="AC909"/>
      <c r="AD909" t="n">
        <v>4.4</v>
      </c>
      <c r="AE909"/>
      <c r="AF909" t="n">
        <v>5.6</v>
      </c>
      <c r="AG909" t="inlineStr">
        <is>
          <t>AI mg/L</t>
        </is>
      </c>
      <c r="AH909"/>
      <c r="AI909"/>
      <c r="AJ909"/>
      <c r="AK909"/>
      <c r="AL909"/>
      <c r="AM909"/>
      <c r="AN909"/>
      <c r="AO909"/>
      <c r="AP909"/>
      <c r="AQ909"/>
      <c r="AR909"/>
      <c r="AS909"/>
      <c r="AT909"/>
      <c r="AU909"/>
      <c r="AV909"/>
      <c r="AW909"/>
      <c r="AX909" t="inlineStr">
        <is>
          <t>Mortality</t>
        </is>
      </c>
      <c r="AY909" t="inlineStr">
        <is>
          <t>Mortality</t>
        </is>
      </c>
      <c r="AZ909" t="inlineStr">
        <is>
          <t>LC50</t>
        </is>
      </c>
      <c r="BA909"/>
      <c r="BB909" t="n">
        <v>4.0</v>
      </c>
      <c r="BC909"/>
      <c r="BD909"/>
      <c r="BE909"/>
      <c r="BF909"/>
      <c r="BG909" t="inlineStr">
        <is>
          <t>Day(s)</t>
        </is>
      </c>
      <c r="BH909"/>
      <c r="BI909" t="inlineStr">
        <is>
          <t>DTXSID0020153</t>
        </is>
      </c>
      <c r="BJ909"/>
      <c r="BK909"/>
      <c r="BL909"/>
      <c r="BM909"/>
      <c r="BN909"/>
      <c r="BO909"/>
      <c r="BP909"/>
      <c r="BQ909"/>
      <c r="BR909"/>
      <c r="BS909"/>
      <c r="BT909" t="inlineStr">
        <is>
          <t>--</t>
        </is>
      </c>
      <c r="BU909"/>
      <c r="BV909"/>
      <c r="BW909"/>
      <c r="BX909"/>
      <c r="BY909"/>
      <c r="BZ909"/>
      <c r="CA909"/>
      <c r="CB909"/>
      <c r="CC909"/>
      <c r="CD909"/>
      <c r="CE909"/>
      <c r="CF909"/>
      <c r="CG909"/>
      <c r="CH909"/>
      <c r="CI909" t="inlineStr">
        <is>
          <t xml:space="preserve"> O EFCT CONT/AMMONIUM TRISULFIDE//CONTR/FOLLOWED STD METHODS//CONC/NOM CONC// </t>
        </is>
      </c>
      <c r="CJ909" t="inlineStr">
        <is>
          <t xml:space="preserve">CONTR/C,V//   O EFCT CONT/AMMONIUM TRISULFIDE//CONTR/FOLLOWED STD METHODS//CONC/NOM CONC// </t>
        </is>
      </c>
      <c r="CK909" t="inlineStr">
        <is>
          <t>Curtis,M.W., T.L. Copeland, and C.H. Ward</t>
        </is>
      </c>
      <c r="CL909" t="n">
        <v>5735.0</v>
      </c>
      <c r="CM909" t="inlineStr">
        <is>
          <t>Aquatic Toxicity of Substances Proposed for Spill Prevention Regulation</t>
        </is>
      </c>
      <c r="CN909" t="inlineStr">
        <is>
          <t>In: Proc. Natl. Conf. Control of Hazardous Material Spills, Miami Beach, FL:99-103</t>
        </is>
      </c>
      <c r="CO909" t="n">
        <v>1978.0</v>
      </c>
      <c r="CP909" t="inlineStr">
        <is>
          <t>Curtis,M.W., T.L. Copeland, and C.H. Ward (1978). Aquatic Toxicity of Substances Proposed for Spill Prevention Regulation. In: Proc. Natl. Conf. Control of Hazardous Material Spills, Miami Beach, FL, 99-103. ECOREF#:5735</t>
        </is>
      </c>
    </row>
    <row r="910">
      <c r="A910" t="n">
        <v>100469.0</v>
      </c>
      <c r="B910" t="inlineStr">
        <is>
          <t>Benzylamine</t>
        </is>
      </c>
      <c r="C910"/>
      <c r="D910" t="inlineStr">
        <is>
          <t>Measured</t>
        </is>
      </c>
      <c r="E910" t="inlineStr">
        <is>
          <t>Not coded</t>
        </is>
      </c>
      <c r="F910"/>
      <c r="G910" t="n">
        <v>99.0</v>
      </c>
      <c r="H910"/>
      <c r="I910"/>
      <c r="J910"/>
      <c r="K910"/>
      <c r="L910" t="inlineStr">
        <is>
          <t>Pimephales promelas</t>
        </is>
      </c>
      <c r="M910" t="inlineStr">
        <is>
          <t>Fathead Minnow</t>
        </is>
      </c>
      <c r="N910"/>
      <c r="O910"/>
      <c r="P910" t="n">
        <v>30.0</v>
      </c>
      <c r="Q910"/>
      <c r="R910"/>
      <c r="S910"/>
      <c r="T910"/>
      <c r="U910" t="inlineStr">
        <is>
          <t>Day(s)</t>
        </is>
      </c>
      <c r="V910" t="inlineStr">
        <is>
          <t>Flow-through</t>
        </is>
      </c>
      <c r="W910" t="inlineStr">
        <is>
          <t>Fresh water</t>
        </is>
      </c>
      <c r="X910" t="inlineStr">
        <is>
          <t>Lab</t>
        </is>
      </c>
      <c r="Y910"/>
      <c r="Z910" t="inlineStr">
        <is>
          <t>Active ingredient</t>
        </is>
      </c>
      <c r="AA910"/>
      <c r="AB910" t="n">
        <v>102.0</v>
      </c>
      <c r="AC910"/>
      <c r="AD910" t="n">
        <v>97.9</v>
      </c>
      <c r="AE910"/>
      <c r="AF910" t="n">
        <v>106.0</v>
      </c>
      <c r="AG910" t="inlineStr">
        <is>
          <t>AI mg/L</t>
        </is>
      </c>
      <c r="AH910"/>
      <c r="AI910"/>
      <c r="AJ910"/>
      <c r="AK910"/>
      <c r="AL910"/>
      <c r="AM910"/>
      <c r="AN910"/>
      <c r="AO910"/>
      <c r="AP910"/>
      <c r="AQ910"/>
      <c r="AR910"/>
      <c r="AS910"/>
      <c r="AT910"/>
      <c r="AU910"/>
      <c r="AV910"/>
      <c r="AW910"/>
      <c r="AX910" t="inlineStr">
        <is>
          <t>Mortality</t>
        </is>
      </c>
      <c r="AY910" t="inlineStr">
        <is>
          <t>Mortality</t>
        </is>
      </c>
      <c r="AZ910" t="inlineStr">
        <is>
          <t>LC50</t>
        </is>
      </c>
      <c r="BA910"/>
      <c r="BB910" t="n">
        <v>4.0</v>
      </c>
      <c r="BC910"/>
      <c r="BD910"/>
      <c r="BE910"/>
      <c r="BF910"/>
      <c r="BG910" t="inlineStr">
        <is>
          <t>Day(s)</t>
        </is>
      </c>
      <c r="BH910" t="inlineStr">
        <is>
          <t>Pure</t>
        </is>
      </c>
      <c r="BI910" t="inlineStr">
        <is>
          <t>DTXSID5021839</t>
        </is>
      </c>
      <c r="BJ910"/>
      <c r="BK910"/>
      <c r="BL910"/>
      <c r="BM910"/>
      <c r="BN910"/>
      <c r="BO910"/>
      <c r="BP910"/>
      <c r="BQ910"/>
      <c r="BR910"/>
      <c r="BS910"/>
      <c r="BT910" t="inlineStr">
        <is>
          <t>--</t>
        </is>
      </c>
      <c r="BU910"/>
      <c r="BV910"/>
      <c r="BW910"/>
      <c r="BX910"/>
      <c r="BY910"/>
      <c r="BZ910"/>
      <c r="CA910"/>
      <c r="CB910"/>
      <c r="CC910"/>
      <c r="CD910"/>
      <c r="CE910"/>
      <c r="CF910"/>
      <c r="CG910"/>
      <c r="CH910"/>
      <c r="CI910" t="inlineStr">
        <is>
          <t xml:space="preserve"> Affected fish lost schooling behavior, were hypoactive and underreactive to external stimuli, had increased respiration and were darkly colored.  They also had spinal deformities and lost equilibrium prior to death.  The pH of </t>
        </is>
      </c>
      <c r="CJ910" t="inlineStr">
        <is>
          <t xml:space="preserve">   Affected fish lost schooling behavior, were hypoactive and underreactive to external stimuli, had increased respiration and were darkly colored.  They also had spinal deformities and lost equilibrium prior to death.  The pH of </t>
        </is>
      </c>
      <c r="CK910" t="inlineStr">
        <is>
          <t>Geiger,D.L., L.T. Brooke, and D.J. Call</t>
        </is>
      </c>
      <c r="CL910" t="n">
        <v>3217.0</v>
      </c>
      <c r="CM910" t="inlineStr">
        <is>
          <t>Acute Toxicities of Organic Chemicals to Fathead Minnows (Pimephales promelas), Volume V</t>
        </is>
      </c>
      <c r="CN910" t="inlineStr">
        <is>
          <t>Center for Lake Superior Environmental Studies, University of Wisconsin, Superior, WI:332 p.</t>
        </is>
      </c>
      <c r="CO910" t="n">
        <v>1990.0</v>
      </c>
      <c r="CP910" t="inlineStr">
        <is>
          <t>Geiger,D.L., L.T. Brooke, and D.J. Call (1990). Acute Toxicities of Organic Chemicals to Fathead Minnows (Pimephales promelas), Volume V. Center for Lake Superior Environmental Studies, University of Wisconsin, Superior, WI, 332 p. ECOREF#:3217</t>
        </is>
      </c>
    </row>
    <row r="911">
      <c r="A911" t="n">
        <v>100470.0</v>
      </c>
      <c r="B911" t="inlineStr">
        <is>
          <t>Benzonitrile</t>
        </is>
      </c>
      <c r="C911" t="inlineStr">
        <is>
          <t>Reagent or practical grade</t>
        </is>
      </c>
      <c r="D911" t="inlineStr">
        <is>
          <t>Unmeasured</t>
        </is>
      </c>
      <c r="E911" t="inlineStr">
        <is>
          <t>Other Method</t>
        </is>
      </c>
      <c r="F911"/>
      <c r="G911"/>
      <c r="H911"/>
      <c r="I911" t="n">
        <v>98.0</v>
      </c>
      <c r="J911"/>
      <c r="K911" t="n">
        <v>100.0</v>
      </c>
      <c r="L911" t="inlineStr">
        <is>
          <t>Pimephales promelas</t>
        </is>
      </c>
      <c r="M911" t="inlineStr">
        <is>
          <t>Fathead Minnow</t>
        </is>
      </c>
      <c r="N911"/>
      <c r="O911"/>
      <c r="P911"/>
      <c r="Q911"/>
      <c r="R911"/>
      <c r="S911"/>
      <c r="T911"/>
      <c r="U911"/>
      <c r="V911" t="inlineStr">
        <is>
          <t>Static</t>
        </is>
      </c>
      <c r="W911" t="inlineStr">
        <is>
          <t>Fresh water</t>
        </is>
      </c>
      <c r="X911" t="inlineStr">
        <is>
          <t>Lab</t>
        </is>
      </c>
      <c r="Y911"/>
      <c r="Z911" t="inlineStr">
        <is>
          <t>Active ingredient</t>
        </is>
      </c>
      <c r="AA911"/>
      <c r="AB911" t="n">
        <v>135.0</v>
      </c>
      <c r="AC911"/>
      <c r="AD911"/>
      <c r="AE911"/>
      <c r="AF911"/>
      <c r="AG911" t="inlineStr">
        <is>
          <t>AI mg/L</t>
        </is>
      </c>
      <c r="AH911"/>
      <c r="AI911"/>
      <c r="AJ911"/>
      <c r="AK911"/>
      <c r="AL911"/>
      <c r="AM911"/>
      <c r="AN911"/>
      <c r="AO911"/>
      <c r="AP911"/>
      <c r="AQ911"/>
      <c r="AR911"/>
      <c r="AS911"/>
      <c r="AT911"/>
      <c r="AU911"/>
      <c r="AV911"/>
      <c r="AW911"/>
      <c r="AX911" t="inlineStr">
        <is>
          <t>Mortality</t>
        </is>
      </c>
      <c r="AY911" t="inlineStr">
        <is>
          <t>Mortality</t>
        </is>
      </c>
      <c r="AZ911" t="inlineStr">
        <is>
          <t>LC50</t>
        </is>
      </c>
      <c r="BA911"/>
      <c r="BB911" t="n">
        <v>4.0</v>
      </c>
      <c r="BC911"/>
      <c r="BD911"/>
      <c r="BE911"/>
      <c r="BF911"/>
      <c r="BG911" t="inlineStr">
        <is>
          <t>Day(s)</t>
        </is>
      </c>
      <c r="BH911" t="inlineStr">
        <is>
          <t>Liquid</t>
        </is>
      </c>
      <c r="BI911" t="inlineStr">
        <is>
          <t>DTXSID7021491</t>
        </is>
      </c>
      <c r="BJ911"/>
      <c r="BK911"/>
      <c r="BL911" t="inlineStr">
        <is>
          <t>Acute</t>
        </is>
      </c>
      <c r="BM911"/>
      <c r="BN911"/>
      <c r="BO911"/>
      <c r="BP911"/>
      <c r="BQ911"/>
      <c r="BR911"/>
      <c r="BS911"/>
      <c r="BT911" t="inlineStr">
        <is>
          <t>--</t>
        </is>
      </c>
      <c r="BU911"/>
      <c r="BV911"/>
      <c r="BW911"/>
      <c r="BX911"/>
      <c r="BY911"/>
      <c r="BZ911"/>
      <c r="CA911"/>
      <c r="CB911"/>
      <c r="CC911"/>
      <c r="CD911"/>
      <c r="CE911"/>
      <c r="CF911"/>
      <c r="CG911"/>
      <c r="CH911"/>
      <c r="CI911"/>
      <c r="CJ911" t="inlineStr">
        <is>
          <t xml:space="preserve">SOURCE/NR//TMETH/DOUDOROFF ET. AL. (1951).//MEDIA/SOFT WATER.//   </t>
        </is>
      </c>
      <c r="CK911" t="inlineStr">
        <is>
          <t>Henderson,C., Q.H. Pickering, and A.E. Lemke</t>
        </is>
      </c>
      <c r="CL911" t="n">
        <v>923.0</v>
      </c>
      <c r="CM911" t="inlineStr">
        <is>
          <t>The Effect of Some Organic Cyanides (Nitriles) on Fish</t>
        </is>
      </c>
      <c r="CN911" t="inlineStr">
        <is>
          <t>Proceedings of the 15th Industrial Waste Conference, Purdue University65(2): 120-130</t>
        </is>
      </c>
      <c r="CO911" t="n">
        <v>1961.0</v>
      </c>
      <c r="CP911" t="inlineStr">
        <is>
          <t>Henderson,C., Q.H. Pickering, and A.E. Lemke (1961). The Effect of Some Organic Cyanides (Nitriles) on Fish. Proceedings of the 15th Industrial Waste Conference, Purdue University, 65, (2), 120-130. ECOREF#:923</t>
        </is>
      </c>
    </row>
    <row r="912">
      <c r="A912" t="n">
        <v>100470.0</v>
      </c>
      <c r="B912" t="inlineStr">
        <is>
          <t>Benzonitrile</t>
        </is>
      </c>
      <c r="C912" t="inlineStr">
        <is>
          <t>Reagent or practical grade</t>
        </is>
      </c>
      <c r="D912" t="inlineStr">
        <is>
          <t>Unmeasured</t>
        </is>
      </c>
      <c r="E912" t="inlineStr">
        <is>
          <t>Other Method</t>
        </is>
      </c>
      <c r="F912"/>
      <c r="G912"/>
      <c r="H912"/>
      <c r="I912" t="n">
        <v>98.0</v>
      </c>
      <c r="J912"/>
      <c r="K912" t="n">
        <v>100.0</v>
      </c>
      <c r="L912" t="inlineStr">
        <is>
          <t>Pimephales promelas</t>
        </is>
      </c>
      <c r="M912" t="inlineStr">
        <is>
          <t>Fathead Minnow</t>
        </is>
      </c>
      <c r="N912"/>
      <c r="O912"/>
      <c r="P912"/>
      <c r="Q912"/>
      <c r="R912"/>
      <c r="S912"/>
      <c r="T912"/>
      <c r="U912"/>
      <c r="V912" t="inlineStr">
        <is>
          <t>Static</t>
        </is>
      </c>
      <c r="W912" t="inlineStr">
        <is>
          <t>Fresh water</t>
        </is>
      </c>
      <c r="X912" t="inlineStr">
        <is>
          <t>Lab</t>
        </is>
      </c>
      <c r="Y912"/>
      <c r="Z912" t="inlineStr">
        <is>
          <t>Active ingredient</t>
        </is>
      </c>
      <c r="AA912"/>
      <c r="AB912" t="n">
        <v>78.0</v>
      </c>
      <c r="AC912"/>
      <c r="AD912"/>
      <c r="AE912"/>
      <c r="AF912"/>
      <c r="AG912" t="inlineStr">
        <is>
          <t>AI mg/L</t>
        </is>
      </c>
      <c r="AH912"/>
      <c r="AI912"/>
      <c r="AJ912"/>
      <c r="AK912"/>
      <c r="AL912"/>
      <c r="AM912"/>
      <c r="AN912"/>
      <c r="AO912"/>
      <c r="AP912"/>
      <c r="AQ912"/>
      <c r="AR912"/>
      <c r="AS912"/>
      <c r="AT912"/>
      <c r="AU912"/>
      <c r="AV912"/>
      <c r="AW912"/>
      <c r="AX912" t="inlineStr">
        <is>
          <t>Mortality</t>
        </is>
      </c>
      <c r="AY912" t="inlineStr">
        <is>
          <t>Mortality</t>
        </is>
      </c>
      <c r="AZ912" t="inlineStr">
        <is>
          <t>LC50</t>
        </is>
      </c>
      <c r="BA912"/>
      <c r="BB912" t="n">
        <v>4.0</v>
      </c>
      <c r="BC912"/>
      <c r="BD912"/>
      <c r="BE912"/>
      <c r="BF912"/>
      <c r="BG912" t="inlineStr">
        <is>
          <t>Day(s)</t>
        </is>
      </c>
      <c r="BH912" t="inlineStr">
        <is>
          <t>Liquid</t>
        </is>
      </c>
      <c r="BI912" t="inlineStr">
        <is>
          <t>DTXSID7021491</t>
        </is>
      </c>
      <c r="BJ912"/>
      <c r="BK912"/>
      <c r="BL912" t="inlineStr">
        <is>
          <t>Acute</t>
        </is>
      </c>
      <c r="BM912"/>
      <c r="BN912"/>
      <c r="BO912"/>
      <c r="BP912"/>
      <c r="BQ912"/>
      <c r="BR912"/>
      <c r="BS912"/>
      <c r="BT912" t="inlineStr">
        <is>
          <t>--</t>
        </is>
      </c>
      <c r="BU912"/>
      <c r="BV912"/>
      <c r="BW912"/>
      <c r="BX912"/>
      <c r="BY912"/>
      <c r="BZ912"/>
      <c r="CA912"/>
      <c r="CB912"/>
      <c r="CC912"/>
      <c r="CD912"/>
      <c r="CE912"/>
      <c r="CF912"/>
      <c r="CG912"/>
      <c r="CH912"/>
      <c r="CI912"/>
      <c r="CJ912" t="inlineStr">
        <is>
          <t xml:space="preserve">SOURCE/NR//TMETH/DOUDOROFF ET. AL. (1951).//MEDIA/HARD WATER.//   </t>
        </is>
      </c>
      <c r="CK912" t="inlineStr">
        <is>
          <t>Henderson,C., Q.H. Pickering, and A.E. Lemke</t>
        </is>
      </c>
      <c r="CL912" t="n">
        <v>923.0</v>
      </c>
      <c r="CM912" t="inlineStr">
        <is>
          <t>The Effect of Some Organic Cyanides (Nitriles) on Fish</t>
        </is>
      </c>
      <c r="CN912" t="inlineStr">
        <is>
          <t>Proceedings of the 15th Industrial Waste Conference, Purdue University65(2): 120-130</t>
        </is>
      </c>
      <c r="CO912" t="n">
        <v>1961.0</v>
      </c>
      <c r="CP912" t="inlineStr">
        <is>
          <t>Henderson,C., Q.H. Pickering, and A.E. Lemke (1961). The Effect of Some Organic Cyanides (Nitriles) on Fish. Proceedings of the 15th Industrial Waste Conference, Purdue University, 65, (2), 120-130. ECOREF#:923</t>
        </is>
      </c>
    </row>
    <row r="913">
      <c r="A913" t="n">
        <v>100516.0</v>
      </c>
      <c r="B913" t="inlineStr">
        <is>
          <t>Benzenemethanol</t>
        </is>
      </c>
      <c r="C913"/>
      <c r="D913" t="inlineStr">
        <is>
          <t>Unmeasured</t>
        </is>
      </c>
      <c r="E913" t="inlineStr">
        <is>
          <t>Not coded</t>
        </is>
      </c>
      <c r="F913"/>
      <c r="G913"/>
      <c r="H913"/>
      <c r="I913"/>
      <c r="J913"/>
      <c r="K913"/>
      <c r="L913" t="inlineStr">
        <is>
          <t>Pimephales promelas</t>
        </is>
      </c>
      <c r="M913" t="inlineStr">
        <is>
          <t>Fathead Minnow</t>
        </is>
      </c>
      <c r="N913" t="inlineStr">
        <is>
          <t>Juvenile</t>
        </is>
      </c>
      <c r="O913"/>
      <c r="P913"/>
      <c r="Q913"/>
      <c r="R913" t="n">
        <v>4.0</v>
      </c>
      <c r="S913"/>
      <c r="T913" t="n">
        <v>8.0</v>
      </c>
      <c r="U913" t="inlineStr">
        <is>
          <t>Week(s)</t>
        </is>
      </c>
      <c r="V913" t="inlineStr">
        <is>
          <t>Static</t>
        </is>
      </c>
      <c r="W913" t="inlineStr">
        <is>
          <t>Fresh water</t>
        </is>
      </c>
      <c r="X913" t="inlineStr">
        <is>
          <t>Lab</t>
        </is>
      </c>
      <c r="Y913"/>
      <c r="Z913" t="inlineStr">
        <is>
          <t>Formulation</t>
        </is>
      </c>
      <c r="AA913"/>
      <c r="AB913" t="n">
        <v>460.0</v>
      </c>
      <c r="AC913"/>
      <c r="AD913"/>
      <c r="AE913"/>
      <c r="AF913"/>
      <c r="AG913" t="inlineStr">
        <is>
          <t>AI mg/L</t>
        </is>
      </c>
      <c r="AH913"/>
      <c r="AI913"/>
      <c r="AJ913"/>
      <c r="AK913"/>
      <c r="AL913"/>
      <c r="AM913"/>
      <c r="AN913"/>
      <c r="AO913"/>
      <c r="AP913"/>
      <c r="AQ913"/>
      <c r="AR913"/>
      <c r="AS913"/>
      <c r="AT913"/>
      <c r="AU913"/>
      <c r="AV913"/>
      <c r="AW913"/>
      <c r="AX913" t="inlineStr">
        <is>
          <t>Mortality</t>
        </is>
      </c>
      <c r="AY913" t="inlineStr">
        <is>
          <t>Mortality</t>
        </is>
      </c>
      <c r="AZ913" t="inlineStr">
        <is>
          <t>LC50</t>
        </is>
      </c>
      <c r="BA913"/>
      <c r="BB913" t="n">
        <v>4.0</v>
      </c>
      <c r="BC913"/>
      <c r="BD913"/>
      <c r="BE913"/>
      <c r="BF913"/>
      <c r="BG913" t="inlineStr">
        <is>
          <t>Day(s)</t>
        </is>
      </c>
      <c r="BH913"/>
      <c r="BI913" t="inlineStr">
        <is>
          <t>DTXSID5020152</t>
        </is>
      </c>
      <c r="BJ913"/>
      <c r="BK913"/>
      <c r="BL913"/>
      <c r="BM913"/>
      <c r="BN913"/>
      <c r="BO913"/>
      <c r="BP913"/>
      <c r="BQ913"/>
      <c r="BR913"/>
      <c r="BS913"/>
      <c r="BT913" t="inlineStr">
        <is>
          <t>--</t>
        </is>
      </c>
      <c r="BU913"/>
      <c r="BV913"/>
      <c r="BW913"/>
      <c r="BX913"/>
      <c r="BY913"/>
      <c r="BZ913"/>
      <c r="CA913"/>
      <c r="CB913"/>
      <c r="CC913"/>
      <c r="CD913"/>
      <c r="CE913"/>
      <c r="CF913"/>
      <c r="CG913"/>
      <c r="CH913"/>
      <c r="CI913"/>
      <c r="CJ913"/>
      <c r="CK913" t="inlineStr">
        <is>
          <t>Mattson,V.R., J.W. Arthur, and C.T. Walbridge</t>
        </is>
      </c>
      <c r="CL913" t="n">
        <v>719.0</v>
      </c>
      <c r="CM913" t="inlineStr">
        <is>
          <t>Acute Toxicity of Selected Organic Compounds to Fathead Minnows</t>
        </is>
      </c>
      <c r="CN913" t="inlineStr">
        <is>
          <t>EPA-600/3-76-097, U.S.EPA, Duluth, MN:12 p.</t>
        </is>
      </c>
      <c r="CO913" t="n">
        <v>1976.0</v>
      </c>
      <c r="CP913" t="inlineStr">
        <is>
          <t>Mattson,V.R., J.W. Arthur, and C.T. Walbridge (1976). Acute Toxicity of Selected Organic Compounds to Fathead Minnows. EPA-600/3-76-097, U.S.EPA, Duluth, MN, 12 p. ECOREF#:719</t>
        </is>
      </c>
    </row>
    <row r="914">
      <c r="A914" t="n">
        <v>100527.0</v>
      </c>
      <c r="B914" t="inlineStr">
        <is>
          <t>Benzaldehyde</t>
        </is>
      </c>
      <c r="C914"/>
      <c r="D914" t="inlineStr">
        <is>
          <t>Measured</t>
        </is>
      </c>
      <c r="E914" t="inlineStr">
        <is>
          <t>Not coded</t>
        </is>
      </c>
      <c r="F914"/>
      <c r="G914" t="n">
        <v>98.0</v>
      </c>
      <c r="H914"/>
      <c r="I914"/>
      <c r="J914"/>
      <c r="K914"/>
      <c r="L914" t="inlineStr">
        <is>
          <t>Pimephales promelas</t>
        </is>
      </c>
      <c r="M914" t="inlineStr">
        <is>
          <t>Fathead Minnow</t>
        </is>
      </c>
      <c r="N914"/>
      <c r="O914"/>
      <c r="P914"/>
      <c r="Q914"/>
      <c r="R914"/>
      <c r="S914"/>
      <c r="T914"/>
      <c r="U914"/>
      <c r="V914" t="inlineStr">
        <is>
          <t>Static</t>
        </is>
      </c>
      <c r="W914" t="inlineStr">
        <is>
          <t>Fresh water</t>
        </is>
      </c>
      <c r="X914" t="inlineStr">
        <is>
          <t>Lab</t>
        </is>
      </c>
      <c r="Y914" t="n">
        <v>6.0</v>
      </c>
      <c r="Z914" t="inlineStr">
        <is>
          <t>Active ingredient</t>
        </is>
      </c>
      <c r="AA914"/>
      <c r="AB914" t="n">
        <v>26.0</v>
      </c>
      <c r="AC914"/>
      <c r="AD914" t="n">
        <v>22.0</v>
      </c>
      <c r="AE914"/>
      <c r="AF914" t="n">
        <v>30.0</v>
      </c>
      <c r="AG914" t="inlineStr">
        <is>
          <t>AI mg/L</t>
        </is>
      </c>
      <c r="AH914"/>
      <c r="AI914"/>
      <c r="AJ914"/>
      <c r="AK914"/>
      <c r="AL914"/>
      <c r="AM914"/>
      <c r="AN914"/>
      <c r="AO914"/>
      <c r="AP914"/>
      <c r="AQ914"/>
      <c r="AR914"/>
      <c r="AS914"/>
      <c r="AT914"/>
      <c r="AU914"/>
      <c r="AV914"/>
      <c r="AW914"/>
      <c r="AX914" t="inlineStr">
        <is>
          <t>Mortality</t>
        </is>
      </c>
      <c r="AY914" t="inlineStr">
        <is>
          <t>Mortality</t>
        </is>
      </c>
      <c r="AZ914" t="inlineStr">
        <is>
          <t>LC50</t>
        </is>
      </c>
      <c r="BA914"/>
      <c r="BB914" t="n">
        <v>4.0</v>
      </c>
      <c r="BC914"/>
      <c r="BD914"/>
      <c r="BE914"/>
      <c r="BF914"/>
      <c r="BG914" t="inlineStr">
        <is>
          <t>Day(s)</t>
        </is>
      </c>
      <c r="BH914" t="inlineStr">
        <is>
          <t>Active ingredient</t>
        </is>
      </c>
      <c r="BI914" t="inlineStr">
        <is>
          <t>DTXSID8039241</t>
        </is>
      </c>
      <c r="BJ914"/>
      <c r="BK914"/>
      <c r="BL914"/>
      <c r="BM914"/>
      <c r="BN914"/>
      <c r="BO914"/>
      <c r="BP914"/>
      <c r="BQ914"/>
      <c r="BR914"/>
      <c r="BS914"/>
      <c r="BT914" t="inlineStr">
        <is>
          <t>--</t>
        </is>
      </c>
      <c r="BU914"/>
      <c r="BV914"/>
      <c r="BW914"/>
      <c r="BX914"/>
      <c r="BY914"/>
      <c r="BZ914"/>
      <c r="CA914"/>
      <c r="CB914"/>
      <c r="CC914"/>
      <c r="CD914"/>
      <c r="CE914"/>
      <c r="CF914"/>
      <c r="CG914"/>
      <c r="CH914"/>
      <c r="CI914" t="inlineStr">
        <is>
          <t xml:space="preserve"> DNUM/6//DOSES/8.2/15/22/36/58 mg/L//TESTID/64//</t>
        </is>
      </c>
      <c r="CJ914" t="inlineStr">
        <is>
          <t xml:space="preserve">   DNUM/6//DOSES/8.2/15/22/36/58 mg/L//TESTID/64//</t>
        </is>
      </c>
      <c r="CK914" t="inlineStr">
        <is>
          <t>Turner,L.W.</t>
        </is>
      </c>
      <c r="CL914" t="n">
        <v>9994.0</v>
      </c>
      <c r="CM914" t="inlineStr">
        <is>
          <t>Acute Toxicity of Selected Chemicals to Fathead Minnow, Water Flea and Mysid Shrimp Under Static and Flow-Through Test Conditions</t>
        </is>
      </c>
      <c r="CN914" t="inlineStr">
        <is>
          <t>Final Rep.Coop.Agreement 807479-01-0, U.S.EPA, Off.of Pestic.and Toxic Subst., Washington, DC:258 p.</t>
        </is>
      </c>
      <c r="CO914" t="n">
        <v>1982.0</v>
      </c>
      <c r="CP914" t="inlineStr">
        <is>
          <t>Turner,L.W. (1982). Acute Toxicity of Selected Chemicals to Fathead Minnow, Water Flea and Mysid Shrimp Under Static and Flow-Through Test Conditions. Final Rep.Coop.Agreement 807479-01-0, U.S.EPA, Off.of Pestic.and Toxic Subst., Washington, DC, 258 p. ECOREF#:9994</t>
        </is>
      </c>
    </row>
    <row r="915">
      <c r="A915" t="n">
        <v>100527.0</v>
      </c>
      <c r="B915" t="inlineStr">
        <is>
          <t>Benzaldehyde</t>
        </is>
      </c>
      <c r="C915"/>
      <c r="D915" t="inlineStr">
        <is>
          <t>Measured</t>
        </is>
      </c>
      <c r="E915" t="inlineStr">
        <is>
          <t>Not coded</t>
        </is>
      </c>
      <c r="F915"/>
      <c r="G915" t="n">
        <v>98.0</v>
      </c>
      <c r="H915"/>
      <c r="I915"/>
      <c r="J915"/>
      <c r="K915"/>
      <c r="L915" t="inlineStr">
        <is>
          <t>Pimephales promelas</t>
        </is>
      </c>
      <c r="M915" t="inlineStr">
        <is>
          <t>Fathead Minnow</t>
        </is>
      </c>
      <c r="N915"/>
      <c r="O915"/>
      <c r="P915"/>
      <c r="Q915"/>
      <c r="R915"/>
      <c r="S915"/>
      <c r="T915"/>
      <c r="U915"/>
      <c r="V915" t="inlineStr">
        <is>
          <t>Flow-through</t>
        </is>
      </c>
      <c r="W915" t="inlineStr">
        <is>
          <t>Fresh water</t>
        </is>
      </c>
      <c r="X915" t="inlineStr">
        <is>
          <t>Lab</t>
        </is>
      </c>
      <c r="Y915" t="n">
        <v>7.0</v>
      </c>
      <c r="Z915" t="inlineStr">
        <is>
          <t>Active ingredient</t>
        </is>
      </c>
      <c r="AA915"/>
      <c r="AB915" t="n">
        <v>19.0</v>
      </c>
      <c r="AC915"/>
      <c r="AD915" t="n">
        <v>16.0</v>
      </c>
      <c r="AE915"/>
      <c r="AF915" t="n">
        <v>22.0</v>
      </c>
      <c r="AG915" t="inlineStr">
        <is>
          <t>AI mg/L</t>
        </is>
      </c>
      <c r="AH915"/>
      <c r="AI915"/>
      <c r="AJ915"/>
      <c r="AK915"/>
      <c r="AL915"/>
      <c r="AM915"/>
      <c r="AN915"/>
      <c r="AO915"/>
      <c r="AP915"/>
      <c r="AQ915"/>
      <c r="AR915"/>
      <c r="AS915"/>
      <c r="AT915"/>
      <c r="AU915"/>
      <c r="AV915"/>
      <c r="AW915"/>
      <c r="AX915" t="inlineStr">
        <is>
          <t>Mortality</t>
        </is>
      </c>
      <c r="AY915" t="inlineStr">
        <is>
          <t>Mortality</t>
        </is>
      </c>
      <c r="AZ915" t="inlineStr">
        <is>
          <t>LC50</t>
        </is>
      </c>
      <c r="BA915"/>
      <c r="BB915" t="n">
        <v>4.0</v>
      </c>
      <c r="BC915"/>
      <c r="BD915"/>
      <c r="BE915"/>
      <c r="BF915"/>
      <c r="BG915" t="inlineStr">
        <is>
          <t>Day(s)</t>
        </is>
      </c>
      <c r="BH915" t="inlineStr">
        <is>
          <t>Active ingredient</t>
        </is>
      </c>
      <c r="BI915" t="inlineStr">
        <is>
          <t>DTXSID8039241</t>
        </is>
      </c>
      <c r="BJ915"/>
      <c r="BK915"/>
      <c r="BL915"/>
      <c r="BM915"/>
      <c r="BN915"/>
      <c r="BO915"/>
      <c r="BP915"/>
      <c r="BQ915"/>
      <c r="BR915"/>
      <c r="BS915"/>
      <c r="BT915" t="inlineStr">
        <is>
          <t>--</t>
        </is>
      </c>
      <c r="BU915"/>
      <c r="BV915"/>
      <c r="BW915"/>
      <c r="BX915"/>
      <c r="BY915"/>
      <c r="BZ915"/>
      <c r="CA915"/>
      <c r="CB915"/>
      <c r="CC915"/>
      <c r="CD915"/>
      <c r="CE915"/>
      <c r="CF915"/>
      <c r="CG915"/>
      <c r="CH915"/>
      <c r="CI915" t="inlineStr">
        <is>
          <t xml:space="preserve"> DNUM/7//DOSES/1.2/1.6/4.6/10/18/30 mg/L//TESTID/65//</t>
        </is>
      </c>
      <c r="CJ915" t="inlineStr">
        <is>
          <t xml:space="preserve">   DNUM/7//DOSES/1.2/1.6/4.6/10/18/30 mg/L//TESTID/65//</t>
        </is>
      </c>
      <c r="CK915" t="inlineStr">
        <is>
          <t>Turner,L.W.</t>
        </is>
      </c>
      <c r="CL915" t="n">
        <v>9994.0</v>
      </c>
      <c r="CM915" t="inlineStr">
        <is>
          <t>Acute Toxicity of Selected Chemicals to Fathead Minnow, Water Flea and Mysid Shrimp Under Static and Flow-Through Test Conditions</t>
        </is>
      </c>
      <c r="CN915" t="inlineStr">
        <is>
          <t>Final Rep.Coop.Agreement 807479-01-0, U.S.EPA, Off.of Pestic.and Toxic Subst., Washington, DC:258 p.</t>
        </is>
      </c>
      <c r="CO915" t="n">
        <v>1982.0</v>
      </c>
      <c r="CP915" t="inlineStr">
        <is>
          <t>Turner,L.W. (1982). Acute Toxicity of Selected Chemicals to Fathead Minnow, Water Flea and Mysid Shrimp Under Static and Flow-Through Test Conditions. Final Rep.Coop.Agreement 807479-01-0, U.S.EPA, Off.of Pestic.and Toxic Subst., Washington, DC, 258 p. ECOREF#:9994</t>
        </is>
      </c>
    </row>
    <row r="916">
      <c r="A916" t="n">
        <v>100527.0</v>
      </c>
      <c r="B916" t="inlineStr">
        <is>
          <t>Benzaldehyde</t>
        </is>
      </c>
      <c r="C916"/>
      <c r="D916" t="inlineStr">
        <is>
          <t>Measured</t>
        </is>
      </c>
      <c r="E916" t="inlineStr">
        <is>
          <t>Not coded</t>
        </is>
      </c>
      <c r="F916"/>
      <c r="G916"/>
      <c r="H916"/>
      <c r="I916"/>
      <c r="J916"/>
      <c r="K916"/>
      <c r="L916" t="inlineStr">
        <is>
          <t>Pimephales promelas</t>
        </is>
      </c>
      <c r="M916" t="inlineStr">
        <is>
          <t>Fathead Minnow</t>
        </is>
      </c>
      <c r="N916"/>
      <c r="O916"/>
      <c r="P916"/>
      <c r="Q916"/>
      <c r="R916"/>
      <c r="S916"/>
      <c r="T916"/>
      <c r="U916"/>
      <c r="V916" t="inlineStr">
        <is>
          <t>Flow-through</t>
        </is>
      </c>
      <c r="W916" t="inlineStr">
        <is>
          <t>Fresh water</t>
        </is>
      </c>
      <c r="X916" t="inlineStr">
        <is>
          <t>Lab</t>
        </is>
      </c>
      <c r="Y916"/>
      <c r="Z916" t="inlineStr">
        <is>
          <t>Active ingredient</t>
        </is>
      </c>
      <c r="AA916"/>
      <c r="AB916" t="n">
        <v>12.4</v>
      </c>
      <c r="AC916"/>
      <c r="AD916" t="n">
        <v>10.9</v>
      </c>
      <c r="AE916"/>
      <c r="AF916" t="n">
        <v>14.0</v>
      </c>
      <c r="AG916" t="inlineStr">
        <is>
          <t>AI mg/L</t>
        </is>
      </c>
      <c r="AH916"/>
      <c r="AI916"/>
      <c r="AJ916"/>
      <c r="AK916"/>
      <c r="AL916"/>
      <c r="AM916"/>
      <c r="AN916"/>
      <c r="AO916"/>
      <c r="AP916"/>
      <c r="AQ916"/>
      <c r="AR916"/>
      <c r="AS916"/>
      <c r="AT916"/>
      <c r="AU916"/>
      <c r="AV916"/>
      <c r="AW916"/>
      <c r="AX916" t="inlineStr">
        <is>
          <t>Mortality</t>
        </is>
      </c>
      <c r="AY916" t="inlineStr">
        <is>
          <t>Mortality</t>
        </is>
      </c>
      <c r="AZ916" t="inlineStr">
        <is>
          <t>LC50</t>
        </is>
      </c>
      <c r="BA916"/>
      <c r="BB916" t="n">
        <v>4.0</v>
      </c>
      <c r="BC916"/>
      <c r="BD916"/>
      <c r="BE916"/>
      <c r="BF916"/>
      <c r="BG916" t="inlineStr">
        <is>
          <t>Day(s)</t>
        </is>
      </c>
      <c r="BH916"/>
      <c r="BI916" t="inlineStr">
        <is>
          <t>DTXSID8039241</t>
        </is>
      </c>
      <c r="BJ916" t="inlineStr">
        <is>
          <t>10.1016/0143-1471(85)90073-X</t>
        </is>
      </c>
      <c r="BK916"/>
      <c r="BL916"/>
      <c r="BM916"/>
      <c r="BN916"/>
      <c r="BO916"/>
      <c r="BP916"/>
      <c r="BQ916"/>
      <c r="BR916"/>
      <c r="BS916"/>
      <c r="BT916" t="inlineStr">
        <is>
          <t>--</t>
        </is>
      </c>
      <c r="BU916"/>
      <c r="BV916"/>
      <c r="BW916"/>
      <c r="BX916"/>
      <c r="BY916"/>
      <c r="BZ916"/>
      <c r="CA916"/>
      <c r="CB916"/>
      <c r="CC916"/>
      <c r="CD916"/>
      <c r="CE916"/>
      <c r="CF916"/>
      <c r="CG916"/>
      <c r="CH916"/>
      <c r="CI916" t="inlineStr">
        <is>
          <t xml:space="preserve"> 16 H PHOTO, 28 LUMENS// NOT FED// </t>
        </is>
      </c>
      <c r="CJ916" t="inlineStr">
        <is>
          <t xml:space="preserve">   16 H PHOTO, 28 LUMENS// NOT FED// </t>
        </is>
      </c>
      <c r="CK916" t="inlineStr">
        <is>
          <t>Phipps,G.L., and G.W. Holcombe</t>
        </is>
      </c>
      <c r="CL916" t="n">
        <v>10775.0</v>
      </c>
      <c r="CM916" t="inlineStr">
        <is>
          <t>A Method for Aquatic Multiple Species Toxicant Testing: Acute Toxicity of 10 Chemicals to 5 Vertebrates and 2 Invertebrates</t>
        </is>
      </c>
      <c r="CN916" t="inlineStr">
        <is>
          <t>Environ. Pollut. A.38(2): 141-157</t>
        </is>
      </c>
      <c r="CO916" t="n">
        <v>1985.0</v>
      </c>
      <c r="CP916" t="inlineStr">
        <is>
          <t>Phipps,G.L., and G.W. Holcombe (1985). A Method for Aquatic Multiple Species Toxicant Testing: Acute Toxicity of 10 Chemicals to 5 Vertebrates and 2 Invertebrates. Environ. Pollut. A., 38, (2), 141-157. doi:10.1016/0143-1471(85)90073-X. ECOREF#:10775</t>
        </is>
      </c>
    </row>
    <row r="917">
      <c r="A917" t="n">
        <v>100527.0</v>
      </c>
      <c r="B917" t="inlineStr">
        <is>
          <t>Benzaldehyde</t>
        </is>
      </c>
      <c r="C917"/>
      <c r="D917" t="inlineStr">
        <is>
          <t>Measured</t>
        </is>
      </c>
      <c r="E917" t="inlineStr">
        <is>
          <t>Not reported</t>
        </is>
      </c>
      <c r="F917" t="inlineStr">
        <is>
          <t>&gt;</t>
        </is>
      </c>
      <c r="G917" t="n">
        <v>98.0</v>
      </c>
      <c r="H917"/>
      <c r="I917"/>
      <c r="J917"/>
      <c r="K917"/>
      <c r="L917" t="inlineStr">
        <is>
          <t>Pimephales promelas</t>
        </is>
      </c>
      <c r="M917" t="inlineStr">
        <is>
          <t>Fathead Minnow</t>
        </is>
      </c>
      <c r="N917"/>
      <c r="O917"/>
      <c r="P917" t="n">
        <v>90.0</v>
      </c>
      <c r="Q917"/>
      <c r="R917"/>
      <c r="S917"/>
      <c r="T917"/>
      <c r="U917" t="inlineStr">
        <is>
          <t>Day(s)</t>
        </is>
      </c>
      <c r="V917" t="inlineStr">
        <is>
          <t>Flow-through</t>
        </is>
      </c>
      <c r="W917" t="inlineStr">
        <is>
          <t>Fresh water</t>
        </is>
      </c>
      <c r="X917" t="inlineStr">
        <is>
          <t>Lab</t>
        </is>
      </c>
      <c r="Y917"/>
      <c r="Z917" t="inlineStr">
        <is>
          <t>Active ingredient</t>
        </is>
      </c>
      <c r="AA917"/>
      <c r="AB917" t="n">
        <v>12.8</v>
      </c>
      <c r="AC917"/>
      <c r="AD917" t="n">
        <v>11.3</v>
      </c>
      <c r="AE917"/>
      <c r="AF917" t="n">
        <v>14.5</v>
      </c>
      <c r="AG917" t="inlineStr">
        <is>
          <t>AI mg/L</t>
        </is>
      </c>
      <c r="AH917"/>
      <c r="AI917"/>
      <c r="AJ917"/>
      <c r="AK917"/>
      <c r="AL917"/>
      <c r="AM917"/>
      <c r="AN917"/>
      <c r="AO917"/>
      <c r="AP917"/>
      <c r="AQ917"/>
      <c r="AR917"/>
      <c r="AS917"/>
      <c r="AT917"/>
      <c r="AU917"/>
      <c r="AV917"/>
      <c r="AW917"/>
      <c r="AX917" t="inlineStr">
        <is>
          <t>Mortality</t>
        </is>
      </c>
      <c r="AY917" t="inlineStr">
        <is>
          <t>Mortality</t>
        </is>
      </c>
      <c r="AZ917" t="inlineStr">
        <is>
          <t>LC50</t>
        </is>
      </c>
      <c r="BA917"/>
      <c r="BB917" t="n">
        <v>4.0</v>
      </c>
      <c r="BC917"/>
      <c r="BD917"/>
      <c r="BE917"/>
      <c r="BF917"/>
      <c r="BG917" t="inlineStr">
        <is>
          <t>Day(s)</t>
        </is>
      </c>
      <c r="BH917"/>
      <c r="BI917" t="inlineStr">
        <is>
          <t>DTXSID8039241</t>
        </is>
      </c>
      <c r="BJ917"/>
      <c r="BK917"/>
      <c r="BL917" t="inlineStr">
        <is>
          <t>Acute</t>
        </is>
      </c>
      <c r="BM917"/>
      <c r="BN917"/>
      <c r="BO917"/>
      <c r="BP917"/>
      <c r="BQ917"/>
      <c r="BR917"/>
      <c r="BS917"/>
      <c r="BT917" t="inlineStr">
        <is>
          <t>--</t>
        </is>
      </c>
      <c r="BU917"/>
      <c r="BV917"/>
      <c r="BW917"/>
      <c r="BX917"/>
      <c r="BY917"/>
      <c r="BZ917"/>
      <c r="CA917"/>
      <c r="CB917"/>
      <c r="CC917"/>
      <c r="CD917"/>
      <c r="CE917"/>
      <c r="CF917"/>
      <c r="CG917"/>
      <c r="CH917"/>
      <c r="CI917"/>
      <c r="CJ917" t="inlineStr">
        <is>
          <t xml:space="preserve">SOURCE/US EPA ENVIRONMENTAL RESEARCH LABORATORY DULUTH AND THE UNIVERSITY OF WISCONSIN SUPERIOR//MEDIA/FILTERED LAKE SUPERIOR WATER OR DECHLORINATED CITY OF SUPERIOR WISCONSIN WATER//   </t>
        </is>
      </c>
      <c r="CK917" t="inlineStr">
        <is>
          <t>Geiger,D.L., C.E. Northcott, D.J. Call, and L.T. Brooke</t>
        </is>
      </c>
      <c r="CL917" t="n">
        <v>12447.0</v>
      </c>
      <c r="CM917" t="inlineStr">
        <is>
          <t>Acute Toxicities of Organic Chemicals to Fathead Minnows (Pimephales promelas), Volume II</t>
        </is>
      </c>
      <c r="CN917" t="inlineStr">
        <is>
          <t>Center for Lake Superior Environmental Studies, University of Wisconsin, Superior, WI:326 p.</t>
        </is>
      </c>
      <c r="CO917" t="n">
        <v>1985.0</v>
      </c>
      <c r="CP917" t="inlineStr">
        <is>
          <t>Geiger,D.L., C.E. Northcott, D.J. Call, and L.T. Brooke (1985). Acute Toxicities of Organic Chemicals to Fathead Minnows (Pimephales promelas), Volume II. Center for Lake Superior Environmental Studies, University of Wisconsin, Superior, WI, 326 p. ECOREF#:12447</t>
        </is>
      </c>
    </row>
    <row r="918">
      <c r="A918" t="n">
        <v>100527.0</v>
      </c>
      <c r="B918" t="inlineStr">
        <is>
          <t>Benzaldehyde</t>
        </is>
      </c>
      <c r="C918"/>
      <c r="D918" t="inlineStr">
        <is>
          <t>Measured</t>
        </is>
      </c>
      <c r="E918" t="inlineStr">
        <is>
          <t>Not coded</t>
        </is>
      </c>
      <c r="F918"/>
      <c r="G918" t="n">
        <v>98.0</v>
      </c>
      <c r="H918"/>
      <c r="I918"/>
      <c r="J918"/>
      <c r="K918"/>
      <c r="L918" t="inlineStr">
        <is>
          <t>Pimephales promelas</t>
        </is>
      </c>
      <c r="M918" t="inlineStr">
        <is>
          <t>Fathead Minnow</t>
        </is>
      </c>
      <c r="N918"/>
      <c r="O918"/>
      <c r="P918" t="n">
        <v>29.0</v>
      </c>
      <c r="Q918"/>
      <c r="R918"/>
      <c r="S918"/>
      <c r="T918"/>
      <c r="U918" t="inlineStr">
        <is>
          <t>Day(s)</t>
        </is>
      </c>
      <c r="V918" t="inlineStr">
        <is>
          <t>Flow-through</t>
        </is>
      </c>
      <c r="W918" t="inlineStr">
        <is>
          <t>Fresh water</t>
        </is>
      </c>
      <c r="X918" t="inlineStr">
        <is>
          <t>Lab</t>
        </is>
      </c>
      <c r="Y918"/>
      <c r="Z918" t="inlineStr">
        <is>
          <t>Active ingredient</t>
        </is>
      </c>
      <c r="AA918"/>
      <c r="AB918" t="n">
        <v>7.61</v>
      </c>
      <c r="AC918"/>
      <c r="AD918" t="n">
        <v>6.8</v>
      </c>
      <c r="AE918"/>
      <c r="AF918" t="n">
        <v>8.53</v>
      </c>
      <c r="AG918" t="inlineStr">
        <is>
          <t>AI mg/L</t>
        </is>
      </c>
      <c r="AH918"/>
      <c r="AI918"/>
      <c r="AJ918"/>
      <c r="AK918"/>
      <c r="AL918"/>
      <c r="AM918"/>
      <c r="AN918"/>
      <c r="AO918"/>
      <c r="AP918"/>
      <c r="AQ918"/>
      <c r="AR918"/>
      <c r="AS918"/>
      <c r="AT918"/>
      <c r="AU918"/>
      <c r="AV918"/>
      <c r="AW918"/>
      <c r="AX918" t="inlineStr">
        <is>
          <t>Mortality</t>
        </is>
      </c>
      <c r="AY918" t="inlineStr">
        <is>
          <t>Mortality</t>
        </is>
      </c>
      <c r="AZ918" t="inlineStr">
        <is>
          <t>LC50</t>
        </is>
      </c>
      <c r="BA918"/>
      <c r="BB918" t="n">
        <v>4.0</v>
      </c>
      <c r="BC918"/>
      <c r="BD918"/>
      <c r="BE918"/>
      <c r="BF918"/>
      <c r="BG918" t="inlineStr">
        <is>
          <t>Day(s)</t>
        </is>
      </c>
      <c r="BH918" t="inlineStr">
        <is>
          <t>Pure</t>
        </is>
      </c>
      <c r="BI918" t="inlineStr">
        <is>
          <t>DTXSID8039241</t>
        </is>
      </c>
      <c r="BJ918"/>
      <c r="BK918"/>
      <c r="BL918"/>
      <c r="BM918"/>
      <c r="BN918"/>
      <c r="BO918"/>
      <c r="BP918"/>
      <c r="BQ918"/>
      <c r="BR918"/>
      <c r="BS918"/>
      <c r="BT918" t="inlineStr">
        <is>
          <t>--</t>
        </is>
      </c>
      <c r="BU918"/>
      <c r="BV918"/>
      <c r="BW918"/>
      <c r="BX918"/>
      <c r="BY918"/>
      <c r="BZ918"/>
      <c r="CA918"/>
      <c r="CB918"/>
      <c r="CC918"/>
      <c r="CD918"/>
      <c r="CE918"/>
      <c r="CF918"/>
      <c r="CG918"/>
      <c r="CH918"/>
      <c r="CI918" t="inlineStr">
        <is>
          <t xml:space="preserve"> Affected fish swam at the surface and stopped schooling   NR prior to death. NA </t>
        </is>
      </c>
      <c r="CJ918" t="inlineStr">
        <is>
          <t xml:space="preserve">   Affected fish swam at the surface and stopped schooling   NR prior to death. NA </t>
        </is>
      </c>
      <c r="CK918" t="inlineStr">
        <is>
          <t>Brooke,L.T., D.J. Call, D.L. Geiger, and C.E. Northcott</t>
        </is>
      </c>
      <c r="CL918" t="n">
        <v>12448.0</v>
      </c>
      <c r="CM918" t="inlineStr">
        <is>
          <t>Acute Toxicities of Organic Chemicals to Fathead Minnows (Pimephales promelas), Vol. 1</t>
        </is>
      </c>
      <c r="CN918" t="inlineStr">
        <is>
          <t>Center for Lake Superior Environmental Studies, University of Wisconsin-Superior, Superior, WI:414 p.</t>
        </is>
      </c>
      <c r="CO918" t="n">
        <v>1984.0</v>
      </c>
      <c r="CP918" t="inlineStr">
        <is>
          <t>Brooke,L.T., D.J. Call, D.L. Geiger, and C.E. Northcott (1984). Acute Toxicities of Organic Chemicals to Fathead Minnows (Pimephales promelas), Vol. 1. Center for Lake Superior Environmental Studies, University of Wisconsin-Superior, Superior, WI, 414 p. ECOREF#:12448</t>
        </is>
      </c>
    </row>
    <row r="919">
      <c r="A919" t="n">
        <v>100618.0</v>
      </c>
      <c r="B919" t="inlineStr">
        <is>
          <t>N-Methylaniline</t>
        </is>
      </c>
      <c r="C919"/>
      <c r="D919" t="inlineStr">
        <is>
          <t>Measured</t>
        </is>
      </c>
      <c r="E919" t="inlineStr">
        <is>
          <t>Not coded</t>
        </is>
      </c>
      <c r="F919" t="inlineStr">
        <is>
          <t>&gt;</t>
        </is>
      </c>
      <c r="G919" t="n">
        <v>99.0</v>
      </c>
      <c r="H919"/>
      <c r="I919"/>
      <c r="J919"/>
      <c r="K919"/>
      <c r="L919" t="inlineStr">
        <is>
          <t>Pimephales promelas</t>
        </is>
      </c>
      <c r="M919" t="inlineStr">
        <is>
          <t>Fathead Minnow</t>
        </is>
      </c>
      <c r="N919"/>
      <c r="O919"/>
      <c r="P919" t="n">
        <v>30.0</v>
      </c>
      <c r="Q919"/>
      <c r="R919"/>
      <c r="S919"/>
      <c r="T919"/>
      <c r="U919" t="inlineStr">
        <is>
          <t>Day(s)</t>
        </is>
      </c>
      <c r="V919" t="inlineStr">
        <is>
          <t>Flow-through</t>
        </is>
      </c>
      <c r="W919" t="inlineStr">
        <is>
          <t>Fresh water</t>
        </is>
      </c>
      <c r="X919" t="inlineStr">
        <is>
          <t>Lab</t>
        </is>
      </c>
      <c r="Y919"/>
      <c r="Z919" t="inlineStr">
        <is>
          <t>Active ingredient</t>
        </is>
      </c>
      <c r="AA919"/>
      <c r="AB919" t="n">
        <v>100.0</v>
      </c>
      <c r="AC919"/>
      <c r="AD919"/>
      <c r="AE919"/>
      <c r="AF919"/>
      <c r="AG919" t="inlineStr">
        <is>
          <t>AI mg/L</t>
        </is>
      </c>
      <c r="AH919"/>
      <c r="AI919"/>
      <c r="AJ919"/>
      <c r="AK919"/>
      <c r="AL919"/>
      <c r="AM919"/>
      <c r="AN919"/>
      <c r="AO919"/>
      <c r="AP919"/>
      <c r="AQ919"/>
      <c r="AR919"/>
      <c r="AS919"/>
      <c r="AT919"/>
      <c r="AU919"/>
      <c r="AV919"/>
      <c r="AW919"/>
      <c r="AX919" t="inlineStr">
        <is>
          <t>Mortality</t>
        </is>
      </c>
      <c r="AY919" t="inlineStr">
        <is>
          <t>Mortality</t>
        </is>
      </c>
      <c r="AZ919" t="inlineStr">
        <is>
          <t>LC50</t>
        </is>
      </c>
      <c r="BA919"/>
      <c r="BB919" t="n">
        <v>4.0</v>
      </c>
      <c r="BC919"/>
      <c r="BD919"/>
      <c r="BE919"/>
      <c r="BF919"/>
      <c r="BG919" t="inlineStr">
        <is>
          <t>Day(s)</t>
        </is>
      </c>
      <c r="BH919" t="inlineStr">
        <is>
          <t>Pure</t>
        </is>
      </c>
      <c r="BI919" t="inlineStr">
        <is>
          <t>DTXSID9021841</t>
        </is>
      </c>
      <c r="BJ919"/>
      <c r="BK919"/>
      <c r="BL919"/>
      <c r="BM919"/>
      <c r="BN919"/>
      <c r="BO919"/>
      <c r="BP919"/>
      <c r="BQ919"/>
      <c r="BR919"/>
      <c r="BS919"/>
      <c r="BT919" t="inlineStr">
        <is>
          <t>--</t>
        </is>
      </c>
      <c r="BU919"/>
      <c r="BV919"/>
      <c r="BW919"/>
      <c r="BX919"/>
      <c r="BY919"/>
      <c r="BZ919"/>
      <c r="CA919"/>
      <c r="CB919"/>
      <c r="CC919"/>
      <c r="CD919"/>
      <c r="CE919"/>
      <c r="CF919"/>
      <c r="CG919"/>
      <c r="CH919"/>
      <c r="CI919"/>
      <c r="CJ919"/>
      <c r="CK919" t="inlineStr">
        <is>
          <t>Geiger,D.L., L.T. Brooke, and D.J. Call</t>
        </is>
      </c>
      <c r="CL919" t="n">
        <v>3217.0</v>
      </c>
      <c r="CM919" t="inlineStr">
        <is>
          <t>Acute Toxicities of Organic Chemicals to Fathead Minnows (Pimephales promelas), Volume V</t>
        </is>
      </c>
      <c r="CN919" t="inlineStr">
        <is>
          <t>Center for Lake Superior Environmental Studies, University of Wisconsin, Superior, WI:332 p.</t>
        </is>
      </c>
      <c r="CO919" t="n">
        <v>1990.0</v>
      </c>
      <c r="CP919" t="inlineStr">
        <is>
          <t>Geiger,D.L., L.T. Brooke, and D.J. Call (1990). Acute Toxicities of Organic Chemicals to Fathead Minnows (Pimephales promelas), Volume V. Center for Lake Superior Environmental Studies, University of Wisconsin, Superior, WI, 332 p. ECOREF#:3217</t>
        </is>
      </c>
    </row>
    <row r="920">
      <c r="A920" t="n">
        <v>100641.0</v>
      </c>
      <c r="B920" t="inlineStr">
        <is>
          <t>Cyclohexanone, Oxime</t>
        </is>
      </c>
      <c r="C920"/>
      <c r="D920" t="inlineStr">
        <is>
          <t>Measured</t>
        </is>
      </c>
      <c r="E920" t="inlineStr">
        <is>
          <t>Not coded</t>
        </is>
      </c>
      <c r="F920"/>
      <c r="G920" t="n">
        <v>97.0</v>
      </c>
      <c r="H920"/>
      <c r="I920"/>
      <c r="J920"/>
      <c r="K920"/>
      <c r="L920" t="inlineStr">
        <is>
          <t>Pimephales promelas</t>
        </is>
      </c>
      <c r="M920" t="inlineStr">
        <is>
          <t>Fathead Minnow</t>
        </is>
      </c>
      <c r="N920"/>
      <c r="O920"/>
      <c r="P920" t="n">
        <v>32.0</v>
      </c>
      <c r="Q920"/>
      <c r="R920"/>
      <c r="S920"/>
      <c r="T920"/>
      <c r="U920" t="inlineStr">
        <is>
          <t>Day(s)</t>
        </is>
      </c>
      <c r="V920" t="inlineStr">
        <is>
          <t>Flow-through</t>
        </is>
      </c>
      <c r="W920" t="inlineStr">
        <is>
          <t>Fresh water</t>
        </is>
      </c>
      <c r="X920" t="inlineStr">
        <is>
          <t>Lab</t>
        </is>
      </c>
      <c r="Y920"/>
      <c r="Z920" t="inlineStr">
        <is>
          <t>Active ingredient</t>
        </is>
      </c>
      <c r="AA920"/>
      <c r="AB920" t="n">
        <v>208.0</v>
      </c>
      <c r="AC920"/>
      <c r="AD920" t="n">
        <v>189.0</v>
      </c>
      <c r="AE920"/>
      <c r="AF920" t="n">
        <v>230.0</v>
      </c>
      <c r="AG920" t="inlineStr">
        <is>
          <t>AI mg/L</t>
        </is>
      </c>
      <c r="AH920"/>
      <c r="AI920"/>
      <c r="AJ920"/>
      <c r="AK920"/>
      <c r="AL920"/>
      <c r="AM920"/>
      <c r="AN920"/>
      <c r="AO920"/>
      <c r="AP920"/>
      <c r="AQ920"/>
      <c r="AR920"/>
      <c r="AS920"/>
      <c r="AT920"/>
      <c r="AU920"/>
      <c r="AV920"/>
      <c r="AW920"/>
      <c r="AX920" t="inlineStr">
        <is>
          <t>Mortality</t>
        </is>
      </c>
      <c r="AY920" t="inlineStr">
        <is>
          <t>Mortality</t>
        </is>
      </c>
      <c r="AZ920" t="inlineStr">
        <is>
          <t>LC50</t>
        </is>
      </c>
      <c r="BA920"/>
      <c r="BB920" t="n">
        <v>4.0</v>
      </c>
      <c r="BC920"/>
      <c r="BD920"/>
      <c r="BE920"/>
      <c r="BF920"/>
      <c r="BG920" t="inlineStr">
        <is>
          <t>Day(s)</t>
        </is>
      </c>
      <c r="BH920" t="inlineStr">
        <is>
          <t>Pure</t>
        </is>
      </c>
      <c r="BI920" t="inlineStr">
        <is>
          <t>DTXSID4021842</t>
        </is>
      </c>
      <c r="BJ920"/>
      <c r="BK920"/>
      <c r="BL920"/>
      <c r="BM920"/>
      <c r="BN920"/>
      <c r="BO920"/>
      <c r="BP920"/>
      <c r="BQ920"/>
      <c r="BR920"/>
      <c r="BS920"/>
      <c r="BT920" t="inlineStr">
        <is>
          <t>--</t>
        </is>
      </c>
      <c r="BU920"/>
      <c r="BV920"/>
      <c r="BW920"/>
      <c r="BX920"/>
      <c r="BY920"/>
      <c r="BZ920"/>
      <c r="CA920"/>
      <c r="CB920"/>
      <c r="CC920"/>
      <c r="CD920"/>
      <c r="CE920"/>
      <c r="CF920"/>
      <c r="CG920"/>
      <c r="CH920"/>
      <c r="CI920" t="inlineStr">
        <is>
          <t xml:space="preserve"> Affected fish were hypoactive and underreactive to external stimuli, were darkly colored and hemorrhaging.  Equilibrium loss was observed prior to death. </t>
        </is>
      </c>
      <c r="CJ920" t="inlineStr">
        <is>
          <t xml:space="preserve">   Affected fish were hypoactive and underreactive to external stimuli, were darkly colored and hemorrhaging.  Equilibrium loss was observed prior to death. </t>
        </is>
      </c>
      <c r="CK920" t="inlineStr">
        <is>
          <t>Geiger,D.L., L.T. Brooke, and D.J. Call</t>
        </is>
      </c>
      <c r="CL920" t="n">
        <v>3217.0</v>
      </c>
      <c r="CM920" t="inlineStr">
        <is>
          <t>Acute Toxicities of Organic Chemicals to Fathead Minnows (Pimephales promelas), Volume V</t>
        </is>
      </c>
      <c r="CN920" t="inlineStr">
        <is>
          <t>Center for Lake Superior Environmental Studies, University of Wisconsin, Superior, WI:332 p.</t>
        </is>
      </c>
      <c r="CO920" t="n">
        <v>1990.0</v>
      </c>
      <c r="CP920" t="inlineStr">
        <is>
          <t>Geiger,D.L., L.T. Brooke, and D.J. Call (1990). Acute Toxicities of Organic Chemicals to Fathead Minnows (Pimephales promelas), Volume V. Center for Lake Superior Environmental Studies, University of Wisconsin, Superior, WI, 332 p. ECOREF#:3217</t>
        </is>
      </c>
    </row>
    <row r="921">
      <c r="A921" t="n">
        <v>100709.0</v>
      </c>
      <c r="B921" t="inlineStr">
        <is>
          <t>2-Pyridinecarbonitrile</t>
        </is>
      </c>
      <c r="C921"/>
      <c r="D921" t="inlineStr">
        <is>
          <t>Measured</t>
        </is>
      </c>
      <c r="E921" t="inlineStr">
        <is>
          <t>Not coded</t>
        </is>
      </c>
      <c r="F921" t="inlineStr">
        <is>
          <t>&gt;=</t>
        </is>
      </c>
      <c r="G921" t="n">
        <v>95.0</v>
      </c>
      <c r="H921"/>
      <c r="I921"/>
      <c r="J921"/>
      <c r="K921"/>
      <c r="L921" t="inlineStr">
        <is>
          <t>Pimephales promelas</t>
        </is>
      </c>
      <c r="M921" t="inlineStr">
        <is>
          <t>Fathead Minnow</t>
        </is>
      </c>
      <c r="N921" t="inlineStr">
        <is>
          <t>Juvenile</t>
        </is>
      </c>
      <c r="O921"/>
      <c r="P921"/>
      <c r="Q921"/>
      <c r="R921" t="n">
        <v>26.0</v>
      </c>
      <c r="S921"/>
      <c r="T921" t="n">
        <v>34.0</v>
      </c>
      <c r="U921" t="inlineStr">
        <is>
          <t>Day(s)</t>
        </is>
      </c>
      <c r="V921" t="inlineStr">
        <is>
          <t>Flow-through</t>
        </is>
      </c>
      <c r="W921" t="inlineStr">
        <is>
          <t>Fresh water</t>
        </is>
      </c>
      <c r="X921" t="inlineStr">
        <is>
          <t>Lab</t>
        </is>
      </c>
      <c r="Y921"/>
      <c r="Z921" t="inlineStr">
        <is>
          <t>Active ingredient</t>
        </is>
      </c>
      <c r="AA921"/>
      <c r="AB921" t="n">
        <v>726.0</v>
      </c>
      <c r="AC921"/>
      <c r="AD921"/>
      <c r="AE921"/>
      <c r="AF921"/>
      <c r="AG921" t="inlineStr">
        <is>
          <t>AI mg/L</t>
        </is>
      </c>
      <c r="AH921"/>
      <c r="AI921"/>
      <c r="AJ921"/>
      <c r="AK921"/>
      <c r="AL921"/>
      <c r="AM921"/>
      <c r="AN921"/>
      <c r="AO921"/>
      <c r="AP921"/>
      <c r="AQ921"/>
      <c r="AR921"/>
      <c r="AS921"/>
      <c r="AT921"/>
      <c r="AU921"/>
      <c r="AV921"/>
      <c r="AW921"/>
      <c r="AX921" t="inlineStr">
        <is>
          <t>Mortality</t>
        </is>
      </c>
      <c r="AY921" t="inlineStr">
        <is>
          <t>Mortality</t>
        </is>
      </c>
      <c r="AZ921" t="inlineStr">
        <is>
          <t>LC50</t>
        </is>
      </c>
      <c r="BA921"/>
      <c r="BB921" t="n">
        <v>4.0</v>
      </c>
      <c r="BC921"/>
      <c r="BD921"/>
      <c r="BE921"/>
      <c r="BF921"/>
      <c r="BG921" t="inlineStr">
        <is>
          <t>Day(s)</t>
        </is>
      </c>
      <c r="BH921" t="inlineStr">
        <is>
          <t>Pure</t>
        </is>
      </c>
      <c r="BI921" t="inlineStr">
        <is>
          <t>DTXSID9021843</t>
        </is>
      </c>
      <c r="BJ921" t="inlineStr">
        <is>
          <t>10.1002/etc.5620140920</t>
        </is>
      </c>
      <c r="BK921"/>
      <c r="BL921"/>
      <c r="BM921"/>
      <c r="BN921"/>
      <c r="BO921"/>
      <c r="BP921"/>
      <c r="BQ921"/>
      <c r="BR921"/>
      <c r="BS921"/>
      <c r="BT921" t="inlineStr">
        <is>
          <t>--</t>
        </is>
      </c>
      <c r="BU921"/>
      <c r="BV921"/>
      <c r="BW921"/>
      <c r="BX921"/>
      <c r="BY921"/>
      <c r="BZ921"/>
      <c r="CA921"/>
      <c r="CB921"/>
      <c r="CC921"/>
      <c r="CD921"/>
      <c r="CE921"/>
      <c r="CF921"/>
      <c r="CG921"/>
      <c r="CH921"/>
      <c r="CI921"/>
      <c r="CJ921"/>
      <c r="CK921" t="inlineStr">
        <is>
          <t>Broderius,S.J., M.D. Kahl, and M.D. Hoglund</t>
        </is>
      </c>
      <c r="CL921" t="n">
        <v>15031.0</v>
      </c>
      <c r="CM921" t="inlineStr">
        <is>
          <t>Use of Joint Toxic Response to Define the Primary Mode of Toxic Action for Diverse Industrial Organic Chemicals</t>
        </is>
      </c>
      <c r="CN921" t="inlineStr">
        <is>
          <t>Environ. Toxicol. Chem.14(9): 1591-1605</t>
        </is>
      </c>
      <c r="CO921" t="n">
        <v>1995.0</v>
      </c>
      <c r="CP921" t="inlineStr">
        <is>
          <t>Broderius,S.J., M.D. Kahl, and M.D. Hoglund (1995). Use of Joint Toxic Response to Define the Primary Mode of Toxic Action for Diverse Industrial Organic Chemicals. Environ. Toxicol. Chem., 14, (9), 1591-1605. doi:10.1002/etc.5620140920. ECOREF#:15031</t>
        </is>
      </c>
    </row>
    <row r="922">
      <c r="A922" t="n">
        <v>100709.0</v>
      </c>
      <c r="B922" t="inlineStr">
        <is>
          <t>2-Pyridinecarbonitrile</t>
        </is>
      </c>
      <c r="C922"/>
      <c r="D922" t="inlineStr">
        <is>
          <t>Measured</t>
        </is>
      </c>
      <c r="E922" t="inlineStr">
        <is>
          <t>Not reported</t>
        </is>
      </c>
      <c r="F922"/>
      <c r="G922" t="n">
        <v>99.0</v>
      </c>
      <c r="H922"/>
      <c r="I922"/>
      <c r="J922"/>
      <c r="K922"/>
      <c r="L922" t="inlineStr">
        <is>
          <t>Pimephales promelas</t>
        </is>
      </c>
      <c r="M922" t="inlineStr">
        <is>
          <t>Fathead Minnow</t>
        </is>
      </c>
      <c r="N922"/>
      <c r="O922"/>
      <c r="P922" t="n">
        <v>31.0</v>
      </c>
      <c r="Q922"/>
      <c r="R922"/>
      <c r="S922"/>
      <c r="T922"/>
      <c r="U922" t="inlineStr">
        <is>
          <t>Day(s)</t>
        </is>
      </c>
      <c r="V922" t="inlineStr">
        <is>
          <t>Flow-through</t>
        </is>
      </c>
      <c r="W922" t="inlineStr">
        <is>
          <t>Fresh water</t>
        </is>
      </c>
      <c r="X922" t="inlineStr">
        <is>
          <t>Lab</t>
        </is>
      </c>
      <c r="Y922"/>
      <c r="Z922" t="inlineStr">
        <is>
          <t>Active ingredient</t>
        </is>
      </c>
      <c r="AA922"/>
      <c r="AB922" t="n">
        <v>726.0</v>
      </c>
      <c r="AC922"/>
      <c r="AD922" t="n">
        <v>673.0</v>
      </c>
      <c r="AE922"/>
      <c r="AF922" t="n">
        <v>783.0</v>
      </c>
      <c r="AG922" t="inlineStr">
        <is>
          <t>AI mg/L</t>
        </is>
      </c>
      <c r="AH922"/>
      <c r="AI922"/>
      <c r="AJ922"/>
      <c r="AK922"/>
      <c r="AL922"/>
      <c r="AM922"/>
      <c r="AN922"/>
      <c r="AO922"/>
      <c r="AP922"/>
      <c r="AQ922"/>
      <c r="AR922"/>
      <c r="AS922"/>
      <c r="AT922"/>
      <c r="AU922"/>
      <c r="AV922"/>
      <c r="AW922"/>
      <c r="AX922" t="inlineStr">
        <is>
          <t>Mortality</t>
        </is>
      </c>
      <c r="AY922" t="inlineStr">
        <is>
          <t>Mortality</t>
        </is>
      </c>
      <c r="AZ922" t="inlineStr">
        <is>
          <t>LC50</t>
        </is>
      </c>
      <c r="BA922"/>
      <c r="BB922" t="n">
        <v>4.0</v>
      </c>
      <c r="BC922"/>
      <c r="BD922"/>
      <c r="BE922"/>
      <c r="BF922"/>
      <c r="BG922" t="inlineStr">
        <is>
          <t>Day(s)</t>
        </is>
      </c>
      <c r="BH922"/>
      <c r="BI922" t="inlineStr">
        <is>
          <t>DTXSID9021843</t>
        </is>
      </c>
      <c r="BJ922"/>
      <c r="BK922"/>
      <c r="BL922" t="inlineStr">
        <is>
          <t>Acute</t>
        </is>
      </c>
      <c r="BM922"/>
      <c r="BN922"/>
      <c r="BO922"/>
      <c r="BP922"/>
      <c r="BQ922"/>
      <c r="BR922"/>
      <c r="BS922"/>
      <c r="BT922" t="inlineStr">
        <is>
          <t>--</t>
        </is>
      </c>
      <c r="BU922"/>
      <c r="BV922"/>
      <c r="BW922"/>
      <c r="BX922"/>
      <c r="BY922"/>
      <c r="BZ922"/>
      <c r="CA922"/>
      <c r="CB922"/>
      <c r="CC922"/>
      <c r="CD922"/>
      <c r="CE922"/>
      <c r="CF922"/>
      <c r="CG922"/>
      <c r="CH922"/>
      <c r="CI922"/>
      <c r="CJ922" t="inlineStr">
        <is>
          <t xml:space="preserve">SOURCE/FROM US EPA ENVIRONMENTAL RESEARCH LABORATORY-DULUTH AND THE UNIVERSITY OF WISCONSIN-SUPERIOR CAMPUS//MEDIA/LAKE SUPERIOR WATER OR DECHLORINATED WATER//   </t>
        </is>
      </c>
      <c r="CK922" t="inlineStr">
        <is>
          <t>Geiger,D.L., S.H. Poirier, L.T. Brooke, and D.J. Call</t>
        </is>
      </c>
      <c r="CL922" t="n">
        <v>12858.0</v>
      </c>
      <c r="CM922" t="inlineStr">
        <is>
          <t>Acute Toxicities of Organic Chemicals to Fathead Minnows (Pimephales promelas) Volume III</t>
        </is>
      </c>
      <c r="CN922" t="inlineStr">
        <is>
          <t>Center for Lake Superior Environmental Studies, University of Wisconsin, Superior, WI:328 p.</t>
        </is>
      </c>
      <c r="CO922" t="n">
        <v>1986.0</v>
      </c>
      <c r="CP922" t="inlineStr">
        <is>
          <t>Geiger,D.L., S.H. Poirier, L.T. Brooke, and D.J. Call (1986). Acute Toxicities of Organic Chemicals to Fathead Minnows (Pimephales promelas) Volume III. Center for Lake Superior Environmental Studies, University of Wisconsin, Superior, WI, 328 p. ECOREF#:12858</t>
        </is>
      </c>
    </row>
    <row r="923">
      <c r="A923" t="n">
        <v>100710.0</v>
      </c>
      <c r="B923" t="inlineStr">
        <is>
          <t>2-Ethylpyridine</t>
        </is>
      </c>
      <c r="C923"/>
      <c r="D923" t="inlineStr">
        <is>
          <t>Measured</t>
        </is>
      </c>
      <c r="E923" t="inlineStr">
        <is>
          <t>Not coded</t>
        </is>
      </c>
      <c r="F923"/>
      <c r="G923" t="n">
        <v>97.0</v>
      </c>
      <c r="H923"/>
      <c r="I923"/>
      <c r="J923"/>
      <c r="K923"/>
      <c r="L923" t="inlineStr">
        <is>
          <t>Pimephales promelas</t>
        </is>
      </c>
      <c r="M923" t="inlineStr">
        <is>
          <t>Fathead Minnow</t>
        </is>
      </c>
      <c r="N923"/>
      <c r="O923"/>
      <c r="P923" t="n">
        <v>29.0</v>
      </c>
      <c r="Q923"/>
      <c r="R923"/>
      <c r="S923"/>
      <c r="T923"/>
      <c r="U923" t="inlineStr">
        <is>
          <t>Day(s)</t>
        </is>
      </c>
      <c r="V923" t="inlineStr">
        <is>
          <t>Flow-through</t>
        </is>
      </c>
      <c r="W923" t="inlineStr">
        <is>
          <t>Fresh water</t>
        </is>
      </c>
      <c r="X923" t="inlineStr">
        <is>
          <t>Lab</t>
        </is>
      </c>
      <c r="Y923"/>
      <c r="Z923" t="inlineStr">
        <is>
          <t>Active ingredient</t>
        </is>
      </c>
      <c r="AA923"/>
      <c r="AB923" t="n">
        <v>414.0</v>
      </c>
      <c r="AC923"/>
      <c r="AD923" t="n">
        <v>390.0</v>
      </c>
      <c r="AE923"/>
      <c r="AF923" t="n">
        <v>439.0</v>
      </c>
      <c r="AG923" t="inlineStr">
        <is>
          <t>AI mg/L</t>
        </is>
      </c>
      <c r="AH923"/>
      <c r="AI923"/>
      <c r="AJ923"/>
      <c r="AK923"/>
      <c r="AL923"/>
      <c r="AM923"/>
      <c r="AN923"/>
      <c r="AO923"/>
      <c r="AP923"/>
      <c r="AQ923"/>
      <c r="AR923"/>
      <c r="AS923"/>
      <c r="AT923"/>
      <c r="AU923"/>
      <c r="AV923"/>
      <c r="AW923"/>
      <c r="AX923" t="inlineStr">
        <is>
          <t>Mortality</t>
        </is>
      </c>
      <c r="AY923" t="inlineStr">
        <is>
          <t>Mortality</t>
        </is>
      </c>
      <c r="AZ923" t="inlineStr">
        <is>
          <t>LC50</t>
        </is>
      </c>
      <c r="BA923"/>
      <c r="BB923" t="n">
        <v>4.0</v>
      </c>
      <c r="BC923"/>
      <c r="BD923"/>
      <c r="BE923"/>
      <c r="BF923"/>
      <c r="BG923" t="inlineStr">
        <is>
          <t>Day(s)</t>
        </is>
      </c>
      <c r="BH923" t="inlineStr">
        <is>
          <t>Pure</t>
        </is>
      </c>
      <c r="BI923" t="inlineStr">
        <is>
          <t>DTXSID4021844</t>
        </is>
      </c>
      <c r="BJ923"/>
      <c r="BK923"/>
      <c r="BL923"/>
      <c r="BM923"/>
      <c r="BN923"/>
      <c r="BO923"/>
      <c r="BP923"/>
      <c r="BQ923"/>
      <c r="BR923"/>
      <c r="BS923"/>
      <c r="BT923" t="inlineStr">
        <is>
          <t>--</t>
        </is>
      </c>
      <c r="BU923"/>
      <c r="BV923"/>
      <c r="BW923"/>
      <c r="BX923"/>
      <c r="BY923"/>
      <c r="BZ923"/>
      <c r="CA923"/>
      <c r="CB923"/>
      <c r="CC923"/>
      <c r="CD923"/>
      <c r="CE923"/>
      <c r="CF923"/>
      <c r="CG923"/>
      <c r="CH923"/>
      <c r="CI923" t="inlineStr">
        <is>
          <t xml:space="preserve"> Affected fish lost schooling behavior, were hypoactive and underreactive to external stimuli, swam near the tank bottom and had increased respiration.  They were also darkly colored and had edema.  Equilibrium loss was notON// </t>
        </is>
      </c>
      <c r="CJ923" t="inlineStr">
        <is>
          <t xml:space="preserve">   Affected fish lost schooling behavior, were hypoactive and underreactive to external stimuli, swam near the tank bottom and had increased respiration.  They were also darkly colored and had edema.  Equilibrium loss was notON// </t>
        </is>
      </c>
      <c r="CK923" t="inlineStr">
        <is>
          <t>Geiger,D.L., L.T. Brooke, and D.J. Call</t>
        </is>
      </c>
      <c r="CL923" t="n">
        <v>3217.0</v>
      </c>
      <c r="CM923" t="inlineStr">
        <is>
          <t>Acute Toxicities of Organic Chemicals to Fathead Minnows (Pimephales promelas), Volume V</t>
        </is>
      </c>
      <c r="CN923" t="inlineStr">
        <is>
          <t>Center for Lake Superior Environmental Studies, University of Wisconsin, Superior, WI:332 p.</t>
        </is>
      </c>
      <c r="CO923" t="n">
        <v>1990.0</v>
      </c>
      <c r="CP923" t="inlineStr">
        <is>
          <t>Geiger,D.L., L.T. Brooke, and D.J. Call (1990). Acute Toxicities of Organic Chemicals to Fathead Minnows (Pimephales promelas), Volume V. Center for Lake Superior Environmental Studies, University of Wisconsin, Superior, WI, 332 p. ECOREF#:3217</t>
        </is>
      </c>
    </row>
    <row r="924">
      <c r="A924" t="n">
        <v>100798.0</v>
      </c>
      <c r="B924" t="inlineStr">
        <is>
          <t>2,2-Dimethyl-1,3-dioxolane-4-methanol</t>
        </is>
      </c>
      <c r="C924"/>
      <c r="D924" t="inlineStr">
        <is>
          <t>Measured</t>
        </is>
      </c>
      <c r="E924" t="inlineStr">
        <is>
          <t>Not coded</t>
        </is>
      </c>
      <c r="F924"/>
      <c r="G924" t="n">
        <v>98.0</v>
      </c>
      <c r="H924"/>
      <c r="I924"/>
      <c r="J924"/>
      <c r="K924"/>
      <c r="L924" t="inlineStr">
        <is>
          <t>Pimephales promelas</t>
        </is>
      </c>
      <c r="M924" t="inlineStr">
        <is>
          <t>Fathead Minnow</t>
        </is>
      </c>
      <c r="N924"/>
      <c r="O924"/>
      <c r="P924" t="n">
        <v>30.0</v>
      </c>
      <c r="Q924"/>
      <c r="R924"/>
      <c r="S924"/>
      <c r="T924"/>
      <c r="U924" t="inlineStr">
        <is>
          <t>Day(s)</t>
        </is>
      </c>
      <c r="V924" t="inlineStr">
        <is>
          <t>Flow-through</t>
        </is>
      </c>
      <c r="W924" t="inlineStr">
        <is>
          <t>Fresh water</t>
        </is>
      </c>
      <c r="X924" t="inlineStr">
        <is>
          <t>Lab</t>
        </is>
      </c>
      <c r="Y924"/>
      <c r="Z924" t="inlineStr">
        <is>
          <t>Active ingredient</t>
        </is>
      </c>
      <c r="AA924"/>
      <c r="AB924" t="n">
        <v>16700.0</v>
      </c>
      <c r="AC924"/>
      <c r="AD924" t="n">
        <v>15200.0</v>
      </c>
      <c r="AE924"/>
      <c r="AF924" t="n">
        <v>18300.0</v>
      </c>
      <c r="AG924" t="inlineStr">
        <is>
          <t>AI mg/L</t>
        </is>
      </c>
      <c r="AH924"/>
      <c r="AI924"/>
      <c r="AJ924"/>
      <c r="AK924"/>
      <c r="AL924"/>
      <c r="AM924"/>
      <c r="AN924"/>
      <c r="AO924"/>
      <c r="AP924"/>
      <c r="AQ924"/>
      <c r="AR924"/>
      <c r="AS924"/>
      <c r="AT924"/>
      <c r="AU924"/>
      <c r="AV924"/>
      <c r="AW924"/>
      <c r="AX924" t="inlineStr">
        <is>
          <t>Mortality</t>
        </is>
      </c>
      <c r="AY924" t="inlineStr">
        <is>
          <t>Mortality</t>
        </is>
      </c>
      <c r="AZ924" t="inlineStr">
        <is>
          <t>LC50</t>
        </is>
      </c>
      <c r="BA924"/>
      <c r="BB924" t="n">
        <v>4.0</v>
      </c>
      <c r="BC924"/>
      <c r="BD924"/>
      <c r="BE924"/>
      <c r="BF924"/>
      <c r="BG924" t="inlineStr">
        <is>
          <t>Day(s)</t>
        </is>
      </c>
      <c r="BH924" t="inlineStr">
        <is>
          <t>Pure</t>
        </is>
      </c>
      <c r="BI924" t="inlineStr">
        <is>
          <t>DTXSID9021845</t>
        </is>
      </c>
      <c r="BJ924"/>
      <c r="BK924"/>
      <c r="BL924"/>
      <c r="BM924"/>
      <c r="BN924"/>
      <c r="BO924"/>
      <c r="BP924"/>
      <c r="BQ924"/>
      <c r="BR924"/>
      <c r="BS924"/>
      <c r="BT924" t="inlineStr">
        <is>
          <t>--</t>
        </is>
      </c>
      <c r="BU924"/>
      <c r="BV924"/>
      <c r="BW924"/>
      <c r="BX924"/>
      <c r="BY924"/>
      <c r="BZ924"/>
      <c r="CA924"/>
      <c r="CB924"/>
      <c r="CC924"/>
      <c r="CD924"/>
      <c r="CE924"/>
      <c r="CF924"/>
      <c r="CG924"/>
      <c r="CH924"/>
      <c r="CI924" t="inlineStr">
        <is>
          <t xml:space="preserve"> The pH of the stock solution was adjusted to that of lake water using NaOH.  Dilution factor:  0%, 20%, 40%, 60%, 80% and 100%NAf the stock solution.  Fish lost equilibrium prior to death.  Some spiral swimming was also observed.  In- </t>
        </is>
      </c>
      <c r="CJ924" t="inlineStr">
        <is>
          <t xml:space="preserve">   The pH of the stock solution was adjusted to that of lake water using NaOH.  Dilution factor:  0%, 20%, 40%, 60%, 80% and 100%NAf the stock solution.  Fish lost equilibrium prior to death.  Some spiral swimming was also observed.  In- </t>
        </is>
      </c>
      <c r="CK924" t="inlineStr">
        <is>
          <t>Geiger,D.L., D.J. Call, and L.T. Brooke</t>
        </is>
      </c>
      <c r="CL924" t="n">
        <v>12859.0</v>
      </c>
      <c r="CM924" t="inlineStr">
        <is>
          <t>Acute Toxicities of Organic Chemicals to Fathead Minnows (Pimephales promelas) Volume IV</t>
        </is>
      </c>
      <c r="CN924" t="inlineStr">
        <is>
          <t>Center for Lake Superior Environmental Studies, University of Wisconsin, Superior, WI4:355 p.</t>
        </is>
      </c>
      <c r="CO924" t="n">
        <v>1988.0</v>
      </c>
      <c r="CP924" t="inlineStr">
        <is>
          <t>Geiger,D.L., D.J. Call, and L.T. Brooke (1988). Acute Toxicities of Organic Chemicals to Fathead Minnows (Pimephales promelas) Volume IV. Center for Lake Superior Environmental Studies, University of Wisconsin, Superior, WI, 4, 355 p. ECOREF#:12859</t>
        </is>
      </c>
    </row>
    <row r="925">
      <c r="A925" t="n">
        <v>100970.0</v>
      </c>
      <c r="B925" t="inlineStr">
        <is>
          <t>1,3,5,7-Tetraazatricyclo[3.3.1.137]decane</t>
        </is>
      </c>
      <c r="C925"/>
      <c r="D925" t="inlineStr">
        <is>
          <t>Measured</t>
        </is>
      </c>
      <c r="E925" t="inlineStr">
        <is>
          <t>Not coded</t>
        </is>
      </c>
      <c r="F925"/>
      <c r="G925" t="n">
        <v>99.0</v>
      </c>
      <c r="H925"/>
      <c r="I925"/>
      <c r="J925"/>
      <c r="K925"/>
      <c r="L925" t="inlineStr">
        <is>
          <t>Pimephales promelas</t>
        </is>
      </c>
      <c r="M925" t="inlineStr">
        <is>
          <t>Fathead Minnow</t>
        </is>
      </c>
      <c r="N925"/>
      <c r="O925"/>
      <c r="P925" t="n">
        <v>33.0</v>
      </c>
      <c r="Q925"/>
      <c r="R925"/>
      <c r="S925"/>
      <c r="T925"/>
      <c r="U925" t="inlineStr">
        <is>
          <t>Day(s)</t>
        </is>
      </c>
      <c r="V925" t="inlineStr">
        <is>
          <t>Flow-through</t>
        </is>
      </c>
      <c r="W925" t="inlineStr">
        <is>
          <t>Fresh water</t>
        </is>
      </c>
      <c r="X925" t="inlineStr">
        <is>
          <t>Lab</t>
        </is>
      </c>
      <c r="Y925"/>
      <c r="Z925" t="inlineStr">
        <is>
          <t>Active ingredient</t>
        </is>
      </c>
      <c r="AA925"/>
      <c r="AB925" t="n">
        <v>49800.0</v>
      </c>
      <c r="AC925"/>
      <c r="AD925" t="n">
        <v>44600.0</v>
      </c>
      <c r="AE925"/>
      <c r="AF925" t="n">
        <v>55600.0</v>
      </c>
      <c r="AG925" t="inlineStr">
        <is>
          <t>AI mg/L</t>
        </is>
      </c>
      <c r="AH925"/>
      <c r="AI925"/>
      <c r="AJ925"/>
      <c r="AK925"/>
      <c r="AL925"/>
      <c r="AM925"/>
      <c r="AN925"/>
      <c r="AO925"/>
      <c r="AP925"/>
      <c r="AQ925"/>
      <c r="AR925"/>
      <c r="AS925"/>
      <c r="AT925"/>
      <c r="AU925"/>
      <c r="AV925"/>
      <c r="AW925"/>
      <c r="AX925" t="inlineStr">
        <is>
          <t>Mortality</t>
        </is>
      </c>
      <c r="AY925" t="inlineStr">
        <is>
          <t>Mortality</t>
        </is>
      </c>
      <c r="AZ925" t="inlineStr">
        <is>
          <t>LC50</t>
        </is>
      </c>
      <c r="BA925"/>
      <c r="BB925" t="n">
        <v>4.0</v>
      </c>
      <c r="BC925"/>
      <c r="BD925"/>
      <c r="BE925"/>
      <c r="BF925"/>
      <c r="BG925" t="inlineStr">
        <is>
          <t>Day(s)</t>
        </is>
      </c>
      <c r="BH925" t="inlineStr">
        <is>
          <t>Pure</t>
        </is>
      </c>
      <c r="BI925" t="inlineStr">
        <is>
          <t>DTXSID6020692</t>
        </is>
      </c>
      <c r="BJ925"/>
      <c r="BK925"/>
      <c r="BL925"/>
      <c r="BM925"/>
      <c r="BN925"/>
      <c r="BO925"/>
      <c r="BP925"/>
      <c r="BQ925"/>
      <c r="BR925"/>
      <c r="BS925"/>
      <c r="BT925" t="inlineStr">
        <is>
          <t>--</t>
        </is>
      </c>
      <c r="BU925"/>
      <c r="BV925"/>
      <c r="BW925"/>
      <c r="BX925"/>
      <c r="BY925"/>
      <c r="BZ925"/>
      <c r="CA925"/>
      <c r="CB925"/>
      <c r="CC925"/>
      <c r="CD925"/>
      <c r="CE925"/>
      <c r="CF925"/>
      <c r="CG925"/>
      <c r="CH925"/>
      <c r="CI925"/>
      <c r="CJ925"/>
      <c r="CK925" t="inlineStr">
        <is>
          <t>Geiger,D.L., D.J. Call, and L.T. Brooke</t>
        </is>
      </c>
      <c r="CL925" t="n">
        <v>12859.0</v>
      </c>
      <c r="CM925" t="inlineStr">
        <is>
          <t>Acute Toxicities of Organic Chemicals to Fathead Minnows (Pimephales promelas) Volume IV</t>
        </is>
      </c>
      <c r="CN925" t="inlineStr">
        <is>
          <t>Center for Lake Superior Environmental Studies, University of Wisconsin, Superior, WI4:355 p.</t>
        </is>
      </c>
      <c r="CO925" t="n">
        <v>1988.0</v>
      </c>
      <c r="CP925" t="inlineStr">
        <is>
          <t>Geiger,D.L., D.J. Call, and L.T. Brooke (1988). Acute Toxicities of Organic Chemicals to Fathead Minnows (Pimephales promelas) Volume IV. Center for Lake Superior Environmental Studies, University of Wisconsin, Superior, WI, 4, 355 p. ECOREF#:12859</t>
        </is>
      </c>
    </row>
    <row r="926">
      <c r="A926" t="n">
        <v>101202.0</v>
      </c>
      <c r="B926" t="inlineStr">
        <is>
          <t>N-(4-Chlorophenyl)-N'-(3,4-dichlorophenyl)urea</t>
        </is>
      </c>
      <c r="C926"/>
      <c r="D926" t="inlineStr">
        <is>
          <t>Measured</t>
        </is>
      </c>
      <c r="E926" t="inlineStr">
        <is>
          <t>Not coded</t>
        </is>
      </c>
      <c r="F926"/>
      <c r="G926"/>
      <c r="H926"/>
      <c r="I926"/>
      <c r="J926"/>
      <c r="K926"/>
      <c r="L926" t="inlineStr">
        <is>
          <t>Pimephales promelas</t>
        </is>
      </c>
      <c r="M926" t="inlineStr">
        <is>
          <t>Fathead Minnow</t>
        </is>
      </c>
      <c r="N926"/>
      <c r="O926"/>
      <c r="P926"/>
      <c r="Q926"/>
      <c r="R926"/>
      <c r="S926"/>
      <c r="T926"/>
      <c r="U926"/>
      <c r="V926" t="inlineStr">
        <is>
          <t>Static</t>
        </is>
      </c>
      <c r="W926" t="inlineStr">
        <is>
          <t>Fresh water</t>
        </is>
      </c>
      <c r="X926" t="inlineStr">
        <is>
          <t>Lab</t>
        </is>
      </c>
      <c r="Y926" t="n">
        <v>7.0</v>
      </c>
      <c r="Z926" t="inlineStr">
        <is>
          <t>Active ingredient</t>
        </is>
      </c>
      <c r="AA926"/>
      <c r="AB926" t="n">
        <v>0.092</v>
      </c>
      <c r="AC926"/>
      <c r="AD926" t="n">
        <v>0.081</v>
      </c>
      <c r="AE926"/>
      <c r="AF926" t="n">
        <v>0.11</v>
      </c>
      <c r="AG926" t="inlineStr">
        <is>
          <t>AI mg/L</t>
        </is>
      </c>
      <c r="AH926"/>
      <c r="AI926"/>
      <c r="AJ926"/>
      <c r="AK926"/>
      <c r="AL926"/>
      <c r="AM926"/>
      <c r="AN926"/>
      <c r="AO926"/>
      <c r="AP926"/>
      <c r="AQ926"/>
      <c r="AR926"/>
      <c r="AS926"/>
      <c r="AT926"/>
      <c r="AU926"/>
      <c r="AV926"/>
      <c r="AW926"/>
      <c r="AX926" t="inlineStr">
        <is>
          <t>Mortality</t>
        </is>
      </c>
      <c r="AY926" t="inlineStr">
        <is>
          <t>Mortality</t>
        </is>
      </c>
      <c r="AZ926" t="inlineStr">
        <is>
          <t>LC50</t>
        </is>
      </c>
      <c r="BA926"/>
      <c r="BB926" t="n">
        <v>4.0</v>
      </c>
      <c r="BC926"/>
      <c r="BD926"/>
      <c r="BE926"/>
      <c r="BF926"/>
      <c r="BG926" t="inlineStr">
        <is>
          <t>Day(s)</t>
        </is>
      </c>
      <c r="BH926" t="inlineStr">
        <is>
          <t>Active ingredient</t>
        </is>
      </c>
      <c r="BI926" t="inlineStr">
        <is>
          <t>DTXSID4026214</t>
        </is>
      </c>
      <c r="BJ926"/>
      <c r="BK926"/>
      <c r="BL926"/>
      <c r="BM926"/>
      <c r="BN926"/>
      <c r="BO926"/>
      <c r="BP926"/>
      <c r="BQ926"/>
      <c r="BR926"/>
      <c r="BS926"/>
      <c r="BT926" t="inlineStr">
        <is>
          <t>--</t>
        </is>
      </c>
      <c r="BU926"/>
      <c r="BV926"/>
      <c r="BW926"/>
      <c r="BX926"/>
      <c r="BY926"/>
      <c r="BZ926"/>
      <c r="CA926"/>
      <c r="CB926"/>
      <c r="CC926"/>
      <c r="CD926"/>
      <c r="CE926"/>
      <c r="CF926"/>
      <c r="CG926"/>
      <c r="CH926"/>
      <c r="CI926" t="inlineStr">
        <is>
          <t xml:space="preserve"> DNUM/7//DOSES/30/54/59/120/180/290 ug/L//CONTR/C,V//TESTID/1//</t>
        </is>
      </c>
      <c r="CJ926" t="inlineStr">
        <is>
          <t xml:space="preserve">   DNUM/7//DOSES/30/54/59/120/180/290 ug/L//CONTR/C,V//TESTID/1//</t>
        </is>
      </c>
      <c r="CK926" t="inlineStr">
        <is>
          <t>Monsanto Co.</t>
        </is>
      </c>
      <c r="CL926" t="n">
        <v>90730.0</v>
      </c>
      <c r="CM926" t="inlineStr">
        <is>
          <t>Initial Submission:  Acute Toxicity of TCC to Fathead Minnows with Cover Letter Dated 081492</t>
        </is>
      </c>
      <c r="CN926" t="inlineStr">
        <is>
          <t>EPA/OTS Doc.#88-920008373:35 p.</t>
        </is>
      </c>
      <c r="CO926" t="n">
        <v>1992.0</v>
      </c>
      <c r="CP926" t="inlineStr">
        <is>
          <t>Monsanto Co. (1992). Initial Submission:  Acute Toxicity of TCC to Fathead Minnows with Cover Letter Dated 081492. EPA/OTS Doc.#88-920008373, 35 p. ECOREF#:90730</t>
        </is>
      </c>
    </row>
    <row r="927">
      <c r="A927" t="n">
        <v>101553.0</v>
      </c>
      <c r="B927" t="inlineStr">
        <is>
          <t>1-Bromo-4-phenoxybenzene</t>
        </is>
      </c>
      <c r="C927"/>
      <c r="D927" t="inlineStr">
        <is>
          <t>Measured</t>
        </is>
      </c>
      <c r="E927" t="inlineStr">
        <is>
          <t>Not coded</t>
        </is>
      </c>
      <c r="F927" t="inlineStr">
        <is>
          <t>&gt;</t>
        </is>
      </c>
      <c r="G927" t="n">
        <v>99.0</v>
      </c>
      <c r="H927"/>
      <c r="I927"/>
      <c r="J927"/>
      <c r="K927"/>
      <c r="L927" t="inlineStr">
        <is>
          <t>Pimephales promelas</t>
        </is>
      </c>
      <c r="M927" t="inlineStr">
        <is>
          <t>Fathead Minnow</t>
        </is>
      </c>
      <c r="N927"/>
      <c r="O927"/>
      <c r="P927"/>
      <c r="Q927"/>
      <c r="R927"/>
      <c r="S927"/>
      <c r="T927"/>
      <c r="U927"/>
      <c r="V927" t="inlineStr">
        <is>
          <t>Flow-through</t>
        </is>
      </c>
      <c r="W927" t="inlineStr">
        <is>
          <t>Fresh water</t>
        </is>
      </c>
      <c r="X927" t="inlineStr">
        <is>
          <t>Lab</t>
        </is>
      </c>
      <c r="Y927" t="n">
        <v>7.0</v>
      </c>
      <c r="Z927" t="inlineStr">
        <is>
          <t>Active ingredient</t>
        </is>
      </c>
      <c r="AA927"/>
      <c r="AB927" t="n">
        <v>0.48</v>
      </c>
      <c r="AC927"/>
      <c r="AD927" t="n">
        <v>0.4</v>
      </c>
      <c r="AE927"/>
      <c r="AF927" t="n">
        <v>0.58</v>
      </c>
      <c r="AG927" t="inlineStr">
        <is>
          <t>AI mg/L</t>
        </is>
      </c>
      <c r="AH927"/>
      <c r="AI927"/>
      <c r="AJ927"/>
      <c r="AK927"/>
      <c r="AL927"/>
      <c r="AM927"/>
      <c r="AN927"/>
      <c r="AO927"/>
      <c r="AP927"/>
      <c r="AQ927"/>
      <c r="AR927"/>
      <c r="AS927"/>
      <c r="AT927"/>
      <c r="AU927"/>
      <c r="AV927"/>
      <c r="AW927"/>
      <c r="AX927" t="inlineStr">
        <is>
          <t>Mortality</t>
        </is>
      </c>
      <c r="AY927" t="inlineStr">
        <is>
          <t>Mortality</t>
        </is>
      </c>
      <c r="AZ927" t="inlineStr">
        <is>
          <t>LC50</t>
        </is>
      </c>
      <c r="BA927"/>
      <c r="BB927" t="n">
        <v>4.0</v>
      </c>
      <c r="BC927"/>
      <c r="BD927"/>
      <c r="BE927"/>
      <c r="BF927"/>
      <c r="BG927" t="inlineStr">
        <is>
          <t>Day(s)</t>
        </is>
      </c>
      <c r="BH927" t="inlineStr">
        <is>
          <t>Active ingredient</t>
        </is>
      </c>
      <c r="BI927" t="inlineStr">
        <is>
          <t>DTXSID8023927</t>
        </is>
      </c>
      <c r="BJ927"/>
      <c r="BK927"/>
      <c r="BL927"/>
      <c r="BM927"/>
      <c r="BN927"/>
      <c r="BO927"/>
      <c r="BP927"/>
      <c r="BQ927"/>
      <c r="BR927"/>
      <c r="BS927"/>
      <c r="BT927" t="inlineStr">
        <is>
          <t>--</t>
        </is>
      </c>
      <c r="BU927"/>
      <c r="BV927"/>
      <c r="BW927"/>
      <c r="BX927"/>
      <c r="BY927"/>
      <c r="BZ927"/>
      <c r="CA927"/>
      <c r="CB927"/>
      <c r="CC927"/>
      <c r="CD927"/>
      <c r="CE927"/>
      <c r="CF927"/>
      <c r="CG927"/>
      <c r="CH927"/>
      <c r="CI927" t="inlineStr">
        <is>
          <t xml:space="preserve"> DNUM/7//DOSES/0.11/0.33/0.63/0.84/1.1/2.0 mg/L//TESTID/54//</t>
        </is>
      </c>
      <c r="CJ927" t="inlineStr">
        <is>
          <t xml:space="preserve">   DNUM/7//DOSES/0.11/0.33/0.63/0.84/1.1/2.0 mg/L//TESTID/54//</t>
        </is>
      </c>
      <c r="CK927" t="inlineStr">
        <is>
          <t>Turner,L.W.</t>
        </is>
      </c>
      <c r="CL927" t="n">
        <v>9994.0</v>
      </c>
      <c r="CM927" t="inlineStr">
        <is>
          <t>Acute Toxicity of Selected Chemicals to Fathead Minnow, Water Flea and Mysid Shrimp Under Static and Flow-Through Test Conditions</t>
        </is>
      </c>
      <c r="CN927" t="inlineStr">
        <is>
          <t>Final Rep.Coop.Agreement 807479-01-0, U.S.EPA, Off.of Pestic.and Toxic Subst., Washington, DC:258 p.</t>
        </is>
      </c>
      <c r="CO927" t="n">
        <v>1982.0</v>
      </c>
      <c r="CP927" t="inlineStr">
        <is>
          <t>Turner,L.W. (1982). Acute Toxicity of Selected Chemicals to Fathead Minnow, Water Flea and Mysid Shrimp Under Static and Flow-Through Test Conditions. Final Rep.Coop.Agreement 807479-01-0, U.S.EPA, Off.of Pestic.and Toxic Subst., Washington, DC, 258 p. ECOREF#:9994</t>
        </is>
      </c>
    </row>
    <row r="928">
      <c r="A928" t="n">
        <v>101553.0</v>
      </c>
      <c r="B928" t="inlineStr">
        <is>
          <t>1-Bromo-4-phenoxybenzene</t>
        </is>
      </c>
      <c r="C928"/>
      <c r="D928" t="inlineStr">
        <is>
          <t>Measured</t>
        </is>
      </c>
      <c r="E928" t="inlineStr">
        <is>
          <t>Not coded</t>
        </is>
      </c>
      <c r="F928" t="inlineStr">
        <is>
          <t>&gt;</t>
        </is>
      </c>
      <c r="G928" t="n">
        <v>99.0</v>
      </c>
      <c r="H928"/>
      <c r="I928"/>
      <c r="J928"/>
      <c r="K928"/>
      <c r="L928" t="inlineStr">
        <is>
          <t>Pimephales promelas</t>
        </is>
      </c>
      <c r="M928" t="inlineStr">
        <is>
          <t>Fathead Minnow</t>
        </is>
      </c>
      <c r="N928"/>
      <c r="O928"/>
      <c r="P928"/>
      <c r="Q928"/>
      <c r="R928"/>
      <c r="S928"/>
      <c r="T928"/>
      <c r="U928"/>
      <c r="V928" t="inlineStr">
        <is>
          <t>Static</t>
        </is>
      </c>
      <c r="W928" t="inlineStr">
        <is>
          <t>Fresh water</t>
        </is>
      </c>
      <c r="X928" t="inlineStr">
        <is>
          <t>Lab</t>
        </is>
      </c>
      <c r="Y928" t="n">
        <v>8.0</v>
      </c>
      <c r="Z928" t="inlineStr">
        <is>
          <t>Active ingredient</t>
        </is>
      </c>
      <c r="AA928"/>
      <c r="AB928" t="n">
        <v>0.67</v>
      </c>
      <c r="AC928"/>
      <c r="AD928" t="n">
        <v>0.54</v>
      </c>
      <c r="AE928"/>
      <c r="AF928" t="n">
        <v>0.84</v>
      </c>
      <c r="AG928" t="inlineStr">
        <is>
          <t>AI mg/L</t>
        </is>
      </c>
      <c r="AH928"/>
      <c r="AI928"/>
      <c r="AJ928"/>
      <c r="AK928"/>
      <c r="AL928"/>
      <c r="AM928"/>
      <c r="AN928"/>
      <c r="AO928"/>
      <c r="AP928"/>
      <c r="AQ928"/>
      <c r="AR928"/>
      <c r="AS928"/>
      <c r="AT928"/>
      <c r="AU928"/>
      <c r="AV928"/>
      <c r="AW928"/>
      <c r="AX928" t="inlineStr">
        <is>
          <t>Mortality</t>
        </is>
      </c>
      <c r="AY928" t="inlineStr">
        <is>
          <t>Mortality</t>
        </is>
      </c>
      <c r="AZ928" t="inlineStr">
        <is>
          <t>LC50</t>
        </is>
      </c>
      <c r="BA928"/>
      <c r="BB928" t="n">
        <v>4.0</v>
      </c>
      <c r="BC928"/>
      <c r="BD928"/>
      <c r="BE928"/>
      <c r="BF928"/>
      <c r="BG928" t="inlineStr">
        <is>
          <t>Day(s)</t>
        </is>
      </c>
      <c r="BH928" t="inlineStr">
        <is>
          <t>Active ingredient</t>
        </is>
      </c>
      <c r="BI928" t="inlineStr">
        <is>
          <t>DTXSID8023927</t>
        </is>
      </c>
      <c r="BJ928"/>
      <c r="BK928"/>
      <c r="BL928"/>
      <c r="BM928"/>
      <c r="BN928"/>
      <c r="BO928"/>
      <c r="BP928"/>
      <c r="BQ928"/>
      <c r="BR928"/>
      <c r="BS928"/>
      <c r="BT928" t="inlineStr">
        <is>
          <t>--</t>
        </is>
      </c>
      <c r="BU928"/>
      <c r="BV928"/>
      <c r="BW928"/>
      <c r="BX928"/>
      <c r="BY928"/>
      <c r="BZ928"/>
      <c r="CA928"/>
      <c r="CB928"/>
      <c r="CC928"/>
      <c r="CD928"/>
      <c r="CE928"/>
      <c r="CF928"/>
      <c r="CG928"/>
      <c r="CH928"/>
      <c r="CI928" t="inlineStr">
        <is>
          <t xml:space="preserve"> DNUM/8//DOSES/0.094/0.11/0.17/0.54/0.84/1.2/2.5 mg/L//TESTID/53//</t>
        </is>
      </c>
      <c r="CJ928" t="inlineStr">
        <is>
          <t xml:space="preserve">   DNUM/8//DOSES/0.094/0.11/0.17/0.54/0.84/1.2/2.5 mg/L//TESTID/53//</t>
        </is>
      </c>
      <c r="CK928" t="inlineStr">
        <is>
          <t>Turner,L.W.</t>
        </is>
      </c>
      <c r="CL928" t="n">
        <v>9994.0</v>
      </c>
      <c r="CM928" t="inlineStr">
        <is>
          <t>Acute Toxicity of Selected Chemicals to Fathead Minnow, Water Flea and Mysid Shrimp Under Static and Flow-Through Test Conditions</t>
        </is>
      </c>
      <c r="CN928" t="inlineStr">
        <is>
          <t>Final Rep.Coop.Agreement 807479-01-0, U.S.EPA, Off.of Pestic.and Toxic Subst., Washington, DC:258 p.</t>
        </is>
      </c>
      <c r="CO928" t="n">
        <v>1982.0</v>
      </c>
      <c r="CP928" t="inlineStr">
        <is>
          <t>Turner,L.W. (1982). Acute Toxicity of Selected Chemicals to Fathead Minnow, Water Flea and Mysid Shrimp Under Static and Flow-Through Test Conditions. Final Rep.Coop.Agreement 807479-01-0, U.S.EPA, Off.of Pestic.and Toxic Subst., Washington, DC, 258 p. ECOREF#:9994</t>
        </is>
      </c>
    </row>
    <row r="929">
      <c r="A929" t="n">
        <v>101848.0</v>
      </c>
      <c r="B929" t="inlineStr">
        <is>
          <t>1,1'-Oxybisbenzene</t>
        </is>
      </c>
      <c r="C929"/>
      <c r="D929" t="inlineStr">
        <is>
          <t>Measured</t>
        </is>
      </c>
      <c r="E929" t="inlineStr">
        <is>
          <t>Not coded</t>
        </is>
      </c>
      <c r="F929"/>
      <c r="G929" t="n">
        <v>99.0</v>
      </c>
      <c r="H929"/>
      <c r="I929"/>
      <c r="J929"/>
      <c r="K929"/>
      <c r="L929" t="inlineStr">
        <is>
          <t>Pimephales promelas</t>
        </is>
      </c>
      <c r="M929" t="inlineStr">
        <is>
          <t>Fathead Minnow</t>
        </is>
      </c>
      <c r="N929"/>
      <c r="O929"/>
      <c r="P929" t="n">
        <v>30.0</v>
      </c>
      <c r="Q929"/>
      <c r="R929"/>
      <c r="S929"/>
      <c r="T929"/>
      <c r="U929" t="inlineStr">
        <is>
          <t>Day(s)</t>
        </is>
      </c>
      <c r="V929" t="inlineStr">
        <is>
          <t>Flow-through</t>
        </is>
      </c>
      <c r="W929" t="inlineStr">
        <is>
          <t>Fresh water</t>
        </is>
      </c>
      <c r="X929" t="inlineStr">
        <is>
          <t>Lab</t>
        </is>
      </c>
      <c r="Y929"/>
      <c r="Z929" t="inlineStr">
        <is>
          <t>Active ingredient</t>
        </is>
      </c>
      <c r="AA929"/>
      <c r="AB929" t="n">
        <v>4.0</v>
      </c>
      <c r="AC929"/>
      <c r="AD929"/>
      <c r="AE929"/>
      <c r="AF929"/>
      <c r="AG929" t="inlineStr">
        <is>
          <t>AI mg/L</t>
        </is>
      </c>
      <c r="AH929"/>
      <c r="AI929"/>
      <c r="AJ929"/>
      <c r="AK929"/>
      <c r="AL929"/>
      <c r="AM929"/>
      <c r="AN929"/>
      <c r="AO929"/>
      <c r="AP929"/>
      <c r="AQ929"/>
      <c r="AR929"/>
      <c r="AS929"/>
      <c r="AT929"/>
      <c r="AU929"/>
      <c r="AV929"/>
      <c r="AW929"/>
      <c r="AX929" t="inlineStr">
        <is>
          <t>Mortality</t>
        </is>
      </c>
      <c r="AY929" t="inlineStr">
        <is>
          <t>Mortality</t>
        </is>
      </c>
      <c r="AZ929" t="inlineStr">
        <is>
          <t>LC50</t>
        </is>
      </c>
      <c r="BA929"/>
      <c r="BB929" t="n">
        <v>4.0</v>
      </c>
      <c r="BC929"/>
      <c r="BD929"/>
      <c r="BE929"/>
      <c r="BF929"/>
      <c r="BG929" t="inlineStr">
        <is>
          <t>Day(s)</t>
        </is>
      </c>
      <c r="BH929" t="inlineStr">
        <is>
          <t>Pure</t>
        </is>
      </c>
      <c r="BI929" t="inlineStr">
        <is>
          <t>DTXSID9021847</t>
        </is>
      </c>
      <c r="BJ929"/>
      <c r="BK929"/>
      <c r="BL929"/>
      <c r="BM929"/>
      <c r="BN929"/>
      <c r="BO929"/>
      <c r="BP929"/>
      <c r="BQ929"/>
      <c r="BR929"/>
      <c r="BS929"/>
      <c r="BT929" t="inlineStr">
        <is>
          <t>--</t>
        </is>
      </c>
      <c r="BU929"/>
      <c r="BV929"/>
      <c r="BW929"/>
      <c r="BX929"/>
      <c r="BY929"/>
      <c r="BZ929"/>
      <c r="CA929"/>
      <c r="CB929"/>
      <c r="CC929"/>
      <c r="CD929"/>
      <c r="CE929"/>
      <c r="CF929"/>
      <c r="CG929"/>
      <c r="CH929"/>
      <c r="CI929" t="inlineStr">
        <is>
          <t xml:space="preserve"> Individual lengths and weights were not recorded; however, the measured mean weight was 0.071 g.  Effect data and nominal NAncentrations were not recorded.  </t>
        </is>
      </c>
      <c r="CJ929" t="inlineStr">
        <is>
          <t xml:space="preserve">   Individual lengths and weights were not recorded; however, the measured mean weight was 0.071 g.  Effect data and nominal NAncentrations were not recorded.  </t>
        </is>
      </c>
      <c r="CK929" t="inlineStr">
        <is>
          <t>Geiger,D.L., D.J. Call, and L.T. Brooke</t>
        </is>
      </c>
      <c r="CL929" t="n">
        <v>12859.0</v>
      </c>
      <c r="CM929" t="inlineStr">
        <is>
          <t>Acute Toxicities of Organic Chemicals to Fathead Minnows (Pimephales promelas) Volume IV</t>
        </is>
      </c>
      <c r="CN929" t="inlineStr">
        <is>
          <t>Center for Lake Superior Environmental Studies, University of Wisconsin, Superior, WI4:355 p.</t>
        </is>
      </c>
      <c r="CO929" t="n">
        <v>1988.0</v>
      </c>
      <c r="CP929" t="inlineStr">
        <is>
          <t>Geiger,D.L., D.J. Call, and L.T. Brooke (1988). Acute Toxicities of Organic Chemicals to Fathead Minnows (Pimephales promelas) Volume IV. Center for Lake Superior Environmental Studies, University of Wisconsin, Superior, WI, 4, 355 p. ECOREF#:12859</t>
        </is>
      </c>
    </row>
    <row r="930">
      <c r="A930" t="n">
        <v>102089.0</v>
      </c>
      <c r="B930" t="inlineStr">
        <is>
          <t>N,N'-Diphenylthiourea</t>
        </is>
      </c>
      <c r="C930"/>
      <c r="D930" t="inlineStr">
        <is>
          <t>Measured</t>
        </is>
      </c>
      <c r="E930" t="inlineStr">
        <is>
          <t>Not coded</t>
        </is>
      </c>
      <c r="F930"/>
      <c r="G930"/>
      <c r="H930"/>
      <c r="I930"/>
      <c r="J930"/>
      <c r="K930"/>
      <c r="L930" t="inlineStr">
        <is>
          <t>Pimephales promelas</t>
        </is>
      </c>
      <c r="M930" t="inlineStr">
        <is>
          <t>Fathead Minnow</t>
        </is>
      </c>
      <c r="N930"/>
      <c r="O930"/>
      <c r="P930"/>
      <c r="Q930"/>
      <c r="R930"/>
      <c r="S930"/>
      <c r="T930"/>
      <c r="U930"/>
      <c r="V930" t="inlineStr">
        <is>
          <t>Static</t>
        </is>
      </c>
      <c r="W930" t="inlineStr">
        <is>
          <t>Fresh water</t>
        </is>
      </c>
      <c r="X930" t="inlineStr">
        <is>
          <t>Lab</t>
        </is>
      </c>
      <c r="Y930"/>
      <c r="Z930" t="inlineStr">
        <is>
          <t>Active ingredient</t>
        </is>
      </c>
      <c r="AA930"/>
      <c r="AB930" t="n">
        <v>18.9</v>
      </c>
      <c r="AC930"/>
      <c r="AD930"/>
      <c r="AE930"/>
      <c r="AF930"/>
      <c r="AG930" t="inlineStr">
        <is>
          <t>AI mg/L</t>
        </is>
      </c>
      <c r="AH930"/>
      <c r="AI930"/>
      <c r="AJ930"/>
      <c r="AK930"/>
      <c r="AL930"/>
      <c r="AM930"/>
      <c r="AN930"/>
      <c r="AO930"/>
      <c r="AP930"/>
      <c r="AQ930"/>
      <c r="AR930"/>
      <c r="AS930"/>
      <c r="AT930"/>
      <c r="AU930"/>
      <c r="AV930"/>
      <c r="AW930"/>
      <c r="AX930" t="inlineStr">
        <is>
          <t>Mortality</t>
        </is>
      </c>
      <c r="AY930" t="inlineStr">
        <is>
          <t>Mortality</t>
        </is>
      </c>
      <c r="AZ930" t="inlineStr">
        <is>
          <t>LC50</t>
        </is>
      </c>
      <c r="BA930"/>
      <c r="BB930" t="n">
        <v>4.0</v>
      </c>
      <c r="BC930"/>
      <c r="BD930"/>
      <c r="BE930"/>
      <c r="BF930"/>
      <c r="BG930" t="inlineStr">
        <is>
          <t>Day(s)</t>
        </is>
      </c>
      <c r="BH930"/>
      <c r="BI930" t="inlineStr">
        <is>
          <t>DTXSID4026139</t>
        </is>
      </c>
      <c r="BJ930"/>
      <c r="BK930"/>
      <c r="BL930"/>
      <c r="BM930"/>
      <c r="BN930"/>
      <c r="BO930"/>
      <c r="BP930"/>
      <c r="BQ930"/>
      <c r="BR930"/>
      <c r="BS930"/>
      <c r="BT930" t="inlineStr">
        <is>
          <t>--</t>
        </is>
      </c>
      <c r="BU930"/>
      <c r="BV930"/>
      <c r="BW930"/>
      <c r="BX930"/>
      <c r="BY930"/>
      <c r="BZ930"/>
      <c r="CA930"/>
      <c r="CB930"/>
      <c r="CC930"/>
      <c r="CD930"/>
      <c r="CE930"/>
      <c r="CF930"/>
      <c r="CG930"/>
      <c r="CH930"/>
      <c r="CI930" t="inlineStr">
        <is>
          <t xml:space="preserve"> CONTR/FOLLOWED EPA STANDARD METHODS// </t>
        </is>
      </c>
      <c r="CJ930" t="inlineStr">
        <is>
          <t xml:space="preserve">   CONTR/FOLLOWED EPA STANDARD METHODS// </t>
        </is>
      </c>
      <c r="CK930" t="inlineStr">
        <is>
          <t>Curtis,M.W., C.M. Curran, and C.H. Ward</t>
        </is>
      </c>
      <c r="CL930" t="n">
        <v>2966.0</v>
      </c>
      <c r="CM930" t="inlineStr">
        <is>
          <t>Aquatic Toxicity Testing As Fundament for a Spill Prevention Program</t>
        </is>
      </c>
      <c r="CN930" t="inlineStr">
        <is>
          <t>In: Proc.1980 Nat.Conf.Control of Hazardous Material Spills, Louisville, KY:284-287</t>
        </is>
      </c>
      <c r="CO930" t="n">
        <v>1981.0</v>
      </c>
      <c r="CP930" t="inlineStr">
        <is>
          <t>Curtis,M.W., C.M. Curran, and C.H. Ward (1981). Aquatic Toxicity Testing As Fundament for a Spill Prevention Program. In: Proc.1980 Nat.Conf.Control of Hazardous Material Spills, Louisville, KY, 284-287. ECOREF#:2966</t>
        </is>
      </c>
    </row>
    <row r="931">
      <c r="A931" t="n">
        <v>102272.0</v>
      </c>
      <c r="B931" t="inlineStr">
        <is>
          <t>N-Ethyl-m-toluidine</t>
        </is>
      </c>
      <c r="C931"/>
      <c r="D931" t="inlineStr">
        <is>
          <t>Measured</t>
        </is>
      </c>
      <c r="E931" t="inlineStr">
        <is>
          <t>Not coded</t>
        </is>
      </c>
      <c r="F931"/>
      <c r="G931" t="n">
        <v>96.0</v>
      </c>
      <c r="H931"/>
      <c r="I931"/>
      <c r="J931"/>
      <c r="K931"/>
      <c r="L931" t="inlineStr">
        <is>
          <t>Pimephales promelas</t>
        </is>
      </c>
      <c r="M931" t="inlineStr">
        <is>
          <t>Fathead Minnow</t>
        </is>
      </c>
      <c r="N931"/>
      <c r="O931"/>
      <c r="P931" t="n">
        <v>29.0</v>
      </c>
      <c r="Q931"/>
      <c r="R931"/>
      <c r="S931"/>
      <c r="T931"/>
      <c r="U931" t="inlineStr">
        <is>
          <t>Day(s)</t>
        </is>
      </c>
      <c r="V931" t="inlineStr">
        <is>
          <t>Flow-through</t>
        </is>
      </c>
      <c r="W931" t="inlineStr">
        <is>
          <t>Fresh water</t>
        </is>
      </c>
      <c r="X931" t="inlineStr">
        <is>
          <t>Lab</t>
        </is>
      </c>
      <c r="Y931"/>
      <c r="Z931" t="inlineStr">
        <is>
          <t>Active ingredient</t>
        </is>
      </c>
      <c r="AA931"/>
      <c r="AB931" t="n">
        <v>49.5</v>
      </c>
      <c r="AC931"/>
      <c r="AD931" t="n">
        <v>48.1</v>
      </c>
      <c r="AE931"/>
      <c r="AF931" t="n">
        <v>51.0</v>
      </c>
      <c r="AG931" t="inlineStr">
        <is>
          <t>AI mg/L</t>
        </is>
      </c>
      <c r="AH931"/>
      <c r="AI931"/>
      <c r="AJ931"/>
      <c r="AK931"/>
      <c r="AL931"/>
      <c r="AM931"/>
      <c r="AN931"/>
      <c r="AO931"/>
      <c r="AP931"/>
      <c r="AQ931"/>
      <c r="AR931"/>
      <c r="AS931"/>
      <c r="AT931"/>
      <c r="AU931"/>
      <c r="AV931"/>
      <c r="AW931"/>
      <c r="AX931" t="inlineStr">
        <is>
          <t>Mortality</t>
        </is>
      </c>
      <c r="AY931" t="inlineStr">
        <is>
          <t>Mortality</t>
        </is>
      </c>
      <c r="AZ931" t="inlineStr">
        <is>
          <t>LC50</t>
        </is>
      </c>
      <c r="BA931"/>
      <c r="BB931" t="n">
        <v>4.0</v>
      </c>
      <c r="BC931"/>
      <c r="BD931"/>
      <c r="BE931"/>
      <c r="BF931"/>
      <c r="BG931" t="inlineStr">
        <is>
          <t>Day(s)</t>
        </is>
      </c>
      <c r="BH931" t="inlineStr">
        <is>
          <t>Pure</t>
        </is>
      </c>
      <c r="BI931" t="inlineStr">
        <is>
          <t>DTXSID4021848</t>
        </is>
      </c>
      <c r="BJ931"/>
      <c r="BK931"/>
      <c r="BL931"/>
      <c r="BM931"/>
      <c r="BN931"/>
      <c r="BO931"/>
      <c r="BP931"/>
      <c r="BQ931"/>
      <c r="BR931"/>
      <c r="BS931"/>
      <c r="BT931" t="inlineStr">
        <is>
          <t>--</t>
        </is>
      </c>
      <c r="BU931"/>
      <c r="BV931"/>
      <c r="BW931"/>
      <c r="BX931"/>
      <c r="BY931"/>
      <c r="BZ931"/>
      <c r="CA931"/>
      <c r="CB931"/>
      <c r="CC931"/>
      <c r="CD931"/>
      <c r="CE931"/>
      <c r="CF931"/>
      <c r="CG931"/>
      <c r="CH931"/>
      <c r="CI931" t="inlineStr">
        <is>
          <t xml:space="preserve"> Affected fish were hypoactive, stopped schooling behavior,NR and lost equilibrium prior to death. NA </t>
        </is>
      </c>
      <c r="CJ931" t="inlineStr">
        <is>
          <t xml:space="preserve">   Affected fish were hypoactive, stopped schooling behavior,NR and lost equilibrium prior to death. NA </t>
        </is>
      </c>
      <c r="CK931" t="inlineStr">
        <is>
          <t>Brooke,L.T., D.J. Call, D.L. Geiger, and C.E. Northcott</t>
        </is>
      </c>
      <c r="CL931" t="n">
        <v>12448.0</v>
      </c>
      <c r="CM931" t="inlineStr">
        <is>
          <t>Acute Toxicities of Organic Chemicals to Fathead Minnows (Pimephales promelas), Vol. 1</t>
        </is>
      </c>
      <c r="CN931" t="inlineStr">
        <is>
          <t>Center for Lake Superior Environmental Studies, University of Wisconsin-Superior, Superior, WI:414 p.</t>
        </is>
      </c>
      <c r="CO931" t="n">
        <v>1984.0</v>
      </c>
      <c r="CP931" t="inlineStr">
        <is>
          <t>Brooke,L.T., D.J. Call, D.L. Geiger, and C.E. Northcott (1984). Acute Toxicities of Organic Chemicals to Fathead Minnows (Pimephales promelas), Vol. 1. Center for Lake Superior Environmental Studies, University of Wisconsin-Superior, Superior, WI, 414 p. ECOREF#:12448</t>
        </is>
      </c>
    </row>
    <row r="932">
      <c r="A932" t="n">
        <v>102692.0</v>
      </c>
      <c r="B932" t="inlineStr">
        <is>
          <t>N,N-Dipropyl-1-propanamine</t>
        </is>
      </c>
      <c r="C932"/>
      <c r="D932" t="inlineStr">
        <is>
          <t>Measured</t>
        </is>
      </c>
      <c r="E932" t="inlineStr">
        <is>
          <t>Not reported</t>
        </is>
      </c>
      <c r="F932"/>
      <c r="G932" t="n">
        <v>98.0</v>
      </c>
      <c r="H932"/>
      <c r="I932"/>
      <c r="J932"/>
      <c r="K932"/>
      <c r="L932" t="inlineStr">
        <is>
          <t>Pimephales promelas</t>
        </is>
      </c>
      <c r="M932" t="inlineStr">
        <is>
          <t>Fathead Minnow</t>
        </is>
      </c>
      <c r="N932"/>
      <c r="O932"/>
      <c r="P932" t="n">
        <v>30.0</v>
      </c>
      <c r="Q932"/>
      <c r="R932"/>
      <c r="S932"/>
      <c r="T932"/>
      <c r="U932" t="inlineStr">
        <is>
          <t>Day(s)</t>
        </is>
      </c>
      <c r="V932" t="inlineStr">
        <is>
          <t>Flow-through</t>
        </is>
      </c>
      <c r="W932" t="inlineStr">
        <is>
          <t>Fresh water</t>
        </is>
      </c>
      <c r="X932" t="inlineStr">
        <is>
          <t>Lab</t>
        </is>
      </c>
      <c r="Y932"/>
      <c r="Z932" t="inlineStr">
        <is>
          <t>Active ingredient</t>
        </is>
      </c>
      <c r="AA932"/>
      <c r="AB932" t="n">
        <v>50.9</v>
      </c>
      <c r="AC932"/>
      <c r="AD932" t="n">
        <v>45.6</v>
      </c>
      <c r="AE932"/>
      <c r="AF932" t="n">
        <v>56.7</v>
      </c>
      <c r="AG932" t="inlineStr">
        <is>
          <t>AI mg/L</t>
        </is>
      </c>
      <c r="AH932"/>
      <c r="AI932"/>
      <c r="AJ932"/>
      <c r="AK932"/>
      <c r="AL932"/>
      <c r="AM932"/>
      <c r="AN932"/>
      <c r="AO932"/>
      <c r="AP932"/>
      <c r="AQ932"/>
      <c r="AR932"/>
      <c r="AS932"/>
      <c r="AT932"/>
      <c r="AU932"/>
      <c r="AV932"/>
      <c r="AW932"/>
      <c r="AX932" t="inlineStr">
        <is>
          <t>Mortality</t>
        </is>
      </c>
      <c r="AY932" t="inlineStr">
        <is>
          <t>Mortality</t>
        </is>
      </c>
      <c r="AZ932" t="inlineStr">
        <is>
          <t>LC50</t>
        </is>
      </c>
      <c r="BA932"/>
      <c r="BB932" t="n">
        <v>4.0</v>
      </c>
      <c r="BC932"/>
      <c r="BD932"/>
      <c r="BE932"/>
      <c r="BF932"/>
      <c r="BG932" t="inlineStr">
        <is>
          <t>Day(s)</t>
        </is>
      </c>
      <c r="BH932"/>
      <c r="BI932" t="inlineStr">
        <is>
          <t>DTXSID9021849</t>
        </is>
      </c>
      <c r="BJ932"/>
      <c r="BK932"/>
      <c r="BL932" t="inlineStr">
        <is>
          <t>Acute</t>
        </is>
      </c>
      <c r="BM932"/>
      <c r="BN932"/>
      <c r="BO932"/>
      <c r="BP932"/>
      <c r="BQ932"/>
      <c r="BR932"/>
      <c r="BS932"/>
      <c r="BT932" t="inlineStr">
        <is>
          <t>--</t>
        </is>
      </c>
      <c r="BU932"/>
      <c r="BV932"/>
      <c r="BW932"/>
      <c r="BX932"/>
      <c r="BY932"/>
      <c r="BZ932"/>
      <c r="CA932"/>
      <c r="CB932"/>
      <c r="CC932"/>
      <c r="CD932"/>
      <c r="CE932"/>
      <c r="CF932"/>
      <c r="CG932"/>
      <c r="CH932"/>
      <c r="CI932"/>
      <c r="CJ932" t="inlineStr">
        <is>
          <t xml:space="preserve">SOURCE/FROM US EPA ENVIRONMENTAL RESEARCH LABORATORY-DULUTH AND THE UNIVERSITY OF WISCONSIN-SUPERIOR CAMPUS//MEDIA/LAKE SUPERIOR WATER OR DECHLORINATED WATER//   </t>
        </is>
      </c>
      <c r="CK932" t="inlineStr">
        <is>
          <t>Geiger,D.L., S.H. Poirier, L.T. Brooke, and D.J. Call</t>
        </is>
      </c>
      <c r="CL932" t="n">
        <v>12858.0</v>
      </c>
      <c r="CM932" t="inlineStr">
        <is>
          <t>Acute Toxicities of Organic Chemicals to Fathead Minnows (Pimephales promelas) Volume III</t>
        </is>
      </c>
      <c r="CN932" t="inlineStr">
        <is>
          <t>Center for Lake Superior Environmental Studies, University of Wisconsin, Superior, WI:328 p.</t>
        </is>
      </c>
      <c r="CO932" t="n">
        <v>1986.0</v>
      </c>
      <c r="CP932" t="inlineStr">
        <is>
          <t>Geiger,D.L., S.H. Poirier, L.T. Brooke, and D.J. Call (1986). Acute Toxicities of Organic Chemicals to Fathead Minnows (Pimephales promelas) Volume III. Center for Lake Superior Environmental Studies, University of Wisconsin, Superior, WI, 328 p. ECOREF#:12858</t>
        </is>
      </c>
    </row>
    <row r="933">
      <c r="A933" t="n">
        <v>102716.0</v>
      </c>
      <c r="B933" t="inlineStr">
        <is>
          <t>Triethanolamine</t>
        </is>
      </c>
      <c r="C933"/>
      <c r="D933" t="inlineStr">
        <is>
          <t>Measured</t>
        </is>
      </c>
      <c r="E933" t="inlineStr">
        <is>
          <t>Not coded</t>
        </is>
      </c>
      <c r="F933"/>
      <c r="G933" t="n">
        <v>97.0</v>
      </c>
      <c r="H933"/>
      <c r="I933"/>
      <c r="J933"/>
      <c r="K933"/>
      <c r="L933" t="inlineStr">
        <is>
          <t>Pimephales promelas</t>
        </is>
      </c>
      <c r="M933" t="inlineStr">
        <is>
          <t>Fathead Minnow</t>
        </is>
      </c>
      <c r="N933"/>
      <c r="O933"/>
      <c r="P933" t="n">
        <v>30.0</v>
      </c>
      <c r="Q933"/>
      <c r="R933"/>
      <c r="S933"/>
      <c r="T933"/>
      <c r="U933" t="inlineStr">
        <is>
          <t>Day(s)</t>
        </is>
      </c>
      <c r="V933" t="inlineStr">
        <is>
          <t>Flow-through</t>
        </is>
      </c>
      <c r="W933" t="inlineStr">
        <is>
          <t>Fresh water</t>
        </is>
      </c>
      <c r="X933" t="inlineStr">
        <is>
          <t>Lab</t>
        </is>
      </c>
      <c r="Y933"/>
      <c r="Z933" t="inlineStr">
        <is>
          <t>Active ingredient</t>
        </is>
      </c>
      <c r="AA933"/>
      <c r="AB933" t="n">
        <v>11800.0</v>
      </c>
      <c r="AC933"/>
      <c r="AD933" t="n">
        <v>10600.0</v>
      </c>
      <c r="AE933"/>
      <c r="AF933" t="n">
        <v>13000.0</v>
      </c>
      <c r="AG933" t="inlineStr">
        <is>
          <t>AI mg/L</t>
        </is>
      </c>
      <c r="AH933"/>
      <c r="AI933"/>
      <c r="AJ933"/>
      <c r="AK933"/>
      <c r="AL933"/>
      <c r="AM933"/>
      <c r="AN933"/>
      <c r="AO933"/>
      <c r="AP933"/>
      <c r="AQ933"/>
      <c r="AR933"/>
      <c r="AS933"/>
      <c r="AT933"/>
      <c r="AU933"/>
      <c r="AV933"/>
      <c r="AW933"/>
      <c r="AX933" t="inlineStr">
        <is>
          <t>Mortality</t>
        </is>
      </c>
      <c r="AY933" t="inlineStr">
        <is>
          <t>Mortality</t>
        </is>
      </c>
      <c r="AZ933" t="inlineStr">
        <is>
          <t>LC50</t>
        </is>
      </c>
      <c r="BA933"/>
      <c r="BB933" t="n">
        <v>4.0</v>
      </c>
      <c r="BC933"/>
      <c r="BD933"/>
      <c r="BE933"/>
      <c r="BF933"/>
      <c r="BG933" t="inlineStr">
        <is>
          <t>Day(s)</t>
        </is>
      </c>
      <c r="BH933" t="inlineStr">
        <is>
          <t>Pure</t>
        </is>
      </c>
      <c r="BI933" t="inlineStr">
        <is>
          <t>DTXSID9021392</t>
        </is>
      </c>
      <c r="BJ933"/>
      <c r="BK933"/>
      <c r="BL933"/>
      <c r="BM933"/>
      <c r="BN933"/>
      <c r="BO933"/>
      <c r="BP933"/>
      <c r="BQ933"/>
      <c r="BR933"/>
      <c r="BS933"/>
      <c r="BT933" t="inlineStr">
        <is>
          <t>--</t>
        </is>
      </c>
      <c r="BU933"/>
      <c r="BV933"/>
      <c r="BW933"/>
      <c r="BX933"/>
      <c r="BY933"/>
      <c r="BZ933"/>
      <c r="CA933"/>
      <c r="CB933"/>
      <c r="CC933"/>
      <c r="CD933"/>
      <c r="CE933"/>
      <c r="CF933"/>
      <c r="CG933"/>
      <c r="CH933"/>
      <c r="CI933" t="inlineStr">
        <is>
          <t xml:space="preserve"> Affected fish lost schooling behavior, were hypoactive and darkly colored, had increased respiration and lost equili- brium prior to death.  Hardness and alkalinity values were not recorded.  Samples were not taken at 96 hr for determi- </t>
        </is>
      </c>
      <c r="CJ933" t="inlineStr">
        <is>
          <t xml:space="preserve">   Affected fish lost schooling behavior, were hypoactive and darkly colored, had increased respiration and lost equili- brium prior to death.  Hardness and alkalinity values were not recorded.  Samples were not taken at 96 hr for determi- </t>
        </is>
      </c>
      <c r="CK933" t="inlineStr">
        <is>
          <t>Geiger,D.L., L.T. Brooke, and D.J. Call</t>
        </is>
      </c>
      <c r="CL933" t="n">
        <v>3217.0</v>
      </c>
      <c r="CM933" t="inlineStr">
        <is>
          <t>Acute Toxicities of Organic Chemicals to Fathead Minnows (Pimephales promelas), Volume V</t>
        </is>
      </c>
      <c r="CN933" t="inlineStr">
        <is>
          <t>Center for Lake Superior Environmental Studies, University of Wisconsin, Superior, WI:332 p.</t>
        </is>
      </c>
      <c r="CO933" t="n">
        <v>1990.0</v>
      </c>
      <c r="CP933" t="inlineStr">
        <is>
          <t>Geiger,D.L., L.T. Brooke, and D.J. Call (1990). Acute Toxicities of Organic Chemicals to Fathead Minnows (Pimephales promelas), Volume V. Center for Lake Superior Environmental Studies, University of Wisconsin, Superior, WI, 332 p. ECOREF#:3217</t>
        </is>
      </c>
    </row>
    <row r="934">
      <c r="A934" t="n">
        <v>103059.0</v>
      </c>
      <c r="B934" t="inlineStr">
        <is>
          <t>Benzyl-tert-butanol</t>
        </is>
      </c>
      <c r="C934"/>
      <c r="D934" t="inlineStr">
        <is>
          <t>Measured</t>
        </is>
      </c>
      <c r="E934" t="inlineStr">
        <is>
          <t>Not coded</t>
        </is>
      </c>
      <c r="F934"/>
      <c r="G934" t="n">
        <v>97.0</v>
      </c>
      <c r="H934"/>
      <c r="I934"/>
      <c r="J934"/>
      <c r="K934"/>
      <c r="L934" t="inlineStr">
        <is>
          <t>Pimephales promelas</t>
        </is>
      </c>
      <c r="M934" t="inlineStr">
        <is>
          <t>Fathead Minnow</t>
        </is>
      </c>
      <c r="N934"/>
      <c r="O934"/>
      <c r="P934" t="n">
        <v>32.0</v>
      </c>
      <c r="Q934"/>
      <c r="R934"/>
      <c r="S934"/>
      <c r="T934"/>
      <c r="U934" t="inlineStr">
        <is>
          <t>Day(s)</t>
        </is>
      </c>
      <c r="V934" t="inlineStr">
        <is>
          <t>Flow-through</t>
        </is>
      </c>
      <c r="W934" t="inlineStr">
        <is>
          <t>Fresh water</t>
        </is>
      </c>
      <c r="X934" t="inlineStr">
        <is>
          <t>Lab</t>
        </is>
      </c>
      <c r="Y934"/>
      <c r="Z934" t="inlineStr">
        <is>
          <t>Active ingredient</t>
        </is>
      </c>
      <c r="AA934"/>
      <c r="AB934" t="n">
        <v>66.4</v>
      </c>
      <c r="AC934"/>
      <c r="AD934"/>
      <c r="AE934"/>
      <c r="AF934"/>
      <c r="AG934" t="inlineStr">
        <is>
          <t>AI mg/L</t>
        </is>
      </c>
      <c r="AH934"/>
      <c r="AI934"/>
      <c r="AJ934"/>
      <c r="AK934"/>
      <c r="AL934"/>
      <c r="AM934"/>
      <c r="AN934"/>
      <c r="AO934"/>
      <c r="AP934"/>
      <c r="AQ934"/>
      <c r="AR934"/>
      <c r="AS934"/>
      <c r="AT934"/>
      <c r="AU934"/>
      <c r="AV934"/>
      <c r="AW934"/>
      <c r="AX934" t="inlineStr">
        <is>
          <t>Mortality</t>
        </is>
      </c>
      <c r="AY934" t="inlineStr">
        <is>
          <t>Mortality</t>
        </is>
      </c>
      <c r="AZ934" t="inlineStr">
        <is>
          <t>LC50</t>
        </is>
      </c>
      <c r="BA934"/>
      <c r="BB934" t="n">
        <v>4.0</v>
      </c>
      <c r="BC934"/>
      <c r="BD934"/>
      <c r="BE934"/>
      <c r="BF934"/>
      <c r="BG934" t="inlineStr">
        <is>
          <t>Day(s)</t>
        </is>
      </c>
      <c r="BH934" t="inlineStr">
        <is>
          <t>Pure</t>
        </is>
      </c>
      <c r="BI934" t="inlineStr">
        <is>
          <t>DTXSID3021851</t>
        </is>
      </c>
      <c r="BJ934"/>
      <c r="BK934"/>
      <c r="BL934"/>
      <c r="BM934"/>
      <c r="BN934"/>
      <c r="BO934"/>
      <c r="BP934"/>
      <c r="BQ934"/>
      <c r="BR934"/>
      <c r="BS934"/>
      <c r="BT934" t="inlineStr">
        <is>
          <t>--</t>
        </is>
      </c>
      <c r="BU934"/>
      <c r="BV934"/>
      <c r="BW934"/>
      <c r="BX934"/>
      <c r="BY934"/>
      <c r="BZ934"/>
      <c r="CA934"/>
      <c r="CB934"/>
      <c r="CC934"/>
      <c r="CD934"/>
      <c r="CE934"/>
      <c r="CF934"/>
      <c r="CG934"/>
      <c r="CH934"/>
      <c r="CI934" t="inlineStr">
        <is>
          <t xml:space="preserve"> Affected fish lost schooling behavior, were hypoactive, underreactive to external stimuli, had increased respiration and lostNAquilibrium prior to death.  </t>
        </is>
      </c>
      <c r="CJ934" t="inlineStr">
        <is>
          <t xml:space="preserve">   Affected fish lost schooling behavior, were hypoactive, underreactive to external stimuli, had increased respiration and lostNAquilibrium prior to death.  </t>
        </is>
      </c>
      <c r="CK934" t="inlineStr">
        <is>
          <t>Geiger,D.L., D.J. Call, and L.T. Brooke</t>
        </is>
      </c>
      <c r="CL934" t="n">
        <v>12859.0</v>
      </c>
      <c r="CM934" t="inlineStr">
        <is>
          <t>Acute Toxicities of Organic Chemicals to Fathead Minnows (Pimephales promelas) Volume IV</t>
        </is>
      </c>
      <c r="CN934" t="inlineStr">
        <is>
          <t>Center for Lake Superior Environmental Studies, University of Wisconsin, Superior, WI4:355 p.</t>
        </is>
      </c>
      <c r="CO934" t="n">
        <v>1988.0</v>
      </c>
      <c r="CP934" t="inlineStr">
        <is>
          <t>Geiger,D.L., D.J. Call, and L.T. Brooke (1988). Acute Toxicities of Organic Chemicals to Fathead Minnows (Pimephales promelas) Volume IV. Center for Lake Superior Environmental Studies, University of Wisconsin, Superior, WI, 4, 355 p. ECOREF#:12859</t>
        </is>
      </c>
    </row>
    <row r="935">
      <c r="A935" t="n">
        <v>103231.0</v>
      </c>
      <c r="B935" t="inlineStr">
        <is>
          <t>Hexanedioic acid, 1,6-Bis(2-ethylhexyl) ester</t>
        </is>
      </c>
      <c r="C935" t="inlineStr">
        <is>
          <t>Commercial grade</t>
        </is>
      </c>
      <c r="D935" t="inlineStr">
        <is>
          <t>Unmeasured</t>
        </is>
      </c>
      <c r="E935" t="inlineStr">
        <is>
          <t>Not coded</t>
        </is>
      </c>
      <c r="F935"/>
      <c r="G935"/>
      <c r="H935"/>
      <c r="I935"/>
      <c r="J935"/>
      <c r="K935"/>
      <c r="L935" t="inlineStr">
        <is>
          <t>Pimephales promelas</t>
        </is>
      </c>
      <c r="M935" t="inlineStr">
        <is>
          <t>Fathead Minnow</t>
        </is>
      </c>
      <c r="N935"/>
      <c r="O935"/>
      <c r="P935"/>
      <c r="Q935"/>
      <c r="R935"/>
      <c r="S935"/>
      <c r="T935"/>
      <c r="U935"/>
      <c r="V935" t="inlineStr">
        <is>
          <t>Static</t>
        </is>
      </c>
      <c r="W935" t="inlineStr">
        <is>
          <t>Fresh water</t>
        </is>
      </c>
      <c r="X935" t="inlineStr">
        <is>
          <t>Lab</t>
        </is>
      </c>
      <c r="Y935"/>
      <c r="Z935" t="inlineStr">
        <is>
          <t>Active ingredient</t>
        </is>
      </c>
      <c r="AA935" t="inlineStr">
        <is>
          <t>&gt;</t>
        </is>
      </c>
      <c r="AB935" t="n">
        <v>0.78</v>
      </c>
      <c r="AC935"/>
      <c r="AD935" t="n">
        <v>0.48</v>
      </c>
      <c r="AE935"/>
      <c r="AF935" t="n">
        <v>0.85</v>
      </c>
      <c r="AG935" t="inlineStr">
        <is>
          <t>AI mg/L</t>
        </is>
      </c>
      <c r="AH935"/>
      <c r="AI935"/>
      <c r="AJ935"/>
      <c r="AK935"/>
      <c r="AL935"/>
      <c r="AM935"/>
      <c r="AN935"/>
      <c r="AO935"/>
      <c r="AP935"/>
      <c r="AQ935"/>
      <c r="AR935"/>
      <c r="AS935"/>
      <c r="AT935"/>
      <c r="AU935"/>
      <c r="AV935"/>
      <c r="AW935"/>
      <c r="AX935" t="inlineStr">
        <is>
          <t>Mortality</t>
        </is>
      </c>
      <c r="AY935" t="inlineStr">
        <is>
          <t>Mortality</t>
        </is>
      </c>
      <c r="AZ935" t="inlineStr">
        <is>
          <t>LC50</t>
        </is>
      </c>
      <c r="BA935"/>
      <c r="BB935" t="n">
        <v>4.0</v>
      </c>
      <c r="BC935"/>
      <c r="BD935"/>
      <c r="BE935"/>
      <c r="BF935"/>
      <c r="BG935" t="inlineStr">
        <is>
          <t>Day(s)</t>
        </is>
      </c>
      <c r="BH935"/>
      <c r="BI935" t="inlineStr">
        <is>
          <t>DTXSID0020606</t>
        </is>
      </c>
      <c r="BJ935" t="inlineStr">
        <is>
          <t>10.1002/etc.5620050809</t>
        </is>
      </c>
      <c r="BK935"/>
      <c r="BL935"/>
      <c r="BM935"/>
      <c r="BN935"/>
      <c r="BO935"/>
      <c r="BP935"/>
      <c r="BQ935"/>
      <c r="BR935"/>
      <c r="BS935"/>
      <c r="BT935" t="inlineStr">
        <is>
          <t>--</t>
        </is>
      </c>
      <c r="BU935"/>
      <c r="BV935"/>
      <c r="BW935"/>
      <c r="BX935"/>
      <c r="BY935"/>
      <c r="BZ935"/>
      <c r="CA935"/>
      <c r="CB935"/>
      <c r="CC935"/>
      <c r="CD935"/>
      <c r="CE935"/>
      <c r="CF935"/>
      <c r="CG935"/>
      <c r="CH935"/>
      <c r="CI935" t="inlineStr">
        <is>
          <t xml:space="preserve"> O EFCT CONT/ASSESSMENT// </t>
        </is>
      </c>
      <c r="CJ935" t="inlineStr">
        <is>
          <t xml:space="preserve">   O EFCT CONT/ASSESSMENT// </t>
        </is>
      </c>
      <c r="CK935" t="inlineStr">
        <is>
          <t>Felder,J.D., W.J. Adams, and V.W. Saeger</t>
        </is>
      </c>
      <c r="CL935" t="n">
        <v>12260.0</v>
      </c>
      <c r="CM935" t="inlineStr">
        <is>
          <t>Assessment of the Safety of Dioctyl Adipate in Freshwater Environments</t>
        </is>
      </c>
      <c r="CN935" t="inlineStr">
        <is>
          <t>Environ. Toxicol. Chem.5(8): 777-784</t>
        </is>
      </c>
      <c r="CO935" t="n">
        <v>1986.0</v>
      </c>
      <c r="CP935" t="inlineStr">
        <is>
          <t>Felder,J.D., W.J. Adams, and V.W. Saeger (1986). Assessment of the Safety of Dioctyl Adipate in Freshwater Environments. Environ. Toxicol. Chem., 5, (8), 777-784. doi:10.1002/etc.5620050809. ECOREF#:12260</t>
        </is>
      </c>
    </row>
    <row r="936">
      <c r="A936" t="n">
        <v>103764.0</v>
      </c>
      <c r="B936" t="inlineStr">
        <is>
          <t>1-(2-Hydroxyethyl)piperazine</t>
        </is>
      </c>
      <c r="C936"/>
      <c r="D936" t="inlineStr">
        <is>
          <t>Measured</t>
        </is>
      </c>
      <c r="E936" t="inlineStr">
        <is>
          <t>Not reported</t>
        </is>
      </c>
      <c r="F936"/>
      <c r="G936" t="n">
        <v>98.0</v>
      </c>
      <c r="H936"/>
      <c r="I936"/>
      <c r="J936"/>
      <c r="K936"/>
      <c r="L936" t="inlineStr">
        <is>
          <t>Pimephales promelas</t>
        </is>
      </c>
      <c r="M936" t="inlineStr">
        <is>
          <t>Fathead Minnow</t>
        </is>
      </c>
      <c r="N936"/>
      <c r="O936"/>
      <c r="P936" t="n">
        <v>31.0</v>
      </c>
      <c r="Q936"/>
      <c r="R936"/>
      <c r="S936"/>
      <c r="T936"/>
      <c r="U936" t="inlineStr">
        <is>
          <t>Day(s)</t>
        </is>
      </c>
      <c r="V936" t="inlineStr">
        <is>
          <t>Flow-through</t>
        </is>
      </c>
      <c r="W936" t="inlineStr">
        <is>
          <t>Fresh water</t>
        </is>
      </c>
      <c r="X936" t="inlineStr">
        <is>
          <t>Lab</t>
        </is>
      </c>
      <c r="Y936"/>
      <c r="Z936" t="inlineStr">
        <is>
          <t>Active ingredient</t>
        </is>
      </c>
      <c r="AA936"/>
      <c r="AB936" t="n">
        <v>6410.0</v>
      </c>
      <c r="AC936"/>
      <c r="AD936" t="n">
        <v>5970.0</v>
      </c>
      <c r="AE936"/>
      <c r="AF936" t="n">
        <v>6880.0</v>
      </c>
      <c r="AG936" t="inlineStr">
        <is>
          <t>AI mg/L</t>
        </is>
      </c>
      <c r="AH936"/>
      <c r="AI936"/>
      <c r="AJ936"/>
      <c r="AK936"/>
      <c r="AL936"/>
      <c r="AM936"/>
      <c r="AN936"/>
      <c r="AO936"/>
      <c r="AP936"/>
      <c r="AQ936"/>
      <c r="AR936"/>
      <c r="AS936"/>
      <c r="AT936"/>
      <c r="AU936"/>
      <c r="AV936"/>
      <c r="AW936"/>
      <c r="AX936" t="inlineStr">
        <is>
          <t>Mortality</t>
        </is>
      </c>
      <c r="AY936" t="inlineStr">
        <is>
          <t>Mortality</t>
        </is>
      </c>
      <c r="AZ936" t="inlineStr">
        <is>
          <t>LC50</t>
        </is>
      </c>
      <c r="BA936"/>
      <c r="BB936" t="n">
        <v>4.0</v>
      </c>
      <c r="BC936"/>
      <c r="BD936"/>
      <c r="BE936"/>
      <c r="BF936"/>
      <c r="BG936" t="inlineStr">
        <is>
          <t>Day(s)</t>
        </is>
      </c>
      <c r="BH936"/>
      <c r="BI936" t="inlineStr">
        <is>
          <t>DTXSID3021853</t>
        </is>
      </c>
      <c r="BJ936"/>
      <c r="BK936"/>
      <c r="BL936" t="inlineStr">
        <is>
          <t>Acute</t>
        </is>
      </c>
      <c r="BM936"/>
      <c r="BN936"/>
      <c r="BO936"/>
      <c r="BP936"/>
      <c r="BQ936"/>
      <c r="BR936"/>
      <c r="BS936"/>
      <c r="BT936" t="inlineStr">
        <is>
          <t>--</t>
        </is>
      </c>
      <c r="BU936"/>
      <c r="BV936"/>
      <c r="BW936"/>
      <c r="BX936"/>
      <c r="BY936"/>
      <c r="BZ936"/>
      <c r="CA936"/>
      <c r="CB936"/>
      <c r="CC936"/>
      <c r="CD936"/>
      <c r="CE936"/>
      <c r="CF936"/>
      <c r="CG936"/>
      <c r="CH936"/>
      <c r="CI936"/>
      <c r="CJ936" t="inlineStr">
        <is>
          <t xml:space="preserve">SOURCE/FROM US EPA ENVIRONMENTAL RESEARCH LABORATORY-DULUTH AND THE UNIVERSITY OF WISCONSIN-SUPERIOR CAMPUS//MEDIA/LAKE SUPERIOR WATER OR DECHLORINATED WATER//   </t>
        </is>
      </c>
      <c r="CK936" t="inlineStr">
        <is>
          <t>Geiger,D.L., S.H. Poirier, L.T. Brooke, and D.J. Call</t>
        </is>
      </c>
      <c r="CL936" t="n">
        <v>12858.0</v>
      </c>
      <c r="CM936" t="inlineStr">
        <is>
          <t>Acute Toxicities of Organic Chemicals to Fathead Minnows (Pimephales promelas) Volume III</t>
        </is>
      </c>
      <c r="CN936" t="inlineStr">
        <is>
          <t>Center for Lake Superior Environmental Studies, University of Wisconsin, Superior, WI:328 p.</t>
        </is>
      </c>
      <c r="CO936" t="n">
        <v>1986.0</v>
      </c>
      <c r="CP936" t="inlineStr">
        <is>
          <t>Geiger,D.L., S.H. Poirier, L.T. Brooke, and D.J. Call (1986). Acute Toxicities of Organic Chemicals to Fathead Minnows (Pimephales promelas) Volume III. Center for Lake Superior Environmental Studies, University of Wisconsin, Superior, WI, 328 p. ECOREF#:12858</t>
        </is>
      </c>
    </row>
    <row r="937">
      <c r="A937" t="n">
        <v>103833.0</v>
      </c>
      <c r="B937" t="inlineStr">
        <is>
          <t>N,N-Dimethylbenzylamine</t>
        </is>
      </c>
      <c r="C937"/>
      <c r="D937" t="inlineStr">
        <is>
          <t>Measured</t>
        </is>
      </c>
      <c r="E937" t="inlineStr">
        <is>
          <t>Not reported</t>
        </is>
      </c>
      <c r="F937"/>
      <c r="G937" t="n">
        <v>98.0</v>
      </c>
      <c r="H937"/>
      <c r="I937"/>
      <c r="J937"/>
      <c r="K937"/>
      <c r="L937" t="inlineStr">
        <is>
          <t>Pimephales promelas</t>
        </is>
      </c>
      <c r="M937" t="inlineStr">
        <is>
          <t>Fathead Minnow</t>
        </is>
      </c>
      <c r="N937"/>
      <c r="O937"/>
      <c r="P937" t="n">
        <v>29.0</v>
      </c>
      <c r="Q937"/>
      <c r="R937"/>
      <c r="S937"/>
      <c r="T937"/>
      <c r="U937" t="inlineStr">
        <is>
          <t>Day(s)</t>
        </is>
      </c>
      <c r="V937" t="inlineStr">
        <is>
          <t>Flow-through</t>
        </is>
      </c>
      <c r="W937" t="inlineStr">
        <is>
          <t>Fresh water</t>
        </is>
      </c>
      <c r="X937" t="inlineStr">
        <is>
          <t>Lab</t>
        </is>
      </c>
      <c r="Y937"/>
      <c r="Z937" t="inlineStr">
        <is>
          <t>Active ingredient</t>
        </is>
      </c>
      <c r="AA937"/>
      <c r="AB937" t="n">
        <v>37.8</v>
      </c>
      <c r="AC937"/>
      <c r="AD937" t="n">
        <v>35.8</v>
      </c>
      <c r="AE937"/>
      <c r="AF937" t="n">
        <v>39.9</v>
      </c>
      <c r="AG937" t="inlineStr">
        <is>
          <t>AI mg/L</t>
        </is>
      </c>
      <c r="AH937"/>
      <c r="AI937"/>
      <c r="AJ937"/>
      <c r="AK937"/>
      <c r="AL937"/>
      <c r="AM937"/>
      <c r="AN937"/>
      <c r="AO937"/>
      <c r="AP937"/>
      <c r="AQ937"/>
      <c r="AR937"/>
      <c r="AS937"/>
      <c r="AT937"/>
      <c r="AU937"/>
      <c r="AV937"/>
      <c r="AW937"/>
      <c r="AX937" t="inlineStr">
        <is>
          <t>Mortality</t>
        </is>
      </c>
      <c r="AY937" t="inlineStr">
        <is>
          <t>Mortality</t>
        </is>
      </c>
      <c r="AZ937" t="inlineStr">
        <is>
          <t>LC50</t>
        </is>
      </c>
      <c r="BA937"/>
      <c r="BB937" t="n">
        <v>4.0</v>
      </c>
      <c r="BC937"/>
      <c r="BD937"/>
      <c r="BE937"/>
      <c r="BF937"/>
      <c r="BG937" t="inlineStr">
        <is>
          <t>Day(s)</t>
        </is>
      </c>
      <c r="BH937"/>
      <c r="BI937" t="inlineStr">
        <is>
          <t>DTXSID8021854</t>
        </is>
      </c>
      <c r="BJ937"/>
      <c r="BK937"/>
      <c r="BL937" t="inlineStr">
        <is>
          <t>Acute</t>
        </is>
      </c>
      <c r="BM937"/>
      <c r="BN937"/>
      <c r="BO937"/>
      <c r="BP937"/>
      <c r="BQ937"/>
      <c r="BR937"/>
      <c r="BS937"/>
      <c r="BT937" t="inlineStr">
        <is>
          <t>--</t>
        </is>
      </c>
      <c r="BU937"/>
      <c r="BV937"/>
      <c r="BW937"/>
      <c r="BX937"/>
      <c r="BY937"/>
      <c r="BZ937"/>
      <c r="CA937"/>
      <c r="CB937"/>
      <c r="CC937"/>
      <c r="CD937"/>
      <c r="CE937"/>
      <c r="CF937"/>
      <c r="CG937"/>
      <c r="CH937"/>
      <c r="CI937"/>
      <c r="CJ937" t="inlineStr">
        <is>
          <t xml:space="preserve">SOURCE/FROM US EPA ENVIRONMENTAL RESEARCH LABORATORY-DULUTH AND THE UNIVERSITY OF WISCONSIN-SUPERIOR CAMPUS//MEDIA/ LAKE SUPERIOR WATER OR DECHLORINATED WATER//   </t>
        </is>
      </c>
      <c r="CK937" t="inlineStr">
        <is>
          <t>Geiger,D.L., S.H. Poirier, L.T. Brooke, and D.J. Call</t>
        </is>
      </c>
      <c r="CL937" t="n">
        <v>12858.0</v>
      </c>
      <c r="CM937" t="inlineStr">
        <is>
          <t>Acute Toxicities of Organic Chemicals to Fathead Minnows (Pimephales promelas) Volume III</t>
        </is>
      </c>
      <c r="CN937" t="inlineStr">
        <is>
          <t>Center for Lake Superior Environmental Studies, University of Wisconsin, Superior, WI:328 p.</t>
        </is>
      </c>
      <c r="CO937" t="n">
        <v>1986.0</v>
      </c>
      <c r="CP937" t="inlineStr">
        <is>
          <t>Geiger,D.L., S.H. Poirier, L.T. Brooke, and D.J. Call (1986). Acute Toxicities of Organic Chemicals to Fathead Minnows (Pimephales promelas) Volume III. Center for Lake Superior Environmental Studies, University of Wisconsin, Superior, WI, 328 p. ECOREF#:12858</t>
        </is>
      </c>
    </row>
    <row r="938">
      <c r="A938" t="n">
        <v>103902.0</v>
      </c>
      <c r="B938" t="inlineStr">
        <is>
          <t>N-(4-Hydroxyphenyl)acetamide</t>
        </is>
      </c>
      <c r="C938"/>
      <c r="D938" t="inlineStr">
        <is>
          <t>Measured</t>
        </is>
      </c>
      <c r="E938" t="inlineStr">
        <is>
          <t>Not coded</t>
        </is>
      </c>
      <c r="F938" t="inlineStr">
        <is>
          <t>&gt;=</t>
        </is>
      </c>
      <c r="G938" t="n">
        <v>95.0</v>
      </c>
      <c r="H938"/>
      <c r="I938"/>
      <c r="J938"/>
      <c r="K938"/>
      <c r="L938" t="inlineStr">
        <is>
          <t>Pimephales promelas</t>
        </is>
      </c>
      <c r="M938" t="inlineStr">
        <is>
          <t>Fathead Minnow</t>
        </is>
      </c>
      <c r="N938" t="inlineStr">
        <is>
          <t>Juvenile</t>
        </is>
      </c>
      <c r="O938"/>
      <c r="P938"/>
      <c r="Q938"/>
      <c r="R938" t="n">
        <v>26.0</v>
      </c>
      <c r="S938"/>
      <c r="T938" t="n">
        <v>34.0</v>
      </c>
      <c r="U938" t="inlineStr">
        <is>
          <t>Day(s)</t>
        </is>
      </c>
      <c r="V938" t="inlineStr">
        <is>
          <t>Flow-through</t>
        </is>
      </c>
      <c r="W938" t="inlineStr">
        <is>
          <t>Fresh water</t>
        </is>
      </c>
      <c r="X938" t="inlineStr">
        <is>
          <t>Lab</t>
        </is>
      </c>
      <c r="Y938"/>
      <c r="Z938" t="inlineStr">
        <is>
          <t>Active ingredient</t>
        </is>
      </c>
      <c r="AA938"/>
      <c r="AB938" t="n">
        <v>814.0</v>
      </c>
      <c r="AC938"/>
      <c r="AD938"/>
      <c r="AE938"/>
      <c r="AF938"/>
      <c r="AG938" t="inlineStr">
        <is>
          <t>AI mg/L</t>
        </is>
      </c>
      <c r="AH938"/>
      <c r="AI938"/>
      <c r="AJ938"/>
      <c r="AK938"/>
      <c r="AL938"/>
      <c r="AM938"/>
      <c r="AN938"/>
      <c r="AO938"/>
      <c r="AP938"/>
      <c r="AQ938"/>
      <c r="AR938"/>
      <c r="AS938"/>
      <c r="AT938"/>
      <c r="AU938"/>
      <c r="AV938"/>
      <c r="AW938"/>
      <c r="AX938" t="inlineStr">
        <is>
          <t>Mortality</t>
        </is>
      </c>
      <c r="AY938" t="inlineStr">
        <is>
          <t>Mortality</t>
        </is>
      </c>
      <c r="AZ938" t="inlineStr">
        <is>
          <t>LC50</t>
        </is>
      </c>
      <c r="BA938"/>
      <c r="BB938" t="n">
        <v>4.0</v>
      </c>
      <c r="BC938"/>
      <c r="BD938"/>
      <c r="BE938"/>
      <c r="BF938"/>
      <c r="BG938" t="inlineStr">
        <is>
          <t>Day(s)</t>
        </is>
      </c>
      <c r="BH938" t="inlineStr">
        <is>
          <t>Pure</t>
        </is>
      </c>
      <c r="BI938" t="inlineStr">
        <is>
          <t>DTXSID2020006</t>
        </is>
      </c>
      <c r="BJ938" t="inlineStr">
        <is>
          <t>10.1002/etc.5620140920</t>
        </is>
      </c>
      <c r="BK938"/>
      <c r="BL938"/>
      <c r="BM938"/>
      <c r="BN938"/>
      <c r="BO938"/>
      <c r="BP938"/>
      <c r="BQ938"/>
      <c r="BR938"/>
      <c r="BS938"/>
      <c r="BT938" t="inlineStr">
        <is>
          <t>--</t>
        </is>
      </c>
      <c r="BU938"/>
      <c r="BV938"/>
      <c r="BW938"/>
      <c r="BX938"/>
      <c r="BY938"/>
      <c r="BZ938"/>
      <c r="CA938"/>
      <c r="CB938"/>
      <c r="CC938"/>
      <c r="CD938"/>
      <c r="CE938"/>
      <c r="CF938"/>
      <c r="CG938"/>
      <c r="CH938"/>
      <c r="CI938"/>
      <c r="CJ938"/>
      <c r="CK938" t="inlineStr">
        <is>
          <t>Broderius,S.J., M.D. Kahl, and M.D. Hoglund</t>
        </is>
      </c>
      <c r="CL938" t="n">
        <v>15031.0</v>
      </c>
      <c r="CM938" t="inlineStr">
        <is>
          <t>Use of Joint Toxic Response to Define the Primary Mode of Toxic Action for Diverse Industrial Organic Chemicals</t>
        </is>
      </c>
      <c r="CN938" t="inlineStr">
        <is>
          <t>Environ. Toxicol. Chem.14(9): 1591-1605</t>
        </is>
      </c>
      <c r="CO938" t="n">
        <v>1995.0</v>
      </c>
      <c r="CP938" t="inlineStr">
        <is>
          <t>Broderius,S.J., M.D. Kahl, and M.D. Hoglund (1995). Use of Joint Toxic Response to Define the Primary Mode of Toxic Action for Diverse Industrial Organic Chemicals. Environ. Toxicol. Chem., 14, (9), 1591-1605. doi:10.1002/etc.5620140920. ECOREF#:15031</t>
        </is>
      </c>
    </row>
    <row r="939">
      <c r="A939" t="n">
        <v>103902.0</v>
      </c>
      <c r="B939" t="inlineStr">
        <is>
          <t>N-(4-Hydroxyphenyl)acetamide</t>
        </is>
      </c>
      <c r="C939"/>
      <c r="D939" t="inlineStr">
        <is>
          <t>Measured</t>
        </is>
      </c>
      <c r="E939" t="inlineStr">
        <is>
          <t>Not coded</t>
        </is>
      </c>
      <c r="F939"/>
      <c r="G939" t="n">
        <v>99.0</v>
      </c>
      <c r="H939"/>
      <c r="I939"/>
      <c r="J939"/>
      <c r="K939"/>
      <c r="L939" t="inlineStr">
        <is>
          <t>Pimephales promelas</t>
        </is>
      </c>
      <c r="M939" t="inlineStr">
        <is>
          <t>Fathead Minnow</t>
        </is>
      </c>
      <c r="N939"/>
      <c r="O939"/>
      <c r="P939" t="n">
        <v>33.0</v>
      </c>
      <c r="Q939"/>
      <c r="R939"/>
      <c r="S939"/>
      <c r="T939"/>
      <c r="U939" t="inlineStr">
        <is>
          <t>Day(s)</t>
        </is>
      </c>
      <c r="V939" t="inlineStr">
        <is>
          <t>Flow-through</t>
        </is>
      </c>
      <c r="W939" t="inlineStr">
        <is>
          <t>Fresh water</t>
        </is>
      </c>
      <c r="X939" t="inlineStr">
        <is>
          <t>Lab</t>
        </is>
      </c>
      <c r="Y939"/>
      <c r="Z939" t="inlineStr">
        <is>
          <t>Active ingredient</t>
        </is>
      </c>
      <c r="AA939"/>
      <c r="AB939" t="n">
        <v>814.0</v>
      </c>
      <c r="AC939"/>
      <c r="AD939"/>
      <c r="AE939"/>
      <c r="AF939"/>
      <c r="AG939" t="inlineStr">
        <is>
          <t>AI mg/L</t>
        </is>
      </c>
      <c r="AH939"/>
      <c r="AI939"/>
      <c r="AJ939"/>
      <c r="AK939"/>
      <c r="AL939"/>
      <c r="AM939"/>
      <c r="AN939"/>
      <c r="AO939"/>
      <c r="AP939"/>
      <c r="AQ939"/>
      <c r="AR939"/>
      <c r="AS939"/>
      <c r="AT939"/>
      <c r="AU939"/>
      <c r="AV939"/>
      <c r="AW939"/>
      <c r="AX939" t="inlineStr">
        <is>
          <t>Mortality</t>
        </is>
      </c>
      <c r="AY939" t="inlineStr">
        <is>
          <t>Mortality</t>
        </is>
      </c>
      <c r="AZ939" t="inlineStr">
        <is>
          <t>LC50</t>
        </is>
      </c>
      <c r="BA939"/>
      <c r="BB939" t="n">
        <v>4.0</v>
      </c>
      <c r="BC939"/>
      <c r="BD939"/>
      <c r="BE939"/>
      <c r="BF939"/>
      <c r="BG939" t="inlineStr">
        <is>
          <t>Day(s)</t>
        </is>
      </c>
      <c r="BH939" t="inlineStr">
        <is>
          <t>Pure</t>
        </is>
      </c>
      <c r="BI939" t="inlineStr">
        <is>
          <t>DTXSID2020006</t>
        </is>
      </c>
      <c r="BJ939"/>
      <c r="BK939"/>
      <c r="BL939"/>
      <c r="BM939"/>
      <c r="BN939"/>
      <c r="BO939"/>
      <c r="BP939"/>
      <c r="BQ939"/>
      <c r="BR939"/>
      <c r="BS939"/>
      <c r="BT939" t="inlineStr">
        <is>
          <t>--</t>
        </is>
      </c>
      <c r="BU939"/>
      <c r="BV939"/>
      <c r="BW939"/>
      <c r="BX939"/>
      <c r="BY939"/>
      <c r="BZ939"/>
      <c r="CA939"/>
      <c r="CB939"/>
      <c r="CC939"/>
      <c r="CD939"/>
      <c r="CE939"/>
      <c r="CF939"/>
      <c r="CG939"/>
      <c r="CH939"/>
      <c r="CI939" t="inlineStr">
        <is>
          <t xml:space="preserve"> Affected fish swam at the surface, were darkly colored andNR lost equilibrium prior to death. NA </t>
        </is>
      </c>
      <c r="CJ939" t="inlineStr">
        <is>
          <t xml:space="preserve">   Affected fish swam at the surface, were darkly colored andNR lost equilibrium prior to death. NA </t>
        </is>
      </c>
      <c r="CK939" t="inlineStr">
        <is>
          <t>Brooke,L.T., D.J. Call, D.L. Geiger, and C.E. Northcott</t>
        </is>
      </c>
      <c r="CL939" t="n">
        <v>12448.0</v>
      </c>
      <c r="CM939" t="inlineStr">
        <is>
          <t>Acute Toxicities of Organic Chemicals to Fathead Minnows (Pimephales promelas), Vol. 1</t>
        </is>
      </c>
      <c r="CN939" t="inlineStr">
        <is>
          <t>Center for Lake Superior Environmental Studies, University of Wisconsin-Superior, Superior, WI:414 p.</t>
        </is>
      </c>
      <c r="CO939" t="n">
        <v>1984.0</v>
      </c>
      <c r="CP939" t="inlineStr">
        <is>
          <t>Brooke,L.T., D.J. Call, D.L. Geiger, and C.E. Northcott (1984). Acute Toxicities of Organic Chemicals to Fathead Minnows (Pimephales promelas), Vol. 1. Center for Lake Superior Environmental Studies, University of Wisconsin-Superior, Superior, WI, 414 p. ECOREF#:12448</t>
        </is>
      </c>
    </row>
    <row r="940">
      <c r="A940" t="n">
        <v>104132.0</v>
      </c>
      <c r="B940" t="inlineStr">
        <is>
          <t>4-Butylaniline</t>
        </is>
      </c>
      <c r="C940"/>
      <c r="D940" t="inlineStr">
        <is>
          <t>Measured</t>
        </is>
      </c>
      <c r="E940" t="inlineStr">
        <is>
          <t>Not reported</t>
        </is>
      </c>
      <c r="F940"/>
      <c r="G940" t="n">
        <v>97.0</v>
      </c>
      <c r="H940"/>
      <c r="I940"/>
      <c r="J940"/>
      <c r="K940"/>
      <c r="L940" t="inlineStr">
        <is>
          <t>Pimephales promelas</t>
        </is>
      </c>
      <c r="M940" t="inlineStr">
        <is>
          <t>Fathead Minnow</t>
        </is>
      </c>
      <c r="N940"/>
      <c r="O940"/>
      <c r="P940" t="n">
        <v>30.0</v>
      </c>
      <c r="Q940"/>
      <c r="R940"/>
      <c r="S940"/>
      <c r="T940"/>
      <c r="U940" t="inlineStr">
        <is>
          <t>Day(s)</t>
        </is>
      </c>
      <c r="V940" t="inlineStr">
        <is>
          <t>Flow-through</t>
        </is>
      </c>
      <c r="W940" t="inlineStr">
        <is>
          <t>Fresh water</t>
        </is>
      </c>
      <c r="X940" t="inlineStr">
        <is>
          <t>Lab</t>
        </is>
      </c>
      <c r="Y940"/>
      <c r="Z940" t="inlineStr">
        <is>
          <t>Active ingredient</t>
        </is>
      </c>
      <c r="AA940"/>
      <c r="AB940" t="n">
        <v>10.2</v>
      </c>
      <c r="AC940"/>
      <c r="AD940" t="n">
        <v>9.18</v>
      </c>
      <c r="AE940"/>
      <c r="AF940" t="n">
        <v>11.3</v>
      </c>
      <c r="AG940" t="inlineStr">
        <is>
          <t>AI mg/L</t>
        </is>
      </c>
      <c r="AH940"/>
      <c r="AI940"/>
      <c r="AJ940"/>
      <c r="AK940"/>
      <c r="AL940"/>
      <c r="AM940"/>
      <c r="AN940"/>
      <c r="AO940"/>
      <c r="AP940"/>
      <c r="AQ940"/>
      <c r="AR940"/>
      <c r="AS940"/>
      <c r="AT940"/>
      <c r="AU940"/>
      <c r="AV940"/>
      <c r="AW940"/>
      <c r="AX940" t="inlineStr">
        <is>
          <t>Mortality</t>
        </is>
      </c>
      <c r="AY940" t="inlineStr">
        <is>
          <t>Mortality</t>
        </is>
      </c>
      <c r="AZ940" t="inlineStr">
        <is>
          <t>LC50</t>
        </is>
      </c>
      <c r="BA940"/>
      <c r="BB940" t="n">
        <v>4.0</v>
      </c>
      <c r="BC940"/>
      <c r="BD940"/>
      <c r="BE940"/>
      <c r="BF940"/>
      <c r="BG940" t="inlineStr">
        <is>
          <t>Day(s)</t>
        </is>
      </c>
      <c r="BH940"/>
      <c r="BI940" t="inlineStr">
        <is>
          <t>DTXSID8021856</t>
        </is>
      </c>
      <c r="BJ940"/>
      <c r="BK940"/>
      <c r="BL940" t="inlineStr">
        <is>
          <t>Acute</t>
        </is>
      </c>
      <c r="BM940"/>
      <c r="BN940"/>
      <c r="BO940"/>
      <c r="BP940"/>
      <c r="BQ940"/>
      <c r="BR940"/>
      <c r="BS940"/>
      <c r="BT940" t="inlineStr">
        <is>
          <t>--</t>
        </is>
      </c>
      <c r="BU940"/>
      <c r="BV940"/>
      <c r="BW940"/>
      <c r="BX940"/>
      <c r="BY940"/>
      <c r="BZ940"/>
      <c r="CA940"/>
      <c r="CB940"/>
      <c r="CC940"/>
      <c r="CD940"/>
      <c r="CE940"/>
      <c r="CF940"/>
      <c r="CG940"/>
      <c r="CH940"/>
      <c r="CI940"/>
      <c r="CJ940" t="inlineStr">
        <is>
          <t xml:space="preserve">SOURCE/FROM US EPA ENVIRONMENTAL RESEARCH LABORATORY-DULUTH AND THE UNIVERSITY OF WISCONSIN-SUPERIOR CAMPUS//MEDIA/LAKE SUPERIOR WATER OR DECHLORINATED WATER//   </t>
        </is>
      </c>
      <c r="CK940" t="inlineStr">
        <is>
          <t>Geiger,D.L., S.H. Poirier, L.T. Brooke, and D.J. Call</t>
        </is>
      </c>
      <c r="CL940" t="n">
        <v>12858.0</v>
      </c>
      <c r="CM940" t="inlineStr">
        <is>
          <t>Acute Toxicities of Organic Chemicals to Fathead Minnows (Pimephales promelas) Volume III</t>
        </is>
      </c>
      <c r="CN940" t="inlineStr">
        <is>
          <t>Center for Lake Superior Environmental Studies, University of Wisconsin, Superior, WI:328 p.</t>
        </is>
      </c>
      <c r="CO940" t="n">
        <v>1986.0</v>
      </c>
      <c r="CP940" t="inlineStr">
        <is>
          <t>Geiger,D.L., S.H. Poirier, L.T. Brooke, and D.J. Call (1986). Acute Toxicities of Organic Chemicals to Fathead Minnows (Pimephales promelas) Volume III. Center for Lake Superior Environmental Studies, University of Wisconsin, Superior, WI, 328 p. ECOREF#:12858</t>
        </is>
      </c>
    </row>
    <row r="941">
      <c r="A941" t="n">
        <v>104405.0</v>
      </c>
      <c r="B941" t="inlineStr">
        <is>
          <t>4-Nonylphenol (CAS 104405 Specified)</t>
        </is>
      </c>
      <c r="C941"/>
      <c r="D941" t="inlineStr">
        <is>
          <t>Measured</t>
        </is>
      </c>
      <c r="E941" t="inlineStr">
        <is>
          <t>Not reported</t>
        </is>
      </c>
      <c r="F941"/>
      <c r="G941" t="n">
        <v>99.0</v>
      </c>
      <c r="H941"/>
      <c r="I941"/>
      <c r="J941"/>
      <c r="K941"/>
      <c r="L941" t="inlineStr">
        <is>
          <t>Pimephales promelas</t>
        </is>
      </c>
      <c r="M941" t="inlineStr">
        <is>
          <t>Fathead Minnow</t>
        </is>
      </c>
      <c r="N941"/>
      <c r="O941"/>
      <c r="P941" t="n">
        <v>32.0</v>
      </c>
      <c r="Q941"/>
      <c r="R941"/>
      <c r="S941"/>
      <c r="T941"/>
      <c r="U941" t="inlineStr">
        <is>
          <t>Day(s)</t>
        </is>
      </c>
      <c r="V941" t="inlineStr">
        <is>
          <t>Flow-through</t>
        </is>
      </c>
      <c r="W941" t="inlineStr">
        <is>
          <t>Fresh water</t>
        </is>
      </c>
      <c r="X941" t="inlineStr">
        <is>
          <t>Lab</t>
        </is>
      </c>
      <c r="Y941"/>
      <c r="Z941" t="inlineStr">
        <is>
          <t>Active ingredient</t>
        </is>
      </c>
      <c r="AA941"/>
      <c r="AB941" t="n">
        <v>0.14</v>
      </c>
      <c r="AC941"/>
      <c r="AD941"/>
      <c r="AE941"/>
      <c r="AF941"/>
      <c r="AG941" t="inlineStr">
        <is>
          <t>AI mg/L</t>
        </is>
      </c>
      <c r="AH941"/>
      <c r="AI941"/>
      <c r="AJ941"/>
      <c r="AK941"/>
      <c r="AL941"/>
      <c r="AM941"/>
      <c r="AN941"/>
      <c r="AO941"/>
      <c r="AP941"/>
      <c r="AQ941"/>
      <c r="AR941"/>
      <c r="AS941"/>
      <c r="AT941"/>
      <c r="AU941"/>
      <c r="AV941"/>
      <c r="AW941"/>
      <c r="AX941" t="inlineStr">
        <is>
          <t>Mortality</t>
        </is>
      </c>
      <c r="AY941" t="inlineStr">
        <is>
          <t>Mortality</t>
        </is>
      </c>
      <c r="AZ941" t="inlineStr">
        <is>
          <t>LC50</t>
        </is>
      </c>
      <c r="BA941"/>
      <c r="BB941" t="n">
        <v>4.0</v>
      </c>
      <c r="BC941"/>
      <c r="BD941"/>
      <c r="BE941"/>
      <c r="BF941"/>
      <c r="BG941" t="inlineStr">
        <is>
          <t>Day(s)</t>
        </is>
      </c>
      <c r="BH941"/>
      <c r="BI941" t="inlineStr">
        <is>
          <t>DTXSID5033836</t>
        </is>
      </c>
      <c r="BJ941"/>
      <c r="BK941"/>
      <c r="BL941" t="inlineStr">
        <is>
          <t>Acute</t>
        </is>
      </c>
      <c r="BM941"/>
      <c r="BN941"/>
      <c r="BO941"/>
      <c r="BP941"/>
      <c r="BQ941"/>
      <c r="BR941"/>
      <c r="BS941"/>
      <c r="BT941" t="inlineStr">
        <is>
          <t>--</t>
        </is>
      </c>
      <c r="BU941"/>
      <c r="BV941"/>
      <c r="BW941"/>
      <c r="BX941"/>
      <c r="BY941"/>
      <c r="BZ941"/>
      <c r="CA941"/>
      <c r="CB941"/>
      <c r="CC941"/>
      <c r="CD941"/>
      <c r="CE941"/>
      <c r="CF941"/>
      <c r="CG941"/>
      <c r="CH941"/>
      <c r="CI941"/>
      <c r="CJ941" t="inlineStr">
        <is>
          <t xml:space="preserve">SOURCE/US EPA ENVIRONMENTAL RESEARCH LABORATORY DULUTH AND THE UNIVERSITY OF WISCONSIN SUPERIOR//MEDIA/FILTERED LAKE SUPERIOR WATER OR DECHLORINATED CITY OF SUPERIOR WISCONSIN WATER//   </t>
        </is>
      </c>
      <c r="CK941" t="inlineStr">
        <is>
          <t>Geiger,D.L., C.E. Northcott, D.J. Call, and L.T. Brooke</t>
        </is>
      </c>
      <c r="CL941" t="n">
        <v>12447.0</v>
      </c>
      <c r="CM941" t="inlineStr">
        <is>
          <t>Acute Toxicities of Organic Chemicals to Fathead Minnows (Pimephales promelas), Volume II</t>
        </is>
      </c>
      <c r="CN941" t="inlineStr">
        <is>
          <t>Center for Lake Superior Environmental Studies, University of Wisconsin, Superior, WI:326 p.</t>
        </is>
      </c>
      <c r="CO941" t="n">
        <v>1985.0</v>
      </c>
      <c r="CP941" t="inlineStr">
        <is>
          <t>Geiger,D.L., C.E. Northcott, D.J. Call, and L.T. Brooke (1985). Acute Toxicities of Organic Chemicals to Fathead Minnows (Pimephales promelas), Volume II. Center for Lake Superior Environmental Studies, University of Wisconsin, Superior, WI, 326 p. ECOREF#:12447</t>
        </is>
      </c>
    </row>
    <row r="942">
      <c r="A942" t="n">
        <v>104767.0</v>
      </c>
      <c r="B942" t="inlineStr">
        <is>
          <t>2-Ethylhexanol</t>
        </is>
      </c>
      <c r="C942"/>
      <c r="D942" t="inlineStr">
        <is>
          <t>Measured</t>
        </is>
      </c>
      <c r="E942" t="inlineStr">
        <is>
          <t>Not reported</t>
        </is>
      </c>
      <c r="F942"/>
      <c r="G942" t="n">
        <v>99.0</v>
      </c>
      <c r="H942"/>
      <c r="I942"/>
      <c r="J942"/>
      <c r="K942"/>
      <c r="L942" t="inlineStr">
        <is>
          <t>Pimephales promelas</t>
        </is>
      </c>
      <c r="M942" t="inlineStr">
        <is>
          <t>Fathead Minnow</t>
        </is>
      </c>
      <c r="N942"/>
      <c r="O942"/>
      <c r="P942" t="n">
        <v>34.0</v>
      </c>
      <c r="Q942"/>
      <c r="R942"/>
      <c r="S942"/>
      <c r="T942"/>
      <c r="U942" t="inlineStr">
        <is>
          <t>Day(s)</t>
        </is>
      </c>
      <c r="V942" t="inlineStr">
        <is>
          <t>Flow-through</t>
        </is>
      </c>
      <c r="W942" t="inlineStr">
        <is>
          <t>Fresh water</t>
        </is>
      </c>
      <c r="X942" t="inlineStr">
        <is>
          <t>Lab</t>
        </is>
      </c>
      <c r="Y942"/>
      <c r="Z942" t="inlineStr">
        <is>
          <t>Active ingredient</t>
        </is>
      </c>
      <c r="AA942"/>
      <c r="AB942" t="n">
        <v>28.2</v>
      </c>
      <c r="AC942"/>
      <c r="AD942" t="n">
        <v>27.0</v>
      </c>
      <c r="AE942"/>
      <c r="AF942" t="n">
        <v>29.5</v>
      </c>
      <c r="AG942" t="inlineStr">
        <is>
          <t>AI mg/L</t>
        </is>
      </c>
      <c r="AH942"/>
      <c r="AI942"/>
      <c r="AJ942"/>
      <c r="AK942"/>
      <c r="AL942"/>
      <c r="AM942"/>
      <c r="AN942"/>
      <c r="AO942"/>
      <c r="AP942"/>
      <c r="AQ942"/>
      <c r="AR942"/>
      <c r="AS942"/>
      <c r="AT942"/>
      <c r="AU942"/>
      <c r="AV942"/>
      <c r="AW942"/>
      <c r="AX942" t="inlineStr">
        <is>
          <t>Mortality</t>
        </is>
      </c>
      <c r="AY942" t="inlineStr">
        <is>
          <t>Mortality</t>
        </is>
      </c>
      <c r="AZ942" t="inlineStr">
        <is>
          <t>LC50</t>
        </is>
      </c>
      <c r="BA942"/>
      <c r="BB942" t="n">
        <v>4.0</v>
      </c>
      <c r="BC942"/>
      <c r="BD942"/>
      <c r="BE942"/>
      <c r="BF942"/>
      <c r="BG942" t="inlineStr">
        <is>
          <t>Day(s)</t>
        </is>
      </c>
      <c r="BH942"/>
      <c r="BI942" t="inlineStr">
        <is>
          <t>DTXSID5020605</t>
        </is>
      </c>
      <c r="BJ942"/>
      <c r="BK942"/>
      <c r="BL942" t="inlineStr">
        <is>
          <t>Acute</t>
        </is>
      </c>
      <c r="BM942"/>
      <c r="BN942"/>
      <c r="BO942"/>
      <c r="BP942"/>
      <c r="BQ942"/>
      <c r="BR942"/>
      <c r="BS942"/>
      <c r="BT942" t="inlineStr">
        <is>
          <t>--</t>
        </is>
      </c>
      <c r="BU942"/>
      <c r="BV942"/>
      <c r="BW942"/>
      <c r="BX942"/>
      <c r="BY942"/>
      <c r="BZ942"/>
      <c r="CA942"/>
      <c r="CB942"/>
      <c r="CC942"/>
      <c r="CD942"/>
      <c r="CE942"/>
      <c r="CF942"/>
      <c r="CG942"/>
      <c r="CH942"/>
      <c r="CI942"/>
      <c r="CJ942" t="inlineStr">
        <is>
          <t xml:space="preserve">SOURCE/US EPA ENVIRONMENTAL RESEARCH LABORATORY DULUTH AND THE UNIVERSITY OF WISCONSIN SUPERIOR//MEDIA/FILTERED LAKE SUPERIOR WATER OR DECHLORINATED CITY OF SUPERIOR WISCONSIN WATER//   </t>
        </is>
      </c>
      <c r="CK942" t="inlineStr">
        <is>
          <t>Geiger,D.L., C.E. Northcott, D.J. Call, and L.T. Brooke</t>
        </is>
      </c>
      <c r="CL942" t="n">
        <v>12447.0</v>
      </c>
      <c r="CM942" t="inlineStr">
        <is>
          <t>Acute Toxicities of Organic Chemicals to Fathead Minnows (Pimephales promelas), Volume II</t>
        </is>
      </c>
      <c r="CN942" t="inlineStr">
        <is>
          <t>Center for Lake Superior Environmental Studies, University of Wisconsin, Superior, WI:326 p.</t>
        </is>
      </c>
      <c r="CO942" t="n">
        <v>1985.0</v>
      </c>
      <c r="CP942" t="inlineStr">
        <is>
          <t>Geiger,D.L., C.E. Northcott, D.J. Call, and L.T. Brooke (1985). Acute Toxicities of Organic Chemicals to Fathead Minnows (Pimephales promelas), Volume II. Center for Lake Superior Environmental Studies, University of Wisconsin, Superior, WI, 326 p. ECOREF#:12447</t>
        </is>
      </c>
    </row>
    <row r="943">
      <c r="A943" t="n">
        <v>104881.0</v>
      </c>
      <c r="B943" t="inlineStr">
        <is>
          <t>4-Chlorobenzaldehyde</t>
        </is>
      </c>
      <c r="C943"/>
      <c r="D943" t="inlineStr">
        <is>
          <t>Measured</t>
        </is>
      </c>
      <c r="E943" t="inlineStr">
        <is>
          <t>Not coded</t>
        </is>
      </c>
      <c r="F943" t="inlineStr">
        <is>
          <t>&gt;=</t>
        </is>
      </c>
      <c r="G943" t="n">
        <v>95.0</v>
      </c>
      <c r="H943"/>
      <c r="I943"/>
      <c r="J943"/>
      <c r="K943"/>
      <c r="L943" t="inlineStr">
        <is>
          <t>Pimephales promelas</t>
        </is>
      </c>
      <c r="M943" t="inlineStr">
        <is>
          <t>Fathead Minnow</t>
        </is>
      </c>
      <c r="N943" t="inlineStr">
        <is>
          <t>Juvenile</t>
        </is>
      </c>
      <c r="O943"/>
      <c r="P943"/>
      <c r="Q943"/>
      <c r="R943" t="n">
        <v>26.0</v>
      </c>
      <c r="S943"/>
      <c r="T943" t="n">
        <v>34.0</v>
      </c>
      <c r="U943" t="inlineStr">
        <is>
          <t>Day(s)</t>
        </is>
      </c>
      <c r="V943" t="inlineStr">
        <is>
          <t>Flow-through</t>
        </is>
      </c>
      <c r="W943" t="inlineStr">
        <is>
          <t>Fresh water</t>
        </is>
      </c>
      <c r="X943" t="inlineStr">
        <is>
          <t>Lab</t>
        </is>
      </c>
      <c r="Y943"/>
      <c r="Z943" t="inlineStr">
        <is>
          <t>Active ingredient</t>
        </is>
      </c>
      <c r="AA943"/>
      <c r="AB943" t="n">
        <v>2.2</v>
      </c>
      <c r="AC943"/>
      <c r="AD943"/>
      <c r="AE943"/>
      <c r="AF943"/>
      <c r="AG943" t="inlineStr">
        <is>
          <t>AI mg/L</t>
        </is>
      </c>
      <c r="AH943"/>
      <c r="AI943"/>
      <c r="AJ943"/>
      <c r="AK943"/>
      <c r="AL943"/>
      <c r="AM943"/>
      <c r="AN943"/>
      <c r="AO943"/>
      <c r="AP943"/>
      <c r="AQ943"/>
      <c r="AR943"/>
      <c r="AS943"/>
      <c r="AT943"/>
      <c r="AU943"/>
      <c r="AV943"/>
      <c r="AW943"/>
      <c r="AX943" t="inlineStr">
        <is>
          <t>Mortality</t>
        </is>
      </c>
      <c r="AY943" t="inlineStr">
        <is>
          <t>Mortality</t>
        </is>
      </c>
      <c r="AZ943" t="inlineStr">
        <is>
          <t>LC50</t>
        </is>
      </c>
      <c r="BA943"/>
      <c r="BB943" t="n">
        <v>4.0</v>
      </c>
      <c r="BC943"/>
      <c r="BD943"/>
      <c r="BE943"/>
      <c r="BF943"/>
      <c r="BG943" t="inlineStr">
        <is>
          <t>Day(s)</t>
        </is>
      </c>
      <c r="BH943" t="inlineStr">
        <is>
          <t>Pure</t>
        </is>
      </c>
      <c r="BI943" t="inlineStr">
        <is>
          <t>DTXSID2021860</t>
        </is>
      </c>
      <c r="BJ943" t="inlineStr">
        <is>
          <t>10.1002/etc.5620140920</t>
        </is>
      </c>
      <c r="BK943"/>
      <c r="BL943"/>
      <c r="BM943"/>
      <c r="BN943"/>
      <c r="BO943"/>
      <c r="BP943"/>
      <c r="BQ943"/>
      <c r="BR943"/>
      <c r="BS943"/>
      <c r="BT943" t="inlineStr">
        <is>
          <t>--</t>
        </is>
      </c>
      <c r="BU943"/>
      <c r="BV943"/>
      <c r="BW943"/>
      <c r="BX943"/>
      <c r="BY943"/>
      <c r="BZ943"/>
      <c r="CA943"/>
      <c r="CB943"/>
      <c r="CC943"/>
      <c r="CD943"/>
      <c r="CE943"/>
      <c r="CF943"/>
      <c r="CG943"/>
      <c r="CH943"/>
      <c r="CI943"/>
      <c r="CJ943"/>
      <c r="CK943" t="inlineStr">
        <is>
          <t>Broderius,S.J., M.D. Kahl, and M.D. Hoglund</t>
        </is>
      </c>
      <c r="CL943" t="n">
        <v>15031.0</v>
      </c>
      <c r="CM943" t="inlineStr">
        <is>
          <t>Use of Joint Toxic Response to Define the Primary Mode of Toxic Action for Diverse Industrial Organic Chemicals</t>
        </is>
      </c>
      <c r="CN943" t="inlineStr">
        <is>
          <t>Environ. Toxicol. Chem.14(9): 1591-1605</t>
        </is>
      </c>
      <c r="CO943" t="n">
        <v>1995.0</v>
      </c>
      <c r="CP943" t="inlineStr">
        <is>
          <t>Broderius,S.J., M.D. Kahl, and M.D. Hoglund (1995). Use of Joint Toxic Response to Define the Primary Mode of Toxic Action for Diverse Industrial Organic Chemicals. Environ. Toxicol. Chem., 14, (9), 1591-1605. doi:10.1002/etc.5620140920. ECOREF#:15031</t>
        </is>
      </c>
    </row>
    <row r="944">
      <c r="A944" t="n">
        <v>104881.0</v>
      </c>
      <c r="B944" t="inlineStr">
        <is>
          <t>4-Chlorobenzaldehyde</t>
        </is>
      </c>
      <c r="C944"/>
      <c r="D944" t="inlineStr">
        <is>
          <t>Measured</t>
        </is>
      </c>
      <c r="E944" t="inlineStr">
        <is>
          <t>Not coded</t>
        </is>
      </c>
      <c r="F944"/>
      <c r="G944" t="n">
        <v>97.0</v>
      </c>
      <c r="H944"/>
      <c r="I944"/>
      <c r="J944"/>
      <c r="K944"/>
      <c r="L944" t="inlineStr">
        <is>
          <t>Pimephales promelas</t>
        </is>
      </c>
      <c r="M944" t="inlineStr">
        <is>
          <t>Fathead Minnow</t>
        </is>
      </c>
      <c r="N944"/>
      <c r="O944"/>
      <c r="P944"/>
      <c r="Q944"/>
      <c r="R944" t="n">
        <v>28.0</v>
      </c>
      <c r="S944"/>
      <c r="T944" t="n">
        <v>31.0</v>
      </c>
      <c r="U944" t="inlineStr">
        <is>
          <t>Day(s)</t>
        </is>
      </c>
      <c r="V944" t="inlineStr">
        <is>
          <t>Flow-through</t>
        </is>
      </c>
      <c r="W944" t="inlineStr">
        <is>
          <t>Fresh water</t>
        </is>
      </c>
      <c r="X944" t="inlineStr">
        <is>
          <t>Lab</t>
        </is>
      </c>
      <c r="Y944"/>
      <c r="Z944" t="inlineStr">
        <is>
          <t>Active ingredient</t>
        </is>
      </c>
      <c r="AA944"/>
      <c r="AB944" t="n">
        <v>2.2</v>
      </c>
      <c r="AC944"/>
      <c r="AD944" t="n">
        <v>2.0</v>
      </c>
      <c r="AE944"/>
      <c r="AF944" t="n">
        <v>2.4</v>
      </c>
      <c r="AG944" t="inlineStr">
        <is>
          <t>AI mg/L</t>
        </is>
      </c>
      <c r="AH944"/>
      <c r="AI944"/>
      <c r="AJ944"/>
      <c r="AK944"/>
      <c r="AL944"/>
      <c r="AM944"/>
      <c r="AN944"/>
      <c r="AO944"/>
      <c r="AP944"/>
      <c r="AQ944"/>
      <c r="AR944"/>
      <c r="AS944"/>
      <c r="AT944"/>
      <c r="AU944"/>
      <c r="AV944"/>
      <c r="AW944"/>
      <c r="AX944" t="inlineStr">
        <is>
          <t>Mortality</t>
        </is>
      </c>
      <c r="AY944" t="inlineStr">
        <is>
          <t>Mortality</t>
        </is>
      </c>
      <c r="AZ944" t="inlineStr">
        <is>
          <t>LC50</t>
        </is>
      </c>
      <c r="BA944"/>
      <c r="BB944" t="n">
        <v>4.0</v>
      </c>
      <c r="BC944"/>
      <c r="BD944"/>
      <c r="BE944"/>
      <c r="BF944"/>
      <c r="BG944" t="inlineStr">
        <is>
          <t>Day(s)</t>
        </is>
      </c>
      <c r="BH944" t="inlineStr">
        <is>
          <t>Pure</t>
        </is>
      </c>
      <c r="BI944" t="inlineStr">
        <is>
          <t>DTXSID2021860</t>
        </is>
      </c>
      <c r="BJ944"/>
      <c r="BK944"/>
      <c r="BL944"/>
      <c r="BM944"/>
      <c r="BN944"/>
      <c r="BO944"/>
      <c r="BP944"/>
      <c r="BQ944"/>
      <c r="BR944"/>
      <c r="BS944"/>
      <c r="BT944" t="inlineStr">
        <is>
          <t>--</t>
        </is>
      </c>
      <c r="BU944"/>
      <c r="BV944"/>
      <c r="BW944"/>
      <c r="BX944"/>
      <c r="BY944"/>
      <c r="BZ944"/>
      <c r="CA944"/>
      <c r="CB944"/>
      <c r="CC944"/>
      <c r="CD944"/>
      <c r="CE944"/>
      <c r="CF944"/>
      <c r="CG944"/>
      <c r="CH944"/>
      <c r="CI944" t="inlineStr">
        <is>
          <t xml:space="preserve"> Affected fish stopped schooling, swam at the water surface, and lost equilibrium prior to death. NA </t>
        </is>
      </c>
      <c r="CJ944" t="inlineStr">
        <is>
          <t xml:space="preserve">   Affected fish stopped schooling, swam at the water surface, and lost equilibrium prior to death. NA </t>
        </is>
      </c>
      <c r="CK944" t="inlineStr">
        <is>
          <t>Brooke,L.T., D.J. Call, D.L. Geiger, and C.E. Northcott</t>
        </is>
      </c>
      <c r="CL944" t="n">
        <v>12448.0</v>
      </c>
      <c r="CM944" t="inlineStr">
        <is>
          <t>Acute Toxicities of Organic Chemicals to Fathead Minnows (Pimephales promelas), Vol. 1</t>
        </is>
      </c>
      <c r="CN944" t="inlineStr">
        <is>
          <t>Center for Lake Superior Environmental Studies, University of Wisconsin-Superior, Superior, WI:414 p.</t>
        </is>
      </c>
      <c r="CO944" t="n">
        <v>1984.0</v>
      </c>
      <c r="CP944" t="inlineStr">
        <is>
          <t>Brooke,L.T., D.J. Call, D.L. Geiger, and C.E. Northcott (1984). Acute Toxicities of Organic Chemicals to Fathead Minnows (Pimephales promelas), Vol. 1. Center for Lake Superior Environmental Studies, University of Wisconsin-Superior, Superior, WI, 414 p. ECOREF#:12448</t>
        </is>
      </c>
    </row>
    <row r="945">
      <c r="A945" t="n">
        <v>104905.0</v>
      </c>
      <c r="B945" t="inlineStr">
        <is>
          <t>5-Ethyl-2-methylpyridine</t>
        </is>
      </c>
      <c r="C945"/>
      <c r="D945" t="inlineStr">
        <is>
          <t>Measured</t>
        </is>
      </c>
      <c r="E945" t="inlineStr">
        <is>
          <t>Not coded</t>
        </is>
      </c>
      <c r="F945"/>
      <c r="G945" t="n">
        <v>98.0</v>
      </c>
      <c r="H945"/>
      <c r="I945"/>
      <c r="J945"/>
      <c r="K945"/>
      <c r="L945" t="inlineStr">
        <is>
          <t>Pimephales promelas</t>
        </is>
      </c>
      <c r="M945" t="inlineStr">
        <is>
          <t>Fathead Minnow</t>
        </is>
      </c>
      <c r="N945"/>
      <c r="O945"/>
      <c r="P945" t="n">
        <v>33.0</v>
      </c>
      <c r="Q945"/>
      <c r="R945"/>
      <c r="S945"/>
      <c r="T945"/>
      <c r="U945" t="inlineStr">
        <is>
          <t>Day(s)</t>
        </is>
      </c>
      <c r="V945" t="inlineStr">
        <is>
          <t>Flow-through</t>
        </is>
      </c>
      <c r="W945" t="inlineStr">
        <is>
          <t>Fresh water</t>
        </is>
      </c>
      <c r="X945" t="inlineStr">
        <is>
          <t>Lab</t>
        </is>
      </c>
      <c r="Y945"/>
      <c r="Z945" t="inlineStr">
        <is>
          <t>Active ingredient</t>
        </is>
      </c>
      <c r="AA945"/>
      <c r="AB945" t="n">
        <v>81.1</v>
      </c>
      <c r="AC945"/>
      <c r="AD945" t="n">
        <v>77.6</v>
      </c>
      <c r="AE945"/>
      <c r="AF945" t="n">
        <v>84.8</v>
      </c>
      <c r="AG945" t="inlineStr">
        <is>
          <t>AI mg/L</t>
        </is>
      </c>
      <c r="AH945"/>
      <c r="AI945"/>
      <c r="AJ945"/>
      <c r="AK945"/>
      <c r="AL945"/>
      <c r="AM945"/>
      <c r="AN945"/>
      <c r="AO945"/>
      <c r="AP945"/>
      <c r="AQ945"/>
      <c r="AR945"/>
      <c r="AS945"/>
      <c r="AT945"/>
      <c r="AU945"/>
      <c r="AV945"/>
      <c r="AW945"/>
      <c r="AX945" t="inlineStr">
        <is>
          <t>Mortality</t>
        </is>
      </c>
      <c r="AY945" t="inlineStr">
        <is>
          <t>Mortality</t>
        </is>
      </c>
      <c r="AZ945" t="inlineStr">
        <is>
          <t>LC50</t>
        </is>
      </c>
      <c r="BA945"/>
      <c r="BB945" t="n">
        <v>4.0</v>
      </c>
      <c r="BC945"/>
      <c r="BD945"/>
      <c r="BE945"/>
      <c r="BF945"/>
      <c r="BG945" t="inlineStr">
        <is>
          <t>Day(s)</t>
        </is>
      </c>
      <c r="BH945" t="inlineStr">
        <is>
          <t>Pure</t>
        </is>
      </c>
      <c r="BI945" t="inlineStr">
        <is>
          <t>DTXSID7021861</t>
        </is>
      </c>
      <c r="BJ945"/>
      <c r="BK945"/>
      <c r="BL945"/>
      <c r="BM945"/>
      <c r="BN945"/>
      <c r="BO945"/>
      <c r="BP945"/>
      <c r="BQ945"/>
      <c r="BR945"/>
      <c r="BS945"/>
      <c r="BT945" t="inlineStr">
        <is>
          <t>--</t>
        </is>
      </c>
      <c r="BU945"/>
      <c r="BV945"/>
      <c r="BW945"/>
      <c r="BX945"/>
      <c r="BY945"/>
      <c r="BZ945"/>
      <c r="CA945"/>
      <c r="CB945"/>
      <c r="CC945"/>
      <c r="CD945"/>
      <c r="CE945"/>
      <c r="CF945"/>
      <c r="CG945"/>
      <c r="CH945"/>
      <c r="CI945" t="inlineStr">
        <is>
          <t xml:space="preserve"> Affected fish became hypoactive, lost ability to school,  NR swam tail-down, darkened and lost equilibrium prior to death.  NA </t>
        </is>
      </c>
      <c r="CJ945" t="inlineStr">
        <is>
          <t xml:space="preserve">   Affected fish became hypoactive, lost ability to school,  NR swam tail-down, darkened and lost equilibrium prior to death.  NA </t>
        </is>
      </c>
      <c r="CK945" t="inlineStr">
        <is>
          <t>Brooke,L.T., D.J. Call, D.L. Geiger, and C.E. Northcott</t>
        </is>
      </c>
      <c r="CL945" t="n">
        <v>12448.0</v>
      </c>
      <c r="CM945" t="inlineStr">
        <is>
          <t>Acute Toxicities of Organic Chemicals to Fathead Minnows (Pimephales promelas), Vol. 1</t>
        </is>
      </c>
      <c r="CN945" t="inlineStr">
        <is>
          <t>Center for Lake Superior Environmental Studies, University of Wisconsin-Superior, Superior, WI:414 p.</t>
        </is>
      </c>
      <c r="CO945" t="n">
        <v>1984.0</v>
      </c>
      <c r="CP945" t="inlineStr">
        <is>
          <t>Brooke,L.T., D.J. Call, D.L. Geiger, and C.E. Northcott (1984). Acute Toxicities of Organic Chemicals to Fathead Minnows (Pimephales promelas), Vol. 1. Center for Lake Superior Environmental Studies, University of Wisconsin-Superior, Superior, WI, 414 p. ECOREF#:12448</t>
        </is>
      </c>
    </row>
    <row r="946">
      <c r="A946" t="n">
        <v>105146.0</v>
      </c>
      <c r="B946" t="inlineStr">
        <is>
          <t>5-Diethylamino-2-pentanone</t>
        </is>
      </c>
      <c r="C946"/>
      <c r="D946" t="inlineStr">
        <is>
          <t>Measured</t>
        </is>
      </c>
      <c r="E946" t="inlineStr">
        <is>
          <t>Not reported</t>
        </is>
      </c>
      <c r="F946"/>
      <c r="G946" t="n">
        <v>98.0</v>
      </c>
      <c r="H946"/>
      <c r="I946"/>
      <c r="J946"/>
      <c r="K946"/>
      <c r="L946" t="inlineStr">
        <is>
          <t>Pimephales promelas</t>
        </is>
      </c>
      <c r="M946" t="inlineStr">
        <is>
          <t>Fathead Minnow</t>
        </is>
      </c>
      <c r="N946"/>
      <c r="O946"/>
      <c r="P946"/>
      <c r="Q946"/>
      <c r="R946" t="n">
        <v>33.0</v>
      </c>
      <c r="S946"/>
      <c r="T946" t="n">
        <v>34.0</v>
      </c>
      <c r="U946" t="inlineStr">
        <is>
          <t>Day(s)</t>
        </is>
      </c>
      <c r="V946" t="inlineStr">
        <is>
          <t>Flow-through</t>
        </is>
      </c>
      <c r="W946" t="inlineStr">
        <is>
          <t>Fresh water</t>
        </is>
      </c>
      <c r="X946" t="inlineStr">
        <is>
          <t>Lab</t>
        </is>
      </c>
      <c r="Y946"/>
      <c r="Z946" t="inlineStr">
        <is>
          <t>Active ingredient</t>
        </is>
      </c>
      <c r="AA946"/>
      <c r="AB946" t="n">
        <v>336.0</v>
      </c>
      <c r="AC946"/>
      <c r="AD946" t="n">
        <v>297.0</v>
      </c>
      <c r="AE946"/>
      <c r="AF946" t="n">
        <v>381.0</v>
      </c>
      <c r="AG946" t="inlineStr">
        <is>
          <t>AI mg/L</t>
        </is>
      </c>
      <c r="AH946"/>
      <c r="AI946"/>
      <c r="AJ946"/>
      <c r="AK946"/>
      <c r="AL946"/>
      <c r="AM946"/>
      <c r="AN946"/>
      <c r="AO946"/>
      <c r="AP946"/>
      <c r="AQ946"/>
      <c r="AR946"/>
      <c r="AS946"/>
      <c r="AT946"/>
      <c r="AU946"/>
      <c r="AV946"/>
      <c r="AW946"/>
      <c r="AX946" t="inlineStr">
        <is>
          <t>Mortality</t>
        </is>
      </c>
      <c r="AY946" t="inlineStr">
        <is>
          <t>Mortality</t>
        </is>
      </c>
      <c r="AZ946" t="inlineStr">
        <is>
          <t>LC50</t>
        </is>
      </c>
      <c r="BA946"/>
      <c r="BB946" t="n">
        <v>4.0</v>
      </c>
      <c r="BC946"/>
      <c r="BD946"/>
      <c r="BE946"/>
      <c r="BF946"/>
      <c r="BG946" t="inlineStr">
        <is>
          <t>Day(s)</t>
        </is>
      </c>
      <c r="BH946"/>
      <c r="BI946" t="inlineStr">
        <is>
          <t>DTXSID2021862</t>
        </is>
      </c>
      <c r="BJ946"/>
      <c r="BK946"/>
      <c r="BL946" t="inlineStr">
        <is>
          <t>Acute</t>
        </is>
      </c>
      <c r="BM946"/>
      <c r="BN946"/>
      <c r="BO946"/>
      <c r="BP946"/>
      <c r="BQ946"/>
      <c r="BR946"/>
      <c r="BS946"/>
      <c r="BT946" t="inlineStr">
        <is>
          <t>--</t>
        </is>
      </c>
      <c r="BU946"/>
      <c r="BV946"/>
      <c r="BW946"/>
      <c r="BX946"/>
      <c r="BY946"/>
      <c r="BZ946"/>
      <c r="CA946"/>
      <c r="CB946"/>
      <c r="CC946"/>
      <c r="CD946"/>
      <c r="CE946"/>
      <c r="CF946"/>
      <c r="CG946"/>
      <c r="CH946"/>
      <c r="CI946"/>
      <c r="CJ946" t="inlineStr">
        <is>
          <t xml:space="preserve">SOURCE/FROM US EPA ENVIRONMENTAL RESEARCH LABORATORY-DULUTH AND THE UNIVERSITY OF WISCONSIN-SUPERIOR CAMPUS//MEDIA/LAKE SUPERIOR WATER OR DECHLORINATED WATER//   </t>
        </is>
      </c>
      <c r="CK946" t="inlineStr">
        <is>
          <t>Geiger,D.L., S.H. Poirier, L.T. Brooke, and D.J. Call</t>
        </is>
      </c>
      <c r="CL946" t="n">
        <v>12858.0</v>
      </c>
      <c r="CM946" t="inlineStr">
        <is>
          <t>Acute Toxicities of Organic Chemicals to Fathead Minnows (Pimephales promelas) Volume III</t>
        </is>
      </c>
      <c r="CN946" t="inlineStr">
        <is>
          <t>Center for Lake Superior Environmental Studies, University of Wisconsin, Superior, WI:328 p.</t>
        </is>
      </c>
      <c r="CO946" t="n">
        <v>1986.0</v>
      </c>
      <c r="CP946" t="inlineStr">
        <is>
          <t>Geiger,D.L., S.H. Poirier, L.T. Brooke, and D.J. Call (1986). Acute Toxicities of Organic Chemicals to Fathead Minnows (Pimephales promelas) Volume III. Center for Lake Superior Environmental Studies, University of Wisconsin, Superior, WI, 328 p. ECOREF#:12858</t>
        </is>
      </c>
    </row>
    <row r="947">
      <c r="A947" t="n">
        <v>105533.0</v>
      </c>
      <c r="B947" t="inlineStr">
        <is>
          <t>Propanedioic acid, Diethyl ester</t>
        </is>
      </c>
      <c r="C947"/>
      <c r="D947" t="inlineStr">
        <is>
          <t>Measured</t>
        </is>
      </c>
      <c r="E947" t="inlineStr">
        <is>
          <t>Not reported</t>
        </is>
      </c>
      <c r="F947"/>
      <c r="G947" t="n">
        <v>99.0</v>
      </c>
      <c r="H947"/>
      <c r="I947"/>
      <c r="J947"/>
      <c r="K947"/>
      <c r="L947" t="inlineStr">
        <is>
          <t>Pimephales promelas</t>
        </is>
      </c>
      <c r="M947" t="inlineStr">
        <is>
          <t>Fathead Minnow</t>
        </is>
      </c>
      <c r="N947"/>
      <c r="O947"/>
      <c r="P947" t="n">
        <v>28.0</v>
      </c>
      <c r="Q947"/>
      <c r="R947"/>
      <c r="S947"/>
      <c r="T947"/>
      <c r="U947" t="inlineStr">
        <is>
          <t>Day(s)</t>
        </is>
      </c>
      <c r="V947" t="inlineStr">
        <is>
          <t>Flow-through</t>
        </is>
      </c>
      <c r="W947" t="inlineStr">
        <is>
          <t>Fresh water</t>
        </is>
      </c>
      <c r="X947" t="inlineStr">
        <is>
          <t>Lab</t>
        </is>
      </c>
      <c r="Y947"/>
      <c r="Z947" t="inlineStr">
        <is>
          <t>Active ingredient</t>
        </is>
      </c>
      <c r="AA947"/>
      <c r="AB947" t="n">
        <v>17.4</v>
      </c>
      <c r="AC947"/>
      <c r="AD947" t="n">
        <v>15.4</v>
      </c>
      <c r="AE947"/>
      <c r="AF947" t="n">
        <v>19.5</v>
      </c>
      <c r="AG947" t="inlineStr">
        <is>
          <t>AI mg/L</t>
        </is>
      </c>
      <c r="AH947"/>
      <c r="AI947"/>
      <c r="AJ947"/>
      <c r="AK947"/>
      <c r="AL947"/>
      <c r="AM947"/>
      <c r="AN947"/>
      <c r="AO947"/>
      <c r="AP947"/>
      <c r="AQ947"/>
      <c r="AR947"/>
      <c r="AS947"/>
      <c r="AT947"/>
      <c r="AU947"/>
      <c r="AV947"/>
      <c r="AW947"/>
      <c r="AX947" t="inlineStr">
        <is>
          <t>Mortality</t>
        </is>
      </c>
      <c r="AY947" t="inlineStr">
        <is>
          <t>Mortality</t>
        </is>
      </c>
      <c r="AZ947" t="inlineStr">
        <is>
          <t>LC50</t>
        </is>
      </c>
      <c r="BA947"/>
      <c r="BB947" t="n">
        <v>4.0</v>
      </c>
      <c r="BC947"/>
      <c r="BD947"/>
      <c r="BE947"/>
      <c r="BF947"/>
      <c r="BG947" t="inlineStr">
        <is>
          <t>Day(s)</t>
        </is>
      </c>
      <c r="BH947"/>
      <c r="BI947" t="inlineStr">
        <is>
          <t>DTXSID7021863</t>
        </is>
      </c>
      <c r="BJ947"/>
      <c r="BK947"/>
      <c r="BL947" t="inlineStr">
        <is>
          <t>Acute</t>
        </is>
      </c>
      <c r="BM947"/>
      <c r="BN947"/>
      <c r="BO947"/>
      <c r="BP947"/>
      <c r="BQ947"/>
      <c r="BR947"/>
      <c r="BS947"/>
      <c r="BT947" t="inlineStr">
        <is>
          <t>--</t>
        </is>
      </c>
      <c r="BU947"/>
      <c r="BV947"/>
      <c r="BW947"/>
      <c r="BX947"/>
      <c r="BY947"/>
      <c r="BZ947"/>
      <c r="CA947"/>
      <c r="CB947"/>
      <c r="CC947"/>
      <c r="CD947"/>
      <c r="CE947"/>
      <c r="CF947"/>
      <c r="CG947"/>
      <c r="CH947"/>
      <c r="CI947"/>
      <c r="CJ947" t="inlineStr">
        <is>
          <t xml:space="preserve">SOURCE/US EPA ENVIRONMENTAL RESEARCH LABORATORY DULUTH AND THE UNIVERSITY OF WISCONSIN SUPERIOR//MEDIA/FILTERED LAKE SUPERIOR WATER OR DECHLORINATED CITY OF SUPERIOR WISCONSIN WATER//   </t>
        </is>
      </c>
      <c r="CK947" t="inlineStr">
        <is>
          <t>Geiger,D.L., C.E. Northcott, D.J. Call, and L.T. Brooke</t>
        </is>
      </c>
      <c r="CL947" t="n">
        <v>12447.0</v>
      </c>
      <c r="CM947" t="inlineStr">
        <is>
          <t>Acute Toxicities of Organic Chemicals to Fathead Minnows (Pimephales promelas), Volume II</t>
        </is>
      </c>
      <c r="CN947" t="inlineStr">
        <is>
          <t>Center for Lake Superior Environmental Studies, University of Wisconsin, Superior, WI:326 p.</t>
        </is>
      </c>
      <c r="CO947" t="n">
        <v>1985.0</v>
      </c>
      <c r="CP947" t="inlineStr">
        <is>
          <t>Geiger,D.L., C.E. Northcott, D.J. Call, and L.T. Brooke (1985). Acute Toxicities of Organic Chemicals to Fathead Minnows (Pimephales promelas), Volume II. Center for Lake Superior Environmental Studies, University of Wisconsin, Superior, WI, 326 p. ECOREF#:12447</t>
        </is>
      </c>
    </row>
    <row r="948">
      <c r="A948" t="n">
        <v>105533.0</v>
      </c>
      <c r="B948" t="inlineStr">
        <is>
          <t>Propanedioic acid, Diethyl ester</t>
        </is>
      </c>
      <c r="C948"/>
      <c r="D948" t="inlineStr">
        <is>
          <t>Measured</t>
        </is>
      </c>
      <c r="E948" t="inlineStr">
        <is>
          <t>Not coded</t>
        </is>
      </c>
      <c r="F948" t="inlineStr">
        <is>
          <t>&gt;=</t>
        </is>
      </c>
      <c r="G948" t="n">
        <v>95.0</v>
      </c>
      <c r="H948"/>
      <c r="I948"/>
      <c r="J948"/>
      <c r="K948"/>
      <c r="L948" t="inlineStr">
        <is>
          <t>Pimephales promelas</t>
        </is>
      </c>
      <c r="M948" t="inlineStr">
        <is>
          <t>Fathead Minnow</t>
        </is>
      </c>
      <c r="N948" t="inlineStr">
        <is>
          <t>Juvenile</t>
        </is>
      </c>
      <c r="O948"/>
      <c r="P948"/>
      <c r="Q948"/>
      <c r="R948" t="n">
        <v>26.0</v>
      </c>
      <c r="S948"/>
      <c r="T948" t="n">
        <v>34.0</v>
      </c>
      <c r="U948" t="inlineStr">
        <is>
          <t>Day(s)</t>
        </is>
      </c>
      <c r="V948" t="inlineStr">
        <is>
          <t>Flow-through</t>
        </is>
      </c>
      <c r="W948" t="inlineStr">
        <is>
          <t>Fresh water</t>
        </is>
      </c>
      <c r="X948" t="inlineStr">
        <is>
          <t>Lab</t>
        </is>
      </c>
      <c r="Y948"/>
      <c r="Z948" t="inlineStr">
        <is>
          <t>Active ingredient</t>
        </is>
      </c>
      <c r="AA948"/>
      <c r="AB948" t="n">
        <v>15.6</v>
      </c>
      <c r="AC948"/>
      <c r="AD948"/>
      <c r="AE948"/>
      <c r="AF948"/>
      <c r="AG948" t="inlineStr">
        <is>
          <t>AI mg/L</t>
        </is>
      </c>
      <c r="AH948"/>
      <c r="AI948"/>
      <c r="AJ948"/>
      <c r="AK948"/>
      <c r="AL948"/>
      <c r="AM948"/>
      <c r="AN948"/>
      <c r="AO948"/>
      <c r="AP948"/>
      <c r="AQ948"/>
      <c r="AR948"/>
      <c r="AS948"/>
      <c r="AT948"/>
      <c r="AU948"/>
      <c r="AV948"/>
      <c r="AW948"/>
      <c r="AX948" t="inlineStr">
        <is>
          <t>Mortality</t>
        </is>
      </c>
      <c r="AY948" t="inlineStr">
        <is>
          <t>Mortality</t>
        </is>
      </c>
      <c r="AZ948" t="inlineStr">
        <is>
          <t>LC50</t>
        </is>
      </c>
      <c r="BA948"/>
      <c r="BB948" t="n">
        <v>4.0</v>
      </c>
      <c r="BC948"/>
      <c r="BD948"/>
      <c r="BE948"/>
      <c r="BF948"/>
      <c r="BG948" t="inlineStr">
        <is>
          <t>Day(s)</t>
        </is>
      </c>
      <c r="BH948" t="inlineStr">
        <is>
          <t>Pure</t>
        </is>
      </c>
      <c r="BI948" t="inlineStr">
        <is>
          <t>DTXSID7021863</t>
        </is>
      </c>
      <c r="BJ948" t="inlineStr">
        <is>
          <t>10.1002/etc.5620140920</t>
        </is>
      </c>
      <c r="BK948"/>
      <c r="BL948"/>
      <c r="BM948"/>
      <c r="BN948"/>
      <c r="BO948"/>
      <c r="BP948"/>
      <c r="BQ948"/>
      <c r="BR948"/>
      <c r="BS948"/>
      <c r="BT948" t="inlineStr">
        <is>
          <t>--</t>
        </is>
      </c>
      <c r="BU948"/>
      <c r="BV948"/>
      <c r="BW948"/>
      <c r="BX948"/>
      <c r="BY948"/>
      <c r="BZ948"/>
      <c r="CA948"/>
      <c r="CB948"/>
      <c r="CC948"/>
      <c r="CD948"/>
      <c r="CE948"/>
      <c r="CF948"/>
      <c r="CG948"/>
      <c r="CH948"/>
      <c r="CI948"/>
      <c r="CJ948"/>
      <c r="CK948" t="inlineStr">
        <is>
          <t>Broderius,S.J., M.D. Kahl, and M.D. Hoglund</t>
        </is>
      </c>
      <c r="CL948" t="n">
        <v>15031.0</v>
      </c>
      <c r="CM948" t="inlineStr">
        <is>
          <t>Use of Joint Toxic Response to Define the Primary Mode of Toxic Action for Diverse Industrial Organic Chemicals</t>
        </is>
      </c>
      <c r="CN948" t="inlineStr">
        <is>
          <t>Environ. Toxicol. Chem.14(9): 1591-1605</t>
        </is>
      </c>
      <c r="CO948" t="n">
        <v>1995.0</v>
      </c>
      <c r="CP948" t="inlineStr">
        <is>
          <t>Broderius,S.J., M.D. Kahl, and M.D. Hoglund (1995). Use of Joint Toxic Response to Define the Primary Mode of Toxic Action for Diverse Industrial Organic Chemicals. Environ. Toxicol. Chem., 14, (9), 1591-1605. doi:10.1002/etc.5620140920. ECOREF#:15031</t>
        </is>
      </c>
    </row>
    <row r="949">
      <c r="A949" t="n">
        <v>105533.0</v>
      </c>
      <c r="B949" t="inlineStr">
        <is>
          <t>Propanedioic acid, Diethyl ester</t>
        </is>
      </c>
      <c r="C949"/>
      <c r="D949" t="inlineStr">
        <is>
          <t>Measured</t>
        </is>
      </c>
      <c r="E949" t="inlineStr">
        <is>
          <t>Not coded</t>
        </is>
      </c>
      <c r="F949" t="inlineStr">
        <is>
          <t>&gt;=</t>
        </is>
      </c>
      <c r="G949" t="n">
        <v>95.0</v>
      </c>
      <c r="H949"/>
      <c r="I949"/>
      <c r="J949"/>
      <c r="K949"/>
      <c r="L949" t="inlineStr">
        <is>
          <t>Pimephales promelas</t>
        </is>
      </c>
      <c r="M949" t="inlineStr">
        <is>
          <t>Fathead Minnow</t>
        </is>
      </c>
      <c r="N949" t="inlineStr">
        <is>
          <t>Juvenile</t>
        </is>
      </c>
      <c r="O949"/>
      <c r="P949"/>
      <c r="Q949"/>
      <c r="R949" t="n">
        <v>26.0</v>
      </c>
      <c r="S949"/>
      <c r="T949" t="n">
        <v>34.0</v>
      </c>
      <c r="U949" t="inlineStr">
        <is>
          <t>Day(s)</t>
        </is>
      </c>
      <c r="V949" t="inlineStr">
        <is>
          <t>Flow-through</t>
        </is>
      </c>
      <c r="W949" t="inlineStr">
        <is>
          <t>Fresh water</t>
        </is>
      </c>
      <c r="X949" t="inlineStr">
        <is>
          <t>Lab</t>
        </is>
      </c>
      <c r="Y949"/>
      <c r="Z949" t="inlineStr">
        <is>
          <t>Active ingredient</t>
        </is>
      </c>
      <c r="AA949"/>
      <c r="AB949" t="n">
        <v>15.5</v>
      </c>
      <c r="AC949"/>
      <c r="AD949"/>
      <c r="AE949"/>
      <c r="AF949"/>
      <c r="AG949" t="inlineStr">
        <is>
          <t>AI mg/L</t>
        </is>
      </c>
      <c r="AH949"/>
      <c r="AI949"/>
      <c r="AJ949"/>
      <c r="AK949"/>
      <c r="AL949"/>
      <c r="AM949"/>
      <c r="AN949"/>
      <c r="AO949"/>
      <c r="AP949"/>
      <c r="AQ949"/>
      <c r="AR949"/>
      <c r="AS949"/>
      <c r="AT949"/>
      <c r="AU949"/>
      <c r="AV949"/>
      <c r="AW949"/>
      <c r="AX949" t="inlineStr">
        <is>
          <t>Mortality</t>
        </is>
      </c>
      <c r="AY949" t="inlineStr">
        <is>
          <t>Mortality</t>
        </is>
      </c>
      <c r="AZ949" t="inlineStr">
        <is>
          <t>LC50</t>
        </is>
      </c>
      <c r="BA949"/>
      <c r="BB949" t="n">
        <v>4.0</v>
      </c>
      <c r="BC949"/>
      <c r="BD949"/>
      <c r="BE949"/>
      <c r="BF949"/>
      <c r="BG949" t="inlineStr">
        <is>
          <t>Day(s)</t>
        </is>
      </c>
      <c r="BH949" t="inlineStr">
        <is>
          <t>Pure</t>
        </is>
      </c>
      <c r="BI949" t="inlineStr">
        <is>
          <t>DTXSID7021863</t>
        </is>
      </c>
      <c r="BJ949" t="inlineStr">
        <is>
          <t>10.1002/etc.5620140920</t>
        </is>
      </c>
      <c r="BK949"/>
      <c r="BL949"/>
      <c r="BM949"/>
      <c r="BN949"/>
      <c r="BO949"/>
      <c r="BP949"/>
      <c r="BQ949"/>
      <c r="BR949"/>
      <c r="BS949"/>
      <c r="BT949" t="inlineStr">
        <is>
          <t>--</t>
        </is>
      </c>
      <c r="BU949"/>
      <c r="BV949"/>
      <c r="BW949"/>
      <c r="BX949"/>
      <c r="BY949"/>
      <c r="BZ949"/>
      <c r="CA949"/>
      <c r="CB949"/>
      <c r="CC949"/>
      <c r="CD949"/>
      <c r="CE949"/>
      <c r="CF949"/>
      <c r="CG949"/>
      <c r="CH949"/>
      <c r="CI949"/>
      <c r="CJ949"/>
      <c r="CK949" t="inlineStr">
        <is>
          <t>Broderius,S.J., M.D. Kahl, and M.D. Hoglund</t>
        </is>
      </c>
      <c r="CL949" t="n">
        <v>15031.0</v>
      </c>
      <c r="CM949" t="inlineStr">
        <is>
          <t>Use of Joint Toxic Response to Define the Primary Mode of Toxic Action for Diverse Industrial Organic Chemicals</t>
        </is>
      </c>
      <c r="CN949" t="inlineStr">
        <is>
          <t>Environ. Toxicol. Chem.14(9): 1591-1605</t>
        </is>
      </c>
      <c r="CO949" t="n">
        <v>1995.0</v>
      </c>
      <c r="CP949" t="inlineStr">
        <is>
          <t>Broderius,S.J., M.D. Kahl, and M.D. Hoglund (1995). Use of Joint Toxic Response to Define the Primary Mode of Toxic Action for Diverse Industrial Organic Chemicals. Environ. Toxicol. Chem., 14, (9), 1591-1605. doi:10.1002/etc.5620140920. ECOREF#:15031</t>
        </is>
      </c>
    </row>
    <row r="950">
      <c r="A950" t="n">
        <v>105533.0</v>
      </c>
      <c r="B950" t="inlineStr">
        <is>
          <t>Propanedioic acid, Diethyl ester</t>
        </is>
      </c>
      <c r="C950"/>
      <c r="D950" t="inlineStr">
        <is>
          <t>Measured</t>
        </is>
      </c>
      <c r="E950" t="inlineStr">
        <is>
          <t>Not reported</t>
        </is>
      </c>
      <c r="F950"/>
      <c r="G950" t="n">
        <v>99.0</v>
      </c>
      <c r="H950"/>
      <c r="I950"/>
      <c r="J950"/>
      <c r="K950"/>
      <c r="L950" t="inlineStr">
        <is>
          <t>Pimephales promelas</t>
        </is>
      </c>
      <c r="M950" t="inlineStr">
        <is>
          <t>Fathead Minnow</t>
        </is>
      </c>
      <c r="N950"/>
      <c r="O950"/>
      <c r="P950" t="n">
        <v>28.0</v>
      </c>
      <c r="Q950"/>
      <c r="R950"/>
      <c r="S950"/>
      <c r="T950"/>
      <c r="U950" t="inlineStr">
        <is>
          <t>Day(s)</t>
        </is>
      </c>
      <c r="V950" t="inlineStr">
        <is>
          <t>Flow-through</t>
        </is>
      </c>
      <c r="W950" t="inlineStr">
        <is>
          <t>Fresh water</t>
        </is>
      </c>
      <c r="X950" t="inlineStr">
        <is>
          <t>Lab</t>
        </is>
      </c>
      <c r="Y950"/>
      <c r="Z950" t="inlineStr">
        <is>
          <t>Active ingredient</t>
        </is>
      </c>
      <c r="AA950"/>
      <c r="AB950" t="n">
        <v>11.8</v>
      </c>
      <c r="AC950"/>
      <c r="AD950" t="n">
        <v>10.3</v>
      </c>
      <c r="AE950"/>
      <c r="AF950" t="n">
        <v>13.4</v>
      </c>
      <c r="AG950" t="inlineStr">
        <is>
          <t>AI mg/L</t>
        </is>
      </c>
      <c r="AH950"/>
      <c r="AI950"/>
      <c r="AJ950"/>
      <c r="AK950"/>
      <c r="AL950"/>
      <c r="AM950"/>
      <c r="AN950"/>
      <c r="AO950"/>
      <c r="AP950"/>
      <c r="AQ950"/>
      <c r="AR950"/>
      <c r="AS950"/>
      <c r="AT950"/>
      <c r="AU950"/>
      <c r="AV950"/>
      <c r="AW950"/>
      <c r="AX950" t="inlineStr">
        <is>
          <t>Mortality</t>
        </is>
      </c>
      <c r="AY950" t="inlineStr">
        <is>
          <t>Mortality</t>
        </is>
      </c>
      <c r="AZ950" t="inlineStr">
        <is>
          <t>LC50</t>
        </is>
      </c>
      <c r="BA950"/>
      <c r="BB950" t="n">
        <v>4.0</v>
      </c>
      <c r="BC950"/>
      <c r="BD950"/>
      <c r="BE950"/>
      <c r="BF950"/>
      <c r="BG950" t="inlineStr">
        <is>
          <t>Day(s)</t>
        </is>
      </c>
      <c r="BH950"/>
      <c r="BI950" t="inlineStr">
        <is>
          <t>DTXSID7021863</t>
        </is>
      </c>
      <c r="BJ950"/>
      <c r="BK950"/>
      <c r="BL950" t="inlineStr">
        <is>
          <t>Acute</t>
        </is>
      </c>
      <c r="BM950"/>
      <c r="BN950"/>
      <c r="BO950"/>
      <c r="BP950"/>
      <c r="BQ950"/>
      <c r="BR950"/>
      <c r="BS950"/>
      <c r="BT950" t="inlineStr">
        <is>
          <t>--</t>
        </is>
      </c>
      <c r="BU950"/>
      <c r="BV950"/>
      <c r="BW950"/>
      <c r="BX950"/>
      <c r="BY950"/>
      <c r="BZ950"/>
      <c r="CA950"/>
      <c r="CB950"/>
      <c r="CC950"/>
      <c r="CD950"/>
      <c r="CE950"/>
      <c r="CF950"/>
      <c r="CG950"/>
      <c r="CH950"/>
      <c r="CI950"/>
      <c r="CJ950" t="inlineStr">
        <is>
          <t xml:space="preserve">SOURCE/FROM US EPA ENVIRONMENTAL RESEARCH LABORATORY-DULUTH AND THE UNIVERSITY OF WISCONSIN-SUPERIOR CAMPUS//MEDIA/LAKE SUPERIOR WATER OR DECHLORINATED WATER//   </t>
        </is>
      </c>
      <c r="CK950" t="inlineStr">
        <is>
          <t>Geiger,D.L., S.H. Poirier, L.T. Brooke, and D.J. Call</t>
        </is>
      </c>
      <c r="CL950" t="n">
        <v>12858.0</v>
      </c>
      <c r="CM950" t="inlineStr">
        <is>
          <t>Acute Toxicities of Organic Chemicals to Fathead Minnows (Pimephales promelas) Volume III</t>
        </is>
      </c>
      <c r="CN950" t="inlineStr">
        <is>
          <t>Center for Lake Superior Environmental Studies, University of Wisconsin, Superior, WI:328 p.</t>
        </is>
      </c>
      <c r="CO950" t="n">
        <v>1986.0</v>
      </c>
      <c r="CP950" t="inlineStr">
        <is>
          <t>Geiger,D.L., S.H. Poirier, L.T. Brooke, and D.J. Call (1986). Acute Toxicities of Organic Chemicals to Fathead Minnows (Pimephales promelas) Volume III. Center for Lake Superior Environmental Studies, University of Wisconsin, Superior, WI, 328 p. ECOREF#:12858</t>
        </is>
      </c>
    </row>
    <row r="951">
      <c r="A951" t="n">
        <v>105533.0</v>
      </c>
      <c r="B951" t="inlineStr">
        <is>
          <t>Propanedioic acid, Diethyl ester</t>
        </is>
      </c>
      <c r="C951"/>
      <c r="D951" t="inlineStr">
        <is>
          <t>Unmeasured</t>
        </is>
      </c>
      <c r="E951" t="inlineStr">
        <is>
          <t>Not reported</t>
        </is>
      </c>
      <c r="F951"/>
      <c r="G951" t="n">
        <v>99.0</v>
      </c>
      <c r="H951"/>
      <c r="I951"/>
      <c r="J951"/>
      <c r="K951"/>
      <c r="L951" t="inlineStr">
        <is>
          <t>Pimephales promelas</t>
        </is>
      </c>
      <c r="M951" t="inlineStr">
        <is>
          <t>Fathead Minnow</t>
        </is>
      </c>
      <c r="N951"/>
      <c r="O951"/>
      <c r="P951" t="n">
        <v>33.0</v>
      </c>
      <c r="Q951"/>
      <c r="R951"/>
      <c r="S951"/>
      <c r="T951"/>
      <c r="U951" t="inlineStr">
        <is>
          <t>Day(s)</t>
        </is>
      </c>
      <c r="V951" t="inlineStr">
        <is>
          <t>Flow-through</t>
        </is>
      </c>
      <c r="W951" t="inlineStr">
        <is>
          <t>Fresh water</t>
        </is>
      </c>
      <c r="X951" t="inlineStr">
        <is>
          <t>Lab</t>
        </is>
      </c>
      <c r="Y951" t="n">
        <v>6.0</v>
      </c>
      <c r="Z951" t="inlineStr">
        <is>
          <t>Active ingredient</t>
        </is>
      </c>
      <c r="AA951"/>
      <c r="AB951" t="n">
        <v>14.9</v>
      </c>
      <c r="AC951"/>
      <c r="AD951"/>
      <c r="AE951"/>
      <c r="AF951"/>
      <c r="AG951" t="inlineStr">
        <is>
          <t>AI mg/L</t>
        </is>
      </c>
      <c r="AH951"/>
      <c r="AI951"/>
      <c r="AJ951"/>
      <c r="AK951"/>
      <c r="AL951"/>
      <c r="AM951"/>
      <c r="AN951"/>
      <c r="AO951"/>
      <c r="AP951"/>
      <c r="AQ951"/>
      <c r="AR951"/>
      <c r="AS951"/>
      <c r="AT951"/>
      <c r="AU951"/>
      <c r="AV951"/>
      <c r="AW951"/>
      <c r="AX951" t="inlineStr">
        <is>
          <t>Mortality</t>
        </is>
      </c>
      <c r="AY951" t="inlineStr">
        <is>
          <t>Mortality</t>
        </is>
      </c>
      <c r="AZ951" t="inlineStr">
        <is>
          <t>LC50</t>
        </is>
      </c>
      <c r="BA951"/>
      <c r="BB951" t="n">
        <v>4.0</v>
      </c>
      <c r="BC951"/>
      <c r="BD951"/>
      <c r="BE951"/>
      <c r="BF951"/>
      <c r="BG951" t="inlineStr">
        <is>
          <t>Day(s)</t>
        </is>
      </c>
      <c r="BH951"/>
      <c r="BI951" t="inlineStr">
        <is>
          <t>DTXSID7021863</t>
        </is>
      </c>
      <c r="BJ951"/>
      <c r="BK951"/>
      <c r="BL951"/>
      <c r="BM951"/>
      <c r="BN951"/>
      <c r="BO951"/>
      <c r="BP951"/>
      <c r="BQ951"/>
      <c r="BR951"/>
      <c r="BS951"/>
      <c r="BT951" t="inlineStr">
        <is>
          <t>--</t>
        </is>
      </c>
      <c r="BU951"/>
      <c r="BV951"/>
      <c r="BW951"/>
      <c r="BX951"/>
      <c r="BY951"/>
      <c r="BZ951"/>
      <c r="CA951"/>
      <c r="CB951"/>
      <c r="CC951"/>
      <c r="CD951"/>
      <c r="CE951"/>
      <c r="CF951"/>
      <c r="CG951"/>
      <c r="CH951"/>
      <c r="CI951"/>
      <c r="CJ951" t="inlineStr">
        <is>
          <t xml:space="preserve">SOURCE/CULTURED AT THE UW-S TEST FACILITY //MEDIA/LAKE SUPERIOR WATER//   </t>
        </is>
      </c>
      <c r="CK951" t="inlineStr">
        <is>
          <t>Call,D.J., L.T. Brooke, N. Ahmad, and D.D. Vaishnav</t>
        </is>
      </c>
      <c r="CL951" t="n">
        <v>3771.0</v>
      </c>
      <c r="CM951" t="inlineStr">
        <is>
          <t>Aquatic Pollutant Hazard Assessments and Development of a Hazard Prediction Technology by Quantitative Structure-Activity Relationships</t>
        </is>
      </c>
      <c r="CN951" t="inlineStr">
        <is>
          <t>First Q.Rep., U.S.EPA Coop.Agreement No.CR 809234-01-0, Ctr.for Lake Superior Environ.Stud., Univ.of Wisconsin, Superior, WI:52 p.</t>
        </is>
      </c>
      <c r="CO951" t="n">
        <v>1981.0</v>
      </c>
      <c r="CP951" t="inlineStr">
        <is>
          <t>Call,D.J., L.T. Brooke, N. Ahmad, and D.D. Vaishnav (1981). Aquatic Pollutant Hazard Assessments and Development of a Hazard Prediction Technology by Quantitative Structure-Activity Relationships. First Q.Rep., U.S.EPA Coop.Agreement No.CR 809234-01-0, Ctr.for Lake Superior Environ.Stud., Univ.of Wisconsin, Superior, WI, 52 p. ECOREF#:3771</t>
        </is>
      </c>
    </row>
    <row r="952">
      <c r="A952" t="n">
        <v>105533.0</v>
      </c>
      <c r="B952" t="inlineStr">
        <is>
          <t>Propanedioic acid, Diethyl ester</t>
        </is>
      </c>
      <c r="C952"/>
      <c r="D952" t="inlineStr">
        <is>
          <t>Measured</t>
        </is>
      </c>
      <c r="E952" t="inlineStr">
        <is>
          <t>Not coded</t>
        </is>
      </c>
      <c r="F952"/>
      <c r="G952" t="n">
        <v>99.0</v>
      </c>
      <c r="H952"/>
      <c r="I952"/>
      <c r="J952"/>
      <c r="K952"/>
      <c r="L952" t="inlineStr">
        <is>
          <t>Pimephales promelas</t>
        </is>
      </c>
      <c r="M952" t="inlineStr">
        <is>
          <t>Fathead Minnow</t>
        </is>
      </c>
      <c r="N952"/>
      <c r="O952"/>
      <c r="P952" t="n">
        <v>33.0</v>
      </c>
      <c r="Q952"/>
      <c r="R952"/>
      <c r="S952"/>
      <c r="T952"/>
      <c r="U952" t="inlineStr">
        <is>
          <t>Day(s)</t>
        </is>
      </c>
      <c r="V952" t="inlineStr">
        <is>
          <t>Flow-through</t>
        </is>
      </c>
      <c r="W952" t="inlineStr">
        <is>
          <t>Fresh water</t>
        </is>
      </c>
      <c r="X952" t="inlineStr">
        <is>
          <t>Lab</t>
        </is>
      </c>
      <c r="Y952"/>
      <c r="Z952" t="inlineStr">
        <is>
          <t>Active ingredient</t>
        </is>
      </c>
      <c r="AA952"/>
      <c r="AB952" t="n">
        <v>15.4</v>
      </c>
      <c r="AC952"/>
      <c r="AD952" t="n">
        <v>14.1</v>
      </c>
      <c r="AE952"/>
      <c r="AF952" t="n">
        <v>16.9</v>
      </c>
      <c r="AG952" t="inlineStr">
        <is>
          <t>AI mg/L</t>
        </is>
      </c>
      <c r="AH952"/>
      <c r="AI952"/>
      <c r="AJ952"/>
      <c r="AK952"/>
      <c r="AL952"/>
      <c r="AM952"/>
      <c r="AN952"/>
      <c r="AO952"/>
      <c r="AP952"/>
      <c r="AQ952"/>
      <c r="AR952"/>
      <c r="AS952"/>
      <c r="AT952"/>
      <c r="AU952"/>
      <c r="AV952"/>
      <c r="AW952"/>
      <c r="AX952" t="inlineStr">
        <is>
          <t>Mortality</t>
        </is>
      </c>
      <c r="AY952" t="inlineStr">
        <is>
          <t>Mortality</t>
        </is>
      </c>
      <c r="AZ952" t="inlineStr">
        <is>
          <t>LC50</t>
        </is>
      </c>
      <c r="BA952"/>
      <c r="BB952" t="n">
        <v>4.0</v>
      </c>
      <c r="BC952"/>
      <c r="BD952"/>
      <c r="BE952"/>
      <c r="BF952"/>
      <c r="BG952" t="inlineStr">
        <is>
          <t>Day(s)</t>
        </is>
      </c>
      <c r="BH952" t="inlineStr">
        <is>
          <t>Pure</t>
        </is>
      </c>
      <c r="BI952" t="inlineStr">
        <is>
          <t>DTXSID7021863</t>
        </is>
      </c>
      <c r="BJ952"/>
      <c r="BK952"/>
      <c r="BL952"/>
      <c r="BM952"/>
      <c r="BN952"/>
      <c r="BO952"/>
      <c r="BP952"/>
      <c r="BQ952"/>
      <c r="BR952"/>
      <c r="BS952"/>
      <c r="BT952" t="inlineStr">
        <is>
          <t>--</t>
        </is>
      </c>
      <c r="BU952"/>
      <c r="BV952"/>
      <c r="BW952"/>
      <c r="BX952"/>
      <c r="BY952"/>
      <c r="BZ952"/>
      <c r="CA952"/>
      <c r="CB952"/>
      <c r="CC952"/>
      <c r="CD952"/>
      <c r="CE952"/>
      <c r="CF952"/>
      <c r="CG952"/>
      <c r="CH952"/>
      <c r="CI952" t="inlineStr">
        <is>
          <t xml:space="preserve"> Affected fish lost equilibrium prior to death.            NR NA </t>
        </is>
      </c>
      <c r="CJ952" t="inlineStr">
        <is>
          <t xml:space="preserve">   Affected fish lost equilibrium prior to death.            NR NA </t>
        </is>
      </c>
      <c r="CK952" t="inlineStr">
        <is>
          <t>Brooke,L.T., D.J. Call, D.L. Geiger, and C.E. Northcott</t>
        </is>
      </c>
      <c r="CL952" t="n">
        <v>12448.0</v>
      </c>
      <c r="CM952" t="inlineStr">
        <is>
          <t>Acute Toxicities of Organic Chemicals to Fathead Minnows (Pimephales promelas), Vol. 1</t>
        </is>
      </c>
      <c r="CN952" t="inlineStr">
        <is>
          <t>Center for Lake Superior Environmental Studies, University of Wisconsin-Superior, Superior, WI:414 p.</t>
        </is>
      </c>
      <c r="CO952" t="n">
        <v>1984.0</v>
      </c>
      <c r="CP952" t="inlineStr">
        <is>
          <t>Brooke,L.T., D.J. Call, D.L. Geiger, and C.E. Northcott (1984). Acute Toxicities of Organic Chemicals to Fathead Minnows (Pimephales promelas), Vol. 1. Center for Lake Superior Environmental Studies, University of Wisconsin-Superior, Superior, WI, 414 p. ECOREF#:12448</t>
        </is>
      </c>
    </row>
    <row r="953">
      <c r="A953" t="n">
        <v>105533.0</v>
      </c>
      <c r="B953" t="inlineStr">
        <is>
          <t>Propanedioic acid, Diethyl ester</t>
        </is>
      </c>
      <c r="C953"/>
      <c r="D953" t="inlineStr">
        <is>
          <t>Measured</t>
        </is>
      </c>
      <c r="E953" t="inlineStr">
        <is>
          <t>Not coded</t>
        </is>
      </c>
      <c r="F953" t="inlineStr">
        <is>
          <t>&gt;=</t>
        </is>
      </c>
      <c r="G953" t="n">
        <v>95.0</v>
      </c>
      <c r="H953"/>
      <c r="I953"/>
      <c r="J953"/>
      <c r="K953"/>
      <c r="L953" t="inlineStr">
        <is>
          <t>Pimephales promelas</t>
        </is>
      </c>
      <c r="M953" t="inlineStr">
        <is>
          <t>Fathead Minnow</t>
        </is>
      </c>
      <c r="N953" t="inlineStr">
        <is>
          <t>Juvenile</t>
        </is>
      </c>
      <c r="O953"/>
      <c r="P953"/>
      <c r="Q953"/>
      <c r="R953" t="n">
        <v>26.0</v>
      </c>
      <c r="S953"/>
      <c r="T953" t="n">
        <v>34.0</v>
      </c>
      <c r="U953" t="inlineStr">
        <is>
          <t>Day(s)</t>
        </is>
      </c>
      <c r="V953" t="inlineStr">
        <is>
          <t>Flow-through</t>
        </is>
      </c>
      <c r="W953" t="inlineStr">
        <is>
          <t>Fresh water</t>
        </is>
      </c>
      <c r="X953" t="inlineStr">
        <is>
          <t>Lab</t>
        </is>
      </c>
      <c r="Y953"/>
      <c r="Z953" t="inlineStr">
        <is>
          <t>Active ingredient</t>
        </is>
      </c>
      <c r="AA953"/>
      <c r="AB953" t="n">
        <v>10.8</v>
      </c>
      <c r="AC953"/>
      <c r="AD953"/>
      <c r="AE953"/>
      <c r="AF953"/>
      <c r="AG953" t="inlineStr">
        <is>
          <t>AI mg/L</t>
        </is>
      </c>
      <c r="AH953"/>
      <c r="AI953"/>
      <c r="AJ953"/>
      <c r="AK953"/>
      <c r="AL953"/>
      <c r="AM953"/>
      <c r="AN953"/>
      <c r="AO953"/>
      <c r="AP953"/>
      <c r="AQ953"/>
      <c r="AR953"/>
      <c r="AS953"/>
      <c r="AT953"/>
      <c r="AU953"/>
      <c r="AV953"/>
      <c r="AW953"/>
      <c r="AX953" t="inlineStr">
        <is>
          <t>Mortality</t>
        </is>
      </c>
      <c r="AY953" t="inlineStr">
        <is>
          <t>Mortality</t>
        </is>
      </c>
      <c r="AZ953" t="inlineStr">
        <is>
          <t>LC50</t>
        </is>
      </c>
      <c r="BA953"/>
      <c r="BB953" t="n">
        <v>4.0</v>
      </c>
      <c r="BC953"/>
      <c r="BD953"/>
      <c r="BE953"/>
      <c r="BF953"/>
      <c r="BG953" t="inlineStr">
        <is>
          <t>Day(s)</t>
        </is>
      </c>
      <c r="BH953" t="inlineStr">
        <is>
          <t>Pure</t>
        </is>
      </c>
      <c r="BI953" t="inlineStr">
        <is>
          <t>DTXSID7021863</t>
        </is>
      </c>
      <c r="BJ953" t="inlineStr">
        <is>
          <t>10.1002/etc.5620140920</t>
        </is>
      </c>
      <c r="BK953"/>
      <c r="BL953"/>
      <c r="BM953"/>
      <c r="BN953"/>
      <c r="BO953"/>
      <c r="BP953"/>
      <c r="BQ953"/>
      <c r="BR953"/>
      <c r="BS953"/>
      <c r="BT953" t="inlineStr">
        <is>
          <t>--</t>
        </is>
      </c>
      <c r="BU953"/>
      <c r="BV953"/>
      <c r="BW953"/>
      <c r="BX953"/>
      <c r="BY953"/>
      <c r="BZ953"/>
      <c r="CA953"/>
      <c r="CB953"/>
      <c r="CC953"/>
      <c r="CD953"/>
      <c r="CE953"/>
      <c r="CF953"/>
      <c r="CG953"/>
      <c r="CH953"/>
      <c r="CI953"/>
      <c r="CJ953"/>
      <c r="CK953" t="inlineStr">
        <is>
          <t>Broderius,S.J., M.D. Kahl, and M.D. Hoglund</t>
        </is>
      </c>
      <c r="CL953" t="n">
        <v>15031.0</v>
      </c>
      <c r="CM953" t="inlineStr">
        <is>
          <t>Use of Joint Toxic Response to Define the Primary Mode of Toxic Action for Diverse Industrial Organic Chemicals</t>
        </is>
      </c>
      <c r="CN953" t="inlineStr">
        <is>
          <t>Environ. Toxicol. Chem.14(9): 1591-1605</t>
        </is>
      </c>
      <c r="CO953" t="n">
        <v>1995.0</v>
      </c>
      <c r="CP953" t="inlineStr">
        <is>
          <t>Broderius,S.J., M.D. Kahl, and M.D. Hoglund (1995). Use of Joint Toxic Response to Define the Primary Mode of Toxic Action for Diverse Industrial Organic Chemicals. Environ. Toxicol. Chem., 14, (9), 1591-1605. doi:10.1002/etc.5620140920. ECOREF#:15031</t>
        </is>
      </c>
    </row>
    <row r="954">
      <c r="A954" t="n">
        <v>105679.0</v>
      </c>
      <c r="B954" t="inlineStr">
        <is>
          <t>2,4-Dimethylphenol</t>
        </is>
      </c>
      <c r="C954"/>
      <c r="D954" t="inlineStr">
        <is>
          <t>Measured</t>
        </is>
      </c>
      <c r="E954" t="inlineStr">
        <is>
          <t>Not coded</t>
        </is>
      </c>
      <c r="F954"/>
      <c r="G954" t="n">
        <v>97.0</v>
      </c>
      <c r="H954"/>
      <c r="I954"/>
      <c r="J954"/>
      <c r="K954"/>
      <c r="L954" t="inlineStr">
        <is>
          <t>Pimephales promelas</t>
        </is>
      </c>
      <c r="M954" t="inlineStr">
        <is>
          <t>Fathead Minnow</t>
        </is>
      </c>
      <c r="N954" t="inlineStr">
        <is>
          <t>Juvenile</t>
        </is>
      </c>
      <c r="O954"/>
      <c r="P954"/>
      <c r="Q954"/>
      <c r="R954"/>
      <c r="S954"/>
      <c r="T954"/>
      <c r="U954"/>
      <c r="V954" t="inlineStr">
        <is>
          <t>Flow-through</t>
        </is>
      </c>
      <c r="W954" t="inlineStr">
        <is>
          <t>Fresh water</t>
        </is>
      </c>
      <c r="X954" t="inlineStr">
        <is>
          <t>Lab</t>
        </is>
      </c>
      <c r="Y954"/>
      <c r="Z954" t="inlineStr">
        <is>
          <t>Active ingredient</t>
        </is>
      </c>
      <c r="AA954"/>
      <c r="AB954" t="n">
        <v>18.1</v>
      </c>
      <c r="AC954"/>
      <c r="AD954" t="n">
        <v>14.6</v>
      </c>
      <c r="AE954"/>
      <c r="AF954" t="n">
        <v>22.6</v>
      </c>
      <c r="AG954" t="inlineStr">
        <is>
          <t>AI mg/L</t>
        </is>
      </c>
      <c r="AH954"/>
      <c r="AI954"/>
      <c r="AJ954"/>
      <c r="AK954"/>
      <c r="AL954"/>
      <c r="AM954"/>
      <c r="AN954"/>
      <c r="AO954"/>
      <c r="AP954"/>
      <c r="AQ954"/>
      <c r="AR954"/>
      <c r="AS954"/>
      <c r="AT954"/>
      <c r="AU954"/>
      <c r="AV954"/>
      <c r="AW954"/>
      <c r="AX954" t="inlineStr">
        <is>
          <t>Mortality</t>
        </is>
      </c>
      <c r="AY954" t="inlineStr">
        <is>
          <t>Mortality</t>
        </is>
      </c>
      <c r="AZ954" t="inlineStr">
        <is>
          <t>LC50</t>
        </is>
      </c>
      <c r="BA954"/>
      <c r="BB954" t="n">
        <v>4.0</v>
      </c>
      <c r="BC954"/>
      <c r="BD954"/>
      <c r="BE954"/>
      <c r="BF954"/>
      <c r="BG954" t="inlineStr">
        <is>
          <t>Day(s)</t>
        </is>
      </c>
      <c r="BH954" t="inlineStr">
        <is>
          <t>Pure</t>
        </is>
      </c>
      <c r="BI954" t="inlineStr">
        <is>
          <t>DTXSID2021864</t>
        </is>
      </c>
      <c r="BJ954"/>
      <c r="BK954"/>
      <c r="BL954"/>
      <c r="BM954"/>
      <c r="BN954"/>
      <c r="BO954"/>
      <c r="BP954"/>
      <c r="BQ954"/>
      <c r="BR954"/>
      <c r="BS954"/>
      <c r="BT954" t="inlineStr">
        <is>
          <t>--</t>
        </is>
      </c>
      <c r="BU954"/>
      <c r="BV954"/>
      <c r="BW954"/>
      <c r="BX954"/>
      <c r="BY954"/>
      <c r="BZ954"/>
      <c r="CA954"/>
      <c r="CB954"/>
      <c r="CC954"/>
      <c r="CD954"/>
      <c r="CE954"/>
      <c r="CF954"/>
      <c r="CG954"/>
      <c r="CH954"/>
      <c r="CI954"/>
      <c r="CJ954"/>
      <c r="CK954" t="inlineStr">
        <is>
          <t>Holcombe,G., and G. Phipps</t>
        </is>
      </c>
      <c r="CL954" t="n">
        <v>56473.0</v>
      </c>
      <c r="CM954" t="inlineStr">
        <is>
          <t>Memorandum to N.Thomas, C. Stephan, B. Spehar and S. Broderius, U.S. EPA. March 2, 1987. 2,4-Dimethylphenol and Methyl Parathion Multiple Species Acute Test Results for Criteria Document Development</t>
        </is>
      </c>
      <c r="CN954" t="inlineStr">
        <is>
          <t>Memo to N.Thomas, C.Stephan, B.Spehar, and S.Broderius, U.S.EPA, Duluth, MN:</t>
        </is>
      </c>
      <c r="CO954" t="n">
        <v>1987.0</v>
      </c>
      <c r="CP954" t="inlineStr">
        <is>
          <t>Holcombe,G., and G. Phipps (1987). Memorandum to N.Thomas, C. Stephan, B. Spehar and S. Broderius, U.S. EPA. March 2, 1987. 2,4-Dimethylphenol and Methyl Parathion Multiple Species Acute Test Results for Criteria Document Development. Memo to N.Thomas, C.Stephan, B.Spehar, and S.Broderius, U.S.EPA, Duluth, MN, ECOREF#:56473</t>
        </is>
      </c>
    </row>
    <row r="955">
      <c r="A955" t="n">
        <v>105679.0</v>
      </c>
      <c r="B955" t="inlineStr">
        <is>
          <t>2,4-Dimethylphenol</t>
        </is>
      </c>
      <c r="C955"/>
      <c r="D955" t="inlineStr">
        <is>
          <t>Measured</t>
        </is>
      </c>
      <c r="E955" t="inlineStr">
        <is>
          <t>Not coded</t>
        </is>
      </c>
      <c r="F955" t="inlineStr">
        <is>
          <t>&gt;=</t>
        </is>
      </c>
      <c r="G955" t="n">
        <v>95.0</v>
      </c>
      <c r="H955"/>
      <c r="I955"/>
      <c r="J955"/>
      <c r="K955"/>
      <c r="L955" t="inlineStr">
        <is>
          <t>Pimephales promelas</t>
        </is>
      </c>
      <c r="M955" t="inlineStr">
        <is>
          <t>Fathead Minnow</t>
        </is>
      </c>
      <c r="N955" t="inlineStr">
        <is>
          <t>Juvenile</t>
        </is>
      </c>
      <c r="O955"/>
      <c r="P955"/>
      <c r="Q955"/>
      <c r="R955" t="n">
        <v>26.0</v>
      </c>
      <c r="S955"/>
      <c r="T955" t="n">
        <v>34.0</v>
      </c>
      <c r="U955" t="inlineStr">
        <is>
          <t>Day(s)</t>
        </is>
      </c>
      <c r="V955" t="inlineStr">
        <is>
          <t>Flow-through</t>
        </is>
      </c>
      <c r="W955" t="inlineStr">
        <is>
          <t>Fresh water</t>
        </is>
      </c>
      <c r="X955" t="inlineStr">
        <is>
          <t>Lab</t>
        </is>
      </c>
      <c r="Y955"/>
      <c r="Z955" t="inlineStr">
        <is>
          <t>Active ingredient</t>
        </is>
      </c>
      <c r="AA955"/>
      <c r="AB955" t="n">
        <v>18.1</v>
      </c>
      <c r="AC955"/>
      <c r="AD955"/>
      <c r="AE955"/>
      <c r="AF955"/>
      <c r="AG955" t="inlineStr">
        <is>
          <t>AI mg/L</t>
        </is>
      </c>
      <c r="AH955"/>
      <c r="AI955"/>
      <c r="AJ955"/>
      <c r="AK955"/>
      <c r="AL955"/>
      <c r="AM955"/>
      <c r="AN955"/>
      <c r="AO955"/>
      <c r="AP955"/>
      <c r="AQ955"/>
      <c r="AR955"/>
      <c r="AS955"/>
      <c r="AT955"/>
      <c r="AU955"/>
      <c r="AV955"/>
      <c r="AW955"/>
      <c r="AX955" t="inlineStr">
        <is>
          <t>Mortality</t>
        </is>
      </c>
      <c r="AY955" t="inlineStr">
        <is>
          <t>Mortality</t>
        </is>
      </c>
      <c r="AZ955" t="inlineStr">
        <is>
          <t>LC50</t>
        </is>
      </c>
      <c r="BA955"/>
      <c r="BB955" t="n">
        <v>4.0</v>
      </c>
      <c r="BC955"/>
      <c r="BD955"/>
      <c r="BE955"/>
      <c r="BF955"/>
      <c r="BG955" t="inlineStr">
        <is>
          <t>Day(s)</t>
        </is>
      </c>
      <c r="BH955" t="inlineStr">
        <is>
          <t>Pure</t>
        </is>
      </c>
      <c r="BI955" t="inlineStr">
        <is>
          <t>DTXSID2021864</t>
        </is>
      </c>
      <c r="BJ955" t="inlineStr">
        <is>
          <t>10.1002/etc.5620140920</t>
        </is>
      </c>
      <c r="BK955"/>
      <c r="BL955"/>
      <c r="BM955"/>
      <c r="BN955"/>
      <c r="BO955"/>
      <c r="BP955"/>
      <c r="BQ955"/>
      <c r="BR955"/>
      <c r="BS955"/>
      <c r="BT955" t="inlineStr">
        <is>
          <t>--</t>
        </is>
      </c>
      <c r="BU955"/>
      <c r="BV955"/>
      <c r="BW955"/>
      <c r="BX955"/>
      <c r="BY955"/>
      <c r="BZ955"/>
      <c r="CA955"/>
      <c r="CB955"/>
      <c r="CC955"/>
      <c r="CD955"/>
      <c r="CE955"/>
      <c r="CF955"/>
      <c r="CG955"/>
      <c r="CH955"/>
      <c r="CI955"/>
      <c r="CJ955"/>
      <c r="CK955" t="inlineStr">
        <is>
          <t>Broderius,S.J., M.D. Kahl, and M.D. Hoglund</t>
        </is>
      </c>
      <c r="CL955" t="n">
        <v>15031.0</v>
      </c>
      <c r="CM955" t="inlineStr">
        <is>
          <t>Use of Joint Toxic Response to Define the Primary Mode of Toxic Action for Diverse Industrial Organic Chemicals</t>
        </is>
      </c>
      <c r="CN955" t="inlineStr">
        <is>
          <t>Environ. Toxicol. Chem.14(9): 1591-1605</t>
        </is>
      </c>
      <c r="CO955" t="n">
        <v>1995.0</v>
      </c>
      <c r="CP955" t="inlineStr">
        <is>
          <t>Broderius,S.J., M.D. Kahl, and M.D. Hoglund (1995). Use of Joint Toxic Response to Define the Primary Mode of Toxic Action for Diverse Industrial Organic Chemicals. Environ. Toxicol. Chem., 14, (9), 1591-1605. doi:10.1002/etc.5620140920. ECOREF#:15031</t>
        </is>
      </c>
    </row>
    <row r="956">
      <c r="A956" t="n">
        <v>105679.0</v>
      </c>
      <c r="B956" t="inlineStr">
        <is>
          <t>2,4-Dimethylphenol</t>
        </is>
      </c>
      <c r="C956"/>
      <c r="D956" t="inlineStr">
        <is>
          <t>Measured</t>
        </is>
      </c>
      <c r="E956" t="inlineStr">
        <is>
          <t>Not coded</t>
        </is>
      </c>
      <c r="F956"/>
      <c r="G956"/>
      <c r="H956"/>
      <c r="I956"/>
      <c r="J956"/>
      <c r="K956"/>
      <c r="L956" t="inlineStr">
        <is>
          <t>Pimephales promelas</t>
        </is>
      </c>
      <c r="M956" t="inlineStr">
        <is>
          <t>Fathead Minnow</t>
        </is>
      </c>
      <c r="N956"/>
      <c r="O956"/>
      <c r="P956"/>
      <c r="Q956"/>
      <c r="R956" t="n">
        <v>30.0</v>
      </c>
      <c r="S956"/>
      <c r="T956" t="n">
        <v>35.0</v>
      </c>
      <c r="U956" t="inlineStr">
        <is>
          <t>Day(s)</t>
        </is>
      </c>
      <c r="V956" t="inlineStr">
        <is>
          <t>Flow-through</t>
        </is>
      </c>
      <c r="W956" t="inlineStr">
        <is>
          <t>Fresh water</t>
        </is>
      </c>
      <c r="X956" t="inlineStr">
        <is>
          <t>Lab</t>
        </is>
      </c>
      <c r="Y956"/>
      <c r="Z956" t="inlineStr">
        <is>
          <t>Active ingredient</t>
        </is>
      </c>
      <c r="AA956"/>
      <c r="AB956" t="n">
        <v>17.0</v>
      </c>
      <c r="AC956"/>
      <c r="AD956" t="n">
        <v>16.1</v>
      </c>
      <c r="AE956"/>
      <c r="AF956" t="n">
        <v>17.9</v>
      </c>
      <c r="AG956" t="inlineStr">
        <is>
          <t>AI mg/L</t>
        </is>
      </c>
      <c r="AH956"/>
      <c r="AI956"/>
      <c r="AJ956"/>
      <c r="AK956"/>
      <c r="AL956"/>
      <c r="AM956"/>
      <c r="AN956"/>
      <c r="AO956"/>
      <c r="AP956"/>
      <c r="AQ956"/>
      <c r="AR956"/>
      <c r="AS956"/>
      <c r="AT956"/>
      <c r="AU956"/>
      <c r="AV956"/>
      <c r="AW956"/>
      <c r="AX956" t="inlineStr">
        <is>
          <t>Mortality</t>
        </is>
      </c>
      <c r="AY956" t="inlineStr">
        <is>
          <t>Mortality</t>
        </is>
      </c>
      <c r="AZ956" t="inlineStr">
        <is>
          <t>LC50</t>
        </is>
      </c>
      <c r="BA956"/>
      <c r="BB956" t="n">
        <v>4.0</v>
      </c>
      <c r="BC956"/>
      <c r="BD956"/>
      <c r="BE956"/>
      <c r="BF956"/>
      <c r="BG956" t="inlineStr">
        <is>
          <t>Day(s)</t>
        </is>
      </c>
      <c r="BH956"/>
      <c r="BI956" t="inlineStr">
        <is>
          <t>DTXSID2021864</t>
        </is>
      </c>
      <c r="BJ956" t="inlineStr">
        <is>
          <t>10.1007/BF01622141</t>
        </is>
      </c>
      <c r="BK956"/>
      <c r="BL956"/>
      <c r="BM956"/>
      <c r="BN956"/>
      <c r="BO956"/>
      <c r="BP956"/>
      <c r="BQ956"/>
      <c r="BR956"/>
      <c r="BS956"/>
      <c r="BT956" t="inlineStr">
        <is>
          <t>--</t>
        </is>
      </c>
      <c r="BU956"/>
      <c r="BV956"/>
      <c r="BW956"/>
      <c r="BX956"/>
      <c r="BY956"/>
      <c r="BZ956"/>
      <c r="CA956"/>
      <c r="CB956"/>
      <c r="CC956"/>
      <c r="CD956"/>
      <c r="CE956"/>
      <c r="CF956"/>
      <c r="CG956"/>
      <c r="CH956"/>
      <c r="CI956" t="inlineStr">
        <is>
          <t xml:space="preserve"> CONTR/FOLLOWED EPA STANDARD METHODS// NAOH ADDED TO STOCK BOTTLE//WQCD/ONE OF TWO DATA POINTS THAT CORRESPOND TO THE DATA CITED IN THE 24DP '80 WQCD;WQCD REPORTS A VALUE OF 16750 FROM THE MANUSCRIPT THAT IS PUBLISHED AS ECOREF# 2189//</t>
        </is>
      </c>
      <c r="CJ956" t="inlineStr">
        <is>
          <t xml:space="preserve">   CONTR/FOLLOWED EPA STANDARD METHODS// NAOH ADDED TO STOCK BOTTLE//WQCD/ONE OF TWO DATA POINTS THAT CORRESPOND TO THE DATA CITED IN THE 24DP '80 WQCD;WQCD REPORTS A VALUE OF 16750 FROM THE MANUSCRIPT THAT IS PUBLISHED AS ECOREF# 2189//</t>
        </is>
      </c>
      <c r="CK956" t="inlineStr">
        <is>
          <t>Phipps,G.L., G.W. Holcombe, and J.T. Fiandt</t>
        </is>
      </c>
      <c r="CL956" t="n">
        <v>2189.0</v>
      </c>
      <c r="CM956" t="inlineStr">
        <is>
          <t>Acute Toxicity of Phenol and Substituted Phenols to the Fathead Minnow</t>
        </is>
      </c>
      <c r="CN956" t="inlineStr">
        <is>
          <t>Bull. Environ. Contam. Toxicol.26(5): 585-593</t>
        </is>
      </c>
      <c r="CO956" t="n">
        <v>1981.0</v>
      </c>
      <c r="CP956" t="inlineStr">
        <is>
          <t>Phipps,G.L., G.W. Holcombe, and J.T. Fiandt (1981). Acute Toxicity of Phenol and Substituted Phenols to the Fathead Minnow. Bull. Environ. Contam. Toxicol., 26, (5), 585-593. doi:10.1007/BF01622141. ECOREF#:2189</t>
        </is>
      </c>
    </row>
    <row r="957">
      <c r="A957" t="n">
        <v>105679.0</v>
      </c>
      <c r="B957" t="inlineStr">
        <is>
          <t>2,4-Dimethylphenol</t>
        </is>
      </c>
      <c r="C957"/>
      <c r="D957" t="inlineStr">
        <is>
          <t>Measured</t>
        </is>
      </c>
      <c r="E957" t="inlineStr">
        <is>
          <t>Not reported</t>
        </is>
      </c>
      <c r="F957"/>
      <c r="G957"/>
      <c r="H957"/>
      <c r="I957"/>
      <c r="J957"/>
      <c r="K957"/>
      <c r="L957" t="inlineStr">
        <is>
          <t>Pimephales promelas</t>
        </is>
      </c>
      <c r="M957" t="inlineStr">
        <is>
          <t>Fathead Minnow</t>
        </is>
      </c>
      <c r="N957"/>
      <c r="O957"/>
      <c r="P957" t="n">
        <v>32.0</v>
      </c>
      <c r="Q957"/>
      <c r="R957"/>
      <c r="S957"/>
      <c r="T957"/>
      <c r="U957" t="inlineStr">
        <is>
          <t>Day(s)</t>
        </is>
      </c>
      <c r="V957" t="inlineStr">
        <is>
          <t>Flow-through</t>
        </is>
      </c>
      <c r="W957" t="inlineStr">
        <is>
          <t>Fresh water</t>
        </is>
      </c>
      <c r="X957" t="inlineStr">
        <is>
          <t>Lab</t>
        </is>
      </c>
      <c r="Y957"/>
      <c r="Z957" t="inlineStr">
        <is>
          <t>Active ingredient</t>
        </is>
      </c>
      <c r="AA957"/>
      <c r="AB957" t="n">
        <v>16.6</v>
      </c>
      <c r="AC957"/>
      <c r="AD957" t="n">
        <v>16.1</v>
      </c>
      <c r="AE957"/>
      <c r="AF957" t="n">
        <v>17.1</v>
      </c>
      <c r="AG957" t="inlineStr">
        <is>
          <t>AI mg/L</t>
        </is>
      </c>
      <c r="AH957"/>
      <c r="AI957"/>
      <c r="AJ957"/>
      <c r="AK957"/>
      <c r="AL957"/>
      <c r="AM957"/>
      <c r="AN957"/>
      <c r="AO957"/>
      <c r="AP957"/>
      <c r="AQ957"/>
      <c r="AR957"/>
      <c r="AS957"/>
      <c r="AT957"/>
      <c r="AU957"/>
      <c r="AV957"/>
      <c r="AW957"/>
      <c r="AX957" t="inlineStr">
        <is>
          <t>Mortality</t>
        </is>
      </c>
      <c r="AY957" t="inlineStr">
        <is>
          <t>Mortality</t>
        </is>
      </c>
      <c r="AZ957" t="inlineStr">
        <is>
          <t>LC50</t>
        </is>
      </c>
      <c r="BA957"/>
      <c r="BB957" t="n">
        <v>4.0</v>
      </c>
      <c r="BC957"/>
      <c r="BD957"/>
      <c r="BE957"/>
      <c r="BF957"/>
      <c r="BG957" t="inlineStr">
        <is>
          <t>Day(s)</t>
        </is>
      </c>
      <c r="BH957"/>
      <c r="BI957" t="inlineStr">
        <is>
          <t>DTXSID2021864</t>
        </is>
      </c>
      <c r="BJ957"/>
      <c r="BK957"/>
      <c r="BL957" t="inlineStr">
        <is>
          <t>Acute</t>
        </is>
      </c>
      <c r="BM957"/>
      <c r="BN957"/>
      <c r="BO957"/>
      <c r="BP957"/>
      <c r="BQ957"/>
      <c r="BR957"/>
      <c r="BS957"/>
      <c r="BT957" t="inlineStr">
        <is>
          <t>--</t>
        </is>
      </c>
      <c r="BU957"/>
      <c r="BV957"/>
      <c r="BW957"/>
      <c r="BX957"/>
      <c r="BY957"/>
      <c r="BZ957"/>
      <c r="CA957"/>
      <c r="CB957"/>
      <c r="CC957"/>
      <c r="CD957"/>
      <c r="CE957"/>
      <c r="CF957"/>
      <c r="CG957"/>
      <c r="CH957"/>
      <c r="CI957"/>
      <c r="CJ957" t="inlineStr">
        <is>
          <t xml:space="preserve">SOURCE/US EPA ENVIRONMENTAL RESEARCH LABORATORY DULUTH AND THE UNIVERSITY OF WISCONSIN SUPERIOR//MEDIA/FILTERED LAKE SUPERIOR WATER OR DECHLORINATED CITY OF SUPERIOR WISCONSIN WATER//   </t>
        </is>
      </c>
      <c r="CK957" t="inlineStr">
        <is>
          <t>Geiger,D.L., C.E. Northcott, D.J. Call, and L.T. Brooke</t>
        </is>
      </c>
      <c r="CL957" t="n">
        <v>12447.0</v>
      </c>
      <c r="CM957" t="inlineStr">
        <is>
          <t>Acute Toxicities of Organic Chemicals to Fathead Minnows (Pimephales promelas), Volume II</t>
        </is>
      </c>
      <c r="CN957" t="inlineStr">
        <is>
          <t>Center for Lake Superior Environmental Studies, University of Wisconsin, Superior, WI:326 p.</t>
        </is>
      </c>
      <c r="CO957" t="n">
        <v>1985.0</v>
      </c>
      <c r="CP957" t="inlineStr">
        <is>
          <t>Geiger,D.L., C.E. Northcott, D.J. Call, and L.T. Brooke (1985). Acute Toxicities of Organic Chemicals to Fathead Minnows (Pimephales promelas), Volume II. Center for Lake Superior Environmental Studies, University of Wisconsin, Superior, WI, 326 p. ECOREF#:12447</t>
        </is>
      </c>
    </row>
    <row r="958">
      <c r="A958" t="n">
        <v>105679.0</v>
      </c>
      <c r="B958" t="inlineStr">
        <is>
          <t>2,4-Dimethylphenol</t>
        </is>
      </c>
      <c r="C958"/>
      <c r="D958" t="inlineStr">
        <is>
          <t>Unmeasured</t>
        </is>
      </c>
      <c r="E958" t="inlineStr">
        <is>
          <t>Not coded</t>
        </is>
      </c>
      <c r="F958"/>
      <c r="G958"/>
      <c r="H958"/>
      <c r="I958"/>
      <c r="J958"/>
      <c r="K958"/>
      <c r="L958" t="inlineStr">
        <is>
          <t>Pimephales promelas</t>
        </is>
      </c>
      <c r="M958" t="inlineStr">
        <is>
          <t>Fathead Minnow</t>
        </is>
      </c>
      <c r="N958"/>
      <c r="O958"/>
      <c r="P958" t="n">
        <v>32.0</v>
      </c>
      <c r="Q958"/>
      <c r="R958"/>
      <c r="S958"/>
      <c r="T958"/>
      <c r="U958" t="inlineStr">
        <is>
          <t>Day(s)</t>
        </is>
      </c>
      <c r="V958" t="inlineStr">
        <is>
          <t>Aquatic, unspecified</t>
        </is>
      </c>
      <c r="W958" t="inlineStr">
        <is>
          <t>Fresh water</t>
        </is>
      </c>
      <c r="X958" t="inlineStr">
        <is>
          <t>Lab</t>
        </is>
      </c>
      <c r="Y958"/>
      <c r="Z958" t="inlineStr">
        <is>
          <t>Formulation</t>
        </is>
      </c>
      <c r="AA958"/>
      <c r="AB958" t="n">
        <v>16.6</v>
      </c>
      <c r="AC958"/>
      <c r="AD958" t="n">
        <v>16.1</v>
      </c>
      <c r="AE958"/>
      <c r="AF958" t="n">
        <v>17.1</v>
      </c>
      <c r="AG958" t="inlineStr">
        <is>
          <t>AI mg/L</t>
        </is>
      </c>
      <c r="AH958"/>
      <c r="AI958"/>
      <c r="AJ958"/>
      <c r="AK958"/>
      <c r="AL958"/>
      <c r="AM958"/>
      <c r="AN958"/>
      <c r="AO958"/>
      <c r="AP958"/>
      <c r="AQ958"/>
      <c r="AR958"/>
      <c r="AS958"/>
      <c r="AT958"/>
      <c r="AU958"/>
      <c r="AV958"/>
      <c r="AW958"/>
      <c r="AX958" t="inlineStr">
        <is>
          <t>Mortality</t>
        </is>
      </c>
      <c r="AY958" t="inlineStr">
        <is>
          <t>Mortality</t>
        </is>
      </c>
      <c r="AZ958" t="inlineStr">
        <is>
          <t>LC50</t>
        </is>
      </c>
      <c r="BA958"/>
      <c r="BB958" t="n">
        <v>4.0</v>
      </c>
      <c r="BC958"/>
      <c r="BD958"/>
      <c r="BE958"/>
      <c r="BF958"/>
      <c r="BG958" t="inlineStr">
        <is>
          <t>Day(s)</t>
        </is>
      </c>
      <c r="BH958"/>
      <c r="BI958" t="inlineStr">
        <is>
          <t>DTXSID2021864</t>
        </is>
      </c>
      <c r="BJ958"/>
      <c r="BK958"/>
      <c r="BL958"/>
      <c r="BM958"/>
      <c r="BN958"/>
      <c r="BO958"/>
      <c r="BP958"/>
      <c r="BQ958"/>
      <c r="BR958"/>
      <c r="BS958"/>
      <c r="BT958" t="inlineStr">
        <is>
          <t>--</t>
        </is>
      </c>
      <c r="BU958"/>
      <c r="BV958"/>
      <c r="BW958"/>
      <c r="BX958"/>
      <c r="BY958"/>
      <c r="BZ958"/>
      <c r="CA958"/>
      <c r="CB958"/>
      <c r="CC958"/>
      <c r="CD958"/>
      <c r="CE958"/>
      <c r="CF958"/>
      <c r="CG958"/>
      <c r="CH958"/>
      <c r="CI958"/>
      <c r="CJ958"/>
      <c r="CK958" t="inlineStr">
        <is>
          <t>Russom,C.L.</t>
        </is>
      </c>
      <c r="CL958" t="n">
        <v>57532.0</v>
      </c>
      <c r="CM958" t="inlineStr">
        <is>
          <t>Acute and Early Life Stage Toxicity Data</t>
        </is>
      </c>
      <c r="CN958" t="inlineStr">
        <is>
          <t>June 21 Memo from U.S.EPA, Duluth, MN.to R.Spehar U.S.EPA, Duluth, MN:41 p.</t>
        </is>
      </c>
      <c r="CO958" t="n">
        <v>1993.0</v>
      </c>
      <c r="CP958" t="inlineStr">
        <is>
          <t>Russom,C.L. (1993). Acute and Early Life Stage Toxicity Data. June 21 Memo from U.S.EPA, Duluth, MN.to R.Spehar U.S.EPA, Duluth, MN, 41 p. ECOREF#:57532</t>
        </is>
      </c>
    </row>
    <row r="959">
      <c r="A959" t="n">
        <v>105679.0</v>
      </c>
      <c r="B959" t="inlineStr">
        <is>
          <t>2,4-Dimethylphenol</t>
        </is>
      </c>
      <c r="C959"/>
      <c r="D959" t="inlineStr">
        <is>
          <t>Measured</t>
        </is>
      </c>
      <c r="E959" t="inlineStr">
        <is>
          <t>Not coded</t>
        </is>
      </c>
      <c r="F959"/>
      <c r="G959"/>
      <c r="H959"/>
      <c r="I959"/>
      <c r="J959"/>
      <c r="K959"/>
      <c r="L959" t="inlineStr">
        <is>
          <t>Pimephales promelas</t>
        </is>
      </c>
      <c r="M959" t="inlineStr">
        <is>
          <t>Fathead Minnow</t>
        </is>
      </c>
      <c r="N959"/>
      <c r="O959"/>
      <c r="P959"/>
      <c r="Q959"/>
      <c r="R959" t="n">
        <v>30.0</v>
      </c>
      <c r="S959"/>
      <c r="T959" t="n">
        <v>35.0</v>
      </c>
      <c r="U959" t="inlineStr">
        <is>
          <t>Day(s)</t>
        </is>
      </c>
      <c r="V959" t="inlineStr">
        <is>
          <t>Flow-through</t>
        </is>
      </c>
      <c r="W959" t="inlineStr">
        <is>
          <t>Fresh water</t>
        </is>
      </c>
      <c r="X959" t="inlineStr">
        <is>
          <t>Lab</t>
        </is>
      </c>
      <c r="Y959"/>
      <c r="Z959" t="inlineStr">
        <is>
          <t>Active ingredient</t>
        </is>
      </c>
      <c r="AA959"/>
      <c r="AB959" t="n">
        <v>17.0</v>
      </c>
      <c r="AC959"/>
      <c r="AD959" t="n">
        <v>16.0</v>
      </c>
      <c r="AE959"/>
      <c r="AF959" t="n">
        <v>18.0</v>
      </c>
      <c r="AG959" t="inlineStr">
        <is>
          <t>AI mg/L</t>
        </is>
      </c>
      <c r="AH959"/>
      <c r="AI959"/>
      <c r="AJ959"/>
      <c r="AK959"/>
      <c r="AL959"/>
      <c r="AM959"/>
      <c r="AN959"/>
      <c r="AO959"/>
      <c r="AP959"/>
      <c r="AQ959"/>
      <c r="AR959"/>
      <c r="AS959"/>
      <c r="AT959"/>
      <c r="AU959"/>
      <c r="AV959"/>
      <c r="AW959"/>
      <c r="AX959" t="inlineStr">
        <is>
          <t>Mortality</t>
        </is>
      </c>
      <c r="AY959" t="inlineStr">
        <is>
          <t>Mortality</t>
        </is>
      </c>
      <c r="AZ959" t="inlineStr">
        <is>
          <t>LC50</t>
        </is>
      </c>
      <c r="BA959"/>
      <c r="BB959" t="n">
        <v>4.0</v>
      </c>
      <c r="BC959"/>
      <c r="BD959"/>
      <c r="BE959"/>
      <c r="BF959"/>
      <c r="BG959" t="inlineStr">
        <is>
          <t>Day(s)</t>
        </is>
      </c>
      <c r="BH959"/>
      <c r="BI959" t="inlineStr">
        <is>
          <t>DTXSID2021864</t>
        </is>
      </c>
      <c r="BJ959" t="inlineStr">
        <is>
          <t>10.1007/BF01622141</t>
        </is>
      </c>
      <c r="BK959"/>
      <c r="BL959"/>
      <c r="BM959"/>
      <c r="BN959"/>
      <c r="BO959"/>
      <c r="BP959"/>
      <c r="BQ959"/>
      <c r="BR959"/>
      <c r="BS959"/>
      <c r="BT959" t="inlineStr">
        <is>
          <t>--</t>
        </is>
      </c>
      <c r="BU959"/>
      <c r="BV959"/>
      <c r="BW959"/>
      <c r="BX959"/>
      <c r="BY959"/>
      <c r="BZ959"/>
      <c r="CA959"/>
      <c r="CB959"/>
      <c r="CC959"/>
      <c r="CD959"/>
      <c r="CE959"/>
      <c r="CF959"/>
      <c r="CG959"/>
      <c r="CH959"/>
      <c r="CI959" t="inlineStr">
        <is>
          <t xml:space="preserve"> CONTR/FOLLOWED EPA STANDARD METHODS// NAOH ADDED TO STOCK BOTTLE//WQCD/ONE OF TWO DATA POINTS THAT CORRESPOND TO THE DATA CITED IN THE 24DP '80 WQCD.WQCD REPORTS A VALUE OF 16750 FROM THE MANUSCRIPT THAT IS PUBLISHED AS ECOREF# 2189//</t>
        </is>
      </c>
      <c r="CJ959" t="inlineStr">
        <is>
          <t xml:space="preserve">   CONTR/FOLLOWED EPA STANDARD METHODS// NAOH ADDED TO STOCK BOTTLE//WQCD/ONE OF TWO DATA POINTS THAT CORRESPOND TO THE DATA CITED IN THE 24DP '80 WQCD.WQCD REPORTS A VALUE OF 16750 FROM THE MANUSCRIPT THAT IS PUBLISHED AS ECOREF# 2189//</t>
        </is>
      </c>
      <c r="CK959" t="inlineStr">
        <is>
          <t>Phipps,G.L., G.W. Holcombe, and J.T. Fiandt</t>
        </is>
      </c>
      <c r="CL959" t="n">
        <v>2189.0</v>
      </c>
      <c r="CM959" t="inlineStr">
        <is>
          <t>Acute Toxicity of Phenol and Substituted Phenols to the Fathead Minnow</t>
        </is>
      </c>
      <c r="CN959" t="inlineStr">
        <is>
          <t>Bull. Environ. Contam. Toxicol.26(5): 585-593</t>
        </is>
      </c>
      <c r="CO959" t="n">
        <v>1981.0</v>
      </c>
      <c r="CP959" t="inlineStr">
        <is>
          <t>Phipps,G.L., G.W. Holcombe, and J.T. Fiandt (1981). Acute Toxicity of Phenol and Substituted Phenols to the Fathead Minnow. Bull. Environ. Contam. Toxicol., 26, (5), 585-593. doi:10.1007/BF01622141. ECOREF#:2189</t>
        </is>
      </c>
    </row>
    <row r="960">
      <c r="A960" t="n">
        <v>105679.0</v>
      </c>
      <c r="B960" t="inlineStr">
        <is>
          <t>2,4-Dimethylphenol</t>
        </is>
      </c>
      <c r="C960"/>
      <c r="D960" t="inlineStr">
        <is>
          <t>Measured</t>
        </is>
      </c>
      <c r="E960" t="inlineStr">
        <is>
          <t>Not coded</t>
        </is>
      </c>
      <c r="F960" t="inlineStr">
        <is>
          <t>&gt;=</t>
        </is>
      </c>
      <c r="G960" t="n">
        <v>95.0</v>
      </c>
      <c r="H960"/>
      <c r="I960"/>
      <c r="J960"/>
      <c r="K960"/>
      <c r="L960" t="inlineStr">
        <is>
          <t>Pimephales promelas</t>
        </is>
      </c>
      <c r="M960" t="inlineStr">
        <is>
          <t>Fathead Minnow</t>
        </is>
      </c>
      <c r="N960" t="inlineStr">
        <is>
          <t>Juvenile</t>
        </is>
      </c>
      <c r="O960"/>
      <c r="P960"/>
      <c r="Q960"/>
      <c r="R960" t="n">
        <v>26.0</v>
      </c>
      <c r="S960"/>
      <c r="T960" t="n">
        <v>34.0</v>
      </c>
      <c r="U960" t="inlineStr">
        <is>
          <t>Day(s)</t>
        </is>
      </c>
      <c r="V960" t="inlineStr">
        <is>
          <t>Flow-through</t>
        </is>
      </c>
      <c r="W960" t="inlineStr">
        <is>
          <t>Fresh water</t>
        </is>
      </c>
      <c r="X960" t="inlineStr">
        <is>
          <t>Lab</t>
        </is>
      </c>
      <c r="Y960"/>
      <c r="Z960" t="inlineStr">
        <is>
          <t>Active ingredient</t>
        </is>
      </c>
      <c r="AA960"/>
      <c r="AB960" t="n">
        <v>15.4</v>
      </c>
      <c r="AC960"/>
      <c r="AD960"/>
      <c r="AE960"/>
      <c r="AF960"/>
      <c r="AG960" t="inlineStr">
        <is>
          <t>AI mg/L</t>
        </is>
      </c>
      <c r="AH960"/>
      <c r="AI960"/>
      <c r="AJ960"/>
      <c r="AK960"/>
      <c r="AL960"/>
      <c r="AM960"/>
      <c r="AN960"/>
      <c r="AO960"/>
      <c r="AP960"/>
      <c r="AQ960"/>
      <c r="AR960"/>
      <c r="AS960"/>
      <c r="AT960"/>
      <c r="AU960"/>
      <c r="AV960"/>
      <c r="AW960"/>
      <c r="AX960" t="inlineStr">
        <is>
          <t>Mortality</t>
        </is>
      </c>
      <c r="AY960" t="inlineStr">
        <is>
          <t>Mortality</t>
        </is>
      </c>
      <c r="AZ960" t="inlineStr">
        <is>
          <t>LC50</t>
        </is>
      </c>
      <c r="BA960"/>
      <c r="BB960" t="n">
        <v>4.0</v>
      </c>
      <c r="BC960"/>
      <c r="BD960"/>
      <c r="BE960"/>
      <c r="BF960"/>
      <c r="BG960" t="inlineStr">
        <is>
          <t>Day(s)</t>
        </is>
      </c>
      <c r="BH960" t="inlineStr">
        <is>
          <t>Pure</t>
        </is>
      </c>
      <c r="BI960" t="inlineStr">
        <is>
          <t>DTXSID2021864</t>
        </is>
      </c>
      <c r="BJ960" t="inlineStr">
        <is>
          <t>10.1002/etc.5620140920</t>
        </is>
      </c>
      <c r="BK960"/>
      <c r="BL960"/>
      <c r="BM960"/>
      <c r="BN960"/>
      <c r="BO960"/>
      <c r="BP960"/>
      <c r="BQ960"/>
      <c r="BR960"/>
      <c r="BS960"/>
      <c r="BT960" t="inlineStr">
        <is>
          <t>--</t>
        </is>
      </c>
      <c r="BU960"/>
      <c r="BV960"/>
      <c r="BW960"/>
      <c r="BX960"/>
      <c r="BY960"/>
      <c r="BZ960"/>
      <c r="CA960"/>
      <c r="CB960"/>
      <c r="CC960"/>
      <c r="CD960"/>
      <c r="CE960"/>
      <c r="CF960"/>
      <c r="CG960"/>
      <c r="CH960"/>
      <c r="CI960"/>
      <c r="CJ960"/>
      <c r="CK960" t="inlineStr">
        <is>
          <t>Broderius,S.J., M.D. Kahl, and M.D. Hoglund</t>
        </is>
      </c>
      <c r="CL960" t="n">
        <v>15031.0</v>
      </c>
      <c r="CM960" t="inlineStr">
        <is>
          <t>Use of Joint Toxic Response to Define the Primary Mode of Toxic Action for Diverse Industrial Organic Chemicals</t>
        </is>
      </c>
      <c r="CN960" t="inlineStr">
        <is>
          <t>Environ. Toxicol. Chem.14(9): 1591-1605</t>
        </is>
      </c>
      <c r="CO960" t="n">
        <v>1995.0</v>
      </c>
      <c r="CP960" t="inlineStr">
        <is>
          <t>Broderius,S.J., M.D. Kahl, and M.D. Hoglund (1995). Use of Joint Toxic Response to Define the Primary Mode of Toxic Action for Diverse Industrial Organic Chemicals. Environ. Toxicol. Chem., 14, (9), 1591-1605. doi:10.1002/etc.5620140920. ECOREF#:15031</t>
        </is>
      </c>
    </row>
    <row r="961">
      <c r="A961" t="n">
        <v>105759.0</v>
      </c>
      <c r="B961" t="inlineStr">
        <is>
          <t xml:space="preserve">(2E)-2-Butenedioic acid 1,4-dibutyl ester  </t>
        </is>
      </c>
      <c r="C961"/>
      <c r="D961" t="inlineStr">
        <is>
          <t>Measured</t>
        </is>
      </c>
      <c r="E961" t="inlineStr">
        <is>
          <t>Not reported</t>
        </is>
      </c>
      <c r="F961" t="inlineStr">
        <is>
          <t>&gt;</t>
        </is>
      </c>
      <c r="G961" t="n">
        <v>99.0</v>
      </c>
      <c r="H961"/>
      <c r="I961"/>
      <c r="J961"/>
      <c r="K961"/>
      <c r="L961" t="inlineStr">
        <is>
          <t>Pimephales promelas</t>
        </is>
      </c>
      <c r="M961" t="inlineStr">
        <is>
          <t>Fathead Minnow</t>
        </is>
      </c>
      <c r="N961"/>
      <c r="O961"/>
      <c r="P961" t="n">
        <v>29.0</v>
      </c>
      <c r="Q961"/>
      <c r="R961"/>
      <c r="S961"/>
      <c r="T961"/>
      <c r="U961" t="inlineStr">
        <is>
          <t>Day(s)</t>
        </is>
      </c>
      <c r="V961" t="inlineStr">
        <is>
          <t>Flow-through</t>
        </is>
      </c>
      <c r="W961" t="inlineStr">
        <is>
          <t>Fresh water</t>
        </is>
      </c>
      <c r="X961" t="inlineStr">
        <is>
          <t>Lab</t>
        </is>
      </c>
      <c r="Y961"/>
      <c r="Z961" t="inlineStr">
        <is>
          <t>Active ingredient</t>
        </is>
      </c>
      <c r="AA961"/>
      <c r="AB961" t="n">
        <v>0.64</v>
      </c>
      <c r="AC961"/>
      <c r="AD961" t="n">
        <v>0.6</v>
      </c>
      <c r="AE961"/>
      <c r="AF961" t="n">
        <v>0.69</v>
      </c>
      <c r="AG961" t="inlineStr">
        <is>
          <t>AI mg/L</t>
        </is>
      </c>
      <c r="AH961"/>
      <c r="AI961"/>
      <c r="AJ961"/>
      <c r="AK961"/>
      <c r="AL961"/>
      <c r="AM961"/>
      <c r="AN961"/>
      <c r="AO961"/>
      <c r="AP961"/>
      <c r="AQ961"/>
      <c r="AR961"/>
      <c r="AS961"/>
      <c r="AT961"/>
      <c r="AU961"/>
      <c r="AV961"/>
      <c r="AW961"/>
      <c r="AX961" t="inlineStr">
        <is>
          <t>Mortality</t>
        </is>
      </c>
      <c r="AY961" t="inlineStr">
        <is>
          <t>Mortality</t>
        </is>
      </c>
      <c r="AZ961" t="inlineStr">
        <is>
          <t>LC50</t>
        </is>
      </c>
      <c r="BA961"/>
      <c r="BB961" t="n">
        <v>4.0</v>
      </c>
      <c r="BC961"/>
      <c r="BD961"/>
      <c r="BE961"/>
      <c r="BF961"/>
      <c r="BG961" t="inlineStr">
        <is>
          <t>Day(s)</t>
        </is>
      </c>
      <c r="BH961"/>
      <c r="BI961" t="inlineStr">
        <is>
          <t>DTXSID7021865</t>
        </is>
      </c>
      <c r="BJ961"/>
      <c r="BK961"/>
      <c r="BL961" t="inlineStr">
        <is>
          <t>Acute</t>
        </is>
      </c>
      <c r="BM961"/>
      <c r="BN961"/>
      <c r="BO961"/>
      <c r="BP961"/>
      <c r="BQ961"/>
      <c r="BR961"/>
      <c r="BS961"/>
      <c r="BT961" t="inlineStr">
        <is>
          <t>--</t>
        </is>
      </c>
      <c r="BU961"/>
      <c r="BV961"/>
      <c r="BW961"/>
      <c r="BX961"/>
      <c r="BY961"/>
      <c r="BZ961"/>
      <c r="CA961"/>
      <c r="CB961"/>
      <c r="CC961"/>
      <c r="CD961"/>
      <c r="CE961"/>
      <c r="CF961"/>
      <c r="CG961"/>
      <c r="CH961"/>
      <c r="CI961"/>
      <c r="CJ961" t="inlineStr">
        <is>
          <t xml:space="preserve">SOURCE/US EPA ENVIRONMENTAL RESEARCH LABORATORY DULUTH AND THE UNIVERSITY OF WISCONSIN SUPERIOR//MEDIA/FILTERED LAKE SUPERIOR WATER OR DECHLORINATED CITY OF SUPERIOR WISCONSIN WATER//   </t>
        </is>
      </c>
      <c r="CK961" t="inlineStr">
        <is>
          <t>Geiger,D.L., C.E. Northcott, D.J. Call, and L.T. Brooke</t>
        </is>
      </c>
      <c r="CL961" t="n">
        <v>12447.0</v>
      </c>
      <c r="CM961" t="inlineStr">
        <is>
          <t>Acute Toxicities of Organic Chemicals to Fathead Minnows (Pimephales promelas), Volume II</t>
        </is>
      </c>
      <c r="CN961" t="inlineStr">
        <is>
          <t>Center for Lake Superior Environmental Studies, University of Wisconsin, Superior, WI:326 p.</t>
        </is>
      </c>
      <c r="CO961" t="n">
        <v>1985.0</v>
      </c>
      <c r="CP961" t="inlineStr">
        <is>
          <t>Geiger,D.L., C.E. Northcott, D.J. Call, and L.T. Brooke (1985). Acute Toxicities of Organic Chemicals to Fathead Minnows (Pimephales promelas), Volume II. Center for Lake Superior Environmental Studies, University of Wisconsin, Superior, WI, 326 p. ECOREF#:12447</t>
        </is>
      </c>
    </row>
    <row r="962">
      <c r="A962" t="n">
        <v>105759.0</v>
      </c>
      <c r="B962" t="inlineStr">
        <is>
          <t xml:space="preserve">(2E)-2-Butenedioic acid 1,4-dibutyl ester  </t>
        </is>
      </c>
      <c r="C962"/>
      <c r="D962" t="inlineStr">
        <is>
          <t>Measured</t>
        </is>
      </c>
      <c r="E962" t="inlineStr">
        <is>
          <t>Not coded</t>
        </is>
      </c>
      <c r="F962"/>
      <c r="G962"/>
      <c r="H962"/>
      <c r="I962"/>
      <c r="J962"/>
      <c r="K962"/>
      <c r="L962" t="inlineStr">
        <is>
          <t>Pimephales promelas</t>
        </is>
      </c>
      <c r="M962" t="inlineStr">
        <is>
          <t>Fathead Minnow</t>
        </is>
      </c>
      <c r="N962"/>
      <c r="O962"/>
      <c r="P962"/>
      <c r="Q962"/>
      <c r="R962"/>
      <c r="S962"/>
      <c r="T962"/>
      <c r="U962"/>
      <c r="V962" t="inlineStr">
        <is>
          <t>Flow-through</t>
        </is>
      </c>
      <c r="W962" t="inlineStr">
        <is>
          <t>Fresh water</t>
        </is>
      </c>
      <c r="X962" t="inlineStr">
        <is>
          <t>Lab</t>
        </is>
      </c>
      <c r="Y962"/>
      <c r="Z962" t="inlineStr">
        <is>
          <t>Active ingredient</t>
        </is>
      </c>
      <c r="AA962"/>
      <c r="AB962" t="n">
        <v>0.69</v>
      </c>
      <c r="AC962"/>
      <c r="AD962" t="n">
        <v>0.58</v>
      </c>
      <c r="AE962"/>
      <c r="AF962" t="n">
        <v>0.82</v>
      </c>
      <c r="AG962" t="inlineStr">
        <is>
          <t>AI mg/L</t>
        </is>
      </c>
      <c r="AH962"/>
      <c r="AI962"/>
      <c r="AJ962"/>
      <c r="AK962"/>
      <c r="AL962"/>
      <c r="AM962"/>
      <c r="AN962"/>
      <c r="AO962"/>
      <c r="AP962"/>
      <c r="AQ962"/>
      <c r="AR962"/>
      <c r="AS962"/>
      <c r="AT962"/>
      <c r="AU962"/>
      <c r="AV962"/>
      <c r="AW962"/>
      <c r="AX962" t="inlineStr">
        <is>
          <t>Mortality</t>
        </is>
      </c>
      <c r="AY962" t="inlineStr">
        <is>
          <t>Mortality</t>
        </is>
      </c>
      <c r="AZ962" t="inlineStr">
        <is>
          <t>LC50</t>
        </is>
      </c>
      <c r="BA962"/>
      <c r="BB962" t="n">
        <v>4.0</v>
      </c>
      <c r="BC962"/>
      <c r="BD962"/>
      <c r="BE962"/>
      <c r="BF962"/>
      <c r="BG962" t="inlineStr">
        <is>
          <t>Day(s)</t>
        </is>
      </c>
      <c r="BH962"/>
      <c r="BI962" t="inlineStr">
        <is>
          <t>DTXSID7021865</t>
        </is>
      </c>
      <c r="BJ962" t="inlineStr">
        <is>
          <t>10.1007/BF01055420</t>
        </is>
      </c>
      <c r="BK962"/>
      <c r="BL962"/>
      <c r="BM962"/>
      <c r="BN962"/>
      <c r="BO962"/>
      <c r="BP962"/>
      <c r="BQ962"/>
      <c r="BR962"/>
      <c r="BS962"/>
      <c r="BT962" t="inlineStr">
        <is>
          <t>--</t>
        </is>
      </c>
      <c r="BU962"/>
      <c r="BV962"/>
      <c r="BW962"/>
      <c r="BX962"/>
      <c r="BY962"/>
      <c r="BZ962"/>
      <c r="CA962"/>
      <c r="CB962"/>
      <c r="CC962"/>
      <c r="CD962"/>
      <c r="CE962"/>
      <c r="CF962"/>
      <c r="CG962"/>
      <c r="CH962"/>
      <c r="CI962"/>
      <c r="CJ962"/>
      <c r="CK962" t="inlineStr">
        <is>
          <t>Holcombe,G.W., G.L. Phipps, A.H. Sulaiman, and A.D. Hoffman</t>
        </is>
      </c>
      <c r="CL962" t="n">
        <v>12665.0</v>
      </c>
      <c r="CM962" t="inlineStr">
        <is>
          <t>Simultaneous Multiple Species Testing: Acute Toxicity of 13 Chemicals to 12 Diverse Freshwater Amphibian, Fish, and Invertebrate Families</t>
        </is>
      </c>
      <c r="CN962" t="inlineStr">
        <is>
          <t>Arch. Environ. Contam. Toxicol.16:697-710</t>
        </is>
      </c>
      <c r="CO962" t="n">
        <v>1987.0</v>
      </c>
      <c r="CP962" t="inlineStr">
        <is>
          <t>Holcombe,G.W., G.L. Phipps, A.H. Sulaiman, and A.D. Hoffman (1987). Simultaneous Multiple Species Testing: Acute Toxicity of 13 Chemicals to 12 Diverse Freshwater Amphibian, Fish, and Invertebrate Families. Arch. Environ. Contam. Toxicol., 16, 697-710. doi:10.1007/BF01055420. ECOREF#:12665</t>
        </is>
      </c>
    </row>
    <row r="963">
      <c r="A963" t="n">
        <v>105759.0</v>
      </c>
      <c r="B963" t="inlineStr">
        <is>
          <t xml:space="preserve">(2E)-2-Butenedioic acid 1,4-dibutyl ester  </t>
        </is>
      </c>
      <c r="C963"/>
      <c r="D963" t="inlineStr">
        <is>
          <t>Measured</t>
        </is>
      </c>
      <c r="E963" t="inlineStr">
        <is>
          <t>Not coded</t>
        </is>
      </c>
      <c r="F963" t="inlineStr">
        <is>
          <t>&gt;</t>
        </is>
      </c>
      <c r="G963" t="n">
        <v>99.0</v>
      </c>
      <c r="H963"/>
      <c r="I963"/>
      <c r="J963"/>
      <c r="K963"/>
      <c r="L963" t="inlineStr">
        <is>
          <t>Pimephales promelas</t>
        </is>
      </c>
      <c r="M963" t="inlineStr">
        <is>
          <t>Fathead Minnow</t>
        </is>
      </c>
      <c r="N963"/>
      <c r="O963"/>
      <c r="P963"/>
      <c r="Q963"/>
      <c r="R963" t="n">
        <v>44.0</v>
      </c>
      <c r="S963"/>
      <c r="T963" t="n">
        <v>48.0</v>
      </c>
      <c r="U963" t="inlineStr">
        <is>
          <t>Day(s)</t>
        </is>
      </c>
      <c r="V963" t="inlineStr">
        <is>
          <t>Flow-through</t>
        </is>
      </c>
      <c r="W963" t="inlineStr">
        <is>
          <t>Fresh water</t>
        </is>
      </c>
      <c r="X963" t="inlineStr">
        <is>
          <t>Lab</t>
        </is>
      </c>
      <c r="Y963"/>
      <c r="Z963" t="inlineStr">
        <is>
          <t>Active ingredient</t>
        </is>
      </c>
      <c r="AA963"/>
      <c r="AB963" t="n">
        <v>0.684</v>
      </c>
      <c r="AC963"/>
      <c r="AD963" t="n">
        <v>0.577</v>
      </c>
      <c r="AE963"/>
      <c r="AF963" t="n">
        <v>0.812</v>
      </c>
      <c r="AG963" t="inlineStr">
        <is>
          <t>AI mg/L</t>
        </is>
      </c>
      <c r="AH963"/>
      <c r="AI963"/>
      <c r="AJ963"/>
      <c r="AK963"/>
      <c r="AL963"/>
      <c r="AM963"/>
      <c r="AN963"/>
      <c r="AO963"/>
      <c r="AP963"/>
      <c r="AQ963"/>
      <c r="AR963"/>
      <c r="AS963"/>
      <c r="AT963"/>
      <c r="AU963"/>
      <c r="AV963"/>
      <c r="AW963"/>
      <c r="AX963" t="inlineStr">
        <is>
          <t>Mortality</t>
        </is>
      </c>
      <c r="AY963" t="inlineStr">
        <is>
          <t>Mortality</t>
        </is>
      </c>
      <c r="AZ963" t="inlineStr">
        <is>
          <t>LC50</t>
        </is>
      </c>
      <c r="BA963"/>
      <c r="BB963" t="n">
        <v>4.0</v>
      </c>
      <c r="BC963"/>
      <c r="BD963"/>
      <c r="BE963"/>
      <c r="BF963"/>
      <c r="BG963" t="inlineStr">
        <is>
          <t>Day(s)</t>
        </is>
      </c>
      <c r="BH963" t="inlineStr">
        <is>
          <t>Pure</t>
        </is>
      </c>
      <c r="BI963" t="inlineStr">
        <is>
          <t>DTXSID7021865</t>
        </is>
      </c>
      <c r="BJ963"/>
      <c r="BK963"/>
      <c r="BL963"/>
      <c r="BM963"/>
      <c r="BN963"/>
      <c r="BO963"/>
      <c r="BP963"/>
      <c r="BQ963"/>
      <c r="BR963"/>
      <c r="BS963"/>
      <c r="BT963" t="inlineStr">
        <is>
          <t>--</t>
        </is>
      </c>
      <c r="BU963"/>
      <c r="BV963"/>
      <c r="BW963"/>
      <c r="BX963"/>
      <c r="BY963"/>
      <c r="BZ963"/>
      <c r="CA963"/>
      <c r="CB963"/>
      <c r="CC963"/>
      <c r="CD963"/>
      <c r="CE963"/>
      <c r="CF963"/>
      <c r="CG963"/>
      <c r="CH963"/>
      <c r="CI963" t="inlineStr">
        <is>
          <t xml:space="preserve"> Affected fish swam erratically and lost equilibrium prior to death.  Effect data were not recorded.  Individual lengths and weights of the test fish were not recorded; however, the calculated mean weight was 0.23 g.  Analytical deter- </t>
        </is>
      </c>
      <c r="CJ963" t="inlineStr">
        <is>
          <t xml:space="preserve">   Affected fish swam erratically and lost equilibrium prior to death.  Effect data were not recorded.  Individual lengths and weights of the test fish were not recorded; however, the calculated mean weight was 0.23 g.  Analytical deter- </t>
        </is>
      </c>
      <c r="CK963" t="inlineStr">
        <is>
          <t>Geiger,D.L., L.T. Brooke, and D.J. Call</t>
        </is>
      </c>
      <c r="CL963" t="n">
        <v>3217.0</v>
      </c>
      <c r="CM963" t="inlineStr">
        <is>
          <t>Acute Toxicities of Organic Chemicals to Fathead Minnows (Pimephales promelas), Volume V</t>
        </is>
      </c>
      <c r="CN963" t="inlineStr">
        <is>
          <t>Center for Lake Superior Environmental Studies, University of Wisconsin, Superior, WI:332 p.</t>
        </is>
      </c>
      <c r="CO963" t="n">
        <v>1990.0</v>
      </c>
      <c r="CP963" t="inlineStr">
        <is>
          <t>Geiger,D.L., L.T. Brooke, and D.J. Call (1990). Acute Toxicities of Organic Chemicals to Fathead Minnows (Pimephales promelas), Volume V. Center for Lake Superior Environmental Studies, University of Wisconsin, Superior, WI, 332 p. ECOREF#:3217</t>
        </is>
      </c>
    </row>
    <row r="964">
      <c r="A964" t="n">
        <v>105759.0</v>
      </c>
      <c r="B964" t="inlineStr">
        <is>
          <t xml:space="preserve">(2E)-2-Butenedioic acid 1,4-dibutyl ester  </t>
        </is>
      </c>
      <c r="C964"/>
      <c r="D964" t="inlineStr">
        <is>
          <t>Measured</t>
        </is>
      </c>
      <c r="E964" t="inlineStr">
        <is>
          <t>Not coded</t>
        </is>
      </c>
      <c r="F964"/>
      <c r="G964" t="n">
        <v>99.0</v>
      </c>
      <c r="H964"/>
      <c r="I964"/>
      <c r="J964"/>
      <c r="K964"/>
      <c r="L964" t="inlineStr">
        <is>
          <t>Pimephales promelas</t>
        </is>
      </c>
      <c r="M964" t="inlineStr">
        <is>
          <t>Fathead Minnow</t>
        </is>
      </c>
      <c r="N964"/>
      <c r="O964"/>
      <c r="P964" t="n">
        <v>30.0</v>
      </c>
      <c r="Q964"/>
      <c r="R964"/>
      <c r="S964"/>
      <c r="T964"/>
      <c r="U964" t="inlineStr">
        <is>
          <t>Day(s)</t>
        </is>
      </c>
      <c r="V964" t="inlineStr">
        <is>
          <t>Flow-through</t>
        </is>
      </c>
      <c r="W964" t="inlineStr">
        <is>
          <t>Fresh water</t>
        </is>
      </c>
      <c r="X964" t="inlineStr">
        <is>
          <t>Lab</t>
        </is>
      </c>
      <c r="Y964"/>
      <c r="Z964" t="inlineStr">
        <is>
          <t>Active ingredient</t>
        </is>
      </c>
      <c r="AA964"/>
      <c r="AB964" t="n">
        <v>0.469</v>
      </c>
      <c r="AC964"/>
      <c r="AD964"/>
      <c r="AE964"/>
      <c r="AF964"/>
      <c r="AG964" t="inlineStr">
        <is>
          <t>AI mg/L</t>
        </is>
      </c>
      <c r="AH964"/>
      <c r="AI964"/>
      <c r="AJ964"/>
      <c r="AK964"/>
      <c r="AL964"/>
      <c r="AM964"/>
      <c r="AN964"/>
      <c r="AO964"/>
      <c r="AP964"/>
      <c r="AQ964"/>
      <c r="AR964"/>
      <c r="AS964"/>
      <c r="AT964"/>
      <c r="AU964"/>
      <c r="AV964"/>
      <c r="AW964"/>
      <c r="AX964" t="inlineStr">
        <is>
          <t>Mortality</t>
        </is>
      </c>
      <c r="AY964" t="inlineStr">
        <is>
          <t>Mortality</t>
        </is>
      </c>
      <c r="AZ964" t="inlineStr">
        <is>
          <t>LC50</t>
        </is>
      </c>
      <c r="BA964"/>
      <c r="BB964" t="n">
        <v>4.0</v>
      </c>
      <c r="BC964"/>
      <c r="BD964"/>
      <c r="BE964"/>
      <c r="BF964"/>
      <c r="BG964" t="inlineStr">
        <is>
          <t>Day(s)</t>
        </is>
      </c>
      <c r="BH964" t="inlineStr">
        <is>
          <t>Pure</t>
        </is>
      </c>
      <c r="BI964" t="inlineStr">
        <is>
          <t>DTXSID7021865</t>
        </is>
      </c>
      <c r="BJ964"/>
      <c r="BK964"/>
      <c r="BL964"/>
      <c r="BM964"/>
      <c r="BN964"/>
      <c r="BO964"/>
      <c r="BP964"/>
      <c r="BQ964"/>
      <c r="BR964"/>
      <c r="BS964"/>
      <c r="BT964" t="inlineStr">
        <is>
          <t>--</t>
        </is>
      </c>
      <c r="BU964"/>
      <c r="BV964"/>
      <c r="BW964"/>
      <c r="BX964"/>
      <c r="BY964"/>
      <c r="BZ964"/>
      <c r="CA964"/>
      <c r="CB964"/>
      <c r="CC964"/>
      <c r="CD964"/>
      <c r="CE964"/>
      <c r="CF964"/>
      <c r="CG964"/>
      <c r="CH964"/>
      <c r="CI964" t="inlineStr">
        <is>
          <t xml:space="preserve"> Affected fish lost schooling behavior, were hypoactive and swam in a corkscrew/spiral pattern, were darkly colored and lost equNAibrium prior to death.  Measured concentrations were much lower than nominal concentrations due to </t>
        </is>
      </c>
      <c r="CJ964" t="inlineStr">
        <is>
          <t xml:space="preserve">   Affected fish lost schooling behavior, were hypoactive and swam in a corkscrew/spiral pattern, were darkly colored and lost equNAibrium prior to death.  Measured concentrations were much lower than nominal concentrations due to </t>
        </is>
      </c>
      <c r="CK964" t="inlineStr">
        <is>
          <t>Geiger,D.L., D.J. Call, and L.T. Brooke</t>
        </is>
      </c>
      <c r="CL964" t="n">
        <v>12859.0</v>
      </c>
      <c r="CM964" t="inlineStr">
        <is>
          <t>Acute Toxicities of Organic Chemicals to Fathead Minnows (Pimephales promelas) Volume IV</t>
        </is>
      </c>
      <c r="CN964" t="inlineStr">
        <is>
          <t>Center for Lake Superior Environmental Studies, University of Wisconsin, Superior, WI4:355 p.</t>
        </is>
      </c>
      <c r="CO964" t="n">
        <v>1988.0</v>
      </c>
      <c r="CP964" t="inlineStr">
        <is>
          <t>Geiger,D.L., D.J. Call, and L.T. Brooke (1988). Acute Toxicities of Organic Chemicals to Fathead Minnows (Pimephales promelas) Volume IV. Center for Lake Superior Environmental Studies, University of Wisconsin, Superior, WI, 4, 355 p. ECOREF#:12859</t>
        </is>
      </c>
    </row>
    <row r="965">
      <c r="A965" t="n">
        <v>105759.0</v>
      </c>
      <c r="B965" t="inlineStr">
        <is>
          <t xml:space="preserve">(2E)-2-Butenedioic acid 1,4-dibutyl ester  </t>
        </is>
      </c>
      <c r="C965"/>
      <c r="D965" t="inlineStr">
        <is>
          <t>Measured</t>
        </is>
      </c>
      <c r="E965" t="inlineStr">
        <is>
          <t>Not reported</t>
        </is>
      </c>
      <c r="F965"/>
      <c r="G965" t="n">
        <v>99.0</v>
      </c>
      <c r="H965"/>
      <c r="I965"/>
      <c r="J965"/>
      <c r="K965"/>
      <c r="L965" t="inlineStr">
        <is>
          <t>Pimephales promelas</t>
        </is>
      </c>
      <c r="M965" t="inlineStr">
        <is>
          <t>Fathead Minnow</t>
        </is>
      </c>
      <c r="N965"/>
      <c r="O965"/>
      <c r="P965" t="n">
        <v>34.0</v>
      </c>
      <c r="Q965"/>
      <c r="R965"/>
      <c r="S965"/>
      <c r="T965"/>
      <c r="U965" t="inlineStr">
        <is>
          <t>Day(s)</t>
        </is>
      </c>
      <c r="V965" t="inlineStr">
        <is>
          <t>Flow-through</t>
        </is>
      </c>
      <c r="W965" t="inlineStr">
        <is>
          <t>Fresh water</t>
        </is>
      </c>
      <c r="X965" t="inlineStr">
        <is>
          <t>Lab</t>
        </is>
      </c>
      <c r="Y965"/>
      <c r="Z965" t="inlineStr">
        <is>
          <t>Active ingredient</t>
        </is>
      </c>
      <c r="AA965"/>
      <c r="AB965" t="n">
        <v>0.76</v>
      </c>
      <c r="AC965"/>
      <c r="AD965"/>
      <c r="AE965"/>
      <c r="AF965"/>
      <c r="AG965" t="inlineStr">
        <is>
          <t>AI mg/L</t>
        </is>
      </c>
      <c r="AH965"/>
      <c r="AI965"/>
      <c r="AJ965"/>
      <c r="AK965"/>
      <c r="AL965"/>
      <c r="AM965"/>
      <c r="AN965"/>
      <c r="AO965"/>
      <c r="AP965"/>
      <c r="AQ965"/>
      <c r="AR965"/>
      <c r="AS965"/>
      <c r="AT965"/>
      <c r="AU965"/>
      <c r="AV965"/>
      <c r="AW965"/>
      <c r="AX965" t="inlineStr">
        <is>
          <t>Mortality</t>
        </is>
      </c>
      <c r="AY965" t="inlineStr">
        <is>
          <t>Mortality</t>
        </is>
      </c>
      <c r="AZ965" t="inlineStr">
        <is>
          <t>LC50</t>
        </is>
      </c>
      <c r="BA965"/>
      <c r="BB965" t="n">
        <v>4.0</v>
      </c>
      <c r="BC965"/>
      <c r="BD965"/>
      <c r="BE965"/>
      <c r="BF965"/>
      <c r="BG965" t="inlineStr">
        <is>
          <t>Day(s)</t>
        </is>
      </c>
      <c r="BH965"/>
      <c r="BI965" t="inlineStr">
        <is>
          <t>DTXSID7021865</t>
        </is>
      </c>
      <c r="BJ965"/>
      <c r="BK965"/>
      <c r="BL965" t="inlineStr">
        <is>
          <t>Acute</t>
        </is>
      </c>
      <c r="BM965"/>
      <c r="BN965"/>
      <c r="BO965"/>
      <c r="BP965"/>
      <c r="BQ965"/>
      <c r="BR965"/>
      <c r="BS965"/>
      <c r="BT965" t="inlineStr">
        <is>
          <t>--</t>
        </is>
      </c>
      <c r="BU965"/>
      <c r="BV965"/>
      <c r="BW965"/>
      <c r="BX965"/>
      <c r="BY965"/>
      <c r="BZ965"/>
      <c r="CA965"/>
      <c r="CB965"/>
      <c r="CC965"/>
      <c r="CD965"/>
      <c r="CE965"/>
      <c r="CF965"/>
      <c r="CG965"/>
      <c r="CH965"/>
      <c r="CI965"/>
      <c r="CJ965" t="inlineStr">
        <is>
          <t xml:space="preserve">SOURCE/US EPA ENVIRONMENTAL RESEARCH LABORATORY DULUTH AND THE UNIVERSITY OF WISCONSIN SUPERIOR//MEDIA/FILTERED LAKE SUPERIOR WATER OR DECHLORINATED CITY OF SUPERIOR WISCONSIN WATER//   </t>
        </is>
      </c>
      <c r="CK965" t="inlineStr">
        <is>
          <t>Geiger,D.L., C.E. Northcott, D.J. Call, and L.T. Brooke</t>
        </is>
      </c>
      <c r="CL965" t="n">
        <v>12447.0</v>
      </c>
      <c r="CM965" t="inlineStr">
        <is>
          <t>Acute Toxicities of Organic Chemicals to Fathead Minnows (Pimephales promelas), Volume II</t>
        </is>
      </c>
      <c r="CN965" t="inlineStr">
        <is>
          <t>Center for Lake Superior Environmental Studies, University of Wisconsin, Superior, WI:326 p.</t>
        </is>
      </c>
      <c r="CO965" t="n">
        <v>1985.0</v>
      </c>
      <c r="CP965" t="inlineStr">
        <is>
          <t>Geiger,D.L., C.E. Northcott, D.J. Call, and L.T. Brooke (1985). Acute Toxicities of Organic Chemicals to Fathead Minnows (Pimephales promelas), Volume II. Center for Lake Superior Environmental Studies, University of Wisconsin, Superior, WI, 326 p. ECOREF#:12447</t>
        </is>
      </c>
    </row>
    <row r="966">
      <c r="A966" t="n">
        <v>105759.0</v>
      </c>
      <c r="B966" t="inlineStr">
        <is>
          <t xml:space="preserve">(2E)-2-Butenedioic acid 1,4-dibutyl ester  </t>
        </is>
      </c>
      <c r="C966"/>
      <c r="D966" t="inlineStr">
        <is>
          <t>Measured</t>
        </is>
      </c>
      <c r="E966" t="inlineStr">
        <is>
          <t>Not coded</t>
        </is>
      </c>
      <c r="F966" t="inlineStr">
        <is>
          <t>&gt;=</t>
        </is>
      </c>
      <c r="G966" t="n">
        <v>95.0</v>
      </c>
      <c r="H966"/>
      <c r="I966"/>
      <c r="J966"/>
      <c r="K966"/>
      <c r="L966" t="inlineStr">
        <is>
          <t>Pimephales promelas</t>
        </is>
      </c>
      <c r="M966" t="inlineStr">
        <is>
          <t>Fathead Minnow</t>
        </is>
      </c>
      <c r="N966" t="inlineStr">
        <is>
          <t>Juvenile</t>
        </is>
      </c>
      <c r="O966"/>
      <c r="P966"/>
      <c r="Q966"/>
      <c r="R966" t="n">
        <v>26.0</v>
      </c>
      <c r="S966"/>
      <c r="T966" t="n">
        <v>34.0</v>
      </c>
      <c r="U966" t="inlineStr">
        <is>
          <t>Day(s)</t>
        </is>
      </c>
      <c r="V966" t="inlineStr">
        <is>
          <t>Flow-through</t>
        </is>
      </c>
      <c r="W966" t="inlineStr">
        <is>
          <t>Fresh water</t>
        </is>
      </c>
      <c r="X966" t="inlineStr">
        <is>
          <t>Lab</t>
        </is>
      </c>
      <c r="Y966"/>
      <c r="Z966" t="inlineStr">
        <is>
          <t>Active ingredient</t>
        </is>
      </c>
      <c r="AA966"/>
      <c r="AB966" t="n">
        <v>0.71</v>
      </c>
      <c r="AC966"/>
      <c r="AD966"/>
      <c r="AE966"/>
      <c r="AF966"/>
      <c r="AG966" t="inlineStr">
        <is>
          <t>AI mg/L</t>
        </is>
      </c>
      <c r="AH966"/>
      <c r="AI966"/>
      <c r="AJ966"/>
      <c r="AK966"/>
      <c r="AL966"/>
      <c r="AM966"/>
      <c r="AN966"/>
      <c r="AO966"/>
      <c r="AP966"/>
      <c r="AQ966"/>
      <c r="AR966"/>
      <c r="AS966"/>
      <c r="AT966"/>
      <c r="AU966"/>
      <c r="AV966"/>
      <c r="AW966"/>
      <c r="AX966" t="inlineStr">
        <is>
          <t>Mortality</t>
        </is>
      </c>
      <c r="AY966" t="inlineStr">
        <is>
          <t>Mortality</t>
        </is>
      </c>
      <c r="AZ966" t="inlineStr">
        <is>
          <t>LC50</t>
        </is>
      </c>
      <c r="BA966"/>
      <c r="BB966" t="n">
        <v>4.0</v>
      </c>
      <c r="BC966"/>
      <c r="BD966"/>
      <c r="BE966"/>
      <c r="BF966"/>
      <c r="BG966" t="inlineStr">
        <is>
          <t>Day(s)</t>
        </is>
      </c>
      <c r="BH966" t="inlineStr">
        <is>
          <t>Pure</t>
        </is>
      </c>
      <c r="BI966" t="inlineStr">
        <is>
          <t>DTXSID7021865</t>
        </is>
      </c>
      <c r="BJ966" t="inlineStr">
        <is>
          <t>10.1002/etc.5620140920</t>
        </is>
      </c>
      <c r="BK966"/>
      <c r="BL966"/>
      <c r="BM966"/>
      <c r="BN966"/>
      <c r="BO966"/>
      <c r="BP966"/>
      <c r="BQ966"/>
      <c r="BR966"/>
      <c r="BS966"/>
      <c r="BT966" t="inlineStr">
        <is>
          <t>--</t>
        </is>
      </c>
      <c r="BU966"/>
      <c r="BV966"/>
      <c r="BW966"/>
      <c r="BX966"/>
      <c r="BY966"/>
      <c r="BZ966"/>
      <c r="CA966"/>
      <c r="CB966"/>
      <c r="CC966"/>
      <c r="CD966"/>
      <c r="CE966"/>
      <c r="CF966"/>
      <c r="CG966"/>
      <c r="CH966"/>
      <c r="CI966"/>
      <c r="CJ966"/>
      <c r="CK966" t="inlineStr">
        <is>
          <t>Broderius,S.J., M.D. Kahl, and M.D. Hoglund</t>
        </is>
      </c>
      <c r="CL966" t="n">
        <v>15031.0</v>
      </c>
      <c r="CM966" t="inlineStr">
        <is>
          <t>Use of Joint Toxic Response to Define the Primary Mode of Toxic Action for Diverse Industrial Organic Chemicals</t>
        </is>
      </c>
      <c r="CN966" t="inlineStr">
        <is>
          <t>Environ. Toxicol. Chem.14(9): 1591-1605</t>
        </is>
      </c>
      <c r="CO966" t="n">
        <v>1995.0</v>
      </c>
      <c r="CP966" t="inlineStr">
        <is>
          <t>Broderius,S.J., M.D. Kahl, and M.D. Hoglund (1995). Use of Joint Toxic Response to Define the Primary Mode of Toxic Action for Diverse Industrial Organic Chemicals. Environ. Toxicol. Chem., 14, (9), 1591-1605. doi:10.1002/etc.5620140920. ECOREF#:15031</t>
        </is>
      </c>
    </row>
    <row r="967">
      <c r="A967" t="n">
        <v>105997.0</v>
      </c>
      <c r="B967" t="inlineStr">
        <is>
          <t>Dibutyl adipate</t>
        </is>
      </c>
      <c r="C967"/>
      <c r="D967" t="inlineStr">
        <is>
          <t>Measured</t>
        </is>
      </c>
      <c r="E967" t="inlineStr">
        <is>
          <t>Not reported</t>
        </is>
      </c>
      <c r="F967"/>
      <c r="G967" t="n">
        <v>95.0</v>
      </c>
      <c r="H967"/>
      <c r="I967"/>
      <c r="J967"/>
      <c r="K967"/>
      <c r="L967" t="inlineStr">
        <is>
          <t>Pimephales promelas</t>
        </is>
      </c>
      <c r="M967" t="inlineStr">
        <is>
          <t>Fathead Minnow</t>
        </is>
      </c>
      <c r="N967"/>
      <c r="O967"/>
      <c r="P967" t="n">
        <v>33.0</v>
      </c>
      <c r="Q967"/>
      <c r="R967"/>
      <c r="S967"/>
      <c r="T967"/>
      <c r="U967" t="inlineStr">
        <is>
          <t>Day(s)</t>
        </is>
      </c>
      <c r="V967" t="inlineStr">
        <is>
          <t>Flow-through</t>
        </is>
      </c>
      <c r="W967" t="inlineStr">
        <is>
          <t>Fresh water</t>
        </is>
      </c>
      <c r="X967" t="inlineStr">
        <is>
          <t>Lab</t>
        </is>
      </c>
      <c r="Y967"/>
      <c r="Z967" t="inlineStr">
        <is>
          <t>Active ingredient</t>
        </is>
      </c>
      <c r="AA967"/>
      <c r="AB967" t="n">
        <v>3.64</v>
      </c>
      <c r="AC967"/>
      <c r="AD967" t="n">
        <v>3.39</v>
      </c>
      <c r="AE967"/>
      <c r="AF967" t="n">
        <v>3.9</v>
      </c>
      <c r="AG967" t="inlineStr">
        <is>
          <t>AI mg/L</t>
        </is>
      </c>
      <c r="AH967"/>
      <c r="AI967"/>
      <c r="AJ967"/>
      <c r="AK967"/>
      <c r="AL967"/>
      <c r="AM967"/>
      <c r="AN967"/>
      <c r="AO967"/>
      <c r="AP967"/>
      <c r="AQ967"/>
      <c r="AR967"/>
      <c r="AS967"/>
      <c r="AT967"/>
      <c r="AU967"/>
      <c r="AV967"/>
      <c r="AW967"/>
      <c r="AX967" t="inlineStr">
        <is>
          <t>Mortality</t>
        </is>
      </c>
      <c r="AY967" t="inlineStr">
        <is>
          <t>Mortality</t>
        </is>
      </c>
      <c r="AZ967" t="inlineStr">
        <is>
          <t>LC50</t>
        </is>
      </c>
      <c r="BA967"/>
      <c r="BB967" t="n">
        <v>4.0</v>
      </c>
      <c r="BC967"/>
      <c r="BD967"/>
      <c r="BE967"/>
      <c r="BF967"/>
      <c r="BG967" t="inlineStr">
        <is>
          <t>Day(s)</t>
        </is>
      </c>
      <c r="BH967"/>
      <c r="BI967" t="inlineStr">
        <is>
          <t>DTXSID2021866</t>
        </is>
      </c>
      <c r="BJ967"/>
      <c r="BK967"/>
      <c r="BL967" t="inlineStr">
        <is>
          <t>Acute</t>
        </is>
      </c>
      <c r="BM967"/>
      <c r="BN967"/>
      <c r="BO967"/>
      <c r="BP967"/>
      <c r="BQ967"/>
      <c r="BR967"/>
      <c r="BS967"/>
      <c r="BT967" t="inlineStr">
        <is>
          <t>--</t>
        </is>
      </c>
      <c r="BU967"/>
      <c r="BV967"/>
      <c r="BW967"/>
      <c r="BX967"/>
      <c r="BY967"/>
      <c r="BZ967"/>
      <c r="CA967"/>
      <c r="CB967"/>
      <c r="CC967"/>
      <c r="CD967"/>
      <c r="CE967"/>
      <c r="CF967"/>
      <c r="CG967"/>
      <c r="CH967"/>
      <c r="CI967"/>
      <c r="CJ967" t="inlineStr">
        <is>
          <t xml:space="preserve">SOURCE/US EPA ENVIRONMENTAL RESEARCH LABORATORY DULUTH AND THE UNIVERSITY OF WISCONSIN SUPERIOR//MEDIA/FILTERED LAKE SUPERIOR WATER OR DECHLORINATED CITY OF SUPERIOR WISCONSIN WATER//   </t>
        </is>
      </c>
      <c r="CK967" t="inlineStr">
        <is>
          <t>Geiger,D.L., C.E. Northcott, D.J. Call, and L.T. Brooke</t>
        </is>
      </c>
      <c r="CL967" t="n">
        <v>12447.0</v>
      </c>
      <c r="CM967" t="inlineStr">
        <is>
          <t>Acute Toxicities of Organic Chemicals to Fathead Minnows (Pimephales promelas), Volume II</t>
        </is>
      </c>
      <c r="CN967" t="inlineStr">
        <is>
          <t>Center for Lake Superior Environmental Studies, University of Wisconsin, Superior, WI:326 p.</t>
        </is>
      </c>
      <c r="CO967" t="n">
        <v>1985.0</v>
      </c>
      <c r="CP967" t="inlineStr">
        <is>
          <t>Geiger,D.L., C.E. Northcott, D.J. Call, and L.T. Brooke (1985). Acute Toxicities of Organic Chemicals to Fathead Minnows (Pimephales promelas), Volume II. Center for Lake Superior Environmental Studies, University of Wisconsin, Superior, WI, 326 p. ECOREF#:12447</t>
        </is>
      </c>
    </row>
    <row r="968">
      <c r="A968" t="n">
        <v>106241.0</v>
      </c>
      <c r="B968" t="inlineStr">
        <is>
          <t>(2E)-3,7-Dimethyl-2,6-octadien-1-ol</t>
        </is>
      </c>
      <c r="C968"/>
      <c r="D968" t="inlineStr">
        <is>
          <t>Not reported</t>
        </is>
      </c>
      <c r="E968" t="inlineStr">
        <is>
          <t>Not coded</t>
        </is>
      </c>
      <c r="F968"/>
      <c r="G968" t="n">
        <v>75.0</v>
      </c>
      <c r="H968"/>
      <c r="I968"/>
      <c r="J968"/>
      <c r="K968"/>
      <c r="L968" t="inlineStr">
        <is>
          <t>Pimephales promelas</t>
        </is>
      </c>
      <c r="M968" t="inlineStr">
        <is>
          <t>Fathead Minnow</t>
        </is>
      </c>
      <c r="N968"/>
      <c r="O968"/>
      <c r="P968"/>
      <c r="Q968"/>
      <c r="R968"/>
      <c r="S968"/>
      <c r="T968"/>
      <c r="U968"/>
      <c r="V968" t="inlineStr">
        <is>
          <t>Flow-through</t>
        </is>
      </c>
      <c r="W968" t="inlineStr">
        <is>
          <t>Fresh water</t>
        </is>
      </c>
      <c r="X968" t="inlineStr">
        <is>
          <t>Lab</t>
        </is>
      </c>
      <c r="Y968"/>
      <c r="Z968" t="inlineStr">
        <is>
          <t>Active ingredient</t>
        </is>
      </c>
      <c r="AA968"/>
      <c r="AB968" t="n">
        <v>3.2</v>
      </c>
      <c r="AC968"/>
      <c r="AD968" t="n">
        <v>2.7</v>
      </c>
      <c r="AE968"/>
      <c r="AF968" t="n">
        <v>3.8</v>
      </c>
      <c r="AG968" t="inlineStr">
        <is>
          <t>AI mg/L</t>
        </is>
      </c>
      <c r="AH968"/>
      <c r="AI968"/>
      <c r="AJ968"/>
      <c r="AK968"/>
      <c r="AL968"/>
      <c r="AM968"/>
      <c r="AN968"/>
      <c r="AO968"/>
      <c r="AP968"/>
      <c r="AQ968"/>
      <c r="AR968"/>
      <c r="AS968"/>
      <c r="AT968"/>
      <c r="AU968"/>
      <c r="AV968"/>
      <c r="AW968"/>
      <c r="AX968" t="inlineStr">
        <is>
          <t>Mortality</t>
        </is>
      </c>
      <c r="AY968" t="inlineStr">
        <is>
          <t>Mortality</t>
        </is>
      </c>
      <c r="AZ968" t="inlineStr">
        <is>
          <t>LC50</t>
        </is>
      </c>
      <c r="BA968"/>
      <c r="BB968" t="n">
        <v>4.0</v>
      </c>
      <c r="BC968"/>
      <c r="BD968"/>
      <c r="BE968"/>
      <c r="BF968"/>
      <c r="BG968" t="inlineStr">
        <is>
          <t>Day(s)</t>
        </is>
      </c>
      <c r="BH968" t="inlineStr">
        <is>
          <t>Pure</t>
        </is>
      </c>
      <c r="BI968" t="inlineStr">
        <is>
          <t>DTXSID8026727</t>
        </is>
      </c>
      <c r="BJ968"/>
      <c r="BK968"/>
      <c r="BL968"/>
      <c r="BM968"/>
      <c r="BN968"/>
      <c r="BO968"/>
      <c r="BP968"/>
      <c r="BQ968"/>
      <c r="BR968"/>
      <c r="BS968"/>
      <c r="BT968" t="inlineStr">
        <is>
          <t>--</t>
        </is>
      </c>
      <c r="BU968"/>
      <c r="BV968"/>
      <c r="BW968"/>
      <c r="BX968"/>
      <c r="BY968"/>
      <c r="BZ968"/>
      <c r="CA968"/>
      <c r="CB968"/>
      <c r="CC968"/>
      <c r="CD968"/>
      <c r="CE968"/>
      <c r="CF968"/>
      <c r="CG968"/>
      <c r="CH968"/>
      <c r="CI968"/>
      <c r="CJ968"/>
      <c r="CK968" t="inlineStr">
        <is>
          <t>Mayer,F.L.,Jr., and M.R. Ellersieck</t>
        </is>
      </c>
      <c r="CL968" t="n">
        <v>6797.0</v>
      </c>
      <c r="CM968" t="inlineStr">
        <is>
          <t>Manual of Acute Toxicity: Interpretation and Data Base for 410 Chemicals and 66 Species of Freshwater Animals</t>
        </is>
      </c>
      <c r="CN968" t="inlineStr">
        <is>
          <t>USDI Fish and Wildlife Service, Publication No.160, Washington, DC:505 p.</t>
        </is>
      </c>
      <c r="CO968" t="n">
        <v>1986.0</v>
      </c>
      <c r="CP968" t="inlineStr">
        <is>
          <t>Mayer,F.L.,Jr., and M.R. Ellersieck (1986). Manual of Acute Toxicity: Interpretation and Data Base for 410 Chemicals and 66 Species of Freshwater Animals. USDI Fish and Wildlife Service, Publication No.160, Washington, DC, 505 p. ECOREF#:6797</t>
        </is>
      </c>
    </row>
    <row r="969">
      <c r="A969" t="n">
        <v>106241.0</v>
      </c>
      <c r="B969" t="inlineStr">
        <is>
          <t>(2E)-3,7-Dimethyl-2,6-octadien-1-ol</t>
        </is>
      </c>
      <c r="C969"/>
      <c r="D969" t="inlineStr">
        <is>
          <t>Not reported</t>
        </is>
      </c>
      <c r="E969" t="inlineStr">
        <is>
          <t>Not coded</t>
        </is>
      </c>
      <c r="F969"/>
      <c r="G969" t="n">
        <v>75.0</v>
      </c>
      <c r="H969"/>
      <c r="I969"/>
      <c r="J969"/>
      <c r="K969"/>
      <c r="L969" t="inlineStr">
        <is>
          <t>Pimephales promelas</t>
        </is>
      </c>
      <c r="M969" t="inlineStr">
        <is>
          <t>Fathead Minnow</t>
        </is>
      </c>
      <c r="N969"/>
      <c r="O969"/>
      <c r="P969"/>
      <c r="Q969"/>
      <c r="R969"/>
      <c r="S969"/>
      <c r="T969"/>
      <c r="U969"/>
      <c r="V969" t="inlineStr">
        <is>
          <t>Static</t>
        </is>
      </c>
      <c r="W969" t="inlineStr">
        <is>
          <t>Fresh water</t>
        </is>
      </c>
      <c r="X969" t="inlineStr">
        <is>
          <t>Lab</t>
        </is>
      </c>
      <c r="Y969"/>
      <c r="Z969" t="inlineStr">
        <is>
          <t>Active ingredient</t>
        </is>
      </c>
      <c r="AA969"/>
      <c r="AB969" t="n">
        <v>5.0</v>
      </c>
      <c r="AC969"/>
      <c r="AD969" t="n">
        <v>4.1</v>
      </c>
      <c r="AE969"/>
      <c r="AF969" t="n">
        <v>6.1</v>
      </c>
      <c r="AG969" t="inlineStr">
        <is>
          <t>AI mg/L</t>
        </is>
      </c>
      <c r="AH969"/>
      <c r="AI969"/>
      <c r="AJ969"/>
      <c r="AK969"/>
      <c r="AL969"/>
      <c r="AM969"/>
      <c r="AN969"/>
      <c r="AO969"/>
      <c r="AP969"/>
      <c r="AQ969"/>
      <c r="AR969"/>
      <c r="AS969"/>
      <c r="AT969"/>
      <c r="AU969"/>
      <c r="AV969"/>
      <c r="AW969"/>
      <c r="AX969" t="inlineStr">
        <is>
          <t>Mortality</t>
        </is>
      </c>
      <c r="AY969" t="inlineStr">
        <is>
          <t>Mortality</t>
        </is>
      </c>
      <c r="AZ969" t="inlineStr">
        <is>
          <t>LC50</t>
        </is>
      </c>
      <c r="BA969"/>
      <c r="BB969" t="n">
        <v>4.0</v>
      </c>
      <c r="BC969"/>
      <c r="BD969"/>
      <c r="BE969"/>
      <c r="BF969"/>
      <c r="BG969" t="inlineStr">
        <is>
          <t>Day(s)</t>
        </is>
      </c>
      <c r="BH969" t="inlineStr">
        <is>
          <t>Pure</t>
        </is>
      </c>
      <c r="BI969" t="inlineStr">
        <is>
          <t>DTXSID8026727</t>
        </is>
      </c>
      <c r="BJ969"/>
      <c r="BK969"/>
      <c r="BL969"/>
      <c r="BM969"/>
      <c r="BN969"/>
      <c r="BO969"/>
      <c r="BP969"/>
      <c r="BQ969"/>
      <c r="BR969"/>
      <c r="BS969"/>
      <c r="BT969" t="inlineStr">
        <is>
          <t>--</t>
        </is>
      </c>
      <c r="BU969"/>
      <c r="BV969"/>
      <c r="BW969"/>
      <c r="BX969"/>
      <c r="BY969"/>
      <c r="BZ969"/>
      <c r="CA969"/>
      <c r="CB969"/>
      <c r="CC969"/>
      <c r="CD969"/>
      <c r="CE969"/>
      <c r="CF969"/>
      <c r="CG969"/>
      <c r="CH969"/>
      <c r="CI969"/>
      <c r="CJ969"/>
      <c r="CK969" t="inlineStr">
        <is>
          <t>Mayer,F.L.,Jr., and M.R. Ellersieck</t>
        </is>
      </c>
      <c r="CL969" t="n">
        <v>6797.0</v>
      </c>
      <c r="CM969" t="inlineStr">
        <is>
          <t>Manual of Acute Toxicity: Interpretation and Data Base for 410 Chemicals and 66 Species of Freshwater Animals</t>
        </is>
      </c>
      <c r="CN969" t="inlineStr">
        <is>
          <t>USDI Fish and Wildlife Service, Publication No.160, Washington, DC:505 p.</t>
        </is>
      </c>
      <c r="CO969" t="n">
        <v>1986.0</v>
      </c>
      <c r="CP969" t="inlineStr">
        <is>
          <t>Mayer,F.L.,Jr., and M.R. Ellersieck (1986). Manual of Acute Toxicity: Interpretation and Data Base for 410 Chemicals and 66 Species of Freshwater Animals. USDI Fish and Wildlife Service, Publication No.160, Washington, DC, 505 p. ECOREF#:6797</t>
        </is>
      </c>
    </row>
    <row r="970">
      <c r="A970" t="n">
        <v>106376.0</v>
      </c>
      <c r="B970" t="inlineStr">
        <is>
          <t>1,4-Dibromobenzene</t>
        </is>
      </c>
      <c r="C970"/>
      <c r="D970" t="inlineStr">
        <is>
          <t>Measured</t>
        </is>
      </c>
      <c r="E970" t="inlineStr">
        <is>
          <t>Organization for Economic Cooperation and Development</t>
        </is>
      </c>
      <c r="F970" t="inlineStr">
        <is>
          <t>&gt;</t>
        </is>
      </c>
      <c r="G970" t="n">
        <v>98.0</v>
      </c>
      <c r="H970"/>
      <c r="I970"/>
      <c r="J970"/>
      <c r="K970"/>
      <c r="L970" t="inlineStr">
        <is>
          <t>Pimephales promelas</t>
        </is>
      </c>
      <c r="M970" t="inlineStr">
        <is>
          <t>Fathead Minnow</t>
        </is>
      </c>
      <c r="N970"/>
      <c r="O970"/>
      <c r="P970" t="n">
        <v>3.0</v>
      </c>
      <c r="Q970"/>
      <c r="R970"/>
      <c r="S970"/>
      <c r="T970"/>
      <c r="U970" t="inlineStr">
        <is>
          <t>Month(s)</t>
        </is>
      </c>
      <c r="V970" t="inlineStr">
        <is>
          <t>Renewal</t>
        </is>
      </c>
      <c r="W970" t="inlineStr">
        <is>
          <t>Fresh water</t>
        </is>
      </c>
      <c r="X970" t="inlineStr">
        <is>
          <t>Lab</t>
        </is>
      </c>
      <c r="Y970" t="n">
        <v>6.0</v>
      </c>
      <c r="Z970" t="inlineStr">
        <is>
          <t>Active ingredient</t>
        </is>
      </c>
      <c r="AA970"/>
      <c r="AB970" t="n">
        <v>1.22671016</v>
      </c>
      <c r="AC970"/>
      <c r="AD970" t="n">
        <v>0.66053624</v>
      </c>
      <c r="AE970"/>
      <c r="AF970" t="n">
        <v>2.2411051</v>
      </c>
      <c r="AG970" t="inlineStr">
        <is>
          <t>AI mg/L</t>
        </is>
      </c>
      <c r="AH970"/>
      <c r="AI970"/>
      <c r="AJ970"/>
      <c r="AK970"/>
      <c r="AL970"/>
      <c r="AM970"/>
      <c r="AN970"/>
      <c r="AO970"/>
      <c r="AP970"/>
      <c r="AQ970"/>
      <c r="AR970"/>
      <c r="AS970"/>
      <c r="AT970"/>
      <c r="AU970"/>
      <c r="AV970"/>
      <c r="AW970"/>
      <c r="AX970" t="inlineStr">
        <is>
          <t>Mortality</t>
        </is>
      </c>
      <c r="AY970" t="inlineStr">
        <is>
          <t>Mortality</t>
        </is>
      </c>
      <c r="AZ970" t="inlineStr">
        <is>
          <t>LC50</t>
        </is>
      </c>
      <c r="BA970"/>
      <c r="BB970" t="n">
        <v>4.0</v>
      </c>
      <c r="BC970"/>
      <c r="BD970"/>
      <c r="BE970"/>
      <c r="BF970"/>
      <c r="BG970" t="inlineStr">
        <is>
          <t>Day(s)</t>
        </is>
      </c>
      <c r="BH970"/>
      <c r="BI970" t="inlineStr">
        <is>
          <t>DTXSID4024012</t>
        </is>
      </c>
      <c r="BJ970" t="inlineStr">
        <is>
          <t>10.1897/1552-8618(1993)12[1117:TOHBIF]2.0.CO;2</t>
        </is>
      </c>
      <c r="BK970"/>
      <c r="BL970" t="inlineStr">
        <is>
          <t>Acute</t>
        </is>
      </c>
      <c r="BM970"/>
      <c r="BN970"/>
      <c r="BO970"/>
      <c r="BP970"/>
      <c r="BQ970"/>
      <c r="BR970"/>
      <c r="BS970"/>
      <c r="BT970" t="inlineStr">
        <is>
          <t>--</t>
        </is>
      </c>
      <c r="BU970"/>
      <c r="BV970"/>
      <c r="BW970"/>
      <c r="BX970"/>
      <c r="BY970"/>
      <c r="BZ970"/>
      <c r="CA970"/>
      <c r="CB970"/>
      <c r="CC970"/>
      <c r="CD970"/>
      <c r="CE970"/>
      <c r="CF970"/>
      <c r="CG970"/>
      <c r="CH970"/>
      <c r="CI970"/>
      <c r="CJ970" t="inlineStr">
        <is>
          <t xml:space="preserve">TMETH/OECD 1981 TEST 203//MEDIA/WATER//   </t>
        </is>
      </c>
      <c r="CK970" t="inlineStr">
        <is>
          <t>Sijm,D.T.H.M., M. Schipper, and A. Opperhuizen</t>
        </is>
      </c>
      <c r="CL970" t="n">
        <v>7257.0</v>
      </c>
      <c r="CM970" t="inlineStr">
        <is>
          <t>Toxicokinetics of Halogenated Benzenes in Fish: Lethal Body Burden as a Toxicological End Point</t>
        </is>
      </c>
      <c r="CN970" t="inlineStr">
        <is>
          <t>Environ. Toxicol. Chem.12:1117-1127</t>
        </is>
      </c>
      <c r="CO970" t="n">
        <v>1993.0</v>
      </c>
      <c r="CP970" t="inlineStr">
        <is>
          <t>Sijm,D.T.H.M., M. Schipper, and A. Opperhuizen (1993). Toxicokinetics of Halogenated Benzenes in Fish: Lethal Body Burden as a Toxicological End Point. Environ. Toxicol. Chem., 12, 1117-1127. doi:10.1897/1552-8618(1993)12[1117:TOHBIF]2.0.CO;2. ECOREF#:7257</t>
        </is>
      </c>
    </row>
    <row r="971">
      <c r="A971" t="n">
        <v>106401.0</v>
      </c>
      <c r="B971" t="inlineStr">
        <is>
          <t>4-Bromobenzenamine</t>
        </is>
      </c>
      <c r="C971"/>
      <c r="D971" t="inlineStr">
        <is>
          <t>Measured</t>
        </is>
      </c>
      <c r="E971" t="inlineStr">
        <is>
          <t>Not coded</t>
        </is>
      </c>
      <c r="F971" t="inlineStr">
        <is>
          <t>&gt;=</t>
        </is>
      </c>
      <c r="G971" t="n">
        <v>95.0</v>
      </c>
      <c r="H971"/>
      <c r="I971"/>
      <c r="J971"/>
      <c r="K971"/>
      <c r="L971" t="inlineStr">
        <is>
          <t>Pimephales promelas</t>
        </is>
      </c>
      <c r="M971" t="inlineStr">
        <is>
          <t>Fathead Minnow</t>
        </is>
      </c>
      <c r="N971" t="inlineStr">
        <is>
          <t>Juvenile</t>
        </is>
      </c>
      <c r="O971"/>
      <c r="P971"/>
      <c r="Q971"/>
      <c r="R971" t="n">
        <v>26.0</v>
      </c>
      <c r="S971"/>
      <c r="T971" t="n">
        <v>34.0</v>
      </c>
      <c r="U971" t="inlineStr">
        <is>
          <t>Day(s)</t>
        </is>
      </c>
      <c r="V971" t="inlineStr">
        <is>
          <t>Flow-through</t>
        </is>
      </c>
      <c r="W971" t="inlineStr">
        <is>
          <t>Fresh water</t>
        </is>
      </c>
      <c r="X971" t="inlineStr">
        <is>
          <t>Lab</t>
        </is>
      </c>
      <c r="Y971"/>
      <c r="Z971" t="inlineStr">
        <is>
          <t>Active ingredient</t>
        </is>
      </c>
      <c r="AA971"/>
      <c r="AB971" t="n">
        <v>47.5</v>
      </c>
      <c r="AC971"/>
      <c r="AD971"/>
      <c r="AE971"/>
      <c r="AF971"/>
      <c r="AG971" t="inlineStr">
        <is>
          <t>AI mg/L</t>
        </is>
      </c>
      <c r="AH971"/>
      <c r="AI971"/>
      <c r="AJ971"/>
      <c r="AK971"/>
      <c r="AL971"/>
      <c r="AM971"/>
      <c r="AN971"/>
      <c r="AO971"/>
      <c r="AP971"/>
      <c r="AQ971"/>
      <c r="AR971"/>
      <c r="AS971"/>
      <c r="AT971"/>
      <c r="AU971"/>
      <c r="AV971"/>
      <c r="AW971"/>
      <c r="AX971" t="inlineStr">
        <is>
          <t>Mortality</t>
        </is>
      </c>
      <c r="AY971" t="inlineStr">
        <is>
          <t>Mortality</t>
        </is>
      </c>
      <c r="AZ971" t="inlineStr">
        <is>
          <t>LC50</t>
        </is>
      </c>
      <c r="BA971"/>
      <c r="BB971" t="n">
        <v>4.0</v>
      </c>
      <c r="BC971"/>
      <c r="BD971"/>
      <c r="BE971"/>
      <c r="BF971"/>
      <c r="BG971" t="inlineStr">
        <is>
          <t>Day(s)</t>
        </is>
      </c>
      <c r="BH971" t="inlineStr">
        <is>
          <t>Pure</t>
        </is>
      </c>
      <c r="BI971" t="inlineStr">
        <is>
          <t>DTXSID7021867</t>
        </is>
      </c>
      <c r="BJ971" t="inlineStr">
        <is>
          <t>10.1002/etc.5620140920</t>
        </is>
      </c>
      <c r="BK971"/>
      <c r="BL971"/>
      <c r="BM971"/>
      <c r="BN971"/>
      <c r="BO971"/>
      <c r="BP971"/>
      <c r="BQ971"/>
      <c r="BR971"/>
      <c r="BS971"/>
      <c r="BT971" t="inlineStr">
        <is>
          <t>--</t>
        </is>
      </c>
      <c r="BU971"/>
      <c r="BV971"/>
      <c r="BW971"/>
      <c r="BX971"/>
      <c r="BY971"/>
      <c r="BZ971"/>
      <c r="CA971"/>
      <c r="CB971"/>
      <c r="CC971"/>
      <c r="CD971"/>
      <c r="CE971"/>
      <c r="CF971"/>
      <c r="CG971"/>
      <c r="CH971"/>
      <c r="CI971"/>
      <c r="CJ971"/>
      <c r="CK971" t="inlineStr">
        <is>
          <t>Broderius,S.J., M.D. Kahl, and M.D. Hoglund</t>
        </is>
      </c>
      <c r="CL971" t="n">
        <v>15031.0</v>
      </c>
      <c r="CM971" t="inlineStr">
        <is>
          <t>Use of Joint Toxic Response to Define the Primary Mode of Toxic Action for Diverse Industrial Organic Chemicals</t>
        </is>
      </c>
      <c r="CN971" t="inlineStr">
        <is>
          <t>Environ. Toxicol. Chem.14(9): 1591-1605</t>
        </is>
      </c>
      <c r="CO971" t="n">
        <v>1995.0</v>
      </c>
      <c r="CP971" t="inlineStr">
        <is>
          <t>Broderius,S.J., M.D. Kahl, and M.D. Hoglund (1995). Use of Joint Toxic Response to Define the Primary Mode of Toxic Action for Diverse Industrial Organic Chemicals. Environ. Toxicol. Chem., 14, (9), 1591-1605. doi:10.1002/etc.5620140920. ECOREF#:15031</t>
        </is>
      </c>
    </row>
    <row r="972">
      <c r="A972" t="n">
        <v>106401.0</v>
      </c>
      <c r="B972" t="inlineStr">
        <is>
          <t>4-Bromobenzenamine</t>
        </is>
      </c>
      <c r="C972"/>
      <c r="D972" t="inlineStr">
        <is>
          <t>Measured</t>
        </is>
      </c>
      <c r="E972" t="inlineStr">
        <is>
          <t>Not reported</t>
        </is>
      </c>
      <c r="F972"/>
      <c r="G972" t="n">
        <v>97.0</v>
      </c>
      <c r="H972"/>
      <c r="I972"/>
      <c r="J972"/>
      <c r="K972"/>
      <c r="L972" t="inlineStr">
        <is>
          <t>Pimephales promelas</t>
        </is>
      </c>
      <c r="M972" t="inlineStr">
        <is>
          <t>Fathead Minnow</t>
        </is>
      </c>
      <c r="N972"/>
      <c r="O972"/>
      <c r="P972" t="n">
        <v>33.0</v>
      </c>
      <c r="Q972"/>
      <c r="R972"/>
      <c r="S972"/>
      <c r="T972"/>
      <c r="U972" t="inlineStr">
        <is>
          <t>Day(s)</t>
        </is>
      </c>
      <c r="V972" t="inlineStr">
        <is>
          <t>Flow-through</t>
        </is>
      </c>
      <c r="W972" t="inlineStr">
        <is>
          <t>Fresh water</t>
        </is>
      </c>
      <c r="X972" t="inlineStr">
        <is>
          <t>Lab</t>
        </is>
      </c>
      <c r="Y972" t="n">
        <v>6.0</v>
      </c>
      <c r="Z972" t="inlineStr">
        <is>
          <t>Active ingredient</t>
        </is>
      </c>
      <c r="AA972"/>
      <c r="AB972" t="n">
        <v>47.5</v>
      </c>
      <c r="AC972"/>
      <c r="AD972"/>
      <c r="AE972"/>
      <c r="AF972"/>
      <c r="AG972" t="inlineStr">
        <is>
          <t>AI mg/L</t>
        </is>
      </c>
      <c r="AH972"/>
      <c r="AI972"/>
      <c r="AJ972"/>
      <c r="AK972"/>
      <c r="AL972"/>
      <c r="AM972"/>
      <c r="AN972"/>
      <c r="AO972"/>
      <c r="AP972"/>
      <c r="AQ972"/>
      <c r="AR972"/>
      <c r="AS972"/>
      <c r="AT972"/>
      <c r="AU972"/>
      <c r="AV972"/>
      <c r="AW972"/>
      <c r="AX972" t="inlineStr">
        <is>
          <t>Mortality</t>
        </is>
      </c>
      <c r="AY972" t="inlineStr">
        <is>
          <t>Mortality</t>
        </is>
      </c>
      <c r="AZ972" t="inlineStr">
        <is>
          <t>LC50</t>
        </is>
      </c>
      <c r="BA972"/>
      <c r="BB972" t="n">
        <v>4.0</v>
      </c>
      <c r="BC972"/>
      <c r="BD972"/>
      <c r="BE972"/>
      <c r="BF972"/>
      <c r="BG972" t="inlineStr">
        <is>
          <t>Day(s)</t>
        </is>
      </c>
      <c r="BH972" t="inlineStr">
        <is>
          <t>Pure</t>
        </is>
      </c>
      <c r="BI972" t="inlineStr">
        <is>
          <t>DTXSID7021867</t>
        </is>
      </c>
      <c r="BJ972"/>
      <c r="BK972"/>
      <c r="BL972" t="inlineStr">
        <is>
          <t>Acute</t>
        </is>
      </c>
      <c r="BM972"/>
      <c r="BN972"/>
      <c r="BO972"/>
      <c r="BP972"/>
      <c r="BQ972"/>
      <c r="BR972"/>
      <c r="BS972"/>
      <c r="BT972" t="inlineStr">
        <is>
          <t>--</t>
        </is>
      </c>
      <c r="BU972"/>
      <c r="BV972"/>
      <c r="BW972"/>
      <c r="BX972"/>
      <c r="BY972"/>
      <c r="BZ972"/>
      <c r="CA972"/>
      <c r="CB972"/>
      <c r="CC972"/>
      <c r="CD972"/>
      <c r="CE972"/>
      <c r="CF972"/>
      <c r="CG972"/>
      <c r="CH972"/>
      <c r="CI972"/>
      <c r="CJ972"/>
      <c r="CK972" t="inlineStr">
        <is>
          <t>Brooke,L.T., D.J. Call, D.L. Geiger, and C.E. Northcott</t>
        </is>
      </c>
      <c r="CL972" t="n">
        <v>12448.0</v>
      </c>
      <c r="CM972" t="inlineStr">
        <is>
          <t>Acute Toxicities of Organic Chemicals to Fathead Minnows (Pimephales promelas), Vol. 1</t>
        </is>
      </c>
      <c r="CN972" t="inlineStr">
        <is>
          <t>Center for Lake Superior Environmental Studies, University of Wisconsin-Superior, Superior, WI:414 p.</t>
        </is>
      </c>
      <c r="CO972" t="n">
        <v>1984.0</v>
      </c>
      <c r="CP972" t="inlineStr">
        <is>
          <t>Brooke,L.T., D.J. Call, D.L. Geiger, and C.E. Northcott (1984). Acute Toxicities of Organic Chemicals to Fathead Minnows (Pimephales promelas), Vol. 1. Center for Lake Superior Environmental Studies, University of Wisconsin-Superior, Superior, WI, 414 p. ECOREF#:12448</t>
        </is>
      </c>
    </row>
    <row r="973">
      <c r="A973" t="n">
        <v>106423.0</v>
      </c>
      <c r="B973" t="inlineStr">
        <is>
          <t>1,4-Dimethylbenzene</t>
        </is>
      </c>
      <c r="C973"/>
      <c r="D973" t="inlineStr">
        <is>
          <t>Measured</t>
        </is>
      </c>
      <c r="E973" t="inlineStr">
        <is>
          <t>Not coded</t>
        </is>
      </c>
      <c r="F973"/>
      <c r="G973" t="n">
        <v>99.0</v>
      </c>
      <c r="H973"/>
      <c r="I973"/>
      <c r="J973"/>
      <c r="K973"/>
      <c r="L973" t="inlineStr">
        <is>
          <t>Pimephales promelas</t>
        </is>
      </c>
      <c r="M973" t="inlineStr">
        <is>
          <t>Fathead Minnow</t>
        </is>
      </c>
      <c r="N973"/>
      <c r="O973"/>
      <c r="P973" t="n">
        <v>30.0</v>
      </c>
      <c r="Q973"/>
      <c r="R973"/>
      <c r="S973"/>
      <c r="T973"/>
      <c r="U973" t="inlineStr">
        <is>
          <t>Day(s)</t>
        </is>
      </c>
      <c r="V973" t="inlineStr">
        <is>
          <t>Static</t>
        </is>
      </c>
      <c r="W973" t="inlineStr">
        <is>
          <t>Fresh water</t>
        </is>
      </c>
      <c r="X973" t="inlineStr">
        <is>
          <t>Lab</t>
        </is>
      </c>
      <c r="Y973"/>
      <c r="Z973" t="inlineStr">
        <is>
          <t>Active ingredient</t>
        </is>
      </c>
      <c r="AA973"/>
      <c r="AB973" t="n">
        <v>8.4</v>
      </c>
      <c r="AC973"/>
      <c r="AD973" t="n">
        <v>7.2</v>
      </c>
      <c r="AE973"/>
      <c r="AF973" t="n">
        <v>9.9</v>
      </c>
      <c r="AG973" t="inlineStr">
        <is>
          <t>AI mg/L</t>
        </is>
      </c>
      <c r="AH973"/>
      <c r="AI973"/>
      <c r="AJ973"/>
      <c r="AK973"/>
      <c r="AL973"/>
      <c r="AM973"/>
      <c r="AN973"/>
      <c r="AO973"/>
      <c r="AP973"/>
      <c r="AQ973"/>
      <c r="AR973"/>
      <c r="AS973"/>
      <c r="AT973"/>
      <c r="AU973"/>
      <c r="AV973"/>
      <c r="AW973"/>
      <c r="AX973" t="inlineStr">
        <is>
          <t>Mortality</t>
        </is>
      </c>
      <c r="AY973" t="inlineStr">
        <is>
          <t>Mortality</t>
        </is>
      </c>
      <c r="AZ973" t="inlineStr">
        <is>
          <t>LC50</t>
        </is>
      </c>
      <c r="BA973"/>
      <c r="BB973" t="n">
        <v>4.0</v>
      </c>
      <c r="BC973"/>
      <c r="BD973"/>
      <c r="BE973"/>
      <c r="BF973"/>
      <c r="BG973" t="inlineStr">
        <is>
          <t>Day(s)</t>
        </is>
      </c>
      <c r="BH973" t="inlineStr">
        <is>
          <t>Pure</t>
        </is>
      </c>
      <c r="BI973" t="inlineStr">
        <is>
          <t>DTXSID2021868</t>
        </is>
      </c>
      <c r="BJ973"/>
      <c r="BK973"/>
      <c r="BL973"/>
      <c r="BM973"/>
      <c r="BN973"/>
      <c r="BO973"/>
      <c r="BP973"/>
      <c r="BQ973"/>
      <c r="BR973"/>
      <c r="BS973"/>
      <c r="BT973" t="inlineStr">
        <is>
          <t>--</t>
        </is>
      </c>
      <c r="BU973"/>
      <c r="BV973"/>
      <c r="BW973"/>
      <c r="BX973"/>
      <c r="BY973"/>
      <c r="BZ973"/>
      <c r="CA973"/>
      <c r="CB973"/>
      <c r="CC973"/>
      <c r="CD973"/>
      <c r="CE973"/>
      <c r="CF973"/>
      <c r="CG973"/>
      <c r="CH973"/>
      <c r="CI973"/>
      <c r="CJ973"/>
      <c r="CK973" t="inlineStr">
        <is>
          <t>Brooke,L.</t>
        </is>
      </c>
      <c r="CL973" t="n">
        <v>14339.0</v>
      </c>
      <c r="CM973" t="inlineStr">
        <is>
          <t>Report of the Flow-Through and Static Acute Test Comparisons with Fathead Minnows and Acute Tests with an Amphipod and a Cladoceran</t>
        </is>
      </c>
      <c r="CN973" t="inlineStr">
        <is>
          <t>Memo to L.Larson, Center for Lake Superior Environmental Studies dated August 31:24 p.</t>
        </is>
      </c>
      <c r="CO973" t="n">
        <v>1987.0</v>
      </c>
      <c r="CP973" t="inlineStr">
        <is>
          <t>Brooke,L. (1987). Report of the Flow-Through and Static Acute Test Comparisons with Fathead Minnows and Acute Tests with an Amphipod and a Cladoceran. Memo to L.Larson, Center for Lake Superior Environmental Studies dated August 31, 24 p. ECOREF#:14339</t>
        </is>
      </c>
    </row>
    <row r="974">
      <c r="A974" t="n">
        <v>106423.0</v>
      </c>
      <c r="B974" t="inlineStr">
        <is>
          <t>1,4-Dimethylbenzene</t>
        </is>
      </c>
      <c r="C974"/>
      <c r="D974" t="inlineStr">
        <is>
          <t>Measured</t>
        </is>
      </c>
      <c r="E974" t="inlineStr">
        <is>
          <t>Not reported</t>
        </is>
      </c>
      <c r="F974"/>
      <c r="G974" t="n">
        <v>99.0</v>
      </c>
      <c r="H974"/>
      <c r="I974"/>
      <c r="J974"/>
      <c r="K974"/>
      <c r="L974" t="inlineStr">
        <is>
          <t>Pimephales promelas</t>
        </is>
      </c>
      <c r="M974" t="inlineStr">
        <is>
          <t>Fathead Minnow</t>
        </is>
      </c>
      <c r="N974"/>
      <c r="O974"/>
      <c r="P974" t="n">
        <v>34.0</v>
      </c>
      <c r="Q974"/>
      <c r="R974"/>
      <c r="S974"/>
      <c r="T974"/>
      <c r="U974" t="inlineStr">
        <is>
          <t>Day(s)</t>
        </is>
      </c>
      <c r="V974" t="inlineStr">
        <is>
          <t>Flow-through</t>
        </is>
      </c>
      <c r="W974" t="inlineStr">
        <is>
          <t>Fresh water</t>
        </is>
      </c>
      <c r="X974" t="inlineStr">
        <is>
          <t>Lab</t>
        </is>
      </c>
      <c r="Y974" t="n">
        <v>6.0</v>
      </c>
      <c r="Z974" t="inlineStr">
        <is>
          <t>Active ingredient</t>
        </is>
      </c>
      <c r="AA974"/>
      <c r="AB974" t="n">
        <v>8.87</v>
      </c>
      <c r="AC974"/>
      <c r="AD974" t="n">
        <v>8.01</v>
      </c>
      <c r="AE974"/>
      <c r="AF974" t="n">
        <v>9.81</v>
      </c>
      <c r="AG974" t="inlineStr">
        <is>
          <t>AI mg/L</t>
        </is>
      </c>
      <c r="AH974"/>
      <c r="AI974"/>
      <c r="AJ974"/>
      <c r="AK974"/>
      <c r="AL974"/>
      <c r="AM974"/>
      <c r="AN974"/>
      <c r="AO974"/>
      <c r="AP974"/>
      <c r="AQ974"/>
      <c r="AR974"/>
      <c r="AS974"/>
      <c r="AT974"/>
      <c r="AU974"/>
      <c r="AV974"/>
      <c r="AW974"/>
      <c r="AX974" t="inlineStr">
        <is>
          <t>Mortality</t>
        </is>
      </c>
      <c r="AY974" t="inlineStr">
        <is>
          <t>Mortality</t>
        </is>
      </c>
      <c r="AZ974" t="inlineStr">
        <is>
          <t>LC50</t>
        </is>
      </c>
      <c r="BA974"/>
      <c r="BB974" t="n">
        <v>4.0</v>
      </c>
      <c r="BC974"/>
      <c r="BD974"/>
      <c r="BE974"/>
      <c r="BF974"/>
      <c r="BG974" t="inlineStr">
        <is>
          <t>Day(s)</t>
        </is>
      </c>
      <c r="BH974"/>
      <c r="BI974" t="inlineStr">
        <is>
          <t>DTXSID2021868</t>
        </is>
      </c>
      <c r="BJ974"/>
      <c r="BK974"/>
      <c r="BL974" t="inlineStr">
        <is>
          <t>Acute</t>
        </is>
      </c>
      <c r="BM974"/>
      <c r="BN974"/>
      <c r="BO974"/>
      <c r="BP974"/>
      <c r="BQ974"/>
      <c r="BR974"/>
      <c r="BS974"/>
      <c r="BT974" t="inlineStr">
        <is>
          <t>--</t>
        </is>
      </c>
      <c r="BU974"/>
      <c r="BV974"/>
      <c r="BW974"/>
      <c r="BX974"/>
      <c r="BY974"/>
      <c r="BZ974"/>
      <c r="CA974"/>
      <c r="CB974"/>
      <c r="CC974"/>
      <c r="CD974"/>
      <c r="CE974"/>
      <c r="CF974"/>
      <c r="CG974"/>
      <c r="CH974"/>
      <c r="CI974"/>
      <c r="CJ974" t="inlineStr">
        <is>
          <t xml:space="preserve">SOURCE/FROM US EPA ENVIRONMENTAL RESEARCH LABORATORY-DULUTH AND THE UNIVERSITY OF WISCONSIN-SUPERIOR CAMPUS//MEDIA/LAKE SUPERIOR WATER OR DECHLORINATED WATER//   </t>
        </is>
      </c>
      <c r="CK974" t="inlineStr">
        <is>
          <t>Geiger,D.L., S.H. Poirier, L.T. Brooke, and D.J. Call</t>
        </is>
      </c>
      <c r="CL974" t="n">
        <v>12858.0</v>
      </c>
      <c r="CM974" t="inlineStr">
        <is>
          <t>Acute Toxicities of Organic Chemicals to Fathead Minnows (Pimephales promelas) Volume III</t>
        </is>
      </c>
      <c r="CN974" t="inlineStr">
        <is>
          <t>Center for Lake Superior Environmental Studies, University of Wisconsin, Superior, WI:328 p.</t>
        </is>
      </c>
      <c r="CO974" t="n">
        <v>1986.0</v>
      </c>
      <c r="CP974" t="inlineStr">
        <is>
          <t>Geiger,D.L., S.H. Poirier, L.T. Brooke, and D.J. Call (1986). Acute Toxicities of Organic Chemicals to Fathead Minnows (Pimephales promelas) Volume III. Center for Lake Superior Environmental Studies, University of Wisconsin, Superior, WI, 328 p. ECOREF#:12858</t>
        </is>
      </c>
    </row>
    <row r="975">
      <c r="A975" t="n">
        <v>106445.0</v>
      </c>
      <c r="B975" t="inlineStr">
        <is>
          <t>4-Methylphenol</t>
        </is>
      </c>
      <c r="C975"/>
      <c r="D975" t="inlineStr">
        <is>
          <t>Measured</t>
        </is>
      </c>
      <c r="E975" t="inlineStr">
        <is>
          <t>Not reported</t>
        </is>
      </c>
      <c r="F975" t="inlineStr">
        <is>
          <t>&gt;</t>
        </is>
      </c>
      <c r="G975" t="n">
        <v>99.0</v>
      </c>
      <c r="H975"/>
      <c r="I975"/>
      <c r="J975"/>
      <c r="K975"/>
      <c r="L975" t="inlineStr">
        <is>
          <t>Pimephales promelas</t>
        </is>
      </c>
      <c r="M975" t="inlineStr">
        <is>
          <t>Fathead Minnow</t>
        </is>
      </c>
      <c r="N975"/>
      <c r="O975"/>
      <c r="P975" t="n">
        <v>28.0</v>
      </c>
      <c r="Q975"/>
      <c r="R975"/>
      <c r="S975"/>
      <c r="T975"/>
      <c r="U975" t="inlineStr">
        <is>
          <t>Day(s)</t>
        </is>
      </c>
      <c r="V975" t="inlineStr">
        <is>
          <t>Flow-through</t>
        </is>
      </c>
      <c r="W975" t="inlineStr">
        <is>
          <t>Fresh water</t>
        </is>
      </c>
      <c r="X975" t="inlineStr">
        <is>
          <t>Lab</t>
        </is>
      </c>
      <c r="Y975"/>
      <c r="Z975" t="inlineStr">
        <is>
          <t>Active ingredient</t>
        </is>
      </c>
      <c r="AA975"/>
      <c r="AB975" t="n">
        <v>16.5</v>
      </c>
      <c r="AC975"/>
      <c r="AD975" t="n">
        <v>15.9</v>
      </c>
      <c r="AE975"/>
      <c r="AF975" t="n">
        <v>17.0</v>
      </c>
      <c r="AG975" t="inlineStr">
        <is>
          <t>AI mg/L</t>
        </is>
      </c>
      <c r="AH975"/>
      <c r="AI975"/>
      <c r="AJ975"/>
      <c r="AK975"/>
      <c r="AL975"/>
      <c r="AM975"/>
      <c r="AN975"/>
      <c r="AO975"/>
      <c r="AP975"/>
      <c r="AQ975"/>
      <c r="AR975"/>
      <c r="AS975"/>
      <c r="AT975"/>
      <c r="AU975"/>
      <c r="AV975"/>
      <c r="AW975"/>
      <c r="AX975" t="inlineStr">
        <is>
          <t>Mortality</t>
        </is>
      </c>
      <c r="AY975" t="inlineStr">
        <is>
          <t>Mortality</t>
        </is>
      </c>
      <c r="AZ975" t="inlineStr">
        <is>
          <t>LC50</t>
        </is>
      </c>
      <c r="BA975"/>
      <c r="BB975" t="n">
        <v>4.0</v>
      </c>
      <c r="BC975"/>
      <c r="BD975"/>
      <c r="BE975"/>
      <c r="BF975"/>
      <c r="BG975" t="inlineStr">
        <is>
          <t>Day(s)</t>
        </is>
      </c>
      <c r="BH975"/>
      <c r="BI975" t="inlineStr">
        <is>
          <t>DTXSID7021869</t>
        </is>
      </c>
      <c r="BJ975"/>
      <c r="BK975"/>
      <c r="BL975" t="inlineStr">
        <is>
          <t>Acute</t>
        </is>
      </c>
      <c r="BM975"/>
      <c r="BN975"/>
      <c r="BO975"/>
      <c r="BP975"/>
      <c r="BQ975"/>
      <c r="BR975"/>
      <c r="BS975"/>
      <c r="BT975" t="inlineStr">
        <is>
          <t>--</t>
        </is>
      </c>
      <c r="BU975"/>
      <c r="BV975"/>
      <c r="BW975"/>
      <c r="BX975"/>
      <c r="BY975"/>
      <c r="BZ975"/>
      <c r="CA975"/>
      <c r="CB975"/>
      <c r="CC975"/>
      <c r="CD975"/>
      <c r="CE975"/>
      <c r="CF975"/>
      <c r="CG975"/>
      <c r="CH975"/>
      <c r="CI975"/>
      <c r="CJ975" t="inlineStr">
        <is>
          <t xml:space="preserve">SOURCE/FROM US EPA ENVIRONMENTAL RESEARCH LABORATORY-DULUTH AND THE UNIVERSITY OF WISCONSIN-SUPERIOR CAMPUS//MEDIA/LAKE SUPERIOR WATER OR DECHLORINATED WATER//   </t>
        </is>
      </c>
      <c r="CK975" t="inlineStr">
        <is>
          <t>Geiger,D.L., S.H. Poirier, L.T. Brooke, and D.J. Call</t>
        </is>
      </c>
      <c r="CL975" t="n">
        <v>12858.0</v>
      </c>
      <c r="CM975" t="inlineStr">
        <is>
          <t>Acute Toxicities of Organic Chemicals to Fathead Minnows (Pimephales promelas) Volume III</t>
        </is>
      </c>
      <c r="CN975" t="inlineStr">
        <is>
          <t>Center for Lake Superior Environmental Studies, University of Wisconsin, Superior, WI:328 p.</t>
        </is>
      </c>
      <c r="CO975" t="n">
        <v>1986.0</v>
      </c>
      <c r="CP975" t="inlineStr">
        <is>
          <t>Geiger,D.L., S.H. Poirier, L.T. Brooke, and D.J. Call (1986). Acute Toxicities of Organic Chemicals to Fathead Minnows (Pimephales promelas) Volume III. Center for Lake Superior Environmental Studies, University of Wisconsin, Superior, WI, 328 p. ECOREF#:12858</t>
        </is>
      </c>
    </row>
    <row r="976">
      <c r="A976" t="n">
        <v>106445.0</v>
      </c>
      <c r="B976" t="inlineStr">
        <is>
          <t>4-Methylphenol</t>
        </is>
      </c>
      <c r="C976"/>
      <c r="D976" t="inlineStr">
        <is>
          <t>Unmeasured</t>
        </is>
      </c>
      <c r="E976" t="inlineStr">
        <is>
          <t>Not coded</t>
        </is>
      </c>
      <c r="F976"/>
      <c r="G976"/>
      <c r="H976"/>
      <c r="I976"/>
      <c r="J976"/>
      <c r="K976"/>
      <c r="L976" t="inlineStr">
        <is>
          <t>Pimephales promelas</t>
        </is>
      </c>
      <c r="M976" t="inlineStr">
        <is>
          <t>Fathead Minnow</t>
        </is>
      </c>
      <c r="N976" t="inlineStr">
        <is>
          <t>Juvenile</t>
        </is>
      </c>
      <c r="O976"/>
      <c r="P976"/>
      <c r="Q976"/>
      <c r="R976" t="n">
        <v>4.0</v>
      </c>
      <c r="S976"/>
      <c r="T976" t="n">
        <v>8.0</v>
      </c>
      <c r="U976" t="inlineStr">
        <is>
          <t>Week(s)</t>
        </is>
      </c>
      <c r="V976" t="inlineStr">
        <is>
          <t>Static</t>
        </is>
      </c>
      <c r="W976" t="inlineStr">
        <is>
          <t>Fresh water</t>
        </is>
      </c>
      <c r="X976" t="inlineStr">
        <is>
          <t>Lab</t>
        </is>
      </c>
      <c r="Y976"/>
      <c r="Z976" t="inlineStr">
        <is>
          <t>Formulation</t>
        </is>
      </c>
      <c r="AA976"/>
      <c r="AB976" t="n">
        <v>19.0</v>
      </c>
      <c r="AC976"/>
      <c r="AD976"/>
      <c r="AE976"/>
      <c r="AF976"/>
      <c r="AG976" t="inlineStr">
        <is>
          <t>AI mg/L</t>
        </is>
      </c>
      <c r="AH976"/>
      <c r="AI976"/>
      <c r="AJ976"/>
      <c r="AK976"/>
      <c r="AL976"/>
      <c r="AM976"/>
      <c r="AN976"/>
      <c r="AO976"/>
      <c r="AP976"/>
      <c r="AQ976"/>
      <c r="AR976"/>
      <c r="AS976"/>
      <c r="AT976"/>
      <c r="AU976"/>
      <c r="AV976"/>
      <c r="AW976"/>
      <c r="AX976" t="inlineStr">
        <is>
          <t>Mortality</t>
        </is>
      </c>
      <c r="AY976" t="inlineStr">
        <is>
          <t>Mortality</t>
        </is>
      </c>
      <c r="AZ976" t="inlineStr">
        <is>
          <t>LC50</t>
        </is>
      </c>
      <c r="BA976"/>
      <c r="BB976" t="n">
        <v>4.0</v>
      </c>
      <c r="BC976"/>
      <c r="BD976"/>
      <c r="BE976"/>
      <c r="BF976"/>
      <c r="BG976" t="inlineStr">
        <is>
          <t>Day(s)</t>
        </is>
      </c>
      <c r="BH976"/>
      <c r="BI976" t="inlineStr">
        <is>
          <t>DTXSID7021869</t>
        </is>
      </c>
      <c r="BJ976"/>
      <c r="BK976"/>
      <c r="BL976"/>
      <c r="BM976"/>
      <c r="BN976"/>
      <c r="BO976"/>
      <c r="BP976"/>
      <c r="BQ976"/>
      <c r="BR976"/>
      <c r="BS976"/>
      <c r="BT976" t="inlineStr">
        <is>
          <t>--</t>
        </is>
      </c>
      <c r="BU976"/>
      <c r="BV976"/>
      <c r="BW976"/>
      <c r="BX976"/>
      <c r="BY976"/>
      <c r="BZ976"/>
      <c r="CA976"/>
      <c r="CB976"/>
      <c r="CC976"/>
      <c r="CD976"/>
      <c r="CE976"/>
      <c r="CF976"/>
      <c r="CG976"/>
      <c r="CH976"/>
      <c r="CI976"/>
      <c r="CJ976"/>
      <c r="CK976" t="inlineStr">
        <is>
          <t>Mattson,V.R., J.W. Arthur, and C.T. Walbridge</t>
        </is>
      </c>
      <c r="CL976" t="n">
        <v>719.0</v>
      </c>
      <c r="CM976" t="inlineStr">
        <is>
          <t>Acute Toxicity of Selected Organic Compounds to Fathead Minnows</t>
        </is>
      </c>
      <c r="CN976" t="inlineStr">
        <is>
          <t>EPA-600/3-76-097, U.S.EPA, Duluth, MN:12 p.</t>
        </is>
      </c>
      <c r="CO976" t="n">
        <v>1976.0</v>
      </c>
      <c r="CP976" t="inlineStr">
        <is>
          <t>Mattson,V.R., J.W. Arthur, and C.T. Walbridge (1976). Acute Toxicity of Selected Organic Compounds to Fathead Minnows. EPA-600/3-76-097, U.S.EPA, Duluth, MN, 12 p. ECOREF#:719</t>
        </is>
      </c>
    </row>
    <row r="977">
      <c r="A977" t="n">
        <v>106445.0</v>
      </c>
      <c r="B977" t="inlineStr">
        <is>
          <t>4-Methylphenol</t>
        </is>
      </c>
      <c r="C977"/>
      <c r="D977" t="inlineStr">
        <is>
          <t>Unmeasured</t>
        </is>
      </c>
      <c r="E977" t="inlineStr">
        <is>
          <t>Not coded</t>
        </is>
      </c>
      <c r="F977"/>
      <c r="G977"/>
      <c r="H977"/>
      <c r="I977"/>
      <c r="J977"/>
      <c r="K977"/>
      <c r="L977" t="inlineStr">
        <is>
          <t>Pimephales promelas</t>
        </is>
      </c>
      <c r="M977" t="inlineStr">
        <is>
          <t>Fathead Minnow</t>
        </is>
      </c>
      <c r="N977"/>
      <c r="O977"/>
      <c r="P977"/>
      <c r="Q977"/>
      <c r="R977"/>
      <c r="S977"/>
      <c r="T977"/>
      <c r="U977"/>
      <c r="V977" t="inlineStr">
        <is>
          <t>Flow-through</t>
        </is>
      </c>
      <c r="W977" t="inlineStr">
        <is>
          <t>Fresh water</t>
        </is>
      </c>
      <c r="X977" t="inlineStr">
        <is>
          <t>Lab</t>
        </is>
      </c>
      <c r="Y977"/>
      <c r="Z977" t="inlineStr">
        <is>
          <t>Formulation</t>
        </is>
      </c>
      <c r="AA977"/>
      <c r="AB977" t="n">
        <v>28.6</v>
      </c>
      <c r="AC977"/>
      <c r="AD977"/>
      <c r="AE977"/>
      <c r="AF977"/>
      <c r="AG977" t="inlineStr">
        <is>
          <t>AI mg/L</t>
        </is>
      </c>
      <c r="AH977"/>
      <c r="AI977"/>
      <c r="AJ977"/>
      <c r="AK977"/>
      <c r="AL977"/>
      <c r="AM977"/>
      <c r="AN977"/>
      <c r="AO977"/>
      <c r="AP977"/>
      <c r="AQ977"/>
      <c r="AR977"/>
      <c r="AS977"/>
      <c r="AT977"/>
      <c r="AU977"/>
      <c r="AV977"/>
      <c r="AW977"/>
      <c r="AX977" t="inlineStr">
        <is>
          <t>Mortality</t>
        </is>
      </c>
      <c r="AY977" t="inlineStr">
        <is>
          <t>Mortality</t>
        </is>
      </c>
      <c r="AZ977" t="inlineStr">
        <is>
          <t>LC50</t>
        </is>
      </c>
      <c r="BA977"/>
      <c r="BB977" t="n">
        <v>4.0</v>
      </c>
      <c r="BC977"/>
      <c r="BD977"/>
      <c r="BE977"/>
      <c r="BF977"/>
      <c r="BG977" t="inlineStr">
        <is>
          <t>Day(s)</t>
        </is>
      </c>
      <c r="BH977"/>
      <c r="BI977" t="inlineStr">
        <is>
          <t>DTXSID7021869</t>
        </is>
      </c>
      <c r="BJ977"/>
      <c r="BK977"/>
      <c r="BL977"/>
      <c r="BM977"/>
      <c r="BN977"/>
      <c r="BO977"/>
      <c r="BP977"/>
      <c r="BQ977"/>
      <c r="BR977"/>
      <c r="BS977"/>
      <c r="BT977" t="inlineStr">
        <is>
          <t>--</t>
        </is>
      </c>
      <c r="BU977"/>
      <c r="BV977"/>
      <c r="BW977"/>
      <c r="BX977"/>
      <c r="BY977"/>
      <c r="BZ977"/>
      <c r="CA977"/>
      <c r="CB977"/>
      <c r="CC977"/>
      <c r="CD977"/>
      <c r="CE977"/>
      <c r="CF977"/>
      <c r="CG977"/>
      <c r="CH977"/>
      <c r="CI977"/>
      <c r="CJ977"/>
      <c r="CK977" t="inlineStr">
        <is>
          <t>Bergman,H.L., and A.D. Anderson</t>
        </is>
      </c>
      <c r="CL977" t="n">
        <v>59196.0</v>
      </c>
      <c r="CM977" t="inlineStr">
        <is>
          <t>Effects of Aqueous Effluents from In Situ Fossil Fuel Processing Technologies on Aquatic Systems</t>
        </is>
      </c>
      <c r="CN977" t="inlineStr">
        <is>
          <t>Contract No.EY-77-C-04-3913, University of Wyoming, Laramie, WY:73 p.</t>
        </is>
      </c>
      <c r="CO977" t="n">
        <v>1977.0</v>
      </c>
      <c r="CP977" t="inlineStr">
        <is>
          <t>Bergman,H.L., and A.D. Anderson (1977). Effects of Aqueous Effluents from In Situ Fossil Fuel Processing Technologies on Aquatic Systems. Contract No.EY-77-C-04-3913, University of Wyoming, Laramie, WY, 73 p. ECOREF#:59196</t>
        </is>
      </c>
    </row>
    <row r="978">
      <c r="A978" t="n">
        <v>106445.0</v>
      </c>
      <c r="B978" t="inlineStr">
        <is>
          <t>4-Methylphenol</t>
        </is>
      </c>
      <c r="C978"/>
      <c r="D978" t="inlineStr">
        <is>
          <t>Measured</t>
        </is>
      </c>
      <c r="E978" t="inlineStr">
        <is>
          <t>Not coded</t>
        </is>
      </c>
      <c r="F978"/>
      <c r="G978"/>
      <c r="H978"/>
      <c r="I978"/>
      <c r="J978"/>
      <c r="K978"/>
      <c r="L978" t="inlineStr">
        <is>
          <t>Pimephales promelas</t>
        </is>
      </c>
      <c r="M978" t="inlineStr">
        <is>
          <t>Fathead Minnow</t>
        </is>
      </c>
      <c r="N978"/>
      <c r="O978"/>
      <c r="P978"/>
      <c r="Q978"/>
      <c r="R978"/>
      <c r="S978"/>
      <c r="T978"/>
      <c r="U978"/>
      <c r="V978" t="inlineStr">
        <is>
          <t>Flow-through</t>
        </is>
      </c>
      <c r="W978" t="inlineStr">
        <is>
          <t>Fresh water</t>
        </is>
      </c>
      <c r="X978" t="inlineStr">
        <is>
          <t>Lab</t>
        </is>
      </c>
      <c r="Y978"/>
      <c r="Z978" t="inlineStr">
        <is>
          <t>Active ingredient</t>
        </is>
      </c>
      <c r="AA978"/>
      <c r="AB978" t="n">
        <v>28.6</v>
      </c>
      <c r="AC978"/>
      <c r="AD978"/>
      <c r="AE978"/>
      <c r="AF978"/>
      <c r="AG978" t="inlineStr">
        <is>
          <t>AI mg/L</t>
        </is>
      </c>
      <c r="AH978"/>
      <c r="AI978"/>
      <c r="AJ978"/>
      <c r="AK978"/>
      <c r="AL978"/>
      <c r="AM978"/>
      <c r="AN978"/>
      <c r="AO978"/>
      <c r="AP978"/>
      <c r="AQ978"/>
      <c r="AR978"/>
      <c r="AS978"/>
      <c r="AT978"/>
      <c r="AU978"/>
      <c r="AV978"/>
      <c r="AW978"/>
      <c r="AX978" t="inlineStr">
        <is>
          <t>Mortality</t>
        </is>
      </c>
      <c r="AY978" t="inlineStr">
        <is>
          <t>Mortality</t>
        </is>
      </c>
      <c r="AZ978" t="inlineStr">
        <is>
          <t>LC50</t>
        </is>
      </c>
      <c r="BA978"/>
      <c r="BB978" t="n">
        <v>4.0</v>
      </c>
      <c r="BC978"/>
      <c r="BD978"/>
      <c r="BE978"/>
      <c r="BF978"/>
      <c r="BG978" t="inlineStr">
        <is>
          <t>Day(s)</t>
        </is>
      </c>
      <c r="BH978"/>
      <c r="BI978" t="inlineStr">
        <is>
          <t>DTXSID7021869</t>
        </is>
      </c>
      <c r="BJ978" t="inlineStr">
        <is>
          <t>10.1007/BF01056935</t>
        </is>
      </c>
      <c r="BK978"/>
      <c r="BL978"/>
      <c r="BM978"/>
      <c r="BN978"/>
      <c r="BO978"/>
      <c r="BP978"/>
      <c r="BQ978"/>
      <c r="BR978"/>
      <c r="BS978"/>
      <c r="BT978" t="inlineStr">
        <is>
          <t>--</t>
        </is>
      </c>
      <c r="BU978"/>
      <c r="BV978"/>
      <c r="BW978"/>
      <c r="BX978"/>
      <c r="BY978"/>
      <c r="BZ978"/>
      <c r="CA978"/>
      <c r="CB978"/>
      <c r="CC978"/>
      <c r="CD978"/>
      <c r="CE978"/>
      <c r="CF978"/>
      <c r="CG978"/>
      <c r="CH978"/>
      <c r="CI978"/>
      <c r="CJ978"/>
      <c r="CK978" t="inlineStr">
        <is>
          <t>DeGraeve,G.M., D.L. Geiger, J.S. Meyer, and H.L. Bergman</t>
        </is>
      </c>
      <c r="CL978" t="n">
        <v>569.0</v>
      </c>
      <c r="CM978" t="inlineStr">
        <is>
          <t>Acute and Embryo-Larval Toxicity of Phenolic Compounds to Aquatic Biota</t>
        </is>
      </c>
      <c r="CN978" t="inlineStr">
        <is>
          <t>Arch. Environ. Contam. Toxicol.9(5): 557-568</t>
        </is>
      </c>
      <c r="CO978" t="n">
        <v>1980.0</v>
      </c>
      <c r="CP978" t="inlineStr">
        <is>
          <t>DeGraeve,G.M., D.L. Geiger, J.S. Meyer, and H.L. Bergman (1980). Acute and Embryo-Larval Toxicity of Phenolic Compounds to Aquatic Biota. Arch. Environ. Contam. Toxicol., 9, (5), 557-568. doi:10.1007/BF01056935. ECOREF#:569</t>
        </is>
      </c>
    </row>
    <row r="979">
      <c r="A979" t="n">
        <v>106467.0</v>
      </c>
      <c r="B979" t="inlineStr">
        <is>
          <t>1,4-Dichlorobenzene</t>
        </is>
      </c>
      <c r="C979"/>
      <c r="D979" t="inlineStr">
        <is>
          <t>Measured</t>
        </is>
      </c>
      <c r="E979" t="inlineStr">
        <is>
          <t>United States Environmental Protection Agency</t>
        </is>
      </c>
      <c r="F979"/>
      <c r="G979"/>
      <c r="H979"/>
      <c r="I979"/>
      <c r="J979"/>
      <c r="K979"/>
      <c r="L979" t="inlineStr">
        <is>
          <t>Pimephales promelas</t>
        </is>
      </c>
      <c r="M979" t="inlineStr">
        <is>
          <t>Fathead Minnow</t>
        </is>
      </c>
      <c r="N979"/>
      <c r="O979"/>
      <c r="P979" t="n">
        <v>30.0</v>
      </c>
      <c r="Q979"/>
      <c r="R979"/>
      <c r="S979"/>
      <c r="T979"/>
      <c r="U979" t="inlineStr">
        <is>
          <t>Day(s)</t>
        </is>
      </c>
      <c r="V979" t="inlineStr">
        <is>
          <t>Flow-through</t>
        </is>
      </c>
      <c r="W979" t="inlineStr">
        <is>
          <t>Fresh water</t>
        </is>
      </c>
      <c r="X979" t="inlineStr">
        <is>
          <t>Lab</t>
        </is>
      </c>
      <c r="Y979"/>
      <c r="Z979" t="inlineStr">
        <is>
          <t>Active ingredient</t>
        </is>
      </c>
      <c r="AA979"/>
      <c r="AB979" t="n">
        <v>4.0</v>
      </c>
      <c r="AC979"/>
      <c r="AD979"/>
      <c r="AE979"/>
      <c r="AF979"/>
      <c r="AG979" t="inlineStr">
        <is>
          <t>AI mg/L</t>
        </is>
      </c>
      <c r="AH979"/>
      <c r="AI979"/>
      <c r="AJ979"/>
      <c r="AK979"/>
      <c r="AL979"/>
      <c r="AM979"/>
      <c r="AN979"/>
      <c r="AO979"/>
      <c r="AP979"/>
      <c r="AQ979"/>
      <c r="AR979"/>
      <c r="AS979"/>
      <c r="AT979"/>
      <c r="AU979"/>
      <c r="AV979"/>
      <c r="AW979"/>
      <c r="AX979" t="inlineStr">
        <is>
          <t>Mortality</t>
        </is>
      </c>
      <c r="AY979" t="inlineStr">
        <is>
          <t>Mortality</t>
        </is>
      </c>
      <c r="AZ979" t="inlineStr">
        <is>
          <t>LC50</t>
        </is>
      </c>
      <c r="BA979"/>
      <c r="BB979" t="n">
        <v>4.0</v>
      </c>
      <c r="BC979"/>
      <c r="BD979"/>
      <c r="BE979"/>
      <c r="BF979"/>
      <c r="BG979" t="inlineStr">
        <is>
          <t>Day(s)</t>
        </is>
      </c>
      <c r="BH979"/>
      <c r="BI979" t="inlineStr">
        <is>
          <t>DTXSID1020431</t>
        </is>
      </c>
      <c r="BJ979"/>
      <c r="BK979"/>
      <c r="BL979" t="inlineStr">
        <is>
          <t>Acute</t>
        </is>
      </c>
      <c r="BM979"/>
      <c r="BN979"/>
      <c r="BO979"/>
      <c r="BP979"/>
      <c r="BQ979"/>
      <c r="BR979"/>
      <c r="BS979"/>
      <c r="BT979" t="inlineStr">
        <is>
          <t>--</t>
        </is>
      </c>
      <c r="BU979"/>
      <c r="BV979"/>
      <c r="BW979"/>
      <c r="BX979"/>
      <c r="BY979"/>
      <c r="BZ979"/>
      <c r="CA979"/>
      <c r="CB979"/>
      <c r="CC979"/>
      <c r="CD979"/>
      <c r="CE979"/>
      <c r="CF979"/>
      <c r="CG979"/>
      <c r="CH979"/>
      <c r="CI979"/>
      <c r="CJ979" t="inlineStr">
        <is>
          <t xml:space="preserve">SOURCE/FROM THE ENVIRONMENTAL RESEARCH LABORATORY DULUTH CULTURE//TMETH/U.S. ENVIRONMENTAL PROTECTION AGENCY COMMITTEE ON METHODS FOR TOXICITY TESTS WITH AQUATIC ORGANISMS (1975)//MEDIA/LAKE SUPERIOR WATER//   </t>
        </is>
      </c>
      <c r="CK979" t="inlineStr">
        <is>
          <t>Veith,G.D., D.J. Call, and L.T. Brooke</t>
        </is>
      </c>
      <c r="CL979" t="n">
        <v>10183.0</v>
      </c>
      <c r="CM979" t="inlineStr">
        <is>
          <t>Estimating the Acute Toxicity of Narcotic Industrial Chemicals to Fathead Minnows</t>
        </is>
      </c>
      <c r="CN979" t="inlineStr">
        <is>
          <t>ASTM Spec. Tech. Publ.:90-97</t>
        </is>
      </c>
      <c r="CO979" t="n">
        <v>1983.0</v>
      </c>
      <c r="CP979" t="inlineStr">
        <is>
          <t>Veith,G.D., D.J. Call, and L.T. Brooke (1983). Estimating the Acute Toxicity of Narcotic Industrial Chemicals to Fathead Minnows. ASTM Spec. Tech. Publ., 90-97. ECOREF#:10183</t>
        </is>
      </c>
    </row>
    <row r="980">
      <c r="A980" t="n">
        <v>106467.0</v>
      </c>
      <c r="B980" t="inlineStr">
        <is>
          <t>1,4-Dichlorobenzene</t>
        </is>
      </c>
      <c r="C980" t="inlineStr">
        <is>
          <t>Reagent Grade, Purissium, Purum, Puriss, Puris, Reinst</t>
        </is>
      </c>
      <c r="D980" t="inlineStr">
        <is>
          <t>Measured</t>
        </is>
      </c>
      <c r="E980" t="inlineStr">
        <is>
          <t>American Society for Testing and Materials</t>
        </is>
      </c>
      <c r="F980"/>
      <c r="G980"/>
      <c r="H980"/>
      <c r="I980"/>
      <c r="J980"/>
      <c r="K980"/>
      <c r="L980" t="inlineStr">
        <is>
          <t>Pimephales promelas</t>
        </is>
      </c>
      <c r="M980" t="inlineStr">
        <is>
          <t>Fathead Minnow</t>
        </is>
      </c>
      <c r="N980" t="inlineStr">
        <is>
          <t>Fry</t>
        </is>
      </c>
      <c r="O980"/>
      <c r="P980"/>
      <c r="Q980"/>
      <c r="R980" t="n">
        <v>10.0</v>
      </c>
      <c r="S980"/>
      <c r="T980" t="n">
        <v>15.0</v>
      </c>
      <c r="U980" t="inlineStr">
        <is>
          <t>Day(s)</t>
        </is>
      </c>
      <c r="V980" t="inlineStr">
        <is>
          <t>Static</t>
        </is>
      </c>
      <c r="W980" t="inlineStr">
        <is>
          <t>Fresh water</t>
        </is>
      </c>
      <c r="X980" t="inlineStr">
        <is>
          <t>Lab</t>
        </is>
      </c>
      <c r="Y980" t="inlineStr">
        <is>
          <t>6-7</t>
        </is>
      </c>
      <c r="Z980" t="inlineStr">
        <is>
          <t>Active ingredient</t>
        </is>
      </c>
      <c r="AA980"/>
      <c r="AB980" t="n">
        <v>3.6</v>
      </c>
      <c r="AC980"/>
      <c r="AD980" t="n">
        <v>3.3</v>
      </c>
      <c r="AE980"/>
      <c r="AF980" t="n">
        <v>3.7</v>
      </c>
      <c r="AG980" t="inlineStr">
        <is>
          <t>AI mg/L</t>
        </is>
      </c>
      <c r="AH980"/>
      <c r="AI980"/>
      <c r="AJ980"/>
      <c r="AK980"/>
      <c r="AL980"/>
      <c r="AM980"/>
      <c r="AN980"/>
      <c r="AO980"/>
      <c r="AP980"/>
      <c r="AQ980"/>
      <c r="AR980"/>
      <c r="AS980"/>
      <c r="AT980"/>
      <c r="AU980"/>
      <c r="AV980"/>
      <c r="AW980"/>
      <c r="AX980" t="inlineStr">
        <is>
          <t>Mortality</t>
        </is>
      </c>
      <c r="AY980" t="inlineStr">
        <is>
          <t>Mortality</t>
        </is>
      </c>
      <c r="AZ980" t="inlineStr">
        <is>
          <t>LC50</t>
        </is>
      </c>
      <c r="BA980"/>
      <c r="BB980" t="n">
        <v>4.0</v>
      </c>
      <c r="BC980"/>
      <c r="BD980"/>
      <c r="BE980"/>
      <c r="BF980"/>
      <c r="BG980" t="inlineStr">
        <is>
          <t>Day(s)</t>
        </is>
      </c>
      <c r="BH980"/>
      <c r="BI980" t="inlineStr">
        <is>
          <t>DTXSID1020431</t>
        </is>
      </c>
      <c r="BJ980"/>
      <c r="BK980"/>
      <c r="BL980" t="inlineStr">
        <is>
          <t>Acute</t>
        </is>
      </c>
      <c r="BM980" t="inlineStr">
        <is>
          <t>FY</t>
        </is>
      </c>
      <c r="BN980"/>
      <c r="BO980"/>
      <c r="BP980"/>
      <c r="BQ980"/>
      <c r="BR980"/>
      <c r="BS980"/>
      <c r="BT980" t="inlineStr">
        <is>
          <t>--</t>
        </is>
      </c>
      <c r="BU980"/>
      <c r="BV980"/>
      <c r="BW980"/>
      <c r="BX980"/>
      <c r="BY980"/>
      <c r="BZ980"/>
      <c r="CA980"/>
      <c r="CB980"/>
      <c r="CC980"/>
      <c r="CD980"/>
      <c r="CE980"/>
      <c r="CF980"/>
      <c r="CG980"/>
      <c r="CH980"/>
      <c r="CI980"/>
      <c r="CJ980" t="inlineStr">
        <is>
          <t xml:space="preserve">TMETH/ASTM 1980, ENV. SCIENCES RESEARCH LAB 1981//   </t>
        </is>
      </c>
      <c r="CK980" t="inlineStr">
        <is>
          <t>Dow Chemical Co.</t>
        </is>
      </c>
      <c r="CL980" t="n">
        <v>163462.0</v>
      </c>
      <c r="CM980" t="inlineStr">
        <is>
          <t>Study to Assess the Influence of Age on the Response of Fathead Minnows in Static Acute Toxicity Tests</t>
        </is>
      </c>
      <c r="CN980" t="inlineStr">
        <is>
          <t>EPA/OTS Doc.#86-870002091:32 p.</t>
        </is>
      </c>
      <c r="CO980" t="n">
        <v>1987.0</v>
      </c>
      <c r="CP980" t="inlineStr">
        <is>
          <t>Dow Chemical Co. (1987). Study to Assess the Influence of Age on the Response of Fathead Minnows in Static Acute Toxicity Tests. EPA/OTS Doc.#86-870002091, 32 p. ECOREF#:163462</t>
        </is>
      </c>
    </row>
    <row r="981">
      <c r="A981" t="n">
        <v>106467.0</v>
      </c>
      <c r="B981" t="inlineStr">
        <is>
          <t>1,4-Dichlorobenzene</t>
        </is>
      </c>
      <c r="C981"/>
      <c r="D981" t="inlineStr">
        <is>
          <t>Measured</t>
        </is>
      </c>
      <c r="E981" t="inlineStr">
        <is>
          <t>United States Environmental Protection Agency</t>
        </is>
      </c>
      <c r="F981"/>
      <c r="G981" t="n">
        <v>97.0</v>
      </c>
      <c r="H981"/>
      <c r="I981"/>
      <c r="J981"/>
      <c r="K981"/>
      <c r="L981" t="inlineStr">
        <is>
          <t>Pimephales promelas</t>
        </is>
      </c>
      <c r="M981" t="inlineStr">
        <is>
          <t>Fathead Minnow</t>
        </is>
      </c>
      <c r="N981" t="inlineStr">
        <is>
          <t>Juvenile</t>
        </is>
      </c>
      <c r="O981"/>
      <c r="P981" t="n">
        <v>30.0</v>
      </c>
      <c r="Q981"/>
      <c r="R981"/>
      <c r="S981"/>
      <c r="T981"/>
      <c r="U981" t="inlineStr">
        <is>
          <t>Day(s)</t>
        </is>
      </c>
      <c r="V981" t="inlineStr">
        <is>
          <t>Flow-through</t>
        </is>
      </c>
      <c r="W981" t="inlineStr">
        <is>
          <t>Fresh water</t>
        </is>
      </c>
      <c r="X981" t="inlineStr">
        <is>
          <t>Lab</t>
        </is>
      </c>
      <c r="Y981"/>
      <c r="Z981" t="inlineStr">
        <is>
          <t>Active ingredient</t>
        </is>
      </c>
      <c r="AA981"/>
      <c r="AB981" t="n">
        <v>4.2</v>
      </c>
      <c r="AC981"/>
      <c r="AD981"/>
      <c r="AE981"/>
      <c r="AF981"/>
      <c r="AG981" t="inlineStr">
        <is>
          <t>AI mg/L</t>
        </is>
      </c>
      <c r="AH981"/>
      <c r="AI981"/>
      <c r="AJ981"/>
      <c r="AK981"/>
      <c r="AL981"/>
      <c r="AM981"/>
      <c r="AN981"/>
      <c r="AO981"/>
      <c r="AP981"/>
      <c r="AQ981"/>
      <c r="AR981"/>
      <c r="AS981"/>
      <c r="AT981"/>
      <c r="AU981"/>
      <c r="AV981"/>
      <c r="AW981"/>
      <c r="AX981" t="inlineStr">
        <is>
          <t>Mortality</t>
        </is>
      </c>
      <c r="AY981" t="inlineStr">
        <is>
          <t>Mortality</t>
        </is>
      </c>
      <c r="AZ981" t="inlineStr">
        <is>
          <t>LC50</t>
        </is>
      </c>
      <c r="BA981"/>
      <c r="BB981" t="n">
        <v>4.0</v>
      </c>
      <c r="BC981"/>
      <c r="BD981"/>
      <c r="BE981"/>
      <c r="BF981"/>
      <c r="BG981" t="inlineStr">
        <is>
          <t>Day(s)</t>
        </is>
      </c>
      <c r="BH981"/>
      <c r="BI981" t="inlineStr">
        <is>
          <t>DTXSID1020431</t>
        </is>
      </c>
      <c r="BJ981" t="inlineStr">
        <is>
          <t>10.1007/BF01055794</t>
        </is>
      </c>
      <c r="BK981"/>
      <c r="BL981" t="inlineStr">
        <is>
          <t>Acute</t>
        </is>
      </c>
      <c r="BM981" t="inlineStr">
        <is>
          <t>JV</t>
        </is>
      </c>
      <c r="BN981"/>
      <c r="BO981"/>
      <c r="BP981"/>
      <c r="BQ981"/>
      <c r="BR981"/>
      <c r="BS981"/>
      <c r="BT981" t="inlineStr">
        <is>
          <t>--</t>
        </is>
      </c>
      <c r="BU981"/>
      <c r="BV981"/>
      <c r="BW981"/>
      <c r="BX981"/>
      <c r="BY981"/>
      <c r="BZ981"/>
      <c r="CA981"/>
      <c r="CB981"/>
      <c r="CC981"/>
      <c r="CD981"/>
      <c r="CE981"/>
      <c r="CF981"/>
      <c r="CG981"/>
      <c r="CH981"/>
      <c r="CI981"/>
      <c r="CJ981" t="inlineStr">
        <is>
          <t xml:space="preserve">SOURCE/NR//TMETH/1975 TEST EPA-660/3-75-009 METHODS FOR ACUTE TESTS WITH FISH, MACROINVERTEBRATES, AND AMPHIBIANS//MEDIA/SAND FILTERED LAKE SUPERIOR WATER//   </t>
        </is>
      </c>
      <c r="CK981" t="inlineStr">
        <is>
          <t>Carlson,A.R., and P.A. Kosian</t>
        </is>
      </c>
      <c r="CL981" t="n">
        <v>12124.0</v>
      </c>
      <c r="CM981" t="inlineStr">
        <is>
          <t>Toxicity of Chlorinated Benzenes to Fathead Minnows (Pimephales promelas)</t>
        </is>
      </c>
      <c r="CN981" t="inlineStr">
        <is>
          <t>Arch. Environ. Contam. Toxicol.16(2): 129-135</t>
        </is>
      </c>
      <c r="CO981" t="n">
        <v>1987.0</v>
      </c>
      <c r="CP981" t="inlineStr">
        <is>
          <t>Carlson,A.R., and P.A. Kosian (1987). Toxicity of Chlorinated Benzenes to Fathead Minnows (Pimephales promelas). Arch. Environ. Contam. Toxicol., 16, (2), 129-135. doi:10.1007/BF01055794. ECOREF#:12124</t>
        </is>
      </c>
    </row>
    <row r="982">
      <c r="A982" t="n">
        <v>106467.0</v>
      </c>
      <c r="B982" t="inlineStr">
        <is>
          <t>1,4-Dichlorobenzene</t>
        </is>
      </c>
      <c r="C982"/>
      <c r="D982" t="inlineStr">
        <is>
          <t>Measured</t>
        </is>
      </c>
      <c r="E982" t="inlineStr">
        <is>
          <t>Not coded</t>
        </is>
      </c>
      <c r="F982"/>
      <c r="G982"/>
      <c r="H982"/>
      <c r="I982"/>
      <c r="J982"/>
      <c r="K982"/>
      <c r="L982" t="inlineStr">
        <is>
          <t>Pimephales promelas</t>
        </is>
      </c>
      <c r="M982" t="inlineStr">
        <is>
          <t>Fathead Minnow</t>
        </is>
      </c>
      <c r="N982"/>
      <c r="O982"/>
      <c r="P982"/>
      <c r="Q982"/>
      <c r="R982"/>
      <c r="S982"/>
      <c r="T982"/>
      <c r="U982"/>
      <c r="V982" t="inlineStr">
        <is>
          <t>Static</t>
        </is>
      </c>
      <c r="W982" t="inlineStr">
        <is>
          <t>Fresh water</t>
        </is>
      </c>
      <c r="X982" t="inlineStr">
        <is>
          <t>Lab</t>
        </is>
      </c>
      <c r="Y982"/>
      <c r="Z982" t="inlineStr">
        <is>
          <t>Active ingredient</t>
        </is>
      </c>
      <c r="AA982"/>
      <c r="AB982" t="n">
        <v>2.4</v>
      </c>
      <c r="AC982"/>
      <c r="AD982"/>
      <c r="AE982"/>
      <c r="AF982"/>
      <c r="AG982" t="inlineStr">
        <is>
          <t>AI mg/L</t>
        </is>
      </c>
      <c r="AH982"/>
      <c r="AI982"/>
      <c r="AJ982"/>
      <c r="AK982"/>
      <c r="AL982"/>
      <c r="AM982"/>
      <c r="AN982"/>
      <c r="AO982"/>
      <c r="AP982"/>
      <c r="AQ982"/>
      <c r="AR982"/>
      <c r="AS982"/>
      <c r="AT982"/>
      <c r="AU982"/>
      <c r="AV982"/>
      <c r="AW982"/>
      <c r="AX982" t="inlineStr">
        <is>
          <t>Mortality</t>
        </is>
      </c>
      <c r="AY982" t="inlineStr">
        <is>
          <t>Mortality</t>
        </is>
      </c>
      <c r="AZ982" t="inlineStr">
        <is>
          <t>LC50</t>
        </is>
      </c>
      <c r="BA982"/>
      <c r="BB982" t="n">
        <v>4.0</v>
      </c>
      <c r="BC982"/>
      <c r="BD982"/>
      <c r="BE982"/>
      <c r="BF982"/>
      <c r="BG982" t="inlineStr">
        <is>
          <t>Day(s)</t>
        </is>
      </c>
      <c r="BH982"/>
      <c r="BI982" t="inlineStr">
        <is>
          <t>DTXSID1020431</t>
        </is>
      </c>
      <c r="BJ982"/>
      <c r="BK982"/>
      <c r="BL982"/>
      <c r="BM982"/>
      <c r="BN982"/>
      <c r="BO982"/>
      <c r="BP982"/>
      <c r="BQ982"/>
      <c r="BR982"/>
      <c r="BS982"/>
      <c r="BT982" t="inlineStr">
        <is>
          <t>--</t>
        </is>
      </c>
      <c r="BU982"/>
      <c r="BV982"/>
      <c r="BW982"/>
      <c r="BX982"/>
      <c r="BY982"/>
      <c r="BZ982"/>
      <c r="CA982"/>
      <c r="CB982"/>
      <c r="CC982"/>
      <c r="CD982"/>
      <c r="CE982"/>
      <c r="CF982"/>
      <c r="CG982"/>
      <c r="CH982"/>
      <c r="CI982" t="inlineStr">
        <is>
          <t xml:space="preserve"> O EFCT CONT/AMMONIUM TRISULFIDE// CONC/NOM CONC RPTD// CONTR/FOLLOWED STD METHODS// </t>
        </is>
      </c>
      <c r="CJ982" t="inlineStr">
        <is>
          <t xml:space="preserve">CONTR/C,V//   O EFCT CONT/AMMONIUM TRISULFIDE// CONC/NOM CONC RPTD// CONTR/FOLLOWED STD METHODS// </t>
        </is>
      </c>
      <c r="CK982" t="inlineStr">
        <is>
          <t>Curtis,M.W., T.L. Copeland, and C.H. Ward</t>
        </is>
      </c>
      <c r="CL982" t="n">
        <v>5735.0</v>
      </c>
      <c r="CM982" t="inlineStr">
        <is>
          <t>Aquatic Toxicity of Substances Proposed for Spill Prevention Regulation</t>
        </is>
      </c>
      <c r="CN982" t="inlineStr">
        <is>
          <t>In: Proc. Natl. Conf. Control of Hazardous Material Spills, Miami Beach, FL:99-103</t>
        </is>
      </c>
      <c r="CO982" t="n">
        <v>1978.0</v>
      </c>
      <c r="CP982" t="inlineStr">
        <is>
          <t>Curtis,M.W., T.L. Copeland, and C.H. Ward (1978). Aquatic Toxicity of Substances Proposed for Spill Prevention Regulation. In: Proc. Natl. Conf. Control of Hazardous Material Spills, Miami Beach, FL, 99-103. ECOREF#:5735</t>
        </is>
      </c>
    </row>
    <row r="983">
      <c r="A983" t="n">
        <v>106467.0</v>
      </c>
      <c r="B983" t="inlineStr">
        <is>
          <t>1,4-Dichlorobenzene</t>
        </is>
      </c>
      <c r="C983" t="inlineStr">
        <is>
          <t>Reagent Grade, Purissium, Purum, Puriss, Puris, Reinst</t>
        </is>
      </c>
      <c r="D983" t="inlineStr">
        <is>
          <t>Unmeasured</t>
        </is>
      </c>
      <c r="E983" t="inlineStr">
        <is>
          <t>American Society for Testing and Materials</t>
        </is>
      </c>
      <c r="F983"/>
      <c r="G983"/>
      <c r="H983"/>
      <c r="I983"/>
      <c r="J983"/>
      <c r="K983"/>
      <c r="L983" t="inlineStr">
        <is>
          <t>Pimephales promelas</t>
        </is>
      </c>
      <c r="M983" t="inlineStr">
        <is>
          <t>Fathead Minnow</t>
        </is>
      </c>
      <c r="N983" t="inlineStr">
        <is>
          <t>Juvenile</t>
        </is>
      </c>
      <c r="O983"/>
      <c r="P983"/>
      <c r="Q983"/>
      <c r="R983" t="n">
        <v>30.0</v>
      </c>
      <c r="S983"/>
      <c r="T983" t="n">
        <v>35.0</v>
      </c>
      <c r="U983" t="inlineStr">
        <is>
          <t>Day(s)</t>
        </is>
      </c>
      <c r="V983" t="inlineStr">
        <is>
          <t>Static</t>
        </is>
      </c>
      <c r="W983" t="inlineStr">
        <is>
          <t>Fresh water</t>
        </is>
      </c>
      <c r="X983" t="inlineStr">
        <is>
          <t>Lab</t>
        </is>
      </c>
      <c r="Y983" t="inlineStr">
        <is>
          <t>&gt;=8</t>
        </is>
      </c>
      <c r="Z983" t="inlineStr">
        <is>
          <t>Active ingredient</t>
        </is>
      </c>
      <c r="AA983"/>
      <c r="AB983" t="n">
        <v>14.2</v>
      </c>
      <c r="AC983"/>
      <c r="AD983" t="n">
        <v>12.1</v>
      </c>
      <c r="AE983"/>
      <c r="AF983" t="n">
        <v>17.3</v>
      </c>
      <c r="AG983" t="inlineStr">
        <is>
          <t>AI mg/L</t>
        </is>
      </c>
      <c r="AH983"/>
      <c r="AI983"/>
      <c r="AJ983"/>
      <c r="AK983"/>
      <c r="AL983"/>
      <c r="AM983"/>
      <c r="AN983"/>
      <c r="AO983"/>
      <c r="AP983"/>
      <c r="AQ983"/>
      <c r="AR983"/>
      <c r="AS983"/>
      <c r="AT983"/>
      <c r="AU983"/>
      <c r="AV983"/>
      <c r="AW983"/>
      <c r="AX983" t="inlineStr">
        <is>
          <t>Mortality</t>
        </is>
      </c>
      <c r="AY983" t="inlineStr">
        <is>
          <t>Mortality</t>
        </is>
      </c>
      <c r="AZ983" t="inlineStr">
        <is>
          <t>LC50</t>
        </is>
      </c>
      <c r="BA983"/>
      <c r="BB983" t="n">
        <v>4.0</v>
      </c>
      <c r="BC983"/>
      <c r="BD983"/>
      <c r="BE983"/>
      <c r="BF983"/>
      <c r="BG983" t="inlineStr">
        <is>
          <t>Day(s)</t>
        </is>
      </c>
      <c r="BH983"/>
      <c r="BI983" t="inlineStr">
        <is>
          <t>DTXSID1020431</t>
        </is>
      </c>
      <c r="BJ983" t="inlineStr">
        <is>
          <t>10.1007/BF01607884</t>
        </is>
      </c>
      <c r="BK983"/>
      <c r="BL983" t="inlineStr">
        <is>
          <t>Acute</t>
        </is>
      </c>
      <c r="BM983"/>
      <c r="BN983"/>
      <c r="BO983"/>
      <c r="BP983"/>
      <c r="BQ983"/>
      <c r="BR983"/>
      <c r="BS983"/>
      <c r="BT983" t="inlineStr">
        <is>
          <t>--</t>
        </is>
      </c>
      <c r="BU983"/>
      <c r="BV983"/>
      <c r="BW983"/>
      <c r="BX983"/>
      <c r="BY983"/>
      <c r="BZ983"/>
      <c r="CA983"/>
      <c r="CB983"/>
      <c r="CC983"/>
      <c r="CD983"/>
      <c r="CE983"/>
      <c r="CF983"/>
      <c r="CG983"/>
      <c r="CH983"/>
      <c r="CI983"/>
      <c r="CJ983" t="inlineStr">
        <is>
          <t xml:space="preserve">SOURCE/LAB STOCK//CONTR/C,V//TMETH/1980, STANDARD E 729-80//MEDIA/AERATED, CARBON-FILTERED, UV IRRADIATED WATER FROM UPPER SAGINAW BAY OF LAKE HURON//   </t>
        </is>
      </c>
      <c r="CK983" t="inlineStr">
        <is>
          <t>Mayes,M.A., H.C. Alexander, and D.C. Dill</t>
        </is>
      </c>
      <c r="CL983" t="n">
        <v>10432.0</v>
      </c>
      <c r="CM983" t="inlineStr">
        <is>
          <t>A Study to Assess the Influence of Age on the Response of Fathead Minnows in Static Acute Toxicity Tests</t>
        </is>
      </c>
      <c r="CN983" t="inlineStr">
        <is>
          <t>Bull. Environ. Contam. Toxicol.31(2): 139-147</t>
        </is>
      </c>
      <c r="CO983" t="n">
        <v>1983.0</v>
      </c>
      <c r="CP983" t="inlineStr">
        <is>
          <t>Mayes,M.A., H.C. Alexander, and D.C. Dill (1983). A Study to Assess the Influence of Age on the Response of Fathead Minnows in Static Acute Toxicity Tests. Bull. Environ. Contam. Toxicol., 31, (2), 139-147. doi:10.1007/BF01607884. ECOREF#:10432</t>
        </is>
      </c>
    </row>
    <row r="984">
      <c r="A984" t="n">
        <v>106467.0</v>
      </c>
      <c r="B984" t="inlineStr">
        <is>
          <t>1,4-Dichlorobenzene</t>
        </is>
      </c>
      <c r="C984"/>
      <c r="D984" t="inlineStr">
        <is>
          <t>Measured</t>
        </is>
      </c>
      <c r="E984" t="inlineStr">
        <is>
          <t>Not coded</t>
        </is>
      </c>
      <c r="F984"/>
      <c r="G984"/>
      <c r="H984"/>
      <c r="I984"/>
      <c r="J984"/>
      <c r="K984"/>
      <c r="L984" t="inlineStr">
        <is>
          <t>Pimephales promelas</t>
        </is>
      </c>
      <c r="M984" t="inlineStr">
        <is>
          <t>Fathead Minnow</t>
        </is>
      </c>
      <c r="N984"/>
      <c r="O984"/>
      <c r="P984"/>
      <c r="Q984"/>
      <c r="R984"/>
      <c r="S984"/>
      <c r="T984"/>
      <c r="U984"/>
      <c r="V984" t="inlineStr">
        <is>
          <t>Static</t>
        </is>
      </c>
      <c r="W984" t="inlineStr">
        <is>
          <t>Fresh water</t>
        </is>
      </c>
      <c r="X984" t="inlineStr">
        <is>
          <t>Lab</t>
        </is>
      </c>
      <c r="Y984"/>
      <c r="Z984" t="inlineStr">
        <is>
          <t>Active ingredient</t>
        </is>
      </c>
      <c r="AA984"/>
      <c r="AB984" t="n">
        <v>34.5</v>
      </c>
      <c r="AC984"/>
      <c r="AD984" t="n">
        <v>29.7</v>
      </c>
      <c r="AE984"/>
      <c r="AF984" t="n">
        <v>40.0</v>
      </c>
      <c r="AG984" t="inlineStr">
        <is>
          <t>AI mg/L</t>
        </is>
      </c>
      <c r="AH984"/>
      <c r="AI984"/>
      <c r="AJ984"/>
      <c r="AK984"/>
      <c r="AL984"/>
      <c r="AM984"/>
      <c r="AN984"/>
      <c r="AO984"/>
      <c r="AP984"/>
      <c r="AQ984"/>
      <c r="AR984"/>
      <c r="AS984"/>
      <c r="AT984"/>
      <c r="AU984"/>
      <c r="AV984"/>
      <c r="AW984"/>
      <c r="AX984" t="inlineStr">
        <is>
          <t>Mortality</t>
        </is>
      </c>
      <c r="AY984" t="inlineStr">
        <is>
          <t>Mortality</t>
        </is>
      </c>
      <c r="AZ984" t="inlineStr">
        <is>
          <t>LC50</t>
        </is>
      </c>
      <c r="BA984"/>
      <c r="BB984" t="n">
        <v>4.0</v>
      </c>
      <c r="BC984"/>
      <c r="BD984"/>
      <c r="BE984"/>
      <c r="BF984"/>
      <c r="BG984" t="inlineStr">
        <is>
          <t>Day(s)</t>
        </is>
      </c>
      <c r="BH984"/>
      <c r="BI984" t="inlineStr">
        <is>
          <t>DTXSID1020431</t>
        </is>
      </c>
      <c r="BJ984"/>
      <c r="BK984"/>
      <c r="BL984"/>
      <c r="BM984"/>
      <c r="BN984"/>
      <c r="BO984"/>
      <c r="BP984"/>
      <c r="BQ984"/>
      <c r="BR984"/>
      <c r="BS984"/>
      <c r="BT984" t="inlineStr">
        <is>
          <t>--</t>
        </is>
      </c>
      <c r="BU984"/>
      <c r="BV984"/>
      <c r="BW984"/>
      <c r="BX984"/>
      <c r="BY984"/>
      <c r="BZ984"/>
      <c r="CA984"/>
      <c r="CB984"/>
      <c r="CC984"/>
      <c r="CD984"/>
      <c r="CE984"/>
      <c r="CF984"/>
      <c r="CG984"/>
      <c r="CH984"/>
      <c r="CI984" t="inlineStr">
        <is>
          <t xml:space="preserve"> O EFCT CONT/AMMONIUM TRISULFIDE// CONTR/FOLLOWED STD METHODS//CONC/NOM CONC// </t>
        </is>
      </c>
      <c r="CJ984" t="inlineStr">
        <is>
          <t xml:space="preserve">CONTR/C,V//   O EFCT CONT/AMMONIUM TRISULFIDE// CONTR/FOLLOWED STD METHODS//CONC/NOM CONC// </t>
        </is>
      </c>
      <c r="CK984" t="inlineStr">
        <is>
          <t>Curtis,M.W., T.L. Copeland, and C.H. Ward</t>
        </is>
      </c>
      <c r="CL984" t="n">
        <v>5735.0</v>
      </c>
      <c r="CM984" t="inlineStr">
        <is>
          <t>Aquatic Toxicity of Substances Proposed for Spill Prevention Regulation</t>
        </is>
      </c>
      <c r="CN984" t="inlineStr">
        <is>
          <t>In: Proc. Natl. Conf. Control of Hazardous Material Spills, Miami Beach, FL:99-103</t>
        </is>
      </c>
      <c r="CO984" t="n">
        <v>1978.0</v>
      </c>
      <c r="CP984" t="inlineStr">
        <is>
          <t>Curtis,M.W., T.L. Copeland, and C.H. Ward (1978). Aquatic Toxicity of Substances Proposed for Spill Prevention Regulation. In: Proc. Natl. Conf. Control of Hazardous Material Spills, Miami Beach, FL, 99-103. ECOREF#:5735</t>
        </is>
      </c>
    </row>
    <row r="985">
      <c r="A985" t="n">
        <v>106467.0</v>
      </c>
      <c r="B985" t="inlineStr">
        <is>
          <t>1,4-Dichlorobenzene</t>
        </is>
      </c>
      <c r="C985" t="inlineStr">
        <is>
          <t>Reagent Grade, Purissium, Purum, Puriss, Puris, Reinst</t>
        </is>
      </c>
      <c r="D985" t="inlineStr">
        <is>
          <t>Unmeasured</t>
        </is>
      </c>
      <c r="E985" t="inlineStr">
        <is>
          <t>American Society for Testing and Materials</t>
        </is>
      </c>
      <c r="F985"/>
      <c r="G985"/>
      <c r="H985"/>
      <c r="I985"/>
      <c r="J985"/>
      <c r="K985"/>
      <c r="L985" t="inlineStr">
        <is>
          <t>Pimephales promelas</t>
        </is>
      </c>
      <c r="M985" t="inlineStr">
        <is>
          <t>Fathead Minnow</t>
        </is>
      </c>
      <c r="N985" t="inlineStr">
        <is>
          <t>Fry</t>
        </is>
      </c>
      <c r="O985"/>
      <c r="P985"/>
      <c r="Q985"/>
      <c r="R985" t="n">
        <v>10.0</v>
      </c>
      <c r="S985"/>
      <c r="T985" t="n">
        <v>15.0</v>
      </c>
      <c r="U985" t="inlineStr">
        <is>
          <t>Day(s)</t>
        </is>
      </c>
      <c r="V985" t="inlineStr">
        <is>
          <t>Static</t>
        </is>
      </c>
      <c r="W985" t="inlineStr">
        <is>
          <t>Fresh water</t>
        </is>
      </c>
      <c r="X985" t="inlineStr">
        <is>
          <t>Lab</t>
        </is>
      </c>
      <c r="Y985" t="inlineStr">
        <is>
          <t>&gt;=8</t>
        </is>
      </c>
      <c r="Z985" t="inlineStr">
        <is>
          <t>Active ingredient</t>
        </is>
      </c>
      <c r="AA985"/>
      <c r="AB985" t="n">
        <v>3.6</v>
      </c>
      <c r="AC985"/>
      <c r="AD985" t="n">
        <v>3.3</v>
      </c>
      <c r="AE985"/>
      <c r="AF985" t="n">
        <v>3.7</v>
      </c>
      <c r="AG985" t="inlineStr">
        <is>
          <t>AI mg/L</t>
        </is>
      </c>
      <c r="AH985"/>
      <c r="AI985"/>
      <c r="AJ985"/>
      <c r="AK985"/>
      <c r="AL985"/>
      <c r="AM985"/>
      <c r="AN985"/>
      <c r="AO985"/>
      <c r="AP985"/>
      <c r="AQ985"/>
      <c r="AR985"/>
      <c r="AS985"/>
      <c r="AT985"/>
      <c r="AU985"/>
      <c r="AV985"/>
      <c r="AW985"/>
      <c r="AX985" t="inlineStr">
        <is>
          <t>Mortality</t>
        </is>
      </c>
      <c r="AY985" t="inlineStr">
        <is>
          <t>Mortality</t>
        </is>
      </c>
      <c r="AZ985" t="inlineStr">
        <is>
          <t>LC50</t>
        </is>
      </c>
      <c r="BA985"/>
      <c r="BB985" t="n">
        <v>4.0</v>
      </c>
      <c r="BC985"/>
      <c r="BD985"/>
      <c r="BE985"/>
      <c r="BF985"/>
      <c r="BG985" t="inlineStr">
        <is>
          <t>Day(s)</t>
        </is>
      </c>
      <c r="BH985"/>
      <c r="BI985" t="inlineStr">
        <is>
          <t>DTXSID1020431</t>
        </is>
      </c>
      <c r="BJ985" t="inlineStr">
        <is>
          <t>10.1007/BF01607884</t>
        </is>
      </c>
      <c r="BK985"/>
      <c r="BL985" t="inlineStr">
        <is>
          <t>Acute</t>
        </is>
      </c>
      <c r="BM985"/>
      <c r="BN985"/>
      <c r="BO985"/>
      <c r="BP985"/>
      <c r="BQ985"/>
      <c r="BR985"/>
      <c r="BS985"/>
      <c r="BT985" t="inlineStr">
        <is>
          <t>--</t>
        </is>
      </c>
      <c r="BU985"/>
      <c r="BV985"/>
      <c r="BW985"/>
      <c r="BX985"/>
      <c r="BY985"/>
      <c r="BZ985"/>
      <c r="CA985"/>
      <c r="CB985"/>
      <c r="CC985"/>
      <c r="CD985"/>
      <c r="CE985"/>
      <c r="CF985"/>
      <c r="CG985"/>
      <c r="CH985"/>
      <c r="CI985"/>
      <c r="CJ985" t="inlineStr">
        <is>
          <t xml:space="preserve">SOURCE/LAB STOCK//CONTR/C,V//TMETH/1980, STANDARD E 729-80//MEDIA/AERATED, CARBON-FILTERED, UV IRRADIATED WATER FROM UPPER SAGINAW BAY OF LAKE HURON//   </t>
        </is>
      </c>
      <c r="CK985" t="inlineStr">
        <is>
          <t>Mayes,M.A., H.C. Alexander, and D.C. Dill</t>
        </is>
      </c>
      <c r="CL985" t="n">
        <v>10432.0</v>
      </c>
      <c r="CM985" t="inlineStr">
        <is>
          <t>A Study to Assess the Influence of Age on the Response of Fathead Minnows in Static Acute Toxicity Tests</t>
        </is>
      </c>
      <c r="CN985" t="inlineStr">
        <is>
          <t>Bull. Environ. Contam. Toxicol.31(2): 139-147</t>
        </is>
      </c>
      <c r="CO985" t="n">
        <v>1983.0</v>
      </c>
      <c r="CP985" t="inlineStr">
        <is>
          <t>Mayes,M.A., H.C. Alexander, and D.C. Dill (1983). A Study to Assess the Influence of Age on the Response of Fathead Minnows in Static Acute Toxicity Tests. Bull. Environ. Contam. Toxicol., 31, (2), 139-147. doi:10.1007/BF01607884. ECOREF#:10432</t>
        </is>
      </c>
    </row>
    <row r="986">
      <c r="A986" t="n">
        <v>106467.0</v>
      </c>
      <c r="B986" t="inlineStr">
        <is>
          <t>1,4-Dichlorobenzene</t>
        </is>
      </c>
      <c r="C986" t="inlineStr">
        <is>
          <t>Reagent Grade, Purissium, Purum, Puriss, Puris, Reinst</t>
        </is>
      </c>
      <c r="D986" t="inlineStr">
        <is>
          <t>Unmeasured</t>
        </is>
      </c>
      <c r="E986" t="inlineStr">
        <is>
          <t>American Society for Testing and Materials</t>
        </is>
      </c>
      <c r="F986"/>
      <c r="G986"/>
      <c r="H986"/>
      <c r="I986"/>
      <c r="J986"/>
      <c r="K986"/>
      <c r="L986" t="inlineStr">
        <is>
          <t>Pimephales promelas</t>
        </is>
      </c>
      <c r="M986" t="inlineStr">
        <is>
          <t>Fathead Minnow</t>
        </is>
      </c>
      <c r="N986" t="inlineStr">
        <is>
          <t>Pre-, sub-, semi-, near adult, or peripubertal</t>
        </is>
      </c>
      <c r="O986"/>
      <c r="P986"/>
      <c r="Q986"/>
      <c r="R986" t="n">
        <v>65.0</v>
      </c>
      <c r="S986"/>
      <c r="T986" t="n">
        <v>94.0</v>
      </c>
      <c r="U986" t="inlineStr">
        <is>
          <t>Day(s)</t>
        </is>
      </c>
      <c r="V986" t="inlineStr">
        <is>
          <t>Static</t>
        </is>
      </c>
      <c r="W986" t="inlineStr">
        <is>
          <t>Fresh water</t>
        </is>
      </c>
      <c r="X986" t="inlineStr">
        <is>
          <t>Lab</t>
        </is>
      </c>
      <c r="Y986" t="inlineStr">
        <is>
          <t>&gt;=8</t>
        </is>
      </c>
      <c r="Z986" t="inlineStr">
        <is>
          <t>Active ingredient</t>
        </is>
      </c>
      <c r="AA986"/>
      <c r="AB986" t="n">
        <v>11.7</v>
      </c>
      <c r="AC986"/>
      <c r="AD986" t="n">
        <v>9.7</v>
      </c>
      <c r="AE986"/>
      <c r="AF986" t="n">
        <v>14.5</v>
      </c>
      <c r="AG986" t="inlineStr">
        <is>
          <t>AI mg/L</t>
        </is>
      </c>
      <c r="AH986"/>
      <c r="AI986"/>
      <c r="AJ986"/>
      <c r="AK986"/>
      <c r="AL986"/>
      <c r="AM986"/>
      <c r="AN986"/>
      <c r="AO986"/>
      <c r="AP986"/>
      <c r="AQ986"/>
      <c r="AR986"/>
      <c r="AS986"/>
      <c r="AT986"/>
      <c r="AU986"/>
      <c r="AV986"/>
      <c r="AW986"/>
      <c r="AX986" t="inlineStr">
        <is>
          <t>Mortality</t>
        </is>
      </c>
      <c r="AY986" t="inlineStr">
        <is>
          <t>Mortality</t>
        </is>
      </c>
      <c r="AZ986" t="inlineStr">
        <is>
          <t>LC50</t>
        </is>
      </c>
      <c r="BA986"/>
      <c r="BB986" t="n">
        <v>4.0</v>
      </c>
      <c r="BC986"/>
      <c r="BD986"/>
      <c r="BE986"/>
      <c r="BF986"/>
      <c r="BG986" t="inlineStr">
        <is>
          <t>Day(s)</t>
        </is>
      </c>
      <c r="BH986"/>
      <c r="BI986" t="inlineStr">
        <is>
          <t>DTXSID1020431</t>
        </is>
      </c>
      <c r="BJ986" t="inlineStr">
        <is>
          <t>10.1007/BF01607884</t>
        </is>
      </c>
      <c r="BK986"/>
      <c r="BL986" t="inlineStr">
        <is>
          <t>Acute</t>
        </is>
      </c>
      <c r="BM986"/>
      <c r="BN986"/>
      <c r="BO986"/>
      <c r="BP986"/>
      <c r="BQ986"/>
      <c r="BR986"/>
      <c r="BS986"/>
      <c r="BT986" t="inlineStr">
        <is>
          <t>--</t>
        </is>
      </c>
      <c r="BU986"/>
      <c r="BV986"/>
      <c r="BW986"/>
      <c r="BX986"/>
      <c r="BY986"/>
      <c r="BZ986"/>
      <c r="CA986"/>
      <c r="CB986"/>
      <c r="CC986"/>
      <c r="CD986"/>
      <c r="CE986"/>
      <c r="CF986"/>
      <c r="CG986"/>
      <c r="CH986"/>
      <c r="CI986"/>
      <c r="CJ986" t="inlineStr">
        <is>
          <t xml:space="preserve">SOURCE/LAB STOCK//CONTR/C,V//TMETH/1980, STANDARD E 729-80//MEDIA/AERATED, CARBON-FILTERED, UV IRRADIATED WATER FROM UPPER SAGINAW BAY OF LAKE HURON//   </t>
        </is>
      </c>
      <c r="CK986" t="inlineStr">
        <is>
          <t>Mayes,M.A., H.C. Alexander, and D.C. Dill</t>
        </is>
      </c>
      <c r="CL986" t="n">
        <v>10432.0</v>
      </c>
      <c r="CM986" t="inlineStr">
        <is>
          <t>A Study to Assess the Influence of Age on the Response of Fathead Minnows in Static Acute Toxicity Tests</t>
        </is>
      </c>
      <c r="CN986" t="inlineStr">
        <is>
          <t>Bull. Environ. Contam. Toxicol.31(2): 139-147</t>
        </is>
      </c>
      <c r="CO986" t="n">
        <v>1983.0</v>
      </c>
      <c r="CP986" t="inlineStr">
        <is>
          <t>Mayes,M.A., H.C. Alexander, and D.C. Dill (1983). A Study to Assess the Influence of Age on the Response of Fathead Minnows in Static Acute Toxicity Tests. Bull. Environ. Contam. Toxicol., 31, (2), 139-147. doi:10.1007/BF01607884. ECOREF#:10432</t>
        </is>
      </c>
    </row>
    <row r="987">
      <c r="A987" t="n">
        <v>106467.0</v>
      </c>
      <c r="B987" t="inlineStr">
        <is>
          <t>1,4-Dichlorobenzene</t>
        </is>
      </c>
      <c r="C987" t="inlineStr">
        <is>
          <t>Reagent Grade, Purissium, Purum, Puriss, Puris, Reinst</t>
        </is>
      </c>
      <c r="D987" t="inlineStr">
        <is>
          <t>Measured</t>
        </is>
      </c>
      <c r="E987" t="inlineStr">
        <is>
          <t>American Society for Testing and Materials</t>
        </is>
      </c>
      <c r="F987"/>
      <c r="G987"/>
      <c r="H987"/>
      <c r="I987"/>
      <c r="J987"/>
      <c r="K987"/>
      <c r="L987" t="inlineStr">
        <is>
          <t>Pimephales promelas</t>
        </is>
      </c>
      <c r="M987" t="inlineStr">
        <is>
          <t>Fathead Minnow</t>
        </is>
      </c>
      <c r="N987" t="inlineStr">
        <is>
          <t>Subadult</t>
        </is>
      </c>
      <c r="O987"/>
      <c r="P987"/>
      <c r="Q987"/>
      <c r="R987" t="n">
        <v>60.0</v>
      </c>
      <c r="S987"/>
      <c r="T987" t="n">
        <v>100.0</v>
      </c>
      <c r="U987" t="inlineStr">
        <is>
          <t>Day(s)</t>
        </is>
      </c>
      <c r="V987" t="inlineStr">
        <is>
          <t>Static</t>
        </is>
      </c>
      <c r="W987" t="inlineStr">
        <is>
          <t>Fresh water</t>
        </is>
      </c>
      <c r="X987" t="inlineStr">
        <is>
          <t>Lab</t>
        </is>
      </c>
      <c r="Y987" t="inlineStr">
        <is>
          <t>6-7</t>
        </is>
      </c>
      <c r="Z987" t="inlineStr">
        <is>
          <t>Active ingredient</t>
        </is>
      </c>
      <c r="AA987"/>
      <c r="AB987" t="n">
        <v>11.7</v>
      </c>
      <c r="AC987"/>
      <c r="AD987" t="n">
        <v>9.7</v>
      </c>
      <c r="AE987"/>
      <c r="AF987" t="n">
        <v>14.5</v>
      </c>
      <c r="AG987" t="inlineStr">
        <is>
          <t>AI mg/L</t>
        </is>
      </c>
      <c r="AH987"/>
      <c r="AI987"/>
      <c r="AJ987"/>
      <c r="AK987"/>
      <c r="AL987"/>
      <c r="AM987"/>
      <c r="AN987"/>
      <c r="AO987"/>
      <c r="AP987"/>
      <c r="AQ987"/>
      <c r="AR987"/>
      <c r="AS987"/>
      <c r="AT987"/>
      <c r="AU987"/>
      <c r="AV987"/>
      <c r="AW987"/>
      <c r="AX987" t="inlineStr">
        <is>
          <t>Mortality</t>
        </is>
      </c>
      <c r="AY987" t="inlineStr">
        <is>
          <t>Mortality</t>
        </is>
      </c>
      <c r="AZ987" t="inlineStr">
        <is>
          <t>LC50</t>
        </is>
      </c>
      <c r="BA987"/>
      <c r="BB987" t="n">
        <v>4.0</v>
      </c>
      <c r="BC987"/>
      <c r="BD987"/>
      <c r="BE987"/>
      <c r="BF987"/>
      <c r="BG987" t="inlineStr">
        <is>
          <t>Day(s)</t>
        </is>
      </c>
      <c r="BH987"/>
      <c r="BI987" t="inlineStr">
        <is>
          <t>DTXSID1020431</t>
        </is>
      </c>
      <c r="BJ987"/>
      <c r="BK987"/>
      <c r="BL987" t="inlineStr">
        <is>
          <t>Acute</t>
        </is>
      </c>
      <c r="BM987" t="inlineStr">
        <is>
          <t>SA</t>
        </is>
      </c>
      <c r="BN987"/>
      <c r="BO987"/>
      <c r="BP987"/>
      <c r="BQ987"/>
      <c r="BR987"/>
      <c r="BS987"/>
      <c r="BT987" t="inlineStr">
        <is>
          <t>--</t>
        </is>
      </c>
      <c r="BU987"/>
      <c r="BV987"/>
      <c r="BW987"/>
      <c r="BX987"/>
      <c r="BY987"/>
      <c r="BZ987"/>
      <c r="CA987"/>
      <c r="CB987"/>
      <c r="CC987"/>
      <c r="CD987"/>
      <c r="CE987"/>
      <c r="CF987"/>
      <c r="CG987"/>
      <c r="CH987"/>
      <c r="CI987"/>
      <c r="CJ987" t="inlineStr">
        <is>
          <t xml:space="preserve">TMETH/ASTM 1980, ENV. SCIENCES RESEARCH LAB 1981//   </t>
        </is>
      </c>
      <c r="CK987" t="inlineStr">
        <is>
          <t>Dow Chemical Co.</t>
        </is>
      </c>
      <c r="CL987" t="n">
        <v>163462.0</v>
      </c>
      <c r="CM987" t="inlineStr">
        <is>
          <t>Study to Assess the Influence of Age on the Response of Fathead Minnows in Static Acute Toxicity Tests</t>
        </is>
      </c>
      <c r="CN987" t="inlineStr">
        <is>
          <t>EPA/OTS Doc.#86-870002091:32 p.</t>
        </is>
      </c>
      <c r="CO987" t="n">
        <v>1987.0</v>
      </c>
      <c r="CP987" t="inlineStr">
        <is>
          <t>Dow Chemical Co. (1987). Study to Assess the Influence of Age on the Response of Fathead Minnows in Static Acute Toxicity Tests. EPA/OTS Doc.#86-870002091, 32 p. ECOREF#:163462</t>
        </is>
      </c>
    </row>
    <row r="988">
      <c r="A988" t="n">
        <v>106467.0</v>
      </c>
      <c r="B988" t="inlineStr">
        <is>
          <t>1,4-Dichlorobenzene</t>
        </is>
      </c>
      <c r="C988"/>
      <c r="D988" t="inlineStr">
        <is>
          <t>Unmeasured</t>
        </is>
      </c>
      <c r="E988" t="inlineStr">
        <is>
          <t>Not reported</t>
        </is>
      </c>
      <c r="F988"/>
      <c r="G988"/>
      <c r="H988"/>
      <c r="I988"/>
      <c r="J988"/>
      <c r="K988"/>
      <c r="L988" t="inlineStr">
        <is>
          <t>Pimephales promelas</t>
        </is>
      </c>
      <c r="M988" t="inlineStr">
        <is>
          <t>Fathead Minnow</t>
        </is>
      </c>
      <c r="N988" t="inlineStr">
        <is>
          <t>Juvenile</t>
        </is>
      </c>
      <c r="O988"/>
      <c r="P988"/>
      <c r="Q988"/>
      <c r="R988"/>
      <c r="S988"/>
      <c r="T988"/>
      <c r="U988"/>
      <c r="V988" t="inlineStr">
        <is>
          <t>Aquatic, unspecified</t>
        </is>
      </c>
      <c r="W988" t="inlineStr">
        <is>
          <t>Fresh water</t>
        </is>
      </c>
      <c r="X988" t="inlineStr">
        <is>
          <t>Lab</t>
        </is>
      </c>
      <c r="Y988"/>
      <c r="Z988" t="inlineStr">
        <is>
          <t>Formulation</t>
        </is>
      </c>
      <c r="AA988"/>
      <c r="AB988" t="n">
        <v>4.0</v>
      </c>
      <c r="AC988"/>
      <c r="AD988"/>
      <c r="AE988"/>
      <c r="AF988"/>
      <c r="AG988" t="inlineStr">
        <is>
          <t>AI mg/L</t>
        </is>
      </c>
      <c r="AH988"/>
      <c r="AI988"/>
      <c r="AJ988"/>
      <c r="AK988"/>
      <c r="AL988"/>
      <c r="AM988"/>
      <c r="AN988"/>
      <c r="AO988"/>
      <c r="AP988"/>
      <c r="AQ988"/>
      <c r="AR988"/>
      <c r="AS988"/>
      <c r="AT988"/>
      <c r="AU988"/>
      <c r="AV988"/>
      <c r="AW988"/>
      <c r="AX988" t="inlineStr">
        <is>
          <t>Mortality</t>
        </is>
      </c>
      <c r="AY988" t="inlineStr">
        <is>
          <t>Mortality</t>
        </is>
      </c>
      <c r="AZ988" t="inlineStr">
        <is>
          <t>LC50</t>
        </is>
      </c>
      <c r="BA988"/>
      <c r="BB988" t="n">
        <v>4.0</v>
      </c>
      <c r="BC988"/>
      <c r="BD988"/>
      <c r="BE988"/>
      <c r="BF988"/>
      <c r="BG988" t="inlineStr">
        <is>
          <t>Day(s)</t>
        </is>
      </c>
      <c r="BH988"/>
      <c r="BI988" t="inlineStr">
        <is>
          <t>DTXSID1020431</t>
        </is>
      </c>
      <c r="BJ988"/>
      <c r="BK988"/>
      <c r="BL988" t="inlineStr">
        <is>
          <t>Acute</t>
        </is>
      </c>
      <c r="BM988"/>
      <c r="BN988"/>
      <c r="BO988"/>
      <c r="BP988"/>
      <c r="BQ988"/>
      <c r="BR988"/>
      <c r="BS988"/>
      <c r="BT988" t="inlineStr">
        <is>
          <t>--</t>
        </is>
      </c>
      <c r="BU988"/>
      <c r="BV988"/>
      <c r="BW988"/>
      <c r="BX988"/>
      <c r="BY988"/>
      <c r="BZ988"/>
      <c r="CA988"/>
      <c r="CB988"/>
      <c r="CC988"/>
      <c r="CD988"/>
      <c r="CE988"/>
      <c r="CF988"/>
      <c r="CG988"/>
      <c r="CH988"/>
      <c r="CI988"/>
      <c r="CJ988" t="inlineStr">
        <is>
          <t xml:space="preserve">SOURCE/NR//MEDIA/NR//   </t>
        </is>
      </c>
      <c r="CK988" t="inlineStr">
        <is>
          <t>Carlson,A.R.</t>
        </is>
      </c>
      <c r="CL988" t="n">
        <v>161099.0</v>
      </c>
      <c r="CM988" t="inlineStr">
        <is>
          <t>Quarterly Progress Report - October thru December 1979</t>
        </is>
      </c>
      <c r="CN988" t="inlineStr">
        <is>
          <t>Draft, 12/30/91, U.S. Environmental Protection Agency, Environmental Research Laboratory, Duluth, MN:4 p.</t>
        </is>
      </c>
      <c r="CO988" t="n">
        <v>1979.0</v>
      </c>
      <c r="CP988" t="inlineStr">
        <is>
          <t>Carlson,A.R. (1979). Quarterly Progress Report - October thru December 1979. Draft, 12/30/91, U.S. Environmental Protection Agency, Environmental Research Laboratory, Duluth, MN, 4 p. ECOREF#:161099</t>
        </is>
      </c>
    </row>
    <row r="989">
      <c r="A989" t="n">
        <v>106467.0</v>
      </c>
      <c r="B989" t="inlineStr">
        <is>
          <t>1,4-Dichlorobenzene</t>
        </is>
      </c>
      <c r="C989"/>
      <c r="D989" t="inlineStr">
        <is>
          <t>Measured</t>
        </is>
      </c>
      <c r="E989" t="inlineStr">
        <is>
          <t>Organization for Economic Cooperation and Development</t>
        </is>
      </c>
      <c r="F989"/>
      <c r="G989" t="n">
        <v>95.0</v>
      </c>
      <c r="H989"/>
      <c r="I989"/>
      <c r="J989"/>
      <c r="K989"/>
      <c r="L989" t="inlineStr">
        <is>
          <t>Pimephales promelas</t>
        </is>
      </c>
      <c r="M989" t="inlineStr">
        <is>
          <t>Fathead Minnow</t>
        </is>
      </c>
      <c r="N989"/>
      <c r="O989"/>
      <c r="P989" t="n">
        <v>3.0</v>
      </c>
      <c r="Q989"/>
      <c r="R989"/>
      <c r="S989"/>
      <c r="T989"/>
      <c r="U989" t="inlineStr">
        <is>
          <t>Month(s)</t>
        </is>
      </c>
      <c r="V989" t="inlineStr">
        <is>
          <t>Renewal</t>
        </is>
      </c>
      <c r="W989" t="inlineStr">
        <is>
          <t>Fresh water</t>
        </is>
      </c>
      <c r="X989" t="inlineStr">
        <is>
          <t>Lab</t>
        </is>
      </c>
      <c r="Y989" t="n">
        <v>6.0</v>
      </c>
      <c r="Z989" t="inlineStr">
        <is>
          <t>Active ingredient</t>
        </is>
      </c>
      <c r="AA989"/>
      <c r="AB989" t="n">
        <v>2.85187372</v>
      </c>
      <c r="AC989"/>
      <c r="AD989" t="n">
        <v>2.33736042</v>
      </c>
      <c r="AE989"/>
      <c r="AF989" t="n">
        <v>3.48399006</v>
      </c>
      <c r="AG989" t="inlineStr">
        <is>
          <t>AI mg/L</t>
        </is>
      </c>
      <c r="AH989"/>
      <c r="AI989"/>
      <c r="AJ989"/>
      <c r="AK989"/>
      <c r="AL989"/>
      <c r="AM989"/>
      <c r="AN989"/>
      <c r="AO989"/>
      <c r="AP989"/>
      <c r="AQ989"/>
      <c r="AR989"/>
      <c r="AS989"/>
      <c r="AT989"/>
      <c r="AU989"/>
      <c r="AV989"/>
      <c r="AW989"/>
      <c r="AX989" t="inlineStr">
        <is>
          <t>Mortality</t>
        </is>
      </c>
      <c r="AY989" t="inlineStr">
        <is>
          <t>Mortality</t>
        </is>
      </c>
      <c r="AZ989" t="inlineStr">
        <is>
          <t>LC50</t>
        </is>
      </c>
      <c r="BA989"/>
      <c r="BB989" t="n">
        <v>4.0</v>
      </c>
      <c r="BC989"/>
      <c r="BD989"/>
      <c r="BE989"/>
      <c r="BF989"/>
      <c r="BG989" t="inlineStr">
        <is>
          <t>Day(s)</t>
        </is>
      </c>
      <c r="BH989"/>
      <c r="BI989" t="inlineStr">
        <is>
          <t>DTXSID1020431</t>
        </is>
      </c>
      <c r="BJ989" t="inlineStr">
        <is>
          <t>10.1897/1552-8618(1993)12[1117:TOHBIF]2.0.CO;2</t>
        </is>
      </c>
      <c r="BK989"/>
      <c r="BL989" t="inlineStr">
        <is>
          <t>Acute</t>
        </is>
      </c>
      <c r="BM989"/>
      <c r="BN989"/>
      <c r="BO989"/>
      <c r="BP989"/>
      <c r="BQ989"/>
      <c r="BR989"/>
      <c r="BS989"/>
      <c r="BT989" t="inlineStr">
        <is>
          <t>--</t>
        </is>
      </c>
      <c r="BU989"/>
      <c r="BV989"/>
      <c r="BW989"/>
      <c r="BX989"/>
      <c r="BY989"/>
      <c r="BZ989"/>
      <c r="CA989"/>
      <c r="CB989"/>
      <c r="CC989"/>
      <c r="CD989"/>
      <c r="CE989"/>
      <c r="CF989"/>
      <c r="CG989"/>
      <c r="CH989"/>
      <c r="CI989"/>
      <c r="CJ989" t="inlineStr">
        <is>
          <t xml:space="preserve">TMETH/OECD 1981 TEST 203//MEDIA/WATER//   </t>
        </is>
      </c>
      <c r="CK989" t="inlineStr">
        <is>
          <t>Sijm,D.T.H.M., M. Schipper, and A. Opperhuizen</t>
        </is>
      </c>
      <c r="CL989" t="n">
        <v>7257.0</v>
      </c>
      <c r="CM989" t="inlineStr">
        <is>
          <t>Toxicokinetics of Halogenated Benzenes in Fish: Lethal Body Burden as a Toxicological End Point</t>
        </is>
      </c>
      <c r="CN989" t="inlineStr">
        <is>
          <t>Environ. Toxicol. Chem.12:1117-1127</t>
        </is>
      </c>
      <c r="CO989" t="n">
        <v>1993.0</v>
      </c>
      <c r="CP989" t="inlineStr">
        <is>
          <t>Sijm,D.T.H.M., M. Schipper, and A. Opperhuizen (1993). Toxicokinetics of Halogenated Benzenes in Fish: Lethal Body Burden as a Toxicological End Point. Environ. Toxicol. Chem., 12, 1117-1127. doi:10.1897/1552-8618(1993)12[1117:TOHBIF]2.0.CO;2. ECOREF#:7257</t>
        </is>
      </c>
    </row>
    <row r="990">
      <c r="A990" t="n">
        <v>106467.0</v>
      </c>
      <c r="B990" t="inlineStr">
        <is>
          <t>1,4-Dichlorobenzene</t>
        </is>
      </c>
      <c r="C990"/>
      <c r="D990" t="inlineStr">
        <is>
          <t>Measured</t>
        </is>
      </c>
      <c r="E990" t="inlineStr">
        <is>
          <t>Not reported</t>
        </is>
      </c>
      <c r="F990"/>
      <c r="G990"/>
      <c r="H990"/>
      <c r="I990"/>
      <c r="J990"/>
      <c r="K990"/>
      <c r="L990" t="inlineStr">
        <is>
          <t>Pimephales promelas</t>
        </is>
      </c>
      <c r="M990" t="inlineStr">
        <is>
          <t>Fathead Minnow</t>
        </is>
      </c>
      <c r="N990"/>
      <c r="O990"/>
      <c r="P990"/>
      <c r="Q990"/>
      <c r="R990"/>
      <c r="S990"/>
      <c r="T990"/>
      <c r="U990"/>
      <c r="V990" t="inlineStr">
        <is>
          <t>Static</t>
        </is>
      </c>
      <c r="W990" t="inlineStr">
        <is>
          <t>Fresh water</t>
        </is>
      </c>
      <c r="X990" t="inlineStr">
        <is>
          <t>Lab</t>
        </is>
      </c>
      <c r="Y990" t="inlineStr">
        <is>
          <t>&gt;=6</t>
        </is>
      </c>
      <c r="Z990" t="inlineStr">
        <is>
          <t>Active ingredient</t>
        </is>
      </c>
      <c r="AA990"/>
      <c r="AB990" t="n">
        <v>30.0</v>
      </c>
      <c r="AC990"/>
      <c r="AD990" t="n">
        <v>18.0</v>
      </c>
      <c r="AE990"/>
      <c r="AF990" t="n">
        <v>50.0</v>
      </c>
      <c r="AG990" t="inlineStr">
        <is>
          <t>AI mg/L</t>
        </is>
      </c>
      <c r="AH990"/>
      <c r="AI990"/>
      <c r="AJ990"/>
      <c r="AK990"/>
      <c r="AL990"/>
      <c r="AM990"/>
      <c r="AN990"/>
      <c r="AO990"/>
      <c r="AP990"/>
      <c r="AQ990"/>
      <c r="AR990"/>
      <c r="AS990"/>
      <c r="AT990"/>
      <c r="AU990"/>
      <c r="AV990"/>
      <c r="AW990"/>
      <c r="AX990" t="inlineStr">
        <is>
          <t>Mortality</t>
        </is>
      </c>
      <c r="AY990" t="inlineStr">
        <is>
          <t>Mortality</t>
        </is>
      </c>
      <c r="AZ990" t="inlineStr">
        <is>
          <t>LC50</t>
        </is>
      </c>
      <c r="BA990"/>
      <c r="BB990" t="n">
        <v>4.0</v>
      </c>
      <c r="BC990"/>
      <c r="BD990"/>
      <c r="BE990"/>
      <c r="BF990"/>
      <c r="BG990" t="inlineStr">
        <is>
          <t>Day(s)</t>
        </is>
      </c>
      <c r="BH990"/>
      <c r="BI990" t="inlineStr">
        <is>
          <t>DTXSID1020431</t>
        </is>
      </c>
      <c r="BJ990" t="inlineStr">
        <is>
          <t>10.1016/0022-1694(81)90144-X</t>
        </is>
      </c>
      <c r="BK990"/>
      <c r="BL990"/>
      <c r="BM990"/>
      <c r="BN990"/>
      <c r="BO990"/>
      <c r="BP990"/>
      <c r="BQ990"/>
      <c r="BR990"/>
      <c r="BS990"/>
      <c r="BT990" t="inlineStr">
        <is>
          <t>--</t>
        </is>
      </c>
      <c r="BU990"/>
      <c r="BV990"/>
      <c r="BW990"/>
      <c r="BX990"/>
      <c r="BY990"/>
      <c r="BZ990"/>
      <c r="CA990"/>
      <c r="CB990"/>
      <c r="CC990"/>
      <c r="CD990"/>
      <c r="CE990"/>
      <c r="CF990"/>
      <c r="CG990"/>
      <c r="CH990"/>
      <c r="CI990"/>
      <c r="CJ990" t="inlineStr">
        <is>
          <t xml:space="preserve">SOURCE/RAISED FROM CONTROLLED BREEDING STOCKS AT THE EPA NEWTOWN TISH TOXICOLOGY STATION, CINCINNATI, OHIO//DNUM/AT LEAST 5 CONCENTRATIONS WERE TESTED IN A 0.6 GEOMETRIC SERIES//MEDIA/RECONSTITUTED SOFT WATER //   </t>
        </is>
      </c>
      <c r="CK990" t="inlineStr">
        <is>
          <t>Curtis,M.W., and C.H. Ward</t>
        </is>
      </c>
      <c r="CL990" t="n">
        <v>2965.0</v>
      </c>
      <c r="CM990" t="inlineStr">
        <is>
          <t>Aquatic Toxicity of Forty Industrial Chemicals: Testing in Support of Hazardous Substance Spill Prevention Regulation</t>
        </is>
      </c>
      <c r="CN990" t="inlineStr">
        <is>
          <t>J. Hydrol.51:359-367</t>
        </is>
      </c>
      <c r="CO990" t="n">
        <v>1981.0</v>
      </c>
      <c r="CP990" t="inlineStr">
        <is>
          <t>Curtis,M.W., and C.H. Ward (1981). Aquatic Toxicity of Forty Industrial Chemicals: Testing in Support of Hazardous Substance Spill Prevention Regulation. J. Hydrol., 51, 359-367. doi:10.1016/0022-1694(81)90144-X. ECOREF#:2965</t>
        </is>
      </c>
    </row>
    <row r="991">
      <c r="A991" t="n">
        <v>106467.0</v>
      </c>
      <c r="B991" t="inlineStr">
        <is>
          <t>1,4-Dichlorobenzene</t>
        </is>
      </c>
      <c r="C991" t="inlineStr">
        <is>
          <t>Reagent Grade, Purissium, Purum, Puriss, Puris, Reinst</t>
        </is>
      </c>
      <c r="D991" t="inlineStr">
        <is>
          <t>Measured</t>
        </is>
      </c>
      <c r="E991" t="inlineStr">
        <is>
          <t>American Society for Testing and Materials</t>
        </is>
      </c>
      <c r="F991"/>
      <c r="G991"/>
      <c r="H991"/>
      <c r="I991"/>
      <c r="J991"/>
      <c r="K991"/>
      <c r="L991" t="inlineStr">
        <is>
          <t>Pimephales promelas</t>
        </is>
      </c>
      <c r="M991" t="inlineStr">
        <is>
          <t>Fathead Minnow</t>
        </is>
      </c>
      <c r="N991" t="inlineStr">
        <is>
          <t>Juvenile</t>
        </is>
      </c>
      <c r="O991"/>
      <c r="P991"/>
      <c r="Q991"/>
      <c r="R991" t="n">
        <v>30.0</v>
      </c>
      <c r="S991"/>
      <c r="T991" t="n">
        <v>35.0</v>
      </c>
      <c r="U991" t="inlineStr">
        <is>
          <t>Day(s)</t>
        </is>
      </c>
      <c r="V991" t="inlineStr">
        <is>
          <t>Static</t>
        </is>
      </c>
      <c r="W991" t="inlineStr">
        <is>
          <t>Fresh water</t>
        </is>
      </c>
      <c r="X991" t="inlineStr">
        <is>
          <t>Lab</t>
        </is>
      </c>
      <c r="Y991" t="inlineStr">
        <is>
          <t>6-7</t>
        </is>
      </c>
      <c r="Z991" t="inlineStr">
        <is>
          <t>Active ingredient</t>
        </is>
      </c>
      <c r="AA991"/>
      <c r="AB991" t="n">
        <v>14.2</v>
      </c>
      <c r="AC991"/>
      <c r="AD991" t="n">
        <v>12.1</v>
      </c>
      <c r="AE991"/>
      <c r="AF991" t="n">
        <v>17.3</v>
      </c>
      <c r="AG991" t="inlineStr">
        <is>
          <t>AI mg/L</t>
        </is>
      </c>
      <c r="AH991"/>
      <c r="AI991"/>
      <c r="AJ991"/>
      <c r="AK991"/>
      <c r="AL991"/>
      <c r="AM991"/>
      <c r="AN991"/>
      <c r="AO991"/>
      <c r="AP991"/>
      <c r="AQ991"/>
      <c r="AR991"/>
      <c r="AS991"/>
      <c r="AT991"/>
      <c r="AU991"/>
      <c r="AV991"/>
      <c r="AW991"/>
      <c r="AX991" t="inlineStr">
        <is>
          <t>Mortality</t>
        </is>
      </c>
      <c r="AY991" t="inlineStr">
        <is>
          <t>Mortality</t>
        </is>
      </c>
      <c r="AZ991" t="inlineStr">
        <is>
          <t>LC50</t>
        </is>
      </c>
      <c r="BA991"/>
      <c r="BB991" t="n">
        <v>4.0</v>
      </c>
      <c r="BC991"/>
      <c r="BD991"/>
      <c r="BE991"/>
      <c r="BF991"/>
      <c r="BG991" t="inlineStr">
        <is>
          <t>Day(s)</t>
        </is>
      </c>
      <c r="BH991"/>
      <c r="BI991" t="inlineStr">
        <is>
          <t>DTXSID1020431</t>
        </is>
      </c>
      <c r="BJ991"/>
      <c r="BK991"/>
      <c r="BL991" t="inlineStr">
        <is>
          <t>Acute</t>
        </is>
      </c>
      <c r="BM991" t="inlineStr">
        <is>
          <t>JV</t>
        </is>
      </c>
      <c r="BN991"/>
      <c r="BO991"/>
      <c r="BP991"/>
      <c r="BQ991"/>
      <c r="BR991"/>
      <c r="BS991"/>
      <c r="BT991" t="inlineStr">
        <is>
          <t>--</t>
        </is>
      </c>
      <c r="BU991"/>
      <c r="BV991"/>
      <c r="BW991"/>
      <c r="BX991"/>
      <c r="BY991"/>
      <c r="BZ991"/>
      <c r="CA991"/>
      <c r="CB991"/>
      <c r="CC991"/>
      <c r="CD991"/>
      <c r="CE991"/>
      <c r="CF991"/>
      <c r="CG991"/>
      <c r="CH991"/>
      <c r="CI991"/>
      <c r="CJ991" t="inlineStr">
        <is>
          <t xml:space="preserve">TMETH/ASTM 1980, ENV. SCIENCES RESEARCH LAB 1981//   </t>
        </is>
      </c>
      <c r="CK991" t="inlineStr">
        <is>
          <t>Dow Chemical Co.</t>
        </is>
      </c>
      <c r="CL991" t="n">
        <v>163462.0</v>
      </c>
      <c r="CM991" t="inlineStr">
        <is>
          <t>Study to Assess the Influence of Age on the Response of Fathead Minnows in Static Acute Toxicity Tests</t>
        </is>
      </c>
      <c r="CN991" t="inlineStr">
        <is>
          <t>EPA/OTS Doc.#86-870002091:32 p.</t>
        </is>
      </c>
      <c r="CO991" t="n">
        <v>1987.0</v>
      </c>
      <c r="CP991" t="inlineStr">
        <is>
          <t>Dow Chemical Co. (1987). Study to Assess the Influence of Age on the Response of Fathead Minnows in Static Acute Toxicity Tests. EPA/OTS Doc.#86-870002091, 32 p. ECOREF#:163462</t>
        </is>
      </c>
    </row>
    <row r="992">
      <c r="A992" t="n">
        <v>106467.0</v>
      </c>
      <c r="B992" t="inlineStr">
        <is>
          <t>1,4-Dichlorobenzene</t>
        </is>
      </c>
      <c r="C992"/>
      <c r="D992" t="inlineStr">
        <is>
          <t>Measured</t>
        </is>
      </c>
      <c r="E992" t="inlineStr">
        <is>
          <t>United States Environmental Protection Agency</t>
        </is>
      </c>
      <c r="F992"/>
      <c r="G992"/>
      <c r="H992"/>
      <c r="I992"/>
      <c r="J992"/>
      <c r="K992"/>
      <c r="L992" t="inlineStr">
        <is>
          <t>Pimephales promelas</t>
        </is>
      </c>
      <c r="M992" t="inlineStr">
        <is>
          <t>Fathead Minnow</t>
        </is>
      </c>
      <c r="N992"/>
      <c r="O992"/>
      <c r="P992"/>
      <c r="Q992"/>
      <c r="R992"/>
      <c r="S992"/>
      <c r="T992"/>
      <c r="U992"/>
      <c r="V992" t="inlineStr">
        <is>
          <t>Static</t>
        </is>
      </c>
      <c r="W992" t="inlineStr">
        <is>
          <t>Fresh water</t>
        </is>
      </c>
      <c r="X992" t="inlineStr">
        <is>
          <t>Lab</t>
        </is>
      </c>
      <c r="Y992"/>
      <c r="Z992" t="inlineStr">
        <is>
          <t>Active ingredient</t>
        </is>
      </c>
      <c r="AA992"/>
      <c r="AB992" t="n">
        <v>2.4</v>
      </c>
      <c r="AC992"/>
      <c r="AD992"/>
      <c r="AE992"/>
      <c r="AF992"/>
      <c r="AG992" t="inlineStr">
        <is>
          <t>AI mg/L</t>
        </is>
      </c>
      <c r="AH992"/>
      <c r="AI992"/>
      <c r="AJ992"/>
      <c r="AK992"/>
      <c r="AL992"/>
      <c r="AM992"/>
      <c r="AN992"/>
      <c r="AO992"/>
      <c r="AP992"/>
      <c r="AQ992"/>
      <c r="AR992"/>
      <c r="AS992"/>
      <c r="AT992"/>
      <c r="AU992"/>
      <c r="AV992"/>
      <c r="AW992"/>
      <c r="AX992" t="inlineStr">
        <is>
          <t>Mortality</t>
        </is>
      </c>
      <c r="AY992" t="inlineStr">
        <is>
          <t>Mortality</t>
        </is>
      </c>
      <c r="AZ992" t="inlineStr">
        <is>
          <t>LC50</t>
        </is>
      </c>
      <c r="BA992"/>
      <c r="BB992" t="n">
        <v>4.0</v>
      </c>
      <c r="BC992"/>
      <c r="BD992"/>
      <c r="BE992"/>
      <c r="BF992"/>
      <c r="BG992" t="inlineStr">
        <is>
          <t>Day(s)</t>
        </is>
      </c>
      <c r="BH992" t="inlineStr">
        <is>
          <t>Crystal</t>
        </is>
      </c>
      <c r="BI992" t="inlineStr">
        <is>
          <t>DTXSID1020431</t>
        </is>
      </c>
      <c r="BJ992" t="inlineStr">
        <is>
          <t>10.1016/0043-1354(79)90084-8</t>
        </is>
      </c>
      <c r="BK992"/>
      <c r="BL992" t="inlineStr">
        <is>
          <t>Acute</t>
        </is>
      </c>
      <c r="BM992"/>
      <c r="BN992"/>
      <c r="BO992"/>
      <c r="BP992"/>
      <c r="BQ992"/>
      <c r="BR992"/>
      <c r="BS992"/>
      <c r="BT992" t="inlineStr">
        <is>
          <t>--</t>
        </is>
      </c>
      <c r="BU992"/>
      <c r="BV992"/>
      <c r="BW992"/>
      <c r="BX992"/>
      <c r="BY992"/>
      <c r="BZ992"/>
      <c r="CA992"/>
      <c r="CB992"/>
      <c r="CC992"/>
      <c r="CD992"/>
      <c r="CE992"/>
      <c r="CF992"/>
      <c r="CG992"/>
      <c r="CH992"/>
      <c r="CI992"/>
      <c r="CJ992" t="inlineStr">
        <is>
          <t xml:space="preserve">SOURCE/FROM THE EPA NEWTOWN FISH TOXICOLOGY STATION, CINCINNATI, OHIO//TMETH/EPA-660-3-75-009//MEDIA/UNAERATED RECONSTITUTED SOFT WATER//   </t>
        </is>
      </c>
      <c r="CK992" t="inlineStr">
        <is>
          <t>Curtis,M.W., T.L. Copeland, and C.H. Ward</t>
        </is>
      </c>
      <c r="CL992" t="n">
        <v>875.0</v>
      </c>
      <c r="CM992" t="inlineStr">
        <is>
          <t>Acute Toxicity of 12 Industrial Chemicals to Freshwater and Saltwater Organisms</t>
        </is>
      </c>
      <c r="CN992" t="inlineStr">
        <is>
          <t>Water Res.13(2): 137-141</t>
        </is>
      </c>
      <c r="CO992" t="n">
        <v>1979.0</v>
      </c>
      <c r="CP992" t="inlineStr">
        <is>
          <t>Curtis,M.W., T.L. Copeland, and C.H. Ward (1979). Acute Toxicity of 12 Industrial Chemicals to Freshwater and Saltwater Organisms. Water Res., 13, (2), 137-141. doi:10.1016/0043-1354(79)90084-8. ECOREF#:875</t>
        </is>
      </c>
    </row>
    <row r="993">
      <c r="A993" t="n">
        <v>106478.0</v>
      </c>
      <c r="B993" t="inlineStr">
        <is>
          <t>4-Chlorobenzenamine</t>
        </is>
      </c>
      <c r="C993"/>
      <c r="D993" t="inlineStr">
        <is>
          <t>Unmeasured</t>
        </is>
      </c>
      <c r="E993" t="inlineStr">
        <is>
          <t>Standard Methods for the Examination of Water and Wastewater</t>
        </is>
      </c>
      <c r="F993"/>
      <c r="G993"/>
      <c r="H993"/>
      <c r="I993" t="n">
        <v>93.0</v>
      </c>
      <c r="J993"/>
      <c r="K993" t="n">
        <v>99.0</v>
      </c>
      <c r="L993" t="inlineStr">
        <is>
          <t>Pimephales promelas</t>
        </is>
      </c>
      <c r="M993" t="inlineStr">
        <is>
          <t>Fathead Minnow</t>
        </is>
      </c>
      <c r="N993"/>
      <c r="O993"/>
      <c r="P993"/>
      <c r="Q993"/>
      <c r="R993"/>
      <c r="S993"/>
      <c r="T993"/>
      <c r="U993"/>
      <c r="V993" t="inlineStr">
        <is>
          <t>Static</t>
        </is>
      </c>
      <c r="W993" t="inlineStr">
        <is>
          <t>Fresh water</t>
        </is>
      </c>
      <c r="X993" t="inlineStr">
        <is>
          <t>Lab</t>
        </is>
      </c>
      <c r="Y993" t="n">
        <v>6.0</v>
      </c>
      <c r="Z993" t="inlineStr">
        <is>
          <t>Active ingredient</t>
        </is>
      </c>
      <c r="AA993"/>
      <c r="AB993" t="n">
        <v>39.0</v>
      </c>
      <c r="AC993"/>
      <c r="AD993" t="n">
        <v>31.0</v>
      </c>
      <c r="AE993"/>
      <c r="AF993" t="n">
        <v>49.0</v>
      </c>
      <c r="AG993" t="inlineStr">
        <is>
          <t>AI mg/L</t>
        </is>
      </c>
      <c r="AH993"/>
      <c r="AI993"/>
      <c r="AJ993"/>
      <c r="AK993"/>
      <c r="AL993"/>
      <c r="AM993"/>
      <c r="AN993"/>
      <c r="AO993"/>
      <c r="AP993"/>
      <c r="AQ993"/>
      <c r="AR993"/>
      <c r="AS993"/>
      <c r="AT993"/>
      <c r="AU993"/>
      <c r="AV993"/>
      <c r="AW993"/>
      <c r="AX993" t="inlineStr">
        <is>
          <t>Mortality</t>
        </is>
      </c>
      <c r="AY993" t="inlineStr">
        <is>
          <t>Mortality</t>
        </is>
      </c>
      <c r="AZ993" t="inlineStr">
        <is>
          <t>LC50</t>
        </is>
      </c>
      <c r="BA993"/>
      <c r="BB993" t="n">
        <v>4.0</v>
      </c>
      <c r="BC993"/>
      <c r="BD993"/>
      <c r="BE993"/>
      <c r="BF993"/>
      <c r="BG993" t="inlineStr">
        <is>
          <t>Day(s)</t>
        </is>
      </c>
      <c r="BH993" t="inlineStr">
        <is>
          <t>Crystal</t>
        </is>
      </c>
      <c r="BI993" t="inlineStr">
        <is>
          <t>DTXSID9020295</t>
        </is>
      </c>
      <c r="BJ993"/>
      <c r="BK993"/>
      <c r="BL993" t="inlineStr">
        <is>
          <t>Acute</t>
        </is>
      </c>
      <c r="BM993"/>
      <c r="BN993"/>
      <c r="BO993"/>
      <c r="BP993"/>
      <c r="BQ993"/>
      <c r="BR993"/>
      <c r="BS993"/>
      <c r="BT993" t="inlineStr">
        <is>
          <t>--</t>
        </is>
      </c>
      <c r="BU993"/>
      <c r="BV993"/>
      <c r="BW993"/>
      <c r="BX993"/>
      <c r="BY993"/>
      <c r="BZ993"/>
      <c r="CA993"/>
      <c r="CB993"/>
      <c r="CC993"/>
      <c r="CD993"/>
      <c r="CE993"/>
      <c r="CF993"/>
      <c r="CG993"/>
      <c r="CH993"/>
      <c r="CI993"/>
      <c r="CJ993" t="inlineStr">
        <is>
          <t xml:space="preserve">SOURCE/FATTIG FISH HATCHERY//   </t>
        </is>
      </c>
      <c r="CK993" t="inlineStr">
        <is>
          <t>Monsanto Co.</t>
        </is>
      </c>
      <c r="CL993" t="n">
        <v>104273.0</v>
      </c>
      <c r="CM993" t="inlineStr">
        <is>
          <t>Comparative Toxicity of Aniline with Cover Letter</t>
        </is>
      </c>
      <c r="CN993" t="inlineStr">
        <is>
          <t>EPA/OTS Doc.# 878211204:1500 p.</t>
        </is>
      </c>
      <c r="CO993" t="n">
        <v>1982.0</v>
      </c>
      <c r="CP993" t="inlineStr">
        <is>
          <t>Monsanto Co. (1982). Comparative Toxicity of Aniline with Cover Letter. EPA/OTS Doc.# 878211204, 1500 p. ECOREF#:104273</t>
        </is>
      </c>
    </row>
    <row r="994">
      <c r="A994" t="n">
        <v>106478.0</v>
      </c>
      <c r="B994" t="inlineStr">
        <is>
          <t>4-Chlorobenzenamine</t>
        </is>
      </c>
      <c r="C994"/>
      <c r="D994" t="inlineStr">
        <is>
          <t>Measured</t>
        </is>
      </c>
      <c r="E994" t="inlineStr">
        <is>
          <t>Not coded</t>
        </is>
      </c>
      <c r="F994"/>
      <c r="G994" t="n">
        <v>98.0</v>
      </c>
      <c r="H994"/>
      <c r="I994"/>
      <c r="J994"/>
      <c r="K994"/>
      <c r="L994" t="inlineStr">
        <is>
          <t>Pimephales promelas</t>
        </is>
      </c>
      <c r="M994" t="inlineStr">
        <is>
          <t>Fathead Minnow</t>
        </is>
      </c>
      <c r="N994"/>
      <c r="O994"/>
      <c r="P994" t="n">
        <v>34.0</v>
      </c>
      <c r="Q994"/>
      <c r="R994"/>
      <c r="S994"/>
      <c r="T994"/>
      <c r="U994" t="inlineStr">
        <is>
          <t>Day(s)</t>
        </is>
      </c>
      <c r="V994" t="inlineStr">
        <is>
          <t>Flow-through</t>
        </is>
      </c>
      <c r="W994" t="inlineStr">
        <is>
          <t>Fresh water</t>
        </is>
      </c>
      <c r="X994" t="inlineStr">
        <is>
          <t>Lab</t>
        </is>
      </c>
      <c r="Y994"/>
      <c r="Z994" t="inlineStr">
        <is>
          <t>Active ingredient</t>
        </is>
      </c>
      <c r="AA994"/>
      <c r="AB994" t="n">
        <v>30.6</v>
      </c>
      <c r="AC994"/>
      <c r="AD994"/>
      <c r="AE994"/>
      <c r="AF994"/>
      <c r="AG994" t="inlineStr">
        <is>
          <t>AI mg/L</t>
        </is>
      </c>
      <c r="AH994"/>
      <c r="AI994"/>
      <c r="AJ994"/>
      <c r="AK994"/>
      <c r="AL994"/>
      <c r="AM994"/>
      <c r="AN994"/>
      <c r="AO994"/>
      <c r="AP994"/>
      <c r="AQ994"/>
      <c r="AR994"/>
      <c r="AS994"/>
      <c r="AT994"/>
      <c r="AU994"/>
      <c r="AV994"/>
      <c r="AW994"/>
      <c r="AX994" t="inlineStr">
        <is>
          <t>Mortality</t>
        </is>
      </c>
      <c r="AY994" t="inlineStr">
        <is>
          <t>Mortality</t>
        </is>
      </c>
      <c r="AZ994" t="inlineStr">
        <is>
          <t>LC50</t>
        </is>
      </c>
      <c r="BA994"/>
      <c r="BB994" t="n">
        <v>4.0</v>
      </c>
      <c r="BC994"/>
      <c r="BD994"/>
      <c r="BE994"/>
      <c r="BF994"/>
      <c r="BG994" t="inlineStr">
        <is>
          <t>Day(s)</t>
        </is>
      </c>
      <c r="BH994" t="inlineStr">
        <is>
          <t>Pure</t>
        </is>
      </c>
      <c r="BI994" t="inlineStr">
        <is>
          <t>DTXSID9020295</t>
        </is>
      </c>
      <c r="BJ994"/>
      <c r="BK994"/>
      <c r="BL994"/>
      <c r="BM994"/>
      <c r="BN994"/>
      <c r="BO994"/>
      <c r="BP994"/>
      <c r="BQ994"/>
      <c r="BR994"/>
      <c r="BS994"/>
      <c r="BT994" t="inlineStr">
        <is>
          <t>--</t>
        </is>
      </c>
      <c r="BU994"/>
      <c r="BV994"/>
      <c r="BW994"/>
      <c r="BX994"/>
      <c r="BY994"/>
      <c r="BZ994"/>
      <c r="CA994"/>
      <c r="CB994"/>
      <c r="CC994"/>
      <c r="CD994"/>
      <c r="CE994"/>
      <c r="CF994"/>
      <c r="CG994"/>
      <c r="CH994"/>
      <c r="CI994" t="inlineStr">
        <is>
          <t xml:space="preserve"> The pH of the stock solution was adjusted to that of lake NR water using HCl.  Affected fish lost schooling behavior, were hypNAactive and overreactive to external stimuli, had increased respiration and were darkly colored.  Equilibrium </t>
        </is>
      </c>
      <c r="CJ994" t="inlineStr">
        <is>
          <t xml:space="preserve">   The pH of the stock solution was adjusted to that of lake NR water using HCl.  Affected fish lost schooling behavior, were hypNAactive and overreactive to external stimuli, had increased respiration and were darkly colored.  Equilibrium </t>
        </is>
      </c>
      <c r="CK994" t="inlineStr">
        <is>
          <t>Geiger,D.L., D.J. Call, and L.T. Brooke</t>
        </is>
      </c>
      <c r="CL994" t="n">
        <v>12859.0</v>
      </c>
      <c r="CM994" t="inlineStr">
        <is>
          <t>Acute Toxicities of Organic Chemicals to Fathead Minnows (Pimephales promelas) Volume IV</t>
        </is>
      </c>
      <c r="CN994" t="inlineStr">
        <is>
          <t>Center for Lake Superior Environmental Studies, University of Wisconsin, Superior, WI4:355 p.</t>
        </is>
      </c>
      <c r="CO994" t="n">
        <v>1988.0</v>
      </c>
      <c r="CP994" t="inlineStr">
        <is>
          <t>Geiger,D.L., D.J. Call, and L.T. Brooke (1988). Acute Toxicities of Organic Chemicals to Fathead Minnows (Pimephales promelas) Volume IV. Center for Lake Superior Environmental Studies, University of Wisconsin, Superior, WI, 4, 355 p. ECOREF#:12859</t>
        </is>
      </c>
    </row>
    <row r="995">
      <c r="A995" t="n">
        <v>106478.0</v>
      </c>
      <c r="B995" t="inlineStr">
        <is>
          <t>4-Chlorobenzenamine</t>
        </is>
      </c>
      <c r="C995"/>
      <c r="D995" t="inlineStr">
        <is>
          <t>Measured</t>
        </is>
      </c>
      <c r="E995" t="inlineStr">
        <is>
          <t>Standard Methods for the Examination of Water and Wastewater</t>
        </is>
      </c>
      <c r="F995"/>
      <c r="G995"/>
      <c r="H995"/>
      <c r="I995" t="n">
        <v>93.0</v>
      </c>
      <c r="J995"/>
      <c r="K995" t="n">
        <v>99.0</v>
      </c>
      <c r="L995" t="inlineStr">
        <is>
          <t>Pimephales promelas</t>
        </is>
      </c>
      <c r="M995" t="inlineStr">
        <is>
          <t>Fathead Minnow</t>
        </is>
      </c>
      <c r="N995"/>
      <c r="O995"/>
      <c r="P995"/>
      <c r="Q995"/>
      <c r="R995"/>
      <c r="S995"/>
      <c r="T995"/>
      <c r="U995"/>
      <c r="V995" t="inlineStr">
        <is>
          <t>Flow-through</t>
        </is>
      </c>
      <c r="W995" t="inlineStr">
        <is>
          <t>Fresh water</t>
        </is>
      </c>
      <c r="X995" t="inlineStr">
        <is>
          <t>Lab</t>
        </is>
      </c>
      <c r="Y995" t="n">
        <v>6.0</v>
      </c>
      <c r="Z995" t="inlineStr">
        <is>
          <t>Active ingredient</t>
        </is>
      </c>
      <c r="AA995"/>
      <c r="AB995" t="n">
        <v>39.0</v>
      </c>
      <c r="AC995"/>
      <c r="AD995" t="n">
        <v>32.0</v>
      </c>
      <c r="AE995"/>
      <c r="AF995" t="n">
        <v>48.0</v>
      </c>
      <c r="AG995" t="inlineStr">
        <is>
          <t>AI mg/L</t>
        </is>
      </c>
      <c r="AH995"/>
      <c r="AI995"/>
      <c r="AJ995"/>
      <c r="AK995"/>
      <c r="AL995"/>
      <c r="AM995"/>
      <c r="AN995"/>
      <c r="AO995"/>
      <c r="AP995"/>
      <c r="AQ995"/>
      <c r="AR995"/>
      <c r="AS995"/>
      <c r="AT995"/>
      <c r="AU995"/>
      <c r="AV995"/>
      <c r="AW995"/>
      <c r="AX995" t="inlineStr">
        <is>
          <t>Mortality</t>
        </is>
      </c>
      <c r="AY995" t="inlineStr">
        <is>
          <t>Mortality</t>
        </is>
      </c>
      <c r="AZ995" t="inlineStr">
        <is>
          <t>LC50</t>
        </is>
      </c>
      <c r="BA995"/>
      <c r="BB995" t="n">
        <v>4.0</v>
      </c>
      <c r="BC995"/>
      <c r="BD995"/>
      <c r="BE995"/>
      <c r="BF995"/>
      <c r="BG995" t="inlineStr">
        <is>
          <t>Day(s)</t>
        </is>
      </c>
      <c r="BH995" t="inlineStr">
        <is>
          <t>Crystal</t>
        </is>
      </c>
      <c r="BI995" t="inlineStr">
        <is>
          <t>DTXSID9020295</t>
        </is>
      </c>
      <c r="BJ995"/>
      <c r="BK995"/>
      <c r="BL995"/>
      <c r="BM995"/>
      <c r="BN995"/>
      <c r="BO995"/>
      <c r="BP995"/>
      <c r="BQ995"/>
      <c r="BR995"/>
      <c r="BS995"/>
      <c r="BT995" t="inlineStr">
        <is>
          <t>--</t>
        </is>
      </c>
      <c r="BU995"/>
      <c r="BV995"/>
      <c r="BW995"/>
      <c r="BX995"/>
      <c r="BY995"/>
      <c r="BZ995"/>
      <c r="CA995"/>
      <c r="CB995"/>
      <c r="CC995"/>
      <c r="CD995"/>
      <c r="CE995"/>
      <c r="CF995"/>
      <c r="CG995"/>
      <c r="CH995"/>
      <c r="CI995"/>
      <c r="CJ995" t="inlineStr">
        <is>
          <t xml:space="preserve">SOURCE/FATTIG FISH HATCHERY//CONTR/C,P//   </t>
        </is>
      </c>
      <c r="CK995" t="inlineStr">
        <is>
          <t>Monsanto Co.</t>
        </is>
      </c>
      <c r="CL995" t="n">
        <v>104273.0</v>
      </c>
      <c r="CM995" t="inlineStr">
        <is>
          <t>Comparative Toxicity of Aniline with Cover Letter</t>
        </is>
      </c>
      <c r="CN995" t="inlineStr">
        <is>
          <t>EPA/OTS Doc.# 878211204:1500 p.</t>
        </is>
      </c>
      <c r="CO995" t="n">
        <v>1982.0</v>
      </c>
      <c r="CP995" t="inlineStr">
        <is>
          <t>Monsanto Co. (1982). Comparative Toxicity of Aniline with Cover Letter. EPA/OTS Doc.# 878211204, 1500 p. ECOREF#:104273</t>
        </is>
      </c>
    </row>
    <row r="996">
      <c r="A996" t="n">
        <v>106478.0</v>
      </c>
      <c r="B996" t="inlineStr">
        <is>
          <t>4-Chlorobenzenamine</t>
        </is>
      </c>
      <c r="C996"/>
      <c r="D996" t="inlineStr">
        <is>
          <t>Unmeasured</t>
        </is>
      </c>
      <c r="E996" t="inlineStr">
        <is>
          <t>Not coded</t>
        </is>
      </c>
      <c r="F996"/>
      <c r="G996"/>
      <c r="H996"/>
      <c r="I996"/>
      <c r="J996"/>
      <c r="K996"/>
      <c r="L996" t="inlineStr">
        <is>
          <t>Pimephales promelas</t>
        </is>
      </c>
      <c r="M996" t="inlineStr">
        <is>
          <t>Fathead Minnow</t>
        </is>
      </c>
      <c r="N996"/>
      <c r="O996"/>
      <c r="P996"/>
      <c r="Q996"/>
      <c r="R996"/>
      <c r="S996"/>
      <c r="T996"/>
      <c r="U996"/>
      <c r="V996" t="inlineStr">
        <is>
          <t>Static</t>
        </is>
      </c>
      <c r="W996" t="inlineStr">
        <is>
          <t>Fresh water</t>
        </is>
      </c>
      <c r="X996" t="inlineStr">
        <is>
          <t>Lab</t>
        </is>
      </c>
      <c r="Y996"/>
      <c r="Z996" t="inlineStr">
        <is>
          <t>Formulation</t>
        </is>
      </c>
      <c r="AA996"/>
      <c r="AB996" t="n">
        <v>12.0</v>
      </c>
      <c r="AC996"/>
      <c r="AD996" t="n">
        <v>7.0</v>
      </c>
      <c r="AE996"/>
      <c r="AF996" t="n">
        <v>18.0</v>
      </c>
      <c r="AG996" t="inlineStr">
        <is>
          <t>AI mg/L</t>
        </is>
      </c>
      <c r="AH996"/>
      <c r="AI996"/>
      <c r="AJ996"/>
      <c r="AK996"/>
      <c r="AL996"/>
      <c r="AM996"/>
      <c r="AN996"/>
      <c r="AO996"/>
      <c r="AP996"/>
      <c r="AQ996"/>
      <c r="AR996"/>
      <c r="AS996"/>
      <c r="AT996"/>
      <c r="AU996"/>
      <c r="AV996"/>
      <c r="AW996"/>
      <c r="AX996" t="inlineStr">
        <is>
          <t>Mortality</t>
        </is>
      </c>
      <c r="AY996" t="inlineStr">
        <is>
          <t>Mortality</t>
        </is>
      </c>
      <c r="AZ996" t="inlineStr">
        <is>
          <t>LC50</t>
        </is>
      </c>
      <c r="BA996"/>
      <c r="BB996" t="n">
        <v>4.0</v>
      </c>
      <c r="BC996"/>
      <c r="BD996"/>
      <c r="BE996"/>
      <c r="BF996"/>
      <c r="BG996" t="inlineStr">
        <is>
          <t>Day(s)</t>
        </is>
      </c>
      <c r="BH996"/>
      <c r="BI996" t="inlineStr">
        <is>
          <t>DTXSID9020295</t>
        </is>
      </c>
      <c r="BJ996"/>
      <c r="BK996"/>
      <c r="BL996"/>
      <c r="BM996"/>
      <c r="BN996"/>
      <c r="BO996"/>
      <c r="BP996"/>
      <c r="BQ996"/>
      <c r="BR996"/>
      <c r="BS996"/>
      <c r="BT996" t="inlineStr">
        <is>
          <t>--</t>
        </is>
      </c>
      <c r="BU996"/>
      <c r="BV996"/>
      <c r="BW996"/>
      <c r="BX996"/>
      <c r="BY996"/>
      <c r="BZ996"/>
      <c r="CA996"/>
      <c r="CB996"/>
      <c r="CC996"/>
      <c r="CD996"/>
      <c r="CE996"/>
      <c r="CF996"/>
      <c r="CG996"/>
      <c r="CH996"/>
      <c r="CI996" t="inlineStr">
        <is>
          <t xml:space="preserve"> CARRIER/ACETONE// </t>
        </is>
      </c>
      <c r="CJ996" t="inlineStr">
        <is>
          <t xml:space="preserve">   CARRIER/ACETONE// </t>
        </is>
      </c>
      <c r="CK996" t="inlineStr">
        <is>
          <t>Julin,A.M., and H.O. Sanders</t>
        </is>
      </c>
      <c r="CL996" t="n">
        <v>939.0</v>
      </c>
      <c r="CM996" t="inlineStr">
        <is>
          <t>Toxicity of the IGR, Diflubenzuron, to Freshwater Invertebrates and Fishes</t>
        </is>
      </c>
      <c r="CN996" t="inlineStr">
        <is>
          <t>Mosq. News38(2): 256-259</t>
        </is>
      </c>
      <c r="CO996" t="n">
        <v>1978.0</v>
      </c>
      <c r="CP996" t="inlineStr">
        <is>
          <t>Julin,A.M., and H.O. Sanders (1978). Toxicity of the IGR, Diflubenzuron, to Freshwater Invertebrates and Fishes. Mosq. News, 38, (2), 256-259. ECOREF#:939</t>
        </is>
      </c>
    </row>
    <row r="997">
      <c r="A997" t="n">
        <v>106478.0</v>
      </c>
      <c r="B997" t="inlineStr">
        <is>
          <t>4-Chlorobenzenamine</t>
        </is>
      </c>
      <c r="C997"/>
      <c r="D997" t="inlineStr">
        <is>
          <t>Measured</t>
        </is>
      </c>
      <c r="E997" t="inlineStr">
        <is>
          <t>Not coded</t>
        </is>
      </c>
      <c r="F997" t="inlineStr">
        <is>
          <t>&gt;=</t>
        </is>
      </c>
      <c r="G997" t="n">
        <v>95.0</v>
      </c>
      <c r="H997"/>
      <c r="I997"/>
      <c r="J997"/>
      <c r="K997"/>
      <c r="L997" t="inlineStr">
        <is>
          <t>Pimephales promelas</t>
        </is>
      </c>
      <c r="M997" t="inlineStr">
        <is>
          <t>Fathead Minnow</t>
        </is>
      </c>
      <c r="N997" t="inlineStr">
        <is>
          <t>Juvenile</t>
        </is>
      </c>
      <c r="O997"/>
      <c r="P997"/>
      <c r="Q997"/>
      <c r="R997" t="n">
        <v>26.0</v>
      </c>
      <c r="S997"/>
      <c r="T997" t="n">
        <v>34.0</v>
      </c>
      <c r="U997" t="inlineStr">
        <is>
          <t>Day(s)</t>
        </is>
      </c>
      <c r="V997" t="inlineStr">
        <is>
          <t>Flow-through</t>
        </is>
      </c>
      <c r="W997" t="inlineStr">
        <is>
          <t>Fresh water</t>
        </is>
      </c>
      <c r="X997" t="inlineStr">
        <is>
          <t>Lab</t>
        </is>
      </c>
      <c r="Y997"/>
      <c r="Z997" t="inlineStr">
        <is>
          <t>Active ingredient</t>
        </is>
      </c>
      <c r="AA997"/>
      <c r="AB997" t="n">
        <v>32.5</v>
      </c>
      <c r="AC997"/>
      <c r="AD997"/>
      <c r="AE997"/>
      <c r="AF997"/>
      <c r="AG997" t="inlineStr">
        <is>
          <t>AI mg/L</t>
        </is>
      </c>
      <c r="AH997"/>
      <c r="AI997"/>
      <c r="AJ997"/>
      <c r="AK997"/>
      <c r="AL997"/>
      <c r="AM997"/>
      <c r="AN997"/>
      <c r="AO997"/>
      <c r="AP997"/>
      <c r="AQ997"/>
      <c r="AR997"/>
      <c r="AS997"/>
      <c r="AT997"/>
      <c r="AU997"/>
      <c r="AV997"/>
      <c r="AW997"/>
      <c r="AX997" t="inlineStr">
        <is>
          <t>Mortality</t>
        </is>
      </c>
      <c r="AY997" t="inlineStr">
        <is>
          <t>Mortality</t>
        </is>
      </c>
      <c r="AZ997" t="inlineStr">
        <is>
          <t>LC50</t>
        </is>
      </c>
      <c r="BA997"/>
      <c r="BB997" t="n">
        <v>4.0</v>
      </c>
      <c r="BC997"/>
      <c r="BD997"/>
      <c r="BE997"/>
      <c r="BF997"/>
      <c r="BG997" t="inlineStr">
        <is>
          <t>Day(s)</t>
        </is>
      </c>
      <c r="BH997" t="inlineStr">
        <is>
          <t>Pure</t>
        </is>
      </c>
      <c r="BI997" t="inlineStr">
        <is>
          <t>DTXSID9020295</t>
        </is>
      </c>
      <c r="BJ997" t="inlineStr">
        <is>
          <t>10.1002/etc.5620140920</t>
        </is>
      </c>
      <c r="BK997"/>
      <c r="BL997"/>
      <c r="BM997"/>
      <c r="BN997"/>
      <c r="BO997"/>
      <c r="BP997"/>
      <c r="BQ997"/>
      <c r="BR997"/>
      <c r="BS997"/>
      <c r="BT997" t="inlineStr">
        <is>
          <t>--</t>
        </is>
      </c>
      <c r="BU997"/>
      <c r="BV997"/>
      <c r="BW997"/>
      <c r="BX997"/>
      <c r="BY997"/>
      <c r="BZ997"/>
      <c r="CA997"/>
      <c r="CB997"/>
      <c r="CC997"/>
      <c r="CD997"/>
      <c r="CE997"/>
      <c r="CF997"/>
      <c r="CG997"/>
      <c r="CH997"/>
      <c r="CI997"/>
      <c r="CJ997"/>
      <c r="CK997" t="inlineStr">
        <is>
          <t>Broderius,S.J., M.D. Kahl, and M.D. Hoglund</t>
        </is>
      </c>
      <c r="CL997" t="n">
        <v>15031.0</v>
      </c>
      <c r="CM997" t="inlineStr">
        <is>
          <t>Use of Joint Toxic Response to Define the Primary Mode of Toxic Action for Diverse Industrial Organic Chemicals</t>
        </is>
      </c>
      <c r="CN997" t="inlineStr">
        <is>
          <t>Environ. Toxicol. Chem.14(9): 1591-1605</t>
        </is>
      </c>
      <c r="CO997" t="n">
        <v>1995.0</v>
      </c>
      <c r="CP997" t="inlineStr">
        <is>
          <t>Broderius,S.J., M.D. Kahl, and M.D. Hoglund (1995). Use of Joint Toxic Response to Define the Primary Mode of Toxic Action for Diverse Industrial Organic Chemicals. Environ. Toxicol. Chem., 14, (9), 1591-1605. doi:10.1002/etc.5620140920. ECOREF#:15031</t>
        </is>
      </c>
    </row>
    <row r="998">
      <c r="A998" t="n">
        <v>106489.0</v>
      </c>
      <c r="B998" t="inlineStr">
        <is>
          <t>4-Chlorophenol</t>
        </is>
      </c>
      <c r="C998" t="inlineStr">
        <is>
          <t>Reagent Grade, Purissium, Purum, Puriss, Puris, Reinst</t>
        </is>
      </c>
      <c r="D998" t="inlineStr">
        <is>
          <t>Measured</t>
        </is>
      </c>
      <c r="E998" t="inlineStr">
        <is>
          <t>American Society for Testing and Materials</t>
        </is>
      </c>
      <c r="F998"/>
      <c r="G998"/>
      <c r="H998"/>
      <c r="I998"/>
      <c r="J998"/>
      <c r="K998"/>
      <c r="L998" t="inlineStr">
        <is>
          <t>Pimephales promelas</t>
        </is>
      </c>
      <c r="M998" t="inlineStr">
        <is>
          <t>Fathead Minnow</t>
        </is>
      </c>
      <c r="N998" t="inlineStr">
        <is>
          <t>Subadult</t>
        </is>
      </c>
      <c r="O998"/>
      <c r="P998"/>
      <c r="Q998"/>
      <c r="R998" t="n">
        <v>60.0</v>
      </c>
      <c r="S998"/>
      <c r="T998" t="n">
        <v>100.0</v>
      </c>
      <c r="U998" t="inlineStr">
        <is>
          <t>Day(s)</t>
        </is>
      </c>
      <c r="V998" t="inlineStr">
        <is>
          <t>Static</t>
        </is>
      </c>
      <c r="W998" t="inlineStr">
        <is>
          <t>Fresh water</t>
        </is>
      </c>
      <c r="X998" t="inlineStr">
        <is>
          <t>Lab</t>
        </is>
      </c>
      <c r="Y998" t="inlineStr">
        <is>
          <t>6-7</t>
        </is>
      </c>
      <c r="Z998" t="inlineStr">
        <is>
          <t>Active ingredient</t>
        </is>
      </c>
      <c r="AA998"/>
      <c r="AB998" t="n">
        <v>5.0</v>
      </c>
      <c r="AC998"/>
      <c r="AD998" t="n">
        <v>4.3</v>
      </c>
      <c r="AE998"/>
      <c r="AF998" t="n">
        <v>5.8</v>
      </c>
      <c r="AG998" t="inlineStr">
        <is>
          <t>AI mg/L</t>
        </is>
      </c>
      <c r="AH998"/>
      <c r="AI998"/>
      <c r="AJ998"/>
      <c r="AK998"/>
      <c r="AL998"/>
      <c r="AM998"/>
      <c r="AN998"/>
      <c r="AO998"/>
      <c r="AP998"/>
      <c r="AQ998"/>
      <c r="AR998"/>
      <c r="AS998"/>
      <c r="AT998"/>
      <c r="AU998"/>
      <c r="AV998"/>
      <c r="AW998"/>
      <c r="AX998" t="inlineStr">
        <is>
          <t>Mortality</t>
        </is>
      </c>
      <c r="AY998" t="inlineStr">
        <is>
          <t>Mortality</t>
        </is>
      </c>
      <c r="AZ998" t="inlineStr">
        <is>
          <t>LC50</t>
        </is>
      </c>
      <c r="BA998"/>
      <c r="BB998" t="n">
        <v>4.0</v>
      </c>
      <c r="BC998"/>
      <c r="BD998"/>
      <c r="BE998"/>
      <c r="BF998"/>
      <c r="BG998" t="inlineStr">
        <is>
          <t>Day(s)</t>
        </is>
      </c>
      <c r="BH998"/>
      <c r="BI998" t="inlineStr">
        <is>
          <t>DTXSID1021871</t>
        </is>
      </c>
      <c r="BJ998"/>
      <c r="BK998"/>
      <c r="BL998" t="inlineStr">
        <is>
          <t>Acute</t>
        </is>
      </c>
      <c r="BM998" t="inlineStr">
        <is>
          <t>SA</t>
        </is>
      </c>
      <c r="BN998"/>
      <c r="BO998"/>
      <c r="BP998"/>
      <c r="BQ998"/>
      <c r="BR998"/>
      <c r="BS998"/>
      <c r="BT998" t="inlineStr">
        <is>
          <t>--</t>
        </is>
      </c>
      <c r="BU998"/>
      <c r="BV998"/>
      <c r="BW998"/>
      <c r="BX998"/>
      <c r="BY998"/>
      <c r="BZ998"/>
      <c r="CA998"/>
      <c r="CB998"/>
      <c r="CC998"/>
      <c r="CD998"/>
      <c r="CE998"/>
      <c r="CF998"/>
      <c r="CG998"/>
      <c r="CH998"/>
      <c r="CI998"/>
      <c r="CJ998" t="inlineStr">
        <is>
          <t xml:space="preserve">TMETH/ASTM 1980, ENV. SCIENCES RESEARCH LAB 1981//   </t>
        </is>
      </c>
      <c r="CK998" t="inlineStr">
        <is>
          <t>Dow Chemical Co.</t>
        </is>
      </c>
      <c r="CL998" t="n">
        <v>163462.0</v>
      </c>
      <c r="CM998" t="inlineStr">
        <is>
          <t>Study to Assess the Influence of Age on the Response of Fathead Minnows in Static Acute Toxicity Tests</t>
        </is>
      </c>
      <c r="CN998" t="inlineStr">
        <is>
          <t>EPA/OTS Doc.#86-870002091:32 p.</t>
        </is>
      </c>
      <c r="CO998" t="n">
        <v>1987.0</v>
      </c>
      <c r="CP998" t="inlineStr">
        <is>
          <t>Dow Chemical Co. (1987). Study to Assess the Influence of Age on the Response of Fathead Minnows in Static Acute Toxicity Tests. EPA/OTS Doc.#86-870002091, 32 p. ECOREF#:163462</t>
        </is>
      </c>
    </row>
    <row r="999">
      <c r="A999" t="n">
        <v>106489.0</v>
      </c>
      <c r="B999" t="inlineStr">
        <is>
          <t>4-Chlorophenol</t>
        </is>
      </c>
      <c r="C999" t="inlineStr">
        <is>
          <t>Reagent Grade, Purissium, Purum, Puriss, Puris, Reinst</t>
        </is>
      </c>
      <c r="D999" t="inlineStr">
        <is>
          <t>Measured</t>
        </is>
      </c>
      <c r="E999" t="inlineStr">
        <is>
          <t>American Society for Testing and Materials</t>
        </is>
      </c>
      <c r="F999"/>
      <c r="G999"/>
      <c r="H999"/>
      <c r="I999"/>
      <c r="J999"/>
      <c r="K999"/>
      <c r="L999" t="inlineStr">
        <is>
          <t>Pimephales promelas</t>
        </is>
      </c>
      <c r="M999" t="inlineStr">
        <is>
          <t>Fathead Minnow</t>
        </is>
      </c>
      <c r="N999" t="inlineStr">
        <is>
          <t>Fry</t>
        </is>
      </c>
      <c r="O999"/>
      <c r="P999"/>
      <c r="Q999"/>
      <c r="R999" t="n">
        <v>10.0</v>
      </c>
      <c r="S999"/>
      <c r="T999" t="n">
        <v>15.0</v>
      </c>
      <c r="U999" t="inlineStr">
        <is>
          <t>Day(s)</t>
        </is>
      </c>
      <c r="V999" t="inlineStr">
        <is>
          <t>Static</t>
        </is>
      </c>
      <c r="W999" t="inlineStr">
        <is>
          <t>Fresh water</t>
        </is>
      </c>
      <c r="X999" t="inlineStr">
        <is>
          <t>Lab</t>
        </is>
      </c>
      <c r="Y999" t="inlineStr">
        <is>
          <t>6-7</t>
        </is>
      </c>
      <c r="Z999" t="inlineStr">
        <is>
          <t>Active ingredient</t>
        </is>
      </c>
      <c r="AA999"/>
      <c r="AB999" t="n">
        <v>4.0</v>
      </c>
      <c r="AC999"/>
      <c r="AD999" t="n">
        <v>3.5</v>
      </c>
      <c r="AE999"/>
      <c r="AF999" t="n">
        <v>4.6</v>
      </c>
      <c r="AG999" t="inlineStr">
        <is>
          <t>AI mg/L</t>
        </is>
      </c>
      <c r="AH999"/>
      <c r="AI999"/>
      <c r="AJ999"/>
      <c r="AK999"/>
      <c r="AL999"/>
      <c r="AM999"/>
      <c r="AN999"/>
      <c r="AO999"/>
      <c r="AP999"/>
      <c r="AQ999"/>
      <c r="AR999"/>
      <c r="AS999"/>
      <c r="AT999"/>
      <c r="AU999"/>
      <c r="AV999"/>
      <c r="AW999"/>
      <c r="AX999" t="inlineStr">
        <is>
          <t>Mortality</t>
        </is>
      </c>
      <c r="AY999" t="inlineStr">
        <is>
          <t>Mortality</t>
        </is>
      </c>
      <c r="AZ999" t="inlineStr">
        <is>
          <t>LC50</t>
        </is>
      </c>
      <c r="BA999"/>
      <c r="BB999" t="n">
        <v>4.0</v>
      </c>
      <c r="BC999"/>
      <c r="BD999"/>
      <c r="BE999"/>
      <c r="BF999"/>
      <c r="BG999" t="inlineStr">
        <is>
          <t>Day(s)</t>
        </is>
      </c>
      <c r="BH999"/>
      <c r="BI999" t="inlineStr">
        <is>
          <t>DTXSID1021871</t>
        </is>
      </c>
      <c r="BJ999"/>
      <c r="BK999"/>
      <c r="BL999" t="inlineStr">
        <is>
          <t>Acute</t>
        </is>
      </c>
      <c r="BM999" t="inlineStr">
        <is>
          <t>FY</t>
        </is>
      </c>
      <c r="BN999"/>
      <c r="BO999"/>
      <c r="BP999"/>
      <c r="BQ999"/>
      <c r="BR999"/>
      <c r="BS999"/>
      <c r="BT999" t="inlineStr">
        <is>
          <t>--</t>
        </is>
      </c>
      <c r="BU999"/>
      <c r="BV999"/>
      <c r="BW999"/>
      <c r="BX999"/>
      <c r="BY999"/>
      <c r="BZ999"/>
      <c r="CA999"/>
      <c r="CB999"/>
      <c r="CC999"/>
      <c r="CD999"/>
      <c r="CE999"/>
      <c r="CF999"/>
      <c r="CG999"/>
      <c r="CH999"/>
      <c r="CI999"/>
      <c r="CJ999" t="inlineStr">
        <is>
          <t xml:space="preserve">TMETH/ASTM 1980, ENV. SCIENCES RESEARCH LAB 1981//   </t>
        </is>
      </c>
      <c r="CK999" t="inlineStr">
        <is>
          <t>Dow Chemical Co.</t>
        </is>
      </c>
      <c r="CL999" t="n">
        <v>163462.0</v>
      </c>
      <c r="CM999" t="inlineStr">
        <is>
          <t>Study to Assess the Influence of Age on the Response of Fathead Minnows in Static Acute Toxicity Tests</t>
        </is>
      </c>
      <c r="CN999" t="inlineStr">
        <is>
          <t>EPA/OTS Doc.#86-870002091:32 p.</t>
        </is>
      </c>
      <c r="CO999" t="n">
        <v>1987.0</v>
      </c>
      <c r="CP999" t="inlineStr">
        <is>
          <t>Dow Chemical Co. (1987). Study to Assess the Influence of Age on the Response of Fathead Minnows in Static Acute Toxicity Tests. EPA/OTS Doc.#86-870002091, 32 p. ECOREF#:163462</t>
        </is>
      </c>
    </row>
    <row r="1000">
      <c r="A1000" t="n">
        <v>106489.0</v>
      </c>
      <c r="B1000" t="inlineStr">
        <is>
          <t>4-Chlorophenol</t>
        </is>
      </c>
      <c r="C1000" t="inlineStr">
        <is>
          <t>Reagent Grade, Purissium, Purum, Puriss, Puris, Reinst</t>
        </is>
      </c>
      <c r="D1000" t="inlineStr">
        <is>
          <t>Unmeasured</t>
        </is>
      </c>
      <c r="E1000" t="inlineStr">
        <is>
          <t>American Society for Testing and Materials</t>
        </is>
      </c>
      <c r="F1000"/>
      <c r="G1000"/>
      <c r="H1000"/>
      <c r="I1000"/>
      <c r="J1000"/>
      <c r="K1000"/>
      <c r="L1000" t="inlineStr">
        <is>
          <t>Pimephales promelas</t>
        </is>
      </c>
      <c r="M1000" t="inlineStr">
        <is>
          <t>Fathead Minnow</t>
        </is>
      </c>
      <c r="N1000" t="inlineStr">
        <is>
          <t>Juvenile</t>
        </is>
      </c>
      <c r="O1000"/>
      <c r="P1000"/>
      <c r="Q1000"/>
      <c r="R1000" t="n">
        <v>30.0</v>
      </c>
      <c r="S1000"/>
      <c r="T1000" t="n">
        <v>35.0</v>
      </c>
      <c r="U1000" t="inlineStr">
        <is>
          <t>Day(s)</t>
        </is>
      </c>
      <c r="V1000" t="inlineStr">
        <is>
          <t>Static</t>
        </is>
      </c>
      <c r="W1000" t="inlineStr">
        <is>
          <t>Fresh water</t>
        </is>
      </c>
      <c r="X1000" t="inlineStr">
        <is>
          <t>Lab</t>
        </is>
      </c>
      <c r="Y1000" t="inlineStr">
        <is>
          <t>&gt;=8</t>
        </is>
      </c>
      <c r="Z1000" t="inlineStr">
        <is>
          <t>Active ingredient</t>
        </is>
      </c>
      <c r="AA1000"/>
      <c r="AB1000" t="n">
        <v>3.8</v>
      </c>
      <c r="AC1000"/>
      <c r="AD1000" t="n">
        <v>3.4</v>
      </c>
      <c r="AE1000"/>
      <c r="AF1000" t="n">
        <v>4.3</v>
      </c>
      <c r="AG1000" t="inlineStr">
        <is>
          <t>AI mg/L</t>
        </is>
      </c>
      <c r="AH1000"/>
      <c r="AI1000"/>
      <c r="AJ1000"/>
      <c r="AK1000"/>
      <c r="AL1000"/>
      <c r="AM1000"/>
      <c r="AN1000"/>
      <c r="AO1000"/>
      <c r="AP1000"/>
      <c r="AQ1000"/>
      <c r="AR1000"/>
      <c r="AS1000"/>
      <c r="AT1000"/>
      <c r="AU1000"/>
      <c r="AV1000"/>
      <c r="AW1000"/>
      <c r="AX1000" t="inlineStr">
        <is>
          <t>Mortality</t>
        </is>
      </c>
      <c r="AY1000" t="inlineStr">
        <is>
          <t>Mortality</t>
        </is>
      </c>
      <c r="AZ1000" t="inlineStr">
        <is>
          <t>LC50</t>
        </is>
      </c>
      <c r="BA1000"/>
      <c r="BB1000" t="n">
        <v>4.0</v>
      </c>
      <c r="BC1000"/>
      <c r="BD1000"/>
      <c r="BE1000"/>
      <c r="BF1000"/>
      <c r="BG1000" t="inlineStr">
        <is>
          <t>Day(s)</t>
        </is>
      </c>
      <c r="BH1000"/>
      <c r="BI1000" t="inlineStr">
        <is>
          <t>DTXSID1021871</t>
        </is>
      </c>
      <c r="BJ1000" t="inlineStr">
        <is>
          <t>10.1007/BF01607884</t>
        </is>
      </c>
      <c r="BK1000"/>
      <c r="BL1000" t="inlineStr">
        <is>
          <t>Acute</t>
        </is>
      </c>
      <c r="BM1000"/>
      <c r="BN1000"/>
      <c r="BO1000"/>
      <c r="BP1000"/>
      <c r="BQ1000"/>
      <c r="BR1000"/>
      <c r="BS1000"/>
      <c r="BT1000" t="inlineStr">
        <is>
          <t>--</t>
        </is>
      </c>
      <c r="BU1000"/>
      <c r="BV1000"/>
      <c r="BW1000"/>
      <c r="BX1000"/>
      <c r="BY1000"/>
      <c r="BZ1000"/>
      <c r="CA1000"/>
      <c r="CB1000"/>
      <c r="CC1000"/>
      <c r="CD1000"/>
      <c r="CE1000"/>
      <c r="CF1000"/>
      <c r="CG1000"/>
      <c r="CH1000"/>
      <c r="CI1000"/>
      <c r="CJ1000" t="inlineStr">
        <is>
          <t xml:space="preserve">SOURCE/LAB STOCK//CONTR/C,V//TMETH/1980, STANDARD E 729-80//MEDIA/AERATED, CARBON-FILTERED, UV IRRADIATED WATER FROM UPPER SAGINAW BAY OF LAKE HURON//   </t>
        </is>
      </c>
      <c r="CK1000" t="inlineStr">
        <is>
          <t>Mayes,M.A., H.C. Alexander, and D.C. Dill</t>
        </is>
      </c>
      <c r="CL1000" t="n">
        <v>10432.0</v>
      </c>
      <c r="CM1000" t="inlineStr">
        <is>
          <t>A Study to Assess the Influence of Age on the Response of Fathead Minnows in Static Acute Toxicity Tests</t>
        </is>
      </c>
      <c r="CN1000" t="inlineStr">
        <is>
          <t>Bull. Environ. Contam. Toxicol.31(2): 139-147</t>
        </is>
      </c>
      <c r="CO1000" t="n">
        <v>1983.0</v>
      </c>
      <c r="CP1000" t="inlineStr">
        <is>
          <t>Mayes,M.A., H.C. Alexander, and D.C. Dill (1983). A Study to Assess the Influence of Age on the Response of Fathead Minnows in Static Acute Toxicity Tests. Bull. Environ. Contam. Toxicol., 31, (2), 139-147. doi:10.1007/BF01607884. ECOREF#:10432</t>
        </is>
      </c>
    </row>
    <row r="1001">
      <c r="A1001" t="n">
        <v>106489.0</v>
      </c>
      <c r="B1001" t="inlineStr">
        <is>
          <t>4-Chlorophenol</t>
        </is>
      </c>
      <c r="C1001" t="inlineStr">
        <is>
          <t>Reagent Grade, Purissium, Purum, Puriss, Puris, Reinst</t>
        </is>
      </c>
      <c r="D1001" t="inlineStr">
        <is>
          <t>Unmeasured</t>
        </is>
      </c>
      <c r="E1001" t="inlineStr">
        <is>
          <t>American Society for Testing and Materials</t>
        </is>
      </c>
      <c r="F1001"/>
      <c r="G1001"/>
      <c r="H1001"/>
      <c r="I1001"/>
      <c r="J1001"/>
      <c r="K1001"/>
      <c r="L1001" t="inlineStr">
        <is>
          <t>Pimephales promelas</t>
        </is>
      </c>
      <c r="M1001" t="inlineStr">
        <is>
          <t>Fathead Minnow</t>
        </is>
      </c>
      <c r="N1001" t="inlineStr">
        <is>
          <t>Pre-, sub-, semi-, near adult, or peripubertal</t>
        </is>
      </c>
      <c r="O1001"/>
      <c r="P1001"/>
      <c r="Q1001"/>
      <c r="R1001" t="n">
        <v>65.0</v>
      </c>
      <c r="S1001"/>
      <c r="T1001" t="n">
        <v>94.0</v>
      </c>
      <c r="U1001" t="inlineStr">
        <is>
          <t>Day(s)</t>
        </is>
      </c>
      <c r="V1001" t="inlineStr">
        <is>
          <t>Static</t>
        </is>
      </c>
      <c r="W1001" t="inlineStr">
        <is>
          <t>Fresh water</t>
        </is>
      </c>
      <c r="X1001" t="inlineStr">
        <is>
          <t>Lab</t>
        </is>
      </c>
      <c r="Y1001" t="inlineStr">
        <is>
          <t>&gt;=8</t>
        </is>
      </c>
      <c r="Z1001" t="inlineStr">
        <is>
          <t>Active ingredient</t>
        </is>
      </c>
      <c r="AA1001"/>
      <c r="AB1001" t="n">
        <v>5.0</v>
      </c>
      <c r="AC1001"/>
      <c r="AD1001" t="n">
        <v>4.3</v>
      </c>
      <c r="AE1001"/>
      <c r="AF1001" t="n">
        <v>5.8</v>
      </c>
      <c r="AG1001" t="inlineStr">
        <is>
          <t>AI mg/L</t>
        </is>
      </c>
      <c r="AH1001"/>
      <c r="AI1001"/>
      <c r="AJ1001"/>
      <c r="AK1001"/>
      <c r="AL1001"/>
      <c r="AM1001"/>
      <c r="AN1001"/>
      <c r="AO1001"/>
      <c r="AP1001"/>
      <c r="AQ1001"/>
      <c r="AR1001"/>
      <c r="AS1001"/>
      <c r="AT1001"/>
      <c r="AU1001"/>
      <c r="AV1001"/>
      <c r="AW1001"/>
      <c r="AX1001" t="inlineStr">
        <is>
          <t>Mortality</t>
        </is>
      </c>
      <c r="AY1001" t="inlineStr">
        <is>
          <t>Mortality</t>
        </is>
      </c>
      <c r="AZ1001" t="inlineStr">
        <is>
          <t>LC50</t>
        </is>
      </c>
      <c r="BA1001"/>
      <c r="BB1001" t="n">
        <v>4.0</v>
      </c>
      <c r="BC1001"/>
      <c r="BD1001"/>
      <c r="BE1001"/>
      <c r="BF1001"/>
      <c r="BG1001" t="inlineStr">
        <is>
          <t>Day(s)</t>
        </is>
      </c>
      <c r="BH1001"/>
      <c r="BI1001" t="inlineStr">
        <is>
          <t>DTXSID1021871</t>
        </is>
      </c>
      <c r="BJ1001" t="inlineStr">
        <is>
          <t>10.1007/BF01607884</t>
        </is>
      </c>
      <c r="BK1001"/>
      <c r="BL1001" t="inlineStr">
        <is>
          <t>Acute</t>
        </is>
      </c>
      <c r="BM1001"/>
      <c r="BN1001"/>
      <c r="BO1001"/>
      <c r="BP1001"/>
      <c r="BQ1001"/>
      <c r="BR1001"/>
      <c r="BS1001"/>
      <c r="BT1001" t="inlineStr">
        <is>
          <t>--</t>
        </is>
      </c>
      <c r="BU1001"/>
      <c r="BV1001"/>
      <c r="BW1001"/>
      <c r="BX1001"/>
      <c r="BY1001"/>
      <c r="BZ1001"/>
      <c r="CA1001"/>
      <c r="CB1001"/>
      <c r="CC1001"/>
      <c r="CD1001"/>
      <c r="CE1001"/>
      <c r="CF1001"/>
      <c r="CG1001"/>
      <c r="CH1001"/>
      <c r="CI1001"/>
      <c r="CJ1001" t="inlineStr">
        <is>
          <t xml:space="preserve">SOURCE/LAB STOCK//CONTR/C,V//TMETH/1980, STANDARD E 729-80//MEDIA/AERATED, CARBON-FILTERED, UV IRRADIATED WATER FROM UPPER SAGINAW BAY OF LAKE HURON//   </t>
        </is>
      </c>
      <c r="CK1001" t="inlineStr">
        <is>
          <t>Mayes,M.A., H.C. Alexander, and D.C. Dill</t>
        </is>
      </c>
      <c r="CL1001" t="n">
        <v>10432.0</v>
      </c>
      <c r="CM1001" t="inlineStr">
        <is>
          <t>A Study to Assess the Influence of Age on the Response of Fathead Minnows in Static Acute Toxicity Tests</t>
        </is>
      </c>
      <c r="CN1001" t="inlineStr">
        <is>
          <t>Bull. Environ. Contam. Toxicol.31(2): 139-147</t>
        </is>
      </c>
      <c r="CO1001" t="n">
        <v>1983.0</v>
      </c>
      <c r="CP1001" t="inlineStr">
        <is>
          <t>Mayes,M.A., H.C. Alexander, and D.C. Dill (1983). A Study to Assess the Influence of Age on the Response of Fathead Minnows in Static Acute Toxicity Tests. Bull. Environ. Contam. Toxicol., 31, (2), 139-147. doi:10.1007/BF01607884. ECOREF#:10432</t>
        </is>
      </c>
    </row>
    <row r="1002">
      <c r="A1002" t="n">
        <v>106489.0</v>
      </c>
      <c r="B1002" t="inlineStr">
        <is>
          <t>4-Chlorophenol</t>
        </is>
      </c>
      <c r="C1002"/>
      <c r="D1002" t="inlineStr">
        <is>
          <t>Measured</t>
        </is>
      </c>
      <c r="E1002" t="inlineStr">
        <is>
          <t>Not coded</t>
        </is>
      </c>
      <c r="F1002" t="inlineStr">
        <is>
          <t>&gt;</t>
        </is>
      </c>
      <c r="G1002" t="n">
        <v>99.0</v>
      </c>
      <c r="H1002"/>
      <c r="I1002"/>
      <c r="J1002"/>
      <c r="K1002"/>
      <c r="L1002" t="inlineStr">
        <is>
          <t>Pimephales promelas</t>
        </is>
      </c>
      <c r="M1002" t="inlineStr">
        <is>
          <t>Fathead Minnow</t>
        </is>
      </c>
      <c r="N1002"/>
      <c r="O1002"/>
      <c r="P1002" t="n">
        <v>27.0</v>
      </c>
      <c r="Q1002"/>
      <c r="R1002"/>
      <c r="S1002"/>
      <c r="T1002"/>
      <c r="U1002" t="inlineStr">
        <is>
          <t>Day(s)</t>
        </is>
      </c>
      <c r="V1002" t="inlineStr">
        <is>
          <t>Flow-through</t>
        </is>
      </c>
      <c r="W1002" t="inlineStr">
        <is>
          <t>Fresh water</t>
        </is>
      </c>
      <c r="X1002" t="inlineStr">
        <is>
          <t>Lab</t>
        </is>
      </c>
      <c r="Y1002"/>
      <c r="Z1002" t="inlineStr">
        <is>
          <t>Active ingredient</t>
        </is>
      </c>
      <c r="AA1002"/>
      <c r="AB1002" t="n">
        <v>6.11</v>
      </c>
      <c r="AC1002"/>
      <c r="AD1002" t="n">
        <v>5.43</v>
      </c>
      <c r="AE1002"/>
      <c r="AF1002" t="n">
        <v>6.87</v>
      </c>
      <c r="AG1002" t="inlineStr">
        <is>
          <t>AI mg/L</t>
        </is>
      </c>
      <c r="AH1002"/>
      <c r="AI1002"/>
      <c r="AJ1002"/>
      <c r="AK1002"/>
      <c r="AL1002"/>
      <c r="AM1002"/>
      <c r="AN1002"/>
      <c r="AO1002"/>
      <c r="AP1002"/>
      <c r="AQ1002"/>
      <c r="AR1002"/>
      <c r="AS1002"/>
      <c r="AT1002"/>
      <c r="AU1002"/>
      <c r="AV1002"/>
      <c r="AW1002"/>
      <c r="AX1002" t="inlineStr">
        <is>
          <t>Mortality</t>
        </is>
      </c>
      <c r="AY1002" t="inlineStr">
        <is>
          <t>Mortality</t>
        </is>
      </c>
      <c r="AZ1002" t="inlineStr">
        <is>
          <t>LC50</t>
        </is>
      </c>
      <c r="BA1002"/>
      <c r="BB1002" t="n">
        <v>4.0</v>
      </c>
      <c r="BC1002"/>
      <c r="BD1002"/>
      <c r="BE1002"/>
      <c r="BF1002"/>
      <c r="BG1002" t="inlineStr">
        <is>
          <t>Day(s)</t>
        </is>
      </c>
      <c r="BH1002" t="inlineStr">
        <is>
          <t>Pure</t>
        </is>
      </c>
      <c r="BI1002" t="inlineStr">
        <is>
          <t>DTXSID1021871</t>
        </is>
      </c>
      <c r="BJ1002"/>
      <c r="BK1002"/>
      <c r="BL1002"/>
      <c r="BM1002"/>
      <c r="BN1002"/>
      <c r="BO1002"/>
      <c r="BP1002"/>
      <c r="BQ1002"/>
      <c r="BR1002"/>
      <c r="BS1002"/>
      <c r="BT1002" t="inlineStr">
        <is>
          <t>--</t>
        </is>
      </c>
      <c r="BU1002"/>
      <c r="BV1002"/>
      <c r="BW1002"/>
      <c r="BX1002"/>
      <c r="BY1002"/>
      <c r="BZ1002"/>
      <c r="CA1002"/>
      <c r="CB1002"/>
      <c r="CC1002"/>
      <c r="CD1002"/>
      <c r="CE1002"/>
      <c r="CF1002"/>
      <c r="CG1002"/>
      <c r="CH1002"/>
      <c r="CI1002" t="inlineStr">
        <is>
          <t xml:space="preserve"> Affected fish lost schooling behavior, were hyperactive and overreactive to external stimuli, swam near the tank surface and had increased respiration.  They also had rigid muscu- lature and convulsions, were darkly colored and had spinal </t>
        </is>
      </c>
      <c r="CJ1002" t="inlineStr">
        <is>
          <t xml:space="preserve">   Affected fish lost schooling behavior, were hyperactive and overreactive to external stimuli, swam near the tank surface and had increased respiration.  They also had rigid muscu- lature and convulsions, were darkly colored and had spinal </t>
        </is>
      </c>
      <c r="CK1002" t="inlineStr">
        <is>
          <t>Geiger,D.L., L.T. Brooke, and D.J. Call</t>
        </is>
      </c>
      <c r="CL1002" t="n">
        <v>3217.0</v>
      </c>
      <c r="CM1002" t="inlineStr">
        <is>
          <t>Acute Toxicities of Organic Chemicals to Fathead Minnows (Pimephales promelas), Volume V</t>
        </is>
      </c>
      <c r="CN1002" t="inlineStr">
        <is>
          <t>Center for Lake Superior Environmental Studies, University of Wisconsin, Superior, WI:332 p.</t>
        </is>
      </c>
      <c r="CO1002" t="n">
        <v>1990.0</v>
      </c>
      <c r="CP1002" t="inlineStr">
        <is>
          <t>Geiger,D.L., L.T. Brooke, and D.J. Call (1990). Acute Toxicities of Organic Chemicals to Fathead Minnows (Pimephales promelas), Volume V. Center for Lake Superior Environmental Studies, University of Wisconsin, Superior, WI, 332 p. ECOREF#:3217</t>
        </is>
      </c>
    </row>
    <row r="1003">
      <c r="A1003" t="n">
        <v>106489.0</v>
      </c>
      <c r="B1003" t="inlineStr">
        <is>
          <t>4-Chlorophenol</t>
        </is>
      </c>
      <c r="C1003" t="inlineStr">
        <is>
          <t>Reagent Grade, Purissium, Purum, Puriss, Puris, Reinst</t>
        </is>
      </c>
      <c r="D1003" t="inlineStr">
        <is>
          <t>Unmeasured</t>
        </is>
      </c>
      <c r="E1003" t="inlineStr">
        <is>
          <t>American Society for Testing and Materials</t>
        </is>
      </c>
      <c r="F1003"/>
      <c r="G1003"/>
      <c r="H1003"/>
      <c r="I1003"/>
      <c r="J1003"/>
      <c r="K1003"/>
      <c r="L1003" t="inlineStr">
        <is>
          <t>Pimephales promelas</t>
        </is>
      </c>
      <c r="M1003" t="inlineStr">
        <is>
          <t>Fathead Minnow</t>
        </is>
      </c>
      <c r="N1003" t="inlineStr">
        <is>
          <t>Fry</t>
        </is>
      </c>
      <c r="O1003"/>
      <c r="P1003"/>
      <c r="Q1003"/>
      <c r="R1003" t="n">
        <v>10.0</v>
      </c>
      <c r="S1003"/>
      <c r="T1003" t="n">
        <v>15.0</v>
      </c>
      <c r="U1003" t="inlineStr">
        <is>
          <t>Day(s)</t>
        </is>
      </c>
      <c r="V1003" t="inlineStr">
        <is>
          <t>Static</t>
        </is>
      </c>
      <c r="W1003" t="inlineStr">
        <is>
          <t>Fresh water</t>
        </is>
      </c>
      <c r="X1003" t="inlineStr">
        <is>
          <t>Lab</t>
        </is>
      </c>
      <c r="Y1003" t="inlineStr">
        <is>
          <t>&gt;=8</t>
        </is>
      </c>
      <c r="Z1003" t="inlineStr">
        <is>
          <t>Active ingredient</t>
        </is>
      </c>
      <c r="AA1003"/>
      <c r="AB1003" t="n">
        <v>4.0</v>
      </c>
      <c r="AC1003"/>
      <c r="AD1003" t="n">
        <v>3.5</v>
      </c>
      <c r="AE1003"/>
      <c r="AF1003" t="n">
        <v>4.6</v>
      </c>
      <c r="AG1003" t="inlineStr">
        <is>
          <t>AI mg/L</t>
        </is>
      </c>
      <c r="AH1003"/>
      <c r="AI1003"/>
      <c r="AJ1003"/>
      <c r="AK1003"/>
      <c r="AL1003"/>
      <c r="AM1003"/>
      <c r="AN1003"/>
      <c r="AO1003"/>
      <c r="AP1003"/>
      <c r="AQ1003"/>
      <c r="AR1003"/>
      <c r="AS1003"/>
      <c r="AT1003"/>
      <c r="AU1003"/>
      <c r="AV1003"/>
      <c r="AW1003"/>
      <c r="AX1003" t="inlineStr">
        <is>
          <t>Mortality</t>
        </is>
      </c>
      <c r="AY1003" t="inlineStr">
        <is>
          <t>Mortality</t>
        </is>
      </c>
      <c r="AZ1003" t="inlineStr">
        <is>
          <t>LC50</t>
        </is>
      </c>
      <c r="BA1003"/>
      <c r="BB1003" t="n">
        <v>4.0</v>
      </c>
      <c r="BC1003"/>
      <c r="BD1003"/>
      <c r="BE1003"/>
      <c r="BF1003"/>
      <c r="BG1003" t="inlineStr">
        <is>
          <t>Day(s)</t>
        </is>
      </c>
      <c r="BH1003"/>
      <c r="BI1003" t="inlineStr">
        <is>
          <t>DTXSID1021871</t>
        </is>
      </c>
      <c r="BJ1003" t="inlineStr">
        <is>
          <t>10.1007/BF01607884</t>
        </is>
      </c>
      <c r="BK1003"/>
      <c r="BL1003" t="inlineStr">
        <is>
          <t>Acute</t>
        </is>
      </c>
      <c r="BM1003"/>
      <c r="BN1003"/>
      <c r="BO1003"/>
      <c r="BP1003"/>
      <c r="BQ1003"/>
      <c r="BR1003"/>
      <c r="BS1003"/>
      <c r="BT1003" t="inlineStr">
        <is>
          <t>--</t>
        </is>
      </c>
      <c r="BU1003"/>
      <c r="BV1003"/>
      <c r="BW1003"/>
      <c r="BX1003"/>
      <c r="BY1003"/>
      <c r="BZ1003"/>
      <c r="CA1003"/>
      <c r="CB1003"/>
      <c r="CC1003"/>
      <c r="CD1003"/>
      <c r="CE1003"/>
      <c r="CF1003"/>
      <c r="CG1003"/>
      <c r="CH1003"/>
      <c r="CI1003"/>
      <c r="CJ1003" t="inlineStr">
        <is>
          <t xml:space="preserve">SOURCE/LAB STOCK//CONTR/C,V//TMETH/1980, STANDARD E 729-80//MEDIA/AERATED, CARBON-FILTERED, UV IRRADIATED WATER FROM UPPER SAGINAW BAY OF LAKE HURON//   </t>
        </is>
      </c>
      <c r="CK1003" t="inlineStr">
        <is>
          <t>Mayes,M.A., H.C. Alexander, and D.C. Dill</t>
        </is>
      </c>
      <c r="CL1003" t="n">
        <v>10432.0</v>
      </c>
      <c r="CM1003" t="inlineStr">
        <is>
          <t>A Study to Assess the Influence of Age on the Response of Fathead Minnows in Static Acute Toxicity Tests</t>
        </is>
      </c>
      <c r="CN1003" t="inlineStr">
        <is>
          <t>Bull. Environ. Contam. Toxicol.31(2): 139-147</t>
        </is>
      </c>
      <c r="CO1003" t="n">
        <v>1983.0</v>
      </c>
      <c r="CP1003" t="inlineStr">
        <is>
          <t>Mayes,M.A., H.C. Alexander, and D.C. Dill (1983). A Study to Assess the Influence of Age on the Response of Fathead Minnows in Static Acute Toxicity Tests. Bull. Environ. Contam. Toxicol., 31, (2), 139-147. doi:10.1007/BF01607884. ECOREF#:10432</t>
        </is>
      </c>
    </row>
    <row r="1004">
      <c r="A1004" t="n">
        <v>106489.0</v>
      </c>
      <c r="B1004" t="inlineStr">
        <is>
          <t>4-Chlorophenol</t>
        </is>
      </c>
      <c r="C1004" t="inlineStr">
        <is>
          <t>Reagent Grade, Purissium, Purum, Puriss, Puris, Reinst</t>
        </is>
      </c>
      <c r="D1004" t="inlineStr">
        <is>
          <t>Measured</t>
        </is>
      </c>
      <c r="E1004" t="inlineStr">
        <is>
          <t>American Society for Testing and Materials</t>
        </is>
      </c>
      <c r="F1004"/>
      <c r="G1004"/>
      <c r="H1004"/>
      <c r="I1004"/>
      <c r="J1004"/>
      <c r="K1004"/>
      <c r="L1004" t="inlineStr">
        <is>
          <t>Pimephales promelas</t>
        </is>
      </c>
      <c r="M1004" t="inlineStr">
        <is>
          <t>Fathead Minnow</t>
        </is>
      </c>
      <c r="N1004" t="inlineStr">
        <is>
          <t>Juvenile</t>
        </is>
      </c>
      <c r="O1004"/>
      <c r="P1004"/>
      <c r="Q1004"/>
      <c r="R1004" t="n">
        <v>30.0</v>
      </c>
      <c r="S1004"/>
      <c r="T1004" t="n">
        <v>35.0</v>
      </c>
      <c r="U1004" t="inlineStr">
        <is>
          <t>Day(s)</t>
        </is>
      </c>
      <c r="V1004" t="inlineStr">
        <is>
          <t>Static</t>
        </is>
      </c>
      <c r="W1004" t="inlineStr">
        <is>
          <t>Fresh water</t>
        </is>
      </c>
      <c r="X1004" t="inlineStr">
        <is>
          <t>Lab</t>
        </is>
      </c>
      <c r="Y1004" t="inlineStr">
        <is>
          <t>6-7</t>
        </is>
      </c>
      <c r="Z1004" t="inlineStr">
        <is>
          <t>Active ingredient</t>
        </is>
      </c>
      <c r="AA1004"/>
      <c r="AB1004" t="n">
        <v>3.8</v>
      </c>
      <c r="AC1004"/>
      <c r="AD1004" t="n">
        <v>3.4</v>
      </c>
      <c r="AE1004"/>
      <c r="AF1004" t="n">
        <v>4.3</v>
      </c>
      <c r="AG1004" t="inlineStr">
        <is>
          <t>AI mg/L</t>
        </is>
      </c>
      <c r="AH1004"/>
      <c r="AI1004"/>
      <c r="AJ1004"/>
      <c r="AK1004"/>
      <c r="AL1004"/>
      <c r="AM1004"/>
      <c r="AN1004"/>
      <c r="AO1004"/>
      <c r="AP1004"/>
      <c r="AQ1004"/>
      <c r="AR1004"/>
      <c r="AS1004"/>
      <c r="AT1004"/>
      <c r="AU1004"/>
      <c r="AV1004"/>
      <c r="AW1004"/>
      <c r="AX1004" t="inlineStr">
        <is>
          <t>Mortality</t>
        </is>
      </c>
      <c r="AY1004" t="inlineStr">
        <is>
          <t>Mortality</t>
        </is>
      </c>
      <c r="AZ1004" t="inlineStr">
        <is>
          <t>LC50</t>
        </is>
      </c>
      <c r="BA1004"/>
      <c r="BB1004" t="n">
        <v>4.0</v>
      </c>
      <c r="BC1004"/>
      <c r="BD1004"/>
      <c r="BE1004"/>
      <c r="BF1004"/>
      <c r="BG1004" t="inlineStr">
        <is>
          <t>Day(s)</t>
        </is>
      </c>
      <c r="BH1004"/>
      <c r="BI1004" t="inlineStr">
        <is>
          <t>DTXSID1021871</t>
        </is>
      </c>
      <c r="BJ1004"/>
      <c r="BK1004"/>
      <c r="BL1004" t="inlineStr">
        <is>
          <t>Acute</t>
        </is>
      </c>
      <c r="BM1004" t="inlineStr">
        <is>
          <t>JV</t>
        </is>
      </c>
      <c r="BN1004"/>
      <c r="BO1004"/>
      <c r="BP1004"/>
      <c r="BQ1004"/>
      <c r="BR1004"/>
      <c r="BS1004"/>
      <c r="BT1004" t="inlineStr">
        <is>
          <t>--</t>
        </is>
      </c>
      <c r="BU1004"/>
      <c r="BV1004"/>
      <c r="BW1004"/>
      <c r="BX1004"/>
      <c r="BY1004"/>
      <c r="BZ1004"/>
      <c r="CA1004"/>
      <c r="CB1004"/>
      <c r="CC1004"/>
      <c r="CD1004"/>
      <c r="CE1004"/>
      <c r="CF1004"/>
      <c r="CG1004"/>
      <c r="CH1004"/>
      <c r="CI1004" t="inlineStr">
        <is>
          <t xml:space="preserve"> GEOMETRIC MEAN OF 2 TESTS</t>
        </is>
      </c>
      <c r="CJ1004" t="inlineStr">
        <is>
          <t>TMETH/ASTM 1980, ENV. SCIENCES RESEARCH LAB 1981//   GEOMETRIC MEAN OF 2 TESTS</t>
        </is>
      </c>
      <c r="CK1004" t="inlineStr">
        <is>
          <t>Dow Chemical Co.</t>
        </is>
      </c>
      <c r="CL1004" t="n">
        <v>163462.0</v>
      </c>
      <c r="CM1004" t="inlineStr">
        <is>
          <t>Study to Assess the Influence of Age on the Response of Fathead Minnows in Static Acute Toxicity Tests</t>
        </is>
      </c>
      <c r="CN1004" t="inlineStr">
        <is>
          <t>EPA/OTS Doc.#86-870002091:32 p.</t>
        </is>
      </c>
      <c r="CO1004" t="n">
        <v>1987.0</v>
      </c>
      <c r="CP1004" t="inlineStr">
        <is>
          <t>Dow Chemical Co. (1987). Study to Assess the Influence of Age on the Response of Fathead Minnows in Static Acute Toxicity Tests. EPA/OTS Doc.#86-870002091, 32 p. ECOREF#:163462</t>
        </is>
      </c>
    </row>
    <row r="1005">
      <c r="A1005" t="n">
        <v>106490.0</v>
      </c>
      <c r="B1005" t="inlineStr">
        <is>
          <t>4-Methylbenzenamine</t>
        </is>
      </c>
      <c r="C1005"/>
      <c r="D1005" t="inlineStr">
        <is>
          <t>Measured</t>
        </is>
      </c>
      <c r="E1005" t="inlineStr">
        <is>
          <t>Not coded</t>
        </is>
      </c>
      <c r="F1005"/>
      <c r="G1005" t="n">
        <v>99.0</v>
      </c>
      <c r="H1005"/>
      <c r="I1005"/>
      <c r="J1005"/>
      <c r="K1005"/>
      <c r="L1005" t="inlineStr">
        <is>
          <t>Pimephales promelas</t>
        </is>
      </c>
      <c r="M1005" t="inlineStr">
        <is>
          <t>Fathead Minnow</t>
        </is>
      </c>
      <c r="N1005"/>
      <c r="O1005"/>
      <c r="P1005" t="n">
        <v>30.0</v>
      </c>
      <c r="Q1005"/>
      <c r="R1005"/>
      <c r="S1005"/>
      <c r="T1005"/>
      <c r="U1005" t="inlineStr">
        <is>
          <t>Day(s)</t>
        </is>
      </c>
      <c r="V1005" t="inlineStr">
        <is>
          <t>Flow-through</t>
        </is>
      </c>
      <c r="W1005" t="inlineStr">
        <is>
          <t>Fresh water</t>
        </is>
      </c>
      <c r="X1005" t="inlineStr">
        <is>
          <t>Lab</t>
        </is>
      </c>
      <c r="Y1005"/>
      <c r="Z1005" t="inlineStr">
        <is>
          <t>Active ingredient</t>
        </is>
      </c>
      <c r="AA1005"/>
      <c r="AB1005" t="n">
        <v>171.0</v>
      </c>
      <c r="AC1005"/>
      <c r="AD1005" t="n">
        <v>138.0</v>
      </c>
      <c r="AE1005"/>
      <c r="AF1005" t="n">
        <v>213.0</v>
      </c>
      <c r="AG1005" t="inlineStr">
        <is>
          <t>AI mg/L</t>
        </is>
      </c>
      <c r="AH1005"/>
      <c r="AI1005"/>
      <c r="AJ1005"/>
      <c r="AK1005"/>
      <c r="AL1005"/>
      <c r="AM1005"/>
      <c r="AN1005"/>
      <c r="AO1005"/>
      <c r="AP1005"/>
      <c r="AQ1005"/>
      <c r="AR1005"/>
      <c r="AS1005"/>
      <c r="AT1005"/>
      <c r="AU1005"/>
      <c r="AV1005"/>
      <c r="AW1005"/>
      <c r="AX1005" t="inlineStr">
        <is>
          <t>Mortality</t>
        </is>
      </c>
      <c r="AY1005" t="inlineStr">
        <is>
          <t>Mortality</t>
        </is>
      </c>
      <c r="AZ1005" t="inlineStr">
        <is>
          <t>LC50</t>
        </is>
      </c>
      <c r="BA1005"/>
      <c r="BB1005" t="n">
        <v>4.0</v>
      </c>
      <c r="BC1005"/>
      <c r="BD1005"/>
      <c r="BE1005"/>
      <c r="BF1005"/>
      <c r="BG1005" t="inlineStr">
        <is>
          <t>Day(s)</t>
        </is>
      </c>
      <c r="BH1005" t="inlineStr">
        <is>
          <t>Pure</t>
        </is>
      </c>
      <c r="BI1005" t="inlineStr">
        <is>
          <t>DTXSID6021872</t>
        </is>
      </c>
      <c r="BJ1005"/>
      <c r="BK1005"/>
      <c r="BL1005"/>
      <c r="BM1005"/>
      <c r="BN1005"/>
      <c r="BO1005"/>
      <c r="BP1005"/>
      <c r="BQ1005"/>
      <c r="BR1005"/>
      <c r="BS1005"/>
      <c r="BT1005" t="inlineStr">
        <is>
          <t>--</t>
        </is>
      </c>
      <c r="BU1005"/>
      <c r="BV1005"/>
      <c r="BW1005"/>
      <c r="BX1005"/>
      <c r="BY1005"/>
      <c r="BZ1005"/>
      <c r="CA1005"/>
      <c r="CB1005"/>
      <c r="CC1005"/>
      <c r="CD1005"/>
      <c r="CE1005"/>
      <c r="CF1005"/>
      <c r="CG1005"/>
      <c r="CH1005"/>
      <c r="CI1005" t="inlineStr">
        <is>
          <t xml:space="preserve"> Affected fish were hyperactive and overreactive to external stimuli, had increased respiration, convulsions and were hemorrhaging.  Equilibrium loss was observed prior to death. </t>
        </is>
      </c>
      <c r="CJ1005" t="inlineStr">
        <is>
          <t xml:space="preserve">   Affected fish were hyperactive and overreactive to external stimuli, had increased respiration, convulsions and were hemorrhaging.  Equilibrium loss was observed prior to death. </t>
        </is>
      </c>
      <c r="CK1005" t="inlineStr">
        <is>
          <t>Geiger,D.L., L.T. Brooke, and D.J. Call</t>
        </is>
      </c>
      <c r="CL1005" t="n">
        <v>3217.0</v>
      </c>
      <c r="CM1005" t="inlineStr">
        <is>
          <t>Acute Toxicities of Organic Chemicals to Fathead Minnows (Pimephales promelas), Volume V</t>
        </is>
      </c>
      <c r="CN1005" t="inlineStr">
        <is>
          <t>Center for Lake Superior Environmental Studies, University of Wisconsin, Superior, WI:332 p.</t>
        </is>
      </c>
      <c r="CO1005" t="n">
        <v>1990.0</v>
      </c>
      <c r="CP1005" t="inlineStr">
        <is>
          <t>Geiger,D.L., L.T. Brooke, and D.J. Call (1990). Acute Toxicities of Organic Chemicals to Fathead Minnows (Pimephales promelas), Volume V. Center for Lake Superior Environmental Studies, University of Wisconsin, Superior, WI, 332 p. ECOREF#:3217</t>
        </is>
      </c>
    </row>
    <row r="1006">
      <c r="A1006" t="n">
        <v>106490.0</v>
      </c>
      <c r="B1006" t="inlineStr">
        <is>
          <t>4-Methylbenzenamine</t>
        </is>
      </c>
      <c r="C1006"/>
      <c r="D1006" t="inlineStr">
        <is>
          <t>Measured</t>
        </is>
      </c>
      <c r="E1006" t="inlineStr">
        <is>
          <t>Not reported</t>
        </is>
      </c>
      <c r="F1006"/>
      <c r="G1006" t="n">
        <v>99.0</v>
      </c>
      <c r="H1006"/>
      <c r="I1006"/>
      <c r="J1006"/>
      <c r="K1006"/>
      <c r="L1006" t="inlineStr">
        <is>
          <t>Pimephales promelas</t>
        </is>
      </c>
      <c r="M1006" t="inlineStr">
        <is>
          <t>Fathead Minnow</t>
        </is>
      </c>
      <c r="N1006"/>
      <c r="O1006"/>
      <c r="P1006" t="n">
        <v>31.0</v>
      </c>
      <c r="Q1006"/>
      <c r="R1006"/>
      <c r="S1006"/>
      <c r="T1006"/>
      <c r="U1006" t="inlineStr">
        <is>
          <t>Day(s)</t>
        </is>
      </c>
      <c r="V1006" t="inlineStr">
        <is>
          <t>Flow-through</t>
        </is>
      </c>
      <c r="W1006" t="inlineStr">
        <is>
          <t>Fresh water</t>
        </is>
      </c>
      <c r="X1006" t="inlineStr">
        <is>
          <t>Lab</t>
        </is>
      </c>
      <c r="Y1006"/>
      <c r="Z1006" t="inlineStr">
        <is>
          <t>Active ingredient</t>
        </is>
      </c>
      <c r="AA1006"/>
      <c r="AB1006" t="n">
        <v>149.0</v>
      </c>
      <c r="AC1006"/>
      <c r="AD1006" t="n">
        <v>135.0</v>
      </c>
      <c r="AE1006"/>
      <c r="AF1006" t="n">
        <v>163.0</v>
      </c>
      <c r="AG1006" t="inlineStr">
        <is>
          <t>AI mg/L</t>
        </is>
      </c>
      <c r="AH1006"/>
      <c r="AI1006"/>
      <c r="AJ1006"/>
      <c r="AK1006"/>
      <c r="AL1006"/>
      <c r="AM1006"/>
      <c r="AN1006"/>
      <c r="AO1006"/>
      <c r="AP1006"/>
      <c r="AQ1006"/>
      <c r="AR1006"/>
      <c r="AS1006"/>
      <c r="AT1006"/>
      <c r="AU1006"/>
      <c r="AV1006"/>
      <c r="AW1006"/>
      <c r="AX1006" t="inlineStr">
        <is>
          <t>Mortality</t>
        </is>
      </c>
      <c r="AY1006" t="inlineStr">
        <is>
          <t>Mortality</t>
        </is>
      </c>
      <c r="AZ1006" t="inlineStr">
        <is>
          <t>LC50</t>
        </is>
      </c>
      <c r="BA1006"/>
      <c r="BB1006" t="n">
        <v>4.0</v>
      </c>
      <c r="BC1006"/>
      <c r="BD1006"/>
      <c r="BE1006"/>
      <c r="BF1006"/>
      <c r="BG1006" t="inlineStr">
        <is>
          <t>Day(s)</t>
        </is>
      </c>
      <c r="BH1006"/>
      <c r="BI1006" t="inlineStr">
        <is>
          <t>DTXSID6021872</t>
        </is>
      </c>
      <c r="BJ1006"/>
      <c r="BK1006"/>
      <c r="BL1006" t="inlineStr">
        <is>
          <t>Acute</t>
        </is>
      </c>
      <c r="BM1006"/>
      <c r="BN1006"/>
      <c r="BO1006"/>
      <c r="BP1006"/>
      <c r="BQ1006"/>
      <c r="BR1006"/>
      <c r="BS1006"/>
      <c r="BT1006" t="inlineStr">
        <is>
          <t>--</t>
        </is>
      </c>
      <c r="BU1006"/>
      <c r="BV1006"/>
      <c r="BW1006"/>
      <c r="BX1006"/>
      <c r="BY1006"/>
      <c r="BZ1006"/>
      <c r="CA1006"/>
      <c r="CB1006"/>
      <c r="CC1006"/>
      <c r="CD1006"/>
      <c r="CE1006"/>
      <c r="CF1006"/>
      <c r="CG1006"/>
      <c r="CH1006"/>
      <c r="CI1006"/>
      <c r="CJ1006" t="inlineStr">
        <is>
          <t xml:space="preserve">SOURCE/FROM US EPA ENVIRONMENTAL RESEARCH LABORATORY-DULUTH AND THE UNIVERSITY OF WISCONSIN-SUPERIOR CAMPUS//MEDIA/LAKE SUPERIOR WATER OR DECHLORINATED WATER//   </t>
        </is>
      </c>
      <c r="CK1006" t="inlineStr">
        <is>
          <t>Geiger,D.L., S.H. Poirier, L.T. Brooke, and D.J. Call</t>
        </is>
      </c>
      <c r="CL1006" t="n">
        <v>12858.0</v>
      </c>
      <c r="CM1006" t="inlineStr">
        <is>
          <t>Acute Toxicities of Organic Chemicals to Fathead Minnows (Pimephales promelas) Volume III</t>
        </is>
      </c>
      <c r="CN1006" t="inlineStr">
        <is>
          <t>Center for Lake Superior Environmental Studies, University of Wisconsin, Superior, WI:328 p.</t>
        </is>
      </c>
      <c r="CO1006" t="n">
        <v>1986.0</v>
      </c>
      <c r="CP1006" t="inlineStr">
        <is>
          <t>Geiger,D.L., S.H. Poirier, L.T. Brooke, and D.J. Call (1986). Acute Toxicities of Organic Chemicals to Fathead Minnows (Pimephales promelas) Volume III. Center for Lake Superior Environmental Studies, University of Wisconsin, Superior, WI, 328 p. ECOREF#:12858</t>
        </is>
      </c>
    </row>
    <row r="1007">
      <c r="A1007" t="n">
        <v>106514.0</v>
      </c>
      <c r="B1007" t="inlineStr">
        <is>
          <t>2,5-Cyclohexadiene-1,4-dione</t>
        </is>
      </c>
      <c r="C1007"/>
      <c r="D1007" t="inlineStr">
        <is>
          <t>Unmeasured</t>
        </is>
      </c>
      <c r="E1007" t="inlineStr">
        <is>
          <t>Not coded</t>
        </is>
      </c>
      <c r="F1007"/>
      <c r="G1007"/>
      <c r="H1007"/>
      <c r="I1007"/>
      <c r="J1007"/>
      <c r="K1007"/>
      <c r="L1007" t="inlineStr">
        <is>
          <t>Pimephales promelas</t>
        </is>
      </c>
      <c r="M1007" t="inlineStr">
        <is>
          <t>Fathead Minnow</t>
        </is>
      </c>
      <c r="N1007"/>
      <c r="O1007"/>
      <c r="P1007"/>
      <c r="Q1007"/>
      <c r="R1007"/>
      <c r="S1007"/>
      <c r="T1007"/>
      <c r="U1007"/>
      <c r="V1007" t="inlineStr">
        <is>
          <t>Static</t>
        </is>
      </c>
      <c r="W1007" t="inlineStr">
        <is>
          <t>Fresh water</t>
        </is>
      </c>
      <c r="X1007" t="inlineStr">
        <is>
          <t>Lab</t>
        </is>
      </c>
      <c r="Y1007"/>
      <c r="Z1007" t="inlineStr">
        <is>
          <t>Formulation</t>
        </is>
      </c>
      <c r="AA1007"/>
      <c r="AB1007"/>
      <c r="AC1007"/>
      <c r="AD1007" t="n">
        <v>0.005</v>
      </c>
      <c r="AE1007"/>
      <c r="AF1007" t="n">
        <v>0.03</v>
      </c>
      <c r="AG1007" t="inlineStr">
        <is>
          <t>AI mg/L</t>
        </is>
      </c>
      <c r="AH1007"/>
      <c r="AI1007"/>
      <c r="AJ1007"/>
      <c r="AK1007"/>
      <c r="AL1007"/>
      <c r="AM1007"/>
      <c r="AN1007"/>
      <c r="AO1007"/>
      <c r="AP1007"/>
      <c r="AQ1007"/>
      <c r="AR1007"/>
      <c r="AS1007"/>
      <c r="AT1007"/>
      <c r="AU1007"/>
      <c r="AV1007"/>
      <c r="AW1007"/>
      <c r="AX1007" t="inlineStr">
        <is>
          <t>Mortality</t>
        </is>
      </c>
      <c r="AY1007" t="inlineStr">
        <is>
          <t>Mortality</t>
        </is>
      </c>
      <c r="AZ1007" t="inlineStr">
        <is>
          <t>LC50</t>
        </is>
      </c>
      <c r="BA1007"/>
      <c r="BB1007" t="n">
        <v>4.0</v>
      </c>
      <c r="BC1007"/>
      <c r="BD1007"/>
      <c r="BE1007"/>
      <c r="BF1007"/>
      <c r="BG1007" t="inlineStr">
        <is>
          <t>Day(s)</t>
        </is>
      </c>
      <c r="BH1007"/>
      <c r="BI1007" t="inlineStr">
        <is>
          <t>DTXSID6020145</t>
        </is>
      </c>
      <c r="BJ1007"/>
      <c r="BK1007"/>
      <c r="BL1007"/>
      <c r="BM1007"/>
      <c r="BN1007"/>
      <c r="BO1007"/>
      <c r="BP1007"/>
      <c r="BQ1007"/>
      <c r="BR1007"/>
      <c r="BS1007"/>
      <c r="BT1007" t="inlineStr">
        <is>
          <t>--</t>
        </is>
      </c>
      <c r="BU1007"/>
      <c r="BV1007"/>
      <c r="BW1007"/>
      <c r="BX1007"/>
      <c r="BY1007"/>
      <c r="BZ1007"/>
      <c r="CA1007"/>
      <c r="CB1007"/>
      <c r="CC1007"/>
      <c r="CD1007"/>
      <c r="CE1007"/>
      <c r="CF1007"/>
      <c r="CG1007"/>
      <c r="CH1007"/>
      <c r="CI1007" t="inlineStr">
        <is>
          <t xml:space="preserve"> CONTR/HIGH MORT//FOLLOWED APHA STANDARD METHODS// </t>
        </is>
      </c>
      <c r="CJ1007" t="inlineStr">
        <is>
          <t xml:space="preserve">   CONTR/HIGH MORT//FOLLOWED APHA STANDARD METHODS// </t>
        </is>
      </c>
      <c r="CK1007" t="inlineStr">
        <is>
          <t>Barnhart,E.L., and G.R. Campbell</t>
        </is>
      </c>
      <c r="CL1007" t="n">
        <v>8960.0</v>
      </c>
      <c r="CM1007" t="inlineStr">
        <is>
          <t>The Effect of Chlorination on Selected Organic Chemicals</t>
        </is>
      </c>
      <c r="CN1007" t="inlineStr">
        <is>
          <t>EPA-12020-EXG, U.S.EPA, Washington, D.C.:105 p.</t>
        </is>
      </c>
      <c r="CO1007" t="n">
        <v>1972.0</v>
      </c>
      <c r="CP1007" t="inlineStr">
        <is>
          <t>Barnhart,E.L., and G.R. Campbell (1972). The Effect of Chlorination on Selected Organic Chemicals. EPA-12020-EXG, U.S.EPA, Washington, D.C., 105 p. ECOREF#:8960</t>
        </is>
      </c>
    </row>
    <row r="1008">
      <c r="A1008" t="n">
        <v>106638.0</v>
      </c>
      <c r="B1008" t="inlineStr">
        <is>
          <t>2-Propenoic acid, 2-Methylpropyl ester</t>
        </is>
      </c>
      <c r="C1008"/>
      <c r="D1008" t="inlineStr">
        <is>
          <t>Measured</t>
        </is>
      </c>
      <c r="E1008" t="inlineStr">
        <is>
          <t>Not reported</t>
        </is>
      </c>
      <c r="F1008" t="inlineStr">
        <is>
          <t>&gt;</t>
        </is>
      </c>
      <c r="G1008" t="n">
        <v>97.0</v>
      </c>
      <c r="H1008"/>
      <c r="I1008"/>
      <c r="J1008"/>
      <c r="K1008"/>
      <c r="L1008" t="inlineStr">
        <is>
          <t>Pimephales promelas</t>
        </is>
      </c>
      <c r="M1008" t="inlineStr">
        <is>
          <t>Fathead Minnow</t>
        </is>
      </c>
      <c r="N1008"/>
      <c r="O1008"/>
      <c r="P1008" t="n">
        <v>29.0</v>
      </c>
      <c r="Q1008"/>
      <c r="R1008"/>
      <c r="S1008"/>
      <c r="T1008"/>
      <c r="U1008" t="inlineStr">
        <is>
          <t>Day(s)</t>
        </is>
      </c>
      <c r="V1008" t="inlineStr">
        <is>
          <t>Flow-through</t>
        </is>
      </c>
      <c r="W1008" t="inlineStr">
        <is>
          <t>Fresh water</t>
        </is>
      </c>
      <c r="X1008" t="inlineStr">
        <is>
          <t>Lab</t>
        </is>
      </c>
      <c r="Y1008"/>
      <c r="Z1008" t="inlineStr">
        <is>
          <t>Active ingredient</t>
        </is>
      </c>
      <c r="AA1008"/>
      <c r="AB1008" t="n">
        <v>2.09</v>
      </c>
      <c r="AC1008"/>
      <c r="AD1008" t="n">
        <v>1.92</v>
      </c>
      <c r="AE1008"/>
      <c r="AF1008" t="n">
        <v>2.28</v>
      </c>
      <c r="AG1008" t="inlineStr">
        <is>
          <t>AI mg/L</t>
        </is>
      </c>
      <c r="AH1008"/>
      <c r="AI1008"/>
      <c r="AJ1008"/>
      <c r="AK1008"/>
      <c r="AL1008"/>
      <c r="AM1008"/>
      <c r="AN1008"/>
      <c r="AO1008"/>
      <c r="AP1008"/>
      <c r="AQ1008"/>
      <c r="AR1008"/>
      <c r="AS1008"/>
      <c r="AT1008"/>
      <c r="AU1008"/>
      <c r="AV1008"/>
      <c r="AW1008"/>
      <c r="AX1008" t="inlineStr">
        <is>
          <t>Mortality</t>
        </is>
      </c>
      <c r="AY1008" t="inlineStr">
        <is>
          <t>Mortality</t>
        </is>
      </c>
      <c r="AZ1008" t="inlineStr">
        <is>
          <t>LC50</t>
        </is>
      </c>
      <c r="BA1008"/>
      <c r="BB1008" t="n">
        <v>4.0</v>
      </c>
      <c r="BC1008"/>
      <c r="BD1008"/>
      <c r="BE1008"/>
      <c r="BF1008"/>
      <c r="BG1008" t="inlineStr">
        <is>
          <t>Day(s)</t>
        </is>
      </c>
      <c r="BH1008"/>
      <c r="BI1008" t="inlineStr">
        <is>
          <t>DTXSID1021873</t>
        </is>
      </c>
      <c r="BJ1008"/>
      <c r="BK1008"/>
      <c r="BL1008" t="inlineStr">
        <is>
          <t>Acute</t>
        </is>
      </c>
      <c r="BM1008"/>
      <c r="BN1008"/>
      <c r="BO1008"/>
      <c r="BP1008"/>
      <c r="BQ1008"/>
      <c r="BR1008"/>
      <c r="BS1008"/>
      <c r="BT1008" t="inlineStr">
        <is>
          <t>--</t>
        </is>
      </c>
      <c r="BU1008"/>
      <c r="BV1008"/>
      <c r="BW1008"/>
      <c r="BX1008"/>
      <c r="BY1008"/>
      <c r="BZ1008"/>
      <c r="CA1008"/>
      <c r="CB1008"/>
      <c r="CC1008"/>
      <c r="CD1008"/>
      <c r="CE1008"/>
      <c r="CF1008"/>
      <c r="CG1008"/>
      <c r="CH1008"/>
      <c r="CI1008"/>
      <c r="CJ1008" t="inlineStr">
        <is>
          <t xml:space="preserve">SOURCE/FROM US EPA ENVIRONMENTAL RESEARCH LABORATORY-DULUTH AND THE UNIVERSITY OF WISCONSIN-SUPERIOR CAMPUS//MEDIA/LAKE SUPERIOR WATER OR DECHLORINATED WATER//   </t>
        </is>
      </c>
      <c r="CK1008" t="inlineStr">
        <is>
          <t>Geiger,D.L., S.H. Poirier, L.T. Brooke, and D.J. Call</t>
        </is>
      </c>
      <c r="CL1008" t="n">
        <v>12858.0</v>
      </c>
      <c r="CM1008" t="inlineStr">
        <is>
          <t>Acute Toxicities of Organic Chemicals to Fathead Minnows (Pimephales promelas) Volume III</t>
        </is>
      </c>
      <c r="CN1008" t="inlineStr">
        <is>
          <t>Center for Lake Superior Environmental Studies, University of Wisconsin, Superior, WI:328 p.</t>
        </is>
      </c>
      <c r="CO1008" t="n">
        <v>1986.0</v>
      </c>
      <c r="CP1008" t="inlineStr">
        <is>
          <t>Geiger,D.L., S.H. Poirier, L.T. Brooke, and D.J. Call (1986). Acute Toxicities of Organic Chemicals to Fathead Minnows (Pimephales promelas) Volume III. Center for Lake Superior Environmental Studies, University of Wisconsin, Superior, WI, 328 p. ECOREF#:12858</t>
        </is>
      </c>
    </row>
    <row r="1009">
      <c r="A1009" t="n">
        <v>106638.0</v>
      </c>
      <c r="B1009" t="inlineStr">
        <is>
          <t>2-Propenoic acid, 2-Methylpropyl ester</t>
        </is>
      </c>
      <c r="C1009"/>
      <c r="D1009" t="inlineStr">
        <is>
          <t>Measured</t>
        </is>
      </c>
      <c r="E1009" t="inlineStr">
        <is>
          <t>Not coded</t>
        </is>
      </c>
      <c r="F1009" t="inlineStr">
        <is>
          <t>&gt;</t>
        </is>
      </c>
      <c r="G1009" t="n">
        <v>97.0</v>
      </c>
      <c r="H1009"/>
      <c r="I1009"/>
      <c r="J1009"/>
      <c r="K1009"/>
      <c r="L1009" t="inlineStr">
        <is>
          <t>Pimephales promelas</t>
        </is>
      </c>
      <c r="M1009" t="inlineStr">
        <is>
          <t>Fathead Minnow</t>
        </is>
      </c>
      <c r="N1009" t="inlineStr">
        <is>
          <t>Juvenile</t>
        </is>
      </c>
      <c r="O1009"/>
      <c r="P1009"/>
      <c r="Q1009"/>
      <c r="R1009" t="n">
        <v>28.0</v>
      </c>
      <c r="S1009"/>
      <c r="T1009" t="n">
        <v>34.0</v>
      </c>
      <c r="U1009" t="inlineStr">
        <is>
          <t>Day(s)</t>
        </is>
      </c>
      <c r="V1009" t="inlineStr">
        <is>
          <t>Flow-through</t>
        </is>
      </c>
      <c r="W1009" t="inlineStr">
        <is>
          <t>Fresh water</t>
        </is>
      </c>
      <c r="X1009" t="inlineStr">
        <is>
          <t>Lab</t>
        </is>
      </c>
      <c r="Y1009"/>
      <c r="Z1009" t="inlineStr">
        <is>
          <t>Active ingredient</t>
        </is>
      </c>
      <c r="AA1009"/>
      <c r="AB1009" t="n">
        <v>2.11</v>
      </c>
      <c r="AC1009"/>
      <c r="AD1009"/>
      <c r="AE1009"/>
      <c r="AF1009"/>
      <c r="AG1009" t="inlineStr">
        <is>
          <t>AI mg/L</t>
        </is>
      </c>
      <c r="AH1009"/>
      <c r="AI1009"/>
      <c r="AJ1009"/>
      <c r="AK1009"/>
      <c r="AL1009"/>
      <c r="AM1009"/>
      <c r="AN1009"/>
      <c r="AO1009"/>
      <c r="AP1009"/>
      <c r="AQ1009"/>
      <c r="AR1009"/>
      <c r="AS1009"/>
      <c r="AT1009"/>
      <c r="AU1009"/>
      <c r="AV1009"/>
      <c r="AW1009"/>
      <c r="AX1009" t="inlineStr">
        <is>
          <t>Mortality</t>
        </is>
      </c>
      <c r="AY1009" t="inlineStr">
        <is>
          <t>Mortality</t>
        </is>
      </c>
      <c r="AZ1009" t="inlineStr">
        <is>
          <t>LC50</t>
        </is>
      </c>
      <c r="BA1009"/>
      <c r="BB1009" t="n">
        <v>4.0</v>
      </c>
      <c r="BC1009"/>
      <c r="BD1009"/>
      <c r="BE1009"/>
      <c r="BF1009"/>
      <c r="BG1009" t="inlineStr">
        <is>
          <t>Day(s)</t>
        </is>
      </c>
      <c r="BH1009" t="inlineStr">
        <is>
          <t>Pure</t>
        </is>
      </c>
      <c r="BI1009" t="inlineStr">
        <is>
          <t>DTXSID1021873</t>
        </is>
      </c>
      <c r="BJ1009" t="inlineStr">
        <is>
          <t>10.1007/BF02021005</t>
        </is>
      </c>
      <c r="BK1009"/>
      <c r="BL1009"/>
      <c r="BM1009"/>
      <c r="BN1009"/>
      <c r="BO1009"/>
      <c r="BP1009"/>
      <c r="BQ1009"/>
      <c r="BR1009"/>
      <c r="BS1009"/>
      <c r="BT1009" t="inlineStr">
        <is>
          <t>--</t>
        </is>
      </c>
      <c r="BU1009"/>
      <c r="BV1009"/>
      <c r="BW1009"/>
      <c r="BX1009"/>
      <c r="BY1009"/>
      <c r="BZ1009"/>
      <c r="CA1009"/>
      <c r="CB1009"/>
      <c r="CC1009"/>
      <c r="CD1009"/>
      <c r="CE1009"/>
      <c r="CF1009"/>
      <c r="CG1009"/>
      <c r="CH1009"/>
      <c r="CI1009"/>
      <c r="CJ1009"/>
      <c r="CK1009" t="inlineStr">
        <is>
          <t>Russom,C.L., R.A. Drummond, and A.D. Hoffman</t>
        </is>
      </c>
      <c r="CL1009" t="n">
        <v>13120.0</v>
      </c>
      <c r="CM1009" t="inlineStr">
        <is>
          <t>Acute Toxicity and Behavioral Effects of Acrylates and Methacrylates to Juvenile Fathead Minnows</t>
        </is>
      </c>
      <c r="CN1009" t="inlineStr">
        <is>
          <t>Bull. Environ. Contam. Toxicol.41:589-596</t>
        </is>
      </c>
      <c r="CO1009" t="n">
        <v>1988.0</v>
      </c>
      <c r="CP1009" t="inlineStr">
        <is>
          <t>Russom,C.L., R.A. Drummond, and A.D. Hoffman (1988). Acute Toxicity and Behavioral Effects of Acrylates and Methacrylates to Juvenile Fathead Minnows. Bull. Environ. Contam. Toxicol., 41, 589-596. doi:10.1007/BF02021005. ECOREF#:13120</t>
        </is>
      </c>
    </row>
    <row r="1010">
      <c r="A1010" t="n">
        <v>106638.0</v>
      </c>
      <c r="B1010" t="inlineStr">
        <is>
          <t>2-Propenoic acid, 2-Methylpropyl ester</t>
        </is>
      </c>
      <c r="C1010"/>
      <c r="D1010" t="inlineStr">
        <is>
          <t>Measured</t>
        </is>
      </c>
      <c r="E1010" t="inlineStr">
        <is>
          <t>Not coded</t>
        </is>
      </c>
      <c r="F1010" t="inlineStr">
        <is>
          <t>&gt;</t>
        </is>
      </c>
      <c r="G1010" t="n">
        <v>97.0</v>
      </c>
      <c r="H1010"/>
      <c r="I1010"/>
      <c r="J1010"/>
      <c r="K1010"/>
      <c r="L1010" t="inlineStr">
        <is>
          <t>Pimephales promelas</t>
        </is>
      </c>
      <c r="M1010" t="inlineStr">
        <is>
          <t>Fathead Minnow</t>
        </is>
      </c>
      <c r="N1010" t="inlineStr">
        <is>
          <t>Juvenile</t>
        </is>
      </c>
      <c r="O1010"/>
      <c r="P1010"/>
      <c r="Q1010"/>
      <c r="R1010" t="n">
        <v>28.0</v>
      </c>
      <c r="S1010"/>
      <c r="T1010" t="n">
        <v>34.0</v>
      </c>
      <c r="U1010" t="inlineStr">
        <is>
          <t>Day(s)</t>
        </is>
      </c>
      <c r="V1010" t="inlineStr">
        <is>
          <t>Flow-through</t>
        </is>
      </c>
      <c r="W1010" t="inlineStr">
        <is>
          <t>Fresh water</t>
        </is>
      </c>
      <c r="X1010" t="inlineStr">
        <is>
          <t>Lab</t>
        </is>
      </c>
      <c r="Y1010"/>
      <c r="Z1010" t="inlineStr">
        <is>
          <t>Active ingredient</t>
        </is>
      </c>
      <c r="AA1010"/>
      <c r="AB1010" t="n">
        <v>2.09</v>
      </c>
      <c r="AC1010"/>
      <c r="AD1010"/>
      <c r="AE1010"/>
      <c r="AF1010"/>
      <c r="AG1010" t="inlineStr">
        <is>
          <t>AI mg/L</t>
        </is>
      </c>
      <c r="AH1010"/>
      <c r="AI1010"/>
      <c r="AJ1010"/>
      <c r="AK1010"/>
      <c r="AL1010"/>
      <c r="AM1010"/>
      <c r="AN1010"/>
      <c r="AO1010"/>
      <c r="AP1010"/>
      <c r="AQ1010"/>
      <c r="AR1010"/>
      <c r="AS1010"/>
      <c r="AT1010"/>
      <c r="AU1010"/>
      <c r="AV1010"/>
      <c r="AW1010"/>
      <c r="AX1010" t="inlineStr">
        <is>
          <t>Mortality</t>
        </is>
      </c>
      <c r="AY1010" t="inlineStr">
        <is>
          <t>Mortality</t>
        </is>
      </c>
      <c r="AZ1010" t="inlineStr">
        <is>
          <t>LC50</t>
        </is>
      </c>
      <c r="BA1010"/>
      <c r="BB1010" t="n">
        <v>4.0</v>
      </c>
      <c r="BC1010"/>
      <c r="BD1010"/>
      <c r="BE1010"/>
      <c r="BF1010"/>
      <c r="BG1010" t="inlineStr">
        <is>
          <t>Day(s)</t>
        </is>
      </c>
      <c r="BH1010" t="inlineStr">
        <is>
          <t>Pure</t>
        </is>
      </c>
      <c r="BI1010" t="inlineStr">
        <is>
          <t>DTXSID1021873</t>
        </is>
      </c>
      <c r="BJ1010" t="inlineStr">
        <is>
          <t>10.1007/BF02021005</t>
        </is>
      </c>
      <c r="BK1010"/>
      <c r="BL1010"/>
      <c r="BM1010"/>
      <c r="BN1010"/>
      <c r="BO1010"/>
      <c r="BP1010"/>
      <c r="BQ1010"/>
      <c r="BR1010"/>
      <c r="BS1010"/>
      <c r="BT1010" t="inlineStr">
        <is>
          <t>--</t>
        </is>
      </c>
      <c r="BU1010"/>
      <c r="BV1010"/>
      <c r="BW1010"/>
      <c r="BX1010"/>
      <c r="BY1010"/>
      <c r="BZ1010"/>
      <c r="CA1010"/>
      <c r="CB1010"/>
      <c r="CC1010"/>
      <c r="CD1010"/>
      <c r="CE1010"/>
      <c r="CF1010"/>
      <c r="CG1010"/>
      <c r="CH1010"/>
      <c r="CI1010"/>
      <c r="CJ1010"/>
      <c r="CK1010" t="inlineStr">
        <is>
          <t>Russom,C.L., R.A. Drummond, and A.D. Hoffman</t>
        </is>
      </c>
      <c r="CL1010" t="n">
        <v>13120.0</v>
      </c>
      <c r="CM1010" t="inlineStr">
        <is>
          <t>Acute Toxicity and Behavioral Effects of Acrylates and Methacrylates to Juvenile Fathead Minnows</t>
        </is>
      </c>
      <c r="CN1010" t="inlineStr">
        <is>
          <t>Bull. Environ. Contam. Toxicol.41:589-596</t>
        </is>
      </c>
      <c r="CO1010" t="n">
        <v>1988.0</v>
      </c>
      <c r="CP1010" t="inlineStr">
        <is>
          <t>Russom,C.L., R.A. Drummond, and A.D. Hoffman (1988). Acute Toxicity and Behavioral Effects of Acrylates and Methacrylates to Juvenile Fathead Minnows. Bull. Environ. Contam. Toxicol., 41, 589-596. doi:10.1007/BF02021005. ECOREF#:13120</t>
        </is>
      </c>
    </row>
    <row r="1011">
      <c r="A1011" t="n">
        <v>106638.0</v>
      </c>
      <c r="B1011" t="inlineStr">
        <is>
          <t>2-Propenoic acid, 2-Methylpropyl ester</t>
        </is>
      </c>
      <c r="C1011"/>
      <c r="D1011" t="inlineStr">
        <is>
          <t>Measured</t>
        </is>
      </c>
      <c r="E1011" t="inlineStr">
        <is>
          <t>Not coded</t>
        </is>
      </c>
      <c r="F1011" t="inlineStr">
        <is>
          <t>&gt;</t>
        </is>
      </c>
      <c r="G1011" t="n">
        <v>97.0</v>
      </c>
      <c r="H1011"/>
      <c r="I1011"/>
      <c r="J1011"/>
      <c r="K1011"/>
      <c r="L1011" t="inlineStr">
        <is>
          <t>Pimephales promelas</t>
        </is>
      </c>
      <c r="M1011" t="inlineStr">
        <is>
          <t>Fathead Minnow</t>
        </is>
      </c>
      <c r="N1011"/>
      <c r="O1011"/>
      <c r="P1011" t="n">
        <v>29.0</v>
      </c>
      <c r="Q1011"/>
      <c r="R1011"/>
      <c r="S1011"/>
      <c r="T1011"/>
      <c r="U1011" t="inlineStr">
        <is>
          <t>Day(s)</t>
        </is>
      </c>
      <c r="V1011" t="inlineStr">
        <is>
          <t>Flow-through</t>
        </is>
      </c>
      <c r="W1011" t="inlineStr">
        <is>
          <t>Fresh water</t>
        </is>
      </c>
      <c r="X1011" t="inlineStr">
        <is>
          <t>Lab</t>
        </is>
      </c>
      <c r="Y1011"/>
      <c r="Z1011" t="inlineStr">
        <is>
          <t>Active ingredient</t>
        </is>
      </c>
      <c r="AA1011"/>
      <c r="AB1011" t="n">
        <v>2.11</v>
      </c>
      <c r="AC1011"/>
      <c r="AD1011"/>
      <c r="AE1011"/>
      <c r="AF1011"/>
      <c r="AG1011" t="inlineStr">
        <is>
          <t>AI mg/L</t>
        </is>
      </c>
      <c r="AH1011"/>
      <c r="AI1011"/>
      <c r="AJ1011"/>
      <c r="AK1011"/>
      <c r="AL1011"/>
      <c r="AM1011"/>
      <c r="AN1011"/>
      <c r="AO1011"/>
      <c r="AP1011"/>
      <c r="AQ1011"/>
      <c r="AR1011"/>
      <c r="AS1011"/>
      <c r="AT1011"/>
      <c r="AU1011"/>
      <c r="AV1011"/>
      <c r="AW1011"/>
      <c r="AX1011" t="inlineStr">
        <is>
          <t>Mortality</t>
        </is>
      </c>
      <c r="AY1011" t="inlineStr">
        <is>
          <t>Mortality</t>
        </is>
      </c>
      <c r="AZ1011" t="inlineStr">
        <is>
          <t>LC50</t>
        </is>
      </c>
      <c r="BA1011"/>
      <c r="BB1011" t="n">
        <v>4.0</v>
      </c>
      <c r="BC1011"/>
      <c r="BD1011"/>
      <c r="BE1011"/>
      <c r="BF1011"/>
      <c r="BG1011" t="inlineStr">
        <is>
          <t>Day(s)</t>
        </is>
      </c>
      <c r="BH1011" t="inlineStr">
        <is>
          <t>Pure</t>
        </is>
      </c>
      <c r="BI1011" t="inlineStr">
        <is>
          <t>DTXSID1021873</t>
        </is>
      </c>
      <c r="BJ1011"/>
      <c r="BK1011"/>
      <c r="BL1011"/>
      <c r="BM1011"/>
      <c r="BN1011"/>
      <c r="BO1011"/>
      <c r="BP1011"/>
      <c r="BQ1011"/>
      <c r="BR1011"/>
      <c r="BS1011"/>
      <c r="BT1011" t="inlineStr">
        <is>
          <t>--</t>
        </is>
      </c>
      <c r="BU1011"/>
      <c r="BV1011"/>
      <c r="BW1011"/>
      <c r="BX1011"/>
      <c r="BY1011"/>
      <c r="BZ1011"/>
      <c r="CA1011"/>
      <c r="CB1011"/>
      <c r="CC1011"/>
      <c r="CD1011"/>
      <c r="CE1011"/>
      <c r="CF1011"/>
      <c r="CG1011"/>
      <c r="CH1011"/>
      <c r="CI1011" t="inlineStr">
        <is>
          <t xml:space="preserve"> Affected fish lost schooling behavior, were hyperactive and swam near the tank surface, frequently in a corkscrew/spiral pattern.NAThey were overreactive to external stimuli, had increased respiration, were edematous and lost equilibrium </t>
        </is>
      </c>
      <c r="CJ1011" t="inlineStr">
        <is>
          <t xml:space="preserve">   Affected fish lost schooling behavior, were hyperactive and swam near the tank surface, frequently in a corkscrew/spiral pattern.NAThey were overreactive to external stimuli, had increased respiration, were edematous and lost equilibrium </t>
        </is>
      </c>
      <c r="CK1011" t="inlineStr">
        <is>
          <t>Geiger,D.L., D.J. Call, and L.T. Brooke</t>
        </is>
      </c>
      <c r="CL1011" t="n">
        <v>12859.0</v>
      </c>
      <c r="CM1011" t="inlineStr">
        <is>
          <t>Acute Toxicities of Organic Chemicals to Fathead Minnows (Pimephales promelas) Volume IV</t>
        </is>
      </c>
      <c r="CN1011" t="inlineStr">
        <is>
          <t>Center for Lake Superior Environmental Studies, University of Wisconsin, Superior, WI4:355 p.</t>
        </is>
      </c>
      <c r="CO1011" t="n">
        <v>1988.0</v>
      </c>
      <c r="CP1011" t="inlineStr">
        <is>
          <t>Geiger,D.L., D.J. Call, and L.T. Brooke (1988). Acute Toxicities of Organic Chemicals to Fathead Minnows (Pimephales promelas) Volume IV. Center for Lake Superior Environmental Studies, University of Wisconsin, Superior, WI, 4, 355 p. ECOREF#:12859</t>
        </is>
      </c>
    </row>
    <row r="1012">
      <c r="A1012" t="n">
        <v>106898.0</v>
      </c>
      <c r="B1012" t="inlineStr">
        <is>
          <t>(Chloromethyl)oxirane</t>
        </is>
      </c>
      <c r="C1012" t="inlineStr">
        <is>
          <t>Reagent Grade, Purissium, Purum, Puriss, Puris, Reinst</t>
        </is>
      </c>
      <c r="D1012" t="inlineStr">
        <is>
          <t>Not reported</t>
        </is>
      </c>
      <c r="E1012" t="inlineStr">
        <is>
          <t>USEPA and ASTM methods</t>
        </is>
      </c>
      <c r="F1012"/>
      <c r="G1012"/>
      <c r="H1012"/>
      <c r="I1012"/>
      <c r="J1012"/>
      <c r="K1012"/>
      <c r="L1012" t="inlineStr">
        <is>
          <t>Pimephales promelas</t>
        </is>
      </c>
      <c r="M1012" t="inlineStr">
        <is>
          <t>Fathead Minnow</t>
        </is>
      </c>
      <c r="N1012" t="inlineStr">
        <is>
          <t>Fry</t>
        </is>
      </c>
      <c r="O1012"/>
      <c r="P1012"/>
      <c r="Q1012"/>
      <c r="R1012" t="n">
        <v>10.0</v>
      </c>
      <c r="S1012"/>
      <c r="T1012" t="n">
        <v>15.0</v>
      </c>
      <c r="U1012" t="inlineStr">
        <is>
          <t>Day(s)</t>
        </is>
      </c>
      <c r="V1012" t="inlineStr">
        <is>
          <t>Static</t>
        </is>
      </c>
      <c r="W1012" t="inlineStr">
        <is>
          <t>Fresh water</t>
        </is>
      </c>
      <c r="X1012" t="inlineStr">
        <is>
          <t>Lab</t>
        </is>
      </c>
      <c r="Y1012" t="inlineStr">
        <is>
          <t>&gt;=7</t>
        </is>
      </c>
      <c r="Z1012" t="inlineStr">
        <is>
          <t>Active ingredient</t>
        </is>
      </c>
      <c r="AA1012"/>
      <c r="AB1012" t="n">
        <v>12.7</v>
      </c>
      <c r="AC1012"/>
      <c r="AD1012" t="n">
        <v>11.5</v>
      </c>
      <c r="AE1012"/>
      <c r="AF1012" t="n">
        <v>14.2</v>
      </c>
      <c r="AG1012" t="inlineStr">
        <is>
          <t>AI mg/L</t>
        </is>
      </c>
      <c r="AH1012"/>
      <c r="AI1012"/>
      <c r="AJ1012"/>
      <c r="AK1012"/>
      <c r="AL1012"/>
      <c r="AM1012"/>
      <c r="AN1012"/>
      <c r="AO1012"/>
      <c r="AP1012"/>
      <c r="AQ1012"/>
      <c r="AR1012"/>
      <c r="AS1012"/>
      <c r="AT1012"/>
      <c r="AU1012"/>
      <c r="AV1012"/>
      <c r="AW1012"/>
      <c r="AX1012" t="inlineStr">
        <is>
          <t>Mortality</t>
        </is>
      </c>
      <c r="AY1012" t="inlineStr">
        <is>
          <t>Mortality</t>
        </is>
      </c>
      <c r="AZ1012" t="inlineStr">
        <is>
          <t>LC50</t>
        </is>
      </c>
      <c r="BA1012"/>
      <c r="BB1012" t="n">
        <v>4.0</v>
      </c>
      <c r="BC1012"/>
      <c r="BD1012"/>
      <c r="BE1012"/>
      <c r="BF1012"/>
      <c r="BG1012" t="inlineStr">
        <is>
          <t>Day(s)</t>
        </is>
      </c>
      <c r="BH1012"/>
      <c r="BI1012" t="inlineStr">
        <is>
          <t>DTXSID1020566</t>
        </is>
      </c>
      <c r="BJ1012"/>
      <c r="BK1012"/>
      <c r="BL1012" t="inlineStr">
        <is>
          <t>Acute</t>
        </is>
      </c>
      <c r="BM1012" t="inlineStr">
        <is>
          <t>FY</t>
        </is>
      </c>
      <c r="BN1012"/>
      <c r="BO1012"/>
      <c r="BP1012"/>
      <c r="BQ1012"/>
      <c r="BR1012"/>
      <c r="BS1012"/>
      <c r="BT1012" t="inlineStr">
        <is>
          <t>--</t>
        </is>
      </c>
      <c r="BU1012"/>
      <c r="BV1012"/>
      <c r="BW1012"/>
      <c r="BX1012"/>
      <c r="BY1012"/>
      <c r="BZ1012"/>
      <c r="CA1012"/>
      <c r="CB1012"/>
      <c r="CC1012"/>
      <c r="CD1012"/>
      <c r="CE1012"/>
      <c r="CF1012"/>
      <c r="CG1012"/>
      <c r="CH1012"/>
      <c r="CI1012"/>
      <c r="CJ1012" t="inlineStr">
        <is>
          <t xml:space="preserve">SOURCE/LAB REARED//CONTR/C,V//TMETH/USEPA TEST METHOD NO. ESR-ES-16, 1981. ASTM STANDARD E 729-80, 1980//MEDIA/CARBON FILTERED AND UV IRRADIATED DILUTION WATER//   </t>
        </is>
      </c>
      <c r="CK1012" t="inlineStr">
        <is>
          <t>Dow Chemical Co.</t>
        </is>
      </c>
      <c r="CL1012" t="n">
        <v>91316.0</v>
      </c>
      <c r="CM1012" t="inlineStr">
        <is>
          <t>A Study to Assess the Influence of Age on the Response of Fathead Minnows in Static Acute Toxicity Tests with Cover Letter</t>
        </is>
      </c>
      <c r="CN1012" t="inlineStr">
        <is>
          <t>EPA/OTS 878221113:31 p.</t>
        </is>
      </c>
      <c r="CO1012" t="n">
        <v>1982.0</v>
      </c>
      <c r="CP1012" t="inlineStr">
        <is>
          <t>Dow Chemical Co. (1982). A Study to Assess the Influence of Age on the Response of Fathead Minnows in Static Acute Toxicity Tests with Cover Letter. EPA/OTS 878221113, 31 p. ECOREF#:91316</t>
        </is>
      </c>
    </row>
    <row r="1013">
      <c r="A1013" t="n">
        <v>106898.0</v>
      </c>
      <c r="B1013" t="inlineStr">
        <is>
          <t>(Chloromethyl)oxirane</t>
        </is>
      </c>
      <c r="C1013" t="inlineStr">
        <is>
          <t>Reagent Grade, Purissium, Purum, Puriss, Puris, Reinst</t>
        </is>
      </c>
      <c r="D1013" t="inlineStr">
        <is>
          <t>Unmeasured</t>
        </is>
      </c>
      <c r="E1013" t="inlineStr">
        <is>
          <t>American Society for Testing and Materials</t>
        </is>
      </c>
      <c r="F1013"/>
      <c r="G1013"/>
      <c r="H1013"/>
      <c r="I1013"/>
      <c r="J1013"/>
      <c r="K1013"/>
      <c r="L1013" t="inlineStr">
        <is>
          <t>Pimephales promelas</t>
        </is>
      </c>
      <c r="M1013" t="inlineStr">
        <is>
          <t>Fathead Minnow</t>
        </is>
      </c>
      <c r="N1013" t="inlineStr">
        <is>
          <t>Pre-, sub-, semi-, near adult, or peripubertal</t>
        </is>
      </c>
      <c r="O1013"/>
      <c r="P1013"/>
      <c r="Q1013"/>
      <c r="R1013" t="n">
        <v>65.0</v>
      </c>
      <c r="S1013"/>
      <c r="T1013" t="n">
        <v>94.0</v>
      </c>
      <c r="U1013" t="inlineStr">
        <is>
          <t>Day(s)</t>
        </is>
      </c>
      <c r="V1013" t="inlineStr">
        <is>
          <t>Static</t>
        </is>
      </c>
      <c r="W1013" t="inlineStr">
        <is>
          <t>Fresh water</t>
        </is>
      </c>
      <c r="X1013" t="inlineStr">
        <is>
          <t>Lab</t>
        </is>
      </c>
      <c r="Y1013" t="inlineStr">
        <is>
          <t>&gt;=8</t>
        </is>
      </c>
      <c r="Z1013" t="inlineStr">
        <is>
          <t>Active ingredient</t>
        </is>
      </c>
      <c r="AA1013"/>
      <c r="AB1013" t="n">
        <v>13.2</v>
      </c>
      <c r="AC1013"/>
      <c r="AD1013" t="n">
        <v>9.6</v>
      </c>
      <c r="AE1013"/>
      <c r="AF1013" t="n">
        <v>18.6</v>
      </c>
      <c r="AG1013" t="inlineStr">
        <is>
          <t>AI mg/L</t>
        </is>
      </c>
      <c r="AH1013"/>
      <c r="AI1013"/>
      <c r="AJ1013"/>
      <c r="AK1013"/>
      <c r="AL1013"/>
      <c r="AM1013"/>
      <c r="AN1013"/>
      <c r="AO1013"/>
      <c r="AP1013"/>
      <c r="AQ1013"/>
      <c r="AR1013"/>
      <c r="AS1013"/>
      <c r="AT1013"/>
      <c r="AU1013"/>
      <c r="AV1013"/>
      <c r="AW1013"/>
      <c r="AX1013" t="inlineStr">
        <is>
          <t>Mortality</t>
        </is>
      </c>
      <c r="AY1013" t="inlineStr">
        <is>
          <t>Mortality</t>
        </is>
      </c>
      <c r="AZ1013" t="inlineStr">
        <is>
          <t>LC50</t>
        </is>
      </c>
      <c r="BA1013"/>
      <c r="BB1013" t="n">
        <v>4.0</v>
      </c>
      <c r="BC1013"/>
      <c r="BD1013"/>
      <c r="BE1013"/>
      <c r="BF1013"/>
      <c r="BG1013" t="inlineStr">
        <is>
          <t>Day(s)</t>
        </is>
      </c>
      <c r="BH1013"/>
      <c r="BI1013" t="inlineStr">
        <is>
          <t>DTXSID1020566</t>
        </is>
      </c>
      <c r="BJ1013" t="inlineStr">
        <is>
          <t>10.1007/BF01607884</t>
        </is>
      </c>
      <c r="BK1013"/>
      <c r="BL1013" t="inlineStr">
        <is>
          <t>Acute</t>
        </is>
      </c>
      <c r="BM1013"/>
      <c r="BN1013"/>
      <c r="BO1013"/>
      <c r="BP1013"/>
      <c r="BQ1013"/>
      <c r="BR1013"/>
      <c r="BS1013"/>
      <c r="BT1013" t="inlineStr">
        <is>
          <t>--</t>
        </is>
      </c>
      <c r="BU1013"/>
      <c r="BV1013"/>
      <c r="BW1013"/>
      <c r="BX1013"/>
      <c r="BY1013"/>
      <c r="BZ1013"/>
      <c r="CA1013"/>
      <c r="CB1013"/>
      <c r="CC1013"/>
      <c r="CD1013"/>
      <c r="CE1013"/>
      <c r="CF1013"/>
      <c r="CG1013"/>
      <c r="CH1013"/>
      <c r="CI1013" t="inlineStr">
        <is>
          <t xml:space="preserve">CONC1/GEOMETRIC MEAN OF 2 TESTS//DO/FELL BELOW THE RECOMMENDED 40% SATURATION LEVEL// </t>
        </is>
      </c>
      <c r="CJ1013" t="inlineStr">
        <is>
          <t xml:space="preserve">SOURCE/LAB STOCK//CONTR/C,V//TMETH/1980, STANDARD E 729-80//MEDIA/AERATED, CARBON-FILTERED, UV IRRADIATED WATER FROM UPPER SAGINAW BAY OF LAKE HURON//  CONC1/GEOMETRIC MEAN OF 2 TESTS//DO/FELL BELOW THE RECOMMENDED 40% SATURATION LEVEL// </t>
        </is>
      </c>
      <c r="CK1013" t="inlineStr">
        <is>
          <t>Mayes,M.A., H.C. Alexander, and D.C. Dill</t>
        </is>
      </c>
      <c r="CL1013" t="n">
        <v>10432.0</v>
      </c>
      <c r="CM1013" t="inlineStr">
        <is>
          <t>A Study to Assess the Influence of Age on the Response of Fathead Minnows in Static Acute Toxicity Tests</t>
        </is>
      </c>
      <c r="CN1013" t="inlineStr">
        <is>
          <t>Bull. Environ. Contam. Toxicol.31(2): 139-147</t>
        </is>
      </c>
      <c r="CO1013" t="n">
        <v>1983.0</v>
      </c>
      <c r="CP1013" t="inlineStr">
        <is>
          <t>Mayes,M.A., H.C. Alexander, and D.C. Dill (1983). A Study to Assess the Influence of Age on the Response of Fathead Minnows in Static Acute Toxicity Tests. Bull. Environ. Contam. Toxicol., 31, (2), 139-147. doi:10.1007/BF01607884. ECOREF#:10432</t>
        </is>
      </c>
    </row>
    <row r="1014">
      <c r="A1014" t="n">
        <v>106898.0</v>
      </c>
      <c r="B1014" t="inlineStr">
        <is>
          <t>(Chloromethyl)oxirane</t>
        </is>
      </c>
      <c r="C1014" t="inlineStr">
        <is>
          <t>Reagent Grade, Purissium, Purum, Puriss, Puris, Reinst</t>
        </is>
      </c>
      <c r="D1014" t="inlineStr">
        <is>
          <t>Measured</t>
        </is>
      </c>
      <c r="E1014" t="inlineStr">
        <is>
          <t>American Society for Testing and Materials</t>
        </is>
      </c>
      <c r="F1014"/>
      <c r="G1014"/>
      <c r="H1014"/>
      <c r="I1014"/>
      <c r="J1014"/>
      <c r="K1014"/>
      <c r="L1014" t="inlineStr">
        <is>
          <t>Pimephales promelas</t>
        </is>
      </c>
      <c r="M1014" t="inlineStr">
        <is>
          <t>Fathead Minnow</t>
        </is>
      </c>
      <c r="N1014" t="inlineStr">
        <is>
          <t>Fry</t>
        </is>
      </c>
      <c r="O1014"/>
      <c r="P1014"/>
      <c r="Q1014"/>
      <c r="R1014" t="n">
        <v>10.0</v>
      </c>
      <c r="S1014"/>
      <c r="T1014" t="n">
        <v>15.0</v>
      </c>
      <c r="U1014" t="inlineStr">
        <is>
          <t>Day(s)</t>
        </is>
      </c>
      <c r="V1014" t="inlineStr">
        <is>
          <t>Static</t>
        </is>
      </c>
      <c r="W1014" t="inlineStr">
        <is>
          <t>Fresh water</t>
        </is>
      </c>
      <c r="X1014" t="inlineStr">
        <is>
          <t>Lab</t>
        </is>
      </c>
      <c r="Y1014" t="inlineStr">
        <is>
          <t>6-7</t>
        </is>
      </c>
      <c r="Z1014" t="inlineStr">
        <is>
          <t>Active ingredient</t>
        </is>
      </c>
      <c r="AA1014"/>
      <c r="AB1014" t="n">
        <v>12.7</v>
      </c>
      <c r="AC1014"/>
      <c r="AD1014" t="n">
        <v>11.5</v>
      </c>
      <c r="AE1014"/>
      <c r="AF1014" t="n">
        <v>14.2</v>
      </c>
      <c r="AG1014" t="inlineStr">
        <is>
          <t>AI mg/L</t>
        </is>
      </c>
      <c r="AH1014"/>
      <c r="AI1014"/>
      <c r="AJ1014"/>
      <c r="AK1014"/>
      <c r="AL1014"/>
      <c r="AM1014"/>
      <c r="AN1014"/>
      <c r="AO1014"/>
      <c r="AP1014"/>
      <c r="AQ1014"/>
      <c r="AR1014"/>
      <c r="AS1014"/>
      <c r="AT1014"/>
      <c r="AU1014"/>
      <c r="AV1014"/>
      <c r="AW1014"/>
      <c r="AX1014" t="inlineStr">
        <is>
          <t>Mortality</t>
        </is>
      </c>
      <c r="AY1014" t="inlineStr">
        <is>
          <t>Mortality</t>
        </is>
      </c>
      <c r="AZ1014" t="inlineStr">
        <is>
          <t>LC50</t>
        </is>
      </c>
      <c r="BA1014"/>
      <c r="BB1014" t="n">
        <v>4.0</v>
      </c>
      <c r="BC1014"/>
      <c r="BD1014"/>
      <c r="BE1014"/>
      <c r="BF1014"/>
      <c r="BG1014" t="inlineStr">
        <is>
          <t>Day(s)</t>
        </is>
      </c>
      <c r="BH1014"/>
      <c r="BI1014" t="inlineStr">
        <is>
          <t>DTXSID1020566</t>
        </is>
      </c>
      <c r="BJ1014"/>
      <c r="BK1014"/>
      <c r="BL1014" t="inlineStr">
        <is>
          <t>Acute</t>
        </is>
      </c>
      <c r="BM1014" t="inlineStr">
        <is>
          <t>FY</t>
        </is>
      </c>
      <c r="BN1014"/>
      <c r="BO1014"/>
      <c r="BP1014"/>
      <c r="BQ1014"/>
      <c r="BR1014"/>
      <c r="BS1014"/>
      <c r="BT1014" t="inlineStr">
        <is>
          <t>--</t>
        </is>
      </c>
      <c r="BU1014"/>
      <c r="BV1014"/>
      <c r="BW1014"/>
      <c r="BX1014"/>
      <c r="BY1014"/>
      <c r="BZ1014"/>
      <c r="CA1014"/>
      <c r="CB1014"/>
      <c r="CC1014"/>
      <c r="CD1014"/>
      <c r="CE1014"/>
      <c r="CF1014"/>
      <c r="CG1014"/>
      <c r="CH1014"/>
      <c r="CI1014"/>
      <c r="CJ1014" t="inlineStr">
        <is>
          <t xml:space="preserve">TMETH/ASTM 1980, ENV. SCIENCES RESEARCH LAB 1981//   </t>
        </is>
      </c>
      <c r="CK1014" t="inlineStr">
        <is>
          <t>Dow Chemical Co.</t>
        </is>
      </c>
      <c r="CL1014" t="n">
        <v>163462.0</v>
      </c>
      <c r="CM1014" t="inlineStr">
        <is>
          <t>Study to Assess the Influence of Age on the Response of Fathead Minnows in Static Acute Toxicity Tests</t>
        </is>
      </c>
      <c r="CN1014" t="inlineStr">
        <is>
          <t>EPA/OTS Doc.#86-870002091:32 p.</t>
        </is>
      </c>
      <c r="CO1014" t="n">
        <v>1987.0</v>
      </c>
      <c r="CP1014" t="inlineStr">
        <is>
          <t>Dow Chemical Co. (1987). Study to Assess the Influence of Age on the Response of Fathead Minnows in Static Acute Toxicity Tests. EPA/OTS Doc.#86-870002091, 32 p. ECOREF#:163462</t>
        </is>
      </c>
    </row>
    <row r="1015">
      <c r="A1015" t="n">
        <v>106898.0</v>
      </c>
      <c r="B1015" t="inlineStr">
        <is>
          <t>(Chloromethyl)oxirane</t>
        </is>
      </c>
      <c r="C1015" t="inlineStr">
        <is>
          <t>Reagent Grade, Purissium, Purum, Puriss, Puris, Reinst</t>
        </is>
      </c>
      <c r="D1015" t="inlineStr">
        <is>
          <t>Unmeasured</t>
        </is>
      </c>
      <c r="E1015" t="inlineStr">
        <is>
          <t>American Society for Testing and Materials</t>
        </is>
      </c>
      <c r="F1015"/>
      <c r="G1015"/>
      <c r="H1015"/>
      <c r="I1015"/>
      <c r="J1015"/>
      <c r="K1015"/>
      <c r="L1015" t="inlineStr">
        <is>
          <t>Pimephales promelas</t>
        </is>
      </c>
      <c r="M1015" t="inlineStr">
        <is>
          <t>Fathead Minnow</t>
        </is>
      </c>
      <c r="N1015" t="inlineStr">
        <is>
          <t>Juvenile</t>
        </is>
      </c>
      <c r="O1015"/>
      <c r="P1015"/>
      <c r="Q1015"/>
      <c r="R1015" t="n">
        <v>30.0</v>
      </c>
      <c r="S1015"/>
      <c r="T1015" t="n">
        <v>35.0</v>
      </c>
      <c r="U1015" t="inlineStr">
        <is>
          <t>Day(s)</t>
        </is>
      </c>
      <c r="V1015" t="inlineStr">
        <is>
          <t>Static</t>
        </is>
      </c>
      <c r="W1015" t="inlineStr">
        <is>
          <t>Fresh water</t>
        </is>
      </c>
      <c r="X1015" t="inlineStr">
        <is>
          <t>Lab</t>
        </is>
      </c>
      <c r="Y1015" t="inlineStr">
        <is>
          <t>&gt;=8</t>
        </is>
      </c>
      <c r="Z1015" t="inlineStr">
        <is>
          <t>Active ingredient</t>
        </is>
      </c>
      <c r="AA1015"/>
      <c r="AB1015" t="n">
        <v>10.6</v>
      </c>
      <c r="AC1015"/>
      <c r="AD1015" t="n">
        <v>9.1</v>
      </c>
      <c r="AE1015"/>
      <c r="AF1015" t="n">
        <v>12.3</v>
      </c>
      <c r="AG1015" t="inlineStr">
        <is>
          <t>AI mg/L</t>
        </is>
      </c>
      <c r="AH1015"/>
      <c r="AI1015"/>
      <c r="AJ1015"/>
      <c r="AK1015"/>
      <c r="AL1015"/>
      <c r="AM1015"/>
      <c r="AN1015"/>
      <c r="AO1015"/>
      <c r="AP1015"/>
      <c r="AQ1015"/>
      <c r="AR1015"/>
      <c r="AS1015"/>
      <c r="AT1015"/>
      <c r="AU1015"/>
      <c r="AV1015"/>
      <c r="AW1015"/>
      <c r="AX1015" t="inlineStr">
        <is>
          <t>Mortality</t>
        </is>
      </c>
      <c r="AY1015" t="inlineStr">
        <is>
          <t>Mortality</t>
        </is>
      </c>
      <c r="AZ1015" t="inlineStr">
        <is>
          <t>LC50</t>
        </is>
      </c>
      <c r="BA1015"/>
      <c r="BB1015" t="n">
        <v>4.0</v>
      </c>
      <c r="BC1015"/>
      <c r="BD1015"/>
      <c r="BE1015"/>
      <c r="BF1015"/>
      <c r="BG1015" t="inlineStr">
        <is>
          <t>Day(s)</t>
        </is>
      </c>
      <c r="BH1015"/>
      <c r="BI1015" t="inlineStr">
        <is>
          <t>DTXSID1020566</t>
        </is>
      </c>
      <c r="BJ1015" t="inlineStr">
        <is>
          <t>10.1007/BF01607884</t>
        </is>
      </c>
      <c r="BK1015"/>
      <c r="BL1015" t="inlineStr">
        <is>
          <t>Acute</t>
        </is>
      </c>
      <c r="BM1015"/>
      <c r="BN1015"/>
      <c r="BO1015"/>
      <c r="BP1015"/>
      <c r="BQ1015"/>
      <c r="BR1015"/>
      <c r="BS1015"/>
      <c r="BT1015" t="inlineStr">
        <is>
          <t>--</t>
        </is>
      </c>
      <c r="BU1015"/>
      <c r="BV1015"/>
      <c r="BW1015"/>
      <c r="BX1015"/>
      <c r="BY1015"/>
      <c r="BZ1015"/>
      <c r="CA1015"/>
      <c r="CB1015"/>
      <c r="CC1015"/>
      <c r="CD1015"/>
      <c r="CE1015"/>
      <c r="CF1015"/>
      <c r="CG1015"/>
      <c r="CH1015"/>
      <c r="CI1015" t="inlineStr">
        <is>
          <t xml:space="preserve">DO/FELL BELOW THE RECOMMENDED 40% SATURATION LEVEL// </t>
        </is>
      </c>
      <c r="CJ1015" t="inlineStr">
        <is>
          <t xml:space="preserve">SOURCE/LAB STOCK//CONTR/C,V//TMETH/1980, STANDARD E 729-80//MEDIA/AERATED, CARBON-FILTERED, UV IRRADIATED WATER FROM UPPER SAGINAW BAY OF LAKE HURON//  DO/FELL BELOW THE RECOMMENDED 40% SATURATION LEVEL// </t>
        </is>
      </c>
      <c r="CK1015" t="inlineStr">
        <is>
          <t>Mayes,M.A., H.C. Alexander, and D.C. Dill</t>
        </is>
      </c>
      <c r="CL1015" t="n">
        <v>10432.0</v>
      </c>
      <c r="CM1015" t="inlineStr">
        <is>
          <t>A Study to Assess the Influence of Age on the Response of Fathead Minnows in Static Acute Toxicity Tests</t>
        </is>
      </c>
      <c r="CN1015" t="inlineStr">
        <is>
          <t>Bull. Environ. Contam. Toxicol.31(2): 139-147</t>
        </is>
      </c>
      <c r="CO1015" t="n">
        <v>1983.0</v>
      </c>
      <c r="CP1015" t="inlineStr">
        <is>
          <t>Mayes,M.A., H.C. Alexander, and D.C. Dill (1983). A Study to Assess the Influence of Age on the Response of Fathead Minnows in Static Acute Toxicity Tests. Bull. Environ. Contam. Toxicol., 31, (2), 139-147. doi:10.1007/BF01607884. ECOREF#:10432</t>
        </is>
      </c>
    </row>
    <row r="1016">
      <c r="A1016" t="n">
        <v>106898.0</v>
      </c>
      <c r="B1016" t="inlineStr">
        <is>
          <t>(Chloromethyl)oxirane</t>
        </is>
      </c>
      <c r="C1016" t="inlineStr">
        <is>
          <t>Reagent Grade, Purissium, Purum, Puriss, Puris, Reinst</t>
        </is>
      </c>
      <c r="D1016" t="inlineStr">
        <is>
          <t>Measured</t>
        </is>
      </c>
      <c r="E1016" t="inlineStr">
        <is>
          <t>American Society for Testing and Materials</t>
        </is>
      </c>
      <c r="F1016"/>
      <c r="G1016"/>
      <c r="H1016"/>
      <c r="I1016"/>
      <c r="J1016"/>
      <c r="K1016"/>
      <c r="L1016" t="inlineStr">
        <is>
          <t>Pimephales promelas</t>
        </is>
      </c>
      <c r="M1016" t="inlineStr">
        <is>
          <t>Fathead Minnow</t>
        </is>
      </c>
      <c r="N1016" t="inlineStr">
        <is>
          <t>Juvenile</t>
        </is>
      </c>
      <c r="O1016"/>
      <c r="P1016"/>
      <c r="Q1016"/>
      <c r="R1016" t="n">
        <v>30.0</v>
      </c>
      <c r="S1016"/>
      <c r="T1016" t="n">
        <v>35.0</v>
      </c>
      <c r="U1016" t="inlineStr">
        <is>
          <t>Day(s)</t>
        </is>
      </c>
      <c r="V1016" t="inlineStr">
        <is>
          <t>Static</t>
        </is>
      </c>
      <c r="W1016" t="inlineStr">
        <is>
          <t>Fresh water</t>
        </is>
      </c>
      <c r="X1016" t="inlineStr">
        <is>
          <t>Lab</t>
        </is>
      </c>
      <c r="Y1016" t="inlineStr">
        <is>
          <t>6-7</t>
        </is>
      </c>
      <c r="Z1016" t="inlineStr">
        <is>
          <t>Active ingredient</t>
        </is>
      </c>
      <c r="AA1016"/>
      <c r="AB1016" t="n">
        <v>10.6</v>
      </c>
      <c r="AC1016"/>
      <c r="AD1016" t="n">
        <v>9.1</v>
      </c>
      <c r="AE1016"/>
      <c r="AF1016" t="n">
        <v>12.3</v>
      </c>
      <c r="AG1016" t="inlineStr">
        <is>
          <t>AI mg/L</t>
        </is>
      </c>
      <c r="AH1016"/>
      <c r="AI1016"/>
      <c r="AJ1016"/>
      <c r="AK1016"/>
      <c r="AL1016"/>
      <c r="AM1016"/>
      <c r="AN1016"/>
      <c r="AO1016"/>
      <c r="AP1016"/>
      <c r="AQ1016"/>
      <c r="AR1016"/>
      <c r="AS1016"/>
      <c r="AT1016"/>
      <c r="AU1016"/>
      <c r="AV1016"/>
      <c r="AW1016"/>
      <c r="AX1016" t="inlineStr">
        <is>
          <t>Mortality</t>
        </is>
      </c>
      <c r="AY1016" t="inlineStr">
        <is>
          <t>Mortality</t>
        </is>
      </c>
      <c r="AZ1016" t="inlineStr">
        <is>
          <t>LC50</t>
        </is>
      </c>
      <c r="BA1016"/>
      <c r="BB1016" t="n">
        <v>4.0</v>
      </c>
      <c r="BC1016"/>
      <c r="BD1016"/>
      <c r="BE1016"/>
      <c r="BF1016"/>
      <c r="BG1016" t="inlineStr">
        <is>
          <t>Day(s)</t>
        </is>
      </c>
      <c r="BH1016"/>
      <c r="BI1016" t="inlineStr">
        <is>
          <t>DTXSID1020566</t>
        </is>
      </c>
      <c r="BJ1016"/>
      <c r="BK1016"/>
      <c r="BL1016" t="inlineStr">
        <is>
          <t>Acute</t>
        </is>
      </c>
      <c r="BM1016" t="inlineStr">
        <is>
          <t>JV</t>
        </is>
      </c>
      <c r="BN1016"/>
      <c r="BO1016"/>
      <c r="BP1016"/>
      <c r="BQ1016"/>
      <c r="BR1016"/>
      <c r="BS1016"/>
      <c r="BT1016" t="inlineStr">
        <is>
          <t>--</t>
        </is>
      </c>
      <c r="BU1016"/>
      <c r="BV1016"/>
      <c r="BW1016"/>
      <c r="BX1016"/>
      <c r="BY1016"/>
      <c r="BZ1016"/>
      <c r="CA1016"/>
      <c r="CB1016"/>
      <c r="CC1016"/>
      <c r="CD1016"/>
      <c r="CE1016"/>
      <c r="CF1016"/>
      <c r="CG1016"/>
      <c r="CH1016"/>
      <c r="CI1016"/>
      <c r="CJ1016" t="inlineStr">
        <is>
          <t xml:space="preserve">TMETH/ASTM 1980, ENV. SCIENCES RESEARCH LAB 1981//   </t>
        </is>
      </c>
      <c r="CK1016" t="inlineStr">
        <is>
          <t>Dow Chemical Co.</t>
        </is>
      </c>
      <c r="CL1016" t="n">
        <v>163462.0</v>
      </c>
      <c r="CM1016" t="inlineStr">
        <is>
          <t>Study to Assess the Influence of Age on the Response of Fathead Minnows in Static Acute Toxicity Tests</t>
        </is>
      </c>
      <c r="CN1016" t="inlineStr">
        <is>
          <t>EPA/OTS Doc.#86-870002091:32 p.</t>
        </is>
      </c>
      <c r="CO1016" t="n">
        <v>1987.0</v>
      </c>
      <c r="CP1016" t="inlineStr">
        <is>
          <t>Dow Chemical Co. (1987). Study to Assess the Influence of Age on the Response of Fathead Minnows in Static Acute Toxicity Tests. EPA/OTS Doc.#86-870002091, 32 p. ECOREF#:163462</t>
        </is>
      </c>
    </row>
    <row r="1017">
      <c r="A1017" t="n">
        <v>106898.0</v>
      </c>
      <c r="B1017" t="inlineStr">
        <is>
          <t>(Chloromethyl)oxirane</t>
        </is>
      </c>
      <c r="C1017" t="inlineStr">
        <is>
          <t>Reagent Grade, Purissium, Purum, Puriss, Puris, Reinst</t>
        </is>
      </c>
      <c r="D1017" t="inlineStr">
        <is>
          <t>Not reported</t>
        </is>
      </c>
      <c r="E1017" t="inlineStr">
        <is>
          <t>USEPA and ASTM methods</t>
        </is>
      </c>
      <c r="F1017"/>
      <c r="G1017"/>
      <c r="H1017"/>
      <c r="I1017"/>
      <c r="J1017"/>
      <c r="K1017"/>
      <c r="L1017" t="inlineStr">
        <is>
          <t>Pimephales promelas</t>
        </is>
      </c>
      <c r="M1017" t="inlineStr">
        <is>
          <t>Fathead Minnow</t>
        </is>
      </c>
      <c r="N1017" t="inlineStr">
        <is>
          <t>Subadult</t>
        </is>
      </c>
      <c r="O1017"/>
      <c r="P1017"/>
      <c r="Q1017"/>
      <c r="R1017" t="n">
        <v>60.0</v>
      </c>
      <c r="S1017"/>
      <c r="T1017" t="n">
        <v>100.0</v>
      </c>
      <c r="U1017" t="inlineStr">
        <is>
          <t>Day(s)</t>
        </is>
      </c>
      <c r="V1017" t="inlineStr">
        <is>
          <t>Static</t>
        </is>
      </c>
      <c r="W1017" t="inlineStr">
        <is>
          <t>Fresh water</t>
        </is>
      </c>
      <c r="X1017" t="inlineStr">
        <is>
          <t>Lab</t>
        </is>
      </c>
      <c r="Y1017" t="inlineStr">
        <is>
          <t>&gt;=7</t>
        </is>
      </c>
      <c r="Z1017" t="inlineStr">
        <is>
          <t>Active ingredient</t>
        </is>
      </c>
      <c r="AA1017"/>
      <c r="AB1017" t="n">
        <v>10.5</v>
      </c>
      <c r="AC1017"/>
      <c r="AD1017"/>
      <c r="AE1017"/>
      <c r="AF1017"/>
      <c r="AG1017" t="inlineStr">
        <is>
          <t>AI mg/L</t>
        </is>
      </c>
      <c r="AH1017"/>
      <c r="AI1017"/>
      <c r="AJ1017"/>
      <c r="AK1017"/>
      <c r="AL1017"/>
      <c r="AM1017"/>
      <c r="AN1017"/>
      <c r="AO1017"/>
      <c r="AP1017"/>
      <c r="AQ1017"/>
      <c r="AR1017"/>
      <c r="AS1017"/>
      <c r="AT1017"/>
      <c r="AU1017"/>
      <c r="AV1017"/>
      <c r="AW1017"/>
      <c r="AX1017" t="inlineStr">
        <is>
          <t>Mortality</t>
        </is>
      </c>
      <c r="AY1017" t="inlineStr">
        <is>
          <t>Mortality</t>
        </is>
      </c>
      <c r="AZ1017" t="inlineStr">
        <is>
          <t>LC50</t>
        </is>
      </c>
      <c r="BA1017"/>
      <c r="BB1017" t="n">
        <v>4.0</v>
      </c>
      <c r="BC1017"/>
      <c r="BD1017"/>
      <c r="BE1017"/>
      <c r="BF1017"/>
      <c r="BG1017" t="inlineStr">
        <is>
          <t>Day(s)</t>
        </is>
      </c>
      <c r="BH1017"/>
      <c r="BI1017" t="inlineStr">
        <is>
          <t>DTXSID1020566</t>
        </is>
      </c>
      <c r="BJ1017"/>
      <c r="BK1017"/>
      <c r="BL1017" t="inlineStr">
        <is>
          <t>Acute</t>
        </is>
      </c>
      <c r="BM1017" t="inlineStr">
        <is>
          <t>SA</t>
        </is>
      </c>
      <c r="BN1017"/>
      <c r="BO1017"/>
      <c r="BP1017"/>
      <c r="BQ1017"/>
      <c r="BR1017"/>
      <c r="BS1017"/>
      <c r="BT1017" t="inlineStr">
        <is>
          <t>--</t>
        </is>
      </c>
      <c r="BU1017"/>
      <c r="BV1017"/>
      <c r="BW1017"/>
      <c r="BX1017"/>
      <c r="BY1017"/>
      <c r="BZ1017"/>
      <c r="CA1017"/>
      <c r="CB1017"/>
      <c r="CC1017"/>
      <c r="CD1017"/>
      <c r="CE1017"/>
      <c r="CF1017"/>
      <c r="CG1017"/>
      <c r="CH1017"/>
      <c r="CI1017"/>
      <c r="CJ1017" t="inlineStr">
        <is>
          <t xml:space="preserve">SOURCE/LAB REARED//CONTR/C,V//TMETH/USEPA TEST METHOD NO. ESR-ES-16, 1981. ASTM STANDARD E 729-80, 1980//MEDIA/CARBON FILTERED AND UV IRRADIATED DILUTION WATER//   </t>
        </is>
      </c>
      <c r="CK1017" t="inlineStr">
        <is>
          <t>Dow Chemical Co.</t>
        </is>
      </c>
      <c r="CL1017" t="n">
        <v>91316.0</v>
      </c>
      <c r="CM1017" t="inlineStr">
        <is>
          <t>A Study to Assess the Influence of Age on the Response of Fathead Minnows in Static Acute Toxicity Tests with Cover Letter</t>
        </is>
      </c>
      <c r="CN1017" t="inlineStr">
        <is>
          <t>EPA/OTS 878221113:31 p.</t>
        </is>
      </c>
      <c r="CO1017" t="n">
        <v>1982.0</v>
      </c>
      <c r="CP1017" t="inlineStr">
        <is>
          <t>Dow Chemical Co. (1982). A Study to Assess the Influence of Age on the Response of Fathead Minnows in Static Acute Toxicity Tests with Cover Letter. EPA/OTS 878221113, 31 p. ECOREF#:91316</t>
        </is>
      </c>
    </row>
    <row r="1018">
      <c r="A1018" t="n">
        <v>106898.0</v>
      </c>
      <c r="B1018" t="inlineStr">
        <is>
          <t>(Chloromethyl)oxirane</t>
        </is>
      </c>
      <c r="C1018" t="inlineStr">
        <is>
          <t>Reagent Grade, Purissium, Purum, Puriss, Puris, Reinst</t>
        </is>
      </c>
      <c r="D1018" t="inlineStr">
        <is>
          <t>Not reported</t>
        </is>
      </c>
      <c r="E1018" t="inlineStr">
        <is>
          <t>USEPA and ASTM methods</t>
        </is>
      </c>
      <c r="F1018"/>
      <c r="G1018"/>
      <c r="H1018"/>
      <c r="I1018"/>
      <c r="J1018"/>
      <c r="K1018"/>
      <c r="L1018" t="inlineStr">
        <is>
          <t>Pimephales promelas</t>
        </is>
      </c>
      <c r="M1018" t="inlineStr">
        <is>
          <t>Fathead Minnow</t>
        </is>
      </c>
      <c r="N1018" t="inlineStr">
        <is>
          <t>Juvenile</t>
        </is>
      </c>
      <c r="O1018"/>
      <c r="P1018"/>
      <c r="Q1018"/>
      <c r="R1018" t="n">
        <v>30.0</v>
      </c>
      <c r="S1018"/>
      <c r="T1018" t="n">
        <v>35.0</v>
      </c>
      <c r="U1018" t="inlineStr">
        <is>
          <t>Day(s)</t>
        </is>
      </c>
      <c r="V1018" t="inlineStr">
        <is>
          <t>Static</t>
        </is>
      </c>
      <c r="W1018" t="inlineStr">
        <is>
          <t>Fresh water</t>
        </is>
      </c>
      <c r="X1018" t="inlineStr">
        <is>
          <t>Lab</t>
        </is>
      </c>
      <c r="Y1018" t="inlineStr">
        <is>
          <t>&gt;=7</t>
        </is>
      </c>
      <c r="Z1018" t="inlineStr">
        <is>
          <t>Active ingredient</t>
        </is>
      </c>
      <c r="AA1018"/>
      <c r="AB1018" t="n">
        <v>10.9</v>
      </c>
      <c r="AC1018"/>
      <c r="AD1018"/>
      <c r="AE1018"/>
      <c r="AF1018"/>
      <c r="AG1018" t="inlineStr">
        <is>
          <t>AI mg/L</t>
        </is>
      </c>
      <c r="AH1018"/>
      <c r="AI1018"/>
      <c r="AJ1018"/>
      <c r="AK1018"/>
      <c r="AL1018"/>
      <c r="AM1018"/>
      <c r="AN1018"/>
      <c r="AO1018"/>
      <c r="AP1018"/>
      <c r="AQ1018"/>
      <c r="AR1018"/>
      <c r="AS1018"/>
      <c r="AT1018"/>
      <c r="AU1018"/>
      <c r="AV1018"/>
      <c r="AW1018"/>
      <c r="AX1018" t="inlineStr">
        <is>
          <t>Mortality</t>
        </is>
      </c>
      <c r="AY1018" t="inlineStr">
        <is>
          <t>Mortality</t>
        </is>
      </c>
      <c r="AZ1018" t="inlineStr">
        <is>
          <t>LC50</t>
        </is>
      </c>
      <c r="BA1018"/>
      <c r="BB1018" t="n">
        <v>4.0</v>
      </c>
      <c r="BC1018"/>
      <c r="BD1018"/>
      <c r="BE1018"/>
      <c r="BF1018"/>
      <c r="BG1018" t="inlineStr">
        <is>
          <t>Day(s)</t>
        </is>
      </c>
      <c r="BH1018"/>
      <c r="BI1018" t="inlineStr">
        <is>
          <t>DTXSID1020566</t>
        </is>
      </c>
      <c r="BJ1018"/>
      <c r="BK1018"/>
      <c r="BL1018" t="inlineStr">
        <is>
          <t>Acute</t>
        </is>
      </c>
      <c r="BM1018" t="inlineStr">
        <is>
          <t>JV</t>
        </is>
      </c>
      <c r="BN1018"/>
      <c r="BO1018"/>
      <c r="BP1018"/>
      <c r="BQ1018"/>
      <c r="BR1018"/>
      <c r="BS1018"/>
      <c r="BT1018" t="inlineStr">
        <is>
          <t>--</t>
        </is>
      </c>
      <c r="BU1018"/>
      <c r="BV1018"/>
      <c r="BW1018"/>
      <c r="BX1018"/>
      <c r="BY1018"/>
      <c r="BZ1018"/>
      <c r="CA1018"/>
      <c r="CB1018"/>
      <c r="CC1018"/>
      <c r="CD1018"/>
      <c r="CE1018"/>
      <c r="CF1018"/>
      <c r="CG1018"/>
      <c r="CH1018"/>
      <c r="CI1018"/>
      <c r="CJ1018" t="inlineStr">
        <is>
          <t xml:space="preserve">SOURCE/LAB REARED//CONTR/C,V//TMETH/USEPA TEST METHOD NO. ESR-ES-16, 1981. ASTM STANDARD E 729-80, 1980//MEDIA/CARBON FILTERED AND UV IRRADIATED DILUTION WATER//   </t>
        </is>
      </c>
      <c r="CK1018" t="inlineStr">
        <is>
          <t>Dow Chemical Co.</t>
        </is>
      </c>
      <c r="CL1018" t="n">
        <v>91316.0</v>
      </c>
      <c r="CM1018" t="inlineStr">
        <is>
          <t>A Study to Assess the Influence of Age on the Response of Fathead Minnows in Static Acute Toxicity Tests with Cover Letter</t>
        </is>
      </c>
      <c r="CN1018" t="inlineStr">
        <is>
          <t>EPA/OTS 878221113:31 p.</t>
        </is>
      </c>
      <c r="CO1018" t="n">
        <v>1982.0</v>
      </c>
      <c r="CP1018" t="inlineStr">
        <is>
          <t>Dow Chemical Co. (1982). A Study to Assess the Influence of Age on the Response of Fathead Minnows in Static Acute Toxicity Tests with Cover Letter. EPA/OTS 878221113, 31 p. ECOREF#:91316</t>
        </is>
      </c>
    </row>
    <row r="1019">
      <c r="A1019" t="n">
        <v>106898.0</v>
      </c>
      <c r="B1019" t="inlineStr">
        <is>
          <t>(Chloromethyl)oxirane</t>
        </is>
      </c>
      <c r="C1019" t="inlineStr">
        <is>
          <t>Reagent Grade, Purissium, Purum, Puriss, Puris, Reinst</t>
        </is>
      </c>
      <c r="D1019" t="inlineStr">
        <is>
          <t>Measured</t>
        </is>
      </c>
      <c r="E1019" t="inlineStr">
        <is>
          <t>American Society for Testing and Materials</t>
        </is>
      </c>
      <c r="F1019"/>
      <c r="G1019"/>
      <c r="H1019"/>
      <c r="I1019"/>
      <c r="J1019"/>
      <c r="K1019"/>
      <c r="L1019" t="inlineStr">
        <is>
          <t>Pimephales promelas</t>
        </is>
      </c>
      <c r="M1019" t="inlineStr">
        <is>
          <t>Fathead Minnow</t>
        </is>
      </c>
      <c r="N1019" t="inlineStr">
        <is>
          <t>Subadult</t>
        </is>
      </c>
      <c r="O1019"/>
      <c r="P1019"/>
      <c r="Q1019"/>
      <c r="R1019" t="n">
        <v>60.0</v>
      </c>
      <c r="S1019"/>
      <c r="T1019" t="n">
        <v>100.0</v>
      </c>
      <c r="U1019" t="inlineStr">
        <is>
          <t>Day(s)</t>
        </is>
      </c>
      <c r="V1019" t="inlineStr">
        <is>
          <t>Static</t>
        </is>
      </c>
      <c r="W1019" t="inlineStr">
        <is>
          <t>Fresh water</t>
        </is>
      </c>
      <c r="X1019" t="inlineStr">
        <is>
          <t>Lab</t>
        </is>
      </c>
      <c r="Y1019" t="inlineStr">
        <is>
          <t>6-7</t>
        </is>
      </c>
      <c r="Z1019" t="inlineStr">
        <is>
          <t>Active ingredient</t>
        </is>
      </c>
      <c r="AA1019"/>
      <c r="AB1019" t="n">
        <v>13.2</v>
      </c>
      <c r="AC1019"/>
      <c r="AD1019" t="n">
        <v>9.6</v>
      </c>
      <c r="AE1019"/>
      <c r="AF1019" t="n">
        <v>18.6</v>
      </c>
      <c r="AG1019" t="inlineStr">
        <is>
          <t>AI mg/L</t>
        </is>
      </c>
      <c r="AH1019"/>
      <c r="AI1019"/>
      <c r="AJ1019"/>
      <c r="AK1019"/>
      <c r="AL1019"/>
      <c r="AM1019"/>
      <c r="AN1019"/>
      <c r="AO1019"/>
      <c r="AP1019"/>
      <c r="AQ1019"/>
      <c r="AR1019"/>
      <c r="AS1019"/>
      <c r="AT1019"/>
      <c r="AU1019"/>
      <c r="AV1019"/>
      <c r="AW1019"/>
      <c r="AX1019" t="inlineStr">
        <is>
          <t>Mortality</t>
        </is>
      </c>
      <c r="AY1019" t="inlineStr">
        <is>
          <t>Mortality</t>
        </is>
      </c>
      <c r="AZ1019" t="inlineStr">
        <is>
          <t>LC50</t>
        </is>
      </c>
      <c r="BA1019"/>
      <c r="BB1019" t="n">
        <v>4.0</v>
      </c>
      <c r="BC1019"/>
      <c r="BD1019"/>
      <c r="BE1019"/>
      <c r="BF1019"/>
      <c r="BG1019" t="inlineStr">
        <is>
          <t>Day(s)</t>
        </is>
      </c>
      <c r="BH1019"/>
      <c r="BI1019" t="inlineStr">
        <is>
          <t>DTXSID1020566</t>
        </is>
      </c>
      <c r="BJ1019"/>
      <c r="BK1019"/>
      <c r="BL1019" t="inlineStr">
        <is>
          <t>Acute</t>
        </is>
      </c>
      <c r="BM1019" t="inlineStr">
        <is>
          <t>SA</t>
        </is>
      </c>
      <c r="BN1019"/>
      <c r="BO1019"/>
      <c r="BP1019"/>
      <c r="BQ1019"/>
      <c r="BR1019"/>
      <c r="BS1019"/>
      <c r="BT1019" t="inlineStr">
        <is>
          <t>--</t>
        </is>
      </c>
      <c r="BU1019"/>
      <c r="BV1019"/>
      <c r="BW1019"/>
      <c r="BX1019"/>
      <c r="BY1019"/>
      <c r="BZ1019"/>
      <c r="CA1019"/>
      <c r="CB1019"/>
      <c r="CC1019"/>
      <c r="CD1019"/>
      <c r="CE1019"/>
      <c r="CF1019"/>
      <c r="CG1019"/>
      <c r="CH1019"/>
      <c r="CI1019"/>
      <c r="CJ1019" t="inlineStr">
        <is>
          <t xml:space="preserve">TMETH/ASTM 1980, ENV. SCIENCES RESEARCH LAB 1981//   </t>
        </is>
      </c>
      <c r="CK1019" t="inlineStr">
        <is>
          <t>Dow Chemical Co.</t>
        </is>
      </c>
      <c r="CL1019" t="n">
        <v>163462.0</v>
      </c>
      <c r="CM1019" t="inlineStr">
        <is>
          <t>Study to Assess the Influence of Age on the Response of Fathead Minnows in Static Acute Toxicity Tests</t>
        </is>
      </c>
      <c r="CN1019" t="inlineStr">
        <is>
          <t>EPA/OTS Doc.#86-870002091:32 p.</t>
        </is>
      </c>
      <c r="CO1019" t="n">
        <v>1987.0</v>
      </c>
      <c r="CP1019" t="inlineStr">
        <is>
          <t>Dow Chemical Co. (1987). Study to Assess the Influence of Age on the Response of Fathead Minnows in Static Acute Toxicity Tests. EPA/OTS Doc.#86-870002091, 32 p. ECOREF#:163462</t>
        </is>
      </c>
    </row>
    <row r="1020">
      <c r="A1020" t="n">
        <v>106898.0</v>
      </c>
      <c r="B1020" t="inlineStr">
        <is>
          <t>(Chloromethyl)oxirane</t>
        </is>
      </c>
      <c r="C1020" t="inlineStr">
        <is>
          <t>Reagent Grade, Purissium, Purum, Puriss, Puris, Reinst</t>
        </is>
      </c>
      <c r="D1020" t="inlineStr">
        <is>
          <t>Unmeasured</t>
        </is>
      </c>
      <c r="E1020" t="inlineStr">
        <is>
          <t>American Society for Testing and Materials</t>
        </is>
      </c>
      <c r="F1020"/>
      <c r="G1020"/>
      <c r="H1020"/>
      <c r="I1020"/>
      <c r="J1020"/>
      <c r="K1020"/>
      <c r="L1020" t="inlineStr">
        <is>
          <t>Pimephales promelas</t>
        </is>
      </c>
      <c r="M1020" t="inlineStr">
        <is>
          <t>Fathead Minnow</t>
        </is>
      </c>
      <c r="N1020" t="inlineStr">
        <is>
          <t>Fry</t>
        </is>
      </c>
      <c r="O1020"/>
      <c r="P1020"/>
      <c r="Q1020"/>
      <c r="R1020" t="n">
        <v>10.0</v>
      </c>
      <c r="S1020"/>
      <c r="T1020" t="n">
        <v>15.0</v>
      </c>
      <c r="U1020" t="inlineStr">
        <is>
          <t>Day(s)</t>
        </is>
      </c>
      <c r="V1020" t="inlineStr">
        <is>
          <t>Static</t>
        </is>
      </c>
      <c r="W1020" t="inlineStr">
        <is>
          <t>Fresh water</t>
        </is>
      </c>
      <c r="X1020" t="inlineStr">
        <is>
          <t>Lab</t>
        </is>
      </c>
      <c r="Y1020" t="inlineStr">
        <is>
          <t>&gt;=8</t>
        </is>
      </c>
      <c r="Z1020" t="inlineStr">
        <is>
          <t>Active ingredient</t>
        </is>
      </c>
      <c r="AA1020"/>
      <c r="AB1020" t="n">
        <v>12.7</v>
      </c>
      <c r="AC1020"/>
      <c r="AD1020" t="n">
        <v>11.5</v>
      </c>
      <c r="AE1020"/>
      <c r="AF1020" t="n">
        <v>14.2</v>
      </c>
      <c r="AG1020" t="inlineStr">
        <is>
          <t>AI mg/L</t>
        </is>
      </c>
      <c r="AH1020"/>
      <c r="AI1020"/>
      <c r="AJ1020"/>
      <c r="AK1020"/>
      <c r="AL1020"/>
      <c r="AM1020"/>
      <c r="AN1020"/>
      <c r="AO1020"/>
      <c r="AP1020"/>
      <c r="AQ1020"/>
      <c r="AR1020"/>
      <c r="AS1020"/>
      <c r="AT1020"/>
      <c r="AU1020"/>
      <c r="AV1020"/>
      <c r="AW1020"/>
      <c r="AX1020" t="inlineStr">
        <is>
          <t>Mortality</t>
        </is>
      </c>
      <c r="AY1020" t="inlineStr">
        <is>
          <t>Mortality</t>
        </is>
      </c>
      <c r="AZ1020" t="inlineStr">
        <is>
          <t>LC50</t>
        </is>
      </c>
      <c r="BA1020"/>
      <c r="BB1020" t="n">
        <v>4.0</v>
      </c>
      <c r="BC1020"/>
      <c r="BD1020"/>
      <c r="BE1020"/>
      <c r="BF1020"/>
      <c r="BG1020" t="inlineStr">
        <is>
          <t>Day(s)</t>
        </is>
      </c>
      <c r="BH1020"/>
      <c r="BI1020" t="inlineStr">
        <is>
          <t>DTXSID1020566</t>
        </is>
      </c>
      <c r="BJ1020" t="inlineStr">
        <is>
          <t>10.1007/BF01607884</t>
        </is>
      </c>
      <c r="BK1020"/>
      <c r="BL1020" t="inlineStr">
        <is>
          <t>Acute</t>
        </is>
      </c>
      <c r="BM1020"/>
      <c r="BN1020"/>
      <c r="BO1020"/>
      <c r="BP1020"/>
      <c r="BQ1020"/>
      <c r="BR1020"/>
      <c r="BS1020"/>
      <c r="BT1020" t="inlineStr">
        <is>
          <t>--</t>
        </is>
      </c>
      <c r="BU1020"/>
      <c r="BV1020"/>
      <c r="BW1020"/>
      <c r="BX1020"/>
      <c r="BY1020"/>
      <c r="BZ1020"/>
      <c r="CA1020"/>
      <c r="CB1020"/>
      <c r="CC1020"/>
      <c r="CD1020"/>
      <c r="CE1020"/>
      <c r="CF1020"/>
      <c r="CG1020"/>
      <c r="CH1020"/>
      <c r="CI1020" t="inlineStr">
        <is>
          <t xml:space="preserve">CONC1/GEOMETRIC MEAN OF 2 TESTS//DO/FELL BELOW THE RECOMMENDED 40% SATURATION LEVEL// </t>
        </is>
      </c>
      <c r="CJ1020" t="inlineStr">
        <is>
          <t xml:space="preserve">SOURCE/LAB STOCK//CONTR/C,V//TMETH/1980, STANDARD E 729-80//MEDIA/AERATED, CARBON-FILTERED, UV IRRADIATED WATER FROM UPPER SAGINAW BAY OF LAKE HURON//  CONC1/GEOMETRIC MEAN OF 2 TESTS//DO/FELL BELOW THE RECOMMENDED 40% SATURATION LEVEL// </t>
        </is>
      </c>
      <c r="CK1020" t="inlineStr">
        <is>
          <t>Mayes,M.A., H.C. Alexander, and D.C. Dill</t>
        </is>
      </c>
      <c r="CL1020" t="n">
        <v>10432.0</v>
      </c>
      <c r="CM1020" t="inlineStr">
        <is>
          <t>A Study to Assess the Influence of Age on the Response of Fathead Minnows in Static Acute Toxicity Tests</t>
        </is>
      </c>
      <c r="CN1020" t="inlineStr">
        <is>
          <t>Bull. Environ. Contam. Toxicol.31(2): 139-147</t>
        </is>
      </c>
      <c r="CO1020" t="n">
        <v>1983.0</v>
      </c>
      <c r="CP1020" t="inlineStr">
        <is>
          <t>Mayes,M.A., H.C. Alexander, and D.C. Dill (1983). A Study to Assess the Influence of Age on the Response of Fathead Minnows in Static Acute Toxicity Tests. Bull. Environ. Contam. Toxicol., 31, (2), 139-147. doi:10.1007/BF01607884. ECOREF#:10432</t>
        </is>
      </c>
    </row>
    <row r="1021">
      <c r="A1021" t="n">
        <v>106898.0</v>
      </c>
      <c r="B1021" t="inlineStr">
        <is>
          <t>(Chloromethyl)oxirane</t>
        </is>
      </c>
      <c r="C1021" t="inlineStr">
        <is>
          <t>Reagent Grade, Purissium, Purum, Puriss, Puris, Reinst</t>
        </is>
      </c>
      <c r="D1021" t="inlineStr">
        <is>
          <t>Not reported</t>
        </is>
      </c>
      <c r="E1021" t="inlineStr">
        <is>
          <t>USEPA and ASTM methods</t>
        </is>
      </c>
      <c r="F1021"/>
      <c r="G1021"/>
      <c r="H1021"/>
      <c r="I1021"/>
      <c r="J1021"/>
      <c r="K1021"/>
      <c r="L1021" t="inlineStr">
        <is>
          <t>Pimephales promelas</t>
        </is>
      </c>
      <c r="M1021" t="inlineStr">
        <is>
          <t>Fathead Minnow</t>
        </is>
      </c>
      <c r="N1021" t="inlineStr">
        <is>
          <t>Subadult</t>
        </is>
      </c>
      <c r="O1021"/>
      <c r="P1021"/>
      <c r="Q1021"/>
      <c r="R1021" t="n">
        <v>60.0</v>
      </c>
      <c r="S1021"/>
      <c r="T1021" t="n">
        <v>100.0</v>
      </c>
      <c r="U1021" t="inlineStr">
        <is>
          <t>Day(s)</t>
        </is>
      </c>
      <c r="V1021" t="inlineStr">
        <is>
          <t>Static</t>
        </is>
      </c>
      <c r="W1021" t="inlineStr">
        <is>
          <t>Fresh water</t>
        </is>
      </c>
      <c r="X1021" t="inlineStr">
        <is>
          <t>Lab</t>
        </is>
      </c>
      <c r="Y1021" t="inlineStr">
        <is>
          <t>&gt;=7</t>
        </is>
      </c>
      <c r="Z1021" t="inlineStr">
        <is>
          <t>Active ingredient</t>
        </is>
      </c>
      <c r="AA1021"/>
      <c r="AB1021" t="n">
        <v>16.6</v>
      </c>
      <c r="AC1021"/>
      <c r="AD1021"/>
      <c r="AE1021"/>
      <c r="AF1021"/>
      <c r="AG1021" t="inlineStr">
        <is>
          <t>AI mg/L</t>
        </is>
      </c>
      <c r="AH1021"/>
      <c r="AI1021"/>
      <c r="AJ1021"/>
      <c r="AK1021"/>
      <c r="AL1021"/>
      <c r="AM1021"/>
      <c r="AN1021"/>
      <c r="AO1021"/>
      <c r="AP1021"/>
      <c r="AQ1021"/>
      <c r="AR1021"/>
      <c r="AS1021"/>
      <c r="AT1021"/>
      <c r="AU1021"/>
      <c r="AV1021"/>
      <c r="AW1021"/>
      <c r="AX1021" t="inlineStr">
        <is>
          <t>Mortality</t>
        </is>
      </c>
      <c r="AY1021" t="inlineStr">
        <is>
          <t>Mortality</t>
        </is>
      </c>
      <c r="AZ1021" t="inlineStr">
        <is>
          <t>LC50</t>
        </is>
      </c>
      <c r="BA1021"/>
      <c r="BB1021" t="n">
        <v>4.0</v>
      </c>
      <c r="BC1021"/>
      <c r="BD1021"/>
      <c r="BE1021"/>
      <c r="BF1021"/>
      <c r="BG1021" t="inlineStr">
        <is>
          <t>Day(s)</t>
        </is>
      </c>
      <c r="BH1021"/>
      <c r="BI1021" t="inlineStr">
        <is>
          <t>DTXSID1020566</t>
        </is>
      </c>
      <c r="BJ1021"/>
      <c r="BK1021"/>
      <c r="BL1021" t="inlineStr">
        <is>
          <t>Acute</t>
        </is>
      </c>
      <c r="BM1021" t="inlineStr">
        <is>
          <t>SA</t>
        </is>
      </c>
      <c r="BN1021"/>
      <c r="BO1021"/>
      <c r="BP1021"/>
      <c r="BQ1021"/>
      <c r="BR1021"/>
      <c r="BS1021"/>
      <c r="BT1021" t="inlineStr">
        <is>
          <t>--</t>
        </is>
      </c>
      <c r="BU1021"/>
      <c r="BV1021"/>
      <c r="BW1021"/>
      <c r="BX1021"/>
      <c r="BY1021"/>
      <c r="BZ1021"/>
      <c r="CA1021"/>
      <c r="CB1021"/>
      <c r="CC1021"/>
      <c r="CD1021"/>
      <c r="CE1021"/>
      <c r="CF1021"/>
      <c r="CG1021"/>
      <c r="CH1021"/>
      <c r="CI1021"/>
      <c r="CJ1021" t="inlineStr">
        <is>
          <t xml:space="preserve">SOURCE/LAB REARED//CONTR/C,V//TMETH/USEPA TEST METHOD NO. ESR-ES-16, 1981. ASTM STANDARD E 729-80, 1980//MEDIA/CARBON FILTERED AND UV IRRADIATED DILUTION WATER//   </t>
        </is>
      </c>
      <c r="CK1021" t="inlineStr">
        <is>
          <t>Dow Chemical Co.</t>
        </is>
      </c>
      <c r="CL1021" t="n">
        <v>91316.0</v>
      </c>
      <c r="CM1021" t="inlineStr">
        <is>
          <t>A Study to Assess the Influence of Age on the Response of Fathead Minnows in Static Acute Toxicity Tests with Cover Letter</t>
        </is>
      </c>
      <c r="CN1021" t="inlineStr">
        <is>
          <t>EPA/OTS 878221113:31 p.</t>
        </is>
      </c>
      <c r="CO1021" t="n">
        <v>1982.0</v>
      </c>
      <c r="CP1021" t="inlineStr">
        <is>
          <t>Dow Chemical Co. (1982). A Study to Assess the Influence of Age on the Response of Fathead Minnows in Static Acute Toxicity Tests with Cover Letter. EPA/OTS 878221113, 31 p. ECOREF#:91316</t>
        </is>
      </c>
    </row>
    <row r="1022">
      <c r="A1022" t="n">
        <v>106898.0</v>
      </c>
      <c r="B1022" t="inlineStr">
        <is>
          <t>(Chloromethyl)oxirane</t>
        </is>
      </c>
      <c r="C1022" t="inlineStr">
        <is>
          <t>Reagent Grade, Purissium, Purum, Puriss, Puris, Reinst</t>
        </is>
      </c>
      <c r="D1022" t="inlineStr">
        <is>
          <t>Not reported</t>
        </is>
      </c>
      <c r="E1022" t="inlineStr">
        <is>
          <t>USEPA and ASTM methods</t>
        </is>
      </c>
      <c r="F1022"/>
      <c r="G1022"/>
      <c r="H1022"/>
      <c r="I1022"/>
      <c r="J1022"/>
      <c r="K1022"/>
      <c r="L1022" t="inlineStr">
        <is>
          <t>Pimephales promelas</t>
        </is>
      </c>
      <c r="M1022" t="inlineStr">
        <is>
          <t>Fathead Minnow</t>
        </is>
      </c>
      <c r="N1022" t="inlineStr">
        <is>
          <t>Juvenile</t>
        </is>
      </c>
      <c r="O1022"/>
      <c r="P1022"/>
      <c r="Q1022"/>
      <c r="R1022" t="n">
        <v>30.0</v>
      </c>
      <c r="S1022"/>
      <c r="T1022" t="n">
        <v>35.0</v>
      </c>
      <c r="U1022" t="inlineStr">
        <is>
          <t>Day(s)</t>
        </is>
      </c>
      <c r="V1022" t="inlineStr">
        <is>
          <t>Static</t>
        </is>
      </c>
      <c r="W1022" t="inlineStr">
        <is>
          <t>Fresh water</t>
        </is>
      </c>
      <c r="X1022" t="inlineStr">
        <is>
          <t>Lab</t>
        </is>
      </c>
      <c r="Y1022" t="inlineStr">
        <is>
          <t>&gt;=7</t>
        </is>
      </c>
      <c r="Z1022" t="inlineStr">
        <is>
          <t>Active ingredient</t>
        </is>
      </c>
      <c r="AA1022"/>
      <c r="AB1022" t="n">
        <v>10.2</v>
      </c>
      <c r="AC1022"/>
      <c r="AD1022"/>
      <c r="AE1022"/>
      <c r="AF1022"/>
      <c r="AG1022" t="inlineStr">
        <is>
          <t>AI mg/L</t>
        </is>
      </c>
      <c r="AH1022"/>
      <c r="AI1022"/>
      <c r="AJ1022"/>
      <c r="AK1022"/>
      <c r="AL1022"/>
      <c r="AM1022"/>
      <c r="AN1022"/>
      <c r="AO1022"/>
      <c r="AP1022"/>
      <c r="AQ1022"/>
      <c r="AR1022"/>
      <c r="AS1022"/>
      <c r="AT1022"/>
      <c r="AU1022"/>
      <c r="AV1022"/>
      <c r="AW1022"/>
      <c r="AX1022" t="inlineStr">
        <is>
          <t>Mortality</t>
        </is>
      </c>
      <c r="AY1022" t="inlineStr">
        <is>
          <t>Mortality</t>
        </is>
      </c>
      <c r="AZ1022" t="inlineStr">
        <is>
          <t>LC50</t>
        </is>
      </c>
      <c r="BA1022"/>
      <c r="BB1022" t="n">
        <v>4.0</v>
      </c>
      <c r="BC1022"/>
      <c r="BD1022"/>
      <c r="BE1022"/>
      <c r="BF1022"/>
      <c r="BG1022" t="inlineStr">
        <is>
          <t>Day(s)</t>
        </is>
      </c>
      <c r="BH1022"/>
      <c r="BI1022" t="inlineStr">
        <is>
          <t>DTXSID1020566</t>
        </is>
      </c>
      <c r="BJ1022"/>
      <c r="BK1022"/>
      <c r="BL1022" t="inlineStr">
        <is>
          <t>Acute</t>
        </is>
      </c>
      <c r="BM1022" t="inlineStr">
        <is>
          <t>JV</t>
        </is>
      </c>
      <c r="BN1022"/>
      <c r="BO1022"/>
      <c r="BP1022"/>
      <c r="BQ1022"/>
      <c r="BR1022"/>
      <c r="BS1022"/>
      <c r="BT1022" t="inlineStr">
        <is>
          <t>--</t>
        </is>
      </c>
      <c r="BU1022"/>
      <c r="BV1022"/>
      <c r="BW1022"/>
      <c r="BX1022"/>
      <c r="BY1022"/>
      <c r="BZ1022"/>
      <c r="CA1022"/>
      <c r="CB1022"/>
      <c r="CC1022"/>
      <c r="CD1022"/>
      <c r="CE1022"/>
      <c r="CF1022"/>
      <c r="CG1022"/>
      <c r="CH1022"/>
      <c r="CI1022"/>
      <c r="CJ1022" t="inlineStr">
        <is>
          <t xml:space="preserve">SOURCE/LAB REARED//CONTR/C,V//TMETH/USEPA TEST METHOD NO. ESR-ES-16, 1981. ASTM STANDARD E 729-80, 1980//MEDIA/CARBON FILTERED AND UV IRRADIATED DILUTION WATER//   </t>
        </is>
      </c>
      <c r="CK1022" t="inlineStr">
        <is>
          <t>Dow Chemical Co.</t>
        </is>
      </c>
      <c r="CL1022" t="n">
        <v>91316.0</v>
      </c>
      <c r="CM1022" t="inlineStr">
        <is>
          <t>A Study to Assess the Influence of Age on the Response of Fathead Minnows in Static Acute Toxicity Tests with Cover Letter</t>
        </is>
      </c>
      <c r="CN1022" t="inlineStr">
        <is>
          <t>EPA/OTS 878221113:31 p.</t>
        </is>
      </c>
      <c r="CO1022" t="n">
        <v>1982.0</v>
      </c>
      <c r="CP1022" t="inlineStr">
        <is>
          <t>Dow Chemical Co. (1982). A Study to Assess the Influence of Age on the Response of Fathead Minnows in Static Acute Toxicity Tests with Cover Letter. EPA/OTS 878221113, 31 p. ECOREF#:91316</t>
        </is>
      </c>
    </row>
    <row r="1023">
      <c r="A1023" t="n">
        <v>106934.0</v>
      </c>
      <c r="B1023" t="inlineStr">
        <is>
          <t>1,2-Dibromoethane</t>
        </is>
      </c>
      <c r="C1023"/>
      <c r="D1023" t="inlineStr">
        <is>
          <t>Unmeasured values (some measured values reported in article)</t>
        </is>
      </c>
      <c r="E1023" t="inlineStr">
        <is>
          <t>United States Environmental Protection Agency</t>
        </is>
      </c>
      <c r="F1023"/>
      <c r="G1023"/>
      <c r="H1023"/>
      <c r="I1023"/>
      <c r="J1023"/>
      <c r="K1023"/>
      <c r="L1023" t="inlineStr">
        <is>
          <t>Pimephales promelas</t>
        </is>
      </c>
      <c r="M1023" t="inlineStr">
        <is>
          <t>Fathead Minnow</t>
        </is>
      </c>
      <c r="N1023"/>
      <c r="O1023"/>
      <c r="P1023" t="n">
        <v>5.0</v>
      </c>
      <c r="Q1023"/>
      <c r="R1023"/>
      <c r="S1023"/>
      <c r="T1023"/>
      <c r="U1023" t="inlineStr">
        <is>
          <t>Day(s)</t>
        </is>
      </c>
      <c r="V1023" t="inlineStr">
        <is>
          <t>Renewal</t>
        </is>
      </c>
      <c r="W1023" t="inlineStr">
        <is>
          <t>Fresh water</t>
        </is>
      </c>
      <c r="X1023" t="inlineStr">
        <is>
          <t>Lab</t>
        </is>
      </c>
      <c r="Y1023" t="n">
        <v>5.0</v>
      </c>
      <c r="Z1023" t="inlineStr">
        <is>
          <t>Active ingredient</t>
        </is>
      </c>
      <c r="AA1023"/>
      <c r="AB1023" t="n">
        <v>4.3</v>
      </c>
      <c r="AC1023"/>
      <c r="AD1023" t="n">
        <v>4.01</v>
      </c>
      <c r="AE1023"/>
      <c r="AF1023" t="n">
        <v>4.62</v>
      </c>
      <c r="AG1023" t="inlineStr">
        <is>
          <t>AI mg/L</t>
        </is>
      </c>
      <c r="AH1023"/>
      <c r="AI1023"/>
      <c r="AJ1023"/>
      <c r="AK1023"/>
      <c r="AL1023"/>
      <c r="AM1023"/>
      <c r="AN1023"/>
      <c r="AO1023"/>
      <c r="AP1023"/>
      <c r="AQ1023"/>
      <c r="AR1023"/>
      <c r="AS1023"/>
      <c r="AT1023"/>
      <c r="AU1023"/>
      <c r="AV1023"/>
      <c r="AW1023"/>
      <c r="AX1023" t="inlineStr">
        <is>
          <t>Mortality</t>
        </is>
      </c>
      <c r="AY1023" t="inlineStr">
        <is>
          <t>Mortality</t>
        </is>
      </c>
      <c r="AZ1023" t="inlineStr">
        <is>
          <t>LC50</t>
        </is>
      </c>
      <c r="BA1023"/>
      <c r="BB1023" t="n">
        <v>4.0</v>
      </c>
      <c r="BC1023"/>
      <c r="BD1023"/>
      <c r="BE1023"/>
      <c r="BF1023"/>
      <c r="BG1023" t="inlineStr">
        <is>
          <t>Day(s)</t>
        </is>
      </c>
      <c r="BH1023"/>
      <c r="BI1023" t="inlineStr">
        <is>
          <t>DTXSID3020415</t>
        </is>
      </c>
      <c r="BJ1023" t="inlineStr">
        <is>
          <t>10.1007/s00244-002-0151-5</t>
        </is>
      </c>
      <c r="BK1023"/>
      <c r="BL1023" t="inlineStr">
        <is>
          <t>Acute</t>
        </is>
      </c>
      <c r="BM1023"/>
      <c r="BN1023"/>
      <c r="BO1023"/>
      <c r="BP1023"/>
      <c r="BQ1023"/>
      <c r="BR1023"/>
      <c r="BS1023"/>
      <c r="BT1023" t="inlineStr">
        <is>
          <t>--</t>
        </is>
      </c>
      <c r="BU1023"/>
      <c r="BV1023"/>
      <c r="BW1023"/>
      <c r="BX1023"/>
      <c r="BY1023"/>
      <c r="BZ1023"/>
      <c r="CA1023"/>
      <c r="CB1023"/>
      <c r="CC1023"/>
      <c r="CD1023"/>
      <c r="CE1023"/>
      <c r="CF1023"/>
      <c r="CG1023"/>
      <c r="CH1023"/>
      <c r="CI1023"/>
      <c r="CJ1023" t="inlineStr">
        <is>
          <t xml:space="preserve">SOURCE/AQUATIC BIOSYSTEMS, FORT COLLINS, CO//   </t>
        </is>
      </c>
      <c r="CK1023" t="inlineStr">
        <is>
          <t>Kszos,L.A., S.S. Talmage, G.W. Morris, B.K. Konetsky, and T. Rottero</t>
        </is>
      </c>
      <c r="CL1023" t="n">
        <v>71675.0</v>
      </c>
      <c r="CM1023" t="inlineStr">
        <is>
          <t>Derivation of Aquatic Screening Benchmarks for 1,2-Dibromoethane</t>
        </is>
      </c>
      <c r="CN1023" t="inlineStr">
        <is>
          <t>Arch. Environ. Contam. Toxicol.45(1): 66-71</t>
        </is>
      </c>
      <c r="CO1023" t="n">
        <v>2003.0</v>
      </c>
      <c r="CP1023" t="inlineStr">
        <is>
          <t>Kszos,L.A., S.S. Talmage, G.W. Morris, B.K. Konetsky, and T. Rottero (2003). Derivation of Aquatic Screening Benchmarks for 1,2-Dibromoethane. Arch. Environ. Contam. Toxicol., 45, (1), 66-71. doi:10.1007/s00244-002-0151-5. ECOREF#:71675</t>
        </is>
      </c>
    </row>
    <row r="1024">
      <c r="A1024" t="n">
        <v>106945.0</v>
      </c>
      <c r="B1024" t="inlineStr">
        <is>
          <t>1-Bromopropane</t>
        </is>
      </c>
      <c r="C1024"/>
      <c r="D1024" t="inlineStr">
        <is>
          <t>Measured</t>
        </is>
      </c>
      <c r="E1024" t="inlineStr">
        <is>
          <t>Not coded</t>
        </is>
      </c>
      <c r="F1024"/>
      <c r="G1024" t="n">
        <v>99.0</v>
      </c>
      <c r="H1024"/>
      <c r="I1024"/>
      <c r="J1024"/>
      <c r="K1024"/>
      <c r="L1024" t="inlineStr">
        <is>
          <t>Pimephales promelas</t>
        </is>
      </c>
      <c r="M1024" t="inlineStr">
        <is>
          <t>Fathead Minnow</t>
        </is>
      </c>
      <c r="N1024"/>
      <c r="O1024"/>
      <c r="P1024" t="n">
        <v>30.0</v>
      </c>
      <c r="Q1024"/>
      <c r="R1024"/>
      <c r="S1024"/>
      <c r="T1024"/>
      <c r="U1024" t="inlineStr">
        <is>
          <t>Day(s)</t>
        </is>
      </c>
      <c r="V1024" t="inlineStr">
        <is>
          <t>Flow-through</t>
        </is>
      </c>
      <c r="W1024" t="inlineStr">
        <is>
          <t>Fresh water</t>
        </is>
      </c>
      <c r="X1024" t="inlineStr">
        <is>
          <t>Lab</t>
        </is>
      </c>
      <c r="Y1024"/>
      <c r="Z1024" t="inlineStr">
        <is>
          <t>Active ingredient</t>
        </is>
      </c>
      <c r="AA1024"/>
      <c r="AB1024" t="n">
        <v>67.3</v>
      </c>
      <c r="AC1024"/>
      <c r="AD1024"/>
      <c r="AE1024"/>
      <c r="AF1024"/>
      <c r="AG1024" t="inlineStr">
        <is>
          <t>AI mg/L</t>
        </is>
      </c>
      <c r="AH1024"/>
      <c r="AI1024"/>
      <c r="AJ1024"/>
      <c r="AK1024"/>
      <c r="AL1024"/>
      <c r="AM1024"/>
      <c r="AN1024"/>
      <c r="AO1024"/>
      <c r="AP1024"/>
      <c r="AQ1024"/>
      <c r="AR1024"/>
      <c r="AS1024"/>
      <c r="AT1024"/>
      <c r="AU1024"/>
      <c r="AV1024"/>
      <c r="AW1024"/>
      <c r="AX1024" t="inlineStr">
        <is>
          <t>Mortality</t>
        </is>
      </c>
      <c r="AY1024" t="inlineStr">
        <is>
          <t>Mortality</t>
        </is>
      </c>
      <c r="AZ1024" t="inlineStr">
        <is>
          <t>LC50</t>
        </is>
      </c>
      <c r="BA1024"/>
      <c r="BB1024" t="n">
        <v>4.0</v>
      </c>
      <c r="BC1024"/>
      <c r="BD1024"/>
      <c r="BE1024"/>
      <c r="BF1024"/>
      <c r="BG1024" t="inlineStr">
        <is>
          <t>Day(s)</t>
        </is>
      </c>
      <c r="BH1024" t="inlineStr">
        <is>
          <t>Pure</t>
        </is>
      </c>
      <c r="BI1024" t="inlineStr">
        <is>
          <t>DTXSID6021874</t>
        </is>
      </c>
      <c r="BJ1024"/>
      <c r="BK1024"/>
      <c r="BL1024"/>
      <c r="BM1024"/>
      <c r="BN1024"/>
      <c r="BO1024"/>
      <c r="BP1024"/>
      <c r="BQ1024"/>
      <c r="BR1024"/>
      <c r="BS1024"/>
      <c r="BT1024" t="inlineStr">
        <is>
          <t>--</t>
        </is>
      </c>
      <c r="BU1024"/>
      <c r="BV1024"/>
      <c r="BW1024"/>
      <c r="BX1024"/>
      <c r="BY1024"/>
      <c r="BZ1024"/>
      <c r="CA1024"/>
      <c r="CB1024"/>
      <c r="CC1024"/>
      <c r="CD1024"/>
      <c r="CE1024"/>
      <c r="CF1024"/>
      <c r="CG1024"/>
      <c r="CH1024"/>
      <c r="CI1024" t="inlineStr">
        <is>
          <t xml:space="preserve"> Affected fish lost schooling behavior and swam near the tank surface.  They were hypoactive, underreactive to external stimuli,NAad increased respiration, were darkly colored and lost equilibrium prior to death.  Measured concentrations </t>
        </is>
      </c>
      <c r="CJ1024" t="inlineStr">
        <is>
          <t xml:space="preserve">   Affected fish lost schooling behavior and swam near the tank surface.  They were hypoactive, underreactive to external stimuli,NAad increased respiration, were darkly colored and lost equilibrium prior to death.  Measured concentrations </t>
        </is>
      </c>
      <c r="CK1024" t="inlineStr">
        <is>
          <t>Geiger,D.L., D.J. Call, and L.T. Brooke</t>
        </is>
      </c>
      <c r="CL1024" t="n">
        <v>12859.0</v>
      </c>
      <c r="CM1024" t="inlineStr">
        <is>
          <t>Acute Toxicities of Organic Chemicals to Fathead Minnows (Pimephales promelas) Volume IV</t>
        </is>
      </c>
      <c r="CN1024" t="inlineStr">
        <is>
          <t>Center for Lake Superior Environmental Studies, University of Wisconsin, Superior, WI4:355 p.</t>
        </is>
      </c>
      <c r="CO1024" t="n">
        <v>1988.0</v>
      </c>
      <c r="CP1024" t="inlineStr">
        <is>
          <t>Geiger,D.L., D.J. Call, and L.T. Brooke (1988). Acute Toxicities of Organic Chemicals to Fathead Minnows (Pimephales promelas) Volume IV. Center for Lake Superior Environmental Studies, University of Wisconsin, Superior, WI, 4, 355 p. ECOREF#:12859</t>
        </is>
      </c>
    </row>
    <row r="1025">
      <c r="A1025" t="n">
        <v>107028.0</v>
      </c>
      <c r="B1025" t="inlineStr">
        <is>
          <t>2-Propenal</t>
        </is>
      </c>
      <c r="C1025"/>
      <c r="D1025" t="inlineStr">
        <is>
          <t>Measured</t>
        </is>
      </c>
      <c r="E1025" t="inlineStr">
        <is>
          <t>Not coded</t>
        </is>
      </c>
      <c r="F1025"/>
      <c r="G1025"/>
      <c r="H1025"/>
      <c r="I1025"/>
      <c r="J1025"/>
      <c r="K1025"/>
      <c r="L1025" t="inlineStr">
        <is>
          <t>Pimephales promelas</t>
        </is>
      </c>
      <c r="M1025" t="inlineStr">
        <is>
          <t>Fathead Minnow</t>
        </is>
      </c>
      <c r="N1025"/>
      <c r="O1025"/>
      <c r="P1025" t="n">
        <v>1.0</v>
      </c>
      <c r="Q1025"/>
      <c r="R1025"/>
      <c r="S1025"/>
      <c r="T1025"/>
      <c r="U1025" t="inlineStr">
        <is>
          <t>Age class</t>
        </is>
      </c>
      <c r="V1025" t="inlineStr">
        <is>
          <t>Static</t>
        </is>
      </c>
      <c r="W1025" t="inlineStr">
        <is>
          <t>Fresh water</t>
        </is>
      </c>
      <c r="X1025" t="inlineStr">
        <is>
          <t>Lab</t>
        </is>
      </c>
      <c r="Y1025"/>
      <c r="Z1025" t="inlineStr">
        <is>
          <t>Active ingredient</t>
        </is>
      </c>
      <c r="AA1025"/>
      <c r="AB1025" t="n">
        <v>0.045</v>
      </c>
      <c r="AC1025"/>
      <c r="AD1025"/>
      <c r="AE1025"/>
      <c r="AF1025"/>
      <c r="AG1025" t="inlineStr">
        <is>
          <t>AI mg/L</t>
        </is>
      </c>
      <c r="AH1025"/>
      <c r="AI1025"/>
      <c r="AJ1025"/>
      <c r="AK1025"/>
      <c r="AL1025"/>
      <c r="AM1025"/>
      <c r="AN1025"/>
      <c r="AO1025"/>
      <c r="AP1025"/>
      <c r="AQ1025"/>
      <c r="AR1025"/>
      <c r="AS1025"/>
      <c r="AT1025"/>
      <c r="AU1025"/>
      <c r="AV1025"/>
      <c r="AW1025"/>
      <c r="AX1025" t="inlineStr">
        <is>
          <t>Mortality</t>
        </is>
      </c>
      <c r="AY1025" t="inlineStr">
        <is>
          <t>Mortality</t>
        </is>
      </c>
      <c r="AZ1025" t="inlineStr">
        <is>
          <t>LC50</t>
        </is>
      </c>
      <c r="BA1025"/>
      <c r="BB1025" t="n">
        <v>4.0</v>
      </c>
      <c r="BC1025"/>
      <c r="BD1025"/>
      <c r="BE1025"/>
      <c r="BF1025"/>
      <c r="BG1025" t="inlineStr">
        <is>
          <t>Day(s)</t>
        </is>
      </c>
      <c r="BH1025"/>
      <c r="BI1025" t="inlineStr">
        <is>
          <t>DTXSID5020023</t>
        </is>
      </c>
      <c r="BJ1025"/>
      <c r="BK1025"/>
      <c r="BL1025"/>
      <c r="BM1025"/>
      <c r="BN1025"/>
      <c r="BO1025"/>
      <c r="BP1025"/>
      <c r="BQ1025"/>
      <c r="BR1025"/>
      <c r="BS1025"/>
      <c r="BT1025" t="inlineStr">
        <is>
          <t>--</t>
        </is>
      </c>
      <c r="BU1025"/>
      <c r="BV1025"/>
      <c r="BW1025"/>
      <c r="BX1025"/>
      <c r="BY1025"/>
      <c r="BZ1025"/>
      <c r="CA1025"/>
      <c r="CB1025"/>
      <c r="CC1025"/>
      <c r="CD1025"/>
      <c r="CE1025"/>
      <c r="CF1025"/>
      <c r="CG1025"/>
      <c r="CH1025"/>
      <c r="CI1025"/>
      <c r="CJ1025"/>
      <c r="CK1025" t="inlineStr">
        <is>
          <t>Birge,W.J., J.A. Black, S.T. Ballard, and W.E. McDonnell</t>
        </is>
      </c>
      <c r="CL1025" t="n">
        <v>45758.0</v>
      </c>
      <c r="CM1025" t="inlineStr">
        <is>
          <t>Acute Toxicity Testing with Freshwater Fish</t>
        </is>
      </c>
      <c r="CN1025" t="inlineStr">
        <is>
          <t>EPA Contract No. 68-01-6201. NUS Corporation. Pittsburgh, Pennsylvania:47 p.</t>
        </is>
      </c>
      <c r="CO1025" t="n">
        <v>1982.0</v>
      </c>
      <c r="CP1025" t="inlineStr">
        <is>
          <t>Birge,W.J., J.A. Black, S.T. Ballard, and W.E. McDonnell (1982). Acute Toxicity Testing with Freshwater Fish. EPA Contract No. 68-01-6201. NUS Corporation. Pittsburgh, Pennsylvania, 47 p. ECOREF#:45758</t>
        </is>
      </c>
    </row>
    <row r="1026">
      <c r="A1026" t="n">
        <v>107028.0</v>
      </c>
      <c r="B1026" t="inlineStr">
        <is>
          <t>2-Propenal</t>
        </is>
      </c>
      <c r="C1026"/>
      <c r="D1026" t="inlineStr">
        <is>
          <t>Measured</t>
        </is>
      </c>
      <c r="E1026" t="inlineStr">
        <is>
          <t>Not coded</t>
        </is>
      </c>
      <c r="F1026" t="inlineStr">
        <is>
          <t>&gt;</t>
        </is>
      </c>
      <c r="G1026" t="n">
        <v>99.0</v>
      </c>
      <c r="H1026"/>
      <c r="I1026"/>
      <c r="J1026"/>
      <c r="K1026"/>
      <c r="L1026" t="inlineStr">
        <is>
          <t>Pimephales promelas</t>
        </is>
      </c>
      <c r="M1026" t="inlineStr">
        <is>
          <t>Fathead Minnow</t>
        </is>
      </c>
      <c r="N1026"/>
      <c r="O1026"/>
      <c r="P1026" t="n">
        <v>32.0</v>
      </c>
      <c r="Q1026"/>
      <c r="R1026"/>
      <c r="S1026"/>
      <c r="T1026"/>
      <c r="U1026" t="inlineStr">
        <is>
          <t>Day(s)</t>
        </is>
      </c>
      <c r="V1026" t="inlineStr">
        <is>
          <t>Flow-through</t>
        </is>
      </c>
      <c r="W1026" t="inlineStr">
        <is>
          <t>Fresh water</t>
        </is>
      </c>
      <c r="X1026" t="inlineStr">
        <is>
          <t>Lab</t>
        </is>
      </c>
      <c r="Y1026"/>
      <c r="Z1026" t="inlineStr">
        <is>
          <t>Active ingredient</t>
        </is>
      </c>
      <c r="AA1026"/>
      <c r="AB1026" t="n">
        <v>0.0195</v>
      </c>
      <c r="AC1026"/>
      <c r="AD1026" t="n">
        <v>0.0173</v>
      </c>
      <c r="AE1026"/>
      <c r="AF1026" t="n">
        <v>0.022</v>
      </c>
      <c r="AG1026" t="inlineStr">
        <is>
          <t>AI mg/L</t>
        </is>
      </c>
      <c r="AH1026"/>
      <c r="AI1026"/>
      <c r="AJ1026"/>
      <c r="AK1026"/>
      <c r="AL1026"/>
      <c r="AM1026"/>
      <c r="AN1026"/>
      <c r="AO1026"/>
      <c r="AP1026"/>
      <c r="AQ1026"/>
      <c r="AR1026"/>
      <c r="AS1026"/>
      <c r="AT1026"/>
      <c r="AU1026"/>
      <c r="AV1026"/>
      <c r="AW1026"/>
      <c r="AX1026" t="inlineStr">
        <is>
          <t>Mortality</t>
        </is>
      </c>
      <c r="AY1026" t="inlineStr">
        <is>
          <t>Mortality</t>
        </is>
      </c>
      <c r="AZ1026" t="inlineStr">
        <is>
          <t>LC50</t>
        </is>
      </c>
      <c r="BA1026"/>
      <c r="BB1026" t="n">
        <v>4.0</v>
      </c>
      <c r="BC1026"/>
      <c r="BD1026"/>
      <c r="BE1026"/>
      <c r="BF1026"/>
      <c r="BG1026" t="inlineStr">
        <is>
          <t>Day(s)</t>
        </is>
      </c>
      <c r="BH1026" t="inlineStr">
        <is>
          <t>Pure</t>
        </is>
      </c>
      <c r="BI1026" t="inlineStr">
        <is>
          <t>DTXSID5020023</t>
        </is>
      </c>
      <c r="BJ1026"/>
      <c r="BK1026"/>
      <c r="BL1026"/>
      <c r="BM1026"/>
      <c r="BN1026"/>
      <c r="BO1026"/>
      <c r="BP1026"/>
      <c r="BQ1026"/>
      <c r="BR1026"/>
      <c r="BS1026"/>
      <c r="BT1026" t="inlineStr">
        <is>
          <t>--</t>
        </is>
      </c>
      <c r="BU1026"/>
      <c r="BV1026"/>
      <c r="BW1026"/>
      <c r="BX1026"/>
      <c r="BY1026"/>
      <c r="BZ1026"/>
      <c r="CA1026"/>
      <c r="CB1026"/>
      <c r="CC1026"/>
      <c r="CD1026"/>
      <c r="CE1026"/>
      <c r="CF1026"/>
      <c r="CG1026"/>
      <c r="CH1026"/>
      <c r="CI1026" t="inlineStr">
        <is>
          <t xml:space="preserve"> The testing apparatus (including stock bottles, mixing cells and tanks) were changed daily due to chemical break- down in NAe stock and test tanks.  The 96-hr samples were low due to chemical breakdown.  Affected fish lost schooling </t>
        </is>
      </c>
      <c r="CJ1026" t="inlineStr">
        <is>
          <t xml:space="preserve">   The testing apparatus (including stock bottles, mixing cells and tanks) were changed daily due to chemical break- down in NAe stock and test tanks.  The 96-hr samples were low due to chemical breakdown.  Affected fish lost schooling </t>
        </is>
      </c>
      <c r="CK1026" t="inlineStr">
        <is>
          <t>Geiger,D.L., D.J. Call, and L.T. Brooke</t>
        </is>
      </c>
      <c r="CL1026" t="n">
        <v>12859.0</v>
      </c>
      <c r="CM1026" t="inlineStr">
        <is>
          <t>Acute Toxicities of Organic Chemicals to Fathead Minnows (Pimephales promelas) Volume IV</t>
        </is>
      </c>
      <c r="CN1026" t="inlineStr">
        <is>
          <t>Center for Lake Superior Environmental Studies, University of Wisconsin, Superior, WI4:355 p.</t>
        </is>
      </c>
      <c r="CO1026" t="n">
        <v>1988.0</v>
      </c>
      <c r="CP1026" t="inlineStr">
        <is>
          <t>Geiger,D.L., D.J. Call, and L.T. Brooke (1988). Acute Toxicities of Organic Chemicals to Fathead Minnows (Pimephales promelas) Volume IV. Center for Lake Superior Environmental Studies, University of Wisconsin, Superior, WI, 4, 355 p. ECOREF#:12859</t>
        </is>
      </c>
    </row>
    <row r="1027">
      <c r="A1027" t="n">
        <v>107028.0</v>
      </c>
      <c r="B1027" t="inlineStr">
        <is>
          <t>2-Propenal</t>
        </is>
      </c>
      <c r="C1027"/>
      <c r="D1027" t="inlineStr">
        <is>
          <t>Unmeasured</t>
        </is>
      </c>
      <c r="E1027" t="inlineStr">
        <is>
          <t>Not coded</t>
        </is>
      </c>
      <c r="F1027"/>
      <c r="G1027"/>
      <c r="H1027"/>
      <c r="I1027"/>
      <c r="J1027"/>
      <c r="K1027"/>
      <c r="L1027" t="inlineStr">
        <is>
          <t>Pimephales promelas</t>
        </is>
      </c>
      <c r="M1027" t="inlineStr">
        <is>
          <t>Fathead Minnow</t>
        </is>
      </c>
      <c r="N1027"/>
      <c r="O1027"/>
      <c r="P1027"/>
      <c r="Q1027"/>
      <c r="R1027"/>
      <c r="S1027"/>
      <c r="T1027"/>
      <c r="U1027"/>
      <c r="V1027" t="inlineStr">
        <is>
          <t>Flow-through</t>
        </is>
      </c>
      <c r="W1027" t="inlineStr">
        <is>
          <t>Fresh water</t>
        </is>
      </c>
      <c r="X1027" t="inlineStr">
        <is>
          <t>Lab</t>
        </is>
      </c>
      <c r="Y1027"/>
      <c r="Z1027" t="inlineStr">
        <is>
          <t>Formulation</t>
        </is>
      </c>
      <c r="AA1027"/>
      <c r="AB1027" t="n">
        <v>0.0297</v>
      </c>
      <c r="AC1027"/>
      <c r="AD1027" t="n">
        <v>0.0166</v>
      </c>
      <c r="AE1027"/>
      <c r="AF1027" t="n">
        <v>0.0408</v>
      </c>
      <c r="AG1027" t="inlineStr">
        <is>
          <t>AI mg/L</t>
        </is>
      </c>
      <c r="AH1027"/>
      <c r="AI1027"/>
      <c r="AJ1027"/>
      <c r="AK1027"/>
      <c r="AL1027"/>
      <c r="AM1027"/>
      <c r="AN1027"/>
      <c r="AO1027"/>
      <c r="AP1027"/>
      <c r="AQ1027"/>
      <c r="AR1027"/>
      <c r="AS1027"/>
      <c r="AT1027"/>
      <c r="AU1027"/>
      <c r="AV1027"/>
      <c r="AW1027"/>
      <c r="AX1027" t="inlineStr">
        <is>
          <t>Mortality</t>
        </is>
      </c>
      <c r="AY1027" t="inlineStr">
        <is>
          <t>Mortality</t>
        </is>
      </c>
      <c r="AZ1027" t="inlineStr">
        <is>
          <t>LC50</t>
        </is>
      </c>
      <c r="BA1027"/>
      <c r="BB1027" t="n">
        <v>4.0</v>
      </c>
      <c r="BC1027"/>
      <c r="BD1027"/>
      <c r="BE1027"/>
      <c r="BF1027"/>
      <c r="BG1027" t="inlineStr">
        <is>
          <t>Day(s)</t>
        </is>
      </c>
      <c r="BH1027"/>
      <c r="BI1027" t="inlineStr">
        <is>
          <t>DTXSID5020023</t>
        </is>
      </c>
      <c r="BJ1027"/>
      <c r="BK1027"/>
      <c r="BL1027"/>
      <c r="BM1027"/>
      <c r="BN1027"/>
      <c r="BO1027"/>
      <c r="BP1027"/>
      <c r="BQ1027"/>
      <c r="BR1027"/>
      <c r="BS1027"/>
      <c r="BT1027" t="inlineStr">
        <is>
          <t>--</t>
        </is>
      </c>
      <c r="BU1027"/>
      <c r="BV1027"/>
      <c r="BW1027"/>
      <c r="BX1027"/>
      <c r="BY1027"/>
      <c r="BZ1027"/>
      <c r="CA1027"/>
      <c r="CB1027"/>
      <c r="CC1027"/>
      <c r="CD1027"/>
      <c r="CE1027"/>
      <c r="CF1027"/>
      <c r="CG1027"/>
      <c r="CH1027"/>
      <c r="CI1027"/>
      <c r="CJ1027"/>
      <c r="CK1027" t="inlineStr">
        <is>
          <t>Sabourin,T.D.</t>
        </is>
      </c>
      <c r="CL1027" t="n">
        <v>14314.0</v>
      </c>
      <c r="CM1027" t="inlineStr">
        <is>
          <t>A Summary of the Results of Toxicity Tests Performed by Battelle Between March and August in 1986</t>
        </is>
      </c>
      <c r="CN1027" t="inlineStr">
        <is>
          <t>Battelle Columbus Labs, Columbus, OH:2 p.</t>
        </is>
      </c>
      <c r="CO1027" t="n">
        <v>1986.0</v>
      </c>
      <c r="CP1027" t="inlineStr">
        <is>
          <t>Sabourin,T.D. (1986). A Summary of the Results of Toxicity Tests Performed by Battelle Between March and August in 1986. Battelle Columbus Labs, Columbus, OH, 2 p. ECOREF#:14314</t>
        </is>
      </c>
    </row>
    <row r="1028">
      <c r="A1028" t="n">
        <v>107028.0</v>
      </c>
      <c r="B1028" t="inlineStr">
        <is>
          <t>2-Propenal</t>
        </is>
      </c>
      <c r="C1028"/>
      <c r="D1028" t="inlineStr">
        <is>
          <t>Measured</t>
        </is>
      </c>
      <c r="E1028" t="inlineStr">
        <is>
          <t>Not coded</t>
        </is>
      </c>
      <c r="F1028"/>
      <c r="G1028"/>
      <c r="H1028"/>
      <c r="I1028"/>
      <c r="J1028"/>
      <c r="K1028"/>
      <c r="L1028" t="inlineStr">
        <is>
          <t>Pimephales promelas</t>
        </is>
      </c>
      <c r="M1028" t="inlineStr">
        <is>
          <t>Fathead Minnow</t>
        </is>
      </c>
      <c r="N1028"/>
      <c r="O1028"/>
      <c r="P1028" t="n">
        <v>1.0</v>
      </c>
      <c r="Q1028"/>
      <c r="R1028"/>
      <c r="S1028"/>
      <c r="T1028"/>
      <c r="U1028" t="inlineStr">
        <is>
          <t>Age class</t>
        </is>
      </c>
      <c r="V1028" t="inlineStr">
        <is>
          <t>Flow-through</t>
        </is>
      </c>
      <c r="W1028" t="inlineStr">
        <is>
          <t>Fresh water</t>
        </is>
      </c>
      <c r="X1028" t="inlineStr">
        <is>
          <t>Lab</t>
        </is>
      </c>
      <c r="Y1028"/>
      <c r="Z1028" t="inlineStr">
        <is>
          <t>Active ingredient</t>
        </is>
      </c>
      <c r="AA1028"/>
      <c r="AB1028" t="n">
        <v>0.061</v>
      </c>
      <c r="AC1028"/>
      <c r="AD1028"/>
      <c r="AE1028"/>
      <c r="AF1028"/>
      <c r="AG1028" t="inlineStr">
        <is>
          <t>AI mg/L</t>
        </is>
      </c>
      <c r="AH1028"/>
      <c r="AI1028"/>
      <c r="AJ1028"/>
      <c r="AK1028"/>
      <c r="AL1028"/>
      <c r="AM1028"/>
      <c r="AN1028"/>
      <c r="AO1028"/>
      <c r="AP1028"/>
      <c r="AQ1028"/>
      <c r="AR1028"/>
      <c r="AS1028"/>
      <c r="AT1028"/>
      <c r="AU1028"/>
      <c r="AV1028"/>
      <c r="AW1028"/>
      <c r="AX1028" t="inlineStr">
        <is>
          <t>Mortality</t>
        </is>
      </c>
      <c r="AY1028" t="inlineStr">
        <is>
          <t>Mortality</t>
        </is>
      </c>
      <c r="AZ1028" t="inlineStr">
        <is>
          <t>LC50</t>
        </is>
      </c>
      <c r="BA1028"/>
      <c r="BB1028" t="n">
        <v>4.0</v>
      </c>
      <c r="BC1028"/>
      <c r="BD1028"/>
      <c r="BE1028"/>
      <c r="BF1028"/>
      <c r="BG1028" t="inlineStr">
        <is>
          <t>Day(s)</t>
        </is>
      </c>
      <c r="BH1028"/>
      <c r="BI1028" t="inlineStr">
        <is>
          <t>DTXSID5020023</t>
        </is>
      </c>
      <c r="BJ1028"/>
      <c r="BK1028"/>
      <c r="BL1028"/>
      <c r="BM1028"/>
      <c r="BN1028"/>
      <c r="BO1028"/>
      <c r="BP1028"/>
      <c r="BQ1028"/>
      <c r="BR1028"/>
      <c r="BS1028"/>
      <c r="BT1028" t="inlineStr">
        <is>
          <t>--</t>
        </is>
      </c>
      <c r="BU1028"/>
      <c r="BV1028"/>
      <c r="BW1028"/>
      <c r="BX1028"/>
      <c r="BY1028"/>
      <c r="BZ1028"/>
      <c r="CA1028"/>
      <c r="CB1028"/>
      <c r="CC1028"/>
      <c r="CD1028"/>
      <c r="CE1028"/>
      <c r="CF1028"/>
      <c r="CG1028"/>
      <c r="CH1028"/>
      <c r="CI1028"/>
      <c r="CJ1028"/>
      <c r="CK1028" t="inlineStr">
        <is>
          <t>Birge,W.J., J.A. Black, S.T. Ballard, and W.E. McDonnell</t>
        </is>
      </c>
      <c r="CL1028" t="n">
        <v>45758.0</v>
      </c>
      <c r="CM1028" t="inlineStr">
        <is>
          <t>Acute Toxicity Testing with Freshwater Fish</t>
        </is>
      </c>
      <c r="CN1028" t="inlineStr">
        <is>
          <t>EPA Contract No. 68-01-6201. NUS Corporation. Pittsburgh, Pennsylvania:47 p.</t>
        </is>
      </c>
      <c r="CO1028" t="n">
        <v>1982.0</v>
      </c>
      <c r="CP1028" t="inlineStr">
        <is>
          <t>Birge,W.J., J.A. Black, S.T. Ballard, and W.E. McDonnell (1982). Acute Toxicity Testing with Freshwater Fish. EPA Contract No. 68-01-6201. NUS Corporation. Pittsburgh, Pennsylvania, 47 p. ECOREF#:45758</t>
        </is>
      </c>
    </row>
    <row r="1029">
      <c r="A1029" t="n">
        <v>107028.0</v>
      </c>
      <c r="B1029" t="inlineStr">
        <is>
          <t>2-Propenal</t>
        </is>
      </c>
      <c r="C1029"/>
      <c r="D1029" t="inlineStr">
        <is>
          <t>Measured</t>
        </is>
      </c>
      <c r="E1029" t="inlineStr">
        <is>
          <t>Not coded</t>
        </is>
      </c>
      <c r="F1029"/>
      <c r="G1029"/>
      <c r="H1029"/>
      <c r="I1029"/>
      <c r="J1029"/>
      <c r="K1029"/>
      <c r="L1029" t="inlineStr">
        <is>
          <t>Pimephales promelas</t>
        </is>
      </c>
      <c r="M1029" t="inlineStr">
        <is>
          <t>Fathead Minnow</t>
        </is>
      </c>
      <c r="N1029"/>
      <c r="O1029"/>
      <c r="P1029"/>
      <c r="Q1029"/>
      <c r="R1029"/>
      <c r="S1029"/>
      <c r="T1029"/>
      <c r="U1029"/>
      <c r="V1029" t="inlineStr">
        <is>
          <t>Flow-through</t>
        </is>
      </c>
      <c r="W1029" t="inlineStr">
        <is>
          <t>Fresh water</t>
        </is>
      </c>
      <c r="X1029" t="inlineStr">
        <is>
          <t>Lab</t>
        </is>
      </c>
      <c r="Y1029"/>
      <c r="Z1029" t="inlineStr">
        <is>
          <t>Active ingredient</t>
        </is>
      </c>
      <c r="AA1029"/>
      <c r="AB1029" t="n">
        <v>0.014</v>
      </c>
      <c r="AC1029"/>
      <c r="AD1029" t="n">
        <v>0.008</v>
      </c>
      <c r="AE1029"/>
      <c r="AF1029" t="n">
        <v>0.025</v>
      </c>
      <c r="AG1029" t="inlineStr">
        <is>
          <t>AI mg/L</t>
        </is>
      </c>
      <c r="AH1029"/>
      <c r="AI1029"/>
      <c r="AJ1029"/>
      <c r="AK1029"/>
      <c r="AL1029"/>
      <c r="AM1029"/>
      <c r="AN1029"/>
      <c r="AO1029"/>
      <c r="AP1029"/>
      <c r="AQ1029"/>
      <c r="AR1029"/>
      <c r="AS1029"/>
      <c r="AT1029"/>
      <c r="AU1029"/>
      <c r="AV1029"/>
      <c r="AW1029"/>
      <c r="AX1029" t="inlineStr">
        <is>
          <t>Mortality</t>
        </is>
      </c>
      <c r="AY1029" t="inlineStr">
        <is>
          <t>Mortality</t>
        </is>
      </c>
      <c r="AZ1029" t="inlineStr">
        <is>
          <t>LC50</t>
        </is>
      </c>
      <c r="BA1029"/>
      <c r="BB1029" t="n">
        <v>4.0</v>
      </c>
      <c r="BC1029"/>
      <c r="BD1029"/>
      <c r="BE1029"/>
      <c r="BF1029"/>
      <c r="BG1029" t="inlineStr">
        <is>
          <t>Day(s)</t>
        </is>
      </c>
      <c r="BH1029"/>
      <c r="BI1029" t="inlineStr">
        <is>
          <t>DTXSID5020023</t>
        </is>
      </c>
      <c r="BJ1029" t="inlineStr">
        <is>
          <t>10.1007/BF01055420</t>
        </is>
      </c>
      <c r="BK1029"/>
      <c r="BL1029"/>
      <c r="BM1029"/>
      <c r="BN1029"/>
      <c r="BO1029"/>
      <c r="BP1029"/>
      <c r="BQ1029"/>
      <c r="BR1029"/>
      <c r="BS1029"/>
      <c r="BT1029" t="inlineStr">
        <is>
          <t>--</t>
        </is>
      </c>
      <c r="BU1029"/>
      <c r="BV1029"/>
      <c r="BW1029"/>
      <c r="BX1029"/>
      <c r="BY1029"/>
      <c r="BZ1029"/>
      <c r="CA1029"/>
      <c r="CB1029"/>
      <c r="CC1029"/>
      <c r="CD1029"/>
      <c r="CE1029"/>
      <c r="CF1029"/>
      <c r="CG1029"/>
      <c r="CH1029"/>
      <c r="CI1029"/>
      <c r="CJ1029"/>
      <c r="CK1029" t="inlineStr">
        <is>
          <t>Holcombe,G.W., G.L. Phipps, A.H. Sulaiman, and A.D. Hoffman</t>
        </is>
      </c>
      <c r="CL1029" t="n">
        <v>12665.0</v>
      </c>
      <c r="CM1029" t="inlineStr">
        <is>
          <t>Simultaneous Multiple Species Testing: Acute Toxicity of 13 Chemicals to 12 Diverse Freshwater Amphibian, Fish, and Invertebrate Families</t>
        </is>
      </c>
      <c r="CN1029" t="inlineStr">
        <is>
          <t>Arch. Environ. Contam. Toxicol.16:697-710</t>
        </is>
      </c>
      <c r="CO1029" t="n">
        <v>1987.0</v>
      </c>
      <c r="CP1029" t="inlineStr">
        <is>
          <t>Holcombe,G.W., G.L. Phipps, A.H. Sulaiman, and A.D. Hoffman (1987). Simultaneous Multiple Species Testing: Acute Toxicity of 13 Chemicals to 12 Diverse Freshwater Amphibian, Fish, and Invertebrate Families. Arch. Environ. Contam. Toxicol., 16, 697-710. doi:10.1007/BF01055420. ECOREF#:12665</t>
        </is>
      </c>
    </row>
    <row r="1030">
      <c r="A1030" t="n">
        <v>107028.0</v>
      </c>
      <c r="B1030" t="inlineStr">
        <is>
          <t>2-Propenal</t>
        </is>
      </c>
      <c r="C1030"/>
      <c r="D1030" t="inlineStr">
        <is>
          <t>Measured</t>
        </is>
      </c>
      <c r="E1030" t="inlineStr">
        <is>
          <t>Not coded</t>
        </is>
      </c>
      <c r="F1030"/>
      <c r="G1030" t="n">
        <v>97.0</v>
      </c>
      <c r="H1030"/>
      <c r="I1030"/>
      <c r="J1030"/>
      <c r="K1030"/>
      <c r="L1030" t="inlineStr">
        <is>
          <t>Pimephales promelas</t>
        </is>
      </c>
      <c r="M1030" t="inlineStr">
        <is>
          <t>Fathead Minnow</t>
        </is>
      </c>
      <c r="N1030"/>
      <c r="O1030"/>
      <c r="P1030" t="n">
        <v>1.0</v>
      </c>
      <c r="Q1030"/>
      <c r="R1030"/>
      <c r="S1030"/>
      <c r="T1030"/>
      <c r="U1030" t="inlineStr">
        <is>
          <t>Day(s)</t>
        </is>
      </c>
      <c r="V1030" t="inlineStr">
        <is>
          <t>Flow-through</t>
        </is>
      </c>
      <c r="W1030" t="inlineStr">
        <is>
          <t>Fresh water</t>
        </is>
      </c>
      <c r="X1030" t="inlineStr">
        <is>
          <t>Lab</t>
        </is>
      </c>
      <c r="Y1030"/>
      <c r="Z1030" t="inlineStr">
        <is>
          <t>Active ingredient</t>
        </is>
      </c>
      <c r="AA1030"/>
      <c r="AB1030" t="n">
        <v>0.027</v>
      </c>
      <c r="AC1030"/>
      <c r="AD1030" t="n">
        <v>0.024</v>
      </c>
      <c r="AE1030"/>
      <c r="AF1030" t="n">
        <v>0.03</v>
      </c>
      <c r="AG1030" t="inlineStr">
        <is>
          <t>AI mg/L</t>
        </is>
      </c>
      <c r="AH1030"/>
      <c r="AI1030"/>
      <c r="AJ1030"/>
      <c r="AK1030"/>
      <c r="AL1030"/>
      <c r="AM1030"/>
      <c r="AN1030"/>
      <c r="AO1030"/>
      <c r="AP1030"/>
      <c r="AQ1030"/>
      <c r="AR1030"/>
      <c r="AS1030"/>
      <c r="AT1030"/>
      <c r="AU1030"/>
      <c r="AV1030"/>
      <c r="AW1030"/>
      <c r="AX1030" t="inlineStr">
        <is>
          <t>Mortality</t>
        </is>
      </c>
      <c r="AY1030" t="inlineStr">
        <is>
          <t>Mortality</t>
        </is>
      </c>
      <c r="AZ1030" t="inlineStr">
        <is>
          <t>LC50</t>
        </is>
      </c>
      <c r="BA1030"/>
      <c r="BB1030" t="n">
        <v>4.0</v>
      </c>
      <c r="BC1030"/>
      <c r="BD1030"/>
      <c r="BE1030"/>
      <c r="BF1030"/>
      <c r="BG1030" t="inlineStr">
        <is>
          <t>Day(s)</t>
        </is>
      </c>
      <c r="BH1030" t="inlineStr">
        <is>
          <t>Pure</t>
        </is>
      </c>
      <c r="BI1030" t="inlineStr">
        <is>
          <t>DTXSID5020023</t>
        </is>
      </c>
      <c r="BJ1030"/>
      <c r="BK1030"/>
      <c r="BL1030"/>
      <c r="BM1030"/>
      <c r="BN1030"/>
      <c r="BO1030"/>
      <c r="BP1030"/>
      <c r="BQ1030"/>
      <c r="BR1030"/>
      <c r="BS1030"/>
      <c r="BT1030" t="inlineStr">
        <is>
          <t>--</t>
        </is>
      </c>
      <c r="BU1030"/>
      <c r="BV1030"/>
      <c r="BW1030"/>
      <c r="BX1030"/>
      <c r="BY1030"/>
      <c r="BZ1030"/>
      <c r="CA1030"/>
      <c r="CB1030"/>
      <c r="CC1030"/>
      <c r="CD1030"/>
      <c r="CE1030"/>
      <c r="CF1030"/>
      <c r="CG1030"/>
      <c r="CH1030"/>
      <c r="CI1030"/>
      <c r="CJ1030"/>
      <c r="CK1030" t="inlineStr">
        <is>
          <t>Spehar,R.L.</t>
        </is>
      </c>
      <c r="CL1030" t="n">
        <v>14754.0</v>
      </c>
      <c r="CM1030" t="inlineStr">
        <is>
          <t>Aquatic Toxicity Test Information on Acrolein with Fathead Minnows (Pimephales promelas) and Flagfish (Jordanella floridae)</t>
        </is>
      </c>
      <c r="CN1030" t="inlineStr">
        <is>
          <t>U.S.EPA, Duluth, MN:5 p.</t>
        </is>
      </c>
      <c r="CO1030" t="n">
        <v>1989.0</v>
      </c>
      <c r="CP1030" t="inlineStr">
        <is>
          <t>Spehar,R.L. (1989). Aquatic Toxicity Test Information on Acrolein with Fathead Minnows (Pimephales promelas) and Flagfish (Jordanella floridae). U.S.EPA, Duluth, MN, 5 p. ECOREF#:14754</t>
        </is>
      </c>
    </row>
    <row r="1031">
      <c r="A1031" t="n">
        <v>107028.0</v>
      </c>
      <c r="B1031" t="inlineStr">
        <is>
          <t>2-Propenal</t>
        </is>
      </c>
      <c r="C1031"/>
      <c r="D1031" t="inlineStr">
        <is>
          <t>Unmeasured</t>
        </is>
      </c>
      <c r="E1031" t="inlineStr">
        <is>
          <t>Not coded</t>
        </is>
      </c>
      <c r="F1031"/>
      <c r="G1031" t="n">
        <v>97.0</v>
      </c>
      <c r="H1031"/>
      <c r="I1031"/>
      <c r="J1031"/>
      <c r="K1031"/>
      <c r="L1031" t="inlineStr">
        <is>
          <t>Pimephales promelas</t>
        </is>
      </c>
      <c r="M1031" t="inlineStr">
        <is>
          <t>Fathead Minnow</t>
        </is>
      </c>
      <c r="N1031"/>
      <c r="O1031"/>
      <c r="P1031"/>
      <c r="Q1031"/>
      <c r="R1031"/>
      <c r="S1031"/>
      <c r="T1031"/>
      <c r="U1031"/>
      <c r="V1031" t="inlineStr">
        <is>
          <t>Static</t>
        </is>
      </c>
      <c r="W1031" t="inlineStr">
        <is>
          <t>Fresh water</t>
        </is>
      </c>
      <c r="X1031" t="inlineStr">
        <is>
          <t>Lab</t>
        </is>
      </c>
      <c r="Y1031" t="n">
        <v>6.0</v>
      </c>
      <c r="Z1031" t="inlineStr">
        <is>
          <t>Active ingredient</t>
        </is>
      </c>
      <c r="AA1031"/>
      <c r="AB1031" t="n">
        <v>0.15</v>
      </c>
      <c r="AC1031"/>
      <c r="AD1031" t="n">
        <v>0.12</v>
      </c>
      <c r="AE1031"/>
      <c r="AF1031" t="n">
        <v>0.2</v>
      </c>
      <c r="AG1031" t="inlineStr">
        <is>
          <t>AI mg/L</t>
        </is>
      </c>
      <c r="AH1031"/>
      <c r="AI1031"/>
      <c r="AJ1031"/>
      <c r="AK1031"/>
      <c r="AL1031"/>
      <c r="AM1031"/>
      <c r="AN1031"/>
      <c r="AO1031"/>
      <c r="AP1031"/>
      <c r="AQ1031"/>
      <c r="AR1031"/>
      <c r="AS1031"/>
      <c r="AT1031"/>
      <c r="AU1031"/>
      <c r="AV1031"/>
      <c r="AW1031"/>
      <c r="AX1031" t="inlineStr">
        <is>
          <t>Mortality</t>
        </is>
      </c>
      <c r="AY1031" t="inlineStr">
        <is>
          <t>Mortality</t>
        </is>
      </c>
      <c r="AZ1031" t="inlineStr">
        <is>
          <t>LC50</t>
        </is>
      </c>
      <c r="BA1031"/>
      <c r="BB1031" t="n">
        <v>4.0</v>
      </c>
      <c r="BC1031"/>
      <c r="BD1031"/>
      <c r="BE1031"/>
      <c r="BF1031"/>
      <c r="BG1031" t="inlineStr">
        <is>
          <t>Day(s)</t>
        </is>
      </c>
      <c r="BH1031" t="inlineStr">
        <is>
          <t>Active ingredient</t>
        </is>
      </c>
      <c r="BI1031" t="inlineStr">
        <is>
          <t>DTXSID5020023</t>
        </is>
      </c>
      <c r="BJ1031"/>
      <c r="BK1031"/>
      <c r="BL1031"/>
      <c r="BM1031"/>
      <c r="BN1031"/>
      <c r="BO1031"/>
      <c r="BP1031"/>
      <c r="BQ1031"/>
      <c r="BR1031"/>
      <c r="BS1031"/>
      <c r="BT1031" t="inlineStr">
        <is>
          <t>--</t>
        </is>
      </c>
      <c r="BU1031"/>
      <c r="BV1031"/>
      <c r="BW1031"/>
      <c r="BX1031"/>
      <c r="BY1031"/>
      <c r="BZ1031"/>
      <c r="CA1031"/>
      <c r="CB1031"/>
      <c r="CC1031"/>
      <c r="CD1031"/>
      <c r="CE1031"/>
      <c r="CF1031"/>
      <c r="CG1031"/>
      <c r="CH1031"/>
      <c r="CI1031" t="inlineStr">
        <is>
          <t xml:space="preserve"> DNUM/6//DOSES/0.026/0.043/0.073/0.12/0.20 mg/L//TESTID/49//</t>
        </is>
      </c>
      <c r="CJ1031" t="inlineStr">
        <is>
          <t xml:space="preserve">   DNUM/6//DOSES/0.026/0.043/0.073/0.12/0.20 mg/L//TESTID/49//</t>
        </is>
      </c>
      <c r="CK1031" t="inlineStr">
        <is>
          <t>Turner,L.W.</t>
        </is>
      </c>
      <c r="CL1031" t="n">
        <v>9994.0</v>
      </c>
      <c r="CM1031" t="inlineStr">
        <is>
          <t>Acute Toxicity of Selected Chemicals to Fathead Minnow, Water Flea and Mysid Shrimp Under Static and Flow-Through Test Conditions</t>
        </is>
      </c>
      <c r="CN1031" t="inlineStr">
        <is>
          <t>Final Rep.Coop.Agreement 807479-01-0, U.S.EPA, Off.of Pestic.and Toxic Subst., Washington, DC:258 p.</t>
        </is>
      </c>
      <c r="CO1031" t="n">
        <v>1982.0</v>
      </c>
      <c r="CP1031" t="inlineStr">
        <is>
          <t>Turner,L.W. (1982). Acute Toxicity of Selected Chemicals to Fathead Minnow, Water Flea and Mysid Shrimp Under Static and Flow-Through Test Conditions. Final Rep.Coop.Agreement 807479-01-0, U.S.EPA, Off.of Pestic.and Toxic Subst., Washington, DC, 258 p. ECOREF#:9994</t>
        </is>
      </c>
    </row>
    <row r="1032">
      <c r="A1032" t="n">
        <v>107028.0</v>
      </c>
      <c r="B1032" t="inlineStr">
        <is>
          <t>2-Propenal</t>
        </is>
      </c>
      <c r="C1032"/>
      <c r="D1032" t="inlineStr">
        <is>
          <t>Measured</t>
        </is>
      </c>
      <c r="E1032" t="inlineStr">
        <is>
          <t>Not coded</t>
        </is>
      </c>
      <c r="F1032"/>
      <c r="G1032" t="n">
        <v>97.0</v>
      </c>
      <c r="H1032"/>
      <c r="I1032"/>
      <c r="J1032"/>
      <c r="K1032"/>
      <c r="L1032" t="inlineStr">
        <is>
          <t>Pimephales promelas</t>
        </is>
      </c>
      <c r="M1032" t="inlineStr">
        <is>
          <t>Fathead Minnow</t>
        </is>
      </c>
      <c r="N1032"/>
      <c r="O1032"/>
      <c r="P1032" t="n">
        <v>30.0</v>
      </c>
      <c r="Q1032"/>
      <c r="R1032"/>
      <c r="S1032"/>
      <c r="T1032"/>
      <c r="U1032" t="inlineStr">
        <is>
          <t>Day(s)</t>
        </is>
      </c>
      <c r="V1032" t="inlineStr">
        <is>
          <t>Flow-through</t>
        </is>
      </c>
      <c r="W1032" t="inlineStr">
        <is>
          <t>Fresh water</t>
        </is>
      </c>
      <c r="X1032" t="inlineStr">
        <is>
          <t>Lab</t>
        </is>
      </c>
      <c r="Y1032"/>
      <c r="Z1032" t="inlineStr">
        <is>
          <t>Active ingredient</t>
        </is>
      </c>
      <c r="AA1032"/>
      <c r="AB1032" t="n">
        <v>0.027</v>
      </c>
      <c r="AC1032"/>
      <c r="AD1032" t="n">
        <v>0.024</v>
      </c>
      <c r="AE1032"/>
      <c r="AF1032" t="n">
        <v>0.03</v>
      </c>
      <c r="AG1032" t="inlineStr">
        <is>
          <t>AI mg/L</t>
        </is>
      </c>
      <c r="AH1032"/>
      <c r="AI1032"/>
      <c r="AJ1032"/>
      <c r="AK1032"/>
      <c r="AL1032"/>
      <c r="AM1032"/>
      <c r="AN1032"/>
      <c r="AO1032"/>
      <c r="AP1032"/>
      <c r="AQ1032"/>
      <c r="AR1032"/>
      <c r="AS1032"/>
      <c r="AT1032"/>
      <c r="AU1032"/>
      <c r="AV1032"/>
      <c r="AW1032"/>
      <c r="AX1032" t="inlineStr">
        <is>
          <t>Mortality</t>
        </is>
      </c>
      <c r="AY1032" t="inlineStr">
        <is>
          <t>Mortality</t>
        </is>
      </c>
      <c r="AZ1032" t="inlineStr">
        <is>
          <t>LC50</t>
        </is>
      </c>
      <c r="BA1032"/>
      <c r="BB1032" t="n">
        <v>4.0</v>
      </c>
      <c r="BC1032"/>
      <c r="BD1032"/>
      <c r="BE1032"/>
      <c r="BF1032"/>
      <c r="BG1032" t="inlineStr">
        <is>
          <t>Day(s)</t>
        </is>
      </c>
      <c r="BH1032" t="inlineStr">
        <is>
          <t>Pure</t>
        </is>
      </c>
      <c r="BI1032" t="inlineStr">
        <is>
          <t>DTXSID5020023</t>
        </is>
      </c>
      <c r="BJ1032"/>
      <c r="BK1032"/>
      <c r="BL1032"/>
      <c r="BM1032"/>
      <c r="BN1032"/>
      <c r="BO1032"/>
      <c r="BP1032"/>
      <c r="BQ1032"/>
      <c r="BR1032"/>
      <c r="BS1032"/>
      <c r="BT1032" t="inlineStr">
        <is>
          <t>--</t>
        </is>
      </c>
      <c r="BU1032"/>
      <c r="BV1032"/>
      <c r="BW1032"/>
      <c r="BX1032"/>
      <c r="BY1032"/>
      <c r="BZ1032"/>
      <c r="CA1032"/>
      <c r="CB1032"/>
      <c r="CC1032"/>
      <c r="CD1032"/>
      <c r="CE1032"/>
      <c r="CF1032"/>
      <c r="CG1032"/>
      <c r="CH1032"/>
      <c r="CI1032"/>
      <c r="CJ1032"/>
      <c r="CK1032" t="inlineStr">
        <is>
          <t>Spehar,R.L.</t>
        </is>
      </c>
      <c r="CL1032" t="n">
        <v>14754.0</v>
      </c>
      <c r="CM1032" t="inlineStr">
        <is>
          <t>Aquatic Toxicity Test Information on Acrolein with Fathead Minnows (Pimephales promelas) and Flagfish (Jordanella floridae)</t>
        </is>
      </c>
      <c r="CN1032" t="inlineStr">
        <is>
          <t>U.S.EPA, Duluth, MN:5 p.</t>
        </is>
      </c>
      <c r="CO1032" t="n">
        <v>1989.0</v>
      </c>
      <c r="CP1032" t="inlineStr">
        <is>
          <t>Spehar,R.L. (1989). Aquatic Toxicity Test Information on Acrolein with Fathead Minnows (Pimephales promelas) and Flagfish (Jordanella floridae). U.S.EPA, Duluth, MN, 5 p. ECOREF#:14754</t>
        </is>
      </c>
    </row>
    <row r="1033">
      <c r="A1033" t="n">
        <v>107028.0</v>
      </c>
      <c r="B1033" t="inlineStr">
        <is>
          <t>2-Propenal</t>
        </is>
      </c>
      <c r="C1033"/>
      <c r="D1033" t="inlineStr">
        <is>
          <t>Measured</t>
        </is>
      </c>
      <c r="E1033" t="inlineStr">
        <is>
          <t>Not coded</t>
        </is>
      </c>
      <c r="F1033"/>
      <c r="G1033" t="n">
        <v>97.0</v>
      </c>
      <c r="H1033"/>
      <c r="I1033"/>
      <c r="J1033"/>
      <c r="K1033"/>
      <c r="L1033" t="inlineStr">
        <is>
          <t>Pimephales promelas</t>
        </is>
      </c>
      <c r="M1033" t="inlineStr">
        <is>
          <t>Fathead Minnow</t>
        </is>
      </c>
      <c r="N1033"/>
      <c r="O1033"/>
      <c r="P1033"/>
      <c r="Q1033"/>
      <c r="R1033" t="n">
        <v>42.0</v>
      </c>
      <c r="S1033"/>
      <c r="T1033" t="n">
        <v>46.0</v>
      </c>
      <c r="U1033" t="inlineStr">
        <is>
          <t>Day(s)</t>
        </is>
      </c>
      <c r="V1033" t="inlineStr">
        <is>
          <t>Flow-through</t>
        </is>
      </c>
      <c r="W1033" t="inlineStr">
        <is>
          <t>Fresh water</t>
        </is>
      </c>
      <c r="X1033" t="inlineStr">
        <is>
          <t>Lab</t>
        </is>
      </c>
      <c r="Y1033"/>
      <c r="Z1033" t="inlineStr">
        <is>
          <t>Active ingredient</t>
        </is>
      </c>
      <c r="AA1033"/>
      <c r="AB1033" t="n">
        <v>0.014</v>
      </c>
      <c r="AC1033"/>
      <c r="AD1033"/>
      <c r="AE1033"/>
      <c r="AF1033"/>
      <c r="AG1033" t="inlineStr">
        <is>
          <t>AI mg/L</t>
        </is>
      </c>
      <c r="AH1033"/>
      <c r="AI1033"/>
      <c r="AJ1033"/>
      <c r="AK1033"/>
      <c r="AL1033"/>
      <c r="AM1033"/>
      <c r="AN1033"/>
      <c r="AO1033"/>
      <c r="AP1033"/>
      <c r="AQ1033"/>
      <c r="AR1033"/>
      <c r="AS1033"/>
      <c r="AT1033"/>
      <c r="AU1033"/>
      <c r="AV1033"/>
      <c r="AW1033"/>
      <c r="AX1033" t="inlineStr">
        <is>
          <t>Mortality</t>
        </is>
      </c>
      <c r="AY1033" t="inlineStr">
        <is>
          <t>Mortality</t>
        </is>
      </c>
      <c r="AZ1033" t="inlineStr">
        <is>
          <t>LC50</t>
        </is>
      </c>
      <c r="BA1033"/>
      <c r="BB1033" t="n">
        <v>4.0</v>
      </c>
      <c r="BC1033"/>
      <c r="BD1033"/>
      <c r="BE1033"/>
      <c r="BF1033"/>
      <c r="BG1033" t="inlineStr">
        <is>
          <t>Day(s)</t>
        </is>
      </c>
      <c r="BH1033" t="inlineStr">
        <is>
          <t>Pure</t>
        </is>
      </c>
      <c r="BI1033" t="inlineStr">
        <is>
          <t>DTXSID5020023</t>
        </is>
      </c>
      <c r="BJ1033"/>
      <c r="BK1033"/>
      <c r="BL1033"/>
      <c r="BM1033"/>
      <c r="BN1033"/>
      <c r="BO1033"/>
      <c r="BP1033"/>
      <c r="BQ1033"/>
      <c r="BR1033"/>
      <c r="BS1033"/>
      <c r="BT1033" t="inlineStr">
        <is>
          <t>--</t>
        </is>
      </c>
      <c r="BU1033"/>
      <c r="BV1033"/>
      <c r="BW1033"/>
      <c r="BX1033"/>
      <c r="BY1033"/>
      <c r="BZ1033"/>
      <c r="CA1033"/>
      <c r="CB1033"/>
      <c r="CC1033"/>
      <c r="CD1033"/>
      <c r="CE1033"/>
      <c r="CF1033"/>
      <c r="CG1033"/>
      <c r="CH1033"/>
      <c r="CI1033"/>
      <c r="CJ1033"/>
      <c r="CK1033" t="inlineStr">
        <is>
          <t>Geiger,D.L., L.T. Brooke, and D.J. Call</t>
        </is>
      </c>
      <c r="CL1033" t="n">
        <v>3217.0</v>
      </c>
      <c r="CM1033" t="inlineStr">
        <is>
          <t>Acute Toxicities of Organic Chemicals to Fathead Minnows (Pimephales promelas), Volume V</t>
        </is>
      </c>
      <c r="CN1033" t="inlineStr">
        <is>
          <t>Center for Lake Superior Environmental Studies, University of Wisconsin, Superior, WI:332 p.</t>
        </is>
      </c>
      <c r="CO1033" t="n">
        <v>1990.0</v>
      </c>
      <c r="CP1033" t="inlineStr">
        <is>
          <t>Geiger,D.L., L.T. Brooke, and D.J. Call (1990). Acute Toxicities of Organic Chemicals to Fathead Minnows (Pimephales promelas), Volume V. Center for Lake Superior Environmental Studies, University of Wisconsin, Superior, WI, 332 p. ECOREF#:3217</t>
        </is>
      </c>
    </row>
    <row r="1034">
      <c r="A1034" t="n">
        <v>107051.0</v>
      </c>
      <c r="B1034" t="inlineStr">
        <is>
          <t>3-Chloro-1-propene</t>
        </is>
      </c>
      <c r="C1034"/>
      <c r="D1034" t="inlineStr">
        <is>
          <t>Unmeasured</t>
        </is>
      </c>
      <c r="E1034" t="inlineStr">
        <is>
          <t>Not coded</t>
        </is>
      </c>
      <c r="F1034"/>
      <c r="G1034"/>
      <c r="H1034"/>
      <c r="I1034"/>
      <c r="J1034"/>
      <c r="K1034"/>
      <c r="L1034" t="inlineStr">
        <is>
          <t>Pimephales promelas</t>
        </is>
      </c>
      <c r="M1034" t="inlineStr">
        <is>
          <t>Fathead Minnow</t>
        </is>
      </c>
      <c r="N1034"/>
      <c r="O1034"/>
      <c r="P1034"/>
      <c r="Q1034"/>
      <c r="R1034"/>
      <c r="S1034"/>
      <c r="T1034"/>
      <c r="U1034"/>
      <c r="V1034" t="inlineStr">
        <is>
          <t>Static</t>
        </is>
      </c>
      <c r="W1034" t="inlineStr">
        <is>
          <t>Fresh water</t>
        </is>
      </c>
      <c r="X1034" t="inlineStr">
        <is>
          <t>Lab</t>
        </is>
      </c>
      <c r="Y1034"/>
      <c r="Z1034" t="inlineStr">
        <is>
          <t>Formulation</t>
        </is>
      </c>
      <c r="AA1034"/>
      <c r="AB1034" t="n">
        <v>19.78</v>
      </c>
      <c r="AC1034"/>
      <c r="AD1034" t="n">
        <v>14.97</v>
      </c>
      <c r="AE1034"/>
      <c r="AF1034" t="n">
        <v>24.78</v>
      </c>
      <c r="AG1034" t="inlineStr">
        <is>
          <t>AI mg/L</t>
        </is>
      </c>
      <c r="AH1034"/>
      <c r="AI1034"/>
      <c r="AJ1034"/>
      <c r="AK1034"/>
      <c r="AL1034"/>
      <c r="AM1034"/>
      <c r="AN1034"/>
      <c r="AO1034"/>
      <c r="AP1034"/>
      <c r="AQ1034"/>
      <c r="AR1034"/>
      <c r="AS1034"/>
      <c r="AT1034"/>
      <c r="AU1034"/>
      <c r="AV1034"/>
      <c r="AW1034"/>
      <c r="AX1034" t="inlineStr">
        <is>
          <t>Mortality</t>
        </is>
      </c>
      <c r="AY1034" t="inlineStr">
        <is>
          <t>Mortality</t>
        </is>
      </c>
      <c r="AZ1034" t="inlineStr">
        <is>
          <t>LC50</t>
        </is>
      </c>
      <c r="BA1034"/>
      <c r="BB1034" t="n">
        <v>4.0</v>
      </c>
      <c r="BC1034"/>
      <c r="BD1034"/>
      <c r="BE1034"/>
      <c r="BF1034"/>
      <c r="BG1034" t="inlineStr">
        <is>
          <t>Day(s)</t>
        </is>
      </c>
      <c r="BH1034"/>
      <c r="BI1034" t="inlineStr">
        <is>
          <t>DTXSID4039231</t>
        </is>
      </c>
      <c r="BJ1034"/>
      <c r="BK1034"/>
      <c r="BL1034"/>
      <c r="BM1034"/>
      <c r="BN1034"/>
      <c r="BO1034"/>
      <c r="BP1034"/>
      <c r="BQ1034"/>
      <c r="BR1034"/>
      <c r="BS1034"/>
      <c r="BT1034" t="inlineStr">
        <is>
          <t>--</t>
        </is>
      </c>
      <c r="BU1034"/>
      <c r="BV1034"/>
      <c r="BW1034"/>
      <c r="BX1034"/>
      <c r="BY1034"/>
      <c r="BZ1034"/>
      <c r="CA1034"/>
      <c r="CB1034"/>
      <c r="CC1034"/>
      <c r="CD1034"/>
      <c r="CE1034"/>
      <c r="CF1034"/>
      <c r="CG1034"/>
      <c r="CH1034"/>
      <c r="CI1034" t="inlineStr">
        <is>
          <t xml:space="preserve"> CONTR/FOLLOWED STD METHOD// </t>
        </is>
      </c>
      <c r="CJ1034" t="inlineStr">
        <is>
          <t xml:space="preserve">   CONTR/FOLLOWED STD METHOD// </t>
        </is>
      </c>
      <c r="CK1034" t="inlineStr">
        <is>
          <t>Pickering,Q.H., and C. Henderson</t>
        </is>
      </c>
      <c r="CL1034" t="n">
        <v>728.0</v>
      </c>
      <c r="CM1034" t="inlineStr">
        <is>
          <t>Acute Toxicity of Some Important Petrochemicals to Fish</t>
        </is>
      </c>
      <c r="CN1034" t="inlineStr">
        <is>
          <t>J. Water Pollut. Control Fed.38(9): 1419-1429</t>
        </is>
      </c>
      <c r="CO1034" t="n">
        <v>1966.0</v>
      </c>
      <c r="CP1034" t="inlineStr">
        <is>
          <t>Pickering,Q.H., and C. Henderson (1966). Acute Toxicity of Some Important Petrochemicals to Fish. J. Water Pollut. Control Fed., 38, (9), 1419-1429. ECOREF#:728</t>
        </is>
      </c>
    </row>
    <row r="1035">
      <c r="A1035" t="n">
        <v>107051.0</v>
      </c>
      <c r="B1035" t="inlineStr">
        <is>
          <t>3-Chloro-1-propene</t>
        </is>
      </c>
      <c r="C1035"/>
      <c r="D1035" t="inlineStr">
        <is>
          <t>Unmeasured</t>
        </is>
      </c>
      <c r="E1035" t="inlineStr">
        <is>
          <t>Not coded</t>
        </is>
      </c>
      <c r="F1035"/>
      <c r="G1035"/>
      <c r="H1035"/>
      <c r="I1035"/>
      <c r="J1035"/>
      <c r="K1035"/>
      <c r="L1035" t="inlineStr">
        <is>
          <t>Pimephales promelas</t>
        </is>
      </c>
      <c r="M1035" t="inlineStr">
        <is>
          <t>Fathead Minnow</t>
        </is>
      </c>
      <c r="N1035"/>
      <c r="O1035"/>
      <c r="P1035"/>
      <c r="Q1035"/>
      <c r="R1035"/>
      <c r="S1035"/>
      <c r="T1035"/>
      <c r="U1035"/>
      <c r="V1035" t="inlineStr">
        <is>
          <t>Static</t>
        </is>
      </c>
      <c r="W1035" t="inlineStr">
        <is>
          <t>Fresh water</t>
        </is>
      </c>
      <c r="X1035" t="inlineStr">
        <is>
          <t>Lab</t>
        </is>
      </c>
      <c r="Y1035"/>
      <c r="Z1035" t="inlineStr">
        <is>
          <t>Formulation</t>
        </is>
      </c>
      <c r="AA1035"/>
      <c r="AB1035" t="n">
        <v>24.0</v>
      </c>
      <c r="AC1035"/>
      <c r="AD1035" t="n">
        <v>18.88</v>
      </c>
      <c r="AE1035"/>
      <c r="AF1035" t="n">
        <v>30.51</v>
      </c>
      <c r="AG1035" t="inlineStr">
        <is>
          <t>AI mg/L</t>
        </is>
      </c>
      <c r="AH1035"/>
      <c r="AI1035"/>
      <c r="AJ1035"/>
      <c r="AK1035"/>
      <c r="AL1035"/>
      <c r="AM1035"/>
      <c r="AN1035"/>
      <c r="AO1035"/>
      <c r="AP1035"/>
      <c r="AQ1035"/>
      <c r="AR1035"/>
      <c r="AS1035"/>
      <c r="AT1035"/>
      <c r="AU1035"/>
      <c r="AV1035"/>
      <c r="AW1035"/>
      <c r="AX1035" t="inlineStr">
        <is>
          <t>Mortality</t>
        </is>
      </c>
      <c r="AY1035" t="inlineStr">
        <is>
          <t>Mortality</t>
        </is>
      </c>
      <c r="AZ1035" t="inlineStr">
        <is>
          <t>LC50</t>
        </is>
      </c>
      <c r="BA1035"/>
      <c r="BB1035" t="n">
        <v>4.0</v>
      </c>
      <c r="BC1035"/>
      <c r="BD1035"/>
      <c r="BE1035"/>
      <c r="BF1035"/>
      <c r="BG1035" t="inlineStr">
        <is>
          <t>Day(s)</t>
        </is>
      </c>
      <c r="BH1035"/>
      <c r="BI1035" t="inlineStr">
        <is>
          <t>DTXSID4039231</t>
        </is>
      </c>
      <c r="BJ1035"/>
      <c r="BK1035"/>
      <c r="BL1035"/>
      <c r="BM1035"/>
      <c r="BN1035"/>
      <c r="BO1035"/>
      <c r="BP1035"/>
      <c r="BQ1035"/>
      <c r="BR1035"/>
      <c r="BS1035"/>
      <c r="BT1035" t="inlineStr">
        <is>
          <t>--</t>
        </is>
      </c>
      <c r="BU1035"/>
      <c r="BV1035"/>
      <c r="BW1035"/>
      <c r="BX1035"/>
      <c r="BY1035"/>
      <c r="BZ1035"/>
      <c r="CA1035"/>
      <c r="CB1035"/>
      <c r="CC1035"/>
      <c r="CD1035"/>
      <c r="CE1035"/>
      <c r="CF1035"/>
      <c r="CG1035"/>
      <c r="CH1035"/>
      <c r="CI1035" t="inlineStr">
        <is>
          <t xml:space="preserve"> CONTR/FOLLOWED STD METHOD// </t>
        </is>
      </c>
      <c r="CJ1035" t="inlineStr">
        <is>
          <t xml:space="preserve">   CONTR/FOLLOWED STD METHOD// </t>
        </is>
      </c>
      <c r="CK1035" t="inlineStr">
        <is>
          <t>Pickering,Q.H., and C. Henderson</t>
        </is>
      </c>
      <c r="CL1035" t="n">
        <v>728.0</v>
      </c>
      <c r="CM1035" t="inlineStr">
        <is>
          <t>Acute Toxicity of Some Important Petrochemicals to Fish</t>
        </is>
      </c>
      <c r="CN1035" t="inlineStr">
        <is>
          <t>J. Water Pollut. Control Fed.38(9): 1419-1429</t>
        </is>
      </c>
      <c r="CO1035" t="n">
        <v>1966.0</v>
      </c>
      <c r="CP1035" t="inlineStr">
        <is>
          <t>Pickering,Q.H., and C. Henderson (1966). Acute Toxicity of Some Important Petrochemicals to Fish. J. Water Pollut. Control Fed., 38, (9), 1419-1429. ECOREF#:728</t>
        </is>
      </c>
    </row>
    <row r="1036">
      <c r="A1036" t="n">
        <v>107062.0</v>
      </c>
      <c r="B1036" t="inlineStr">
        <is>
          <t>1,2-Dichloroethane</t>
        </is>
      </c>
      <c r="C1036"/>
      <c r="D1036" t="inlineStr">
        <is>
          <t>Measured</t>
        </is>
      </c>
      <c r="E1036" t="inlineStr">
        <is>
          <t>Not reported</t>
        </is>
      </c>
      <c r="F1036"/>
      <c r="G1036"/>
      <c r="H1036"/>
      <c r="I1036"/>
      <c r="J1036"/>
      <c r="K1036"/>
      <c r="L1036" t="inlineStr">
        <is>
          <t>Pimephales promelas</t>
        </is>
      </c>
      <c r="M1036" t="inlineStr">
        <is>
          <t>Fathead Minnow</t>
        </is>
      </c>
      <c r="N1036"/>
      <c r="O1036"/>
      <c r="P1036"/>
      <c r="Q1036"/>
      <c r="R1036" t="n">
        <v>30.0</v>
      </c>
      <c r="S1036"/>
      <c r="T1036" t="n">
        <v>35.0</v>
      </c>
      <c r="U1036" t="inlineStr">
        <is>
          <t>Day(s)</t>
        </is>
      </c>
      <c r="V1036" t="inlineStr">
        <is>
          <t>Flow-through</t>
        </is>
      </c>
      <c r="W1036" t="inlineStr">
        <is>
          <t>Fresh water</t>
        </is>
      </c>
      <c r="X1036" t="inlineStr">
        <is>
          <t>Lab</t>
        </is>
      </c>
      <c r="Y1036"/>
      <c r="Z1036" t="inlineStr">
        <is>
          <t>Active ingredient</t>
        </is>
      </c>
      <c r="AA1036"/>
      <c r="AB1036" t="n">
        <v>116.0</v>
      </c>
      <c r="AC1036"/>
      <c r="AD1036" t="n">
        <v>110.0</v>
      </c>
      <c r="AE1036"/>
      <c r="AF1036" t="n">
        <v>123.0</v>
      </c>
      <c r="AG1036" t="inlineStr">
        <is>
          <t>AI mg/L</t>
        </is>
      </c>
      <c r="AH1036"/>
      <c r="AI1036"/>
      <c r="AJ1036"/>
      <c r="AK1036"/>
      <c r="AL1036"/>
      <c r="AM1036"/>
      <c r="AN1036"/>
      <c r="AO1036"/>
      <c r="AP1036"/>
      <c r="AQ1036"/>
      <c r="AR1036"/>
      <c r="AS1036"/>
      <c r="AT1036"/>
      <c r="AU1036"/>
      <c r="AV1036"/>
      <c r="AW1036"/>
      <c r="AX1036" t="inlineStr">
        <is>
          <t>Mortality</t>
        </is>
      </c>
      <c r="AY1036" t="inlineStr">
        <is>
          <t>Mortality</t>
        </is>
      </c>
      <c r="AZ1036" t="inlineStr">
        <is>
          <t>LC50</t>
        </is>
      </c>
      <c r="BA1036"/>
      <c r="BB1036" t="n">
        <v>4.0</v>
      </c>
      <c r="BC1036"/>
      <c r="BD1036"/>
      <c r="BE1036"/>
      <c r="BF1036"/>
      <c r="BG1036" t="inlineStr">
        <is>
          <t>Day(s)</t>
        </is>
      </c>
      <c r="BH1036"/>
      <c r="BI1036" t="inlineStr">
        <is>
          <t>DTXSID6020438</t>
        </is>
      </c>
      <c r="BJ1036" t="inlineStr">
        <is>
          <t>10.1007/BF01060748</t>
        </is>
      </c>
      <c r="BK1036"/>
      <c r="BL1036"/>
      <c r="BM1036"/>
      <c r="BN1036"/>
      <c r="BO1036"/>
      <c r="BP1036"/>
      <c r="BQ1036"/>
      <c r="BR1036"/>
      <c r="BS1036"/>
      <c r="BT1036" t="inlineStr">
        <is>
          <t>--</t>
        </is>
      </c>
      <c r="BU1036"/>
      <c r="BV1036"/>
      <c r="BW1036"/>
      <c r="BX1036"/>
      <c r="BY1036"/>
      <c r="BZ1036"/>
      <c r="CA1036"/>
      <c r="CB1036"/>
      <c r="CC1036"/>
      <c r="CD1036"/>
      <c r="CE1036"/>
      <c r="CF1036"/>
      <c r="CG1036"/>
      <c r="CH1036"/>
      <c r="CI1036"/>
      <c r="CJ1036" t="inlineStr">
        <is>
          <t xml:space="preserve">SOURCE/LABORATORY-REARED//AP FREQ/WATER CONTINUOUSLY MIXED WITH TOXICANT//MEDIA/DILUTED LABORATORY LAKE WATER SUPPLY (LAKE SUPERIOR)//   </t>
        </is>
      </c>
      <c r="CK1036" t="inlineStr">
        <is>
          <t>Walbridge,C.T., J.T. Fiandt, G.L. Phipps, and G.W. Holcombe</t>
        </is>
      </c>
      <c r="CL1036" t="n">
        <v>11227.0</v>
      </c>
      <c r="CM1036" t="inlineStr">
        <is>
          <t>Acute Toxicity of Ten Chlorinated Aliphatic Hydrocarbons to the Fathead Minnow (Pimephales promelas)</t>
        </is>
      </c>
      <c r="CN1036" t="inlineStr">
        <is>
          <t>Arch. Environ. Contam. Toxicol.12(6): 661-666</t>
        </is>
      </c>
      <c r="CO1036" t="n">
        <v>1983.0</v>
      </c>
      <c r="CP1036" t="inlineStr">
        <is>
          <t>Walbridge,C.T., J.T. Fiandt, G.L. Phipps, and G.W. Holcombe (1983). Acute Toxicity of Ten Chlorinated Aliphatic Hydrocarbons to the Fathead Minnow (Pimephales promelas). Arch. Environ. Contam. Toxicol., 12, (6), 661-666. doi:10.1007/BF01060748. ECOREF#:11227</t>
        </is>
      </c>
    </row>
    <row r="1037">
      <c r="A1037" t="n">
        <v>107062.0</v>
      </c>
      <c r="B1037" t="inlineStr">
        <is>
          <t>1,2-Dichloroethane</t>
        </is>
      </c>
      <c r="C1037"/>
      <c r="D1037" t="inlineStr">
        <is>
          <t>Measured</t>
        </is>
      </c>
      <c r="E1037" t="inlineStr">
        <is>
          <t>Not reported</t>
        </is>
      </c>
      <c r="F1037"/>
      <c r="G1037" t="n">
        <v>99.0</v>
      </c>
      <c r="H1037"/>
      <c r="I1037"/>
      <c r="J1037"/>
      <c r="K1037"/>
      <c r="L1037" t="inlineStr">
        <is>
          <t>Pimephales promelas</t>
        </is>
      </c>
      <c r="M1037" t="inlineStr">
        <is>
          <t>Fathead Minnow</t>
        </is>
      </c>
      <c r="N1037"/>
      <c r="O1037"/>
      <c r="P1037" t="n">
        <v>31.0</v>
      </c>
      <c r="Q1037"/>
      <c r="R1037"/>
      <c r="S1037"/>
      <c r="T1037"/>
      <c r="U1037" t="inlineStr">
        <is>
          <t>Day(s)</t>
        </is>
      </c>
      <c r="V1037" t="inlineStr">
        <is>
          <t>Flow-through</t>
        </is>
      </c>
      <c r="W1037" t="inlineStr">
        <is>
          <t>Fresh water</t>
        </is>
      </c>
      <c r="X1037" t="inlineStr">
        <is>
          <t>Lab</t>
        </is>
      </c>
      <c r="Y1037" t="n">
        <v>6.0</v>
      </c>
      <c r="Z1037" t="inlineStr">
        <is>
          <t>Active ingredient</t>
        </is>
      </c>
      <c r="AA1037"/>
      <c r="AB1037" t="n">
        <v>136.0</v>
      </c>
      <c r="AC1037"/>
      <c r="AD1037" t="n">
        <v>129.0</v>
      </c>
      <c r="AE1037"/>
      <c r="AF1037" t="n">
        <v>144.0</v>
      </c>
      <c r="AG1037" t="inlineStr">
        <is>
          <t>AI mg/L</t>
        </is>
      </c>
      <c r="AH1037"/>
      <c r="AI1037"/>
      <c r="AJ1037"/>
      <c r="AK1037"/>
      <c r="AL1037"/>
      <c r="AM1037"/>
      <c r="AN1037"/>
      <c r="AO1037"/>
      <c r="AP1037"/>
      <c r="AQ1037"/>
      <c r="AR1037"/>
      <c r="AS1037"/>
      <c r="AT1037"/>
      <c r="AU1037"/>
      <c r="AV1037"/>
      <c r="AW1037"/>
      <c r="AX1037" t="inlineStr">
        <is>
          <t>Mortality</t>
        </is>
      </c>
      <c r="AY1037" t="inlineStr">
        <is>
          <t>Mortality</t>
        </is>
      </c>
      <c r="AZ1037" t="inlineStr">
        <is>
          <t>LC50</t>
        </is>
      </c>
      <c r="BA1037"/>
      <c r="BB1037" t="n">
        <v>4.0</v>
      </c>
      <c r="BC1037"/>
      <c r="BD1037"/>
      <c r="BE1037"/>
      <c r="BF1037"/>
      <c r="BG1037" t="inlineStr">
        <is>
          <t>Day(s)</t>
        </is>
      </c>
      <c r="BH1037"/>
      <c r="BI1037" t="inlineStr">
        <is>
          <t>DTXSID6020438</t>
        </is>
      </c>
      <c r="BJ1037"/>
      <c r="BK1037"/>
      <c r="BL1037" t="inlineStr">
        <is>
          <t>Acute</t>
        </is>
      </c>
      <c r="BM1037"/>
      <c r="BN1037"/>
      <c r="BO1037"/>
      <c r="BP1037"/>
      <c r="BQ1037"/>
      <c r="BR1037"/>
      <c r="BS1037"/>
      <c r="BT1037" t="inlineStr">
        <is>
          <t>--</t>
        </is>
      </c>
      <c r="BU1037"/>
      <c r="BV1037"/>
      <c r="BW1037"/>
      <c r="BX1037"/>
      <c r="BY1037"/>
      <c r="BZ1037"/>
      <c r="CA1037"/>
      <c r="CB1037"/>
      <c r="CC1037"/>
      <c r="CD1037"/>
      <c r="CE1037"/>
      <c r="CF1037"/>
      <c r="CG1037"/>
      <c r="CH1037"/>
      <c r="CI1037"/>
      <c r="CJ1037" t="inlineStr">
        <is>
          <t xml:space="preserve">SOURCE/US EPA ENVIRONMENTAL RESEARCH LABORATORY DULUTH AND THE UNIVERSITY OF WISCONSIN SUPERIOR//MEDIA/FILTERED LAKE SUPERIOR WATER OR DECHLORINATED CITY OF SUPERIOR WISCONSIN WATER//   </t>
        </is>
      </c>
      <c r="CK1037" t="inlineStr">
        <is>
          <t>Geiger,D.L., C.E. Northcott, D.J. Call, and L.T. Brooke</t>
        </is>
      </c>
      <c r="CL1037" t="n">
        <v>12447.0</v>
      </c>
      <c r="CM1037" t="inlineStr">
        <is>
          <t>Acute Toxicities of Organic Chemicals to Fathead Minnows (Pimephales promelas), Volume II</t>
        </is>
      </c>
      <c r="CN1037" t="inlineStr">
        <is>
          <t>Center for Lake Superior Environmental Studies, University of Wisconsin, Superior, WI:326 p.</t>
        </is>
      </c>
      <c r="CO1037" t="n">
        <v>1985.0</v>
      </c>
      <c r="CP1037" t="inlineStr">
        <is>
          <t>Geiger,D.L., C.E. Northcott, D.J. Call, and L.T. Brooke (1985). Acute Toxicities of Organic Chemicals to Fathead Minnows (Pimephales promelas), Volume II. Center for Lake Superior Environmental Studies, University of Wisconsin, Superior, WI, 326 p. ECOREF#:12447</t>
        </is>
      </c>
    </row>
    <row r="1038">
      <c r="A1038" t="n">
        <v>107062.0</v>
      </c>
      <c r="B1038" t="inlineStr">
        <is>
          <t>1,2-Dichloroethane</t>
        </is>
      </c>
      <c r="C1038"/>
      <c r="D1038" t="inlineStr">
        <is>
          <t>Not reported</t>
        </is>
      </c>
      <c r="E1038" t="inlineStr">
        <is>
          <t>Not reported</t>
        </is>
      </c>
      <c r="F1038"/>
      <c r="G1038"/>
      <c r="H1038"/>
      <c r="I1038" t="n">
        <v>98.0</v>
      </c>
      <c r="J1038"/>
      <c r="K1038" t="n">
        <v>99.0</v>
      </c>
      <c r="L1038" t="inlineStr">
        <is>
          <t>Pimephales promelas</t>
        </is>
      </c>
      <c r="M1038" t="inlineStr">
        <is>
          <t>Fathead Minnow</t>
        </is>
      </c>
      <c r="N1038"/>
      <c r="O1038"/>
      <c r="P1038" t="n">
        <v>30.0</v>
      </c>
      <c r="Q1038"/>
      <c r="R1038"/>
      <c r="S1038"/>
      <c r="T1038"/>
      <c r="U1038" t="inlineStr">
        <is>
          <t>Day(s)</t>
        </is>
      </c>
      <c r="V1038" t="inlineStr">
        <is>
          <t>Aquatic, unspecified</t>
        </is>
      </c>
      <c r="W1038" t="inlineStr">
        <is>
          <t>Fresh water</t>
        </is>
      </c>
      <c r="X1038" t="inlineStr">
        <is>
          <t>Lab</t>
        </is>
      </c>
      <c r="Y1038"/>
      <c r="Z1038" t="inlineStr">
        <is>
          <t>Active ingredient</t>
        </is>
      </c>
      <c r="AA1038"/>
      <c r="AB1038" t="n">
        <v>118.0</v>
      </c>
      <c r="AC1038"/>
      <c r="AD1038"/>
      <c r="AE1038"/>
      <c r="AF1038"/>
      <c r="AG1038" t="inlineStr">
        <is>
          <t>AI mg/L</t>
        </is>
      </c>
      <c r="AH1038"/>
      <c r="AI1038"/>
      <c r="AJ1038"/>
      <c r="AK1038"/>
      <c r="AL1038"/>
      <c r="AM1038"/>
      <c r="AN1038"/>
      <c r="AO1038"/>
      <c r="AP1038"/>
      <c r="AQ1038"/>
      <c r="AR1038"/>
      <c r="AS1038"/>
      <c r="AT1038"/>
      <c r="AU1038"/>
      <c r="AV1038"/>
      <c r="AW1038"/>
      <c r="AX1038" t="inlineStr">
        <is>
          <t>Mortality</t>
        </is>
      </c>
      <c r="AY1038" t="inlineStr">
        <is>
          <t>Mortality</t>
        </is>
      </c>
      <c r="AZ1038" t="inlineStr">
        <is>
          <t>LC50</t>
        </is>
      </c>
      <c r="BA1038"/>
      <c r="BB1038" t="n">
        <v>4.0</v>
      </c>
      <c r="BC1038"/>
      <c r="BD1038"/>
      <c r="BE1038"/>
      <c r="BF1038"/>
      <c r="BG1038" t="inlineStr">
        <is>
          <t>Day(s)</t>
        </is>
      </c>
      <c r="BH1038"/>
      <c r="BI1038" t="inlineStr">
        <is>
          <t>DTXSID6020438</t>
        </is>
      </c>
      <c r="BJ1038" t="inlineStr">
        <is>
          <t>10.1016/0143-1471(82)90075-7</t>
        </is>
      </c>
      <c r="BK1038"/>
      <c r="BL1038"/>
      <c r="BM1038"/>
      <c r="BN1038"/>
      <c r="BO1038"/>
      <c r="BP1038"/>
      <c r="BQ1038"/>
      <c r="BR1038"/>
      <c r="BS1038"/>
      <c r="BT1038" t="inlineStr">
        <is>
          <t>--</t>
        </is>
      </c>
      <c r="BU1038"/>
      <c r="BV1038"/>
      <c r="BW1038"/>
      <c r="BX1038"/>
      <c r="BY1038"/>
      <c r="BZ1038"/>
      <c r="CA1038"/>
      <c r="CB1038"/>
      <c r="CC1038"/>
      <c r="CD1038"/>
      <c r="CE1038"/>
      <c r="CF1038"/>
      <c r="CG1038"/>
      <c r="CH1038"/>
      <c r="CI1038"/>
      <c r="CJ1038" t="inlineStr">
        <is>
          <t xml:space="preserve">MEDIA/NR//   </t>
        </is>
      </c>
      <c r="CK1038" t="inlineStr">
        <is>
          <t>Benoit,D.A., F.A. Puglisi, and D.L. Olson</t>
        </is>
      </c>
      <c r="CL1038" t="n">
        <v>15301.0</v>
      </c>
      <c r="CM1038" t="inlineStr">
        <is>
          <t>A Fathead Minnow Pimephales promelas Early Life Stage Toxicity Test Method Evaluation and Exposure to Four Organic Chemicals</t>
        </is>
      </c>
      <c r="CN1038" t="inlineStr">
        <is>
          <t>Environ. Pollut. A.28(3): 189-197</t>
        </is>
      </c>
      <c r="CO1038" t="n">
        <v>1982.0</v>
      </c>
      <c r="CP1038" t="inlineStr">
        <is>
          <t>Benoit,D.A., F.A. Puglisi, and D.L. Olson (1982). A Fathead Minnow Pimephales promelas Early Life Stage Toxicity Test Method Evaluation and Exposure to Four Organic Chemicals. Environ. Pollut. A., 28, (3), 189-197. doi:10.1016/0143-1471(82)90075-7. ECOREF#:15301</t>
        </is>
      </c>
    </row>
    <row r="1039">
      <c r="A1039" t="n">
        <v>107073.0</v>
      </c>
      <c r="B1039" t="inlineStr">
        <is>
          <t>2-Chloroethanol</t>
        </is>
      </c>
      <c r="C1039"/>
      <c r="D1039" t="inlineStr">
        <is>
          <t>Measured</t>
        </is>
      </c>
      <c r="E1039" t="inlineStr">
        <is>
          <t>Not coded</t>
        </is>
      </c>
      <c r="F1039"/>
      <c r="G1039"/>
      <c r="H1039"/>
      <c r="I1039"/>
      <c r="J1039"/>
      <c r="K1039"/>
      <c r="L1039" t="inlineStr">
        <is>
          <t>Pimephales promelas</t>
        </is>
      </c>
      <c r="M1039" t="inlineStr">
        <is>
          <t>Fathead Minnow</t>
        </is>
      </c>
      <c r="N1039"/>
      <c r="O1039"/>
      <c r="P1039"/>
      <c r="Q1039"/>
      <c r="R1039"/>
      <c r="S1039"/>
      <c r="T1039"/>
      <c r="U1039"/>
      <c r="V1039" t="inlineStr">
        <is>
          <t>Flow-through</t>
        </is>
      </c>
      <c r="W1039" t="inlineStr">
        <is>
          <t>Fresh water</t>
        </is>
      </c>
      <c r="X1039" t="inlineStr">
        <is>
          <t>Lab</t>
        </is>
      </c>
      <c r="Y1039"/>
      <c r="Z1039" t="inlineStr">
        <is>
          <t>Active ingredient</t>
        </is>
      </c>
      <c r="AA1039"/>
      <c r="AB1039" t="n">
        <v>39.5</v>
      </c>
      <c r="AC1039"/>
      <c r="AD1039" t="n">
        <v>35.3</v>
      </c>
      <c r="AE1039"/>
      <c r="AF1039" t="n">
        <v>44.2</v>
      </c>
      <c r="AG1039" t="inlineStr">
        <is>
          <t>AI mg/L</t>
        </is>
      </c>
      <c r="AH1039"/>
      <c r="AI1039"/>
      <c r="AJ1039"/>
      <c r="AK1039"/>
      <c r="AL1039"/>
      <c r="AM1039"/>
      <c r="AN1039"/>
      <c r="AO1039"/>
      <c r="AP1039"/>
      <c r="AQ1039"/>
      <c r="AR1039"/>
      <c r="AS1039"/>
      <c r="AT1039"/>
      <c r="AU1039"/>
      <c r="AV1039"/>
      <c r="AW1039"/>
      <c r="AX1039" t="inlineStr">
        <is>
          <t>Mortality</t>
        </is>
      </c>
      <c r="AY1039" t="inlineStr">
        <is>
          <t>Mortality</t>
        </is>
      </c>
      <c r="AZ1039" t="inlineStr">
        <is>
          <t>LC50</t>
        </is>
      </c>
      <c r="BA1039"/>
      <c r="BB1039" t="n">
        <v>4.0</v>
      </c>
      <c r="BC1039"/>
      <c r="BD1039"/>
      <c r="BE1039"/>
      <c r="BF1039"/>
      <c r="BG1039" t="inlineStr">
        <is>
          <t>Day(s)</t>
        </is>
      </c>
      <c r="BH1039"/>
      <c r="BI1039" t="inlineStr">
        <is>
          <t>DTXSID1021877</t>
        </is>
      </c>
      <c r="BJ1039" t="inlineStr">
        <is>
          <t>10.1016/0143-1471(85)90073-X</t>
        </is>
      </c>
      <c r="BK1039"/>
      <c r="BL1039"/>
      <c r="BM1039"/>
      <c r="BN1039"/>
      <c r="BO1039"/>
      <c r="BP1039"/>
      <c r="BQ1039"/>
      <c r="BR1039"/>
      <c r="BS1039"/>
      <c r="BT1039" t="inlineStr">
        <is>
          <t>--</t>
        </is>
      </c>
      <c r="BU1039"/>
      <c r="BV1039"/>
      <c r="BW1039"/>
      <c r="BX1039"/>
      <c r="BY1039"/>
      <c r="BZ1039"/>
      <c r="CA1039"/>
      <c r="CB1039"/>
      <c r="CC1039"/>
      <c r="CD1039"/>
      <c r="CE1039"/>
      <c r="CF1039"/>
      <c r="CG1039"/>
      <c r="CH1039"/>
      <c r="CI1039" t="inlineStr">
        <is>
          <t xml:space="preserve"> 16 H PHOTO, 28 LUMENS// NOT FED// </t>
        </is>
      </c>
      <c r="CJ1039" t="inlineStr">
        <is>
          <t xml:space="preserve">   16 H PHOTO, 28 LUMENS// NOT FED// </t>
        </is>
      </c>
      <c r="CK1039" t="inlineStr">
        <is>
          <t>Phipps,G.L., and G.W. Holcombe</t>
        </is>
      </c>
      <c r="CL1039" t="n">
        <v>10775.0</v>
      </c>
      <c r="CM1039" t="inlineStr">
        <is>
          <t>A Method for Aquatic Multiple Species Toxicant Testing: Acute Toxicity of 10 Chemicals to 5 Vertebrates and 2 Invertebrates</t>
        </is>
      </c>
      <c r="CN1039" t="inlineStr">
        <is>
          <t>Environ. Pollut. A.38(2): 141-157</t>
        </is>
      </c>
      <c r="CO1039" t="n">
        <v>1985.0</v>
      </c>
      <c r="CP1039" t="inlineStr">
        <is>
          <t>Phipps,G.L., and G.W. Holcombe (1985). A Method for Aquatic Multiple Species Toxicant Testing: Acute Toxicity of 10 Chemicals to 5 Vertebrates and 2 Invertebrates. Environ. Pollut. A., 38, (2), 141-157. doi:10.1016/0143-1471(85)90073-X. ECOREF#:10775</t>
        </is>
      </c>
    </row>
    <row r="1040">
      <c r="A1040" t="n">
        <v>107073.0</v>
      </c>
      <c r="B1040" t="inlineStr">
        <is>
          <t>2-Chloroethanol</t>
        </is>
      </c>
      <c r="C1040"/>
      <c r="D1040" t="inlineStr">
        <is>
          <t>Measured</t>
        </is>
      </c>
      <c r="E1040" t="inlineStr">
        <is>
          <t>Not reported</t>
        </is>
      </c>
      <c r="F1040"/>
      <c r="G1040" t="n">
        <v>99.0</v>
      </c>
      <c r="H1040"/>
      <c r="I1040"/>
      <c r="J1040"/>
      <c r="K1040"/>
      <c r="L1040" t="inlineStr">
        <is>
          <t>Pimephales promelas</t>
        </is>
      </c>
      <c r="M1040" t="inlineStr">
        <is>
          <t>Fathead Minnow</t>
        </is>
      </c>
      <c r="N1040"/>
      <c r="O1040"/>
      <c r="P1040" t="n">
        <v>44.0</v>
      </c>
      <c r="Q1040"/>
      <c r="R1040"/>
      <c r="S1040"/>
      <c r="T1040"/>
      <c r="U1040" t="inlineStr">
        <is>
          <t>Day(s)</t>
        </is>
      </c>
      <c r="V1040" t="inlineStr">
        <is>
          <t>Flow-through</t>
        </is>
      </c>
      <c r="W1040" t="inlineStr">
        <is>
          <t>Fresh water</t>
        </is>
      </c>
      <c r="X1040" t="inlineStr">
        <is>
          <t>Lab</t>
        </is>
      </c>
      <c r="Y1040"/>
      <c r="Z1040" t="inlineStr">
        <is>
          <t>Active ingredient</t>
        </is>
      </c>
      <c r="AA1040"/>
      <c r="AB1040" t="n">
        <v>39.2</v>
      </c>
      <c r="AC1040"/>
      <c r="AD1040" t="n">
        <v>35.1</v>
      </c>
      <c r="AE1040"/>
      <c r="AF1040" t="n">
        <v>43.8</v>
      </c>
      <c r="AG1040" t="inlineStr">
        <is>
          <t>AI mg/L</t>
        </is>
      </c>
      <c r="AH1040"/>
      <c r="AI1040"/>
      <c r="AJ1040"/>
      <c r="AK1040"/>
      <c r="AL1040"/>
      <c r="AM1040"/>
      <c r="AN1040"/>
      <c r="AO1040"/>
      <c r="AP1040"/>
      <c r="AQ1040"/>
      <c r="AR1040"/>
      <c r="AS1040"/>
      <c r="AT1040"/>
      <c r="AU1040"/>
      <c r="AV1040"/>
      <c r="AW1040"/>
      <c r="AX1040" t="inlineStr">
        <is>
          <t>Mortality</t>
        </is>
      </c>
      <c r="AY1040" t="inlineStr">
        <is>
          <t>Mortality</t>
        </is>
      </c>
      <c r="AZ1040" t="inlineStr">
        <is>
          <t>LC50</t>
        </is>
      </c>
      <c r="BA1040"/>
      <c r="BB1040" t="n">
        <v>4.0</v>
      </c>
      <c r="BC1040"/>
      <c r="BD1040"/>
      <c r="BE1040"/>
      <c r="BF1040"/>
      <c r="BG1040" t="inlineStr">
        <is>
          <t>Day(s)</t>
        </is>
      </c>
      <c r="BH1040"/>
      <c r="BI1040" t="inlineStr">
        <is>
          <t>DTXSID1021877</t>
        </is>
      </c>
      <c r="BJ1040"/>
      <c r="BK1040"/>
      <c r="BL1040" t="inlineStr">
        <is>
          <t>Acute</t>
        </is>
      </c>
      <c r="BM1040"/>
      <c r="BN1040"/>
      <c r="BO1040"/>
      <c r="BP1040"/>
      <c r="BQ1040"/>
      <c r="BR1040"/>
      <c r="BS1040"/>
      <c r="BT1040" t="inlineStr">
        <is>
          <t>--</t>
        </is>
      </c>
      <c r="BU1040"/>
      <c r="BV1040"/>
      <c r="BW1040"/>
      <c r="BX1040"/>
      <c r="BY1040"/>
      <c r="BZ1040"/>
      <c r="CA1040"/>
      <c r="CB1040"/>
      <c r="CC1040"/>
      <c r="CD1040"/>
      <c r="CE1040"/>
      <c r="CF1040"/>
      <c r="CG1040"/>
      <c r="CH1040"/>
      <c r="CI1040"/>
      <c r="CJ1040" t="inlineStr">
        <is>
          <t xml:space="preserve">SOURCE/US EPA ENVIRONMENTAL RESEARCH LABORATORY DULUTH AND THE UNIVERSITY OF WISCONSIN SUPERIOR//MEDIA/FILTERED LAKE SUPERIOR WATER OR DECHLORINATED CITY OF SUPERIOR WISCONSIN WATER//   </t>
        </is>
      </c>
      <c r="CK1040" t="inlineStr">
        <is>
          <t>Geiger,D.L., C.E. Northcott, D.J. Call, and L.T. Brooke</t>
        </is>
      </c>
      <c r="CL1040" t="n">
        <v>12447.0</v>
      </c>
      <c r="CM1040" t="inlineStr">
        <is>
          <t>Acute Toxicities of Organic Chemicals to Fathead Minnows (Pimephales promelas), Volume II</t>
        </is>
      </c>
      <c r="CN1040" t="inlineStr">
        <is>
          <t>Center for Lake Superior Environmental Studies, University of Wisconsin, Superior, WI:326 p.</t>
        </is>
      </c>
      <c r="CO1040" t="n">
        <v>1985.0</v>
      </c>
      <c r="CP1040" t="inlineStr">
        <is>
          <t>Geiger,D.L., C.E. Northcott, D.J. Call, and L.T. Brooke (1985). Acute Toxicities of Organic Chemicals to Fathead Minnows (Pimephales promelas), Volume II. Center for Lake Superior Environmental Studies, University of Wisconsin, Superior, WI, 326 p. ECOREF#:12447</t>
        </is>
      </c>
    </row>
    <row r="1041">
      <c r="A1041" t="n">
        <v>107073.0</v>
      </c>
      <c r="B1041" t="inlineStr">
        <is>
          <t>2-Chloroethanol</t>
        </is>
      </c>
      <c r="C1041"/>
      <c r="D1041" t="inlineStr">
        <is>
          <t>Measured</t>
        </is>
      </c>
      <c r="E1041" t="inlineStr">
        <is>
          <t>Not coded</t>
        </is>
      </c>
      <c r="F1041"/>
      <c r="G1041" t="n">
        <v>99.0</v>
      </c>
      <c r="H1041"/>
      <c r="I1041"/>
      <c r="J1041"/>
      <c r="K1041"/>
      <c r="L1041" t="inlineStr">
        <is>
          <t>Pimephales promelas</t>
        </is>
      </c>
      <c r="M1041" t="inlineStr">
        <is>
          <t>Fathead Minnow</t>
        </is>
      </c>
      <c r="N1041"/>
      <c r="O1041"/>
      <c r="P1041" t="n">
        <v>32.0</v>
      </c>
      <c r="Q1041"/>
      <c r="R1041"/>
      <c r="S1041"/>
      <c r="T1041"/>
      <c r="U1041" t="inlineStr">
        <is>
          <t>Day(s)</t>
        </is>
      </c>
      <c r="V1041" t="inlineStr">
        <is>
          <t>Flow-through</t>
        </is>
      </c>
      <c r="W1041" t="inlineStr">
        <is>
          <t>Fresh water</t>
        </is>
      </c>
      <c r="X1041" t="inlineStr">
        <is>
          <t>Lab</t>
        </is>
      </c>
      <c r="Y1041"/>
      <c r="Z1041" t="inlineStr">
        <is>
          <t>Active ingredient</t>
        </is>
      </c>
      <c r="AA1041"/>
      <c r="AB1041" t="n">
        <v>37.0</v>
      </c>
      <c r="AC1041"/>
      <c r="AD1041" t="n">
        <v>35.0</v>
      </c>
      <c r="AE1041"/>
      <c r="AF1041" t="n">
        <v>40.0</v>
      </c>
      <c r="AG1041" t="inlineStr">
        <is>
          <t>AI mg/L</t>
        </is>
      </c>
      <c r="AH1041"/>
      <c r="AI1041"/>
      <c r="AJ1041"/>
      <c r="AK1041"/>
      <c r="AL1041"/>
      <c r="AM1041"/>
      <c r="AN1041"/>
      <c r="AO1041"/>
      <c r="AP1041"/>
      <c r="AQ1041"/>
      <c r="AR1041"/>
      <c r="AS1041"/>
      <c r="AT1041"/>
      <c r="AU1041"/>
      <c r="AV1041"/>
      <c r="AW1041"/>
      <c r="AX1041" t="inlineStr">
        <is>
          <t>Mortality</t>
        </is>
      </c>
      <c r="AY1041" t="inlineStr">
        <is>
          <t>Mortality</t>
        </is>
      </c>
      <c r="AZ1041" t="inlineStr">
        <is>
          <t>LC50</t>
        </is>
      </c>
      <c r="BA1041"/>
      <c r="BB1041" t="n">
        <v>4.0</v>
      </c>
      <c r="BC1041"/>
      <c r="BD1041"/>
      <c r="BE1041"/>
      <c r="BF1041"/>
      <c r="BG1041" t="inlineStr">
        <is>
          <t>Day(s)</t>
        </is>
      </c>
      <c r="BH1041" t="inlineStr">
        <is>
          <t>Pure</t>
        </is>
      </c>
      <c r="BI1041" t="inlineStr">
        <is>
          <t>DTXSID1021877</t>
        </is>
      </c>
      <c r="BJ1041"/>
      <c r="BK1041"/>
      <c r="BL1041"/>
      <c r="BM1041"/>
      <c r="BN1041"/>
      <c r="BO1041"/>
      <c r="BP1041"/>
      <c r="BQ1041"/>
      <c r="BR1041"/>
      <c r="BS1041"/>
      <c r="BT1041" t="inlineStr">
        <is>
          <t>--</t>
        </is>
      </c>
      <c r="BU1041"/>
      <c r="BV1041"/>
      <c r="BW1041"/>
      <c r="BX1041"/>
      <c r="BY1041"/>
      <c r="BZ1041"/>
      <c r="CA1041"/>
      <c r="CB1041"/>
      <c r="CC1041"/>
      <c r="CD1041"/>
      <c r="CE1041"/>
      <c r="CF1041"/>
      <c r="CG1041"/>
      <c r="CH1041"/>
      <c r="CI1041" t="inlineStr">
        <is>
          <t xml:space="preserve"> At 12 hr., swimming quickened in high concentration with no loss of equilibrium.  Affected fish lost equilibrium prior to deathNA </t>
        </is>
      </c>
      <c r="CJ1041" t="inlineStr">
        <is>
          <t xml:space="preserve">   At 12 hr., swimming quickened in high concentration with no loss of equilibrium.  Affected fish lost equilibrium prior to deathNA </t>
        </is>
      </c>
      <c r="CK1041" t="inlineStr">
        <is>
          <t>Brooke,L.T., D.J. Call, D.L. Geiger, and C.E. Northcott</t>
        </is>
      </c>
      <c r="CL1041" t="n">
        <v>12448.0</v>
      </c>
      <c r="CM1041" t="inlineStr">
        <is>
          <t>Acute Toxicities of Organic Chemicals to Fathead Minnows (Pimephales promelas), Vol. 1</t>
        </is>
      </c>
      <c r="CN1041" t="inlineStr">
        <is>
          <t>Center for Lake Superior Environmental Studies, University of Wisconsin-Superior, Superior, WI:414 p.</t>
        </is>
      </c>
      <c r="CO1041" t="n">
        <v>1984.0</v>
      </c>
      <c r="CP1041" t="inlineStr">
        <is>
          <t>Brooke,L.T., D.J. Call, D.L. Geiger, and C.E. Northcott (1984). Acute Toxicities of Organic Chemicals to Fathead Minnows (Pimephales promelas), Vol. 1. Center for Lake Superior Environmental Studies, University of Wisconsin-Superior, Superior, WI, 414 p. ECOREF#:12448</t>
        </is>
      </c>
    </row>
    <row r="1042">
      <c r="A1042" t="n">
        <v>107073.0</v>
      </c>
      <c r="B1042" t="inlineStr">
        <is>
          <t>2-Chloroethanol</t>
        </is>
      </c>
      <c r="C1042"/>
      <c r="D1042" t="inlineStr">
        <is>
          <t>Not reported</t>
        </is>
      </c>
      <c r="E1042" t="inlineStr">
        <is>
          <t>Not coded</t>
        </is>
      </c>
      <c r="F1042" t="inlineStr">
        <is>
          <t>&gt;</t>
        </is>
      </c>
      <c r="G1042" t="n">
        <v>98.0</v>
      </c>
      <c r="H1042"/>
      <c r="I1042"/>
      <c r="J1042"/>
      <c r="K1042"/>
      <c r="L1042" t="inlineStr">
        <is>
          <t>Pimephales promelas</t>
        </is>
      </c>
      <c r="M1042" t="inlineStr">
        <is>
          <t>Fathead Minnow</t>
        </is>
      </c>
      <c r="N1042"/>
      <c r="O1042"/>
      <c r="P1042"/>
      <c r="Q1042"/>
      <c r="R1042"/>
      <c r="S1042"/>
      <c r="T1042"/>
      <c r="U1042"/>
      <c r="V1042" t="inlineStr">
        <is>
          <t>Flow-through</t>
        </is>
      </c>
      <c r="W1042" t="inlineStr">
        <is>
          <t>Fresh water</t>
        </is>
      </c>
      <c r="X1042" t="inlineStr">
        <is>
          <t>Not reported</t>
        </is>
      </c>
      <c r="Y1042"/>
      <c r="Z1042" t="inlineStr">
        <is>
          <t>Active ingredient</t>
        </is>
      </c>
      <c r="AA1042"/>
      <c r="AB1042" t="n">
        <v>38.646768</v>
      </c>
      <c r="AC1042"/>
      <c r="AD1042"/>
      <c r="AE1042"/>
      <c r="AF1042"/>
      <c r="AG1042" t="inlineStr">
        <is>
          <t>AI mg/L</t>
        </is>
      </c>
      <c r="AH1042"/>
      <c r="AI1042"/>
      <c r="AJ1042"/>
      <c r="AK1042"/>
      <c r="AL1042"/>
      <c r="AM1042"/>
      <c r="AN1042"/>
      <c r="AO1042"/>
      <c r="AP1042"/>
      <c r="AQ1042"/>
      <c r="AR1042"/>
      <c r="AS1042"/>
      <c r="AT1042"/>
      <c r="AU1042"/>
      <c r="AV1042"/>
      <c r="AW1042"/>
      <c r="AX1042" t="inlineStr">
        <is>
          <t>Mortality</t>
        </is>
      </c>
      <c r="AY1042" t="inlineStr">
        <is>
          <t>Mortality</t>
        </is>
      </c>
      <c r="AZ1042" t="inlineStr">
        <is>
          <t>LC50</t>
        </is>
      </c>
      <c r="BA1042"/>
      <c r="BB1042" t="n">
        <v>4.0</v>
      </c>
      <c r="BC1042"/>
      <c r="BD1042"/>
      <c r="BE1042"/>
      <c r="BF1042"/>
      <c r="BG1042" t="inlineStr">
        <is>
          <t>Day(s)</t>
        </is>
      </c>
      <c r="BH1042"/>
      <c r="BI1042" t="inlineStr">
        <is>
          <t>DTXSID1021877</t>
        </is>
      </c>
      <c r="BJ1042"/>
      <c r="BK1042"/>
      <c r="BL1042"/>
      <c r="BM1042"/>
      <c r="BN1042"/>
      <c r="BO1042"/>
      <c r="BP1042"/>
      <c r="BQ1042"/>
      <c r="BR1042"/>
      <c r="BS1042"/>
      <c r="BT1042" t="inlineStr">
        <is>
          <t>--</t>
        </is>
      </c>
      <c r="BU1042"/>
      <c r="BV1042"/>
      <c r="BW1042"/>
      <c r="BX1042"/>
      <c r="BY1042"/>
      <c r="BZ1042"/>
      <c r="CA1042"/>
      <c r="CB1042"/>
      <c r="CC1042"/>
      <c r="CD1042"/>
      <c r="CE1042"/>
      <c r="CF1042"/>
      <c r="CG1042"/>
      <c r="CH1042"/>
      <c r="CI1042"/>
      <c r="CJ1042"/>
      <c r="CK1042" t="inlineStr">
        <is>
          <t>Bottger,A.</t>
        </is>
      </c>
      <c r="CL1042" t="n">
        <v>5876.0</v>
      </c>
      <c r="CM1042" t="inlineStr">
        <is>
          <t>Belastung der Anwohner von Chemisch-Reinigungsanlegen durch Tetrachlorethylen</t>
        </is>
      </c>
      <c r="CN1042" t="inlineStr">
        <is>
          <t>vortrag:30</t>
        </is>
      </c>
      <c r="CO1042" t="n">
        <v>1988.0</v>
      </c>
      <c r="CP1042" t="inlineStr">
        <is>
          <t>Bottger,A. (1988). Belastung der Anwohner von Chemisch-Reinigungsanlegen durch Tetrachlorethylen. vortrag, 30. ECOREF#:5876</t>
        </is>
      </c>
    </row>
    <row r="1043">
      <c r="A1043" t="n">
        <v>107073.0</v>
      </c>
      <c r="B1043" t="inlineStr">
        <is>
          <t>2-Chloroethanol</t>
        </is>
      </c>
      <c r="C1043"/>
      <c r="D1043" t="inlineStr">
        <is>
          <t>Measured</t>
        </is>
      </c>
      <c r="E1043" t="inlineStr">
        <is>
          <t>Not coded</t>
        </is>
      </c>
      <c r="F1043" t="inlineStr">
        <is>
          <t>&gt;=</t>
        </is>
      </c>
      <c r="G1043" t="n">
        <v>95.0</v>
      </c>
      <c r="H1043"/>
      <c r="I1043"/>
      <c r="J1043"/>
      <c r="K1043"/>
      <c r="L1043" t="inlineStr">
        <is>
          <t>Pimephales promelas</t>
        </is>
      </c>
      <c r="M1043" t="inlineStr">
        <is>
          <t>Fathead Minnow</t>
        </is>
      </c>
      <c r="N1043" t="inlineStr">
        <is>
          <t>Juvenile</t>
        </is>
      </c>
      <c r="O1043"/>
      <c r="P1043"/>
      <c r="Q1043"/>
      <c r="R1043" t="n">
        <v>26.0</v>
      </c>
      <c r="S1043"/>
      <c r="T1043" t="n">
        <v>34.0</v>
      </c>
      <c r="U1043" t="inlineStr">
        <is>
          <t>Day(s)</t>
        </is>
      </c>
      <c r="V1043" t="inlineStr">
        <is>
          <t>Flow-through</t>
        </is>
      </c>
      <c r="W1043" t="inlineStr">
        <is>
          <t>Fresh water</t>
        </is>
      </c>
      <c r="X1043" t="inlineStr">
        <is>
          <t>Lab</t>
        </is>
      </c>
      <c r="Y1043"/>
      <c r="Z1043" t="inlineStr">
        <is>
          <t>Active ingredient</t>
        </is>
      </c>
      <c r="AA1043"/>
      <c r="AB1043" t="n">
        <v>79.2</v>
      </c>
      <c r="AC1043"/>
      <c r="AD1043"/>
      <c r="AE1043"/>
      <c r="AF1043"/>
      <c r="AG1043" t="inlineStr">
        <is>
          <t>AI mg/L</t>
        </is>
      </c>
      <c r="AH1043"/>
      <c r="AI1043"/>
      <c r="AJ1043"/>
      <c r="AK1043"/>
      <c r="AL1043"/>
      <c r="AM1043"/>
      <c r="AN1043"/>
      <c r="AO1043"/>
      <c r="AP1043"/>
      <c r="AQ1043"/>
      <c r="AR1043"/>
      <c r="AS1043"/>
      <c r="AT1043"/>
      <c r="AU1043"/>
      <c r="AV1043"/>
      <c r="AW1043"/>
      <c r="AX1043" t="inlineStr">
        <is>
          <t>Mortality</t>
        </is>
      </c>
      <c r="AY1043" t="inlineStr">
        <is>
          <t>Mortality</t>
        </is>
      </c>
      <c r="AZ1043" t="inlineStr">
        <is>
          <t>LC50</t>
        </is>
      </c>
      <c r="BA1043"/>
      <c r="BB1043" t="n">
        <v>4.0</v>
      </c>
      <c r="BC1043"/>
      <c r="BD1043"/>
      <c r="BE1043"/>
      <c r="BF1043"/>
      <c r="BG1043" t="inlineStr">
        <is>
          <t>Day(s)</t>
        </is>
      </c>
      <c r="BH1043" t="inlineStr">
        <is>
          <t>Pure</t>
        </is>
      </c>
      <c r="BI1043" t="inlineStr">
        <is>
          <t>DTXSID1021877</t>
        </is>
      </c>
      <c r="BJ1043" t="inlineStr">
        <is>
          <t>10.1002/etc.5620140920</t>
        </is>
      </c>
      <c r="BK1043"/>
      <c r="BL1043"/>
      <c r="BM1043"/>
      <c r="BN1043"/>
      <c r="BO1043"/>
      <c r="BP1043"/>
      <c r="BQ1043"/>
      <c r="BR1043"/>
      <c r="BS1043"/>
      <c r="BT1043" t="inlineStr">
        <is>
          <t>--</t>
        </is>
      </c>
      <c r="BU1043"/>
      <c r="BV1043"/>
      <c r="BW1043"/>
      <c r="BX1043"/>
      <c r="BY1043"/>
      <c r="BZ1043"/>
      <c r="CA1043"/>
      <c r="CB1043"/>
      <c r="CC1043"/>
      <c r="CD1043"/>
      <c r="CE1043"/>
      <c r="CF1043"/>
      <c r="CG1043"/>
      <c r="CH1043"/>
      <c r="CI1043"/>
      <c r="CJ1043"/>
      <c r="CK1043" t="inlineStr">
        <is>
          <t>Broderius,S.J., M.D. Kahl, and M.D. Hoglund</t>
        </is>
      </c>
      <c r="CL1043" t="n">
        <v>15031.0</v>
      </c>
      <c r="CM1043" t="inlineStr">
        <is>
          <t>Use of Joint Toxic Response to Define the Primary Mode of Toxic Action for Diverse Industrial Organic Chemicals</t>
        </is>
      </c>
      <c r="CN1043" t="inlineStr">
        <is>
          <t>Environ. Toxicol. Chem.14(9): 1591-1605</t>
        </is>
      </c>
      <c r="CO1043" t="n">
        <v>1995.0</v>
      </c>
      <c r="CP1043" t="inlineStr">
        <is>
          <t>Broderius,S.J., M.D. Kahl, and M.D. Hoglund (1995). Use of Joint Toxic Response to Define the Primary Mode of Toxic Action for Diverse Industrial Organic Chemicals. Environ. Toxicol. Chem., 14, (9), 1591-1605. doi:10.1002/etc.5620140920. ECOREF#:15031</t>
        </is>
      </c>
    </row>
    <row r="1044">
      <c r="A1044" t="n">
        <v>107073.0</v>
      </c>
      <c r="B1044" t="inlineStr">
        <is>
          <t>2-Chloroethanol</t>
        </is>
      </c>
      <c r="C1044"/>
      <c r="D1044" t="inlineStr">
        <is>
          <t>Unmeasured</t>
        </is>
      </c>
      <c r="E1044" t="inlineStr">
        <is>
          <t>Not coded</t>
        </is>
      </c>
      <c r="F1044"/>
      <c r="G1044"/>
      <c r="H1044"/>
      <c r="I1044"/>
      <c r="J1044"/>
      <c r="K1044"/>
      <c r="L1044" t="inlineStr">
        <is>
          <t>Pimephales promelas</t>
        </is>
      </c>
      <c r="M1044" t="inlineStr">
        <is>
          <t>Fathead Minnow</t>
        </is>
      </c>
      <c r="N1044"/>
      <c r="O1044"/>
      <c r="P1044"/>
      <c r="Q1044"/>
      <c r="R1044"/>
      <c r="S1044"/>
      <c r="T1044"/>
      <c r="U1044"/>
      <c r="V1044" t="inlineStr">
        <is>
          <t>Static</t>
        </is>
      </c>
      <c r="W1044" t="inlineStr">
        <is>
          <t>Fresh water</t>
        </is>
      </c>
      <c r="X1044" t="inlineStr">
        <is>
          <t>Lab</t>
        </is>
      </c>
      <c r="Y1044"/>
      <c r="Z1044" t="inlineStr">
        <is>
          <t>Formulation</t>
        </is>
      </c>
      <c r="AA1044"/>
      <c r="AB1044" t="n">
        <v>67.0</v>
      </c>
      <c r="AC1044"/>
      <c r="AD1044" t="n">
        <v>49.0</v>
      </c>
      <c r="AE1044"/>
      <c r="AF1044" t="n">
        <v>84.0</v>
      </c>
      <c r="AG1044" t="inlineStr">
        <is>
          <t>AI mg/L</t>
        </is>
      </c>
      <c r="AH1044"/>
      <c r="AI1044"/>
      <c r="AJ1044"/>
      <c r="AK1044"/>
      <c r="AL1044"/>
      <c r="AM1044"/>
      <c r="AN1044"/>
      <c r="AO1044"/>
      <c r="AP1044"/>
      <c r="AQ1044"/>
      <c r="AR1044"/>
      <c r="AS1044"/>
      <c r="AT1044"/>
      <c r="AU1044"/>
      <c r="AV1044"/>
      <c r="AW1044"/>
      <c r="AX1044" t="inlineStr">
        <is>
          <t>Mortality</t>
        </is>
      </c>
      <c r="AY1044" t="inlineStr">
        <is>
          <t>Mortality</t>
        </is>
      </c>
      <c r="AZ1044" t="inlineStr">
        <is>
          <t>LC50</t>
        </is>
      </c>
      <c r="BA1044"/>
      <c r="BB1044" t="n">
        <v>4.0</v>
      </c>
      <c r="BC1044"/>
      <c r="BD1044"/>
      <c r="BE1044"/>
      <c r="BF1044"/>
      <c r="BG1044" t="inlineStr">
        <is>
          <t>Day(s)</t>
        </is>
      </c>
      <c r="BH1044"/>
      <c r="BI1044" t="inlineStr">
        <is>
          <t>DTXSID1021877</t>
        </is>
      </c>
      <c r="BJ1044" t="inlineStr">
        <is>
          <t>10.1021/es00108a009</t>
        </is>
      </c>
      <c r="BK1044"/>
      <c r="BL1044"/>
      <c r="BM1044"/>
      <c r="BN1044"/>
      <c r="BO1044"/>
      <c r="BP1044"/>
      <c r="BQ1044"/>
      <c r="BR1044"/>
      <c r="BS1044"/>
      <c r="BT1044" t="inlineStr">
        <is>
          <t>--</t>
        </is>
      </c>
      <c r="BU1044"/>
      <c r="BV1044"/>
      <c r="BW1044"/>
      <c r="BX1044"/>
      <c r="BY1044"/>
      <c r="BZ1044"/>
      <c r="CA1044"/>
      <c r="CB1044"/>
      <c r="CC1044"/>
      <c r="CD1044"/>
      <c r="CE1044"/>
      <c r="CF1044"/>
      <c r="CG1044"/>
      <c r="CH1044"/>
      <c r="CI1044" t="inlineStr">
        <is>
          <t xml:space="preserve"> USED DECHLORINATED TAP WATER, AERATED// </t>
        </is>
      </c>
      <c r="CJ1044" t="inlineStr">
        <is>
          <t xml:space="preserve">   USED DECHLORINATED TAP WATER, AERATED// </t>
        </is>
      </c>
      <c r="CK1044" t="inlineStr">
        <is>
          <t>Conway,R.A., G.T. Waggy, M.H. Spiegel, and R.L. Berglund</t>
        </is>
      </c>
      <c r="CL1044" t="n">
        <v>10117.0</v>
      </c>
      <c r="CM1044" t="inlineStr">
        <is>
          <t>Environmental Fate and Effects of Ethylene Oxide</t>
        </is>
      </c>
      <c r="CN1044" t="inlineStr">
        <is>
          <t>Environ. Sci. Technol.17(2): 107-112</t>
        </is>
      </c>
      <c r="CO1044" t="n">
        <v>1983.0</v>
      </c>
      <c r="CP1044" t="inlineStr">
        <is>
          <t>Conway,R.A., G.T. Waggy, M.H. Spiegel, and R.L. Berglund (1983). Environmental Fate and Effects of Ethylene Oxide. Environ. Sci. Technol., 17, (2), 107-112. doi:10.1021/es00108a009. ECOREF#:10117</t>
        </is>
      </c>
    </row>
    <row r="1045">
      <c r="A1045" t="n">
        <v>107073.0</v>
      </c>
      <c r="B1045" t="inlineStr">
        <is>
          <t>2-Chloroethanol</t>
        </is>
      </c>
      <c r="C1045"/>
      <c r="D1045" t="inlineStr">
        <is>
          <t>Measured</t>
        </is>
      </c>
      <c r="E1045" t="inlineStr">
        <is>
          <t>Not coded</t>
        </is>
      </c>
      <c r="F1045"/>
      <c r="G1045" t="n">
        <v>99.0</v>
      </c>
      <c r="H1045"/>
      <c r="I1045"/>
      <c r="J1045"/>
      <c r="K1045"/>
      <c r="L1045" t="inlineStr">
        <is>
          <t>Pimephales promelas</t>
        </is>
      </c>
      <c r="M1045" t="inlineStr">
        <is>
          <t>Fathead Minnow</t>
        </is>
      </c>
      <c r="N1045"/>
      <c r="O1045"/>
      <c r="P1045" t="n">
        <v>30.0</v>
      </c>
      <c r="Q1045"/>
      <c r="R1045"/>
      <c r="S1045"/>
      <c r="T1045"/>
      <c r="U1045" t="inlineStr">
        <is>
          <t>Day(s)</t>
        </is>
      </c>
      <c r="V1045" t="inlineStr">
        <is>
          <t>Flow-through</t>
        </is>
      </c>
      <c r="W1045" t="inlineStr">
        <is>
          <t>Fresh water</t>
        </is>
      </c>
      <c r="X1045" t="inlineStr">
        <is>
          <t>Lab</t>
        </is>
      </c>
      <c r="Y1045"/>
      <c r="Z1045" t="inlineStr">
        <is>
          <t>Active ingredient</t>
        </is>
      </c>
      <c r="AA1045"/>
      <c r="AB1045" t="n">
        <v>73.1</v>
      </c>
      <c r="AC1045"/>
      <c r="AD1045" t="n">
        <v>64.9</v>
      </c>
      <c r="AE1045"/>
      <c r="AF1045" t="n">
        <v>82.3</v>
      </c>
      <c r="AG1045" t="inlineStr">
        <is>
          <t>AI mg/L</t>
        </is>
      </c>
      <c r="AH1045"/>
      <c r="AI1045"/>
      <c r="AJ1045"/>
      <c r="AK1045"/>
      <c r="AL1045"/>
      <c r="AM1045"/>
      <c r="AN1045"/>
      <c r="AO1045"/>
      <c r="AP1045"/>
      <c r="AQ1045"/>
      <c r="AR1045"/>
      <c r="AS1045"/>
      <c r="AT1045"/>
      <c r="AU1045"/>
      <c r="AV1045"/>
      <c r="AW1045"/>
      <c r="AX1045" t="inlineStr">
        <is>
          <t>Mortality</t>
        </is>
      </c>
      <c r="AY1045" t="inlineStr">
        <is>
          <t>Mortality</t>
        </is>
      </c>
      <c r="AZ1045" t="inlineStr">
        <is>
          <t>LC50</t>
        </is>
      </c>
      <c r="BA1045"/>
      <c r="BB1045" t="n">
        <v>4.0</v>
      </c>
      <c r="BC1045"/>
      <c r="BD1045"/>
      <c r="BE1045"/>
      <c r="BF1045"/>
      <c r="BG1045" t="inlineStr">
        <is>
          <t>Day(s)</t>
        </is>
      </c>
      <c r="BH1045" t="inlineStr">
        <is>
          <t>Pure</t>
        </is>
      </c>
      <c r="BI1045" t="inlineStr">
        <is>
          <t>DTXSID1021877</t>
        </is>
      </c>
      <c r="BJ1045"/>
      <c r="BK1045"/>
      <c r="BL1045"/>
      <c r="BM1045"/>
      <c r="BN1045"/>
      <c r="BO1045"/>
      <c r="BP1045"/>
      <c r="BQ1045"/>
      <c r="BR1045"/>
      <c r="BS1045"/>
      <c r="BT1045" t="inlineStr">
        <is>
          <t>--</t>
        </is>
      </c>
      <c r="BU1045"/>
      <c r="BV1045"/>
      <c r="BW1045"/>
      <c r="BX1045"/>
      <c r="BY1045"/>
      <c r="BZ1045"/>
      <c r="CA1045"/>
      <c r="CB1045"/>
      <c r="CC1045"/>
      <c r="CD1045"/>
      <c r="CE1045"/>
      <c r="CF1045"/>
      <c r="CG1045"/>
      <c r="CH1045"/>
      <c r="CI1045" t="inlineStr">
        <is>
          <t xml:space="preserve"> Fish began dying in the lowest exposure concentration (A) during the final day due to tank drain blockage whichIS// caused the dissolved oxygen to decline to 2.1 ppm.  These mortalities were not reported as part of the test. </t>
        </is>
      </c>
      <c r="CJ1045" t="inlineStr">
        <is>
          <t xml:space="preserve">   Fish began dying in the lowest exposure concentration (A) during the final day due to tank drain blockage whichIS// caused the dissolved oxygen to decline to 2.1 ppm.  These mortalities were not reported as part of the test. </t>
        </is>
      </c>
      <c r="CK1045" t="inlineStr">
        <is>
          <t>Brooke,L.T., D.J. Call, D.L. Geiger, and C.E. Northcott</t>
        </is>
      </c>
      <c r="CL1045" t="n">
        <v>12448.0</v>
      </c>
      <c r="CM1045" t="inlineStr">
        <is>
          <t>Acute Toxicities of Organic Chemicals to Fathead Minnows (Pimephales promelas), Vol. 1</t>
        </is>
      </c>
      <c r="CN1045" t="inlineStr">
        <is>
          <t>Center for Lake Superior Environmental Studies, University of Wisconsin-Superior, Superior, WI:414 p.</t>
        </is>
      </c>
      <c r="CO1045" t="n">
        <v>1984.0</v>
      </c>
      <c r="CP1045" t="inlineStr">
        <is>
          <t>Brooke,L.T., D.J. Call, D.L. Geiger, and C.E. Northcott (1984). Acute Toxicities of Organic Chemicals to Fathead Minnows (Pimephales promelas), Vol. 1. Center for Lake Superior Environmental Studies, University of Wisconsin-Superior, Superior, WI, 414 p. ECOREF#:12448</t>
        </is>
      </c>
    </row>
    <row r="1046">
      <c r="A1046" t="n">
        <v>107073.0</v>
      </c>
      <c r="B1046" t="inlineStr">
        <is>
          <t>2-Chloroethanol</t>
        </is>
      </c>
      <c r="C1046"/>
      <c r="D1046" t="inlineStr">
        <is>
          <t>Measured</t>
        </is>
      </c>
      <c r="E1046" t="inlineStr">
        <is>
          <t>Not coded</t>
        </is>
      </c>
      <c r="F1046"/>
      <c r="G1046" t="n">
        <v>98.0</v>
      </c>
      <c r="H1046"/>
      <c r="I1046"/>
      <c r="J1046"/>
      <c r="K1046"/>
      <c r="L1046" t="inlineStr">
        <is>
          <t>Pimephales promelas</t>
        </is>
      </c>
      <c r="M1046" t="inlineStr">
        <is>
          <t>Fathead Minnow</t>
        </is>
      </c>
      <c r="N1046"/>
      <c r="O1046"/>
      <c r="P1046"/>
      <c r="Q1046"/>
      <c r="R1046"/>
      <c r="S1046"/>
      <c r="T1046"/>
      <c r="U1046"/>
      <c r="V1046" t="inlineStr">
        <is>
          <t>Flow-through</t>
        </is>
      </c>
      <c r="W1046" t="inlineStr">
        <is>
          <t>Fresh water</t>
        </is>
      </c>
      <c r="X1046" t="inlineStr">
        <is>
          <t>Lab</t>
        </is>
      </c>
      <c r="Y1046"/>
      <c r="Z1046" t="inlineStr">
        <is>
          <t>Active ingredient</t>
        </is>
      </c>
      <c r="AA1046"/>
      <c r="AB1046" t="n">
        <v>38.9</v>
      </c>
      <c r="AC1046"/>
      <c r="AD1046" t="n">
        <v>33.2</v>
      </c>
      <c r="AE1046"/>
      <c r="AF1046" t="n">
        <v>45.6</v>
      </c>
      <c r="AG1046" t="inlineStr">
        <is>
          <t>AI mg/L</t>
        </is>
      </c>
      <c r="AH1046"/>
      <c r="AI1046"/>
      <c r="AJ1046"/>
      <c r="AK1046"/>
      <c r="AL1046"/>
      <c r="AM1046"/>
      <c r="AN1046"/>
      <c r="AO1046"/>
      <c r="AP1046"/>
      <c r="AQ1046"/>
      <c r="AR1046"/>
      <c r="AS1046"/>
      <c r="AT1046"/>
      <c r="AU1046"/>
      <c r="AV1046"/>
      <c r="AW1046"/>
      <c r="AX1046" t="inlineStr">
        <is>
          <t>Mortality</t>
        </is>
      </c>
      <c r="AY1046" t="inlineStr">
        <is>
          <t>Mortality</t>
        </is>
      </c>
      <c r="AZ1046" t="inlineStr">
        <is>
          <t>LC50</t>
        </is>
      </c>
      <c r="BA1046"/>
      <c r="BB1046" t="n">
        <v>4.0</v>
      </c>
      <c r="BC1046"/>
      <c r="BD1046"/>
      <c r="BE1046"/>
      <c r="BF1046"/>
      <c r="BG1046" t="inlineStr">
        <is>
          <t>Day(s)</t>
        </is>
      </c>
      <c r="BH1046" t="inlineStr">
        <is>
          <t>Pure</t>
        </is>
      </c>
      <c r="BI1046" t="inlineStr">
        <is>
          <t>DTXSID1021877</t>
        </is>
      </c>
      <c r="BJ1046" t="inlineStr">
        <is>
          <t>10.1016/0043-1354(85)90351-3</t>
        </is>
      </c>
      <c r="BK1046"/>
      <c r="BL1046"/>
      <c r="BM1046"/>
      <c r="BN1046"/>
      <c r="BO1046"/>
      <c r="BP1046"/>
      <c r="BQ1046"/>
      <c r="BR1046"/>
      <c r="BS1046"/>
      <c r="BT1046" t="inlineStr">
        <is>
          <t>--</t>
        </is>
      </c>
      <c r="BU1046"/>
      <c r="BV1046"/>
      <c r="BW1046"/>
      <c r="BX1046"/>
      <c r="BY1046"/>
      <c r="BZ1046"/>
      <c r="CA1046"/>
      <c r="CB1046"/>
      <c r="CC1046"/>
      <c r="CD1046"/>
      <c r="CE1046"/>
      <c r="CF1046"/>
      <c r="CG1046"/>
      <c r="CH1046"/>
      <c r="CI1046"/>
      <c r="CJ1046"/>
      <c r="CK1046" t="inlineStr">
        <is>
          <t>Thurston,R.V., T.A. Gilfoil, E.L. Meyn, R.K. Zajdel, T.L. Aoki, and G.D. Veith</t>
        </is>
      </c>
      <c r="CL1046" t="n">
        <v>12004.0</v>
      </c>
      <c r="CM1046" t="inlineStr">
        <is>
          <t>Comparative Toxicity of Ten Organic Chemicals to Ten Common Aquatic Species</t>
        </is>
      </c>
      <c r="CN1046" t="inlineStr">
        <is>
          <t>Water Res.19(9): 1145-1155</t>
        </is>
      </c>
      <c r="CO1046" t="n">
        <v>1985.0</v>
      </c>
      <c r="CP1046" t="inlineStr">
        <is>
          <t>Thurston,R.V., T.A. Gilfoil, E.L. Meyn, R.K. Zajdel, T.L. Aoki, and G.D. Veith (1985). Comparative Toxicity of Ten Organic Chemicals to Ten Common Aquatic Species. Water Res., 19, (9), 1145-1155. doi:10.1016/0043-1354(85)90351-3. ECOREF#:12004</t>
        </is>
      </c>
    </row>
    <row r="1047">
      <c r="A1047" t="n">
        <v>107073.0</v>
      </c>
      <c r="B1047" t="inlineStr">
        <is>
          <t>2-Chloroethanol</t>
        </is>
      </c>
      <c r="C1047"/>
      <c r="D1047" t="inlineStr">
        <is>
          <t>Measured</t>
        </is>
      </c>
      <c r="E1047" t="inlineStr">
        <is>
          <t>Not coded</t>
        </is>
      </c>
      <c r="F1047"/>
      <c r="G1047" t="n">
        <v>98.0</v>
      </c>
      <c r="H1047"/>
      <c r="I1047"/>
      <c r="J1047"/>
      <c r="K1047"/>
      <c r="L1047" t="inlineStr">
        <is>
          <t>Pimephales promelas</t>
        </is>
      </c>
      <c r="M1047" t="inlineStr">
        <is>
          <t>Fathead Minnow</t>
        </is>
      </c>
      <c r="N1047"/>
      <c r="O1047"/>
      <c r="P1047"/>
      <c r="Q1047"/>
      <c r="R1047"/>
      <c r="S1047"/>
      <c r="T1047"/>
      <c r="U1047"/>
      <c r="V1047" t="inlineStr">
        <is>
          <t>Flow-through</t>
        </is>
      </c>
      <c r="W1047" t="inlineStr">
        <is>
          <t>Fresh water</t>
        </is>
      </c>
      <c r="X1047" t="inlineStr">
        <is>
          <t>Lab</t>
        </is>
      </c>
      <c r="Y1047"/>
      <c r="Z1047" t="inlineStr">
        <is>
          <t>Active ingredient</t>
        </is>
      </c>
      <c r="AA1047"/>
      <c r="AB1047" t="n">
        <v>38.4</v>
      </c>
      <c r="AC1047"/>
      <c r="AD1047" t="n">
        <v>32.8</v>
      </c>
      <c r="AE1047"/>
      <c r="AF1047" t="n">
        <v>44.9</v>
      </c>
      <c r="AG1047" t="inlineStr">
        <is>
          <t>AI mg/L</t>
        </is>
      </c>
      <c r="AH1047"/>
      <c r="AI1047"/>
      <c r="AJ1047"/>
      <c r="AK1047"/>
      <c r="AL1047"/>
      <c r="AM1047"/>
      <c r="AN1047"/>
      <c r="AO1047"/>
      <c r="AP1047"/>
      <c r="AQ1047"/>
      <c r="AR1047"/>
      <c r="AS1047"/>
      <c r="AT1047"/>
      <c r="AU1047"/>
      <c r="AV1047"/>
      <c r="AW1047"/>
      <c r="AX1047" t="inlineStr">
        <is>
          <t>Mortality</t>
        </is>
      </c>
      <c r="AY1047" t="inlineStr">
        <is>
          <t>Mortality</t>
        </is>
      </c>
      <c r="AZ1047" t="inlineStr">
        <is>
          <t>LC50</t>
        </is>
      </c>
      <c r="BA1047"/>
      <c r="BB1047" t="n">
        <v>4.0</v>
      </c>
      <c r="BC1047"/>
      <c r="BD1047"/>
      <c r="BE1047"/>
      <c r="BF1047"/>
      <c r="BG1047" t="inlineStr">
        <is>
          <t>Day(s)</t>
        </is>
      </c>
      <c r="BH1047" t="inlineStr">
        <is>
          <t>Pure</t>
        </is>
      </c>
      <c r="BI1047" t="inlineStr">
        <is>
          <t>DTXSID1021877</t>
        </is>
      </c>
      <c r="BJ1047" t="inlineStr">
        <is>
          <t>10.1016/0043-1354(85)90351-3</t>
        </is>
      </c>
      <c r="BK1047"/>
      <c r="BL1047"/>
      <c r="BM1047"/>
      <c r="BN1047"/>
      <c r="BO1047"/>
      <c r="BP1047"/>
      <c r="BQ1047"/>
      <c r="BR1047"/>
      <c r="BS1047"/>
      <c r="BT1047" t="inlineStr">
        <is>
          <t>--</t>
        </is>
      </c>
      <c r="BU1047"/>
      <c r="BV1047"/>
      <c r="BW1047"/>
      <c r="BX1047"/>
      <c r="BY1047"/>
      <c r="BZ1047"/>
      <c r="CA1047"/>
      <c r="CB1047"/>
      <c r="CC1047"/>
      <c r="CD1047"/>
      <c r="CE1047"/>
      <c r="CF1047"/>
      <c r="CG1047"/>
      <c r="CH1047"/>
      <c r="CI1047"/>
      <c r="CJ1047"/>
      <c r="CK1047" t="inlineStr">
        <is>
          <t>Thurston,R.V., T.A. Gilfoil, E.L. Meyn, R.K. Zajdel, T.L. Aoki, and G.D. Veith</t>
        </is>
      </c>
      <c r="CL1047" t="n">
        <v>12004.0</v>
      </c>
      <c r="CM1047" t="inlineStr">
        <is>
          <t>Comparative Toxicity of Ten Organic Chemicals to Ten Common Aquatic Species</t>
        </is>
      </c>
      <c r="CN1047" t="inlineStr">
        <is>
          <t>Water Res.19(9): 1145-1155</t>
        </is>
      </c>
      <c r="CO1047" t="n">
        <v>1985.0</v>
      </c>
      <c r="CP1047" t="inlineStr">
        <is>
          <t>Thurston,R.V., T.A. Gilfoil, E.L. Meyn, R.K. Zajdel, T.L. Aoki, and G.D. Veith (1985). Comparative Toxicity of Ten Organic Chemicals to Ten Common Aquatic Species. Water Res., 19, (9), 1145-1155. doi:10.1016/0043-1354(85)90351-3. ECOREF#:12004</t>
        </is>
      </c>
    </row>
    <row r="1048">
      <c r="A1048" t="n">
        <v>107073.0</v>
      </c>
      <c r="B1048" t="inlineStr">
        <is>
          <t>2-Chloroethanol</t>
        </is>
      </c>
      <c r="C1048"/>
      <c r="D1048" t="inlineStr">
        <is>
          <t>Measured</t>
        </is>
      </c>
      <c r="E1048" t="inlineStr">
        <is>
          <t>Not reported</t>
        </is>
      </c>
      <c r="F1048"/>
      <c r="G1048" t="n">
        <v>99.0</v>
      </c>
      <c r="H1048"/>
      <c r="I1048"/>
      <c r="J1048"/>
      <c r="K1048"/>
      <c r="L1048" t="inlineStr">
        <is>
          <t>Pimephales promelas</t>
        </is>
      </c>
      <c r="M1048" t="inlineStr">
        <is>
          <t>Fathead Minnow</t>
        </is>
      </c>
      <c r="N1048"/>
      <c r="O1048"/>
      <c r="P1048" t="n">
        <v>28.0</v>
      </c>
      <c r="Q1048"/>
      <c r="R1048"/>
      <c r="S1048"/>
      <c r="T1048"/>
      <c r="U1048" t="inlineStr">
        <is>
          <t>Day(s)</t>
        </is>
      </c>
      <c r="V1048" t="inlineStr">
        <is>
          <t>Flow-through</t>
        </is>
      </c>
      <c r="W1048" t="inlineStr">
        <is>
          <t>Fresh water</t>
        </is>
      </c>
      <c r="X1048" t="inlineStr">
        <is>
          <t>Lab</t>
        </is>
      </c>
      <c r="Y1048"/>
      <c r="Z1048" t="inlineStr">
        <is>
          <t>Active ingredient</t>
        </is>
      </c>
      <c r="AA1048"/>
      <c r="AB1048" t="n">
        <v>83.7</v>
      </c>
      <c r="AC1048"/>
      <c r="AD1048" t="n">
        <v>75.0</v>
      </c>
      <c r="AE1048"/>
      <c r="AF1048" t="n">
        <v>93.4</v>
      </c>
      <c r="AG1048" t="inlineStr">
        <is>
          <t>AI mg/L</t>
        </is>
      </c>
      <c r="AH1048"/>
      <c r="AI1048"/>
      <c r="AJ1048"/>
      <c r="AK1048"/>
      <c r="AL1048"/>
      <c r="AM1048"/>
      <c r="AN1048"/>
      <c r="AO1048"/>
      <c r="AP1048"/>
      <c r="AQ1048"/>
      <c r="AR1048"/>
      <c r="AS1048"/>
      <c r="AT1048"/>
      <c r="AU1048"/>
      <c r="AV1048"/>
      <c r="AW1048"/>
      <c r="AX1048" t="inlineStr">
        <is>
          <t>Mortality</t>
        </is>
      </c>
      <c r="AY1048" t="inlineStr">
        <is>
          <t>Mortality</t>
        </is>
      </c>
      <c r="AZ1048" t="inlineStr">
        <is>
          <t>LC50</t>
        </is>
      </c>
      <c r="BA1048"/>
      <c r="BB1048" t="n">
        <v>4.0</v>
      </c>
      <c r="BC1048"/>
      <c r="BD1048"/>
      <c r="BE1048"/>
      <c r="BF1048"/>
      <c r="BG1048" t="inlineStr">
        <is>
          <t>Day(s)</t>
        </is>
      </c>
      <c r="BH1048"/>
      <c r="BI1048" t="inlineStr">
        <is>
          <t>DTXSID1021877</t>
        </is>
      </c>
      <c r="BJ1048"/>
      <c r="BK1048"/>
      <c r="BL1048" t="inlineStr">
        <is>
          <t>Acute</t>
        </is>
      </c>
      <c r="BM1048"/>
      <c r="BN1048"/>
      <c r="BO1048"/>
      <c r="BP1048"/>
      <c r="BQ1048"/>
      <c r="BR1048"/>
      <c r="BS1048"/>
      <c r="BT1048" t="inlineStr">
        <is>
          <t>--</t>
        </is>
      </c>
      <c r="BU1048"/>
      <c r="BV1048"/>
      <c r="BW1048"/>
      <c r="BX1048"/>
      <c r="BY1048"/>
      <c r="BZ1048"/>
      <c r="CA1048"/>
      <c r="CB1048"/>
      <c r="CC1048"/>
      <c r="CD1048"/>
      <c r="CE1048"/>
      <c r="CF1048"/>
      <c r="CG1048"/>
      <c r="CH1048"/>
      <c r="CI1048"/>
      <c r="CJ1048" t="inlineStr">
        <is>
          <t xml:space="preserve">SOURCE/FROM US EPA ENVIRONMENTAL RESEARCH LABORATORY-DULUTH AND THE UNIVERSITY OF WISCONSIN-SUPERIOR CAMPUS//MEDIA/LAKE SUPERIOR WATER OR DECHLORINATED WATER//    </t>
        </is>
      </c>
      <c r="CK1048" t="inlineStr">
        <is>
          <t>Geiger,D.L., S.H. Poirier, L.T. Brooke, and D.J. Call</t>
        </is>
      </c>
      <c r="CL1048" t="n">
        <v>12858.0</v>
      </c>
      <c r="CM1048" t="inlineStr">
        <is>
          <t>Acute Toxicities of Organic Chemicals to Fathead Minnows (Pimephales promelas) Volume III</t>
        </is>
      </c>
      <c r="CN1048" t="inlineStr">
        <is>
          <t>Center for Lake Superior Environmental Studies, University of Wisconsin, Superior, WI:328 p.</t>
        </is>
      </c>
      <c r="CO1048" t="n">
        <v>1986.0</v>
      </c>
      <c r="CP1048" t="inlineStr">
        <is>
          <t>Geiger,D.L., S.H. Poirier, L.T. Brooke, and D.J. Call (1986). Acute Toxicities of Organic Chemicals to Fathead Minnows (Pimephales promelas) Volume III. Center for Lake Superior Environmental Studies, University of Wisconsin, Superior, WI, 328 p. ECOREF#:12858</t>
        </is>
      </c>
    </row>
    <row r="1049">
      <c r="A1049" t="n">
        <v>107073.0</v>
      </c>
      <c r="B1049" t="inlineStr">
        <is>
          <t>2-Chloroethanol</t>
        </is>
      </c>
      <c r="C1049"/>
      <c r="D1049" t="inlineStr">
        <is>
          <t>Unmeasured</t>
        </is>
      </c>
      <c r="E1049" t="inlineStr">
        <is>
          <t>Not coded</t>
        </is>
      </c>
      <c r="F1049"/>
      <c r="G1049"/>
      <c r="H1049"/>
      <c r="I1049"/>
      <c r="J1049"/>
      <c r="K1049"/>
      <c r="L1049" t="inlineStr">
        <is>
          <t>Pimephales promelas</t>
        </is>
      </c>
      <c r="M1049" t="inlineStr">
        <is>
          <t>Fathead Minnow</t>
        </is>
      </c>
      <c r="N1049"/>
      <c r="O1049"/>
      <c r="P1049"/>
      <c r="Q1049"/>
      <c r="R1049"/>
      <c r="S1049"/>
      <c r="T1049"/>
      <c r="U1049"/>
      <c r="V1049" t="inlineStr">
        <is>
          <t>Static</t>
        </is>
      </c>
      <c r="W1049" t="inlineStr">
        <is>
          <t>Fresh water</t>
        </is>
      </c>
      <c r="X1049" t="inlineStr">
        <is>
          <t>Lab</t>
        </is>
      </c>
      <c r="Y1049"/>
      <c r="Z1049" t="inlineStr">
        <is>
          <t>Formulation</t>
        </is>
      </c>
      <c r="AA1049"/>
      <c r="AB1049" t="n">
        <v>112.0</v>
      </c>
      <c r="AC1049"/>
      <c r="AD1049" t="n">
        <v>90.0</v>
      </c>
      <c r="AE1049"/>
      <c r="AF1049" t="n">
        <v>131.0</v>
      </c>
      <c r="AG1049" t="inlineStr">
        <is>
          <t>AI mg/L</t>
        </is>
      </c>
      <c r="AH1049"/>
      <c r="AI1049"/>
      <c r="AJ1049"/>
      <c r="AK1049"/>
      <c r="AL1049"/>
      <c r="AM1049"/>
      <c r="AN1049"/>
      <c r="AO1049"/>
      <c r="AP1049"/>
      <c r="AQ1049"/>
      <c r="AR1049"/>
      <c r="AS1049"/>
      <c r="AT1049"/>
      <c r="AU1049"/>
      <c r="AV1049"/>
      <c r="AW1049"/>
      <c r="AX1049" t="inlineStr">
        <is>
          <t>Mortality</t>
        </is>
      </c>
      <c r="AY1049" t="inlineStr">
        <is>
          <t>Mortality</t>
        </is>
      </c>
      <c r="AZ1049" t="inlineStr">
        <is>
          <t>LC50</t>
        </is>
      </c>
      <c r="BA1049"/>
      <c r="BB1049" t="n">
        <v>4.0</v>
      </c>
      <c r="BC1049"/>
      <c r="BD1049"/>
      <c r="BE1049"/>
      <c r="BF1049"/>
      <c r="BG1049" t="inlineStr">
        <is>
          <t>Day(s)</t>
        </is>
      </c>
      <c r="BH1049"/>
      <c r="BI1049" t="inlineStr">
        <is>
          <t>DTXSID1021877</t>
        </is>
      </c>
      <c r="BJ1049" t="inlineStr">
        <is>
          <t>10.1021/es00108a009</t>
        </is>
      </c>
      <c r="BK1049"/>
      <c r="BL1049"/>
      <c r="BM1049"/>
      <c r="BN1049"/>
      <c r="BO1049"/>
      <c r="BP1049"/>
      <c r="BQ1049"/>
      <c r="BR1049"/>
      <c r="BS1049"/>
      <c r="BT1049" t="inlineStr">
        <is>
          <t>--</t>
        </is>
      </c>
      <c r="BU1049"/>
      <c r="BV1049"/>
      <c r="BW1049"/>
      <c r="BX1049"/>
      <c r="BY1049"/>
      <c r="BZ1049"/>
      <c r="CA1049"/>
      <c r="CB1049"/>
      <c r="CC1049"/>
      <c r="CD1049"/>
      <c r="CE1049"/>
      <c r="CF1049"/>
      <c r="CG1049"/>
      <c r="CH1049"/>
      <c r="CI1049" t="inlineStr">
        <is>
          <t xml:space="preserve"> USED DECHLORINATED TAP WATER, AERATED// </t>
        </is>
      </c>
      <c r="CJ1049" t="inlineStr">
        <is>
          <t xml:space="preserve">   USED DECHLORINATED TAP WATER, AERATED// </t>
        </is>
      </c>
      <c r="CK1049" t="inlineStr">
        <is>
          <t>Conway,R.A., G.T. Waggy, M.H. Spiegel, and R.L. Berglund</t>
        </is>
      </c>
      <c r="CL1049" t="n">
        <v>10117.0</v>
      </c>
      <c r="CM1049" t="inlineStr">
        <is>
          <t>Environmental Fate and Effects of Ethylene Oxide</t>
        </is>
      </c>
      <c r="CN1049" t="inlineStr">
        <is>
          <t>Environ. Sci. Technol.17(2): 107-112</t>
        </is>
      </c>
      <c r="CO1049" t="n">
        <v>1983.0</v>
      </c>
      <c r="CP1049" t="inlineStr">
        <is>
          <t>Conway,R.A., G.T. Waggy, M.H. Spiegel, and R.L. Berglund (1983). Environmental Fate and Effects of Ethylene Oxide. Environ. Sci. Technol., 17, (2), 107-112. doi:10.1021/es00108a009. ECOREF#:10117</t>
        </is>
      </c>
    </row>
    <row r="1050">
      <c r="A1050" t="n">
        <v>107073.0</v>
      </c>
      <c r="B1050" t="inlineStr">
        <is>
          <t>2-Chloroethanol</t>
        </is>
      </c>
      <c r="C1050"/>
      <c r="D1050" t="inlineStr">
        <is>
          <t>Measured</t>
        </is>
      </c>
      <c r="E1050" t="inlineStr">
        <is>
          <t>Not reported</t>
        </is>
      </c>
      <c r="F1050"/>
      <c r="G1050" t="n">
        <v>99.0</v>
      </c>
      <c r="H1050"/>
      <c r="I1050"/>
      <c r="J1050"/>
      <c r="K1050"/>
      <c r="L1050" t="inlineStr">
        <is>
          <t>Pimephales promelas</t>
        </is>
      </c>
      <c r="M1050" t="inlineStr">
        <is>
          <t>Fathead Minnow</t>
        </is>
      </c>
      <c r="N1050"/>
      <c r="O1050"/>
      <c r="P1050" t="n">
        <v>30.0</v>
      </c>
      <c r="Q1050"/>
      <c r="R1050"/>
      <c r="S1050"/>
      <c r="T1050"/>
      <c r="U1050" t="inlineStr">
        <is>
          <t>Day(s)</t>
        </is>
      </c>
      <c r="V1050" t="inlineStr">
        <is>
          <t>Flow-through</t>
        </is>
      </c>
      <c r="W1050" t="inlineStr">
        <is>
          <t>Fresh water</t>
        </is>
      </c>
      <c r="X1050" t="inlineStr">
        <is>
          <t>Lab</t>
        </is>
      </c>
      <c r="Y1050"/>
      <c r="Z1050" t="inlineStr">
        <is>
          <t>Active ingredient</t>
        </is>
      </c>
      <c r="AA1050"/>
      <c r="AB1050" t="n">
        <v>50.5</v>
      </c>
      <c r="AC1050"/>
      <c r="AD1050" t="n">
        <v>43.5</v>
      </c>
      <c r="AE1050"/>
      <c r="AF1050" t="n">
        <v>58.7</v>
      </c>
      <c r="AG1050" t="inlineStr">
        <is>
          <t>AI mg/L</t>
        </is>
      </c>
      <c r="AH1050"/>
      <c r="AI1050"/>
      <c r="AJ1050"/>
      <c r="AK1050"/>
      <c r="AL1050"/>
      <c r="AM1050"/>
      <c r="AN1050"/>
      <c r="AO1050"/>
      <c r="AP1050"/>
      <c r="AQ1050"/>
      <c r="AR1050"/>
      <c r="AS1050"/>
      <c r="AT1050"/>
      <c r="AU1050"/>
      <c r="AV1050"/>
      <c r="AW1050"/>
      <c r="AX1050" t="inlineStr">
        <is>
          <t>Mortality</t>
        </is>
      </c>
      <c r="AY1050" t="inlineStr">
        <is>
          <t>Mortality</t>
        </is>
      </c>
      <c r="AZ1050" t="inlineStr">
        <is>
          <t>LC50</t>
        </is>
      </c>
      <c r="BA1050"/>
      <c r="BB1050" t="n">
        <v>4.0</v>
      </c>
      <c r="BC1050"/>
      <c r="BD1050"/>
      <c r="BE1050"/>
      <c r="BF1050"/>
      <c r="BG1050" t="inlineStr">
        <is>
          <t>Day(s)</t>
        </is>
      </c>
      <c r="BH1050"/>
      <c r="BI1050" t="inlineStr">
        <is>
          <t>DTXSID1021877</t>
        </is>
      </c>
      <c r="BJ1050"/>
      <c r="BK1050"/>
      <c r="BL1050" t="inlineStr">
        <is>
          <t>Acute</t>
        </is>
      </c>
      <c r="BM1050"/>
      <c r="BN1050"/>
      <c r="BO1050"/>
      <c r="BP1050"/>
      <c r="BQ1050"/>
      <c r="BR1050"/>
      <c r="BS1050"/>
      <c r="BT1050" t="inlineStr">
        <is>
          <t>--</t>
        </is>
      </c>
      <c r="BU1050"/>
      <c r="BV1050"/>
      <c r="BW1050"/>
      <c r="BX1050"/>
      <c r="BY1050"/>
      <c r="BZ1050"/>
      <c r="CA1050"/>
      <c r="CB1050"/>
      <c r="CC1050"/>
      <c r="CD1050"/>
      <c r="CE1050"/>
      <c r="CF1050"/>
      <c r="CG1050"/>
      <c r="CH1050"/>
      <c r="CI1050"/>
      <c r="CJ1050" t="inlineStr">
        <is>
          <t xml:space="preserve">SOURCE/FROM US EPA ENVIRONMENTAL RESEARCH LABORATORY-DULUTH AND THE UNIVERSITY OF WISCONSIN-SUPERIOR CAMPUS//MEDIA/LAKE SUPERIOR WATER OR DECHLORINATED WATER//   </t>
        </is>
      </c>
      <c r="CK1050" t="inlineStr">
        <is>
          <t>Geiger,D.L., S.H. Poirier, L.T. Brooke, and D.J. Call</t>
        </is>
      </c>
      <c r="CL1050" t="n">
        <v>12858.0</v>
      </c>
      <c r="CM1050" t="inlineStr">
        <is>
          <t>Acute Toxicities of Organic Chemicals to Fathead Minnows (Pimephales promelas) Volume III</t>
        </is>
      </c>
      <c r="CN1050" t="inlineStr">
        <is>
          <t>Center for Lake Superior Environmental Studies, University of Wisconsin, Superior, WI:328 p.</t>
        </is>
      </c>
      <c r="CO1050" t="n">
        <v>1986.0</v>
      </c>
      <c r="CP1050" t="inlineStr">
        <is>
          <t>Geiger,D.L., S.H. Poirier, L.T. Brooke, and D.J. Call (1986). Acute Toxicities of Organic Chemicals to Fathead Minnows (Pimephales promelas) Volume III. Center for Lake Superior Environmental Studies, University of Wisconsin, Superior, WI, 328 p. ECOREF#:12858</t>
        </is>
      </c>
    </row>
    <row r="1051">
      <c r="A1051" t="n">
        <v>107073.0</v>
      </c>
      <c r="B1051" t="inlineStr">
        <is>
          <t>2-Chloroethanol</t>
        </is>
      </c>
      <c r="C1051"/>
      <c r="D1051" t="inlineStr">
        <is>
          <t>Measured</t>
        </is>
      </c>
      <c r="E1051" t="inlineStr">
        <is>
          <t>Not coded</t>
        </is>
      </c>
      <c r="F1051" t="inlineStr">
        <is>
          <t>&gt;=</t>
        </is>
      </c>
      <c r="G1051" t="n">
        <v>95.0</v>
      </c>
      <c r="H1051"/>
      <c r="I1051"/>
      <c r="J1051"/>
      <c r="K1051"/>
      <c r="L1051" t="inlineStr">
        <is>
          <t>Pimephales promelas</t>
        </is>
      </c>
      <c r="M1051" t="inlineStr">
        <is>
          <t>Fathead Minnow</t>
        </is>
      </c>
      <c r="N1051" t="inlineStr">
        <is>
          <t>Juvenile</t>
        </is>
      </c>
      <c r="O1051"/>
      <c r="P1051"/>
      <c r="Q1051"/>
      <c r="R1051" t="n">
        <v>26.0</v>
      </c>
      <c r="S1051"/>
      <c r="T1051" t="n">
        <v>34.0</v>
      </c>
      <c r="U1051" t="inlineStr">
        <is>
          <t>Day(s)</t>
        </is>
      </c>
      <c r="V1051" t="inlineStr">
        <is>
          <t>Flow-through</t>
        </is>
      </c>
      <c r="W1051" t="inlineStr">
        <is>
          <t>Fresh water</t>
        </is>
      </c>
      <c r="X1051" t="inlineStr">
        <is>
          <t>Lab</t>
        </is>
      </c>
      <c r="Y1051"/>
      <c r="Z1051" t="inlineStr">
        <is>
          <t>Active ingredient</t>
        </is>
      </c>
      <c r="AA1051"/>
      <c r="AB1051" t="n">
        <v>74.2</v>
      </c>
      <c r="AC1051"/>
      <c r="AD1051"/>
      <c r="AE1051"/>
      <c r="AF1051"/>
      <c r="AG1051" t="inlineStr">
        <is>
          <t>AI mg/L</t>
        </is>
      </c>
      <c r="AH1051"/>
      <c r="AI1051"/>
      <c r="AJ1051"/>
      <c r="AK1051"/>
      <c r="AL1051"/>
      <c r="AM1051"/>
      <c r="AN1051"/>
      <c r="AO1051"/>
      <c r="AP1051"/>
      <c r="AQ1051"/>
      <c r="AR1051"/>
      <c r="AS1051"/>
      <c r="AT1051"/>
      <c r="AU1051"/>
      <c r="AV1051"/>
      <c r="AW1051"/>
      <c r="AX1051" t="inlineStr">
        <is>
          <t>Mortality</t>
        </is>
      </c>
      <c r="AY1051" t="inlineStr">
        <is>
          <t>Mortality</t>
        </is>
      </c>
      <c r="AZ1051" t="inlineStr">
        <is>
          <t>LC50</t>
        </is>
      </c>
      <c r="BA1051"/>
      <c r="BB1051" t="n">
        <v>4.0</v>
      </c>
      <c r="BC1051"/>
      <c r="BD1051"/>
      <c r="BE1051"/>
      <c r="BF1051"/>
      <c r="BG1051" t="inlineStr">
        <is>
          <t>Day(s)</t>
        </is>
      </c>
      <c r="BH1051" t="inlineStr">
        <is>
          <t>Pure</t>
        </is>
      </c>
      <c r="BI1051" t="inlineStr">
        <is>
          <t>DTXSID1021877</t>
        </is>
      </c>
      <c r="BJ1051" t="inlineStr">
        <is>
          <t>10.1002/etc.5620140920</t>
        </is>
      </c>
      <c r="BK1051"/>
      <c r="BL1051"/>
      <c r="BM1051"/>
      <c r="BN1051"/>
      <c r="BO1051"/>
      <c r="BP1051"/>
      <c r="BQ1051"/>
      <c r="BR1051"/>
      <c r="BS1051"/>
      <c r="BT1051" t="inlineStr">
        <is>
          <t>--</t>
        </is>
      </c>
      <c r="BU1051"/>
      <c r="BV1051"/>
      <c r="BW1051"/>
      <c r="BX1051"/>
      <c r="BY1051"/>
      <c r="BZ1051"/>
      <c r="CA1051"/>
      <c r="CB1051"/>
      <c r="CC1051"/>
      <c r="CD1051"/>
      <c r="CE1051"/>
      <c r="CF1051"/>
      <c r="CG1051"/>
      <c r="CH1051"/>
      <c r="CI1051"/>
      <c r="CJ1051"/>
      <c r="CK1051" t="inlineStr">
        <is>
          <t>Broderius,S.J., M.D. Kahl, and M.D. Hoglund</t>
        </is>
      </c>
      <c r="CL1051" t="n">
        <v>15031.0</v>
      </c>
      <c r="CM1051" t="inlineStr">
        <is>
          <t>Use of Joint Toxic Response to Define the Primary Mode of Toxic Action for Diverse Industrial Organic Chemicals</t>
        </is>
      </c>
      <c r="CN1051" t="inlineStr">
        <is>
          <t>Environ. Toxicol. Chem.14(9): 1591-1605</t>
        </is>
      </c>
      <c r="CO1051" t="n">
        <v>1995.0</v>
      </c>
      <c r="CP1051" t="inlineStr">
        <is>
          <t>Broderius,S.J., M.D. Kahl, and M.D. Hoglund (1995). Use of Joint Toxic Response to Define the Primary Mode of Toxic Action for Diverse Industrial Organic Chemicals. Environ. Toxicol. Chem., 14, (9), 1591-1605. doi:10.1002/etc.5620140920. ECOREF#:15031</t>
        </is>
      </c>
    </row>
    <row r="1052">
      <c r="A1052" t="n">
        <v>107108.0</v>
      </c>
      <c r="B1052" t="inlineStr">
        <is>
          <t>Propylamine</t>
        </is>
      </c>
      <c r="C1052"/>
      <c r="D1052" t="inlineStr">
        <is>
          <t>Measured</t>
        </is>
      </c>
      <c r="E1052" t="inlineStr">
        <is>
          <t>Not coded</t>
        </is>
      </c>
      <c r="F1052"/>
      <c r="G1052" t="n">
        <v>98.0</v>
      </c>
      <c r="H1052"/>
      <c r="I1052"/>
      <c r="J1052"/>
      <c r="K1052"/>
      <c r="L1052" t="inlineStr">
        <is>
          <t>Pimephales promelas</t>
        </is>
      </c>
      <c r="M1052" t="inlineStr">
        <is>
          <t>Fathead Minnow</t>
        </is>
      </c>
      <c r="N1052"/>
      <c r="O1052"/>
      <c r="P1052" t="n">
        <v>31.0</v>
      </c>
      <c r="Q1052"/>
      <c r="R1052"/>
      <c r="S1052"/>
      <c r="T1052"/>
      <c r="U1052" t="inlineStr">
        <is>
          <t>Day(s)</t>
        </is>
      </c>
      <c r="V1052" t="inlineStr">
        <is>
          <t>Flow-through</t>
        </is>
      </c>
      <c r="W1052" t="inlineStr">
        <is>
          <t>Fresh water</t>
        </is>
      </c>
      <c r="X1052" t="inlineStr">
        <is>
          <t>Lab</t>
        </is>
      </c>
      <c r="Y1052"/>
      <c r="Z1052" t="inlineStr">
        <is>
          <t>Active ingredient</t>
        </is>
      </c>
      <c r="AA1052"/>
      <c r="AB1052" t="n">
        <v>308.0</v>
      </c>
      <c r="AC1052"/>
      <c r="AD1052" t="n">
        <v>296.0</v>
      </c>
      <c r="AE1052"/>
      <c r="AF1052" t="n">
        <v>320.0</v>
      </c>
      <c r="AG1052" t="inlineStr">
        <is>
          <t>AI mg/L</t>
        </is>
      </c>
      <c r="AH1052"/>
      <c r="AI1052"/>
      <c r="AJ1052"/>
      <c r="AK1052"/>
      <c r="AL1052"/>
      <c r="AM1052"/>
      <c r="AN1052"/>
      <c r="AO1052"/>
      <c r="AP1052"/>
      <c r="AQ1052"/>
      <c r="AR1052"/>
      <c r="AS1052"/>
      <c r="AT1052"/>
      <c r="AU1052"/>
      <c r="AV1052"/>
      <c r="AW1052"/>
      <c r="AX1052" t="inlineStr">
        <is>
          <t>Mortality</t>
        </is>
      </c>
      <c r="AY1052" t="inlineStr">
        <is>
          <t>Mortality</t>
        </is>
      </c>
      <c r="AZ1052" t="inlineStr">
        <is>
          <t>LC50</t>
        </is>
      </c>
      <c r="BA1052"/>
      <c r="BB1052" t="n">
        <v>4.0</v>
      </c>
      <c r="BC1052"/>
      <c r="BD1052"/>
      <c r="BE1052"/>
      <c r="BF1052"/>
      <c r="BG1052" t="inlineStr">
        <is>
          <t>Day(s)</t>
        </is>
      </c>
      <c r="BH1052" t="inlineStr">
        <is>
          <t>Pure</t>
        </is>
      </c>
      <c r="BI1052" t="inlineStr">
        <is>
          <t>DTXSID6021878</t>
        </is>
      </c>
      <c r="BJ1052"/>
      <c r="BK1052"/>
      <c r="BL1052"/>
      <c r="BM1052"/>
      <c r="BN1052"/>
      <c r="BO1052"/>
      <c r="BP1052"/>
      <c r="BQ1052"/>
      <c r="BR1052"/>
      <c r="BS1052"/>
      <c r="BT1052" t="inlineStr">
        <is>
          <t>--</t>
        </is>
      </c>
      <c r="BU1052"/>
      <c r="BV1052"/>
      <c r="BW1052"/>
      <c r="BX1052"/>
      <c r="BY1052"/>
      <c r="BZ1052"/>
      <c r="CA1052"/>
      <c r="CB1052"/>
      <c r="CC1052"/>
      <c r="CD1052"/>
      <c r="CE1052"/>
      <c r="CF1052"/>
      <c r="CG1052"/>
      <c r="CH1052"/>
      <c r="CI1052" t="inlineStr">
        <is>
          <t xml:space="preserve"> The pH of the stock solution was adjusted to that of lake NR water with HCl.  Fish did not lose equilibrium prior to death.  NA </t>
        </is>
      </c>
      <c r="CJ1052" t="inlineStr">
        <is>
          <t xml:space="preserve">   The pH of the stock solution was adjusted to that of lake NR water with HCl.  Fish did not lose equilibrium prior to death.  NA </t>
        </is>
      </c>
      <c r="CK1052" t="inlineStr">
        <is>
          <t>Brooke,L.T., D.J. Call, D.L. Geiger, and C.E. Northcott</t>
        </is>
      </c>
      <c r="CL1052" t="n">
        <v>12448.0</v>
      </c>
      <c r="CM1052" t="inlineStr">
        <is>
          <t>Acute Toxicities of Organic Chemicals to Fathead Minnows (Pimephales promelas), Vol. 1</t>
        </is>
      </c>
      <c r="CN1052" t="inlineStr">
        <is>
          <t>Center for Lake Superior Environmental Studies, University of Wisconsin-Superior, Superior, WI:414 p.</t>
        </is>
      </c>
      <c r="CO1052" t="n">
        <v>1984.0</v>
      </c>
      <c r="CP1052" t="inlineStr">
        <is>
          <t>Brooke,L.T., D.J. Call, D.L. Geiger, and C.E. Northcott (1984). Acute Toxicities of Organic Chemicals to Fathead Minnows (Pimephales promelas), Vol. 1. Center for Lake Superior Environmental Studies, University of Wisconsin-Superior, Superior, WI, 414 p. ECOREF#:12448</t>
        </is>
      </c>
    </row>
    <row r="1053">
      <c r="A1053" t="n">
        <v>107120.0</v>
      </c>
      <c r="B1053" t="inlineStr">
        <is>
          <t>Propanenitrile</t>
        </is>
      </c>
      <c r="C1053"/>
      <c r="D1053" t="inlineStr">
        <is>
          <t>Measured</t>
        </is>
      </c>
      <c r="E1053" t="inlineStr">
        <is>
          <t>Not coded</t>
        </is>
      </c>
      <c r="F1053"/>
      <c r="G1053" t="n">
        <v>99.0</v>
      </c>
      <c r="H1053"/>
      <c r="I1053"/>
      <c r="J1053"/>
      <c r="K1053"/>
      <c r="L1053" t="inlineStr">
        <is>
          <t>Pimephales promelas</t>
        </is>
      </c>
      <c r="M1053" t="inlineStr">
        <is>
          <t>Fathead Minnow</t>
        </is>
      </c>
      <c r="N1053"/>
      <c r="O1053"/>
      <c r="P1053" t="n">
        <v>32.0</v>
      </c>
      <c r="Q1053"/>
      <c r="R1053"/>
      <c r="S1053"/>
      <c r="T1053"/>
      <c r="U1053" t="inlineStr">
        <is>
          <t>Day(s)</t>
        </is>
      </c>
      <c r="V1053" t="inlineStr">
        <is>
          <t>Flow-through</t>
        </is>
      </c>
      <c r="W1053" t="inlineStr">
        <is>
          <t>Fresh water</t>
        </is>
      </c>
      <c r="X1053" t="inlineStr">
        <is>
          <t>Lab</t>
        </is>
      </c>
      <c r="Y1053"/>
      <c r="Z1053" t="inlineStr">
        <is>
          <t>Active ingredient</t>
        </is>
      </c>
      <c r="AA1053"/>
      <c r="AB1053" t="n">
        <v>1520.0</v>
      </c>
      <c r="AC1053"/>
      <c r="AD1053" t="n">
        <v>1450.0</v>
      </c>
      <c r="AE1053"/>
      <c r="AF1053" t="n">
        <v>1580.0</v>
      </c>
      <c r="AG1053" t="inlineStr">
        <is>
          <t>AI mg/L</t>
        </is>
      </c>
      <c r="AH1053"/>
      <c r="AI1053"/>
      <c r="AJ1053"/>
      <c r="AK1053"/>
      <c r="AL1053"/>
      <c r="AM1053"/>
      <c r="AN1053"/>
      <c r="AO1053"/>
      <c r="AP1053"/>
      <c r="AQ1053"/>
      <c r="AR1053"/>
      <c r="AS1053"/>
      <c r="AT1053"/>
      <c r="AU1053"/>
      <c r="AV1053"/>
      <c r="AW1053"/>
      <c r="AX1053" t="inlineStr">
        <is>
          <t>Mortality</t>
        </is>
      </c>
      <c r="AY1053" t="inlineStr">
        <is>
          <t>Mortality</t>
        </is>
      </c>
      <c r="AZ1053" t="inlineStr">
        <is>
          <t>LC50</t>
        </is>
      </c>
      <c r="BA1053"/>
      <c r="BB1053" t="n">
        <v>4.0</v>
      </c>
      <c r="BC1053"/>
      <c r="BD1053"/>
      <c r="BE1053"/>
      <c r="BF1053"/>
      <c r="BG1053" t="inlineStr">
        <is>
          <t>Day(s)</t>
        </is>
      </c>
      <c r="BH1053" t="inlineStr">
        <is>
          <t>Pure</t>
        </is>
      </c>
      <c r="BI1053" t="inlineStr">
        <is>
          <t>DTXSID1021879</t>
        </is>
      </c>
      <c r="BJ1053"/>
      <c r="BK1053"/>
      <c r="BL1053"/>
      <c r="BM1053"/>
      <c r="BN1053"/>
      <c r="BO1053"/>
      <c r="BP1053"/>
      <c r="BQ1053"/>
      <c r="BR1053"/>
      <c r="BS1053"/>
      <c r="BT1053" t="inlineStr">
        <is>
          <t>--</t>
        </is>
      </c>
      <c r="BU1053"/>
      <c r="BV1053"/>
      <c r="BW1053"/>
      <c r="BX1053"/>
      <c r="BY1053"/>
      <c r="BZ1053"/>
      <c r="CA1053"/>
      <c r="CB1053"/>
      <c r="CC1053"/>
      <c r="CD1053"/>
      <c r="CE1053"/>
      <c r="CF1053"/>
      <c r="CG1053"/>
      <c r="CH1053"/>
      <c r="CI1053" t="inlineStr">
        <is>
          <t xml:space="preserve"> Affected fish lost schooling behavior, were darkly colored and lost equilibrium prior to death. </t>
        </is>
      </c>
      <c r="CJ1053" t="inlineStr">
        <is>
          <t xml:space="preserve">   Affected fish lost schooling behavior, were darkly colored and lost equilibrium prior to death. </t>
        </is>
      </c>
      <c r="CK1053" t="inlineStr">
        <is>
          <t>Geiger,D.L., L.T. Brooke, and D.J. Call</t>
        </is>
      </c>
      <c r="CL1053" t="n">
        <v>3217.0</v>
      </c>
      <c r="CM1053" t="inlineStr">
        <is>
          <t>Acute Toxicities of Organic Chemicals to Fathead Minnows (Pimephales promelas), Volume V</t>
        </is>
      </c>
      <c r="CN1053" t="inlineStr">
        <is>
          <t>Center for Lake Superior Environmental Studies, University of Wisconsin, Superior, WI:332 p.</t>
        </is>
      </c>
      <c r="CO1053" t="n">
        <v>1990.0</v>
      </c>
      <c r="CP1053" t="inlineStr">
        <is>
          <t>Geiger,D.L., L.T. Brooke, and D.J. Call (1990). Acute Toxicities of Organic Chemicals to Fathead Minnows (Pimephales promelas), Volume V. Center for Lake Superior Environmental Studies, University of Wisconsin, Superior, WI, 332 p. ECOREF#:3217</t>
        </is>
      </c>
    </row>
    <row r="1054">
      <c r="A1054" t="n">
        <v>107131.0</v>
      </c>
      <c r="B1054" t="inlineStr">
        <is>
          <t>2-Propenenitrile</t>
        </is>
      </c>
      <c r="C1054"/>
      <c r="D1054" t="inlineStr">
        <is>
          <t>Measured</t>
        </is>
      </c>
      <c r="E1054" t="inlineStr">
        <is>
          <t>Not reported</t>
        </is>
      </c>
      <c r="F1054" t="inlineStr">
        <is>
          <t>&gt;</t>
        </is>
      </c>
      <c r="G1054" t="n">
        <v>99.9</v>
      </c>
      <c r="H1054"/>
      <c r="I1054"/>
      <c r="J1054"/>
      <c r="K1054"/>
      <c r="L1054" t="inlineStr">
        <is>
          <t>Pimephales promelas</t>
        </is>
      </c>
      <c r="M1054" t="inlineStr">
        <is>
          <t>Fathead Minnow</t>
        </is>
      </c>
      <c r="N1054" t="inlineStr">
        <is>
          <t>Juvenile</t>
        </is>
      </c>
      <c r="O1054"/>
      <c r="P1054"/>
      <c r="Q1054"/>
      <c r="R1054" t="n">
        <v>1.5</v>
      </c>
      <c r="S1054"/>
      <c r="T1054" t="n">
        <v>2.0</v>
      </c>
      <c r="U1054" t="inlineStr">
        <is>
          <t>Month(s)</t>
        </is>
      </c>
      <c r="V1054" t="inlineStr">
        <is>
          <t>Flow-through</t>
        </is>
      </c>
      <c r="W1054" t="inlineStr">
        <is>
          <t>Fresh water</t>
        </is>
      </c>
      <c r="X1054" t="inlineStr">
        <is>
          <t>Lab</t>
        </is>
      </c>
      <c r="Y1054" t="n">
        <v>6.0</v>
      </c>
      <c r="Z1054" t="inlineStr">
        <is>
          <t>Active ingredient</t>
        </is>
      </c>
      <c r="AA1054"/>
      <c r="AB1054" t="n">
        <v>8.4</v>
      </c>
      <c r="AC1054"/>
      <c r="AD1054" t="n">
        <v>6.7</v>
      </c>
      <c r="AE1054"/>
      <c r="AF1054" t="n">
        <v>15.0</v>
      </c>
      <c r="AG1054" t="inlineStr">
        <is>
          <t>AI mg/L</t>
        </is>
      </c>
      <c r="AH1054"/>
      <c r="AI1054"/>
      <c r="AJ1054"/>
      <c r="AK1054"/>
      <c r="AL1054"/>
      <c r="AM1054"/>
      <c r="AN1054"/>
      <c r="AO1054"/>
      <c r="AP1054"/>
      <c r="AQ1054"/>
      <c r="AR1054"/>
      <c r="AS1054"/>
      <c r="AT1054"/>
      <c r="AU1054"/>
      <c r="AV1054"/>
      <c r="AW1054"/>
      <c r="AX1054" t="inlineStr">
        <is>
          <t>Mortality</t>
        </is>
      </c>
      <c r="AY1054" t="inlineStr">
        <is>
          <t>Mortality</t>
        </is>
      </c>
      <c r="AZ1054" t="inlineStr">
        <is>
          <t>LC50</t>
        </is>
      </c>
      <c r="BA1054"/>
      <c r="BB1054" t="n">
        <v>4.0</v>
      </c>
      <c r="BC1054"/>
      <c r="BD1054"/>
      <c r="BE1054"/>
      <c r="BF1054"/>
      <c r="BG1054" t="inlineStr">
        <is>
          <t>Day(s)</t>
        </is>
      </c>
      <c r="BH1054"/>
      <c r="BI1054" t="inlineStr">
        <is>
          <t>DTXSID5020029</t>
        </is>
      </c>
      <c r="BJ1054"/>
      <c r="BK1054"/>
      <c r="BL1054"/>
      <c r="BM1054"/>
      <c r="BN1054"/>
      <c r="BO1054"/>
      <c r="BP1054"/>
      <c r="BQ1054"/>
      <c r="BR1054"/>
      <c r="BS1054"/>
      <c r="BT1054" t="inlineStr">
        <is>
          <t>--</t>
        </is>
      </c>
      <c r="BU1054"/>
      <c r="BV1054"/>
      <c r="BW1054"/>
      <c r="BX1054"/>
      <c r="BY1054"/>
      <c r="BZ1054"/>
      <c r="CA1054"/>
      <c r="CB1054"/>
      <c r="CC1054"/>
      <c r="CD1054"/>
      <c r="CE1054"/>
      <c r="CF1054"/>
      <c r="CG1054"/>
      <c r="CH1054"/>
      <c r="CI1054"/>
      <c r="CJ1054" t="inlineStr">
        <is>
          <t xml:space="preserve">SOURCE/BATTELLE STOCK CULTURES//MEDIA/REVERSE-OSMOSIS AND WELL WATER//   </t>
        </is>
      </c>
      <c r="CK1054" t="inlineStr">
        <is>
          <t>Sabourin,T.D.</t>
        </is>
      </c>
      <c r="CL1054" t="n">
        <v>17132.0</v>
      </c>
      <c r="CM1054" t="inlineStr">
        <is>
          <t>Methods for Aquatic Toxicity Tests Conducted with Acrolein and DEHP as well as the Methods and Results for Acrylonitrile Tests</t>
        </is>
      </c>
      <c r="CN1054" t="inlineStr">
        <is>
          <t>September 18 Memo to D.Call, University of Wisconsin, Superior, WI:16 p.</t>
        </is>
      </c>
      <c r="CO1054" t="n">
        <v>1987.0</v>
      </c>
      <c r="CP1054" t="inlineStr">
        <is>
          <t>Sabourin,T.D. (1987). Methods for Aquatic Toxicity Tests Conducted with Acrolein and DEHP as well as the Methods and Results for Acrylonitrile Tests. September 18 Memo to D.Call, University of Wisconsin, Superior, WI, 16 p. ECOREF#:17132</t>
        </is>
      </c>
    </row>
    <row r="1055">
      <c r="A1055" t="n">
        <v>107131.0</v>
      </c>
      <c r="B1055" t="inlineStr">
        <is>
          <t>2-Propenenitrile</t>
        </is>
      </c>
      <c r="C1055" t="inlineStr">
        <is>
          <t>Reagent or practical grade</t>
        </is>
      </c>
      <c r="D1055" t="inlineStr">
        <is>
          <t>Unmeasured</t>
        </is>
      </c>
      <c r="E1055" t="inlineStr">
        <is>
          <t>Other Method</t>
        </is>
      </c>
      <c r="F1055"/>
      <c r="G1055"/>
      <c r="H1055"/>
      <c r="I1055" t="n">
        <v>98.0</v>
      </c>
      <c r="J1055"/>
      <c r="K1055" t="n">
        <v>100.0</v>
      </c>
      <c r="L1055" t="inlineStr">
        <is>
          <t>Pimephales promelas</t>
        </is>
      </c>
      <c r="M1055" t="inlineStr">
        <is>
          <t>Fathead Minnow</t>
        </is>
      </c>
      <c r="N1055"/>
      <c r="O1055"/>
      <c r="P1055"/>
      <c r="Q1055"/>
      <c r="R1055"/>
      <c r="S1055"/>
      <c r="T1055"/>
      <c r="U1055"/>
      <c r="V1055" t="inlineStr">
        <is>
          <t>Static</t>
        </is>
      </c>
      <c r="W1055" t="inlineStr">
        <is>
          <t>Fresh water</t>
        </is>
      </c>
      <c r="X1055" t="inlineStr">
        <is>
          <t>Lab</t>
        </is>
      </c>
      <c r="Y1055"/>
      <c r="Z1055" t="inlineStr">
        <is>
          <t>Active ingredient</t>
        </is>
      </c>
      <c r="AA1055"/>
      <c r="AB1055" t="n">
        <v>14.3</v>
      </c>
      <c r="AC1055"/>
      <c r="AD1055"/>
      <c r="AE1055"/>
      <c r="AF1055"/>
      <c r="AG1055" t="inlineStr">
        <is>
          <t>AI mg/L</t>
        </is>
      </c>
      <c r="AH1055"/>
      <c r="AI1055"/>
      <c r="AJ1055"/>
      <c r="AK1055"/>
      <c r="AL1055"/>
      <c r="AM1055"/>
      <c r="AN1055"/>
      <c r="AO1055"/>
      <c r="AP1055"/>
      <c r="AQ1055"/>
      <c r="AR1055"/>
      <c r="AS1055"/>
      <c r="AT1055"/>
      <c r="AU1055"/>
      <c r="AV1055"/>
      <c r="AW1055"/>
      <c r="AX1055" t="inlineStr">
        <is>
          <t>Mortality</t>
        </is>
      </c>
      <c r="AY1055" t="inlineStr">
        <is>
          <t>Mortality</t>
        </is>
      </c>
      <c r="AZ1055" t="inlineStr">
        <is>
          <t>LC50</t>
        </is>
      </c>
      <c r="BA1055"/>
      <c r="BB1055" t="n">
        <v>4.0</v>
      </c>
      <c r="BC1055"/>
      <c r="BD1055"/>
      <c r="BE1055"/>
      <c r="BF1055"/>
      <c r="BG1055" t="inlineStr">
        <is>
          <t>Day(s)</t>
        </is>
      </c>
      <c r="BH1055" t="inlineStr">
        <is>
          <t>Liquid</t>
        </is>
      </c>
      <c r="BI1055" t="inlineStr">
        <is>
          <t>DTXSID5020029</t>
        </is>
      </c>
      <c r="BJ1055"/>
      <c r="BK1055"/>
      <c r="BL1055" t="inlineStr">
        <is>
          <t>Acute</t>
        </is>
      </c>
      <c r="BM1055"/>
      <c r="BN1055"/>
      <c r="BO1055"/>
      <c r="BP1055"/>
      <c r="BQ1055"/>
      <c r="BR1055"/>
      <c r="BS1055"/>
      <c r="BT1055" t="inlineStr">
        <is>
          <t>--</t>
        </is>
      </c>
      <c r="BU1055"/>
      <c r="BV1055"/>
      <c r="BW1055"/>
      <c r="BX1055"/>
      <c r="BY1055"/>
      <c r="BZ1055"/>
      <c r="CA1055"/>
      <c r="CB1055"/>
      <c r="CC1055"/>
      <c r="CD1055"/>
      <c r="CE1055"/>
      <c r="CF1055"/>
      <c r="CG1055"/>
      <c r="CH1055"/>
      <c r="CI1055"/>
      <c r="CJ1055" t="inlineStr">
        <is>
          <t xml:space="preserve">SOURCE/NR//TMETH/DOUDOROFF ET. AL. (1951).//MEDIA/HARD WATER.//   </t>
        </is>
      </c>
      <c r="CK1055" t="inlineStr">
        <is>
          <t>Henderson,C., Q.H. Pickering, and A.E. Lemke</t>
        </is>
      </c>
      <c r="CL1055" t="n">
        <v>923.0</v>
      </c>
      <c r="CM1055" t="inlineStr">
        <is>
          <t>The Effect of Some Organic Cyanides (Nitriles) on Fish</t>
        </is>
      </c>
      <c r="CN1055" t="inlineStr">
        <is>
          <t>Proceedings of the 15th Industrial Waste Conference, Purdue University65(2): 120-130</t>
        </is>
      </c>
      <c r="CO1055" t="n">
        <v>1961.0</v>
      </c>
      <c r="CP1055" t="inlineStr">
        <is>
          <t>Henderson,C., Q.H. Pickering, and A.E. Lemke (1961). The Effect of Some Organic Cyanides (Nitriles) on Fish. Proceedings of the 15th Industrial Waste Conference, Purdue University, 65, (2), 120-130. ECOREF#:923</t>
        </is>
      </c>
    </row>
    <row r="1056">
      <c r="A1056" t="n">
        <v>107131.0</v>
      </c>
      <c r="B1056" t="inlineStr">
        <is>
          <t>2-Propenenitrile</t>
        </is>
      </c>
      <c r="C1056" t="inlineStr">
        <is>
          <t>Reagent or practical grade</t>
        </is>
      </c>
      <c r="D1056" t="inlineStr">
        <is>
          <t>Unmeasured</t>
        </is>
      </c>
      <c r="E1056" t="inlineStr">
        <is>
          <t>Other Method</t>
        </is>
      </c>
      <c r="F1056"/>
      <c r="G1056"/>
      <c r="H1056"/>
      <c r="I1056" t="n">
        <v>98.0</v>
      </c>
      <c r="J1056"/>
      <c r="K1056" t="n">
        <v>100.0</v>
      </c>
      <c r="L1056" t="inlineStr">
        <is>
          <t>Pimephales promelas</t>
        </is>
      </c>
      <c r="M1056" t="inlineStr">
        <is>
          <t>Fathead Minnow</t>
        </is>
      </c>
      <c r="N1056"/>
      <c r="O1056"/>
      <c r="P1056"/>
      <c r="Q1056"/>
      <c r="R1056"/>
      <c r="S1056"/>
      <c r="T1056"/>
      <c r="U1056"/>
      <c r="V1056" t="inlineStr">
        <is>
          <t>Static</t>
        </is>
      </c>
      <c r="W1056" t="inlineStr">
        <is>
          <t>Fresh water</t>
        </is>
      </c>
      <c r="X1056" t="inlineStr">
        <is>
          <t>Lab</t>
        </is>
      </c>
      <c r="Y1056"/>
      <c r="Z1056" t="inlineStr">
        <is>
          <t>Active ingredient</t>
        </is>
      </c>
      <c r="AA1056"/>
      <c r="AB1056" t="n">
        <v>18.1</v>
      </c>
      <c r="AC1056"/>
      <c r="AD1056"/>
      <c r="AE1056"/>
      <c r="AF1056"/>
      <c r="AG1056" t="inlineStr">
        <is>
          <t>AI mg/L</t>
        </is>
      </c>
      <c r="AH1056"/>
      <c r="AI1056"/>
      <c r="AJ1056"/>
      <c r="AK1056"/>
      <c r="AL1056"/>
      <c r="AM1056"/>
      <c r="AN1056"/>
      <c r="AO1056"/>
      <c r="AP1056"/>
      <c r="AQ1056"/>
      <c r="AR1056"/>
      <c r="AS1056"/>
      <c r="AT1056"/>
      <c r="AU1056"/>
      <c r="AV1056"/>
      <c r="AW1056"/>
      <c r="AX1056" t="inlineStr">
        <is>
          <t>Mortality</t>
        </is>
      </c>
      <c r="AY1056" t="inlineStr">
        <is>
          <t>Mortality</t>
        </is>
      </c>
      <c r="AZ1056" t="inlineStr">
        <is>
          <t>LC50</t>
        </is>
      </c>
      <c r="BA1056"/>
      <c r="BB1056" t="n">
        <v>4.0</v>
      </c>
      <c r="BC1056"/>
      <c r="BD1056"/>
      <c r="BE1056"/>
      <c r="BF1056"/>
      <c r="BG1056" t="inlineStr">
        <is>
          <t>Day(s)</t>
        </is>
      </c>
      <c r="BH1056" t="inlineStr">
        <is>
          <t>Liquid</t>
        </is>
      </c>
      <c r="BI1056" t="inlineStr">
        <is>
          <t>DTXSID5020029</t>
        </is>
      </c>
      <c r="BJ1056"/>
      <c r="BK1056"/>
      <c r="BL1056" t="inlineStr">
        <is>
          <t>Acute</t>
        </is>
      </c>
      <c r="BM1056"/>
      <c r="BN1056"/>
      <c r="BO1056"/>
      <c r="BP1056"/>
      <c r="BQ1056"/>
      <c r="BR1056"/>
      <c r="BS1056"/>
      <c r="BT1056" t="inlineStr">
        <is>
          <t>--</t>
        </is>
      </c>
      <c r="BU1056"/>
      <c r="BV1056"/>
      <c r="BW1056"/>
      <c r="BX1056"/>
      <c r="BY1056"/>
      <c r="BZ1056"/>
      <c r="CA1056"/>
      <c r="CB1056"/>
      <c r="CC1056"/>
      <c r="CD1056"/>
      <c r="CE1056"/>
      <c r="CF1056"/>
      <c r="CG1056"/>
      <c r="CH1056"/>
      <c r="CI1056"/>
      <c r="CJ1056" t="inlineStr">
        <is>
          <t xml:space="preserve">SOURCE/NR//TMETH/DOUDOROFF ET. AL. (1951).//MEDIA/SOFT WATER.//   </t>
        </is>
      </c>
      <c r="CK1056" t="inlineStr">
        <is>
          <t>Henderson,C., Q.H. Pickering, and A.E. Lemke</t>
        </is>
      </c>
      <c r="CL1056" t="n">
        <v>923.0</v>
      </c>
      <c r="CM1056" t="inlineStr">
        <is>
          <t>The Effect of Some Organic Cyanides (Nitriles) on Fish</t>
        </is>
      </c>
      <c r="CN1056" t="inlineStr">
        <is>
          <t>Proceedings of the 15th Industrial Waste Conference, Purdue University65(2): 120-130</t>
        </is>
      </c>
      <c r="CO1056" t="n">
        <v>1961.0</v>
      </c>
      <c r="CP1056" t="inlineStr">
        <is>
          <t>Henderson,C., Q.H. Pickering, and A.E. Lemke (1961). The Effect of Some Organic Cyanides (Nitriles) on Fish. Proceedings of the 15th Industrial Waste Conference, Purdue University, 65, (2), 120-130. ECOREF#:923</t>
        </is>
      </c>
    </row>
    <row r="1057">
      <c r="A1057" t="n">
        <v>107131.0</v>
      </c>
      <c r="B1057" t="inlineStr">
        <is>
          <t>2-Propenenitrile</t>
        </is>
      </c>
      <c r="C1057" t="inlineStr">
        <is>
          <t>Reagent or practical grade</t>
        </is>
      </c>
      <c r="D1057" t="inlineStr">
        <is>
          <t>Unmeasured</t>
        </is>
      </c>
      <c r="E1057" t="inlineStr">
        <is>
          <t>Not reported</t>
        </is>
      </c>
      <c r="F1057"/>
      <c r="G1057"/>
      <c r="H1057"/>
      <c r="I1057" t="n">
        <v>98.0</v>
      </c>
      <c r="J1057"/>
      <c r="K1057" t="n">
        <v>100.0</v>
      </c>
      <c r="L1057" t="inlineStr">
        <is>
          <t>Pimephales promelas</t>
        </is>
      </c>
      <c r="M1057" t="inlineStr">
        <is>
          <t>Fathead Minnow</t>
        </is>
      </c>
      <c r="N1057"/>
      <c r="O1057"/>
      <c r="P1057"/>
      <c r="Q1057"/>
      <c r="R1057"/>
      <c r="S1057"/>
      <c r="T1057"/>
      <c r="U1057"/>
      <c r="V1057" t="inlineStr">
        <is>
          <t>Flow-through</t>
        </is>
      </c>
      <c r="W1057" t="inlineStr">
        <is>
          <t>Fresh water</t>
        </is>
      </c>
      <c r="X1057" t="inlineStr">
        <is>
          <t>Lab</t>
        </is>
      </c>
      <c r="Y1057" t="n">
        <v>7.0</v>
      </c>
      <c r="Z1057" t="inlineStr">
        <is>
          <t>Active ingredient</t>
        </is>
      </c>
      <c r="AA1057"/>
      <c r="AB1057" t="n">
        <v>10.1</v>
      </c>
      <c r="AC1057"/>
      <c r="AD1057"/>
      <c r="AE1057"/>
      <c r="AF1057"/>
      <c r="AG1057" t="inlineStr">
        <is>
          <t>AI mg/L</t>
        </is>
      </c>
      <c r="AH1057"/>
      <c r="AI1057"/>
      <c r="AJ1057"/>
      <c r="AK1057"/>
      <c r="AL1057"/>
      <c r="AM1057"/>
      <c r="AN1057"/>
      <c r="AO1057"/>
      <c r="AP1057"/>
      <c r="AQ1057"/>
      <c r="AR1057"/>
      <c r="AS1057"/>
      <c r="AT1057"/>
      <c r="AU1057"/>
      <c r="AV1057"/>
      <c r="AW1057"/>
      <c r="AX1057" t="inlineStr">
        <is>
          <t>Mortality</t>
        </is>
      </c>
      <c r="AY1057" t="inlineStr">
        <is>
          <t>Mortality</t>
        </is>
      </c>
      <c r="AZ1057" t="inlineStr">
        <is>
          <t>LC50</t>
        </is>
      </c>
      <c r="BA1057"/>
      <c r="BB1057" t="n">
        <v>4.0</v>
      </c>
      <c r="BC1057"/>
      <c r="BD1057"/>
      <c r="BE1057"/>
      <c r="BF1057"/>
      <c r="BG1057" t="inlineStr">
        <is>
          <t>Day(s)</t>
        </is>
      </c>
      <c r="BH1057" t="inlineStr">
        <is>
          <t>Liquid</t>
        </is>
      </c>
      <c r="BI1057" t="inlineStr">
        <is>
          <t>DTXSID5020029</t>
        </is>
      </c>
      <c r="BJ1057"/>
      <c r="BK1057"/>
      <c r="BL1057"/>
      <c r="BM1057"/>
      <c r="BN1057"/>
      <c r="BO1057"/>
      <c r="BP1057"/>
      <c r="BQ1057"/>
      <c r="BR1057"/>
      <c r="BS1057"/>
      <c r="BT1057" t="inlineStr">
        <is>
          <t>--</t>
        </is>
      </c>
      <c r="BU1057"/>
      <c r="BV1057"/>
      <c r="BW1057"/>
      <c r="BX1057"/>
      <c r="BY1057"/>
      <c r="BZ1057"/>
      <c r="CA1057"/>
      <c r="CB1057"/>
      <c r="CC1057"/>
      <c r="CD1057"/>
      <c r="CE1057"/>
      <c r="CF1057"/>
      <c r="CG1057"/>
      <c r="CH1057"/>
      <c r="CI1057"/>
      <c r="CJ1057" t="inlineStr">
        <is>
          <t xml:space="preserve">SOURCE/NR//MEDIA/SOFT WATER COMPARABLE TO THAT USED IN THE ACUTE BIOASSAY.//   </t>
        </is>
      </c>
      <c r="CK1057" t="inlineStr">
        <is>
          <t>Henderson,C., Q.H. Pickering, and A.E. Lemke</t>
        </is>
      </c>
      <c r="CL1057" t="n">
        <v>923.0</v>
      </c>
      <c r="CM1057" t="inlineStr">
        <is>
          <t>The Effect of Some Organic Cyanides (Nitriles) on Fish</t>
        </is>
      </c>
      <c r="CN1057" t="inlineStr">
        <is>
          <t>Proceedings of the 15th Industrial Waste Conference, Purdue University65(2): 120-130</t>
        </is>
      </c>
      <c r="CO1057" t="n">
        <v>1961.0</v>
      </c>
      <c r="CP1057" t="inlineStr">
        <is>
          <t>Henderson,C., Q.H. Pickering, and A.E. Lemke (1961). The Effect of Some Organic Cyanides (Nitriles) on Fish. Proceedings of the 15th Industrial Waste Conference, Purdue University, 65, (2), 120-130. ECOREF#:923</t>
        </is>
      </c>
    </row>
    <row r="1058">
      <c r="A1058" t="n">
        <v>107131.0</v>
      </c>
      <c r="B1058" t="inlineStr">
        <is>
          <t>2-Propenenitrile</t>
        </is>
      </c>
      <c r="C1058"/>
      <c r="D1058" t="inlineStr">
        <is>
          <t>Measured</t>
        </is>
      </c>
      <c r="E1058" t="inlineStr">
        <is>
          <t>Not reported</t>
        </is>
      </c>
      <c r="F1058" t="inlineStr">
        <is>
          <t>&gt;</t>
        </is>
      </c>
      <c r="G1058" t="n">
        <v>99.9</v>
      </c>
      <c r="H1058"/>
      <c r="I1058"/>
      <c r="J1058"/>
      <c r="K1058"/>
      <c r="L1058" t="inlineStr">
        <is>
          <t>Pimephales promelas</t>
        </is>
      </c>
      <c r="M1058" t="inlineStr">
        <is>
          <t>Fathead Minnow</t>
        </is>
      </c>
      <c r="N1058" t="inlineStr">
        <is>
          <t>Juvenile</t>
        </is>
      </c>
      <c r="O1058"/>
      <c r="P1058"/>
      <c r="Q1058"/>
      <c r="R1058" t="n">
        <v>1.5</v>
      </c>
      <c r="S1058"/>
      <c r="T1058" t="n">
        <v>2.0</v>
      </c>
      <c r="U1058" t="inlineStr">
        <is>
          <t>Month(s)</t>
        </is>
      </c>
      <c r="V1058" t="inlineStr">
        <is>
          <t>Static</t>
        </is>
      </c>
      <c r="W1058" t="inlineStr">
        <is>
          <t>Fresh water</t>
        </is>
      </c>
      <c r="X1058" t="inlineStr">
        <is>
          <t>Lab</t>
        </is>
      </c>
      <c r="Y1058" t="n">
        <v>6.0</v>
      </c>
      <c r="Z1058" t="inlineStr">
        <is>
          <t>Active ingredient</t>
        </is>
      </c>
      <c r="AA1058"/>
      <c r="AB1058" t="n">
        <v>34.0</v>
      </c>
      <c r="AC1058"/>
      <c r="AD1058" t="n">
        <v>28.0</v>
      </c>
      <c r="AE1058"/>
      <c r="AF1058" t="n">
        <v>39.0</v>
      </c>
      <c r="AG1058" t="inlineStr">
        <is>
          <t>AI mg/L</t>
        </is>
      </c>
      <c r="AH1058"/>
      <c r="AI1058"/>
      <c r="AJ1058"/>
      <c r="AK1058"/>
      <c r="AL1058"/>
      <c r="AM1058"/>
      <c r="AN1058"/>
      <c r="AO1058"/>
      <c r="AP1058"/>
      <c r="AQ1058"/>
      <c r="AR1058"/>
      <c r="AS1058"/>
      <c r="AT1058"/>
      <c r="AU1058"/>
      <c r="AV1058"/>
      <c r="AW1058"/>
      <c r="AX1058" t="inlineStr">
        <is>
          <t>Mortality</t>
        </is>
      </c>
      <c r="AY1058" t="inlineStr">
        <is>
          <t>Mortality</t>
        </is>
      </c>
      <c r="AZ1058" t="inlineStr">
        <is>
          <t>LC50</t>
        </is>
      </c>
      <c r="BA1058"/>
      <c r="BB1058" t="n">
        <v>4.0</v>
      </c>
      <c r="BC1058"/>
      <c r="BD1058"/>
      <c r="BE1058"/>
      <c r="BF1058"/>
      <c r="BG1058" t="inlineStr">
        <is>
          <t>Day(s)</t>
        </is>
      </c>
      <c r="BH1058"/>
      <c r="BI1058" t="inlineStr">
        <is>
          <t>DTXSID5020029</t>
        </is>
      </c>
      <c r="BJ1058"/>
      <c r="BK1058"/>
      <c r="BL1058"/>
      <c r="BM1058"/>
      <c r="BN1058"/>
      <c r="BO1058"/>
      <c r="BP1058"/>
      <c r="BQ1058"/>
      <c r="BR1058"/>
      <c r="BS1058"/>
      <c r="BT1058" t="inlineStr">
        <is>
          <t>--</t>
        </is>
      </c>
      <c r="BU1058"/>
      <c r="BV1058"/>
      <c r="BW1058"/>
      <c r="BX1058"/>
      <c r="BY1058"/>
      <c r="BZ1058"/>
      <c r="CA1058"/>
      <c r="CB1058"/>
      <c r="CC1058"/>
      <c r="CD1058"/>
      <c r="CE1058"/>
      <c r="CF1058"/>
      <c r="CG1058"/>
      <c r="CH1058"/>
      <c r="CI1058"/>
      <c r="CJ1058" t="inlineStr">
        <is>
          <t xml:space="preserve">SOURCE/BATTELLE STOCK CULTURES//MEDIA/REVERSE-OSMOSIS AND WELL WATER//   </t>
        </is>
      </c>
      <c r="CK1058" t="inlineStr">
        <is>
          <t>Sabourin,T.D.</t>
        </is>
      </c>
      <c r="CL1058" t="n">
        <v>17132.0</v>
      </c>
      <c r="CM1058" t="inlineStr">
        <is>
          <t>Methods for Aquatic Toxicity Tests Conducted with Acrolein and DEHP as well as the Methods and Results for Acrylonitrile Tests</t>
        </is>
      </c>
      <c r="CN1058" t="inlineStr">
        <is>
          <t>September 18 Memo to D.Call, University of Wisconsin, Superior, WI:16 p.</t>
        </is>
      </c>
      <c r="CO1058" t="n">
        <v>1987.0</v>
      </c>
      <c r="CP1058" t="inlineStr">
        <is>
          <t>Sabourin,T.D. (1987). Methods for Aquatic Toxicity Tests Conducted with Acrolein and DEHP as well as the Methods and Results for Acrylonitrile Tests. September 18 Memo to D.Call, University of Wisconsin, Superior, WI, 16 p. ECOREF#:17132</t>
        </is>
      </c>
    </row>
    <row r="1059">
      <c r="A1059" t="n">
        <v>107131.0</v>
      </c>
      <c r="B1059" t="inlineStr">
        <is>
          <t>2-Propenenitrile</t>
        </is>
      </c>
      <c r="C1059"/>
      <c r="D1059" t="inlineStr">
        <is>
          <t>Measured</t>
        </is>
      </c>
      <c r="E1059" t="inlineStr">
        <is>
          <t>Not reported</t>
        </is>
      </c>
      <c r="F1059" t="inlineStr">
        <is>
          <t>&gt;</t>
        </is>
      </c>
      <c r="G1059" t="n">
        <v>99.9</v>
      </c>
      <c r="H1059"/>
      <c r="I1059"/>
      <c r="J1059"/>
      <c r="K1059"/>
      <c r="L1059" t="inlineStr">
        <is>
          <t>Pimephales promelas</t>
        </is>
      </c>
      <c r="M1059" t="inlineStr">
        <is>
          <t>Fathead Minnow</t>
        </is>
      </c>
      <c r="N1059" t="inlineStr">
        <is>
          <t>Juvenile</t>
        </is>
      </c>
      <c r="O1059"/>
      <c r="P1059"/>
      <c r="Q1059"/>
      <c r="R1059" t="n">
        <v>1.5</v>
      </c>
      <c r="S1059"/>
      <c r="T1059" t="n">
        <v>2.0</v>
      </c>
      <c r="U1059" t="inlineStr">
        <is>
          <t>Month(s)</t>
        </is>
      </c>
      <c r="V1059" t="inlineStr">
        <is>
          <t>Static</t>
        </is>
      </c>
      <c r="W1059" t="inlineStr">
        <is>
          <t>Fresh water</t>
        </is>
      </c>
      <c r="X1059" t="inlineStr">
        <is>
          <t>Lab</t>
        </is>
      </c>
      <c r="Y1059" t="n">
        <v>6.0</v>
      </c>
      <c r="Z1059" t="inlineStr">
        <is>
          <t>Active ingredient</t>
        </is>
      </c>
      <c r="AA1059"/>
      <c r="AB1059" t="n">
        <v>14.0</v>
      </c>
      <c r="AC1059"/>
      <c r="AD1059" t="n">
        <v>12.0</v>
      </c>
      <c r="AE1059"/>
      <c r="AF1059" t="n">
        <v>15.0</v>
      </c>
      <c r="AG1059" t="inlineStr">
        <is>
          <t>AI mg/L</t>
        </is>
      </c>
      <c r="AH1059"/>
      <c r="AI1059"/>
      <c r="AJ1059"/>
      <c r="AK1059"/>
      <c r="AL1059"/>
      <c r="AM1059"/>
      <c r="AN1059"/>
      <c r="AO1059"/>
      <c r="AP1059"/>
      <c r="AQ1059"/>
      <c r="AR1059"/>
      <c r="AS1059"/>
      <c r="AT1059"/>
      <c r="AU1059"/>
      <c r="AV1059"/>
      <c r="AW1059"/>
      <c r="AX1059" t="inlineStr">
        <is>
          <t>Mortality</t>
        </is>
      </c>
      <c r="AY1059" t="inlineStr">
        <is>
          <t>Mortality</t>
        </is>
      </c>
      <c r="AZ1059" t="inlineStr">
        <is>
          <t>LC50</t>
        </is>
      </c>
      <c r="BA1059"/>
      <c r="BB1059" t="n">
        <v>4.0</v>
      </c>
      <c r="BC1059"/>
      <c r="BD1059"/>
      <c r="BE1059"/>
      <c r="BF1059"/>
      <c r="BG1059" t="inlineStr">
        <is>
          <t>Day(s)</t>
        </is>
      </c>
      <c r="BH1059"/>
      <c r="BI1059" t="inlineStr">
        <is>
          <t>DTXSID5020029</t>
        </is>
      </c>
      <c r="BJ1059"/>
      <c r="BK1059"/>
      <c r="BL1059"/>
      <c r="BM1059"/>
      <c r="BN1059"/>
      <c r="BO1059"/>
      <c r="BP1059"/>
      <c r="BQ1059"/>
      <c r="BR1059"/>
      <c r="BS1059"/>
      <c r="BT1059" t="inlineStr">
        <is>
          <t>--</t>
        </is>
      </c>
      <c r="BU1059"/>
      <c r="BV1059"/>
      <c r="BW1059"/>
      <c r="BX1059"/>
      <c r="BY1059"/>
      <c r="BZ1059"/>
      <c r="CA1059"/>
      <c r="CB1059"/>
      <c r="CC1059"/>
      <c r="CD1059"/>
      <c r="CE1059"/>
      <c r="CF1059"/>
      <c r="CG1059"/>
      <c r="CH1059"/>
      <c r="CI1059"/>
      <c r="CJ1059" t="inlineStr">
        <is>
          <t xml:space="preserve">SOURCE/BATTELLE STOCK CULTURES//MEDIA/REVERSE-OSMOSIS AND WELL WATER//   </t>
        </is>
      </c>
      <c r="CK1059" t="inlineStr">
        <is>
          <t>Sabourin,T.D.</t>
        </is>
      </c>
      <c r="CL1059" t="n">
        <v>17132.0</v>
      </c>
      <c r="CM1059" t="inlineStr">
        <is>
          <t>Methods for Aquatic Toxicity Tests Conducted with Acrolein and DEHP as well as the Methods and Results for Acrylonitrile Tests</t>
        </is>
      </c>
      <c r="CN1059" t="inlineStr">
        <is>
          <t>September 18 Memo to D.Call, University of Wisconsin, Superior, WI:16 p.</t>
        </is>
      </c>
      <c r="CO1059" t="n">
        <v>1987.0</v>
      </c>
      <c r="CP1059" t="inlineStr">
        <is>
          <t>Sabourin,T.D. (1987). Methods for Aquatic Toxicity Tests Conducted with Acrolein and DEHP as well as the Methods and Results for Acrylonitrile Tests. September 18 Memo to D.Call, University of Wisconsin, Superior, WI, 16 p. ECOREF#:17132</t>
        </is>
      </c>
    </row>
    <row r="1060">
      <c r="A1060" t="n">
        <v>107142.0</v>
      </c>
      <c r="B1060" t="inlineStr">
        <is>
          <t>Chloroacetonitrile</t>
        </is>
      </c>
      <c r="C1060"/>
      <c r="D1060" t="inlineStr">
        <is>
          <t>Unmeasured</t>
        </is>
      </c>
      <c r="E1060" t="inlineStr">
        <is>
          <t>Not coded</t>
        </is>
      </c>
      <c r="F1060" t="inlineStr">
        <is>
          <t>&gt;</t>
        </is>
      </c>
      <c r="G1060" t="n">
        <v>98.0</v>
      </c>
      <c r="H1060"/>
      <c r="I1060"/>
      <c r="J1060"/>
      <c r="K1060"/>
      <c r="L1060" t="inlineStr">
        <is>
          <t>Pimephales promelas</t>
        </is>
      </c>
      <c r="M1060" t="inlineStr">
        <is>
          <t>Fathead Minnow</t>
        </is>
      </c>
      <c r="N1060"/>
      <c r="O1060"/>
      <c r="P1060" t="n">
        <v>32.0</v>
      </c>
      <c r="Q1060"/>
      <c r="R1060"/>
      <c r="S1060"/>
      <c r="T1060"/>
      <c r="U1060" t="inlineStr">
        <is>
          <t>Day(s)</t>
        </is>
      </c>
      <c r="V1060" t="inlineStr">
        <is>
          <t>Flow-through</t>
        </is>
      </c>
      <c r="W1060" t="inlineStr">
        <is>
          <t>Fresh water</t>
        </is>
      </c>
      <c r="X1060" t="inlineStr">
        <is>
          <t>Lab</t>
        </is>
      </c>
      <c r="Y1060"/>
      <c r="Z1060" t="inlineStr">
        <is>
          <t>Active ingredient</t>
        </is>
      </c>
      <c r="AA1060"/>
      <c r="AB1060" t="n">
        <v>1.35</v>
      </c>
      <c r="AC1060"/>
      <c r="AD1060" t="n">
        <v>1.15</v>
      </c>
      <c r="AE1060"/>
      <c r="AF1060" t="n">
        <v>1.58</v>
      </c>
      <c r="AG1060" t="inlineStr">
        <is>
          <t>AI mg/L</t>
        </is>
      </c>
      <c r="AH1060"/>
      <c r="AI1060"/>
      <c r="AJ1060"/>
      <c r="AK1060"/>
      <c r="AL1060"/>
      <c r="AM1060"/>
      <c r="AN1060"/>
      <c r="AO1060"/>
      <c r="AP1060"/>
      <c r="AQ1060"/>
      <c r="AR1060"/>
      <c r="AS1060"/>
      <c r="AT1060"/>
      <c r="AU1060"/>
      <c r="AV1060"/>
      <c r="AW1060"/>
      <c r="AX1060" t="inlineStr">
        <is>
          <t>Mortality</t>
        </is>
      </c>
      <c r="AY1060" t="inlineStr">
        <is>
          <t>Mortality</t>
        </is>
      </c>
      <c r="AZ1060" t="inlineStr">
        <is>
          <t>LC50</t>
        </is>
      </c>
      <c r="BA1060"/>
      <c r="BB1060" t="n">
        <v>4.0</v>
      </c>
      <c r="BC1060"/>
      <c r="BD1060"/>
      <c r="BE1060"/>
      <c r="BF1060"/>
      <c r="BG1060" t="inlineStr">
        <is>
          <t>Day(s)</t>
        </is>
      </c>
      <c r="BH1060" t="inlineStr">
        <is>
          <t>Pure</t>
        </is>
      </c>
      <c r="BI1060" t="inlineStr">
        <is>
          <t>DTXSID7021524</t>
        </is>
      </c>
      <c r="BJ1060"/>
      <c r="BK1060"/>
      <c r="BL1060"/>
      <c r="BM1060"/>
      <c r="BN1060"/>
      <c r="BO1060"/>
      <c r="BP1060"/>
      <c r="BQ1060"/>
      <c r="BR1060"/>
      <c r="BS1060"/>
      <c r="BT1060" t="inlineStr">
        <is>
          <t>--</t>
        </is>
      </c>
      <c r="BU1060"/>
      <c r="BV1060"/>
      <c r="BW1060"/>
      <c r="BX1060"/>
      <c r="BY1060"/>
      <c r="BZ1060"/>
      <c r="CA1060"/>
      <c r="CB1060"/>
      <c r="CC1060"/>
      <c r="CD1060"/>
      <c r="CE1060"/>
      <c r="CF1060"/>
      <c r="CG1060"/>
      <c r="CH1060"/>
      <c r="CI1060"/>
      <c r="CJ1060"/>
      <c r="CK1060" t="inlineStr">
        <is>
          <t>Brooke,L.T., D.J. Call, D.L. Geiger, and C.E. Northcott</t>
        </is>
      </c>
      <c r="CL1060" t="n">
        <v>12448.0</v>
      </c>
      <c r="CM1060" t="inlineStr">
        <is>
          <t>Acute Toxicities of Organic Chemicals to Fathead Minnows (Pimephales promelas), Vol. 1</t>
        </is>
      </c>
      <c r="CN1060" t="inlineStr">
        <is>
          <t>Center for Lake Superior Environmental Studies, University of Wisconsin-Superior, Superior, WI:414 p.</t>
        </is>
      </c>
      <c r="CO1060" t="n">
        <v>1984.0</v>
      </c>
      <c r="CP1060" t="inlineStr">
        <is>
          <t>Brooke,L.T., D.J. Call, D.L. Geiger, and C.E. Northcott (1984). Acute Toxicities of Organic Chemicals to Fathead Minnows (Pimephales promelas), Vol. 1. Center for Lake Superior Environmental Studies, University of Wisconsin-Superior, Superior, WI, 414 p. ECOREF#:12448</t>
        </is>
      </c>
    </row>
    <row r="1061">
      <c r="A1061" t="n">
        <v>107153.0</v>
      </c>
      <c r="B1061" t="inlineStr">
        <is>
          <t>1,2-Ethanediamine</t>
        </is>
      </c>
      <c r="C1061"/>
      <c r="D1061" t="inlineStr">
        <is>
          <t>Unmeasured</t>
        </is>
      </c>
      <c r="E1061" t="inlineStr">
        <is>
          <t>Standard Methods for the Examination of Water and Wastewater</t>
        </is>
      </c>
      <c r="F1061"/>
      <c r="G1061"/>
      <c r="H1061"/>
      <c r="I1061"/>
      <c r="J1061"/>
      <c r="K1061"/>
      <c r="L1061" t="inlineStr">
        <is>
          <t>Pimephales promelas</t>
        </is>
      </c>
      <c r="M1061" t="inlineStr">
        <is>
          <t>Fathead Minnow</t>
        </is>
      </c>
      <c r="N1061"/>
      <c r="O1061"/>
      <c r="P1061"/>
      <c r="Q1061"/>
      <c r="R1061"/>
      <c r="S1061"/>
      <c r="T1061"/>
      <c r="U1061"/>
      <c r="V1061" t="inlineStr">
        <is>
          <t>Static</t>
        </is>
      </c>
      <c r="W1061" t="inlineStr">
        <is>
          <t>Fresh water</t>
        </is>
      </c>
      <c r="X1061" t="inlineStr">
        <is>
          <t>Lab</t>
        </is>
      </c>
      <c r="Y1061" t="n">
        <v>6.0</v>
      </c>
      <c r="Z1061" t="inlineStr">
        <is>
          <t>Formulation</t>
        </is>
      </c>
      <c r="AA1061" t="inlineStr">
        <is>
          <t>&gt;</t>
        </is>
      </c>
      <c r="AB1061" t="n">
        <v>11.5</v>
      </c>
      <c r="AC1061"/>
      <c r="AD1061"/>
      <c r="AE1061"/>
      <c r="AF1061"/>
      <c r="AG1061" t="inlineStr">
        <is>
          <t>AI mg/L</t>
        </is>
      </c>
      <c r="AH1061"/>
      <c r="AI1061"/>
      <c r="AJ1061"/>
      <c r="AK1061"/>
      <c r="AL1061"/>
      <c r="AM1061"/>
      <c r="AN1061"/>
      <c r="AO1061"/>
      <c r="AP1061"/>
      <c r="AQ1061"/>
      <c r="AR1061"/>
      <c r="AS1061"/>
      <c r="AT1061"/>
      <c r="AU1061"/>
      <c r="AV1061"/>
      <c r="AW1061"/>
      <c r="AX1061" t="inlineStr">
        <is>
          <t>Mortality</t>
        </is>
      </c>
      <c r="AY1061" t="inlineStr">
        <is>
          <t>Mortality</t>
        </is>
      </c>
      <c r="AZ1061" t="inlineStr">
        <is>
          <t>LC50</t>
        </is>
      </c>
      <c r="BA1061"/>
      <c r="BB1061" t="n">
        <v>4.0</v>
      </c>
      <c r="BC1061"/>
      <c r="BD1061"/>
      <c r="BE1061"/>
      <c r="BF1061"/>
      <c r="BG1061" t="inlineStr">
        <is>
          <t>Day(s)</t>
        </is>
      </c>
      <c r="BH1061"/>
      <c r="BI1061" t="inlineStr">
        <is>
          <t>DTXSID5021881</t>
        </is>
      </c>
      <c r="BJ1061"/>
      <c r="BK1061"/>
      <c r="BL1061" t="inlineStr">
        <is>
          <t>Acute</t>
        </is>
      </c>
      <c r="BM1061"/>
      <c r="BN1061"/>
      <c r="BO1061"/>
      <c r="BP1061"/>
      <c r="BQ1061"/>
      <c r="BR1061"/>
      <c r="BS1061"/>
      <c r="BT1061" t="inlineStr">
        <is>
          <t>--</t>
        </is>
      </c>
      <c r="BU1061"/>
      <c r="BV1061"/>
      <c r="BW1061"/>
      <c r="BX1061"/>
      <c r="BY1061"/>
      <c r="BZ1061"/>
      <c r="CA1061"/>
      <c r="CB1061"/>
      <c r="CC1061"/>
      <c r="CD1061"/>
      <c r="CE1061"/>
      <c r="CF1061"/>
      <c r="CG1061"/>
      <c r="CH1061"/>
      <c r="CI1061"/>
      <c r="CJ1061" t="inlineStr">
        <is>
          <t xml:space="preserve">SOURCE/MUSKIE HATCHERY, ASBURY, NEW JERSEY//   </t>
        </is>
      </c>
      <c r="CK1061" t="inlineStr">
        <is>
          <t>National Association of Photographic Manufacturers</t>
        </is>
      </c>
      <c r="CL1061" t="n">
        <v>167113.0</v>
      </c>
      <c r="CM1061" t="inlineStr">
        <is>
          <t>Environmental Effect of Photoprocessing Chemicals Vol I and II (557)</t>
        </is>
      </c>
      <c r="CN1061" t="inlineStr">
        <is>
          <t>EPA/OTS Doc. #40-8469216:536 p.</t>
        </is>
      </c>
      <c r="CO1061" t="n">
        <v>1974.0</v>
      </c>
      <c r="CP1061" t="inlineStr">
        <is>
          <t>National Association of Photographic Manufacturers (1974). Environmental Effect of Photoprocessing Chemicals Vol I and II (557). EPA/OTS Doc. #40-8469216, 536 p. ECOREF#:167113</t>
        </is>
      </c>
    </row>
    <row r="1062">
      <c r="A1062" t="n">
        <v>107153.0</v>
      </c>
      <c r="B1062" t="inlineStr">
        <is>
          <t>1,2-Ethanediamine</t>
        </is>
      </c>
      <c r="C1062"/>
      <c r="D1062" t="inlineStr">
        <is>
          <t>Measured</t>
        </is>
      </c>
      <c r="E1062" t="inlineStr">
        <is>
          <t>Not reported</t>
        </is>
      </c>
      <c r="F1062"/>
      <c r="G1062"/>
      <c r="H1062"/>
      <c r="I1062"/>
      <c r="J1062"/>
      <c r="K1062"/>
      <c r="L1062" t="inlineStr">
        <is>
          <t>Pimephales promelas</t>
        </is>
      </c>
      <c r="M1062" t="inlineStr">
        <is>
          <t>Fathead Minnow</t>
        </is>
      </c>
      <c r="N1062"/>
      <c r="O1062"/>
      <c r="P1062"/>
      <c r="Q1062"/>
      <c r="R1062"/>
      <c r="S1062"/>
      <c r="T1062"/>
      <c r="U1062"/>
      <c r="V1062" t="inlineStr">
        <is>
          <t>Static</t>
        </is>
      </c>
      <c r="W1062" t="inlineStr">
        <is>
          <t>Fresh water</t>
        </is>
      </c>
      <c r="X1062" t="inlineStr">
        <is>
          <t>Lab</t>
        </is>
      </c>
      <c r="Y1062" t="inlineStr">
        <is>
          <t>&gt;=6</t>
        </is>
      </c>
      <c r="Z1062" t="inlineStr">
        <is>
          <t>Active ingredient</t>
        </is>
      </c>
      <c r="AA1062"/>
      <c r="AB1062" t="n">
        <v>115.7</v>
      </c>
      <c r="AC1062"/>
      <c r="AD1062" t="n">
        <v>98.6</v>
      </c>
      <c r="AE1062"/>
      <c r="AF1062" t="n">
        <v>131.6</v>
      </c>
      <c r="AG1062" t="inlineStr">
        <is>
          <t>AI mg/L</t>
        </is>
      </c>
      <c r="AH1062"/>
      <c r="AI1062"/>
      <c r="AJ1062"/>
      <c r="AK1062"/>
      <c r="AL1062"/>
      <c r="AM1062"/>
      <c r="AN1062"/>
      <c r="AO1062"/>
      <c r="AP1062"/>
      <c r="AQ1062"/>
      <c r="AR1062"/>
      <c r="AS1062"/>
      <c r="AT1062"/>
      <c r="AU1062"/>
      <c r="AV1062"/>
      <c r="AW1062"/>
      <c r="AX1062" t="inlineStr">
        <is>
          <t>Mortality</t>
        </is>
      </c>
      <c r="AY1062" t="inlineStr">
        <is>
          <t>Mortality</t>
        </is>
      </c>
      <c r="AZ1062" t="inlineStr">
        <is>
          <t>LC50</t>
        </is>
      </c>
      <c r="BA1062"/>
      <c r="BB1062" t="n">
        <v>4.0</v>
      </c>
      <c r="BC1062"/>
      <c r="BD1062"/>
      <c r="BE1062"/>
      <c r="BF1062"/>
      <c r="BG1062" t="inlineStr">
        <is>
          <t>Day(s)</t>
        </is>
      </c>
      <c r="BH1062"/>
      <c r="BI1062" t="inlineStr">
        <is>
          <t>DTXSID5021881</t>
        </is>
      </c>
      <c r="BJ1062" t="inlineStr">
        <is>
          <t>10.1016/0022-1694(81)90144-X</t>
        </is>
      </c>
      <c r="BK1062"/>
      <c r="BL1062"/>
      <c r="BM1062"/>
      <c r="BN1062"/>
      <c r="BO1062"/>
      <c r="BP1062"/>
      <c r="BQ1062"/>
      <c r="BR1062"/>
      <c r="BS1062"/>
      <c r="BT1062" t="inlineStr">
        <is>
          <t>--</t>
        </is>
      </c>
      <c r="BU1062"/>
      <c r="BV1062"/>
      <c r="BW1062"/>
      <c r="BX1062"/>
      <c r="BY1062"/>
      <c r="BZ1062"/>
      <c r="CA1062"/>
      <c r="CB1062"/>
      <c r="CC1062"/>
      <c r="CD1062"/>
      <c r="CE1062"/>
      <c r="CF1062"/>
      <c r="CG1062"/>
      <c r="CH1062"/>
      <c r="CI1062"/>
      <c r="CJ1062" t="inlineStr">
        <is>
          <t xml:space="preserve">SOURCE/GOVERNMENT AGENCY//   </t>
        </is>
      </c>
      <c r="CK1062" t="inlineStr">
        <is>
          <t>Curtis,M.W., and C.H. Ward</t>
        </is>
      </c>
      <c r="CL1062" t="n">
        <v>2965.0</v>
      </c>
      <c r="CM1062" t="inlineStr">
        <is>
          <t>Aquatic Toxicity of Forty Industrial Chemicals: Testing in Support of Hazardous Substance Spill Prevention Regulation</t>
        </is>
      </c>
      <c r="CN1062" t="inlineStr">
        <is>
          <t>J. Hydrol.51:359-367</t>
        </is>
      </c>
      <c r="CO1062" t="n">
        <v>1981.0</v>
      </c>
      <c r="CP1062" t="inlineStr">
        <is>
          <t>Curtis,M.W., and C.H. Ward (1981). Aquatic Toxicity of Forty Industrial Chemicals: Testing in Support of Hazardous Substance Spill Prevention Regulation. J. Hydrol., 51, 359-367. doi:10.1016/0022-1694(81)90144-X. ECOREF#:2965</t>
        </is>
      </c>
    </row>
    <row r="1063">
      <c r="A1063" t="n">
        <v>107153.0</v>
      </c>
      <c r="B1063" t="inlineStr">
        <is>
          <t>1,2-Ethanediamine</t>
        </is>
      </c>
      <c r="C1063"/>
      <c r="D1063" t="inlineStr">
        <is>
          <t>Measured</t>
        </is>
      </c>
      <c r="E1063" t="inlineStr">
        <is>
          <t>Not coded</t>
        </is>
      </c>
      <c r="F1063"/>
      <c r="G1063" t="n">
        <v>99.0</v>
      </c>
      <c r="H1063"/>
      <c r="I1063"/>
      <c r="J1063"/>
      <c r="K1063"/>
      <c r="L1063" t="inlineStr">
        <is>
          <t>Pimephales promelas</t>
        </is>
      </c>
      <c r="M1063" t="inlineStr">
        <is>
          <t>Fathead Minnow</t>
        </is>
      </c>
      <c r="N1063"/>
      <c r="O1063"/>
      <c r="P1063" t="n">
        <v>31.0</v>
      </c>
      <c r="Q1063"/>
      <c r="R1063"/>
      <c r="S1063"/>
      <c r="T1063"/>
      <c r="U1063" t="inlineStr">
        <is>
          <t>Day(s)</t>
        </is>
      </c>
      <c r="V1063" t="inlineStr">
        <is>
          <t>Flow-through</t>
        </is>
      </c>
      <c r="W1063" t="inlineStr">
        <is>
          <t>Fresh water</t>
        </is>
      </c>
      <c r="X1063" t="inlineStr">
        <is>
          <t>Lab</t>
        </is>
      </c>
      <c r="Y1063"/>
      <c r="Z1063" t="inlineStr">
        <is>
          <t>Active ingredient</t>
        </is>
      </c>
      <c r="AA1063"/>
      <c r="AB1063" t="n">
        <v>220.0</v>
      </c>
      <c r="AC1063"/>
      <c r="AD1063" t="n">
        <v>191.0</v>
      </c>
      <c r="AE1063"/>
      <c r="AF1063" t="n">
        <v>254.0</v>
      </c>
      <c r="AG1063" t="inlineStr">
        <is>
          <t>AI mg/L</t>
        </is>
      </c>
      <c r="AH1063"/>
      <c r="AI1063"/>
      <c r="AJ1063"/>
      <c r="AK1063"/>
      <c r="AL1063"/>
      <c r="AM1063"/>
      <c r="AN1063"/>
      <c r="AO1063"/>
      <c r="AP1063"/>
      <c r="AQ1063"/>
      <c r="AR1063"/>
      <c r="AS1063"/>
      <c r="AT1063"/>
      <c r="AU1063"/>
      <c r="AV1063"/>
      <c r="AW1063"/>
      <c r="AX1063" t="inlineStr">
        <is>
          <t>Mortality</t>
        </is>
      </c>
      <c r="AY1063" t="inlineStr">
        <is>
          <t>Mortality</t>
        </is>
      </c>
      <c r="AZ1063" t="inlineStr">
        <is>
          <t>LC50</t>
        </is>
      </c>
      <c r="BA1063"/>
      <c r="BB1063" t="n">
        <v>4.0</v>
      </c>
      <c r="BC1063"/>
      <c r="BD1063"/>
      <c r="BE1063"/>
      <c r="BF1063"/>
      <c r="BG1063" t="inlineStr">
        <is>
          <t>Day(s)</t>
        </is>
      </c>
      <c r="BH1063" t="inlineStr">
        <is>
          <t>Pure</t>
        </is>
      </c>
      <c r="BI1063" t="inlineStr">
        <is>
          <t>DTXSID5021881</t>
        </is>
      </c>
      <c r="BJ1063"/>
      <c r="BK1063"/>
      <c r="BL1063"/>
      <c r="BM1063"/>
      <c r="BN1063"/>
      <c r="BO1063"/>
      <c r="BP1063"/>
      <c r="BQ1063"/>
      <c r="BR1063"/>
      <c r="BS1063"/>
      <c r="BT1063" t="inlineStr">
        <is>
          <t>--</t>
        </is>
      </c>
      <c r="BU1063"/>
      <c r="BV1063"/>
      <c r="BW1063"/>
      <c r="BX1063"/>
      <c r="BY1063"/>
      <c r="BZ1063"/>
      <c r="CA1063"/>
      <c r="CB1063"/>
      <c r="CC1063"/>
      <c r="CD1063"/>
      <c r="CE1063"/>
      <c r="CF1063"/>
      <c r="CG1063"/>
      <c r="CH1063"/>
      <c r="CI1063" t="inlineStr">
        <is>
          <t xml:space="preserve"> Affected fish lost schooling behavior, were hyperactive and overreactive to external stimuli and had increased respiration.  Equilibrium loss was observed prior to death. The stock solution was adjusted to that of lake water using </t>
        </is>
      </c>
      <c r="CJ1063" t="inlineStr">
        <is>
          <t xml:space="preserve">   Affected fish lost schooling behavior, were hyperactive and overreactive to external stimuli and had increased respiration.  Equilibrium loss was observed prior to death. The stock solution was adjusted to that of lake water using </t>
        </is>
      </c>
      <c r="CK1063" t="inlineStr">
        <is>
          <t>Geiger,D.L., L.T. Brooke, and D.J. Call</t>
        </is>
      </c>
      <c r="CL1063" t="n">
        <v>3217.0</v>
      </c>
      <c r="CM1063" t="inlineStr">
        <is>
          <t>Acute Toxicities of Organic Chemicals to Fathead Minnows (Pimephales promelas), Volume V</t>
        </is>
      </c>
      <c r="CN1063" t="inlineStr">
        <is>
          <t>Center for Lake Superior Environmental Studies, University of Wisconsin, Superior, WI:332 p.</t>
        </is>
      </c>
      <c r="CO1063" t="n">
        <v>1990.0</v>
      </c>
      <c r="CP1063" t="inlineStr">
        <is>
          <t>Geiger,D.L., L.T. Brooke, and D.J. Call (1990). Acute Toxicities of Organic Chemicals to Fathead Minnows (Pimephales promelas), Volume V. Center for Lake Superior Environmental Studies, University of Wisconsin, Superior, WI, 332 p. ECOREF#:3217</t>
        </is>
      </c>
    </row>
    <row r="1064">
      <c r="A1064" t="n">
        <v>107153.0</v>
      </c>
      <c r="B1064" t="inlineStr">
        <is>
          <t>1,2-Ethanediamine</t>
        </is>
      </c>
      <c r="C1064"/>
      <c r="D1064" t="inlineStr">
        <is>
          <t>Unmeasured</t>
        </is>
      </c>
      <c r="E1064" t="inlineStr">
        <is>
          <t>Standard Methods for the Examination of Water and Wastewater</t>
        </is>
      </c>
      <c r="F1064"/>
      <c r="G1064"/>
      <c r="H1064"/>
      <c r="I1064"/>
      <c r="J1064"/>
      <c r="K1064"/>
      <c r="L1064" t="inlineStr">
        <is>
          <t>Pimephales promelas</t>
        </is>
      </c>
      <c r="M1064" t="inlineStr">
        <is>
          <t>Fathead Minnow</t>
        </is>
      </c>
      <c r="N1064"/>
      <c r="O1064"/>
      <c r="P1064"/>
      <c r="Q1064"/>
      <c r="R1064"/>
      <c r="S1064"/>
      <c r="T1064"/>
      <c r="U1064"/>
      <c r="V1064" t="inlineStr">
        <is>
          <t>Static</t>
        </is>
      </c>
      <c r="W1064" t="inlineStr">
        <is>
          <t>Fresh water</t>
        </is>
      </c>
      <c r="X1064" t="inlineStr">
        <is>
          <t>Lab</t>
        </is>
      </c>
      <c r="Y1064" t="n">
        <v>4.0</v>
      </c>
      <c r="Z1064" t="inlineStr">
        <is>
          <t>Formulation</t>
        </is>
      </c>
      <c r="AA1064" t="inlineStr">
        <is>
          <t>&gt;</t>
        </is>
      </c>
      <c r="AB1064" t="n">
        <v>1000.0</v>
      </c>
      <c r="AC1064"/>
      <c r="AD1064"/>
      <c r="AE1064"/>
      <c r="AF1064"/>
      <c r="AG1064" t="inlineStr">
        <is>
          <t>AI mg/L</t>
        </is>
      </c>
      <c r="AH1064"/>
      <c r="AI1064"/>
      <c r="AJ1064"/>
      <c r="AK1064"/>
      <c r="AL1064"/>
      <c r="AM1064"/>
      <c r="AN1064"/>
      <c r="AO1064"/>
      <c r="AP1064"/>
      <c r="AQ1064"/>
      <c r="AR1064"/>
      <c r="AS1064"/>
      <c r="AT1064"/>
      <c r="AU1064"/>
      <c r="AV1064"/>
      <c r="AW1064"/>
      <c r="AX1064" t="inlineStr">
        <is>
          <t>Mortality</t>
        </is>
      </c>
      <c r="AY1064" t="inlineStr">
        <is>
          <t>Mortality</t>
        </is>
      </c>
      <c r="AZ1064" t="inlineStr">
        <is>
          <t>LC50</t>
        </is>
      </c>
      <c r="BA1064"/>
      <c r="BB1064" t="n">
        <v>4.0</v>
      </c>
      <c r="BC1064"/>
      <c r="BD1064"/>
      <c r="BE1064"/>
      <c r="BF1064"/>
      <c r="BG1064" t="inlineStr">
        <is>
          <t>Day(s)</t>
        </is>
      </c>
      <c r="BH1064"/>
      <c r="BI1064" t="inlineStr">
        <is>
          <t>DTXSID5021881</t>
        </is>
      </c>
      <c r="BJ1064"/>
      <c r="BK1064"/>
      <c r="BL1064" t="inlineStr">
        <is>
          <t>Acute</t>
        </is>
      </c>
      <c r="BM1064"/>
      <c r="BN1064"/>
      <c r="BO1064"/>
      <c r="BP1064"/>
      <c r="BQ1064"/>
      <c r="BR1064"/>
      <c r="BS1064"/>
      <c r="BT1064" t="inlineStr">
        <is>
          <t>--</t>
        </is>
      </c>
      <c r="BU1064"/>
      <c r="BV1064"/>
      <c r="BW1064"/>
      <c r="BX1064"/>
      <c r="BY1064"/>
      <c r="BZ1064"/>
      <c r="CA1064"/>
      <c r="CB1064"/>
      <c r="CC1064"/>
      <c r="CD1064"/>
      <c r="CE1064"/>
      <c r="CF1064"/>
      <c r="CG1064"/>
      <c r="CH1064"/>
      <c r="CI1064"/>
      <c r="CJ1064" t="inlineStr">
        <is>
          <t xml:space="preserve">SOURCE/MUSKIE HATCHERY, ASBURY, NEW JERSEY//   </t>
        </is>
      </c>
      <c r="CK1064" t="inlineStr">
        <is>
          <t>National Association of Photographic Manufacturers</t>
        </is>
      </c>
      <c r="CL1064" t="n">
        <v>167113.0</v>
      </c>
      <c r="CM1064" t="inlineStr">
        <is>
          <t>Environmental Effect of Photoprocessing Chemicals Vol I and II (557)</t>
        </is>
      </c>
      <c r="CN1064" t="inlineStr">
        <is>
          <t>EPA/OTS Doc. #40-8469216:536 p.</t>
        </is>
      </c>
      <c r="CO1064" t="n">
        <v>1974.0</v>
      </c>
      <c r="CP1064" t="inlineStr">
        <is>
          <t>National Association of Photographic Manufacturers (1974). Environmental Effect of Photoprocessing Chemicals Vol I and II (557). EPA/OTS Doc. #40-8469216, 536 p. ECOREF#:167113</t>
        </is>
      </c>
    </row>
    <row r="1065">
      <c r="A1065" t="n">
        <v>107186.0</v>
      </c>
      <c r="B1065" t="inlineStr">
        <is>
          <t>2-Propen-1-ol</t>
        </is>
      </c>
      <c r="C1065" t="inlineStr">
        <is>
          <t>Reagent Grade, Purissium, Purum, Puriss, Puris, Reinst</t>
        </is>
      </c>
      <c r="D1065" t="inlineStr">
        <is>
          <t>Unmeasured</t>
        </is>
      </c>
      <c r="E1065" t="inlineStr">
        <is>
          <t>Not reported</t>
        </is>
      </c>
      <c r="F1065"/>
      <c r="G1065"/>
      <c r="H1065"/>
      <c r="I1065"/>
      <c r="J1065"/>
      <c r="K1065"/>
      <c r="L1065" t="inlineStr">
        <is>
          <t>Pimephales promelas</t>
        </is>
      </c>
      <c r="M1065" t="inlineStr">
        <is>
          <t>Fathead Minnow</t>
        </is>
      </c>
      <c r="N1065" t="inlineStr">
        <is>
          <t>Juvenile</t>
        </is>
      </c>
      <c r="O1065"/>
      <c r="P1065"/>
      <c r="Q1065"/>
      <c r="R1065"/>
      <c r="S1065"/>
      <c r="T1065"/>
      <c r="U1065"/>
      <c r="V1065" t="inlineStr">
        <is>
          <t>Static</t>
        </is>
      </c>
      <c r="W1065" t="inlineStr">
        <is>
          <t>Fresh water</t>
        </is>
      </c>
      <c r="X1065" t="inlineStr">
        <is>
          <t>Lab</t>
        </is>
      </c>
      <c r="Y1065" t="n">
        <v>5.0</v>
      </c>
      <c r="Z1065" t="inlineStr">
        <is>
          <t>Active ingredient</t>
        </is>
      </c>
      <c r="AA1065"/>
      <c r="AB1065" t="n">
        <v>0.32</v>
      </c>
      <c r="AC1065"/>
      <c r="AD1065"/>
      <c r="AE1065"/>
      <c r="AF1065"/>
      <c r="AG1065" t="inlineStr">
        <is>
          <t>AI mg/L</t>
        </is>
      </c>
      <c r="AH1065"/>
      <c r="AI1065"/>
      <c r="AJ1065"/>
      <c r="AK1065"/>
      <c r="AL1065"/>
      <c r="AM1065"/>
      <c r="AN1065"/>
      <c r="AO1065"/>
      <c r="AP1065"/>
      <c r="AQ1065"/>
      <c r="AR1065"/>
      <c r="AS1065"/>
      <c r="AT1065"/>
      <c r="AU1065"/>
      <c r="AV1065"/>
      <c r="AW1065"/>
      <c r="AX1065" t="inlineStr">
        <is>
          <t>Mortality</t>
        </is>
      </c>
      <c r="AY1065" t="inlineStr">
        <is>
          <t>Mortality</t>
        </is>
      </c>
      <c r="AZ1065" t="inlineStr">
        <is>
          <t>LC50</t>
        </is>
      </c>
      <c r="BA1065"/>
      <c r="BB1065" t="n">
        <v>4.0</v>
      </c>
      <c r="BC1065"/>
      <c r="BD1065"/>
      <c r="BE1065"/>
      <c r="BF1065"/>
      <c r="BG1065" t="inlineStr">
        <is>
          <t>Day(s)</t>
        </is>
      </c>
      <c r="BH1065"/>
      <c r="BI1065" t="inlineStr">
        <is>
          <t>DTXSID8020044</t>
        </is>
      </c>
      <c r="BJ1065" t="inlineStr">
        <is>
          <t>10.1002/etc.5620050908</t>
        </is>
      </c>
      <c r="BK1065"/>
      <c r="BL1065" t="inlineStr">
        <is>
          <t>Acute</t>
        </is>
      </c>
      <c r="BM1065"/>
      <c r="BN1065"/>
      <c r="BO1065"/>
      <c r="BP1065"/>
      <c r="BQ1065"/>
      <c r="BR1065"/>
      <c r="BS1065"/>
      <c r="BT1065" t="inlineStr">
        <is>
          <t>--</t>
        </is>
      </c>
      <c r="BU1065"/>
      <c r="BV1065"/>
      <c r="BW1065"/>
      <c r="BX1065"/>
      <c r="BY1065"/>
      <c r="BZ1065"/>
      <c r="CA1065"/>
      <c r="CB1065"/>
      <c r="CC1065"/>
      <c r="CD1065"/>
      <c r="CE1065"/>
      <c r="CF1065"/>
      <c r="CG1065"/>
      <c r="CH1065"/>
      <c r="CI1065"/>
      <c r="CJ1065"/>
      <c r="CK1065" t="inlineStr">
        <is>
          <t>Ewell,W.S., J.W. Gorsuch, R.O. Kringle, K.A. Robillard, and R.C. Spiegel</t>
        </is>
      </c>
      <c r="CL1065" t="n">
        <v>11951.0</v>
      </c>
      <c r="CM1065" t="inlineStr">
        <is>
          <t>Simultaneous Evaluation of the Acute Effects of Chemicals on Seven Aquatic Species</t>
        </is>
      </c>
      <c r="CN1065" t="inlineStr">
        <is>
          <t>Environ. Toxicol. Chem.5(9): 831-840</t>
        </is>
      </c>
      <c r="CO1065" t="n">
        <v>1986.0</v>
      </c>
      <c r="CP1065" t="inlineStr">
        <is>
          <t>Ewell,W.S., J.W. Gorsuch, R.O. Kringle, K.A. Robillard, and R.C. Spiegel (1986). Simultaneous Evaluation of the Acute Effects of Chemicals on Seven Aquatic Species. Environ. Toxicol. Chem., 5, (9), 831-840. doi:10.1002/etc.5620050908. ECOREF#:11951</t>
        </is>
      </c>
    </row>
    <row r="1066">
      <c r="A1066" t="n">
        <v>107186.0</v>
      </c>
      <c r="B1066" t="inlineStr">
        <is>
          <t>2-Propen-1-ol</t>
        </is>
      </c>
      <c r="C1066"/>
      <c r="D1066" t="inlineStr">
        <is>
          <t>Measured</t>
        </is>
      </c>
      <c r="E1066" t="inlineStr">
        <is>
          <t>Not coded</t>
        </is>
      </c>
      <c r="F1066" t="inlineStr">
        <is>
          <t>&gt;</t>
        </is>
      </c>
      <c r="G1066" t="n">
        <v>99.0</v>
      </c>
      <c r="H1066"/>
      <c r="I1066"/>
      <c r="J1066"/>
      <c r="K1066"/>
      <c r="L1066" t="inlineStr">
        <is>
          <t>Pimephales promelas</t>
        </is>
      </c>
      <c r="M1066" t="inlineStr">
        <is>
          <t>Fathead Minnow</t>
        </is>
      </c>
      <c r="N1066"/>
      <c r="O1066"/>
      <c r="P1066" t="n">
        <v>28.0</v>
      </c>
      <c r="Q1066"/>
      <c r="R1066"/>
      <c r="S1066"/>
      <c r="T1066"/>
      <c r="U1066" t="inlineStr">
        <is>
          <t>Day(s)</t>
        </is>
      </c>
      <c r="V1066" t="inlineStr">
        <is>
          <t>Flow-through</t>
        </is>
      </c>
      <c r="W1066" t="inlineStr">
        <is>
          <t>Fresh water</t>
        </is>
      </c>
      <c r="X1066" t="inlineStr">
        <is>
          <t>Lab</t>
        </is>
      </c>
      <c r="Y1066"/>
      <c r="Z1066" t="inlineStr">
        <is>
          <t>Active ingredient</t>
        </is>
      </c>
      <c r="AA1066"/>
      <c r="AB1066" t="n">
        <v>0.32</v>
      </c>
      <c r="AC1066"/>
      <c r="AD1066" t="n">
        <v>0.28</v>
      </c>
      <c r="AE1066"/>
      <c r="AF1066" t="n">
        <v>0.37</v>
      </c>
      <c r="AG1066" t="inlineStr">
        <is>
          <t>AI mg/L</t>
        </is>
      </c>
      <c r="AH1066"/>
      <c r="AI1066"/>
      <c r="AJ1066"/>
      <c r="AK1066"/>
      <c r="AL1066"/>
      <c r="AM1066"/>
      <c r="AN1066"/>
      <c r="AO1066"/>
      <c r="AP1066"/>
      <c r="AQ1066"/>
      <c r="AR1066"/>
      <c r="AS1066"/>
      <c r="AT1066"/>
      <c r="AU1066"/>
      <c r="AV1066"/>
      <c r="AW1066"/>
      <c r="AX1066" t="inlineStr">
        <is>
          <t>Mortality</t>
        </is>
      </c>
      <c r="AY1066" t="inlineStr">
        <is>
          <t>Mortality</t>
        </is>
      </c>
      <c r="AZ1066" t="inlineStr">
        <is>
          <t>LC50</t>
        </is>
      </c>
      <c r="BA1066"/>
      <c r="BB1066" t="n">
        <v>4.0</v>
      </c>
      <c r="BC1066"/>
      <c r="BD1066"/>
      <c r="BE1066"/>
      <c r="BF1066"/>
      <c r="BG1066" t="inlineStr">
        <is>
          <t>Day(s)</t>
        </is>
      </c>
      <c r="BH1066" t="inlineStr">
        <is>
          <t>Pure</t>
        </is>
      </c>
      <c r="BI1066" t="inlineStr">
        <is>
          <t>DTXSID8020044</t>
        </is>
      </c>
      <c r="BJ1066"/>
      <c r="BK1066"/>
      <c r="BL1066"/>
      <c r="BM1066"/>
      <c r="BN1066"/>
      <c r="BO1066"/>
      <c r="BP1066"/>
      <c r="BQ1066"/>
      <c r="BR1066"/>
      <c r="BS1066"/>
      <c r="BT1066" t="inlineStr">
        <is>
          <t>--</t>
        </is>
      </c>
      <c r="BU1066"/>
      <c r="BV1066"/>
      <c r="BW1066"/>
      <c r="BX1066"/>
      <c r="BY1066"/>
      <c r="BZ1066"/>
      <c r="CA1066"/>
      <c r="CB1066"/>
      <c r="CC1066"/>
      <c r="CD1066"/>
      <c r="CE1066"/>
      <c r="CF1066"/>
      <c r="CG1066"/>
      <c r="CH1066"/>
      <c r="CI1066" t="inlineStr">
        <is>
          <t xml:space="preserve"> Affected fish lost schooling behavior, were underreactive to external stimuli and darkly colored.  Equilibrium loss was observed prior to death.  The 0-hr data were omitted due to an analytical instrument failure.  The missing value from </t>
        </is>
      </c>
      <c r="CJ1066" t="inlineStr">
        <is>
          <t xml:space="preserve">   Affected fish lost schooling behavior, were underreactive to external stimuli and darkly colored.  Equilibrium loss was observed prior to death.  The 0-hr data were omitted due to an analytical instrument failure.  The missing value from </t>
        </is>
      </c>
      <c r="CK1066" t="inlineStr">
        <is>
          <t>Geiger,D.L., L.T. Brooke, and D.J. Call</t>
        </is>
      </c>
      <c r="CL1066" t="n">
        <v>3217.0</v>
      </c>
      <c r="CM1066" t="inlineStr">
        <is>
          <t>Acute Toxicities of Organic Chemicals to Fathead Minnows (Pimephales promelas), Volume V</t>
        </is>
      </c>
      <c r="CN1066" t="inlineStr">
        <is>
          <t>Center for Lake Superior Environmental Studies, University of Wisconsin, Superior, WI:332 p.</t>
        </is>
      </c>
      <c r="CO1066" t="n">
        <v>1990.0</v>
      </c>
      <c r="CP1066" t="inlineStr">
        <is>
          <t>Geiger,D.L., L.T. Brooke, and D.J. Call (1990). Acute Toxicities of Organic Chemicals to Fathead Minnows (Pimephales promelas), Volume V. Center for Lake Superior Environmental Studies, University of Wisconsin, Superior, WI, 332 p. ECOREF#:3217</t>
        </is>
      </c>
    </row>
    <row r="1067">
      <c r="A1067" t="n">
        <v>107186.0</v>
      </c>
      <c r="B1067" t="inlineStr">
        <is>
          <t>2-Propen-1-ol</t>
        </is>
      </c>
      <c r="C1067" t="inlineStr">
        <is>
          <t>Reagent Grade, Purissium, Purum, Puriss, Puris, Reinst</t>
        </is>
      </c>
      <c r="D1067" t="inlineStr">
        <is>
          <t>Unmeasured</t>
        </is>
      </c>
      <c r="E1067" t="inlineStr">
        <is>
          <t>Not reported</t>
        </is>
      </c>
      <c r="F1067"/>
      <c r="G1067"/>
      <c r="H1067"/>
      <c r="I1067"/>
      <c r="J1067"/>
      <c r="K1067"/>
      <c r="L1067" t="inlineStr">
        <is>
          <t>Pimephales promelas</t>
        </is>
      </c>
      <c r="M1067" t="inlineStr">
        <is>
          <t>Fathead Minnow</t>
        </is>
      </c>
      <c r="N1067" t="inlineStr">
        <is>
          <t>Juvenile</t>
        </is>
      </c>
      <c r="O1067"/>
      <c r="P1067"/>
      <c r="Q1067"/>
      <c r="R1067"/>
      <c r="S1067"/>
      <c r="T1067"/>
      <c r="U1067"/>
      <c r="V1067" t="inlineStr">
        <is>
          <t>Static</t>
        </is>
      </c>
      <c r="W1067" t="inlineStr">
        <is>
          <t>Fresh water</t>
        </is>
      </c>
      <c r="X1067" t="inlineStr">
        <is>
          <t>Lab</t>
        </is>
      </c>
      <c r="Y1067" t="n">
        <v>5.0</v>
      </c>
      <c r="Z1067" t="inlineStr">
        <is>
          <t>Active ingredient</t>
        </is>
      </c>
      <c r="AA1067"/>
      <c r="AB1067" t="n">
        <v>0.32</v>
      </c>
      <c r="AC1067"/>
      <c r="AD1067"/>
      <c r="AE1067"/>
      <c r="AF1067"/>
      <c r="AG1067" t="inlineStr">
        <is>
          <t>AI mg/L</t>
        </is>
      </c>
      <c r="AH1067"/>
      <c r="AI1067"/>
      <c r="AJ1067"/>
      <c r="AK1067"/>
      <c r="AL1067"/>
      <c r="AM1067"/>
      <c r="AN1067"/>
      <c r="AO1067"/>
      <c r="AP1067"/>
      <c r="AQ1067"/>
      <c r="AR1067"/>
      <c r="AS1067"/>
      <c r="AT1067"/>
      <c r="AU1067"/>
      <c r="AV1067"/>
      <c r="AW1067"/>
      <c r="AX1067" t="inlineStr">
        <is>
          <t>Mortality</t>
        </is>
      </c>
      <c r="AY1067" t="inlineStr">
        <is>
          <t>Mortality</t>
        </is>
      </c>
      <c r="AZ1067" t="inlineStr">
        <is>
          <t>LC50</t>
        </is>
      </c>
      <c r="BA1067"/>
      <c r="BB1067" t="n">
        <v>4.0</v>
      </c>
      <c r="BC1067"/>
      <c r="BD1067"/>
      <c r="BE1067"/>
      <c r="BF1067"/>
      <c r="BG1067" t="inlineStr">
        <is>
          <t>Day(s)</t>
        </is>
      </c>
      <c r="BH1067"/>
      <c r="BI1067" t="inlineStr">
        <is>
          <t>DTXSID8020044</t>
        </is>
      </c>
      <c r="BJ1067" t="inlineStr">
        <is>
          <t>10.1002/etc.5620050908</t>
        </is>
      </c>
      <c r="BK1067"/>
      <c r="BL1067" t="inlineStr">
        <is>
          <t>Acute</t>
        </is>
      </c>
      <c r="BM1067"/>
      <c r="BN1067"/>
      <c r="BO1067"/>
      <c r="BP1067"/>
      <c r="BQ1067"/>
      <c r="BR1067"/>
      <c r="BS1067"/>
      <c r="BT1067" t="inlineStr">
        <is>
          <t>--</t>
        </is>
      </c>
      <c r="BU1067"/>
      <c r="BV1067"/>
      <c r="BW1067"/>
      <c r="BX1067"/>
      <c r="BY1067"/>
      <c r="BZ1067"/>
      <c r="CA1067"/>
      <c r="CB1067"/>
      <c r="CC1067"/>
      <c r="CD1067"/>
      <c r="CE1067"/>
      <c r="CF1067"/>
      <c r="CG1067"/>
      <c r="CH1067"/>
      <c r="CI1067"/>
      <c r="CJ1067"/>
      <c r="CK1067" t="inlineStr">
        <is>
          <t>Ewell,W.S., J.W. Gorsuch, R.O. Kringle, K.A. Robillard, and R.C. Spiegel</t>
        </is>
      </c>
      <c r="CL1067" t="n">
        <v>11951.0</v>
      </c>
      <c r="CM1067" t="inlineStr">
        <is>
          <t>Simultaneous Evaluation of the Acute Effects of Chemicals on Seven Aquatic Species</t>
        </is>
      </c>
      <c r="CN1067" t="inlineStr">
        <is>
          <t>Environ. Toxicol. Chem.5(9): 831-840</t>
        </is>
      </c>
      <c r="CO1067" t="n">
        <v>1986.0</v>
      </c>
      <c r="CP1067" t="inlineStr">
        <is>
          <t>Ewell,W.S., J.W. Gorsuch, R.O. Kringle, K.A. Robillard, and R.C. Spiegel (1986). Simultaneous Evaluation of the Acute Effects of Chemicals on Seven Aquatic Species. Environ. Toxicol. Chem., 5, (9), 831-840. doi:10.1002/etc.5620050908. ECOREF#:11951</t>
        </is>
      </c>
    </row>
    <row r="1068">
      <c r="A1068" t="n">
        <v>107197.0</v>
      </c>
      <c r="B1068" t="inlineStr">
        <is>
          <t>2-Propyn-1-ol</t>
        </is>
      </c>
      <c r="C1068"/>
      <c r="D1068" t="inlineStr">
        <is>
          <t>Measured</t>
        </is>
      </c>
      <c r="E1068" t="inlineStr">
        <is>
          <t>Not reported</t>
        </is>
      </c>
      <c r="F1068"/>
      <c r="G1068" t="n">
        <v>97.0</v>
      </c>
      <c r="H1068"/>
      <c r="I1068"/>
      <c r="J1068"/>
      <c r="K1068"/>
      <c r="L1068" t="inlineStr">
        <is>
          <t>Pimephales promelas</t>
        </is>
      </c>
      <c r="M1068" t="inlineStr">
        <is>
          <t>Fathead Minnow</t>
        </is>
      </c>
      <c r="N1068"/>
      <c r="O1068"/>
      <c r="P1068" t="n">
        <v>32.0</v>
      </c>
      <c r="Q1068"/>
      <c r="R1068"/>
      <c r="S1068"/>
      <c r="T1068"/>
      <c r="U1068" t="inlineStr">
        <is>
          <t>Day(s)</t>
        </is>
      </c>
      <c r="V1068" t="inlineStr">
        <is>
          <t>Flow-through</t>
        </is>
      </c>
      <c r="W1068" t="inlineStr">
        <is>
          <t>Fresh water</t>
        </is>
      </c>
      <c r="X1068" t="inlineStr">
        <is>
          <t>Lab</t>
        </is>
      </c>
      <c r="Y1068" t="n">
        <v>6.0</v>
      </c>
      <c r="Z1068" t="inlineStr">
        <is>
          <t>Active ingredient</t>
        </is>
      </c>
      <c r="AA1068"/>
      <c r="AB1068" t="n">
        <v>1.44</v>
      </c>
      <c r="AC1068"/>
      <c r="AD1068" t="n">
        <v>1.25</v>
      </c>
      <c r="AE1068"/>
      <c r="AF1068" t="n">
        <v>1.67</v>
      </c>
      <c r="AG1068" t="inlineStr">
        <is>
          <t>AI mg/L</t>
        </is>
      </c>
      <c r="AH1068"/>
      <c r="AI1068"/>
      <c r="AJ1068"/>
      <c r="AK1068"/>
      <c r="AL1068"/>
      <c r="AM1068"/>
      <c r="AN1068"/>
      <c r="AO1068"/>
      <c r="AP1068"/>
      <c r="AQ1068"/>
      <c r="AR1068"/>
      <c r="AS1068"/>
      <c r="AT1068"/>
      <c r="AU1068"/>
      <c r="AV1068"/>
      <c r="AW1068"/>
      <c r="AX1068" t="inlineStr">
        <is>
          <t>Mortality</t>
        </is>
      </c>
      <c r="AY1068" t="inlineStr">
        <is>
          <t>Mortality</t>
        </is>
      </c>
      <c r="AZ1068" t="inlineStr">
        <is>
          <t>LC50</t>
        </is>
      </c>
      <c r="BA1068"/>
      <c r="BB1068" t="n">
        <v>4.0</v>
      </c>
      <c r="BC1068"/>
      <c r="BD1068"/>
      <c r="BE1068"/>
      <c r="BF1068"/>
      <c r="BG1068" t="inlineStr">
        <is>
          <t>Day(s)</t>
        </is>
      </c>
      <c r="BH1068" t="inlineStr">
        <is>
          <t>Pure</t>
        </is>
      </c>
      <c r="BI1068" t="inlineStr">
        <is>
          <t>DTXSID5021883</t>
        </is>
      </c>
      <c r="BJ1068"/>
      <c r="BK1068"/>
      <c r="BL1068" t="inlineStr">
        <is>
          <t>Acute</t>
        </is>
      </c>
      <c r="BM1068"/>
      <c r="BN1068"/>
      <c r="BO1068"/>
      <c r="BP1068"/>
      <c r="BQ1068"/>
      <c r="BR1068"/>
      <c r="BS1068"/>
      <c r="BT1068" t="inlineStr">
        <is>
          <t>--</t>
        </is>
      </c>
      <c r="BU1068"/>
      <c r="BV1068"/>
      <c r="BW1068"/>
      <c r="BX1068"/>
      <c r="BY1068"/>
      <c r="BZ1068"/>
      <c r="CA1068"/>
      <c r="CB1068"/>
      <c r="CC1068"/>
      <c r="CD1068"/>
      <c r="CE1068"/>
      <c r="CF1068"/>
      <c r="CG1068"/>
      <c r="CH1068"/>
      <c r="CI1068"/>
      <c r="CJ1068"/>
      <c r="CK1068" t="inlineStr">
        <is>
          <t>Geiger,D.L., D.J. Call, and L.T. Brooke</t>
        </is>
      </c>
      <c r="CL1068" t="n">
        <v>12859.0</v>
      </c>
      <c r="CM1068" t="inlineStr">
        <is>
          <t>Acute Toxicities of Organic Chemicals to Fathead Minnows (Pimephales promelas) Volume IV</t>
        </is>
      </c>
      <c r="CN1068" t="inlineStr">
        <is>
          <t>Center for Lake Superior Environmental Studies, University of Wisconsin, Superior, WI4:355 p.</t>
        </is>
      </c>
      <c r="CO1068" t="n">
        <v>1988.0</v>
      </c>
      <c r="CP1068" t="inlineStr">
        <is>
          <t>Geiger,D.L., D.J. Call, and L.T. Brooke (1988). Acute Toxicities of Organic Chemicals to Fathead Minnows (Pimephales promelas) Volume IV. Center for Lake Superior Environmental Studies, University of Wisconsin, Superior, WI, 4, 355 p. ECOREF#:12859</t>
        </is>
      </c>
    </row>
    <row r="1069">
      <c r="A1069" t="n">
        <v>107197.0</v>
      </c>
      <c r="B1069" t="inlineStr">
        <is>
          <t>2-Propyn-1-ol</t>
        </is>
      </c>
      <c r="C1069"/>
      <c r="D1069" t="inlineStr">
        <is>
          <t>Measured</t>
        </is>
      </c>
      <c r="E1069" t="inlineStr">
        <is>
          <t>Not coded</t>
        </is>
      </c>
      <c r="F1069" t="inlineStr">
        <is>
          <t>&gt;=</t>
        </is>
      </c>
      <c r="G1069" t="n">
        <v>95.0</v>
      </c>
      <c r="H1069"/>
      <c r="I1069"/>
      <c r="J1069"/>
      <c r="K1069"/>
      <c r="L1069" t="inlineStr">
        <is>
          <t>Pimephales promelas</t>
        </is>
      </c>
      <c r="M1069" t="inlineStr">
        <is>
          <t>Fathead Minnow</t>
        </is>
      </c>
      <c r="N1069" t="inlineStr">
        <is>
          <t>Juvenile</t>
        </is>
      </c>
      <c r="O1069"/>
      <c r="P1069"/>
      <c r="Q1069"/>
      <c r="R1069" t="n">
        <v>29.0</v>
      </c>
      <c r="S1069"/>
      <c r="T1069" t="n">
        <v>33.0</v>
      </c>
      <c r="U1069" t="inlineStr">
        <is>
          <t>Day(s)</t>
        </is>
      </c>
      <c r="V1069" t="inlineStr">
        <is>
          <t>Flow-through</t>
        </is>
      </c>
      <c r="W1069" t="inlineStr">
        <is>
          <t>Fresh water</t>
        </is>
      </c>
      <c r="X1069" t="inlineStr">
        <is>
          <t>Lab</t>
        </is>
      </c>
      <c r="Y1069"/>
      <c r="Z1069" t="inlineStr">
        <is>
          <t>Active ingredient</t>
        </is>
      </c>
      <c r="AA1069"/>
      <c r="AB1069" t="n">
        <v>1.53</v>
      </c>
      <c r="AC1069"/>
      <c r="AD1069" t="n">
        <v>1.49</v>
      </c>
      <c r="AE1069"/>
      <c r="AF1069" t="n">
        <v>1.56</v>
      </c>
      <c r="AG1069" t="inlineStr">
        <is>
          <t>AI mg/L</t>
        </is>
      </c>
      <c r="AH1069"/>
      <c r="AI1069"/>
      <c r="AJ1069"/>
      <c r="AK1069"/>
      <c r="AL1069"/>
      <c r="AM1069"/>
      <c r="AN1069"/>
      <c r="AO1069"/>
      <c r="AP1069"/>
      <c r="AQ1069"/>
      <c r="AR1069"/>
      <c r="AS1069"/>
      <c r="AT1069"/>
      <c r="AU1069"/>
      <c r="AV1069"/>
      <c r="AW1069"/>
      <c r="AX1069" t="inlineStr">
        <is>
          <t>Mortality</t>
        </is>
      </c>
      <c r="AY1069" t="inlineStr">
        <is>
          <t>Mortality</t>
        </is>
      </c>
      <c r="AZ1069" t="inlineStr">
        <is>
          <t>LC50</t>
        </is>
      </c>
      <c r="BA1069"/>
      <c r="BB1069" t="n">
        <v>4.0</v>
      </c>
      <c r="BC1069"/>
      <c r="BD1069"/>
      <c r="BE1069"/>
      <c r="BF1069"/>
      <c r="BG1069" t="inlineStr">
        <is>
          <t>Day(s)</t>
        </is>
      </c>
      <c r="BH1069" t="inlineStr">
        <is>
          <t>Pure</t>
        </is>
      </c>
      <c r="BI1069" t="inlineStr">
        <is>
          <t>DTXSID5021883</t>
        </is>
      </c>
      <c r="BJ1069" t="inlineStr">
        <is>
          <t>10.3109/00498258909042295</t>
        </is>
      </c>
      <c r="BK1069"/>
      <c r="BL1069"/>
      <c r="BM1069"/>
      <c r="BN1069"/>
      <c r="BO1069"/>
      <c r="BP1069"/>
      <c r="BQ1069"/>
      <c r="BR1069"/>
      <c r="BS1069"/>
      <c r="BT1069" t="inlineStr">
        <is>
          <t>--</t>
        </is>
      </c>
      <c r="BU1069"/>
      <c r="BV1069"/>
      <c r="BW1069"/>
      <c r="BX1069"/>
      <c r="BY1069"/>
      <c r="BZ1069"/>
      <c r="CA1069"/>
      <c r="CB1069"/>
      <c r="CC1069"/>
      <c r="CD1069"/>
      <c r="CE1069"/>
      <c r="CF1069"/>
      <c r="CG1069"/>
      <c r="CH1069"/>
      <c r="CI1069"/>
      <c r="CJ1069"/>
      <c r="CK1069" t="inlineStr">
        <is>
          <t>Veith,G.D., R.L. Lipnick, and C.L. Russom</t>
        </is>
      </c>
      <c r="CL1069" t="n">
        <v>2721.0</v>
      </c>
      <c r="CM1069" t="inlineStr">
        <is>
          <t>The Toxicity of Acetylenic Alcohols to the Fathead Minnow, Pimephales promelas: Narcosis and Proelectrophile Activation</t>
        </is>
      </c>
      <c r="CN1069" t="inlineStr">
        <is>
          <t>Xenobiotica19(5): 555-565</t>
        </is>
      </c>
      <c r="CO1069" t="n">
        <v>1989.0</v>
      </c>
      <c r="CP1069" t="inlineStr">
        <is>
          <t>Veith,G.D., R.L. Lipnick, and C.L. Russom (1989). The Toxicity of Acetylenic Alcohols to the Fathead Minnow, Pimephales promelas: Narcosis and Proelectrophile Activation. Xenobiotica, 19, (5), 555-565. doi:10.3109/00498258909042295. ECOREF#:2721</t>
        </is>
      </c>
    </row>
    <row r="1070">
      <c r="A1070" t="n">
        <v>107197.0</v>
      </c>
      <c r="B1070" t="inlineStr">
        <is>
          <t>2-Propyn-1-ol</t>
        </is>
      </c>
      <c r="C1070"/>
      <c r="D1070" t="inlineStr">
        <is>
          <t>Measured</t>
        </is>
      </c>
      <c r="E1070" t="inlineStr">
        <is>
          <t>Not reported</t>
        </is>
      </c>
      <c r="F1070"/>
      <c r="G1070" t="n">
        <v>97.0</v>
      </c>
      <c r="H1070"/>
      <c r="I1070"/>
      <c r="J1070"/>
      <c r="K1070"/>
      <c r="L1070" t="inlineStr">
        <is>
          <t>Pimephales promelas</t>
        </is>
      </c>
      <c r="M1070" t="inlineStr">
        <is>
          <t>Fathead Minnow</t>
        </is>
      </c>
      <c r="N1070"/>
      <c r="O1070"/>
      <c r="P1070" t="n">
        <v>32.0</v>
      </c>
      <c r="Q1070"/>
      <c r="R1070"/>
      <c r="S1070"/>
      <c r="T1070"/>
      <c r="U1070" t="inlineStr">
        <is>
          <t>Day(s)</t>
        </is>
      </c>
      <c r="V1070" t="inlineStr">
        <is>
          <t>Flow-through</t>
        </is>
      </c>
      <c r="W1070" t="inlineStr">
        <is>
          <t>Fresh water</t>
        </is>
      </c>
      <c r="X1070" t="inlineStr">
        <is>
          <t>Lab</t>
        </is>
      </c>
      <c r="Y1070"/>
      <c r="Z1070" t="inlineStr">
        <is>
          <t>Active ingredient</t>
        </is>
      </c>
      <c r="AA1070"/>
      <c r="AB1070" t="n">
        <v>1.53</v>
      </c>
      <c r="AC1070"/>
      <c r="AD1070" t="n">
        <v>1.49</v>
      </c>
      <c r="AE1070"/>
      <c r="AF1070" t="n">
        <v>1.56</v>
      </c>
      <c r="AG1070" t="inlineStr">
        <is>
          <t>AI mg/L</t>
        </is>
      </c>
      <c r="AH1070"/>
      <c r="AI1070"/>
      <c r="AJ1070"/>
      <c r="AK1070"/>
      <c r="AL1070"/>
      <c r="AM1070"/>
      <c r="AN1070"/>
      <c r="AO1070"/>
      <c r="AP1070"/>
      <c r="AQ1070"/>
      <c r="AR1070"/>
      <c r="AS1070"/>
      <c r="AT1070"/>
      <c r="AU1070"/>
      <c r="AV1070"/>
      <c r="AW1070"/>
      <c r="AX1070" t="inlineStr">
        <is>
          <t>Mortality</t>
        </is>
      </c>
      <c r="AY1070" t="inlineStr">
        <is>
          <t>Mortality</t>
        </is>
      </c>
      <c r="AZ1070" t="inlineStr">
        <is>
          <t>LC50</t>
        </is>
      </c>
      <c r="BA1070"/>
      <c r="BB1070" t="n">
        <v>4.0</v>
      </c>
      <c r="BC1070"/>
      <c r="BD1070"/>
      <c r="BE1070"/>
      <c r="BF1070"/>
      <c r="BG1070" t="inlineStr">
        <is>
          <t>Day(s)</t>
        </is>
      </c>
      <c r="BH1070"/>
      <c r="BI1070" t="inlineStr">
        <is>
          <t>DTXSID5021883</t>
        </is>
      </c>
      <c r="BJ1070"/>
      <c r="BK1070"/>
      <c r="BL1070" t="inlineStr">
        <is>
          <t>Acute</t>
        </is>
      </c>
      <c r="BM1070"/>
      <c r="BN1070"/>
      <c r="BO1070"/>
      <c r="BP1070"/>
      <c r="BQ1070"/>
      <c r="BR1070"/>
      <c r="BS1070"/>
      <c r="BT1070" t="inlineStr">
        <is>
          <t>--</t>
        </is>
      </c>
      <c r="BU1070"/>
      <c r="BV1070"/>
      <c r="BW1070"/>
      <c r="BX1070"/>
      <c r="BY1070"/>
      <c r="BZ1070"/>
      <c r="CA1070"/>
      <c r="CB1070"/>
      <c r="CC1070"/>
      <c r="CD1070"/>
      <c r="CE1070"/>
      <c r="CF1070"/>
      <c r="CG1070"/>
      <c r="CH1070"/>
      <c r="CI1070"/>
      <c r="CJ1070" t="inlineStr">
        <is>
          <t xml:space="preserve">SOURCE/FROM US EPA ENVIRONMENTAL RESEARCH LABORATORY-DULUTH AND THE UNIVERSITY OF WISCONSIN-SUPERIOR CAMPUS//MEDIA/LAKE SUPERIOR WATER OR DECHLORINATED WATER//   </t>
        </is>
      </c>
      <c r="CK1070" t="inlineStr">
        <is>
          <t>Geiger,D.L., S.H. Poirier, L.T. Brooke, and D.J. Call</t>
        </is>
      </c>
      <c r="CL1070" t="n">
        <v>12858.0</v>
      </c>
      <c r="CM1070" t="inlineStr">
        <is>
          <t>Acute Toxicities of Organic Chemicals to Fathead Minnows (Pimephales promelas) Volume III</t>
        </is>
      </c>
      <c r="CN1070" t="inlineStr">
        <is>
          <t>Center for Lake Superior Environmental Studies, University of Wisconsin, Superior, WI:328 p.</t>
        </is>
      </c>
      <c r="CO1070" t="n">
        <v>1986.0</v>
      </c>
      <c r="CP1070" t="inlineStr">
        <is>
          <t>Geiger,D.L., S.H. Poirier, L.T. Brooke, and D.J. Call (1986). Acute Toxicities of Organic Chemicals to Fathead Minnows (Pimephales promelas) Volume III. Center for Lake Superior Environmental Studies, University of Wisconsin, Superior, WI, 328 p. ECOREF#:12858</t>
        </is>
      </c>
    </row>
    <row r="1071">
      <c r="A1071" t="n">
        <v>107211.0</v>
      </c>
      <c r="B1071" t="inlineStr">
        <is>
          <t>1,2-Ethanediol</t>
        </is>
      </c>
      <c r="C1071"/>
      <c r="D1071" t="inlineStr">
        <is>
          <t>Unmeasured</t>
        </is>
      </c>
      <c r="E1071" t="inlineStr">
        <is>
          <t>Not coded</t>
        </is>
      </c>
      <c r="F1071"/>
      <c r="G1071"/>
      <c r="H1071"/>
      <c r="I1071"/>
      <c r="J1071"/>
      <c r="K1071"/>
      <c r="L1071" t="inlineStr">
        <is>
          <t>Pimephales promelas</t>
        </is>
      </c>
      <c r="M1071" t="inlineStr">
        <is>
          <t>Fathead Minnow</t>
        </is>
      </c>
      <c r="N1071"/>
      <c r="O1071" t="inlineStr">
        <is>
          <t>&lt;=</t>
        </is>
      </c>
      <c r="P1071" t="n">
        <v>7.0</v>
      </c>
      <c r="Q1071"/>
      <c r="R1071"/>
      <c r="S1071"/>
      <c r="T1071"/>
      <c r="U1071" t="inlineStr">
        <is>
          <t>Day(s)</t>
        </is>
      </c>
      <c r="V1071" t="inlineStr">
        <is>
          <t>Aquatic, unspecified</t>
        </is>
      </c>
      <c r="W1071" t="inlineStr">
        <is>
          <t>Fresh water</t>
        </is>
      </c>
      <c r="X1071" t="inlineStr">
        <is>
          <t>Lab</t>
        </is>
      </c>
      <c r="Y1071"/>
      <c r="Z1071" t="inlineStr">
        <is>
          <t>Formulation</t>
        </is>
      </c>
      <c r="AA1071"/>
      <c r="AB1071" t="n">
        <v>72860.0</v>
      </c>
      <c r="AC1071"/>
      <c r="AD1071"/>
      <c r="AE1071"/>
      <c r="AF1071"/>
      <c r="AG1071" t="inlineStr">
        <is>
          <t>AI mg/L</t>
        </is>
      </c>
      <c r="AH1071"/>
      <c r="AI1071"/>
      <c r="AJ1071"/>
      <c r="AK1071"/>
      <c r="AL1071"/>
      <c r="AM1071"/>
      <c r="AN1071"/>
      <c r="AO1071"/>
      <c r="AP1071"/>
      <c r="AQ1071"/>
      <c r="AR1071"/>
      <c r="AS1071"/>
      <c r="AT1071"/>
      <c r="AU1071"/>
      <c r="AV1071"/>
      <c r="AW1071"/>
      <c r="AX1071" t="inlineStr">
        <is>
          <t>Mortality</t>
        </is>
      </c>
      <c r="AY1071" t="inlineStr">
        <is>
          <t>Mortality</t>
        </is>
      </c>
      <c r="AZ1071" t="inlineStr">
        <is>
          <t>LC50</t>
        </is>
      </c>
      <c r="BA1071"/>
      <c r="BB1071" t="n">
        <v>4.0</v>
      </c>
      <c r="BC1071"/>
      <c r="BD1071"/>
      <c r="BE1071"/>
      <c r="BF1071"/>
      <c r="BG1071" t="inlineStr">
        <is>
          <t>Day(s)</t>
        </is>
      </c>
      <c r="BH1071" t="inlineStr">
        <is>
          <t>Pure</t>
        </is>
      </c>
      <c r="BI1071" t="inlineStr">
        <is>
          <t>DTXSID8020597</t>
        </is>
      </c>
      <c r="BJ1071" t="inlineStr">
        <is>
          <t>10.1002/etc.5620140217</t>
        </is>
      </c>
      <c r="BK1071"/>
      <c r="BL1071"/>
      <c r="BM1071"/>
      <c r="BN1071"/>
      <c r="BO1071"/>
      <c r="BP1071"/>
      <c r="BQ1071"/>
      <c r="BR1071"/>
      <c r="BS1071"/>
      <c r="BT1071" t="inlineStr">
        <is>
          <t>--</t>
        </is>
      </c>
      <c r="BU1071"/>
      <c r="BV1071"/>
      <c r="BW1071"/>
      <c r="BX1071"/>
      <c r="BY1071"/>
      <c r="BZ1071"/>
      <c r="CA1071"/>
      <c r="CB1071"/>
      <c r="CC1071"/>
      <c r="CD1071"/>
      <c r="CE1071"/>
      <c r="CF1071"/>
      <c r="CG1071"/>
      <c r="CH1071"/>
      <c r="CI1071"/>
      <c r="CJ1071"/>
      <c r="CK1071" t="inlineStr">
        <is>
          <t>Pillard,D.A.</t>
        </is>
      </c>
      <c r="CL1071" t="n">
        <v>13727.0</v>
      </c>
      <c r="CM1071" t="inlineStr">
        <is>
          <t>Comparative Toxicity of Formulated Glycol Deicers and Pure Ethylene and Propylene Glycol to Ceroidaphnia dubia and Pimephales promelas</t>
        </is>
      </c>
      <c r="CN1071" t="inlineStr">
        <is>
          <t>Environ. Toxicol. Chem.14(2): 311-315</t>
        </is>
      </c>
      <c r="CO1071" t="n">
        <v>1995.0</v>
      </c>
      <c r="CP1071" t="inlineStr">
        <is>
          <t>Pillard,D.A. (1995). Comparative Toxicity of Formulated Glycol Deicers and Pure Ethylene and Propylene Glycol to Ceroidaphnia dubia and Pimephales promelas. Environ. Toxicol. Chem., 14, (2), 311-315. doi:10.1002/etc.5620140217. ECOREF#:13727</t>
        </is>
      </c>
    </row>
    <row r="1072">
      <c r="A1072" t="n">
        <v>107211.0</v>
      </c>
      <c r="B1072" t="inlineStr">
        <is>
          <t>1,2-Ethanediol</t>
        </is>
      </c>
      <c r="C1072"/>
      <c r="D1072" t="inlineStr">
        <is>
          <t>Unmeasured</t>
        </is>
      </c>
      <c r="E1072" t="inlineStr">
        <is>
          <t>Not coded</t>
        </is>
      </c>
      <c r="F1072"/>
      <c r="G1072"/>
      <c r="H1072"/>
      <c r="I1072"/>
      <c r="J1072"/>
      <c r="K1072"/>
      <c r="L1072" t="inlineStr">
        <is>
          <t>Pimephales promelas</t>
        </is>
      </c>
      <c r="M1072" t="inlineStr">
        <is>
          <t>Fathead Minnow</t>
        </is>
      </c>
      <c r="N1072"/>
      <c r="O1072" t="inlineStr">
        <is>
          <t>&lt;=</t>
        </is>
      </c>
      <c r="P1072" t="n">
        <v>7.0</v>
      </c>
      <c r="Q1072"/>
      <c r="R1072"/>
      <c r="S1072"/>
      <c r="T1072"/>
      <c r="U1072" t="inlineStr">
        <is>
          <t>Day(s)</t>
        </is>
      </c>
      <c r="V1072" t="inlineStr">
        <is>
          <t>Aquatic, unspecified</t>
        </is>
      </c>
      <c r="W1072" t="inlineStr">
        <is>
          <t>Fresh water</t>
        </is>
      </c>
      <c r="X1072" t="inlineStr">
        <is>
          <t>Lab</t>
        </is>
      </c>
      <c r="Y1072"/>
      <c r="Z1072" t="inlineStr">
        <is>
          <t>Formulation</t>
        </is>
      </c>
      <c r="AA1072"/>
      <c r="AB1072" t="n">
        <v>8050.0</v>
      </c>
      <c r="AC1072"/>
      <c r="AD1072"/>
      <c r="AE1072"/>
      <c r="AF1072"/>
      <c r="AG1072" t="inlineStr">
        <is>
          <t>AI mg/L</t>
        </is>
      </c>
      <c r="AH1072"/>
      <c r="AI1072"/>
      <c r="AJ1072"/>
      <c r="AK1072"/>
      <c r="AL1072"/>
      <c r="AM1072"/>
      <c r="AN1072"/>
      <c r="AO1072"/>
      <c r="AP1072"/>
      <c r="AQ1072"/>
      <c r="AR1072"/>
      <c r="AS1072"/>
      <c r="AT1072"/>
      <c r="AU1072"/>
      <c r="AV1072"/>
      <c r="AW1072"/>
      <c r="AX1072" t="inlineStr">
        <is>
          <t>Mortality</t>
        </is>
      </c>
      <c r="AY1072" t="inlineStr">
        <is>
          <t>Mortality</t>
        </is>
      </c>
      <c r="AZ1072" t="inlineStr">
        <is>
          <t>LC50</t>
        </is>
      </c>
      <c r="BA1072"/>
      <c r="BB1072" t="n">
        <v>4.0</v>
      </c>
      <c r="BC1072"/>
      <c r="BD1072"/>
      <c r="BE1072"/>
      <c r="BF1072"/>
      <c r="BG1072" t="inlineStr">
        <is>
          <t>Day(s)</t>
        </is>
      </c>
      <c r="BH1072" t="inlineStr">
        <is>
          <t>Formulated</t>
        </is>
      </c>
      <c r="BI1072" t="inlineStr">
        <is>
          <t>DTXSID8020597</t>
        </is>
      </c>
      <c r="BJ1072" t="inlineStr">
        <is>
          <t>10.1002/etc.5620140217</t>
        </is>
      </c>
      <c r="BK1072"/>
      <c r="BL1072"/>
      <c r="BM1072"/>
      <c r="BN1072"/>
      <c r="BO1072"/>
      <c r="BP1072"/>
      <c r="BQ1072"/>
      <c r="BR1072"/>
      <c r="BS1072"/>
      <c r="BT1072" t="inlineStr">
        <is>
          <t>--</t>
        </is>
      </c>
      <c r="BU1072"/>
      <c r="BV1072"/>
      <c r="BW1072"/>
      <c r="BX1072"/>
      <c r="BY1072"/>
      <c r="BZ1072"/>
      <c r="CA1072"/>
      <c r="CB1072"/>
      <c r="CC1072"/>
      <c r="CD1072"/>
      <c r="CE1072"/>
      <c r="CF1072"/>
      <c r="CG1072"/>
      <c r="CH1072"/>
      <c r="CI1072"/>
      <c r="CJ1072"/>
      <c r="CK1072" t="inlineStr">
        <is>
          <t>Pillard,D.A.</t>
        </is>
      </c>
      <c r="CL1072" t="n">
        <v>13727.0</v>
      </c>
      <c r="CM1072" t="inlineStr">
        <is>
          <t>Comparative Toxicity of Formulated Glycol Deicers and Pure Ethylene and Propylene Glycol to Ceroidaphnia dubia and Pimephales promelas</t>
        </is>
      </c>
      <c r="CN1072" t="inlineStr">
        <is>
          <t>Environ. Toxicol. Chem.14(2): 311-315</t>
        </is>
      </c>
      <c r="CO1072" t="n">
        <v>1995.0</v>
      </c>
      <c r="CP1072" t="inlineStr">
        <is>
          <t>Pillard,D.A. (1995). Comparative Toxicity of Formulated Glycol Deicers and Pure Ethylene and Propylene Glycol to Ceroidaphnia dubia and Pimephales promelas. Environ. Toxicol. Chem., 14, (2), 311-315. doi:10.1002/etc.5620140217. ECOREF#:13727</t>
        </is>
      </c>
    </row>
    <row r="1073">
      <c r="A1073" t="n">
        <v>107211.0</v>
      </c>
      <c r="B1073" t="inlineStr">
        <is>
          <t>1,2-Ethanediol</t>
        </is>
      </c>
      <c r="C1073" t="inlineStr">
        <is>
          <t>Reagent Grade, Purissium, Purum, Puriss, Puris, Reinst</t>
        </is>
      </c>
      <c r="D1073" t="inlineStr">
        <is>
          <t>Unmeasured</t>
        </is>
      </c>
      <c r="E1073" t="inlineStr">
        <is>
          <t>American Society for Testing and Materials</t>
        </is>
      </c>
      <c r="F1073"/>
      <c r="G1073"/>
      <c r="H1073"/>
      <c r="I1073"/>
      <c r="J1073"/>
      <c r="K1073"/>
      <c r="L1073" t="inlineStr">
        <is>
          <t>Pimephales promelas</t>
        </is>
      </c>
      <c r="M1073" t="inlineStr">
        <is>
          <t>Fathead Minnow</t>
        </is>
      </c>
      <c r="N1073" t="inlineStr">
        <is>
          <t>Juvenile</t>
        </is>
      </c>
      <c r="O1073"/>
      <c r="P1073"/>
      <c r="Q1073"/>
      <c r="R1073" t="n">
        <v>30.0</v>
      </c>
      <c r="S1073"/>
      <c r="T1073" t="n">
        <v>35.0</v>
      </c>
      <c r="U1073" t="inlineStr">
        <is>
          <t>Day(s)</t>
        </is>
      </c>
      <c r="V1073" t="inlineStr">
        <is>
          <t>Static</t>
        </is>
      </c>
      <c r="W1073" t="inlineStr">
        <is>
          <t>Fresh water</t>
        </is>
      </c>
      <c r="X1073" t="inlineStr">
        <is>
          <t>Lab</t>
        </is>
      </c>
      <c r="Y1073" t="inlineStr">
        <is>
          <t>&gt;=8</t>
        </is>
      </c>
      <c r="Z1073" t="inlineStr">
        <is>
          <t>Active ingredient</t>
        </is>
      </c>
      <c r="AA1073"/>
      <c r="AB1073" t="n">
        <v>49000.0</v>
      </c>
      <c r="AC1073"/>
      <c r="AD1073" t="n">
        <v>40000.0</v>
      </c>
      <c r="AE1073"/>
      <c r="AF1073" t="n">
        <v>60000.0</v>
      </c>
      <c r="AG1073" t="inlineStr">
        <is>
          <t>AI mg/L</t>
        </is>
      </c>
      <c r="AH1073"/>
      <c r="AI1073"/>
      <c r="AJ1073"/>
      <c r="AK1073"/>
      <c r="AL1073"/>
      <c r="AM1073"/>
      <c r="AN1073"/>
      <c r="AO1073"/>
      <c r="AP1073"/>
      <c r="AQ1073"/>
      <c r="AR1073"/>
      <c r="AS1073"/>
      <c r="AT1073"/>
      <c r="AU1073"/>
      <c r="AV1073"/>
      <c r="AW1073"/>
      <c r="AX1073" t="inlineStr">
        <is>
          <t>Mortality</t>
        </is>
      </c>
      <c r="AY1073" t="inlineStr">
        <is>
          <t>Mortality</t>
        </is>
      </c>
      <c r="AZ1073" t="inlineStr">
        <is>
          <t>LC50</t>
        </is>
      </c>
      <c r="BA1073"/>
      <c r="BB1073" t="n">
        <v>4.0</v>
      </c>
      <c r="BC1073"/>
      <c r="BD1073"/>
      <c r="BE1073"/>
      <c r="BF1073"/>
      <c r="BG1073" t="inlineStr">
        <is>
          <t>Day(s)</t>
        </is>
      </c>
      <c r="BH1073"/>
      <c r="BI1073" t="inlineStr">
        <is>
          <t>DTXSID8020597</t>
        </is>
      </c>
      <c r="BJ1073" t="inlineStr">
        <is>
          <t>10.1007/BF01607884</t>
        </is>
      </c>
      <c r="BK1073"/>
      <c r="BL1073" t="inlineStr">
        <is>
          <t>Acute</t>
        </is>
      </c>
      <c r="BM1073"/>
      <c r="BN1073"/>
      <c r="BO1073"/>
      <c r="BP1073"/>
      <c r="BQ1073"/>
      <c r="BR1073"/>
      <c r="BS1073"/>
      <c r="BT1073" t="inlineStr">
        <is>
          <t>--</t>
        </is>
      </c>
      <c r="BU1073"/>
      <c r="BV1073"/>
      <c r="BW1073"/>
      <c r="BX1073"/>
      <c r="BY1073"/>
      <c r="BZ1073"/>
      <c r="CA1073"/>
      <c r="CB1073"/>
      <c r="CC1073"/>
      <c r="CD1073"/>
      <c r="CE1073"/>
      <c r="CF1073"/>
      <c r="CG1073"/>
      <c r="CH1073"/>
      <c r="CI1073" t="inlineStr">
        <is>
          <t xml:space="preserve">CONC1/GEOMETRIC MEAN OF 2 TESTS// </t>
        </is>
      </c>
      <c r="CJ1073" t="inlineStr">
        <is>
          <t xml:space="preserve">SOURCE/LAB STOCK//CONTR/C,V//TMETH/1980, STANDARD E 729-80//MEDIA/AERATED, CARBON-FILTERED, UV IRRADIATED WATER FROM UPPER SAGINAW BAY OF LAKE HURON//  CONC1/GEOMETRIC MEAN OF 2 TESTS// </t>
        </is>
      </c>
      <c r="CK1073" t="inlineStr">
        <is>
          <t>Mayes,M.A., H.C. Alexander, and D.C. Dill</t>
        </is>
      </c>
      <c r="CL1073" t="n">
        <v>10432.0</v>
      </c>
      <c r="CM1073" t="inlineStr">
        <is>
          <t>A Study to Assess the Influence of Age on the Response of Fathead Minnows in Static Acute Toxicity Tests</t>
        </is>
      </c>
      <c r="CN1073" t="inlineStr">
        <is>
          <t>Bull. Environ. Contam. Toxicol.31(2): 139-147</t>
        </is>
      </c>
      <c r="CO1073" t="n">
        <v>1983.0</v>
      </c>
      <c r="CP1073" t="inlineStr">
        <is>
          <t>Mayes,M.A., H.C. Alexander, and D.C. Dill (1983). A Study to Assess the Influence of Age on the Response of Fathead Minnows in Static Acute Toxicity Tests. Bull. Environ. Contam. Toxicol., 31, (2), 139-147. doi:10.1007/BF01607884. ECOREF#:10432</t>
        </is>
      </c>
    </row>
    <row r="1074">
      <c r="A1074" t="n">
        <v>107211.0</v>
      </c>
      <c r="B1074" t="inlineStr">
        <is>
          <t>1,2-Ethanediol</t>
        </is>
      </c>
      <c r="C1074" t="inlineStr">
        <is>
          <t>Reagent Grade, Purissium, Purum, Puriss, Puris, Reinst</t>
        </is>
      </c>
      <c r="D1074" t="inlineStr">
        <is>
          <t>Measured</t>
        </is>
      </c>
      <c r="E1074" t="inlineStr">
        <is>
          <t>American Society for Testing and Materials</t>
        </is>
      </c>
      <c r="F1074"/>
      <c r="G1074"/>
      <c r="H1074"/>
      <c r="I1074"/>
      <c r="J1074"/>
      <c r="K1074"/>
      <c r="L1074" t="inlineStr">
        <is>
          <t>Pimephales promelas</t>
        </is>
      </c>
      <c r="M1074" t="inlineStr">
        <is>
          <t>Fathead Minnow</t>
        </is>
      </c>
      <c r="N1074" t="inlineStr">
        <is>
          <t>Juvenile</t>
        </is>
      </c>
      <c r="O1074"/>
      <c r="P1074"/>
      <c r="Q1074"/>
      <c r="R1074" t="n">
        <v>30.0</v>
      </c>
      <c r="S1074"/>
      <c r="T1074" t="n">
        <v>35.0</v>
      </c>
      <c r="U1074" t="inlineStr">
        <is>
          <t>Day(s)</t>
        </is>
      </c>
      <c r="V1074" t="inlineStr">
        <is>
          <t>Static</t>
        </is>
      </c>
      <c r="W1074" t="inlineStr">
        <is>
          <t>Fresh water</t>
        </is>
      </c>
      <c r="X1074" t="inlineStr">
        <is>
          <t>Lab</t>
        </is>
      </c>
      <c r="Y1074" t="inlineStr">
        <is>
          <t>6-7</t>
        </is>
      </c>
      <c r="Z1074" t="inlineStr">
        <is>
          <t>Active ingredient</t>
        </is>
      </c>
      <c r="AA1074"/>
      <c r="AB1074" t="n">
        <v>43900.0</v>
      </c>
      <c r="AC1074"/>
      <c r="AD1074" t="n">
        <v>40400.0</v>
      </c>
      <c r="AE1074"/>
      <c r="AF1074" t="n">
        <v>48300.0</v>
      </c>
      <c r="AG1074" t="inlineStr">
        <is>
          <t>AI mg/L</t>
        </is>
      </c>
      <c r="AH1074"/>
      <c r="AI1074"/>
      <c r="AJ1074"/>
      <c r="AK1074"/>
      <c r="AL1074"/>
      <c r="AM1074"/>
      <c r="AN1074"/>
      <c r="AO1074"/>
      <c r="AP1074"/>
      <c r="AQ1074"/>
      <c r="AR1074"/>
      <c r="AS1074"/>
      <c r="AT1074"/>
      <c r="AU1074"/>
      <c r="AV1074"/>
      <c r="AW1074"/>
      <c r="AX1074" t="inlineStr">
        <is>
          <t>Mortality</t>
        </is>
      </c>
      <c r="AY1074" t="inlineStr">
        <is>
          <t>Mortality</t>
        </is>
      </c>
      <c r="AZ1074" t="inlineStr">
        <is>
          <t>LC50</t>
        </is>
      </c>
      <c r="BA1074"/>
      <c r="BB1074" t="n">
        <v>4.0</v>
      </c>
      <c r="BC1074"/>
      <c r="BD1074"/>
      <c r="BE1074"/>
      <c r="BF1074"/>
      <c r="BG1074" t="inlineStr">
        <is>
          <t>Day(s)</t>
        </is>
      </c>
      <c r="BH1074"/>
      <c r="BI1074" t="inlineStr">
        <is>
          <t>DTXSID8020597</t>
        </is>
      </c>
      <c r="BJ1074"/>
      <c r="BK1074"/>
      <c r="BL1074" t="inlineStr">
        <is>
          <t>Acute</t>
        </is>
      </c>
      <c r="BM1074" t="inlineStr">
        <is>
          <t>JV</t>
        </is>
      </c>
      <c r="BN1074"/>
      <c r="BO1074"/>
      <c r="BP1074"/>
      <c r="BQ1074"/>
      <c r="BR1074"/>
      <c r="BS1074"/>
      <c r="BT1074" t="inlineStr">
        <is>
          <t>--</t>
        </is>
      </c>
      <c r="BU1074"/>
      <c r="BV1074"/>
      <c r="BW1074"/>
      <c r="BX1074"/>
      <c r="BY1074"/>
      <c r="BZ1074"/>
      <c r="CA1074"/>
      <c r="CB1074"/>
      <c r="CC1074"/>
      <c r="CD1074"/>
      <c r="CE1074"/>
      <c r="CF1074"/>
      <c r="CG1074"/>
      <c r="CH1074"/>
      <c r="CI1074"/>
      <c r="CJ1074" t="inlineStr">
        <is>
          <t xml:space="preserve">TMETH/ASTM 1980, ENV. SCIENCES RESEARCH LAB 1981//   </t>
        </is>
      </c>
      <c r="CK1074" t="inlineStr">
        <is>
          <t>Dow Chemical Co.</t>
        </is>
      </c>
      <c r="CL1074" t="n">
        <v>163462.0</v>
      </c>
      <c r="CM1074" t="inlineStr">
        <is>
          <t>Study to Assess the Influence of Age on the Response of Fathead Minnows in Static Acute Toxicity Tests</t>
        </is>
      </c>
      <c r="CN1074" t="inlineStr">
        <is>
          <t>EPA/OTS Doc.#86-870002091:32 p.</t>
        </is>
      </c>
      <c r="CO1074" t="n">
        <v>1987.0</v>
      </c>
      <c r="CP1074" t="inlineStr">
        <is>
          <t>Dow Chemical Co. (1987). Study to Assess the Influence of Age on the Response of Fathead Minnows in Static Acute Toxicity Tests. EPA/OTS Doc.#86-870002091, 32 p. ECOREF#:163462</t>
        </is>
      </c>
    </row>
    <row r="1075">
      <c r="A1075" t="n">
        <v>107211.0</v>
      </c>
      <c r="B1075" t="inlineStr">
        <is>
          <t>1,2-Ethanediol</t>
        </is>
      </c>
      <c r="C1075"/>
      <c r="D1075" t="inlineStr">
        <is>
          <t>Unmeasured</t>
        </is>
      </c>
      <c r="E1075" t="inlineStr">
        <is>
          <t>Not coded</t>
        </is>
      </c>
      <c r="F1075"/>
      <c r="G1075"/>
      <c r="H1075"/>
      <c r="I1075"/>
      <c r="J1075"/>
      <c r="K1075"/>
      <c r="L1075" t="inlineStr">
        <is>
          <t>Pimephales promelas</t>
        </is>
      </c>
      <c r="M1075" t="inlineStr">
        <is>
          <t>Fathead Minnow</t>
        </is>
      </c>
      <c r="N1075"/>
      <c r="O1075"/>
      <c r="P1075"/>
      <c r="Q1075"/>
      <c r="R1075"/>
      <c r="S1075"/>
      <c r="T1075"/>
      <c r="U1075"/>
      <c r="V1075" t="inlineStr">
        <is>
          <t>Static</t>
        </is>
      </c>
      <c r="W1075" t="inlineStr">
        <is>
          <t>Fresh water</t>
        </is>
      </c>
      <c r="X1075" t="inlineStr">
        <is>
          <t>Lab</t>
        </is>
      </c>
      <c r="Y1075"/>
      <c r="Z1075" t="inlineStr">
        <is>
          <t>Formulation</t>
        </is>
      </c>
      <c r="AA1075" t="inlineStr">
        <is>
          <t>&gt;</t>
        </is>
      </c>
      <c r="AB1075" t="n">
        <v>10000.0</v>
      </c>
      <c r="AC1075"/>
      <c r="AD1075"/>
      <c r="AE1075"/>
      <c r="AF1075"/>
      <c r="AG1075" t="inlineStr">
        <is>
          <t>AI mg/L</t>
        </is>
      </c>
      <c r="AH1075"/>
      <c r="AI1075"/>
      <c r="AJ1075"/>
      <c r="AK1075"/>
      <c r="AL1075"/>
      <c r="AM1075"/>
      <c r="AN1075"/>
      <c r="AO1075"/>
      <c r="AP1075"/>
      <c r="AQ1075"/>
      <c r="AR1075"/>
      <c r="AS1075"/>
      <c r="AT1075"/>
      <c r="AU1075"/>
      <c r="AV1075"/>
      <c r="AW1075"/>
      <c r="AX1075" t="inlineStr">
        <is>
          <t>Mortality</t>
        </is>
      </c>
      <c r="AY1075" t="inlineStr">
        <is>
          <t>Mortality</t>
        </is>
      </c>
      <c r="AZ1075" t="inlineStr">
        <is>
          <t>LC50</t>
        </is>
      </c>
      <c r="BA1075"/>
      <c r="BB1075" t="n">
        <v>4.0</v>
      </c>
      <c r="BC1075"/>
      <c r="BD1075"/>
      <c r="BE1075"/>
      <c r="BF1075"/>
      <c r="BG1075" t="inlineStr">
        <is>
          <t>Day(s)</t>
        </is>
      </c>
      <c r="BH1075"/>
      <c r="BI1075" t="inlineStr">
        <is>
          <t>DTXSID8020597</t>
        </is>
      </c>
      <c r="BJ1075" t="inlineStr">
        <is>
          <t>10.1021/es00108a009</t>
        </is>
      </c>
      <c r="BK1075"/>
      <c r="BL1075"/>
      <c r="BM1075"/>
      <c r="BN1075"/>
      <c r="BO1075"/>
      <c r="BP1075"/>
      <c r="BQ1075"/>
      <c r="BR1075"/>
      <c r="BS1075"/>
      <c r="BT1075" t="inlineStr">
        <is>
          <t>--</t>
        </is>
      </c>
      <c r="BU1075"/>
      <c r="BV1075"/>
      <c r="BW1075"/>
      <c r="BX1075"/>
      <c r="BY1075"/>
      <c r="BZ1075"/>
      <c r="CA1075"/>
      <c r="CB1075"/>
      <c r="CC1075"/>
      <c r="CD1075"/>
      <c r="CE1075"/>
      <c r="CF1075"/>
      <c r="CG1075"/>
      <c r="CH1075"/>
      <c r="CI1075" t="inlineStr">
        <is>
          <t xml:space="preserve"> ALSO TESTED BACTERIA//USED DECHLORINATED TAP WATER, AERATION// </t>
        </is>
      </c>
      <c r="CJ1075" t="inlineStr">
        <is>
          <t xml:space="preserve">   ALSO TESTED BACTERIA//USED DECHLORINATED TAP WATER, AERATION// </t>
        </is>
      </c>
      <c r="CK1075" t="inlineStr">
        <is>
          <t>Conway,R.A., G.T. Waggy, M.H. Spiegel, and R.L. Berglund</t>
        </is>
      </c>
      <c r="CL1075" t="n">
        <v>10117.0</v>
      </c>
      <c r="CM1075" t="inlineStr">
        <is>
          <t>Environmental Fate and Effects of Ethylene Oxide</t>
        </is>
      </c>
      <c r="CN1075" t="inlineStr">
        <is>
          <t>Environ. Sci. Technol.17(2): 107-112</t>
        </is>
      </c>
      <c r="CO1075" t="n">
        <v>1983.0</v>
      </c>
      <c r="CP1075" t="inlineStr">
        <is>
          <t>Conway,R.A., G.T. Waggy, M.H. Spiegel, and R.L. Berglund (1983). Environmental Fate and Effects of Ethylene Oxide. Environ. Sci. Technol., 17, (2), 107-112. doi:10.1021/es00108a009. ECOREF#:10117</t>
        </is>
      </c>
    </row>
    <row r="1076">
      <c r="A1076" t="n">
        <v>107211.0</v>
      </c>
      <c r="B1076" t="inlineStr">
        <is>
          <t>1,2-Ethanediol</t>
        </is>
      </c>
      <c r="C1076" t="inlineStr">
        <is>
          <t>Reagent Grade, Purissium, Purum, Puriss, Puris, Reinst</t>
        </is>
      </c>
      <c r="D1076" t="inlineStr">
        <is>
          <t>Measured</t>
        </is>
      </c>
      <c r="E1076" t="inlineStr">
        <is>
          <t>American Society for Testing and Materials</t>
        </is>
      </c>
      <c r="F1076"/>
      <c r="G1076"/>
      <c r="H1076"/>
      <c r="I1076"/>
      <c r="J1076"/>
      <c r="K1076"/>
      <c r="L1076" t="inlineStr">
        <is>
          <t>Pimephales promelas</t>
        </is>
      </c>
      <c r="M1076" t="inlineStr">
        <is>
          <t>Fathead Minnow</t>
        </is>
      </c>
      <c r="N1076" t="inlineStr">
        <is>
          <t>Fry</t>
        </is>
      </c>
      <c r="O1076"/>
      <c r="P1076"/>
      <c r="Q1076"/>
      <c r="R1076" t="n">
        <v>10.0</v>
      </c>
      <c r="S1076"/>
      <c r="T1076" t="n">
        <v>15.0</v>
      </c>
      <c r="U1076" t="inlineStr">
        <is>
          <t>Day(s)</t>
        </is>
      </c>
      <c r="V1076" t="inlineStr">
        <is>
          <t>Static</t>
        </is>
      </c>
      <c r="W1076" t="inlineStr">
        <is>
          <t>Fresh water</t>
        </is>
      </c>
      <c r="X1076" t="inlineStr">
        <is>
          <t>Lab</t>
        </is>
      </c>
      <c r="Y1076" t="inlineStr">
        <is>
          <t>6-7</t>
        </is>
      </c>
      <c r="Z1076" t="inlineStr">
        <is>
          <t>Active ingredient</t>
        </is>
      </c>
      <c r="AA1076"/>
      <c r="AB1076" t="n">
        <v>52500.0</v>
      </c>
      <c r="AC1076"/>
      <c r="AD1076" t="n">
        <v>49500.0</v>
      </c>
      <c r="AE1076"/>
      <c r="AF1076" t="n">
        <v>55900.0</v>
      </c>
      <c r="AG1076" t="inlineStr">
        <is>
          <t>AI mg/L</t>
        </is>
      </c>
      <c r="AH1076"/>
      <c r="AI1076"/>
      <c r="AJ1076"/>
      <c r="AK1076"/>
      <c r="AL1076"/>
      <c r="AM1076"/>
      <c r="AN1076"/>
      <c r="AO1076"/>
      <c r="AP1076"/>
      <c r="AQ1076"/>
      <c r="AR1076"/>
      <c r="AS1076"/>
      <c r="AT1076"/>
      <c r="AU1076"/>
      <c r="AV1076"/>
      <c r="AW1076"/>
      <c r="AX1076" t="inlineStr">
        <is>
          <t>Mortality</t>
        </is>
      </c>
      <c r="AY1076" t="inlineStr">
        <is>
          <t>Mortality</t>
        </is>
      </c>
      <c r="AZ1076" t="inlineStr">
        <is>
          <t>LC50</t>
        </is>
      </c>
      <c r="BA1076"/>
      <c r="BB1076" t="n">
        <v>4.0</v>
      </c>
      <c r="BC1076"/>
      <c r="BD1076"/>
      <c r="BE1076"/>
      <c r="BF1076"/>
      <c r="BG1076" t="inlineStr">
        <is>
          <t>Day(s)</t>
        </is>
      </c>
      <c r="BH1076"/>
      <c r="BI1076" t="inlineStr">
        <is>
          <t>DTXSID8020597</t>
        </is>
      </c>
      <c r="BJ1076"/>
      <c r="BK1076"/>
      <c r="BL1076" t="inlineStr">
        <is>
          <t>Acute</t>
        </is>
      </c>
      <c r="BM1076" t="inlineStr">
        <is>
          <t>FY</t>
        </is>
      </c>
      <c r="BN1076"/>
      <c r="BO1076"/>
      <c r="BP1076"/>
      <c r="BQ1076"/>
      <c r="BR1076"/>
      <c r="BS1076"/>
      <c r="BT1076" t="inlineStr">
        <is>
          <t>--</t>
        </is>
      </c>
      <c r="BU1076"/>
      <c r="BV1076"/>
      <c r="BW1076"/>
      <c r="BX1076"/>
      <c r="BY1076"/>
      <c r="BZ1076"/>
      <c r="CA1076"/>
      <c r="CB1076"/>
      <c r="CC1076"/>
      <c r="CD1076"/>
      <c r="CE1076"/>
      <c r="CF1076"/>
      <c r="CG1076"/>
      <c r="CH1076"/>
      <c r="CI1076"/>
      <c r="CJ1076" t="inlineStr">
        <is>
          <t xml:space="preserve">TMETH/ASTM 1980, ENV. SCIENCES RESEARCH LAB 1981//   </t>
        </is>
      </c>
      <c r="CK1076" t="inlineStr">
        <is>
          <t>Dow Chemical Co.</t>
        </is>
      </c>
      <c r="CL1076" t="n">
        <v>163462.0</v>
      </c>
      <c r="CM1076" t="inlineStr">
        <is>
          <t>Study to Assess the Influence of Age on the Response of Fathead Minnows in Static Acute Toxicity Tests</t>
        </is>
      </c>
      <c r="CN1076" t="inlineStr">
        <is>
          <t>EPA/OTS Doc.#86-870002091:32 p.</t>
        </is>
      </c>
      <c r="CO1076" t="n">
        <v>1987.0</v>
      </c>
      <c r="CP1076" t="inlineStr">
        <is>
          <t>Dow Chemical Co. (1987). Study to Assess the Influence of Age on the Response of Fathead Minnows in Static Acute Toxicity Tests. EPA/OTS Doc.#86-870002091, 32 p. ECOREF#:163462</t>
        </is>
      </c>
    </row>
    <row r="1077">
      <c r="A1077" t="n">
        <v>107211.0</v>
      </c>
      <c r="B1077" t="inlineStr">
        <is>
          <t>1,2-Ethanediol</t>
        </is>
      </c>
      <c r="C1077"/>
      <c r="D1077" t="inlineStr">
        <is>
          <t>Unmeasured</t>
        </is>
      </c>
      <c r="E1077" t="inlineStr">
        <is>
          <t>Not coded</t>
        </is>
      </c>
      <c r="F1077"/>
      <c r="G1077" t="n">
        <v>99.0</v>
      </c>
      <c r="H1077"/>
      <c r="I1077"/>
      <c r="J1077"/>
      <c r="K1077"/>
      <c r="L1077" t="inlineStr">
        <is>
          <t>Pimephales promelas</t>
        </is>
      </c>
      <c r="M1077" t="inlineStr">
        <is>
          <t>Fathead Minnow</t>
        </is>
      </c>
      <c r="N1077" t="inlineStr">
        <is>
          <t>Fry</t>
        </is>
      </c>
      <c r="O1077"/>
      <c r="P1077"/>
      <c r="Q1077"/>
      <c r="R1077" t="n">
        <v>90.0</v>
      </c>
      <c r="S1077"/>
      <c r="T1077" t="n">
        <v>100.0</v>
      </c>
      <c r="U1077" t="inlineStr">
        <is>
          <t>Day(s)</t>
        </is>
      </c>
      <c r="V1077" t="inlineStr">
        <is>
          <t>Renewal</t>
        </is>
      </c>
      <c r="W1077" t="inlineStr">
        <is>
          <t>Fresh water</t>
        </is>
      </c>
      <c r="X1077" t="inlineStr">
        <is>
          <t>Lab</t>
        </is>
      </c>
      <c r="Y1077"/>
      <c r="Z1077" t="inlineStr">
        <is>
          <t>Active ingredient</t>
        </is>
      </c>
      <c r="AA1077"/>
      <c r="AB1077" t="n">
        <v>68275.24</v>
      </c>
      <c r="AC1077"/>
      <c r="AD1077" t="n">
        <v>59585.664</v>
      </c>
      <c r="AE1077"/>
      <c r="AF1077" t="n">
        <v>73240.712</v>
      </c>
      <c r="AG1077" t="inlineStr">
        <is>
          <t>AI mg/L</t>
        </is>
      </c>
      <c r="AH1077"/>
      <c r="AI1077"/>
      <c r="AJ1077"/>
      <c r="AK1077"/>
      <c r="AL1077"/>
      <c r="AM1077"/>
      <c r="AN1077"/>
      <c r="AO1077"/>
      <c r="AP1077"/>
      <c r="AQ1077"/>
      <c r="AR1077"/>
      <c r="AS1077"/>
      <c r="AT1077"/>
      <c r="AU1077"/>
      <c r="AV1077"/>
      <c r="AW1077"/>
      <c r="AX1077" t="inlineStr">
        <is>
          <t>Mortality</t>
        </is>
      </c>
      <c r="AY1077" t="inlineStr">
        <is>
          <t>Mortality</t>
        </is>
      </c>
      <c r="AZ1077" t="inlineStr">
        <is>
          <t>LC50</t>
        </is>
      </c>
      <c r="BA1077"/>
      <c r="BB1077" t="n">
        <v>4.0</v>
      </c>
      <c r="BC1077"/>
      <c r="BD1077"/>
      <c r="BE1077"/>
      <c r="BF1077"/>
      <c r="BG1077" t="inlineStr">
        <is>
          <t>Day(s)</t>
        </is>
      </c>
      <c r="BH1077" t="inlineStr">
        <is>
          <t>Pure</t>
        </is>
      </c>
      <c r="BI1077" t="inlineStr">
        <is>
          <t>DTXSID8020597</t>
        </is>
      </c>
      <c r="BJ1077" t="inlineStr">
        <is>
          <t>10.1139/f97-042</t>
        </is>
      </c>
      <c r="BK1077"/>
      <c r="BL1077"/>
      <c r="BM1077"/>
      <c r="BN1077"/>
      <c r="BO1077"/>
      <c r="BP1077"/>
      <c r="BQ1077"/>
      <c r="BR1077"/>
      <c r="BS1077"/>
      <c r="BT1077" t="inlineStr">
        <is>
          <t>--</t>
        </is>
      </c>
      <c r="BU1077"/>
      <c r="BV1077"/>
      <c r="BW1077"/>
      <c r="BX1077"/>
      <c r="BY1077"/>
      <c r="BZ1077"/>
      <c r="CA1077"/>
      <c r="CB1077"/>
      <c r="CC1077"/>
      <c r="CD1077"/>
      <c r="CE1077"/>
      <c r="CF1077"/>
      <c r="CG1077"/>
      <c r="CH1077"/>
      <c r="CI1077"/>
      <c r="CJ1077"/>
      <c r="CK1077" t="inlineStr">
        <is>
          <t>Greene,M.W., and R.M. Kocan</t>
        </is>
      </c>
      <c r="CL1077" t="n">
        <v>18390.0</v>
      </c>
      <c r="CM1077" t="inlineStr">
        <is>
          <t>Toxicological Mechanisms of a Multicomponent Agricultural Seed Protectant in the Rainbow Trout (Oncorhynchus mykiss) and Fathead Minnow (Pimephales promelas)</t>
        </is>
      </c>
      <c r="CN1077" t="inlineStr">
        <is>
          <t>Can. J. Fish. Aquat. Sci. (Multiple Languages)54:1387-1390</t>
        </is>
      </c>
      <c r="CO1077" t="n">
        <v>1997.0</v>
      </c>
      <c r="CP1077" t="inlineStr">
        <is>
          <t>Greene,M.W., and R.M. Kocan (1997). Toxicological Mechanisms of a Multicomponent Agricultural Seed Protectant in the Rainbow Trout (Oncorhynchus mykiss) and Fathead Minnow (Pimephales promelas). Can. J. Fish. Aquat. Sci. (Multiple Languages), 54, 1387-1390. doi:10.1139/f97-042. ECOREF#:18390</t>
        </is>
      </c>
    </row>
    <row r="1078">
      <c r="A1078" t="n">
        <v>107211.0</v>
      </c>
      <c r="B1078" t="inlineStr">
        <is>
          <t>1,2-Ethanediol</t>
        </is>
      </c>
      <c r="C1078"/>
      <c r="D1078" t="inlineStr">
        <is>
          <t>Unmeasured</t>
        </is>
      </c>
      <c r="E1078" t="inlineStr">
        <is>
          <t>Not coded</t>
        </is>
      </c>
      <c r="F1078"/>
      <c r="G1078" t="n">
        <v>99.0</v>
      </c>
      <c r="H1078"/>
      <c r="I1078"/>
      <c r="J1078"/>
      <c r="K1078"/>
      <c r="L1078" t="inlineStr">
        <is>
          <t>Pimephales promelas</t>
        </is>
      </c>
      <c r="M1078" t="inlineStr">
        <is>
          <t>Fathead Minnow</t>
        </is>
      </c>
      <c r="N1078" t="inlineStr">
        <is>
          <t>Fry</t>
        </is>
      </c>
      <c r="O1078"/>
      <c r="P1078"/>
      <c r="Q1078"/>
      <c r="R1078" t="n">
        <v>90.0</v>
      </c>
      <c r="S1078"/>
      <c r="T1078" t="n">
        <v>100.0</v>
      </c>
      <c r="U1078" t="inlineStr">
        <is>
          <t>Day(s)</t>
        </is>
      </c>
      <c r="V1078" t="inlineStr">
        <is>
          <t>Renewal</t>
        </is>
      </c>
      <c r="W1078" t="inlineStr">
        <is>
          <t>Fresh water</t>
        </is>
      </c>
      <c r="X1078" t="inlineStr">
        <is>
          <t>Lab</t>
        </is>
      </c>
      <c r="Y1078"/>
      <c r="Z1078" t="inlineStr">
        <is>
          <t>Active ingredient</t>
        </is>
      </c>
      <c r="AA1078"/>
      <c r="AB1078" t="n">
        <v>69516.608</v>
      </c>
      <c r="AC1078"/>
      <c r="AD1078" t="n">
        <v>65792.504</v>
      </c>
      <c r="AE1078"/>
      <c r="AF1078" t="n">
        <v>72620.028</v>
      </c>
      <c r="AG1078" t="inlineStr">
        <is>
          <t>AI mg/L</t>
        </is>
      </c>
      <c r="AH1078"/>
      <c r="AI1078"/>
      <c r="AJ1078"/>
      <c r="AK1078"/>
      <c r="AL1078"/>
      <c r="AM1078"/>
      <c r="AN1078"/>
      <c r="AO1078"/>
      <c r="AP1078"/>
      <c r="AQ1078"/>
      <c r="AR1078"/>
      <c r="AS1078"/>
      <c r="AT1078"/>
      <c r="AU1078"/>
      <c r="AV1078"/>
      <c r="AW1078"/>
      <c r="AX1078" t="inlineStr">
        <is>
          <t>Mortality</t>
        </is>
      </c>
      <c r="AY1078" t="inlineStr">
        <is>
          <t>Mortality</t>
        </is>
      </c>
      <c r="AZ1078" t="inlineStr">
        <is>
          <t>LC50</t>
        </is>
      </c>
      <c r="BA1078"/>
      <c r="BB1078" t="n">
        <v>4.0</v>
      </c>
      <c r="BC1078"/>
      <c r="BD1078"/>
      <c r="BE1078"/>
      <c r="BF1078"/>
      <c r="BG1078" t="inlineStr">
        <is>
          <t>Day(s)</t>
        </is>
      </c>
      <c r="BH1078" t="inlineStr">
        <is>
          <t>Pure</t>
        </is>
      </c>
      <c r="BI1078" t="inlineStr">
        <is>
          <t>DTXSID8020597</t>
        </is>
      </c>
      <c r="BJ1078" t="inlineStr">
        <is>
          <t>10.1139/f97-042</t>
        </is>
      </c>
      <c r="BK1078"/>
      <c r="BL1078"/>
      <c r="BM1078"/>
      <c r="BN1078"/>
      <c r="BO1078"/>
      <c r="BP1078"/>
      <c r="BQ1078"/>
      <c r="BR1078"/>
      <c r="BS1078"/>
      <c r="BT1078" t="inlineStr">
        <is>
          <t>--</t>
        </is>
      </c>
      <c r="BU1078"/>
      <c r="BV1078"/>
      <c r="BW1078"/>
      <c r="BX1078"/>
      <c r="BY1078"/>
      <c r="BZ1078"/>
      <c r="CA1078"/>
      <c r="CB1078"/>
      <c r="CC1078"/>
      <c r="CD1078"/>
      <c r="CE1078"/>
      <c r="CF1078"/>
      <c r="CG1078"/>
      <c r="CH1078"/>
      <c r="CI1078"/>
      <c r="CJ1078"/>
      <c r="CK1078" t="inlineStr">
        <is>
          <t>Greene,M.W., and R.M. Kocan</t>
        </is>
      </c>
      <c r="CL1078" t="n">
        <v>18390.0</v>
      </c>
      <c r="CM1078" t="inlineStr">
        <is>
          <t>Toxicological Mechanisms of a Multicomponent Agricultural Seed Protectant in the Rainbow Trout (Oncorhynchus mykiss) and Fathead Minnow (Pimephales promelas)</t>
        </is>
      </c>
      <c r="CN1078" t="inlineStr">
        <is>
          <t>Can. J. Fish. Aquat. Sci. (Multiple Languages)54:1387-1390</t>
        </is>
      </c>
      <c r="CO1078" t="n">
        <v>1997.0</v>
      </c>
      <c r="CP1078" t="inlineStr">
        <is>
          <t>Greene,M.W., and R.M. Kocan (1997). Toxicological Mechanisms of a Multicomponent Agricultural Seed Protectant in the Rainbow Trout (Oncorhynchus mykiss) and Fathead Minnow (Pimephales promelas). Can. J. Fish. Aquat. Sci. (Multiple Languages), 54, 1387-1390. doi:10.1139/f97-042. ECOREF#:18390</t>
        </is>
      </c>
    </row>
    <row r="1079">
      <c r="A1079" t="n">
        <v>107211.0</v>
      </c>
      <c r="B1079" t="inlineStr">
        <is>
          <t>1,2-Ethanediol</t>
        </is>
      </c>
      <c r="C1079" t="inlineStr">
        <is>
          <t>Reagent Grade, Purissium, Purum, Puriss, Puris, Reinst</t>
        </is>
      </c>
      <c r="D1079" t="inlineStr">
        <is>
          <t>Unmeasured</t>
        </is>
      </c>
      <c r="E1079" t="inlineStr">
        <is>
          <t>American Society for Testing and Materials</t>
        </is>
      </c>
      <c r="F1079"/>
      <c r="G1079"/>
      <c r="H1079"/>
      <c r="I1079"/>
      <c r="J1079"/>
      <c r="K1079"/>
      <c r="L1079" t="inlineStr">
        <is>
          <t>Pimephales promelas</t>
        </is>
      </c>
      <c r="M1079" t="inlineStr">
        <is>
          <t>Fathead Minnow</t>
        </is>
      </c>
      <c r="N1079" t="inlineStr">
        <is>
          <t>Pre-, sub-, semi-, near adult, or peripubertal</t>
        </is>
      </c>
      <c r="O1079"/>
      <c r="P1079"/>
      <c r="Q1079"/>
      <c r="R1079" t="n">
        <v>65.0</v>
      </c>
      <c r="S1079"/>
      <c r="T1079" t="n">
        <v>94.0</v>
      </c>
      <c r="U1079" t="inlineStr">
        <is>
          <t>Day(s)</t>
        </is>
      </c>
      <c r="V1079" t="inlineStr">
        <is>
          <t>Static</t>
        </is>
      </c>
      <c r="W1079" t="inlineStr">
        <is>
          <t>Fresh water</t>
        </is>
      </c>
      <c r="X1079" t="inlineStr">
        <is>
          <t>Lab</t>
        </is>
      </c>
      <c r="Y1079" t="inlineStr">
        <is>
          <t>&gt;=8</t>
        </is>
      </c>
      <c r="Z1079" t="inlineStr">
        <is>
          <t>Active ingredient</t>
        </is>
      </c>
      <c r="AA1079"/>
      <c r="AB1079" t="n">
        <v>57000.0</v>
      </c>
      <c r="AC1079"/>
      <c r="AD1079" t="n">
        <v>52000.0</v>
      </c>
      <c r="AE1079"/>
      <c r="AF1079" t="n">
        <v>63000.0</v>
      </c>
      <c r="AG1079" t="inlineStr">
        <is>
          <t>AI mg/L</t>
        </is>
      </c>
      <c r="AH1079"/>
      <c r="AI1079"/>
      <c r="AJ1079"/>
      <c r="AK1079"/>
      <c r="AL1079"/>
      <c r="AM1079"/>
      <c r="AN1079"/>
      <c r="AO1079"/>
      <c r="AP1079"/>
      <c r="AQ1079"/>
      <c r="AR1079"/>
      <c r="AS1079"/>
      <c r="AT1079"/>
      <c r="AU1079"/>
      <c r="AV1079"/>
      <c r="AW1079"/>
      <c r="AX1079" t="inlineStr">
        <is>
          <t>Mortality</t>
        </is>
      </c>
      <c r="AY1079" t="inlineStr">
        <is>
          <t>Mortality</t>
        </is>
      </c>
      <c r="AZ1079" t="inlineStr">
        <is>
          <t>LC50</t>
        </is>
      </c>
      <c r="BA1079"/>
      <c r="BB1079" t="n">
        <v>4.0</v>
      </c>
      <c r="BC1079"/>
      <c r="BD1079"/>
      <c r="BE1079"/>
      <c r="BF1079"/>
      <c r="BG1079" t="inlineStr">
        <is>
          <t>Day(s)</t>
        </is>
      </c>
      <c r="BH1079"/>
      <c r="BI1079" t="inlineStr">
        <is>
          <t>DTXSID8020597</t>
        </is>
      </c>
      <c r="BJ1079" t="inlineStr">
        <is>
          <t>10.1007/BF01607884</t>
        </is>
      </c>
      <c r="BK1079"/>
      <c r="BL1079" t="inlineStr">
        <is>
          <t>Acute</t>
        </is>
      </c>
      <c r="BM1079"/>
      <c r="BN1079"/>
      <c r="BO1079"/>
      <c r="BP1079"/>
      <c r="BQ1079"/>
      <c r="BR1079"/>
      <c r="BS1079"/>
      <c r="BT1079" t="inlineStr">
        <is>
          <t>--</t>
        </is>
      </c>
      <c r="BU1079"/>
      <c r="BV1079"/>
      <c r="BW1079"/>
      <c r="BX1079"/>
      <c r="BY1079"/>
      <c r="BZ1079"/>
      <c r="CA1079"/>
      <c r="CB1079"/>
      <c r="CC1079"/>
      <c r="CD1079"/>
      <c r="CE1079"/>
      <c r="CF1079"/>
      <c r="CG1079"/>
      <c r="CH1079"/>
      <c r="CI1079"/>
      <c r="CJ1079" t="inlineStr">
        <is>
          <t xml:space="preserve">SOURCE/LAB STOCK//CONTR/C,V//TMETH/1980, STANDARD E 729-80//MEDIA/AERATED, CARBON-FILTERED, UV IRRADIATED WATER FROM UPPER SAGINAW BAY OF LAKE HURON//   </t>
        </is>
      </c>
      <c r="CK1079" t="inlineStr">
        <is>
          <t>Mayes,M.A., H.C. Alexander, and D.C. Dill</t>
        </is>
      </c>
      <c r="CL1079" t="n">
        <v>10432.0</v>
      </c>
      <c r="CM1079" t="inlineStr">
        <is>
          <t>A Study to Assess the Influence of Age on the Response of Fathead Minnows in Static Acute Toxicity Tests</t>
        </is>
      </c>
      <c r="CN1079" t="inlineStr">
        <is>
          <t>Bull. Environ. Contam. Toxicol.31(2): 139-147</t>
        </is>
      </c>
      <c r="CO1079" t="n">
        <v>1983.0</v>
      </c>
      <c r="CP1079" t="inlineStr">
        <is>
          <t>Mayes,M.A., H.C. Alexander, and D.C. Dill (1983). A Study to Assess the Influence of Age on the Response of Fathead Minnows in Static Acute Toxicity Tests. Bull. Environ. Contam. Toxicol., 31, (2), 139-147. doi:10.1007/BF01607884. ECOREF#:10432</t>
        </is>
      </c>
    </row>
    <row r="1080">
      <c r="A1080" t="n">
        <v>107211.0</v>
      </c>
      <c r="B1080" t="inlineStr">
        <is>
          <t>1,2-Ethanediol</t>
        </is>
      </c>
      <c r="C1080" t="inlineStr">
        <is>
          <t>Reagent Grade, Purissium, Purum, Puriss, Puris, Reinst</t>
        </is>
      </c>
      <c r="D1080" t="inlineStr">
        <is>
          <t>Measured</t>
        </is>
      </c>
      <c r="E1080" t="inlineStr">
        <is>
          <t>American Society for Testing and Materials</t>
        </is>
      </c>
      <c r="F1080"/>
      <c r="G1080"/>
      <c r="H1080"/>
      <c r="I1080"/>
      <c r="J1080"/>
      <c r="K1080"/>
      <c r="L1080" t="inlineStr">
        <is>
          <t>Pimephales promelas</t>
        </is>
      </c>
      <c r="M1080" t="inlineStr">
        <is>
          <t>Fathead Minnow</t>
        </is>
      </c>
      <c r="N1080" t="inlineStr">
        <is>
          <t>Subadult</t>
        </is>
      </c>
      <c r="O1080"/>
      <c r="P1080"/>
      <c r="Q1080"/>
      <c r="R1080" t="n">
        <v>60.0</v>
      </c>
      <c r="S1080"/>
      <c r="T1080" t="n">
        <v>100.0</v>
      </c>
      <c r="U1080" t="inlineStr">
        <is>
          <t>Day(s)</t>
        </is>
      </c>
      <c r="V1080" t="inlineStr">
        <is>
          <t>Static</t>
        </is>
      </c>
      <c r="W1080" t="inlineStr">
        <is>
          <t>Fresh water</t>
        </is>
      </c>
      <c r="X1080" t="inlineStr">
        <is>
          <t>Lab</t>
        </is>
      </c>
      <c r="Y1080" t="inlineStr">
        <is>
          <t>6-7</t>
        </is>
      </c>
      <c r="Z1080" t="inlineStr">
        <is>
          <t>Active ingredient</t>
        </is>
      </c>
      <c r="AA1080"/>
      <c r="AB1080" t="n">
        <v>57300.0</v>
      </c>
      <c r="AC1080"/>
      <c r="AD1080" t="n">
        <v>52400.0</v>
      </c>
      <c r="AE1080"/>
      <c r="AF1080" t="n">
        <v>62900.0</v>
      </c>
      <c r="AG1080" t="inlineStr">
        <is>
          <t>AI mg/L</t>
        </is>
      </c>
      <c r="AH1080"/>
      <c r="AI1080"/>
      <c r="AJ1080"/>
      <c r="AK1080"/>
      <c r="AL1080"/>
      <c r="AM1080"/>
      <c r="AN1080"/>
      <c r="AO1080"/>
      <c r="AP1080"/>
      <c r="AQ1080"/>
      <c r="AR1080"/>
      <c r="AS1080"/>
      <c r="AT1080"/>
      <c r="AU1080"/>
      <c r="AV1080"/>
      <c r="AW1080"/>
      <c r="AX1080" t="inlineStr">
        <is>
          <t>Mortality</t>
        </is>
      </c>
      <c r="AY1080" t="inlineStr">
        <is>
          <t>Mortality</t>
        </is>
      </c>
      <c r="AZ1080" t="inlineStr">
        <is>
          <t>LC50</t>
        </is>
      </c>
      <c r="BA1080"/>
      <c r="BB1080" t="n">
        <v>4.0</v>
      </c>
      <c r="BC1080"/>
      <c r="BD1080"/>
      <c r="BE1080"/>
      <c r="BF1080"/>
      <c r="BG1080" t="inlineStr">
        <is>
          <t>Day(s)</t>
        </is>
      </c>
      <c r="BH1080"/>
      <c r="BI1080" t="inlineStr">
        <is>
          <t>DTXSID8020597</t>
        </is>
      </c>
      <c r="BJ1080"/>
      <c r="BK1080"/>
      <c r="BL1080" t="inlineStr">
        <is>
          <t>Acute</t>
        </is>
      </c>
      <c r="BM1080" t="inlineStr">
        <is>
          <t>SA</t>
        </is>
      </c>
      <c r="BN1080"/>
      <c r="BO1080"/>
      <c r="BP1080"/>
      <c r="BQ1080"/>
      <c r="BR1080"/>
      <c r="BS1080"/>
      <c r="BT1080" t="inlineStr">
        <is>
          <t>--</t>
        </is>
      </c>
      <c r="BU1080"/>
      <c r="BV1080"/>
      <c r="BW1080"/>
      <c r="BX1080"/>
      <c r="BY1080"/>
      <c r="BZ1080"/>
      <c r="CA1080"/>
      <c r="CB1080"/>
      <c r="CC1080"/>
      <c r="CD1080"/>
      <c r="CE1080"/>
      <c r="CF1080"/>
      <c r="CG1080"/>
      <c r="CH1080"/>
      <c r="CI1080"/>
      <c r="CJ1080" t="inlineStr">
        <is>
          <t xml:space="preserve">TMETH/ASTM 1980, ENV. SCIENCES RESEARCH LAB 1981//   </t>
        </is>
      </c>
      <c r="CK1080" t="inlineStr">
        <is>
          <t>Dow Chemical Co.</t>
        </is>
      </c>
      <c r="CL1080" t="n">
        <v>163462.0</v>
      </c>
      <c r="CM1080" t="inlineStr">
        <is>
          <t>Study to Assess the Influence of Age on the Response of Fathead Minnows in Static Acute Toxicity Tests</t>
        </is>
      </c>
      <c r="CN1080" t="inlineStr">
        <is>
          <t>EPA/OTS Doc.#86-870002091:32 p.</t>
        </is>
      </c>
      <c r="CO1080" t="n">
        <v>1987.0</v>
      </c>
      <c r="CP1080" t="inlineStr">
        <is>
          <t>Dow Chemical Co. (1987). Study to Assess the Influence of Age on the Response of Fathead Minnows in Static Acute Toxicity Tests. EPA/OTS Doc.#86-870002091, 32 p. ECOREF#:163462</t>
        </is>
      </c>
    </row>
    <row r="1081">
      <c r="A1081" t="n">
        <v>107211.0</v>
      </c>
      <c r="B1081" t="inlineStr">
        <is>
          <t>1,2-Ethanediol</t>
        </is>
      </c>
      <c r="C1081" t="inlineStr">
        <is>
          <t>Reagent Grade, Purissium, Purum, Puriss, Puris, Reinst</t>
        </is>
      </c>
      <c r="D1081" t="inlineStr">
        <is>
          <t>Unmeasured</t>
        </is>
      </c>
      <c r="E1081" t="inlineStr">
        <is>
          <t>American Society for Testing and Materials</t>
        </is>
      </c>
      <c r="F1081"/>
      <c r="G1081"/>
      <c r="H1081"/>
      <c r="I1081"/>
      <c r="J1081"/>
      <c r="K1081"/>
      <c r="L1081" t="inlineStr">
        <is>
          <t>Pimephales promelas</t>
        </is>
      </c>
      <c r="M1081" t="inlineStr">
        <is>
          <t>Fathead Minnow</t>
        </is>
      </c>
      <c r="N1081" t="inlineStr">
        <is>
          <t>Fry</t>
        </is>
      </c>
      <c r="O1081"/>
      <c r="P1081"/>
      <c r="Q1081"/>
      <c r="R1081" t="n">
        <v>10.0</v>
      </c>
      <c r="S1081"/>
      <c r="T1081" t="n">
        <v>15.0</v>
      </c>
      <c r="U1081" t="inlineStr">
        <is>
          <t>Day(s)</t>
        </is>
      </c>
      <c r="V1081" t="inlineStr">
        <is>
          <t>Static</t>
        </is>
      </c>
      <c r="W1081" t="inlineStr">
        <is>
          <t>Fresh water</t>
        </is>
      </c>
      <c r="X1081" t="inlineStr">
        <is>
          <t>Lab</t>
        </is>
      </c>
      <c r="Y1081" t="inlineStr">
        <is>
          <t>&gt;=8</t>
        </is>
      </c>
      <c r="Z1081" t="inlineStr">
        <is>
          <t>Active ingredient</t>
        </is>
      </c>
      <c r="AA1081"/>
      <c r="AB1081" t="n">
        <v>53000.0</v>
      </c>
      <c r="AC1081"/>
      <c r="AD1081" t="n">
        <v>50000.0</v>
      </c>
      <c r="AE1081"/>
      <c r="AF1081" t="n">
        <v>56000.0</v>
      </c>
      <c r="AG1081" t="inlineStr">
        <is>
          <t>AI mg/L</t>
        </is>
      </c>
      <c r="AH1081"/>
      <c r="AI1081"/>
      <c r="AJ1081"/>
      <c r="AK1081"/>
      <c r="AL1081"/>
      <c r="AM1081"/>
      <c r="AN1081"/>
      <c r="AO1081"/>
      <c r="AP1081"/>
      <c r="AQ1081"/>
      <c r="AR1081"/>
      <c r="AS1081"/>
      <c r="AT1081"/>
      <c r="AU1081"/>
      <c r="AV1081"/>
      <c r="AW1081"/>
      <c r="AX1081" t="inlineStr">
        <is>
          <t>Mortality</t>
        </is>
      </c>
      <c r="AY1081" t="inlineStr">
        <is>
          <t>Mortality</t>
        </is>
      </c>
      <c r="AZ1081" t="inlineStr">
        <is>
          <t>LC50</t>
        </is>
      </c>
      <c r="BA1081"/>
      <c r="BB1081" t="n">
        <v>4.0</v>
      </c>
      <c r="BC1081"/>
      <c r="BD1081"/>
      <c r="BE1081"/>
      <c r="BF1081"/>
      <c r="BG1081" t="inlineStr">
        <is>
          <t>Day(s)</t>
        </is>
      </c>
      <c r="BH1081"/>
      <c r="BI1081" t="inlineStr">
        <is>
          <t>DTXSID8020597</t>
        </is>
      </c>
      <c r="BJ1081" t="inlineStr">
        <is>
          <t>10.1007/BF01607884</t>
        </is>
      </c>
      <c r="BK1081"/>
      <c r="BL1081" t="inlineStr">
        <is>
          <t>Acute</t>
        </is>
      </c>
      <c r="BM1081"/>
      <c r="BN1081"/>
      <c r="BO1081"/>
      <c r="BP1081"/>
      <c r="BQ1081"/>
      <c r="BR1081"/>
      <c r="BS1081"/>
      <c r="BT1081" t="inlineStr">
        <is>
          <t>--</t>
        </is>
      </c>
      <c r="BU1081"/>
      <c r="BV1081"/>
      <c r="BW1081"/>
      <c r="BX1081"/>
      <c r="BY1081"/>
      <c r="BZ1081"/>
      <c r="CA1081"/>
      <c r="CB1081"/>
      <c r="CC1081"/>
      <c r="CD1081"/>
      <c r="CE1081"/>
      <c r="CF1081"/>
      <c r="CG1081"/>
      <c r="CH1081"/>
      <c r="CI1081"/>
      <c r="CJ1081" t="inlineStr">
        <is>
          <t xml:space="preserve">SOURCE/LAB STOCK//CONTR/C,V//TMETH/1980, STANDARD E 729-80//MEDIA/AERATED, CARBON-FILTERED, UV IRRADIATED WATER FROM UPPER SAGINAW BAY OF LAKE HURON//   </t>
        </is>
      </c>
      <c r="CK1081" t="inlineStr">
        <is>
          <t>Mayes,M.A., H.C. Alexander, and D.C. Dill</t>
        </is>
      </c>
      <c r="CL1081" t="n">
        <v>10432.0</v>
      </c>
      <c r="CM1081" t="inlineStr">
        <is>
          <t>A Study to Assess the Influence of Age on the Response of Fathead Minnows in Static Acute Toxicity Tests</t>
        </is>
      </c>
      <c r="CN1081" t="inlineStr">
        <is>
          <t>Bull. Environ. Contam. Toxicol.31(2): 139-147</t>
        </is>
      </c>
      <c r="CO1081" t="n">
        <v>1983.0</v>
      </c>
      <c r="CP1081" t="inlineStr">
        <is>
          <t>Mayes,M.A., H.C. Alexander, and D.C. Dill (1983). A Study to Assess the Influence of Age on the Response of Fathead Minnows in Static Acute Toxicity Tests. Bull. Environ. Contam. Toxicol., 31, (2), 139-147. doi:10.1007/BF01607884. ECOREF#:10432</t>
        </is>
      </c>
    </row>
    <row r="1082">
      <c r="A1082" t="n">
        <v>107222.0</v>
      </c>
      <c r="B1082" t="inlineStr">
        <is>
          <t>Glyoxal</t>
        </is>
      </c>
      <c r="C1082"/>
      <c r="D1082" t="inlineStr">
        <is>
          <t>Unmeasured</t>
        </is>
      </c>
      <c r="E1082" t="inlineStr">
        <is>
          <t>Not coded</t>
        </is>
      </c>
      <c r="F1082"/>
      <c r="G1082"/>
      <c r="H1082"/>
      <c r="I1082"/>
      <c r="J1082"/>
      <c r="K1082"/>
      <c r="L1082" t="inlineStr">
        <is>
          <t>Pimephales promelas</t>
        </is>
      </c>
      <c r="M1082" t="inlineStr">
        <is>
          <t>Fathead Minnow</t>
        </is>
      </c>
      <c r="N1082"/>
      <c r="O1082"/>
      <c r="P1082"/>
      <c r="Q1082"/>
      <c r="R1082"/>
      <c r="S1082"/>
      <c r="T1082"/>
      <c r="U1082"/>
      <c r="V1082" t="inlineStr">
        <is>
          <t>Static</t>
        </is>
      </c>
      <c r="W1082" t="inlineStr">
        <is>
          <t>Fresh water</t>
        </is>
      </c>
      <c r="X1082" t="inlineStr">
        <is>
          <t>Lab</t>
        </is>
      </c>
      <c r="Y1082"/>
      <c r="Z1082" t="inlineStr">
        <is>
          <t>Formulation</t>
        </is>
      </c>
      <c r="AA1082"/>
      <c r="AB1082" t="n">
        <v>215.0</v>
      </c>
      <c r="AC1082"/>
      <c r="AD1082"/>
      <c r="AE1082"/>
      <c r="AF1082"/>
      <c r="AG1082" t="inlineStr">
        <is>
          <t>AI mg/L</t>
        </is>
      </c>
      <c r="AH1082"/>
      <c r="AI1082"/>
      <c r="AJ1082"/>
      <c r="AK1082"/>
      <c r="AL1082"/>
      <c r="AM1082"/>
      <c r="AN1082"/>
      <c r="AO1082"/>
      <c r="AP1082"/>
      <c r="AQ1082"/>
      <c r="AR1082"/>
      <c r="AS1082"/>
      <c r="AT1082"/>
      <c r="AU1082"/>
      <c r="AV1082"/>
      <c r="AW1082"/>
      <c r="AX1082" t="inlineStr">
        <is>
          <t>Mortality</t>
        </is>
      </c>
      <c r="AY1082" t="inlineStr">
        <is>
          <t>Mortality</t>
        </is>
      </c>
      <c r="AZ1082" t="inlineStr">
        <is>
          <t>LC50</t>
        </is>
      </c>
      <c r="BA1082"/>
      <c r="BB1082" t="n">
        <v>4.0</v>
      </c>
      <c r="BC1082"/>
      <c r="BD1082"/>
      <c r="BE1082"/>
      <c r="BF1082"/>
      <c r="BG1082" t="inlineStr">
        <is>
          <t>Day(s)</t>
        </is>
      </c>
      <c r="BH1082"/>
      <c r="BI1082" t="inlineStr">
        <is>
          <t>DTXSID5025364</t>
        </is>
      </c>
      <c r="BJ1082" t="inlineStr">
        <is>
          <t>10.1021/es00108a009</t>
        </is>
      </c>
      <c r="BK1082"/>
      <c r="BL1082"/>
      <c r="BM1082"/>
      <c r="BN1082"/>
      <c r="BO1082"/>
      <c r="BP1082"/>
      <c r="BQ1082"/>
      <c r="BR1082"/>
      <c r="BS1082"/>
      <c r="BT1082" t="inlineStr">
        <is>
          <t>--</t>
        </is>
      </c>
      <c r="BU1082"/>
      <c r="BV1082"/>
      <c r="BW1082"/>
      <c r="BX1082"/>
      <c r="BY1082"/>
      <c r="BZ1082"/>
      <c r="CA1082"/>
      <c r="CB1082"/>
      <c r="CC1082"/>
      <c r="CD1082"/>
      <c r="CE1082"/>
      <c r="CF1082"/>
      <c r="CG1082"/>
      <c r="CH1082"/>
      <c r="CI1082" t="inlineStr">
        <is>
          <t xml:space="preserve"> USED DECHLORINATED TAP WATER, AERATED// </t>
        </is>
      </c>
      <c r="CJ1082" t="inlineStr">
        <is>
          <t xml:space="preserve">   USED DECHLORINATED TAP WATER, AERATED// </t>
        </is>
      </c>
      <c r="CK1082" t="inlineStr">
        <is>
          <t>Conway,R.A., G.T. Waggy, M.H. Spiegel, and R.L. Berglund</t>
        </is>
      </c>
      <c r="CL1082" t="n">
        <v>10117.0</v>
      </c>
      <c r="CM1082" t="inlineStr">
        <is>
          <t>Environmental Fate and Effects of Ethylene Oxide</t>
        </is>
      </c>
      <c r="CN1082" t="inlineStr">
        <is>
          <t>Environ. Sci. Technol.17(2): 107-112</t>
        </is>
      </c>
      <c r="CO1082" t="n">
        <v>1983.0</v>
      </c>
      <c r="CP1082" t="inlineStr">
        <is>
          <t>Conway,R.A., G.T. Waggy, M.H. Spiegel, and R.L. Berglund (1983). Environmental Fate and Effects of Ethylene Oxide. Environ. Sci. Technol., 17, (2), 107-112. doi:10.1021/es00108a009. ECOREF#:10117</t>
        </is>
      </c>
    </row>
    <row r="1083">
      <c r="A1083" t="n">
        <v>107299.0</v>
      </c>
      <c r="B1083" t="inlineStr">
        <is>
          <t>Acetaldehyde, Oxime</t>
        </is>
      </c>
      <c r="C1083"/>
      <c r="D1083" t="inlineStr">
        <is>
          <t>Measured</t>
        </is>
      </c>
      <c r="E1083" t="inlineStr">
        <is>
          <t>Not coded</t>
        </is>
      </c>
      <c r="F1083"/>
      <c r="G1083" t="n">
        <v>95.0</v>
      </c>
      <c r="H1083"/>
      <c r="I1083"/>
      <c r="J1083"/>
      <c r="K1083"/>
      <c r="L1083" t="inlineStr">
        <is>
          <t>Pimephales promelas</t>
        </is>
      </c>
      <c r="M1083" t="inlineStr">
        <is>
          <t>Fathead Minnow</t>
        </is>
      </c>
      <c r="N1083"/>
      <c r="O1083"/>
      <c r="P1083" t="n">
        <v>31.0</v>
      </c>
      <c r="Q1083"/>
      <c r="R1083"/>
      <c r="S1083"/>
      <c r="T1083"/>
      <c r="U1083" t="inlineStr">
        <is>
          <t>Day(s)</t>
        </is>
      </c>
      <c r="V1083" t="inlineStr">
        <is>
          <t>Flow-through</t>
        </is>
      </c>
      <c r="W1083" t="inlineStr">
        <is>
          <t>Fresh water</t>
        </is>
      </c>
      <c r="X1083" t="inlineStr">
        <is>
          <t>Lab</t>
        </is>
      </c>
      <c r="Y1083"/>
      <c r="Z1083" t="inlineStr">
        <is>
          <t>Active ingredient</t>
        </is>
      </c>
      <c r="AA1083"/>
      <c r="AB1083" t="n">
        <v>76.0</v>
      </c>
      <c r="AC1083"/>
      <c r="AD1083" t="n">
        <v>68.3</v>
      </c>
      <c r="AE1083"/>
      <c r="AF1083" t="n">
        <v>84.5</v>
      </c>
      <c r="AG1083" t="inlineStr">
        <is>
          <t>AI mg/L</t>
        </is>
      </c>
      <c r="AH1083"/>
      <c r="AI1083"/>
      <c r="AJ1083"/>
      <c r="AK1083"/>
      <c r="AL1083"/>
      <c r="AM1083"/>
      <c r="AN1083"/>
      <c r="AO1083"/>
      <c r="AP1083"/>
      <c r="AQ1083"/>
      <c r="AR1083"/>
      <c r="AS1083"/>
      <c r="AT1083"/>
      <c r="AU1083"/>
      <c r="AV1083"/>
      <c r="AW1083"/>
      <c r="AX1083" t="inlineStr">
        <is>
          <t>Mortality</t>
        </is>
      </c>
      <c r="AY1083" t="inlineStr">
        <is>
          <t>Mortality</t>
        </is>
      </c>
      <c r="AZ1083" t="inlineStr">
        <is>
          <t>LC50</t>
        </is>
      </c>
      <c r="BA1083"/>
      <c r="BB1083" t="n">
        <v>4.0</v>
      </c>
      <c r="BC1083"/>
      <c r="BD1083"/>
      <c r="BE1083"/>
      <c r="BF1083"/>
      <c r="BG1083" t="inlineStr">
        <is>
          <t>Day(s)</t>
        </is>
      </c>
      <c r="BH1083" t="inlineStr">
        <is>
          <t>Pure</t>
        </is>
      </c>
      <c r="BI1083" t="inlineStr">
        <is>
          <t>DTXSID2020004</t>
        </is>
      </c>
      <c r="BJ1083"/>
      <c r="BK1083"/>
      <c r="BL1083"/>
      <c r="BM1083"/>
      <c r="BN1083"/>
      <c r="BO1083"/>
      <c r="BP1083"/>
      <c r="BQ1083"/>
      <c r="BR1083"/>
      <c r="BS1083"/>
      <c r="BT1083" t="inlineStr">
        <is>
          <t>--</t>
        </is>
      </c>
      <c r="BU1083"/>
      <c r="BV1083"/>
      <c r="BW1083"/>
      <c r="BX1083"/>
      <c r="BY1083"/>
      <c r="BZ1083"/>
      <c r="CA1083"/>
      <c r="CB1083"/>
      <c r="CC1083"/>
      <c r="CD1083"/>
      <c r="CE1083"/>
      <c r="CF1083"/>
      <c r="CG1083"/>
      <c r="CH1083"/>
      <c r="CI1083" t="inlineStr">
        <is>
          <t xml:space="preserve"> Affected fish lost schooling behavior, swam near the tank surface, had increased respiration and were darkly colored. They also showed signs of edema and hemorrhaging.  Equili- brium loss was observed prior to death.  The 0-hr data </t>
        </is>
      </c>
      <c r="CJ1083" t="inlineStr">
        <is>
          <t xml:space="preserve">   Affected fish lost schooling behavior, swam near the tank surface, had increased respiration and were darkly colored. They also showed signs of edema and hemorrhaging.  Equili- brium loss was observed prior to death.  The 0-hr data </t>
        </is>
      </c>
      <c r="CK1083" t="inlineStr">
        <is>
          <t>Geiger,D.L., L.T. Brooke, and D.J. Call</t>
        </is>
      </c>
      <c r="CL1083" t="n">
        <v>3217.0</v>
      </c>
      <c r="CM1083" t="inlineStr">
        <is>
          <t>Acute Toxicities of Organic Chemicals to Fathead Minnows (Pimephales promelas), Volume V</t>
        </is>
      </c>
      <c r="CN1083" t="inlineStr">
        <is>
          <t>Center for Lake Superior Environmental Studies, University of Wisconsin, Superior, WI:332 p.</t>
        </is>
      </c>
      <c r="CO1083" t="n">
        <v>1990.0</v>
      </c>
      <c r="CP1083" t="inlineStr">
        <is>
          <t>Geiger,D.L., L.T. Brooke, and D.J. Call (1990). Acute Toxicities of Organic Chemicals to Fathead Minnows (Pimephales promelas), Volume V. Center for Lake Superior Environmental Studies, University of Wisconsin, Superior, WI, 332 p. ECOREF#:3217</t>
        </is>
      </c>
    </row>
    <row r="1084">
      <c r="A1084" t="n">
        <v>107415.0</v>
      </c>
      <c r="B1084" t="inlineStr">
        <is>
          <t>2-Methyl-2,4-pentanediol</t>
        </is>
      </c>
      <c r="C1084"/>
      <c r="D1084" t="inlineStr">
        <is>
          <t>Not reported</t>
        </is>
      </c>
      <c r="E1084" t="inlineStr">
        <is>
          <t>Not coded</t>
        </is>
      </c>
      <c r="F1084" t="inlineStr">
        <is>
          <t>&gt;</t>
        </is>
      </c>
      <c r="G1084" t="n">
        <v>98.0</v>
      </c>
      <c r="H1084"/>
      <c r="I1084"/>
      <c r="J1084"/>
      <c r="K1084"/>
      <c r="L1084" t="inlineStr">
        <is>
          <t>Pimephales promelas</t>
        </is>
      </c>
      <c r="M1084" t="inlineStr">
        <is>
          <t>Fathead Minnow</t>
        </is>
      </c>
      <c r="N1084"/>
      <c r="O1084"/>
      <c r="P1084"/>
      <c r="Q1084"/>
      <c r="R1084"/>
      <c r="S1084"/>
      <c r="T1084"/>
      <c r="U1084"/>
      <c r="V1084" t="inlineStr">
        <is>
          <t>Flow-through</t>
        </is>
      </c>
      <c r="W1084" t="inlineStr">
        <is>
          <t>Fresh water</t>
        </is>
      </c>
      <c r="X1084" t="inlineStr">
        <is>
          <t>Not reported</t>
        </is>
      </c>
      <c r="Y1084"/>
      <c r="Z1084" t="inlineStr">
        <is>
          <t>Active ingredient</t>
        </is>
      </c>
      <c r="AA1084"/>
      <c r="AB1084" t="n">
        <v>8685.936</v>
      </c>
      <c r="AC1084"/>
      <c r="AD1084"/>
      <c r="AE1084"/>
      <c r="AF1084"/>
      <c r="AG1084" t="inlineStr">
        <is>
          <t>AI mg/L</t>
        </is>
      </c>
      <c r="AH1084"/>
      <c r="AI1084"/>
      <c r="AJ1084"/>
      <c r="AK1084"/>
      <c r="AL1084"/>
      <c r="AM1084"/>
      <c r="AN1084"/>
      <c r="AO1084"/>
      <c r="AP1084"/>
      <c r="AQ1084"/>
      <c r="AR1084"/>
      <c r="AS1084"/>
      <c r="AT1084"/>
      <c r="AU1084"/>
      <c r="AV1084"/>
      <c r="AW1084"/>
      <c r="AX1084" t="inlineStr">
        <is>
          <t>Mortality</t>
        </is>
      </c>
      <c r="AY1084" t="inlineStr">
        <is>
          <t>Mortality</t>
        </is>
      </c>
      <c r="AZ1084" t="inlineStr">
        <is>
          <t>LC50</t>
        </is>
      </c>
      <c r="BA1084"/>
      <c r="BB1084" t="n">
        <v>4.0</v>
      </c>
      <c r="BC1084"/>
      <c r="BD1084"/>
      <c r="BE1084"/>
      <c r="BF1084"/>
      <c r="BG1084" t="inlineStr">
        <is>
          <t>Day(s)</t>
        </is>
      </c>
      <c r="BH1084"/>
      <c r="BI1084" t="inlineStr">
        <is>
          <t>DTXSID5021885</t>
        </is>
      </c>
      <c r="BJ1084"/>
      <c r="BK1084"/>
      <c r="BL1084"/>
      <c r="BM1084"/>
      <c r="BN1084"/>
      <c r="BO1084"/>
      <c r="BP1084"/>
      <c r="BQ1084"/>
      <c r="BR1084"/>
      <c r="BS1084"/>
      <c r="BT1084" t="inlineStr">
        <is>
          <t>--</t>
        </is>
      </c>
      <c r="BU1084"/>
      <c r="BV1084"/>
      <c r="BW1084"/>
      <c r="BX1084"/>
      <c r="BY1084"/>
      <c r="BZ1084"/>
      <c r="CA1084"/>
      <c r="CB1084"/>
      <c r="CC1084"/>
      <c r="CD1084"/>
      <c r="CE1084"/>
      <c r="CF1084"/>
      <c r="CG1084"/>
      <c r="CH1084"/>
      <c r="CI1084"/>
      <c r="CJ1084"/>
      <c r="CK1084" t="inlineStr">
        <is>
          <t>Bottger,A.</t>
        </is>
      </c>
      <c r="CL1084" t="n">
        <v>5876.0</v>
      </c>
      <c r="CM1084" t="inlineStr">
        <is>
          <t>Belastung der Anwohner von Chemisch-Reinigungsanlegen durch Tetrachlorethylen</t>
        </is>
      </c>
      <c r="CN1084" t="inlineStr">
        <is>
          <t>vortrag:30</t>
        </is>
      </c>
      <c r="CO1084" t="n">
        <v>1988.0</v>
      </c>
      <c r="CP1084" t="inlineStr">
        <is>
          <t>Bottger,A. (1988). Belastung der Anwohner von Chemisch-Reinigungsanlegen durch Tetrachlorethylen. vortrag, 30. ECOREF#:5876</t>
        </is>
      </c>
    </row>
    <row r="1085">
      <c r="A1085" t="n">
        <v>107415.0</v>
      </c>
      <c r="B1085" t="inlineStr">
        <is>
          <t>2-Methyl-2,4-pentanediol</t>
        </is>
      </c>
      <c r="C1085"/>
      <c r="D1085" t="inlineStr">
        <is>
          <t>Unmeasured</t>
        </is>
      </c>
      <c r="E1085" t="inlineStr">
        <is>
          <t>Standard Methods for the Examination of Water and Wastewater</t>
        </is>
      </c>
      <c r="F1085"/>
      <c r="G1085"/>
      <c r="H1085"/>
      <c r="I1085"/>
      <c r="J1085"/>
      <c r="K1085"/>
      <c r="L1085" t="inlineStr">
        <is>
          <t>Pimephales promelas</t>
        </is>
      </c>
      <c r="M1085" t="inlineStr">
        <is>
          <t>Fathead Minnow</t>
        </is>
      </c>
      <c r="N1085"/>
      <c r="O1085"/>
      <c r="P1085"/>
      <c r="Q1085"/>
      <c r="R1085"/>
      <c r="S1085"/>
      <c r="T1085"/>
      <c r="U1085"/>
      <c r="V1085" t="inlineStr">
        <is>
          <t>Static</t>
        </is>
      </c>
      <c r="W1085" t="inlineStr">
        <is>
          <t>Fresh water</t>
        </is>
      </c>
      <c r="X1085" t="inlineStr">
        <is>
          <t>Lab</t>
        </is>
      </c>
      <c r="Y1085" t="n">
        <v>4.0</v>
      </c>
      <c r="Z1085" t="inlineStr">
        <is>
          <t>Formulation</t>
        </is>
      </c>
      <c r="AA1085" t="inlineStr">
        <is>
          <t>&gt;</t>
        </is>
      </c>
      <c r="AB1085" t="n">
        <v>100.0</v>
      </c>
      <c r="AC1085"/>
      <c r="AD1085"/>
      <c r="AE1085"/>
      <c r="AF1085"/>
      <c r="AG1085" t="inlineStr">
        <is>
          <t>AI mg/L</t>
        </is>
      </c>
      <c r="AH1085"/>
      <c r="AI1085"/>
      <c r="AJ1085"/>
      <c r="AK1085"/>
      <c r="AL1085"/>
      <c r="AM1085"/>
      <c r="AN1085"/>
      <c r="AO1085"/>
      <c r="AP1085"/>
      <c r="AQ1085"/>
      <c r="AR1085"/>
      <c r="AS1085"/>
      <c r="AT1085"/>
      <c r="AU1085"/>
      <c r="AV1085"/>
      <c r="AW1085"/>
      <c r="AX1085" t="inlineStr">
        <is>
          <t>Mortality</t>
        </is>
      </c>
      <c r="AY1085" t="inlineStr">
        <is>
          <t>Mortality</t>
        </is>
      </c>
      <c r="AZ1085" t="inlineStr">
        <is>
          <t>LC50</t>
        </is>
      </c>
      <c r="BA1085"/>
      <c r="BB1085" t="n">
        <v>4.0</v>
      </c>
      <c r="BC1085"/>
      <c r="BD1085"/>
      <c r="BE1085"/>
      <c r="BF1085"/>
      <c r="BG1085" t="inlineStr">
        <is>
          <t>Day(s)</t>
        </is>
      </c>
      <c r="BH1085"/>
      <c r="BI1085" t="inlineStr">
        <is>
          <t>DTXSID5021885</t>
        </is>
      </c>
      <c r="BJ1085"/>
      <c r="BK1085"/>
      <c r="BL1085" t="inlineStr">
        <is>
          <t>Acute</t>
        </is>
      </c>
      <c r="BM1085"/>
      <c r="BN1085"/>
      <c r="BO1085"/>
      <c r="BP1085"/>
      <c r="BQ1085"/>
      <c r="BR1085"/>
      <c r="BS1085"/>
      <c r="BT1085" t="inlineStr">
        <is>
          <t>--</t>
        </is>
      </c>
      <c r="BU1085"/>
      <c r="BV1085"/>
      <c r="BW1085"/>
      <c r="BX1085"/>
      <c r="BY1085"/>
      <c r="BZ1085"/>
      <c r="CA1085"/>
      <c r="CB1085"/>
      <c r="CC1085"/>
      <c r="CD1085"/>
      <c r="CE1085"/>
      <c r="CF1085"/>
      <c r="CG1085"/>
      <c r="CH1085"/>
      <c r="CI1085"/>
      <c r="CJ1085" t="inlineStr">
        <is>
          <t xml:space="preserve">SOURCE/MUSKIE HATCHERY, ASBURY, NEW JERSEY//   </t>
        </is>
      </c>
      <c r="CK1085" t="inlineStr">
        <is>
          <t>National Association of Photographic Manufacturers</t>
        </is>
      </c>
      <c r="CL1085" t="n">
        <v>167113.0</v>
      </c>
      <c r="CM1085" t="inlineStr">
        <is>
          <t>Environmental Effect of Photoprocessing Chemicals Vol I and II (557)</t>
        </is>
      </c>
      <c r="CN1085" t="inlineStr">
        <is>
          <t>EPA/OTS Doc. #40-8469216:536 p.</t>
        </is>
      </c>
      <c r="CO1085" t="n">
        <v>1974.0</v>
      </c>
      <c r="CP1085" t="inlineStr">
        <is>
          <t>National Association of Photographic Manufacturers (1974). Environmental Effect of Photoprocessing Chemicals Vol I and II (557). EPA/OTS Doc. #40-8469216, 536 p. ECOREF#:167113</t>
        </is>
      </c>
    </row>
    <row r="1086">
      <c r="A1086" t="n">
        <v>107415.0</v>
      </c>
      <c r="B1086" t="inlineStr">
        <is>
          <t>2-Methyl-2,4-pentanediol</t>
        </is>
      </c>
      <c r="C1086"/>
      <c r="D1086" t="inlineStr">
        <is>
          <t>Measured</t>
        </is>
      </c>
      <c r="E1086" t="inlineStr">
        <is>
          <t>Not coded</t>
        </is>
      </c>
      <c r="F1086"/>
      <c r="G1086" t="n">
        <v>99.0</v>
      </c>
      <c r="H1086"/>
      <c r="I1086"/>
      <c r="J1086"/>
      <c r="K1086"/>
      <c r="L1086" t="inlineStr">
        <is>
          <t>Pimephales promelas</t>
        </is>
      </c>
      <c r="M1086" t="inlineStr">
        <is>
          <t>Fathead Minnow</t>
        </is>
      </c>
      <c r="N1086"/>
      <c r="O1086"/>
      <c r="P1086" t="n">
        <v>31.0</v>
      </c>
      <c r="Q1086"/>
      <c r="R1086"/>
      <c r="S1086"/>
      <c r="T1086"/>
      <c r="U1086" t="inlineStr">
        <is>
          <t>Day(s)</t>
        </is>
      </c>
      <c r="V1086" t="inlineStr">
        <is>
          <t>Flow-through</t>
        </is>
      </c>
      <c r="W1086" t="inlineStr">
        <is>
          <t>Fresh water</t>
        </is>
      </c>
      <c r="X1086" t="inlineStr">
        <is>
          <t>Lab</t>
        </is>
      </c>
      <c r="Y1086"/>
      <c r="Z1086" t="inlineStr">
        <is>
          <t>Active ingredient</t>
        </is>
      </c>
      <c r="AA1086"/>
      <c r="AB1086" t="n">
        <v>10700.0</v>
      </c>
      <c r="AC1086"/>
      <c r="AD1086" t="n">
        <v>10500.0</v>
      </c>
      <c r="AE1086"/>
      <c r="AF1086" t="n">
        <v>11000.0</v>
      </c>
      <c r="AG1086" t="inlineStr">
        <is>
          <t>AI mg/L</t>
        </is>
      </c>
      <c r="AH1086"/>
      <c r="AI1086"/>
      <c r="AJ1086"/>
      <c r="AK1086"/>
      <c r="AL1086"/>
      <c r="AM1086"/>
      <c r="AN1086"/>
      <c r="AO1086"/>
      <c r="AP1086"/>
      <c r="AQ1086"/>
      <c r="AR1086"/>
      <c r="AS1086"/>
      <c r="AT1086"/>
      <c r="AU1086"/>
      <c r="AV1086"/>
      <c r="AW1086"/>
      <c r="AX1086" t="inlineStr">
        <is>
          <t>Mortality</t>
        </is>
      </c>
      <c r="AY1086" t="inlineStr">
        <is>
          <t>Mortality</t>
        </is>
      </c>
      <c r="AZ1086" t="inlineStr">
        <is>
          <t>LC50</t>
        </is>
      </c>
      <c r="BA1086"/>
      <c r="BB1086" t="n">
        <v>4.0</v>
      </c>
      <c r="BC1086"/>
      <c r="BD1086"/>
      <c r="BE1086"/>
      <c r="BF1086"/>
      <c r="BG1086" t="inlineStr">
        <is>
          <t>Day(s)</t>
        </is>
      </c>
      <c r="BH1086" t="inlineStr">
        <is>
          <t>Pure</t>
        </is>
      </c>
      <c r="BI1086" t="inlineStr">
        <is>
          <t>DTXSID5021885</t>
        </is>
      </c>
      <c r="BJ1086"/>
      <c r="BK1086"/>
      <c r="BL1086"/>
      <c r="BM1086"/>
      <c r="BN1086"/>
      <c r="BO1086"/>
      <c r="BP1086"/>
      <c r="BQ1086"/>
      <c r="BR1086"/>
      <c r="BS1086"/>
      <c r="BT1086" t="inlineStr">
        <is>
          <t>--</t>
        </is>
      </c>
      <c r="BU1086"/>
      <c r="BV1086"/>
      <c r="BW1086"/>
      <c r="BX1086"/>
      <c r="BY1086"/>
      <c r="BZ1086"/>
      <c r="CA1086"/>
      <c r="CB1086"/>
      <c r="CC1086"/>
      <c r="CD1086"/>
      <c r="CE1086"/>
      <c r="CF1086"/>
      <c r="CG1086"/>
      <c r="CH1086"/>
      <c r="CI1086" t="inlineStr">
        <is>
          <t xml:space="preserve"> Affected fish were spread-out, slow and lost equilibrium  NR prior to death. NA </t>
        </is>
      </c>
      <c r="CJ1086" t="inlineStr">
        <is>
          <t xml:space="preserve">   Affected fish were spread-out, slow and lost equilibrium  NR prior to death. NA </t>
        </is>
      </c>
      <c r="CK1086" t="inlineStr">
        <is>
          <t>Brooke,L.T., D.J. Call, D.L. Geiger, and C.E. Northcott</t>
        </is>
      </c>
      <c r="CL1086" t="n">
        <v>12448.0</v>
      </c>
      <c r="CM1086" t="inlineStr">
        <is>
          <t>Acute Toxicities of Organic Chemicals to Fathead Minnows (Pimephales promelas), Vol. 1</t>
        </is>
      </c>
      <c r="CN1086" t="inlineStr">
        <is>
          <t>Center for Lake Superior Environmental Studies, University of Wisconsin-Superior, Superior, WI:414 p.</t>
        </is>
      </c>
      <c r="CO1086" t="n">
        <v>1984.0</v>
      </c>
      <c r="CP1086" t="inlineStr">
        <is>
          <t>Brooke,L.T., D.J. Call, D.L. Geiger, and C.E. Northcott (1984). Acute Toxicities of Organic Chemicals to Fathead Minnows (Pimephales promelas), Vol. 1. Center for Lake Superior Environmental Studies, University of Wisconsin-Superior, Superior, WI, 414 p. ECOREF#:12448</t>
        </is>
      </c>
    </row>
    <row r="1087">
      <c r="A1087" t="n">
        <v>107459.0</v>
      </c>
      <c r="B1087" t="inlineStr">
        <is>
          <t>2,4,4-Trimethyl-2-pentanamine</t>
        </is>
      </c>
      <c r="C1087"/>
      <c r="D1087" t="inlineStr">
        <is>
          <t>Measured</t>
        </is>
      </c>
      <c r="E1087" t="inlineStr">
        <is>
          <t>Not coded</t>
        </is>
      </c>
      <c r="F1087"/>
      <c r="G1087" t="n">
        <v>95.0</v>
      </c>
      <c r="H1087"/>
      <c r="I1087"/>
      <c r="J1087"/>
      <c r="K1087"/>
      <c r="L1087" t="inlineStr">
        <is>
          <t>Pimephales promelas</t>
        </is>
      </c>
      <c r="M1087" t="inlineStr">
        <is>
          <t>Fathead Minnow</t>
        </is>
      </c>
      <c r="N1087"/>
      <c r="O1087"/>
      <c r="P1087" t="n">
        <v>29.0</v>
      </c>
      <c r="Q1087"/>
      <c r="R1087"/>
      <c r="S1087"/>
      <c r="T1087"/>
      <c r="U1087" t="inlineStr">
        <is>
          <t>Day(s)</t>
        </is>
      </c>
      <c r="V1087" t="inlineStr">
        <is>
          <t>Flow-through</t>
        </is>
      </c>
      <c r="W1087" t="inlineStr">
        <is>
          <t>Fresh water</t>
        </is>
      </c>
      <c r="X1087" t="inlineStr">
        <is>
          <t>Lab</t>
        </is>
      </c>
      <c r="Y1087"/>
      <c r="Z1087" t="inlineStr">
        <is>
          <t>Active ingredient</t>
        </is>
      </c>
      <c r="AA1087"/>
      <c r="AB1087" t="n">
        <v>24.6</v>
      </c>
      <c r="AC1087"/>
      <c r="AD1087" t="n">
        <v>22.1</v>
      </c>
      <c r="AE1087"/>
      <c r="AF1087" t="n">
        <v>27.2</v>
      </c>
      <c r="AG1087" t="inlineStr">
        <is>
          <t>AI mg/L</t>
        </is>
      </c>
      <c r="AH1087"/>
      <c r="AI1087"/>
      <c r="AJ1087"/>
      <c r="AK1087"/>
      <c r="AL1087"/>
      <c r="AM1087"/>
      <c r="AN1087"/>
      <c r="AO1087"/>
      <c r="AP1087"/>
      <c r="AQ1087"/>
      <c r="AR1087"/>
      <c r="AS1087"/>
      <c r="AT1087"/>
      <c r="AU1087"/>
      <c r="AV1087"/>
      <c r="AW1087"/>
      <c r="AX1087" t="inlineStr">
        <is>
          <t>Mortality</t>
        </is>
      </c>
      <c r="AY1087" t="inlineStr">
        <is>
          <t>Mortality</t>
        </is>
      </c>
      <c r="AZ1087" t="inlineStr">
        <is>
          <t>LC50</t>
        </is>
      </c>
      <c r="BA1087"/>
      <c r="BB1087" t="n">
        <v>4.0</v>
      </c>
      <c r="BC1087"/>
      <c r="BD1087"/>
      <c r="BE1087"/>
      <c r="BF1087"/>
      <c r="BG1087" t="inlineStr">
        <is>
          <t>Day(s)</t>
        </is>
      </c>
      <c r="BH1087" t="inlineStr">
        <is>
          <t>Pure</t>
        </is>
      </c>
      <c r="BI1087" t="inlineStr">
        <is>
          <t>DTXSID0021886</t>
        </is>
      </c>
      <c r="BJ1087"/>
      <c r="BK1087"/>
      <c r="BL1087"/>
      <c r="BM1087"/>
      <c r="BN1087"/>
      <c r="BO1087"/>
      <c r="BP1087"/>
      <c r="BQ1087"/>
      <c r="BR1087"/>
      <c r="BS1087"/>
      <c r="BT1087" t="inlineStr">
        <is>
          <t>--</t>
        </is>
      </c>
      <c r="BU1087"/>
      <c r="BV1087"/>
      <c r="BW1087"/>
      <c r="BX1087"/>
      <c r="BY1087"/>
      <c r="BZ1087"/>
      <c r="CA1087"/>
      <c r="CB1087"/>
      <c r="CC1087"/>
      <c r="CD1087"/>
      <c r="CE1087"/>
      <c r="CF1087"/>
      <c r="CG1087"/>
      <c r="CH1087"/>
      <c r="CI1087" t="inlineStr">
        <is>
          <t xml:space="preserve"> The pH of the stock solution was adjusted to that of lake water using HCl.  Affected fish lost schooling behavior, were hypNAactive and overreactive to external stimuli and had increased respiration.  Equilibrium loss was not </t>
        </is>
      </c>
      <c r="CJ1087" t="inlineStr">
        <is>
          <t xml:space="preserve">   The pH of the stock solution was adjusted to that of lake water using HCl.  Affected fish lost schooling behavior, were hypNAactive and overreactive to external stimuli and had increased respiration.  Equilibrium loss was not </t>
        </is>
      </c>
      <c r="CK1087" t="inlineStr">
        <is>
          <t>Geiger,D.L., D.J. Call, and L.T. Brooke</t>
        </is>
      </c>
      <c r="CL1087" t="n">
        <v>12859.0</v>
      </c>
      <c r="CM1087" t="inlineStr">
        <is>
          <t>Acute Toxicities of Organic Chemicals to Fathead Minnows (Pimephales promelas) Volume IV</t>
        </is>
      </c>
      <c r="CN1087" t="inlineStr">
        <is>
          <t>Center for Lake Superior Environmental Studies, University of Wisconsin, Superior, WI4:355 p.</t>
        </is>
      </c>
      <c r="CO1087" t="n">
        <v>1988.0</v>
      </c>
      <c r="CP1087" t="inlineStr">
        <is>
          <t>Geiger,D.L., D.J. Call, and L.T. Brooke (1988). Acute Toxicities of Organic Chemicals to Fathead Minnows (Pimephales promelas) Volume IV. Center for Lake Superior Environmental Studies, University of Wisconsin, Superior, WI, 4, 355 p. ECOREF#:12859</t>
        </is>
      </c>
    </row>
    <row r="1088">
      <c r="A1088" t="n">
        <v>107471.0</v>
      </c>
      <c r="B1088" t="inlineStr">
        <is>
          <t>tert-Butyl sulfide</t>
        </is>
      </c>
      <c r="C1088"/>
      <c r="D1088" t="inlineStr">
        <is>
          <t>Measured</t>
        </is>
      </c>
      <c r="E1088" t="inlineStr">
        <is>
          <t>Not coded</t>
        </is>
      </c>
      <c r="F1088"/>
      <c r="G1088" t="n">
        <v>98.0</v>
      </c>
      <c r="H1088"/>
      <c r="I1088"/>
      <c r="J1088"/>
      <c r="K1088"/>
      <c r="L1088" t="inlineStr">
        <is>
          <t>Pimephales promelas</t>
        </is>
      </c>
      <c r="M1088" t="inlineStr">
        <is>
          <t>Fathead Minnow</t>
        </is>
      </c>
      <c r="N1088"/>
      <c r="O1088"/>
      <c r="P1088" t="n">
        <v>32.0</v>
      </c>
      <c r="Q1088"/>
      <c r="R1088"/>
      <c r="S1088"/>
      <c r="T1088"/>
      <c r="U1088" t="inlineStr">
        <is>
          <t>Day(s)</t>
        </is>
      </c>
      <c r="V1088" t="inlineStr">
        <is>
          <t>Flow-through</t>
        </is>
      </c>
      <c r="W1088" t="inlineStr">
        <is>
          <t>Fresh water</t>
        </is>
      </c>
      <c r="X1088" t="inlineStr">
        <is>
          <t>Lab</t>
        </is>
      </c>
      <c r="Y1088"/>
      <c r="Z1088" t="inlineStr">
        <is>
          <t>Active ingredient</t>
        </is>
      </c>
      <c r="AA1088"/>
      <c r="AB1088" t="n">
        <v>29.1</v>
      </c>
      <c r="AC1088"/>
      <c r="AD1088" t="n">
        <v>26.6</v>
      </c>
      <c r="AE1088"/>
      <c r="AF1088" t="n">
        <v>31.9</v>
      </c>
      <c r="AG1088" t="inlineStr">
        <is>
          <t>AI mg/L</t>
        </is>
      </c>
      <c r="AH1088"/>
      <c r="AI1088"/>
      <c r="AJ1088"/>
      <c r="AK1088"/>
      <c r="AL1088"/>
      <c r="AM1088"/>
      <c r="AN1088"/>
      <c r="AO1088"/>
      <c r="AP1088"/>
      <c r="AQ1088"/>
      <c r="AR1088"/>
      <c r="AS1088"/>
      <c r="AT1088"/>
      <c r="AU1088"/>
      <c r="AV1088"/>
      <c r="AW1088"/>
      <c r="AX1088" t="inlineStr">
        <is>
          <t>Mortality</t>
        </is>
      </c>
      <c r="AY1088" t="inlineStr">
        <is>
          <t>Mortality</t>
        </is>
      </c>
      <c r="AZ1088" t="inlineStr">
        <is>
          <t>LC50</t>
        </is>
      </c>
      <c r="BA1088"/>
      <c r="BB1088" t="n">
        <v>4.0</v>
      </c>
      <c r="BC1088"/>
      <c r="BD1088"/>
      <c r="BE1088"/>
      <c r="BF1088"/>
      <c r="BG1088" t="inlineStr">
        <is>
          <t>Day(s)</t>
        </is>
      </c>
      <c r="BH1088" t="inlineStr">
        <is>
          <t>Pure</t>
        </is>
      </c>
      <c r="BI1088" t="inlineStr">
        <is>
          <t>DTXSID5021887</t>
        </is>
      </c>
      <c r="BJ1088"/>
      <c r="BK1088"/>
      <c r="BL1088"/>
      <c r="BM1088"/>
      <c r="BN1088"/>
      <c r="BO1088"/>
      <c r="BP1088"/>
      <c r="BQ1088"/>
      <c r="BR1088"/>
      <c r="BS1088"/>
      <c r="BT1088" t="inlineStr">
        <is>
          <t>--</t>
        </is>
      </c>
      <c r="BU1088"/>
      <c r="BV1088"/>
      <c r="BW1088"/>
      <c r="BX1088"/>
      <c r="BY1088"/>
      <c r="BZ1088"/>
      <c r="CA1088"/>
      <c r="CB1088"/>
      <c r="CC1088"/>
      <c r="CD1088"/>
      <c r="CE1088"/>
      <c r="CF1088"/>
      <c r="CG1088"/>
      <c r="CH1088"/>
      <c r="CI1088" t="inlineStr">
        <is>
          <t xml:space="preserve"> Dilution factor:  0%, 20%, 40%, 60%, 80% and 100% of the stock solution.  The 0-hr samples were omitted because the tanks weNA sampled before the concentrations had equili- brated.  Affected fish were hypoactive, swam in a corkscrew/ </t>
        </is>
      </c>
      <c r="CJ1088" t="inlineStr">
        <is>
          <t xml:space="preserve">   Dilution factor:  0%, 20%, 40%, 60%, 80% and 100% of the stock solution.  The 0-hr samples were omitted because the tanks weNA sampled before the concentrations had equili- brated.  Affected fish were hypoactive, swam in a corkscrew/ </t>
        </is>
      </c>
      <c r="CK1088" t="inlineStr">
        <is>
          <t>Geiger,D.L., D.J. Call, and L.T. Brooke</t>
        </is>
      </c>
      <c r="CL1088" t="n">
        <v>12859.0</v>
      </c>
      <c r="CM1088" t="inlineStr">
        <is>
          <t>Acute Toxicities of Organic Chemicals to Fathead Minnows (Pimephales promelas) Volume IV</t>
        </is>
      </c>
      <c r="CN1088" t="inlineStr">
        <is>
          <t>Center for Lake Superior Environmental Studies, University of Wisconsin, Superior, WI4:355 p.</t>
        </is>
      </c>
      <c r="CO1088" t="n">
        <v>1988.0</v>
      </c>
      <c r="CP1088" t="inlineStr">
        <is>
          <t>Geiger,D.L., D.J. Call, and L.T. Brooke (1988). Acute Toxicities of Organic Chemicals to Fathead Minnows (Pimephales promelas) Volume IV. Center for Lake Superior Environmental Studies, University of Wisconsin, Superior, WI, 4, 355 p. ECOREF#:12859</t>
        </is>
      </c>
    </row>
    <row r="1089">
      <c r="A1089" t="n">
        <v>107493.0</v>
      </c>
      <c r="B1089" t="inlineStr">
        <is>
          <t>Tetraethyl ester diphosphoric acid</t>
        </is>
      </c>
      <c r="C1089" t="inlineStr">
        <is>
          <t>Technical grade, technical product, technical formulation</t>
        </is>
      </c>
      <c r="D1089" t="inlineStr">
        <is>
          <t>Unmeasured</t>
        </is>
      </c>
      <c r="E1089" t="inlineStr">
        <is>
          <t>Not coded</t>
        </is>
      </c>
      <c r="F1089"/>
      <c r="G1089" t="n">
        <v>40.0</v>
      </c>
      <c r="H1089"/>
      <c r="I1089"/>
      <c r="J1089"/>
      <c r="K1089"/>
      <c r="L1089" t="inlineStr">
        <is>
          <t>Pimephales promelas</t>
        </is>
      </c>
      <c r="M1089" t="inlineStr">
        <is>
          <t>Fathead Minnow</t>
        </is>
      </c>
      <c r="N1089"/>
      <c r="O1089"/>
      <c r="P1089"/>
      <c r="Q1089"/>
      <c r="R1089"/>
      <c r="S1089"/>
      <c r="T1089"/>
      <c r="U1089"/>
      <c r="V1089" t="inlineStr">
        <is>
          <t>Static</t>
        </is>
      </c>
      <c r="W1089" t="inlineStr">
        <is>
          <t>Fresh water</t>
        </is>
      </c>
      <c r="X1089" t="inlineStr">
        <is>
          <t>Lab</t>
        </is>
      </c>
      <c r="Y1089"/>
      <c r="Z1089" t="inlineStr">
        <is>
          <t>Active ingredient</t>
        </is>
      </c>
      <c r="AA1089"/>
      <c r="AB1089" t="n">
        <v>1.7</v>
      </c>
      <c r="AC1089"/>
      <c r="AD1089"/>
      <c r="AE1089"/>
      <c r="AF1089"/>
      <c r="AG1089" t="inlineStr">
        <is>
          <t>AI mg/L</t>
        </is>
      </c>
      <c r="AH1089"/>
      <c r="AI1089"/>
      <c r="AJ1089"/>
      <c r="AK1089"/>
      <c r="AL1089"/>
      <c r="AM1089"/>
      <c r="AN1089"/>
      <c r="AO1089"/>
      <c r="AP1089"/>
      <c r="AQ1089"/>
      <c r="AR1089"/>
      <c r="AS1089"/>
      <c r="AT1089"/>
      <c r="AU1089"/>
      <c r="AV1089"/>
      <c r="AW1089"/>
      <c r="AX1089" t="inlineStr">
        <is>
          <t>Mortality</t>
        </is>
      </c>
      <c r="AY1089" t="inlineStr">
        <is>
          <t>Mortality</t>
        </is>
      </c>
      <c r="AZ1089" t="inlineStr">
        <is>
          <t>LC50</t>
        </is>
      </c>
      <c r="BA1089"/>
      <c r="BB1089" t="n">
        <v>4.0</v>
      </c>
      <c r="BC1089"/>
      <c r="BD1089"/>
      <c r="BE1089"/>
      <c r="BF1089"/>
      <c r="BG1089" t="inlineStr">
        <is>
          <t>Day(s)</t>
        </is>
      </c>
      <c r="BH1089" t="inlineStr">
        <is>
          <t>Pure</t>
        </is>
      </c>
      <c r="BI1089" t="inlineStr">
        <is>
          <t>DTXSID3034957</t>
        </is>
      </c>
      <c r="BJ1089" t="inlineStr">
        <is>
          <t>10.1577/1548-8659(1957)87[39:TOOPIT]2.0.CO;2</t>
        </is>
      </c>
      <c r="BK1089"/>
      <c r="BL1089"/>
      <c r="BM1089"/>
      <c r="BN1089"/>
      <c r="BO1089"/>
      <c r="BP1089"/>
      <c r="BQ1089"/>
      <c r="BR1089"/>
      <c r="BS1089"/>
      <c r="BT1089" t="inlineStr">
        <is>
          <t>--</t>
        </is>
      </c>
      <c r="BU1089"/>
      <c r="BV1089"/>
      <c r="BW1089"/>
      <c r="BX1089"/>
      <c r="BY1089"/>
      <c r="BZ1089"/>
      <c r="CA1089"/>
      <c r="CB1089"/>
      <c r="CC1089"/>
      <c r="CD1089"/>
      <c r="CE1089"/>
      <c r="CF1089"/>
      <c r="CG1089"/>
      <c r="CH1089"/>
      <c r="CI1089" t="inlineStr">
        <is>
          <t xml:space="preserve"> HARD/DILUTION WATER = 20 MG/L AS CACO3//STOCK SOLUTION WAS 1 % TEPP FORMULATION IN WATER SOLUTION// </t>
        </is>
      </c>
      <c r="CJ1089" t="inlineStr">
        <is>
          <t xml:space="preserve">   HARD/DILUTION WATER = 20 MG/L AS CACO3//STOCK SOLUTION WAS 1 % TEPP FORMULATION IN WATER SOLUTION// </t>
        </is>
      </c>
      <c r="CK1089" t="inlineStr">
        <is>
          <t>Henderson,C., and Q.H. Pickering</t>
        </is>
      </c>
      <c r="CL1089" t="n">
        <v>2155.0</v>
      </c>
      <c r="CM1089" t="inlineStr">
        <is>
          <t>Toxicity of Organic Phosphorus Insecticides to Fish</t>
        </is>
      </c>
      <c r="CN1089" t="inlineStr">
        <is>
          <t>Trans. Am. Fish. Soc.87:39-51</t>
        </is>
      </c>
      <c r="CO1089" t="n">
        <v>1958.0</v>
      </c>
      <c r="CP1089" t="inlineStr">
        <is>
          <t>Henderson,C., and Q.H. Pickering (1958). Toxicity of Organic Phosphorus Insecticides to Fish. Trans. Am. Fish. Soc., 87, 39-51. doi:10.1577/1548-8659(1957)87[39:TOOPIT]2.0.CO;2. ECOREF#:2155</t>
        </is>
      </c>
    </row>
    <row r="1090">
      <c r="A1090" t="n">
        <v>107493.0</v>
      </c>
      <c r="B1090" t="inlineStr">
        <is>
          <t>Tetraethyl ester diphosphoric acid</t>
        </is>
      </c>
      <c r="C1090"/>
      <c r="D1090" t="inlineStr">
        <is>
          <t>Not reported</t>
        </is>
      </c>
      <c r="E1090" t="inlineStr">
        <is>
          <t>Not coded</t>
        </is>
      </c>
      <c r="F1090"/>
      <c r="G1090" t="n">
        <v>40.0</v>
      </c>
      <c r="H1090"/>
      <c r="I1090"/>
      <c r="J1090"/>
      <c r="K1090"/>
      <c r="L1090" t="inlineStr">
        <is>
          <t>Pimephales promelas</t>
        </is>
      </c>
      <c r="M1090" t="inlineStr">
        <is>
          <t>Fathead Minnow</t>
        </is>
      </c>
      <c r="N1090"/>
      <c r="O1090"/>
      <c r="P1090"/>
      <c r="Q1090"/>
      <c r="R1090"/>
      <c r="S1090"/>
      <c r="T1090"/>
      <c r="U1090"/>
      <c r="V1090" t="inlineStr">
        <is>
          <t>Static</t>
        </is>
      </c>
      <c r="W1090" t="inlineStr">
        <is>
          <t>Fresh water</t>
        </is>
      </c>
      <c r="X1090" t="inlineStr">
        <is>
          <t>Lab</t>
        </is>
      </c>
      <c r="Y1090"/>
      <c r="Z1090" t="inlineStr">
        <is>
          <t>Active ingredient</t>
        </is>
      </c>
      <c r="AA1090"/>
      <c r="AB1090" t="n">
        <v>0.24</v>
      </c>
      <c r="AC1090"/>
      <c r="AD1090" t="n">
        <v>0.144</v>
      </c>
      <c r="AE1090"/>
      <c r="AF1090" t="n">
        <v>0.401</v>
      </c>
      <c r="AG1090" t="inlineStr">
        <is>
          <t>AI mg/L</t>
        </is>
      </c>
      <c r="AH1090"/>
      <c r="AI1090"/>
      <c r="AJ1090"/>
      <c r="AK1090"/>
      <c r="AL1090"/>
      <c r="AM1090"/>
      <c r="AN1090"/>
      <c r="AO1090"/>
      <c r="AP1090"/>
      <c r="AQ1090"/>
      <c r="AR1090"/>
      <c r="AS1090"/>
      <c r="AT1090"/>
      <c r="AU1090"/>
      <c r="AV1090"/>
      <c r="AW1090"/>
      <c r="AX1090" t="inlineStr">
        <is>
          <t>Mortality</t>
        </is>
      </c>
      <c r="AY1090" t="inlineStr">
        <is>
          <t>Mortality</t>
        </is>
      </c>
      <c r="AZ1090" t="inlineStr">
        <is>
          <t>LC50</t>
        </is>
      </c>
      <c r="BA1090"/>
      <c r="BB1090" t="n">
        <v>4.0</v>
      </c>
      <c r="BC1090"/>
      <c r="BD1090"/>
      <c r="BE1090"/>
      <c r="BF1090"/>
      <c r="BG1090" t="inlineStr">
        <is>
          <t>Day(s)</t>
        </is>
      </c>
      <c r="BH1090" t="inlineStr">
        <is>
          <t>Liquid</t>
        </is>
      </c>
      <c r="BI1090" t="inlineStr">
        <is>
          <t>DTXSID3034957</t>
        </is>
      </c>
      <c r="BJ1090"/>
      <c r="BK1090"/>
      <c r="BL1090"/>
      <c r="BM1090"/>
      <c r="BN1090"/>
      <c r="BO1090"/>
      <c r="BP1090"/>
      <c r="BQ1090"/>
      <c r="BR1090"/>
      <c r="BS1090"/>
      <c r="BT1090" t="inlineStr">
        <is>
          <t>--</t>
        </is>
      </c>
      <c r="BU1090"/>
      <c r="BV1090"/>
      <c r="BW1090"/>
      <c r="BX1090"/>
      <c r="BY1090"/>
      <c r="BZ1090"/>
      <c r="CA1090"/>
      <c r="CB1090"/>
      <c r="CC1090"/>
      <c r="CD1090"/>
      <c r="CE1090"/>
      <c r="CF1090"/>
      <c r="CG1090"/>
      <c r="CH1090"/>
      <c r="CI1090"/>
      <c r="CJ1090"/>
      <c r="CK1090" t="inlineStr">
        <is>
          <t>Mayer,F.L.,Jr., and M.R. Ellersieck</t>
        </is>
      </c>
      <c r="CL1090" t="n">
        <v>6797.0</v>
      </c>
      <c r="CM1090" t="inlineStr">
        <is>
          <t>Manual of Acute Toxicity: Interpretation and Data Base for 410 Chemicals and 66 Species of Freshwater Animals</t>
        </is>
      </c>
      <c r="CN1090" t="inlineStr">
        <is>
          <t>USDI Fish and Wildlife Service, Publication No.160, Washington, DC:505 p.</t>
        </is>
      </c>
      <c r="CO1090" t="n">
        <v>1986.0</v>
      </c>
      <c r="CP1090" t="inlineStr">
        <is>
          <t>Mayer,F.L.,Jr., and M.R. Ellersieck (1986). Manual of Acute Toxicity: Interpretation and Data Base for 410 Chemicals and 66 Species of Freshwater Animals. USDI Fish and Wildlife Service, Publication No.160, Washington, DC, 505 p. ECOREF#:6797</t>
        </is>
      </c>
    </row>
    <row r="1091">
      <c r="A1091" t="n">
        <v>107493.0</v>
      </c>
      <c r="B1091" t="inlineStr">
        <is>
          <t>Tetraethyl ester diphosphoric acid</t>
        </is>
      </c>
      <c r="C1091" t="inlineStr">
        <is>
          <t>Technical grade, technical product, technical formulation</t>
        </is>
      </c>
      <c r="D1091" t="inlineStr">
        <is>
          <t>Unmeasured</t>
        </is>
      </c>
      <c r="E1091" t="inlineStr">
        <is>
          <t>Not coded</t>
        </is>
      </c>
      <c r="F1091"/>
      <c r="G1091" t="n">
        <v>40.0</v>
      </c>
      <c r="H1091"/>
      <c r="I1091"/>
      <c r="J1091"/>
      <c r="K1091"/>
      <c r="L1091" t="inlineStr">
        <is>
          <t>Pimephales promelas</t>
        </is>
      </c>
      <c r="M1091" t="inlineStr">
        <is>
          <t>Fathead Minnow</t>
        </is>
      </c>
      <c r="N1091"/>
      <c r="O1091"/>
      <c r="P1091"/>
      <c r="Q1091"/>
      <c r="R1091"/>
      <c r="S1091"/>
      <c r="T1091"/>
      <c r="U1091"/>
      <c r="V1091" t="inlineStr">
        <is>
          <t>Static</t>
        </is>
      </c>
      <c r="W1091" t="inlineStr">
        <is>
          <t>Fresh water</t>
        </is>
      </c>
      <c r="X1091" t="inlineStr">
        <is>
          <t>Lab</t>
        </is>
      </c>
      <c r="Y1091"/>
      <c r="Z1091" t="inlineStr">
        <is>
          <t>Active ingredient</t>
        </is>
      </c>
      <c r="AA1091"/>
      <c r="AB1091" t="n">
        <v>1.0</v>
      </c>
      <c r="AC1091"/>
      <c r="AD1091"/>
      <c r="AE1091"/>
      <c r="AF1091"/>
      <c r="AG1091" t="inlineStr">
        <is>
          <t>AI mg/L</t>
        </is>
      </c>
      <c r="AH1091"/>
      <c r="AI1091"/>
      <c r="AJ1091"/>
      <c r="AK1091"/>
      <c r="AL1091"/>
      <c r="AM1091"/>
      <c r="AN1091"/>
      <c r="AO1091"/>
      <c r="AP1091"/>
      <c r="AQ1091"/>
      <c r="AR1091"/>
      <c r="AS1091"/>
      <c r="AT1091"/>
      <c r="AU1091"/>
      <c r="AV1091"/>
      <c r="AW1091"/>
      <c r="AX1091" t="inlineStr">
        <is>
          <t>Mortality</t>
        </is>
      </c>
      <c r="AY1091" t="inlineStr">
        <is>
          <t>Mortality</t>
        </is>
      </c>
      <c r="AZ1091" t="inlineStr">
        <is>
          <t>LC50</t>
        </is>
      </c>
      <c r="BA1091"/>
      <c r="BB1091" t="n">
        <v>4.0</v>
      </c>
      <c r="BC1091"/>
      <c r="BD1091"/>
      <c r="BE1091"/>
      <c r="BF1091"/>
      <c r="BG1091" t="inlineStr">
        <is>
          <t>Day(s)</t>
        </is>
      </c>
      <c r="BH1091" t="inlineStr">
        <is>
          <t>Pure</t>
        </is>
      </c>
      <c r="BI1091" t="inlineStr">
        <is>
          <t>DTXSID3034957</t>
        </is>
      </c>
      <c r="BJ1091" t="inlineStr">
        <is>
          <t>10.1577/1548-8659(1957)87[39:TOOPIT]2.0.CO;2</t>
        </is>
      </c>
      <c r="BK1091"/>
      <c r="BL1091"/>
      <c r="BM1091"/>
      <c r="BN1091"/>
      <c r="BO1091"/>
      <c r="BP1091"/>
      <c r="BQ1091"/>
      <c r="BR1091"/>
      <c r="BS1091"/>
      <c r="BT1091" t="inlineStr">
        <is>
          <t>--</t>
        </is>
      </c>
      <c r="BU1091"/>
      <c r="BV1091"/>
      <c r="BW1091"/>
      <c r="BX1091"/>
      <c r="BY1091"/>
      <c r="BZ1091"/>
      <c r="CA1091"/>
      <c r="CB1091"/>
      <c r="CC1091"/>
      <c r="CD1091"/>
      <c r="CE1091"/>
      <c r="CF1091"/>
      <c r="CG1091"/>
      <c r="CH1091"/>
      <c r="CI1091" t="inlineStr">
        <is>
          <t xml:space="preserve"> HARD/DILUTION WATER = 400 MG/L AS CACO3//STOCK SOLUTION WAS 1 % TEPP FORMULATION IN WATER SOLUTION// </t>
        </is>
      </c>
      <c r="CJ1091" t="inlineStr">
        <is>
          <t xml:space="preserve">   HARD/DILUTION WATER = 400 MG/L AS CACO3//STOCK SOLUTION WAS 1 % TEPP FORMULATION IN WATER SOLUTION// </t>
        </is>
      </c>
      <c r="CK1091" t="inlineStr">
        <is>
          <t>Henderson,C., and Q.H. Pickering</t>
        </is>
      </c>
      <c r="CL1091" t="n">
        <v>2155.0</v>
      </c>
      <c r="CM1091" t="inlineStr">
        <is>
          <t>Toxicity of Organic Phosphorus Insecticides to Fish</t>
        </is>
      </c>
      <c r="CN1091" t="inlineStr">
        <is>
          <t>Trans. Am. Fish. Soc.87:39-51</t>
        </is>
      </c>
      <c r="CO1091" t="n">
        <v>1958.0</v>
      </c>
      <c r="CP1091" t="inlineStr">
        <is>
          <t>Henderson,C., and Q.H. Pickering (1958). Toxicity of Organic Phosphorus Insecticides to Fish. Trans. Am. Fish. Soc., 87, 39-51. doi:10.1577/1548-8659(1957)87[39:TOOPIT]2.0.CO;2. ECOREF#:2155</t>
        </is>
      </c>
    </row>
    <row r="1092">
      <c r="A1092" t="n">
        <v>107493.0</v>
      </c>
      <c r="B1092" t="inlineStr">
        <is>
          <t>Tetraethyl ester diphosphoric acid</t>
        </is>
      </c>
      <c r="C1092" t="inlineStr">
        <is>
          <t>Technical grade, technical product, technical formulation</t>
        </is>
      </c>
      <c r="D1092" t="inlineStr">
        <is>
          <t>Unmeasured</t>
        </is>
      </c>
      <c r="E1092" t="inlineStr">
        <is>
          <t>Not coded</t>
        </is>
      </c>
      <c r="F1092"/>
      <c r="G1092" t="n">
        <v>40.0</v>
      </c>
      <c r="H1092"/>
      <c r="I1092"/>
      <c r="J1092"/>
      <c r="K1092"/>
      <c r="L1092" t="inlineStr">
        <is>
          <t>Pimephales promelas</t>
        </is>
      </c>
      <c r="M1092" t="inlineStr">
        <is>
          <t>Fathead Minnow</t>
        </is>
      </c>
      <c r="N1092"/>
      <c r="O1092"/>
      <c r="P1092"/>
      <c r="Q1092"/>
      <c r="R1092"/>
      <c r="S1092"/>
      <c r="T1092"/>
      <c r="U1092"/>
      <c r="V1092" t="inlineStr">
        <is>
          <t>Static</t>
        </is>
      </c>
      <c r="W1092" t="inlineStr">
        <is>
          <t>Fresh water</t>
        </is>
      </c>
      <c r="X1092" t="inlineStr">
        <is>
          <t>Lab</t>
        </is>
      </c>
      <c r="Y1092"/>
      <c r="Z1092" t="inlineStr">
        <is>
          <t>Active ingredient</t>
        </is>
      </c>
      <c r="AA1092"/>
      <c r="AB1092" t="n">
        <v>2.1</v>
      </c>
      <c r="AC1092"/>
      <c r="AD1092"/>
      <c r="AE1092"/>
      <c r="AF1092"/>
      <c r="AG1092" t="inlineStr">
        <is>
          <t>AI mg/L</t>
        </is>
      </c>
      <c r="AH1092"/>
      <c r="AI1092"/>
      <c r="AJ1092"/>
      <c r="AK1092"/>
      <c r="AL1092"/>
      <c r="AM1092"/>
      <c r="AN1092"/>
      <c r="AO1092"/>
      <c r="AP1092"/>
      <c r="AQ1092"/>
      <c r="AR1092"/>
      <c r="AS1092"/>
      <c r="AT1092"/>
      <c r="AU1092"/>
      <c r="AV1092"/>
      <c r="AW1092"/>
      <c r="AX1092" t="inlineStr">
        <is>
          <t>Mortality</t>
        </is>
      </c>
      <c r="AY1092" t="inlineStr">
        <is>
          <t>Mortality</t>
        </is>
      </c>
      <c r="AZ1092" t="inlineStr">
        <is>
          <t>LC50</t>
        </is>
      </c>
      <c r="BA1092"/>
      <c r="BB1092" t="n">
        <v>4.0</v>
      </c>
      <c r="BC1092"/>
      <c r="BD1092"/>
      <c r="BE1092"/>
      <c r="BF1092"/>
      <c r="BG1092" t="inlineStr">
        <is>
          <t>Day(s)</t>
        </is>
      </c>
      <c r="BH1092" t="inlineStr">
        <is>
          <t>Pure</t>
        </is>
      </c>
      <c r="BI1092" t="inlineStr">
        <is>
          <t>DTXSID3034957</t>
        </is>
      </c>
      <c r="BJ1092" t="inlineStr">
        <is>
          <t>10.1577/1548-8659(1962)91[175:TTOOPI]2.0.CO;2</t>
        </is>
      </c>
      <c r="BK1092"/>
      <c r="BL1092"/>
      <c r="BM1092"/>
      <c r="BN1092"/>
      <c r="BO1092"/>
      <c r="BP1092"/>
      <c r="BQ1092"/>
      <c r="BR1092"/>
      <c r="BS1092"/>
      <c r="BT1092" t="inlineStr">
        <is>
          <t>--</t>
        </is>
      </c>
      <c r="BU1092"/>
      <c r="BV1092"/>
      <c r="BW1092"/>
      <c r="BX1092"/>
      <c r="BY1092"/>
      <c r="BZ1092"/>
      <c r="CA1092"/>
      <c r="CB1092"/>
      <c r="CC1092"/>
      <c r="CD1092"/>
      <c r="CE1092"/>
      <c r="CF1092"/>
      <c r="CG1092"/>
      <c r="CH1092"/>
      <c r="CI1092" t="inlineStr">
        <is>
          <t xml:space="preserve"> AERATION//CONTR/FOLLOWED APHA STD METHODS// </t>
        </is>
      </c>
      <c r="CJ1092" t="inlineStr">
        <is>
          <t xml:space="preserve">   AERATION//CONTR/FOLLOWED APHA STD METHODS// </t>
        </is>
      </c>
      <c r="CK1092" t="inlineStr">
        <is>
          <t>Pickering,Q.H., C. Henderson, and A.E. Lemke</t>
        </is>
      </c>
      <c r="CL1092" t="n">
        <v>2893.0</v>
      </c>
      <c r="CM1092" t="inlineStr">
        <is>
          <t>The Toxicity of Organic Phosphorus Insecticides to Different Species of Warmwater Fishes</t>
        </is>
      </c>
      <c r="CN1092" t="inlineStr">
        <is>
          <t>Trans. Am. Fish. Soc.91:175-184</t>
        </is>
      </c>
      <c r="CO1092" t="n">
        <v>1962.0</v>
      </c>
      <c r="CP1092" t="inlineStr">
        <is>
          <t>Pickering,Q.H., C. Henderson, and A.E. Lemke (1962). The Toxicity of Organic Phosphorus Insecticides to Different Species of Warmwater Fishes. Trans. Am. Fish. Soc., 91, 175-184. doi:10.1577/1548-8659(1962)91[175:TTOOPI]2.0.CO;2. ECOREF#:2893</t>
        </is>
      </c>
    </row>
    <row r="1093">
      <c r="A1093" t="n">
        <v>107642.0</v>
      </c>
      <c r="B1093" t="inlineStr">
        <is>
          <t>N,N-Dimethyl-N-octadecyl-1-octadecanaminium chloride (1:1)</t>
        </is>
      </c>
      <c r="C1093"/>
      <c r="D1093" t="inlineStr">
        <is>
          <t>Unmeasured</t>
        </is>
      </c>
      <c r="E1093" t="inlineStr">
        <is>
          <t>Not coded</t>
        </is>
      </c>
      <c r="F1093"/>
      <c r="G1093" t="n">
        <v>97.0</v>
      </c>
      <c r="H1093"/>
      <c r="I1093"/>
      <c r="J1093"/>
      <c r="K1093"/>
      <c r="L1093" t="inlineStr">
        <is>
          <t>Pimephales promelas</t>
        </is>
      </c>
      <c r="M1093" t="inlineStr">
        <is>
          <t>Fathead Minnow</t>
        </is>
      </c>
      <c r="N1093" t="inlineStr">
        <is>
          <t>Juvenile</t>
        </is>
      </c>
      <c r="O1093"/>
      <c r="P1093"/>
      <c r="Q1093"/>
      <c r="R1093" t="n">
        <v>2.0</v>
      </c>
      <c r="S1093"/>
      <c r="T1093" t="n">
        <v>6.0</v>
      </c>
      <c r="U1093" t="inlineStr">
        <is>
          <t>Week(s)</t>
        </is>
      </c>
      <c r="V1093" t="inlineStr">
        <is>
          <t>Renewal</t>
        </is>
      </c>
      <c r="W1093" t="inlineStr">
        <is>
          <t>Fresh water</t>
        </is>
      </c>
      <c r="X1093" t="inlineStr">
        <is>
          <t>Lab</t>
        </is>
      </c>
      <c r="Y1093"/>
      <c r="Z1093" t="inlineStr">
        <is>
          <t>Active ingredient</t>
        </is>
      </c>
      <c r="AA1093"/>
      <c r="AB1093" t="n">
        <v>13.8</v>
      </c>
      <c r="AC1093"/>
      <c r="AD1093" t="n">
        <v>9.87</v>
      </c>
      <c r="AE1093"/>
      <c r="AF1093" t="n">
        <v>27.2</v>
      </c>
      <c r="AG1093" t="inlineStr">
        <is>
          <t>AI mg/L</t>
        </is>
      </c>
      <c r="AH1093"/>
      <c r="AI1093"/>
      <c r="AJ1093"/>
      <c r="AK1093"/>
      <c r="AL1093"/>
      <c r="AM1093"/>
      <c r="AN1093"/>
      <c r="AO1093"/>
      <c r="AP1093"/>
      <c r="AQ1093"/>
      <c r="AR1093"/>
      <c r="AS1093"/>
      <c r="AT1093"/>
      <c r="AU1093"/>
      <c r="AV1093"/>
      <c r="AW1093"/>
      <c r="AX1093" t="inlineStr">
        <is>
          <t>Mortality</t>
        </is>
      </c>
      <c r="AY1093" t="inlineStr">
        <is>
          <t>Mortality</t>
        </is>
      </c>
      <c r="AZ1093" t="inlineStr">
        <is>
          <t>LC50</t>
        </is>
      </c>
      <c r="BA1093"/>
      <c r="BB1093" t="n">
        <v>4.0</v>
      </c>
      <c r="BC1093"/>
      <c r="BD1093"/>
      <c r="BE1093"/>
      <c r="BF1093"/>
      <c r="BG1093" t="inlineStr">
        <is>
          <t>Day(s)</t>
        </is>
      </c>
      <c r="BH1093" t="inlineStr">
        <is>
          <t>Pure</t>
        </is>
      </c>
      <c r="BI1093" t="inlineStr">
        <is>
          <t>DTXSID8026771</t>
        </is>
      </c>
      <c r="BJ1093" t="inlineStr">
        <is>
          <t>10.1002/etc.5620110415</t>
        </is>
      </c>
      <c r="BK1093"/>
      <c r="BL1093"/>
      <c r="BM1093"/>
      <c r="BN1093"/>
      <c r="BO1093"/>
      <c r="BP1093"/>
      <c r="BQ1093"/>
      <c r="BR1093"/>
      <c r="BS1093"/>
      <c r="BT1093" t="inlineStr">
        <is>
          <t>--</t>
        </is>
      </c>
      <c r="BU1093"/>
      <c r="BV1093"/>
      <c r="BW1093"/>
      <c r="BX1093"/>
      <c r="BY1093"/>
      <c r="BZ1093"/>
      <c r="CA1093"/>
      <c r="CB1093"/>
      <c r="CC1093"/>
      <c r="CD1093"/>
      <c r="CE1093"/>
      <c r="CF1093"/>
      <c r="CG1093"/>
      <c r="CH1093"/>
      <c r="CI1093"/>
      <c r="CJ1093"/>
      <c r="CK1093" t="inlineStr">
        <is>
          <t>Versteeg,D.J., and S.J. Shorter</t>
        </is>
      </c>
      <c r="CL1093" t="n">
        <v>5893.0</v>
      </c>
      <c r="CM1093" t="inlineStr">
        <is>
          <t>Effect of Organic Carbon on the Uptake and Toxicity of Quaternary Ammonium Compounds to the Fathead Minnow, Pimephales promelas</t>
        </is>
      </c>
      <c r="CN1093" t="inlineStr">
        <is>
          <t>Environ. Toxicol. Chem.11(4): 571-580</t>
        </is>
      </c>
      <c r="CO1093" t="n">
        <v>1992.0</v>
      </c>
      <c r="CP1093" t="inlineStr">
        <is>
          <t>Versteeg,D.J., and S.J. Shorter (1992). Effect of Organic Carbon on the Uptake and Toxicity of Quaternary Ammonium Compounds to the Fathead Minnow, Pimephales promelas. Environ. Toxicol. Chem., 11, (4), 571-580. doi:10.1002/etc.5620110415. ECOREF#:5893</t>
        </is>
      </c>
    </row>
    <row r="1094">
      <c r="A1094" t="n">
        <v>107642.0</v>
      </c>
      <c r="B1094" t="inlineStr">
        <is>
          <t>N,N-Dimethyl-N-octadecyl-1-octadecanaminium chloride (1:1)</t>
        </is>
      </c>
      <c r="C1094"/>
      <c r="D1094" t="inlineStr">
        <is>
          <t>Unmeasured</t>
        </is>
      </c>
      <c r="E1094" t="inlineStr">
        <is>
          <t>Not coded</t>
        </is>
      </c>
      <c r="F1094"/>
      <c r="G1094" t="n">
        <v>97.0</v>
      </c>
      <c r="H1094"/>
      <c r="I1094"/>
      <c r="J1094"/>
      <c r="K1094"/>
      <c r="L1094" t="inlineStr">
        <is>
          <t>Pimephales promelas</t>
        </is>
      </c>
      <c r="M1094" t="inlineStr">
        <is>
          <t>Fathead Minnow</t>
        </is>
      </c>
      <c r="N1094" t="inlineStr">
        <is>
          <t>Juvenile</t>
        </is>
      </c>
      <c r="O1094"/>
      <c r="P1094"/>
      <c r="Q1094"/>
      <c r="R1094" t="n">
        <v>2.0</v>
      </c>
      <c r="S1094"/>
      <c r="T1094" t="n">
        <v>6.0</v>
      </c>
      <c r="U1094" t="inlineStr">
        <is>
          <t>Week(s)</t>
        </is>
      </c>
      <c r="V1094" t="inlineStr">
        <is>
          <t>Renewal</t>
        </is>
      </c>
      <c r="W1094" t="inlineStr">
        <is>
          <t>Fresh water</t>
        </is>
      </c>
      <c r="X1094" t="inlineStr">
        <is>
          <t>Lab</t>
        </is>
      </c>
      <c r="Y1094"/>
      <c r="Z1094" t="inlineStr">
        <is>
          <t>Active ingredient</t>
        </is>
      </c>
      <c r="AA1094"/>
      <c r="AB1094" t="n">
        <v>36.2</v>
      </c>
      <c r="AC1094"/>
      <c r="AD1094" t="n">
        <v>31.5</v>
      </c>
      <c r="AE1094"/>
      <c r="AF1094" t="n">
        <v>41.4</v>
      </c>
      <c r="AG1094" t="inlineStr">
        <is>
          <t>AI mg/L</t>
        </is>
      </c>
      <c r="AH1094"/>
      <c r="AI1094"/>
      <c r="AJ1094"/>
      <c r="AK1094"/>
      <c r="AL1094"/>
      <c r="AM1094"/>
      <c r="AN1094"/>
      <c r="AO1094"/>
      <c r="AP1094"/>
      <c r="AQ1094"/>
      <c r="AR1094"/>
      <c r="AS1094"/>
      <c r="AT1094"/>
      <c r="AU1094"/>
      <c r="AV1094"/>
      <c r="AW1094"/>
      <c r="AX1094" t="inlineStr">
        <is>
          <t>Mortality</t>
        </is>
      </c>
      <c r="AY1094" t="inlineStr">
        <is>
          <t>Mortality</t>
        </is>
      </c>
      <c r="AZ1094" t="inlineStr">
        <is>
          <t>LC50</t>
        </is>
      </c>
      <c r="BA1094"/>
      <c r="BB1094" t="n">
        <v>4.0</v>
      </c>
      <c r="BC1094"/>
      <c r="BD1094"/>
      <c r="BE1094"/>
      <c r="BF1094"/>
      <c r="BG1094" t="inlineStr">
        <is>
          <t>Day(s)</t>
        </is>
      </c>
      <c r="BH1094" t="inlineStr">
        <is>
          <t>Pure</t>
        </is>
      </c>
      <c r="BI1094" t="inlineStr">
        <is>
          <t>DTXSID8026771</t>
        </is>
      </c>
      <c r="BJ1094" t="inlineStr">
        <is>
          <t>10.1002/etc.5620110415</t>
        </is>
      </c>
      <c r="BK1094"/>
      <c r="BL1094"/>
      <c r="BM1094"/>
      <c r="BN1094"/>
      <c r="BO1094"/>
      <c r="BP1094"/>
      <c r="BQ1094"/>
      <c r="BR1094"/>
      <c r="BS1094"/>
      <c r="BT1094" t="inlineStr">
        <is>
          <t>--</t>
        </is>
      </c>
      <c r="BU1094"/>
      <c r="BV1094"/>
      <c r="BW1094"/>
      <c r="BX1094"/>
      <c r="BY1094"/>
      <c r="BZ1094"/>
      <c r="CA1094"/>
      <c r="CB1094"/>
      <c r="CC1094"/>
      <c r="CD1094"/>
      <c r="CE1094"/>
      <c r="CF1094"/>
      <c r="CG1094"/>
      <c r="CH1094"/>
      <c r="CI1094"/>
      <c r="CJ1094"/>
      <c r="CK1094" t="inlineStr">
        <is>
          <t>Versteeg,D.J., and S.J. Shorter</t>
        </is>
      </c>
      <c r="CL1094" t="n">
        <v>5893.0</v>
      </c>
      <c r="CM1094" t="inlineStr">
        <is>
          <t>Effect of Organic Carbon on the Uptake and Toxicity of Quaternary Ammonium Compounds to the Fathead Minnow, Pimephales promelas</t>
        </is>
      </c>
      <c r="CN1094" t="inlineStr">
        <is>
          <t>Environ. Toxicol. Chem.11(4): 571-580</t>
        </is>
      </c>
      <c r="CO1094" t="n">
        <v>1992.0</v>
      </c>
      <c r="CP1094" t="inlineStr">
        <is>
          <t>Versteeg,D.J., and S.J. Shorter (1992). Effect of Organic Carbon on the Uptake and Toxicity of Quaternary Ammonium Compounds to the Fathead Minnow, Pimephales promelas. Environ. Toxicol. Chem., 11, (4), 571-580. doi:10.1002/etc.5620110415. ECOREF#:5893</t>
        </is>
      </c>
    </row>
    <row r="1095">
      <c r="A1095" t="n">
        <v>107642.0</v>
      </c>
      <c r="B1095" t="inlineStr">
        <is>
          <t>N,N-Dimethyl-N-octadecyl-1-octadecanaminium chloride (1:1)</t>
        </is>
      </c>
      <c r="C1095"/>
      <c r="D1095" t="inlineStr">
        <is>
          <t>Unmeasured</t>
        </is>
      </c>
      <c r="E1095" t="inlineStr">
        <is>
          <t>Not coded</t>
        </is>
      </c>
      <c r="F1095"/>
      <c r="G1095" t="n">
        <v>97.0</v>
      </c>
      <c r="H1095"/>
      <c r="I1095"/>
      <c r="J1095"/>
      <c r="K1095"/>
      <c r="L1095" t="inlineStr">
        <is>
          <t>Pimephales promelas</t>
        </is>
      </c>
      <c r="M1095" t="inlineStr">
        <is>
          <t>Fathead Minnow</t>
        </is>
      </c>
      <c r="N1095" t="inlineStr">
        <is>
          <t>Juvenile</t>
        </is>
      </c>
      <c r="O1095"/>
      <c r="P1095"/>
      <c r="Q1095"/>
      <c r="R1095" t="n">
        <v>2.0</v>
      </c>
      <c r="S1095"/>
      <c r="T1095" t="n">
        <v>6.0</v>
      </c>
      <c r="U1095" t="inlineStr">
        <is>
          <t>Week(s)</t>
        </is>
      </c>
      <c r="V1095" t="inlineStr">
        <is>
          <t>Renewal</t>
        </is>
      </c>
      <c r="W1095" t="inlineStr">
        <is>
          <t>Fresh water</t>
        </is>
      </c>
      <c r="X1095" t="inlineStr">
        <is>
          <t>Lab</t>
        </is>
      </c>
      <c r="Y1095"/>
      <c r="Z1095" t="inlineStr">
        <is>
          <t>Active ingredient</t>
        </is>
      </c>
      <c r="AA1095"/>
      <c r="AB1095" t="n">
        <v>6.43</v>
      </c>
      <c r="AC1095"/>
      <c r="AD1095" t="n">
        <v>4.86</v>
      </c>
      <c r="AE1095"/>
      <c r="AF1095" t="n">
        <v>9.88</v>
      </c>
      <c r="AG1095" t="inlineStr">
        <is>
          <t>AI mg/L</t>
        </is>
      </c>
      <c r="AH1095"/>
      <c r="AI1095"/>
      <c r="AJ1095"/>
      <c r="AK1095"/>
      <c r="AL1095"/>
      <c r="AM1095"/>
      <c r="AN1095"/>
      <c r="AO1095"/>
      <c r="AP1095"/>
      <c r="AQ1095"/>
      <c r="AR1095"/>
      <c r="AS1095"/>
      <c r="AT1095"/>
      <c r="AU1095"/>
      <c r="AV1095"/>
      <c r="AW1095"/>
      <c r="AX1095" t="inlineStr">
        <is>
          <t>Mortality</t>
        </is>
      </c>
      <c r="AY1095" t="inlineStr">
        <is>
          <t>Mortality</t>
        </is>
      </c>
      <c r="AZ1095" t="inlineStr">
        <is>
          <t>LC50</t>
        </is>
      </c>
      <c r="BA1095"/>
      <c r="BB1095" t="n">
        <v>4.0</v>
      </c>
      <c r="BC1095"/>
      <c r="BD1095"/>
      <c r="BE1095"/>
      <c r="BF1095"/>
      <c r="BG1095" t="inlineStr">
        <is>
          <t>Day(s)</t>
        </is>
      </c>
      <c r="BH1095" t="inlineStr">
        <is>
          <t>Pure</t>
        </is>
      </c>
      <c r="BI1095" t="inlineStr">
        <is>
          <t>DTXSID8026771</t>
        </is>
      </c>
      <c r="BJ1095" t="inlineStr">
        <is>
          <t>10.1002/etc.5620110415</t>
        </is>
      </c>
      <c r="BK1095"/>
      <c r="BL1095"/>
      <c r="BM1095"/>
      <c r="BN1095"/>
      <c r="BO1095"/>
      <c r="BP1095"/>
      <c r="BQ1095"/>
      <c r="BR1095"/>
      <c r="BS1095"/>
      <c r="BT1095" t="inlineStr">
        <is>
          <t>--</t>
        </is>
      </c>
      <c r="BU1095"/>
      <c r="BV1095"/>
      <c r="BW1095"/>
      <c r="BX1095"/>
      <c r="BY1095"/>
      <c r="BZ1095"/>
      <c r="CA1095"/>
      <c r="CB1095"/>
      <c r="CC1095"/>
      <c r="CD1095"/>
      <c r="CE1095"/>
      <c r="CF1095"/>
      <c r="CG1095"/>
      <c r="CH1095"/>
      <c r="CI1095"/>
      <c r="CJ1095"/>
      <c r="CK1095" t="inlineStr">
        <is>
          <t>Versteeg,D.J., and S.J. Shorter</t>
        </is>
      </c>
      <c r="CL1095" t="n">
        <v>5893.0</v>
      </c>
      <c r="CM1095" t="inlineStr">
        <is>
          <t>Effect of Organic Carbon on the Uptake and Toxicity of Quaternary Ammonium Compounds to the Fathead Minnow, Pimephales promelas</t>
        </is>
      </c>
      <c r="CN1095" t="inlineStr">
        <is>
          <t>Environ. Toxicol. Chem.11(4): 571-580</t>
        </is>
      </c>
      <c r="CO1095" t="n">
        <v>1992.0</v>
      </c>
      <c r="CP1095" t="inlineStr">
        <is>
          <t>Versteeg,D.J., and S.J. Shorter (1992). Effect of Organic Carbon on the Uptake and Toxicity of Quaternary Ammonium Compounds to the Fathead Minnow, Pimephales promelas. Environ. Toxicol. Chem., 11, (4), 571-580. doi:10.1002/etc.5620110415. ECOREF#:5893</t>
        </is>
      </c>
    </row>
    <row r="1096">
      <c r="A1096" t="n">
        <v>107642.0</v>
      </c>
      <c r="B1096" t="inlineStr">
        <is>
          <t>N,N-Dimethyl-N-octadecyl-1-octadecanaminium chloride (1:1)</t>
        </is>
      </c>
      <c r="C1096"/>
      <c r="D1096" t="inlineStr">
        <is>
          <t>Unmeasured</t>
        </is>
      </c>
      <c r="E1096" t="inlineStr">
        <is>
          <t>Not coded</t>
        </is>
      </c>
      <c r="F1096"/>
      <c r="G1096" t="n">
        <v>97.0</v>
      </c>
      <c r="H1096"/>
      <c r="I1096"/>
      <c r="J1096"/>
      <c r="K1096"/>
      <c r="L1096" t="inlineStr">
        <is>
          <t>Pimephales promelas</t>
        </is>
      </c>
      <c r="M1096" t="inlineStr">
        <is>
          <t>Fathead Minnow</t>
        </is>
      </c>
      <c r="N1096" t="inlineStr">
        <is>
          <t>Juvenile</t>
        </is>
      </c>
      <c r="O1096"/>
      <c r="P1096"/>
      <c r="Q1096"/>
      <c r="R1096" t="n">
        <v>2.0</v>
      </c>
      <c r="S1096"/>
      <c r="T1096" t="n">
        <v>6.0</v>
      </c>
      <c r="U1096" t="inlineStr">
        <is>
          <t>Week(s)</t>
        </is>
      </c>
      <c r="V1096" t="inlineStr">
        <is>
          <t>Renewal</t>
        </is>
      </c>
      <c r="W1096" t="inlineStr">
        <is>
          <t>Fresh water</t>
        </is>
      </c>
      <c r="X1096" t="inlineStr">
        <is>
          <t>Lab</t>
        </is>
      </c>
      <c r="Y1096"/>
      <c r="Z1096" t="inlineStr">
        <is>
          <t>Active ingredient</t>
        </is>
      </c>
      <c r="AA1096"/>
      <c r="AB1096" t="n">
        <v>13.2</v>
      </c>
      <c r="AC1096"/>
      <c r="AD1096" t="n">
        <v>11.6</v>
      </c>
      <c r="AE1096"/>
      <c r="AF1096" t="n">
        <v>15.0</v>
      </c>
      <c r="AG1096" t="inlineStr">
        <is>
          <t>AI mg/L</t>
        </is>
      </c>
      <c r="AH1096"/>
      <c r="AI1096"/>
      <c r="AJ1096"/>
      <c r="AK1096"/>
      <c r="AL1096"/>
      <c r="AM1096"/>
      <c r="AN1096"/>
      <c r="AO1096"/>
      <c r="AP1096"/>
      <c r="AQ1096"/>
      <c r="AR1096"/>
      <c r="AS1096"/>
      <c r="AT1096"/>
      <c r="AU1096"/>
      <c r="AV1096"/>
      <c r="AW1096"/>
      <c r="AX1096" t="inlineStr">
        <is>
          <t>Mortality</t>
        </is>
      </c>
      <c r="AY1096" t="inlineStr">
        <is>
          <t>Mortality</t>
        </is>
      </c>
      <c r="AZ1096" t="inlineStr">
        <is>
          <t>LC50</t>
        </is>
      </c>
      <c r="BA1096"/>
      <c r="BB1096" t="n">
        <v>4.0</v>
      </c>
      <c r="BC1096"/>
      <c r="BD1096"/>
      <c r="BE1096"/>
      <c r="BF1096"/>
      <c r="BG1096" t="inlineStr">
        <is>
          <t>Day(s)</t>
        </is>
      </c>
      <c r="BH1096" t="inlineStr">
        <is>
          <t>Pure</t>
        </is>
      </c>
      <c r="BI1096" t="inlineStr">
        <is>
          <t>DTXSID8026771</t>
        </is>
      </c>
      <c r="BJ1096" t="inlineStr">
        <is>
          <t>10.1002/etc.5620110415</t>
        </is>
      </c>
      <c r="BK1096"/>
      <c r="BL1096"/>
      <c r="BM1096"/>
      <c r="BN1096"/>
      <c r="BO1096"/>
      <c r="BP1096"/>
      <c r="BQ1096"/>
      <c r="BR1096"/>
      <c r="BS1096"/>
      <c r="BT1096" t="inlineStr">
        <is>
          <t>--</t>
        </is>
      </c>
      <c r="BU1096"/>
      <c r="BV1096"/>
      <c r="BW1096"/>
      <c r="BX1096"/>
      <c r="BY1096"/>
      <c r="BZ1096"/>
      <c r="CA1096"/>
      <c r="CB1096"/>
      <c r="CC1096"/>
      <c r="CD1096"/>
      <c r="CE1096"/>
      <c r="CF1096"/>
      <c r="CG1096"/>
      <c r="CH1096"/>
      <c r="CI1096"/>
      <c r="CJ1096"/>
      <c r="CK1096" t="inlineStr">
        <is>
          <t>Versteeg,D.J., and S.J. Shorter</t>
        </is>
      </c>
      <c r="CL1096" t="n">
        <v>5893.0</v>
      </c>
      <c r="CM1096" t="inlineStr">
        <is>
          <t>Effect of Organic Carbon on the Uptake and Toxicity of Quaternary Ammonium Compounds to the Fathead Minnow, Pimephales promelas</t>
        </is>
      </c>
      <c r="CN1096" t="inlineStr">
        <is>
          <t>Environ. Toxicol. Chem.11(4): 571-580</t>
        </is>
      </c>
      <c r="CO1096" t="n">
        <v>1992.0</v>
      </c>
      <c r="CP1096" t="inlineStr">
        <is>
          <t>Versteeg,D.J., and S.J. Shorter (1992). Effect of Organic Carbon on the Uptake and Toxicity of Quaternary Ammonium Compounds to the Fathead Minnow, Pimephales promelas. Environ. Toxicol. Chem., 11, (4), 571-580. doi:10.1002/etc.5620110415. ECOREF#:5893</t>
        </is>
      </c>
    </row>
    <row r="1097">
      <c r="A1097" t="n">
        <v>107642.0</v>
      </c>
      <c r="B1097" t="inlineStr">
        <is>
          <t>N,N-Dimethyl-N-octadecyl-1-octadecanaminium chloride (1:1)</t>
        </is>
      </c>
      <c r="C1097"/>
      <c r="D1097" t="inlineStr">
        <is>
          <t>Unmeasured</t>
        </is>
      </c>
      <c r="E1097" t="inlineStr">
        <is>
          <t>Not coded</t>
        </is>
      </c>
      <c r="F1097"/>
      <c r="G1097" t="n">
        <v>97.0</v>
      </c>
      <c r="H1097"/>
      <c r="I1097"/>
      <c r="J1097"/>
      <c r="K1097"/>
      <c r="L1097" t="inlineStr">
        <is>
          <t>Pimephales promelas</t>
        </is>
      </c>
      <c r="M1097" t="inlineStr">
        <is>
          <t>Fathead Minnow</t>
        </is>
      </c>
      <c r="N1097" t="inlineStr">
        <is>
          <t>Juvenile</t>
        </is>
      </c>
      <c r="O1097"/>
      <c r="P1097"/>
      <c r="Q1097"/>
      <c r="R1097" t="n">
        <v>2.0</v>
      </c>
      <c r="S1097"/>
      <c r="T1097" t="n">
        <v>6.0</v>
      </c>
      <c r="U1097" t="inlineStr">
        <is>
          <t>Week(s)</t>
        </is>
      </c>
      <c r="V1097" t="inlineStr">
        <is>
          <t>Renewal</t>
        </is>
      </c>
      <c r="W1097" t="inlineStr">
        <is>
          <t>Fresh water</t>
        </is>
      </c>
      <c r="X1097" t="inlineStr">
        <is>
          <t>Lab</t>
        </is>
      </c>
      <c r="Y1097"/>
      <c r="Z1097" t="inlineStr">
        <is>
          <t>Active ingredient</t>
        </is>
      </c>
      <c r="AA1097"/>
      <c r="AB1097" t="n">
        <v>21.3</v>
      </c>
      <c r="AC1097"/>
      <c r="AD1097" t="n">
        <v>16.7</v>
      </c>
      <c r="AE1097"/>
      <c r="AF1097" t="n">
        <v>27.2</v>
      </c>
      <c r="AG1097" t="inlineStr">
        <is>
          <t>AI mg/L</t>
        </is>
      </c>
      <c r="AH1097"/>
      <c r="AI1097"/>
      <c r="AJ1097"/>
      <c r="AK1097"/>
      <c r="AL1097"/>
      <c r="AM1097"/>
      <c r="AN1097"/>
      <c r="AO1097"/>
      <c r="AP1097"/>
      <c r="AQ1097"/>
      <c r="AR1097"/>
      <c r="AS1097"/>
      <c r="AT1097"/>
      <c r="AU1097"/>
      <c r="AV1097"/>
      <c r="AW1097"/>
      <c r="AX1097" t="inlineStr">
        <is>
          <t>Mortality</t>
        </is>
      </c>
      <c r="AY1097" t="inlineStr">
        <is>
          <t>Mortality</t>
        </is>
      </c>
      <c r="AZ1097" t="inlineStr">
        <is>
          <t>LC50</t>
        </is>
      </c>
      <c r="BA1097"/>
      <c r="BB1097" t="n">
        <v>4.0</v>
      </c>
      <c r="BC1097"/>
      <c r="BD1097"/>
      <c r="BE1097"/>
      <c r="BF1097"/>
      <c r="BG1097" t="inlineStr">
        <is>
          <t>Day(s)</t>
        </is>
      </c>
      <c r="BH1097" t="inlineStr">
        <is>
          <t>Pure</t>
        </is>
      </c>
      <c r="BI1097" t="inlineStr">
        <is>
          <t>DTXSID8026771</t>
        </is>
      </c>
      <c r="BJ1097" t="inlineStr">
        <is>
          <t>10.1002/etc.5620110415</t>
        </is>
      </c>
      <c r="BK1097"/>
      <c r="BL1097"/>
      <c r="BM1097"/>
      <c r="BN1097"/>
      <c r="BO1097"/>
      <c r="BP1097"/>
      <c r="BQ1097"/>
      <c r="BR1097"/>
      <c r="BS1097"/>
      <c r="BT1097" t="inlineStr">
        <is>
          <t>--</t>
        </is>
      </c>
      <c r="BU1097"/>
      <c r="BV1097"/>
      <c r="BW1097"/>
      <c r="BX1097"/>
      <c r="BY1097"/>
      <c r="BZ1097"/>
      <c r="CA1097"/>
      <c r="CB1097"/>
      <c r="CC1097"/>
      <c r="CD1097"/>
      <c r="CE1097"/>
      <c r="CF1097"/>
      <c r="CG1097"/>
      <c r="CH1097"/>
      <c r="CI1097"/>
      <c r="CJ1097"/>
      <c r="CK1097" t="inlineStr">
        <is>
          <t>Versteeg,D.J., and S.J. Shorter</t>
        </is>
      </c>
      <c r="CL1097" t="n">
        <v>5893.0</v>
      </c>
      <c r="CM1097" t="inlineStr">
        <is>
          <t>Effect of Organic Carbon on the Uptake and Toxicity of Quaternary Ammonium Compounds to the Fathead Minnow, Pimephales promelas</t>
        </is>
      </c>
      <c r="CN1097" t="inlineStr">
        <is>
          <t>Environ. Toxicol. Chem.11(4): 571-580</t>
        </is>
      </c>
      <c r="CO1097" t="n">
        <v>1992.0</v>
      </c>
      <c r="CP1097" t="inlineStr">
        <is>
          <t>Versteeg,D.J., and S.J. Shorter (1992). Effect of Organic Carbon on the Uptake and Toxicity of Quaternary Ammonium Compounds to the Fathead Minnow, Pimephales promelas. Environ. Toxicol. Chem., 11, (4), 571-580. doi:10.1002/etc.5620110415. ECOREF#:5893</t>
        </is>
      </c>
    </row>
    <row r="1098">
      <c r="A1098" t="n">
        <v>107879.0</v>
      </c>
      <c r="B1098" t="inlineStr">
        <is>
          <t>2-Pentanone</t>
        </is>
      </c>
      <c r="C1098"/>
      <c r="D1098" t="inlineStr">
        <is>
          <t>Measured</t>
        </is>
      </c>
      <c r="E1098" t="inlineStr">
        <is>
          <t>Not reported</t>
        </is>
      </c>
      <c r="F1098"/>
      <c r="G1098" t="n">
        <v>97.0</v>
      </c>
      <c r="H1098"/>
      <c r="I1098"/>
      <c r="J1098"/>
      <c r="K1098"/>
      <c r="L1098" t="inlineStr">
        <is>
          <t>Pimephales promelas</t>
        </is>
      </c>
      <c r="M1098" t="inlineStr">
        <is>
          <t>Fathead Minnow</t>
        </is>
      </c>
      <c r="N1098"/>
      <c r="O1098"/>
      <c r="P1098" t="n">
        <v>32.0</v>
      </c>
      <c r="Q1098"/>
      <c r="R1098"/>
      <c r="S1098"/>
      <c r="T1098"/>
      <c r="U1098" t="inlineStr">
        <is>
          <t>Day(s)</t>
        </is>
      </c>
      <c r="V1098" t="inlineStr">
        <is>
          <t>Flow-through</t>
        </is>
      </c>
      <c r="W1098" t="inlineStr">
        <is>
          <t>Fresh water</t>
        </is>
      </c>
      <c r="X1098" t="inlineStr">
        <is>
          <t>Lab</t>
        </is>
      </c>
      <c r="Y1098"/>
      <c r="Z1098" t="inlineStr">
        <is>
          <t>Active ingredient</t>
        </is>
      </c>
      <c r="AA1098"/>
      <c r="AB1098" t="n">
        <v>1240.0</v>
      </c>
      <c r="AC1098"/>
      <c r="AD1098" t="n">
        <v>1190.0</v>
      </c>
      <c r="AE1098"/>
      <c r="AF1098" t="n">
        <v>1290.0</v>
      </c>
      <c r="AG1098" t="inlineStr">
        <is>
          <t>AI mg/L</t>
        </is>
      </c>
      <c r="AH1098"/>
      <c r="AI1098"/>
      <c r="AJ1098"/>
      <c r="AK1098"/>
      <c r="AL1098"/>
      <c r="AM1098"/>
      <c r="AN1098"/>
      <c r="AO1098"/>
      <c r="AP1098"/>
      <c r="AQ1098"/>
      <c r="AR1098"/>
      <c r="AS1098"/>
      <c r="AT1098"/>
      <c r="AU1098"/>
      <c r="AV1098"/>
      <c r="AW1098"/>
      <c r="AX1098" t="inlineStr">
        <is>
          <t>Mortality</t>
        </is>
      </c>
      <c r="AY1098" t="inlineStr">
        <is>
          <t>Mortality</t>
        </is>
      </c>
      <c r="AZ1098" t="inlineStr">
        <is>
          <t>LC50</t>
        </is>
      </c>
      <c r="BA1098"/>
      <c r="BB1098" t="n">
        <v>4.0</v>
      </c>
      <c r="BC1098"/>
      <c r="BD1098"/>
      <c r="BE1098"/>
      <c r="BF1098"/>
      <c r="BG1098" t="inlineStr">
        <is>
          <t>Day(s)</t>
        </is>
      </c>
      <c r="BH1098"/>
      <c r="BI1098" t="inlineStr">
        <is>
          <t>DTXSID0021888</t>
        </is>
      </c>
      <c r="BJ1098"/>
      <c r="BK1098"/>
      <c r="BL1098" t="inlineStr">
        <is>
          <t>Acute</t>
        </is>
      </c>
      <c r="BM1098"/>
      <c r="BN1098"/>
      <c r="BO1098"/>
      <c r="BP1098"/>
      <c r="BQ1098"/>
      <c r="BR1098"/>
      <c r="BS1098"/>
      <c r="BT1098" t="inlineStr">
        <is>
          <t>--</t>
        </is>
      </c>
      <c r="BU1098"/>
      <c r="BV1098"/>
      <c r="BW1098"/>
      <c r="BX1098"/>
      <c r="BY1098"/>
      <c r="BZ1098"/>
      <c r="CA1098"/>
      <c r="CB1098"/>
      <c r="CC1098"/>
      <c r="CD1098"/>
      <c r="CE1098"/>
      <c r="CF1098"/>
      <c r="CG1098"/>
      <c r="CH1098"/>
      <c r="CI1098"/>
      <c r="CJ1098" t="inlineStr">
        <is>
          <t xml:space="preserve">SOURCE/FROM US EPA ENVIRONMENTAL RESEARCH LABORATORY-DULUTH AND THE UNIVERSITY OF WISCONSIN-SUPERIOR CAMPUS//MEDIA/ LAKE SUPERIOR WATER OR DECHLORINATED WATER//   </t>
        </is>
      </c>
      <c r="CK1098" t="inlineStr">
        <is>
          <t>Geiger,D.L., S.H. Poirier, L.T. Brooke, and D.J. Call</t>
        </is>
      </c>
      <c r="CL1098" t="n">
        <v>12858.0</v>
      </c>
      <c r="CM1098" t="inlineStr">
        <is>
          <t>Acute Toxicities of Organic Chemicals to Fathead Minnows (Pimephales promelas) Volume III</t>
        </is>
      </c>
      <c r="CN1098" t="inlineStr">
        <is>
          <t>Center for Lake Superior Environmental Studies, University of Wisconsin, Superior, WI:328 p.</t>
        </is>
      </c>
      <c r="CO1098" t="n">
        <v>1986.0</v>
      </c>
      <c r="CP1098" t="inlineStr">
        <is>
          <t>Geiger,D.L., S.H. Poirier, L.T. Brooke, and D.J. Call (1986). Acute Toxicities of Organic Chemicals to Fathead Minnows (Pimephales promelas) Volume III. Center for Lake Superior Environmental Studies, University of Wisconsin, Superior, WI, 328 p. ECOREF#:12858</t>
        </is>
      </c>
    </row>
    <row r="1099">
      <c r="A1099" t="n">
        <v>108054.0</v>
      </c>
      <c r="B1099" t="inlineStr">
        <is>
          <t>Vinyl acetate</t>
        </is>
      </c>
      <c r="C1099"/>
      <c r="D1099" t="inlineStr">
        <is>
          <t>Unmeasured</t>
        </is>
      </c>
      <c r="E1099" t="inlineStr">
        <is>
          <t>Not coded</t>
        </is>
      </c>
      <c r="F1099"/>
      <c r="G1099"/>
      <c r="H1099"/>
      <c r="I1099"/>
      <c r="J1099"/>
      <c r="K1099"/>
      <c r="L1099" t="inlineStr">
        <is>
          <t>Pimephales promelas</t>
        </is>
      </c>
      <c r="M1099" t="inlineStr">
        <is>
          <t>Fathead Minnow</t>
        </is>
      </c>
      <c r="N1099"/>
      <c r="O1099"/>
      <c r="P1099" t="n">
        <v>2.0</v>
      </c>
      <c r="Q1099"/>
      <c r="R1099"/>
      <c r="S1099"/>
      <c r="T1099"/>
      <c r="U1099" t="inlineStr">
        <is>
          <t>Day(s)</t>
        </is>
      </c>
      <c r="V1099" t="inlineStr">
        <is>
          <t>Static</t>
        </is>
      </c>
      <c r="W1099" t="inlineStr">
        <is>
          <t>Fresh water</t>
        </is>
      </c>
      <c r="X1099" t="inlineStr">
        <is>
          <t>Lab</t>
        </is>
      </c>
      <c r="Y1099"/>
      <c r="Z1099" t="inlineStr">
        <is>
          <t>Formulation</t>
        </is>
      </c>
      <c r="AA1099"/>
      <c r="AB1099" t="n">
        <v>15.0</v>
      </c>
      <c r="AC1099"/>
      <c r="AD1099"/>
      <c r="AE1099"/>
      <c r="AF1099"/>
      <c r="AG1099" t="inlineStr">
        <is>
          <t>AI mg/L</t>
        </is>
      </c>
      <c r="AH1099"/>
      <c r="AI1099"/>
      <c r="AJ1099"/>
      <c r="AK1099"/>
      <c r="AL1099"/>
      <c r="AM1099"/>
      <c r="AN1099"/>
      <c r="AO1099"/>
      <c r="AP1099"/>
      <c r="AQ1099"/>
      <c r="AR1099"/>
      <c r="AS1099"/>
      <c r="AT1099"/>
      <c r="AU1099"/>
      <c r="AV1099"/>
      <c r="AW1099"/>
      <c r="AX1099" t="inlineStr">
        <is>
          <t>Mortality</t>
        </is>
      </c>
      <c r="AY1099" t="inlineStr">
        <is>
          <t>Mortality</t>
        </is>
      </c>
      <c r="AZ1099" t="inlineStr">
        <is>
          <t>LC50</t>
        </is>
      </c>
      <c r="BA1099"/>
      <c r="BB1099" t="n">
        <v>4.0</v>
      </c>
      <c r="BC1099"/>
      <c r="BD1099"/>
      <c r="BE1099"/>
      <c r="BF1099"/>
      <c r="BG1099" t="inlineStr">
        <is>
          <t>Day(s)</t>
        </is>
      </c>
      <c r="BH1099"/>
      <c r="BI1099" t="inlineStr">
        <is>
          <t>DTXSID3021431</t>
        </is>
      </c>
      <c r="BJ1099"/>
      <c r="BK1099"/>
      <c r="BL1099"/>
      <c r="BM1099"/>
      <c r="BN1099"/>
      <c r="BO1099"/>
      <c r="BP1099"/>
      <c r="BQ1099"/>
      <c r="BR1099"/>
      <c r="BS1099"/>
      <c r="BT1099" t="inlineStr">
        <is>
          <t>--</t>
        </is>
      </c>
      <c r="BU1099"/>
      <c r="BV1099"/>
      <c r="BW1099"/>
      <c r="BX1099"/>
      <c r="BY1099"/>
      <c r="BZ1099"/>
      <c r="CA1099"/>
      <c r="CB1099"/>
      <c r="CC1099"/>
      <c r="CD1099"/>
      <c r="CE1099"/>
      <c r="CF1099"/>
      <c r="CG1099"/>
      <c r="CH1099"/>
      <c r="CI1099" t="inlineStr">
        <is>
          <t xml:space="preserve"> CONTR/STANDARD METHOD FOLLOWED// </t>
        </is>
      </c>
      <c r="CJ1099" t="inlineStr">
        <is>
          <t xml:space="preserve">   CONTR/STANDARD METHOD FOLLOWED// </t>
        </is>
      </c>
      <c r="CK1099" t="inlineStr">
        <is>
          <t>Pickering,Q.H., and C. Henderson</t>
        </is>
      </c>
      <c r="CL1099" t="n">
        <v>728.0</v>
      </c>
      <c r="CM1099" t="inlineStr">
        <is>
          <t>Acute Toxicity of Some Important Petrochemicals to Fish</t>
        </is>
      </c>
      <c r="CN1099" t="inlineStr">
        <is>
          <t>J. Water Pollut. Control Fed.38(9): 1419-1429</t>
        </is>
      </c>
      <c r="CO1099" t="n">
        <v>1966.0</v>
      </c>
      <c r="CP1099" t="inlineStr">
        <is>
          <t>Pickering,Q.H., and C. Henderson (1966). Acute Toxicity of Some Important Petrochemicals to Fish. J. Water Pollut. Control Fed., 38, (9), 1419-1429. ECOREF#:728</t>
        </is>
      </c>
    </row>
    <row r="1100">
      <c r="A1100" t="n">
        <v>108054.0</v>
      </c>
      <c r="B1100" t="inlineStr">
        <is>
          <t>Vinyl acetate</t>
        </is>
      </c>
      <c r="C1100"/>
      <c r="D1100" t="inlineStr">
        <is>
          <t>Unmeasured</t>
        </is>
      </c>
      <c r="E1100" t="inlineStr">
        <is>
          <t>Not coded</t>
        </is>
      </c>
      <c r="F1100"/>
      <c r="G1100"/>
      <c r="H1100"/>
      <c r="I1100"/>
      <c r="J1100"/>
      <c r="K1100"/>
      <c r="L1100" t="inlineStr">
        <is>
          <t>Pimephales promelas</t>
        </is>
      </c>
      <c r="M1100" t="inlineStr">
        <is>
          <t>Fathead Minnow</t>
        </is>
      </c>
      <c r="N1100"/>
      <c r="O1100"/>
      <c r="P1100"/>
      <c r="Q1100"/>
      <c r="R1100"/>
      <c r="S1100"/>
      <c r="T1100"/>
      <c r="U1100"/>
      <c r="V1100" t="inlineStr">
        <is>
          <t>Static</t>
        </is>
      </c>
      <c r="W1100" t="inlineStr">
        <is>
          <t>Fresh water</t>
        </is>
      </c>
      <c r="X1100" t="inlineStr">
        <is>
          <t>Lab</t>
        </is>
      </c>
      <c r="Y1100"/>
      <c r="Z1100" t="inlineStr">
        <is>
          <t>Formulation</t>
        </is>
      </c>
      <c r="AA1100"/>
      <c r="AB1100" t="n">
        <v>35.75</v>
      </c>
      <c r="AC1100"/>
      <c r="AD1100" t="n">
        <v>31.44</v>
      </c>
      <c r="AE1100"/>
      <c r="AF1100" t="n">
        <v>41.71</v>
      </c>
      <c r="AG1100" t="inlineStr">
        <is>
          <t>AI mg/L</t>
        </is>
      </c>
      <c r="AH1100"/>
      <c r="AI1100"/>
      <c r="AJ1100"/>
      <c r="AK1100"/>
      <c r="AL1100"/>
      <c r="AM1100"/>
      <c r="AN1100"/>
      <c r="AO1100"/>
      <c r="AP1100"/>
      <c r="AQ1100"/>
      <c r="AR1100"/>
      <c r="AS1100"/>
      <c r="AT1100"/>
      <c r="AU1100"/>
      <c r="AV1100"/>
      <c r="AW1100"/>
      <c r="AX1100" t="inlineStr">
        <is>
          <t>Mortality</t>
        </is>
      </c>
      <c r="AY1100" t="inlineStr">
        <is>
          <t>Mortality</t>
        </is>
      </c>
      <c r="AZ1100" t="inlineStr">
        <is>
          <t>LC50</t>
        </is>
      </c>
      <c r="BA1100"/>
      <c r="BB1100" t="n">
        <v>4.0</v>
      </c>
      <c r="BC1100"/>
      <c r="BD1100"/>
      <c r="BE1100"/>
      <c r="BF1100"/>
      <c r="BG1100" t="inlineStr">
        <is>
          <t>Day(s)</t>
        </is>
      </c>
      <c r="BH1100"/>
      <c r="BI1100" t="inlineStr">
        <is>
          <t>DTXSID3021431</t>
        </is>
      </c>
      <c r="BJ1100"/>
      <c r="BK1100"/>
      <c r="BL1100"/>
      <c r="BM1100"/>
      <c r="BN1100"/>
      <c r="BO1100"/>
      <c r="BP1100"/>
      <c r="BQ1100"/>
      <c r="BR1100"/>
      <c r="BS1100"/>
      <c r="BT1100" t="inlineStr">
        <is>
          <t>--</t>
        </is>
      </c>
      <c r="BU1100"/>
      <c r="BV1100"/>
      <c r="BW1100"/>
      <c r="BX1100"/>
      <c r="BY1100"/>
      <c r="BZ1100"/>
      <c r="CA1100"/>
      <c r="CB1100"/>
      <c r="CC1100"/>
      <c r="CD1100"/>
      <c r="CE1100"/>
      <c r="CF1100"/>
      <c r="CG1100"/>
      <c r="CH1100"/>
      <c r="CI1100" t="inlineStr">
        <is>
          <t xml:space="preserve"> CONTR/STANDARD METHOD FOLLOWED// </t>
        </is>
      </c>
      <c r="CJ1100" t="inlineStr">
        <is>
          <t xml:space="preserve">   CONTR/STANDARD METHOD FOLLOWED// </t>
        </is>
      </c>
      <c r="CK1100" t="inlineStr">
        <is>
          <t>Pickering,Q.H., and C. Henderson</t>
        </is>
      </c>
      <c r="CL1100" t="n">
        <v>728.0</v>
      </c>
      <c r="CM1100" t="inlineStr">
        <is>
          <t>Acute Toxicity of Some Important Petrochemicals to Fish</t>
        </is>
      </c>
      <c r="CN1100" t="inlineStr">
        <is>
          <t>J. Water Pollut. Control Fed.38(9): 1419-1429</t>
        </is>
      </c>
      <c r="CO1100" t="n">
        <v>1966.0</v>
      </c>
      <c r="CP1100" t="inlineStr">
        <is>
          <t>Pickering,Q.H., and C. Henderson (1966). Acute Toxicity of Some Important Petrochemicals to Fish. J. Water Pollut. Control Fed., 38, (9), 1419-1429. ECOREF#:728</t>
        </is>
      </c>
    </row>
    <row r="1101">
      <c r="A1101" t="n">
        <v>108054.0</v>
      </c>
      <c r="B1101" t="inlineStr">
        <is>
          <t>Vinyl acetate</t>
        </is>
      </c>
      <c r="C1101"/>
      <c r="D1101" t="inlineStr">
        <is>
          <t>Unmeasured</t>
        </is>
      </c>
      <c r="E1101" t="inlineStr">
        <is>
          <t>Not coded</t>
        </is>
      </c>
      <c r="F1101"/>
      <c r="G1101"/>
      <c r="H1101"/>
      <c r="I1101"/>
      <c r="J1101"/>
      <c r="K1101"/>
      <c r="L1101" t="inlineStr">
        <is>
          <t>Pimephales promelas</t>
        </is>
      </c>
      <c r="M1101" t="inlineStr">
        <is>
          <t>Fathead Minnow</t>
        </is>
      </c>
      <c r="N1101"/>
      <c r="O1101"/>
      <c r="P1101" t="n">
        <v>4.0</v>
      </c>
      <c r="Q1101"/>
      <c r="R1101"/>
      <c r="S1101"/>
      <c r="T1101"/>
      <c r="U1101" t="inlineStr">
        <is>
          <t>Day(s)</t>
        </is>
      </c>
      <c r="V1101" t="inlineStr">
        <is>
          <t>Static</t>
        </is>
      </c>
      <c r="W1101" t="inlineStr">
        <is>
          <t>Fresh water</t>
        </is>
      </c>
      <c r="X1101" t="inlineStr">
        <is>
          <t>Lab</t>
        </is>
      </c>
      <c r="Y1101"/>
      <c r="Z1101" t="inlineStr">
        <is>
          <t>Formulation</t>
        </is>
      </c>
      <c r="AA1101"/>
      <c r="AB1101" t="n">
        <v>26.0</v>
      </c>
      <c r="AC1101"/>
      <c r="AD1101"/>
      <c r="AE1101"/>
      <c r="AF1101"/>
      <c r="AG1101" t="inlineStr">
        <is>
          <t>AI mg/L</t>
        </is>
      </c>
      <c r="AH1101"/>
      <c r="AI1101"/>
      <c r="AJ1101"/>
      <c r="AK1101"/>
      <c r="AL1101"/>
      <c r="AM1101"/>
      <c r="AN1101"/>
      <c r="AO1101"/>
      <c r="AP1101"/>
      <c r="AQ1101"/>
      <c r="AR1101"/>
      <c r="AS1101"/>
      <c r="AT1101"/>
      <c r="AU1101"/>
      <c r="AV1101"/>
      <c r="AW1101"/>
      <c r="AX1101" t="inlineStr">
        <is>
          <t>Mortality</t>
        </is>
      </c>
      <c r="AY1101" t="inlineStr">
        <is>
          <t>Mortality</t>
        </is>
      </c>
      <c r="AZ1101" t="inlineStr">
        <is>
          <t>LC50</t>
        </is>
      </c>
      <c r="BA1101"/>
      <c r="BB1101" t="n">
        <v>4.0</v>
      </c>
      <c r="BC1101"/>
      <c r="BD1101"/>
      <c r="BE1101"/>
      <c r="BF1101"/>
      <c r="BG1101" t="inlineStr">
        <is>
          <t>Day(s)</t>
        </is>
      </c>
      <c r="BH1101"/>
      <c r="BI1101" t="inlineStr">
        <is>
          <t>DTXSID3021431</t>
        </is>
      </c>
      <c r="BJ1101"/>
      <c r="BK1101"/>
      <c r="BL1101"/>
      <c r="BM1101"/>
      <c r="BN1101"/>
      <c r="BO1101"/>
      <c r="BP1101"/>
      <c r="BQ1101"/>
      <c r="BR1101"/>
      <c r="BS1101"/>
      <c r="BT1101" t="inlineStr">
        <is>
          <t>--</t>
        </is>
      </c>
      <c r="BU1101"/>
      <c r="BV1101"/>
      <c r="BW1101"/>
      <c r="BX1101"/>
      <c r="BY1101"/>
      <c r="BZ1101"/>
      <c r="CA1101"/>
      <c r="CB1101"/>
      <c r="CC1101"/>
      <c r="CD1101"/>
      <c r="CE1101"/>
      <c r="CF1101"/>
      <c r="CG1101"/>
      <c r="CH1101"/>
      <c r="CI1101" t="inlineStr">
        <is>
          <t xml:space="preserve"> CONTR/STANDARD METHOD FOLLOWED// </t>
        </is>
      </c>
      <c r="CJ1101" t="inlineStr">
        <is>
          <t xml:space="preserve">   CONTR/STANDARD METHOD FOLLOWED// </t>
        </is>
      </c>
      <c r="CK1101" t="inlineStr">
        <is>
          <t>Pickering,Q.H., and C. Henderson</t>
        </is>
      </c>
      <c r="CL1101" t="n">
        <v>728.0</v>
      </c>
      <c r="CM1101" t="inlineStr">
        <is>
          <t>Acute Toxicity of Some Important Petrochemicals to Fish</t>
        </is>
      </c>
      <c r="CN1101" t="inlineStr">
        <is>
          <t>J. Water Pollut. Control Fed.38(9): 1419-1429</t>
        </is>
      </c>
      <c r="CO1101" t="n">
        <v>1966.0</v>
      </c>
      <c r="CP1101" t="inlineStr">
        <is>
          <t>Pickering,Q.H., and C. Henderson (1966). Acute Toxicity of Some Important Petrochemicals to Fish. J. Water Pollut. Control Fed., 38, (9), 1419-1429. ECOREF#:728</t>
        </is>
      </c>
    </row>
    <row r="1102">
      <c r="A1102" t="n">
        <v>108054.0</v>
      </c>
      <c r="B1102" t="inlineStr">
        <is>
          <t>Vinyl acetate</t>
        </is>
      </c>
      <c r="C1102"/>
      <c r="D1102" t="inlineStr">
        <is>
          <t>Unmeasured</t>
        </is>
      </c>
      <c r="E1102" t="inlineStr">
        <is>
          <t>Not coded</t>
        </is>
      </c>
      <c r="F1102"/>
      <c r="G1102"/>
      <c r="H1102"/>
      <c r="I1102"/>
      <c r="J1102"/>
      <c r="K1102"/>
      <c r="L1102" t="inlineStr">
        <is>
          <t>Pimephales promelas</t>
        </is>
      </c>
      <c r="M1102" t="inlineStr">
        <is>
          <t>Fathead Minnow</t>
        </is>
      </c>
      <c r="N1102"/>
      <c r="O1102"/>
      <c r="P1102" t="n">
        <v>2.0</v>
      </c>
      <c r="Q1102"/>
      <c r="R1102"/>
      <c r="S1102"/>
      <c r="T1102"/>
      <c r="U1102" t="inlineStr">
        <is>
          <t>Day(s)</t>
        </is>
      </c>
      <c r="V1102" t="inlineStr">
        <is>
          <t>Static</t>
        </is>
      </c>
      <c r="W1102" t="inlineStr">
        <is>
          <t>Fresh water</t>
        </is>
      </c>
      <c r="X1102" t="inlineStr">
        <is>
          <t>Lab</t>
        </is>
      </c>
      <c r="Y1102"/>
      <c r="Z1102" t="inlineStr">
        <is>
          <t>Formulation</t>
        </is>
      </c>
      <c r="AA1102"/>
      <c r="AB1102" t="n">
        <v>15.0</v>
      </c>
      <c r="AC1102"/>
      <c r="AD1102"/>
      <c r="AE1102"/>
      <c r="AF1102"/>
      <c r="AG1102" t="inlineStr">
        <is>
          <t>AI mg/L</t>
        </is>
      </c>
      <c r="AH1102"/>
      <c r="AI1102"/>
      <c r="AJ1102"/>
      <c r="AK1102"/>
      <c r="AL1102"/>
      <c r="AM1102"/>
      <c r="AN1102"/>
      <c r="AO1102"/>
      <c r="AP1102"/>
      <c r="AQ1102"/>
      <c r="AR1102"/>
      <c r="AS1102"/>
      <c r="AT1102"/>
      <c r="AU1102"/>
      <c r="AV1102"/>
      <c r="AW1102"/>
      <c r="AX1102" t="inlineStr">
        <is>
          <t>Mortality</t>
        </is>
      </c>
      <c r="AY1102" t="inlineStr">
        <is>
          <t>Mortality</t>
        </is>
      </c>
      <c r="AZ1102" t="inlineStr">
        <is>
          <t>LC50</t>
        </is>
      </c>
      <c r="BA1102"/>
      <c r="BB1102" t="n">
        <v>4.0</v>
      </c>
      <c r="BC1102"/>
      <c r="BD1102"/>
      <c r="BE1102"/>
      <c r="BF1102"/>
      <c r="BG1102" t="inlineStr">
        <is>
          <t>Day(s)</t>
        </is>
      </c>
      <c r="BH1102"/>
      <c r="BI1102" t="inlineStr">
        <is>
          <t>DTXSID3021431</t>
        </is>
      </c>
      <c r="BJ1102"/>
      <c r="BK1102"/>
      <c r="BL1102"/>
      <c r="BM1102"/>
      <c r="BN1102"/>
      <c r="BO1102"/>
      <c r="BP1102"/>
      <c r="BQ1102"/>
      <c r="BR1102"/>
      <c r="BS1102"/>
      <c r="BT1102" t="inlineStr">
        <is>
          <t>--</t>
        </is>
      </c>
      <c r="BU1102"/>
      <c r="BV1102"/>
      <c r="BW1102"/>
      <c r="BX1102"/>
      <c r="BY1102"/>
      <c r="BZ1102"/>
      <c r="CA1102"/>
      <c r="CB1102"/>
      <c r="CC1102"/>
      <c r="CD1102"/>
      <c r="CE1102"/>
      <c r="CF1102"/>
      <c r="CG1102"/>
      <c r="CH1102"/>
      <c r="CI1102" t="inlineStr">
        <is>
          <t xml:space="preserve"> CONTR/STANDARD METHOD FOLLOWED// </t>
        </is>
      </c>
      <c r="CJ1102" t="inlineStr">
        <is>
          <t xml:space="preserve">   CONTR/STANDARD METHOD FOLLOWED// </t>
        </is>
      </c>
      <c r="CK1102" t="inlineStr">
        <is>
          <t>Pickering,Q.H., and C. Henderson</t>
        </is>
      </c>
      <c r="CL1102" t="n">
        <v>728.0</v>
      </c>
      <c r="CM1102" t="inlineStr">
        <is>
          <t>Acute Toxicity of Some Important Petrochemicals to Fish</t>
        </is>
      </c>
      <c r="CN1102" t="inlineStr">
        <is>
          <t>J. Water Pollut. Control Fed.38(9): 1419-1429</t>
        </is>
      </c>
      <c r="CO1102" t="n">
        <v>1966.0</v>
      </c>
      <c r="CP1102" t="inlineStr">
        <is>
          <t>Pickering,Q.H., and C. Henderson (1966). Acute Toxicity of Some Important Petrochemicals to Fish. J. Water Pollut. Control Fed., 38, (9), 1419-1429. ECOREF#:728</t>
        </is>
      </c>
    </row>
    <row r="1103">
      <c r="A1103" t="n">
        <v>108054.0</v>
      </c>
      <c r="B1103" t="inlineStr">
        <is>
          <t>Vinyl acetate</t>
        </is>
      </c>
      <c r="C1103"/>
      <c r="D1103" t="inlineStr">
        <is>
          <t>Unmeasured</t>
        </is>
      </c>
      <c r="E1103" t="inlineStr">
        <is>
          <t>Not coded</t>
        </is>
      </c>
      <c r="F1103"/>
      <c r="G1103"/>
      <c r="H1103"/>
      <c r="I1103"/>
      <c r="J1103"/>
      <c r="K1103"/>
      <c r="L1103" t="inlineStr">
        <is>
          <t>Pimephales promelas</t>
        </is>
      </c>
      <c r="M1103" t="inlineStr">
        <is>
          <t>Fathead Minnow</t>
        </is>
      </c>
      <c r="N1103"/>
      <c r="O1103"/>
      <c r="P1103" t="n">
        <v>4.0</v>
      </c>
      <c r="Q1103"/>
      <c r="R1103"/>
      <c r="S1103"/>
      <c r="T1103"/>
      <c r="U1103" t="inlineStr">
        <is>
          <t>Day(s)</t>
        </is>
      </c>
      <c r="V1103" t="inlineStr">
        <is>
          <t>Static</t>
        </is>
      </c>
      <c r="W1103" t="inlineStr">
        <is>
          <t>Fresh water</t>
        </is>
      </c>
      <c r="X1103" t="inlineStr">
        <is>
          <t>Lab</t>
        </is>
      </c>
      <c r="Y1103"/>
      <c r="Z1103" t="inlineStr">
        <is>
          <t>Formulation</t>
        </is>
      </c>
      <c r="AA1103"/>
      <c r="AB1103" t="n">
        <v>23.0</v>
      </c>
      <c r="AC1103"/>
      <c r="AD1103"/>
      <c r="AE1103"/>
      <c r="AF1103"/>
      <c r="AG1103" t="inlineStr">
        <is>
          <t>AI mg/L</t>
        </is>
      </c>
      <c r="AH1103"/>
      <c r="AI1103"/>
      <c r="AJ1103"/>
      <c r="AK1103"/>
      <c r="AL1103"/>
      <c r="AM1103"/>
      <c r="AN1103"/>
      <c r="AO1103"/>
      <c r="AP1103"/>
      <c r="AQ1103"/>
      <c r="AR1103"/>
      <c r="AS1103"/>
      <c r="AT1103"/>
      <c r="AU1103"/>
      <c r="AV1103"/>
      <c r="AW1103"/>
      <c r="AX1103" t="inlineStr">
        <is>
          <t>Mortality</t>
        </is>
      </c>
      <c r="AY1103" t="inlineStr">
        <is>
          <t>Mortality</t>
        </is>
      </c>
      <c r="AZ1103" t="inlineStr">
        <is>
          <t>LC50</t>
        </is>
      </c>
      <c r="BA1103"/>
      <c r="BB1103" t="n">
        <v>4.0</v>
      </c>
      <c r="BC1103"/>
      <c r="BD1103"/>
      <c r="BE1103"/>
      <c r="BF1103"/>
      <c r="BG1103" t="inlineStr">
        <is>
          <t>Day(s)</t>
        </is>
      </c>
      <c r="BH1103"/>
      <c r="BI1103" t="inlineStr">
        <is>
          <t>DTXSID3021431</t>
        </is>
      </c>
      <c r="BJ1103"/>
      <c r="BK1103"/>
      <c r="BL1103"/>
      <c r="BM1103"/>
      <c r="BN1103"/>
      <c r="BO1103"/>
      <c r="BP1103"/>
      <c r="BQ1103"/>
      <c r="BR1103"/>
      <c r="BS1103"/>
      <c r="BT1103" t="inlineStr">
        <is>
          <t>--</t>
        </is>
      </c>
      <c r="BU1103"/>
      <c r="BV1103"/>
      <c r="BW1103"/>
      <c r="BX1103"/>
      <c r="BY1103"/>
      <c r="BZ1103"/>
      <c r="CA1103"/>
      <c r="CB1103"/>
      <c r="CC1103"/>
      <c r="CD1103"/>
      <c r="CE1103"/>
      <c r="CF1103"/>
      <c r="CG1103"/>
      <c r="CH1103"/>
      <c r="CI1103" t="inlineStr">
        <is>
          <t xml:space="preserve"> CONTR/STANDARD METHOD FOLLOWED// </t>
        </is>
      </c>
      <c r="CJ1103" t="inlineStr">
        <is>
          <t xml:space="preserve">   CONTR/STANDARD METHOD FOLLOWED// </t>
        </is>
      </c>
      <c r="CK1103" t="inlineStr">
        <is>
          <t>Pickering,Q.H., and C. Henderson</t>
        </is>
      </c>
      <c r="CL1103" t="n">
        <v>728.0</v>
      </c>
      <c r="CM1103" t="inlineStr">
        <is>
          <t>Acute Toxicity of Some Important Petrochemicals to Fish</t>
        </is>
      </c>
      <c r="CN1103" t="inlineStr">
        <is>
          <t>J. Water Pollut. Control Fed.38(9): 1419-1429</t>
        </is>
      </c>
      <c r="CO1103" t="n">
        <v>1966.0</v>
      </c>
      <c r="CP1103" t="inlineStr">
        <is>
          <t>Pickering,Q.H., and C. Henderson (1966). Acute Toxicity of Some Important Petrochemicals to Fish. J. Water Pollut. Control Fed., 38, (9), 1419-1429. ECOREF#:728</t>
        </is>
      </c>
    </row>
    <row r="1104">
      <c r="A1104" t="n">
        <v>108054.0</v>
      </c>
      <c r="B1104" t="inlineStr">
        <is>
          <t>Vinyl acetate</t>
        </is>
      </c>
      <c r="C1104"/>
      <c r="D1104" t="inlineStr">
        <is>
          <t>Unmeasured</t>
        </is>
      </c>
      <c r="E1104" t="inlineStr">
        <is>
          <t>Not coded</t>
        </is>
      </c>
      <c r="F1104"/>
      <c r="G1104"/>
      <c r="H1104"/>
      <c r="I1104"/>
      <c r="J1104"/>
      <c r="K1104"/>
      <c r="L1104" t="inlineStr">
        <is>
          <t>Pimephales promelas</t>
        </is>
      </c>
      <c r="M1104" t="inlineStr">
        <is>
          <t>Fathead Minnow</t>
        </is>
      </c>
      <c r="N1104" t="inlineStr">
        <is>
          <t>Adult</t>
        </is>
      </c>
      <c r="O1104"/>
      <c r="P1104"/>
      <c r="Q1104"/>
      <c r="R1104"/>
      <c r="S1104"/>
      <c r="T1104"/>
      <c r="U1104"/>
      <c r="V1104" t="inlineStr">
        <is>
          <t>Static</t>
        </is>
      </c>
      <c r="W1104" t="inlineStr">
        <is>
          <t>Fresh water</t>
        </is>
      </c>
      <c r="X1104" t="inlineStr">
        <is>
          <t>Lab</t>
        </is>
      </c>
      <c r="Y1104"/>
      <c r="Z1104" t="inlineStr">
        <is>
          <t>Formulation</t>
        </is>
      </c>
      <c r="AA1104"/>
      <c r="AB1104" t="n">
        <v>24.0</v>
      </c>
      <c r="AC1104"/>
      <c r="AD1104"/>
      <c r="AE1104"/>
      <c r="AF1104"/>
      <c r="AG1104" t="inlineStr">
        <is>
          <t>AI mg/L</t>
        </is>
      </c>
      <c r="AH1104"/>
      <c r="AI1104"/>
      <c r="AJ1104"/>
      <c r="AK1104"/>
      <c r="AL1104"/>
      <c r="AM1104"/>
      <c r="AN1104"/>
      <c r="AO1104"/>
      <c r="AP1104"/>
      <c r="AQ1104"/>
      <c r="AR1104"/>
      <c r="AS1104"/>
      <c r="AT1104"/>
      <c r="AU1104"/>
      <c r="AV1104"/>
      <c r="AW1104"/>
      <c r="AX1104" t="inlineStr">
        <is>
          <t>Mortality</t>
        </is>
      </c>
      <c r="AY1104" t="inlineStr">
        <is>
          <t>Mortality</t>
        </is>
      </c>
      <c r="AZ1104" t="inlineStr">
        <is>
          <t>LC50</t>
        </is>
      </c>
      <c r="BA1104"/>
      <c r="BB1104" t="n">
        <v>4.0</v>
      </c>
      <c r="BC1104"/>
      <c r="BD1104"/>
      <c r="BE1104"/>
      <c r="BF1104"/>
      <c r="BG1104" t="inlineStr">
        <is>
          <t>Day(s)</t>
        </is>
      </c>
      <c r="BH1104"/>
      <c r="BI1104" t="inlineStr">
        <is>
          <t>DTXSID3021431</t>
        </is>
      </c>
      <c r="BJ1104"/>
      <c r="BK1104"/>
      <c r="BL1104"/>
      <c r="BM1104"/>
      <c r="BN1104"/>
      <c r="BO1104"/>
      <c r="BP1104"/>
      <c r="BQ1104"/>
      <c r="BR1104"/>
      <c r="BS1104"/>
      <c r="BT1104" t="inlineStr">
        <is>
          <t>--</t>
        </is>
      </c>
      <c r="BU1104"/>
      <c r="BV1104"/>
      <c r="BW1104"/>
      <c r="BX1104"/>
      <c r="BY1104"/>
      <c r="BZ1104"/>
      <c r="CA1104"/>
      <c r="CB1104"/>
      <c r="CC1104"/>
      <c r="CD1104"/>
      <c r="CE1104"/>
      <c r="CF1104"/>
      <c r="CG1104"/>
      <c r="CH1104"/>
      <c r="CI1104" t="inlineStr">
        <is>
          <t xml:space="preserve"> CONTR/STANDARD METHOD FOLLOWED// </t>
        </is>
      </c>
      <c r="CJ1104" t="inlineStr">
        <is>
          <t xml:space="preserve">   CONTR/STANDARD METHOD FOLLOWED// </t>
        </is>
      </c>
      <c r="CK1104" t="inlineStr">
        <is>
          <t>Pickering,Q.H., and C. Henderson</t>
        </is>
      </c>
      <c r="CL1104" t="n">
        <v>728.0</v>
      </c>
      <c r="CM1104" t="inlineStr">
        <is>
          <t>Acute Toxicity of Some Important Petrochemicals to Fish</t>
        </is>
      </c>
      <c r="CN1104" t="inlineStr">
        <is>
          <t>J. Water Pollut. Control Fed.38(9): 1419-1429</t>
        </is>
      </c>
      <c r="CO1104" t="n">
        <v>1966.0</v>
      </c>
      <c r="CP1104" t="inlineStr">
        <is>
          <t>Pickering,Q.H., and C. Henderson (1966). Acute Toxicity of Some Important Petrochemicals to Fish. J. Water Pollut. Control Fed., 38, (9), 1419-1429. ECOREF#:728</t>
        </is>
      </c>
    </row>
    <row r="1105">
      <c r="A1105" t="n">
        <v>108054.0</v>
      </c>
      <c r="B1105" t="inlineStr">
        <is>
          <t>Vinyl acetate</t>
        </is>
      </c>
      <c r="C1105"/>
      <c r="D1105" t="inlineStr">
        <is>
          <t>Unmeasured</t>
        </is>
      </c>
      <c r="E1105" t="inlineStr">
        <is>
          <t>Not coded</t>
        </is>
      </c>
      <c r="F1105"/>
      <c r="G1105"/>
      <c r="H1105"/>
      <c r="I1105"/>
      <c r="J1105"/>
      <c r="K1105"/>
      <c r="L1105" t="inlineStr">
        <is>
          <t>Pimephales promelas</t>
        </is>
      </c>
      <c r="M1105" t="inlineStr">
        <is>
          <t>Fathead Minnow</t>
        </is>
      </c>
      <c r="N1105"/>
      <c r="O1105"/>
      <c r="P1105" t="n">
        <v>1.0</v>
      </c>
      <c r="Q1105"/>
      <c r="R1105"/>
      <c r="S1105"/>
      <c r="T1105"/>
      <c r="U1105" t="inlineStr">
        <is>
          <t>Day(s)</t>
        </is>
      </c>
      <c r="V1105" t="inlineStr">
        <is>
          <t>Static</t>
        </is>
      </c>
      <c r="W1105" t="inlineStr">
        <is>
          <t>Fresh water</t>
        </is>
      </c>
      <c r="X1105" t="inlineStr">
        <is>
          <t>Lab</t>
        </is>
      </c>
      <c r="Y1105"/>
      <c r="Z1105" t="inlineStr">
        <is>
          <t>Formulation</t>
        </is>
      </c>
      <c r="AA1105"/>
      <c r="AB1105" t="n">
        <v>14.0</v>
      </c>
      <c r="AC1105"/>
      <c r="AD1105"/>
      <c r="AE1105"/>
      <c r="AF1105"/>
      <c r="AG1105" t="inlineStr">
        <is>
          <t>AI mg/L</t>
        </is>
      </c>
      <c r="AH1105"/>
      <c r="AI1105"/>
      <c r="AJ1105"/>
      <c r="AK1105"/>
      <c r="AL1105"/>
      <c r="AM1105"/>
      <c r="AN1105"/>
      <c r="AO1105"/>
      <c r="AP1105"/>
      <c r="AQ1105"/>
      <c r="AR1105"/>
      <c r="AS1105"/>
      <c r="AT1105"/>
      <c r="AU1105"/>
      <c r="AV1105"/>
      <c r="AW1105"/>
      <c r="AX1105" t="inlineStr">
        <is>
          <t>Mortality</t>
        </is>
      </c>
      <c r="AY1105" t="inlineStr">
        <is>
          <t>Mortality</t>
        </is>
      </c>
      <c r="AZ1105" t="inlineStr">
        <is>
          <t>LC50</t>
        </is>
      </c>
      <c r="BA1105"/>
      <c r="BB1105" t="n">
        <v>4.0</v>
      </c>
      <c r="BC1105"/>
      <c r="BD1105"/>
      <c r="BE1105"/>
      <c r="BF1105"/>
      <c r="BG1105" t="inlineStr">
        <is>
          <t>Day(s)</t>
        </is>
      </c>
      <c r="BH1105"/>
      <c r="BI1105" t="inlineStr">
        <is>
          <t>DTXSID3021431</t>
        </is>
      </c>
      <c r="BJ1105"/>
      <c r="BK1105"/>
      <c r="BL1105"/>
      <c r="BM1105"/>
      <c r="BN1105"/>
      <c r="BO1105"/>
      <c r="BP1105"/>
      <c r="BQ1105"/>
      <c r="BR1105"/>
      <c r="BS1105"/>
      <c r="BT1105" t="inlineStr">
        <is>
          <t>--</t>
        </is>
      </c>
      <c r="BU1105"/>
      <c r="BV1105"/>
      <c r="BW1105"/>
      <c r="BX1105"/>
      <c r="BY1105"/>
      <c r="BZ1105"/>
      <c r="CA1105"/>
      <c r="CB1105"/>
      <c r="CC1105"/>
      <c r="CD1105"/>
      <c r="CE1105"/>
      <c r="CF1105"/>
      <c r="CG1105"/>
      <c r="CH1105"/>
      <c r="CI1105" t="inlineStr">
        <is>
          <t xml:space="preserve"> CONTR/STANDARD METHOD FOLLOWED// </t>
        </is>
      </c>
      <c r="CJ1105" t="inlineStr">
        <is>
          <t xml:space="preserve">   CONTR/STANDARD METHOD FOLLOWED// </t>
        </is>
      </c>
      <c r="CK1105" t="inlineStr">
        <is>
          <t>Pickering,Q.H., and C. Henderson</t>
        </is>
      </c>
      <c r="CL1105" t="n">
        <v>728.0</v>
      </c>
      <c r="CM1105" t="inlineStr">
        <is>
          <t>Acute Toxicity of Some Important Petrochemicals to Fish</t>
        </is>
      </c>
      <c r="CN1105" t="inlineStr">
        <is>
          <t>J. Water Pollut. Control Fed.38(9): 1419-1429</t>
        </is>
      </c>
      <c r="CO1105" t="n">
        <v>1966.0</v>
      </c>
      <c r="CP1105" t="inlineStr">
        <is>
          <t>Pickering,Q.H., and C. Henderson (1966). Acute Toxicity of Some Important Petrochemicals to Fish. J. Water Pollut. Control Fed., 38, (9), 1419-1429. ECOREF#:728</t>
        </is>
      </c>
    </row>
    <row r="1106">
      <c r="A1106" t="n">
        <v>108054.0</v>
      </c>
      <c r="B1106" t="inlineStr">
        <is>
          <t>Vinyl acetate</t>
        </is>
      </c>
      <c r="C1106"/>
      <c r="D1106" t="inlineStr">
        <is>
          <t>Unmeasured</t>
        </is>
      </c>
      <c r="E1106" t="inlineStr">
        <is>
          <t>Not coded</t>
        </is>
      </c>
      <c r="F1106"/>
      <c r="G1106"/>
      <c r="H1106"/>
      <c r="I1106"/>
      <c r="J1106"/>
      <c r="K1106"/>
      <c r="L1106" t="inlineStr">
        <is>
          <t>Pimephales promelas</t>
        </is>
      </c>
      <c r="M1106" t="inlineStr">
        <is>
          <t>Fathead Minnow</t>
        </is>
      </c>
      <c r="N1106"/>
      <c r="O1106"/>
      <c r="P1106"/>
      <c r="Q1106"/>
      <c r="R1106"/>
      <c r="S1106"/>
      <c r="T1106"/>
      <c r="U1106"/>
      <c r="V1106" t="inlineStr">
        <is>
          <t>Static</t>
        </is>
      </c>
      <c r="W1106" t="inlineStr">
        <is>
          <t>Fresh water</t>
        </is>
      </c>
      <c r="X1106" t="inlineStr">
        <is>
          <t>Lab</t>
        </is>
      </c>
      <c r="Y1106"/>
      <c r="Z1106" t="inlineStr">
        <is>
          <t>Formulation</t>
        </is>
      </c>
      <c r="AA1106"/>
      <c r="AB1106" t="n">
        <v>39.19</v>
      </c>
      <c r="AC1106"/>
      <c r="AD1106" t="n">
        <v>34.09</v>
      </c>
      <c r="AE1106"/>
      <c r="AF1106" t="n">
        <v>47.64</v>
      </c>
      <c r="AG1106" t="inlineStr">
        <is>
          <t>AI mg/L</t>
        </is>
      </c>
      <c r="AH1106"/>
      <c r="AI1106"/>
      <c r="AJ1106"/>
      <c r="AK1106"/>
      <c r="AL1106"/>
      <c r="AM1106"/>
      <c r="AN1106"/>
      <c r="AO1106"/>
      <c r="AP1106"/>
      <c r="AQ1106"/>
      <c r="AR1106"/>
      <c r="AS1106"/>
      <c r="AT1106"/>
      <c r="AU1106"/>
      <c r="AV1106"/>
      <c r="AW1106"/>
      <c r="AX1106" t="inlineStr">
        <is>
          <t>Mortality</t>
        </is>
      </c>
      <c r="AY1106" t="inlineStr">
        <is>
          <t>Mortality</t>
        </is>
      </c>
      <c r="AZ1106" t="inlineStr">
        <is>
          <t>LC50</t>
        </is>
      </c>
      <c r="BA1106"/>
      <c r="BB1106" t="n">
        <v>4.0</v>
      </c>
      <c r="BC1106"/>
      <c r="BD1106"/>
      <c r="BE1106"/>
      <c r="BF1106"/>
      <c r="BG1106" t="inlineStr">
        <is>
          <t>Day(s)</t>
        </is>
      </c>
      <c r="BH1106"/>
      <c r="BI1106" t="inlineStr">
        <is>
          <t>DTXSID3021431</t>
        </is>
      </c>
      <c r="BJ1106"/>
      <c r="BK1106"/>
      <c r="BL1106"/>
      <c r="BM1106"/>
      <c r="BN1106"/>
      <c r="BO1106"/>
      <c r="BP1106"/>
      <c r="BQ1106"/>
      <c r="BR1106"/>
      <c r="BS1106"/>
      <c r="BT1106" t="inlineStr">
        <is>
          <t>--</t>
        </is>
      </c>
      <c r="BU1106"/>
      <c r="BV1106"/>
      <c r="BW1106"/>
      <c r="BX1106"/>
      <c r="BY1106"/>
      <c r="BZ1106"/>
      <c r="CA1106"/>
      <c r="CB1106"/>
      <c r="CC1106"/>
      <c r="CD1106"/>
      <c r="CE1106"/>
      <c r="CF1106"/>
      <c r="CG1106"/>
      <c r="CH1106"/>
      <c r="CI1106" t="inlineStr">
        <is>
          <t xml:space="preserve"> CONTR/STANDARD METHOD FOLLOWED// </t>
        </is>
      </c>
      <c r="CJ1106" t="inlineStr">
        <is>
          <t xml:space="preserve">   CONTR/STANDARD METHOD FOLLOWED// </t>
        </is>
      </c>
      <c r="CK1106" t="inlineStr">
        <is>
          <t>Pickering,Q.H., and C. Henderson</t>
        </is>
      </c>
      <c r="CL1106" t="n">
        <v>728.0</v>
      </c>
      <c r="CM1106" t="inlineStr">
        <is>
          <t>Acute Toxicity of Some Important Petrochemicals to Fish</t>
        </is>
      </c>
      <c r="CN1106" t="inlineStr">
        <is>
          <t>J. Water Pollut. Control Fed.38(9): 1419-1429</t>
        </is>
      </c>
      <c r="CO1106" t="n">
        <v>1966.0</v>
      </c>
      <c r="CP1106" t="inlineStr">
        <is>
          <t>Pickering,Q.H., and C. Henderson (1966). Acute Toxicity of Some Important Petrochemicals to Fish. J. Water Pollut. Control Fed., 38, (9), 1419-1429. ECOREF#:728</t>
        </is>
      </c>
    </row>
    <row r="1107">
      <c r="A1107" t="n">
        <v>108054.0</v>
      </c>
      <c r="B1107" t="inlineStr">
        <is>
          <t>Vinyl acetate</t>
        </is>
      </c>
      <c r="C1107"/>
      <c r="D1107" t="inlineStr">
        <is>
          <t>Unmeasured</t>
        </is>
      </c>
      <c r="E1107" t="inlineStr">
        <is>
          <t>Not coded</t>
        </is>
      </c>
      <c r="F1107"/>
      <c r="G1107"/>
      <c r="H1107"/>
      <c r="I1107"/>
      <c r="J1107"/>
      <c r="K1107"/>
      <c r="L1107" t="inlineStr">
        <is>
          <t>Pimephales promelas</t>
        </is>
      </c>
      <c r="M1107" t="inlineStr">
        <is>
          <t>Fathead Minnow</t>
        </is>
      </c>
      <c r="N1107"/>
      <c r="O1107"/>
      <c r="P1107" t="n">
        <v>1.0</v>
      </c>
      <c r="Q1107"/>
      <c r="R1107"/>
      <c r="S1107"/>
      <c r="T1107"/>
      <c r="U1107" t="inlineStr">
        <is>
          <t>Day(s)</t>
        </is>
      </c>
      <c r="V1107" t="inlineStr">
        <is>
          <t>Static</t>
        </is>
      </c>
      <c r="W1107" t="inlineStr">
        <is>
          <t>Fresh water</t>
        </is>
      </c>
      <c r="X1107" t="inlineStr">
        <is>
          <t>Lab</t>
        </is>
      </c>
      <c r="Y1107"/>
      <c r="Z1107" t="inlineStr">
        <is>
          <t>Formulation</t>
        </is>
      </c>
      <c r="AA1107"/>
      <c r="AB1107" t="n">
        <v>14.0</v>
      </c>
      <c r="AC1107"/>
      <c r="AD1107"/>
      <c r="AE1107"/>
      <c r="AF1107"/>
      <c r="AG1107" t="inlineStr">
        <is>
          <t>AI mg/L</t>
        </is>
      </c>
      <c r="AH1107"/>
      <c r="AI1107"/>
      <c r="AJ1107"/>
      <c r="AK1107"/>
      <c r="AL1107"/>
      <c r="AM1107"/>
      <c r="AN1107"/>
      <c r="AO1107"/>
      <c r="AP1107"/>
      <c r="AQ1107"/>
      <c r="AR1107"/>
      <c r="AS1107"/>
      <c r="AT1107"/>
      <c r="AU1107"/>
      <c r="AV1107"/>
      <c r="AW1107"/>
      <c r="AX1107" t="inlineStr">
        <is>
          <t>Mortality</t>
        </is>
      </c>
      <c r="AY1107" t="inlineStr">
        <is>
          <t>Mortality</t>
        </is>
      </c>
      <c r="AZ1107" t="inlineStr">
        <is>
          <t>LC50</t>
        </is>
      </c>
      <c r="BA1107"/>
      <c r="BB1107" t="n">
        <v>4.0</v>
      </c>
      <c r="BC1107"/>
      <c r="BD1107"/>
      <c r="BE1107"/>
      <c r="BF1107"/>
      <c r="BG1107" t="inlineStr">
        <is>
          <t>Day(s)</t>
        </is>
      </c>
      <c r="BH1107"/>
      <c r="BI1107" t="inlineStr">
        <is>
          <t>DTXSID3021431</t>
        </is>
      </c>
      <c r="BJ1107"/>
      <c r="BK1107"/>
      <c r="BL1107"/>
      <c r="BM1107"/>
      <c r="BN1107"/>
      <c r="BO1107"/>
      <c r="BP1107"/>
      <c r="BQ1107"/>
      <c r="BR1107"/>
      <c r="BS1107"/>
      <c r="BT1107" t="inlineStr">
        <is>
          <t>--</t>
        </is>
      </c>
      <c r="BU1107"/>
      <c r="BV1107"/>
      <c r="BW1107"/>
      <c r="BX1107"/>
      <c r="BY1107"/>
      <c r="BZ1107"/>
      <c r="CA1107"/>
      <c r="CB1107"/>
      <c r="CC1107"/>
      <c r="CD1107"/>
      <c r="CE1107"/>
      <c r="CF1107"/>
      <c r="CG1107"/>
      <c r="CH1107"/>
      <c r="CI1107" t="inlineStr">
        <is>
          <t xml:space="preserve"> CONTR/STANDARD METHOD FOLLOWED// </t>
        </is>
      </c>
      <c r="CJ1107" t="inlineStr">
        <is>
          <t xml:space="preserve">   CONTR/STANDARD METHOD FOLLOWED// </t>
        </is>
      </c>
      <c r="CK1107" t="inlineStr">
        <is>
          <t>Pickering,Q.H., and C. Henderson</t>
        </is>
      </c>
      <c r="CL1107" t="n">
        <v>728.0</v>
      </c>
      <c r="CM1107" t="inlineStr">
        <is>
          <t>Acute Toxicity of Some Important Petrochemicals to Fish</t>
        </is>
      </c>
      <c r="CN1107" t="inlineStr">
        <is>
          <t>J. Water Pollut. Control Fed.38(9): 1419-1429</t>
        </is>
      </c>
      <c r="CO1107" t="n">
        <v>1966.0</v>
      </c>
      <c r="CP1107" t="inlineStr">
        <is>
          <t>Pickering,Q.H., and C. Henderson (1966). Acute Toxicity of Some Important Petrochemicals to Fish. J. Water Pollut. Control Fed., 38, (9), 1419-1429. ECOREF#:728</t>
        </is>
      </c>
    </row>
    <row r="1108">
      <c r="A1108" t="n">
        <v>108054.0</v>
      </c>
      <c r="B1108" t="inlineStr">
        <is>
          <t>Vinyl acetate</t>
        </is>
      </c>
      <c r="C1108"/>
      <c r="D1108" t="inlineStr">
        <is>
          <t>Unmeasured</t>
        </is>
      </c>
      <c r="E1108" t="inlineStr">
        <is>
          <t>Not coded</t>
        </is>
      </c>
      <c r="F1108"/>
      <c r="G1108"/>
      <c r="H1108"/>
      <c r="I1108"/>
      <c r="J1108"/>
      <c r="K1108"/>
      <c r="L1108" t="inlineStr">
        <is>
          <t>Pimephales promelas</t>
        </is>
      </c>
      <c r="M1108" t="inlineStr">
        <is>
          <t>Fathead Minnow</t>
        </is>
      </c>
      <c r="N1108" t="inlineStr">
        <is>
          <t>Adult</t>
        </is>
      </c>
      <c r="O1108"/>
      <c r="P1108"/>
      <c r="Q1108"/>
      <c r="R1108"/>
      <c r="S1108"/>
      <c r="T1108"/>
      <c r="U1108"/>
      <c r="V1108" t="inlineStr">
        <is>
          <t>Static</t>
        </is>
      </c>
      <c r="W1108" t="inlineStr">
        <is>
          <t>Fresh water</t>
        </is>
      </c>
      <c r="X1108" t="inlineStr">
        <is>
          <t>Lab</t>
        </is>
      </c>
      <c r="Y1108"/>
      <c r="Z1108" t="inlineStr">
        <is>
          <t>Formulation</t>
        </is>
      </c>
      <c r="AA1108"/>
      <c r="AB1108" t="n">
        <v>20.0</v>
      </c>
      <c r="AC1108"/>
      <c r="AD1108"/>
      <c r="AE1108"/>
      <c r="AF1108"/>
      <c r="AG1108" t="inlineStr">
        <is>
          <t>AI mg/L</t>
        </is>
      </c>
      <c r="AH1108"/>
      <c r="AI1108"/>
      <c r="AJ1108"/>
      <c r="AK1108"/>
      <c r="AL1108"/>
      <c r="AM1108"/>
      <c r="AN1108"/>
      <c r="AO1108"/>
      <c r="AP1108"/>
      <c r="AQ1108"/>
      <c r="AR1108"/>
      <c r="AS1108"/>
      <c r="AT1108"/>
      <c r="AU1108"/>
      <c r="AV1108"/>
      <c r="AW1108"/>
      <c r="AX1108" t="inlineStr">
        <is>
          <t>Mortality</t>
        </is>
      </c>
      <c r="AY1108" t="inlineStr">
        <is>
          <t>Mortality</t>
        </is>
      </c>
      <c r="AZ1108" t="inlineStr">
        <is>
          <t>LC50</t>
        </is>
      </c>
      <c r="BA1108"/>
      <c r="BB1108" t="n">
        <v>4.0</v>
      </c>
      <c r="BC1108"/>
      <c r="BD1108"/>
      <c r="BE1108"/>
      <c r="BF1108"/>
      <c r="BG1108" t="inlineStr">
        <is>
          <t>Day(s)</t>
        </is>
      </c>
      <c r="BH1108"/>
      <c r="BI1108" t="inlineStr">
        <is>
          <t>DTXSID3021431</t>
        </is>
      </c>
      <c r="BJ1108"/>
      <c r="BK1108"/>
      <c r="BL1108"/>
      <c r="BM1108"/>
      <c r="BN1108"/>
      <c r="BO1108"/>
      <c r="BP1108"/>
      <c r="BQ1108"/>
      <c r="BR1108"/>
      <c r="BS1108"/>
      <c r="BT1108" t="inlineStr">
        <is>
          <t>--</t>
        </is>
      </c>
      <c r="BU1108"/>
      <c r="BV1108"/>
      <c r="BW1108"/>
      <c r="BX1108"/>
      <c r="BY1108"/>
      <c r="BZ1108"/>
      <c r="CA1108"/>
      <c r="CB1108"/>
      <c r="CC1108"/>
      <c r="CD1108"/>
      <c r="CE1108"/>
      <c r="CF1108"/>
      <c r="CG1108"/>
      <c r="CH1108"/>
      <c r="CI1108" t="inlineStr">
        <is>
          <t xml:space="preserve"> CONTR/STANDARD METHOD FOLLOWED// </t>
        </is>
      </c>
      <c r="CJ1108" t="inlineStr">
        <is>
          <t xml:space="preserve">   CONTR/STANDARD METHOD FOLLOWED// </t>
        </is>
      </c>
      <c r="CK1108" t="inlineStr">
        <is>
          <t>Pickering,Q.H., and C. Henderson</t>
        </is>
      </c>
      <c r="CL1108" t="n">
        <v>728.0</v>
      </c>
      <c r="CM1108" t="inlineStr">
        <is>
          <t>Acute Toxicity of Some Important Petrochemicals to Fish</t>
        </is>
      </c>
      <c r="CN1108" t="inlineStr">
        <is>
          <t>J. Water Pollut. Control Fed.38(9): 1419-1429</t>
        </is>
      </c>
      <c r="CO1108" t="n">
        <v>1966.0</v>
      </c>
      <c r="CP1108" t="inlineStr">
        <is>
          <t>Pickering,Q.H., and C. Henderson (1966). Acute Toxicity of Some Important Petrochemicals to Fish. J. Water Pollut. Control Fed., 38, (9), 1419-1429. ECOREF#:728</t>
        </is>
      </c>
    </row>
    <row r="1109">
      <c r="A1109" t="n">
        <v>108054.0</v>
      </c>
      <c r="B1109" t="inlineStr">
        <is>
          <t>Vinyl acetate</t>
        </is>
      </c>
      <c r="C1109"/>
      <c r="D1109" t="inlineStr">
        <is>
          <t>Unmeasured</t>
        </is>
      </c>
      <c r="E1109" t="inlineStr">
        <is>
          <t>Not coded</t>
        </is>
      </c>
      <c r="F1109"/>
      <c r="G1109"/>
      <c r="H1109"/>
      <c r="I1109"/>
      <c r="J1109"/>
      <c r="K1109"/>
      <c r="L1109" t="inlineStr">
        <is>
          <t>Pimephales promelas</t>
        </is>
      </c>
      <c r="M1109" t="inlineStr">
        <is>
          <t>Fathead Minnow</t>
        </is>
      </c>
      <c r="N1109"/>
      <c r="O1109"/>
      <c r="P1109"/>
      <c r="Q1109"/>
      <c r="R1109"/>
      <c r="S1109"/>
      <c r="T1109"/>
      <c r="U1109"/>
      <c r="V1109" t="inlineStr">
        <is>
          <t>Static</t>
        </is>
      </c>
      <c r="W1109" t="inlineStr">
        <is>
          <t>Fresh water</t>
        </is>
      </c>
      <c r="X1109" t="inlineStr">
        <is>
          <t>Lab</t>
        </is>
      </c>
      <c r="Y1109"/>
      <c r="Z1109" t="inlineStr">
        <is>
          <t>Formulation</t>
        </is>
      </c>
      <c r="AA1109"/>
      <c r="AB1109" t="n">
        <v>19.73</v>
      </c>
      <c r="AC1109"/>
      <c r="AD1109" t="n">
        <v>16.28</v>
      </c>
      <c r="AE1109"/>
      <c r="AF1109" t="n">
        <v>25.11</v>
      </c>
      <c r="AG1109" t="inlineStr">
        <is>
          <t>AI mg/L</t>
        </is>
      </c>
      <c r="AH1109"/>
      <c r="AI1109"/>
      <c r="AJ1109"/>
      <c r="AK1109"/>
      <c r="AL1109"/>
      <c r="AM1109"/>
      <c r="AN1109"/>
      <c r="AO1109"/>
      <c r="AP1109"/>
      <c r="AQ1109"/>
      <c r="AR1109"/>
      <c r="AS1109"/>
      <c r="AT1109"/>
      <c r="AU1109"/>
      <c r="AV1109"/>
      <c r="AW1109"/>
      <c r="AX1109" t="inlineStr">
        <is>
          <t>Mortality</t>
        </is>
      </c>
      <c r="AY1109" t="inlineStr">
        <is>
          <t>Mortality</t>
        </is>
      </c>
      <c r="AZ1109" t="inlineStr">
        <is>
          <t>LC50</t>
        </is>
      </c>
      <c r="BA1109"/>
      <c r="BB1109" t="n">
        <v>4.0</v>
      </c>
      <c r="BC1109"/>
      <c r="BD1109"/>
      <c r="BE1109"/>
      <c r="BF1109"/>
      <c r="BG1109" t="inlineStr">
        <is>
          <t>Day(s)</t>
        </is>
      </c>
      <c r="BH1109"/>
      <c r="BI1109" t="inlineStr">
        <is>
          <t>DTXSID3021431</t>
        </is>
      </c>
      <c r="BJ1109"/>
      <c r="BK1109"/>
      <c r="BL1109"/>
      <c r="BM1109"/>
      <c r="BN1109"/>
      <c r="BO1109"/>
      <c r="BP1109"/>
      <c r="BQ1109"/>
      <c r="BR1109"/>
      <c r="BS1109"/>
      <c r="BT1109" t="inlineStr">
        <is>
          <t>--</t>
        </is>
      </c>
      <c r="BU1109"/>
      <c r="BV1109"/>
      <c r="BW1109"/>
      <c r="BX1109"/>
      <c r="BY1109"/>
      <c r="BZ1109"/>
      <c r="CA1109"/>
      <c r="CB1109"/>
      <c r="CC1109"/>
      <c r="CD1109"/>
      <c r="CE1109"/>
      <c r="CF1109"/>
      <c r="CG1109"/>
      <c r="CH1109"/>
      <c r="CI1109" t="inlineStr">
        <is>
          <t xml:space="preserve"> CONTR/STANDARD METHOD FOLLOWED// </t>
        </is>
      </c>
      <c r="CJ1109" t="inlineStr">
        <is>
          <t xml:space="preserve">   CONTR/STANDARD METHOD FOLLOWED// </t>
        </is>
      </c>
      <c r="CK1109" t="inlineStr">
        <is>
          <t>Pickering,Q.H., and C. Henderson</t>
        </is>
      </c>
      <c r="CL1109" t="n">
        <v>728.0</v>
      </c>
      <c r="CM1109" t="inlineStr">
        <is>
          <t>Acute Toxicity of Some Important Petrochemicals to Fish</t>
        </is>
      </c>
      <c r="CN1109" t="inlineStr">
        <is>
          <t>J. Water Pollut. Control Fed.38(9): 1419-1429</t>
        </is>
      </c>
      <c r="CO1109" t="n">
        <v>1966.0</v>
      </c>
      <c r="CP1109" t="inlineStr">
        <is>
          <t>Pickering,Q.H., and C. Henderson (1966). Acute Toxicity of Some Important Petrochemicals to Fish. J. Water Pollut. Control Fed., 38, (9), 1419-1429. ECOREF#:728</t>
        </is>
      </c>
    </row>
    <row r="1110">
      <c r="A1110" t="n">
        <v>108054.0</v>
      </c>
      <c r="B1110" t="inlineStr">
        <is>
          <t>Vinyl acetate</t>
        </is>
      </c>
      <c r="C1110"/>
      <c r="D1110" t="inlineStr">
        <is>
          <t>Unmeasured</t>
        </is>
      </c>
      <c r="E1110" t="inlineStr">
        <is>
          <t>Not coded</t>
        </is>
      </c>
      <c r="F1110"/>
      <c r="G1110"/>
      <c r="H1110"/>
      <c r="I1110"/>
      <c r="J1110"/>
      <c r="K1110"/>
      <c r="L1110" t="inlineStr">
        <is>
          <t>Pimephales promelas</t>
        </is>
      </c>
      <c r="M1110" t="inlineStr">
        <is>
          <t>Fathead Minnow</t>
        </is>
      </c>
      <c r="N1110" t="inlineStr">
        <is>
          <t>Adult</t>
        </is>
      </c>
      <c r="O1110"/>
      <c r="P1110"/>
      <c r="Q1110"/>
      <c r="R1110"/>
      <c r="S1110"/>
      <c r="T1110"/>
      <c r="U1110"/>
      <c r="V1110" t="inlineStr">
        <is>
          <t>Static</t>
        </is>
      </c>
      <c r="W1110" t="inlineStr">
        <is>
          <t>Fresh water</t>
        </is>
      </c>
      <c r="X1110" t="inlineStr">
        <is>
          <t>Lab</t>
        </is>
      </c>
      <c r="Y1110"/>
      <c r="Z1110" t="inlineStr">
        <is>
          <t>Formulation</t>
        </is>
      </c>
      <c r="AA1110"/>
      <c r="AB1110" t="n">
        <v>41.0</v>
      </c>
      <c r="AC1110"/>
      <c r="AD1110"/>
      <c r="AE1110"/>
      <c r="AF1110"/>
      <c r="AG1110" t="inlineStr">
        <is>
          <t>AI mg/L</t>
        </is>
      </c>
      <c r="AH1110"/>
      <c r="AI1110"/>
      <c r="AJ1110"/>
      <c r="AK1110"/>
      <c r="AL1110"/>
      <c r="AM1110"/>
      <c r="AN1110"/>
      <c r="AO1110"/>
      <c r="AP1110"/>
      <c r="AQ1110"/>
      <c r="AR1110"/>
      <c r="AS1110"/>
      <c r="AT1110"/>
      <c r="AU1110"/>
      <c r="AV1110"/>
      <c r="AW1110"/>
      <c r="AX1110" t="inlineStr">
        <is>
          <t>Mortality</t>
        </is>
      </c>
      <c r="AY1110" t="inlineStr">
        <is>
          <t>Mortality</t>
        </is>
      </c>
      <c r="AZ1110" t="inlineStr">
        <is>
          <t>LC50</t>
        </is>
      </c>
      <c r="BA1110"/>
      <c r="BB1110" t="n">
        <v>4.0</v>
      </c>
      <c r="BC1110"/>
      <c r="BD1110"/>
      <c r="BE1110"/>
      <c r="BF1110"/>
      <c r="BG1110" t="inlineStr">
        <is>
          <t>Day(s)</t>
        </is>
      </c>
      <c r="BH1110"/>
      <c r="BI1110" t="inlineStr">
        <is>
          <t>DTXSID3021431</t>
        </is>
      </c>
      <c r="BJ1110"/>
      <c r="BK1110"/>
      <c r="BL1110"/>
      <c r="BM1110"/>
      <c r="BN1110"/>
      <c r="BO1110"/>
      <c r="BP1110"/>
      <c r="BQ1110"/>
      <c r="BR1110"/>
      <c r="BS1110"/>
      <c r="BT1110" t="inlineStr">
        <is>
          <t>--</t>
        </is>
      </c>
      <c r="BU1110"/>
      <c r="BV1110"/>
      <c r="BW1110"/>
      <c r="BX1110"/>
      <c r="BY1110"/>
      <c r="BZ1110"/>
      <c r="CA1110"/>
      <c r="CB1110"/>
      <c r="CC1110"/>
      <c r="CD1110"/>
      <c r="CE1110"/>
      <c r="CF1110"/>
      <c r="CG1110"/>
      <c r="CH1110"/>
      <c r="CI1110" t="inlineStr">
        <is>
          <t xml:space="preserve"> CONTR/STANDARD METHOD FOLLOWED// </t>
        </is>
      </c>
      <c r="CJ1110" t="inlineStr">
        <is>
          <t xml:space="preserve">   CONTR/STANDARD METHOD FOLLOWED// </t>
        </is>
      </c>
      <c r="CK1110" t="inlineStr">
        <is>
          <t>Pickering,Q.H., and C. Henderson</t>
        </is>
      </c>
      <c r="CL1110" t="n">
        <v>728.0</v>
      </c>
      <c r="CM1110" t="inlineStr">
        <is>
          <t>Acute Toxicity of Some Important Petrochemicals to Fish</t>
        </is>
      </c>
      <c r="CN1110" t="inlineStr">
        <is>
          <t>J. Water Pollut. Control Fed.38(9): 1419-1429</t>
        </is>
      </c>
      <c r="CO1110" t="n">
        <v>1966.0</v>
      </c>
      <c r="CP1110" t="inlineStr">
        <is>
          <t>Pickering,Q.H., and C. Henderson (1966). Acute Toxicity of Some Important Petrochemicals to Fish. J. Water Pollut. Control Fed., 38, (9), 1419-1429. ECOREF#:728</t>
        </is>
      </c>
    </row>
    <row r="1111">
      <c r="A1111" t="n">
        <v>108054.0</v>
      </c>
      <c r="B1111" t="inlineStr">
        <is>
          <t>Vinyl acetate</t>
        </is>
      </c>
      <c r="C1111"/>
      <c r="D1111" t="inlineStr">
        <is>
          <t>Unmeasured</t>
        </is>
      </c>
      <c r="E1111" t="inlineStr">
        <is>
          <t>Not coded</t>
        </is>
      </c>
      <c r="F1111"/>
      <c r="G1111"/>
      <c r="H1111"/>
      <c r="I1111"/>
      <c r="J1111"/>
      <c r="K1111"/>
      <c r="L1111" t="inlineStr">
        <is>
          <t>Pimephales promelas</t>
        </is>
      </c>
      <c r="M1111" t="inlineStr">
        <is>
          <t>Fathead Minnow</t>
        </is>
      </c>
      <c r="N1111"/>
      <c r="O1111"/>
      <c r="P1111"/>
      <c r="Q1111"/>
      <c r="R1111"/>
      <c r="S1111"/>
      <c r="T1111"/>
      <c r="U1111"/>
      <c r="V1111" t="inlineStr">
        <is>
          <t>Static</t>
        </is>
      </c>
      <c r="W1111" t="inlineStr">
        <is>
          <t>Fresh water</t>
        </is>
      </c>
      <c r="X1111" t="inlineStr">
        <is>
          <t>Lab</t>
        </is>
      </c>
      <c r="Y1111"/>
      <c r="Z1111" t="inlineStr">
        <is>
          <t>Formulation</t>
        </is>
      </c>
      <c r="AA1111"/>
      <c r="AB1111" t="n">
        <v>24.0</v>
      </c>
      <c r="AC1111"/>
      <c r="AD1111" t="n">
        <v>18.88</v>
      </c>
      <c r="AE1111"/>
      <c r="AF1111" t="n">
        <v>30.51</v>
      </c>
      <c r="AG1111" t="inlineStr">
        <is>
          <t>AI mg/L</t>
        </is>
      </c>
      <c r="AH1111"/>
      <c r="AI1111"/>
      <c r="AJ1111"/>
      <c r="AK1111"/>
      <c r="AL1111"/>
      <c r="AM1111"/>
      <c r="AN1111"/>
      <c r="AO1111"/>
      <c r="AP1111"/>
      <c r="AQ1111"/>
      <c r="AR1111"/>
      <c r="AS1111"/>
      <c r="AT1111"/>
      <c r="AU1111"/>
      <c r="AV1111"/>
      <c r="AW1111"/>
      <c r="AX1111" t="inlineStr">
        <is>
          <t>Mortality</t>
        </is>
      </c>
      <c r="AY1111" t="inlineStr">
        <is>
          <t>Mortality</t>
        </is>
      </c>
      <c r="AZ1111" t="inlineStr">
        <is>
          <t>LC50</t>
        </is>
      </c>
      <c r="BA1111"/>
      <c r="BB1111" t="n">
        <v>4.0</v>
      </c>
      <c r="BC1111"/>
      <c r="BD1111"/>
      <c r="BE1111"/>
      <c r="BF1111"/>
      <c r="BG1111" t="inlineStr">
        <is>
          <t>Day(s)</t>
        </is>
      </c>
      <c r="BH1111"/>
      <c r="BI1111" t="inlineStr">
        <is>
          <t>DTXSID3021431</t>
        </is>
      </c>
      <c r="BJ1111"/>
      <c r="BK1111"/>
      <c r="BL1111"/>
      <c r="BM1111"/>
      <c r="BN1111"/>
      <c r="BO1111"/>
      <c r="BP1111"/>
      <c r="BQ1111"/>
      <c r="BR1111"/>
      <c r="BS1111"/>
      <c r="BT1111" t="inlineStr">
        <is>
          <t>--</t>
        </is>
      </c>
      <c r="BU1111"/>
      <c r="BV1111"/>
      <c r="BW1111"/>
      <c r="BX1111"/>
      <c r="BY1111"/>
      <c r="BZ1111"/>
      <c r="CA1111"/>
      <c r="CB1111"/>
      <c r="CC1111"/>
      <c r="CD1111"/>
      <c r="CE1111"/>
      <c r="CF1111"/>
      <c r="CG1111"/>
      <c r="CH1111"/>
      <c r="CI1111" t="inlineStr">
        <is>
          <t xml:space="preserve"> CONTR/STANDARD METHOD FOLLOWED// </t>
        </is>
      </c>
      <c r="CJ1111" t="inlineStr">
        <is>
          <t xml:space="preserve">   CONTR/STANDARD METHOD FOLLOWED// </t>
        </is>
      </c>
      <c r="CK1111" t="inlineStr">
        <is>
          <t>Pickering,Q.H., and C. Henderson</t>
        </is>
      </c>
      <c r="CL1111" t="n">
        <v>728.0</v>
      </c>
      <c r="CM1111" t="inlineStr">
        <is>
          <t>Acute Toxicity of Some Important Petrochemicals to Fish</t>
        </is>
      </c>
      <c r="CN1111" t="inlineStr">
        <is>
          <t>J. Water Pollut. Control Fed.38(9): 1419-1429</t>
        </is>
      </c>
      <c r="CO1111" t="n">
        <v>1966.0</v>
      </c>
      <c r="CP1111" t="inlineStr">
        <is>
          <t>Pickering,Q.H., and C. Henderson (1966). Acute Toxicity of Some Important Petrochemicals to Fish. J. Water Pollut. Control Fed., 38, (9), 1419-1429. ECOREF#:728</t>
        </is>
      </c>
    </row>
    <row r="1112">
      <c r="A1112" t="n">
        <v>108054.0</v>
      </c>
      <c r="B1112" t="inlineStr">
        <is>
          <t>Vinyl acetate</t>
        </is>
      </c>
      <c r="C1112"/>
      <c r="D1112" t="inlineStr">
        <is>
          <t>Unmeasured</t>
        </is>
      </c>
      <c r="E1112" t="inlineStr">
        <is>
          <t>Not coded</t>
        </is>
      </c>
      <c r="F1112"/>
      <c r="G1112"/>
      <c r="H1112"/>
      <c r="I1112"/>
      <c r="J1112"/>
      <c r="K1112"/>
      <c r="L1112" t="inlineStr">
        <is>
          <t>Pimephales promelas</t>
        </is>
      </c>
      <c r="M1112" t="inlineStr">
        <is>
          <t>Fathead Minnow</t>
        </is>
      </c>
      <c r="N1112" t="inlineStr">
        <is>
          <t>Adult</t>
        </is>
      </c>
      <c r="O1112"/>
      <c r="P1112"/>
      <c r="Q1112"/>
      <c r="R1112"/>
      <c r="S1112"/>
      <c r="T1112"/>
      <c r="U1112"/>
      <c r="V1112" t="inlineStr">
        <is>
          <t>Static</t>
        </is>
      </c>
      <c r="W1112" t="inlineStr">
        <is>
          <t>Fresh water</t>
        </is>
      </c>
      <c r="X1112" t="inlineStr">
        <is>
          <t>Lab</t>
        </is>
      </c>
      <c r="Y1112"/>
      <c r="Z1112" t="inlineStr">
        <is>
          <t>Formulation</t>
        </is>
      </c>
      <c r="AA1112"/>
      <c r="AB1112" t="n">
        <v>44.0</v>
      </c>
      <c r="AC1112"/>
      <c r="AD1112"/>
      <c r="AE1112"/>
      <c r="AF1112"/>
      <c r="AG1112" t="inlineStr">
        <is>
          <t>AI mg/L</t>
        </is>
      </c>
      <c r="AH1112"/>
      <c r="AI1112"/>
      <c r="AJ1112"/>
      <c r="AK1112"/>
      <c r="AL1112"/>
      <c r="AM1112"/>
      <c r="AN1112"/>
      <c r="AO1112"/>
      <c r="AP1112"/>
      <c r="AQ1112"/>
      <c r="AR1112"/>
      <c r="AS1112"/>
      <c r="AT1112"/>
      <c r="AU1112"/>
      <c r="AV1112"/>
      <c r="AW1112"/>
      <c r="AX1112" t="inlineStr">
        <is>
          <t>Mortality</t>
        </is>
      </c>
      <c r="AY1112" t="inlineStr">
        <is>
          <t>Mortality</t>
        </is>
      </c>
      <c r="AZ1112" t="inlineStr">
        <is>
          <t>LC50</t>
        </is>
      </c>
      <c r="BA1112"/>
      <c r="BB1112" t="n">
        <v>4.0</v>
      </c>
      <c r="BC1112"/>
      <c r="BD1112"/>
      <c r="BE1112"/>
      <c r="BF1112"/>
      <c r="BG1112" t="inlineStr">
        <is>
          <t>Day(s)</t>
        </is>
      </c>
      <c r="BH1112"/>
      <c r="BI1112" t="inlineStr">
        <is>
          <t>DTXSID3021431</t>
        </is>
      </c>
      <c r="BJ1112"/>
      <c r="BK1112"/>
      <c r="BL1112"/>
      <c r="BM1112"/>
      <c r="BN1112"/>
      <c r="BO1112"/>
      <c r="BP1112"/>
      <c r="BQ1112"/>
      <c r="BR1112"/>
      <c r="BS1112"/>
      <c r="BT1112" t="inlineStr">
        <is>
          <t>--</t>
        </is>
      </c>
      <c r="BU1112"/>
      <c r="BV1112"/>
      <c r="BW1112"/>
      <c r="BX1112"/>
      <c r="BY1112"/>
      <c r="BZ1112"/>
      <c r="CA1112"/>
      <c r="CB1112"/>
      <c r="CC1112"/>
      <c r="CD1112"/>
      <c r="CE1112"/>
      <c r="CF1112"/>
      <c r="CG1112"/>
      <c r="CH1112"/>
      <c r="CI1112" t="inlineStr">
        <is>
          <t xml:space="preserve"> CONTR/STANDARD METHOD FOLLOWED// </t>
        </is>
      </c>
      <c r="CJ1112" t="inlineStr">
        <is>
          <t xml:space="preserve">   CONTR/STANDARD METHOD FOLLOWED// </t>
        </is>
      </c>
      <c r="CK1112" t="inlineStr">
        <is>
          <t>Pickering,Q.H., and C. Henderson</t>
        </is>
      </c>
      <c r="CL1112" t="n">
        <v>728.0</v>
      </c>
      <c r="CM1112" t="inlineStr">
        <is>
          <t>Acute Toxicity of Some Important Petrochemicals to Fish</t>
        </is>
      </c>
      <c r="CN1112" t="inlineStr">
        <is>
          <t>J. Water Pollut. Control Fed.38(9): 1419-1429</t>
        </is>
      </c>
      <c r="CO1112" t="n">
        <v>1966.0</v>
      </c>
      <c r="CP1112" t="inlineStr">
        <is>
          <t>Pickering,Q.H., and C. Henderson (1966). Acute Toxicity of Some Important Petrochemicals to Fish. J. Water Pollut. Control Fed., 38, (9), 1419-1429. ECOREF#:728</t>
        </is>
      </c>
    </row>
    <row r="1113">
      <c r="A1113" t="n">
        <v>108054.0</v>
      </c>
      <c r="B1113" t="inlineStr">
        <is>
          <t>Vinyl acetate</t>
        </is>
      </c>
      <c r="C1113"/>
      <c r="D1113" t="inlineStr">
        <is>
          <t>Unmeasured</t>
        </is>
      </c>
      <c r="E1113" t="inlineStr">
        <is>
          <t>Not coded</t>
        </is>
      </c>
      <c r="F1113"/>
      <c r="G1113"/>
      <c r="H1113"/>
      <c r="I1113"/>
      <c r="J1113"/>
      <c r="K1113"/>
      <c r="L1113" t="inlineStr">
        <is>
          <t>Pimephales promelas</t>
        </is>
      </c>
      <c r="M1113" t="inlineStr">
        <is>
          <t>Fathead Minnow</t>
        </is>
      </c>
      <c r="N1113"/>
      <c r="O1113"/>
      <c r="P1113" t="n">
        <v>1.0</v>
      </c>
      <c r="Q1113"/>
      <c r="R1113"/>
      <c r="S1113"/>
      <c r="T1113"/>
      <c r="U1113" t="inlineStr">
        <is>
          <t>Day(s)</t>
        </is>
      </c>
      <c r="V1113" t="inlineStr">
        <is>
          <t>Static</t>
        </is>
      </c>
      <c r="W1113" t="inlineStr">
        <is>
          <t>Fresh water</t>
        </is>
      </c>
      <c r="X1113" t="inlineStr">
        <is>
          <t>Lab</t>
        </is>
      </c>
      <c r="Y1113"/>
      <c r="Z1113" t="inlineStr">
        <is>
          <t>Formulation</t>
        </is>
      </c>
      <c r="AA1113"/>
      <c r="AB1113" t="n">
        <v>15.0</v>
      </c>
      <c r="AC1113"/>
      <c r="AD1113"/>
      <c r="AE1113"/>
      <c r="AF1113"/>
      <c r="AG1113" t="inlineStr">
        <is>
          <t>AI mg/L</t>
        </is>
      </c>
      <c r="AH1113"/>
      <c r="AI1113"/>
      <c r="AJ1113"/>
      <c r="AK1113"/>
      <c r="AL1113"/>
      <c r="AM1113"/>
      <c r="AN1113"/>
      <c r="AO1113"/>
      <c r="AP1113"/>
      <c r="AQ1113"/>
      <c r="AR1113"/>
      <c r="AS1113"/>
      <c r="AT1113"/>
      <c r="AU1113"/>
      <c r="AV1113"/>
      <c r="AW1113"/>
      <c r="AX1113" t="inlineStr">
        <is>
          <t>Mortality</t>
        </is>
      </c>
      <c r="AY1113" t="inlineStr">
        <is>
          <t>Mortality</t>
        </is>
      </c>
      <c r="AZ1113" t="inlineStr">
        <is>
          <t>LC50</t>
        </is>
      </c>
      <c r="BA1113"/>
      <c r="BB1113" t="n">
        <v>4.0</v>
      </c>
      <c r="BC1113"/>
      <c r="BD1113"/>
      <c r="BE1113"/>
      <c r="BF1113"/>
      <c r="BG1113" t="inlineStr">
        <is>
          <t>Day(s)</t>
        </is>
      </c>
      <c r="BH1113"/>
      <c r="BI1113" t="inlineStr">
        <is>
          <t>DTXSID3021431</t>
        </is>
      </c>
      <c r="BJ1113"/>
      <c r="BK1113"/>
      <c r="BL1113"/>
      <c r="BM1113"/>
      <c r="BN1113"/>
      <c r="BO1113"/>
      <c r="BP1113"/>
      <c r="BQ1113"/>
      <c r="BR1113"/>
      <c r="BS1113"/>
      <c r="BT1113" t="inlineStr">
        <is>
          <t>--</t>
        </is>
      </c>
      <c r="BU1113"/>
      <c r="BV1113"/>
      <c r="BW1113"/>
      <c r="BX1113"/>
      <c r="BY1113"/>
      <c r="BZ1113"/>
      <c r="CA1113"/>
      <c r="CB1113"/>
      <c r="CC1113"/>
      <c r="CD1113"/>
      <c r="CE1113"/>
      <c r="CF1113"/>
      <c r="CG1113"/>
      <c r="CH1113"/>
      <c r="CI1113" t="inlineStr">
        <is>
          <t xml:space="preserve"> CONTR/STANDARD METHOD FOLLOWED// </t>
        </is>
      </c>
      <c r="CJ1113" t="inlineStr">
        <is>
          <t xml:space="preserve">   CONTR/STANDARD METHOD FOLLOWED// </t>
        </is>
      </c>
      <c r="CK1113" t="inlineStr">
        <is>
          <t>Pickering,Q.H., and C. Henderson</t>
        </is>
      </c>
      <c r="CL1113" t="n">
        <v>728.0</v>
      </c>
      <c r="CM1113" t="inlineStr">
        <is>
          <t>Acute Toxicity of Some Important Petrochemicals to Fish</t>
        </is>
      </c>
      <c r="CN1113" t="inlineStr">
        <is>
          <t>J. Water Pollut. Control Fed.38(9): 1419-1429</t>
        </is>
      </c>
      <c r="CO1113" t="n">
        <v>1966.0</v>
      </c>
      <c r="CP1113" t="inlineStr">
        <is>
          <t>Pickering,Q.H., and C. Henderson (1966). Acute Toxicity of Some Important Petrochemicals to Fish. J. Water Pollut. Control Fed., 38, (9), 1419-1429. ECOREF#:728</t>
        </is>
      </c>
    </row>
    <row r="1114">
      <c r="A1114" t="n">
        <v>108101.0</v>
      </c>
      <c r="B1114" t="inlineStr">
        <is>
          <t>4-Methyl-2-pentanone</t>
        </is>
      </c>
      <c r="C1114"/>
      <c r="D1114" t="inlineStr">
        <is>
          <t>Measured</t>
        </is>
      </c>
      <c r="E1114" t="inlineStr">
        <is>
          <t>Not coded</t>
        </is>
      </c>
      <c r="F1114" t="inlineStr">
        <is>
          <t>&gt;</t>
        </is>
      </c>
      <c r="G1114" t="n">
        <v>99.0</v>
      </c>
      <c r="H1114"/>
      <c r="I1114"/>
      <c r="J1114"/>
      <c r="K1114"/>
      <c r="L1114" t="inlineStr">
        <is>
          <t>Pimephales promelas</t>
        </is>
      </c>
      <c r="M1114" t="inlineStr">
        <is>
          <t>Fathead Minnow</t>
        </is>
      </c>
      <c r="N1114"/>
      <c r="O1114"/>
      <c r="P1114" t="n">
        <v>31.0</v>
      </c>
      <c r="Q1114"/>
      <c r="R1114"/>
      <c r="S1114"/>
      <c r="T1114"/>
      <c r="U1114" t="inlineStr">
        <is>
          <t>Day(s)</t>
        </is>
      </c>
      <c r="V1114" t="inlineStr">
        <is>
          <t>Flow-through</t>
        </is>
      </c>
      <c r="W1114" t="inlineStr">
        <is>
          <t>Fresh water</t>
        </is>
      </c>
      <c r="X1114" t="inlineStr">
        <is>
          <t>Lab</t>
        </is>
      </c>
      <c r="Y1114"/>
      <c r="Z1114" t="inlineStr">
        <is>
          <t>Active ingredient</t>
        </is>
      </c>
      <c r="AA1114"/>
      <c r="AB1114" t="n">
        <v>540.0</v>
      </c>
      <c r="AC1114"/>
      <c r="AD1114" t="n">
        <v>492.0</v>
      </c>
      <c r="AE1114"/>
      <c r="AF1114" t="n">
        <v>593.0</v>
      </c>
      <c r="AG1114" t="inlineStr">
        <is>
          <t>AI mg/L</t>
        </is>
      </c>
      <c r="AH1114"/>
      <c r="AI1114"/>
      <c r="AJ1114"/>
      <c r="AK1114"/>
      <c r="AL1114"/>
      <c r="AM1114"/>
      <c r="AN1114"/>
      <c r="AO1114"/>
      <c r="AP1114"/>
      <c r="AQ1114"/>
      <c r="AR1114"/>
      <c r="AS1114"/>
      <c r="AT1114"/>
      <c r="AU1114"/>
      <c r="AV1114"/>
      <c r="AW1114"/>
      <c r="AX1114" t="inlineStr">
        <is>
          <t>Mortality</t>
        </is>
      </c>
      <c r="AY1114" t="inlineStr">
        <is>
          <t>Mortality</t>
        </is>
      </c>
      <c r="AZ1114" t="inlineStr">
        <is>
          <t>LC50</t>
        </is>
      </c>
      <c r="BA1114"/>
      <c r="BB1114" t="n">
        <v>4.0</v>
      </c>
      <c r="BC1114"/>
      <c r="BD1114"/>
      <c r="BE1114"/>
      <c r="BF1114"/>
      <c r="BG1114" t="inlineStr">
        <is>
          <t>Day(s)</t>
        </is>
      </c>
      <c r="BH1114" t="inlineStr">
        <is>
          <t>Pure</t>
        </is>
      </c>
      <c r="BI1114" t="inlineStr">
        <is>
          <t>DTXSID5021889</t>
        </is>
      </c>
      <c r="BJ1114"/>
      <c r="BK1114"/>
      <c r="BL1114"/>
      <c r="BM1114"/>
      <c r="BN1114"/>
      <c r="BO1114"/>
      <c r="BP1114"/>
      <c r="BQ1114"/>
      <c r="BR1114"/>
      <c r="BS1114"/>
      <c r="BT1114" t="inlineStr">
        <is>
          <t>--</t>
        </is>
      </c>
      <c r="BU1114"/>
      <c r="BV1114"/>
      <c r="BW1114"/>
      <c r="BX1114"/>
      <c r="BY1114"/>
      <c r="BZ1114"/>
      <c r="CA1114"/>
      <c r="CB1114"/>
      <c r="CC1114"/>
      <c r="CD1114"/>
      <c r="CE1114"/>
      <c r="CF1114"/>
      <c r="CG1114"/>
      <c r="CH1114"/>
      <c r="CI1114" t="inlineStr">
        <is>
          <t xml:space="preserve"> Affected fish lost equilibrium prior to death.            NR NA </t>
        </is>
      </c>
      <c r="CJ1114" t="inlineStr">
        <is>
          <t xml:space="preserve">   Affected fish lost equilibrium prior to death.            NR NA </t>
        </is>
      </c>
      <c r="CK1114" t="inlineStr">
        <is>
          <t>Brooke,L.T., D.J. Call, D.L. Geiger, and C.E. Northcott</t>
        </is>
      </c>
      <c r="CL1114" t="n">
        <v>12448.0</v>
      </c>
      <c r="CM1114" t="inlineStr">
        <is>
          <t>Acute Toxicities of Organic Chemicals to Fathead Minnows (Pimephales promelas), Vol. 1</t>
        </is>
      </c>
      <c r="CN1114" t="inlineStr">
        <is>
          <t>Center for Lake Superior Environmental Studies, University of Wisconsin-Superior, Superior, WI:414 p.</t>
        </is>
      </c>
      <c r="CO1114" t="n">
        <v>1984.0</v>
      </c>
      <c r="CP1114" t="inlineStr">
        <is>
          <t>Brooke,L.T., D.J. Call, D.L. Geiger, and C.E. Northcott (1984). Acute Toxicities of Organic Chemicals to Fathead Minnows (Pimephales promelas), Vol. 1. Center for Lake Superior Environmental Studies, University of Wisconsin-Superior, Superior, WI, 414 p. ECOREF#:12448</t>
        </is>
      </c>
    </row>
    <row r="1115">
      <c r="A1115" t="n">
        <v>108101.0</v>
      </c>
      <c r="B1115" t="inlineStr">
        <is>
          <t>4-Methyl-2-pentanone</t>
        </is>
      </c>
      <c r="C1115"/>
      <c r="D1115" t="inlineStr">
        <is>
          <t>Chemical analysis reported</t>
        </is>
      </c>
      <c r="E1115" t="inlineStr">
        <is>
          <t>American Society for Testing and Materials</t>
        </is>
      </c>
      <c r="F1115"/>
      <c r="G1115"/>
      <c r="H1115"/>
      <c r="I1115"/>
      <c r="J1115"/>
      <c r="K1115"/>
      <c r="L1115" t="inlineStr">
        <is>
          <t>Pimephales promelas</t>
        </is>
      </c>
      <c r="M1115" t="inlineStr">
        <is>
          <t>Fathead Minnow</t>
        </is>
      </c>
      <c r="N1115" t="inlineStr">
        <is>
          <t>Juvenile</t>
        </is>
      </c>
      <c r="O1115"/>
      <c r="P1115"/>
      <c r="Q1115"/>
      <c r="R1115" t="n">
        <v>28.0</v>
      </c>
      <c r="S1115"/>
      <c r="T1115" t="n">
        <v>34.0</v>
      </c>
      <c r="U1115" t="inlineStr">
        <is>
          <t>Day(s)</t>
        </is>
      </c>
      <c r="V1115" t="inlineStr">
        <is>
          <t>Flow-through</t>
        </is>
      </c>
      <c r="W1115" t="inlineStr">
        <is>
          <t>Fresh water</t>
        </is>
      </c>
      <c r="X1115" t="inlineStr">
        <is>
          <t>Lab</t>
        </is>
      </c>
      <c r="Y1115"/>
      <c r="Z1115" t="inlineStr">
        <is>
          <t>Active ingredient</t>
        </is>
      </c>
      <c r="AA1115"/>
      <c r="AB1115" t="n">
        <v>537.0</v>
      </c>
      <c r="AC1115"/>
      <c r="AD1115" t="n">
        <v>519.0</v>
      </c>
      <c r="AE1115"/>
      <c r="AF1115" t="n">
        <v>557.0</v>
      </c>
      <c r="AG1115" t="inlineStr">
        <is>
          <t>AI mg/L</t>
        </is>
      </c>
      <c r="AH1115"/>
      <c r="AI1115"/>
      <c r="AJ1115"/>
      <c r="AK1115"/>
      <c r="AL1115"/>
      <c r="AM1115"/>
      <c r="AN1115"/>
      <c r="AO1115"/>
      <c r="AP1115"/>
      <c r="AQ1115"/>
      <c r="AR1115"/>
      <c r="AS1115"/>
      <c r="AT1115"/>
      <c r="AU1115"/>
      <c r="AV1115"/>
      <c r="AW1115"/>
      <c r="AX1115" t="inlineStr">
        <is>
          <t>Mortality</t>
        </is>
      </c>
      <c r="AY1115" t="inlineStr">
        <is>
          <t>Mortality</t>
        </is>
      </c>
      <c r="AZ1115" t="inlineStr">
        <is>
          <t>LC50</t>
        </is>
      </c>
      <c r="BA1115"/>
      <c r="BB1115" t="n">
        <v>4.0</v>
      </c>
      <c r="BC1115"/>
      <c r="BD1115"/>
      <c r="BE1115"/>
      <c r="BF1115"/>
      <c r="BG1115" t="inlineStr">
        <is>
          <t>Day(s)</t>
        </is>
      </c>
      <c r="BH1115"/>
      <c r="BI1115" t="inlineStr">
        <is>
          <t>DTXSID5021889</t>
        </is>
      </c>
      <c r="BJ1115" t="inlineStr">
        <is>
          <t>10.1016/0166-445X(85)90026-8</t>
        </is>
      </c>
      <c r="BK1115"/>
      <c r="BL1115" t="inlineStr">
        <is>
          <t>Acute</t>
        </is>
      </c>
      <c r="BM1115"/>
      <c r="BN1115"/>
      <c r="BO1115"/>
      <c r="BP1115"/>
      <c r="BQ1115"/>
      <c r="BR1115"/>
      <c r="BS1115"/>
      <c r="BT1115" t="inlineStr">
        <is>
          <t>--</t>
        </is>
      </c>
      <c r="BU1115"/>
      <c r="BV1115"/>
      <c r="BW1115"/>
      <c r="BX1115"/>
      <c r="BY1115"/>
      <c r="BZ1115"/>
      <c r="CA1115"/>
      <c r="CB1115"/>
      <c r="CC1115"/>
      <c r="CD1115"/>
      <c r="CE1115"/>
      <c r="CF1115"/>
      <c r="CG1115"/>
      <c r="CH1115"/>
      <c r="CI1115"/>
      <c r="CJ1115" t="inlineStr">
        <is>
          <t xml:space="preserve">SOURCE/NR//TMETH/E729-80 (1980)//MEDIA/AERATED, FILTERED LAKE SUPERIOR WATER//   </t>
        </is>
      </c>
      <c r="CK1115" t="inlineStr">
        <is>
          <t>Broderius,S., and M. Kahl</t>
        </is>
      </c>
      <c r="CL1115" t="n">
        <v>14128.0</v>
      </c>
      <c r="CM1115" t="inlineStr">
        <is>
          <t>Acute Toxicity of Organic Chemical Mixtures to the Fathead Minnow</t>
        </is>
      </c>
      <c r="CN1115" t="inlineStr">
        <is>
          <t>Aquat. Toxicol.6:307-322</t>
        </is>
      </c>
      <c r="CO1115" t="n">
        <v>1985.0</v>
      </c>
      <c r="CP1115" t="inlineStr">
        <is>
          <t>Broderius,S., and M. Kahl (1985). Acute Toxicity of Organic Chemical Mixtures to the Fathead Minnow. Aquat. Toxicol., 6, 307-322. doi:10.1016/0166-445X(85)90026-8. ECOREF#:14128</t>
        </is>
      </c>
    </row>
    <row r="1116">
      <c r="A1116" t="n">
        <v>108101.0</v>
      </c>
      <c r="B1116" t="inlineStr">
        <is>
          <t>4-Methyl-2-pentanone</t>
        </is>
      </c>
      <c r="C1116"/>
      <c r="D1116" t="inlineStr">
        <is>
          <t>Measured</t>
        </is>
      </c>
      <c r="E1116" t="inlineStr">
        <is>
          <t>Not coded</t>
        </is>
      </c>
      <c r="F1116"/>
      <c r="G1116" t="n">
        <v>99.5</v>
      </c>
      <c r="H1116"/>
      <c r="I1116"/>
      <c r="J1116"/>
      <c r="K1116"/>
      <c r="L1116" t="inlineStr">
        <is>
          <t>Pimephales promelas</t>
        </is>
      </c>
      <c r="M1116" t="inlineStr">
        <is>
          <t>Fathead Minnow</t>
        </is>
      </c>
      <c r="N1116"/>
      <c r="O1116"/>
      <c r="P1116" t="n">
        <v>29.0</v>
      </c>
      <c r="Q1116"/>
      <c r="R1116"/>
      <c r="S1116"/>
      <c r="T1116"/>
      <c r="U1116" t="inlineStr">
        <is>
          <t>Day(s)</t>
        </is>
      </c>
      <c r="V1116" t="inlineStr">
        <is>
          <t>Flow-through</t>
        </is>
      </c>
      <c r="W1116" t="inlineStr">
        <is>
          <t>Fresh water</t>
        </is>
      </c>
      <c r="X1116" t="inlineStr">
        <is>
          <t>Lab</t>
        </is>
      </c>
      <c r="Y1116"/>
      <c r="Z1116" t="inlineStr">
        <is>
          <t>Active ingredient</t>
        </is>
      </c>
      <c r="AA1116"/>
      <c r="AB1116" t="n">
        <v>505.0</v>
      </c>
      <c r="AC1116"/>
      <c r="AD1116" t="n">
        <v>496.0</v>
      </c>
      <c r="AE1116"/>
      <c r="AF1116" t="n">
        <v>514.0</v>
      </c>
      <c r="AG1116" t="inlineStr">
        <is>
          <t>AI mg/L</t>
        </is>
      </c>
      <c r="AH1116"/>
      <c r="AI1116"/>
      <c r="AJ1116"/>
      <c r="AK1116"/>
      <c r="AL1116"/>
      <c r="AM1116"/>
      <c r="AN1116"/>
      <c r="AO1116"/>
      <c r="AP1116"/>
      <c r="AQ1116"/>
      <c r="AR1116"/>
      <c r="AS1116"/>
      <c r="AT1116"/>
      <c r="AU1116"/>
      <c r="AV1116"/>
      <c r="AW1116"/>
      <c r="AX1116" t="inlineStr">
        <is>
          <t>Mortality</t>
        </is>
      </c>
      <c r="AY1116" t="inlineStr">
        <is>
          <t>Mortality</t>
        </is>
      </c>
      <c r="AZ1116" t="inlineStr">
        <is>
          <t>LC50</t>
        </is>
      </c>
      <c r="BA1116"/>
      <c r="BB1116" t="n">
        <v>4.0</v>
      </c>
      <c r="BC1116"/>
      <c r="BD1116"/>
      <c r="BE1116"/>
      <c r="BF1116"/>
      <c r="BG1116" t="inlineStr">
        <is>
          <t>Day(s)</t>
        </is>
      </c>
      <c r="BH1116" t="inlineStr">
        <is>
          <t>Pure</t>
        </is>
      </c>
      <c r="BI1116" t="inlineStr">
        <is>
          <t>DTXSID5021889</t>
        </is>
      </c>
      <c r="BJ1116"/>
      <c r="BK1116"/>
      <c r="BL1116"/>
      <c r="BM1116"/>
      <c r="BN1116"/>
      <c r="BO1116"/>
      <c r="BP1116"/>
      <c r="BQ1116"/>
      <c r="BR1116"/>
      <c r="BS1116"/>
      <c r="BT1116" t="inlineStr">
        <is>
          <t>--</t>
        </is>
      </c>
      <c r="BU1116"/>
      <c r="BV1116"/>
      <c r="BW1116"/>
      <c r="BX1116"/>
      <c r="BY1116"/>
      <c r="BZ1116"/>
      <c r="CA1116"/>
      <c r="CB1116"/>
      <c r="CC1116"/>
      <c r="CD1116"/>
      <c r="CE1116"/>
      <c r="CF1116"/>
      <c r="CG1116"/>
      <c r="CH1116"/>
      <c r="CI1116" t="inlineStr">
        <is>
          <t xml:space="preserve"> Affected fish lost equilibrium prior to death.            NR NA </t>
        </is>
      </c>
      <c r="CJ1116" t="inlineStr">
        <is>
          <t xml:space="preserve">   Affected fish lost equilibrium prior to death.            NR NA </t>
        </is>
      </c>
      <c r="CK1116" t="inlineStr">
        <is>
          <t>Brooke,L.T., D.J. Call, D.L. Geiger, and C.E. Northcott</t>
        </is>
      </c>
      <c r="CL1116" t="n">
        <v>12448.0</v>
      </c>
      <c r="CM1116" t="inlineStr">
        <is>
          <t>Acute Toxicities of Organic Chemicals to Fathead Minnows (Pimephales promelas), Vol. 1</t>
        </is>
      </c>
      <c r="CN1116" t="inlineStr">
        <is>
          <t>Center for Lake Superior Environmental Studies, University of Wisconsin-Superior, Superior, WI:414 p.</t>
        </is>
      </c>
      <c r="CO1116" t="n">
        <v>1984.0</v>
      </c>
      <c r="CP1116" t="inlineStr">
        <is>
          <t>Brooke,L.T., D.J. Call, D.L. Geiger, and C.E. Northcott (1984). Acute Toxicities of Organic Chemicals to Fathead Minnows (Pimephales promelas), Vol. 1. Center for Lake Superior Environmental Studies, University of Wisconsin-Superior, Superior, WI, 414 p. ECOREF#:12448</t>
        </is>
      </c>
    </row>
    <row r="1117">
      <c r="A1117" t="n">
        <v>108203.0</v>
      </c>
      <c r="B1117" t="inlineStr">
        <is>
          <t>2-[(Propan-2-yl)oxy]propane</t>
        </is>
      </c>
      <c r="C1117"/>
      <c r="D1117" t="inlineStr">
        <is>
          <t>Chemical analysis reported</t>
        </is>
      </c>
      <c r="E1117" t="inlineStr">
        <is>
          <t>American Society for Testing and Materials</t>
        </is>
      </c>
      <c r="F1117"/>
      <c r="G1117"/>
      <c r="H1117"/>
      <c r="I1117"/>
      <c r="J1117"/>
      <c r="K1117"/>
      <c r="L1117" t="inlineStr">
        <is>
          <t>Pimephales promelas</t>
        </is>
      </c>
      <c r="M1117" t="inlineStr">
        <is>
          <t>Fathead Minnow</t>
        </is>
      </c>
      <c r="N1117" t="inlineStr">
        <is>
          <t>Juvenile</t>
        </is>
      </c>
      <c r="O1117"/>
      <c r="P1117"/>
      <c r="Q1117"/>
      <c r="R1117" t="n">
        <v>28.0</v>
      </c>
      <c r="S1117"/>
      <c r="T1117" t="n">
        <v>34.0</v>
      </c>
      <c r="U1117" t="inlineStr">
        <is>
          <t>Day(s)</t>
        </is>
      </c>
      <c r="V1117" t="inlineStr">
        <is>
          <t>Flow-through</t>
        </is>
      </c>
      <c r="W1117" t="inlineStr">
        <is>
          <t>Fresh water</t>
        </is>
      </c>
      <c r="X1117" t="inlineStr">
        <is>
          <t>Lab</t>
        </is>
      </c>
      <c r="Y1117"/>
      <c r="Z1117" t="inlineStr">
        <is>
          <t>Active ingredient</t>
        </is>
      </c>
      <c r="AA1117"/>
      <c r="AB1117" t="n">
        <v>900.0</v>
      </c>
      <c r="AC1117"/>
      <c r="AD1117" t="n">
        <v>881.0</v>
      </c>
      <c r="AE1117"/>
      <c r="AF1117" t="n">
        <v>920.0</v>
      </c>
      <c r="AG1117" t="inlineStr">
        <is>
          <t>AI mg/L</t>
        </is>
      </c>
      <c r="AH1117"/>
      <c r="AI1117"/>
      <c r="AJ1117"/>
      <c r="AK1117"/>
      <c r="AL1117"/>
      <c r="AM1117"/>
      <c r="AN1117"/>
      <c r="AO1117"/>
      <c r="AP1117"/>
      <c r="AQ1117"/>
      <c r="AR1117"/>
      <c r="AS1117"/>
      <c r="AT1117"/>
      <c r="AU1117"/>
      <c r="AV1117"/>
      <c r="AW1117"/>
      <c r="AX1117" t="inlineStr">
        <is>
          <t>Mortality</t>
        </is>
      </c>
      <c r="AY1117" t="inlineStr">
        <is>
          <t>Mortality</t>
        </is>
      </c>
      <c r="AZ1117" t="inlineStr">
        <is>
          <t>LC50</t>
        </is>
      </c>
      <c r="BA1117"/>
      <c r="BB1117" t="n">
        <v>4.0</v>
      </c>
      <c r="BC1117"/>
      <c r="BD1117"/>
      <c r="BE1117"/>
      <c r="BF1117"/>
      <c r="BG1117" t="inlineStr">
        <is>
          <t>Day(s)</t>
        </is>
      </c>
      <c r="BH1117"/>
      <c r="BI1117" t="inlineStr">
        <is>
          <t>DTXSID4021890</t>
        </is>
      </c>
      <c r="BJ1117" t="inlineStr">
        <is>
          <t>10.1016/0166-445X(85)90026-8</t>
        </is>
      </c>
      <c r="BK1117"/>
      <c r="BL1117" t="inlineStr">
        <is>
          <t>Acute</t>
        </is>
      </c>
      <c r="BM1117"/>
      <c r="BN1117"/>
      <c r="BO1117"/>
      <c r="BP1117"/>
      <c r="BQ1117"/>
      <c r="BR1117"/>
      <c r="BS1117"/>
      <c r="BT1117" t="inlineStr">
        <is>
          <t>--</t>
        </is>
      </c>
      <c r="BU1117"/>
      <c r="BV1117"/>
      <c r="BW1117"/>
      <c r="BX1117"/>
      <c r="BY1117"/>
      <c r="BZ1117"/>
      <c r="CA1117"/>
      <c r="CB1117"/>
      <c r="CC1117"/>
      <c r="CD1117"/>
      <c r="CE1117"/>
      <c r="CF1117"/>
      <c r="CG1117"/>
      <c r="CH1117"/>
      <c r="CI1117"/>
      <c r="CJ1117" t="inlineStr">
        <is>
          <t xml:space="preserve">SOURCE/NR//TMETH/E729-80 (1980)//MEDIA/AERATED, FILTERED LAKE SUPERIOR WATER//   </t>
        </is>
      </c>
      <c r="CK1117" t="inlineStr">
        <is>
          <t>Broderius,S., and M. Kahl</t>
        </is>
      </c>
      <c r="CL1117" t="n">
        <v>14128.0</v>
      </c>
      <c r="CM1117" t="inlineStr">
        <is>
          <t>Acute Toxicity of Organic Chemical Mixtures to the Fathead Minnow</t>
        </is>
      </c>
      <c r="CN1117" t="inlineStr">
        <is>
          <t>Aquat. Toxicol.6:307-322</t>
        </is>
      </c>
      <c r="CO1117" t="n">
        <v>1985.0</v>
      </c>
      <c r="CP1117" t="inlineStr">
        <is>
          <t>Broderius,S., and M. Kahl (1985). Acute Toxicity of Organic Chemical Mixtures to the Fathead Minnow. Aquat. Toxicol., 6, 307-322. doi:10.1016/0166-445X(85)90026-8. ECOREF#:14128</t>
        </is>
      </c>
    </row>
    <row r="1118">
      <c r="A1118" t="n">
        <v>108203.0</v>
      </c>
      <c r="B1118" t="inlineStr">
        <is>
          <t>2-[(Propan-2-yl)oxy]propane</t>
        </is>
      </c>
      <c r="C1118"/>
      <c r="D1118" t="inlineStr">
        <is>
          <t>Measured</t>
        </is>
      </c>
      <c r="E1118" t="inlineStr">
        <is>
          <t>Not coded</t>
        </is>
      </c>
      <c r="F1118"/>
      <c r="G1118"/>
      <c r="H1118"/>
      <c r="I1118"/>
      <c r="J1118"/>
      <c r="K1118"/>
      <c r="L1118" t="inlineStr">
        <is>
          <t>Pimephales promelas</t>
        </is>
      </c>
      <c r="M1118" t="inlineStr">
        <is>
          <t>Fathead Minnow</t>
        </is>
      </c>
      <c r="N1118"/>
      <c r="O1118"/>
      <c r="P1118"/>
      <c r="Q1118"/>
      <c r="R1118"/>
      <c r="S1118"/>
      <c r="T1118"/>
      <c r="U1118"/>
      <c r="V1118" t="inlineStr">
        <is>
          <t>Flow-through</t>
        </is>
      </c>
      <c r="W1118" t="inlineStr">
        <is>
          <t>Fresh water</t>
        </is>
      </c>
      <c r="X1118" t="inlineStr">
        <is>
          <t>Lab</t>
        </is>
      </c>
      <c r="Y1118"/>
      <c r="Z1118" t="inlineStr">
        <is>
          <t>Active ingredient</t>
        </is>
      </c>
      <c r="AA1118"/>
      <c r="AB1118" t="n">
        <v>91.7</v>
      </c>
      <c r="AC1118"/>
      <c r="AD1118"/>
      <c r="AE1118"/>
      <c r="AF1118"/>
      <c r="AG1118" t="inlineStr">
        <is>
          <t>AI mg/L</t>
        </is>
      </c>
      <c r="AH1118"/>
      <c r="AI1118"/>
      <c r="AJ1118"/>
      <c r="AK1118"/>
      <c r="AL1118"/>
      <c r="AM1118"/>
      <c r="AN1118"/>
      <c r="AO1118"/>
      <c r="AP1118"/>
      <c r="AQ1118"/>
      <c r="AR1118"/>
      <c r="AS1118"/>
      <c r="AT1118"/>
      <c r="AU1118"/>
      <c r="AV1118"/>
      <c r="AW1118"/>
      <c r="AX1118" t="inlineStr">
        <is>
          <t>Mortality</t>
        </is>
      </c>
      <c r="AY1118" t="inlineStr">
        <is>
          <t>Mortality</t>
        </is>
      </c>
      <c r="AZ1118" t="inlineStr">
        <is>
          <t>LC50</t>
        </is>
      </c>
      <c r="BA1118"/>
      <c r="BB1118" t="n">
        <v>4.0</v>
      </c>
      <c r="BC1118"/>
      <c r="BD1118"/>
      <c r="BE1118"/>
      <c r="BF1118"/>
      <c r="BG1118" t="inlineStr">
        <is>
          <t>Day(s)</t>
        </is>
      </c>
      <c r="BH1118"/>
      <c r="BI1118" t="inlineStr">
        <is>
          <t>DTXSID4021890</t>
        </is>
      </c>
      <c r="BJ1118"/>
      <c r="BK1118"/>
      <c r="BL1118"/>
      <c r="BM1118"/>
      <c r="BN1118"/>
      <c r="BO1118"/>
      <c r="BP1118"/>
      <c r="BQ1118"/>
      <c r="BR1118"/>
      <c r="BS1118"/>
      <c r="BT1118" t="inlineStr">
        <is>
          <t>--</t>
        </is>
      </c>
      <c r="BU1118"/>
      <c r="BV1118"/>
      <c r="BW1118"/>
      <c r="BX1118"/>
      <c r="BY1118"/>
      <c r="BZ1118"/>
      <c r="CA1118"/>
      <c r="CB1118"/>
      <c r="CC1118"/>
      <c r="CD1118"/>
      <c r="CE1118"/>
      <c r="CF1118"/>
      <c r="CG1118"/>
      <c r="CH1118"/>
      <c r="CI1118" t="inlineStr">
        <is>
          <t xml:space="preserve"> STD METHODS FOLLOWED//NOT FED// </t>
        </is>
      </c>
      <c r="CJ1118" t="inlineStr">
        <is>
          <t xml:space="preserve">   STD METHODS FOLLOWED//NOT FED// </t>
        </is>
      </c>
      <c r="CK1118" t="inlineStr">
        <is>
          <t>Veith,G.D., D.J. Call, and L.T. Brooke</t>
        </is>
      </c>
      <c r="CL1118" t="n">
        <v>10183.0</v>
      </c>
      <c r="CM1118" t="inlineStr">
        <is>
          <t>Estimating the Acute Toxicity of Narcotic Industrial Chemicals to Fathead Minnows</t>
        </is>
      </c>
      <c r="CN1118" t="inlineStr">
        <is>
          <t>ASTM Spec. Tech. Publ.:90-97</t>
        </is>
      </c>
      <c r="CO1118" t="n">
        <v>1983.0</v>
      </c>
      <c r="CP1118" t="inlineStr">
        <is>
          <t>Veith,G.D., D.J. Call, and L.T. Brooke (1983). Estimating the Acute Toxicity of Narcotic Industrial Chemicals to Fathead Minnows. ASTM Spec. Tech. Publ., 90-97. ECOREF#:10183</t>
        </is>
      </c>
    </row>
    <row r="1119">
      <c r="A1119" t="n">
        <v>108203.0</v>
      </c>
      <c r="B1119" t="inlineStr">
        <is>
          <t>2-[(Propan-2-yl)oxy]propane</t>
        </is>
      </c>
      <c r="C1119"/>
      <c r="D1119" t="inlineStr">
        <is>
          <t>Measured</t>
        </is>
      </c>
      <c r="E1119" t="inlineStr">
        <is>
          <t>Not reported</t>
        </is>
      </c>
      <c r="F1119"/>
      <c r="G1119" t="n">
        <v>99.0</v>
      </c>
      <c r="H1119"/>
      <c r="I1119"/>
      <c r="J1119"/>
      <c r="K1119"/>
      <c r="L1119" t="inlineStr">
        <is>
          <t>Pimephales promelas</t>
        </is>
      </c>
      <c r="M1119" t="inlineStr">
        <is>
          <t>Fathead Minnow</t>
        </is>
      </c>
      <c r="N1119"/>
      <c r="O1119"/>
      <c r="P1119" t="n">
        <v>34.0</v>
      </c>
      <c r="Q1119"/>
      <c r="R1119"/>
      <c r="S1119"/>
      <c r="T1119"/>
      <c r="U1119" t="inlineStr">
        <is>
          <t>Day(s)</t>
        </is>
      </c>
      <c r="V1119" t="inlineStr">
        <is>
          <t>Flow-through</t>
        </is>
      </c>
      <c r="W1119" t="inlineStr">
        <is>
          <t>Fresh water</t>
        </is>
      </c>
      <c r="X1119" t="inlineStr">
        <is>
          <t>Lab</t>
        </is>
      </c>
      <c r="Y1119"/>
      <c r="Z1119" t="inlineStr">
        <is>
          <t>Active ingredient</t>
        </is>
      </c>
      <c r="AA1119"/>
      <c r="AB1119" t="n">
        <v>786.0</v>
      </c>
      <c r="AC1119"/>
      <c r="AD1119"/>
      <c r="AE1119"/>
      <c r="AF1119"/>
      <c r="AG1119" t="inlineStr">
        <is>
          <t>AI mg/L</t>
        </is>
      </c>
      <c r="AH1119"/>
      <c r="AI1119"/>
      <c r="AJ1119"/>
      <c r="AK1119"/>
      <c r="AL1119"/>
      <c r="AM1119"/>
      <c r="AN1119"/>
      <c r="AO1119"/>
      <c r="AP1119"/>
      <c r="AQ1119"/>
      <c r="AR1119"/>
      <c r="AS1119"/>
      <c r="AT1119"/>
      <c r="AU1119"/>
      <c r="AV1119"/>
      <c r="AW1119"/>
      <c r="AX1119" t="inlineStr">
        <is>
          <t>Mortality</t>
        </is>
      </c>
      <c r="AY1119" t="inlineStr">
        <is>
          <t>Mortality</t>
        </is>
      </c>
      <c r="AZ1119" t="inlineStr">
        <is>
          <t>LC50</t>
        </is>
      </c>
      <c r="BA1119"/>
      <c r="BB1119" t="n">
        <v>4.0</v>
      </c>
      <c r="BC1119"/>
      <c r="BD1119"/>
      <c r="BE1119"/>
      <c r="BF1119"/>
      <c r="BG1119" t="inlineStr">
        <is>
          <t>Day(s)</t>
        </is>
      </c>
      <c r="BH1119"/>
      <c r="BI1119" t="inlineStr">
        <is>
          <t>DTXSID4021890</t>
        </is>
      </c>
      <c r="BJ1119"/>
      <c r="BK1119"/>
      <c r="BL1119" t="inlineStr">
        <is>
          <t>Acute</t>
        </is>
      </c>
      <c r="BM1119"/>
      <c r="BN1119"/>
      <c r="BO1119"/>
      <c r="BP1119"/>
      <c r="BQ1119"/>
      <c r="BR1119"/>
      <c r="BS1119"/>
      <c r="BT1119" t="inlineStr">
        <is>
          <t>--</t>
        </is>
      </c>
      <c r="BU1119"/>
      <c r="BV1119"/>
      <c r="BW1119"/>
      <c r="BX1119"/>
      <c r="BY1119"/>
      <c r="BZ1119"/>
      <c r="CA1119"/>
      <c r="CB1119"/>
      <c r="CC1119"/>
      <c r="CD1119"/>
      <c r="CE1119"/>
      <c r="CF1119"/>
      <c r="CG1119"/>
      <c r="CH1119"/>
      <c r="CI1119"/>
      <c r="CJ1119" t="inlineStr">
        <is>
          <t xml:space="preserve">SOURCE/US EPA ENVIRONMENTAL RESEARCH LABORATORY DULUTH AND THE UNIVERSITY OF WISCONSIN SUPERIOR//MEDIA/FILTERED LAKE SUPERIOR WATER OR DECHLORINATED CITY OF SUPERIOR WISCONSIN WATER//   </t>
        </is>
      </c>
      <c r="CK1119" t="inlineStr">
        <is>
          <t>Geiger,D.L., C.E. Northcott, D.J. Call, and L.T. Brooke</t>
        </is>
      </c>
      <c r="CL1119" t="n">
        <v>12447.0</v>
      </c>
      <c r="CM1119" t="inlineStr">
        <is>
          <t>Acute Toxicities of Organic Chemicals to Fathead Minnows (Pimephales promelas), Volume II</t>
        </is>
      </c>
      <c r="CN1119" t="inlineStr">
        <is>
          <t>Center for Lake Superior Environmental Studies, University of Wisconsin, Superior, WI:326 p.</t>
        </is>
      </c>
      <c r="CO1119" t="n">
        <v>1985.0</v>
      </c>
      <c r="CP1119" t="inlineStr">
        <is>
          <t>Geiger,D.L., C.E. Northcott, D.J. Call, and L.T. Brooke (1985). Acute Toxicities of Organic Chemicals to Fathead Minnows (Pimephales promelas), Volume II. Center for Lake Superior Environmental Studies, University of Wisconsin, Superior, WI, 326 p. ECOREF#:12447</t>
        </is>
      </c>
    </row>
    <row r="1120">
      <c r="A1120" t="n">
        <v>108383.0</v>
      </c>
      <c r="B1120" t="inlineStr">
        <is>
          <t>1,3-Dimethylbenzene</t>
        </is>
      </c>
      <c r="C1120"/>
      <c r="D1120" t="inlineStr">
        <is>
          <t>Measured</t>
        </is>
      </c>
      <c r="E1120" t="inlineStr">
        <is>
          <t>Not coded</t>
        </is>
      </c>
      <c r="F1120"/>
      <c r="G1120" t="n">
        <v>99.0</v>
      </c>
      <c r="H1120"/>
      <c r="I1120"/>
      <c r="J1120"/>
      <c r="K1120"/>
      <c r="L1120" t="inlineStr">
        <is>
          <t>Pimephales promelas</t>
        </is>
      </c>
      <c r="M1120" t="inlineStr">
        <is>
          <t>Fathead Minnow</t>
        </is>
      </c>
      <c r="N1120"/>
      <c r="O1120"/>
      <c r="P1120" t="n">
        <v>34.0</v>
      </c>
      <c r="Q1120"/>
      <c r="R1120"/>
      <c r="S1120"/>
      <c r="T1120"/>
      <c r="U1120" t="inlineStr">
        <is>
          <t>Day(s)</t>
        </is>
      </c>
      <c r="V1120" t="inlineStr">
        <is>
          <t>Flow-through</t>
        </is>
      </c>
      <c r="W1120" t="inlineStr">
        <is>
          <t>Fresh water</t>
        </is>
      </c>
      <c r="X1120" t="inlineStr">
        <is>
          <t>Lab</t>
        </is>
      </c>
      <c r="Y1120"/>
      <c r="Z1120" t="inlineStr">
        <is>
          <t>Active ingredient</t>
        </is>
      </c>
      <c r="AA1120"/>
      <c r="AB1120" t="n">
        <v>16.0</v>
      </c>
      <c r="AC1120"/>
      <c r="AD1120" t="n">
        <v>14.3</v>
      </c>
      <c r="AE1120"/>
      <c r="AF1120" t="n">
        <v>18.0</v>
      </c>
      <c r="AG1120" t="inlineStr">
        <is>
          <t>AI mg/L</t>
        </is>
      </c>
      <c r="AH1120"/>
      <c r="AI1120"/>
      <c r="AJ1120"/>
      <c r="AK1120"/>
      <c r="AL1120"/>
      <c r="AM1120"/>
      <c r="AN1120"/>
      <c r="AO1120"/>
      <c r="AP1120"/>
      <c r="AQ1120"/>
      <c r="AR1120"/>
      <c r="AS1120"/>
      <c r="AT1120"/>
      <c r="AU1120"/>
      <c r="AV1120"/>
      <c r="AW1120"/>
      <c r="AX1120" t="inlineStr">
        <is>
          <t>Mortality</t>
        </is>
      </c>
      <c r="AY1120" t="inlineStr">
        <is>
          <t>Mortality</t>
        </is>
      </c>
      <c r="AZ1120" t="inlineStr">
        <is>
          <t>LC50</t>
        </is>
      </c>
      <c r="BA1120"/>
      <c r="BB1120" t="n">
        <v>4.0</v>
      </c>
      <c r="BC1120"/>
      <c r="BD1120"/>
      <c r="BE1120"/>
      <c r="BF1120"/>
      <c r="BG1120" t="inlineStr">
        <is>
          <t>Day(s)</t>
        </is>
      </c>
      <c r="BH1120" t="inlineStr">
        <is>
          <t>Pure</t>
        </is>
      </c>
      <c r="BI1120" t="inlineStr">
        <is>
          <t>DTXSID6026298</t>
        </is>
      </c>
      <c r="BJ1120"/>
      <c r="BK1120"/>
      <c r="BL1120"/>
      <c r="BM1120"/>
      <c r="BN1120"/>
      <c r="BO1120"/>
      <c r="BP1120"/>
      <c r="BQ1120"/>
      <c r="BR1120"/>
      <c r="BS1120"/>
      <c r="BT1120" t="inlineStr">
        <is>
          <t>--</t>
        </is>
      </c>
      <c r="BU1120"/>
      <c r="BV1120"/>
      <c r="BW1120"/>
      <c r="BX1120"/>
      <c r="BY1120"/>
      <c r="BZ1120"/>
      <c r="CA1120"/>
      <c r="CB1120"/>
      <c r="CC1120"/>
      <c r="CD1120"/>
      <c r="CE1120"/>
      <c r="CF1120"/>
      <c r="CG1120"/>
      <c r="CH1120"/>
      <c r="CI1120" t="inlineStr">
        <is>
          <t xml:space="preserve"> Affected fish lost schooling behavior, were hypoactive and underreactive to external stimuli, were darkly colored and lost equilibrium prior to death.  At 24 hr, the researcher noticed a toxicant flow problem.  The problem was corrected </t>
        </is>
      </c>
      <c r="CJ1120" t="inlineStr">
        <is>
          <t xml:space="preserve">   Affected fish lost schooling behavior, were hypoactive and underreactive to external stimuli, were darkly colored and lost equilibrium prior to death.  At 24 hr, the researcher noticed a toxicant flow problem.  The problem was corrected </t>
        </is>
      </c>
      <c r="CK1120" t="inlineStr">
        <is>
          <t>Geiger,D.L., L.T. Brooke, and D.J. Call</t>
        </is>
      </c>
      <c r="CL1120" t="n">
        <v>3217.0</v>
      </c>
      <c r="CM1120" t="inlineStr">
        <is>
          <t>Acute Toxicities of Organic Chemicals to Fathead Minnows (Pimephales promelas), Volume V</t>
        </is>
      </c>
      <c r="CN1120" t="inlineStr">
        <is>
          <t>Center for Lake Superior Environmental Studies, University of Wisconsin, Superior, WI:332 p.</t>
        </is>
      </c>
      <c r="CO1120" t="n">
        <v>1990.0</v>
      </c>
      <c r="CP1120" t="inlineStr">
        <is>
          <t>Geiger,D.L., L.T. Brooke, and D.J. Call (1990). Acute Toxicities of Organic Chemicals to Fathead Minnows (Pimephales promelas), Volume V. Center for Lake Superior Environmental Studies, University of Wisconsin, Superior, WI, 332 p. ECOREF#:3217</t>
        </is>
      </c>
    </row>
    <row r="1121">
      <c r="A1121" t="n">
        <v>108394.0</v>
      </c>
      <c r="B1121" t="inlineStr">
        <is>
          <t>3-Methylphenol</t>
        </is>
      </c>
      <c r="C1121"/>
      <c r="D1121" t="inlineStr">
        <is>
          <t>Unmeasured</t>
        </is>
      </c>
      <c r="E1121" t="inlineStr">
        <is>
          <t>Not coded</t>
        </is>
      </c>
      <c r="F1121"/>
      <c r="G1121"/>
      <c r="H1121"/>
      <c r="I1121"/>
      <c r="J1121"/>
      <c r="K1121"/>
      <c r="L1121" t="inlineStr">
        <is>
          <t>Pimephales promelas</t>
        </is>
      </c>
      <c r="M1121" t="inlineStr">
        <is>
          <t>Fathead Minnow</t>
        </is>
      </c>
      <c r="N1121"/>
      <c r="O1121"/>
      <c r="P1121"/>
      <c r="Q1121"/>
      <c r="R1121"/>
      <c r="S1121"/>
      <c r="T1121"/>
      <c r="U1121"/>
      <c r="V1121" t="inlineStr">
        <is>
          <t>Flow-through</t>
        </is>
      </c>
      <c r="W1121" t="inlineStr">
        <is>
          <t>Fresh water</t>
        </is>
      </c>
      <c r="X1121" t="inlineStr">
        <is>
          <t>Lab</t>
        </is>
      </c>
      <c r="Y1121"/>
      <c r="Z1121" t="inlineStr">
        <is>
          <t>Formulation</t>
        </is>
      </c>
      <c r="AA1121"/>
      <c r="AB1121" t="n">
        <v>55.9</v>
      </c>
      <c r="AC1121"/>
      <c r="AD1121"/>
      <c r="AE1121"/>
      <c r="AF1121"/>
      <c r="AG1121" t="inlineStr">
        <is>
          <t>AI mg/L</t>
        </is>
      </c>
      <c r="AH1121"/>
      <c r="AI1121"/>
      <c r="AJ1121"/>
      <c r="AK1121"/>
      <c r="AL1121"/>
      <c r="AM1121"/>
      <c r="AN1121"/>
      <c r="AO1121"/>
      <c r="AP1121"/>
      <c r="AQ1121"/>
      <c r="AR1121"/>
      <c r="AS1121"/>
      <c r="AT1121"/>
      <c r="AU1121"/>
      <c r="AV1121"/>
      <c r="AW1121"/>
      <c r="AX1121" t="inlineStr">
        <is>
          <t>Mortality</t>
        </is>
      </c>
      <c r="AY1121" t="inlineStr">
        <is>
          <t>Mortality</t>
        </is>
      </c>
      <c r="AZ1121" t="inlineStr">
        <is>
          <t>LC50</t>
        </is>
      </c>
      <c r="BA1121"/>
      <c r="BB1121" t="n">
        <v>4.0</v>
      </c>
      <c r="BC1121"/>
      <c r="BD1121"/>
      <c r="BE1121"/>
      <c r="BF1121"/>
      <c r="BG1121" t="inlineStr">
        <is>
          <t>Day(s)</t>
        </is>
      </c>
      <c r="BH1121"/>
      <c r="BI1121" t="inlineStr">
        <is>
          <t>DTXSID6024200</t>
        </is>
      </c>
      <c r="BJ1121"/>
      <c r="BK1121"/>
      <c r="BL1121"/>
      <c r="BM1121"/>
      <c r="BN1121"/>
      <c r="BO1121"/>
      <c r="BP1121"/>
      <c r="BQ1121"/>
      <c r="BR1121"/>
      <c r="BS1121"/>
      <c r="BT1121" t="inlineStr">
        <is>
          <t>--</t>
        </is>
      </c>
      <c r="BU1121"/>
      <c r="BV1121"/>
      <c r="BW1121"/>
      <c r="BX1121"/>
      <c r="BY1121"/>
      <c r="BZ1121"/>
      <c r="CA1121"/>
      <c r="CB1121"/>
      <c r="CC1121"/>
      <c r="CD1121"/>
      <c r="CE1121"/>
      <c r="CF1121"/>
      <c r="CG1121"/>
      <c r="CH1121"/>
      <c r="CI1121"/>
      <c r="CJ1121"/>
      <c r="CK1121" t="inlineStr">
        <is>
          <t>Bergman,H.L., and A.D. Anderson</t>
        </is>
      </c>
      <c r="CL1121" t="n">
        <v>59196.0</v>
      </c>
      <c r="CM1121" t="inlineStr">
        <is>
          <t>Effects of Aqueous Effluents from In Situ Fossil Fuel Processing Technologies on Aquatic Systems</t>
        </is>
      </c>
      <c r="CN1121" t="inlineStr">
        <is>
          <t>Contract No.EY-77-C-04-3913, University of Wyoming, Laramie, WY:73 p.</t>
        </is>
      </c>
      <c r="CO1121" t="n">
        <v>1977.0</v>
      </c>
      <c r="CP1121" t="inlineStr">
        <is>
          <t>Bergman,H.L., and A.D. Anderson (1977). Effects of Aqueous Effluents from In Situ Fossil Fuel Processing Technologies on Aquatic Systems. Contract No.EY-77-C-04-3913, University of Wyoming, Laramie, WY, 73 p. ECOREF#:59196</t>
        </is>
      </c>
    </row>
    <row r="1122">
      <c r="A1122" t="n">
        <v>108394.0</v>
      </c>
      <c r="B1122" t="inlineStr">
        <is>
          <t>3-Methylphenol</t>
        </is>
      </c>
      <c r="C1122"/>
      <c r="D1122" t="inlineStr">
        <is>
          <t>Measured</t>
        </is>
      </c>
      <c r="E1122" t="inlineStr">
        <is>
          <t>Not coded</t>
        </is>
      </c>
      <c r="F1122"/>
      <c r="G1122"/>
      <c r="H1122"/>
      <c r="I1122"/>
      <c r="J1122"/>
      <c r="K1122"/>
      <c r="L1122" t="inlineStr">
        <is>
          <t>Pimephales promelas</t>
        </is>
      </c>
      <c r="M1122" t="inlineStr">
        <is>
          <t>Fathead Minnow</t>
        </is>
      </c>
      <c r="N1122"/>
      <c r="O1122"/>
      <c r="P1122"/>
      <c r="Q1122"/>
      <c r="R1122"/>
      <c r="S1122"/>
      <c r="T1122"/>
      <c r="U1122"/>
      <c r="V1122" t="inlineStr">
        <is>
          <t>Flow-through</t>
        </is>
      </c>
      <c r="W1122" t="inlineStr">
        <is>
          <t>Fresh water</t>
        </is>
      </c>
      <c r="X1122" t="inlineStr">
        <is>
          <t>Lab</t>
        </is>
      </c>
      <c r="Y1122"/>
      <c r="Z1122" t="inlineStr">
        <is>
          <t>Active ingredient</t>
        </is>
      </c>
      <c r="AA1122"/>
      <c r="AB1122" t="n">
        <v>55.9</v>
      </c>
      <c r="AC1122"/>
      <c r="AD1122"/>
      <c r="AE1122"/>
      <c r="AF1122"/>
      <c r="AG1122" t="inlineStr">
        <is>
          <t>AI mg/L</t>
        </is>
      </c>
      <c r="AH1122"/>
      <c r="AI1122"/>
      <c r="AJ1122"/>
      <c r="AK1122"/>
      <c r="AL1122"/>
      <c r="AM1122"/>
      <c r="AN1122"/>
      <c r="AO1122"/>
      <c r="AP1122"/>
      <c r="AQ1122"/>
      <c r="AR1122"/>
      <c r="AS1122"/>
      <c r="AT1122"/>
      <c r="AU1122"/>
      <c r="AV1122"/>
      <c r="AW1122"/>
      <c r="AX1122" t="inlineStr">
        <is>
          <t>Mortality</t>
        </is>
      </c>
      <c r="AY1122" t="inlineStr">
        <is>
          <t>Mortality</t>
        </is>
      </c>
      <c r="AZ1122" t="inlineStr">
        <is>
          <t>LC50</t>
        </is>
      </c>
      <c r="BA1122"/>
      <c r="BB1122" t="n">
        <v>4.0</v>
      </c>
      <c r="BC1122"/>
      <c r="BD1122"/>
      <c r="BE1122"/>
      <c r="BF1122"/>
      <c r="BG1122" t="inlineStr">
        <is>
          <t>Day(s)</t>
        </is>
      </c>
      <c r="BH1122"/>
      <c r="BI1122" t="inlineStr">
        <is>
          <t>DTXSID6024200</t>
        </is>
      </c>
      <c r="BJ1122" t="inlineStr">
        <is>
          <t>10.1007/BF01056935</t>
        </is>
      </c>
      <c r="BK1122"/>
      <c r="BL1122"/>
      <c r="BM1122"/>
      <c r="BN1122"/>
      <c r="BO1122"/>
      <c r="BP1122"/>
      <c r="BQ1122"/>
      <c r="BR1122"/>
      <c r="BS1122"/>
      <c r="BT1122" t="inlineStr">
        <is>
          <t>--</t>
        </is>
      </c>
      <c r="BU1122"/>
      <c r="BV1122"/>
      <c r="BW1122"/>
      <c r="BX1122"/>
      <c r="BY1122"/>
      <c r="BZ1122"/>
      <c r="CA1122"/>
      <c r="CB1122"/>
      <c r="CC1122"/>
      <c r="CD1122"/>
      <c r="CE1122"/>
      <c r="CF1122"/>
      <c r="CG1122"/>
      <c r="CH1122"/>
      <c r="CI1122" t="inlineStr">
        <is>
          <t xml:space="preserve"> O EFCT CONT/UG/L// </t>
        </is>
      </c>
      <c r="CJ1122" t="inlineStr">
        <is>
          <t xml:space="preserve">   O EFCT CONT/UG/L// </t>
        </is>
      </c>
      <c r="CK1122" t="inlineStr">
        <is>
          <t>DeGraeve,G.M., D.L. Geiger, J.S. Meyer, and H.L. Bergman</t>
        </is>
      </c>
      <c r="CL1122" t="n">
        <v>569.0</v>
      </c>
      <c r="CM1122" t="inlineStr">
        <is>
          <t>Acute and Embryo-Larval Toxicity of Phenolic Compounds to Aquatic Biota</t>
        </is>
      </c>
      <c r="CN1122" t="inlineStr">
        <is>
          <t>Arch. Environ. Contam. Toxicol.9(5): 557-568</t>
        </is>
      </c>
      <c r="CO1122" t="n">
        <v>1980.0</v>
      </c>
      <c r="CP1122" t="inlineStr">
        <is>
          <t>DeGraeve,G.M., D.L. Geiger, J.S. Meyer, and H.L. Bergman (1980). Acute and Embryo-Larval Toxicity of Phenolic Compounds to Aquatic Biota. Arch. Environ. Contam. Toxicol., 9, (5), 557-568. doi:10.1007/BF01056935. ECOREF#:569</t>
        </is>
      </c>
    </row>
    <row r="1123">
      <c r="A1123" t="n">
        <v>108463.0</v>
      </c>
      <c r="B1123" t="inlineStr">
        <is>
          <t>1,3-Benzenediol</t>
        </is>
      </c>
      <c r="C1123"/>
      <c r="D1123" t="inlineStr">
        <is>
          <t>Measured</t>
        </is>
      </c>
      <c r="E1123" t="inlineStr">
        <is>
          <t>Not coded</t>
        </is>
      </c>
      <c r="F1123"/>
      <c r="G1123"/>
      <c r="H1123"/>
      <c r="I1123"/>
      <c r="J1123"/>
      <c r="K1123"/>
      <c r="L1123" t="inlineStr">
        <is>
          <t>Pimephales promelas</t>
        </is>
      </c>
      <c r="M1123" t="inlineStr">
        <is>
          <t>Fathead Minnow</t>
        </is>
      </c>
      <c r="N1123"/>
      <c r="O1123"/>
      <c r="P1123"/>
      <c r="Q1123"/>
      <c r="R1123"/>
      <c r="S1123"/>
      <c r="T1123"/>
      <c r="U1123"/>
      <c r="V1123" t="inlineStr">
        <is>
          <t>Static</t>
        </is>
      </c>
      <c r="W1123" t="inlineStr">
        <is>
          <t>Fresh water</t>
        </is>
      </c>
      <c r="X1123" t="inlineStr">
        <is>
          <t>Lab</t>
        </is>
      </c>
      <c r="Y1123"/>
      <c r="Z1123" t="inlineStr">
        <is>
          <t>Active ingredient</t>
        </is>
      </c>
      <c r="AA1123"/>
      <c r="AB1123" t="n">
        <v>56.5</v>
      </c>
      <c r="AC1123"/>
      <c r="AD1123" t="n">
        <v>48.3</v>
      </c>
      <c r="AE1123"/>
      <c r="AF1123" t="n">
        <v>66.1</v>
      </c>
      <c r="AG1123" t="inlineStr">
        <is>
          <t>AI mg/L</t>
        </is>
      </c>
      <c r="AH1123"/>
      <c r="AI1123"/>
      <c r="AJ1123"/>
      <c r="AK1123"/>
      <c r="AL1123"/>
      <c r="AM1123"/>
      <c r="AN1123"/>
      <c r="AO1123"/>
      <c r="AP1123"/>
      <c r="AQ1123"/>
      <c r="AR1123"/>
      <c r="AS1123"/>
      <c r="AT1123"/>
      <c r="AU1123"/>
      <c r="AV1123"/>
      <c r="AW1123"/>
      <c r="AX1123" t="inlineStr">
        <is>
          <t>Mortality</t>
        </is>
      </c>
      <c r="AY1123" t="inlineStr">
        <is>
          <t>Mortality</t>
        </is>
      </c>
      <c r="AZ1123" t="inlineStr">
        <is>
          <t>LC50</t>
        </is>
      </c>
      <c r="BA1123"/>
      <c r="BB1123" t="n">
        <v>4.0</v>
      </c>
      <c r="BC1123"/>
      <c r="BD1123"/>
      <c r="BE1123"/>
      <c r="BF1123"/>
      <c r="BG1123" t="inlineStr">
        <is>
          <t>Day(s)</t>
        </is>
      </c>
      <c r="BH1123"/>
      <c r="BI1123" t="inlineStr">
        <is>
          <t>DTXSID2021238</t>
        </is>
      </c>
      <c r="BJ1123"/>
      <c r="BK1123"/>
      <c r="BL1123"/>
      <c r="BM1123"/>
      <c r="BN1123"/>
      <c r="BO1123"/>
      <c r="BP1123"/>
      <c r="BQ1123"/>
      <c r="BR1123"/>
      <c r="BS1123"/>
      <c r="BT1123" t="inlineStr">
        <is>
          <t>--</t>
        </is>
      </c>
      <c r="BU1123"/>
      <c r="BV1123"/>
      <c r="BW1123"/>
      <c r="BX1123"/>
      <c r="BY1123"/>
      <c r="BZ1123"/>
      <c r="CA1123"/>
      <c r="CB1123"/>
      <c r="CC1123"/>
      <c r="CD1123"/>
      <c r="CE1123"/>
      <c r="CF1123"/>
      <c r="CG1123"/>
      <c r="CH1123"/>
      <c r="CI1123" t="inlineStr">
        <is>
          <t xml:space="preserve"> O EFCT CONT/AMMONIUM TRISULFIDE// CONTR/FOLLOWED STD METHODS//CONC/NOM CONC// </t>
        </is>
      </c>
      <c r="CJ1123" t="inlineStr">
        <is>
          <t xml:space="preserve">CONTR/C,V//   O EFCT CONT/AMMONIUM TRISULFIDE// CONTR/FOLLOWED STD METHODS//CONC/NOM CONC// </t>
        </is>
      </c>
      <c r="CK1123" t="inlineStr">
        <is>
          <t>Curtis,M.W., T.L. Copeland, and C.H. Ward</t>
        </is>
      </c>
      <c r="CL1123" t="n">
        <v>5735.0</v>
      </c>
      <c r="CM1123" t="inlineStr">
        <is>
          <t>Aquatic Toxicity of Substances Proposed for Spill Prevention Regulation</t>
        </is>
      </c>
      <c r="CN1123" t="inlineStr">
        <is>
          <t>In: Proc. Natl. Conf. Control of Hazardous Material Spills, Miami Beach, FL:99-103</t>
        </is>
      </c>
      <c r="CO1123" t="n">
        <v>1978.0</v>
      </c>
      <c r="CP1123" t="inlineStr">
        <is>
          <t>Curtis,M.W., T.L. Copeland, and C.H. Ward (1978). Aquatic Toxicity of Substances Proposed for Spill Prevention Regulation. In: Proc. Natl. Conf. Control of Hazardous Material Spills, Miami Beach, FL, 99-103. ECOREF#:5735</t>
        </is>
      </c>
    </row>
    <row r="1124">
      <c r="A1124" t="n">
        <v>108463.0</v>
      </c>
      <c r="B1124" t="inlineStr">
        <is>
          <t>1,3-Benzenediol</t>
        </is>
      </c>
      <c r="C1124"/>
      <c r="D1124" t="inlineStr">
        <is>
          <t>Measured</t>
        </is>
      </c>
      <c r="E1124" t="inlineStr">
        <is>
          <t>Not coded</t>
        </is>
      </c>
      <c r="F1124"/>
      <c r="G1124"/>
      <c r="H1124"/>
      <c r="I1124"/>
      <c r="J1124"/>
      <c r="K1124"/>
      <c r="L1124" t="inlineStr">
        <is>
          <t>Pimephales promelas</t>
        </is>
      </c>
      <c r="M1124" t="inlineStr">
        <is>
          <t>Fathead Minnow</t>
        </is>
      </c>
      <c r="N1124"/>
      <c r="O1124"/>
      <c r="P1124"/>
      <c r="Q1124"/>
      <c r="R1124"/>
      <c r="S1124"/>
      <c r="T1124"/>
      <c r="U1124"/>
      <c r="V1124" t="inlineStr">
        <is>
          <t>Flow-through</t>
        </is>
      </c>
      <c r="W1124" t="inlineStr">
        <is>
          <t>Fresh water</t>
        </is>
      </c>
      <c r="X1124" t="inlineStr">
        <is>
          <t>Lab</t>
        </is>
      </c>
      <c r="Y1124"/>
      <c r="Z1124" t="inlineStr">
        <is>
          <t>Active ingredient</t>
        </is>
      </c>
      <c r="AA1124"/>
      <c r="AB1124" t="n">
        <v>100.0</v>
      </c>
      <c r="AC1124"/>
      <c r="AD1124"/>
      <c r="AE1124"/>
      <c r="AF1124"/>
      <c r="AG1124" t="inlineStr">
        <is>
          <t>AI mg/L</t>
        </is>
      </c>
      <c r="AH1124"/>
      <c r="AI1124"/>
      <c r="AJ1124"/>
      <c r="AK1124"/>
      <c r="AL1124"/>
      <c r="AM1124"/>
      <c r="AN1124"/>
      <c r="AO1124"/>
      <c r="AP1124"/>
      <c r="AQ1124"/>
      <c r="AR1124"/>
      <c r="AS1124"/>
      <c r="AT1124"/>
      <c r="AU1124"/>
      <c r="AV1124"/>
      <c r="AW1124"/>
      <c r="AX1124" t="inlineStr">
        <is>
          <t>Mortality</t>
        </is>
      </c>
      <c r="AY1124" t="inlineStr">
        <is>
          <t>Mortality</t>
        </is>
      </c>
      <c r="AZ1124" t="inlineStr">
        <is>
          <t>LC50</t>
        </is>
      </c>
      <c r="BA1124"/>
      <c r="BB1124" t="n">
        <v>4.0</v>
      </c>
      <c r="BC1124"/>
      <c r="BD1124"/>
      <c r="BE1124"/>
      <c r="BF1124"/>
      <c r="BG1124" t="inlineStr">
        <is>
          <t>Day(s)</t>
        </is>
      </c>
      <c r="BH1124"/>
      <c r="BI1124" t="inlineStr">
        <is>
          <t>DTXSID2021238</t>
        </is>
      </c>
      <c r="BJ1124" t="inlineStr">
        <is>
          <t>10.1007/BF01056935</t>
        </is>
      </c>
      <c r="BK1124"/>
      <c r="BL1124"/>
      <c r="BM1124"/>
      <c r="BN1124"/>
      <c r="BO1124"/>
      <c r="BP1124"/>
      <c r="BQ1124"/>
      <c r="BR1124"/>
      <c r="BS1124"/>
      <c r="BT1124" t="inlineStr">
        <is>
          <t>--</t>
        </is>
      </c>
      <c r="BU1124"/>
      <c r="BV1124"/>
      <c r="BW1124"/>
      <c r="BX1124"/>
      <c r="BY1124"/>
      <c r="BZ1124"/>
      <c r="CA1124"/>
      <c r="CB1124"/>
      <c r="CC1124"/>
      <c r="CD1124"/>
      <c r="CE1124"/>
      <c r="CF1124"/>
      <c r="CG1124"/>
      <c r="CH1124"/>
      <c r="CI1124" t="inlineStr">
        <is>
          <t xml:space="preserve"> O EFCT CONT/CULATION AT 50000 UG/L// </t>
        </is>
      </c>
      <c r="CJ1124" t="inlineStr">
        <is>
          <t xml:space="preserve">   O EFCT CONT/CULATION AT 50000 UG/L// </t>
        </is>
      </c>
      <c r="CK1124" t="inlineStr">
        <is>
          <t>DeGraeve,G.M., D.L. Geiger, J.S. Meyer, and H.L. Bergman</t>
        </is>
      </c>
      <c r="CL1124" t="n">
        <v>569.0</v>
      </c>
      <c r="CM1124" t="inlineStr">
        <is>
          <t>Acute and Embryo-Larval Toxicity of Phenolic Compounds to Aquatic Biota</t>
        </is>
      </c>
      <c r="CN1124" t="inlineStr">
        <is>
          <t>Arch. Environ. Contam. Toxicol.9(5): 557-568</t>
        </is>
      </c>
      <c r="CO1124" t="n">
        <v>1980.0</v>
      </c>
      <c r="CP1124" t="inlineStr">
        <is>
          <t>DeGraeve,G.M., D.L. Geiger, J.S. Meyer, and H.L. Bergman (1980). Acute and Embryo-Larval Toxicity of Phenolic Compounds to Aquatic Biota. Arch. Environ. Contam. Toxicol., 9, (5), 557-568. doi:10.1007/BF01056935. ECOREF#:569</t>
        </is>
      </c>
    </row>
    <row r="1125">
      <c r="A1125" t="n">
        <v>108463.0</v>
      </c>
      <c r="B1125" t="inlineStr">
        <is>
          <t>1,3-Benzenediol</t>
        </is>
      </c>
      <c r="C1125"/>
      <c r="D1125" t="inlineStr">
        <is>
          <t>Measured</t>
        </is>
      </c>
      <c r="E1125" t="inlineStr">
        <is>
          <t>United States Environmental Protection Agency</t>
        </is>
      </c>
      <c r="F1125"/>
      <c r="G1125"/>
      <c r="H1125"/>
      <c r="I1125"/>
      <c r="J1125"/>
      <c r="K1125"/>
      <c r="L1125" t="inlineStr">
        <is>
          <t>Pimephales promelas</t>
        </is>
      </c>
      <c r="M1125" t="inlineStr">
        <is>
          <t>Fathead Minnow</t>
        </is>
      </c>
      <c r="N1125"/>
      <c r="O1125"/>
      <c r="P1125"/>
      <c r="Q1125"/>
      <c r="R1125"/>
      <c r="S1125"/>
      <c r="T1125"/>
      <c r="U1125"/>
      <c r="V1125" t="inlineStr">
        <is>
          <t>Static</t>
        </is>
      </c>
      <c r="W1125" t="inlineStr">
        <is>
          <t>Fresh water</t>
        </is>
      </c>
      <c r="X1125" t="inlineStr">
        <is>
          <t>Lab</t>
        </is>
      </c>
      <c r="Y1125"/>
      <c r="Z1125" t="inlineStr">
        <is>
          <t>Active ingredient</t>
        </is>
      </c>
      <c r="AA1125"/>
      <c r="AB1125" t="n">
        <v>49.5</v>
      </c>
      <c r="AC1125"/>
      <c r="AD1125"/>
      <c r="AE1125"/>
      <c r="AF1125"/>
      <c r="AG1125" t="inlineStr">
        <is>
          <t>AI mg/L</t>
        </is>
      </c>
      <c r="AH1125"/>
      <c r="AI1125"/>
      <c r="AJ1125"/>
      <c r="AK1125"/>
      <c r="AL1125"/>
      <c r="AM1125"/>
      <c r="AN1125"/>
      <c r="AO1125"/>
      <c r="AP1125"/>
      <c r="AQ1125"/>
      <c r="AR1125"/>
      <c r="AS1125"/>
      <c r="AT1125"/>
      <c r="AU1125"/>
      <c r="AV1125"/>
      <c r="AW1125"/>
      <c r="AX1125" t="inlineStr">
        <is>
          <t>Mortality</t>
        </is>
      </c>
      <c r="AY1125" t="inlineStr">
        <is>
          <t>Mortality</t>
        </is>
      </c>
      <c r="AZ1125" t="inlineStr">
        <is>
          <t>LC50</t>
        </is>
      </c>
      <c r="BA1125"/>
      <c r="BB1125" t="n">
        <v>4.0</v>
      </c>
      <c r="BC1125"/>
      <c r="BD1125"/>
      <c r="BE1125"/>
      <c r="BF1125"/>
      <c r="BG1125" t="inlineStr">
        <is>
          <t>Day(s)</t>
        </is>
      </c>
      <c r="BH1125"/>
      <c r="BI1125" t="inlineStr">
        <is>
          <t>DTXSID2021238</t>
        </is>
      </c>
      <c r="BJ1125" t="inlineStr">
        <is>
          <t>10.1016/0043-1354(79)90084-8</t>
        </is>
      </c>
      <c r="BK1125"/>
      <c r="BL1125" t="inlineStr">
        <is>
          <t>Acute</t>
        </is>
      </c>
      <c r="BM1125"/>
      <c r="BN1125"/>
      <c r="BO1125"/>
      <c r="BP1125"/>
      <c r="BQ1125"/>
      <c r="BR1125"/>
      <c r="BS1125"/>
      <c r="BT1125" t="inlineStr">
        <is>
          <t>--</t>
        </is>
      </c>
      <c r="BU1125"/>
      <c r="BV1125"/>
      <c r="BW1125"/>
      <c r="BX1125"/>
      <c r="BY1125"/>
      <c r="BZ1125"/>
      <c r="CA1125"/>
      <c r="CB1125"/>
      <c r="CC1125"/>
      <c r="CD1125"/>
      <c r="CE1125"/>
      <c r="CF1125"/>
      <c r="CG1125"/>
      <c r="CH1125"/>
      <c r="CI1125" t="inlineStr">
        <is>
          <t xml:space="preserve">CONC1/BASED ON MEASURED CONCS// </t>
        </is>
      </c>
      <c r="CJ1125" t="inlineStr">
        <is>
          <t xml:space="preserve">SOURCE/FROM THE EPA NEWTOWN FISH TOXICOLOGY STATION, CINCINNATI, OHIO//TMETH/EPA-660-3-75-009//MEDIA/UNAERATED RECONSTITUTED SOFT WATER//  CONC1/BASED ON MEASURED CONCS// </t>
        </is>
      </c>
      <c r="CK1125" t="inlineStr">
        <is>
          <t>Curtis,M.W., T.L. Copeland, and C.H. Ward</t>
        </is>
      </c>
      <c r="CL1125" t="n">
        <v>875.0</v>
      </c>
      <c r="CM1125" t="inlineStr">
        <is>
          <t>Acute Toxicity of 12 Industrial Chemicals to Freshwater and Saltwater Organisms</t>
        </is>
      </c>
      <c r="CN1125" t="inlineStr">
        <is>
          <t>Water Res.13(2): 137-141</t>
        </is>
      </c>
      <c r="CO1125" t="n">
        <v>1979.0</v>
      </c>
      <c r="CP1125" t="inlineStr">
        <is>
          <t>Curtis,M.W., T.L. Copeland, and C.H. Ward (1979). Acute Toxicity of 12 Industrial Chemicals to Freshwater and Saltwater Organisms. Water Res., 13, (2), 137-141. doi:10.1016/0043-1354(79)90084-8. ECOREF#:875</t>
        </is>
      </c>
    </row>
    <row r="1126">
      <c r="A1126" t="n">
        <v>108463.0</v>
      </c>
      <c r="B1126" t="inlineStr">
        <is>
          <t>1,3-Benzenediol</t>
        </is>
      </c>
      <c r="C1126"/>
      <c r="D1126" t="inlineStr">
        <is>
          <t>Measured</t>
        </is>
      </c>
      <c r="E1126" t="inlineStr">
        <is>
          <t>Not coded</t>
        </is>
      </c>
      <c r="F1126"/>
      <c r="G1126"/>
      <c r="H1126"/>
      <c r="I1126"/>
      <c r="J1126"/>
      <c r="K1126"/>
      <c r="L1126" t="inlineStr">
        <is>
          <t>Pimephales promelas</t>
        </is>
      </c>
      <c r="M1126" t="inlineStr">
        <is>
          <t>Fathead Minnow</t>
        </is>
      </c>
      <c r="N1126"/>
      <c r="O1126"/>
      <c r="P1126"/>
      <c r="Q1126"/>
      <c r="R1126"/>
      <c r="S1126"/>
      <c r="T1126"/>
      <c r="U1126"/>
      <c r="V1126" t="inlineStr">
        <is>
          <t>Static</t>
        </is>
      </c>
      <c r="W1126" t="inlineStr">
        <is>
          <t>Fresh water</t>
        </is>
      </c>
      <c r="X1126" t="inlineStr">
        <is>
          <t>Lab</t>
        </is>
      </c>
      <c r="Y1126"/>
      <c r="Z1126" t="inlineStr">
        <is>
          <t>Active ingredient</t>
        </is>
      </c>
      <c r="AA1126"/>
      <c r="AB1126" t="n">
        <v>49.5</v>
      </c>
      <c r="AC1126"/>
      <c r="AD1126"/>
      <c r="AE1126"/>
      <c r="AF1126"/>
      <c r="AG1126" t="inlineStr">
        <is>
          <t>AI mg/L</t>
        </is>
      </c>
      <c r="AH1126"/>
      <c r="AI1126"/>
      <c r="AJ1126"/>
      <c r="AK1126"/>
      <c r="AL1126"/>
      <c r="AM1126"/>
      <c r="AN1126"/>
      <c r="AO1126"/>
      <c r="AP1126"/>
      <c r="AQ1126"/>
      <c r="AR1126"/>
      <c r="AS1126"/>
      <c r="AT1126"/>
      <c r="AU1126"/>
      <c r="AV1126"/>
      <c r="AW1126"/>
      <c r="AX1126" t="inlineStr">
        <is>
          <t>Mortality</t>
        </is>
      </c>
      <c r="AY1126" t="inlineStr">
        <is>
          <t>Mortality</t>
        </is>
      </c>
      <c r="AZ1126" t="inlineStr">
        <is>
          <t>LC50</t>
        </is>
      </c>
      <c r="BA1126"/>
      <c r="BB1126" t="n">
        <v>4.0</v>
      </c>
      <c r="BC1126"/>
      <c r="BD1126"/>
      <c r="BE1126"/>
      <c r="BF1126"/>
      <c r="BG1126" t="inlineStr">
        <is>
          <t>Day(s)</t>
        </is>
      </c>
      <c r="BH1126"/>
      <c r="BI1126" t="inlineStr">
        <is>
          <t>DTXSID2021238</t>
        </is>
      </c>
      <c r="BJ1126"/>
      <c r="BK1126"/>
      <c r="BL1126"/>
      <c r="BM1126"/>
      <c r="BN1126"/>
      <c r="BO1126"/>
      <c r="BP1126"/>
      <c r="BQ1126"/>
      <c r="BR1126"/>
      <c r="BS1126"/>
      <c r="BT1126" t="inlineStr">
        <is>
          <t>--</t>
        </is>
      </c>
      <c r="BU1126"/>
      <c r="BV1126"/>
      <c r="BW1126"/>
      <c r="BX1126"/>
      <c r="BY1126"/>
      <c r="BZ1126"/>
      <c r="CA1126"/>
      <c r="CB1126"/>
      <c r="CC1126"/>
      <c r="CD1126"/>
      <c r="CE1126"/>
      <c r="CF1126"/>
      <c r="CG1126"/>
      <c r="CH1126"/>
      <c r="CI1126" t="inlineStr">
        <is>
          <t xml:space="preserve"> O EFCT CONT/AMMONIUM TRISULFIDE//CONC/NOM CONC RPTD// CONTR/FOLLOWED STD METHODS// </t>
        </is>
      </c>
      <c r="CJ1126" t="inlineStr">
        <is>
          <t xml:space="preserve">CONTR/C,V//   O EFCT CONT/AMMONIUM TRISULFIDE//CONC/NOM CONC RPTD// CONTR/FOLLOWED STD METHODS// </t>
        </is>
      </c>
      <c r="CK1126" t="inlineStr">
        <is>
          <t>Curtis,M.W., T.L. Copeland, and C.H. Ward</t>
        </is>
      </c>
      <c r="CL1126" t="n">
        <v>5735.0</v>
      </c>
      <c r="CM1126" t="inlineStr">
        <is>
          <t>Aquatic Toxicity of Substances Proposed for Spill Prevention Regulation</t>
        </is>
      </c>
      <c r="CN1126" t="inlineStr">
        <is>
          <t>In: Proc. Natl. Conf. Control of Hazardous Material Spills, Miami Beach, FL:99-103</t>
        </is>
      </c>
      <c r="CO1126" t="n">
        <v>1978.0</v>
      </c>
      <c r="CP1126" t="inlineStr">
        <is>
          <t>Curtis,M.W., T.L. Copeland, and C.H. Ward (1978). Aquatic Toxicity of Substances Proposed for Spill Prevention Regulation. In: Proc. Natl. Conf. Control of Hazardous Material Spills, Miami Beach, FL, 99-103. ECOREF#:5735</t>
        </is>
      </c>
    </row>
    <row r="1127">
      <c r="A1127" t="n">
        <v>108463.0</v>
      </c>
      <c r="B1127" t="inlineStr">
        <is>
          <t>1,3-Benzenediol</t>
        </is>
      </c>
      <c r="C1127" t="inlineStr">
        <is>
          <t>Reagent Grade, Purissium, Purum, Puriss, Puris, Reinst</t>
        </is>
      </c>
      <c r="D1127" t="inlineStr">
        <is>
          <t>Unmeasured</t>
        </is>
      </c>
      <c r="E1127" t="inlineStr">
        <is>
          <t>Not reported</t>
        </is>
      </c>
      <c r="F1127"/>
      <c r="G1127"/>
      <c r="H1127"/>
      <c r="I1127"/>
      <c r="J1127"/>
      <c r="K1127"/>
      <c r="L1127" t="inlineStr">
        <is>
          <t>Pimephales promelas</t>
        </is>
      </c>
      <c r="M1127" t="inlineStr">
        <is>
          <t>Fathead Minnow</t>
        </is>
      </c>
      <c r="N1127" t="inlineStr">
        <is>
          <t>Juvenile</t>
        </is>
      </c>
      <c r="O1127"/>
      <c r="P1127"/>
      <c r="Q1127"/>
      <c r="R1127"/>
      <c r="S1127"/>
      <c r="T1127"/>
      <c r="U1127"/>
      <c r="V1127" t="inlineStr">
        <is>
          <t>Static</t>
        </is>
      </c>
      <c r="W1127" t="inlineStr">
        <is>
          <t>Fresh water</t>
        </is>
      </c>
      <c r="X1127" t="inlineStr">
        <is>
          <t>Lab</t>
        </is>
      </c>
      <c r="Y1127" t="n">
        <v>5.0</v>
      </c>
      <c r="Z1127" t="inlineStr">
        <is>
          <t>Active ingredient</t>
        </is>
      </c>
      <c r="AA1127"/>
      <c r="AB1127" t="n">
        <v>40.0</v>
      </c>
      <c r="AC1127"/>
      <c r="AD1127"/>
      <c r="AE1127"/>
      <c r="AF1127"/>
      <c r="AG1127" t="inlineStr">
        <is>
          <t>AI mg/L</t>
        </is>
      </c>
      <c r="AH1127"/>
      <c r="AI1127"/>
      <c r="AJ1127"/>
      <c r="AK1127"/>
      <c r="AL1127"/>
      <c r="AM1127"/>
      <c r="AN1127"/>
      <c r="AO1127"/>
      <c r="AP1127"/>
      <c r="AQ1127"/>
      <c r="AR1127"/>
      <c r="AS1127"/>
      <c r="AT1127"/>
      <c r="AU1127"/>
      <c r="AV1127"/>
      <c r="AW1127"/>
      <c r="AX1127" t="inlineStr">
        <is>
          <t>Mortality</t>
        </is>
      </c>
      <c r="AY1127" t="inlineStr">
        <is>
          <t>Mortality</t>
        </is>
      </c>
      <c r="AZ1127" t="inlineStr">
        <is>
          <t>LC50</t>
        </is>
      </c>
      <c r="BA1127"/>
      <c r="BB1127" t="n">
        <v>4.0</v>
      </c>
      <c r="BC1127"/>
      <c r="BD1127"/>
      <c r="BE1127"/>
      <c r="BF1127"/>
      <c r="BG1127" t="inlineStr">
        <is>
          <t>Day(s)</t>
        </is>
      </c>
      <c r="BH1127"/>
      <c r="BI1127" t="inlineStr">
        <is>
          <t>DTXSID2021238</t>
        </is>
      </c>
      <c r="BJ1127" t="inlineStr">
        <is>
          <t>10.1002/etc.5620050908</t>
        </is>
      </c>
      <c r="BK1127"/>
      <c r="BL1127" t="inlineStr">
        <is>
          <t>Acute</t>
        </is>
      </c>
      <c r="BM1127"/>
      <c r="BN1127"/>
      <c r="BO1127"/>
      <c r="BP1127"/>
      <c r="BQ1127"/>
      <c r="BR1127"/>
      <c r="BS1127"/>
      <c r="BT1127" t="inlineStr">
        <is>
          <t>--</t>
        </is>
      </c>
      <c r="BU1127"/>
      <c r="BV1127"/>
      <c r="BW1127"/>
      <c r="BX1127"/>
      <c r="BY1127"/>
      <c r="BZ1127"/>
      <c r="CA1127"/>
      <c r="CB1127"/>
      <c r="CC1127"/>
      <c r="CD1127"/>
      <c r="CE1127"/>
      <c r="CF1127"/>
      <c r="CG1127"/>
      <c r="CH1127"/>
      <c r="CI1127"/>
      <c r="CJ1127"/>
      <c r="CK1127" t="inlineStr">
        <is>
          <t>Ewell,W.S., J.W. Gorsuch, R.O. Kringle, K.A. Robillard, and R.C. Spiegel</t>
        </is>
      </c>
      <c r="CL1127" t="n">
        <v>11951.0</v>
      </c>
      <c r="CM1127" t="inlineStr">
        <is>
          <t>Simultaneous Evaluation of the Acute Effects of Chemicals on Seven Aquatic Species</t>
        </is>
      </c>
      <c r="CN1127" t="inlineStr">
        <is>
          <t>Environ. Toxicol. Chem.5(9): 831-840</t>
        </is>
      </c>
      <c r="CO1127" t="n">
        <v>1986.0</v>
      </c>
      <c r="CP1127" t="inlineStr">
        <is>
          <t>Ewell,W.S., J.W. Gorsuch, R.O. Kringle, K.A. Robillard, and R.C. Spiegel (1986). Simultaneous Evaluation of the Acute Effects of Chemicals on Seven Aquatic Species. Environ. Toxicol. Chem., 5, (9), 831-840. doi:10.1002/etc.5620050908. ECOREF#:11951</t>
        </is>
      </c>
    </row>
    <row r="1128">
      <c r="A1128" t="n">
        <v>108463.0</v>
      </c>
      <c r="B1128" t="inlineStr">
        <is>
          <t>1,3-Benzenediol</t>
        </is>
      </c>
      <c r="C1128"/>
      <c r="D1128" t="inlineStr">
        <is>
          <t>Unmeasured</t>
        </is>
      </c>
      <c r="E1128" t="inlineStr">
        <is>
          <t>Not coded</t>
        </is>
      </c>
      <c r="F1128"/>
      <c r="G1128"/>
      <c r="H1128"/>
      <c r="I1128"/>
      <c r="J1128"/>
      <c r="K1128"/>
      <c r="L1128" t="inlineStr">
        <is>
          <t>Pimephales promelas</t>
        </is>
      </c>
      <c r="M1128" t="inlineStr">
        <is>
          <t>Fathead Minnow</t>
        </is>
      </c>
      <c r="N1128"/>
      <c r="O1128"/>
      <c r="P1128"/>
      <c r="Q1128"/>
      <c r="R1128"/>
      <c r="S1128"/>
      <c r="T1128"/>
      <c r="U1128"/>
      <c r="V1128" t="inlineStr">
        <is>
          <t>Flow-through</t>
        </is>
      </c>
      <c r="W1128" t="inlineStr">
        <is>
          <t>Fresh water</t>
        </is>
      </c>
      <c r="X1128" t="inlineStr">
        <is>
          <t>Lab</t>
        </is>
      </c>
      <c r="Y1128"/>
      <c r="Z1128" t="inlineStr">
        <is>
          <t>Formulation</t>
        </is>
      </c>
      <c r="AA1128" t="inlineStr">
        <is>
          <t>~</t>
        </is>
      </c>
      <c r="AB1128" t="n">
        <v>100.0</v>
      </c>
      <c r="AC1128"/>
      <c r="AD1128"/>
      <c r="AE1128"/>
      <c r="AF1128"/>
      <c r="AG1128" t="inlineStr">
        <is>
          <t>AI mg/L</t>
        </is>
      </c>
      <c r="AH1128"/>
      <c r="AI1128"/>
      <c r="AJ1128"/>
      <c r="AK1128"/>
      <c r="AL1128"/>
      <c r="AM1128"/>
      <c r="AN1128"/>
      <c r="AO1128"/>
      <c r="AP1128"/>
      <c r="AQ1128"/>
      <c r="AR1128"/>
      <c r="AS1128"/>
      <c r="AT1128"/>
      <c r="AU1128"/>
      <c r="AV1128"/>
      <c r="AW1128"/>
      <c r="AX1128" t="inlineStr">
        <is>
          <t>Mortality</t>
        </is>
      </c>
      <c r="AY1128" t="inlineStr">
        <is>
          <t>Mortality</t>
        </is>
      </c>
      <c r="AZ1128" t="inlineStr">
        <is>
          <t>LC50</t>
        </is>
      </c>
      <c r="BA1128"/>
      <c r="BB1128" t="n">
        <v>4.0</v>
      </c>
      <c r="BC1128"/>
      <c r="BD1128"/>
      <c r="BE1128"/>
      <c r="BF1128"/>
      <c r="BG1128" t="inlineStr">
        <is>
          <t>Day(s)</t>
        </is>
      </c>
      <c r="BH1128"/>
      <c r="BI1128" t="inlineStr">
        <is>
          <t>DTXSID2021238</t>
        </is>
      </c>
      <c r="BJ1128"/>
      <c r="BK1128"/>
      <c r="BL1128"/>
      <c r="BM1128"/>
      <c r="BN1128"/>
      <c r="BO1128"/>
      <c r="BP1128"/>
      <c r="BQ1128"/>
      <c r="BR1128"/>
      <c r="BS1128"/>
      <c r="BT1128" t="inlineStr">
        <is>
          <t>--</t>
        </is>
      </c>
      <c r="BU1128"/>
      <c r="BV1128"/>
      <c r="BW1128"/>
      <c r="BX1128"/>
      <c r="BY1128"/>
      <c r="BZ1128"/>
      <c r="CA1128"/>
      <c r="CB1128"/>
      <c r="CC1128"/>
      <c r="CD1128"/>
      <c r="CE1128"/>
      <c r="CF1128"/>
      <c r="CG1128"/>
      <c r="CH1128"/>
      <c r="CI1128"/>
      <c r="CJ1128"/>
      <c r="CK1128" t="inlineStr">
        <is>
          <t>Bergman,H.L., and A.D. Anderson</t>
        </is>
      </c>
      <c r="CL1128" t="n">
        <v>59196.0</v>
      </c>
      <c r="CM1128" t="inlineStr">
        <is>
          <t>Effects of Aqueous Effluents from In Situ Fossil Fuel Processing Technologies on Aquatic Systems</t>
        </is>
      </c>
      <c r="CN1128" t="inlineStr">
        <is>
          <t>Contract No.EY-77-C-04-3913, University of Wyoming, Laramie, WY:73 p.</t>
        </is>
      </c>
      <c r="CO1128" t="n">
        <v>1977.0</v>
      </c>
      <c r="CP1128" t="inlineStr">
        <is>
          <t>Bergman,H.L., and A.D. Anderson (1977). Effects of Aqueous Effluents from In Situ Fossil Fuel Processing Technologies on Aquatic Systems. Contract No.EY-77-C-04-3913, University of Wyoming, Laramie, WY, 73 p. ECOREF#:59196</t>
        </is>
      </c>
    </row>
    <row r="1129">
      <c r="A1129" t="n">
        <v>108463.0</v>
      </c>
      <c r="B1129" t="inlineStr">
        <is>
          <t>1,3-Benzenediol</t>
        </is>
      </c>
      <c r="C1129"/>
      <c r="D1129" t="inlineStr">
        <is>
          <t>Measured</t>
        </is>
      </c>
      <c r="E1129" t="inlineStr">
        <is>
          <t>Not reported</t>
        </is>
      </c>
      <c r="F1129"/>
      <c r="G1129"/>
      <c r="H1129"/>
      <c r="I1129"/>
      <c r="J1129"/>
      <c r="K1129"/>
      <c r="L1129" t="inlineStr">
        <is>
          <t>Pimephales promelas</t>
        </is>
      </c>
      <c r="M1129" t="inlineStr">
        <is>
          <t>Fathead Minnow</t>
        </is>
      </c>
      <c r="N1129"/>
      <c r="O1129"/>
      <c r="P1129"/>
      <c r="Q1129"/>
      <c r="R1129"/>
      <c r="S1129"/>
      <c r="T1129"/>
      <c r="U1129"/>
      <c r="V1129" t="inlineStr">
        <is>
          <t>Static</t>
        </is>
      </c>
      <c r="W1129" t="inlineStr">
        <is>
          <t>Fresh water</t>
        </is>
      </c>
      <c r="X1129" t="inlineStr">
        <is>
          <t>Lab</t>
        </is>
      </c>
      <c r="Y1129" t="inlineStr">
        <is>
          <t>&gt;=6</t>
        </is>
      </c>
      <c r="Z1129" t="inlineStr">
        <is>
          <t>Active ingredient</t>
        </is>
      </c>
      <c r="AA1129"/>
      <c r="AB1129" t="n">
        <v>60.0</v>
      </c>
      <c r="AC1129"/>
      <c r="AD1129" t="n">
        <v>36.0</v>
      </c>
      <c r="AE1129"/>
      <c r="AF1129" t="n">
        <v>100.0</v>
      </c>
      <c r="AG1129" t="inlineStr">
        <is>
          <t>AI mg/L</t>
        </is>
      </c>
      <c r="AH1129"/>
      <c r="AI1129"/>
      <c r="AJ1129"/>
      <c r="AK1129"/>
      <c r="AL1129"/>
      <c r="AM1129"/>
      <c r="AN1129"/>
      <c r="AO1129"/>
      <c r="AP1129"/>
      <c r="AQ1129"/>
      <c r="AR1129"/>
      <c r="AS1129"/>
      <c r="AT1129"/>
      <c r="AU1129"/>
      <c r="AV1129"/>
      <c r="AW1129"/>
      <c r="AX1129" t="inlineStr">
        <is>
          <t>Mortality</t>
        </is>
      </c>
      <c r="AY1129" t="inlineStr">
        <is>
          <t>Mortality</t>
        </is>
      </c>
      <c r="AZ1129" t="inlineStr">
        <is>
          <t>LC50</t>
        </is>
      </c>
      <c r="BA1129"/>
      <c r="BB1129" t="n">
        <v>4.0</v>
      </c>
      <c r="BC1129"/>
      <c r="BD1129"/>
      <c r="BE1129"/>
      <c r="BF1129"/>
      <c r="BG1129" t="inlineStr">
        <is>
          <t>Day(s)</t>
        </is>
      </c>
      <c r="BH1129"/>
      <c r="BI1129" t="inlineStr">
        <is>
          <t>DTXSID2021238</t>
        </is>
      </c>
      <c r="BJ1129" t="inlineStr">
        <is>
          <t>10.1016/0022-1694(81)90144-X</t>
        </is>
      </c>
      <c r="BK1129"/>
      <c r="BL1129"/>
      <c r="BM1129"/>
      <c r="BN1129"/>
      <c r="BO1129"/>
      <c r="BP1129"/>
      <c r="BQ1129"/>
      <c r="BR1129"/>
      <c r="BS1129"/>
      <c r="BT1129" t="inlineStr">
        <is>
          <t>--</t>
        </is>
      </c>
      <c r="BU1129"/>
      <c r="BV1129"/>
      <c r="BW1129"/>
      <c r="BX1129"/>
      <c r="BY1129"/>
      <c r="BZ1129"/>
      <c r="CA1129"/>
      <c r="CB1129"/>
      <c r="CC1129"/>
      <c r="CD1129"/>
      <c r="CE1129"/>
      <c r="CF1129"/>
      <c r="CG1129"/>
      <c r="CH1129"/>
      <c r="CI1129"/>
      <c r="CJ1129" t="inlineStr">
        <is>
          <t xml:space="preserve">SOURCE/GOVERNMENT AGENCY//   </t>
        </is>
      </c>
      <c r="CK1129" t="inlineStr">
        <is>
          <t>Curtis,M.W., and C.H. Ward</t>
        </is>
      </c>
      <c r="CL1129" t="n">
        <v>2965.0</v>
      </c>
      <c r="CM1129" t="inlineStr">
        <is>
          <t>Aquatic Toxicity of Forty Industrial Chemicals: Testing in Support of Hazardous Substance Spill Prevention Regulation</t>
        </is>
      </c>
      <c r="CN1129" t="inlineStr">
        <is>
          <t>J. Hydrol.51:359-367</t>
        </is>
      </c>
      <c r="CO1129" t="n">
        <v>1981.0</v>
      </c>
      <c r="CP1129" t="inlineStr">
        <is>
          <t>Curtis,M.W., and C.H. Ward (1981). Aquatic Toxicity of Forty Industrial Chemicals: Testing in Support of Hazardous Substance Spill Prevention Regulation. J. Hydrol., 51, 359-367. doi:10.1016/0022-1694(81)90144-X. ECOREF#:2965</t>
        </is>
      </c>
    </row>
    <row r="1130">
      <c r="A1130" t="n">
        <v>108861.0</v>
      </c>
      <c r="B1130" t="inlineStr">
        <is>
          <t>Bromobenzene</t>
        </is>
      </c>
      <c r="C1130"/>
      <c r="D1130" t="inlineStr">
        <is>
          <t>Measured</t>
        </is>
      </c>
      <c r="E1130" t="inlineStr">
        <is>
          <t>Not coded</t>
        </is>
      </c>
      <c r="F1130" t="inlineStr">
        <is>
          <t>&gt;</t>
        </is>
      </c>
      <c r="G1130" t="n">
        <v>99.0</v>
      </c>
      <c r="H1130"/>
      <c r="I1130"/>
      <c r="J1130"/>
      <c r="K1130"/>
      <c r="L1130" t="inlineStr">
        <is>
          <t>Pimephales promelas</t>
        </is>
      </c>
      <c r="M1130" t="inlineStr">
        <is>
          <t>Fathead Minnow</t>
        </is>
      </c>
      <c r="N1130" t="inlineStr">
        <is>
          <t>Larva</t>
        </is>
      </c>
      <c r="O1130" t="inlineStr">
        <is>
          <t>&lt;</t>
        </is>
      </c>
      <c r="P1130" t="n">
        <v>24.0</v>
      </c>
      <c r="Q1130"/>
      <c r="R1130"/>
      <c r="S1130"/>
      <c r="T1130"/>
      <c r="U1130" t="inlineStr">
        <is>
          <t>Hour(s)</t>
        </is>
      </c>
      <c r="V1130" t="inlineStr">
        <is>
          <t>Flow-through</t>
        </is>
      </c>
      <c r="W1130" t="inlineStr">
        <is>
          <t>Fresh water</t>
        </is>
      </c>
      <c r="X1130" t="inlineStr">
        <is>
          <t>Lab</t>
        </is>
      </c>
      <c r="Y1130"/>
      <c r="Z1130" t="inlineStr">
        <is>
          <t>Active ingredient</t>
        </is>
      </c>
      <c r="AA1130"/>
      <c r="AB1130" t="n">
        <v>5.6</v>
      </c>
      <c r="AC1130"/>
      <c r="AD1130"/>
      <c r="AE1130"/>
      <c r="AF1130"/>
      <c r="AG1130" t="inlineStr">
        <is>
          <t>AI mg/L</t>
        </is>
      </c>
      <c r="AH1130"/>
      <c r="AI1130"/>
      <c r="AJ1130"/>
      <c r="AK1130"/>
      <c r="AL1130"/>
      <c r="AM1130"/>
      <c r="AN1130"/>
      <c r="AO1130"/>
      <c r="AP1130"/>
      <c r="AQ1130"/>
      <c r="AR1130"/>
      <c r="AS1130"/>
      <c r="AT1130"/>
      <c r="AU1130"/>
      <c r="AV1130"/>
      <c r="AW1130"/>
      <c r="AX1130" t="inlineStr">
        <is>
          <t>Mortality</t>
        </is>
      </c>
      <c r="AY1130" t="inlineStr">
        <is>
          <t>Mortality</t>
        </is>
      </c>
      <c r="AZ1130" t="inlineStr">
        <is>
          <t>LC50</t>
        </is>
      </c>
      <c r="BA1130"/>
      <c r="BB1130" t="n">
        <v>4.0</v>
      </c>
      <c r="BC1130"/>
      <c r="BD1130"/>
      <c r="BE1130"/>
      <c r="BF1130"/>
      <c r="BG1130" t="inlineStr">
        <is>
          <t>Day(s)</t>
        </is>
      </c>
      <c r="BH1130" t="inlineStr">
        <is>
          <t>Pure</t>
        </is>
      </c>
      <c r="BI1130" t="inlineStr">
        <is>
          <t>DTXSID5024637</t>
        </is>
      </c>
      <c r="BJ1130" t="inlineStr">
        <is>
          <t>10.1016/S0048-9697(05)80085-3</t>
        </is>
      </c>
      <c r="BK1130"/>
      <c r="BL1130"/>
      <c r="BM1130"/>
      <c r="BN1130"/>
      <c r="BO1130"/>
      <c r="BP1130"/>
      <c r="BQ1130"/>
      <c r="BR1130"/>
      <c r="BS1130"/>
      <c r="BT1130" t="inlineStr">
        <is>
          <t>--</t>
        </is>
      </c>
      <c r="BU1130"/>
      <c r="BV1130"/>
      <c r="BW1130"/>
      <c r="BX1130"/>
      <c r="BY1130"/>
      <c r="BZ1130"/>
      <c r="CA1130"/>
      <c r="CB1130"/>
      <c r="CC1130"/>
      <c r="CD1130"/>
      <c r="CE1130"/>
      <c r="CF1130"/>
      <c r="CG1130"/>
      <c r="CH1130"/>
      <c r="CI1130"/>
      <c r="CJ1130"/>
      <c r="CK1130" t="inlineStr">
        <is>
          <t>Marchini,S., M.D. Hoglund, S.J. Broderius, and M.L. Tosato</t>
        </is>
      </c>
      <c r="CL1130" t="n">
        <v>4343.0</v>
      </c>
      <c r="CM1130" t="inlineStr">
        <is>
          <t>Comparison of the Susceptibility of Daphnids and Fish to Benzene Derivatives</t>
        </is>
      </c>
      <c r="CN1130" t="inlineStr">
        <is>
          <t>Sci. Total Environ.Suppl.:799-808</t>
        </is>
      </c>
      <c r="CO1130" t="n">
        <v>1993.0</v>
      </c>
      <c r="CP1130" t="inlineStr">
        <is>
          <t>Marchini,S., M.D. Hoglund, S.J. Broderius, and M.L. Tosato (1993). Comparison of the Susceptibility of Daphnids and Fish to Benzene Derivatives. Sci. Total Environ., Suppl., 799-808. doi:10.1016/S0048-9697(05)80085-3. ECOREF#:4343</t>
        </is>
      </c>
    </row>
    <row r="1131">
      <c r="A1131" t="n">
        <v>108883.0</v>
      </c>
      <c r="B1131" t="inlineStr">
        <is>
          <t>Methylbenzene</t>
        </is>
      </c>
      <c r="C1131"/>
      <c r="D1131" t="inlineStr">
        <is>
          <t>Measured</t>
        </is>
      </c>
      <c r="E1131" t="inlineStr">
        <is>
          <t>Not coded</t>
        </is>
      </c>
      <c r="F1131"/>
      <c r="G1131"/>
      <c r="H1131"/>
      <c r="I1131"/>
      <c r="J1131"/>
      <c r="K1131"/>
      <c r="L1131" t="inlineStr">
        <is>
          <t>Pimephales promelas</t>
        </is>
      </c>
      <c r="M1131" t="inlineStr">
        <is>
          <t>Fathead Minnow</t>
        </is>
      </c>
      <c r="N1131" t="inlineStr">
        <is>
          <t>Protolarvae</t>
        </is>
      </c>
      <c r="O1131"/>
      <c r="P1131" t="n">
        <v>1.0</v>
      </c>
      <c r="Q1131"/>
      <c r="R1131"/>
      <c r="S1131"/>
      <c r="T1131"/>
      <c r="U1131" t="inlineStr">
        <is>
          <t>Days post-hatch</t>
        </is>
      </c>
      <c r="V1131" t="inlineStr">
        <is>
          <t>Flow-through</t>
        </is>
      </c>
      <c r="W1131" t="inlineStr">
        <is>
          <t>Fresh water</t>
        </is>
      </c>
      <c r="X1131" t="inlineStr">
        <is>
          <t>Lab</t>
        </is>
      </c>
      <c r="Y1131"/>
      <c r="Z1131" t="inlineStr">
        <is>
          <t>Active ingredient</t>
        </is>
      </c>
      <c r="AA1131"/>
      <c r="AB1131" t="n">
        <v>25.0</v>
      </c>
      <c r="AC1131"/>
      <c r="AD1131" t="n">
        <v>21.0</v>
      </c>
      <c r="AE1131"/>
      <c r="AF1131" t="n">
        <v>29.0</v>
      </c>
      <c r="AG1131" t="inlineStr">
        <is>
          <t>AI mg/L</t>
        </is>
      </c>
      <c r="AH1131"/>
      <c r="AI1131"/>
      <c r="AJ1131"/>
      <c r="AK1131"/>
      <c r="AL1131"/>
      <c r="AM1131"/>
      <c r="AN1131"/>
      <c r="AO1131"/>
      <c r="AP1131"/>
      <c r="AQ1131"/>
      <c r="AR1131"/>
      <c r="AS1131"/>
      <c r="AT1131"/>
      <c r="AU1131"/>
      <c r="AV1131"/>
      <c r="AW1131"/>
      <c r="AX1131" t="inlineStr">
        <is>
          <t>Mortality</t>
        </is>
      </c>
      <c r="AY1131" t="inlineStr">
        <is>
          <t>Mortality</t>
        </is>
      </c>
      <c r="AZ1131" t="inlineStr">
        <is>
          <t>LC50</t>
        </is>
      </c>
      <c r="BA1131"/>
      <c r="BB1131" t="n">
        <v>4.0</v>
      </c>
      <c r="BC1131"/>
      <c r="BD1131"/>
      <c r="BE1131"/>
      <c r="BF1131"/>
      <c r="BG1131" t="inlineStr">
        <is>
          <t>Day(s)</t>
        </is>
      </c>
      <c r="BH1131"/>
      <c r="BI1131" t="inlineStr">
        <is>
          <t>DTXSID7021360</t>
        </is>
      </c>
      <c r="BJ1131" t="inlineStr">
        <is>
          <t>10.1007/BF01606082</t>
        </is>
      </c>
      <c r="BK1131"/>
      <c r="BL1131"/>
      <c r="BM1131"/>
      <c r="BN1131"/>
      <c r="BO1131"/>
      <c r="BP1131"/>
      <c r="BQ1131"/>
      <c r="BR1131"/>
      <c r="BS1131"/>
      <c r="BT1131" t="inlineStr">
        <is>
          <t>--</t>
        </is>
      </c>
      <c r="BU1131"/>
      <c r="BV1131"/>
      <c r="BW1131"/>
      <c r="BX1131"/>
      <c r="BY1131"/>
      <c r="BZ1131"/>
      <c r="CA1131"/>
      <c r="CB1131"/>
      <c r="CC1131"/>
      <c r="CD1131"/>
      <c r="CE1131"/>
      <c r="CF1131"/>
      <c r="CG1131"/>
      <c r="CH1131"/>
      <c r="CI1131" t="inlineStr">
        <is>
          <t xml:space="preserve"> USED EPA METHODS//HARD,PH/OF DILUTION H2O// </t>
        </is>
      </c>
      <c r="CJ1131" t="inlineStr">
        <is>
          <t xml:space="preserve">   USED EPA METHODS//HARD,PH/OF DILUTION H2O// </t>
        </is>
      </c>
      <c r="CK1131" t="inlineStr">
        <is>
          <t>Devlin,E.W., J.D. Brammer, and R.L. Puyear</t>
        </is>
      </c>
      <c r="CL1131" t="n">
        <v>15560.0</v>
      </c>
      <c r="CM1131" t="inlineStr">
        <is>
          <t>Acute Toxicity of Toluene to Three Age Groups of Fathead Minnows (Pimephales promelas)</t>
        </is>
      </c>
      <c r="CN1131" t="inlineStr">
        <is>
          <t>Bull. Environ. Contam. Toxicol.29(1): 12-17</t>
        </is>
      </c>
      <c r="CO1131" t="n">
        <v>1982.0</v>
      </c>
      <c r="CP1131" t="inlineStr">
        <is>
          <t>Devlin,E.W., J.D. Brammer, and R.L. Puyear (1982). Acute Toxicity of Toluene to Three Age Groups of Fathead Minnows (Pimephales promelas). Bull. Environ. Contam. Toxicol., 29, (1), 12-17. doi:10.1007/BF01606082. ECOREF#:15560</t>
        </is>
      </c>
    </row>
    <row r="1132">
      <c r="A1132" t="n">
        <v>108883.0</v>
      </c>
      <c r="B1132" t="inlineStr">
        <is>
          <t>Methylbenzene</t>
        </is>
      </c>
      <c r="C1132"/>
      <c r="D1132" t="inlineStr">
        <is>
          <t>Measured</t>
        </is>
      </c>
      <c r="E1132" t="inlineStr">
        <is>
          <t>Not coded</t>
        </is>
      </c>
      <c r="F1132"/>
      <c r="G1132"/>
      <c r="H1132"/>
      <c r="I1132"/>
      <c r="J1132"/>
      <c r="K1132"/>
      <c r="L1132" t="inlineStr">
        <is>
          <t>Pimephales promelas</t>
        </is>
      </c>
      <c r="M1132" t="inlineStr">
        <is>
          <t>Fathead Minnow</t>
        </is>
      </c>
      <c r="N1132" t="inlineStr">
        <is>
          <t>Embryo</t>
        </is>
      </c>
      <c r="O1132"/>
      <c r="P1132"/>
      <c r="Q1132"/>
      <c r="R1132"/>
      <c r="S1132"/>
      <c r="T1132"/>
      <c r="U1132"/>
      <c r="V1132" t="inlineStr">
        <is>
          <t>Flow-through</t>
        </is>
      </c>
      <c r="W1132" t="inlineStr">
        <is>
          <t>Fresh water</t>
        </is>
      </c>
      <c r="X1132" t="inlineStr">
        <is>
          <t>Lab</t>
        </is>
      </c>
      <c r="Y1132"/>
      <c r="Z1132" t="inlineStr">
        <is>
          <t>Active ingredient</t>
        </is>
      </c>
      <c r="AA1132"/>
      <c r="AB1132" t="n">
        <v>55.0</v>
      </c>
      <c r="AC1132"/>
      <c r="AD1132" t="n">
        <v>46.0</v>
      </c>
      <c r="AE1132"/>
      <c r="AF1132" t="n">
        <v>66.0</v>
      </c>
      <c r="AG1132" t="inlineStr">
        <is>
          <t>AI mg/L</t>
        </is>
      </c>
      <c r="AH1132"/>
      <c r="AI1132"/>
      <c r="AJ1132"/>
      <c r="AK1132"/>
      <c r="AL1132"/>
      <c r="AM1132"/>
      <c r="AN1132"/>
      <c r="AO1132"/>
      <c r="AP1132"/>
      <c r="AQ1132"/>
      <c r="AR1132"/>
      <c r="AS1132"/>
      <c r="AT1132"/>
      <c r="AU1132"/>
      <c r="AV1132"/>
      <c r="AW1132"/>
      <c r="AX1132" t="inlineStr">
        <is>
          <t>Mortality</t>
        </is>
      </c>
      <c r="AY1132" t="inlineStr">
        <is>
          <t>Mortality</t>
        </is>
      </c>
      <c r="AZ1132" t="inlineStr">
        <is>
          <t>LC50</t>
        </is>
      </c>
      <c r="BA1132"/>
      <c r="BB1132" t="n">
        <v>4.0</v>
      </c>
      <c r="BC1132"/>
      <c r="BD1132"/>
      <c r="BE1132"/>
      <c r="BF1132"/>
      <c r="BG1132" t="inlineStr">
        <is>
          <t>Day(s)</t>
        </is>
      </c>
      <c r="BH1132"/>
      <c r="BI1132" t="inlineStr">
        <is>
          <t>DTXSID7021360</t>
        </is>
      </c>
      <c r="BJ1132" t="inlineStr">
        <is>
          <t>10.1007/BF01606082</t>
        </is>
      </c>
      <c r="BK1132"/>
      <c r="BL1132"/>
      <c r="BM1132"/>
      <c r="BN1132"/>
      <c r="BO1132"/>
      <c r="BP1132"/>
      <c r="BQ1132"/>
      <c r="BR1132"/>
      <c r="BS1132"/>
      <c r="BT1132" t="inlineStr">
        <is>
          <t>--</t>
        </is>
      </c>
      <c r="BU1132"/>
      <c r="BV1132"/>
      <c r="BW1132"/>
      <c r="BX1132"/>
      <c r="BY1132"/>
      <c r="BZ1132"/>
      <c r="CA1132"/>
      <c r="CB1132"/>
      <c r="CC1132"/>
      <c r="CD1132"/>
      <c r="CE1132"/>
      <c r="CF1132"/>
      <c r="CG1132"/>
      <c r="CH1132"/>
      <c r="CI1132" t="inlineStr">
        <is>
          <t xml:space="preserve"> USED EPA METHODS//HARD,PH/OF DILUTION H2O// </t>
        </is>
      </c>
      <c r="CJ1132" t="inlineStr">
        <is>
          <t xml:space="preserve">   USED EPA METHODS//HARD,PH/OF DILUTION H2O// </t>
        </is>
      </c>
      <c r="CK1132" t="inlineStr">
        <is>
          <t>Devlin,E.W., J.D. Brammer, and R.L. Puyear</t>
        </is>
      </c>
      <c r="CL1132" t="n">
        <v>15560.0</v>
      </c>
      <c r="CM1132" t="inlineStr">
        <is>
          <t>Acute Toxicity of Toluene to Three Age Groups of Fathead Minnows (Pimephales promelas)</t>
        </is>
      </c>
      <c r="CN1132" t="inlineStr">
        <is>
          <t>Bull. Environ. Contam. Toxicol.29(1): 12-17</t>
        </is>
      </c>
      <c r="CO1132" t="n">
        <v>1982.0</v>
      </c>
      <c r="CP1132" t="inlineStr">
        <is>
          <t>Devlin,E.W., J.D. Brammer, and R.L. Puyear (1982). Acute Toxicity of Toluene to Three Age Groups of Fathead Minnows (Pimephales promelas). Bull. Environ. Contam. Toxicol., 29, (1), 12-17. doi:10.1007/BF01606082. ECOREF#:15560</t>
        </is>
      </c>
    </row>
    <row r="1133">
      <c r="A1133" t="n">
        <v>108883.0</v>
      </c>
      <c r="B1133" t="inlineStr">
        <is>
          <t>Methylbenzene</t>
        </is>
      </c>
      <c r="C1133" t="inlineStr">
        <is>
          <t>Reagent Grade, Purissium, Purum, Puriss, Puris, Reinst</t>
        </is>
      </c>
      <c r="D1133" t="inlineStr">
        <is>
          <t>Measured</t>
        </is>
      </c>
      <c r="E1133" t="inlineStr">
        <is>
          <t>American Society for Testing and Materials</t>
        </is>
      </c>
      <c r="F1133"/>
      <c r="G1133"/>
      <c r="H1133"/>
      <c r="I1133"/>
      <c r="J1133"/>
      <c r="K1133"/>
      <c r="L1133" t="inlineStr">
        <is>
          <t>Pimephales promelas</t>
        </is>
      </c>
      <c r="M1133" t="inlineStr">
        <is>
          <t>Fathead Minnow</t>
        </is>
      </c>
      <c r="N1133" t="inlineStr">
        <is>
          <t>Subadult</t>
        </is>
      </c>
      <c r="O1133"/>
      <c r="P1133"/>
      <c r="Q1133"/>
      <c r="R1133" t="n">
        <v>60.0</v>
      </c>
      <c r="S1133"/>
      <c r="T1133" t="n">
        <v>100.0</v>
      </c>
      <c r="U1133" t="inlineStr">
        <is>
          <t>Day(s)</t>
        </is>
      </c>
      <c r="V1133" t="inlineStr">
        <is>
          <t>Static</t>
        </is>
      </c>
      <c r="W1133" t="inlineStr">
        <is>
          <t>Fresh water</t>
        </is>
      </c>
      <c r="X1133" t="inlineStr">
        <is>
          <t>Lab</t>
        </is>
      </c>
      <c r="Y1133" t="inlineStr">
        <is>
          <t>6-7</t>
        </is>
      </c>
      <c r="Z1133" t="inlineStr">
        <is>
          <t>Active ingredient</t>
        </is>
      </c>
      <c r="AA1133"/>
      <c r="AB1133" t="n">
        <v>54.0</v>
      </c>
      <c r="AC1133"/>
      <c r="AD1133" t="n">
        <v>48.8</v>
      </c>
      <c r="AE1133"/>
      <c r="AF1133" t="n">
        <v>61.2</v>
      </c>
      <c r="AG1133" t="inlineStr">
        <is>
          <t>AI mg/L</t>
        </is>
      </c>
      <c r="AH1133"/>
      <c r="AI1133"/>
      <c r="AJ1133"/>
      <c r="AK1133"/>
      <c r="AL1133"/>
      <c r="AM1133"/>
      <c r="AN1133"/>
      <c r="AO1133"/>
      <c r="AP1133"/>
      <c r="AQ1133"/>
      <c r="AR1133"/>
      <c r="AS1133"/>
      <c r="AT1133"/>
      <c r="AU1133"/>
      <c r="AV1133"/>
      <c r="AW1133"/>
      <c r="AX1133" t="inlineStr">
        <is>
          <t>Mortality</t>
        </is>
      </c>
      <c r="AY1133" t="inlineStr">
        <is>
          <t>Mortality</t>
        </is>
      </c>
      <c r="AZ1133" t="inlineStr">
        <is>
          <t>LC50</t>
        </is>
      </c>
      <c r="BA1133"/>
      <c r="BB1133" t="n">
        <v>4.0</v>
      </c>
      <c r="BC1133"/>
      <c r="BD1133"/>
      <c r="BE1133"/>
      <c r="BF1133"/>
      <c r="BG1133" t="inlineStr">
        <is>
          <t>Day(s)</t>
        </is>
      </c>
      <c r="BH1133"/>
      <c r="BI1133" t="inlineStr">
        <is>
          <t>DTXSID7021360</t>
        </is>
      </c>
      <c r="BJ1133"/>
      <c r="BK1133"/>
      <c r="BL1133" t="inlineStr">
        <is>
          <t>Acute</t>
        </is>
      </c>
      <c r="BM1133" t="inlineStr">
        <is>
          <t>SA</t>
        </is>
      </c>
      <c r="BN1133"/>
      <c r="BO1133"/>
      <c r="BP1133"/>
      <c r="BQ1133"/>
      <c r="BR1133"/>
      <c r="BS1133"/>
      <c r="BT1133" t="inlineStr">
        <is>
          <t>--</t>
        </is>
      </c>
      <c r="BU1133"/>
      <c r="BV1133"/>
      <c r="BW1133"/>
      <c r="BX1133"/>
      <c r="BY1133"/>
      <c r="BZ1133"/>
      <c r="CA1133"/>
      <c r="CB1133"/>
      <c r="CC1133"/>
      <c r="CD1133"/>
      <c r="CE1133"/>
      <c r="CF1133"/>
      <c r="CG1133"/>
      <c r="CH1133"/>
      <c r="CI1133"/>
      <c r="CJ1133" t="inlineStr">
        <is>
          <t xml:space="preserve">TMETH/ASTM 1980, ENV. SCIENCES RESEARCH LAB 1981//   </t>
        </is>
      </c>
      <c r="CK1133" t="inlineStr">
        <is>
          <t>Dow Chemical Co.</t>
        </is>
      </c>
      <c r="CL1133" t="n">
        <v>163462.0</v>
      </c>
      <c r="CM1133" t="inlineStr">
        <is>
          <t>Study to Assess the Influence of Age on the Response of Fathead Minnows in Static Acute Toxicity Tests</t>
        </is>
      </c>
      <c r="CN1133" t="inlineStr">
        <is>
          <t>EPA/OTS Doc.#86-870002091:32 p.</t>
        </is>
      </c>
      <c r="CO1133" t="n">
        <v>1987.0</v>
      </c>
      <c r="CP1133" t="inlineStr">
        <is>
          <t>Dow Chemical Co. (1987). Study to Assess the Influence of Age on the Response of Fathead Minnows in Static Acute Toxicity Tests. EPA/OTS Doc.#86-870002091, 32 p. ECOREF#:163462</t>
        </is>
      </c>
    </row>
    <row r="1134">
      <c r="A1134" t="n">
        <v>108883.0</v>
      </c>
      <c r="B1134" t="inlineStr">
        <is>
          <t>Methylbenzene</t>
        </is>
      </c>
      <c r="C1134"/>
      <c r="D1134" t="inlineStr">
        <is>
          <t>Measured</t>
        </is>
      </c>
      <c r="E1134" t="inlineStr">
        <is>
          <t>Not coded</t>
        </is>
      </c>
      <c r="F1134"/>
      <c r="G1134" t="n">
        <v>99.9</v>
      </c>
      <c r="H1134"/>
      <c r="I1134"/>
      <c r="J1134"/>
      <c r="K1134"/>
      <c r="L1134" t="inlineStr">
        <is>
          <t>Pimephales promelas</t>
        </is>
      </c>
      <c r="M1134" t="inlineStr">
        <is>
          <t>Fathead Minnow</t>
        </is>
      </c>
      <c r="N1134"/>
      <c r="O1134"/>
      <c r="P1134" t="n">
        <v>30.0</v>
      </c>
      <c r="Q1134"/>
      <c r="R1134"/>
      <c r="S1134"/>
      <c r="T1134"/>
      <c r="U1134" t="inlineStr">
        <is>
          <t>Day(s)</t>
        </is>
      </c>
      <c r="V1134" t="inlineStr">
        <is>
          <t>Static</t>
        </is>
      </c>
      <c r="W1134" t="inlineStr">
        <is>
          <t>Fresh water</t>
        </is>
      </c>
      <c r="X1134" t="inlineStr">
        <is>
          <t>Lab</t>
        </is>
      </c>
      <c r="Y1134"/>
      <c r="Z1134" t="inlineStr">
        <is>
          <t>Active ingredient</t>
        </is>
      </c>
      <c r="AA1134"/>
      <c r="AB1134" t="n">
        <v>22.1</v>
      </c>
      <c r="AC1134"/>
      <c r="AD1134" t="n">
        <v>20.5</v>
      </c>
      <c r="AE1134"/>
      <c r="AF1134" t="n">
        <v>23.8</v>
      </c>
      <c r="AG1134" t="inlineStr">
        <is>
          <t>AI mg/L</t>
        </is>
      </c>
      <c r="AH1134"/>
      <c r="AI1134"/>
      <c r="AJ1134"/>
      <c r="AK1134"/>
      <c r="AL1134"/>
      <c r="AM1134"/>
      <c r="AN1134"/>
      <c r="AO1134"/>
      <c r="AP1134"/>
      <c r="AQ1134"/>
      <c r="AR1134"/>
      <c r="AS1134"/>
      <c r="AT1134"/>
      <c r="AU1134"/>
      <c r="AV1134"/>
      <c r="AW1134"/>
      <c r="AX1134" t="inlineStr">
        <is>
          <t>Mortality</t>
        </is>
      </c>
      <c r="AY1134" t="inlineStr">
        <is>
          <t>Mortality</t>
        </is>
      </c>
      <c r="AZ1134" t="inlineStr">
        <is>
          <t>LC50</t>
        </is>
      </c>
      <c r="BA1134"/>
      <c r="BB1134" t="n">
        <v>4.0</v>
      </c>
      <c r="BC1134"/>
      <c r="BD1134"/>
      <c r="BE1134"/>
      <c r="BF1134"/>
      <c r="BG1134" t="inlineStr">
        <is>
          <t>Day(s)</t>
        </is>
      </c>
      <c r="BH1134" t="inlineStr">
        <is>
          <t>Pure</t>
        </is>
      </c>
      <c r="BI1134" t="inlineStr">
        <is>
          <t>DTXSID7021360</t>
        </is>
      </c>
      <c r="BJ1134"/>
      <c r="BK1134"/>
      <c r="BL1134"/>
      <c r="BM1134"/>
      <c r="BN1134"/>
      <c r="BO1134"/>
      <c r="BP1134"/>
      <c r="BQ1134"/>
      <c r="BR1134"/>
      <c r="BS1134"/>
      <c r="BT1134" t="inlineStr">
        <is>
          <t>--</t>
        </is>
      </c>
      <c r="BU1134"/>
      <c r="BV1134"/>
      <c r="BW1134"/>
      <c r="BX1134"/>
      <c r="BY1134"/>
      <c r="BZ1134"/>
      <c r="CA1134"/>
      <c r="CB1134"/>
      <c r="CC1134"/>
      <c r="CD1134"/>
      <c r="CE1134"/>
      <c r="CF1134"/>
      <c r="CG1134"/>
      <c r="CH1134"/>
      <c r="CI1134"/>
      <c r="CJ1134"/>
      <c r="CK1134" t="inlineStr">
        <is>
          <t>Brooke,L.</t>
        </is>
      </c>
      <c r="CL1134" t="n">
        <v>14339.0</v>
      </c>
      <c r="CM1134" t="inlineStr">
        <is>
          <t>Report of the Flow-Through and Static Acute Test Comparisons with Fathead Minnows and Acute Tests with an Amphipod and a Cladoceran</t>
        </is>
      </c>
      <c r="CN1134" t="inlineStr">
        <is>
          <t>Memo to L.Larson, Center for Lake Superior Environmental Studies dated August 31:24 p.</t>
        </is>
      </c>
      <c r="CO1134" t="n">
        <v>1987.0</v>
      </c>
      <c r="CP1134" t="inlineStr">
        <is>
          <t>Brooke,L. (1987). Report of the Flow-Through and Static Acute Test Comparisons with Fathead Minnows and Acute Tests with an Amphipod and a Cladoceran. Memo to L.Larson, Center for Lake Superior Environmental Studies dated August 31, 24 p. ECOREF#:14339</t>
        </is>
      </c>
    </row>
    <row r="1135">
      <c r="A1135" t="n">
        <v>108883.0</v>
      </c>
      <c r="B1135" t="inlineStr">
        <is>
          <t>Methylbenzene</t>
        </is>
      </c>
      <c r="C1135" t="inlineStr">
        <is>
          <t>Reagent Grade, Purissium, Purum, Puriss, Puris, Reinst</t>
        </is>
      </c>
      <c r="D1135" t="inlineStr">
        <is>
          <t>Unmeasured</t>
        </is>
      </c>
      <c r="E1135" t="inlineStr">
        <is>
          <t>American Society for Testing and Materials</t>
        </is>
      </c>
      <c r="F1135"/>
      <c r="G1135"/>
      <c r="H1135"/>
      <c r="I1135"/>
      <c r="J1135"/>
      <c r="K1135"/>
      <c r="L1135" t="inlineStr">
        <is>
          <t>Pimephales promelas</t>
        </is>
      </c>
      <c r="M1135" t="inlineStr">
        <is>
          <t>Fathead Minnow</t>
        </is>
      </c>
      <c r="N1135" t="inlineStr">
        <is>
          <t>Fry</t>
        </is>
      </c>
      <c r="O1135"/>
      <c r="P1135"/>
      <c r="Q1135"/>
      <c r="R1135" t="n">
        <v>10.0</v>
      </c>
      <c r="S1135"/>
      <c r="T1135" t="n">
        <v>15.0</v>
      </c>
      <c r="U1135" t="inlineStr">
        <is>
          <t>Day(s)</t>
        </is>
      </c>
      <c r="V1135" t="inlineStr">
        <is>
          <t>Static</t>
        </is>
      </c>
      <c r="W1135" t="inlineStr">
        <is>
          <t>Fresh water</t>
        </is>
      </c>
      <c r="X1135" t="inlineStr">
        <is>
          <t>Lab</t>
        </is>
      </c>
      <c r="Y1135" t="inlineStr">
        <is>
          <t>&gt;=8</t>
        </is>
      </c>
      <c r="Z1135" t="inlineStr">
        <is>
          <t>Active ingredient</t>
        </is>
      </c>
      <c r="AA1135"/>
      <c r="AB1135" t="n">
        <v>56.4</v>
      </c>
      <c r="AC1135"/>
      <c r="AD1135" t="n">
        <v>50.9</v>
      </c>
      <c r="AE1135"/>
      <c r="AF1135" t="n">
        <v>63.6</v>
      </c>
      <c r="AG1135" t="inlineStr">
        <is>
          <t>AI mg/L</t>
        </is>
      </c>
      <c r="AH1135"/>
      <c r="AI1135"/>
      <c r="AJ1135"/>
      <c r="AK1135"/>
      <c r="AL1135"/>
      <c r="AM1135"/>
      <c r="AN1135"/>
      <c r="AO1135"/>
      <c r="AP1135"/>
      <c r="AQ1135"/>
      <c r="AR1135"/>
      <c r="AS1135"/>
      <c r="AT1135"/>
      <c r="AU1135"/>
      <c r="AV1135"/>
      <c r="AW1135"/>
      <c r="AX1135" t="inlineStr">
        <is>
          <t>Mortality</t>
        </is>
      </c>
      <c r="AY1135" t="inlineStr">
        <is>
          <t>Mortality</t>
        </is>
      </c>
      <c r="AZ1135" t="inlineStr">
        <is>
          <t>LC50</t>
        </is>
      </c>
      <c r="BA1135"/>
      <c r="BB1135" t="n">
        <v>4.0</v>
      </c>
      <c r="BC1135"/>
      <c r="BD1135"/>
      <c r="BE1135"/>
      <c r="BF1135"/>
      <c r="BG1135" t="inlineStr">
        <is>
          <t>Day(s)</t>
        </is>
      </c>
      <c r="BH1135"/>
      <c r="BI1135" t="inlineStr">
        <is>
          <t>DTXSID7021360</t>
        </is>
      </c>
      <c r="BJ1135" t="inlineStr">
        <is>
          <t>10.1007/BF01607884</t>
        </is>
      </c>
      <c r="BK1135"/>
      <c r="BL1135" t="inlineStr">
        <is>
          <t>Acute</t>
        </is>
      </c>
      <c r="BM1135"/>
      <c r="BN1135"/>
      <c r="BO1135"/>
      <c r="BP1135"/>
      <c r="BQ1135"/>
      <c r="BR1135"/>
      <c r="BS1135"/>
      <c r="BT1135" t="inlineStr">
        <is>
          <t>--</t>
        </is>
      </c>
      <c r="BU1135"/>
      <c r="BV1135"/>
      <c r="BW1135"/>
      <c r="BX1135"/>
      <c r="BY1135"/>
      <c r="BZ1135"/>
      <c r="CA1135"/>
      <c r="CB1135"/>
      <c r="CC1135"/>
      <c r="CD1135"/>
      <c r="CE1135"/>
      <c r="CF1135"/>
      <c r="CG1135"/>
      <c r="CH1135"/>
      <c r="CI1135" t="inlineStr">
        <is>
          <t xml:space="preserve">DO/FELL BELOW THE RECOMMENDED 40% SATURATION LEVEL// </t>
        </is>
      </c>
      <c r="CJ1135" t="inlineStr">
        <is>
          <t xml:space="preserve">SOURCE/LAB STOCK//CONTR/C,V//TMETH/1980, STANDARD E 729-80//MEDIA/AERATED, CARBON-FILTERED, UV IRRADIATED WATER FROM UPPER SAGINAW BAY OF LAKE HURON//  DO/FELL BELOW THE RECOMMENDED 40% SATURATION LEVEL// </t>
        </is>
      </c>
      <c r="CK1135" t="inlineStr">
        <is>
          <t>Mayes,M.A., H.C. Alexander, and D.C. Dill</t>
        </is>
      </c>
      <c r="CL1135" t="n">
        <v>10432.0</v>
      </c>
      <c r="CM1135" t="inlineStr">
        <is>
          <t>A Study to Assess the Influence of Age on the Response of Fathead Minnows in Static Acute Toxicity Tests</t>
        </is>
      </c>
      <c r="CN1135" t="inlineStr">
        <is>
          <t>Bull. Environ. Contam. Toxicol.31(2): 139-147</t>
        </is>
      </c>
      <c r="CO1135" t="n">
        <v>1983.0</v>
      </c>
      <c r="CP1135" t="inlineStr">
        <is>
          <t>Mayes,M.A., H.C. Alexander, and D.C. Dill (1983). A Study to Assess the Influence of Age on the Response of Fathead Minnows in Static Acute Toxicity Tests. Bull. Environ. Contam. Toxicol., 31, (2), 139-147. doi:10.1007/BF01607884. ECOREF#:10432</t>
        </is>
      </c>
    </row>
    <row r="1136">
      <c r="A1136" t="n">
        <v>108883.0</v>
      </c>
      <c r="B1136" t="inlineStr">
        <is>
          <t>Methylbenzene</t>
        </is>
      </c>
      <c r="C1136"/>
      <c r="D1136" t="inlineStr">
        <is>
          <t>Unmeasured</t>
        </is>
      </c>
      <c r="E1136" t="inlineStr">
        <is>
          <t>Not coded</t>
        </is>
      </c>
      <c r="F1136"/>
      <c r="G1136"/>
      <c r="H1136"/>
      <c r="I1136"/>
      <c r="J1136"/>
      <c r="K1136"/>
      <c r="L1136" t="inlineStr">
        <is>
          <t>Pimephales promelas</t>
        </is>
      </c>
      <c r="M1136" t="inlineStr">
        <is>
          <t>Fathead Minnow</t>
        </is>
      </c>
      <c r="N1136"/>
      <c r="O1136"/>
      <c r="P1136" t="n">
        <v>30.0</v>
      </c>
      <c r="Q1136"/>
      <c r="R1136"/>
      <c r="S1136"/>
      <c r="T1136"/>
      <c r="U1136" t="inlineStr">
        <is>
          <t>Day(s)</t>
        </is>
      </c>
      <c r="V1136" t="inlineStr">
        <is>
          <t>Flow-through</t>
        </is>
      </c>
      <c r="W1136" t="inlineStr">
        <is>
          <t>Fresh water</t>
        </is>
      </c>
      <c r="X1136" t="inlineStr">
        <is>
          <t>Lab</t>
        </is>
      </c>
      <c r="Y1136"/>
      <c r="Z1136" t="inlineStr">
        <is>
          <t>Formulation</t>
        </is>
      </c>
      <c r="AA1136"/>
      <c r="AB1136"/>
      <c r="AC1136"/>
      <c r="AD1136" t="n">
        <v>18.0</v>
      </c>
      <c r="AE1136"/>
      <c r="AF1136" t="n">
        <v>30.0</v>
      </c>
      <c r="AG1136" t="inlineStr">
        <is>
          <t>AI mg/L</t>
        </is>
      </c>
      <c r="AH1136"/>
      <c r="AI1136"/>
      <c r="AJ1136"/>
      <c r="AK1136"/>
      <c r="AL1136"/>
      <c r="AM1136"/>
      <c r="AN1136"/>
      <c r="AO1136"/>
      <c r="AP1136"/>
      <c r="AQ1136"/>
      <c r="AR1136"/>
      <c r="AS1136"/>
      <c r="AT1136"/>
      <c r="AU1136"/>
      <c r="AV1136"/>
      <c r="AW1136"/>
      <c r="AX1136" t="inlineStr">
        <is>
          <t>Mortality</t>
        </is>
      </c>
      <c r="AY1136" t="inlineStr">
        <is>
          <t>Mortality</t>
        </is>
      </c>
      <c r="AZ1136" t="inlineStr">
        <is>
          <t>LC50</t>
        </is>
      </c>
      <c r="BA1136"/>
      <c r="BB1136" t="n">
        <v>4.0</v>
      </c>
      <c r="BC1136"/>
      <c r="BD1136"/>
      <c r="BE1136"/>
      <c r="BF1136"/>
      <c r="BG1136" t="inlineStr">
        <is>
          <t>Day(s)</t>
        </is>
      </c>
      <c r="BH1136"/>
      <c r="BI1136" t="inlineStr">
        <is>
          <t>DTXSID7021360</t>
        </is>
      </c>
      <c r="BJ1136"/>
      <c r="BK1136"/>
      <c r="BL1136"/>
      <c r="BM1136"/>
      <c r="BN1136"/>
      <c r="BO1136"/>
      <c r="BP1136"/>
      <c r="BQ1136"/>
      <c r="BR1136"/>
      <c r="BS1136"/>
      <c r="BT1136" t="inlineStr">
        <is>
          <t>--</t>
        </is>
      </c>
      <c r="BU1136"/>
      <c r="BV1136"/>
      <c r="BW1136"/>
      <c r="BX1136"/>
      <c r="BY1136"/>
      <c r="BZ1136"/>
      <c r="CA1136"/>
      <c r="CB1136"/>
      <c r="CC1136"/>
      <c r="CD1136"/>
      <c r="CE1136"/>
      <c r="CF1136"/>
      <c r="CG1136"/>
      <c r="CH1136"/>
      <c r="CI1136"/>
      <c r="CJ1136"/>
      <c r="CK1136" t="inlineStr">
        <is>
          <t>Devlin,E.W.</t>
        </is>
      </c>
      <c r="CL1136" t="n">
        <v>12405.0</v>
      </c>
      <c r="CM1136" t="inlineStr">
        <is>
          <t xml:space="preserve">Developmental Studies on the Fathead Minnow (Pimephales promelas Raf.): I. The Prehatching Development of the Fathead Minnow.  II.  The Acute Effects of Toluene on Three Age Groups of Fathead Minnows.  III.  The Effect </t>
        </is>
      </c>
      <c r="CN1136" t="inlineStr">
        <is>
          <t>Ph.D. Thesis, North Dakota State University, Fargo, ND:138 p.</t>
        </is>
      </c>
      <c r="CO1136" t="n">
        <v>1982.0</v>
      </c>
      <c r="CP1136" t="inlineStr">
        <is>
          <t>Devlin,E.W. (1982). Developmental Studies on the Fathead Minnow (Pimephales promelas Raf.): I. The Prehatching Development of the Fathead Minnow.  II.  The Acute Effects of Toluene on Three Age Groups of Fathead Minnows.  III.  The Effect . Ph.D. Thesis, North Dakota State University, Fargo, ND, 138 p. ECOREF#:12405</t>
        </is>
      </c>
    </row>
    <row r="1137">
      <c r="A1137" t="n">
        <v>108883.0</v>
      </c>
      <c r="B1137" t="inlineStr">
        <is>
          <t>Methylbenzene</t>
        </is>
      </c>
      <c r="C1137"/>
      <c r="D1137" t="inlineStr">
        <is>
          <t>Unmeasured</t>
        </is>
      </c>
      <c r="E1137" t="inlineStr">
        <is>
          <t>Not coded</t>
        </is>
      </c>
      <c r="F1137"/>
      <c r="G1137"/>
      <c r="H1137"/>
      <c r="I1137"/>
      <c r="J1137"/>
      <c r="K1137"/>
      <c r="L1137" t="inlineStr">
        <is>
          <t>Pimephales promelas</t>
        </is>
      </c>
      <c r="M1137" t="inlineStr">
        <is>
          <t>Fathead Minnow</t>
        </is>
      </c>
      <c r="N1137"/>
      <c r="O1137"/>
      <c r="P1137"/>
      <c r="Q1137"/>
      <c r="R1137"/>
      <c r="S1137"/>
      <c r="T1137"/>
      <c r="U1137"/>
      <c r="V1137" t="inlineStr">
        <is>
          <t>Static</t>
        </is>
      </c>
      <c r="W1137" t="inlineStr">
        <is>
          <t>Fresh water</t>
        </is>
      </c>
      <c r="X1137" t="inlineStr">
        <is>
          <t>Lab</t>
        </is>
      </c>
      <c r="Y1137"/>
      <c r="Z1137" t="inlineStr">
        <is>
          <t>Formulation</t>
        </is>
      </c>
      <c r="AA1137"/>
      <c r="AB1137" t="n">
        <v>42.33</v>
      </c>
      <c r="AC1137"/>
      <c r="AD1137" t="n">
        <v>33.52</v>
      </c>
      <c r="AE1137"/>
      <c r="AF1137" t="n">
        <v>53.47</v>
      </c>
      <c r="AG1137" t="inlineStr">
        <is>
          <t>AI mg/L</t>
        </is>
      </c>
      <c r="AH1137"/>
      <c r="AI1137"/>
      <c r="AJ1137"/>
      <c r="AK1137"/>
      <c r="AL1137"/>
      <c r="AM1137"/>
      <c r="AN1137"/>
      <c r="AO1137"/>
      <c r="AP1137"/>
      <c r="AQ1137"/>
      <c r="AR1137"/>
      <c r="AS1137"/>
      <c r="AT1137"/>
      <c r="AU1137"/>
      <c r="AV1137"/>
      <c r="AW1137"/>
      <c r="AX1137" t="inlineStr">
        <is>
          <t>Mortality</t>
        </is>
      </c>
      <c r="AY1137" t="inlineStr">
        <is>
          <t>Mortality</t>
        </is>
      </c>
      <c r="AZ1137" t="inlineStr">
        <is>
          <t>LC50</t>
        </is>
      </c>
      <c r="BA1137"/>
      <c r="BB1137" t="n">
        <v>4.0</v>
      </c>
      <c r="BC1137"/>
      <c r="BD1137"/>
      <c r="BE1137"/>
      <c r="BF1137"/>
      <c r="BG1137" t="inlineStr">
        <is>
          <t>Day(s)</t>
        </is>
      </c>
      <c r="BH1137"/>
      <c r="BI1137" t="inlineStr">
        <is>
          <t>DTXSID7021360</t>
        </is>
      </c>
      <c r="BJ1137"/>
      <c r="BK1137"/>
      <c r="BL1137"/>
      <c r="BM1137"/>
      <c r="BN1137"/>
      <c r="BO1137"/>
      <c r="BP1137"/>
      <c r="BQ1137"/>
      <c r="BR1137"/>
      <c r="BS1137"/>
      <c r="BT1137" t="inlineStr">
        <is>
          <t>--</t>
        </is>
      </c>
      <c r="BU1137"/>
      <c r="BV1137"/>
      <c r="BW1137"/>
      <c r="BX1137"/>
      <c r="BY1137"/>
      <c r="BZ1137"/>
      <c r="CA1137"/>
      <c r="CB1137"/>
      <c r="CC1137"/>
      <c r="CD1137"/>
      <c r="CE1137"/>
      <c r="CF1137"/>
      <c r="CG1137"/>
      <c r="CH1137"/>
      <c r="CI1137" t="inlineStr">
        <is>
          <t xml:space="preserve"> CONTR./FOLLOWED STANDARD METHOD// </t>
        </is>
      </c>
      <c r="CJ1137" t="inlineStr">
        <is>
          <t xml:space="preserve">   CONTR./FOLLOWED STANDARD METHOD// </t>
        </is>
      </c>
      <c r="CK1137" t="inlineStr">
        <is>
          <t>Pickering,Q.H., and C. Henderson</t>
        </is>
      </c>
      <c r="CL1137" t="n">
        <v>728.0</v>
      </c>
      <c r="CM1137" t="inlineStr">
        <is>
          <t>Acute Toxicity of Some Important Petrochemicals to Fish</t>
        </is>
      </c>
      <c r="CN1137" t="inlineStr">
        <is>
          <t>J. Water Pollut. Control Fed.38(9): 1419-1429</t>
        </is>
      </c>
      <c r="CO1137" t="n">
        <v>1966.0</v>
      </c>
      <c r="CP1137" t="inlineStr">
        <is>
          <t>Pickering,Q.H., and C. Henderson (1966). Acute Toxicity of Some Important Petrochemicals to Fish. J. Water Pollut. Control Fed., 38, (9), 1419-1429. ECOREF#:728</t>
        </is>
      </c>
    </row>
    <row r="1138">
      <c r="A1138" t="n">
        <v>108883.0</v>
      </c>
      <c r="B1138" t="inlineStr">
        <is>
          <t>Methylbenzene</t>
        </is>
      </c>
      <c r="C1138"/>
      <c r="D1138" t="inlineStr">
        <is>
          <t>Unmeasured</t>
        </is>
      </c>
      <c r="E1138" t="inlineStr">
        <is>
          <t>Not coded</t>
        </is>
      </c>
      <c r="F1138"/>
      <c r="G1138"/>
      <c r="H1138"/>
      <c r="I1138"/>
      <c r="J1138"/>
      <c r="K1138"/>
      <c r="L1138" t="inlineStr">
        <is>
          <t>Pimephales promelas</t>
        </is>
      </c>
      <c r="M1138" t="inlineStr">
        <is>
          <t>Fathead Minnow</t>
        </is>
      </c>
      <c r="N1138" t="inlineStr">
        <is>
          <t>Embryo</t>
        </is>
      </c>
      <c r="O1138"/>
      <c r="P1138"/>
      <c r="Q1138"/>
      <c r="R1138"/>
      <c r="S1138"/>
      <c r="T1138"/>
      <c r="U1138"/>
      <c r="V1138" t="inlineStr">
        <is>
          <t>Flow-through</t>
        </is>
      </c>
      <c r="W1138" t="inlineStr">
        <is>
          <t>Fresh water</t>
        </is>
      </c>
      <c r="X1138" t="inlineStr">
        <is>
          <t>Lab</t>
        </is>
      </c>
      <c r="Y1138"/>
      <c r="Z1138" t="inlineStr">
        <is>
          <t>Formulation</t>
        </is>
      </c>
      <c r="AA1138"/>
      <c r="AB1138"/>
      <c r="AC1138"/>
      <c r="AD1138" t="n">
        <v>55.0</v>
      </c>
      <c r="AE1138"/>
      <c r="AF1138" t="n">
        <v>72.0</v>
      </c>
      <c r="AG1138" t="inlineStr">
        <is>
          <t>AI mg/L</t>
        </is>
      </c>
      <c r="AH1138"/>
      <c r="AI1138"/>
      <c r="AJ1138"/>
      <c r="AK1138"/>
      <c r="AL1138"/>
      <c r="AM1138"/>
      <c r="AN1138"/>
      <c r="AO1138"/>
      <c r="AP1138"/>
      <c r="AQ1138"/>
      <c r="AR1138"/>
      <c r="AS1138"/>
      <c r="AT1138"/>
      <c r="AU1138"/>
      <c r="AV1138"/>
      <c r="AW1138"/>
      <c r="AX1138" t="inlineStr">
        <is>
          <t>Mortality</t>
        </is>
      </c>
      <c r="AY1138" t="inlineStr">
        <is>
          <t>Mortality</t>
        </is>
      </c>
      <c r="AZ1138" t="inlineStr">
        <is>
          <t>LC50</t>
        </is>
      </c>
      <c r="BA1138"/>
      <c r="BB1138" t="n">
        <v>4.0</v>
      </c>
      <c r="BC1138"/>
      <c r="BD1138"/>
      <c r="BE1138"/>
      <c r="BF1138"/>
      <c r="BG1138" t="inlineStr">
        <is>
          <t>Day(s)</t>
        </is>
      </c>
      <c r="BH1138"/>
      <c r="BI1138" t="inlineStr">
        <is>
          <t>DTXSID7021360</t>
        </is>
      </c>
      <c r="BJ1138"/>
      <c r="BK1138"/>
      <c r="BL1138"/>
      <c r="BM1138"/>
      <c r="BN1138"/>
      <c r="BO1138"/>
      <c r="BP1138"/>
      <c r="BQ1138"/>
      <c r="BR1138"/>
      <c r="BS1138"/>
      <c r="BT1138" t="inlineStr">
        <is>
          <t>--</t>
        </is>
      </c>
      <c r="BU1138"/>
      <c r="BV1138"/>
      <c r="BW1138"/>
      <c r="BX1138"/>
      <c r="BY1138"/>
      <c r="BZ1138"/>
      <c r="CA1138"/>
      <c r="CB1138"/>
      <c r="CC1138"/>
      <c r="CD1138"/>
      <c r="CE1138"/>
      <c r="CF1138"/>
      <c r="CG1138"/>
      <c r="CH1138"/>
      <c r="CI1138"/>
      <c r="CJ1138"/>
      <c r="CK1138" t="inlineStr">
        <is>
          <t>Devlin,E.W.</t>
        </is>
      </c>
      <c r="CL1138" t="n">
        <v>12405.0</v>
      </c>
      <c r="CM1138" t="inlineStr">
        <is>
          <t xml:space="preserve">Developmental Studies on the Fathead Minnow (Pimephales promelas Raf.): I. The Prehatching Development of the Fathead Minnow.  II.  The Acute Effects of Toluene on Three Age Groups of Fathead Minnows.  III.  The Effect </t>
        </is>
      </c>
      <c r="CN1138" t="inlineStr">
        <is>
          <t>Ph.D. Thesis, North Dakota State University, Fargo, ND:138 p.</t>
        </is>
      </c>
      <c r="CO1138" t="n">
        <v>1982.0</v>
      </c>
      <c r="CP1138" t="inlineStr">
        <is>
          <t>Devlin,E.W. (1982). Developmental Studies on the Fathead Minnow (Pimephales promelas Raf.): I. The Prehatching Development of the Fathead Minnow.  II.  The Acute Effects of Toluene on Three Age Groups of Fathead Minnows.  III.  The Effect . Ph.D. Thesis, North Dakota State University, Fargo, ND, 138 p. ECOREF#:12405</t>
        </is>
      </c>
    </row>
    <row r="1139">
      <c r="A1139" t="n">
        <v>108883.0</v>
      </c>
      <c r="B1139" t="inlineStr">
        <is>
          <t>Methylbenzene</t>
        </is>
      </c>
      <c r="C1139" t="inlineStr">
        <is>
          <t>Reagent Grade, Purissium, Purum, Puriss, Puris, Reinst</t>
        </is>
      </c>
      <c r="D1139" t="inlineStr">
        <is>
          <t>Unmeasured</t>
        </is>
      </c>
      <c r="E1139" t="inlineStr">
        <is>
          <t>American Society for Testing and Materials</t>
        </is>
      </c>
      <c r="F1139"/>
      <c r="G1139"/>
      <c r="H1139"/>
      <c r="I1139"/>
      <c r="J1139"/>
      <c r="K1139"/>
      <c r="L1139" t="inlineStr">
        <is>
          <t>Pimephales promelas</t>
        </is>
      </c>
      <c r="M1139" t="inlineStr">
        <is>
          <t>Fathead Minnow</t>
        </is>
      </c>
      <c r="N1139" t="inlineStr">
        <is>
          <t>Pre-, sub-, semi-, near adult, or peripubertal</t>
        </is>
      </c>
      <c r="O1139"/>
      <c r="P1139"/>
      <c r="Q1139"/>
      <c r="R1139" t="n">
        <v>65.0</v>
      </c>
      <c r="S1139"/>
      <c r="T1139" t="n">
        <v>94.0</v>
      </c>
      <c r="U1139" t="inlineStr">
        <is>
          <t>Day(s)</t>
        </is>
      </c>
      <c r="V1139" t="inlineStr">
        <is>
          <t>Static</t>
        </is>
      </c>
      <c r="W1139" t="inlineStr">
        <is>
          <t>Fresh water</t>
        </is>
      </c>
      <c r="X1139" t="inlineStr">
        <is>
          <t>Lab</t>
        </is>
      </c>
      <c r="Y1139" t="inlineStr">
        <is>
          <t>&gt;=8</t>
        </is>
      </c>
      <c r="Z1139" t="inlineStr">
        <is>
          <t>Active ingredient</t>
        </is>
      </c>
      <c r="AA1139"/>
      <c r="AB1139" t="n">
        <v>54.0</v>
      </c>
      <c r="AC1139"/>
      <c r="AD1139" t="n">
        <v>48.8</v>
      </c>
      <c r="AE1139"/>
      <c r="AF1139" t="n">
        <v>61.2</v>
      </c>
      <c r="AG1139" t="inlineStr">
        <is>
          <t>AI mg/L</t>
        </is>
      </c>
      <c r="AH1139"/>
      <c r="AI1139"/>
      <c r="AJ1139"/>
      <c r="AK1139"/>
      <c r="AL1139"/>
      <c r="AM1139"/>
      <c r="AN1139"/>
      <c r="AO1139"/>
      <c r="AP1139"/>
      <c r="AQ1139"/>
      <c r="AR1139"/>
      <c r="AS1139"/>
      <c r="AT1139"/>
      <c r="AU1139"/>
      <c r="AV1139"/>
      <c r="AW1139"/>
      <c r="AX1139" t="inlineStr">
        <is>
          <t>Mortality</t>
        </is>
      </c>
      <c r="AY1139" t="inlineStr">
        <is>
          <t>Mortality</t>
        </is>
      </c>
      <c r="AZ1139" t="inlineStr">
        <is>
          <t>LC50</t>
        </is>
      </c>
      <c r="BA1139"/>
      <c r="BB1139" t="n">
        <v>4.0</v>
      </c>
      <c r="BC1139"/>
      <c r="BD1139"/>
      <c r="BE1139"/>
      <c r="BF1139"/>
      <c r="BG1139" t="inlineStr">
        <is>
          <t>Day(s)</t>
        </is>
      </c>
      <c r="BH1139"/>
      <c r="BI1139" t="inlineStr">
        <is>
          <t>DTXSID7021360</t>
        </is>
      </c>
      <c r="BJ1139" t="inlineStr">
        <is>
          <t>10.1007/BF01607884</t>
        </is>
      </c>
      <c r="BK1139"/>
      <c r="BL1139" t="inlineStr">
        <is>
          <t>Acute</t>
        </is>
      </c>
      <c r="BM1139"/>
      <c r="BN1139"/>
      <c r="BO1139"/>
      <c r="BP1139"/>
      <c r="BQ1139"/>
      <c r="BR1139"/>
      <c r="BS1139"/>
      <c r="BT1139" t="inlineStr">
        <is>
          <t>--</t>
        </is>
      </c>
      <c r="BU1139"/>
      <c r="BV1139"/>
      <c r="BW1139"/>
      <c r="BX1139"/>
      <c r="BY1139"/>
      <c r="BZ1139"/>
      <c r="CA1139"/>
      <c r="CB1139"/>
      <c r="CC1139"/>
      <c r="CD1139"/>
      <c r="CE1139"/>
      <c r="CF1139"/>
      <c r="CG1139"/>
      <c r="CH1139"/>
      <c r="CI1139" t="inlineStr">
        <is>
          <t xml:space="preserve">DO/FELL BELOW THE RECOMMENDED 40% SATURATION LEVEL// </t>
        </is>
      </c>
      <c r="CJ1139" t="inlineStr">
        <is>
          <t xml:space="preserve">SOURCE/LAB STOCK//CONTR/C,V//TMETH/1980, STANDARD E 729-80//MEDIA/AERATED, CARBON-FILTERED, UV IRRADIATED WATER FROM UPPER SAGINAW BAY OF LAKE HURON//  DO/FELL BELOW THE RECOMMENDED 40% SATURATION LEVEL// </t>
        </is>
      </c>
      <c r="CK1139" t="inlineStr">
        <is>
          <t>Mayes,M.A., H.C. Alexander, and D.C. Dill</t>
        </is>
      </c>
      <c r="CL1139" t="n">
        <v>10432.0</v>
      </c>
      <c r="CM1139" t="inlineStr">
        <is>
          <t>A Study to Assess the Influence of Age on the Response of Fathead Minnows in Static Acute Toxicity Tests</t>
        </is>
      </c>
      <c r="CN1139" t="inlineStr">
        <is>
          <t>Bull. Environ. Contam. Toxicol.31(2): 139-147</t>
        </is>
      </c>
      <c r="CO1139" t="n">
        <v>1983.0</v>
      </c>
      <c r="CP1139" t="inlineStr">
        <is>
          <t>Mayes,M.A., H.C. Alexander, and D.C. Dill (1983). A Study to Assess the Influence of Age on the Response of Fathead Minnows in Static Acute Toxicity Tests. Bull. Environ. Contam. Toxicol., 31, (2), 139-147. doi:10.1007/BF01607884. ECOREF#:10432</t>
        </is>
      </c>
    </row>
    <row r="1140">
      <c r="A1140" t="n">
        <v>108883.0</v>
      </c>
      <c r="B1140" t="inlineStr">
        <is>
          <t>Methylbenzene</t>
        </is>
      </c>
      <c r="C1140"/>
      <c r="D1140" t="inlineStr">
        <is>
          <t>Measured</t>
        </is>
      </c>
      <c r="E1140" t="inlineStr">
        <is>
          <t>Not coded</t>
        </is>
      </c>
      <c r="F1140"/>
      <c r="G1140"/>
      <c r="H1140"/>
      <c r="I1140"/>
      <c r="J1140"/>
      <c r="K1140"/>
      <c r="L1140" t="inlineStr">
        <is>
          <t>Pimephales promelas</t>
        </is>
      </c>
      <c r="M1140" t="inlineStr">
        <is>
          <t>Fathead Minnow</t>
        </is>
      </c>
      <c r="N1140" t="inlineStr">
        <is>
          <t>Protolarvae</t>
        </is>
      </c>
      <c r="O1140"/>
      <c r="P1140" t="n">
        <v>1.0</v>
      </c>
      <c r="Q1140"/>
      <c r="R1140"/>
      <c r="S1140"/>
      <c r="T1140"/>
      <c r="U1140" t="inlineStr">
        <is>
          <t>Days post-hatch</t>
        </is>
      </c>
      <c r="V1140" t="inlineStr">
        <is>
          <t>Flow-through</t>
        </is>
      </c>
      <c r="W1140" t="inlineStr">
        <is>
          <t>Fresh water</t>
        </is>
      </c>
      <c r="X1140" t="inlineStr">
        <is>
          <t>Lab</t>
        </is>
      </c>
      <c r="Y1140"/>
      <c r="Z1140" t="inlineStr">
        <is>
          <t>Active ingredient</t>
        </is>
      </c>
      <c r="AA1140"/>
      <c r="AB1140" t="n">
        <v>28.0</v>
      </c>
      <c r="AC1140"/>
      <c r="AD1140" t="n">
        <v>21.0</v>
      </c>
      <c r="AE1140"/>
      <c r="AF1140" t="n">
        <v>34.0</v>
      </c>
      <c r="AG1140" t="inlineStr">
        <is>
          <t>AI mg/L</t>
        </is>
      </c>
      <c r="AH1140"/>
      <c r="AI1140"/>
      <c r="AJ1140"/>
      <c r="AK1140"/>
      <c r="AL1140"/>
      <c r="AM1140"/>
      <c r="AN1140"/>
      <c r="AO1140"/>
      <c r="AP1140"/>
      <c r="AQ1140"/>
      <c r="AR1140"/>
      <c r="AS1140"/>
      <c r="AT1140"/>
      <c r="AU1140"/>
      <c r="AV1140"/>
      <c r="AW1140"/>
      <c r="AX1140" t="inlineStr">
        <is>
          <t>Mortality</t>
        </is>
      </c>
      <c r="AY1140" t="inlineStr">
        <is>
          <t>Mortality</t>
        </is>
      </c>
      <c r="AZ1140" t="inlineStr">
        <is>
          <t>LC50</t>
        </is>
      </c>
      <c r="BA1140"/>
      <c r="BB1140" t="n">
        <v>4.0</v>
      </c>
      <c r="BC1140"/>
      <c r="BD1140"/>
      <c r="BE1140"/>
      <c r="BF1140"/>
      <c r="BG1140" t="inlineStr">
        <is>
          <t>Day(s)</t>
        </is>
      </c>
      <c r="BH1140"/>
      <c r="BI1140" t="inlineStr">
        <is>
          <t>DTXSID7021360</t>
        </is>
      </c>
      <c r="BJ1140" t="inlineStr">
        <is>
          <t>10.1007/BF01606082</t>
        </is>
      </c>
      <c r="BK1140"/>
      <c r="BL1140"/>
      <c r="BM1140"/>
      <c r="BN1140"/>
      <c r="BO1140"/>
      <c r="BP1140"/>
      <c r="BQ1140"/>
      <c r="BR1140"/>
      <c r="BS1140"/>
      <c r="BT1140" t="inlineStr">
        <is>
          <t>--</t>
        </is>
      </c>
      <c r="BU1140"/>
      <c r="BV1140"/>
      <c r="BW1140"/>
      <c r="BX1140"/>
      <c r="BY1140"/>
      <c r="BZ1140"/>
      <c r="CA1140"/>
      <c r="CB1140"/>
      <c r="CC1140"/>
      <c r="CD1140"/>
      <c r="CE1140"/>
      <c r="CF1140"/>
      <c r="CG1140"/>
      <c r="CH1140"/>
      <c r="CI1140" t="inlineStr">
        <is>
          <t xml:space="preserve"> USED EPA METHODS//HARD,PH/OF DILUTION H2O// </t>
        </is>
      </c>
      <c r="CJ1140" t="inlineStr">
        <is>
          <t xml:space="preserve">   USED EPA METHODS//HARD,PH/OF DILUTION H2O// </t>
        </is>
      </c>
      <c r="CK1140" t="inlineStr">
        <is>
          <t>Devlin,E.W., J.D. Brammer, and R.L. Puyear</t>
        </is>
      </c>
      <c r="CL1140" t="n">
        <v>15560.0</v>
      </c>
      <c r="CM1140" t="inlineStr">
        <is>
          <t>Acute Toxicity of Toluene to Three Age Groups of Fathead Minnows (Pimephales promelas)</t>
        </is>
      </c>
      <c r="CN1140" t="inlineStr">
        <is>
          <t>Bull. Environ. Contam. Toxicol.29(1): 12-17</t>
        </is>
      </c>
      <c r="CO1140" t="n">
        <v>1982.0</v>
      </c>
      <c r="CP1140" t="inlineStr">
        <is>
          <t>Devlin,E.W., J.D. Brammer, and R.L. Puyear (1982). Acute Toxicity of Toluene to Three Age Groups of Fathead Minnows (Pimephales promelas). Bull. Environ. Contam. Toxicol., 29, (1), 12-17. doi:10.1007/BF01606082. ECOREF#:15560</t>
        </is>
      </c>
    </row>
    <row r="1141">
      <c r="A1141" t="n">
        <v>108883.0</v>
      </c>
      <c r="B1141" t="inlineStr">
        <is>
          <t>Methylbenzene</t>
        </is>
      </c>
      <c r="C1141"/>
      <c r="D1141" t="inlineStr">
        <is>
          <t>Measured</t>
        </is>
      </c>
      <c r="E1141" t="inlineStr">
        <is>
          <t>Not reported</t>
        </is>
      </c>
      <c r="F1141" t="inlineStr">
        <is>
          <t>&gt;</t>
        </is>
      </c>
      <c r="G1141" t="n">
        <v>99.0</v>
      </c>
      <c r="H1141"/>
      <c r="I1141"/>
      <c r="J1141"/>
      <c r="K1141"/>
      <c r="L1141" t="inlineStr">
        <is>
          <t>Pimephales promelas</t>
        </is>
      </c>
      <c r="M1141" t="inlineStr">
        <is>
          <t>Fathead Minnow</t>
        </is>
      </c>
      <c r="N1141"/>
      <c r="O1141"/>
      <c r="P1141" t="n">
        <v>31.0</v>
      </c>
      <c r="Q1141"/>
      <c r="R1141"/>
      <c r="S1141"/>
      <c r="T1141"/>
      <c r="U1141" t="inlineStr">
        <is>
          <t>Day(s)</t>
        </is>
      </c>
      <c r="V1141" t="inlineStr">
        <is>
          <t>Flow-through</t>
        </is>
      </c>
      <c r="W1141" t="inlineStr">
        <is>
          <t>Fresh water</t>
        </is>
      </c>
      <c r="X1141" t="inlineStr">
        <is>
          <t>Lab</t>
        </is>
      </c>
      <c r="Y1141"/>
      <c r="Z1141" t="inlineStr">
        <is>
          <t>Active ingredient</t>
        </is>
      </c>
      <c r="AA1141"/>
      <c r="AB1141" t="n">
        <v>36.2</v>
      </c>
      <c r="AC1141"/>
      <c r="AD1141" t="n">
        <v>29.4</v>
      </c>
      <c r="AE1141"/>
      <c r="AF1141" t="n">
        <v>44.6</v>
      </c>
      <c r="AG1141" t="inlineStr">
        <is>
          <t>AI mg/L</t>
        </is>
      </c>
      <c r="AH1141"/>
      <c r="AI1141"/>
      <c r="AJ1141"/>
      <c r="AK1141"/>
      <c r="AL1141"/>
      <c r="AM1141"/>
      <c r="AN1141"/>
      <c r="AO1141"/>
      <c r="AP1141"/>
      <c r="AQ1141"/>
      <c r="AR1141"/>
      <c r="AS1141"/>
      <c r="AT1141"/>
      <c r="AU1141"/>
      <c r="AV1141"/>
      <c r="AW1141"/>
      <c r="AX1141" t="inlineStr">
        <is>
          <t>Mortality</t>
        </is>
      </c>
      <c r="AY1141" t="inlineStr">
        <is>
          <t>Mortality</t>
        </is>
      </c>
      <c r="AZ1141" t="inlineStr">
        <is>
          <t>LC50</t>
        </is>
      </c>
      <c r="BA1141"/>
      <c r="BB1141" t="n">
        <v>4.0</v>
      </c>
      <c r="BC1141"/>
      <c r="BD1141"/>
      <c r="BE1141"/>
      <c r="BF1141"/>
      <c r="BG1141" t="inlineStr">
        <is>
          <t>Day(s)</t>
        </is>
      </c>
      <c r="BH1141"/>
      <c r="BI1141" t="inlineStr">
        <is>
          <t>DTXSID7021360</t>
        </is>
      </c>
      <c r="BJ1141"/>
      <c r="BK1141"/>
      <c r="BL1141" t="inlineStr">
        <is>
          <t>Acute</t>
        </is>
      </c>
      <c r="BM1141"/>
      <c r="BN1141"/>
      <c r="BO1141"/>
      <c r="BP1141"/>
      <c r="BQ1141"/>
      <c r="BR1141"/>
      <c r="BS1141"/>
      <c r="BT1141" t="inlineStr">
        <is>
          <t>--</t>
        </is>
      </c>
      <c r="BU1141"/>
      <c r="BV1141"/>
      <c r="BW1141"/>
      <c r="BX1141"/>
      <c r="BY1141"/>
      <c r="BZ1141"/>
      <c r="CA1141"/>
      <c r="CB1141"/>
      <c r="CC1141"/>
      <c r="CD1141"/>
      <c r="CE1141"/>
      <c r="CF1141"/>
      <c r="CG1141"/>
      <c r="CH1141"/>
      <c r="CI1141"/>
      <c r="CJ1141" t="inlineStr">
        <is>
          <t xml:space="preserve">SOURCE/FROM US EPA ENVIRONMENTAL RESEARCH LABORATORY-DULUTH AND THE UNIVERSITY OF WISCONSIN-SUPERIOR CAMPUS//MEDIA/LAKE SUPERIOR WATER OR DECHLORINATED WATER//   </t>
        </is>
      </c>
      <c r="CK1141" t="inlineStr">
        <is>
          <t>Geiger,D.L., S.H. Poirier, L.T. Brooke, and D.J. Call</t>
        </is>
      </c>
      <c r="CL1141" t="n">
        <v>12858.0</v>
      </c>
      <c r="CM1141" t="inlineStr">
        <is>
          <t>Acute Toxicities of Organic Chemicals to Fathead Minnows (Pimephales promelas) Volume III</t>
        </is>
      </c>
      <c r="CN1141" t="inlineStr">
        <is>
          <t>Center for Lake Superior Environmental Studies, University of Wisconsin, Superior, WI:328 p.</t>
        </is>
      </c>
      <c r="CO1141" t="n">
        <v>1986.0</v>
      </c>
      <c r="CP1141" t="inlineStr">
        <is>
          <t>Geiger,D.L., S.H. Poirier, L.T. Brooke, and D.J. Call (1986). Acute Toxicities of Organic Chemicals to Fathead Minnows (Pimephales promelas) Volume III. Center for Lake Superior Environmental Studies, University of Wisconsin, Superior, WI, 328 p. ECOREF#:12858</t>
        </is>
      </c>
    </row>
    <row r="1142">
      <c r="A1142" t="n">
        <v>108883.0</v>
      </c>
      <c r="B1142" t="inlineStr">
        <is>
          <t>Methylbenzene</t>
        </is>
      </c>
      <c r="C1142"/>
      <c r="D1142" t="inlineStr">
        <is>
          <t>Measured</t>
        </is>
      </c>
      <c r="E1142" t="inlineStr">
        <is>
          <t>Not coded</t>
        </is>
      </c>
      <c r="F1142" t="inlineStr">
        <is>
          <t>&gt;</t>
        </is>
      </c>
      <c r="G1142" t="n">
        <v>99.8</v>
      </c>
      <c r="H1142"/>
      <c r="I1142"/>
      <c r="J1142"/>
      <c r="K1142"/>
      <c r="L1142" t="inlineStr">
        <is>
          <t>Pimephales promelas</t>
        </is>
      </c>
      <c r="M1142" t="inlineStr">
        <is>
          <t>Fathead Minnow</t>
        </is>
      </c>
      <c r="N1142"/>
      <c r="O1142"/>
      <c r="P1142"/>
      <c r="Q1142"/>
      <c r="R1142" t="n">
        <v>30.0</v>
      </c>
      <c r="S1142"/>
      <c r="T1142" t="n">
        <v>31.0</v>
      </c>
      <c r="U1142" t="inlineStr">
        <is>
          <t>Day(s)</t>
        </is>
      </c>
      <c r="V1142" t="inlineStr">
        <is>
          <t>Flow-through</t>
        </is>
      </c>
      <c r="W1142" t="inlineStr">
        <is>
          <t>Fresh water</t>
        </is>
      </c>
      <c r="X1142" t="inlineStr">
        <is>
          <t>Lab</t>
        </is>
      </c>
      <c r="Y1142"/>
      <c r="Z1142" t="inlineStr">
        <is>
          <t>Active ingredient</t>
        </is>
      </c>
      <c r="AA1142"/>
      <c r="AB1142" t="n">
        <v>31.7</v>
      </c>
      <c r="AC1142"/>
      <c r="AD1142"/>
      <c r="AE1142"/>
      <c r="AF1142"/>
      <c r="AG1142" t="inlineStr">
        <is>
          <t>AI mg/L</t>
        </is>
      </c>
      <c r="AH1142"/>
      <c r="AI1142"/>
      <c r="AJ1142"/>
      <c r="AK1142"/>
      <c r="AL1142"/>
      <c r="AM1142"/>
      <c r="AN1142"/>
      <c r="AO1142"/>
      <c r="AP1142"/>
      <c r="AQ1142"/>
      <c r="AR1142"/>
      <c r="AS1142"/>
      <c r="AT1142"/>
      <c r="AU1142"/>
      <c r="AV1142"/>
      <c r="AW1142"/>
      <c r="AX1142" t="inlineStr">
        <is>
          <t>Mortality</t>
        </is>
      </c>
      <c r="AY1142" t="inlineStr">
        <is>
          <t>Mortality</t>
        </is>
      </c>
      <c r="AZ1142" t="inlineStr">
        <is>
          <t>LC50</t>
        </is>
      </c>
      <c r="BA1142"/>
      <c r="BB1142" t="n">
        <v>4.0</v>
      </c>
      <c r="BC1142"/>
      <c r="BD1142"/>
      <c r="BE1142"/>
      <c r="BF1142"/>
      <c r="BG1142" t="inlineStr">
        <is>
          <t>Day(s)</t>
        </is>
      </c>
      <c r="BH1142" t="inlineStr">
        <is>
          <t>Pure</t>
        </is>
      </c>
      <c r="BI1142" t="inlineStr">
        <is>
          <t>DTXSID7021360</t>
        </is>
      </c>
      <c r="BJ1142"/>
      <c r="BK1142"/>
      <c r="BL1142"/>
      <c r="BM1142"/>
      <c r="BN1142"/>
      <c r="BO1142"/>
      <c r="BP1142"/>
      <c r="BQ1142"/>
      <c r="BR1142"/>
      <c r="BS1142"/>
      <c r="BT1142" t="inlineStr">
        <is>
          <t>--</t>
        </is>
      </c>
      <c r="BU1142"/>
      <c r="BV1142"/>
      <c r="BW1142"/>
      <c r="BX1142"/>
      <c r="BY1142"/>
      <c r="BZ1142"/>
      <c r="CA1142"/>
      <c r="CB1142"/>
      <c r="CC1142"/>
      <c r="CD1142"/>
      <c r="CE1142"/>
      <c r="CF1142"/>
      <c r="CG1142"/>
      <c r="CH1142"/>
      <c r="CI1142"/>
      <c r="CJ1142"/>
      <c r="CK1142" t="inlineStr">
        <is>
          <t>Geiger,D.L., L.T. Brooke, and D.J. Call</t>
        </is>
      </c>
      <c r="CL1142" t="n">
        <v>3217.0</v>
      </c>
      <c r="CM1142" t="inlineStr">
        <is>
          <t>Acute Toxicities of Organic Chemicals to Fathead Minnows (Pimephales promelas), Volume V</t>
        </is>
      </c>
      <c r="CN1142" t="inlineStr">
        <is>
          <t>Center for Lake Superior Environmental Studies, University of Wisconsin, Superior, WI:332 p.</t>
        </is>
      </c>
      <c r="CO1142" t="n">
        <v>1990.0</v>
      </c>
      <c r="CP1142" t="inlineStr">
        <is>
          <t>Geiger,D.L., L.T. Brooke, and D.J. Call (1990). Acute Toxicities of Organic Chemicals to Fathead Minnows (Pimephales promelas), Volume V. Center for Lake Superior Environmental Studies, University of Wisconsin, Superior, WI, 332 p. ECOREF#:3217</t>
        </is>
      </c>
    </row>
    <row r="1143">
      <c r="A1143" t="n">
        <v>108883.0</v>
      </c>
      <c r="B1143" t="inlineStr">
        <is>
          <t>Methylbenzene</t>
        </is>
      </c>
      <c r="C1143"/>
      <c r="D1143" t="inlineStr">
        <is>
          <t>Measured</t>
        </is>
      </c>
      <c r="E1143" t="inlineStr">
        <is>
          <t>Not coded</t>
        </is>
      </c>
      <c r="F1143"/>
      <c r="G1143"/>
      <c r="H1143"/>
      <c r="I1143"/>
      <c r="J1143"/>
      <c r="K1143"/>
      <c r="L1143" t="inlineStr">
        <is>
          <t>Pimephales promelas</t>
        </is>
      </c>
      <c r="M1143" t="inlineStr">
        <is>
          <t>Fathead Minnow</t>
        </is>
      </c>
      <c r="N1143"/>
      <c r="O1143"/>
      <c r="P1143" t="n">
        <v>30.0</v>
      </c>
      <c r="Q1143"/>
      <c r="R1143"/>
      <c r="S1143"/>
      <c r="T1143"/>
      <c r="U1143" t="inlineStr">
        <is>
          <t>Day(s)</t>
        </is>
      </c>
      <c r="V1143" t="inlineStr">
        <is>
          <t>Flow-through</t>
        </is>
      </c>
      <c r="W1143" t="inlineStr">
        <is>
          <t>Fresh water</t>
        </is>
      </c>
      <c r="X1143" t="inlineStr">
        <is>
          <t>Lab</t>
        </is>
      </c>
      <c r="Y1143"/>
      <c r="Z1143" t="inlineStr">
        <is>
          <t>Active ingredient</t>
        </is>
      </c>
      <c r="AA1143"/>
      <c r="AB1143" t="n">
        <v>26.0</v>
      </c>
      <c r="AC1143"/>
      <c r="AD1143" t="n">
        <v>21.0</v>
      </c>
      <c r="AE1143"/>
      <c r="AF1143" t="n">
        <v>33.0</v>
      </c>
      <c r="AG1143" t="inlineStr">
        <is>
          <t>AI mg/L</t>
        </is>
      </c>
      <c r="AH1143"/>
      <c r="AI1143"/>
      <c r="AJ1143"/>
      <c r="AK1143"/>
      <c r="AL1143"/>
      <c r="AM1143"/>
      <c r="AN1143"/>
      <c r="AO1143"/>
      <c r="AP1143"/>
      <c r="AQ1143"/>
      <c r="AR1143"/>
      <c r="AS1143"/>
      <c r="AT1143"/>
      <c r="AU1143"/>
      <c r="AV1143"/>
      <c r="AW1143"/>
      <c r="AX1143" t="inlineStr">
        <is>
          <t>Mortality</t>
        </is>
      </c>
      <c r="AY1143" t="inlineStr">
        <is>
          <t>Mortality</t>
        </is>
      </c>
      <c r="AZ1143" t="inlineStr">
        <is>
          <t>LC50</t>
        </is>
      </c>
      <c r="BA1143"/>
      <c r="BB1143" t="n">
        <v>4.0</v>
      </c>
      <c r="BC1143"/>
      <c r="BD1143"/>
      <c r="BE1143"/>
      <c r="BF1143"/>
      <c r="BG1143" t="inlineStr">
        <is>
          <t>Day(s)</t>
        </is>
      </c>
      <c r="BH1143"/>
      <c r="BI1143" t="inlineStr">
        <is>
          <t>DTXSID7021360</t>
        </is>
      </c>
      <c r="BJ1143" t="inlineStr">
        <is>
          <t>10.1007/BF01606082</t>
        </is>
      </c>
      <c r="BK1143"/>
      <c r="BL1143"/>
      <c r="BM1143"/>
      <c r="BN1143"/>
      <c r="BO1143"/>
      <c r="BP1143"/>
      <c r="BQ1143"/>
      <c r="BR1143"/>
      <c r="BS1143"/>
      <c r="BT1143" t="inlineStr">
        <is>
          <t>--</t>
        </is>
      </c>
      <c r="BU1143"/>
      <c r="BV1143"/>
      <c r="BW1143"/>
      <c r="BX1143"/>
      <c r="BY1143"/>
      <c r="BZ1143"/>
      <c r="CA1143"/>
      <c r="CB1143"/>
      <c r="CC1143"/>
      <c r="CD1143"/>
      <c r="CE1143"/>
      <c r="CF1143"/>
      <c r="CG1143"/>
      <c r="CH1143"/>
      <c r="CI1143" t="inlineStr">
        <is>
          <t xml:space="preserve"> USED EPA METHODS//HARD,PH/OF DILUTION H2O// </t>
        </is>
      </c>
      <c r="CJ1143" t="inlineStr">
        <is>
          <t xml:space="preserve">   USED EPA METHODS//HARD,PH/OF DILUTION H2O// </t>
        </is>
      </c>
      <c r="CK1143" t="inlineStr">
        <is>
          <t>Devlin,E.W., J.D. Brammer, and R.L. Puyear</t>
        </is>
      </c>
      <c r="CL1143" t="n">
        <v>15560.0</v>
      </c>
      <c r="CM1143" t="inlineStr">
        <is>
          <t>Acute Toxicity of Toluene to Three Age Groups of Fathead Minnows (Pimephales promelas)</t>
        </is>
      </c>
      <c r="CN1143" t="inlineStr">
        <is>
          <t>Bull. Environ. Contam. Toxicol.29(1): 12-17</t>
        </is>
      </c>
      <c r="CO1143" t="n">
        <v>1982.0</v>
      </c>
      <c r="CP1143" t="inlineStr">
        <is>
          <t>Devlin,E.W., J.D. Brammer, and R.L. Puyear (1982). Acute Toxicity of Toluene to Three Age Groups of Fathead Minnows (Pimephales promelas). Bull. Environ. Contam. Toxicol., 29, (1), 12-17. doi:10.1007/BF01606082. ECOREF#:15560</t>
        </is>
      </c>
    </row>
    <row r="1144">
      <c r="A1144" t="n">
        <v>108883.0</v>
      </c>
      <c r="B1144" t="inlineStr">
        <is>
          <t>Methylbenzene</t>
        </is>
      </c>
      <c r="C1144"/>
      <c r="D1144" t="inlineStr">
        <is>
          <t>Unmeasured</t>
        </is>
      </c>
      <c r="E1144" t="inlineStr">
        <is>
          <t>Not coded</t>
        </is>
      </c>
      <c r="F1144"/>
      <c r="G1144"/>
      <c r="H1144"/>
      <c r="I1144"/>
      <c r="J1144"/>
      <c r="K1144"/>
      <c r="L1144" t="inlineStr">
        <is>
          <t>Pimephales promelas</t>
        </is>
      </c>
      <c r="M1144" t="inlineStr">
        <is>
          <t>Fathead Minnow</t>
        </is>
      </c>
      <c r="N1144" t="inlineStr">
        <is>
          <t>Protolarvae</t>
        </is>
      </c>
      <c r="O1144"/>
      <c r="P1144"/>
      <c r="Q1144"/>
      <c r="R1144"/>
      <c r="S1144"/>
      <c r="T1144"/>
      <c r="U1144"/>
      <c r="V1144" t="inlineStr">
        <is>
          <t>Flow-through</t>
        </is>
      </c>
      <c r="W1144" t="inlineStr">
        <is>
          <t>Fresh water</t>
        </is>
      </c>
      <c r="X1144" t="inlineStr">
        <is>
          <t>Lab</t>
        </is>
      </c>
      <c r="Y1144"/>
      <c r="Z1144" t="inlineStr">
        <is>
          <t>Formulation</t>
        </is>
      </c>
      <c r="AA1144"/>
      <c r="AB1144"/>
      <c r="AC1144"/>
      <c r="AD1144" t="n">
        <v>25.0</v>
      </c>
      <c r="AE1144"/>
      <c r="AF1144" t="n">
        <v>36.0</v>
      </c>
      <c r="AG1144" t="inlineStr">
        <is>
          <t>AI mg/L</t>
        </is>
      </c>
      <c r="AH1144"/>
      <c r="AI1144"/>
      <c r="AJ1144"/>
      <c r="AK1144"/>
      <c r="AL1144"/>
      <c r="AM1144"/>
      <c r="AN1144"/>
      <c r="AO1144"/>
      <c r="AP1144"/>
      <c r="AQ1144"/>
      <c r="AR1144"/>
      <c r="AS1144"/>
      <c r="AT1144"/>
      <c r="AU1144"/>
      <c r="AV1144"/>
      <c r="AW1144"/>
      <c r="AX1144" t="inlineStr">
        <is>
          <t>Mortality</t>
        </is>
      </c>
      <c r="AY1144" t="inlineStr">
        <is>
          <t>Mortality</t>
        </is>
      </c>
      <c r="AZ1144" t="inlineStr">
        <is>
          <t>LC50</t>
        </is>
      </c>
      <c r="BA1144"/>
      <c r="BB1144" t="n">
        <v>4.0</v>
      </c>
      <c r="BC1144"/>
      <c r="BD1144"/>
      <c r="BE1144"/>
      <c r="BF1144"/>
      <c r="BG1144" t="inlineStr">
        <is>
          <t>Day(s)</t>
        </is>
      </c>
      <c r="BH1144"/>
      <c r="BI1144" t="inlineStr">
        <is>
          <t>DTXSID7021360</t>
        </is>
      </c>
      <c r="BJ1144"/>
      <c r="BK1144"/>
      <c r="BL1144"/>
      <c r="BM1144"/>
      <c r="BN1144"/>
      <c r="BO1144"/>
      <c r="BP1144"/>
      <c r="BQ1144"/>
      <c r="BR1144"/>
      <c r="BS1144"/>
      <c r="BT1144" t="inlineStr">
        <is>
          <t>--</t>
        </is>
      </c>
      <c r="BU1144"/>
      <c r="BV1144"/>
      <c r="BW1144"/>
      <c r="BX1144"/>
      <c r="BY1144"/>
      <c r="BZ1144"/>
      <c r="CA1144"/>
      <c r="CB1144"/>
      <c r="CC1144"/>
      <c r="CD1144"/>
      <c r="CE1144"/>
      <c r="CF1144"/>
      <c r="CG1144"/>
      <c r="CH1144"/>
      <c r="CI1144"/>
      <c r="CJ1144"/>
      <c r="CK1144" t="inlineStr">
        <is>
          <t>Devlin,E.W.</t>
        </is>
      </c>
      <c r="CL1144" t="n">
        <v>12405.0</v>
      </c>
      <c r="CM1144" t="inlineStr">
        <is>
          <t xml:space="preserve">Developmental Studies on the Fathead Minnow (Pimephales promelas Raf.): I. The Prehatching Development of the Fathead Minnow.  II.  The Acute Effects of Toluene on Three Age Groups of Fathead Minnows.  III.  The Effect </t>
        </is>
      </c>
      <c r="CN1144" t="inlineStr">
        <is>
          <t>Ph.D. Thesis, North Dakota State University, Fargo, ND:138 p.</t>
        </is>
      </c>
      <c r="CO1144" t="n">
        <v>1982.0</v>
      </c>
      <c r="CP1144" t="inlineStr">
        <is>
          <t>Devlin,E.W. (1982). Developmental Studies on the Fathead Minnow (Pimephales promelas Raf.): I. The Prehatching Development of the Fathead Minnow.  II.  The Acute Effects of Toluene on Three Age Groups of Fathead Minnows.  III.  The Effect . Ph.D. Thesis, North Dakota State University, Fargo, ND, 138 p. ECOREF#:12405</t>
        </is>
      </c>
    </row>
    <row r="1145">
      <c r="A1145" t="n">
        <v>108883.0</v>
      </c>
      <c r="B1145" t="inlineStr">
        <is>
          <t>Methylbenzene</t>
        </is>
      </c>
      <c r="C1145"/>
      <c r="D1145" t="inlineStr">
        <is>
          <t>Unmeasured</t>
        </is>
      </c>
      <c r="E1145" t="inlineStr">
        <is>
          <t>Not coded</t>
        </is>
      </c>
      <c r="F1145"/>
      <c r="G1145"/>
      <c r="H1145"/>
      <c r="I1145"/>
      <c r="J1145"/>
      <c r="K1145"/>
      <c r="L1145" t="inlineStr">
        <is>
          <t>Pimephales promelas</t>
        </is>
      </c>
      <c r="M1145" t="inlineStr">
        <is>
          <t>Fathead Minnow</t>
        </is>
      </c>
      <c r="N1145"/>
      <c r="O1145"/>
      <c r="P1145"/>
      <c r="Q1145"/>
      <c r="R1145"/>
      <c r="S1145"/>
      <c r="T1145"/>
      <c r="U1145"/>
      <c r="V1145" t="inlineStr">
        <is>
          <t>Static</t>
        </is>
      </c>
      <c r="W1145" t="inlineStr">
        <is>
          <t>Fresh water</t>
        </is>
      </c>
      <c r="X1145" t="inlineStr">
        <is>
          <t>Lab</t>
        </is>
      </c>
      <c r="Y1145"/>
      <c r="Z1145" t="inlineStr">
        <is>
          <t>Formulation</t>
        </is>
      </c>
      <c r="AA1145"/>
      <c r="AB1145" t="n">
        <v>34.27</v>
      </c>
      <c r="AC1145"/>
      <c r="AD1145" t="n">
        <v>22.83</v>
      </c>
      <c r="AE1145"/>
      <c r="AF1145" t="n">
        <v>45.86</v>
      </c>
      <c r="AG1145" t="inlineStr">
        <is>
          <t>AI mg/L</t>
        </is>
      </c>
      <c r="AH1145"/>
      <c r="AI1145"/>
      <c r="AJ1145"/>
      <c r="AK1145"/>
      <c r="AL1145"/>
      <c r="AM1145"/>
      <c r="AN1145"/>
      <c r="AO1145"/>
      <c r="AP1145"/>
      <c r="AQ1145"/>
      <c r="AR1145"/>
      <c r="AS1145"/>
      <c r="AT1145"/>
      <c r="AU1145"/>
      <c r="AV1145"/>
      <c r="AW1145"/>
      <c r="AX1145" t="inlineStr">
        <is>
          <t>Mortality</t>
        </is>
      </c>
      <c r="AY1145" t="inlineStr">
        <is>
          <t>Mortality</t>
        </is>
      </c>
      <c r="AZ1145" t="inlineStr">
        <is>
          <t>LC50</t>
        </is>
      </c>
      <c r="BA1145"/>
      <c r="BB1145" t="n">
        <v>4.0</v>
      </c>
      <c r="BC1145"/>
      <c r="BD1145"/>
      <c r="BE1145"/>
      <c r="BF1145"/>
      <c r="BG1145" t="inlineStr">
        <is>
          <t>Day(s)</t>
        </is>
      </c>
      <c r="BH1145"/>
      <c r="BI1145" t="inlineStr">
        <is>
          <t>DTXSID7021360</t>
        </is>
      </c>
      <c r="BJ1145"/>
      <c r="BK1145"/>
      <c r="BL1145"/>
      <c r="BM1145"/>
      <c r="BN1145"/>
      <c r="BO1145"/>
      <c r="BP1145"/>
      <c r="BQ1145"/>
      <c r="BR1145"/>
      <c r="BS1145"/>
      <c r="BT1145" t="inlineStr">
        <is>
          <t>--</t>
        </is>
      </c>
      <c r="BU1145"/>
      <c r="BV1145"/>
      <c r="BW1145"/>
      <c r="BX1145"/>
      <c r="BY1145"/>
      <c r="BZ1145"/>
      <c r="CA1145"/>
      <c r="CB1145"/>
      <c r="CC1145"/>
      <c r="CD1145"/>
      <c r="CE1145"/>
      <c r="CF1145"/>
      <c r="CG1145"/>
      <c r="CH1145"/>
      <c r="CI1145" t="inlineStr">
        <is>
          <t xml:space="preserve"> CONTR./FOLLOWED STANDARD METHOD// </t>
        </is>
      </c>
      <c r="CJ1145" t="inlineStr">
        <is>
          <t xml:space="preserve">   CONTR./FOLLOWED STANDARD METHOD// </t>
        </is>
      </c>
      <c r="CK1145" t="inlineStr">
        <is>
          <t>Pickering,Q.H., and C. Henderson</t>
        </is>
      </c>
      <c r="CL1145" t="n">
        <v>728.0</v>
      </c>
      <c r="CM1145" t="inlineStr">
        <is>
          <t>Acute Toxicity of Some Important Petrochemicals to Fish</t>
        </is>
      </c>
      <c r="CN1145" t="inlineStr">
        <is>
          <t>J. Water Pollut. Control Fed.38(9): 1419-1429</t>
        </is>
      </c>
      <c r="CO1145" t="n">
        <v>1966.0</v>
      </c>
      <c r="CP1145" t="inlineStr">
        <is>
          <t>Pickering,Q.H., and C. Henderson (1966). Acute Toxicity of Some Important Petrochemicals to Fish. J. Water Pollut. Control Fed., 38, (9), 1419-1429. ECOREF#:728</t>
        </is>
      </c>
    </row>
    <row r="1146">
      <c r="A1146" t="n">
        <v>108883.0</v>
      </c>
      <c r="B1146" t="inlineStr">
        <is>
          <t>Methylbenzene</t>
        </is>
      </c>
      <c r="C1146"/>
      <c r="D1146" t="inlineStr">
        <is>
          <t>Measured</t>
        </is>
      </c>
      <c r="E1146" t="inlineStr">
        <is>
          <t>Not coded</t>
        </is>
      </c>
      <c r="F1146"/>
      <c r="G1146"/>
      <c r="H1146"/>
      <c r="I1146"/>
      <c r="J1146"/>
      <c r="K1146"/>
      <c r="L1146" t="inlineStr">
        <is>
          <t>Pimephales promelas</t>
        </is>
      </c>
      <c r="M1146" t="inlineStr">
        <is>
          <t>Fathead Minnow</t>
        </is>
      </c>
      <c r="N1146"/>
      <c r="O1146"/>
      <c r="P1146" t="n">
        <v>30.0</v>
      </c>
      <c r="Q1146"/>
      <c r="R1146"/>
      <c r="S1146"/>
      <c r="T1146"/>
      <c r="U1146" t="inlineStr">
        <is>
          <t>Day(s)</t>
        </is>
      </c>
      <c r="V1146" t="inlineStr">
        <is>
          <t>Flow-through</t>
        </is>
      </c>
      <c r="W1146" t="inlineStr">
        <is>
          <t>Fresh water</t>
        </is>
      </c>
      <c r="X1146" t="inlineStr">
        <is>
          <t>Lab</t>
        </is>
      </c>
      <c r="Y1146"/>
      <c r="Z1146" t="inlineStr">
        <is>
          <t>Active ingredient</t>
        </is>
      </c>
      <c r="AA1146"/>
      <c r="AB1146" t="n">
        <v>18.0</v>
      </c>
      <c r="AC1146"/>
      <c r="AD1146" t="n">
        <v>16.0</v>
      </c>
      <c r="AE1146"/>
      <c r="AF1146" t="n">
        <v>20.0</v>
      </c>
      <c r="AG1146" t="inlineStr">
        <is>
          <t>AI mg/L</t>
        </is>
      </c>
      <c r="AH1146"/>
      <c r="AI1146"/>
      <c r="AJ1146"/>
      <c r="AK1146"/>
      <c r="AL1146"/>
      <c r="AM1146"/>
      <c r="AN1146"/>
      <c r="AO1146"/>
      <c r="AP1146"/>
      <c r="AQ1146"/>
      <c r="AR1146"/>
      <c r="AS1146"/>
      <c r="AT1146"/>
      <c r="AU1146"/>
      <c r="AV1146"/>
      <c r="AW1146"/>
      <c r="AX1146" t="inlineStr">
        <is>
          <t>Mortality</t>
        </is>
      </c>
      <c r="AY1146" t="inlineStr">
        <is>
          <t>Mortality</t>
        </is>
      </c>
      <c r="AZ1146" t="inlineStr">
        <is>
          <t>LC50</t>
        </is>
      </c>
      <c r="BA1146"/>
      <c r="BB1146" t="n">
        <v>4.0</v>
      </c>
      <c r="BC1146"/>
      <c r="BD1146"/>
      <c r="BE1146"/>
      <c r="BF1146"/>
      <c r="BG1146" t="inlineStr">
        <is>
          <t>Day(s)</t>
        </is>
      </c>
      <c r="BH1146"/>
      <c r="BI1146" t="inlineStr">
        <is>
          <t>DTXSID7021360</t>
        </is>
      </c>
      <c r="BJ1146" t="inlineStr">
        <is>
          <t>10.1007/BF01606082</t>
        </is>
      </c>
      <c r="BK1146"/>
      <c r="BL1146"/>
      <c r="BM1146"/>
      <c r="BN1146"/>
      <c r="BO1146"/>
      <c r="BP1146"/>
      <c r="BQ1146"/>
      <c r="BR1146"/>
      <c r="BS1146"/>
      <c r="BT1146" t="inlineStr">
        <is>
          <t>--</t>
        </is>
      </c>
      <c r="BU1146"/>
      <c r="BV1146"/>
      <c r="BW1146"/>
      <c r="BX1146"/>
      <c r="BY1146"/>
      <c r="BZ1146"/>
      <c r="CA1146"/>
      <c r="CB1146"/>
      <c r="CC1146"/>
      <c r="CD1146"/>
      <c r="CE1146"/>
      <c r="CF1146"/>
      <c r="CG1146"/>
      <c r="CH1146"/>
      <c r="CI1146" t="inlineStr">
        <is>
          <t xml:space="preserve"> USED EPA METHODS//HARD,PH/OF DILUTION H2O// </t>
        </is>
      </c>
      <c r="CJ1146" t="inlineStr">
        <is>
          <t xml:space="preserve">   USED EPA METHODS//HARD,PH/OF DILUTION H2O// </t>
        </is>
      </c>
      <c r="CK1146" t="inlineStr">
        <is>
          <t>Devlin,E.W., J.D. Brammer, and R.L. Puyear</t>
        </is>
      </c>
      <c r="CL1146" t="n">
        <v>15560.0</v>
      </c>
      <c r="CM1146" t="inlineStr">
        <is>
          <t>Acute Toxicity of Toluene to Three Age Groups of Fathead Minnows (Pimephales promelas)</t>
        </is>
      </c>
      <c r="CN1146" t="inlineStr">
        <is>
          <t>Bull. Environ. Contam. Toxicol.29(1): 12-17</t>
        </is>
      </c>
      <c r="CO1146" t="n">
        <v>1982.0</v>
      </c>
      <c r="CP1146" t="inlineStr">
        <is>
          <t>Devlin,E.W., J.D. Brammer, and R.L. Puyear (1982). Acute Toxicity of Toluene to Three Age Groups of Fathead Minnows (Pimephales promelas). Bull. Environ. Contam. Toxicol., 29, (1), 12-17. doi:10.1007/BF01606082. ECOREF#:15560</t>
        </is>
      </c>
    </row>
    <row r="1147">
      <c r="A1147" t="n">
        <v>108883.0</v>
      </c>
      <c r="B1147" t="inlineStr">
        <is>
          <t>Methylbenzene</t>
        </is>
      </c>
      <c r="C1147"/>
      <c r="D1147" t="inlineStr">
        <is>
          <t>Measured</t>
        </is>
      </c>
      <c r="E1147" t="inlineStr">
        <is>
          <t>Not coded</t>
        </is>
      </c>
      <c r="F1147"/>
      <c r="G1147"/>
      <c r="H1147"/>
      <c r="I1147"/>
      <c r="J1147"/>
      <c r="K1147"/>
      <c r="L1147" t="inlineStr">
        <is>
          <t>Pimephales promelas</t>
        </is>
      </c>
      <c r="M1147" t="inlineStr">
        <is>
          <t>Fathead Minnow</t>
        </is>
      </c>
      <c r="N1147" t="inlineStr">
        <is>
          <t>Embryo</t>
        </is>
      </c>
      <c r="O1147"/>
      <c r="P1147"/>
      <c r="Q1147"/>
      <c r="R1147"/>
      <c r="S1147"/>
      <c r="T1147"/>
      <c r="U1147"/>
      <c r="V1147" t="inlineStr">
        <is>
          <t>Flow-through</t>
        </is>
      </c>
      <c r="W1147" t="inlineStr">
        <is>
          <t>Fresh water</t>
        </is>
      </c>
      <c r="X1147" t="inlineStr">
        <is>
          <t>Lab</t>
        </is>
      </c>
      <c r="Y1147"/>
      <c r="Z1147" t="inlineStr">
        <is>
          <t>Active ingredient</t>
        </is>
      </c>
      <c r="AA1147"/>
      <c r="AB1147" t="n">
        <v>72.0</v>
      </c>
      <c r="AC1147"/>
      <c r="AD1147" t="n">
        <v>55.0</v>
      </c>
      <c r="AE1147"/>
      <c r="AF1147" t="n">
        <v>107.0</v>
      </c>
      <c r="AG1147" t="inlineStr">
        <is>
          <t>AI mg/L</t>
        </is>
      </c>
      <c r="AH1147"/>
      <c r="AI1147"/>
      <c r="AJ1147"/>
      <c r="AK1147"/>
      <c r="AL1147"/>
      <c r="AM1147"/>
      <c r="AN1147"/>
      <c r="AO1147"/>
      <c r="AP1147"/>
      <c r="AQ1147"/>
      <c r="AR1147"/>
      <c r="AS1147"/>
      <c r="AT1147"/>
      <c r="AU1147"/>
      <c r="AV1147"/>
      <c r="AW1147"/>
      <c r="AX1147" t="inlineStr">
        <is>
          <t>Mortality</t>
        </is>
      </c>
      <c r="AY1147" t="inlineStr">
        <is>
          <t>Mortality</t>
        </is>
      </c>
      <c r="AZ1147" t="inlineStr">
        <is>
          <t>LC50</t>
        </is>
      </c>
      <c r="BA1147"/>
      <c r="BB1147" t="n">
        <v>4.0</v>
      </c>
      <c r="BC1147"/>
      <c r="BD1147"/>
      <c r="BE1147"/>
      <c r="BF1147"/>
      <c r="BG1147" t="inlineStr">
        <is>
          <t>Day(s)</t>
        </is>
      </c>
      <c r="BH1147"/>
      <c r="BI1147" t="inlineStr">
        <is>
          <t>DTXSID7021360</t>
        </is>
      </c>
      <c r="BJ1147" t="inlineStr">
        <is>
          <t>10.1007/BF01606082</t>
        </is>
      </c>
      <c r="BK1147"/>
      <c r="BL1147"/>
      <c r="BM1147"/>
      <c r="BN1147"/>
      <c r="BO1147"/>
      <c r="BP1147"/>
      <c r="BQ1147"/>
      <c r="BR1147"/>
      <c r="BS1147"/>
      <c r="BT1147" t="inlineStr">
        <is>
          <t>--</t>
        </is>
      </c>
      <c r="BU1147"/>
      <c r="BV1147"/>
      <c r="BW1147"/>
      <c r="BX1147"/>
      <c r="BY1147"/>
      <c r="BZ1147"/>
      <c r="CA1147"/>
      <c r="CB1147"/>
      <c r="CC1147"/>
      <c r="CD1147"/>
      <c r="CE1147"/>
      <c r="CF1147"/>
      <c r="CG1147"/>
      <c r="CH1147"/>
      <c r="CI1147" t="inlineStr">
        <is>
          <t xml:space="preserve"> USED EPA METHODS//HARD,PH/OF DILUTION H2O// </t>
        </is>
      </c>
      <c r="CJ1147" t="inlineStr">
        <is>
          <t xml:space="preserve">   USED EPA METHODS//HARD,PH/OF DILUTION H2O// </t>
        </is>
      </c>
      <c r="CK1147" t="inlineStr">
        <is>
          <t>Devlin,E.W., J.D. Brammer, and R.L. Puyear</t>
        </is>
      </c>
      <c r="CL1147" t="n">
        <v>15560.0</v>
      </c>
      <c r="CM1147" t="inlineStr">
        <is>
          <t>Acute Toxicity of Toluene to Three Age Groups of Fathead Minnows (Pimephales promelas)</t>
        </is>
      </c>
      <c r="CN1147" t="inlineStr">
        <is>
          <t>Bull. Environ. Contam. Toxicol.29(1): 12-17</t>
        </is>
      </c>
      <c r="CO1147" t="n">
        <v>1982.0</v>
      </c>
      <c r="CP1147" t="inlineStr">
        <is>
          <t>Devlin,E.W., J.D. Brammer, and R.L. Puyear (1982). Acute Toxicity of Toluene to Three Age Groups of Fathead Minnows (Pimephales promelas). Bull. Environ. Contam. Toxicol., 29, (1), 12-17. doi:10.1007/BF01606082. ECOREF#:15560</t>
        </is>
      </c>
    </row>
    <row r="1148">
      <c r="A1148" t="n">
        <v>108883.0</v>
      </c>
      <c r="B1148" t="inlineStr">
        <is>
          <t>Methylbenzene</t>
        </is>
      </c>
      <c r="C1148"/>
      <c r="D1148" t="inlineStr">
        <is>
          <t>Measured</t>
        </is>
      </c>
      <c r="E1148" t="inlineStr">
        <is>
          <t>Not coded</t>
        </is>
      </c>
      <c r="F1148"/>
      <c r="G1148"/>
      <c r="H1148"/>
      <c r="I1148"/>
      <c r="J1148"/>
      <c r="K1148"/>
      <c r="L1148" t="inlineStr">
        <is>
          <t>Pimephales promelas</t>
        </is>
      </c>
      <c r="M1148" t="inlineStr">
        <is>
          <t>Fathead Minnow</t>
        </is>
      </c>
      <c r="N1148"/>
      <c r="O1148"/>
      <c r="P1148" t="n">
        <v>30.0</v>
      </c>
      <c r="Q1148"/>
      <c r="R1148"/>
      <c r="S1148"/>
      <c r="T1148"/>
      <c r="U1148" t="inlineStr">
        <is>
          <t>Day(s)</t>
        </is>
      </c>
      <c r="V1148" t="inlineStr">
        <is>
          <t>Flow-through</t>
        </is>
      </c>
      <c r="W1148" t="inlineStr">
        <is>
          <t>Fresh water</t>
        </is>
      </c>
      <c r="X1148" t="inlineStr">
        <is>
          <t>Lab</t>
        </is>
      </c>
      <c r="Y1148"/>
      <c r="Z1148" t="inlineStr">
        <is>
          <t>Active ingredient</t>
        </is>
      </c>
      <c r="AA1148"/>
      <c r="AB1148" t="n">
        <v>31.0</v>
      </c>
      <c r="AC1148"/>
      <c r="AD1148" t="n">
        <v>24.0</v>
      </c>
      <c r="AE1148"/>
      <c r="AF1148" t="n">
        <v>44.0</v>
      </c>
      <c r="AG1148" t="inlineStr">
        <is>
          <t>AI mg/L</t>
        </is>
      </c>
      <c r="AH1148"/>
      <c r="AI1148"/>
      <c r="AJ1148"/>
      <c r="AK1148"/>
      <c r="AL1148"/>
      <c r="AM1148"/>
      <c r="AN1148"/>
      <c r="AO1148"/>
      <c r="AP1148"/>
      <c r="AQ1148"/>
      <c r="AR1148"/>
      <c r="AS1148"/>
      <c r="AT1148"/>
      <c r="AU1148"/>
      <c r="AV1148"/>
      <c r="AW1148"/>
      <c r="AX1148" t="inlineStr">
        <is>
          <t>Mortality</t>
        </is>
      </c>
      <c r="AY1148" t="inlineStr">
        <is>
          <t>Mortality</t>
        </is>
      </c>
      <c r="AZ1148" t="inlineStr">
        <is>
          <t>LC50</t>
        </is>
      </c>
      <c r="BA1148"/>
      <c r="BB1148" t="n">
        <v>4.0</v>
      </c>
      <c r="BC1148"/>
      <c r="BD1148"/>
      <c r="BE1148"/>
      <c r="BF1148"/>
      <c r="BG1148" t="inlineStr">
        <is>
          <t>Day(s)</t>
        </is>
      </c>
      <c r="BH1148"/>
      <c r="BI1148" t="inlineStr">
        <is>
          <t>DTXSID7021360</t>
        </is>
      </c>
      <c r="BJ1148" t="inlineStr">
        <is>
          <t>10.1007/BF01606082</t>
        </is>
      </c>
      <c r="BK1148"/>
      <c r="BL1148"/>
      <c r="BM1148"/>
      <c r="BN1148"/>
      <c r="BO1148"/>
      <c r="BP1148"/>
      <c r="BQ1148"/>
      <c r="BR1148"/>
      <c r="BS1148"/>
      <c r="BT1148" t="inlineStr">
        <is>
          <t>--</t>
        </is>
      </c>
      <c r="BU1148"/>
      <c r="BV1148"/>
      <c r="BW1148"/>
      <c r="BX1148"/>
      <c r="BY1148"/>
      <c r="BZ1148"/>
      <c r="CA1148"/>
      <c r="CB1148"/>
      <c r="CC1148"/>
      <c r="CD1148"/>
      <c r="CE1148"/>
      <c r="CF1148"/>
      <c r="CG1148"/>
      <c r="CH1148"/>
      <c r="CI1148" t="inlineStr">
        <is>
          <t xml:space="preserve"> USED EPA METHODS//HARD,PH/OF DILUTION H2O// </t>
        </is>
      </c>
      <c r="CJ1148" t="inlineStr">
        <is>
          <t xml:space="preserve">   USED EPA METHODS//HARD,PH/OF DILUTION H2O// </t>
        </is>
      </c>
      <c r="CK1148" t="inlineStr">
        <is>
          <t>Devlin,E.W., J.D. Brammer, and R.L. Puyear</t>
        </is>
      </c>
      <c r="CL1148" t="n">
        <v>15560.0</v>
      </c>
      <c r="CM1148" t="inlineStr">
        <is>
          <t>Acute Toxicity of Toluene to Three Age Groups of Fathead Minnows (Pimephales promelas)</t>
        </is>
      </c>
      <c r="CN1148" t="inlineStr">
        <is>
          <t>Bull. Environ. Contam. Toxicol.29(1): 12-17</t>
        </is>
      </c>
      <c r="CO1148" t="n">
        <v>1982.0</v>
      </c>
      <c r="CP1148" t="inlineStr">
        <is>
          <t>Devlin,E.W., J.D. Brammer, and R.L. Puyear (1982). Acute Toxicity of Toluene to Three Age Groups of Fathead Minnows (Pimephales promelas). Bull. Environ. Contam. Toxicol., 29, (1), 12-17. doi:10.1007/BF01606082. ECOREF#:15560</t>
        </is>
      </c>
    </row>
    <row r="1149">
      <c r="A1149" t="n">
        <v>108883.0</v>
      </c>
      <c r="B1149" t="inlineStr">
        <is>
          <t>Methylbenzene</t>
        </is>
      </c>
      <c r="C1149" t="inlineStr">
        <is>
          <t>Reagent Grade, Purissium, Purum, Puriss, Puris, Reinst</t>
        </is>
      </c>
      <c r="D1149" t="inlineStr">
        <is>
          <t>Measured</t>
        </is>
      </c>
      <c r="E1149" t="inlineStr">
        <is>
          <t>American Society for Testing and Materials</t>
        </is>
      </c>
      <c r="F1149"/>
      <c r="G1149"/>
      <c r="H1149"/>
      <c r="I1149"/>
      <c r="J1149"/>
      <c r="K1149"/>
      <c r="L1149" t="inlineStr">
        <is>
          <t>Pimephales promelas</t>
        </is>
      </c>
      <c r="M1149" t="inlineStr">
        <is>
          <t>Fathead Minnow</t>
        </is>
      </c>
      <c r="N1149" t="inlineStr">
        <is>
          <t>Fry</t>
        </is>
      </c>
      <c r="O1149"/>
      <c r="P1149"/>
      <c r="Q1149"/>
      <c r="R1149" t="n">
        <v>10.0</v>
      </c>
      <c r="S1149"/>
      <c r="T1149" t="n">
        <v>15.0</v>
      </c>
      <c r="U1149" t="inlineStr">
        <is>
          <t>Day(s)</t>
        </is>
      </c>
      <c r="V1149" t="inlineStr">
        <is>
          <t>Static</t>
        </is>
      </c>
      <c r="W1149" t="inlineStr">
        <is>
          <t>Fresh water</t>
        </is>
      </c>
      <c r="X1149" t="inlineStr">
        <is>
          <t>Lab</t>
        </is>
      </c>
      <c r="Y1149" t="inlineStr">
        <is>
          <t>6-7</t>
        </is>
      </c>
      <c r="Z1149" t="inlineStr">
        <is>
          <t>Active ingredient</t>
        </is>
      </c>
      <c r="AA1149"/>
      <c r="AB1149" t="n">
        <v>56.4</v>
      </c>
      <c r="AC1149"/>
      <c r="AD1149" t="n">
        <v>50.9</v>
      </c>
      <c r="AE1149"/>
      <c r="AF1149" t="n">
        <v>63.6</v>
      </c>
      <c r="AG1149" t="inlineStr">
        <is>
          <t>AI mg/L</t>
        </is>
      </c>
      <c r="AH1149"/>
      <c r="AI1149"/>
      <c r="AJ1149"/>
      <c r="AK1149"/>
      <c r="AL1149"/>
      <c r="AM1149"/>
      <c r="AN1149"/>
      <c r="AO1149"/>
      <c r="AP1149"/>
      <c r="AQ1149"/>
      <c r="AR1149"/>
      <c r="AS1149"/>
      <c r="AT1149"/>
      <c r="AU1149"/>
      <c r="AV1149"/>
      <c r="AW1149"/>
      <c r="AX1149" t="inlineStr">
        <is>
          <t>Mortality</t>
        </is>
      </c>
      <c r="AY1149" t="inlineStr">
        <is>
          <t>Mortality</t>
        </is>
      </c>
      <c r="AZ1149" t="inlineStr">
        <is>
          <t>LC50</t>
        </is>
      </c>
      <c r="BA1149"/>
      <c r="BB1149" t="n">
        <v>4.0</v>
      </c>
      <c r="BC1149"/>
      <c r="BD1149"/>
      <c r="BE1149"/>
      <c r="BF1149"/>
      <c r="BG1149" t="inlineStr">
        <is>
          <t>Day(s)</t>
        </is>
      </c>
      <c r="BH1149"/>
      <c r="BI1149" t="inlineStr">
        <is>
          <t>DTXSID7021360</t>
        </is>
      </c>
      <c r="BJ1149"/>
      <c r="BK1149"/>
      <c r="BL1149" t="inlineStr">
        <is>
          <t>Acute</t>
        </is>
      </c>
      <c r="BM1149" t="inlineStr">
        <is>
          <t>FY</t>
        </is>
      </c>
      <c r="BN1149"/>
      <c r="BO1149"/>
      <c r="BP1149"/>
      <c r="BQ1149"/>
      <c r="BR1149"/>
      <c r="BS1149"/>
      <c r="BT1149" t="inlineStr">
        <is>
          <t>--</t>
        </is>
      </c>
      <c r="BU1149"/>
      <c r="BV1149"/>
      <c r="BW1149"/>
      <c r="BX1149"/>
      <c r="BY1149"/>
      <c r="BZ1149"/>
      <c r="CA1149"/>
      <c r="CB1149"/>
      <c r="CC1149"/>
      <c r="CD1149"/>
      <c r="CE1149"/>
      <c r="CF1149"/>
      <c r="CG1149"/>
      <c r="CH1149"/>
      <c r="CI1149"/>
      <c r="CJ1149" t="inlineStr">
        <is>
          <t xml:space="preserve">TMETH/ASTM 1980, ENV. SCIENCES RESEARCH LAB 1981//   </t>
        </is>
      </c>
      <c r="CK1149" t="inlineStr">
        <is>
          <t>Dow Chemical Co.</t>
        </is>
      </c>
      <c r="CL1149" t="n">
        <v>163462.0</v>
      </c>
      <c r="CM1149" t="inlineStr">
        <is>
          <t>Study to Assess the Influence of Age on the Response of Fathead Minnows in Static Acute Toxicity Tests</t>
        </is>
      </c>
      <c r="CN1149" t="inlineStr">
        <is>
          <t>EPA/OTS Doc.#86-870002091:32 p.</t>
        </is>
      </c>
      <c r="CO1149" t="n">
        <v>1987.0</v>
      </c>
      <c r="CP1149" t="inlineStr">
        <is>
          <t>Dow Chemical Co. (1987). Study to Assess the Influence of Age on the Response of Fathead Minnows in Static Acute Toxicity Tests. EPA/OTS Doc.#86-870002091, 32 p. ECOREF#:163462</t>
        </is>
      </c>
    </row>
    <row r="1150">
      <c r="A1150" t="n">
        <v>108883.0</v>
      </c>
      <c r="B1150" t="inlineStr">
        <is>
          <t>Methylbenzene</t>
        </is>
      </c>
      <c r="C1150" t="inlineStr">
        <is>
          <t>Reagent Grade, Purissium, Purum, Puriss, Puris, Reinst</t>
        </is>
      </c>
      <c r="D1150" t="inlineStr">
        <is>
          <t>Measured</t>
        </is>
      </c>
      <c r="E1150" t="inlineStr">
        <is>
          <t>American Society for Testing and Materials</t>
        </is>
      </c>
      <c r="F1150"/>
      <c r="G1150"/>
      <c r="H1150"/>
      <c r="I1150"/>
      <c r="J1150"/>
      <c r="K1150"/>
      <c r="L1150" t="inlineStr">
        <is>
          <t>Pimephales promelas</t>
        </is>
      </c>
      <c r="M1150" t="inlineStr">
        <is>
          <t>Fathead Minnow</t>
        </is>
      </c>
      <c r="N1150" t="inlineStr">
        <is>
          <t>Juvenile</t>
        </is>
      </c>
      <c r="O1150"/>
      <c r="P1150"/>
      <c r="Q1150"/>
      <c r="R1150" t="n">
        <v>30.0</v>
      </c>
      <c r="S1150"/>
      <c r="T1150" t="n">
        <v>35.0</v>
      </c>
      <c r="U1150" t="inlineStr">
        <is>
          <t>Day(s)</t>
        </is>
      </c>
      <c r="V1150" t="inlineStr">
        <is>
          <t>Static</t>
        </is>
      </c>
      <c r="W1150" t="inlineStr">
        <is>
          <t>Fresh water</t>
        </is>
      </c>
      <c r="X1150" t="inlineStr">
        <is>
          <t>Lab</t>
        </is>
      </c>
      <c r="Y1150" t="inlineStr">
        <is>
          <t>6-7</t>
        </is>
      </c>
      <c r="Z1150" t="inlineStr">
        <is>
          <t>Active ingredient</t>
        </is>
      </c>
      <c r="AA1150"/>
      <c r="AB1150" t="n">
        <v>77.4</v>
      </c>
      <c r="AC1150"/>
      <c r="AD1150" t="n">
        <v>71.7</v>
      </c>
      <c r="AE1150"/>
      <c r="AF1150" t="n">
        <v>82.8</v>
      </c>
      <c r="AG1150" t="inlineStr">
        <is>
          <t>AI mg/L</t>
        </is>
      </c>
      <c r="AH1150"/>
      <c r="AI1150"/>
      <c r="AJ1150"/>
      <c r="AK1150"/>
      <c r="AL1150"/>
      <c r="AM1150"/>
      <c r="AN1150"/>
      <c r="AO1150"/>
      <c r="AP1150"/>
      <c r="AQ1150"/>
      <c r="AR1150"/>
      <c r="AS1150"/>
      <c r="AT1150"/>
      <c r="AU1150"/>
      <c r="AV1150"/>
      <c r="AW1150"/>
      <c r="AX1150" t="inlineStr">
        <is>
          <t>Mortality</t>
        </is>
      </c>
      <c r="AY1150" t="inlineStr">
        <is>
          <t>Mortality</t>
        </is>
      </c>
      <c r="AZ1150" t="inlineStr">
        <is>
          <t>LC50</t>
        </is>
      </c>
      <c r="BA1150"/>
      <c r="BB1150" t="n">
        <v>4.0</v>
      </c>
      <c r="BC1150"/>
      <c r="BD1150"/>
      <c r="BE1150"/>
      <c r="BF1150"/>
      <c r="BG1150" t="inlineStr">
        <is>
          <t>Day(s)</t>
        </is>
      </c>
      <c r="BH1150"/>
      <c r="BI1150" t="inlineStr">
        <is>
          <t>DTXSID7021360</t>
        </is>
      </c>
      <c r="BJ1150"/>
      <c r="BK1150"/>
      <c r="BL1150" t="inlineStr">
        <is>
          <t>Acute</t>
        </is>
      </c>
      <c r="BM1150" t="inlineStr">
        <is>
          <t>JV</t>
        </is>
      </c>
      <c r="BN1150"/>
      <c r="BO1150"/>
      <c r="BP1150"/>
      <c r="BQ1150"/>
      <c r="BR1150"/>
      <c r="BS1150"/>
      <c r="BT1150" t="inlineStr">
        <is>
          <t>--</t>
        </is>
      </c>
      <c r="BU1150"/>
      <c r="BV1150"/>
      <c r="BW1150"/>
      <c r="BX1150"/>
      <c r="BY1150"/>
      <c r="BZ1150"/>
      <c r="CA1150"/>
      <c r="CB1150"/>
      <c r="CC1150"/>
      <c r="CD1150"/>
      <c r="CE1150"/>
      <c r="CF1150"/>
      <c r="CG1150"/>
      <c r="CH1150"/>
      <c r="CI1150"/>
      <c r="CJ1150" t="inlineStr">
        <is>
          <t xml:space="preserve">TMETH/ASTM 1980, ENV. SCIENCES RESEARCH LAB 1981//   </t>
        </is>
      </c>
      <c r="CK1150" t="inlineStr">
        <is>
          <t>Dow Chemical Co.</t>
        </is>
      </c>
      <c r="CL1150" t="n">
        <v>163462.0</v>
      </c>
      <c r="CM1150" t="inlineStr">
        <is>
          <t>Study to Assess the Influence of Age on the Response of Fathead Minnows in Static Acute Toxicity Tests</t>
        </is>
      </c>
      <c r="CN1150" t="inlineStr">
        <is>
          <t>EPA/OTS Doc.#86-870002091:32 p.</t>
        </is>
      </c>
      <c r="CO1150" t="n">
        <v>1987.0</v>
      </c>
      <c r="CP1150" t="inlineStr">
        <is>
          <t>Dow Chemical Co. (1987). Study to Assess the Influence of Age on the Response of Fathead Minnows in Static Acute Toxicity Tests. EPA/OTS Doc.#86-870002091, 32 p. ECOREF#:163462</t>
        </is>
      </c>
    </row>
    <row r="1151">
      <c r="A1151" t="n">
        <v>108883.0</v>
      </c>
      <c r="B1151" t="inlineStr">
        <is>
          <t>Methylbenzene</t>
        </is>
      </c>
      <c r="C1151" t="inlineStr">
        <is>
          <t>Reagent Grade, Purissium, Purum, Puriss, Puris, Reinst</t>
        </is>
      </c>
      <c r="D1151" t="inlineStr">
        <is>
          <t>Unmeasured</t>
        </is>
      </c>
      <c r="E1151" t="inlineStr">
        <is>
          <t>American Society for Testing and Materials</t>
        </is>
      </c>
      <c r="F1151"/>
      <c r="G1151"/>
      <c r="H1151"/>
      <c r="I1151"/>
      <c r="J1151"/>
      <c r="K1151"/>
      <c r="L1151" t="inlineStr">
        <is>
          <t>Pimephales promelas</t>
        </is>
      </c>
      <c r="M1151" t="inlineStr">
        <is>
          <t>Fathead Minnow</t>
        </is>
      </c>
      <c r="N1151" t="inlineStr">
        <is>
          <t>Juvenile</t>
        </is>
      </c>
      <c r="O1151"/>
      <c r="P1151"/>
      <c r="Q1151"/>
      <c r="R1151" t="n">
        <v>30.0</v>
      </c>
      <c r="S1151"/>
      <c r="T1151" t="n">
        <v>35.0</v>
      </c>
      <c r="U1151" t="inlineStr">
        <is>
          <t>Day(s)</t>
        </is>
      </c>
      <c r="V1151" t="inlineStr">
        <is>
          <t>Static</t>
        </is>
      </c>
      <c r="W1151" t="inlineStr">
        <is>
          <t>Fresh water</t>
        </is>
      </c>
      <c r="X1151" t="inlineStr">
        <is>
          <t>Lab</t>
        </is>
      </c>
      <c r="Y1151" t="inlineStr">
        <is>
          <t>&gt;=8</t>
        </is>
      </c>
      <c r="Z1151" t="inlineStr">
        <is>
          <t>Active ingredient</t>
        </is>
      </c>
      <c r="AA1151"/>
      <c r="AB1151" t="n">
        <v>77.4</v>
      </c>
      <c r="AC1151"/>
      <c r="AD1151" t="n">
        <v>71.7</v>
      </c>
      <c r="AE1151"/>
      <c r="AF1151" t="n">
        <v>82.8</v>
      </c>
      <c r="AG1151" t="inlineStr">
        <is>
          <t>AI mg/L</t>
        </is>
      </c>
      <c r="AH1151"/>
      <c r="AI1151"/>
      <c r="AJ1151"/>
      <c r="AK1151"/>
      <c r="AL1151"/>
      <c r="AM1151"/>
      <c r="AN1151"/>
      <c r="AO1151"/>
      <c r="AP1151"/>
      <c r="AQ1151"/>
      <c r="AR1151"/>
      <c r="AS1151"/>
      <c r="AT1151"/>
      <c r="AU1151"/>
      <c r="AV1151"/>
      <c r="AW1151"/>
      <c r="AX1151" t="inlineStr">
        <is>
          <t>Mortality</t>
        </is>
      </c>
      <c r="AY1151" t="inlineStr">
        <is>
          <t>Mortality</t>
        </is>
      </c>
      <c r="AZ1151" t="inlineStr">
        <is>
          <t>LC50</t>
        </is>
      </c>
      <c r="BA1151"/>
      <c r="BB1151" t="n">
        <v>4.0</v>
      </c>
      <c r="BC1151"/>
      <c r="BD1151"/>
      <c r="BE1151"/>
      <c r="BF1151"/>
      <c r="BG1151" t="inlineStr">
        <is>
          <t>Day(s)</t>
        </is>
      </c>
      <c r="BH1151"/>
      <c r="BI1151" t="inlineStr">
        <is>
          <t>DTXSID7021360</t>
        </is>
      </c>
      <c r="BJ1151" t="inlineStr">
        <is>
          <t>10.1007/BF01607884</t>
        </is>
      </c>
      <c r="BK1151"/>
      <c r="BL1151" t="inlineStr">
        <is>
          <t>Acute</t>
        </is>
      </c>
      <c r="BM1151"/>
      <c r="BN1151"/>
      <c r="BO1151"/>
      <c r="BP1151"/>
      <c r="BQ1151"/>
      <c r="BR1151"/>
      <c r="BS1151"/>
      <c r="BT1151" t="inlineStr">
        <is>
          <t>--</t>
        </is>
      </c>
      <c r="BU1151"/>
      <c r="BV1151"/>
      <c r="BW1151"/>
      <c r="BX1151"/>
      <c r="BY1151"/>
      <c r="BZ1151"/>
      <c r="CA1151"/>
      <c r="CB1151"/>
      <c r="CC1151"/>
      <c r="CD1151"/>
      <c r="CE1151"/>
      <c r="CF1151"/>
      <c r="CG1151"/>
      <c r="CH1151"/>
      <c r="CI1151" t="inlineStr">
        <is>
          <t xml:space="preserve">DO/FELL BELOW THE RECOMMENDED 40% SATURATION LEVEL// </t>
        </is>
      </c>
      <c r="CJ1151" t="inlineStr">
        <is>
          <t xml:space="preserve">SOURCE/LAB STOCK//CONTR/C,V//TMETH/1980, STANDARD E 729-80//MEDIA/AERATED, CARBON-FILTERED, UV IRRADIATED WATER FROM UPPER SAGINAW BAY OF LAKE HURON//  DO/FELL BELOW THE RECOMMENDED 40% SATURATION LEVEL// </t>
        </is>
      </c>
      <c r="CK1151" t="inlineStr">
        <is>
          <t>Mayes,M.A., H.C. Alexander, and D.C. Dill</t>
        </is>
      </c>
      <c r="CL1151" t="n">
        <v>10432.0</v>
      </c>
      <c r="CM1151" t="inlineStr">
        <is>
          <t>A Study to Assess the Influence of Age on the Response of Fathead Minnows in Static Acute Toxicity Tests</t>
        </is>
      </c>
      <c r="CN1151" t="inlineStr">
        <is>
          <t>Bull. Environ. Contam. Toxicol.31(2): 139-147</t>
        </is>
      </c>
      <c r="CO1151" t="n">
        <v>1983.0</v>
      </c>
      <c r="CP1151" t="inlineStr">
        <is>
          <t>Mayes,M.A., H.C. Alexander, and D.C. Dill (1983). A Study to Assess the Influence of Age on the Response of Fathead Minnows in Static Acute Toxicity Tests. Bull. Environ. Contam. Toxicol., 31, (2), 139-147. doi:10.1007/BF01607884. ECOREF#:10432</t>
        </is>
      </c>
    </row>
    <row r="1152">
      <c r="A1152" t="n">
        <v>108883.0</v>
      </c>
      <c r="B1152" t="inlineStr">
        <is>
          <t>Methylbenzene</t>
        </is>
      </c>
      <c r="C1152" t="inlineStr">
        <is>
          <t>Reagent Grade, Purissium, Purum, Puriss, Puris, Reinst</t>
        </is>
      </c>
      <c r="D1152" t="inlineStr">
        <is>
          <t>Not reported</t>
        </is>
      </c>
      <c r="E1152" t="inlineStr">
        <is>
          <t>USEPA and ASTM methods</t>
        </is>
      </c>
      <c r="F1152"/>
      <c r="G1152"/>
      <c r="H1152"/>
      <c r="I1152"/>
      <c r="J1152"/>
      <c r="K1152"/>
      <c r="L1152" t="inlineStr">
        <is>
          <t>Pimephales promelas</t>
        </is>
      </c>
      <c r="M1152" t="inlineStr">
        <is>
          <t>Fathead Minnow</t>
        </is>
      </c>
      <c r="N1152" t="inlineStr">
        <is>
          <t>Juvenile</t>
        </is>
      </c>
      <c r="O1152"/>
      <c r="P1152"/>
      <c r="Q1152"/>
      <c r="R1152" t="n">
        <v>30.0</v>
      </c>
      <c r="S1152"/>
      <c r="T1152" t="n">
        <v>35.0</v>
      </c>
      <c r="U1152" t="inlineStr">
        <is>
          <t>Day(s)</t>
        </is>
      </c>
      <c r="V1152" t="inlineStr">
        <is>
          <t>Static</t>
        </is>
      </c>
      <c r="W1152" t="inlineStr">
        <is>
          <t>Fresh water</t>
        </is>
      </c>
      <c r="X1152" t="inlineStr">
        <is>
          <t>Lab</t>
        </is>
      </c>
      <c r="Y1152" t="inlineStr">
        <is>
          <t>&gt;=7</t>
        </is>
      </c>
      <c r="Z1152" t="inlineStr">
        <is>
          <t>Active ingredient</t>
        </is>
      </c>
      <c r="AA1152"/>
      <c r="AB1152" t="n">
        <v>77.4</v>
      </c>
      <c r="AC1152"/>
      <c r="AD1152" t="n">
        <v>71.7</v>
      </c>
      <c r="AE1152"/>
      <c r="AF1152" t="n">
        <v>82.8</v>
      </c>
      <c r="AG1152" t="inlineStr">
        <is>
          <t>AI mg/L</t>
        </is>
      </c>
      <c r="AH1152"/>
      <c r="AI1152"/>
      <c r="AJ1152"/>
      <c r="AK1152"/>
      <c r="AL1152"/>
      <c r="AM1152"/>
      <c r="AN1152"/>
      <c r="AO1152"/>
      <c r="AP1152"/>
      <c r="AQ1152"/>
      <c r="AR1152"/>
      <c r="AS1152"/>
      <c r="AT1152"/>
      <c r="AU1152"/>
      <c r="AV1152"/>
      <c r="AW1152"/>
      <c r="AX1152" t="inlineStr">
        <is>
          <t>Mortality</t>
        </is>
      </c>
      <c r="AY1152" t="inlineStr">
        <is>
          <t>Mortality</t>
        </is>
      </c>
      <c r="AZ1152" t="inlineStr">
        <is>
          <t>LC50</t>
        </is>
      </c>
      <c r="BA1152"/>
      <c r="BB1152" t="n">
        <v>4.0</v>
      </c>
      <c r="BC1152"/>
      <c r="BD1152"/>
      <c r="BE1152"/>
      <c r="BF1152"/>
      <c r="BG1152" t="inlineStr">
        <is>
          <t>Day(s)</t>
        </is>
      </c>
      <c r="BH1152"/>
      <c r="BI1152" t="inlineStr">
        <is>
          <t>DTXSID7021360</t>
        </is>
      </c>
      <c r="BJ1152"/>
      <c r="BK1152"/>
      <c r="BL1152" t="inlineStr">
        <is>
          <t>Acute</t>
        </is>
      </c>
      <c r="BM1152" t="inlineStr">
        <is>
          <t>JV</t>
        </is>
      </c>
      <c r="BN1152"/>
      <c r="BO1152"/>
      <c r="BP1152"/>
      <c r="BQ1152"/>
      <c r="BR1152"/>
      <c r="BS1152"/>
      <c r="BT1152" t="inlineStr">
        <is>
          <t>--</t>
        </is>
      </c>
      <c r="BU1152"/>
      <c r="BV1152"/>
      <c r="BW1152"/>
      <c r="BX1152"/>
      <c r="BY1152"/>
      <c r="BZ1152"/>
      <c r="CA1152"/>
      <c r="CB1152"/>
      <c r="CC1152"/>
      <c r="CD1152"/>
      <c r="CE1152"/>
      <c r="CF1152"/>
      <c r="CG1152"/>
      <c r="CH1152"/>
      <c r="CI1152"/>
      <c r="CJ1152" t="inlineStr">
        <is>
          <t xml:space="preserve">SOURCE/LAB REARED//CONTR/C,V//TMETH/USEPA TEST METHOD NO. ESR-ES-16, 1981. ASTM STANDARD E 729-80, 1980//MEDIA/CARBON FILTERED AND UV IRRADIATED DILUTION WATER//   </t>
        </is>
      </c>
      <c r="CK1152" t="inlineStr">
        <is>
          <t>Dow Chemical Co.</t>
        </is>
      </c>
      <c r="CL1152" t="n">
        <v>91316.0</v>
      </c>
      <c r="CM1152" t="inlineStr">
        <is>
          <t>A Study to Assess the Influence of Age on the Response of Fathead Minnows in Static Acute Toxicity Tests with Cover Letter</t>
        </is>
      </c>
      <c r="CN1152" t="inlineStr">
        <is>
          <t>EPA/OTS 878221113:31 p.</t>
        </is>
      </c>
      <c r="CO1152" t="n">
        <v>1982.0</v>
      </c>
      <c r="CP1152" t="inlineStr">
        <is>
          <t>Dow Chemical Co. (1982). A Study to Assess the Influence of Age on the Response of Fathead Minnows in Static Acute Toxicity Tests with Cover Letter. EPA/OTS 878221113, 31 p. ECOREF#:91316</t>
        </is>
      </c>
    </row>
    <row r="1153">
      <c r="A1153" t="n">
        <v>108883.0</v>
      </c>
      <c r="B1153" t="inlineStr">
        <is>
          <t>Methylbenzene</t>
        </is>
      </c>
      <c r="C1153"/>
      <c r="D1153" t="inlineStr">
        <is>
          <t>Measured</t>
        </is>
      </c>
      <c r="E1153" t="inlineStr">
        <is>
          <t>Not coded</t>
        </is>
      </c>
      <c r="F1153"/>
      <c r="G1153"/>
      <c r="H1153"/>
      <c r="I1153"/>
      <c r="J1153"/>
      <c r="K1153"/>
      <c r="L1153" t="inlineStr">
        <is>
          <t>Pimephales promelas</t>
        </is>
      </c>
      <c r="M1153" t="inlineStr">
        <is>
          <t>Fathead Minnow</t>
        </is>
      </c>
      <c r="N1153" t="inlineStr">
        <is>
          <t>Protolarvae</t>
        </is>
      </c>
      <c r="O1153"/>
      <c r="P1153" t="n">
        <v>1.0</v>
      </c>
      <c r="Q1153"/>
      <c r="R1153"/>
      <c r="S1153"/>
      <c r="T1153"/>
      <c r="U1153" t="inlineStr">
        <is>
          <t>Days post-hatch</t>
        </is>
      </c>
      <c r="V1153" t="inlineStr">
        <is>
          <t>Flow-through</t>
        </is>
      </c>
      <c r="W1153" t="inlineStr">
        <is>
          <t>Fresh water</t>
        </is>
      </c>
      <c r="X1153" t="inlineStr">
        <is>
          <t>Lab</t>
        </is>
      </c>
      <c r="Y1153"/>
      <c r="Z1153" t="inlineStr">
        <is>
          <t>Active ingredient</t>
        </is>
      </c>
      <c r="AA1153"/>
      <c r="AB1153" t="n">
        <v>36.0</v>
      </c>
      <c r="AC1153"/>
      <c r="AD1153" t="n">
        <v>29.0</v>
      </c>
      <c r="AE1153"/>
      <c r="AF1153" t="n">
        <v>44.0</v>
      </c>
      <c r="AG1153" t="inlineStr">
        <is>
          <t>AI mg/L</t>
        </is>
      </c>
      <c r="AH1153"/>
      <c r="AI1153"/>
      <c r="AJ1153"/>
      <c r="AK1153"/>
      <c r="AL1153"/>
      <c r="AM1153"/>
      <c r="AN1153"/>
      <c r="AO1153"/>
      <c r="AP1153"/>
      <c r="AQ1153"/>
      <c r="AR1153"/>
      <c r="AS1153"/>
      <c r="AT1153"/>
      <c r="AU1153"/>
      <c r="AV1153"/>
      <c r="AW1153"/>
      <c r="AX1153" t="inlineStr">
        <is>
          <t>Mortality</t>
        </is>
      </c>
      <c r="AY1153" t="inlineStr">
        <is>
          <t>Mortality</t>
        </is>
      </c>
      <c r="AZ1153" t="inlineStr">
        <is>
          <t>LC50</t>
        </is>
      </c>
      <c r="BA1153"/>
      <c r="BB1153" t="n">
        <v>4.0</v>
      </c>
      <c r="BC1153"/>
      <c r="BD1153"/>
      <c r="BE1153"/>
      <c r="BF1153"/>
      <c r="BG1153" t="inlineStr">
        <is>
          <t>Day(s)</t>
        </is>
      </c>
      <c r="BH1153"/>
      <c r="BI1153" t="inlineStr">
        <is>
          <t>DTXSID7021360</t>
        </is>
      </c>
      <c r="BJ1153" t="inlineStr">
        <is>
          <t>10.1007/BF01606082</t>
        </is>
      </c>
      <c r="BK1153"/>
      <c r="BL1153"/>
      <c r="BM1153"/>
      <c r="BN1153"/>
      <c r="BO1153"/>
      <c r="BP1153"/>
      <c r="BQ1153"/>
      <c r="BR1153"/>
      <c r="BS1153"/>
      <c r="BT1153" t="inlineStr">
        <is>
          <t>--</t>
        </is>
      </c>
      <c r="BU1153"/>
      <c r="BV1153"/>
      <c r="BW1153"/>
      <c r="BX1153"/>
      <c r="BY1153"/>
      <c r="BZ1153"/>
      <c r="CA1153"/>
      <c r="CB1153"/>
      <c r="CC1153"/>
      <c r="CD1153"/>
      <c r="CE1153"/>
      <c r="CF1153"/>
      <c r="CG1153"/>
      <c r="CH1153"/>
      <c r="CI1153" t="inlineStr">
        <is>
          <t xml:space="preserve"> USED EPA METHODS//HARD,PH/OF DILUTION H2O// </t>
        </is>
      </c>
      <c r="CJ1153" t="inlineStr">
        <is>
          <t xml:space="preserve">   USED EPA METHODS//HARD,PH/OF DILUTION H2O// </t>
        </is>
      </c>
      <c r="CK1153" t="inlineStr">
        <is>
          <t>Devlin,E.W., J.D. Brammer, and R.L. Puyear</t>
        </is>
      </c>
      <c r="CL1153" t="n">
        <v>15560.0</v>
      </c>
      <c r="CM1153" t="inlineStr">
        <is>
          <t>Acute Toxicity of Toluene to Three Age Groups of Fathead Minnows (Pimephales promelas)</t>
        </is>
      </c>
      <c r="CN1153" t="inlineStr">
        <is>
          <t>Bull. Environ. Contam. Toxicol.29(1): 12-17</t>
        </is>
      </c>
      <c r="CO1153" t="n">
        <v>1982.0</v>
      </c>
      <c r="CP1153" t="inlineStr">
        <is>
          <t>Devlin,E.W., J.D. Brammer, and R.L. Puyear (1982). Acute Toxicity of Toluene to Three Age Groups of Fathead Minnows (Pimephales promelas). Bull. Environ. Contam. Toxicol., 29, (1), 12-17. doi:10.1007/BF01606082. ECOREF#:15560</t>
        </is>
      </c>
    </row>
    <row r="1154">
      <c r="A1154" t="n">
        <v>108883.0</v>
      </c>
      <c r="B1154" t="inlineStr">
        <is>
          <t>Methylbenzene</t>
        </is>
      </c>
      <c r="C1154"/>
      <c r="D1154" t="inlineStr">
        <is>
          <t>Measured</t>
        </is>
      </c>
      <c r="E1154" t="inlineStr">
        <is>
          <t>Not coded</t>
        </is>
      </c>
      <c r="F1154"/>
      <c r="G1154"/>
      <c r="H1154"/>
      <c r="I1154"/>
      <c r="J1154"/>
      <c r="K1154"/>
      <c r="L1154" t="inlineStr">
        <is>
          <t>Pimephales promelas</t>
        </is>
      </c>
      <c r="M1154" t="inlineStr">
        <is>
          <t>Fathead Minnow</t>
        </is>
      </c>
      <c r="N1154" t="inlineStr">
        <is>
          <t>Embryo</t>
        </is>
      </c>
      <c r="O1154"/>
      <c r="P1154"/>
      <c r="Q1154"/>
      <c r="R1154"/>
      <c r="S1154"/>
      <c r="T1154"/>
      <c r="U1154"/>
      <c r="V1154" t="inlineStr">
        <is>
          <t>Flow-through</t>
        </is>
      </c>
      <c r="W1154" t="inlineStr">
        <is>
          <t>Fresh water</t>
        </is>
      </c>
      <c r="X1154" t="inlineStr">
        <is>
          <t>Lab</t>
        </is>
      </c>
      <c r="Y1154"/>
      <c r="Z1154" t="inlineStr">
        <is>
          <t>Active ingredient</t>
        </is>
      </c>
      <c r="AA1154"/>
      <c r="AB1154" t="n">
        <v>59.0</v>
      </c>
      <c r="AC1154"/>
      <c r="AD1154" t="n">
        <v>51.0</v>
      </c>
      <c r="AE1154"/>
      <c r="AF1154" t="n">
        <v>68.0</v>
      </c>
      <c r="AG1154" t="inlineStr">
        <is>
          <t>AI mg/L</t>
        </is>
      </c>
      <c r="AH1154"/>
      <c r="AI1154"/>
      <c r="AJ1154"/>
      <c r="AK1154"/>
      <c r="AL1154"/>
      <c r="AM1154"/>
      <c r="AN1154"/>
      <c r="AO1154"/>
      <c r="AP1154"/>
      <c r="AQ1154"/>
      <c r="AR1154"/>
      <c r="AS1154"/>
      <c r="AT1154"/>
      <c r="AU1154"/>
      <c r="AV1154"/>
      <c r="AW1154"/>
      <c r="AX1154" t="inlineStr">
        <is>
          <t>Mortality</t>
        </is>
      </c>
      <c r="AY1154" t="inlineStr">
        <is>
          <t>Mortality</t>
        </is>
      </c>
      <c r="AZ1154" t="inlineStr">
        <is>
          <t>LC50</t>
        </is>
      </c>
      <c r="BA1154"/>
      <c r="BB1154" t="n">
        <v>4.0</v>
      </c>
      <c r="BC1154"/>
      <c r="BD1154"/>
      <c r="BE1154"/>
      <c r="BF1154"/>
      <c r="BG1154" t="inlineStr">
        <is>
          <t>Day(s)</t>
        </is>
      </c>
      <c r="BH1154"/>
      <c r="BI1154" t="inlineStr">
        <is>
          <t>DTXSID7021360</t>
        </is>
      </c>
      <c r="BJ1154" t="inlineStr">
        <is>
          <t>10.1007/BF01606082</t>
        </is>
      </c>
      <c r="BK1154"/>
      <c r="BL1154"/>
      <c r="BM1154"/>
      <c r="BN1154"/>
      <c r="BO1154"/>
      <c r="BP1154"/>
      <c r="BQ1154"/>
      <c r="BR1154"/>
      <c r="BS1154"/>
      <c r="BT1154" t="inlineStr">
        <is>
          <t>--</t>
        </is>
      </c>
      <c r="BU1154"/>
      <c r="BV1154"/>
      <c r="BW1154"/>
      <c r="BX1154"/>
      <c r="BY1154"/>
      <c r="BZ1154"/>
      <c r="CA1154"/>
      <c r="CB1154"/>
      <c r="CC1154"/>
      <c r="CD1154"/>
      <c r="CE1154"/>
      <c r="CF1154"/>
      <c r="CG1154"/>
      <c r="CH1154"/>
      <c r="CI1154" t="inlineStr">
        <is>
          <t xml:space="preserve"> USED EPA METHODS//HARD,PH/OF DILUTION H2O// </t>
        </is>
      </c>
      <c r="CJ1154" t="inlineStr">
        <is>
          <t xml:space="preserve">   USED EPA METHODS//HARD,PH/OF DILUTION H2O// </t>
        </is>
      </c>
      <c r="CK1154" t="inlineStr">
        <is>
          <t>Devlin,E.W., J.D. Brammer, and R.L. Puyear</t>
        </is>
      </c>
      <c r="CL1154" t="n">
        <v>15560.0</v>
      </c>
      <c r="CM1154" t="inlineStr">
        <is>
          <t>Acute Toxicity of Toluene to Three Age Groups of Fathead Minnows (Pimephales promelas)</t>
        </is>
      </c>
      <c r="CN1154" t="inlineStr">
        <is>
          <t>Bull. Environ. Contam. Toxicol.29(1): 12-17</t>
        </is>
      </c>
      <c r="CO1154" t="n">
        <v>1982.0</v>
      </c>
      <c r="CP1154" t="inlineStr">
        <is>
          <t>Devlin,E.W., J.D. Brammer, and R.L. Puyear (1982). Acute Toxicity of Toluene to Three Age Groups of Fathead Minnows (Pimephales promelas). Bull. Environ. Contam. Toxicol., 29, (1), 12-17. doi:10.1007/BF01606082. ECOREF#:15560</t>
        </is>
      </c>
    </row>
    <row r="1155">
      <c r="A1155" t="n">
        <v>108883.0</v>
      </c>
      <c r="B1155" t="inlineStr">
        <is>
          <t>Methylbenzene</t>
        </is>
      </c>
      <c r="C1155"/>
      <c r="D1155" t="inlineStr">
        <is>
          <t>Measured</t>
        </is>
      </c>
      <c r="E1155" t="inlineStr">
        <is>
          <t>Not coded</t>
        </is>
      </c>
      <c r="F1155"/>
      <c r="G1155"/>
      <c r="H1155"/>
      <c r="I1155"/>
      <c r="J1155"/>
      <c r="K1155"/>
      <c r="L1155" t="inlineStr">
        <is>
          <t>Pimephales promelas</t>
        </is>
      </c>
      <c r="M1155" t="inlineStr">
        <is>
          <t>Fathead Minnow</t>
        </is>
      </c>
      <c r="N1155" t="inlineStr">
        <is>
          <t>Embryo</t>
        </is>
      </c>
      <c r="O1155"/>
      <c r="P1155"/>
      <c r="Q1155"/>
      <c r="R1155"/>
      <c r="S1155"/>
      <c r="T1155"/>
      <c r="U1155"/>
      <c r="V1155" t="inlineStr">
        <is>
          <t>Flow-through</t>
        </is>
      </c>
      <c r="W1155" t="inlineStr">
        <is>
          <t>Fresh water</t>
        </is>
      </c>
      <c r="X1155" t="inlineStr">
        <is>
          <t>Lab</t>
        </is>
      </c>
      <c r="Y1155"/>
      <c r="Z1155" t="inlineStr">
        <is>
          <t>Active ingredient</t>
        </is>
      </c>
      <c r="AA1155"/>
      <c r="AB1155" t="n">
        <v>66.0</v>
      </c>
      <c r="AC1155"/>
      <c r="AD1155" t="n">
        <v>56.0</v>
      </c>
      <c r="AE1155"/>
      <c r="AF1155" t="n">
        <v>78.0</v>
      </c>
      <c r="AG1155" t="inlineStr">
        <is>
          <t>AI mg/L</t>
        </is>
      </c>
      <c r="AH1155"/>
      <c r="AI1155"/>
      <c r="AJ1155"/>
      <c r="AK1155"/>
      <c r="AL1155"/>
      <c r="AM1155"/>
      <c r="AN1155"/>
      <c r="AO1155"/>
      <c r="AP1155"/>
      <c r="AQ1155"/>
      <c r="AR1155"/>
      <c r="AS1155"/>
      <c r="AT1155"/>
      <c r="AU1155"/>
      <c r="AV1155"/>
      <c r="AW1155"/>
      <c r="AX1155" t="inlineStr">
        <is>
          <t>Mortality</t>
        </is>
      </c>
      <c r="AY1155" t="inlineStr">
        <is>
          <t>Mortality</t>
        </is>
      </c>
      <c r="AZ1155" t="inlineStr">
        <is>
          <t>LC50</t>
        </is>
      </c>
      <c r="BA1155"/>
      <c r="BB1155" t="n">
        <v>4.0</v>
      </c>
      <c r="BC1155"/>
      <c r="BD1155"/>
      <c r="BE1155"/>
      <c r="BF1155"/>
      <c r="BG1155" t="inlineStr">
        <is>
          <t>Day(s)</t>
        </is>
      </c>
      <c r="BH1155"/>
      <c r="BI1155" t="inlineStr">
        <is>
          <t>DTXSID7021360</t>
        </is>
      </c>
      <c r="BJ1155" t="inlineStr">
        <is>
          <t>10.1007/BF01606082</t>
        </is>
      </c>
      <c r="BK1155"/>
      <c r="BL1155"/>
      <c r="BM1155"/>
      <c r="BN1155"/>
      <c r="BO1155"/>
      <c r="BP1155"/>
      <c r="BQ1155"/>
      <c r="BR1155"/>
      <c r="BS1155"/>
      <c r="BT1155" t="inlineStr">
        <is>
          <t>--</t>
        </is>
      </c>
      <c r="BU1155"/>
      <c r="BV1155"/>
      <c r="BW1155"/>
      <c r="BX1155"/>
      <c r="BY1155"/>
      <c r="BZ1155"/>
      <c r="CA1155"/>
      <c r="CB1155"/>
      <c r="CC1155"/>
      <c r="CD1155"/>
      <c r="CE1155"/>
      <c r="CF1155"/>
      <c r="CG1155"/>
      <c r="CH1155"/>
      <c r="CI1155" t="inlineStr">
        <is>
          <t xml:space="preserve"> USED EPA METHODS//HARD,PH/OF DILUTION H2O// </t>
        </is>
      </c>
      <c r="CJ1155" t="inlineStr">
        <is>
          <t xml:space="preserve">   USED EPA METHODS//HARD,PH/OF DILUTION H2O// </t>
        </is>
      </c>
      <c r="CK1155" t="inlineStr">
        <is>
          <t>Devlin,E.W., J.D. Brammer, and R.L. Puyear</t>
        </is>
      </c>
      <c r="CL1155" t="n">
        <v>15560.0</v>
      </c>
      <c r="CM1155" t="inlineStr">
        <is>
          <t>Acute Toxicity of Toluene to Three Age Groups of Fathead Minnows (Pimephales promelas)</t>
        </is>
      </c>
      <c r="CN1155" t="inlineStr">
        <is>
          <t>Bull. Environ. Contam. Toxicol.29(1): 12-17</t>
        </is>
      </c>
      <c r="CO1155" t="n">
        <v>1982.0</v>
      </c>
      <c r="CP1155" t="inlineStr">
        <is>
          <t>Devlin,E.W., J.D. Brammer, and R.L. Puyear (1982). Acute Toxicity of Toluene to Three Age Groups of Fathead Minnows (Pimephales promelas). Bull. Environ. Contam. Toxicol., 29, (1), 12-17. doi:10.1007/BF01606082. ECOREF#:15560</t>
        </is>
      </c>
    </row>
    <row r="1156">
      <c r="A1156" t="n">
        <v>108883.0</v>
      </c>
      <c r="B1156" t="inlineStr">
        <is>
          <t>Methylbenzene</t>
        </is>
      </c>
      <c r="C1156"/>
      <c r="D1156" t="inlineStr">
        <is>
          <t>Measured</t>
        </is>
      </c>
      <c r="E1156" t="inlineStr">
        <is>
          <t>Not coded</t>
        </is>
      </c>
      <c r="F1156"/>
      <c r="G1156"/>
      <c r="H1156"/>
      <c r="I1156"/>
      <c r="J1156"/>
      <c r="K1156"/>
      <c r="L1156" t="inlineStr">
        <is>
          <t>Pimephales promelas</t>
        </is>
      </c>
      <c r="M1156" t="inlineStr">
        <is>
          <t>Fathead Minnow</t>
        </is>
      </c>
      <c r="N1156"/>
      <c r="O1156"/>
      <c r="P1156" t="n">
        <v>30.0</v>
      </c>
      <c r="Q1156"/>
      <c r="R1156"/>
      <c r="S1156"/>
      <c r="T1156"/>
      <c r="U1156" t="inlineStr">
        <is>
          <t>Day(s)</t>
        </is>
      </c>
      <c r="V1156" t="inlineStr">
        <is>
          <t>Flow-through</t>
        </is>
      </c>
      <c r="W1156" t="inlineStr">
        <is>
          <t>Fresh water</t>
        </is>
      </c>
      <c r="X1156" t="inlineStr">
        <is>
          <t>Lab</t>
        </is>
      </c>
      <c r="Y1156"/>
      <c r="Z1156" t="inlineStr">
        <is>
          <t>Active ingredient</t>
        </is>
      </c>
      <c r="AA1156"/>
      <c r="AB1156" t="n">
        <v>30.0</v>
      </c>
      <c r="AC1156"/>
      <c r="AD1156" t="n">
        <v>23.0</v>
      </c>
      <c r="AE1156"/>
      <c r="AF1156" t="n">
        <v>42.0</v>
      </c>
      <c r="AG1156" t="inlineStr">
        <is>
          <t>AI mg/L</t>
        </is>
      </c>
      <c r="AH1156"/>
      <c r="AI1156"/>
      <c r="AJ1156"/>
      <c r="AK1156"/>
      <c r="AL1156"/>
      <c r="AM1156"/>
      <c r="AN1156"/>
      <c r="AO1156"/>
      <c r="AP1156"/>
      <c r="AQ1156"/>
      <c r="AR1156"/>
      <c r="AS1156"/>
      <c r="AT1156"/>
      <c r="AU1156"/>
      <c r="AV1156"/>
      <c r="AW1156"/>
      <c r="AX1156" t="inlineStr">
        <is>
          <t>Mortality</t>
        </is>
      </c>
      <c r="AY1156" t="inlineStr">
        <is>
          <t>Mortality</t>
        </is>
      </c>
      <c r="AZ1156" t="inlineStr">
        <is>
          <t>LC50</t>
        </is>
      </c>
      <c r="BA1156"/>
      <c r="BB1156" t="n">
        <v>4.0</v>
      </c>
      <c r="BC1156"/>
      <c r="BD1156"/>
      <c r="BE1156"/>
      <c r="BF1156"/>
      <c r="BG1156" t="inlineStr">
        <is>
          <t>Day(s)</t>
        </is>
      </c>
      <c r="BH1156"/>
      <c r="BI1156" t="inlineStr">
        <is>
          <t>DTXSID7021360</t>
        </is>
      </c>
      <c r="BJ1156" t="inlineStr">
        <is>
          <t>10.1007/BF01606082</t>
        </is>
      </c>
      <c r="BK1156"/>
      <c r="BL1156"/>
      <c r="BM1156"/>
      <c r="BN1156"/>
      <c r="BO1156"/>
      <c r="BP1156"/>
      <c r="BQ1156"/>
      <c r="BR1156"/>
      <c r="BS1156"/>
      <c r="BT1156" t="inlineStr">
        <is>
          <t>--</t>
        </is>
      </c>
      <c r="BU1156"/>
      <c r="BV1156"/>
      <c r="BW1156"/>
      <c r="BX1156"/>
      <c r="BY1156"/>
      <c r="BZ1156"/>
      <c r="CA1156"/>
      <c r="CB1156"/>
      <c r="CC1156"/>
      <c r="CD1156"/>
      <c r="CE1156"/>
      <c r="CF1156"/>
      <c r="CG1156"/>
      <c r="CH1156"/>
      <c r="CI1156" t="inlineStr">
        <is>
          <t xml:space="preserve"> USED EPA METHODS//HARD,PH/OF DILUTION H2O// </t>
        </is>
      </c>
      <c r="CJ1156" t="inlineStr">
        <is>
          <t xml:space="preserve">   USED EPA METHODS//HARD,PH/OF DILUTION H2O// </t>
        </is>
      </c>
      <c r="CK1156" t="inlineStr">
        <is>
          <t>Devlin,E.W., J.D. Brammer, and R.L. Puyear</t>
        </is>
      </c>
      <c r="CL1156" t="n">
        <v>15560.0</v>
      </c>
      <c r="CM1156" t="inlineStr">
        <is>
          <t>Acute Toxicity of Toluene to Three Age Groups of Fathead Minnows (Pimephales promelas)</t>
        </is>
      </c>
      <c r="CN1156" t="inlineStr">
        <is>
          <t>Bull. Environ. Contam. Toxicol.29(1): 12-17</t>
        </is>
      </c>
      <c r="CO1156" t="n">
        <v>1982.0</v>
      </c>
      <c r="CP1156" t="inlineStr">
        <is>
          <t>Devlin,E.W., J.D. Brammer, and R.L. Puyear (1982). Acute Toxicity of Toluene to Three Age Groups of Fathead Minnows (Pimephales promelas). Bull. Environ. Contam. Toxicol., 29, (1), 12-17. doi:10.1007/BF01606082. ECOREF#:15560</t>
        </is>
      </c>
    </row>
    <row r="1157">
      <c r="A1157" t="n">
        <v>108883.0</v>
      </c>
      <c r="B1157" t="inlineStr">
        <is>
          <t>Methylbenzene</t>
        </is>
      </c>
      <c r="C1157"/>
      <c r="D1157" t="inlineStr">
        <is>
          <t>Unmeasured</t>
        </is>
      </c>
      <c r="E1157" t="inlineStr">
        <is>
          <t>Not coded</t>
        </is>
      </c>
      <c r="F1157"/>
      <c r="G1157"/>
      <c r="H1157"/>
      <c r="I1157"/>
      <c r="J1157"/>
      <c r="K1157"/>
      <c r="L1157" t="inlineStr">
        <is>
          <t>Pimephales promelas</t>
        </is>
      </c>
      <c r="M1157" t="inlineStr">
        <is>
          <t>Fathead Minnow</t>
        </is>
      </c>
      <c r="N1157" t="inlineStr">
        <is>
          <t>Juvenile</t>
        </is>
      </c>
      <c r="O1157"/>
      <c r="P1157"/>
      <c r="Q1157"/>
      <c r="R1157"/>
      <c r="S1157"/>
      <c r="T1157"/>
      <c r="U1157"/>
      <c r="V1157" t="inlineStr">
        <is>
          <t>Static</t>
        </is>
      </c>
      <c r="W1157" t="inlineStr">
        <is>
          <t>Fresh water</t>
        </is>
      </c>
      <c r="X1157" t="inlineStr">
        <is>
          <t>Lab</t>
        </is>
      </c>
      <c r="Y1157"/>
      <c r="Z1157" t="inlineStr">
        <is>
          <t>Formulation</t>
        </is>
      </c>
      <c r="AA1157"/>
      <c r="AB1157" t="n">
        <v>12.6</v>
      </c>
      <c r="AC1157"/>
      <c r="AD1157"/>
      <c r="AE1157"/>
      <c r="AF1157"/>
      <c r="AG1157" t="inlineStr">
        <is>
          <t>AI mg/L</t>
        </is>
      </c>
      <c r="AH1157"/>
      <c r="AI1157"/>
      <c r="AJ1157"/>
      <c r="AK1157"/>
      <c r="AL1157"/>
      <c r="AM1157"/>
      <c r="AN1157"/>
      <c r="AO1157"/>
      <c r="AP1157"/>
      <c r="AQ1157"/>
      <c r="AR1157"/>
      <c r="AS1157"/>
      <c r="AT1157"/>
      <c r="AU1157"/>
      <c r="AV1157"/>
      <c r="AW1157"/>
      <c r="AX1157" t="inlineStr">
        <is>
          <t>Mortality</t>
        </is>
      </c>
      <c r="AY1157" t="inlineStr">
        <is>
          <t>Mortality</t>
        </is>
      </c>
      <c r="AZ1157" t="inlineStr">
        <is>
          <t>LC50</t>
        </is>
      </c>
      <c r="BA1157"/>
      <c r="BB1157" t="n">
        <v>4.0</v>
      </c>
      <c r="BC1157"/>
      <c r="BD1157"/>
      <c r="BE1157"/>
      <c r="BF1157"/>
      <c r="BG1157" t="inlineStr">
        <is>
          <t>Day(s)</t>
        </is>
      </c>
      <c r="BH1157"/>
      <c r="BI1157" t="inlineStr">
        <is>
          <t>DTXSID7021360</t>
        </is>
      </c>
      <c r="BJ1157"/>
      <c r="BK1157"/>
      <c r="BL1157"/>
      <c r="BM1157"/>
      <c r="BN1157"/>
      <c r="BO1157"/>
      <c r="BP1157"/>
      <c r="BQ1157"/>
      <c r="BR1157"/>
      <c r="BS1157"/>
      <c r="BT1157" t="inlineStr">
        <is>
          <t>--</t>
        </is>
      </c>
      <c r="BU1157"/>
      <c r="BV1157"/>
      <c r="BW1157"/>
      <c r="BX1157"/>
      <c r="BY1157"/>
      <c r="BZ1157"/>
      <c r="CA1157"/>
      <c r="CB1157"/>
      <c r="CC1157"/>
      <c r="CD1157"/>
      <c r="CE1157"/>
      <c r="CF1157"/>
      <c r="CG1157"/>
      <c r="CH1157"/>
      <c r="CI1157" t="inlineStr">
        <is>
          <t xml:space="preserve"> EPA METHODS// </t>
        </is>
      </c>
      <c r="CJ1157" t="inlineStr">
        <is>
          <t xml:space="preserve">   EPA METHODS// </t>
        </is>
      </c>
      <c r="CK1157" t="inlineStr">
        <is>
          <t>Pearson,J.G., J.P. Glennon, J.J. Barkley, and J.W. Highfill</t>
        </is>
      </c>
      <c r="CL1157" t="n">
        <v>5087.0</v>
      </c>
      <c r="CM1157" t="inlineStr">
        <is>
          <t>An Approach to the Toxicological Evaluation of a Complex Industrial Wastewater</t>
        </is>
      </c>
      <c r="CN1157" t="inlineStr">
        <is>
          <t>ASTM Spec. Tech. Publ.:284-301</t>
        </is>
      </c>
      <c r="CO1157" t="n">
        <v>1979.0</v>
      </c>
      <c r="CP1157" t="inlineStr">
        <is>
          <t>Pearson,J.G., J.P. Glennon, J.J. Barkley, and J.W. Highfill (1979). An Approach to the Toxicological Evaluation of a Complex Industrial Wastewater. ASTM Spec. Tech. Publ., 284-301. ECOREF#:5087</t>
        </is>
      </c>
    </row>
    <row r="1158">
      <c r="A1158" t="n">
        <v>108883.0</v>
      </c>
      <c r="B1158" t="inlineStr">
        <is>
          <t>Methylbenzene</t>
        </is>
      </c>
      <c r="C1158"/>
      <c r="D1158" t="inlineStr">
        <is>
          <t>Measured</t>
        </is>
      </c>
      <c r="E1158" t="inlineStr">
        <is>
          <t>Not coded</t>
        </is>
      </c>
      <c r="F1158"/>
      <c r="G1158" t="n">
        <v>99.8</v>
      </c>
      <c r="H1158"/>
      <c r="I1158"/>
      <c r="J1158"/>
      <c r="K1158"/>
      <c r="L1158" t="inlineStr">
        <is>
          <t>Pimephales promelas</t>
        </is>
      </c>
      <c r="M1158" t="inlineStr">
        <is>
          <t>Fathead Minnow</t>
        </is>
      </c>
      <c r="N1158" t="inlineStr">
        <is>
          <t>Juvenile</t>
        </is>
      </c>
      <c r="O1158"/>
      <c r="P1158"/>
      <c r="Q1158"/>
      <c r="R1158" t="n">
        <v>28.0</v>
      </c>
      <c r="S1158"/>
      <c r="T1158" t="n">
        <v>33.0</v>
      </c>
      <c r="U1158" t="inlineStr">
        <is>
          <t>Day(s)</t>
        </is>
      </c>
      <c r="V1158" t="inlineStr">
        <is>
          <t>Flow-through</t>
        </is>
      </c>
      <c r="W1158" t="inlineStr">
        <is>
          <t>Fresh water</t>
        </is>
      </c>
      <c r="X1158" t="inlineStr">
        <is>
          <t>Lab</t>
        </is>
      </c>
      <c r="Y1158"/>
      <c r="Z1158" t="inlineStr">
        <is>
          <t>Active ingredient</t>
        </is>
      </c>
      <c r="AA1158"/>
      <c r="AB1158" t="n">
        <v>36.2</v>
      </c>
      <c r="AC1158"/>
      <c r="AD1158" t="n">
        <v>29.4</v>
      </c>
      <c r="AE1158"/>
      <c r="AF1158" t="n">
        <v>44.6</v>
      </c>
      <c r="AG1158" t="inlineStr">
        <is>
          <t>AI mg/L</t>
        </is>
      </c>
      <c r="AH1158"/>
      <c r="AI1158"/>
      <c r="AJ1158"/>
      <c r="AK1158"/>
      <c r="AL1158"/>
      <c r="AM1158"/>
      <c r="AN1158"/>
      <c r="AO1158"/>
      <c r="AP1158"/>
      <c r="AQ1158"/>
      <c r="AR1158"/>
      <c r="AS1158"/>
      <c r="AT1158"/>
      <c r="AU1158"/>
      <c r="AV1158"/>
      <c r="AW1158"/>
      <c r="AX1158" t="inlineStr">
        <is>
          <t>Mortality</t>
        </is>
      </c>
      <c r="AY1158" t="inlineStr">
        <is>
          <t>Survival</t>
        </is>
      </c>
      <c r="AZ1158" t="inlineStr">
        <is>
          <t>LC50</t>
        </is>
      </c>
      <c r="BA1158"/>
      <c r="BB1158" t="n">
        <v>4.0</v>
      </c>
      <c r="BC1158"/>
      <c r="BD1158"/>
      <c r="BE1158"/>
      <c r="BF1158"/>
      <c r="BG1158" t="inlineStr">
        <is>
          <t>Day(s)</t>
        </is>
      </c>
      <c r="BH1158" t="inlineStr">
        <is>
          <t>Pure</t>
        </is>
      </c>
      <c r="BI1158" t="inlineStr">
        <is>
          <t>DTXSID7021360</t>
        </is>
      </c>
      <c r="BJ1158"/>
      <c r="BK1158"/>
      <c r="BL1158"/>
      <c r="BM1158"/>
      <c r="BN1158"/>
      <c r="BO1158"/>
      <c r="BP1158"/>
      <c r="BQ1158"/>
      <c r="BR1158"/>
      <c r="BS1158"/>
      <c r="BT1158" t="inlineStr">
        <is>
          <t>--</t>
        </is>
      </c>
      <c r="BU1158"/>
      <c r="BV1158"/>
      <c r="BW1158"/>
      <c r="BX1158"/>
      <c r="BY1158"/>
      <c r="BZ1158"/>
      <c r="CA1158"/>
      <c r="CB1158"/>
      <c r="CC1158"/>
      <c r="CD1158"/>
      <c r="CE1158"/>
      <c r="CF1158"/>
      <c r="CG1158"/>
      <c r="CH1158"/>
      <c r="CI1158"/>
      <c r="CJ1158"/>
      <c r="CK1158" t="inlineStr">
        <is>
          <t>Marchini,S., M.L. Tosato, T.J. Norberg-King, D.E. Hammermeister, and M.D. Hoglund</t>
        </is>
      </c>
      <c r="CL1158" t="n">
        <v>3910.0</v>
      </c>
      <c r="CM1158" t="inlineStr">
        <is>
          <t>Lethal and Sublethal Toxicity of Benzene Derivatives to the Fathead Minnow, Using a Short-Term Test</t>
        </is>
      </c>
      <c r="CN1158" t="inlineStr">
        <is>
          <t>Environ. Toxicol. Chem.11(2): 187-195</t>
        </is>
      </c>
      <c r="CO1158" t="n">
        <v>1992.0</v>
      </c>
      <c r="CP1158" t="inlineStr">
        <is>
          <t>Marchini,S., M.L. Tosato, T.J. Norberg-King, D.E. Hammermeister, and M.D. Hoglund (1992). Lethal and Sublethal Toxicity of Benzene Derivatives to the Fathead Minnow, Using a Short-Term Test. Environ. Toxicol. Chem., 11, (2), 187-195. ECOREF#:3910</t>
        </is>
      </c>
    </row>
    <row r="1159">
      <c r="A1159" t="n">
        <v>108883.0</v>
      </c>
      <c r="B1159" t="inlineStr">
        <is>
          <t>Methylbenzene</t>
        </is>
      </c>
      <c r="C1159" t="inlineStr">
        <is>
          <t>Reagent Grade, Purissium, Purum, Puriss, Puris, Reinst</t>
        </is>
      </c>
      <c r="D1159" t="inlineStr">
        <is>
          <t>Not reported</t>
        </is>
      </c>
      <c r="E1159" t="inlineStr">
        <is>
          <t>USEPA and ASTM methods</t>
        </is>
      </c>
      <c r="F1159"/>
      <c r="G1159"/>
      <c r="H1159"/>
      <c r="I1159"/>
      <c r="J1159"/>
      <c r="K1159"/>
      <c r="L1159" t="inlineStr">
        <is>
          <t>Pimephales promelas</t>
        </is>
      </c>
      <c r="M1159" t="inlineStr">
        <is>
          <t>Fathead Minnow</t>
        </is>
      </c>
      <c r="N1159" t="inlineStr">
        <is>
          <t>Fry</t>
        </is>
      </c>
      <c r="O1159"/>
      <c r="P1159"/>
      <c r="Q1159"/>
      <c r="R1159" t="n">
        <v>10.0</v>
      </c>
      <c r="S1159"/>
      <c r="T1159" t="n">
        <v>15.0</v>
      </c>
      <c r="U1159" t="inlineStr">
        <is>
          <t>Day(s)</t>
        </is>
      </c>
      <c r="V1159" t="inlineStr">
        <is>
          <t>Static</t>
        </is>
      </c>
      <c r="W1159" t="inlineStr">
        <is>
          <t>Fresh water</t>
        </is>
      </c>
      <c r="X1159" t="inlineStr">
        <is>
          <t>Lab</t>
        </is>
      </c>
      <c r="Y1159" t="inlineStr">
        <is>
          <t>&gt;=7</t>
        </is>
      </c>
      <c r="Z1159" t="inlineStr">
        <is>
          <t>Active ingredient</t>
        </is>
      </c>
      <c r="AA1159"/>
      <c r="AB1159" t="n">
        <v>56.4</v>
      </c>
      <c r="AC1159"/>
      <c r="AD1159" t="n">
        <v>50.9</v>
      </c>
      <c r="AE1159"/>
      <c r="AF1159" t="n">
        <v>63.6</v>
      </c>
      <c r="AG1159" t="inlineStr">
        <is>
          <t>AI mg/L</t>
        </is>
      </c>
      <c r="AH1159"/>
      <c r="AI1159"/>
      <c r="AJ1159"/>
      <c r="AK1159"/>
      <c r="AL1159"/>
      <c r="AM1159"/>
      <c r="AN1159"/>
      <c r="AO1159"/>
      <c r="AP1159"/>
      <c r="AQ1159"/>
      <c r="AR1159"/>
      <c r="AS1159"/>
      <c r="AT1159"/>
      <c r="AU1159"/>
      <c r="AV1159"/>
      <c r="AW1159"/>
      <c r="AX1159" t="inlineStr">
        <is>
          <t>Mortality</t>
        </is>
      </c>
      <c r="AY1159" t="inlineStr">
        <is>
          <t>Mortality</t>
        </is>
      </c>
      <c r="AZ1159" t="inlineStr">
        <is>
          <t>LC50</t>
        </is>
      </c>
      <c r="BA1159"/>
      <c r="BB1159" t="n">
        <v>4.0</v>
      </c>
      <c r="BC1159"/>
      <c r="BD1159"/>
      <c r="BE1159"/>
      <c r="BF1159"/>
      <c r="BG1159" t="inlineStr">
        <is>
          <t>Day(s)</t>
        </is>
      </c>
      <c r="BH1159"/>
      <c r="BI1159" t="inlineStr">
        <is>
          <t>DTXSID7021360</t>
        </is>
      </c>
      <c r="BJ1159"/>
      <c r="BK1159"/>
      <c r="BL1159" t="inlineStr">
        <is>
          <t>Acute</t>
        </is>
      </c>
      <c r="BM1159" t="inlineStr">
        <is>
          <t>FY</t>
        </is>
      </c>
      <c r="BN1159"/>
      <c r="BO1159"/>
      <c r="BP1159"/>
      <c r="BQ1159"/>
      <c r="BR1159"/>
      <c r="BS1159"/>
      <c r="BT1159" t="inlineStr">
        <is>
          <t>--</t>
        </is>
      </c>
      <c r="BU1159"/>
      <c r="BV1159"/>
      <c r="BW1159"/>
      <c r="BX1159"/>
      <c r="BY1159"/>
      <c r="BZ1159"/>
      <c r="CA1159"/>
      <c r="CB1159"/>
      <c r="CC1159"/>
      <c r="CD1159"/>
      <c r="CE1159"/>
      <c r="CF1159"/>
      <c r="CG1159"/>
      <c r="CH1159"/>
      <c r="CI1159"/>
      <c r="CJ1159" t="inlineStr">
        <is>
          <t xml:space="preserve">SOURCE/LAB REARED//CONTR/C,V//TMETH/USEPA TEST METHOD NO. ESR-ES-16, 1981. ASTM STANDARD E 729-80, 1980//MEDIA/CARBON FILTERED AND UV IRRADIATED DILUTION WATER//   </t>
        </is>
      </c>
      <c r="CK1159" t="inlineStr">
        <is>
          <t>Dow Chemical Co.</t>
        </is>
      </c>
      <c r="CL1159" t="n">
        <v>91316.0</v>
      </c>
      <c r="CM1159" t="inlineStr">
        <is>
          <t>A Study to Assess the Influence of Age on the Response of Fathead Minnows in Static Acute Toxicity Tests with Cover Letter</t>
        </is>
      </c>
      <c r="CN1159" t="inlineStr">
        <is>
          <t>EPA/OTS 878221113:31 p.</t>
        </is>
      </c>
      <c r="CO1159" t="n">
        <v>1982.0</v>
      </c>
      <c r="CP1159" t="inlineStr">
        <is>
          <t>Dow Chemical Co. (1982). A Study to Assess the Influence of Age on the Response of Fathead Minnows in Static Acute Toxicity Tests with Cover Letter. EPA/OTS 878221113, 31 p. ECOREF#:91316</t>
        </is>
      </c>
    </row>
    <row r="1160">
      <c r="A1160" t="n">
        <v>108883.0</v>
      </c>
      <c r="B1160" t="inlineStr">
        <is>
          <t>Methylbenzene</t>
        </is>
      </c>
      <c r="C1160"/>
      <c r="D1160" t="inlineStr">
        <is>
          <t>Measured</t>
        </is>
      </c>
      <c r="E1160" t="inlineStr">
        <is>
          <t>Not coded</t>
        </is>
      </c>
      <c r="F1160"/>
      <c r="G1160"/>
      <c r="H1160"/>
      <c r="I1160"/>
      <c r="J1160"/>
      <c r="K1160"/>
      <c r="L1160" t="inlineStr">
        <is>
          <t>Pimephales promelas</t>
        </is>
      </c>
      <c r="M1160" t="inlineStr">
        <is>
          <t>Fathead Minnow</t>
        </is>
      </c>
      <c r="N1160" t="inlineStr">
        <is>
          <t>Protolarvae</t>
        </is>
      </c>
      <c r="O1160"/>
      <c r="P1160" t="n">
        <v>1.0</v>
      </c>
      <c r="Q1160"/>
      <c r="R1160"/>
      <c r="S1160"/>
      <c r="T1160"/>
      <c r="U1160" t="inlineStr">
        <is>
          <t>Days post-hatch</t>
        </is>
      </c>
      <c r="V1160" t="inlineStr">
        <is>
          <t>Flow-through</t>
        </is>
      </c>
      <c r="W1160" t="inlineStr">
        <is>
          <t>Fresh water</t>
        </is>
      </c>
      <c r="X1160" t="inlineStr">
        <is>
          <t>Lab</t>
        </is>
      </c>
      <c r="Y1160"/>
      <c r="Z1160" t="inlineStr">
        <is>
          <t>Active ingredient</t>
        </is>
      </c>
      <c r="AA1160"/>
      <c r="AB1160" t="n">
        <v>27.0</v>
      </c>
      <c r="AC1160"/>
      <c r="AD1160" t="n">
        <v>23.0</v>
      </c>
      <c r="AE1160"/>
      <c r="AF1160" t="n">
        <v>32.0</v>
      </c>
      <c r="AG1160" t="inlineStr">
        <is>
          <t>AI mg/L</t>
        </is>
      </c>
      <c r="AH1160"/>
      <c r="AI1160"/>
      <c r="AJ1160"/>
      <c r="AK1160"/>
      <c r="AL1160"/>
      <c r="AM1160"/>
      <c r="AN1160"/>
      <c r="AO1160"/>
      <c r="AP1160"/>
      <c r="AQ1160"/>
      <c r="AR1160"/>
      <c r="AS1160"/>
      <c r="AT1160"/>
      <c r="AU1160"/>
      <c r="AV1160"/>
      <c r="AW1160"/>
      <c r="AX1160" t="inlineStr">
        <is>
          <t>Mortality</t>
        </is>
      </c>
      <c r="AY1160" t="inlineStr">
        <is>
          <t>Mortality</t>
        </is>
      </c>
      <c r="AZ1160" t="inlineStr">
        <is>
          <t>LC50</t>
        </is>
      </c>
      <c r="BA1160"/>
      <c r="BB1160" t="n">
        <v>4.0</v>
      </c>
      <c r="BC1160"/>
      <c r="BD1160"/>
      <c r="BE1160"/>
      <c r="BF1160"/>
      <c r="BG1160" t="inlineStr">
        <is>
          <t>Day(s)</t>
        </is>
      </c>
      <c r="BH1160"/>
      <c r="BI1160" t="inlineStr">
        <is>
          <t>DTXSID7021360</t>
        </is>
      </c>
      <c r="BJ1160" t="inlineStr">
        <is>
          <t>10.1007/BF01606082</t>
        </is>
      </c>
      <c r="BK1160"/>
      <c r="BL1160"/>
      <c r="BM1160"/>
      <c r="BN1160"/>
      <c r="BO1160"/>
      <c r="BP1160"/>
      <c r="BQ1160"/>
      <c r="BR1160"/>
      <c r="BS1160"/>
      <c r="BT1160" t="inlineStr">
        <is>
          <t>--</t>
        </is>
      </c>
      <c r="BU1160"/>
      <c r="BV1160"/>
      <c r="BW1160"/>
      <c r="BX1160"/>
      <c r="BY1160"/>
      <c r="BZ1160"/>
      <c r="CA1160"/>
      <c r="CB1160"/>
      <c r="CC1160"/>
      <c r="CD1160"/>
      <c r="CE1160"/>
      <c r="CF1160"/>
      <c r="CG1160"/>
      <c r="CH1160"/>
      <c r="CI1160" t="inlineStr">
        <is>
          <t xml:space="preserve"> USED EPA METHODS//HARD,PH/OF DILUTION H2O// </t>
        </is>
      </c>
      <c r="CJ1160" t="inlineStr">
        <is>
          <t xml:space="preserve">   USED EPA METHODS//HARD,PH/OF DILUTION H2O// </t>
        </is>
      </c>
      <c r="CK1160" t="inlineStr">
        <is>
          <t>Devlin,E.W., J.D. Brammer, and R.L. Puyear</t>
        </is>
      </c>
      <c r="CL1160" t="n">
        <v>15560.0</v>
      </c>
      <c r="CM1160" t="inlineStr">
        <is>
          <t>Acute Toxicity of Toluene to Three Age Groups of Fathead Minnows (Pimephales promelas)</t>
        </is>
      </c>
      <c r="CN1160" t="inlineStr">
        <is>
          <t>Bull. Environ. Contam. Toxicol.29(1): 12-17</t>
        </is>
      </c>
      <c r="CO1160" t="n">
        <v>1982.0</v>
      </c>
      <c r="CP1160" t="inlineStr">
        <is>
          <t>Devlin,E.W., J.D. Brammer, and R.L. Puyear (1982). Acute Toxicity of Toluene to Three Age Groups of Fathead Minnows (Pimephales promelas). Bull. Environ. Contam. Toxicol., 29, (1), 12-17. doi:10.1007/BF01606082. ECOREF#:15560</t>
        </is>
      </c>
    </row>
    <row r="1161">
      <c r="A1161" t="n">
        <v>108883.0</v>
      </c>
      <c r="B1161" t="inlineStr">
        <is>
          <t>Methylbenzene</t>
        </is>
      </c>
      <c r="C1161"/>
      <c r="D1161" t="inlineStr">
        <is>
          <t>Measured</t>
        </is>
      </c>
      <c r="E1161" t="inlineStr">
        <is>
          <t>Not coded</t>
        </is>
      </c>
      <c r="F1161"/>
      <c r="G1161" t="n">
        <v>99.8</v>
      </c>
      <c r="H1161"/>
      <c r="I1161"/>
      <c r="J1161"/>
      <c r="K1161"/>
      <c r="L1161" t="inlineStr">
        <is>
          <t>Pimephales promelas</t>
        </is>
      </c>
      <c r="M1161" t="inlineStr">
        <is>
          <t>Fathead Minnow</t>
        </is>
      </c>
      <c r="N1161" t="inlineStr">
        <is>
          <t>Larva</t>
        </is>
      </c>
      <c r="O1161" t="inlineStr">
        <is>
          <t>&lt;</t>
        </is>
      </c>
      <c r="P1161" t="n">
        <v>24.0</v>
      </c>
      <c r="Q1161"/>
      <c r="R1161"/>
      <c r="S1161"/>
      <c r="T1161"/>
      <c r="U1161" t="inlineStr">
        <is>
          <t>Hour(s)</t>
        </is>
      </c>
      <c r="V1161" t="inlineStr">
        <is>
          <t>Flow-through</t>
        </is>
      </c>
      <c r="W1161" t="inlineStr">
        <is>
          <t>Fresh water</t>
        </is>
      </c>
      <c r="X1161" t="inlineStr">
        <is>
          <t>Lab</t>
        </is>
      </c>
      <c r="Y1161"/>
      <c r="Z1161" t="inlineStr">
        <is>
          <t>Active ingredient</t>
        </is>
      </c>
      <c r="AA1161"/>
      <c r="AB1161" t="n">
        <v>17.03</v>
      </c>
      <c r="AC1161"/>
      <c r="AD1161" t="n">
        <v>15.22</v>
      </c>
      <c r="AE1161"/>
      <c r="AF1161" t="n">
        <v>19.05</v>
      </c>
      <c r="AG1161" t="inlineStr">
        <is>
          <t>AI mg/L</t>
        </is>
      </c>
      <c r="AH1161"/>
      <c r="AI1161"/>
      <c r="AJ1161"/>
      <c r="AK1161"/>
      <c r="AL1161"/>
      <c r="AM1161"/>
      <c r="AN1161"/>
      <c r="AO1161"/>
      <c r="AP1161"/>
      <c r="AQ1161"/>
      <c r="AR1161"/>
      <c r="AS1161"/>
      <c r="AT1161"/>
      <c r="AU1161"/>
      <c r="AV1161"/>
      <c r="AW1161"/>
      <c r="AX1161" t="inlineStr">
        <is>
          <t>Mortality</t>
        </is>
      </c>
      <c r="AY1161" t="inlineStr">
        <is>
          <t>Survival</t>
        </is>
      </c>
      <c r="AZ1161" t="inlineStr">
        <is>
          <t>LC50</t>
        </is>
      </c>
      <c r="BA1161"/>
      <c r="BB1161" t="n">
        <v>4.0</v>
      </c>
      <c r="BC1161"/>
      <c r="BD1161"/>
      <c r="BE1161"/>
      <c r="BF1161"/>
      <c r="BG1161" t="inlineStr">
        <is>
          <t>Day(s)</t>
        </is>
      </c>
      <c r="BH1161" t="inlineStr">
        <is>
          <t>Pure</t>
        </is>
      </c>
      <c r="BI1161" t="inlineStr">
        <is>
          <t>DTXSID7021360</t>
        </is>
      </c>
      <c r="BJ1161"/>
      <c r="BK1161"/>
      <c r="BL1161"/>
      <c r="BM1161"/>
      <c r="BN1161"/>
      <c r="BO1161"/>
      <c r="BP1161"/>
      <c r="BQ1161"/>
      <c r="BR1161"/>
      <c r="BS1161"/>
      <c r="BT1161" t="inlineStr">
        <is>
          <t>--</t>
        </is>
      </c>
      <c r="BU1161"/>
      <c r="BV1161"/>
      <c r="BW1161"/>
      <c r="BX1161"/>
      <c r="BY1161"/>
      <c r="BZ1161"/>
      <c r="CA1161"/>
      <c r="CB1161"/>
      <c r="CC1161"/>
      <c r="CD1161"/>
      <c r="CE1161"/>
      <c r="CF1161"/>
      <c r="CG1161"/>
      <c r="CH1161"/>
      <c r="CI1161"/>
      <c r="CJ1161"/>
      <c r="CK1161" t="inlineStr">
        <is>
          <t>Marchini,S., M.L. Tosato, T.J. Norberg-King, D.E. Hammermeister, and M.D. Hoglund</t>
        </is>
      </c>
      <c r="CL1161" t="n">
        <v>3910.0</v>
      </c>
      <c r="CM1161" t="inlineStr">
        <is>
          <t>Lethal and Sublethal Toxicity of Benzene Derivatives to the Fathead Minnow, Using a Short-Term Test</t>
        </is>
      </c>
      <c r="CN1161" t="inlineStr">
        <is>
          <t>Environ. Toxicol. Chem.11(2): 187-195</t>
        </is>
      </c>
      <c r="CO1161" t="n">
        <v>1992.0</v>
      </c>
      <c r="CP1161" t="inlineStr">
        <is>
          <t>Marchini,S., M.L. Tosato, T.J. Norberg-King, D.E. Hammermeister, and M.D. Hoglund (1992). Lethal and Sublethal Toxicity of Benzene Derivatives to the Fathead Minnow, Using a Short-Term Test. Environ. Toxicol. Chem., 11, (2), 187-195. ECOREF#:3910</t>
        </is>
      </c>
    </row>
    <row r="1162">
      <c r="A1162" t="n">
        <v>108883.0</v>
      </c>
      <c r="B1162" t="inlineStr">
        <is>
          <t>Methylbenzene</t>
        </is>
      </c>
      <c r="C1162" t="inlineStr">
        <is>
          <t>Reagent Grade, Purissium, Purum, Puriss, Puris, Reinst</t>
        </is>
      </c>
      <c r="D1162" t="inlineStr">
        <is>
          <t>Not reported</t>
        </is>
      </c>
      <c r="E1162" t="inlineStr">
        <is>
          <t>USEPA and ASTM methods</t>
        </is>
      </c>
      <c r="F1162"/>
      <c r="G1162"/>
      <c r="H1162"/>
      <c r="I1162"/>
      <c r="J1162"/>
      <c r="K1162"/>
      <c r="L1162" t="inlineStr">
        <is>
          <t>Pimephales promelas</t>
        </is>
      </c>
      <c r="M1162" t="inlineStr">
        <is>
          <t>Fathead Minnow</t>
        </is>
      </c>
      <c r="N1162" t="inlineStr">
        <is>
          <t>Subadult</t>
        </is>
      </c>
      <c r="O1162"/>
      <c r="P1162"/>
      <c r="Q1162"/>
      <c r="R1162" t="n">
        <v>60.0</v>
      </c>
      <c r="S1162"/>
      <c r="T1162" t="n">
        <v>100.0</v>
      </c>
      <c r="U1162" t="inlineStr">
        <is>
          <t>Day(s)</t>
        </is>
      </c>
      <c r="V1162" t="inlineStr">
        <is>
          <t>Static</t>
        </is>
      </c>
      <c r="W1162" t="inlineStr">
        <is>
          <t>Fresh water</t>
        </is>
      </c>
      <c r="X1162" t="inlineStr">
        <is>
          <t>Lab</t>
        </is>
      </c>
      <c r="Y1162" t="inlineStr">
        <is>
          <t>&gt;=7</t>
        </is>
      </c>
      <c r="Z1162" t="inlineStr">
        <is>
          <t>Active ingredient</t>
        </is>
      </c>
      <c r="AA1162"/>
      <c r="AB1162" t="n">
        <v>54.0</v>
      </c>
      <c r="AC1162"/>
      <c r="AD1162" t="n">
        <v>48.8</v>
      </c>
      <c r="AE1162"/>
      <c r="AF1162" t="n">
        <v>61.2</v>
      </c>
      <c r="AG1162" t="inlineStr">
        <is>
          <t>AI mg/L</t>
        </is>
      </c>
      <c r="AH1162"/>
      <c r="AI1162"/>
      <c r="AJ1162"/>
      <c r="AK1162"/>
      <c r="AL1162"/>
      <c r="AM1162"/>
      <c r="AN1162"/>
      <c r="AO1162"/>
      <c r="AP1162"/>
      <c r="AQ1162"/>
      <c r="AR1162"/>
      <c r="AS1162"/>
      <c r="AT1162"/>
      <c r="AU1162"/>
      <c r="AV1162"/>
      <c r="AW1162"/>
      <c r="AX1162" t="inlineStr">
        <is>
          <t>Mortality</t>
        </is>
      </c>
      <c r="AY1162" t="inlineStr">
        <is>
          <t>Mortality</t>
        </is>
      </c>
      <c r="AZ1162" t="inlineStr">
        <is>
          <t>LC50</t>
        </is>
      </c>
      <c r="BA1162"/>
      <c r="BB1162" t="n">
        <v>4.0</v>
      </c>
      <c r="BC1162"/>
      <c r="BD1162"/>
      <c r="BE1162"/>
      <c r="BF1162"/>
      <c r="BG1162" t="inlineStr">
        <is>
          <t>Day(s)</t>
        </is>
      </c>
      <c r="BH1162"/>
      <c r="BI1162" t="inlineStr">
        <is>
          <t>DTXSID7021360</t>
        </is>
      </c>
      <c r="BJ1162"/>
      <c r="BK1162"/>
      <c r="BL1162" t="inlineStr">
        <is>
          <t>Acute</t>
        </is>
      </c>
      <c r="BM1162" t="inlineStr">
        <is>
          <t>SA</t>
        </is>
      </c>
      <c r="BN1162"/>
      <c r="BO1162"/>
      <c r="BP1162"/>
      <c r="BQ1162"/>
      <c r="BR1162"/>
      <c r="BS1162"/>
      <c r="BT1162" t="inlineStr">
        <is>
          <t>--</t>
        </is>
      </c>
      <c r="BU1162"/>
      <c r="BV1162"/>
      <c r="BW1162"/>
      <c r="BX1162"/>
      <c r="BY1162"/>
      <c r="BZ1162"/>
      <c r="CA1162"/>
      <c r="CB1162"/>
      <c r="CC1162"/>
      <c r="CD1162"/>
      <c r="CE1162"/>
      <c r="CF1162"/>
      <c r="CG1162"/>
      <c r="CH1162"/>
      <c r="CI1162"/>
      <c r="CJ1162" t="inlineStr">
        <is>
          <t xml:space="preserve">SOURCE/LAB REARED//CONTR/C,V//TMETH/USEPA TEST METHOD NO. ESR-ES-16, 1981. ASTM STANDARD E 729-80, 1980//MEDIA/CARBON FILTERED AND UV IRRADIATED DILUTION WATER//   </t>
        </is>
      </c>
      <c r="CK1162" t="inlineStr">
        <is>
          <t>Dow Chemical Co.</t>
        </is>
      </c>
      <c r="CL1162" t="n">
        <v>91316.0</v>
      </c>
      <c r="CM1162" t="inlineStr">
        <is>
          <t>A Study to Assess the Influence of Age on the Response of Fathead Minnows in Static Acute Toxicity Tests with Cover Letter</t>
        </is>
      </c>
      <c r="CN1162" t="inlineStr">
        <is>
          <t>EPA/OTS 878221113:31 p.</t>
        </is>
      </c>
      <c r="CO1162" t="n">
        <v>1982.0</v>
      </c>
      <c r="CP1162" t="inlineStr">
        <is>
          <t>Dow Chemical Co. (1982). A Study to Assess the Influence of Age on the Response of Fathead Minnows in Static Acute Toxicity Tests with Cover Letter. EPA/OTS 878221113, 31 p. ECOREF#:91316</t>
        </is>
      </c>
    </row>
    <row r="1163">
      <c r="A1163" t="n">
        <v>108894.0</v>
      </c>
      <c r="B1163" t="inlineStr">
        <is>
          <t>4-Methylpyridine</t>
        </is>
      </c>
      <c r="C1163"/>
      <c r="D1163" t="inlineStr">
        <is>
          <t>Measured</t>
        </is>
      </c>
      <c r="E1163" t="inlineStr">
        <is>
          <t>Not reported</t>
        </is>
      </c>
      <c r="F1163"/>
      <c r="G1163" t="n">
        <v>98.0</v>
      </c>
      <c r="H1163"/>
      <c r="I1163"/>
      <c r="J1163"/>
      <c r="K1163"/>
      <c r="L1163" t="inlineStr">
        <is>
          <t>Pimephales promelas</t>
        </is>
      </c>
      <c r="M1163" t="inlineStr">
        <is>
          <t>Fathead Minnow</t>
        </is>
      </c>
      <c r="N1163"/>
      <c r="O1163"/>
      <c r="P1163" t="n">
        <v>32.0</v>
      </c>
      <c r="Q1163"/>
      <c r="R1163"/>
      <c r="S1163"/>
      <c r="T1163"/>
      <c r="U1163" t="inlineStr">
        <is>
          <t>Day(s)</t>
        </is>
      </c>
      <c r="V1163" t="inlineStr">
        <is>
          <t>Flow-through</t>
        </is>
      </c>
      <c r="W1163" t="inlineStr">
        <is>
          <t>Fresh water</t>
        </is>
      </c>
      <c r="X1163" t="inlineStr">
        <is>
          <t>Lab</t>
        </is>
      </c>
      <c r="Y1163"/>
      <c r="Z1163" t="inlineStr">
        <is>
          <t>Active ingredient</t>
        </is>
      </c>
      <c r="AA1163"/>
      <c r="AB1163" t="n">
        <v>403.0</v>
      </c>
      <c r="AC1163"/>
      <c r="AD1163" t="n">
        <v>351.0</v>
      </c>
      <c r="AE1163"/>
      <c r="AF1163" t="n">
        <v>464.0</v>
      </c>
      <c r="AG1163" t="inlineStr">
        <is>
          <t>AI mg/L</t>
        </is>
      </c>
      <c r="AH1163"/>
      <c r="AI1163"/>
      <c r="AJ1163"/>
      <c r="AK1163"/>
      <c r="AL1163"/>
      <c r="AM1163"/>
      <c r="AN1163"/>
      <c r="AO1163"/>
      <c r="AP1163"/>
      <c r="AQ1163"/>
      <c r="AR1163"/>
      <c r="AS1163"/>
      <c r="AT1163"/>
      <c r="AU1163"/>
      <c r="AV1163"/>
      <c r="AW1163"/>
      <c r="AX1163" t="inlineStr">
        <is>
          <t>Mortality</t>
        </is>
      </c>
      <c r="AY1163" t="inlineStr">
        <is>
          <t>Mortality</t>
        </is>
      </c>
      <c r="AZ1163" t="inlineStr">
        <is>
          <t>LC50</t>
        </is>
      </c>
      <c r="BA1163"/>
      <c r="BB1163" t="n">
        <v>4.0</v>
      </c>
      <c r="BC1163"/>
      <c r="BD1163"/>
      <c r="BE1163"/>
      <c r="BF1163"/>
      <c r="BG1163" t="inlineStr">
        <is>
          <t>Day(s)</t>
        </is>
      </c>
      <c r="BH1163"/>
      <c r="BI1163" t="inlineStr">
        <is>
          <t>DTXSID4021892</t>
        </is>
      </c>
      <c r="BJ1163"/>
      <c r="BK1163"/>
      <c r="BL1163" t="inlineStr">
        <is>
          <t>Acute</t>
        </is>
      </c>
      <c r="BM1163"/>
      <c r="BN1163"/>
      <c r="BO1163"/>
      <c r="BP1163"/>
      <c r="BQ1163"/>
      <c r="BR1163"/>
      <c r="BS1163"/>
      <c r="BT1163" t="inlineStr">
        <is>
          <t>--</t>
        </is>
      </c>
      <c r="BU1163"/>
      <c r="BV1163"/>
      <c r="BW1163"/>
      <c r="BX1163"/>
      <c r="BY1163"/>
      <c r="BZ1163"/>
      <c r="CA1163"/>
      <c r="CB1163"/>
      <c r="CC1163"/>
      <c r="CD1163"/>
      <c r="CE1163"/>
      <c r="CF1163"/>
      <c r="CG1163"/>
      <c r="CH1163"/>
      <c r="CI1163"/>
      <c r="CJ1163" t="inlineStr">
        <is>
          <t xml:space="preserve">SOURCE/FROM US EPA ENVIRONMENTAL RESEARCH LABORATORY-DULUTH AND THE UNIVERSITY OF WISCONSIN-SUPERIOR CAMPUS//MEDIA/LAKE SUPERIOR WATER OR DECHLORINATED WATER//   </t>
        </is>
      </c>
      <c r="CK1163" t="inlineStr">
        <is>
          <t>Geiger,D.L., S.H. Poirier, L.T. Brooke, and D.J. Call</t>
        </is>
      </c>
      <c r="CL1163" t="n">
        <v>12858.0</v>
      </c>
      <c r="CM1163" t="inlineStr">
        <is>
          <t>Acute Toxicities of Organic Chemicals to Fathead Minnows (Pimephales promelas) Volume III</t>
        </is>
      </c>
      <c r="CN1163" t="inlineStr">
        <is>
          <t>Center for Lake Superior Environmental Studies, University of Wisconsin, Superior, WI:328 p.</t>
        </is>
      </c>
      <c r="CO1163" t="n">
        <v>1986.0</v>
      </c>
      <c r="CP1163" t="inlineStr">
        <is>
          <t>Geiger,D.L., S.H. Poirier, L.T. Brooke, and D.J. Call (1986). Acute Toxicities of Organic Chemicals to Fathead Minnows (Pimephales promelas) Volume III. Center for Lake Superior Environmental Studies, University of Wisconsin, Superior, WI, 328 p. ECOREF#:12858</t>
        </is>
      </c>
    </row>
    <row r="1164">
      <c r="A1164" t="n">
        <v>108907.0</v>
      </c>
      <c r="B1164" t="inlineStr">
        <is>
          <t>Chlorobenzene</t>
        </is>
      </c>
      <c r="C1164" t="inlineStr">
        <is>
          <t>Reagent Grade, Purissium, Purum, Puriss, Puris, Reinst</t>
        </is>
      </c>
      <c r="D1164" t="inlineStr">
        <is>
          <t>Measured</t>
        </is>
      </c>
      <c r="E1164" t="inlineStr">
        <is>
          <t>American Society for Testing and Materials</t>
        </is>
      </c>
      <c r="F1164"/>
      <c r="G1164"/>
      <c r="H1164"/>
      <c r="I1164"/>
      <c r="J1164"/>
      <c r="K1164"/>
      <c r="L1164" t="inlineStr">
        <is>
          <t>Pimephales promelas</t>
        </is>
      </c>
      <c r="M1164" t="inlineStr">
        <is>
          <t>Fathead Minnow</t>
        </is>
      </c>
      <c r="N1164" t="inlineStr">
        <is>
          <t>Fry</t>
        </is>
      </c>
      <c r="O1164"/>
      <c r="P1164"/>
      <c r="Q1164"/>
      <c r="R1164" t="n">
        <v>10.0</v>
      </c>
      <c r="S1164"/>
      <c r="T1164" t="n">
        <v>15.0</v>
      </c>
      <c r="U1164" t="inlineStr">
        <is>
          <t>Day(s)</t>
        </is>
      </c>
      <c r="V1164" t="inlineStr">
        <is>
          <t>Static</t>
        </is>
      </c>
      <c r="W1164" t="inlineStr">
        <is>
          <t>Fresh water</t>
        </is>
      </c>
      <c r="X1164" t="inlineStr">
        <is>
          <t>Lab</t>
        </is>
      </c>
      <c r="Y1164" t="inlineStr">
        <is>
          <t>6-7</t>
        </is>
      </c>
      <c r="Z1164" t="inlineStr">
        <is>
          <t>Active ingredient</t>
        </is>
      </c>
      <c r="AA1164"/>
      <c r="AB1164" t="n">
        <v>22.3</v>
      </c>
      <c r="AC1164"/>
      <c r="AD1164" t="n">
        <v>19.2</v>
      </c>
      <c r="AE1164"/>
      <c r="AF1164" t="n">
        <v>26.9</v>
      </c>
      <c r="AG1164" t="inlineStr">
        <is>
          <t>AI mg/L</t>
        </is>
      </c>
      <c r="AH1164"/>
      <c r="AI1164"/>
      <c r="AJ1164"/>
      <c r="AK1164"/>
      <c r="AL1164"/>
      <c r="AM1164"/>
      <c r="AN1164"/>
      <c r="AO1164"/>
      <c r="AP1164"/>
      <c r="AQ1164"/>
      <c r="AR1164"/>
      <c r="AS1164"/>
      <c r="AT1164"/>
      <c r="AU1164"/>
      <c r="AV1164"/>
      <c r="AW1164"/>
      <c r="AX1164" t="inlineStr">
        <is>
          <t>Mortality</t>
        </is>
      </c>
      <c r="AY1164" t="inlineStr">
        <is>
          <t>Mortality</t>
        </is>
      </c>
      <c r="AZ1164" t="inlineStr">
        <is>
          <t>LC50</t>
        </is>
      </c>
      <c r="BA1164"/>
      <c r="BB1164" t="n">
        <v>4.0</v>
      </c>
      <c r="BC1164"/>
      <c r="BD1164"/>
      <c r="BE1164"/>
      <c r="BF1164"/>
      <c r="BG1164" t="inlineStr">
        <is>
          <t>Day(s)</t>
        </is>
      </c>
      <c r="BH1164"/>
      <c r="BI1164" t="inlineStr">
        <is>
          <t>DTXSID4020298</t>
        </is>
      </c>
      <c r="BJ1164"/>
      <c r="BK1164"/>
      <c r="BL1164" t="inlineStr">
        <is>
          <t>Acute</t>
        </is>
      </c>
      <c r="BM1164" t="inlineStr">
        <is>
          <t>FY</t>
        </is>
      </c>
      <c r="BN1164"/>
      <c r="BO1164"/>
      <c r="BP1164"/>
      <c r="BQ1164"/>
      <c r="BR1164"/>
      <c r="BS1164"/>
      <c r="BT1164" t="inlineStr">
        <is>
          <t>--</t>
        </is>
      </c>
      <c r="BU1164"/>
      <c r="BV1164"/>
      <c r="BW1164"/>
      <c r="BX1164"/>
      <c r="BY1164"/>
      <c r="BZ1164"/>
      <c r="CA1164"/>
      <c r="CB1164"/>
      <c r="CC1164"/>
      <c r="CD1164"/>
      <c r="CE1164"/>
      <c r="CF1164"/>
      <c r="CG1164"/>
      <c r="CH1164"/>
      <c r="CI1164"/>
      <c r="CJ1164" t="inlineStr">
        <is>
          <t xml:space="preserve">TMETH/ASTM 1980, ENV. SCIENCES RESEARCH LAB 1981//   </t>
        </is>
      </c>
      <c r="CK1164" t="inlineStr">
        <is>
          <t>Dow Chemical Co.</t>
        </is>
      </c>
      <c r="CL1164" t="n">
        <v>163462.0</v>
      </c>
      <c r="CM1164" t="inlineStr">
        <is>
          <t>Study to Assess the Influence of Age on the Response of Fathead Minnows in Static Acute Toxicity Tests</t>
        </is>
      </c>
      <c r="CN1164" t="inlineStr">
        <is>
          <t>EPA/OTS Doc.#86-870002091:32 p.</t>
        </is>
      </c>
      <c r="CO1164" t="n">
        <v>1987.0</v>
      </c>
      <c r="CP1164" t="inlineStr">
        <is>
          <t>Dow Chemical Co. (1987). Study to Assess the Influence of Age on the Response of Fathead Minnows in Static Acute Toxicity Tests. EPA/OTS Doc.#86-870002091, 32 p. ECOREF#:163462</t>
        </is>
      </c>
    </row>
    <row r="1165">
      <c r="A1165" t="n">
        <v>108907.0</v>
      </c>
      <c r="B1165" t="inlineStr">
        <is>
          <t>Chlorobenzene</t>
        </is>
      </c>
      <c r="C1165" t="inlineStr">
        <is>
          <t>Reagent Grade, Purissium, Purum, Puriss, Puris, Reinst</t>
        </is>
      </c>
      <c r="D1165" t="inlineStr">
        <is>
          <t>Not reported</t>
        </is>
      </c>
      <c r="E1165" t="inlineStr">
        <is>
          <t>USEPA and ASTM methods</t>
        </is>
      </c>
      <c r="F1165"/>
      <c r="G1165"/>
      <c r="H1165"/>
      <c r="I1165"/>
      <c r="J1165"/>
      <c r="K1165"/>
      <c r="L1165" t="inlineStr">
        <is>
          <t>Pimephales promelas</t>
        </is>
      </c>
      <c r="M1165" t="inlineStr">
        <is>
          <t>Fathead Minnow</t>
        </is>
      </c>
      <c r="N1165" t="inlineStr">
        <is>
          <t>Juvenile</t>
        </is>
      </c>
      <c r="O1165"/>
      <c r="P1165"/>
      <c r="Q1165"/>
      <c r="R1165" t="n">
        <v>30.0</v>
      </c>
      <c r="S1165"/>
      <c r="T1165" t="n">
        <v>35.0</v>
      </c>
      <c r="U1165" t="inlineStr">
        <is>
          <t>Day(s)</t>
        </is>
      </c>
      <c r="V1165" t="inlineStr">
        <is>
          <t>Static</t>
        </is>
      </c>
      <c r="W1165" t="inlineStr">
        <is>
          <t>Fresh water</t>
        </is>
      </c>
      <c r="X1165" t="inlineStr">
        <is>
          <t>Lab</t>
        </is>
      </c>
      <c r="Y1165" t="inlineStr">
        <is>
          <t>&gt;=7</t>
        </is>
      </c>
      <c r="Z1165" t="inlineStr">
        <is>
          <t>Active ingredient</t>
        </is>
      </c>
      <c r="AA1165"/>
      <c r="AB1165" t="n">
        <v>36.2</v>
      </c>
      <c r="AC1165"/>
      <c r="AD1165"/>
      <c r="AE1165"/>
      <c r="AF1165"/>
      <c r="AG1165" t="inlineStr">
        <is>
          <t>AI mg/L</t>
        </is>
      </c>
      <c r="AH1165"/>
      <c r="AI1165"/>
      <c r="AJ1165"/>
      <c r="AK1165"/>
      <c r="AL1165"/>
      <c r="AM1165"/>
      <c r="AN1165"/>
      <c r="AO1165"/>
      <c r="AP1165"/>
      <c r="AQ1165"/>
      <c r="AR1165"/>
      <c r="AS1165"/>
      <c r="AT1165"/>
      <c r="AU1165"/>
      <c r="AV1165"/>
      <c r="AW1165"/>
      <c r="AX1165" t="inlineStr">
        <is>
          <t>Mortality</t>
        </is>
      </c>
      <c r="AY1165" t="inlineStr">
        <is>
          <t>Mortality</t>
        </is>
      </c>
      <c r="AZ1165" t="inlineStr">
        <is>
          <t>LC50</t>
        </is>
      </c>
      <c r="BA1165"/>
      <c r="BB1165" t="n">
        <v>4.0</v>
      </c>
      <c r="BC1165"/>
      <c r="BD1165"/>
      <c r="BE1165"/>
      <c r="BF1165"/>
      <c r="BG1165" t="inlineStr">
        <is>
          <t>Day(s)</t>
        </is>
      </c>
      <c r="BH1165"/>
      <c r="BI1165" t="inlineStr">
        <is>
          <t>DTXSID4020298</t>
        </is>
      </c>
      <c r="BJ1165"/>
      <c r="BK1165"/>
      <c r="BL1165" t="inlineStr">
        <is>
          <t>Acute</t>
        </is>
      </c>
      <c r="BM1165" t="inlineStr">
        <is>
          <t>JV</t>
        </is>
      </c>
      <c r="BN1165"/>
      <c r="BO1165"/>
      <c r="BP1165"/>
      <c r="BQ1165"/>
      <c r="BR1165"/>
      <c r="BS1165"/>
      <c r="BT1165" t="inlineStr">
        <is>
          <t>--</t>
        </is>
      </c>
      <c r="BU1165"/>
      <c r="BV1165"/>
      <c r="BW1165"/>
      <c r="BX1165"/>
      <c r="BY1165"/>
      <c r="BZ1165"/>
      <c r="CA1165"/>
      <c r="CB1165"/>
      <c r="CC1165"/>
      <c r="CD1165"/>
      <c r="CE1165"/>
      <c r="CF1165"/>
      <c r="CG1165"/>
      <c r="CH1165"/>
      <c r="CI1165"/>
      <c r="CJ1165" t="inlineStr">
        <is>
          <t xml:space="preserve">SOURCE/LAB REARED//CONTR/C,V//TMETH/USEPA TEST METHOD NO. ESR-ES-16, 1981. ASTM STANDARD E 729-80, 1980//MEDIA/CARBON FILTERED AND UV IRRADIATED DILUTION WATER//   </t>
        </is>
      </c>
      <c r="CK1165" t="inlineStr">
        <is>
          <t>Dow Chemical Co.</t>
        </is>
      </c>
      <c r="CL1165" t="n">
        <v>91316.0</v>
      </c>
      <c r="CM1165" t="inlineStr">
        <is>
          <t>A Study to Assess the Influence of Age on the Response of Fathead Minnows in Static Acute Toxicity Tests with Cover Letter</t>
        </is>
      </c>
      <c r="CN1165" t="inlineStr">
        <is>
          <t>EPA/OTS 878221113:31 p.</t>
        </is>
      </c>
      <c r="CO1165" t="n">
        <v>1982.0</v>
      </c>
      <c r="CP1165" t="inlineStr">
        <is>
          <t>Dow Chemical Co. (1982). A Study to Assess the Influence of Age on the Response of Fathead Minnows in Static Acute Toxicity Tests with Cover Letter. EPA/OTS 878221113, 31 p. ECOREF#:91316</t>
        </is>
      </c>
    </row>
    <row r="1166">
      <c r="A1166" t="n">
        <v>108907.0</v>
      </c>
      <c r="B1166" t="inlineStr">
        <is>
          <t>Chlorobenzene</t>
        </is>
      </c>
      <c r="C1166" t="inlineStr">
        <is>
          <t>Reagent Grade, Purissium, Purum, Puriss, Puris, Reinst</t>
        </is>
      </c>
      <c r="D1166" t="inlineStr">
        <is>
          <t>Measured</t>
        </is>
      </c>
      <c r="E1166" t="inlineStr">
        <is>
          <t>American Society for Testing and Materials</t>
        </is>
      </c>
      <c r="F1166"/>
      <c r="G1166"/>
      <c r="H1166"/>
      <c r="I1166"/>
      <c r="J1166"/>
      <c r="K1166"/>
      <c r="L1166" t="inlineStr">
        <is>
          <t>Pimephales promelas</t>
        </is>
      </c>
      <c r="M1166" t="inlineStr">
        <is>
          <t>Fathead Minnow</t>
        </is>
      </c>
      <c r="N1166" t="inlineStr">
        <is>
          <t>Subadult</t>
        </is>
      </c>
      <c r="O1166"/>
      <c r="P1166"/>
      <c r="Q1166"/>
      <c r="R1166" t="n">
        <v>60.0</v>
      </c>
      <c r="S1166"/>
      <c r="T1166" t="n">
        <v>100.0</v>
      </c>
      <c r="U1166" t="inlineStr">
        <is>
          <t>Day(s)</t>
        </is>
      </c>
      <c r="V1166" t="inlineStr">
        <is>
          <t>Static</t>
        </is>
      </c>
      <c r="W1166" t="inlineStr">
        <is>
          <t>Fresh water</t>
        </is>
      </c>
      <c r="X1166" t="inlineStr">
        <is>
          <t>Lab</t>
        </is>
      </c>
      <c r="Y1166" t="inlineStr">
        <is>
          <t>6-7</t>
        </is>
      </c>
      <c r="Z1166" t="inlineStr">
        <is>
          <t>Active ingredient</t>
        </is>
      </c>
      <c r="AA1166"/>
      <c r="AB1166" t="n">
        <v>22.2</v>
      </c>
      <c r="AC1166"/>
      <c r="AD1166" t="n">
        <v>19.2</v>
      </c>
      <c r="AE1166"/>
      <c r="AF1166" t="n">
        <v>26.6</v>
      </c>
      <c r="AG1166" t="inlineStr">
        <is>
          <t>AI mg/L</t>
        </is>
      </c>
      <c r="AH1166"/>
      <c r="AI1166"/>
      <c r="AJ1166"/>
      <c r="AK1166"/>
      <c r="AL1166"/>
      <c r="AM1166"/>
      <c r="AN1166"/>
      <c r="AO1166"/>
      <c r="AP1166"/>
      <c r="AQ1166"/>
      <c r="AR1166"/>
      <c r="AS1166"/>
      <c r="AT1166"/>
      <c r="AU1166"/>
      <c r="AV1166"/>
      <c r="AW1166"/>
      <c r="AX1166" t="inlineStr">
        <is>
          <t>Mortality</t>
        </is>
      </c>
      <c r="AY1166" t="inlineStr">
        <is>
          <t>Mortality</t>
        </is>
      </c>
      <c r="AZ1166" t="inlineStr">
        <is>
          <t>LC50</t>
        </is>
      </c>
      <c r="BA1166"/>
      <c r="BB1166" t="n">
        <v>4.0</v>
      </c>
      <c r="BC1166"/>
      <c r="BD1166"/>
      <c r="BE1166"/>
      <c r="BF1166"/>
      <c r="BG1166" t="inlineStr">
        <is>
          <t>Day(s)</t>
        </is>
      </c>
      <c r="BH1166"/>
      <c r="BI1166" t="inlineStr">
        <is>
          <t>DTXSID4020298</t>
        </is>
      </c>
      <c r="BJ1166"/>
      <c r="BK1166"/>
      <c r="BL1166" t="inlineStr">
        <is>
          <t>Acute</t>
        </is>
      </c>
      <c r="BM1166" t="inlineStr">
        <is>
          <t>SA</t>
        </is>
      </c>
      <c r="BN1166"/>
      <c r="BO1166"/>
      <c r="BP1166"/>
      <c r="BQ1166"/>
      <c r="BR1166"/>
      <c r="BS1166"/>
      <c r="BT1166" t="inlineStr">
        <is>
          <t>--</t>
        </is>
      </c>
      <c r="BU1166"/>
      <c r="BV1166"/>
      <c r="BW1166"/>
      <c r="BX1166"/>
      <c r="BY1166"/>
      <c r="BZ1166"/>
      <c r="CA1166"/>
      <c r="CB1166"/>
      <c r="CC1166"/>
      <c r="CD1166"/>
      <c r="CE1166"/>
      <c r="CF1166"/>
      <c r="CG1166"/>
      <c r="CH1166"/>
      <c r="CI1166"/>
      <c r="CJ1166" t="inlineStr">
        <is>
          <t xml:space="preserve">TMETH/ASTM 1980, ENV. SCIENCES RESEARCH LAB 1981//   </t>
        </is>
      </c>
      <c r="CK1166" t="inlineStr">
        <is>
          <t>Dow Chemical Co.</t>
        </is>
      </c>
      <c r="CL1166" t="n">
        <v>163462.0</v>
      </c>
      <c r="CM1166" t="inlineStr">
        <is>
          <t>Study to Assess the Influence of Age on the Response of Fathead Minnows in Static Acute Toxicity Tests</t>
        </is>
      </c>
      <c r="CN1166" t="inlineStr">
        <is>
          <t>EPA/OTS Doc.#86-870002091:32 p.</t>
        </is>
      </c>
      <c r="CO1166" t="n">
        <v>1987.0</v>
      </c>
      <c r="CP1166" t="inlineStr">
        <is>
          <t>Dow Chemical Co. (1987). Study to Assess the Influence of Age on the Response of Fathead Minnows in Static Acute Toxicity Tests. EPA/OTS Doc.#86-870002091, 32 p. ECOREF#:163462</t>
        </is>
      </c>
    </row>
    <row r="1167">
      <c r="A1167" t="n">
        <v>108907.0</v>
      </c>
      <c r="B1167" t="inlineStr">
        <is>
          <t>Chlorobenzene</t>
        </is>
      </c>
      <c r="C1167"/>
      <c r="D1167" t="inlineStr">
        <is>
          <t>Measured</t>
        </is>
      </c>
      <c r="E1167" t="inlineStr">
        <is>
          <t>Not coded</t>
        </is>
      </c>
      <c r="F1167" t="inlineStr">
        <is>
          <t>&gt;</t>
        </is>
      </c>
      <c r="G1167" t="n">
        <v>99.9</v>
      </c>
      <c r="H1167"/>
      <c r="I1167"/>
      <c r="J1167"/>
      <c r="K1167"/>
      <c r="L1167" t="inlineStr">
        <is>
          <t>Pimephales promelas</t>
        </is>
      </c>
      <c r="M1167" t="inlineStr">
        <is>
          <t>Fathead Minnow</t>
        </is>
      </c>
      <c r="N1167" t="inlineStr">
        <is>
          <t>Larva</t>
        </is>
      </c>
      <c r="O1167" t="inlineStr">
        <is>
          <t>&lt;</t>
        </is>
      </c>
      <c r="P1167" t="n">
        <v>24.0</v>
      </c>
      <c r="Q1167"/>
      <c r="R1167"/>
      <c r="S1167"/>
      <c r="T1167"/>
      <c r="U1167" t="inlineStr">
        <is>
          <t>Hour(s)</t>
        </is>
      </c>
      <c r="V1167" t="inlineStr">
        <is>
          <t>Flow-through</t>
        </is>
      </c>
      <c r="W1167" t="inlineStr">
        <is>
          <t>Fresh water</t>
        </is>
      </c>
      <c r="X1167" t="inlineStr">
        <is>
          <t>Lab</t>
        </is>
      </c>
      <c r="Y1167"/>
      <c r="Z1167" t="inlineStr">
        <is>
          <t>Active ingredient</t>
        </is>
      </c>
      <c r="AA1167"/>
      <c r="AB1167" t="n">
        <v>7.7</v>
      </c>
      <c r="AC1167"/>
      <c r="AD1167" t="n">
        <v>7.0</v>
      </c>
      <c r="AE1167"/>
      <c r="AF1167" t="n">
        <v>8.5</v>
      </c>
      <c r="AG1167" t="inlineStr">
        <is>
          <t>AI mg/L</t>
        </is>
      </c>
      <c r="AH1167"/>
      <c r="AI1167"/>
      <c r="AJ1167"/>
      <c r="AK1167"/>
      <c r="AL1167"/>
      <c r="AM1167"/>
      <c r="AN1167"/>
      <c r="AO1167"/>
      <c r="AP1167"/>
      <c r="AQ1167"/>
      <c r="AR1167"/>
      <c r="AS1167"/>
      <c r="AT1167"/>
      <c r="AU1167"/>
      <c r="AV1167"/>
      <c r="AW1167"/>
      <c r="AX1167" t="inlineStr">
        <is>
          <t>Mortality</t>
        </is>
      </c>
      <c r="AY1167" t="inlineStr">
        <is>
          <t>Mortality</t>
        </is>
      </c>
      <c r="AZ1167" t="inlineStr">
        <is>
          <t>LC50</t>
        </is>
      </c>
      <c r="BA1167"/>
      <c r="BB1167" t="n">
        <v>4.0</v>
      </c>
      <c r="BC1167"/>
      <c r="BD1167"/>
      <c r="BE1167"/>
      <c r="BF1167"/>
      <c r="BG1167" t="inlineStr">
        <is>
          <t>Day(s)</t>
        </is>
      </c>
      <c r="BH1167" t="inlineStr">
        <is>
          <t>Pure</t>
        </is>
      </c>
      <c r="BI1167" t="inlineStr">
        <is>
          <t>DTXSID4020298</t>
        </is>
      </c>
      <c r="BJ1167" t="inlineStr">
        <is>
          <t>10.1016/S0048-9697(05)80085-3</t>
        </is>
      </c>
      <c r="BK1167"/>
      <c r="BL1167"/>
      <c r="BM1167"/>
      <c r="BN1167"/>
      <c r="BO1167"/>
      <c r="BP1167"/>
      <c r="BQ1167"/>
      <c r="BR1167"/>
      <c r="BS1167"/>
      <c r="BT1167" t="inlineStr">
        <is>
          <t>--</t>
        </is>
      </c>
      <c r="BU1167"/>
      <c r="BV1167"/>
      <c r="BW1167"/>
      <c r="BX1167"/>
      <c r="BY1167"/>
      <c r="BZ1167"/>
      <c r="CA1167"/>
      <c r="CB1167"/>
      <c r="CC1167"/>
      <c r="CD1167"/>
      <c r="CE1167"/>
      <c r="CF1167"/>
      <c r="CG1167"/>
      <c r="CH1167"/>
      <c r="CI1167"/>
      <c r="CJ1167"/>
      <c r="CK1167" t="inlineStr">
        <is>
          <t>Marchini,S., M.D. Hoglund, S.J. Broderius, and M.L. Tosato</t>
        </is>
      </c>
      <c r="CL1167" t="n">
        <v>4343.0</v>
      </c>
      <c r="CM1167" t="inlineStr">
        <is>
          <t>Comparison of the Susceptibility of Daphnids and Fish to Benzene Derivatives</t>
        </is>
      </c>
      <c r="CN1167" t="inlineStr">
        <is>
          <t>Sci. Total Environ.Suppl.:799-808</t>
        </is>
      </c>
      <c r="CO1167" t="n">
        <v>1993.0</v>
      </c>
      <c r="CP1167" t="inlineStr">
        <is>
          <t>Marchini,S., M.D. Hoglund, S.J. Broderius, and M.L. Tosato (1993). Comparison of the Susceptibility of Daphnids and Fish to Benzene Derivatives. Sci. Total Environ., Suppl., 799-808. doi:10.1016/S0048-9697(05)80085-3. ECOREF#:4343</t>
        </is>
      </c>
    </row>
    <row r="1168">
      <c r="A1168" t="n">
        <v>108907.0</v>
      </c>
      <c r="B1168" t="inlineStr">
        <is>
          <t>Chlorobenzene</t>
        </is>
      </c>
      <c r="C1168" t="inlineStr">
        <is>
          <t>Reagent Grade, Purissium, Purum, Puriss, Puris, Reinst</t>
        </is>
      </c>
      <c r="D1168" t="inlineStr">
        <is>
          <t>Unmeasured</t>
        </is>
      </c>
      <c r="E1168" t="inlineStr">
        <is>
          <t>American Society for Testing and Materials</t>
        </is>
      </c>
      <c r="F1168"/>
      <c r="G1168"/>
      <c r="H1168"/>
      <c r="I1168"/>
      <c r="J1168"/>
      <c r="K1168"/>
      <c r="L1168" t="inlineStr">
        <is>
          <t>Pimephales promelas</t>
        </is>
      </c>
      <c r="M1168" t="inlineStr">
        <is>
          <t>Fathead Minnow</t>
        </is>
      </c>
      <c r="N1168" t="inlineStr">
        <is>
          <t>Fry</t>
        </is>
      </c>
      <c r="O1168"/>
      <c r="P1168"/>
      <c r="Q1168"/>
      <c r="R1168" t="n">
        <v>10.0</v>
      </c>
      <c r="S1168"/>
      <c r="T1168" t="n">
        <v>15.0</v>
      </c>
      <c r="U1168" t="inlineStr">
        <is>
          <t>Day(s)</t>
        </is>
      </c>
      <c r="V1168" t="inlineStr">
        <is>
          <t>Static</t>
        </is>
      </c>
      <c r="W1168" t="inlineStr">
        <is>
          <t>Fresh water</t>
        </is>
      </c>
      <c r="X1168" t="inlineStr">
        <is>
          <t>Lab</t>
        </is>
      </c>
      <c r="Y1168" t="inlineStr">
        <is>
          <t>&gt;=8</t>
        </is>
      </c>
      <c r="Z1168" t="inlineStr">
        <is>
          <t>Active ingredient</t>
        </is>
      </c>
      <c r="AA1168"/>
      <c r="AB1168" t="n">
        <v>22.3</v>
      </c>
      <c r="AC1168"/>
      <c r="AD1168" t="n">
        <v>19.2</v>
      </c>
      <c r="AE1168"/>
      <c r="AF1168" t="n">
        <v>26.9</v>
      </c>
      <c r="AG1168" t="inlineStr">
        <is>
          <t>AI mg/L</t>
        </is>
      </c>
      <c r="AH1168"/>
      <c r="AI1168"/>
      <c r="AJ1168"/>
      <c r="AK1168"/>
      <c r="AL1168"/>
      <c r="AM1168"/>
      <c r="AN1168"/>
      <c r="AO1168"/>
      <c r="AP1168"/>
      <c r="AQ1168"/>
      <c r="AR1168"/>
      <c r="AS1168"/>
      <c r="AT1168"/>
      <c r="AU1168"/>
      <c r="AV1168"/>
      <c r="AW1168"/>
      <c r="AX1168" t="inlineStr">
        <is>
          <t>Mortality</t>
        </is>
      </c>
      <c r="AY1168" t="inlineStr">
        <is>
          <t>Mortality</t>
        </is>
      </c>
      <c r="AZ1168" t="inlineStr">
        <is>
          <t>LC50</t>
        </is>
      </c>
      <c r="BA1168"/>
      <c r="BB1168" t="n">
        <v>4.0</v>
      </c>
      <c r="BC1168"/>
      <c r="BD1168"/>
      <c r="BE1168"/>
      <c r="BF1168"/>
      <c r="BG1168" t="inlineStr">
        <is>
          <t>Day(s)</t>
        </is>
      </c>
      <c r="BH1168"/>
      <c r="BI1168" t="inlineStr">
        <is>
          <t>DTXSID4020298</t>
        </is>
      </c>
      <c r="BJ1168" t="inlineStr">
        <is>
          <t>10.1007/BF01607884</t>
        </is>
      </c>
      <c r="BK1168"/>
      <c r="BL1168" t="inlineStr">
        <is>
          <t>Acute</t>
        </is>
      </c>
      <c r="BM1168"/>
      <c r="BN1168"/>
      <c r="BO1168"/>
      <c r="BP1168"/>
      <c r="BQ1168"/>
      <c r="BR1168"/>
      <c r="BS1168"/>
      <c r="BT1168" t="inlineStr">
        <is>
          <t>--</t>
        </is>
      </c>
      <c r="BU1168"/>
      <c r="BV1168"/>
      <c r="BW1168"/>
      <c r="BX1168"/>
      <c r="BY1168"/>
      <c r="BZ1168"/>
      <c r="CA1168"/>
      <c r="CB1168"/>
      <c r="CC1168"/>
      <c r="CD1168"/>
      <c r="CE1168"/>
      <c r="CF1168"/>
      <c r="CG1168"/>
      <c r="CH1168"/>
      <c r="CI1168" t="inlineStr">
        <is>
          <t xml:space="preserve">DO/FELL BELOW THE RECOMMENDED 40% SATURATION LEVEL// </t>
        </is>
      </c>
      <c r="CJ1168" t="inlineStr">
        <is>
          <t xml:space="preserve">SOURCE/LAB STOCK//CONTR/C,V//TMETH/1980, STANDARD E 729-80//MEDIA/AERATED, CARBON-FILTERED, UV IRRADIATED WATER FROM UPPER SAGINAW BAY OF LAKE HURON//  DO/FELL BELOW THE RECOMMENDED 40% SATURATION LEVEL// </t>
        </is>
      </c>
      <c r="CK1168" t="inlineStr">
        <is>
          <t>Mayes,M.A., H.C. Alexander, and D.C. Dill</t>
        </is>
      </c>
      <c r="CL1168" t="n">
        <v>10432.0</v>
      </c>
      <c r="CM1168" t="inlineStr">
        <is>
          <t>A Study to Assess the Influence of Age on the Response of Fathead Minnows in Static Acute Toxicity Tests</t>
        </is>
      </c>
      <c r="CN1168" t="inlineStr">
        <is>
          <t>Bull. Environ. Contam. Toxicol.31(2): 139-147</t>
        </is>
      </c>
      <c r="CO1168" t="n">
        <v>1983.0</v>
      </c>
      <c r="CP1168" t="inlineStr">
        <is>
          <t>Mayes,M.A., H.C. Alexander, and D.C. Dill (1983). A Study to Assess the Influence of Age on the Response of Fathead Minnows in Static Acute Toxicity Tests. Bull. Environ. Contam. Toxicol., 31, (2), 139-147. doi:10.1007/BF01607884. ECOREF#:10432</t>
        </is>
      </c>
    </row>
    <row r="1169">
      <c r="A1169" t="n">
        <v>108907.0</v>
      </c>
      <c r="B1169" t="inlineStr">
        <is>
          <t>Chlorobenzene</t>
        </is>
      </c>
      <c r="C1169" t="inlineStr">
        <is>
          <t>Reagent Grade, Purissium, Purum, Puriss, Puris, Reinst</t>
        </is>
      </c>
      <c r="D1169" t="inlineStr">
        <is>
          <t>Unmeasured</t>
        </is>
      </c>
      <c r="E1169" t="inlineStr">
        <is>
          <t>American Society for Testing and Materials</t>
        </is>
      </c>
      <c r="F1169"/>
      <c r="G1169"/>
      <c r="H1169"/>
      <c r="I1169"/>
      <c r="J1169"/>
      <c r="K1169"/>
      <c r="L1169" t="inlineStr">
        <is>
          <t>Pimephales promelas</t>
        </is>
      </c>
      <c r="M1169" t="inlineStr">
        <is>
          <t>Fathead Minnow</t>
        </is>
      </c>
      <c r="N1169" t="inlineStr">
        <is>
          <t>Pre-, sub-, semi-, near adult, or peripubertal</t>
        </is>
      </c>
      <c r="O1169"/>
      <c r="P1169"/>
      <c r="Q1169"/>
      <c r="R1169" t="n">
        <v>65.0</v>
      </c>
      <c r="S1169"/>
      <c r="T1169" t="n">
        <v>94.0</v>
      </c>
      <c r="U1169" t="inlineStr">
        <is>
          <t>Day(s)</t>
        </is>
      </c>
      <c r="V1169" t="inlineStr">
        <is>
          <t>Static</t>
        </is>
      </c>
      <c r="W1169" t="inlineStr">
        <is>
          <t>Fresh water</t>
        </is>
      </c>
      <c r="X1169" t="inlineStr">
        <is>
          <t>Lab</t>
        </is>
      </c>
      <c r="Y1169" t="inlineStr">
        <is>
          <t>&gt;=8</t>
        </is>
      </c>
      <c r="Z1169" t="inlineStr">
        <is>
          <t>Active ingredient</t>
        </is>
      </c>
      <c r="AA1169"/>
      <c r="AB1169" t="n">
        <v>22.2</v>
      </c>
      <c r="AC1169"/>
      <c r="AD1169" t="n">
        <v>19.2</v>
      </c>
      <c r="AE1169"/>
      <c r="AF1169" t="n">
        <v>26.6</v>
      </c>
      <c r="AG1169" t="inlineStr">
        <is>
          <t>AI mg/L</t>
        </is>
      </c>
      <c r="AH1169"/>
      <c r="AI1169"/>
      <c r="AJ1169"/>
      <c r="AK1169"/>
      <c r="AL1169"/>
      <c r="AM1169"/>
      <c r="AN1169"/>
      <c r="AO1169"/>
      <c r="AP1169"/>
      <c r="AQ1169"/>
      <c r="AR1169"/>
      <c r="AS1169"/>
      <c r="AT1169"/>
      <c r="AU1169"/>
      <c r="AV1169"/>
      <c r="AW1169"/>
      <c r="AX1169" t="inlineStr">
        <is>
          <t>Mortality</t>
        </is>
      </c>
      <c r="AY1169" t="inlineStr">
        <is>
          <t>Mortality</t>
        </is>
      </c>
      <c r="AZ1169" t="inlineStr">
        <is>
          <t>LC50</t>
        </is>
      </c>
      <c r="BA1169"/>
      <c r="BB1169" t="n">
        <v>4.0</v>
      </c>
      <c r="BC1169"/>
      <c r="BD1169"/>
      <c r="BE1169"/>
      <c r="BF1169"/>
      <c r="BG1169" t="inlineStr">
        <is>
          <t>Day(s)</t>
        </is>
      </c>
      <c r="BH1169"/>
      <c r="BI1169" t="inlineStr">
        <is>
          <t>DTXSID4020298</t>
        </is>
      </c>
      <c r="BJ1169" t="inlineStr">
        <is>
          <t>10.1007/BF01607884</t>
        </is>
      </c>
      <c r="BK1169"/>
      <c r="BL1169" t="inlineStr">
        <is>
          <t>Acute</t>
        </is>
      </c>
      <c r="BM1169"/>
      <c r="BN1169"/>
      <c r="BO1169"/>
      <c r="BP1169"/>
      <c r="BQ1169"/>
      <c r="BR1169"/>
      <c r="BS1169"/>
      <c r="BT1169" t="inlineStr">
        <is>
          <t>--</t>
        </is>
      </c>
      <c r="BU1169"/>
      <c r="BV1169"/>
      <c r="BW1169"/>
      <c r="BX1169"/>
      <c r="BY1169"/>
      <c r="BZ1169"/>
      <c r="CA1169"/>
      <c r="CB1169"/>
      <c r="CC1169"/>
      <c r="CD1169"/>
      <c r="CE1169"/>
      <c r="CF1169"/>
      <c r="CG1169"/>
      <c r="CH1169"/>
      <c r="CI1169" t="inlineStr">
        <is>
          <t xml:space="preserve">DO/FELL BELOW THE RECOMMENDED 40% SATURATION LEVEL// </t>
        </is>
      </c>
      <c r="CJ1169" t="inlineStr">
        <is>
          <t xml:space="preserve">SOURCE/LAB STOCK//CONTR/C,V//TMETH/1980, STANDARD E 729-80//MEDIA/AERATED, CARBON-FILTERED, UV IRRADIATED WATER FROM UPPER SAGINAW BAY OF LAKE HURON//  DO/FELL BELOW THE RECOMMENDED 40% SATURATION LEVEL// </t>
        </is>
      </c>
      <c r="CK1169" t="inlineStr">
        <is>
          <t>Mayes,M.A., H.C. Alexander, and D.C. Dill</t>
        </is>
      </c>
      <c r="CL1169" t="n">
        <v>10432.0</v>
      </c>
      <c r="CM1169" t="inlineStr">
        <is>
          <t>A Study to Assess the Influence of Age on the Response of Fathead Minnows in Static Acute Toxicity Tests</t>
        </is>
      </c>
      <c r="CN1169" t="inlineStr">
        <is>
          <t>Bull. Environ. Contam. Toxicol.31(2): 139-147</t>
        </is>
      </c>
      <c r="CO1169" t="n">
        <v>1983.0</v>
      </c>
      <c r="CP1169" t="inlineStr">
        <is>
          <t>Mayes,M.A., H.C. Alexander, and D.C. Dill (1983). A Study to Assess the Influence of Age on the Response of Fathead Minnows in Static Acute Toxicity Tests. Bull. Environ. Contam. Toxicol., 31, (2), 139-147. doi:10.1007/BF01607884. ECOREF#:10432</t>
        </is>
      </c>
    </row>
    <row r="1170">
      <c r="A1170" t="n">
        <v>108907.0</v>
      </c>
      <c r="B1170" t="inlineStr">
        <is>
          <t>Chlorobenzene</t>
        </is>
      </c>
      <c r="C1170"/>
      <c r="D1170" t="inlineStr">
        <is>
          <t>Unmeasured</t>
        </is>
      </c>
      <c r="E1170" t="inlineStr">
        <is>
          <t>Not coded</t>
        </is>
      </c>
      <c r="F1170"/>
      <c r="G1170"/>
      <c r="H1170"/>
      <c r="I1170"/>
      <c r="J1170"/>
      <c r="K1170"/>
      <c r="L1170" t="inlineStr">
        <is>
          <t>Pimephales promelas</t>
        </is>
      </c>
      <c r="M1170" t="inlineStr">
        <is>
          <t>Fathead Minnow</t>
        </is>
      </c>
      <c r="N1170"/>
      <c r="O1170"/>
      <c r="P1170"/>
      <c r="Q1170"/>
      <c r="R1170"/>
      <c r="S1170"/>
      <c r="T1170"/>
      <c r="U1170"/>
      <c r="V1170" t="inlineStr">
        <is>
          <t>Static</t>
        </is>
      </c>
      <c r="W1170" t="inlineStr">
        <is>
          <t>Fresh water</t>
        </is>
      </c>
      <c r="X1170" t="inlineStr">
        <is>
          <t>Lab</t>
        </is>
      </c>
      <c r="Y1170"/>
      <c r="Z1170" t="inlineStr">
        <is>
          <t>Formulation</t>
        </is>
      </c>
      <c r="AA1170"/>
      <c r="AB1170" t="n">
        <v>33.93</v>
      </c>
      <c r="AC1170"/>
      <c r="AD1170" t="n">
        <v>27.61</v>
      </c>
      <c r="AE1170"/>
      <c r="AF1170" t="n">
        <v>43.27</v>
      </c>
      <c r="AG1170" t="inlineStr">
        <is>
          <t>AI mg/L</t>
        </is>
      </c>
      <c r="AH1170"/>
      <c r="AI1170"/>
      <c r="AJ1170"/>
      <c r="AK1170"/>
      <c r="AL1170"/>
      <c r="AM1170"/>
      <c r="AN1170"/>
      <c r="AO1170"/>
      <c r="AP1170"/>
      <c r="AQ1170"/>
      <c r="AR1170"/>
      <c r="AS1170"/>
      <c r="AT1170"/>
      <c r="AU1170"/>
      <c r="AV1170"/>
      <c r="AW1170"/>
      <c r="AX1170" t="inlineStr">
        <is>
          <t>Mortality</t>
        </is>
      </c>
      <c r="AY1170" t="inlineStr">
        <is>
          <t>Mortality</t>
        </is>
      </c>
      <c r="AZ1170" t="inlineStr">
        <is>
          <t>LC50</t>
        </is>
      </c>
      <c r="BA1170"/>
      <c r="BB1170" t="n">
        <v>4.0</v>
      </c>
      <c r="BC1170"/>
      <c r="BD1170"/>
      <c r="BE1170"/>
      <c r="BF1170"/>
      <c r="BG1170" t="inlineStr">
        <is>
          <t>Day(s)</t>
        </is>
      </c>
      <c r="BH1170"/>
      <c r="BI1170" t="inlineStr">
        <is>
          <t>DTXSID4020298</t>
        </is>
      </c>
      <c r="BJ1170"/>
      <c r="BK1170"/>
      <c r="BL1170"/>
      <c r="BM1170"/>
      <c r="BN1170"/>
      <c r="BO1170"/>
      <c r="BP1170"/>
      <c r="BQ1170"/>
      <c r="BR1170"/>
      <c r="BS1170"/>
      <c r="BT1170" t="inlineStr">
        <is>
          <t>--</t>
        </is>
      </c>
      <c r="BU1170"/>
      <c r="BV1170"/>
      <c r="BW1170"/>
      <c r="BX1170"/>
      <c r="BY1170"/>
      <c r="BZ1170"/>
      <c r="CA1170"/>
      <c r="CB1170"/>
      <c r="CC1170"/>
      <c r="CD1170"/>
      <c r="CE1170"/>
      <c r="CF1170"/>
      <c r="CG1170"/>
      <c r="CH1170"/>
      <c r="CI1170" t="inlineStr">
        <is>
          <t xml:space="preserve"> CONTR./FOLLOWED STANDARD METHOD// </t>
        </is>
      </c>
      <c r="CJ1170" t="inlineStr">
        <is>
          <t xml:space="preserve">   CONTR./FOLLOWED STANDARD METHOD// </t>
        </is>
      </c>
      <c r="CK1170" t="inlineStr">
        <is>
          <t>Pickering,Q.H., and C. Henderson</t>
        </is>
      </c>
      <c r="CL1170" t="n">
        <v>728.0</v>
      </c>
      <c r="CM1170" t="inlineStr">
        <is>
          <t>Acute Toxicity of Some Important Petrochemicals to Fish</t>
        </is>
      </c>
      <c r="CN1170" t="inlineStr">
        <is>
          <t>J. Water Pollut. Control Fed.38(9): 1419-1429</t>
        </is>
      </c>
      <c r="CO1170" t="n">
        <v>1966.0</v>
      </c>
      <c r="CP1170" t="inlineStr">
        <is>
          <t>Pickering,Q.H., and C. Henderson (1966). Acute Toxicity of Some Important Petrochemicals to Fish. J. Water Pollut. Control Fed., 38, (9), 1419-1429. ECOREF#:728</t>
        </is>
      </c>
    </row>
    <row r="1171">
      <c r="A1171" t="n">
        <v>108907.0</v>
      </c>
      <c r="B1171" t="inlineStr">
        <is>
          <t>Chlorobenzene</t>
        </is>
      </c>
      <c r="C1171" t="inlineStr">
        <is>
          <t>Reagent Grade, Purissium, Purum, Puriss, Puris, Reinst</t>
        </is>
      </c>
      <c r="D1171" t="inlineStr">
        <is>
          <t>Unmeasured</t>
        </is>
      </c>
      <c r="E1171" t="inlineStr">
        <is>
          <t>American Society for Testing and Materials</t>
        </is>
      </c>
      <c r="F1171"/>
      <c r="G1171"/>
      <c r="H1171"/>
      <c r="I1171"/>
      <c r="J1171"/>
      <c r="K1171"/>
      <c r="L1171" t="inlineStr">
        <is>
          <t>Pimephales promelas</t>
        </is>
      </c>
      <c r="M1171" t="inlineStr">
        <is>
          <t>Fathead Minnow</t>
        </is>
      </c>
      <c r="N1171" t="inlineStr">
        <is>
          <t>Juvenile</t>
        </is>
      </c>
      <c r="O1171"/>
      <c r="P1171"/>
      <c r="Q1171"/>
      <c r="R1171" t="n">
        <v>30.0</v>
      </c>
      <c r="S1171"/>
      <c r="T1171" t="n">
        <v>35.0</v>
      </c>
      <c r="U1171" t="inlineStr">
        <is>
          <t>Day(s)</t>
        </is>
      </c>
      <c r="V1171" t="inlineStr">
        <is>
          <t>Static</t>
        </is>
      </c>
      <c r="W1171" t="inlineStr">
        <is>
          <t>Fresh water</t>
        </is>
      </c>
      <c r="X1171" t="inlineStr">
        <is>
          <t>Lab</t>
        </is>
      </c>
      <c r="Y1171" t="inlineStr">
        <is>
          <t>&gt;=8</t>
        </is>
      </c>
      <c r="Z1171" t="inlineStr">
        <is>
          <t>Active ingredient</t>
        </is>
      </c>
      <c r="AA1171"/>
      <c r="AB1171" t="n">
        <v>35.4</v>
      </c>
      <c r="AC1171"/>
      <c r="AD1171" t="n">
        <v>31.2</v>
      </c>
      <c r="AE1171"/>
      <c r="AF1171" t="n">
        <v>43.3</v>
      </c>
      <c r="AG1171" t="inlineStr">
        <is>
          <t>AI mg/L</t>
        </is>
      </c>
      <c r="AH1171"/>
      <c r="AI1171"/>
      <c r="AJ1171"/>
      <c r="AK1171"/>
      <c r="AL1171"/>
      <c r="AM1171"/>
      <c r="AN1171"/>
      <c r="AO1171"/>
      <c r="AP1171"/>
      <c r="AQ1171"/>
      <c r="AR1171"/>
      <c r="AS1171"/>
      <c r="AT1171"/>
      <c r="AU1171"/>
      <c r="AV1171"/>
      <c r="AW1171"/>
      <c r="AX1171" t="inlineStr">
        <is>
          <t>Mortality</t>
        </is>
      </c>
      <c r="AY1171" t="inlineStr">
        <is>
          <t>Mortality</t>
        </is>
      </c>
      <c r="AZ1171" t="inlineStr">
        <is>
          <t>LC50</t>
        </is>
      </c>
      <c r="BA1171"/>
      <c r="BB1171" t="n">
        <v>4.0</v>
      </c>
      <c r="BC1171"/>
      <c r="BD1171"/>
      <c r="BE1171"/>
      <c r="BF1171"/>
      <c r="BG1171" t="inlineStr">
        <is>
          <t>Day(s)</t>
        </is>
      </c>
      <c r="BH1171"/>
      <c r="BI1171" t="inlineStr">
        <is>
          <t>DTXSID4020298</t>
        </is>
      </c>
      <c r="BJ1171" t="inlineStr">
        <is>
          <t>10.1007/BF01607884</t>
        </is>
      </c>
      <c r="BK1171"/>
      <c r="BL1171" t="inlineStr">
        <is>
          <t>Acute</t>
        </is>
      </c>
      <c r="BM1171"/>
      <c r="BN1171"/>
      <c r="BO1171"/>
      <c r="BP1171"/>
      <c r="BQ1171"/>
      <c r="BR1171"/>
      <c r="BS1171"/>
      <c r="BT1171" t="inlineStr">
        <is>
          <t>--</t>
        </is>
      </c>
      <c r="BU1171"/>
      <c r="BV1171"/>
      <c r="BW1171"/>
      <c r="BX1171"/>
      <c r="BY1171"/>
      <c r="BZ1171"/>
      <c r="CA1171"/>
      <c r="CB1171"/>
      <c r="CC1171"/>
      <c r="CD1171"/>
      <c r="CE1171"/>
      <c r="CF1171"/>
      <c r="CG1171"/>
      <c r="CH1171"/>
      <c r="CI1171" t="inlineStr">
        <is>
          <t xml:space="preserve">CONC1/GEOMETRIC MEAN OF 2 TESTS//DO/FELL BELOW THE RECOMMENDED 40% SATURATION LEVEL// </t>
        </is>
      </c>
      <c r="CJ1171" t="inlineStr">
        <is>
          <t xml:space="preserve">SOURCE/LAB STOCK//CONTR/C,V//TMETH/1980, STANDARD E 729-80//MEDIA/AERATED, CARBON-FILTERED, UV IRRADIATED WATER FROM UPPER SAGINAW BAY OF LAKE HURON//  CONC1/GEOMETRIC MEAN OF 2 TESTS//DO/FELL BELOW THE RECOMMENDED 40% SATURATION LEVEL// </t>
        </is>
      </c>
      <c r="CK1171" t="inlineStr">
        <is>
          <t>Mayes,M.A., H.C. Alexander, and D.C. Dill</t>
        </is>
      </c>
      <c r="CL1171" t="n">
        <v>10432.0</v>
      </c>
      <c r="CM1171" t="inlineStr">
        <is>
          <t>A Study to Assess the Influence of Age on the Response of Fathead Minnows in Static Acute Toxicity Tests</t>
        </is>
      </c>
      <c r="CN1171" t="inlineStr">
        <is>
          <t>Bull. Environ. Contam. Toxicol.31(2): 139-147</t>
        </is>
      </c>
      <c r="CO1171" t="n">
        <v>1983.0</v>
      </c>
      <c r="CP1171" t="inlineStr">
        <is>
          <t>Mayes,M.A., H.C. Alexander, and D.C. Dill (1983). A Study to Assess the Influence of Age on the Response of Fathead Minnows in Static Acute Toxicity Tests. Bull. Environ. Contam. Toxicol., 31, (2), 139-147. doi:10.1007/BF01607884. ECOREF#:10432</t>
        </is>
      </c>
    </row>
    <row r="1172">
      <c r="A1172" t="n">
        <v>108907.0</v>
      </c>
      <c r="B1172" t="inlineStr">
        <is>
          <t>Chlorobenzene</t>
        </is>
      </c>
      <c r="C1172" t="inlineStr">
        <is>
          <t>Reagent Grade, Purissium, Purum, Puriss, Puris, Reinst</t>
        </is>
      </c>
      <c r="D1172" t="inlineStr">
        <is>
          <t>Measured</t>
        </is>
      </c>
      <c r="E1172" t="inlineStr">
        <is>
          <t>American Society for Testing and Materials</t>
        </is>
      </c>
      <c r="F1172"/>
      <c r="G1172"/>
      <c r="H1172"/>
      <c r="I1172"/>
      <c r="J1172"/>
      <c r="K1172"/>
      <c r="L1172" t="inlineStr">
        <is>
          <t>Pimephales promelas</t>
        </is>
      </c>
      <c r="M1172" t="inlineStr">
        <is>
          <t>Fathead Minnow</t>
        </is>
      </c>
      <c r="N1172" t="inlineStr">
        <is>
          <t>Juvenile</t>
        </is>
      </c>
      <c r="O1172"/>
      <c r="P1172"/>
      <c r="Q1172"/>
      <c r="R1172" t="n">
        <v>30.0</v>
      </c>
      <c r="S1172"/>
      <c r="T1172" t="n">
        <v>35.0</v>
      </c>
      <c r="U1172" t="inlineStr">
        <is>
          <t>Day(s)</t>
        </is>
      </c>
      <c r="V1172" t="inlineStr">
        <is>
          <t>Static</t>
        </is>
      </c>
      <c r="W1172" t="inlineStr">
        <is>
          <t>Fresh water</t>
        </is>
      </c>
      <c r="X1172" t="inlineStr">
        <is>
          <t>Lab</t>
        </is>
      </c>
      <c r="Y1172" t="inlineStr">
        <is>
          <t>6-7</t>
        </is>
      </c>
      <c r="Z1172" t="inlineStr">
        <is>
          <t>Active ingredient</t>
        </is>
      </c>
      <c r="AA1172"/>
      <c r="AB1172" t="n">
        <v>35.4</v>
      </c>
      <c r="AC1172"/>
      <c r="AD1172" t="n">
        <v>31.2</v>
      </c>
      <c r="AE1172"/>
      <c r="AF1172" t="n">
        <v>43.3</v>
      </c>
      <c r="AG1172" t="inlineStr">
        <is>
          <t>AI mg/L</t>
        </is>
      </c>
      <c r="AH1172"/>
      <c r="AI1172"/>
      <c r="AJ1172"/>
      <c r="AK1172"/>
      <c r="AL1172"/>
      <c r="AM1172"/>
      <c r="AN1172"/>
      <c r="AO1172"/>
      <c r="AP1172"/>
      <c r="AQ1172"/>
      <c r="AR1172"/>
      <c r="AS1172"/>
      <c r="AT1172"/>
      <c r="AU1172"/>
      <c r="AV1172"/>
      <c r="AW1172"/>
      <c r="AX1172" t="inlineStr">
        <is>
          <t>Mortality</t>
        </is>
      </c>
      <c r="AY1172" t="inlineStr">
        <is>
          <t>Mortality</t>
        </is>
      </c>
      <c r="AZ1172" t="inlineStr">
        <is>
          <t>LC50</t>
        </is>
      </c>
      <c r="BA1172"/>
      <c r="BB1172" t="n">
        <v>4.0</v>
      </c>
      <c r="BC1172"/>
      <c r="BD1172"/>
      <c r="BE1172"/>
      <c r="BF1172"/>
      <c r="BG1172" t="inlineStr">
        <is>
          <t>Day(s)</t>
        </is>
      </c>
      <c r="BH1172"/>
      <c r="BI1172" t="inlineStr">
        <is>
          <t>DTXSID4020298</t>
        </is>
      </c>
      <c r="BJ1172"/>
      <c r="BK1172"/>
      <c r="BL1172" t="inlineStr">
        <is>
          <t>Acute</t>
        </is>
      </c>
      <c r="BM1172" t="inlineStr">
        <is>
          <t>JV</t>
        </is>
      </c>
      <c r="BN1172"/>
      <c r="BO1172"/>
      <c r="BP1172"/>
      <c r="BQ1172"/>
      <c r="BR1172"/>
      <c r="BS1172"/>
      <c r="BT1172" t="inlineStr">
        <is>
          <t>--</t>
        </is>
      </c>
      <c r="BU1172"/>
      <c r="BV1172"/>
      <c r="BW1172"/>
      <c r="BX1172"/>
      <c r="BY1172"/>
      <c r="BZ1172"/>
      <c r="CA1172"/>
      <c r="CB1172"/>
      <c r="CC1172"/>
      <c r="CD1172"/>
      <c r="CE1172"/>
      <c r="CF1172"/>
      <c r="CG1172"/>
      <c r="CH1172"/>
      <c r="CI1172" t="inlineStr">
        <is>
          <t xml:space="preserve"> GEOMETRIC MEAN OF 2 TESTS</t>
        </is>
      </c>
      <c r="CJ1172" t="inlineStr">
        <is>
          <t>TMETH/ASTM 1980, ENV. SCIENCES RESEARCH LAB 1981//   GEOMETRIC MEAN OF 2 TESTS</t>
        </is>
      </c>
      <c r="CK1172" t="inlineStr">
        <is>
          <t>Dow Chemical Co.</t>
        </is>
      </c>
      <c r="CL1172" t="n">
        <v>163462.0</v>
      </c>
      <c r="CM1172" t="inlineStr">
        <is>
          <t>Study to Assess the Influence of Age on the Response of Fathead Minnows in Static Acute Toxicity Tests</t>
        </is>
      </c>
      <c r="CN1172" t="inlineStr">
        <is>
          <t>EPA/OTS Doc.#86-870002091:32 p.</t>
        </is>
      </c>
      <c r="CO1172" t="n">
        <v>1987.0</v>
      </c>
      <c r="CP1172" t="inlineStr">
        <is>
          <t>Dow Chemical Co. (1987). Study to Assess the Influence of Age on the Response of Fathead Minnows in Static Acute Toxicity Tests. EPA/OTS Doc.#86-870002091, 32 p. ECOREF#:163462</t>
        </is>
      </c>
    </row>
    <row r="1173">
      <c r="A1173" t="n">
        <v>108907.0</v>
      </c>
      <c r="B1173" t="inlineStr">
        <is>
          <t>Chlorobenzene</t>
        </is>
      </c>
      <c r="C1173" t="inlineStr">
        <is>
          <t>Reagent Grade, Purissium, Purum, Puriss, Puris, Reinst</t>
        </is>
      </c>
      <c r="D1173" t="inlineStr">
        <is>
          <t>Not reported</t>
        </is>
      </c>
      <c r="E1173" t="inlineStr">
        <is>
          <t>USEPA and ASTM methods</t>
        </is>
      </c>
      <c r="F1173"/>
      <c r="G1173"/>
      <c r="H1173"/>
      <c r="I1173"/>
      <c r="J1173"/>
      <c r="K1173"/>
      <c r="L1173" t="inlineStr">
        <is>
          <t>Pimephales promelas</t>
        </is>
      </c>
      <c r="M1173" t="inlineStr">
        <is>
          <t>Fathead Minnow</t>
        </is>
      </c>
      <c r="N1173" t="inlineStr">
        <is>
          <t>Fry</t>
        </is>
      </c>
      <c r="O1173"/>
      <c r="P1173"/>
      <c r="Q1173"/>
      <c r="R1173" t="n">
        <v>10.0</v>
      </c>
      <c r="S1173"/>
      <c r="T1173" t="n">
        <v>15.0</v>
      </c>
      <c r="U1173" t="inlineStr">
        <is>
          <t>Day(s)</t>
        </is>
      </c>
      <c r="V1173" t="inlineStr">
        <is>
          <t>Static</t>
        </is>
      </c>
      <c r="W1173" t="inlineStr">
        <is>
          <t>Fresh water</t>
        </is>
      </c>
      <c r="X1173" t="inlineStr">
        <is>
          <t>Lab</t>
        </is>
      </c>
      <c r="Y1173" t="inlineStr">
        <is>
          <t>&gt;=7</t>
        </is>
      </c>
      <c r="Z1173" t="inlineStr">
        <is>
          <t>Active ingredient</t>
        </is>
      </c>
      <c r="AA1173"/>
      <c r="AB1173" t="n">
        <v>22.3</v>
      </c>
      <c r="AC1173"/>
      <c r="AD1173" t="n">
        <v>19.2</v>
      </c>
      <c r="AE1173"/>
      <c r="AF1173" t="n">
        <v>26.9</v>
      </c>
      <c r="AG1173" t="inlineStr">
        <is>
          <t>AI mg/L</t>
        </is>
      </c>
      <c r="AH1173"/>
      <c r="AI1173"/>
      <c r="AJ1173"/>
      <c r="AK1173"/>
      <c r="AL1173"/>
      <c r="AM1173"/>
      <c r="AN1173"/>
      <c r="AO1173"/>
      <c r="AP1173"/>
      <c r="AQ1173"/>
      <c r="AR1173"/>
      <c r="AS1173"/>
      <c r="AT1173"/>
      <c r="AU1173"/>
      <c r="AV1173"/>
      <c r="AW1173"/>
      <c r="AX1173" t="inlineStr">
        <is>
          <t>Mortality</t>
        </is>
      </c>
      <c r="AY1173" t="inlineStr">
        <is>
          <t>Mortality</t>
        </is>
      </c>
      <c r="AZ1173" t="inlineStr">
        <is>
          <t>LC50</t>
        </is>
      </c>
      <c r="BA1173"/>
      <c r="BB1173" t="n">
        <v>4.0</v>
      </c>
      <c r="BC1173"/>
      <c r="BD1173"/>
      <c r="BE1173"/>
      <c r="BF1173"/>
      <c r="BG1173" t="inlineStr">
        <is>
          <t>Day(s)</t>
        </is>
      </c>
      <c r="BH1173"/>
      <c r="BI1173" t="inlineStr">
        <is>
          <t>DTXSID4020298</t>
        </is>
      </c>
      <c r="BJ1173"/>
      <c r="BK1173"/>
      <c r="BL1173" t="inlineStr">
        <is>
          <t>Acute</t>
        </is>
      </c>
      <c r="BM1173" t="inlineStr">
        <is>
          <t>FY</t>
        </is>
      </c>
      <c r="BN1173"/>
      <c r="BO1173"/>
      <c r="BP1173"/>
      <c r="BQ1173"/>
      <c r="BR1173"/>
      <c r="BS1173"/>
      <c r="BT1173" t="inlineStr">
        <is>
          <t>--</t>
        </is>
      </c>
      <c r="BU1173"/>
      <c r="BV1173"/>
      <c r="BW1173"/>
      <c r="BX1173"/>
      <c r="BY1173"/>
      <c r="BZ1173"/>
      <c r="CA1173"/>
      <c r="CB1173"/>
      <c r="CC1173"/>
      <c r="CD1173"/>
      <c r="CE1173"/>
      <c r="CF1173"/>
      <c r="CG1173"/>
      <c r="CH1173"/>
      <c r="CI1173"/>
      <c r="CJ1173" t="inlineStr">
        <is>
          <t xml:space="preserve">SOURCE/LAB REARED//CONTR/C,V//TMETH/USEPA TEST METHOD NO. ESR-ES-16, 1981. ASTM STANDARD E 729-80, 1980//MEDIA/CARBON FILTERED AND UV IRRADIATED DILUTION WATER//   </t>
        </is>
      </c>
      <c r="CK1173" t="inlineStr">
        <is>
          <t>Dow Chemical Co.</t>
        </is>
      </c>
      <c r="CL1173" t="n">
        <v>91316.0</v>
      </c>
      <c r="CM1173" t="inlineStr">
        <is>
          <t>A Study to Assess the Influence of Age on the Response of Fathead Minnows in Static Acute Toxicity Tests with Cover Letter</t>
        </is>
      </c>
      <c r="CN1173" t="inlineStr">
        <is>
          <t>EPA/OTS 878221113:31 p.</t>
        </is>
      </c>
      <c r="CO1173" t="n">
        <v>1982.0</v>
      </c>
      <c r="CP1173" t="inlineStr">
        <is>
          <t>Dow Chemical Co. (1982). A Study to Assess the Influence of Age on the Response of Fathead Minnows in Static Acute Toxicity Tests with Cover Letter. EPA/OTS 878221113, 31 p. ECOREF#:91316</t>
        </is>
      </c>
    </row>
    <row r="1174">
      <c r="A1174" t="n">
        <v>108907.0</v>
      </c>
      <c r="B1174" t="inlineStr">
        <is>
          <t>Chlorobenzene</t>
        </is>
      </c>
      <c r="C1174"/>
      <c r="D1174" t="inlineStr">
        <is>
          <t>Unmeasured</t>
        </is>
      </c>
      <c r="E1174" t="inlineStr">
        <is>
          <t>Not coded</t>
        </is>
      </c>
      <c r="F1174"/>
      <c r="G1174"/>
      <c r="H1174"/>
      <c r="I1174"/>
      <c r="J1174"/>
      <c r="K1174"/>
      <c r="L1174" t="inlineStr">
        <is>
          <t>Pimephales promelas</t>
        </is>
      </c>
      <c r="M1174" t="inlineStr">
        <is>
          <t>Fathead Minnow</t>
        </is>
      </c>
      <c r="N1174"/>
      <c r="O1174"/>
      <c r="P1174"/>
      <c r="Q1174"/>
      <c r="R1174"/>
      <c r="S1174"/>
      <c r="T1174"/>
      <c r="U1174"/>
      <c r="V1174" t="inlineStr">
        <is>
          <t>Static</t>
        </is>
      </c>
      <c r="W1174" t="inlineStr">
        <is>
          <t>Fresh water</t>
        </is>
      </c>
      <c r="X1174" t="inlineStr">
        <is>
          <t>Lab</t>
        </is>
      </c>
      <c r="Y1174"/>
      <c r="Z1174" t="inlineStr">
        <is>
          <t>Formulation</t>
        </is>
      </c>
      <c r="AA1174"/>
      <c r="AB1174" t="n">
        <v>33.93</v>
      </c>
      <c r="AC1174"/>
      <c r="AD1174" t="n">
        <v>27.61</v>
      </c>
      <c r="AE1174"/>
      <c r="AF1174" t="n">
        <v>43.27</v>
      </c>
      <c r="AG1174" t="inlineStr">
        <is>
          <t>AI mg/L</t>
        </is>
      </c>
      <c r="AH1174"/>
      <c r="AI1174"/>
      <c r="AJ1174"/>
      <c r="AK1174"/>
      <c r="AL1174"/>
      <c r="AM1174"/>
      <c r="AN1174"/>
      <c r="AO1174"/>
      <c r="AP1174"/>
      <c r="AQ1174"/>
      <c r="AR1174"/>
      <c r="AS1174"/>
      <c r="AT1174"/>
      <c r="AU1174"/>
      <c r="AV1174"/>
      <c r="AW1174"/>
      <c r="AX1174" t="inlineStr">
        <is>
          <t>Mortality</t>
        </is>
      </c>
      <c r="AY1174" t="inlineStr">
        <is>
          <t>Mortality</t>
        </is>
      </c>
      <c r="AZ1174" t="inlineStr">
        <is>
          <t>LC50</t>
        </is>
      </c>
      <c r="BA1174"/>
      <c r="BB1174" t="n">
        <v>4.0</v>
      </c>
      <c r="BC1174"/>
      <c r="BD1174"/>
      <c r="BE1174"/>
      <c r="BF1174"/>
      <c r="BG1174" t="inlineStr">
        <is>
          <t>Day(s)</t>
        </is>
      </c>
      <c r="BH1174"/>
      <c r="BI1174" t="inlineStr">
        <is>
          <t>DTXSID4020298</t>
        </is>
      </c>
      <c r="BJ1174"/>
      <c r="BK1174"/>
      <c r="BL1174"/>
      <c r="BM1174"/>
      <c r="BN1174"/>
      <c r="BO1174"/>
      <c r="BP1174"/>
      <c r="BQ1174"/>
      <c r="BR1174"/>
      <c r="BS1174"/>
      <c r="BT1174" t="inlineStr">
        <is>
          <t>--</t>
        </is>
      </c>
      <c r="BU1174"/>
      <c r="BV1174"/>
      <c r="BW1174"/>
      <c r="BX1174"/>
      <c r="BY1174"/>
      <c r="BZ1174"/>
      <c r="CA1174"/>
      <c r="CB1174"/>
      <c r="CC1174"/>
      <c r="CD1174"/>
      <c r="CE1174"/>
      <c r="CF1174"/>
      <c r="CG1174"/>
      <c r="CH1174"/>
      <c r="CI1174" t="inlineStr">
        <is>
          <t xml:space="preserve"> CONTR./FOLLOWED STANDARD METHOD// </t>
        </is>
      </c>
      <c r="CJ1174" t="inlineStr">
        <is>
          <t xml:space="preserve">   CONTR./FOLLOWED STANDARD METHOD// </t>
        </is>
      </c>
      <c r="CK1174" t="inlineStr">
        <is>
          <t>Pickering,Q.H., and C. Henderson</t>
        </is>
      </c>
      <c r="CL1174" t="n">
        <v>728.0</v>
      </c>
      <c r="CM1174" t="inlineStr">
        <is>
          <t>Acute Toxicity of Some Important Petrochemicals to Fish</t>
        </is>
      </c>
      <c r="CN1174" t="inlineStr">
        <is>
          <t>J. Water Pollut. Control Fed.38(9): 1419-1429</t>
        </is>
      </c>
      <c r="CO1174" t="n">
        <v>1966.0</v>
      </c>
      <c r="CP1174" t="inlineStr">
        <is>
          <t>Pickering,Q.H., and C. Henderson (1966). Acute Toxicity of Some Important Petrochemicals to Fish. J. Water Pollut. Control Fed., 38, (9), 1419-1429. ECOREF#:728</t>
        </is>
      </c>
    </row>
    <row r="1175">
      <c r="A1175" t="n">
        <v>108907.0</v>
      </c>
      <c r="B1175" t="inlineStr">
        <is>
          <t>Chlorobenzene</t>
        </is>
      </c>
      <c r="C1175" t="inlineStr">
        <is>
          <t>Reagent Grade, Purissium, Purum, Puriss, Puris, Reinst</t>
        </is>
      </c>
      <c r="D1175" t="inlineStr">
        <is>
          <t>Not reported</t>
        </is>
      </c>
      <c r="E1175" t="inlineStr">
        <is>
          <t>USEPA and ASTM methods</t>
        </is>
      </c>
      <c r="F1175"/>
      <c r="G1175"/>
      <c r="H1175"/>
      <c r="I1175"/>
      <c r="J1175"/>
      <c r="K1175"/>
      <c r="L1175" t="inlineStr">
        <is>
          <t>Pimephales promelas</t>
        </is>
      </c>
      <c r="M1175" t="inlineStr">
        <is>
          <t>Fathead Minnow</t>
        </is>
      </c>
      <c r="N1175" t="inlineStr">
        <is>
          <t>Juvenile</t>
        </is>
      </c>
      <c r="O1175"/>
      <c r="P1175"/>
      <c r="Q1175"/>
      <c r="R1175" t="n">
        <v>30.0</v>
      </c>
      <c r="S1175"/>
      <c r="T1175" t="n">
        <v>35.0</v>
      </c>
      <c r="U1175" t="inlineStr">
        <is>
          <t>Day(s)</t>
        </is>
      </c>
      <c r="V1175" t="inlineStr">
        <is>
          <t>Static</t>
        </is>
      </c>
      <c r="W1175" t="inlineStr">
        <is>
          <t>Fresh water</t>
        </is>
      </c>
      <c r="X1175" t="inlineStr">
        <is>
          <t>Lab</t>
        </is>
      </c>
      <c r="Y1175" t="inlineStr">
        <is>
          <t>&gt;=7</t>
        </is>
      </c>
      <c r="Z1175" t="inlineStr">
        <is>
          <t>Active ingredient</t>
        </is>
      </c>
      <c r="AA1175"/>
      <c r="AB1175" t="n">
        <v>34.6</v>
      </c>
      <c r="AC1175"/>
      <c r="AD1175"/>
      <c r="AE1175"/>
      <c r="AF1175"/>
      <c r="AG1175" t="inlineStr">
        <is>
          <t>AI mg/L</t>
        </is>
      </c>
      <c r="AH1175"/>
      <c r="AI1175"/>
      <c r="AJ1175"/>
      <c r="AK1175"/>
      <c r="AL1175"/>
      <c r="AM1175"/>
      <c r="AN1175"/>
      <c r="AO1175"/>
      <c r="AP1175"/>
      <c r="AQ1175"/>
      <c r="AR1175"/>
      <c r="AS1175"/>
      <c r="AT1175"/>
      <c r="AU1175"/>
      <c r="AV1175"/>
      <c r="AW1175"/>
      <c r="AX1175" t="inlineStr">
        <is>
          <t>Mortality</t>
        </is>
      </c>
      <c r="AY1175" t="inlineStr">
        <is>
          <t>Mortality</t>
        </is>
      </c>
      <c r="AZ1175" t="inlineStr">
        <is>
          <t>LC50</t>
        </is>
      </c>
      <c r="BA1175"/>
      <c r="BB1175" t="n">
        <v>4.0</v>
      </c>
      <c r="BC1175"/>
      <c r="BD1175"/>
      <c r="BE1175"/>
      <c r="BF1175"/>
      <c r="BG1175" t="inlineStr">
        <is>
          <t>Day(s)</t>
        </is>
      </c>
      <c r="BH1175"/>
      <c r="BI1175" t="inlineStr">
        <is>
          <t>DTXSID4020298</t>
        </is>
      </c>
      <c r="BJ1175"/>
      <c r="BK1175"/>
      <c r="BL1175" t="inlineStr">
        <is>
          <t>Acute</t>
        </is>
      </c>
      <c r="BM1175" t="inlineStr">
        <is>
          <t>JV</t>
        </is>
      </c>
      <c r="BN1175"/>
      <c r="BO1175"/>
      <c r="BP1175"/>
      <c r="BQ1175"/>
      <c r="BR1175"/>
      <c r="BS1175"/>
      <c r="BT1175" t="inlineStr">
        <is>
          <t>--</t>
        </is>
      </c>
      <c r="BU1175"/>
      <c r="BV1175"/>
      <c r="BW1175"/>
      <c r="BX1175"/>
      <c r="BY1175"/>
      <c r="BZ1175"/>
      <c r="CA1175"/>
      <c r="CB1175"/>
      <c r="CC1175"/>
      <c r="CD1175"/>
      <c r="CE1175"/>
      <c r="CF1175"/>
      <c r="CG1175"/>
      <c r="CH1175"/>
      <c r="CI1175"/>
      <c r="CJ1175" t="inlineStr">
        <is>
          <t xml:space="preserve">SOURCE/LAB REARED//CONTR/C,V//TMETH/USEPA TEST METHOD NO. ESR-ES-16, 1981. ASTM STANDARD E 729-80, 1980//MEDIA/CARBON FILTERED AND UV IRRADIATED DILUTION WATER//   </t>
        </is>
      </c>
      <c r="CK1175" t="inlineStr">
        <is>
          <t>Dow Chemical Co.</t>
        </is>
      </c>
      <c r="CL1175" t="n">
        <v>91316.0</v>
      </c>
      <c r="CM1175" t="inlineStr">
        <is>
          <t>A Study to Assess the Influence of Age on the Response of Fathead Minnows in Static Acute Toxicity Tests with Cover Letter</t>
        </is>
      </c>
      <c r="CN1175" t="inlineStr">
        <is>
          <t>EPA/OTS 878221113:31 p.</t>
        </is>
      </c>
      <c r="CO1175" t="n">
        <v>1982.0</v>
      </c>
      <c r="CP1175" t="inlineStr">
        <is>
          <t>Dow Chemical Co. (1982). A Study to Assess the Influence of Age on the Response of Fathead Minnows in Static Acute Toxicity Tests with Cover Letter. EPA/OTS 878221113, 31 p. ECOREF#:91316</t>
        </is>
      </c>
    </row>
    <row r="1176">
      <c r="A1176" t="n">
        <v>108907.0</v>
      </c>
      <c r="B1176" t="inlineStr">
        <is>
          <t>Chlorobenzene</t>
        </is>
      </c>
      <c r="C1176"/>
      <c r="D1176" t="inlineStr">
        <is>
          <t>Unmeasured</t>
        </is>
      </c>
      <c r="E1176" t="inlineStr">
        <is>
          <t>Not coded</t>
        </is>
      </c>
      <c r="F1176"/>
      <c r="G1176"/>
      <c r="H1176"/>
      <c r="I1176"/>
      <c r="J1176"/>
      <c r="K1176"/>
      <c r="L1176" t="inlineStr">
        <is>
          <t>Pimephales promelas</t>
        </is>
      </c>
      <c r="M1176" t="inlineStr">
        <is>
          <t>Fathead Minnow</t>
        </is>
      </c>
      <c r="N1176"/>
      <c r="O1176"/>
      <c r="P1176"/>
      <c r="Q1176"/>
      <c r="R1176"/>
      <c r="S1176"/>
      <c r="T1176"/>
      <c r="U1176"/>
      <c r="V1176" t="inlineStr">
        <is>
          <t>Static</t>
        </is>
      </c>
      <c r="W1176" t="inlineStr">
        <is>
          <t>Fresh water</t>
        </is>
      </c>
      <c r="X1176" t="inlineStr">
        <is>
          <t>Lab</t>
        </is>
      </c>
      <c r="Y1176"/>
      <c r="Z1176" t="inlineStr">
        <is>
          <t>Formulation</t>
        </is>
      </c>
      <c r="AA1176"/>
      <c r="AB1176" t="n">
        <v>29.12</v>
      </c>
      <c r="AC1176"/>
      <c r="AD1176" t="n">
        <v>23.24</v>
      </c>
      <c r="AE1176"/>
      <c r="AF1176" t="n">
        <v>38.49</v>
      </c>
      <c r="AG1176" t="inlineStr">
        <is>
          <t>AI mg/L</t>
        </is>
      </c>
      <c r="AH1176"/>
      <c r="AI1176"/>
      <c r="AJ1176"/>
      <c r="AK1176"/>
      <c r="AL1176"/>
      <c r="AM1176"/>
      <c r="AN1176"/>
      <c r="AO1176"/>
      <c r="AP1176"/>
      <c r="AQ1176"/>
      <c r="AR1176"/>
      <c r="AS1176"/>
      <c r="AT1176"/>
      <c r="AU1176"/>
      <c r="AV1176"/>
      <c r="AW1176"/>
      <c r="AX1176" t="inlineStr">
        <is>
          <t>Mortality</t>
        </is>
      </c>
      <c r="AY1176" t="inlineStr">
        <is>
          <t>Mortality</t>
        </is>
      </c>
      <c r="AZ1176" t="inlineStr">
        <is>
          <t>LC50</t>
        </is>
      </c>
      <c r="BA1176"/>
      <c r="BB1176" t="n">
        <v>4.0</v>
      </c>
      <c r="BC1176"/>
      <c r="BD1176"/>
      <c r="BE1176"/>
      <c r="BF1176"/>
      <c r="BG1176" t="inlineStr">
        <is>
          <t>Day(s)</t>
        </is>
      </c>
      <c r="BH1176"/>
      <c r="BI1176" t="inlineStr">
        <is>
          <t>DTXSID4020298</t>
        </is>
      </c>
      <c r="BJ1176"/>
      <c r="BK1176"/>
      <c r="BL1176"/>
      <c r="BM1176"/>
      <c r="BN1176"/>
      <c r="BO1176"/>
      <c r="BP1176"/>
      <c r="BQ1176"/>
      <c r="BR1176"/>
      <c r="BS1176"/>
      <c r="BT1176" t="inlineStr">
        <is>
          <t>--</t>
        </is>
      </c>
      <c r="BU1176"/>
      <c r="BV1176"/>
      <c r="BW1176"/>
      <c r="BX1176"/>
      <c r="BY1176"/>
      <c r="BZ1176"/>
      <c r="CA1176"/>
      <c r="CB1176"/>
      <c r="CC1176"/>
      <c r="CD1176"/>
      <c r="CE1176"/>
      <c r="CF1176"/>
      <c r="CG1176"/>
      <c r="CH1176"/>
      <c r="CI1176" t="inlineStr">
        <is>
          <t xml:space="preserve"> CONTR./FOLLOWED STANDARD METHOD// </t>
        </is>
      </c>
      <c r="CJ1176" t="inlineStr">
        <is>
          <t xml:space="preserve">   CONTR./FOLLOWED STANDARD METHOD// </t>
        </is>
      </c>
      <c r="CK1176" t="inlineStr">
        <is>
          <t>Pickering,Q.H., and C. Henderson</t>
        </is>
      </c>
      <c r="CL1176" t="n">
        <v>728.0</v>
      </c>
      <c r="CM1176" t="inlineStr">
        <is>
          <t>Acute Toxicity of Some Important Petrochemicals to Fish</t>
        </is>
      </c>
      <c r="CN1176" t="inlineStr">
        <is>
          <t>J. Water Pollut. Control Fed.38(9): 1419-1429</t>
        </is>
      </c>
      <c r="CO1176" t="n">
        <v>1966.0</v>
      </c>
      <c r="CP1176" t="inlineStr">
        <is>
          <t>Pickering,Q.H., and C. Henderson (1966). Acute Toxicity of Some Important Petrochemicals to Fish. J. Water Pollut. Control Fed., 38, (9), 1419-1429. ECOREF#:728</t>
        </is>
      </c>
    </row>
    <row r="1177">
      <c r="A1177" t="n">
        <v>108907.0</v>
      </c>
      <c r="B1177" t="inlineStr">
        <is>
          <t>Chlorobenzene</t>
        </is>
      </c>
      <c r="C1177" t="inlineStr">
        <is>
          <t>Reagent Grade, Purissium, Purum, Puriss, Puris, Reinst</t>
        </is>
      </c>
      <c r="D1177" t="inlineStr">
        <is>
          <t>Not reported</t>
        </is>
      </c>
      <c r="E1177" t="inlineStr">
        <is>
          <t>USEPA and ASTM methods</t>
        </is>
      </c>
      <c r="F1177"/>
      <c r="G1177"/>
      <c r="H1177"/>
      <c r="I1177"/>
      <c r="J1177"/>
      <c r="K1177"/>
      <c r="L1177" t="inlineStr">
        <is>
          <t>Pimephales promelas</t>
        </is>
      </c>
      <c r="M1177" t="inlineStr">
        <is>
          <t>Fathead Minnow</t>
        </is>
      </c>
      <c r="N1177" t="inlineStr">
        <is>
          <t>Subadult</t>
        </is>
      </c>
      <c r="O1177"/>
      <c r="P1177"/>
      <c r="Q1177"/>
      <c r="R1177" t="n">
        <v>60.0</v>
      </c>
      <c r="S1177"/>
      <c r="T1177" t="n">
        <v>100.0</v>
      </c>
      <c r="U1177" t="inlineStr">
        <is>
          <t>Day(s)</t>
        </is>
      </c>
      <c r="V1177" t="inlineStr">
        <is>
          <t>Static</t>
        </is>
      </c>
      <c r="W1177" t="inlineStr">
        <is>
          <t>Fresh water</t>
        </is>
      </c>
      <c r="X1177" t="inlineStr">
        <is>
          <t>Lab</t>
        </is>
      </c>
      <c r="Y1177" t="inlineStr">
        <is>
          <t>&gt;=7</t>
        </is>
      </c>
      <c r="Z1177" t="inlineStr">
        <is>
          <t>Active ingredient</t>
        </is>
      </c>
      <c r="AA1177"/>
      <c r="AB1177" t="n">
        <v>22.2</v>
      </c>
      <c r="AC1177"/>
      <c r="AD1177" t="n">
        <v>19.2</v>
      </c>
      <c r="AE1177"/>
      <c r="AF1177" t="n">
        <v>26.6</v>
      </c>
      <c r="AG1177" t="inlineStr">
        <is>
          <t>AI mg/L</t>
        </is>
      </c>
      <c r="AH1177"/>
      <c r="AI1177"/>
      <c r="AJ1177"/>
      <c r="AK1177"/>
      <c r="AL1177"/>
      <c r="AM1177"/>
      <c r="AN1177"/>
      <c r="AO1177"/>
      <c r="AP1177"/>
      <c r="AQ1177"/>
      <c r="AR1177"/>
      <c r="AS1177"/>
      <c r="AT1177"/>
      <c r="AU1177"/>
      <c r="AV1177"/>
      <c r="AW1177"/>
      <c r="AX1177" t="inlineStr">
        <is>
          <t>Mortality</t>
        </is>
      </c>
      <c r="AY1177" t="inlineStr">
        <is>
          <t>Mortality</t>
        </is>
      </c>
      <c r="AZ1177" t="inlineStr">
        <is>
          <t>LC50</t>
        </is>
      </c>
      <c r="BA1177"/>
      <c r="BB1177" t="n">
        <v>4.0</v>
      </c>
      <c r="BC1177"/>
      <c r="BD1177"/>
      <c r="BE1177"/>
      <c r="BF1177"/>
      <c r="BG1177" t="inlineStr">
        <is>
          <t>Day(s)</t>
        </is>
      </c>
      <c r="BH1177"/>
      <c r="BI1177" t="inlineStr">
        <is>
          <t>DTXSID4020298</t>
        </is>
      </c>
      <c r="BJ1177"/>
      <c r="BK1177"/>
      <c r="BL1177" t="inlineStr">
        <is>
          <t>Acute</t>
        </is>
      </c>
      <c r="BM1177" t="inlineStr">
        <is>
          <t>SA</t>
        </is>
      </c>
      <c r="BN1177"/>
      <c r="BO1177"/>
      <c r="BP1177"/>
      <c r="BQ1177"/>
      <c r="BR1177"/>
      <c r="BS1177"/>
      <c r="BT1177" t="inlineStr">
        <is>
          <t>--</t>
        </is>
      </c>
      <c r="BU1177"/>
      <c r="BV1177"/>
      <c r="BW1177"/>
      <c r="BX1177"/>
      <c r="BY1177"/>
      <c r="BZ1177"/>
      <c r="CA1177"/>
      <c r="CB1177"/>
      <c r="CC1177"/>
      <c r="CD1177"/>
      <c r="CE1177"/>
      <c r="CF1177"/>
      <c r="CG1177"/>
      <c r="CH1177"/>
      <c r="CI1177"/>
      <c r="CJ1177" t="inlineStr">
        <is>
          <t xml:space="preserve">SOURCE/LAB REARED//CONTR/C,V//TMETH/USEPA TEST METHOD NO. ESR-ES-16, 1981. ASTM STANDARD E 729-80, 1980//MEDIA/CARBON FILTERED AND UV IRRADIATED DILUTION WATER//   </t>
        </is>
      </c>
      <c r="CK1177" t="inlineStr">
        <is>
          <t>Dow Chemical Co.</t>
        </is>
      </c>
      <c r="CL1177" t="n">
        <v>91316.0</v>
      </c>
      <c r="CM1177" t="inlineStr">
        <is>
          <t>A Study to Assess the Influence of Age on the Response of Fathead Minnows in Static Acute Toxicity Tests with Cover Letter</t>
        </is>
      </c>
      <c r="CN1177" t="inlineStr">
        <is>
          <t>EPA/OTS 878221113:31 p.</t>
        </is>
      </c>
      <c r="CO1177" t="n">
        <v>1982.0</v>
      </c>
      <c r="CP1177" t="inlineStr">
        <is>
          <t>Dow Chemical Co. (1982). A Study to Assess the Influence of Age on the Response of Fathead Minnows in Static Acute Toxicity Tests with Cover Letter. EPA/OTS 878221113, 31 p. ECOREF#:91316</t>
        </is>
      </c>
    </row>
    <row r="1178">
      <c r="A1178" t="n">
        <v>108907.0</v>
      </c>
      <c r="B1178" t="inlineStr">
        <is>
          <t>Chlorobenzene</t>
        </is>
      </c>
      <c r="C1178"/>
      <c r="D1178" t="inlineStr">
        <is>
          <t>Measured</t>
        </is>
      </c>
      <c r="E1178" t="inlineStr">
        <is>
          <t>Not coded</t>
        </is>
      </c>
      <c r="F1178" t="inlineStr">
        <is>
          <t>&gt;</t>
        </is>
      </c>
      <c r="G1178" t="n">
        <v>99.0</v>
      </c>
      <c r="H1178"/>
      <c r="I1178"/>
      <c r="J1178"/>
      <c r="K1178"/>
      <c r="L1178" t="inlineStr">
        <is>
          <t>Pimephales promelas</t>
        </is>
      </c>
      <c r="M1178" t="inlineStr">
        <is>
          <t>Fathead Minnow</t>
        </is>
      </c>
      <c r="N1178"/>
      <c r="O1178"/>
      <c r="P1178" t="n">
        <v>31.0</v>
      </c>
      <c r="Q1178"/>
      <c r="R1178"/>
      <c r="S1178"/>
      <c r="T1178"/>
      <c r="U1178" t="inlineStr">
        <is>
          <t>Day(s)</t>
        </is>
      </c>
      <c r="V1178" t="inlineStr">
        <is>
          <t>Flow-through</t>
        </is>
      </c>
      <c r="W1178" t="inlineStr">
        <is>
          <t>Fresh water</t>
        </is>
      </c>
      <c r="X1178" t="inlineStr">
        <is>
          <t>Lab</t>
        </is>
      </c>
      <c r="Y1178"/>
      <c r="Z1178" t="inlineStr">
        <is>
          <t>Active ingredient</t>
        </is>
      </c>
      <c r="AA1178"/>
      <c r="AB1178" t="n">
        <v>16.9</v>
      </c>
      <c r="AC1178"/>
      <c r="AD1178" t="n">
        <v>13.8</v>
      </c>
      <c r="AE1178"/>
      <c r="AF1178" t="n">
        <v>20.6</v>
      </c>
      <c r="AG1178" t="inlineStr">
        <is>
          <t>AI mg/L</t>
        </is>
      </c>
      <c r="AH1178"/>
      <c r="AI1178"/>
      <c r="AJ1178"/>
      <c r="AK1178"/>
      <c r="AL1178"/>
      <c r="AM1178"/>
      <c r="AN1178"/>
      <c r="AO1178"/>
      <c r="AP1178"/>
      <c r="AQ1178"/>
      <c r="AR1178"/>
      <c r="AS1178"/>
      <c r="AT1178"/>
      <c r="AU1178"/>
      <c r="AV1178"/>
      <c r="AW1178"/>
      <c r="AX1178" t="inlineStr">
        <is>
          <t>Mortality</t>
        </is>
      </c>
      <c r="AY1178" t="inlineStr">
        <is>
          <t>Mortality</t>
        </is>
      </c>
      <c r="AZ1178" t="inlineStr">
        <is>
          <t>LC50</t>
        </is>
      </c>
      <c r="BA1178"/>
      <c r="BB1178" t="n">
        <v>4.0</v>
      </c>
      <c r="BC1178"/>
      <c r="BD1178"/>
      <c r="BE1178"/>
      <c r="BF1178"/>
      <c r="BG1178" t="inlineStr">
        <is>
          <t>Day(s)</t>
        </is>
      </c>
      <c r="BH1178" t="inlineStr">
        <is>
          <t>Pure</t>
        </is>
      </c>
      <c r="BI1178" t="inlineStr">
        <is>
          <t>DTXSID4020298</t>
        </is>
      </c>
      <c r="BJ1178"/>
      <c r="BK1178"/>
      <c r="BL1178"/>
      <c r="BM1178"/>
      <c r="BN1178"/>
      <c r="BO1178"/>
      <c r="BP1178"/>
      <c r="BQ1178"/>
      <c r="BR1178"/>
      <c r="BS1178"/>
      <c r="BT1178" t="inlineStr">
        <is>
          <t>--</t>
        </is>
      </c>
      <c r="BU1178"/>
      <c r="BV1178"/>
      <c r="BW1178"/>
      <c r="BX1178"/>
      <c r="BY1178"/>
      <c r="BZ1178"/>
      <c r="CA1178"/>
      <c r="CB1178"/>
      <c r="CC1178"/>
      <c r="CD1178"/>
      <c r="CE1178"/>
      <c r="CF1178"/>
      <c r="CG1178"/>
      <c r="CH1178"/>
      <c r="CI1178" t="inlineStr">
        <is>
          <t xml:space="preserve"> Affected fish lost schooling behavior, were hyperactive and overreactive to external stimuli, swam near the tank surface and had convulsions.  They also had rigid musculature, were darkly colored, had spinal column deformities and lost </t>
        </is>
      </c>
      <c r="CJ1178" t="inlineStr">
        <is>
          <t xml:space="preserve">   Affected fish lost schooling behavior, were hyperactive and overreactive to external stimuli, swam near the tank surface and had convulsions.  They also had rigid musculature, were darkly colored, had spinal column deformities and lost </t>
        </is>
      </c>
      <c r="CK1178" t="inlineStr">
        <is>
          <t>Geiger,D.L., L.T. Brooke, and D.J. Call</t>
        </is>
      </c>
      <c r="CL1178" t="n">
        <v>3217.0</v>
      </c>
      <c r="CM1178" t="inlineStr">
        <is>
          <t>Acute Toxicities of Organic Chemicals to Fathead Minnows (Pimephales promelas), Volume V</t>
        </is>
      </c>
      <c r="CN1178" t="inlineStr">
        <is>
          <t>Center for Lake Superior Environmental Studies, University of Wisconsin, Superior, WI:332 p.</t>
        </is>
      </c>
      <c r="CO1178" t="n">
        <v>1990.0</v>
      </c>
      <c r="CP1178" t="inlineStr">
        <is>
          <t>Geiger,D.L., L.T. Brooke, and D.J. Call (1990). Acute Toxicities of Organic Chemicals to Fathead Minnows (Pimephales promelas), Volume V. Center for Lake Superior Environmental Studies, University of Wisconsin, Superior, WI, 332 p. ECOREF#:3217</t>
        </is>
      </c>
    </row>
    <row r="1179">
      <c r="A1179" t="n">
        <v>108930.0</v>
      </c>
      <c r="B1179" t="inlineStr">
        <is>
          <t>Cyclohexanol</t>
        </is>
      </c>
      <c r="C1179"/>
      <c r="D1179" t="inlineStr">
        <is>
          <t>Measured</t>
        </is>
      </c>
      <c r="E1179" t="inlineStr">
        <is>
          <t>Not coded</t>
        </is>
      </c>
      <c r="F1179"/>
      <c r="G1179" t="n">
        <v>99.0</v>
      </c>
      <c r="H1179"/>
      <c r="I1179"/>
      <c r="J1179"/>
      <c r="K1179"/>
      <c r="L1179" t="inlineStr">
        <is>
          <t>Pimephales promelas</t>
        </is>
      </c>
      <c r="M1179" t="inlineStr">
        <is>
          <t>Fathead Minnow</t>
        </is>
      </c>
      <c r="N1179"/>
      <c r="O1179"/>
      <c r="P1179" t="n">
        <v>29.0</v>
      </c>
      <c r="Q1179"/>
      <c r="R1179"/>
      <c r="S1179"/>
      <c r="T1179"/>
      <c r="U1179" t="inlineStr">
        <is>
          <t>Day(s)</t>
        </is>
      </c>
      <c r="V1179" t="inlineStr">
        <is>
          <t>Flow-through</t>
        </is>
      </c>
      <c r="W1179" t="inlineStr">
        <is>
          <t>Fresh water</t>
        </is>
      </c>
      <c r="X1179" t="inlineStr">
        <is>
          <t>Lab</t>
        </is>
      </c>
      <c r="Y1179"/>
      <c r="Z1179" t="inlineStr">
        <is>
          <t>Active ingredient</t>
        </is>
      </c>
      <c r="AA1179"/>
      <c r="AB1179" t="n">
        <v>704.0</v>
      </c>
      <c r="AC1179"/>
      <c r="AD1179"/>
      <c r="AE1179"/>
      <c r="AF1179"/>
      <c r="AG1179" t="inlineStr">
        <is>
          <t>AI mg/L</t>
        </is>
      </c>
      <c r="AH1179"/>
      <c r="AI1179"/>
      <c r="AJ1179"/>
      <c r="AK1179"/>
      <c r="AL1179"/>
      <c r="AM1179"/>
      <c r="AN1179"/>
      <c r="AO1179"/>
      <c r="AP1179"/>
      <c r="AQ1179"/>
      <c r="AR1179"/>
      <c r="AS1179"/>
      <c r="AT1179"/>
      <c r="AU1179"/>
      <c r="AV1179"/>
      <c r="AW1179"/>
      <c r="AX1179" t="inlineStr">
        <is>
          <t>Mortality</t>
        </is>
      </c>
      <c r="AY1179" t="inlineStr">
        <is>
          <t>Mortality</t>
        </is>
      </c>
      <c r="AZ1179" t="inlineStr">
        <is>
          <t>LC50</t>
        </is>
      </c>
      <c r="BA1179"/>
      <c r="BB1179" t="n">
        <v>4.0</v>
      </c>
      <c r="BC1179"/>
      <c r="BD1179"/>
      <c r="BE1179"/>
      <c r="BF1179"/>
      <c r="BG1179" t="inlineStr">
        <is>
          <t>Day(s)</t>
        </is>
      </c>
      <c r="BH1179" t="inlineStr">
        <is>
          <t>Pure</t>
        </is>
      </c>
      <c r="BI1179" t="inlineStr">
        <is>
          <t>DTXSID4021894</t>
        </is>
      </c>
      <c r="BJ1179"/>
      <c r="BK1179"/>
      <c r="BL1179"/>
      <c r="BM1179"/>
      <c r="BN1179"/>
      <c r="BO1179"/>
      <c r="BP1179"/>
      <c r="BQ1179"/>
      <c r="BR1179"/>
      <c r="BS1179"/>
      <c r="BT1179" t="inlineStr">
        <is>
          <t>--</t>
        </is>
      </c>
      <c r="BU1179"/>
      <c r="BV1179"/>
      <c r="BW1179"/>
      <c r="BX1179"/>
      <c r="BY1179"/>
      <c r="BZ1179"/>
      <c r="CA1179"/>
      <c r="CB1179"/>
      <c r="CC1179"/>
      <c r="CD1179"/>
      <c r="CE1179"/>
      <c r="CF1179"/>
      <c r="CG1179"/>
      <c r="CH1179"/>
      <c r="CI1179" t="inlineStr">
        <is>
          <t xml:space="preserve"> Affected fish lost equilibrium prior to death.  Fish in the D tank did not school after 30 hours of exposure. NA </t>
        </is>
      </c>
      <c r="CJ1179" t="inlineStr">
        <is>
          <t xml:space="preserve">   Affected fish lost equilibrium prior to death.  Fish in the D tank did not school after 30 hours of exposure. NA </t>
        </is>
      </c>
      <c r="CK1179" t="inlineStr">
        <is>
          <t>Brooke,L.T., D.J. Call, D.L. Geiger, and C.E. Northcott</t>
        </is>
      </c>
      <c r="CL1179" t="n">
        <v>12448.0</v>
      </c>
      <c r="CM1179" t="inlineStr">
        <is>
          <t>Acute Toxicities of Organic Chemicals to Fathead Minnows (Pimephales promelas), Vol. 1</t>
        </is>
      </c>
      <c r="CN1179" t="inlineStr">
        <is>
          <t>Center for Lake Superior Environmental Studies, University of Wisconsin-Superior, Superior, WI:414 p.</t>
        </is>
      </c>
      <c r="CO1179" t="n">
        <v>1984.0</v>
      </c>
      <c r="CP1179" t="inlineStr">
        <is>
          <t>Brooke,L.T., D.J. Call, D.L. Geiger, and C.E. Northcott (1984). Acute Toxicities of Organic Chemicals to Fathead Minnows (Pimephales promelas), Vol. 1. Center for Lake Superior Environmental Studies, University of Wisconsin-Superior, Superior, WI, 414 p. ECOREF#:12448</t>
        </is>
      </c>
    </row>
    <row r="1180">
      <c r="A1180" t="n">
        <v>108930.0</v>
      </c>
      <c r="B1180" t="inlineStr">
        <is>
          <t>Cyclohexanol</t>
        </is>
      </c>
      <c r="C1180"/>
      <c r="D1180" t="inlineStr">
        <is>
          <t>Unmeasured</t>
        </is>
      </c>
      <c r="E1180" t="inlineStr">
        <is>
          <t>Not coded</t>
        </is>
      </c>
      <c r="F1180"/>
      <c r="G1180"/>
      <c r="H1180"/>
      <c r="I1180"/>
      <c r="J1180"/>
      <c r="K1180"/>
      <c r="L1180" t="inlineStr">
        <is>
          <t>Pimephales promelas</t>
        </is>
      </c>
      <c r="M1180" t="inlineStr">
        <is>
          <t>Fathead Minnow</t>
        </is>
      </c>
      <c r="N1180" t="inlineStr">
        <is>
          <t>Juvenile</t>
        </is>
      </c>
      <c r="O1180"/>
      <c r="P1180"/>
      <c r="Q1180"/>
      <c r="R1180" t="n">
        <v>4.0</v>
      </c>
      <c r="S1180"/>
      <c r="T1180" t="n">
        <v>8.0</v>
      </c>
      <c r="U1180" t="inlineStr">
        <is>
          <t>Week(s)</t>
        </is>
      </c>
      <c r="V1180" t="inlineStr">
        <is>
          <t>Static</t>
        </is>
      </c>
      <c r="W1180" t="inlineStr">
        <is>
          <t>Fresh water</t>
        </is>
      </c>
      <c r="X1180" t="inlineStr">
        <is>
          <t>Lab</t>
        </is>
      </c>
      <c r="Y1180"/>
      <c r="Z1180" t="inlineStr">
        <is>
          <t>Formulation</t>
        </is>
      </c>
      <c r="AA1180"/>
      <c r="AB1180" t="n">
        <v>1033.0</v>
      </c>
      <c r="AC1180"/>
      <c r="AD1180"/>
      <c r="AE1180"/>
      <c r="AF1180"/>
      <c r="AG1180" t="inlineStr">
        <is>
          <t>AI mg/L</t>
        </is>
      </c>
      <c r="AH1180"/>
      <c r="AI1180"/>
      <c r="AJ1180"/>
      <c r="AK1180"/>
      <c r="AL1180"/>
      <c r="AM1180"/>
      <c r="AN1180"/>
      <c r="AO1180"/>
      <c r="AP1180"/>
      <c r="AQ1180"/>
      <c r="AR1180"/>
      <c r="AS1180"/>
      <c r="AT1180"/>
      <c r="AU1180"/>
      <c r="AV1180"/>
      <c r="AW1180"/>
      <c r="AX1180" t="inlineStr">
        <is>
          <t>Mortality</t>
        </is>
      </c>
      <c r="AY1180" t="inlineStr">
        <is>
          <t>Mortality</t>
        </is>
      </c>
      <c r="AZ1180" t="inlineStr">
        <is>
          <t>LC50</t>
        </is>
      </c>
      <c r="BA1180"/>
      <c r="BB1180" t="n">
        <v>4.0</v>
      </c>
      <c r="BC1180"/>
      <c r="BD1180"/>
      <c r="BE1180"/>
      <c r="BF1180"/>
      <c r="BG1180" t="inlineStr">
        <is>
          <t>Day(s)</t>
        </is>
      </c>
      <c r="BH1180"/>
      <c r="BI1180" t="inlineStr">
        <is>
          <t>DTXSID4021894</t>
        </is>
      </c>
      <c r="BJ1180"/>
      <c r="BK1180"/>
      <c r="BL1180"/>
      <c r="BM1180"/>
      <c r="BN1180"/>
      <c r="BO1180"/>
      <c r="BP1180"/>
      <c r="BQ1180"/>
      <c r="BR1180"/>
      <c r="BS1180"/>
      <c r="BT1180" t="inlineStr">
        <is>
          <t>--</t>
        </is>
      </c>
      <c r="BU1180"/>
      <c r="BV1180"/>
      <c r="BW1180"/>
      <c r="BX1180"/>
      <c r="BY1180"/>
      <c r="BZ1180"/>
      <c r="CA1180"/>
      <c r="CB1180"/>
      <c r="CC1180"/>
      <c r="CD1180"/>
      <c r="CE1180"/>
      <c r="CF1180"/>
      <c r="CG1180"/>
      <c r="CH1180"/>
      <c r="CI1180"/>
      <c r="CJ1180"/>
      <c r="CK1180" t="inlineStr">
        <is>
          <t>Mattson,V.R., J.W. Arthur, and C.T. Walbridge</t>
        </is>
      </c>
      <c r="CL1180" t="n">
        <v>719.0</v>
      </c>
      <c r="CM1180" t="inlineStr">
        <is>
          <t>Acute Toxicity of Selected Organic Compounds to Fathead Minnows</t>
        </is>
      </c>
      <c r="CN1180" t="inlineStr">
        <is>
          <t>EPA-600/3-76-097, U.S.EPA, Duluth, MN:12 p.</t>
        </is>
      </c>
      <c r="CO1180" t="n">
        <v>1976.0</v>
      </c>
      <c r="CP1180" t="inlineStr">
        <is>
          <t>Mattson,V.R., J.W. Arthur, and C.T. Walbridge (1976). Acute Toxicity of Selected Organic Compounds to Fathead Minnows. EPA-600/3-76-097, U.S.EPA, Duluth, MN, 12 p. ECOREF#:719</t>
        </is>
      </c>
    </row>
    <row r="1181">
      <c r="A1181" t="n">
        <v>108941.0</v>
      </c>
      <c r="B1181" t="inlineStr">
        <is>
          <t>Cyclohexanone</t>
        </is>
      </c>
      <c r="C1181"/>
      <c r="D1181" t="inlineStr">
        <is>
          <t>Measured</t>
        </is>
      </c>
      <c r="E1181" t="inlineStr">
        <is>
          <t>Not coded</t>
        </is>
      </c>
      <c r="F1181"/>
      <c r="G1181"/>
      <c r="H1181"/>
      <c r="I1181"/>
      <c r="J1181"/>
      <c r="K1181"/>
      <c r="L1181" t="inlineStr">
        <is>
          <t>Pimephales promelas</t>
        </is>
      </c>
      <c r="M1181" t="inlineStr">
        <is>
          <t>Fathead Minnow</t>
        </is>
      </c>
      <c r="N1181"/>
      <c r="O1181"/>
      <c r="P1181"/>
      <c r="Q1181"/>
      <c r="R1181"/>
      <c r="S1181"/>
      <c r="T1181"/>
      <c r="U1181"/>
      <c r="V1181" t="inlineStr">
        <is>
          <t>Flow-through</t>
        </is>
      </c>
      <c r="W1181" t="inlineStr">
        <is>
          <t>Fresh water</t>
        </is>
      </c>
      <c r="X1181" t="inlineStr">
        <is>
          <t>Lab</t>
        </is>
      </c>
      <c r="Y1181"/>
      <c r="Z1181" t="inlineStr">
        <is>
          <t>Active ingredient</t>
        </is>
      </c>
      <c r="AA1181"/>
      <c r="AB1181" t="n">
        <v>630.0</v>
      </c>
      <c r="AC1181"/>
      <c r="AD1181"/>
      <c r="AE1181"/>
      <c r="AF1181"/>
      <c r="AG1181" t="inlineStr">
        <is>
          <t>AI mg/L</t>
        </is>
      </c>
      <c r="AH1181"/>
      <c r="AI1181"/>
      <c r="AJ1181"/>
      <c r="AK1181"/>
      <c r="AL1181"/>
      <c r="AM1181"/>
      <c r="AN1181"/>
      <c r="AO1181"/>
      <c r="AP1181"/>
      <c r="AQ1181"/>
      <c r="AR1181"/>
      <c r="AS1181"/>
      <c r="AT1181"/>
      <c r="AU1181"/>
      <c r="AV1181"/>
      <c r="AW1181"/>
      <c r="AX1181" t="inlineStr">
        <is>
          <t>Mortality</t>
        </is>
      </c>
      <c r="AY1181" t="inlineStr">
        <is>
          <t>Mortality</t>
        </is>
      </c>
      <c r="AZ1181" t="inlineStr">
        <is>
          <t>LC50</t>
        </is>
      </c>
      <c r="BA1181"/>
      <c r="BB1181" t="n">
        <v>4.0</v>
      </c>
      <c r="BC1181"/>
      <c r="BD1181"/>
      <c r="BE1181"/>
      <c r="BF1181"/>
      <c r="BG1181" t="inlineStr">
        <is>
          <t>Day(s)</t>
        </is>
      </c>
      <c r="BH1181"/>
      <c r="BI1181" t="inlineStr">
        <is>
          <t>DTXSID6020359</t>
        </is>
      </c>
      <c r="BJ1181"/>
      <c r="BK1181"/>
      <c r="BL1181"/>
      <c r="BM1181"/>
      <c r="BN1181"/>
      <c r="BO1181"/>
      <c r="BP1181"/>
      <c r="BQ1181"/>
      <c r="BR1181"/>
      <c r="BS1181"/>
      <c r="BT1181" t="inlineStr">
        <is>
          <t>--</t>
        </is>
      </c>
      <c r="BU1181"/>
      <c r="BV1181"/>
      <c r="BW1181"/>
      <c r="BX1181"/>
      <c r="BY1181"/>
      <c r="BZ1181"/>
      <c r="CA1181"/>
      <c r="CB1181"/>
      <c r="CC1181"/>
      <c r="CD1181"/>
      <c r="CE1181"/>
      <c r="CF1181"/>
      <c r="CG1181"/>
      <c r="CH1181"/>
      <c r="CI1181" t="inlineStr">
        <is>
          <t xml:space="preserve"> STD METHODS FOLLOWED//NOT FED// </t>
        </is>
      </c>
      <c r="CJ1181" t="inlineStr">
        <is>
          <t xml:space="preserve">   STD METHODS FOLLOWED//NOT FED// </t>
        </is>
      </c>
      <c r="CK1181" t="inlineStr">
        <is>
          <t>Veith,G.D., D.J. Call, and L.T. Brooke</t>
        </is>
      </c>
      <c r="CL1181" t="n">
        <v>10183.0</v>
      </c>
      <c r="CM1181" t="inlineStr">
        <is>
          <t>Estimating the Acute Toxicity of Narcotic Industrial Chemicals to Fathead Minnows</t>
        </is>
      </c>
      <c r="CN1181" t="inlineStr">
        <is>
          <t>ASTM Spec. Tech. Publ.:90-97</t>
        </is>
      </c>
      <c r="CO1181" t="n">
        <v>1983.0</v>
      </c>
      <c r="CP1181" t="inlineStr">
        <is>
          <t>Veith,G.D., D.J. Call, and L.T. Brooke (1983). Estimating the Acute Toxicity of Narcotic Industrial Chemicals to Fathead Minnows. ASTM Spec. Tech. Publ., 90-97. ECOREF#:10183</t>
        </is>
      </c>
    </row>
    <row r="1182">
      <c r="A1182" t="n">
        <v>108941.0</v>
      </c>
      <c r="B1182" t="inlineStr">
        <is>
          <t>Cyclohexanone</t>
        </is>
      </c>
      <c r="C1182"/>
      <c r="D1182" t="inlineStr">
        <is>
          <t>Measured</t>
        </is>
      </c>
      <c r="E1182" t="inlineStr">
        <is>
          <t>Not coded</t>
        </is>
      </c>
      <c r="F1182"/>
      <c r="G1182" t="n">
        <v>99.8</v>
      </c>
      <c r="H1182"/>
      <c r="I1182"/>
      <c r="J1182"/>
      <c r="K1182"/>
      <c r="L1182" t="inlineStr">
        <is>
          <t>Pimephales promelas</t>
        </is>
      </c>
      <c r="M1182" t="inlineStr">
        <is>
          <t>Fathead Minnow</t>
        </is>
      </c>
      <c r="N1182"/>
      <c r="O1182"/>
      <c r="P1182"/>
      <c r="Q1182"/>
      <c r="R1182" t="n">
        <v>29.0</v>
      </c>
      <c r="S1182"/>
      <c r="T1182" t="n">
        <v>30.0</v>
      </c>
      <c r="U1182" t="inlineStr">
        <is>
          <t>Day(s)</t>
        </is>
      </c>
      <c r="V1182" t="inlineStr">
        <is>
          <t>Flow-through</t>
        </is>
      </c>
      <c r="W1182" t="inlineStr">
        <is>
          <t>Fresh water</t>
        </is>
      </c>
      <c r="X1182" t="inlineStr">
        <is>
          <t>Lab</t>
        </is>
      </c>
      <c r="Y1182"/>
      <c r="Z1182" t="inlineStr">
        <is>
          <t>Active ingredient</t>
        </is>
      </c>
      <c r="AA1182"/>
      <c r="AB1182" t="n">
        <v>732.0</v>
      </c>
      <c r="AC1182"/>
      <c r="AD1182" t="n">
        <v>696.0</v>
      </c>
      <c r="AE1182"/>
      <c r="AF1182" t="n">
        <v>770.0</v>
      </c>
      <c r="AG1182" t="inlineStr">
        <is>
          <t>AI mg/L</t>
        </is>
      </c>
      <c r="AH1182"/>
      <c r="AI1182"/>
      <c r="AJ1182"/>
      <c r="AK1182"/>
      <c r="AL1182"/>
      <c r="AM1182"/>
      <c r="AN1182"/>
      <c r="AO1182"/>
      <c r="AP1182"/>
      <c r="AQ1182"/>
      <c r="AR1182"/>
      <c r="AS1182"/>
      <c r="AT1182"/>
      <c r="AU1182"/>
      <c r="AV1182"/>
      <c r="AW1182"/>
      <c r="AX1182" t="inlineStr">
        <is>
          <t>Mortality</t>
        </is>
      </c>
      <c r="AY1182" t="inlineStr">
        <is>
          <t>Mortality</t>
        </is>
      </c>
      <c r="AZ1182" t="inlineStr">
        <is>
          <t>LC50</t>
        </is>
      </c>
      <c r="BA1182"/>
      <c r="BB1182" t="n">
        <v>4.0</v>
      </c>
      <c r="BC1182"/>
      <c r="BD1182"/>
      <c r="BE1182"/>
      <c r="BF1182"/>
      <c r="BG1182" t="inlineStr">
        <is>
          <t>Day(s)</t>
        </is>
      </c>
      <c r="BH1182" t="inlineStr">
        <is>
          <t>Pure</t>
        </is>
      </c>
      <c r="BI1182" t="inlineStr">
        <is>
          <t>DTXSID6020359</t>
        </is>
      </c>
      <c r="BJ1182"/>
      <c r="BK1182"/>
      <c r="BL1182"/>
      <c r="BM1182"/>
      <c r="BN1182"/>
      <c r="BO1182"/>
      <c r="BP1182"/>
      <c r="BQ1182"/>
      <c r="BR1182"/>
      <c r="BS1182"/>
      <c r="BT1182" t="inlineStr">
        <is>
          <t>--</t>
        </is>
      </c>
      <c r="BU1182"/>
      <c r="BV1182"/>
      <c r="BW1182"/>
      <c r="BX1182"/>
      <c r="BY1182"/>
      <c r="BZ1182"/>
      <c r="CA1182"/>
      <c r="CB1182"/>
      <c r="CC1182"/>
      <c r="CD1182"/>
      <c r="CE1182"/>
      <c r="CF1182"/>
      <c r="CG1182"/>
      <c r="CH1182"/>
      <c r="CI1182" t="inlineStr">
        <is>
          <t xml:space="preserve"> Affected fish lost equilibrium prior to death.            NR NA </t>
        </is>
      </c>
      <c r="CJ1182" t="inlineStr">
        <is>
          <t xml:space="preserve">   Affected fish lost equilibrium prior to death.            NR NA </t>
        </is>
      </c>
      <c r="CK1182" t="inlineStr">
        <is>
          <t>Brooke,L.T., D.J. Call, D.L. Geiger, and C.E. Northcott</t>
        </is>
      </c>
      <c r="CL1182" t="n">
        <v>12448.0</v>
      </c>
      <c r="CM1182" t="inlineStr">
        <is>
          <t>Acute Toxicities of Organic Chemicals to Fathead Minnows (Pimephales promelas), Vol. 1</t>
        </is>
      </c>
      <c r="CN1182" t="inlineStr">
        <is>
          <t>Center for Lake Superior Environmental Studies, University of Wisconsin-Superior, Superior, WI:414 p.</t>
        </is>
      </c>
      <c r="CO1182" t="n">
        <v>1984.0</v>
      </c>
      <c r="CP1182" t="inlineStr">
        <is>
          <t>Brooke,L.T., D.J. Call, D.L. Geiger, and C.E. Northcott (1984). Acute Toxicities of Organic Chemicals to Fathead Minnows (Pimephales promelas), Vol. 1. Center for Lake Superior Environmental Studies, University of Wisconsin-Superior, Superior, WI, 414 p. ECOREF#:12448</t>
        </is>
      </c>
    </row>
    <row r="1183">
      <c r="A1183" t="n">
        <v>108941.0</v>
      </c>
      <c r="B1183" t="inlineStr">
        <is>
          <t>Cyclohexanone</t>
        </is>
      </c>
      <c r="C1183"/>
      <c r="D1183" t="inlineStr">
        <is>
          <t>Measured</t>
        </is>
      </c>
      <c r="E1183" t="inlineStr">
        <is>
          <t>Not coded</t>
        </is>
      </c>
      <c r="F1183"/>
      <c r="G1183" t="n">
        <v>99.8</v>
      </c>
      <c r="H1183"/>
      <c r="I1183"/>
      <c r="J1183"/>
      <c r="K1183"/>
      <c r="L1183" t="inlineStr">
        <is>
          <t>Pimephales promelas</t>
        </is>
      </c>
      <c r="M1183" t="inlineStr">
        <is>
          <t>Fathead Minnow</t>
        </is>
      </c>
      <c r="N1183"/>
      <c r="O1183"/>
      <c r="P1183" t="n">
        <v>30.0</v>
      </c>
      <c r="Q1183"/>
      <c r="R1183"/>
      <c r="S1183"/>
      <c r="T1183"/>
      <c r="U1183" t="inlineStr">
        <is>
          <t>Day(s)</t>
        </is>
      </c>
      <c r="V1183" t="inlineStr">
        <is>
          <t>Flow-through</t>
        </is>
      </c>
      <c r="W1183" t="inlineStr">
        <is>
          <t>Fresh water</t>
        </is>
      </c>
      <c r="X1183" t="inlineStr">
        <is>
          <t>Lab</t>
        </is>
      </c>
      <c r="Y1183"/>
      <c r="Z1183" t="inlineStr">
        <is>
          <t>Active ingredient</t>
        </is>
      </c>
      <c r="AA1183"/>
      <c r="AB1183" t="n">
        <v>527.0</v>
      </c>
      <c r="AC1183"/>
      <c r="AD1183" t="n">
        <v>481.0</v>
      </c>
      <c r="AE1183"/>
      <c r="AF1183" t="n">
        <v>578.0</v>
      </c>
      <c r="AG1183" t="inlineStr">
        <is>
          <t>AI mg/L</t>
        </is>
      </c>
      <c r="AH1183"/>
      <c r="AI1183"/>
      <c r="AJ1183"/>
      <c r="AK1183"/>
      <c r="AL1183"/>
      <c r="AM1183"/>
      <c r="AN1183"/>
      <c r="AO1183"/>
      <c r="AP1183"/>
      <c r="AQ1183"/>
      <c r="AR1183"/>
      <c r="AS1183"/>
      <c r="AT1183"/>
      <c r="AU1183"/>
      <c r="AV1183"/>
      <c r="AW1183"/>
      <c r="AX1183" t="inlineStr">
        <is>
          <t>Mortality</t>
        </is>
      </c>
      <c r="AY1183" t="inlineStr">
        <is>
          <t>Mortality</t>
        </is>
      </c>
      <c r="AZ1183" t="inlineStr">
        <is>
          <t>LC50</t>
        </is>
      </c>
      <c r="BA1183"/>
      <c r="BB1183" t="n">
        <v>4.0</v>
      </c>
      <c r="BC1183"/>
      <c r="BD1183"/>
      <c r="BE1183"/>
      <c r="BF1183"/>
      <c r="BG1183" t="inlineStr">
        <is>
          <t>Day(s)</t>
        </is>
      </c>
      <c r="BH1183" t="inlineStr">
        <is>
          <t>Pure</t>
        </is>
      </c>
      <c r="BI1183" t="inlineStr">
        <is>
          <t>DTXSID6020359</t>
        </is>
      </c>
      <c r="BJ1183"/>
      <c r="BK1183"/>
      <c r="BL1183"/>
      <c r="BM1183"/>
      <c r="BN1183"/>
      <c r="BO1183"/>
      <c r="BP1183"/>
      <c r="BQ1183"/>
      <c r="BR1183"/>
      <c r="BS1183"/>
      <c r="BT1183" t="inlineStr">
        <is>
          <t>--</t>
        </is>
      </c>
      <c r="BU1183"/>
      <c r="BV1183"/>
      <c r="BW1183"/>
      <c r="BX1183"/>
      <c r="BY1183"/>
      <c r="BZ1183"/>
      <c r="CA1183"/>
      <c r="CB1183"/>
      <c r="CC1183"/>
      <c r="CD1183"/>
      <c r="CE1183"/>
      <c r="CF1183"/>
      <c r="CG1183"/>
      <c r="CH1183"/>
      <c r="CI1183" t="inlineStr">
        <is>
          <t xml:space="preserve"> Affected fish stopped schooling and lost equilibrium priorNR to death. NA </t>
        </is>
      </c>
      <c r="CJ1183" t="inlineStr">
        <is>
          <t xml:space="preserve">   Affected fish stopped schooling and lost equilibrium priorNR to death. NA </t>
        </is>
      </c>
      <c r="CK1183" t="inlineStr">
        <is>
          <t>Brooke,L.T., D.J. Call, D.L. Geiger, and C.E. Northcott</t>
        </is>
      </c>
      <c r="CL1183" t="n">
        <v>12448.0</v>
      </c>
      <c r="CM1183" t="inlineStr">
        <is>
          <t>Acute Toxicities of Organic Chemicals to Fathead Minnows (Pimephales promelas), Vol. 1</t>
        </is>
      </c>
      <c r="CN1183" t="inlineStr">
        <is>
          <t>Center for Lake Superior Environmental Studies, University of Wisconsin-Superior, Superior, WI:414 p.</t>
        </is>
      </c>
      <c r="CO1183" t="n">
        <v>1984.0</v>
      </c>
      <c r="CP1183" t="inlineStr">
        <is>
          <t>Brooke,L.T., D.J. Call, D.L. Geiger, and C.E. Northcott (1984). Acute Toxicities of Organic Chemicals to Fathead Minnows (Pimephales promelas), Vol. 1. Center for Lake Superior Environmental Studies, University of Wisconsin-Superior, Superior, WI, 414 p. ECOREF#:12448</t>
        </is>
      </c>
    </row>
    <row r="1184">
      <c r="A1184" t="n">
        <v>108952.0</v>
      </c>
      <c r="B1184" t="inlineStr">
        <is>
          <t>Phenol</t>
        </is>
      </c>
      <c r="C1184" t="inlineStr">
        <is>
          <t>Reagent Grade, Purissium, Purum, Puriss, Puris, Reinst</t>
        </is>
      </c>
      <c r="D1184" t="inlineStr">
        <is>
          <t>Measured</t>
        </is>
      </c>
      <c r="E1184" t="inlineStr">
        <is>
          <t>American Society for Testing and Materials</t>
        </is>
      </c>
      <c r="F1184"/>
      <c r="G1184"/>
      <c r="H1184"/>
      <c r="I1184"/>
      <c r="J1184"/>
      <c r="K1184"/>
      <c r="L1184" t="inlineStr">
        <is>
          <t>Pimephales promelas</t>
        </is>
      </c>
      <c r="M1184" t="inlineStr">
        <is>
          <t>Fathead Minnow</t>
        </is>
      </c>
      <c r="N1184" t="inlineStr">
        <is>
          <t>Subadult</t>
        </is>
      </c>
      <c r="O1184"/>
      <c r="P1184"/>
      <c r="Q1184"/>
      <c r="R1184" t="n">
        <v>60.0</v>
      </c>
      <c r="S1184"/>
      <c r="T1184" t="n">
        <v>100.0</v>
      </c>
      <c r="U1184" t="inlineStr">
        <is>
          <t>Day(s)</t>
        </is>
      </c>
      <c r="V1184" t="inlineStr">
        <is>
          <t>Static</t>
        </is>
      </c>
      <c r="W1184" t="inlineStr">
        <is>
          <t>Fresh water</t>
        </is>
      </c>
      <c r="X1184" t="inlineStr">
        <is>
          <t>Lab</t>
        </is>
      </c>
      <c r="Y1184" t="inlineStr">
        <is>
          <t>6-7</t>
        </is>
      </c>
      <c r="Z1184" t="inlineStr">
        <is>
          <t>Active ingredient</t>
        </is>
      </c>
      <c r="AA1184"/>
      <c r="AB1184" t="n">
        <v>31.2</v>
      </c>
      <c r="AC1184"/>
      <c r="AD1184" t="n">
        <v>27.2</v>
      </c>
      <c r="AE1184"/>
      <c r="AF1184" t="n">
        <v>34.6</v>
      </c>
      <c r="AG1184" t="inlineStr">
        <is>
          <t>AI mg/L</t>
        </is>
      </c>
      <c r="AH1184"/>
      <c r="AI1184"/>
      <c r="AJ1184"/>
      <c r="AK1184"/>
      <c r="AL1184"/>
      <c r="AM1184"/>
      <c r="AN1184"/>
      <c r="AO1184"/>
      <c r="AP1184"/>
      <c r="AQ1184"/>
      <c r="AR1184"/>
      <c r="AS1184"/>
      <c r="AT1184"/>
      <c r="AU1184"/>
      <c r="AV1184"/>
      <c r="AW1184"/>
      <c r="AX1184" t="inlineStr">
        <is>
          <t>Mortality</t>
        </is>
      </c>
      <c r="AY1184" t="inlineStr">
        <is>
          <t>Mortality</t>
        </is>
      </c>
      <c r="AZ1184" t="inlineStr">
        <is>
          <t>LC50</t>
        </is>
      </c>
      <c r="BA1184"/>
      <c r="BB1184" t="n">
        <v>4.0</v>
      </c>
      <c r="BC1184"/>
      <c r="BD1184"/>
      <c r="BE1184"/>
      <c r="BF1184"/>
      <c r="BG1184" t="inlineStr">
        <is>
          <t>Day(s)</t>
        </is>
      </c>
      <c r="BH1184"/>
      <c r="BI1184" t="inlineStr">
        <is>
          <t>DTXSID5021124</t>
        </is>
      </c>
      <c r="BJ1184"/>
      <c r="BK1184"/>
      <c r="BL1184" t="inlineStr">
        <is>
          <t>Acute</t>
        </is>
      </c>
      <c r="BM1184" t="inlineStr">
        <is>
          <t>SA</t>
        </is>
      </c>
      <c r="BN1184"/>
      <c r="BO1184"/>
      <c r="BP1184"/>
      <c r="BQ1184"/>
      <c r="BR1184"/>
      <c r="BS1184"/>
      <c r="BT1184" t="inlineStr">
        <is>
          <t>--</t>
        </is>
      </c>
      <c r="BU1184"/>
      <c r="BV1184"/>
      <c r="BW1184"/>
      <c r="BX1184"/>
      <c r="BY1184"/>
      <c r="BZ1184"/>
      <c r="CA1184"/>
      <c r="CB1184"/>
      <c r="CC1184"/>
      <c r="CD1184"/>
      <c r="CE1184"/>
      <c r="CF1184"/>
      <c r="CG1184"/>
      <c r="CH1184"/>
      <c r="CI1184"/>
      <c r="CJ1184" t="inlineStr">
        <is>
          <t xml:space="preserve">TMETH/ASTM 1980, ENV. SCIENCES RESEARCH LAB 1981//   </t>
        </is>
      </c>
      <c r="CK1184" t="inlineStr">
        <is>
          <t>Dow Chemical Co.</t>
        </is>
      </c>
      <c r="CL1184" t="n">
        <v>163462.0</v>
      </c>
      <c r="CM1184" t="inlineStr">
        <is>
          <t>Study to Assess the Influence of Age on the Response of Fathead Minnows in Static Acute Toxicity Tests</t>
        </is>
      </c>
      <c r="CN1184" t="inlineStr">
        <is>
          <t>EPA/OTS Doc.#86-870002091:32 p.</t>
        </is>
      </c>
      <c r="CO1184" t="n">
        <v>1987.0</v>
      </c>
      <c r="CP1184" t="inlineStr">
        <is>
          <t>Dow Chemical Co. (1987). Study to Assess the Influence of Age on the Response of Fathead Minnows in Static Acute Toxicity Tests. EPA/OTS Doc.#86-870002091, 32 p. ECOREF#:163462</t>
        </is>
      </c>
    </row>
    <row r="1185">
      <c r="A1185" t="n">
        <v>108952.0</v>
      </c>
      <c r="B1185" t="inlineStr">
        <is>
          <t>Phenol</t>
        </is>
      </c>
      <c r="C1185"/>
      <c r="D1185" t="inlineStr">
        <is>
          <t>Measured</t>
        </is>
      </c>
      <c r="E1185" t="inlineStr">
        <is>
          <t>Not coded</t>
        </is>
      </c>
      <c r="F1185"/>
      <c r="G1185"/>
      <c r="H1185"/>
      <c r="I1185"/>
      <c r="J1185"/>
      <c r="K1185"/>
      <c r="L1185" t="inlineStr">
        <is>
          <t>Pimephales promelas</t>
        </is>
      </c>
      <c r="M1185" t="inlineStr">
        <is>
          <t>Fathead Minnow</t>
        </is>
      </c>
      <c r="N1185"/>
      <c r="O1185"/>
      <c r="P1185"/>
      <c r="Q1185"/>
      <c r="R1185" t="n">
        <v>30.0</v>
      </c>
      <c r="S1185"/>
      <c r="T1185" t="n">
        <v>35.0</v>
      </c>
      <c r="U1185" t="inlineStr">
        <is>
          <t>Day(s)</t>
        </is>
      </c>
      <c r="V1185" t="inlineStr">
        <is>
          <t>Flow-through</t>
        </is>
      </c>
      <c r="W1185" t="inlineStr">
        <is>
          <t>Fresh water</t>
        </is>
      </c>
      <c r="X1185" t="inlineStr">
        <is>
          <t>Lab</t>
        </is>
      </c>
      <c r="Y1185"/>
      <c r="Z1185" t="inlineStr">
        <is>
          <t>Total</t>
        </is>
      </c>
      <c r="AA1185"/>
      <c r="AB1185" t="n">
        <v>28.0</v>
      </c>
      <c r="AC1185"/>
      <c r="AD1185" t="n">
        <v>23.0</v>
      </c>
      <c r="AE1185"/>
      <c r="AF1185" t="n">
        <v>34.0</v>
      </c>
      <c r="AG1185" t="inlineStr">
        <is>
          <t>AI mg/L</t>
        </is>
      </c>
      <c r="AH1185"/>
      <c r="AI1185"/>
      <c r="AJ1185"/>
      <c r="AK1185"/>
      <c r="AL1185"/>
      <c r="AM1185"/>
      <c r="AN1185"/>
      <c r="AO1185"/>
      <c r="AP1185"/>
      <c r="AQ1185"/>
      <c r="AR1185"/>
      <c r="AS1185"/>
      <c r="AT1185"/>
      <c r="AU1185"/>
      <c r="AV1185"/>
      <c r="AW1185"/>
      <c r="AX1185" t="inlineStr">
        <is>
          <t>Mortality</t>
        </is>
      </c>
      <c r="AY1185" t="inlineStr">
        <is>
          <t>Mortality</t>
        </is>
      </c>
      <c r="AZ1185" t="inlineStr">
        <is>
          <t>LC50</t>
        </is>
      </c>
      <c r="BA1185"/>
      <c r="BB1185" t="n">
        <v>4.0</v>
      </c>
      <c r="BC1185"/>
      <c r="BD1185"/>
      <c r="BE1185"/>
      <c r="BF1185"/>
      <c r="BG1185" t="inlineStr">
        <is>
          <t>Day(s)</t>
        </is>
      </c>
      <c r="BH1185"/>
      <c r="BI1185" t="inlineStr">
        <is>
          <t>DTXSID5021124</t>
        </is>
      </c>
      <c r="BJ1185" t="inlineStr">
        <is>
          <t>10.1007/BF01622141</t>
        </is>
      </c>
      <c r="BK1185"/>
      <c r="BL1185"/>
      <c r="BM1185"/>
      <c r="BN1185"/>
      <c r="BO1185"/>
      <c r="BP1185"/>
      <c r="BQ1185"/>
      <c r="BR1185"/>
      <c r="BS1185"/>
      <c r="BT1185" t="inlineStr">
        <is>
          <t>--</t>
        </is>
      </c>
      <c r="BU1185"/>
      <c r="BV1185"/>
      <c r="BW1185"/>
      <c r="BX1185"/>
      <c r="BY1185"/>
      <c r="BZ1185"/>
      <c r="CA1185"/>
      <c r="CB1185"/>
      <c r="CC1185"/>
      <c r="CD1185"/>
      <c r="CE1185"/>
      <c r="CF1185"/>
      <c r="CG1185"/>
      <c r="CH1185"/>
      <c r="CI1185" t="inlineStr">
        <is>
          <t xml:space="preserve"> CONTR/FOLLOWED EPA STANDARD METHODS// </t>
        </is>
      </c>
      <c r="CJ1185" t="inlineStr">
        <is>
          <t xml:space="preserve">   CONTR/FOLLOWED EPA STANDARD METHODS// </t>
        </is>
      </c>
      <c r="CK1185" t="inlineStr">
        <is>
          <t>Phipps,G.L., G.W. Holcombe, and J.T. Fiandt</t>
        </is>
      </c>
      <c r="CL1185" t="n">
        <v>2189.0</v>
      </c>
      <c r="CM1185" t="inlineStr">
        <is>
          <t>Acute Toxicity of Phenol and Substituted Phenols to the Fathead Minnow</t>
        </is>
      </c>
      <c r="CN1185" t="inlineStr">
        <is>
          <t>Bull. Environ. Contam. Toxicol.26(5): 585-593</t>
        </is>
      </c>
      <c r="CO1185" t="n">
        <v>1981.0</v>
      </c>
      <c r="CP1185" t="inlineStr">
        <is>
          <t>Phipps,G.L., G.W. Holcombe, and J.T. Fiandt (1981). Acute Toxicity of Phenol and Substituted Phenols to the Fathead Minnow. Bull. Environ. Contam. Toxicol., 26, (5), 585-593. doi:10.1007/BF01622141. ECOREF#:2189</t>
        </is>
      </c>
    </row>
    <row r="1186">
      <c r="A1186" t="n">
        <v>108952.0</v>
      </c>
      <c r="B1186" t="inlineStr">
        <is>
          <t>Phenol</t>
        </is>
      </c>
      <c r="C1186" t="inlineStr">
        <is>
          <t>Reagent Grade, Purissium, Purum, Puriss, Puris, Reinst</t>
        </is>
      </c>
      <c r="D1186" t="inlineStr">
        <is>
          <t>Measured</t>
        </is>
      </c>
      <c r="E1186" t="inlineStr">
        <is>
          <t>American Society for Testing and Materials</t>
        </is>
      </c>
      <c r="F1186"/>
      <c r="G1186"/>
      <c r="H1186"/>
      <c r="I1186"/>
      <c r="J1186"/>
      <c r="K1186"/>
      <c r="L1186" t="inlineStr">
        <is>
          <t>Pimephales promelas</t>
        </is>
      </c>
      <c r="M1186" t="inlineStr">
        <is>
          <t>Fathead Minnow</t>
        </is>
      </c>
      <c r="N1186" t="inlineStr">
        <is>
          <t>Juvenile</t>
        </is>
      </c>
      <c r="O1186"/>
      <c r="P1186"/>
      <c r="Q1186"/>
      <c r="R1186" t="n">
        <v>30.0</v>
      </c>
      <c r="S1186"/>
      <c r="T1186" t="n">
        <v>35.0</v>
      </c>
      <c r="U1186" t="inlineStr">
        <is>
          <t>Day(s)</t>
        </is>
      </c>
      <c r="V1186" t="inlineStr">
        <is>
          <t>Static</t>
        </is>
      </c>
      <c r="W1186" t="inlineStr">
        <is>
          <t>Fresh water</t>
        </is>
      </c>
      <c r="X1186" t="inlineStr">
        <is>
          <t>Lab</t>
        </is>
      </c>
      <c r="Y1186" t="inlineStr">
        <is>
          <t>6-7</t>
        </is>
      </c>
      <c r="Z1186" t="inlineStr">
        <is>
          <t>Active ingredient</t>
        </is>
      </c>
      <c r="AA1186"/>
      <c r="AB1186" t="n">
        <v>43.7</v>
      </c>
      <c r="AC1186"/>
      <c r="AD1186" t="n">
        <v>29.6</v>
      </c>
      <c r="AE1186"/>
      <c r="AF1186" t="n">
        <v>70.6</v>
      </c>
      <c r="AG1186" t="inlineStr">
        <is>
          <t>AI mg/L</t>
        </is>
      </c>
      <c r="AH1186"/>
      <c r="AI1186"/>
      <c r="AJ1186"/>
      <c r="AK1186"/>
      <c r="AL1186"/>
      <c r="AM1186"/>
      <c r="AN1186"/>
      <c r="AO1186"/>
      <c r="AP1186"/>
      <c r="AQ1186"/>
      <c r="AR1186"/>
      <c r="AS1186"/>
      <c r="AT1186"/>
      <c r="AU1186"/>
      <c r="AV1186"/>
      <c r="AW1186"/>
      <c r="AX1186" t="inlineStr">
        <is>
          <t>Mortality</t>
        </is>
      </c>
      <c r="AY1186" t="inlineStr">
        <is>
          <t>Mortality</t>
        </is>
      </c>
      <c r="AZ1186" t="inlineStr">
        <is>
          <t>LC50</t>
        </is>
      </c>
      <c r="BA1186"/>
      <c r="BB1186" t="n">
        <v>4.0</v>
      </c>
      <c r="BC1186"/>
      <c r="BD1186"/>
      <c r="BE1186"/>
      <c r="BF1186"/>
      <c r="BG1186" t="inlineStr">
        <is>
          <t>Day(s)</t>
        </is>
      </c>
      <c r="BH1186"/>
      <c r="BI1186" t="inlineStr">
        <is>
          <t>DTXSID5021124</t>
        </is>
      </c>
      <c r="BJ1186"/>
      <c r="BK1186"/>
      <c r="BL1186" t="inlineStr">
        <is>
          <t>Acute</t>
        </is>
      </c>
      <c r="BM1186" t="inlineStr">
        <is>
          <t>JV</t>
        </is>
      </c>
      <c r="BN1186"/>
      <c r="BO1186"/>
      <c r="BP1186"/>
      <c r="BQ1186"/>
      <c r="BR1186"/>
      <c r="BS1186"/>
      <c r="BT1186" t="inlineStr">
        <is>
          <t>--</t>
        </is>
      </c>
      <c r="BU1186"/>
      <c r="BV1186"/>
      <c r="BW1186"/>
      <c r="BX1186"/>
      <c r="BY1186"/>
      <c r="BZ1186"/>
      <c r="CA1186"/>
      <c r="CB1186"/>
      <c r="CC1186"/>
      <c r="CD1186"/>
      <c r="CE1186"/>
      <c r="CF1186"/>
      <c r="CG1186"/>
      <c r="CH1186"/>
      <c r="CI1186"/>
      <c r="CJ1186" t="inlineStr">
        <is>
          <t xml:space="preserve">TMETH/ASTM 1980, ENV. SCIENCES RESEARCH LAB 1981//   </t>
        </is>
      </c>
      <c r="CK1186" t="inlineStr">
        <is>
          <t>Dow Chemical Co.</t>
        </is>
      </c>
      <c r="CL1186" t="n">
        <v>163462.0</v>
      </c>
      <c r="CM1186" t="inlineStr">
        <is>
          <t>Study to Assess the Influence of Age on the Response of Fathead Minnows in Static Acute Toxicity Tests</t>
        </is>
      </c>
      <c r="CN1186" t="inlineStr">
        <is>
          <t>EPA/OTS Doc.#86-870002091:32 p.</t>
        </is>
      </c>
      <c r="CO1186" t="n">
        <v>1987.0</v>
      </c>
      <c r="CP1186" t="inlineStr">
        <is>
          <t>Dow Chemical Co. (1987). Study to Assess the Influence of Age on the Response of Fathead Minnows in Static Acute Toxicity Tests. EPA/OTS Doc.#86-870002091, 32 p. ECOREF#:163462</t>
        </is>
      </c>
    </row>
    <row r="1187">
      <c r="A1187" t="n">
        <v>108952.0</v>
      </c>
      <c r="B1187" t="inlineStr">
        <is>
          <t>Phenol</t>
        </is>
      </c>
      <c r="C1187"/>
      <c r="D1187" t="inlineStr">
        <is>
          <t>Measured</t>
        </is>
      </c>
      <c r="E1187" t="inlineStr">
        <is>
          <t>Not coded</t>
        </is>
      </c>
      <c r="F1187"/>
      <c r="G1187"/>
      <c r="H1187"/>
      <c r="I1187"/>
      <c r="J1187"/>
      <c r="K1187"/>
      <c r="L1187" t="inlineStr">
        <is>
          <t>Pimephales promelas</t>
        </is>
      </c>
      <c r="M1187" t="inlineStr">
        <is>
          <t>Fathead Minnow</t>
        </is>
      </c>
      <c r="N1187"/>
      <c r="O1187"/>
      <c r="P1187"/>
      <c r="Q1187"/>
      <c r="R1187" t="n">
        <v>3.0</v>
      </c>
      <c r="S1187"/>
      <c r="T1187" t="n">
        <v>8.0</v>
      </c>
      <c r="U1187" t="inlineStr">
        <is>
          <t>Month(s)</t>
        </is>
      </c>
      <c r="V1187" t="inlineStr">
        <is>
          <t>Flow-through</t>
        </is>
      </c>
      <c r="W1187" t="inlineStr">
        <is>
          <t>Fresh water</t>
        </is>
      </c>
      <c r="X1187" t="inlineStr">
        <is>
          <t>Lab</t>
        </is>
      </c>
      <c r="Y1187"/>
      <c r="Z1187" t="inlineStr">
        <is>
          <t>Total</t>
        </is>
      </c>
      <c r="AA1187"/>
      <c r="AB1187" t="n">
        <v>67.5</v>
      </c>
      <c r="AC1187"/>
      <c r="AD1187"/>
      <c r="AE1187"/>
      <c r="AF1187"/>
      <c r="AG1187" t="inlineStr">
        <is>
          <t>AI mg/L</t>
        </is>
      </c>
      <c r="AH1187"/>
      <c r="AI1187"/>
      <c r="AJ1187"/>
      <c r="AK1187"/>
      <c r="AL1187"/>
      <c r="AM1187"/>
      <c r="AN1187"/>
      <c r="AO1187"/>
      <c r="AP1187"/>
      <c r="AQ1187"/>
      <c r="AR1187"/>
      <c r="AS1187"/>
      <c r="AT1187"/>
      <c r="AU1187"/>
      <c r="AV1187"/>
      <c r="AW1187"/>
      <c r="AX1187" t="inlineStr">
        <is>
          <t>Mortality</t>
        </is>
      </c>
      <c r="AY1187" t="inlineStr">
        <is>
          <t>Mortality</t>
        </is>
      </c>
      <c r="AZ1187" t="inlineStr">
        <is>
          <t>LC50</t>
        </is>
      </c>
      <c r="BA1187"/>
      <c r="BB1187" t="n">
        <v>4.0</v>
      </c>
      <c r="BC1187"/>
      <c r="BD1187"/>
      <c r="BE1187"/>
      <c r="BF1187"/>
      <c r="BG1187" t="inlineStr">
        <is>
          <t>Day(s)</t>
        </is>
      </c>
      <c r="BH1187"/>
      <c r="BI1187" t="inlineStr">
        <is>
          <t>DTXSID5021124</t>
        </is>
      </c>
      <c r="BJ1187" t="inlineStr">
        <is>
          <t>10.1007/BF01056934</t>
        </is>
      </c>
      <c r="BK1187"/>
      <c r="BL1187"/>
      <c r="BM1187"/>
      <c r="BN1187"/>
      <c r="BO1187"/>
      <c r="BP1187"/>
      <c r="BQ1187"/>
      <c r="BR1187"/>
      <c r="BS1187"/>
      <c r="BT1187" t="inlineStr">
        <is>
          <t>--</t>
        </is>
      </c>
      <c r="BU1187"/>
      <c r="BV1187"/>
      <c r="BW1187"/>
      <c r="BX1187"/>
      <c r="BY1187"/>
      <c r="BZ1187"/>
      <c r="CA1187"/>
      <c r="CB1187"/>
      <c r="CC1187"/>
      <c r="CD1187"/>
      <c r="CE1187"/>
      <c r="CF1187"/>
      <c r="CG1187"/>
      <c r="CH1187"/>
      <c r="CI1187" t="inlineStr">
        <is>
          <t xml:space="preserve"> CONTR/NO MORT// </t>
        </is>
      </c>
      <c r="CJ1187" t="inlineStr">
        <is>
          <t xml:space="preserve">   CONTR/NO MORT// </t>
        </is>
      </c>
      <c r="CK1187" t="inlineStr">
        <is>
          <t>DeGraeve,G.M., R.L. Overcast, and H.L. Bergman</t>
        </is>
      </c>
      <c r="CL1187" t="n">
        <v>492.0</v>
      </c>
      <c r="CM1187" t="inlineStr">
        <is>
          <t>Toxicity of Underground Coal Gasification Condenser Water and Selected Constituents to Aquatic Biota</t>
        </is>
      </c>
      <c r="CN1187" t="inlineStr">
        <is>
          <t>Arch. Environ. Contam. Toxicol.9(5): 543-555</t>
        </is>
      </c>
      <c r="CO1187" t="n">
        <v>1980.0</v>
      </c>
      <c r="CP1187" t="inlineStr">
        <is>
          <t>DeGraeve,G.M., R.L. Overcast, and H.L. Bergman (1980). Toxicity of Underground Coal Gasification Condenser Water and Selected Constituents to Aquatic Biota. Arch. Environ. Contam. Toxicol., 9, (5), 543-555. doi:10.1007/BF01056934. ECOREF#:492</t>
        </is>
      </c>
    </row>
    <row r="1188">
      <c r="A1188" t="n">
        <v>108952.0</v>
      </c>
      <c r="B1188" t="inlineStr">
        <is>
          <t>Phenol</t>
        </is>
      </c>
      <c r="C1188" t="inlineStr">
        <is>
          <t>United States Pharmacopeia Grade</t>
        </is>
      </c>
      <c r="D1188" t="inlineStr">
        <is>
          <t>Unmeasured</t>
        </is>
      </c>
      <c r="E1188" t="inlineStr">
        <is>
          <t>Not coded</t>
        </is>
      </c>
      <c r="F1188"/>
      <c r="G1188" t="n">
        <v>100.0</v>
      </c>
      <c r="H1188"/>
      <c r="I1188"/>
      <c r="J1188"/>
      <c r="K1188"/>
      <c r="L1188" t="inlineStr">
        <is>
          <t>Pimephales promelas</t>
        </is>
      </c>
      <c r="M1188" t="inlineStr">
        <is>
          <t>Fathead Minnow</t>
        </is>
      </c>
      <c r="N1188"/>
      <c r="O1188"/>
      <c r="P1188"/>
      <c r="Q1188"/>
      <c r="R1188"/>
      <c r="S1188"/>
      <c r="T1188"/>
      <c r="U1188"/>
      <c r="V1188" t="inlineStr">
        <is>
          <t>Static</t>
        </is>
      </c>
      <c r="W1188" t="inlineStr">
        <is>
          <t>Fresh water</t>
        </is>
      </c>
      <c r="X1188" t="inlineStr">
        <is>
          <t>Lab</t>
        </is>
      </c>
      <c r="Y1188"/>
      <c r="Z1188" t="inlineStr">
        <is>
          <t>Total</t>
        </is>
      </c>
      <c r="AA1188"/>
      <c r="AB1188" t="n">
        <v>34.27</v>
      </c>
      <c r="AC1188"/>
      <c r="AD1188" t="n">
        <v>22.83</v>
      </c>
      <c r="AE1188"/>
      <c r="AF1188" t="n">
        <v>45.86</v>
      </c>
      <c r="AG1188" t="inlineStr">
        <is>
          <t>AI mg/L</t>
        </is>
      </c>
      <c r="AH1188"/>
      <c r="AI1188"/>
      <c r="AJ1188"/>
      <c r="AK1188"/>
      <c r="AL1188"/>
      <c r="AM1188"/>
      <c r="AN1188"/>
      <c r="AO1188"/>
      <c r="AP1188"/>
      <c r="AQ1188"/>
      <c r="AR1188"/>
      <c r="AS1188"/>
      <c r="AT1188"/>
      <c r="AU1188"/>
      <c r="AV1188"/>
      <c r="AW1188"/>
      <c r="AX1188" t="inlineStr">
        <is>
          <t>Mortality</t>
        </is>
      </c>
      <c r="AY1188" t="inlineStr">
        <is>
          <t>Mortality</t>
        </is>
      </c>
      <c r="AZ1188" t="inlineStr">
        <is>
          <t>LC50</t>
        </is>
      </c>
      <c r="BA1188"/>
      <c r="BB1188" t="n">
        <v>4.0</v>
      </c>
      <c r="BC1188"/>
      <c r="BD1188"/>
      <c r="BE1188"/>
      <c r="BF1188"/>
      <c r="BG1188" t="inlineStr">
        <is>
          <t>Day(s)</t>
        </is>
      </c>
      <c r="BH1188" t="inlineStr">
        <is>
          <t>Pure</t>
        </is>
      </c>
      <c r="BI1188" t="inlineStr">
        <is>
          <t>DTXSID5021124</t>
        </is>
      </c>
      <c r="BJ1188"/>
      <c r="BK1188"/>
      <c r="BL1188"/>
      <c r="BM1188"/>
      <c r="BN1188"/>
      <c r="BO1188"/>
      <c r="BP1188"/>
      <c r="BQ1188"/>
      <c r="BR1188"/>
      <c r="BS1188"/>
      <c r="BT1188" t="inlineStr">
        <is>
          <t>--</t>
        </is>
      </c>
      <c r="BU1188"/>
      <c r="BV1188"/>
      <c r="BW1188"/>
      <c r="BX1188"/>
      <c r="BY1188"/>
      <c r="BZ1188"/>
      <c r="CA1188"/>
      <c r="CB1188"/>
      <c r="CC1188"/>
      <c r="CD1188"/>
      <c r="CE1188"/>
      <c r="CF1188"/>
      <c r="CG1188"/>
      <c r="CH1188"/>
      <c r="CI1188" t="inlineStr">
        <is>
          <t xml:space="preserve"> CONTR./FOLLOWED STANDARD METHOD// </t>
        </is>
      </c>
      <c r="CJ1188" t="inlineStr">
        <is>
          <t xml:space="preserve">   CONTR./FOLLOWED STANDARD METHOD// </t>
        </is>
      </c>
      <c r="CK1188" t="inlineStr">
        <is>
          <t>Pickering,Q.H., and C. Henderson</t>
        </is>
      </c>
      <c r="CL1188" t="n">
        <v>728.0</v>
      </c>
      <c r="CM1188" t="inlineStr">
        <is>
          <t>Acute Toxicity of Some Important Petrochemicals to Fish</t>
        </is>
      </c>
      <c r="CN1188" t="inlineStr">
        <is>
          <t>J. Water Pollut. Control Fed.38(9): 1419-1429</t>
        </is>
      </c>
      <c r="CO1188" t="n">
        <v>1966.0</v>
      </c>
      <c r="CP1188" t="inlineStr">
        <is>
          <t>Pickering,Q.H., and C. Henderson (1966). Acute Toxicity of Some Important Petrochemicals to Fish. J. Water Pollut. Control Fed., 38, (9), 1419-1429. ECOREF#:728</t>
        </is>
      </c>
    </row>
    <row r="1189">
      <c r="A1189" t="n">
        <v>108952.0</v>
      </c>
      <c r="B1189" t="inlineStr">
        <is>
          <t>Phenol</t>
        </is>
      </c>
      <c r="C1189"/>
      <c r="D1189" t="inlineStr">
        <is>
          <t>Measured</t>
        </is>
      </c>
      <c r="E1189" t="inlineStr">
        <is>
          <t>Not reported</t>
        </is>
      </c>
      <c r="F1189"/>
      <c r="G1189" t="n">
        <v>88.0</v>
      </c>
      <c r="H1189"/>
      <c r="I1189"/>
      <c r="J1189"/>
      <c r="K1189"/>
      <c r="L1189" t="inlineStr">
        <is>
          <t>Pimephales promelas</t>
        </is>
      </c>
      <c r="M1189" t="inlineStr">
        <is>
          <t>Fathead Minnow</t>
        </is>
      </c>
      <c r="N1189"/>
      <c r="O1189"/>
      <c r="P1189" t="n">
        <v>33.0</v>
      </c>
      <c r="Q1189"/>
      <c r="R1189"/>
      <c r="S1189"/>
      <c r="T1189"/>
      <c r="U1189" t="inlineStr">
        <is>
          <t>Day(s)</t>
        </is>
      </c>
      <c r="V1189" t="inlineStr">
        <is>
          <t>Flow-through</t>
        </is>
      </c>
      <c r="W1189" t="inlineStr">
        <is>
          <t>Fresh water</t>
        </is>
      </c>
      <c r="X1189" t="inlineStr">
        <is>
          <t>Lab</t>
        </is>
      </c>
      <c r="Y1189"/>
      <c r="Z1189" t="inlineStr">
        <is>
          <t>Active ingredient</t>
        </is>
      </c>
      <c r="AA1189"/>
      <c r="AB1189" t="n">
        <v>49.7</v>
      </c>
      <c r="AC1189"/>
      <c r="AD1189" t="n">
        <v>42.6</v>
      </c>
      <c r="AE1189"/>
      <c r="AF1189" t="n">
        <v>57.6</v>
      </c>
      <c r="AG1189" t="inlineStr">
        <is>
          <t>AI mg/L</t>
        </is>
      </c>
      <c r="AH1189"/>
      <c r="AI1189"/>
      <c r="AJ1189"/>
      <c r="AK1189"/>
      <c r="AL1189"/>
      <c r="AM1189"/>
      <c r="AN1189"/>
      <c r="AO1189"/>
      <c r="AP1189"/>
      <c r="AQ1189"/>
      <c r="AR1189"/>
      <c r="AS1189"/>
      <c r="AT1189"/>
      <c r="AU1189"/>
      <c r="AV1189"/>
      <c r="AW1189"/>
      <c r="AX1189" t="inlineStr">
        <is>
          <t>Mortality</t>
        </is>
      </c>
      <c r="AY1189" t="inlineStr">
        <is>
          <t>Mortality</t>
        </is>
      </c>
      <c r="AZ1189" t="inlineStr">
        <is>
          <t>LC50</t>
        </is>
      </c>
      <c r="BA1189"/>
      <c r="BB1189" t="n">
        <v>4.0</v>
      </c>
      <c r="BC1189"/>
      <c r="BD1189"/>
      <c r="BE1189"/>
      <c r="BF1189"/>
      <c r="BG1189" t="inlineStr">
        <is>
          <t>Day(s)</t>
        </is>
      </c>
      <c r="BH1189"/>
      <c r="BI1189" t="inlineStr">
        <is>
          <t>DTXSID5021124</t>
        </is>
      </c>
      <c r="BJ1189"/>
      <c r="BK1189"/>
      <c r="BL1189" t="inlineStr">
        <is>
          <t>Acute</t>
        </is>
      </c>
      <c r="BM1189"/>
      <c r="BN1189"/>
      <c r="BO1189"/>
      <c r="BP1189"/>
      <c r="BQ1189"/>
      <c r="BR1189"/>
      <c r="BS1189"/>
      <c r="BT1189" t="inlineStr">
        <is>
          <t>--</t>
        </is>
      </c>
      <c r="BU1189"/>
      <c r="BV1189"/>
      <c r="BW1189"/>
      <c r="BX1189"/>
      <c r="BY1189"/>
      <c r="BZ1189"/>
      <c r="CA1189"/>
      <c r="CB1189"/>
      <c r="CC1189"/>
      <c r="CD1189"/>
      <c r="CE1189"/>
      <c r="CF1189"/>
      <c r="CG1189"/>
      <c r="CH1189"/>
      <c r="CI1189"/>
      <c r="CJ1189" t="inlineStr">
        <is>
          <t xml:space="preserve">SOURCE/US EPA ENVIRONMENTAL RESEARCH LABORATORY DULUTH AND THE UNIVERSITY OF WISCONSIN SUPERIOR//MEDIA/FILTERED LAKE SUPERIOR WATER OR DECHLORINATED CITY OF SUPERIOR WISCONSIN WATER//   </t>
        </is>
      </c>
      <c r="CK1189" t="inlineStr">
        <is>
          <t>Geiger,D.L., C.E. Northcott, D.J. Call, and L.T. Brooke</t>
        </is>
      </c>
      <c r="CL1189" t="n">
        <v>12447.0</v>
      </c>
      <c r="CM1189" t="inlineStr">
        <is>
          <t>Acute Toxicities of Organic Chemicals to Fathead Minnows (Pimephales promelas), Volume II</t>
        </is>
      </c>
      <c r="CN1189" t="inlineStr">
        <is>
          <t>Center for Lake Superior Environmental Studies, University of Wisconsin, Superior, WI:326 p.</t>
        </is>
      </c>
      <c r="CO1189" t="n">
        <v>1985.0</v>
      </c>
      <c r="CP1189" t="inlineStr">
        <is>
          <t>Geiger,D.L., C.E. Northcott, D.J. Call, and L.T. Brooke (1985). Acute Toxicities of Organic Chemicals to Fathead Minnows (Pimephales promelas), Volume II. Center for Lake Superior Environmental Studies, University of Wisconsin, Superior, WI, 326 p. ECOREF#:12447</t>
        </is>
      </c>
    </row>
    <row r="1190">
      <c r="A1190" t="n">
        <v>108952.0</v>
      </c>
      <c r="B1190" t="inlineStr">
        <is>
          <t>Phenol</t>
        </is>
      </c>
      <c r="C1190"/>
      <c r="D1190" t="inlineStr">
        <is>
          <t>Measured</t>
        </is>
      </c>
      <c r="E1190" t="inlineStr">
        <is>
          <t>Not coded</t>
        </is>
      </c>
      <c r="F1190"/>
      <c r="G1190"/>
      <c r="H1190"/>
      <c r="I1190"/>
      <c r="J1190"/>
      <c r="K1190"/>
      <c r="L1190" t="inlineStr">
        <is>
          <t>Pimephales promelas</t>
        </is>
      </c>
      <c r="M1190" t="inlineStr">
        <is>
          <t>Fathead Minnow</t>
        </is>
      </c>
      <c r="N1190" t="inlineStr">
        <is>
          <t>Juvenile</t>
        </is>
      </c>
      <c r="O1190"/>
      <c r="P1190"/>
      <c r="Q1190"/>
      <c r="R1190" t="n">
        <v>1.0</v>
      </c>
      <c r="S1190"/>
      <c r="T1190" t="n">
        <v>2.0</v>
      </c>
      <c r="U1190" t="inlineStr">
        <is>
          <t>Month(s)</t>
        </is>
      </c>
      <c r="V1190" t="inlineStr">
        <is>
          <t>Static</t>
        </is>
      </c>
      <c r="W1190" t="inlineStr">
        <is>
          <t>Fresh water</t>
        </is>
      </c>
      <c r="X1190" t="inlineStr">
        <is>
          <t>Lab</t>
        </is>
      </c>
      <c r="Y1190"/>
      <c r="Z1190" t="inlineStr">
        <is>
          <t>Active ingredient</t>
        </is>
      </c>
      <c r="AA1190"/>
      <c r="AB1190" t="n">
        <v>25.6</v>
      </c>
      <c r="AC1190"/>
      <c r="AD1190" t="n">
        <v>21.4</v>
      </c>
      <c r="AE1190"/>
      <c r="AF1190" t="n">
        <v>29.7</v>
      </c>
      <c r="AG1190" t="inlineStr">
        <is>
          <t>AI mg/L</t>
        </is>
      </c>
      <c r="AH1190"/>
      <c r="AI1190"/>
      <c r="AJ1190"/>
      <c r="AK1190"/>
      <c r="AL1190"/>
      <c r="AM1190"/>
      <c r="AN1190"/>
      <c r="AO1190"/>
      <c r="AP1190"/>
      <c r="AQ1190"/>
      <c r="AR1190"/>
      <c r="AS1190"/>
      <c r="AT1190"/>
      <c r="AU1190"/>
      <c r="AV1190"/>
      <c r="AW1190"/>
      <c r="AX1190" t="inlineStr">
        <is>
          <t>Mortality</t>
        </is>
      </c>
      <c r="AY1190" t="inlineStr">
        <is>
          <t>Mortality</t>
        </is>
      </c>
      <c r="AZ1190" t="inlineStr">
        <is>
          <t>LC50</t>
        </is>
      </c>
      <c r="BA1190"/>
      <c r="BB1190" t="n">
        <v>4.0</v>
      </c>
      <c r="BC1190"/>
      <c r="BD1190"/>
      <c r="BE1190"/>
      <c r="BF1190"/>
      <c r="BG1190" t="inlineStr">
        <is>
          <t>Day(s)</t>
        </is>
      </c>
      <c r="BH1190"/>
      <c r="BI1190" t="inlineStr">
        <is>
          <t>DTXSID5021124</t>
        </is>
      </c>
      <c r="BJ1190" t="inlineStr">
        <is>
          <t>10.1577/1548-8659(1984)113&lt;74:CATTAO&gt;2.0.CO;2</t>
        </is>
      </c>
      <c r="BK1190"/>
      <c r="BL1190"/>
      <c r="BM1190"/>
      <c r="BN1190"/>
      <c r="BO1190"/>
      <c r="BP1190"/>
      <c r="BQ1190"/>
      <c r="BR1190"/>
      <c r="BS1190"/>
      <c r="BT1190" t="inlineStr">
        <is>
          <t>--</t>
        </is>
      </c>
      <c r="BU1190"/>
      <c r="BV1190"/>
      <c r="BW1190"/>
      <c r="BX1190"/>
      <c r="BY1190"/>
      <c r="BZ1190"/>
      <c r="CA1190"/>
      <c r="CB1190"/>
      <c r="CC1190"/>
      <c r="CD1190"/>
      <c r="CE1190"/>
      <c r="CF1190"/>
      <c r="CG1190"/>
      <c r="CH1190"/>
      <c r="CI1190" t="inlineStr">
        <is>
          <t xml:space="preserve"> CONC/FINAL CONC 65-90 % OF INIT CONC//</t>
        </is>
      </c>
      <c r="CJ1190" t="inlineStr">
        <is>
          <t xml:space="preserve">   CONC/FINAL CONC 65-90 % OF INIT CONC//</t>
        </is>
      </c>
      <c r="CK1190" t="inlineStr">
        <is>
          <t>Millemann,R.E., W.J. Birge, J.A. Black, R.M. Cushman, K.L. Daniels, P.J. Franco, J.M. Giddings, J.F. McCarthy, and A.J.</t>
        </is>
      </c>
      <c r="CL1190" t="n">
        <v>11725.0</v>
      </c>
      <c r="CM1190" t="inlineStr">
        <is>
          <t>Comparative Acute Toxicity to Aquatic Organisms of Components of Coal-Derived Synthetic Fuels</t>
        </is>
      </c>
      <c r="CN1190" t="inlineStr">
        <is>
          <t>Trans. Am. Fish. Soc.113(1): 74-85</t>
        </is>
      </c>
      <c r="CO1190" t="n">
        <v>1984.0</v>
      </c>
      <c r="CP1190" t="inlineStr">
        <is>
          <t>Millemann,R.E., W.J. Birge, J.A. Black, R.M. Cushman, K.L. Daniels, P.J. Franco, J.M. Giddings, J.F. McCarthy, and A.J. (1984). Comparative Acute Toxicity to Aquatic Organisms of Components of Coal-Derived Synthetic Fuels. Trans. Am. Fish. Soc., 113, (1), 74-85. doi:10.1577/1548-8659(1984)113&lt;74:CATTAO&gt;2.0.CO;2. ECOREF#:11725</t>
        </is>
      </c>
    </row>
    <row r="1191">
      <c r="A1191" t="n">
        <v>108952.0</v>
      </c>
      <c r="B1191" t="inlineStr">
        <is>
          <t>Phenol</t>
        </is>
      </c>
      <c r="C1191"/>
      <c r="D1191" t="inlineStr">
        <is>
          <t>Measured</t>
        </is>
      </c>
      <c r="E1191" t="inlineStr">
        <is>
          <t>Not coded</t>
        </is>
      </c>
      <c r="F1191"/>
      <c r="G1191"/>
      <c r="H1191"/>
      <c r="I1191"/>
      <c r="J1191"/>
      <c r="K1191"/>
      <c r="L1191" t="inlineStr">
        <is>
          <t>Pimephales promelas</t>
        </is>
      </c>
      <c r="M1191" t="inlineStr">
        <is>
          <t>Fathead Minnow</t>
        </is>
      </c>
      <c r="N1191"/>
      <c r="O1191"/>
      <c r="P1191"/>
      <c r="Q1191"/>
      <c r="R1191"/>
      <c r="S1191"/>
      <c r="T1191"/>
      <c r="U1191"/>
      <c r="V1191" t="inlineStr">
        <is>
          <t>Flow-through</t>
        </is>
      </c>
      <c r="W1191" t="inlineStr">
        <is>
          <t>Fresh water</t>
        </is>
      </c>
      <c r="X1191" t="inlineStr">
        <is>
          <t>Lab</t>
        </is>
      </c>
      <c r="Y1191"/>
      <c r="Z1191" t="inlineStr">
        <is>
          <t>Total</t>
        </is>
      </c>
      <c r="AA1191"/>
      <c r="AB1191" t="n">
        <v>24.9</v>
      </c>
      <c r="AC1191"/>
      <c r="AD1191"/>
      <c r="AE1191"/>
      <c r="AF1191"/>
      <c r="AG1191" t="inlineStr">
        <is>
          <t>AI mg/L</t>
        </is>
      </c>
      <c r="AH1191"/>
      <c r="AI1191"/>
      <c r="AJ1191"/>
      <c r="AK1191"/>
      <c r="AL1191"/>
      <c r="AM1191"/>
      <c r="AN1191"/>
      <c r="AO1191"/>
      <c r="AP1191"/>
      <c r="AQ1191"/>
      <c r="AR1191"/>
      <c r="AS1191"/>
      <c r="AT1191"/>
      <c r="AU1191"/>
      <c r="AV1191"/>
      <c r="AW1191"/>
      <c r="AX1191" t="inlineStr">
        <is>
          <t>Mortality</t>
        </is>
      </c>
      <c r="AY1191" t="inlineStr">
        <is>
          <t>Mortality</t>
        </is>
      </c>
      <c r="AZ1191" t="inlineStr">
        <is>
          <t>LC50</t>
        </is>
      </c>
      <c r="BA1191"/>
      <c r="BB1191" t="n">
        <v>4.0</v>
      </c>
      <c r="BC1191"/>
      <c r="BD1191"/>
      <c r="BE1191"/>
      <c r="BF1191"/>
      <c r="BG1191" t="inlineStr">
        <is>
          <t>Day(s)</t>
        </is>
      </c>
      <c r="BH1191"/>
      <c r="BI1191" t="inlineStr">
        <is>
          <t>DTXSID5021124</t>
        </is>
      </c>
      <c r="BJ1191" t="inlineStr">
        <is>
          <t>10.1007/BF01056935</t>
        </is>
      </c>
      <c r="BK1191"/>
      <c r="BL1191"/>
      <c r="BM1191"/>
      <c r="BN1191"/>
      <c r="BO1191"/>
      <c r="BP1191"/>
      <c r="BQ1191"/>
      <c r="BR1191"/>
      <c r="BS1191"/>
      <c r="BT1191" t="inlineStr">
        <is>
          <t>--</t>
        </is>
      </c>
      <c r="BU1191"/>
      <c r="BV1191"/>
      <c r="BW1191"/>
      <c r="BX1191"/>
      <c r="BY1191"/>
      <c r="BZ1191"/>
      <c r="CA1191"/>
      <c r="CB1191"/>
      <c r="CC1191"/>
      <c r="CD1191"/>
      <c r="CE1191"/>
      <c r="CF1191"/>
      <c r="CG1191"/>
      <c r="CH1191"/>
      <c r="CI1191"/>
      <c r="CJ1191"/>
      <c r="CK1191" t="inlineStr">
        <is>
          <t>DeGraeve,G.M., D.L. Geiger, J.S. Meyer, and H.L. Bergman</t>
        </is>
      </c>
      <c r="CL1191" t="n">
        <v>569.0</v>
      </c>
      <c r="CM1191" t="inlineStr">
        <is>
          <t>Acute and Embryo-Larval Toxicity of Phenolic Compounds to Aquatic Biota</t>
        </is>
      </c>
      <c r="CN1191" t="inlineStr">
        <is>
          <t>Arch. Environ. Contam. Toxicol.9(5): 557-568</t>
        </is>
      </c>
      <c r="CO1191" t="n">
        <v>1980.0</v>
      </c>
      <c r="CP1191" t="inlineStr">
        <is>
          <t>DeGraeve,G.M., D.L. Geiger, J.S. Meyer, and H.L. Bergman (1980). Acute and Embryo-Larval Toxicity of Phenolic Compounds to Aquatic Biota. Arch. Environ. Contam. Toxicol., 9, (5), 557-568. doi:10.1007/BF01056935. ECOREF#:569</t>
        </is>
      </c>
    </row>
    <row r="1192">
      <c r="A1192" t="n">
        <v>108952.0</v>
      </c>
      <c r="B1192" t="inlineStr">
        <is>
          <t>Phenol</t>
        </is>
      </c>
      <c r="C1192"/>
      <c r="D1192" t="inlineStr">
        <is>
          <t>Measured</t>
        </is>
      </c>
      <c r="E1192" t="inlineStr">
        <is>
          <t>Not coded</t>
        </is>
      </c>
      <c r="F1192" t="inlineStr">
        <is>
          <t>&gt;=</t>
        </is>
      </c>
      <c r="G1192" t="n">
        <v>95.0</v>
      </c>
      <c r="H1192"/>
      <c r="I1192"/>
      <c r="J1192"/>
      <c r="K1192"/>
      <c r="L1192" t="inlineStr">
        <is>
          <t>Pimephales promelas</t>
        </is>
      </c>
      <c r="M1192" t="inlineStr">
        <is>
          <t>Fathead Minnow</t>
        </is>
      </c>
      <c r="N1192" t="inlineStr">
        <is>
          <t>Juvenile</t>
        </is>
      </c>
      <c r="O1192"/>
      <c r="P1192"/>
      <c r="Q1192"/>
      <c r="R1192" t="n">
        <v>26.0</v>
      </c>
      <c r="S1192"/>
      <c r="T1192" t="n">
        <v>34.0</v>
      </c>
      <c r="U1192" t="inlineStr">
        <is>
          <t>Day(s)</t>
        </is>
      </c>
      <c r="V1192" t="inlineStr">
        <is>
          <t>Flow-through</t>
        </is>
      </c>
      <c r="W1192" t="inlineStr">
        <is>
          <t>Fresh water</t>
        </is>
      </c>
      <c r="X1192" t="inlineStr">
        <is>
          <t>Lab</t>
        </is>
      </c>
      <c r="Y1192"/>
      <c r="Z1192" t="inlineStr">
        <is>
          <t>Active ingredient</t>
        </is>
      </c>
      <c r="AA1192"/>
      <c r="AB1192" t="n">
        <v>27.3</v>
      </c>
      <c r="AC1192"/>
      <c r="AD1192"/>
      <c r="AE1192"/>
      <c r="AF1192"/>
      <c r="AG1192" t="inlineStr">
        <is>
          <t>AI mg/L</t>
        </is>
      </c>
      <c r="AH1192"/>
      <c r="AI1192"/>
      <c r="AJ1192"/>
      <c r="AK1192"/>
      <c r="AL1192"/>
      <c r="AM1192"/>
      <c r="AN1192"/>
      <c r="AO1192"/>
      <c r="AP1192"/>
      <c r="AQ1192"/>
      <c r="AR1192"/>
      <c r="AS1192"/>
      <c r="AT1192"/>
      <c r="AU1192"/>
      <c r="AV1192"/>
      <c r="AW1192"/>
      <c r="AX1192" t="inlineStr">
        <is>
          <t>Mortality</t>
        </is>
      </c>
      <c r="AY1192" t="inlineStr">
        <is>
          <t>Mortality</t>
        </is>
      </c>
      <c r="AZ1192" t="inlineStr">
        <is>
          <t>LC50</t>
        </is>
      </c>
      <c r="BA1192"/>
      <c r="BB1192" t="n">
        <v>4.0</v>
      </c>
      <c r="BC1192"/>
      <c r="BD1192"/>
      <c r="BE1192"/>
      <c r="BF1192"/>
      <c r="BG1192" t="inlineStr">
        <is>
          <t>Day(s)</t>
        </is>
      </c>
      <c r="BH1192" t="inlineStr">
        <is>
          <t>Pure</t>
        </is>
      </c>
      <c r="BI1192" t="inlineStr">
        <is>
          <t>DTXSID5021124</t>
        </is>
      </c>
      <c r="BJ1192" t="inlineStr">
        <is>
          <t>10.1002/etc.5620140920</t>
        </is>
      </c>
      <c r="BK1192"/>
      <c r="BL1192"/>
      <c r="BM1192"/>
      <c r="BN1192"/>
      <c r="BO1192"/>
      <c r="BP1192"/>
      <c r="BQ1192"/>
      <c r="BR1192"/>
      <c r="BS1192"/>
      <c r="BT1192" t="inlineStr">
        <is>
          <t>--</t>
        </is>
      </c>
      <c r="BU1192"/>
      <c r="BV1192"/>
      <c r="BW1192"/>
      <c r="BX1192"/>
      <c r="BY1192"/>
      <c r="BZ1192"/>
      <c r="CA1192"/>
      <c r="CB1192"/>
      <c r="CC1192"/>
      <c r="CD1192"/>
      <c r="CE1192"/>
      <c r="CF1192"/>
      <c r="CG1192"/>
      <c r="CH1192"/>
      <c r="CI1192"/>
      <c r="CJ1192"/>
      <c r="CK1192" t="inlineStr">
        <is>
          <t>Broderius,S.J., M.D. Kahl, and M.D. Hoglund</t>
        </is>
      </c>
      <c r="CL1192" t="n">
        <v>15031.0</v>
      </c>
      <c r="CM1192" t="inlineStr">
        <is>
          <t>Use of Joint Toxic Response to Define the Primary Mode of Toxic Action for Diverse Industrial Organic Chemicals</t>
        </is>
      </c>
      <c r="CN1192" t="inlineStr">
        <is>
          <t>Environ. Toxicol. Chem.14(9): 1591-1605</t>
        </is>
      </c>
      <c r="CO1192" t="n">
        <v>1995.0</v>
      </c>
      <c r="CP1192" t="inlineStr">
        <is>
          <t>Broderius,S.J., M.D. Kahl, and M.D. Hoglund (1995). Use of Joint Toxic Response to Define the Primary Mode of Toxic Action for Diverse Industrial Organic Chemicals. Environ. Toxicol. Chem., 14, (9), 1591-1605. doi:10.1002/etc.5620140920. ECOREF#:15031</t>
        </is>
      </c>
    </row>
    <row r="1193">
      <c r="A1193" t="n">
        <v>108952.0</v>
      </c>
      <c r="B1193" t="inlineStr">
        <is>
          <t>Phenol</t>
        </is>
      </c>
      <c r="C1193"/>
      <c r="D1193" t="inlineStr">
        <is>
          <t>Measured</t>
        </is>
      </c>
      <c r="E1193" t="inlineStr">
        <is>
          <t>Not coded</t>
        </is>
      </c>
      <c r="F1193"/>
      <c r="G1193"/>
      <c r="H1193"/>
      <c r="I1193"/>
      <c r="J1193"/>
      <c r="K1193"/>
      <c r="L1193" t="inlineStr">
        <is>
          <t>Pimephales promelas</t>
        </is>
      </c>
      <c r="M1193" t="inlineStr">
        <is>
          <t>Fathead Minnow</t>
        </is>
      </c>
      <c r="N1193"/>
      <c r="O1193"/>
      <c r="P1193"/>
      <c r="Q1193"/>
      <c r="R1193"/>
      <c r="S1193"/>
      <c r="T1193"/>
      <c r="U1193"/>
      <c r="V1193" t="inlineStr">
        <is>
          <t>Flow-through</t>
        </is>
      </c>
      <c r="W1193" t="inlineStr">
        <is>
          <t>Fresh water</t>
        </is>
      </c>
      <c r="X1193" t="inlineStr">
        <is>
          <t>Lab</t>
        </is>
      </c>
      <c r="Y1193"/>
      <c r="Z1193" t="inlineStr">
        <is>
          <t>Total</t>
        </is>
      </c>
      <c r="AA1193"/>
      <c r="AB1193" t="n">
        <v>36.0</v>
      </c>
      <c r="AC1193"/>
      <c r="AD1193"/>
      <c r="AE1193"/>
      <c r="AF1193"/>
      <c r="AG1193" t="inlineStr">
        <is>
          <t>AI mg/L</t>
        </is>
      </c>
      <c r="AH1193"/>
      <c r="AI1193"/>
      <c r="AJ1193"/>
      <c r="AK1193"/>
      <c r="AL1193"/>
      <c r="AM1193"/>
      <c r="AN1193"/>
      <c r="AO1193"/>
      <c r="AP1193"/>
      <c r="AQ1193"/>
      <c r="AR1193"/>
      <c r="AS1193"/>
      <c r="AT1193"/>
      <c r="AU1193"/>
      <c r="AV1193"/>
      <c r="AW1193"/>
      <c r="AX1193" t="inlineStr">
        <is>
          <t>Mortality</t>
        </is>
      </c>
      <c r="AY1193" t="inlineStr">
        <is>
          <t>Mortality</t>
        </is>
      </c>
      <c r="AZ1193" t="inlineStr">
        <is>
          <t>LC50</t>
        </is>
      </c>
      <c r="BA1193"/>
      <c r="BB1193" t="n">
        <v>4.0</v>
      </c>
      <c r="BC1193"/>
      <c r="BD1193"/>
      <c r="BE1193"/>
      <c r="BF1193"/>
      <c r="BG1193" t="inlineStr">
        <is>
          <t>Day(s)</t>
        </is>
      </c>
      <c r="BH1193"/>
      <c r="BI1193" t="inlineStr">
        <is>
          <t>DTXSID5021124</t>
        </is>
      </c>
      <c r="BJ1193" t="inlineStr">
        <is>
          <t>10.1577/1548-8659(1975)104&lt;567:TROTHL&gt;2.0.CO;2</t>
        </is>
      </c>
      <c r="BK1193"/>
      <c r="BL1193"/>
      <c r="BM1193"/>
      <c r="BN1193"/>
      <c r="BO1193"/>
      <c r="BP1193"/>
      <c r="BQ1193"/>
      <c r="BR1193"/>
      <c r="BS1193"/>
      <c r="BT1193" t="inlineStr">
        <is>
          <t>--</t>
        </is>
      </c>
      <c r="BU1193"/>
      <c r="BV1193"/>
      <c r="BW1193"/>
      <c r="BX1193"/>
      <c r="BY1193"/>
      <c r="BZ1193"/>
      <c r="CA1193"/>
      <c r="CB1193"/>
      <c r="CC1193"/>
      <c r="CD1193"/>
      <c r="CE1193"/>
      <c r="CF1193"/>
      <c r="CG1193"/>
      <c r="CH1193"/>
      <c r="CI1193" t="inlineStr">
        <is>
          <t xml:space="preserve"> O.EFCT CONT/=216 HR// </t>
        </is>
      </c>
      <c r="CJ1193" t="inlineStr">
        <is>
          <t xml:space="preserve">   O.EFCT CONT/=216 HR// </t>
        </is>
      </c>
      <c r="CK1193" t="inlineStr">
        <is>
          <t>Ruesink,R.G., and L.L.,Jr. Smith</t>
        </is>
      </c>
      <c r="CL1193" t="n">
        <v>837.0</v>
      </c>
      <c r="CM1193" t="inlineStr">
        <is>
          <t>The Relationship of the 96-Hour LC50 to the Lethal Threshold Concentration of Hexavalent Chromium, Phenol, and Sodium Pentachlorophenate for Fathead Minnows (Pimephales promelas Rafinesque)</t>
        </is>
      </c>
      <c r="CN1193" t="inlineStr">
        <is>
          <t>Trans. Am. Fish. Soc.104(3): 567-570</t>
        </is>
      </c>
      <c r="CO1193" t="n">
        <v>1975.0</v>
      </c>
      <c r="CP1193" t="inlineStr">
        <is>
          <t>Ruesink,R.G., and L.L.,Jr. Smith (1975). The Relationship of the 96-Hour LC50 to the Lethal Threshold Concentration of Hexavalent Chromium, Phenol, and Sodium Pentachlorophenate for Fathead Minnows (Pimephales promelas Rafinesque). Trans. Am. Fish. Soc., 104, (3), 567-570. doi:10.1577/1548-8659(1975)104&lt;567:TROTHL&gt;2.0.CO;2. ECOREF#:837</t>
        </is>
      </c>
    </row>
    <row r="1194">
      <c r="A1194" t="n">
        <v>108952.0</v>
      </c>
      <c r="B1194" t="inlineStr">
        <is>
          <t>Phenol</t>
        </is>
      </c>
      <c r="C1194" t="inlineStr">
        <is>
          <t>United States Pharmacopeia Grade</t>
        </is>
      </c>
      <c r="D1194" t="inlineStr">
        <is>
          <t>Unmeasured</t>
        </is>
      </c>
      <c r="E1194" t="inlineStr">
        <is>
          <t>Not coded</t>
        </is>
      </c>
      <c r="F1194"/>
      <c r="G1194" t="n">
        <v>100.0</v>
      </c>
      <c r="H1194"/>
      <c r="I1194"/>
      <c r="J1194"/>
      <c r="K1194"/>
      <c r="L1194" t="inlineStr">
        <is>
          <t>Pimephales promelas</t>
        </is>
      </c>
      <c r="M1194" t="inlineStr">
        <is>
          <t>Fathead Minnow</t>
        </is>
      </c>
      <c r="N1194"/>
      <c r="O1194"/>
      <c r="P1194"/>
      <c r="Q1194"/>
      <c r="R1194"/>
      <c r="S1194"/>
      <c r="T1194"/>
      <c r="U1194"/>
      <c r="V1194" t="inlineStr">
        <is>
          <t>Static</t>
        </is>
      </c>
      <c r="W1194" t="inlineStr">
        <is>
          <t>Fresh water</t>
        </is>
      </c>
      <c r="X1194" t="inlineStr">
        <is>
          <t>Lab</t>
        </is>
      </c>
      <c r="Y1194"/>
      <c r="Z1194" t="inlineStr">
        <is>
          <t>Total</t>
        </is>
      </c>
      <c r="AA1194"/>
      <c r="AB1194" t="n">
        <v>32.0</v>
      </c>
      <c r="AC1194"/>
      <c r="AD1194" t="n">
        <v>23.78</v>
      </c>
      <c r="AE1194"/>
      <c r="AF1194" t="n">
        <v>39.87</v>
      </c>
      <c r="AG1194" t="inlineStr">
        <is>
          <t>AI mg/L</t>
        </is>
      </c>
      <c r="AH1194"/>
      <c r="AI1194"/>
      <c r="AJ1194"/>
      <c r="AK1194"/>
      <c r="AL1194"/>
      <c r="AM1194"/>
      <c r="AN1194"/>
      <c r="AO1194"/>
      <c r="AP1194"/>
      <c r="AQ1194"/>
      <c r="AR1194"/>
      <c r="AS1194"/>
      <c r="AT1194"/>
      <c r="AU1194"/>
      <c r="AV1194"/>
      <c r="AW1194"/>
      <c r="AX1194" t="inlineStr">
        <is>
          <t>Mortality</t>
        </is>
      </c>
      <c r="AY1194" t="inlineStr">
        <is>
          <t>Mortality</t>
        </is>
      </c>
      <c r="AZ1194" t="inlineStr">
        <is>
          <t>LC50</t>
        </is>
      </c>
      <c r="BA1194"/>
      <c r="BB1194" t="n">
        <v>4.0</v>
      </c>
      <c r="BC1194"/>
      <c r="BD1194"/>
      <c r="BE1194"/>
      <c r="BF1194"/>
      <c r="BG1194" t="inlineStr">
        <is>
          <t>Day(s)</t>
        </is>
      </c>
      <c r="BH1194" t="inlineStr">
        <is>
          <t>Pure</t>
        </is>
      </c>
      <c r="BI1194" t="inlineStr">
        <is>
          <t>DTXSID5021124</t>
        </is>
      </c>
      <c r="BJ1194"/>
      <c r="BK1194"/>
      <c r="BL1194"/>
      <c r="BM1194"/>
      <c r="BN1194"/>
      <c r="BO1194"/>
      <c r="BP1194"/>
      <c r="BQ1194"/>
      <c r="BR1194"/>
      <c r="BS1194"/>
      <c r="BT1194" t="inlineStr">
        <is>
          <t>--</t>
        </is>
      </c>
      <c r="BU1194"/>
      <c r="BV1194"/>
      <c r="BW1194"/>
      <c r="BX1194"/>
      <c r="BY1194"/>
      <c r="BZ1194"/>
      <c r="CA1194"/>
      <c r="CB1194"/>
      <c r="CC1194"/>
      <c r="CD1194"/>
      <c r="CE1194"/>
      <c r="CF1194"/>
      <c r="CG1194"/>
      <c r="CH1194"/>
      <c r="CI1194" t="inlineStr">
        <is>
          <t xml:space="preserve"> CONTR./FOLLOWED STANDARD METHOD// </t>
        </is>
      </c>
      <c r="CJ1194" t="inlineStr">
        <is>
          <t xml:space="preserve">   CONTR./FOLLOWED STANDARD METHOD// </t>
        </is>
      </c>
      <c r="CK1194" t="inlineStr">
        <is>
          <t>Pickering,Q.H., and C. Henderson</t>
        </is>
      </c>
      <c r="CL1194" t="n">
        <v>728.0</v>
      </c>
      <c r="CM1194" t="inlineStr">
        <is>
          <t>Acute Toxicity of Some Important Petrochemicals to Fish</t>
        </is>
      </c>
      <c r="CN1194" t="inlineStr">
        <is>
          <t>J. Water Pollut. Control Fed.38(9): 1419-1429</t>
        </is>
      </c>
      <c r="CO1194" t="n">
        <v>1966.0</v>
      </c>
      <c r="CP1194" t="inlineStr">
        <is>
          <t>Pickering,Q.H., and C. Henderson (1966). Acute Toxicity of Some Important Petrochemicals to Fish. J. Water Pollut. Control Fed., 38, (9), 1419-1429. ECOREF#:728</t>
        </is>
      </c>
    </row>
    <row r="1195">
      <c r="A1195" t="n">
        <v>108952.0</v>
      </c>
      <c r="B1195" t="inlineStr">
        <is>
          <t>Phenol</t>
        </is>
      </c>
      <c r="C1195" t="inlineStr">
        <is>
          <t>Reagent Grade, Purissium, Purum, Puriss, Puris, Reinst</t>
        </is>
      </c>
      <c r="D1195" t="inlineStr">
        <is>
          <t>Unmeasured</t>
        </is>
      </c>
      <c r="E1195" t="inlineStr">
        <is>
          <t>American Society for Testing and Materials</t>
        </is>
      </c>
      <c r="F1195"/>
      <c r="G1195"/>
      <c r="H1195"/>
      <c r="I1195"/>
      <c r="J1195"/>
      <c r="K1195"/>
      <c r="L1195" t="inlineStr">
        <is>
          <t>Pimephales promelas</t>
        </is>
      </c>
      <c r="M1195" t="inlineStr">
        <is>
          <t>Fathead Minnow</t>
        </is>
      </c>
      <c r="N1195" t="inlineStr">
        <is>
          <t>Fry</t>
        </is>
      </c>
      <c r="O1195"/>
      <c r="P1195"/>
      <c r="Q1195"/>
      <c r="R1195" t="n">
        <v>10.0</v>
      </c>
      <c r="S1195"/>
      <c r="T1195" t="n">
        <v>15.0</v>
      </c>
      <c r="U1195" t="inlineStr">
        <is>
          <t>Day(s)</t>
        </is>
      </c>
      <c r="V1195" t="inlineStr">
        <is>
          <t>Static</t>
        </is>
      </c>
      <c r="W1195" t="inlineStr">
        <is>
          <t>Fresh water</t>
        </is>
      </c>
      <c r="X1195" t="inlineStr">
        <is>
          <t>Lab</t>
        </is>
      </c>
      <c r="Y1195" t="inlineStr">
        <is>
          <t>&gt;=8</t>
        </is>
      </c>
      <c r="Z1195" t="inlineStr">
        <is>
          <t>Active ingredient</t>
        </is>
      </c>
      <c r="AA1195"/>
      <c r="AB1195" t="n">
        <v>23.0</v>
      </c>
      <c r="AC1195"/>
      <c r="AD1195" t="n">
        <v>20.5</v>
      </c>
      <c r="AE1195"/>
      <c r="AF1195" t="n">
        <v>25.6</v>
      </c>
      <c r="AG1195" t="inlineStr">
        <is>
          <t>AI mg/L</t>
        </is>
      </c>
      <c r="AH1195"/>
      <c r="AI1195"/>
      <c r="AJ1195"/>
      <c r="AK1195"/>
      <c r="AL1195"/>
      <c r="AM1195"/>
      <c r="AN1195"/>
      <c r="AO1195"/>
      <c r="AP1195"/>
      <c r="AQ1195"/>
      <c r="AR1195"/>
      <c r="AS1195"/>
      <c r="AT1195"/>
      <c r="AU1195"/>
      <c r="AV1195"/>
      <c r="AW1195"/>
      <c r="AX1195" t="inlineStr">
        <is>
          <t>Mortality</t>
        </is>
      </c>
      <c r="AY1195" t="inlineStr">
        <is>
          <t>Mortality</t>
        </is>
      </c>
      <c r="AZ1195" t="inlineStr">
        <is>
          <t>LC50</t>
        </is>
      </c>
      <c r="BA1195"/>
      <c r="BB1195" t="n">
        <v>4.0</v>
      </c>
      <c r="BC1195"/>
      <c r="BD1195"/>
      <c r="BE1195"/>
      <c r="BF1195"/>
      <c r="BG1195" t="inlineStr">
        <is>
          <t>Day(s)</t>
        </is>
      </c>
      <c r="BH1195"/>
      <c r="BI1195" t="inlineStr">
        <is>
          <t>DTXSID5021124</t>
        </is>
      </c>
      <c r="BJ1195" t="inlineStr">
        <is>
          <t>10.1007/BF01607884</t>
        </is>
      </c>
      <c r="BK1195"/>
      <c r="BL1195" t="inlineStr">
        <is>
          <t>Acute</t>
        </is>
      </c>
      <c r="BM1195"/>
      <c r="BN1195"/>
      <c r="BO1195"/>
      <c r="BP1195"/>
      <c r="BQ1195"/>
      <c r="BR1195"/>
      <c r="BS1195"/>
      <c r="BT1195" t="inlineStr">
        <is>
          <t>--</t>
        </is>
      </c>
      <c r="BU1195"/>
      <c r="BV1195"/>
      <c r="BW1195"/>
      <c r="BX1195"/>
      <c r="BY1195"/>
      <c r="BZ1195"/>
      <c r="CA1195"/>
      <c r="CB1195"/>
      <c r="CC1195"/>
      <c r="CD1195"/>
      <c r="CE1195"/>
      <c r="CF1195"/>
      <c r="CG1195"/>
      <c r="CH1195"/>
      <c r="CI1195" t="inlineStr">
        <is>
          <t xml:space="preserve">DO/FELL BELOW THE RECOMMENDED 40% SATURATION LEVEL// </t>
        </is>
      </c>
      <c r="CJ1195" t="inlineStr">
        <is>
          <t xml:space="preserve">SOURCE/LAB STOCK//CONTR/C,V//TMETH/1980, STANDARD E 729-80//MEDIA/AERATED, CARBON-FILTERED, UV IRRADIATED WATER FROM UPPER SAGINAW BAY OF LAKE HURON//  DO/FELL BELOW THE RECOMMENDED 40% SATURATION LEVEL// </t>
        </is>
      </c>
      <c r="CK1195" t="inlineStr">
        <is>
          <t>Mayes,M.A., H.C. Alexander, and D.C. Dill</t>
        </is>
      </c>
      <c r="CL1195" t="n">
        <v>10432.0</v>
      </c>
      <c r="CM1195" t="inlineStr">
        <is>
          <t>A Study to Assess the Influence of Age on the Response of Fathead Minnows in Static Acute Toxicity Tests</t>
        </is>
      </c>
      <c r="CN1195" t="inlineStr">
        <is>
          <t>Bull. Environ. Contam. Toxicol.31(2): 139-147</t>
        </is>
      </c>
      <c r="CO1195" t="n">
        <v>1983.0</v>
      </c>
      <c r="CP1195" t="inlineStr">
        <is>
          <t>Mayes,M.A., H.C. Alexander, and D.C. Dill (1983). A Study to Assess the Influence of Age on the Response of Fathead Minnows in Static Acute Toxicity Tests. Bull. Environ. Contam. Toxicol., 31, (2), 139-147. doi:10.1007/BF01607884. ECOREF#:10432</t>
        </is>
      </c>
    </row>
    <row r="1196">
      <c r="A1196" t="n">
        <v>108952.0</v>
      </c>
      <c r="B1196" t="inlineStr">
        <is>
          <t>Phenol</t>
        </is>
      </c>
      <c r="C1196"/>
      <c r="D1196" t="inlineStr">
        <is>
          <t>Unmeasured</t>
        </is>
      </c>
      <c r="E1196" t="inlineStr">
        <is>
          <t>Not coded</t>
        </is>
      </c>
      <c r="F1196"/>
      <c r="G1196"/>
      <c r="H1196"/>
      <c r="I1196"/>
      <c r="J1196"/>
      <c r="K1196"/>
      <c r="L1196" t="inlineStr">
        <is>
          <t>Pimephales promelas</t>
        </is>
      </c>
      <c r="M1196" t="inlineStr">
        <is>
          <t>Fathead Minnow</t>
        </is>
      </c>
      <c r="N1196"/>
      <c r="O1196"/>
      <c r="P1196"/>
      <c r="Q1196"/>
      <c r="R1196"/>
      <c r="S1196"/>
      <c r="T1196"/>
      <c r="U1196"/>
      <c r="V1196" t="inlineStr">
        <is>
          <t>Flow-through</t>
        </is>
      </c>
      <c r="W1196" t="inlineStr">
        <is>
          <t>Fresh water</t>
        </is>
      </c>
      <c r="X1196" t="inlineStr">
        <is>
          <t>Lab</t>
        </is>
      </c>
      <c r="Y1196"/>
      <c r="Z1196" t="inlineStr">
        <is>
          <t>Formulation</t>
        </is>
      </c>
      <c r="AA1196"/>
      <c r="AB1196" t="n">
        <v>67.5</v>
      </c>
      <c r="AC1196"/>
      <c r="AD1196"/>
      <c r="AE1196"/>
      <c r="AF1196"/>
      <c r="AG1196" t="inlineStr">
        <is>
          <t>AI mg/L</t>
        </is>
      </c>
      <c r="AH1196"/>
      <c r="AI1196"/>
      <c r="AJ1196"/>
      <c r="AK1196"/>
      <c r="AL1196"/>
      <c r="AM1196"/>
      <c r="AN1196"/>
      <c r="AO1196"/>
      <c r="AP1196"/>
      <c r="AQ1196"/>
      <c r="AR1196"/>
      <c r="AS1196"/>
      <c r="AT1196"/>
      <c r="AU1196"/>
      <c r="AV1196"/>
      <c r="AW1196"/>
      <c r="AX1196" t="inlineStr">
        <is>
          <t>Mortality</t>
        </is>
      </c>
      <c r="AY1196" t="inlineStr">
        <is>
          <t>Mortality</t>
        </is>
      </c>
      <c r="AZ1196" t="inlineStr">
        <is>
          <t>LC50</t>
        </is>
      </c>
      <c r="BA1196"/>
      <c r="BB1196" t="n">
        <v>4.0</v>
      </c>
      <c r="BC1196"/>
      <c r="BD1196"/>
      <c r="BE1196"/>
      <c r="BF1196"/>
      <c r="BG1196" t="inlineStr">
        <is>
          <t>Day(s)</t>
        </is>
      </c>
      <c r="BH1196"/>
      <c r="BI1196" t="inlineStr">
        <is>
          <t>DTXSID5021124</t>
        </is>
      </c>
      <c r="BJ1196"/>
      <c r="BK1196"/>
      <c r="BL1196"/>
      <c r="BM1196"/>
      <c r="BN1196"/>
      <c r="BO1196"/>
      <c r="BP1196"/>
      <c r="BQ1196"/>
      <c r="BR1196"/>
      <c r="BS1196"/>
      <c r="BT1196" t="inlineStr">
        <is>
          <t>--</t>
        </is>
      </c>
      <c r="BU1196"/>
      <c r="BV1196"/>
      <c r="BW1196"/>
      <c r="BX1196"/>
      <c r="BY1196"/>
      <c r="BZ1196"/>
      <c r="CA1196"/>
      <c r="CB1196"/>
      <c r="CC1196"/>
      <c r="CD1196"/>
      <c r="CE1196"/>
      <c r="CF1196"/>
      <c r="CG1196"/>
      <c r="CH1196"/>
      <c r="CI1196"/>
      <c r="CJ1196"/>
      <c r="CK1196" t="inlineStr">
        <is>
          <t>Bergman,H.L., and A.D. Anderson</t>
        </is>
      </c>
      <c r="CL1196" t="n">
        <v>59196.0</v>
      </c>
      <c r="CM1196" t="inlineStr">
        <is>
          <t>Effects of Aqueous Effluents from In Situ Fossil Fuel Processing Technologies on Aquatic Systems</t>
        </is>
      </c>
      <c r="CN1196" t="inlineStr">
        <is>
          <t>Contract No.EY-77-C-04-3913, University of Wyoming, Laramie, WY:73 p.</t>
        </is>
      </c>
      <c r="CO1196" t="n">
        <v>1977.0</v>
      </c>
      <c r="CP1196" t="inlineStr">
        <is>
          <t>Bergman,H.L., and A.D. Anderson (1977). Effects of Aqueous Effluents from In Situ Fossil Fuel Processing Technologies on Aquatic Systems. Contract No.EY-77-C-04-3913, University of Wyoming, Laramie, WY, 73 p. ECOREF#:59196</t>
        </is>
      </c>
    </row>
    <row r="1197">
      <c r="A1197" t="n">
        <v>108952.0</v>
      </c>
      <c r="B1197" t="inlineStr">
        <is>
          <t>Phenol</t>
        </is>
      </c>
      <c r="C1197"/>
      <c r="D1197" t="inlineStr">
        <is>
          <t>Measured</t>
        </is>
      </c>
      <c r="E1197" t="inlineStr">
        <is>
          <t>Not coded</t>
        </is>
      </c>
      <c r="F1197" t="inlineStr">
        <is>
          <t>&gt;</t>
        </is>
      </c>
      <c r="G1197" t="n">
        <v>99.0</v>
      </c>
      <c r="H1197"/>
      <c r="I1197"/>
      <c r="J1197"/>
      <c r="K1197"/>
      <c r="L1197" t="inlineStr">
        <is>
          <t>Pimephales promelas</t>
        </is>
      </c>
      <c r="M1197" t="inlineStr">
        <is>
          <t>Fathead Minnow</t>
        </is>
      </c>
      <c r="N1197"/>
      <c r="O1197"/>
      <c r="P1197" t="n">
        <v>29.0</v>
      </c>
      <c r="Q1197"/>
      <c r="R1197"/>
      <c r="S1197"/>
      <c r="T1197"/>
      <c r="U1197" t="inlineStr">
        <is>
          <t>Day(s)</t>
        </is>
      </c>
      <c r="V1197" t="inlineStr">
        <is>
          <t>Flow-through</t>
        </is>
      </c>
      <c r="W1197" t="inlineStr">
        <is>
          <t>Fresh water</t>
        </is>
      </c>
      <c r="X1197" t="inlineStr">
        <is>
          <t>Lab</t>
        </is>
      </c>
      <c r="Y1197"/>
      <c r="Z1197" t="inlineStr">
        <is>
          <t>Active ingredient</t>
        </is>
      </c>
      <c r="AA1197"/>
      <c r="AB1197" t="n">
        <v>24.8</v>
      </c>
      <c r="AC1197"/>
      <c r="AD1197" t="n">
        <v>23.0</v>
      </c>
      <c r="AE1197"/>
      <c r="AF1197" t="n">
        <v>26.9</v>
      </c>
      <c r="AG1197" t="inlineStr">
        <is>
          <t>AI mg/L</t>
        </is>
      </c>
      <c r="AH1197"/>
      <c r="AI1197"/>
      <c r="AJ1197"/>
      <c r="AK1197"/>
      <c r="AL1197"/>
      <c r="AM1197"/>
      <c r="AN1197"/>
      <c r="AO1197"/>
      <c r="AP1197"/>
      <c r="AQ1197"/>
      <c r="AR1197"/>
      <c r="AS1197"/>
      <c r="AT1197"/>
      <c r="AU1197"/>
      <c r="AV1197"/>
      <c r="AW1197"/>
      <c r="AX1197" t="inlineStr">
        <is>
          <t>Mortality</t>
        </is>
      </c>
      <c r="AY1197" t="inlineStr">
        <is>
          <t>Mortality</t>
        </is>
      </c>
      <c r="AZ1197" t="inlineStr">
        <is>
          <t>LC50</t>
        </is>
      </c>
      <c r="BA1197"/>
      <c r="BB1197" t="n">
        <v>4.0</v>
      </c>
      <c r="BC1197"/>
      <c r="BD1197"/>
      <c r="BE1197"/>
      <c r="BF1197"/>
      <c r="BG1197" t="inlineStr">
        <is>
          <t>Day(s)</t>
        </is>
      </c>
      <c r="BH1197" t="inlineStr">
        <is>
          <t>Pure</t>
        </is>
      </c>
      <c r="BI1197" t="inlineStr">
        <is>
          <t>DTXSID5021124</t>
        </is>
      </c>
      <c r="BJ1197"/>
      <c r="BK1197"/>
      <c r="BL1197"/>
      <c r="BM1197"/>
      <c r="BN1197"/>
      <c r="BO1197"/>
      <c r="BP1197"/>
      <c r="BQ1197"/>
      <c r="BR1197"/>
      <c r="BS1197"/>
      <c r="BT1197" t="inlineStr">
        <is>
          <t>--</t>
        </is>
      </c>
      <c r="BU1197"/>
      <c r="BV1197"/>
      <c r="BW1197"/>
      <c r="BX1197"/>
      <c r="BY1197"/>
      <c r="BZ1197"/>
      <c r="CA1197"/>
      <c r="CB1197"/>
      <c r="CC1197"/>
      <c r="CD1197"/>
      <c r="CE1197"/>
      <c r="CF1197"/>
      <c r="CG1197"/>
      <c r="CH1197"/>
      <c r="CI1197"/>
      <c r="CJ1197"/>
      <c r="CK1197" t="inlineStr">
        <is>
          <t>Russom,C.L.</t>
        </is>
      </c>
      <c r="CL1197" t="n">
        <v>57532.0</v>
      </c>
      <c r="CM1197" t="inlineStr">
        <is>
          <t>Acute and Early Life Stage Toxicity Data</t>
        </is>
      </c>
      <c r="CN1197" t="inlineStr">
        <is>
          <t>June 21 Memo from U.S.EPA, Duluth, MN.to R.Spehar U.S.EPA, Duluth, MN:41 p.</t>
        </is>
      </c>
      <c r="CO1197" t="n">
        <v>1993.0</v>
      </c>
      <c r="CP1197" t="inlineStr">
        <is>
          <t>Russom,C.L. (1993). Acute and Early Life Stage Toxicity Data. June 21 Memo from U.S.EPA, Duluth, MN.to R.Spehar U.S.EPA, Duluth, MN, 41 p. ECOREF#:57532</t>
        </is>
      </c>
    </row>
    <row r="1198">
      <c r="A1198" t="n">
        <v>108952.0</v>
      </c>
      <c r="B1198" t="inlineStr">
        <is>
          <t>Phenol</t>
        </is>
      </c>
      <c r="C1198"/>
      <c r="D1198" t="inlineStr">
        <is>
          <t>Measured</t>
        </is>
      </c>
      <c r="E1198" t="inlineStr">
        <is>
          <t>Not reported</t>
        </is>
      </c>
      <c r="F1198"/>
      <c r="G1198" t="n">
        <v>88.0</v>
      </c>
      <c r="H1198"/>
      <c r="I1198"/>
      <c r="J1198"/>
      <c r="K1198"/>
      <c r="L1198" t="inlineStr">
        <is>
          <t>Pimephales promelas</t>
        </is>
      </c>
      <c r="M1198" t="inlineStr">
        <is>
          <t>Fathead Minnow</t>
        </is>
      </c>
      <c r="N1198"/>
      <c r="O1198"/>
      <c r="P1198" t="n">
        <v>35.0</v>
      </c>
      <c r="Q1198"/>
      <c r="R1198"/>
      <c r="S1198"/>
      <c r="T1198"/>
      <c r="U1198" t="inlineStr">
        <is>
          <t>Day(s)</t>
        </is>
      </c>
      <c r="V1198" t="inlineStr">
        <is>
          <t>Flow-through</t>
        </is>
      </c>
      <c r="W1198" t="inlineStr">
        <is>
          <t>Fresh water</t>
        </is>
      </c>
      <c r="X1198" t="inlineStr">
        <is>
          <t>Lab</t>
        </is>
      </c>
      <c r="Y1198"/>
      <c r="Z1198" t="inlineStr">
        <is>
          <t>Active ingredient</t>
        </is>
      </c>
      <c r="AA1198"/>
      <c r="AB1198" t="n">
        <v>28.8</v>
      </c>
      <c r="AC1198"/>
      <c r="AD1198" t="n">
        <v>23.0</v>
      </c>
      <c r="AE1198"/>
      <c r="AF1198" t="n">
        <v>36.0</v>
      </c>
      <c r="AG1198" t="inlineStr">
        <is>
          <t>AI mg/L</t>
        </is>
      </c>
      <c r="AH1198"/>
      <c r="AI1198"/>
      <c r="AJ1198"/>
      <c r="AK1198"/>
      <c r="AL1198"/>
      <c r="AM1198"/>
      <c r="AN1198"/>
      <c r="AO1198"/>
      <c r="AP1198"/>
      <c r="AQ1198"/>
      <c r="AR1198"/>
      <c r="AS1198"/>
      <c r="AT1198"/>
      <c r="AU1198"/>
      <c r="AV1198"/>
      <c r="AW1198"/>
      <c r="AX1198" t="inlineStr">
        <is>
          <t>Mortality</t>
        </is>
      </c>
      <c r="AY1198" t="inlineStr">
        <is>
          <t>Mortality</t>
        </is>
      </c>
      <c r="AZ1198" t="inlineStr">
        <is>
          <t>LC50</t>
        </is>
      </c>
      <c r="BA1198"/>
      <c r="BB1198" t="n">
        <v>4.0</v>
      </c>
      <c r="BC1198"/>
      <c r="BD1198"/>
      <c r="BE1198"/>
      <c r="BF1198"/>
      <c r="BG1198" t="inlineStr">
        <is>
          <t>Day(s)</t>
        </is>
      </c>
      <c r="BH1198"/>
      <c r="BI1198" t="inlineStr">
        <is>
          <t>DTXSID5021124</t>
        </is>
      </c>
      <c r="BJ1198"/>
      <c r="BK1198"/>
      <c r="BL1198" t="inlineStr">
        <is>
          <t>Acute</t>
        </is>
      </c>
      <c r="BM1198"/>
      <c r="BN1198"/>
      <c r="BO1198"/>
      <c r="BP1198"/>
      <c r="BQ1198"/>
      <c r="BR1198"/>
      <c r="BS1198"/>
      <c r="BT1198" t="inlineStr">
        <is>
          <t>--</t>
        </is>
      </c>
      <c r="BU1198"/>
      <c r="BV1198"/>
      <c r="BW1198"/>
      <c r="BX1198"/>
      <c r="BY1198"/>
      <c r="BZ1198"/>
      <c r="CA1198"/>
      <c r="CB1198"/>
      <c r="CC1198"/>
      <c r="CD1198"/>
      <c r="CE1198"/>
      <c r="CF1198"/>
      <c r="CG1198"/>
      <c r="CH1198"/>
      <c r="CI1198"/>
      <c r="CJ1198" t="inlineStr">
        <is>
          <t xml:space="preserve">SOURCE/US EPA ENVIRONMENTAL RESEARCH LABORATORY DULUTH AND THE UNIVERSITY OF WISCONSIN SUPERIOR//MEDIA/FILTERED LAKE SUPERIOR WATER OR DECHLORINATED CITY OF SUPERIOR WISCONSIN WATER//   </t>
        </is>
      </c>
      <c r="CK1198" t="inlineStr">
        <is>
          <t>Geiger,D.L., C.E. Northcott, D.J. Call, and L.T. Brooke</t>
        </is>
      </c>
      <c r="CL1198" t="n">
        <v>12447.0</v>
      </c>
      <c r="CM1198" t="inlineStr">
        <is>
          <t>Acute Toxicities of Organic Chemicals to Fathead Minnows (Pimephales promelas), Volume II</t>
        </is>
      </c>
      <c r="CN1198" t="inlineStr">
        <is>
          <t>Center for Lake Superior Environmental Studies, University of Wisconsin, Superior, WI:326 p.</t>
        </is>
      </c>
      <c r="CO1198" t="n">
        <v>1985.0</v>
      </c>
      <c r="CP1198" t="inlineStr">
        <is>
          <t>Geiger,D.L., C.E. Northcott, D.J. Call, and L.T. Brooke (1985). Acute Toxicities of Organic Chemicals to Fathead Minnows (Pimephales promelas), Volume II. Center for Lake Superior Environmental Studies, University of Wisconsin, Superior, WI, 326 p. ECOREF#:12447</t>
        </is>
      </c>
    </row>
    <row r="1199">
      <c r="A1199" t="n">
        <v>108952.0</v>
      </c>
      <c r="B1199" t="inlineStr">
        <is>
          <t>Phenol</t>
        </is>
      </c>
      <c r="C1199"/>
      <c r="D1199" t="inlineStr">
        <is>
          <t>Unmeasured</t>
        </is>
      </c>
      <c r="E1199" t="inlineStr">
        <is>
          <t>Not coded</t>
        </is>
      </c>
      <c r="F1199"/>
      <c r="G1199"/>
      <c r="H1199"/>
      <c r="I1199"/>
      <c r="J1199"/>
      <c r="K1199"/>
      <c r="L1199" t="inlineStr">
        <is>
          <t>Pimephales promelas</t>
        </is>
      </c>
      <c r="M1199" t="inlineStr">
        <is>
          <t>Fathead Minnow</t>
        </is>
      </c>
      <c r="N1199" t="inlineStr">
        <is>
          <t>Juvenile</t>
        </is>
      </c>
      <c r="O1199"/>
      <c r="P1199"/>
      <c r="Q1199"/>
      <c r="R1199" t="n">
        <v>4.0</v>
      </c>
      <c r="S1199"/>
      <c r="T1199" t="n">
        <v>8.0</v>
      </c>
      <c r="U1199" t="inlineStr">
        <is>
          <t>Week(s)</t>
        </is>
      </c>
      <c r="V1199" t="inlineStr">
        <is>
          <t>Static</t>
        </is>
      </c>
      <c r="W1199" t="inlineStr">
        <is>
          <t>Fresh water</t>
        </is>
      </c>
      <c r="X1199" t="inlineStr">
        <is>
          <t>Lab</t>
        </is>
      </c>
      <c r="Y1199"/>
      <c r="Z1199" t="inlineStr">
        <is>
          <t>Total</t>
        </is>
      </c>
      <c r="AA1199"/>
      <c r="AB1199" t="n">
        <v>32.0</v>
      </c>
      <c r="AC1199"/>
      <c r="AD1199"/>
      <c r="AE1199"/>
      <c r="AF1199"/>
      <c r="AG1199" t="inlineStr">
        <is>
          <t>AI mg/L</t>
        </is>
      </c>
      <c r="AH1199"/>
      <c r="AI1199"/>
      <c r="AJ1199"/>
      <c r="AK1199"/>
      <c r="AL1199"/>
      <c r="AM1199"/>
      <c r="AN1199"/>
      <c r="AO1199"/>
      <c r="AP1199"/>
      <c r="AQ1199"/>
      <c r="AR1199"/>
      <c r="AS1199"/>
      <c r="AT1199"/>
      <c r="AU1199"/>
      <c r="AV1199"/>
      <c r="AW1199"/>
      <c r="AX1199" t="inlineStr">
        <is>
          <t>Mortality</t>
        </is>
      </c>
      <c r="AY1199" t="inlineStr">
        <is>
          <t>Mortality</t>
        </is>
      </c>
      <c r="AZ1199" t="inlineStr">
        <is>
          <t>LC50</t>
        </is>
      </c>
      <c r="BA1199"/>
      <c r="BB1199" t="n">
        <v>4.0</v>
      </c>
      <c r="BC1199"/>
      <c r="BD1199"/>
      <c r="BE1199"/>
      <c r="BF1199"/>
      <c r="BG1199" t="inlineStr">
        <is>
          <t>Day(s)</t>
        </is>
      </c>
      <c r="BH1199"/>
      <c r="BI1199" t="inlineStr">
        <is>
          <t>DTXSID5021124</t>
        </is>
      </c>
      <c r="BJ1199"/>
      <c r="BK1199"/>
      <c r="BL1199"/>
      <c r="BM1199"/>
      <c r="BN1199"/>
      <c r="BO1199"/>
      <c r="BP1199"/>
      <c r="BQ1199"/>
      <c r="BR1199"/>
      <c r="BS1199"/>
      <c r="BT1199" t="inlineStr">
        <is>
          <t>--</t>
        </is>
      </c>
      <c r="BU1199"/>
      <c r="BV1199"/>
      <c r="BW1199"/>
      <c r="BX1199"/>
      <c r="BY1199"/>
      <c r="BZ1199"/>
      <c r="CA1199"/>
      <c r="CB1199"/>
      <c r="CC1199"/>
      <c r="CD1199"/>
      <c r="CE1199"/>
      <c r="CF1199"/>
      <c r="CG1199"/>
      <c r="CH1199"/>
      <c r="CI1199"/>
      <c r="CJ1199"/>
      <c r="CK1199" t="inlineStr">
        <is>
          <t>Mattson,V.R., J.W. Arthur, and C.T. Walbridge</t>
        </is>
      </c>
      <c r="CL1199" t="n">
        <v>719.0</v>
      </c>
      <c r="CM1199" t="inlineStr">
        <is>
          <t>Acute Toxicity of Selected Organic Compounds to Fathead Minnows</t>
        </is>
      </c>
      <c r="CN1199" t="inlineStr">
        <is>
          <t>EPA-600/3-76-097, U.S.EPA, Duluth, MN:12 p.</t>
        </is>
      </c>
      <c r="CO1199" t="n">
        <v>1976.0</v>
      </c>
      <c r="CP1199" t="inlineStr">
        <is>
          <t>Mattson,V.R., J.W. Arthur, and C.T. Walbridge (1976). Acute Toxicity of Selected Organic Compounds to Fathead Minnows. EPA-600/3-76-097, U.S.EPA, Duluth, MN, 12 p. ECOREF#:719</t>
        </is>
      </c>
    </row>
    <row r="1200">
      <c r="A1200" t="n">
        <v>108952.0</v>
      </c>
      <c r="B1200" t="inlineStr">
        <is>
          <t>Phenol</t>
        </is>
      </c>
      <c r="C1200" t="inlineStr">
        <is>
          <t>Reagent Grade, Purissium, Purum, Puriss, Puris, Reinst</t>
        </is>
      </c>
      <c r="D1200" t="inlineStr">
        <is>
          <t>Unmeasured</t>
        </is>
      </c>
      <c r="E1200" t="inlineStr">
        <is>
          <t>Not reported</t>
        </is>
      </c>
      <c r="F1200"/>
      <c r="G1200"/>
      <c r="H1200"/>
      <c r="I1200"/>
      <c r="J1200"/>
      <c r="K1200"/>
      <c r="L1200" t="inlineStr">
        <is>
          <t>Pimephales promelas</t>
        </is>
      </c>
      <c r="M1200" t="inlineStr">
        <is>
          <t>Fathead Minnow</t>
        </is>
      </c>
      <c r="N1200" t="inlineStr">
        <is>
          <t>Juvenile</t>
        </is>
      </c>
      <c r="O1200"/>
      <c r="P1200"/>
      <c r="Q1200"/>
      <c r="R1200"/>
      <c r="S1200"/>
      <c r="T1200"/>
      <c r="U1200"/>
      <c r="V1200" t="inlineStr">
        <is>
          <t>Static</t>
        </is>
      </c>
      <c r="W1200" t="inlineStr">
        <is>
          <t>Fresh water</t>
        </is>
      </c>
      <c r="X1200" t="inlineStr">
        <is>
          <t>Lab</t>
        </is>
      </c>
      <c r="Y1200" t="n">
        <v>5.0</v>
      </c>
      <c r="Z1200" t="inlineStr">
        <is>
          <t>Active ingredient</t>
        </is>
      </c>
      <c r="AA1200"/>
      <c r="AB1200" t="n">
        <v>40.0</v>
      </c>
      <c r="AC1200"/>
      <c r="AD1200"/>
      <c r="AE1200"/>
      <c r="AF1200"/>
      <c r="AG1200" t="inlineStr">
        <is>
          <t>AI mg/L</t>
        </is>
      </c>
      <c r="AH1200"/>
      <c r="AI1200"/>
      <c r="AJ1200"/>
      <c r="AK1200"/>
      <c r="AL1200"/>
      <c r="AM1200"/>
      <c r="AN1200"/>
      <c r="AO1200"/>
      <c r="AP1200"/>
      <c r="AQ1200"/>
      <c r="AR1200"/>
      <c r="AS1200"/>
      <c r="AT1200"/>
      <c r="AU1200"/>
      <c r="AV1200"/>
      <c r="AW1200"/>
      <c r="AX1200" t="inlineStr">
        <is>
          <t>Mortality</t>
        </is>
      </c>
      <c r="AY1200" t="inlineStr">
        <is>
          <t>Mortality</t>
        </is>
      </c>
      <c r="AZ1200" t="inlineStr">
        <is>
          <t>LC50</t>
        </is>
      </c>
      <c r="BA1200"/>
      <c r="BB1200" t="n">
        <v>4.0</v>
      </c>
      <c r="BC1200"/>
      <c r="BD1200"/>
      <c r="BE1200"/>
      <c r="BF1200"/>
      <c r="BG1200" t="inlineStr">
        <is>
          <t>Day(s)</t>
        </is>
      </c>
      <c r="BH1200"/>
      <c r="BI1200" t="inlineStr">
        <is>
          <t>DTXSID5021124</t>
        </is>
      </c>
      <c r="BJ1200" t="inlineStr">
        <is>
          <t>10.1002/etc.5620050908</t>
        </is>
      </c>
      <c r="BK1200"/>
      <c r="BL1200" t="inlineStr">
        <is>
          <t>Acute</t>
        </is>
      </c>
      <c r="BM1200"/>
      <c r="BN1200"/>
      <c r="BO1200"/>
      <c r="BP1200"/>
      <c r="BQ1200"/>
      <c r="BR1200"/>
      <c r="BS1200"/>
      <c r="BT1200" t="inlineStr">
        <is>
          <t>--</t>
        </is>
      </c>
      <c r="BU1200"/>
      <c r="BV1200"/>
      <c r="BW1200"/>
      <c r="BX1200"/>
      <c r="BY1200"/>
      <c r="BZ1200"/>
      <c r="CA1200"/>
      <c r="CB1200"/>
      <c r="CC1200"/>
      <c r="CD1200"/>
      <c r="CE1200"/>
      <c r="CF1200"/>
      <c r="CG1200"/>
      <c r="CH1200"/>
      <c r="CI1200"/>
      <c r="CJ1200"/>
      <c r="CK1200" t="inlineStr">
        <is>
          <t>Ewell,W.S., J.W. Gorsuch, R.O. Kringle, K.A. Robillard, and R.C. Spiegel</t>
        </is>
      </c>
      <c r="CL1200" t="n">
        <v>11951.0</v>
      </c>
      <c r="CM1200" t="inlineStr">
        <is>
          <t>Simultaneous Evaluation of the Acute Effects of Chemicals on Seven Aquatic Species</t>
        </is>
      </c>
      <c r="CN1200" t="inlineStr">
        <is>
          <t>Environ. Toxicol. Chem.5(9): 831-840</t>
        </is>
      </c>
      <c r="CO1200" t="n">
        <v>1986.0</v>
      </c>
      <c r="CP1200" t="inlineStr">
        <is>
          <t>Ewell,W.S., J.W. Gorsuch, R.O. Kringle, K.A. Robillard, and R.C. Spiegel (1986). Simultaneous Evaluation of the Acute Effects of Chemicals on Seven Aquatic Species. Environ. Toxicol. Chem., 5, (9), 831-840. doi:10.1002/etc.5620050908. ECOREF#:11951</t>
        </is>
      </c>
    </row>
    <row r="1201">
      <c r="A1201" t="n">
        <v>108952.0</v>
      </c>
      <c r="B1201" t="inlineStr">
        <is>
          <t>Phenol</t>
        </is>
      </c>
      <c r="C1201" t="inlineStr">
        <is>
          <t>Reagent Grade, Purissium, Purum, Puriss, Puris, Reinst</t>
        </is>
      </c>
      <c r="D1201" t="inlineStr">
        <is>
          <t>Unmeasured</t>
        </is>
      </c>
      <c r="E1201" t="inlineStr">
        <is>
          <t>American Society for Testing and Materials</t>
        </is>
      </c>
      <c r="F1201"/>
      <c r="G1201"/>
      <c r="H1201"/>
      <c r="I1201"/>
      <c r="J1201"/>
      <c r="K1201"/>
      <c r="L1201" t="inlineStr">
        <is>
          <t>Pimephales promelas</t>
        </is>
      </c>
      <c r="M1201" t="inlineStr">
        <is>
          <t>Fathead Minnow</t>
        </is>
      </c>
      <c r="N1201" t="inlineStr">
        <is>
          <t>Pre-, sub-, semi-, near adult, or peripubertal</t>
        </is>
      </c>
      <c r="O1201"/>
      <c r="P1201"/>
      <c r="Q1201"/>
      <c r="R1201" t="n">
        <v>65.0</v>
      </c>
      <c r="S1201"/>
      <c r="T1201" t="n">
        <v>94.0</v>
      </c>
      <c r="U1201" t="inlineStr">
        <is>
          <t>Day(s)</t>
        </is>
      </c>
      <c r="V1201" t="inlineStr">
        <is>
          <t>Static</t>
        </is>
      </c>
      <c r="W1201" t="inlineStr">
        <is>
          <t>Fresh water</t>
        </is>
      </c>
      <c r="X1201" t="inlineStr">
        <is>
          <t>Lab</t>
        </is>
      </c>
      <c r="Y1201" t="inlineStr">
        <is>
          <t>&gt;=8</t>
        </is>
      </c>
      <c r="Z1201" t="inlineStr">
        <is>
          <t>Active ingredient</t>
        </is>
      </c>
      <c r="AA1201"/>
      <c r="AB1201" t="n">
        <v>31.2</v>
      </c>
      <c r="AC1201"/>
      <c r="AD1201" t="n">
        <v>27.2</v>
      </c>
      <c r="AE1201"/>
      <c r="AF1201" t="n">
        <v>34.6</v>
      </c>
      <c r="AG1201" t="inlineStr">
        <is>
          <t>AI mg/L</t>
        </is>
      </c>
      <c r="AH1201"/>
      <c r="AI1201"/>
      <c r="AJ1201"/>
      <c r="AK1201"/>
      <c r="AL1201"/>
      <c r="AM1201"/>
      <c r="AN1201"/>
      <c r="AO1201"/>
      <c r="AP1201"/>
      <c r="AQ1201"/>
      <c r="AR1201"/>
      <c r="AS1201"/>
      <c r="AT1201"/>
      <c r="AU1201"/>
      <c r="AV1201"/>
      <c r="AW1201"/>
      <c r="AX1201" t="inlineStr">
        <is>
          <t>Mortality</t>
        </is>
      </c>
      <c r="AY1201" t="inlineStr">
        <is>
          <t>Mortality</t>
        </is>
      </c>
      <c r="AZ1201" t="inlineStr">
        <is>
          <t>LC50</t>
        </is>
      </c>
      <c r="BA1201"/>
      <c r="BB1201" t="n">
        <v>4.0</v>
      </c>
      <c r="BC1201"/>
      <c r="BD1201"/>
      <c r="BE1201"/>
      <c r="BF1201"/>
      <c r="BG1201" t="inlineStr">
        <is>
          <t>Day(s)</t>
        </is>
      </c>
      <c r="BH1201"/>
      <c r="BI1201" t="inlineStr">
        <is>
          <t>DTXSID5021124</t>
        </is>
      </c>
      <c r="BJ1201" t="inlineStr">
        <is>
          <t>10.1007/BF01607884</t>
        </is>
      </c>
      <c r="BK1201"/>
      <c r="BL1201" t="inlineStr">
        <is>
          <t>Acute</t>
        </is>
      </c>
      <c r="BM1201"/>
      <c r="BN1201"/>
      <c r="BO1201"/>
      <c r="BP1201"/>
      <c r="BQ1201"/>
      <c r="BR1201"/>
      <c r="BS1201"/>
      <c r="BT1201" t="inlineStr">
        <is>
          <t>--</t>
        </is>
      </c>
      <c r="BU1201"/>
      <c r="BV1201"/>
      <c r="BW1201"/>
      <c r="BX1201"/>
      <c r="BY1201"/>
      <c r="BZ1201"/>
      <c r="CA1201"/>
      <c r="CB1201"/>
      <c r="CC1201"/>
      <c r="CD1201"/>
      <c r="CE1201"/>
      <c r="CF1201"/>
      <c r="CG1201"/>
      <c r="CH1201"/>
      <c r="CI1201" t="inlineStr">
        <is>
          <t xml:space="preserve">DO/FELL BELOW THE RECOMMENDED 40% SATURATION LEVEL// </t>
        </is>
      </c>
      <c r="CJ1201" t="inlineStr">
        <is>
          <t xml:space="preserve">SOURCE/LAB STOCK//CONTR/C,V//TMETH/1980, STANDARD E 729-80//MEDIA/AERATED, CARBON-FILTERED, UV IRRADIATED WATER FROM UPPER SAGINAW BAY OF LAKE HURON//  DO/FELL BELOW THE RECOMMENDED 40% SATURATION LEVEL// </t>
        </is>
      </c>
      <c r="CK1201" t="inlineStr">
        <is>
          <t>Mayes,M.A., H.C. Alexander, and D.C. Dill</t>
        </is>
      </c>
      <c r="CL1201" t="n">
        <v>10432.0</v>
      </c>
      <c r="CM1201" t="inlineStr">
        <is>
          <t>A Study to Assess the Influence of Age on the Response of Fathead Minnows in Static Acute Toxicity Tests</t>
        </is>
      </c>
      <c r="CN1201" t="inlineStr">
        <is>
          <t>Bull. Environ. Contam. Toxicol.31(2): 139-147</t>
        </is>
      </c>
      <c r="CO1201" t="n">
        <v>1983.0</v>
      </c>
      <c r="CP1201" t="inlineStr">
        <is>
          <t>Mayes,M.A., H.C. Alexander, and D.C. Dill (1983). A Study to Assess the Influence of Age on the Response of Fathead Minnows in Static Acute Toxicity Tests. Bull. Environ. Contam. Toxicol., 31, (2), 139-147. doi:10.1007/BF01607884. ECOREF#:10432</t>
        </is>
      </c>
    </row>
    <row r="1202">
      <c r="A1202" t="n">
        <v>108952.0</v>
      </c>
      <c r="B1202" t="inlineStr">
        <is>
          <t>Phenol</t>
        </is>
      </c>
      <c r="C1202"/>
      <c r="D1202" t="inlineStr">
        <is>
          <t>Measured</t>
        </is>
      </c>
      <c r="E1202" t="inlineStr">
        <is>
          <t>Not coded</t>
        </is>
      </c>
      <c r="F1202"/>
      <c r="G1202"/>
      <c r="H1202"/>
      <c r="I1202"/>
      <c r="J1202"/>
      <c r="K1202"/>
      <c r="L1202" t="inlineStr">
        <is>
          <t>Pimephales promelas</t>
        </is>
      </c>
      <c r="M1202" t="inlineStr">
        <is>
          <t>Fathead Minnow</t>
        </is>
      </c>
      <c r="N1202"/>
      <c r="O1202"/>
      <c r="P1202"/>
      <c r="Q1202"/>
      <c r="R1202"/>
      <c r="S1202"/>
      <c r="T1202"/>
      <c r="U1202"/>
      <c r="V1202" t="inlineStr">
        <is>
          <t>Flow-through</t>
        </is>
      </c>
      <c r="W1202" t="inlineStr">
        <is>
          <t>Fresh water</t>
        </is>
      </c>
      <c r="X1202" t="inlineStr">
        <is>
          <t>Lab</t>
        </is>
      </c>
      <c r="Y1202"/>
      <c r="Z1202" t="inlineStr">
        <is>
          <t>Total</t>
        </is>
      </c>
      <c r="AA1202"/>
      <c r="AB1202" t="n">
        <v>67.5</v>
      </c>
      <c r="AC1202"/>
      <c r="AD1202"/>
      <c r="AE1202"/>
      <c r="AF1202"/>
      <c r="AG1202" t="inlineStr">
        <is>
          <t>AI mg/L</t>
        </is>
      </c>
      <c r="AH1202"/>
      <c r="AI1202"/>
      <c r="AJ1202"/>
      <c r="AK1202"/>
      <c r="AL1202"/>
      <c r="AM1202"/>
      <c r="AN1202"/>
      <c r="AO1202"/>
      <c r="AP1202"/>
      <c r="AQ1202"/>
      <c r="AR1202"/>
      <c r="AS1202"/>
      <c r="AT1202"/>
      <c r="AU1202"/>
      <c r="AV1202"/>
      <c r="AW1202"/>
      <c r="AX1202" t="inlineStr">
        <is>
          <t>Mortality</t>
        </is>
      </c>
      <c r="AY1202" t="inlineStr">
        <is>
          <t>Mortality</t>
        </is>
      </c>
      <c r="AZ1202" t="inlineStr">
        <is>
          <t>LC50</t>
        </is>
      </c>
      <c r="BA1202"/>
      <c r="BB1202" t="n">
        <v>4.0</v>
      </c>
      <c r="BC1202"/>
      <c r="BD1202"/>
      <c r="BE1202"/>
      <c r="BF1202"/>
      <c r="BG1202" t="inlineStr">
        <is>
          <t>Day(s)</t>
        </is>
      </c>
      <c r="BH1202"/>
      <c r="BI1202" t="inlineStr">
        <is>
          <t>DTXSID5021124</t>
        </is>
      </c>
      <c r="BJ1202" t="inlineStr">
        <is>
          <t>10.1007/BF01056935</t>
        </is>
      </c>
      <c r="BK1202"/>
      <c r="BL1202"/>
      <c r="BM1202"/>
      <c r="BN1202"/>
      <c r="BO1202"/>
      <c r="BP1202"/>
      <c r="BQ1202"/>
      <c r="BR1202"/>
      <c r="BS1202"/>
      <c r="BT1202" t="inlineStr">
        <is>
          <t>--</t>
        </is>
      </c>
      <c r="BU1202"/>
      <c r="BV1202"/>
      <c r="BW1202"/>
      <c r="BX1202"/>
      <c r="BY1202"/>
      <c r="BZ1202"/>
      <c r="CA1202"/>
      <c r="CB1202"/>
      <c r="CC1202"/>
      <c r="CD1202"/>
      <c r="CE1202"/>
      <c r="CF1202"/>
      <c r="CG1202"/>
      <c r="CH1202"/>
      <c r="CI1202" t="inlineStr">
        <is>
          <t xml:space="preserve"> O EFCT CONT/UG/L// </t>
        </is>
      </c>
      <c r="CJ1202" t="inlineStr">
        <is>
          <t xml:space="preserve">   O EFCT CONT/UG/L// </t>
        </is>
      </c>
      <c r="CK1202" t="inlineStr">
        <is>
          <t>DeGraeve,G.M., D.L. Geiger, J.S. Meyer, and H.L. Bergman</t>
        </is>
      </c>
      <c r="CL1202" t="n">
        <v>569.0</v>
      </c>
      <c r="CM1202" t="inlineStr">
        <is>
          <t>Acute and Embryo-Larval Toxicity of Phenolic Compounds to Aquatic Biota</t>
        </is>
      </c>
      <c r="CN1202" t="inlineStr">
        <is>
          <t>Arch. Environ. Contam. Toxicol.9(5): 557-568</t>
        </is>
      </c>
      <c r="CO1202" t="n">
        <v>1980.0</v>
      </c>
      <c r="CP1202" t="inlineStr">
        <is>
          <t>DeGraeve,G.M., D.L. Geiger, J.S. Meyer, and H.L. Bergman (1980). Acute and Embryo-Larval Toxicity of Phenolic Compounds to Aquatic Biota. Arch. Environ. Contam. Toxicol., 9, (5), 557-568. doi:10.1007/BF01056935. ECOREF#:569</t>
        </is>
      </c>
    </row>
    <row r="1203">
      <c r="A1203" t="n">
        <v>108952.0</v>
      </c>
      <c r="B1203" t="inlineStr">
        <is>
          <t>Phenol</t>
        </is>
      </c>
      <c r="C1203" t="inlineStr">
        <is>
          <t>Reagent Grade, Purissium, Purum, Puriss, Puris, Reinst</t>
        </is>
      </c>
      <c r="D1203" t="inlineStr">
        <is>
          <t>Measured</t>
        </is>
      </c>
      <c r="E1203" t="inlineStr">
        <is>
          <t>American Society for Testing and Materials</t>
        </is>
      </c>
      <c r="F1203"/>
      <c r="G1203"/>
      <c r="H1203"/>
      <c r="I1203"/>
      <c r="J1203"/>
      <c r="K1203"/>
      <c r="L1203" t="inlineStr">
        <is>
          <t>Pimephales promelas</t>
        </is>
      </c>
      <c r="M1203" t="inlineStr">
        <is>
          <t>Fathead Minnow</t>
        </is>
      </c>
      <c r="N1203" t="inlineStr">
        <is>
          <t>Fry</t>
        </is>
      </c>
      <c r="O1203"/>
      <c r="P1203"/>
      <c r="Q1203"/>
      <c r="R1203" t="n">
        <v>10.0</v>
      </c>
      <c r="S1203"/>
      <c r="T1203" t="n">
        <v>15.0</v>
      </c>
      <c r="U1203" t="inlineStr">
        <is>
          <t>Day(s)</t>
        </is>
      </c>
      <c r="V1203" t="inlineStr">
        <is>
          <t>Static</t>
        </is>
      </c>
      <c r="W1203" t="inlineStr">
        <is>
          <t>Fresh water</t>
        </is>
      </c>
      <c r="X1203" t="inlineStr">
        <is>
          <t>Lab</t>
        </is>
      </c>
      <c r="Y1203" t="inlineStr">
        <is>
          <t>6-7</t>
        </is>
      </c>
      <c r="Z1203" t="inlineStr">
        <is>
          <t>Active ingredient</t>
        </is>
      </c>
      <c r="AA1203"/>
      <c r="AB1203" t="n">
        <v>23.0</v>
      </c>
      <c r="AC1203"/>
      <c r="AD1203" t="n">
        <v>20.5</v>
      </c>
      <c r="AE1203"/>
      <c r="AF1203" t="n">
        <v>25.6</v>
      </c>
      <c r="AG1203" t="inlineStr">
        <is>
          <t>AI mg/L</t>
        </is>
      </c>
      <c r="AH1203"/>
      <c r="AI1203"/>
      <c r="AJ1203"/>
      <c r="AK1203"/>
      <c r="AL1203"/>
      <c r="AM1203"/>
      <c r="AN1203"/>
      <c r="AO1203"/>
      <c r="AP1203"/>
      <c r="AQ1203"/>
      <c r="AR1203"/>
      <c r="AS1203"/>
      <c r="AT1203"/>
      <c r="AU1203"/>
      <c r="AV1203"/>
      <c r="AW1203"/>
      <c r="AX1203" t="inlineStr">
        <is>
          <t>Mortality</t>
        </is>
      </c>
      <c r="AY1203" t="inlineStr">
        <is>
          <t>Mortality</t>
        </is>
      </c>
      <c r="AZ1203" t="inlineStr">
        <is>
          <t>LC50</t>
        </is>
      </c>
      <c r="BA1203"/>
      <c r="BB1203" t="n">
        <v>4.0</v>
      </c>
      <c r="BC1203"/>
      <c r="BD1203"/>
      <c r="BE1203"/>
      <c r="BF1203"/>
      <c r="BG1203" t="inlineStr">
        <is>
          <t>Day(s)</t>
        </is>
      </c>
      <c r="BH1203"/>
      <c r="BI1203" t="inlineStr">
        <is>
          <t>DTXSID5021124</t>
        </is>
      </c>
      <c r="BJ1203"/>
      <c r="BK1203"/>
      <c r="BL1203" t="inlineStr">
        <is>
          <t>Acute</t>
        </is>
      </c>
      <c r="BM1203" t="inlineStr">
        <is>
          <t>FY</t>
        </is>
      </c>
      <c r="BN1203"/>
      <c r="BO1203"/>
      <c r="BP1203"/>
      <c r="BQ1203"/>
      <c r="BR1203"/>
      <c r="BS1203"/>
      <c r="BT1203" t="inlineStr">
        <is>
          <t>--</t>
        </is>
      </c>
      <c r="BU1203"/>
      <c r="BV1203"/>
      <c r="BW1203"/>
      <c r="BX1203"/>
      <c r="BY1203"/>
      <c r="BZ1203"/>
      <c r="CA1203"/>
      <c r="CB1203"/>
      <c r="CC1203"/>
      <c r="CD1203"/>
      <c r="CE1203"/>
      <c r="CF1203"/>
      <c r="CG1203"/>
      <c r="CH1203"/>
      <c r="CI1203"/>
      <c r="CJ1203" t="inlineStr">
        <is>
          <t xml:space="preserve">TMETH/ASTM 1980, ENV. SCIENCES RESEARCH LAB 1981//   </t>
        </is>
      </c>
      <c r="CK1203" t="inlineStr">
        <is>
          <t>Dow Chemical Co.</t>
        </is>
      </c>
      <c r="CL1203" t="n">
        <v>163462.0</v>
      </c>
      <c r="CM1203" t="inlineStr">
        <is>
          <t>Study to Assess the Influence of Age on the Response of Fathead Minnows in Static Acute Toxicity Tests</t>
        </is>
      </c>
      <c r="CN1203" t="inlineStr">
        <is>
          <t>EPA/OTS Doc.#86-870002091:32 p.</t>
        </is>
      </c>
      <c r="CO1203" t="n">
        <v>1987.0</v>
      </c>
      <c r="CP1203" t="inlineStr">
        <is>
          <t>Dow Chemical Co. (1987). Study to Assess the Influence of Age on the Response of Fathead Minnows in Static Acute Toxicity Tests. EPA/OTS Doc.#86-870002091, 32 p. ECOREF#:163462</t>
        </is>
      </c>
    </row>
    <row r="1204">
      <c r="A1204" t="n">
        <v>108952.0</v>
      </c>
      <c r="B1204" t="inlineStr">
        <is>
          <t>Phenol</t>
        </is>
      </c>
      <c r="C1204"/>
      <c r="D1204" t="inlineStr">
        <is>
          <t>Measured</t>
        </is>
      </c>
      <c r="E1204" t="inlineStr">
        <is>
          <t>Not coded</t>
        </is>
      </c>
      <c r="F1204"/>
      <c r="G1204"/>
      <c r="H1204"/>
      <c r="I1204"/>
      <c r="J1204"/>
      <c r="K1204"/>
      <c r="L1204" t="inlineStr">
        <is>
          <t>Pimephales promelas</t>
        </is>
      </c>
      <c r="M1204" t="inlineStr">
        <is>
          <t>Fathead Minnow</t>
        </is>
      </c>
      <c r="N1204"/>
      <c r="O1204"/>
      <c r="P1204"/>
      <c r="Q1204"/>
      <c r="R1204"/>
      <c r="S1204"/>
      <c r="T1204"/>
      <c r="U1204"/>
      <c r="V1204" t="inlineStr">
        <is>
          <t>Flow-through</t>
        </is>
      </c>
      <c r="W1204" t="inlineStr">
        <is>
          <t>Fresh water</t>
        </is>
      </c>
      <c r="X1204" t="inlineStr">
        <is>
          <t>Lab</t>
        </is>
      </c>
      <c r="Y1204"/>
      <c r="Z1204" t="inlineStr">
        <is>
          <t>Active ingredient</t>
        </is>
      </c>
      <c r="AA1204"/>
      <c r="AB1204" t="n">
        <v>25.3</v>
      </c>
      <c r="AC1204"/>
      <c r="AD1204" t="n">
        <v>11.9</v>
      </c>
      <c r="AE1204"/>
      <c r="AF1204" t="n">
        <v>50.5</v>
      </c>
      <c r="AG1204" t="inlineStr">
        <is>
          <t>AI mg/L</t>
        </is>
      </c>
      <c r="AH1204"/>
      <c r="AI1204"/>
      <c r="AJ1204"/>
      <c r="AK1204"/>
      <c r="AL1204"/>
      <c r="AM1204"/>
      <c r="AN1204"/>
      <c r="AO1204"/>
      <c r="AP1204"/>
      <c r="AQ1204"/>
      <c r="AR1204"/>
      <c r="AS1204"/>
      <c r="AT1204"/>
      <c r="AU1204"/>
      <c r="AV1204"/>
      <c r="AW1204"/>
      <c r="AX1204" t="inlineStr">
        <is>
          <t>Mortality</t>
        </is>
      </c>
      <c r="AY1204" t="inlineStr">
        <is>
          <t>Mortality</t>
        </is>
      </c>
      <c r="AZ1204" t="inlineStr">
        <is>
          <t>LC50</t>
        </is>
      </c>
      <c r="BA1204"/>
      <c r="BB1204" t="n">
        <v>4.0</v>
      </c>
      <c r="BC1204"/>
      <c r="BD1204"/>
      <c r="BE1204"/>
      <c r="BF1204"/>
      <c r="BG1204" t="inlineStr">
        <is>
          <t>Day(s)</t>
        </is>
      </c>
      <c r="BH1204"/>
      <c r="BI1204" t="inlineStr">
        <is>
          <t>DTXSID5021124</t>
        </is>
      </c>
      <c r="BJ1204" t="inlineStr">
        <is>
          <t>10.1007/BF01055420</t>
        </is>
      </c>
      <c r="BK1204"/>
      <c r="BL1204"/>
      <c r="BM1204"/>
      <c r="BN1204"/>
      <c r="BO1204"/>
      <c r="BP1204"/>
      <c r="BQ1204"/>
      <c r="BR1204"/>
      <c r="BS1204"/>
      <c r="BT1204" t="inlineStr">
        <is>
          <t>--</t>
        </is>
      </c>
      <c r="BU1204"/>
      <c r="BV1204"/>
      <c r="BW1204"/>
      <c r="BX1204"/>
      <c r="BY1204"/>
      <c r="BZ1204"/>
      <c r="CA1204"/>
      <c r="CB1204"/>
      <c r="CC1204"/>
      <c r="CD1204"/>
      <c r="CE1204"/>
      <c r="CF1204"/>
      <c r="CG1204"/>
      <c r="CH1204"/>
      <c r="CI1204"/>
      <c r="CJ1204"/>
      <c r="CK1204" t="inlineStr">
        <is>
          <t>Holcombe,G.W., G.L. Phipps, A.H. Sulaiman, and A.D. Hoffman</t>
        </is>
      </c>
      <c r="CL1204" t="n">
        <v>12665.0</v>
      </c>
      <c r="CM1204" t="inlineStr">
        <is>
          <t>Simultaneous Multiple Species Testing: Acute Toxicity of 13 Chemicals to 12 Diverse Freshwater Amphibian, Fish, and Invertebrate Families</t>
        </is>
      </c>
      <c r="CN1204" t="inlineStr">
        <is>
          <t>Arch. Environ. Contam. Toxicol.16:697-710</t>
        </is>
      </c>
      <c r="CO1204" t="n">
        <v>1987.0</v>
      </c>
      <c r="CP1204" t="inlineStr">
        <is>
          <t>Holcombe,G.W., G.L. Phipps, A.H. Sulaiman, and A.D. Hoffman (1987). Simultaneous Multiple Species Testing: Acute Toxicity of 13 Chemicals to 12 Diverse Freshwater Amphibian, Fish, and Invertebrate Families. Arch. Environ. Contam. Toxicol., 16, 697-710. doi:10.1007/BF01055420. ECOREF#:12665</t>
        </is>
      </c>
    </row>
    <row r="1205">
      <c r="A1205" t="n">
        <v>108952.0</v>
      </c>
      <c r="B1205" t="inlineStr">
        <is>
          <t>Phenol</t>
        </is>
      </c>
      <c r="C1205"/>
      <c r="D1205" t="inlineStr">
        <is>
          <t>Measured</t>
        </is>
      </c>
      <c r="E1205" t="inlineStr">
        <is>
          <t>Not coded</t>
        </is>
      </c>
      <c r="F1205" t="inlineStr">
        <is>
          <t>&gt;</t>
        </is>
      </c>
      <c r="G1205" t="n">
        <v>99.0</v>
      </c>
      <c r="H1205"/>
      <c r="I1205"/>
      <c r="J1205"/>
      <c r="K1205"/>
      <c r="L1205" t="inlineStr">
        <is>
          <t>Pimephales promelas</t>
        </is>
      </c>
      <c r="M1205" t="inlineStr">
        <is>
          <t>Fathead Minnow</t>
        </is>
      </c>
      <c r="N1205"/>
      <c r="O1205"/>
      <c r="P1205" t="n">
        <v>29.0</v>
      </c>
      <c r="Q1205"/>
      <c r="R1205"/>
      <c r="S1205"/>
      <c r="T1205"/>
      <c r="U1205" t="inlineStr">
        <is>
          <t>Day(s)</t>
        </is>
      </c>
      <c r="V1205" t="inlineStr">
        <is>
          <t>Flow-through</t>
        </is>
      </c>
      <c r="W1205" t="inlineStr">
        <is>
          <t>Fresh water</t>
        </is>
      </c>
      <c r="X1205" t="inlineStr">
        <is>
          <t>Lab</t>
        </is>
      </c>
      <c r="Y1205"/>
      <c r="Z1205" t="inlineStr">
        <is>
          <t>Active ingredient</t>
        </is>
      </c>
      <c r="AA1205"/>
      <c r="AB1205" t="n">
        <v>24.8</v>
      </c>
      <c r="AC1205"/>
      <c r="AD1205" t="n">
        <v>23.0</v>
      </c>
      <c r="AE1205"/>
      <c r="AF1205" t="n">
        <v>26.9</v>
      </c>
      <c r="AG1205" t="inlineStr">
        <is>
          <t>AI mg/L</t>
        </is>
      </c>
      <c r="AH1205"/>
      <c r="AI1205"/>
      <c r="AJ1205"/>
      <c r="AK1205"/>
      <c r="AL1205"/>
      <c r="AM1205"/>
      <c r="AN1205"/>
      <c r="AO1205"/>
      <c r="AP1205"/>
      <c r="AQ1205"/>
      <c r="AR1205"/>
      <c r="AS1205"/>
      <c r="AT1205"/>
      <c r="AU1205"/>
      <c r="AV1205"/>
      <c r="AW1205"/>
      <c r="AX1205" t="inlineStr">
        <is>
          <t>Mortality</t>
        </is>
      </c>
      <c r="AY1205" t="inlineStr">
        <is>
          <t>Mortality</t>
        </is>
      </c>
      <c r="AZ1205" t="inlineStr">
        <is>
          <t>LC50</t>
        </is>
      </c>
      <c r="BA1205"/>
      <c r="BB1205" t="n">
        <v>4.0</v>
      </c>
      <c r="BC1205"/>
      <c r="BD1205"/>
      <c r="BE1205"/>
      <c r="BF1205"/>
      <c r="BG1205" t="inlineStr">
        <is>
          <t>Day(s)</t>
        </is>
      </c>
      <c r="BH1205" t="inlineStr">
        <is>
          <t>Pure</t>
        </is>
      </c>
      <c r="BI1205" t="inlineStr">
        <is>
          <t>DTXSID5021124</t>
        </is>
      </c>
      <c r="BJ1205"/>
      <c r="BK1205"/>
      <c r="BL1205"/>
      <c r="BM1205"/>
      <c r="BN1205"/>
      <c r="BO1205"/>
      <c r="BP1205"/>
      <c r="BQ1205"/>
      <c r="BR1205"/>
      <c r="BS1205"/>
      <c r="BT1205" t="inlineStr">
        <is>
          <t>--</t>
        </is>
      </c>
      <c r="BU1205"/>
      <c r="BV1205"/>
      <c r="BW1205"/>
      <c r="BX1205"/>
      <c r="BY1205"/>
      <c r="BZ1205"/>
      <c r="CA1205"/>
      <c r="CB1205"/>
      <c r="CC1205"/>
      <c r="CD1205"/>
      <c r="CE1205"/>
      <c r="CF1205"/>
      <c r="CG1205"/>
      <c r="CH1205"/>
      <c r="CI1205" t="inlineStr">
        <is>
          <t xml:space="preserve"> Affected fish lost schooling behavior, were hyperactive and had increased respiration.  They were also darkly colored. Equilibrium loss was not observed prior to death. </t>
        </is>
      </c>
      <c r="CJ1205" t="inlineStr">
        <is>
          <t xml:space="preserve">   Affected fish lost schooling behavior, were hyperactive and had increased respiration.  They were also darkly colored. Equilibrium loss was not observed prior to death. </t>
        </is>
      </c>
      <c r="CK1205" t="inlineStr">
        <is>
          <t>Geiger,D.L., L.T. Brooke, and D.J. Call</t>
        </is>
      </c>
      <c r="CL1205" t="n">
        <v>3217.0</v>
      </c>
      <c r="CM1205" t="inlineStr">
        <is>
          <t>Acute Toxicities of Organic Chemicals to Fathead Minnows (Pimephales promelas), Volume V</t>
        </is>
      </c>
      <c r="CN1205" t="inlineStr">
        <is>
          <t>Center for Lake Superior Environmental Studies, University of Wisconsin, Superior, WI:332 p.</t>
        </is>
      </c>
      <c r="CO1205" t="n">
        <v>1990.0</v>
      </c>
      <c r="CP1205" t="inlineStr">
        <is>
          <t>Geiger,D.L., L.T. Brooke, and D.J. Call (1990). Acute Toxicities of Organic Chemicals to Fathead Minnows (Pimephales promelas), Volume V. Center for Lake Superior Environmental Studies, University of Wisconsin, Superior, WI, 332 p. ECOREF#:3217</t>
        </is>
      </c>
    </row>
    <row r="1206">
      <c r="A1206" t="n">
        <v>108952.0</v>
      </c>
      <c r="B1206" t="inlineStr">
        <is>
          <t>Phenol</t>
        </is>
      </c>
      <c r="C1206" t="inlineStr">
        <is>
          <t>Reagent Grade, Purissium, Purum, Puriss, Puris, Reinst</t>
        </is>
      </c>
      <c r="D1206" t="inlineStr">
        <is>
          <t>Unmeasured</t>
        </is>
      </c>
      <c r="E1206" t="inlineStr">
        <is>
          <t>Not reported</t>
        </is>
      </c>
      <c r="F1206"/>
      <c r="G1206"/>
      <c r="H1206"/>
      <c r="I1206"/>
      <c r="J1206"/>
      <c r="K1206"/>
      <c r="L1206" t="inlineStr">
        <is>
          <t>Pimephales promelas</t>
        </is>
      </c>
      <c r="M1206" t="inlineStr">
        <is>
          <t>Fathead Minnow</t>
        </is>
      </c>
      <c r="N1206" t="inlineStr">
        <is>
          <t>Juvenile</t>
        </is>
      </c>
      <c r="O1206"/>
      <c r="P1206"/>
      <c r="Q1206"/>
      <c r="R1206"/>
      <c r="S1206"/>
      <c r="T1206"/>
      <c r="U1206"/>
      <c r="V1206" t="inlineStr">
        <is>
          <t>Static</t>
        </is>
      </c>
      <c r="W1206" t="inlineStr">
        <is>
          <t>Fresh water</t>
        </is>
      </c>
      <c r="X1206" t="inlineStr">
        <is>
          <t>Lab</t>
        </is>
      </c>
      <c r="Y1206" t="n">
        <v>5.0</v>
      </c>
      <c r="Z1206" t="inlineStr">
        <is>
          <t>Active ingredient</t>
        </is>
      </c>
      <c r="AA1206"/>
      <c r="AB1206" t="n">
        <v>32.0</v>
      </c>
      <c r="AC1206"/>
      <c r="AD1206"/>
      <c r="AE1206"/>
      <c r="AF1206"/>
      <c r="AG1206" t="inlineStr">
        <is>
          <t>AI mg/L</t>
        </is>
      </c>
      <c r="AH1206"/>
      <c r="AI1206"/>
      <c r="AJ1206"/>
      <c r="AK1206"/>
      <c r="AL1206"/>
      <c r="AM1206"/>
      <c r="AN1206"/>
      <c r="AO1206"/>
      <c r="AP1206"/>
      <c r="AQ1206"/>
      <c r="AR1206"/>
      <c r="AS1206"/>
      <c r="AT1206"/>
      <c r="AU1206"/>
      <c r="AV1206"/>
      <c r="AW1206"/>
      <c r="AX1206" t="inlineStr">
        <is>
          <t>Mortality</t>
        </is>
      </c>
      <c r="AY1206" t="inlineStr">
        <is>
          <t>Mortality</t>
        </is>
      </c>
      <c r="AZ1206" t="inlineStr">
        <is>
          <t>LC50</t>
        </is>
      </c>
      <c r="BA1206"/>
      <c r="BB1206" t="n">
        <v>4.0</v>
      </c>
      <c r="BC1206"/>
      <c r="BD1206"/>
      <c r="BE1206"/>
      <c r="BF1206"/>
      <c r="BG1206" t="inlineStr">
        <is>
          <t>Day(s)</t>
        </is>
      </c>
      <c r="BH1206"/>
      <c r="BI1206" t="inlineStr">
        <is>
          <t>DTXSID5021124</t>
        </is>
      </c>
      <c r="BJ1206" t="inlineStr">
        <is>
          <t>10.1002/etc.5620050908</t>
        </is>
      </c>
      <c r="BK1206"/>
      <c r="BL1206" t="inlineStr">
        <is>
          <t>Acute</t>
        </is>
      </c>
      <c r="BM1206"/>
      <c r="BN1206"/>
      <c r="BO1206"/>
      <c r="BP1206"/>
      <c r="BQ1206"/>
      <c r="BR1206"/>
      <c r="BS1206"/>
      <c r="BT1206" t="inlineStr">
        <is>
          <t>--</t>
        </is>
      </c>
      <c r="BU1206"/>
      <c r="BV1206"/>
      <c r="BW1206"/>
      <c r="BX1206"/>
      <c r="BY1206"/>
      <c r="BZ1206"/>
      <c r="CA1206"/>
      <c r="CB1206"/>
      <c r="CC1206"/>
      <c r="CD1206"/>
      <c r="CE1206"/>
      <c r="CF1206"/>
      <c r="CG1206"/>
      <c r="CH1206"/>
      <c r="CI1206"/>
      <c r="CJ1206"/>
      <c r="CK1206" t="inlineStr">
        <is>
          <t>Ewell,W.S., J.W. Gorsuch, R.O. Kringle, K.A. Robillard, and R.C. Spiegel</t>
        </is>
      </c>
      <c r="CL1206" t="n">
        <v>11951.0</v>
      </c>
      <c r="CM1206" t="inlineStr">
        <is>
          <t>Simultaneous Evaluation of the Acute Effects of Chemicals on Seven Aquatic Species</t>
        </is>
      </c>
      <c r="CN1206" t="inlineStr">
        <is>
          <t>Environ. Toxicol. Chem.5(9): 831-840</t>
        </is>
      </c>
      <c r="CO1206" t="n">
        <v>1986.0</v>
      </c>
      <c r="CP1206" t="inlineStr">
        <is>
          <t>Ewell,W.S., J.W. Gorsuch, R.O. Kringle, K.A. Robillard, and R.C. Spiegel (1986). Simultaneous Evaluation of the Acute Effects of Chemicals on Seven Aquatic Species. Environ. Toxicol. Chem., 5, (9), 831-840. doi:10.1002/etc.5620050908. ECOREF#:11951</t>
        </is>
      </c>
    </row>
    <row r="1207">
      <c r="A1207" t="n">
        <v>108952.0</v>
      </c>
      <c r="B1207" t="inlineStr">
        <is>
          <t>Phenol</t>
        </is>
      </c>
      <c r="C1207"/>
      <c r="D1207" t="inlineStr">
        <is>
          <t>Measured</t>
        </is>
      </c>
      <c r="E1207" t="inlineStr">
        <is>
          <t>Not coded</t>
        </is>
      </c>
      <c r="F1207"/>
      <c r="G1207"/>
      <c r="H1207"/>
      <c r="I1207"/>
      <c r="J1207"/>
      <c r="K1207"/>
      <c r="L1207" t="inlineStr">
        <is>
          <t>Pimephales promelas</t>
        </is>
      </c>
      <c r="M1207" t="inlineStr">
        <is>
          <t>Fathead Minnow</t>
        </is>
      </c>
      <c r="N1207"/>
      <c r="O1207"/>
      <c r="P1207"/>
      <c r="Q1207"/>
      <c r="R1207" t="n">
        <v>30.0</v>
      </c>
      <c r="S1207"/>
      <c r="T1207" t="n">
        <v>35.0</v>
      </c>
      <c r="U1207" t="inlineStr">
        <is>
          <t>Day(s)</t>
        </is>
      </c>
      <c r="V1207" t="inlineStr">
        <is>
          <t>Flow-through</t>
        </is>
      </c>
      <c r="W1207" t="inlineStr">
        <is>
          <t>Fresh water</t>
        </is>
      </c>
      <c r="X1207" t="inlineStr">
        <is>
          <t>Lab</t>
        </is>
      </c>
      <c r="Y1207"/>
      <c r="Z1207" t="inlineStr">
        <is>
          <t>Total</t>
        </is>
      </c>
      <c r="AA1207"/>
      <c r="AB1207" t="n">
        <v>29.0</v>
      </c>
      <c r="AC1207"/>
      <c r="AD1207"/>
      <c r="AE1207"/>
      <c r="AF1207"/>
      <c r="AG1207" t="inlineStr">
        <is>
          <t>AI mg/L</t>
        </is>
      </c>
      <c r="AH1207"/>
      <c r="AI1207"/>
      <c r="AJ1207"/>
      <c r="AK1207"/>
      <c r="AL1207"/>
      <c r="AM1207"/>
      <c r="AN1207"/>
      <c r="AO1207"/>
      <c r="AP1207"/>
      <c r="AQ1207"/>
      <c r="AR1207"/>
      <c r="AS1207"/>
      <c r="AT1207"/>
      <c r="AU1207"/>
      <c r="AV1207"/>
      <c r="AW1207"/>
      <c r="AX1207" t="inlineStr">
        <is>
          <t>Mortality</t>
        </is>
      </c>
      <c r="AY1207" t="inlineStr">
        <is>
          <t>Mortality</t>
        </is>
      </c>
      <c r="AZ1207" t="inlineStr">
        <is>
          <t>LC50</t>
        </is>
      </c>
      <c r="BA1207"/>
      <c r="BB1207" t="n">
        <v>4.0</v>
      </c>
      <c r="BC1207"/>
      <c r="BD1207"/>
      <c r="BE1207"/>
      <c r="BF1207"/>
      <c r="BG1207" t="inlineStr">
        <is>
          <t>Day(s)</t>
        </is>
      </c>
      <c r="BH1207"/>
      <c r="BI1207" t="inlineStr">
        <is>
          <t>DTXSID5021124</t>
        </is>
      </c>
      <c r="BJ1207" t="inlineStr">
        <is>
          <t>10.1007/BF01622141</t>
        </is>
      </c>
      <c r="BK1207"/>
      <c r="BL1207"/>
      <c r="BM1207"/>
      <c r="BN1207"/>
      <c r="BO1207"/>
      <c r="BP1207"/>
      <c r="BQ1207"/>
      <c r="BR1207"/>
      <c r="BS1207"/>
      <c r="BT1207" t="inlineStr">
        <is>
          <t>--</t>
        </is>
      </c>
      <c r="BU1207"/>
      <c r="BV1207"/>
      <c r="BW1207"/>
      <c r="BX1207"/>
      <c r="BY1207"/>
      <c r="BZ1207"/>
      <c r="CA1207"/>
      <c r="CB1207"/>
      <c r="CC1207"/>
      <c r="CD1207"/>
      <c r="CE1207"/>
      <c r="CF1207"/>
      <c r="CG1207"/>
      <c r="CH1207"/>
      <c r="CI1207" t="inlineStr">
        <is>
          <t xml:space="preserve"> CONTR/FOLLOWED EPA STANDARD METHODS// </t>
        </is>
      </c>
      <c r="CJ1207" t="inlineStr">
        <is>
          <t xml:space="preserve">   CONTR/FOLLOWED EPA STANDARD METHODS// </t>
        </is>
      </c>
      <c r="CK1207" t="inlineStr">
        <is>
          <t>Phipps,G.L., G.W. Holcombe, and J.T. Fiandt</t>
        </is>
      </c>
      <c r="CL1207" t="n">
        <v>2189.0</v>
      </c>
      <c r="CM1207" t="inlineStr">
        <is>
          <t>Acute Toxicity of Phenol and Substituted Phenols to the Fathead Minnow</t>
        </is>
      </c>
      <c r="CN1207" t="inlineStr">
        <is>
          <t>Bull. Environ. Contam. Toxicol.26(5): 585-593</t>
        </is>
      </c>
      <c r="CO1207" t="n">
        <v>1981.0</v>
      </c>
      <c r="CP1207" t="inlineStr">
        <is>
          <t>Phipps,G.L., G.W. Holcombe, and J.T. Fiandt (1981). Acute Toxicity of Phenol and Substituted Phenols to the Fathead Minnow. Bull. Environ. Contam. Toxicol., 26, (5), 585-593. doi:10.1007/BF01622141. ECOREF#:2189</t>
        </is>
      </c>
    </row>
    <row r="1208">
      <c r="A1208" t="n">
        <v>108952.0</v>
      </c>
      <c r="B1208" t="inlineStr">
        <is>
          <t>Phenol</t>
        </is>
      </c>
      <c r="C1208" t="inlineStr">
        <is>
          <t>Reagent Grade, Purissium, Purum, Puriss, Puris, Reinst</t>
        </is>
      </c>
      <c r="D1208" t="inlineStr">
        <is>
          <t>Unmeasured</t>
        </is>
      </c>
      <c r="E1208" t="inlineStr">
        <is>
          <t>American Society for Testing and Materials</t>
        </is>
      </c>
      <c r="F1208"/>
      <c r="G1208"/>
      <c r="H1208"/>
      <c r="I1208"/>
      <c r="J1208"/>
      <c r="K1208"/>
      <c r="L1208" t="inlineStr">
        <is>
          <t>Pimephales promelas</t>
        </is>
      </c>
      <c r="M1208" t="inlineStr">
        <is>
          <t>Fathead Minnow</t>
        </is>
      </c>
      <c r="N1208" t="inlineStr">
        <is>
          <t>Juvenile</t>
        </is>
      </c>
      <c r="O1208"/>
      <c r="P1208"/>
      <c r="Q1208"/>
      <c r="R1208" t="n">
        <v>30.0</v>
      </c>
      <c r="S1208"/>
      <c r="T1208" t="n">
        <v>35.0</v>
      </c>
      <c r="U1208" t="inlineStr">
        <is>
          <t>Day(s)</t>
        </is>
      </c>
      <c r="V1208" t="inlineStr">
        <is>
          <t>Static</t>
        </is>
      </c>
      <c r="W1208" t="inlineStr">
        <is>
          <t>Fresh water</t>
        </is>
      </c>
      <c r="X1208" t="inlineStr">
        <is>
          <t>Lab</t>
        </is>
      </c>
      <c r="Y1208" t="inlineStr">
        <is>
          <t>&gt;=8</t>
        </is>
      </c>
      <c r="Z1208" t="inlineStr">
        <is>
          <t>Active ingredient</t>
        </is>
      </c>
      <c r="AA1208"/>
      <c r="AB1208" t="n">
        <v>43.7</v>
      </c>
      <c r="AC1208"/>
      <c r="AD1208" t="n">
        <v>29.6</v>
      </c>
      <c r="AE1208"/>
      <c r="AF1208" t="n">
        <v>70.6</v>
      </c>
      <c r="AG1208" t="inlineStr">
        <is>
          <t>AI mg/L</t>
        </is>
      </c>
      <c r="AH1208"/>
      <c r="AI1208"/>
      <c r="AJ1208"/>
      <c r="AK1208"/>
      <c r="AL1208"/>
      <c r="AM1208"/>
      <c r="AN1208"/>
      <c r="AO1208"/>
      <c r="AP1208"/>
      <c r="AQ1208"/>
      <c r="AR1208"/>
      <c r="AS1208"/>
      <c r="AT1208"/>
      <c r="AU1208"/>
      <c r="AV1208"/>
      <c r="AW1208"/>
      <c r="AX1208" t="inlineStr">
        <is>
          <t>Mortality</t>
        </is>
      </c>
      <c r="AY1208" t="inlineStr">
        <is>
          <t>Mortality</t>
        </is>
      </c>
      <c r="AZ1208" t="inlineStr">
        <is>
          <t>LC50</t>
        </is>
      </c>
      <c r="BA1208"/>
      <c r="BB1208" t="n">
        <v>4.0</v>
      </c>
      <c r="BC1208"/>
      <c r="BD1208"/>
      <c r="BE1208"/>
      <c r="BF1208"/>
      <c r="BG1208" t="inlineStr">
        <is>
          <t>Day(s)</t>
        </is>
      </c>
      <c r="BH1208"/>
      <c r="BI1208" t="inlineStr">
        <is>
          <t>DTXSID5021124</t>
        </is>
      </c>
      <c r="BJ1208" t="inlineStr">
        <is>
          <t>10.1007/BF01607884</t>
        </is>
      </c>
      <c r="BK1208"/>
      <c r="BL1208" t="inlineStr">
        <is>
          <t>Acute</t>
        </is>
      </c>
      <c r="BM1208"/>
      <c r="BN1208"/>
      <c r="BO1208"/>
      <c r="BP1208"/>
      <c r="BQ1208"/>
      <c r="BR1208"/>
      <c r="BS1208"/>
      <c r="BT1208" t="inlineStr">
        <is>
          <t>--</t>
        </is>
      </c>
      <c r="BU1208"/>
      <c r="BV1208"/>
      <c r="BW1208"/>
      <c r="BX1208"/>
      <c r="BY1208"/>
      <c r="BZ1208"/>
      <c r="CA1208"/>
      <c r="CB1208"/>
      <c r="CC1208"/>
      <c r="CD1208"/>
      <c r="CE1208"/>
      <c r="CF1208"/>
      <c r="CG1208"/>
      <c r="CH1208"/>
      <c r="CI1208" t="inlineStr">
        <is>
          <t xml:space="preserve">DO/FELL BELOW THE RECOMMENDED 40% SATURATION LEVEL// </t>
        </is>
      </c>
      <c r="CJ1208" t="inlineStr">
        <is>
          <t xml:space="preserve">SOURCE/LAB STOCK//CONTR/C,V//TMETH/1980, STANDARD E 729-80//MEDIA/AERATED, CARBON-FILTERED, UV IRRADIATED WATER FROM UPPER SAGINAW BAY OF LAKE HURON//  DO/FELL BELOW THE RECOMMENDED 40% SATURATION LEVEL// </t>
        </is>
      </c>
      <c r="CK1208" t="inlineStr">
        <is>
          <t>Mayes,M.A., H.C. Alexander, and D.C. Dill</t>
        </is>
      </c>
      <c r="CL1208" t="n">
        <v>10432.0</v>
      </c>
      <c r="CM1208" t="inlineStr">
        <is>
          <t>A Study to Assess the Influence of Age on the Response of Fathead Minnows in Static Acute Toxicity Tests</t>
        </is>
      </c>
      <c r="CN1208" t="inlineStr">
        <is>
          <t>Bull. Environ. Contam. Toxicol.31(2): 139-147</t>
        </is>
      </c>
      <c r="CO1208" t="n">
        <v>1983.0</v>
      </c>
      <c r="CP1208" t="inlineStr">
        <is>
          <t>Mayes,M.A., H.C. Alexander, and D.C. Dill (1983). A Study to Assess the Influence of Age on the Response of Fathead Minnows in Static Acute Toxicity Tests. Bull. Environ. Contam. Toxicol., 31, (2), 139-147. doi:10.1007/BF01607884. ECOREF#:10432</t>
        </is>
      </c>
    </row>
    <row r="1209">
      <c r="A1209" t="n">
        <v>108952.0</v>
      </c>
      <c r="B1209" t="inlineStr">
        <is>
          <t>Phenol</t>
        </is>
      </c>
      <c r="C1209"/>
      <c r="D1209" t="inlineStr">
        <is>
          <t>Measured</t>
        </is>
      </c>
      <c r="E1209" t="inlineStr">
        <is>
          <t>Not coded</t>
        </is>
      </c>
      <c r="F1209" t="inlineStr">
        <is>
          <t>&gt;=</t>
        </is>
      </c>
      <c r="G1209" t="n">
        <v>95.0</v>
      </c>
      <c r="H1209"/>
      <c r="I1209"/>
      <c r="J1209"/>
      <c r="K1209"/>
      <c r="L1209" t="inlineStr">
        <is>
          <t>Pimephales promelas</t>
        </is>
      </c>
      <c r="M1209" t="inlineStr">
        <is>
          <t>Fathead Minnow</t>
        </is>
      </c>
      <c r="N1209" t="inlineStr">
        <is>
          <t>Juvenile</t>
        </is>
      </c>
      <c r="O1209"/>
      <c r="P1209"/>
      <c r="Q1209"/>
      <c r="R1209" t="n">
        <v>26.0</v>
      </c>
      <c r="S1209"/>
      <c r="T1209" t="n">
        <v>34.0</v>
      </c>
      <c r="U1209" t="inlineStr">
        <is>
          <t>Day(s)</t>
        </is>
      </c>
      <c r="V1209" t="inlineStr">
        <is>
          <t>Flow-through</t>
        </is>
      </c>
      <c r="W1209" t="inlineStr">
        <is>
          <t>Fresh water</t>
        </is>
      </c>
      <c r="X1209" t="inlineStr">
        <is>
          <t>Lab</t>
        </is>
      </c>
      <c r="Y1209"/>
      <c r="Z1209" t="inlineStr">
        <is>
          <t>Active ingredient</t>
        </is>
      </c>
      <c r="AA1209"/>
      <c r="AB1209" t="n">
        <v>24.6</v>
      </c>
      <c r="AC1209"/>
      <c r="AD1209"/>
      <c r="AE1209"/>
      <c r="AF1209"/>
      <c r="AG1209" t="inlineStr">
        <is>
          <t>AI mg/L</t>
        </is>
      </c>
      <c r="AH1209"/>
      <c r="AI1209"/>
      <c r="AJ1209"/>
      <c r="AK1209"/>
      <c r="AL1209"/>
      <c r="AM1209"/>
      <c r="AN1209"/>
      <c r="AO1209"/>
      <c r="AP1209"/>
      <c r="AQ1209"/>
      <c r="AR1209"/>
      <c r="AS1209"/>
      <c r="AT1209"/>
      <c r="AU1209"/>
      <c r="AV1209"/>
      <c r="AW1209"/>
      <c r="AX1209" t="inlineStr">
        <is>
          <t>Mortality</t>
        </is>
      </c>
      <c r="AY1209" t="inlineStr">
        <is>
          <t>Mortality</t>
        </is>
      </c>
      <c r="AZ1209" t="inlineStr">
        <is>
          <t>LC50</t>
        </is>
      </c>
      <c r="BA1209"/>
      <c r="BB1209" t="n">
        <v>4.0</v>
      </c>
      <c r="BC1209"/>
      <c r="BD1209"/>
      <c r="BE1209"/>
      <c r="BF1209"/>
      <c r="BG1209" t="inlineStr">
        <is>
          <t>Day(s)</t>
        </is>
      </c>
      <c r="BH1209" t="inlineStr">
        <is>
          <t>Pure</t>
        </is>
      </c>
      <c r="BI1209" t="inlineStr">
        <is>
          <t>DTXSID5021124</t>
        </is>
      </c>
      <c r="BJ1209" t="inlineStr">
        <is>
          <t>10.1002/etc.5620140920</t>
        </is>
      </c>
      <c r="BK1209"/>
      <c r="BL1209"/>
      <c r="BM1209"/>
      <c r="BN1209"/>
      <c r="BO1209"/>
      <c r="BP1209"/>
      <c r="BQ1209"/>
      <c r="BR1209"/>
      <c r="BS1209"/>
      <c r="BT1209" t="inlineStr">
        <is>
          <t>--</t>
        </is>
      </c>
      <c r="BU1209"/>
      <c r="BV1209"/>
      <c r="BW1209"/>
      <c r="BX1209"/>
      <c r="BY1209"/>
      <c r="BZ1209"/>
      <c r="CA1209"/>
      <c r="CB1209"/>
      <c r="CC1209"/>
      <c r="CD1209"/>
      <c r="CE1209"/>
      <c r="CF1209"/>
      <c r="CG1209"/>
      <c r="CH1209"/>
      <c r="CI1209"/>
      <c r="CJ1209"/>
      <c r="CK1209" t="inlineStr">
        <is>
          <t>Broderius,S.J., M.D. Kahl, and M.D. Hoglund</t>
        </is>
      </c>
      <c r="CL1209" t="n">
        <v>15031.0</v>
      </c>
      <c r="CM1209" t="inlineStr">
        <is>
          <t>Use of Joint Toxic Response to Define the Primary Mode of Toxic Action for Diverse Industrial Organic Chemicals</t>
        </is>
      </c>
      <c r="CN1209" t="inlineStr">
        <is>
          <t>Environ. Toxicol. Chem.14(9): 1591-1605</t>
        </is>
      </c>
      <c r="CO1209" t="n">
        <v>1995.0</v>
      </c>
      <c r="CP1209" t="inlineStr">
        <is>
          <t>Broderius,S.J., M.D. Kahl, and M.D. Hoglund (1995). Use of Joint Toxic Response to Define the Primary Mode of Toxic Action for Diverse Industrial Organic Chemicals. Environ. Toxicol. Chem., 14, (9), 1591-1605. doi:10.1002/etc.5620140920. ECOREF#:15031</t>
        </is>
      </c>
    </row>
    <row r="1210">
      <c r="A1210" t="n">
        <v>108952.0</v>
      </c>
      <c r="B1210" t="inlineStr">
        <is>
          <t>Phenol</t>
        </is>
      </c>
      <c r="C1210"/>
      <c r="D1210" t="inlineStr">
        <is>
          <t>Measured</t>
        </is>
      </c>
      <c r="E1210" t="inlineStr">
        <is>
          <t>Not coded</t>
        </is>
      </c>
      <c r="F1210"/>
      <c r="G1210"/>
      <c r="H1210"/>
      <c r="I1210"/>
      <c r="J1210"/>
      <c r="K1210"/>
      <c r="L1210" t="inlineStr">
        <is>
          <t>Pimephales promelas</t>
        </is>
      </c>
      <c r="M1210" t="inlineStr">
        <is>
          <t>Fathead Minnow</t>
        </is>
      </c>
      <c r="N1210"/>
      <c r="O1210"/>
      <c r="P1210"/>
      <c r="Q1210"/>
      <c r="R1210"/>
      <c r="S1210"/>
      <c r="T1210"/>
      <c r="U1210"/>
      <c r="V1210" t="inlineStr">
        <is>
          <t>Flow-through</t>
        </is>
      </c>
      <c r="W1210" t="inlineStr">
        <is>
          <t>Fresh water</t>
        </is>
      </c>
      <c r="X1210" t="inlineStr">
        <is>
          <t>Lab</t>
        </is>
      </c>
      <c r="Y1210"/>
      <c r="Z1210" t="inlineStr">
        <is>
          <t>Total</t>
        </is>
      </c>
      <c r="AA1210"/>
      <c r="AB1210" t="n">
        <v>24.0</v>
      </c>
      <c r="AC1210"/>
      <c r="AD1210"/>
      <c r="AE1210"/>
      <c r="AF1210"/>
      <c r="AG1210" t="inlineStr">
        <is>
          <t>AI mg/L</t>
        </is>
      </c>
      <c r="AH1210"/>
      <c r="AI1210"/>
      <c r="AJ1210"/>
      <c r="AK1210"/>
      <c r="AL1210"/>
      <c r="AM1210"/>
      <c r="AN1210"/>
      <c r="AO1210"/>
      <c r="AP1210"/>
      <c r="AQ1210"/>
      <c r="AR1210"/>
      <c r="AS1210"/>
      <c r="AT1210"/>
      <c r="AU1210"/>
      <c r="AV1210"/>
      <c r="AW1210"/>
      <c r="AX1210" t="inlineStr">
        <is>
          <t>Mortality</t>
        </is>
      </c>
      <c r="AY1210" t="inlineStr">
        <is>
          <t>Mortality</t>
        </is>
      </c>
      <c r="AZ1210" t="inlineStr">
        <is>
          <t>LC50</t>
        </is>
      </c>
      <c r="BA1210"/>
      <c r="BB1210" t="n">
        <v>4.0</v>
      </c>
      <c r="BC1210"/>
      <c r="BD1210"/>
      <c r="BE1210"/>
      <c r="BF1210"/>
      <c r="BG1210" t="inlineStr">
        <is>
          <t>Day(s)</t>
        </is>
      </c>
      <c r="BH1210"/>
      <c r="BI1210" t="inlineStr">
        <is>
          <t>DTXSID5021124</t>
        </is>
      </c>
      <c r="BJ1210" t="inlineStr">
        <is>
          <t>10.1577/1548-8659(1975)104&lt;567:TROTHL&gt;2.0.CO;2</t>
        </is>
      </c>
      <c r="BK1210"/>
      <c r="BL1210"/>
      <c r="BM1210"/>
      <c r="BN1210"/>
      <c r="BO1210"/>
      <c r="BP1210"/>
      <c r="BQ1210"/>
      <c r="BR1210"/>
      <c r="BS1210"/>
      <c r="BT1210" t="inlineStr">
        <is>
          <t>--</t>
        </is>
      </c>
      <c r="BU1210"/>
      <c r="BV1210"/>
      <c r="BW1210"/>
      <c r="BX1210"/>
      <c r="BY1210"/>
      <c r="BZ1210"/>
      <c r="CA1210"/>
      <c r="CB1210"/>
      <c r="CC1210"/>
      <c r="CD1210"/>
      <c r="CE1210"/>
      <c r="CF1210"/>
      <c r="CG1210"/>
      <c r="CH1210"/>
      <c r="CI1210" t="inlineStr">
        <is>
          <t xml:space="preserve"> O.EFCT CONT/=122-127 HR// </t>
        </is>
      </c>
      <c r="CJ1210" t="inlineStr">
        <is>
          <t xml:space="preserve">   O.EFCT CONT/=122-127 HR// </t>
        </is>
      </c>
      <c r="CK1210" t="inlineStr">
        <is>
          <t>Ruesink,R.G., and L.L.,Jr. Smith</t>
        </is>
      </c>
      <c r="CL1210" t="n">
        <v>837.0</v>
      </c>
      <c r="CM1210" t="inlineStr">
        <is>
          <t>The Relationship of the 96-Hour LC50 to the Lethal Threshold Concentration of Hexavalent Chromium, Phenol, and Sodium Pentachlorophenate for Fathead Minnows (Pimephales promelas Rafinesque)</t>
        </is>
      </c>
      <c r="CN1210" t="inlineStr">
        <is>
          <t>Trans. Am. Fish. Soc.104(3): 567-570</t>
        </is>
      </c>
      <c r="CO1210" t="n">
        <v>1975.0</v>
      </c>
      <c r="CP1210" t="inlineStr">
        <is>
          <t>Ruesink,R.G., and L.L.,Jr. Smith (1975). The Relationship of the 96-Hour LC50 to the Lethal Threshold Concentration of Hexavalent Chromium, Phenol, and Sodium Pentachlorophenate for Fathead Minnows (Pimephales promelas Rafinesque). Trans. Am. Fish. Soc., 104, (3), 567-570. doi:10.1577/1548-8659(1975)104&lt;567:TROTHL&gt;2.0.CO;2. ECOREF#:837</t>
        </is>
      </c>
    </row>
    <row r="1211">
      <c r="A1211" t="n">
        <v>108952.0</v>
      </c>
      <c r="B1211" t="inlineStr">
        <is>
          <t>Phenol</t>
        </is>
      </c>
      <c r="C1211"/>
      <c r="D1211" t="inlineStr">
        <is>
          <t>Measured</t>
        </is>
      </c>
      <c r="E1211" t="inlineStr">
        <is>
          <t>Not coded</t>
        </is>
      </c>
      <c r="F1211" t="inlineStr">
        <is>
          <t>&gt;=</t>
        </is>
      </c>
      <c r="G1211" t="n">
        <v>95.0</v>
      </c>
      <c r="H1211"/>
      <c r="I1211"/>
      <c r="J1211"/>
      <c r="K1211"/>
      <c r="L1211" t="inlineStr">
        <is>
          <t>Pimephales promelas</t>
        </is>
      </c>
      <c r="M1211" t="inlineStr">
        <is>
          <t>Fathead Minnow</t>
        </is>
      </c>
      <c r="N1211" t="inlineStr">
        <is>
          <t>Juvenile</t>
        </is>
      </c>
      <c r="O1211"/>
      <c r="P1211"/>
      <c r="Q1211"/>
      <c r="R1211" t="n">
        <v>26.0</v>
      </c>
      <c r="S1211"/>
      <c r="T1211" t="n">
        <v>34.0</v>
      </c>
      <c r="U1211" t="inlineStr">
        <is>
          <t>Day(s)</t>
        </is>
      </c>
      <c r="V1211" t="inlineStr">
        <is>
          <t>Flow-through</t>
        </is>
      </c>
      <c r="W1211" t="inlineStr">
        <is>
          <t>Fresh water</t>
        </is>
      </c>
      <c r="X1211" t="inlineStr">
        <is>
          <t>Lab</t>
        </is>
      </c>
      <c r="Y1211"/>
      <c r="Z1211" t="inlineStr">
        <is>
          <t>Active ingredient</t>
        </is>
      </c>
      <c r="AA1211"/>
      <c r="AB1211" t="n">
        <v>24.0</v>
      </c>
      <c r="AC1211"/>
      <c r="AD1211"/>
      <c r="AE1211"/>
      <c r="AF1211"/>
      <c r="AG1211" t="inlineStr">
        <is>
          <t>AI mg/L</t>
        </is>
      </c>
      <c r="AH1211"/>
      <c r="AI1211"/>
      <c r="AJ1211"/>
      <c r="AK1211"/>
      <c r="AL1211"/>
      <c r="AM1211"/>
      <c r="AN1211"/>
      <c r="AO1211"/>
      <c r="AP1211"/>
      <c r="AQ1211"/>
      <c r="AR1211"/>
      <c r="AS1211"/>
      <c r="AT1211"/>
      <c r="AU1211"/>
      <c r="AV1211"/>
      <c r="AW1211"/>
      <c r="AX1211" t="inlineStr">
        <is>
          <t>Mortality</t>
        </is>
      </c>
      <c r="AY1211" t="inlineStr">
        <is>
          <t>Mortality</t>
        </is>
      </c>
      <c r="AZ1211" t="inlineStr">
        <is>
          <t>LC50</t>
        </is>
      </c>
      <c r="BA1211"/>
      <c r="BB1211" t="n">
        <v>4.0</v>
      </c>
      <c r="BC1211"/>
      <c r="BD1211"/>
      <c r="BE1211"/>
      <c r="BF1211"/>
      <c r="BG1211" t="inlineStr">
        <is>
          <t>Day(s)</t>
        </is>
      </c>
      <c r="BH1211" t="inlineStr">
        <is>
          <t>Pure</t>
        </is>
      </c>
      <c r="BI1211" t="inlineStr">
        <is>
          <t>DTXSID5021124</t>
        </is>
      </c>
      <c r="BJ1211" t="inlineStr">
        <is>
          <t>10.1002/etc.5620140920</t>
        </is>
      </c>
      <c r="BK1211"/>
      <c r="BL1211"/>
      <c r="BM1211"/>
      <c r="BN1211"/>
      <c r="BO1211"/>
      <c r="BP1211"/>
      <c r="BQ1211"/>
      <c r="BR1211"/>
      <c r="BS1211"/>
      <c r="BT1211" t="inlineStr">
        <is>
          <t>--</t>
        </is>
      </c>
      <c r="BU1211"/>
      <c r="BV1211"/>
      <c r="BW1211"/>
      <c r="BX1211"/>
      <c r="BY1211"/>
      <c r="BZ1211"/>
      <c r="CA1211"/>
      <c r="CB1211"/>
      <c r="CC1211"/>
      <c r="CD1211"/>
      <c r="CE1211"/>
      <c r="CF1211"/>
      <c r="CG1211"/>
      <c r="CH1211"/>
      <c r="CI1211"/>
      <c r="CJ1211"/>
      <c r="CK1211" t="inlineStr">
        <is>
          <t>Broderius,S.J., M.D. Kahl, and M.D. Hoglund</t>
        </is>
      </c>
      <c r="CL1211" t="n">
        <v>15031.0</v>
      </c>
      <c r="CM1211" t="inlineStr">
        <is>
          <t>Use of Joint Toxic Response to Define the Primary Mode of Toxic Action for Diverse Industrial Organic Chemicals</t>
        </is>
      </c>
      <c r="CN1211" t="inlineStr">
        <is>
          <t>Environ. Toxicol. Chem.14(9): 1591-1605</t>
        </is>
      </c>
      <c r="CO1211" t="n">
        <v>1995.0</v>
      </c>
      <c r="CP1211" t="inlineStr">
        <is>
          <t>Broderius,S.J., M.D. Kahl, and M.D. Hoglund (1995). Use of Joint Toxic Response to Define the Primary Mode of Toxic Action for Diverse Industrial Organic Chemicals. Environ. Toxicol. Chem., 14, (9), 1591-1605. doi:10.1002/etc.5620140920. ECOREF#:15031</t>
        </is>
      </c>
    </row>
    <row r="1212">
      <c r="A1212" t="n">
        <v>108952.0</v>
      </c>
      <c r="B1212" t="inlineStr">
        <is>
          <t>Phenol</t>
        </is>
      </c>
      <c r="C1212"/>
      <c r="D1212" t="inlineStr">
        <is>
          <t>Measured</t>
        </is>
      </c>
      <c r="E1212" t="inlineStr">
        <is>
          <t>Not reported</t>
        </is>
      </c>
      <c r="F1212"/>
      <c r="G1212" t="n">
        <v>88.0</v>
      </c>
      <c r="H1212"/>
      <c r="I1212"/>
      <c r="J1212"/>
      <c r="K1212"/>
      <c r="L1212" t="inlineStr">
        <is>
          <t>Pimephales promelas</t>
        </is>
      </c>
      <c r="M1212" t="inlineStr">
        <is>
          <t>Fathead Minnow</t>
        </is>
      </c>
      <c r="N1212"/>
      <c r="O1212"/>
      <c r="P1212" t="n">
        <v>34.0</v>
      </c>
      <c r="Q1212"/>
      <c r="R1212"/>
      <c r="S1212"/>
      <c r="T1212"/>
      <c r="U1212" t="inlineStr">
        <is>
          <t>Day(s)</t>
        </is>
      </c>
      <c r="V1212" t="inlineStr">
        <is>
          <t>Flow-through</t>
        </is>
      </c>
      <c r="W1212" t="inlineStr">
        <is>
          <t>Fresh water</t>
        </is>
      </c>
      <c r="X1212" t="inlineStr">
        <is>
          <t>Lab</t>
        </is>
      </c>
      <c r="Y1212"/>
      <c r="Z1212" t="inlineStr">
        <is>
          <t>Active ingredient</t>
        </is>
      </c>
      <c r="AA1212"/>
      <c r="AB1212" t="n">
        <v>32.4</v>
      </c>
      <c r="AC1212"/>
      <c r="AD1212" t="n">
        <v>28.4</v>
      </c>
      <c r="AE1212"/>
      <c r="AF1212" t="n">
        <v>37.0</v>
      </c>
      <c r="AG1212" t="inlineStr">
        <is>
          <t>AI mg/L</t>
        </is>
      </c>
      <c r="AH1212"/>
      <c r="AI1212"/>
      <c r="AJ1212"/>
      <c r="AK1212"/>
      <c r="AL1212"/>
      <c r="AM1212"/>
      <c r="AN1212"/>
      <c r="AO1212"/>
      <c r="AP1212"/>
      <c r="AQ1212"/>
      <c r="AR1212"/>
      <c r="AS1212"/>
      <c r="AT1212"/>
      <c r="AU1212"/>
      <c r="AV1212"/>
      <c r="AW1212"/>
      <c r="AX1212" t="inlineStr">
        <is>
          <t>Mortality</t>
        </is>
      </c>
      <c r="AY1212" t="inlineStr">
        <is>
          <t>Mortality</t>
        </is>
      </c>
      <c r="AZ1212" t="inlineStr">
        <is>
          <t>LC50</t>
        </is>
      </c>
      <c r="BA1212"/>
      <c r="BB1212" t="n">
        <v>4.0</v>
      </c>
      <c r="BC1212"/>
      <c r="BD1212"/>
      <c r="BE1212"/>
      <c r="BF1212"/>
      <c r="BG1212" t="inlineStr">
        <is>
          <t>Day(s)</t>
        </is>
      </c>
      <c r="BH1212"/>
      <c r="BI1212" t="inlineStr">
        <is>
          <t>DTXSID5021124</t>
        </is>
      </c>
      <c r="BJ1212"/>
      <c r="BK1212"/>
      <c r="BL1212" t="inlineStr">
        <is>
          <t>Acute</t>
        </is>
      </c>
      <c r="BM1212"/>
      <c r="BN1212"/>
      <c r="BO1212"/>
      <c r="BP1212"/>
      <c r="BQ1212"/>
      <c r="BR1212"/>
      <c r="BS1212"/>
      <c r="BT1212" t="inlineStr">
        <is>
          <t>--</t>
        </is>
      </c>
      <c r="BU1212"/>
      <c r="BV1212"/>
      <c r="BW1212"/>
      <c r="BX1212"/>
      <c r="BY1212"/>
      <c r="BZ1212"/>
      <c r="CA1212"/>
      <c r="CB1212"/>
      <c r="CC1212"/>
      <c r="CD1212"/>
      <c r="CE1212"/>
      <c r="CF1212"/>
      <c r="CG1212"/>
      <c r="CH1212"/>
      <c r="CI1212"/>
      <c r="CJ1212" t="inlineStr">
        <is>
          <t xml:space="preserve">SOURCE/US EPA ENVIRONMENTAL RESEARCH LABORATORY DULUTH AND THE UNIVERSITY OF WISCONSIN SUPERIOR//MEDIA/FILTERED LAKE SUPERIOR WATER OR DECHLORINATED CITY OF SUPERIOR WISCONSIN WATER//   </t>
        </is>
      </c>
      <c r="CK1212" t="inlineStr">
        <is>
          <t>Geiger,D.L., C.E. Northcott, D.J. Call, and L.T. Brooke</t>
        </is>
      </c>
      <c r="CL1212" t="n">
        <v>12447.0</v>
      </c>
      <c r="CM1212" t="inlineStr">
        <is>
          <t>Acute Toxicities of Organic Chemicals to Fathead Minnows (Pimephales promelas), Volume II</t>
        </is>
      </c>
      <c r="CN1212" t="inlineStr">
        <is>
          <t>Center for Lake Superior Environmental Studies, University of Wisconsin, Superior, WI:326 p.</t>
        </is>
      </c>
      <c r="CO1212" t="n">
        <v>1985.0</v>
      </c>
      <c r="CP1212" t="inlineStr">
        <is>
          <t>Geiger,D.L., C.E. Northcott, D.J. Call, and L.T. Brooke (1985). Acute Toxicities of Organic Chemicals to Fathead Minnows (Pimephales promelas), Volume II. Center for Lake Superior Environmental Studies, University of Wisconsin, Superior, WI, 326 p. ECOREF#:12447</t>
        </is>
      </c>
    </row>
    <row r="1213">
      <c r="A1213" t="n">
        <v>108996.0</v>
      </c>
      <c r="B1213" t="inlineStr">
        <is>
          <t>3-Methylpyridine</t>
        </is>
      </c>
      <c r="C1213"/>
      <c r="D1213" t="inlineStr">
        <is>
          <t>Measured</t>
        </is>
      </c>
      <c r="E1213" t="inlineStr">
        <is>
          <t>Not coded</t>
        </is>
      </c>
      <c r="F1213"/>
      <c r="G1213" t="n">
        <v>99.0</v>
      </c>
      <c r="H1213"/>
      <c r="I1213"/>
      <c r="J1213"/>
      <c r="K1213"/>
      <c r="L1213" t="inlineStr">
        <is>
          <t>Pimephales promelas</t>
        </is>
      </c>
      <c r="M1213" t="inlineStr">
        <is>
          <t>Fathead Minnow</t>
        </is>
      </c>
      <c r="N1213"/>
      <c r="O1213"/>
      <c r="P1213" t="n">
        <v>29.0</v>
      </c>
      <c r="Q1213"/>
      <c r="R1213"/>
      <c r="S1213"/>
      <c r="T1213"/>
      <c r="U1213" t="inlineStr">
        <is>
          <t>Day(s)</t>
        </is>
      </c>
      <c r="V1213" t="inlineStr">
        <is>
          <t>Flow-through</t>
        </is>
      </c>
      <c r="W1213" t="inlineStr">
        <is>
          <t>Fresh water</t>
        </is>
      </c>
      <c r="X1213" t="inlineStr">
        <is>
          <t>Lab</t>
        </is>
      </c>
      <c r="Y1213"/>
      <c r="Z1213" t="inlineStr">
        <is>
          <t>Active ingredient</t>
        </is>
      </c>
      <c r="AA1213"/>
      <c r="AB1213" t="n">
        <v>144.0</v>
      </c>
      <c r="AC1213"/>
      <c r="AD1213" t="n">
        <v>131.0</v>
      </c>
      <c r="AE1213"/>
      <c r="AF1213" t="n">
        <v>160.0</v>
      </c>
      <c r="AG1213" t="inlineStr">
        <is>
          <t>AI mg/L</t>
        </is>
      </c>
      <c r="AH1213"/>
      <c r="AI1213"/>
      <c r="AJ1213"/>
      <c r="AK1213"/>
      <c r="AL1213"/>
      <c r="AM1213"/>
      <c r="AN1213"/>
      <c r="AO1213"/>
      <c r="AP1213"/>
      <c r="AQ1213"/>
      <c r="AR1213"/>
      <c r="AS1213"/>
      <c r="AT1213"/>
      <c r="AU1213"/>
      <c r="AV1213"/>
      <c r="AW1213"/>
      <c r="AX1213" t="inlineStr">
        <is>
          <t>Mortality</t>
        </is>
      </c>
      <c r="AY1213" t="inlineStr">
        <is>
          <t>Mortality</t>
        </is>
      </c>
      <c r="AZ1213" t="inlineStr">
        <is>
          <t>LC50</t>
        </is>
      </c>
      <c r="BA1213"/>
      <c r="BB1213" t="n">
        <v>4.0</v>
      </c>
      <c r="BC1213"/>
      <c r="BD1213"/>
      <c r="BE1213"/>
      <c r="BF1213"/>
      <c r="BG1213" t="inlineStr">
        <is>
          <t>Day(s)</t>
        </is>
      </c>
      <c r="BH1213" t="inlineStr">
        <is>
          <t>Pure</t>
        </is>
      </c>
      <c r="BI1213" t="inlineStr">
        <is>
          <t>DTXSID9021897</t>
        </is>
      </c>
      <c r="BJ1213"/>
      <c r="BK1213"/>
      <c r="BL1213"/>
      <c r="BM1213"/>
      <c r="BN1213"/>
      <c r="BO1213"/>
      <c r="BP1213"/>
      <c r="BQ1213"/>
      <c r="BR1213"/>
      <c r="BS1213"/>
      <c r="BT1213" t="inlineStr">
        <is>
          <t>--</t>
        </is>
      </c>
      <c r="BU1213"/>
      <c r="BV1213"/>
      <c r="BW1213"/>
      <c r="BX1213"/>
      <c r="BY1213"/>
      <c r="BZ1213"/>
      <c r="CA1213"/>
      <c r="CB1213"/>
      <c r="CC1213"/>
      <c r="CD1213"/>
      <c r="CE1213"/>
      <c r="CF1213"/>
      <c r="CG1213"/>
      <c r="CH1213"/>
      <c r="CI1213" t="inlineStr">
        <is>
          <t xml:space="preserve"> Affected fish lost schooling behavior, were hypoactive and underreactive to external stimuli, had increased respiration and were darkly colored.  They also had rigid musculature and lost equilibrium prior to death.  The pH of the stock </t>
        </is>
      </c>
      <c r="CJ1213" t="inlineStr">
        <is>
          <t xml:space="preserve">   Affected fish lost schooling behavior, were hypoactive and underreactive to external stimuli, had increased respiration and were darkly colored.  They also had rigid musculature and lost equilibrium prior to death.  The pH of the stock </t>
        </is>
      </c>
      <c r="CK1213" t="inlineStr">
        <is>
          <t>Geiger,D.L., L.T. Brooke, and D.J. Call</t>
        </is>
      </c>
      <c r="CL1213" t="n">
        <v>3217.0</v>
      </c>
      <c r="CM1213" t="inlineStr">
        <is>
          <t>Acute Toxicities of Organic Chemicals to Fathead Minnows (Pimephales promelas), Volume V</t>
        </is>
      </c>
      <c r="CN1213" t="inlineStr">
        <is>
          <t>Center for Lake Superior Environmental Studies, University of Wisconsin, Superior, WI:332 p.</t>
        </is>
      </c>
      <c r="CO1213" t="n">
        <v>1990.0</v>
      </c>
      <c r="CP1213" t="inlineStr">
        <is>
          <t>Geiger,D.L., L.T. Brooke, and D.J. Call (1990). Acute Toxicities of Organic Chemicals to Fathead Minnows (Pimephales promelas), Volume V. Center for Lake Superior Environmental Studies, University of Wisconsin, Superior, WI, 332 p. ECOREF#:3217</t>
        </is>
      </c>
    </row>
    <row r="1214">
      <c r="A1214" t="n">
        <v>109013.0</v>
      </c>
      <c r="B1214" t="inlineStr">
        <is>
          <t>1-Methylpiperazine</t>
        </is>
      </c>
      <c r="C1214"/>
      <c r="D1214" t="inlineStr">
        <is>
          <t>Measured</t>
        </is>
      </c>
      <c r="E1214" t="inlineStr">
        <is>
          <t>Not reported</t>
        </is>
      </c>
      <c r="F1214"/>
      <c r="G1214" t="n">
        <v>98.0</v>
      </c>
      <c r="H1214"/>
      <c r="I1214"/>
      <c r="J1214"/>
      <c r="K1214"/>
      <c r="L1214" t="inlineStr">
        <is>
          <t>Pimephales promelas</t>
        </is>
      </c>
      <c r="M1214" t="inlineStr">
        <is>
          <t>Fathead Minnow</t>
        </is>
      </c>
      <c r="N1214"/>
      <c r="O1214"/>
      <c r="P1214" t="n">
        <v>31.0</v>
      </c>
      <c r="Q1214"/>
      <c r="R1214"/>
      <c r="S1214"/>
      <c r="T1214"/>
      <c r="U1214" t="inlineStr">
        <is>
          <t>Day(s)</t>
        </is>
      </c>
      <c r="V1214" t="inlineStr">
        <is>
          <t>Flow-through</t>
        </is>
      </c>
      <c r="W1214" t="inlineStr">
        <is>
          <t>Fresh water</t>
        </is>
      </c>
      <c r="X1214" t="inlineStr">
        <is>
          <t>Lab</t>
        </is>
      </c>
      <c r="Y1214"/>
      <c r="Z1214" t="inlineStr">
        <is>
          <t>Active ingredient</t>
        </is>
      </c>
      <c r="AA1214"/>
      <c r="AB1214" t="n">
        <v>2300.0</v>
      </c>
      <c r="AC1214"/>
      <c r="AD1214" t="n">
        <v>2070.0</v>
      </c>
      <c r="AE1214"/>
      <c r="AF1214" t="n">
        <v>2550.0</v>
      </c>
      <c r="AG1214" t="inlineStr">
        <is>
          <t>AI mg/L</t>
        </is>
      </c>
      <c r="AH1214"/>
      <c r="AI1214"/>
      <c r="AJ1214"/>
      <c r="AK1214"/>
      <c r="AL1214"/>
      <c r="AM1214"/>
      <c r="AN1214"/>
      <c r="AO1214"/>
      <c r="AP1214"/>
      <c r="AQ1214"/>
      <c r="AR1214"/>
      <c r="AS1214"/>
      <c r="AT1214"/>
      <c r="AU1214"/>
      <c r="AV1214"/>
      <c r="AW1214"/>
      <c r="AX1214" t="inlineStr">
        <is>
          <t>Mortality</t>
        </is>
      </c>
      <c r="AY1214" t="inlineStr">
        <is>
          <t>Mortality</t>
        </is>
      </c>
      <c r="AZ1214" t="inlineStr">
        <is>
          <t>LC50</t>
        </is>
      </c>
      <c r="BA1214"/>
      <c r="BB1214" t="n">
        <v>4.0</v>
      </c>
      <c r="BC1214"/>
      <c r="BD1214"/>
      <c r="BE1214"/>
      <c r="BF1214"/>
      <c r="BG1214" t="inlineStr">
        <is>
          <t>Day(s)</t>
        </is>
      </c>
      <c r="BH1214"/>
      <c r="BI1214" t="inlineStr">
        <is>
          <t>DTXSID4021898</t>
        </is>
      </c>
      <c r="BJ1214"/>
      <c r="BK1214"/>
      <c r="BL1214" t="inlineStr">
        <is>
          <t>Acute</t>
        </is>
      </c>
      <c r="BM1214"/>
      <c r="BN1214"/>
      <c r="BO1214"/>
      <c r="BP1214"/>
      <c r="BQ1214"/>
      <c r="BR1214"/>
      <c r="BS1214"/>
      <c r="BT1214" t="inlineStr">
        <is>
          <t>--</t>
        </is>
      </c>
      <c r="BU1214"/>
      <c r="BV1214"/>
      <c r="BW1214"/>
      <c r="BX1214"/>
      <c r="BY1214"/>
      <c r="BZ1214"/>
      <c r="CA1214"/>
      <c r="CB1214"/>
      <c r="CC1214"/>
      <c r="CD1214"/>
      <c r="CE1214"/>
      <c r="CF1214"/>
      <c r="CG1214"/>
      <c r="CH1214"/>
      <c r="CI1214"/>
      <c r="CJ1214" t="inlineStr">
        <is>
          <t xml:space="preserve">SOURCE/FROM US EPA ENVIRONMENTAL RESEARCH LABORATORY-DULUTH AND THE UNIVERSITY OF WISCONSIN-SUPERIOR CAMPUS//MEDIA/LAKE SUPERIOR WATER OR DECHLORINATED WATER//   </t>
        </is>
      </c>
      <c r="CK1214" t="inlineStr">
        <is>
          <t>Geiger,D.L., S.H. Poirier, L.T. Brooke, and D.J. Call</t>
        </is>
      </c>
      <c r="CL1214" t="n">
        <v>12858.0</v>
      </c>
      <c r="CM1214" t="inlineStr">
        <is>
          <t>Acute Toxicities of Organic Chemicals to Fathead Minnows (Pimephales promelas) Volume III</t>
        </is>
      </c>
      <c r="CN1214" t="inlineStr">
        <is>
          <t>Center for Lake Superior Environmental Studies, University of Wisconsin, Superior, WI:328 p.</t>
        </is>
      </c>
      <c r="CO1214" t="n">
        <v>1986.0</v>
      </c>
      <c r="CP1214" t="inlineStr">
        <is>
          <t>Geiger,D.L., S.H. Poirier, L.T. Brooke, and D.J. Call (1986). Acute Toxicities of Organic Chemicals to Fathead Minnows (Pimephales promelas) Volume III. Center for Lake Superior Environmental Studies, University of Wisconsin, Superior, WI, 328 p. ECOREF#:12858</t>
        </is>
      </c>
    </row>
    <row r="1215">
      <c r="A1215" t="n">
        <v>109068.0</v>
      </c>
      <c r="B1215" t="inlineStr">
        <is>
          <t>2-Methylpyridine</t>
        </is>
      </c>
      <c r="C1215"/>
      <c r="D1215" t="inlineStr">
        <is>
          <t>Measured</t>
        </is>
      </c>
      <c r="E1215" t="inlineStr">
        <is>
          <t>Not reported</t>
        </is>
      </c>
      <c r="F1215"/>
      <c r="G1215" t="n">
        <v>98.0</v>
      </c>
      <c r="H1215"/>
      <c r="I1215"/>
      <c r="J1215"/>
      <c r="K1215"/>
      <c r="L1215" t="inlineStr">
        <is>
          <t>Pimephales promelas</t>
        </is>
      </c>
      <c r="M1215" t="inlineStr">
        <is>
          <t>Fathead Minnow</t>
        </is>
      </c>
      <c r="N1215"/>
      <c r="O1215"/>
      <c r="P1215"/>
      <c r="Q1215"/>
      <c r="R1215" t="n">
        <v>30.0</v>
      </c>
      <c r="S1215"/>
      <c r="T1215" t="n">
        <v>31.0</v>
      </c>
      <c r="U1215" t="inlineStr">
        <is>
          <t>Day(s)</t>
        </is>
      </c>
      <c r="V1215" t="inlineStr">
        <is>
          <t>Flow-through</t>
        </is>
      </c>
      <c r="W1215" t="inlineStr">
        <is>
          <t>Fresh water</t>
        </is>
      </c>
      <c r="X1215" t="inlineStr">
        <is>
          <t>Lab</t>
        </is>
      </c>
      <c r="Y1215"/>
      <c r="Z1215" t="inlineStr">
        <is>
          <t>Active ingredient</t>
        </is>
      </c>
      <c r="AA1215"/>
      <c r="AB1215" t="n">
        <v>897.0</v>
      </c>
      <c r="AC1215"/>
      <c r="AD1215"/>
      <c r="AE1215"/>
      <c r="AF1215"/>
      <c r="AG1215" t="inlineStr">
        <is>
          <t>AI mg/L</t>
        </is>
      </c>
      <c r="AH1215"/>
      <c r="AI1215"/>
      <c r="AJ1215"/>
      <c r="AK1215"/>
      <c r="AL1215"/>
      <c r="AM1215"/>
      <c r="AN1215"/>
      <c r="AO1215"/>
      <c r="AP1215"/>
      <c r="AQ1215"/>
      <c r="AR1215"/>
      <c r="AS1215"/>
      <c r="AT1215"/>
      <c r="AU1215"/>
      <c r="AV1215"/>
      <c r="AW1215"/>
      <c r="AX1215" t="inlineStr">
        <is>
          <t>Mortality</t>
        </is>
      </c>
      <c r="AY1215" t="inlineStr">
        <is>
          <t>Mortality</t>
        </is>
      </c>
      <c r="AZ1215" t="inlineStr">
        <is>
          <t>LC50</t>
        </is>
      </c>
      <c r="BA1215"/>
      <c r="BB1215" t="n">
        <v>4.0</v>
      </c>
      <c r="BC1215"/>
      <c r="BD1215"/>
      <c r="BE1215"/>
      <c r="BF1215"/>
      <c r="BG1215" t="inlineStr">
        <is>
          <t>Day(s)</t>
        </is>
      </c>
      <c r="BH1215"/>
      <c r="BI1215" t="inlineStr">
        <is>
          <t>DTXSID9021899</t>
        </is>
      </c>
      <c r="BJ1215"/>
      <c r="BK1215"/>
      <c r="BL1215" t="inlineStr">
        <is>
          <t>Acute</t>
        </is>
      </c>
      <c r="BM1215"/>
      <c r="BN1215"/>
      <c r="BO1215"/>
      <c r="BP1215"/>
      <c r="BQ1215"/>
      <c r="BR1215"/>
      <c r="BS1215"/>
      <c r="BT1215" t="inlineStr">
        <is>
          <t>--</t>
        </is>
      </c>
      <c r="BU1215"/>
      <c r="BV1215"/>
      <c r="BW1215"/>
      <c r="BX1215"/>
      <c r="BY1215"/>
      <c r="BZ1215"/>
      <c r="CA1215"/>
      <c r="CB1215"/>
      <c r="CC1215"/>
      <c r="CD1215"/>
      <c r="CE1215"/>
      <c r="CF1215"/>
      <c r="CG1215"/>
      <c r="CH1215"/>
      <c r="CI1215"/>
      <c r="CJ1215" t="inlineStr">
        <is>
          <t xml:space="preserve">SOURCE/FROM US EPA ENVIRONMENTAL RESEARCH LABORATORY-DULUTH AND THE UNIVERSITY OF WISCONSIN-SUPERIOR CAMPUS//MEDIA/LAKE SUPERIOR WATER OR DECHLORINATED WATER//   </t>
        </is>
      </c>
      <c r="CK1215" t="inlineStr">
        <is>
          <t>Geiger,D.L., S.H. Poirier, L.T. Brooke, and D.J. Call</t>
        </is>
      </c>
      <c r="CL1215" t="n">
        <v>12858.0</v>
      </c>
      <c r="CM1215" t="inlineStr">
        <is>
          <t>Acute Toxicities of Organic Chemicals to Fathead Minnows (Pimephales promelas) Volume III</t>
        </is>
      </c>
      <c r="CN1215" t="inlineStr">
        <is>
          <t>Center for Lake Superior Environmental Studies, University of Wisconsin, Superior, WI:328 p.</t>
        </is>
      </c>
      <c r="CO1215" t="n">
        <v>1986.0</v>
      </c>
      <c r="CP1215" t="inlineStr">
        <is>
          <t>Geiger,D.L., S.H. Poirier, L.T. Brooke, and D.J. Call (1986). Acute Toxicities of Organic Chemicals to Fathead Minnows (Pimephales promelas) Volume III. Center for Lake Superior Environmental Studies, University of Wisconsin, Superior, WI, 328 p. ECOREF#:12858</t>
        </is>
      </c>
    </row>
    <row r="1216">
      <c r="A1216" t="n">
        <v>109079.0</v>
      </c>
      <c r="B1216" t="inlineStr">
        <is>
          <t>2-Methylpiperazine</t>
        </is>
      </c>
      <c r="C1216"/>
      <c r="D1216" t="inlineStr">
        <is>
          <t>Measured</t>
        </is>
      </c>
      <c r="E1216" t="inlineStr">
        <is>
          <t>Not reported</t>
        </is>
      </c>
      <c r="F1216"/>
      <c r="G1216" t="n">
        <v>94.0</v>
      </c>
      <c r="H1216"/>
      <c r="I1216"/>
      <c r="J1216"/>
      <c r="K1216"/>
      <c r="L1216" t="inlineStr">
        <is>
          <t>Pimephales promelas</t>
        </is>
      </c>
      <c r="M1216" t="inlineStr">
        <is>
          <t>Fathead Minnow</t>
        </is>
      </c>
      <c r="N1216"/>
      <c r="O1216"/>
      <c r="P1216"/>
      <c r="Q1216"/>
      <c r="R1216" t="n">
        <v>32.0</v>
      </c>
      <c r="S1216"/>
      <c r="T1216" t="n">
        <v>33.0</v>
      </c>
      <c r="U1216" t="inlineStr">
        <is>
          <t>Day(s)</t>
        </is>
      </c>
      <c r="V1216" t="inlineStr">
        <is>
          <t>Flow-through</t>
        </is>
      </c>
      <c r="W1216" t="inlineStr">
        <is>
          <t>Fresh water</t>
        </is>
      </c>
      <c r="X1216" t="inlineStr">
        <is>
          <t>Lab</t>
        </is>
      </c>
      <c r="Y1216"/>
      <c r="Z1216" t="inlineStr">
        <is>
          <t>Active ingredient</t>
        </is>
      </c>
      <c r="AA1216"/>
      <c r="AB1216" t="n">
        <v>2240.0</v>
      </c>
      <c r="AC1216"/>
      <c r="AD1216" t="n">
        <v>1830.0</v>
      </c>
      <c r="AE1216"/>
      <c r="AF1216" t="n">
        <v>2740.0</v>
      </c>
      <c r="AG1216" t="inlineStr">
        <is>
          <t>AI mg/L</t>
        </is>
      </c>
      <c r="AH1216"/>
      <c r="AI1216"/>
      <c r="AJ1216"/>
      <c r="AK1216"/>
      <c r="AL1216"/>
      <c r="AM1216"/>
      <c r="AN1216"/>
      <c r="AO1216"/>
      <c r="AP1216"/>
      <c r="AQ1216"/>
      <c r="AR1216"/>
      <c r="AS1216"/>
      <c r="AT1216"/>
      <c r="AU1216"/>
      <c r="AV1216"/>
      <c r="AW1216"/>
      <c r="AX1216" t="inlineStr">
        <is>
          <t>Mortality</t>
        </is>
      </c>
      <c r="AY1216" t="inlineStr">
        <is>
          <t>Mortality</t>
        </is>
      </c>
      <c r="AZ1216" t="inlineStr">
        <is>
          <t>LC50</t>
        </is>
      </c>
      <c r="BA1216"/>
      <c r="BB1216" t="n">
        <v>4.0</v>
      </c>
      <c r="BC1216"/>
      <c r="BD1216"/>
      <c r="BE1216"/>
      <c r="BF1216"/>
      <c r="BG1216" t="inlineStr">
        <is>
          <t>Day(s)</t>
        </is>
      </c>
      <c r="BH1216"/>
      <c r="BI1216" t="inlineStr">
        <is>
          <t>DTXSID1021900</t>
        </is>
      </c>
      <c r="BJ1216"/>
      <c r="BK1216"/>
      <c r="BL1216" t="inlineStr">
        <is>
          <t>Acute</t>
        </is>
      </c>
      <c r="BM1216"/>
      <c r="BN1216"/>
      <c r="BO1216"/>
      <c r="BP1216"/>
      <c r="BQ1216"/>
      <c r="BR1216"/>
      <c r="BS1216"/>
      <c r="BT1216" t="inlineStr">
        <is>
          <t>--</t>
        </is>
      </c>
      <c r="BU1216"/>
      <c r="BV1216"/>
      <c r="BW1216"/>
      <c r="BX1216"/>
      <c r="BY1216"/>
      <c r="BZ1216"/>
      <c r="CA1216"/>
      <c r="CB1216"/>
      <c r="CC1216"/>
      <c r="CD1216"/>
      <c r="CE1216"/>
      <c r="CF1216"/>
      <c r="CG1216"/>
      <c r="CH1216"/>
      <c r="CI1216"/>
      <c r="CJ1216" t="inlineStr">
        <is>
          <t xml:space="preserve">SOURCE/FROM US EPA ENVIRONMENTAL RESEARCH LABORATORY-DULUTH AND THE UNIVERSITY OF WISCONSIN-SUPERIOR CAMPUS//MEDIA/ LAKE SUPERIOR WATER OR DECHLORINATED WATER//   </t>
        </is>
      </c>
      <c r="CK1216" t="inlineStr">
        <is>
          <t>Geiger,D.L., S.H. Poirier, L.T. Brooke, and D.J. Call</t>
        </is>
      </c>
      <c r="CL1216" t="n">
        <v>12858.0</v>
      </c>
      <c r="CM1216" t="inlineStr">
        <is>
          <t>Acute Toxicities of Organic Chemicals to Fathead Minnows (Pimephales promelas) Volume III</t>
        </is>
      </c>
      <c r="CN1216" t="inlineStr">
        <is>
          <t>Center for Lake Superior Environmental Studies, University of Wisconsin, Superior, WI:328 p.</t>
        </is>
      </c>
      <c r="CO1216" t="n">
        <v>1986.0</v>
      </c>
      <c r="CP1216" t="inlineStr">
        <is>
          <t>Geiger,D.L., S.H. Poirier, L.T. Brooke, and D.J. Call (1986). Acute Toxicities of Organic Chemicals to Fathead Minnows (Pimephales promelas) Volume III. Center for Lake Superior Environmental Studies, University of Wisconsin, Superior, WI, 328 p. ECOREF#:12858</t>
        </is>
      </c>
    </row>
    <row r="1217">
      <c r="A1217" t="n">
        <v>109217.0</v>
      </c>
      <c r="B1217" t="inlineStr">
        <is>
          <t>Butanoic acid, butyl ester</t>
        </is>
      </c>
      <c r="C1217"/>
      <c r="D1217" t="inlineStr">
        <is>
          <t>Measured</t>
        </is>
      </c>
      <c r="E1217" t="inlineStr">
        <is>
          <t>Not reported</t>
        </is>
      </c>
      <c r="F1217"/>
      <c r="G1217"/>
      <c r="H1217"/>
      <c r="I1217"/>
      <c r="J1217"/>
      <c r="K1217"/>
      <c r="L1217" t="inlineStr">
        <is>
          <t>Pimephales promelas</t>
        </is>
      </c>
      <c r="M1217" t="inlineStr">
        <is>
          <t>Fathead Minnow</t>
        </is>
      </c>
      <c r="N1217"/>
      <c r="O1217"/>
      <c r="P1217"/>
      <c r="Q1217"/>
      <c r="R1217"/>
      <c r="S1217"/>
      <c r="T1217"/>
      <c r="U1217"/>
      <c r="V1217" t="inlineStr">
        <is>
          <t>Static</t>
        </is>
      </c>
      <c r="W1217" t="inlineStr">
        <is>
          <t>Fresh water</t>
        </is>
      </c>
      <c r="X1217" t="inlineStr">
        <is>
          <t>Lab</t>
        </is>
      </c>
      <c r="Y1217" t="inlineStr">
        <is>
          <t>&gt;=6</t>
        </is>
      </c>
      <c r="Z1217" t="inlineStr">
        <is>
          <t>Active ingredient</t>
        </is>
      </c>
      <c r="AA1217"/>
      <c r="AB1217" t="n">
        <v>11.6</v>
      </c>
      <c r="AC1217"/>
      <c r="AD1217" t="n">
        <v>8.9</v>
      </c>
      <c r="AE1217"/>
      <c r="AF1217" t="n">
        <v>15.5</v>
      </c>
      <c r="AG1217" t="inlineStr">
        <is>
          <t>AI mg/L</t>
        </is>
      </c>
      <c r="AH1217"/>
      <c r="AI1217"/>
      <c r="AJ1217"/>
      <c r="AK1217"/>
      <c r="AL1217"/>
      <c r="AM1217"/>
      <c r="AN1217"/>
      <c r="AO1217"/>
      <c r="AP1217"/>
      <c r="AQ1217"/>
      <c r="AR1217"/>
      <c r="AS1217"/>
      <c r="AT1217"/>
      <c r="AU1217"/>
      <c r="AV1217"/>
      <c r="AW1217"/>
      <c r="AX1217" t="inlineStr">
        <is>
          <t>Mortality</t>
        </is>
      </c>
      <c r="AY1217" t="inlineStr">
        <is>
          <t>Mortality</t>
        </is>
      </c>
      <c r="AZ1217" t="inlineStr">
        <is>
          <t>LC50</t>
        </is>
      </c>
      <c r="BA1217"/>
      <c r="BB1217" t="n">
        <v>4.0</v>
      </c>
      <c r="BC1217"/>
      <c r="BD1217"/>
      <c r="BE1217"/>
      <c r="BF1217"/>
      <c r="BG1217" t="inlineStr">
        <is>
          <t>Day(s)</t>
        </is>
      </c>
      <c r="BH1217"/>
      <c r="BI1217" t="inlineStr">
        <is>
          <t>DTXSID7041702</t>
        </is>
      </c>
      <c r="BJ1217" t="inlineStr">
        <is>
          <t>10.1016/0022-1694(81)90144-X</t>
        </is>
      </c>
      <c r="BK1217"/>
      <c r="BL1217"/>
      <c r="BM1217"/>
      <c r="BN1217"/>
      <c r="BO1217"/>
      <c r="BP1217"/>
      <c r="BQ1217"/>
      <c r="BR1217"/>
      <c r="BS1217"/>
      <c r="BT1217" t="inlineStr">
        <is>
          <t>--</t>
        </is>
      </c>
      <c r="BU1217"/>
      <c r="BV1217"/>
      <c r="BW1217"/>
      <c r="BX1217"/>
      <c r="BY1217"/>
      <c r="BZ1217"/>
      <c r="CA1217"/>
      <c r="CB1217"/>
      <c r="CC1217"/>
      <c r="CD1217"/>
      <c r="CE1217"/>
      <c r="CF1217"/>
      <c r="CG1217"/>
      <c r="CH1217"/>
      <c r="CI1217"/>
      <c r="CJ1217" t="inlineStr">
        <is>
          <t xml:space="preserve">SOURCE/GOVERNMENT AGENCY//   </t>
        </is>
      </c>
      <c r="CK1217" t="inlineStr">
        <is>
          <t>Curtis,M.W., and C.H. Ward</t>
        </is>
      </c>
      <c r="CL1217" t="n">
        <v>2965.0</v>
      </c>
      <c r="CM1217" t="inlineStr">
        <is>
          <t>Aquatic Toxicity of Forty Industrial Chemicals: Testing in Support of Hazardous Substance Spill Prevention Regulation</t>
        </is>
      </c>
      <c r="CN1217" t="inlineStr">
        <is>
          <t>J. Hydrol.51:359-367</t>
        </is>
      </c>
      <c r="CO1217" t="n">
        <v>1981.0</v>
      </c>
      <c r="CP1217" t="inlineStr">
        <is>
          <t>Curtis,M.W., and C.H. Ward (1981). Aquatic Toxicity of Forty Industrial Chemicals: Testing in Support of Hazardous Substance Spill Prevention Regulation. J. Hydrol., 51, 359-367. doi:10.1016/0022-1694(81)90144-X. ECOREF#:2965</t>
        </is>
      </c>
    </row>
    <row r="1218">
      <c r="A1218" t="n">
        <v>109273.0</v>
      </c>
      <c r="B1218" t="inlineStr">
        <is>
          <t>4-(Aminoiminomethyl)-1-tetrazene-1-carboximidic acid 2-nitrosohydrazide</t>
        </is>
      </c>
      <c r="C1218"/>
      <c r="D1218" t="inlineStr">
        <is>
          <t>Unmeasured</t>
        </is>
      </c>
      <c r="E1218" t="inlineStr">
        <is>
          <t>Not coded</t>
        </is>
      </c>
      <c r="F1218"/>
      <c r="G1218" t="n">
        <v>100.0</v>
      </c>
      <c r="H1218"/>
      <c r="I1218"/>
      <c r="J1218"/>
      <c r="K1218"/>
      <c r="L1218" t="inlineStr">
        <is>
          <t>Pimephales promelas</t>
        </is>
      </c>
      <c r="M1218" t="inlineStr">
        <is>
          <t>Fathead Minnow</t>
        </is>
      </c>
      <c r="N1218"/>
      <c r="O1218"/>
      <c r="P1218"/>
      <c r="Q1218"/>
      <c r="R1218"/>
      <c r="S1218"/>
      <c r="T1218"/>
      <c r="U1218"/>
      <c r="V1218" t="inlineStr">
        <is>
          <t>Static</t>
        </is>
      </c>
      <c r="W1218" t="inlineStr">
        <is>
          <t>Fresh water</t>
        </is>
      </c>
      <c r="X1218" t="inlineStr">
        <is>
          <t>Lab</t>
        </is>
      </c>
      <c r="Y1218"/>
      <c r="Z1218" t="inlineStr">
        <is>
          <t>Active ingredient</t>
        </is>
      </c>
      <c r="AA1218"/>
      <c r="AB1218"/>
      <c r="AC1218" t="inlineStr">
        <is>
          <t>&gt;</t>
        </is>
      </c>
      <c r="AD1218" t="n">
        <v>1.0</v>
      </c>
      <c r="AE1218" t="inlineStr">
        <is>
          <t>&lt;</t>
        </is>
      </c>
      <c r="AF1218" t="n">
        <v>3.2</v>
      </c>
      <c r="AG1218" t="inlineStr">
        <is>
          <t>% v/v</t>
        </is>
      </c>
      <c r="AH1218"/>
      <c r="AI1218"/>
      <c r="AJ1218"/>
      <c r="AK1218"/>
      <c r="AL1218"/>
      <c r="AM1218"/>
      <c r="AN1218"/>
      <c r="AO1218"/>
      <c r="AP1218"/>
      <c r="AQ1218"/>
      <c r="AR1218"/>
      <c r="AS1218"/>
      <c r="AT1218"/>
      <c r="AU1218"/>
      <c r="AV1218"/>
      <c r="AW1218"/>
      <c r="AX1218" t="inlineStr">
        <is>
          <t>Mortality</t>
        </is>
      </c>
      <c r="AY1218" t="inlineStr">
        <is>
          <t>Mortality</t>
        </is>
      </c>
      <c r="AZ1218" t="inlineStr">
        <is>
          <t>LC50</t>
        </is>
      </c>
      <c r="BA1218"/>
      <c r="BB1218" t="n">
        <v>4.0</v>
      </c>
      <c r="BC1218"/>
      <c r="BD1218"/>
      <c r="BE1218"/>
      <c r="BF1218"/>
      <c r="BG1218" t="inlineStr">
        <is>
          <t>Day(s)</t>
        </is>
      </c>
      <c r="BH1218" t="inlineStr">
        <is>
          <t>Active ingredient</t>
        </is>
      </c>
      <c r="BI1218" t="inlineStr">
        <is>
          <t>DTXSID20883276</t>
        </is>
      </c>
      <c r="BJ1218"/>
      <c r="BK1218"/>
      <c r="BL1218"/>
      <c r="BM1218"/>
      <c r="BN1218"/>
      <c r="BO1218"/>
      <c r="BP1218"/>
      <c r="BQ1218"/>
      <c r="BR1218"/>
      <c r="BS1218"/>
      <c r="BT1218" t="inlineStr">
        <is>
          <t>--</t>
        </is>
      </c>
      <c r="BU1218"/>
      <c r="BV1218"/>
      <c r="BW1218"/>
      <c r="BX1218"/>
      <c r="BY1218"/>
      <c r="BZ1218"/>
      <c r="CA1218"/>
      <c r="CB1218"/>
      <c r="CC1218"/>
      <c r="CD1218"/>
      <c r="CE1218"/>
      <c r="CF1218"/>
      <c r="CG1218"/>
      <c r="CH1218"/>
      <c r="CI1218" t="inlineStr">
        <is>
          <t xml:space="preserve"> CHAR/DESENSITIZED//</t>
        </is>
      </c>
      <c r="CJ1218" t="inlineStr">
        <is>
          <t xml:space="preserve">   CHAR/DESENSITIZED//</t>
        </is>
      </c>
      <c r="CK1218" t="inlineStr">
        <is>
          <t>Bentley,R.E., B.H. Sleight III, and K.J. Macek</t>
        </is>
      </c>
      <c r="CL1218" t="n">
        <v>5968.0</v>
      </c>
      <c r="CM1218" t="inlineStr">
        <is>
          <t>Preliminary Evaluation of the Acute Toxicity of Desensitized Primer Compounds and Primer Waste Effluents to Representative Aquatic Organisms</t>
        </is>
      </c>
      <c r="CN1218" t="inlineStr">
        <is>
          <t>U.S.Army Med.Res.Dev.Command, Washington, D.C.:35 p.</t>
        </is>
      </c>
      <c r="CO1218" t="n">
        <v>1975.0</v>
      </c>
      <c r="CP1218" t="inlineStr">
        <is>
          <t>Bentley,R.E., B.H. Sleight III, and K.J. Macek (1975). Preliminary Evaluation of the Acute Toxicity of Desensitized Primer Compounds and Primer Waste Effluents to Representative Aquatic Organisms. U.S.Army Med.Res.Dev.Command, Washington, D.C., 35 p. ECOREF#:5968</t>
        </is>
      </c>
    </row>
    <row r="1219">
      <c r="A1219" t="n">
        <v>109273.0</v>
      </c>
      <c r="B1219" t="inlineStr">
        <is>
          <t>4-(Aminoiminomethyl)-1-tetrazene-1-carboximidic acid 2-nitrosohydrazide</t>
        </is>
      </c>
      <c r="C1219"/>
      <c r="D1219" t="inlineStr">
        <is>
          <t>Unmeasured</t>
        </is>
      </c>
      <c r="E1219" t="inlineStr">
        <is>
          <t>Not coded</t>
        </is>
      </c>
      <c r="F1219"/>
      <c r="G1219" t="n">
        <v>100.0</v>
      </c>
      <c r="H1219"/>
      <c r="I1219"/>
      <c r="J1219"/>
      <c r="K1219"/>
      <c r="L1219" t="inlineStr">
        <is>
          <t>Pimephales promelas</t>
        </is>
      </c>
      <c r="M1219" t="inlineStr">
        <is>
          <t>Fathead Minnow</t>
        </is>
      </c>
      <c r="N1219"/>
      <c r="O1219"/>
      <c r="P1219"/>
      <c r="Q1219"/>
      <c r="R1219"/>
      <c r="S1219"/>
      <c r="T1219"/>
      <c r="U1219"/>
      <c r="V1219" t="inlineStr">
        <is>
          <t>Static</t>
        </is>
      </c>
      <c r="W1219" t="inlineStr">
        <is>
          <t>Fresh water</t>
        </is>
      </c>
      <c r="X1219" t="inlineStr">
        <is>
          <t>Lab</t>
        </is>
      </c>
      <c r="Y1219"/>
      <c r="Z1219" t="inlineStr">
        <is>
          <t>Active ingredient</t>
        </is>
      </c>
      <c r="AA1219"/>
      <c r="AB1219" t="n">
        <v>1.9</v>
      </c>
      <c r="AC1219"/>
      <c r="AD1219" t="n">
        <v>1.0</v>
      </c>
      <c r="AE1219"/>
      <c r="AF1219" t="n">
        <v>3.9</v>
      </c>
      <c r="AG1219" t="inlineStr">
        <is>
          <t>% v/v</t>
        </is>
      </c>
      <c r="AH1219"/>
      <c r="AI1219"/>
      <c r="AJ1219"/>
      <c r="AK1219"/>
      <c r="AL1219"/>
      <c r="AM1219"/>
      <c r="AN1219"/>
      <c r="AO1219"/>
      <c r="AP1219"/>
      <c r="AQ1219"/>
      <c r="AR1219"/>
      <c r="AS1219"/>
      <c r="AT1219"/>
      <c r="AU1219"/>
      <c r="AV1219"/>
      <c r="AW1219"/>
      <c r="AX1219" t="inlineStr">
        <is>
          <t>Mortality</t>
        </is>
      </c>
      <c r="AY1219" t="inlineStr">
        <is>
          <t>Mortality</t>
        </is>
      </c>
      <c r="AZ1219" t="inlineStr">
        <is>
          <t>LC50</t>
        </is>
      </c>
      <c r="BA1219"/>
      <c r="BB1219" t="n">
        <v>4.0</v>
      </c>
      <c r="BC1219"/>
      <c r="BD1219"/>
      <c r="BE1219"/>
      <c r="BF1219"/>
      <c r="BG1219" t="inlineStr">
        <is>
          <t>Day(s)</t>
        </is>
      </c>
      <c r="BH1219" t="inlineStr">
        <is>
          <t>Active ingredient</t>
        </is>
      </c>
      <c r="BI1219" t="inlineStr">
        <is>
          <t>DTXSID20883276</t>
        </is>
      </c>
      <c r="BJ1219"/>
      <c r="BK1219"/>
      <c r="BL1219"/>
      <c r="BM1219"/>
      <c r="BN1219"/>
      <c r="BO1219"/>
      <c r="BP1219"/>
      <c r="BQ1219"/>
      <c r="BR1219"/>
      <c r="BS1219"/>
      <c r="BT1219" t="inlineStr">
        <is>
          <t>--</t>
        </is>
      </c>
      <c r="BU1219"/>
      <c r="BV1219"/>
      <c r="BW1219"/>
      <c r="BX1219"/>
      <c r="BY1219"/>
      <c r="BZ1219"/>
      <c r="CA1219"/>
      <c r="CB1219"/>
      <c r="CC1219"/>
      <c r="CD1219"/>
      <c r="CE1219"/>
      <c r="CF1219"/>
      <c r="CG1219"/>
      <c r="CH1219"/>
      <c r="CI1219" t="inlineStr">
        <is>
          <t xml:space="preserve"> CHAR/DESENSITIZED//</t>
        </is>
      </c>
      <c r="CJ1219" t="inlineStr">
        <is>
          <t xml:space="preserve">   CHAR/DESENSITIZED//</t>
        </is>
      </c>
      <c r="CK1219" t="inlineStr">
        <is>
          <t>Bentley,R.E., B.H. Sleight III, and K.J. Macek</t>
        </is>
      </c>
      <c r="CL1219" t="n">
        <v>5968.0</v>
      </c>
      <c r="CM1219" t="inlineStr">
        <is>
          <t>Preliminary Evaluation of the Acute Toxicity of Desensitized Primer Compounds and Primer Waste Effluents to Representative Aquatic Organisms</t>
        </is>
      </c>
      <c r="CN1219" t="inlineStr">
        <is>
          <t>U.S.Army Med.Res.Dev.Command, Washington, D.C.:35 p.</t>
        </is>
      </c>
      <c r="CO1219" t="n">
        <v>1975.0</v>
      </c>
      <c r="CP1219" t="inlineStr">
        <is>
          <t>Bentley,R.E., B.H. Sleight III, and K.J. Macek (1975). Preliminary Evaluation of the Acute Toxicity of Desensitized Primer Compounds and Primer Waste Effluents to Representative Aquatic Organisms. U.S.Army Med.Res.Dev.Command, Washington, D.C., 35 p. ECOREF#:5968</t>
        </is>
      </c>
    </row>
    <row r="1220">
      <c r="A1220" t="n">
        <v>109524.0</v>
      </c>
      <c r="B1220" t="inlineStr">
        <is>
          <t>Pentanoic acid</t>
        </is>
      </c>
      <c r="C1220"/>
      <c r="D1220" t="inlineStr">
        <is>
          <t>Unmeasured</t>
        </is>
      </c>
      <c r="E1220" t="inlineStr">
        <is>
          <t>Not coded</t>
        </is>
      </c>
      <c r="F1220"/>
      <c r="G1220"/>
      <c r="H1220"/>
      <c r="I1220"/>
      <c r="J1220"/>
      <c r="K1220"/>
      <c r="L1220" t="inlineStr">
        <is>
          <t>Pimephales promelas</t>
        </is>
      </c>
      <c r="M1220" t="inlineStr">
        <is>
          <t>Fathead Minnow</t>
        </is>
      </c>
      <c r="N1220" t="inlineStr">
        <is>
          <t>Juvenile</t>
        </is>
      </c>
      <c r="O1220"/>
      <c r="P1220"/>
      <c r="Q1220"/>
      <c r="R1220" t="n">
        <v>4.0</v>
      </c>
      <c r="S1220"/>
      <c r="T1220" t="n">
        <v>8.0</v>
      </c>
      <c r="U1220" t="inlineStr">
        <is>
          <t>Week(s)</t>
        </is>
      </c>
      <c r="V1220" t="inlineStr">
        <is>
          <t>Static</t>
        </is>
      </c>
      <c r="W1220" t="inlineStr">
        <is>
          <t>Fresh water</t>
        </is>
      </c>
      <c r="X1220" t="inlineStr">
        <is>
          <t>Lab</t>
        </is>
      </c>
      <c r="Y1220"/>
      <c r="Z1220" t="inlineStr">
        <is>
          <t>Formulation</t>
        </is>
      </c>
      <c r="AA1220"/>
      <c r="AB1220" t="n">
        <v>77.0</v>
      </c>
      <c r="AC1220"/>
      <c r="AD1220"/>
      <c r="AE1220"/>
      <c r="AF1220"/>
      <c r="AG1220" t="inlineStr">
        <is>
          <t>AI mg/L</t>
        </is>
      </c>
      <c r="AH1220"/>
      <c r="AI1220"/>
      <c r="AJ1220"/>
      <c r="AK1220"/>
      <c r="AL1220"/>
      <c r="AM1220"/>
      <c r="AN1220"/>
      <c r="AO1220"/>
      <c r="AP1220"/>
      <c r="AQ1220"/>
      <c r="AR1220"/>
      <c r="AS1220"/>
      <c r="AT1220"/>
      <c r="AU1220"/>
      <c r="AV1220"/>
      <c r="AW1220"/>
      <c r="AX1220" t="inlineStr">
        <is>
          <t>Mortality</t>
        </is>
      </c>
      <c r="AY1220" t="inlineStr">
        <is>
          <t>Mortality</t>
        </is>
      </c>
      <c r="AZ1220" t="inlineStr">
        <is>
          <t>LC50</t>
        </is>
      </c>
      <c r="BA1220"/>
      <c r="BB1220" t="n">
        <v>4.0</v>
      </c>
      <c r="BC1220"/>
      <c r="BD1220"/>
      <c r="BE1220"/>
      <c r="BF1220"/>
      <c r="BG1220" t="inlineStr">
        <is>
          <t>Day(s)</t>
        </is>
      </c>
      <c r="BH1220"/>
      <c r="BI1220" t="inlineStr">
        <is>
          <t>DTXSID7021655</t>
        </is>
      </c>
      <c r="BJ1220"/>
      <c r="BK1220"/>
      <c r="BL1220"/>
      <c r="BM1220"/>
      <c r="BN1220"/>
      <c r="BO1220"/>
      <c r="BP1220"/>
      <c r="BQ1220"/>
      <c r="BR1220"/>
      <c r="BS1220"/>
      <c r="BT1220" t="inlineStr">
        <is>
          <t>--</t>
        </is>
      </c>
      <c r="BU1220"/>
      <c r="BV1220"/>
      <c r="BW1220"/>
      <c r="BX1220"/>
      <c r="BY1220"/>
      <c r="BZ1220"/>
      <c r="CA1220"/>
      <c r="CB1220"/>
      <c r="CC1220"/>
      <c r="CD1220"/>
      <c r="CE1220"/>
      <c r="CF1220"/>
      <c r="CG1220"/>
      <c r="CH1220"/>
      <c r="CI1220"/>
      <c r="CJ1220"/>
      <c r="CK1220" t="inlineStr">
        <is>
          <t>Mattson,V.R., J.W. Arthur, and C.T. Walbridge</t>
        </is>
      </c>
      <c r="CL1220" t="n">
        <v>719.0</v>
      </c>
      <c r="CM1220" t="inlineStr">
        <is>
          <t>Acute Toxicity of Selected Organic Compounds to Fathead Minnows</t>
        </is>
      </c>
      <c r="CN1220" t="inlineStr">
        <is>
          <t>EPA-600/3-76-097, U.S.EPA, Duluth, MN:12 p.</t>
        </is>
      </c>
      <c r="CO1220" t="n">
        <v>1976.0</v>
      </c>
      <c r="CP1220" t="inlineStr">
        <is>
          <t>Mattson,V.R., J.W. Arthur, and C.T. Walbridge (1976). Acute Toxicity of Selected Organic Compounds to Fathead Minnows. EPA-600/3-76-097, U.S.EPA, Duluth, MN, 12 p. ECOREF#:719</t>
        </is>
      </c>
    </row>
    <row r="1221">
      <c r="A1221" t="n">
        <v>109604.0</v>
      </c>
      <c r="B1221" t="inlineStr">
        <is>
          <t>Acetic acid, Propyl ester</t>
        </is>
      </c>
      <c r="C1221"/>
      <c r="D1221" t="inlineStr">
        <is>
          <t>Measured</t>
        </is>
      </c>
      <c r="E1221" t="inlineStr">
        <is>
          <t>Not coded</t>
        </is>
      </c>
      <c r="F1221" t="inlineStr">
        <is>
          <t>&gt;</t>
        </is>
      </c>
      <c r="G1221" t="n">
        <v>99.0</v>
      </c>
      <c r="H1221"/>
      <c r="I1221"/>
      <c r="J1221"/>
      <c r="K1221"/>
      <c r="L1221" t="inlineStr">
        <is>
          <t>Pimephales promelas</t>
        </is>
      </c>
      <c r="M1221" t="inlineStr">
        <is>
          <t>Fathead Minnow</t>
        </is>
      </c>
      <c r="N1221"/>
      <c r="O1221"/>
      <c r="P1221" t="n">
        <v>30.0</v>
      </c>
      <c r="Q1221"/>
      <c r="R1221"/>
      <c r="S1221"/>
      <c r="T1221"/>
      <c r="U1221" t="inlineStr">
        <is>
          <t>Day(s)</t>
        </is>
      </c>
      <c r="V1221" t="inlineStr">
        <is>
          <t>Flow-through</t>
        </is>
      </c>
      <c r="W1221" t="inlineStr">
        <is>
          <t>Fresh water</t>
        </is>
      </c>
      <c r="X1221" t="inlineStr">
        <is>
          <t>Lab</t>
        </is>
      </c>
      <c r="Y1221"/>
      <c r="Z1221" t="inlineStr">
        <is>
          <t>Active ingredient</t>
        </is>
      </c>
      <c r="AA1221"/>
      <c r="AB1221" t="n">
        <v>60.0</v>
      </c>
      <c r="AC1221"/>
      <c r="AD1221" t="n">
        <v>56.0</v>
      </c>
      <c r="AE1221"/>
      <c r="AF1221" t="n">
        <v>64.0</v>
      </c>
      <c r="AG1221" t="inlineStr">
        <is>
          <t>AI mg/L</t>
        </is>
      </c>
      <c r="AH1221"/>
      <c r="AI1221"/>
      <c r="AJ1221"/>
      <c r="AK1221"/>
      <c r="AL1221"/>
      <c r="AM1221"/>
      <c r="AN1221"/>
      <c r="AO1221"/>
      <c r="AP1221"/>
      <c r="AQ1221"/>
      <c r="AR1221"/>
      <c r="AS1221"/>
      <c r="AT1221"/>
      <c r="AU1221"/>
      <c r="AV1221"/>
      <c r="AW1221"/>
      <c r="AX1221" t="inlineStr">
        <is>
          <t>Mortality</t>
        </is>
      </c>
      <c r="AY1221" t="inlineStr">
        <is>
          <t>Mortality</t>
        </is>
      </c>
      <c r="AZ1221" t="inlineStr">
        <is>
          <t>LC50</t>
        </is>
      </c>
      <c r="BA1221"/>
      <c r="BB1221" t="n">
        <v>4.0</v>
      </c>
      <c r="BC1221"/>
      <c r="BD1221"/>
      <c r="BE1221"/>
      <c r="BF1221"/>
      <c r="BG1221" t="inlineStr">
        <is>
          <t>Day(s)</t>
        </is>
      </c>
      <c r="BH1221" t="inlineStr">
        <is>
          <t>Pure</t>
        </is>
      </c>
      <c r="BI1221" t="inlineStr">
        <is>
          <t>DTXSID6021901</t>
        </is>
      </c>
      <c r="BJ1221"/>
      <c r="BK1221"/>
      <c r="BL1221"/>
      <c r="BM1221"/>
      <c r="BN1221"/>
      <c r="BO1221"/>
      <c r="BP1221"/>
      <c r="BQ1221"/>
      <c r="BR1221"/>
      <c r="BS1221"/>
      <c r="BT1221" t="inlineStr">
        <is>
          <t>--</t>
        </is>
      </c>
      <c r="BU1221"/>
      <c r="BV1221"/>
      <c r="BW1221"/>
      <c r="BX1221"/>
      <c r="BY1221"/>
      <c r="BZ1221"/>
      <c r="CA1221"/>
      <c r="CB1221"/>
      <c r="CC1221"/>
      <c r="CD1221"/>
      <c r="CE1221"/>
      <c r="CF1221"/>
      <c r="CG1221"/>
      <c r="CH1221"/>
      <c r="CI1221" t="inlineStr">
        <is>
          <t xml:space="preserve"> Affected fish lost equilibrium prior to death.            NR NA </t>
        </is>
      </c>
      <c r="CJ1221" t="inlineStr">
        <is>
          <t xml:space="preserve">   Affected fish lost equilibrium prior to death.            NR NA </t>
        </is>
      </c>
      <c r="CK1221" t="inlineStr">
        <is>
          <t>Brooke,L.T., D.J. Call, D.L. Geiger, and C.E. Northcott</t>
        </is>
      </c>
      <c r="CL1221" t="n">
        <v>12448.0</v>
      </c>
      <c r="CM1221" t="inlineStr">
        <is>
          <t>Acute Toxicities of Organic Chemicals to Fathead Minnows (Pimephales promelas), Vol. 1</t>
        </is>
      </c>
      <c r="CN1221" t="inlineStr">
        <is>
          <t>Center for Lake Superior Environmental Studies, University of Wisconsin-Superior, Superior, WI:414 p.</t>
        </is>
      </c>
      <c r="CO1221" t="n">
        <v>1984.0</v>
      </c>
      <c r="CP1221" t="inlineStr">
        <is>
          <t>Brooke,L.T., D.J. Call, D.L. Geiger, and C.E. Northcott (1984). Acute Toxicities of Organic Chemicals to Fathead Minnows (Pimephales promelas), Vol. 1. Center for Lake Superior Environmental Studies, University of Wisconsin-Superior, Superior, WI, 414 p. ECOREF#:12448</t>
        </is>
      </c>
    </row>
    <row r="1222">
      <c r="A1222" t="n">
        <v>109648.0</v>
      </c>
      <c r="B1222" t="inlineStr">
        <is>
          <t>1,3-Dibromopropane</t>
        </is>
      </c>
      <c r="C1222"/>
      <c r="D1222" t="inlineStr">
        <is>
          <t>Measured</t>
        </is>
      </c>
      <c r="E1222" t="inlineStr">
        <is>
          <t>Not reported</t>
        </is>
      </c>
      <c r="F1222"/>
      <c r="G1222" t="n">
        <v>98.0</v>
      </c>
      <c r="H1222"/>
      <c r="I1222"/>
      <c r="J1222"/>
      <c r="K1222"/>
      <c r="L1222" t="inlineStr">
        <is>
          <t>Pimephales promelas</t>
        </is>
      </c>
      <c r="M1222" t="inlineStr">
        <is>
          <t>Fathead Minnow</t>
        </is>
      </c>
      <c r="N1222"/>
      <c r="O1222"/>
      <c r="P1222" t="n">
        <v>31.0</v>
      </c>
      <c r="Q1222"/>
      <c r="R1222"/>
      <c r="S1222"/>
      <c r="T1222"/>
      <c r="U1222" t="inlineStr">
        <is>
          <t>Day(s)</t>
        </is>
      </c>
      <c r="V1222" t="inlineStr">
        <is>
          <t>Flow-through</t>
        </is>
      </c>
      <c r="W1222" t="inlineStr">
        <is>
          <t>Fresh water</t>
        </is>
      </c>
      <c r="X1222" t="inlineStr">
        <is>
          <t>Lab</t>
        </is>
      </c>
      <c r="Y1222"/>
      <c r="Z1222" t="inlineStr">
        <is>
          <t>Active ingredient</t>
        </is>
      </c>
      <c r="AA1222"/>
      <c r="AB1222" t="n">
        <v>1.79</v>
      </c>
      <c r="AC1222"/>
      <c r="AD1222" t="n">
        <v>1.62</v>
      </c>
      <c r="AE1222"/>
      <c r="AF1222" t="n">
        <v>1.99</v>
      </c>
      <c r="AG1222" t="inlineStr">
        <is>
          <t>AI mg/L</t>
        </is>
      </c>
      <c r="AH1222"/>
      <c r="AI1222"/>
      <c r="AJ1222"/>
      <c r="AK1222"/>
      <c r="AL1222"/>
      <c r="AM1222"/>
      <c r="AN1222"/>
      <c r="AO1222"/>
      <c r="AP1222"/>
      <c r="AQ1222"/>
      <c r="AR1222"/>
      <c r="AS1222"/>
      <c r="AT1222"/>
      <c r="AU1222"/>
      <c r="AV1222"/>
      <c r="AW1222"/>
      <c r="AX1222" t="inlineStr">
        <is>
          <t>Mortality</t>
        </is>
      </c>
      <c r="AY1222" t="inlineStr">
        <is>
          <t>Mortality</t>
        </is>
      </c>
      <c r="AZ1222" t="inlineStr">
        <is>
          <t>LC50</t>
        </is>
      </c>
      <c r="BA1222"/>
      <c r="BB1222" t="n">
        <v>4.0</v>
      </c>
      <c r="BC1222"/>
      <c r="BD1222"/>
      <c r="BE1222"/>
      <c r="BF1222"/>
      <c r="BG1222" t="inlineStr">
        <is>
          <t>Day(s)</t>
        </is>
      </c>
      <c r="BH1222"/>
      <c r="BI1222" t="inlineStr">
        <is>
          <t>DTXSID1021902</t>
        </is>
      </c>
      <c r="BJ1222"/>
      <c r="BK1222"/>
      <c r="BL1222" t="inlineStr">
        <is>
          <t>Acute</t>
        </is>
      </c>
      <c r="BM1222"/>
      <c r="BN1222"/>
      <c r="BO1222"/>
      <c r="BP1222"/>
      <c r="BQ1222"/>
      <c r="BR1222"/>
      <c r="BS1222"/>
      <c r="BT1222" t="inlineStr">
        <is>
          <t>--</t>
        </is>
      </c>
      <c r="BU1222"/>
      <c r="BV1222"/>
      <c r="BW1222"/>
      <c r="BX1222"/>
      <c r="BY1222"/>
      <c r="BZ1222"/>
      <c r="CA1222"/>
      <c r="CB1222"/>
      <c r="CC1222"/>
      <c r="CD1222"/>
      <c r="CE1222"/>
      <c r="CF1222"/>
      <c r="CG1222"/>
      <c r="CH1222"/>
      <c r="CI1222"/>
      <c r="CJ1222" t="inlineStr">
        <is>
          <t xml:space="preserve">SOURCE/FROM US EPA ENVIRONMENTAL RESEARCH LABORATORY-DULUTH AND THE UNIVERSITY OF WISCONSIN-SUPERIOR CAMPUS//MEDIA/LAKE SUPERIOR WATER OR DECHLORINATED WATER//   </t>
        </is>
      </c>
      <c r="CK1222" t="inlineStr">
        <is>
          <t>Geiger,D.L., S.H. Poirier, L.T. Brooke, and D.J. Call</t>
        </is>
      </c>
      <c r="CL1222" t="n">
        <v>12858.0</v>
      </c>
      <c r="CM1222" t="inlineStr">
        <is>
          <t>Acute Toxicities of Organic Chemicals to Fathead Minnows (Pimephales promelas) Volume III</t>
        </is>
      </c>
      <c r="CN1222" t="inlineStr">
        <is>
          <t>Center for Lake Superior Environmental Studies, University of Wisconsin, Superior, WI:328 p.</t>
        </is>
      </c>
      <c r="CO1222" t="n">
        <v>1986.0</v>
      </c>
      <c r="CP1222" t="inlineStr">
        <is>
          <t>Geiger,D.L., S.H. Poirier, L.T. Brooke, and D.J. Call (1986). Acute Toxicities of Organic Chemicals to Fathead Minnows (Pimephales promelas) Volume III. Center for Lake Superior Environmental Studies, University of Wisconsin, Superior, WI, 328 p. ECOREF#:12858</t>
        </is>
      </c>
    </row>
    <row r="1223">
      <c r="A1223" t="n">
        <v>109648.0</v>
      </c>
      <c r="B1223" t="inlineStr">
        <is>
          <t>1,3-Dibromopropane</t>
        </is>
      </c>
      <c r="C1223"/>
      <c r="D1223" t="inlineStr">
        <is>
          <t>Measured</t>
        </is>
      </c>
      <c r="E1223" t="inlineStr">
        <is>
          <t>Not coded</t>
        </is>
      </c>
      <c r="F1223"/>
      <c r="G1223" t="n">
        <v>98.0</v>
      </c>
      <c r="H1223"/>
      <c r="I1223"/>
      <c r="J1223"/>
      <c r="K1223"/>
      <c r="L1223" t="inlineStr">
        <is>
          <t>Pimephales promelas</t>
        </is>
      </c>
      <c r="M1223" t="inlineStr">
        <is>
          <t>Fathead Minnow</t>
        </is>
      </c>
      <c r="N1223"/>
      <c r="O1223"/>
      <c r="P1223" t="n">
        <v>31.0</v>
      </c>
      <c r="Q1223"/>
      <c r="R1223"/>
      <c r="S1223"/>
      <c r="T1223"/>
      <c r="U1223" t="inlineStr">
        <is>
          <t>Day(s)</t>
        </is>
      </c>
      <c r="V1223" t="inlineStr">
        <is>
          <t>Flow-through</t>
        </is>
      </c>
      <c r="W1223" t="inlineStr">
        <is>
          <t>Fresh water</t>
        </is>
      </c>
      <c r="X1223" t="inlineStr">
        <is>
          <t>Lab</t>
        </is>
      </c>
      <c r="Y1223"/>
      <c r="Z1223" t="inlineStr">
        <is>
          <t>Active ingredient</t>
        </is>
      </c>
      <c r="AA1223"/>
      <c r="AB1223" t="n">
        <v>2.44</v>
      </c>
      <c r="AC1223"/>
      <c r="AD1223" t="n">
        <v>2.18</v>
      </c>
      <c r="AE1223"/>
      <c r="AF1223" t="n">
        <v>2.73</v>
      </c>
      <c r="AG1223" t="inlineStr">
        <is>
          <t>AI mg/L</t>
        </is>
      </c>
      <c r="AH1223"/>
      <c r="AI1223"/>
      <c r="AJ1223"/>
      <c r="AK1223"/>
      <c r="AL1223"/>
      <c r="AM1223"/>
      <c r="AN1223"/>
      <c r="AO1223"/>
      <c r="AP1223"/>
      <c r="AQ1223"/>
      <c r="AR1223"/>
      <c r="AS1223"/>
      <c r="AT1223"/>
      <c r="AU1223"/>
      <c r="AV1223"/>
      <c r="AW1223"/>
      <c r="AX1223" t="inlineStr">
        <is>
          <t>Mortality</t>
        </is>
      </c>
      <c r="AY1223" t="inlineStr">
        <is>
          <t>Mortality</t>
        </is>
      </c>
      <c r="AZ1223" t="inlineStr">
        <is>
          <t>LC50</t>
        </is>
      </c>
      <c r="BA1223"/>
      <c r="BB1223" t="n">
        <v>4.0</v>
      </c>
      <c r="BC1223"/>
      <c r="BD1223"/>
      <c r="BE1223"/>
      <c r="BF1223"/>
      <c r="BG1223" t="inlineStr">
        <is>
          <t>Day(s)</t>
        </is>
      </c>
      <c r="BH1223" t="inlineStr">
        <is>
          <t>Pure</t>
        </is>
      </c>
      <c r="BI1223" t="inlineStr">
        <is>
          <t>DTXSID1021902</t>
        </is>
      </c>
      <c r="BJ1223"/>
      <c r="BK1223"/>
      <c r="BL1223"/>
      <c r="BM1223"/>
      <c r="BN1223"/>
      <c r="BO1223"/>
      <c r="BP1223"/>
      <c r="BQ1223"/>
      <c r="BR1223"/>
      <c r="BS1223"/>
      <c r="BT1223" t="inlineStr">
        <is>
          <t>--</t>
        </is>
      </c>
      <c r="BU1223"/>
      <c r="BV1223"/>
      <c r="BW1223"/>
      <c r="BX1223"/>
      <c r="BY1223"/>
      <c r="BZ1223"/>
      <c r="CA1223"/>
      <c r="CB1223"/>
      <c r="CC1223"/>
      <c r="CD1223"/>
      <c r="CE1223"/>
      <c r="CF1223"/>
      <c r="CG1223"/>
      <c r="CH1223"/>
      <c r="CI1223" t="inlineStr">
        <is>
          <t xml:space="preserve"> Affected fish swam erractically and lost equilibrium prior to death</t>
        </is>
      </c>
      <c r="CJ1223" t="inlineStr">
        <is>
          <t xml:space="preserve">   Affected fish swam erractically and lost equilibrium prior to death</t>
        </is>
      </c>
      <c r="CK1223" t="inlineStr">
        <is>
          <t>Brooke,L.T., D.J. Call, D.L. Geiger, and C.E. Northcott</t>
        </is>
      </c>
      <c r="CL1223" t="n">
        <v>12448.0</v>
      </c>
      <c r="CM1223" t="inlineStr">
        <is>
          <t>Acute Toxicities of Organic Chemicals to Fathead Minnows (Pimephales promelas), Vol. 1</t>
        </is>
      </c>
      <c r="CN1223" t="inlineStr">
        <is>
          <t>Center for Lake Superior Environmental Studies, University of Wisconsin-Superior, Superior, WI:414 p.</t>
        </is>
      </c>
      <c r="CO1223" t="n">
        <v>1984.0</v>
      </c>
      <c r="CP1223" t="inlineStr">
        <is>
          <t>Brooke,L.T., D.J. Call, D.L. Geiger, and C.E. Northcott (1984). Acute Toxicities of Organic Chemicals to Fathead Minnows (Pimephales promelas), Vol. 1. Center for Lake Superior Environmental Studies, University of Wisconsin-Superior, Superior, WI, 414 p. ECOREF#:12448</t>
        </is>
      </c>
    </row>
    <row r="1224">
      <c r="A1224" t="n">
        <v>109659.0</v>
      </c>
      <c r="B1224" t="inlineStr">
        <is>
          <t>1-Bromobutane</t>
        </is>
      </c>
      <c r="C1224"/>
      <c r="D1224" t="inlineStr">
        <is>
          <t>Measured</t>
        </is>
      </c>
      <c r="E1224" t="inlineStr">
        <is>
          <t>Not coded</t>
        </is>
      </c>
      <c r="F1224"/>
      <c r="G1224" t="n">
        <v>99.0</v>
      </c>
      <c r="H1224"/>
      <c r="I1224"/>
      <c r="J1224"/>
      <c r="K1224"/>
      <c r="L1224" t="inlineStr">
        <is>
          <t>Pimephales promelas</t>
        </is>
      </c>
      <c r="M1224" t="inlineStr">
        <is>
          <t>Fathead Minnow</t>
        </is>
      </c>
      <c r="N1224"/>
      <c r="O1224"/>
      <c r="P1224"/>
      <c r="Q1224"/>
      <c r="R1224" t="n">
        <v>27.0</v>
      </c>
      <c r="S1224"/>
      <c r="T1224" t="n">
        <v>32.0</v>
      </c>
      <c r="U1224" t="inlineStr">
        <is>
          <t>Day(s)</t>
        </is>
      </c>
      <c r="V1224" t="inlineStr">
        <is>
          <t>Flow-through</t>
        </is>
      </c>
      <c r="W1224" t="inlineStr">
        <is>
          <t>Fresh water</t>
        </is>
      </c>
      <c r="X1224" t="inlineStr">
        <is>
          <t>Lab</t>
        </is>
      </c>
      <c r="Y1224"/>
      <c r="Z1224" t="inlineStr">
        <is>
          <t>Active ingredient</t>
        </is>
      </c>
      <c r="AA1224"/>
      <c r="AB1224" t="n">
        <v>36.7</v>
      </c>
      <c r="AC1224"/>
      <c r="AD1224"/>
      <c r="AE1224"/>
      <c r="AF1224"/>
      <c r="AG1224" t="inlineStr">
        <is>
          <t>AI mg/L</t>
        </is>
      </c>
      <c r="AH1224"/>
      <c r="AI1224"/>
      <c r="AJ1224"/>
      <c r="AK1224"/>
      <c r="AL1224"/>
      <c r="AM1224"/>
      <c r="AN1224"/>
      <c r="AO1224"/>
      <c r="AP1224"/>
      <c r="AQ1224"/>
      <c r="AR1224"/>
      <c r="AS1224"/>
      <c r="AT1224"/>
      <c r="AU1224"/>
      <c r="AV1224"/>
      <c r="AW1224"/>
      <c r="AX1224" t="inlineStr">
        <is>
          <t>Mortality</t>
        </is>
      </c>
      <c r="AY1224" t="inlineStr">
        <is>
          <t>Mortality</t>
        </is>
      </c>
      <c r="AZ1224" t="inlineStr">
        <is>
          <t>LC50</t>
        </is>
      </c>
      <c r="BA1224"/>
      <c r="BB1224" t="n">
        <v>4.0</v>
      </c>
      <c r="BC1224"/>
      <c r="BD1224"/>
      <c r="BE1224"/>
      <c r="BF1224"/>
      <c r="BG1224" t="inlineStr">
        <is>
          <t>Day(s)</t>
        </is>
      </c>
      <c r="BH1224" t="inlineStr">
        <is>
          <t>Pure</t>
        </is>
      </c>
      <c r="BI1224" t="inlineStr">
        <is>
          <t>DTXSID6021903</t>
        </is>
      </c>
      <c r="BJ1224"/>
      <c r="BK1224"/>
      <c r="BL1224"/>
      <c r="BM1224"/>
      <c r="BN1224"/>
      <c r="BO1224"/>
      <c r="BP1224"/>
      <c r="BQ1224"/>
      <c r="BR1224"/>
      <c r="BS1224"/>
      <c r="BT1224" t="inlineStr">
        <is>
          <t>--</t>
        </is>
      </c>
      <c r="BU1224"/>
      <c r="BV1224"/>
      <c r="BW1224"/>
      <c r="BX1224"/>
      <c r="BY1224"/>
      <c r="BZ1224"/>
      <c r="CA1224"/>
      <c r="CB1224"/>
      <c r="CC1224"/>
      <c r="CD1224"/>
      <c r="CE1224"/>
      <c r="CF1224"/>
      <c r="CG1224"/>
      <c r="CH1224"/>
      <c r="CI1224" t="inlineStr">
        <is>
          <t xml:space="preserve"> Affected fish lost schooling behavior and swam near the tank surface.  They were hypoactive, underreactive toD// externalNAtimuli, had increased respiration and were darkly colored.  They lost equilibrium prior to death.  Measured </t>
        </is>
      </c>
      <c r="CJ1224" t="inlineStr">
        <is>
          <t xml:space="preserve">   Affected fish lost schooling behavior and swam near the tank surface.  They were hypoactive, underreactive toD// externalNAtimuli, had increased respiration and were darkly colored.  They lost equilibrium prior to death.  Measured </t>
        </is>
      </c>
      <c r="CK1224" t="inlineStr">
        <is>
          <t>Geiger,D.L., D.J. Call, and L.T. Brooke</t>
        </is>
      </c>
      <c r="CL1224" t="n">
        <v>12859.0</v>
      </c>
      <c r="CM1224" t="inlineStr">
        <is>
          <t>Acute Toxicities of Organic Chemicals to Fathead Minnows (Pimephales promelas) Volume IV</t>
        </is>
      </c>
      <c r="CN1224" t="inlineStr">
        <is>
          <t>Center for Lake Superior Environmental Studies, University of Wisconsin, Superior, WI4:355 p.</t>
        </is>
      </c>
      <c r="CO1224" t="n">
        <v>1988.0</v>
      </c>
      <c r="CP1224" t="inlineStr">
        <is>
          <t>Geiger,D.L., D.J. Call, and L.T. Brooke (1988). Acute Toxicities of Organic Chemicals to Fathead Minnows (Pimephales promelas) Volume IV. Center for Lake Superior Environmental Studies, University of Wisconsin, Superior, WI, 4, 355 p. ECOREF#:12859</t>
        </is>
      </c>
    </row>
    <row r="1225">
      <c r="A1225" t="n">
        <v>109739.0</v>
      </c>
      <c r="B1225" t="inlineStr">
        <is>
          <t>Butylamine</t>
        </is>
      </c>
      <c r="C1225"/>
      <c r="D1225" t="inlineStr">
        <is>
          <t>Measured</t>
        </is>
      </c>
      <c r="E1225" t="inlineStr">
        <is>
          <t>Not coded</t>
        </is>
      </c>
      <c r="F1225" t="inlineStr">
        <is>
          <t>&gt;=</t>
        </is>
      </c>
      <c r="G1225" t="n">
        <v>95.0</v>
      </c>
      <c r="H1225"/>
      <c r="I1225"/>
      <c r="J1225"/>
      <c r="K1225"/>
      <c r="L1225" t="inlineStr">
        <is>
          <t>Pimephales promelas</t>
        </is>
      </c>
      <c r="M1225" t="inlineStr">
        <is>
          <t>Fathead Minnow</t>
        </is>
      </c>
      <c r="N1225" t="inlineStr">
        <is>
          <t>Juvenile</t>
        </is>
      </c>
      <c r="O1225"/>
      <c r="P1225"/>
      <c r="Q1225"/>
      <c r="R1225" t="n">
        <v>26.0</v>
      </c>
      <c r="S1225"/>
      <c r="T1225" t="n">
        <v>34.0</v>
      </c>
      <c r="U1225" t="inlineStr">
        <is>
          <t>Day(s)</t>
        </is>
      </c>
      <c r="V1225" t="inlineStr">
        <is>
          <t>Flow-through</t>
        </is>
      </c>
      <c r="W1225" t="inlineStr">
        <is>
          <t>Fresh water</t>
        </is>
      </c>
      <c r="X1225" t="inlineStr">
        <is>
          <t>Lab</t>
        </is>
      </c>
      <c r="Y1225"/>
      <c r="Z1225" t="inlineStr">
        <is>
          <t>Active ingredient</t>
        </is>
      </c>
      <c r="AA1225"/>
      <c r="AB1225" t="n">
        <v>268.0</v>
      </c>
      <c r="AC1225"/>
      <c r="AD1225"/>
      <c r="AE1225"/>
      <c r="AF1225"/>
      <c r="AG1225" t="inlineStr">
        <is>
          <t>AI mg/L</t>
        </is>
      </c>
      <c r="AH1225"/>
      <c r="AI1225"/>
      <c r="AJ1225"/>
      <c r="AK1225"/>
      <c r="AL1225"/>
      <c r="AM1225"/>
      <c r="AN1225"/>
      <c r="AO1225"/>
      <c r="AP1225"/>
      <c r="AQ1225"/>
      <c r="AR1225"/>
      <c r="AS1225"/>
      <c r="AT1225"/>
      <c r="AU1225"/>
      <c r="AV1225"/>
      <c r="AW1225"/>
      <c r="AX1225" t="inlineStr">
        <is>
          <t>Mortality</t>
        </is>
      </c>
      <c r="AY1225" t="inlineStr">
        <is>
          <t>Mortality</t>
        </is>
      </c>
      <c r="AZ1225" t="inlineStr">
        <is>
          <t>LC50</t>
        </is>
      </c>
      <c r="BA1225"/>
      <c r="BB1225" t="n">
        <v>4.0</v>
      </c>
      <c r="BC1225"/>
      <c r="BD1225"/>
      <c r="BE1225"/>
      <c r="BF1225"/>
      <c r="BG1225" t="inlineStr">
        <is>
          <t>Day(s)</t>
        </is>
      </c>
      <c r="BH1225" t="inlineStr">
        <is>
          <t>Pure</t>
        </is>
      </c>
      <c r="BI1225" t="inlineStr">
        <is>
          <t>DTXSID1021904</t>
        </is>
      </c>
      <c r="BJ1225" t="inlineStr">
        <is>
          <t>10.1002/etc.5620140920</t>
        </is>
      </c>
      <c r="BK1225"/>
      <c r="BL1225"/>
      <c r="BM1225"/>
      <c r="BN1225"/>
      <c r="BO1225"/>
      <c r="BP1225"/>
      <c r="BQ1225"/>
      <c r="BR1225"/>
      <c r="BS1225"/>
      <c r="BT1225" t="inlineStr">
        <is>
          <t>--</t>
        </is>
      </c>
      <c r="BU1225"/>
      <c r="BV1225"/>
      <c r="BW1225"/>
      <c r="BX1225"/>
      <c r="BY1225"/>
      <c r="BZ1225"/>
      <c r="CA1225"/>
      <c r="CB1225"/>
      <c r="CC1225"/>
      <c r="CD1225"/>
      <c r="CE1225"/>
      <c r="CF1225"/>
      <c r="CG1225"/>
      <c r="CH1225"/>
      <c r="CI1225"/>
      <c r="CJ1225"/>
      <c r="CK1225" t="inlineStr">
        <is>
          <t>Broderius,S.J., M.D. Kahl, and M.D. Hoglund</t>
        </is>
      </c>
      <c r="CL1225" t="n">
        <v>15031.0</v>
      </c>
      <c r="CM1225" t="inlineStr">
        <is>
          <t>Use of Joint Toxic Response to Define the Primary Mode of Toxic Action for Diverse Industrial Organic Chemicals</t>
        </is>
      </c>
      <c r="CN1225" t="inlineStr">
        <is>
          <t>Environ. Toxicol. Chem.14(9): 1591-1605</t>
        </is>
      </c>
      <c r="CO1225" t="n">
        <v>1995.0</v>
      </c>
      <c r="CP1225" t="inlineStr">
        <is>
          <t>Broderius,S.J., M.D. Kahl, and M.D. Hoglund (1995). Use of Joint Toxic Response to Define the Primary Mode of Toxic Action for Diverse Industrial Organic Chemicals. Environ. Toxicol. Chem., 14, (9), 1591-1605. doi:10.1002/etc.5620140920. ECOREF#:15031</t>
        </is>
      </c>
    </row>
    <row r="1226">
      <c r="A1226" t="n">
        <v>109739.0</v>
      </c>
      <c r="B1226" t="inlineStr">
        <is>
          <t>Butylamine</t>
        </is>
      </c>
      <c r="C1226"/>
      <c r="D1226" t="inlineStr">
        <is>
          <t>Measured</t>
        </is>
      </c>
      <c r="E1226" t="inlineStr">
        <is>
          <t>Not reported</t>
        </is>
      </c>
      <c r="F1226"/>
      <c r="G1226" t="n">
        <v>99.0</v>
      </c>
      <c r="H1226"/>
      <c r="I1226"/>
      <c r="J1226"/>
      <c r="K1226"/>
      <c r="L1226" t="inlineStr">
        <is>
          <t>Pimephales promelas</t>
        </is>
      </c>
      <c r="M1226" t="inlineStr">
        <is>
          <t>Fathead Minnow</t>
        </is>
      </c>
      <c r="N1226"/>
      <c r="O1226"/>
      <c r="P1226" t="n">
        <v>30.0</v>
      </c>
      <c r="Q1226"/>
      <c r="R1226"/>
      <c r="S1226"/>
      <c r="T1226"/>
      <c r="U1226" t="inlineStr">
        <is>
          <t>Day(s)</t>
        </is>
      </c>
      <c r="V1226" t="inlineStr">
        <is>
          <t>Flow-through</t>
        </is>
      </c>
      <c r="W1226" t="inlineStr">
        <is>
          <t>Fresh water</t>
        </is>
      </c>
      <c r="X1226" t="inlineStr">
        <is>
          <t>Lab</t>
        </is>
      </c>
      <c r="Y1226"/>
      <c r="Z1226" t="inlineStr">
        <is>
          <t>Active ingredient</t>
        </is>
      </c>
      <c r="AA1226"/>
      <c r="AB1226" t="n">
        <v>268.0</v>
      </c>
      <c r="AC1226"/>
      <c r="AD1226"/>
      <c r="AE1226"/>
      <c r="AF1226"/>
      <c r="AG1226" t="inlineStr">
        <is>
          <t>AI mg/L</t>
        </is>
      </c>
      <c r="AH1226"/>
      <c r="AI1226"/>
      <c r="AJ1226"/>
      <c r="AK1226"/>
      <c r="AL1226"/>
      <c r="AM1226"/>
      <c r="AN1226"/>
      <c r="AO1226"/>
      <c r="AP1226"/>
      <c r="AQ1226"/>
      <c r="AR1226"/>
      <c r="AS1226"/>
      <c r="AT1226"/>
      <c r="AU1226"/>
      <c r="AV1226"/>
      <c r="AW1226"/>
      <c r="AX1226" t="inlineStr">
        <is>
          <t>Mortality</t>
        </is>
      </c>
      <c r="AY1226" t="inlineStr">
        <is>
          <t>Mortality</t>
        </is>
      </c>
      <c r="AZ1226" t="inlineStr">
        <is>
          <t>LC50</t>
        </is>
      </c>
      <c r="BA1226"/>
      <c r="BB1226" t="n">
        <v>4.0</v>
      </c>
      <c r="BC1226"/>
      <c r="BD1226"/>
      <c r="BE1226"/>
      <c r="BF1226"/>
      <c r="BG1226" t="inlineStr">
        <is>
          <t>Day(s)</t>
        </is>
      </c>
      <c r="BH1226"/>
      <c r="BI1226" t="inlineStr">
        <is>
          <t>DTXSID1021904</t>
        </is>
      </c>
      <c r="BJ1226"/>
      <c r="BK1226"/>
      <c r="BL1226" t="inlineStr">
        <is>
          <t>Acute</t>
        </is>
      </c>
      <c r="BM1226"/>
      <c r="BN1226"/>
      <c r="BO1226"/>
      <c r="BP1226"/>
      <c r="BQ1226"/>
      <c r="BR1226"/>
      <c r="BS1226"/>
      <c r="BT1226" t="inlineStr">
        <is>
          <t>--</t>
        </is>
      </c>
      <c r="BU1226"/>
      <c r="BV1226"/>
      <c r="BW1226"/>
      <c r="BX1226"/>
      <c r="BY1226"/>
      <c r="BZ1226"/>
      <c r="CA1226"/>
      <c r="CB1226"/>
      <c r="CC1226"/>
      <c r="CD1226"/>
      <c r="CE1226"/>
      <c r="CF1226"/>
      <c r="CG1226"/>
      <c r="CH1226"/>
      <c r="CI1226"/>
      <c r="CJ1226" t="inlineStr">
        <is>
          <t xml:space="preserve">SOURCE/FROM US EPA ENVIRONMENTAL RESEARCH LABORATORY-DULUTH AND THE UNIVERSITY OF WISCONSIN-SUPERIOR CAMPUS//MEDIA/LAKE SUPERIOR WATER OR DECHLORINATED WATER//   </t>
        </is>
      </c>
      <c r="CK1226" t="inlineStr">
        <is>
          <t>Geiger,D.L., S.H. Poirier, L.T. Brooke, and D.J. Call</t>
        </is>
      </c>
      <c r="CL1226" t="n">
        <v>12858.0</v>
      </c>
      <c r="CM1226" t="inlineStr">
        <is>
          <t>Acute Toxicities of Organic Chemicals to Fathead Minnows (Pimephales promelas) Volume III</t>
        </is>
      </c>
      <c r="CN1226" t="inlineStr">
        <is>
          <t>Center for Lake Superior Environmental Studies, University of Wisconsin, Superior, WI:328 p.</t>
        </is>
      </c>
      <c r="CO1226" t="n">
        <v>1986.0</v>
      </c>
      <c r="CP1226" t="inlineStr">
        <is>
          <t>Geiger,D.L., S.H. Poirier, L.T. Brooke, and D.J. Call (1986). Acute Toxicities of Organic Chemicals to Fathead Minnows (Pimephales promelas) Volume III. Center for Lake Superior Environmental Studies, University of Wisconsin, Superior, WI, 328 p. ECOREF#:12858</t>
        </is>
      </c>
    </row>
    <row r="1227">
      <c r="A1227" t="n">
        <v>109751.0</v>
      </c>
      <c r="B1227" t="inlineStr">
        <is>
          <t>3-Butenenitrile</t>
        </is>
      </c>
      <c r="C1227"/>
      <c r="D1227" t="inlineStr">
        <is>
          <t>Chemical analysis reported</t>
        </is>
      </c>
      <c r="E1227" t="inlineStr">
        <is>
          <t>American Society for Testing and Materials</t>
        </is>
      </c>
      <c r="F1227"/>
      <c r="G1227"/>
      <c r="H1227"/>
      <c r="I1227"/>
      <c r="J1227"/>
      <c r="K1227"/>
      <c r="L1227" t="inlineStr">
        <is>
          <t>Pimephales promelas</t>
        </is>
      </c>
      <c r="M1227" t="inlineStr">
        <is>
          <t>Fathead Minnow</t>
        </is>
      </c>
      <c r="N1227" t="inlineStr">
        <is>
          <t>Juvenile</t>
        </is>
      </c>
      <c r="O1227"/>
      <c r="P1227"/>
      <c r="Q1227"/>
      <c r="R1227" t="n">
        <v>28.0</v>
      </c>
      <c r="S1227"/>
      <c r="T1227" t="n">
        <v>34.0</v>
      </c>
      <c r="U1227" t="inlineStr">
        <is>
          <t>Day(s)</t>
        </is>
      </c>
      <c r="V1227" t="inlineStr">
        <is>
          <t>Flow-through</t>
        </is>
      </c>
      <c r="W1227" t="inlineStr">
        <is>
          <t>Fresh water</t>
        </is>
      </c>
      <c r="X1227" t="inlineStr">
        <is>
          <t>Lab</t>
        </is>
      </c>
      <c r="Y1227"/>
      <c r="Z1227" t="inlineStr">
        <is>
          <t>Active ingredient</t>
        </is>
      </c>
      <c r="AA1227"/>
      <c r="AB1227" t="n">
        <v>182.0</v>
      </c>
      <c r="AC1227"/>
      <c r="AD1227" t="n">
        <v>171.0</v>
      </c>
      <c r="AE1227"/>
      <c r="AF1227" t="n">
        <v>195.0</v>
      </c>
      <c r="AG1227" t="inlineStr">
        <is>
          <t>AI mg/L</t>
        </is>
      </c>
      <c r="AH1227"/>
      <c r="AI1227"/>
      <c r="AJ1227"/>
      <c r="AK1227"/>
      <c r="AL1227"/>
      <c r="AM1227"/>
      <c r="AN1227"/>
      <c r="AO1227"/>
      <c r="AP1227"/>
      <c r="AQ1227"/>
      <c r="AR1227"/>
      <c r="AS1227"/>
      <c r="AT1227"/>
      <c r="AU1227"/>
      <c r="AV1227"/>
      <c r="AW1227"/>
      <c r="AX1227" t="inlineStr">
        <is>
          <t>Mortality</t>
        </is>
      </c>
      <c r="AY1227" t="inlineStr">
        <is>
          <t>Mortality</t>
        </is>
      </c>
      <c r="AZ1227" t="inlineStr">
        <is>
          <t>LC50</t>
        </is>
      </c>
      <c r="BA1227"/>
      <c r="BB1227" t="n">
        <v>4.0</v>
      </c>
      <c r="BC1227"/>
      <c r="BD1227"/>
      <c r="BE1227"/>
      <c r="BF1227"/>
      <c r="BG1227" t="inlineStr">
        <is>
          <t>Day(s)</t>
        </is>
      </c>
      <c r="BH1227"/>
      <c r="BI1227" t="inlineStr">
        <is>
          <t>DTXSID6021905</t>
        </is>
      </c>
      <c r="BJ1227" t="inlineStr">
        <is>
          <t>10.1016/0166-445X(85)90026-8</t>
        </is>
      </c>
      <c r="BK1227"/>
      <c r="BL1227" t="inlineStr">
        <is>
          <t>Acute</t>
        </is>
      </c>
      <c r="BM1227"/>
      <c r="BN1227"/>
      <c r="BO1227"/>
      <c r="BP1227"/>
      <c r="BQ1227"/>
      <c r="BR1227"/>
      <c r="BS1227"/>
      <c r="BT1227" t="inlineStr">
        <is>
          <t>--</t>
        </is>
      </c>
      <c r="BU1227"/>
      <c r="BV1227"/>
      <c r="BW1227"/>
      <c r="BX1227"/>
      <c r="BY1227"/>
      <c r="BZ1227"/>
      <c r="CA1227"/>
      <c r="CB1227"/>
      <c r="CC1227"/>
      <c r="CD1227"/>
      <c r="CE1227"/>
      <c r="CF1227"/>
      <c r="CG1227"/>
      <c r="CH1227"/>
      <c r="CI1227"/>
      <c r="CJ1227" t="inlineStr">
        <is>
          <t xml:space="preserve">SOURCE/NR//TMETH/E729-80 (1980)//MEDIA/AERATED, FILTERED LAKE SUPERIOR WATER//   </t>
        </is>
      </c>
      <c r="CK1227" t="inlineStr">
        <is>
          <t>Broderius,S., and M. Kahl</t>
        </is>
      </c>
      <c r="CL1227" t="n">
        <v>14128.0</v>
      </c>
      <c r="CM1227" t="inlineStr">
        <is>
          <t>Acute Toxicity of Organic Chemical Mixtures to the Fathead Minnow</t>
        </is>
      </c>
      <c r="CN1227" t="inlineStr">
        <is>
          <t>Aquat. Toxicol.6:307-322</t>
        </is>
      </c>
      <c r="CO1227" t="n">
        <v>1985.0</v>
      </c>
      <c r="CP1227" t="inlineStr">
        <is>
          <t>Broderius,S., and M. Kahl (1985). Acute Toxicity of Organic Chemical Mixtures to the Fathead Minnow. Aquat. Toxicol., 6, 307-322. doi:10.1016/0166-445X(85)90026-8. ECOREF#:14128</t>
        </is>
      </c>
    </row>
    <row r="1228">
      <c r="A1228" t="n">
        <v>109751.0</v>
      </c>
      <c r="B1228" t="inlineStr">
        <is>
          <t>3-Butenenitrile</t>
        </is>
      </c>
      <c r="C1228"/>
      <c r="D1228" t="inlineStr">
        <is>
          <t>Measured</t>
        </is>
      </c>
      <c r="E1228" t="inlineStr">
        <is>
          <t>Not reported</t>
        </is>
      </c>
      <c r="F1228"/>
      <c r="G1228" t="n">
        <v>98.6</v>
      </c>
      <c r="H1228"/>
      <c r="I1228"/>
      <c r="J1228"/>
      <c r="K1228"/>
      <c r="L1228" t="inlineStr">
        <is>
          <t>Pimephales promelas</t>
        </is>
      </c>
      <c r="M1228" t="inlineStr">
        <is>
          <t>Fathead Minnow</t>
        </is>
      </c>
      <c r="N1228"/>
      <c r="O1228"/>
      <c r="P1228" t="n">
        <v>33.0</v>
      </c>
      <c r="Q1228"/>
      <c r="R1228"/>
      <c r="S1228"/>
      <c r="T1228"/>
      <c r="U1228" t="inlineStr">
        <is>
          <t>Day(s)</t>
        </is>
      </c>
      <c r="V1228" t="inlineStr">
        <is>
          <t>Flow-through</t>
        </is>
      </c>
      <c r="W1228" t="inlineStr">
        <is>
          <t>Fresh water</t>
        </is>
      </c>
      <c r="X1228" t="inlineStr">
        <is>
          <t>Lab</t>
        </is>
      </c>
      <c r="Y1228" t="n">
        <v>6.0</v>
      </c>
      <c r="Z1228" t="inlineStr">
        <is>
          <t>Active ingredient</t>
        </is>
      </c>
      <c r="AA1228"/>
      <c r="AB1228" t="n">
        <v>182.0</v>
      </c>
      <c r="AC1228"/>
      <c r="AD1228" t="n">
        <v>171.0</v>
      </c>
      <c r="AE1228"/>
      <c r="AF1228" t="n">
        <v>195.0</v>
      </c>
      <c r="AG1228" t="inlineStr">
        <is>
          <t>AI mg/L</t>
        </is>
      </c>
      <c r="AH1228"/>
      <c r="AI1228"/>
      <c r="AJ1228"/>
      <c r="AK1228"/>
      <c r="AL1228"/>
      <c r="AM1228"/>
      <c r="AN1228"/>
      <c r="AO1228"/>
      <c r="AP1228"/>
      <c r="AQ1228"/>
      <c r="AR1228"/>
      <c r="AS1228"/>
      <c r="AT1228"/>
      <c r="AU1228"/>
      <c r="AV1228"/>
      <c r="AW1228"/>
      <c r="AX1228" t="inlineStr">
        <is>
          <t>Mortality</t>
        </is>
      </c>
      <c r="AY1228" t="inlineStr">
        <is>
          <t>Mortality</t>
        </is>
      </c>
      <c r="AZ1228" t="inlineStr">
        <is>
          <t>LC50</t>
        </is>
      </c>
      <c r="BA1228"/>
      <c r="BB1228" t="n">
        <v>4.0</v>
      </c>
      <c r="BC1228"/>
      <c r="BD1228"/>
      <c r="BE1228"/>
      <c r="BF1228"/>
      <c r="BG1228" t="inlineStr">
        <is>
          <t>Day(s)</t>
        </is>
      </c>
      <c r="BH1228"/>
      <c r="BI1228" t="inlineStr">
        <is>
          <t>DTXSID6021905</t>
        </is>
      </c>
      <c r="BJ1228"/>
      <c r="BK1228"/>
      <c r="BL1228"/>
      <c r="BM1228"/>
      <c r="BN1228"/>
      <c r="BO1228"/>
      <c r="BP1228"/>
      <c r="BQ1228"/>
      <c r="BR1228"/>
      <c r="BS1228"/>
      <c r="BT1228" t="inlineStr">
        <is>
          <t>--</t>
        </is>
      </c>
      <c r="BU1228"/>
      <c r="BV1228"/>
      <c r="BW1228"/>
      <c r="BX1228"/>
      <c r="BY1228"/>
      <c r="BZ1228"/>
      <c r="CA1228"/>
      <c r="CB1228"/>
      <c r="CC1228"/>
      <c r="CD1228"/>
      <c r="CE1228"/>
      <c r="CF1228"/>
      <c r="CG1228"/>
      <c r="CH1228"/>
      <c r="CI1228"/>
      <c r="CJ1228" t="inlineStr">
        <is>
          <t xml:space="preserve">SOURCE/CULTURED FROM BROOD STOCK PROVIDED BY THE U.S. ENVIRONMENTAL RESEARCH LABORATORY - DULUTH//MEDIA/LAKE SUPERIOR WATER//   </t>
        </is>
      </c>
      <c r="CK1228" t="inlineStr">
        <is>
          <t>Brooke,L.T., D.J. Call, D.L. Geiger, and C.E. Northcott</t>
        </is>
      </c>
      <c r="CL1228" t="n">
        <v>12448.0</v>
      </c>
      <c r="CM1228" t="inlineStr">
        <is>
          <t>Acute Toxicities of Organic Chemicals to Fathead Minnows (Pimephales promelas), Vol. 1</t>
        </is>
      </c>
      <c r="CN1228" t="inlineStr">
        <is>
          <t>Center for Lake Superior Environmental Studies, University of Wisconsin-Superior, Superior, WI:414 p.</t>
        </is>
      </c>
      <c r="CO1228" t="n">
        <v>1984.0</v>
      </c>
      <c r="CP1228" t="inlineStr">
        <is>
          <t>Brooke,L.T., D.J. Call, D.L. Geiger, and C.E. Northcott (1984). Acute Toxicities of Organic Chemicals to Fathead Minnows (Pimephales promelas), Vol. 1. Center for Lake Superior Environmental Studies, University of Wisconsin-Superior, Superior, WI, 414 p. ECOREF#:12448</t>
        </is>
      </c>
    </row>
    <row r="1229">
      <c r="A1229" t="n">
        <v>109762.0</v>
      </c>
      <c r="B1229" t="inlineStr">
        <is>
          <t>1,3-Propanediamine</t>
        </is>
      </c>
      <c r="C1229"/>
      <c r="D1229" t="inlineStr">
        <is>
          <t>Measured</t>
        </is>
      </c>
      <c r="E1229" t="inlineStr">
        <is>
          <t>Not coded</t>
        </is>
      </c>
      <c r="F1229"/>
      <c r="G1229" t="n">
        <v>99.0</v>
      </c>
      <c r="H1229"/>
      <c r="I1229"/>
      <c r="J1229"/>
      <c r="K1229"/>
      <c r="L1229" t="inlineStr">
        <is>
          <t>Pimephales promelas</t>
        </is>
      </c>
      <c r="M1229" t="inlineStr">
        <is>
          <t>Fathead Minnow</t>
        </is>
      </c>
      <c r="N1229"/>
      <c r="O1229"/>
      <c r="P1229" t="n">
        <v>32.0</v>
      </c>
      <c r="Q1229"/>
      <c r="R1229"/>
      <c r="S1229"/>
      <c r="T1229"/>
      <c r="U1229" t="inlineStr">
        <is>
          <t>Day(s)</t>
        </is>
      </c>
      <c r="V1229" t="inlineStr">
        <is>
          <t>Flow-through</t>
        </is>
      </c>
      <c r="W1229" t="inlineStr">
        <is>
          <t>Fresh water</t>
        </is>
      </c>
      <c r="X1229" t="inlineStr">
        <is>
          <t>Lab</t>
        </is>
      </c>
      <c r="Y1229"/>
      <c r="Z1229" t="inlineStr">
        <is>
          <t>Active ingredient</t>
        </is>
      </c>
      <c r="AA1229"/>
      <c r="AB1229" t="n">
        <v>1190.0</v>
      </c>
      <c r="AC1229"/>
      <c r="AD1229" t="n">
        <v>1060.0</v>
      </c>
      <c r="AE1229"/>
      <c r="AF1229" t="n">
        <v>1330.0</v>
      </c>
      <c r="AG1229" t="inlineStr">
        <is>
          <t>AI mg/L</t>
        </is>
      </c>
      <c r="AH1229"/>
      <c r="AI1229"/>
      <c r="AJ1229"/>
      <c r="AK1229"/>
      <c r="AL1229"/>
      <c r="AM1229"/>
      <c r="AN1229"/>
      <c r="AO1229"/>
      <c r="AP1229"/>
      <c r="AQ1229"/>
      <c r="AR1229"/>
      <c r="AS1229"/>
      <c r="AT1229"/>
      <c r="AU1229"/>
      <c r="AV1229"/>
      <c r="AW1229"/>
      <c r="AX1229" t="inlineStr">
        <is>
          <t>Mortality</t>
        </is>
      </c>
      <c r="AY1229" t="inlineStr">
        <is>
          <t>Mortality</t>
        </is>
      </c>
      <c r="AZ1229" t="inlineStr">
        <is>
          <t>LC50</t>
        </is>
      </c>
      <c r="BA1229"/>
      <c r="BB1229" t="n">
        <v>4.0</v>
      </c>
      <c r="BC1229"/>
      <c r="BD1229"/>
      <c r="BE1229"/>
      <c r="BF1229"/>
      <c r="BG1229" t="inlineStr">
        <is>
          <t>Day(s)</t>
        </is>
      </c>
      <c r="BH1229" t="inlineStr">
        <is>
          <t>Pure</t>
        </is>
      </c>
      <c r="BI1229" t="inlineStr">
        <is>
          <t>DTXSID1021906</t>
        </is>
      </c>
      <c r="BJ1229"/>
      <c r="BK1229"/>
      <c r="BL1229"/>
      <c r="BM1229"/>
      <c r="BN1229"/>
      <c r="BO1229"/>
      <c r="BP1229"/>
      <c r="BQ1229"/>
      <c r="BR1229"/>
      <c r="BS1229"/>
      <c r="BT1229" t="inlineStr">
        <is>
          <t>--</t>
        </is>
      </c>
      <c r="BU1229"/>
      <c r="BV1229"/>
      <c r="BW1229"/>
      <c r="BX1229"/>
      <c r="BY1229"/>
      <c r="BZ1229"/>
      <c r="CA1229"/>
      <c r="CB1229"/>
      <c r="CC1229"/>
      <c r="CD1229"/>
      <c r="CE1229"/>
      <c r="CF1229"/>
      <c r="CG1229"/>
      <c r="CH1229"/>
      <c r="CI1229" t="inlineStr">
        <is>
          <t xml:space="preserve"> The pH of the stock solution was adjusted to that of lake NR water with HCl.  Fish did not lose equilibrium prior to death.  NA </t>
        </is>
      </c>
      <c r="CJ1229" t="inlineStr">
        <is>
          <t xml:space="preserve">   The pH of the stock solution was adjusted to that of lake NR water with HCl.  Fish did not lose equilibrium prior to death.  NA </t>
        </is>
      </c>
      <c r="CK1229" t="inlineStr">
        <is>
          <t>Brooke,L.T., D.J. Call, D.L. Geiger, and C.E. Northcott</t>
        </is>
      </c>
      <c r="CL1229" t="n">
        <v>12448.0</v>
      </c>
      <c r="CM1229" t="inlineStr">
        <is>
          <t>Acute Toxicities of Organic Chemicals to Fathead Minnows (Pimephales promelas), Vol. 1</t>
        </is>
      </c>
      <c r="CN1229" t="inlineStr">
        <is>
          <t>Center for Lake Superior Environmental Studies, University of Wisconsin-Superior, Superior, WI:414 p.</t>
        </is>
      </c>
      <c r="CO1229" t="n">
        <v>1984.0</v>
      </c>
      <c r="CP1229" t="inlineStr">
        <is>
          <t>Brooke,L.T., D.J. Call, D.L. Geiger, and C.E. Northcott (1984). Acute Toxicities of Organic Chemicals to Fathead Minnows (Pimephales promelas), Vol. 1. Center for Lake Superior Environmental Studies, University of Wisconsin-Superior, Superior, WI, 414 p. ECOREF#:12448</t>
        </is>
      </c>
    </row>
    <row r="1230">
      <c r="A1230" t="n">
        <v>109773.0</v>
      </c>
      <c r="B1230" t="inlineStr">
        <is>
          <t>Malononitrile</t>
        </is>
      </c>
      <c r="C1230"/>
      <c r="D1230" t="inlineStr">
        <is>
          <t>Unmeasured</t>
        </is>
      </c>
      <c r="E1230" t="inlineStr">
        <is>
          <t>Not coded</t>
        </is>
      </c>
      <c r="F1230"/>
      <c r="G1230" t="n">
        <v>99.0</v>
      </c>
      <c r="H1230"/>
      <c r="I1230"/>
      <c r="J1230"/>
      <c r="K1230"/>
      <c r="L1230" t="inlineStr">
        <is>
          <t>Pimephales promelas</t>
        </is>
      </c>
      <c r="M1230" t="inlineStr">
        <is>
          <t>Fathead Minnow</t>
        </is>
      </c>
      <c r="N1230"/>
      <c r="O1230"/>
      <c r="P1230" t="n">
        <v>30.0</v>
      </c>
      <c r="Q1230"/>
      <c r="R1230"/>
      <c r="S1230"/>
      <c r="T1230"/>
      <c r="U1230" t="inlineStr">
        <is>
          <t>Day(s)</t>
        </is>
      </c>
      <c r="V1230" t="inlineStr">
        <is>
          <t>Flow-through</t>
        </is>
      </c>
      <c r="W1230" t="inlineStr">
        <is>
          <t>Fresh water</t>
        </is>
      </c>
      <c r="X1230" t="inlineStr">
        <is>
          <t>Lab</t>
        </is>
      </c>
      <c r="Y1230"/>
      <c r="Z1230" t="inlineStr">
        <is>
          <t>Active ingredient</t>
        </is>
      </c>
      <c r="AA1230"/>
      <c r="AB1230" t="n">
        <v>0.56</v>
      </c>
      <c r="AC1230"/>
      <c r="AD1230" t="n">
        <v>0.51</v>
      </c>
      <c r="AE1230"/>
      <c r="AF1230" t="n">
        <v>0.61</v>
      </c>
      <c r="AG1230" t="inlineStr">
        <is>
          <t>AI mg/L</t>
        </is>
      </c>
      <c r="AH1230"/>
      <c r="AI1230"/>
      <c r="AJ1230"/>
      <c r="AK1230"/>
      <c r="AL1230"/>
      <c r="AM1230"/>
      <c r="AN1230"/>
      <c r="AO1230"/>
      <c r="AP1230"/>
      <c r="AQ1230"/>
      <c r="AR1230"/>
      <c r="AS1230"/>
      <c r="AT1230"/>
      <c r="AU1230"/>
      <c r="AV1230"/>
      <c r="AW1230"/>
      <c r="AX1230" t="inlineStr">
        <is>
          <t>Mortality</t>
        </is>
      </c>
      <c r="AY1230" t="inlineStr">
        <is>
          <t>Mortality</t>
        </is>
      </c>
      <c r="AZ1230" t="inlineStr">
        <is>
          <t>LC50</t>
        </is>
      </c>
      <c r="BA1230"/>
      <c r="BB1230" t="n">
        <v>4.0</v>
      </c>
      <c r="BC1230"/>
      <c r="BD1230"/>
      <c r="BE1230"/>
      <c r="BF1230"/>
      <c r="BG1230" t="inlineStr">
        <is>
          <t>Day(s)</t>
        </is>
      </c>
      <c r="BH1230" t="inlineStr">
        <is>
          <t>Pure</t>
        </is>
      </c>
      <c r="BI1230" t="inlineStr">
        <is>
          <t>DTXSID6021907</t>
        </is>
      </c>
      <c r="BJ1230"/>
      <c r="BK1230"/>
      <c r="BL1230"/>
      <c r="BM1230"/>
      <c r="BN1230"/>
      <c r="BO1230"/>
      <c r="BP1230"/>
      <c r="BQ1230"/>
      <c r="BR1230"/>
      <c r="BS1230"/>
      <c r="BT1230" t="inlineStr">
        <is>
          <t>--</t>
        </is>
      </c>
      <c r="BU1230"/>
      <c r="BV1230"/>
      <c r="BW1230"/>
      <c r="BX1230"/>
      <c r="BY1230"/>
      <c r="BZ1230"/>
      <c r="CA1230"/>
      <c r="CB1230"/>
      <c r="CC1230"/>
      <c r="CD1230"/>
      <c r="CE1230"/>
      <c r="CF1230"/>
      <c r="CG1230"/>
      <c r="CH1230"/>
      <c r="CI1230"/>
      <c r="CJ1230"/>
      <c r="CK1230" t="inlineStr">
        <is>
          <t>Brooke,L.T., D.J. Call, D.L. Geiger, and C.E. Northcott</t>
        </is>
      </c>
      <c r="CL1230" t="n">
        <v>12448.0</v>
      </c>
      <c r="CM1230" t="inlineStr">
        <is>
          <t>Acute Toxicities of Organic Chemicals to Fathead Minnows (Pimephales promelas), Vol. 1</t>
        </is>
      </c>
      <c r="CN1230" t="inlineStr">
        <is>
          <t>Center for Lake Superior Environmental Studies, University of Wisconsin-Superior, Superior, WI:414 p.</t>
        </is>
      </c>
      <c r="CO1230" t="n">
        <v>1984.0</v>
      </c>
      <c r="CP1230" t="inlineStr">
        <is>
          <t>Brooke,L.T., D.J. Call, D.L. Geiger, and C.E. Northcott (1984). Acute Toxicities of Organic Chemicals to Fathead Minnows (Pimephales promelas), Vol. 1. Center for Lake Superior Environmental Studies, University of Wisconsin-Superior, Superior, WI, 414 p. ECOREF#:12448</t>
        </is>
      </c>
    </row>
    <row r="1231">
      <c r="A1231" t="n">
        <v>109853.0</v>
      </c>
      <c r="B1231" t="inlineStr">
        <is>
          <t>2-Methoxyethanamine</t>
        </is>
      </c>
      <c r="C1231"/>
      <c r="D1231" t="inlineStr">
        <is>
          <t>Measured</t>
        </is>
      </c>
      <c r="E1231" t="inlineStr">
        <is>
          <t>Not coded</t>
        </is>
      </c>
      <c r="F1231" t="inlineStr">
        <is>
          <t>&gt;=</t>
        </is>
      </c>
      <c r="G1231" t="n">
        <v>95.0</v>
      </c>
      <c r="H1231"/>
      <c r="I1231"/>
      <c r="J1231"/>
      <c r="K1231"/>
      <c r="L1231" t="inlineStr">
        <is>
          <t>Pimephales promelas</t>
        </is>
      </c>
      <c r="M1231" t="inlineStr">
        <is>
          <t>Fathead Minnow</t>
        </is>
      </c>
      <c r="N1231" t="inlineStr">
        <is>
          <t>Juvenile</t>
        </is>
      </c>
      <c r="O1231"/>
      <c r="P1231"/>
      <c r="Q1231"/>
      <c r="R1231" t="n">
        <v>26.0</v>
      </c>
      <c r="S1231"/>
      <c r="T1231" t="n">
        <v>34.0</v>
      </c>
      <c r="U1231" t="inlineStr">
        <is>
          <t>Day(s)</t>
        </is>
      </c>
      <c r="V1231" t="inlineStr">
        <is>
          <t>Flow-through</t>
        </is>
      </c>
      <c r="W1231" t="inlineStr">
        <is>
          <t>Fresh water</t>
        </is>
      </c>
      <c r="X1231" t="inlineStr">
        <is>
          <t>Lab</t>
        </is>
      </c>
      <c r="Y1231"/>
      <c r="Z1231" t="inlineStr">
        <is>
          <t>Active ingredient</t>
        </is>
      </c>
      <c r="AA1231"/>
      <c r="AB1231" t="n">
        <v>524.0</v>
      </c>
      <c r="AC1231"/>
      <c r="AD1231"/>
      <c r="AE1231"/>
      <c r="AF1231"/>
      <c r="AG1231" t="inlineStr">
        <is>
          <t>AI mg/L</t>
        </is>
      </c>
      <c r="AH1231"/>
      <c r="AI1231"/>
      <c r="AJ1231"/>
      <c r="AK1231"/>
      <c r="AL1231"/>
      <c r="AM1231"/>
      <c r="AN1231"/>
      <c r="AO1231"/>
      <c r="AP1231"/>
      <c r="AQ1231"/>
      <c r="AR1231"/>
      <c r="AS1231"/>
      <c r="AT1231"/>
      <c r="AU1231"/>
      <c r="AV1231"/>
      <c r="AW1231"/>
      <c r="AX1231" t="inlineStr">
        <is>
          <t>Mortality</t>
        </is>
      </c>
      <c r="AY1231" t="inlineStr">
        <is>
          <t>Mortality</t>
        </is>
      </c>
      <c r="AZ1231" t="inlineStr">
        <is>
          <t>LC50</t>
        </is>
      </c>
      <c r="BA1231"/>
      <c r="BB1231" t="n">
        <v>4.0</v>
      </c>
      <c r="BC1231"/>
      <c r="BD1231"/>
      <c r="BE1231"/>
      <c r="BF1231"/>
      <c r="BG1231" t="inlineStr">
        <is>
          <t>Day(s)</t>
        </is>
      </c>
      <c r="BH1231" t="inlineStr">
        <is>
          <t>Pure</t>
        </is>
      </c>
      <c r="BI1231" t="inlineStr">
        <is>
          <t>DTXSID1021908</t>
        </is>
      </c>
      <c r="BJ1231" t="inlineStr">
        <is>
          <t>10.1002/etc.5620140920</t>
        </is>
      </c>
      <c r="BK1231"/>
      <c r="BL1231"/>
      <c r="BM1231"/>
      <c r="BN1231"/>
      <c r="BO1231"/>
      <c r="BP1231"/>
      <c r="BQ1231"/>
      <c r="BR1231"/>
      <c r="BS1231"/>
      <c r="BT1231" t="inlineStr">
        <is>
          <t>--</t>
        </is>
      </c>
      <c r="BU1231"/>
      <c r="BV1231"/>
      <c r="BW1231"/>
      <c r="BX1231"/>
      <c r="BY1231"/>
      <c r="BZ1231"/>
      <c r="CA1231"/>
      <c r="CB1231"/>
      <c r="CC1231"/>
      <c r="CD1231"/>
      <c r="CE1231"/>
      <c r="CF1231"/>
      <c r="CG1231"/>
      <c r="CH1231"/>
      <c r="CI1231"/>
      <c r="CJ1231"/>
      <c r="CK1231" t="inlineStr">
        <is>
          <t>Broderius,S.J., M.D. Kahl, and M.D. Hoglund</t>
        </is>
      </c>
      <c r="CL1231" t="n">
        <v>15031.0</v>
      </c>
      <c r="CM1231" t="inlineStr">
        <is>
          <t>Use of Joint Toxic Response to Define the Primary Mode of Toxic Action for Diverse Industrial Organic Chemicals</t>
        </is>
      </c>
      <c r="CN1231" t="inlineStr">
        <is>
          <t>Environ. Toxicol. Chem.14(9): 1591-1605</t>
        </is>
      </c>
      <c r="CO1231" t="n">
        <v>1995.0</v>
      </c>
      <c r="CP1231" t="inlineStr">
        <is>
          <t>Broderius,S.J., M.D. Kahl, and M.D. Hoglund (1995). Use of Joint Toxic Response to Define the Primary Mode of Toxic Action for Diverse Industrial Organic Chemicals. Environ. Toxicol. Chem., 14, (9), 1591-1605. doi:10.1002/etc.5620140920. ECOREF#:15031</t>
        </is>
      </c>
    </row>
    <row r="1232">
      <c r="A1232" t="n">
        <v>109853.0</v>
      </c>
      <c r="B1232" t="inlineStr">
        <is>
          <t>2-Methoxyethanamine</t>
        </is>
      </c>
      <c r="C1232"/>
      <c r="D1232" t="inlineStr">
        <is>
          <t>Measured</t>
        </is>
      </c>
      <c r="E1232" t="inlineStr">
        <is>
          <t>Not coded</t>
        </is>
      </c>
      <c r="F1232"/>
      <c r="G1232" t="n">
        <v>98.0</v>
      </c>
      <c r="H1232"/>
      <c r="I1232"/>
      <c r="J1232"/>
      <c r="K1232"/>
      <c r="L1232" t="inlineStr">
        <is>
          <t>Pimephales promelas</t>
        </is>
      </c>
      <c r="M1232" t="inlineStr">
        <is>
          <t>Fathead Minnow</t>
        </is>
      </c>
      <c r="N1232"/>
      <c r="O1232"/>
      <c r="P1232" t="n">
        <v>28.0</v>
      </c>
      <c r="Q1232"/>
      <c r="R1232"/>
      <c r="S1232"/>
      <c r="T1232"/>
      <c r="U1232" t="inlineStr">
        <is>
          <t>Day(s)</t>
        </is>
      </c>
      <c r="V1232" t="inlineStr">
        <is>
          <t>Flow-through</t>
        </is>
      </c>
      <c r="W1232" t="inlineStr">
        <is>
          <t>Fresh water</t>
        </is>
      </c>
      <c r="X1232" t="inlineStr">
        <is>
          <t>Lab</t>
        </is>
      </c>
      <c r="Y1232"/>
      <c r="Z1232" t="inlineStr">
        <is>
          <t>Active ingredient</t>
        </is>
      </c>
      <c r="AA1232"/>
      <c r="AB1232" t="n">
        <v>524.0</v>
      </c>
      <c r="AC1232"/>
      <c r="AD1232"/>
      <c r="AE1232"/>
      <c r="AF1232"/>
      <c r="AG1232" t="inlineStr">
        <is>
          <t>AI mg/L</t>
        </is>
      </c>
      <c r="AH1232"/>
      <c r="AI1232"/>
      <c r="AJ1232"/>
      <c r="AK1232"/>
      <c r="AL1232"/>
      <c r="AM1232"/>
      <c r="AN1232"/>
      <c r="AO1232"/>
      <c r="AP1232"/>
      <c r="AQ1232"/>
      <c r="AR1232"/>
      <c r="AS1232"/>
      <c r="AT1232"/>
      <c r="AU1232"/>
      <c r="AV1232"/>
      <c r="AW1232"/>
      <c r="AX1232" t="inlineStr">
        <is>
          <t>Mortality</t>
        </is>
      </c>
      <c r="AY1232" t="inlineStr">
        <is>
          <t>Mortality</t>
        </is>
      </c>
      <c r="AZ1232" t="inlineStr">
        <is>
          <t>LC50</t>
        </is>
      </c>
      <c r="BA1232"/>
      <c r="BB1232" t="n">
        <v>4.0</v>
      </c>
      <c r="BC1232"/>
      <c r="BD1232"/>
      <c r="BE1232"/>
      <c r="BF1232"/>
      <c r="BG1232" t="inlineStr">
        <is>
          <t>Day(s)</t>
        </is>
      </c>
      <c r="BH1232" t="inlineStr">
        <is>
          <t>Pure</t>
        </is>
      </c>
      <c r="BI1232" t="inlineStr">
        <is>
          <t>DTXSID1021908</t>
        </is>
      </c>
      <c r="BJ1232"/>
      <c r="BK1232"/>
      <c r="BL1232"/>
      <c r="BM1232"/>
      <c r="BN1232"/>
      <c r="BO1232"/>
      <c r="BP1232"/>
      <c r="BQ1232"/>
      <c r="BR1232"/>
      <c r="BS1232"/>
      <c r="BT1232" t="inlineStr">
        <is>
          <t>--</t>
        </is>
      </c>
      <c r="BU1232"/>
      <c r="BV1232"/>
      <c r="BW1232"/>
      <c r="BX1232"/>
      <c r="BY1232"/>
      <c r="BZ1232"/>
      <c r="CA1232"/>
      <c r="CB1232"/>
      <c r="CC1232"/>
      <c r="CD1232"/>
      <c r="CE1232"/>
      <c r="CF1232"/>
      <c r="CG1232"/>
      <c r="CH1232"/>
      <c r="CI1232" t="inlineStr">
        <is>
          <t xml:space="preserve"> Affected fish exhibited interrupted swimming, loss of     NR schooling ability, darkened and lost equilibrium prior to death.  NA </t>
        </is>
      </c>
      <c r="CJ1232" t="inlineStr">
        <is>
          <t xml:space="preserve">   Affected fish exhibited interrupted swimming, loss of     NR schooling ability, darkened and lost equilibrium prior to death.  NA </t>
        </is>
      </c>
      <c r="CK1232" t="inlineStr">
        <is>
          <t>Brooke,L.T., D.J. Call, D.L. Geiger, and C.E. Northcott</t>
        </is>
      </c>
      <c r="CL1232" t="n">
        <v>12448.0</v>
      </c>
      <c r="CM1232" t="inlineStr">
        <is>
          <t>Acute Toxicities of Organic Chemicals to Fathead Minnows (Pimephales promelas), Vol. 1</t>
        </is>
      </c>
      <c r="CN1232" t="inlineStr">
        <is>
          <t>Center for Lake Superior Environmental Studies, University of Wisconsin-Superior, Superior, WI:414 p.</t>
        </is>
      </c>
      <c r="CO1232" t="n">
        <v>1984.0</v>
      </c>
      <c r="CP1232" t="inlineStr">
        <is>
          <t>Brooke,L.T., D.J. Call, D.L. Geiger, and C.E. Northcott (1984). Acute Toxicities of Organic Chemicals to Fathead Minnows (Pimephales promelas), Vol. 1. Center for Lake Superior Environmental Studies, University of Wisconsin-Superior, Superior, WI, 414 p. ECOREF#:12448</t>
        </is>
      </c>
    </row>
    <row r="1233">
      <c r="A1233" t="n">
        <v>109875.0</v>
      </c>
      <c r="B1233" t="inlineStr">
        <is>
          <t>Dimethoxymethane</t>
        </is>
      </c>
      <c r="C1233"/>
      <c r="D1233" t="inlineStr">
        <is>
          <t>Measured</t>
        </is>
      </c>
      <c r="E1233" t="inlineStr">
        <is>
          <t>Not coded</t>
        </is>
      </c>
      <c r="F1233"/>
      <c r="G1233" t="n">
        <v>99.0</v>
      </c>
      <c r="H1233"/>
      <c r="I1233"/>
      <c r="J1233"/>
      <c r="K1233"/>
      <c r="L1233" t="inlineStr">
        <is>
          <t>Pimephales promelas</t>
        </is>
      </c>
      <c r="M1233" t="inlineStr">
        <is>
          <t>Fathead Minnow</t>
        </is>
      </c>
      <c r="N1233"/>
      <c r="O1233"/>
      <c r="P1233"/>
      <c r="Q1233"/>
      <c r="R1233" t="n">
        <v>29.0</v>
      </c>
      <c r="S1233"/>
      <c r="T1233" t="n">
        <v>31.0</v>
      </c>
      <c r="U1233" t="inlineStr">
        <is>
          <t>Day(s)</t>
        </is>
      </c>
      <c r="V1233" t="inlineStr">
        <is>
          <t>Flow-through</t>
        </is>
      </c>
      <c r="W1233" t="inlineStr">
        <is>
          <t>Fresh water</t>
        </is>
      </c>
      <c r="X1233" t="inlineStr">
        <is>
          <t>Lab</t>
        </is>
      </c>
      <c r="Y1233"/>
      <c r="Z1233" t="inlineStr">
        <is>
          <t>Active ingredient</t>
        </is>
      </c>
      <c r="AA1233"/>
      <c r="AB1233" t="n">
        <v>6990.0</v>
      </c>
      <c r="AC1233"/>
      <c r="AD1233" t="n">
        <v>6260.0</v>
      </c>
      <c r="AE1233"/>
      <c r="AF1233" t="n">
        <v>7800.0</v>
      </c>
      <c r="AG1233" t="inlineStr">
        <is>
          <t>AI mg/L</t>
        </is>
      </c>
      <c r="AH1233"/>
      <c r="AI1233"/>
      <c r="AJ1233"/>
      <c r="AK1233"/>
      <c r="AL1233"/>
      <c r="AM1233"/>
      <c r="AN1233"/>
      <c r="AO1233"/>
      <c r="AP1233"/>
      <c r="AQ1233"/>
      <c r="AR1233"/>
      <c r="AS1233"/>
      <c r="AT1233"/>
      <c r="AU1233"/>
      <c r="AV1233"/>
      <c r="AW1233"/>
      <c r="AX1233" t="inlineStr">
        <is>
          <t>Mortality</t>
        </is>
      </c>
      <c r="AY1233" t="inlineStr">
        <is>
          <t>Mortality</t>
        </is>
      </c>
      <c r="AZ1233" t="inlineStr">
        <is>
          <t>LC50</t>
        </is>
      </c>
      <c r="BA1233"/>
      <c r="BB1233" t="n">
        <v>4.0</v>
      </c>
      <c r="BC1233"/>
      <c r="BD1233"/>
      <c r="BE1233"/>
      <c r="BF1233"/>
      <c r="BG1233" t="inlineStr">
        <is>
          <t>Day(s)</t>
        </is>
      </c>
      <c r="BH1233" t="inlineStr">
        <is>
          <t>Pure</t>
        </is>
      </c>
      <c r="BI1233" t="inlineStr">
        <is>
          <t>DTXSID1025564</t>
        </is>
      </c>
      <c r="BJ1233"/>
      <c r="BK1233"/>
      <c r="BL1233"/>
      <c r="BM1233"/>
      <c r="BN1233"/>
      <c r="BO1233"/>
      <c r="BP1233"/>
      <c r="BQ1233"/>
      <c r="BR1233"/>
      <c r="BS1233"/>
      <c r="BT1233" t="inlineStr">
        <is>
          <t>--</t>
        </is>
      </c>
      <c r="BU1233"/>
      <c r="BV1233"/>
      <c r="BW1233"/>
      <c r="BX1233"/>
      <c r="BY1233"/>
      <c r="BZ1233"/>
      <c r="CA1233"/>
      <c r="CB1233"/>
      <c r="CC1233"/>
      <c r="CD1233"/>
      <c r="CE1233"/>
      <c r="CF1233"/>
      <c r="CG1233"/>
      <c r="CH1233"/>
      <c r="CI1233" t="inlineStr">
        <is>
          <t xml:space="preserve"> Affected fish lost schooling behavior, were hypoactive and overreactive to external stimuli and were darkly colored. Equilibrium loss was observed prior to death.  At 96 hr, the toxicant concentration in the "B" tank was low because </t>
        </is>
      </c>
      <c r="CJ1233" t="inlineStr">
        <is>
          <t xml:space="preserve">   Affected fish lost schooling behavior, were hypoactive and overreactive to external stimuli and were darkly colored. Equilibrium loss was observed prior to death.  At 96 hr, the toxicant concentration in the "B" tank was low because </t>
        </is>
      </c>
      <c r="CK1233" t="inlineStr">
        <is>
          <t>Geiger,D.L., L.T. Brooke, and D.J. Call</t>
        </is>
      </c>
      <c r="CL1233" t="n">
        <v>3217.0</v>
      </c>
      <c r="CM1233" t="inlineStr">
        <is>
          <t>Acute Toxicities of Organic Chemicals to Fathead Minnows (Pimephales promelas), Volume V</t>
        </is>
      </c>
      <c r="CN1233" t="inlineStr">
        <is>
          <t>Center for Lake Superior Environmental Studies, University of Wisconsin, Superior, WI:332 p.</t>
        </is>
      </c>
      <c r="CO1233" t="n">
        <v>1990.0</v>
      </c>
      <c r="CP1233" t="inlineStr">
        <is>
          <t>Geiger,D.L., L.T. Brooke, and D.J. Call (1990). Acute Toxicities of Organic Chemicals to Fathead Minnows (Pimephales promelas), Volume V. Center for Lake Superior Environmental Studies, University of Wisconsin, Superior, WI, 332 p. ECOREF#:3217</t>
        </is>
      </c>
    </row>
    <row r="1234">
      <c r="A1234" t="n">
        <v>109897.0</v>
      </c>
      <c r="B1234" t="inlineStr">
        <is>
          <t>Diethylamine</t>
        </is>
      </c>
      <c r="C1234"/>
      <c r="D1234" t="inlineStr">
        <is>
          <t>Measured</t>
        </is>
      </c>
      <c r="E1234" t="inlineStr">
        <is>
          <t>Not coded</t>
        </is>
      </c>
      <c r="F1234"/>
      <c r="G1234" t="n">
        <v>98.0</v>
      </c>
      <c r="H1234"/>
      <c r="I1234"/>
      <c r="J1234"/>
      <c r="K1234"/>
      <c r="L1234" t="inlineStr">
        <is>
          <t>Pimephales promelas</t>
        </is>
      </c>
      <c r="M1234" t="inlineStr">
        <is>
          <t>Fathead Minnow</t>
        </is>
      </c>
      <c r="N1234"/>
      <c r="O1234"/>
      <c r="P1234" t="n">
        <v>30.0</v>
      </c>
      <c r="Q1234"/>
      <c r="R1234"/>
      <c r="S1234"/>
      <c r="T1234"/>
      <c r="U1234" t="inlineStr">
        <is>
          <t>Day(s)</t>
        </is>
      </c>
      <c r="V1234" t="inlineStr">
        <is>
          <t>Flow-through</t>
        </is>
      </c>
      <c r="W1234" t="inlineStr">
        <is>
          <t>Fresh water</t>
        </is>
      </c>
      <c r="X1234" t="inlineStr">
        <is>
          <t>Lab</t>
        </is>
      </c>
      <c r="Y1234"/>
      <c r="Z1234" t="inlineStr">
        <is>
          <t>Active ingredient</t>
        </is>
      </c>
      <c r="AA1234"/>
      <c r="AB1234" t="n">
        <v>855.0</v>
      </c>
      <c r="AC1234"/>
      <c r="AD1234"/>
      <c r="AE1234"/>
      <c r="AF1234"/>
      <c r="AG1234" t="inlineStr">
        <is>
          <t>AI mg/L</t>
        </is>
      </c>
      <c r="AH1234"/>
      <c r="AI1234"/>
      <c r="AJ1234"/>
      <c r="AK1234"/>
      <c r="AL1234"/>
      <c r="AM1234"/>
      <c r="AN1234"/>
      <c r="AO1234"/>
      <c r="AP1234"/>
      <c r="AQ1234"/>
      <c r="AR1234"/>
      <c r="AS1234"/>
      <c r="AT1234"/>
      <c r="AU1234"/>
      <c r="AV1234"/>
      <c r="AW1234"/>
      <c r="AX1234" t="inlineStr">
        <is>
          <t>Mortality</t>
        </is>
      </c>
      <c r="AY1234" t="inlineStr">
        <is>
          <t>Mortality</t>
        </is>
      </c>
      <c r="AZ1234" t="inlineStr">
        <is>
          <t>LC50</t>
        </is>
      </c>
      <c r="BA1234"/>
      <c r="BB1234" t="n">
        <v>4.0</v>
      </c>
      <c r="BC1234"/>
      <c r="BD1234"/>
      <c r="BE1234"/>
      <c r="BF1234"/>
      <c r="BG1234" t="inlineStr">
        <is>
          <t>Day(s)</t>
        </is>
      </c>
      <c r="BH1234" t="inlineStr">
        <is>
          <t>Pure</t>
        </is>
      </c>
      <c r="BI1234" t="inlineStr">
        <is>
          <t>DTXSID6021909</t>
        </is>
      </c>
      <c r="BJ1234"/>
      <c r="BK1234"/>
      <c r="BL1234"/>
      <c r="BM1234"/>
      <c r="BN1234"/>
      <c r="BO1234"/>
      <c r="BP1234"/>
      <c r="BQ1234"/>
      <c r="BR1234"/>
      <c r="BS1234"/>
      <c r="BT1234" t="inlineStr">
        <is>
          <t>--</t>
        </is>
      </c>
      <c r="BU1234"/>
      <c r="BV1234"/>
      <c r="BW1234"/>
      <c r="BX1234"/>
      <c r="BY1234"/>
      <c r="BZ1234"/>
      <c r="CA1234"/>
      <c r="CB1234"/>
      <c r="CC1234"/>
      <c r="CD1234"/>
      <c r="CE1234"/>
      <c r="CF1234"/>
      <c r="CG1234"/>
      <c r="CH1234"/>
      <c r="CI1234" t="inlineStr">
        <is>
          <t xml:space="preserve"> The pH of the stock solution was adjusted to that of lake NR water with HCl.  Fish did not lose equilibrium prior to death.  NA </t>
        </is>
      </c>
      <c r="CJ1234" t="inlineStr">
        <is>
          <t xml:space="preserve">   The pH of the stock solution was adjusted to that of lake NR water with HCl.  Fish did not lose equilibrium prior to death.  NA </t>
        </is>
      </c>
      <c r="CK1234" t="inlineStr">
        <is>
          <t>Brooke,L.T., D.J. Call, D.L. Geiger, and C.E. Northcott</t>
        </is>
      </c>
      <c r="CL1234" t="n">
        <v>12448.0</v>
      </c>
      <c r="CM1234" t="inlineStr">
        <is>
          <t>Acute Toxicities of Organic Chemicals to Fathead Minnows (Pimephales promelas), Vol. 1</t>
        </is>
      </c>
      <c r="CN1234" t="inlineStr">
        <is>
          <t>Center for Lake Superior Environmental Studies, University of Wisconsin-Superior, Superior, WI:414 p.</t>
        </is>
      </c>
      <c r="CO1234" t="n">
        <v>1984.0</v>
      </c>
      <c r="CP1234" t="inlineStr">
        <is>
          <t>Brooke,L.T., D.J. Call, D.L. Geiger, and C.E. Northcott (1984). Acute Toxicities of Organic Chemicals to Fathead Minnows (Pimephales promelas), Vol. 1. Center for Lake Superior Environmental Studies, University of Wisconsin-Superior, Superior, WI, 414 p. ECOREF#:12448</t>
        </is>
      </c>
    </row>
    <row r="1235">
      <c r="A1235" t="n">
        <v>109977.0</v>
      </c>
      <c r="B1235" t="inlineStr">
        <is>
          <t>Pyrrole</t>
        </is>
      </c>
      <c r="C1235"/>
      <c r="D1235" t="inlineStr">
        <is>
          <t>Measured</t>
        </is>
      </c>
      <c r="E1235" t="inlineStr">
        <is>
          <t>Not coded</t>
        </is>
      </c>
      <c r="F1235"/>
      <c r="G1235" t="n">
        <v>98.0</v>
      </c>
      <c r="H1235"/>
      <c r="I1235"/>
      <c r="J1235"/>
      <c r="K1235"/>
      <c r="L1235" t="inlineStr">
        <is>
          <t>Pimephales promelas</t>
        </is>
      </c>
      <c r="M1235" t="inlineStr">
        <is>
          <t>Fathead Minnow</t>
        </is>
      </c>
      <c r="N1235"/>
      <c r="O1235"/>
      <c r="P1235" t="n">
        <v>32.0</v>
      </c>
      <c r="Q1235"/>
      <c r="R1235"/>
      <c r="S1235"/>
      <c r="T1235"/>
      <c r="U1235" t="inlineStr">
        <is>
          <t>Day(s)</t>
        </is>
      </c>
      <c r="V1235" t="inlineStr">
        <is>
          <t>Flow-through</t>
        </is>
      </c>
      <c r="W1235" t="inlineStr">
        <is>
          <t>Fresh water</t>
        </is>
      </c>
      <c r="X1235" t="inlineStr">
        <is>
          <t>Lab</t>
        </is>
      </c>
      <c r="Y1235"/>
      <c r="Z1235" t="inlineStr">
        <is>
          <t>Active ingredient</t>
        </is>
      </c>
      <c r="AA1235"/>
      <c r="AB1235" t="n">
        <v>210.0</v>
      </c>
      <c r="AC1235"/>
      <c r="AD1235" t="n">
        <v>197.0</v>
      </c>
      <c r="AE1235"/>
      <c r="AF1235" t="n">
        <v>224.0</v>
      </c>
      <c r="AG1235" t="inlineStr">
        <is>
          <t>AI mg/L</t>
        </is>
      </c>
      <c r="AH1235"/>
      <c r="AI1235"/>
      <c r="AJ1235"/>
      <c r="AK1235"/>
      <c r="AL1235"/>
      <c r="AM1235"/>
      <c r="AN1235"/>
      <c r="AO1235"/>
      <c r="AP1235"/>
      <c r="AQ1235"/>
      <c r="AR1235"/>
      <c r="AS1235"/>
      <c r="AT1235"/>
      <c r="AU1235"/>
      <c r="AV1235"/>
      <c r="AW1235"/>
      <c r="AX1235" t="inlineStr">
        <is>
          <t>Mortality</t>
        </is>
      </c>
      <c r="AY1235" t="inlineStr">
        <is>
          <t>Mortality</t>
        </is>
      </c>
      <c r="AZ1235" t="inlineStr">
        <is>
          <t>LC50</t>
        </is>
      </c>
      <c r="BA1235"/>
      <c r="BB1235" t="n">
        <v>4.0</v>
      </c>
      <c r="BC1235"/>
      <c r="BD1235"/>
      <c r="BE1235"/>
      <c r="BF1235"/>
      <c r="BG1235" t="inlineStr">
        <is>
          <t>Day(s)</t>
        </is>
      </c>
      <c r="BH1235" t="inlineStr">
        <is>
          <t>Pure</t>
        </is>
      </c>
      <c r="BI1235" t="inlineStr">
        <is>
          <t>DTXSID5021910</t>
        </is>
      </c>
      <c r="BJ1235"/>
      <c r="BK1235"/>
      <c r="BL1235"/>
      <c r="BM1235"/>
      <c r="BN1235"/>
      <c r="BO1235"/>
      <c r="BP1235"/>
      <c r="BQ1235"/>
      <c r="BR1235"/>
      <c r="BS1235"/>
      <c r="BT1235" t="inlineStr">
        <is>
          <t>--</t>
        </is>
      </c>
      <c r="BU1235"/>
      <c r="BV1235"/>
      <c r="BW1235"/>
      <c r="BX1235"/>
      <c r="BY1235"/>
      <c r="BZ1235"/>
      <c r="CA1235"/>
      <c r="CB1235"/>
      <c r="CC1235"/>
      <c r="CD1235"/>
      <c r="CE1235"/>
      <c r="CF1235"/>
      <c r="CG1235"/>
      <c r="CH1235"/>
      <c r="CI1235" t="inlineStr">
        <is>
          <t xml:space="preserve"> Affected fish lost equilibrium prior to death.            NR NA </t>
        </is>
      </c>
      <c r="CJ1235" t="inlineStr">
        <is>
          <t xml:space="preserve">   Affected fish lost equilibrium prior to death.            NR NA </t>
        </is>
      </c>
      <c r="CK1235" t="inlineStr">
        <is>
          <t>Brooke,L.T., D.J. Call, D.L. Geiger, and C.E. Northcott</t>
        </is>
      </c>
      <c r="CL1235" t="n">
        <v>12448.0</v>
      </c>
      <c r="CM1235" t="inlineStr">
        <is>
          <t>Acute Toxicities of Organic Chemicals to Fathead Minnows (Pimephales promelas), Vol. 1</t>
        </is>
      </c>
      <c r="CN1235" t="inlineStr">
        <is>
          <t>Center for Lake Superior Environmental Studies, University of Wisconsin-Superior, Superior, WI:414 p.</t>
        </is>
      </c>
      <c r="CO1235" t="n">
        <v>1984.0</v>
      </c>
      <c r="CP1235" t="inlineStr">
        <is>
          <t>Brooke,L.T., D.J. Call, D.L. Geiger, and C.E. Northcott (1984). Acute Toxicities of Organic Chemicals to Fathead Minnows (Pimephales promelas), Vol. 1. Center for Lake Superior Environmental Studies, University of Wisconsin-Superior, Superior, WI, 414 p. ECOREF#:12448</t>
        </is>
      </c>
    </row>
    <row r="1236">
      <c r="A1236" t="n">
        <v>109999.0</v>
      </c>
      <c r="B1236" t="inlineStr">
        <is>
          <t>Tetrahydrofuran</t>
        </is>
      </c>
      <c r="C1236"/>
      <c r="D1236" t="inlineStr">
        <is>
          <t>Measured</t>
        </is>
      </c>
      <c r="E1236" t="inlineStr">
        <is>
          <t>Not coded</t>
        </is>
      </c>
      <c r="F1236" t="inlineStr">
        <is>
          <t>&gt;</t>
        </is>
      </c>
      <c r="G1236" t="n">
        <v>99.0</v>
      </c>
      <c r="H1236"/>
      <c r="I1236"/>
      <c r="J1236"/>
      <c r="K1236"/>
      <c r="L1236" t="inlineStr">
        <is>
          <t>Pimephales promelas</t>
        </is>
      </c>
      <c r="M1236" t="inlineStr">
        <is>
          <t>Fathead Minnow</t>
        </is>
      </c>
      <c r="N1236"/>
      <c r="O1236"/>
      <c r="P1236" t="n">
        <v>34.0</v>
      </c>
      <c r="Q1236"/>
      <c r="R1236"/>
      <c r="S1236"/>
      <c r="T1236"/>
      <c r="U1236" t="inlineStr">
        <is>
          <t>Day(s)</t>
        </is>
      </c>
      <c r="V1236" t="inlineStr">
        <is>
          <t>Flow-through</t>
        </is>
      </c>
      <c r="W1236" t="inlineStr">
        <is>
          <t>Fresh water</t>
        </is>
      </c>
      <c r="X1236" t="inlineStr">
        <is>
          <t>Lab</t>
        </is>
      </c>
      <c r="Y1236"/>
      <c r="Z1236" t="inlineStr">
        <is>
          <t>Active ingredient</t>
        </is>
      </c>
      <c r="AA1236"/>
      <c r="AB1236" t="n">
        <v>2160.0</v>
      </c>
      <c r="AC1236"/>
      <c r="AD1236" t="n">
        <v>1970.0</v>
      </c>
      <c r="AE1236"/>
      <c r="AF1236" t="n">
        <v>2360.0</v>
      </c>
      <c r="AG1236" t="inlineStr">
        <is>
          <t>AI mg/L</t>
        </is>
      </c>
      <c r="AH1236"/>
      <c r="AI1236"/>
      <c r="AJ1236"/>
      <c r="AK1236"/>
      <c r="AL1236"/>
      <c r="AM1236"/>
      <c r="AN1236"/>
      <c r="AO1236"/>
      <c r="AP1236"/>
      <c r="AQ1236"/>
      <c r="AR1236"/>
      <c r="AS1236"/>
      <c r="AT1236"/>
      <c r="AU1236"/>
      <c r="AV1236"/>
      <c r="AW1236"/>
      <c r="AX1236" t="inlineStr">
        <is>
          <t>Mortality</t>
        </is>
      </c>
      <c r="AY1236" t="inlineStr">
        <is>
          <t>Mortality</t>
        </is>
      </c>
      <c r="AZ1236" t="inlineStr">
        <is>
          <t>LC50</t>
        </is>
      </c>
      <c r="BA1236"/>
      <c r="BB1236" t="n">
        <v>4.0</v>
      </c>
      <c r="BC1236"/>
      <c r="BD1236"/>
      <c r="BE1236"/>
      <c r="BF1236"/>
      <c r="BG1236" t="inlineStr">
        <is>
          <t>Day(s)</t>
        </is>
      </c>
      <c r="BH1236" t="inlineStr">
        <is>
          <t>Pure</t>
        </is>
      </c>
      <c r="BI1236" t="inlineStr">
        <is>
          <t>DTXSID1021328</t>
        </is>
      </c>
      <c r="BJ1236"/>
      <c r="BK1236"/>
      <c r="BL1236"/>
      <c r="BM1236"/>
      <c r="BN1236"/>
      <c r="BO1236"/>
      <c r="BP1236"/>
      <c r="BQ1236"/>
      <c r="BR1236"/>
      <c r="BS1236"/>
      <c r="BT1236" t="inlineStr">
        <is>
          <t>--</t>
        </is>
      </c>
      <c r="BU1236"/>
      <c r="BV1236"/>
      <c r="BW1236"/>
      <c r="BX1236"/>
      <c r="BY1236"/>
      <c r="BZ1236"/>
      <c r="CA1236"/>
      <c r="CB1236"/>
      <c r="CC1236"/>
      <c r="CD1236"/>
      <c r="CE1236"/>
      <c r="CF1236"/>
      <c r="CG1236"/>
      <c r="CH1236"/>
      <c r="CI1236" t="inlineStr">
        <is>
          <t xml:space="preserve"> Affected fish lost equilibrium prior to death.            NR NA </t>
        </is>
      </c>
      <c r="CJ1236" t="inlineStr">
        <is>
          <t xml:space="preserve">   Affected fish lost equilibrium prior to death.            NR NA </t>
        </is>
      </c>
      <c r="CK1236" t="inlineStr">
        <is>
          <t>Brooke,L.T., D.J. Call, D.L. Geiger, and C.E. Northcott</t>
        </is>
      </c>
      <c r="CL1236" t="n">
        <v>12448.0</v>
      </c>
      <c r="CM1236" t="inlineStr">
        <is>
          <t>Acute Toxicities of Organic Chemicals to Fathead Minnows (Pimephales promelas), Vol. 1</t>
        </is>
      </c>
      <c r="CN1236" t="inlineStr">
        <is>
          <t>Center for Lake Superior Environmental Studies, University of Wisconsin-Superior, Superior, WI:414 p.</t>
        </is>
      </c>
      <c r="CO1236" t="n">
        <v>1984.0</v>
      </c>
      <c r="CP1236" t="inlineStr">
        <is>
          <t>Brooke,L.T., D.J. Call, D.L. Geiger, and C.E. Northcott (1984). Acute Toxicities of Organic Chemicals to Fathead Minnows (Pimephales promelas), Vol. 1. Center for Lake Superior Environmental Studies, University of Wisconsin-Superior, Superior, WI, 414 p. ECOREF#:12448</t>
        </is>
      </c>
    </row>
    <row r="1237">
      <c r="A1237" t="n">
        <v>110009.0</v>
      </c>
      <c r="B1237" t="inlineStr">
        <is>
          <t>Furan</t>
        </is>
      </c>
      <c r="C1237"/>
      <c r="D1237" t="inlineStr">
        <is>
          <t>Measured</t>
        </is>
      </c>
      <c r="E1237" t="inlineStr">
        <is>
          <t>Not coded</t>
        </is>
      </c>
      <c r="F1237" t="inlineStr">
        <is>
          <t>&gt;</t>
        </is>
      </c>
      <c r="G1237" t="n">
        <v>99.0</v>
      </c>
      <c r="H1237"/>
      <c r="I1237"/>
      <c r="J1237"/>
      <c r="K1237"/>
      <c r="L1237" t="inlineStr">
        <is>
          <t>Pimephales promelas</t>
        </is>
      </c>
      <c r="M1237" t="inlineStr">
        <is>
          <t>Fathead Minnow</t>
        </is>
      </c>
      <c r="N1237"/>
      <c r="O1237"/>
      <c r="P1237"/>
      <c r="Q1237"/>
      <c r="R1237" t="n">
        <v>29.0</v>
      </c>
      <c r="S1237"/>
      <c r="T1237" t="n">
        <v>31.0</v>
      </c>
      <c r="U1237" t="inlineStr">
        <is>
          <t>Day(s)</t>
        </is>
      </c>
      <c r="V1237" t="inlineStr">
        <is>
          <t>Flow-through</t>
        </is>
      </c>
      <c r="W1237" t="inlineStr">
        <is>
          <t>Fresh water</t>
        </is>
      </c>
      <c r="X1237" t="inlineStr">
        <is>
          <t>Lab</t>
        </is>
      </c>
      <c r="Y1237"/>
      <c r="Z1237" t="inlineStr">
        <is>
          <t>Active ingredient</t>
        </is>
      </c>
      <c r="AA1237"/>
      <c r="AB1237" t="n">
        <v>61.0</v>
      </c>
      <c r="AC1237"/>
      <c r="AD1237" t="n">
        <v>57.0</v>
      </c>
      <c r="AE1237"/>
      <c r="AF1237" t="n">
        <v>66.0</v>
      </c>
      <c r="AG1237" t="inlineStr">
        <is>
          <t>AI mg/L</t>
        </is>
      </c>
      <c r="AH1237"/>
      <c r="AI1237"/>
      <c r="AJ1237"/>
      <c r="AK1237"/>
      <c r="AL1237"/>
      <c r="AM1237"/>
      <c r="AN1237"/>
      <c r="AO1237"/>
      <c r="AP1237"/>
      <c r="AQ1237"/>
      <c r="AR1237"/>
      <c r="AS1237"/>
      <c r="AT1237"/>
      <c r="AU1237"/>
      <c r="AV1237"/>
      <c r="AW1237"/>
      <c r="AX1237" t="inlineStr">
        <is>
          <t>Mortality</t>
        </is>
      </c>
      <c r="AY1237" t="inlineStr">
        <is>
          <t>Mortality</t>
        </is>
      </c>
      <c r="AZ1237" t="inlineStr">
        <is>
          <t>LC50</t>
        </is>
      </c>
      <c r="BA1237"/>
      <c r="BB1237" t="n">
        <v>4.0</v>
      </c>
      <c r="BC1237"/>
      <c r="BD1237"/>
      <c r="BE1237"/>
      <c r="BF1237"/>
      <c r="BG1237" t="inlineStr">
        <is>
          <t>Day(s)</t>
        </is>
      </c>
      <c r="BH1237" t="inlineStr">
        <is>
          <t>Pure</t>
        </is>
      </c>
      <c r="BI1237" t="inlineStr">
        <is>
          <t>DTXSID6020646</t>
        </is>
      </c>
      <c r="BJ1237"/>
      <c r="BK1237"/>
      <c r="BL1237"/>
      <c r="BM1237"/>
      <c r="BN1237"/>
      <c r="BO1237"/>
      <c r="BP1237"/>
      <c r="BQ1237"/>
      <c r="BR1237"/>
      <c r="BS1237"/>
      <c r="BT1237" t="inlineStr">
        <is>
          <t>--</t>
        </is>
      </c>
      <c r="BU1237"/>
      <c r="BV1237"/>
      <c r="BW1237"/>
      <c r="BX1237"/>
      <c r="BY1237"/>
      <c r="BZ1237"/>
      <c r="CA1237"/>
      <c r="CB1237"/>
      <c r="CC1237"/>
      <c r="CD1237"/>
      <c r="CE1237"/>
      <c r="CF1237"/>
      <c r="CG1237"/>
      <c r="CH1237"/>
      <c r="CI1237" t="inlineStr">
        <is>
          <t xml:space="preserve"> Affected fish swam upside down and then laid on the bottomNR of the tank.  Some fish were gasping at the surface. NA </t>
        </is>
      </c>
      <c r="CJ1237" t="inlineStr">
        <is>
          <t xml:space="preserve">   Affected fish swam upside down and then laid on the bottomNR of the tank.  Some fish were gasping at the surface. NA </t>
        </is>
      </c>
      <c r="CK1237" t="inlineStr">
        <is>
          <t>Brooke,L.T., D.J. Call, D.L. Geiger, and C.E. Northcott</t>
        </is>
      </c>
      <c r="CL1237" t="n">
        <v>12448.0</v>
      </c>
      <c r="CM1237" t="inlineStr">
        <is>
          <t>Acute Toxicities of Organic Chemicals to Fathead Minnows (Pimephales promelas), Vol. 1</t>
        </is>
      </c>
      <c r="CN1237" t="inlineStr">
        <is>
          <t>Center for Lake Superior Environmental Studies, University of Wisconsin-Superior, Superior, WI:414 p.</t>
        </is>
      </c>
      <c r="CO1237" t="n">
        <v>1984.0</v>
      </c>
      <c r="CP1237" t="inlineStr">
        <is>
          <t>Brooke,L.T., D.J. Call, D.L. Geiger, and C.E. Northcott (1984). Acute Toxicities of Organic Chemicals to Fathead Minnows (Pimephales promelas), Vol. 1. Center for Lake Superior Environmental Studies, University of Wisconsin-Superior, Superior, WI, 414 p. ECOREF#:12448</t>
        </is>
      </c>
    </row>
    <row r="1238">
      <c r="A1238" t="n">
        <v>110065.0</v>
      </c>
      <c r="B1238" t="inlineStr">
        <is>
          <t>Bis(1,1-dimethylethyl)disulfide</t>
        </is>
      </c>
      <c r="C1238"/>
      <c r="D1238" t="inlineStr">
        <is>
          <t>Measured</t>
        </is>
      </c>
      <c r="E1238" t="inlineStr">
        <is>
          <t>Not reported</t>
        </is>
      </c>
      <c r="F1238"/>
      <c r="G1238" t="n">
        <v>97.0</v>
      </c>
      <c r="H1238"/>
      <c r="I1238"/>
      <c r="J1238"/>
      <c r="K1238"/>
      <c r="L1238" t="inlineStr">
        <is>
          <t>Pimephales promelas</t>
        </is>
      </c>
      <c r="M1238" t="inlineStr">
        <is>
          <t>Fathead Minnow</t>
        </is>
      </c>
      <c r="N1238"/>
      <c r="O1238"/>
      <c r="P1238" t="n">
        <v>32.0</v>
      </c>
      <c r="Q1238"/>
      <c r="R1238"/>
      <c r="S1238"/>
      <c r="T1238"/>
      <c r="U1238" t="inlineStr">
        <is>
          <t>Day(s)</t>
        </is>
      </c>
      <c r="V1238" t="inlineStr">
        <is>
          <t>Flow-through</t>
        </is>
      </c>
      <c r="W1238" t="inlineStr">
        <is>
          <t>Fresh water</t>
        </is>
      </c>
      <c r="X1238" t="inlineStr">
        <is>
          <t>Lab</t>
        </is>
      </c>
      <c r="Y1238" t="n">
        <v>6.0</v>
      </c>
      <c r="Z1238" t="inlineStr">
        <is>
          <t>Active ingredient</t>
        </is>
      </c>
      <c r="AA1238"/>
      <c r="AB1238" t="n">
        <v>1.37</v>
      </c>
      <c r="AC1238"/>
      <c r="AD1238" t="n">
        <v>1.29</v>
      </c>
      <c r="AE1238"/>
      <c r="AF1238" t="n">
        <v>1.46</v>
      </c>
      <c r="AG1238" t="inlineStr">
        <is>
          <t>AI mg/L</t>
        </is>
      </c>
      <c r="AH1238"/>
      <c r="AI1238"/>
      <c r="AJ1238"/>
      <c r="AK1238"/>
      <c r="AL1238"/>
      <c r="AM1238"/>
      <c r="AN1238"/>
      <c r="AO1238"/>
      <c r="AP1238"/>
      <c r="AQ1238"/>
      <c r="AR1238"/>
      <c r="AS1238"/>
      <c r="AT1238"/>
      <c r="AU1238"/>
      <c r="AV1238"/>
      <c r="AW1238"/>
      <c r="AX1238" t="inlineStr">
        <is>
          <t>Mortality</t>
        </is>
      </c>
      <c r="AY1238" t="inlineStr">
        <is>
          <t>Mortality</t>
        </is>
      </c>
      <c r="AZ1238" t="inlineStr">
        <is>
          <t>LC50</t>
        </is>
      </c>
      <c r="BA1238"/>
      <c r="BB1238" t="n">
        <v>4.0</v>
      </c>
      <c r="BC1238"/>
      <c r="BD1238"/>
      <c r="BE1238"/>
      <c r="BF1238"/>
      <c r="BG1238" t="inlineStr">
        <is>
          <t>Day(s)</t>
        </is>
      </c>
      <c r="BH1238"/>
      <c r="BI1238" t="inlineStr">
        <is>
          <t>DTXSID0021913</t>
        </is>
      </c>
      <c r="BJ1238"/>
      <c r="BK1238"/>
      <c r="BL1238" t="inlineStr">
        <is>
          <t>Acute</t>
        </is>
      </c>
      <c r="BM1238"/>
      <c r="BN1238"/>
      <c r="BO1238"/>
      <c r="BP1238"/>
      <c r="BQ1238"/>
      <c r="BR1238"/>
      <c r="BS1238"/>
      <c r="BT1238" t="inlineStr">
        <is>
          <t>--</t>
        </is>
      </c>
      <c r="BU1238"/>
      <c r="BV1238"/>
      <c r="BW1238"/>
      <c r="BX1238"/>
      <c r="BY1238"/>
      <c r="BZ1238"/>
      <c r="CA1238"/>
      <c r="CB1238"/>
      <c r="CC1238"/>
      <c r="CD1238"/>
      <c r="CE1238"/>
      <c r="CF1238"/>
      <c r="CG1238"/>
      <c r="CH1238"/>
      <c r="CI1238"/>
      <c r="CJ1238" t="inlineStr">
        <is>
          <t xml:space="preserve">SOURCE/US EPA ENVIRONMENTAL RESEARCH LABORATORY DULUTH AND THE UNIVERSITY OF WISCONSIN SUPERIOR//MEDIA/FILTERED LAKE SUPERIOR WATER OR DECHLORINATED CITY OF SUPERIOR WISCONSIN WATER//   </t>
        </is>
      </c>
      <c r="CK1238" t="inlineStr">
        <is>
          <t>Geiger,D.L., C.E. Northcott, D.J. Call, and L.T. Brooke</t>
        </is>
      </c>
      <c r="CL1238" t="n">
        <v>12447.0</v>
      </c>
      <c r="CM1238" t="inlineStr">
        <is>
          <t>Acute Toxicities of Organic Chemicals to Fathead Minnows (Pimephales promelas), Volume II</t>
        </is>
      </c>
      <c r="CN1238" t="inlineStr">
        <is>
          <t>Center for Lake Superior Environmental Studies, University of Wisconsin, Superior, WI:326 p.</t>
        </is>
      </c>
      <c r="CO1238" t="n">
        <v>1985.0</v>
      </c>
      <c r="CP1238" t="inlineStr">
        <is>
          <t>Geiger,D.L., C.E. Northcott, D.J. Call, and L.T. Brooke (1985). Acute Toxicities of Organic Chemicals to Fathead Minnows (Pimephales promelas), Volume II. Center for Lake Superior Environmental Studies, University of Wisconsin, Superior, WI, 326 p. ECOREF#:12447</t>
        </is>
      </c>
    </row>
    <row r="1239">
      <c r="A1239" t="n">
        <v>110123.0</v>
      </c>
      <c r="B1239" t="inlineStr">
        <is>
          <t>5-Methyl-2-hexanone</t>
        </is>
      </c>
      <c r="C1239"/>
      <c r="D1239" t="inlineStr">
        <is>
          <t>Measured</t>
        </is>
      </c>
      <c r="E1239" t="inlineStr">
        <is>
          <t>Not coded</t>
        </is>
      </c>
      <c r="F1239" t="inlineStr">
        <is>
          <t>&gt;</t>
        </is>
      </c>
      <c r="G1239" t="n">
        <v>97.0</v>
      </c>
      <c r="H1239"/>
      <c r="I1239"/>
      <c r="J1239"/>
      <c r="K1239"/>
      <c r="L1239" t="inlineStr">
        <is>
          <t>Pimephales promelas</t>
        </is>
      </c>
      <c r="M1239" t="inlineStr">
        <is>
          <t>Fathead Minnow</t>
        </is>
      </c>
      <c r="N1239"/>
      <c r="O1239"/>
      <c r="P1239" t="n">
        <v>30.0</v>
      </c>
      <c r="Q1239"/>
      <c r="R1239"/>
      <c r="S1239"/>
      <c r="T1239"/>
      <c r="U1239" t="inlineStr">
        <is>
          <t>Day(s)</t>
        </is>
      </c>
      <c r="V1239" t="inlineStr">
        <is>
          <t>Flow-through</t>
        </is>
      </c>
      <c r="W1239" t="inlineStr">
        <is>
          <t>Fresh water</t>
        </is>
      </c>
      <c r="X1239" t="inlineStr">
        <is>
          <t>Lab</t>
        </is>
      </c>
      <c r="Y1239"/>
      <c r="Z1239" t="inlineStr">
        <is>
          <t>Active ingredient</t>
        </is>
      </c>
      <c r="AA1239"/>
      <c r="AB1239" t="n">
        <v>159.0</v>
      </c>
      <c r="AC1239"/>
      <c r="AD1239"/>
      <c r="AE1239"/>
      <c r="AF1239"/>
      <c r="AG1239" t="inlineStr">
        <is>
          <t>AI mg/L</t>
        </is>
      </c>
      <c r="AH1239"/>
      <c r="AI1239"/>
      <c r="AJ1239"/>
      <c r="AK1239"/>
      <c r="AL1239"/>
      <c r="AM1239"/>
      <c r="AN1239"/>
      <c r="AO1239"/>
      <c r="AP1239"/>
      <c r="AQ1239"/>
      <c r="AR1239"/>
      <c r="AS1239"/>
      <c r="AT1239"/>
      <c r="AU1239"/>
      <c r="AV1239"/>
      <c r="AW1239"/>
      <c r="AX1239" t="inlineStr">
        <is>
          <t>Mortality</t>
        </is>
      </c>
      <c r="AY1239" t="inlineStr">
        <is>
          <t>Mortality</t>
        </is>
      </c>
      <c r="AZ1239" t="inlineStr">
        <is>
          <t>LC50</t>
        </is>
      </c>
      <c r="BA1239"/>
      <c r="BB1239" t="n">
        <v>4.0</v>
      </c>
      <c r="BC1239"/>
      <c r="BD1239"/>
      <c r="BE1239"/>
      <c r="BF1239"/>
      <c r="BG1239" t="inlineStr">
        <is>
          <t>Day(s)</t>
        </is>
      </c>
      <c r="BH1239" t="inlineStr">
        <is>
          <t>Pure</t>
        </is>
      </c>
      <c r="BI1239" t="inlineStr">
        <is>
          <t>DTXSID5021914</t>
        </is>
      </c>
      <c r="BJ1239"/>
      <c r="BK1239"/>
      <c r="BL1239"/>
      <c r="BM1239"/>
      <c r="BN1239"/>
      <c r="BO1239"/>
      <c r="BP1239"/>
      <c r="BQ1239"/>
      <c r="BR1239"/>
      <c r="BS1239"/>
      <c r="BT1239" t="inlineStr">
        <is>
          <t>--</t>
        </is>
      </c>
      <c r="BU1239"/>
      <c r="BV1239"/>
      <c r="BW1239"/>
      <c r="BX1239"/>
      <c r="BY1239"/>
      <c r="BZ1239"/>
      <c r="CA1239"/>
      <c r="CB1239"/>
      <c r="CC1239"/>
      <c r="CD1239"/>
      <c r="CE1239"/>
      <c r="CF1239"/>
      <c r="CG1239"/>
      <c r="CH1239"/>
      <c r="CI1239" t="inlineStr">
        <is>
          <t xml:space="preserve"> Affected fish did not school and lost equilibrium prior toNR death. NA </t>
        </is>
      </c>
      <c r="CJ1239" t="inlineStr">
        <is>
          <t xml:space="preserve">   Affected fish did not school and lost equilibrium prior toNR death. NA </t>
        </is>
      </c>
      <c r="CK1239" t="inlineStr">
        <is>
          <t>Brooke,L.T., D.J. Call, D.L. Geiger, and C.E. Northcott</t>
        </is>
      </c>
      <c r="CL1239" t="n">
        <v>12448.0</v>
      </c>
      <c r="CM1239" t="inlineStr">
        <is>
          <t>Acute Toxicities of Organic Chemicals to Fathead Minnows (Pimephales promelas), Vol. 1</t>
        </is>
      </c>
      <c r="CN1239" t="inlineStr">
        <is>
          <t>Center for Lake Superior Environmental Studies, University of Wisconsin-Superior, Superior, WI:414 p.</t>
        </is>
      </c>
      <c r="CO1239" t="n">
        <v>1984.0</v>
      </c>
      <c r="CP1239" t="inlineStr">
        <is>
          <t>Brooke,L.T., D.J. Call, D.L. Geiger, and C.E. Northcott (1984). Acute Toxicities of Organic Chemicals to Fathead Minnows (Pimephales promelas), Vol. 1. Center for Lake Superior Environmental Studies, University of Wisconsin-Superior, Superior, WI, 414 p. ECOREF#:12448</t>
        </is>
      </c>
    </row>
    <row r="1240">
      <c r="A1240" t="n">
        <v>110167.0</v>
      </c>
      <c r="B1240" t="inlineStr">
        <is>
          <t>(Z)-2-Butenedioic acid</t>
        </is>
      </c>
      <c r="C1240"/>
      <c r="D1240" t="inlineStr">
        <is>
          <t>Unmeasured</t>
        </is>
      </c>
      <c r="E1240" t="inlineStr">
        <is>
          <t>Not coded</t>
        </is>
      </c>
      <c r="F1240"/>
      <c r="G1240"/>
      <c r="H1240"/>
      <c r="I1240"/>
      <c r="J1240"/>
      <c r="K1240"/>
      <c r="L1240" t="inlineStr">
        <is>
          <t>Pimephales promelas</t>
        </is>
      </c>
      <c r="M1240" t="inlineStr">
        <is>
          <t>Fathead Minnow</t>
        </is>
      </c>
      <c r="N1240"/>
      <c r="O1240"/>
      <c r="P1240"/>
      <c r="Q1240"/>
      <c r="R1240"/>
      <c r="S1240"/>
      <c r="T1240"/>
      <c r="U1240"/>
      <c r="V1240" t="inlineStr">
        <is>
          <t>Static</t>
        </is>
      </c>
      <c r="W1240" t="inlineStr">
        <is>
          <t>Fresh water</t>
        </is>
      </c>
      <c r="X1240" t="inlineStr">
        <is>
          <t>Lab</t>
        </is>
      </c>
      <c r="Y1240"/>
      <c r="Z1240" t="inlineStr">
        <is>
          <t>Formulation</t>
        </is>
      </c>
      <c r="AA1240"/>
      <c r="AB1240" t="n">
        <v>5.0</v>
      </c>
      <c r="AC1240"/>
      <c r="AD1240"/>
      <c r="AE1240"/>
      <c r="AF1240"/>
      <c r="AG1240" t="inlineStr">
        <is>
          <t>AI mg/L</t>
        </is>
      </c>
      <c r="AH1240"/>
      <c r="AI1240"/>
      <c r="AJ1240"/>
      <c r="AK1240"/>
      <c r="AL1240"/>
      <c r="AM1240"/>
      <c r="AN1240"/>
      <c r="AO1240"/>
      <c r="AP1240"/>
      <c r="AQ1240"/>
      <c r="AR1240"/>
      <c r="AS1240"/>
      <c r="AT1240"/>
      <c r="AU1240"/>
      <c r="AV1240"/>
      <c r="AW1240"/>
      <c r="AX1240" t="inlineStr">
        <is>
          <t>Mortality</t>
        </is>
      </c>
      <c r="AY1240" t="inlineStr">
        <is>
          <t>Mortality</t>
        </is>
      </c>
      <c r="AZ1240" t="inlineStr">
        <is>
          <t>LC50</t>
        </is>
      </c>
      <c r="BA1240"/>
      <c r="BB1240" t="n">
        <v>4.0</v>
      </c>
      <c r="BC1240"/>
      <c r="BD1240"/>
      <c r="BE1240"/>
      <c r="BF1240"/>
      <c r="BG1240" t="inlineStr">
        <is>
          <t>Day(s)</t>
        </is>
      </c>
      <c r="BH1240"/>
      <c r="BI1240" t="inlineStr">
        <is>
          <t>DTXSID8021517</t>
        </is>
      </c>
      <c r="BJ1240" t="inlineStr">
        <is>
          <t>10.1016/0043-1354(69)90046-3</t>
        </is>
      </c>
      <c r="BK1240"/>
      <c r="BL1240"/>
      <c r="BM1240"/>
      <c r="BN1240"/>
      <c r="BO1240"/>
      <c r="BP1240"/>
      <c r="BQ1240"/>
      <c r="BR1240"/>
      <c r="BS1240"/>
      <c r="BT1240" t="inlineStr">
        <is>
          <t>--</t>
        </is>
      </c>
      <c r="BU1240"/>
      <c r="BV1240"/>
      <c r="BW1240"/>
      <c r="BX1240"/>
      <c r="BY1240"/>
      <c r="BZ1240"/>
      <c r="CA1240"/>
      <c r="CB1240"/>
      <c r="CC1240"/>
      <c r="CD1240"/>
      <c r="CE1240"/>
      <c r="CF1240"/>
      <c r="CG1240"/>
      <c r="CH1240"/>
      <c r="CI1240"/>
      <c r="CJ1240"/>
      <c r="CK1240" t="inlineStr">
        <is>
          <t>Bender,M.E.</t>
        </is>
      </c>
      <c r="CL1240" t="n">
        <v>901.0</v>
      </c>
      <c r="CM1240" t="inlineStr">
        <is>
          <t>The Toxicity of the Hydrolysis and Breakdown Products of Malathion to the Fathead Minnow (Pimephales promelas, Rafinesque)</t>
        </is>
      </c>
      <c r="CN1240" t="inlineStr">
        <is>
          <t>Water Res.3(8): 571-582</t>
        </is>
      </c>
      <c r="CO1240" t="n">
        <v>1969.0</v>
      </c>
      <c r="CP1240" t="inlineStr">
        <is>
          <t>Bender,M.E. (1969). The Toxicity of the Hydrolysis and Breakdown Products of Malathion to the Fathead Minnow (Pimephales promelas, Rafinesque). Water Res., 3, (8), 571-582. doi:10.1016/0043-1354(69)90046-3. ECOREF#:901</t>
        </is>
      </c>
    </row>
    <row r="1241">
      <c r="A1241" t="n">
        <v>110407.0</v>
      </c>
      <c r="B1241" t="inlineStr">
        <is>
          <t>Decanedioic acid, Diethyl ester</t>
        </is>
      </c>
      <c r="C1241"/>
      <c r="D1241" t="inlineStr">
        <is>
          <t>Measured</t>
        </is>
      </c>
      <c r="E1241" t="inlineStr">
        <is>
          <t>Not coded</t>
        </is>
      </c>
      <c r="F1241"/>
      <c r="G1241"/>
      <c r="H1241"/>
      <c r="I1241"/>
      <c r="J1241"/>
      <c r="K1241"/>
      <c r="L1241" t="inlineStr">
        <is>
          <t>Pimephales promelas</t>
        </is>
      </c>
      <c r="M1241" t="inlineStr">
        <is>
          <t>Fathead Minnow</t>
        </is>
      </c>
      <c r="N1241"/>
      <c r="O1241"/>
      <c r="P1241" t="n">
        <v>32.0</v>
      </c>
      <c r="Q1241"/>
      <c r="R1241"/>
      <c r="S1241"/>
      <c r="T1241"/>
      <c r="U1241" t="inlineStr">
        <is>
          <t>Day(s)</t>
        </is>
      </c>
      <c r="V1241" t="inlineStr">
        <is>
          <t>Flow-through</t>
        </is>
      </c>
      <c r="W1241" t="inlineStr">
        <is>
          <t>Fresh water</t>
        </is>
      </c>
      <c r="X1241" t="inlineStr">
        <is>
          <t>Lab</t>
        </is>
      </c>
      <c r="Y1241"/>
      <c r="Z1241" t="inlineStr">
        <is>
          <t>Active ingredient</t>
        </is>
      </c>
      <c r="AA1241"/>
      <c r="AB1241" t="n">
        <v>2.7</v>
      </c>
      <c r="AC1241"/>
      <c r="AD1241" t="n">
        <v>2.49</v>
      </c>
      <c r="AE1241"/>
      <c r="AF1241" t="n">
        <v>2.92</v>
      </c>
      <c r="AG1241" t="inlineStr">
        <is>
          <t>AI mg/L</t>
        </is>
      </c>
      <c r="AH1241"/>
      <c r="AI1241"/>
      <c r="AJ1241"/>
      <c r="AK1241"/>
      <c r="AL1241"/>
      <c r="AM1241"/>
      <c r="AN1241"/>
      <c r="AO1241"/>
      <c r="AP1241"/>
      <c r="AQ1241"/>
      <c r="AR1241"/>
      <c r="AS1241"/>
      <c r="AT1241"/>
      <c r="AU1241"/>
      <c r="AV1241"/>
      <c r="AW1241"/>
      <c r="AX1241" t="inlineStr">
        <is>
          <t>Mortality</t>
        </is>
      </c>
      <c r="AY1241" t="inlineStr">
        <is>
          <t>Mortality</t>
        </is>
      </c>
      <c r="AZ1241" t="inlineStr">
        <is>
          <t>LC50</t>
        </is>
      </c>
      <c r="BA1241"/>
      <c r="BB1241" t="n">
        <v>4.0</v>
      </c>
      <c r="BC1241"/>
      <c r="BD1241"/>
      <c r="BE1241"/>
      <c r="BF1241"/>
      <c r="BG1241" t="inlineStr">
        <is>
          <t>Day(s)</t>
        </is>
      </c>
      <c r="BH1241"/>
      <c r="BI1241" t="inlineStr">
        <is>
          <t>DTXSID0021915</t>
        </is>
      </c>
      <c r="BJ1241"/>
      <c r="BK1241"/>
      <c r="BL1241"/>
      <c r="BM1241"/>
      <c r="BN1241"/>
      <c r="BO1241"/>
      <c r="BP1241"/>
      <c r="BQ1241"/>
      <c r="BR1241"/>
      <c r="BS1241"/>
      <c r="BT1241" t="inlineStr">
        <is>
          <t>--</t>
        </is>
      </c>
      <c r="BU1241"/>
      <c r="BV1241"/>
      <c r="BW1241"/>
      <c r="BX1241"/>
      <c r="BY1241"/>
      <c r="BZ1241"/>
      <c r="CA1241"/>
      <c r="CB1241"/>
      <c r="CC1241"/>
      <c r="CD1241"/>
      <c r="CE1241"/>
      <c r="CF1241"/>
      <c r="CG1241"/>
      <c r="CH1241"/>
      <c r="CI1241" t="inlineStr">
        <is>
          <t xml:space="preserve"> High pH's may have been due to a faulty meter.  The A and NR partially the B exposure concentrations could not be quantifiNA due to the analytical method detection limit of 0.75 ppm, therefore, nominal values were determined for </t>
        </is>
      </c>
      <c r="CJ1241" t="inlineStr">
        <is>
          <t xml:space="preserve">   High pH's may have been due to a faulty meter.  The A and NR partially the B exposure concentrations could not be quantifiNA due to the analytical method detection limit of 0.75 ppm, therefore, nominal values were determined for </t>
        </is>
      </c>
      <c r="CK1241" t="inlineStr">
        <is>
          <t>Brooke,L.T., D.J. Call, D.L. Geiger, and C.E. Northcott</t>
        </is>
      </c>
      <c r="CL1241" t="n">
        <v>12448.0</v>
      </c>
      <c r="CM1241" t="inlineStr">
        <is>
          <t>Acute Toxicities of Organic Chemicals to Fathead Minnows (Pimephales promelas), Vol. 1</t>
        </is>
      </c>
      <c r="CN1241" t="inlineStr">
        <is>
          <t>Center for Lake Superior Environmental Studies, University of Wisconsin-Superior, Superior, WI:414 p.</t>
        </is>
      </c>
      <c r="CO1241" t="n">
        <v>1984.0</v>
      </c>
      <c r="CP1241" t="inlineStr">
        <is>
          <t>Brooke,L.T., D.J. Call, D.L. Geiger, and C.E. Northcott (1984). Acute Toxicities of Organic Chemicals to Fathead Minnows (Pimephales promelas), Vol. 1. Center for Lake Superior Environmental Studies, University of Wisconsin-Superior, Superior, WI, 414 p. ECOREF#:12448</t>
        </is>
      </c>
    </row>
    <row r="1242">
      <c r="A1242" t="n">
        <v>110407.0</v>
      </c>
      <c r="B1242" t="inlineStr">
        <is>
          <t>Decanedioic acid, Diethyl ester</t>
        </is>
      </c>
      <c r="C1242"/>
      <c r="D1242" t="inlineStr">
        <is>
          <t>Measured</t>
        </is>
      </c>
      <c r="E1242" t="inlineStr">
        <is>
          <t>Not reported</t>
        </is>
      </c>
      <c r="F1242"/>
      <c r="G1242"/>
      <c r="H1242"/>
      <c r="I1242"/>
      <c r="J1242"/>
      <c r="K1242"/>
      <c r="L1242" t="inlineStr">
        <is>
          <t>Pimephales promelas</t>
        </is>
      </c>
      <c r="M1242" t="inlineStr">
        <is>
          <t>Fathead Minnow</t>
        </is>
      </c>
      <c r="N1242"/>
      <c r="O1242"/>
      <c r="P1242" t="n">
        <v>34.0</v>
      </c>
      <c r="Q1242"/>
      <c r="R1242"/>
      <c r="S1242"/>
      <c r="T1242"/>
      <c r="U1242" t="inlineStr">
        <is>
          <t>Day(s)</t>
        </is>
      </c>
      <c r="V1242" t="inlineStr">
        <is>
          <t>Flow-through</t>
        </is>
      </c>
      <c r="W1242" t="inlineStr">
        <is>
          <t>Fresh water</t>
        </is>
      </c>
      <c r="X1242" t="inlineStr">
        <is>
          <t>Lab</t>
        </is>
      </c>
      <c r="Y1242"/>
      <c r="Z1242" t="inlineStr">
        <is>
          <t>Active ingredient</t>
        </is>
      </c>
      <c r="AA1242"/>
      <c r="AB1242" t="n">
        <v>2.73</v>
      </c>
      <c r="AC1242"/>
      <c r="AD1242" t="n">
        <v>2.63</v>
      </c>
      <c r="AE1242"/>
      <c r="AF1242" t="n">
        <v>2.82</v>
      </c>
      <c r="AG1242" t="inlineStr">
        <is>
          <t>AI mg/L</t>
        </is>
      </c>
      <c r="AH1242"/>
      <c r="AI1242"/>
      <c r="AJ1242"/>
      <c r="AK1242"/>
      <c r="AL1242"/>
      <c r="AM1242"/>
      <c r="AN1242"/>
      <c r="AO1242"/>
      <c r="AP1242"/>
      <c r="AQ1242"/>
      <c r="AR1242"/>
      <c r="AS1242"/>
      <c r="AT1242"/>
      <c r="AU1242"/>
      <c r="AV1242"/>
      <c r="AW1242"/>
      <c r="AX1242" t="inlineStr">
        <is>
          <t>Mortality</t>
        </is>
      </c>
      <c r="AY1242" t="inlineStr">
        <is>
          <t>Mortality</t>
        </is>
      </c>
      <c r="AZ1242" t="inlineStr">
        <is>
          <t>LC50</t>
        </is>
      </c>
      <c r="BA1242"/>
      <c r="BB1242" t="n">
        <v>4.0</v>
      </c>
      <c r="BC1242"/>
      <c r="BD1242"/>
      <c r="BE1242"/>
      <c r="BF1242"/>
      <c r="BG1242" t="inlineStr">
        <is>
          <t>Day(s)</t>
        </is>
      </c>
      <c r="BH1242"/>
      <c r="BI1242" t="inlineStr">
        <is>
          <t>DTXSID0021915</t>
        </is>
      </c>
      <c r="BJ1242"/>
      <c r="BK1242"/>
      <c r="BL1242" t="inlineStr">
        <is>
          <t>Acute</t>
        </is>
      </c>
      <c r="BM1242"/>
      <c r="BN1242"/>
      <c r="BO1242"/>
      <c r="BP1242"/>
      <c r="BQ1242"/>
      <c r="BR1242"/>
      <c r="BS1242"/>
      <c r="BT1242" t="inlineStr">
        <is>
          <t>--</t>
        </is>
      </c>
      <c r="BU1242"/>
      <c r="BV1242"/>
      <c r="BW1242"/>
      <c r="BX1242"/>
      <c r="BY1242"/>
      <c r="BZ1242"/>
      <c r="CA1242"/>
      <c r="CB1242"/>
      <c r="CC1242"/>
      <c r="CD1242"/>
      <c r="CE1242"/>
      <c r="CF1242"/>
      <c r="CG1242"/>
      <c r="CH1242"/>
      <c r="CI1242"/>
      <c r="CJ1242" t="inlineStr">
        <is>
          <t xml:space="preserve">SOURCE/US EPA ENVIRONMENTAL RESEARCH LABORATORY DULUTH AND THE UNIVERSITY OF WISCONSIN SUPERIOR//MEDIA/FILTERED LAKE SUPERIOR WATER OR DECHLORINATED CITY OF SUPERIOR WISCONSIN WATER//   </t>
        </is>
      </c>
      <c r="CK1242" t="inlineStr">
        <is>
          <t>Geiger,D.L., C.E. Northcott, D.J. Call, and L.T. Brooke</t>
        </is>
      </c>
      <c r="CL1242" t="n">
        <v>12447.0</v>
      </c>
      <c r="CM1242" t="inlineStr">
        <is>
          <t>Acute Toxicities of Organic Chemicals to Fathead Minnows (Pimephales promelas), Volume II</t>
        </is>
      </c>
      <c r="CN1242" t="inlineStr">
        <is>
          <t>Center for Lake Superior Environmental Studies, University of Wisconsin, Superior, WI:326 p.</t>
        </is>
      </c>
      <c r="CO1242" t="n">
        <v>1985.0</v>
      </c>
      <c r="CP1242" t="inlineStr">
        <is>
          <t>Geiger,D.L., C.E. Northcott, D.J. Call, and L.T. Brooke (1985). Acute Toxicities of Organic Chemicals to Fathead Minnows (Pimephales promelas), Volume II. Center for Lake Superior Environmental Studies, University of Wisconsin, Superior, WI, 326 p. ECOREF#:12447</t>
        </is>
      </c>
    </row>
    <row r="1243">
      <c r="A1243" t="n">
        <v>110407.0</v>
      </c>
      <c r="B1243" t="inlineStr">
        <is>
          <t>Decanedioic acid, Diethyl ester</t>
        </is>
      </c>
      <c r="C1243"/>
      <c r="D1243" t="inlineStr">
        <is>
          <t>Measured</t>
        </is>
      </c>
      <c r="E1243" t="inlineStr">
        <is>
          <t>Not coded</t>
        </is>
      </c>
      <c r="F1243" t="inlineStr">
        <is>
          <t>&gt;=</t>
        </is>
      </c>
      <c r="G1243" t="n">
        <v>95.0</v>
      </c>
      <c r="H1243"/>
      <c r="I1243"/>
      <c r="J1243"/>
      <c r="K1243"/>
      <c r="L1243" t="inlineStr">
        <is>
          <t>Pimephales promelas</t>
        </is>
      </c>
      <c r="M1243" t="inlineStr">
        <is>
          <t>Fathead Minnow</t>
        </is>
      </c>
      <c r="N1243" t="inlineStr">
        <is>
          <t>Juvenile</t>
        </is>
      </c>
      <c r="O1243"/>
      <c r="P1243"/>
      <c r="Q1243"/>
      <c r="R1243" t="n">
        <v>26.0</v>
      </c>
      <c r="S1243"/>
      <c r="T1243" t="n">
        <v>34.0</v>
      </c>
      <c r="U1243" t="inlineStr">
        <is>
          <t>Day(s)</t>
        </is>
      </c>
      <c r="V1243" t="inlineStr">
        <is>
          <t>Flow-through</t>
        </is>
      </c>
      <c r="W1243" t="inlineStr">
        <is>
          <t>Fresh water</t>
        </is>
      </c>
      <c r="X1243" t="inlineStr">
        <is>
          <t>Lab</t>
        </is>
      </c>
      <c r="Y1243"/>
      <c r="Z1243" t="inlineStr">
        <is>
          <t>Active ingredient</t>
        </is>
      </c>
      <c r="AA1243"/>
      <c r="AB1243" t="n">
        <v>2.9</v>
      </c>
      <c r="AC1243"/>
      <c r="AD1243"/>
      <c r="AE1243"/>
      <c r="AF1243"/>
      <c r="AG1243" t="inlineStr">
        <is>
          <t>AI mg/L</t>
        </is>
      </c>
      <c r="AH1243"/>
      <c r="AI1243"/>
      <c r="AJ1243"/>
      <c r="AK1243"/>
      <c r="AL1243"/>
      <c r="AM1243"/>
      <c r="AN1243"/>
      <c r="AO1243"/>
      <c r="AP1243"/>
      <c r="AQ1243"/>
      <c r="AR1243"/>
      <c r="AS1243"/>
      <c r="AT1243"/>
      <c r="AU1243"/>
      <c r="AV1243"/>
      <c r="AW1243"/>
      <c r="AX1243" t="inlineStr">
        <is>
          <t>Mortality</t>
        </is>
      </c>
      <c r="AY1243" t="inlineStr">
        <is>
          <t>Mortality</t>
        </is>
      </c>
      <c r="AZ1243" t="inlineStr">
        <is>
          <t>LC50</t>
        </is>
      </c>
      <c r="BA1243"/>
      <c r="BB1243" t="n">
        <v>4.0</v>
      </c>
      <c r="BC1243"/>
      <c r="BD1243"/>
      <c r="BE1243"/>
      <c r="BF1243"/>
      <c r="BG1243" t="inlineStr">
        <is>
          <t>Day(s)</t>
        </is>
      </c>
      <c r="BH1243" t="inlineStr">
        <is>
          <t>Pure</t>
        </is>
      </c>
      <c r="BI1243" t="inlineStr">
        <is>
          <t>DTXSID0021915</t>
        </is>
      </c>
      <c r="BJ1243" t="inlineStr">
        <is>
          <t>10.1002/etc.5620140920</t>
        </is>
      </c>
      <c r="BK1243"/>
      <c r="BL1243"/>
      <c r="BM1243"/>
      <c r="BN1243"/>
      <c r="BO1243"/>
      <c r="BP1243"/>
      <c r="BQ1243"/>
      <c r="BR1243"/>
      <c r="BS1243"/>
      <c r="BT1243" t="inlineStr">
        <is>
          <t>--</t>
        </is>
      </c>
      <c r="BU1243"/>
      <c r="BV1243"/>
      <c r="BW1243"/>
      <c r="BX1243"/>
      <c r="BY1243"/>
      <c r="BZ1243"/>
      <c r="CA1243"/>
      <c r="CB1243"/>
      <c r="CC1243"/>
      <c r="CD1243"/>
      <c r="CE1243"/>
      <c r="CF1243"/>
      <c r="CG1243"/>
      <c r="CH1243"/>
      <c r="CI1243"/>
      <c r="CJ1243"/>
      <c r="CK1243" t="inlineStr">
        <is>
          <t>Broderius,S.J., M.D. Kahl, and M.D. Hoglund</t>
        </is>
      </c>
      <c r="CL1243" t="n">
        <v>15031.0</v>
      </c>
      <c r="CM1243" t="inlineStr">
        <is>
          <t>Use of Joint Toxic Response to Define the Primary Mode of Toxic Action for Diverse Industrial Organic Chemicals</t>
        </is>
      </c>
      <c r="CN1243" t="inlineStr">
        <is>
          <t>Environ. Toxicol. Chem.14(9): 1591-1605</t>
        </is>
      </c>
      <c r="CO1243" t="n">
        <v>1995.0</v>
      </c>
      <c r="CP1243" t="inlineStr">
        <is>
          <t>Broderius,S.J., M.D. Kahl, and M.D. Hoglund (1995). Use of Joint Toxic Response to Define the Primary Mode of Toxic Action for Diverse Industrial Organic Chemicals. Environ. Toxicol. Chem., 14, (9), 1591-1605. doi:10.1002/etc.5620140920. ECOREF#:15031</t>
        </is>
      </c>
    </row>
    <row r="1244">
      <c r="A1244" t="n">
        <v>110430.0</v>
      </c>
      <c r="B1244" t="inlineStr">
        <is>
          <t>2-Heptanone</t>
        </is>
      </c>
      <c r="C1244"/>
      <c r="D1244" t="inlineStr">
        <is>
          <t>Measured</t>
        </is>
      </c>
      <c r="E1244" t="inlineStr">
        <is>
          <t>Not reported</t>
        </is>
      </c>
      <c r="F1244"/>
      <c r="G1244" t="n">
        <v>98.0</v>
      </c>
      <c r="H1244"/>
      <c r="I1244"/>
      <c r="J1244"/>
      <c r="K1244"/>
      <c r="L1244" t="inlineStr">
        <is>
          <t>Pimephales promelas</t>
        </is>
      </c>
      <c r="M1244" t="inlineStr">
        <is>
          <t>Fathead Minnow</t>
        </is>
      </c>
      <c r="N1244"/>
      <c r="O1244"/>
      <c r="P1244" t="n">
        <v>32.0</v>
      </c>
      <c r="Q1244"/>
      <c r="R1244"/>
      <c r="S1244"/>
      <c r="T1244"/>
      <c r="U1244" t="inlineStr">
        <is>
          <t>Day(s)</t>
        </is>
      </c>
      <c r="V1244" t="inlineStr">
        <is>
          <t>Flow-through</t>
        </is>
      </c>
      <c r="W1244" t="inlineStr">
        <is>
          <t>Fresh water</t>
        </is>
      </c>
      <c r="X1244" t="inlineStr">
        <is>
          <t>Lab</t>
        </is>
      </c>
      <c r="Y1244"/>
      <c r="Z1244" t="inlineStr">
        <is>
          <t>Active ingredient</t>
        </is>
      </c>
      <c r="AA1244"/>
      <c r="AB1244" t="n">
        <v>131.0</v>
      </c>
      <c r="AC1244"/>
      <c r="AD1244" t="n">
        <v>126.0</v>
      </c>
      <c r="AE1244"/>
      <c r="AF1244" t="n">
        <v>137.0</v>
      </c>
      <c r="AG1244" t="inlineStr">
        <is>
          <t>AI mg/L</t>
        </is>
      </c>
      <c r="AH1244"/>
      <c r="AI1244"/>
      <c r="AJ1244"/>
      <c r="AK1244"/>
      <c r="AL1244"/>
      <c r="AM1244"/>
      <c r="AN1244"/>
      <c r="AO1244"/>
      <c r="AP1244"/>
      <c r="AQ1244"/>
      <c r="AR1244"/>
      <c r="AS1244"/>
      <c r="AT1244"/>
      <c r="AU1244"/>
      <c r="AV1244"/>
      <c r="AW1244"/>
      <c r="AX1244" t="inlineStr">
        <is>
          <t>Mortality</t>
        </is>
      </c>
      <c r="AY1244" t="inlineStr">
        <is>
          <t>Mortality</t>
        </is>
      </c>
      <c r="AZ1244" t="inlineStr">
        <is>
          <t>LC50</t>
        </is>
      </c>
      <c r="BA1244"/>
      <c r="BB1244" t="n">
        <v>4.0</v>
      </c>
      <c r="BC1244"/>
      <c r="BD1244"/>
      <c r="BE1244"/>
      <c r="BF1244"/>
      <c r="BG1244" t="inlineStr">
        <is>
          <t>Day(s)</t>
        </is>
      </c>
      <c r="BH1244"/>
      <c r="BI1244" t="inlineStr">
        <is>
          <t>DTXSID5021916</t>
        </is>
      </c>
      <c r="BJ1244"/>
      <c r="BK1244"/>
      <c r="BL1244" t="inlineStr">
        <is>
          <t>Acute</t>
        </is>
      </c>
      <c r="BM1244"/>
      <c r="BN1244"/>
      <c r="BO1244"/>
      <c r="BP1244"/>
      <c r="BQ1244"/>
      <c r="BR1244"/>
      <c r="BS1244"/>
      <c r="BT1244" t="inlineStr">
        <is>
          <t>--</t>
        </is>
      </c>
      <c r="BU1244"/>
      <c r="BV1244"/>
      <c r="BW1244"/>
      <c r="BX1244"/>
      <c r="BY1244"/>
      <c r="BZ1244"/>
      <c r="CA1244"/>
      <c r="CB1244"/>
      <c r="CC1244"/>
      <c r="CD1244"/>
      <c r="CE1244"/>
      <c r="CF1244"/>
      <c r="CG1244"/>
      <c r="CH1244"/>
      <c r="CI1244"/>
      <c r="CJ1244" t="inlineStr">
        <is>
          <t xml:space="preserve">SOURCE/FROM US EPA ENVIRONMENTAL RESEARCH LABORATORY-DULUTH AND THE UNIVERSITY OF WISCONSIN-SUPERIOR CAMPUS//MEDIA/LAKE SUPERIOR WATER OR DECHLORINATED WATER//   </t>
        </is>
      </c>
      <c r="CK1244" t="inlineStr">
        <is>
          <t>Geiger,D.L., S.H. Poirier, L.T. Brooke, and D.J. Call</t>
        </is>
      </c>
      <c r="CL1244" t="n">
        <v>12858.0</v>
      </c>
      <c r="CM1244" t="inlineStr">
        <is>
          <t>Acute Toxicities of Organic Chemicals to Fathead Minnows (Pimephales promelas) Volume III</t>
        </is>
      </c>
      <c r="CN1244" t="inlineStr">
        <is>
          <t>Center for Lake Superior Environmental Studies, University of Wisconsin, Superior, WI:328 p.</t>
        </is>
      </c>
      <c r="CO1244" t="n">
        <v>1986.0</v>
      </c>
      <c r="CP1244" t="inlineStr">
        <is>
          <t>Geiger,D.L., S.H. Poirier, L.T. Brooke, and D.J. Call (1986). Acute Toxicities of Organic Chemicals to Fathead Minnows (Pimephales promelas) Volume III. Center for Lake Superior Environmental Studies, University of Wisconsin, Superior, WI, 328 p. ECOREF#:12858</t>
        </is>
      </c>
    </row>
    <row r="1245">
      <c r="A1245" t="n">
        <v>110543.0</v>
      </c>
      <c r="B1245" t="inlineStr">
        <is>
          <t>Hexane</t>
        </is>
      </c>
      <c r="C1245"/>
      <c r="D1245" t="inlineStr">
        <is>
          <t>Measured</t>
        </is>
      </c>
      <c r="E1245" t="inlineStr">
        <is>
          <t>Not coded</t>
        </is>
      </c>
      <c r="F1245" t="inlineStr">
        <is>
          <t>&gt;</t>
        </is>
      </c>
      <c r="G1245" t="n">
        <v>99.0</v>
      </c>
      <c r="H1245"/>
      <c r="I1245"/>
      <c r="J1245"/>
      <c r="K1245"/>
      <c r="L1245" t="inlineStr">
        <is>
          <t>Pimephales promelas</t>
        </is>
      </c>
      <c r="M1245" t="inlineStr">
        <is>
          <t>Fathead Minnow</t>
        </is>
      </c>
      <c r="N1245"/>
      <c r="O1245"/>
      <c r="P1245" t="n">
        <v>31.0</v>
      </c>
      <c r="Q1245"/>
      <c r="R1245"/>
      <c r="S1245"/>
      <c r="T1245"/>
      <c r="U1245" t="inlineStr">
        <is>
          <t>Day(s)</t>
        </is>
      </c>
      <c r="V1245" t="inlineStr">
        <is>
          <t>Flow-through</t>
        </is>
      </c>
      <c r="W1245" t="inlineStr">
        <is>
          <t>Fresh water</t>
        </is>
      </c>
      <c r="X1245" t="inlineStr">
        <is>
          <t>Lab</t>
        </is>
      </c>
      <c r="Y1245"/>
      <c r="Z1245" t="inlineStr">
        <is>
          <t>Active ingredient</t>
        </is>
      </c>
      <c r="AA1245"/>
      <c r="AB1245" t="n">
        <v>2.5</v>
      </c>
      <c r="AC1245"/>
      <c r="AD1245" t="n">
        <v>2.1</v>
      </c>
      <c r="AE1245"/>
      <c r="AF1245" t="n">
        <v>2.98</v>
      </c>
      <c r="AG1245" t="inlineStr">
        <is>
          <t>AI mg/L</t>
        </is>
      </c>
      <c r="AH1245"/>
      <c r="AI1245"/>
      <c r="AJ1245"/>
      <c r="AK1245"/>
      <c r="AL1245"/>
      <c r="AM1245"/>
      <c r="AN1245"/>
      <c r="AO1245"/>
      <c r="AP1245"/>
      <c r="AQ1245"/>
      <c r="AR1245"/>
      <c r="AS1245"/>
      <c r="AT1245"/>
      <c r="AU1245"/>
      <c r="AV1245"/>
      <c r="AW1245"/>
      <c r="AX1245" t="inlineStr">
        <is>
          <t>Mortality</t>
        </is>
      </c>
      <c r="AY1245" t="inlineStr">
        <is>
          <t>Mortality</t>
        </is>
      </c>
      <c r="AZ1245" t="inlineStr">
        <is>
          <t>LC50</t>
        </is>
      </c>
      <c r="BA1245"/>
      <c r="BB1245" t="n">
        <v>4.0</v>
      </c>
      <c r="BC1245"/>
      <c r="BD1245"/>
      <c r="BE1245"/>
      <c r="BF1245"/>
      <c r="BG1245" t="inlineStr">
        <is>
          <t>Day(s)</t>
        </is>
      </c>
      <c r="BH1245" t="inlineStr">
        <is>
          <t>Pure</t>
        </is>
      </c>
      <c r="BI1245" t="inlineStr">
        <is>
          <t>DTXSID0021917</t>
        </is>
      </c>
      <c r="BJ1245"/>
      <c r="BK1245"/>
      <c r="BL1245"/>
      <c r="BM1245"/>
      <c r="BN1245"/>
      <c r="BO1245"/>
      <c r="BP1245"/>
      <c r="BQ1245"/>
      <c r="BR1245"/>
      <c r="BS1245"/>
      <c r="BT1245" t="inlineStr">
        <is>
          <t>--</t>
        </is>
      </c>
      <c r="BU1245"/>
      <c r="BV1245"/>
      <c r="BW1245"/>
      <c r="BX1245"/>
      <c r="BY1245"/>
      <c r="BZ1245"/>
      <c r="CA1245"/>
      <c r="CB1245"/>
      <c r="CC1245"/>
      <c r="CD1245"/>
      <c r="CE1245"/>
      <c r="CF1245"/>
      <c r="CG1245"/>
      <c r="CH1245"/>
      <c r="CI1245" t="inlineStr">
        <is>
          <t xml:space="preserve"> Fish were exposed to 0%, 20%, 40%, 60%, 80% and 100% of the stock solution.  Behavioral data were not recorded. </t>
        </is>
      </c>
      <c r="CJ1245" t="inlineStr">
        <is>
          <t xml:space="preserve">   Fish were exposed to 0%, 20%, 40%, 60%, 80% and 100% of the stock solution.  Behavioral data were not recorded. </t>
        </is>
      </c>
      <c r="CK1245" t="inlineStr">
        <is>
          <t>Geiger,D.L., L.T. Brooke, and D.J. Call</t>
        </is>
      </c>
      <c r="CL1245" t="n">
        <v>3217.0</v>
      </c>
      <c r="CM1245" t="inlineStr">
        <is>
          <t>Acute Toxicities of Organic Chemicals to Fathead Minnows (Pimephales promelas), Volume V</t>
        </is>
      </c>
      <c r="CN1245" t="inlineStr">
        <is>
          <t>Center for Lake Superior Environmental Studies, University of Wisconsin, Superior, WI:332 p.</t>
        </is>
      </c>
      <c r="CO1245" t="n">
        <v>1990.0</v>
      </c>
      <c r="CP1245" t="inlineStr">
        <is>
          <t>Geiger,D.L., L.T. Brooke, and D.J. Call (1990). Acute Toxicities of Organic Chemicals to Fathead Minnows (Pimephales promelas), Volume V. Center for Lake Superior Environmental Studies, University of Wisconsin, Superior, WI, 332 p. ECOREF#:3217</t>
        </is>
      </c>
    </row>
    <row r="1246">
      <c r="A1246" t="n">
        <v>110565.0</v>
      </c>
      <c r="B1246" t="inlineStr">
        <is>
          <t>1,4-Dichlorobutane</t>
        </is>
      </c>
      <c r="C1246"/>
      <c r="D1246" t="inlineStr">
        <is>
          <t>Measured</t>
        </is>
      </c>
      <c r="E1246" t="inlineStr">
        <is>
          <t>Not coded</t>
        </is>
      </c>
      <c r="F1246"/>
      <c r="G1246" t="n">
        <v>97.0</v>
      </c>
      <c r="H1246"/>
      <c r="I1246"/>
      <c r="J1246"/>
      <c r="K1246"/>
      <c r="L1246" t="inlineStr">
        <is>
          <t>Pimephales promelas</t>
        </is>
      </c>
      <c r="M1246" t="inlineStr">
        <is>
          <t>Fathead Minnow</t>
        </is>
      </c>
      <c r="N1246"/>
      <c r="O1246"/>
      <c r="P1246"/>
      <c r="Q1246"/>
      <c r="R1246" t="n">
        <v>30.0</v>
      </c>
      <c r="S1246"/>
      <c r="T1246" t="n">
        <v>31.0</v>
      </c>
      <c r="U1246" t="inlineStr">
        <is>
          <t>Day(s)</t>
        </is>
      </c>
      <c r="V1246" t="inlineStr">
        <is>
          <t>Flow-through</t>
        </is>
      </c>
      <c r="W1246" t="inlineStr">
        <is>
          <t>Fresh water</t>
        </is>
      </c>
      <c r="X1246" t="inlineStr">
        <is>
          <t>Lab</t>
        </is>
      </c>
      <c r="Y1246"/>
      <c r="Z1246" t="inlineStr">
        <is>
          <t>Active ingredient</t>
        </is>
      </c>
      <c r="AA1246"/>
      <c r="AB1246" t="n">
        <v>51.6</v>
      </c>
      <c r="AC1246"/>
      <c r="AD1246" t="n">
        <v>47.8</v>
      </c>
      <c r="AE1246"/>
      <c r="AF1246" t="n">
        <v>55.6</v>
      </c>
      <c r="AG1246" t="inlineStr">
        <is>
          <t>AI mg/L</t>
        </is>
      </c>
      <c r="AH1246"/>
      <c r="AI1246"/>
      <c r="AJ1246"/>
      <c r="AK1246"/>
      <c r="AL1246"/>
      <c r="AM1246"/>
      <c r="AN1246"/>
      <c r="AO1246"/>
      <c r="AP1246"/>
      <c r="AQ1246"/>
      <c r="AR1246"/>
      <c r="AS1246"/>
      <c r="AT1246"/>
      <c r="AU1246"/>
      <c r="AV1246"/>
      <c r="AW1246"/>
      <c r="AX1246" t="inlineStr">
        <is>
          <t>Mortality</t>
        </is>
      </c>
      <c r="AY1246" t="inlineStr">
        <is>
          <t>Mortality</t>
        </is>
      </c>
      <c r="AZ1246" t="inlineStr">
        <is>
          <t>LC50</t>
        </is>
      </c>
      <c r="BA1246"/>
      <c r="BB1246" t="n">
        <v>4.0</v>
      </c>
      <c r="BC1246"/>
      <c r="BD1246"/>
      <c r="BE1246"/>
      <c r="BF1246"/>
      <c r="BG1246" t="inlineStr">
        <is>
          <t>Day(s)</t>
        </is>
      </c>
      <c r="BH1246" t="inlineStr">
        <is>
          <t>Pure</t>
        </is>
      </c>
      <c r="BI1246" t="inlineStr">
        <is>
          <t>DTXSID5021918</t>
        </is>
      </c>
      <c r="BJ1246"/>
      <c r="BK1246"/>
      <c r="BL1246"/>
      <c r="BM1246"/>
      <c r="BN1246"/>
      <c r="BO1246"/>
      <c r="BP1246"/>
      <c r="BQ1246"/>
      <c r="BR1246"/>
      <c r="BS1246"/>
      <c r="BT1246" t="inlineStr">
        <is>
          <t>--</t>
        </is>
      </c>
      <c r="BU1246"/>
      <c r="BV1246"/>
      <c r="BW1246"/>
      <c r="BX1246"/>
      <c r="BY1246"/>
      <c r="BZ1246"/>
      <c r="CA1246"/>
      <c r="CB1246"/>
      <c r="CC1246"/>
      <c r="CD1246"/>
      <c r="CE1246"/>
      <c r="CF1246"/>
      <c r="CG1246"/>
      <c r="CH1246"/>
      <c r="CI1246" t="inlineStr">
        <is>
          <t xml:space="preserve"> Affected fish became lethargic and stopped schooling.     NR NA </t>
        </is>
      </c>
      <c r="CJ1246" t="inlineStr">
        <is>
          <t xml:space="preserve">   Affected fish became lethargic and stopped schooling.     NR NA </t>
        </is>
      </c>
      <c r="CK1246" t="inlineStr">
        <is>
          <t>Brooke,L.T., D.J. Call, D.L. Geiger, and C.E. Northcott</t>
        </is>
      </c>
      <c r="CL1246" t="n">
        <v>12448.0</v>
      </c>
      <c r="CM1246" t="inlineStr">
        <is>
          <t>Acute Toxicities of Organic Chemicals to Fathead Minnows (Pimephales promelas), Vol. 1</t>
        </is>
      </c>
      <c r="CN1246" t="inlineStr">
        <is>
          <t>Center for Lake Superior Environmental Studies, University of Wisconsin-Superior, Superior, WI:414 p.</t>
        </is>
      </c>
      <c r="CO1246" t="n">
        <v>1984.0</v>
      </c>
      <c r="CP1246" t="inlineStr">
        <is>
          <t>Brooke,L.T., D.J. Call, D.L. Geiger, and C.E. Northcott (1984). Acute Toxicities of Organic Chemicals to Fathead Minnows (Pimephales promelas), Vol. 1. Center for Lake Superior Environmental Studies, University of Wisconsin-Superior, Superior, WI, 414 p. ECOREF#:12448</t>
        </is>
      </c>
    </row>
    <row r="1247">
      <c r="A1247" t="n">
        <v>110587.0</v>
      </c>
      <c r="B1247" t="inlineStr">
        <is>
          <t>1-Pentanamine</t>
        </is>
      </c>
      <c r="C1247"/>
      <c r="D1247" t="inlineStr">
        <is>
          <t>Measured</t>
        </is>
      </c>
      <c r="E1247" t="inlineStr">
        <is>
          <t>Not coded</t>
        </is>
      </c>
      <c r="F1247" t="inlineStr">
        <is>
          <t>&gt;=</t>
        </is>
      </c>
      <c r="G1247" t="n">
        <v>95.0</v>
      </c>
      <c r="H1247"/>
      <c r="I1247"/>
      <c r="J1247"/>
      <c r="K1247"/>
      <c r="L1247" t="inlineStr">
        <is>
          <t>Pimephales promelas</t>
        </is>
      </c>
      <c r="M1247" t="inlineStr">
        <is>
          <t>Fathead Minnow</t>
        </is>
      </c>
      <c r="N1247" t="inlineStr">
        <is>
          <t>Juvenile</t>
        </is>
      </c>
      <c r="O1247"/>
      <c r="P1247"/>
      <c r="Q1247"/>
      <c r="R1247" t="n">
        <v>26.0</v>
      </c>
      <c r="S1247"/>
      <c r="T1247" t="n">
        <v>34.0</v>
      </c>
      <c r="U1247" t="inlineStr">
        <is>
          <t>Day(s)</t>
        </is>
      </c>
      <c r="V1247" t="inlineStr">
        <is>
          <t>Flow-through</t>
        </is>
      </c>
      <c r="W1247" t="inlineStr">
        <is>
          <t>Fresh water</t>
        </is>
      </c>
      <c r="X1247" t="inlineStr">
        <is>
          <t>Lab</t>
        </is>
      </c>
      <c r="Y1247"/>
      <c r="Z1247" t="inlineStr">
        <is>
          <t>Active ingredient</t>
        </is>
      </c>
      <c r="AA1247"/>
      <c r="AB1247" t="n">
        <v>177.0</v>
      </c>
      <c r="AC1247"/>
      <c r="AD1247"/>
      <c r="AE1247"/>
      <c r="AF1247"/>
      <c r="AG1247" t="inlineStr">
        <is>
          <t>AI mg/L</t>
        </is>
      </c>
      <c r="AH1247"/>
      <c r="AI1247"/>
      <c r="AJ1247"/>
      <c r="AK1247"/>
      <c r="AL1247"/>
      <c r="AM1247"/>
      <c r="AN1247"/>
      <c r="AO1247"/>
      <c r="AP1247"/>
      <c r="AQ1247"/>
      <c r="AR1247"/>
      <c r="AS1247"/>
      <c r="AT1247"/>
      <c r="AU1247"/>
      <c r="AV1247"/>
      <c r="AW1247"/>
      <c r="AX1247" t="inlineStr">
        <is>
          <t>Mortality</t>
        </is>
      </c>
      <c r="AY1247" t="inlineStr">
        <is>
          <t>Mortality</t>
        </is>
      </c>
      <c r="AZ1247" t="inlineStr">
        <is>
          <t>LC50</t>
        </is>
      </c>
      <c r="BA1247"/>
      <c r="BB1247" t="n">
        <v>4.0</v>
      </c>
      <c r="BC1247"/>
      <c r="BD1247"/>
      <c r="BE1247"/>
      <c r="BF1247"/>
      <c r="BG1247" t="inlineStr">
        <is>
          <t>Day(s)</t>
        </is>
      </c>
      <c r="BH1247" t="inlineStr">
        <is>
          <t>Pure</t>
        </is>
      </c>
      <c r="BI1247" t="inlineStr">
        <is>
          <t>DTXSID0021919</t>
        </is>
      </c>
      <c r="BJ1247" t="inlineStr">
        <is>
          <t>10.1002/etc.5620140920</t>
        </is>
      </c>
      <c r="BK1247"/>
      <c r="BL1247"/>
      <c r="BM1247"/>
      <c r="BN1247"/>
      <c r="BO1247"/>
      <c r="BP1247"/>
      <c r="BQ1247"/>
      <c r="BR1247"/>
      <c r="BS1247"/>
      <c r="BT1247" t="inlineStr">
        <is>
          <t>--</t>
        </is>
      </c>
      <c r="BU1247"/>
      <c r="BV1247"/>
      <c r="BW1247"/>
      <c r="BX1247"/>
      <c r="BY1247"/>
      <c r="BZ1247"/>
      <c r="CA1247"/>
      <c r="CB1247"/>
      <c r="CC1247"/>
      <c r="CD1247"/>
      <c r="CE1247"/>
      <c r="CF1247"/>
      <c r="CG1247"/>
      <c r="CH1247"/>
      <c r="CI1247"/>
      <c r="CJ1247"/>
      <c r="CK1247" t="inlineStr">
        <is>
          <t>Broderius,S.J., M.D. Kahl, and M.D. Hoglund</t>
        </is>
      </c>
      <c r="CL1247" t="n">
        <v>15031.0</v>
      </c>
      <c r="CM1247" t="inlineStr">
        <is>
          <t>Use of Joint Toxic Response to Define the Primary Mode of Toxic Action for Diverse Industrial Organic Chemicals</t>
        </is>
      </c>
      <c r="CN1247" t="inlineStr">
        <is>
          <t>Environ. Toxicol. Chem.14(9): 1591-1605</t>
        </is>
      </c>
      <c r="CO1247" t="n">
        <v>1995.0</v>
      </c>
      <c r="CP1247" t="inlineStr">
        <is>
          <t>Broderius,S.J., M.D. Kahl, and M.D. Hoglund (1995). Use of Joint Toxic Response to Define the Primary Mode of Toxic Action for Diverse Industrial Organic Chemicals. Environ. Toxicol. Chem., 14, (9), 1591-1605. doi:10.1002/etc.5620140920. ECOREF#:15031</t>
        </is>
      </c>
    </row>
    <row r="1248">
      <c r="A1248" t="n">
        <v>110587.0</v>
      </c>
      <c r="B1248" t="inlineStr">
        <is>
          <t>1-Pentanamine</t>
        </is>
      </c>
      <c r="C1248"/>
      <c r="D1248" t="inlineStr">
        <is>
          <t>Measured</t>
        </is>
      </c>
      <c r="E1248" t="inlineStr">
        <is>
          <t>Not reported</t>
        </is>
      </c>
      <c r="F1248"/>
      <c r="G1248" t="n">
        <v>99.0</v>
      </c>
      <c r="H1248"/>
      <c r="I1248"/>
      <c r="J1248"/>
      <c r="K1248"/>
      <c r="L1248" t="inlineStr">
        <is>
          <t>Pimephales promelas</t>
        </is>
      </c>
      <c r="M1248" t="inlineStr">
        <is>
          <t>Fathead Minnow</t>
        </is>
      </c>
      <c r="N1248"/>
      <c r="O1248"/>
      <c r="P1248" t="n">
        <v>29.0</v>
      </c>
      <c r="Q1248"/>
      <c r="R1248"/>
      <c r="S1248"/>
      <c r="T1248"/>
      <c r="U1248" t="inlineStr">
        <is>
          <t>Day(s)</t>
        </is>
      </c>
      <c r="V1248" t="inlineStr">
        <is>
          <t>Flow-through</t>
        </is>
      </c>
      <c r="W1248" t="inlineStr">
        <is>
          <t>Fresh water</t>
        </is>
      </c>
      <c r="X1248" t="inlineStr">
        <is>
          <t>Lab</t>
        </is>
      </c>
      <c r="Y1248"/>
      <c r="Z1248" t="inlineStr">
        <is>
          <t>Active ingredient</t>
        </is>
      </c>
      <c r="AA1248"/>
      <c r="AB1248" t="n">
        <v>177.0</v>
      </c>
      <c r="AC1248"/>
      <c r="AD1248" t="n">
        <v>160.0</v>
      </c>
      <c r="AE1248"/>
      <c r="AF1248" t="n">
        <v>195.0</v>
      </c>
      <c r="AG1248" t="inlineStr">
        <is>
          <t>AI mg/L</t>
        </is>
      </c>
      <c r="AH1248"/>
      <c r="AI1248"/>
      <c r="AJ1248"/>
      <c r="AK1248"/>
      <c r="AL1248"/>
      <c r="AM1248"/>
      <c r="AN1248"/>
      <c r="AO1248"/>
      <c r="AP1248"/>
      <c r="AQ1248"/>
      <c r="AR1248"/>
      <c r="AS1248"/>
      <c r="AT1248"/>
      <c r="AU1248"/>
      <c r="AV1248"/>
      <c r="AW1248"/>
      <c r="AX1248" t="inlineStr">
        <is>
          <t>Mortality</t>
        </is>
      </c>
      <c r="AY1248" t="inlineStr">
        <is>
          <t>Mortality</t>
        </is>
      </c>
      <c r="AZ1248" t="inlineStr">
        <is>
          <t>LC50</t>
        </is>
      </c>
      <c r="BA1248"/>
      <c r="BB1248" t="n">
        <v>4.0</v>
      </c>
      <c r="BC1248"/>
      <c r="BD1248"/>
      <c r="BE1248"/>
      <c r="BF1248"/>
      <c r="BG1248" t="inlineStr">
        <is>
          <t>Day(s)</t>
        </is>
      </c>
      <c r="BH1248"/>
      <c r="BI1248" t="inlineStr">
        <is>
          <t>DTXSID0021919</t>
        </is>
      </c>
      <c r="BJ1248"/>
      <c r="BK1248"/>
      <c r="BL1248" t="inlineStr">
        <is>
          <t>Acute</t>
        </is>
      </c>
      <c r="BM1248"/>
      <c r="BN1248"/>
      <c r="BO1248"/>
      <c r="BP1248"/>
      <c r="BQ1248"/>
      <c r="BR1248"/>
      <c r="BS1248"/>
      <c r="BT1248" t="inlineStr">
        <is>
          <t>--</t>
        </is>
      </c>
      <c r="BU1248"/>
      <c r="BV1248"/>
      <c r="BW1248"/>
      <c r="BX1248"/>
      <c r="BY1248"/>
      <c r="BZ1248"/>
      <c r="CA1248"/>
      <c r="CB1248"/>
      <c r="CC1248"/>
      <c r="CD1248"/>
      <c r="CE1248"/>
      <c r="CF1248"/>
      <c r="CG1248"/>
      <c r="CH1248"/>
      <c r="CI1248"/>
      <c r="CJ1248" t="inlineStr">
        <is>
          <t xml:space="preserve">SOURCE/FROM US EPA ENVIRONMENTAL RESEARCH LABORATORY-DULUTH AND THE UNIVERSITY OF WISCONSIN-SUPERIOR CAMPUS//MEDIA/LAKE SUPERIOR WATER OR DECHLORINATED WATER//   </t>
        </is>
      </c>
      <c r="CK1248" t="inlineStr">
        <is>
          <t>Geiger,D.L., S.H. Poirier, L.T. Brooke, and D.J. Call</t>
        </is>
      </c>
      <c r="CL1248" t="n">
        <v>12858.0</v>
      </c>
      <c r="CM1248" t="inlineStr">
        <is>
          <t>Acute Toxicities of Organic Chemicals to Fathead Minnows (Pimephales promelas) Volume III</t>
        </is>
      </c>
      <c r="CN1248" t="inlineStr">
        <is>
          <t>Center for Lake Superior Environmental Studies, University of Wisconsin, Superior, WI:328 p.</t>
        </is>
      </c>
      <c r="CO1248" t="n">
        <v>1986.0</v>
      </c>
      <c r="CP1248" t="inlineStr">
        <is>
          <t>Geiger,D.L., S.H. Poirier, L.T. Brooke, and D.J. Call (1986). Acute Toxicities of Organic Chemicals to Fathead Minnows (Pimephales promelas) Volume III. Center for Lake Superior Environmental Studies, University of Wisconsin, Superior, WI, 328 p. ECOREF#:12858</t>
        </is>
      </c>
    </row>
    <row r="1249">
      <c r="A1249" t="n">
        <v>110623.0</v>
      </c>
      <c r="B1249" t="inlineStr">
        <is>
          <t>Pentanal</t>
        </is>
      </c>
      <c r="C1249"/>
      <c r="D1249" t="inlineStr">
        <is>
          <t>Measured</t>
        </is>
      </c>
      <c r="E1249" t="inlineStr">
        <is>
          <t>Not reported</t>
        </is>
      </c>
      <c r="F1249"/>
      <c r="G1249" t="n">
        <v>99.0</v>
      </c>
      <c r="H1249"/>
      <c r="I1249"/>
      <c r="J1249"/>
      <c r="K1249"/>
      <c r="L1249" t="inlineStr">
        <is>
          <t>Pimephales promelas</t>
        </is>
      </c>
      <c r="M1249" t="inlineStr">
        <is>
          <t>Fathead Minnow</t>
        </is>
      </c>
      <c r="N1249"/>
      <c r="O1249"/>
      <c r="P1249" t="n">
        <v>31.0</v>
      </c>
      <c r="Q1249"/>
      <c r="R1249"/>
      <c r="S1249"/>
      <c r="T1249"/>
      <c r="U1249" t="inlineStr">
        <is>
          <t>Day(s)</t>
        </is>
      </c>
      <c r="V1249" t="inlineStr">
        <is>
          <t>Flow-through</t>
        </is>
      </c>
      <c r="W1249" t="inlineStr">
        <is>
          <t>Fresh water</t>
        </is>
      </c>
      <c r="X1249" t="inlineStr">
        <is>
          <t>Lab</t>
        </is>
      </c>
      <c r="Y1249"/>
      <c r="Z1249" t="inlineStr">
        <is>
          <t>Active ingredient</t>
        </is>
      </c>
      <c r="AA1249"/>
      <c r="AB1249" t="n">
        <v>12.4</v>
      </c>
      <c r="AC1249"/>
      <c r="AD1249" t="n">
        <v>11.3</v>
      </c>
      <c r="AE1249"/>
      <c r="AF1249" t="n">
        <v>13.6</v>
      </c>
      <c r="AG1249" t="inlineStr">
        <is>
          <t>AI mg/L</t>
        </is>
      </c>
      <c r="AH1249"/>
      <c r="AI1249"/>
      <c r="AJ1249"/>
      <c r="AK1249"/>
      <c r="AL1249"/>
      <c r="AM1249"/>
      <c r="AN1249"/>
      <c r="AO1249"/>
      <c r="AP1249"/>
      <c r="AQ1249"/>
      <c r="AR1249"/>
      <c r="AS1249"/>
      <c r="AT1249"/>
      <c r="AU1249"/>
      <c r="AV1249"/>
      <c r="AW1249"/>
      <c r="AX1249" t="inlineStr">
        <is>
          <t>Mortality</t>
        </is>
      </c>
      <c r="AY1249" t="inlineStr">
        <is>
          <t>Mortality</t>
        </is>
      </c>
      <c r="AZ1249" t="inlineStr">
        <is>
          <t>LC50</t>
        </is>
      </c>
      <c r="BA1249"/>
      <c r="BB1249" t="n">
        <v>4.0</v>
      </c>
      <c r="BC1249"/>
      <c r="BD1249"/>
      <c r="BE1249"/>
      <c r="BF1249"/>
      <c r="BG1249" t="inlineStr">
        <is>
          <t>Day(s)</t>
        </is>
      </c>
      <c r="BH1249"/>
      <c r="BI1249" t="inlineStr">
        <is>
          <t>DTXSID7021653</t>
        </is>
      </c>
      <c r="BJ1249"/>
      <c r="BK1249"/>
      <c r="BL1249" t="inlineStr">
        <is>
          <t>Acute</t>
        </is>
      </c>
      <c r="BM1249"/>
      <c r="BN1249"/>
      <c r="BO1249"/>
      <c r="BP1249"/>
      <c r="BQ1249"/>
      <c r="BR1249"/>
      <c r="BS1249"/>
      <c r="BT1249" t="inlineStr">
        <is>
          <t>--</t>
        </is>
      </c>
      <c r="BU1249"/>
      <c r="BV1249"/>
      <c r="BW1249"/>
      <c r="BX1249"/>
      <c r="BY1249"/>
      <c r="BZ1249"/>
      <c r="CA1249"/>
      <c r="CB1249"/>
      <c r="CC1249"/>
      <c r="CD1249"/>
      <c r="CE1249"/>
      <c r="CF1249"/>
      <c r="CG1249"/>
      <c r="CH1249"/>
      <c r="CI1249"/>
      <c r="CJ1249" t="inlineStr">
        <is>
          <t xml:space="preserve">SOURCE/US EPA ENVIRONMENTAL RESEARCH LABORATORY DULUTH AND THE UNIVERSITY OF WISCONSIN SUPERIOR//MEDIA/FILTERED LAKE SUPERIOR WATER OR DECHLORINATED CITY OF SUPERIOR WISCONSIN WATER//   </t>
        </is>
      </c>
      <c r="CK1249" t="inlineStr">
        <is>
          <t>Geiger,D.L., C.E. Northcott, D.J. Call, and L.T. Brooke</t>
        </is>
      </c>
      <c r="CL1249" t="n">
        <v>12447.0</v>
      </c>
      <c r="CM1249" t="inlineStr">
        <is>
          <t>Acute Toxicities of Organic Chemicals to Fathead Minnows (Pimephales promelas), Volume II</t>
        </is>
      </c>
      <c r="CN1249" t="inlineStr">
        <is>
          <t>Center for Lake Superior Environmental Studies, University of Wisconsin, Superior, WI:326 p.</t>
        </is>
      </c>
      <c r="CO1249" t="n">
        <v>1985.0</v>
      </c>
      <c r="CP1249" t="inlineStr">
        <is>
          <t>Geiger,D.L., C.E. Northcott, D.J. Call, and L.T. Brooke (1985). Acute Toxicities of Organic Chemicals to Fathead Minnows (Pimephales promelas), Volume II. Center for Lake Superior Environmental Studies, University of Wisconsin, Superior, WI, 326 p. ECOREF#:12447</t>
        </is>
      </c>
    </row>
    <row r="1250">
      <c r="A1250" t="n">
        <v>110623.0</v>
      </c>
      <c r="B1250" t="inlineStr">
        <is>
          <t>Pentanal</t>
        </is>
      </c>
      <c r="C1250"/>
      <c r="D1250" t="inlineStr">
        <is>
          <t>Unmeasured</t>
        </is>
      </c>
      <c r="E1250" t="inlineStr">
        <is>
          <t>USEPA and ASTM methods</t>
        </is>
      </c>
      <c r="F1250"/>
      <c r="G1250"/>
      <c r="H1250"/>
      <c r="I1250"/>
      <c r="J1250"/>
      <c r="K1250"/>
      <c r="L1250" t="inlineStr">
        <is>
          <t>Pimephales promelas</t>
        </is>
      </c>
      <c r="M1250" t="inlineStr">
        <is>
          <t>Fathead Minnow</t>
        </is>
      </c>
      <c r="N1250"/>
      <c r="O1250"/>
      <c r="P1250"/>
      <c r="Q1250"/>
      <c r="R1250"/>
      <c r="S1250"/>
      <c r="T1250"/>
      <c r="U1250"/>
      <c r="V1250" t="inlineStr">
        <is>
          <t>Static</t>
        </is>
      </c>
      <c r="W1250" t="inlineStr">
        <is>
          <t>Fresh water</t>
        </is>
      </c>
      <c r="X1250" t="inlineStr">
        <is>
          <t>Lab</t>
        </is>
      </c>
      <c r="Y1250"/>
      <c r="Z1250" t="inlineStr">
        <is>
          <t>Formulation</t>
        </is>
      </c>
      <c r="AA1250"/>
      <c r="AB1250" t="n">
        <v>42.0</v>
      </c>
      <c r="AC1250"/>
      <c r="AD1250"/>
      <c r="AE1250"/>
      <c r="AF1250"/>
      <c r="AG1250" t="inlineStr">
        <is>
          <t>AI mg/L</t>
        </is>
      </c>
      <c r="AH1250"/>
      <c r="AI1250"/>
      <c r="AJ1250"/>
      <c r="AK1250"/>
      <c r="AL1250"/>
      <c r="AM1250"/>
      <c r="AN1250"/>
      <c r="AO1250"/>
      <c r="AP1250"/>
      <c r="AQ1250"/>
      <c r="AR1250"/>
      <c r="AS1250"/>
      <c r="AT1250"/>
      <c r="AU1250"/>
      <c r="AV1250"/>
      <c r="AW1250"/>
      <c r="AX1250" t="inlineStr">
        <is>
          <t>Mortality</t>
        </is>
      </c>
      <c r="AY1250" t="inlineStr">
        <is>
          <t>Mortality</t>
        </is>
      </c>
      <c r="AZ1250" t="inlineStr">
        <is>
          <t>LC50</t>
        </is>
      </c>
      <c r="BA1250"/>
      <c r="BB1250" t="n">
        <v>4.0</v>
      </c>
      <c r="BC1250"/>
      <c r="BD1250"/>
      <c r="BE1250"/>
      <c r="BF1250"/>
      <c r="BG1250" t="inlineStr">
        <is>
          <t>Day(s)</t>
        </is>
      </c>
      <c r="BH1250"/>
      <c r="BI1250" t="inlineStr">
        <is>
          <t>DTXSID7021653</t>
        </is>
      </c>
      <c r="BJ1250"/>
      <c r="BK1250"/>
      <c r="BL1250"/>
      <c r="BM1250"/>
      <c r="BN1250"/>
      <c r="BO1250"/>
      <c r="BP1250"/>
      <c r="BQ1250"/>
      <c r="BR1250"/>
      <c r="BS1250"/>
      <c r="BT1250" t="inlineStr">
        <is>
          <t>--</t>
        </is>
      </c>
      <c r="BU1250"/>
      <c r="BV1250"/>
      <c r="BW1250"/>
      <c r="BX1250"/>
      <c r="BY1250"/>
      <c r="BZ1250"/>
      <c r="CA1250"/>
      <c r="CB1250"/>
      <c r="CC1250"/>
      <c r="CD1250"/>
      <c r="CE1250"/>
      <c r="CF1250"/>
      <c r="CG1250"/>
      <c r="CH1250"/>
      <c r="CI1250"/>
      <c r="CJ1250" t="inlineStr">
        <is>
          <t xml:space="preserve">SOURCE/THE LABORATORY CULTURING PROGRAM//MEDIA/DECHLORINATED CHARLESTON MUNICIPAL WATER//   </t>
        </is>
      </c>
      <c r="CK1250" t="inlineStr">
        <is>
          <t>Union Carbide Corp.</t>
        </is>
      </c>
      <c r="CL1250" t="n">
        <v>177942.0</v>
      </c>
      <c r="CM1250" t="inlineStr">
        <is>
          <t>Letter from Union Carbide Submitting Ecotoxicological Studies on a Number of Chemicals with Cover Letter Dated 022593</t>
        </is>
      </c>
      <c r="CN1250" t="inlineStr">
        <is>
          <t>EPA/OTS 86-930000141:18 p.</t>
        </is>
      </c>
      <c r="CO1250" t="n">
        <v>1993.0</v>
      </c>
      <c r="CP1250" t="inlineStr">
        <is>
          <t>Union Carbide Corp. (1993). Letter from Union Carbide Submitting Ecotoxicological Studies on a Number of Chemicals with Cover Letter Dated 022593. EPA/OTS 86-930000141, 18 p. ECOREF#:177942</t>
        </is>
      </c>
    </row>
    <row r="1251">
      <c r="A1251" t="n">
        <v>110623.0</v>
      </c>
      <c r="B1251" t="inlineStr">
        <is>
          <t>Pentanal</t>
        </is>
      </c>
      <c r="C1251"/>
      <c r="D1251" t="inlineStr">
        <is>
          <t>Measured</t>
        </is>
      </c>
      <c r="E1251" t="inlineStr">
        <is>
          <t>Not reported</t>
        </is>
      </c>
      <c r="F1251"/>
      <c r="G1251" t="n">
        <v>99.0</v>
      </c>
      <c r="H1251"/>
      <c r="I1251"/>
      <c r="J1251"/>
      <c r="K1251"/>
      <c r="L1251" t="inlineStr">
        <is>
          <t>Pimephales promelas</t>
        </is>
      </c>
      <c r="M1251" t="inlineStr">
        <is>
          <t>Fathead Minnow</t>
        </is>
      </c>
      <c r="N1251"/>
      <c r="O1251"/>
      <c r="P1251" t="n">
        <v>28.0</v>
      </c>
      <c r="Q1251"/>
      <c r="R1251"/>
      <c r="S1251"/>
      <c r="T1251"/>
      <c r="U1251" t="inlineStr">
        <is>
          <t>Day(s)</t>
        </is>
      </c>
      <c r="V1251" t="inlineStr">
        <is>
          <t>Flow-through</t>
        </is>
      </c>
      <c r="W1251" t="inlineStr">
        <is>
          <t>Fresh water</t>
        </is>
      </c>
      <c r="X1251" t="inlineStr">
        <is>
          <t>Lab</t>
        </is>
      </c>
      <c r="Y1251"/>
      <c r="Z1251" t="inlineStr">
        <is>
          <t>Active ingredient</t>
        </is>
      </c>
      <c r="AA1251"/>
      <c r="AB1251" t="n">
        <v>13.4</v>
      </c>
      <c r="AC1251"/>
      <c r="AD1251" t="n">
        <v>12.8</v>
      </c>
      <c r="AE1251"/>
      <c r="AF1251" t="n">
        <v>14.0</v>
      </c>
      <c r="AG1251" t="inlineStr">
        <is>
          <t>AI mg/L</t>
        </is>
      </c>
      <c r="AH1251"/>
      <c r="AI1251"/>
      <c r="AJ1251"/>
      <c r="AK1251"/>
      <c r="AL1251"/>
      <c r="AM1251"/>
      <c r="AN1251"/>
      <c r="AO1251"/>
      <c r="AP1251"/>
      <c r="AQ1251"/>
      <c r="AR1251"/>
      <c r="AS1251"/>
      <c r="AT1251"/>
      <c r="AU1251"/>
      <c r="AV1251"/>
      <c r="AW1251"/>
      <c r="AX1251" t="inlineStr">
        <is>
          <t>Mortality</t>
        </is>
      </c>
      <c r="AY1251" t="inlineStr">
        <is>
          <t>Mortality</t>
        </is>
      </c>
      <c r="AZ1251" t="inlineStr">
        <is>
          <t>LC50</t>
        </is>
      </c>
      <c r="BA1251"/>
      <c r="BB1251" t="n">
        <v>4.0</v>
      </c>
      <c r="BC1251"/>
      <c r="BD1251"/>
      <c r="BE1251"/>
      <c r="BF1251"/>
      <c r="BG1251" t="inlineStr">
        <is>
          <t>Day(s)</t>
        </is>
      </c>
      <c r="BH1251"/>
      <c r="BI1251" t="inlineStr">
        <is>
          <t>DTXSID7021653</t>
        </is>
      </c>
      <c r="BJ1251"/>
      <c r="BK1251"/>
      <c r="BL1251" t="inlineStr">
        <is>
          <t>Acute</t>
        </is>
      </c>
      <c r="BM1251"/>
      <c r="BN1251"/>
      <c r="BO1251"/>
      <c r="BP1251"/>
      <c r="BQ1251"/>
      <c r="BR1251"/>
      <c r="BS1251"/>
      <c r="BT1251" t="inlineStr">
        <is>
          <t>--</t>
        </is>
      </c>
      <c r="BU1251"/>
      <c r="BV1251"/>
      <c r="BW1251"/>
      <c r="BX1251"/>
      <c r="BY1251"/>
      <c r="BZ1251"/>
      <c r="CA1251"/>
      <c r="CB1251"/>
      <c r="CC1251"/>
      <c r="CD1251"/>
      <c r="CE1251"/>
      <c r="CF1251"/>
      <c r="CG1251"/>
      <c r="CH1251"/>
      <c r="CI1251"/>
      <c r="CJ1251" t="inlineStr">
        <is>
          <t xml:space="preserve">SOURCE/FROM US EPA ENVIRONMENTAL RESEARCH LABORATORY-DULUTH AND THE UNIVERSITY OF WISCONSIN-SUPERIOR CAMPUS//MEDIA/LAKE SUPERIOR WATER OR DECHLORINATED WATER//   </t>
        </is>
      </c>
      <c r="CK1251" t="inlineStr">
        <is>
          <t>Geiger,D.L., S.H. Poirier, L.T. Brooke, and D.J. Call</t>
        </is>
      </c>
      <c r="CL1251" t="n">
        <v>12858.0</v>
      </c>
      <c r="CM1251" t="inlineStr">
        <is>
          <t>Acute Toxicities of Organic Chemicals to Fathead Minnows (Pimephales promelas) Volume III</t>
        </is>
      </c>
      <c r="CN1251" t="inlineStr">
        <is>
          <t>Center for Lake Superior Environmental Studies, University of Wisconsin, Superior, WI:328 p.</t>
        </is>
      </c>
      <c r="CO1251" t="n">
        <v>1986.0</v>
      </c>
      <c r="CP1251" t="inlineStr">
        <is>
          <t>Geiger,D.L., S.H. Poirier, L.T. Brooke, and D.J. Call (1986). Acute Toxicities of Organic Chemicals to Fathead Minnows (Pimephales promelas) Volume III. Center for Lake Superior Environmental Studies, University of Wisconsin, Superior, WI, 328 p. ECOREF#:12858</t>
        </is>
      </c>
    </row>
    <row r="1252">
      <c r="A1252" t="n">
        <v>110656.0</v>
      </c>
      <c r="B1252" t="inlineStr">
        <is>
          <t>2-Butyne-1,4-diol</t>
        </is>
      </c>
      <c r="C1252"/>
      <c r="D1252" t="inlineStr">
        <is>
          <t>Measured</t>
        </is>
      </c>
      <c r="E1252" t="inlineStr">
        <is>
          <t>Not coded</t>
        </is>
      </c>
      <c r="F1252"/>
      <c r="G1252" t="n">
        <v>99.0</v>
      </c>
      <c r="H1252"/>
      <c r="I1252"/>
      <c r="J1252"/>
      <c r="K1252"/>
      <c r="L1252" t="inlineStr">
        <is>
          <t>Pimephales promelas</t>
        </is>
      </c>
      <c r="M1252" t="inlineStr">
        <is>
          <t>Fathead Minnow</t>
        </is>
      </c>
      <c r="N1252"/>
      <c r="O1252"/>
      <c r="P1252" t="n">
        <v>31.0</v>
      </c>
      <c r="Q1252"/>
      <c r="R1252"/>
      <c r="S1252"/>
      <c r="T1252"/>
      <c r="U1252" t="inlineStr">
        <is>
          <t>Day(s)</t>
        </is>
      </c>
      <c r="V1252" t="inlineStr">
        <is>
          <t>Flow-through</t>
        </is>
      </c>
      <c r="W1252" t="inlineStr">
        <is>
          <t>Fresh water</t>
        </is>
      </c>
      <c r="X1252" t="inlineStr">
        <is>
          <t>Lab</t>
        </is>
      </c>
      <c r="Y1252"/>
      <c r="Z1252" t="inlineStr">
        <is>
          <t>Active ingredient</t>
        </is>
      </c>
      <c r="AA1252"/>
      <c r="AB1252" t="n">
        <v>53.6</v>
      </c>
      <c r="AC1252"/>
      <c r="AD1252" t="n">
        <v>49.3</v>
      </c>
      <c r="AE1252"/>
      <c r="AF1252" t="n">
        <v>58.3</v>
      </c>
      <c r="AG1252" t="inlineStr">
        <is>
          <t>AI mg/L</t>
        </is>
      </c>
      <c r="AH1252"/>
      <c r="AI1252"/>
      <c r="AJ1252"/>
      <c r="AK1252"/>
      <c r="AL1252"/>
      <c r="AM1252"/>
      <c r="AN1252"/>
      <c r="AO1252"/>
      <c r="AP1252"/>
      <c r="AQ1252"/>
      <c r="AR1252"/>
      <c r="AS1252"/>
      <c r="AT1252"/>
      <c r="AU1252"/>
      <c r="AV1252"/>
      <c r="AW1252"/>
      <c r="AX1252" t="inlineStr">
        <is>
          <t>Mortality</t>
        </is>
      </c>
      <c r="AY1252" t="inlineStr">
        <is>
          <t>Mortality</t>
        </is>
      </c>
      <c r="AZ1252" t="inlineStr">
        <is>
          <t>LC50</t>
        </is>
      </c>
      <c r="BA1252"/>
      <c r="BB1252" t="n">
        <v>4.0</v>
      </c>
      <c r="BC1252"/>
      <c r="BD1252"/>
      <c r="BE1252"/>
      <c r="BF1252"/>
      <c r="BG1252" t="inlineStr">
        <is>
          <t>Day(s)</t>
        </is>
      </c>
      <c r="BH1252" t="inlineStr">
        <is>
          <t>Pure</t>
        </is>
      </c>
      <c r="BI1252" t="inlineStr">
        <is>
          <t>DTXSID4021921</t>
        </is>
      </c>
      <c r="BJ1252"/>
      <c r="BK1252"/>
      <c r="BL1252"/>
      <c r="BM1252"/>
      <c r="BN1252"/>
      <c r="BO1252"/>
      <c r="BP1252"/>
      <c r="BQ1252"/>
      <c r="BR1252"/>
      <c r="BS1252"/>
      <c r="BT1252" t="inlineStr">
        <is>
          <t>--</t>
        </is>
      </c>
      <c r="BU1252"/>
      <c r="BV1252"/>
      <c r="BW1252"/>
      <c r="BX1252"/>
      <c r="BY1252"/>
      <c r="BZ1252"/>
      <c r="CA1252"/>
      <c r="CB1252"/>
      <c r="CC1252"/>
      <c r="CD1252"/>
      <c r="CE1252"/>
      <c r="CF1252"/>
      <c r="CG1252"/>
      <c r="CH1252"/>
      <c r="CI1252" t="inlineStr">
        <is>
          <t xml:space="preserve"> Affected fish were hyperactive, overreactive to external  NR stimuli, had increased respiration and edema.  Equilibrium loss wasNAot observed prior to death. </t>
        </is>
      </c>
      <c r="CJ1252" t="inlineStr">
        <is>
          <t xml:space="preserve">   Affected fish were hyperactive, overreactive to external  NR stimuli, had increased respiration and edema.  Equilibrium loss wasNAot observed prior to death. </t>
        </is>
      </c>
      <c r="CK1252" t="inlineStr">
        <is>
          <t>Geiger,D.L., D.J. Call, and L.T. Brooke</t>
        </is>
      </c>
      <c r="CL1252" t="n">
        <v>12859.0</v>
      </c>
      <c r="CM1252" t="inlineStr">
        <is>
          <t>Acute Toxicities of Organic Chemicals to Fathead Minnows (Pimephales promelas) Volume IV</t>
        </is>
      </c>
      <c r="CN1252" t="inlineStr">
        <is>
          <t>Center for Lake Superior Environmental Studies, University of Wisconsin, Superior, WI4:355 p.</t>
        </is>
      </c>
      <c r="CO1252" t="n">
        <v>1988.0</v>
      </c>
      <c r="CP1252" t="inlineStr">
        <is>
          <t>Geiger,D.L., D.J. Call, and L.T. Brooke (1988). Acute Toxicities of Organic Chemicals to Fathead Minnows (Pimephales promelas) Volume IV. Center for Lake Superior Environmental Studies, University of Wisconsin, Superior, WI, 4, 355 p. ECOREF#:12859</t>
        </is>
      </c>
    </row>
    <row r="1253">
      <c r="A1253" t="n">
        <v>110656.0</v>
      </c>
      <c r="B1253" t="inlineStr">
        <is>
          <t>2-Butyne-1,4-diol</t>
        </is>
      </c>
      <c r="C1253"/>
      <c r="D1253" t="inlineStr">
        <is>
          <t>Measured</t>
        </is>
      </c>
      <c r="E1253" t="inlineStr">
        <is>
          <t>Not coded</t>
        </is>
      </c>
      <c r="F1253" t="inlineStr">
        <is>
          <t>&gt;=</t>
        </is>
      </c>
      <c r="G1253" t="n">
        <v>95.0</v>
      </c>
      <c r="H1253"/>
      <c r="I1253"/>
      <c r="J1253"/>
      <c r="K1253"/>
      <c r="L1253" t="inlineStr">
        <is>
          <t>Pimephales promelas</t>
        </is>
      </c>
      <c r="M1253" t="inlineStr">
        <is>
          <t>Fathead Minnow</t>
        </is>
      </c>
      <c r="N1253" t="inlineStr">
        <is>
          <t>Juvenile</t>
        </is>
      </c>
      <c r="O1253"/>
      <c r="P1253"/>
      <c r="Q1253"/>
      <c r="R1253" t="n">
        <v>29.0</v>
      </c>
      <c r="S1253"/>
      <c r="T1253" t="n">
        <v>33.0</v>
      </c>
      <c r="U1253" t="inlineStr">
        <is>
          <t>Day(s)</t>
        </is>
      </c>
      <c r="V1253" t="inlineStr">
        <is>
          <t>Flow-through</t>
        </is>
      </c>
      <c r="W1253" t="inlineStr">
        <is>
          <t>Fresh water</t>
        </is>
      </c>
      <c r="X1253" t="inlineStr">
        <is>
          <t>Lab</t>
        </is>
      </c>
      <c r="Y1253"/>
      <c r="Z1253" t="inlineStr">
        <is>
          <t>Active ingredient</t>
        </is>
      </c>
      <c r="AA1253"/>
      <c r="AB1253" t="n">
        <v>53.6</v>
      </c>
      <c r="AC1253"/>
      <c r="AD1253" t="n">
        <v>49.3</v>
      </c>
      <c r="AE1253"/>
      <c r="AF1253" t="n">
        <v>58.3</v>
      </c>
      <c r="AG1253" t="inlineStr">
        <is>
          <t>AI mg/L</t>
        </is>
      </c>
      <c r="AH1253"/>
      <c r="AI1253"/>
      <c r="AJ1253"/>
      <c r="AK1253"/>
      <c r="AL1253"/>
      <c r="AM1253"/>
      <c r="AN1253"/>
      <c r="AO1253"/>
      <c r="AP1253"/>
      <c r="AQ1253"/>
      <c r="AR1253"/>
      <c r="AS1253"/>
      <c r="AT1253"/>
      <c r="AU1253"/>
      <c r="AV1253"/>
      <c r="AW1253"/>
      <c r="AX1253" t="inlineStr">
        <is>
          <t>Mortality</t>
        </is>
      </c>
      <c r="AY1253" t="inlineStr">
        <is>
          <t>Mortality</t>
        </is>
      </c>
      <c r="AZ1253" t="inlineStr">
        <is>
          <t>LC50</t>
        </is>
      </c>
      <c r="BA1253"/>
      <c r="BB1253" t="n">
        <v>4.0</v>
      </c>
      <c r="BC1253"/>
      <c r="BD1253"/>
      <c r="BE1253"/>
      <c r="BF1253"/>
      <c r="BG1253" t="inlineStr">
        <is>
          <t>Day(s)</t>
        </is>
      </c>
      <c r="BH1253" t="inlineStr">
        <is>
          <t>Pure</t>
        </is>
      </c>
      <c r="BI1253" t="inlineStr">
        <is>
          <t>DTXSID4021921</t>
        </is>
      </c>
      <c r="BJ1253" t="inlineStr">
        <is>
          <t>10.3109/00498258909042295</t>
        </is>
      </c>
      <c r="BK1253"/>
      <c r="BL1253"/>
      <c r="BM1253"/>
      <c r="BN1253"/>
      <c r="BO1253"/>
      <c r="BP1253"/>
      <c r="BQ1253"/>
      <c r="BR1253"/>
      <c r="BS1253"/>
      <c r="BT1253" t="inlineStr">
        <is>
          <t>--</t>
        </is>
      </c>
      <c r="BU1253"/>
      <c r="BV1253"/>
      <c r="BW1253"/>
      <c r="BX1253"/>
      <c r="BY1253"/>
      <c r="BZ1253"/>
      <c r="CA1253"/>
      <c r="CB1253"/>
      <c r="CC1253"/>
      <c r="CD1253"/>
      <c r="CE1253"/>
      <c r="CF1253"/>
      <c r="CG1253"/>
      <c r="CH1253"/>
      <c r="CI1253"/>
      <c r="CJ1253"/>
      <c r="CK1253" t="inlineStr">
        <is>
          <t>Veith,G.D., R.L. Lipnick, and C.L. Russom</t>
        </is>
      </c>
      <c r="CL1253" t="n">
        <v>2721.0</v>
      </c>
      <c r="CM1253" t="inlineStr">
        <is>
          <t>The Toxicity of Acetylenic Alcohols to the Fathead Minnow, Pimephales promelas: Narcosis and Proelectrophile Activation</t>
        </is>
      </c>
      <c r="CN1253" t="inlineStr">
        <is>
          <t>Xenobiotica19(5): 555-565</t>
        </is>
      </c>
      <c r="CO1253" t="n">
        <v>1989.0</v>
      </c>
      <c r="CP1253" t="inlineStr">
        <is>
          <t>Veith,G.D., R.L. Lipnick, and C.L. Russom (1989). The Toxicity of Acetylenic Alcohols to the Fathead Minnow, Pimephales promelas: Narcosis and Proelectrophile Activation. Xenobiotica, 19, (5), 555-565. doi:10.3109/00498258909042295. ECOREF#:2721</t>
        </is>
      </c>
    </row>
    <row r="1254">
      <c r="A1254" t="n">
        <v>110736.0</v>
      </c>
      <c r="B1254" t="inlineStr">
        <is>
          <t>2-(Ethylamino)ethanol</t>
        </is>
      </c>
      <c r="C1254"/>
      <c r="D1254" t="inlineStr">
        <is>
          <t>Measured</t>
        </is>
      </c>
      <c r="E1254" t="inlineStr">
        <is>
          <t>Not coded</t>
        </is>
      </c>
      <c r="F1254"/>
      <c r="G1254" t="n">
        <v>98.0</v>
      </c>
      <c r="H1254"/>
      <c r="I1254"/>
      <c r="J1254"/>
      <c r="K1254"/>
      <c r="L1254" t="inlineStr">
        <is>
          <t>Pimephales promelas</t>
        </is>
      </c>
      <c r="M1254" t="inlineStr">
        <is>
          <t>Fathead Minnow</t>
        </is>
      </c>
      <c r="N1254"/>
      <c r="O1254"/>
      <c r="P1254" t="n">
        <v>36.0</v>
      </c>
      <c r="Q1254"/>
      <c r="R1254"/>
      <c r="S1254"/>
      <c r="T1254"/>
      <c r="U1254" t="inlineStr">
        <is>
          <t>Day(s)</t>
        </is>
      </c>
      <c r="V1254" t="inlineStr">
        <is>
          <t>Flow-through</t>
        </is>
      </c>
      <c r="W1254" t="inlineStr">
        <is>
          <t>Fresh water</t>
        </is>
      </c>
      <c r="X1254" t="inlineStr">
        <is>
          <t>Lab</t>
        </is>
      </c>
      <c r="Y1254"/>
      <c r="Z1254" t="inlineStr">
        <is>
          <t>Active ingredient</t>
        </is>
      </c>
      <c r="AA1254"/>
      <c r="AB1254" t="n">
        <v>1480.0</v>
      </c>
      <c r="AC1254"/>
      <c r="AD1254" t="n">
        <v>1290.0</v>
      </c>
      <c r="AE1254"/>
      <c r="AF1254" t="n">
        <v>1700.0</v>
      </c>
      <c r="AG1254" t="inlineStr">
        <is>
          <t>AI mg/L</t>
        </is>
      </c>
      <c r="AH1254"/>
      <c r="AI1254"/>
      <c r="AJ1254"/>
      <c r="AK1254"/>
      <c r="AL1254"/>
      <c r="AM1254"/>
      <c r="AN1254"/>
      <c r="AO1254"/>
      <c r="AP1254"/>
      <c r="AQ1254"/>
      <c r="AR1254"/>
      <c r="AS1254"/>
      <c r="AT1254"/>
      <c r="AU1254"/>
      <c r="AV1254"/>
      <c r="AW1254"/>
      <c r="AX1254" t="inlineStr">
        <is>
          <t>Mortality</t>
        </is>
      </c>
      <c r="AY1254" t="inlineStr">
        <is>
          <t>Mortality</t>
        </is>
      </c>
      <c r="AZ1254" t="inlineStr">
        <is>
          <t>LC50</t>
        </is>
      </c>
      <c r="BA1254"/>
      <c r="BB1254" t="n">
        <v>4.0</v>
      </c>
      <c r="BC1254"/>
      <c r="BD1254"/>
      <c r="BE1254"/>
      <c r="BF1254"/>
      <c r="BG1254" t="inlineStr">
        <is>
          <t>Day(s)</t>
        </is>
      </c>
      <c r="BH1254" t="inlineStr">
        <is>
          <t>Pure</t>
        </is>
      </c>
      <c r="BI1254" t="inlineStr">
        <is>
          <t>DTXSID9021922</t>
        </is>
      </c>
      <c r="BJ1254"/>
      <c r="BK1254"/>
      <c r="BL1254"/>
      <c r="BM1254"/>
      <c r="BN1254"/>
      <c r="BO1254"/>
      <c r="BP1254"/>
      <c r="BQ1254"/>
      <c r="BR1254"/>
      <c r="BS1254"/>
      <c r="BT1254" t="inlineStr">
        <is>
          <t>--</t>
        </is>
      </c>
      <c r="BU1254"/>
      <c r="BV1254"/>
      <c r="BW1254"/>
      <c r="BX1254"/>
      <c r="BY1254"/>
      <c r="BZ1254"/>
      <c r="CA1254"/>
      <c r="CB1254"/>
      <c r="CC1254"/>
      <c r="CD1254"/>
      <c r="CE1254"/>
      <c r="CF1254"/>
      <c r="CG1254"/>
      <c r="CH1254"/>
      <c r="CI1254" t="inlineStr">
        <is>
          <t xml:space="preserve"> Physical change or stress was not apparent in the fish    NR prior to death. NA </t>
        </is>
      </c>
      <c r="CJ1254" t="inlineStr">
        <is>
          <t xml:space="preserve">   Physical change or stress was not apparent in the fish    NR prior to death. NA </t>
        </is>
      </c>
      <c r="CK1254" t="inlineStr">
        <is>
          <t>Brooke,L.T., D.J. Call, D.L. Geiger, and C.E. Northcott</t>
        </is>
      </c>
      <c r="CL1254" t="n">
        <v>12448.0</v>
      </c>
      <c r="CM1254" t="inlineStr">
        <is>
          <t>Acute Toxicities of Organic Chemicals to Fathead Minnows (Pimephales promelas), Vol. 1</t>
        </is>
      </c>
      <c r="CN1254" t="inlineStr">
        <is>
          <t>Center for Lake Superior Environmental Studies, University of Wisconsin-Superior, Superior, WI:414 p.</t>
        </is>
      </c>
      <c r="CO1254" t="n">
        <v>1984.0</v>
      </c>
      <c r="CP1254" t="inlineStr">
        <is>
          <t>Brooke,L.T., D.J. Call, D.L. Geiger, and C.E. Northcott (1984). Acute Toxicities of Organic Chemicals to Fathead Minnows (Pimephales promelas), Vol. 1. Center for Lake Superior Environmental Studies, University of Wisconsin-Superior, Superior, WI, 414 p. ECOREF#:12448</t>
        </is>
      </c>
    </row>
    <row r="1255">
      <c r="A1255" t="n">
        <v>110827.0</v>
      </c>
      <c r="B1255" t="inlineStr">
        <is>
          <t>Cyclohexane</t>
        </is>
      </c>
      <c r="C1255"/>
      <c r="D1255" t="inlineStr">
        <is>
          <t>Measured</t>
        </is>
      </c>
      <c r="E1255" t="inlineStr">
        <is>
          <t>Not coded</t>
        </is>
      </c>
      <c r="F1255" t="inlineStr">
        <is>
          <t>&gt;</t>
        </is>
      </c>
      <c r="G1255" t="n">
        <v>99.0</v>
      </c>
      <c r="H1255"/>
      <c r="I1255"/>
      <c r="J1255"/>
      <c r="K1255"/>
      <c r="L1255" t="inlineStr">
        <is>
          <t>Pimephales promelas</t>
        </is>
      </c>
      <c r="M1255" t="inlineStr">
        <is>
          <t>Fathead Minnow</t>
        </is>
      </c>
      <c r="N1255"/>
      <c r="O1255"/>
      <c r="P1255" t="n">
        <v>30.0</v>
      </c>
      <c r="Q1255"/>
      <c r="R1255"/>
      <c r="S1255"/>
      <c r="T1255"/>
      <c r="U1255" t="inlineStr">
        <is>
          <t>Day(s)</t>
        </is>
      </c>
      <c r="V1255" t="inlineStr">
        <is>
          <t>Flow-through</t>
        </is>
      </c>
      <c r="W1255" t="inlineStr">
        <is>
          <t>Fresh water</t>
        </is>
      </c>
      <c r="X1255" t="inlineStr">
        <is>
          <t>Lab</t>
        </is>
      </c>
      <c r="Y1255"/>
      <c r="Z1255" t="inlineStr">
        <is>
          <t>Active ingredient</t>
        </is>
      </c>
      <c r="AA1255"/>
      <c r="AB1255" t="n">
        <v>4.53</v>
      </c>
      <c r="AC1255"/>
      <c r="AD1255" t="n">
        <v>3.96</v>
      </c>
      <c r="AE1255"/>
      <c r="AF1255" t="n">
        <v>5.18</v>
      </c>
      <c r="AG1255" t="inlineStr">
        <is>
          <t>AI mg/L</t>
        </is>
      </c>
      <c r="AH1255"/>
      <c r="AI1255"/>
      <c r="AJ1255"/>
      <c r="AK1255"/>
      <c r="AL1255"/>
      <c r="AM1255"/>
      <c r="AN1255"/>
      <c r="AO1255"/>
      <c r="AP1255"/>
      <c r="AQ1255"/>
      <c r="AR1255"/>
      <c r="AS1255"/>
      <c r="AT1255"/>
      <c r="AU1255"/>
      <c r="AV1255"/>
      <c r="AW1255"/>
      <c r="AX1255" t="inlineStr">
        <is>
          <t>Mortality</t>
        </is>
      </c>
      <c r="AY1255" t="inlineStr">
        <is>
          <t>Mortality</t>
        </is>
      </c>
      <c r="AZ1255" t="inlineStr">
        <is>
          <t>LC50</t>
        </is>
      </c>
      <c r="BA1255"/>
      <c r="BB1255" t="n">
        <v>4.0</v>
      </c>
      <c r="BC1255"/>
      <c r="BD1255"/>
      <c r="BE1255"/>
      <c r="BF1255"/>
      <c r="BG1255" t="inlineStr">
        <is>
          <t>Day(s)</t>
        </is>
      </c>
      <c r="BH1255" t="inlineStr">
        <is>
          <t>Pure</t>
        </is>
      </c>
      <c r="BI1255" t="inlineStr">
        <is>
          <t>DTXSID4021923</t>
        </is>
      </c>
      <c r="BJ1255"/>
      <c r="BK1255"/>
      <c r="BL1255"/>
      <c r="BM1255"/>
      <c r="BN1255"/>
      <c r="BO1255"/>
      <c r="BP1255"/>
      <c r="BQ1255"/>
      <c r="BR1255"/>
      <c r="BS1255"/>
      <c r="BT1255" t="inlineStr">
        <is>
          <t>--</t>
        </is>
      </c>
      <c r="BU1255"/>
      <c r="BV1255"/>
      <c r="BW1255"/>
      <c r="BX1255"/>
      <c r="BY1255"/>
      <c r="BZ1255"/>
      <c r="CA1255"/>
      <c r="CB1255"/>
      <c r="CC1255"/>
      <c r="CD1255"/>
      <c r="CE1255"/>
      <c r="CF1255"/>
      <c r="CG1255"/>
      <c r="CH1255"/>
      <c r="CI1255" t="inlineStr">
        <is>
          <t xml:space="preserve"> Fish were exposed to 0%, 20%, 40%, 60%, 80% and 100% of the stock solution.  An intermediate cell was used to further dilute the stock solution.  Behavioral data were not recorded. </t>
        </is>
      </c>
      <c r="CJ1255" t="inlineStr">
        <is>
          <t xml:space="preserve">   Fish were exposed to 0%, 20%, 40%, 60%, 80% and 100% of the stock solution.  An intermediate cell was used to further dilute the stock solution.  Behavioral data were not recorded. </t>
        </is>
      </c>
      <c r="CK1255" t="inlineStr">
        <is>
          <t>Geiger,D.L., L.T. Brooke, and D.J. Call</t>
        </is>
      </c>
      <c r="CL1255" t="n">
        <v>3217.0</v>
      </c>
      <c r="CM1255" t="inlineStr">
        <is>
          <t>Acute Toxicities of Organic Chemicals to Fathead Minnows (Pimephales promelas), Volume V</t>
        </is>
      </c>
      <c r="CN1255" t="inlineStr">
        <is>
          <t>Center for Lake Superior Environmental Studies, University of Wisconsin, Superior, WI:332 p.</t>
        </is>
      </c>
      <c r="CO1255" t="n">
        <v>1990.0</v>
      </c>
      <c r="CP1255" t="inlineStr">
        <is>
          <t>Geiger,D.L., L.T. Brooke, and D.J. Call (1990). Acute Toxicities of Organic Chemicals to Fathead Minnows (Pimephales promelas), Volume V. Center for Lake Superior Environmental Studies, University of Wisconsin, Superior, WI, 332 p. ECOREF#:3217</t>
        </is>
      </c>
    </row>
    <row r="1256">
      <c r="A1256" t="n">
        <v>110827.0</v>
      </c>
      <c r="B1256" t="inlineStr">
        <is>
          <t>Cyclohexane</t>
        </is>
      </c>
      <c r="C1256"/>
      <c r="D1256" t="inlineStr">
        <is>
          <t>Unmeasured</t>
        </is>
      </c>
      <c r="E1256" t="inlineStr">
        <is>
          <t>Not coded</t>
        </is>
      </c>
      <c r="F1256"/>
      <c r="G1256"/>
      <c r="H1256"/>
      <c r="I1256"/>
      <c r="J1256"/>
      <c r="K1256"/>
      <c r="L1256" t="inlineStr">
        <is>
          <t>Pimephales promelas</t>
        </is>
      </c>
      <c r="M1256" t="inlineStr">
        <is>
          <t>Fathead Minnow</t>
        </is>
      </c>
      <c r="N1256" t="inlineStr">
        <is>
          <t>Juvenile</t>
        </is>
      </c>
      <c r="O1256"/>
      <c r="P1256"/>
      <c r="Q1256"/>
      <c r="R1256" t="n">
        <v>4.0</v>
      </c>
      <c r="S1256"/>
      <c r="T1256" t="n">
        <v>8.0</v>
      </c>
      <c r="U1256" t="inlineStr">
        <is>
          <t>Week(s)</t>
        </is>
      </c>
      <c r="V1256" t="inlineStr">
        <is>
          <t>Static</t>
        </is>
      </c>
      <c r="W1256" t="inlineStr">
        <is>
          <t>Fresh water</t>
        </is>
      </c>
      <c r="X1256" t="inlineStr">
        <is>
          <t>Lab</t>
        </is>
      </c>
      <c r="Y1256"/>
      <c r="Z1256" t="inlineStr">
        <is>
          <t>Formulation</t>
        </is>
      </c>
      <c r="AA1256"/>
      <c r="AB1256" t="n">
        <v>93.0</v>
      </c>
      <c r="AC1256"/>
      <c r="AD1256"/>
      <c r="AE1256"/>
      <c r="AF1256"/>
      <c r="AG1256" t="inlineStr">
        <is>
          <t>AI mg/L</t>
        </is>
      </c>
      <c r="AH1256"/>
      <c r="AI1256"/>
      <c r="AJ1256"/>
      <c r="AK1256"/>
      <c r="AL1256"/>
      <c r="AM1256"/>
      <c r="AN1256"/>
      <c r="AO1256"/>
      <c r="AP1256"/>
      <c r="AQ1256"/>
      <c r="AR1256"/>
      <c r="AS1256"/>
      <c r="AT1256"/>
      <c r="AU1256"/>
      <c r="AV1256"/>
      <c r="AW1256"/>
      <c r="AX1256" t="inlineStr">
        <is>
          <t>Mortality</t>
        </is>
      </c>
      <c r="AY1256" t="inlineStr">
        <is>
          <t>Mortality</t>
        </is>
      </c>
      <c r="AZ1256" t="inlineStr">
        <is>
          <t>LC50</t>
        </is>
      </c>
      <c r="BA1256"/>
      <c r="BB1256" t="n">
        <v>4.0</v>
      </c>
      <c r="BC1256"/>
      <c r="BD1256"/>
      <c r="BE1256"/>
      <c r="BF1256"/>
      <c r="BG1256" t="inlineStr">
        <is>
          <t>Day(s)</t>
        </is>
      </c>
      <c r="BH1256"/>
      <c r="BI1256" t="inlineStr">
        <is>
          <t>DTXSID4021923</t>
        </is>
      </c>
      <c r="BJ1256"/>
      <c r="BK1256"/>
      <c r="BL1256"/>
      <c r="BM1256"/>
      <c r="BN1256"/>
      <c r="BO1256"/>
      <c r="BP1256"/>
      <c r="BQ1256"/>
      <c r="BR1256"/>
      <c r="BS1256"/>
      <c r="BT1256" t="inlineStr">
        <is>
          <t>--</t>
        </is>
      </c>
      <c r="BU1256"/>
      <c r="BV1256"/>
      <c r="BW1256"/>
      <c r="BX1256"/>
      <c r="BY1256"/>
      <c r="BZ1256"/>
      <c r="CA1256"/>
      <c r="CB1256"/>
      <c r="CC1256"/>
      <c r="CD1256"/>
      <c r="CE1256"/>
      <c r="CF1256"/>
      <c r="CG1256"/>
      <c r="CH1256"/>
      <c r="CI1256"/>
      <c r="CJ1256"/>
      <c r="CK1256" t="inlineStr">
        <is>
          <t>Mattson,V.R., J.W. Arthur, and C.T. Walbridge</t>
        </is>
      </c>
      <c r="CL1256" t="n">
        <v>719.0</v>
      </c>
      <c r="CM1256" t="inlineStr">
        <is>
          <t>Acute Toxicity of Selected Organic Compounds to Fathead Minnows</t>
        </is>
      </c>
      <c r="CN1256" t="inlineStr">
        <is>
          <t>EPA-600/3-76-097, U.S.EPA, Duluth, MN:12 p.</t>
        </is>
      </c>
      <c r="CO1256" t="n">
        <v>1976.0</v>
      </c>
      <c r="CP1256" t="inlineStr">
        <is>
          <t>Mattson,V.R., J.W. Arthur, and C.T. Walbridge (1976). Acute Toxicity of Selected Organic Compounds to Fathead Minnows. EPA-600/3-76-097, U.S.EPA, Duluth, MN, 12 p. ECOREF#:719</t>
        </is>
      </c>
    </row>
    <row r="1257">
      <c r="A1257" t="n">
        <v>110827.0</v>
      </c>
      <c r="B1257" t="inlineStr">
        <is>
          <t>Cyclohexane</t>
        </is>
      </c>
      <c r="C1257"/>
      <c r="D1257" t="inlineStr">
        <is>
          <t>Unmeasured</t>
        </is>
      </c>
      <c r="E1257" t="inlineStr">
        <is>
          <t>Not coded</t>
        </is>
      </c>
      <c r="F1257"/>
      <c r="G1257"/>
      <c r="H1257"/>
      <c r="I1257"/>
      <c r="J1257"/>
      <c r="K1257"/>
      <c r="L1257" t="inlineStr">
        <is>
          <t>Pimephales promelas</t>
        </is>
      </c>
      <c r="M1257" t="inlineStr">
        <is>
          <t>Fathead Minnow</t>
        </is>
      </c>
      <c r="N1257" t="inlineStr">
        <is>
          <t>Juvenile</t>
        </is>
      </c>
      <c r="O1257"/>
      <c r="P1257"/>
      <c r="Q1257"/>
      <c r="R1257" t="n">
        <v>4.0</v>
      </c>
      <c r="S1257"/>
      <c r="T1257" t="n">
        <v>8.0</v>
      </c>
      <c r="U1257" t="inlineStr">
        <is>
          <t>Week(s)</t>
        </is>
      </c>
      <c r="V1257" t="inlineStr">
        <is>
          <t>Static</t>
        </is>
      </c>
      <c r="W1257" t="inlineStr">
        <is>
          <t>Fresh water</t>
        </is>
      </c>
      <c r="X1257" t="inlineStr">
        <is>
          <t>Lab</t>
        </is>
      </c>
      <c r="Y1257"/>
      <c r="Z1257" t="inlineStr">
        <is>
          <t>Formulation</t>
        </is>
      </c>
      <c r="AA1257"/>
      <c r="AB1257" t="n">
        <v>117.0</v>
      </c>
      <c r="AC1257"/>
      <c r="AD1257"/>
      <c r="AE1257"/>
      <c r="AF1257"/>
      <c r="AG1257" t="inlineStr">
        <is>
          <t>AI mg/L</t>
        </is>
      </c>
      <c r="AH1257"/>
      <c r="AI1257"/>
      <c r="AJ1257"/>
      <c r="AK1257"/>
      <c r="AL1257"/>
      <c r="AM1257"/>
      <c r="AN1257"/>
      <c r="AO1257"/>
      <c r="AP1257"/>
      <c r="AQ1257"/>
      <c r="AR1257"/>
      <c r="AS1257"/>
      <c r="AT1257"/>
      <c r="AU1257"/>
      <c r="AV1257"/>
      <c r="AW1257"/>
      <c r="AX1257" t="inlineStr">
        <is>
          <t>Mortality</t>
        </is>
      </c>
      <c r="AY1257" t="inlineStr">
        <is>
          <t>Mortality</t>
        </is>
      </c>
      <c r="AZ1257" t="inlineStr">
        <is>
          <t>LC50</t>
        </is>
      </c>
      <c r="BA1257"/>
      <c r="BB1257" t="n">
        <v>4.0</v>
      </c>
      <c r="BC1257"/>
      <c r="BD1257"/>
      <c r="BE1257"/>
      <c r="BF1257"/>
      <c r="BG1257" t="inlineStr">
        <is>
          <t>Day(s)</t>
        </is>
      </c>
      <c r="BH1257"/>
      <c r="BI1257" t="inlineStr">
        <is>
          <t>DTXSID4021923</t>
        </is>
      </c>
      <c r="BJ1257"/>
      <c r="BK1257"/>
      <c r="BL1257"/>
      <c r="BM1257"/>
      <c r="BN1257"/>
      <c r="BO1257"/>
      <c r="BP1257"/>
      <c r="BQ1257"/>
      <c r="BR1257"/>
      <c r="BS1257"/>
      <c r="BT1257" t="inlineStr">
        <is>
          <t>--</t>
        </is>
      </c>
      <c r="BU1257"/>
      <c r="BV1257"/>
      <c r="BW1257"/>
      <c r="BX1257"/>
      <c r="BY1257"/>
      <c r="BZ1257"/>
      <c r="CA1257"/>
      <c r="CB1257"/>
      <c r="CC1257"/>
      <c r="CD1257"/>
      <c r="CE1257"/>
      <c r="CF1257"/>
      <c r="CG1257"/>
      <c r="CH1257"/>
      <c r="CI1257"/>
      <c r="CJ1257"/>
      <c r="CK1257" t="inlineStr">
        <is>
          <t>Mattson,V.R., J.W. Arthur, and C.T. Walbridge</t>
        </is>
      </c>
      <c r="CL1257" t="n">
        <v>719.0</v>
      </c>
      <c r="CM1257" t="inlineStr">
        <is>
          <t>Acute Toxicity of Selected Organic Compounds to Fathead Minnows</t>
        </is>
      </c>
      <c r="CN1257" t="inlineStr">
        <is>
          <t>EPA-600/3-76-097, U.S.EPA, Duluth, MN:12 p.</t>
        </is>
      </c>
      <c r="CO1257" t="n">
        <v>1976.0</v>
      </c>
      <c r="CP1257" t="inlineStr">
        <is>
          <t>Mattson,V.R., J.W. Arthur, and C.T. Walbridge (1976). Acute Toxicity of Selected Organic Compounds to Fathead Minnows. EPA-600/3-76-097, U.S.EPA, Duluth, MN, 12 p. ECOREF#:719</t>
        </is>
      </c>
    </row>
    <row r="1258">
      <c r="A1258" t="n">
        <v>110827.0</v>
      </c>
      <c r="B1258" t="inlineStr">
        <is>
          <t>Cyclohexane</t>
        </is>
      </c>
      <c r="C1258"/>
      <c r="D1258" t="inlineStr">
        <is>
          <t>Unmeasured</t>
        </is>
      </c>
      <c r="E1258" t="inlineStr">
        <is>
          <t>Not coded</t>
        </is>
      </c>
      <c r="F1258"/>
      <c r="G1258"/>
      <c r="H1258"/>
      <c r="I1258"/>
      <c r="J1258"/>
      <c r="K1258"/>
      <c r="L1258" t="inlineStr">
        <is>
          <t>Pimephales promelas</t>
        </is>
      </c>
      <c r="M1258" t="inlineStr">
        <is>
          <t>Fathead Minnow</t>
        </is>
      </c>
      <c r="N1258"/>
      <c r="O1258"/>
      <c r="P1258"/>
      <c r="Q1258"/>
      <c r="R1258"/>
      <c r="S1258"/>
      <c r="T1258"/>
      <c r="U1258"/>
      <c r="V1258" t="inlineStr">
        <is>
          <t>Static</t>
        </is>
      </c>
      <c r="W1258" t="inlineStr">
        <is>
          <t>Fresh water</t>
        </is>
      </c>
      <c r="X1258" t="inlineStr">
        <is>
          <t>Lab</t>
        </is>
      </c>
      <c r="Y1258"/>
      <c r="Z1258" t="inlineStr">
        <is>
          <t>Formulation</t>
        </is>
      </c>
      <c r="AA1258"/>
      <c r="AB1258" t="n">
        <v>32.71</v>
      </c>
      <c r="AC1258"/>
      <c r="AD1258" t="n">
        <v>23.03</v>
      </c>
      <c r="AE1258"/>
      <c r="AF1258" t="n">
        <v>42.07</v>
      </c>
      <c r="AG1258" t="inlineStr">
        <is>
          <t>AI mg/L</t>
        </is>
      </c>
      <c r="AH1258"/>
      <c r="AI1258"/>
      <c r="AJ1258"/>
      <c r="AK1258"/>
      <c r="AL1258"/>
      <c r="AM1258"/>
      <c r="AN1258"/>
      <c r="AO1258"/>
      <c r="AP1258"/>
      <c r="AQ1258"/>
      <c r="AR1258"/>
      <c r="AS1258"/>
      <c r="AT1258"/>
      <c r="AU1258"/>
      <c r="AV1258"/>
      <c r="AW1258"/>
      <c r="AX1258" t="inlineStr">
        <is>
          <t>Mortality</t>
        </is>
      </c>
      <c r="AY1258" t="inlineStr">
        <is>
          <t>Mortality</t>
        </is>
      </c>
      <c r="AZ1258" t="inlineStr">
        <is>
          <t>LC50</t>
        </is>
      </c>
      <c r="BA1258"/>
      <c r="BB1258" t="n">
        <v>4.0</v>
      </c>
      <c r="BC1258"/>
      <c r="BD1258"/>
      <c r="BE1258"/>
      <c r="BF1258"/>
      <c r="BG1258" t="inlineStr">
        <is>
          <t>Day(s)</t>
        </is>
      </c>
      <c r="BH1258"/>
      <c r="BI1258" t="inlineStr">
        <is>
          <t>DTXSID4021923</t>
        </is>
      </c>
      <c r="BJ1258"/>
      <c r="BK1258"/>
      <c r="BL1258"/>
      <c r="BM1258"/>
      <c r="BN1258"/>
      <c r="BO1258"/>
      <c r="BP1258"/>
      <c r="BQ1258"/>
      <c r="BR1258"/>
      <c r="BS1258"/>
      <c r="BT1258" t="inlineStr">
        <is>
          <t>--</t>
        </is>
      </c>
      <c r="BU1258"/>
      <c r="BV1258"/>
      <c r="BW1258"/>
      <c r="BX1258"/>
      <c r="BY1258"/>
      <c r="BZ1258"/>
      <c r="CA1258"/>
      <c r="CB1258"/>
      <c r="CC1258"/>
      <c r="CD1258"/>
      <c r="CE1258"/>
      <c r="CF1258"/>
      <c r="CG1258"/>
      <c r="CH1258"/>
      <c r="CI1258" t="inlineStr">
        <is>
          <t xml:space="preserve"> CONTR./FOLLOWED STANDARD METHOD// </t>
        </is>
      </c>
      <c r="CJ1258" t="inlineStr">
        <is>
          <t xml:space="preserve">   CONTR./FOLLOWED STANDARD METHOD// </t>
        </is>
      </c>
      <c r="CK1258" t="inlineStr">
        <is>
          <t>Pickering,Q.H., and C. Henderson</t>
        </is>
      </c>
      <c r="CL1258" t="n">
        <v>728.0</v>
      </c>
      <c r="CM1258" t="inlineStr">
        <is>
          <t>Acute Toxicity of Some Important Petrochemicals to Fish</t>
        </is>
      </c>
      <c r="CN1258" t="inlineStr">
        <is>
          <t>J. Water Pollut. Control Fed.38(9): 1419-1429</t>
        </is>
      </c>
      <c r="CO1258" t="n">
        <v>1966.0</v>
      </c>
      <c r="CP1258" t="inlineStr">
        <is>
          <t>Pickering,Q.H., and C. Henderson (1966). Acute Toxicity of Some Important Petrochemicals to Fish. J. Water Pollut. Control Fed., 38, (9), 1419-1429. ECOREF#:728</t>
        </is>
      </c>
    </row>
    <row r="1259">
      <c r="A1259" t="n">
        <v>110827.0</v>
      </c>
      <c r="B1259" t="inlineStr">
        <is>
          <t>Cyclohexane</t>
        </is>
      </c>
      <c r="C1259"/>
      <c r="D1259" t="inlineStr">
        <is>
          <t>Unmeasured</t>
        </is>
      </c>
      <c r="E1259" t="inlineStr">
        <is>
          <t>Not coded</t>
        </is>
      </c>
      <c r="F1259"/>
      <c r="G1259"/>
      <c r="H1259"/>
      <c r="I1259"/>
      <c r="J1259"/>
      <c r="K1259"/>
      <c r="L1259" t="inlineStr">
        <is>
          <t>Pimephales promelas</t>
        </is>
      </c>
      <c r="M1259" t="inlineStr">
        <is>
          <t>Fathead Minnow</t>
        </is>
      </c>
      <c r="N1259"/>
      <c r="O1259"/>
      <c r="P1259"/>
      <c r="Q1259"/>
      <c r="R1259"/>
      <c r="S1259"/>
      <c r="T1259"/>
      <c r="U1259"/>
      <c r="V1259" t="inlineStr">
        <is>
          <t>Static</t>
        </is>
      </c>
      <c r="W1259" t="inlineStr">
        <is>
          <t>Fresh water</t>
        </is>
      </c>
      <c r="X1259" t="inlineStr">
        <is>
          <t>Lab</t>
        </is>
      </c>
      <c r="Y1259"/>
      <c r="Z1259" t="inlineStr">
        <is>
          <t>Formulation</t>
        </is>
      </c>
      <c r="AA1259"/>
      <c r="AB1259" t="n">
        <v>42.33</v>
      </c>
      <c r="AC1259"/>
      <c r="AD1259" t="n">
        <v>33.52</v>
      </c>
      <c r="AE1259"/>
      <c r="AF1259" t="n">
        <v>53.47</v>
      </c>
      <c r="AG1259" t="inlineStr">
        <is>
          <t>AI mg/L</t>
        </is>
      </c>
      <c r="AH1259"/>
      <c r="AI1259"/>
      <c r="AJ1259"/>
      <c r="AK1259"/>
      <c r="AL1259"/>
      <c r="AM1259"/>
      <c r="AN1259"/>
      <c r="AO1259"/>
      <c r="AP1259"/>
      <c r="AQ1259"/>
      <c r="AR1259"/>
      <c r="AS1259"/>
      <c r="AT1259"/>
      <c r="AU1259"/>
      <c r="AV1259"/>
      <c r="AW1259"/>
      <c r="AX1259" t="inlineStr">
        <is>
          <t>Mortality</t>
        </is>
      </c>
      <c r="AY1259" t="inlineStr">
        <is>
          <t>Mortality</t>
        </is>
      </c>
      <c r="AZ1259" t="inlineStr">
        <is>
          <t>LC50</t>
        </is>
      </c>
      <c r="BA1259"/>
      <c r="BB1259" t="n">
        <v>4.0</v>
      </c>
      <c r="BC1259"/>
      <c r="BD1259"/>
      <c r="BE1259"/>
      <c r="BF1259"/>
      <c r="BG1259" t="inlineStr">
        <is>
          <t>Day(s)</t>
        </is>
      </c>
      <c r="BH1259"/>
      <c r="BI1259" t="inlineStr">
        <is>
          <t>DTXSID4021923</t>
        </is>
      </c>
      <c r="BJ1259"/>
      <c r="BK1259"/>
      <c r="BL1259"/>
      <c r="BM1259"/>
      <c r="BN1259"/>
      <c r="BO1259"/>
      <c r="BP1259"/>
      <c r="BQ1259"/>
      <c r="BR1259"/>
      <c r="BS1259"/>
      <c r="BT1259" t="inlineStr">
        <is>
          <t>--</t>
        </is>
      </c>
      <c r="BU1259"/>
      <c r="BV1259"/>
      <c r="BW1259"/>
      <c r="BX1259"/>
      <c r="BY1259"/>
      <c r="BZ1259"/>
      <c r="CA1259"/>
      <c r="CB1259"/>
      <c r="CC1259"/>
      <c r="CD1259"/>
      <c r="CE1259"/>
      <c r="CF1259"/>
      <c r="CG1259"/>
      <c r="CH1259"/>
      <c r="CI1259" t="inlineStr">
        <is>
          <t xml:space="preserve"> CONTR./FOLLOWED STANDARD METHOD// </t>
        </is>
      </c>
      <c r="CJ1259" t="inlineStr">
        <is>
          <t xml:space="preserve">   CONTR./FOLLOWED STANDARD METHOD// </t>
        </is>
      </c>
      <c r="CK1259" t="inlineStr">
        <is>
          <t>Pickering,Q.H., and C. Henderson</t>
        </is>
      </c>
      <c r="CL1259" t="n">
        <v>728.0</v>
      </c>
      <c r="CM1259" t="inlineStr">
        <is>
          <t>Acute Toxicity of Some Important Petrochemicals to Fish</t>
        </is>
      </c>
      <c r="CN1259" t="inlineStr">
        <is>
          <t>J. Water Pollut. Control Fed.38(9): 1419-1429</t>
        </is>
      </c>
      <c r="CO1259" t="n">
        <v>1966.0</v>
      </c>
      <c r="CP1259" t="inlineStr">
        <is>
          <t>Pickering,Q.H., and C. Henderson (1966). Acute Toxicity of Some Important Petrochemicals to Fish. J. Water Pollut. Control Fed., 38, (9), 1419-1429. ECOREF#:728</t>
        </is>
      </c>
    </row>
    <row r="1260">
      <c r="A1260" t="n">
        <v>110861.0</v>
      </c>
      <c r="B1260" t="inlineStr">
        <is>
          <t>Pyridine</t>
        </is>
      </c>
      <c r="C1260"/>
      <c r="D1260" t="inlineStr">
        <is>
          <t>Measured</t>
        </is>
      </c>
      <c r="E1260" t="inlineStr">
        <is>
          <t>Not coded</t>
        </is>
      </c>
      <c r="F1260"/>
      <c r="G1260"/>
      <c r="H1260"/>
      <c r="I1260" t="n">
        <v>95.0</v>
      </c>
      <c r="J1260"/>
      <c r="K1260" t="n">
        <v>96.0</v>
      </c>
      <c r="L1260" t="inlineStr">
        <is>
          <t>Pimephales promelas</t>
        </is>
      </c>
      <c r="M1260" t="inlineStr">
        <is>
          <t>Fathead Minnow</t>
        </is>
      </c>
      <c r="N1260"/>
      <c r="O1260"/>
      <c r="P1260" t="n">
        <v>30.0</v>
      </c>
      <c r="Q1260"/>
      <c r="R1260"/>
      <c r="S1260"/>
      <c r="T1260"/>
      <c r="U1260" t="inlineStr">
        <is>
          <t>Day(s)</t>
        </is>
      </c>
      <c r="V1260" t="inlineStr">
        <is>
          <t>Static</t>
        </is>
      </c>
      <c r="W1260" t="inlineStr">
        <is>
          <t>Fresh water</t>
        </is>
      </c>
      <c r="X1260" t="inlineStr">
        <is>
          <t>Lab</t>
        </is>
      </c>
      <c r="Y1260"/>
      <c r="Z1260" t="inlineStr">
        <is>
          <t>Active ingredient</t>
        </is>
      </c>
      <c r="AA1260"/>
      <c r="AB1260" t="n">
        <v>68.3</v>
      </c>
      <c r="AC1260"/>
      <c r="AD1260" t="n">
        <v>63.4</v>
      </c>
      <c r="AE1260"/>
      <c r="AF1260" t="n">
        <v>73.6</v>
      </c>
      <c r="AG1260" t="inlineStr">
        <is>
          <t>AI mg/L</t>
        </is>
      </c>
      <c r="AH1260"/>
      <c r="AI1260"/>
      <c r="AJ1260"/>
      <c r="AK1260"/>
      <c r="AL1260"/>
      <c r="AM1260"/>
      <c r="AN1260"/>
      <c r="AO1260"/>
      <c r="AP1260"/>
      <c r="AQ1260"/>
      <c r="AR1260"/>
      <c r="AS1260"/>
      <c r="AT1260"/>
      <c r="AU1260"/>
      <c r="AV1260"/>
      <c r="AW1260"/>
      <c r="AX1260" t="inlineStr">
        <is>
          <t>Mortality</t>
        </is>
      </c>
      <c r="AY1260" t="inlineStr">
        <is>
          <t>Mortality</t>
        </is>
      </c>
      <c r="AZ1260" t="inlineStr">
        <is>
          <t>LC50</t>
        </is>
      </c>
      <c r="BA1260"/>
      <c r="BB1260" t="n">
        <v>4.0</v>
      </c>
      <c r="BC1260"/>
      <c r="BD1260"/>
      <c r="BE1260"/>
      <c r="BF1260"/>
      <c r="BG1260" t="inlineStr">
        <is>
          <t>Day(s)</t>
        </is>
      </c>
      <c r="BH1260" t="inlineStr">
        <is>
          <t>Pure</t>
        </is>
      </c>
      <c r="BI1260" t="inlineStr">
        <is>
          <t>DTXSID9021924</t>
        </is>
      </c>
      <c r="BJ1260"/>
      <c r="BK1260"/>
      <c r="BL1260"/>
      <c r="BM1260"/>
      <c r="BN1260"/>
      <c r="BO1260"/>
      <c r="BP1260"/>
      <c r="BQ1260"/>
      <c r="BR1260"/>
      <c r="BS1260"/>
      <c r="BT1260" t="inlineStr">
        <is>
          <t>--</t>
        </is>
      </c>
      <c r="BU1260"/>
      <c r="BV1260"/>
      <c r="BW1260"/>
      <c r="BX1260"/>
      <c r="BY1260"/>
      <c r="BZ1260"/>
      <c r="CA1260"/>
      <c r="CB1260"/>
      <c r="CC1260"/>
      <c r="CD1260"/>
      <c r="CE1260"/>
      <c r="CF1260"/>
      <c r="CG1260"/>
      <c r="CH1260"/>
      <c r="CI1260"/>
      <c r="CJ1260"/>
      <c r="CK1260" t="inlineStr">
        <is>
          <t>Brooke,L.</t>
        </is>
      </c>
      <c r="CL1260" t="n">
        <v>14339.0</v>
      </c>
      <c r="CM1260" t="inlineStr">
        <is>
          <t>Report of the Flow-Through and Static Acute Test Comparisons with Fathead Minnows and Acute Tests with an Amphipod and a Cladoceran</t>
        </is>
      </c>
      <c r="CN1260" t="inlineStr">
        <is>
          <t>Memo to L.Larson, Center for Lake Superior Environmental Studies dated August 31:24 p.</t>
        </is>
      </c>
      <c r="CO1260" t="n">
        <v>1987.0</v>
      </c>
      <c r="CP1260" t="inlineStr">
        <is>
          <t>Brooke,L. (1987). Report of the Flow-Through and Static Acute Test Comparisons with Fathead Minnows and Acute Tests with an Amphipod and a Cladoceran. Memo to L.Larson, Center for Lake Superior Environmental Studies dated August 31, 24 p. ECOREF#:14339</t>
        </is>
      </c>
    </row>
    <row r="1261">
      <c r="A1261" t="n">
        <v>110861.0</v>
      </c>
      <c r="B1261" t="inlineStr">
        <is>
          <t>Pyridine</t>
        </is>
      </c>
      <c r="C1261"/>
      <c r="D1261" t="inlineStr">
        <is>
          <t>Measured</t>
        </is>
      </c>
      <c r="E1261" t="inlineStr">
        <is>
          <t>Not reported</t>
        </is>
      </c>
      <c r="F1261" t="inlineStr">
        <is>
          <t>&gt;</t>
        </is>
      </c>
      <c r="G1261" t="n">
        <v>99.0</v>
      </c>
      <c r="H1261"/>
      <c r="I1261"/>
      <c r="J1261"/>
      <c r="K1261"/>
      <c r="L1261" t="inlineStr">
        <is>
          <t>Pimephales promelas</t>
        </is>
      </c>
      <c r="M1261" t="inlineStr">
        <is>
          <t>Fathead Minnow</t>
        </is>
      </c>
      <c r="N1261"/>
      <c r="O1261"/>
      <c r="P1261" t="n">
        <v>32.0</v>
      </c>
      <c r="Q1261"/>
      <c r="R1261"/>
      <c r="S1261"/>
      <c r="T1261"/>
      <c r="U1261" t="inlineStr">
        <is>
          <t>Day(s)</t>
        </is>
      </c>
      <c r="V1261" t="inlineStr">
        <is>
          <t>Flow-through</t>
        </is>
      </c>
      <c r="W1261" t="inlineStr">
        <is>
          <t>Fresh water</t>
        </is>
      </c>
      <c r="X1261" t="inlineStr">
        <is>
          <t>Lab</t>
        </is>
      </c>
      <c r="Y1261"/>
      <c r="Z1261" t="inlineStr">
        <is>
          <t>Active ingredient</t>
        </is>
      </c>
      <c r="AA1261"/>
      <c r="AB1261" t="n">
        <v>106.0</v>
      </c>
      <c r="AC1261"/>
      <c r="AD1261"/>
      <c r="AE1261"/>
      <c r="AF1261"/>
      <c r="AG1261" t="inlineStr">
        <is>
          <t>AI mg/L</t>
        </is>
      </c>
      <c r="AH1261"/>
      <c r="AI1261"/>
      <c r="AJ1261"/>
      <c r="AK1261"/>
      <c r="AL1261"/>
      <c r="AM1261"/>
      <c r="AN1261"/>
      <c r="AO1261"/>
      <c r="AP1261"/>
      <c r="AQ1261"/>
      <c r="AR1261"/>
      <c r="AS1261"/>
      <c r="AT1261"/>
      <c r="AU1261"/>
      <c r="AV1261"/>
      <c r="AW1261"/>
      <c r="AX1261" t="inlineStr">
        <is>
          <t>Mortality</t>
        </is>
      </c>
      <c r="AY1261" t="inlineStr">
        <is>
          <t>Mortality</t>
        </is>
      </c>
      <c r="AZ1261" t="inlineStr">
        <is>
          <t>LC50</t>
        </is>
      </c>
      <c r="BA1261"/>
      <c r="BB1261" t="n">
        <v>4.0</v>
      </c>
      <c r="BC1261"/>
      <c r="BD1261"/>
      <c r="BE1261"/>
      <c r="BF1261"/>
      <c r="BG1261" t="inlineStr">
        <is>
          <t>Day(s)</t>
        </is>
      </c>
      <c r="BH1261"/>
      <c r="BI1261" t="inlineStr">
        <is>
          <t>DTXSID9021924</t>
        </is>
      </c>
      <c r="BJ1261"/>
      <c r="BK1261"/>
      <c r="BL1261" t="inlineStr">
        <is>
          <t>Acute</t>
        </is>
      </c>
      <c r="BM1261"/>
      <c r="BN1261"/>
      <c r="BO1261"/>
      <c r="BP1261"/>
      <c r="BQ1261"/>
      <c r="BR1261"/>
      <c r="BS1261"/>
      <c r="BT1261" t="inlineStr">
        <is>
          <t>--</t>
        </is>
      </c>
      <c r="BU1261"/>
      <c r="BV1261"/>
      <c r="BW1261"/>
      <c r="BX1261"/>
      <c r="BY1261"/>
      <c r="BZ1261"/>
      <c r="CA1261"/>
      <c r="CB1261"/>
      <c r="CC1261"/>
      <c r="CD1261"/>
      <c r="CE1261"/>
      <c r="CF1261"/>
      <c r="CG1261"/>
      <c r="CH1261"/>
      <c r="CI1261"/>
      <c r="CJ1261" t="inlineStr">
        <is>
          <t xml:space="preserve">SOURCE/FROM US EPA ENVIRONMENTAL RESEARCH LABORATORY-DULUTH AND THE UNIVERSITY OF WISCONSIN-SUPERIOR CAMPUS//MEDIA/LAKE SUPERIOR WATER OR DECHLORINATED WATER//   </t>
        </is>
      </c>
      <c r="CK1261" t="inlineStr">
        <is>
          <t>Geiger,D.L., S.H. Poirier, L.T. Brooke, and D.J. Call</t>
        </is>
      </c>
      <c r="CL1261" t="n">
        <v>12858.0</v>
      </c>
      <c r="CM1261" t="inlineStr">
        <is>
          <t>Acute Toxicities of Organic Chemicals to Fathead Minnows (Pimephales promelas) Volume III</t>
        </is>
      </c>
      <c r="CN1261" t="inlineStr">
        <is>
          <t>Center for Lake Superior Environmental Studies, University of Wisconsin, Superior, WI:328 p.</t>
        </is>
      </c>
      <c r="CO1261" t="n">
        <v>1986.0</v>
      </c>
      <c r="CP1261" t="inlineStr">
        <is>
          <t>Geiger,D.L., S.H. Poirier, L.T. Brooke, and D.J. Call (1986). Acute Toxicities of Organic Chemicals to Fathead Minnows (Pimephales promelas) Volume III. Center for Lake Superior Environmental Studies, University of Wisconsin, Superior, WI, 328 p. ECOREF#:12858</t>
        </is>
      </c>
    </row>
    <row r="1262">
      <c r="A1262" t="n">
        <v>110861.0</v>
      </c>
      <c r="B1262" t="inlineStr">
        <is>
          <t>Pyridine</t>
        </is>
      </c>
      <c r="C1262"/>
      <c r="D1262" t="inlineStr">
        <is>
          <t>Measured</t>
        </is>
      </c>
      <c r="E1262" t="inlineStr">
        <is>
          <t>Not reported</t>
        </is>
      </c>
      <c r="F1262" t="inlineStr">
        <is>
          <t>&gt;</t>
        </is>
      </c>
      <c r="G1262" t="n">
        <v>99.0</v>
      </c>
      <c r="H1262"/>
      <c r="I1262"/>
      <c r="J1262"/>
      <c r="K1262"/>
      <c r="L1262" t="inlineStr">
        <is>
          <t>Pimephales promelas</t>
        </is>
      </c>
      <c r="M1262" t="inlineStr">
        <is>
          <t>Fathead Minnow</t>
        </is>
      </c>
      <c r="N1262"/>
      <c r="O1262"/>
      <c r="P1262" t="n">
        <v>31.0</v>
      </c>
      <c r="Q1262"/>
      <c r="R1262"/>
      <c r="S1262"/>
      <c r="T1262"/>
      <c r="U1262" t="inlineStr">
        <is>
          <t>Day(s)</t>
        </is>
      </c>
      <c r="V1262" t="inlineStr">
        <is>
          <t>Flow-through</t>
        </is>
      </c>
      <c r="W1262" t="inlineStr">
        <is>
          <t>Fresh water</t>
        </is>
      </c>
      <c r="X1262" t="inlineStr">
        <is>
          <t>Lab</t>
        </is>
      </c>
      <c r="Y1262"/>
      <c r="Z1262" t="inlineStr">
        <is>
          <t>Active ingredient</t>
        </is>
      </c>
      <c r="AA1262"/>
      <c r="AB1262" t="n">
        <v>93.8</v>
      </c>
      <c r="AC1262"/>
      <c r="AD1262" t="n">
        <v>85.5</v>
      </c>
      <c r="AE1262"/>
      <c r="AF1262" t="n">
        <v>103.0</v>
      </c>
      <c r="AG1262" t="inlineStr">
        <is>
          <t>AI mg/L</t>
        </is>
      </c>
      <c r="AH1262"/>
      <c r="AI1262"/>
      <c r="AJ1262"/>
      <c r="AK1262"/>
      <c r="AL1262"/>
      <c r="AM1262"/>
      <c r="AN1262"/>
      <c r="AO1262"/>
      <c r="AP1262"/>
      <c r="AQ1262"/>
      <c r="AR1262"/>
      <c r="AS1262"/>
      <c r="AT1262"/>
      <c r="AU1262"/>
      <c r="AV1262"/>
      <c r="AW1262"/>
      <c r="AX1262" t="inlineStr">
        <is>
          <t>Mortality</t>
        </is>
      </c>
      <c r="AY1262" t="inlineStr">
        <is>
          <t>Mortality</t>
        </is>
      </c>
      <c r="AZ1262" t="inlineStr">
        <is>
          <t>LC50</t>
        </is>
      </c>
      <c r="BA1262"/>
      <c r="BB1262" t="n">
        <v>4.0</v>
      </c>
      <c r="BC1262"/>
      <c r="BD1262"/>
      <c r="BE1262"/>
      <c r="BF1262"/>
      <c r="BG1262" t="inlineStr">
        <is>
          <t>Day(s)</t>
        </is>
      </c>
      <c r="BH1262"/>
      <c r="BI1262" t="inlineStr">
        <is>
          <t>DTXSID9021924</t>
        </is>
      </c>
      <c r="BJ1262"/>
      <c r="BK1262"/>
      <c r="BL1262" t="inlineStr">
        <is>
          <t>Acute</t>
        </is>
      </c>
      <c r="BM1262"/>
      <c r="BN1262"/>
      <c r="BO1262"/>
      <c r="BP1262"/>
      <c r="BQ1262"/>
      <c r="BR1262"/>
      <c r="BS1262"/>
      <c r="BT1262" t="inlineStr">
        <is>
          <t>--</t>
        </is>
      </c>
      <c r="BU1262"/>
      <c r="BV1262"/>
      <c r="BW1262"/>
      <c r="BX1262"/>
      <c r="BY1262"/>
      <c r="BZ1262"/>
      <c r="CA1262"/>
      <c r="CB1262"/>
      <c r="CC1262"/>
      <c r="CD1262"/>
      <c r="CE1262"/>
      <c r="CF1262"/>
      <c r="CG1262"/>
      <c r="CH1262"/>
      <c r="CI1262"/>
      <c r="CJ1262" t="inlineStr">
        <is>
          <t xml:space="preserve">SOURCE/FROM US EPA ENVIRONMENTAL RESEARCH LABORATORY-DULUTH AND THE UNIVERSITY OF WISCONSIN-SUPERIOR CAMPUS//MEDIA/LAKE SUPERIOR WATER OR DECHLORINATED WATER//   </t>
        </is>
      </c>
      <c r="CK1262" t="inlineStr">
        <is>
          <t>Geiger,D.L., S.H. Poirier, L.T. Brooke, and D.J. Call</t>
        </is>
      </c>
      <c r="CL1262" t="n">
        <v>12858.0</v>
      </c>
      <c r="CM1262" t="inlineStr">
        <is>
          <t>Acute Toxicities of Organic Chemicals to Fathead Minnows (Pimephales promelas) Volume III</t>
        </is>
      </c>
      <c r="CN1262" t="inlineStr">
        <is>
          <t>Center for Lake Superior Environmental Studies, University of Wisconsin, Superior, WI:328 p.</t>
        </is>
      </c>
      <c r="CO1262" t="n">
        <v>1986.0</v>
      </c>
      <c r="CP1262" t="inlineStr">
        <is>
          <t>Geiger,D.L., S.H. Poirier, L.T. Brooke, and D.J. Call (1986). Acute Toxicities of Organic Chemicals to Fathead Minnows (Pimephales promelas) Volume III. Center for Lake Superior Environmental Studies, University of Wisconsin, Superior, WI, 328 p. ECOREF#:12858</t>
        </is>
      </c>
    </row>
    <row r="1263">
      <c r="A1263" t="n">
        <v>110861.0</v>
      </c>
      <c r="B1263" t="inlineStr">
        <is>
          <t>Pyridine</t>
        </is>
      </c>
      <c r="C1263"/>
      <c r="D1263" t="inlineStr">
        <is>
          <t>Measured</t>
        </is>
      </c>
      <c r="E1263" t="inlineStr">
        <is>
          <t>Not coded</t>
        </is>
      </c>
      <c r="F1263" t="inlineStr">
        <is>
          <t>&gt;=</t>
        </is>
      </c>
      <c r="G1263" t="n">
        <v>95.0</v>
      </c>
      <c r="H1263"/>
      <c r="I1263"/>
      <c r="J1263"/>
      <c r="K1263"/>
      <c r="L1263" t="inlineStr">
        <is>
          <t>Pimephales promelas</t>
        </is>
      </c>
      <c r="M1263" t="inlineStr">
        <is>
          <t>Fathead Minnow</t>
        </is>
      </c>
      <c r="N1263" t="inlineStr">
        <is>
          <t>Juvenile</t>
        </is>
      </c>
      <c r="O1263"/>
      <c r="P1263"/>
      <c r="Q1263"/>
      <c r="R1263" t="n">
        <v>26.0</v>
      </c>
      <c r="S1263"/>
      <c r="T1263" t="n">
        <v>34.0</v>
      </c>
      <c r="U1263" t="inlineStr">
        <is>
          <t>Day(s)</t>
        </is>
      </c>
      <c r="V1263" t="inlineStr">
        <is>
          <t>Flow-through</t>
        </is>
      </c>
      <c r="W1263" t="inlineStr">
        <is>
          <t>Fresh water</t>
        </is>
      </c>
      <c r="X1263" t="inlineStr">
        <is>
          <t>Lab</t>
        </is>
      </c>
      <c r="Y1263"/>
      <c r="Z1263" t="inlineStr">
        <is>
          <t>Active ingredient</t>
        </is>
      </c>
      <c r="AA1263"/>
      <c r="AB1263" t="n">
        <v>99.0</v>
      </c>
      <c r="AC1263"/>
      <c r="AD1263"/>
      <c r="AE1263"/>
      <c r="AF1263"/>
      <c r="AG1263" t="inlineStr">
        <is>
          <t>AI mg/L</t>
        </is>
      </c>
      <c r="AH1263"/>
      <c r="AI1263"/>
      <c r="AJ1263"/>
      <c r="AK1263"/>
      <c r="AL1263"/>
      <c r="AM1263"/>
      <c r="AN1263"/>
      <c r="AO1263"/>
      <c r="AP1263"/>
      <c r="AQ1263"/>
      <c r="AR1263"/>
      <c r="AS1263"/>
      <c r="AT1263"/>
      <c r="AU1263"/>
      <c r="AV1263"/>
      <c r="AW1263"/>
      <c r="AX1263" t="inlineStr">
        <is>
          <t>Mortality</t>
        </is>
      </c>
      <c r="AY1263" t="inlineStr">
        <is>
          <t>Mortality</t>
        </is>
      </c>
      <c r="AZ1263" t="inlineStr">
        <is>
          <t>LC50</t>
        </is>
      </c>
      <c r="BA1263"/>
      <c r="BB1263" t="n">
        <v>4.0</v>
      </c>
      <c r="BC1263"/>
      <c r="BD1263"/>
      <c r="BE1263"/>
      <c r="BF1263"/>
      <c r="BG1263" t="inlineStr">
        <is>
          <t>Day(s)</t>
        </is>
      </c>
      <c r="BH1263" t="inlineStr">
        <is>
          <t>Pure</t>
        </is>
      </c>
      <c r="BI1263" t="inlineStr">
        <is>
          <t>DTXSID9021924</t>
        </is>
      </c>
      <c r="BJ1263" t="inlineStr">
        <is>
          <t>10.1002/etc.5620140920</t>
        </is>
      </c>
      <c r="BK1263"/>
      <c r="BL1263"/>
      <c r="BM1263"/>
      <c r="BN1263"/>
      <c r="BO1263"/>
      <c r="BP1263"/>
      <c r="BQ1263"/>
      <c r="BR1263"/>
      <c r="BS1263"/>
      <c r="BT1263" t="inlineStr">
        <is>
          <t>--</t>
        </is>
      </c>
      <c r="BU1263"/>
      <c r="BV1263"/>
      <c r="BW1263"/>
      <c r="BX1263"/>
      <c r="BY1263"/>
      <c r="BZ1263"/>
      <c r="CA1263"/>
      <c r="CB1263"/>
      <c r="CC1263"/>
      <c r="CD1263"/>
      <c r="CE1263"/>
      <c r="CF1263"/>
      <c r="CG1263"/>
      <c r="CH1263"/>
      <c r="CI1263"/>
      <c r="CJ1263"/>
      <c r="CK1263" t="inlineStr">
        <is>
          <t>Broderius,S.J., M.D. Kahl, and M.D. Hoglund</t>
        </is>
      </c>
      <c r="CL1263" t="n">
        <v>15031.0</v>
      </c>
      <c r="CM1263" t="inlineStr">
        <is>
          <t>Use of Joint Toxic Response to Define the Primary Mode of Toxic Action for Diverse Industrial Organic Chemicals</t>
        </is>
      </c>
      <c r="CN1263" t="inlineStr">
        <is>
          <t>Environ. Toxicol. Chem.14(9): 1591-1605</t>
        </is>
      </c>
      <c r="CO1263" t="n">
        <v>1995.0</v>
      </c>
      <c r="CP1263" t="inlineStr">
        <is>
          <t>Broderius,S.J., M.D. Kahl, and M.D. Hoglund (1995). Use of Joint Toxic Response to Define the Primary Mode of Toxic Action for Diverse Industrial Organic Chemicals. Environ. Toxicol. Chem., 14, (9), 1591-1605. doi:10.1002/etc.5620140920. ECOREF#:15031</t>
        </is>
      </c>
    </row>
    <row r="1264">
      <c r="A1264" t="n">
        <v>110883.0</v>
      </c>
      <c r="B1264" t="inlineStr">
        <is>
          <t>1,3,5-Trioxane</t>
        </is>
      </c>
      <c r="C1264"/>
      <c r="D1264" t="inlineStr">
        <is>
          <t>Measured</t>
        </is>
      </c>
      <c r="E1264" t="inlineStr">
        <is>
          <t>Not coded</t>
        </is>
      </c>
      <c r="F1264"/>
      <c r="G1264" t="n">
        <v>98.0</v>
      </c>
      <c r="H1264"/>
      <c r="I1264"/>
      <c r="J1264"/>
      <c r="K1264"/>
      <c r="L1264" t="inlineStr">
        <is>
          <t>Pimephales promelas</t>
        </is>
      </c>
      <c r="M1264" t="inlineStr">
        <is>
          <t>Fathead Minnow</t>
        </is>
      </c>
      <c r="N1264"/>
      <c r="O1264"/>
      <c r="P1264" t="n">
        <v>28.0</v>
      </c>
      <c r="Q1264"/>
      <c r="R1264"/>
      <c r="S1264"/>
      <c r="T1264"/>
      <c r="U1264" t="inlineStr">
        <is>
          <t>Day(s)</t>
        </is>
      </c>
      <c r="V1264" t="inlineStr">
        <is>
          <t>Flow-through</t>
        </is>
      </c>
      <c r="W1264" t="inlineStr">
        <is>
          <t>Fresh water</t>
        </is>
      </c>
      <c r="X1264" t="inlineStr">
        <is>
          <t>Lab</t>
        </is>
      </c>
      <c r="Y1264"/>
      <c r="Z1264" t="inlineStr">
        <is>
          <t>Active ingredient</t>
        </is>
      </c>
      <c r="AA1264"/>
      <c r="AB1264" t="n">
        <v>5950.0</v>
      </c>
      <c r="AC1264"/>
      <c r="AD1264" t="n">
        <v>5520.0</v>
      </c>
      <c r="AE1264"/>
      <c r="AF1264" t="n">
        <v>6420.0</v>
      </c>
      <c r="AG1264" t="inlineStr">
        <is>
          <t>AI mg/L</t>
        </is>
      </c>
      <c r="AH1264"/>
      <c r="AI1264"/>
      <c r="AJ1264"/>
      <c r="AK1264"/>
      <c r="AL1264"/>
      <c r="AM1264"/>
      <c r="AN1264"/>
      <c r="AO1264"/>
      <c r="AP1264"/>
      <c r="AQ1264"/>
      <c r="AR1264"/>
      <c r="AS1264"/>
      <c r="AT1264"/>
      <c r="AU1264"/>
      <c r="AV1264"/>
      <c r="AW1264"/>
      <c r="AX1264" t="inlineStr">
        <is>
          <t>Mortality</t>
        </is>
      </c>
      <c r="AY1264" t="inlineStr">
        <is>
          <t>Mortality</t>
        </is>
      </c>
      <c r="AZ1264" t="inlineStr">
        <is>
          <t>LC50</t>
        </is>
      </c>
      <c r="BA1264"/>
      <c r="BB1264" t="n">
        <v>4.0</v>
      </c>
      <c r="BC1264"/>
      <c r="BD1264"/>
      <c r="BE1264"/>
      <c r="BF1264"/>
      <c r="BG1264" t="inlineStr">
        <is>
          <t>Day(s)</t>
        </is>
      </c>
      <c r="BH1264" t="inlineStr">
        <is>
          <t>Pure</t>
        </is>
      </c>
      <c r="BI1264" t="inlineStr">
        <is>
          <t>DTXSID4021925</t>
        </is>
      </c>
      <c r="BJ1264"/>
      <c r="BK1264"/>
      <c r="BL1264"/>
      <c r="BM1264"/>
      <c r="BN1264"/>
      <c r="BO1264"/>
      <c r="BP1264"/>
      <c r="BQ1264"/>
      <c r="BR1264"/>
      <c r="BS1264"/>
      <c r="BT1264" t="inlineStr">
        <is>
          <t>--</t>
        </is>
      </c>
      <c r="BU1264"/>
      <c r="BV1264"/>
      <c r="BW1264"/>
      <c r="BX1264"/>
      <c r="BY1264"/>
      <c r="BZ1264"/>
      <c r="CA1264"/>
      <c r="CB1264"/>
      <c r="CC1264"/>
      <c r="CD1264"/>
      <c r="CE1264"/>
      <c r="CF1264"/>
      <c r="CG1264"/>
      <c r="CH1264"/>
      <c r="CI1264" t="inlineStr">
        <is>
          <t xml:space="preserve"> Affected fish swam at the surface in a jumping, corkscrew NR motion, while some fish swam upside down.  All affected fish lost equNAibrium prior to death. </t>
        </is>
      </c>
      <c r="CJ1264" t="inlineStr">
        <is>
          <t xml:space="preserve">   Affected fish swam at the surface in a jumping, corkscrew NR motion, while some fish swam upside down.  All affected fish lost equNAibrium prior to death. </t>
        </is>
      </c>
      <c r="CK1264" t="inlineStr">
        <is>
          <t>Brooke,L.T., D.J. Call, D.L. Geiger, and C.E. Northcott</t>
        </is>
      </c>
      <c r="CL1264" t="n">
        <v>12448.0</v>
      </c>
      <c r="CM1264" t="inlineStr">
        <is>
          <t>Acute Toxicities of Organic Chemicals to Fathead Minnows (Pimephales promelas), Vol. 1</t>
        </is>
      </c>
      <c r="CN1264" t="inlineStr">
        <is>
          <t>Center for Lake Superior Environmental Studies, University of Wisconsin-Superior, Superior, WI:414 p.</t>
        </is>
      </c>
      <c r="CO1264" t="n">
        <v>1984.0</v>
      </c>
      <c r="CP1264" t="inlineStr">
        <is>
          <t>Brooke,L.T., D.J. Call, D.L. Geiger, and C.E. Northcott (1984). Acute Toxicities of Organic Chemicals to Fathead Minnows (Pimephales promelas), Vol. 1. Center for Lake Superior Environmental Studies, University of Wisconsin-Superior, Superior, WI, 414 p. ECOREF#:12448</t>
        </is>
      </c>
    </row>
    <row r="1265">
      <c r="A1265" t="n">
        <v>110930.0</v>
      </c>
      <c r="B1265" t="inlineStr">
        <is>
          <t>6-Methyl-5-hepten-2-one</t>
        </is>
      </c>
      <c r="C1265"/>
      <c r="D1265" t="inlineStr">
        <is>
          <t>Measured</t>
        </is>
      </c>
      <c r="E1265" t="inlineStr">
        <is>
          <t>Not coded</t>
        </is>
      </c>
      <c r="F1265"/>
      <c r="G1265" t="n">
        <v>98.0</v>
      </c>
      <c r="H1265"/>
      <c r="I1265"/>
      <c r="J1265"/>
      <c r="K1265"/>
      <c r="L1265" t="inlineStr">
        <is>
          <t>Pimephales promelas</t>
        </is>
      </c>
      <c r="M1265" t="inlineStr">
        <is>
          <t>Fathead Minnow</t>
        </is>
      </c>
      <c r="N1265"/>
      <c r="O1265"/>
      <c r="P1265" t="n">
        <v>31.0</v>
      </c>
      <c r="Q1265"/>
      <c r="R1265"/>
      <c r="S1265"/>
      <c r="T1265"/>
      <c r="U1265" t="inlineStr">
        <is>
          <t>Day(s)</t>
        </is>
      </c>
      <c r="V1265" t="inlineStr">
        <is>
          <t>Flow-through</t>
        </is>
      </c>
      <c r="W1265" t="inlineStr">
        <is>
          <t>Fresh water</t>
        </is>
      </c>
      <c r="X1265" t="inlineStr">
        <is>
          <t>Lab</t>
        </is>
      </c>
      <c r="Y1265"/>
      <c r="Z1265" t="inlineStr">
        <is>
          <t>Active ingredient</t>
        </is>
      </c>
      <c r="AA1265"/>
      <c r="AB1265" t="n">
        <v>85.7</v>
      </c>
      <c r="AC1265"/>
      <c r="AD1265" t="n">
        <v>83.3</v>
      </c>
      <c r="AE1265"/>
      <c r="AF1265" t="n">
        <v>88.2</v>
      </c>
      <c r="AG1265" t="inlineStr">
        <is>
          <t>AI mg/L</t>
        </is>
      </c>
      <c r="AH1265"/>
      <c r="AI1265"/>
      <c r="AJ1265"/>
      <c r="AK1265"/>
      <c r="AL1265"/>
      <c r="AM1265"/>
      <c r="AN1265"/>
      <c r="AO1265"/>
      <c r="AP1265"/>
      <c r="AQ1265"/>
      <c r="AR1265"/>
      <c r="AS1265"/>
      <c r="AT1265"/>
      <c r="AU1265"/>
      <c r="AV1265"/>
      <c r="AW1265"/>
      <c r="AX1265" t="inlineStr">
        <is>
          <t>Mortality</t>
        </is>
      </c>
      <c r="AY1265" t="inlineStr">
        <is>
          <t>Mortality</t>
        </is>
      </c>
      <c r="AZ1265" t="inlineStr">
        <is>
          <t>LC50</t>
        </is>
      </c>
      <c r="BA1265"/>
      <c r="BB1265" t="n">
        <v>4.0</v>
      </c>
      <c r="BC1265"/>
      <c r="BD1265"/>
      <c r="BE1265"/>
      <c r="BF1265"/>
      <c r="BG1265" t="inlineStr">
        <is>
          <t>Day(s)</t>
        </is>
      </c>
      <c r="BH1265" t="inlineStr">
        <is>
          <t>Pure</t>
        </is>
      </c>
      <c r="BI1265" t="inlineStr">
        <is>
          <t>DTXSID5021629</t>
        </is>
      </c>
      <c r="BJ1265"/>
      <c r="BK1265"/>
      <c r="BL1265"/>
      <c r="BM1265"/>
      <c r="BN1265"/>
      <c r="BO1265"/>
      <c r="BP1265"/>
      <c r="BQ1265"/>
      <c r="BR1265"/>
      <c r="BS1265"/>
      <c r="BT1265" t="inlineStr">
        <is>
          <t>--</t>
        </is>
      </c>
      <c r="BU1265"/>
      <c r="BV1265"/>
      <c r="BW1265"/>
      <c r="BX1265"/>
      <c r="BY1265"/>
      <c r="BZ1265"/>
      <c r="CA1265"/>
      <c r="CB1265"/>
      <c r="CC1265"/>
      <c r="CD1265"/>
      <c r="CE1265"/>
      <c r="CF1265"/>
      <c r="CG1265"/>
      <c r="CH1265"/>
      <c r="CI1265" t="inlineStr">
        <is>
          <t xml:space="preserve"> Affected fish became hypoactive, stopped schooling, and   NR lost equilibrium prior to death. NA </t>
        </is>
      </c>
      <c r="CJ1265" t="inlineStr">
        <is>
          <t xml:space="preserve">   Affected fish became hypoactive, stopped schooling, and   NR lost equilibrium prior to death. NA </t>
        </is>
      </c>
      <c r="CK1265" t="inlineStr">
        <is>
          <t>Brooke,L.T., D.J. Call, D.L. Geiger, and C.E. Northcott</t>
        </is>
      </c>
      <c r="CL1265" t="n">
        <v>12448.0</v>
      </c>
      <c r="CM1265" t="inlineStr">
        <is>
          <t>Acute Toxicities of Organic Chemicals to Fathead Minnows (Pimephales promelas), Vol. 1</t>
        </is>
      </c>
      <c r="CN1265" t="inlineStr">
        <is>
          <t>Center for Lake Superior Environmental Studies, University of Wisconsin-Superior, Superior, WI:414 p.</t>
        </is>
      </c>
      <c r="CO1265" t="n">
        <v>1984.0</v>
      </c>
      <c r="CP1265" t="inlineStr">
        <is>
          <t>Brooke,L.T., D.J. Call, D.L. Geiger, and C.E. Northcott (1984). Acute Toxicities of Organic Chemicals to Fathead Minnows (Pimephales promelas), Vol. 1. Center for Lake Superior Environmental Studies, University of Wisconsin-Superior, Superior, WI, 414 p. ECOREF#:12448</t>
        </is>
      </c>
    </row>
    <row r="1266">
      <c r="A1266" t="n">
        <v>111137.0</v>
      </c>
      <c r="B1266" t="inlineStr">
        <is>
          <t>2-Octanone</t>
        </is>
      </c>
      <c r="C1266"/>
      <c r="D1266" t="inlineStr">
        <is>
          <t>Measured</t>
        </is>
      </c>
      <c r="E1266" t="inlineStr">
        <is>
          <t>Not coded</t>
        </is>
      </c>
      <c r="F1266"/>
      <c r="G1266" t="n">
        <v>99.0</v>
      </c>
      <c r="H1266"/>
      <c r="I1266"/>
      <c r="J1266"/>
      <c r="K1266"/>
      <c r="L1266" t="inlineStr">
        <is>
          <t>Pimephales promelas</t>
        </is>
      </c>
      <c r="M1266" t="inlineStr">
        <is>
          <t>Fathead Minnow</t>
        </is>
      </c>
      <c r="N1266"/>
      <c r="O1266"/>
      <c r="P1266"/>
      <c r="Q1266"/>
      <c r="R1266" t="n">
        <v>30.0</v>
      </c>
      <c r="S1266"/>
      <c r="T1266" t="n">
        <v>32.0</v>
      </c>
      <c r="U1266" t="inlineStr">
        <is>
          <t>Day(s)</t>
        </is>
      </c>
      <c r="V1266" t="inlineStr">
        <is>
          <t>Flow-through</t>
        </is>
      </c>
      <c r="W1266" t="inlineStr">
        <is>
          <t>Fresh water</t>
        </is>
      </c>
      <c r="X1266" t="inlineStr">
        <is>
          <t>Lab</t>
        </is>
      </c>
      <c r="Y1266"/>
      <c r="Z1266" t="inlineStr">
        <is>
          <t>Active ingredient</t>
        </is>
      </c>
      <c r="AA1266"/>
      <c r="AB1266" t="n">
        <v>36.0</v>
      </c>
      <c r="AC1266"/>
      <c r="AD1266" t="n">
        <v>35.0</v>
      </c>
      <c r="AE1266"/>
      <c r="AF1266" t="n">
        <v>37.0</v>
      </c>
      <c r="AG1266" t="inlineStr">
        <is>
          <t>AI mg/L</t>
        </is>
      </c>
      <c r="AH1266"/>
      <c r="AI1266"/>
      <c r="AJ1266"/>
      <c r="AK1266"/>
      <c r="AL1266"/>
      <c r="AM1266"/>
      <c r="AN1266"/>
      <c r="AO1266"/>
      <c r="AP1266"/>
      <c r="AQ1266"/>
      <c r="AR1266"/>
      <c r="AS1266"/>
      <c r="AT1266"/>
      <c r="AU1266"/>
      <c r="AV1266"/>
      <c r="AW1266"/>
      <c r="AX1266" t="inlineStr">
        <is>
          <t>Mortality</t>
        </is>
      </c>
      <c r="AY1266" t="inlineStr">
        <is>
          <t>Mortality</t>
        </is>
      </c>
      <c r="AZ1266" t="inlineStr">
        <is>
          <t>LC50</t>
        </is>
      </c>
      <c r="BA1266"/>
      <c r="BB1266" t="n">
        <v>4.0</v>
      </c>
      <c r="BC1266"/>
      <c r="BD1266"/>
      <c r="BE1266"/>
      <c r="BF1266"/>
      <c r="BG1266" t="inlineStr">
        <is>
          <t>Day(s)</t>
        </is>
      </c>
      <c r="BH1266" t="inlineStr">
        <is>
          <t>Pure</t>
        </is>
      </c>
      <c r="BI1266" t="inlineStr">
        <is>
          <t>DTXSID4021927</t>
        </is>
      </c>
      <c r="BJ1266"/>
      <c r="BK1266"/>
      <c r="BL1266"/>
      <c r="BM1266"/>
      <c r="BN1266"/>
      <c r="BO1266"/>
      <c r="BP1266"/>
      <c r="BQ1266"/>
      <c r="BR1266"/>
      <c r="BS1266"/>
      <c r="BT1266" t="inlineStr">
        <is>
          <t>--</t>
        </is>
      </c>
      <c r="BU1266"/>
      <c r="BV1266"/>
      <c r="BW1266"/>
      <c r="BX1266"/>
      <c r="BY1266"/>
      <c r="BZ1266"/>
      <c r="CA1266"/>
      <c r="CB1266"/>
      <c r="CC1266"/>
      <c r="CD1266"/>
      <c r="CE1266"/>
      <c r="CF1266"/>
      <c r="CG1266"/>
      <c r="CH1266"/>
      <c r="CI1266" t="inlineStr">
        <is>
          <t xml:space="preserve"> Affected fish became hypoactive and lost equilibrium priorNR to death. NA </t>
        </is>
      </c>
      <c r="CJ1266" t="inlineStr">
        <is>
          <t xml:space="preserve">   Affected fish became hypoactive and lost equilibrium priorNR to death. NA </t>
        </is>
      </c>
      <c r="CK1266" t="inlineStr">
        <is>
          <t>Brooke,L.T., D.J. Call, D.L. Geiger, and C.E. Northcott</t>
        </is>
      </c>
      <c r="CL1266" t="n">
        <v>12448.0</v>
      </c>
      <c r="CM1266" t="inlineStr">
        <is>
          <t>Acute Toxicities of Organic Chemicals to Fathead Minnows (Pimephales promelas), Vol. 1</t>
        </is>
      </c>
      <c r="CN1266" t="inlineStr">
        <is>
          <t>Center for Lake Superior Environmental Studies, University of Wisconsin-Superior, Superior, WI:414 p.</t>
        </is>
      </c>
      <c r="CO1266" t="n">
        <v>1984.0</v>
      </c>
      <c r="CP1266" t="inlineStr">
        <is>
          <t>Brooke,L.T., D.J. Call, D.L. Geiger, and C.E. Northcott (1984). Acute Toxicities of Organic Chemicals to Fathead Minnows (Pimephales promelas), Vol. 1. Center for Lake Superior Environmental Studies, University of Wisconsin-Superior, Superior, WI, 414 p. ECOREF#:12448</t>
        </is>
      </c>
    </row>
    <row r="1267">
      <c r="A1267" t="n">
        <v>111137.0</v>
      </c>
      <c r="B1267" t="inlineStr">
        <is>
          <t>2-Octanone</t>
        </is>
      </c>
      <c r="C1267"/>
      <c r="D1267" t="inlineStr">
        <is>
          <t>Chemical analysis reported</t>
        </is>
      </c>
      <c r="E1267" t="inlineStr">
        <is>
          <t>American Society for Testing and Materials</t>
        </is>
      </c>
      <c r="F1267"/>
      <c r="G1267"/>
      <c r="H1267"/>
      <c r="I1267"/>
      <c r="J1267"/>
      <c r="K1267"/>
      <c r="L1267" t="inlineStr">
        <is>
          <t>Pimephales promelas</t>
        </is>
      </c>
      <c r="M1267" t="inlineStr">
        <is>
          <t>Fathead Minnow</t>
        </is>
      </c>
      <c r="N1267" t="inlineStr">
        <is>
          <t>Juvenile</t>
        </is>
      </c>
      <c r="O1267"/>
      <c r="P1267"/>
      <c r="Q1267"/>
      <c r="R1267" t="n">
        <v>28.0</v>
      </c>
      <c r="S1267"/>
      <c r="T1267" t="n">
        <v>34.0</v>
      </c>
      <c r="U1267" t="inlineStr">
        <is>
          <t>Day(s)</t>
        </is>
      </c>
      <c r="V1267" t="inlineStr">
        <is>
          <t>Flow-through</t>
        </is>
      </c>
      <c r="W1267" t="inlineStr">
        <is>
          <t>Fresh water</t>
        </is>
      </c>
      <c r="X1267" t="inlineStr">
        <is>
          <t>Lab</t>
        </is>
      </c>
      <c r="Y1267"/>
      <c r="Z1267" t="inlineStr">
        <is>
          <t>Active ingredient</t>
        </is>
      </c>
      <c r="AA1267"/>
      <c r="AB1267" t="n">
        <v>35.3</v>
      </c>
      <c r="AC1267"/>
      <c r="AD1267" t="n">
        <v>33.4</v>
      </c>
      <c r="AE1267"/>
      <c r="AF1267" t="n">
        <v>37.2</v>
      </c>
      <c r="AG1267" t="inlineStr">
        <is>
          <t>AI mg/L</t>
        </is>
      </c>
      <c r="AH1267"/>
      <c r="AI1267"/>
      <c r="AJ1267"/>
      <c r="AK1267"/>
      <c r="AL1267"/>
      <c r="AM1267"/>
      <c r="AN1267"/>
      <c r="AO1267"/>
      <c r="AP1267"/>
      <c r="AQ1267"/>
      <c r="AR1267"/>
      <c r="AS1267"/>
      <c r="AT1267"/>
      <c r="AU1267"/>
      <c r="AV1267"/>
      <c r="AW1267"/>
      <c r="AX1267" t="inlineStr">
        <is>
          <t>Mortality</t>
        </is>
      </c>
      <c r="AY1267" t="inlineStr">
        <is>
          <t>Mortality</t>
        </is>
      </c>
      <c r="AZ1267" t="inlineStr">
        <is>
          <t>LC50</t>
        </is>
      </c>
      <c r="BA1267"/>
      <c r="BB1267" t="n">
        <v>4.0</v>
      </c>
      <c r="BC1267"/>
      <c r="BD1267"/>
      <c r="BE1267"/>
      <c r="BF1267"/>
      <c r="BG1267" t="inlineStr">
        <is>
          <t>Day(s)</t>
        </is>
      </c>
      <c r="BH1267"/>
      <c r="BI1267" t="inlineStr">
        <is>
          <t>DTXSID4021927</t>
        </is>
      </c>
      <c r="BJ1267" t="inlineStr">
        <is>
          <t>10.1016/0166-445X(85)90026-8</t>
        </is>
      </c>
      <c r="BK1267"/>
      <c r="BL1267" t="inlineStr">
        <is>
          <t>Acute</t>
        </is>
      </c>
      <c r="BM1267"/>
      <c r="BN1267"/>
      <c r="BO1267"/>
      <c r="BP1267"/>
      <c r="BQ1267"/>
      <c r="BR1267"/>
      <c r="BS1267"/>
      <c r="BT1267" t="inlineStr">
        <is>
          <t>--</t>
        </is>
      </c>
      <c r="BU1267"/>
      <c r="BV1267"/>
      <c r="BW1267"/>
      <c r="BX1267"/>
      <c r="BY1267"/>
      <c r="BZ1267"/>
      <c r="CA1267"/>
      <c r="CB1267"/>
      <c r="CC1267"/>
      <c r="CD1267"/>
      <c r="CE1267"/>
      <c r="CF1267"/>
      <c r="CG1267"/>
      <c r="CH1267"/>
      <c r="CI1267"/>
      <c r="CJ1267" t="inlineStr">
        <is>
          <t xml:space="preserve">SOURCE/NR//TMETH/E729-80 (1980)//MEDIA/AERATED, FILTERED LAKE SUPERIOR WATER//   </t>
        </is>
      </c>
      <c r="CK1267" t="inlineStr">
        <is>
          <t>Broderius,S., and M. Kahl</t>
        </is>
      </c>
      <c r="CL1267" t="n">
        <v>14128.0</v>
      </c>
      <c r="CM1267" t="inlineStr">
        <is>
          <t>Acute Toxicity of Organic Chemical Mixtures to the Fathead Minnow</t>
        </is>
      </c>
      <c r="CN1267" t="inlineStr">
        <is>
          <t>Aquat. Toxicol.6:307-322</t>
        </is>
      </c>
      <c r="CO1267" t="n">
        <v>1985.0</v>
      </c>
      <c r="CP1267" t="inlineStr">
        <is>
          <t>Broderius,S., and M. Kahl (1985). Acute Toxicity of Organic Chemical Mixtures to the Fathead Minnow. Aquat. Toxicol., 6, 307-322. doi:10.1016/0166-445X(85)90026-8. ECOREF#:14128</t>
        </is>
      </c>
    </row>
    <row r="1268">
      <c r="A1268" t="n">
        <v>111137.0</v>
      </c>
      <c r="B1268" t="inlineStr">
        <is>
          <t>2-Octanone</t>
        </is>
      </c>
      <c r="C1268"/>
      <c r="D1268" t="inlineStr">
        <is>
          <t>Chemical analysis reported</t>
        </is>
      </c>
      <c r="E1268" t="inlineStr">
        <is>
          <t>American Society for Testing and Materials</t>
        </is>
      </c>
      <c r="F1268"/>
      <c r="G1268"/>
      <c r="H1268"/>
      <c r="I1268"/>
      <c r="J1268"/>
      <c r="K1268"/>
      <c r="L1268" t="inlineStr">
        <is>
          <t>Pimephales promelas</t>
        </is>
      </c>
      <c r="M1268" t="inlineStr">
        <is>
          <t>Fathead Minnow</t>
        </is>
      </c>
      <c r="N1268" t="inlineStr">
        <is>
          <t>Juvenile</t>
        </is>
      </c>
      <c r="O1268"/>
      <c r="P1268"/>
      <c r="Q1268"/>
      <c r="R1268" t="n">
        <v>28.0</v>
      </c>
      <c r="S1268"/>
      <c r="T1268" t="n">
        <v>34.0</v>
      </c>
      <c r="U1268" t="inlineStr">
        <is>
          <t>Day(s)</t>
        </is>
      </c>
      <c r="V1268" t="inlineStr">
        <is>
          <t>Flow-through</t>
        </is>
      </c>
      <c r="W1268" t="inlineStr">
        <is>
          <t>Fresh water</t>
        </is>
      </c>
      <c r="X1268" t="inlineStr">
        <is>
          <t>Lab</t>
        </is>
      </c>
      <c r="Y1268"/>
      <c r="Z1268" t="inlineStr">
        <is>
          <t>Active ingredient</t>
        </is>
      </c>
      <c r="AA1268"/>
      <c r="AB1268" t="n">
        <v>46.4</v>
      </c>
      <c r="AC1268"/>
      <c r="AD1268" t="n">
        <v>44.3</v>
      </c>
      <c r="AE1268"/>
      <c r="AF1268" t="n">
        <v>48.7</v>
      </c>
      <c r="AG1268" t="inlineStr">
        <is>
          <t>AI mg/L</t>
        </is>
      </c>
      <c r="AH1268"/>
      <c r="AI1268"/>
      <c r="AJ1268"/>
      <c r="AK1268"/>
      <c r="AL1268"/>
      <c r="AM1268"/>
      <c r="AN1268"/>
      <c r="AO1268"/>
      <c r="AP1268"/>
      <c r="AQ1268"/>
      <c r="AR1268"/>
      <c r="AS1268"/>
      <c r="AT1268"/>
      <c r="AU1268"/>
      <c r="AV1268"/>
      <c r="AW1268"/>
      <c r="AX1268" t="inlineStr">
        <is>
          <t>Mortality</t>
        </is>
      </c>
      <c r="AY1268" t="inlineStr">
        <is>
          <t>Mortality</t>
        </is>
      </c>
      <c r="AZ1268" t="inlineStr">
        <is>
          <t>LC50</t>
        </is>
      </c>
      <c r="BA1268"/>
      <c r="BB1268" t="n">
        <v>4.0</v>
      </c>
      <c r="BC1268"/>
      <c r="BD1268"/>
      <c r="BE1268"/>
      <c r="BF1268"/>
      <c r="BG1268" t="inlineStr">
        <is>
          <t>Day(s)</t>
        </is>
      </c>
      <c r="BH1268"/>
      <c r="BI1268" t="inlineStr">
        <is>
          <t>DTXSID4021927</t>
        </is>
      </c>
      <c r="BJ1268" t="inlineStr">
        <is>
          <t>10.1016/0166-445X(85)90026-8</t>
        </is>
      </c>
      <c r="BK1268"/>
      <c r="BL1268" t="inlineStr">
        <is>
          <t>Acute</t>
        </is>
      </c>
      <c r="BM1268"/>
      <c r="BN1268"/>
      <c r="BO1268"/>
      <c r="BP1268"/>
      <c r="BQ1268"/>
      <c r="BR1268"/>
      <c r="BS1268"/>
      <c r="BT1268" t="inlineStr">
        <is>
          <t>--</t>
        </is>
      </c>
      <c r="BU1268"/>
      <c r="BV1268"/>
      <c r="BW1268"/>
      <c r="BX1268"/>
      <c r="BY1268"/>
      <c r="BZ1268"/>
      <c r="CA1268"/>
      <c r="CB1268"/>
      <c r="CC1268"/>
      <c r="CD1268"/>
      <c r="CE1268"/>
      <c r="CF1268"/>
      <c r="CG1268"/>
      <c r="CH1268"/>
      <c r="CI1268"/>
      <c r="CJ1268" t="inlineStr">
        <is>
          <t xml:space="preserve">SOURCE/NR//TMETH/E729-80 (1980)//MEDIA/AERATED, FILTERED LAKE SUPERIOR WATER//   </t>
        </is>
      </c>
      <c r="CK1268" t="inlineStr">
        <is>
          <t>Broderius,S., and M. Kahl</t>
        </is>
      </c>
      <c r="CL1268" t="n">
        <v>14128.0</v>
      </c>
      <c r="CM1268" t="inlineStr">
        <is>
          <t>Acute Toxicity of Organic Chemical Mixtures to the Fathead Minnow</t>
        </is>
      </c>
      <c r="CN1268" t="inlineStr">
        <is>
          <t>Aquat. Toxicol.6:307-322</t>
        </is>
      </c>
      <c r="CO1268" t="n">
        <v>1985.0</v>
      </c>
      <c r="CP1268" t="inlineStr">
        <is>
          <t>Broderius,S., and M. Kahl (1985). Acute Toxicity of Organic Chemical Mixtures to the Fathead Minnow. Aquat. Toxicol., 6, 307-322. doi:10.1016/0166-445X(85)90026-8. ECOREF#:14128</t>
        </is>
      </c>
    </row>
    <row r="1269">
      <c r="A1269" t="n">
        <v>111137.0</v>
      </c>
      <c r="B1269" t="inlineStr">
        <is>
          <t>2-Octanone</t>
        </is>
      </c>
      <c r="C1269"/>
      <c r="D1269" t="inlineStr">
        <is>
          <t>Chemical analysis reported</t>
        </is>
      </c>
      <c r="E1269" t="inlineStr">
        <is>
          <t>American Society for Testing and Materials</t>
        </is>
      </c>
      <c r="F1269"/>
      <c r="G1269"/>
      <c r="H1269"/>
      <c r="I1269"/>
      <c r="J1269"/>
      <c r="K1269"/>
      <c r="L1269" t="inlineStr">
        <is>
          <t>Pimephales promelas</t>
        </is>
      </c>
      <c r="M1269" t="inlineStr">
        <is>
          <t>Fathead Minnow</t>
        </is>
      </c>
      <c r="N1269" t="inlineStr">
        <is>
          <t>Juvenile</t>
        </is>
      </c>
      <c r="O1269"/>
      <c r="P1269"/>
      <c r="Q1269"/>
      <c r="R1269" t="n">
        <v>28.0</v>
      </c>
      <c r="S1269"/>
      <c r="T1269" t="n">
        <v>34.0</v>
      </c>
      <c r="U1269" t="inlineStr">
        <is>
          <t>Day(s)</t>
        </is>
      </c>
      <c r="V1269" t="inlineStr">
        <is>
          <t>Flow-through</t>
        </is>
      </c>
      <c r="W1269" t="inlineStr">
        <is>
          <t>Fresh water</t>
        </is>
      </c>
      <c r="X1269" t="inlineStr">
        <is>
          <t>Lab</t>
        </is>
      </c>
      <c r="Y1269"/>
      <c r="Z1269" t="inlineStr">
        <is>
          <t>Active ingredient</t>
        </is>
      </c>
      <c r="AA1269"/>
      <c r="AB1269" t="n">
        <v>45.9</v>
      </c>
      <c r="AC1269"/>
      <c r="AD1269" t="n">
        <v>43.5</v>
      </c>
      <c r="AE1269"/>
      <c r="AF1269" t="n">
        <v>48.4</v>
      </c>
      <c r="AG1269" t="inlineStr">
        <is>
          <t>AI mg/L</t>
        </is>
      </c>
      <c r="AH1269"/>
      <c r="AI1269"/>
      <c r="AJ1269"/>
      <c r="AK1269"/>
      <c r="AL1269"/>
      <c r="AM1269"/>
      <c r="AN1269"/>
      <c r="AO1269"/>
      <c r="AP1269"/>
      <c r="AQ1269"/>
      <c r="AR1269"/>
      <c r="AS1269"/>
      <c r="AT1269"/>
      <c r="AU1269"/>
      <c r="AV1269"/>
      <c r="AW1269"/>
      <c r="AX1269" t="inlineStr">
        <is>
          <t>Mortality</t>
        </is>
      </c>
      <c r="AY1269" t="inlineStr">
        <is>
          <t>Mortality</t>
        </is>
      </c>
      <c r="AZ1269" t="inlineStr">
        <is>
          <t>LC50</t>
        </is>
      </c>
      <c r="BA1269"/>
      <c r="BB1269" t="n">
        <v>4.0</v>
      </c>
      <c r="BC1269"/>
      <c r="BD1269"/>
      <c r="BE1269"/>
      <c r="BF1269"/>
      <c r="BG1269" t="inlineStr">
        <is>
          <t>Day(s)</t>
        </is>
      </c>
      <c r="BH1269"/>
      <c r="BI1269" t="inlineStr">
        <is>
          <t>DTXSID4021927</t>
        </is>
      </c>
      <c r="BJ1269" t="inlineStr">
        <is>
          <t>10.1016/0166-445X(85)90026-8</t>
        </is>
      </c>
      <c r="BK1269"/>
      <c r="BL1269" t="inlineStr">
        <is>
          <t>Acute</t>
        </is>
      </c>
      <c r="BM1269"/>
      <c r="BN1269"/>
      <c r="BO1269"/>
      <c r="BP1269"/>
      <c r="BQ1269"/>
      <c r="BR1269"/>
      <c r="BS1269"/>
      <c r="BT1269" t="inlineStr">
        <is>
          <t>--</t>
        </is>
      </c>
      <c r="BU1269"/>
      <c r="BV1269"/>
      <c r="BW1269"/>
      <c r="BX1269"/>
      <c r="BY1269"/>
      <c r="BZ1269"/>
      <c r="CA1269"/>
      <c r="CB1269"/>
      <c r="CC1269"/>
      <c r="CD1269"/>
      <c r="CE1269"/>
      <c r="CF1269"/>
      <c r="CG1269"/>
      <c r="CH1269"/>
      <c r="CI1269"/>
      <c r="CJ1269" t="inlineStr">
        <is>
          <t xml:space="preserve">SOURCE/NR//TMETH/E729-80 (1980)//MEDIA/AERATED, FILTERED LAKE SUPERIOR WATER//   </t>
        </is>
      </c>
      <c r="CK1269" t="inlineStr">
        <is>
          <t>Broderius,S., and M. Kahl</t>
        </is>
      </c>
      <c r="CL1269" t="n">
        <v>14128.0</v>
      </c>
      <c r="CM1269" t="inlineStr">
        <is>
          <t>Acute Toxicity of Organic Chemical Mixtures to the Fathead Minnow</t>
        </is>
      </c>
      <c r="CN1269" t="inlineStr">
        <is>
          <t>Aquat. Toxicol.6:307-322</t>
        </is>
      </c>
      <c r="CO1269" t="n">
        <v>1985.0</v>
      </c>
      <c r="CP1269" t="inlineStr">
        <is>
          <t>Broderius,S., and M. Kahl (1985). Acute Toxicity of Organic Chemical Mixtures to the Fathead Minnow. Aquat. Toxicol., 6, 307-322. doi:10.1016/0166-445X(85)90026-8. ECOREF#:14128</t>
        </is>
      </c>
    </row>
    <row r="1270">
      <c r="A1270" t="n">
        <v>111137.0</v>
      </c>
      <c r="B1270" t="inlineStr">
        <is>
          <t>2-Octanone</t>
        </is>
      </c>
      <c r="C1270"/>
      <c r="D1270" t="inlineStr">
        <is>
          <t>Chemical analysis reported</t>
        </is>
      </c>
      <c r="E1270" t="inlineStr">
        <is>
          <t>American Society for Testing and Materials</t>
        </is>
      </c>
      <c r="F1270"/>
      <c r="G1270"/>
      <c r="H1270"/>
      <c r="I1270"/>
      <c r="J1270"/>
      <c r="K1270"/>
      <c r="L1270" t="inlineStr">
        <is>
          <t>Pimephales promelas</t>
        </is>
      </c>
      <c r="M1270" t="inlineStr">
        <is>
          <t>Fathead Minnow</t>
        </is>
      </c>
      <c r="N1270" t="inlineStr">
        <is>
          <t>Juvenile</t>
        </is>
      </c>
      <c r="O1270"/>
      <c r="P1270"/>
      <c r="Q1270"/>
      <c r="R1270" t="n">
        <v>28.0</v>
      </c>
      <c r="S1270"/>
      <c r="T1270" t="n">
        <v>34.0</v>
      </c>
      <c r="U1270" t="inlineStr">
        <is>
          <t>Day(s)</t>
        </is>
      </c>
      <c r="V1270" t="inlineStr">
        <is>
          <t>Flow-through</t>
        </is>
      </c>
      <c r="W1270" t="inlineStr">
        <is>
          <t>Fresh water</t>
        </is>
      </c>
      <c r="X1270" t="inlineStr">
        <is>
          <t>Lab</t>
        </is>
      </c>
      <c r="Y1270"/>
      <c r="Z1270" t="inlineStr">
        <is>
          <t>Active ingredient</t>
        </is>
      </c>
      <c r="AA1270"/>
      <c r="AB1270" t="n">
        <v>63.0</v>
      </c>
      <c r="AC1270"/>
      <c r="AD1270" t="n">
        <v>60.9</v>
      </c>
      <c r="AE1270"/>
      <c r="AF1270" t="n">
        <v>65.2</v>
      </c>
      <c r="AG1270" t="inlineStr">
        <is>
          <t>AI mg/L</t>
        </is>
      </c>
      <c r="AH1270"/>
      <c r="AI1270"/>
      <c r="AJ1270"/>
      <c r="AK1270"/>
      <c r="AL1270"/>
      <c r="AM1270"/>
      <c r="AN1270"/>
      <c r="AO1270"/>
      <c r="AP1270"/>
      <c r="AQ1270"/>
      <c r="AR1270"/>
      <c r="AS1270"/>
      <c r="AT1270"/>
      <c r="AU1270"/>
      <c r="AV1270"/>
      <c r="AW1270"/>
      <c r="AX1270" t="inlineStr">
        <is>
          <t>Mortality</t>
        </is>
      </c>
      <c r="AY1270" t="inlineStr">
        <is>
          <t>Mortality</t>
        </is>
      </c>
      <c r="AZ1270" t="inlineStr">
        <is>
          <t>LC50</t>
        </is>
      </c>
      <c r="BA1270"/>
      <c r="BB1270" t="n">
        <v>4.0</v>
      </c>
      <c r="BC1270"/>
      <c r="BD1270"/>
      <c r="BE1270"/>
      <c r="BF1270"/>
      <c r="BG1270" t="inlineStr">
        <is>
          <t>Day(s)</t>
        </is>
      </c>
      <c r="BH1270"/>
      <c r="BI1270" t="inlineStr">
        <is>
          <t>DTXSID4021927</t>
        </is>
      </c>
      <c r="BJ1270" t="inlineStr">
        <is>
          <t>10.1016/0166-445X(85)90026-8</t>
        </is>
      </c>
      <c r="BK1270"/>
      <c r="BL1270" t="inlineStr">
        <is>
          <t>Acute</t>
        </is>
      </c>
      <c r="BM1270"/>
      <c r="BN1270"/>
      <c r="BO1270"/>
      <c r="BP1270"/>
      <c r="BQ1270"/>
      <c r="BR1270"/>
      <c r="BS1270"/>
      <c r="BT1270" t="inlineStr">
        <is>
          <t>--</t>
        </is>
      </c>
      <c r="BU1270"/>
      <c r="BV1270"/>
      <c r="BW1270"/>
      <c r="BX1270"/>
      <c r="BY1270"/>
      <c r="BZ1270"/>
      <c r="CA1270"/>
      <c r="CB1270"/>
      <c r="CC1270"/>
      <c r="CD1270"/>
      <c r="CE1270"/>
      <c r="CF1270"/>
      <c r="CG1270"/>
      <c r="CH1270"/>
      <c r="CI1270"/>
      <c r="CJ1270" t="inlineStr">
        <is>
          <t xml:space="preserve">SOURCE/NR//TMETH/E729-80 (1980)//MEDIA/AERATED, FILTERED LAKE SUPERIOR WATER//   </t>
        </is>
      </c>
      <c r="CK1270" t="inlineStr">
        <is>
          <t>Broderius,S., and M. Kahl</t>
        </is>
      </c>
      <c r="CL1270" t="n">
        <v>14128.0</v>
      </c>
      <c r="CM1270" t="inlineStr">
        <is>
          <t>Acute Toxicity of Organic Chemical Mixtures to the Fathead Minnow</t>
        </is>
      </c>
      <c r="CN1270" t="inlineStr">
        <is>
          <t>Aquat. Toxicol.6:307-322</t>
        </is>
      </c>
      <c r="CO1270" t="n">
        <v>1985.0</v>
      </c>
      <c r="CP1270" t="inlineStr">
        <is>
          <t>Broderius,S., and M. Kahl (1985). Acute Toxicity of Organic Chemical Mixtures to the Fathead Minnow. Aquat. Toxicol., 6, 307-322. doi:10.1016/0166-445X(85)90026-8. ECOREF#:14128</t>
        </is>
      </c>
    </row>
    <row r="1271">
      <c r="A1271" t="n">
        <v>111159.0</v>
      </c>
      <c r="B1271" t="inlineStr">
        <is>
          <t>2-Ethoxyethanol, Acetate</t>
        </is>
      </c>
      <c r="C1271"/>
      <c r="D1271" t="inlineStr">
        <is>
          <t>Measured</t>
        </is>
      </c>
      <c r="E1271" t="inlineStr">
        <is>
          <t>Not reported</t>
        </is>
      </c>
      <c r="F1271"/>
      <c r="G1271" t="n">
        <v>97.0</v>
      </c>
      <c r="H1271"/>
      <c r="I1271"/>
      <c r="J1271"/>
      <c r="K1271"/>
      <c r="L1271" t="inlineStr">
        <is>
          <t>Pimephales promelas</t>
        </is>
      </c>
      <c r="M1271" t="inlineStr">
        <is>
          <t>Fathead Minnow</t>
        </is>
      </c>
      <c r="N1271"/>
      <c r="O1271"/>
      <c r="P1271" t="n">
        <v>34.0</v>
      </c>
      <c r="Q1271"/>
      <c r="R1271"/>
      <c r="S1271"/>
      <c r="T1271"/>
      <c r="U1271" t="inlineStr">
        <is>
          <t>Day(s)</t>
        </is>
      </c>
      <c r="V1271" t="inlineStr">
        <is>
          <t>Flow-through</t>
        </is>
      </c>
      <c r="W1271" t="inlineStr">
        <is>
          <t>Fresh water</t>
        </is>
      </c>
      <c r="X1271" t="inlineStr">
        <is>
          <t>Lab</t>
        </is>
      </c>
      <c r="Y1271"/>
      <c r="Z1271" t="inlineStr">
        <is>
          <t>Active ingredient</t>
        </is>
      </c>
      <c r="AA1271"/>
      <c r="AB1271" t="n">
        <v>42.1</v>
      </c>
      <c r="AC1271"/>
      <c r="AD1271" t="n">
        <v>40.7</v>
      </c>
      <c r="AE1271"/>
      <c r="AF1271" t="n">
        <v>43.6</v>
      </c>
      <c r="AG1271" t="inlineStr">
        <is>
          <t>AI mg/L</t>
        </is>
      </c>
      <c r="AH1271"/>
      <c r="AI1271"/>
      <c r="AJ1271"/>
      <c r="AK1271"/>
      <c r="AL1271"/>
      <c r="AM1271"/>
      <c r="AN1271"/>
      <c r="AO1271"/>
      <c r="AP1271"/>
      <c r="AQ1271"/>
      <c r="AR1271"/>
      <c r="AS1271"/>
      <c r="AT1271"/>
      <c r="AU1271"/>
      <c r="AV1271"/>
      <c r="AW1271"/>
      <c r="AX1271" t="inlineStr">
        <is>
          <t>Mortality</t>
        </is>
      </c>
      <c r="AY1271" t="inlineStr">
        <is>
          <t>Mortality</t>
        </is>
      </c>
      <c r="AZ1271" t="inlineStr">
        <is>
          <t>LC50</t>
        </is>
      </c>
      <c r="BA1271"/>
      <c r="BB1271" t="n">
        <v>4.0</v>
      </c>
      <c r="BC1271"/>
      <c r="BD1271"/>
      <c r="BE1271"/>
      <c r="BF1271"/>
      <c r="BG1271" t="inlineStr">
        <is>
          <t>Day(s)</t>
        </is>
      </c>
      <c r="BH1271"/>
      <c r="BI1271" t="inlineStr">
        <is>
          <t>DTXSID9021928</t>
        </is>
      </c>
      <c r="BJ1271"/>
      <c r="BK1271"/>
      <c r="BL1271" t="inlineStr">
        <is>
          <t>Acute</t>
        </is>
      </c>
      <c r="BM1271"/>
      <c r="BN1271"/>
      <c r="BO1271"/>
      <c r="BP1271"/>
      <c r="BQ1271"/>
      <c r="BR1271"/>
      <c r="BS1271"/>
      <c r="BT1271" t="inlineStr">
        <is>
          <t>--</t>
        </is>
      </c>
      <c r="BU1271"/>
      <c r="BV1271"/>
      <c r="BW1271"/>
      <c r="BX1271"/>
      <c r="BY1271"/>
      <c r="BZ1271"/>
      <c r="CA1271"/>
      <c r="CB1271"/>
      <c r="CC1271"/>
      <c r="CD1271"/>
      <c r="CE1271"/>
      <c r="CF1271"/>
      <c r="CG1271"/>
      <c r="CH1271"/>
      <c r="CI1271"/>
      <c r="CJ1271" t="inlineStr">
        <is>
          <t xml:space="preserve">SOURCE/US EPA ENVIRONMENTAL RESEARCH LABORATORY DULUTH AND THE UNIVERSITY OF WISCONSIN SUPERIOR//MEDIA/FILTERED LAKE SUPERIOR WATER OR DECHLORINATED CITY OF SUPERIOR WISCONSIN WATER//   </t>
        </is>
      </c>
      <c r="CK1271" t="inlineStr">
        <is>
          <t>Geiger,D.L., C.E. Northcott, D.J. Call, and L.T. Brooke</t>
        </is>
      </c>
      <c r="CL1271" t="n">
        <v>12447.0</v>
      </c>
      <c r="CM1271" t="inlineStr">
        <is>
          <t>Acute Toxicities of Organic Chemicals to Fathead Minnows (Pimephales promelas), Volume II</t>
        </is>
      </c>
      <c r="CN1271" t="inlineStr">
        <is>
          <t>Center for Lake Superior Environmental Studies, University of Wisconsin, Superior, WI:326 p.</t>
        </is>
      </c>
      <c r="CO1271" t="n">
        <v>1985.0</v>
      </c>
      <c r="CP1271" t="inlineStr">
        <is>
          <t>Geiger,D.L., C.E. Northcott, D.J. Call, and L.T. Brooke (1985). Acute Toxicities of Organic Chemicals to Fathead Minnows (Pimephales promelas), Volume II. Center for Lake Superior Environmental Studies, University of Wisconsin, Superior, WI, 326 p. ECOREF#:12447</t>
        </is>
      </c>
    </row>
    <row r="1272">
      <c r="A1272" t="n">
        <v>111159.0</v>
      </c>
      <c r="B1272" t="inlineStr">
        <is>
          <t>2-Ethoxyethanol, Acetate</t>
        </is>
      </c>
      <c r="C1272"/>
      <c r="D1272" t="inlineStr">
        <is>
          <t>Measured</t>
        </is>
      </c>
      <c r="E1272" t="inlineStr">
        <is>
          <t>Not coded</t>
        </is>
      </c>
      <c r="F1272" t="inlineStr">
        <is>
          <t>&gt;=</t>
        </is>
      </c>
      <c r="G1272" t="n">
        <v>95.0</v>
      </c>
      <c r="H1272"/>
      <c r="I1272"/>
      <c r="J1272"/>
      <c r="K1272"/>
      <c r="L1272" t="inlineStr">
        <is>
          <t>Pimephales promelas</t>
        </is>
      </c>
      <c r="M1272" t="inlineStr">
        <is>
          <t>Fathead Minnow</t>
        </is>
      </c>
      <c r="N1272" t="inlineStr">
        <is>
          <t>Juvenile</t>
        </is>
      </c>
      <c r="O1272"/>
      <c r="P1272"/>
      <c r="Q1272"/>
      <c r="R1272" t="n">
        <v>26.0</v>
      </c>
      <c r="S1272"/>
      <c r="T1272" t="n">
        <v>34.0</v>
      </c>
      <c r="U1272" t="inlineStr">
        <is>
          <t>Day(s)</t>
        </is>
      </c>
      <c r="V1272" t="inlineStr">
        <is>
          <t>Flow-through</t>
        </is>
      </c>
      <c r="W1272" t="inlineStr">
        <is>
          <t>Fresh water</t>
        </is>
      </c>
      <c r="X1272" t="inlineStr">
        <is>
          <t>Lab</t>
        </is>
      </c>
      <c r="Y1272"/>
      <c r="Z1272" t="inlineStr">
        <is>
          <t>Active ingredient</t>
        </is>
      </c>
      <c r="AA1272"/>
      <c r="AB1272" t="n">
        <v>42.8</v>
      </c>
      <c r="AC1272"/>
      <c r="AD1272"/>
      <c r="AE1272"/>
      <c r="AF1272"/>
      <c r="AG1272" t="inlineStr">
        <is>
          <t>AI mg/L</t>
        </is>
      </c>
      <c r="AH1272"/>
      <c r="AI1272"/>
      <c r="AJ1272"/>
      <c r="AK1272"/>
      <c r="AL1272"/>
      <c r="AM1272"/>
      <c r="AN1272"/>
      <c r="AO1272"/>
      <c r="AP1272"/>
      <c r="AQ1272"/>
      <c r="AR1272"/>
      <c r="AS1272"/>
      <c r="AT1272"/>
      <c r="AU1272"/>
      <c r="AV1272"/>
      <c r="AW1272"/>
      <c r="AX1272" t="inlineStr">
        <is>
          <t>Mortality</t>
        </is>
      </c>
      <c r="AY1272" t="inlineStr">
        <is>
          <t>Mortality</t>
        </is>
      </c>
      <c r="AZ1272" t="inlineStr">
        <is>
          <t>LC50</t>
        </is>
      </c>
      <c r="BA1272"/>
      <c r="BB1272" t="n">
        <v>4.0</v>
      </c>
      <c r="BC1272"/>
      <c r="BD1272"/>
      <c r="BE1272"/>
      <c r="BF1272"/>
      <c r="BG1272" t="inlineStr">
        <is>
          <t>Day(s)</t>
        </is>
      </c>
      <c r="BH1272" t="inlineStr">
        <is>
          <t>Pure</t>
        </is>
      </c>
      <c r="BI1272" t="inlineStr">
        <is>
          <t>DTXSID9021928</t>
        </is>
      </c>
      <c r="BJ1272" t="inlineStr">
        <is>
          <t>10.1002/etc.5620140920</t>
        </is>
      </c>
      <c r="BK1272"/>
      <c r="BL1272"/>
      <c r="BM1272"/>
      <c r="BN1272"/>
      <c r="BO1272"/>
      <c r="BP1272"/>
      <c r="BQ1272"/>
      <c r="BR1272"/>
      <c r="BS1272"/>
      <c r="BT1272" t="inlineStr">
        <is>
          <t>--</t>
        </is>
      </c>
      <c r="BU1272"/>
      <c r="BV1272"/>
      <c r="BW1272"/>
      <c r="BX1272"/>
      <c r="BY1272"/>
      <c r="BZ1272"/>
      <c r="CA1272"/>
      <c r="CB1272"/>
      <c r="CC1272"/>
      <c r="CD1272"/>
      <c r="CE1272"/>
      <c r="CF1272"/>
      <c r="CG1272"/>
      <c r="CH1272"/>
      <c r="CI1272"/>
      <c r="CJ1272"/>
      <c r="CK1272" t="inlineStr">
        <is>
          <t>Broderius,S.J., M.D. Kahl, and M.D. Hoglund</t>
        </is>
      </c>
      <c r="CL1272" t="n">
        <v>15031.0</v>
      </c>
      <c r="CM1272" t="inlineStr">
        <is>
          <t>Use of Joint Toxic Response to Define the Primary Mode of Toxic Action for Diverse Industrial Organic Chemicals</t>
        </is>
      </c>
      <c r="CN1272" t="inlineStr">
        <is>
          <t>Environ. Toxicol. Chem.14(9): 1591-1605</t>
        </is>
      </c>
      <c r="CO1272" t="n">
        <v>1995.0</v>
      </c>
      <c r="CP1272" t="inlineStr">
        <is>
          <t>Broderius,S.J., M.D. Kahl, and M.D. Hoglund (1995). Use of Joint Toxic Response to Define the Primary Mode of Toxic Action for Diverse Industrial Organic Chemicals. Environ. Toxicol. Chem., 14, (9), 1591-1605. doi:10.1002/etc.5620140920. ECOREF#:15031</t>
        </is>
      </c>
    </row>
    <row r="1273">
      <c r="A1273" t="n">
        <v>111159.0</v>
      </c>
      <c r="B1273" t="inlineStr">
        <is>
          <t>2-Ethoxyethanol, Acetate</t>
        </is>
      </c>
      <c r="C1273"/>
      <c r="D1273" t="inlineStr">
        <is>
          <t>Measured</t>
        </is>
      </c>
      <c r="E1273" t="inlineStr">
        <is>
          <t>Not coded</t>
        </is>
      </c>
      <c r="F1273"/>
      <c r="G1273" t="n">
        <v>99.0</v>
      </c>
      <c r="H1273"/>
      <c r="I1273"/>
      <c r="J1273"/>
      <c r="K1273"/>
      <c r="L1273" t="inlineStr">
        <is>
          <t>Pimephales promelas</t>
        </is>
      </c>
      <c r="M1273" t="inlineStr">
        <is>
          <t>Fathead Minnow</t>
        </is>
      </c>
      <c r="N1273"/>
      <c r="O1273"/>
      <c r="P1273"/>
      <c r="Q1273"/>
      <c r="R1273" t="n">
        <v>31.0</v>
      </c>
      <c r="S1273"/>
      <c r="T1273" t="n">
        <v>35.0</v>
      </c>
      <c r="U1273" t="inlineStr">
        <is>
          <t>Day(s)</t>
        </is>
      </c>
      <c r="V1273" t="inlineStr">
        <is>
          <t>Flow-through</t>
        </is>
      </c>
      <c r="W1273" t="inlineStr">
        <is>
          <t>Fresh water</t>
        </is>
      </c>
      <c r="X1273" t="inlineStr">
        <is>
          <t>Lab</t>
        </is>
      </c>
      <c r="Y1273"/>
      <c r="Z1273" t="inlineStr">
        <is>
          <t>Active ingredient</t>
        </is>
      </c>
      <c r="AA1273"/>
      <c r="AB1273" t="n">
        <v>42.2</v>
      </c>
      <c r="AC1273"/>
      <c r="AD1273" t="n">
        <v>40.7</v>
      </c>
      <c r="AE1273"/>
      <c r="AF1273" t="n">
        <v>43.6</v>
      </c>
      <c r="AG1273" t="inlineStr">
        <is>
          <t>AI mg/L</t>
        </is>
      </c>
      <c r="AH1273"/>
      <c r="AI1273"/>
      <c r="AJ1273"/>
      <c r="AK1273"/>
      <c r="AL1273"/>
      <c r="AM1273"/>
      <c r="AN1273"/>
      <c r="AO1273"/>
      <c r="AP1273"/>
      <c r="AQ1273"/>
      <c r="AR1273"/>
      <c r="AS1273"/>
      <c r="AT1273"/>
      <c r="AU1273"/>
      <c r="AV1273"/>
      <c r="AW1273"/>
      <c r="AX1273" t="inlineStr">
        <is>
          <t>Mortality</t>
        </is>
      </c>
      <c r="AY1273" t="inlineStr">
        <is>
          <t>Mortality</t>
        </is>
      </c>
      <c r="AZ1273" t="inlineStr">
        <is>
          <t>LC50</t>
        </is>
      </c>
      <c r="BA1273"/>
      <c r="BB1273" t="n">
        <v>4.0</v>
      </c>
      <c r="BC1273"/>
      <c r="BD1273"/>
      <c r="BE1273"/>
      <c r="BF1273"/>
      <c r="BG1273" t="inlineStr">
        <is>
          <t>Day(s)</t>
        </is>
      </c>
      <c r="BH1273" t="inlineStr">
        <is>
          <t>Pure</t>
        </is>
      </c>
      <c r="BI1273" t="inlineStr">
        <is>
          <t>DTXSID9021928</t>
        </is>
      </c>
      <c r="BJ1273" t="inlineStr">
        <is>
          <t>10.1016/0143-1471(84)90081-3</t>
        </is>
      </c>
      <c r="BK1273"/>
      <c r="BL1273"/>
      <c r="BM1273"/>
      <c r="BN1273"/>
      <c r="BO1273"/>
      <c r="BP1273"/>
      <c r="BQ1273"/>
      <c r="BR1273"/>
      <c r="BS1273"/>
      <c r="BT1273" t="inlineStr">
        <is>
          <t>--</t>
        </is>
      </c>
      <c r="BU1273"/>
      <c r="BV1273"/>
      <c r="BW1273"/>
      <c r="BX1273"/>
      <c r="BY1273"/>
      <c r="BZ1273"/>
      <c r="CA1273"/>
      <c r="CB1273"/>
      <c r="CC1273"/>
      <c r="CD1273"/>
      <c r="CE1273"/>
      <c r="CF1273"/>
      <c r="CG1273"/>
      <c r="CH1273"/>
      <c r="CI1273" t="inlineStr">
        <is>
          <t xml:space="preserve"> NOT FED//LAKE SUPERIOR WATER// </t>
        </is>
      </c>
      <c r="CJ1273" t="inlineStr">
        <is>
          <t xml:space="preserve">   NOT FED//LAKE SUPERIOR WATER// </t>
        </is>
      </c>
      <c r="CK1273" t="inlineStr">
        <is>
          <t>Holcombe,G.W., G.L. Phipps, M.L. Knuth, and T. Felhaber</t>
        </is>
      </c>
      <c r="CL1273" t="n">
        <v>10954.0</v>
      </c>
      <c r="CM1273" t="inlineStr">
        <is>
          <t>The Acute Toxicity of Selected Substituted Phenols, Benzenes and Benzoic Acid Esters to Fathead Minnows Pimephales promelas</t>
        </is>
      </c>
      <c r="CN1273" t="inlineStr">
        <is>
          <t>Environ. Pollut. A.35(4): 367-381</t>
        </is>
      </c>
      <c r="CO1273" t="n">
        <v>1984.0</v>
      </c>
      <c r="CP1273" t="inlineStr">
        <is>
          <t>Holcombe,G.W., G.L. Phipps, M.L. Knuth, and T. Felhaber (1984). The Acute Toxicity of Selected Substituted Phenols, Benzenes and Benzoic Acid Esters to Fathead Minnows Pimephales promelas. Environ. Pollut. A., 35, (4), 367-381. doi:10.1016/0143-1471(84)90081-3. ECOREF#:10954</t>
        </is>
      </c>
    </row>
    <row r="1274">
      <c r="A1274" t="n">
        <v>111251.0</v>
      </c>
      <c r="B1274" t="inlineStr">
        <is>
          <t>1-Bromohexane</t>
        </is>
      </c>
      <c r="C1274"/>
      <c r="D1274" t="inlineStr">
        <is>
          <t>Measured</t>
        </is>
      </c>
      <c r="E1274" t="inlineStr">
        <is>
          <t>Not coded</t>
        </is>
      </c>
      <c r="F1274"/>
      <c r="G1274" t="n">
        <v>99.0</v>
      </c>
      <c r="H1274"/>
      <c r="I1274"/>
      <c r="J1274"/>
      <c r="K1274"/>
      <c r="L1274" t="inlineStr">
        <is>
          <t>Pimephales promelas</t>
        </is>
      </c>
      <c r="M1274" t="inlineStr">
        <is>
          <t>Fathead Minnow</t>
        </is>
      </c>
      <c r="N1274"/>
      <c r="O1274"/>
      <c r="P1274" t="n">
        <v>30.0</v>
      </c>
      <c r="Q1274"/>
      <c r="R1274"/>
      <c r="S1274"/>
      <c r="T1274"/>
      <c r="U1274" t="inlineStr">
        <is>
          <t>Day(s)</t>
        </is>
      </c>
      <c r="V1274" t="inlineStr">
        <is>
          <t>Flow-through</t>
        </is>
      </c>
      <c r="W1274" t="inlineStr">
        <is>
          <t>Fresh water</t>
        </is>
      </c>
      <c r="X1274" t="inlineStr">
        <is>
          <t>Lab</t>
        </is>
      </c>
      <c r="Y1274"/>
      <c r="Z1274" t="inlineStr">
        <is>
          <t>Active ingredient</t>
        </is>
      </c>
      <c r="AA1274"/>
      <c r="AB1274" t="n">
        <v>3.45</v>
      </c>
      <c r="AC1274"/>
      <c r="AD1274"/>
      <c r="AE1274"/>
      <c r="AF1274"/>
      <c r="AG1274" t="inlineStr">
        <is>
          <t>AI mg/L</t>
        </is>
      </c>
      <c r="AH1274"/>
      <c r="AI1274"/>
      <c r="AJ1274"/>
      <c r="AK1274"/>
      <c r="AL1274"/>
      <c r="AM1274"/>
      <c r="AN1274"/>
      <c r="AO1274"/>
      <c r="AP1274"/>
      <c r="AQ1274"/>
      <c r="AR1274"/>
      <c r="AS1274"/>
      <c r="AT1274"/>
      <c r="AU1274"/>
      <c r="AV1274"/>
      <c r="AW1274"/>
      <c r="AX1274" t="inlineStr">
        <is>
          <t>Mortality</t>
        </is>
      </c>
      <c r="AY1274" t="inlineStr">
        <is>
          <t>Mortality</t>
        </is>
      </c>
      <c r="AZ1274" t="inlineStr">
        <is>
          <t>LC50</t>
        </is>
      </c>
      <c r="BA1274"/>
      <c r="BB1274" t="n">
        <v>4.0</v>
      </c>
      <c r="BC1274"/>
      <c r="BD1274"/>
      <c r="BE1274"/>
      <c r="BF1274"/>
      <c r="BG1274" t="inlineStr">
        <is>
          <t>Day(s)</t>
        </is>
      </c>
      <c r="BH1274" t="inlineStr">
        <is>
          <t>Pure</t>
        </is>
      </c>
      <c r="BI1274" t="inlineStr">
        <is>
          <t>DTXSID4021929</t>
        </is>
      </c>
      <c r="BJ1274"/>
      <c r="BK1274"/>
      <c r="BL1274"/>
      <c r="BM1274"/>
      <c r="BN1274"/>
      <c r="BO1274"/>
      <c r="BP1274"/>
      <c r="BQ1274"/>
      <c r="BR1274"/>
      <c r="BS1274"/>
      <c r="BT1274" t="inlineStr">
        <is>
          <t>--</t>
        </is>
      </c>
      <c r="BU1274"/>
      <c r="BV1274"/>
      <c r="BW1274"/>
      <c r="BX1274"/>
      <c r="BY1274"/>
      <c r="BZ1274"/>
      <c r="CA1274"/>
      <c r="CB1274"/>
      <c r="CC1274"/>
      <c r="CD1274"/>
      <c r="CE1274"/>
      <c r="CF1274"/>
      <c r="CG1274"/>
      <c r="CH1274"/>
      <c r="CI1274" t="inlineStr">
        <is>
          <t xml:space="preserve"> Dilution factor:  0%, 20%, 40%, 60%, 80% and 100% of the stock solution.  Affected fish were darkly colored. DetailedNAehavioral observations were not recorded.  </t>
        </is>
      </c>
      <c r="CJ1274" t="inlineStr">
        <is>
          <t xml:space="preserve">   Dilution factor:  0%, 20%, 40%, 60%, 80% and 100% of the stock solution.  Affected fish were darkly colored. DetailedNAehavioral observations were not recorded.  </t>
        </is>
      </c>
      <c r="CK1274" t="inlineStr">
        <is>
          <t>Geiger,D.L., D.J. Call, and L.T. Brooke</t>
        </is>
      </c>
      <c r="CL1274" t="n">
        <v>12859.0</v>
      </c>
      <c r="CM1274" t="inlineStr">
        <is>
          <t>Acute Toxicities of Organic Chemicals to Fathead Minnows (Pimephales promelas) Volume IV</t>
        </is>
      </c>
      <c r="CN1274" t="inlineStr">
        <is>
          <t>Center for Lake Superior Environmental Studies, University of Wisconsin, Superior, WI4:355 p.</t>
        </is>
      </c>
      <c r="CO1274" t="n">
        <v>1988.0</v>
      </c>
      <c r="CP1274" t="inlineStr">
        <is>
          <t>Geiger,D.L., D.J. Call, and L.T. Brooke (1988). Acute Toxicities of Organic Chemicals to Fathead Minnows (Pimephales promelas) Volume IV. Center for Lake Superior Environmental Studies, University of Wisconsin, Superior, WI, 4, 355 p. ECOREF#:12859</t>
        </is>
      </c>
    </row>
    <row r="1275">
      <c r="A1275" t="n">
        <v>111262.0</v>
      </c>
      <c r="B1275" t="inlineStr">
        <is>
          <t>1-Hexanamine</t>
        </is>
      </c>
      <c r="C1275"/>
      <c r="D1275" t="inlineStr">
        <is>
          <t>Measured</t>
        </is>
      </c>
      <c r="E1275" t="inlineStr">
        <is>
          <t>Not reported</t>
        </is>
      </c>
      <c r="F1275"/>
      <c r="G1275" t="n">
        <v>99.0</v>
      </c>
      <c r="H1275"/>
      <c r="I1275"/>
      <c r="J1275"/>
      <c r="K1275"/>
      <c r="L1275" t="inlineStr">
        <is>
          <t>Pimephales promelas</t>
        </is>
      </c>
      <c r="M1275" t="inlineStr">
        <is>
          <t>Fathead Minnow</t>
        </is>
      </c>
      <c r="N1275"/>
      <c r="O1275"/>
      <c r="P1275" t="n">
        <v>30.0</v>
      </c>
      <c r="Q1275"/>
      <c r="R1275"/>
      <c r="S1275"/>
      <c r="T1275"/>
      <c r="U1275" t="inlineStr">
        <is>
          <t>Day(s)</t>
        </is>
      </c>
      <c r="V1275" t="inlineStr">
        <is>
          <t>Flow-through</t>
        </is>
      </c>
      <c r="W1275" t="inlineStr">
        <is>
          <t>Fresh water</t>
        </is>
      </c>
      <c r="X1275" t="inlineStr">
        <is>
          <t>Lab</t>
        </is>
      </c>
      <c r="Y1275"/>
      <c r="Z1275" t="inlineStr">
        <is>
          <t>Active ingredient</t>
        </is>
      </c>
      <c r="AA1275"/>
      <c r="AB1275" t="n">
        <v>56.6</v>
      </c>
      <c r="AC1275"/>
      <c r="AD1275" t="n">
        <v>53.8</v>
      </c>
      <c r="AE1275"/>
      <c r="AF1275" t="n">
        <v>59.6</v>
      </c>
      <c r="AG1275" t="inlineStr">
        <is>
          <t>AI mg/L</t>
        </is>
      </c>
      <c r="AH1275"/>
      <c r="AI1275"/>
      <c r="AJ1275"/>
      <c r="AK1275"/>
      <c r="AL1275"/>
      <c r="AM1275"/>
      <c r="AN1275"/>
      <c r="AO1275"/>
      <c r="AP1275"/>
      <c r="AQ1275"/>
      <c r="AR1275"/>
      <c r="AS1275"/>
      <c r="AT1275"/>
      <c r="AU1275"/>
      <c r="AV1275"/>
      <c r="AW1275"/>
      <c r="AX1275" t="inlineStr">
        <is>
          <t>Mortality</t>
        </is>
      </c>
      <c r="AY1275" t="inlineStr">
        <is>
          <t>Mortality</t>
        </is>
      </c>
      <c r="AZ1275" t="inlineStr">
        <is>
          <t>LC50</t>
        </is>
      </c>
      <c r="BA1275"/>
      <c r="BB1275" t="n">
        <v>4.0</v>
      </c>
      <c r="BC1275"/>
      <c r="BD1275"/>
      <c r="BE1275"/>
      <c r="BF1275"/>
      <c r="BG1275" t="inlineStr">
        <is>
          <t>Day(s)</t>
        </is>
      </c>
      <c r="BH1275"/>
      <c r="BI1275" t="inlineStr">
        <is>
          <t>DTXSID3021930</t>
        </is>
      </c>
      <c r="BJ1275"/>
      <c r="BK1275"/>
      <c r="BL1275" t="inlineStr">
        <is>
          <t>Acute</t>
        </is>
      </c>
      <c r="BM1275"/>
      <c r="BN1275"/>
      <c r="BO1275"/>
      <c r="BP1275"/>
      <c r="BQ1275"/>
      <c r="BR1275"/>
      <c r="BS1275"/>
      <c r="BT1275" t="inlineStr">
        <is>
          <t>--</t>
        </is>
      </c>
      <c r="BU1275"/>
      <c r="BV1275"/>
      <c r="BW1275"/>
      <c r="BX1275"/>
      <c r="BY1275"/>
      <c r="BZ1275"/>
      <c r="CA1275"/>
      <c r="CB1275"/>
      <c r="CC1275"/>
      <c r="CD1275"/>
      <c r="CE1275"/>
      <c r="CF1275"/>
      <c r="CG1275"/>
      <c r="CH1275"/>
      <c r="CI1275"/>
      <c r="CJ1275" t="inlineStr">
        <is>
          <t xml:space="preserve">SOURCE/FROM US EPA ENVIRONMENTAL RESEARCH LABORATORY-DULUTH AND THE UNIVERSITY OF WISCONSIN-SUPERIOR CAMPUS//MEDIA/LAKE SUPERIOR WATER OR DECHLORINATED WATER//   </t>
        </is>
      </c>
      <c r="CK1275" t="inlineStr">
        <is>
          <t>Geiger,D.L., S.H. Poirier, L.T. Brooke, and D.J. Call</t>
        </is>
      </c>
      <c r="CL1275" t="n">
        <v>12858.0</v>
      </c>
      <c r="CM1275" t="inlineStr">
        <is>
          <t>Acute Toxicities of Organic Chemicals to Fathead Minnows (Pimephales promelas) Volume III</t>
        </is>
      </c>
      <c r="CN1275" t="inlineStr">
        <is>
          <t>Center for Lake Superior Environmental Studies, University of Wisconsin, Superior, WI:328 p.</t>
        </is>
      </c>
      <c r="CO1275" t="n">
        <v>1986.0</v>
      </c>
      <c r="CP1275" t="inlineStr">
        <is>
          <t>Geiger,D.L., S.H. Poirier, L.T. Brooke, and D.J. Call (1986). Acute Toxicities of Organic Chemicals to Fathead Minnows (Pimephales promelas) Volume III. Center for Lake Superior Environmental Studies, University of Wisconsin, Superior, WI, 328 p. ECOREF#:12858</t>
        </is>
      </c>
    </row>
    <row r="1276">
      <c r="A1276" t="n">
        <v>111262.0</v>
      </c>
      <c r="B1276" t="inlineStr">
        <is>
          <t>1-Hexanamine</t>
        </is>
      </c>
      <c r="C1276"/>
      <c r="D1276" t="inlineStr">
        <is>
          <t>Measured</t>
        </is>
      </c>
      <c r="E1276" t="inlineStr">
        <is>
          <t>Not coded</t>
        </is>
      </c>
      <c r="F1276" t="inlineStr">
        <is>
          <t>&gt;=</t>
        </is>
      </c>
      <c r="G1276" t="n">
        <v>95.0</v>
      </c>
      <c r="H1276"/>
      <c r="I1276"/>
      <c r="J1276"/>
      <c r="K1276"/>
      <c r="L1276" t="inlineStr">
        <is>
          <t>Pimephales promelas</t>
        </is>
      </c>
      <c r="M1276" t="inlineStr">
        <is>
          <t>Fathead Minnow</t>
        </is>
      </c>
      <c r="N1276" t="inlineStr">
        <is>
          <t>Juvenile</t>
        </is>
      </c>
      <c r="O1276"/>
      <c r="P1276"/>
      <c r="Q1276"/>
      <c r="R1276" t="n">
        <v>26.0</v>
      </c>
      <c r="S1276"/>
      <c r="T1276" t="n">
        <v>34.0</v>
      </c>
      <c r="U1276" t="inlineStr">
        <is>
          <t>Day(s)</t>
        </is>
      </c>
      <c r="V1276" t="inlineStr">
        <is>
          <t>Flow-through</t>
        </is>
      </c>
      <c r="W1276" t="inlineStr">
        <is>
          <t>Fresh water</t>
        </is>
      </c>
      <c r="X1276" t="inlineStr">
        <is>
          <t>Lab</t>
        </is>
      </c>
      <c r="Y1276"/>
      <c r="Z1276" t="inlineStr">
        <is>
          <t>Active ingredient</t>
        </is>
      </c>
      <c r="AA1276"/>
      <c r="AB1276" t="n">
        <v>56.6</v>
      </c>
      <c r="AC1276"/>
      <c r="AD1276"/>
      <c r="AE1276"/>
      <c r="AF1276"/>
      <c r="AG1276" t="inlineStr">
        <is>
          <t>AI mg/L</t>
        </is>
      </c>
      <c r="AH1276"/>
      <c r="AI1276"/>
      <c r="AJ1276"/>
      <c r="AK1276"/>
      <c r="AL1276"/>
      <c r="AM1276"/>
      <c r="AN1276"/>
      <c r="AO1276"/>
      <c r="AP1276"/>
      <c r="AQ1276"/>
      <c r="AR1276"/>
      <c r="AS1276"/>
      <c r="AT1276"/>
      <c r="AU1276"/>
      <c r="AV1276"/>
      <c r="AW1276"/>
      <c r="AX1276" t="inlineStr">
        <is>
          <t>Mortality</t>
        </is>
      </c>
      <c r="AY1276" t="inlineStr">
        <is>
          <t>Mortality</t>
        </is>
      </c>
      <c r="AZ1276" t="inlineStr">
        <is>
          <t>LC50</t>
        </is>
      </c>
      <c r="BA1276"/>
      <c r="BB1276" t="n">
        <v>4.0</v>
      </c>
      <c r="BC1276"/>
      <c r="BD1276"/>
      <c r="BE1276"/>
      <c r="BF1276"/>
      <c r="BG1276" t="inlineStr">
        <is>
          <t>Day(s)</t>
        </is>
      </c>
      <c r="BH1276" t="inlineStr">
        <is>
          <t>Pure</t>
        </is>
      </c>
      <c r="BI1276" t="inlineStr">
        <is>
          <t>DTXSID3021930</t>
        </is>
      </c>
      <c r="BJ1276" t="inlineStr">
        <is>
          <t>10.1002/etc.5620140920</t>
        </is>
      </c>
      <c r="BK1276"/>
      <c r="BL1276"/>
      <c r="BM1276"/>
      <c r="BN1276"/>
      <c r="BO1276"/>
      <c r="BP1276"/>
      <c r="BQ1276"/>
      <c r="BR1276"/>
      <c r="BS1276"/>
      <c r="BT1276" t="inlineStr">
        <is>
          <t>--</t>
        </is>
      </c>
      <c r="BU1276"/>
      <c r="BV1276"/>
      <c r="BW1276"/>
      <c r="BX1276"/>
      <c r="BY1276"/>
      <c r="BZ1276"/>
      <c r="CA1276"/>
      <c r="CB1276"/>
      <c r="CC1276"/>
      <c r="CD1276"/>
      <c r="CE1276"/>
      <c r="CF1276"/>
      <c r="CG1276"/>
      <c r="CH1276"/>
      <c r="CI1276"/>
      <c r="CJ1276"/>
      <c r="CK1276" t="inlineStr">
        <is>
          <t>Broderius,S.J., M.D. Kahl, and M.D. Hoglund</t>
        </is>
      </c>
      <c r="CL1276" t="n">
        <v>15031.0</v>
      </c>
      <c r="CM1276" t="inlineStr">
        <is>
          <t>Use of Joint Toxic Response to Define the Primary Mode of Toxic Action for Diverse Industrial Organic Chemicals</t>
        </is>
      </c>
      <c r="CN1276" t="inlineStr">
        <is>
          <t>Environ. Toxicol. Chem.14(9): 1591-1605</t>
        </is>
      </c>
      <c r="CO1276" t="n">
        <v>1995.0</v>
      </c>
      <c r="CP1276" t="inlineStr">
        <is>
          <t>Broderius,S.J., M.D. Kahl, and M.D. Hoglund (1995). Use of Joint Toxic Response to Define the Primary Mode of Toxic Action for Diverse Industrial Organic Chemicals. Environ. Toxicol. Chem., 14, (9), 1591-1605. doi:10.1002/etc.5620140920. ECOREF#:15031</t>
        </is>
      </c>
    </row>
    <row r="1277">
      <c r="A1277" t="n">
        <v>111273.0</v>
      </c>
      <c r="B1277" t="inlineStr">
        <is>
          <t>1-Hexanol</t>
        </is>
      </c>
      <c r="C1277"/>
      <c r="D1277" t="inlineStr">
        <is>
          <t>Measured</t>
        </is>
      </c>
      <c r="E1277" t="inlineStr">
        <is>
          <t>Not coded</t>
        </is>
      </c>
      <c r="F1277"/>
      <c r="G1277" t="n">
        <v>99.0</v>
      </c>
      <c r="H1277"/>
      <c r="I1277"/>
      <c r="J1277"/>
      <c r="K1277"/>
      <c r="L1277" t="inlineStr">
        <is>
          <t>Pimephales promelas</t>
        </is>
      </c>
      <c r="M1277" t="inlineStr">
        <is>
          <t>Fathead Minnow</t>
        </is>
      </c>
      <c r="N1277"/>
      <c r="O1277"/>
      <c r="P1277" t="n">
        <v>28.0</v>
      </c>
      <c r="Q1277"/>
      <c r="R1277"/>
      <c r="S1277"/>
      <c r="T1277"/>
      <c r="U1277" t="inlineStr">
        <is>
          <t>Day(s)</t>
        </is>
      </c>
      <c r="V1277" t="inlineStr">
        <is>
          <t>Flow-through</t>
        </is>
      </c>
      <c r="W1277" t="inlineStr">
        <is>
          <t>Fresh water</t>
        </is>
      </c>
      <c r="X1277" t="inlineStr">
        <is>
          <t>Lab</t>
        </is>
      </c>
      <c r="Y1277"/>
      <c r="Z1277" t="inlineStr">
        <is>
          <t>Active ingredient</t>
        </is>
      </c>
      <c r="AA1277"/>
      <c r="AB1277" t="n">
        <v>97.7</v>
      </c>
      <c r="AC1277"/>
      <c r="AD1277" t="n">
        <v>89.7</v>
      </c>
      <c r="AE1277"/>
      <c r="AF1277" t="n">
        <v>106.0</v>
      </c>
      <c r="AG1277" t="inlineStr">
        <is>
          <t>AI mg/L</t>
        </is>
      </c>
      <c r="AH1277"/>
      <c r="AI1277"/>
      <c r="AJ1277"/>
      <c r="AK1277"/>
      <c r="AL1277"/>
      <c r="AM1277"/>
      <c r="AN1277"/>
      <c r="AO1277"/>
      <c r="AP1277"/>
      <c r="AQ1277"/>
      <c r="AR1277"/>
      <c r="AS1277"/>
      <c r="AT1277"/>
      <c r="AU1277"/>
      <c r="AV1277"/>
      <c r="AW1277"/>
      <c r="AX1277" t="inlineStr">
        <is>
          <t>Mortality</t>
        </is>
      </c>
      <c r="AY1277" t="inlineStr">
        <is>
          <t>Mortality</t>
        </is>
      </c>
      <c r="AZ1277" t="inlineStr">
        <is>
          <t>LC50</t>
        </is>
      </c>
      <c r="BA1277"/>
      <c r="BB1277" t="n">
        <v>4.0</v>
      </c>
      <c r="BC1277"/>
      <c r="BD1277"/>
      <c r="BE1277"/>
      <c r="BF1277"/>
      <c r="BG1277" t="inlineStr">
        <is>
          <t>Day(s)</t>
        </is>
      </c>
      <c r="BH1277" t="inlineStr">
        <is>
          <t>Pure</t>
        </is>
      </c>
      <c r="BI1277" t="inlineStr">
        <is>
          <t>DTXSID8021931</t>
        </is>
      </c>
      <c r="BJ1277"/>
      <c r="BK1277"/>
      <c r="BL1277"/>
      <c r="BM1277"/>
      <c r="BN1277"/>
      <c r="BO1277"/>
      <c r="BP1277"/>
      <c r="BQ1277"/>
      <c r="BR1277"/>
      <c r="BS1277"/>
      <c r="BT1277" t="inlineStr">
        <is>
          <t>--</t>
        </is>
      </c>
      <c r="BU1277"/>
      <c r="BV1277"/>
      <c r="BW1277"/>
      <c r="BX1277"/>
      <c r="BY1277"/>
      <c r="BZ1277"/>
      <c r="CA1277"/>
      <c r="CB1277"/>
      <c r="CC1277"/>
      <c r="CD1277"/>
      <c r="CE1277"/>
      <c r="CF1277"/>
      <c r="CG1277"/>
      <c r="CH1277"/>
      <c r="CI1277" t="inlineStr">
        <is>
          <t xml:space="preserve"> No schooling in B concentrations.  Affected fish lost     NR equilibrium prior to death. NA </t>
        </is>
      </c>
      <c r="CJ1277" t="inlineStr">
        <is>
          <t xml:space="preserve">   No schooling in B concentrations.  Affected fish lost     NR equilibrium prior to death. NA </t>
        </is>
      </c>
      <c r="CK1277" t="inlineStr">
        <is>
          <t>Brooke,L.T., D.J. Call, D.L. Geiger, and C.E. Northcott</t>
        </is>
      </c>
      <c r="CL1277" t="n">
        <v>12448.0</v>
      </c>
      <c r="CM1277" t="inlineStr">
        <is>
          <t>Acute Toxicities of Organic Chemicals to Fathead Minnows (Pimephales promelas), Vol. 1</t>
        </is>
      </c>
      <c r="CN1277" t="inlineStr">
        <is>
          <t>Center for Lake Superior Environmental Studies, University of Wisconsin-Superior, Superior, WI:414 p.</t>
        </is>
      </c>
      <c r="CO1277" t="n">
        <v>1984.0</v>
      </c>
      <c r="CP1277" t="inlineStr">
        <is>
          <t>Brooke,L.T., D.J. Call, D.L. Geiger, and C.E. Northcott (1984). Acute Toxicities of Organic Chemicals to Fathead Minnows (Pimephales promelas), Vol. 1. Center for Lake Superior Environmental Studies, University of Wisconsin-Superior, Superior, WI, 414 p. ECOREF#:12448</t>
        </is>
      </c>
    </row>
    <row r="1278">
      <c r="A1278" t="n">
        <v>111273.0</v>
      </c>
      <c r="B1278" t="inlineStr">
        <is>
          <t>1-Hexanol</t>
        </is>
      </c>
      <c r="C1278"/>
      <c r="D1278" t="inlineStr">
        <is>
          <t>Chemical analysis reported</t>
        </is>
      </c>
      <c r="E1278" t="inlineStr">
        <is>
          <t>American Society for Testing and Materials</t>
        </is>
      </c>
      <c r="F1278"/>
      <c r="G1278"/>
      <c r="H1278"/>
      <c r="I1278"/>
      <c r="J1278"/>
      <c r="K1278"/>
      <c r="L1278" t="inlineStr">
        <is>
          <t>Pimephales promelas</t>
        </is>
      </c>
      <c r="M1278" t="inlineStr">
        <is>
          <t>Fathead Minnow</t>
        </is>
      </c>
      <c r="N1278" t="inlineStr">
        <is>
          <t>Fry</t>
        </is>
      </c>
      <c r="O1278" t="inlineStr">
        <is>
          <t>&lt;</t>
        </is>
      </c>
      <c r="P1278" t="n">
        <v>24.0</v>
      </c>
      <c r="Q1278"/>
      <c r="R1278"/>
      <c r="S1278"/>
      <c r="T1278"/>
      <c r="U1278" t="inlineStr">
        <is>
          <t>Hour(s)</t>
        </is>
      </c>
      <c r="V1278" t="inlineStr">
        <is>
          <t>Flow-through</t>
        </is>
      </c>
      <c r="W1278" t="inlineStr">
        <is>
          <t>Fresh water</t>
        </is>
      </c>
      <c r="X1278" t="inlineStr">
        <is>
          <t>Lab</t>
        </is>
      </c>
      <c r="Y1278"/>
      <c r="Z1278" t="inlineStr">
        <is>
          <t>Active ingredient</t>
        </is>
      </c>
      <c r="AA1278"/>
      <c r="AB1278" t="n">
        <v>126.0</v>
      </c>
      <c r="AC1278"/>
      <c r="AD1278" t="n">
        <v>114.0</v>
      </c>
      <c r="AE1278"/>
      <c r="AF1278" t="n">
        <v>140.0</v>
      </c>
      <c r="AG1278" t="inlineStr">
        <is>
          <t>AI mg/L</t>
        </is>
      </c>
      <c r="AH1278"/>
      <c r="AI1278"/>
      <c r="AJ1278"/>
      <c r="AK1278"/>
      <c r="AL1278"/>
      <c r="AM1278"/>
      <c r="AN1278"/>
      <c r="AO1278"/>
      <c r="AP1278"/>
      <c r="AQ1278"/>
      <c r="AR1278"/>
      <c r="AS1278"/>
      <c r="AT1278"/>
      <c r="AU1278"/>
      <c r="AV1278"/>
      <c r="AW1278"/>
      <c r="AX1278" t="inlineStr">
        <is>
          <t>Mortality</t>
        </is>
      </c>
      <c r="AY1278" t="inlineStr">
        <is>
          <t>Mortality</t>
        </is>
      </c>
      <c r="AZ1278" t="inlineStr">
        <is>
          <t>LC50</t>
        </is>
      </c>
      <c r="BA1278"/>
      <c r="BB1278" t="n">
        <v>4.0</v>
      </c>
      <c r="BC1278"/>
      <c r="BD1278"/>
      <c r="BE1278"/>
      <c r="BF1278"/>
      <c r="BG1278" t="inlineStr">
        <is>
          <t>Day(s)</t>
        </is>
      </c>
      <c r="BH1278"/>
      <c r="BI1278" t="inlineStr">
        <is>
          <t>DTXSID8021931</t>
        </is>
      </c>
      <c r="BJ1278" t="inlineStr">
        <is>
          <t>10.1016/0166-445X(85)90026-8</t>
        </is>
      </c>
      <c r="BK1278"/>
      <c r="BL1278" t="inlineStr">
        <is>
          <t>Acute</t>
        </is>
      </c>
      <c r="BM1278"/>
      <c r="BN1278"/>
      <c r="BO1278"/>
      <c r="BP1278"/>
      <c r="BQ1278"/>
      <c r="BR1278"/>
      <c r="BS1278"/>
      <c r="BT1278" t="inlineStr">
        <is>
          <t>--</t>
        </is>
      </c>
      <c r="BU1278"/>
      <c r="BV1278"/>
      <c r="BW1278"/>
      <c r="BX1278"/>
      <c r="BY1278"/>
      <c r="BZ1278"/>
      <c r="CA1278"/>
      <c r="CB1278"/>
      <c r="CC1278"/>
      <c r="CD1278"/>
      <c r="CE1278"/>
      <c r="CF1278"/>
      <c r="CG1278"/>
      <c r="CH1278"/>
      <c r="CI1278"/>
      <c r="CJ1278" t="inlineStr">
        <is>
          <t xml:space="preserve">SOURCE/NR//TMETH/E729-80 (1980)//MEDIA/AERATED, FILTERED LAKE SUPERIOR WATER//   </t>
        </is>
      </c>
      <c r="CK1278" t="inlineStr">
        <is>
          <t>Broderius,S., and M. Kahl</t>
        </is>
      </c>
      <c r="CL1278" t="n">
        <v>14128.0</v>
      </c>
      <c r="CM1278" t="inlineStr">
        <is>
          <t>Acute Toxicity of Organic Chemical Mixtures to the Fathead Minnow</t>
        </is>
      </c>
      <c r="CN1278" t="inlineStr">
        <is>
          <t>Aquat. Toxicol.6:307-322</t>
        </is>
      </c>
      <c r="CO1278" t="n">
        <v>1985.0</v>
      </c>
      <c r="CP1278" t="inlineStr">
        <is>
          <t>Broderius,S., and M. Kahl (1985). Acute Toxicity of Organic Chemical Mixtures to the Fathead Minnow. Aquat. Toxicol., 6, 307-322. doi:10.1016/0166-445X(85)90026-8. ECOREF#:14128</t>
        </is>
      </c>
    </row>
    <row r="1279">
      <c r="A1279" t="n">
        <v>111273.0</v>
      </c>
      <c r="B1279" t="inlineStr">
        <is>
          <t>1-Hexanol</t>
        </is>
      </c>
      <c r="C1279"/>
      <c r="D1279" t="inlineStr">
        <is>
          <t>Chemical analysis reported</t>
        </is>
      </c>
      <c r="E1279" t="inlineStr">
        <is>
          <t>American Society for Testing and Materials</t>
        </is>
      </c>
      <c r="F1279"/>
      <c r="G1279"/>
      <c r="H1279"/>
      <c r="I1279"/>
      <c r="J1279"/>
      <c r="K1279"/>
      <c r="L1279" t="inlineStr">
        <is>
          <t>Pimephales promelas</t>
        </is>
      </c>
      <c r="M1279" t="inlineStr">
        <is>
          <t>Fathead Minnow</t>
        </is>
      </c>
      <c r="N1279" t="inlineStr">
        <is>
          <t>Juvenile</t>
        </is>
      </c>
      <c r="O1279"/>
      <c r="P1279"/>
      <c r="Q1279"/>
      <c r="R1279" t="n">
        <v>28.0</v>
      </c>
      <c r="S1279"/>
      <c r="T1279" t="n">
        <v>34.0</v>
      </c>
      <c r="U1279" t="inlineStr">
        <is>
          <t>Day(s)</t>
        </is>
      </c>
      <c r="V1279" t="inlineStr">
        <is>
          <t>Flow-through</t>
        </is>
      </c>
      <c r="W1279" t="inlineStr">
        <is>
          <t>Fresh water</t>
        </is>
      </c>
      <c r="X1279" t="inlineStr">
        <is>
          <t>Lab</t>
        </is>
      </c>
      <c r="Y1279"/>
      <c r="Z1279" t="inlineStr">
        <is>
          <t>Active ingredient</t>
        </is>
      </c>
      <c r="AA1279"/>
      <c r="AB1279" t="n">
        <v>117.0</v>
      </c>
      <c r="AC1279"/>
      <c r="AD1279" t="n">
        <v>112.0</v>
      </c>
      <c r="AE1279"/>
      <c r="AF1279" t="n">
        <v>123.0</v>
      </c>
      <c r="AG1279" t="inlineStr">
        <is>
          <t>AI mg/L</t>
        </is>
      </c>
      <c r="AH1279"/>
      <c r="AI1279"/>
      <c r="AJ1279"/>
      <c r="AK1279"/>
      <c r="AL1279"/>
      <c r="AM1279"/>
      <c r="AN1279"/>
      <c r="AO1279"/>
      <c r="AP1279"/>
      <c r="AQ1279"/>
      <c r="AR1279"/>
      <c r="AS1279"/>
      <c r="AT1279"/>
      <c r="AU1279"/>
      <c r="AV1279"/>
      <c r="AW1279"/>
      <c r="AX1279" t="inlineStr">
        <is>
          <t>Mortality</t>
        </is>
      </c>
      <c r="AY1279" t="inlineStr">
        <is>
          <t>Mortality</t>
        </is>
      </c>
      <c r="AZ1279" t="inlineStr">
        <is>
          <t>LC50</t>
        </is>
      </c>
      <c r="BA1279"/>
      <c r="BB1279" t="n">
        <v>4.0</v>
      </c>
      <c r="BC1279"/>
      <c r="BD1279"/>
      <c r="BE1279"/>
      <c r="BF1279"/>
      <c r="BG1279" t="inlineStr">
        <is>
          <t>Day(s)</t>
        </is>
      </c>
      <c r="BH1279"/>
      <c r="BI1279" t="inlineStr">
        <is>
          <t>DTXSID8021931</t>
        </is>
      </c>
      <c r="BJ1279" t="inlineStr">
        <is>
          <t>10.1016/0166-445X(85)90026-8</t>
        </is>
      </c>
      <c r="BK1279"/>
      <c r="BL1279" t="inlineStr">
        <is>
          <t>Acute</t>
        </is>
      </c>
      <c r="BM1279"/>
      <c r="BN1279"/>
      <c r="BO1279"/>
      <c r="BP1279"/>
      <c r="BQ1279"/>
      <c r="BR1279"/>
      <c r="BS1279"/>
      <c r="BT1279" t="inlineStr">
        <is>
          <t>--</t>
        </is>
      </c>
      <c r="BU1279"/>
      <c r="BV1279"/>
      <c r="BW1279"/>
      <c r="BX1279"/>
      <c r="BY1279"/>
      <c r="BZ1279"/>
      <c r="CA1279"/>
      <c r="CB1279"/>
      <c r="CC1279"/>
      <c r="CD1279"/>
      <c r="CE1279"/>
      <c r="CF1279"/>
      <c r="CG1279"/>
      <c r="CH1279"/>
      <c r="CI1279"/>
      <c r="CJ1279" t="inlineStr">
        <is>
          <t xml:space="preserve">SOURCE/NR//TMETH/E729-80 (1980)//MEDIA/AERATED, FILTERED LAKE SUPERIOR WATER//   </t>
        </is>
      </c>
      <c r="CK1279" t="inlineStr">
        <is>
          <t>Broderius,S., and M. Kahl</t>
        </is>
      </c>
      <c r="CL1279" t="n">
        <v>14128.0</v>
      </c>
      <c r="CM1279" t="inlineStr">
        <is>
          <t>Acute Toxicity of Organic Chemical Mixtures to the Fathead Minnow</t>
        </is>
      </c>
      <c r="CN1279" t="inlineStr">
        <is>
          <t>Aquat. Toxicol.6:307-322</t>
        </is>
      </c>
      <c r="CO1279" t="n">
        <v>1985.0</v>
      </c>
      <c r="CP1279" t="inlineStr">
        <is>
          <t>Broderius,S., and M. Kahl (1985). Acute Toxicity of Organic Chemical Mixtures to the Fathead Minnow. Aquat. Toxicol., 6, 307-322. doi:10.1016/0166-445X(85)90026-8. ECOREF#:14128</t>
        </is>
      </c>
    </row>
    <row r="1280">
      <c r="A1280" t="n">
        <v>111308.0</v>
      </c>
      <c r="B1280" t="inlineStr">
        <is>
          <t>Pentanedial</t>
        </is>
      </c>
      <c r="C1280"/>
      <c r="D1280" t="inlineStr">
        <is>
          <t>Not coded</t>
        </is>
      </c>
      <c r="E1280" t="inlineStr">
        <is>
          <t>United States Environmental Protection Agency</t>
        </is>
      </c>
      <c r="F1280"/>
      <c r="G1280" t="n">
        <v>100.0</v>
      </c>
      <c r="H1280"/>
      <c r="I1280"/>
      <c r="J1280"/>
      <c r="K1280"/>
      <c r="L1280" t="inlineStr">
        <is>
          <t>Pimephales promelas</t>
        </is>
      </c>
      <c r="M1280" t="inlineStr">
        <is>
          <t>Fathead Minnow</t>
        </is>
      </c>
      <c r="N1280"/>
      <c r="O1280"/>
      <c r="P1280"/>
      <c r="Q1280"/>
      <c r="R1280"/>
      <c r="S1280"/>
      <c r="T1280"/>
      <c r="U1280"/>
      <c r="V1280" t="inlineStr">
        <is>
          <t>Static</t>
        </is>
      </c>
      <c r="W1280" t="inlineStr">
        <is>
          <t>Fresh water</t>
        </is>
      </c>
      <c r="X1280" t="inlineStr">
        <is>
          <t>Lab</t>
        </is>
      </c>
      <c r="Y1280"/>
      <c r="Z1280" t="inlineStr">
        <is>
          <t>Active ingredient</t>
        </is>
      </c>
      <c r="AA1280"/>
      <c r="AB1280" t="n">
        <v>11.6</v>
      </c>
      <c r="AC1280"/>
      <c r="AD1280" t="n">
        <v>7.2</v>
      </c>
      <c r="AE1280"/>
      <c r="AF1280" t="n">
        <v>22.0</v>
      </c>
      <c r="AG1280" t="inlineStr">
        <is>
          <t>AI mg/L</t>
        </is>
      </c>
      <c r="AH1280"/>
      <c r="AI1280"/>
      <c r="AJ1280"/>
      <c r="AK1280"/>
      <c r="AL1280"/>
      <c r="AM1280"/>
      <c r="AN1280"/>
      <c r="AO1280"/>
      <c r="AP1280"/>
      <c r="AQ1280"/>
      <c r="AR1280"/>
      <c r="AS1280"/>
      <c r="AT1280"/>
      <c r="AU1280"/>
      <c r="AV1280"/>
      <c r="AW1280"/>
      <c r="AX1280" t="inlineStr">
        <is>
          <t>Mortality</t>
        </is>
      </c>
      <c r="AY1280" t="inlineStr">
        <is>
          <t>Mortality</t>
        </is>
      </c>
      <c r="AZ1280" t="inlineStr">
        <is>
          <t>LC50</t>
        </is>
      </c>
      <c r="BA1280"/>
      <c r="BB1280" t="n">
        <v>4.0</v>
      </c>
      <c r="BC1280"/>
      <c r="BD1280"/>
      <c r="BE1280"/>
      <c r="BF1280"/>
      <c r="BG1280" t="inlineStr">
        <is>
          <t>Day(s)</t>
        </is>
      </c>
      <c r="BH1280"/>
      <c r="BI1280" t="inlineStr">
        <is>
          <t>DTXSID6025355</t>
        </is>
      </c>
      <c r="BJ1280"/>
      <c r="BK1280"/>
      <c r="BL1280" t="inlineStr">
        <is>
          <t>Acute</t>
        </is>
      </c>
      <c r="BM1280"/>
      <c r="BN1280"/>
      <c r="BO1280"/>
      <c r="BP1280"/>
      <c r="BQ1280"/>
      <c r="BR1280"/>
      <c r="BS1280"/>
      <c r="BT1280" t="inlineStr">
        <is>
          <t>--</t>
        </is>
      </c>
      <c r="BU1280"/>
      <c r="BV1280"/>
      <c r="BW1280"/>
      <c r="BX1280"/>
      <c r="BY1280"/>
      <c r="BZ1280"/>
      <c r="CA1280"/>
      <c r="CB1280"/>
      <c r="CC1280"/>
      <c r="CD1280"/>
      <c r="CE1280"/>
      <c r="CF1280"/>
      <c r="CG1280"/>
      <c r="CH1280"/>
      <c r="CI1280"/>
      <c r="CJ1280" t="inlineStr">
        <is>
          <t xml:space="preserve">CONTR/STD METHODS USED//   </t>
        </is>
      </c>
      <c r="CK1280" t="inlineStr">
        <is>
          <t>U.S. Environmental Protection Agency</t>
        </is>
      </c>
      <c r="CL1280" t="n">
        <v>344.0</v>
      </c>
      <c r="CM1280" t="inlineStr">
        <is>
          <t>Pesticide Ecotoxicity Database (Formerly: Environmental Effects Database (EEDB))</t>
        </is>
      </c>
      <c r="CN1280" t="inlineStr">
        <is>
          <t>Environmental Fate and Effects Division, U.S.EPA, Washington, D.C.:</t>
        </is>
      </c>
      <c r="CO1280" t="n">
        <v>1992.0</v>
      </c>
      <c r="CP1280" t="inlineStr">
        <is>
          <t>U.S. Environmental Protection Agency (1992). Pesticide Ecotoxicity Database (Formerly: Environmental Effects Database (EEDB)). Environmental Fate and Effects Division, U.S.EPA, Washington, D.C., ECOREF#:344</t>
        </is>
      </c>
    </row>
    <row r="1281">
      <c r="A1281" t="n">
        <v>111308.0</v>
      </c>
      <c r="B1281" t="inlineStr">
        <is>
          <t>Pentanedial</t>
        </is>
      </c>
      <c r="C1281"/>
      <c r="D1281" t="inlineStr">
        <is>
          <t>Not coded</t>
        </is>
      </c>
      <c r="E1281" t="inlineStr">
        <is>
          <t>United States Environmental Protection Agency</t>
        </is>
      </c>
      <c r="F1281"/>
      <c r="G1281" t="n">
        <v>50.0</v>
      </c>
      <c r="H1281"/>
      <c r="I1281"/>
      <c r="J1281"/>
      <c r="K1281"/>
      <c r="L1281" t="inlineStr">
        <is>
          <t>Pimephales promelas</t>
        </is>
      </c>
      <c r="M1281" t="inlineStr">
        <is>
          <t>Fathead Minnow</t>
        </is>
      </c>
      <c r="N1281"/>
      <c r="O1281"/>
      <c r="P1281"/>
      <c r="Q1281"/>
      <c r="R1281"/>
      <c r="S1281"/>
      <c r="T1281"/>
      <c r="U1281"/>
      <c r="V1281" t="inlineStr">
        <is>
          <t>Static</t>
        </is>
      </c>
      <c r="W1281" t="inlineStr">
        <is>
          <t>Fresh water</t>
        </is>
      </c>
      <c r="X1281" t="inlineStr">
        <is>
          <t>Lab</t>
        </is>
      </c>
      <c r="Y1281"/>
      <c r="Z1281" t="inlineStr">
        <is>
          <t>Formulation</t>
        </is>
      </c>
      <c r="AA1281"/>
      <c r="AB1281" t="n">
        <v>5.4</v>
      </c>
      <c r="AC1281"/>
      <c r="AD1281"/>
      <c r="AE1281"/>
      <c r="AF1281"/>
      <c r="AG1281" t="inlineStr">
        <is>
          <t>AI mg/L</t>
        </is>
      </c>
      <c r="AH1281"/>
      <c r="AI1281"/>
      <c r="AJ1281"/>
      <c r="AK1281"/>
      <c r="AL1281"/>
      <c r="AM1281"/>
      <c r="AN1281"/>
      <c r="AO1281"/>
      <c r="AP1281"/>
      <c r="AQ1281"/>
      <c r="AR1281"/>
      <c r="AS1281"/>
      <c r="AT1281"/>
      <c r="AU1281"/>
      <c r="AV1281"/>
      <c r="AW1281"/>
      <c r="AX1281" t="inlineStr">
        <is>
          <t>Mortality</t>
        </is>
      </c>
      <c r="AY1281" t="inlineStr">
        <is>
          <t>Mortality</t>
        </is>
      </c>
      <c r="AZ1281" t="inlineStr">
        <is>
          <t>LC50</t>
        </is>
      </c>
      <c r="BA1281"/>
      <c r="BB1281" t="n">
        <v>4.0</v>
      </c>
      <c r="BC1281"/>
      <c r="BD1281"/>
      <c r="BE1281"/>
      <c r="BF1281"/>
      <c r="BG1281" t="inlineStr">
        <is>
          <t>Day(s)</t>
        </is>
      </c>
      <c r="BH1281"/>
      <c r="BI1281" t="inlineStr">
        <is>
          <t>DTXSID6025355</t>
        </is>
      </c>
      <c r="BJ1281"/>
      <c r="BK1281"/>
      <c r="BL1281" t="inlineStr">
        <is>
          <t>Acute</t>
        </is>
      </c>
      <c r="BM1281"/>
      <c r="BN1281"/>
      <c r="BO1281"/>
      <c r="BP1281"/>
      <c r="BQ1281"/>
      <c r="BR1281"/>
      <c r="BS1281"/>
      <c r="BT1281" t="inlineStr">
        <is>
          <t>--</t>
        </is>
      </c>
      <c r="BU1281"/>
      <c r="BV1281"/>
      <c r="BW1281"/>
      <c r="BX1281"/>
      <c r="BY1281"/>
      <c r="BZ1281"/>
      <c r="CA1281"/>
      <c r="CB1281"/>
      <c r="CC1281"/>
      <c r="CD1281"/>
      <c r="CE1281"/>
      <c r="CF1281"/>
      <c r="CG1281"/>
      <c r="CH1281"/>
      <c r="CI1281"/>
      <c r="CJ1281" t="inlineStr">
        <is>
          <t xml:space="preserve">CONTR/STD METHODS USED//   </t>
        </is>
      </c>
      <c r="CK1281" t="inlineStr">
        <is>
          <t>U.S. Environmental Protection Agency</t>
        </is>
      </c>
      <c r="CL1281" t="n">
        <v>344.0</v>
      </c>
      <c r="CM1281" t="inlineStr">
        <is>
          <t>Pesticide Ecotoxicity Database (Formerly: Environmental Effects Database (EEDB))</t>
        </is>
      </c>
      <c r="CN1281" t="inlineStr">
        <is>
          <t>Environmental Fate and Effects Division, U.S.EPA, Washington, D.C.:</t>
        </is>
      </c>
      <c r="CO1281" t="n">
        <v>1992.0</v>
      </c>
      <c r="CP1281" t="inlineStr">
        <is>
          <t>U.S. Environmental Protection Agency (1992). Pesticide Ecotoxicity Database (Formerly: Environmental Effects Database (EEDB)). Environmental Fate and Effects Division, U.S.EPA, Washington, D.C., ECOREF#:344</t>
        </is>
      </c>
    </row>
    <row r="1282">
      <c r="A1282" t="n">
        <v>111319.0</v>
      </c>
      <c r="B1282" t="inlineStr">
        <is>
          <t>1-Hexanethiol</t>
        </is>
      </c>
      <c r="C1282"/>
      <c r="D1282" t="inlineStr">
        <is>
          <t>Measured</t>
        </is>
      </c>
      <c r="E1282" t="inlineStr">
        <is>
          <t>American Society for Testing and Materials</t>
        </is>
      </c>
      <c r="F1282"/>
      <c r="G1282" t="n">
        <v>95.0</v>
      </c>
      <c r="H1282"/>
      <c r="I1282"/>
      <c r="J1282"/>
      <c r="K1282"/>
      <c r="L1282" t="inlineStr">
        <is>
          <t>Pimephales promelas</t>
        </is>
      </c>
      <c r="M1282" t="inlineStr">
        <is>
          <t>Fathead Minnow</t>
        </is>
      </c>
      <c r="N1282" t="inlineStr">
        <is>
          <t>Juvenile</t>
        </is>
      </c>
      <c r="O1282"/>
      <c r="P1282" t="n">
        <v>33.0</v>
      </c>
      <c r="Q1282"/>
      <c r="R1282"/>
      <c r="S1282"/>
      <c r="T1282"/>
      <c r="U1282" t="inlineStr">
        <is>
          <t>Day(s)</t>
        </is>
      </c>
      <c r="V1282" t="inlineStr">
        <is>
          <t>Flow-through</t>
        </is>
      </c>
      <c r="W1282" t="inlineStr">
        <is>
          <t>Fresh water</t>
        </is>
      </c>
      <c r="X1282" t="inlineStr">
        <is>
          <t>Lab</t>
        </is>
      </c>
      <c r="Y1282" t="n">
        <v>6.0</v>
      </c>
      <c r="Z1282" t="inlineStr">
        <is>
          <t>Active ingredient</t>
        </is>
      </c>
      <c r="AA1282"/>
      <c r="AB1282" t="n">
        <v>0.4</v>
      </c>
      <c r="AC1282"/>
      <c r="AD1282"/>
      <c r="AE1282"/>
      <c r="AF1282"/>
      <c r="AG1282" t="inlineStr">
        <is>
          <t>AI mg/L</t>
        </is>
      </c>
      <c r="AH1282"/>
      <c r="AI1282"/>
      <c r="AJ1282"/>
      <c r="AK1282"/>
      <c r="AL1282"/>
      <c r="AM1282"/>
      <c r="AN1282"/>
      <c r="AO1282"/>
      <c r="AP1282"/>
      <c r="AQ1282"/>
      <c r="AR1282"/>
      <c r="AS1282"/>
      <c r="AT1282"/>
      <c r="AU1282"/>
      <c r="AV1282"/>
      <c r="AW1282"/>
      <c r="AX1282" t="inlineStr">
        <is>
          <t>Mortality</t>
        </is>
      </c>
      <c r="AY1282" t="inlineStr">
        <is>
          <t>Mortality</t>
        </is>
      </c>
      <c r="AZ1282" t="inlineStr">
        <is>
          <t>LC50</t>
        </is>
      </c>
      <c r="BA1282"/>
      <c r="BB1282" t="n">
        <v>4.0</v>
      </c>
      <c r="BC1282"/>
      <c r="BD1282"/>
      <c r="BE1282"/>
      <c r="BF1282"/>
      <c r="BG1282" t="inlineStr">
        <is>
          <t>Day(s)</t>
        </is>
      </c>
      <c r="BH1282" t="inlineStr">
        <is>
          <t>Pure</t>
        </is>
      </c>
      <c r="BI1282" t="inlineStr">
        <is>
          <t>DTXSID0051574</t>
        </is>
      </c>
      <c r="BJ1282"/>
      <c r="BK1282"/>
      <c r="BL1282" t="inlineStr">
        <is>
          <t>Acute</t>
        </is>
      </c>
      <c r="BM1282"/>
      <c r="BN1282"/>
      <c r="BO1282"/>
      <c r="BP1282"/>
      <c r="BQ1282"/>
      <c r="BR1282"/>
      <c r="BS1282"/>
      <c r="BT1282" t="inlineStr">
        <is>
          <t>--</t>
        </is>
      </c>
      <c r="BU1282"/>
      <c r="BV1282"/>
      <c r="BW1282"/>
      <c r="BX1282"/>
      <c r="BY1282"/>
      <c r="BZ1282"/>
      <c r="CA1282"/>
      <c r="CB1282"/>
      <c r="CC1282"/>
      <c r="CD1282"/>
      <c r="CE1282"/>
      <c r="CF1282"/>
      <c r="CG1282"/>
      <c r="CH1282"/>
      <c r="CI1282"/>
      <c r="CJ1282"/>
      <c r="CK1282" t="inlineStr">
        <is>
          <t>Barnidge,D., D. Brooke, G. Elonen, T. Goldenstein, M. Hoglund, M. Kahl, G. Mielke, and A. Puglisi</t>
        </is>
      </c>
      <c r="CL1282" t="n">
        <v>164628.0</v>
      </c>
      <c r="CM1282" t="inlineStr">
        <is>
          <t>Toxicity of Data Gap Compounds to Fathead Minnows (Pimephales promelas) and Daphnids (Daphnia magna)</t>
        </is>
      </c>
      <c r="CN1282" t="inlineStr">
        <is>
          <t>U. S. Environmental Protection Agency, Environmental Research Laboratory, Duluth, MN:47 p.</t>
        </is>
      </c>
      <c r="CO1282" t="n">
        <v>1990.0</v>
      </c>
      <c r="CP1282" t="inlineStr">
        <is>
          <t>Barnidge,D., D. Brooke, G. Elonen, T. Goldenstein, M. Hoglund, M. Kahl, G. Mielke, and A. Puglisi (1990). Toxicity of Data Gap Compounds to Fathead Minnows (Pimephales promelas) and Daphnids (Daphnia magna). U. S. Environmental Protection Agency, Environmental Research Laboratory, Duluth, MN, 47 p. ECOREF#:164628</t>
        </is>
      </c>
    </row>
    <row r="1283">
      <c r="A1283" t="n">
        <v>111422.0</v>
      </c>
      <c r="B1283" t="inlineStr">
        <is>
          <t>2,2'-Iminobisethanol</t>
        </is>
      </c>
      <c r="C1283" t="inlineStr">
        <is>
          <t>Reagent Grade, Purissium, Purum, Puriss, Puris, Reinst</t>
        </is>
      </c>
      <c r="D1283" t="inlineStr">
        <is>
          <t>Unmeasured</t>
        </is>
      </c>
      <c r="E1283" t="inlineStr">
        <is>
          <t>Not reported</t>
        </is>
      </c>
      <c r="F1283"/>
      <c r="G1283"/>
      <c r="H1283"/>
      <c r="I1283"/>
      <c r="J1283"/>
      <c r="K1283"/>
      <c r="L1283" t="inlineStr">
        <is>
          <t>Pimephales promelas</t>
        </is>
      </c>
      <c r="M1283" t="inlineStr">
        <is>
          <t>Fathead Minnow</t>
        </is>
      </c>
      <c r="N1283" t="inlineStr">
        <is>
          <t>Juvenile</t>
        </is>
      </c>
      <c r="O1283"/>
      <c r="P1283"/>
      <c r="Q1283"/>
      <c r="R1283"/>
      <c r="S1283"/>
      <c r="T1283"/>
      <c r="U1283"/>
      <c r="V1283" t="inlineStr">
        <is>
          <t>Static</t>
        </is>
      </c>
      <c r="W1283" t="inlineStr">
        <is>
          <t>Fresh water</t>
        </is>
      </c>
      <c r="X1283" t="inlineStr">
        <is>
          <t>Lab</t>
        </is>
      </c>
      <c r="Y1283" t="n">
        <v>5.0</v>
      </c>
      <c r="Z1283" t="inlineStr">
        <is>
          <t>Active ingredient</t>
        </is>
      </c>
      <c r="AA1283" t="inlineStr">
        <is>
          <t>&gt;</t>
        </is>
      </c>
      <c r="AB1283" t="n">
        <v>100.0</v>
      </c>
      <c r="AC1283"/>
      <c r="AD1283"/>
      <c r="AE1283"/>
      <c r="AF1283"/>
      <c r="AG1283" t="inlineStr">
        <is>
          <t>AI mg/L</t>
        </is>
      </c>
      <c r="AH1283"/>
      <c r="AI1283"/>
      <c r="AJ1283"/>
      <c r="AK1283"/>
      <c r="AL1283"/>
      <c r="AM1283"/>
      <c r="AN1283"/>
      <c r="AO1283"/>
      <c r="AP1283"/>
      <c r="AQ1283"/>
      <c r="AR1283"/>
      <c r="AS1283"/>
      <c r="AT1283"/>
      <c r="AU1283"/>
      <c r="AV1283"/>
      <c r="AW1283"/>
      <c r="AX1283" t="inlineStr">
        <is>
          <t>Mortality</t>
        </is>
      </c>
      <c r="AY1283" t="inlineStr">
        <is>
          <t>Mortality</t>
        </is>
      </c>
      <c r="AZ1283" t="inlineStr">
        <is>
          <t>LC50</t>
        </is>
      </c>
      <c r="BA1283"/>
      <c r="BB1283" t="n">
        <v>4.0</v>
      </c>
      <c r="BC1283"/>
      <c r="BD1283"/>
      <c r="BE1283"/>
      <c r="BF1283"/>
      <c r="BG1283" t="inlineStr">
        <is>
          <t>Day(s)</t>
        </is>
      </c>
      <c r="BH1283"/>
      <c r="BI1283" t="inlineStr">
        <is>
          <t>DTXSID3021932</t>
        </is>
      </c>
      <c r="BJ1283" t="inlineStr">
        <is>
          <t>10.1002/etc.5620050908</t>
        </is>
      </c>
      <c r="BK1283"/>
      <c r="BL1283" t="inlineStr">
        <is>
          <t>Acute</t>
        </is>
      </c>
      <c r="BM1283"/>
      <c r="BN1283"/>
      <c r="BO1283"/>
      <c r="BP1283"/>
      <c r="BQ1283"/>
      <c r="BR1283"/>
      <c r="BS1283"/>
      <c r="BT1283" t="inlineStr">
        <is>
          <t>--</t>
        </is>
      </c>
      <c r="BU1283"/>
      <c r="BV1283"/>
      <c r="BW1283"/>
      <c r="BX1283"/>
      <c r="BY1283"/>
      <c r="BZ1283"/>
      <c r="CA1283"/>
      <c r="CB1283"/>
      <c r="CC1283"/>
      <c r="CD1283"/>
      <c r="CE1283"/>
      <c r="CF1283"/>
      <c r="CG1283"/>
      <c r="CH1283"/>
      <c r="CI1283"/>
      <c r="CJ1283"/>
      <c r="CK1283" t="inlineStr">
        <is>
          <t>Ewell,W.S., J.W. Gorsuch, R.O. Kringle, K.A. Robillard, and R.C. Spiegel</t>
        </is>
      </c>
      <c r="CL1283" t="n">
        <v>11951.0</v>
      </c>
      <c r="CM1283" t="inlineStr">
        <is>
          <t>Simultaneous Evaluation of the Acute Effects of Chemicals on Seven Aquatic Species</t>
        </is>
      </c>
      <c r="CN1283" t="inlineStr">
        <is>
          <t>Environ. Toxicol. Chem.5(9): 831-840</t>
        </is>
      </c>
      <c r="CO1283" t="n">
        <v>1986.0</v>
      </c>
      <c r="CP1283" t="inlineStr">
        <is>
          <t>Ewell,W.S., J.W. Gorsuch, R.O. Kringle, K.A. Robillard, and R.C. Spiegel (1986). Simultaneous Evaluation of the Acute Effects of Chemicals on Seven Aquatic Species. Environ. Toxicol. Chem., 5, (9), 831-840. doi:10.1002/etc.5620050908. ECOREF#:11951</t>
        </is>
      </c>
    </row>
    <row r="1284">
      <c r="A1284" t="n">
        <v>111422.0</v>
      </c>
      <c r="B1284" t="inlineStr">
        <is>
          <t>2,2'-Iminobisethanol</t>
        </is>
      </c>
      <c r="C1284" t="inlineStr">
        <is>
          <t>Reagent Grade, Purissium, Purum, Puriss, Puris, Reinst</t>
        </is>
      </c>
      <c r="D1284" t="inlineStr">
        <is>
          <t>Measured</t>
        </is>
      </c>
      <c r="E1284" t="inlineStr">
        <is>
          <t>American Society for Testing and Materials</t>
        </is>
      </c>
      <c r="F1284"/>
      <c r="G1284"/>
      <c r="H1284"/>
      <c r="I1284"/>
      <c r="J1284"/>
      <c r="K1284"/>
      <c r="L1284" t="inlineStr">
        <is>
          <t>Pimephales promelas</t>
        </is>
      </c>
      <c r="M1284" t="inlineStr">
        <is>
          <t>Fathead Minnow</t>
        </is>
      </c>
      <c r="N1284" t="inlineStr">
        <is>
          <t>Fry</t>
        </is>
      </c>
      <c r="O1284"/>
      <c r="P1284"/>
      <c r="Q1284"/>
      <c r="R1284" t="n">
        <v>10.0</v>
      </c>
      <c r="S1284"/>
      <c r="T1284" t="n">
        <v>15.0</v>
      </c>
      <c r="U1284" t="inlineStr">
        <is>
          <t>Day(s)</t>
        </is>
      </c>
      <c r="V1284" t="inlineStr">
        <is>
          <t>Static</t>
        </is>
      </c>
      <c r="W1284" t="inlineStr">
        <is>
          <t>Fresh water</t>
        </is>
      </c>
      <c r="X1284" t="inlineStr">
        <is>
          <t>Lab</t>
        </is>
      </c>
      <c r="Y1284" t="inlineStr">
        <is>
          <t>6-7</t>
        </is>
      </c>
      <c r="Z1284" t="inlineStr">
        <is>
          <t>Active ingredient</t>
        </is>
      </c>
      <c r="AA1284"/>
      <c r="AB1284" t="n">
        <v>1480.0</v>
      </c>
      <c r="AC1284"/>
      <c r="AD1284" t="n">
        <v>1360.0</v>
      </c>
      <c r="AE1284"/>
      <c r="AF1284" t="n">
        <v>1630.0</v>
      </c>
      <c r="AG1284" t="inlineStr">
        <is>
          <t>AI mg/L</t>
        </is>
      </c>
      <c r="AH1284"/>
      <c r="AI1284"/>
      <c r="AJ1284"/>
      <c r="AK1284"/>
      <c r="AL1284"/>
      <c r="AM1284"/>
      <c r="AN1284"/>
      <c r="AO1284"/>
      <c r="AP1284"/>
      <c r="AQ1284"/>
      <c r="AR1284"/>
      <c r="AS1284"/>
      <c r="AT1284"/>
      <c r="AU1284"/>
      <c r="AV1284"/>
      <c r="AW1284"/>
      <c r="AX1284" t="inlineStr">
        <is>
          <t>Mortality</t>
        </is>
      </c>
      <c r="AY1284" t="inlineStr">
        <is>
          <t>Mortality</t>
        </is>
      </c>
      <c r="AZ1284" t="inlineStr">
        <is>
          <t>LC50</t>
        </is>
      </c>
      <c r="BA1284"/>
      <c r="BB1284" t="n">
        <v>4.0</v>
      </c>
      <c r="BC1284"/>
      <c r="BD1284"/>
      <c r="BE1284"/>
      <c r="BF1284"/>
      <c r="BG1284" t="inlineStr">
        <is>
          <t>Day(s)</t>
        </is>
      </c>
      <c r="BH1284"/>
      <c r="BI1284" t="inlineStr">
        <is>
          <t>DTXSID3021932</t>
        </is>
      </c>
      <c r="BJ1284"/>
      <c r="BK1284"/>
      <c r="BL1284" t="inlineStr">
        <is>
          <t>Acute</t>
        </is>
      </c>
      <c r="BM1284" t="inlineStr">
        <is>
          <t>FY</t>
        </is>
      </c>
      <c r="BN1284"/>
      <c r="BO1284"/>
      <c r="BP1284"/>
      <c r="BQ1284"/>
      <c r="BR1284"/>
      <c r="BS1284"/>
      <c r="BT1284" t="inlineStr">
        <is>
          <t>--</t>
        </is>
      </c>
      <c r="BU1284"/>
      <c r="BV1284"/>
      <c r="BW1284"/>
      <c r="BX1284"/>
      <c r="BY1284"/>
      <c r="BZ1284"/>
      <c r="CA1284"/>
      <c r="CB1284"/>
      <c r="CC1284"/>
      <c r="CD1284"/>
      <c r="CE1284"/>
      <c r="CF1284"/>
      <c r="CG1284"/>
      <c r="CH1284"/>
      <c r="CI1284"/>
      <c r="CJ1284" t="inlineStr">
        <is>
          <t xml:space="preserve">TMETH/ASTM 1980, ENV. SCIENCES RESEARCH LAB 1981//   </t>
        </is>
      </c>
      <c r="CK1284" t="inlineStr">
        <is>
          <t>Dow Chemical Co.</t>
        </is>
      </c>
      <c r="CL1284" t="n">
        <v>163462.0</v>
      </c>
      <c r="CM1284" t="inlineStr">
        <is>
          <t>Study to Assess the Influence of Age on the Response of Fathead Minnows in Static Acute Toxicity Tests</t>
        </is>
      </c>
      <c r="CN1284" t="inlineStr">
        <is>
          <t>EPA/OTS Doc.#86-870002091:32 p.</t>
        </is>
      </c>
      <c r="CO1284" t="n">
        <v>1987.0</v>
      </c>
      <c r="CP1284" t="inlineStr">
        <is>
          <t>Dow Chemical Co. (1987). Study to Assess the Influence of Age on the Response of Fathead Minnows in Static Acute Toxicity Tests. EPA/OTS Doc.#86-870002091, 32 p. ECOREF#:163462</t>
        </is>
      </c>
    </row>
    <row r="1285">
      <c r="A1285" t="n">
        <v>111422.0</v>
      </c>
      <c r="B1285" t="inlineStr">
        <is>
          <t>2,2'-Iminobisethanol</t>
        </is>
      </c>
      <c r="C1285" t="inlineStr">
        <is>
          <t>Reagent Grade, Purissium, Purum, Puriss, Puris, Reinst</t>
        </is>
      </c>
      <c r="D1285" t="inlineStr">
        <is>
          <t>Measured</t>
        </is>
      </c>
      <c r="E1285" t="inlineStr">
        <is>
          <t>American Society for Testing and Materials</t>
        </is>
      </c>
      <c r="F1285"/>
      <c r="G1285"/>
      <c r="H1285"/>
      <c r="I1285"/>
      <c r="J1285"/>
      <c r="K1285"/>
      <c r="L1285" t="inlineStr">
        <is>
          <t>Pimephales promelas</t>
        </is>
      </c>
      <c r="M1285" t="inlineStr">
        <is>
          <t>Fathead Minnow</t>
        </is>
      </c>
      <c r="N1285" t="inlineStr">
        <is>
          <t>Subadult</t>
        </is>
      </c>
      <c r="O1285"/>
      <c r="P1285"/>
      <c r="Q1285"/>
      <c r="R1285" t="n">
        <v>60.0</v>
      </c>
      <c r="S1285"/>
      <c r="T1285" t="n">
        <v>100.0</v>
      </c>
      <c r="U1285" t="inlineStr">
        <is>
          <t>Day(s)</t>
        </is>
      </c>
      <c r="V1285" t="inlineStr">
        <is>
          <t>Static</t>
        </is>
      </c>
      <c r="W1285" t="inlineStr">
        <is>
          <t>Fresh water</t>
        </is>
      </c>
      <c r="X1285" t="inlineStr">
        <is>
          <t>Lab</t>
        </is>
      </c>
      <c r="Y1285" t="inlineStr">
        <is>
          <t>6-7</t>
        </is>
      </c>
      <c r="Z1285" t="inlineStr">
        <is>
          <t>Active ingredient</t>
        </is>
      </c>
      <c r="AA1285"/>
      <c r="AB1285" t="n">
        <v>1370.0</v>
      </c>
      <c r="AC1285"/>
      <c r="AD1285" t="n">
        <v>1200.0</v>
      </c>
      <c r="AE1285"/>
      <c r="AF1285" t="n">
        <v>1580.0</v>
      </c>
      <c r="AG1285" t="inlineStr">
        <is>
          <t>AI mg/L</t>
        </is>
      </c>
      <c r="AH1285"/>
      <c r="AI1285"/>
      <c r="AJ1285"/>
      <c r="AK1285"/>
      <c r="AL1285"/>
      <c r="AM1285"/>
      <c r="AN1285"/>
      <c r="AO1285"/>
      <c r="AP1285"/>
      <c r="AQ1285"/>
      <c r="AR1285"/>
      <c r="AS1285"/>
      <c r="AT1285"/>
      <c r="AU1285"/>
      <c r="AV1285"/>
      <c r="AW1285"/>
      <c r="AX1285" t="inlineStr">
        <is>
          <t>Mortality</t>
        </is>
      </c>
      <c r="AY1285" t="inlineStr">
        <is>
          <t>Mortality</t>
        </is>
      </c>
      <c r="AZ1285" t="inlineStr">
        <is>
          <t>LC50</t>
        </is>
      </c>
      <c r="BA1285"/>
      <c r="BB1285" t="n">
        <v>4.0</v>
      </c>
      <c r="BC1285"/>
      <c r="BD1285"/>
      <c r="BE1285"/>
      <c r="BF1285"/>
      <c r="BG1285" t="inlineStr">
        <is>
          <t>Day(s)</t>
        </is>
      </c>
      <c r="BH1285"/>
      <c r="BI1285" t="inlineStr">
        <is>
          <t>DTXSID3021932</t>
        </is>
      </c>
      <c r="BJ1285"/>
      <c r="BK1285"/>
      <c r="BL1285" t="inlineStr">
        <is>
          <t>Acute</t>
        </is>
      </c>
      <c r="BM1285" t="inlineStr">
        <is>
          <t>SA</t>
        </is>
      </c>
      <c r="BN1285"/>
      <c r="BO1285"/>
      <c r="BP1285"/>
      <c r="BQ1285"/>
      <c r="BR1285"/>
      <c r="BS1285"/>
      <c r="BT1285" t="inlineStr">
        <is>
          <t>--</t>
        </is>
      </c>
      <c r="BU1285"/>
      <c r="BV1285"/>
      <c r="BW1285"/>
      <c r="BX1285"/>
      <c r="BY1285"/>
      <c r="BZ1285"/>
      <c r="CA1285"/>
      <c r="CB1285"/>
      <c r="CC1285"/>
      <c r="CD1285"/>
      <c r="CE1285"/>
      <c r="CF1285"/>
      <c r="CG1285"/>
      <c r="CH1285"/>
      <c r="CI1285"/>
      <c r="CJ1285" t="inlineStr">
        <is>
          <t xml:space="preserve">TMETH/ASTM 1980, ENV. SCIENCES RESEARCH LAB 1981//   </t>
        </is>
      </c>
      <c r="CK1285" t="inlineStr">
        <is>
          <t>Dow Chemical Co.</t>
        </is>
      </c>
      <c r="CL1285" t="n">
        <v>163462.0</v>
      </c>
      <c r="CM1285" t="inlineStr">
        <is>
          <t>Study to Assess the Influence of Age on the Response of Fathead Minnows in Static Acute Toxicity Tests</t>
        </is>
      </c>
      <c r="CN1285" t="inlineStr">
        <is>
          <t>EPA/OTS Doc.#86-870002091:32 p.</t>
        </is>
      </c>
      <c r="CO1285" t="n">
        <v>1987.0</v>
      </c>
      <c r="CP1285" t="inlineStr">
        <is>
          <t>Dow Chemical Co. (1987). Study to Assess the Influence of Age on the Response of Fathead Minnows in Static Acute Toxicity Tests. EPA/OTS Doc.#86-870002091, 32 p. ECOREF#:163462</t>
        </is>
      </c>
    </row>
    <row r="1286">
      <c r="A1286" t="n">
        <v>111422.0</v>
      </c>
      <c r="B1286" t="inlineStr">
        <is>
          <t>2,2'-Iminobisethanol</t>
        </is>
      </c>
      <c r="C1286" t="inlineStr">
        <is>
          <t>Reagent Grade, Purissium, Purum, Puriss, Puris, Reinst</t>
        </is>
      </c>
      <c r="D1286" t="inlineStr">
        <is>
          <t>Measured</t>
        </is>
      </c>
      <c r="E1286" t="inlineStr">
        <is>
          <t>American Society for Testing and Materials</t>
        </is>
      </c>
      <c r="F1286"/>
      <c r="G1286"/>
      <c r="H1286"/>
      <c r="I1286"/>
      <c r="J1286"/>
      <c r="K1286"/>
      <c r="L1286" t="inlineStr">
        <is>
          <t>Pimephales promelas</t>
        </is>
      </c>
      <c r="M1286" t="inlineStr">
        <is>
          <t>Fathead Minnow</t>
        </is>
      </c>
      <c r="N1286" t="inlineStr">
        <is>
          <t>Juvenile</t>
        </is>
      </c>
      <c r="O1286"/>
      <c r="P1286"/>
      <c r="Q1286"/>
      <c r="R1286" t="n">
        <v>30.0</v>
      </c>
      <c r="S1286"/>
      <c r="T1286" t="n">
        <v>35.0</v>
      </c>
      <c r="U1286" t="inlineStr">
        <is>
          <t>Day(s)</t>
        </is>
      </c>
      <c r="V1286" t="inlineStr">
        <is>
          <t>Static</t>
        </is>
      </c>
      <c r="W1286" t="inlineStr">
        <is>
          <t>Fresh water</t>
        </is>
      </c>
      <c r="X1286" t="inlineStr">
        <is>
          <t>Lab</t>
        </is>
      </c>
      <c r="Y1286" t="inlineStr">
        <is>
          <t>6-7</t>
        </is>
      </c>
      <c r="Z1286" t="inlineStr">
        <is>
          <t>Active ingredient</t>
        </is>
      </c>
      <c r="AA1286"/>
      <c r="AB1286" t="n">
        <v>1550.0</v>
      </c>
      <c r="AC1286"/>
      <c r="AD1286" t="n">
        <v>1300.0</v>
      </c>
      <c r="AE1286"/>
      <c r="AF1286" t="n">
        <v>1990.0</v>
      </c>
      <c r="AG1286" t="inlineStr">
        <is>
          <t>AI mg/L</t>
        </is>
      </c>
      <c r="AH1286"/>
      <c r="AI1286"/>
      <c r="AJ1286"/>
      <c r="AK1286"/>
      <c r="AL1286"/>
      <c r="AM1286"/>
      <c r="AN1286"/>
      <c r="AO1286"/>
      <c r="AP1286"/>
      <c r="AQ1286"/>
      <c r="AR1286"/>
      <c r="AS1286"/>
      <c r="AT1286"/>
      <c r="AU1286"/>
      <c r="AV1286"/>
      <c r="AW1286"/>
      <c r="AX1286" t="inlineStr">
        <is>
          <t>Mortality</t>
        </is>
      </c>
      <c r="AY1286" t="inlineStr">
        <is>
          <t>Mortality</t>
        </is>
      </c>
      <c r="AZ1286" t="inlineStr">
        <is>
          <t>LC50</t>
        </is>
      </c>
      <c r="BA1286"/>
      <c r="BB1286" t="n">
        <v>4.0</v>
      </c>
      <c r="BC1286"/>
      <c r="BD1286"/>
      <c r="BE1286"/>
      <c r="BF1286"/>
      <c r="BG1286" t="inlineStr">
        <is>
          <t>Day(s)</t>
        </is>
      </c>
      <c r="BH1286"/>
      <c r="BI1286" t="inlineStr">
        <is>
          <t>DTXSID3021932</t>
        </is>
      </c>
      <c r="BJ1286"/>
      <c r="BK1286"/>
      <c r="BL1286" t="inlineStr">
        <is>
          <t>Acute</t>
        </is>
      </c>
      <c r="BM1286" t="inlineStr">
        <is>
          <t>JV</t>
        </is>
      </c>
      <c r="BN1286"/>
      <c r="BO1286"/>
      <c r="BP1286"/>
      <c r="BQ1286"/>
      <c r="BR1286"/>
      <c r="BS1286"/>
      <c r="BT1286" t="inlineStr">
        <is>
          <t>--</t>
        </is>
      </c>
      <c r="BU1286"/>
      <c r="BV1286"/>
      <c r="BW1286"/>
      <c r="BX1286"/>
      <c r="BY1286"/>
      <c r="BZ1286"/>
      <c r="CA1286"/>
      <c r="CB1286"/>
      <c r="CC1286"/>
      <c r="CD1286"/>
      <c r="CE1286"/>
      <c r="CF1286"/>
      <c r="CG1286"/>
      <c r="CH1286"/>
      <c r="CI1286"/>
      <c r="CJ1286" t="inlineStr">
        <is>
          <t xml:space="preserve">TMETH/ASTM 1980, ENV. SCIENCES RESEARCH LAB 1981//   </t>
        </is>
      </c>
      <c r="CK1286" t="inlineStr">
        <is>
          <t>Dow Chemical Co.</t>
        </is>
      </c>
      <c r="CL1286" t="n">
        <v>163462.0</v>
      </c>
      <c r="CM1286" t="inlineStr">
        <is>
          <t>Study to Assess the Influence of Age on the Response of Fathead Minnows in Static Acute Toxicity Tests</t>
        </is>
      </c>
      <c r="CN1286" t="inlineStr">
        <is>
          <t>EPA/OTS Doc.#86-870002091:32 p.</t>
        </is>
      </c>
      <c r="CO1286" t="n">
        <v>1987.0</v>
      </c>
      <c r="CP1286" t="inlineStr">
        <is>
          <t>Dow Chemical Co. (1987). Study to Assess the Influence of Age on the Response of Fathead Minnows in Static Acute Toxicity Tests. EPA/OTS Doc.#86-870002091, 32 p. ECOREF#:163462</t>
        </is>
      </c>
    </row>
    <row r="1287">
      <c r="A1287" t="n">
        <v>111422.0</v>
      </c>
      <c r="B1287" t="inlineStr">
        <is>
          <t>2,2'-Iminobisethanol</t>
        </is>
      </c>
      <c r="C1287"/>
      <c r="D1287" t="inlineStr">
        <is>
          <t>Unmeasured</t>
        </is>
      </c>
      <c r="E1287" t="inlineStr">
        <is>
          <t>Standard Methods for the Examination of Water and Wastewater</t>
        </is>
      </c>
      <c r="F1287"/>
      <c r="G1287"/>
      <c r="H1287"/>
      <c r="I1287"/>
      <c r="J1287"/>
      <c r="K1287"/>
      <c r="L1287" t="inlineStr">
        <is>
          <t>Pimephales promelas</t>
        </is>
      </c>
      <c r="M1287" t="inlineStr">
        <is>
          <t>Fathead Minnow</t>
        </is>
      </c>
      <c r="N1287"/>
      <c r="O1287"/>
      <c r="P1287"/>
      <c r="Q1287"/>
      <c r="R1287"/>
      <c r="S1287"/>
      <c r="T1287"/>
      <c r="U1287"/>
      <c r="V1287" t="inlineStr">
        <is>
          <t>Static</t>
        </is>
      </c>
      <c r="W1287" t="inlineStr">
        <is>
          <t>Fresh water</t>
        </is>
      </c>
      <c r="X1287" t="inlineStr">
        <is>
          <t>Lab</t>
        </is>
      </c>
      <c r="Y1287" t="n">
        <v>4.0</v>
      </c>
      <c r="Z1287" t="inlineStr">
        <is>
          <t>Formulation</t>
        </is>
      </c>
      <c r="AA1287" t="inlineStr">
        <is>
          <t>&gt;</t>
        </is>
      </c>
      <c r="AB1287" t="n">
        <v>100.0</v>
      </c>
      <c r="AC1287"/>
      <c r="AD1287"/>
      <c r="AE1287"/>
      <c r="AF1287"/>
      <c r="AG1287" t="inlineStr">
        <is>
          <t>AI mg/L</t>
        </is>
      </c>
      <c r="AH1287"/>
      <c r="AI1287"/>
      <c r="AJ1287"/>
      <c r="AK1287"/>
      <c r="AL1287"/>
      <c r="AM1287"/>
      <c r="AN1287"/>
      <c r="AO1287"/>
      <c r="AP1287"/>
      <c r="AQ1287"/>
      <c r="AR1287"/>
      <c r="AS1287"/>
      <c r="AT1287"/>
      <c r="AU1287"/>
      <c r="AV1287"/>
      <c r="AW1287"/>
      <c r="AX1287" t="inlineStr">
        <is>
          <t>Mortality</t>
        </is>
      </c>
      <c r="AY1287" t="inlineStr">
        <is>
          <t>Mortality</t>
        </is>
      </c>
      <c r="AZ1287" t="inlineStr">
        <is>
          <t>LC50</t>
        </is>
      </c>
      <c r="BA1287"/>
      <c r="BB1287" t="n">
        <v>4.0</v>
      </c>
      <c r="BC1287"/>
      <c r="BD1287"/>
      <c r="BE1287"/>
      <c r="BF1287"/>
      <c r="BG1287" t="inlineStr">
        <is>
          <t>Day(s)</t>
        </is>
      </c>
      <c r="BH1287"/>
      <c r="BI1287" t="inlineStr">
        <is>
          <t>DTXSID3021932</t>
        </is>
      </c>
      <c r="BJ1287"/>
      <c r="BK1287"/>
      <c r="BL1287" t="inlineStr">
        <is>
          <t>Acute</t>
        </is>
      </c>
      <c r="BM1287"/>
      <c r="BN1287"/>
      <c r="BO1287"/>
      <c r="BP1287"/>
      <c r="BQ1287"/>
      <c r="BR1287"/>
      <c r="BS1287"/>
      <c r="BT1287" t="inlineStr">
        <is>
          <t>--</t>
        </is>
      </c>
      <c r="BU1287"/>
      <c r="BV1287"/>
      <c r="BW1287"/>
      <c r="BX1287"/>
      <c r="BY1287"/>
      <c r="BZ1287"/>
      <c r="CA1287"/>
      <c r="CB1287"/>
      <c r="CC1287"/>
      <c r="CD1287"/>
      <c r="CE1287"/>
      <c r="CF1287"/>
      <c r="CG1287"/>
      <c r="CH1287"/>
      <c r="CI1287"/>
      <c r="CJ1287" t="inlineStr">
        <is>
          <t xml:space="preserve">SOURCE/MUSKIE HATCHERY, ASBURY, NEW JERSEY//   </t>
        </is>
      </c>
      <c r="CK1287" t="inlineStr">
        <is>
          <t>National Association of Photographic Manufacturers</t>
        </is>
      </c>
      <c r="CL1287" t="n">
        <v>167113.0</v>
      </c>
      <c r="CM1287" t="inlineStr">
        <is>
          <t>Environmental Effect of Photoprocessing Chemicals Vol I and II (557)</t>
        </is>
      </c>
      <c r="CN1287" t="inlineStr">
        <is>
          <t>EPA/OTS Doc. #40-8469216:536 p.</t>
        </is>
      </c>
      <c r="CO1287" t="n">
        <v>1974.0</v>
      </c>
      <c r="CP1287" t="inlineStr">
        <is>
          <t>National Association of Photographic Manufacturers (1974). Environmental Effect of Photoprocessing Chemicals Vol I and II (557). EPA/OTS Doc. #40-8469216, 536 p. ECOREF#:167113</t>
        </is>
      </c>
    </row>
    <row r="1288">
      <c r="A1288" t="n">
        <v>111422.0</v>
      </c>
      <c r="B1288" t="inlineStr">
        <is>
          <t>2,2'-Iminobisethanol</t>
        </is>
      </c>
      <c r="C1288" t="inlineStr">
        <is>
          <t>Reagent Grade, Purissium, Purum, Puriss, Puris, Reinst</t>
        </is>
      </c>
      <c r="D1288" t="inlineStr">
        <is>
          <t>Unmeasured</t>
        </is>
      </c>
      <c r="E1288" t="inlineStr">
        <is>
          <t>American Society for Testing and Materials</t>
        </is>
      </c>
      <c r="F1288"/>
      <c r="G1288"/>
      <c r="H1288"/>
      <c r="I1288"/>
      <c r="J1288"/>
      <c r="K1288"/>
      <c r="L1288" t="inlineStr">
        <is>
          <t>Pimephales promelas</t>
        </is>
      </c>
      <c r="M1288" t="inlineStr">
        <is>
          <t>Fathead Minnow</t>
        </is>
      </c>
      <c r="N1288" t="inlineStr">
        <is>
          <t>Fry</t>
        </is>
      </c>
      <c r="O1288"/>
      <c r="P1288"/>
      <c r="Q1288"/>
      <c r="R1288" t="n">
        <v>10.0</v>
      </c>
      <c r="S1288"/>
      <c r="T1288" t="n">
        <v>15.0</v>
      </c>
      <c r="U1288" t="inlineStr">
        <is>
          <t>Day(s)</t>
        </is>
      </c>
      <c r="V1288" t="inlineStr">
        <is>
          <t>Static</t>
        </is>
      </c>
      <c r="W1288" t="inlineStr">
        <is>
          <t>Fresh water</t>
        </is>
      </c>
      <c r="X1288" t="inlineStr">
        <is>
          <t>Lab</t>
        </is>
      </c>
      <c r="Y1288" t="inlineStr">
        <is>
          <t>&gt;=8</t>
        </is>
      </c>
      <c r="Z1288" t="inlineStr">
        <is>
          <t>Active ingredient</t>
        </is>
      </c>
      <c r="AA1288"/>
      <c r="AB1288" t="n">
        <v>1480.0</v>
      </c>
      <c r="AC1288"/>
      <c r="AD1288" t="n">
        <v>1360.0</v>
      </c>
      <c r="AE1288"/>
      <c r="AF1288" t="n">
        <v>1630.0</v>
      </c>
      <c r="AG1288" t="inlineStr">
        <is>
          <t>AI mg/L</t>
        </is>
      </c>
      <c r="AH1288"/>
      <c r="AI1288"/>
      <c r="AJ1288"/>
      <c r="AK1288"/>
      <c r="AL1288"/>
      <c r="AM1288"/>
      <c r="AN1288"/>
      <c r="AO1288"/>
      <c r="AP1288"/>
      <c r="AQ1288"/>
      <c r="AR1288"/>
      <c r="AS1288"/>
      <c r="AT1288"/>
      <c r="AU1288"/>
      <c r="AV1288"/>
      <c r="AW1288"/>
      <c r="AX1288" t="inlineStr">
        <is>
          <t>Mortality</t>
        </is>
      </c>
      <c r="AY1288" t="inlineStr">
        <is>
          <t>Mortality</t>
        </is>
      </c>
      <c r="AZ1288" t="inlineStr">
        <is>
          <t>LC50</t>
        </is>
      </c>
      <c r="BA1288"/>
      <c r="BB1288" t="n">
        <v>4.0</v>
      </c>
      <c r="BC1288"/>
      <c r="BD1288"/>
      <c r="BE1288"/>
      <c r="BF1288"/>
      <c r="BG1288" t="inlineStr">
        <is>
          <t>Day(s)</t>
        </is>
      </c>
      <c r="BH1288"/>
      <c r="BI1288" t="inlineStr">
        <is>
          <t>DTXSID3021932</t>
        </is>
      </c>
      <c r="BJ1288" t="inlineStr">
        <is>
          <t>10.1007/BF01607884</t>
        </is>
      </c>
      <c r="BK1288"/>
      <c r="BL1288" t="inlineStr">
        <is>
          <t>Acute</t>
        </is>
      </c>
      <c r="BM1288"/>
      <c r="BN1288"/>
      <c r="BO1288"/>
      <c r="BP1288"/>
      <c r="BQ1288"/>
      <c r="BR1288"/>
      <c r="BS1288"/>
      <c r="BT1288" t="inlineStr">
        <is>
          <t>--</t>
        </is>
      </c>
      <c r="BU1288"/>
      <c r="BV1288"/>
      <c r="BW1288"/>
      <c r="BX1288"/>
      <c r="BY1288"/>
      <c r="BZ1288"/>
      <c r="CA1288"/>
      <c r="CB1288"/>
      <c r="CC1288"/>
      <c r="CD1288"/>
      <c r="CE1288"/>
      <c r="CF1288"/>
      <c r="CG1288"/>
      <c r="CH1288"/>
      <c r="CI1288"/>
      <c r="CJ1288" t="inlineStr">
        <is>
          <t xml:space="preserve">SOURCE/LAB STOCK//CONTR/C,V//TMETH/1980, STANDARD E 729-80//MEDIA/AERATED, CARBON-FILTERED, UV IRRADIATED WATER FROM UPPER SAGINAW BAY OF LAKE HURON//   </t>
        </is>
      </c>
      <c r="CK1288" t="inlineStr">
        <is>
          <t>Mayes,M.A., H.C. Alexander, and D.C. Dill</t>
        </is>
      </c>
      <c r="CL1288" t="n">
        <v>10432.0</v>
      </c>
      <c r="CM1288" t="inlineStr">
        <is>
          <t>A Study to Assess the Influence of Age on the Response of Fathead Minnows in Static Acute Toxicity Tests</t>
        </is>
      </c>
      <c r="CN1288" t="inlineStr">
        <is>
          <t>Bull. Environ. Contam. Toxicol.31(2): 139-147</t>
        </is>
      </c>
      <c r="CO1288" t="n">
        <v>1983.0</v>
      </c>
      <c r="CP1288" t="inlineStr">
        <is>
          <t>Mayes,M.A., H.C. Alexander, and D.C. Dill (1983). A Study to Assess the Influence of Age on the Response of Fathead Minnows in Static Acute Toxicity Tests. Bull. Environ. Contam. Toxicol., 31, (2), 139-147. doi:10.1007/BF01607884. ECOREF#:10432</t>
        </is>
      </c>
    </row>
    <row r="1289">
      <c r="A1289" t="n">
        <v>111422.0</v>
      </c>
      <c r="B1289" t="inlineStr">
        <is>
          <t>2,2'-Iminobisethanol</t>
        </is>
      </c>
      <c r="C1289" t="inlineStr">
        <is>
          <t>Reagent Grade, Purissium, Purum, Puriss, Puris, Reinst</t>
        </is>
      </c>
      <c r="D1289" t="inlineStr">
        <is>
          <t>Unmeasured</t>
        </is>
      </c>
      <c r="E1289" t="inlineStr">
        <is>
          <t>American Society for Testing and Materials</t>
        </is>
      </c>
      <c r="F1289"/>
      <c r="G1289"/>
      <c r="H1289"/>
      <c r="I1289"/>
      <c r="J1289"/>
      <c r="K1289"/>
      <c r="L1289" t="inlineStr">
        <is>
          <t>Pimephales promelas</t>
        </is>
      </c>
      <c r="M1289" t="inlineStr">
        <is>
          <t>Fathead Minnow</t>
        </is>
      </c>
      <c r="N1289" t="inlineStr">
        <is>
          <t>Juvenile</t>
        </is>
      </c>
      <c r="O1289"/>
      <c r="P1289"/>
      <c r="Q1289"/>
      <c r="R1289" t="n">
        <v>30.0</v>
      </c>
      <c r="S1289"/>
      <c r="T1289" t="n">
        <v>35.0</v>
      </c>
      <c r="U1289" t="inlineStr">
        <is>
          <t>Day(s)</t>
        </is>
      </c>
      <c r="V1289" t="inlineStr">
        <is>
          <t>Static</t>
        </is>
      </c>
      <c r="W1289" t="inlineStr">
        <is>
          <t>Fresh water</t>
        </is>
      </c>
      <c r="X1289" t="inlineStr">
        <is>
          <t>Lab</t>
        </is>
      </c>
      <c r="Y1289" t="inlineStr">
        <is>
          <t>&gt;=8</t>
        </is>
      </c>
      <c r="Z1289" t="inlineStr">
        <is>
          <t>Active ingredient</t>
        </is>
      </c>
      <c r="AA1289"/>
      <c r="AB1289" t="n">
        <v>1550.0</v>
      </c>
      <c r="AC1289"/>
      <c r="AD1289" t="n">
        <v>1300.0</v>
      </c>
      <c r="AE1289"/>
      <c r="AF1289" t="n">
        <v>1990.0</v>
      </c>
      <c r="AG1289" t="inlineStr">
        <is>
          <t>AI mg/L</t>
        </is>
      </c>
      <c r="AH1289"/>
      <c r="AI1289"/>
      <c r="AJ1289"/>
      <c r="AK1289"/>
      <c r="AL1289"/>
      <c r="AM1289"/>
      <c r="AN1289"/>
      <c r="AO1289"/>
      <c r="AP1289"/>
      <c r="AQ1289"/>
      <c r="AR1289"/>
      <c r="AS1289"/>
      <c r="AT1289"/>
      <c r="AU1289"/>
      <c r="AV1289"/>
      <c r="AW1289"/>
      <c r="AX1289" t="inlineStr">
        <is>
          <t>Mortality</t>
        </is>
      </c>
      <c r="AY1289" t="inlineStr">
        <is>
          <t>Mortality</t>
        </is>
      </c>
      <c r="AZ1289" t="inlineStr">
        <is>
          <t>LC50</t>
        </is>
      </c>
      <c r="BA1289"/>
      <c r="BB1289" t="n">
        <v>4.0</v>
      </c>
      <c r="BC1289"/>
      <c r="BD1289"/>
      <c r="BE1289"/>
      <c r="BF1289"/>
      <c r="BG1289" t="inlineStr">
        <is>
          <t>Day(s)</t>
        </is>
      </c>
      <c r="BH1289"/>
      <c r="BI1289" t="inlineStr">
        <is>
          <t>DTXSID3021932</t>
        </is>
      </c>
      <c r="BJ1289" t="inlineStr">
        <is>
          <t>10.1007/BF01607884</t>
        </is>
      </c>
      <c r="BK1289"/>
      <c r="BL1289" t="inlineStr">
        <is>
          <t>Acute</t>
        </is>
      </c>
      <c r="BM1289"/>
      <c r="BN1289"/>
      <c r="BO1289"/>
      <c r="BP1289"/>
      <c r="BQ1289"/>
      <c r="BR1289"/>
      <c r="BS1289"/>
      <c r="BT1289" t="inlineStr">
        <is>
          <t>--</t>
        </is>
      </c>
      <c r="BU1289"/>
      <c r="BV1289"/>
      <c r="BW1289"/>
      <c r="BX1289"/>
      <c r="BY1289"/>
      <c r="BZ1289"/>
      <c r="CA1289"/>
      <c r="CB1289"/>
      <c r="CC1289"/>
      <c r="CD1289"/>
      <c r="CE1289"/>
      <c r="CF1289"/>
      <c r="CG1289"/>
      <c r="CH1289"/>
      <c r="CI1289"/>
      <c r="CJ1289" t="inlineStr">
        <is>
          <t xml:space="preserve">SOURCE/LAB STOCK//CONTR/C,V//TMETH/1980, STANDARD E 729-80//MEDIA/AERATED, CARBON-FILTERED, UV IRRADIATED WATER FROM UPPER SAGINAW BAY OF LAKE HURON//   </t>
        </is>
      </c>
      <c r="CK1289" t="inlineStr">
        <is>
          <t>Mayes,M.A., H.C. Alexander, and D.C. Dill</t>
        </is>
      </c>
      <c r="CL1289" t="n">
        <v>10432.0</v>
      </c>
      <c r="CM1289" t="inlineStr">
        <is>
          <t>A Study to Assess the Influence of Age on the Response of Fathead Minnows in Static Acute Toxicity Tests</t>
        </is>
      </c>
      <c r="CN1289" t="inlineStr">
        <is>
          <t>Bull. Environ. Contam. Toxicol.31(2): 139-147</t>
        </is>
      </c>
      <c r="CO1289" t="n">
        <v>1983.0</v>
      </c>
      <c r="CP1289" t="inlineStr">
        <is>
          <t>Mayes,M.A., H.C. Alexander, and D.C. Dill (1983). A Study to Assess the Influence of Age on the Response of Fathead Minnows in Static Acute Toxicity Tests. Bull. Environ. Contam. Toxicol., 31, (2), 139-147. doi:10.1007/BF01607884. ECOREF#:10432</t>
        </is>
      </c>
    </row>
    <row r="1290">
      <c r="A1290" t="n">
        <v>111422.0</v>
      </c>
      <c r="B1290" t="inlineStr">
        <is>
          <t>2,2'-Iminobisethanol</t>
        </is>
      </c>
      <c r="C1290" t="inlineStr">
        <is>
          <t>Reagent Grade, Purissium, Purum, Puriss, Puris, Reinst</t>
        </is>
      </c>
      <c r="D1290" t="inlineStr">
        <is>
          <t>Unmeasured</t>
        </is>
      </c>
      <c r="E1290" t="inlineStr">
        <is>
          <t>Not reported</t>
        </is>
      </c>
      <c r="F1290"/>
      <c r="G1290"/>
      <c r="H1290"/>
      <c r="I1290"/>
      <c r="J1290"/>
      <c r="K1290"/>
      <c r="L1290" t="inlineStr">
        <is>
          <t>Pimephales promelas</t>
        </is>
      </c>
      <c r="M1290" t="inlineStr">
        <is>
          <t>Fathead Minnow</t>
        </is>
      </c>
      <c r="N1290" t="inlineStr">
        <is>
          <t>Juvenile</t>
        </is>
      </c>
      <c r="O1290"/>
      <c r="P1290"/>
      <c r="Q1290"/>
      <c r="R1290"/>
      <c r="S1290"/>
      <c r="T1290"/>
      <c r="U1290"/>
      <c r="V1290" t="inlineStr">
        <is>
          <t>Static</t>
        </is>
      </c>
      <c r="W1290" t="inlineStr">
        <is>
          <t>Fresh water</t>
        </is>
      </c>
      <c r="X1290" t="inlineStr">
        <is>
          <t>Lab</t>
        </is>
      </c>
      <c r="Y1290" t="n">
        <v>5.0</v>
      </c>
      <c r="Z1290" t="inlineStr">
        <is>
          <t>Active ingredient</t>
        </is>
      </c>
      <c r="AA1290" t="inlineStr">
        <is>
          <t>&gt;=</t>
        </is>
      </c>
      <c r="AB1290" t="n">
        <v>100.0</v>
      </c>
      <c r="AC1290"/>
      <c r="AD1290"/>
      <c r="AE1290"/>
      <c r="AF1290"/>
      <c r="AG1290" t="inlineStr">
        <is>
          <t>AI mg/L</t>
        </is>
      </c>
      <c r="AH1290"/>
      <c r="AI1290"/>
      <c r="AJ1290"/>
      <c r="AK1290"/>
      <c r="AL1290"/>
      <c r="AM1290"/>
      <c r="AN1290"/>
      <c r="AO1290"/>
      <c r="AP1290"/>
      <c r="AQ1290"/>
      <c r="AR1290"/>
      <c r="AS1290"/>
      <c r="AT1290"/>
      <c r="AU1290"/>
      <c r="AV1290"/>
      <c r="AW1290"/>
      <c r="AX1290" t="inlineStr">
        <is>
          <t>Mortality</t>
        </is>
      </c>
      <c r="AY1290" t="inlineStr">
        <is>
          <t>Mortality</t>
        </is>
      </c>
      <c r="AZ1290" t="inlineStr">
        <is>
          <t>LC50</t>
        </is>
      </c>
      <c r="BA1290"/>
      <c r="BB1290" t="n">
        <v>4.0</v>
      </c>
      <c r="BC1290"/>
      <c r="BD1290"/>
      <c r="BE1290"/>
      <c r="BF1290"/>
      <c r="BG1290" t="inlineStr">
        <is>
          <t>Day(s)</t>
        </is>
      </c>
      <c r="BH1290"/>
      <c r="BI1290" t="inlineStr">
        <is>
          <t>DTXSID3021932</t>
        </is>
      </c>
      <c r="BJ1290" t="inlineStr">
        <is>
          <t>10.1002/etc.5620050908</t>
        </is>
      </c>
      <c r="BK1290"/>
      <c r="BL1290" t="inlineStr">
        <is>
          <t>Acute</t>
        </is>
      </c>
      <c r="BM1290"/>
      <c r="BN1290"/>
      <c r="BO1290"/>
      <c r="BP1290"/>
      <c r="BQ1290"/>
      <c r="BR1290"/>
      <c r="BS1290"/>
      <c r="BT1290" t="inlineStr">
        <is>
          <t>--</t>
        </is>
      </c>
      <c r="BU1290"/>
      <c r="BV1290"/>
      <c r="BW1290"/>
      <c r="BX1290"/>
      <c r="BY1290"/>
      <c r="BZ1290"/>
      <c r="CA1290"/>
      <c r="CB1290"/>
      <c r="CC1290"/>
      <c r="CD1290"/>
      <c r="CE1290"/>
      <c r="CF1290"/>
      <c r="CG1290"/>
      <c r="CH1290"/>
      <c r="CI1290"/>
      <c r="CJ1290"/>
      <c r="CK1290" t="inlineStr">
        <is>
          <t>Ewell,W.S., J.W. Gorsuch, R.O. Kringle, K.A. Robillard, and R.C. Spiegel</t>
        </is>
      </c>
      <c r="CL1290" t="n">
        <v>11951.0</v>
      </c>
      <c r="CM1290" t="inlineStr">
        <is>
          <t>Simultaneous Evaluation of the Acute Effects of Chemicals on Seven Aquatic Species</t>
        </is>
      </c>
      <c r="CN1290" t="inlineStr">
        <is>
          <t>Environ. Toxicol. Chem.5(9): 831-840</t>
        </is>
      </c>
      <c r="CO1290" t="n">
        <v>1986.0</v>
      </c>
      <c r="CP1290" t="inlineStr">
        <is>
          <t>Ewell,W.S., J.W. Gorsuch, R.O. Kringle, K.A. Robillard, and R.C. Spiegel (1986). Simultaneous Evaluation of the Acute Effects of Chemicals on Seven Aquatic Species. Environ. Toxicol. Chem., 5, (9), 831-840. doi:10.1002/etc.5620050908. ECOREF#:11951</t>
        </is>
      </c>
    </row>
    <row r="1291">
      <c r="A1291" t="n">
        <v>111422.0</v>
      </c>
      <c r="B1291" t="inlineStr">
        <is>
          <t>2,2'-Iminobisethanol</t>
        </is>
      </c>
      <c r="C1291"/>
      <c r="D1291" t="inlineStr">
        <is>
          <t>Measured</t>
        </is>
      </c>
      <c r="E1291" t="inlineStr">
        <is>
          <t>Not coded</t>
        </is>
      </c>
      <c r="F1291"/>
      <c r="G1291" t="n">
        <v>97.0</v>
      </c>
      <c r="H1291"/>
      <c r="I1291"/>
      <c r="J1291"/>
      <c r="K1291"/>
      <c r="L1291" t="inlineStr">
        <is>
          <t>Pimephales promelas</t>
        </is>
      </c>
      <c r="M1291" t="inlineStr">
        <is>
          <t>Fathead Minnow</t>
        </is>
      </c>
      <c r="N1291"/>
      <c r="O1291"/>
      <c r="P1291" t="n">
        <v>31.0</v>
      </c>
      <c r="Q1291"/>
      <c r="R1291"/>
      <c r="S1291"/>
      <c r="T1291"/>
      <c r="U1291" t="inlineStr">
        <is>
          <t>Day(s)</t>
        </is>
      </c>
      <c r="V1291" t="inlineStr">
        <is>
          <t>Flow-through</t>
        </is>
      </c>
      <c r="W1291" t="inlineStr">
        <is>
          <t>Fresh water</t>
        </is>
      </c>
      <c r="X1291" t="inlineStr">
        <is>
          <t>Lab</t>
        </is>
      </c>
      <c r="Y1291"/>
      <c r="Z1291" t="inlineStr">
        <is>
          <t>Active ingredient</t>
        </is>
      </c>
      <c r="AA1291"/>
      <c r="AB1291" t="n">
        <v>4710.0</v>
      </c>
      <c r="AC1291"/>
      <c r="AD1291" t="n">
        <v>4460.0</v>
      </c>
      <c r="AE1291"/>
      <c r="AF1291" t="n">
        <v>4980.0</v>
      </c>
      <c r="AG1291" t="inlineStr">
        <is>
          <t>AI mg/L</t>
        </is>
      </c>
      <c r="AH1291"/>
      <c r="AI1291"/>
      <c r="AJ1291"/>
      <c r="AK1291"/>
      <c r="AL1291"/>
      <c r="AM1291"/>
      <c r="AN1291"/>
      <c r="AO1291"/>
      <c r="AP1291"/>
      <c r="AQ1291"/>
      <c r="AR1291"/>
      <c r="AS1291"/>
      <c r="AT1291"/>
      <c r="AU1291"/>
      <c r="AV1291"/>
      <c r="AW1291"/>
      <c r="AX1291" t="inlineStr">
        <is>
          <t>Mortality</t>
        </is>
      </c>
      <c r="AY1291" t="inlineStr">
        <is>
          <t>Mortality</t>
        </is>
      </c>
      <c r="AZ1291" t="inlineStr">
        <is>
          <t>LC50</t>
        </is>
      </c>
      <c r="BA1291"/>
      <c r="BB1291" t="n">
        <v>4.0</v>
      </c>
      <c r="BC1291"/>
      <c r="BD1291"/>
      <c r="BE1291"/>
      <c r="BF1291"/>
      <c r="BG1291" t="inlineStr">
        <is>
          <t>Day(s)</t>
        </is>
      </c>
      <c r="BH1291" t="inlineStr">
        <is>
          <t>Pure</t>
        </is>
      </c>
      <c r="BI1291" t="inlineStr">
        <is>
          <t>DTXSID3021932</t>
        </is>
      </c>
      <c r="BJ1291"/>
      <c r="BK1291"/>
      <c r="BL1291"/>
      <c r="BM1291"/>
      <c r="BN1291"/>
      <c r="BO1291"/>
      <c r="BP1291"/>
      <c r="BQ1291"/>
      <c r="BR1291"/>
      <c r="BS1291"/>
      <c r="BT1291" t="inlineStr">
        <is>
          <t>--</t>
        </is>
      </c>
      <c r="BU1291"/>
      <c r="BV1291"/>
      <c r="BW1291"/>
      <c r="BX1291"/>
      <c r="BY1291"/>
      <c r="BZ1291"/>
      <c r="CA1291"/>
      <c r="CB1291"/>
      <c r="CC1291"/>
      <c r="CD1291"/>
      <c r="CE1291"/>
      <c r="CF1291"/>
      <c r="CG1291"/>
      <c r="CH1291"/>
      <c r="CI1291" t="inlineStr">
        <is>
          <t xml:space="preserve"> Affected fish lost schooling behavior, were hypoactive and had increased respiration.  They also had rigid musculature and edema.  Equilibrium loss was observed prior to death. The pH of the stock solution was adjusted to that of lake </t>
        </is>
      </c>
      <c r="CJ1291" t="inlineStr">
        <is>
          <t xml:space="preserve">   Affected fish lost schooling behavior, were hypoactive and had increased respiration.  They also had rigid musculature and edema.  Equilibrium loss was observed prior to death. The pH of the stock solution was adjusted to that of lake </t>
        </is>
      </c>
      <c r="CK1291" t="inlineStr">
        <is>
          <t>Geiger,D.L., L.T. Brooke, and D.J. Call</t>
        </is>
      </c>
      <c r="CL1291" t="n">
        <v>3217.0</v>
      </c>
      <c r="CM1291" t="inlineStr">
        <is>
          <t>Acute Toxicities of Organic Chemicals to Fathead Minnows (Pimephales promelas), Volume V</t>
        </is>
      </c>
      <c r="CN1291" t="inlineStr">
        <is>
          <t>Center for Lake Superior Environmental Studies, University of Wisconsin, Superior, WI:332 p.</t>
        </is>
      </c>
      <c r="CO1291" t="n">
        <v>1990.0</v>
      </c>
      <c r="CP1291" t="inlineStr">
        <is>
          <t>Geiger,D.L., L.T. Brooke, and D.J. Call (1990). Acute Toxicities of Organic Chemicals to Fathead Minnows (Pimephales promelas), Volume V. Center for Lake Superior Environmental Studies, University of Wisconsin, Superior, WI, 332 p. ECOREF#:3217</t>
        </is>
      </c>
    </row>
    <row r="1292">
      <c r="A1292" t="n">
        <v>111422.0</v>
      </c>
      <c r="B1292" t="inlineStr">
        <is>
          <t>2,2'-Iminobisethanol</t>
        </is>
      </c>
      <c r="C1292" t="inlineStr">
        <is>
          <t>Reagent Grade, Purissium, Purum, Puriss, Puris, Reinst</t>
        </is>
      </c>
      <c r="D1292" t="inlineStr">
        <is>
          <t>Unmeasured</t>
        </is>
      </c>
      <c r="E1292" t="inlineStr">
        <is>
          <t>American Society for Testing and Materials</t>
        </is>
      </c>
      <c r="F1292"/>
      <c r="G1292"/>
      <c r="H1292"/>
      <c r="I1292"/>
      <c r="J1292"/>
      <c r="K1292"/>
      <c r="L1292" t="inlineStr">
        <is>
          <t>Pimephales promelas</t>
        </is>
      </c>
      <c r="M1292" t="inlineStr">
        <is>
          <t>Fathead Minnow</t>
        </is>
      </c>
      <c r="N1292" t="inlineStr">
        <is>
          <t>Pre-, sub-, semi-, near adult, or peripubertal</t>
        </is>
      </c>
      <c r="O1292"/>
      <c r="P1292"/>
      <c r="Q1292"/>
      <c r="R1292" t="n">
        <v>65.0</v>
      </c>
      <c r="S1292"/>
      <c r="T1292" t="n">
        <v>94.0</v>
      </c>
      <c r="U1292" t="inlineStr">
        <is>
          <t>Day(s)</t>
        </is>
      </c>
      <c r="V1292" t="inlineStr">
        <is>
          <t>Static</t>
        </is>
      </c>
      <c r="W1292" t="inlineStr">
        <is>
          <t>Fresh water</t>
        </is>
      </c>
      <c r="X1292" t="inlineStr">
        <is>
          <t>Lab</t>
        </is>
      </c>
      <c r="Y1292" t="inlineStr">
        <is>
          <t>&gt;=8</t>
        </is>
      </c>
      <c r="Z1292" t="inlineStr">
        <is>
          <t>Active ingredient</t>
        </is>
      </c>
      <c r="AA1292"/>
      <c r="AB1292" t="n">
        <v>1370.0</v>
      </c>
      <c r="AC1292"/>
      <c r="AD1292" t="n">
        <v>1200.0</v>
      </c>
      <c r="AE1292"/>
      <c r="AF1292" t="n">
        <v>1580.0</v>
      </c>
      <c r="AG1292" t="inlineStr">
        <is>
          <t>AI mg/L</t>
        </is>
      </c>
      <c r="AH1292"/>
      <c r="AI1292"/>
      <c r="AJ1292"/>
      <c r="AK1292"/>
      <c r="AL1292"/>
      <c r="AM1292"/>
      <c r="AN1292"/>
      <c r="AO1292"/>
      <c r="AP1292"/>
      <c r="AQ1292"/>
      <c r="AR1292"/>
      <c r="AS1292"/>
      <c r="AT1292"/>
      <c r="AU1292"/>
      <c r="AV1292"/>
      <c r="AW1292"/>
      <c r="AX1292" t="inlineStr">
        <is>
          <t>Mortality</t>
        </is>
      </c>
      <c r="AY1292" t="inlineStr">
        <is>
          <t>Mortality</t>
        </is>
      </c>
      <c r="AZ1292" t="inlineStr">
        <is>
          <t>LC50</t>
        </is>
      </c>
      <c r="BA1292"/>
      <c r="BB1292" t="n">
        <v>4.0</v>
      </c>
      <c r="BC1292"/>
      <c r="BD1292"/>
      <c r="BE1292"/>
      <c r="BF1292"/>
      <c r="BG1292" t="inlineStr">
        <is>
          <t>Day(s)</t>
        </is>
      </c>
      <c r="BH1292"/>
      <c r="BI1292" t="inlineStr">
        <is>
          <t>DTXSID3021932</t>
        </is>
      </c>
      <c r="BJ1292" t="inlineStr">
        <is>
          <t>10.1007/BF01607884</t>
        </is>
      </c>
      <c r="BK1292"/>
      <c r="BL1292" t="inlineStr">
        <is>
          <t>Acute</t>
        </is>
      </c>
      <c r="BM1292"/>
      <c r="BN1292"/>
      <c r="BO1292"/>
      <c r="BP1292"/>
      <c r="BQ1292"/>
      <c r="BR1292"/>
      <c r="BS1292"/>
      <c r="BT1292" t="inlineStr">
        <is>
          <t>--</t>
        </is>
      </c>
      <c r="BU1292"/>
      <c r="BV1292"/>
      <c r="BW1292"/>
      <c r="BX1292"/>
      <c r="BY1292"/>
      <c r="BZ1292"/>
      <c r="CA1292"/>
      <c r="CB1292"/>
      <c r="CC1292"/>
      <c r="CD1292"/>
      <c r="CE1292"/>
      <c r="CF1292"/>
      <c r="CG1292"/>
      <c r="CH1292"/>
      <c r="CI1292"/>
      <c r="CJ1292" t="inlineStr">
        <is>
          <t xml:space="preserve">SOURCE/LAB STOCK//CONTR/C,V//TMETH/1980, STANDARD E 729-80//MEDIA/AERATED, CARBON-FILTERED, UV IRRADIATED WATER FROM UPPER SAGINAW BAY OF LAKE HURON//   </t>
        </is>
      </c>
      <c r="CK1292" t="inlineStr">
        <is>
          <t>Mayes,M.A., H.C. Alexander, and D.C. Dill</t>
        </is>
      </c>
      <c r="CL1292" t="n">
        <v>10432.0</v>
      </c>
      <c r="CM1292" t="inlineStr">
        <is>
          <t>A Study to Assess the Influence of Age on the Response of Fathead Minnows in Static Acute Toxicity Tests</t>
        </is>
      </c>
      <c r="CN1292" t="inlineStr">
        <is>
          <t>Bull. Environ. Contam. Toxicol.31(2): 139-147</t>
        </is>
      </c>
      <c r="CO1292" t="n">
        <v>1983.0</v>
      </c>
      <c r="CP1292" t="inlineStr">
        <is>
          <t>Mayes,M.A., H.C. Alexander, and D.C. Dill (1983). A Study to Assess the Influence of Age on the Response of Fathead Minnows in Static Acute Toxicity Tests. Bull. Environ. Contam. Toxicol., 31, (2), 139-147. doi:10.1007/BF01607884. ECOREF#:10432</t>
        </is>
      </c>
    </row>
    <row r="1293">
      <c r="A1293" t="n">
        <v>111466.0</v>
      </c>
      <c r="B1293" t="inlineStr">
        <is>
          <t>2,2'-Oxybisethanol</t>
        </is>
      </c>
      <c r="C1293"/>
      <c r="D1293" t="inlineStr">
        <is>
          <t>Measured</t>
        </is>
      </c>
      <c r="E1293" t="inlineStr">
        <is>
          <t>Not coded</t>
        </is>
      </c>
      <c r="F1293"/>
      <c r="G1293" t="n">
        <v>99.0</v>
      </c>
      <c r="H1293"/>
      <c r="I1293"/>
      <c r="J1293"/>
      <c r="K1293"/>
      <c r="L1293" t="inlineStr">
        <is>
          <t>Pimephales promelas</t>
        </is>
      </c>
      <c r="M1293" t="inlineStr">
        <is>
          <t>Fathead Minnow</t>
        </is>
      </c>
      <c r="N1293"/>
      <c r="O1293"/>
      <c r="P1293" t="n">
        <v>34.0</v>
      </c>
      <c r="Q1293"/>
      <c r="R1293"/>
      <c r="S1293"/>
      <c r="T1293"/>
      <c r="U1293" t="inlineStr">
        <is>
          <t>Day(s)</t>
        </is>
      </c>
      <c r="V1293" t="inlineStr">
        <is>
          <t>Flow-through</t>
        </is>
      </c>
      <c r="W1293" t="inlineStr">
        <is>
          <t>Fresh water</t>
        </is>
      </c>
      <c r="X1293" t="inlineStr">
        <is>
          <t>Lab</t>
        </is>
      </c>
      <c r="Y1293"/>
      <c r="Z1293" t="inlineStr">
        <is>
          <t>Active ingredient</t>
        </is>
      </c>
      <c r="AA1293"/>
      <c r="AB1293" t="n">
        <v>75200.0</v>
      </c>
      <c r="AC1293"/>
      <c r="AD1293"/>
      <c r="AE1293"/>
      <c r="AF1293"/>
      <c r="AG1293" t="inlineStr">
        <is>
          <t>AI mg/L</t>
        </is>
      </c>
      <c r="AH1293"/>
      <c r="AI1293"/>
      <c r="AJ1293"/>
      <c r="AK1293"/>
      <c r="AL1293"/>
      <c r="AM1293"/>
      <c r="AN1293"/>
      <c r="AO1293"/>
      <c r="AP1293"/>
      <c r="AQ1293"/>
      <c r="AR1293"/>
      <c r="AS1293"/>
      <c r="AT1293"/>
      <c r="AU1293"/>
      <c r="AV1293"/>
      <c r="AW1293"/>
      <c r="AX1293" t="inlineStr">
        <is>
          <t>Mortality</t>
        </is>
      </c>
      <c r="AY1293" t="inlineStr">
        <is>
          <t>Mortality</t>
        </is>
      </c>
      <c r="AZ1293" t="inlineStr">
        <is>
          <t>LC50</t>
        </is>
      </c>
      <c r="BA1293"/>
      <c r="BB1293" t="n">
        <v>4.0</v>
      </c>
      <c r="BC1293"/>
      <c r="BD1293"/>
      <c r="BE1293"/>
      <c r="BF1293"/>
      <c r="BG1293" t="inlineStr">
        <is>
          <t>Day(s)</t>
        </is>
      </c>
      <c r="BH1293" t="inlineStr">
        <is>
          <t>Pure</t>
        </is>
      </c>
      <c r="BI1293" t="inlineStr">
        <is>
          <t>DTXSID8020462</t>
        </is>
      </c>
      <c r="BJ1293"/>
      <c r="BK1293"/>
      <c r="BL1293"/>
      <c r="BM1293"/>
      <c r="BN1293"/>
      <c r="BO1293"/>
      <c r="BP1293"/>
      <c r="BQ1293"/>
      <c r="BR1293"/>
      <c r="BS1293"/>
      <c r="BT1293" t="inlineStr">
        <is>
          <t>--</t>
        </is>
      </c>
      <c r="BU1293"/>
      <c r="BV1293"/>
      <c r="BW1293"/>
      <c r="BX1293"/>
      <c r="BY1293"/>
      <c r="BZ1293"/>
      <c r="CA1293"/>
      <c r="CB1293"/>
      <c r="CC1293"/>
      <c r="CD1293"/>
      <c r="CE1293"/>
      <c r="CF1293"/>
      <c r="CG1293"/>
      <c r="CH1293"/>
      <c r="CI1293"/>
      <c r="CJ1293"/>
      <c r="CK1293" t="inlineStr">
        <is>
          <t>Geiger,D.L., L.T. Brooke, and D.J. Call</t>
        </is>
      </c>
      <c r="CL1293" t="n">
        <v>3217.0</v>
      </c>
      <c r="CM1293" t="inlineStr">
        <is>
          <t>Acute Toxicities of Organic Chemicals to Fathead Minnows (Pimephales promelas), Volume V</t>
        </is>
      </c>
      <c r="CN1293" t="inlineStr">
        <is>
          <t>Center for Lake Superior Environmental Studies, University of Wisconsin, Superior, WI:332 p.</t>
        </is>
      </c>
      <c r="CO1293" t="n">
        <v>1990.0</v>
      </c>
      <c r="CP1293" t="inlineStr">
        <is>
          <t>Geiger,D.L., L.T. Brooke, and D.J. Call (1990). Acute Toxicities of Organic Chemicals to Fathead Minnows (Pimephales promelas), Volume V. Center for Lake Superior Environmental Studies, University of Wisconsin, Superior, WI, 332 p. ECOREF#:3217</t>
        </is>
      </c>
    </row>
    <row r="1294">
      <c r="A1294" t="n">
        <v>111466.0</v>
      </c>
      <c r="B1294" t="inlineStr">
        <is>
          <t>2,2'-Oxybisethanol</t>
        </is>
      </c>
      <c r="C1294"/>
      <c r="D1294" t="inlineStr">
        <is>
          <t>Unmeasured</t>
        </is>
      </c>
      <c r="E1294" t="inlineStr">
        <is>
          <t>Standard Methods for the Examination of Water and Wastewater</t>
        </is>
      </c>
      <c r="F1294"/>
      <c r="G1294"/>
      <c r="H1294"/>
      <c r="I1294"/>
      <c r="J1294"/>
      <c r="K1294"/>
      <c r="L1294" t="inlineStr">
        <is>
          <t>Pimephales promelas</t>
        </is>
      </c>
      <c r="M1294" t="inlineStr">
        <is>
          <t>Fathead Minnow</t>
        </is>
      </c>
      <c r="N1294"/>
      <c r="O1294"/>
      <c r="P1294"/>
      <c r="Q1294"/>
      <c r="R1294"/>
      <c r="S1294"/>
      <c r="T1294"/>
      <c r="U1294"/>
      <c r="V1294" t="inlineStr">
        <is>
          <t>Static</t>
        </is>
      </c>
      <c r="W1294" t="inlineStr">
        <is>
          <t>Fresh water</t>
        </is>
      </c>
      <c r="X1294" t="inlineStr">
        <is>
          <t>Lab</t>
        </is>
      </c>
      <c r="Y1294" t="n">
        <v>4.0</v>
      </c>
      <c r="Z1294" t="inlineStr">
        <is>
          <t>Formulation</t>
        </is>
      </c>
      <c r="AA1294" t="inlineStr">
        <is>
          <t>&gt;</t>
        </is>
      </c>
      <c r="AB1294" t="n">
        <v>100.0</v>
      </c>
      <c r="AC1294"/>
      <c r="AD1294"/>
      <c r="AE1294"/>
      <c r="AF1294"/>
      <c r="AG1294" t="inlineStr">
        <is>
          <t>AI mg/L</t>
        </is>
      </c>
      <c r="AH1294"/>
      <c r="AI1294"/>
      <c r="AJ1294"/>
      <c r="AK1294"/>
      <c r="AL1294"/>
      <c r="AM1294"/>
      <c r="AN1294"/>
      <c r="AO1294"/>
      <c r="AP1294"/>
      <c r="AQ1294"/>
      <c r="AR1294"/>
      <c r="AS1294"/>
      <c r="AT1294"/>
      <c r="AU1294"/>
      <c r="AV1294"/>
      <c r="AW1294"/>
      <c r="AX1294" t="inlineStr">
        <is>
          <t>Mortality</t>
        </is>
      </c>
      <c r="AY1294" t="inlineStr">
        <is>
          <t>Mortality</t>
        </is>
      </c>
      <c r="AZ1294" t="inlineStr">
        <is>
          <t>LC50</t>
        </is>
      </c>
      <c r="BA1294"/>
      <c r="BB1294" t="n">
        <v>4.0</v>
      </c>
      <c r="BC1294"/>
      <c r="BD1294"/>
      <c r="BE1294"/>
      <c r="BF1294"/>
      <c r="BG1294" t="inlineStr">
        <is>
          <t>Day(s)</t>
        </is>
      </c>
      <c r="BH1294"/>
      <c r="BI1294" t="inlineStr">
        <is>
          <t>DTXSID8020462</t>
        </is>
      </c>
      <c r="BJ1294"/>
      <c r="BK1294"/>
      <c r="BL1294" t="inlineStr">
        <is>
          <t>Acute</t>
        </is>
      </c>
      <c r="BM1294"/>
      <c r="BN1294"/>
      <c r="BO1294"/>
      <c r="BP1294"/>
      <c r="BQ1294"/>
      <c r="BR1294"/>
      <c r="BS1294"/>
      <c r="BT1294" t="inlineStr">
        <is>
          <t>--</t>
        </is>
      </c>
      <c r="BU1294"/>
      <c r="BV1294"/>
      <c r="BW1294"/>
      <c r="BX1294"/>
      <c r="BY1294"/>
      <c r="BZ1294"/>
      <c r="CA1294"/>
      <c r="CB1294"/>
      <c r="CC1294"/>
      <c r="CD1294"/>
      <c r="CE1294"/>
      <c r="CF1294"/>
      <c r="CG1294"/>
      <c r="CH1294"/>
      <c r="CI1294"/>
      <c r="CJ1294" t="inlineStr">
        <is>
          <t xml:space="preserve">SOURCE/MUSKIE HATCHERY, ASBURY, NEW JERSEY//   </t>
        </is>
      </c>
      <c r="CK1294" t="inlineStr">
        <is>
          <t>National Association of Photographic Manufacturers</t>
        </is>
      </c>
      <c r="CL1294" t="n">
        <v>167113.0</v>
      </c>
      <c r="CM1294" t="inlineStr">
        <is>
          <t>Environmental Effect of Photoprocessing Chemicals Vol I and II (557)</t>
        </is>
      </c>
      <c r="CN1294" t="inlineStr">
        <is>
          <t>EPA/OTS Doc. #40-8469216:536 p.</t>
        </is>
      </c>
      <c r="CO1294" t="n">
        <v>1974.0</v>
      </c>
      <c r="CP1294" t="inlineStr">
        <is>
          <t>National Association of Photographic Manufacturers (1974). Environmental Effect of Photoprocessing Chemicals Vol I and II (557). EPA/OTS Doc. #40-8469216, 536 p. ECOREF#:167113</t>
        </is>
      </c>
    </row>
    <row r="1295">
      <c r="A1295" t="n">
        <v>111477.0</v>
      </c>
      <c r="B1295" t="inlineStr">
        <is>
          <t>1-(Propylsulfanyl)propane</t>
        </is>
      </c>
      <c r="C1295"/>
      <c r="D1295" t="inlineStr">
        <is>
          <t>Measured</t>
        </is>
      </c>
      <c r="E1295" t="inlineStr">
        <is>
          <t>Not coded</t>
        </is>
      </c>
      <c r="F1295"/>
      <c r="G1295" t="n">
        <v>99.0</v>
      </c>
      <c r="H1295"/>
      <c r="I1295"/>
      <c r="J1295"/>
      <c r="K1295"/>
      <c r="L1295" t="inlineStr">
        <is>
          <t>Pimephales promelas</t>
        </is>
      </c>
      <c r="M1295" t="inlineStr">
        <is>
          <t>Fathead Minnow</t>
        </is>
      </c>
      <c r="N1295"/>
      <c r="O1295"/>
      <c r="P1295" t="n">
        <v>33.0</v>
      </c>
      <c r="Q1295"/>
      <c r="R1295"/>
      <c r="S1295"/>
      <c r="T1295"/>
      <c r="U1295" t="inlineStr">
        <is>
          <t>Day(s)</t>
        </is>
      </c>
      <c r="V1295" t="inlineStr">
        <is>
          <t>Flow-through</t>
        </is>
      </c>
      <c r="W1295" t="inlineStr">
        <is>
          <t>Fresh water</t>
        </is>
      </c>
      <c r="X1295" t="inlineStr">
        <is>
          <t>Lab</t>
        </is>
      </c>
      <c r="Y1295"/>
      <c r="Z1295" t="inlineStr">
        <is>
          <t>Active ingredient</t>
        </is>
      </c>
      <c r="AA1295"/>
      <c r="AB1295" t="n">
        <v>21.7</v>
      </c>
      <c r="AC1295"/>
      <c r="AD1295"/>
      <c r="AE1295"/>
      <c r="AF1295"/>
      <c r="AG1295" t="inlineStr">
        <is>
          <t>AI mg/L</t>
        </is>
      </c>
      <c r="AH1295"/>
      <c r="AI1295"/>
      <c r="AJ1295"/>
      <c r="AK1295"/>
      <c r="AL1295"/>
      <c r="AM1295"/>
      <c r="AN1295"/>
      <c r="AO1295"/>
      <c r="AP1295"/>
      <c r="AQ1295"/>
      <c r="AR1295"/>
      <c r="AS1295"/>
      <c r="AT1295"/>
      <c r="AU1295"/>
      <c r="AV1295"/>
      <c r="AW1295"/>
      <c r="AX1295" t="inlineStr">
        <is>
          <t>Mortality</t>
        </is>
      </c>
      <c r="AY1295" t="inlineStr">
        <is>
          <t>Mortality</t>
        </is>
      </c>
      <c r="AZ1295" t="inlineStr">
        <is>
          <t>LC50</t>
        </is>
      </c>
      <c r="BA1295"/>
      <c r="BB1295" t="n">
        <v>4.0</v>
      </c>
      <c r="BC1295"/>
      <c r="BD1295"/>
      <c r="BE1295"/>
      <c r="BF1295"/>
      <c r="BG1295" t="inlineStr">
        <is>
          <t>Day(s)</t>
        </is>
      </c>
      <c r="BH1295" t="inlineStr">
        <is>
          <t>Pure</t>
        </is>
      </c>
      <c r="BI1295" t="inlineStr">
        <is>
          <t>DTXSID3021934</t>
        </is>
      </c>
      <c r="BJ1295"/>
      <c r="BK1295"/>
      <c r="BL1295"/>
      <c r="BM1295"/>
      <c r="BN1295"/>
      <c r="BO1295"/>
      <c r="BP1295"/>
      <c r="BQ1295"/>
      <c r="BR1295"/>
      <c r="BS1295"/>
      <c r="BT1295" t="inlineStr">
        <is>
          <t>--</t>
        </is>
      </c>
      <c r="BU1295"/>
      <c r="BV1295"/>
      <c r="BW1295"/>
      <c r="BX1295"/>
      <c r="BY1295"/>
      <c r="BZ1295"/>
      <c r="CA1295"/>
      <c r="CB1295"/>
      <c r="CC1295"/>
      <c r="CD1295"/>
      <c r="CE1295"/>
      <c r="CF1295"/>
      <c r="CG1295"/>
      <c r="CH1295"/>
      <c r="CI1295" t="inlineStr">
        <is>
          <t xml:space="preserve"> Affected fish lost schooling behavior, then equilibrium   NR prior to death.  Fish in the B concentration did not school aNAer the third hour. </t>
        </is>
      </c>
      <c r="CJ1295" t="inlineStr">
        <is>
          <t xml:space="preserve">   Affected fish lost schooling behavior, then equilibrium   NR prior to death.  Fish in the B concentration did not school aNAer the third hour. </t>
        </is>
      </c>
      <c r="CK1295" t="inlineStr">
        <is>
          <t>Brooke,L.T., D.J. Call, D.L. Geiger, and C.E. Northcott</t>
        </is>
      </c>
      <c r="CL1295" t="n">
        <v>12448.0</v>
      </c>
      <c r="CM1295" t="inlineStr">
        <is>
          <t>Acute Toxicities of Organic Chemicals to Fathead Minnows (Pimephales promelas), Vol. 1</t>
        </is>
      </c>
      <c r="CN1295" t="inlineStr">
        <is>
          <t>Center for Lake Superior Environmental Studies, University of Wisconsin-Superior, Superior, WI:414 p.</t>
        </is>
      </c>
      <c r="CO1295" t="n">
        <v>1984.0</v>
      </c>
      <c r="CP1295" t="inlineStr">
        <is>
          <t>Brooke,L.T., D.J. Call, D.L. Geiger, and C.E. Northcott (1984). Acute Toxicities of Organic Chemicals to Fathead Minnows (Pimephales promelas), Vol. 1. Center for Lake Superior Environmental Studies, University of Wisconsin-Superior, Superior, WI, 414 p. ECOREF#:12448</t>
        </is>
      </c>
    </row>
    <row r="1296">
      <c r="A1296" t="n">
        <v>111682.0</v>
      </c>
      <c r="B1296" t="inlineStr">
        <is>
          <t>1-Heptanamine</t>
        </is>
      </c>
      <c r="C1296"/>
      <c r="D1296" t="inlineStr">
        <is>
          <t>Measured</t>
        </is>
      </c>
      <c r="E1296" t="inlineStr">
        <is>
          <t>Not reported</t>
        </is>
      </c>
      <c r="F1296" t="inlineStr">
        <is>
          <t>&gt;=</t>
        </is>
      </c>
      <c r="G1296" t="n">
        <v>99.0</v>
      </c>
      <c r="H1296"/>
      <c r="I1296"/>
      <c r="J1296"/>
      <c r="K1296"/>
      <c r="L1296" t="inlineStr">
        <is>
          <t>Pimephales promelas</t>
        </is>
      </c>
      <c r="M1296" t="inlineStr">
        <is>
          <t>Fathead Minnow</t>
        </is>
      </c>
      <c r="N1296"/>
      <c r="O1296"/>
      <c r="P1296"/>
      <c r="Q1296"/>
      <c r="R1296" t="n">
        <v>27.0</v>
      </c>
      <c r="S1296"/>
      <c r="T1296" t="n">
        <v>28.0</v>
      </c>
      <c r="U1296" t="inlineStr">
        <is>
          <t>Day(s)</t>
        </is>
      </c>
      <c r="V1296" t="inlineStr">
        <is>
          <t>Flow-through</t>
        </is>
      </c>
      <c r="W1296" t="inlineStr">
        <is>
          <t>Fresh water</t>
        </is>
      </c>
      <c r="X1296" t="inlineStr">
        <is>
          <t>Lab</t>
        </is>
      </c>
      <c r="Y1296" t="n">
        <v>6.0</v>
      </c>
      <c r="Z1296" t="inlineStr">
        <is>
          <t>Active ingredient</t>
        </is>
      </c>
      <c r="AA1296"/>
      <c r="AB1296" t="n">
        <v>21.8</v>
      </c>
      <c r="AC1296"/>
      <c r="AD1296" t="n">
        <v>19.7</v>
      </c>
      <c r="AE1296"/>
      <c r="AF1296" t="n">
        <v>24.1</v>
      </c>
      <c r="AG1296" t="inlineStr">
        <is>
          <t>AI mg/L</t>
        </is>
      </c>
      <c r="AH1296"/>
      <c r="AI1296"/>
      <c r="AJ1296"/>
      <c r="AK1296"/>
      <c r="AL1296"/>
      <c r="AM1296"/>
      <c r="AN1296"/>
      <c r="AO1296"/>
      <c r="AP1296"/>
      <c r="AQ1296"/>
      <c r="AR1296"/>
      <c r="AS1296"/>
      <c r="AT1296"/>
      <c r="AU1296"/>
      <c r="AV1296"/>
      <c r="AW1296"/>
      <c r="AX1296" t="inlineStr">
        <is>
          <t>Mortality</t>
        </is>
      </c>
      <c r="AY1296" t="inlineStr">
        <is>
          <t>Mortality</t>
        </is>
      </c>
      <c r="AZ1296" t="inlineStr">
        <is>
          <t>LC50</t>
        </is>
      </c>
      <c r="BA1296"/>
      <c r="BB1296" t="n">
        <v>4.0</v>
      </c>
      <c r="BC1296"/>
      <c r="BD1296"/>
      <c r="BE1296"/>
      <c r="BF1296"/>
      <c r="BG1296" t="inlineStr">
        <is>
          <t>Day(s)</t>
        </is>
      </c>
      <c r="BH1296" t="inlineStr">
        <is>
          <t>Pure</t>
        </is>
      </c>
      <c r="BI1296" t="inlineStr">
        <is>
          <t>DTXSID7020681</t>
        </is>
      </c>
      <c r="BJ1296"/>
      <c r="BK1296"/>
      <c r="BL1296" t="inlineStr">
        <is>
          <t>Acute</t>
        </is>
      </c>
      <c r="BM1296"/>
      <c r="BN1296"/>
      <c r="BO1296"/>
      <c r="BP1296"/>
      <c r="BQ1296"/>
      <c r="BR1296"/>
      <c r="BS1296"/>
      <c r="BT1296" t="inlineStr">
        <is>
          <t>--</t>
        </is>
      </c>
      <c r="BU1296"/>
      <c r="BV1296"/>
      <c r="BW1296"/>
      <c r="BX1296"/>
      <c r="BY1296"/>
      <c r="BZ1296"/>
      <c r="CA1296"/>
      <c r="CB1296"/>
      <c r="CC1296"/>
      <c r="CD1296"/>
      <c r="CE1296"/>
      <c r="CF1296"/>
      <c r="CG1296"/>
      <c r="CH1296"/>
      <c r="CI1296"/>
      <c r="CJ1296"/>
      <c r="CK1296" t="inlineStr">
        <is>
          <t>Brooke,L.T., D.J. Call, D.L. Geiger, and C.E. Northcott</t>
        </is>
      </c>
      <c r="CL1296" t="n">
        <v>12448.0</v>
      </c>
      <c r="CM1296" t="inlineStr">
        <is>
          <t>Acute Toxicities of Organic Chemicals to Fathead Minnows (Pimephales promelas), Vol. 1</t>
        </is>
      </c>
      <c r="CN1296" t="inlineStr">
        <is>
          <t>Center for Lake Superior Environmental Studies, University of Wisconsin-Superior, Superior, WI:414 p.</t>
        </is>
      </c>
      <c r="CO1296" t="n">
        <v>1984.0</v>
      </c>
      <c r="CP1296" t="inlineStr">
        <is>
          <t>Brooke,L.T., D.J. Call, D.L. Geiger, and C.E. Northcott (1984). Acute Toxicities of Organic Chemicals to Fathead Minnows (Pimephales promelas), Vol. 1. Center for Lake Superior Environmental Studies, University of Wisconsin-Superior, Superior, WI, 414 p. ECOREF#:12448</t>
        </is>
      </c>
    </row>
    <row r="1297">
      <c r="A1297" t="n">
        <v>111693.0</v>
      </c>
      <c r="B1297" t="inlineStr">
        <is>
          <t>Hexanedinitrile</t>
        </is>
      </c>
      <c r="C1297" t="inlineStr">
        <is>
          <t>Reagent or practical grade</t>
        </is>
      </c>
      <c r="D1297" t="inlineStr">
        <is>
          <t>Unmeasured</t>
        </is>
      </c>
      <c r="E1297" t="inlineStr">
        <is>
          <t>Other Method</t>
        </is>
      </c>
      <c r="F1297"/>
      <c r="G1297"/>
      <c r="H1297"/>
      <c r="I1297" t="n">
        <v>98.0</v>
      </c>
      <c r="J1297"/>
      <c r="K1297" t="n">
        <v>100.0</v>
      </c>
      <c r="L1297" t="inlineStr">
        <is>
          <t>Pimephales promelas</t>
        </is>
      </c>
      <c r="M1297" t="inlineStr">
        <is>
          <t>Fathead Minnow</t>
        </is>
      </c>
      <c r="N1297"/>
      <c r="O1297"/>
      <c r="P1297"/>
      <c r="Q1297"/>
      <c r="R1297"/>
      <c r="S1297"/>
      <c r="T1297"/>
      <c r="U1297"/>
      <c r="V1297" t="inlineStr">
        <is>
          <t>Static</t>
        </is>
      </c>
      <c r="W1297" t="inlineStr">
        <is>
          <t>Fresh water</t>
        </is>
      </c>
      <c r="X1297" t="inlineStr">
        <is>
          <t>Lab</t>
        </is>
      </c>
      <c r="Y1297"/>
      <c r="Z1297" t="inlineStr">
        <is>
          <t>Active ingredient</t>
        </is>
      </c>
      <c r="AA1297"/>
      <c r="AB1297" t="n">
        <v>1250.0</v>
      </c>
      <c r="AC1297"/>
      <c r="AD1297"/>
      <c r="AE1297"/>
      <c r="AF1297"/>
      <c r="AG1297" t="inlineStr">
        <is>
          <t>AI mg/L</t>
        </is>
      </c>
      <c r="AH1297"/>
      <c r="AI1297"/>
      <c r="AJ1297"/>
      <c r="AK1297"/>
      <c r="AL1297"/>
      <c r="AM1297"/>
      <c r="AN1297"/>
      <c r="AO1297"/>
      <c r="AP1297"/>
      <c r="AQ1297"/>
      <c r="AR1297"/>
      <c r="AS1297"/>
      <c r="AT1297"/>
      <c r="AU1297"/>
      <c r="AV1297"/>
      <c r="AW1297"/>
      <c r="AX1297" t="inlineStr">
        <is>
          <t>Mortality</t>
        </is>
      </c>
      <c r="AY1297" t="inlineStr">
        <is>
          <t>Mortality</t>
        </is>
      </c>
      <c r="AZ1297" t="inlineStr">
        <is>
          <t>LC50</t>
        </is>
      </c>
      <c r="BA1297"/>
      <c r="BB1297" t="n">
        <v>4.0</v>
      </c>
      <c r="BC1297"/>
      <c r="BD1297"/>
      <c r="BE1297"/>
      <c r="BF1297"/>
      <c r="BG1297" t="inlineStr">
        <is>
          <t>Day(s)</t>
        </is>
      </c>
      <c r="BH1297" t="inlineStr">
        <is>
          <t>Liquid</t>
        </is>
      </c>
      <c r="BI1297" t="inlineStr">
        <is>
          <t>DTXSID3021936</t>
        </is>
      </c>
      <c r="BJ1297"/>
      <c r="BK1297"/>
      <c r="BL1297" t="inlineStr">
        <is>
          <t>Acute</t>
        </is>
      </c>
      <c r="BM1297"/>
      <c r="BN1297"/>
      <c r="BO1297"/>
      <c r="BP1297"/>
      <c r="BQ1297"/>
      <c r="BR1297"/>
      <c r="BS1297"/>
      <c r="BT1297" t="inlineStr">
        <is>
          <t>--</t>
        </is>
      </c>
      <c r="BU1297"/>
      <c r="BV1297"/>
      <c r="BW1297"/>
      <c r="BX1297"/>
      <c r="BY1297"/>
      <c r="BZ1297"/>
      <c r="CA1297"/>
      <c r="CB1297"/>
      <c r="CC1297"/>
      <c r="CD1297"/>
      <c r="CE1297"/>
      <c r="CF1297"/>
      <c r="CG1297"/>
      <c r="CH1297"/>
      <c r="CI1297"/>
      <c r="CJ1297" t="inlineStr">
        <is>
          <t xml:space="preserve">SOURCE/NR//TMETH/DOUDOROFF ET. AL. (1951).//MEDIA/SOFT WATER.//   </t>
        </is>
      </c>
      <c r="CK1297" t="inlineStr">
        <is>
          <t>Henderson,C., Q.H. Pickering, and A.E. Lemke</t>
        </is>
      </c>
      <c r="CL1297" t="n">
        <v>923.0</v>
      </c>
      <c r="CM1297" t="inlineStr">
        <is>
          <t>The Effect of Some Organic Cyanides (Nitriles) on Fish</t>
        </is>
      </c>
      <c r="CN1297" t="inlineStr">
        <is>
          <t>Proceedings of the 15th Industrial Waste Conference, Purdue University65(2): 120-130</t>
        </is>
      </c>
      <c r="CO1297" t="n">
        <v>1961.0</v>
      </c>
      <c r="CP1297" t="inlineStr">
        <is>
          <t>Henderson,C., Q.H. Pickering, and A.E. Lemke (1961). The Effect of Some Organic Cyanides (Nitriles) on Fish. Proceedings of the 15th Industrial Waste Conference, Purdue University, 65, (2), 120-130. ECOREF#:923</t>
        </is>
      </c>
    </row>
    <row r="1298">
      <c r="A1298" t="n">
        <v>111693.0</v>
      </c>
      <c r="B1298" t="inlineStr">
        <is>
          <t>Hexanedinitrile</t>
        </is>
      </c>
      <c r="C1298" t="inlineStr">
        <is>
          <t>Reagent or practical grade</t>
        </is>
      </c>
      <c r="D1298" t="inlineStr">
        <is>
          <t>Unmeasured</t>
        </is>
      </c>
      <c r="E1298" t="inlineStr">
        <is>
          <t>Other Method</t>
        </is>
      </c>
      <c r="F1298"/>
      <c r="G1298"/>
      <c r="H1298"/>
      <c r="I1298" t="n">
        <v>98.0</v>
      </c>
      <c r="J1298"/>
      <c r="K1298" t="n">
        <v>100.0</v>
      </c>
      <c r="L1298" t="inlineStr">
        <is>
          <t>Pimephales promelas</t>
        </is>
      </c>
      <c r="M1298" t="inlineStr">
        <is>
          <t>Fathead Minnow</t>
        </is>
      </c>
      <c r="N1298"/>
      <c r="O1298"/>
      <c r="P1298"/>
      <c r="Q1298"/>
      <c r="R1298"/>
      <c r="S1298"/>
      <c r="T1298"/>
      <c r="U1298"/>
      <c r="V1298" t="inlineStr">
        <is>
          <t>Static</t>
        </is>
      </c>
      <c r="W1298" t="inlineStr">
        <is>
          <t>Fresh water</t>
        </is>
      </c>
      <c r="X1298" t="inlineStr">
        <is>
          <t>Lab</t>
        </is>
      </c>
      <c r="Y1298"/>
      <c r="Z1298" t="inlineStr">
        <is>
          <t>Active ingredient</t>
        </is>
      </c>
      <c r="AA1298"/>
      <c r="AB1298" t="n">
        <v>820.0</v>
      </c>
      <c r="AC1298"/>
      <c r="AD1298"/>
      <c r="AE1298"/>
      <c r="AF1298"/>
      <c r="AG1298" t="inlineStr">
        <is>
          <t>AI mg/L</t>
        </is>
      </c>
      <c r="AH1298"/>
      <c r="AI1298"/>
      <c r="AJ1298"/>
      <c r="AK1298"/>
      <c r="AL1298"/>
      <c r="AM1298"/>
      <c r="AN1298"/>
      <c r="AO1298"/>
      <c r="AP1298"/>
      <c r="AQ1298"/>
      <c r="AR1298"/>
      <c r="AS1298"/>
      <c r="AT1298"/>
      <c r="AU1298"/>
      <c r="AV1298"/>
      <c r="AW1298"/>
      <c r="AX1298" t="inlineStr">
        <is>
          <t>Mortality</t>
        </is>
      </c>
      <c r="AY1298" t="inlineStr">
        <is>
          <t>Mortality</t>
        </is>
      </c>
      <c r="AZ1298" t="inlineStr">
        <is>
          <t>LC50</t>
        </is>
      </c>
      <c r="BA1298"/>
      <c r="BB1298" t="n">
        <v>4.0</v>
      </c>
      <c r="BC1298"/>
      <c r="BD1298"/>
      <c r="BE1298"/>
      <c r="BF1298"/>
      <c r="BG1298" t="inlineStr">
        <is>
          <t>Day(s)</t>
        </is>
      </c>
      <c r="BH1298" t="inlineStr">
        <is>
          <t>Liquid</t>
        </is>
      </c>
      <c r="BI1298" t="inlineStr">
        <is>
          <t>DTXSID3021936</t>
        </is>
      </c>
      <c r="BJ1298"/>
      <c r="BK1298"/>
      <c r="BL1298" t="inlineStr">
        <is>
          <t>Acute</t>
        </is>
      </c>
      <c r="BM1298"/>
      <c r="BN1298"/>
      <c r="BO1298"/>
      <c r="BP1298"/>
      <c r="BQ1298"/>
      <c r="BR1298"/>
      <c r="BS1298"/>
      <c r="BT1298" t="inlineStr">
        <is>
          <t>--</t>
        </is>
      </c>
      <c r="BU1298"/>
      <c r="BV1298"/>
      <c r="BW1298"/>
      <c r="BX1298"/>
      <c r="BY1298"/>
      <c r="BZ1298"/>
      <c r="CA1298"/>
      <c r="CB1298"/>
      <c r="CC1298"/>
      <c r="CD1298"/>
      <c r="CE1298"/>
      <c r="CF1298"/>
      <c r="CG1298"/>
      <c r="CH1298"/>
      <c r="CI1298"/>
      <c r="CJ1298" t="inlineStr">
        <is>
          <t xml:space="preserve">SOURCE/NR//TMETH/DOUDOROFF ET. AL. (1951).//MEDIA/HARD WATER.//   </t>
        </is>
      </c>
      <c r="CK1298" t="inlineStr">
        <is>
          <t>Henderson,C., Q.H. Pickering, and A.E. Lemke</t>
        </is>
      </c>
      <c r="CL1298" t="n">
        <v>923.0</v>
      </c>
      <c r="CM1298" t="inlineStr">
        <is>
          <t>The Effect of Some Organic Cyanides (Nitriles) on Fish</t>
        </is>
      </c>
      <c r="CN1298" t="inlineStr">
        <is>
          <t>Proceedings of the 15th Industrial Waste Conference, Purdue University65(2): 120-130</t>
        </is>
      </c>
      <c r="CO1298" t="n">
        <v>1961.0</v>
      </c>
      <c r="CP1298" t="inlineStr">
        <is>
          <t>Henderson,C., Q.H. Pickering, and A.E. Lemke (1961). The Effect of Some Organic Cyanides (Nitriles) on Fish. Proceedings of the 15th Industrial Waste Conference, Purdue University, 65, (2), 120-130. ECOREF#:923</t>
        </is>
      </c>
    </row>
    <row r="1299">
      <c r="A1299" t="n">
        <v>111693.0</v>
      </c>
      <c r="B1299" t="inlineStr">
        <is>
          <t>Hexanedinitrile</t>
        </is>
      </c>
      <c r="C1299"/>
      <c r="D1299" t="inlineStr">
        <is>
          <t>Measured</t>
        </is>
      </c>
      <c r="E1299" t="inlineStr">
        <is>
          <t>Not coded</t>
        </is>
      </c>
      <c r="F1299"/>
      <c r="G1299" t="n">
        <v>99.0</v>
      </c>
      <c r="H1299"/>
      <c r="I1299"/>
      <c r="J1299"/>
      <c r="K1299"/>
      <c r="L1299" t="inlineStr">
        <is>
          <t>Pimephales promelas</t>
        </is>
      </c>
      <c r="M1299" t="inlineStr">
        <is>
          <t>Fathead Minnow</t>
        </is>
      </c>
      <c r="N1299"/>
      <c r="O1299"/>
      <c r="P1299" t="n">
        <v>28.0</v>
      </c>
      <c r="Q1299"/>
      <c r="R1299"/>
      <c r="S1299"/>
      <c r="T1299"/>
      <c r="U1299" t="inlineStr">
        <is>
          <t>Day(s)</t>
        </is>
      </c>
      <c r="V1299" t="inlineStr">
        <is>
          <t>Flow-through</t>
        </is>
      </c>
      <c r="W1299" t="inlineStr">
        <is>
          <t>Fresh water</t>
        </is>
      </c>
      <c r="X1299" t="inlineStr">
        <is>
          <t>Lab</t>
        </is>
      </c>
      <c r="Y1299"/>
      <c r="Z1299" t="inlineStr">
        <is>
          <t>Active ingredient</t>
        </is>
      </c>
      <c r="AA1299"/>
      <c r="AB1299" t="n">
        <v>1930.0</v>
      </c>
      <c r="AC1299"/>
      <c r="AD1299" t="n">
        <v>1850.0</v>
      </c>
      <c r="AE1299"/>
      <c r="AF1299" t="n">
        <v>2020.0</v>
      </c>
      <c r="AG1299" t="inlineStr">
        <is>
          <t>AI mg/L</t>
        </is>
      </c>
      <c r="AH1299"/>
      <c r="AI1299"/>
      <c r="AJ1299"/>
      <c r="AK1299"/>
      <c r="AL1299"/>
      <c r="AM1299"/>
      <c r="AN1299"/>
      <c r="AO1299"/>
      <c r="AP1299"/>
      <c r="AQ1299"/>
      <c r="AR1299"/>
      <c r="AS1299"/>
      <c r="AT1299"/>
      <c r="AU1299"/>
      <c r="AV1299"/>
      <c r="AW1299"/>
      <c r="AX1299" t="inlineStr">
        <is>
          <t>Mortality</t>
        </is>
      </c>
      <c r="AY1299" t="inlineStr">
        <is>
          <t>Mortality</t>
        </is>
      </c>
      <c r="AZ1299" t="inlineStr">
        <is>
          <t>LC50</t>
        </is>
      </c>
      <c r="BA1299"/>
      <c r="BB1299" t="n">
        <v>4.0</v>
      </c>
      <c r="BC1299"/>
      <c r="BD1299"/>
      <c r="BE1299"/>
      <c r="BF1299"/>
      <c r="BG1299" t="inlineStr">
        <is>
          <t>Day(s)</t>
        </is>
      </c>
      <c r="BH1299" t="inlineStr">
        <is>
          <t>Pure</t>
        </is>
      </c>
      <c r="BI1299" t="inlineStr">
        <is>
          <t>DTXSID3021936</t>
        </is>
      </c>
      <c r="BJ1299"/>
      <c r="BK1299"/>
      <c r="BL1299"/>
      <c r="BM1299"/>
      <c r="BN1299"/>
      <c r="BO1299"/>
      <c r="BP1299"/>
      <c r="BQ1299"/>
      <c r="BR1299"/>
      <c r="BS1299"/>
      <c r="BT1299" t="inlineStr">
        <is>
          <t>--</t>
        </is>
      </c>
      <c r="BU1299"/>
      <c r="BV1299"/>
      <c r="BW1299"/>
      <c r="BX1299"/>
      <c r="BY1299"/>
      <c r="BZ1299"/>
      <c r="CA1299"/>
      <c r="CB1299"/>
      <c r="CC1299"/>
      <c r="CD1299"/>
      <c r="CE1299"/>
      <c r="CF1299"/>
      <c r="CG1299"/>
      <c r="CH1299"/>
      <c r="CI1299" t="inlineStr">
        <is>
          <t xml:space="preserve"> Affected fish became excitable, stayed near water surface NR with rapid fin and opercular movements. NA </t>
        </is>
      </c>
      <c r="CJ1299" t="inlineStr">
        <is>
          <t xml:space="preserve">   Affected fish became excitable, stayed near water surface NR with rapid fin and opercular movements. NA </t>
        </is>
      </c>
      <c r="CK1299" t="inlineStr">
        <is>
          <t>Brooke,L.T., D.J. Call, D.L. Geiger, and C.E. Northcott</t>
        </is>
      </c>
      <c r="CL1299" t="n">
        <v>12448.0</v>
      </c>
      <c r="CM1299" t="inlineStr">
        <is>
          <t>Acute Toxicities of Organic Chemicals to Fathead Minnows (Pimephales promelas), Vol. 1</t>
        </is>
      </c>
      <c r="CN1299" t="inlineStr">
        <is>
          <t>Center for Lake Superior Environmental Studies, University of Wisconsin-Superior, Superior, WI:414 p.</t>
        </is>
      </c>
      <c r="CO1299" t="n">
        <v>1984.0</v>
      </c>
      <c r="CP1299" t="inlineStr">
        <is>
          <t>Brooke,L.T., D.J. Call, D.L. Geiger, and C.E. Northcott (1984). Acute Toxicities of Organic Chemicals to Fathead Minnows (Pimephales promelas), Vol. 1. Center for Lake Superior Environmental Studies, University of Wisconsin-Superior, Superior, WI, 414 p. ECOREF#:12448</t>
        </is>
      </c>
    </row>
    <row r="1300">
      <c r="A1300" t="n">
        <v>111706.0</v>
      </c>
      <c r="B1300" t="inlineStr">
        <is>
          <t>1-Heptanol</t>
        </is>
      </c>
      <c r="C1300"/>
      <c r="D1300" t="inlineStr">
        <is>
          <t>Chemical analysis reported</t>
        </is>
      </c>
      <c r="E1300" t="inlineStr">
        <is>
          <t>American Society for Testing and Materials</t>
        </is>
      </c>
      <c r="F1300"/>
      <c r="G1300"/>
      <c r="H1300"/>
      <c r="I1300"/>
      <c r="J1300"/>
      <c r="K1300"/>
      <c r="L1300" t="inlineStr">
        <is>
          <t>Pimephales promelas</t>
        </is>
      </c>
      <c r="M1300" t="inlineStr">
        <is>
          <t>Fathead Minnow</t>
        </is>
      </c>
      <c r="N1300" t="inlineStr">
        <is>
          <t>Fry</t>
        </is>
      </c>
      <c r="O1300" t="inlineStr">
        <is>
          <t>&lt;</t>
        </is>
      </c>
      <c r="P1300" t="n">
        <v>24.0</v>
      </c>
      <c r="Q1300"/>
      <c r="R1300"/>
      <c r="S1300"/>
      <c r="T1300"/>
      <c r="U1300" t="inlineStr">
        <is>
          <t>Hour(s)</t>
        </is>
      </c>
      <c r="V1300" t="inlineStr">
        <is>
          <t>Flow-through</t>
        </is>
      </c>
      <c r="W1300" t="inlineStr">
        <is>
          <t>Fresh water</t>
        </is>
      </c>
      <c r="X1300" t="inlineStr">
        <is>
          <t>Lab</t>
        </is>
      </c>
      <c r="Y1300"/>
      <c r="Z1300" t="inlineStr">
        <is>
          <t>Active ingredient</t>
        </is>
      </c>
      <c r="AA1300"/>
      <c r="AB1300" t="n">
        <v>37.9</v>
      </c>
      <c r="AC1300"/>
      <c r="AD1300" t="n">
        <v>37.3</v>
      </c>
      <c r="AE1300"/>
      <c r="AF1300" t="n">
        <v>38.5</v>
      </c>
      <c r="AG1300" t="inlineStr">
        <is>
          <t>AI mg/L</t>
        </is>
      </c>
      <c r="AH1300"/>
      <c r="AI1300"/>
      <c r="AJ1300"/>
      <c r="AK1300"/>
      <c r="AL1300"/>
      <c r="AM1300"/>
      <c r="AN1300"/>
      <c r="AO1300"/>
      <c r="AP1300"/>
      <c r="AQ1300"/>
      <c r="AR1300"/>
      <c r="AS1300"/>
      <c r="AT1300"/>
      <c r="AU1300"/>
      <c r="AV1300"/>
      <c r="AW1300"/>
      <c r="AX1300" t="inlineStr">
        <is>
          <t>Mortality</t>
        </is>
      </c>
      <c r="AY1300" t="inlineStr">
        <is>
          <t>Mortality</t>
        </is>
      </c>
      <c r="AZ1300" t="inlineStr">
        <is>
          <t>LC50</t>
        </is>
      </c>
      <c r="BA1300"/>
      <c r="BB1300" t="n">
        <v>4.0</v>
      </c>
      <c r="BC1300"/>
      <c r="BD1300"/>
      <c r="BE1300"/>
      <c r="BF1300"/>
      <c r="BG1300" t="inlineStr">
        <is>
          <t>Day(s)</t>
        </is>
      </c>
      <c r="BH1300"/>
      <c r="BI1300" t="inlineStr">
        <is>
          <t>DTXSID8021937</t>
        </is>
      </c>
      <c r="BJ1300" t="inlineStr">
        <is>
          <t>10.1016/0166-445X(85)90026-8</t>
        </is>
      </c>
      <c r="BK1300"/>
      <c r="BL1300" t="inlineStr">
        <is>
          <t>Acute</t>
        </is>
      </c>
      <c r="BM1300"/>
      <c r="BN1300"/>
      <c r="BO1300"/>
      <c r="BP1300"/>
      <c r="BQ1300"/>
      <c r="BR1300"/>
      <c r="BS1300"/>
      <c r="BT1300" t="inlineStr">
        <is>
          <t>--</t>
        </is>
      </c>
      <c r="BU1300"/>
      <c r="BV1300"/>
      <c r="BW1300"/>
      <c r="BX1300"/>
      <c r="BY1300"/>
      <c r="BZ1300"/>
      <c r="CA1300"/>
      <c r="CB1300"/>
      <c r="CC1300"/>
      <c r="CD1300"/>
      <c r="CE1300"/>
      <c r="CF1300"/>
      <c r="CG1300"/>
      <c r="CH1300"/>
      <c r="CI1300"/>
      <c r="CJ1300" t="inlineStr">
        <is>
          <t xml:space="preserve">SOURCE/NR//TMETH/E729-80 (1980)//MEDIA/AERATED, FILTERED LAKE SUPERIOR WATER//   </t>
        </is>
      </c>
      <c r="CK1300" t="inlineStr">
        <is>
          <t>Broderius,S., and M. Kahl</t>
        </is>
      </c>
      <c r="CL1300" t="n">
        <v>14128.0</v>
      </c>
      <c r="CM1300" t="inlineStr">
        <is>
          <t>Acute Toxicity of Organic Chemical Mixtures to the Fathead Minnow</t>
        </is>
      </c>
      <c r="CN1300" t="inlineStr">
        <is>
          <t>Aquat. Toxicol.6:307-322</t>
        </is>
      </c>
      <c r="CO1300" t="n">
        <v>1985.0</v>
      </c>
      <c r="CP1300" t="inlineStr">
        <is>
          <t>Broderius,S., and M. Kahl (1985). Acute Toxicity of Organic Chemical Mixtures to the Fathead Minnow. Aquat. Toxicol., 6, 307-322. doi:10.1016/0166-445X(85)90026-8. ECOREF#:14128</t>
        </is>
      </c>
    </row>
    <row r="1301">
      <c r="A1301" t="n">
        <v>111706.0</v>
      </c>
      <c r="B1301" t="inlineStr">
        <is>
          <t>1-Heptanol</t>
        </is>
      </c>
      <c r="C1301"/>
      <c r="D1301" t="inlineStr">
        <is>
          <t>Measured</t>
        </is>
      </c>
      <c r="E1301" t="inlineStr">
        <is>
          <t>Not reported</t>
        </is>
      </c>
      <c r="F1301"/>
      <c r="G1301" t="n">
        <v>98.0</v>
      </c>
      <c r="H1301"/>
      <c r="I1301"/>
      <c r="J1301"/>
      <c r="K1301"/>
      <c r="L1301" t="inlineStr">
        <is>
          <t>Pimephales promelas</t>
        </is>
      </c>
      <c r="M1301" t="inlineStr">
        <is>
          <t>Fathead Minnow</t>
        </is>
      </c>
      <c r="N1301"/>
      <c r="O1301"/>
      <c r="P1301" t="n">
        <v>31.0</v>
      </c>
      <c r="Q1301"/>
      <c r="R1301"/>
      <c r="S1301"/>
      <c r="T1301"/>
      <c r="U1301" t="inlineStr">
        <is>
          <t>Day(s)</t>
        </is>
      </c>
      <c r="V1301" t="inlineStr">
        <is>
          <t>Flow-through</t>
        </is>
      </c>
      <c r="W1301" t="inlineStr">
        <is>
          <t>Fresh water</t>
        </is>
      </c>
      <c r="X1301" t="inlineStr">
        <is>
          <t>Lab</t>
        </is>
      </c>
      <c r="Y1301"/>
      <c r="Z1301" t="inlineStr">
        <is>
          <t>Active ingredient</t>
        </is>
      </c>
      <c r="AA1301"/>
      <c r="AB1301" t="n">
        <v>34.5</v>
      </c>
      <c r="AC1301"/>
      <c r="AD1301" t="n">
        <v>33.1</v>
      </c>
      <c r="AE1301"/>
      <c r="AF1301" t="n">
        <v>36.0</v>
      </c>
      <c r="AG1301" t="inlineStr">
        <is>
          <t>AI mg/L</t>
        </is>
      </c>
      <c r="AH1301"/>
      <c r="AI1301"/>
      <c r="AJ1301"/>
      <c r="AK1301"/>
      <c r="AL1301"/>
      <c r="AM1301"/>
      <c r="AN1301"/>
      <c r="AO1301"/>
      <c r="AP1301"/>
      <c r="AQ1301"/>
      <c r="AR1301"/>
      <c r="AS1301"/>
      <c r="AT1301"/>
      <c r="AU1301"/>
      <c r="AV1301"/>
      <c r="AW1301"/>
      <c r="AX1301" t="inlineStr">
        <is>
          <t>Mortality</t>
        </is>
      </c>
      <c r="AY1301" t="inlineStr">
        <is>
          <t>Mortality</t>
        </is>
      </c>
      <c r="AZ1301" t="inlineStr">
        <is>
          <t>LC50</t>
        </is>
      </c>
      <c r="BA1301"/>
      <c r="BB1301" t="n">
        <v>4.0</v>
      </c>
      <c r="BC1301"/>
      <c r="BD1301"/>
      <c r="BE1301"/>
      <c r="BF1301"/>
      <c r="BG1301" t="inlineStr">
        <is>
          <t>Day(s)</t>
        </is>
      </c>
      <c r="BH1301"/>
      <c r="BI1301" t="inlineStr">
        <is>
          <t>DTXSID8021937</t>
        </is>
      </c>
      <c r="BJ1301"/>
      <c r="BK1301"/>
      <c r="BL1301" t="inlineStr">
        <is>
          <t>Acute</t>
        </is>
      </c>
      <c r="BM1301"/>
      <c r="BN1301"/>
      <c r="BO1301"/>
      <c r="BP1301"/>
      <c r="BQ1301"/>
      <c r="BR1301"/>
      <c r="BS1301"/>
      <c r="BT1301" t="inlineStr">
        <is>
          <t>--</t>
        </is>
      </c>
      <c r="BU1301"/>
      <c r="BV1301"/>
      <c r="BW1301"/>
      <c r="BX1301"/>
      <c r="BY1301"/>
      <c r="BZ1301"/>
      <c r="CA1301"/>
      <c r="CB1301"/>
      <c r="CC1301"/>
      <c r="CD1301"/>
      <c r="CE1301"/>
      <c r="CF1301"/>
      <c r="CG1301"/>
      <c r="CH1301"/>
      <c r="CI1301"/>
      <c r="CJ1301" t="inlineStr">
        <is>
          <t xml:space="preserve">SOURCE/FROM US EPA ENVIRONMENTAL RESEARCH LABORATORY-DULUTH AND THE UNIVERSITY OF WISCONSIN-SUPERIOR CAMPUS//MEDIA/LAKE SUPERIOR WATER OR DECHLORINATED WATER//   </t>
        </is>
      </c>
      <c r="CK1301" t="inlineStr">
        <is>
          <t>Geiger,D.L., S.H. Poirier, L.T. Brooke, and D.J. Call</t>
        </is>
      </c>
      <c r="CL1301" t="n">
        <v>12858.0</v>
      </c>
      <c r="CM1301" t="inlineStr">
        <is>
          <t>Acute Toxicities of Organic Chemicals to Fathead Minnows (Pimephales promelas) Volume III</t>
        </is>
      </c>
      <c r="CN1301" t="inlineStr">
        <is>
          <t>Center for Lake Superior Environmental Studies, University of Wisconsin, Superior, WI:328 p.</t>
        </is>
      </c>
      <c r="CO1301" t="n">
        <v>1986.0</v>
      </c>
      <c r="CP1301" t="inlineStr">
        <is>
          <t>Geiger,D.L., S.H. Poirier, L.T. Brooke, and D.J. Call (1986). Acute Toxicities of Organic Chemicals to Fathead Minnows (Pimephales promelas) Volume III. Center for Lake Superior Environmental Studies, University of Wisconsin, Superior, WI, 328 p. ECOREF#:12858</t>
        </is>
      </c>
    </row>
    <row r="1302">
      <c r="A1302" t="n">
        <v>111831.0</v>
      </c>
      <c r="B1302" t="inlineStr">
        <is>
          <t>1-Bromooctane</t>
        </is>
      </c>
      <c r="C1302"/>
      <c r="D1302" t="inlineStr">
        <is>
          <t>Measured</t>
        </is>
      </c>
      <c r="E1302" t="inlineStr">
        <is>
          <t>Not coded</t>
        </is>
      </c>
      <c r="F1302"/>
      <c r="G1302" t="n">
        <v>99.0</v>
      </c>
      <c r="H1302"/>
      <c r="I1302"/>
      <c r="J1302"/>
      <c r="K1302"/>
      <c r="L1302" t="inlineStr">
        <is>
          <t>Pimephales promelas</t>
        </is>
      </c>
      <c r="M1302" t="inlineStr">
        <is>
          <t>Fathead Minnow</t>
        </is>
      </c>
      <c r="N1302"/>
      <c r="O1302"/>
      <c r="P1302" t="n">
        <v>30.0</v>
      </c>
      <c r="Q1302"/>
      <c r="R1302"/>
      <c r="S1302"/>
      <c r="T1302"/>
      <c r="U1302" t="inlineStr">
        <is>
          <t>Day(s)</t>
        </is>
      </c>
      <c r="V1302" t="inlineStr">
        <is>
          <t>Flow-through</t>
        </is>
      </c>
      <c r="W1302" t="inlineStr">
        <is>
          <t>Fresh water</t>
        </is>
      </c>
      <c r="X1302" t="inlineStr">
        <is>
          <t>Lab</t>
        </is>
      </c>
      <c r="Y1302"/>
      <c r="Z1302" t="inlineStr">
        <is>
          <t>Active ingredient</t>
        </is>
      </c>
      <c r="AA1302"/>
      <c r="AB1302" t="n">
        <v>0.838</v>
      </c>
      <c r="AC1302"/>
      <c r="AD1302"/>
      <c r="AE1302"/>
      <c r="AF1302"/>
      <c r="AG1302" t="inlineStr">
        <is>
          <t>AI mg/L</t>
        </is>
      </c>
      <c r="AH1302"/>
      <c r="AI1302"/>
      <c r="AJ1302"/>
      <c r="AK1302"/>
      <c r="AL1302"/>
      <c r="AM1302"/>
      <c r="AN1302"/>
      <c r="AO1302"/>
      <c r="AP1302"/>
      <c r="AQ1302"/>
      <c r="AR1302"/>
      <c r="AS1302"/>
      <c r="AT1302"/>
      <c r="AU1302"/>
      <c r="AV1302"/>
      <c r="AW1302"/>
      <c r="AX1302" t="inlineStr">
        <is>
          <t>Mortality</t>
        </is>
      </c>
      <c r="AY1302" t="inlineStr">
        <is>
          <t>Mortality</t>
        </is>
      </c>
      <c r="AZ1302" t="inlineStr">
        <is>
          <t>LC50</t>
        </is>
      </c>
      <c r="BA1302"/>
      <c r="BB1302" t="n">
        <v>4.0</v>
      </c>
      <c r="BC1302"/>
      <c r="BD1302"/>
      <c r="BE1302"/>
      <c r="BF1302"/>
      <c r="BG1302" t="inlineStr">
        <is>
          <t>Day(s)</t>
        </is>
      </c>
      <c r="BH1302" t="inlineStr">
        <is>
          <t>Pure</t>
        </is>
      </c>
      <c r="BI1302" t="inlineStr">
        <is>
          <t>DTXSID3021938</t>
        </is>
      </c>
      <c r="BJ1302"/>
      <c r="BK1302"/>
      <c r="BL1302"/>
      <c r="BM1302"/>
      <c r="BN1302"/>
      <c r="BO1302"/>
      <c r="BP1302"/>
      <c r="BQ1302"/>
      <c r="BR1302"/>
      <c r="BS1302"/>
      <c r="BT1302" t="inlineStr">
        <is>
          <t>--</t>
        </is>
      </c>
      <c r="BU1302"/>
      <c r="BV1302"/>
      <c r="BW1302"/>
      <c r="BX1302"/>
      <c r="BY1302"/>
      <c r="BZ1302"/>
      <c r="CA1302"/>
      <c r="CB1302"/>
      <c r="CC1302"/>
      <c r="CD1302"/>
      <c r="CE1302"/>
      <c r="CF1302"/>
      <c r="CG1302"/>
      <c r="CH1302"/>
      <c r="CI1302" t="inlineStr">
        <is>
          <t xml:space="preserve"> Dilution factor:  0%, 33%, 66% and 100% of the stock solution.  Behavioral observations were not recorded.D// NA  </t>
        </is>
      </c>
      <c r="CJ1302" t="inlineStr">
        <is>
          <t xml:space="preserve">   Dilution factor:  0%, 33%, 66% and 100% of the stock solution.  Behavioral observations were not recorded.D// NA  </t>
        </is>
      </c>
      <c r="CK1302" t="inlineStr">
        <is>
          <t>Geiger,D.L., D.J. Call, and L.T. Brooke</t>
        </is>
      </c>
      <c r="CL1302" t="n">
        <v>12859.0</v>
      </c>
      <c r="CM1302" t="inlineStr">
        <is>
          <t>Acute Toxicities of Organic Chemicals to Fathead Minnows (Pimephales promelas) Volume IV</t>
        </is>
      </c>
      <c r="CN1302" t="inlineStr">
        <is>
          <t>Center for Lake Superior Environmental Studies, University of Wisconsin, Superior, WI4:355 p.</t>
        </is>
      </c>
      <c r="CO1302" t="n">
        <v>1988.0</v>
      </c>
      <c r="CP1302" t="inlineStr">
        <is>
          <t>Geiger,D.L., D.J. Call, and L.T. Brooke (1988). Acute Toxicities of Organic Chemicals to Fathead Minnows (Pimephales promelas) Volume IV. Center for Lake Superior Environmental Studies, University of Wisconsin, Superior, WI, 4, 355 p. ECOREF#:12859</t>
        </is>
      </c>
    </row>
    <row r="1303">
      <c r="A1303" t="n">
        <v>111864.0</v>
      </c>
      <c r="B1303" t="inlineStr">
        <is>
          <t>Octylamine</t>
        </is>
      </c>
      <c r="C1303"/>
      <c r="D1303" t="inlineStr">
        <is>
          <t>Measured</t>
        </is>
      </c>
      <c r="E1303" t="inlineStr">
        <is>
          <t>Not coded</t>
        </is>
      </c>
      <c r="F1303"/>
      <c r="G1303" t="n">
        <v>97.0</v>
      </c>
      <c r="H1303"/>
      <c r="I1303"/>
      <c r="J1303"/>
      <c r="K1303"/>
      <c r="L1303" t="inlineStr">
        <is>
          <t>Pimephales promelas</t>
        </is>
      </c>
      <c r="M1303" t="inlineStr">
        <is>
          <t>Fathead Minnow</t>
        </is>
      </c>
      <c r="N1303"/>
      <c r="O1303"/>
      <c r="P1303" t="n">
        <v>30.0</v>
      </c>
      <c r="Q1303"/>
      <c r="R1303"/>
      <c r="S1303"/>
      <c r="T1303"/>
      <c r="U1303" t="inlineStr">
        <is>
          <t>Day(s)</t>
        </is>
      </c>
      <c r="V1303" t="inlineStr">
        <is>
          <t>Flow-through</t>
        </is>
      </c>
      <c r="W1303" t="inlineStr">
        <is>
          <t>Fresh water</t>
        </is>
      </c>
      <c r="X1303" t="inlineStr">
        <is>
          <t>Lab</t>
        </is>
      </c>
      <c r="Y1303"/>
      <c r="Z1303" t="inlineStr">
        <is>
          <t>Active ingredient</t>
        </is>
      </c>
      <c r="AA1303"/>
      <c r="AB1303" t="n">
        <v>5.19</v>
      </c>
      <c r="AC1303"/>
      <c r="AD1303" t="n">
        <v>4.73</v>
      </c>
      <c r="AE1303"/>
      <c r="AF1303" t="n">
        <v>5.7</v>
      </c>
      <c r="AG1303" t="inlineStr">
        <is>
          <t>AI mg/L</t>
        </is>
      </c>
      <c r="AH1303"/>
      <c r="AI1303"/>
      <c r="AJ1303"/>
      <c r="AK1303"/>
      <c r="AL1303"/>
      <c r="AM1303"/>
      <c r="AN1303"/>
      <c r="AO1303"/>
      <c r="AP1303"/>
      <c r="AQ1303"/>
      <c r="AR1303"/>
      <c r="AS1303"/>
      <c r="AT1303"/>
      <c r="AU1303"/>
      <c r="AV1303"/>
      <c r="AW1303"/>
      <c r="AX1303" t="inlineStr">
        <is>
          <t>Mortality</t>
        </is>
      </c>
      <c r="AY1303" t="inlineStr">
        <is>
          <t>Mortality</t>
        </is>
      </c>
      <c r="AZ1303" t="inlineStr">
        <is>
          <t>LC50</t>
        </is>
      </c>
      <c r="BA1303"/>
      <c r="BB1303" t="n">
        <v>4.0</v>
      </c>
      <c r="BC1303"/>
      <c r="BD1303"/>
      <c r="BE1303"/>
      <c r="BF1303"/>
      <c r="BG1303" t="inlineStr">
        <is>
          <t>Day(s)</t>
        </is>
      </c>
      <c r="BH1303" t="inlineStr">
        <is>
          <t>Pure</t>
        </is>
      </c>
      <c r="BI1303" t="inlineStr">
        <is>
          <t>DTXSID8021939</t>
        </is>
      </c>
      <c r="BJ1303"/>
      <c r="BK1303"/>
      <c r="BL1303"/>
      <c r="BM1303"/>
      <c r="BN1303"/>
      <c r="BO1303"/>
      <c r="BP1303"/>
      <c r="BQ1303"/>
      <c r="BR1303"/>
      <c r="BS1303"/>
      <c r="BT1303" t="inlineStr">
        <is>
          <t>--</t>
        </is>
      </c>
      <c r="BU1303"/>
      <c r="BV1303"/>
      <c r="BW1303"/>
      <c r="BX1303"/>
      <c r="BY1303"/>
      <c r="BZ1303"/>
      <c r="CA1303"/>
      <c r="CB1303"/>
      <c r="CC1303"/>
      <c r="CD1303"/>
      <c r="CE1303"/>
      <c r="CF1303"/>
      <c r="CG1303"/>
      <c r="CH1303"/>
      <c r="CI1303" t="inlineStr">
        <is>
          <t xml:space="preserve"> The pH of the stock solution was adjusted to that of lake water using HCl.  Very few changes in behavior were observed and recoNAed.  The samples taken at 96 hr were omitted as the stock solution had run dry about two hr prior to </t>
        </is>
      </c>
      <c r="CJ1303" t="inlineStr">
        <is>
          <t xml:space="preserve">   The pH of the stock solution was adjusted to that of lake water using HCl.  Very few changes in behavior were observed and recoNAed.  The samples taken at 96 hr were omitted as the stock solution had run dry about two hr prior to </t>
        </is>
      </c>
      <c r="CK1303" t="inlineStr">
        <is>
          <t>Geiger,D.L., D.J. Call, and L.T. Brooke</t>
        </is>
      </c>
      <c r="CL1303" t="n">
        <v>12859.0</v>
      </c>
      <c r="CM1303" t="inlineStr">
        <is>
          <t>Acute Toxicities of Organic Chemicals to Fathead Minnows (Pimephales promelas) Volume IV</t>
        </is>
      </c>
      <c r="CN1303" t="inlineStr">
        <is>
          <t>Center for Lake Superior Environmental Studies, University of Wisconsin, Superior, WI4:355 p.</t>
        </is>
      </c>
      <c r="CO1303" t="n">
        <v>1988.0</v>
      </c>
      <c r="CP1303" t="inlineStr">
        <is>
          <t>Geiger,D.L., D.J. Call, and L.T. Brooke (1988). Acute Toxicities of Organic Chemicals to Fathead Minnows (Pimephales promelas) Volume IV. Center for Lake Superior Environmental Studies, University of Wisconsin, Superior, WI, 4, 355 p. ECOREF#:12859</t>
        </is>
      </c>
    </row>
    <row r="1304">
      <c r="A1304" t="n">
        <v>111875.0</v>
      </c>
      <c r="B1304" t="inlineStr">
        <is>
          <t>1-Octanol</t>
        </is>
      </c>
      <c r="C1304"/>
      <c r="D1304" t="inlineStr">
        <is>
          <t>Chemical analysis reported</t>
        </is>
      </c>
      <c r="E1304" t="inlineStr">
        <is>
          <t>American Society for Testing and Materials</t>
        </is>
      </c>
      <c r="F1304"/>
      <c r="G1304"/>
      <c r="H1304"/>
      <c r="I1304"/>
      <c r="J1304"/>
      <c r="K1304"/>
      <c r="L1304" t="inlineStr">
        <is>
          <t>Pimephales promelas</t>
        </is>
      </c>
      <c r="M1304" t="inlineStr">
        <is>
          <t>Fathead Minnow</t>
        </is>
      </c>
      <c r="N1304" t="inlineStr">
        <is>
          <t>Juvenile</t>
        </is>
      </c>
      <c r="O1304"/>
      <c r="P1304"/>
      <c r="Q1304"/>
      <c r="R1304" t="n">
        <v>28.0</v>
      </c>
      <c r="S1304"/>
      <c r="T1304" t="n">
        <v>34.0</v>
      </c>
      <c r="U1304" t="inlineStr">
        <is>
          <t>Day(s)</t>
        </is>
      </c>
      <c r="V1304" t="inlineStr">
        <is>
          <t>Flow-through</t>
        </is>
      </c>
      <c r="W1304" t="inlineStr">
        <is>
          <t>Fresh water</t>
        </is>
      </c>
      <c r="X1304" t="inlineStr">
        <is>
          <t>Lab</t>
        </is>
      </c>
      <c r="Y1304"/>
      <c r="Z1304" t="inlineStr">
        <is>
          <t>Active ingredient</t>
        </is>
      </c>
      <c r="AA1304"/>
      <c r="AB1304" t="n">
        <v>14.0</v>
      </c>
      <c r="AC1304"/>
      <c r="AD1304" t="n">
        <v>13.4</v>
      </c>
      <c r="AE1304"/>
      <c r="AF1304" t="n">
        <v>14.6</v>
      </c>
      <c r="AG1304" t="inlineStr">
        <is>
          <t>AI mg/L</t>
        </is>
      </c>
      <c r="AH1304"/>
      <c r="AI1304"/>
      <c r="AJ1304"/>
      <c r="AK1304"/>
      <c r="AL1304"/>
      <c r="AM1304"/>
      <c r="AN1304"/>
      <c r="AO1304"/>
      <c r="AP1304"/>
      <c r="AQ1304"/>
      <c r="AR1304"/>
      <c r="AS1304"/>
      <c r="AT1304"/>
      <c r="AU1304"/>
      <c r="AV1304"/>
      <c r="AW1304"/>
      <c r="AX1304" t="inlineStr">
        <is>
          <t>Mortality</t>
        </is>
      </c>
      <c r="AY1304" t="inlineStr">
        <is>
          <t>Mortality</t>
        </is>
      </c>
      <c r="AZ1304" t="inlineStr">
        <is>
          <t>LC50</t>
        </is>
      </c>
      <c r="BA1304"/>
      <c r="BB1304" t="n">
        <v>4.0</v>
      </c>
      <c r="BC1304"/>
      <c r="BD1304"/>
      <c r="BE1304"/>
      <c r="BF1304"/>
      <c r="BG1304" t="inlineStr">
        <is>
          <t>Day(s)</t>
        </is>
      </c>
      <c r="BH1304"/>
      <c r="BI1304" t="inlineStr">
        <is>
          <t>DTXSID7021940</t>
        </is>
      </c>
      <c r="BJ1304" t="inlineStr">
        <is>
          <t>10.1016/0166-445X(85)90026-8</t>
        </is>
      </c>
      <c r="BK1304"/>
      <c r="BL1304" t="inlineStr">
        <is>
          <t>Acute</t>
        </is>
      </c>
      <c r="BM1304"/>
      <c r="BN1304"/>
      <c r="BO1304"/>
      <c r="BP1304"/>
      <c r="BQ1304"/>
      <c r="BR1304"/>
      <c r="BS1304"/>
      <c r="BT1304" t="inlineStr">
        <is>
          <t>--</t>
        </is>
      </c>
      <c r="BU1304"/>
      <c r="BV1304"/>
      <c r="BW1304"/>
      <c r="BX1304"/>
      <c r="BY1304"/>
      <c r="BZ1304"/>
      <c r="CA1304"/>
      <c r="CB1304"/>
      <c r="CC1304"/>
      <c r="CD1304"/>
      <c r="CE1304"/>
      <c r="CF1304"/>
      <c r="CG1304"/>
      <c r="CH1304"/>
      <c r="CI1304"/>
      <c r="CJ1304" t="inlineStr">
        <is>
          <t xml:space="preserve">SOURCE/NR//TMETH/E729-80 (1980)//MEDIA/AERATED, FILTERED LAKE SUPERIOR WATER//   </t>
        </is>
      </c>
      <c r="CK1304" t="inlineStr">
        <is>
          <t>Broderius,S., and M. Kahl</t>
        </is>
      </c>
      <c r="CL1304" t="n">
        <v>14128.0</v>
      </c>
      <c r="CM1304" t="inlineStr">
        <is>
          <t>Acute Toxicity of Organic Chemical Mixtures to the Fathead Minnow</t>
        </is>
      </c>
      <c r="CN1304" t="inlineStr">
        <is>
          <t>Aquat. Toxicol.6:307-322</t>
        </is>
      </c>
      <c r="CO1304" t="n">
        <v>1985.0</v>
      </c>
      <c r="CP1304" t="inlineStr">
        <is>
          <t>Broderius,S., and M. Kahl (1985). Acute Toxicity of Organic Chemical Mixtures to the Fathead Minnow. Aquat. Toxicol., 6, 307-322. doi:10.1016/0166-445X(85)90026-8. ECOREF#:14128</t>
        </is>
      </c>
    </row>
    <row r="1305">
      <c r="A1305" t="n">
        <v>111875.0</v>
      </c>
      <c r="B1305" t="inlineStr">
        <is>
          <t>1-Octanol</t>
        </is>
      </c>
      <c r="C1305"/>
      <c r="D1305" t="inlineStr">
        <is>
          <t>Chemical analysis reported</t>
        </is>
      </c>
      <c r="E1305" t="inlineStr">
        <is>
          <t>American Society for Testing and Materials</t>
        </is>
      </c>
      <c r="F1305"/>
      <c r="G1305"/>
      <c r="H1305"/>
      <c r="I1305"/>
      <c r="J1305"/>
      <c r="K1305"/>
      <c r="L1305" t="inlineStr">
        <is>
          <t>Pimephales promelas</t>
        </is>
      </c>
      <c r="M1305" t="inlineStr">
        <is>
          <t>Fathead Minnow</t>
        </is>
      </c>
      <c r="N1305" t="inlineStr">
        <is>
          <t>Fry</t>
        </is>
      </c>
      <c r="O1305" t="inlineStr">
        <is>
          <t>&lt;</t>
        </is>
      </c>
      <c r="P1305" t="n">
        <v>24.0</v>
      </c>
      <c r="Q1305"/>
      <c r="R1305"/>
      <c r="S1305"/>
      <c r="T1305"/>
      <c r="U1305" t="inlineStr">
        <is>
          <t>Hour(s)</t>
        </is>
      </c>
      <c r="V1305" t="inlineStr">
        <is>
          <t>Flow-through</t>
        </is>
      </c>
      <c r="W1305" t="inlineStr">
        <is>
          <t>Fresh water</t>
        </is>
      </c>
      <c r="X1305" t="inlineStr">
        <is>
          <t>Lab</t>
        </is>
      </c>
      <c r="Y1305"/>
      <c r="Z1305" t="inlineStr">
        <is>
          <t>Active ingredient</t>
        </is>
      </c>
      <c r="AA1305"/>
      <c r="AB1305" t="n">
        <v>12.6</v>
      </c>
      <c r="AC1305"/>
      <c r="AD1305" t="n">
        <v>12.0</v>
      </c>
      <c r="AE1305"/>
      <c r="AF1305" t="n">
        <v>13.3</v>
      </c>
      <c r="AG1305" t="inlineStr">
        <is>
          <t>AI mg/L</t>
        </is>
      </c>
      <c r="AH1305"/>
      <c r="AI1305"/>
      <c r="AJ1305"/>
      <c r="AK1305"/>
      <c r="AL1305"/>
      <c r="AM1305"/>
      <c r="AN1305"/>
      <c r="AO1305"/>
      <c r="AP1305"/>
      <c r="AQ1305"/>
      <c r="AR1305"/>
      <c r="AS1305"/>
      <c r="AT1305"/>
      <c r="AU1305"/>
      <c r="AV1305"/>
      <c r="AW1305"/>
      <c r="AX1305" t="inlineStr">
        <is>
          <t>Mortality</t>
        </is>
      </c>
      <c r="AY1305" t="inlineStr">
        <is>
          <t>Mortality</t>
        </is>
      </c>
      <c r="AZ1305" t="inlineStr">
        <is>
          <t>LC50</t>
        </is>
      </c>
      <c r="BA1305"/>
      <c r="BB1305" t="n">
        <v>4.0</v>
      </c>
      <c r="BC1305"/>
      <c r="BD1305"/>
      <c r="BE1305"/>
      <c r="BF1305"/>
      <c r="BG1305" t="inlineStr">
        <is>
          <t>Day(s)</t>
        </is>
      </c>
      <c r="BH1305"/>
      <c r="BI1305" t="inlineStr">
        <is>
          <t>DTXSID7021940</t>
        </is>
      </c>
      <c r="BJ1305" t="inlineStr">
        <is>
          <t>10.1016/0166-445X(85)90026-8</t>
        </is>
      </c>
      <c r="BK1305"/>
      <c r="BL1305" t="inlineStr">
        <is>
          <t>Acute</t>
        </is>
      </c>
      <c r="BM1305"/>
      <c r="BN1305"/>
      <c r="BO1305"/>
      <c r="BP1305"/>
      <c r="BQ1305"/>
      <c r="BR1305"/>
      <c r="BS1305"/>
      <c r="BT1305" t="inlineStr">
        <is>
          <t>--</t>
        </is>
      </c>
      <c r="BU1305"/>
      <c r="BV1305"/>
      <c r="BW1305"/>
      <c r="BX1305"/>
      <c r="BY1305"/>
      <c r="BZ1305"/>
      <c r="CA1305"/>
      <c r="CB1305"/>
      <c r="CC1305"/>
      <c r="CD1305"/>
      <c r="CE1305"/>
      <c r="CF1305"/>
      <c r="CG1305"/>
      <c r="CH1305"/>
      <c r="CI1305"/>
      <c r="CJ1305" t="inlineStr">
        <is>
          <t xml:space="preserve">SOURCE/NR//TMETH/E729-80 (1980)//MEDIA/AERATED, FILTERED LAKE SUPERIOR WATER//   </t>
        </is>
      </c>
      <c r="CK1305" t="inlineStr">
        <is>
          <t>Broderius,S., and M. Kahl</t>
        </is>
      </c>
      <c r="CL1305" t="n">
        <v>14128.0</v>
      </c>
      <c r="CM1305" t="inlineStr">
        <is>
          <t>Acute Toxicity of Organic Chemical Mixtures to the Fathead Minnow</t>
        </is>
      </c>
      <c r="CN1305" t="inlineStr">
        <is>
          <t>Aquat. Toxicol.6:307-322</t>
        </is>
      </c>
      <c r="CO1305" t="n">
        <v>1985.0</v>
      </c>
      <c r="CP1305" t="inlineStr">
        <is>
          <t>Broderius,S., and M. Kahl (1985). Acute Toxicity of Organic Chemical Mixtures to the Fathead Minnow. Aquat. Toxicol., 6, 307-322. doi:10.1016/0166-445X(85)90026-8. ECOREF#:14128</t>
        </is>
      </c>
    </row>
    <row r="1306">
      <c r="A1306" t="n">
        <v>111875.0</v>
      </c>
      <c r="B1306" t="inlineStr">
        <is>
          <t>1-Octanol</t>
        </is>
      </c>
      <c r="C1306"/>
      <c r="D1306" t="inlineStr">
        <is>
          <t>Measured</t>
        </is>
      </c>
      <c r="E1306" t="inlineStr">
        <is>
          <t>Not coded</t>
        </is>
      </c>
      <c r="F1306"/>
      <c r="G1306" t="n">
        <v>99.0</v>
      </c>
      <c r="H1306"/>
      <c r="I1306"/>
      <c r="J1306"/>
      <c r="K1306"/>
      <c r="L1306" t="inlineStr">
        <is>
          <t>Pimephales promelas</t>
        </is>
      </c>
      <c r="M1306" t="inlineStr">
        <is>
          <t>Fathead Minnow</t>
        </is>
      </c>
      <c r="N1306"/>
      <c r="O1306"/>
      <c r="P1306" t="n">
        <v>32.0</v>
      </c>
      <c r="Q1306"/>
      <c r="R1306"/>
      <c r="S1306"/>
      <c r="T1306"/>
      <c r="U1306" t="inlineStr">
        <is>
          <t>Day(s)</t>
        </is>
      </c>
      <c r="V1306" t="inlineStr">
        <is>
          <t>Flow-through</t>
        </is>
      </c>
      <c r="W1306" t="inlineStr">
        <is>
          <t>Fresh water</t>
        </is>
      </c>
      <c r="X1306" t="inlineStr">
        <is>
          <t>Lab</t>
        </is>
      </c>
      <c r="Y1306"/>
      <c r="Z1306" t="inlineStr">
        <is>
          <t>Active ingredient</t>
        </is>
      </c>
      <c r="AA1306"/>
      <c r="AB1306" t="n">
        <v>13.1</v>
      </c>
      <c r="AC1306"/>
      <c r="AD1306"/>
      <c r="AE1306"/>
      <c r="AF1306"/>
      <c r="AG1306" t="inlineStr">
        <is>
          <t>AI mg/L</t>
        </is>
      </c>
      <c r="AH1306"/>
      <c r="AI1306"/>
      <c r="AJ1306"/>
      <c r="AK1306"/>
      <c r="AL1306"/>
      <c r="AM1306"/>
      <c r="AN1306"/>
      <c r="AO1306"/>
      <c r="AP1306"/>
      <c r="AQ1306"/>
      <c r="AR1306"/>
      <c r="AS1306"/>
      <c r="AT1306"/>
      <c r="AU1306"/>
      <c r="AV1306"/>
      <c r="AW1306"/>
      <c r="AX1306" t="inlineStr">
        <is>
          <t>Mortality</t>
        </is>
      </c>
      <c r="AY1306" t="inlineStr">
        <is>
          <t>Mortality</t>
        </is>
      </c>
      <c r="AZ1306" t="inlineStr">
        <is>
          <t>LC50</t>
        </is>
      </c>
      <c r="BA1306"/>
      <c r="BB1306" t="n">
        <v>4.0</v>
      </c>
      <c r="BC1306"/>
      <c r="BD1306"/>
      <c r="BE1306"/>
      <c r="BF1306"/>
      <c r="BG1306" t="inlineStr">
        <is>
          <t>Day(s)</t>
        </is>
      </c>
      <c r="BH1306" t="inlineStr">
        <is>
          <t>Pure</t>
        </is>
      </c>
      <c r="BI1306" t="inlineStr">
        <is>
          <t>DTXSID7021940</t>
        </is>
      </c>
      <c r="BJ1306"/>
      <c r="BK1306"/>
      <c r="BL1306"/>
      <c r="BM1306"/>
      <c r="BN1306"/>
      <c r="BO1306"/>
      <c r="BP1306"/>
      <c r="BQ1306"/>
      <c r="BR1306"/>
      <c r="BS1306"/>
      <c r="BT1306" t="inlineStr">
        <is>
          <t>--</t>
        </is>
      </c>
      <c r="BU1306"/>
      <c r="BV1306"/>
      <c r="BW1306"/>
      <c r="BX1306"/>
      <c r="BY1306"/>
      <c r="BZ1306"/>
      <c r="CA1306"/>
      <c r="CB1306"/>
      <c r="CC1306"/>
      <c r="CD1306"/>
      <c r="CE1306"/>
      <c r="CF1306"/>
      <c r="CG1306"/>
      <c r="CH1306"/>
      <c r="CI1306"/>
      <c r="CJ1306"/>
      <c r="CK1306" t="inlineStr">
        <is>
          <t>Geiger,D.L., L.T. Brooke, and D.J. Call</t>
        </is>
      </c>
      <c r="CL1306" t="n">
        <v>3217.0</v>
      </c>
      <c r="CM1306" t="inlineStr">
        <is>
          <t>Acute Toxicities of Organic Chemicals to Fathead Minnows (Pimephales promelas), Volume V</t>
        </is>
      </c>
      <c r="CN1306" t="inlineStr">
        <is>
          <t>Center for Lake Superior Environmental Studies, University of Wisconsin, Superior, WI:332 p.</t>
        </is>
      </c>
      <c r="CO1306" t="n">
        <v>1990.0</v>
      </c>
      <c r="CP1306" t="inlineStr">
        <is>
          <t>Geiger,D.L., L.T. Brooke, and D.J. Call (1990). Acute Toxicities of Organic Chemicals to Fathead Minnows (Pimephales promelas), Volume V. Center for Lake Superior Environmental Studies, University of Wisconsin, Superior, WI, 332 p. ECOREF#:3217</t>
        </is>
      </c>
    </row>
    <row r="1307">
      <c r="A1307" t="n">
        <v>111875.0</v>
      </c>
      <c r="B1307" t="inlineStr">
        <is>
          <t>1-Octanol</t>
        </is>
      </c>
      <c r="C1307"/>
      <c r="D1307" t="inlineStr">
        <is>
          <t>Measured</t>
        </is>
      </c>
      <c r="E1307" t="inlineStr">
        <is>
          <t>Not reported</t>
        </is>
      </c>
      <c r="F1307"/>
      <c r="G1307" t="n">
        <v>99.0</v>
      </c>
      <c r="H1307"/>
      <c r="I1307"/>
      <c r="J1307"/>
      <c r="K1307"/>
      <c r="L1307" t="inlineStr">
        <is>
          <t>Pimephales promelas</t>
        </is>
      </c>
      <c r="M1307" t="inlineStr">
        <is>
          <t>Fathead Minnow</t>
        </is>
      </c>
      <c r="N1307"/>
      <c r="O1307"/>
      <c r="P1307" t="n">
        <v>28.0</v>
      </c>
      <c r="Q1307"/>
      <c r="R1307"/>
      <c r="S1307"/>
      <c r="T1307"/>
      <c r="U1307" t="inlineStr">
        <is>
          <t>Day(s)</t>
        </is>
      </c>
      <c r="V1307" t="inlineStr">
        <is>
          <t>Flow-through</t>
        </is>
      </c>
      <c r="W1307" t="inlineStr">
        <is>
          <t>Fresh water</t>
        </is>
      </c>
      <c r="X1307" t="inlineStr">
        <is>
          <t>Lab</t>
        </is>
      </c>
      <c r="Y1307"/>
      <c r="Z1307" t="inlineStr">
        <is>
          <t>Active ingredient</t>
        </is>
      </c>
      <c r="AA1307"/>
      <c r="AB1307" t="n">
        <v>14.6</v>
      </c>
      <c r="AC1307"/>
      <c r="AD1307" t="n">
        <v>13.9</v>
      </c>
      <c r="AE1307"/>
      <c r="AF1307" t="n">
        <v>15.3</v>
      </c>
      <c r="AG1307" t="inlineStr">
        <is>
          <t>AI mg/L</t>
        </is>
      </c>
      <c r="AH1307"/>
      <c r="AI1307"/>
      <c r="AJ1307"/>
      <c r="AK1307"/>
      <c r="AL1307"/>
      <c r="AM1307"/>
      <c r="AN1307"/>
      <c r="AO1307"/>
      <c r="AP1307"/>
      <c r="AQ1307"/>
      <c r="AR1307"/>
      <c r="AS1307"/>
      <c r="AT1307"/>
      <c r="AU1307"/>
      <c r="AV1307"/>
      <c r="AW1307"/>
      <c r="AX1307" t="inlineStr">
        <is>
          <t>Mortality</t>
        </is>
      </c>
      <c r="AY1307" t="inlineStr">
        <is>
          <t>Mortality</t>
        </is>
      </c>
      <c r="AZ1307" t="inlineStr">
        <is>
          <t>LC50</t>
        </is>
      </c>
      <c r="BA1307"/>
      <c r="BB1307" t="n">
        <v>4.0</v>
      </c>
      <c r="BC1307"/>
      <c r="BD1307"/>
      <c r="BE1307"/>
      <c r="BF1307"/>
      <c r="BG1307" t="inlineStr">
        <is>
          <t>Day(s)</t>
        </is>
      </c>
      <c r="BH1307"/>
      <c r="BI1307" t="inlineStr">
        <is>
          <t>DTXSID7021940</t>
        </is>
      </c>
      <c r="BJ1307"/>
      <c r="BK1307"/>
      <c r="BL1307" t="inlineStr">
        <is>
          <t>Acute</t>
        </is>
      </c>
      <c r="BM1307"/>
      <c r="BN1307"/>
      <c r="BO1307"/>
      <c r="BP1307"/>
      <c r="BQ1307"/>
      <c r="BR1307"/>
      <c r="BS1307"/>
      <c r="BT1307" t="inlineStr">
        <is>
          <t>--</t>
        </is>
      </c>
      <c r="BU1307"/>
      <c r="BV1307"/>
      <c r="BW1307"/>
      <c r="BX1307"/>
      <c r="BY1307"/>
      <c r="BZ1307"/>
      <c r="CA1307"/>
      <c r="CB1307"/>
      <c r="CC1307"/>
      <c r="CD1307"/>
      <c r="CE1307"/>
      <c r="CF1307"/>
      <c r="CG1307"/>
      <c r="CH1307"/>
      <c r="CI1307"/>
      <c r="CJ1307" t="inlineStr">
        <is>
          <t xml:space="preserve">SOURCE/US EPA ENVIRONMENTAL RESEARCH LABORATORY DULUTH AND THE UNIVERSITY OF WISCONSIN SUPERIOR//MEDIA/FILTERED LAKE SUPERIOR WATER OR DECHLORINATED CITY OF SUPERIOR WISCONSIN WATER//   </t>
        </is>
      </c>
      <c r="CK1307" t="inlineStr">
        <is>
          <t>Geiger,D.L., C.E. Northcott, D.J. Call, and L.T. Brooke</t>
        </is>
      </c>
      <c r="CL1307" t="n">
        <v>12447.0</v>
      </c>
      <c r="CM1307" t="inlineStr">
        <is>
          <t>Acute Toxicities of Organic Chemicals to Fathead Minnows (Pimephales promelas), Volume II</t>
        </is>
      </c>
      <c r="CN1307" t="inlineStr">
        <is>
          <t>Center for Lake Superior Environmental Studies, University of Wisconsin, Superior, WI:326 p.</t>
        </is>
      </c>
      <c r="CO1307" t="n">
        <v>1985.0</v>
      </c>
      <c r="CP1307" t="inlineStr">
        <is>
          <t>Geiger,D.L., C.E. Northcott, D.J. Call, and L.T. Brooke (1985). Acute Toxicities of Organic Chemicals to Fathead Minnows (Pimephales promelas), Volume II. Center for Lake Superior Environmental Studies, University of Wisconsin, Superior, WI, 326 p. ECOREF#:12447</t>
        </is>
      </c>
    </row>
    <row r="1308">
      <c r="A1308" t="n">
        <v>111875.0</v>
      </c>
      <c r="B1308" t="inlineStr">
        <is>
          <t>1-Octanol</t>
        </is>
      </c>
      <c r="C1308"/>
      <c r="D1308" t="inlineStr">
        <is>
          <t>Chemical analysis reported</t>
        </is>
      </c>
      <c r="E1308" t="inlineStr">
        <is>
          <t>American Society for Testing and Materials</t>
        </is>
      </c>
      <c r="F1308"/>
      <c r="G1308"/>
      <c r="H1308"/>
      <c r="I1308"/>
      <c r="J1308"/>
      <c r="K1308"/>
      <c r="L1308" t="inlineStr">
        <is>
          <t>Pimephales promelas</t>
        </is>
      </c>
      <c r="M1308" t="inlineStr">
        <is>
          <t>Fathead Minnow</t>
        </is>
      </c>
      <c r="N1308" t="inlineStr">
        <is>
          <t>Juvenile</t>
        </is>
      </c>
      <c r="O1308"/>
      <c r="P1308"/>
      <c r="Q1308"/>
      <c r="R1308" t="n">
        <v>28.0</v>
      </c>
      <c r="S1308"/>
      <c r="T1308" t="n">
        <v>34.0</v>
      </c>
      <c r="U1308" t="inlineStr">
        <is>
          <t>Day(s)</t>
        </is>
      </c>
      <c r="V1308" t="inlineStr">
        <is>
          <t>Flow-through</t>
        </is>
      </c>
      <c r="W1308" t="inlineStr">
        <is>
          <t>Fresh water</t>
        </is>
      </c>
      <c r="X1308" t="inlineStr">
        <is>
          <t>Lab</t>
        </is>
      </c>
      <c r="Y1308"/>
      <c r="Z1308" t="inlineStr">
        <is>
          <t>Active ingredient</t>
        </is>
      </c>
      <c r="AA1308"/>
      <c r="AB1308" t="n">
        <v>13.6</v>
      </c>
      <c r="AC1308"/>
      <c r="AD1308" t="n">
        <v>13.2</v>
      </c>
      <c r="AE1308"/>
      <c r="AF1308" t="n">
        <v>14.0</v>
      </c>
      <c r="AG1308" t="inlineStr">
        <is>
          <t>AI mg/L</t>
        </is>
      </c>
      <c r="AH1308"/>
      <c r="AI1308"/>
      <c r="AJ1308"/>
      <c r="AK1308"/>
      <c r="AL1308"/>
      <c r="AM1308"/>
      <c r="AN1308"/>
      <c r="AO1308"/>
      <c r="AP1308"/>
      <c r="AQ1308"/>
      <c r="AR1308"/>
      <c r="AS1308"/>
      <c r="AT1308"/>
      <c r="AU1308"/>
      <c r="AV1308"/>
      <c r="AW1308"/>
      <c r="AX1308" t="inlineStr">
        <is>
          <t>Mortality</t>
        </is>
      </c>
      <c r="AY1308" t="inlineStr">
        <is>
          <t>Mortality</t>
        </is>
      </c>
      <c r="AZ1308" t="inlineStr">
        <is>
          <t>LC50</t>
        </is>
      </c>
      <c r="BA1308"/>
      <c r="BB1308" t="n">
        <v>4.0</v>
      </c>
      <c r="BC1308"/>
      <c r="BD1308"/>
      <c r="BE1308"/>
      <c r="BF1308"/>
      <c r="BG1308" t="inlineStr">
        <is>
          <t>Day(s)</t>
        </is>
      </c>
      <c r="BH1308"/>
      <c r="BI1308" t="inlineStr">
        <is>
          <t>DTXSID7021940</t>
        </is>
      </c>
      <c r="BJ1308" t="inlineStr">
        <is>
          <t>10.1016/0166-445X(85)90026-8</t>
        </is>
      </c>
      <c r="BK1308"/>
      <c r="BL1308" t="inlineStr">
        <is>
          <t>Acute</t>
        </is>
      </c>
      <c r="BM1308"/>
      <c r="BN1308"/>
      <c r="BO1308"/>
      <c r="BP1308"/>
      <c r="BQ1308"/>
      <c r="BR1308"/>
      <c r="BS1308"/>
      <c r="BT1308" t="inlineStr">
        <is>
          <t>--</t>
        </is>
      </c>
      <c r="BU1308"/>
      <c r="BV1308"/>
      <c r="BW1308"/>
      <c r="BX1308"/>
      <c r="BY1308"/>
      <c r="BZ1308"/>
      <c r="CA1308"/>
      <c r="CB1308"/>
      <c r="CC1308"/>
      <c r="CD1308"/>
      <c r="CE1308"/>
      <c r="CF1308"/>
      <c r="CG1308"/>
      <c r="CH1308"/>
      <c r="CI1308"/>
      <c r="CJ1308" t="inlineStr">
        <is>
          <t xml:space="preserve">SOURCE/NR//TMETH/E729-80 (1980)//MEDIA/AERATED, FILTERED LAKE SUPERIOR WATER//   </t>
        </is>
      </c>
      <c r="CK1308" t="inlineStr">
        <is>
          <t>Broderius,S., and M. Kahl</t>
        </is>
      </c>
      <c r="CL1308" t="n">
        <v>14128.0</v>
      </c>
      <c r="CM1308" t="inlineStr">
        <is>
          <t>Acute Toxicity of Organic Chemical Mixtures to the Fathead Minnow</t>
        </is>
      </c>
      <c r="CN1308" t="inlineStr">
        <is>
          <t>Aquat. Toxicol.6:307-322</t>
        </is>
      </c>
      <c r="CO1308" t="n">
        <v>1985.0</v>
      </c>
      <c r="CP1308" t="inlineStr">
        <is>
          <t>Broderius,S., and M. Kahl (1985). Acute Toxicity of Organic Chemical Mixtures to the Fathead Minnow. Aquat. Toxicol., 6, 307-322. doi:10.1016/0166-445X(85)90026-8. ECOREF#:14128</t>
        </is>
      </c>
    </row>
    <row r="1309">
      <c r="A1309" t="n">
        <v>111875.0</v>
      </c>
      <c r="B1309" t="inlineStr">
        <is>
          <t>1-Octanol</t>
        </is>
      </c>
      <c r="C1309"/>
      <c r="D1309" t="inlineStr">
        <is>
          <t>Measured</t>
        </is>
      </c>
      <c r="E1309" t="inlineStr">
        <is>
          <t>Not coded</t>
        </is>
      </c>
      <c r="F1309"/>
      <c r="G1309" t="n">
        <v>99.0</v>
      </c>
      <c r="H1309"/>
      <c r="I1309"/>
      <c r="J1309"/>
      <c r="K1309"/>
      <c r="L1309" t="inlineStr">
        <is>
          <t>Pimephales promelas</t>
        </is>
      </c>
      <c r="M1309" t="inlineStr">
        <is>
          <t>Fathead Minnow</t>
        </is>
      </c>
      <c r="N1309"/>
      <c r="O1309"/>
      <c r="P1309" t="n">
        <v>34.0</v>
      </c>
      <c r="Q1309"/>
      <c r="R1309"/>
      <c r="S1309"/>
      <c r="T1309"/>
      <c r="U1309" t="inlineStr">
        <is>
          <t>Day(s)</t>
        </is>
      </c>
      <c r="V1309" t="inlineStr">
        <is>
          <t>Flow-through</t>
        </is>
      </c>
      <c r="W1309" t="inlineStr">
        <is>
          <t>Fresh water</t>
        </is>
      </c>
      <c r="X1309" t="inlineStr">
        <is>
          <t>Lab</t>
        </is>
      </c>
      <c r="Y1309"/>
      <c r="Z1309" t="inlineStr">
        <is>
          <t>Active ingredient</t>
        </is>
      </c>
      <c r="AA1309"/>
      <c r="AB1309" t="n">
        <v>13.0</v>
      </c>
      <c r="AC1309"/>
      <c r="AD1309" t="n">
        <v>12.4</v>
      </c>
      <c r="AE1309"/>
      <c r="AF1309" t="n">
        <v>13.6</v>
      </c>
      <c r="AG1309" t="inlineStr">
        <is>
          <t>AI mg/L</t>
        </is>
      </c>
      <c r="AH1309"/>
      <c r="AI1309"/>
      <c r="AJ1309"/>
      <c r="AK1309"/>
      <c r="AL1309"/>
      <c r="AM1309"/>
      <c r="AN1309"/>
      <c r="AO1309"/>
      <c r="AP1309"/>
      <c r="AQ1309"/>
      <c r="AR1309"/>
      <c r="AS1309"/>
      <c r="AT1309"/>
      <c r="AU1309"/>
      <c r="AV1309"/>
      <c r="AW1309"/>
      <c r="AX1309" t="inlineStr">
        <is>
          <t>Mortality</t>
        </is>
      </c>
      <c r="AY1309" t="inlineStr">
        <is>
          <t>Mortality</t>
        </is>
      </c>
      <c r="AZ1309" t="inlineStr">
        <is>
          <t>LC50</t>
        </is>
      </c>
      <c r="BA1309"/>
      <c r="BB1309" t="n">
        <v>4.0</v>
      </c>
      <c r="BC1309"/>
      <c r="BD1309"/>
      <c r="BE1309"/>
      <c r="BF1309"/>
      <c r="BG1309" t="inlineStr">
        <is>
          <t>Day(s)</t>
        </is>
      </c>
      <c r="BH1309" t="inlineStr">
        <is>
          <t>Pure</t>
        </is>
      </c>
      <c r="BI1309" t="inlineStr">
        <is>
          <t>DTXSID7021940</t>
        </is>
      </c>
      <c r="BJ1309"/>
      <c r="BK1309"/>
      <c r="BL1309"/>
      <c r="BM1309"/>
      <c r="BN1309"/>
      <c r="BO1309"/>
      <c r="BP1309"/>
      <c r="BQ1309"/>
      <c r="BR1309"/>
      <c r="BS1309"/>
      <c r="BT1309" t="inlineStr">
        <is>
          <t>--</t>
        </is>
      </c>
      <c r="BU1309"/>
      <c r="BV1309"/>
      <c r="BW1309"/>
      <c r="BX1309"/>
      <c r="BY1309"/>
      <c r="BZ1309"/>
      <c r="CA1309"/>
      <c r="CB1309"/>
      <c r="CC1309"/>
      <c r="CD1309"/>
      <c r="CE1309"/>
      <c r="CF1309"/>
      <c r="CG1309"/>
      <c r="CH1309"/>
      <c r="CI1309" t="inlineStr">
        <is>
          <t xml:space="preserve"> Affected fish lost schooling behavior, were hypoactive and darkly colored.  Equilibrium loss was observed prior toCU// death.  Two acute tests with 1-octanol were run simul- taneously for the purpose of comparing two different strains </t>
        </is>
      </c>
      <c r="CJ1309" t="inlineStr">
        <is>
          <t xml:space="preserve">   Affected fish lost schooling behavior, were hypoactive and darkly colored.  Equilibrium loss was observed prior toCU// death.  Two acute tests with 1-octanol were run simul- taneously for the purpose of comparing two different strains </t>
        </is>
      </c>
      <c r="CK1309" t="inlineStr">
        <is>
          <t>Geiger,D.L., L.T. Brooke, and D.J. Call</t>
        </is>
      </c>
      <c r="CL1309" t="n">
        <v>3217.0</v>
      </c>
      <c r="CM1309" t="inlineStr">
        <is>
          <t>Acute Toxicities of Organic Chemicals to Fathead Minnows (Pimephales promelas), Volume V</t>
        </is>
      </c>
      <c r="CN1309" t="inlineStr">
        <is>
          <t>Center for Lake Superior Environmental Studies, University of Wisconsin, Superior, WI:332 p.</t>
        </is>
      </c>
      <c r="CO1309" t="n">
        <v>1990.0</v>
      </c>
      <c r="CP1309" t="inlineStr">
        <is>
          <t>Geiger,D.L., L.T. Brooke, and D.J. Call (1990). Acute Toxicities of Organic Chemicals to Fathead Minnows (Pimephales promelas), Volume V. Center for Lake Superior Environmental Studies, University of Wisconsin, Superior, WI, 332 p. ECOREF#:3217</t>
        </is>
      </c>
    </row>
    <row r="1310">
      <c r="A1310" t="n">
        <v>111875.0</v>
      </c>
      <c r="B1310" t="inlineStr">
        <is>
          <t>1-Octanol</t>
        </is>
      </c>
      <c r="C1310"/>
      <c r="D1310" t="inlineStr">
        <is>
          <t>Chemical analysis reported</t>
        </is>
      </c>
      <c r="E1310" t="inlineStr">
        <is>
          <t>American Society for Testing and Materials</t>
        </is>
      </c>
      <c r="F1310"/>
      <c r="G1310"/>
      <c r="H1310"/>
      <c r="I1310"/>
      <c r="J1310"/>
      <c r="K1310"/>
      <c r="L1310" t="inlineStr">
        <is>
          <t>Pimephales promelas</t>
        </is>
      </c>
      <c r="M1310" t="inlineStr">
        <is>
          <t>Fathead Minnow</t>
        </is>
      </c>
      <c r="N1310" t="inlineStr">
        <is>
          <t>Juvenile</t>
        </is>
      </c>
      <c r="O1310"/>
      <c r="P1310"/>
      <c r="Q1310"/>
      <c r="R1310" t="n">
        <v>28.0</v>
      </c>
      <c r="S1310"/>
      <c r="T1310" t="n">
        <v>34.0</v>
      </c>
      <c r="U1310" t="inlineStr">
        <is>
          <t>Day(s)</t>
        </is>
      </c>
      <c r="V1310" t="inlineStr">
        <is>
          <t>Flow-through</t>
        </is>
      </c>
      <c r="W1310" t="inlineStr">
        <is>
          <t>Fresh water</t>
        </is>
      </c>
      <c r="X1310" t="inlineStr">
        <is>
          <t>Lab</t>
        </is>
      </c>
      <c r="Y1310"/>
      <c r="Z1310" t="inlineStr">
        <is>
          <t>Active ingredient</t>
        </is>
      </c>
      <c r="AA1310"/>
      <c r="AB1310" t="n">
        <v>12.2</v>
      </c>
      <c r="AC1310"/>
      <c r="AD1310" t="n">
        <v>11.4</v>
      </c>
      <c r="AE1310"/>
      <c r="AF1310" t="n">
        <v>12.9</v>
      </c>
      <c r="AG1310" t="inlineStr">
        <is>
          <t>AI mg/L</t>
        </is>
      </c>
      <c r="AH1310"/>
      <c r="AI1310"/>
      <c r="AJ1310"/>
      <c r="AK1310"/>
      <c r="AL1310"/>
      <c r="AM1310"/>
      <c r="AN1310"/>
      <c r="AO1310"/>
      <c r="AP1310"/>
      <c r="AQ1310"/>
      <c r="AR1310"/>
      <c r="AS1310"/>
      <c r="AT1310"/>
      <c r="AU1310"/>
      <c r="AV1310"/>
      <c r="AW1310"/>
      <c r="AX1310" t="inlineStr">
        <is>
          <t>Mortality</t>
        </is>
      </c>
      <c r="AY1310" t="inlineStr">
        <is>
          <t>Mortality</t>
        </is>
      </c>
      <c r="AZ1310" t="inlineStr">
        <is>
          <t>LC50</t>
        </is>
      </c>
      <c r="BA1310"/>
      <c r="BB1310" t="n">
        <v>4.0</v>
      </c>
      <c r="BC1310"/>
      <c r="BD1310"/>
      <c r="BE1310"/>
      <c r="BF1310"/>
      <c r="BG1310" t="inlineStr">
        <is>
          <t>Day(s)</t>
        </is>
      </c>
      <c r="BH1310"/>
      <c r="BI1310" t="inlineStr">
        <is>
          <t>DTXSID7021940</t>
        </is>
      </c>
      <c r="BJ1310" t="inlineStr">
        <is>
          <t>10.1016/0166-445X(85)90026-8</t>
        </is>
      </c>
      <c r="BK1310"/>
      <c r="BL1310" t="inlineStr">
        <is>
          <t>Acute</t>
        </is>
      </c>
      <c r="BM1310"/>
      <c r="BN1310"/>
      <c r="BO1310"/>
      <c r="BP1310"/>
      <c r="BQ1310"/>
      <c r="BR1310"/>
      <c r="BS1310"/>
      <c r="BT1310" t="inlineStr">
        <is>
          <t>--</t>
        </is>
      </c>
      <c r="BU1310"/>
      <c r="BV1310"/>
      <c r="BW1310"/>
      <c r="BX1310"/>
      <c r="BY1310"/>
      <c r="BZ1310"/>
      <c r="CA1310"/>
      <c r="CB1310"/>
      <c r="CC1310"/>
      <c r="CD1310"/>
      <c r="CE1310"/>
      <c r="CF1310"/>
      <c r="CG1310"/>
      <c r="CH1310"/>
      <c r="CI1310"/>
      <c r="CJ1310" t="inlineStr">
        <is>
          <t xml:space="preserve">SOURCE/NR//TMETH/E729-80 (1980)//MEDIA/AERATED, FILTERED LAKE SUPERIOR WATER//   </t>
        </is>
      </c>
      <c r="CK1310" t="inlineStr">
        <is>
          <t>Broderius,S., and M. Kahl</t>
        </is>
      </c>
      <c r="CL1310" t="n">
        <v>14128.0</v>
      </c>
      <c r="CM1310" t="inlineStr">
        <is>
          <t>Acute Toxicity of Organic Chemical Mixtures to the Fathead Minnow</t>
        </is>
      </c>
      <c r="CN1310" t="inlineStr">
        <is>
          <t>Aquat. Toxicol.6:307-322</t>
        </is>
      </c>
      <c r="CO1310" t="n">
        <v>1985.0</v>
      </c>
      <c r="CP1310" t="inlineStr">
        <is>
          <t>Broderius,S., and M. Kahl (1985). Acute Toxicity of Organic Chemical Mixtures to the Fathead Minnow. Aquat. Toxicol., 6, 307-322. doi:10.1016/0166-445X(85)90026-8. ECOREF#:14128</t>
        </is>
      </c>
    </row>
    <row r="1311">
      <c r="A1311" t="n">
        <v>111875.0</v>
      </c>
      <c r="B1311" t="inlineStr">
        <is>
          <t>1-Octanol</t>
        </is>
      </c>
      <c r="C1311"/>
      <c r="D1311" t="inlineStr">
        <is>
          <t>Measured</t>
        </is>
      </c>
      <c r="E1311" t="inlineStr">
        <is>
          <t>Not coded</t>
        </is>
      </c>
      <c r="F1311"/>
      <c r="G1311" t="n">
        <v>99.0</v>
      </c>
      <c r="H1311"/>
      <c r="I1311"/>
      <c r="J1311"/>
      <c r="K1311"/>
      <c r="L1311" t="inlineStr">
        <is>
          <t>Pimephales promelas</t>
        </is>
      </c>
      <c r="M1311" t="inlineStr">
        <is>
          <t>Fathead Minnow</t>
        </is>
      </c>
      <c r="N1311"/>
      <c r="O1311"/>
      <c r="P1311" t="n">
        <v>31.0</v>
      </c>
      <c r="Q1311"/>
      <c r="R1311"/>
      <c r="S1311"/>
      <c r="T1311"/>
      <c r="U1311" t="inlineStr">
        <is>
          <t>Day(s)</t>
        </is>
      </c>
      <c r="V1311" t="inlineStr">
        <is>
          <t>Flow-through</t>
        </is>
      </c>
      <c r="W1311" t="inlineStr">
        <is>
          <t>Fresh water</t>
        </is>
      </c>
      <c r="X1311" t="inlineStr">
        <is>
          <t>Lab</t>
        </is>
      </c>
      <c r="Y1311"/>
      <c r="Z1311" t="inlineStr">
        <is>
          <t>Active ingredient</t>
        </is>
      </c>
      <c r="AA1311"/>
      <c r="AB1311" t="n">
        <v>13.1</v>
      </c>
      <c r="AC1311"/>
      <c r="AD1311" t="n">
        <v>12.3</v>
      </c>
      <c r="AE1311"/>
      <c r="AF1311" t="n">
        <v>14.0</v>
      </c>
      <c r="AG1311" t="inlineStr">
        <is>
          <t>AI mg/L</t>
        </is>
      </c>
      <c r="AH1311"/>
      <c r="AI1311"/>
      <c r="AJ1311"/>
      <c r="AK1311"/>
      <c r="AL1311"/>
      <c r="AM1311"/>
      <c r="AN1311"/>
      <c r="AO1311"/>
      <c r="AP1311"/>
      <c r="AQ1311"/>
      <c r="AR1311"/>
      <c r="AS1311"/>
      <c r="AT1311"/>
      <c r="AU1311"/>
      <c r="AV1311"/>
      <c r="AW1311"/>
      <c r="AX1311" t="inlineStr">
        <is>
          <t>Mortality</t>
        </is>
      </c>
      <c r="AY1311" t="inlineStr">
        <is>
          <t>Mortality</t>
        </is>
      </c>
      <c r="AZ1311" t="inlineStr">
        <is>
          <t>LC50</t>
        </is>
      </c>
      <c r="BA1311"/>
      <c r="BB1311" t="n">
        <v>4.0</v>
      </c>
      <c r="BC1311"/>
      <c r="BD1311"/>
      <c r="BE1311"/>
      <c r="BF1311"/>
      <c r="BG1311" t="inlineStr">
        <is>
          <t>Day(s)</t>
        </is>
      </c>
      <c r="BH1311" t="inlineStr">
        <is>
          <t>Pure</t>
        </is>
      </c>
      <c r="BI1311" t="inlineStr">
        <is>
          <t>DTXSID7021940</t>
        </is>
      </c>
      <c r="BJ1311"/>
      <c r="BK1311"/>
      <c r="BL1311"/>
      <c r="BM1311"/>
      <c r="BN1311"/>
      <c r="BO1311"/>
      <c r="BP1311"/>
      <c r="BQ1311"/>
      <c r="BR1311"/>
      <c r="BS1311"/>
      <c r="BT1311" t="inlineStr">
        <is>
          <t>--</t>
        </is>
      </c>
      <c r="BU1311"/>
      <c r="BV1311"/>
      <c r="BW1311"/>
      <c r="BX1311"/>
      <c r="BY1311"/>
      <c r="BZ1311"/>
      <c r="CA1311"/>
      <c r="CB1311"/>
      <c r="CC1311"/>
      <c r="CD1311"/>
      <c r="CE1311"/>
      <c r="CF1311"/>
      <c r="CG1311"/>
      <c r="CH1311"/>
      <c r="CI1311" t="inlineStr">
        <is>
          <t xml:space="preserve"> Affected fish lost schooling behavior, swam near the tank bottom, were hypoactive and underreactive to externalY// stimuli,NAere darkly colored and lost equilibrium prior to death.  The 0-hr water samples were omitted due to </t>
        </is>
      </c>
      <c r="CJ1311" t="inlineStr">
        <is>
          <t xml:space="preserve">   Affected fish lost schooling behavior, swam near the tank bottom, were hypoactive and underreactive to externalY// stimuli,NAere darkly colored and lost equilibrium prior to death.  The 0-hr water samples were omitted due to </t>
        </is>
      </c>
      <c r="CK1311" t="inlineStr">
        <is>
          <t>Geiger,D.L., D.J. Call, and L.T. Brooke</t>
        </is>
      </c>
      <c r="CL1311" t="n">
        <v>12859.0</v>
      </c>
      <c r="CM1311" t="inlineStr">
        <is>
          <t>Acute Toxicities of Organic Chemicals to Fathead Minnows (Pimephales promelas) Volume IV</t>
        </is>
      </c>
      <c r="CN1311" t="inlineStr">
        <is>
          <t>Center for Lake Superior Environmental Studies, University of Wisconsin, Superior, WI4:355 p.</t>
        </is>
      </c>
      <c r="CO1311" t="n">
        <v>1988.0</v>
      </c>
      <c r="CP1311" t="inlineStr">
        <is>
          <t>Geiger,D.L., D.J. Call, and L.T. Brooke (1988). Acute Toxicities of Organic Chemicals to Fathead Minnows (Pimephales promelas) Volume IV. Center for Lake Superior Environmental Studies, University of Wisconsin, Superior, WI, 4, 355 p. ECOREF#:12859</t>
        </is>
      </c>
    </row>
    <row r="1312">
      <c r="A1312" t="n">
        <v>111875.0</v>
      </c>
      <c r="B1312" t="inlineStr">
        <is>
          <t>1-Octanol</t>
        </is>
      </c>
      <c r="C1312"/>
      <c r="D1312" t="inlineStr">
        <is>
          <t>Measured</t>
        </is>
      </c>
      <c r="E1312" t="inlineStr">
        <is>
          <t>Not coded</t>
        </is>
      </c>
      <c r="F1312"/>
      <c r="G1312" t="n">
        <v>99.0</v>
      </c>
      <c r="H1312"/>
      <c r="I1312"/>
      <c r="J1312"/>
      <c r="K1312"/>
      <c r="L1312" t="inlineStr">
        <is>
          <t>Pimephales promelas</t>
        </is>
      </c>
      <c r="M1312" t="inlineStr">
        <is>
          <t>Fathead Minnow</t>
        </is>
      </c>
      <c r="N1312"/>
      <c r="O1312"/>
      <c r="P1312" t="n">
        <v>28.0</v>
      </c>
      <c r="Q1312"/>
      <c r="R1312"/>
      <c r="S1312"/>
      <c r="T1312"/>
      <c r="U1312" t="inlineStr">
        <is>
          <t>Day(s)</t>
        </is>
      </c>
      <c r="V1312" t="inlineStr">
        <is>
          <t>Flow-through</t>
        </is>
      </c>
      <c r="W1312" t="inlineStr">
        <is>
          <t>Fresh water</t>
        </is>
      </c>
      <c r="X1312" t="inlineStr">
        <is>
          <t>Lab</t>
        </is>
      </c>
      <c r="Y1312"/>
      <c r="Z1312" t="inlineStr">
        <is>
          <t>Active ingredient</t>
        </is>
      </c>
      <c r="AA1312"/>
      <c r="AB1312" t="n">
        <v>14.0</v>
      </c>
      <c r="AC1312"/>
      <c r="AD1312" t="n">
        <v>13.6</v>
      </c>
      <c r="AE1312"/>
      <c r="AF1312" t="n">
        <v>14.5</v>
      </c>
      <c r="AG1312" t="inlineStr">
        <is>
          <t>AI mg/L</t>
        </is>
      </c>
      <c r="AH1312"/>
      <c r="AI1312"/>
      <c r="AJ1312"/>
      <c r="AK1312"/>
      <c r="AL1312"/>
      <c r="AM1312"/>
      <c r="AN1312"/>
      <c r="AO1312"/>
      <c r="AP1312"/>
      <c r="AQ1312"/>
      <c r="AR1312"/>
      <c r="AS1312"/>
      <c r="AT1312"/>
      <c r="AU1312"/>
      <c r="AV1312"/>
      <c r="AW1312"/>
      <c r="AX1312" t="inlineStr">
        <is>
          <t>Mortality</t>
        </is>
      </c>
      <c r="AY1312" t="inlineStr">
        <is>
          <t>Mortality</t>
        </is>
      </c>
      <c r="AZ1312" t="inlineStr">
        <is>
          <t>LC50</t>
        </is>
      </c>
      <c r="BA1312"/>
      <c r="BB1312" t="n">
        <v>4.0</v>
      </c>
      <c r="BC1312"/>
      <c r="BD1312"/>
      <c r="BE1312"/>
      <c r="BF1312"/>
      <c r="BG1312" t="inlineStr">
        <is>
          <t>Day(s)</t>
        </is>
      </c>
      <c r="BH1312" t="inlineStr">
        <is>
          <t>Pure</t>
        </is>
      </c>
      <c r="BI1312" t="inlineStr">
        <is>
          <t>DTXSID7021940</t>
        </is>
      </c>
      <c r="BJ1312"/>
      <c r="BK1312"/>
      <c r="BL1312"/>
      <c r="BM1312"/>
      <c r="BN1312"/>
      <c r="BO1312"/>
      <c r="BP1312"/>
      <c r="BQ1312"/>
      <c r="BR1312"/>
      <c r="BS1312"/>
      <c r="BT1312" t="inlineStr">
        <is>
          <t>--</t>
        </is>
      </c>
      <c r="BU1312"/>
      <c r="BV1312"/>
      <c r="BW1312"/>
      <c r="BX1312"/>
      <c r="BY1312"/>
      <c r="BZ1312"/>
      <c r="CA1312"/>
      <c r="CB1312"/>
      <c r="CC1312"/>
      <c r="CD1312"/>
      <c r="CE1312"/>
      <c r="CF1312"/>
      <c r="CG1312"/>
      <c r="CH1312"/>
      <c r="CI1312" t="inlineStr">
        <is>
          <t xml:space="preserve"> Affected fish lost schooling behavior, swam near the tank bottom, were hypoactive and underreactive to externaldeath. stimuli,NAere darkly colored and lost equilibrium prior to death.  The 0-hr water samples were not taken. </t>
        </is>
      </c>
      <c r="CJ1312" t="inlineStr">
        <is>
          <t xml:space="preserve">   Affected fish lost schooling behavior, swam near the tank bottom, were hypoactive and underreactive to externaldeath. stimuli,NAere darkly colored and lost equilibrium prior to death.  The 0-hr water samples were not taken. </t>
        </is>
      </c>
      <c r="CK1312" t="inlineStr">
        <is>
          <t>Geiger,D.L., D.J. Call, and L.T. Brooke</t>
        </is>
      </c>
      <c r="CL1312" t="n">
        <v>12859.0</v>
      </c>
      <c r="CM1312" t="inlineStr">
        <is>
          <t>Acute Toxicities of Organic Chemicals to Fathead Minnows (Pimephales promelas) Volume IV</t>
        </is>
      </c>
      <c r="CN1312" t="inlineStr">
        <is>
          <t>Center for Lake Superior Environmental Studies, University of Wisconsin, Superior, WI4:355 p.</t>
        </is>
      </c>
      <c r="CO1312" t="n">
        <v>1988.0</v>
      </c>
      <c r="CP1312" t="inlineStr">
        <is>
          <t>Geiger,D.L., D.J. Call, and L.T. Brooke (1988). Acute Toxicities of Organic Chemicals to Fathead Minnows (Pimephales promelas) Volume IV. Center for Lake Superior Environmental Studies, University of Wisconsin, Superior, WI, 4, 355 p. ECOREF#:12859</t>
        </is>
      </c>
    </row>
    <row r="1313">
      <c r="A1313" t="n">
        <v>111875.0</v>
      </c>
      <c r="B1313" t="inlineStr">
        <is>
          <t>1-Octanol</t>
        </is>
      </c>
      <c r="C1313"/>
      <c r="D1313" t="inlineStr">
        <is>
          <t>Chemical analysis reported</t>
        </is>
      </c>
      <c r="E1313" t="inlineStr">
        <is>
          <t>American Society for Testing and Materials</t>
        </is>
      </c>
      <c r="F1313"/>
      <c r="G1313"/>
      <c r="H1313"/>
      <c r="I1313"/>
      <c r="J1313"/>
      <c r="K1313"/>
      <c r="L1313" t="inlineStr">
        <is>
          <t>Pimephales promelas</t>
        </is>
      </c>
      <c r="M1313" t="inlineStr">
        <is>
          <t>Fathead Minnow</t>
        </is>
      </c>
      <c r="N1313" t="inlineStr">
        <is>
          <t>Juvenile</t>
        </is>
      </c>
      <c r="O1313"/>
      <c r="P1313"/>
      <c r="Q1313"/>
      <c r="R1313" t="n">
        <v>28.0</v>
      </c>
      <c r="S1313"/>
      <c r="T1313" t="n">
        <v>34.0</v>
      </c>
      <c r="U1313" t="inlineStr">
        <is>
          <t>Day(s)</t>
        </is>
      </c>
      <c r="V1313" t="inlineStr">
        <is>
          <t>Flow-through</t>
        </is>
      </c>
      <c r="W1313" t="inlineStr">
        <is>
          <t>Fresh water</t>
        </is>
      </c>
      <c r="X1313" t="inlineStr">
        <is>
          <t>Lab</t>
        </is>
      </c>
      <c r="Y1313"/>
      <c r="Z1313" t="inlineStr">
        <is>
          <t>Active ingredient</t>
        </is>
      </c>
      <c r="AA1313"/>
      <c r="AB1313" t="n">
        <v>13.1</v>
      </c>
      <c r="AC1313"/>
      <c r="AD1313" t="n">
        <v>12.6</v>
      </c>
      <c r="AE1313"/>
      <c r="AF1313" t="n">
        <v>13.7</v>
      </c>
      <c r="AG1313" t="inlineStr">
        <is>
          <t>AI mg/L</t>
        </is>
      </c>
      <c r="AH1313"/>
      <c r="AI1313"/>
      <c r="AJ1313"/>
      <c r="AK1313"/>
      <c r="AL1313"/>
      <c r="AM1313"/>
      <c r="AN1313"/>
      <c r="AO1313"/>
      <c r="AP1313"/>
      <c r="AQ1313"/>
      <c r="AR1313"/>
      <c r="AS1313"/>
      <c r="AT1313"/>
      <c r="AU1313"/>
      <c r="AV1313"/>
      <c r="AW1313"/>
      <c r="AX1313" t="inlineStr">
        <is>
          <t>Mortality</t>
        </is>
      </c>
      <c r="AY1313" t="inlineStr">
        <is>
          <t>Mortality</t>
        </is>
      </c>
      <c r="AZ1313" t="inlineStr">
        <is>
          <t>LC50</t>
        </is>
      </c>
      <c r="BA1313"/>
      <c r="BB1313" t="n">
        <v>4.0</v>
      </c>
      <c r="BC1313"/>
      <c r="BD1313"/>
      <c r="BE1313"/>
      <c r="BF1313"/>
      <c r="BG1313" t="inlineStr">
        <is>
          <t>Day(s)</t>
        </is>
      </c>
      <c r="BH1313"/>
      <c r="BI1313" t="inlineStr">
        <is>
          <t>DTXSID7021940</t>
        </is>
      </c>
      <c r="BJ1313" t="inlineStr">
        <is>
          <t>10.1016/0166-445X(85)90026-8</t>
        </is>
      </c>
      <c r="BK1313"/>
      <c r="BL1313" t="inlineStr">
        <is>
          <t>Acute</t>
        </is>
      </c>
      <c r="BM1313"/>
      <c r="BN1313"/>
      <c r="BO1313"/>
      <c r="BP1313"/>
      <c r="BQ1313"/>
      <c r="BR1313"/>
      <c r="BS1313"/>
      <c r="BT1313" t="inlineStr">
        <is>
          <t>--</t>
        </is>
      </c>
      <c r="BU1313"/>
      <c r="BV1313"/>
      <c r="BW1313"/>
      <c r="BX1313"/>
      <c r="BY1313"/>
      <c r="BZ1313"/>
      <c r="CA1313"/>
      <c r="CB1313"/>
      <c r="CC1313"/>
      <c r="CD1313"/>
      <c r="CE1313"/>
      <c r="CF1313"/>
      <c r="CG1313"/>
      <c r="CH1313"/>
      <c r="CI1313"/>
      <c r="CJ1313" t="inlineStr">
        <is>
          <t xml:space="preserve">SOURCE/NR//TMETH/E729-80 (1980)//MEDIA/AERATED, FILTERED LAKE SUPERIOR WATER//   </t>
        </is>
      </c>
      <c r="CK1313" t="inlineStr">
        <is>
          <t>Broderius,S., and M. Kahl</t>
        </is>
      </c>
      <c r="CL1313" t="n">
        <v>14128.0</v>
      </c>
      <c r="CM1313" t="inlineStr">
        <is>
          <t>Acute Toxicity of Organic Chemical Mixtures to the Fathead Minnow</t>
        </is>
      </c>
      <c r="CN1313" t="inlineStr">
        <is>
          <t>Aquat. Toxicol.6:307-322</t>
        </is>
      </c>
      <c r="CO1313" t="n">
        <v>1985.0</v>
      </c>
      <c r="CP1313" t="inlineStr">
        <is>
          <t>Broderius,S., and M. Kahl (1985). Acute Toxicity of Organic Chemical Mixtures to the Fathead Minnow. Aquat. Toxicol., 6, 307-322. doi:10.1016/0166-445X(85)90026-8. ECOREF#:14128</t>
        </is>
      </c>
    </row>
    <row r="1314">
      <c r="A1314" t="n">
        <v>111875.0</v>
      </c>
      <c r="B1314" t="inlineStr">
        <is>
          <t>1-Octanol</t>
        </is>
      </c>
      <c r="C1314"/>
      <c r="D1314" t="inlineStr">
        <is>
          <t>Chemical analysis reported</t>
        </is>
      </c>
      <c r="E1314" t="inlineStr">
        <is>
          <t>American Society for Testing and Materials</t>
        </is>
      </c>
      <c r="F1314"/>
      <c r="G1314"/>
      <c r="H1314"/>
      <c r="I1314"/>
      <c r="J1314"/>
      <c r="K1314"/>
      <c r="L1314" t="inlineStr">
        <is>
          <t>Pimephales promelas</t>
        </is>
      </c>
      <c r="M1314" t="inlineStr">
        <is>
          <t>Fathead Minnow</t>
        </is>
      </c>
      <c r="N1314" t="inlineStr">
        <is>
          <t>Juvenile</t>
        </is>
      </c>
      <c r="O1314"/>
      <c r="P1314"/>
      <c r="Q1314"/>
      <c r="R1314" t="n">
        <v>28.0</v>
      </c>
      <c r="S1314"/>
      <c r="T1314" t="n">
        <v>34.0</v>
      </c>
      <c r="U1314" t="inlineStr">
        <is>
          <t>Day(s)</t>
        </is>
      </c>
      <c r="V1314" t="inlineStr">
        <is>
          <t>Flow-through</t>
        </is>
      </c>
      <c r="W1314" t="inlineStr">
        <is>
          <t>Fresh water</t>
        </is>
      </c>
      <c r="X1314" t="inlineStr">
        <is>
          <t>Lab</t>
        </is>
      </c>
      <c r="Y1314"/>
      <c r="Z1314" t="inlineStr">
        <is>
          <t>Active ingredient</t>
        </is>
      </c>
      <c r="AA1314"/>
      <c r="AB1314" t="n">
        <v>15.0</v>
      </c>
      <c r="AC1314"/>
      <c r="AD1314" t="n">
        <v>14.4</v>
      </c>
      <c r="AE1314"/>
      <c r="AF1314" t="n">
        <v>15.6</v>
      </c>
      <c r="AG1314" t="inlineStr">
        <is>
          <t>AI mg/L</t>
        </is>
      </c>
      <c r="AH1314"/>
      <c r="AI1314"/>
      <c r="AJ1314"/>
      <c r="AK1314"/>
      <c r="AL1314"/>
      <c r="AM1314"/>
      <c r="AN1314"/>
      <c r="AO1314"/>
      <c r="AP1314"/>
      <c r="AQ1314"/>
      <c r="AR1314"/>
      <c r="AS1314"/>
      <c r="AT1314"/>
      <c r="AU1314"/>
      <c r="AV1314"/>
      <c r="AW1314"/>
      <c r="AX1314" t="inlineStr">
        <is>
          <t>Mortality</t>
        </is>
      </c>
      <c r="AY1314" t="inlineStr">
        <is>
          <t>Mortality</t>
        </is>
      </c>
      <c r="AZ1314" t="inlineStr">
        <is>
          <t>LC50</t>
        </is>
      </c>
      <c r="BA1314"/>
      <c r="BB1314" t="n">
        <v>4.0</v>
      </c>
      <c r="BC1314"/>
      <c r="BD1314"/>
      <c r="BE1314"/>
      <c r="BF1314"/>
      <c r="BG1314" t="inlineStr">
        <is>
          <t>Day(s)</t>
        </is>
      </c>
      <c r="BH1314"/>
      <c r="BI1314" t="inlineStr">
        <is>
          <t>DTXSID7021940</t>
        </is>
      </c>
      <c r="BJ1314" t="inlineStr">
        <is>
          <t>10.1016/0166-445X(85)90026-8</t>
        </is>
      </c>
      <c r="BK1314"/>
      <c r="BL1314" t="inlineStr">
        <is>
          <t>Acute</t>
        </is>
      </c>
      <c r="BM1314"/>
      <c r="BN1314"/>
      <c r="BO1314"/>
      <c r="BP1314"/>
      <c r="BQ1314"/>
      <c r="BR1314"/>
      <c r="BS1314"/>
      <c r="BT1314" t="inlineStr">
        <is>
          <t>--</t>
        </is>
      </c>
      <c r="BU1314"/>
      <c r="BV1314"/>
      <c r="BW1314"/>
      <c r="BX1314"/>
      <c r="BY1314"/>
      <c r="BZ1314"/>
      <c r="CA1314"/>
      <c r="CB1314"/>
      <c r="CC1314"/>
      <c r="CD1314"/>
      <c r="CE1314"/>
      <c r="CF1314"/>
      <c r="CG1314"/>
      <c r="CH1314"/>
      <c r="CI1314"/>
      <c r="CJ1314" t="inlineStr">
        <is>
          <t xml:space="preserve">SOURCE/NR//TMETH/E729-80 (1980)//MEDIA/AERATED, FILTERED LAKE SUPERIOR WATER//   </t>
        </is>
      </c>
      <c r="CK1314" t="inlineStr">
        <is>
          <t>Broderius,S., and M. Kahl</t>
        </is>
      </c>
      <c r="CL1314" t="n">
        <v>14128.0</v>
      </c>
      <c r="CM1314" t="inlineStr">
        <is>
          <t>Acute Toxicity of Organic Chemical Mixtures to the Fathead Minnow</t>
        </is>
      </c>
      <c r="CN1314" t="inlineStr">
        <is>
          <t>Aquat. Toxicol.6:307-322</t>
        </is>
      </c>
      <c r="CO1314" t="n">
        <v>1985.0</v>
      </c>
      <c r="CP1314" t="inlineStr">
        <is>
          <t>Broderius,S., and M. Kahl (1985). Acute Toxicity of Organic Chemical Mixtures to the Fathead Minnow. Aquat. Toxicol., 6, 307-322. doi:10.1016/0166-445X(85)90026-8. ECOREF#:14128</t>
        </is>
      </c>
    </row>
    <row r="1315">
      <c r="A1315" t="n">
        <v>111875.0</v>
      </c>
      <c r="B1315" t="inlineStr">
        <is>
          <t>1-Octanol</t>
        </is>
      </c>
      <c r="C1315"/>
      <c r="D1315" t="inlineStr">
        <is>
          <t>Chemical analysis reported</t>
        </is>
      </c>
      <c r="E1315" t="inlineStr">
        <is>
          <t>American Society for Testing and Materials</t>
        </is>
      </c>
      <c r="F1315"/>
      <c r="G1315"/>
      <c r="H1315"/>
      <c r="I1315"/>
      <c r="J1315"/>
      <c r="K1315"/>
      <c r="L1315" t="inlineStr">
        <is>
          <t>Pimephales promelas</t>
        </is>
      </c>
      <c r="M1315" t="inlineStr">
        <is>
          <t>Fathead Minnow</t>
        </is>
      </c>
      <c r="N1315" t="inlineStr">
        <is>
          <t>Juvenile</t>
        </is>
      </c>
      <c r="O1315"/>
      <c r="P1315"/>
      <c r="Q1315"/>
      <c r="R1315" t="n">
        <v>28.0</v>
      </c>
      <c r="S1315"/>
      <c r="T1315" t="n">
        <v>34.0</v>
      </c>
      <c r="U1315" t="inlineStr">
        <is>
          <t>Day(s)</t>
        </is>
      </c>
      <c r="V1315" t="inlineStr">
        <is>
          <t>Flow-through</t>
        </is>
      </c>
      <c r="W1315" t="inlineStr">
        <is>
          <t>Fresh water</t>
        </is>
      </c>
      <c r="X1315" t="inlineStr">
        <is>
          <t>Lab</t>
        </is>
      </c>
      <c r="Y1315"/>
      <c r="Z1315" t="inlineStr">
        <is>
          <t>Active ingredient</t>
        </is>
      </c>
      <c r="AA1315"/>
      <c r="AB1315" t="n">
        <v>12.9</v>
      </c>
      <c r="AC1315"/>
      <c r="AD1315" t="n">
        <v>12.3</v>
      </c>
      <c r="AE1315"/>
      <c r="AF1315" t="n">
        <v>13.4</v>
      </c>
      <c r="AG1315" t="inlineStr">
        <is>
          <t>AI mg/L</t>
        </is>
      </c>
      <c r="AH1315"/>
      <c r="AI1315"/>
      <c r="AJ1315"/>
      <c r="AK1315"/>
      <c r="AL1315"/>
      <c r="AM1315"/>
      <c r="AN1315"/>
      <c r="AO1315"/>
      <c r="AP1315"/>
      <c r="AQ1315"/>
      <c r="AR1315"/>
      <c r="AS1315"/>
      <c r="AT1315"/>
      <c r="AU1315"/>
      <c r="AV1315"/>
      <c r="AW1315"/>
      <c r="AX1315" t="inlineStr">
        <is>
          <t>Mortality</t>
        </is>
      </c>
      <c r="AY1315" t="inlineStr">
        <is>
          <t>Mortality</t>
        </is>
      </c>
      <c r="AZ1315" t="inlineStr">
        <is>
          <t>LC50</t>
        </is>
      </c>
      <c r="BA1315"/>
      <c r="BB1315" t="n">
        <v>4.0</v>
      </c>
      <c r="BC1315"/>
      <c r="BD1315"/>
      <c r="BE1315"/>
      <c r="BF1315"/>
      <c r="BG1315" t="inlineStr">
        <is>
          <t>Day(s)</t>
        </is>
      </c>
      <c r="BH1315"/>
      <c r="BI1315" t="inlineStr">
        <is>
          <t>DTXSID7021940</t>
        </is>
      </c>
      <c r="BJ1315" t="inlineStr">
        <is>
          <t>10.1016/0166-445X(85)90026-8</t>
        </is>
      </c>
      <c r="BK1315"/>
      <c r="BL1315" t="inlineStr">
        <is>
          <t>Acute</t>
        </is>
      </c>
      <c r="BM1315"/>
      <c r="BN1315"/>
      <c r="BO1315"/>
      <c r="BP1315"/>
      <c r="BQ1315"/>
      <c r="BR1315"/>
      <c r="BS1315"/>
      <c r="BT1315" t="inlineStr">
        <is>
          <t>--</t>
        </is>
      </c>
      <c r="BU1315"/>
      <c r="BV1315"/>
      <c r="BW1315"/>
      <c r="BX1315"/>
      <c r="BY1315"/>
      <c r="BZ1315"/>
      <c r="CA1315"/>
      <c r="CB1315"/>
      <c r="CC1315"/>
      <c r="CD1315"/>
      <c r="CE1315"/>
      <c r="CF1315"/>
      <c r="CG1315"/>
      <c r="CH1315"/>
      <c r="CI1315"/>
      <c r="CJ1315" t="inlineStr">
        <is>
          <t xml:space="preserve">SOURCE/NR//TMETH/E729-80 (1980)//MEDIA/AERATED, FILTERED LAKE SUPERIOR WATER//   </t>
        </is>
      </c>
      <c r="CK1315" t="inlineStr">
        <is>
          <t>Broderius,S., and M. Kahl</t>
        </is>
      </c>
      <c r="CL1315" t="n">
        <v>14128.0</v>
      </c>
      <c r="CM1315" t="inlineStr">
        <is>
          <t>Acute Toxicity of Organic Chemical Mixtures to the Fathead Minnow</t>
        </is>
      </c>
      <c r="CN1315" t="inlineStr">
        <is>
          <t>Aquat. Toxicol.6:307-322</t>
        </is>
      </c>
      <c r="CO1315" t="n">
        <v>1985.0</v>
      </c>
      <c r="CP1315" t="inlineStr">
        <is>
          <t>Broderius,S., and M. Kahl (1985). Acute Toxicity of Organic Chemical Mixtures to the Fathead Minnow. Aquat. Toxicol., 6, 307-322. doi:10.1016/0166-445X(85)90026-8. ECOREF#:14128</t>
        </is>
      </c>
    </row>
    <row r="1316">
      <c r="A1316" t="n">
        <v>111875.0</v>
      </c>
      <c r="B1316" t="inlineStr">
        <is>
          <t>1-Octanol</t>
        </is>
      </c>
      <c r="C1316"/>
      <c r="D1316" t="inlineStr">
        <is>
          <t>Measured</t>
        </is>
      </c>
      <c r="E1316" t="inlineStr">
        <is>
          <t>Not reported</t>
        </is>
      </c>
      <c r="F1316"/>
      <c r="G1316" t="n">
        <v>99.0</v>
      </c>
      <c r="H1316"/>
      <c r="I1316"/>
      <c r="J1316"/>
      <c r="K1316"/>
      <c r="L1316" t="inlineStr">
        <is>
          <t>Pimephales promelas</t>
        </is>
      </c>
      <c r="M1316" t="inlineStr">
        <is>
          <t>Fathead Minnow</t>
        </is>
      </c>
      <c r="N1316"/>
      <c r="O1316"/>
      <c r="P1316" t="n">
        <v>31.0</v>
      </c>
      <c r="Q1316"/>
      <c r="R1316"/>
      <c r="S1316"/>
      <c r="T1316"/>
      <c r="U1316" t="inlineStr">
        <is>
          <t>Day(s)</t>
        </is>
      </c>
      <c r="V1316" t="inlineStr">
        <is>
          <t>Flow-through</t>
        </is>
      </c>
      <c r="W1316" t="inlineStr">
        <is>
          <t>Fresh water</t>
        </is>
      </c>
      <c r="X1316" t="inlineStr">
        <is>
          <t>Lab</t>
        </is>
      </c>
      <c r="Y1316" t="n">
        <v>6.0</v>
      </c>
      <c r="Z1316" t="inlineStr">
        <is>
          <t>Active ingredient</t>
        </is>
      </c>
      <c r="AA1316"/>
      <c r="AB1316" t="n">
        <v>13.5</v>
      </c>
      <c r="AC1316"/>
      <c r="AD1316" t="n">
        <v>13.2</v>
      </c>
      <c r="AE1316"/>
      <c r="AF1316" t="n">
        <v>13.8</v>
      </c>
      <c r="AG1316" t="inlineStr">
        <is>
          <t>AI mg/L</t>
        </is>
      </c>
      <c r="AH1316"/>
      <c r="AI1316"/>
      <c r="AJ1316"/>
      <c r="AK1316"/>
      <c r="AL1316"/>
      <c r="AM1316"/>
      <c r="AN1316"/>
      <c r="AO1316"/>
      <c r="AP1316"/>
      <c r="AQ1316"/>
      <c r="AR1316"/>
      <c r="AS1316"/>
      <c r="AT1316"/>
      <c r="AU1316"/>
      <c r="AV1316"/>
      <c r="AW1316"/>
      <c r="AX1316" t="inlineStr">
        <is>
          <t>Mortality</t>
        </is>
      </c>
      <c r="AY1316" t="inlineStr">
        <is>
          <t>Mortality</t>
        </is>
      </c>
      <c r="AZ1316" t="inlineStr">
        <is>
          <t>LC50</t>
        </is>
      </c>
      <c r="BA1316"/>
      <c r="BB1316" t="n">
        <v>4.0</v>
      </c>
      <c r="BC1316"/>
      <c r="BD1316"/>
      <c r="BE1316"/>
      <c r="BF1316"/>
      <c r="BG1316" t="inlineStr">
        <is>
          <t>Day(s)</t>
        </is>
      </c>
      <c r="BH1316" t="inlineStr">
        <is>
          <t>Pure</t>
        </is>
      </c>
      <c r="BI1316" t="inlineStr">
        <is>
          <t>DTXSID7021940</t>
        </is>
      </c>
      <c r="BJ1316"/>
      <c r="BK1316"/>
      <c r="BL1316" t="inlineStr">
        <is>
          <t>Acute</t>
        </is>
      </c>
      <c r="BM1316"/>
      <c r="BN1316"/>
      <c r="BO1316"/>
      <c r="BP1316"/>
      <c r="BQ1316"/>
      <c r="BR1316"/>
      <c r="BS1316"/>
      <c r="BT1316" t="inlineStr">
        <is>
          <t>--</t>
        </is>
      </c>
      <c r="BU1316"/>
      <c r="BV1316"/>
      <c r="BW1316"/>
      <c r="BX1316"/>
      <c r="BY1316"/>
      <c r="BZ1316"/>
      <c r="CA1316"/>
      <c r="CB1316"/>
      <c r="CC1316"/>
      <c r="CD1316"/>
      <c r="CE1316"/>
      <c r="CF1316"/>
      <c r="CG1316"/>
      <c r="CH1316"/>
      <c r="CI1316"/>
      <c r="CJ1316"/>
      <c r="CK1316" t="inlineStr">
        <is>
          <t>Brooke,L.T., D.J. Call, D.L. Geiger, and C.E. Northcott</t>
        </is>
      </c>
      <c r="CL1316" t="n">
        <v>12448.0</v>
      </c>
      <c r="CM1316" t="inlineStr">
        <is>
          <t>Acute Toxicities of Organic Chemicals to Fathead Minnows (Pimephales promelas), Vol. 1</t>
        </is>
      </c>
      <c r="CN1316" t="inlineStr">
        <is>
          <t>Center for Lake Superior Environmental Studies, University of Wisconsin-Superior, Superior, WI:414 p.</t>
        </is>
      </c>
      <c r="CO1316" t="n">
        <v>1984.0</v>
      </c>
      <c r="CP1316" t="inlineStr">
        <is>
          <t>Brooke,L.T., D.J. Call, D.L. Geiger, and C.E. Northcott (1984). Acute Toxicities of Organic Chemicals to Fathead Minnows (Pimephales promelas), Vol. 1. Center for Lake Superior Environmental Studies, University of Wisconsin-Superior, Superior, WI, 414 p. ECOREF#:12448</t>
        </is>
      </c>
    </row>
    <row r="1317">
      <c r="A1317" t="n">
        <v>111875.0</v>
      </c>
      <c r="B1317" t="inlineStr">
        <is>
          <t>1-Octanol</t>
        </is>
      </c>
      <c r="C1317"/>
      <c r="D1317" t="inlineStr">
        <is>
          <t>Chemical analysis reported</t>
        </is>
      </c>
      <c r="E1317" t="inlineStr">
        <is>
          <t>American Society for Testing and Materials</t>
        </is>
      </c>
      <c r="F1317"/>
      <c r="G1317"/>
      <c r="H1317"/>
      <c r="I1317"/>
      <c r="J1317"/>
      <c r="K1317"/>
      <c r="L1317" t="inlineStr">
        <is>
          <t>Pimephales promelas</t>
        </is>
      </c>
      <c r="M1317" t="inlineStr">
        <is>
          <t>Fathead Minnow</t>
        </is>
      </c>
      <c r="N1317" t="inlineStr">
        <is>
          <t>Juvenile</t>
        </is>
      </c>
      <c r="O1317"/>
      <c r="P1317"/>
      <c r="Q1317"/>
      <c r="R1317" t="n">
        <v>28.0</v>
      </c>
      <c r="S1317"/>
      <c r="T1317" t="n">
        <v>34.0</v>
      </c>
      <c r="U1317" t="inlineStr">
        <is>
          <t>Day(s)</t>
        </is>
      </c>
      <c r="V1317" t="inlineStr">
        <is>
          <t>Flow-through</t>
        </is>
      </c>
      <c r="W1317" t="inlineStr">
        <is>
          <t>Fresh water</t>
        </is>
      </c>
      <c r="X1317" t="inlineStr">
        <is>
          <t>Lab</t>
        </is>
      </c>
      <c r="Y1317"/>
      <c r="Z1317" t="inlineStr">
        <is>
          <t>Active ingredient</t>
        </is>
      </c>
      <c r="AA1317"/>
      <c r="AB1317" t="n">
        <v>13.5</v>
      </c>
      <c r="AC1317"/>
      <c r="AD1317" t="n">
        <v>12.3</v>
      </c>
      <c r="AE1317"/>
      <c r="AF1317" t="n">
        <v>14.8</v>
      </c>
      <c r="AG1317" t="inlineStr">
        <is>
          <t>AI mg/L</t>
        </is>
      </c>
      <c r="AH1317"/>
      <c r="AI1317"/>
      <c r="AJ1317"/>
      <c r="AK1317"/>
      <c r="AL1317"/>
      <c r="AM1317"/>
      <c r="AN1317"/>
      <c r="AO1317"/>
      <c r="AP1317"/>
      <c r="AQ1317"/>
      <c r="AR1317"/>
      <c r="AS1317"/>
      <c r="AT1317"/>
      <c r="AU1317"/>
      <c r="AV1317"/>
      <c r="AW1317"/>
      <c r="AX1317" t="inlineStr">
        <is>
          <t>Mortality</t>
        </is>
      </c>
      <c r="AY1317" t="inlineStr">
        <is>
          <t>Mortality</t>
        </is>
      </c>
      <c r="AZ1317" t="inlineStr">
        <is>
          <t>LC50</t>
        </is>
      </c>
      <c r="BA1317"/>
      <c r="BB1317" t="n">
        <v>4.0</v>
      </c>
      <c r="BC1317"/>
      <c r="BD1317"/>
      <c r="BE1317"/>
      <c r="BF1317"/>
      <c r="BG1317" t="inlineStr">
        <is>
          <t>Day(s)</t>
        </is>
      </c>
      <c r="BH1317"/>
      <c r="BI1317" t="inlineStr">
        <is>
          <t>DTXSID7021940</t>
        </is>
      </c>
      <c r="BJ1317" t="inlineStr">
        <is>
          <t>10.1016/0166-445X(85)90026-8</t>
        </is>
      </c>
      <c r="BK1317"/>
      <c r="BL1317" t="inlineStr">
        <is>
          <t>Acute</t>
        </is>
      </c>
      <c r="BM1317"/>
      <c r="BN1317"/>
      <c r="BO1317"/>
      <c r="BP1317"/>
      <c r="BQ1317"/>
      <c r="BR1317"/>
      <c r="BS1317"/>
      <c r="BT1317" t="inlineStr">
        <is>
          <t>--</t>
        </is>
      </c>
      <c r="BU1317"/>
      <c r="BV1317"/>
      <c r="BW1317"/>
      <c r="BX1317"/>
      <c r="BY1317"/>
      <c r="BZ1317"/>
      <c r="CA1317"/>
      <c r="CB1317"/>
      <c r="CC1317"/>
      <c r="CD1317"/>
      <c r="CE1317"/>
      <c r="CF1317"/>
      <c r="CG1317"/>
      <c r="CH1317"/>
      <c r="CI1317"/>
      <c r="CJ1317" t="inlineStr">
        <is>
          <t xml:space="preserve">SOURCE/NR//TMETH/E729-80 (1980)//MEDIA/AERATED, FILTERED LAKE SUPERIOR WATER//   </t>
        </is>
      </c>
      <c r="CK1317" t="inlineStr">
        <is>
          <t>Broderius,S., and M. Kahl</t>
        </is>
      </c>
      <c r="CL1317" t="n">
        <v>14128.0</v>
      </c>
      <c r="CM1317" t="inlineStr">
        <is>
          <t>Acute Toxicity of Organic Chemical Mixtures to the Fathead Minnow</t>
        </is>
      </c>
      <c r="CN1317" t="inlineStr">
        <is>
          <t>Aquat. Toxicol.6:307-322</t>
        </is>
      </c>
      <c r="CO1317" t="n">
        <v>1985.0</v>
      </c>
      <c r="CP1317" t="inlineStr">
        <is>
          <t>Broderius,S., and M. Kahl (1985). Acute Toxicity of Organic Chemical Mixtures to the Fathead Minnow. Aquat. Toxicol., 6, 307-322. doi:10.1016/0166-445X(85)90026-8. ECOREF#:14128</t>
        </is>
      </c>
    </row>
    <row r="1318">
      <c r="A1318" t="n">
        <v>111875.0</v>
      </c>
      <c r="B1318" t="inlineStr">
        <is>
          <t>1-Octanol</t>
        </is>
      </c>
      <c r="C1318"/>
      <c r="D1318" t="inlineStr">
        <is>
          <t>Chemical analysis reported</t>
        </is>
      </c>
      <c r="E1318" t="inlineStr">
        <is>
          <t>American Society for Testing and Materials</t>
        </is>
      </c>
      <c r="F1318"/>
      <c r="G1318"/>
      <c r="H1318"/>
      <c r="I1318"/>
      <c r="J1318"/>
      <c r="K1318"/>
      <c r="L1318" t="inlineStr">
        <is>
          <t>Pimephales promelas</t>
        </is>
      </c>
      <c r="M1318" t="inlineStr">
        <is>
          <t>Fathead Minnow</t>
        </is>
      </c>
      <c r="N1318" t="inlineStr">
        <is>
          <t>Fry</t>
        </is>
      </c>
      <c r="O1318" t="inlineStr">
        <is>
          <t>&lt;</t>
        </is>
      </c>
      <c r="P1318" t="n">
        <v>24.0</v>
      </c>
      <c r="Q1318"/>
      <c r="R1318"/>
      <c r="S1318"/>
      <c r="T1318"/>
      <c r="U1318" t="inlineStr">
        <is>
          <t>Hour(s)</t>
        </is>
      </c>
      <c r="V1318" t="inlineStr">
        <is>
          <t>Flow-through</t>
        </is>
      </c>
      <c r="W1318" t="inlineStr">
        <is>
          <t>Fresh water</t>
        </is>
      </c>
      <c r="X1318" t="inlineStr">
        <is>
          <t>Lab</t>
        </is>
      </c>
      <c r="Y1318"/>
      <c r="Z1318" t="inlineStr">
        <is>
          <t>Active ingredient</t>
        </is>
      </c>
      <c r="AA1318"/>
      <c r="AB1318" t="n">
        <v>14.4</v>
      </c>
      <c r="AC1318"/>
      <c r="AD1318" t="n">
        <v>13.0</v>
      </c>
      <c r="AE1318"/>
      <c r="AF1318" t="n">
        <v>15.9</v>
      </c>
      <c r="AG1318" t="inlineStr">
        <is>
          <t>AI mg/L</t>
        </is>
      </c>
      <c r="AH1318"/>
      <c r="AI1318"/>
      <c r="AJ1318"/>
      <c r="AK1318"/>
      <c r="AL1318"/>
      <c r="AM1318"/>
      <c r="AN1318"/>
      <c r="AO1318"/>
      <c r="AP1318"/>
      <c r="AQ1318"/>
      <c r="AR1318"/>
      <c r="AS1318"/>
      <c r="AT1318"/>
      <c r="AU1318"/>
      <c r="AV1318"/>
      <c r="AW1318"/>
      <c r="AX1318" t="inlineStr">
        <is>
          <t>Mortality</t>
        </is>
      </c>
      <c r="AY1318" t="inlineStr">
        <is>
          <t>Mortality</t>
        </is>
      </c>
      <c r="AZ1318" t="inlineStr">
        <is>
          <t>LC50</t>
        </is>
      </c>
      <c r="BA1318"/>
      <c r="BB1318" t="n">
        <v>4.0</v>
      </c>
      <c r="BC1318"/>
      <c r="BD1318"/>
      <c r="BE1318"/>
      <c r="BF1318"/>
      <c r="BG1318" t="inlineStr">
        <is>
          <t>Day(s)</t>
        </is>
      </c>
      <c r="BH1318"/>
      <c r="BI1318" t="inlineStr">
        <is>
          <t>DTXSID7021940</t>
        </is>
      </c>
      <c r="BJ1318" t="inlineStr">
        <is>
          <t>10.1016/0166-445X(85)90026-8</t>
        </is>
      </c>
      <c r="BK1318"/>
      <c r="BL1318" t="inlineStr">
        <is>
          <t>Acute</t>
        </is>
      </c>
      <c r="BM1318"/>
      <c r="BN1318"/>
      <c r="BO1318"/>
      <c r="BP1318"/>
      <c r="BQ1318"/>
      <c r="BR1318"/>
      <c r="BS1318"/>
      <c r="BT1318" t="inlineStr">
        <is>
          <t>--</t>
        </is>
      </c>
      <c r="BU1318"/>
      <c r="BV1318"/>
      <c r="BW1318"/>
      <c r="BX1318"/>
      <c r="BY1318"/>
      <c r="BZ1318"/>
      <c r="CA1318"/>
      <c r="CB1318"/>
      <c r="CC1318"/>
      <c r="CD1318"/>
      <c r="CE1318"/>
      <c r="CF1318"/>
      <c r="CG1318"/>
      <c r="CH1318"/>
      <c r="CI1318"/>
      <c r="CJ1318" t="inlineStr">
        <is>
          <t xml:space="preserve">SOURCE/NR//TMETH/E729-80 (1980)//MEDIA/AERATED, FILTERED LAKE SUPERIOR WATER//   </t>
        </is>
      </c>
      <c r="CK1318" t="inlineStr">
        <is>
          <t>Broderius,S., and M. Kahl</t>
        </is>
      </c>
      <c r="CL1318" t="n">
        <v>14128.0</v>
      </c>
      <c r="CM1318" t="inlineStr">
        <is>
          <t>Acute Toxicity of Organic Chemical Mixtures to the Fathead Minnow</t>
        </is>
      </c>
      <c r="CN1318" t="inlineStr">
        <is>
          <t>Aquat. Toxicol.6:307-322</t>
        </is>
      </c>
      <c r="CO1318" t="n">
        <v>1985.0</v>
      </c>
      <c r="CP1318" t="inlineStr">
        <is>
          <t>Broderius,S., and M. Kahl (1985). Acute Toxicity of Organic Chemical Mixtures to the Fathead Minnow. Aquat. Toxicol., 6, 307-322. doi:10.1016/0166-445X(85)90026-8. ECOREF#:14128</t>
        </is>
      </c>
    </row>
    <row r="1319">
      <c r="A1319" t="n">
        <v>111875.0</v>
      </c>
      <c r="B1319" t="inlineStr">
        <is>
          <t>1-Octanol</t>
        </is>
      </c>
      <c r="C1319"/>
      <c r="D1319" t="inlineStr">
        <is>
          <t>Chemical analysis reported</t>
        </is>
      </c>
      <c r="E1319" t="inlineStr">
        <is>
          <t>American Society for Testing and Materials</t>
        </is>
      </c>
      <c r="F1319"/>
      <c r="G1319"/>
      <c r="H1319"/>
      <c r="I1319"/>
      <c r="J1319"/>
      <c r="K1319"/>
      <c r="L1319" t="inlineStr">
        <is>
          <t>Pimephales promelas</t>
        </is>
      </c>
      <c r="M1319" t="inlineStr">
        <is>
          <t>Fathead Minnow</t>
        </is>
      </c>
      <c r="N1319" t="inlineStr">
        <is>
          <t>Fry</t>
        </is>
      </c>
      <c r="O1319" t="inlineStr">
        <is>
          <t>&lt;</t>
        </is>
      </c>
      <c r="P1319" t="n">
        <v>24.0</v>
      </c>
      <c r="Q1319"/>
      <c r="R1319"/>
      <c r="S1319"/>
      <c r="T1319"/>
      <c r="U1319" t="inlineStr">
        <is>
          <t>Hour(s)</t>
        </is>
      </c>
      <c r="V1319" t="inlineStr">
        <is>
          <t>Flow-through</t>
        </is>
      </c>
      <c r="W1319" t="inlineStr">
        <is>
          <t>Fresh water</t>
        </is>
      </c>
      <c r="X1319" t="inlineStr">
        <is>
          <t>Lab</t>
        </is>
      </c>
      <c r="Y1319"/>
      <c r="Z1319" t="inlineStr">
        <is>
          <t>Active ingredient</t>
        </is>
      </c>
      <c r="AA1319"/>
      <c r="AB1319" t="n">
        <v>13.5</v>
      </c>
      <c r="AC1319"/>
      <c r="AD1319" t="n">
        <v>12.6</v>
      </c>
      <c r="AE1319"/>
      <c r="AF1319" t="n">
        <v>15.3</v>
      </c>
      <c r="AG1319" t="inlineStr">
        <is>
          <t>AI mg/L</t>
        </is>
      </c>
      <c r="AH1319"/>
      <c r="AI1319"/>
      <c r="AJ1319"/>
      <c r="AK1319"/>
      <c r="AL1319"/>
      <c r="AM1319"/>
      <c r="AN1319"/>
      <c r="AO1319"/>
      <c r="AP1319"/>
      <c r="AQ1319"/>
      <c r="AR1319"/>
      <c r="AS1319"/>
      <c r="AT1319"/>
      <c r="AU1319"/>
      <c r="AV1319"/>
      <c r="AW1319"/>
      <c r="AX1319" t="inlineStr">
        <is>
          <t>Mortality</t>
        </is>
      </c>
      <c r="AY1319" t="inlineStr">
        <is>
          <t>Mortality</t>
        </is>
      </c>
      <c r="AZ1319" t="inlineStr">
        <is>
          <t>LC50</t>
        </is>
      </c>
      <c r="BA1319"/>
      <c r="BB1319" t="n">
        <v>4.0</v>
      </c>
      <c r="BC1319"/>
      <c r="BD1319"/>
      <c r="BE1319"/>
      <c r="BF1319"/>
      <c r="BG1319" t="inlineStr">
        <is>
          <t>Day(s)</t>
        </is>
      </c>
      <c r="BH1319"/>
      <c r="BI1319" t="inlineStr">
        <is>
          <t>DTXSID7021940</t>
        </is>
      </c>
      <c r="BJ1319" t="inlineStr">
        <is>
          <t>10.1016/0166-445X(85)90026-8</t>
        </is>
      </c>
      <c r="BK1319"/>
      <c r="BL1319" t="inlineStr">
        <is>
          <t>Acute</t>
        </is>
      </c>
      <c r="BM1319"/>
      <c r="BN1319"/>
      <c r="BO1319"/>
      <c r="BP1319"/>
      <c r="BQ1319"/>
      <c r="BR1319"/>
      <c r="BS1319"/>
      <c r="BT1319" t="inlineStr">
        <is>
          <t>--</t>
        </is>
      </c>
      <c r="BU1319"/>
      <c r="BV1319"/>
      <c r="BW1319"/>
      <c r="BX1319"/>
      <c r="BY1319"/>
      <c r="BZ1319"/>
      <c r="CA1319"/>
      <c r="CB1319"/>
      <c r="CC1319"/>
      <c r="CD1319"/>
      <c r="CE1319"/>
      <c r="CF1319"/>
      <c r="CG1319"/>
      <c r="CH1319"/>
      <c r="CI1319"/>
      <c r="CJ1319" t="inlineStr">
        <is>
          <t xml:space="preserve">SOURCE/NR//TMETH/E729-80 (1980)//MEDIA/AERATED, FILTERED LAKE SUPERIOR WATER//   </t>
        </is>
      </c>
      <c r="CK1319" t="inlineStr">
        <is>
          <t>Broderius,S., and M. Kahl</t>
        </is>
      </c>
      <c r="CL1319" t="n">
        <v>14128.0</v>
      </c>
      <c r="CM1319" t="inlineStr">
        <is>
          <t>Acute Toxicity of Organic Chemical Mixtures to the Fathead Minnow</t>
        </is>
      </c>
      <c r="CN1319" t="inlineStr">
        <is>
          <t>Aquat. Toxicol.6:307-322</t>
        </is>
      </c>
      <c r="CO1319" t="n">
        <v>1985.0</v>
      </c>
      <c r="CP1319" t="inlineStr">
        <is>
          <t>Broderius,S., and M. Kahl (1985). Acute Toxicity of Organic Chemical Mixtures to the Fathead Minnow. Aquat. Toxicol., 6, 307-322. doi:10.1016/0166-445X(85)90026-8. ECOREF#:14128</t>
        </is>
      </c>
    </row>
    <row r="1320">
      <c r="A1320" t="n">
        <v>111875.0</v>
      </c>
      <c r="B1320" t="inlineStr">
        <is>
          <t>1-Octanol</t>
        </is>
      </c>
      <c r="C1320"/>
      <c r="D1320" t="inlineStr">
        <is>
          <t>Chemical analysis reported</t>
        </is>
      </c>
      <c r="E1320" t="inlineStr">
        <is>
          <t>American Society for Testing and Materials</t>
        </is>
      </c>
      <c r="F1320"/>
      <c r="G1320"/>
      <c r="H1320"/>
      <c r="I1320"/>
      <c r="J1320"/>
      <c r="K1320"/>
      <c r="L1320" t="inlineStr">
        <is>
          <t>Pimephales promelas</t>
        </is>
      </c>
      <c r="M1320" t="inlineStr">
        <is>
          <t>Fathead Minnow</t>
        </is>
      </c>
      <c r="N1320" t="inlineStr">
        <is>
          <t>Juvenile</t>
        </is>
      </c>
      <c r="O1320"/>
      <c r="P1320"/>
      <c r="Q1320"/>
      <c r="R1320" t="n">
        <v>28.0</v>
      </c>
      <c r="S1320"/>
      <c r="T1320" t="n">
        <v>34.0</v>
      </c>
      <c r="U1320" t="inlineStr">
        <is>
          <t>Day(s)</t>
        </is>
      </c>
      <c r="V1320" t="inlineStr">
        <is>
          <t>Flow-through</t>
        </is>
      </c>
      <c r="W1320" t="inlineStr">
        <is>
          <t>Fresh water</t>
        </is>
      </c>
      <c r="X1320" t="inlineStr">
        <is>
          <t>Lab</t>
        </is>
      </c>
      <c r="Y1320"/>
      <c r="Z1320" t="inlineStr">
        <is>
          <t>Active ingredient</t>
        </is>
      </c>
      <c r="AA1320"/>
      <c r="AB1320" t="n">
        <v>13.6</v>
      </c>
      <c r="AC1320"/>
      <c r="AD1320" t="n">
        <v>12.9</v>
      </c>
      <c r="AE1320"/>
      <c r="AF1320" t="n">
        <v>14.4</v>
      </c>
      <c r="AG1320" t="inlineStr">
        <is>
          <t>AI mg/L</t>
        </is>
      </c>
      <c r="AH1320"/>
      <c r="AI1320"/>
      <c r="AJ1320"/>
      <c r="AK1320"/>
      <c r="AL1320"/>
      <c r="AM1320"/>
      <c r="AN1320"/>
      <c r="AO1320"/>
      <c r="AP1320"/>
      <c r="AQ1320"/>
      <c r="AR1320"/>
      <c r="AS1320"/>
      <c r="AT1320"/>
      <c r="AU1320"/>
      <c r="AV1320"/>
      <c r="AW1320"/>
      <c r="AX1320" t="inlineStr">
        <is>
          <t>Mortality</t>
        </is>
      </c>
      <c r="AY1320" t="inlineStr">
        <is>
          <t>Mortality</t>
        </is>
      </c>
      <c r="AZ1320" t="inlineStr">
        <is>
          <t>LC50</t>
        </is>
      </c>
      <c r="BA1320"/>
      <c r="BB1320" t="n">
        <v>4.0</v>
      </c>
      <c r="BC1320"/>
      <c r="BD1320"/>
      <c r="BE1320"/>
      <c r="BF1320"/>
      <c r="BG1320" t="inlineStr">
        <is>
          <t>Day(s)</t>
        </is>
      </c>
      <c r="BH1320"/>
      <c r="BI1320" t="inlineStr">
        <is>
          <t>DTXSID7021940</t>
        </is>
      </c>
      <c r="BJ1320" t="inlineStr">
        <is>
          <t>10.1016/0166-445X(85)90026-8</t>
        </is>
      </c>
      <c r="BK1320"/>
      <c r="BL1320" t="inlineStr">
        <is>
          <t>Acute</t>
        </is>
      </c>
      <c r="BM1320"/>
      <c r="BN1320"/>
      <c r="BO1320"/>
      <c r="BP1320"/>
      <c r="BQ1320"/>
      <c r="BR1320"/>
      <c r="BS1320"/>
      <c r="BT1320" t="inlineStr">
        <is>
          <t>--</t>
        </is>
      </c>
      <c r="BU1320"/>
      <c r="BV1320"/>
      <c r="BW1320"/>
      <c r="BX1320"/>
      <c r="BY1320"/>
      <c r="BZ1320"/>
      <c r="CA1320"/>
      <c r="CB1320"/>
      <c r="CC1320"/>
      <c r="CD1320"/>
      <c r="CE1320"/>
      <c r="CF1320"/>
      <c r="CG1320"/>
      <c r="CH1320"/>
      <c r="CI1320"/>
      <c r="CJ1320" t="inlineStr">
        <is>
          <t xml:space="preserve">SOURCE/NR//TMETH/E729-80 (1980)//MEDIA/AERATED, FILTERED LAKE SUPERIOR WATER//   </t>
        </is>
      </c>
      <c r="CK1320" t="inlineStr">
        <is>
          <t>Broderius,S., and M. Kahl</t>
        </is>
      </c>
      <c r="CL1320" t="n">
        <v>14128.0</v>
      </c>
      <c r="CM1320" t="inlineStr">
        <is>
          <t>Acute Toxicity of Organic Chemical Mixtures to the Fathead Minnow</t>
        </is>
      </c>
      <c r="CN1320" t="inlineStr">
        <is>
          <t>Aquat. Toxicol.6:307-322</t>
        </is>
      </c>
      <c r="CO1320" t="n">
        <v>1985.0</v>
      </c>
      <c r="CP1320" t="inlineStr">
        <is>
          <t>Broderius,S., and M. Kahl (1985). Acute Toxicity of Organic Chemical Mixtures to the Fathead Minnow. Aquat. Toxicol., 6, 307-322. doi:10.1016/0166-445X(85)90026-8. ECOREF#:14128</t>
        </is>
      </c>
    </row>
    <row r="1321">
      <c r="A1321" t="n">
        <v>111875.0</v>
      </c>
      <c r="B1321" t="inlineStr">
        <is>
          <t>1-Octanol</t>
        </is>
      </c>
      <c r="C1321"/>
      <c r="D1321" t="inlineStr">
        <is>
          <t>Chemical analysis reported</t>
        </is>
      </c>
      <c r="E1321" t="inlineStr">
        <is>
          <t>American Society for Testing and Materials</t>
        </is>
      </c>
      <c r="F1321"/>
      <c r="G1321"/>
      <c r="H1321"/>
      <c r="I1321"/>
      <c r="J1321"/>
      <c r="K1321"/>
      <c r="L1321" t="inlineStr">
        <is>
          <t>Pimephales promelas</t>
        </is>
      </c>
      <c r="M1321" t="inlineStr">
        <is>
          <t>Fathead Minnow</t>
        </is>
      </c>
      <c r="N1321" t="inlineStr">
        <is>
          <t>Juvenile</t>
        </is>
      </c>
      <c r="O1321"/>
      <c r="P1321"/>
      <c r="Q1321"/>
      <c r="R1321" t="n">
        <v>28.0</v>
      </c>
      <c r="S1321"/>
      <c r="T1321" t="n">
        <v>34.0</v>
      </c>
      <c r="U1321" t="inlineStr">
        <is>
          <t>Day(s)</t>
        </is>
      </c>
      <c r="V1321" t="inlineStr">
        <is>
          <t>Flow-through</t>
        </is>
      </c>
      <c r="W1321" t="inlineStr">
        <is>
          <t>Fresh water</t>
        </is>
      </c>
      <c r="X1321" t="inlineStr">
        <is>
          <t>Lab</t>
        </is>
      </c>
      <c r="Y1321"/>
      <c r="Z1321" t="inlineStr">
        <is>
          <t>Active ingredient</t>
        </is>
      </c>
      <c r="AA1321"/>
      <c r="AB1321" t="n">
        <v>13.4</v>
      </c>
      <c r="AC1321"/>
      <c r="AD1321" t="n">
        <v>12.7</v>
      </c>
      <c r="AE1321"/>
      <c r="AF1321" t="n">
        <v>14.1</v>
      </c>
      <c r="AG1321" t="inlineStr">
        <is>
          <t>AI mg/L</t>
        </is>
      </c>
      <c r="AH1321"/>
      <c r="AI1321"/>
      <c r="AJ1321"/>
      <c r="AK1321"/>
      <c r="AL1321"/>
      <c r="AM1321"/>
      <c r="AN1321"/>
      <c r="AO1321"/>
      <c r="AP1321"/>
      <c r="AQ1321"/>
      <c r="AR1321"/>
      <c r="AS1321"/>
      <c r="AT1321"/>
      <c r="AU1321"/>
      <c r="AV1321"/>
      <c r="AW1321"/>
      <c r="AX1321" t="inlineStr">
        <is>
          <t>Mortality</t>
        </is>
      </c>
      <c r="AY1321" t="inlineStr">
        <is>
          <t>Mortality</t>
        </is>
      </c>
      <c r="AZ1321" t="inlineStr">
        <is>
          <t>LC50</t>
        </is>
      </c>
      <c r="BA1321"/>
      <c r="BB1321" t="n">
        <v>4.0</v>
      </c>
      <c r="BC1321"/>
      <c r="BD1321"/>
      <c r="BE1321"/>
      <c r="BF1321"/>
      <c r="BG1321" t="inlineStr">
        <is>
          <t>Day(s)</t>
        </is>
      </c>
      <c r="BH1321"/>
      <c r="BI1321" t="inlineStr">
        <is>
          <t>DTXSID7021940</t>
        </is>
      </c>
      <c r="BJ1321" t="inlineStr">
        <is>
          <t>10.1016/0166-445X(85)90026-8</t>
        </is>
      </c>
      <c r="BK1321"/>
      <c r="BL1321" t="inlineStr">
        <is>
          <t>Acute</t>
        </is>
      </c>
      <c r="BM1321"/>
      <c r="BN1321"/>
      <c r="BO1321"/>
      <c r="BP1321"/>
      <c r="BQ1321"/>
      <c r="BR1321"/>
      <c r="BS1321"/>
      <c r="BT1321" t="inlineStr">
        <is>
          <t>--</t>
        </is>
      </c>
      <c r="BU1321"/>
      <c r="BV1321"/>
      <c r="BW1321"/>
      <c r="BX1321"/>
      <c r="BY1321"/>
      <c r="BZ1321"/>
      <c r="CA1321"/>
      <c r="CB1321"/>
      <c r="CC1321"/>
      <c r="CD1321"/>
      <c r="CE1321"/>
      <c r="CF1321"/>
      <c r="CG1321"/>
      <c r="CH1321"/>
      <c r="CI1321"/>
      <c r="CJ1321" t="inlineStr">
        <is>
          <t xml:space="preserve">SOURCE/NR//TMETH/E729-80 (1980)//MEDIA/AERATED, FILTERED LAKE SUPERIOR WATER//   </t>
        </is>
      </c>
      <c r="CK1321" t="inlineStr">
        <is>
          <t>Broderius,S., and M. Kahl</t>
        </is>
      </c>
      <c r="CL1321" t="n">
        <v>14128.0</v>
      </c>
      <c r="CM1321" t="inlineStr">
        <is>
          <t>Acute Toxicity of Organic Chemical Mixtures to the Fathead Minnow</t>
        </is>
      </c>
      <c r="CN1321" t="inlineStr">
        <is>
          <t>Aquat. Toxicol.6:307-322</t>
        </is>
      </c>
      <c r="CO1321" t="n">
        <v>1985.0</v>
      </c>
      <c r="CP1321" t="inlineStr">
        <is>
          <t>Broderius,S., and M. Kahl (1985). Acute Toxicity of Organic Chemical Mixtures to the Fathead Minnow. Aquat. Toxicol., 6, 307-322. doi:10.1016/0166-445X(85)90026-8. ECOREF#:14128</t>
        </is>
      </c>
    </row>
    <row r="1322">
      <c r="A1322" t="n">
        <v>111900.0</v>
      </c>
      <c r="B1322" t="inlineStr">
        <is>
          <t>2-(2-Ethoxyethoxy)ethanol</t>
        </is>
      </c>
      <c r="C1322"/>
      <c r="D1322" t="inlineStr">
        <is>
          <t>Measured</t>
        </is>
      </c>
      <c r="E1322" t="inlineStr">
        <is>
          <t>Not coded</t>
        </is>
      </c>
      <c r="F1322"/>
      <c r="G1322"/>
      <c r="H1322"/>
      <c r="I1322"/>
      <c r="J1322"/>
      <c r="K1322"/>
      <c r="L1322" t="inlineStr">
        <is>
          <t>Pimephales promelas</t>
        </is>
      </c>
      <c r="M1322" t="inlineStr">
        <is>
          <t>Fathead Minnow</t>
        </is>
      </c>
      <c r="N1322"/>
      <c r="O1322"/>
      <c r="P1322"/>
      <c r="Q1322"/>
      <c r="R1322"/>
      <c r="S1322"/>
      <c r="T1322"/>
      <c r="U1322"/>
      <c r="V1322" t="inlineStr">
        <is>
          <t>Flow-through</t>
        </is>
      </c>
      <c r="W1322" t="inlineStr">
        <is>
          <t>Fresh water</t>
        </is>
      </c>
      <c r="X1322" t="inlineStr">
        <is>
          <t>Lab</t>
        </is>
      </c>
      <c r="Y1322"/>
      <c r="Z1322" t="inlineStr">
        <is>
          <t>Active ingredient</t>
        </is>
      </c>
      <c r="AA1322"/>
      <c r="AB1322" t="n">
        <v>13900.0</v>
      </c>
      <c r="AC1322"/>
      <c r="AD1322" t="n">
        <v>11600.0</v>
      </c>
      <c r="AE1322"/>
      <c r="AF1322" t="n">
        <v>16700.0</v>
      </c>
      <c r="AG1322" t="inlineStr">
        <is>
          <t>AI mg/L</t>
        </is>
      </c>
      <c r="AH1322"/>
      <c r="AI1322"/>
      <c r="AJ1322"/>
      <c r="AK1322"/>
      <c r="AL1322"/>
      <c r="AM1322"/>
      <c r="AN1322"/>
      <c r="AO1322"/>
      <c r="AP1322"/>
      <c r="AQ1322"/>
      <c r="AR1322"/>
      <c r="AS1322"/>
      <c r="AT1322"/>
      <c r="AU1322"/>
      <c r="AV1322"/>
      <c r="AW1322"/>
      <c r="AX1322" t="inlineStr">
        <is>
          <t>Mortality</t>
        </is>
      </c>
      <c r="AY1322" t="inlineStr">
        <is>
          <t>Mortality</t>
        </is>
      </c>
      <c r="AZ1322" t="inlineStr">
        <is>
          <t>LC50</t>
        </is>
      </c>
      <c r="BA1322"/>
      <c r="BB1322" t="n">
        <v>4.0</v>
      </c>
      <c r="BC1322"/>
      <c r="BD1322"/>
      <c r="BE1322"/>
      <c r="BF1322"/>
      <c r="BG1322" t="inlineStr">
        <is>
          <t>Day(s)</t>
        </is>
      </c>
      <c r="BH1322"/>
      <c r="BI1322" t="inlineStr">
        <is>
          <t>DTXSID2021941</t>
        </is>
      </c>
      <c r="BJ1322" t="inlineStr">
        <is>
          <t>10.1016/0043-1354(85)90351-3</t>
        </is>
      </c>
      <c r="BK1322"/>
      <c r="BL1322"/>
      <c r="BM1322"/>
      <c r="BN1322"/>
      <c r="BO1322"/>
      <c r="BP1322"/>
      <c r="BQ1322"/>
      <c r="BR1322"/>
      <c r="BS1322"/>
      <c r="BT1322" t="inlineStr">
        <is>
          <t>--</t>
        </is>
      </c>
      <c r="BU1322"/>
      <c r="BV1322"/>
      <c r="BW1322"/>
      <c r="BX1322"/>
      <c r="BY1322"/>
      <c r="BZ1322"/>
      <c r="CA1322"/>
      <c r="CB1322"/>
      <c r="CC1322"/>
      <c r="CD1322"/>
      <c r="CE1322"/>
      <c r="CF1322"/>
      <c r="CG1322"/>
      <c r="CH1322"/>
      <c r="CI1322"/>
      <c r="CJ1322"/>
      <c r="CK1322" t="inlineStr">
        <is>
          <t>Thurston,R.V., T.A. Gilfoil, E.L. Meyn, R.K. Zajdel, T.L. Aoki, and G.D. Veith</t>
        </is>
      </c>
      <c r="CL1322" t="n">
        <v>12004.0</v>
      </c>
      <c r="CM1322" t="inlineStr">
        <is>
          <t>Comparative Toxicity of Ten Organic Chemicals to Ten Common Aquatic Species</t>
        </is>
      </c>
      <c r="CN1322" t="inlineStr">
        <is>
          <t>Water Res.19(9): 1145-1155</t>
        </is>
      </c>
      <c r="CO1322" t="n">
        <v>1985.0</v>
      </c>
      <c r="CP1322" t="inlineStr">
        <is>
          <t>Thurston,R.V., T.A. Gilfoil, E.L. Meyn, R.K. Zajdel, T.L. Aoki, and G.D. Veith (1985). Comparative Toxicity of Ten Organic Chemicals to Ten Common Aquatic Species. Water Res., 19, (9), 1145-1155. doi:10.1016/0043-1354(85)90351-3. ECOREF#:12004</t>
        </is>
      </c>
    </row>
    <row r="1323">
      <c r="A1323" t="n">
        <v>111900.0</v>
      </c>
      <c r="B1323" t="inlineStr">
        <is>
          <t>2-(2-Ethoxyethoxy)ethanol</t>
        </is>
      </c>
      <c r="C1323"/>
      <c r="D1323" t="inlineStr">
        <is>
          <t>Measured</t>
        </is>
      </c>
      <c r="E1323" t="inlineStr">
        <is>
          <t>Not coded</t>
        </is>
      </c>
      <c r="F1323"/>
      <c r="G1323"/>
      <c r="H1323"/>
      <c r="I1323"/>
      <c r="J1323"/>
      <c r="K1323"/>
      <c r="L1323" t="inlineStr">
        <is>
          <t>Pimephales promelas</t>
        </is>
      </c>
      <c r="M1323" t="inlineStr">
        <is>
          <t>Fathead Minnow</t>
        </is>
      </c>
      <c r="N1323"/>
      <c r="O1323"/>
      <c r="P1323"/>
      <c r="Q1323"/>
      <c r="R1323"/>
      <c r="S1323"/>
      <c r="T1323"/>
      <c r="U1323"/>
      <c r="V1323" t="inlineStr">
        <is>
          <t>Flow-through</t>
        </is>
      </c>
      <c r="W1323" t="inlineStr">
        <is>
          <t>Fresh water</t>
        </is>
      </c>
      <c r="X1323" t="inlineStr">
        <is>
          <t>Lab</t>
        </is>
      </c>
      <c r="Y1323"/>
      <c r="Z1323" t="inlineStr">
        <is>
          <t>Active ingredient</t>
        </is>
      </c>
      <c r="AA1323"/>
      <c r="AB1323" t="n">
        <v>9650.0</v>
      </c>
      <c r="AC1323"/>
      <c r="AD1323" t="n">
        <v>7910.0</v>
      </c>
      <c r="AE1323"/>
      <c r="AF1323" t="n">
        <v>11800.0</v>
      </c>
      <c r="AG1323" t="inlineStr">
        <is>
          <t>AI mg/L</t>
        </is>
      </c>
      <c r="AH1323"/>
      <c r="AI1323"/>
      <c r="AJ1323"/>
      <c r="AK1323"/>
      <c r="AL1323"/>
      <c r="AM1323"/>
      <c r="AN1323"/>
      <c r="AO1323"/>
      <c r="AP1323"/>
      <c r="AQ1323"/>
      <c r="AR1323"/>
      <c r="AS1323"/>
      <c r="AT1323"/>
      <c r="AU1323"/>
      <c r="AV1323"/>
      <c r="AW1323"/>
      <c r="AX1323" t="inlineStr">
        <is>
          <t>Mortality</t>
        </is>
      </c>
      <c r="AY1323" t="inlineStr">
        <is>
          <t>Mortality</t>
        </is>
      </c>
      <c r="AZ1323" t="inlineStr">
        <is>
          <t>LC50</t>
        </is>
      </c>
      <c r="BA1323"/>
      <c r="BB1323" t="n">
        <v>4.0</v>
      </c>
      <c r="BC1323"/>
      <c r="BD1323"/>
      <c r="BE1323"/>
      <c r="BF1323"/>
      <c r="BG1323" t="inlineStr">
        <is>
          <t>Day(s)</t>
        </is>
      </c>
      <c r="BH1323"/>
      <c r="BI1323" t="inlineStr">
        <is>
          <t>DTXSID2021941</t>
        </is>
      </c>
      <c r="BJ1323" t="inlineStr">
        <is>
          <t>10.1016/0043-1354(85)90351-3</t>
        </is>
      </c>
      <c r="BK1323"/>
      <c r="BL1323"/>
      <c r="BM1323"/>
      <c r="BN1323"/>
      <c r="BO1323"/>
      <c r="BP1323"/>
      <c r="BQ1323"/>
      <c r="BR1323"/>
      <c r="BS1323"/>
      <c r="BT1323" t="inlineStr">
        <is>
          <t>--</t>
        </is>
      </c>
      <c r="BU1323"/>
      <c r="BV1323"/>
      <c r="BW1323"/>
      <c r="BX1323"/>
      <c r="BY1323"/>
      <c r="BZ1323"/>
      <c r="CA1323"/>
      <c r="CB1323"/>
      <c r="CC1323"/>
      <c r="CD1323"/>
      <c r="CE1323"/>
      <c r="CF1323"/>
      <c r="CG1323"/>
      <c r="CH1323"/>
      <c r="CI1323"/>
      <c r="CJ1323"/>
      <c r="CK1323" t="inlineStr">
        <is>
          <t>Thurston,R.V., T.A. Gilfoil, E.L. Meyn, R.K. Zajdel, T.L. Aoki, and G.D. Veith</t>
        </is>
      </c>
      <c r="CL1323" t="n">
        <v>12004.0</v>
      </c>
      <c r="CM1323" t="inlineStr">
        <is>
          <t>Comparative Toxicity of Ten Organic Chemicals to Ten Common Aquatic Species</t>
        </is>
      </c>
      <c r="CN1323" t="inlineStr">
        <is>
          <t>Water Res.19(9): 1145-1155</t>
        </is>
      </c>
      <c r="CO1323" t="n">
        <v>1985.0</v>
      </c>
      <c r="CP1323" t="inlineStr">
        <is>
          <t>Thurston,R.V., T.A. Gilfoil, E.L. Meyn, R.K. Zajdel, T.L. Aoki, and G.D. Veith (1985). Comparative Toxicity of Ten Organic Chemicals to Ten Common Aquatic Species. Water Res., 19, (9), 1145-1155. doi:10.1016/0043-1354(85)90351-3. ECOREF#:12004</t>
        </is>
      </c>
    </row>
    <row r="1324">
      <c r="A1324" t="n">
        <v>111900.0</v>
      </c>
      <c r="B1324" t="inlineStr">
        <is>
          <t>2-(2-Ethoxyethoxy)ethanol</t>
        </is>
      </c>
      <c r="C1324"/>
      <c r="D1324" t="inlineStr">
        <is>
          <t>Measured</t>
        </is>
      </c>
      <c r="E1324" t="inlineStr">
        <is>
          <t>Not coded</t>
        </is>
      </c>
      <c r="F1324"/>
      <c r="G1324" t="n">
        <v>99.0</v>
      </c>
      <c r="H1324"/>
      <c r="I1324"/>
      <c r="J1324"/>
      <c r="K1324"/>
      <c r="L1324" t="inlineStr">
        <is>
          <t>Pimephales promelas</t>
        </is>
      </c>
      <c r="M1324" t="inlineStr">
        <is>
          <t>Fathead Minnow</t>
        </is>
      </c>
      <c r="N1324"/>
      <c r="O1324"/>
      <c r="P1324" t="n">
        <v>30.0</v>
      </c>
      <c r="Q1324"/>
      <c r="R1324"/>
      <c r="S1324"/>
      <c r="T1324"/>
      <c r="U1324" t="inlineStr">
        <is>
          <t>Day(s)</t>
        </is>
      </c>
      <c r="V1324" t="inlineStr">
        <is>
          <t>Flow-through</t>
        </is>
      </c>
      <c r="W1324" t="inlineStr">
        <is>
          <t>Fresh water</t>
        </is>
      </c>
      <c r="X1324" t="inlineStr">
        <is>
          <t>Lab</t>
        </is>
      </c>
      <c r="Y1324"/>
      <c r="Z1324" t="inlineStr">
        <is>
          <t>Active ingredient</t>
        </is>
      </c>
      <c r="AA1324"/>
      <c r="AB1324" t="n">
        <v>26500.0</v>
      </c>
      <c r="AC1324"/>
      <c r="AD1324" t="n">
        <v>24200.0</v>
      </c>
      <c r="AE1324"/>
      <c r="AF1324" t="n">
        <v>29000.0</v>
      </c>
      <c r="AG1324" t="inlineStr">
        <is>
          <t>AI mg/L</t>
        </is>
      </c>
      <c r="AH1324"/>
      <c r="AI1324"/>
      <c r="AJ1324"/>
      <c r="AK1324"/>
      <c r="AL1324"/>
      <c r="AM1324"/>
      <c r="AN1324"/>
      <c r="AO1324"/>
      <c r="AP1324"/>
      <c r="AQ1324"/>
      <c r="AR1324"/>
      <c r="AS1324"/>
      <c r="AT1324"/>
      <c r="AU1324"/>
      <c r="AV1324"/>
      <c r="AW1324"/>
      <c r="AX1324" t="inlineStr">
        <is>
          <t>Mortality</t>
        </is>
      </c>
      <c r="AY1324" t="inlineStr">
        <is>
          <t>Mortality</t>
        </is>
      </c>
      <c r="AZ1324" t="inlineStr">
        <is>
          <t>LC50</t>
        </is>
      </c>
      <c r="BA1324"/>
      <c r="BB1324" t="n">
        <v>4.0</v>
      </c>
      <c r="BC1324"/>
      <c r="BD1324"/>
      <c r="BE1324"/>
      <c r="BF1324"/>
      <c r="BG1324" t="inlineStr">
        <is>
          <t>Day(s)</t>
        </is>
      </c>
      <c r="BH1324" t="inlineStr">
        <is>
          <t>Pure</t>
        </is>
      </c>
      <c r="BI1324" t="inlineStr">
        <is>
          <t>DTXSID2021941</t>
        </is>
      </c>
      <c r="BJ1324"/>
      <c r="BK1324"/>
      <c r="BL1324"/>
      <c r="BM1324"/>
      <c r="BN1324"/>
      <c r="BO1324"/>
      <c r="BP1324"/>
      <c r="BQ1324"/>
      <c r="BR1324"/>
      <c r="BS1324"/>
      <c r="BT1324" t="inlineStr">
        <is>
          <t>--</t>
        </is>
      </c>
      <c r="BU1324"/>
      <c r="BV1324"/>
      <c r="BW1324"/>
      <c r="BX1324"/>
      <c r="BY1324"/>
      <c r="BZ1324"/>
      <c r="CA1324"/>
      <c r="CB1324"/>
      <c r="CC1324"/>
      <c r="CD1324"/>
      <c r="CE1324"/>
      <c r="CF1324"/>
      <c r="CG1324"/>
      <c r="CH1324"/>
      <c r="CI1324" t="inlineStr">
        <is>
          <t xml:space="preserve"> Nominal concentrations were not reported.  Individual-1 H// lengths and weights of the test fish were not recorded; however NAe measured mean weight was 0.151 g.  Effect data were not recorded. </t>
        </is>
      </c>
      <c r="CJ1324" t="inlineStr">
        <is>
          <t xml:space="preserve">   Nominal concentrations were not reported.  Individual-1 H// lengths and weights of the test fish were not recorded; however NAe measured mean weight was 0.151 g.  Effect data were not recorded. </t>
        </is>
      </c>
      <c r="CK1324" t="inlineStr">
        <is>
          <t>Geiger,D.L., D.J. Call, and L.T. Brooke</t>
        </is>
      </c>
      <c r="CL1324" t="n">
        <v>12859.0</v>
      </c>
      <c r="CM1324" t="inlineStr">
        <is>
          <t>Acute Toxicities of Organic Chemicals to Fathead Minnows (Pimephales promelas) Volume IV</t>
        </is>
      </c>
      <c r="CN1324" t="inlineStr">
        <is>
          <t>Center for Lake Superior Environmental Studies, University of Wisconsin, Superior, WI4:355 p.</t>
        </is>
      </c>
      <c r="CO1324" t="n">
        <v>1988.0</v>
      </c>
      <c r="CP1324" t="inlineStr">
        <is>
          <t>Geiger,D.L., D.J. Call, and L.T. Brooke (1988). Acute Toxicities of Organic Chemicals to Fathead Minnows (Pimephales promelas) Volume IV. Center for Lake Superior Environmental Studies, University of Wisconsin, Superior, WI, 4, 355 p. ECOREF#:12859</t>
        </is>
      </c>
    </row>
    <row r="1325">
      <c r="A1325" t="n">
        <v>111900.0</v>
      </c>
      <c r="B1325" t="inlineStr">
        <is>
          <t>2-(2-Ethoxyethoxy)ethanol</t>
        </is>
      </c>
      <c r="C1325"/>
      <c r="D1325" t="inlineStr">
        <is>
          <t>Not reported</t>
        </is>
      </c>
      <c r="E1325" t="inlineStr">
        <is>
          <t>Not coded</t>
        </is>
      </c>
      <c r="F1325" t="inlineStr">
        <is>
          <t>&gt;</t>
        </is>
      </c>
      <c r="G1325" t="n">
        <v>98.0</v>
      </c>
      <c r="H1325"/>
      <c r="I1325"/>
      <c r="J1325"/>
      <c r="K1325"/>
      <c r="L1325" t="inlineStr">
        <is>
          <t>Pimephales promelas</t>
        </is>
      </c>
      <c r="M1325" t="inlineStr">
        <is>
          <t>Fathead Minnow</t>
        </is>
      </c>
      <c r="N1325"/>
      <c r="O1325"/>
      <c r="P1325"/>
      <c r="Q1325"/>
      <c r="R1325"/>
      <c r="S1325"/>
      <c r="T1325"/>
      <c r="U1325"/>
      <c r="V1325" t="inlineStr">
        <is>
          <t>Flow-through</t>
        </is>
      </c>
      <c r="W1325" t="inlineStr">
        <is>
          <t>Fresh water</t>
        </is>
      </c>
      <c r="X1325" t="inlineStr">
        <is>
          <t>Not reported</t>
        </is>
      </c>
      <c r="Y1325"/>
      <c r="Z1325" t="inlineStr">
        <is>
          <t>Active ingredient</t>
        </is>
      </c>
      <c r="AA1325"/>
      <c r="AB1325" t="n">
        <v>11794.01766</v>
      </c>
      <c r="AC1325"/>
      <c r="AD1325"/>
      <c r="AE1325"/>
      <c r="AF1325"/>
      <c r="AG1325" t="inlineStr">
        <is>
          <t>AI mg/L</t>
        </is>
      </c>
      <c r="AH1325"/>
      <c r="AI1325"/>
      <c r="AJ1325"/>
      <c r="AK1325"/>
      <c r="AL1325"/>
      <c r="AM1325"/>
      <c r="AN1325"/>
      <c r="AO1325"/>
      <c r="AP1325"/>
      <c r="AQ1325"/>
      <c r="AR1325"/>
      <c r="AS1325"/>
      <c r="AT1325"/>
      <c r="AU1325"/>
      <c r="AV1325"/>
      <c r="AW1325"/>
      <c r="AX1325" t="inlineStr">
        <is>
          <t>Mortality</t>
        </is>
      </c>
      <c r="AY1325" t="inlineStr">
        <is>
          <t>Mortality</t>
        </is>
      </c>
      <c r="AZ1325" t="inlineStr">
        <is>
          <t>LC50</t>
        </is>
      </c>
      <c r="BA1325"/>
      <c r="BB1325" t="n">
        <v>4.0</v>
      </c>
      <c r="BC1325"/>
      <c r="BD1325"/>
      <c r="BE1325"/>
      <c r="BF1325"/>
      <c r="BG1325" t="inlineStr">
        <is>
          <t>Day(s)</t>
        </is>
      </c>
      <c r="BH1325"/>
      <c r="BI1325" t="inlineStr">
        <is>
          <t>DTXSID2021941</t>
        </is>
      </c>
      <c r="BJ1325"/>
      <c r="BK1325"/>
      <c r="BL1325"/>
      <c r="BM1325"/>
      <c r="BN1325"/>
      <c r="BO1325"/>
      <c r="BP1325"/>
      <c r="BQ1325"/>
      <c r="BR1325"/>
      <c r="BS1325"/>
      <c r="BT1325" t="inlineStr">
        <is>
          <t>--</t>
        </is>
      </c>
      <c r="BU1325"/>
      <c r="BV1325"/>
      <c r="BW1325"/>
      <c r="BX1325"/>
      <c r="BY1325"/>
      <c r="BZ1325"/>
      <c r="CA1325"/>
      <c r="CB1325"/>
      <c r="CC1325"/>
      <c r="CD1325"/>
      <c r="CE1325"/>
      <c r="CF1325"/>
      <c r="CG1325"/>
      <c r="CH1325"/>
      <c r="CI1325"/>
      <c r="CJ1325"/>
      <c r="CK1325" t="inlineStr">
        <is>
          <t>Bottger,A.</t>
        </is>
      </c>
      <c r="CL1325" t="n">
        <v>5876.0</v>
      </c>
      <c r="CM1325" t="inlineStr">
        <is>
          <t>Belastung der Anwohner von Chemisch-Reinigungsanlegen durch Tetrachlorethylen</t>
        </is>
      </c>
      <c r="CN1325" t="inlineStr">
        <is>
          <t>vortrag:30</t>
        </is>
      </c>
      <c r="CO1325" t="n">
        <v>1988.0</v>
      </c>
      <c r="CP1325" t="inlineStr">
        <is>
          <t>Bottger,A. (1988). Belastung der Anwohner von Chemisch-Reinigungsanlegen durch Tetrachlorethylen. vortrag, 30. ECOREF#:5876</t>
        </is>
      </c>
    </row>
    <row r="1326">
      <c r="A1326" t="n">
        <v>111911.0</v>
      </c>
      <c r="B1326" t="inlineStr">
        <is>
          <t>1,1'-[Methylenebis(oxy)]bis[2-chloroethane]</t>
        </is>
      </c>
      <c r="C1326"/>
      <c r="D1326" t="inlineStr">
        <is>
          <t>Unmeasured</t>
        </is>
      </c>
      <c r="E1326" t="inlineStr">
        <is>
          <t>Not coded</t>
        </is>
      </c>
      <c r="F1326" t="inlineStr">
        <is>
          <t>&gt;</t>
        </is>
      </c>
      <c r="G1326" t="n">
        <v>99.0</v>
      </c>
      <c r="H1326"/>
      <c r="I1326"/>
      <c r="J1326"/>
      <c r="K1326"/>
      <c r="L1326" t="inlineStr">
        <is>
          <t>Pimephales promelas</t>
        </is>
      </c>
      <c r="M1326" t="inlineStr">
        <is>
          <t>Fathead Minnow</t>
        </is>
      </c>
      <c r="N1326"/>
      <c r="O1326"/>
      <c r="P1326"/>
      <c r="Q1326"/>
      <c r="R1326"/>
      <c r="S1326"/>
      <c r="T1326"/>
      <c r="U1326"/>
      <c r="V1326" t="inlineStr">
        <is>
          <t>Static</t>
        </is>
      </c>
      <c r="W1326" t="inlineStr">
        <is>
          <t>Fresh water</t>
        </is>
      </c>
      <c r="X1326" t="inlineStr">
        <is>
          <t>Lab</t>
        </is>
      </c>
      <c r="Y1326"/>
      <c r="Z1326" t="inlineStr">
        <is>
          <t>Active ingredient</t>
        </is>
      </c>
      <c r="AA1326"/>
      <c r="AB1326" t="n">
        <v>184.0</v>
      </c>
      <c r="AC1326"/>
      <c r="AD1326" t="n">
        <v>155.0</v>
      </c>
      <c r="AE1326"/>
      <c r="AF1326" t="n">
        <v>217.0</v>
      </c>
      <c r="AG1326" t="inlineStr">
        <is>
          <t>AI mg/L</t>
        </is>
      </c>
      <c r="AH1326"/>
      <c r="AI1326"/>
      <c r="AJ1326"/>
      <c r="AK1326"/>
      <c r="AL1326"/>
      <c r="AM1326"/>
      <c r="AN1326"/>
      <c r="AO1326"/>
      <c r="AP1326"/>
      <c r="AQ1326"/>
      <c r="AR1326"/>
      <c r="AS1326"/>
      <c r="AT1326"/>
      <c r="AU1326"/>
      <c r="AV1326"/>
      <c r="AW1326"/>
      <c r="AX1326" t="inlineStr">
        <is>
          <t>Mortality</t>
        </is>
      </c>
      <c r="AY1326" t="inlineStr">
        <is>
          <t>Mortality</t>
        </is>
      </c>
      <c r="AZ1326" t="inlineStr">
        <is>
          <t>LC50</t>
        </is>
      </c>
      <c r="BA1326"/>
      <c r="BB1326" t="n">
        <v>4.0</v>
      </c>
      <c r="BC1326"/>
      <c r="BD1326"/>
      <c r="BE1326"/>
      <c r="BF1326"/>
      <c r="BG1326" t="inlineStr">
        <is>
          <t>Day(s)</t>
        </is>
      </c>
      <c r="BH1326" t="inlineStr">
        <is>
          <t>Pure</t>
        </is>
      </c>
      <c r="BI1326" t="inlineStr">
        <is>
          <t>DTXSID4023917</t>
        </is>
      </c>
      <c r="BJ1326" t="inlineStr">
        <is>
          <t>10.1016/0043-1354(86)90185-5</t>
        </is>
      </c>
      <c r="BK1326"/>
      <c r="BL1326"/>
      <c r="BM1326"/>
      <c r="BN1326"/>
      <c r="BO1326"/>
      <c r="BP1326"/>
      <c r="BQ1326"/>
      <c r="BR1326"/>
      <c r="BS1326"/>
      <c r="BT1326" t="inlineStr">
        <is>
          <t>--</t>
        </is>
      </c>
      <c r="BU1326"/>
      <c r="BV1326"/>
      <c r="BW1326"/>
      <c r="BX1326"/>
      <c r="BY1326"/>
      <c r="BZ1326"/>
      <c r="CA1326"/>
      <c r="CB1326"/>
      <c r="CC1326"/>
      <c r="CD1326"/>
      <c r="CE1326"/>
      <c r="CF1326"/>
      <c r="CG1326"/>
      <c r="CH1326"/>
      <c r="CI1326"/>
      <c r="CJ1326"/>
      <c r="CK1326" t="inlineStr">
        <is>
          <t>Gersich,F.M., and M.A. Mayes</t>
        </is>
      </c>
      <c r="CL1326" t="n">
        <v>11961.0</v>
      </c>
      <c r="CM1326" t="inlineStr">
        <is>
          <t>Acute Toxicity Tests with Daphnia magna Straus and Pimephales promelas Rafinesque in Support of National Pollutant Discharge Elimination Permit</t>
        </is>
      </c>
      <c r="CN1326" t="inlineStr">
        <is>
          <t>Water Res.20(7): 939-941</t>
        </is>
      </c>
      <c r="CO1326" t="n">
        <v>1986.0</v>
      </c>
      <c r="CP1326" t="inlineStr">
        <is>
          <t>Gersich,F.M., and M.A. Mayes (1986). Acute Toxicity Tests with Daphnia magna Straus and Pimephales promelas Rafinesque in Support of National Pollutant Discharge Elimination Permit. Water Res., 20, (7), 939-941. doi:10.1016/0043-1354(86)90185-5. ECOREF#:11961</t>
        </is>
      </c>
    </row>
    <row r="1327">
      <c r="A1327" t="n">
        <v>112050.0</v>
      </c>
      <c r="B1327" t="inlineStr">
        <is>
          <t>Nonanoic acid</t>
        </is>
      </c>
      <c r="C1327"/>
      <c r="D1327" t="inlineStr">
        <is>
          <t>Measured</t>
        </is>
      </c>
      <c r="E1327" t="inlineStr">
        <is>
          <t>Not coded</t>
        </is>
      </c>
      <c r="F1327"/>
      <c r="G1327" t="n">
        <v>97.0</v>
      </c>
      <c r="H1327"/>
      <c r="I1327"/>
      <c r="J1327"/>
      <c r="K1327"/>
      <c r="L1327" t="inlineStr">
        <is>
          <t>Pimephales promelas</t>
        </is>
      </c>
      <c r="M1327" t="inlineStr">
        <is>
          <t>Fathead Minnow</t>
        </is>
      </c>
      <c r="N1327"/>
      <c r="O1327"/>
      <c r="P1327" t="n">
        <v>33.0</v>
      </c>
      <c r="Q1327"/>
      <c r="R1327"/>
      <c r="S1327"/>
      <c r="T1327"/>
      <c r="U1327" t="inlineStr">
        <is>
          <t>Day(s)</t>
        </is>
      </c>
      <c r="V1327" t="inlineStr">
        <is>
          <t>Flow-through</t>
        </is>
      </c>
      <c r="W1327" t="inlineStr">
        <is>
          <t>Fresh water</t>
        </is>
      </c>
      <c r="X1327" t="inlineStr">
        <is>
          <t>Lab</t>
        </is>
      </c>
      <c r="Y1327"/>
      <c r="Z1327" t="inlineStr">
        <is>
          <t>Active ingredient</t>
        </is>
      </c>
      <c r="AA1327"/>
      <c r="AB1327" t="n">
        <v>104.0</v>
      </c>
      <c r="AC1327"/>
      <c r="AD1327" t="n">
        <v>93.4</v>
      </c>
      <c r="AE1327"/>
      <c r="AF1327" t="n">
        <v>115.0</v>
      </c>
      <c r="AG1327" t="inlineStr">
        <is>
          <t>AI mg/L</t>
        </is>
      </c>
      <c r="AH1327"/>
      <c r="AI1327"/>
      <c r="AJ1327"/>
      <c r="AK1327"/>
      <c r="AL1327"/>
      <c r="AM1327"/>
      <c r="AN1327"/>
      <c r="AO1327"/>
      <c r="AP1327"/>
      <c r="AQ1327"/>
      <c r="AR1327"/>
      <c r="AS1327"/>
      <c r="AT1327"/>
      <c r="AU1327"/>
      <c r="AV1327"/>
      <c r="AW1327"/>
      <c r="AX1327" t="inlineStr">
        <is>
          <t>Mortality</t>
        </is>
      </c>
      <c r="AY1327" t="inlineStr">
        <is>
          <t>Mortality</t>
        </is>
      </c>
      <c r="AZ1327" t="inlineStr">
        <is>
          <t>LC50</t>
        </is>
      </c>
      <c r="BA1327"/>
      <c r="BB1327" t="n">
        <v>4.0</v>
      </c>
      <c r="BC1327"/>
      <c r="BD1327"/>
      <c r="BE1327"/>
      <c r="BF1327"/>
      <c r="BG1327" t="inlineStr">
        <is>
          <t>Day(s)</t>
        </is>
      </c>
      <c r="BH1327" t="inlineStr">
        <is>
          <t>Pure</t>
        </is>
      </c>
      <c r="BI1327" t="inlineStr">
        <is>
          <t>DTXSID3021641</t>
        </is>
      </c>
      <c r="BJ1327"/>
      <c r="BK1327"/>
      <c r="BL1327"/>
      <c r="BM1327"/>
      <c r="BN1327"/>
      <c r="BO1327"/>
      <c r="BP1327"/>
      <c r="BQ1327"/>
      <c r="BR1327"/>
      <c r="BS1327"/>
      <c r="BT1327" t="inlineStr">
        <is>
          <t>--</t>
        </is>
      </c>
      <c r="BU1327"/>
      <c r="BV1327"/>
      <c r="BW1327"/>
      <c r="BX1327"/>
      <c r="BY1327"/>
      <c r="BZ1327"/>
      <c r="CA1327"/>
      <c r="CB1327"/>
      <c r="CC1327"/>
      <c r="CD1327"/>
      <c r="CE1327"/>
      <c r="CF1327"/>
      <c r="CG1327"/>
      <c r="CH1327"/>
      <c r="CI1327" t="inlineStr">
        <is>
          <t xml:space="preserve"> Affected fish became hypoactive, resting on the tank      NR bottom prior to death. NA </t>
        </is>
      </c>
      <c r="CJ1327" t="inlineStr">
        <is>
          <t xml:space="preserve">   Affected fish became hypoactive, resting on the tank      NR bottom prior to death. NA </t>
        </is>
      </c>
      <c r="CK1327" t="inlineStr">
        <is>
          <t>Brooke,L.T., D.J. Call, D.L. Geiger, and C.E. Northcott</t>
        </is>
      </c>
      <c r="CL1327" t="n">
        <v>12448.0</v>
      </c>
      <c r="CM1327" t="inlineStr">
        <is>
          <t>Acute Toxicities of Organic Chemicals to Fathead Minnows (Pimephales promelas), Vol. 1</t>
        </is>
      </c>
      <c r="CN1327" t="inlineStr">
        <is>
          <t>Center for Lake Superior Environmental Studies, University of Wisconsin-Superior, Superior, WI:414 p.</t>
        </is>
      </c>
      <c r="CO1327" t="n">
        <v>1984.0</v>
      </c>
      <c r="CP1327" t="inlineStr">
        <is>
          <t>Brooke,L.T., D.J. Call, D.L. Geiger, and C.E. Northcott (1984). Acute Toxicities of Organic Chemicals to Fathead Minnows (Pimephales promelas), Vol. 1. Center for Lake Superior Environmental Studies, University of Wisconsin-Superior, Superior, WI, 414 p. ECOREF#:12448</t>
        </is>
      </c>
    </row>
    <row r="1328">
      <c r="A1328" t="n">
        <v>112129.0</v>
      </c>
      <c r="B1328" t="inlineStr">
        <is>
          <t>2-Undecanone</t>
        </is>
      </c>
      <c r="C1328"/>
      <c r="D1328" t="inlineStr">
        <is>
          <t>Measured</t>
        </is>
      </c>
      <c r="E1328" t="inlineStr">
        <is>
          <t>Not reported</t>
        </is>
      </c>
      <c r="F1328"/>
      <c r="G1328" t="n">
        <v>95.0</v>
      </c>
      <c r="H1328"/>
      <c r="I1328"/>
      <c r="J1328"/>
      <c r="K1328"/>
      <c r="L1328" t="inlineStr">
        <is>
          <t>Pimephales promelas</t>
        </is>
      </c>
      <c r="M1328" t="inlineStr">
        <is>
          <t>Fathead Minnow</t>
        </is>
      </c>
      <c r="N1328"/>
      <c r="O1328"/>
      <c r="P1328" t="n">
        <v>31.0</v>
      </c>
      <c r="Q1328"/>
      <c r="R1328"/>
      <c r="S1328"/>
      <c r="T1328"/>
      <c r="U1328" t="inlineStr">
        <is>
          <t>Day(s)</t>
        </is>
      </c>
      <c r="V1328" t="inlineStr">
        <is>
          <t>Flow-through</t>
        </is>
      </c>
      <c r="W1328" t="inlineStr">
        <is>
          <t>Fresh water</t>
        </is>
      </c>
      <c r="X1328" t="inlineStr">
        <is>
          <t>Lab</t>
        </is>
      </c>
      <c r="Y1328"/>
      <c r="Z1328" t="inlineStr">
        <is>
          <t>Active ingredient</t>
        </is>
      </c>
      <c r="AA1328"/>
      <c r="AB1328" t="n">
        <v>1.5</v>
      </c>
      <c r="AC1328"/>
      <c r="AD1328" t="n">
        <v>1.39</v>
      </c>
      <c r="AE1328"/>
      <c r="AF1328" t="n">
        <v>1.62</v>
      </c>
      <c r="AG1328" t="inlineStr">
        <is>
          <t>AI mg/L</t>
        </is>
      </c>
      <c r="AH1328"/>
      <c r="AI1328"/>
      <c r="AJ1328"/>
      <c r="AK1328"/>
      <c r="AL1328"/>
      <c r="AM1328"/>
      <c r="AN1328"/>
      <c r="AO1328"/>
      <c r="AP1328"/>
      <c r="AQ1328"/>
      <c r="AR1328"/>
      <c r="AS1328"/>
      <c r="AT1328"/>
      <c r="AU1328"/>
      <c r="AV1328"/>
      <c r="AW1328"/>
      <c r="AX1328" t="inlineStr">
        <is>
          <t>Mortality</t>
        </is>
      </c>
      <c r="AY1328" t="inlineStr">
        <is>
          <t>Mortality</t>
        </is>
      </c>
      <c r="AZ1328" t="inlineStr">
        <is>
          <t>LC50</t>
        </is>
      </c>
      <c r="BA1328"/>
      <c r="BB1328" t="n">
        <v>4.0</v>
      </c>
      <c r="BC1328"/>
      <c r="BD1328"/>
      <c r="BE1328"/>
      <c r="BF1328"/>
      <c r="BG1328" t="inlineStr">
        <is>
          <t>Day(s)</t>
        </is>
      </c>
      <c r="BH1328"/>
      <c r="BI1328" t="inlineStr">
        <is>
          <t>DTXSID2021943</t>
        </is>
      </c>
      <c r="BJ1328"/>
      <c r="BK1328"/>
      <c r="BL1328" t="inlineStr">
        <is>
          <t>Acute</t>
        </is>
      </c>
      <c r="BM1328"/>
      <c r="BN1328"/>
      <c r="BO1328"/>
      <c r="BP1328"/>
      <c r="BQ1328"/>
      <c r="BR1328"/>
      <c r="BS1328"/>
      <c r="BT1328" t="inlineStr">
        <is>
          <t>--</t>
        </is>
      </c>
      <c r="BU1328"/>
      <c r="BV1328"/>
      <c r="BW1328"/>
      <c r="BX1328"/>
      <c r="BY1328"/>
      <c r="BZ1328"/>
      <c r="CA1328"/>
      <c r="CB1328"/>
      <c r="CC1328"/>
      <c r="CD1328"/>
      <c r="CE1328"/>
      <c r="CF1328"/>
      <c r="CG1328"/>
      <c r="CH1328"/>
      <c r="CI1328"/>
      <c r="CJ1328" t="inlineStr">
        <is>
          <t xml:space="preserve">SOURCE/FROM US EPA ENVIRONMENTAL RESEARCH LABORATORY-DULUTH AND THE UNIVERSITY OF WISCONSIN-SUPERIOR CAMPUS//MEDIA/LAKE SUPERIOR WATER OR DECHLORINATED WATER//   </t>
        </is>
      </c>
      <c r="CK1328" t="inlineStr">
        <is>
          <t>Geiger,D.L., S.H. Poirier, L.T. Brooke, and D.J. Call</t>
        </is>
      </c>
      <c r="CL1328" t="n">
        <v>12858.0</v>
      </c>
      <c r="CM1328" t="inlineStr">
        <is>
          <t>Acute Toxicities of Organic Chemicals to Fathead Minnows (Pimephales promelas) Volume III</t>
        </is>
      </c>
      <c r="CN1328" t="inlineStr">
        <is>
          <t>Center for Lake Superior Environmental Studies, University of Wisconsin, Superior, WI:328 p.</t>
        </is>
      </c>
      <c r="CO1328" t="n">
        <v>1986.0</v>
      </c>
      <c r="CP1328" t="inlineStr">
        <is>
          <t>Geiger,D.L., S.H. Poirier, L.T. Brooke, and D.J. Call (1986). Acute Toxicities of Organic Chemicals to Fathead Minnows (Pimephales promelas) Volume III. Center for Lake Superior Environmental Studies, University of Wisconsin, Superior, WI, 328 p. ECOREF#:12858</t>
        </is>
      </c>
    </row>
    <row r="1329">
      <c r="A1329" t="n">
        <v>112209.0</v>
      </c>
      <c r="B1329" t="inlineStr">
        <is>
          <t>1-Nonanamine</t>
        </is>
      </c>
      <c r="C1329"/>
      <c r="D1329" t="inlineStr">
        <is>
          <t>Measured</t>
        </is>
      </c>
      <c r="E1329" t="inlineStr">
        <is>
          <t>Not coded</t>
        </is>
      </c>
      <c r="F1329"/>
      <c r="G1329" t="n">
        <v>98.0</v>
      </c>
      <c r="H1329"/>
      <c r="I1329"/>
      <c r="J1329"/>
      <c r="K1329"/>
      <c r="L1329" t="inlineStr">
        <is>
          <t>Pimephales promelas</t>
        </is>
      </c>
      <c r="M1329" t="inlineStr">
        <is>
          <t>Fathead Minnow</t>
        </is>
      </c>
      <c r="N1329"/>
      <c r="O1329"/>
      <c r="P1329" t="n">
        <v>32.0</v>
      </c>
      <c r="Q1329"/>
      <c r="R1329"/>
      <c r="S1329"/>
      <c r="T1329"/>
      <c r="U1329" t="inlineStr">
        <is>
          <t>Day(s)</t>
        </is>
      </c>
      <c r="V1329" t="inlineStr">
        <is>
          <t>Flow-through</t>
        </is>
      </c>
      <c r="W1329" t="inlineStr">
        <is>
          <t>Fresh water</t>
        </is>
      </c>
      <c r="X1329" t="inlineStr">
        <is>
          <t>Lab</t>
        </is>
      </c>
      <c r="Y1329"/>
      <c r="Z1329" t="inlineStr">
        <is>
          <t>Active ingredient</t>
        </is>
      </c>
      <c r="AA1329"/>
      <c r="AB1329" t="n">
        <v>2.16</v>
      </c>
      <c r="AC1329"/>
      <c r="AD1329" t="n">
        <v>2.02</v>
      </c>
      <c r="AE1329"/>
      <c r="AF1329" t="n">
        <v>2.29</v>
      </c>
      <c r="AG1329" t="inlineStr">
        <is>
          <t>AI mg/L</t>
        </is>
      </c>
      <c r="AH1329"/>
      <c r="AI1329"/>
      <c r="AJ1329"/>
      <c r="AK1329"/>
      <c r="AL1329"/>
      <c r="AM1329"/>
      <c r="AN1329"/>
      <c r="AO1329"/>
      <c r="AP1329"/>
      <c r="AQ1329"/>
      <c r="AR1329"/>
      <c r="AS1329"/>
      <c r="AT1329"/>
      <c r="AU1329"/>
      <c r="AV1329"/>
      <c r="AW1329"/>
      <c r="AX1329" t="inlineStr">
        <is>
          <t>Mortality</t>
        </is>
      </c>
      <c r="AY1329" t="inlineStr">
        <is>
          <t>Mortality</t>
        </is>
      </c>
      <c r="AZ1329" t="inlineStr">
        <is>
          <t>LC50</t>
        </is>
      </c>
      <c r="BA1329"/>
      <c r="BB1329" t="n">
        <v>4.0</v>
      </c>
      <c r="BC1329"/>
      <c r="BD1329"/>
      <c r="BE1329"/>
      <c r="BF1329"/>
      <c r="BG1329" t="inlineStr">
        <is>
          <t>Day(s)</t>
        </is>
      </c>
      <c r="BH1329" t="inlineStr">
        <is>
          <t>Pure</t>
        </is>
      </c>
      <c r="BI1329" t="inlineStr">
        <is>
          <t>DTXSID7021944</t>
        </is>
      </c>
      <c r="BJ1329"/>
      <c r="BK1329"/>
      <c r="BL1329"/>
      <c r="BM1329"/>
      <c r="BN1329"/>
      <c r="BO1329"/>
      <c r="BP1329"/>
      <c r="BQ1329"/>
      <c r="BR1329"/>
      <c r="BS1329"/>
      <c r="BT1329" t="inlineStr">
        <is>
          <t>--</t>
        </is>
      </c>
      <c r="BU1329"/>
      <c r="BV1329"/>
      <c r="BW1329"/>
      <c r="BX1329"/>
      <c r="BY1329"/>
      <c r="BZ1329"/>
      <c r="CA1329"/>
      <c r="CB1329"/>
      <c r="CC1329"/>
      <c r="CD1329"/>
      <c r="CE1329"/>
      <c r="CF1329"/>
      <c r="CG1329"/>
      <c r="CH1329"/>
      <c r="CI1329" t="inlineStr">
        <is>
          <t xml:space="preserve"> Affected fish lost schooling behavior, were hyperactive and overreactive to external stimuli and had increased respiration.  Equilibrium loss was observed prior to death. The 96-hr samples were unreasonably low and, therefore,// </t>
        </is>
      </c>
      <c r="CJ1329" t="inlineStr">
        <is>
          <t xml:space="preserve">   Affected fish lost schooling behavior, were hyperactive and overreactive to external stimuli and had increased respiration.  Equilibrium loss was observed prior to death. The 96-hr samples were unreasonably low and, therefore,// </t>
        </is>
      </c>
      <c r="CK1329" t="inlineStr">
        <is>
          <t>Geiger,D.L., L.T. Brooke, and D.J. Call</t>
        </is>
      </c>
      <c r="CL1329" t="n">
        <v>3217.0</v>
      </c>
      <c r="CM1329" t="inlineStr">
        <is>
          <t>Acute Toxicities of Organic Chemicals to Fathead Minnows (Pimephales promelas), Volume V</t>
        </is>
      </c>
      <c r="CN1329" t="inlineStr">
        <is>
          <t>Center for Lake Superior Environmental Studies, University of Wisconsin, Superior, WI:332 p.</t>
        </is>
      </c>
      <c r="CO1329" t="n">
        <v>1990.0</v>
      </c>
      <c r="CP1329" t="inlineStr">
        <is>
          <t>Geiger,D.L., L.T. Brooke, and D.J. Call (1990). Acute Toxicities of Organic Chemicals to Fathead Minnows (Pimephales promelas), Volume V. Center for Lake Superior Environmental Studies, University of Wisconsin, Superior, WI, 332 p. ECOREF#:3217</t>
        </is>
      </c>
    </row>
    <row r="1330">
      <c r="A1330" t="n">
        <v>112276.0</v>
      </c>
      <c r="B1330" t="inlineStr">
        <is>
          <t>2,2'-[1,2-Ethanediylbis(oxy)]bisethanol</t>
        </is>
      </c>
      <c r="C1330"/>
      <c r="D1330" t="inlineStr">
        <is>
          <t>Measured</t>
        </is>
      </c>
      <c r="E1330" t="inlineStr">
        <is>
          <t>Not coded</t>
        </is>
      </c>
      <c r="F1330"/>
      <c r="G1330" t="n">
        <v>99.0</v>
      </c>
      <c r="H1330"/>
      <c r="I1330"/>
      <c r="J1330"/>
      <c r="K1330"/>
      <c r="L1330" t="inlineStr">
        <is>
          <t>Pimephales promelas</t>
        </is>
      </c>
      <c r="M1330" t="inlineStr">
        <is>
          <t>Fathead Minnow</t>
        </is>
      </c>
      <c r="N1330"/>
      <c r="O1330"/>
      <c r="P1330" t="n">
        <v>30.0</v>
      </c>
      <c r="Q1330"/>
      <c r="R1330"/>
      <c r="S1330"/>
      <c r="T1330"/>
      <c r="U1330" t="inlineStr">
        <is>
          <t>Day(s)</t>
        </is>
      </c>
      <c r="V1330" t="inlineStr">
        <is>
          <t>Flow-through</t>
        </is>
      </c>
      <c r="W1330" t="inlineStr">
        <is>
          <t>Fresh water</t>
        </is>
      </c>
      <c r="X1330" t="inlineStr">
        <is>
          <t>Lab</t>
        </is>
      </c>
      <c r="Y1330"/>
      <c r="Z1330" t="inlineStr">
        <is>
          <t>Active ingredient</t>
        </is>
      </c>
      <c r="AA1330"/>
      <c r="AB1330" t="n">
        <v>77400.0</v>
      </c>
      <c r="AC1330"/>
      <c r="AD1330" t="n">
        <v>70700.0</v>
      </c>
      <c r="AE1330"/>
      <c r="AF1330" t="n">
        <v>84800.0</v>
      </c>
      <c r="AG1330" t="inlineStr">
        <is>
          <t>AI mg/L</t>
        </is>
      </c>
      <c r="AH1330"/>
      <c r="AI1330"/>
      <c r="AJ1330"/>
      <c r="AK1330"/>
      <c r="AL1330"/>
      <c r="AM1330"/>
      <c r="AN1330"/>
      <c r="AO1330"/>
      <c r="AP1330"/>
      <c r="AQ1330"/>
      <c r="AR1330"/>
      <c r="AS1330"/>
      <c r="AT1330"/>
      <c r="AU1330"/>
      <c r="AV1330"/>
      <c r="AW1330"/>
      <c r="AX1330" t="inlineStr">
        <is>
          <t>Mortality</t>
        </is>
      </c>
      <c r="AY1330" t="inlineStr">
        <is>
          <t>Mortality</t>
        </is>
      </c>
      <c r="AZ1330" t="inlineStr">
        <is>
          <t>LC50</t>
        </is>
      </c>
      <c r="BA1330"/>
      <c r="BB1330" t="n">
        <v>4.0</v>
      </c>
      <c r="BC1330"/>
      <c r="BD1330"/>
      <c r="BE1330"/>
      <c r="BF1330"/>
      <c r="BG1330" t="inlineStr">
        <is>
          <t>Day(s)</t>
        </is>
      </c>
      <c r="BH1330" t="inlineStr">
        <is>
          <t>Pure</t>
        </is>
      </c>
      <c r="BI1330" t="inlineStr">
        <is>
          <t>DTXSID4021393</t>
        </is>
      </c>
      <c r="BJ1330"/>
      <c r="BK1330"/>
      <c r="BL1330"/>
      <c r="BM1330"/>
      <c r="BN1330"/>
      <c r="BO1330"/>
      <c r="BP1330"/>
      <c r="BQ1330"/>
      <c r="BR1330"/>
      <c r="BS1330"/>
      <c r="BT1330" t="inlineStr">
        <is>
          <t>--</t>
        </is>
      </c>
      <c r="BU1330"/>
      <c r="BV1330"/>
      <c r="BW1330"/>
      <c r="BX1330"/>
      <c r="BY1330"/>
      <c r="BZ1330"/>
      <c r="CA1330"/>
      <c r="CB1330"/>
      <c r="CC1330"/>
      <c r="CD1330"/>
      <c r="CE1330"/>
      <c r="CF1330"/>
      <c r="CG1330"/>
      <c r="CH1330"/>
      <c r="CI1330" t="inlineStr">
        <is>
          <t xml:space="preserve"> Dilution factor:  0%, 20%, 40%, 60%, 80% and 100% of the stock solution.  Water chemistry measurements (pH, alkaliniNA and hardness) were not reported, nor were nominal tank concentrations.  Individual lengths and weights of the </t>
        </is>
      </c>
      <c r="CJ1330" t="inlineStr">
        <is>
          <t xml:space="preserve">   Dilution factor:  0%, 20%, 40%, 60%, 80% and 100% of the stock solution.  Water chemistry measurements (pH, alkaliniNA and hardness) were not reported, nor were nominal tank concentrations.  Individual lengths and weights of the </t>
        </is>
      </c>
      <c r="CK1330" t="inlineStr">
        <is>
          <t>Geiger,D.L., D.J. Call, and L.T. Brooke</t>
        </is>
      </c>
      <c r="CL1330" t="n">
        <v>12859.0</v>
      </c>
      <c r="CM1330" t="inlineStr">
        <is>
          <t>Acute Toxicities of Organic Chemicals to Fathead Minnows (Pimephales promelas) Volume IV</t>
        </is>
      </c>
      <c r="CN1330" t="inlineStr">
        <is>
          <t>Center for Lake Superior Environmental Studies, University of Wisconsin, Superior, WI4:355 p.</t>
        </is>
      </c>
      <c r="CO1330" t="n">
        <v>1988.0</v>
      </c>
      <c r="CP1330" t="inlineStr">
        <is>
          <t>Geiger,D.L., D.J. Call, and L.T. Brooke (1988). Acute Toxicities of Organic Chemicals to Fathead Minnows (Pimephales promelas) Volume IV. Center for Lake Superior Environmental Studies, University of Wisconsin, Superior, WI, 4, 355 p. ECOREF#:12859</t>
        </is>
      </c>
    </row>
    <row r="1331">
      <c r="A1331" t="n">
        <v>112276.0</v>
      </c>
      <c r="B1331" t="inlineStr">
        <is>
          <t>2,2'-[1,2-Ethanediylbis(oxy)]bisethanol</t>
        </is>
      </c>
      <c r="C1331"/>
      <c r="D1331" t="inlineStr">
        <is>
          <t>Measured</t>
        </is>
      </c>
      <c r="E1331" t="inlineStr">
        <is>
          <t>Not coded</t>
        </is>
      </c>
      <c r="F1331"/>
      <c r="G1331" t="n">
        <v>99.0</v>
      </c>
      <c r="H1331"/>
      <c r="I1331"/>
      <c r="J1331"/>
      <c r="K1331"/>
      <c r="L1331" t="inlineStr">
        <is>
          <t>Pimephales promelas</t>
        </is>
      </c>
      <c r="M1331" t="inlineStr">
        <is>
          <t>Fathead Minnow</t>
        </is>
      </c>
      <c r="N1331"/>
      <c r="O1331"/>
      <c r="P1331" t="n">
        <v>30.0</v>
      </c>
      <c r="Q1331"/>
      <c r="R1331"/>
      <c r="S1331"/>
      <c r="T1331"/>
      <c r="U1331" t="inlineStr">
        <is>
          <t>Day(s)</t>
        </is>
      </c>
      <c r="V1331" t="inlineStr">
        <is>
          <t>Flow-through</t>
        </is>
      </c>
      <c r="W1331" t="inlineStr">
        <is>
          <t>Fresh water</t>
        </is>
      </c>
      <c r="X1331" t="inlineStr">
        <is>
          <t>Lab</t>
        </is>
      </c>
      <c r="Y1331"/>
      <c r="Z1331" t="inlineStr">
        <is>
          <t>Active ingredient</t>
        </is>
      </c>
      <c r="AA1331"/>
      <c r="AB1331" t="n">
        <v>59900.0</v>
      </c>
      <c r="AC1331"/>
      <c r="AD1331" t="n">
        <v>56200.0</v>
      </c>
      <c r="AE1331"/>
      <c r="AF1331" t="n">
        <v>63700.0</v>
      </c>
      <c r="AG1331" t="inlineStr">
        <is>
          <t>AI mg/L</t>
        </is>
      </c>
      <c r="AH1331"/>
      <c r="AI1331"/>
      <c r="AJ1331"/>
      <c r="AK1331"/>
      <c r="AL1331"/>
      <c r="AM1331"/>
      <c r="AN1331"/>
      <c r="AO1331"/>
      <c r="AP1331"/>
      <c r="AQ1331"/>
      <c r="AR1331"/>
      <c r="AS1331"/>
      <c r="AT1331"/>
      <c r="AU1331"/>
      <c r="AV1331"/>
      <c r="AW1331"/>
      <c r="AX1331" t="inlineStr">
        <is>
          <t>Mortality</t>
        </is>
      </c>
      <c r="AY1331" t="inlineStr">
        <is>
          <t>Mortality</t>
        </is>
      </c>
      <c r="AZ1331" t="inlineStr">
        <is>
          <t>LC50</t>
        </is>
      </c>
      <c r="BA1331"/>
      <c r="BB1331" t="n">
        <v>4.0</v>
      </c>
      <c r="BC1331"/>
      <c r="BD1331"/>
      <c r="BE1331"/>
      <c r="BF1331"/>
      <c r="BG1331" t="inlineStr">
        <is>
          <t>Day(s)</t>
        </is>
      </c>
      <c r="BH1331" t="inlineStr">
        <is>
          <t>Pure</t>
        </is>
      </c>
      <c r="BI1331" t="inlineStr">
        <is>
          <t>DTXSID4021393</t>
        </is>
      </c>
      <c r="BJ1331"/>
      <c r="BK1331"/>
      <c r="BL1331"/>
      <c r="BM1331"/>
      <c r="BN1331"/>
      <c r="BO1331"/>
      <c r="BP1331"/>
      <c r="BQ1331"/>
      <c r="BR1331"/>
      <c r="BS1331"/>
      <c r="BT1331" t="inlineStr">
        <is>
          <t>--</t>
        </is>
      </c>
      <c r="BU1331"/>
      <c r="BV1331"/>
      <c r="BW1331"/>
      <c r="BX1331"/>
      <c r="BY1331"/>
      <c r="BZ1331"/>
      <c r="CA1331"/>
      <c r="CB1331"/>
      <c r="CC1331"/>
      <c r="CD1331"/>
      <c r="CE1331"/>
      <c r="CF1331"/>
      <c r="CG1331"/>
      <c r="CH1331"/>
      <c r="CI1331" t="inlineStr">
        <is>
          <t xml:space="preserve"> Individual temperatures were not recorded; however, the mean temperature for the water bath was 24.5 +- 1 C. Nominal NAncentrations and effect data were not reported. Individual lengths and weights of the test fish were not </t>
        </is>
      </c>
      <c r="CJ1331" t="inlineStr">
        <is>
          <t xml:space="preserve">   Individual temperatures were not recorded; however, the mean temperature for the water bath was 24.5 +- 1 C. Nominal NAncentrations and effect data were not reported. Individual lengths and weights of the test fish were not </t>
        </is>
      </c>
      <c r="CK1331" t="inlineStr">
        <is>
          <t>Geiger,D.L., D.J. Call, and L.T. Brooke</t>
        </is>
      </c>
      <c r="CL1331" t="n">
        <v>12859.0</v>
      </c>
      <c r="CM1331" t="inlineStr">
        <is>
          <t>Acute Toxicities of Organic Chemicals to Fathead Minnows (Pimephales promelas) Volume IV</t>
        </is>
      </c>
      <c r="CN1331" t="inlineStr">
        <is>
          <t>Center for Lake Superior Environmental Studies, University of Wisconsin, Superior, WI4:355 p.</t>
        </is>
      </c>
      <c r="CO1331" t="n">
        <v>1988.0</v>
      </c>
      <c r="CP1331" t="inlineStr">
        <is>
          <t>Geiger,D.L., D.J. Call, and L.T. Brooke (1988). Acute Toxicities of Organic Chemicals to Fathead Minnows (Pimephales promelas) Volume IV. Center for Lake Superior Environmental Studies, University of Wisconsin, Superior, WI, 4, 355 p. ECOREF#:12859</t>
        </is>
      </c>
    </row>
    <row r="1332">
      <c r="A1332" t="n">
        <v>112276.0</v>
      </c>
      <c r="B1332" t="inlineStr">
        <is>
          <t>2,2'-[1,2-Ethanediylbis(oxy)]bisethanol</t>
        </is>
      </c>
      <c r="C1332"/>
      <c r="D1332" t="inlineStr">
        <is>
          <t>Measured</t>
        </is>
      </c>
      <c r="E1332" t="inlineStr">
        <is>
          <t>Not coded</t>
        </is>
      </c>
      <c r="F1332"/>
      <c r="G1332"/>
      <c r="H1332"/>
      <c r="I1332"/>
      <c r="J1332"/>
      <c r="K1332"/>
      <c r="L1332" t="inlineStr">
        <is>
          <t>Pimephales promelas</t>
        </is>
      </c>
      <c r="M1332" t="inlineStr">
        <is>
          <t>Fathead Minnow</t>
        </is>
      </c>
      <c r="N1332"/>
      <c r="O1332"/>
      <c r="P1332"/>
      <c r="Q1332"/>
      <c r="R1332" t="n">
        <v>2.0</v>
      </c>
      <c r="S1332"/>
      <c r="T1332" t="n">
        <v>3.0</v>
      </c>
      <c r="U1332" t="inlineStr">
        <is>
          <t>Month(s)</t>
        </is>
      </c>
      <c r="V1332" t="inlineStr">
        <is>
          <t>Flow-through</t>
        </is>
      </c>
      <c r="W1332" t="inlineStr">
        <is>
          <t>Fresh water</t>
        </is>
      </c>
      <c r="X1332" t="inlineStr">
        <is>
          <t>Lab</t>
        </is>
      </c>
      <c r="Y1332"/>
      <c r="Z1332" t="inlineStr">
        <is>
          <t>Active ingredient</t>
        </is>
      </c>
      <c r="AA1332"/>
      <c r="AB1332" t="n">
        <v>92500.0</v>
      </c>
      <c r="AC1332"/>
      <c r="AD1332" t="n">
        <v>88100.0</v>
      </c>
      <c r="AE1332"/>
      <c r="AF1332" t="n">
        <v>97130.0</v>
      </c>
      <c r="AG1332" t="inlineStr">
        <is>
          <t>AI mg/L</t>
        </is>
      </c>
      <c r="AH1332"/>
      <c r="AI1332"/>
      <c r="AJ1332"/>
      <c r="AK1332"/>
      <c r="AL1332"/>
      <c r="AM1332"/>
      <c r="AN1332"/>
      <c r="AO1332"/>
      <c r="AP1332"/>
      <c r="AQ1332"/>
      <c r="AR1332"/>
      <c r="AS1332"/>
      <c r="AT1332"/>
      <c r="AU1332"/>
      <c r="AV1332"/>
      <c r="AW1332"/>
      <c r="AX1332" t="inlineStr">
        <is>
          <t>Mortality</t>
        </is>
      </c>
      <c r="AY1332" t="inlineStr">
        <is>
          <t>Mortality</t>
        </is>
      </c>
      <c r="AZ1332" t="inlineStr">
        <is>
          <t>LC50</t>
        </is>
      </c>
      <c r="BA1332"/>
      <c r="BB1332" t="n">
        <v>4.0</v>
      </c>
      <c r="BC1332"/>
      <c r="BD1332"/>
      <c r="BE1332"/>
      <c r="BF1332"/>
      <c r="BG1332" t="inlineStr">
        <is>
          <t>Day(s)</t>
        </is>
      </c>
      <c r="BH1332"/>
      <c r="BI1332" t="inlineStr">
        <is>
          <t>DTXSID4021393</t>
        </is>
      </c>
      <c r="BJ1332"/>
      <c r="BK1332"/>
      <c r="BL1332"/>
      <c r="BM1332"/>
      <c r="BN1332"/>
      <c r="BO1332"/>
      <c r="BP1332"/>
      <c r="BQ1332"/>
      <c r="BR1332"/>
      <c r="BS1332"/>
      <c r="BT1332" t="inlineStr">
        <is>
          <t>--</t>
        </is>
      </c>
      <c r="BU1332"/>
      <c r="BV1332"/>
      <c r="BW1332"/>
      <c r="BX1332"/>
      <c r="BY1332"/>
      <c r="BZ1332"/>
      <c r="CA1332"/>
      <c r="CB1332"/>
      <c r="CC1332"/>
      <c r="CD1332"/>
      <c r="CE1332"/>
      <c r="CF1332"/>
      <c r="CG1332"/>
      <c r="CH1332"/>
      <c r="CI1332"/>
      <c r="CJ1332"/>
      <c r="CK1332" t="inlineStr">
        <is>
          <t>Cardwell,R.D., D.G. Foreman, T.R. Payne, and D.J. Wilbur</t>
        </is>
      </c>
      <c r="CL1332" t="n">
        <v>2470.0</v>
      </c>
      <c r="CM1332" t="inlineStr">
        <is>
          <t>Acute and Chronic Toxicity of Four Organic Chemicals to Fish</t>
        </is>
      </c>
      <c r="CN1332" t="inlineStr">
        <is>
          <t>U.S.EPA, Environ.Res.Lab., Duluth, MN; Contract 68-01-0711 (Unpublished):26 p.</t>
        </is>
      </c>
      <c r="CO1332" t="n">
        <v>1978.0</v>
      </c>
      <c r="CP1332" t="inlineStr">
        <is>
          <t>Cardwell,R.D., D.G. Foreman, T.R. Payne, and D.J. Wilbur (1978). Acute and Chronic Toxicity of Four Organic Chemicals to Fish. U.S.EPA, Environ.Res.Lab., Duluth, MN; Contract 68-01-0711 (Unpublished), 26 p. ECOREF#:2470</t>
        </is>
      </c>
    </row>
    <row r="1333">
      <c r="A1333" t="n">
        <v>112276.0</v>
      </c>
      <c r="B1333" t="inlineStr">
        <is>
          <t>2,2'-[1,2-Ethanediylbis(oxy)]bisethanol</t>
        </is>
      </c>
      <c r="C1333"/>
      <c r="D1333" t="inlineStr">
        <is>
          <t>Measured</t>
        </is>
      </c>
      <c r="E1333" t="inlineStr">
        <is>
          <t>Not coded</t>
        </is>
      </c>
      <c r="F1333"/>
      <c r="G1333" t="n">
        <v>99.0</v>
      </c>
      <c r="H1333"/>
      <c r="I1333"/>
      <c r="J1333"/>
      <c r="K1333"/>
      <c r="L1333" t="inlineStr">
        <is>
          <t>Pimephales promelas</t>
        </is>
      </c>
      <c r="M1333" t="inlineStr">
        <is>
          <t>Fathead Minnow</t>
        </is>
      </c>
      <c r="N1333"/>
      <c r="O1333"/>
      <c r="P1333" t="n">
        <v>30.0</v>
      </c>
      <c r="Q1333"/>
      <c r="R1333"/>
      <c r="S1333"/>
      <c r="T1333"/>
      <c r="U1333" t="inlineStr">
        <is>
          <t>Day(s)</t>
        </is>
      </c>
      <c r="V1333" t="inlineStr">
        <is>
          <t>Flow-through</t>
        </is>
      </c>
      <c r="W1333" t="inlineStr">
        <is>
          <t>Fresh water</t>
        </is>
      </c>
      <c r="X1333" t="inlineStr">
        <is>
          <t>Lab</t>
        </is>
      </c>
      <c r="Y1333"/>
      <c r="Z1333" t="inlineStr">
        <is>
          <t>Active ingredient</t>
        </is>
      </c>
      <c r="AA1333"/>
      <c r="AB1333" t="n">
        <v>70200.0</v>
      </c>
      <c r="AC1333"/>
      <c r="AD1333" t="n">
        <v>68600.0</v>
      </c>
      <c r="AE1333"/>
      <c r="AF1333" t="n">
        <v>71900.0</v>
      </c>
      <c r="AG1333" t="inlineStr">
        <is>
          <t>AI mg/L</t>
        </is>
      </c>
      <c r="AH1333"/>
      <c r="AI1333"/>
      <c r="AJ1333"/>
      <c r="AK1333"/>
      <c r="AL1333"/>
      <c r="AM1333"/>
      <c r="AN1333"/>
      <c r="AO1333"/>
      <c r="AP1333"/>
      <c r="AQ1333"/>
      <c r="AR1333"/>
      <c r="AS1333"/>
      <c r="AT1333"/>
      <c r="AU1333"/>
      <c r="AV1333"/>
      <c r="AW1333"/>
      <c r="AX1333" t="inlineStr">
        <is>
          <t>Mortality</t>
        </is>
      </c>
      <c r="AY1333" t="inlineStr">
        <is>
          <t>Mortality</t>
        </is>
      </c>
      <c r="AZ1333" t="inlineStr">
        <is>
          <t>LC50</t>
        </is>
      </c>
      <c r="BA1333"/>
      <c r="BB1333" t="n">
        <v>4.0</v>
      </c>
      <c r="BC1333"/>
      <c r="BD1333"/>
      <c r="BE1333"/>
      <c r="BF1333"/>
      <c r="BG1333" t="inlineStr">
        <is>
          <t>Day(s)</t>
        </is>
      </c>
      <c r="BH1333" t="inlineStr">
        <is>
          <t>Pure</t>
        </is>
      </c>
      <c r="BI1333" t="inlineStr">
        <is>
          <t>DTXSID4021393</t>
        </is>
      </c>
      <c r="BJ1333"/>
      <c r="BK1333"/>
      <c r="BL1333"/>
      <c r="BM1333"/>
      <c r="BN1333"/>
      <c r="BO1333"/>
      <c r="BP1333"/>
      <c r="BQ1333"/>
      <c r="BR1333"/>
      <c r="BS1333"/>
      <c r="BT1333" t="inlineStr">
        <is>
          <t>--</t>
        </is>
      </c>
      <c r="BU1333"/>
      <c r="BV1333"/>
      <c r="BW1333"/>
      <c r="BX1333"/>
      <c r="BY1333"/>
      <c r="BZ1333"/>
      <c r="CA1333"/>
      <c r="CB1333"/>
      <c r="CC1333"/>
      <c r="CD1333"/>
      <c r="CE1333"/>
      <c r="CF1333"/>
      <c r="CG1333"/>
      <c r="CH1333"/>
      <c r="CI1333" t="inlineStr">
        <is>
          <t xml:space="preserve"> Individual lengths and weights of the test fish were not recorded.  Nominal concentrations and effect data were not recordedNA Control tank concentrations were &lt;0.001 g/l. Samples were not taken at 96 hr. </t>
        </is>
      </c>
      <c r="CJ1333" t="inlineStr">
        <is>
          <t xml:space="preserve">   Individual lengths and weights of the test fish were not recorded.  Nominal concentrations and effect data were not recordedNA Control tank concentrations were &lt;0.001 g/l. Samples were not taken at 96 hr. </t>
        </is>
      </c>
      <c r="CK1333" t="inlineStr">
        <is>
          <t>Geiger,D.L., D.J. Call, and L.T. Brooke</t>
        </is>
      </c>
      <c r="CL1333" t="n">
        <v>12859.0</v>
      </c>
      <c r="CM1333" t="inlineStr">
        <is>
          <t>Acute Toxicities of Organic Chemicals to Fathead Minnows (Pimephales promelas) Volume IV</t>
        </is>
      </c>
      <c r="CN1333" t="inlineStr">
        <is>
          <t>Center for Lake Superior Environmental Studies, University of Wisconsin, Superior, WI4:355 p.</t>
        </is>
      </c>
      <c r="CO1333" t="n">
        <v>1988.0</v>
      </c>
      <c r="CP1333" t="inlineStr">
        <is>
          <t>Geiger,D.L., D.J. Call, and L.T. Brooke (1988). Acute Toxicities of Organic Chemicals to Fathead Minnows (Pimephales promelas) Volume IV. Center for Lake Superior Environmental Studies, University of Wisconsin, Superior, WI, 4, 355 p. ECOREF#:12859</t>
        </is>
      </c>
    </row>
    <row r="1334">
      <c r="A1334" t="n">
        <v>112301.0</v>
      </c>
      <c r="B1334" t="inlineStr">
        <is>
          <t>1-Decanol</t>
        </is>
      </c>
      <c r="C1334"/>
      <c r="D1334" t="inlineStr">
        <is>
          <t>Measured</t>
        </is>
      </c>
      <c r="E1334" t="inlineStr">
        <is>
          <t>Not coded</t>
        </is>
      </c>
      <c r="F1334"/>
      <c r="G1334" t="n">
        <v>99.0</v>
      </c>
      <c r="H1334"/>
      <c r="I1334"/>
      <c r="J1334"/>
      <c r="K1334"/>
      <c r="L1334" t="inlineStr">
        <is>
          <t>Pimephales promelas</t>
        </is>
      </c>
      <c r="M1334" t="inlineStr">
        <is>
          <t>Fathead Minnow</t>
        </is>
      </c>
      <c r="N1334"/>
      <c r="O1334"/>
      <c r="P1334" t="n">
        <v>31.0</v>
      </c>
      <c r="Q1334"/>
      <c r="R1334"/>
      <c r="S1334"/>
      <c r="T1334"/>
      <c r="U1334" t="inlineStr">
        <is>
          <t>Day(s)</t>
        </is>
      </c>
      <c r="V1334" t="inlineStr">
        <is>
          <t>Flow-through</t>
        </is>
      </c>
      <c r="W1334" t="inlineStr">
        <is>
          <t>Fresh water</t>
        </is>
      </c>
      <c r="X1334" t="inlineStr">
        <is>
          <t>Lab</t>
        </is>
      </c>
      <c r="Y1334"/>
      <c r="Z1334" t="inlineStr">
        <is>
          <t>Active ingredient</t>
        </is>
      </c>
      <c r="AA1334"/>
      <c r="AB1334" t="n">
        <v>2.4</v>
      </c>
      <c r="AC1334"/>
      <c r="AD1334" t="n">
        <v>2.2</v>
      </c>
      <c r="AE1334"/>
      <c r="AF1334" t="n">
        <v>2.5</v>
      </c>
      <c r="AG1334" t="inlineStr">
        <is>
          <t>AI mg/L</t>
        </is>
      </c>
      <c r="AH1334"/>
      <c r="AI1334"/>
      <c r="AJ1334"/>
      <c r="AK1334"/>
      <c r="AL1334"/>
      <c r="AM1334"/>
      <c r="AN1334"/>
      <c r="AO1334"/>
      <c r="AP1334"/>
      <c r="AQ1334"/>
      <c r="AR1334"/>
      <c r="AS1334"/>
      <c r="AT1334"/>
      <c r="AU1334"/>
      <c r="AV1334"/>
      <c r="AW1334"/>
      <c r="AX1334" t="inlineStr">
        <is>
          <t>Mortality</t>
        </is>
      </c>
      <c r="AY1334" t="inlineStr">
        <is>
          <t>Mortality</t>
        </is>
      </c>
      <c r="AZ1334" t="inlineStr">
        <is>
          <t>LC50</t>
        </is>
      </c>
      <c r="BA1334"/>
      <c r="BB1334" t="n">
        <v>4.0</v>
      </c>
      <c r="BC1334"/>
      <c r="BD1334"/>
      <c r="BE1334"/>
      <c r="BF1334"/>
      <c r="BG1334" t="inlineStr">
        <is>
          <t>Day(s)</t>
        </is>
      </c>
      <c r="BH1334" t="inlineStr">
        <is>
          <t>Pure</t>
        </is>
      </c>
      <c r="BI1334" t="inlineStr">
        <is>
          <t>DTXSID7021946</t>
        </is>
      </c>
      <c r="BJ1334"/>
      <c r="BK1334"/>
      <c r="BL1334"/>
      <c r="BM1334"/>
      <c r="BN1334"/>
      <c r="BO1334"/>
      <c r="BP1334"/>
      <c r="BQ1334"/>
      <c r="BR1334"/>
      <c r="BS1334"/>
      <c r="BT1334" t="inlineStr">
        <is>
          <t>--</t>
        </is>
      </c>
      <c r="BU1334"/>
      <c r="BV1334"/>
      <c r="BW1334"/>
      <c r="BX1334"/>
      <c r="BY1334"/>
      <c r="BZ1334"/>
      <c r="CA1334"/>
      <c r="CB1334"/>
      <c r="CC1334"/>
      <c r="CD1334"/>
      <c r="CE1334"/>
      <c r="CF1334"/>
      <c r="CG1334"/>
      <c r="CH1334"/>
      <c r="CI1334" t="inlineStr">
        <is>
          <t xml:space="preserve"> Affected fish lost equilibrium prior to death; those in the C concentration that did not die were hypoactive. NA </t>
        </is>
      </c>
      <c r="CJ1334" t="inlineStr">
        <is>
          <t xml:space="preserve">   Affected fish lost equilibrium prior to death; those in the C concentration that did not die were hypoactive. NA </t>
        </is>
      </c>
      <c r="CK1334" t="inlineStr">
        <is>
          <t>Brooke,L.T., D.J. Call, D.L. Geiger, and C.E. Northcott</t>
        </is>
      </c>
      <c r="CL1334" t="n">
        <v>12448.0</v>
      </c>
      <c r="CM1334" t="inlineStr">
        <is>
          <t>Acute Toxicities of Organic Chemicals to Fathead Minnows (Pimephales promelas), Vol. 1</t>
        </is>
      </c>
      <c r="CN1334" t="inlineStr">
        <is>
          <t>Center for Lake Superior Environmental Studies, University of Wisconsin-Superior, Superior, WI:414 p.</t>
        </is>
      </c>
      <c r="CO1334" t="n">
        <v>1984.0</v>
      </c>
      <c r="CP1334" t="inlineStr">
        <is>
          <t>Brooke,L.T., D.J. Call, D.L. Geiger, and C.E. Northcott (1984). Acute Toxicities of Organic Chemicals to Fathead Minnows (Pimephales promelas), Vol. 1. Center for Lake Superior Environmental Studies, University of Wisconsin-Superior, Superior, WI, 414 p. ECOREF#:12448</t>
        </is>
      </c>
    </row>
    <row r="1335">
      <c r="A1335" t="n">
        <v>112425.0</v>
      </c>
      <c r="B1335" t="inlineStr">
        <is>
          <t>1-Undecanol</t>
        </is>
      </c>
      <c r="C1335"/>
      <c r="D1335" t="inlineStr">
        <is>
          <t>Measured</t>
        </is>
      </c>
      <c r="E1335" t="inlineStr">
        <is>
          <t>Not coded</t>
        </is>
      </c>
      <c r="F1335"/>
      <c r="G1335"/>
      <c r="H1335"/>
      <c r="I1335"/>
      <c r="J1335"/>
      <c r="K1335"/>
      <c r="L1335" t="inlineStr">
        <is>
          <t>Pimephales promelas</t>
        </is>
      </c>
      <c r="M1335" t="inlineStr">
        <is>
          <t>Fathead Minnow</t>
        </is>
      </c>
      <c r="N1335"/>
      <c r="O1335"/>
      <c r="P1335"/>
      <c r="Q1335"/>
      <c r="R1335"/>
      <c r="S1335"/>
      <c r="T1335"/>
      <c r="U1335"/>
      <c r="V1335" t="inlineStr">
        <is>
          <t>Flow-through</t>
        </is>
      </c>
      <c r="W1335" t="inlineStr">
        <is>
          <t>Fresh water</t>
        </is>
      </c>
      <c r="X1335" t="inlineStr">
        <is>
          <t>Lab</t>
        </is>
      </c>
      <c r="Y1335"/>
      <c r="Z1335" t="inlineStr">
        <is>
          <t>Active ingredient</t>
        </is>
      </c>
      <c r="AA1335"/>
      <c r="AB1335" t="n">
        <v>1.04</v>
      </c>
      <c r="AC1335"/>
      <c r="AD1335"/>
      <c r="AE1335"/>
      <c r="AF1335"/>
      <c r="AG1335" t="inlineStr">
        <is>
          <t>AI mg/L</t>
        </is>
      </c>
      <c r="AH1335"/>
      <c r="AI1335"/>
      <c r="AJ1335"/>
      <c r="AK1335"/>
      <c r="AL1335"/>
      <c r="AM1335"/>
      <c r="AN1335"/>
      <c r="AO1335"/>
      <c r="AP1335"/>
      <c r="AQ1335"/>
      <c r="AR1335"/>
      <c r="AS1335"/>
      <c r="AT1335"/>
      <c r="AU1335"/>
      <c r="AV1335"/>
      <c r="AW1335"/>
      <c r="AX1335" t="inlineStr">
        <is>
          <t>Mortality</t>
        </is>
      </c>
      <c r="AY1335" t="inlineStr">
        <is>
          <t>Mortality</t>
        </is>
      </c>
      <c r="AZ1335" t="inlineStr">
        <is>
          <t>LC50</t>
        </is>
      </c>
      <c r="BA1335"/>
      <c r="BB1335" t="n">
        <v>4.0</v>
      </c>
      <c r="BC1335"/>
      <c r="BD1335"/>
      <c r="BE1335"/>
      <c r="BF1335"/>
      <c r="BG1335" t="inlineStr">
        <is>
          <t>Day(s)</t>
        </is>
      </c>
      <c r="BH1335"/>
      <c r="BI1335" t="inlineStr">
        <is>
          <t>DTXSID0026915</t>
        </is>
      </c>
      <c r="BJ1335"/>
      <c r="BK1335"/>
      <c r="BL1335"/>
      <c r="BM1335"/>
      <c r="BN1335"/>
      <c r="BO1335"/>
      <c r="BP1335"/>
      <c r="BQ1335"/>
      <c r="BR1335"/>
      <c r="BS1335"/>
      <c r="BT1335" t="inlineStr">
        <is>
          <t>--</t>
        </is>
      </c>
      <c r="BU1335"/>
      <c r="BV1335"/>
      <c r="BW1335"/>
      <c r="BX1335"/>
      <c r="BY1335"/>
      <c r="BZ1335"/>
      <c r="CA1335"/>
      <c r="CB1335"/>
      <c r="CC1335"/>
      <c r="CD1335"/>
      <c r="CE1335"/>
      <c r="CF1335"/>
      <c r="CG1335"/>
      <c r="CH1335"/>
      <c r="CI1335" t="inlineStr">
        <is>
          <t xml:space="preserve"> STD METHODS FOLLOWED//NOT FED// </t>
        </is>
      </c>
      <c r="CJ1335" t="inlineStr">
        <is>
          <t xml:space="preserve">   STD METHODS FOLLOWED//NOT FED// </t>
        </is>
      </c>
      <c r="CK1335" t="inlineStr">
        <is>
          <t>Veith,G.D., D.J. Call, and L.T. Brooke</t>
        </is>
      </c>
      <c r="CL1335" t="n">
        <v>10183.0</v>
      </c>
      <c r="CM1335" t="inlineStr">
        <is>
          <t>Estimating the Acute Toxicity of Narcotic Industrial Chemicals to Fathead Minnows</t>
        </is>
      </c>
      <c r="CN1335" t="inlineStr">
        <is>
          <t>ASTM Spec. Tech. Publ.:90-97</t>
        </is>
      </c>
      <c r="CO1335" t="n">
        <v>1983.0</v>
      </c>
      <c r="CP1335" t="inlineStr">
        <is>
          <t>Veith,G.D., D.J. Call, and L.T. Brooke (1983). Estimating the Acute Toxicity of Narcotic Industrial Chemicals to Fathead Minnows. ASTM Spec. Tech. Publ., 90-97. ECOREF#:10183</t>
        </is>
      </c>
    </row>
    <row r="1336">
      <c r="A1336" t="n">
        <v>112538.0</v>
      </c>
      <c r="B1336" t="inlineStr">
        <is>
          <t>1-Dodecanol</t>
        </is>
      </c>
      <c r="C1336"/>
      <c r="D1336" t="inlineStr">
        <is>
          <t>Measured</t>
        </is>
      </c>
      <c r="E1336" t="inlineStr">
        <is>
          <t>Not coded</t>
        </is>
      </c>
      <c r="F1336"/>
      <c r="G1336"/>
      <c r="H1336"/>
      <c r="I1336"/>
      <c r="J1336"/>
      <c r="K1336"/>
      <c r="L1336" t="inlineStr">
        <is>
          <t>Pimephales promelas</t>
        </is>
      </c>
      <c r="M1336" t="inlineStr">
        <is>
          <t>Fathead Minnow</t>
        </is>
      </c>
      <c r="N1336"/>
      <c r="O1336"/>
      <c r="P1336"/>
      <c r="Q1336"/>
      <c r="R1336"/>
      <c r="S1336"/>
      <c r="T1336"/>
      <c r="U1336"/>
      <c r="V1336" t="inlineStr">
        <is>
          <t>Flow-through</t>
        </is>
      </c>
      <c r="W1336" t="inlineStr">
        <is>
          <t>Fresh water</t>
        </is>
      </c>
      <c r="X1336" t="inlineStr">
        <is>
          <t>Lab</t>
        </is>
      </c>
      <c r="Y1336"/>
      <c r="Z1336" t="inlineStr">
        <is>
          <t>Active ingredient</t>
        </is>
      </c>
      <c r="AA1336"/>
      <c r="AB1336" t="n">
        <v>1.01</v>
      </c>
      <c r="AC1336"/>
      <c r="AD1336"/>
      <c r="AE1336"/>
      <c r="AF1336"/>
      <c r="AG1336" t="inlineStr">
        <is>
          <t>AI mg/L</t>
        </is>
      </c>
      <c r="AH1336"/>
      <c r="AI1336"/>
      <c r="AJ1336"/>
      <c r="AK1336"/>
      <c r="AL1336"/>
      <c r="AM1336"/>
      <c r="AN1336"/>
      <c r="AO1336"/>
      <c r="AP1336"/>
      <c r="AQ1336"/>
      <c r="AR1336"/>
      <c r="AS1336"/>
      <c r="AT1336"/>
      <c r="AU1336"/>
      <c r="AV1336"/>
      <c r="AW1336"/>
      <c r="AX1336" t="inlineStr">
        <is>
          <t>Mortality</t>
        </is>
      </c>
      <c r="AY1336" t="inlineStr">
        <is>
          <t>Mortality</t>
        </is>
      </c>
      <c r="AZ1336" t="inlineStr">
        <is>
          <t>LC50</t>
        </is>
      </c>
      <c r="BA1336"/>
      <c r="BB1336" t="n">
        <v>4.0</v>
      </c>
      <c r="BC1336"/>
      <c r="BD1336"/>
      <c r="BE1336"/>
      <c r="BF1336"/>
      <c r="BG1336" t="inlineStr">
        <is>
          <t>Day(s)</t>
        </is>
      </c>
      <c r="BH1336"/>
      <c r="BI1336" t="inlineStr">
        <is>
          <t>DTXSID5026918</t>
        </is>
      </c>
      <c r="BJ1336"/>
      <c r="BK1336"/>
      <c r="BL1336"/>
      <c r="BM1336"/>
      <c r="BN1336"/>
      <c r="BO1336"/>
      <c r="BP1336"/>
      <c r="BQ1336"/>
      <c r="BR1336"/>
      <c r="BS1336"/>
      <c r="BT1336" t="inlineStr">
        <is>
          <t>--</t>
        </is>
      </c>
      <c r="BU1336"/>
      <c r="BV1336"/>
      <c r="BW1336"/>
      <c r="BX1336"/>
      <c r="BY1336"/>
      <c r="BZ1336"/>
      <c r="CA1336"/>
      <c r="CB1336"/>
      <c r="CC1336"/>
      <c r="CD1336"/>
      <c r="CE1336"/>
      <c r="CF1336"/>
      <c r="CG1336"/>
      <c r="CH1336"/>
      <c r="CI1336" t="inlineStr">
        <is>
          <t xml:space="preserve"> STD METHODS FOLLOWED//NOT FED// </t>
        </is>
      </c>
      <c r="CJ1336" t="inlineStr">
        <is>
          <t xml:space="preserve">   STD METHODS FOLLOWED//NOT FED// </t>
        </is>
      </c>
      <c r="CK1336" t="inlineStr">
        <is>
          <t>Veith,G.D., D.J. Call, and L.T. Brooke</t>
        </is>
      </c>
      <c r="CL1336" t="n">
        <v>10183.0</v>
      </c>
      <c r="CM1336" t="inlineStr">
        <is>
          <t>Estimating the Acute Toxicity of Narcotic Industrial Chemicals to Fathead Minnows</t>
        </is>
      </c>
      <c r="CN1336" t="inlineStr">
        <is>
          <t>ASTM Spec. Tech. Publ.:90-97</t>
        </is>
      </c>
      <c r="CO1336" t="n">
        <v>1983.0</v>
      </c>
      <c r="CP1336" t="inlineStr">
        <is>
          <t>Veith,G.D., D.J. Call, and L.T. Brooke (1983). Estimating the Acute Toxicity of Narcotic Industrial Chemicals to Fathead Minnows. ASTM Spec. Tech. Publ., 90-97. ECOREF#:10183</t>
        </is>
      </c>
    </row>
    <row r="1337">
      <c r="A1337" t="n">
        <v>112801.0</v>
      </c>
      <c r="B1337" t="inlineStr">
        <is>
          <t>Oleic acid</t>
        </is>
      </c>
      <c r="C1337"/>
      <c r="D1337" t="inlineStr">
        <is>
          <t>Unmeasured</t>
        </is>
      </c>
      <c r="E1337" t="inlineStr">
        <is>
          <t>Not coded</t>
        </is>
      </c>
      <c r="F1337"/>
      <c r="G1337"/>
      <c r="H1337"/>
      <c r="I1337"/>
      <c r="J1337"/>
      <c r="K1337"/>
      <c r="L1337" t="inlineStr">
        <is>
          <t>Pimephales promelas</t>
        </is>
      </c>
      <c r="M1337" t="inlineStr">
        <is>
          <t>Fathead Minnow</t>
        </is>
      </c>
      <c r="N1337" t="inlineStr">
        <is>
          <t>Juvenile</t>
        </is>
      </c>
      <c r="O1337"/>
      <c r="P1337"/>
      <c r="Q1337"/>
      <c r="R1337" t="n">
        <v>4.0</v>
      </c>
      <c r="S1337"/>
      <c r="T1337" t="n">
        <v>8.0</v>
      </c>
      <c r="U1337" t="inlineStr">
        <is>
          <t>Week(s)</t>
        </is>
      </c>
      <c r="V1337" t="inlineStr">
        <is>
          <t>Static</t>
        </is>
      </c>
      <c r="W1337" t="inlineStr">
        <is>
          <t>Fresh water</t>
        </is>
      </c>
      <c r="X1337" t="inlineStr">
        <is>
          <t>Lab</t>
        </is>
      </c>
      <c r="Y1337"/>
      <c r="Z1337" t="inlineStr">
        <is>
          <t>Formulation</t>
        </is>
      </c>
      <c r="AA1337"/>
      <c r="AB1337" t="n">
        <v>205.0</v>
      </c>
      <c r="AC1337"/>
      <c r="AD1337"/>
      <c r="AE1337"/>
      <c r="AF1337"/>
      <c r="AG1337" t="inlineStr">
        <is>
          <t>AI mg/L</t>
        </is>
      </c>
      <c r="AH1337"/>
      <c r="AI1337"/>
      <c r="AJ1337"/>
      <c r="AK1337"/>
      <c r="AL1337"/>
      <c r="AM1337"/>
      <c r="AN1337"/>
      <c r="AO1337"/>
      <c r="AP1337"/>
      <c r="AQ1337"/>
      <c r="AR1337"/>
      <c r="AS1337"/>
      <c r="AT1337"/>
      <c r="AU1337"/>
      <c r="AV1337"/>
      <c r="AW1337"/>
      <c r="AX1337" t="inlineStr">
        <is>
          <t>Mortality</t>
        </is>
      </c>
      <c r="AY1337" t="inlineStr">
        <is>
          <t>Mortality</t>
        </is>
      </c>
      <c r="AZ1337" t="inlineStr">
        <is>
          <t>LC50</t>
        </is>
      </c>
      <c r="BA1337"/>
      <c r="BB1337" t="n">
        <v>4.0</v>
      </c>
      <c r="BC1337"/>
      <c r="BD1337"/>
      <c r="BE1337"/>
      <c r="BF1337"/>
      <c r="BG1337" t="inlineStr">
        <is>
          <t>Day(s)</t>
        </is>
      </c>
      <c r="BH1337"/>
      <c r="BI1337" t="inlineStr">
        <is>
          <t>DTXSID1025809</t>
        </is>
      </c>
      <c r="BJ1337"/>
      <c r="BK1337"/>
      <c r="BL1337"/>
      <c r="BM1337"/>
      <c r="BN1337"/>
      <c r="BO1337"/>
      <c r="BP1337"/>
      <c r="BQ1337"/>
      <c r="BR1337"/>
      <c r="BS1337"/>
      <c r="BT1337" t="inlineStr">
        <is>
          <t>--</t>
        </is>
      </c>
      <c r="BU1337"/>
      <c r="BV1337"/>
      <c r="BW1337"/>
      <c r="BX1337"/>
      <c r="BY1337"/>
      <c r="BZ1337"/>
      <c r="CA1337"/>
      <c r="CB1337"/>
      <c r="CC1337"/>
      <c r="CD1337"/>
      <c r="CE1337"/>
      <c r="CF1337"/>
      <c r="CG1337"/>
      <c r="CH1337"/>
      <c r="CI1337"/>
      <c r="CJ1337"/>
      <c r="CK1337" t="inlineStr">
        <is>
          <t>Mattson,V.R., J.W. Arthur, and C.T. Walbridge</t>
        </is>
      </c>
      <c r="CL1337" t="n">
        <v>719.0</v>
      </c>
      <c r="CM1337" t="inlineStr">
        <is>
          <t>Acute Toxicity of Selected Organic Compounds to Fathead Minnows</t>
        </is>
      </c>
      <c r="CN1337" t="inlineStr">
        <is>
          <t>EPA-600/3-76-097, U.S.EPA, Duluth, MN:12 p.</t>
        </is>
      </c>
      <c r="CO1337" t="n">
        <v>1976.0</v>
      </c>
      <c r="CP1337" t="inlineStr">
        <is>
          <t>Mattson,V.R., J.W. Arthur, and C.T. Walbridge (1976). Acute Toxicity of Selected Organic Compounds to Fathead Minnows. EPA-600/3-76-097, U.S.EPA, Duluth, MN, 12 p. ECOREF#:719</t>
        </is>
      </c>
    </row>
    <row r="1338">
      <c r="A1338" t="n">
        <v>114261.0</v>
      </c>
      <c r="B1338" t="inlineStr">
        <is>
          <t>2-(1-Methylethoxy)phenol, 1-(N-Methylcarbamate)</t>
        </is>
      </c>
      <c r="C1338"/>
      <c r="D1338" t="inlineStr">
        <is>
          <t>Measured</t>
        </is>
      </c>
      <c r="E1338" t="inlineStr">
        <is>
          <t>Not coded</t>
        </is>
      </c>
      <c r="F1338"/>
      <c r="G1338" t="n">
        <v>97.0</v>
      </c>
      <c r="H1338"/>
      <c r="I1338"/>
      <c r="J1338"/>
      <c r="K1338"/>
      <c r="L1338" t="inlineStr">
        <is>
          <t>Pimephales promelas</t>
        </is>
      </c>
      <c r="M1338" t="inlineStr">
        <is>
          <t>Fathead Minnow</t>
        </is>
      </c>
      <c r="N1338"/>
      <c r="O1338"/>
      <c r="P1338"/>
      <c r="Q1338"/>
      <c r="R1338" t="n">
        <v>28.0</v>
      </c>
      <c r="S1338"/>
      <c r="T1338" t="n">
        <v>38.0</v>
      </c>
      <c r="U1338" t="inlineStr">
        <is>
          <t>Day(s)</t>
        </is>
      </c>
      <c r="V1338" t="inlineStr">
        <is>
          <t>Flow-through</t>
        </is>
      </c>
      <c r="W1338" t="inlineStr">
        <is>
          <t>Fresh water</t>
        </is>
      </c>
      <c r="X1338" t="inlineStr">
        <is>
          <t>Lab</t>
        </is>
      </c>
      <c r="Y1338" t="n">
        <v>6.0</v>
      </c>
      <c r="Z1338" t="inlineStr">
        <is>
          <t>Active ingredient</t>
        </is>
      </c>
      <c r="AA1338"/>
      <c r="AB1338" t="n">
        <v>8.8</v>
      </c>
      <c r="AC1338"/>
      <c r="AD1338" t="n">
        <v>7.7</v>
      </c>
      <c r="AE1338"/>
      <c r="AF1338" t="n">
        <v>10.5</v>
      </c>
      <c r="AG1338" t="inlineStr">
        <is>
          <t>AI mg/L</t>
        </is>
      </c>
      <c r="AH1338"/>
      <c r="AI1338"/>
      <c r="AJ1338"/>
      <c r="AK1338"/>
      <c r="AL1338"/>
      <c r="AM1338"/>
      <c r="AN1338"/>
      <c r="AO1338"/>
      <c r="AP1338"/>
      <c r="AQ1338"/>
      <c r="AR1338"/>
      <c r="AS1338"/>
      <c r="AT1338"/>
      <c r="AU1338"/>
      <c r="AV1338"/>
      <c r="AW1338"/>
      <c r="AX1338" t="inlineStr">
        <is>
          <t>Mortality</t>
        </is>
      </c>
      <c r="AY1338" t="inlineStr">
        <is>
          <t>Mortality</t>
        </is>
      </c>
      <c r="AZ1338" t="inlineStr">
        <is>
          <t>LC50</t>
        </is>
      </c>
      <c r="BA1338"/>
      <c r="BB1338" t="n">
        <v>4.0</v>
      </c>
      <c r="BC1338"/>
      <c r="BD1338"/>
      <c r="BE1338"/>
      <c r="BF1338"/>
      <c r="BG1338" t="inlineStr">
        <is>
          <t>Day(s)</t>
        </is>
      </c>
      <c r="BH1338" t="inlineStr">
        <is>
          <t>Pure</t>
        </is>
      </c>
      <c r="BI1338" t="inlineStr">
        <is>
          <t>DTXSID7021948</t>
        </is>
      </c>
      <c r="BJ1338"/>
      <c r="BK1338"/>
      <c r="BL1338"/>
      <c r="BM1338"/>
      <c r="BN1338"/>
      <c r="BO1338"/>
      <c r="BP1338"/>
      <c r="BQ1338"/>
      <c r="BR1338"/>
      <c r="BS1338"/>
      <c r="BT1338" t="inlineStr">
        <is>
          <t>--</t>
        </is>
      </c>
      <c r="BU1338"/>
      <c r="BV1338"/>
      <c r="BW1338"/>
      <c r="BX1338"/>
      <c r="BY1338"/>
      <c r="BZ1338"/>
      <c r="CA1338"/>
      <c r="CB1338"/>
      <c r="CC1338"/>
      <c r="CD1338"/>
      <c r="CE1338"/>
      <c r="CF1338"/>
      <c r="CG1338"/>
      <c r="CH1338"/>
      <c r="CI1338" t="inlineStr">
        <is>
          <t xml:space="preserve"> DNUM/6//DOSES/5100/7500/11000/16700/26700 ug/L//TESTID/25//OEF/MIXTURE, ACUTE TO CHRONIC RATIO////</t>
        </is>
      </c>
      <c r="CJ1338" t="inlineStr">
        <is>
          <t xml:space="preserve">   DNUM/6//DOSES/5100/7500/11000/16700/26700 ug/L//TESTID/25//OEF/MIXTURE, ACUTE TO CHRONIC RATIO////</t>
        </is>
      </c>
      <c r="CK1338" t="inlineStr">
        <is>
          <t>Call,D.J., S.H. Poirier, C.A. Lindberg, S.L. Harting, T.P. Markee, L.T. Brooke, N. Zarvan, and C.E. Northcott</t>
        </is>
      </c>
      <c r="CL1338" t="n">
        <v>14097.0</v>
      </c>
      <c r="CM1338" t="inlineStr">
        <is>
          <t>Toxicity of Selected Uncoupling and Acetylcholinesterase-Inhibiting Pesticides to the Fathead Minnow (Pimephales promelas)</t>
        </is>
      </c>
      <c r="CN1338" t="inlineStr">
        <is>
          <t>In: D.L.Weigmann (Ed.), Pesticides in Terrestrial and Aquatic Environments, Proc.Natl.Res.Conf., Virginia Polytechnic Inst.and State Univ., Blacksburg, VA:317-336</t>
        </is>
      </c>
      <c r="CO1338" t="n">
        <v>1989.0</v>
      </c>
      <c r="CP1338" t="inlineStr">
        <is>
          <t>Call,D.J., S.H. Poirier, C.A. Lindberg, S.L. Harting, T.P. Markee, L.T. Brooke, N. Zarvan, and C.E. Northcott (1989). Toxicity of Selected Uncoupling and Acetylcholinesterase-Inhibiting Pesticides to the Fathead Minnow (Pimephales promelas). In: D.L.Weigmann (Ed.), Pesticides in Terrestrial and Aquatic Environments, Proc.Natl.Res.Conf., Virginia Polytechnic Inst.and State Univ., Blacksburg, VA, 317-336. ECOREF#:14097</t>
        </is>
      </c>
    </row>
    <row r="1339">
      <c r="A1339" t="n">
        <v>114261.0</v>
      </c>
      <c r="B1339" t="inlineStr">
        <is>
          <t>2-(1-Methylethoxy)phenol, 1-(N-Methylcarbamate)</t>
        </is>
      </c>
      <c r="C1339"/>
      <c r="D1339" t="inlineStr">
        <is>
          <t>Measured</t>
        </is>
      </c>
      <c r="E1339" t="inlineStr">
        <is>
          <t>Not coded</t>
        </is>
      </c>
      <c r="F1339"/>
      <c r="G1339" t="n">
        <v>97.0</v>
      </c>
      <c r="H1339"/>
      <c r="I1339"/>
      <c r="J1339"/>
      <c r="K1339"/>
      <c r="L1339" t="inlineStr">
        <is>
          <t>Pimephales promelas</t>
        </is>
      </c>
      <c r="M1339" t="inlineStr">
        <is>
          <t>Fathead Minnow</t>
        </is>
      </c>
      <c r="N1339"/>
      <c r="O1339"/>
      <c r="P1339" t="n">
        <v>30.0</v>
      </c>
      <c r="Q1339"/>
      <c r="R1339"/>
      <c r="S1339"/>
      <c r="T1339"/>
      <c r="U1339" t="inlineStr">
        <is>
          <t>Day(s)</t>
        </is>
      </c>
      <c r="V1339" t="inlineStr">
        <is>
          <t>Flow-through</t>
        </is>
      </c>
      <c r="W1339" t="inlineStr">
        <is>
          <t>Fresh water</t>
        </is>
      </c>
      <c r="X1339" t="inlineStr">
        <is>
          <t>Lab</t>
        </is>
      </c>
      <c r="Y1339"/>
      <c r="Z1339" t="inlineStr">
        <is>
          <t>Active ingredient</t>
        </is>
      </c>
      <c r="AA1339"/>
      <c r="AB1339" t="n">
        <v>8.8</v>
      </c>
      <c r="AC1339"/>
      <c r="AD1339" t="n">
        <v>7.4</v>
      </c>
      <c r="AE1339"/>
      <c r="AF1339" t="n">
        <v>10.5</v>
      </c>
      <c r="AG1339" t="inlineStr">
        <is>
          <t>AI mg/L</t>
        </is>
      </c>
      <c r="AH1339"/>
      <c r="AI1339"/>
      <c r="AJ1339"/>
      <c r="AK1339"/>
      <c r="AL1339"/>
      <c r="AM1339"/>
      <c r="AN1339"/>
      <c r="AO1339"/>
      <c r="AP1339"/>
      <c r="AQ1339"/>
      <c r="AR1339"/>
      <c r="AS1339"/>
      <c r="AT1339"/>
      <c r="AU1339"/>
      <c r="AV1339"/>
      <c r="AW1339"/>
      <c r="AX1339" t="inlineStr">
        <is>
          <t>Mortality</t>
        </is>
      </c>
      <c r="AY1339" t="inlineStr">
        <is>
          <t>Mortality</t>
        </is>
      </c>
      <c r="AZ1339" t="inlineStr">
        <is>
          <t>LC50</t>
        </is>
      </c>
      <c r="BA1339"/>
      <c r="BB1339" t="n">
        <v>4.0</v>
      </c>
      <c r="BC1339"/>
      <c r="BD1339"/>
      <c r="BE1339"/>
      <c r="BF1339"/>
      <c r="BG1339" t="inlineStr">
        <is>
          <t>Day(s)</t>
        </is>
      </c>
      <c r="BH1339" t="inlineStr">
        <is>
          <t>Pure</t>
        </is>
      </c>
      <c r="BI1339" t="inlineStr">
        <is>
          <t>DTXSID7021948</t>
        </is>
      </c>
      <c r="BJ1339"/>
      <c r="BK1339"/>
      <c r="BL1339"/>
      <c r="BM1339"/>
      <c r="BN1339"/>
      <c r="BO1339"/>
      <c r="BP1339"/>
      <c r="BQ1339"/>
      <c r="BR1339"/>
      <c r="BS1339"/>
      <c r="BT1339" t="inlineStr">
        <is>
          <t>--</t>
        </is>
      </c>
      <c r="BU1339"/>
      <c r="BV1339"/>
      <c r="BW1339"/>
      <c r="BX1339"/>
      <c r="BY1339"/>
      <c r="BZ1339"/>
      <c r="CA1339"/>
      <c r="CB1339"/>
      <c r="CC1339"/>
      <c r="CD1339"/>
      <c r="CE1339"/>
      <c r="CF1339"/>
      <c r="CG1339"/>
      <c r="CH1339"/>
      <c r="CI1339" t="inlineStr">
        <is>
          <t xml:space="preserve"> Affected fish lost schooling behavior, swam in a corkscrew/ spiral pattern near the tank surface, were hypoactive, darkly cNAored and lost equilibrium prior to death.  </t>
        </is>
      </c>
      <c r="CJ1339" t="inlineStr">
        <is>
          <t xml:space="preserve">   Affected fish lost schooling behavior, swam in a corkscrew/ spiral pattern near the tank surface, were hypoactive, darkly cNAored and lost equilibrium prior to death.  </t>
        </is>
      </c>
      <c r="CK1339" t="inlineStr">
        <is>
          <t>Geiger,D.L., D.J. Call, and L.T. Brooke</t>
        </is>
      </c>
      <c r="CL1339" t="n">
        <v>12859.0</v>
      </c>
      <c r="CM1339" t="inlineStr">
        <is>
          <t>Acute Toxicities of Organic Chemicals to Fathead Minnows (Pimephales promelas) Volume IV</t>
        </is>
      </c>
      <c r="CN1339" t="inlineStr">
        <is>
          <t>Center for Lake Superior Environmental Studies, University of Wisconsin, Superior, WI4:355 p.</t>
        </is>
      </c>
      <c r="CO1339" t="n">
        <v>1988.0</v>
      </c>
      <c r="CP1339" t="inlineStr">
        <is>
          <t>Geiger,D.L., D.J. Call, and L.T. Brooke (1988). Acute Toxicities of Organic Chemicals to Fathead Minnows (Pimephales promelas) Volume IV. Center for Lake Superior Environmental Studies, University of Wisconsin, Superior, WI, 4, 355 p. ECOREF#:12859</t>
        </is>
      </c>
    </row>
    <row r="1340">
      <c r="A1340" t="n">
        <v>114261.0</v>
      </c>
      <c r="B1340" t="inlineStr">
        <is>
          <t>2-(1-Methylethoxy)phenol, 1-(N-Methylcarbamate)</t>
        </is>
      </c>
      <c r="C1340"/>
      <c r="D1340" t="inlineStr">
        <is>
          <t>Not reported</t>
        </is>
      </c>
      <c r="E1340" t="inlineStr">
        <is>
          <t>Not coded</t>
        </is>
      </c>
      <c r="F1340"/>
      <c r="G1340" t="n">
        <v>88.0</v>
      </c>
      <c r="H1340"/>
      <c r="I1340"/>
      <c r="J1340"/>
      <c r="K1340"/>
      <c r="L1340" t="inlineStr">
        <is>
          <t>Pimephales promelas</t>
        </is>
      </c>
      <c r="M1340" t="inlineStr">
        <is>
          <t>Fathead Minnow</t>
        </is>
      </c>
      <c r="N1340"/>
      <c r="O1340"/>
      <c r="P1340"/>
      <c r="Q1340"/>
      <c r="R1340"/>
      <c r="S1340"/>
      <c r="T1340"/>
      <c r="U1340"/>
      <c r="V1340" t="inlineStr">
        <is>
          <t>Static</t>
        </is>
      </c>
      <c r="W1340" t="inlineStr">
        <is>
          <t>Fresh water</t>
        </is>
      </c>
      <c r="X1340" t="inlineStr">
        <is>
          <t>Lab</t>
        </is>
      </c>
      <c r="Y1340"/>
      <c r="Z1340" t="inlineStr">
        <is>
          <t>Active ingredient</t>
        </is>
      </c>
      <c r="AA1340"/>
      <c r="AB1340" t="n">
        <v>25.0</v>
      </c>
      <c r="AC1340"/>
      <c r="AD1340"/>
      <c r="AE1340"/>
      <c r="AF1340"/>
      <c r="AG1340" t="inlineStr">
        <is>
          <t>AI mg/L</t>
        </is>
      </c>
      <c r="AH1340"/>
      <c r="AI1340"/>
      <c r="AJ1340"/>
      <c r="AK1340"/>
      <c r="AL1340"/>
      <c r="AM1340"/>
      <c r="AN1340"/>
      <c r="AO1340"/>
      <c r="AP1340"/>
      <c r="AQ1340"/>
      <c r="AR1340"/>
      <c r="AS1340"/>
      <c r="AT1340"/>
      <c r="AU1340"/>
      <c r="AV1340"/>
      <c r="AW1340"/>
      <c r="AX1340" t="inlineStr">
        <is>
          <t>Mortality</t>
        </is>
      </c>
      <c r="AY1340" t="inlineStr">
        <is>
          <t>Mortality</t>
        </is>
      </c>
      <c r="AZ1340" t="inlineStr">
        <is>
          <t>LC50</t>
        </is>
      </c>
      <c r="BA1340"/>
      <c r="BB1340" t="n">
        <v>4.0</v>
      </c>
      <c r="BC1340"/>
      <c r="BD1340"/>
      <c r="BE1340"/>
      <c r="BF1340"/>
      <c r="BG1340" t="inlineStr">
        <is>
          <t>Day(s)</t>
        </is>
      </c>
      <c r="BH1340" t="inlineStr">
        <is>
          <t>Pure</t>
        </is>
      </c>
      <c r="BI1340" t="inlineStr">
        <is>
          <t>DTXSID7021948</t>
        </is>
      </c>
      <c r="BJ1340"/>
      <c r="BK1340"/>
      <c r="BL1340"/>
      <c r="BM1340"/>
      <c r="BN1340"/>
      <c r="BO1340"/>
      <c r="BP1340"/>
      <c r="BQ1340"/>
      <c r="BR1340"/>
      <c r="BS1340"/>
      <c r="BT1340" t="inlineStr">
        <is>
          <t>--</t>
        </is>
      </c>
      <c r="BU1340"/>
      <c r="BV1340"/>
      <c r="BW1340"/>
      <c r="BX1340"/>
      <c r="BY1340"/>
      <c r="BZ1340"/>
      <c r="CA1340"/>
      <c r="CB1340"/>
      <c r="CC1340"/>
      <c r="CD1340"/>
      <c r="CE1340"/>
      <c r="CF1340"/>
      <c r="CG1340"/>
      <c r="CH1340"/>
      <c r="CI1340"/>
      <c r="CJ1340"/>
      <c r="CK1340" t="inlineStr">
        <is>
          <t>Mayer,F.L.,Jr., and M.R. Ellersieck</t>
        </is>
      </c>
      <c r="CL1340" t="n">
        <v>6797.0</v>
      </c>
      <c r="CM1340" t="inlineStr">
        <is>
          <t>Manual of Acute Toxicity: Interpretation and Data Base for 410 Chemicals and 66 Species of Freshwater Animals</t>
        </is>
      </c>
      <c r="CN1340" t="inlineStr">
        <is>
          <t>USDI Fish and Wildlife Service, Publication No.160, Washington, DC:505 p.</t>
        </is>
      </c>
      <c r="CO1340" t="n">
        <v>1986.0</v>
      </c>
      <c r="CP1340" t="inlineStr">
        <is>
          <t>Mayer,F.L.,Jr., and M.R. Ellersieck (1986). Manual of Acute Toxicity: Interpretation and Data Base for 410 Chemicals and 66 Species of Freshwater Animals. USDI Fish and Wildlife Service, Publication No.160, Washington, DC, 505 p. ECOREF#:6797</t>
        </is>
      </c>
    </row>
    <row r="1341">
      <c r="A1341" t="n">
        <v>115195.0</v>
      </c>
      <c r="B1341" t="inlineStr">
        <is>
          <t>2-Methyl-3-butyn-2-ol</t>
        </is>
      </c>
      <c r="C1341"/>
      <c r="D1341" t="inlineStr">
        <is>
          <t>Measured</t>
        </is>
      </c>
      <c r="E1341" t="inlineStr">
        <is>
          <t>Not coded</t>
        </is>
      </c>
      <c r="F1341" t="inlineStr">
        <is>
          <t>&gt;=</t>
        </is>
      </c>
      <c r="G1341" t="n">
        <v>95.0</v>
      </c>
      <c r="H1341"/>
      <c r="I1341"/>
      <c r="J1341"/>
      <c r="K1341"/>
      <c r="L1341" t="inlineStr">
        <is>
          <t>Pimephales promelas</t>
        </is>
      </c>
      <c r="M1341" t="inlineStr">
        <is>
          <t>Fathead Minnow</t>
        </is>
      </c>
      <c r="N1341" t="inlineStr">
        <is>
          <t>Juvenile</t>
        </is>
      </c>
      <c r="O1341"/>
      <c r="P1341"/>
      <c r="Q1341"/>
      <c r="R1341" t="n">
        <v>29.0</v>
      </c>
      <c r="S1341"/>
      <c r="T1341" t="n">
        <v>33.0</v>
      </c>
      <c r="U1341" t="inlineStr">
        <is>
          <t>Day(s)</t>
        </is>
      </c>
      <c r="V1341" t="inlineStr">
        <is>
          <t>Flow-through</t>
        </is>
      </c>
      <c r="W1341" t="inlineStr">
        <is>
          <t>Fresh water</t>
        </is>
      </c>
      <c r="X1341" t="inlineStr">
        <is>
          <t>Lab</t>
        </is>
      </c>
      <c r="Y1341"/>
      <c r="Z1341" t="inlineStr">
        <is>
          <t>Active ingredient</t>
        </is>
      </c>
      <c r="AA1341"/>
      <c r="AB1341" t="n">
        <v>3290.0</v>
      </c>
      <c r="AC1341"/>
      <c r="AD1341" t="n">
        <v>3120.0</v>
      </c>
      <c r="AE1341"/>
      <c r="AF1341" t="n">
        <v>3480.0</v>
      </c>
      <c r="AG1341" t="inlineStr">
        <is>
          <t>AI mg/L</t>
        </is>
      </c>
      <c r="AH1341"/>
      <c r="AI1341"/>
      <c r="AJ1341"/>
      <c r="AK1341"/>
      <c r="AL1341"/>
      <c r="AM1341"/>
      <c r="AN1341"/>
      <c r="AO1341"/>
      <c r="AP1341"/>
      <c r="AQ1341"/>
      <c r="AR1341"/>
      <c r="AS1341"/>
      <c r="AT1341"/>
      <c r="AU1341"/>
      <c r="AV1341"/>
      <c r="AW1341"/>
      <c r="AX1341" t="inlineStr">
        <is>
          <t>Mortality</t>
        </is>
      </c>
      <c r="AY1341" t="inlineStr">
        <is>
          <t>Mortality</t>
        </is>
      </c>
      <c r="AZ1341" t="inlineStr">
        <is>
          <t>LC50</t>
        </is>
      </c>
      <c r="BA1341"/>
      <c r="BB1341" t="n">
        <v>4.0</v>
      </c>
      <c r="BC1341"/>
      <c r="BD1341"/>
      <c r="BE1341"/>
      <c r="BF1341"/>
      <c r="BG1341" t="inlineStr">
        <is>
          <t>Day(s)</t>
        </is>
      </c>
      <c r="BH1341" t="inlineStr">
        <is>
          <t>Pure</t>
        </is>
      </c>
      <c r="BI1341" t="inlineStr">
        <is>
          <t>DTXSID2021949</t>
        </is>
      </c>
      <c r="BJ1341" t="inlineStr">
        <is>
          <t>10.3109/00498258909042295</t>
        </is>
      </c>
      <c r="BK1341"/>
      <c r="BL1341"/>
      <c r="BM1341"/>
      <c r="BN1341"/>
      <c r="BO1341"/>
      <c r="BP1341"/>
      <c r="BQ1341"/>
      <c r="BR1341"/>
      <c r="BS1341"/>
      <c r="BT1341" t="inlineStr">
        <is>
          <t>--</t>
        </is>
      </c>
      <c r="BU1341"/>
      <c r="BV1341"/>
      <c r="BW1341"/>
      <c r="BX1341"/>
      <c r="BY1341"/>
      <c r="BZ1341"/>
      <c r="CA1341"/>
      <c r="CB1341"/>
      <c r="CC1341"/>
      <c r="CD1341"/>
      <c r="CE1341"/>
      <c r="CF1341"/>
      <c r="CG1341"/>
      <c r="CH1341"/>
      <c r="CI1341"/>
      <c r="CJ1341"/>
      <c r="CK1341" t="inlineStr">
        <is>
          <t>Veith,G.D., R.L. Lipnick, and C.L. Russom</t>
        </is>
      </c>
      <c r="CL1341" t="n">
        <v>2721.0</v>
      </c>
      <c r="CM1341" t="inlineStr">
        <is>
          <t>The Toxicity of Acetylenic Alcohols to the Fathead Minnow, Pimephales promelas: Narcosis and Proelectrophile Activation</t>
        </is>
      </c>
      <c r="CN1341" t="inlineStr">
        <is>
          <t>Xenobiotica19(5): 555-565</t>
        </is>
      </c>
      <c r="CO1341" t="n">
        <v>1989.0</v>
      </c>
      <c r="CP1341" t="inlineStr">
        <is>
          <t>Veith,G.D., R.L. Lipnick, and C.L. Russom (1989). The Toxicity of Acetylenic Alcohols to the Fathead Minnow, Pimephales promelas: Narcosis and Proelectrophile Activation. Xenobiotica, 19, (5), 555-565. doi:10.3109/00498258909042295. ECOREF#:2721</t>
        </is>
      </c>
    </row>
    <row r="1342">
      <c r="A1342" t="n">
        <v>115195.0</v>
      </c>
      <c r="B1342" t="inlineStr">
        <is>
          <t>2-Methyl-3-butyn-2-ol</t>
        </is>
      </c>
      <c r="C1342"/>
      <c r="D1342" t="inlineStr">
        <is>
          <t>Measured</t>
        </is>
      </c>
      <c r="E1342" t="inlineStr">
        <is>
          <t>Not coded</t>
        </is>
      </c>
      <c r="F1342"/>
      <c r="G1342" t="n">
        <v>98.0</v>
      </c>
      <c r="H1342"/>
      <c r="I1342"/>
      <c r="J1342"/>
      <c r="K1342"/>
      <c r="L1342" t="inlineStr">
        <is>
          <t>Pimephales promelas</t>
        </is>
      </c>
      <c r="M1342" t="inlineStr">
        <is>
          <t>Fathead Minnow</t>
        </is>
      </c>
      <c r="N1342"/>
      <c r="O1342"/>
      <c r="P1342" t="n">
        <v>31.0</v>
      </c>
      <c r="Q1342"/>
      <c r="R1342"/>
      <c r="S1342"/>
      <c r="T1342"/>
      <c r="U1342" t="inlineStr">
        <is>
          <t>Day(s)</t>
        </is>
      </c>
      <c r="V1342" t="inlineStr">
        <is>
          <t>Flow-through</t>
        </is>
      </c>
      <c r="W1342" t="inlineStr">
        <is>
          <t>Fresh water</t>
        </is>
      </c>
      <c r="X1342" t="inlineStr">
        <is>
          <t>Lab</t>
        </is>
      </c>
      <c r="Y1342"/>
      <c r="Z1342" t="inlineStr">
        <is>
          <t>Active ingredient</t>
        </is>
      </c>
      <c r="AA1342"/>
      <c r="AB1342" t="n">
        <v>3290.0</v>
      </c>
      <c r="AC1342"/>
      <c r="AD1342" t="n">
        <v>3120.0</v>
      </c>
      <c r="AE1342"/>
      <c r="AF1342" t="n">
        <v>3480.0</v>
      </c>
      <c r="AG1342" t="inlineStr">
        <is>
          <t>AI mg/L</t>
        </is>
      </c>
      <c r="AH1342"/>
      <c r="AI1342"/>
      <c r="AJ1342"/>
      <c r="AK1342"/>
      <c r="AL1342"/>
      <c r="AM1342"/>
      <c r="AN1342"/>
      <c r="AO1342"/>
      <c r="AP1342"/>
      <c r="AQ1342"/>
      <c r="AR1342"/>
      <c r="AS1342"/>
      <c r="AT1342"/>
      <c r="AU1342"/>
      <c r="AV1342"/>
      <c r="AW1342"/>
      <c r="AX1342" t="inlineStr">
        <is>
          <t>Mortality</t>
        </is>
      </c>
      <c r="AY1342" t="inlineStr">
        <is>
          <t>Mortality</t>
        </is>
      </c>
      <c r="AZ1342" t="inlineStr">
        <is>
          <t>LC50</t>
        </is>
      </c>
      <c r="BA1342"/>
      <c r="BB1342" t="n">
        <v>4.0</v>
      </c>
      <c r="BC1342"/>
      <c r="BD1342"/>
      <c r="BE1342"/>
      <c r="BF1342"/>
      <c r="BG1342" t="inlineStr">
        <is>
          <t>Day(s)</t>
        </is>
      </c>
      <c r="BH1342" t="inlineStr">
        <is>
          <t>Pure</t>
        </is>
      </c>
      <c r="BI1342" t="inlineStr">
        <is>
          <t>DTXSID2021949</t>
        </is>
      </c>
      <c r="BJ1342"/>
      <c r="BK1342"/>
      <c r="BL1342"/>
      <c r="BM1342"/>
      <c r="BN1342"/>
      <c r="BO1342"/>
      <c r="BP1342"/>
      <c r="BQ1342"/>
      <c r="BR1342"/>
      <c r="BS1342"/>
      <c r="BT1342" t="inlineStr">
        <is>
          <t>--</t>
        </is>
      </c>
      <c r="BU1342"/>
      <c r="BV1342"/>
      <c r="BW1342"/>
      <c r="BX1342"/>
      <c r="BY1342"/>
      <c r="BZ1342"/>
      <c r="CA1342"/>
      <c r="CB1342"/>
      <c r="CC1342"/>
      <c r="CD1342"/>
      <c r="CE1342"/>
      <c r="CF1342"/>
      <c r="CG1342"/>
      <c r="CH1342"/>
      <c r="CI1342" t="inlineStr">
        <is>
          <t xml:space="preserve"> Affected fish lost schooling behavior, swam in a corkscrew/ spiral pattern and were hyperactive.  They were also over- reactiveNAo external stimuli, had increased respiration, rigid musculature and were darkly colored.  Fish lost </t>
        </is>
      </c>
      <c r="CJ1342" t="inlineStr">
        <is>
          <t xml:space="preserve">   Affected fish lost schooling behavior, swam in a corkscrew/ spiral pattern and were hyperactive.  They were also over- reactiveNAo external stimuli, had increased respiration, rigid musculature and were darkly colored.  Fish lost </t>
        </is>
      </c>
      <c r="CK1342" t="inlineStr">
        <is>
          <t>Geiger,D.L., D.J. Call, and L.T. Brooke</t>
        </is>
      </c>
      <c r="CL1342" t="n">
        <v>12859.0</v>
      </c>
      <c r="CM1342" t="inlineStr">
        <is>
          <t>Acute Toxicities of Organic Chemicals to Fathead Minnows (Pimephales promelas) Volume IV</t>
        </is>
      </c>
      <c r="CN1342" t="inlineStr">
        <is>
          <t>Center for Lake Superior Environmental Studies, University of Wisconsin, Superior, WI4:355 p.</t>
        </is>
      </c>
      <c r="CO1342" t="n">
        <v>1988.0</v>
      </c>
      <c r="CP1342" t="inlineStr">
        <is>
          <t>Geiger,D.L., D.J. Call, and L.T. Brooke (1988). Acute Toxicities of Organic Chemicals to Fathead Minnows (Pimephales promelas) Volume IV. Center for Lake Superior Environmental Studies, University of Wisconsin, Superior, WI, 4, 355 p. ECOREF#:12859</t>
        </is>
      </c>
    </row>
    <row r="1343">
      <c r="A1343" t="n">
        <v>115208.0</v>
      </c>
      <c r="B1343" t="inlineStr">
        <is>
          <t>2,2,2-Trichloroethanol</t>
        </is>
      </c>
      <c r="C1343"/>
      <c r="D1343" t="inlineStr">
        <is>
          <t>Measured</t>
        </is>
      </c>
      <c r="E1343" t="inlineStr">
        <is>
          <t>Not coded</t>
        </is>
      </c>
      <c r="F1343"/>
      <c r="G1343" t="n">
        <v>98.0</v>
      </c>
      <c r="H1343"/>
      <c r="I1343"/>
      <c r="J1343"/>
      <c r="K1343"/>
      <c r="L1343" t="inlineStr">
        <is>
          <t>Pimephales promelas</t>
        </is>
      </c>
      <c r="M1343" t="inlineStr">
        <is>
          <t>Fathead Minnow</t>
        </is>
      </c>
      <c r="N1343"/>
      <c r="O1343"/>
      <c r="P1343" t="n">
        <v>30.0</v>
      </c>
      <c r="Q1343"/>
      <c r="R1343"/>
      <c r="S1343"/>
      <c r="T1343"/>
      <c r="U1343" t="inlineStr">
        <is>
          <t>Day(s)</t>
        </is>
      </c>
      <c r="V1343" t="inlineStr">
        <is>
          <t>Flow-through</t>
        </is>
      </c>
      <c r="W1343" t="inlineStr">
        <is>
          <t>Fresh water</t>
        </is>
      </c>
      <c r="X1343" t="inlineStr">
        <is>
          <t>Lab</t>
        </is>
      </c>
      <c r="Y1343"/>
      <c r="Z1343" t="inlineStr">
        <is>
          <t>Active ingredient</t>
        </is>
      </c>
      <c r="AA1343"/>
      <c r="AB1343" t="n">
        <v>299.0</v>
      </c>
      <c r="AC1343"/>
      <c r="AD1343" t="n">
        <v>278.0</v>
      </c>
      <c r="AE1343"/>
      <c r="AF1343" t="n">
        <v>321.0</v>
      </c>
      <c r="AG1343" t="inlineStr">
        <is>
          <t>AI mg/L</t>
        </is>
      </c>
      <c r="AH1343"/>
      <c r="AI1343"/>
      <c r="AJ1343"/>
      <c r="AK1343"/>
      <c r="AL1343"/>
      <c r="AM1343"/>
      <c r="AN1343"/>
      <c r="AO1343"/>
      <c r="AP1343"/>
      <c r="AQ1343"/>
      <c r="AR1343"/>
      <c r="AS1343"/>
      <c r="AT1343"/>
      <c r="AU1343"/>
      <c r="AV1343"/>
      <c r="AW1343"/>
      <c r="AX1343" t="inlineStr">
        <is>
          <t>Mortality</t>
        </is>
      </c>
      <c r="AY1343" t="inlineStr">
        <is>
          <t>Mortality</t>
        </is>
      </c>
      <c r="AZ1343" t="inlineStr">
        <is>
          <t>LC50</t>
        </is>
      </c>
      <c r="BA1343"/>
      <c r="BB1343" t="n">
        <v>4.0</v>
      </c>
      <c r="BC1343"/>
      <c r="BD1343"/>
      <c r="BE1343"/>
      <c r="BF1343"/>
      <c r="BG1343" t="inlineStr">
        <is>
          <t>Day(s)</t>
        </is>
      </c>
      <c r="BH1343" t="inlineStr">
        <is>
          <t>Pure</t>
        </is>
      </c>
      <c r="BI1343" t="inlineStr">
        <is>
          <t>DTXSID1021950</t>
        </is>
      </c>
      <c r="BJ1343"/>
      <c r="BK1343"/>
      <c r="BL1343"/>
      <c r="BM1343"/>
      <c r="BN1343"/>
      <c r="BO1343"/>
      <c r="BP1343"/>
      <c r="BQ1343"/>
      <c r="BR1343"/>
      <c r="BS1343"/>
      <c r="BT1343" t="inlineStr">
        <is>
          <t>--</t>
        </is>
      </c>
      <c r="BU1343"/>
      <c r="BV1343"/>
      <c r="BW1343"/>
      <c r="BX1343"/>
      <c r="BY1343"/>
      <c r="BZ1343"/>
      <c r="CA1343"/>
      <c r="CB1343"/>
      <c r="CC1343"/>
      <c r="CD1343"/>
      <c r="CE1343"/>
      <c r="CF1343"/>
      <c r="CG1343"/>
      <c r="CH1343"/>
      <c r="CI1343" t="inlineStr">
        <is>
          <t xml:space="preserve"> Affected fish lost equilibrium prior to death.            NR NA </t>
        </is>
      </c>
      <c r="CJ1343" t="inlineStr">
        <is>
          <t xml:space="preserve">   Affected fish lost equilibrium prior to death.            NR NA </t>
        </is>
      </c>
      <c r="CK1343" t="inlineStr">
        <is>
          <t>Brooke,L.T., D.J. Call, D.L. Geiger, and C.E. Northcott</t>
        </is>
      </c>
      <c r="CL1343" t="n">
        <v>12448.0</v>
      </c>
      <c r="CM1343" t="inlineStr">
        <is>
          <t>Acute Toxicities of Organic Chemicals to Fathead Minnows (Pimephales promelas), Vol. 1</t>
        </is>
      </c>
      <c r="CN1343" t="inlineStr">
        <is>
          <t>Center for Lake Superior Environmental Studies, University of Wisconsin-Superior, Superior, WI:414 p.</t>
        </is>
      </c>
      <c r="CO1343" t="n">
        <v>1984.0</v>
      </c>
      <c r="CP1343" t="inlineStr">
        <is>
          <t>Brooke,L.T., D.J. Call, D.L. Geiger, and C.E. Northcott (1984). Acute Toxicities of Organic Chemicals to Fathead Minnows (Pimephales promelas), Vol. 1. Center for Lake Superior Environmental Studies, University of Wisconsin-Superior, Superior, WI, 414 p. ECOREF#:12448</t>
        </is>
      </c>
    </row>
    <row r="1344">
      <c r="A1344" t="n">
        <v>115208.0</v>
      </c>
      <c r="B1344" t="inlineStr">
        <is>
          <t>2,2,2-Trichloroethanol</t>
        </is>
      </c>
      <c r="C1344"/>
      <c r="D1344" t="inlineStr">
        <is>
          <t>Not reported</t>
        </is>
      </c>
      <c r="E1344" t="inlineStr">
        <is>
          <t>Not coded</t>
        </is>
      </c>
      <c r="F1344" t="inlineStr">
        <is>
          <t>&gt;</t>
        </is>
      </c>
      <c r="G1344" t="n">
        <v>98.0</v>
      </c>
      <c r="H1344"/>
      <c r="I1344"/>
      <c r="J1344"/>
      <c r="K1344"/>
      <c r="L1344" t="inlineStr">
        <is>
          <t>Pimephales promelas</t>
        </is>
      </c>
      <c r="M1344" t="inlineStr">
        <is>
          <t>Fathead Minnow</t>
        </is>
      </c>
      <c r="N1344"/>
      <c r="O1344"/>
      <c r="P1344"/>
      <c r="Q1344"/>
      <c r="R1344"/>
      <c r="S1344"/>
      <c r="T1344"/>
      <c r="U1344"/>
      <c r="V1344" t="inlineStr">
        <is>
          <t>Flow-through</t>
        </is>
      </c>
      <c r="W1344" t="inlineStr">
        <is>
          <t>Fresh water</t>
        </is>
      </c>
      <c r="X1344" t="inlineStr">
        <is>
          <t>Not reported</t>
        </is>
      </c>
      <c r="Y1344"/>
      <c r="Z1344" t="inlineStr">
        <is>
          <t>Active ingredient</t>
        </is>
      </c>
      <c r="AA1344"/>
      <c r="AB1344" t="n">
        <v>173.308872</v>
      </c>
      <c r="AC1344"/>
      <c r="AD1344"/>
      <c r="AE1344"/>
      <c r="AF1344"/>
      <c r="AG1344" t="inlineStr">
        <is>
          <t>AI mg/L</t>
        </is>
      </c>
      <c r="AH1344"/>
      <c r="AI1344"/>
      <c r="AJ1344"/>
      <c r="AK1344"/>
      <c r="AL1344"/>
      <c r="AM1344"/>
      <c r="AN1344"/>
      <c r="AO1344"/>
      <c r="AP1344"/>
      <c r="AQ1344"/>
      <c r="AR1344"/>
      <c r="AS1344"/>
      <c r="AT1344"/>
      <c r="AU1344"/>
      <c r="AV1344"/>
      <c r="AW1344"/>
      <c r="AX1344" t="inlineStr">
        <is>
          <t>Mortality</t>
        </is>
      </c>
      <c r="AY1344" t="inlineStr">
        <is>
          <t>Mortality</t>
        </is>
      </c>
      <c r="AZ1344" t="inlineStr">
        <is>
          <t>LC50</t>
        </is>
      </c>
      <c r="BA1344"/>
      <c r="BB1344" t="n">
        <v>4.0</v>
      </c>
      <c r="BC1344"/>
      <c r="BD1344"/>
      <c r="BE1344"/>
      <c r="BF1344"/>
      <c r="BG1344" t="inlineStr">
        <is>
          <t>Day(s)</t>
        </is>
      </c>
      <c r="BH1344"/>
      <c r="BI1344" t="inlineStr">
        <is>
          <t>DTXSID1021950</t>
        </is>
      </c>
      <c r="BJ1344"/>
      <c r="BK1344"/>
      <c r="BL1344"/>
      <c r="BM1344"/>
      <c r="BN1344"/>
      <c r="BO1344"/>
      <c r="BP1344"/>
      <c r="BQ1344"/>
      <c r="BR1344"/>
      <c r="BS1344"/>
      <c r="BT1344" t="inlineStr">
        <is>
          <t>--</t>
        </is>
      </c>
      <c r="BU1344"/>
      <c r="BV1344"/>
      <c r="BW1344"/>
      <c r="BX1344"/>
      <c r="BY1344"/>
      <c r="BZ1344"/>
      <c r="CA1344"/>
      <c r="CB1344"/>
      <c r="CC1344"/>
      <c r="CD1344"/>
      <c r="CE1344"/>
      <c r="CF1344"/>
      <c r="CG1344"/>
      <c r="CH1344"/>
      <c r="CI1344"/>
      <c r="CJ1344"/>
      <c r="CK1344" t="inlineStr">
        <is>
          <t>Bottger,A.</t>
        </is>
      </c>
      <c r="CL1344" t="n">
        <v>5876.0</v>
      </c>
      <c r="CM1344" t="inlineStr">
        <is>
          <t>Belastung der Anwohner von Chemisch-Reinigungsanlegen durch Tetrachlorethylen</t>
        </is>
      </c>
      <c r="CN1344" t="inlineStr">
        <is>
          <t>vortrag:30</t>
        </is>
      </c>
      <c r="CO1344" t="n">
        <v>1988.0</v>
      </c>
      <c r="CP1344" t="inlineStr">
        <is>
          <t>Bottger,A. (1988). Belastung der Anwohner von Chemisch-Reinigungsanlegen durch Tetrachlorethylen. vortrag, 30. ECOREF#:5876</t>
        </is>
      </c>
    </row>
    <row r="1345">
      <c r="A1345" t="n">
        <v>115208.0</v>
      </c>
      <c r="B1345" t="inlineStr">
        <is>
          <t>2,2,2-Trichloroethanol</t>
        </is>
      </c>
      <c r="C1345"/>
      <c r="D1345" t="inlineStr">
        <is>
          <t>Chemical analysis reported</t>
        </is>
      </c>
      <c r="E1345" t="inlineStr">
        <is>
          <t>American Society for Testing and Materials</t>
        </is>
      </c>
      <c r="F1345"/>
      <c r="G1345"/>
      <c r="H1345"/>
      <c r="I1345"/>
      <c r="J1345"/>
      <c r="K1345"/>
      <c r="L1345" t="inlineStr">
        <is>
          <t>Pimephales promelas</t>
        </is>
      </c>
      <c r="M1345" t="inlineStr">
        <is>
          <t>Fathead Minnow</t>
        </is>
      </c>
      <c r="N1345" t="inlineStr">
        <is>
          <t>Juvenile</t>
        </is>
      </c>
      <c r="O1345"/>
      <c r="P1345"/>
      <c r="Q1345"/>
      <c r="R1345" t="n">
        <v>28.0</v>
      </c>
      <c r="S1345"/>
      <c r="T1345" t="n">
        <v>34.0</v>
      </c>
      <c r="U1345" t="inlineStr">
        <is>
          <t>Day(s)</t>
        </is>
      </c>
      <c r="V1345" t="inlineStr">
        <is>
          <t>Flow-through</t>
        </is>
      </c>
      <c r="W1345" t="inlineStr">
        <is>
          <t>Fresh water</t>
        </is>
      </c>
      <c r="X1345" t="inlineStr">
        <is>
          <t>Lab</t>
        </is>
      </c>
      <c r="Y1345"/>
      <c r="Z1345" t="inlineStr">
        <is>
          <t>Active ingredient</t>
        </is>
      </c>
      <c r="AA1345"/>
      <c r="AB1345" t="n">
        <v>299.0</v>
      </c>
      <c r="AC1345"/>
      <c r="AD1345" t="n">
        <v>278.0</v>
      </c>
      <c r="AE1345"/>
      <c r="AF1345" t="n">
        <v>321.0</v>
      </c>
      <c r="AG1345" t="inlineStr">
        <is>
          <t>AI mg/L</t>
        </is>
      </c>
      <c r="AH1345"/>
      <c r="AI1345"/>
      <c r="AJ1345"/>
      <c r="AK1345"/>
      <c r="AL1345"/>
      <c r="AM1345"/>
      <c r="AN1345"/>
      <c r="AO1345"/>
      <c r="AP1345"/>
      <c r="AQ1345"/>
      <c r="AR1345"/>
      <c r="AS1345"/>
      <c r="AT1345"/>
      <c r="AU1345"/>
      <c r="AV1345"/>
      <c r="AW1345"/>
      <c r="AX1345" t="inlineStr">
        <is>
          <t>Mortality</t>
        </is>
      </c>
      <c r="AY1345" t="inlineStr">
        <is>
          <t>Mortality</t>
        </is>
      </c>
      <c r="AZ1345" t="inlineStr">
        <is>
          <t>LC50</t>
        </is>
      </c>
      <c r="BA1345"/>
      <c r="BB1345" t="n">
        <v>4.0</v>
      </c>
      <c r="BC1345"/>
      <c r="BD1345"/>
      <c r="BE1345"/>
      <c r="BF1345"/>
      <c r="BG1345" t="inlineStr">
        <is>
          <t>Day(s)</t>
        </is>
      </c>
      <c r="BH1345"/>
      <c r="BI1345" t="inlineStr">
        <is>
          <t>DTXSID1021950</t>
        </is>
      </c>
      <c r="BJ1345" t="inlineStr">
        <is>
          <t>10.1016/0166-445X(85)90026-8</t>
        </is>
      </c>
      <c r="BK1345"/>
      <c r="BL1345" t="inlineStr">
        <is>
          <t>Acute</t>
        </is>
      </c>
      <c r="BM1345"/>
      <c r="BN1345"/>
      <c r="BO1345"/>
      <c r="BP1345"/>
      <c r="BQ1345"/>
      <c r="BR1345"/>
      <c r="BS1345"/>
      <c r="BT1345" t="inlineStr">
        <is>
          <t>--</t>
        </is>
      </c>
      <c r="BU1345"/>
      <c r="BV1345"/>
      <c r="BW1345"/>
      <c r="BX1345"/>
      <c r="BY1345"/>
      <c r="BZ1345"/>
      <c r="CA1345"/>
      <c r="CB1345"/>
      <c r="CC1345"/>
      <c r="CD1345"/>
      <c r="CE1345"/>
      <c r="CF1345"/>
      <c r="CG1345"/>
      <c r="CH1345"/>
      <c r="CI1345"/>
      <c r="CJ1345" t="inlineStr">
        <is>
          <t xml:space="preserve">SOURCE/NR//TMETH/E729-80 (1980)//MEDIA/AERATED, FILTERED LAKE SUPERIOR WATER//   </t>
        </is>
      </c>
      <c r="CK1345" t="inlineStr">
        <is>
          <t>Broderius,S., and M. Kahl</t>
        </is>
      </c>
      <c r="CL1345" t="n">
        <v>14128.0</v>
      </c>
      <c r="CM1345" t="inlineStr">
        <is>
          <t>Acute Toxicity of Organic Chemical Mixtures to the Fathead Minnow</t>
        </is>
      </c>
      <c r="CN1345" t="inlineStr">
        <is>
          <t>Aquat. Toxicol.6:307-322</t>
        </is>
      </c>
      <c r="CO1345" t="n">
        <v>1985.0</v>
      </c>
      <c r="CP1345" t="inlineStr">
        <is>
          <t>Broderius,S., and M. Kahl (1985). Acute Toxicity of Organic Chemical Mixtures to the Fathead Minnow. Aquat. Toxicol., 6, 307-322. doi:10.1016/0166-445X(85)90026-8. ECOREF#:14128</t>
        </is>
      </c>
    </row>
    <row r="1346">
      <c r="A1346" t="n">
        <v>115208.0</v>
      </c>
      <c r="B1346" t="inlineStr">
        <is>
          <t>2,2,2-Trichloroethanol</t>
        </is>
      </c>
      <c r="C1346"/>
      <c r="D1346" t="inlineStr">
        <is>
          <t>Measured</t>
        </is>
      </c>
      <c r="E1346" t="inlineStr">
        <is>
          <t>Not coded</t>
        </is>
      </c>
      <c r="F1346"/>
      <c r="G1346" t="n">
        <v>98.0</v>
      </c>
      <c r="H1346"/>
      <c r="I1346"/>
      <c r="J1346"/>
      <c r="K1346"/>
      <c r="L1346" t="inlineStr">
        <is>
          <t>Pimephales promelas</t>
        </is>
      </c>
      <c r="M1346" t="inlineStr">
        <is>
          <t>Fathead Minnow</t>
        </is>
      </c>
      <c r="N1346"/>
      <c r="O1346"/>
      <c r="P1346"/>
      <c r="Q1346"/>
      <c r="R1346"/>
      <c r="S1346"/>
      <c r="T1346"/>
      <c r="U1346"/>
      <c r="V1346" t="inlineStr">
        <is>
          <t>Flow-through</t>
        </is>
      </c>
      <c r="W1346" t="inlineStr">
        <is>
          <t>Fresh water</t>
        </is>
      </c>
      <c r="X1346" t="inlineStr">
        <is>
          <t>Lab</t>
        </is>
      </c>
      <c r="Y1346"/>
      <c r="Z1346" t="inlineStr">
        <is>
          <t>Active ingredient</t>
        </is>
      </c>
      <c r="AA1346"/>
      <c r="AB1346" t="n">
        <v>173.0</v>
      </c>
      <c r="AC1346"/>
      <c r="AD1346" t="n">
        <v>154.0</v>
      </c>
      <c r="AE1346"/>
      <c r="AF1346" t="n">
        <v>195.0</v>
      </c>
      <c r="AG1346" t="inlineStr">
        <is>
          <t>AI mg/L</t>
        </is>
      </c>
      <c r="AH1346"/>
      <c r="AI1346"/>
      <c r="AJ1346"/>
      <c r="AK1346"/>
      <c r="AL1346"/>
      <c r="AM1346"/>
      <c r="AN1346"/>
      <c r="AO1346"/>
      <c r="AP1346"/>
      <c r="AQ1346"/>
      <c r="AR1346"/>
      <c r="AS1346"/>
      <c r="AT1346"/>
      <c r="AU1346"/>
      <c r="AV1346"/>
      <c r="AW1346"/>
      <c r="AX1346" t="inlineStr">
        <is>
          <t>Mortality</t>
        </is>
      </c>
      <c r="AY1346" t="inlineStr">
        <is>
          <t>Mortality</t>
        </is>
      </c>
      <c r="AZ1346" t="inlineStr">
        <is>
          <t>LC50</t>
        </is>
      </c>
      <c r="BA1346"/>
      <c r="BB1346" t="n">
        <v>4.0</v>
      </c>
      <c r="BC1346"/>
      <c r="BD1346"/>
      <c r="BE1346"/>
      <c r="BF1346"/>
      <c r="BG1346" t="inlineStr">
        <is>
          <t>Day(s)</t>
        </is>
      </c>
      <c r="BH1346" t="inlineStr">
        <is>
          <t>Pure</t>
        </is>
      </c>
      <c r="BI1346" t="inlineStr">
        <is>
          <t>DTXSID1021950</t>
        </is>
      </c>
      <c r="BJ1346" t="inlineStr">
        <is>
          <t>10.1016/0043-1354(85)90351-3</t>
        </is>
      </c>
      <c r="BK1346"/>
      <c r="BL1346"/>
      <c r="BM1346"/>
      <c r="BN1346"/>
      <c r="BO1346"/>
      <c r="BP1346"/>
      <c r="BQ1346"/>
      <c r="BR1346"/>
      <c r="BS1346"/>
      <c r="BT1346" t="inlineStr">
        <is>
          <t>--</t>
        </is>
      </c>
      <c r="BU1346"/>
      <c r="BV1346"/>
      <c r="BW1346"/>
      <c r="BX1346"/>
      <c r="BY1346"/>
      <c r="BZ1346"/>
      <c r="CA1346"/>
      <c r="CB1346"/>
      <c r="CC1346"/>
      <c r="CD1346"/>
      <c r="CE1346"/>
      <c r="CF1346"/>
      <c r="CG1346"/>
      <c r="CH1346"/>
      <c r="CI1346"/>
      <c r="CJ1346"/>
      <c r="CK1346" t="inlineStr">
        <is>
          <t>Thurston,R.V., T.A. Gilfoil, E.L. Meyn, R.K. Zajdel, T.L. Aoki, and G.D. Veith</t>
        </is>
      </c>
      <c r="CL1346" t="n">
        <v>12004.0</v>
      </c>
      <c r="CM1346" t="inlineStr">
        <is>
          <t>Comparative Toxicity of Ten Organic Chemicals to Ten Common Aquatic Species</t>
        </is>
      </c>
      <c r="CN1346" t="inlineStr">
        <is>
          <t>Water Res.19(9): 1145-1155</t>
        </is>
      </c>
      <c r="CO1346" t="n">
        <v>1985.0</v>
      </c>
      <c r="CP1346" t="inlineStr">
        <is>
          <t>Thurston,R.V., T.A. Gilfoil, E.L. Meyn, R.K. Zajdel, T.L. Aoki, and G.D. Veith (1985). Comparative Toxicity of Ten Organic Chemicals to Ten Common Aquatic Species. Water Res., 19, (9), 1145-1155. doi:10.1016/0043-1354(85)90351-3. ECOREF#:12004</t>
        </is>
      </c>
    </row>
    <row r="1347">
      <c r="A1347" t="n">
        <v>115297.0</v>
      </c>
      <c r="B1347" t="inlineStr">
        <is>
          <t>6,7,8,9,10,10-Hexachloro-1,5,5a,6,9,9a-hexahydro-6,9-methano-2,4,3-benzodioxathiepin 3-oxide</t>
        </is>
      </c>
      <c r="C1347"/>
      <c r="D1347" t="inlineStr">
        <is>
          <t>Measured</t>
        </is>
      </c>
      <c r="E1347" t="inlineStr">
        <is>
          <t>Not coded</t>
        </is>
      </c>
      <c r="F1347"/>
      <c r="G1347"/>
      <c r="H1347"/>
      <c r="I1347"/>
      <c r="J1347"/>
      <c r="K1347"/>
      <c r="L1347" t="inlineStr">
        <is>
          <t>Pimephales promelas</t>
        </is>
      </c>
      <c r="M1347" t="inlineStr">
        <is>
          <t>Fathead Minnow</t>
        </is>
      </c>
      <c r="N1347"/>
      <c r="O1347"/>
      <c r="P1347"/>
      <c r="Q1347"/>
      <c r="R1347"/>
      <c r="S1347"/>
      <c r="T1347"/>
      <c r="U1347"/>
      <c r="V1347" t="inlineStr">
        <is>
          <t>Static</t>
        </is>
      </c>
      <c r="W1347" t="inlineStr">
        <is>
          <t>Fresh water</t>
        </is>
      </c>
      <c r="X1347" t="inlineStr">
        <is>
          <t>Lab</t>
        </is>
      </c>
      <c r="Y1347"/>
      <c r="Z1347" t="inlineStr">
        <is>
          <t>Active ingredient</t>
        </is>
      </c>
      <c r="AA1347"/>
      <c r="AB1347" t="n">
        <v>0.0032</v>
      </c>
      <c r="AC1347"/>
      <c r="AD1347" t="n">
        <v>0.0027</v>
      </c>
      <c r="AE1347"/>
      <c r="AF1347" t="n">
        <v>0.0038</v>
      </c>
      <c r="AG1347" t="inlineStr">
        <is>
          <t>AI mg/L</t>
        </is>
      </c>
      <c r="AH1347"/>
      <c r="AI1347"/>
      <c r="AJ1347"/>
      <c r="AK1347"/>
      <c r="AL1347"/>
      <c r="AM1347"/>
      <c r="AN1347"/>
      <c r="AO1347"/>
      <c r="AP1347"/>
      <c r="AQ1347"/>
      <c r="AR1347"/>
      <c r="AS1347"/>
      <c r="AT1347"/>
      <c r="AU1347"/>
      <c r="AV1347"/>
      <c r="AW1347"/>
      <c r="AX1347" t="inlineStr">
        <is>
          <t>Mortality</t>
        </is>
      </c>
      <c r="AY1347" t="inlineStr">
        <is>
          <t>Mortality</t>
        </is>
      </c>
      <c r="AZ1347" t="inlineStr">
        <is>
          <t>LC50</t>
        </is>
      </c>
      <c r="BA1347"/>
      <c r="BB1347" t="n">
        <v>4.0</v>
      </c>
      <c r="BC1347"/>
      <c r="BD1347"/>
      <c r="BE1347"/>
      <c r="BF1347"/>
      <c r="BG1347" t="inlineStr">
        <is>
          <t>Day(s)</t>
        </is>
      </c>
      <c r="BH1347"/>
      <c r="BI1347" t="inlineStr">
        <is>
          <t>DTXSID1020560</t>
        </is>
      </c>
      <c r="BJ1347"/>
      <c r="BK1347"/>
      <c r="BL1347"/>
      <c r="BM1347"/>
      <c r="BN1347"/>
      <c r="BO1347"/>
      <c r="BP1347"/>
      <c r="BQ1347"/>
      <c r="BR1347"/>
      <c r="BS1347"/>
      <c r="BT1347" t="inlineStr">
        <is>
          <t>--</t>
        </is>
      </c>
      <c r="BU1347"/>
      <c r="BV1347"/>
      <c r="BW1347"/>
      <c r="BX1347"/>
      <c r="BY1347"/>
      <c r="BZ1347"/>
      <c r="CA1347"/>
      <c r="CB1347"/>
      <c r="CC1347"/>
      <c r="CD1347"/>
      <c r="CE1347"/>
      <c r="CF1347"/>
      <c r="CG1347"/>
      <c r="CH1347"/>
      <c r="CI1347" t="inlineStr">
        <is>
          <t xml:space="preserve"> CONTR/SOLV//CARRIER/ACETONE// </t>
        </is>
      </c>
      <c r="CJ1347" t="inlineStr">
        <is>
          <t xml:space="preserve">   CONTR/SOLV//CARRIER/ACETONE// </t>
        </is>
      </c>
      <c r="CK1347" t="inlineStr">
        <is>
          <t>Lemke,A.E.</t>
        </is>
      </c>
      <c r="CL1347" t="n">
        <v>9479.0</v>
      </c>
      <c r="CM1347" t="inlineStr">
        <is>
          <t>Interlaboratory Comparison Acute Testing Set</t>
        </is>
      </c>
      <c r="CN1347" t="inlineStr">
        <is>
          <t>EPA-600/3-81-005, U.S.EPA, Duluth, MN:29 p.</t>
        </is>
      </c>
      <c r="CO1347" t="n">
        <v>1981.0</v>
      </c>
      <c r="CP1347" t="inlineStr">
        <is>
          <t>Lemke,A.E. (1981). Interlaboratory Comparison Acute Testing Set. EPA-600/3-81-005, U.S.EPA, Duluth, MN, 29 p. ECOREF#:9479</t>
        </is>
      </c>
    </row>
    <row r="1348">
      <c r="A1348" t="n">
        <v>115297.0</v>
      </c>
      <c r="B1348" t="inlineStr">
        <is>
          <t>6,7,8,9,10,10-Hexachloro-1,5,5a,6,9,9a-hexahydro-6,9-methano-2,4,3-benzodioxathiepin 3-oxide</t>
        </is>
      </c>
      <c r="C1348"/>
      <c r="D1348" t="inlineStr">
        <is>
          <t>Measured</t>
        </is>
      </c>
      <c r="E1348" t="inlineStr">
        <is>
          <t>Not coded</t>
        </is>
      </c>
      <c r="F1348"/>
      <c r="G1348"/>
      <c r="H1348"/>
      <c r="I1348"/>
      <c r="J1348"/>
      <c r="K1348"/>
      <c r="L1348" t="inlineStr">
        <is>
          <t>Pimephales promelas</t>
        </is>
      </c>
      <c r="M1348" t="inlineStr">
        <is>
          <t>Fathead Minnow</t>
        </is>
      </c>
      <c r="N1348"/>
      <c r="O1348"/>
      <c r="P1348"/>
      <c r="Q1348"/>
      <c r="R1348"/>
      <c r="S1348"/>
      <c r="T1348"/>
      <c r="U1348"/>
      <c r="V1348" t="inlineStr">
        <is>
          <t>Static</t>
        </is>
      </c>
      <c r="W1348" t="inlineStr">
        <is>
          <t>Fresh water</t>
        </is>
      </c>
      <c r="X1348" t="inlineStr">
        <is>
          <t>Lab</t>
        </is>
      </c>
      <c r="Y1348"/>
      <c r="Z1348" t="inlineStr">
        <is>
          <t>Active ingredient</t>
        </is>
      </c>
      <c r="AA1348"/>
      <c r="AB1348" t="n">
        <v>0.0013</v>
      </c>
      <c r="AC1348"/>
      <c r="AD1348" t="n">
        <v>7.0E-4</v>
      </c>
      <c r="AE1348"/>
      <c r="AF1348" t="n">
        <v>0.0024</v>
      </c>
      <c r="AG1348" t="inlineStr">
        <is>
          <t>AI mg/L</t>
        </is>
      </c>
      <c r="AH1348"/>
      <c r="AI1348"/>
      <c r="AJ1348"/>
      <c r="AK1348"/>
      <c r="AL1348"/>
      <c r="AM1348"/>
      <c r="AN1348"/>
      <c r="AO1348"/>
      <c r="AP1348"/>
      <c r="AQ1348"/>
      <c r="AR1348"/>
      <c r="AS1348"/>
      <c r="AT1348"/>
      <c r="AU1348"/>
      <c r="AV1348"/>
      <c r="AW1348"/>
      <c r="AX1348" t="inlineStr">
        <is>
          <t>Mortality</t>
        </is>
      </c>
      <c r="AY1348" t="inlineStr">
        <is>
          <t>Mortality</t>
        </is>
      </c>
      <c r="AZ1348" t="inlineStr">
        <is>
          <t>LC50</t>
        </is>
      </c>
      <c r="BA1348"/>
      <c r="BB1348" t="n">
        <v>4.0</v>
      </c>
      <c r="BC1348"/>
      <c r="BD1348"/>
      <c r="BE1348"/>
      <c r="BF1348"/>
      <c r="BG1348" t="inlineStr">
        <is>
          <t>Day(s)</t>
        </is>
      </c>
      <c r="BH1348"/>
      <c r="BI1348" t="inlineStr">
        <is>
          <t>DTXSID1020560</t>
        </is>
      </c>
      <c r="BJ1348" t="inlineStr">
        <is>
          <t>10.1002/etc.5620020108</t>
        </is>
      </c>
      <c r="BK1348"/>
      <c r="BL1348"/>
      <c r="BM1348"/>
      <c r="BN1348"/>
      <c r="BO1348"/>
      <c r="BP1348"/>
      <c r="BQ1348"/>
      <c r="BR1348"/>
      <c r="BS1348"/>
      <c r="BT1348" t="inlineStr">
        <is>
          <t>--</t>
        </is>
      </c>
      <c r="BU1348"/>
      <c r="BV1348"/>
      <c r="BW1348"/>
      <c r="BX1348"/>
      <c r="BY1348"/>
      <c r="BZ1348"/>
      <c r="CA1348"/>
      <c r="CB1348"/>
      <c r="CC1348"/>
      <c r="CD1348"/>
      <c r="CE1348"/>
      <c r="CF1348"/>
      <c r="CG1348"/>
      <c r="CH1348"/>
      <c r="CI1348" t="inlineStr">
        <is>
          <t xml:space="preserve"> NOT FED, AERATED//CONTR/CARRIER// </t>
        </is>
      </c>
      <c r="CJ1348" t="inlineStr">
        <is>
          <t xml:space="preserve">   NOT FED, AERATED//CONTR/CARRIER// </t>
        </is>
      </c>
      <c r="CK1348" t="inlineStr">
        <is>
          <t>Nebeker,A.V., J.K. McCrady, R. Mshar, and C.K. McAuliffe</t>
        </is>
      </c>
      <c r="CL1348" t="n">
        <v>10526.0</v>
      </c>
      <c r="CM1348" t="inlineStr">
        <is>
          <t>Relative Sensitivity of Daphnia magna, Rainbow Trout and Fathead Minnows to Endosulfan</t>
        </is>
      </c>
      <c r="CN1348" t="inlineStr">
        <is>
          <t>Environ. Toxicol. Chem.2(1): 69-72</t>
        </is>
      </c>
      <c r="CO1348" t="n">
        <v>1983.0</v>
      </c>
      <c r="CP1348" t="inlineStr">
        <is>
          <t>Nebeker,A.V., J.K. McCrady, R. Mshar, and C.K. McAuliffe (1983). Relative Sensitivity of Daphnia magna, Rainbow Trout and Fathead Minnows to Endosulfan. Environ. Toxicol. Chem., 2, (1), 69-72. doi:10.1002/etc.5620020108. ECOREF#:10526</t>
        </is>
      </c>
    </row>
    <row r="1349">
      <c r="A1349" t="n">
        <v>115297.0</v>
      </c>
      <c r="B1349" t="inlineStr">
        <is>
          <t>6,7,8,9,10,10-Hexachloro-1,5,5a,6,9,9a-hexahydro-6,9-methano-2,4,3-benzodioxathiepin 3-oxide</t>
        </is>
      </c>
      <c r="C1349"/>
      <c r="D1349" t="inlineStr">
        <is>
          <t>Measured</t>
        </is>
      </c>
      <c r="E1349" t="inlineStr">
        <is>
          <t>Not coded</t>
        </is>
      </c>
      <c r="F1349"/>
      <c r="G1349"/>
      <c r="H1349"/>
      <c r="I1349"/>
      <c r="J1349"/>
      <c r="K1349"/>
      <c r="L1349" t="inlineStr">
        <is>
          <t>Pimephales promelas</t>
        </is>
      </c>
      <c r="M1349" t="inlineStr">
        <is>
          <t>Fathead Minnow</t>
        </is>
      </c>
      <c r="N1349"/>
      <c r="O1349"/>
      <c r="P1349"/>
      <c r="Q1349"/>
      <c r="R1349"/>
      <c r="S1349"/>
      <c r="T1349"/>
      <c r="U1349"/>
      <c r="V1349" t="inlineStr">
        <is>
          <t>Static</t>
        </is>
      </c>
      <c r="W1349" t="inlineStr">
        <is>
          <t>Fresh water</t>
        </is>
      </c>
      <c r="X1349" t="inlineStr">
        <is>
          <t>Lab</t>
        </is>
      </c>
      <c r="Y1349"/>
      <c r="Z1349" t="inlineStr">
        <is>
          <t>Active ingredient</t>
        </is>
      </c>
      <c r="AA1349"/>
      <c r="AB1349" t="n">
        <v>0.0021</v>
      </c>
      <c r="AC1349"/>
      <c r="AD1349" t="n">
        <v>0.0017</v>
      </c>
      <c r="AE1349"/>
      <c r="AF1349" t="n">
        <v>0.00586</v>
      </c>
      <c r="AG1349" t="inlineStr">
        <is>
          <t>AI mg/L</t>
        </is>
      </c>
      <c r="AH1349"/>
      <c r="AI1349"/>
      <c r="AJ1349"/>
      <c r="AK1349"/>
      <c r="AL1349"/>
      <c r="AM1349"/>
      <c r="AN1349"/>
      <c r="AO1349"/>
      <c r="AP1349"/>
      <c r="AQ1349"/>
      <c r="AR1349"/>
      <c r="AS1349"/>
      <c r="AT1349"/>
      <c r="AU1349"/>
      <c r="AV1349"/>
      <c r="AW1349"/>
      <c r="AX1349" t="inlineStr">
        <is>
          <t>Mortality</t>
        </is>
      </c>
      <c r="AY1349" t="inlineStr">
        <is>
          <t>Mortality</t>
        </is>
      </c>
      <c r="AZ1349" t="inlineStr">
        <is>
          <t>LC50</t>
        </is>
      </c>
      <c r="BA1349"/>
      <c r="BB1349" t="n">
        <v>4.0</v>
      </c>
      <c r="BC1349"/>
      <c r="BD1349"/>
      <c r="BE1349"/>
      <c r="BF1349"/>
      <c r="BG1349" t="inlineStr">
        <is>
          <t>Day(s)</t>
        </is>
      </c>
      <c r="BH1349"/>
      <c r="BI1349" t="inlineStr">
        <is>
          <t>DTXSID1020560</t>
        </is>
      </c>
      <c r="BJ1349"/>
      <c r="BK1349"/>
      <c r="BL1349"/>
      <c r="BM1349"/>
      <c r="BN1349"/>
      <c r="BO1349"/>
      <c r="BP1349"/>
      <c r="BQ1349"/>
      <c r="BR1349"/>
      <c r="BS1349"/>
      <c r="BT1349" t="inlineStr">
        <is>
          <t>--</t>
        </is>
      </c>
      <c r="BU1349"/>
      <c r="BV1349"/>
      <c r="BW1349"/>
      <c r="BX1349"/>
      <c r="BY1349"/>
      <c r="BZ1349"/>
      <c r="CA1349"/>
      <c r="CB1349"/>
      <c r="CC1349"/>
      <c r="CD1349"/>
      <c r="CE1349"/>
      <c r="CF1349"/>
      <c r="CG1349"/>
      <c r="CH1349"/>
      <c r="CI1349" t="inlineStr">
        <is>
          <t xml:space="preserve"> CONTR/SOLV//CARRIER/ACETONE// </t>
        </is>
      </c>
      <c r="CJ1349" t="inlineStr">
        <is>
          <t xml:space="preserve">   CONTR/SOLV//CARRIER/ACETONE// </t>
        </is>
      </c>
      <c r="CK1349" t="inlineStr">
        <is>
          <t>Lemke,A.E.</t>
        </is>
      </c>
      <c r="CL1349" t="n">
        <v>9479.0</v>
      </c>
      <c r="CM1349" t="inlineStr">
        <is>
          <t>Interlaboratory Comparison Acute Testing Set</t>
        </is>
      </c>
      <c r="CN1349" t="inlineStr">
        <is>
          <t>EPA-600/3-81-005, U.S.EPA, Duluth, MN:29 p.</t>
        </is>
      </c>
      <c r="CO1349" t="n">
        <v>1981.0</v>
      </c>
      <c r="CP1349" t="inlineStr">
        <is>
          <t>Lemke,A.E. (1981). Interlaboratory Comparison Acute Testing Set. EPA-600/3-81-005, U.S.EPA, Duluth, MN, 29 p. ECOREF#:9479</t>
        </is>
      </c>
    </row>
    <row r="1350">
      <c r="A1350" t="n">
        <v>115297.0</v>
      </c>
      <c r="B1350" t="inlineStr">
        <is>
          <t>6,7,8,9,10,10-Hexachloro-1,5,5a,6,9,9a-hexahydro-6,9-methano-2,4,3-benzodioxathiepin 3-oxide</t>
        </is>
      </c>
      <c r="C1350"/>
      <c r="D1350" t="inlineStr">
        <is>
          <t>Measured</t>
        </is>
      </c>
      <c r="E1350" t="inlineStr">
        <is>
          <t>Not coded</t>
        </is>
      </c>
      <c r="F1350"/>
      <c r="G1350"/>
      <c r="H1350"/>
      <c r="I1350"/>
      <c r="J1350"/>
      <c r="K1350"/>
      <c r="L1350" t="inlineStr">
        <is>
          <t>Pimephales promelas</t>
        </is>
      </c>
      <c r="M1350" t="inlineStr">
        <is>
          <t>Fathead Minnow</t>
        </is>
      </c>
      <c r="N1350"/>
      <c r="O1350"/>
      <c r="P1350"/>
      <c r="Q1350"/>
      <c r="R1350"/>
      <c r="S1350"/>
      <c r="T1350"/>
      <c r="U1350"/>
      <c r="V1350" t="inlineStr">
        <is>
          <t>Flow-through</t>
        </is>
      </c>
      <c r="W1350" t="inlineStr">
        <is>
          <t>Fresh water</t>
        </is>
      </c>
      <c r="X1350" t="inlineStr">
        <is>
          <t>Lab</t>
        </is>
      </c>
      <c r="Y1350"/>
      <c r="Z1350" t="inlineStr">
        <is>
          <t>Active ingredient</t>
        </is>
      </c>
      <c r="AA1350"/>
      <c r="AB1350" t="n">
        <v>2.9E-4</v>
      </c>
      <c r="AC1350"/>
      <c r="AD1350" t="n">
        <v>1.9E-4</v>
      </c>
      <c r="AE1350"/>
      <c r="AF1350" t="n">
        <v>4.4E-4</v>
      </c>
      <c r="AG1350" t="inlineStr">
        <is>
          <t>AI mg/L</t>
        </is>
      </c>
      <c r="AH1350"/>
      <c r="AI1350"/>
      <c r="AJ1350"/>
      <c r="AK1350"/>
      <c r="AL1350"/>
      <c r="AM1350"/>
      <c r="AN1350"/>
      <c r="AO1350"/>
      <c r="AP1350"/>
      <c r="AQ1350"/>
      <c r="AR1350"/>
      <c r="AS1350"/>
      <c r="AT1350"/>
      <c r="AU1350"/>
      <c r="AV1350"/>
      <c r="AW1350"/>
      <c r="AX1350" t="inlineStr">
        <is>
          <t>Mortality</t>
        </is>
      </c>
      <c r="AY1350" t="inlineStr">
        <is>
          <t>Mortality</t>
        </is>
      </c>
      <c r="AZ1350" t="inlineStr">
        <is>
          <t>LC50</t>
        </is>
      </c>
      <c r="BA1350"/>
      <c r="BB1350" t="n">
        <v>4.0</v>
      </c>
      <c r="BC1350"/>
      <c r="BD1350"/>
      <c r="BE1350"/>
      <c r="BF1350"/>
      <c r="BG1350" t="inlineStr">
        <is>
          <t>Day(s)</t>
        </is>
      </c>
      <c r="BH1350"/>
      <c r="BI1350" t="inlineStr">
        <is>
          <t>DTXSID1020560</t>
        </is>
      </c>
      <c r="BJ1350"/>
      <c r="BK1350"/>
      <c r="BL1350"/>
      <c r="BM1350"/>
      <c r="BN1350"/>
      <c r="BO1350"/>
      <c r="BP1350"/>
      <c r="BQ1350"/>
      <c r="BR1350"/>
      <c r="BS1350"/>
      <c r="BT1350" t="inlineStr">
        <is>
          <t>--</t>
        </is>
      </c>
      <c r="BU1350"/>
      <c r="BV1350"/>
      <c r="BW1350"/>
      <c r="BX1350"/>
      <c r="BY1350"/>
      <c r="BZ1350"/>
      <c r="CA1350"/>
      <c r="CB1350"/>
      <c r="CC1350"/>
      <c r="CD1350"/>
      <c r="CE1350"/>
      <c r="CF1350"/>
      <c r="CG1350"/>
      <c r="CH1350"/>
      <c r="CI1350" t="inlineStr">
        <is>
          <t xml:space="preserve"> CONTR/SOLV//CARRIER/ACETONE// </t>
        </is>
      </c>
      <c r="CJ1350" t="inlineStr">
        <is>
          <t xml:space="preserve">   CONTR/SOLV//CARRIER/ACETONE// </t>
        </is>
      </c>
      <c r="CK1350" t="inlineStr">
        <is>
          <t>Lemke,A.E.</t>
        </is>
      </c>
      <c r="CL1350" t="n">
        <v>9479.0</v>
      </c>
      <c r="CM1350" t="inlineStr">
        <is>
          <t>Interlaboratory Comparison Acute Testing Set</t>
        </is>
      </c>
      <c r="CN1350" t="inlineStr">
        <is>
          <t>EPA-600/3-81-005, U.S.EPA, Duluth, MN:29 p.</t>
        </is>
      </c>
      <c r="CO1350" t="n">
        <v>1981.0</v>
      </c>
      <c r="CP1350" t="inlineStr">
        <is>
          <t>Lemke,A.E. (1981). Interlaboratory Comparison Acute Testing Set. EPA-600/3-81-005, U.S.EPA, Duluth, MN, 29 p. ECOREF#:9479</t>
        </is>
      </c>
    </row>
    <row r="1351">
      <c r="A1351" t="n">
        <v>115297.0</v>
      </c>
      <c r="B1351" t="inlineStr">
        <is>
          <t>6,7,8,9,10,10-Hexachloro-1,5,5a,6,9,9a-hexahydro-6,9-methano-2,4,3-benzodioxathiepin 3-oxide</t>
        </is>
      </c>
      <c r="C1351"/>
      <c r="D1351" t="inlineStr">
        <is>
          <t>Measured</t>
        </is>
      </c>
      <c r="E1351" t="inlineStr">
        <is>
          <t>Not coded</t>
        </is>
      </c>
      <c r="F1351"/>
      <c r="G1351"/>
      <c r="H1351"/>
      <c r="I1351"/>
      <c r="J1351"/>
      <c r="K1351"/>
      <c r="L1351" t="inlineStr">
        <is>
          <t>Pimephales promelas</t>
        </is>
      </c>
      <c r="M1351" t="inlineStr">
        <is>
          <t>Fathead Minnow</t>
        </is>
      </c>
      <c r="N1351"/>
      <c r="O1351"/>
      <c r="P1351"/>
      <c r="Q1351"/>
      <c r="R1351"/>
      <c r="S1351"/>
      <c r="T1351"/>
      <c r="U1351"/>
      <c r="V1351" t="inlineStr">
        <is>
          <t>Static</t>
        </is>
      </c>
      <c r="W1351" t="inlineStr">
        <is>
          <t>Fresh water</t>
        </is>
      </c>
      <c r="X1351" t="inlineStr">
        <is>
          <t>Lab</t>
        </is>
      </c>
      <c r="Y1351"/>
      <c r="Z1351" t="inlineStr">
        <is>
          <t>Active ingredient</t>
        </is>
      </c>
      <c r="AA1351"/>
      <c r="AB1351" t="n">
        <v>0.0017</v>
      </c>
      <c r="AC1351"/>
      <c r="AD1351" t="n">
        <v>0.00142</v>
      </c>
      <c r="AE1351"/>
      <c r="AF1351" t="n">
        <v>0.00204</v>
      </c>
      <c r="AG1351" t="inlineStr">
        <is>
          <t>AI mg/L</t>
        </is>
      </c>
      <c r="AH1351"/>
      <c r="AI1351"/>
      <c r="AJ1351"/>
      <c r="AK1351"/>
      <c r="AL1351"/>
      <c r="AM1351"/>
      <c r="AN1351"/>
      <c r="AO1351"/>
      <c r="AP1351"/>
      <c r="AQ1351"/>
      <c r="AR1351"/>
      <c r="AS1351"/>
      <c r="AT1351"/>
      <c r="AU1351"/>
      <c r="AV1351"/>
      <c r="AW1351"/>
      <c r="AX1351" t="inlineStr">
        <is>
          <t>Mortality</t>
        </is>
      </c>
      <c r="AY1351" t="inlineStr">
        <is>
          <t>Mortality</t>
        </is>
      </c>
      <c r="AZ1351" t="inlineStr">
        <is>
          <t>LC50</t>
        </is>
      </c>
      <c r="BA1351"/>
      <c r="BB1351" t="n">
        <v>4.0</v>
      </c>
      <c r="BC1351"/>
      <c r="BD1351"/>
      <c r="BE1351"/>
      <c r="BF1351"/>
      <c r="BG1351" t="inlineStr">
        <is>
          <t>Day(s)</t>
        </is>
      </c>
      <c r="BH1351"/>
      <c r="BI1351" t="inlineStr">
        <is>
          <t>DTXSID1020560</t>
        </is>
      </c>
      <c r="BJ1351"/>
      <c r="BK1351"/>
      <c r="BL1351"/>
      <c r="BM1351"/>
      <c r="BN1351"/>
      <c r="BO1351"/>
      <c r="BP1351"/>
      <c r="BQ1351"/>
      <c r="BR1351"/>
      <c r="BS1351"/>
      <c r="BT1351" t="inlineStr">
        <is>
          <t>--</t>
        </is>
      </c>
      <c r="BU1351"/>
      <c r="BV1351"/>
      <c r="BW1351"/>
      <c r="BX1351"/>
      <c r="BY1351"/>
      <c r="BZ1351"/>
      <c r="CA1351"/>
      <c r="CB1351"/>
      <c r="CC1351"/>
      <c r="CD1351"/>
      <c r="CE1351"/>
      <c r="CF1351"/>
      <c r="CG1351"/>
      <c r="CH1351"/>
      <c r="CI1351" t="inlineStr">
        <is>
          <t xml:space="preserve"> CONTR/SOLV//CARRIER/ACETONE// </t>
        </is>
      </c>
      <c r="CJ1351" t="inlineStr">
        <is>
          <t xml:space="preserve">   CONTR/SOLV//CARRIER/ACETONE// </t>
        </is>
      </c>
      <c r="CK1351" t="inlineStr">
        <is>
          <t>Lemke,A.E.</t>
        </is>
      </c>
      <c r="CL1351" t="n">
        <v>9479.0</v>
      </c>
      <c r="CM1351" t="inlineStr">
        <is>
          <t>Interlaboratory Comparison Acute Testing Set</t>
        </is>
      </c>
      <c r="CN1351" t="inlineStr">
        <is>
          <t>EPA-600/3-81-005, U.S.EPA, Duluth, MN:29 p.</t>
        </is>
      </c>
      <c r="CO1351" t="n">
        <v>1981.0</v>
      </c>
      <c r="CP1351" t="inlineStr">
        <is>
          <t>Lemke,A.E. (1981). Interlaboratory Comparison Acute Testing Set. EPA-600/3-81-005, U.S.EPA, Duluth, MN, 29 p. ECOREF#:9479</t>
        </is>
      </c>
    </row>
    <row r="1352">
      <c r="A1352" t="n">
        <v>115297.0</v>
      </c>
      <c r="B1352" t="inlineStr">
        <is>
          <t>6,7,8,9,10,10-Hexachloro-1,5,5a,6,9,9a-hexahydro-6,9-methano-2,4,3-benzodioxathiepin 3-oxide</t>
        </is>
      </c>
      <c r="C1352"/>
      <c r="D1352" t="inlineStr">
        <is>
          <t>Measured</t>
        </is>
      </c>
      <c r="E1352" t="inlineStr">
        <is>
          <t>Not coded</t>
        </is>
      </c>
      <c r="F1352"/>
      <c r="G1352"/>
      <c r="H1352"/>
      <c r="I1352"/>
      <c r="J1352"/>
      <c r="K1352"/>
      <c r="L1352" t="inlineStr">
        <is>
          <t>Pimephales promelas</t>
        </is>
      </c>
      <c r="M1352" t="inlineStr">
        <is>
          <t>Fathead Minnow</t>
        </is>
      </c>
      <c r="N1352"/>
      <c r="O1352"/>
      <c r="P1352"/>
      <c r="Q1352"/>
      <c r="R1352"/>
      <c r="S1352"/>
      <c r="T1352"/>
      <c r="U1352"/>
      <c r="V1352" t="inlineStr">
        <is>
          <t>Static</t>
        </is>
      </c>
      <c r="W1352" t="inlineStr">
        <is>
          <t>Fresh water</t>
        </is>
      </c>
      <c r="X1352" t="inlineStr">
        <is>
          <t>Lab</t>
        </is>
      </c>
      <c r="Y1352"/>
      <c r="Z1352" t="inlineStr">
        <is>
          <t>Active ingredient</t>
        </is>
      </c>
      <c r="AA1352"/>
      <c r="AB1352" t="n">
        <v>0.0019</v>
      </c>
      <c r="AC1352"/>
      <c r="AD1352" t="n">
        <v>0.00182</v>
      </c>
      <c r="AE1352"/>
      <c r="AF1352" t="n">
        <v>0.00203</v>
      </c>
      <c r="AG1352" t="inlineStr">
        <is>
          <t>AI mg/L</t>
        </is>
      </c>
      <c r="AH1352"/>
      <c r="AI1352"/>
      <c r="AJ1352"/>
      <c r="AK1352"/>
      <c r="AL1352"/>
      <c r="AM1352"/>
      <c r="AN1352"/>
      <c r="AO1352"/>
      <c r="AP1352"/>
      <c r="AQ1352"/>
      <c r="AR1352"/>
      <c r="AS1352"/>
      <c r="AT1352"/>
      <c r="AU1352"/>
      <c r="AV1352"/>
      <c r="AW1352"/>
      <c r="AX1352" t="inlineStr">
        <is>
          <t>Mortality</t>
        </is>
      </c>
      <c r="AY1352" t="inlineStr">
        <is>
          <t>Mortality</t>
        </is>
      </c>
      <c r="AZ1352" t="inlineStr">
        <is>
          <t>LC50</t>
        </is>
      </c>
      <c r="BA1352"/>
      <c r="BB1352" t="n">
        <v>4.0</v>
      </c>
      <c r="BC1352"/>
      <c r="BD1352"/>
      <c r="BE1352"/>
      <c r="BF1352"/>
      <c r="BG1352" t="inlineStr">
        <is>
          <t>Day(s)</t>
        </is>
      </c>
      <c r="BH1352"/>
      <c r="BI1352" t="inlineStr">
        <is>
          <t>DTXSID1020560</t>
        </is>
      </c>
      <c r="BJ1352"/>
      <c r="BK1352"/>
      <c r="BL1352"/>
      <c r="BM1352"/>
      <c r="BN1352"/>
      <c r="BO1352"/>
      <c r="BP1352"/>
      <c r="BQ1352"/>
      <c r="BR1352"/>
      <c r="BS1352"/>
      <c r="BT1352" t="inlineStr">
        <is>
          <t>--</t>
        </is>
      </c>
      <c r="BU1352"/>
      <c r="BV1352"/>
      <c r="BW1352"/>
      <c r="BX1352"/>
      <c r="BY1352"/>
      <c r="BZ1352"/>
      <c r="CA1352"/>
      <c r="CB1352"/>
      <c r="CC1352"/>
      <c r="CD1352"/>
      <c r="CE1352"/>
      <c r="CF1352"/>
      <c r="CG1352"/>
      <c r="CH1352"/>
      <c r="CI1352"/>
      <c r="CJ1352"/>
      <c r="CK1352" t="inlineStr">
        <is>
          <t>Lemke,A.E.</t>
        </is>
      </c>
      <c r="CL1352" t="n">
        <v>9479.0</v>
      </c>
      <c r="CM1352" t="inlineStr">
        <is>
          <t>Interlaboratory Comparison Acute Testing Set</t>
        </is>
      </c>
      <c r="CN1352" t="inlineStr">
        <is>
          <t>EPA-600/3-81-005, U.S.EPA, Duluth, MN:29 p.</t>
        </is>
      </c>
      <c r="CO1352" t="n">
        <v>1981.0</v>
      </c>
      <c r="CP1352" t="inlineStr">
        <is>
          <t>Lemke,A.E. (1981). Interlaboratory Comparison Acute Testing Set. EPA-600/3-81-005, U.S.EPA, Duluth, MN, 29 p. ECOREF#:9479</t>
        </is>
      </c>
    </row>
    <row r="1353">
      <c r="A1353" t="n">
        <v>115297.0</v>
      </c>
      <c r="B1353" t="inlineStr">
        <is>
          <t>6,7,8,9,10,10-Hexachloro-1,5,5a,6,9,9a-hexahydro-6,9-methano-2,4,3-benzodioxathiepin 3-oxide</t>
        </is>
      </c>
      <c r="C1353"/>
      <c r="D1353" t="inlineStr">
        <is>
          <t>Measured</t>
        </is>
      </c>
      <c r="E1353" t="inlineStr">
        <is>
          <t>Not coded</t>
        </is>
      </c>
      <c r="F1353"/>
      <c r="G1353"/>
      <c r="H1353"/>
      <c r="I1353"/>
      <c r="J1353"/>
      <c r="K1353"/>
      <c r="L1353" t="inlineStr">
        <is>
          <t>Pimephales promelas</t>
        </is>
      </c>
      <c r="M1353" t="inlineStr">
        <is>
          <t>Fathead Minnow</t>
        </is>
      </c>
      <c r="N1353"/>
      <c r="O1353"/>
      <c r="P1353"/>
      <c r="Q1353"/>
      <c r="R1353"/>
      <c r="S1353"/>
      <c r="T1353"/>
      <c r="U1353"/>
      <c r="V1353" t="inlineStr">
        <is>
          <t>Static</t>
        </is>
      </c>
      <c r="W1353" t="inlineStr">
        <is>
          <t>Fresh water</t>
        </is>
      </c>
      <c r="X1353" t="inlineStr">
        <is>
          <t>Lab</t>
        </is>
      </c>
      <c r="Y1353"/>
      <c r="Z1353" t="inlineStr">
        <is>
          <t>Active ingredient</t>
        </is>
      </c>
      <c r="AA1353"/>
      <c r="AB1353" t="n">
        <v>9.7E-4</v>
      </c>
      <c r="AC1353"/>
      <c r="AD1353" t="n">
        <v>7.8E-4</v>
      </c>
      <c r="AE1353"/>
      <c r="AF1353" t="n">
        <v>0.00119</v>
      </c>
      <c r="AG1353" t="inlineStr">
        <is>
          <t>AI mg/L</t>
        </is>
      </c>
      <c r="AH1353"/>
      <c r="AI1353"/>
      <c r="AJ1353"/>
      <c r="AK1353"/>
      <c r="AL1353"/>
      <c r="AM1353"/>
      <c r="AN1353"/>
      <c r="AO1353"/>
      <c r="AP1353"/>
      <c r="AQ1353"/>
      <c r="AR1353"/>
      <c r="AS1353"/>
      <c r="AT1353"/>
      <c r="AU1353"/>
      <c r="AV1353"/>
      <c r="AW1353"/>
      <c r="AX1353" t="inlineStr">
        <is>
          <t>Mortality</t>
        </is>
      </c>
      <c r="AY1353" t="inlineStr">
        <is>
          <t>Mortality</t>
        </is>
      </c>
      <c r="AZ1353" t="inlineStr">
        <is>
          <t>LC50</t>
        </is>
      </c>
      <c r="BA1353"/>
      <c r="BB1353" t="n">
        <v>4.0</v>
      </c>
      <c r="BC1353"/>
      <c r="BD1353"/>
      <c r="BE1353"/>
      <c r="BF1353"/>
      <c r="BG1353" t="inlineStr">
        <is>
          <t>Day(s)</t>
        </is>
      </c>
      <c r="BH1353"/>
      <c r="BI1353" t="inlineStr">
        <is>
          <t>DTXSID1020560</t>
        </is>
      </c>
      <c r="BJ1353"/>
      <c r="BK1353"/>
      <c r="BL1353"/>
      <c r="BM1353"/>
      <c r="BN1353"/>
      <c r="BO1353"/>
      <c r="BP1353"/>
      <c r="BQ1353"/>
      <c r="BR1353"/>
      <c r="BS1353"/>
      <c r="BT1353" t="inlineStr">
        <is>
          <t>--</t>
        </is>
      </c>
      <c r="BU1353"/>
      <c r="BV1353"/>
      <c r="BW1353"/>
      <c r="BX1353"/>
      <c r="BY1353"/>
      <c r="BZ1353"/>
      <c r="CA1353"/>
      <c r="CB1353"/>
      <c r="CC1353"/>
      <c r="CD1353"/>
      <c r="CE1353"/>
      <c r="CF1353"/>
      <c r="CG1353"/>
      <c r="CH1353"/>
      <c r="CI1353"/>
      <c r="CJ1353"/>
      <c r="CK1353" t="inlineStr">
        <is>
          <t>Lemke,A.E.</t>
        </is>
      </c>
      <c r="CL1353" t="n">
        <v>9479.0</v>
      </c>
      <c r="CM1353" t="inlineStr">
        <is>
          <t>Interlaboratory Comparison Acute Testing Set</t>
        </is>
      </c>
      <c r="CN1353" t="inlineStr">
        <is>
          <t>EPA-600/3-81-005, U.S.EPA, Duluth, MN:29 p.</t>
        </is>
      </c>
      <c r="CO1353" t="n">
        <v>1981.0</v>
      </c>
      <c r="CP1353" t="inlineStr">
        <is>
          <t>Lemke,A.E. (1981). Interlaboratory Comparison Acute Testing Set. EPA-600/3-81-005, U.S.EPA, Duluth, MN, 29 p. ECOREF#:9479</t>
        </is>
      </c>
    </row>
    <row r="1354">
      <c r="A1354" t="n">
        <v>115297.0</v>
      </c>
      <c r="B1354" t="inlineStr">
        <is>
          <t>6,7,8,9,10,10-Hexachloro-1,5,5a,6,9,9a-hexahydro-6,9-methano-2,4,3-benzodioxathiepin 3-oxide</t>
        </is>
      </c>
      <c r="C1354"/>
      <c r="D1354" t="inlineStr">
        <is>
          <t>Measured</t>
        </is>
      </c>
      <c r="E1354" t="inlineStr">
        <is>
          <t>Not coded</t>
        </is>
      </c>
      <c r="F1354"/>
      <c r="G1354"/>
      <c r="H1354"/>
      <c r="I1354"/>
      <c r="J1354"/>
      <c r="K1354"/>
      <c r="L1354" t="inlineStr">
        <is>
          <t>Pimephales promelas</t>
        </is>
      </c>
      <c r="M1354" t="inlineStr">
        <is>
          <t>Fathead Minnow</t>
        </is>
      </c>
      <c r="N1354"/>
      <c r="O1354"/>
      <c r="P1354"/>
      <c r="Q1354"/>
      <c r="R1354"/>
      <c r="S1354"/>
      <c r="T1354"/>
      <c r="U1354"/>
      <c r="V1354" t="inlineStr">
        <is>
          <t>Flow-through</t>
        </is>
      </c>
      <c r="W1354" t="inlineStr">
        <is>
          <t>Fresh water</t>
        </is>
      </c>
      <c r="X1354" t="inlineStr">
        <is>
          <t>Lab</t>
        </is>
      </c>
      <c r="Y1354"/>
      <c r="Z1354" t="inlineStr">
        <is>
          <t>Active ingredient</t>
        </is>
      </c>
      <c r="AA1354"/>
      <c r="AB1354" t="n">
        <v>0.0017</v>
      </c>
      <c r="AC1354"/>
      <c r="AD1354" t="n">
        <v>0.0015</v>
      </c>
      <c r="AE1354"/>
      <c r="AF1354" t="n">
        <v>0.0023</v>
      </c>
      <c r="AG1354" t="inlineStr">
        <is>
          <t>AI mg/L</t>
        </is>
      </c>
      <c r="AH1354"/>
      <c r="AI1354"/>
      <c r="AJ1354"/>
      <c r="AK1354"/>
      <c r="AL1354"/>
      <c r="AM1354"/>
      <c r="AN1354"/>
      <c r="AO1354"/>
      <c r="AP1354"/>
      <c r="AQ1354"/>
      <c r="AR1354"/>
      <c r="AS1354"/>
      <c r="AT1354"/>
      <c r="AU1354"/>
      <c r="AV1354"/>
      <c r="AW1354"/>
      <c r="AX1354" t="inlineStr">
        <is>
          <t>Mortality</t>
        </is>
      </c>
      <c r="AY1354" t="inlineStr">
        <is>
          <t>Mortality</t>
        </is>
      </c>
      <c r="AZ1354" t="inlineStr">
        <is>
          <t>LC50</t>
        </is>
      </c>
      <c r="BA1354"/>
      <c r="BB1354" t="n">
        <v>4.0</v>
      </c>
      <c r="BC1354"/>
      <c r="BD1354"/>
      <c r="BE1354"/>
      <c r="BF1354"/>
      <c r="BG1354" t="inlineStr">
        <is>
          <t>Day(s)</t>
        </is>
      </c>
      <c r="BH1354"/>
      <c r="BI1354" t="inlineStr">
        <is>
          <t>DTXSID1020560</t>
        </is>
      </c>
      <c r="BJ1354" t="inlineStr">
        <is>
          <t>10.1002/etc.5620020108</t>
        </is>
      </c>
      <c r="BK1354"/>
      <c r="BL1354"/>
      <c r="BM1354"/>
      <c r="BN1354"/>
      <c r="BO1354"/>
      <c r="BP1354"/>
      <c r="BQ1354"/>
      <c r="BR1354"/>
      <c r="BS1354"/>
      <c r="BT1354" t="inlineStr">
        <is>
          <t>--</t>
        </is>
      </c>
      <c r="BU1354"/>
      <c r="BV1354"/>
      <c r="BW1354"/>
      <c r="BX1354"/>
      <c r="BY1354"/>
      <c r="BZ1354"/>
      <c r="CA1354"/>
      <c r="CB1354"/>
      <c r="CC1354"/>
      <c r="CD1354"/>
      <c r="CE1354"/>
      <c r="CF1354"/>
      <c r="CG1354"/>
      <c r="CH1354"/>
      <c r="CI1354" t="inlineStr">
        <is>
          <t xml:space="preserve"> NOT FED// </t>
        </is>
      </c>
      <c r="CJ1354" t="inlineStr">
        <is>
          <t xml:space="preserve">   NOT FED// </t>
        </is>
      </c>
      <c r="CK1354" t="inlineStr">
        <is>
          <t>Nebeker,A.V., J.K. McCrady, R. Mshar, and C.K. McAuliffe</t>
        </is>
      </c>
      <c r="CL1354" t="n">
        <v>10526.0</v>
      </c>
      <c r="CM1354" t="inlineStr">
        <is>
          <t>Relative Sensitivity of Daphnia magna, Rainbow Trout and Fathead Minnows to Endosulfan</t>
        </is>
      </c>
      <c r="CN1354" t="inlineStr">
        <is>
          <t>Environ. Toxicol. Chem.2(1): 69-72</t>
        </is>
      </c>
      <c r="CO1354" t="n">
        <v>1983.0</v>
      </c>
      <c r="CP1354" t="inlineStr">
        <is>
          <t>Nebeker,A.V., J.K. McCrady, R. Mshar, and C.K. McAuliffe (1983). Relative Sensitivity of Daphnia magna, Rainbow Trout and Fathead Minnows to Endosulfan. Environ. Toxicol. Chem., 2, (1), 69-72. doi:10.1002/etc.5620020108. ECOREF#:10526</t>
        </is>
      </c>
    </row>
    <row r="1355">
      <c r="A1355" t="n">
        <v>115297.0</v>
      </c>
      <c r="B1355" t="inlineStr">
        <is>
          <t>6,7,8,9,10,10-Hexachloro-1,5,5a,6,9,9a-hexahydro-6,9-methano-2,4,3-benzodioxathiepin 3-oxide</t>
        </is>
      </c>
      <c r="C1355"/>
      <c r="D1355" t="inlineStr">
        <is>
          <t>Not reported</t>
        </is>
      </c>
      <c r="E1355" t="inlineStr">
        <is>
          <t>Not coded</t>
        </is>
      </c>
      <c r="F1355"/>
      <c r="G1355" t="n">
        <v>96.0</v>
      </c>
      <c r="H1355"/>
      <c r="I1355"/>
      <c r="J1355"/>
      <c r="K1355"/>
      <c r="L1355" t="inlineStr">
        <is>
          <t>Pimephales promelas</t>
        </is>
      </c>
      <c r="M1355" t="inlineStr">
        <is>
          <t>Fathead Minnow</t>
        </is>
      </c>
      <c r="N1355"/>
      <c r="O1355"/>
      <c r="P1355"/>
      <c r="Q1355"/>
      <c r="R1355"/>
      <c r="S1355"/>
      <c r="T1355"/>
      <c r="U1355"/>
      <c r="V1355" t="inlineStr">
        <is>
          <t>Static</t>
        </is>
      </c>
      <c r="W1355" t="inlineStr">
        <is>
          <t>Fresh water</t>
        </is>
      </c>
      <c r="X1355" t="inlineStr">
        <is>
          <t>Lab</t>
        </is>
      </c>
      <c r="Y1355"/>
      <c r="Z1355" t="inlineStr">
        <is>
          <t>Active ingredient</t>
        </is>
      </c>
      <c r="AA1355"/>
      <c r="AB1355" t="n">
        <v>0.0015</v>
      </c>
      <c r="AC1355"/>
      <c r="AD1355" t="n">
        <v>0.0011</v>
      </c>
      <c r="AE1355"/>
      <c r="AF1355" t="n">
        <v>0.002</v>
      </c>
      <c r="AG1355" t="inlineStr">
        <is>
          <t>AI mg/L</t>
        </is>
      </c>
      <c r="AH1355"/>
      <c r="AI1355"/>
      <c r="AJ1355"/>
      <c r="AK1355"/>
      <c r="AL1355"/>
      <c r="AM1355"/>
      <c r="AN1355"/>
      <c r="AO1355"/>
      <c r="AP1355"/>
      <c r="AQ1355"/>
      <c r="AR1355"/>
      <c r="AS1355"/>
      <c r="AT1355"/>
      <c r="AU1355"/>
      <c r="AV1355"/>
      <c r="AW1355"/>
      <c r="AX1355" t="inlineStr">
        <is>
          <t>Mortality</t>
        </is>
      </c>
      <c r="AY1355" t="inlineStr">
        <is>
          <t>Mortality</t>
        </is>
      </c>
      <c r="AZ1355" t="inlineStr">
        <is>
          <t>LC50</t>
        </is>
      </c>
      <c r="BA1355"/>
      <c r="BB1355" t="n">
        <v>4.0</v>
      </c>
      <c r="BC1355"/>
      <c r="BD1355"/>
      <c r="BE1355"/>
      <c r="BF1355"/>
      <c r="BG1355" t="inlineStr">
        <is>
          <t>Day(s)</t>
        </is>
      </c>
      <c r="BH1355" t="inlineStr">
        <is>
          <t>Pure</t>
        </is>
      </c>
      <c r="BI1355" t="inlineStr">
        <is>
          <t>DTXSID1020560</t>
        </is>
      </c>
      <c r="BJ1355"/>
      <c r="BK1355"/>
      <c r="BL1355"/>
      <c r="BM1355"/>
      <c r="BN1355"/>
      <c r="BO1355"/>
      <c r="BP1355"/>
      <c r="BQ1355"/>
      <c r="BR1355"/>
      <c r="BS1355"/>
      <c r="BT1355" t="inlineStr">
        <is>
          <t>--</t>
        </is>
      </c>
      <c r="BU1355"/>
      <c r="BV1355"/>
      <c r="BW1355"/>
      <c r="BX1355"/>
      <c r="BY1355"/>
      <c r="BZ1355"/>
      <c r="CA1355"/>
      <c r="CB1355"/>
      <c r="CC1355"/>
      <c r="CD1355"/>
      <c r="CE1355"/>
      <c r="CF1355"/>
      <c r="CG1355"/>
      <c r="CH1355"/>
      <c r="CI1355"/>
      <c r="CJ1355"/>
      <c r="CK1355" t="inlineStr">
        <is>
          <t>Mayer,F.L.,Jr., and M.R. Ellersieck</t>
        </is>
      </c>
      <c r="CL1355" t="n">
        <v>6797.0</v>
      </c>
      <c r="CM1355" t="inlineStr">
        <is>
          <t>Manual of Acute Toxicity: Interpretation and Data Base for 410 Chemicals and 66 Species of Freshwater Animals</t>
        </is>
      </c>
      <c r="CN1355" t="inlineStr">
        <is>
          <t>USDI Fish and Wildlife Service, Publication No.160, Washington, DC:505 p.</t>
        </is>
      </c>
      <c r="CO1355" t="n">
        <v>1986.0</v>
      </c>
      <c r="CP1355" t="inlineStr">
        <is>
          <t>Mayer,F.L.,Jr., and M.R. Ellersieck (1986). Manual of Acute Toxicity: Interpretation and Data Base for 410 Chemicals and 66 Species of Freshwater Animals. USDI Fish and Wildlife Service, Publication No.160, Washington, DC, 505 p. ECOREF#:6797</t>
        </is>
      </c>
    </row>
    <row r="1356">
      <c r="A1356" t="n">
        <v>115297.0</v>
      </c>
      <c r="B1356" t="inlineStr">
        <is>
          <t>6,7,8,9,10,10-Hexachloro-1,5,5a,6,9,9a-hexahydro-6,9-methano-2,4,3-benzodioxathiepin 3-oxide</t>
        </is>
      </c>
      <c r="C1356"/>
      <c r="D1356" t="inlineStr">
        <is>
          <t>Measured</t>
        </is>
      </c>
      <c r="E1356" t="inlineStr">
        <is>
          <t>Not coded</t>
        </is>
      </c>
      <c r="F1356"/>
      <c r="G1356"/>
      <c r="H1356"/>
      <c r="I1356"/>
      <c r="J1356"/>
      <c r="K1356"/>
      <c r="L1356" t="inlineStr">
        <is>
          <t>Pimephales promelas</t>
        </is>
      </c>
      <c r="M1356" t="inlineStr">
        <is>
          <t>Fathead Minnow</t>
        </is>
      </c>
      <c r="N1356"/>
      <c r="O1356"/>
      <c r="P1356"/>
      <c r="Q1356"/>
      <c r="R1356"/>
      <c r="S1356"/>
      <c r="T1356"/>
      <c r="U1356"/>
      <c r="V1356" t="inlineStr">
        <is>
          <t>Flow-through</t>
        </is>
      </c>
      <c r="W1356" t="inlineStr">
        <is>
          <t>Fresh water</t>
        </is>
      </c>
      <c r="X1356" t="inlineStr">
        <is>
          <t>Lab</t>
        </is>
      </c>
      <c r="Y1356"/>
      <c r="Z1356" t="inlineStr">
        <is>
          <t>Active ingredient</t>
        </is>
      </c>
      <c r="AA1356"/>
      <c r="AB1356" t="n">
        <v>7.3E-4</v>
      </c>
      <c r="AC1356"/>
      <c r="AD1356" t="n">
        <v>6.0E-4</v>
      </c>
      <c r="AE1356"/>
      <c r="AF1356" t="n">
        <v>8.9E-4</v>
      </c>
      <c r="AG1356" t="inlineStr">
        <is>
          <t>AI mg/L</t>
        </is>
      </c>
      <c r="AH1356"/>
      <c r="AI1356"/>
      <c r="AJ1356"/>
      <c r="AK1356"/>
      <c r="AL1356"/>
      <c r="AM1356"/>
      <c r="AN1356"/>
      <c r="AO1356"/>
      <c r="AP1356"/>
      <c r="AQ1356"/>
      <c r="AR1356"/>
      <c r="AS1356"/>
      <c r="AT1356"/>
      <c r="AU1356"/>
      <c r="AV1356"/>
      <c r="AW1356"/>
      <c r="AX1356" t="inlineStr">
        <is>
          <t>Mortality</t>
        </is>
      </c>
      <c r="AY1356" t="inlineStr">
        <is>
          <t>Mortality</t>
        </is>
      </c>
      <c r="AZ1356" t="inlineStr">
        <is>
          <t>LC50</t>
        </is>
      </c>
      <c r="BA1356"/>
      <c r="BB1356" t="n">
        <v>4.0</v>
      </c>
      <c r="BC1356"/>
      <c r="BD1356"/>
      <c r="BE1356"/>
      <c r="BF1356"/>
      <c r="BG1356" t="inlineStr">
        <is>
          <t>Day(s)</t>
        </is>
      </c>
      <c r="BH1356"/>
      <c r="BI1356" t="inlineStr">
        <is>
          <t>DTXSID1020560</t>
        </is>
      </c>
      <c r="BJ1356"/>
      <c r="BK1356"/>
      <c r="BL1356"/>
      <c r="BM1356"/>
      <c r="BN1356"/>
      <c r="BO1356"/>
      <c r="BP1356"/>
      <c r="BQ1356"/>
      <c r="BR1356"/>
      <c r="BS1356"/>
      <c r="BT1356" t="inlineStr">
        <is>
          <t>--</t>
        </is>
      </c>
      <c r="BU1356"/>
      <c r="BV1356"/>
      <c r="BW1356"/>
      <c r="BX1356"/>
      <c r="BY1356"/>
      <c r="BZ1356"/>
      <c r="CA1356"/>
      <c r="CB1356"/>
      <c r="CC1356"/>
      <c r="CD1356"/>
      <c r="CE1356"/>
      <c r="CF1356"/>
      <c r="CG1356"/>
      <c r="CH1356"/>
      <c r="CI1356" t="inlineStr">
        <is>
          <t xml:space="preserve"> CONTR/SOLV//CARRIER/ACETONE// </t>
        </is>
      </c>
      <c r="CJ1356" t="inlineStr">
        <is>
          <t xml:space="preserve">   CONTR/SOLV//CARRIER/ACETONE// </t>
        </is>
      </c>
      <c r="CK1356" t="inlineStr">
        <is>
          <t>Lemke,A.E.</t>
        </is>
      </c>
      <c r="CL1356" t="n">
        <v>9479.0</v>
      </c>
      <c r="CM1356" t="inlineStr">
        <is>
          <t>Interlaboratory Comparison Acute Testing Set</t>
        </is>
      </c>
      <c r="CN1356" t="inlineStr">
        <is>
          <t>EPA-600/3-81-005, U.S.EPA, Duluth, MN:29 p.</t>
        </is>
      </c>
      <c r="CO1356" t="n">
        <v>1981.0</v>
      </c>
      <c r="CP1356" t="inlineStr">
        <is>
          <t>Lemke,A.E. (1981). Interlaboratory Comparison Acute Testing Set. EPA-600/3-81-005, U.S.EPA, Duluth, MN, 29 p. ECOREF#:9479</t>
        </is>
      </c>
    </row>
    <row r="1357">
      <c r="A1357" t="n">
        <v>115297.0</v>
      </c>
      <c r="B1357" t="inlineStr">
        <is>
          <t>6,7,8,9,10,10-Hexachloro-1,5,5a,6,9,9a-hexahydro-6,9-methano-2,4,3-benzodioxathiepin 3-oxide</t>
        </is>
      </c>
      <c r="C1357"/>
      <c r="D1357" t="inlineStr">
        <is>
          <t>Measured</t>
        </is>
      </c>
      <c r="E1357" t="inlineStr">
        <is>
          <t>Not coded</t>
        </is>
      </c>
      <c r="F1357"/>
      <c r="G1357"/>
      <c r="H1357"/>
      <c r="I1357"/>
      <c r="J1357"/>
      <c r="K1357"/>
      <c r="L1357" t="inlineStr">
        <is>
          <t>Pimephales promelas</t>
        </is>
      </c>
      <c r="M1357" t="inlineStr">
        <is>
          <t>Fathead Minnow</t>
        </is>
      </c>
      <c r="N1357"/>
      <c r="O1357"/>
      <c r="P1357"/>
      <c r="Q1357"/>
      <c r="R1357"/>
      <c r="S1357"/>
      <c r="T1357"/>
      <c r="U1357"/>
      <c r="V1357" t="inlineStr">
        <is>
          <t>Flow-through</t>
        </is>
      </c>
      <c r="W1357" t="inlineStr">
        <is>
          <t>Fresh water</t>
        </is>
      </c>
      <c r="X1357" t="inlineStr">
        <is>
          <t>Lab</t>
        </is>
      </c>
      <c r="Y1357"/>
      <c r="Z1357" t="inlineStr">
        <is>
          <t>Active ingredient</t>
        </is>
      </c>
      <c r="AA1357"/>
      <c r="AB1357" t="n">
        <v>0.0012</v>
      </c>
      <c r="AC1357"/>
      <c r="AD1357" t="n">
        <v>9.9E-4</v>
      </c>
      <c r="AE1357"/>
      <c r="AF1357" t="n">
        <v>0.0017</v>
      </c>
      <c r="AG1357" t="inlineStr">
        <is>
          <t>AI mg/L</t>
        </is>
      </c>
      <c r="AH1357"/>
      <c r="AI1357"/>
      <c r="AJ1357"/>
      <c r="AK1357"/>
      <c r="AL1357"/>
      <c r="AM1357"/>
      <c r="AN1357"/>
      <c r="AO1357"/>
      <c r="AP1357"/>
      <c r="AQ1357"/>
      <c r="AR1357"/>
      <c r="AS1357"/>
      <c r="AT1357"/>
      <c r="AU1357"/>
      <c r="AV1357"/>
      <c r="AW1357"/>
      <c r="AX1357" t="inlineStr">
        <is>
          <t>Mortality</t>
        </is>
      </c>
      <c r="AY1357" t="inlineStr">
        <is>
          <t>Mortality</t>
        </is>
      </c>
      <c r="AZ1357" t="inlineStr">
        <is>
          <t>LC50</t>
        </is>
      </c>
      <c r="BA1357"/>
      <c r="BB1357" t="n">
        <v>4.0</v>
      </c>
      <c r="BC1357"/>
      <c r="BD1357"/>
      <c r="BE1357"/>
      <c r="BF1357"/>
      <c r="BG1357" t="inlineStr">
        <is>
          <t>Day(s)</t>
        </is>
      </c>
      <c r="BH1357"/>
      <c r="BI1357" t="inlineStr">
        <is>
          <t>DTXSID1020560</t>
        </is>
      </c>
      <c r="BJ1357"/>
      <c r="BK1357"/>
      <c r="BL1357"/>
      <c r="BM1357"/>
      <c r="BN1357"/>
      <c r="BO1357"/>
      <c r="BP1357"/>
      <c r="BQ1357"/>
      <c r="BR1357"/>
      <c r="BS1357"/>
      <c r="BT1357" t="inlineStr">
        <is>
          <t>--</t>
        </is>
      </c>
      <c r="BU1357"/>
      <c r="BV1357"/>
      <c r="BW1357"/>
      <c r="BX1357"/>
      <c r="BY1357"/>
      <c r="BZ1357"/>
      <c r="CA1357"/>
      <c r="CB1357"/>
      <c r="CC1357"/>
      <c r="CD1357"/>
      <c r="CE1357"/>
      <c r="CF1357"/>
      <c r="CG1357"/>
      <c r="CH1357"/>
      <c r="CI1357" t="inlineStr">
        <is>
          <t xml:space="preserve"> CONTR/SOLV//CARRIER/ACETONE// </t>
        </is>
      </c>
      <c r="CJ1357" t="inlineStr">
        <is>
          <t xml:space="preserve">   CONTR/SOLV//CARRIER/ACETONE// </t>
        </is>
      </c>
      <c r="CK1357" t="inlineStr">
        <is>
          <t>Lemke,A.E.</t>
        </is>
      </c>
      <c r="CL1357" t="n">
        <v>9479.0</v>
      </c>
      <c r="CM1357" t="inlineStr">
        <is>
          <t>Interlaboratory Comparison Acute Testing Set</t>
        </is>
      </c>
      <c r="CN1357" t="inlineStr">
        <is>
          <t>EPA-600/3-81-005, U.S.EPA, Duluth, MN:29 p.</t>
        </is>
      </c>
      <c r="CO1357" t="n">
        <v>1981.0</v>
      </c>
      <c r="CP1357" t="inlineStr">
        <is>
          <t>Lemke,A.E. (1981). Interlaboratory Comparison Acute Testing Set. EPA-600/3-81-005, U.S.EPA, Duluth, MN, 29 p. ECOREF#:9479</t>
        </is>
      </c>
    </row>
    <row r="1358">
      <c r="A1358" t="n">
        <v>115297.0</v>
      </c>
      <c r="B1358" t="inlineStr">
        <is>
          <t>6,7,8,9,10,10-Hexachloro-1,5,5a,6,9,9a-hexahydro-6,9-methano-2,4,3-benzodioxathiepin 3-oxide</t>
        </is>
      </c>
      <c r="C1358"/>
      <c r="D1358" t="inlineStr">
        <is>
          <t>Measured</t>
        </is>
      </c>
      <c r="E1358" t="inlineStr">
        <is>
          <t>Not coded</t>
        </is>
      </c>
      <c r="F1358"/>
      <c r="G1358"/>
      <c r="H1358"/>
      <c r="I1358"/>
      <c r="J1358"/>
      <c r="K1358"/>
      <c r="L1358" t="inlineStr">
        <is>
          <t>Pimephales promelas</t>
        </is>
      </c>
      <c r="M1358" t="inlineStr">
        <is>
          <t>Fathead Minnow</t>
        </is>
      </c>
      <c r="N1358"/>
      <c r="O1358"/>
      <c r="P1358"/>
      <c r="Q1358"/>
      <c r="R1358"/>
      <c r="S1358"/>
      <c r="T1358"/>
      <c r="U1358"/>
      <c r="V1358" t="inlineStr">
        <is>
          <t>Static</t>
        </is>
      </c>
      <c r="W1358" t="inlineStr">
        <is>
          <t>Fresh water</t>
        </is>
      </c>
      <c r="X1358" t="inlineStr">
        <is>
          <t>Lab</t>
        </is>
      </c>
      <c r="Y1358"/>
      <c r="Z1358" t="inlineStr">
        <is>
          <t>Active ingredient</t>
        </is>
      </c>
      <c r="AA1358"/>
      <c r="AB1358" t="n">
        <v>0.00345</v>
      </c>
      <c r="AC1358"/>
      <c r="AD1358" t="n">
        <v>0.002</v>
      </c>
      <c r="AE1358"/>
      <c r="AF1358" t="n">
        <v>0.00714</v>
      </c>
      <c r="AG1358" t="inlineStr">
        <is>
          <t>AI mg/L</t>
        </is>
      </c>
      <c r="AH1358"/>
      <c r="AI1358"/>
      <c r="AJ1358"/>
      <c r="AK1358"/>
      <c r="AL1358"/>
      <c r="AM1358"/>
      <c r="AN1358"/>
      <c r="AO1358"/>
      <c r="AP1358"/>
      <c r="AQ1358"/>
      <c r="AR1358"/>
      <c r="AS1358"/>
      <c r="AT1358"/>
      <c r="AU1358"/>
      <c r="AV1358"/>
      <c r="AW1358"/>
      <c r="AX1358" t="inlineStr">
        <is>
          <t>Mortality</t>
        </is>
      </c>
      <c r="AY1358" t="inlineStr">
        <is>
          <t>Mortality</t>
        </is>
      </c>
      <c r="AZ1358" t="inlineStr">
        <is>
          <t>LC50</t>
        </is>
      </c>
      <c r="BA1358"/>
      <c r="BB1358" t="n">
        <v>4.0</v>
      </c>
      <c r="BC1358"/>
      <c r="BD1358"/>
      <c r="BE1358"/>
      <c r="BF1358"/>
      <c r="BG1358" t="inlineStr">
        <is>
          <t>Day(s)</t>
        </is>
      </c>
      <c r="BH1358"/>
      <c r="BI1358" t="inlineStr">
        <is>
          <t>DTXSID1020560</t>
        </is>
      </c>
      <c r="BJ1358"/>
      <c r="BK1358"/>
      <c r="BL1358"/>
      <c r="BM1358"/>
      <c r="BN1358"/>
      <c r="BO1358"/>
      <c r="BP1358"/>
      <c r="BQ1358"/>
      <c r="BR1358"/>
      <c r="BS1358"/>
      <c r="BT1358" t="inlineStr">
        <is>
          <t>--</t>
        </is>
      </c>
      <c r="BU1358"/>
      <c r="BV1358"/>
      <c r="BW1358"/>
      <c r="BX1358"/>
      <c r="BY1358"/>
      <c r="BZ1358"/>
      <c r="CA1358"/>
      <c r="CB1358"/>
      <c r="CC1358"/>
      <c r="CD1358"/>
      <c r="CE1358"/>
      <c r="CF1358"/>
      <c r="CG1358"/>
      <c r="CH1358"/>
      <c r="CI1358" t="inlineStr">
        <is>
          <t xml:space="preserve"> CONTR/SOLV//CARRIER/ACETONE// </t>
        </is>
      </c>
      <c r="CJ1358" t="inlineStr">
        <is>
          <t xml:space="preserve">   CONTR/SOLV//CARRIER/ACETONE// </t>
        </is>
      </c>
      <c r="CK1358" t="inlineStr">
        <is>
          <t>Lemke,A.E.</t>
        </is>
      </c>
      <c r="CL1358" t="n">
        <v>9479.0</v>
      </c>
      <c r="CM1358" t="inlineStr">
        <is>
          <t>Interlaboratory Comparison Acute Testing Set</t>
        </is>
      </c>
      <c r="CN1358" t="inlineStr">
        <is>
          <t>EPA-600/3-81-005, U.S.EPA, Duluth, MN:29 p.</t>
        </is>
      </c>
      <c r="CO1358" t="n">
        <v>1981.0</v>
      </c>
      <c r="CP1358" t="inlineStr">
        <is>
          <t>Lemke,A.E. (1981). Interlaboratory Comparison Acute Testing Set. EPA-600/3-81-005, U.S.EPA, Duluth, MN, 29 p. ECOREF#:9479</t>
        </is>
      </c>
    </row>
    <row r="1359">
      <c r="A1359" t="n">
        <v>115297.0</v>
      </c>
      <c r="B1359" t="inlineStr">
        <is>
          <t>6,7,8,9,10,10-Hexachloro-1,5,5a,6,9,9a-hexahydro-6,9-methano-2,4,3-benzodioxathiepin 3-oxide</t>
        </is>
      </c>
      <c r="C1359"/>
      <c r="D1359" t="inlineStr">
        <is>
          <t>Measured</t>
        </is>
      </c>
      <c r="E1359" t="inlineStr">
        <is>
          <t>Not coded</t>
        </is>
      </c>
      <c r="F1359"/>
      <c r="G1359"/>
      <c r="H1359"/>
      <c r="I1359"/>
      <c r="J1359"/>
      <c r="K1359"/>
      <c r="L1359" t="inlineStr">
        <is>
          <t>Pimephales promelas</t>
        </is>
      </c>
      <c r="M1359" t="inlineStr">
        <is>
          <t>Fathead Minnow</t>
        </is>
      </c>
      <c r="N1359"/>
      <c r="O1359"/>
      <c r="P1359"/>
      <c r="Q1359"/>
      <c r="R1359"/>
      <c r="S1359"/>
      <c r="T1359"/>
      <c r="U1359"/>
      <c r="V1359" t="inlineStr">
        <is>
          <t>Static</t>
        </is>
      </c>
      <c r="W1359" t="inlineStr">
        <is>
          <t>Fresh water</t>
        </is>
      </c>
      <c r="X1359" t="inlineStr">
        <is>
          <t>Lab</t>
        </is>
      </c>
      <c r="Y1359"/>
      <c r="Z1359" t="inlineStr">
        <is>
          <t>Active ingredient</t>
        </is>
      </c>
      <c r="AA1359"/>
      <c r="AB1359" t="n">
        <v>0.0013</v>
      </c>
      <c r="AC1359"/>
      <c r="AD1359" t="n">
        <v>8.0E-4</v>
      </c>
      <c r="AE1359"/>
      <c r="AF1359" t="n">
        <v>0.0022</v>
      </c>
      <c r="AG1359" t="inlineStr">
        <is>
          <t>AI mg/L</t>
        </is>
      </c>
      <c r="AH1359"/>
      <c r="AI1359"/>
      <c r="AJ1359"/>
      <c r="AK1359"/>
      <c r="AL1359"/>
      <c r="AM1359"/>
      <c r="AN1359"/>
      <c r="AO1359"/>
      <c r="AP1359"/>
      <c r="AQ1359"/>
      <c r="AR1359"/>
      <c r="AS1359"/>
      <c r="AT1359"/>
      <c r="AU1359"/>
      <c r="AV1359"/>
      <c r="AW1359"/>
      <c r="AX1359" t="inlineStr">
        <is>
          <t>Mortality</t>
        </is>
      </c>
      <c r="AY1359" t="inlineStr">
        <is>
          <t>Mortality</t>
        </is>
      </c>
      <c r="AZ1359" t="inlineStr">
        <is>
          <t>LC50</t>
        </is>
      </c>
      <c r="BA1359"/>
      <c r="BB1359" t="n">
        <v>4.0</v>
      </c>
      <c r="BC1359"/>
      <c r="BD1359"/>
      <c r="BE1359"/>
      <c r="BF1359"/>
      <c r="BG1359" t="inlineStr">
        <is>
          <t>Day(s)</t>
        </is>
      </c>
      <c r="BH1359"/>
      <c r="BI1359" t="inlineStr">
        <is>
          <t>DTXSID1020560</t>
        </is>
      </c>
      <c r="BJ1359" t="inlineStr">
        <is>
          <t>10.1002/etc.5620020108</t>
        </is>
      </c>
      <c r="BK1359"/>
      <c r="BL1359"/>
      <c r="BM1359"/>
      <c r="BN1359"/>
      <c r="BO1359"/>
      <c r="BP1359"/>
      <c r="BQ1359"/>
      <c r="BR1359"/>
      <c r="BS1359"/>
      <c r="BT1359" t="inlineStr">
        <is>
          <t>--</t>
        </is>
      </c>
      <c r="BU1359"/>
      <c r="BV1359"/>
      <c r="BW1359"/>
      <c r="BX1359"/>
      <c r="BY1359"/>
      <c r="BZ1359"/>
      <c r="CA1359"/>
      <c r="CB1359"/>
      <c r="CC1359"/>
      <c r="CD1359"/>
      <c r="CE1359"/>
      <c r="CF1359"/>
      <c r="CG1359"/>
      <c r="CH1359"/>
      <c r="CI1359" t="inlineStr">
        <is>
          <t xml:space="preserve"> NOT FED, AERATED//CONTR/CARRIER// </t>
        </is>
      </c>
      <c r="CJ1359" t="inlineStr">
        <is>
          <t xml:space="preserve">   NOT FED, AERATED//CONTR/CARRIER// </t>
        </is>
      </c>
      <c r="CK1359" t="inlineStr">
        <is>
          <t>Nebeker,A.V., J.K. McCrady, R. Mshar, and C.K. McAuliffe</t>
        </is>
      </c>
      <c r="CL1359" t="n">
        <v>10526.0</v>
      </c>
      <c r="CM1359" t="inlineStr">
        <is>
          <t>Relative Sensitivity of Daphnia magna, Rainbow Trout and Fathead Minnows to Endosulfan</t>
        </is>
      </c>
      <c r="CN1359" t="inlineStr">
        <is>
          <t>Environ. Toxicol. Chem.2(1): 69-72</t>
        </is>
      </c>
      <c r="CO1359" t="n">
        <v>1983.0</v>
      </c>
      <c r="CP1359" t="inlineStr">
        <is>
          <t>Nebeker,A.V., J.K. McCrady, R. Mshar, and C.K. McAuliffe (1983). Relative Sensitivity of Daphnia magna, Rainbow Trout and Fathead Minnows to Endosulfan. Environ. Toxicol. Chem., 2, (1), 69-72. doi:10.1002/etc.5620020108. ECOREF#:10526</t>
        </is>
      </c>
    </row>
    <row r="1360">
      <c r="A1360" t="n">
        <v>115297.0</v>
      </c>
      <c r="B1360" t="inlineStr">
        <is>
          <t>6,7,8,9,10,10-Hexachloro-1,5,5a,6,9,9a-hexahydro-6,9-methano-2,4,3-benzodioxathiepin 3-oxide</t>
        </is>
      </c>
      <c r="C1360"/>
      <c r="D1360" t="inlineStr">
        <is>
          <t>Measured</t>
        </is>
      </c>
      <c r="E1360" t="inlineStr">
        <is>
          <t>Not coded</t>
        </is>
      </c>
      <c r="F1360"/>
      <c r="G1360"/>
      <c r="H1360"/>
      <c r="I1360"/>
      <c r="J1360"/>
      <c r="K1360"/>
      <c r="L1360" t="inlineStr">
        <is>
          <t>Pimephales promelas</t>
        </is>
      </c>
      <c r="M1360" t="inlineStr">
        <is>
          <t>Fathead Minnow</t>
        </is>
      </c>
      <c r="N1360"/>
      <c r="O1360"/>
      <c r="P1360"/>
      <c r="Q1360"/>
      <c r="R1360"/>
      <c r="S1360"/>
      <c r="T1360"/>
      <c r="U1360"/>
      <c r="V1360" t="inlineStr">
        <is>
          <t>Static</t>
        </is>
      </c>
      <c r="W1360" t="inlineStr">
        <is>
          <t>Fresh water</t>
        </is>
      </c>
      <c r="X1360" t="inlineStr">
        <is>
          <t>Lab</t>
        </is>
      </c>
      <c r="Y1360"/>
      <c r="Z1360" t="inlineStr">
        <is>
          <t>Active ingredient</t>
        </is>
      </c>
      <c r="AA1360"/>
      <c r="AB1360" t="n">
        <v>0.0032</v>
      </c>
      <c r="AC1360"/>
      <c r="AD1360" t="n">
        <v>0.0029</v>
      </c>
      <c r="AE1360"/>
      <c r="AF1360" t="n">
        <v>0.0037</v>
      </c>
      <c r="AG1360" t="inlineStr">
        <is>
          <t>AI mg/L</t>
        </is>
      </c>
      <c r="AH1360"/>
      <c r="AI1360"/>
      <c r="AJ1360"/>
      <c r="AK1360"/>
      <c r="AL1360"/>
      <c r="AM1360"/>
      <c r="AN1360"/>
      <c r="AO1360"/>
      <c r="AP1360"/>
      <c r="AQ1360"/>
      <c r="AR1360"/>
      <c r="AS1360"/>
      <c r="AT1360"/>
      <c r="AU1360"/>
      <c r="AV1360"/>
      <c r="AW1360"/>
      <c r="AX1360" t="inlineStr">
        <is>
          <t>Mortality</t>
        </is>
      </c>
      <c r="AY1360" t="inlineStr">
        <is>
          <t>Mortality</t>
        </is>
      </c>
      <c r="AZ1360" t="inlineStr">
        <is>
          <t>LC50</t>
        </is>
      </c>
      <c r="BA1360"/>
      <c r="BB1360" t="n">
        <v>4.0</v>
      </c>
      <c r="BC1360"/>
      <c r="BD1360"/>
      <c r="BE1360"/>
      <c r="BF1360"/>
      <c r="BG1360" t="inlineStr">
        <is>
          <t>Day(s)</t>
        </is>
      </c>
      <c r="BH1360"/>
      <c r="BI1360" t="inlineStr">
        <is>
          <t>DTXSID1020560</t>
        </is>
      </c>
      <c r="BJ1360"/>
      <c r="BK1360"/>
      <c r="BL1360"/>
      <c r="BM1360"/>
      <c r="BN1360"/>
      <c r="BO1360"/>
      <c r="BP1360"/>
      <c r="BQ1360"/>
      <c r="BR1360"/>
      <c r="BS1360"/>
      <c r="BT1360" t="inlineStr">
        <is>
          <t>--</t>
        </is>
      </c>
      <c r="BU1360"/>
      <c r="BV1360"/>
      <c r="BW1360"/>
      <c r="BX1360"/>
      <c r="BY1360"/>
      <c r="BZ1360"/>
      <c r="CA1360"/>
      <c r="CB1360"/>
      <c r="CC1360"/>
      <c r="CD1360"/>
      <c r="CE1360"/>
      <c r="CF1360"/>
      <c r="CG1360"/>
      <c r="CH1360"/>
      <c r="CI1360" t="inlineStr">
        <is>
          <t xml:space="preserve"> CONTR/SOLV//CARRIER/ACETONE// </t>
        </is>
      </c>
      <c r="CJ1360" t="inlineStr">
        <is>
          <t xml:space="preserve">   CONTR/SOLV//CARRIER/ACETONE// </t>
        </is>
      </c>
      <c r="CK1360" t="inlineStr">
        <is>
          <t>Lemke,A.E.</t>
        </is>
      </c>
      <c r="CL1360" t="n">
        <v>9479.0</v>
      </c>
      <c r="CM1360" t="inlineStr">
        <is>
          <t>Interlaboratory Comparison Acute Testing Set</t>
        </is>
      </c>
      <c r="CN1360" t="inlineStr">
        <is>
          <t>EPA-600/3-81-005, U.S.EPA, Duluth, MN:29 p.</t>
        </is>
      </c>
      <c r="CO1360" t="n">
        <v>1981.0</v>
      </c>
      <c r="CP1360" t="inlineStr">
        <is>
          <t>Lemke,A.E. (1981). Interlaboratory Comparison Acute Testing Set. EPA-600/3-81-005, U.S.EPA, Duluth, MN, 29 p. ECOREF#:9479</t>
        </is>
      </c>
    </row>
    <row r="1361">
      <c r="A1361" t="n">
        <v>115297.0</v>
      </c>
      <c r="B1361" t="inlineStr">
        <is>
          <t>6,7,8,9,10,10-Hexachloro-1,5,5a,6,9,9a-hexahydro-6,9-methano-2,4,3-benzodioxathiepin 3-oxide</t>
        </is>
      </c>
      <c r="C1361"/>
      <c r="D1361" t="inlineStr">
        <is>
          <t>Measured</t>
        </is>
      </c>
      <c r="E1361" t="inlineStr">
        <is>
          <t>Not coded</t>
        </is>
      </c>
      <c r="F1361"/>
      <c r="G1361"/>
      <c r="H1361"/>
      <c r="I1361"/>
      <c r="J1361"/>
      <c r="K1361"/>
      <c r="L1361" t="inlineStr">
        <is>
          <t>Pimephales promelas</t>
        </is>
      </c>
      <c r="M1361" t="inlineStr">
        <is>
          <t>Fathead Minnow</t>
        </is>
      </c>
      <c r="N1361"/>
      <c r="O1361"/>
      <c r="P1361"/>
      <c r="Q1361"/>
      <c r="R1361"/>
      <c r="S1361"/>
      <c r="T1361"/>
      <c r="U1361"/>
      <c r="V1361" t="inlineStr">
        <is>
          <t>Flow-through</t>
        </is>
      </c>
      <c r="W1361" t="inlineStr">
        <is>
          <t>Fresh water</t>
        </is>
      </c>
      <c r="X1361" t="inlineStr">
        <is>
          <t>Lab</t>
        </is>
      </c>
      <c r="Y1361"/>
      <c r="Z1361" t="inlineStr">
        <is>
          <t>Active ingredient</t>
        </is>
      </c>
      <c r="AA1361"/>
      <c r="AB1361" t="n">
        <v>0.00167</v>
      </c>
      <c r="AC1361"/>
      <c r="AD1361" t="n">
        <v>0.00154</v>
      </c>
      <c r="AE1361"/>
      <c r="AF1361" t="n">
        <v>0.00234</v>
      </c>
      <c r="AG1361" t="inlineStr">
        <is>
          <t>AI mg/L</t>
        </is>
      </c>
      <c r="AH1361"/>
      <c r="AI1361"/>
      <c r="AJ1361"/>
      <c r="AK1361"/>
      <c r="AL1361"/>
      <c r="AM1361"/>
      <c r="AN1361"/>
      <c r="AO1361"/>
      <c r="AP1361"/>
      <c r="AQ1361"/>
      <c r="AR1361"/>
      <c r="AS1361"/>
      <c r="AT1361"/>
      <c r="AU1361"/>
      <c r="AV1361"/>
      <c r="AW1361"/>
      <c r="AX1361" t="inlineStr">
        <is>
          <t>Mortality</t>
        </is>
      </c>
      <c r="AY1361" t="inlineStr">
        <is>
          <t>Mortality</t>
        </is>
      </c>
      <c r="AZ1361" t="inlineStr">
        <is>
          <t>LC50</t>
        </is>
      </c>
      <c r="BA1361"/>
      <c r="BB1361" t="n">
        <v>4.0</v>
      </c>
      <c r="BC1361"/>
      <c r="BD1361"/>
      <c r="BE1361"/>
      <c r="BF1361"/>
      <c r="BG1361" t="inlineStr">
        <is>
          <t>Day(s)</t>
        </is>
      </c>
      <c r="BH1361"/>
      <c r="BI1361" t="inlineStr">
        <is>
          <t>DTXSID1020560</t>
        </is>
      </c>
      <c r="BJ1361"/>
      <c r="BK1361"/>
      <c r="BL1361"/>
      <c r="BM1361"/>
      <c r="BN1361"/>
      <c r="BO1361"/>
      <c r="BP1361"/>
      <c r="BQ1361"/>
      <c r="BR1361"/>
      <c r="BS1361"/>
      <c r="BT1361" t="inlineStr">
        <is>
          <t>--</t>
        </is>
      </c>
      <c r="BU1361"/>
      <c r="BV1361"/>
      <c r="BW1361"/>
      <c r="BX1361"/>
      <c r="BY1361"/>
      <c r="BZ1361"/>
      <c r="CA1361"/>
      <c r="CB1361"/>
      <c r="CC1361"/>
      <c r="CD1361"/>
      <c r="CE1361"/>
      <c r="CF1361"/>
      <c r="CG1361"/>
      <c r="CH1361"/>
      <c r="CI1361" t="inlineStr">
        <is>
          <t xml:space="preserve"> CONTR/SOLV//CARRIER/ACETONE// </t>
        </is>
      </c>
      <c r="CJ1361" t="inlineStr">
        <is>
          <t xml:space="preserve">   CONTR/SOLV//CARRIER/ACETONE// </t>
        </is>
      </c>
      <c r="CK1361" t="inlineStr">
        <is>
          <t>Lemke,A.E.</t>
        </is>
      </c>
      <c r="CL1361" t="n">
        <v>9479.0</v>
      </c>
      <c r="CM1361" t="inlineStr">
        <is>
          <t>Interlaboratory Comparison Acute Testing Set</t>
        </is>
      </c>
      <c r="CN1361" t="inlineStr">
        <is>
          <t>EPA-600/3-81-005, U.S.EPA, Duluth, MN:29 p.</t>
        </is>
      </c>
      <c r="CO1361" t="n">
        <v>1981.0</v>
      </c>
      <c r="CP1361" t="inlineStr">
        <is>
          <t>Lemke,A.E. (1981). Interlaboratory Comparison Acute Testing Set. EPA-600/3-81-005, U.S.EPA, Duluth, MN, 29 p. ECOREF#:9479</t>
        </is>
      </c>
    </row>
    <row r="1362">
      <c r="A1362" t="n">
        <v>115297.0</v>
      </c>
      <c r="B1362" t="inlineStr">
        <is>
          <t>6,7,8,9,10,10-Hexachloro-1,5,5a,6,9,9a-hexahydro-6,9-methano-2,4,3-benzodioxathiepin 3-oxide</t>
        </is>
      </c>
      <c r="C1362"/>
      <c r="D1362" t="inlineStr">
        <is>
          <t>Measured</t>
        </is>
      </c>
      <c r="E1362" t="inlineStr">
        <is>
          <t>Not coded</t>
        </is>
      </c>
      <c r="F1362"/>
      <c r="G1362"/>
      <c r="H1362"/>
      <c r="I1362"/>
      <c r="J1362"/>
      <c r="K1362"/>
      <c r="L1362" t="inlineStr">
        <is>
          <t>Pimephales promelas</t>
        </is>
      </c>
      <c r="M1362" t="inlineStr">
        <is>
          <t>Fathead Minnow</t>
        </is>
      </c>
      <c r="N1362"/>
      <c r="O1362"/>
      <c r="P1362"/>
      <c r="Q1362"/>
      <c r="R1362"/>
      <c r="S1362"/>
      <c r="T1362"/>
      <c r="U1362"/>
      <c r="V1362" t="inlineStr">
        <is>
          <t>Flow-through</t>
        </is>
      </c>
      <c r="W1362" t="inlineStr">
        <is>
          <t>Fresh water</t>
        </is>
      </c>
      <c r="X1362" t="inlineStr">
        <is>
          <t>Lab</t>
        </is>
      </c>
      <c r="Y1362"/>
      <c r="Z1362" t="inlineStr">
        <is>
          <t>Active ingredient</t>
        </is>
      </c>
      <c r="AA1362"/>
      <c r="AB1362" t="n">
        <v>0.00157</v>
      </c>
      <c r="AC1362"/>
      <c r="AD1362" t="n">
        <v>0.0</v>
      </c>
      <c r="AE1362"/>
      <c r="AF1362" t="n">
        <v>0.00257</v>
      </c>
      <c r="AG1362" t="inlineStr">
        <is>
          <t>AI mg/L</t>
        </is>
      </c>
      <c r="AH1362"/>
      <c r="AI1362"/>
      <c r="AJ1362"/>
      <c r="AK1362"/>
      <c r="AL1362"/>
      <c r="AM1362"/>
      <c r="AN1362"/>
      <c r="AO1362"/>
      <c r="AP1362"/>
      <c r="AQ1362"/>
      <c r="AR1362"/>
      <c r="AS1362"/>
      <c r="AT1362"/>
      <c r="AU1362"/>
      <c r="AV1362"/>
      <c r="AW1362"/>
      <c r="AX1362" t="inlineStr">
        <is>
          <t>Mortality</t>
        </is>
      </c>
      <c r="AY1362" t="inlineStr">
        <is>
          <t>Mortality</t>
        </is>
      </c>
      <c r="AZ1362" t="inlineStr">
        <is>
          <t>LC50</t>
        </is>
      </c>
      <c r="BA1362"/>
      <c r="BB1362" t="n">
        <v>4.0</v>
      </c>
      <c r="BC1362"/>
      <c r="BD1362"/>
      <c r="BE1362"/>
      <c r="BF1362"/>
      <c r="BG1362" t="inlineStr">
        <is>
          <t>Day(s)</t>
        </is>
      </c>
      <c r="BH1362"/>
      <c r="BI1362" t="inlineStr">
        <is>
          <t>DTXSID1020560</t>
        </is>
      </c>
      <c r="BJ1362"/>
      <c r="BK1362"/>
      <c r="BL1362"/>
      <c r="BM1362"/>
      <c r="BN1362"/>
      <c r="BO1362"/>
      <c r="BP1362"/>
      <c r="BQ1362"/>
      <c r="BR1362"/>
      <c r="BS1362"/>
      <c r="BT1362" t="inlineStr">
        <is>
          <t>--</t>
        </is>
      </c>
      <c r="BU1362"/>
      <c r="BV1362"/>
      <c r="BW1362"/>
      <c r="BX1362"/>
      <c r="BY1362"/>
      <c r="BZ1362"/>
      <c r="CA1362"/>
      <c r="CB1362"/>
      <c r="CC1362"/>
      <c r="CD1362"/>
      <c r="CE1362"/>
      <c r="CF1362"/>
      <c r="CG1362"/>
      <c r="CH1362"/>
      <c r="CI1362" t="inlineStr">
        <is>
          <t xml:space="preserve"> CONTR/SOLV//CARRIER/ACETONE// </t>
        </is>
      </c>
      <c r="CJ1362" t="inlineStr">
        <is>
          <t xml:space="preserve">   CONTR/SOLV//CARRIER/ACETONE// </t>
        </is>
      </c>
      <c r="CK1362" t="inlineStr">
        <is>
          <t>Lemke,A.E.</t>
        </is>
      </c>
      <c r="CL1362" t="n">
        <v>9479.0</v>
      </c>
      <c r="CM1362" t="inlineStr">
        <is>
          <t>Interlaboratory Comparison Acute Testing Set</t>
        </is>
      </c>
      <c r="CN1362" t="inlineStr">
        <is>
          <t>EPA-600/3-81-005, U.S.EPA, Duluth, MN:29 p.</t>
        </is>
      </c>
      <c r="CO1362" t="n">
        <v>1981.0</v>
      </c>
      <c r="CP1362" t="inlineStr">
        <is>
          <t>Lemke,A.E. (1981). Interlaboratory Comparison Acute Testing Set. EPA-600/3-81-005, U.S.EPA, Duluth, MN, 29 p. ECOREF#:9479</t>
        </is>
      </c>
    </row>
    <row r="1363">
      <c r="A1363" t="n">
        <v>115297.0</v>
      </c>
      <c r="B1363" t="inlineStr">
        <is>
          <t>6,7,8,9,10,10-Hexachloro-1,5,5a,6,9,9a-hexahydro-6,9-methano-2,4,3-benzodioxathiepin 3-oxide</t>
        </is>
      </c>
      <c r="C1363"/>
      <c r="D1363" t="inlineStr">
        <is>
          <t>Measured</t>
        </is>
      </c>
      <c r="E1363" t="inlineStr">
        <is>
          <t>Not coded</t>
        </is>
      </c>
      <c r="F1363"/>
      <c r="G1363"/>
      <c r="H1363"/>
      <c r="I1363"/>
      <c r="J1363"/>
      <c r="K1363"/>
      <c r="L1363" t="inlineStr">
        <is>
          <t>Pimephales promelas</t>
        </is>
      </c>
      <c r="M1363" t="inlineStr">
        <is>
          <t>Fathead Minnow</t>
        </is>
      </c>
      <c r="N1363" t="inlineStr">
        <is>
          <t>Juvenile</t>
        </is>
      </c>
      <c r="O1363"/>
      <c r="P1363"/>
      <c r="Q1363"/>
      <c r="R1363" t="n">
        <v>30.0</v>
      </c>
      <c r="S1363"/>
      <c r="T1363" t="n">
        <v>40.0</v>
      </c>
      <c r="U1363" t="inlineStr">
        <is>
          <t>Day(s)</t>
        </is>
      </c>
      <c r="V1363" t="inlineStr">
        <is>
          <t>Flow-through</t>
        </is>
      </c>
      <c r="W1363" t="inlineStr">
        <is>
          <t>Fresh water</t>
        </is>
      </c>
      <c r="X1363" t="inlineStr">
        <is>
          <t>Lab</t>
        </is>
      </c>
      <c r="Y1363"/>
      <c r="Z1363" t="inlineStr">
        <is>
          <t>Active ingredient</t>
        </is>
      </c>
      <c r="AA1363"/>
      <c r="AB1363" t="n">
        <v>0.00132</v>
      </c>
      <c r="AC1363"/>
      <c r="AD1363" t="n">
        <v>0.00113</v>
      </c>
      <c r="AE1363"/>
      <c r="AF1363" t="n">
        <v>0.00154</v>
      </c>
      <c r="AG1363" t="inlineStr">
        <is>
          <t>AI mg/L</t>
        </is>
      </c>
      <c r="AH1363"/>
      <c r="AI1363"/>
      <c r="AJ1363"/>
      <c r="AK1363"/>
      <c r="AL1363"/>
      <c r="AM1363"/>
      <c r="AN1363"/>
      <c r="AO1363"/>
      <c r="AP1363"/>
      <c r="AQ1363"/>
      <c r="AR1363"/>
      <c r="AS1363"/>
      <c r="AT1363"/>
      <c r="AU1363"/>
      <c r="AV1363"/>
      <c r="AW1363"/>
      <c r="AX1363" t="inlineStr">
        <is>
          <t>Mortality</t>
        </is>
      </c>
      <c r="AY1363" t="inlineStr">
        <is>
          <t>Mortality</t>
        </is>
      </c>
      <c r="AZ1363" t="inlineStr">
        <is>
          <t>LC50</t>
        </is>
      </c>
      <c r="BA1363"/>
      <c r="BB1363" t="n">
        <v>4.0</v>
      </c>
      <c r="BC1363"/>
      <c r="BD1363"/>
      <c r="BE1363"/>
      <c r="BF1363"/>
      <c r="BG1363" t="inlineStr">
        <is>
          <t>Day(s)</t>
        </is>
      </c>
      <c r="BH1363"/>
      <c r="BI1363" t="inlineStr">
        <is>
          <t>DTXSID1020560</t>
        </is>
      </c>
      <c r="BJ1363" t="inlineStr">
        <is>
          <t>10.1007/BF01056335</t>
        </is>
      </c>
      <c r="BK1363"/>
      <c r="BL1363"/>
      <c r="BM1363"/>
      <c r="BN1363"/>
      <c r="BO1363"/>
      <c r="BP1363"/>
      <c r="BQ1363"/>
      <c r="BR1363"/>
      <c r="BS1363"/>
      <c r="BT1363" t="inlineStr">
        <is>
          <t>--</t>
        </is>
      </c>
      <c r="BU1363"/>
      <c r="BV1363"/>
      <c r="BW1363"/>
      <c r="BX1363"/>
      <c r="BY1363"/>
      <c r="BZ1363"/>
      <c r="CA1363"/>
      <c r="CB1363"/>
      <c r="CC1363"/>
      <c r="CD1363"/>
      <c r="CE1363"/>
      <c r="CF1363"/>
      <c r="CG1363"/>
      <c r="CH1363"/>
      <c r="CI1363"/>
      <c r="CJ1363"/>
      <c r="CK1363" t="inlineStr">
        <is>
          <t>Kleiner,C.F., R.L. Anderson, and D.K. Tanner</t>
        </is>
      </c>
      <c r="CL1363" t="n">
        <v>11272.0</v>
      </c>
      <c r="CM1363" t="inlineStr">
        <is>
          <t>Toxicity of Fenitrothion to Fathead Minnows (Pimephales promelas) and Alternative Exposure Duration Studies with Fenitrothion and Endosulfan</t>
        </is>
      </c>
      <c r="CN1363" t="inlineStr">
        <is>
          <t>Arch. Environ. Contam. Toxicol.13:573-578</t>
        </is>
      </c>
      <c r="CO1363" t="n">
        <v>1984.0</v>
      </c>
      <c r="CP1363" t="inlineStr">
        <is>
          <t>Kleiner,C.F., R.L. Anderson, and D.K. Tanner (1984). Toxicity of Fenitrothion to Fathead Minnows (Pimephales promelas) and Alternative Exposure Duration Studies with Fenitrothion and Endosulfan. Arch. Environ. Contam. Toxicol., 13, 573-578. doi:10.1007/BF01056335. ECOREF#:11272</t>
        </is>
      </c>
    </row>
    <row r="1364">
      <c r="A1364" t="n">
        <v>115297.0</v>
      </c>
      <c r="B1364" t="inlineStr">
        <is>
          <t>6,7,8,9,10,10-Hexachloro-1,5,5a,6,9,9a-hexahydro-6,9-methano-2,4,3-benzodioxathiepin 3-oxide</t>
        </is>
      </c>
      <c r="C1364"/>
      <c r="D1364" t="inlineStr">
        <is>
          <t>Measured</t>
        </is>
      </c>
      <c r="E1364" t="inlineStr">
        <is>
          <t>Not coded</t>
        </is>
      </c>
      <c r="F1364"/>
      <c r="G1364"/>
      <c r="H1364"/>
      <c r="I1364"/>
      <c r="J1364"/>
      <c r="K1364"/>
      <c r="L1364" t="inlineStr">
        <is>
          <t>Pimephales promelas</t>
        </is>
      </c>
      <c r="M1364" t="inlineStr">
        <is>
          <t>Fathead Minnow</t>
        </is>
      </c>
      <c r="N1364"/>
      <c r="O1364"/>
      <c r="P1364"/>
      <c r="Q1364"/>
      <c r="R1364"/>
      <c r="S1364"/>
      <c r="T1364"/>
      <c r="U1364"/>
      <c r="V1364" t="inlineStr">
        <is>
          <t>Flow-through</t>
        </is>
      </c>
      <c r="W1364" t="inlineStr">
        <is>
          <t>Fresh water</t>
        </is>
      </c>
      <c r="X1364" t="inlineStr">
        <is>
          <t>Lab</t>
        </is>
      </c>
      <c r="Y1364"/>
      <c r="Z1364" t="inlineStr">
        <is>
          <t>Active ingredient</t>
        </is>
      </c>
      <c r="AA1364"/>
      <c r="AB1364" t="n">
        <v>7.6E-4</v>
      </c>
      <c r="AC1364"/>
      <c r="AD1364" t="n">
        <v>6.4E-4</v>
      </c>
      <c r="AE1364"/>
      <c r="AF1364" t="n">
        <v>9.0E-4</v>
      </c>
      <c r="AG1364" t="inlineStr">
        <is>
          <t>AI mg/L</t>
        </is>
      </c>
      <c r="AH1364"/>
      <c r="AI1364"/>
      <c r="AJ1364"/>
      <c r="AK1364"/>
      <c r="AL1364"/>
      <c r="AM1364"/>
      <c r="AN1364"/>
      <c r="AO1364"/>
      <c r="AP1364"/>
      <c r="AQ1364"/>
      <c r="AR1364"/>
      <c r="AS1364"/>
      <c r="AT1364"/>
      <c r="AU1364"/>
      <c r="AV1364"/>
      <c r="AW1364"/>
      <c r="AX1364" t="inlineStr">
        <is>
          <t>Mortality</t>
        </is>
      </c>
      <c r="AY1364" t="inlineStr">
        <is>
          <t>Mortality</t>
        </is>
      </c>
      <c r="AZ1364" t="inlineStr">
        <is>
          <t>LC50</t>
        </is>
      </c>
      <c r="BA1364"/>
      <c r="BB1364" t="n">
        <v>4.0</v>
      </c>
      <c r="BC1364"/>
      <c r="BD1364"/>
      <c r="BE1364"/>
      <c r="BF1364"/>
      <c r="BG1364" t="inlineStr">
        <is>
          <t>Day(s)</t>
        </is>
      </c>
      <c r="BH1364"/>
      <c r="BI1364" t="inlineStr">
        <is>
          <t>DTXSID1020560</t>
        </is>
      </c>
      <c r="BJ1364"/>
      <c r="BK1364"/>
      <c r="BL1364"/>
      <c r="BM1364"/>
      <c r="BN1364"/>
      <c r="BO1364"/>
      <c r="BP1364"/>
      <c r="BQ1364"/>
      <c r="BR1364"/>
      <c r="BS1364"/>
      <c r="BT1364" t="inlineStr">
        <is>
          <t>--</t>
        </is>
      </c>
      <c r="BU1364"/>
      <c r="BV1364"/>
      <c r="BW1364"/>
      <c r="BX1364"/>
      <c r="BY1364"/>
      <c r="BZ1364"/>
      <c r="CA1364"/>
      <c r="CB1364"/>
      <c r="CC1364"/>
      <c r="CD1364"/>
      <c r="CE1364"/>
      <c r="CF1364"/>
      <c r="CG1364"/>
      <c r="CH1364"/>
      <c r="CI1364" t="inlineStr">
        <is>
          <t xml:space="preserve"> CONTR/SOLV//CARRIER/ACETONE// </t>
        </is>
      </c>
      <c r="CJ1364" t="inlineStr">
        <is>
          <t xml:space="preserve">   CONTR/SOLV//CARRIER/ACETONE// </t>
        </is>
      </c>
      <c r="CK1364" t="inlineStr">
        <is>
          <t>Lemke,A.E.</t>
        </is>
      </c>
      <c r="CL1364" t="n">
        <v>9479.0</v>
      </c>
      <c r="CM1364" t="inlineStr">
        <is>
          <t>Interlaboratory Comparison Acute Testing Set</t>
        </is>
      </c>
      <c r="CN1364" t="inlineStr">
        <is>
          <t>EPA-600/3-81-005, U.S.EPA, Duluth, MN:29 p.</t>
        </is>
      </c>
      <c r="CO1364" t="n">
        <v>1981.0</v>
      </c>
      <c r="CP1364" t="inlineStr">
        <is>
          <t>Lemke,A.E. (1981). Interlaboratory Comparison Acute Testing Set. EPA-600/3-81-005, U.S.EPA, Duluth, MN, 29 p. ECOREF#:9479</t>
        </is>
      </c>
    </row>
    <row r="1365">
      <c r="A1365" t="n">
        <v>115297.0</v>
      </c>
      <c r="B1365" t="inlineStr">
        <is>
          <t>6,7,8,9,10,10-Hexachloro-1,5,5a,6,9,9a-hexahydro-6,9-methano-2,4,3-benzodioxathiepin 3-oxide</t>
        </is>
      </c>
      <c r="C1365"/>
      <c r="D1365" t="inlineStr">
        <is>
          <t>Measured</t>
        </is>
      </c>
      <c r="E1365" t="inlineStr">
        <is>
          <t>Not coded</t>
        </is>
      </c>
      <c r="F1365"/>
      <c r="G1365"/>
      <c r="H1365"/>
      <c r="I1365"/>
      <c r="J1365"/>
      <c r="K1365"/>
      <c r="L1365" t="inlineStr">
        <is>
          <t>Pimephales promelas</t>
        </is>
      </c>
      <c r="M1365" t="inlineStr">
        <is>
          <t>Fathead Minnow</t>
        </is>
      </c>
      <c r="N1365"/>
      <c r="O1365"/>
      <c r="P1365"/>
      <c r="Q1365"/>
      <c r="R1365"/>
      <c r="S1365"/>
      <c r="T1365"/>
      <c r="U1365"/>
      <c r="V1365" t="inlineStr">
        <is>
          <t>Flow-through</t>
        </is>
      </c>
      <c r="W1365" t="inlineStr">
        <is>
          <t>Fresh water</t>
        </is>
      </c>
      <c r="X1365" t="inlineStr">
        <is>
          <t>Lab</t>
        </is>
      </c>
      <c r="Y1365"/>
      <c r="Z1365" t="inlineStr">
        <is>
          <t>Active ingredient</t>
        </is>
      </c>
      <c r="AA1365"/>
      <c r="AB1365" t="n">
        <v>0.001</v>
      </c>
      <c r="AC1365"/>
      <c r="AD1365" t="n">
        <v>8.0E-4</v>
      </c>
      <c r="AE1365"/>
      <c r="AF1365" t="n">
        <v>0.0013</v>
      </c>
      <c r="AG1365" t="inlineStr">
        <is>
          <t>AI mg/L</t>
        </is>
      </c>
      <c r="AH1365"/>
      <c r="AI1365"/>
      <c r="AJ1365"/>
      <c r="AK1365"/>
      <c r="AL1365"/>
      <c r="AM1365"/>
      <c r="AN1365"/>
      <c r="AO1365"/>
      <c r="AP1365"/>
      <c r="AQ1365"/>
      <c r="AR1365"/>
      <c r="AS1365"/>
      <c r="AT1365"/>
      <c r="AU1365"/>
      <c r="AV1365"/>
      <c r="AW1365"/>
      <c r="AX1365" t="inlineStr">
        <is>
          <t>Mortality</t>
        </is>
      </c>
      <c r="AY1365" t="inlineStr">
        <is>
          <t>Mortality</t>
        </is>
      </c>
      <c r="AZ1365" t="inlineStr">
        <is>
          <t>LC50</t>
        </is>
      </c>
      <c r="BA1365"/>
      <c r="BB1365" t="n">
        <v>4.0</v>
      </c>
      <c r="BC1365"/>
      <c r="BD1365"/>
      <c r="BE1365"/>
      <c r="BF1365"/>
      <c r="BG1365" t="inlineStr">
        <is>
          <t>Day(s)</t>
        </is>
      </c>
      <c r="BH1365"/>
      <c r="BI1365" t="inlineStr">
        <is>
          <t>DTXSID1020560</t>
        </is>
      </c>
      <c r="BJ1365" t="inlineStr">
        <is>
          <t>10.1002/etc.5620020108</t>
        </is>
      </c>
      <c r="BK1365"/>
      <c r="BL1365"/>
      <c r="BM1365"/>
      <c r="BN1365"/>
      <c r="BO1365"/>
      <c r="BP1365"/>
      <c r="BQ1365"/>
      <c r="BR1365"/>
      <c r="BS1365"/>
      <c r="BT1365" t="inlineStr">
        <is>
          <t>--</t>
        </is>
      </c>
      <c r="BU1365"/>
      <c r="BV1365"/>
      <c r="BW1365"/>
      <c r="BX1365"/>
      <c r="BY1365"/>
      <c r="BZ1365"/>
      <c r="CA1365"/>
      <c r="CB1365"/>
      <c r="CC1365"/>
      <c r="CD1365"/>
      <c r="CE1365"/>
      <c r="CF1365"/>
      <c r="CG1365"/>
      <c r="CH1365"/>
      <c r="CI1365" t="inlineStr">
        <is>
          <t xml:space="preserve"> NOT FED// </t>
        </is>
      </c>
      <c r="CJ1365" t="inlineStr">
        <is>
          <t xml:space="preserve">   NOT FED// </t>
        </is>
      </c>
      <c r="CK1365" t="inlineStr">
        <is>
          <t>Nebeker,A.V., J.K. McCrady, R. Mshar, and C.K. McAuliffe</t>
        </is>
      </c>
      <c r="CL1365" t="n">
        <v>10526.0</v>
      </c>
      <c r="CM1365" t="inlineStr">
        <is>
          <t>Relative Sensitivity of Daphnia magna, Rainbow Trout and Fathead Minnows to Endosulfan</t>
        </is>
      </c>
      <c r="CN1365" t="inlineStr">
        <is>
          <t>Environ. Toxicol. Chem.2(1): 69-72</t>
        </is>
      </c>
      <c r="CO1365" t="n">
        <v>1983.0</v>
      </c>
      <c r="CP1365" t="inlineStr">
        <is>
          <t>Nebeker,A.V., J.K. McCrady, R. Mshar, and C.K. McAuliffe (1983). Relative Sensitivity of Daphnia magna, Rainbow Trout and Fathead Minnows to Endosulfan. Environ. Toxicol. Chem., 2, (1), 69-72. doi:10.1002/etc.5620020108. ECOREF#:10526</t>
        </is>
      </c>
    </row>
    <row r="1366">
      <c r="A1366" t="n">
        <v>115297.0</v>
      </c>
      <c r="B1366" t="inlineStr">
        <is>
          <t>6,7,8,9,10,10-Hexachloro-1,5,5a,6,9,9a-hexahydro-6,9-methano-2,4,3-benzodioxathiepin 3-oxide</t>
        </is>
      </c>
      <c r="C1366"/>
      <c r="D1366" t="inlineStr">
        <is>
          <t>Measured</t>
        </is>
      </c>
      <c r="E1366" t="inlineStr">
        <is>
          <t>Not coded</t>
        </is>
      </c>
      <c r="F1366"/>
      <c r="G1366"/>
      <c r="H1366"/>
      <c r="I1366"/>
      <c r="J1366"/>
      <c r="K1366"/>
      <c r="L1366" t="inlineStr">
        <is>
          <t>Pimephales promelas</t>
        </is>
      </c>
      <c r="M1366" t="inlineStr">
        <is>
          <t>Fathead Minnow</t>
        </is>
      </c>
      <c r="N1366"/>
      <c r="O1366"/>
      <c r="P1366"/>
      <c r="Q1366"/>
      <c r="R1366"/>
      <c r="S1366"/>
      <c r="T1366"/>
      <c r="U1366"/>
      <c r="V1366" t="inlineStr">
        <is>
          <t>Static</t>
        </is>
      </c>
      <c r="W1366" t="inlineStr">
        <is>
          <t>Fresh water</t>
        </is>
      </c>
      <c r="X1366" t="inlineStr">
        <is>
          <t>Lab</t>
        </is>
      </c>
      <c r="Y1366"/>
      <c r="Z1366" t="inlineStr">
        <is>
          <t>Active ingredient</t>
        </is>
      </c>
      <c r="AA1366"/>
      <c r="AB1366" t="n">
        <v>0.00135</v>
      </c>
      <c r="AC1366"/>
      <c r="AD1366" t="n">
        <v>7.5E-4</v>
      </c>
      <c r="AE1366"/>
      <c r="AF1366" t="n">
        <v>0.00244</v>
      </c>
      <c r="AG1366" t="inlineStr">
        <is>
          <t>AI mg/L</t>
        </is>
      </c>
      <c r="AH1366"/>
      <c r="AI1366"/>
      <c r="AJ1366"/>
      <c r="AK1366"/>
      <c r="AL1366"/>
      <c r="AM1366"/>
      <c r="AN1366"/>
      <c r="AO1366"/>
      <c r="AP1366"/>
      <c r="AQ1366"/>
      <c r="AR1366"/>
      <c r="AS1366"/>
      <c r="AT1366"/>
      <c r="AU1366"/>
      <c r="AV1366"/>
      <c r="AW1366"/>
      <c r="AX1366" t="inlineStr">
        <is>
          <t>Mortality</t>
        </is>
      </c>
      <c r="AY1366" t="inlineStr">
        <is>
          <t>Mortality</t>
        </is>
      </c>
      <c r="AZ1366" t="inlineStr">
        <is>
          <t>LC50</t>
        </is>
      </c>
      <c r="BA1366"/>
      <c r="BB1366" t="n">
        <v>4.0</v>
      </c>
      <c r="BC1366"/>
      <c r="BD1366"/>
      <c r="BE1366"/>
      <c r="BF1366"/>
      <c r="BG1366" t="inlineStr">
        <is>
          <t>Day(s)</t>
        </is>
      </c>
      <c r="BH1366"/>
      <c r="BI1366" t="inlineStr">
        <is>
          <t>DTXSID1020560</t>
        </is>
      </c>
      <c r="BJ1366"/>
      <c r="BK1366"/>
      <c r="BL1366"/>
      <c r="BM1366"/>
      <c r="BN1366"/>
      <c r="BO1366"/>
      <c r="BP1366"/>
      <c r="BQ1366"/>
      <c r="BR1366"/>
      <c r="BS1366"/>
      <c r="BT1366" t="inlineStr">
        <is>
          <t>--</t>
        </is>
      </c>
      <c r="BU1366"/>
      <c r="BV1366"/>
      <c r="BW1366"/>
      <c r="BX1366"/>
      <c r="BY1366"/>
      <c r="BZ1366"/>
      <c r="CA1366"/>
      <c r="CB1366"/>
      <c r="CC1366"/>
      <c r="CD1366"/>
      <c r="CE1366"/>
      <c r="CF1366"/>
      <c r="CG1366"/>
      <c r="CH1366"/>
      <c r="CI1366" t="inlineStr">
        <is>
          <t xml:space="preserve"> CONTR/SOLV//CARRIER/ACETONE// </t>
        </is>
      </c>
      <c r="CJ1366" t="inlineStr">
        <is>
          <t xml:space="preserve">   CONTR/SOLV//CARRIER/ACETONE// </t>
        </is>
      </c>
      <c r="CK1366" t="inlineStr">
        <is>
          <t>Lemke,A.E.</t>
        </is>
      </c>
      <c r="CL1366" t="n">
        <v>9479.0</v>
      </c>
      <c r="CM1366" t="inlineStr">
        <is>
          <t>Interlaboratory Comparison Acute Testing Set</t>
        </is>
      </c>
      <c r="CN1366" t="inlineStr">
        <is>
          <t>EPA-600/3-81-005, U.S.EPA, Duluth, MN:29 p.</t>
        </is>
      </c>
      <c r="CO1366" t="n">
        <v>1981.0</v>
      </c>
      <c r="CP1366" t="inlineStr">
        <is>
          <t>Lemke,A.E. (1981). Interlaboratory Comparison Acute Testing Set. EPA-600/3-81-005, U.S.EPA, Duluth, MN, 29 p. ECOREF#:9479</t>
        </is>
      </c>
    </row>
    <row r="1367">
      <c r="A1367" t="n">
        <v>115297.0</v>
      </c>
      <c r="B1367" t="inlineStr">
        <is>
          <t>6,7,8,9,10,10-Hexachloro-1,5,5a,6,9,9a-hexahydro-6,9-methano-2,4,3-benzodioxathiepin 3-oxide</t>
        </is>
      </c>
      <c r="C1367"/>
      <c r="D1367" t="inlineStr">
        <is>
          <t>Measured</t>
        </is>
      </c>
      <c r="E1367" t="inlineStr">
        <is>
          <t>Not coded</t>
        </is>
      </c>
      <c r="F1367"/>
      <c r="G1367"/>
      <c r="H1367"/>
      <c r="I1367"/>
      <c r="J1367"/>
      <c r="K1367"/>
      <c r="L1367" t="inlineStr">
        <is>
          <t>Pimephales promelas</t>
        </is>
      </c>
      <c r="M1367" t="inlineStr">
        <is>
          <t>Fathead Minnow</t>
        </is>
      </c>
      <c r="N1367"/>
      <c r="O1367"/>
      <c r="P1367"/>
      <c r="Q1367"/>
      <c r="R1367"/>
      <c r="S1367"/>
      <c r="T1367"/>
      <c r="U1367"/>
      <c r="V1367" t="inlineStr">
        <is>
          <t>Static</t>
        </is>
      </c>
      <c r="W1367" t="inlineStr">
        <is>
          <t>Fresh water</t>
        </is>
      </c>
      <c r="X1367" t="inlineStr">
        <is>
          <t>Lab</t>
        </is>
      </c>
      <c r="Y1367"/>
      <c r="Z1367" t="inlineStr">
        <is>
          <t>Active ingredient</t>
        </is>
      </c>
      <c r="AA1367"/>
      <c r="AB1367" t="n">
        <v>0.0021</v>
      </c>
      <c r="AC1367"/>
      <c r="AD1367" t="n">
        <v>0.0017</v>
      </c>
      <c r="AE1367"/>
      <c r="AF1367" t="n">
        <v>0.0026</v>
      </c>
      <c r="AG1367" t="inlineStr">
        <is>
          <t>AI mg/L</t>
        </is>
      </c>
      <c r="AH1367"/>
      <c r="AI1367"/>
      <c r="AJ1367"/>
      <c r="AK1367"/>
      <c r="AL1367"/>
      <c r="AM1367"/>
      <c r="AN1367"/>
      <c r="AO1367"/>
      <c r="AP1367"/>
      <c r="AQ1367"/>
      <c r="AR1367"/>
      <c r="AS1367"/>
      <c r="AT1367"/>
      <c r="AU1367"/>
      <c r="AV1367"/>
      <c r="AW1367"/>
      <c r="AX1367" t="inlineStr">
        <is>
          <t>Mortality</t>
        </is>
      </c>
      <c r="AY1367" t="inlineStr">
        <is>
          <t>Mortality</t>
        </is>
      </c>
      <c r="AZ1367" t="inlineStr">
        <is>
          <t>LC50</t>
        </is>
      </c>
      <c r="BA1367"/>
      <c r="BB1367" t="n">
        <v>4.0</v>
      </c>
      <c r="BC1367"/>
      <c r="BD1367"/>
      <c r="BE1367"/>
      <c r="BF1367"/>
      <c r="BG1367" t="inlineStr">
        <is>
          <t>Day(s)</t>
        </is>
      </c>
      <c r="BH1367"/>
      <c r="BI1367" t="inlineStr">
        <is>
          <t>DTXSID1020560</t>
        </is>
      </c>
      <c r="BJ1367"/>
      <c r="BK1367"/>
      <c r="BL1367"/>
      <c r="BM1367"/>
      <c r="BN1367"/>
      <c r="BO1367"/>
      <c r="BP1367"/>
      <c r="BQ1367"/>
      <c r="BR1367"/>
      <c r="BS1367"/>
      <c r="BT1367" t="inlineStr">
        <is>
          <t>--</t>
        </is>
      </c>
      <c r="BU1367"/>
      <c r="BV1367"/>
      <c r="BW1367"/>
      <c r="BX1367"/>
      <c r="BY1367"/>
      <c r="BZ1367"/>
      <c r="CA1367"/>
      <c r="CB1367"/>
      <c r="CC1367"/>
      <c r="CD1367"/>
      <c r="CE1367"/>
      <c r="CF1367"/>
      <c r="CG1367"/>
      <c r="CH1367"/>
      <c r="CI1367" t="inlineStr">
        <is>
          <t xml:space="preserve"> CONTR/SOLV//CARRIER/ACETONE// </t>
        </is>
      </c>
      <c r="CJ1367" t="inlineStr">
        <is>
          <t xml:space="preserve">   CONTR/SOLV//CARRIER/ACETONE// </t>
        </is>
      </c>
      <c r="CK1367" t="inlineStr">
        <is>
          <t>Lemke,A.E.</t>
        </is>
      </c>
      <c r="CL1367" t="n">
        <v>9479.0</v>
      </c>
      <c r="CM1367" t="inlineStr">
        <is>
          <t>Interlaboratory Comparison Acute Testing Set</t>
        </is>
      </c>
      <c r="CN1367" t="inlineStr">
        <is>
          <t>EPA-600/3-81-005, U.S.EPA, Duluth, MN:29 p.</t>
        </is>
      </c>
      <c r="CO1367" t="n">
        <v>1981.0</v>
      </c>
      <c r="CP1367" t="inlineStr">
        <is>
          <t>Lemke,A.E. (1981). Interlaboratory Comparison Acute Testing Set. EPA-600/3-81-005, U.S.EPA, Duluth, MN, 29 p. ECOREF#:9479</t>
        </is>
      </c>
    </row>
    <row r="1368">
      <c r="A1368" t="n">
        <v>115297.0</v>
      </c>
      <c r="B1368" t="inlineStr">
        <is>
          <t>6,7,8,9,10,10-Hexachloro-1,5,5a,6,9,9a-hexahydro-6,9-methano-2,4,3-benzodioxathiepin 3-oxide</t>
        </is>
      </c>
      <c r="C1368"/>
      <c r="D1368" t="inlineStr">
        <is>
          <t>Measured</t>
        </is>
      </c>
      <c r="E1368" t="inlineStr">
        <is>
          <t>Not coded</t>
        </is>
      </c>
      <c r="F1368"/>
      <c r="G1368"/>
      <c r="H1368"/>
      <c r="I1368"/>
      <c r="J1368"/>
      <c r="K1368"/>
      <c r="L1368" t="inlineStr">
        <is>
          <t>Pimephales promelas</t>
        </is>
      </c>
      <c r="M1368" t="inlineStr">
        <is>
          <t>Fathead Minnow</t>
        </is>
      </c>
      <c r="N1368"/>
      <c r="O1368"/>
      <c r="P1368"/>
      <c r="Q1368"/>
      <c r="R1368"/>
      <c r="S1368"/>
      <c r="T1368"/>
      <c r="U1368"/>
      <c r="V1368" t="inlineStr">
        <is>
          <t>Static</t>
        </is>
      </c>
      <c r="W1368" t="inlineStr">
        <is>
          <t>Fresh water</t>
        </is>
      </c>
      <c r="X1368" t="inlineStr">
        <is>
          <t>Lab</t>
        </is>
      </c>
      <c r="Y1368"/>
      <c r="Z1368" t="inlineStr">
        <is>
          <t>Active ingredient</t>
        </is>
      </c>
      <c r="AA1368"/>
      <c r="AB1368" t="n">
        <v>0.00148</v>
      </c>
      <c r="AC1368"/>
      <c r="AD1368" t="n">
        <v>0.00133</v>
      </c>
      <c r="AE1368"/>
      <c r="AF1368" t="n">
        <v>0.00164</v>
      </c>
      <c r="AG1368" t="inlineStr">
        <is>
          <t>AI mg/L</t>
        </is>
      </c>
      <c r="AH1368"/>
      <c r="AI1368"/>
      <c r="AJ1368"/>
      <c r="AK1368"/>
      <c r="AL1368"/>
      <c r="AM1368"/>
      <c r="AN1368"/>
      <c r="AO1368"/>
      <c r="AP1368"/>
      <c r="AQ1368"/>
      <c r="AR1368"/>
      <c r="AS1368"/>
      <c r="AT1368"/>
      <c r="AU1368"/>
      <c r="AV1368"/>
      <c r="AW1368"/>
      <c r="AX1368" t="inlineStr">
        <is>
          <t>Mortality</t>
        </is>
      </c>
      <c r="AY1368" t="inlineStr">
        <is>
          <t>Mortality</t>
        </is>
      </c>
      <c r="AZ1368" t="inlineStr">
        <is>
          <t>LC50</t>
        </is>
      </c>
      <c r="BA1368"/>
      <c r="BB1368" t="n">
        <v>4.0</v>
      </c>
      <c r="BC1368"/>
      <c r="BD1368"/>
      <c r="BE1368"/>
      <c r="BF1368"/>
      <c r="BG1368" t="inlineStr">
        <is>
          <t>Day(s)</t>
        </is>
      </c>
      <c r="BH1368"/>
      <c r="BI1368" t="inlineStr">
        <is>
          <t>DTXSID1020560</t>
        </is>
      </c>
      <c r="BJ1368"/>
      <c r="BK1368"/>
      <c r="BL1368"/>
      <c r="BM1368"/>
      <c r="BN1368"/>
      <c r="BO1368"/>
      <c r="BP1368"/>
      <c r="BQ1368"/>
      <c r="BR1368"/>
      <c r="BS1368"/>
      <c r="BT1368" t="inlineStr">
        <is>
          <t>--</t>
        </is>
      </c>
      <c r="BU1368"/>
      <c r="BV1368"/>
      <c r="BW1368"/>
      <c r="BX1368"/>
      <c r="BY1368"/>
      <c r="BZ1368"/>
      <c r="CA1368"/>
      <c r="CB1368"/>
      <c r="CC1368"/>
      <c r="CD1368"/>
      <c r="CE1368"/>
      <c r="CF1368"/>
      <c r="CG1368"/>
      <c r="CH1368"/>
      <c r="CI1368" t="inlineStr">
        <is>
          <t xml:space="preserve"> CONTR/SOLV//CARRIER/ACETONE// </t>
        </is>
      </c>
      <c r="CJ1368" t="inlineStr">
        <is>
          <t xml:space="preserve">   CONTR/SOLV//CARRIER/ACETONE// </t>
        </is>
      </c>
      <c r="CK1368" t="inlineStr">
        <is>
          <t>Lemke,A.E.</t>
        </is>
      </c>
      <c r="CL1368" t="n">
        <v>9479.0</v>
      </c>
      <c r="CM1368" t="inlineStr">
        <is>
          <t>Interlaboratory Comparison Acute Testing Set</t>
        </is>
      </c>
      <c r="CN1368" t="inlineStr">
        <is>
          <t>EPA-600/3-81-005, U.S.EPA, Duluth, MN:29 p.</t>
        </is>
      </c>
      <c r="CO1368" t="n">
        <v>1981.0</v>
      </c>
      <c r="CP1368" t="inlineStr">
        <is>
          <t>Lemke,A.E. (1981). Interlaboratory Comparison Acute Testing Set. EPA-600/3-81-005, U.S.EPA, Duluth, MN, 29 p. ECOREF#:9479</t>
        </is>
      </c>
    </row>
    <row r="1369">
      <c r="A1369" t="n">
        <v>115297.0</v>
      </c>
      <c r="B1369" t="inlineStr">
        <is>
          <t>6,7,8,9,10,10-Hexachloro-1,5,5a,6,9,9a-hexahydro-6,9-methano-2,4,3-benzodioxathiepin 3-oxide</t>
        </is>
      </c>
      <c r="C1369"/>
      <c r="D1369" t="inlineStr">
        <is>
          <t>Measured</t>
        </is>
      </c>
      <c r="E1369" t="inlineStr">
        <is>
          <t>Not coded</t>
        </is>
      </c>
      <c r="F1369"/>
      <c r="G1369"/>
      <c r="H1369"/>
      <c r="I1369"/>
      <c r="J1369"/>
      <c r="K1369"/>
      <c r="L1369" t="inlineStr">
        <is>
          <t>Pimephales promelas</t>
        </is>
      </c>
      <c r="M1369" t="inlineStr">
        <is>
          <t>Fathead Minnow</t>
        </is>
      </c>
      <c r="N1369"/>
      <c r="O1369"/>
      <c r="P1369"/>
      <c r="Q1369"/>
      <c r="R1369"/>
      <c r="S1369"/>
      <c r="T1369"/>
      <c r="U1369"/>
      <c r="V1369" t="inlineStr">
        <is>
          <t>Flow-through</t>
        </is>
      </c>
      <c r="W1369" t="inlineStr">
        <is>
          <t>Fresh water</t>
        </is>
      </c>
      <c r="X1369" t="inlineStr">
        <is>
          <t>Lab</t>
        </is>
      </c>
      <c r="Y1369"/>
      <c r="Z1369" t="inlineStr">
        <is>
          <t>Active ingredient</t>
        </is>
      </c>
      <c r="AA1369"/>
      <c r="AB1369" t="n">
        <v>0.00191</v>
      </c>
      <c r="AC1369"/>
      <c r="AD1369"/>
      <c r="AE1369"/>
      <c r="AF1369"/>
      <c r="AG1369" t="inlineStr">
        <is>
          <t>AI mg/L</t>
        </is>
      </c>
      <c r="AH1369"/>
      <c r="AI1369"/>
      <c r="AJ1369"/>
      <c r="AK1369"/>
      <c r="AL1369"/>
      <c r="AM1369"/>
      <c r="AN1369"/>
      <c r="AO1369"/>
      <c r="AP1369"/>
      <c r="AQ1369"/>
      <c r="AR1369"/>
      <c r="AS1369"/>
      <c r="AT1369"/>
      <c r="AU1369"/>
      <c r="AV1369"/>
      <c r="AW1369"/>
      <c r="AX1369" t="inlineStr">
        <is>
          <t>Mortality</t>
        </is>
      </c>
      <c r="AY1369" t="inlineStr">
        <is>
          <t>Mortality</t>
        </is>
      </c>
      <c r="AZ1369" t="inlineStr">
        <is>
          <t>LC50</t>
        </is>
      </c>
      <c r="BA1369"/>
      <c r="BB1369" t="n">
        <v>4.0</v>
      </c>
      <c r="BC1369"/>
      <c r="BD1369"/>
      <c r="BE1369"/>
      <c r="BF1369"/>
      <c r="BG1369" t="inlineStr">
        <is>
          <t>Day(s)</t>
        </is>
      </c>
      <c r="BH1369"/>
      <c r="BI1369" t="inlineStr">
        <is>
          <t>DTXSID1020560</t>
        </is>
      </c>
      <c r="BJ1369"/>
      <c r="BK1369"/>
      <c r="BL1369"/>
      <c r="BM1369"/>
      <c r="BN1369"/>
      <c r="BO1369"/>
      <c r="BP1369"/>
      <c r="BQ1369"/>
      <c r="BR1369"/>
      <c r="BS1369"/>
      <c r="BT1369" t="inlineStr">
        <is>
          <t>--</t>
        </is>
      </c>
      <c r="BU1369"/>
      <c r="BV1369"/>
      <c r="BW1369"/>
      <c r="BX1369"/>
      <c r="BY1369"/>
      <c r="BZ1369"/>
      <c r="CA1369"/>
      <c r="CB1369"/>
      <c r="CC1369"/>
      <c r="CD1369"/>
      <c r="CE1369"/>
      <c r="CF1369"/>
      <c r="CG1369"/>
      <c r="CH1369"/>
      <c r="CI1369" t="inlineStr">
        <is>
          <t xml:space="preserve"> CONTR/SOLV//CARRIER/ACETONE// </t>
        </is>
      </c>
      <c r="CJ1369" t="inlineStr">
        <is>
          <t xml:space="preserve">   CONTR/SOLV//CARRIER/ACETONE// </t>
        </is>
      </c>
      <c r="CK1369" t="inlineStr">
        <is>
          <t>Lemke,A.E.</t>
        </is>
      </c>
      <c r="CL1369" t="n">
        <v>9479.0</v>
      </c>
      <c r="CM1369" t="inlineStr">
        <is>
          <t>Interlaboratory Comparison Acute Testing Set</t>
        </is>
      </c>
      <c r="CN1369" t="inlineStr">
        <is>
          <t>EPA-600/3-81-005, U.S.EPA, Duluth, MN:29 p.</t>
        </is>
      </c>
      <c r="CO1369" t="n">
        <v>1981.0</v>
      </c>
      <c r="CP1369" t="inlineStr">
        <is>
          <t>Lemke,A.E. (1981). Interlaboratory Comparison Acute Testing Set. EPA-600/3-81-005, U.S.EPA, Duluth, MN, 29 p. ECOREF#:9479</t>
        </is>
      </c>
    </row>
    <row r="1370">
      <c r="A1370" t="n">
        <v>115297.0</v>
      </c>
      <c r="B1370" t="inlineStr">
        <is>
          <t>6,7,8,9,10,10-Hexachloro-1,5,5a,6,9,9a-hexahydro-6,9-methano-2,4,3-benzodioxathiepin 3-oxide</t>
        </is>
      </c>
      <c r="C1370"/>
      <c r="D1370" t="inlineStr">
        <is>
          <t>Measured</t>
        </is>
      </c>
      <c r="E1370" t="inlineStr">
        <is>
          <t>Not coded</t>
        </is>
      </c>
      <c r="F1370"/>
      <c r="G1370"/>
      <c r="H1370"/>
      <c r="I1370"/>
      <c r="J1370"/>
      <c r="K1370"/>
      <c r="L1370" t="inlineStr">
        <is>
          <t>Pimephales promelas</t>
        </is>
      </c>
      <c r="M1370" t="inlineStr">
        <is>
          <t>Fathead Minnow</t>
        </is>
      </c>
      <c r="N1370"/>
      <c r="O1370"/>
      <c r="P1370"/>
      <c r="Q1370"/>
      <c r="R1370"/>
      <c r="S1370"/>
      <c r="T1370"/>
      <c r="U1370"/>
      <c r="V1370" t="inlineStr">
        <is>
          <t>Static</t>
        </is>
      </c>
      <c r="W1370" t="inlineStr">
        <is>
          <t>Fresh water</t>
        </is>
      </c>
      <c r="X1370" t="inlineStr">
        <is>
          <t>Lab</t>
        </is>
      </c>
      <c r="Y1370"/>
      <c r="Z1370" t="inlineStr">
        <is>
          <t>Active ingredient</t>
        </is>
      </c>
      <c r="AA1370"/>
      <c r="AB1370" t="n">
        <v>8.0E-4</v>
      </c>
      <c r="AC1370"/>
      <c r="AD1370" t="n">
        <v>8.0E-4</v>
      </c>
      <c r="AE1370"/>
      <c r="AF1370" t="n">
        <v>9.0E-4</v>
      </c>
      <c r="AG1370" t="inlineStr">
        <is>
          <t>AI mg/L</t>
        </is>
      </c>
      <c r="AH1370"/>
      <c r="AI1370"/>
      <c r="AJ1370"/>
      <c r="AK1370"/>
      <c r="AL1370"/>
      <c r="AM1370"/>
      <c r="AN1370"/>
      <c r="AO1370"/>
      <c r="AP1370"/>
      <c r="AQ1370"/>
      <c r="AR1370"/>
      <c r="AS1370"/>
      <c r="AT1370"/>
      <c r="AU1370"/>
      <c r="AV1370"/>
      <c r="AW1370"/>
      <c r="AX1370" t="inlineStr">
        <is>
          <t>Mortality</t>
        </is>
      </c>
      <c r="AY1370" t="inlineStr">
        <is>
          <t>Mortality</t>
        </is>
      </c>
      <c r="AZ1370" t="inlineStr">
        <is>
          <t>LC50</t>
        </is>
      </c>
      <c r="BA1370"/>
      <c r="BB1370" t="n">
        <v>4.0</v>
      </c>
      <c r="BC1370"/>
      <c r="BD1370"/>
      <c r="BE1370"/>
      <c r="BF1370"/>
      <c r="BG1370" t="inlineStr">
        <is>
          <t>Day(s)</t>
        </is>
      </c>
      <c r="BH1370"/>
      <c r="BI1370" t="inlineStr">
        <is>
          <t>DTXSID1020560</t>
        </is>
      </c>
      <c r="BJ1370" t="inlineStr">
        <is>
          <t>10.1002/etc.5620020108</t>
        </is>
      </c>
      <c r="BK1370"/>
      <c r="BL1370"/>
      <c r="BM1370"/>
      <c r="BN1370"/>
      <c r="BO1370"/>
      <c r="BP1370"/>
      <c r="BQ1370"/>
      <c r="BR1370"/>
      <c r="BS1370"/>
      <c r="BT1370" t="inlineStr">
        <is>
          <t>--</t>
        </is>
      </c>
      <c r="BU1370"/>
      <c r="BV1370"/>
      <c r="BW1370"/>
      <c r="BX1370"/>
      <c r="BY1370"/>
      <c r="BZ1370"/>
      <c r="CA1370"/>
      <c r="CB1370"/>
      <c r="CC1370"/>
      <c r="CD1370"/>
      <c r="CE1370"/>
      <c r="CF1370"/>
      <c r="CG1370"/>
      <c r="CH1370"/>
      <c r="CI1370" t="inlineStr">
        <is>
          <t xml:space="preserve"> NOT FED, AERATED//CONTR/CARRIER// </t>
        </is>
      </c>
      <c r="CJ1370" t="inlineStr">
        <is>
          <t xml:space="preserve">   NOT FED, AERATED//CONTR/CARRIER// </t>
        </is>
      </c>
      <c r="CK1370" t="inlineStr">
        <is>
          <t>Nebeker,A.V., J.K. McCrady, R. Mshar, and C.K. McAuliffe</t>
        </is>
      </c>
      <c r="CL1370" t="n">
        <v>10526.0</v>
      </c>
      <c r="CM1370" t="inlineStr">
        <is>
          <t>Relative Sensitivity of Daphnia magna, Rainbow Trout and Fathead Minnows to Endosulfan</t>
        </is>
      </c>
      <c r="CN1370" t="inlineStr">
        <is>
          <t>Environ. Toxicol. Chem.2(1): 69-72</t>
        </is>
      </c>
      <c r="CO1370" t="n">
        <v>1983.0</v>
      </c>
      <c r="CP1370" t="inlineStr">
        <is>
          <t>Nebeker,A.V., J.K. McCrady, R. Mshar, and C.K. McAuliffe (1983). Relative Sensitivity of Daphnia magna, Rainbow Trout and Fathead Minnows to Endosulfan. Environ. Toxicol. Chem., 2, (1), 69-72. doi:10.1002/etc.5620020108. ECOREF#:10526</t>
        </is>
      </c>
    </row>
    <row r="1371">
      <c r="A1371" t="n">
        <v>115297.0</v>
      </c>
      <c r="B1371" t="inlineStr">
        <is>
          <t>6,7,8,9,10,10-Hexachloro-1,5,5a,6,9,9a-hexahydro-6,9-methano-2,4,3-benzodioxathiepin 3-oxide</t>
        </is>
      </c>
      <c r="C1371"/>
      <c r="D1371" t="inlineStr">
        <is>
          <t>Measured</t>
        </is>
      </c>
      <c r="E1371" t="inlineStr">
        <is>
          <t>Not coded</t>
        </is>
      </c>
      <c r="F1371"/>
      <c r="G1371"/>
      <c r="H1371"/>
      <c r="I1371"/>
      <c r="J1371"/>
      <c r="K1371"/>
      <c r="L1371" t="inlineStr">
        <is>
          <t>Pimephales promelas</t>
        </is>
      </c>
      <c r="M1371" t="inlineStr">
        <is>
          <t>Fathead Minnow</t>
        </is>
      </c>
      <c r="N1371"/>
      <c r="O1371"/>
      <c r="P1371"/>
      <c r="Q1371"/>
      <c r="R1371"/>
      <c r="S1371"/>
      <c r="T1371"/>
      <c r="U1371"/>
      <c r="V1371" t="inlineStr">
        <is>
          <t>Static</t>
        </is>
      </c>
      <c r="W1371" t="inlineStr">
        <is>
          <t>Fresh water</t>
        </is>
      </c>
      <c r="X1371" t="inlineStr">
        <is>
          <t>Lab</t>
        </is>
      </c>
      <c r="Y1371"/>
      <c r="Z1371" t="inlineStr">
        <is>
          <t>Active ingredient</t>
        </is>
      </c>
      <c r="AA1371"/>
      <c r="AB1371" t="n">
        <v>0.0025</v>
      </c>
      <c r="AC1371"/>
      <c r="AD1371" t="n">
        <v>0.0022</v>
      </c>
      <c r="AE1371"/>
      <c r="AF1371" t="n">
        <v>0.003</v>
      </c>
      <c r="AG1371" t="inlineStr">
        <is>
          <t>AI mg/L</t>
        </is>
      </c>
      <c r="AH1371"/>
      <c r="AI1371"/>
      <c r="AJ1371"/>
      <c r="AK1371"/>
      <c r="AL1371"/>
      <c r="AM1371"/>
      <c r="AN1371"/>
      <c r="AO1371"/>
      <c r="AP1371"/>
      <c r="AQ1371"/>
      <c r="AR1371"/>
      <c r="AS1371"/>
      <c r="AT1371"/>
      <c r="AU1371"/>
      <c r="AV1371"/>
      <c r="AW1371"/>
      <c r="AX1371" t="inlineStr">
        <is>
          <t>Mortality</t>
        </is>
      </c>
      <c r="AY1371" t="inlineStr">
        <is>
          <t>Mortality</t>
        </is>
      </c>
      <c r="AZ1371" t="inlineStr">
        <is>
          <t>LC50</t>
        </is>
      </c>
      <c r="BA1371"/>
      <c r="BB1371" t="n">
        <v>4.0</v>
      </c>
      <c r="BC1371"/>
      <c r="BD1371"/>
      <c r="BE1371"/>
      <c r="BF1371"/>
      <c r="BG1371" t="inlineStr">
        <is>
          <t>Day(s)</t>
        </is>
      </c>
      <c r="BH1371"/>
      <c r="BI1371" t="inlineStr">
        <is>
          <t>DTXSID1020560</t>
        </is>
      </c>
      <c r="BJ1371"/>
      <c r="BK1371"/>
      <c r="BL1371"/>
      <c r="BM1371"/>
      <c r="BN1371"/>
      <c r="BO1371"/>
      <c r="BP1371"/>
      <c r="BQ1371"/>
      <c r="BR1371"/>
      <c r="BS1371"/>
      <c r="BT1371" t="inlineStr">
        <is>
          <t>--</t>
        </is>
      </c>
      <c r="BU1371"/>
      <c r="BV1371"/>
      <c r="BW1371"/>
      <c r="BX1371"/>
      <c r="BY1371"/>
      <c r="BZ1371"/>
      <c r="CA1371"/>
      <c r="CB1371"/>
      <c r="CC1371"/>
      <c r="CD1371"/>
      <c r="CE1371"/>
      <c r="CF1371"/>
      <c r="CG1371"/>
      <c r="CH1371"/>
      <c r="CI1371" t="inlineStr">
        <is>
          <t xml:space="preserve"> CONTR/SOLV//CARRIER/ACETONE// </t>
        </is>
      </c>
      <c r="CJ1371" t="inlineStr">
        <is>
          <t xml:space="preserve">   CONTR/SOLV//CARRIER/ACETONE// </t>
        </is>
      </c>
      <c r="CK1371" t="inlineStr">
        <is>
          <t>Lemke,A.E.</t>
        </is>
      </c>
      <c r="CL1371" t="n">
        <v>9479.0</v>
      </c>
      <c r="CM1371" t="inlineStr">
        <is>
          <t>Interlaboratory Comparison Acute Testing Set</t>
        </is>
      </c>
      <c r="CN1371" t="inlineStr">
        <is>
          <t>EPA-600/3-81-005, U.S.EPA, Duluth, MN:29 p.</t>
        </is>
      </c>
      <c r="CO1371" t="n">
        <v>1981.0</v>
      </c>
      <c r="CP1371" t="inlineStr">
        <is>
          <t>Lemke,A.E. (1981). Interlaboratory Comparison Acute Testing Set. EPA-600/3-81-005, U.S.EPA, Duluth, MN, 29 p. ECOREF#:9479</t>
        </is>
      </c>
    </row>
    <row r="1372">
      <c r="A1372" t="n">
        <v>115297.0</v>
      </c>
      <c r="B1372" t="inlineStr">
        <is>
          <t>6,7,8,9,10,10-Hexachloro-1,5,5a,6,9,9a-hexahydro-6,9-methano-2,4,3-benzodioxathiepin 3-oxide</t>
        </is>
      </c>
      <c r="C1372"/>
      <c r="D1372" t="inlineStr">
        <is>
          <t>Measured</t>
        </is>
      </c>
      <c r="E1372" t="inlineStr">
        <is>
          <t>Not coded</t>
        </is>
      </c>
      <c r="F1372"/>
      <c r="G1372"/>
      <c r="H1372"/>
      <c r="I1372"/>
      <c r="J1372"/>
      <c r="K1372"/>
      <c r="L1372" t="inlineStr">
        <is>
          <t>Pimephales promelas</t>
        </is>
      </c>
      <c r="M1372" t="inlineStr">
        <is>
          <t>Fathead Minnow</t>
        </is>
      </c>
      <c r="N1372"/>
      <c r="O1372"/>
      <c r="P1372"/>
      <c r="Q1372"/>
      <c r="R1372"/>
      <c r="S1372"/>
      <c r="T1372"/>
      <c r="U1372"/>
      <c r="V1372" t="inlineStr">
        <is>
          <t>Flow-through</t>
        </is>
      </c>
      <c r="W1372" t="inlineStr">
        <is>
          <t>Fresh water</t>
        </is>
      </c>
      <c r="X1372" t="inlineStr">
        <is>
          <t>Lab</t>
        </is>
      </c>
      <c r="Y1372"/>
      <c r="Z1372" t="inlineStr">
        <is>
          <t>Active ingredient</t>
        </is>
      </c>
      <c r="AA1372"/>
      <c r="AB1372" t="n">
        <v>0.001</v>
      </c>
      <c r="AC1372"/>
      <c r="AD1372" t="n">
        <v>8.0E-4</v>
      </c>
      <c r="AE1372"/>
      <c r="AF1372" t="n">
        <v>0.0011</v>
      </c>
      <c r="AG1372" t="inlineStr">
        <is>
          <t>AI mg/L</t>
        </is>
      </c>
      <c r="AH1372"/>
      <c r="AI1372"/>
      <c r="AJ1372"/>
      <c r="AK1372"/>
      <c r="AL1372"/>
      <c r="AM1372"/>
      <c r="AN1372"/>
      <c r="AO1372"/>
      <c r="AP1372"/>
      <c r="AQ1372"/>
      <c r="AR1372"/>
      <c r="AS1372"/>
      <c r="AT1372"/>
      <c r="AU1372"/>
      <c r="AV1372"/>
      <c r="AW1372"/>
      <c r="AX1372" t="inlineStr">
        <is>
          <t>Mortality</t>
        </is>
      </c>
      <c r="AY1372" t="inlineStr">
        <is>
          <t>Mortality</t>
        </is>
      </c>
      <c r="AZ1372" t="inlineStr">
        <is>
          <t>LC50</t>
        </is>
      </c>
      <c r="BA1372"/>
      <c r="BB1372" t="n">
        <v>4.0</v>
      </c>
      <c r="BC1372"/>
      <c r="BD1372"/>
      <c r="BE1372"/>
      <c r="BF1372"/>
      <c r="BG1372" t="inlineStr">
        <is>
          <t>Day(s)</t>
        </is>
      </c>
      <c r="BH1372"/>
      <c r="BI1372" t="inlineStr">
        <is>
          <t>DTXSID1020560</t>
        </is>
      </c>
      <c r="BJ1372"/>
      <c r="BK1372"/>
      <c r="BL1372"/>
      <c r="BM1372"/>
      <c r="BN1372"/>
      <c r="BO1372"/>
      <c r="BP1372"/>
      <c r="BQ1372"/>
      <c r="BR1372"/>
      <c r="BS1372"/>
      <c r="BT1372" t="inlineStr">
        <is>
          <t>--</t>
        </is>
      </c>
      <c r="BU1372"/>
      <c r="BV1372"/>
      <c r="BW1372"/>
      <c r="BX1372"/>
      <c r="BY1372"/>
      <c r="BZ1372"/>
      <c r="CA1372"/>
      <c r="CB1372"/>
      <c r="CC1372"/>
      <c r="CD1372"/>
      <c r="CE1372"/>
      <c r="CF1372"/>
      <c r="CG1372"/>
      <c r="CH1372"/>
      <c r="CI1372" t="inlineStr">
        <is>
          <t xml:space="preserve"> CONTR/SOLV//CARRIER/ACETONE// </t>
        </is>
      </c>
      <c r="CJ1372" t="inlineStr">
        <is>
          <t xml:space="preserve">   CONTR/SOLV//CARRIER/ACETONE// </t>
        </is>
      </c>
      <c r="CK1372" t="inlineStr">
        <is>
          <t>Lemke,A.E.</t>
        </is>
      </c>
      <c r="CL1372" t="n">
        <v>9479.0</v>
      </c>
      <c r="CM1372" t="inlineStr">
        <is>
          <t>Interlaboratory Comparison Acute Testing Set</t>
        </is>
      </c>
      <c r="CN1372" t="inlineStr">
        <is>
          <t>EPA-600/3-81-005, U.S.EPA, Duluth, MN:29 p.</t>
        </is>
      </c>
      <c r="CO1372" t="n">
        <v>1981.0</v>
      </c>
      <c r="CP1372" t="inlineStr">
        <is>
          <t>Lemke,A.E. (1981). Interlaboratory Comparison Acute Testing Set. EPA-600/3-81-005, U.S.EPA, Duluth, MN, 29 p. ECOREF#:9479</t>
        </is>
      </c>
    </row>
    <row r="1373">
      <c r="A1373" t="n">
        <v>115297.0</v>
      </c>
      <c r="B1373" t="inlineStr">
        <is>
          <t>6,7,8,9,10,10-Hexachloro-1,5,5a,6,9,9a-hexahydro-6,9-methano-2,4,3-benzodioxathiepin 3-oxide</t>
        </is>
      </c>
      <c r="C1373"/>
      <c r="D1373" t="inlineStr">
        <is>
          <t>Measured</t>
        </is>
      </c>
      <c r="E1373" t="inlineStr">
        <is>
          <t>Not coded</t>
        </is>
      </c>
      <c r="F1373"/>
      <c r="G1373"/>
      <c r="H1373"/>
      <c r="I1373"/>
      <c r="J1373"/>
      <c r="K1373"/>
      <c r="L1373" t="inlineStr">
        <is>
          <t>Pimephales promelas</t>
        </is>
      </c>
      <c r="M1373" t="inlineStr">
        <is>
          <t>Fathead Minnow</t>
        </is>
      </c>
      <c r="N1373"/>
      <c r="O1373"/>
      <c r="P1373"/>
      <c r="Q1373"/>
      <c r="R1373"/>
      <c r="S1373"/>
      <c r="T1373"/>
      <c r="U1373"/>
      <c r="V1373" t="inlineStr">
        <is>
          <t>Flow-through</t>
        </is>
      </c>
      <c r="W1373" t="inlineStr">
        <is>
          <t>Fresh water</t>
        </is>
      </c>
      <c r="X1373" t="inlineStr">
        <is>
          <t>Lab</t>
        </is>
      </c>
      <c r="Y1373"/>
      <c r="Z1373" t="inlineStr">
        <is>
          <t>Active ingredient</t>
        </is>
      </c>
      <c r="AA1373"/>
      <c r="AB1373" t="n">
        <v>4.5E-4</v>
      </c>
      <c r="AC1373"/>
      <c r="AD1373" t="n">
        <v>3.8E-4</v>
      </c>
      <c r="AE1373"/>
      <c r="AF1373" t="n">
        <v>5.3E-4</v>
      </c>
      <c r="AG1373" t="inlineStr">
        <is>
          <t>AI mg/L</t>
        </is>
      </c>
      <c r="AH1373"/>
      <c r="AI1373"/>
      <c r="AJ1373"/>
      <c r="AK1373"/>
      <c r="AL1373"/>
      <c r="AM1373"/>
      <c r="AN1373"/>
      <c r="AO1373"/>
      <c r="AP1373"/>
      <c r="AQ1373"/>
      <c r="AR1373"/>
      <c r="AS1373"/>
      <c r="AT1373"/>
      <c r="AU1373"/>
      <c r="AV1373"/>
      <c r="AW1373"/>
      <c r="AX1373" t="inlineStr">
        <is>
          <t>Mortality</t>
        </is>
      </c>
      <c r="AY1373" t="inlineStr">
        <is>
          <t>Mortality</t>
        </is>
      </c>
      <c r="AZ1373" t="inlineStr">
        <is>
          <t>LC50</t>
        </is>
      </c>
      <c r="BA1373"/>
      <c r="BB1373" t="n">
        <v>4.0</v>
      </c>
      <c r="BC1373"/>
      <c r="BD1373"/>
      <c r="BE1373"/>
      <c r="BF1373"/>
      <c r="BG1373" t="inlineStr">
        <is>
          <t>Day(s)</t>
        </is>
      </c>
      <c r="BH1373"/>
      <c r="BI1373" t="inlineStr">
        <is>
          <t>DTXSID1020560</t>
        </is>
      </c>
      <c r="BJ1373"/>
      <c r="BK1373"/>
      <c r="BL1373"/>
      <c r="BM1373"/>
      <c r="BN1373"/>
      <c r="BO1373"/>
      <c r="BP1373"/>
      <c r="BQ1373"/>
      <c r="BR1373"/>
      <c r="BS1373"/>
      <c r="BT1373" t="inlineStr">
        <is>
          <t>--</t>
        </is>
      </c>
      <c r="BU1373"/>
      <c r="BV1373"/>
      <c r="BW1373"/>
      <c r="BX1373"/>
      <c r="BY1373"/>
      <c r="BZ1373"/>
      <c r="CA1373"/>
      <c r="CB1373"/>
      <c r="CC1373"/>
      <c r="CD1373"/>
      <c r="CE1373"/>
      <c r="CF1373"/>
      <c r="CG1373"/>
      <c r="CH1373"/>
      <c r="CI1373" t="inlineStr">
        <is>
          <t xml:space="preserve"> CONTR/SOLV//CARRIER/ACETONE// </t>
        </is>
      </c>
      <c r="CJ1373" t="inlineStr">
        <is>
          <t xml:space="preserve">   CONTR/SOLV//CARRIER/ACETONE// </t>
        </is>
      </c>
      <c r="CK1373" t="inlineStr">
        <is>
          <t>Lemke,A.E.</t>
        </is>
      </c>
      <c r="CL1373" t="n">
        <v>9479.0</v>
      </c>
      <c r="CM1373" t="inlineStr">
        <is>
          <t>Interlaboratory Comparison Acute Testing Set</t>
        </is>
      </c>
      <c r="CN1373" t="inlineStr">
        <is>
          <t>EPA-600/3-81-005, U.S.EPA, Duluth, MN:29 p.</t>
        </is>
      </c>
      <c r="CO1373" t="n">
        <v>1981.0</v>
      </c>
      <c r="CP1373" t="inlineStr">
        <is>
          <t>Lemke,A.E. (1981). Interlaboratory Comparison Acute Testing Set. EPA-600/3-81-005, U.S.EPA, Duluth, MN, 29 p. ECOREF#:9479</t>
        </is>
      </c>
    </row>
    <row r="1374">
      <c r="A1374" t="n">
        <v>115297.0</v>
      </c>
      <c r="B1374" t="inlineStr">
        <is>
          <t>6,7,8,9,10,10-Hexachloro-1,5,5a,6,9,9a-hexahydro-6,9-methano-2,4,3-benzodioxathiepin 3-oxide</t>
        </is>
      </c>
      <c r="C1374"/>
      <c r="D1374" t="inlineStr">
        <is>
          <t>Measured</t>
        </is>
      </c>
      <c r="E1374" t="inlineStr">
        <is>
          <t>Not coded</t>
        </is>
      </c>
      <c r="F1374"/>
      <c r="G1374"/>
      <c r="H1374"/>
      <c r="I1374"/>
      <c r="J1374"/>
      <c r="K1374"/>
      <c r="L1374" t="inlineStr">
        <is>
          <t>Pimephales promelas</t>
        </is>
      </c>
      <c r="M1374" t="inlineStr">
        <is>
          <t>Fathead Minnow</t>
        </is>
      </c>
      <c r="N1374"/>
      <c r="O1374"/>
      <c r="P1374"/>
      <c r="Q1374"/>
      <c r="R1374"/>
      <c r="S1374"/>
      <c r="T1374"/>
      <c r="U1374"/>
      <c r="V1374" t="inlineStr">
        <is>
          <t>Flow-through</t>
        </is>
      </c>
      <c r="W1374" t="inlineStr">
        <is>
          <t>Fresh water</t>
        </is>
      </c>
      <c r="X1374" t="inlineStr">
        <is>
          <t>Lab</t>
        </is>
      </c>
      <c r="Y1374"/>
      <c r="Z1374" t="inlineStr">
        <is>
          <t>Active ingredient</t>
        </is>
      </c>
      <c r="AA1374"/>
      <c r="AB1374" t="n">
        <v>7.5E-4</v>
      </c>
      <c r="AC1374"/>
      <c r="AD1374" t="n">
        <v>5.4E-4</v>
      </c>
      <c r="AE1374"/>
      <c r="AF1374" t="n">
        <v>8.4E-4</v>
      </c>
      <c r="AG1374" t="inlineStr">
        <is>
          <t>AI mg/L</t>
        </is>
      </c>
      <c r="AH1374"/>
      <c r="AI1374"/>
      <c r="AJ1374"/>
      <c r="AK1374"/>
      <c r="AL1374"/>
      <c r="AM1374"/>
      <c r="AN1374"/>
      <c r="AO1374"/>
      <c r="AP1374"/>
      <c r="AQ1374"/>
      <c r="AR1374"/>
      <c r="AS1374"/>
      <c r="AT1374"/>
      <c r="AU1374"/>
      <c r="AV1374"/>
      <c r="AW1374"/>
      <c r="AX1374" t="inlineStr">
        <is>
          <t>Mortality</t>
        </is>
      </c>
      <c r="AY1374" t="inlineStr">
        <is>
          <t>Mortality</t>
        </is>
      </c>
      <c r="AZ1374" t="inlineStr">
        <is>
          <t>LC50</t>
        </is>
      </c>
      <c r="BA1374"/>
      <c r="BB1374" t="n">
        <v>4.0</v>
      </c>
      <c r="BC1374"/>
      <c r="BD1374"/>
      <c r="BE1374"/>
      <c r="BF1374"/>
      <c r="BG1374" t="inlineStr">
        <is>
          <t>Day(s)</t>
        </is>
      </c>
      <c r="BH1374"/>
      <c r="BI1374" t="inlineStr">
        <is>
          <t>DTXSID1020560</t>
        </is>
      </c>
      <c r="BJ1374"/>
      <c r="BK1374"/>
      <c r="BL1374"/>
      <c r="BM1374"/>
      <c r="BN1374"/>
      <c r="BO1374"/>
      <c r="BP1374"/>
      <c r="BQ1374"/>
      <c r="BR1374"/>
      <c r="BS1374"/>
      <c r="BT1374" t="inlineStr">
        <is>
          <t>--</t>
        </is>
      </c>
      <c r="BU1374"/>
      <c r="BV1374"/>
      <c r="BW1374"/>
      <c r="BX1374"/>
      <c r="BY1374"/>
      <c r="BZ1374"/>
      <c r="CA1374"/>
      <c r="CB1374"/>
      <c r="CC1374"/>
      <c r="CD1374"/>
      <c r="CE1374"/>
      <c r="CF1374"/>
      <c r="CG1374"/>
      <c r="CH1374"/>
      <c r="CI1374" t="inlineStr">
        <is>
          <t xml:space="preserve"> CONTR/SOLV//CARRIER/ACETONE// </t>
        </is>
      </c>
      <c r="CJ1374" t="inlineStr">
        <is>
          <t xml:space="preserve">   CONTR/SOLV//CARRIER/ACETONE// </t>
        </is>
      </c>
      <c r="CK1374" t="inlineStr">
        <is>
          <t>Lemke,A.E.</t>
        </is>
      </c>
      <c r="CL1374" t="n">
        <v>9479.0</v>
      </c>
      <c r="CM1374" t="inlineStr">
        <is>
          <t>Interlaboratory Comparison Acute Testing Set</t>
        </is>
      </c>
      <c r="CN1374" t="inlineStr">
        <is>
          <t>EPA-600/3-81-005, U.S.EPA, Duluth, MN:29 p.</t>
        </is>
      </c>
      <c r="CO1374" t="n">
        <v>1981.0</v>
      </c>
      <c r="CP1374" t="inlineStr">
        <is>
          <t>Lemke,A.E. (1981). Interlaboratory Comparison Acute Testing Set. EPA-600/3-81-005, U.S.EPA, Duluth, MN, 29 p. ECOREF#:9479</t>
        </is>
      </c>
    </row>
    <row r="1375">
      <c r="A1375" t="n">
        <v>115297.0</v>
      </c>
      <c r="B1375" t="inlineStr">
        <is>
          <t>6,7,8,9,10,10-Hexachloro-1,5,5a,6,9,9a-hexahydro-6,9-methano-2,4,3-benzodioxathiepin 3-oxide</t>
        </is>
      </c>
      <c r="C1375"/>
      <c r="D1375" t="inlineStr">
        <is>
          <t>Measured</t>
        </is>
      </c>
      <c r="E1375" t="inlineStr">
        <is>
          <t>Not coded</t>
        </is>
      </c>
      <c r="F1375"/>
      <c r="G1375"/>
      <c r="H1375"/>
      <c r="I1375"/>
      <c r="J1375"/>
      <c r="K1375"/>
      <c r="L1375" t="inlineStr">
        <is>
          <t>Pimephales promelas</t>
        </is>
      </c>
      <c r="M1375" t="inlineStr">
        <is>
          <t>Fathead Minnow</t>
        </is>
      </c>
      <c r="N1375"/>
      <c r="O1375"/>
      <c r="P1375"/>
      <c r="Q1375"/>
      <c r="R1375"/>
      <c r="S1375"/>
      <c r="T1375"/>
      <c r="U1375"/>
      <c r="V1375" t="inlineStr">
        <is>
          <t>Flow-through</t>
        </is>
      </c>
      <c r="W1375" t="inlineStr">
        <is>
          <t>Fresh water</t>
        </is>
      </c>
      <c r="X1375" t="inlineStr">
        <is>
          <t>Lab</t>
        </is>
      </c>
      <c r="Y1375"/>
      <c r="Z1375" t="inlineStr">
        <is>
          <t>Active ingredient</t>
        </is>
      </c>
      <c r="AA1375"/>
      <c r="AB1375" t="n">
        <v>8.1E-4</v>
      </c>
      <c r="AC1375"/>
      <c r="AD1375" t="n">
        <v>6.7E-4</v>
      </c>
      <c r="AE1375"/>
      <c r="AF1375" t="n">
        <v>0.001</v>
      </c>
      <c r="AG1375" t="inlineStr">
        <is>
          <t>AI mg/L</t>
        </is>
      </c>
      <c r="AH1375"/>
      <c r="AI1375"/>
      <c r="AJ1375"/>
      <c r="AK1375"/>
      <c r="AL1375"/>
      <c r="AM1375"/>
      <c r="AN1375"/>
      <c r="AO1375"/>
      <c r="AP1375"/>
      <c r="AQ1375"/>
      <c r="AR1375"/>
      <c r="AS1375"/>
      <c r="AT1375"/>
      <c r="AU1375"/>
      <c r="AV1375"/>
      <c r="AW1375"/>
      <c r="AX1375" t="inlineStr">
        <is>
          <t>Mortality</t>
        </is>
      </c>
      <c r="AY1375" t="inlineStr">
        <is>
          <t>Mortality</t>
        </is>
      </c>
      <c r="AZ1375" t="inlineStr">
        <is>
          <t>LC50</t>
        </is>
      </c>
      <c r="BA1375"/>
      <c r="BB1375" t="n">
        <v>4.0</v>
      </c>
      <c r="BC1375"/>
      <c r="BD1375"/>
      <c r="BE1375"/>
      <c r="BF1375"/>
      <c r="BG1375" t="inlineStr">
        <is>
          <t>Day(s)</t>
        </is>
      </c>
      <c r="BH1375"/>
      <c r="BI1375" t="inlineStr">
        <is>
          <t>DTXSID1020560</t>
        </is>
      </c>
      <c r="BJ1375"/>
      <c r="BK1375"/>
      <c r="BL1375"/>
      <c r="BM1375"/>
      <c r="BN1375"/>
      <c r="BO1375"/>
      <c r="BP1375"/>
      <c r="BQ1375"/>
      <c r="BR1375"/>
      <c r="BS1375"/>
      <c r="BT1375" t="inlineStr">
        <is>
          <t>--</t>
        </is>
      </c>
      <c r="BU1375"/>
      <c r="BV1375"/>
      <c r="BW1375"/>
      <c r="BX1375"/>
      <c r="BY1375"/>
      <c r="BZ1375"/>
      <c r="CA1375"/>
      <c r="CB1375"/>
      <c r="CC1375"/>
      <c r="CD1375"/>
      <c r="CE1375"/>
      <c r="CF1375"/>
      <c r="CG1375"/>
      <c r="CH1375"/>
      <c r="CI1375"/>
      <c r="CJ1375"/>
      <c r="CK1375" t="inlineStr">
        <is>
          <t>Lemke,A.E.</t>
        </is>
      </c>
      <c r="CL1375" t="n">
        <v>9479.0</v>
      </c>
      <c r="CM1375" t="inlineStr">
        <is>
          <t>Interlaboratory Comparison Acute Testing Set</t>
        </is>
      </c>
      <c r="CN1375" t="inlineStr">
        <is>
          <t>EPA-600/3-81-005, U.S.EPA, Duluth, MN:29 p.</t>
        </is>
      </c>
      <c r="CO1375" t="n">
        <v>1981.0</v>
      </c>
      <c r="CP1375" t="inlineStr">
        <is>
          <t>Lemke,A.E. (1981). Interlaboratory Comparison Acute Testing Set. EPA-600/3-81-005, U.S.EPA, Duluth, MN, 29 p. ECOREF#:9479</t>
        </is>
      </c>
    </row>
    <row r="1376">
      <c r="A1376" t="n">
        <v>115297.0</v>
      </c>
      <c r="B1376" t="inlineStr">
        <is>
          <t>6,7,8,9,10,10-Hexachloro-1,5,5a,6,9,9a-hexahydro-6,9-methano-2,4,3-benzodioxathiepin 3-oxide</t>
        </is>
      </c>
      <c r="C1376"/>
      <c r="D1376" t="inlineStr">
        <is>
          <t>Measured</t>
        </is>
      </c>
      <c r="E1376" t="inlineStr">
        <is>
          <t>Not coded</t>
        </is>
      </c>
      <c r="F1376"/>
      <c r="G1376"/>
      <c r="H1376"/>
      <c r="I1376"/>
      <c r="J1376"/>
      <c r="K1376"/>
      <c r="L1376" t="inlineStr">
        <is>
          <t>Pimephales promelas</t>
        </is>
      </c>
      <c r="M1376" t="inlineStr">
        <is>
          <t>Fathead Minnow</t>
        </is>
      </c>
      <c r="N1376"/>
      <c r="O1376"/>
      <c r="P1376"/>
      <c r="Q1376"/>
      <c r="R1376"/>
      <c r="S1376"/>
      <c r="T1376"/>
      <c r="U1376"/>
      <c r="V1376" t="inlineStr">
        <is>
          <t>Flow-through</t>
        </is>
      </c>
      <c r="W1376" t="inlineStr">
        <is>
          <t>Fresh water</t>
        </is>
      </c>
      <c r="X1376" t="inlineStr">
        <is>
          <t>Lab</t>
        </is>
      </c>
      <c r="Y1376"/>
      <c r="Z1376" t="inlineStr">
        <is>
          <t>Active ingredient</t>
        </is>
      </c>
      <c r="AA1376"/>
      <c r="AB1376" t="n">
        <v>8.0E-4</v>
      </c>
      <c r="AC1376"/>
      <c r="AD1376" t="n">
        <v>6.7E-4</v>
      </c>
      <c r="AE1376"/>
      <c r="AF1376" t="n">
        <v>0.001</v>
      </c>
      <c r="AG1376" t="inlineStr">
        <is>
          <t>AI mg/L</t>
        </is>
      </c>
      <c r="AH1376"/>
      <c r="AI1376"/>
      <c r="AJ1376"/>
      <c r="AK1376"/>
      <c r="AL1376"/>
      <c r="AM1376"/>
      <c r="AN1376"/>
      <c r="AO1376"/>
      <c r="AP1376"/>
      <c r="AQ1376"/>
      <c r="AR1376"/>
      <c r="AS1376"/>
      <c r="AT1376"/>
      <c r="AU1376"/>
      <c r="AV1376"/>
      <c r="AW1376"/>
      <c r="AX1376" t="inlineStr">
        <is>
          <t>Mortality</t>
        </is>
      </c>
      <c r="AY1376" t="inlineStr">
        <is>
          <t>Mortality</t>
        </is>
      </c>
      <c r="AZ1376" t="inlineStr">
        <is>
          <t>LC50</t>
        </is>
      </c>
      <c r="BA1376"/>
      <c r="BB1376" t="n">
        <v>4.0</v>
      </c>
      <c r="BC1376"/>
      <c r="BD1376"/>
      <c r="BE1376"/>
      <c r="BF1376"/>
      <c r="BG1376" t="inlineStr">
        <is>
          <t>Day(s)</t>
        </is>
      </c>
      <c r="BH1376"/>
      <c r="BI1376" t="inlineStr">
        <is>
          <t>DTXSID1020560</t>
        </is>
      </c>
      <c r="BJ1376"/>
      <c r="BK1376"/>
      <c r="BL1376"/>
      <c r="BM1376"/>
      <c r="BN1376"/>
      <c r="BO1376"/>
      <c r="BP1376"/>
      <c r="BQ1376"/>
      <c r="BR1376"/>
      <c r="BS1376"/>
      <c r="BT1376" t="inlineStr">
        <is>
          <t>--</t>
        </is>
      </c>
      <c r="BU1376"/>
      <c r="BV1376"/>
      <c r="BW1376"/>
      <c r="BX1376"/>
      <c r="BY1376"/>
      <c r="BZ1376"/>
      <c r="CA1376"/>
      <c r="CB1376"/>
      <c r="CC1376"/>
      <c r="CD1376"/>
      <c r="CE1376"/>
      <c r="CF1376"/>
      <c r="CG1376"/>
      <c r="CH1376"/>
      <c r="CI1376"/>
      <c r="CJ1376"/>
      <c r="CK1376" t="inlineStr">
        <is>
          <t>Lemke,A.E.</t>
        </is>
      </c>
      <c r="CL1376" t="n">
        <v>9479.0</v>
      </c>
      <c r="CM1376" t="inlineStr">
        <is>
          <t>Interlaboratory Comparison Acute Testing Set</t>
        </is>
      </c>
      <c r="CN1376" t="inlineStr">
        <is>
          <t>EPA-600/3-81-005, U.S.EPA, Duluth, MN:29 p.</t>
        </is>
      </c>
      <c r="CO1376" t="n">
        <v>1981.0</v>
      </c>
      <c r="CP1376" t="inlineStr">
        <is>
          <t>Lemke,A.E. (1981). Interlaboratory Comparison Acute Testing Set. EPA-600/3-81-005, U.S.EPA, Duluth, MN, 29 p. ECOREF#:9479</t>
        </is>
      </c>
    </row>
    <row r="1377">
      <c r="A1377" t="n">
        <v>115297.0</v>
      </c>
      <c r="B1377" t="inlineStr">
        <is>
          <t>6,7,8,9,10,10-Hexachloro-1,5,5a,6,9,9a-hexahydro-6,9-methano-2,4,3-benzodioxathiepin 3-oxide</t>
        </is>
      </c>
      <c r="C1377"/>
      <c r="D1377" t="inlineStr">
        <is>
          <t>Unmeasured</t>
        </is>
      </c>
      <c r="E1377" t="inlineStr">
        <is>
          <t>Not coded</t>
        </is>
      </c>
      <c r="F1377"/>
      <c r="G1377"/>
      <c r="H1377"/>
      <c r="I1377"/>
      <c r="J1377"/>
      <c r="K1377"/>
      <c r="L1377" t="inlineStr">
        <is>
          <t>Pimephales promelas</t>
        </is>
      </c>
      <c r="M1377" t="inlineStr">
        <is>
          <t>Fathead Minnow</t>
        </is>
      </c>
      <c r="N1377"/>
      <c r="O1377"/>
      <c r="P1377"/>
      <c r="Q1377"/>
      <c r="R1377"/>
      <c r="S1377"/>
      <c r="T1377"/>
      <c r="U1377"/>
      <c r="V1377" t="inlineStr">
        <is>
          <t>Aquatic, unspecified</t>
        </is>
      </c>
      <c r="W1377" t="inlineStr">
        <is>
          <t>Fresh water</t>
        </is>
      </c>
      <c r="X1377" t="inlineStr">
        <is>
          <t>Lab</t>
        </is>
      </c>
      <c r="Y1377"/>
      <c r="Z1377" t="inlineStr">
        <is>
          <t>Formulation</t>
        </is>
      </c>
      <c r="AA1377"/>
      <c r="AB1377" t="n">
        <v>0.0014</v>
      </c>
      <c r="AC1377"/>
      <c r="AD1377"/>
      <c r="AE1377"/>
      <c r="AF1377"/>
      <c r="AG1377" t="inlineStr">
        <is>
          <t>AI mg/L</t>
        </is>
      </c>
      <c r="AH1377"/>
      <c r="AI1377"/>
      <c r="AJ1377"/>
      <c r="AK1377"/>
      <c r="AL1377"/>
      <c r="AM1377"/>
      <c r="AN1377"/>
      <c r="AO1377"/>
      <c r="AP1377"/>
      <c r="AQ1377"/>
      <c r="AR1377"/>
      <c r="AS1377"/>
      <c r="AT1377"/>
      <c r="AU1377"/>
      <c r="AV1377"/>
      <c r="AW1377"/>
      <c r="AX1377" t="inlineStr">
        <is>
          <t>Mortality</t>
        </is>
      </c>
      <c r="AY1377" t="inlineStr">
        <is>
          <t>Mortality</t>
        </is>
      </c>
      <c r="AZ1377" t="inlineStr">
        <is>
          <t>LC50</t>
        </is>
      </c>
      <c r="BA1377"/>
      <c r="BB1377" t="n">
        <v>4.0</v>
      </c>
      <c r="BC1377"/>
      <c r="BD1377"/>
      <c r="BE1377"/>
      <c r="BF1377"/>
      <c r="BG1377" t="inlineStr">
        <is>
          <t>Day(s)</t>
        </is>
      </c>
      <c r="BH1377"/>
      <c r="BI1377" t="inlineStr">
        <is>
          <t>DTXSID1020560</t>
        </is>
      </c>
      <c r="BJ1377"/>
      <c r="BK1377"/>
      <c r="BL1377"/>
      <c r="BM1377"/>
      <c r="BN1377"/>
      <c r="BO1377"/>
      <c r="BP1377"/>
      <c r="BQ1377"/>
      <c r="BR1377"/>
      <c r="BS1377"/>
      <c r="BT1377" t="inlineStr">
        <is>
          <t>--</t>
        </is>
      </c>
      <c r="BU1377"/>
      <c r="BV1377"/>
      <c r="BW1377"/>
      <c r="BX1377"/>
      <c r="BY1377"/>
      <c r="BZ1377"/>
      <c r="CA1377"/>
      <c r="CB1377"/>
      <c r="CC1377"/>
      <c r="CD1377"/>
      <c r="CE1377"/>
      <c r="CF1377"/>
      <c r="CG1377"/>
      <c r="CH1377"/>
      <c r="CI1377"/>
      <c r="CJ1377"/>
      <c r="CK1377" t="inlineStr">
        <is>
          <t>Mayer,F.L.,Jr.</t>
        </is>
      </c>
      <c r="CL1377" t="n">
        <v>70421.0</v>
      </c>
      <c r="CM1377" t="inlineStr">
        <is>
          <t>Pesticides as Pollutants</t>
        </is>
      </c>
      <c r="CN1377" t="inlineStr">
        <is>
          <t>In: B.G.Liptak (Ed.), Environmental Engineer's Handbook, Chilton Book Co., Radnor, PA:405-418</t>
        </is>
      </c>
      <c r="CO1377" t="n">
        <v>1974.0</v>
      </c>
      <c r="CP1377" t="inlineStr">
        <is>
          <t>Mayer,F.L.,Jr. (1974). Pesticides as Pollutants. In: B.G.Liptak (Ed.), Environmental Engineer's Handbook, Chilton Book Co., Radnor, PA, 405-418. ECOREF#:70421</t>
        </is>
      </c>
    </row>
    <row r="1378">
      <c r="A1378" t="n">
        <v>115297.0</v>
      </c>
      <c r="B1378" t="inlineStr">
        <is>
          <t>6,7,8,9,10,10-Hexachloro-1,5,5a,6,9,9a-hexahydro-6,9-methano-2,4,3-benzodioxathiepin 3-oxide</t>
        </is>
      </c>
      <c r="C1378"/>
      <c r="D1378" t="inlineStr">
        <is>
          <t>Measured</t>
        </is>
      </c>
      <c r="E1378" t="inlineStr">
        <is>
          <t>Not coded</t>
        </is>
      </c>
      <c r="F1378"/>
      <c r="G1378"/>
      <c r="H1378"/>
      <c r="I1378"/>
      <c r="J1378"/>
      <c r="K1378"/>
      <c r="L1378" t="inlineStr">
        <is>
          <t>Pimephales promelas</t>
        </is>
      </c>
      <c r="M1378" t="inlineStr">
        <is>
          <t>Fathead Minnow</t>
        </is>
      </c>
      <c r="N1378"/>
      <c r="O1378"/>
      <c r="P1378"/>
      <c r="Q1378"/>
      <c r="R1378"/>
      <c r="S1378"/>
      <c r="T1378"/>
      <c r="U1378"/>
      <c r="V1378" t="inlineStr">
        <is>
          <t>Static</t>
        </is>
      </c>
      <c r="W1378" t="inlineStr">
        <is>
          <t>Fresh water</t>
        </is>
      </c>
      <c r="X1378" t="inlineStr">
        <is>
          <t>Lab</t>
        </is>
      </c>
      <c r="Y1378"/>
      <c r="Z1378" t="inlineStr">
        <is>
          <t>Active ingredient</t>
        </is>
      </c>
      <c r="AA1378"/>
      <c r="AB1378" t="n">
        <v>0.0012</v>
      </c>
      <c r="AC1378"/>
      <c r="AD1378" t="n">
        <v>8.2E-4</v>
      </c>
      <c r="AE1378"/>
      <c r="AF1378" t="n">
        <v>0.00219</v>
      </c>
      <c r="AG1378" t="inlineStr">
        <is>
          <t>AI mg/L</t>
        </is>
      </c>
      <c r="AH1378"/>
      <c r="AI1378"/>
      <c r="AJ1378"/>
      <c r="AK1378"/>
      <c r="AL1378"/>
      <c r="AM1378"/>
      <c r="AN1378"/>
      <c r="AO1378"/>
      <c r="AP1378"/>
      <c r="AQ1378"/>
      <c r="AR1378"/>
      <c r="AS1378"/>
      <c r="AT1378"/>
      <c r="AU1378"/>
      <c r="AV1378"/>
      <c r="AW1378"/>
      <c r="AX1378" t="inlineStr">
        <is>
          <t>Mortality</t>
        </is>
      </c>
      <c r="AY1378" t="inlineStr">
        <is>
          <t>Mortality</t>
        </is>
      </c>
      <c r="AZ1378" t="inlineStr">
        <is>
          <t>LC50</t>
        </is>
      </c>
      <c r="BA1378"/>
      <c r="BB1378" t="n">
        <v>4.0</v>
      </c>
      <c r="BC1378"/>
      <c r="BD1378"/>
      <c r="BE1378"/>
      <c r="BF1378"/>
      <c r="BG1378" t="inlineStr">
        <is>
          <t>Day(s)</t>
        </is>
      </c>
      <c r="BH1378"/>
      <c r="BI1378" t="inlineStr">
        <is>
          <t>DTXSID1020560</t>
        </is>
      </c>
      <c r="BJ1378"/>
      <c r="BK1378"/>
      <c r="BL1378"/>
      <c r="BM1378"/>
      <c r="BN1378"/>
      <c r="BO1378"/>
      <c r="BP1378"/>
      <c r="BQ1378"/>
      <c r="BR1378"/>
      <c r="BS1378"/>
      <c r="BT1378" t="inlineStr">
        <is>
          <t>--</t>
        </is>
      </c>
      <c r="BU1378"/>
      <c r="BV1378"/>
      <c r="BW1378"/>
      <c r="BX1378"/>
      <c r="BY1378"/>
      <c r="BZ1378"/>
      <c r="CA1378"/>
      <c r="CB1378"/>
      <c r="CC1378"/>
      <c r="CD1378"/>
      <c r="CE1378"/>
      <c r="CF1378"/>
      <c r="CG1378"/>
      <c r="CH1378"/>
      <c r="CI1378" t="inlineStr">
        <is>
          <t xml:space="preserve"> CONTR/SOLV//CARRIER/ACETONE// </t>
        </is>
      </c>
      <c r="CJ1378" t="inlineStr">
        <is>
          <t xml:space="preserve">   CONTR/SOLV//CARRIER/ACETONE// </t>
        </is>
      </c>
      <c r="CK1378" t="inlineStr">
        <is>
          <t>Lemke,A.E.</t>
        </is>
      </c>
      <c r="CL1378" t="n">
        <v>9479.0</v>
      </c>
      <c r="CM1378" t="inlineStr">
        <is>
          <t>Interlaboratory Comparison Acute Testing Set</t>
        </is>
      </c>
      <c r="CN1378" t="inlineStr">
        <is>
          <t>EPA-600/3-81-005, U.S.EPA, Duluth, MN:29 p.</t>
        </is>
      </c>
      <c r="CO1378" t="n">
        <v>1981.0</v>
      </c>
      <c r="CP1378" t="inlineStr">
        <is>
          <t>Lemke,A.E. (1981). Interlaboratory Comparison Acute Testing Set. EPA-600/3-81-005, U.S.EPA, Duluth, MN, 29 p. ECOREF#:9479</t>
        </is>
      </c>
    </row>
    <row r="1379">
      <c r="A1379" t="n">
        <v>115322.0</v>
      </c>
      <c r="B1379" t="inlineStr">
        <is>
          <t>4-Chloro-alpha-(4-chlorophenyl)-alpha-(trichloromethyl)benzenemethanol</t>
        </is>
      </c>
      <c r="C1379"/>
      <c r="D1379" t="inlineStr">
        <is>
          <t>Not coded</t>
        </is>
      </c>
      <c r="E1379" t="inlineStr">
        <is>
          <t>United States Environmental Protection Agency</t>
        </is>
      </c>
      <c r="F1379"/>
      <c r="G1379" t="n">
        <v>93.3</v>
      </c>
      <c r="H1379"/>
      <c r="I1379"/>
      <c r="J1379"/>
      <c r="K1379"/>
      <c r="L1379" t="inlineStr">
        <is>
          <t>Pimephales promelas</t>
        </is>
      </c>
      <c r="M1379" t="inlineStr">
        <is>
          <t>Fathead Minnow</t>
        </is>
      </c>
      <c r="N1379"/>
      <c r="O1379"/>
      <c r="P1379" t="n">
        <v>30.0</v>
      </c>
      <c r="Q1379"/>
      <c r="R1379"/>
      <c r="S1379"/>
      <c r="T1379"/>
      <c r="U1379" t="inlineStr">
        <is>
          <t>Day(s)</t>
        </is>
      </c>
      <c r="V1379" t="inlineStr">
        <is>
          <t>Flow-through</t>
        </is>
      </c>
      <c r="W1379" t="inlineStr">
        <is>
          <t>Fresh water</t>
        </is>
      </c>
      <c r="X1379" t="inlineStr">
        <is>
          <t>Lab</t>
        </is>
      </c>
      <c r="Y1379"/>
      <c r="Z1379" t="inlineStr">
        <is>
          <t>Active ingredient</t>
        </is>
      </c>
      <c r="AA1379"/>
      <c r="AB1379" t="n">
        <v>0.509</v>
      </c>
      <c r="AC1379"/>
      <c r="AD1379" t="n">
        <v>0.492</v>
      </c>
      <c r="AE1379"/>
      <c r="AF1379" t="n">
        <v>0.533</v>
      </c>
      <c r="AG1379" t="inlineStr">
        <is>
          <t>AI mg/L</t>
        </is>
      </c>
      <c r="AH1379"/>
      <c r="AI1379"/>
      <c r="AJ1379"/>
      <c r="AK1379"/>
      <c r="AL1379"/>
      <c r="AM1379"/>
      <c r="AN1379"/>
      <c r="AO1379"/>
      <c r="AP1379"/>
      <c r="AQ1379"/>
      <c r="AR1379"/>
      <c r="AS1379"/>
      <c r="AT1379"/>
      <c r="AU1379"/>
      <c r="AV1379"/>
      <c r="AW1379"/>
      <c r="AX1379" t="inlineStr">
        <is>
          <t>Mortality</t>
        </is>
      </c>
      <c r="AY1379" t="inlineStr">
        <is>
          <t>Mortality</t>
        </is>
      </c>
      <c r="AZ1379" t="inlineStr">
        <is>
          <t>LC50</t>
        </is>
      </c>
      <c r="BA1379"/>
      <c r="BB1379" t="n">
        <v>4.0</v>
      </c>
      <c r="BC1379"/>
      <c r="BD1379"/>
      <c r="BE1379"/>
      <c r="BF1379"/>
      <c r="BG1379" t="inlineStr">
        <is>
          <t>Day(s)</t>
        </is>
      </c>
      <c r="BH1379"/>
      <c r="BI1379" t="inlineStr">
        <is>
          <t>DTXSID4020450</t>
        </is>
      </c>
      <c r="BJ1379"/>
      <c r="BK1379"/>
      <c r="BL1379" t="inlineStr">
        <is>
          <t>Acute</t>
        </is>
      </c>
      <c r="BM1379"/>
      <c r="BN1379"/>
      <c r="BO1379"/>
      <c r="BP1379"/>
      <c r="BQ1379"/>
      <c r="BR1379"/>
      <c r="BS1379"/>
      <c r="BT1379" t="inlineStr">
        <is>
          <t>--</t>
        </is>
      </c>
      <c r="BU1379"/>
      <c r="BV1379"/>
      <c r="BW1379"/>
      <c r="BX1379"/>
      <c r="BY1379"/>
      <c r="BZ1379"/>
      <c r="CA1379"/>
      <c r="CB1379"/>
      <c r="CC1379"/>
      <c r="CD1379"/>
      <c r="CE1379"/>
      <c r="CF1379"/>
      <c r="CG1379"/>
      <c r="CH1379"/>
      <c r="CI1379"/>
      <c r="CJ1379" t="inlineStr">
        <is>
          <t xml:space="preserve">CONTR/STD METHODS USED//   </t>
        </is>
      </c>
      <c r="CK1379" t="inlineStr">
        <is>
          <t>U.S. Environmental Protection Agency</t>
        </is>
      </c>
      <c r="CL1379" t="n">
        <v>344.0</v>
      </c>
      <c r="CM1379" t="inlineStr">
        <is>
          <t>Pesticide Ecotoxicity Database (Formerly: Environmental Effects Database (EEDB))</t>
        </is>
      </c>
      <c r="CN1379" t="inlineStr">
        <is>
          <t>Environmental Fate and Effects Division, U.S.EPA, Washington, D.C.:</t>
        </is>
      </c>
      <c r="CO1379" t="n">
        <v>1992.0</v>
      </c>
      <c r="CP1379" t="inlineStr">
        <is>
          <t>U.S. Environmental Protection Agency (1992). Pesticide Ecotoxicity Database (Formerly: Environmental Effects Database (EEDB)). Environmental Fate and Effects Division, U.S.EPA, Washington, D.C., ECOREF#:344</t>
        </is>
      </c>
    </row>
    <row r="1380">
      <c r="A1380" t="n">
        <v>115322.0</v>
      </c>
      <c r="B1380" t="inlineStr">
        <is>
          <t>4-Chloro-alpha-(4-chlorophenyl)-alpha-(trichloromethyl)benzenemethanol</t>
        </is>
      </c>
      <c r="C1380"/>
      <c r="D1380" t="inlineStr">
        <is>
          <t>Measured</t>
        </is>
      </c>
      <c r="E1380" t="inlineStr">
        <is>
          <t>Not coded</t>
        </is>
      </c>
      <c r="F1380"/>
      <c r="G1380" t="n">
        <v>87.3</v>
      </c>
      <c r="H1380"/>
      <c r="I1380"/>
      <c r="J1380"/>
      <c r="K1380"/>
      <c r="L1380" t="inlineStr">
        <is>
          <t>Pimephales promelas</t>
        </is>
      </c>
      <c r="M1380" t="inlineStr">
        <is>
          <t>Fathead Minnow</t>
        </is>
      </c>
      <c r="N1380"/>
      <c r="O1380"/>
      <c r="P1380" t="n">
        <v>32.0</v>
      </c>
      <c r="Q1380"/>
      <c r="R1380"/>
      <c r="S1380"/>
      <c r="T1380"/>
      <c r="U1380" t="inlineStr">
        <is>
          <t>Day(s)</t>
        </is>
      </c>
      <c r="V1380" t="inlineStr">
        <is>
          <t>Flow-through</t>
        </is>
      </c>
      <c r="W1380" t="inlineStr">
        <is>
          <t>Fresh water</t>
        </is>
      </c>
      <c r="X1380" t="inlineStr">
        <is>
          <t>Lab</t>
        </is>
      </c>
      <c r="Y1380"/>
      <c r="Z1380" t="inlineStr">
        <is>
          <t>Active ingredient</t>
        </is>
      </c>
      <c r="AA1380"/>
      <c r="AB1380" t="n">
        <v>0.603</v>
      </c>
      <c r="AC1380"/>
      <c r="AD1380" t="n">
        <v>0.577</v>
      </c>
      <c r="AE1380"/>
      <c r="AF1380" t="n">
        <v>0.631</v>
      </c>
      <c r="AG1380" t="inlineStr">
        <is>
          <t>AI mg/L</t>
        </is>
      </c>
      <c r="AH1380"/>
      <c r="AI1380"/>
      <c r="AJ1380"/>
      <c r="AK1380"/>
      <c r="AL1380"/>
      <c r="AM1380"/>
      <c r="AN1380"/>
      <c r="AO1380"/>
      <c r="AP1380"/>
      <c r="AQ1380"/>
      <c r="AR1380"/>
      <c r="AS1380"/>
      <c r="AT1380"/>
      <c r="AU1380"/>
      <c r="AV1380"/>
      <c r="AW1380"/>
      <c r="AX1380" t="inlineStr">
        <is>
          <t>Mortality</t>
        </is>
      </c>
      <c r="AY1380" t="inlineStr">
        <is>
          <t>Mortality</t>
        </is>
      </c>
      <c r="AZ1380" t="inlineStr">
        <is>
          <t>LC50</t>
        </is>
      </c>
      <c r="BA1380"/>
      <c r="BB1380" t="n">
        <v>4.0</v>
      </c>
      <c r="BC1380"/>
      <c r="BD1380"/>
      <c r="BE1380"/>
      <c r="BF1380"/>
      <c r="BG1380" t="inlineStr">
        <is>
          <t>Day(s)</t>
        </is>
      </c>
      <c r="BH1380" t="inlineStr">
        <is>
          <t>Pure</t>
        </is>
      </c>
      <c r="BI1380" t="inlineStr">
        <is>
          <t>DTXSID4020450</t>
        </is>
      </c>
      <c r="BJ1380"/>
      <c r="BK1380"/>
      <c r="BL1380"/>
      <c r="BM1380"/>
      <c r="BN1380"/>
      <c r="BO1380"/>
      <c r="BP1380"/>
      <c r="BQ1380"/>
      <c r="BR1380"/>
      <c r="BS1380"/>
      <c r="BT1380" t="inlineStr">
        <is>
          <t>--</t>
        </is>
      </c>
      <c r="BU1380"/>
      <c r="BV1380"/>
      <c r="BW1380"/>
      <c r="BX1380"/>
      <c r="BY1380"/>
      <c r="BZ1380"/>
      <c r="CA1380"/>
      <c r="CB1380"/>
      <c r="CC1380"/>
      <c r="CD1380"/>
      <c r="CE1380"/>
      <c r="CF1380"/>
      <c r="CG1380"/>
      <c r="CH1380"/>
      <c r="CI1380" t="inlineStr">
        <is>
          <t xml:space="preserve"> Affected fish lost schooling behavior, were hypoactive, had increased respiration, were darkly colored and lost equilibrNAm prior to death.  Individual lengths and weights of the test fish were not recorded; however, the calculated </t>
        </is>
      </c>
      <c r="CJ1380" t="inlineStr">
        <is>
          <t xml:space="preserve">   Affected fish lost schooling behavior, were hypoactive, had increased respiration, were darkly colored and lost equilibrNAm prior to death.  Individual lengths and weights of the test fish were not recorded; however, the calculated </t>
        </is>
      </c>
      <c r="CK1380" t="inlineStr">
        <is>
          <t>Geiger,D.L., D.J. Call, and L.T. Brooke</t>
        </is>
      </c>
      <c r="CL1380" t="n">
        <v>12859.0</v>
      </c>
      <c r="CM1380" t="inlineStr">
        <is>
          <t>Acute Toxicities of Organic Chemicals to Fathead Minnows (Pimephales promelas) Volume IV</t>
        </is>
      </c>
      <c r="CN1380" t="inlineStr">
        <is>
          <t>Center for Lake Superior Environmental Studies, University of Wisconsin, Superior, WI4:355 p.</t>
        </is>
      </c>
      <c r="CO1380" t="n">
        <v>1988.0</v>
      </c>
      <c r="CP1380" t="inlineStr">
        <is>
          <t>Geiger,D.L., D.J. Call, and L.T. Brooke (1988). Acute Toxicities of Organic Chemicals to Fathead Minnows (Pimephales promelas) Volume IV. Center for Lake Superior Environmental Studies, University of Wisconsin, Superior, WI, 4, 355 p. ECOREF#:12859</t>
        </is>
      </c>
    </row>
    <row r="1381">
      <c r="A1381" t="n">
        <v>115322.0</v>
      </c>
      <c r="B1381" t="inlineStr">
        <is>
          <t>4-Chloro-alpha-(4-chlorophenyl)-alpha-(trichloromethyl)benzenemethanol</t>
        </is>
      </c>
      <c r="C1381" t="inlineStr">
        <is>
          <t>Technical grade, technical product, technical formulation</t>
        </is>
      </c>
      <c r="D1381" t="inlineStr">
        <is>
          <t>Measured</t>
        </is>
      </c>
      <c r="E1381" t="inlineStr">
        <is>
          <t>Not coded</t>
        </is>
      </c>
      <c r="F1381"/>
      <c r="G1381" t="n">
        <v>87.3</v>
      </c>
      <c r="H1381"/>
      <c r="I1381"/>
      <c r="J1381"/>
      <c r="K1381"/>
      <c r="L1381" t="inlineStr">
        <is>
          <t>Pimephales promelas</t>
        </is>
      </c>
      <c r="M1381" t="inlineStr">
        <is>
          <t>Fathead Minnow</t>
        </is>
      </c>
      <c r="N1381"/>
      <c r="O1381"/>
      <c r="P1381"/>
      <c r="Q1381"/>
      <c r="R1381" t="n">
        <v>31.0</v>
      </c>
      <c r="S1381"/>
      <c r="T1381" t="n">
        <v>32.0</v>
      </c>
      <c r="U1381" t="inlineStr">
        <is>
          <t>Day(s)</t>
        </is>
      </c>
      <c r="V1381" t="inlineStr">
        <is>
          <t>Flow-through</t>
        </is>
      </c>
      <c r="W1381" t="inlineStr">
        <is>
          <t>Fresh water</t>
        </is>
      </c>
      <c r="X1381" t="inlineStr">
        <is>
          <t>Lab</t>
        </is>
      </c>
      <c r="Y1381"/>
      <c r="Z1381" t="inlineStr">
        <is>
          <t>Active ingredient</t>
        </is>
      </c>
      <c r="AA1381"/>
      <c r="AB1381" t="n">
        <v>0.51</v>
      </c>
      <c r="AC1381"/>
      <c r="AD1381" t="n">
        <v>0.488</v>
      </c>
      <c r="AE1381"/>
      <c r="AF1381" t="n">
        <v>0.533</v>
      </c>
      <c r="AG1381" t="inlineStr">
        <is>
          <t>AI mg/L</t>
        </is>
      </c>
      <c r="AH1381"/>
      <c r="AI1381"/>
      <c r="AJ1381"/>
      <c r="AK1381"/>
      <c r="AL1381"/>
      <c r="AM1381"/>
      <c r="AN1381"/>
      <c r="AO1381"/>
      <c r="AP1381"/>
      <c r="AQ1381"/>
      <c r="AR1381"/>
      <c r="AS1381"/>
      <c r="AT1381"/>
      <c r="AU1381"/>
      <c r="AV1381"/>
      <c r="AW1381"/>
      <c r="AX1381" t="inlineStr">
        <is>
          <t>Mortality</t>
        </is>
      </c>
      <c r="AY1381" t="inlineStr">
        <is>
          <t>Mortality</t>
        </is>
      </c>
      <c r="AZ1381" t="inlineStr">
        <is>
          <t>LC50</t>
        </is>
      </c>
      <c r="BA1381"/>
      <c r="BB1381" t="n">
        <v>4.0</v>
      </c>
      <c r="BC1381"/>
      <c r="BD1381"/>
      <c r="BE1381"/>
      <c r="BF1381"/>
      <c r="BG1381" t="inlineStr">
        <is>
          <t>Day(s)</t>
        </is>
      </c>
      <c r="BH1381" t="inlineStr">
        <is>
          <t>Active ingredient</t>
        </is>
      </c>
      <c r="BI1381" t="inlineStr">
        <is>
          <t>DTXSID4020450</t>
        </is>
      </c>
      <c r="BJ1381" t="inlineStr">
        <is>
          <t>10.1016/0143-1471(82)90161-1</t>
        </is>
      </c>
      <c r="BK1381"/>
      <c r="BL1381"/>
      <c r="BM1381"/>
      <c r="BN1381"/>
      <c r="BO1381"/>
      <c r="BP1381"/>
      <c r="BQ1381"/>
      <c r="BR1381"/>
      <c r="BS1381"/>
      <c r="BT1381" t="inlineStr">
        <is>
          <t>--</t>
        </is>
      </c>
      <c r="BU1381"/>
      <c r="BV1381"/>
      <c r="BW1381"/>
      <c r="BX1381"/>
      <c r="BY1381"/>
      <c r="BZ1381"/>
      <c r="CA1381"/>
      <c r="CB1381"/>
      <c r="CC1381"/>
      <c r="CD1381"/>
      <c r="CE1381"/>
      <c r="CF1381"/>
      <c r="CG1381"/>
      <c r="CH1381"/>
      <c r="CI1381" t="inlineStr">
        <is>
          <t xml:space="preserve"> NOT FED, 16 H PHOTO// </t>
        </is>
      </c>
      <c r="CJ1381" t="inlineStr">
        <is>
          <t xml:space="preserve">   NOT FED, 16 H PHOTO// </t>
        </is>
      </c>
      <c r="CK1381" t="inlineStr">
        <is>
          <t>Holcombe,G.W., G.L. Phipps, and D.K. Tanner</t>
        </is>
      </c>
      <c r="CL1381" t="n">
        <v>10536.0</v>
      </c>
      <c r="CM1381" t="inlineStr">
        <is>
          <t>The Acute Toxicity of Kelthane, Dursban, Disulfoton, Pydrin, and Permethrin to Fathead Minnows Pimephales promelas and Rainbow Trout Salmo gairdneri</t>
        </is>
      </c>
      <c r="CN1381" t="inlineStr">
        <is>
          <t>Environ. Pollut. A.29(3): 167-178</t>
        </is>
      </c>
      <c r="CO1381" t="n">
        <v>1982.0</v>
      </c>
      <c r="CP1381" t="inlineStr">
        <is>
          <t>Holcombe,G.W., G.L. Phipps, and D.K. Tanner (1982). The Acute Toxicity of Kelthane, Dursban, Disulfoton, Pydrin, and Permethrin to Fathead Minnows Pimephales promelas and Rainbow Trout Salmo gairdneri. Environ. Pollut. A., 29, (3), 167-178. doi:10.1016/0143-1471(82)90161-1. ECOREF#:10536</t>
        </is>
      </c>
    </row>
    <row r="1382">
      <c r="A1382" t="n">
        <v>115866.0</v>
      </c>
      <c r="B1382" t="inlineStr">
        <is>
          <t>Phosphoric acid, Triphenyl ester</t>
        </is>
      </c>
      <c r="C1382"/>
      <c r="D1382" t="inlineStr">
        <is>
          <t>Unmeasured</t>
        </is>
      </c>
      <c r="E1382" t="inlineStr">
        <is>
          <t>Other Method</t>
        </is>
      </c>
      <c r="F1382"/>
      <c r="G1382"/>
      <c r="H1382"/>
      <c r="I1382"/>
      <c r="J1382"/>
      <c r="K1382"/>
      <c r="L1382" t="inlineStr">
        <is>
          <t>Pimephales promelas</t>
        </is>
      </c>
      <c r="M1382" t="inlineStr">
        <is>
          <t>Fathead Minnow</t>
        </is>
      </c>
      <c r="N1382"/>
      <c r="O1382"/>
      <c r="P1382"/>
      <c r="Q1382"/>
      <c r="R1382"/>
      <c r="S1382"/>
      <c r="T1382"/>
      <c r="U1382"/>
      <c r="V1382" t="inlineStr">
        <is>
          <t>Static</t>
        </is>
      </c>
      <c r="W1382" t="inlineStr">
        <is>
          <t>Fresh water</t>
        </is>
      </c>
      <c r="X1382" t="inlineStr">
        <is>
          <t>Lab</t>
        </is>
      </c>
      <c r="Y1382"/>
      <c r="Z1382" t="inlineStr">
        <is>
          <t>Formulation</t>
        </is>
      </c>
      <c r="AA1382"/>
      <c r="AB1382" t="n">
        <v>0.66</v>
      </c>
      <c r="AC1382"/>
      <c r="AD1382" t="n">
        <v>0.53</v>
      </c>
      <c r="AE1382"/>
      <c r="AF1382" t="n">
        <v>0.8</v>
      </c>
      <c r="AG1382" t="inlineStr">
        <is>
          <t>AI mg/L</t>
        </is>
      </c>
      <c r="AH1382"/>
      <c r="AI1382"/>
      <c r="AJ1382"/>
      <c r="AK1382"/>
      <c r="AL1382"/>
      <c r="AM1382"/>
      <c r="AN1382"/>
      <c r="AO1382"/>
      <c r="AP1382"/>
      <c r="AQ1382"/>
      <c r="AR1382"/>
      <c r="AS1382"/>
      <c r="AT1382"/>
      <c r="AU1382"/>
      <c r="AV1382"/>
      <c r="AW1382"/>
      <c r="AX1382" t="inlineStr">
        <is>
          <t>Mortality</t>
        </is>
      </c>
      <c r="AY1382" t="inlineStr">
        <is>
          <t>Mortality</t>
        </is>
      </c>
      <c r="AZ1382" t="inlineStr">
        <is>
          <t>LC50</t>
        </is>
      </c>
      <c r="BA1382"/>
      <c r="BB1382" t="n">
        <v>4.0</v>
      </c>
      <c r="BC1382"/>
      <c r="BD1382"/>
      <c r="BE1382"/>
      <c r="BF1382"/>
      <c r="BG1382" t="inlineStr">
        <is>
          <t>Day(s)</t>
        </is>
      </c>
      <c r="BH1382"/>
      <c r="BI1382" t="inlineStr">
        <is>
          <t>DTXSID1021952</t>
        </is>
      </c>
      <c r="BJ1382"/>
      <c r="BK1382"/>
      <c r="BL1382" t="inlineStr">
        <is>
          <t>Acute</t>
        </is>
      </c>
      <c r="BM1382"/>
      <c r="BN1382"/>
      <c r="BO1382"/>
      <c r="BP1382"/>
      <c r="BQ1382"/>
      <c r="BR1382"/>
      <c r="BS1382"/>
      <c r="BT1382" t="inlineStr">
        <is>
          <t>--</t>
        </is>
      </c>
      <c r="BU1382"/>
      <c r="BV1382"/>
      <c r="BW1382"/>
      <c r="BX1382"/>
      <c r="BY1382"/>
      <c r="BZ1382"/>
      <c r="CA1382"/>
      <c r="CB1382"/>
      <c r="CC1382"/>
      <c r="CD1382"/>
      <c r="CE1382"/>
      <c r="CF1382"/>
      <c r="CG1382"/>
      <c r="CH1382"/>
      <c r="CI1382"/>
      <c r="CJ1382" t="inlineStr">
        <is>
          <t xml:space="preserve">SOURCE/NR//TMETH/COMMITTEE ON METHODS FOR ACUTE TOXICITY TESTS WITH AQUATIC ORGANISMS, 1975//MEDIA/NR//   </t>
        </is>
      </c>
      <c r="CK1382" t="inlineStr">
        <is>
          <t>Mayer,F.L., W.J. Adams, M.T. Finley, P.R. Michael, P.M. Mehrle, and V.W. Saeger</t>
        </is>
      </c>
      <c r="CL1382" t="n">
        <v>2957.0</v>
      </c>
      <c r="CM1382" t="inlineStr">
        <is>
          <t>Phosphate Ester Hydraulic Fluids: An Aquatic Environmental Assessment of Pydrauls 50E and 115E</t>
        </is>
      </c>
      <c r="CN1382" t="inlineStr">
        <is>
          <t>ASTM Spec. Tech. Publ.:103-123</t>
        </is>
      </c>
      <c r="CO1382" t="n">
        <v>1981.0</v>
      </c>
      <c r="CP1382" t="inlineStr">
        <is>
          <t>Mayer,F.L., W.J. Adams, M.T. Finley, P.R. Michael, P.M. Mehrle, and V.W. Saeger (1981). Phosphate Ester Hydraulic Fluids: An Aquatic Environmental Assessment of Pydrauls 50E and 115E. ASTM Spec. Tech. Publ., 103-123. ECOREF#:2957</t>
        </is>
      </c>
    </row>
    <row r="1383">
      <c r="A1383" t="n">
        <v>115866.0</v>
      </c>
      <c r="B1383" t="inlineStr">
        <is>
          <t>Phosphoric acid, Triphenyl ester</t>
        </is>
      </c>
      <c r="C1383"/>
      <c r="D1383" t="inlineStr">
        <is>
          <t>Unmeasured</t>
        </is>
      </c>
      <c r="E1383" t="inlineStr">
        <is>
          <t>United States Environmental Protection Agency</t>
        </is>
      </c>
      <c r="F1383"/>
      <c r="G1383"/>
      <c r="H1383"/>
      <c r="I1383"/>
      <c r="J1383"/>
      <c r="K1383"/>
      <c r="L1383" t="inlineStr">
        <is>
          <t>Pimephales promelas</t>
        </is>
      </c>
      <c r="M1383" t="inlineStr">
        <is>
          <t>Fathead Minnow</t>
        </is>
      </c>
      <c r="N1383"/>
      <c r="O1383"/>
      <c r="P1383" t="n">
        <v>5.0</v>
      </c>
      <c r="Q1383"/>
      <c r="R1383"/>
      <c r="S1383"/>
      <c r="T1383"/>
      <c r="U1383" t="inlineStr">
        <is>
          <t>Month(s)</t>
        </is>
      </c>
      <c r="V1383" t="inlineStr">
        <is>
          <t>Static</t>
        </is>
      </c>
      <c r="W1383" t="inlineStr">
        <is>
          <t>Fresh water</t>
        </is>
      </c>
      <c r="X1383" t="inlineStr">
        <is>
          <t>Lab</t>
        </is>
      </c>
      <c r="Y1383" t="n">
        <v>7.0</v>
      </c>
      <c r="Z1383" t="inlineStr">
        <is>
          <t>Formulation</t>
        </is>
      </c>
      <c r="AA1383"/>
      <c r="AB1383" t="n">
        <v>3.8</v>
      </c>
      <c r="AC1383"/>
      <c r="AD1383" t="n">
        <v>2.8</v>
      </c>
      <c r="AE1383"/>
      <c r="AF1383" t="n">
        <v>5.0</v>
      </c>
      <c r="AG1383" t="inlineStr">
        <is>
          <t>AI mg/L</t>
        </is>
      </c>
      <c r="AH1383"/>
      <c r="AI1383"/>
      <c r="AJ1383"/>
      <c r="AK1383"/>
      <c r="AL1383"/>
      <c r="AM1383"/>
      <c r="AN1383"/>
      <c r="AO1383"/>
      <c r="AP1383"/>
      <c r="AQ1383"/>
      <c r="AR1383"/>
      <c r="AS1383"/>
      <c r="AT1383"/>
      <c r="AU1383"/>
      <c r="AV1383"/>
      <c r="AW1383"/>
      <c r="AX1383" t="inlineStr">
        <is>
          <t>Mortality</t>
        </is>
      </c>
      <c r="AY1383" t="inlineStr">
        <is>
          <t>Mortality</t>
        </is>
      </c>
      <c r="AZ1383" t="inlineStr">
        <is>
          <t>LC50</t>
        </is>
      </c>
      <c r="BA1383"/>
      <c r="BB1383" t="n">
        <v>4.0</v>
      </c>
      <c r="BC1383"/>
      <c r="BD1383"/>
      <c r="BE1383"/>
      <c r="BF1383"/>
      <c r="BG1383" t="inlineStr">
        <is>
          <t>Day(s)</t>
        </is>
      </c>
      <c r="BH1383"/>
      <c r="BI1383" t="inlineStr">
        <is>
          <t>DTXSID1021952</t>
        </is>
      </c>
      <c r="BJ1383"/>
      <c r="BK1383"/>
      <c r="BL1383" t="inlineStr">
        <is>
          <t>Acute</t>
        </is>
      </c>
      <c r="BM1383"/>
      <c r="BN1383"/>
      <c r="BO1383"/>
      <c r="BP1383"/>
      <c r="BQ1383"/>
      <c r="BR1383"/>
      <c r="BS1383"/>
      <c r="BT1383" t="inlineStr">
        <is>
          <t>--</t>
        </is>
      </c>
      <c r="BU1383"/>
      <c r="BV1383"/>
      <c r="BW1383"/>
      <c r="BX1383"/>
      <c r="BY1383"/>
      <c r="BZ1383"/>
      <c r="CA1383"/>
      <c r="CB1383"/>
      <c r="CC1383"/>
      <c r="CD1383"/>
      <c r="CE1383"/>
      <c r="CF1383"/>
      <c r="CG1383"/>
      <c r="CH1383"/>
      <c r="CI1383"/>
      <c r="CJ1383" t="inlineStr">
        <is>
          <t xml:space="preserve">SOURCE/UNION CARBIDE ENVIRONMENTAL SERVICES LAB, PARENTAL STOCK OBTAINED FROM NATIONAL WATER QUALITY LABORATORY, DULUTH, MINNESOTA//CONTR/C,V,P//TMETH/US EPA-660/3-75-009, 1975//MEDIA/RECONSTITUTED WELL WATER//   </t>
        </is>
      </c>
      <c r="CK1383" t="inlineStr">
        <is>
          <t>EPA/OTS</t>
        </is>
      </c>
      <c r="CL1383" t="n">
        <v>179719.0</v>
      </c>
      <c r="CM1383" t="inlineStr">
        <is>
          <t>Technical and Toxicological Information on Various Materials from the FMC Corp</t>
        </is>
      </c>
      <c r="CN1383" t="inlineStr">
        <is>
          <t>EPA/OTS 40-7942486:370 p.</t>
        </is>
      </c>
      <c r="CO1383" t="n">
        <v>2000.0</v>
      </c>
      <c r="CP1383" t="inlineStr">
        <is>
          <t>EPA/OTS (2000). Technical and Toxicological Information on Various Materials from the FMC Corp. EPA/OTS 40-7942486, 370 p. ECOREF#:179719</t>
        </is>
      </c>
    </row>
    <row r="1384">
      <c r="A1384" t="n">
        <v>115866.0</v>
      </c>
      <c r="B1384" t="inlineStr">
        <is>
          <t>Phosphoric acid, Triphenyl ester</t>
        </is>
      </c>
      <c r="C1384"/>
      <c r="D1384" t="inlineStr">
        <is>
          <t>Not reported</t>
        </is>
      </c>
      <c r="E1384" t="inlineStr">
        <is>
          <t>Not coded</t>
        </is>
      </c>
      <c r="F1384"/>
      <c r="G1384" t="n">
        <v>100.0</v>
      </c>
      <c r="H1384"/>
      <c r="I1384"/>
      <c r="J1384"/>
      <c r="K1384"/>
      <c r="L1384" t="inlineStr">
        <is>
          <t>Pimephales promelas</t>
        </is>
      </c>
      <c r="M1384" t="inlineStr">
        <is>
          <t>Fathead Minnow</t>
        </is>
      </c>
      <c r="N1384"/>
      <c r="O1384"/>
      <c r="P1384"/>
      <c r="Q1384"/>
      <c r="R1384"/>
      <c r="S1384"/>
      <c r="T1384"/>
      <c r="U1384"/>
      <c r="V1384" t="inlineStr">
        <is>
          <t>Static</t>
        </is>
      </c>
      <c r="W1384" t="inlineStr">
        <is>
          <t>Fresh water</t>
        </is>
      </c>
      <c r="X1384" t="inlineStr">
        <is>
          <t>Lab</t>
        </is>
      </c>
      <c r="Y1384"/>
      <c r="Z1384" t="inlineStr">
        <is>
          <t>Active ingredient</t>
        </is>
      </c>
      <c r="AA1384"/>
      <c r="AB1384" t="n">
        <v>1.0</v>
      </c>
      <c r="AC1384"/>
      <c r="AD1384" t="n">
        <v>0.7</v>
      </c>
      <c r="AE1384"/>
      <c r="AF1384" t="n">
        <v>1.4</v>
      </c>
      <c r="AG1384" t="inlineStr">
        <is>
          <t>AI mg/L</t>
        </is>
      </c>
      <c r="AH1384"/>
      <c r="AI1384"/>
      <c r="AJ1384"/>
      <c r="AK1384"/>
      <c r="AL1384"/>
      <c r="AM1384"/>
      <c r="AN1384"/>
      <c r="AO1384"/>
      <c r="AP1384"/>
      <c r="AQ1384"/>
      <c r="AR1384"/>
      <c r="AS1384"/>
      <c r="AT1384"/>
      <c r="AU1384"/>
      <c r="AV1384"/>
      <c r="AW1384"/>
      <c r="AX1384" t="inlineStr">
        <is>
          <t>Mortality</t>
        </is>
      </c>
      <c r="AY1384" t="inlineStr">
        <is>
          <t>Mortality</t>
        </is>
      </c>
      <c r="AZ1384" t="inlineStr">
        <is>
          <t>LC50</t>
        </is>
      </c>
      <c r="BA1384"/>
      <c r="BB1384" t="n">
        <v>4.0</v>
      </c>
      <c r="BC1384"/>
      <c r="BD1384"/>
      <c r="BE1384"/>
      <c r="BF1384"/>
      <c r="BG1384" t="inlineStr">
        <is>
          <t>Day(s)</t>
        </is>
      </c>
      <c r="BH1384" t="inlineStr">
        <is>
          <t>Liquid</t>
        </is>
      </c>
      <c r="BI1384" t="inlineStr">
        <is>
          <t>DTXSID1021952</t>
        </is>
      </c>
      <c r="BJ1384"/>
      <c r="BK1384"/>
      <c r="BL1384"/>
      <c r="BM1384"/>
      <c r="BN1384"/>
      <c r="BO1384"/>
      <c r="BP1384"/>
      <c r="BQ1384"/>
      <c r="BR1384"/>
      <c r="BS1384"/>
      <c r="BT1384" t="inlineStr">
        <is>
          <t>--</t>
        </is>
      </c>
      <c r="BU1384"/>
      <c r="BV1384"/>
      <c r="BW1384"/>
      <c r="BX1384"/>
      <c r="BY1384"/>
      <c r="BZ1384"/>
      <c r="CA1384"/>
      <c r="CB1384"/>
      <c r="CC1384"/>
      <c r="CD1384"/>
      <c r="CE1384"/>
      <c r="CF1384"/>
      <c r="CG1384"/>
      <c r="CH1384"/>
      <c r="CI1384"/>
      <c r="CJ1384"/>
      <c r="CK1384" t="inlineStr">
        <is>
          <t>Mayer,F.L.,Jr., and M.R. Ellersieck</t>
        </is>
      </c>
      <c r="CL1384" t="n">
        <v>6797.0</v>
      </c>
      <c r="CM1384" t="inlineStr">
        <is>
          <t>Manual of Acute Toxicity: Interpretation and Data Base for 410 Chemicals and 66 Species of Freshwater Animals</t>
        </is>
      </c>
      <c r="CN1384" t="inlineStr">
        <is>
          <t>USDI Fish and Wildlife Service, Publication No.160, Washington, DC:505 p.</t>
        </is>
      </c>
      <c r="CO1384" t="n">
        <v>1986.0</v>
      </c>
      <c r="CP1384" t="inlineStr">
        <is>
          <t>Mayer,F.L.,Jr., and M.R. Ellersieck (1986). Manual of Acute Toxicity: Interpretation and Data Base for 410 Chemicals and 66 Species of Freshwater Animals. USDI Fish and Wildlife Service, Publication No.160, Washington, DC, 505 p. ECOREF#:6797</t>
        </is>
      </c>
    </row>
    <row r="1385">
      <c r="A1385" t="n">
        <v>115866.0</v>
      </c>
      <c r="B1385" t="inlineStr">
        <is>
          <t>Phosphoric acid, Triphenyl ester</t>
        </is>
      </c>
      <c r="C1385"/>
      <c r="D1385" t="inlineStr">
        <is>
          <t>Measured</t>
        </is>
      </c>
      <c r="E1385" t="inlineStr">
        <is>
          <t>Not reported</t>
        </is>
      </c>
      <c r="F1385"/>
      <c r="G1385" t="n">
        <v>98.0</v>
      </c>
      <c r="H1385"/>
      <c r="I1385"/>
      <c r="J1385"/>
      <c r="K1385"/>
      <c r="L1385" t="inlineStr">
        <is>
          <t>Pimephales promelas</t>
        </is>
      </c>
      <c r="M1385" t="inlineStr">
        <is>
          <t>Fathead Minnow</t>
        </is>
      </c>
      <c r="N1385"/>
      <c r="O1385"/>
      <c r="P1385" t="n">
        <v>29.0</v>
      </c>
      <c r="Q1385"/>
      <c r="R1385"/>
      <c r="S1385"/>
      <c r="T1385"/>
      <c r="U1385" t="inlineStr">
        <is>
          <t>Day(s)</t>
        </is>
      </c>
      <c r="V1385" t="inlineStr">
        <is>
          <t>Flow-through</t>
        </is>
      </c>
      <c r="W1385" t="inlineStr">
        <is>
          <t>Fresh water</t>
        </is>
      </c>
      <c r="X1385" t="inlineStr">
        <is>
          <t>Lab</t>
        </is>
      </c>
      <c r="Y1385" t="n">
        <v>6.0</v>
      </c>
      <c r="Z1385" t="inlineStr">
        <is>
          <t>Active ingredient</t>
        </is>
      </c>
      <c r="AA1385"/>
      <c r="AB1385" t="n">
        <v>0.87</v>
      </c>
      <c r="AC1385"/>
      <c r="AD1385" t="n">
        <v>0.81</v>
      </c>
      <c r="AE1385"/>
      <c r="AF1385" t="n">
        <v>0.94</v>
      </c>
      <c r="AG1385" t="inlineStr">
        <is>
          <t>AI mg/L</t>
        </is>
      </c>
      <c r="AH1385"/>
      <c r="AI1385"/>
      <c r="AJ1385"/>
      <c r="AK1385"/>
      <c r="AL1385"/>
      <c r="AM1385"/>
      <c r="AN1385"/>
      <c r="AO1385"/>
      <c r="AP1385"/>
      <c r="AQ1385"/>
      <c r="AR1385"/>
      <c r="AS1385"/>
      <c r="AT1385"/>
      <c r="AU1385"/>
      <c r="AV1385"/>
      <c r="AW1385"/>
      <c r="AX1385" t="inlineStr">
        <is>
          <t>Mortality</t>
        </is>
      </c>
      <c r="AY1385" t="inlineStr">
        <is>
          <t>Mortality</t>
        </is>
      </c>
      <c r="AZ1385" t="inlineStr">
        <is>
          <t>LC50</t>
        </is>
      </c>
      <c r="BA1385"/>
      <c r="BB1385" t="n">
        <v>4.0</v>
      </c>
      <c r="BC1385"/>
      <c r="BD1385"/>
      <c r="BE1385"/>
      <c r="BF1385"/>
      <c r="BG1385" t="inlineStr">
        <is>
          <t>Day(s)</t>
        </is>
      </c>
      <c r="BH1385"/>
      <c r="BI1385" t="inlineStr">
        <is>
          <t>DTXSID1021952</t>
        </is>
      </c>
      <c r="BJ1385"/>
      <c r="BK1385"/>
      <c r="BL1385"/>
      <c r="BM1385"/>
      <c r="BN1385"/>
      <c r="BO1385"/>
      <c r="BP1385"/>
      <c r="BQ1385"/>
      <c r="BR1385"/>
      <c r="BS1385"/>
      <c r="BT1385" t="inlineStr">
        <is>
          <t>--</t>
        </is>
      </c>
      <c r="BU1385"/>
      <c r="BV1385"/>
      <c r="BW1385"/>
      <c r="BX1385"/>
      <c r="BY1385"/>
      <c r="BZ1385"/>
      <c r="CA1385"/>
      <c r="CB1385"/>
      <c r="CC1385"/>
      <c r="CD1385"/>
      <c r="CE1385"/>
      <c r="CF1385"/>
      <c r="CG1385"/>
      <c r="CH1385"/>
      <c r="CI1385"/>
      <c r="CJ1385" t="inlineStr">
        <is>
          <t xml:space="preserve">SOURCE/FROM US EPA ENVIRONMENTAL RESEARCH LABORATORY-DULUTH AND THE UNIVERSITY OF WISCONSIN-SUPERIOR CAMPUS//MEDIA/LAKE SUPERIOR WATER OR DECHLORINATED WATER//   </t>
        </is>
      </c>
      <c r="CK1385" t="inlineStr">
        <is>
          <t>Geiger,D.L., S.H. Poirier, L.T. Brooke, and D.J. Call</t>
        </is>
      </c>
      <c r="CL1385" t="n">
        <v>12858.0</v>
      </c>
      <c r="CM1385" t="inlineStr">
        <is>
          <t>Acute Toxicities of Organic Chemicals to Fathead Minnows (Pimephales promelas) Volume III</t>
        </is>
      </c>
      <c r="CN1385" t="inlineStr">
        <is>
          <t>Center for Lake Superior Environmental Studies, University of Wisconsin, Superior, WI:328 p.</t>
        </is>
      </c>
      <c r="CO1385" t="n">
        <v>1986.0</v>
      </c>
      <c r="CP1385" t="inlineStr">
        <is>
          <t>Geiger,D.L., S.H. Poirier, L.T. Brooke, and D.J. Call (1986). Acute Toxicities of Organic Chemicals to Fathead Minnows (Pimephales promelas) Volume III. Center for Lake Superior Environmental Studies, University of Wisconsin, Superior, WI, 328 p. ECOREF#:12858</t>
        </is>
      </c>
    </row>
    <row r="1386">
      <c r="A1386" t="n">
        <v>115902.0</v>
      </c>
      <c r="B1386" t="inlineStr">
        <is>
          <t>Phosphorothioic acid, O,O-Diethyl O(4-methylsulfinyl)phenyl)ester</t>
        </is>
      </c>
      <c r="C1386"/>
      <c r="D1386" t="inlineStr">
        <is>
          <t>Measured</t>
        </is>
      </c>
      <c r="E1386" t="inlineStr">
        <is>
          <t>Not coded</t>
        </is>
      </c>
      <c r="F1386"/>
      <c r="G1386" t="n">
        <v>98.0</v>
      </c>
      <c r="H1386"/>
      <c r="I1386"/>
      <c r="J1386"/>
      <c r="K1386"/>
      <c r="L1386" t="inlineStr">
        <is>
          <t>Pimephales promelas</t>
        </is>
      </c>
      <c r="M1386" t="inlineStr">
        <is>
          <t>Fathead Minnow</t>
        </is>
      </c>
      <c r="N1386"/>
      <c r="O1386"/>
      <c r="P1386"/>
      <c r="Q1386"/>
      <c r="R1386" t="n">
        <v>28.0</v>
      </c>
      <c r="S1386"/>
      <c r="T1386" t="n">
        <v>38.0</v>
      </c>
      <c r="U1386" t="inlineStr">
        <is>
          <t>Day(s)</t>
        </is>
      </c>
      <c r="V1386" t="inlineStr">
        <is>
          <t>Flow-through</t>
        </is>
      </c>
      <c r="W1386" t="inlineStr">
        <is>
          <t>Fresh water</t>
        </is>
      </c>
      <c r="X1386" t="inlineStr">
        <is>
          <t>Lab</t>
        </is>
      </c>
      <c r="Y1386" t="n">
        <v>6.0</v>
      </c>
      <c r="Z1386" t="inlineStr">
        <is>
          <t>Active ingredient</t>
        </is>
      </c>
      <c r="AA1386"/>
      <c r="AB1386" t="n">
        <v>43.1</v>
      </c>
      <c r="AC1386"/>
      <c r="AD1386" t="n">
        <v>35.0</v>
      </c>
      <c r="AE1386"/>
      <c r="AF1386" t="n">
        <v>53.0</v>
      </c>
      <c r="AG1386" t="inlineStr">
        <is>
          <t>AI mg/L</t>
        </is>
      </c>
      <c r="AH1386"/>
      <c r="AI1386"/>
      <c r="AJ1386"/>
      <c r="AK1386"/>
      <c r="AL1386"/>
      <c r="AM1386"/>
      <c r="AN1386"/>
      <c r="AO1386"/>
      <c r="AP1386"/>
      <c r="AQ1386"/>
      <c r="AR1386"/>
      <c r="AS1386"/>
      <c r="AT1386"/>
      <c r="AU1386"/>
      <c r="AV1386"/>
      <c r="AW1386"/>
      <c r="AX1386" t="inlineStr">
        <is>
          <t>Mortality</t>
        </is>
      </c>
      <c r="AY1386" t="inlineStr">
        <is>
          <t>Mortality</t>
        </is>
      </c>
      <c r="AZ1386" t="inlineStr">
        <is>
          <t>LC50</t>
        </is>
      </c>
      <c r="BA1386"/>
      <c r="BB1386" t="n">
        <v>4.0</v>
      </c>
      <c r="BC1386"/>
      <c r="BD1386"/>
      <c r="BE1386"/>
      <c r="BF1386"/>
      <c r="BG1386" t="inlineStr">
        <is>
          <t>Day(s)</t>
        </is>
      </c>
      <c r="BH1386" t="inlineStr">
        <is>
          <t>Pure</t>
        </is>
      </c>
      <c r="BI1386" t="inlineStr">
        <is>
          <t>DTXSID6021953</t>
        </is>
      </c>
      <c r="BJ1386"/>
      <c r="BK1386"/>
      <c r="BL1386"/>
      <c r="BM1386"/>
      <c r="BN1386"/>
      <c r="BO1386"/>
      <c r="BP1386"/>
      <c r="BQ1386"/>
      <c r="BR1386"/>
      <c r="BS1386"/>
      <c r="BT1386" t="inlineStr">
        <is>
          <t>--</t>
        </is>
      </c>
      <c r="BU1386"/>
      <c r="BV1386"/>
      <c r="BW1386"/>
      <c r="BX1386"/>
      <c r="BY1386"/>
      <c r="BZ1386"/>
      <c r="CA1386"/>
      <c r="CB1386"/>
      <c r="CC1386"/>
      <c r="CD1386"/>
      <c r="CE1386"/>
      <c r="CF1386"/>
      <c r="CG1386"/>
      <c r="CH1386"/>
      <c r="CI1386" t="inlineStr">
        <is>
          <t xml:space="preserve"> DNUM/6//DOSES/16200/20100/26000/35900/48700 ug/L//TESTID/15//OEF/MIXTURE, ACUTE TO CHRONIC RATIO////</t>
        </is>
      </c>
      <c r="CJ1386" t="inlineStr">
        <is>
          <t xml:space="preserve">   DNUM/6//DOSES/16200/20100/26000/35900/48700 ug/L//TESTID/15//OEF/MIXTURE, ACUTE TO CHRONIC RATIO////</t>
        </is>
      </c>
      <c r="CK1386" t="inlineStr">
        <is>
          <t>Call,D.J., S.H. Poirier, C.A. Lindberg, S.L. Harting, T.P. Markee, L.T. Brooke, N. Zarvan, and C.E. Northcott</t>
        </is>
      </c>
      <c r="CL1386" t="n">
        <v>14097.0</v>
      </c>
      <c r="CM1386" t="inlineStr">
        <is>
          <t>Toxicity of Selected Uncoupling and Acetylcholinesterase-Inhibiting Pesticides to the Fathead Minnow (Pimephales promelas)</t>
        </is>
      </c>
      <c r="CN1386" t="inlineStr">
        <is>
          <t>In: D.L.Weigmann (Ed.), Pesticides in Terrestrial and Aquatic Environments, Proc.Natl.Res.Conf., Virginia Polytechnic Inst.and State Univ., Blacksburg, VA:317-336</t>
        </is>
      </c>
      <c r="CO1386" t="n">
        <v>1989.0</v>
      </c>
      <c r="CP1386" t="inlineStr">
        <is>
          <t>Call,D.J., S.H. Poirier, C.A. Lindberg, S.L. Harting, T.P. Markee, L.T. Brooke, N. Zarvan, and C.E. Northcott (1989). Toxicity of Selected Uncoupling and Acetylcholinesterase-Inhibiting Pesticides to the Fathead Minnow (Pimephales promelas). In: D.L.Weigmann (Ed.), Pesticides in Terrestrial and Aquatic Environments, Proc.Natl.Res.Conf., Virginia Polytechnic Inst.and State Univ., Blacksburg, VA, 317-336. ECOREF#:14097</t>
        </is>
      </c>
    </row>
    <row r="1387">
      <c r="A1387" t="n">
        <v>116063.0</v>
      </c>
      <c r="B1387" t="inlineStr">
        <is>
          <t>2-Methyl-2-(methylthio)propanol O-[(methylamino)carbonyl]oxime</t>
        </is>
      </c>
      <c r="C1387"/>
      <c r="D1387" t="inlineStr">
        <is>
          <t>Measured</t>
        </is>
      </c>
      <c r="E1387" t="inlineStr">
        <is>
          <t>Not coded</t>
        </is>
      </c>
      <c r="F1387" t="inlineStr">
        <is>
          <t>&gt;</t>
        </is>
      </c>
      <c r="G1387" t="n">
        <v>99.0</v>
      </c>
      <c r="H1387"/>
      <c r="I1387"/>
      <c r="J1387"/>
      <c r="K1387"/>
      <c r="L1387" t="inlineStr">
        <is>
          <t>Pimephales promelas</t>
        </is>
      </c>
      <c r="M1387" t="inlineStr">
        <is>
          <t>Fathead Minnow</t>
        </is>
      </c>
      <c r="N1387"/>
      <c r="O1387"/>
      <c r="P1387" t="n">
        <v>30.0</v>
      </c>
      <c r="Q1387"/>
      <c r="R1387"/>
      <c r="S1387"/>
      <c r="T1387"/>
      <c r="U1387" t="inlineStr">
        <is>
          <t>Day(s)</t>
        </is>
      </c>
      <c r="V1387" t="inlineStr">
        <is>
          <t>Flow-through</t>
        </is>
      </c>
      <c r="W1387" t="inlineStr">
        <is>
          <t>Fresh water</t>
        </is>
      </c>
      <c r="X1387" t="inlineStr">
        <is>
          <t>Lab</t>
        </is>
      </c>
      <c r="Y1387"/>
      <c r="Z1387" t="inlineStr">
        <is>
          <t>Active ingredient</t>
        </is>
      </c>
      <c r="AA1387"/>
      <c r="AB1387" t="n">
        <v>0.861</v>
      </c>
      <c r="AC1387"/>
      <c r="AD1387" t="n">
        <v>0.751</v>
      </c>
      <c r="AE1387"/>
      <c r="AF1387" t="n">
        <v>0.987</v>
      </c>
      <c r="AG1387" t="inlineStr">
        <is>
          <t>AI mg/L</t>
        </is>
      </c>
      <c r="AH1387"/>
      <c r="AI1387"/>
      <c r="AJ1387"/>
      <c r="AK1387"/>
      <c r="AL1387"/>
      <c r="AM1387"/>
      <c r="AN1387"/>
      <c r="AO1387"/>
      <c r="AP1387"/>
      <c r="AQ1387"/>
      <c r="AR1387"/>
      <c r="AS1387"/>
      <c r="AT1387"/>
      <c r="AU1387"/>
      <c r="AV1387"/>
      <c r="AW1387"/>
      <c r="AX1387" t="inlineStr">
        <is>
          <t>Mortality</t>
        </is>
      </c>
      <c r="AY1387" t="inlineStr">
        <is>
          <t>Mortality</t>
        </is>
      </c>
      <c r="AZ1387" t="inlineStr">
        <is>
          <t>LC50</t>
        </is>
      </c>
      <c r="BA1387"/>
      <c r="BB1387" t="n">
        <v>4.0</v>
      </c>
      <c r="BC1387"/>
      <c r="BD1387"/>
      <c r="BE1387"/>
      <c r="BF1387"/>
      <c r="BG1387" t="inlineStr">
        <is>
          <t>Day(s)</t>
        </is>
      </c>
      <c r="BH1387" t="inlineStr">
        <is>
          <t>Pure</t>
        </is>
      </c>
      <c r="BI1387" t="inlineStr">
        <is>
          <t>DTXSID0039223</t>
        </is>
      </c>
      <c r="BJ1387"/>
      <c r="BK1387"/>
      <c r="BL1387"/>
      <c r="BM1387"/>
      <c r="BN1387"/>
      <c r="BO1387"/>
      <c r="BP1387"/>
      <c r="BQ1387"/>
      <c r="BR1387"/>
      <c r="BS1387"/>
      <c r="BT1387" t="inlineStr">
        <is>
          <t>--</t>
        </is>
      </c>
      <c r="BU1387"/>
      <c r="BV1387"/>
      <c r="BW1387"/>
      <c r="BX1387"/>
      <c r="BY1387"/>
      <c r="BZ1387"/>
      <c r="CA1387"/>
      <c r="CB1387"/>
      <c r="CC1387"/>
      <c r="CD1387"/>
      <c r="CE1387"/>
      <c r="CF1387"/>
      <c r="CG1387"/>
      <c r="CH1387"/>
      <c r="CI1387" t="inlineStr">
        <is>
          <t xml:space="preserve"> Affected fish were hyperactive and overreactive to external stimuli.  They also had increased respiration, convulsions and spinal column deformities.  They were darkly colored and lost equilibrium prior to death. </t>
        </is>
      </c>
      <c r="CJ1387" t="inlineStr">
        <is>
          <t xml:space="preserve">   Affected fish were hyperactive and overreactive to external stimuli.  They also had increased respiration, convulsions and spinal column deformities.  They were darkly colored and lost equilibrium prior to death. </t>
        </is>
      </c>
      <c r="CK1387" t="inlineStr">
        <is>
          <t>Geiger,D.L., L.T. Brooke, and D.J. Call</t>
        </is>
      </c>
      <c r="CL1387" t="n">
        <v>3217.0</v>
      </c>
      <c r="CM1387" t="inlineStr">
        <is>
          <t>Acute Toxicities of Organic Chemicals to Fathead Minnows (Pimephales promelas), Volume V</t>
        </is>
      </c>
      <c r="CN1387" t="inlineStr">
        <is>
          <t>Center for Lake Superior Environmental Studies, University of Wisconsin, Superior, WI:332 p.</t>
        </is>
      </c>
      <c r="CO1387" t="n">
        <v>1990.0</v>
      </c>
      <c r="CP1387" t="inlineStr">
        <is>
          <t>Geiger,D.L., L.T. Brooke, and D.J. Call (1990). Acute Toxicities of Organic Chemicals to Fathead Minnows (Pimephales promelas), Volume V. Center for Lake Superior Environmental Studies, University of Wisconsin, Superior, WI, 332 p. ECOREF#:3217</t>
        </is>
      </c>
    </row>
    <row r="1388">
      <c r="A1388" t="n">
        <v>116063.0</v>
      </c>
      <c r="B1388" t="inlineStr">
        <is>
          <t>2-Methyl-2-(methylthio)propanol O-[(methylamino)carbonyl]oxime</t>
        </is>
      </c>
      <c r="C1388"/>
      <c r="D1388" t="inlineStr">
        <is>
          <t>Measured</t>
        </is>
      </c>
      <c r="E1388" t="inlineStr">
        <is>
          <t>Not coded</t>
        </is>
      </c>
      <c r="F1388"/>
      <c r="G1388" t="n">
        <v>99.0</v>
      </c>
      <c r="H1388"/>
      <c r="I1388"/>
      <c r="J1388"/>
      <c r="K1388"/>
      <c r="L1388" t="inlineStr">
        <is>
          <t>Pimephales promelas</t>
        </is>
      </c>
      <c r="M1388" t="inlineStr">
        <is>
          <t>Fathead Minnow</t>
        </is>
      </c>
      <c r="N1388" t="inlineStr">
        <is>
          <t>Juvenile</t>
        </is>
      </c>
      <c r="O1388"/>
      <c r="P1388"/>
      <c r="Q1388"/>
      <c r="R1388"/>
      <c r="S1388"/>
      <c r="T1388"/>
      <c r="U1388"/>
      <c r="V1388" t="inlineStr">
        <is>
          <t>Static</t>
        </is>
      </c>
      <c r="W1388" t="inlineStr">
        <is>
          <t>Fresh water</t>
        </is>
      </c>
      <c r="X1388" t="inlineStr">
        <is>
          <t>Lab</t>
        </is>
      </c>
      <c r="Y1388"/>
      <c r="Z1388" t="inlineStr">
        <is>
          <t>Active ingredient</t>
        </is>
      </c>
      <c r="AA1388"/>
      <c r="AB1388" t="n">
        <v>1.2</v>
      </c>
      <c r="AC1388"/>
      <c r="AD1388" t="n">
        <v>0.98</v>
      </c>
      <c r="AE1388"/>
      <c r="AF1388" t="n">
        <v>1.5</v>
      </c>
      <c r="AG1388" t="inlineStr">
        <is>
          <t>AI mg/L</t>
        </is>
      </c>
      <c r="AH1388"/>
      <c r="AI1388"/>
      <c r="AJ1388"/>
      <c r="AK1388"/>
      <c r="AL1388"/>
      <c r="AM1388"/>
      <c r="AN1388"/>
      <c r="AO1388"/>
      <c r="AP1388"/>
      <c r="AQ1388"/>
      <c r="AR1388"/>
      <c r="AS1388"/>
      <c r="AT1388"/>
      <c r="AU1388"/>
      <c r="AV1388"/>
      <c r="AW1388"/>
      <c r="AX1388" t="inlineStr">
        <is>
          <t>Mortality</t>
        </is>
      </c>
      <c r="AY1388" t="inlineStr">
        <is>
          <t>Mortality</t>
        </is>
      </c>
      <c r="AZ1388" t="inlineStr">
        <is>
          <t>LC50</t>
        </is>
      </c>
      <c r="BA1388"/>
      <c r="BB1388" t="n">
        <v>4.0</v>
      </c>
      <c r="BC1388"/>
      <c r="BD1388"/>
      <c r="BE1388"/>
      <c r="BF1388"/>
      <c r="BG1388" t="inlineStr">
        <is>
          <t>Day(s)</t>
        </is>
      </c>
      <c r="BH1388" t="inlineStr">
        <is>
          <t>Pure</t>
        </is>
      </c>
      <c r="BI1388" t="inlineStr">
        <is>
          <t>DTXSID0039223</t>
        </is>
      </c>
      <c r="BJ1388" t="inlineStr">
        <is>
          <t>10.1007/BF01059157</t>
        </is>
      </c>
      <c r="BK1388"/>
      <c r="BL1388"/>
      <c r="BM1388"/>
      <c r="BN1388"/>
      <c r="BO1388"/>
      <c r="BP1388"/>
      <c r="BQ1388"/>
      <c r="BR1388"/>
      <c r="BS1388"/>
      <c r="BT1388" t="inlineStr">
        <is>
          <t>--</t>
        </is>
      </c>
      <c r="BU1388"/>
      <c r="BV1388"/>
      <c r="BW1388"/>
      <c r="BX1388"/>
      <c r="BY1388"/>
      <c r="BZ1388"/>
      <c r="CA1388"/>
      <c r="CB1388"/>
      <c r="CC1388"/>
      <c r="CD1388"/>
      <c r="CE1388"/>
      <c r="CF1388"/>
      <c r="CG1388"/>
      <c r="CH1388"/>
      <c r="CI1388"/>
      <c r="CJ1388"/>
      <c r="CK1388" t="inlineStr">
        <is>
          <t>Pickering,Q.H., and W.T. Gilliam</t>
        </is>
      </c>
      <c r="CL1388" t="n">
        <v>15169.0</v>
      </c>
      <c r="CM1388" t="inlineStr">
        <is>
          <t>Toxicity of Aldicarb and Fonofos to the Early-Life Stage of the Fathead Minnow</t>
        </is>
      </c>
      <c r="CN1388" t="inlineStr">
        <is>
          <t>Arch. Environ. Contam. Toxicol.11(6): 699-702</t>
        </is>
      </c>
      <c r="CO1388" t="n">
        <v>1982.0</v>
      </c>
      <c r="CP1388" t="inlineStr">
        <is>
          <t>Pickering,Q.H., and W.T. Gilliam (1982). Toxicity of Aldicarb and Fonofos to the Early-Life Stage of the Fathead Minnow. Arch. Environ. Contam. Toxicol., 11, (6), 699-702. doi:10.1007/BF01059157. ECOREF#:15169</t>
        </is>
      </c>
    </row>
    <row r="1389">
      <c r="A1389" t="n">
        <v>116063.0</v>
      </c>
      <c r="B1389" t="inlineStr">
        <is>
          <t>2-Methyl-2-(methylthio)propanol O-[(methylamino)carbonyl]oxime</t>
        </is>
      </c>
      <c r="C1389"/>
      <c r="D1389" t="inlineStr">
        <is>
          <t>Measured</t>
        </is>
      </c>
      <c r="E1389" t="inlineStr">
        <is>
          <t>Not coded</t>
        </is>
      </c>
      <c r="F1389"/>
      <c r="G1389" t="n">
        <v>99.0</v>
      </c>
      <c r="H1389"/>
      <c r="I1389"/>
      <c r="J1389"/>
      <c r="K1389"/>
      <c r="L1389" t="inlineStr">
        <is>
          <t>Pimephales promelas</t>
        </is>
      </c>
      <c r="M1389" t="inlineStr">
        <is>
          <t>Fathead Minnow</t>
        </is>
      </c>
      <c r="N1389" t="inlineStr">
        <is>
          <t>Juvenile</t>
        </is>
      </c>
      <c r="O1389"/>
      <c r="P1389"/>
      <c r="Q1389"/>
      <c r="R1389"/>
      <c r="S1389"/>
      <c r="T1389"/>
      <c r="U1389"/>
      <c r="V1389" t="inlineStr">
        <is>
          <t>Flow-through</t>
        </is>
      </c>
      <c r="W1389" t="inlineStr">
        <is>
          <t>Fresh water</t>
        </is>
      </c>
      <c r="X1389" t="inlineStr">
        <is>
          <t>Lab</t>
        </is>
      </c>
      <c r="Y1389"/>
      <c r="Z1389" t="inlineStr">
        <is>
          <t>Active ingredient</t>
        </is>
      </c>
      <c r="AA1389"/>
      <c r="AB1389" t="n">
        <v>1.37</v>
      </c>
      <c r="AC1389"/>
      <c r="AD1389" t="n">
        <v>1.169</v>
      </c>
      <c r="AE1389"/>
      <c r="AF1389" t="n">
        <v>1.73</v>
      </c>
      <c r="AG1389" t="inlineStr">
        <is>
          <t>AI mg/L</t>
        </is>
      </c>
      <c r="AH1389"/>
      <c r="AI1389"/>
      <c r="AJ1389"/>
      <c r="AK1389"/>
      <c r="AL1389"/>
      <c r="AM1389"/>
      <c r="AN1389"/>
      <c r="AO1389"/>
      <c r="AP1389"/>
      <c r="AQ1389"/>
      <c r="AR1389"/>
      <c r="AS1389"/>
      <c r="AT1389"/>
      <c r="AU1389"/>
      <c r="AV1389"/>
      <c r="AW1389"/>
      <c r="AX1389" t="inlineStr">
        <is>
          <t>Mortality</t>
        </is>
      </c>
      <c r="AY1389" t="inlineStr">
        <is>
          <t>Mortality</t>
        </is>
      </c>
      <c r="AZ1389" t="inlineStr">
        <is>
          <t>LC50</t>
        </is>
      </c>
      <c r="BA1389"/>
      <c r="BB1389" t="n">
        <v>4.0</v>
      </c>
      <c r="BC1389"/>
      <c r="BD1389"/>
      <c r="BE1389"/>
      <c r="BF1389"/>
      <c r="BG1389" t="inlineStr">
        <is>
          <t>Day(s)</t>
        </is>
      </c>
      <c r="BH1389" t="inlineStr">
        <is>
          <t>Pure</t>
        </is>
      </c>
      <c r="BI1389" t="inlineStr">
        <is>
          <t>DTXSID0039223</t>
        </is>
      </c>
      <c r="BJ1389" t="inlineStr">
        <is>
          <t>10.1007/BF01059157</t>
        </is>
      </c>
      <c r="BK1389"/>
      <c r="BL1389"/>
      <c r="BM1389"/>
      <c r="BN1389"/>
      <c r="BO1389"/>
      <c r="BP1389"/>
      <c r="BQ1389"/>
      <c r="BR1389"/>
      <c r="BS1389"/>
      <c r="BT1389" t="inlineStr">
        <is>
          <t>--</t>
        </is>
      </c>
      <c r="BU1389"/>
      <c r="BV1389"/>
      <c r="BW1389"/>
      <c r="BX1389"/>
      <c r="BY1389"/>
      <c r="BZ1389"/>
      <c r="CA1389"/>
      <c r="CB1389"/>
      <c r="CC1389"/>
      <c r="CD1389"/>
      <c r="CE1389"/>
      <c r="CF1389"/>
      <c r="CG1389"/>
      <c r="CH1389"/>
      <c r="CI1389"/>
      <c r="CJ1389"/>
      <c r="CK1389" t="inlineStr">
        <is>
          <t>Pickering,Q.H., and W.T. Gilliam</t>
        </is>
      </c>
      <c r="CL1389" t="n">
        <v>15169.0</v>
      </c>
      <c r="CM1389" t="inlineStr">
        <is>
          <t>Toxicity of Aldicarb and Fonofos to the Early-Life Stage of the Fathead Minnow</t>
        </is>
      </c>
      <c r="CN1389" t="inlineStr">
        <is>
          <t>Arch. Environ. Contam. Toxicol.11(6): 699-702</t>
        </is>
      </c>
      <c r="CO1389" t="n">
        <v>1982.0</v>
      </c>
      <c r="CP1389" t="inlineStr">
        <is>
          <t>Pickering,Q.H., and W.T. Gilliam (1982). Toxicity of Aldicarb and Fonofos to the Early-Life Stage of the Fathead Minnow. Arch. Environ. Contam. Toxicol., 11, (6), 699-702. doi:10.1007/BF01059157. ECOREF#:15169</t>
        </is>
      </c>
    </row>
    <row r="1390">
      <c r="A1390" t="n">
        <v>117817.0</v>
      </c>
      <c r="B1390" t="inlineStr">
        <is>
          <t>1,2-Benzenedicarboxylic acid, 1,2-Bis(2-ethylhexyl)ester</t>
        </is>
      </c>
      <c r="C1390"/>
      <c r="D1390" t="inlineStr">
        <is>
          <t>Not reported</t>
        </is>
      </c>
      <c r="E1390" t="inlineStr">
        <is>
          <t>Not coded</t>
        </is>
      </c>
      <c r="F1390"/>
      <c r="G1390" t="n">
        <v>100.0</v>
      </c>
      <c r="H1390"/>
      <c r="I1390"/>
      <c r="J1390"/>
      <c r="K1390"/>
      <c r="L1390" t="inlineStr">
        <is>
          <t>Pimephales promelas</t>
        </is>
      </c>
      <c r="M1390" t="inlineStr">
        <is>
          <t>Fathead Minnow</t>
        </is>
      </c>
      <c r="N1390" t="inlineStr">
        <is>
          <t>Fingerling</t>
        </is>
      </c>
      <c r="O1390"/>
      <c r="P1390"/>
      <c r="Q1390"/>
      <c r="R1390"/>
      <c r="S1390"/>
      <c r="T1390"/>
      <c r="U1390"/>
      <c r="V1390" t="inlineStr">
        <is>
          <t>Flow-through</t>
        </is>
      </c>
      <c r="W1390" t="inlineStr">
        <is>
          <t>Fresh water</t>
        </is>
      </c>
      <c r="X1390" t="inlineStr">
        <is>
          <t>Lab</t>
        </is>
      </c>
      <c r="Y1390"/>
      <c r="Z1390" t="inlineStr">
        <is>
          <t>Active ingredient</t>
        </is>
      </c>
      <c r="AA1390" t="inlineStr">
        <is>
          <t>&gt;</t>
        </is>
      </c>
      <c r="AB1390" t="n">
        <v>1.0</v>
      </c>
      <c r="AC1390"/>
      <c r="AD1390"/>
      <c r="AE1390"/>
      <c r="AF1390"/>
      <c r="AG1390" t="inlineStr">
        <is>
          <t>AI mg/L</t>
        </is>
      </c>
      <c r="AH1390"/>
      <c r="AI1390"/>
      <c r="AJ1390"/>
      <c r="AK1390"/>
      <c r="AL1390"/>
      <c r="AM1390"/>
      <c r="AN1390"/>
      <c r="AO1390"/>
      <c r="AP1390"/>
      <c r="AQ1390"/>
      <c r="AR1390"/>
      <c r="AS1390"/>
      <c r="AT1390"/>
      <c r="AU1390"/>
      <c r="AV1390"/>
      <c r="AW1390"/>
      <c r="AX1390" t="inlineStr">
        <is>
          <t>Mortality</t>
        </is>
      </c>
      <c r="AY1390" t="inlineStr">
        <is>
          <t>Mortality</t>
        </is>
      </c>
      <c r="AZ1390" t="inlineStr">
        <is>
          <t>LC50</t>
        </is>
      </c>
      <c r="BA1390"/>
      <c r="BB1390" t="n">
        <v>4.0</v>
      </c>
      <c r="BC1390"/>
      <c r="BD1390"/>
      <c r="BE1390"/>
      <c r="BF1390"/>
      <c r="BG1390" t="inlineStr">
        <is>
          <t>Day(s)</t>
        </is>
      </c>
      <c r="BH1390" t="inlineStr">
        <is>
          <t>Liquid</t>
        </is>
      </c>
      <c r="BI1390" t="inlineStr">
        <is>
          <t>DTXSID5020607</t>
        </is>
      </c>
      <c r="BJ1390"/>
      <c r="BK1390"/>
      <c r="BL1390"/>
      <c r="BM1390"/>
      <c r="BN1390"/>
      <c r="BO1390"/>
      <c r="BP1390"/>
      <c r="BQ1390"/>
      <c r="BR1390"/>
      <c r="BS1390"/>
      <c r="BT1390" t="inlineStr">
        <is>
          <t>--</t>
        </is>
      </c>
      <c r="BU1390"/>
      <c r="BV1390"/>
      <c r="BW1390"/>
      <c r="BX1390"/>
      <c r="BY1390"/>
      <c r="BZ1390"/>
      <c r="CA1390"/>
      <c r="CB1390"/>
      <c r="CC1390"/>
      <c r="CD1390"/>
      <c r="CE1390"/>
      <c r="CF1390"/>
      <c r="CG1390"/>
      <c r="CH1390"/>
      <c r="CI1390"/>
      <c r="CJ1390"/>
      <c r="CK1390" t="inlineStr">
        <is>
          <t>Mayer,F.L.,Jr., and M.R. Ellersieck</t>
        </is>
      </c>
      <c r="CL1390" t="n">
        <v>6797.0</v>
      </c>
      <c r="CM1390" t="inlineStr">
        <is>
          <t>Manual of Acute Toxicity: Interpretation and Data Base for 410 Chemicals and 66 Species of Freshwater Animals</t>
        </is>
      </c>
      <c r="CN1390" t="inlineStr">
        <is>
          <t>USDI Fish and Wildlife Service, Publication No.160, Washington, DC:505 p.</t>
        </is>
      </c>
      <c r="CO1390" t="n">
        <v>1986.0</v>
      </c>
      <c r="CP1390" t="inlineStr">
        <is>
          <t>Mayer,F.L.,Jr., and M.R. Ellersieck (1986). Manual of Acute Toxicity: Interpretation and Data Base for 410 Chemicals and 66 Species of Freshwater Animals. USDI Fish and Wildlife Service, Publication No.160, Washington, DC, 505 p. ECOREF#:6797</t>
        </is>
      </c>
    </row>
    <row r="1391">
      <c r="A1391" t="n">
        <v>117817.0</v>
      </c>
      <c r="B1391" t="inlineStr">
        <is>
          <t>1,2-Benzenedicarboxylic acid, 1,2-Bis(2-ethylhexyl)ester</t>
        </is>
      </c>
      <c r="C1391"/>
      <c r="D1391" t="inlineStr">
        <is>
          <t>Measured</t>
        </is>
      </c>
      <c r="E1391" t="inlineStr">
        <is>
          <t>United States Environmental Protection Agency</t>
        </is>
      </c>
      <c r="F1391" t="inlineStr">
        <is>
          <t>&gt;=</t>
        </is>
      </c>
      <c r="G1391" t="n">
        <v>95.0</v>
      </c>
      <c r="H1391"/>
      <c r="I1391"/>
      <c r="J1391"/>
      <c r="K1391"/>
      <c r="L1391" t="inlineStr">
        <is>
          <t>Pimephales promelas</t>
        </is>
      </c>
      <c r="M1391" t="inlineStr">
        <is>
          <t>Fathead Minnow</t>
        </is>
      </c>
      <c r="N1391" t="inlineStr">
        <is>
          <t>Juvenile</t>
        </is>
      </c>
      <c r="O1391"/>
      <c r="P1391"/>
      <c r="Q1391"/>
      <c r="R1391"/>
      <c r="S1391"/>
      <c r="T1391"/>
      <c r="U1391"/>
      <c r="V1391" t="inlineStr">
        <is>
          <t>Flow-through</t>
        </is>
      </c>
      <c r="W1391" t="inlineStr">
        <is>
          <t>Fresh water</t>
        </is>
      </c>
      <c r="X1391" t="inlineStr">
        <is>
          <t>Lab</t>
        </is>
      </c>
      <c r="Y1391" t="inlineStr">
        <is>
          <t>1-6</t>
        </is>
      </c>
      <c r="Z1391" t="inlineStr">
        <is>
          <t>Active ingredient</t>
        </is>
      </c>
      <c r="AA1391" t="inlineStr">
        <is>
          <t>&gt;</t>
        </is>
      </c>
      <c r="AB1391" t="n">
        <v>0.67</v>
      </c>
      <c r="AC1391"/>
      <c r="AD1391"/>
      <c r="AE1391"/>
      <c r="AF1391"/>
      <c r="AG1391" t="inlineStr">
        <is>
          <t>AI mg/L</t>
        </is>
      </c>
      <c r="AH1391"/>
      <c r="AI1391"/>
      <c r="AJ1391"/>
      <c r="AK1391"/>
      <c r="AL1391"/>
      <c r="AM1391"/>
      <c r="AN1391"/>
      <c r="AO1391"/>
      <c r="AP1391"/>
      <c r="AQ1391"/>
      <c r="AR1391"/>
      <c r="AS1391"/>
      <c r="AT1391"/>
      <c r="AU1391"/>
      <c r="AV1391"/>
      <c r="AW1391"/>
      <c r="AX1391" t="inlineStr">
        <is>
          <t>Mortality</t>
        </is>
      </c>
      <c r="AY1391" t="inlineStr">
        <is>
          <t>Mortality</t>
        </is>
      </c>
      <c r="AZ1391" t="inlineStr">
        <is>
          <t>LC50</t>
        </is>
      </c>
      <c r="BA1391"/>
      <c r="BB1391" t="n">
        <v>4.0</v>
      </c>
      <c r="BC1391"/>
      <c r="BD1391"/>
      <c r="BE1391"/>
      <c r="BF1391"/>
      <c r="BG1391" t="inlineStr">
        <is>
          <t>Day(s)</t>
        </is>
      </c>
      <c r="BH1391" t="inlineStr">
        <is>
          <t>Liquid</t>
        </is>
      </c>
      <c r="BI1391" t="inlineStr">
        <is>
          <t>DTXSID5020607</t>
        </is>
      </c>
      <c r="BJ1391" t="inlineStr">
        <is>
          <t>10.1002/etc.5620140916</t>
        </is>
      </c>
      <c r="BK1391"/>
      <c r="BL1391" t="inlineStr">
        <is>
          <t>Acute</t>
        </is>
      </c>
      <c r="BM1391"/>
      <c r="BN1391"/>
      <c r="BO1391"/>
      <c r="BP1391"/>
      <c r="BQ1391"/>
      <c r="BR1391"/>
      <c r="BS1391"/>
      <c r="BT1391" t="inlineStr">
        <is>
          <t>--</t>
        </is>
      </c>
      <c r="BU1391"/>
      <c r="BV1391"/>
      <c r="BW1391"/>
      <c r="BX1391"/>
      <c r="BY1391"/>
      <c r="BZ1391"/>
      <c r="CA1391"/>
      <c r="CB1391"/>
      <c r="CC1391"/>
      <c r="CD1391"/>
      <c r="CE1391"/>
      <c r="CF1391"/>
      <c r="CG1391"/>
      <c r="CH1391"/>
      <c r="CI1391"/>
      <c r="CJ1391" t="inlineStr">
        <is>
          <t xml:space="preserve">SOURCE/NR//TMETH/METHODS FOR ACUTE TOXICITY TESTS WITH FISH, MACROINVERTEBRATES, AND AMPHIBIANS. EPA-660/3-75-009, 1975//MEDIA/NR//   </t>
        </is>
      </c>
      <c r="CK1391" t="inlineStr">
        <is>
          <t>Adams,W.J., G.R. Biddinger, K.A. Robillard, and J.W. Gorsuch</t>
        </is>
      </c>
      <c r="CL1391" t="n">
        <v>15040.0</v>
      </c>
      <c r="CM1391" t="inlineStr">
        <is>
          <t>A Summary of the Acute Toxicity of 14 Phthalate Esters to Representative Aquatic Organisms</t>
        </is>
      </c>
      <c r="CN1391" t="inlineStr">
        <is>
          <t>Environ. Toxicol. Chem.14(9): 1569-1574</t>
        </is>
      </c>
      <c r="CO1391" t="n">
        <v>1995.0</v>
      </c>
      <c r="CP1391" t="inlineStr">
        <is>
          <t>Adams,W.J., G.R. Biddinger, K.A. Robillard, and J.W. Gorsuch (1995). A Summary of the Acute Toxicity of 14 Phthalate Esters to Representative Aquatic Organisms. Environ. Toxicol. Chem., 14, (9), 1569-1574. doi:10.1002/etc.5620140916. ECOREF#:15040</t>
        </is>
      </c>
    </row>
    <row r="1392">
      <c r="A1392" t="n">
        <v>117817.0</v>
      </c>
      <c r="B1392" t="inlineStr">
        <is>
          <t>1,2-Benzenedicarboxylic acid, 1,2-Bis(2-ethylhexyl)ester</t>
        </is>
      </c>
      <c r="C1392"/>
      <c r="D1392" t="inlineStr">
        <is>
          <t>Chemical analysis reported</t>
        </is>
      </c>
      <c r="E1392" t="inlineStr">
        <is>
          <t>American Society for Testing and Materials</t>
        </is>
      </c>
      <c r="F1392" t="inlineStr">
        <is>
          <t>&gt;=</t>
        </is>
      </c>
      <c r="G1392" t="n">
        <v>99.0</v>
      </c>
      <c r="H1392"/>
      <c r="I1392"/>
      <c r="J1392"/>
      <c r="K1392"/>
      <c r="L1392" t="inlineStr">
        <is>
          <t>Pimephales promelas</t>
        </is>
      </c>
      <c r="M1392" t="inlineStr">
        <is>
          <t>Fathead Minnow</t>
        </is>
      </c>
      <c r="N1392" t="inlineStr">
        <is>
          <t>Juvenile</t>
        </is>
      </c>
      <c r="O1392"/>
      <c r="P1392"/>
      <c r="Q1392"/>
      <c r="R1392" t="n">
        <v>29.0</v>
      </c>
      <c r="S1392"/>
      <c r="T1392" t="n">
        <v>34.0</v>
      </c>
      <c r="U1392" t="inlineStr">
        <is>
          <t>Day(s)</t>
        </is>
      </c>
      <c r="V1392" t="inlineStr">
        <is>
          <t>Flow-through</t>
        </is>
      </c>
      <c r="W1392" t="inlineStr">
        <is>
          <t>Fresh water</t>
        </is>
      </c>
      <c r="X1392" t="inlineStr">
        <is>
          <t>Lab</t>
        </is>
      </c>
      <c r="Y1392"/>
      <c r="Z1392" t="inlineStr">
        <is>
          <t>Active ingredient</t>
        </is>
      </c>
      <c r="AA1392" t="inlineStr">
        <is>
          <t>&gt;</t>
        </is>
      </c>
      <c r="AB1392" t="n">
        <v>0.327</v>
      </c>
      <c r="AC1392"/>
      <c r="AD1392"/>
      <c r="AE1392"/>
      <c r="AF1392"/>
      <c r="AG1392" t="inlineStr">
        <is>
          <t>AI mg/L</t>
        </is>
      </c>
      <c r="AH1392"/>
      <c r="AI1392"/>
      <c r="AJ1392"/>
      <c r="AK1392"/>
      <c r="AL1392"/>
      <c r="AM1392"/>
      <c r="AN1392"/>
      <c r="AO1392"/>
      <c r="AP1392"/>
      <c r="AQ1392"/>
      <c r="AR1392"/>
      <c r="AS1392"/>
      <c r="AT1392"/>
      <c r="AU1392"/>
      <c r="AV1392"/>
      <c r="AW1392"/>
      <c r="AX1392" t="inlineStr">
        <is>
          <t>Mortality</t>
        </is>
      </c>
      <c r="AY1392" t="inlineStr">
        <is>
          <t>Mortality</t>
        </is>
      </c>
      <c r="AZ1392" t="inlineStr">
        <is>
          <t>LC50</t>
        </is>
      </c>
      <c r="BA1392"/>
      <c r="BB1392" t="n">
        <v>4.0</v>
      </c>
      <c r="BC1392"/>
      <c r="BD1392"/>
      <c r="BE1392"/>
      <c r="BF1392"/>
      <c r="BG1392" t="inlineStr">
        <is>
          <t>Day(s)</t>
        </is>
      </c>
      <c r="BH1392" t="inlineStr">
        <is>
          <t>Commercial</t>
        </is>
      </c>
      <c r="BI1392" t="inlineStr">
        <is>
          <t>DTXSID5020607</t>
        </is>
      </c>
      <c r="BJ1392" t="inlineStr">
        <is>
          <t>10.1002/etc.5620090509</t>
        </is>
      </c>
      <c r="BK1392"/>
      <c r="BL1392" t="inlineStr">
        <is>
          <t>Acute</t>
        </is>
      </c>
      <c r="BM1392"/>
      <c r="BN1392"/>
      <c r="BO1392"/>
      <c r="BP1392"/>
      <c r="BQ1392"/>
      <c r="BR1392"/>
      <c r="BS1392"/>
      <c r="BT1392" t="inlineStr">
        <is>
          <t>--</t>
        </is>
      </c>
      <c r="BU1392"/>
      <c r="BV1392"/>
      <c r="BW1392"/>
      <c r="BX1392"/>
      <c r="BY1392"/>
      <c r="BZ1392"/>
      <c r="CA1392"/>
      <c r="CB1392"/>
      <c r="CC1392"/>
      <c r="CD1392"/>
      <c r="CE1392"/>
      <c r="CF1392"/>
      <c r="CG1392"/>
      <c r="CH1392"/>
      <c r="CI1392" t="inlineStr">
        <is>
          <t xml:space="preserve">CONC1/MEASURED VALUE WAS 101.7 PERCENT OF NOMINAL VALUE// </t>
        </is>
      </c>
      <c r="CJ1392" t="inlineStr">
        <is>
          <t xml:space="preserve">SOURCE/ENVIRONMENTAL RESEARCH LABORATORY, DULUTH, MN//TMETH/1980, E279-80//MEDIA/SAND-FILTERED LAKE SUPERIOR WATER//  CONC1/MEASURED VALUE WAS 101.7 PERCENT OF NOMINAL VALUE// </t>
        </is>
      </c>
      <c r="CK1392" t="inlineStr">
        <is>
          <t>DeFoe,D.L., G.W. Holcombe, D.E. Hammermeister, and K.E. Biesinger</t>
        </is>
      </c>
      <c r="CL1392" t="n">
        <v>180793.0</v>
      </c>
      <c r="CM1392" t="inlineStr">
        <is>
          <t>Solubility and Toxicity of Eight Phthalate Esters to Four Aquatic Organisms</t>
        </is>
      </c>
      <c r="CN1392" t="inlineStr">
        <is>
          <t>Environ. Toxicol. Chem.9(5): 623-636</t>
        </is>
      </c>
      <c r="CO1392" t="n">
        <v>1990.0</v>
      </c>
      <c r="CP1392" t="inlineStr">
        <is>
          <t>DeFoe,D.L., G.W. Holcombe, D.E. Hammermeister, and K.E. Biesinger (1990). Solubility and Toxicity of Eight Phthalate Esters to Four Aquatic Organisms. Environ. Toxicol. Chem., 9, (5), 623-636. doi:10.1002/etc.5620090509. ECOREF#:180793</t>
        </is>
      </c>
    </row>
    <row r="1393">
      <c r="A1393" t="n">
        <v>117817.0</v>
      </c>
      <c r="B1393" t="inlineStr">
        <is>
          <t>1,2-Benzenedicarboxylic acid, 1,2-Bis(2-ethylhexyl)ester</t>
        </is>
      </c>
      <c r="C1393"/>
      <c r="D1393" t="inlineStr">
        <is>
          <t>Measured</t>
        </is>
      </c>
      <c r="E1393" t="inlineStr">
        <is>
          <t>Not coded</t>
        </is>
      </c>
      <c r="F1393"/>
      <c r="G1393"/>
      <c r="H1393"/>
      <c r="I1393"/>
      <c r="J1393"/>
      <c r="K1393"/>
      <c r="L1393" t="inlineStr">
        <is>
          <t>Pimephales promelas</t>
        </is>
      </c>
      <c r="M1393" t="inlineStr">
        <is>
          <t>Fathead Minnow</t>
        </is>
      </c>
      <c r="N1393"/>
      <c r="O1393"/>
      <c r="P1393" t="n">
        <v>1.0</v>
      </c>
      <c r="Q1393"/>
      <c r="R1393"/>
      <c r="S1393"/>
      <c r="T1393"/>
      <c r="U1393" t="inlineStr">
        <is>
          <t>Age class</t>
        </is>
      </c>
      <c r="V1393" t="inlineStr">
        <is>
          <t>Flow-through</t>
        </is>
      </c>
      <c r="W1393" t="inlineStr">
        <is>
          <t>Fresh water</t>
        </is>
      </c>
      <c r="X1393" t="inlineStr">
        <is>
          <t>Lab</t>
        </is>
      </c>
      <c r="Y1393"/>
      <c r="Z1393" t="inlineStr">
        <is>
          <t>Active ingredient</t>
        </is>
      </c>
      <c r="AA1393"/>
      <c r="AB1393" t="n">
        <v>1106.2</v>
      </c>
      <c r="AC1393"/>
      <c r="AD1393" t="n">
        <v>980.1</v>
      </c>
      <c r="AE1393"/>
      <c r="AF1393" t="n">
        <v>1326.6</v>
      </c>
      <c r="AG1393" t="inlineStr">
        <is>
          <t>AI mg/L</t>
        </is>
      </c>
      <c r="AH1393"/>
      <c r="AI1393"/>
      <c r="AJ1393"/>
      <c r="AK1393"/>
      <c r="AL1393"/>
      <c r="AM1393"/>
      <c r="AN1393"/>
      <c r="AO1393"/>
      <c r="AP1393"/>
      <c r="AQ1393"/>
      <c r="AR1393"/>
      <c r="AS1393"/>
      <c r="AT1393"/>
      <c r="AU1393"/>
      <c r="AV1393"/>
      <c r="AW1393"/>
      <c r="AX1393" t="inlineStr">
        <is>
          <t>Mortality</t>
        </is>
      </c>
      <c r="AY1393" t="inlineStr">
        <is>
          <t>Mortality</t>
        </is>
      </c>
      <c r="AZ1393" t="inlineStr">
        <is>
          <t>LC50</t>
        </is>
      </c>
      <c r="BA1393"/>
      <c r="BB1393" t="n">
        <v>4.0</v>
      </c>
      <c r="BC1393"/>
      <c r="BD1393"/>
      <c r="BE1393"/>
      <c r="BF1393"/>
      <c r="BG1393" t="inlineStr">
        <is>
          <t>Day(s)</t>
        </is>
      </c>
      <c r="BH1393"/>
      <c r="BI1393" t="inlineStr">
        <is>
          <t>DTXSID5020607</t>
        </is>
      </c>
      <c r="BJ1393"/>
      <c r="BK1393"/>
      <c r="BL1393"/>
      <c r="BM1393"/>
      <c r="BN1393"/>
      <c r="BO1393"/>
      <c r="BP1393"/>
      <c r="BQ1393"/>
      <c r="BR1393"/>
      <c r="BS1393"/>
      <c r="BT1393" t="inlineStr">
        <is>
          <t>--</t>
        </is>
      </c>
      <c r="BU1393"/>
      <c r="BV1393"/>
      <c r="BW1393"/>
      <c r="BX1393"/>
      <c r="BY1393"/>
      <c r="BZ1393"/>
      <c r="CA1393"/>
      <c r="CB1393"/>
      <c r="CC1393"/>
      <c r="CD1393"/>
      <c r="CE1393"/>
      <c r="CF1393"/>
      <c r="CG1393"/>
      <c r="CH1393"/>
      <c r="CI1393"/>
      <c r="CJ1393"/>
      <c r="CK1393" t="inlineStr">
        <is>
          <t>Birge,W.J., J.A. Black, S.T. Ballard, and W.E. McDonnell</t>
        </is>
      </c>
      <c r="CL1393" t="n">
        <v>45758.0</v>
      </c>
      <c r="CM1393" t="inlineStr">
        <is>
          <t>Acute Toxicity Testing with Freshwater Fish</t>
        </is>
      </c>
      <c r="CN1393" t="inlineStr">
        <is>
          <t>EPA Contract No. 68-01-6201. NUS Corporation. Pittsburgh, Pennsylvania:47 p.</t>
        </is>
      </c>
      <c r="CO1393" t="n">
        <v>1982.0</v>
      </c>
      <c r="CP1393" t="inlineStr">
        <is>
          <t>Birge,W.J., J.A. Black, S.T. Ballard, and W.E. McDonnell (1982). Acute Toxicity Testing with Freshwater Fish. EPA Contract No. 68-01-6201. NUS Corporation. Pittsburgh, Pennsylvania, 47 p. ECOREF#:45758</t>
        </is>
      </c>
    </row>
    <row r="1394">
      <c r="A1394" t="n">
        <v>117817.0</v>
      </c>
      <c r="B1394" t="inlineStr">
        <is>
          <t>1,2-Benzenedicarboxylic acid, 1,2-Bis(2-ethylhexyl)ester</t>
        </is>
      </c>
      <c r="C1394"/>
      <c r="D1394" t="inlineStr">
        <is>
          <t>Measured</t>
        </is>
      </c>
      <c r="E1394" t="inlineStr">
        <is>
          <t>Other Method</t>
        </is>
      </c>
      <c r="F1394"/>
      <c r="G1394"/>
      <c r="H1394"/>
      <c r="I1394"/>
      <c r="J1394"/>
      <c r="K1394"/>
      <c r="L1394" t="inlineStr">
        <is>
          <t>Pimephales promelas</t>
        </is>
      </c>
      <c r="M1394" t="inlineStr">
        <is>
          <t>Fathead Minnow</t>
        </is>
      </c>
      <c r="N1394"/>
      <c r="O1394"/>
      <c r="P1394"/>
      <c r="Q1394"/>
      <c r="R1394"/>
      <c r="S1394"/>
      <c r="T1394"/>
      <c r="U1394"/>
      <c r="V1394" t="inlineStr">
        <is>
          <t>Static</t>
        </is>
      </c>
      <c r="W1394" t="inlineStr">
        <is>
          <t>Fresh water</t>
        </is>
      </c>
      <c r="X1394" t="inlineStr">
        <is>
          <t>Lab</t>
        </is>
      </c>
      <c r="Y1394" t="n">
        <v>2.0</v>
      </c>
      <c r="Z1394" t="inlineStr">
        <is>
          <t>Active ingredient</t>
        </is>
      </c>
      <c r="AA1394" t="inlineStr">
        <is>
          <t>&gt;</t>
        </is>
      </c>
      <c r="AB1394" t="n">
        <v>0.24</v>
      </c>
      <c r="AC1394"/>
      <c r="AD1394"/>
      <c r="AE1394"/>
      <c r="AF1394"/>
      <c r="AG1394" t="inlineStr">
        <is>
          <t>AI mg/L</t>
        </is>
      </c>
      <c r="AH1394"/>
      <c r="AI1394"/>
      <c r="AJ1394"/>
      <c r="AK1394"/>
      <c r="AL1394"/>
      <c r="AM1394"/>
      <c r="AN1394"/>
      <c r="AO1394"/>
      <c r="AP1394"/>
      <c r="AQ1394"/>
      <c r="AR1394"/>
      <c r="AS1394"/>
      <c r="AT1394"/>
      <c r="AU1394"/>
      <c r="AV1394"/>
      <c r="AW1394"/>
      <c r="AX1394" t="inlineStr">
        <is>
          <t>Mortality</t>
        </is>
      </c>
      <c r="AY1394" t="inlineStr">
        <is>
          <t>Mortality</t>
        </is>
      </c>
      <c r="AZ1394" t="inlineStr">
        <is>
          <t>LC50</t>
        </is>
      </c>
      <c r="BA1394"/>
      <c r="BB1394" t="n">
        <v>4.0</v>
      </c>
      <c r="BC1394"/>
      <c r="BD1394"/>
      <c r="BE1394"/>
      <c r="BF1394"/>
      <c r="BG1394" t="inlineStr">
        <is>
          <t>Day(s)</t>
        </is>
      </c>
      <c r="BH1394" t="inlineStr">
        <is>
          <t>Liquid</t>
        </is>
      </c>
      <c r="BI1394" t="inlineStr">
        <is>
          <t>DTXSID5020607</t>
        </is>
      </c>
      <c r="BJ1394"/>
      <c r="BK1394"/>
      <c r="BL1394" t="inlineStr">
        <is>
          <t>Acute</t>
        </is>
      </c>
      <c r="BM1394"/>
      <c r="BN1394"/>
      <c r="BO1394"/>
      <c r="BP1394"/>
      <c r="BQ1394"/>
      <c r="BR1394"/>
      <c r="BS1394"/>
      <c r="BT1394" t="inlineStr">
        <is>
          <t>--</t>
        </is>
      </c>
      <c r="BU1394"/>
      <c r="BV1394"/>
      <c r="BW1394"/>
      <c r="BX1394"/>
      <c r="BY1394"/>
      <c r="BZ1394"/>
      <c r="CA1394"/>
      <c r="CB1394"/>
      <c r="CC1394"/>
      <c r="CD1394"/>
      <c r="CE1394"/>
      <c r="CF1394"/>
      <c r="CG1394"/>
      <c r="CH1394"/>
      <c r="CI1394" t="inlineStr">
        <is>
          <t xml:space="preserve">CONC1/ONLY CONC TESTED// </t>
        </is>
      </c>
      <c r="CJ1394" t="inlineStr">
        <is>
          <t xml:space="preserve">SOURCE/OBTAINED FROM CULTURES MAINTAINED AT EG AND G, BIONOMICS, WAREHAM, MASSACHUSETTS//TMETH/EG AND G, BIONOMICS PROTOCOL FOR FRESHWATER STATIC ACUTE TOXICITY TESTS WITH FISH 1982 AND AMENDMENT EGG/CMA-003//MEDIA/SOFT WATER RECONSTITUTED FROM DEIONIZED WATER ACCORDING TO RECOMMENDED PROCEDURES//  CONC1/ONLY CONC TESTED// </t>
        </is>
      </c>
      <c r="CK1394" t="inlineStr">
        <is>
          <t>E.G. and G. Bionomics</t>
        </is>
      </c>
      <c r="CL1394" t="n">
        <v>180336.0</v>
      </c>
      <c r="CM1394" t="inlineStr">
        <is>
          <t>Acute Toxicity of Fourteen Phthalate Esters to Fathead Minnows</t>
        </is>
      </c>
      <c r="CN1394" t="inlineStr">
        <is>
          <t>Final Report BW-83-3-1374, EPA/OTS 40-8326129:42 p.</t>
        </is>
      </c>
      <c r="CO1394" t="n">
        <v>1983.0</v>
      </c>
      <c r="CP1394" t="inlineStr">
        <is>
          <t>E.G. and G. Bionomics (1983). Acute Toxicity of Fourteen Phthalate Esters to Fathead Minnows. Final Report BW-83-3-1374, EPA/OTS 40-8326129, 42 p. ECOREF#:180336</t>
        </is>
      </c>
    </row>
    <row r="1395">
      <c r="A1395" t="n">
        <v>117817.0</v>
      </c>
      <c r="B1395" t="inlineStr">
        <is>
          <t>1,2-Benzenedicarboxylic acid, 1,2-Bis(2-ethylhexyl)ester</t>
        </is>
      </c>
      <c r="C1395"/>
      <c r="D1395" t="inlineStr">
        <is>
          <t>Measured</t>
        </is>
      </c>
      <c r="E1395" t="inlineStr">
        <is>
          <t>United States Environmental Protection Agency</t>
        </is>
      </c>
      <c r="F1395" t="inlineStr">
        <is>
          <t>&gt;=</t>
        </is>
      </c>
      <c r="G1395" t="n">
        <v>95.0</v>
      </c>
      <c r="H1395"/>
      <c r="I1395"/>
      <c r="J1395"/>
      <c r="K1395"/>
      <c r="L1395" t="inlineStr">
        <is>
          <t>Pimephales promelas</t>
        </is>
      </c>
      <c r="M1395" t="inlineStr">
        <is>
          <t>Fathead Minnow</t>
        </is>
      </c>
      <c r="N1395" t="inlineStr">
        <is>
          <t>Juvenile</t>
        </is>
      </c>
      <c r="O1395"/>
      <c r="P1395"/>
      <c r="Q1395"/>
      <c r="R1395"/>
      <c r="S1395"/>
      <c r="T1395"/>
      <c r="U1395"/>
      <c r="V1395" t="inlineStr">
        <is>
          <t>Static</t>
        </is>
      </c>
      <c r="W1395" t="inlineStr">
        <is>
          <t>Fresh water</t>
        </is>
      </c>
      <c r="X1395" t="inlineStr">
        <is>
          <t>Lab</t>
        </is>
      </c>
      <c r="Y1395" t="inlineStr">
        <is>
          <t>1-6</t>
        </is>
      </c>
      <c r="Z1395" t="inlineStr">
        <is>
          <t>Active ingredient</t>
        </is>
      </c>
      <c r="AA1395" t="inlineStr">
        <is>
          <t>&gt;</t>
        </is>
      </c>
      <c r="AB1395" t="n">
        <v>0.16</v>
      </c>
      <c r="AC1395"/>
      <c r="AD1395"/>
      <c r="AE1395"/>
      <c r="AF1395"/>
      <c r="AG1395" t="inlineStr">
        <is>
          <t>AI mg/L</t>
        </is>
      </c>
      <c r="AH1395"/>
      <c r="AI1395"/>
      <c r="AJ1395"/>
      <c r="AK1395"/>
      <c r="AL1395"/>
      <c r="AM1395"/>
      <c r="AN1395"/>
      <c r="AO1395"/>
      <c r="AP1395"/>
      <c r="AQ1395"/>
      <c r="AR1395"/>
      <c r="AS1395"/>
      <c r="AT1395"/>
      <c r="AU1395"/>
      <c r="AV1395"/>
      <c r="AW1395"/>
      <c r="AX1395" t="inlineStr">
        <is>
          <t>Mortality</t>
        </is>
      </c>
      <c r="AY1395" t="inlineStr">
        <is>
          <t>Mortality</t>
        </is>
      </c>
      <c r="AZ1395" t="inlineStr">
        <is>
          <t>LC50</t>
        </is>
      </c>
      <c r="BA1395"/>
      <c r="BB1395" t="n">
        <v>4.0</v>
      </c>
      <c r="BC1395"/>
      <c r="BD1395"/>
      <c r="BE1395"/>
      <c r="BF1395"/>
      <c r="BG1395" t="inlineStr">
        <is>
          <t>Day(s)</t>
        </is>
      </c>
      <c r="BH1395" t="inlineStr">
        <is>
          <t>Liquid</t>
        </is>
      </c>
      <c r="BI1395" t="inlineStr">
        <is>
          <t>DTXSID5020607</t>
        </is>
      </c>
      <c r="BJ1395" t="inlineStr">
        <is>
          <t>10.1002/etc.5620140916</t>
        </is>
      </c>
      <c r="BK1395"/>
      <c r="BL1395" t="inlineStr">
        <is>
          <t>Acute</t>
        </is>
      </c>
      <c r="BM1395"/>
      <c r="BN1395"/>
      <c r="BO1395"/>
      <c r="BP1395"/>
      <c r="BQ1395"/>
      <c r="BR1395"/>
      <c r="BS1395"/>
      <c r="BT1395" t="inlineStr">
        <is>
          <t>--</t>
        </is>
      </c>
      <c r="BU1395"/>
      <c r="BV1395"/>
      <c r="BW1395"/>
      <c r="BX1395"/>
      <c r="BY1395"/>
      <c r="BZ1395"/>
      <c r="CA1395"/>
      <c r="CB1395"/>
      <c r="CC1395"/>
      <c r="CD1395"/>
      <c r="CE1395"/>
      <c r="CF1395"/>
      <c r="CG1395"/>
      <c r="CH1395"/>
      <c r="CI1395"/>
      <c r="CJ1395" t="inlineStr">
        <is>
          <t xml:space="preserve">SOURCE/NR//TMETH/METHODS FOR ACUTE TOXICITY TESTS WITH FISH, MACROINVERTEBRATES, AND AMPHIBIANS. EPA-660/3-75-009, 1975//MEDIA/NR//   </t>
        </is>
      </c>
      <c r="CK1395" t="inlineStr">
        <is>
          <t>Adams,W.J., G.R. Biddinger, K.A. Robillard, and J.W. Gorsuch</t>
        </is>
      </c>
      <c r="CL1395" t="n">
        <v>15040.0</v>
      </c>
      <c r="CM1395" t="inlineStr">
        <is>
          <t>A Summary of the Acute Toxicity of 14 Phthalate Esters to Representative Aquatic Organisms</t>
        </is>
      </c>
      <c r="CN1395" t="inlineStr">
        <is>
          <t>Environ. Toxicol. Chem.14(9): 1569-1574</t>
        </is>
      </c>
      <c r="CO1395" t="n">
        <v>1995.0</v>
      </c>
      <c r="CP1395" t="inlineStr">
        <is>
          <t>Adams,W.J., G.R. Biddinger, K.A. Robillard, and J.W. Gorsuch (1995). A Summary of the Acute Toxicity of 14 Phthalate Esters to Representative Aquatic Organisms. Environ. Toxicol. Chem., 14, (9), 1569-1574. doi:10.1002/etc.5620140916. ECOREF#:15040</t>
        </is>
      </c>
    </row>
    <row r="1396">
      <c r="A1396" t="n">
        <v>117840.0</v>
      </c>
      <c r="B1396" t="inlineStr">
        <is>
          <t>1,2-Benzenedicarboxylic acid, 1,2-dioctyl ester</t>
        </is>
      </c>
      <c r="C1396"/>
      <c r="D1396" t="inlineStr">
        <is>
          <t>Chemical analysis reported</t>
        </is>
      </c>
      <c r="E1396" t="inlineStr">
        <is>
          <t>American Society for Testing and Materials</t>
        </is>
      </c>
      <c r="F1396"/>
      <c r="G1396"/>
      <c r="H1396"/>
      <c r="I1396"/>
      <c r="J1396"/>
      <c r="K1396"/>
      <c r="L1396" t="inlineStr">
        <is>
          <t>Pimephales promelas</t>
        </is>
      </c>
      <c r="M1396" t="inlineStr">
        <is>
          <t>Fathead Minnow</t>
        </is>
      </c>
      <c r="N1396" t="inlineStr">
        <is>
          <t>Juvenile</t>
        </is>
      </c>
      <c r="O1396"/>
      <c r="P1396"/>
      <c r="Q1396"/>
      <c r="R1396" t="n">
        <v>29.0</v>
      </c>
      <c r="S1396"/>
      <c r="T1396" t="n">
        <v>34.0</v>
      </c>
      <c r="U1396" t="inlineStr">
        <is>
          <t>Day(s)</t>
        </is>
      </c>
      <c r="V1396" t="inlineStr">
        <is>
          <t>Flow-through</t>
        </is>
      </c>
      <c r="W1396" t="inlineStr">
        <is>
          <t>Fresh water</t>
        </is>
      </c>
      <c r="X1396" t="inlineStr">
        <is>
          <t>Lab</t>
        </is>
      </c>
      <c r="Y1396"/>
      <c r="Z1396" t="inlineStr">
        <is>
          <t>Active ingredient</t>
        </is>
      </c>
      <c r="AA1396" t="inlineStr">
        <is>
          <t>&gt;</t>
        </is>
      </c>
      <c r="AB1396" t="n">
        <v>0.045</v>
      </c>
      <c r="AC1396"/>
      <c r="AD1396"/>
      <c r="AE1396"/>
      <c r="AF1396"/>
      <c r="AG1396" t="inlineStr">
        <is>
          <t>AI mg/L</t>
        </is>
      </c>
      <c r="AH1396"/>
      <c r="AI1396"/>
      <c r="AJ1396"/>
      <c r="AK1396"/>
      <c r="AL1396"/>
      <c r="AM1396"/>
      <c r="AN1396"/>
      <c r="AO1396"/>
      <c r="AP1396"/>
      <c r="AQ1396"/>
      <c r="AR1396"/>
      <c r="AS1396"/>
      <c r="AT1396"/>
      <c r="AU1396"/>
      <c r="AV1396"/>
      <c r="AW1396"/>
      <c r="AX1396" t="inlineStr">
        <is>
          <t>Mortality</t>
        </is>
      </c>
      <c r="AY1396" t="inlineStr">
        <is>
          <t>Mortality</t>
        </is>
      </c>
      <c r="AZ1396" t="inlineStr">
        <is>
          <t>LC50</t>
        </is>
      </c>
      <c r="BA1396"/>
      <c r="BB1396" t="n">
        <v>4.0</v>
      </c>
      <c r="BC1396"/>
      <c r="BD1396"/>
      <c r="BE1396"/>
      <c r="BF1396"/>
      <c r="BG1396" t="inlineStr">
        <is>
          <t>Day(s)</t>
        </is>
      </c>
      <c r="BH1396" t="inlineStr">
        <is>
          <t>Prepared/synthesized in lab</t>
        </is>
      </c>
      <c r="BI1396" t="inlineStr">
        <is>
          <t>DTXSID1021956</t>
        </is>
      </c>
      <c r="BJ1396" t="inlineStr">
        <is>
          <t>10.1002/etc.5620090509</t>
        </is>
      </c>
      <c r="BK1396"/>
      <c r="BL1396" t="inlineStr">
        <is>
          <t>Acute</t>
        </is>
      </c>
      <c r="BM1396"/>
      <c r="BN1396"/>
      <c r="BO1396"/>
      <c r="BP1396"/>
      <c r="BQ1396"/>
      <c r="BR1396"/>
      <c r="BS1396"/>
      <c r="BT1396" t="inlineStr">
        <is>
          <t>--</t>
        </is>
      </c>
      <c r="BU1396"/>
      <c r="BV1396"/>
      <c r="BW1396"/>
      <c r="BX1396"/>
      <c r="BY1396"/>
      <c r="BZ1396"/>
      <c r="CA1396"/>
      <c r="CB1396"/>
      <c r="CC1396"/>
      <c r="CD1396"/>
      <c r="CE1396"/>
      <c r="CF1396"/>
      <c r="CG1396"/>
      <c r="CH1396"/>
      <c r="CI1396" t="inlineStr">
        <is>
          <t xml:space="preserve">CONC1/MEASURED VALUE WAS 101.7 PERCENT OF NOMINAL VALUE// </t>
        </is>
      </c>
      <c r="CJ1396" t="inlineStr">
        <is>
          <t xml:space="preserve">SOURCE/ENVIRONMENTAL RESEARCH LABORATORY, DULUTH, MN//TMETH/1980, E279-80//MEDIA/SAND-FILTERED LAKE SUPERIOR WATER//  CONC1/MEASURED VALUE WAS 101.7 PERCENT OF NOMINAL VALUE// </t>
        </is>
      </c>
      <c r="CK1396" t="inlineStr">
        <is>
          <t>DeFoe,D.L., G.W. Holcombe, D.E. Hammermeister, and K.E. Biesinger</t>
        </is>
      </c>
      <c r="CL1396" t="n">
        <v>180793.0</v>
      </c>
      <c r="CM1396" t="inlineStr">
        <is>
          <t>Solubility and Toxicity of Eight Phthalate Esters to Four Aquatic Organisms</t>
        </is>
      </c>
      <c r="CN1396" t="inlineStr">
        <is>
          <t>Environ. Toxicol. Chem.9(5): 623-636</t>
        </is>
      </c>
      <c r="CO1396" t="n">
        <v>1990.0</v>
      </c>
      <c r="CP1396" t="inlineStr">
        <is>
          <t>DeFoe,D.L., G.W. Holcombe, D.E. Hammermeister, and K.E. Biesinger (1990). Solubility and Toxicity of Eight Phthalate Esters to Four Aquatic Organisms. Environ. Toxicol. Chem., 9, (5), 623-636. doi:10.1002/etc.5620090509. ECOREF#:180793</t>
        </is>
      </c>
    </row>
    <row r="1397">
      <c r="A1397" t="n">
        <v>118558.0</v>
      </c>
      <c r="B1397" t="inlineStr">
        <is>
          <t>Phenyl salicylate</t>
        </is>
      </c>
      <c r="C1397"/>
      <c r="D1397" t="inlineStr">
        <is>
          <t>Measured</t>
        </is>
      </c>
      <c r="E1397" t="inlineStr">
        <is>
          <t>Not coded</t>
        </is>
      </c>
      <c r="F1397"/>
      <c r="G1397" t="n">
        <v>96.0</v>
      </c>
      <c r="H1397"/>
      <c r="I1397"/>
      <c r="J1397"/>
      <c r="K1397"/>
      <c r="L1397" t="inlineStr">
        <is>
          <t>Pimephales promelas</t>
        </is>
      </c>
      <c r="M1397" t="inlineStr">
        <is>
          <t>Fathead Minnow</t>
        </is>
      </c>
      <c r="N1397"/>
      <c r="O1397"/>
      <c r="P1397"/>
      <c r="Q1397"/>
      <c r="R1397" t="n">
        <v>31.0</v>
      </c>
      <c r="S1397"/>
      <c r="T1397" t="n">
        <v>35.0</v>
      </c>
      <c r="U1397" t="inlineStr">
        <is>
          <t>Day(s)</t>
        </is>
      </c>
      <c r="V1397" t="inlineStr">
        <is>
          <t>Flow-through</t>
        </is>
      </c>
      <c r="W1397" t="inlineStr">
        <is>
          <t>Fresh water</t>
        </is>
      </c>
      <c r="X1397" t="inlineStr">
        <is>
          <t>Lab</t>
        </is>
      </c>
      <c r="Y1397"/>
      <c r="Z1397" t="inlineStr">
        <is>
          <t>Active ingredient</t>
        </is>
      </c>
      <c r="AA1397"/>
      <c r="AB1397" t="n">
        <v>1.09</v>
      </c>
      <c r="AC1397"/>
      <c r="AD1397" t="n">
        <v>0.99</v>
      </c>
      <c r="AE1397"/>
      <c r="AF1397" t="n">
        <v>1.2</v>
      </c>
      <c r="AG1397" t="inlineStr">
        <is>
          <t>AI mg/L</t>
        </is>
      </c>
      <c r="AH1397"/>
      <c r="AI1397"/>
      <c r="AJ1397"/>
      <c r="AK1397"/>
      <c r="AL1397"/>
      <c r="AM1397"/>
      <c r="AN1397"/>
      <c r="AO1397"/>
      <c r="AP1397"/>
      <c r="AQ1397"/>
      <c r="AR1397"/>
      <c r="AS1397"/>
      <c r="AT1397"/>
      <c r="AU1397"/>
      <c r="AV1397"/>
      <c r="AW1397"/>
      <c r="AX1397" t="inlineStr">
        <is>
          <t>Mortality</t>
        </is>
      </c>
      <c r="AY1397" t="inlineStr">
        <is>
          <t>Mortality</t>
        </is>
      </c>
      <c r="AZ1397" t="inlineStr">
        <is>
          <t>LC50</t>
        </is>
      </c>
      <c r="BA1397"/>
      <c r="BB1397" t="n">
        <v>4.0</v>
      </c>
      <c r="BC1397"/>
      <c r="BD1397"/>
      <c r="BE1397"/>
      <c r="BF1397"/>
      <c r="BG1397" t="inlineStr">
        <is>
          <t>Day(s)</t>
        </is>
      </c>
      <c r="BH1397" t="inlineStr">
        <is>
          <t>Pure</t>
        </is>
      </c>
      <c r="BI1397" t="inlineStr">
        <is>
          <t>DTXSID6021957</t>
        </is>
      </c>
      <c r="BJ1397" t="inlineStr">
        <is>
          <t>10.1016/0143-1471(84)90081-3</t>
        </is>
      </c>
      <c r="BK1397"/>
      <c r="BL1397"/>
      <c r="BM1397"/>
      <c r="BN1397"/>
      <c r="BO1397"/>
      <c r="BP1397"/>
      <c r="BQ1397"/>
      <c r="BR1397"/>
      <c r="BS1397"/>
      <c r="BT1397" t="inlineStr">
        <is>
          <t>--</t>
        </is>
      </c>
      <c r="BU1397"/>
      <c r="BV1397"/>
      <c r="BW1397"/>
      <c r="BX1397"/>
      <c r="BY1397"/>
      <c r="BZ1397"/>
      <c r="CA1397"/>
      <c r="CB1397"/>
      <c r="CC1397"/>
      <c r="CD1397"/>
      <c r="CE1397"/>
      <c r="CF1397"/>
      <c r="CG1397"/>
      <c r="CH1397"/>
      <c r="CI1397" t="inlineStr">
        <is>
          <t xml:space="preserve"> NOT FED//LAKE SUPERIOR WATER// </t>
        </is>
      </c>
      <c r="CJ1397" t="inlineStr">
        <is>
          <t xml:space="preserve">   NOT FED//LAKE SUPERIOR WATER// </t>
        </is>
      </c>
      <c r="CK1397" t="inlineStr">
        <is>
          <t>Holcombe,G.W., G.L. Phipps, M.L. Knuth, and T. Felhaber</t>
        </is>
      </c>
      <c r="CL1397" t="n">
        <v>10954.0</v>
      </c>
      <c r="CM1397" t="inlineStr">
        <is>
          <t>The Acute Toxicity of Selected Substituted Phenols, Benzenes and Benzoic Acid Esters to Fathead Minnows Pimephales promelas</t>
        </is>
      </c>
      <c r="CN1397" t="inlineStr">
        <is>
          <t>Environ. Pollut. A.35(4): 367-381</t>
        </is>
      </c>
      <c r="CO1397" t="n">
        <v>1984.0</v>
      </c>
      <c r="CP1397" t="inlineStr">
        <is>
          <t>Holcombe,G.W., G.L. Phipps, M.L. Knuth, and T. Felhaber (1984). The Acute Toxicity of Selected Substituted Phenols, Benzenes and Benzoic Acid Esters to Fathead Minnows Pimephales promelas. Environ. Pollut. A., 35, (4), 367-381. doi:10.1016/0143-1471(84)90081-3. ECOREF#:10954</t>
        </is>
      </c>
    </row>
    <row r="1398">
      <c r="A1398" t="n">
        <v>118558.0</v>
      </c>
      <c r="B1398" t="inlineStr">
        <is>
          <t>Phenyl salicylate</t>
        </is>
      </c>
      <c r="C1398"/>
      <c r="D1398" t="inlineStr">
        <is>
          <t>Measured</t>
        </is>
      </c>
      <c r="E1398" t="inlineStr">
        <is>
          <t>Not reported</t>
        </is>
      </c>
      <c r="F1398"/>
      <c r="G1398" t="n">
        <v>96.0</v>
      </c>
      <c r="H1398"/>
      <c r="I1398"/>
      <c r="J1398"/>
      <c r="K1398"/>
      <c r="L1398" t="inlineStr">
        <is>
          <t>Pimephales promelas</t>
        </is>
      </c>
      <c r="M1398" t="inlineStr">
        <is>
          <t>Fathead Minnow</t>
        </is>
      </c>
      <c r="N1398"/>
      <c r="O1398"/>
      <c r="P1398" t="n">
        <v>33.0</v>
      </c>
      <c r="Q1398"/>
      <c r="R1398"/>
      <c r="S1398"/>
      <c r="T1398"/>
      <c r="U1398" t="inlineStr">
        <is>
          <t>Day(s)</t>
        </is>
      </c>
      <c r="V1398" t="inlineStr">
        <is>
          <t>Flow-through</t>
        </is>
      </c>
      <c r="W1398" t="inlineStr">
        <is>
          <t>Fresh water</t>
        </is>
      </c>
      <c r="X1398" t="inlineStr">
        <is>
          <t>Lab</t>
        </is>
      </c>
      <c r="Y1398"/>
      <c r="Z1398" t="inlineStr">
        <is>
          <t>Active ingredient</t>
        </is>
      </c>
      <c r="AA1398"/>
      <c r="AB1398" t="n">
        <v>1.18</v>
      </c>
      <c r="AC1398"/>
      <c r="AD1398" t="n">
        <v>1.07</v>
      </c>
      <c r="AE1398"/>
      <c r="AF1398" t="n">
        <v>1.3</v>
      </c>
      <c r="AG1398" t="inlineStr">
        <is>
          <t>AI mg/L</t>
        </is>
      </c>
      <c r="AH1398"/>
      <c r="AI1398"/>
      <c r="AJ1398"/>
      <c r="AK1398"/>
      <c r="AL1398"/>
      <c r="AM1398"/>
      <c r="AN1398"/>
      <c r="AO1398"/>
      <c r="AP1398"/>
      <c r="AQ1398"/>
      <c r="AR1398"/>
      <c r="AS1398"/>
      <c r="AT1398"/>
      <c r="AU1398"/>
      <c r="AV1398"/>
      <c r="AW1398"/>
      <c r="AX1398" t="inlineStr">
        <is>
          <t>Mortality</t>
        </is>
      </c>
      <c r="AY1398" t="inlineStr">
        <is>
          <t>Mortality</t>
        </is>
      </c>
      <c r="AZ1398" t="inlineStr">
        <is>
          <t>LC50</t>
        </is>
      </c>
      <c r="BA1398"/>
      <c r="BB1398" t="n">
        <v>4.0</v>
      </c>
      <c r="BC1398"/>
      <c r="BD1398"/>
      <c r="BE1398"/>
      <c r="BF1398"/>
      <c r="BG1398" t="inlineStr">
        <is>
          <t>Day(s)</t>
        </is>
      </c>
      <c r="BH1398"/>
      <c r="BI1398" t="inlineStr">
        <is>
          <t>DTXSID6021957</t>
        </is>
      </c>
      <c r="BJ1398"/>
      <c r="BK1398"/>
      <c r="BL1398" t="inlineStr">
        <is>
          <t>Acute</t>
        </is>
      </c>
      <c r="BM1398"/>
      <c r="BN1398"/>
      <c r="BO1398"/>
      <c r="BP1398"/>
      <c r="BQ1398"/>
      <c r="BR1398"/>
      <c r="BS1398"/>
      <c r="BT1398" t="inlineStr">
        <is>
          <t>--</t>
        </is>
      </c>
      <c r="BU1398"/>
      <c r="BV1398"/>
      <c r="BW1398"/>
      <c r="BX1398"/>
      <c r="BY1398"/>
      <c r="BZ1398"/>
      <c r="CA1398"/>
      <c r="CB1398"/>
      <c r="CC1398"/>
      <c r="CD1398"/>
      <c r="CE1398"/>
      <c r="CF1398"/>
      <c r="CG1398"/>
      <c r="CH1398"/>
      <c r="CI1398"/>
      <c r="CJ1398" t="inlineStr">
        <is>
          <t xml:space="preserve">SOURCE/US EPA ENVIRONMENTAL RESEARCH LABORATORY DULUTH AND THE UNIVERSITY OF WISCONSIN SUPERIOR//MEDIA/FILTERED LAKE SUPERIOR WATER OR DECHLORINATED CITY OF SUPERIOR WISCONSIN WATER//   </t>
        </is>
      </c>
      <c r="CK1398" t="inlineStr">
        <is>
          <t>Geiger,D.L., C.E. Northcott, D.J. Call, and L.T. Brooke</t>
        </is>
      </c>
      <c r="CL1398" t="n">
        <v>12447.0</v>
      </c>
      <c r="CM1398" t="inlineStr">
        <is>
          <t>Acute Toxicities of Organic Chemicals to Fathead Minnows (Pimephales promelas), Volume II</t>
        </is>
      </c>
      <c r="CN1398" t="inlineStr">
        <is>
          <t>Center for Lake Superior Environmental Studies, University of Wisconsin, Superior, WI:326 p.</t>
        </is>
      </c>
      <c r="CO1398" t="n">
        <v>1985.0</v>
      </c>
      <c r="CP1398" t="inlineStr">
        <is>
          <t>Geiger,D.L., C.E. Northcott, D.J. Call, and L.T. Brooke (1985). Acute Toxicities of Organic Chemicals to Fathead Minnows (Pimephales promelas), Volume II. Center for Lake Superior Environmental Studies, University of Wisconsin, Superior, WI, 326 p. ECOREF#:12447</t>
        </is>
      </c>
    </row>
    <row r="1399">
      <c r="A1399" t="n">
        <v>118616.0</v>
      </c>
      <c r="B1399" t="inlineStr">
        <is>
          <t>Salicylic acid, Ethyl ester</t>
        </is>
      </c>
      <c r="C1399"/>
      <c r="D1399" t="inlineStr">
        <is>
          <t>Measured</t>
        </is>
      </c>
      <c r="E1399" t="inlineStr">
        <is>
          <t>Not coded</t>
        </is>
      </c>
      <c r="F1399"/>
      <c r="G1399" t="n">
        <v>97.0</v>
      </c>
      <c r="H1399"/>
      <c r="I1399"/>
      <c r="J1399"/>
      <c r="K1399"/>
      <c r="L1399" t="inlineStr">
        <is>
          <t>Pimephales promelas</t>
        </is>
      </c>
      <c r="M1399" t="inlineStr">
        <is>
          <t>Fathead Minnow</t>
        </is>
      </c>
      <c r="N1399"/>
      <c r="O1399"/>
      <c r="P1399"/>
      <c r="Q1399"/>
      <c r="R1399" t="n">
        <v>31.0</v>
      </c>
      <c r="S1399"/>
      <c r="T1399" t="n">
        <v>35.0</v>
      </c>
      <c r="U1399" t="inlineStr">
        <is>
          <t>Day(s)</t>
        </is>
      </c>
      <c r="V1399" t="inlineStr">
        <is>
          <t>Flow-through</t>
        </is>
      </c>
      <c r="W1399" t="inlineStr">
        <is>
          <t>Fresh water</t>
        </is>
      </c>
      <c r="X1399" t="inlineStr">
        <is>
          <t>Lab</t>
        </is>
      </c>
      <c r="Y1399"/>
      <c r="Z1399" t="inlineStr">
        <is>
          <t>Active ingredient</t>
        </is>
      </c>
      <c r="AA1399"/>
      <c r="AB1399" t="n">
        <v>19.6</v>
      </c>
      <c r="AC1399"/>
      <c r="AD1399" t="n">
        <v>14.8</v>
      </c>
      <c r="AE1399"/>
      <c r="AF1399" t="n">
        <v>25.9</v>
      </c>
      <c r="AG1399" t="inlineStr">
        <is>
          <t>AI mg/L</t>
        </is>
      </c>
      <c r="AH1399"/>
      <c r="AI1399"/>
      <c r="AJ1399"/>
      <c r="AK1399"/>
      <c r="AL1399"/>
      <c r="AM1399"/>
      <c r="AN1399"/>
      <c r="AO1399"/>
      <c r="AP1399"/>
      <c r="AQ1399"/>
      <c r="AR1399"/>
      <c r="AS1399"/>
      <c r="AT1399"/>
      <c r="AU1399"/>
      <c r="AV1399"/>
      <c r="AW1399"/>
      <c r="AX1399" t="inlineStr">
        <is>
          <t>Mortality</t>
        </is>
      </c>
      <c r="AY1399" t="inlineStr">
        <is>
          <t>Mortality</t>
        </is>
      </c>
      <c r="AZ1399" t="inlineStr">
        <is>
          <t>LC50</t>
        </is>
      </c>
      <c r="BA1399"/>
      <c r="BB1399" t="n">
        <v>4.0</v>
      </c>
      <c r="BC1399"/>
      <c r="BD1399"/>
      <c r="BE1399"/>
      <c r="BF1399"/>
      <c r="BG1399" t="inlineStr">
        <is>
          <t>Day(s)</t>
        </is>
      </c>
      <c r="BH1399" t="inlineStr">
        <is>
          <t>Pure</t>
        </is>
      </c>
      <c r="BI1399" t="inlineStr">
        <is>
          <t>DTXSID1021958</t>
        </is>
      </c>
      <c r="BJ1399" t="inlineStr">
        <is>
          <t>10.1016/0143-1471(84)90081-3</t>
        </is>
      </c>
      <c r="BK1399"/>
      <c r="BL1399"/>
      <c r="BM1399"/>
      <c r="BN1399"/>
      <c r="BO1399"/>
      <c r="BP1399"/>
      <c r="BQ1399"/>
      <c r="BR1399"/>
      <c r="BS1399"/>
      <c r="BT1399" t="inlineStr">
        <is>
          <t>--</t>
        </is>
      </c>
      <c r="BU1399"/>
      <c r="BV1399"/>
      <c r="BW1399"/>
      <c r="BX1399"/>
      <c r="BY1399"/>
      <c r="BZ1399"/>
      <c r="CA1399"/>
      <c r="CB1399"/>
      <c r="CC1399"/>
      <c r="CD1399"/>
      <c r="CE1399"/>
      <c r="CF1399"/>
      <c r="CG1399"/>
      <c r="CH1399"/>
      <c r="CI1399" t="inlineStr">
        <is>
          <t xml:space="preserve"> NOT FED//LAKE SUPERIOR WATER// </t>
        </is>
      </c>
      <c r="CJ1399" t="inlineStr">
        <is>
          <t xml:space="preserve">   NOT FED//LAKE SUPERIOR WATER// </t>
        </is>
      </c>
      <c r="CK1399" t="inlineStr">
        <is>
          <t>Holcombe,G.W., G.L. Phipps, M.L. Knuth, and T. Felhaber</t>
        </is>
      </c>
      <c r="CL1399" t="n">
        <v>10954.0</v>
      </c>
      <c r="CM1399" t="inlineStr">
        <is>
          <t>The Acute Toxicity of Selected Substituted Phenols, Benzenes and Benzoic Acid Esters to Fathead Minnows Pimephales promelas</t>
        </is>
      </c>
      <c r="CN1399" t="inlineStr">
        <is>
          <t>Environ. Pollut. A.35(4): 367-381</t>
        </is>
      </c>
      <c r="CO1399" t="n">
        <v>1984.0</v>
      </c>
      <c r="CP1399" t="inlineStr">
        <is>
          <t>Holcombe,G.W., G.L. Phipps, M.L. Knuth, and T. Felhaber (1984). The Acute Toxicity of Selected Substituted Phenols, Benzenes and Benzoic Acid Esters to Fathead Minnows Pimephales promelas. Environ. Pollut. A., 35, (4), 367-381. doi:10.1016/0143-1471(84)90081-3. ECOREF#:10954</t>
        </is>
      </c>
    </row>
    <row r="1400">
      <c r="A1400" t="n">
        <v>118616.0</v>
      </c>
      <c r="B1400" t="inlineStr">
        <is>
          <t>Salicylic acid, Ethyl ester</t>
        </is>
      </c>
      <c r="C1400"/>
      <c r="D1400" t="inlineStr">
        <is>
          <t>Measured</t>
        </is>
      </c>
      <c r="E1400" t="inlineStr">
        <is>
          <t>Not reported</t>
        </is>
      </c>
      <c r="F1400"/>
      <c r="G1400" t="n">
        <v>97.0</v>
      </c>
      <c r="H1400"/>
      <c r="I1400"/>
      <c r="J1400"/>
      <c r="K1400"/>
      <c r="L1400" t="inlineStr">
        <is>
          <t>Pimephales promelas</t>
        </is>
      </c>
      <c r="M1400" t="inlineStr">
        <is>
          <t>Fathead Minnow</t>
        </is>
      </c>
      <c r="N1400"/>
      <c r="O1400"/>
      <c r="P1400" t="n">
        <v>34.0</v>
      </c>
      <c r="Q1400"/>
      <c r="R1400"/>
      <c r="S1400"/>
      <c r="T1400"/>
      <c r="U1400" t="inlineStr">
        <is>
          <t>Day(s)</t>
        </is>
      </c>
      <c r="V1400" t="inlineStr">
        <is>
          <t>Flow-through</t>
        </is>
      </c>
      <c r="W1400" t="inlineStr">
        <is>
          <t>Fresh water</t>
        </is>
      </c>
      <c r="X1400" t="inlineStr">
        <is>
          <t>Lab</t>
        </is>
      </c>
      <c r="Y1400"/>
      <c r="Z1400" t="inlineStr">
        <is>
          <t>Active ingredient</t>
        </is>
      </c>
      <c r="AA1400"/>
      <c r="AB1400" t="n">
        <v>19.8</v>
      </c>
      <c r="AC1400"/>
      <c r="AD1400"/>
      <c r="AE1400"/>
      <c r="AF1400"/>
      <c r="AG1400" t="inlineStr">
        <is>
          <t>AI mg/L</t>
        </is>
      </c>
      <c r="AH1400"/>
      <c r="AI1400"/>
      <c r="AJ1400"/>
      <c r="AK1400"/>
      <c r="AL1400"/>
      <c r="AM1400"/>
      <c r="AN1400"/>
      <c r="AO1400"/>
      <c r="AP1400"/>
      <c r="AQ1400"/>
      <c r="AR1400"/>
      <c r="AS1400"/>
      <c r="AT1400"/>
      <c r="AU1400"/>
      <c r="AV1400"/>
      <c r="AW1400"/>
      <c r="AX1400" t="inlineStr">
        <is>
          <t>Mortality</t>
        </is>
      </c>
      <c r="AY1400" t="inlineStr">
        <is>
          <t>Mortality</t>
        </is>
      </c>
      <c r="AZ1400" t="inlineStr">
        <is>
          <t>LC50</t>
        </is>
      </c>
      <c r="BA1400"/>
      <c r="BB1400" t="n">
        <v>4.0</v>
      </c>
      <c r="BC1400"/>
      <c r="BD1400"/>
      <c r="BE1400"/>
      <c r="BF1400"/>
      <c r="BG1400" t="inlineStr">
        <is>
          <t>Day(s)</t>
        </is>
      </c>
      <c r="BH1400"/>
      <c r="BI1400" t="inlineStr">
        <is>
          <t>DTXSID1021958</t>
        </is>
      </c>
      <c r="BJ1400"/>
      <c r="BK1400"/>
      <c r="BL1400" t="inlineStr">
        <is>
          <t>Acute</t>
        </is>
      </c>
      <c r="BM1400"/>
      <c r="BN1400"/>
      <c r="BO1400"/>
      <c r="BP1400"/>
      <c r="BQ1400"/>
      <c r="BR1400"/>
      <c r="BS1400"/>
      <c r="BT1400" t="inlineStr">
        <is>
          <t>--</t>
        </is>
      </c>
      <c r="BU1400"/>
      <c r="BV1400"/>
      <c r="BW1400"/>
      <c r="BX1400"/>
      <c r="BY1400"/>
      <c r="BZ1400"/>
      <c r="CA1400"/>
      <c r="CB1400"/>
      <c r="CC1400"/>
      <c r="CD1400"/>
      <c r="CE1400"/>
      <c r="CF1400"/>
      <c r="CG1400"/>
      <c r="CH1400"/>
      <c r="CI1400"/>
      <c r="CJ1400" t="inlineStr">
        <is>
          <t xml:space="preserve">SOURCE/US EPA ENVIRONMENTAL RESEARCH LABORATORY DULUTH AND THE UNIVERSITY OF WISCONSIN SUPERIOR//MEDIA/FILTERED LAKE SUPERIOR WATER OR DECHLORINATED CITY OF SUPERIOR WISCONSIN WATER//   </t>
        </is>
      </c>
      <c r="CK1400" t="inlineStr">
        <is>
          <t>Geiger,D.L., C.E. Northcott, D.J. Call, and L.T. Brooke</t>
        </is>
      </c>
      <c r="CL1400" t="n">
        <v>12447.0</v>
      </c>
      <c r="CM1400" t="inlineStr">
        <is>
          <t>Acute Toxicities of Organic Chemicals to Fathead Minnows (Pimephales promelas), Volume II</t>
        </is>
      </c>
      <c r="CN1400" t="inlineStr">
        <is>
          <t>Center for Lake Superior Environmental Studies, University of Wisconsin, Superior, WI:326 p.</t>
        </is>
      </c>
      <c r="CO1400" t="n">
        <v>1985.0</v>
      </c>
      <c r="CP1400" t="inlineStr">
        <is>
          <t>Geiger,D.L., C.E. Northcott, D.J. Call, and L.T. Brooke (1985). Acute Toxicities of Organic Chemicals to Fathead Minnows (Pimephales promelas), Volume II. Center for Lake Superior Environmental Studies, University of Wisconsin, Superior, WI, 326 p. ECOREF#:12447</t>
        </is>
      </c>
    </row>
    <row r="1401">
      <c r="A1401" t="n">
        <v>118616.0</v>
      </c>
      <c r="B1401" t="inlineStr">
        <is>
          <t>Salicylic acid, Ethyl ester</t>
        </is>
      </c>
      <c r="C1401"/>
      <c r="D1401" t="inlineStr">
        <is>
          <t>Measured</t>
        </is>
      </c>
      <c r="E1401" t="inlineStr">
        <is>
          <t>Not reported</t>
        </is>
      </c>
      <c r="F1401"/>
      <c r="G1401" t="n">
        <v>99.0</v>
      </c>
      <c r="H1401"/>
      <c r="I1401"/>
      <c r="J1401"/>
      <c r="K1401"/>
      <c r="L1401" t="inlineStr">
        <is>
          <t>Pimephales promelas</t>
        </is>
      </c>
      <c r="M1401" t="inlineStr">
        <is>
          <t>Fathead Minnow</t>
        </is>
      </c>
      <c r="N1401"/>
      <c r="O1401"/>
      <c r="P1401" t="n">
        <v>29.0</v>
      </c>
      <c r="Q1401"/>
      <c r="R1401"/>
      <c r="S1401"/>
      <c r="T1401"/>
      <c r="U1401" t="inlineStr">
        <is>
          <t>Day(s)</t>
        </is>
      </c>
      <c r="V1401" t="inlineStr">
        <is>
          <t>Flow-through</t>
        </is>
      </c>
      <c r="W1401" t="inlineStr">
        <is>
          <t>Fresh water</t>
        </is>
      </c>
      <c r="X1401" t="inlineStr">
        <is>
          <t>Lab</t>
        </is>
      </c>
      <c r="Y1401"/>
      <c r="Z1401" t="inlineStr">
        <is>
          <t>Active ingredient</t>
        </is>
      </c>
      <c r="AA1401"/>
      <c r="AB1401" t="n">
        <v>20.7</v>
      </c>
      <c r="AC1401"/>
      <c r="AD1401"/>
      <c r="AE1401"/>
      <c r="AF1401"/>
      <c r="AG1401" t="inlineStr">
        <is>
          <t>AI mg/L</t>
        </is>
      </c>
      <c r="AH1401"/>
      <c r="AI1401"/>
      <c r="AJ1401"/>
      <c r="AK1401"/>
      <c r="AL1401"/>
      <c r="AM1401"/>
      <c r="AN1401"/>
      <c r="AO1401"/>
      <c r="AP1401"/>
      <c r="AQ1401"/>
      <c r="AR1401"/>
      <c r="AS1401"/>
      <c r="AT1401"/>
      <c r="AU1401"/>
      <c r="AV1401"/>
      <c r="AW1401"/>
      <c r="AX1401" t="inlineStr">
        <is>
          <t>Mortality</t>
        </is>
      </c>
      <c r="AY1401" t="inlineStr">
        <is>
          <t>Mortality</t>
        </is>
      </c>
      <c r="AZ1401" t="inlineStr">
        <is>
          <t>LC50</t>
        </is>
      </c>
      <c r="BA1401"/>
      <c r="BB1401" t="n">
        <v>4.0</v>
      </c>
      <c r="BC1401"/>
      <c r="BD1401"/>
      <c r="BE1401"/>
      <c r="BF1401"/>
      <c r="BG1401" t="inlineStr">
        <is>
          <t>Day(s)</t>
        </is>
      </c>
      <c r="BH1401"/>
      <c r="BI1401" t="inlineStr">
        <is>
          <t>DTXSID1021958</t>
        </is>
      </c>
      <c r="BJ1401"/>
      <c r="BK1401"/>
      <c r="BL1401" t="inlineStr">
        <is>
          <t>Acute</t>
        </is>
      </c>
      <c r="BM1401"/>
      <c r="BN1401"/>
      <c r="BO1401"/>
      <c r="BP1401"/>
      <c r="BQ1401"/>
      <c r="BR1401"/>
      <c r="BS1401"/>
      <c r="BT1401" t="inlineStr">
        <is>
          <t>--</t>
        </is>
      </c>
      <c r="BU1401"/>
      <c r="BV1401"/>
      <c r="BW1401"/>
      <c r="BX1401"/>
      <c r="BY1401"/>
      <c r="BZ1401"/>
      <c r="CA1401"/>
      <c r="CB1401"/>
      <c r="CC1401"/>
      <c r="CD1401"/>
      <c r="CE1401"/>
      <c r="CF1401"/>
      <c r="CG1401"/>
      <c r="CH1401"/>
      <c r="CI1401"/>
      <c r="CJ1401" t="inlineStr">
        <is>
          <t xml:space="preserve">SOURCE/US EPA ENVIRONMENTAL RESEARCH LABORATORY DULUTH AND THE UNIVERSITY OF WISCONSIN SUPERIOR//MEDIA/FILTERED LAKE SUPERIOR WATER OR DECHLORINATED CITY OF SUPERIOR WISCONSIN WATER//   </t>
        </is>
      </c>
      <c r="CK1401" t="inlineStr">
        <is>
          <t>Geiger,D.L., C.E. Northcott, D.J. Call, and L.T. Brooke</t>
        </is>
      </c>
      <c r="CL1401" t="n">
        <v>12447.0</v>
      </c>
      <c r="CM1401" t="inlineStr">
        <is>
          <t>Acute Toxicities of Organic Chemicals to Fathead Minnows (Pimephales promelas), Volume II</t>
        </is>
      </c>
      <c r="CN1401" t="inlineStr">
        <is>
          <t>Center for Lake Superior Environmental Studies, University of Wisconsin, Superior, WI:326 p.</t>
        </is>
      </c>
      <c r="CO1401" t="n">
        <v>1985.0</v>
      </c>
      <c r="CP1401" t="inlineStr">
        <is>
          <t>Geiger,D.L., C.E. Northcott, D.J. Call, and L.T. Brooke (1985). Acute Toxicities of Organic Chemicals to Fathead Minnows (Pimephales promelas), Volume II. Center for Lake Superior Environmental Studies, University of Wisconsin, Superior, WI, 326 p. ECOREF#:12447</t>
        </is>
      </c>
    </row>
    <row r="1402">
      <c r="A1402" t="n">
        <v>118741.0</v>
      </c>
      <c r="B1402" t="inlineStr">
        <is>
          <t>1,2,3,4,5,6-Hexachlorobenzene</t>
        </is>
      </c>
      <c r="C1402"/>
      <c r="D1402" t="inlineStr">
        <is>
          <t>Not reported</t>
        </is>
      </c>
      <c r="E1402" t="inlineStr">
        <is>
          <t>Not coded</t>
        </is>
      </c>
      <c r="F1402"/>
      <c r="G1402" t="n">
        <v>96.0</v>
      </c>
      <c r="H1402"/>
      <c r="I1402"/>
      <c r="J1402"/>
      <c r="K1402"/>
      <c r="L1402" t="inlineStr">
        <is>
          <t>Pimephales promelas</t>
        </is>
      </c>
      <c r="M1402" t="inlineStr">
        <is>
          <t>Fathead Minnow</t>
        </is>
      </c>
      <c r="N1402"/>
      <c r="O1402"/>
      <c r="P1402"/>
      <c r="Q1402"/>
      <c r="R1402"/>
      <c r="S1402"/>
      <c r="T1402"/>
      <c r="U1402"/>
      <c r="V1402" t="inlineStr">
        <is>
          <t>Static</t>
        </is>
      </c>
      <c r="W1402" t="inlineStr">
        <is>
          <t>Fresh water</t>
        </is>
      </c>
      <c r="X1402" t="inlineStr">
        <is>
          <t>Lab</t>
        </is>
      </c>
      <c r="Y1402"/>
      <c r="Z1402" t="inlineStr">
        <is>
          <t>Active ingredient</t>
        </is>
      </c>
      <c r="AA1402" t="inlineStr">
        <is>
          <t>&gt;</t>
        </is>
      </c>
      <c r="AB1402" t="n">
        <v>10.0</v>
      </c>
      <c r="AC1402"/>
      <c r="AD1402"/>
      <c r="AE1402"/>
      <c r="AF1402"/>
      <c r="AG1402" t="inlineStr">
        <is>
          <t>AI mg/L</t>
        </is>
      </c>
      <c r="AH1402"/>
      <c r="AI1402"/>
      <c r="AJ1402"/>
      <c r="AK1402"/>
      <c r="AL1402"/>
      <c r="AM1402"/>
      <c r="AN1402"/>
      <c r="AO1402"/>
      <c r="AP1402"/>
      <c r="AQ1402"/>
      <c r="AR1402"/>
      <c r="AS1402"/>
      <c r="AT1402"/>
      <c r="AU1402"/>
      <c r="AV1402"/>
      <c r="AW1402"/>
      <c r="AX1402" t="inlineStr">
        <is>
          <t>Mortality</t>
        </is>
      </c>
      <c r="AY1402" t="inlineStr">
        <is>
          <t>Mortality</t>
        </is>
      </c>
      <c r="AZ1402" t="inlineStr">
        <is>
          <t>LC50</t>
        </is>
      </c>
      <c r="BA1402"/>
      <c r="BB1402" t="n">
        <v>4.0</v>
      </c>
      <c r="BC1402"/>
      <c r="BD1402"/>
      <c r="BE1402"/>
      <c r="BF1402"/>
      <c r="BG1402" t="inlineStr">
        <is>
          <t>Day(s)</t>
        </is>
      </c>
      <c r="BH1402" t="inlineStr">
        <is>
          <t>Pure</t>
        </is>
      </c>
      <c r="BI1402" t="inlineStr">
        <is>
          <t>DTXSID2020682</t>
        </is>
      </c>
      <c r="BJ1402"/>
      <c r="BK1402"/>
      <c r="BL1402"/>
      <c r="BM1402"/>
      <c r="BN1402"/>
      <c r="BO1402"/>
      <c r="BP1402"/>
      <c r="BQ1402"/>
      <c r="BR1402"/>
      <c r="BS1402"/>
      <c r="BT1402" t="inlineStr">
        <is>
          <t>--</t>
        </is>
      </c>
      <c r="BU1402"/>
      <c r="BV1402"/>
      <c r="BW1402"/>
      <c r="BX1402"/>
      <c r="BY1402"/>
      <c r="BZ1402"/>
      <c r="CA1402"/>
      <c r="CB1402"/>
      <c r="CC1402"/>
      <c r="CD1402"/>
      <c r="CE1402"/>
      <c r="CF1402"/>
      <c r="CG1402"/>
      <c r="CH1402"/>
      <c r="CI1402"/>
      <c r="CJ1402"/>
      <c r="CK1402" t="inlineStr">
        <is>
          <t>Mayer,F.L.,Jr., and M.R. Ellersieck</t>
        </is>
      </c>
      <c r="CL1402" t="n">
        <v>6797.0</v>
      </c>
      <c r="CM1402" t="inlineStr">
        <is>
          <t>Manual of Acute Toxicity: Interpretation and Data Base for 410 Chemicals and 66 Species of Freshwater Animals</t>
        </is>
      </c>
      <c r="CN1402" t="inlineStr">
        <is>
          <t>USDI Fish and Wildlife Service, Publication No.160, Washington, DC:505 p.</t>
        </is>
      </c>
      <c r="CO1402" t="n">
        <v>1986.0</v>
      </c>
      <c r="CP1402" t="inlineStr">
        <is>
          <t>Mayer,F.L.,Jr., and M.R. Ellersieck (1986). Manual of Acute Toxicity: Interpretation and Data Base for 410 Chemicals and 66 Species of Freshwater Animals. USDI Fish and Wildlife Service, Publication No.160, Washington, DC, 505 p. ECOREF#:6797</t>
        </is>
      </c>
    </row>
    <row r="1403">
      <c r="A1403" t="n">
        <v>118752.0</v>
      </c>
      <c r="B1403" t="inlineStr">
        <is>
          <t>2,3,5,6-Tetrachloro-2,5-cyclohexadiene-1,4-dione</t>
        </is>
      </c>
      <c r="C1403"/>
      <c r="D1403" t="inlineStr">
        <is>
          <t>Unmeasured</t>
        </is>
      </c>
      <c r="E1403" t="inlineStr">
        <is>
          <t>Not coded</t>
        </is>
      </c>
      <c r="F1403"/>
      <c r="G1403"/>
      <c r="H1403"/>
      <c r="I1403"/>
      <c r="J1403"/>
      <c r="K1403"/>
      <c r="L1403" t="inlineStr">
        <is>
          <t>Pimephales promelas</t>
        </is>
      </c>
      <c r="M1403" t="inlineStr">
        <is>
          <t>Fathead Minnow</t>
        </is>
      </c>
      <c r="N1403"/>
      <c r="O1403"/>
      <c r="P1403"/>
      <c r="Q1403"/>
      <c r="R1403"/>
      <c r="S1403"/>
      <c r="T1403"/>
      <c r="U1403"/>
      <c r="V1403" t="inlineStr">
        <is>
          <t>Static</t>
        </is>
      </c>
      <c r="W1403" t="inlineStr">
        <is>
          <t>Fresh water</t>
        </is>
      </c>
      <c r="X1403" t="inlineStr">
        <is>
          <t>Lab</t>
        </is>
      </c>
      <c r="Y1403"/>
      <c r="Z1403" t="inlineStr">
        <is>
          <t>Formulation</t>
        </is>
      </c>
      <c r="AA1403"/>
      <c r="AB1403"/>
      <c r="AC1403"/>
      <c r="AD1403" t="n">
        <v>0.01</v>
      </c>
      <c r="AE1403"/>
      <c r="AF1403" t="n">
        <v>1.0</v>
      </c>
      <c r="AG1403" t="inlineStr">
        <is>
          <t>AI mg/L</t>
        </is>
      </c>
      <c r="AH1403"/>
      <c r="AI1403"/>
      <c r="AJ1403"/>
      <c r="AK1403"/>
      <c r="AL1403"/>
      <c r="AM1403"/>
      <c r="AN1403"/>
      <c r="AO1403"/>
      <c r="AP1403"/>
      <c r="AQ1403"/>
      <c r="AR1403"/>
      <c r="AS1403"/>
      <c r="AT1403"/>
      <c r="AU1403"/>
      <c r="AV1403"/>
      <c r="AW1403"/>
      <c r="AX1403" t="inlineStr">
        <is>
          <t>Mortality</t>
        </is>
      </c>
      <c r="AY1403" t="inlineStr">
        <is>
          <t>Mortality</t>
        </is>
      </c>
      <c r="AZ1403" t="inlineStr">
        <is>
          <t>LC50</t>
        </is>
      </c>
      <c r="BA1403"/>
      <c r="BB1403" t="n">
        <v>4.0</v>
      </c>
      <c r="BC1403"/>
      <c r="BD1403"/>
      <c r="BE1403"/>
      <c r="BF1403"/>
      <c r="BG1403" t="inlineStr">
        <is>
          <t>Day(s)</t>
        </is>
      </c>
      <c r="BH1403"/>
      <c r="BI1403" t="inlineStr">
        <is>
          <t>DTXSID2020266</t>
        </is>
      </c>
      <c r="BJ1403"/>
      <c r="BK1403"/>
      <c r="BL1403"/>
      <c r="BM1403"/>
      <c r="BN1403"/>
      <c r="BO1403"/>
      <c r="BP1403"/>
      <c r="BQ1403"/>
      <c r="BR1403"/>
      <c r="BS1403"/>
      <c r="BT1403" t="inlineStr">
        <is>
          <t>--</t>
        </is>
      </c>
      <c r="BU1403"/>
      <c r="BV1403"/>
      <c r="BW1403"/>
      <c r="BX1403"/>
      <c r="BY1403"/>
      <c r="BZ1403"/>
      <c r="CA1403"/>
      <c r="CB1403"/>
      <c r="CC1403"/>
      <c r="CD1403"/>
      <c r="CE1403"/>
      <c r="CF1403"/>
      <c r="CG1403"/>
      <c r="CH1403"/>
      <c r="CI1403" t="inlineStr">
        <is>
          <t xml:space="preserve"> O EFCT CONT/THROUGH BIOLOGICAL TRTMT//CARRIER/METHANOL 400 PPM//CONTR/SOLV, NO MORT//FOLLOWED APHA STANDARD METHODS, PRECIPITATE PRESENT// </t>
        </is>
      </c>
      <c r="CJ1403" t="inlineStr">
        <is>
          <t xml:space="preserve">   O EFCT CONT/THROUGH BIOLOGICAL TRTMT//CARRIER/METHANOL 400 PPM//CONTR/SOLV, NO MORT//FOLLOWED APHA STANDARD METHODS, PRECIPITATE PRESENT// </t>
        </is>
      </c>
      <c r="CK1403" t="inlineStr">
        <is>
          <t>Barnhart,E.L., and G.R. Campbell</t>
        </is>
      </c>
      <c r="CL1403" t="n">
        <v>8960.0</v>
      </c>
      <c r="CM1403" t="inlineStr">
        <is>
          <t>The Effect of Chlorination on Selected Organic Chemicals</t>
        </is>
      </c>
      <c r="CN1403" t="inlineStr">
        <is>
          <t>EPA-12020-EXG, U.S.EPA, Washington, D.C.:105 p.</t>
        </is>
      </c>
      <c r="CO1403" t="n">
        <v>1972.0</v>
      </c>
      <c r="CP1403" t="inlineStr">
        <is>
          <t>Barnhart,E.L., and G.R. Campbell (1972). The Effect of Chlorination on Selected Organic Chemicals. EPA-12020-EXG, U.S.EPA, Washington, D.C., 105 p. ECOREF#:8960</t>
        </is>
      </c>
    </row>
    <row r="1404">
      <c r="A1404" t="n">
        <v>118796.0</v>
      </c>
      <c r="B1404" t="inlineStr">
        <is>
          <t>2,4,6-Tribromophenol</t>
        </is>
      </c>
      <c r="C1404"/>
      <c r="D1404" t="inlineStr">
        <is>
          <t>Measured</t>
        </is>
      </c>
      <c r="E1404" t="inlineStr">
        <is>
          <t>Not coded</t>
        </is>
      </c>
      <c r="F1404" t="inlineStr">
        <is>
          <t>&gt;=</t>
        </is>
      </c>
      <c r="G1404" t="n">
        <v>95.0</v>
      </c>
      <c r="H1404"/>
      <c r="I1404"/>
      <c r="J1404"/>
      <c r="K1404"/>
      <c r="L1404" t="inlineStr">
        <is>
          <t>Pimephales promelas</t>
        </is>
      </c>
      <c r="M1404" t="inlineStr">
        <is>
          <t>Fathead Minnow</t>
        </is>
      </c>
      <c r="N1404" t="inlineStr">
        <is>
          <t>Juvenile</t>
        </is>
      </c>
      <c r="O1404"/>
      <c r="P1404"/>
      <c r="Q1404"/>
      <c r="R1404" t="n">
        <v>26.0</v>
      </c>
      <c r="S1404"/>
      <c r="T1404" t="n">
        <v>34.0</v>
      </c>
      <c r="U1404" t="inlineStr">
        <is>
          <t>Day(s)</t>
        </is>
      </c>
      <c r="V1404" t="inlineStr">
        <is>
          <t>Flow-through</t>
        </is>
      </c>
      <c r="W1404" t="inlineStr">
        <is>
          <t>Fresh water</t>
        </is>
      </c>
      <c r="X1404" t="inlineStr">
        <is>
          <t>Lab</t>
        </is>
      </c>
      <c r="Y1404"/>
      <c r="Z1404" t="inlineStr">
        <is>
          <t>Active ingredient</t>
        </is>
      </c>
      <c r="AA1404"/>
      <c r="AB1404" t="n">
        <v>6.25</v>
      </c>
      <c r="AC1404"/>
      <c r="AD1404"/>
      <c r="AE1404"/>
      <c r="AF1404"/>
      <c r="AG1404" t="inlineStr">
        <is>
          <t>AI mg/L</t>
        </is>
      </c>
      <c r="AH1404"/>
      <c r="AI1404"/>
      <c r="AJ1404"/>
      <c r="AK1404"/>
      <c r="AL1404"/>
      <c r="AM1404"/>
      <c r="AN1404"/>
      <c r="AO1404"/>
      <c r="AP1404"/>
      <c r="AQ1404"/>
      <c r="AR1404"/>
      <c r="AS1404"/>
      <c r="AT1404"/>
      <c r="AU1404"/>
      <c r="AV1404"/>
      <c r="AW1404"/>
      <c r="AX1404" t="inlineStr">
        <is>
          <t>Mortality</t>
        </is>
      </c>
      <c r="AY1404" t="inlineStr">
        <is>
          <t>Mortality</t>
        </is>
      </c>
      <c r="AZ1404" t="inlineStr">
        <is>
          <t>LC50</t>
        </is>
      </c>
      <c r="BA1404"/>
      <c r="BB1404" t="n">
        <v>4.0</v>
      </c>
      <c r="BC1404"/>
      <c r="BD1404"/>
      <c r="BE1404"/>
      <c r="BF1404"/>
      <c r="BG1404" t="inlineStr">
        <is>
          <t>Day(s)</t>
        </is>
      </c>
      <c r="BH1404" t="inlineStr">
        <is>
          <t>Pure</t>
        </is>
      </c>
      <c r="BI1404" t="inlineStr">
        <is>
          <t>DTXSID6021959</t>
        </is>
      </c>
      <c r="BJ1404" t="inlineStr">
        <is>
          <t>10.1002/etc.5620140920</t>
        </is>
      </c>
      <c r="BK1404"/>
      <c r="BL1404"/>
      <c r="BM1404"/>
      <c r="BN1404"/>
      <c r="BO1404"/>
      <c r="BP1404"/>
      <c r="BQ1404"/>
      <c r="BR1404"/>
      <c r="BS1404"/>
      <c r="BT1404" t="inlineStr">
        <is>
          <t>--</t>
        </is>
      </c>
      <c r="BU1404"/>
      <c r="BV1404"/>
      <c r="BW1404"/>
      <c r="BX1404"/>
      <c r="BY1404"/>
      <c r="BZ1404"/>
      <c r="CA1404"/>
      <c r="CB1404"/>
      <c r="CC1404"/>
      <c r="CD1404"/>
      <c r="CE1404"/>
      <c r="CF1404"/>
      <c r="CG1404"/>
      <c r="CH1404"/>
      <c r="CI1404"/>
      <c r="CJ1404"/>
      <c r="CK1404" t="inlineStr">
        <is>
          <t>Broderius,S.J., M.D. Kahl, and M.D. Hoglund</t>
        </is>
      </c>
      <c r="CL1404" t="n">
        <v>15031.0</v>
      </c>
      <c r="CM1404" t="inlineStr">
        <is>
          <t>Use of Joint Toxic Response to Define the Primary Mode of Toxic Action for Diverse Industrial Organic Chemicals</t>
        </is>
      </c>
      <c r="CN1404" t="inlineStr">
        <is>
          <t>Environ. Toxicol. Chem.14(9): 1591-1605</t>
        </is>
      </c>
      <c r="CO1404" t="n">
        <v>1995.0</v>
      </c>
      <c r="CP1404" t="inlineStr">
        <is>
          <t>Broderius,S.J., M.D. Kahl, and M.D. Hoglund (1995). Use of Joint Toxic Response to Define the Primary Mode of Toxic Action for Diverse Industrial Organic Chemicals. Environ. Toxicol. Chem., 14, (9), 1591-1605. doi:10.1002/etc.5620140920. ECOREF#:15031</t>
        </is>
      </c>
    </row>
    <row r="1405">
      <c r="A1405" t="n">
        <v>118796.0</v>
      </c>
      <c r="B1405" t="inlineStr">
        <is>
          <t>2,4,6-Tribromophenol</t>
        </is>
      </c>
      <c r="C1405"/>
      <c r="D1405" t="inlineStr">
        <is>
          <t>Measured</t>
        </is>
      </c>
      <c r="E1405" t="inlineStr">
        <is>
          <t>Not coded</t>
        </is>
      </c>
      <c r="F1405"/>
      <c r="G1405"/>
      <c r="H1405"/>
      <c r="I1405"/>
      <c r="J1405"/>
      <c r="K1405"/>
      <c r="L1405" t="inlineStr">
        <is>
          <t>Pimephales promelas</t>
        </is>
      </c>
      <c r="M1405" t="inlineStr">
        <is>
          <t>Fathead Minnow</t>
        </is>
      </c>
      <c r="N1405"/>
      <c r="O1405"/>
      <c r="P1405"/>
      <c r="Q1405"/>
      <c r="R1405" t="n">
        <v>30.0</v>
      </c>
      <c r="S1405"/>
      <c r="T1405" t="n">
        <v>35.0</v>
      </c>
      <c r="U1405" t="inlineStr">
        <is>
          <t>Day(s)</t>
        </is>
      </c>
      <c r="V1405" t="inlineStr">
        <is>
          <t>Flow-through</t>
        </is>
      </c>
      <c r="W1405" t="inlineStr">
        <is>
          <t>Fresh water</t>
        </is>
      </c>
      <c r="X1405" t="inlineStr">
        <is>
          <t>Lab</t>
        </is>
      </c>
      <c r="Y1405"/>
      <c r="Z1405" t="inlineStr">
        <is>
          <t>Active ingredient</t>
        </is>
      </c>
      <c r="AA1405"/>
      <c r="AB1405" t="n">
        <v>6.8</v>
      </c>
      <c r="AC1405"/>
      <c r="AD1405" t="n">
        <v>4.7</v>
      </c>
      <c r="AE1405"/>
      <c r="AF1405" t="n">
        <v>9.8</v>
      </c>
      <c r="AG1405" t="inlineStr">
        <is>
          <t>AI mg/L</t>
        </is>
      </c>
      <c r="AH1405"/>
      <c r="AI1405"/>
      <c r="AJ1405"/>
      <c r="AK1405"/>
      <c r="AL1405"/>
      <c r="AM1405"/>
      <c r="AN1405"/>
      <c r="AO1405"/>
      <c r="AP1405"/>
      <c r="AQ1405"/>
      <c r="AR1405"/>
      <c r="AS1405"/>
      <c r="AT1405"/>
      <c r="AU1405"/>
      <c r="AV1405"/>
      <c r="AW1405"/>
      <c r="AX1405" t="inlineStr">
        <is>
          <t>Mortality</t>
        </is>
      </c>
      <c r="AY1405" t="inlineStr">
        <is>
          <t>Mortality</t>
        </is>
      </c>
      <c r="AZ1405" t="inlineStr">
        <is>
          <t>LC50</t>
        </is>
      </c>
      <c r="BA1405"/>
      <c r="BB1405" t="n">
        <v>4.0</v>
      </c>
      <c r="BC1405"/>
      <c r="BD1405"/>
      <c r="BE1405"/>
      <c r="BF1405"/>
      <c r="BG1405" t="inlineStr">
        <is>
          <t>Day(s)</t>
        </is>
      </c>
      <c r="BH1405"/>
      <c r="BI1405" t="inlineStr">
        <is>
          <t>DTXSID6021959</t>
        </is>
      </c>
      <c r="BJ1405" t="inlineStr">
        <is>
          <t>10.1007/BF01622141</t>
        </is>
      </c>
      <c r="BK1405"/>
      <c r="BL1405"/>
      <c r="BM1405"/>
      <c r="BN1405"/>
      <c r="BO1405"/>
      <c r="BP1405"/>
      <c r="BQ1405"/>
      <c r="BR1405"/>
      <c r="BS1405"/>
      <c r="BT1405" t="inlineStr">
        <is>
          <t>--</t>
        </is>
      </c>
      <c r="BU1405"/>
      <c r="BV1405"/>
      <c r="BW1405"/>
      <c r="BX1405"/>
      <c r="BY1405"/>
      <c r="BZ1405"/>
      <c r="CA1405"/>
      <c r="CB1405"/>
      <c r="CC1405"/>
      <c r="CD1405"/>
      <c r="CE1405"/>
      <c r="CF1405"/>
      <c r="CG1405"/>
      <c r="CH1405"/>
      <c r="CI1405" t="inlineStr">
        <is>
          <t xml:space="preserve"> NAOH ADDED TO STOCK BOTTLE// CONTR/FOLLOWED EPA STANDARD METHODS// </t>
        </is>
      </c>
      <c r="CJ1405" t="inlineStr">
        <is>
          <t xml:space="preserve">   NAOH ADDED TO STOCK BOTTLE// CONTR/FOLLOWED EPA STANDARD METHODS// </t>
        </is>
      </c>
      <c r="CK1405" t="inlineStr">
        <is>
          <t>Phipps,G.L., G.W. Holcombe, and J.T. Fiandt</t>
        </is>
      </c>
      <c r="CL1405" t="n">
        <v>2189.0</v>
      </c>
      <c r="CM1405" t="inlineStr">
        <is>
          <t>Acute Toxicity of Phenol and Substituted Phenols to the Fathead Minnow</t>
        </is>
      </c>
      <c r="CN1405" t="inlineStr">
        <is>
          <t>Bull. Environ. Contam. Toxicol.26(5): 585-593</t>
        </is>
      </c>
      <c r="CO1405" t="n">
        <v>1981.0</v>
      </c>
      <c r="CP1405" t="inlineStr">
        <is>
          <t>Phipps,G.L., G.W. Holcombe, and J.T. Fiandt (1981). Acute Toxicity of Phenol and Substituted Phenols to the Fathead Minnow. Bull. Environ. Contam. Toxicol., 26, (5), 585-593. doi:10.1007/BF01622141. ECOREF#:2189</t>
        </is>
      </c>
    </row>
    <row r="1406">
      <c r="A1406" t="n">
        <v>118796.0</v>
      </c>
      <c r="B1406" t="inlineStr">
        <is>
          <t>2,4,6-Tribromophenol</t>
        </is>
      </c>
      <c r="C1406"/>
      <c r="D1406" t="inlineStr">
        <is>
          <t>Measured</t>
        </is>
      </c>
      <c r="E1406" t="inlineStr">
        <is>
          <t>Not reported</t>
        </is>
      </c>
      <c r="F1406"/>
      <c r="G1406"/>
      <c r="H1406"/>
      <c r="I1406"/>
      <c r="J1406"/>
      <c r="K1406"/>
      <c r="L1406" t="inlineStr">
        <is>
          <t>Pimephales promelas</t>
        </is>
      </c>
      <c r="M1406" t="inlineStr">
        <is>
          <t>Fathead Minnow</t>
        </is>
      </c>
      <c r="N1406"/>
      <c r="O1406"/>
      <c r="P1406" t="n">
        <v>31.0</v>
      </c>
      <c r="Q1406"/>
      <c r="R1406"/>
      <c r="S1406"/>
      <c r="T1406"/>
      <c r="U1406" t="inlineStr">
        <is>
          <t>Day(s)</t>
        </is>
      </c>
      <c r="V1406" t="inlineStr">
        <is>
          <t>Flow-through</t>
        </is>
      </c>
      <c r="W1406" t="inlineStr">
        <is>
          <t>Fresh water</t>
        </is>
      </c>
      <c r="X1406" t="inlineStr">
        <is>
          <t>Lab</t>
        </is>
      </c>
      <c r="Y1406"/>
      <c r="Z1406" t="inlineStr">
        <is>
          <t>Active ingredient</t>
        </is>
      </c>
      <c r="AA1406"/>
      <c r="AB1406" t="n">
        <v>6.54</v>
      </c>
      <c r="AC1406"/>
      <c r="AD1406" t="n">
        <v>5.27</v>
      </c>
      <c r="AE1406"/>
      <c r="AF1406" t="n">
        <v>8.12</v>
      </c>
      <c r="AG1406" t="inlineStr">
        <is>
          <t>AI mg/L</t>
        </is>
      </c>
      <c r="AH1406"/>
      <c r="AI1406"/>
      <c r="AJ1406"/>
      <c r="AK1406"/>
      <c r="AL1406"/>
      <c r="AM1406"/>
      <c r="AN1406"/>
      <c r="AO1406"/>
      <c r="AP1406"/>
      <c r="AQ1406"/>
      <c r="AR1406"/>
      <c r="AS1406"/>
      <c r="AT1406"/>
      <c r="AU1406"/>
      <c r="AV1406"/>
      <c r="AW1406"/>
      <c r="AX1406" t="inlineStr">
        <is>
          <t>Mortality</t>
        </is>
      </c>
      <c r="AY1406" t="inlineStr">
        <is>
          <t>Mortality</t>
        </is>
      </c>
      <c r="AZ1406" t="inlineStr">
        <is>
          <t>LC50</t>
        </is>
      </c>
      <c r="BA1406"/>
      <c r="BB1406" t="n">
        <v>4.0</v>
      </c>
      <c r="BC1406"/>
      <c r="BD1406"/>
      <c r="BE1406"/>
      <c r="BF1406"/>
      <c r="BG1406" t="inlineStr">
        <is>
          <t>Day(s)</t>
        </is>
      </c>
      <c r="BH1406"/>
      <c r="BI1406" t="inlineStr">
        <is>
          <t>DTXSID6021959</t>
        </is>
      </c>
      <c r="BJ1406"/>
      <c r="BK1406"/>
      <c r="BL1406" t="inlineStr">
        <is>
          <t>Acute</t>
        </is>
      </c>
      <c r="BM1406"/>
      <c r="BN1406"/>
      <c r="BO1406"/>
      <c r="BP1406"/>
      <c r="BQ1406"/>
      <c r="BR1406"/>
      <c r="BS1406"/>
      <c r="BT1406" t="inlineStr">
        <is>
          <t>--</t>
        </is>
      </c>
      <c r="BU1406"/>
      <c r="BV1406"/>
      <c r="BW1406"/>
      <c r="BX1406"/>
      <c r="BY1406"/>
      <c r="BZ1406"/>
      <c r="CA1406"/>
      <c r="CB1406"/>
      <c r="CC1406"/>
      <c r="CD1406"/>
      <c r="CE1406"/>
      <c r="CF1406"/>
      <c r="CG1406"/>
      <c r="CH1406"/>
      <c r="CI1406"/>
      <c r="CJ1406" t="inlineStr">
        <is>
          <t xml:space="preserve">SOURCE/US EPA ENVIRONMENTAL RESEARCH LABORATORY DULUTH AND THE UNIVERSITY OF WISCONSIN SUPERIOR//MEDIA/FILTERED LAKE SUPERIOR WATER OR DECHLORINATED CITY OF SUPERIOR WISCONSIN WATER//   </t>
        </is>
      </c>
      <c r="CK1406" t="inlineStr">
        <is>
          <t>Geiger,D.L., C.E. Northcott, D.J. Call, and L.T. Brooke</t>
        </is>
      </c>
      <c r="CL1406" t="n">
        <v>12447.0</v>
      </c>
      <c r="CM1406" t="inlineStr">
        <is>
          <t>Acute Toxicities of Organic Chemicals to Fathead Minnows (Pimephales promelas), Volume II</t>
        </is>
      </c>
      <c r="CN1406" t="inlineStr">
        <is>
          <t>Center for Lake Superior Environmental Studies, University of Wisconsin, Superior, WI:326 p.</t>
        </is>
      </c>
      <c r="CO1406" t="n">
        <v>1985.0</v>
      </c>
      <c r="CP1406" t="inlineStr">
        <is>
          <t>Geiger,D.L., C.E. Northcott, D.J. Call, and L.T. Brooke (1985). Acute Toxicities of Organic Chemicals to Fathead Minnows (Pimephales promelas), Volume II. Center for Lake Superior Environmental Studies, University of Wisconsin, Superior, WI, 326 p. ECOREF#:12447</t>
        </is>
      </c>
    </row>
    <row r="1407">
      <c r="A1407" t="n">
        <v>118796.0</v>
      </c>
      <c r="B1407" t="inlineStr">
        <is>
          <t>2,4,6-Tribromophenol</t>
        </is>
      </c>
      <c r="C1407"/>
      <c r="D1407" t="inlineStr">
        <is>
          <t>Measured</t>
        </is>
      </c>
      <c r="E1407" t="inlineStr">
        <is>
          <t>Not coded</t>
        </is>
      </c>
      <c r="F1407"/>
      <c r="G1407"/>
      <c r="H1407"/>
      <c r="I1407"/>
      <c r="J1407"/>
      <c r="K1407"/>
      <c r="L1407" t="inlineStr">
        <is>
          <t>Pimephales promelas</t>
        </is>
      </c>
      <c r="M1407" t="inlineStr">
        <is>
          <t>Fathead Minnow</t>
        </is>
      </c>
      <c r="N1407"/>
      <c r="O1407"/>
      <c r="P1407"/>
      <c r="Q1407"/>
      <c r="R1407" t="n">
        <v>30.0</v>
      </c>
      <c r="S1407"/>
      <c r="T1407" t="n">
        <v>35.0</v>
      </c>
      <c r="U1407" t="inlineStr">
        <is>
          <t>Day(s)</t>
        </is>
      </c>
      <c r="V1407" t="inlineStr">
        <is>
          <t>Flow-through</t>
        </is>
      </c>
      <c r="W1407" t="inlineStr">
        <is>
          <t>Fresh water</t>
        </is>
      </c>
      <c r="X1407" t="inlineStr">
        <is>
          <t>Lab</t>
        </is>
      </c>
      <c r="Y1407"/>
      <c r="Z1407" t="inlineStr">
        <is>
          <t>Active ingredient</t>
        </is>
      </c>
      <c r="AA1407"/>
      <c r="AB1407" t="n">
        <v>6.5</v>
      </c>
      <c r="AC1407"/>
      <c r="AD1407" t="n">
        <v>5.0</v>
      </c>
      <c r="AE1407"/>
      <c r="AF1407" t="n">
        <v>8.3</v>
      </c>
      <c r="AG1407" t="inlineStr">
        <is>
          <t>AI mg/L</t>
        </is>
      </c>
      <c r="AH1407"/>
      <c r="AI1407"/>
      <c r="AJ1407"/>
      <c r="AK1407"/>
      <c r="AL1407"/>
      <c r="AM1407"/>
      <c r="AN1407"/>
      <c r="AO1407"/>
      <c r="AP1407"/>
      <c r="AQ1407"/>
      <c r="AR1407"/>
      <c r="AS1407"/>
      <c r="AT1407"/>
      <c r="AU1407"/>
      <c r="AV1407"/>
      <c r="AW1407"/>
      <c r="AX1407" t="inlineStr">
        <is>
          <t>Mortality</t>
        </is>
      </c>
      <c r="AY1407" t="inlineStr">
        <is>
          <t>Mortality</t>
        </is>
      </c>
      <c r="AZ1407" t="inlineStr">
        <is>
          <t>LC50</t>
        </is>
      </c>
      <c r="BA1407"/>
      <c r="BB1407" t="n">
        <v>4.0</v>
      </c>
      <c r="BC1407"/>
      <c r="BD1407"/>
      <c r="BE1407"/>
      <c r="BF1407"/>
      <c r="BG1407" t="inlineStr">
        <is>
          <t>Day(s)</t>
        </is>
      </c>
      <c r="BH1407"/>
      <c r="BI1407" t="inlineStr">
        <is>
          <t>DTXSID6021959</t>
        </is>
      </c>
      <c r="BJ1407" t="inlineStr">
        <is>
          <t>10.1007/BF01622141</t>
        </is>
      </c>
      <c r="BK1407"/>
      <c r="BL1407"/>
      <c r="BM1407"/>
      <c r="BN1407"/>
      <c r="BO1407"/>
      <c r="BP1407"/>
      <c r="BQ1407"/>
      <c r="BR1407"/>
      <c r="BS1407"/>
      <c r="BT1407" t="inlineStr">
        <is>
          <t>--</t>
        </is>
      </c>
      <c r="BU1407"/>
      <c r="BV1407"/>
      <c r="BW1407"/>
      <c r="BX1407"/>
      <c r="BY1407"/>
      <c r="BZ1407"/>
      <c r="CA1407"/>
      <c r="CB1407"/>
      <c r="CC1407"/>
      <c r="CD1407"/>
      <c r="CE1407"/>
      <c r="CF1407"/>
      <c r="CG1407"/>
      <c r="CH1407"/>
      <c r="CI1407" t="inlineStr">
        <is>
          <t xml:space="preserve"> NAOH ADDED TO STOCK BOTTLE// CONTR/FOLLOWED EPA STANDARD METHODS// </t>
        </is>
      </c>
      <c r="CJ1407" t="inlineStr">
        <is>
          <t xml:space="preserve">   NAOH ADDED TO STOCK BOTTLE// CONTR/FOLLOWED EPA STANDARD METHODS// </t>
        </is>
      </c>
      <c r="CK1407" t="inlineStr">
        <is>
          <t>Phipps,G.L., G.W. Holcombe, and J.T. Fiandt</t>
        </is>
      </c>
      <c r="CL1407" t="n">
        <v>2189.0</v>
      </c>
      <c r="CM1407" t="inlineStr">
        <is>
          <t>Acute Toxicity of Phenol and Substituted Phenols to the Fathead Minnow</t>
        </is>
      </c>
      <c r="CN1407" t="inlineStr">
        <is>
          <t>Bull. Environ. Contam. Toxicol.26(5): 585-593</t>
        </is>
      </c>
      <c r="CO1407" t="n">
        <v>1981.0</v>
      </c>
      <c r="CP1407" t="inlineStr">
        <is>
          <t>Phipps,G.L., G.W. Holcombe, and J.T. Fiandt (1981). Acute Toxicity of Phenol and Substituted Phenols to the Fathead Minnow. Bull. Environ. Contam. Toxicol., 26, (5), 585-593. doi:10.1007/BF01622141. ECOREF#:2189</t>
        </is>
      </c>
    </row>
    <row r="1408">
      <c r="A1408" t="n">
        <v>118967.0</v>
      </c>
      <c r="B1408" t="inlineStr">
        <is>
          <t>2-Methyl-1,3,5-trinitrobenzene</t>
        </is>
      </c>
      <c r="C1408" t="inlineStr">
        <is>
          <t>Reagent Grade, Purissium, Purum, Puriss, Puris, Reinst</t>
        </is>
      </c>
      <c r="D1408" t="inlineStr">
        <is>
          <t>Unmeasured</t>
        </is>
      </c>
      <c r="E1408" t="inlineStr">
        <is>
          <t>Not coded</t>
        </is>
      </c>
      <c r="F1408"/>
      <c r="G1408"/>
      <c r="H1408"/>
      <c r="I1408"/>
      <c r="J1408"/>
      <c r="K1408"/>
      <c r="L1408" t="inlineStr">
        <is>
          <t>Pimephales promelas</t>
        </is>
      </c>
      <c r="M1408" t="inlineStr">
        <is>
          <t>Fathead Minnow</t>
        </is>
      </c>
      <c r="N1408"/>
      <c r="O1408"/>
      <c r="P1408"/>
      <c r="Q1408"/>
      <c r="R1408"/>
      <c r="S1408"/>
      <c r="T1408"/>
      <c r="U1408"/>
      <c r="V1408" t="inlineStr">
        <is>
          <t>Static</t>
        </is>
      </c>
      <c r="W1408" t="inlineStr">
        <is>
          <t>Fresh water</t>
        </is>
      </c>
      <c r="X1408" t="inlineStr">
        <is>
          <t>Lab</t>
        </is>
      </c>
      <c r="Y1408"/>
      <c r="Z1408" t="inlineStr">
        <is>
          <t>Active ingredient</t>
        </is>
      </c>
      <c r="AA1408"/>
      <c r="AB1408" t="n">
        <v>3.1</v>
      </c>
      <c r="AC1408"/>
      <c r="AD1408"/>
      <c r="AE1408"/>
      <c r="AF1408"/>
      <c r="AG1408" t="inlineStr">
        <is>
          <t>AI mg/L</t>
        </is>
      </c>
      <c r="AH1408"/>
      <c r="AI1408"/>
      <c r="AJ1408"/>
      <c r="AK1408"/>
      <c r="AL1408"/>
      <c r="AM1408"/>
      <c r="AN1408"/>
      <c r="AO1408"/>
      <c r="AP1408"/>
      <c r="AQ1408"/>
      <c r="AR1408"/>
      <c r="AS1408"/>
      <c r="AT1408"/>
      <c r="AU1408"/>
      <c r="AV1408"/>
      <c r="AW1408"/>
      <c r="AX1408" t="inlineStr">
        <is>
          <t>Mortality</t>
        </is>
      </c>
      <c r="AY1408" t="inlineStr">
        <is>
          <t>Mortality</t>
        </is>
      </c>
      <c r="AZ1408" t="inlineStr">
        <is>
          <t>LC50</t>
        </is>
      </c>
      <c r="BA1408"/>
      <c r="BB1408" t="n">
        <v>4.0</v>
      </c>
      <c r="BC1408"/>
      <c r="BD1408"/>
      <c r="BE1408"/>
      <c r="BF1408"/>
      <c r="BG1408" t="inlineStr">
        <is>
          <t>Day(s)</t>
        </is>
      </c>
      <c r="BH1408"/>
      <c r="BI1408" t="inlineStr">
        <is>
          <t>DTXSID7024372</t>
        </is>
      </c>
      <c r="BJ1408"/>
      <c r="BK1408"/>
      <c r="BL1408"/>
      <c r="BM1408"/>
      <c r="BN1408"/>
      <c r="BO1408"/>
      <c r="BP1408"/>
      <c r="BQ1408"/>
      <c r="BR1408"/>
      <c r="BS1408"/>
      <c r="BT1408" t="inlineStr">
        <is>
          <t>--</t>
        </is>
      </c>
      <c r="BU1408"/>
      <c r="BV1408"/>
      <c r="BW1408"/>
      <c r="BX1408"/>
      <c r="BY1408"/>
      <c r="BZ1408"/>
      <c r="CA1408"/>
      <c r="CB1408"/>
      <c r="CC1408"/>
      <c r="CD1408"/>
      <c r="CE1408"/>
      <c r="CF1408"/>
      <c r="CG1408"/>
      <c r="CH1408"/>
      <c r="CI1408"/>
      <c r="CJ1408"/>
      <c r="CK1408" t="inlineStr">
        <is>
          <t>Bailey,H.C., and D.H.W. Liu</t>
        </is>
      </c>
      <c r="CL1408" t="n">
        <v>6502.0</v>
      </c>
      <c r="CM1408" t="inlineStr">
        <is>
          <t>Lumbriculus variegatus, a Benthic Oligochaete, as a Bioassay Organism</t>
        </is>
      </c>
      <c r="CN1408" t="inlineStr">
        <is>
          <t>ASTM Spec. Tech. Publ.:205-215</t>
        </is>
      </c>
      <c r="CO1408" t="n">
        <v>1980.0</v>
      </c>
      <c r="CP1408" t="inlineStr">
        <is>
          <t>Bailey,H.C., and D.H.W. Liu (1980). Lumbriculus variegatus, a Benthic Oligochaete, as a Bioassay Organism. ASTM Spec. Tech. Publ., 205-215. ECOREF#:6502</t>
        </is>
      </c>
    </row>
    <row r="1409">
      <c r="A1409" t="n">
        <v>118967.0</v>
      </c>
      <c r="B1409" t="inlineStr">
        <is>
          <t>2-Methyl-1,3,5-trinitrobenzene</t>
        </is>
      </c>
      <c r="C1409"/>
      <c r="D1409" t="inlineStr">
        <is>
          <t>Measured</t>
        </is>
      </c>
      <c r="E1409" t="inlineStr">
        <is>
          <t>Not coded</t>
        </is>
      </c>
      <c r="F1409"/>
      <c r="G1409"/>
      <c r="H1409"/>
      <c r="I1409"/>
      <c r="J1409"/>
      <c r="K1409"/>
      <c r="L1409" t="inlineStr">
        <is>
          <t>Pimephales promelas</t>
        </is>
      </c>
      <c r="M1409" t="inlineStr">
        <is>
          <t>Fathead Minnow</t>
        </is>
      </c>
      <c r="N1409" t="inlineStr">
        <is>
          <t>Juvenile</t>
        </is>
      </c>
      <c r="O1409"/>
      <c r="P1409"/>
      <c r="Q1409"/>
      <c r="R1409"/>
      <c r="S1409"/>
      <c r="T1409"/>
      <c r="U1409"/>
      <c r="V1409" t="inlineStr">
        <is>
          <t>Static</t>
        </is>
      </c>
      <c r="W1409" t="inlineStr">
        <is>
          <t>Fresh water</t>
        </is>
      </c>
      <c r="X1409" t="inlineStr">
        <is>
          <t>Lab</t>
        </is>
      </c>
      <c r="Y1409"/>
      <c r="Z1409" t="inlineStr">
        <is>
          <t>Active ingredient</t>
        </is>
      </c>
      <c r="AA1409"/>
      <c r="AB1409" t="n">
        <v>2.4</v>
      </c>
      <c r="AC1409"/>
      <c r="AD1409" t="n">
        <v>2.0</v>
      </c>
      <c r="AE1409"/>
      <c r="AF1409" t="n">
        <v>3.0</v>
      </c>
      <c r="AG1409" t="inlineStr">
        <is>
          <t>AI mg/L</t>
        </is>
      </c>
      <c r="AH1409"/>
      <c r="AI1409"/>
      <c r="AJ1409"/>
      <c r="AK1409"/>
      <c r="AL1409"/>
      <c r="AM1409"/>
      <c r="AN1409"/>
      <c r="AO1409"/>
      <c r="AP1409"/>
      <c r="AQ1409"/>
      <c r="AR1409"/>
      <c r="AS1409"/>
      <c r="AT1409"/>
      <c r="AU1409"/>
      <c r="AV1409"/>
      <c r="AW1409"/>
      <c r="AX1409" t="inlineStr">
        <is>
          <t>Mortality</t>
        </is>
      </c>
      <c r="AY1409" t="inlineStr">
        <is>
          <t>Mortality</t>
        </is>
      </c>
      <c r="AZ1409" t="inlineStr">
        <is>
          <t>LC50</t>
        </is>
      </c>
      <c r="BA1409"/>
      <c r="BB1409" t="n">
        <v>4.0</v>
      </c>
      <c r="BC1409"/>
      <c r="BD1409"/>
      <c r="BE1409"/>
      <c r="BF1409"/>
      <c r="BG1409" t="inlineStr">
        <is>
          <t>Day(s)</t>
        </is>
      </c>
      <c r="BH1409"/>
      <c r="BI1409" t="inlineStr">
        <is>
          <t>DTXSID7024372</t>
        </is>
      </c>
      <c r="BJ1409"/>
      <c r="BK1409"/>
      <c r="BL1409"/>
      <c r="BM1409"/>
      <c r="BN1409"/>
      <c r="BO1409"/>
      <c r="BP1409"/>
      <c r="BQ1409"/>
      <c r="BR1409"/>
      <c r="BS1409"/>
      <c r="BT1409" t="inlineStr">
        <is>
          <t>--</t>
        </is>
      </c>
      <c r="BU1409"/>
      <c r="BV1409"/>
      <c r="BW1409"/>
      <c r="BX1409"/>
      <c r="BY1409"/>
      <c r="BZ1409"/>
      <c r="CA1409"/>
      <c r="CB1409"/>
      <c r="CC1409"/>
      <c r="CD1409"/>
      <c r="CE1409"/>
      <c r="CF1409"/>
      <c r="CG1409"/>
      <c r="CH1409"/>
      <c r="CI1409" t="inlineStr">
        <is>
          <t xml:space="preserve"> W CHEM CONT/CL, PHENOL, F-, CN, FE, CU, ZN, CD, CR, NI, PB, TDS// O EFCT CONT/TION// </t>
        </is>
      </c>
      <c r="CJ1409" t="inlineStr">
        <is>
          <t xml:space="preserve">   W CHEM CONT/CL, PHENOL, F-, CN, FE, CU, ZN, CD, CR, NI, PB, TDS// O EFCT CONT/TION// </t>
        </is>
      </c>
      <c r="CK1409" t="inlineStr">
        <is>
          <t>Liu,D.H.W., R.J. Spanggord, and H.C. Bailey</t>
        </is>
      </c>
      <c r="CL1409" t="n">
        <v>6021.0</v>
      </c>
      <c r="CM1409" t="inlineStr">
        <is>
          <t>Toxicity of TNT Wastewater (Pink Water) to Aquatic Organisms</t>
        </is>
      </c>
      <c r="CN1409" t="inlineStr">
        <is>
          <t>Contract No.DAMD 17-75-C-5056, Defense Tech.Inf.Ctr., No.ADA031067, U.S.Army Med.Res.Develop.Command, Washington, DC:33-</t>
        </is>
      </c>
      <c r="CO1409" t="n">
        <v>1976.0</v>
      </c>
      <c r="CP1409" t="inlineStr">
        <is>
          <t>Liu,D.H.W., R.J. Spanggord, and H.C. Bailey (1976). Toxicity of TNT Wastewater (Pink Water) to Aquatic Organisms. Contract No.DAMD 17-75-C-5056, Defense Tech.Inf.Ctr., No.ADA031067, U.S.Army Med.Res.Develop.Command, Washington, DC, 33-. ECOREF#:6021</t>
        </is>
      </c>
    </row>
    <row r="1410">
      <c r="A1410" t="n">
        <v>118967.0</v>
      </c>
      <c r="B1410" t="inlineStr">
        <is>
          <t>2-Methyl-1,3,5-trinitrobenzene</t>
        </is>
      </c>
      <c r="C1410"/>
      <c r="D1410" t="inlineStr">
        <is>
          <t>Unmeasured</t>
        </is>
      </c>
      <c r="E1410" t="inlineStr">
        <is>
          <t>United States Environmental Protection Agency</t>
        </is>
      </c>
      <c r="F1410"/>
      <c r="G1410"/>
      <c r="H1410"/>
      <c r="I1410"/>
      <c r="J1410"/>
      <c r="K1410"/>
      <c r="L1410" t="inlineStr">
        <is>
          <t>Pimephales promelas</t>
        </is>
      </c>
      <c r="M1410" t="inlineStr">
        <is>
          <t>Fathead Minnow</t>
        </is>
      </c>
      <c r="N1410"/>
      <c r="O1410"/>
      <c r="P1410"/>
      <c r="Q1410"/>
      <c r="R1410"/>
      <c r="S1410"/>
      <c r="T1410"/>
      <c r="U1410"/>
      <c r="V1410" t="inlineStr">
        <is>
          <t>Static</t>
        </is>
      </c>
      <c r="W1410" t="inlineStr">
        <is>
          <t>Fresh water</t>
        </is>
      </c>
      <c r="X1410" t="inlineStr">
        <is>
          <t>Lab</t>
        </is>
      </c>
      <c r="Y1410"/>
      <c r="Z1410" t="inlineStr">
        <is>
          <t>Formulation</t>
        </is>
      </c>
      <c r="AA1410"/>
      <c r="AB1410" t="n">
        <v>2.4</v>
      </c>
      <c r="AC1410"/>
      <c r="AD1410" t="n">
        <v>2.0</v>
      </c>
      <c r="AE1410"/>
      <c r="AF1410" t="n">
        <v>2.9</v>
      </c>
      <c r="AG1410" t="inlineStr">
        <is>
          <t>AI mg/L</t>
        </is>
      </c>
      <c r="AH1410"/>
      <c r="AI1410"/>
      <c r="AJ1410"/>
      <c r="AK1410"/>
      <c r="AL1410"/>
      <c r="AM1410"/>
      <c r="AN1410"/>
      <c r="AO1410"/>
      <c r="AP1410"/>
      <c r="AQ1410"/>
      <c r="AR1410"/>
      <c r="AS1410"/>
      <c r="AT1410"/>
      <c r="AU1410"/>
      <c r="AV1410"/>
      <c r="AW1410"/>
      <c r="AX1410" t="inlineStr">
        <is>
          <t>Mortality</t>
        </is>
      </c>
      <c r="AY1410" t="inlineStr">
        <is>
          <t>Mortality</t>
        </is>
      </c>
      <c r="AZ1410" t="inlineStr">
        <is>
          <t>LC50</t>
        </is>
      </c>
      <c r="BA1410"/>
      <c r="BB1410" t="n">
        <v>4.0</v>
      </c>
      <c r="BC1410"/>
      <c r="BD1410"/>
      <c r="BE1410"/>
      <c r="BF1410"/>
      <c r="BG1410" t="inlineStr">
        <is>
          <t>Day(s)</t>
        </is>
      </c>
      <c r="BH1410"/>
      <c r="BI1410" t="inlineStr">
        <is>
          <t>DTXSID7024372</t>
        </is>
      </c>
      <c r="BJ1410"/>
      <c r="BK1410"/>
      <c r="BL1410" t="inlineStr">
        <is>
          <t>Acute</t>
        </is>
      </c>
      <c r="BM1410"/>
      <c r="BN1410"/>
      <c r="BO1410"/>
      <c r="BP1410"/>
      <c r="BQ1410"/>
      <c r="BR1410"/>
      <c r="BS1410"/>
      <c r="BT1410" t="inlineStr">
        <is>
          <t>--</t>
        </is>
      </c>
      <c r="BU1410"/>
      <c r="BV1410"/>
      <c r="BW1410"/>
      <c r="BX1410"/>
      <c r="BY1410"/>
      <c r="BZ1410"/>
      <c r="CA1410"/>
      <c r="CB1410"/>
      <c r="CC1410"/>
      <c r="CD1410"/>
      <c r="CE1410"/>
      <c r="CF1410"/>
      <c r="CG1410"/>
      <c r="CH1410"/>
      <c r="CI1410"/>
      <c r="CJ1410"/>
      <c r="CK1410" t="inlineStr">
        <is>
          <t>Liu,D.H.W., R.J. Spanggord, H.C. Bailey, H.S. Javitz, and D.C.L. Jones</t>
        </is>
      </c>
      <c r="CL1410" t="n">
        <v>73461.0</v>
      </c>
      <c r="CM1410" t="inlineStr">
        <is>
          <t>Toxicity of TNT Wastewaters to Aquatic Organisms:  Final Report.  Volume I.  Acute Toxicity of LAP Wastewater and 2,4,6-Trinitrotoluene</t>
        </is>
      </c>
      <c r="CN1410" t="inlineStr">
        <is>
          <t>Contract No.DAMD17-75-C-5056, SRI Intl., Menlo Park, CA:82 p.</t>
        </is>
      </c>
      <c r="CO1410" t="n">
        <v>1983.0</v>
      </c>
      <c r="CP1410" t="inlineStr">
        <is>
          <t>Liu,D.H.W., R.J. Spanggord, H.C. Bailey, H.S. Javitz, and D.C.L. Jones (1983). Toxicity of TNT Wastewaters to Aquatic Organisms:  Final Report.  Volume I.  Acute Toxicity of LAP Wastewater and 2,4,6-Trinitrotoluene. Contract No.DAMD17-75-C-5056, SRI Intl., Menlo Park, CA, 82 p. ECOREF#:73461</t>
        </is>
      </c>
    </row>
    <row r="1411">
      <c r="A1411" t="n">
        <v>118967.0</v>
      </c>
      <c r="B1411" t="inlineStr">
        <is>
          <t>2-Methyl-1,3,5-trinitrobenzene</t>
        </is>
      </c>
      <c r="C1411"/>
      <c r="D1411" t="inlineStr">
        <is>
          <t>Unmeasured</t>
        </is>
      </c>
      <c r="E1411" t="inlineStr">
        <is>
          <t>Not coded</t>
        </is>
      </c>
      <c r="F1411"/>
      <c r="G1411"/>
      <c r="H1411"/>
      <c r="I1411"/>
      <c r="J1411"/>
      <c r="K1411"/>
      <c r="L1411" t="inlineStr">
        <is>
          <t>Pimephales promelas</t>
        </is>
      </c>
      <c r="M1411" t="inlineStr">
        <is>
          <t>Fathead Minnow</t>
        </is>
      </c>
      <c r="N1411" t="inlineStr">
        <is>
          <t>Juvenile</t>
        </is>
      </c>
      <c r="O1411"/>
      <c r="P1411"/>
      <c r="Q1411"/>
      <c r="R1411"/>
      <c r="S1411"/>
      <c r="T1411"/>
      <c r="U1411"/>
      <c r="V1411" t="inlineStr">
        <is>
          <t>Static</t>
        </is>
      </c>
      <c r="W1411" t="inlineStr">
        <is>
          <t>Fresh water</t>
        </is>
      </c>
      <c r="X1411" t="inlineStr">
        <is>
          <t>Lab</t>
        </is>
      </c>
      <c r="Y1411"/>
      <c r="Z1411" t="inlineStr">
        <is>
          <t>Formulation</t>
        </is>
      </c>
      <c r="AA1411"/>
      <c r="AB1411" t="n">
        <v>2.4</v>
      </c>
      <c r="AC1411"/>
      <c r="AD1411"/>
      <c r="AE1411"/>
      <c r="AF1411"/>
      <c r="AG1411" t="inlineStr">
        <is>
          <t>AI mg/L</t>
        </is>
      </c>
      <c r="AH1411"/>
      <c r="AI1411"/>
      <c r="AJ1411"/>
      <c r="AK1411"/>
      <c r="AL1411"/>
      <c r="AM1411"/>
      <c r="AN1411"/>
      <c r="AO1411"/>
      <c r="AP1411"/>
      <c r="AQ1411"/>
      <c r="AR1411"/>
      <c r="AS1411"/>
      <c r="AT1411"/>
      <c r="AU1411"/>
      <c r="AV1411"/>
      <c r="AW1411"/>
      <c r="AX1411" t="inlineStr">
        <is>
          <t>Mortality</t>
        </is>
      </c>
      <c r="AY1411" t="inlineStr">
        <is>
          <t>Mortality</t>
        </is>
      </c>
      <c r="AZ1411" t="inlineStr">
        <is>
          <t>LC50</t>
        </is>
      </c>
      <c r="BA1411"/>
      <c r="BB1411" t="n">
        <v>4.0</v>
      </c>
      <c r="BC1411"/>
      <c r="BD1411"/>
      <c r="BE1411"/>
      <c r="BF1411"/>
      <c r="BG1411" t="inlineStr">
        <is>
          <t>Day(s)</t>
        </is>
      </c>
      <c r="BH1411"/>
      <c r="BI1411" t="inlineStr">
        <is>
          <t>DTXSID7024372</t>
        </is>
      </c>
      <c r="BJ1411"/>
      <c r="BK1411"/>
      <c r="BL1411"/>
      <c r="BM1411"/>
      <c r="BN1411"/>
      <c r="BO1411"/>
      <c r="BP1411"/>
      <c r="BQ1411"/>
      <c r="BR1411"/>
      <c r="BS1411"/>
      <c r="BT1411" t="inlineStr">
        <is>
          <t>--</t>
        </is>
      </c>
      <c r="BU1411"/>
      <c r="BV1411"/>
      <c r="BW1411"/>
      <c r="BX1411"/>
      <c r="BY1411"/>
      <c r="BZ1411"/>
      <c r="CA1411"/>
      <c r="CB1411"/>
      <c r="CC1411"/>
      <c r="CD1411"/>
      <c r="CE1411"/>
      <c r="CF1411"/>
      <c r="CG1411"/>
      <c r="CH1411"/>
      <c r="CI1411" t="inlineStr">
        <is>
          <t xml:space="preserve"> EPA METHODS// </t>
        </is>
      </c>
      <c r="CJ1411" t="inlineStr">
        <is>
          <t xml:space="preserve">   EPA METHODS// </t>
        </is>
      </c>
      <c r="CK1411" t="inlineStr">
        <is>
          <t>Pearson,J.G., J.P. Glennon, J.J. Barkley, and J.W. Highfill</t>
        </is>
      </c>
      <c r="CL1411" t="n">
        <v>5087.0</v>
      </c>
      <c r="CM1411" t="inlineStr">
        <is>
          <t>An Approach to the Toxicological Evaluation of a Complex Industrial Wastewater</t>
        </is>
      </c>
      <c r="CN1411" t="inlineStr">
        <is>
          <t>ASTM Spec. Tech. Publ.:284-301</t>
        </is>
      </c>
      <c r="CO1411" t="n">
        <v>1979.0</v>
      </c>
      <c r="CP1411" t="inlineStr">
        <is>
          <t>Pearson,J.G., J.P. Glennon, J.J. Barkley, and J.W. Highfill (1979). An Approach to the Toxicological Evaluation of a Complex Industrial Wastewater. ASTM Spec. Tech. Publ., 284-301. ECOREF#:5087</t>
        </is>
      </c>
    </row>
    <row r="1412">
      <c r="A1412" t="n">
        <v>118967.0</v>
      </c>
      <c r="B1412" t="inlineStr">
        <is>
          <t>2-Methyl-1,3,5-trinitrobenzene</t>
        </is>
      </c>
      <c r="C1412"/>
      <c r="D1412" t="inlineStr">
        <is>
          <t>Measured</t>
        </is>
      </c>
      <c r="E1412" t="inlineStr">
        <is>
          <t>USEPA and STDMETH methods</t>
        </is>
      </c>
      <c r="F1412" t="inlineStr">
        <is>
          <t>&gt;</t>
        </is>
      </c>
      <c r="G1412" t="n">
        <v>98.0</v>
      </c>
      <c r="H1412"/>
      <c r="I1412"/>
      <c r="J1412"/>
      <c r="K1412"/>
      <c r="L1412" t="inlineStr">
        <is>
          <t>Pimephales promelas</t>
        </is>
      </c>
      <c r="M1412" t="inlineStr">
        <is>
          <t>Fathead Minnow</t>
        </is>
      </c>
      <c r="N1412" t="inlineStr">
        <is>
          <t>Larva</t>
        </is>
      </c>
      <c r="O1412"/>
      <c r="P1412"/>
      <c r="Q1412"/>
      <c r="R1412" t="n">
        <v>5.0</v>
      </c>
      <c r="S1412"/>
      <c r="T1412" t="n">
        <v>7.0</v>
      </c>
      <c r="U1412" t="inlineStr">
        <is>
          <t>Day(s)</t>
        </is>
      </c>
      <c r="V1412" t="inlineStr">
        <is>
          <t>Renewal</t>
        </is>
      </c>
      <c r="W1412" t="inlineStr">
        <is>
          <t>Fresh water</t>
        </is>
      </c>
      <c r="X1412" t="inlineStr">
        <is>
          <t>Lab</t>
        </is>
      </c>
      <c r="Y1412" t="n">
        <v>7.0</v>
      </c>
      <c r="Z1412" t="inlineStr">
        <is>
          <t>Active ingredient</t>
        </is>
      </c>
      <c r="AA1412"/>
      <c r="AB1412" t="n">
        <v>2.709699076</v>
      </c>
      <c r="AC1412"/>
      <c r="AD1412" t="n">
        <v>2.337200628</v>
      </c>
      <c r="AE1412"/>
      <c r="AF1412" t="n">
        <v>3.141252156</v>
      </c>
      <c r="AG1412" t="inlineStr">
        <is>
          <t>AI mg/L</t>
        </is>
      </c>
      <c r="AH1412"/>
      <c r="AI1412"/>
      <c r="AJ1412"/>
      <c r="AK1412"/>
      <c r="AL1412"/>
      <c r="AM1412"/>
      <c r="AN1412"/>
      <c r="AO1412"/>
      <c r="AP1412"/>
      <c r="AQ1412"/>
      <c r="AR1412"/>
      <c r="AS1412"/>
      <c r="AT1412"/>
      <c r="AU1412"/>
      <c r="AV1412"/>
      <c r="AW1412"/>
      <c r="AX1412" t="inlineStr">
        <is>
          <t>Mortality</t>
        </is>
      </c>
      <c r="AY1412" t="inlineStr">
        <is>
          <t>Mortality</t>
        </is>
      </c>
      <c r="AZ1412" t="inlineStr">
        <is>
          <t>LC50</t>
        </is>
      </c>
      <c r="BA1412"/>
      <c r="BB1412" t="n">
        <v>4.0</v>
      </c>
      <c r="BC1412"/>
      <c r="BD1412"/>
      <c r="BE1412"/>
      <c r="BF1412"/>
      <c r="BG1412" t="inlineStr">
        <is>
          <t>Day(s)</t>
        </is>
      </c>
      <c r="BH1412" t="inlineStr">
        <is>
          <t>Pure</t>
        </is>
      </c>
      <c r="BI1412" t="inlineStr">
        <is>
          <t>DTXSID7024372</t>
        </is>
      </c>
      <c r="BJ1412" t="inlineStr">
        <is>
          <t>10.1897/06-067R.1</t>
        </is>
      </c>
      <c r="BK1412"/>
      <c r="BL1412"/>
      <c r="BM1412"/>
      <c r="BN1412"/>
      <c r="BO1412"/>
      <c r="BP1412"/>
      <c r="BQ1412"/>
      <c r="BR1412"/>
      <c r="BS1412"/>
      <c r="BT1412" t="inlineStr">
        <is>
          <t>--</t>
        </is>
      </c>
      <c r="BU1412"/>
      <c r="BV1412"/>
      <c r="BW1412"/>
      <c r="BX1412"/>
      <c r="BY1412"/>
      <c r="BZ1412"/>
      <c r="CA1412"/>
      <c r="CB1412"/>
      <c r="CC1412"/>
      <c r="CD1412"/>
      <c r="CE1412"/>
      <c r="CF1412"/>
      <c r="CG1412"/>
      <c r="CH1412"/>
      <c r="CI1412"/>
      <c r="CJ1412" t="inlineStr">
        <is>
          <t xml:space="preserve">SOURCE/COMMERCIAL//CONTR/C,V//   </t>
        </is>
      </c>
      <c r="CK1412" t="inlineStr">
        <is>
          <t>Yoo,L.J., G.R. Lotufo, A.B. Gibson, J.A. Steevens, and J.G. Sims</t>
        </is>
      </c>
      <c r="CL1412" t="n">
        <v>115501.0</v>
      </c>
      <c r="CM1412" t="inlineStr">
        <is>
          <t>Toxicity and Bioaccumulation of 2,4,6-Trinitrotoluene in Fathead Minnow (Pimephales promelas)</t>
        </is>
      </c>
      <c r="CN1412" t="inlineStr">
        <is>
          <t>Environ. Toxicol. Chem.25(12): 3253-3260</t>
        </is>
      </c>
      <c r="CO1412" t="n">
        <v>2006.0</v>
      </c>
      <c r="CP1412" t="inlineStr">
        <is>
          <t>Yoo,L.J., G.R. Lotufo, A.B. Gibson, J.A. Steevens, and J.G. Sims (2006). Toxicity and Bioaccumulation of 2,4,6-Trinitrotoluene in Fathead Minnow (Pimephales promelas). Environ. Toxicol. Chem., 25, (12), 3253-3260. doi:10.1897/06-067R.1. ECOREF#:115501</t>
        </is>
      </c>
    </row>
    <row r="1413">
      <c r="A1413" t="n">
        <v>118967.0</v>
      </c>
      <c r="B1413" t="inlineStr">
        <is>
          <t>2-Methyl-1,3,5-trinitrobenzene</t>
        </is>
      </c>
      <c r="C1413"/>
      <c r="D1413" t="inlineStr">
        <is>
          <t>Measured</t>
        </is>
      </c>
      <c r="E1413" t="inlineStr">
        <is>
          <t>Not coded</t>
        </is>
      </c>
      <c r="F1413"/>
      <c r="G1413"/>
      <c r="H1413"/>
      <c r="I1413"/>
      <c r="J1413"/>
      <c r="K1413"/>
      <c r="L1413" t="inlineStr">
        <is>
          <t>Pimephales promelas</t>
        </is>
      </c>
      <c r="M1413" t="inlineStr">
        <is>
          <t>Fathead Minnow</t>
        </is>
      </c>
      <c r="N1413" t="inlineStr">
        <is>
          <t>Juvenile</t>
        </is>
      </c>
      <c r="O1413"/>
      <c r="P1413"/>
      <c r="Q1413"/>
      <c r="R1413"/>
      <c r="S1413"/>
      <c r="T1413"/>
      <c r="U1413"/>
      <c r="V1413" t="inlineStr">
        <is>
          <t>Static</t>
        </is>
      </c>
      <c r="W1413" t="inlineStr">
        <is>
          <t>Fresh water</t>
        </is>
      </c>
      <c r="X1413" t="inlineStr">
        <is>
          <t>Lab</t>
        </is>
      </c>
      <c r="Y1413"/>
      <c r="Z1413" t="inlineStr">
        <is>
          <t>Active ingredient</t>
        </is>
      </c>
      <c r="AA1413"/>
      <c r="AB1413" t="n">
        <v>2.0</v>
      </c>
      <c r="AC1413"/>
      <c r="AD1413" t="n">
        <v>1.9</v>
      </c>
      <c r="AE1413"/>
      <c r="AF1413" t="n">
        <v>2.2</v>
      </c>
      <c r="AG1413" t="inlineStr">
        <is>
          <t>AI mg/L</t>
        </is>
      </c>
      <c r="AH1413"/>
      <c r="AI1413"/>
      <c r="AJ1413"/>
      <c r="AK1413"/>
      <c r="AL1413"/>
      <c r="AM1413"/>
      <c r="AN1413"/>
      <c r="AO1413"/>
      <c r="AP1413"/>
      <c r="AQ1413"/>
      <c r="AR1413"/>
      <c r="AS1413"/>
      <c r="AT1413"/>
      <c r="AU1413"/>
      <c r="AV1413"/>
      <c r="AW1413"/>
      <c r="AX1413" t="inlineStr">
        <is>
          <t>Mortality</t>
        </is>
      </c>
      <c r="AY1413" t="inlineStr">
        <is>
          <t>Mortality</t>
        </is>
      </c>
      <c r="AZ1413" t="inlineStr">
        <is>
          <t>LC50</t>
        </is>
      </c>
      <c r="BA1413"/>
      <c r="BB1413" t="n">
        <v>4.0</v>
      </c>
      <c r="BC1413"/>
      <c r="BD1413"/>
      <c r="BE1413"/>
      <c r="BF1413"/>
      <c r="BG1413" t="inlineStr">
        <is>
          <t>Day(s)</t>
        </is>
      </c>
      <c r="BH1413"/>
      <c r="BI1413" t="inlineStr">
        <is>
          <t>DTXSID7024372</t>
        </is>
      </c>
      <c r="BJ1413"/>
      <c r="BK1413"/>
      <c r="BL1413"/>
      <c r="BM1413"/>
      <c r="BN1413"/>
      <c r="BO1413"/>
      <c r="BP1413"/>
      <c r="BQ1413"/>
      <c r="BR1413"/>
      <c r="BS1413"/>
      <c r="BT1413" t="inlineStr">
        <is>
          <t>--</t>
        </is>
      </c>
      <c r="BU1413"/>
      <c r="BV1413"/>
      <c r="BW1413"/>
      <c r="BX1413"/>
      <c r="BY1413"/>
      <c r="BZ1413"/>
      <c r="CA1413"/>
      <c r="CB1413"/>
      <c r="CC1413"/>
      <c r="CD1413"/>
      <c r="CE1413"/>
      <c r="CF1413"/>
      <c r="CG1413"/>
      <c r="CH1413"/>
      <c r="CI1413" t="inlineStr">
        <is>
          <t xml:space="preserve"> W CHEM CONT/CL, PHENOL, F-, CN, FE, CU, ZN, CD, CR, NI, PB, TDS// O EFCT CONT/IRRADIATION, AND A 50 % PHOTOLYZED PRO- DUCT// </t>
        </is>
      </c>
      <c r="CJ1413" t="inlineStr">
        <is>
          <t xml:space="preserve">   W CHEM CONT/CL, PHENOL, F-, CN, FE, CU, ZN, CD, CR, NI, PB, TDS// O EFCT CONT/IRRADIATION, AND A 50 % PHOTOLYZED PRO- DUCT// </t>
        </is>
      </c>
      <c r="CK1413" t="inlineStr">
        <is>
          <t>Liu,D.H.W., R.J. Spanggord, and H.C. Bailey</t>
        </is>
      </c>
      <c r="CL1413" t="n">
        <v>6021.0</v>
      </c>
      <c r="CM1413" t="inlineStr">
        <is>
          <t>Toxicity of TNT Wastewater (Pink Water) to Aquatic Organisms</t>
        </is>
      </c>
      <c r="CN1413" t="inlineStr">
        <is>
          <t>Contract No.DAMD 17-75-C-5056, Defense Tech.Inf.Ctr., No.ADA031067, U.S.Army Med.Res.Develop.Command, Washington, DC:33-</t>
        </is>
      </c>
      <c r="CO1413" t="n">
        <v>1976.0</v>
      </c>
      <c r="CP1413" t="inlineStr">
        <is>
          <t>Liu,D.H.W., R.J. Spanggord, and H.C. Bailey (1976). Toxicity of TNT Wastewater (Pink Water) to Aquatic Organisms. Contract No.DAMD 17-75-C-5056, Defense Tech.Inf.Ctr., No.ADA031067, U.S.Army Med.Res.Develop.Command, Washington, DC, 33-. ECOREF#:6021</t>
        </is>
      </c>
    </row>
    <row r="1414">
      <c r="A1414" t="n">
        <v>118967.0</v>
      </c>
      <c r="B1414" t="inlineStr">
        <is>
          <t>2-Methyl-1,3,5-trinitrobenzene</t>
        </is>
      </c>
      <c r="C1414"/>
      <c r="D1414" t="inlineStr">
        <is>
          <t>Measured</t>
        </is>
      </c>
      <c r="E1414" t="inlineStr">
        <is>
          <t>Not reported</t>
        </is>
      </c>
      <c r="F1414" t="inlineStr">
        <is>
          <t>&gt;</t>
        </is>
      </c>
      <c r="G1414" t="n">
        <v>99.0</v>
      </c>
      <c r="H1414"/>
      <c r="I1414"/>
      <c r="J1414"/>
      <c r="K1414"/>
      <c r="L1414" t="inlineStr">
        <is>
          <t>Pimephales promelas</t>
        </is>
      </c>
      <c r="M1414" t="inlineStr">
        <is>
          <t>Fathead Minnow</t>
        </is>
      </c>
      <c r="N1414" t="inlineStr">
        <is>
          <t>Juvenile</t>
        </is>
      </c>
      <c r="O1414"/>
      <c r="P1414" t="n">
        <v>23.0</v>
      </c>
      <c r="Q1414"/>
      <c r="R1414"/>
      <c r="S1414"/>
      <c r="T1414"/>
      <c r="U1414" t="inlineStr">
        <is>
          <t>Day(s)</t>
        </is>
      </c>
      <c r="V1414" t="inlineStr">
        <is>
          <t>Flow-through</t>
        </is>
      </c>
      <c r="W1414" t="inlineStr">
        <is>
          <t>Fresh water</t>
        </is>
      </c>
      <c r="X1414" t="inlineStr">
        <is>
          <t>Lab</t>
        </is>
      </c>
      <c r="Y1414" t="n">
        <v>6.0</v>
      </c>
      <c r="Z1414" t="inlineStr">
        <is>
          <t>Active ingredient</t>
        </is>
      </c>
      <c r="AA1414"/>
      <c r="AB1414" t="n">
        <v>2.66</v>
      </c>
      <c r="AC1414"/>
      <c r="AD1414" t="n">
        <v>2.32</v>
      </c>
      <c r="AE1414"/>
      <c r="AF1414" t="n">
        <v>3.13</v>
      </c>
      <c r="AG1414" t="inlineStr">
        <is>
          <t>AI mg/L</t>
        </is>
      </c>
      <c r="AH1414"/>
      <c r="AI1414"/>
      <c r="AJ1414"/>
      <c r="AK1414"/>
      <c r="AL1414"/>
      <c r="AM1414"/>
      <c r="AN1414"/>
      <c r="AO1414"/>
      <c r="AP1414"/>
      <c r="AQ1414"/>
      <c r="AR1414"/>
      <c r="AS1414"/>
      <c r="AT1414"/>
      <c r="AU1414"/>
      <c r="AV1414"/>
      <c r="AW1414"/>
      <c r="AX1414" t="inlineStr">
        <is>
          <t>Mortality</t>
        </is>
      </c>
      <c r="AY1414" t="inlineStr">
        <is>
          <t>Mortality</t>
        </is>
      </c>
      <c r="AZ1414" t="inlineStr">
        <is>
          <t>LC50</t>
        </is>
      </c>
      <c r="BA1414"/>
      <c r="BB1414" t="n">
        <v>4.0</v>
      </c>
      <c r="BC1414"/>
      <c r="BD1414"/>
      <c r="BE1414"/>
      <c r="BF1414"/>
      <c r="BG1414" t="inlineStr">
        <is>
          <t>Day(s)</t>
        </is>
      </c>
      <c r="BH1414"/>
      <c r="BI1414" t="inlineStr">
        <is>
          <t>DTXSID7024372</t>
        </is>
      </c>
      <c r="BJ1414"/>
      <c r="BK1414"/>
      <c r="BL1414" t="inlineStr">
        <is>
          <t>Acute</t>
        </is>
      </c>
      <c r="BM1414"/>
      <c r="BN1414"/>
      <c r="BO1414"/>
      <c r="BP1414"/>
      <c r="BQ1414"/>
      <c r="BR1414"/>
      <c r="BS1414"/>
      <c r="BT1414" t="inlineStr">
        <is>
          <t>--</t>
        </is>
      </c>
      <c r="BU1414"/>
      <c r="BV1414"/>
      <c r="BW1414"/>
      <c r="BX1414"/>
      <c r="BY1414"/>
      <c r="BZ1414"/>
      <c r="CA1414"/>
      <c r="CB1414"/>
      <c r="CC1414"/>
      <c r="CD1414"/>
      <c r="CE1414"/>
      <c r="CF1414"/>
      <c r="CG1414"/>
      <c r="CH1414"/>
      <c r="CI1414"/>
      <c r="CJ1414" t="inlineStr">
        <is>
          <t xml:space="preserve">SOURCE/GOVERNMENT AGENCY//   </t>
        </is>
      </c>
      <c r="CK1414" t="inlineStr">
        <is>
          <t>Burton,D.T., S.D. Turley, and G.T. Peters</t>
        </is>
      </c>
      <c r="CL1414" t="n">
        <v>17395.0</v>
      </c>
      <c r="CM1414" t="inlineStr">
        <is>
          <t>Toxicity of Nitroguanidine, Nitroglycerin, Hexahydro-1,3,5-Trinitro-1,3,5-Triazine (RDX), and 2,4,6-Trinitrotoluene (TNT) to Selected Freshwater Aquatic Organisms</t>
        </is>
      </c>
      <c r="CN1414" t="inlineStr">
        <is>
          <t>Final Rep. April, 1993, WREC-93-B3, U.S. Army Med. Res. and Dev. Command, Ft. Detrick, Frederick, MD:262 p.</t>
        </is>
      </c>
      <c r="CO1414" t="n">
        <v>1993.0</v>
      </c>
      <c r="CP1414" t="inlineStr">
        <is>
          <t>Burton,D.T., S.D. Turley, and G.T. Peters (1993). Toxicity of Nitroguanidine, Nitroglycerin, Hexahydro-1,3,5-Trinitro-1,3,5-Triazine (RDX), and 2,4,6-Trinitrotoluene (TNT) to Selected Freshwater Aquatic Organisms. Final Rep. April, 1993, WREC-93-B3, U.S. Army Med. Res. and Dev. Command, Ft. Detrick, Frederick, MD, 262 p. ECOREF#:17395</t>
        </is>
      </c>
    </row>
    <row r="1415">
      <c r="A1415" t="n">
        <v>118967.0</v>
      </c>
      <c r="B1415" t="inlineStr">
        <is>
          <t>2-Methyl-1,3,5-trinitrobenzene</t>
        </is>
      </c>
      <c r="C1415"/>
      <c r="D1415" t="inlineStr">
        <is>
          <t>Unmeasured</t>
        </is>
      </c>
      <c r="E1415" t="inlineStr">
        <is>
          <t>United States Environmental Protection Agency</t>
        </is>
      </c>
      <c r="F1415"/>
      <c r="G1415"/>
      <c r="H1415"/>
      <c r="I1415"/>
      <c r="J1415"/>
      <c r="K1415"/>
      <c r="L1415" t="inlineStr">
        <is>
          <t>Pimephales promelas</t>
        </is>
      </c>
      <c r="M1415" t="inlineStr">
        <is>
          <t>Fathead Minnow</t>
        </is>
      </c>
      <c r="N1415"/>
      <c r="O1415"/>
      <c r="P1415"/>
      <c r="Q1415"/>
      <c r="R1415"/>
      <c r="S1415"/>
      <c r="T1415"/>
      <c r="U1415"/>
      <c r="V1415" t="inlineStr">
        <is>
          <t>Static</t>
        </is>
      </c>
      <c r="W1415" t="inlineStr">
        <is>
          <t>Fresh water</t>
        </is>
      </c>
      <c r="X1415" t="inlineStr">
        <is>
          <t>Lab</t>
        </is>
      </c>
      <c r="Y1415"/>
      <c r="Z1415" t="inlineStr">
        <is>
          <t>Formulation</t>
        </is>
      </c>
      <c r="AA1415"/>
      <c r="AB1415" t="n">
        <v>1.2</v>
      </c>
      <c r="AC1415"/>
      <c r="AD1415" t="n">
        <v>0.7</v>
      </c>
      <c r="AE1415"/>
      <c r="AF1415" t="n">
        <v>1.6</v>
      </c>
      <c r="AG1415" t="inlineStr">
        <is>
          <t>AI mg/L</t>
        </is>
      </c>
      <c r="AH1415"/>
      <c r="AI1415"/>
      <c r="AJ1415"/>
      <c r="AK1415"/>
      <c r="AL1415"/>
      <c r="AM1415"/>
      <c r="AN1415"/>
      <c r="AO1415"/>
      <c r="AP1415"/>
      <c r="AQ1415"/>
      <c r="AR1415"/>
      <c r="AS1415"/>
      <c r="AT1415"/>
      <c r="AU1415"/>
      <c r="AV1415"/>
      <c r="AW1415"/>
      <c r="AX1415" t="inlineStr">
        <is>
          <t>Mortality</t>
        </is>
      </c>
      <c r="AY1415" t="inlineStr">
        <is>
          <t>Mortality</t>
        </is>
      </c>
      <c r="AZ1415" t="inlineStr">
        <is>
          <t>LC50</t>
        </is>
      </c>
      <c r="BA1415"/>
      <c r="BB1415" t="n">
        <v>4.0</v>
      </c>
      <c r="BC1415"/>
      <c r="BD1415"/>
      <c r="BE1415"/>
      <c r="BF1415"/>
      <c r="BG1415" t="inlineStr">
        <is>
          <t>Day(s)</t>
        </is>
      </c>
      <c r="BH1415"/>
      <c r="BI1415" t="inlineStr">
        <is>
          <t>DTXSID7024372</t>
        </is>
      </c>
      <c r="BJ1415"/>
      <c r="BK1415"/>
      <c r="BL1415" t="inlineStr">
        <is>
          <t>Acute</t>
        </is>
      </c>
      <c r="BM1415"/>
      <c r="BN1415"/>
      <c r="BO1415"/>
      <c r="BP1415"/>
      <c r="BQ1415"/>
      <c r="BR1415"/>
      <c r="BS1415"/>
      <c r="BT1415" t="inlineStr">
        <is>
          <t>--</t>
        </is>
      </c>
      <c r="BU1415"/>
      <c r="BV1415"/>
      <c r="BW1415"/>
      <c r="BX1415"/>
      <c r="BY1415"/>
      <c r="BZ1415"/>
      <c r="CA1415"/>
      <c r="CB1415"/>
      <c r="CC1415"/>
      <c r="CD1415"/>
      <c r="CE1415"/>
      <c r="CF1415"/>
      <c r="CG1415"/>
      <c r="CH1415"/>
      <c r="CI1415"/>
      <c r="CJ1415"/>
      <c r="CK1415" t="inlineStr">
        <is>
          <t>Liu,D.H.W., R.J. Spanggord, H.C. Bailey, H.S. Javitz, and D.C.L. Jones</t>
        </is>
      </c>
      <c r="CL1415" t="n">
        <v>73461.0</v>
      </c>
      <c r="CM1415" t="inlineStr">
        <is>
          <t>Toxicity of TNT Wastewaters to Aquatic Organisms:  Final Report.  Volume I.  Acute Toxicity of LAP Wastewater and 2,4,6-Trinitrotoluene</t>
        </is>
      </c>
      <c r="CN1415" t="inlineStr">
        <is>
          <t>Contract No.DAMD17-75-C-5056, SRI Intl., Menlo Park, CA:82 p.</t>
        </is>
      </c>
      <c r="CO1415" t="n">
        <v>1983.0</v>
      </c>
      <c r="CP1415" t="inlineStr">
        <is>
          <t>Liu,D.H.W., R.J. Spanggord, H.C. Bailey, H.S. Javitz, and D.C.L. Jones (1983). Toxicity of TNT Wastewaters to Aquatic Organisms:  Final Report.  Volume I.  Acute Toxicity of LAP Wastewater and 2,4,6-Trinitrotoluene. Contract No.DAMD17-75-C-5056, SRI Intl., Menlo Park, CA, 82 p. ECOREF#:73461</t>
        </is>
      </c>
    </row>
    <row r="1416">
      <c r="A1416" t="n">
        <v>118967.0</v>
      </c>
      <c r="B1416" t="inlineStr">
        <is>
          <t>2-Methyl-1,3,5-trinitrobenzene</t>
        </is>
      </c>
      <c r="C1416"/>
      <c r="D1416" t="inlineStr">
        <is>
          <t>Unmeasured</t>
        </is>
      </c>
      <c r="E1416" t="inlineStr">
        <is>
          <t>United States Environmental Protection Agency</t>
        </is>
      </c>
      <c r="F1416"/>
      <c r="G1416"/>
      <c r="H1416"/>
      <c r="I1416"/>
      <c r="J1416"/>
      <c r="K1416"/>
      <c r="L1416" t="inlineStr">
        <is>
          <t>Pimephales promelas</t>
        </is>
      </c>
      <c r="M1416" t="inlineStr">
        <is>
          <t>Fathead Minnow</t>
        </is>
      </c>
      <c r="N1416"/>
      <c r="O1416"/>
      <c r="P1416"/>
      <c r="Q1416"/>
      <c r="R1416"/>
      <c r="S1416"/>
      <c r="T1416"/>
      <c r="U1416"/>
      <c r="V1416" t="inlineStr">
        <is>
          <t>Static</t>
        </is>
      </c>
      <c r="W1416" t="inlineStr">
        <is>
          <t>Fresh water</t>
        </is>
      </c>
      <c r="X1416" t="inlineStr">
        <is>
          <t>Lab</t>
        </is>
      </c>
      <c r="Y1416"/>
      <c r="Z1416" t="inlineStr">
        <is>
          <t>Formulation</t>
        </is>
      </c>
      <c r="AA1416"/>
      <c r="AB1416" t="n">
        <v>2.1</v>
      </c>
      <c r="AC1416"/>
      <c r="AD1416" t="n">
        <v>1.8</v>
      </c>
      <c r="AE1416"/>
      <c r="AF1416" t="n">
        <v>2.5</v>
      </c>
      <c r="AG1416" t="inlineStr">
        <is>
          <t>AI mg/L</t>
        </is>
      </c>
      <c r="AH1416"/>
      <c r="AI1416"/>
      <c r="AJ1416"/>
      <c r="AK1416"/>
      <c r="AL1416"/>
      <c r="AM1416"/>
      <c r="AN1416"/>
      <c r="AO1416"/>
      <c r="AP1416"/>
      <c r="AQ1416"/>
      <c r="AR1416"/>
      <c r="AS1416"/>
      <c r="AT1416"/>
      <c r="AU1416"/>
      <c r="AV1416"/>
      <c r="AW1416"/>
      <c r="AX1416" t="inlineStr">
        <is>
          <t>Mortality</t>
        </is>
      </c>
      <c r="AY1416" t="inlineStr">
        <is>
          <t>Mortality</t>
        </is>
      </c>
      <c r="AZ1416" t="inlineStr">
        <is>
          <t>LC50</t>
        </is>
      </c>
      <c r="BA1416"/>
      <c r="BB1416" t="n">
        <v>4.0</v>
      </c>
      <c r="BC1416"/>
      <c r="BD1416"/>
      <c r="BE1416"/>
      <c r="BF1416"/>
      <c r="BG1416" t="inlineStr">
        <is>
          <t>Day(s)</t>
        </is>
      </c>
      <c r="BH1416"/>
      <c r="BI1416" t="inlineStr">
        <is>
          <t>DTXSID7024372</t>
        </is>
      </c>
      <c r="BJ1416"/>
      <c r="BK1416"/>
      <c r="BL1416" t="inlineStr">
        <is>
          <t>Acute</t>
        </is>
      </c>
      <c r="BM1416"/>
      <c r="BN1416"/>
      <c r="BO1416"/>
      <c r="BP1416"/>
      <c r="BQ1416"/>
      <c r="BR1416"/>
      <c r="BS1416"/>
      <c r="BT1416" t="inlineStr">
        <is>
          <t>--</t>
        </is>
      </c>
      <c r="BU1416"/>
      <c r="BV1416"/>
      <c r="BW1416"/>
      <c r="BX1416"/>
      <c r="BY1416"/>
      <c r="BZ1416"/>
      <c r="CA1416"/>
      <c r="CB1416"/>
      <c r="CC1416"/>
      <c r="CD1416"/>
      <c r="CE1416"/>
      <c r="CF1416"/>
      <c r="CG1416"/>
      <c r="CH1416"/>
      <c r="CI1416"/>
      <c r="CJ1416"/>
      <c r="CK1416" t="inlineStr">
        <is>
          <t>Liu,D.H.W., R.J. Spanggord, H.C. Bailey, H.S. Javitz, and D.C.L. Jones</t>
        </is>
      </c>
      <c r="CL1416" t="n">
        <v>73461.0</v>
      </c>
      <c r="CM1416" t="inlineStr">
        <is>
          <t>Toxicity of TNT Wastewaters to Aquatic Organisms:  Final Report.  Volume I.  Acute Toxicity of LAP Wastewater and 2,4,6-Trinitrotoluene</t>
        </is>
      </c>
      <c r="CN1416" t="inlineStr">
        <is>
          <t>Contract No.DAMD17-75-C-5056, SRI Intl., Menlo Park, CA:82 p.</t>
        </is>
      </c>
      <c r="CO1416" t="n">
        <v>1983.0</v>
      </c>
      <c r="CP1416" t="inlineStr">
        <is>
          <t>Liu,D.H.W., R.J. Spanggord, H.C. Bailey, H.S. Javitz, and D.C.L. Jones (1983). Toxicity of TNT Wastewaters to Aquatic Organisms:  Final Report.  Volume I.  Acute Toxicity of LAP Wastewater and 2,4,6-Trinitrotoluene. Contract No.DAMD17-75-C-5056, SRI Intl., Menlo Park, CA, 82 p. ECOREF#:73461</t>
        </is>
      </c>
    </row>
    <row r="1417">
      <c r="A1417" t="n">
        <v>118967.0</v>
      </c>
      <c r="B1417" t="inlineStr">
        <is>
          <t>2-Methyl-1,3,5-trinitrobenzene</t>
        </is>
      </c>
      <c r="C1417"/>
      <c r="D1417" t="inlineStr">
        <is>
          <t>Measured</t>
        </is>
      </c>
      <c r="E1417" t="inlineStr">
        <is>
          <t>Not coded</t>
        </is>
      </c>
      <c r="F1417"/>
      <c r="G1417"/>
      <c r="H1417"/>
      <c r="I1417"/>
      <c r="J1417"/>
      <c r="K1417"/>
      <c r="L1417" t="inlineStr">
        <is>
          <t>Pimephales promelas</t>
        </is>
      </c>
      <c r="M1417" t="inlineStr">
        <is>
          <t>Fathead Minnow</t>
        </is>
      </c>
      <c r="N1417"/>
      <c r="O1417"/>
      <c r="P1417"/>
      <c r="Q1417"/>
      <c r="R1417"/>
      <c r="S1417"/>
      <c r="T1417"/>
      <c r="U1417"/>
      <c r="V1417" t="inlineStr">
        <is>
          <t>Flow-through</t>
        </is>
      </c>
      <c r="W1417" t="inlineStr">
        <is>
          <t>Fresh water</t>
        </is>
      </c>
      <c r="X1417" t="inlineStr">
        <is>
          <t>Lab</t>
        </is>
      </c>
      <c r="Y1417"/>
      <c r="Z1417" t="inlineStr">
        <is>
          <t>Active ingredient</t>
        </is>
      </c>
      <c r="AA1417"/>
      <c r="AB1417" t="n">
        <v>2.58</v>
      </c>
      <c r="AC1417"/>
      <c r="AD1417"/>
      <c r="AE1417"/>
      <c r="AF1417"/>
      <c r="AG1417" t="inlineStr">
        <is>
          <t>AI mg/L</t>
        </is>
      </c>
      <c r="AH1417"/>
      <c r="AI1417"/>
      <c r="AJ1417"/>
      <c r="AK1417"/>
      <c r="AL1417"/>
      <c r="AM1417"/>
      <c r="AN1417"/>
      <c r="AO1417"/>
      <c r="AP1417"/>
      <c r="AQ1417"/>
      <c r="AR1417"/>
      <c r="AS1417"/>
      <c r="AT1417"/>
      <c r="AU1417"/>
      <c r="AV1417"/>
      <c r="AW1417"/>
      <c r="AX1417" t="inlineStr">
        <is>
          <t>Mortality</t>
        </is>
      </c>
      <c r="AY1417" t="inlineStr">
        <is>
          <t>Mortality</t>
        </is>
      </c>
      <c r="AZ1417" t="inlineStr">
        <is>
          <t>LC50</t>
        </is>
      </c>
      <c r="BA1417"/>
      <c r="BB1417" t="n">
        <v>4.0</v>
      </c>
      <c r="BC1417"/>
      <c r="BD1417"/>
      <c r="BE1417"/>
      <c r="BF1417"/>
      <c r="BG1417" t="inlineStr">
        <is>
          <t>Day(s)</t>
        </is>
      </c>
      <c r="BH1417"/>
      <c r="BI1417" t="inlineStr">
        <is>
          <t>DTXSID7024372</t>
        </is>
      </c>
      <c r="BJ1417" t="inlineStr">
        <is>
          <t>10.1016/0043-1354(76)90191-3</t>
        </is>
      </c>
      <c r="BK1417"/>
      <c r="BL1417"/>
      <c r="BM1417"/>
      <c r="BN1417"/>
      <c r="BO1417"/>
      <c r="BP1417"/>
      <c r="BQ1417"/>
      <c r="BR1417"/>
      <c r="BS1417"/>
      <c r="BT1417" t="inlineStr">
        <is>
          <t>--</t>
        </is>
      </c>
      <c r="BU1417"/>
      <c r="BV1417"/>
      <c r="BW1417"/>
      <c r="BX1417"/>
      <c r="BY1417"/>
      <c r="BZ1417"/>
      <c r="CA1417"/>
      <c r="CB1417"/>
      <c r="CC1417"/>
      <c r="CD1417"/>
      <c r="CE1417"/>
      <c r="CF1417"/>
      <c r="CG1417"/>
      <c r="CH1417"/>
      <c r="CI1417"/>
      <c r="CJ1417"/>
      <c r="CK1417" t="inlineStr">
        <is>
          <t>Smock,L.A., D.L. Stoneburner, and J.R. Clark</t>
        </is>
      </c>
      <c r="CL1417" t="n">
        <v>926.0</v>
      </c>
      <c r="CM1417" t="inlineStr">
        <is>
          <t>The Toxic Effects of Trinitrotoluene (TNT) and its Primary Degradation Products on Two Species of Algae and the Fathead Minnow</t>
        </is>
      </c>
      <c r="CN1417" t="inlineStr">
        <is>
          <t>Water Res.10(6): 537-543</t>
        </is>
      </c>
      <c r="CO1417" t="n">
        <v>1976.0</v>
      </c>
      <c r="CP1417" t="inlineStr">
        <is>
          <t>Smock,L.A., D.L. Stoneburner, and J.R. Clark (1976). The Toxic Effects of Trinitrotoluene (TNT) and its Primary Degradation Products on Two Species of Algae and the Fathead Minnow. Water Res., 10, (6), 537-543. doi:10.1016/0043-1354(76)90191-3. ECOREF#:926</t>
        </is>
      </c>
    </row>
    <row r="1418">
      <c r="A1418" t="n">
        <v>118967.0</v>
      </c>
      <c r="B1418" t="inlineStr">
        <is>
          <t>2-Methyl-1,3,5-trinitrobenzene</t>
        </is>
      </c>
      <c r="C1418"/>
      <c r="D1418" t="inlineStr">
        <is>
          <t>Unmeasured</t>
        </is>
      </c>
      <c r="E1418" t="inlineStr">
        <is>
          <t>United States Environmental Protection Agency</t>
        </is>
      </c>
      <c r="F1418"/>
      <c r="G1418"/>
      <c r="H1418"/>
      <c r="I1418"/>
      <c r="J1418"/>
      <c r="K1418"/>
      <c r="L1418" t="inlineStr">
        <is>
          <t>Pimephales promelas</t>
        </is>
      </c>
      <c r="M1418" t="inlineStr">
        <is>
          <t>Fathead Minnow</t>
        </is>
      </c>
      <c r="N1418" t="inlineStr">
        <is>
          <t>Juvenile</t>
        </is>
      </c>
      <c r="O1418"/>
      <c r="P1418"/>
      <c r="Q1418"/>
      <c r="R1418"/>
      <c r="S1418"/>
      <c r="T1418"/>
      <c r="U1418"/>
      <c r="V1418" t="inlineStr">
        <is>
          <t>Static</t>
        </is>
      </c>
      <c r="W1418" t="inlineStr">
        <is>
          <t>Fresh water</t>
        </is>
      </c>
      <c r="X1418" t="inlineStr">
        <is>
          <t>Lab</t>
        </is>
      </c>
      <c r="Y1418"/>
      <c r="Z1418" t="inlineStr">
        <is>
          <t>Formulation</t>
        </is>
      </c>
      <c r="AA1418"/>
      <c r="AB1418" t="n">
        <v>2.9</v>
      </c>
      <c r="AC1418"/>
      <c r="AD1418" t="n">
        <v>2.6</v>
      </c>
      <c r="AE1418"/>
      <c r="AF1418" t="n">
        <v>3.2</v>
      </c>
      <c r="AG1418" t="inlineStr">
        <is>
          <t>AI mg/L</t>
        </is>
      </c>
      <c r="AH1418"/>
      <c r="AI1418"/>
      <c r="AJ1418"/>
      <c r="AK1418"/>
      <c r="AL1418"/>
      <c r="AM1418"/>
      <c r="AN1418"/>
      <c r="AO1418"/>
      <c r="AP1418"/>
      <c r="AQ1418"/>
      <c r="AR1418"/>
      <c r="AS1418"/>
      <c r="AT1418"/>
      <c r="AU1418"/>
      <c r="AV1418"/>
      <c r="AW1418"/>
      <c r="AX1418" t="inlineStr">
        <is>
          <t>Mortality</t>
        </is>
      </c>
      <c r="AY1418" t="inlineStr">
        <is>
          <t>Mortality</t>
        </is>
      </c>
      <c r="AZ1418" t="inlineStr">
        <is>
          <t>LC50</t>
        </is>
      </c>
      <c r="BA1418"/>
      <c r="BB1418" t="n">
        <v>4.0</v>
      </c>
      <c r="BC1418"/>
      <c r="BD1418"/>
      <c r="BE1418"/>
      <c r="BF1418"/>
      <c r="BG1418" t="inlineStr">
        <is>
          <t>Day(s)</t>
        </is>
      </c>
      <c r="BH1418"/>
      <c r="BI1418" t="inlineStr">
        <is>
          <t>DTXSID7024372</t>
        </is>
      </c>
      <c r="BJ1418"/>
      <c r="BK1418"/>
      <c r="BL1418" t="inlineStr">
        <is>
          <t>Acute</t>
        </is>
      </c>
      <c r="BM1418"/>
      <c r="BN1418"/>
      <c r="BO1418"/>
      <c r="BP1418"/>
      <c r="BQ1418"/>
      <c r="BR1418"/>
      <c r="BS1418"/>
      <c r="BT1418" t="inlineStr">
        <is>
          <t>--</t>
        </is>
      </c>
      <c r="BU1418"/>
      <c r="BV1418"/>
      <c r="BW1418"/>
      <c r="BX1418"/>
      <c r="BY1418"/>
      <c r="BZ1418"/>
      <c r="CA1418"/>
      <c r="CB1418"/>
      <c r="CC1418"/>
      <c r="CD1418"/>
      <c r="CE1418"/>
      <c r="CF1418"/>
      <c r="CG1418"/>
      <c r="CH1418"/>
      <c r="CI1418"/>
      <c r="CJ1418"/>
      <c r="CK1418" t="inlineStr">
        <is>
          <t>Liu,D.H.W., R.J. Spanggord, H.C. Bailey, H.S. Javitz, and D.C.L. Jones</t>
        </is>
      </c>
      <c r="CL1418" t="n">
        <v>73461.0</v>
      </c>
      <c r="CM1418" t="inlineStr">
        <is>
          <t>Toxicity of TNT Wastewaters to Aquatic Organisms:  Final Report.  Volume I.  Acute Toxicity of LAP Wastewater and 2,4,6-Trinitrotoluene</t>
        </is>
      </c>
      <c r="CN1418" t="inlineStr">
        <is>
          <t>Contract No.DAMD17-75-C-5056, SRI Intl., Menlo Park, CA:82 p.</t>
        </is>
      </c>
      <c r="CO1418" t="n">
        <v>1983.0</v>
      </c>
      <c r="CP1418" t="inlineStr">
        <is>
          <t>Liu,D.H.W., R.J. Spanggord, H.C. Bailey, H.S. Javitz, and D.C.L. Jones (1983). Toxicity of TNT Wastewaters to Aquatic Organisms:  Final Report.  Volume I.  Acute Toxicity of LAP Wastewater and 2,4,6-Trinitrotoluene. Contract No.DAMD17-75-C-5056, SRI Intl., Menlo Park, CA, 82 p. ECOREF#:73461</t>
        </is>
      </c>
    </row>
    <row r="1419">
      <c r="A1419" t="n">
        <v>118967.0</v>
      </c>
      <c r="B1419" t="inlineStr">
        <is>
          <t>2-Methyl-1,3,5-trinitrobenzene</t>
        </is>
      </c>
      <c r="C1419"/>
      <c r="D1419" t="inlineStr">
        <is>
          <t>Measured</t>
        </is>
      </c>
      <c r="E1419" t="inlineStr">
        <is>
          <t>United States Environmental Protection Agency</t>
        </is>
      </c>
      <c r="F1419"/>
      <c r="G1419"/>
      <c r="H1419"/>
      <c r="I1419"/>
      <c r="J1419"/>
      <c r="K1419"/>
      <c r="L1419" t="inlineStr">
        <is>
          <t>Pimephales promelas</t>
        </is>
      </c>
      <c r="M1419" t="inlineStr">
        <is>
          <t>Fathead Minnow</t>
        </is>
      </c>
      <c r="N1419"/>
      <c r="O1419"/>
      <c r="P1419"/>
      <c r="Q1419"/>
      <c r="R1419"/>
      <c r="S1419"/>
      <c r="T1419"/>
      <c r="U1419"/>
      <c r="V1419" t="inlineStr">
        <is>
          <t>Flow-through</t>
        </is>
      </c>
      <c r="W1419" t="inlineStr">
        <is>
          <t>Fresh water</t>
        </is>
      </c>
      <c r="X1419" t="inlineStr">
        <is>
          <t>Lab</t>
        </is>
      </c>
      <c r="Y1419" t="n">
        <v>7.0</v>
      </c>
      <c r="Z1419" t="inlineStr">
        <is>
          <t>Active ingredient</t>
        </is>
      </c>
      <c r="AA1419"/>
      <c r="AB1419" t="n">
        <v>3.7</v>
      </c>
      <c r="AC1419"/>
      <c r="AD1419"/>
      <c r="AE1419"/>
      <c r="AF1419"/>
      <c r="AG1419" t="inlineStr">
        <is>
          <t>AI mg/L</t>
        </is>
      </c>
      <c r="AH1419"/>
      <c r="AI1419"/>
      <c r="AJ1419"/>
      <c r="AK1419"/>
      <c r="AL1419"/>
      <c r="AM1419"/>
      <c r="AN1419"/>
      <c r="AO1419"/>
      <c r="AP1419"/>
      <c r="AQ1419"/>
      <c r="AR1419"/>
      <c r="AS1419"/>
      <c r="AT1419"/>
      <c r="AU1419"/>
      <c r="AV1419"/>
      <c r="AW1419"/>
      <c r="AX1419" t="inlineStr">
        <is>
          <t>Mortality</t>
        </is>
      </c>
      <c r="AY1419" t="inlineStr">
        <is>
          <t>Mortality</t>
        </is>
      </c>
      <c r="AZ1419" t="inlineStr">
        <is>
          <t>LC50</t>
        </is>
      </c>
      <c r="BA1419"/>
      <c r="BB1419" t="n">
        <v>4.0</v>
      </c>
      <c r="BC1419"/>
      <c r="BD1419"/>
      <c r="BE1419"/>
      <c r="BF1419"/>
      <c r="BG1419" t="inlineStr">
        <is>
          <t>Day(s)</t>
        </is>
      </c>
      <c r="BH1419"/>
      <c r="BI1419" t="inlineStr">
        <is>
          <t>DTXSID7024372</t>
        </is>
      </c>
      <c r="BJ1419"/>
      <c r="BK1419"/>
      <c r="BL1419" t="inlineStr">
        <is>
          <t>Acute</t>
        </is>
      </c>
      <c r="BM1419"/>
      <c r="BN1419"/>
      <c r="BO1419"/>
      <c r="BP1419"/>
      <c r="BQ1419"/>
      <c r="BR1419"/>
      <c r="BS1419"/>
      <c r="BT1419" t="inlineStr">
        <is>
          <t>--</t>
        </is>
      </c>
      <c r="BU1419"/>
      <c r="BV1419"/>
      <c r="BW1419"/>
      <c r="BX1419"/>
      <c r="BY1419"/>
      <c r="BZ1419"/>
      <c r="CA1419"/>
      <c r="CB1419"/>
      <c r="CC1419"/>
      <c r="CD1419"/>
      <c r="CE1419"/>
      <c r="CF1419"/>
      <c r="CG1419"/>
      <c r="CH1419"/>
      <c r="CI1419"/>
      <c r="CJ1419"/>
      <c r="CK1419" t="inlineStr">
        <is>
          <t>Liu,D.H.W., R.J. Spanggord, H.C. Bailey, H.S. Javitz, and D.C.L. Jones</t>
        </is>
      </c>
      <c r="CL1419" t="n">
        <v>73461.0</v>
      </c>
      <c r="CM1419" t="inlineStr">
        <is>
          <t>Toxicity of TNT Wastewaters to Aquatic Organisms:  Final Report.  Volume I.  Acute Toxicity of LAP Wastewater and 2,4,6-Trinitrotoluene</t>
        </is>
      </c>
      <c r="CN1419" t="inlineStr">
        <is>
          <t>Contract No.DAMD17-75-C-5056, SRI Intl., Menlo Park, CA:82 p.</t>
        </is>
      </c>
      <c r="CO1419" t="n">
        <v>1983.0</v>
      </c>
      <c r="CP1419" t="inlineStr">
        <is>
          <t>Liu,D.H.W., R.J. Spanggord, H.C. Bailey, H.S. Javitz, and D.C.L. Jones (1983). Toxicity of TNT Wastewaters to Aquatic Organisms:  Final Report.  Volume I.  Acute Toxicity of LAP Wastewater and 2,4,6-Trinitrotoluene. Contract No.DAMD17-75-C-5056, SRI Intl., Menlo Park, CA, 82 p. ECOREF#:73461</t>
        </is>
      </c>
    </row>
    <row r="1420">
      <c r="A1420" t="n">
        <v>118967.0</v>
      </c>
      <c r="B1420" t="inlineStr">
        <is>
          <t>2-Methyl-1,3,5-trinitrobenzene</t>
        </is>
      </c>
      <c r="C1420"/>
      <c r="D1420" t="inlineStr">
        <is>
          <t>Measured</t>
        </is>
      </c>
      <c r="E1420" t="inlineStr">
        <is>
          <t>Not coded</t>
        </is>
      </c>
      <c r="F1420"/>
      <c r="G1420"/>
      <c r="H1420"/>
      <c r="I1420"/>
      <c r="J1420"/>
      <c r="K1420"/>
      <c r="L1420" t="inlineStr">
        <is>
          <t>Pimephales promelas</t>
        </is>
      </c>
      <c r="M1420" t="inlineStr">
        <is>
          <t>Fathead Minnow</t>
        </is>
      </c>
      <c r="N1420" t="inlineStr">
        <is>
          <t>Juvenile</t>
        </is>
      </c>
      <c r="O1420"/>
      <c r="P1420"/>
      <c r="Q1420"/>
      <c r="R1420"/>
      <c r="S1420"/>
      <c r="T1420"/>
      <c r="U1420"/>
      <c r="V1420" t="inlineStr">
        <is>
          <t>Static</t>
        </is>
      </c>
      <c r="W1420" t="inlineStr">
        <is>
          <t>Fresh water</t>
        </is>
      </c>
      <c r="X1420" t="inlineStr">
        <is>
          <t>Lab</t>
        </is>
      </c>
      <c r="Y1420"/>
      <c r="Z1420" t="inlineStr">
        <is>
          <t>Active ingredient</t>
        </is>
      </c>
      <c r="AA1420"/>
      <c r="AB1420" t="n">
        <v>1.2</v>
      </c>
      <c r="AC1420"/>
      <c r="AD1420" t="n">
        <v>0.8</v>
      </c>
      <c r="AE1420"/>
      <c r="AF1420" t="n">
        <v>1.9</v>
      </c>
      <c r="AG1420" t="inlineStr">
        <is>
          <t>AI mg/L</t>
        </is>
      </c>
      <c r="AH1420"/>
      <c r="AI1420"/>
      <c r="AJ1420"/>
      <c r="AK1420"/>
      <c r="AL1420"/>
      <c r="AM1420"/>
      <c r="AN1420"/>
      <c r="AO1420"/>
      <c r="AP1420"/>
      <c r="AQ1420"/>
      <c r="AR1420"/>
      <c r="AS1420"/>
      <c r="AT1420"/>
      <c r="AU1420"/>
      <c r="AV1420"/>
      <c r="AW1420"/>
      <c r="AX1420" t="inlineStr">
        <is>
          <t>Mortality</t>
        </is>
      </c>
      <c r="AY1420" t="inlineStr">
        <is>
          <t>Mortality</t>
        </is>
      </c>
      <c r="AZ1420" t="inlineStr">
        <is>
          <t>LC50</t>
        </is>
      </c>
      <c r="BA1420"/>
      <c r="BB1420" t="n">
        <v>4.0</v>
      </c>
      <c r="BC1420"/>
      <c r="BD1420"/>
      <c r="BE1420"/>
      <c r="BF1420"/>
      <c r="BG1420" t="inlineStr">
        <is>
          <t>Day(s)</t>
        </is>
      </c>
      <c r="BH1420"/>
      <c r="BI1420" t="inlineStr">
        <is>
          <t>DTXSID7024372</t>
        </is>
      </c>
      <c r="BJ1420"/>
      <c r="BK1420"/>
      <c r="BL1420"/>
      <c r="BM1420"/>
      <c r="BN1420"/>
      <c r="BO1420"/>
      <c r="BP1420"/>
      <c r="BQ1420"/>
      <c r="BR1420"/>
      <c r="BS1420"/>
      <c r="BT1420" t="inlineStr">
        <is>
          <t>--</t>
        </is>
      </c>
      <c r="BU1420"/>
      <c r="BV1420"/>
      <c r="BW1420"/>
      <c r="BX1420"/>
      <c r="BY1420"/>
      <c r="BZ1420"/>
      <c r="CA1420"/>
      <c r="CB1420"/>
      <c r="CC1420"/>
      <c r="CD1420"/>
      <c r="CE1420"/>
      <c r="CF1420"/>
      <c r="CG1420"/>
      <c r="CH1420"/>
      <c r="CI1420" t="inlineStr">
        <is>
          <t xml:space="preserve"> W CHEM CONT/CL, PHENOL, F-, CN, FE, CU, ZN, CD, CR, NI, PB, TDS// O EFCT CONT/TION// </t>
        </is>
      </c>
      <c r="CJ1420" t="inlineStr">
        <is>
          <t xml:space="preserve">   W CHEM CONT/CL, PHENOL, F-, CN, FE, CU, ZN, CD, CR, NI, PB, TDS// O EFCT CONT/TION// </t>
        </is>
      </c>
      <c r="CK1420" t="inlineStr">
        <is>
          <t>Liu,D.H.W., R.J. Spanggord, and H.C. Bailey</t>
        </is>
      </c>
      <c r="CL1420" t="n">
        <v>6021.0</v>
      </c>
      <c r="CM1420" t="inlineStr">
        <is>
          <t>Toxicity of TNT Wastewater (Pink Water) to Aquatic Organisms</t>
        </is>
      </c>
      <c r="CN1420" t="inlineStr">
        <is>
          <t>Contract No.DAMD 17-75-C-5056, Defense Tech.Inf.Ctr., No.ADA031067, U.S.Army Med.Res.Develop.Command, Washington, DC:33-</t>
        </is>
      </c>
      <c r="CO1420" t="n">
        <v>1976.0</v>
      </c>
      <c r="CP1420" t="inlineStr">
        <is>
          <t>Liu,D.H.W., R.J. Spanggord, and H.C. Bailey (1976). Toxicity of TNT Wastewater (Pink Water) to Aquatic Organisms. Contract No.DAMD 17-75-C-5056, Defense Tech.Inf.Ctr., No.ADA031067, U.S.Army Med.Res.Develop.Command, Washington, DC, 33-. ECOREF#:6021</t>
        </is>
      </c>
    </row>
    <row r="1421">
      <c r="A1421" t="n">
        <v>118967.0</v>
      </c>
      <c r="B1421" t="inlineStr">
        <is>
          <t>2-Methyl-1,3,5-trinitrobenzene</t>
        </is>
      </c>
      <c r="C1421"/>
      <c r="D1421" t="inlineStr">
        <is>
          <t>Unmeasured</t>
        </is>
      </c>
      <c r="E1421" t="inlineStr">
        <is>
          <t>Not coded</t>
        </is>
      </c>
      <c r="F1421"/>
      <c r="G1421"/>
      <c r="H1421"/>
      <c r="I1421" t="n">
        <v>95.0</v>
      </c>
      <c r="J1421"/>
      <c r="K1421" t="n">
        <v>99.0</v>
      </c>
      <c r="L1421" t="inlineStr">
        <is>
          <t>Pimephales promelas</t>
        </is>
      </c>
      <c r="M1421" t="inlineStr">
        <is>
          <t>Fathead Minnow</t>
        </is>
      </c>
      <c r="N1421" t="inlineStr">
        <is>
          <t>Juvenile</t>
        </is>
      </c>
      <c r="O1421"/>
      <c r="P1421"/>
      <c r="Q1421"/>
      <c r="R1421"/>
      <c r="S1421"/>
      <c r="T1421"/>
      <c r="U1421"/>
      <c r="V1421" t="inlineStr">
        <is>
          <t>Static</t>
        </is>
      </c>
      <c r="W1421" t="inlineStr">
        <is>
          <t>Fresh water</t>
        </is>
      </c>
      <c r="X1421" t="inlineStr">
        <is>
          <t>Lab</t>
        </is>
      </c>
      <c r="Y1421"/>
      <c r="Z1421" t="inlineStr">
        <is>
          <t>Active ingredient</t>
        </is>
      </c>
      <c r="AA1421"/>
      <c r="AB1421" t="n">
        <v>3.0</v>
      </c>
      <c r="AC1421"/>
      <c r="AD1421" t="n">
        <v>2.8</v>
      </c>
      <c r="AE1421"/>
      <c r="AF1421" t="n">
        <v>3.3</v>
      </c>
      <c r="AG1421" t="inlineStr">
        <is>
          <t>AI mg/L</t>
        </is>
      </c>
      <c r="AH1421"/>
      <c r="AI1421"/>
      <c r="AJ1421"/>
      <c r="AK1421"/>
      <c r="AL1421"/>
      <c r="AM1421"/>
      <c r="AN1421"/>
      <c r="AO1421"/>
      <c r="AP1421"/>
      <c r="AQ1421"/>
      <c r="AR1421"/>
      <c r="AS1421"/>
      <c r="AT1421"/>
      <c r="AU1421"/>
      <c r="AV1421"/>
      <c r="AW1421"/>
      <c r="AX1421" t="inlineStr">
        <is>
          <t>Mortality</t>
        </is>
      </c>
      <c r="AY1421" t="inlineStr">
        <is>
          <t>Mortality</t>
        </is>
      </c>
      <c r="AZ1421" t="inlineStr">
        <is>
          <t>LC50</t>
        </is>
      </c>
      <c r="BA1421"/>
      <c r="BB1421" t="n">
        <v>4.0</v>
      </c>
      <c r="BC1421"/>
      <c r="BD1421"/>
      <c r="BE1421"/>
      <c r="BF1421"/>
      <c r="BG1421" t="inlineStr">
        <is>
          <t>Day(s)</t>
        </is>
      </c>
      <c r="BH1421" t="inlineStr">
        <is>
          <t>Pure</t>
        </is>
      </c>
      <c r="BI1421" t="inlineStr">
        <is>
          <t>DTXSID7024372</t>
        </is>
      </c>
      <c r="BJ1421"/>
      <c r="BK1421"/>
      <c r="BL1421"/>
      <c r="BM1421"/>
      <c r="BN1421"/>
      <c r="BO1421"/>
      <c r="BP1421"/>
      <c r="BQ1421"/>
      <c r="BR1421"/>
      <c r="BS1421"/>
      <c r="BT1421" t="inlineStr">
        <is>
          <t>--</t>
        </is>
      </c>
      <c r="BU1421"/>
      <c r="BV1421"/>
      <c r="BW1421"/>
      <c r="BX1421"/>
      <c r="BY1421"/>
      <c r="BZ1421"/>
      <c r="CA1421"/>
      <c r="CB1421"/>
      <c r="CC1421"/>
      <c r="CD1421"/>
      <c r="CE1421"/>
      <c r="CF1421"/>
      <c r="CG1421"/>
      <c r="CH1421"/>
      <c r="CI1421" t="inlineStr">
        <is>
          <t xml:space="preserve"> UNFED// </t>
        </is>
      </c>
      <c r="CJ1421" t="inlineStr">
        <is>
          <t xml:space="preserve">   UNFED// </t>
        </is>
      </c>
      <c r="CK1421" t="inlineStr">
        <is>
          <t>Bailey,H.C., and R.J. Spanggord</t>
        </is>
      </c>
      <c r="CL1421" t="n">
        <v>10141.0</v>
      </c>
      <c r="CM1421" t="inlineStr">
        <is>
          <t>The Relationship Between the Toxicity and Structure of Nitroaromatic Chemicals</t>
        </is>
      </c>
      <c r="CN1421" t="inlineStr">
        <is>
          <t>ASTM Spec. Tech. Publ.:98-107</t>
        </is>
      </c>
      <c r="CO1421" t="n">
        <v>1983.0</v>
      </c>
      <c r="CP1421" t="inlineStr">
        <is>
          <t>Bailey,H.C., and R.J. Spanggord (1983). The Relationship Between the Toxicity and Structure of Nitroaromatic Chemicals. ASTM Spec. Tech. Publ., 98-107. ECOREF#:10141</t>
        </is>
      </c>
    </row>
    <row r="1422">
      <c r="A1422" t="n">
        <v>118967.0</v>
      </c>
      <c r="B1422" t="inlineStr">
        <is>
          <t>2-Methyl-1,3,5-trinitrobenzene</t>
        </is>
      </c>
      <c r="C1422"/>
      <c r="D1422" t="inlineStr">
        <is>
          <t>Unmeasured</t>
        </is>
      </c>
      <c r="E1422" t="inlineStr">
        <is>
          <t>United States Environmental Protection Agency</t>
        </is>
      </c>
      <c r="F1422"/>
      <c r="G1422"/>
      <c r="H1422"/>
      <c r="I1422"/>
      <c r="J1422"/>
      <c r="K1422"/>
      <c r="L1422" t="inlineStr">
        <is>
          <t>Pimephales promelas</t>
        </is>
      </c>
      <c r="M1422" t="inlineStr">
        <is>
          <t>Fathead Minnow</t>
        </is>
      </c>
      <c r="N1422"/>
      <c r="O1422"/>
      <c r="P1422"/>
      <c r="Q1422"/>
      <c r="R1422"/>
      <c r="S1422"/>
      <c r="T1422"/>
      <c r="U1422"/>
      <c r="V1422" t="inlineStr">
        <is>
          <t>Static</t>
        </is>
      </c>
      <c r="W1422" t="inlineStr">
        <is>
          <t>Fresh water</t>
        </is>
      </c>
      <c r="X1422" t="inlineStr">
        <is>
          <t>Lab</t>
        </is>
      </c>
      <c r="Y1422"/>
      <c r="Z1422" t="inlineStr">
        <is>
          <t>Formulation</t>
        </is>
      </c>
      <c r="AA1422"/>
      <c r="AB1422" t="n">
        <v>2.4</v>
      </c>
      <c r="AC1422"/>
      <c r="AD1422" t="n">
        <v>2.0</v>
      </c>
      <c r="AE1422"/>
      <c r="AF1422" t="n">
        <v>3.2</v>
      </c>
      <c r="AG1422" t="inlineStr">
        <is>
          <t>AI mg/L</t>
        </is>
      </c>
      <c r="AH1422"/>
      <c r="AI1422"/>
      <c r="AJ1422"/>
      <c r="AK1422"/>
      <c r="AL1422"/>
      <c r="AM1422"/>
      <c r="AN1422"/>
      <c r="AO1422"/>
      <c r="AP1422"/>
      <c r="AQ1422"/>
      <c r="AR1422"/>
      <c r="AS1422"/>
      <c r="AT1422"/>
      <c r="AU1422"/>
      <c r="AV1422"/>
      <c r="AW1422"/>
      <c r="AX1422" t="inlineStr">
        <is>
          <t>Mortality</t>
        </is>
      </c>
      <c r="AY1422" t="inlineStr">
        <is>
          <t>Mortality</t>
        </is>
      </c>
      <c r="AZ1422" t="inlineStr">
        <is>
          <t>LC50</t>
        </is>
      </c>
      <c r="BA1422"/>
      <c r="BB1422" t="n">
        <v>4.0</v>
      </c>
      <c r="BC1422"/>
      <c r="BD1422"/>
      <c r="BE1422"/>
      <c r="BF1422"/>
      <c r="BG1422" t="inlineStr">
        <is>
          <t>Day(s)</t>
        </is>
      </c>
      <c r="BH1422"/>
      <c r="BI1422" t="inlineStr">
        <is>
          <t>DTXSID7024372</t>
        </is>
      </c>
      <c r="BJ1422"/>
      <c r="BK1422"/>
      <c r="BL1422" t="inlineStr">
        <is>
          <t>Acute</t>
        </is>
      </c>
      <c r="BM1422"/>
      <c r="BN1422"/>
      <c r="BO1422"/>
      <c r="BP1422"/>
      <c r="BQ1422"/>
      <c r="BR1422"/>
      <c r="BS1422"/>
      <c r="BT1422" t="inlineStr">
        <is>
          <t>--</t>
        </is>
      </c>
      <c r="BU1422"/>
      <c r="BV1422"/>
      <c r="BW1422"/>
      <c r="BX1422"/>
      <c r="BY1422"/>
      <c r="BZ1422"/>
      <c r="CA1422"/>
      <c r="CB1422"/>
      <c r="CC1422"/>
      <c r="CD1422"/>
      <c r="CE1422"/>
      <c r="CF1422"/>
      <c r="CG1422"/>
      <c r="CH1422"/>
      <c r="CI1422"/>
      <c r="CJ1422"/>
      <c r="CK1422" t="inlineStr">
        <is>
          <t>Liu,D.H.W., R.J. Spanggord, H.C. Bailey, H.S. Javitz, and D.C.L. Jones</t>
        </is>
      </c>
      <c r="CL1422" t="n">
        <v>73461.0</v>
      </c>
      <c r="CM1422" t="inlineStr">
        <is>
          <t>Toxicity of TNT Wastewaters to Aquatic Organisms:  Final Report.  Volume I.  Acute Toxicity of LAP Wastewater and 2,4,6-Trinitrotoluene</t>
        </is>
      </c>
      <c r="CN1422" t="inlineStr">
        <is>
          <t>Contract No.DAMD17-75-C-5056, SRI Intl., Menlo Park, CA:82 p.</t>
        </is>
      </c>
      <c r="CO1422" t="n">
        <v>1983.0</v>
      </c>
      <c r="CP1422" t="inlineStr">
        <is>
          <t>Liu,D.H.W., R.J. Spanggord, H.C. Bailey, H.S. Javitz, and D.C.L. Jones (1983). Toxicity of TNT Wastewaters to Aquatic Organisms:  Final Report.  Volume I.  Acute Toxicity of LAP Wastewater and 2,4,6-Trinitrotoluene. Contract No.DAMD17-75-C-5056, SRI Intl., Menlo Park, CA, 82 p. ECOREF#:73461</t>
        </is>
      </c>
    </row>
    <row r="1423">
      <c r="A1423" t="n">
        <v>118967.0</v>
      </c>
      <c r="B1423" t="inlineStr">
        <is>
          <t>2-Methyl-1,3,5-trinitrobenzene</t>
        </is>
      </c>
      <c r="C1423"/>
      <c r="D1423" t="inlineStr">
        <is>
          <t>Measured</t>
        </is>
      </c>
      <c r="E1423" t="inlineStr">
        <is>
          <t>Not coded</t>
        </is>
      </c>
      <c r="F1423"/>
      <c r="G1423"/>
      <c r="H1423"/>
      <c r="I1423"/>
      <c r="J1423"/>
      <c r="K1423"/>
      <c r="L1423" t="inlineStr">
        <is>
          <t>Pimephales promelas</t>
        </is>
      </c>
      <c r="M1423" t="inlineStr">
        <is>
          <t>Fathead Minnow</t>
        </is>
      </c>
      <c r="N1423"/>
      <c r="O1423"/>
      <c r="P1423"/>
      <c r="Q1423"/>
      <c r="R1423"/>
      <c r="S1423"/>
      <c r="T1423"/>
      <c r="U1423"/>
      <c r="V1423" t="inlineStr">
        <is>
          <t>Flow-through</t>
        </is>
      </c>
      <c r="W1423" t="inlineStr">
        <is>
          <t>Fresh water</t>
        </is>
      </c>
      <c r="X1423" t="inlineStr">
        <is>
          <t>Lab</t>
        </is>
      </c>
      <c r="Y1423"/>
      <c r="Z1423" t="inlineStr">
        <is>
          <t>Active ingredient</t>
        </is>
      </c>
      <c r="AA1423"/>
      <c r="AB1423" t="n">
        <v>1.6</v>
      </c>
      <c r="AC1423"/>
      <c r="AD1423"/>
      <c r="AE1423"/>
      <c r="AF1423"/>
      <c r="AG1423" t="inlineStr">
        <is>
          <t>AI mg/L</t>
        </is>
      </c>
      <c r="AH1423"/>
      <c r="AI1423"/>
      <c r="AJ1423"/>
      <c r="AK1423"/>
      <c r="AL1423"/>
      <c r="AM1423"/>
      <c r="AN1423"/>
      <c r="AO1423"/>
      <c r="AP1423"/>
      <c r="AQ1423"/>
      <c r="AR1423"/>
      <c r="AS1423"/>
      <c r="AT1423"/>
      <c r="AU1423"/>
      <c r="AV1423"/>
      <c r="AW1423"/>
      <c r="AX1423" t="inlineStr">
        <is>
          <t>Mortality</t>
        </is>
      </c>
      <c r="AY1423" t="inlineStr">
        <is>
          <t>Mortality</t>
        </is>
      </c>
      <c r="AZ1423" t="inlineStr">
        <is>
          <t>LC50</t>
        </is>
      </c>
      <c r="BA1423"/>
      <c r="BB1423" t="n">
        <v>4.0</v>
      </c>
      <c r="BC1423"/>
      <c r="BD1423"/>
      <c r="BE1423"/>
      <c r="BF1423"/>
      <c r="BG1423" t="inlineStr">
        <is>
          <t>Day(s)</t>
        </is>
      </c>
      <c r="BH1423"/>
      <c r="BI1423" t="inlineStr">
        <is>
          <t>DTXSID7024372</t>
        </is>
      </c>
      <c r="BJ1423" t="inlineStr">
        <is>
          <t>10.1016/0043-1354(76)90191-3</t>
        </is>
      </c>
      <c r="BK1423"/>
      <c r="BL1423"/>
      <c r="BM1423"/>
      <c r="BN1423"/>
      <c r="BO1423"/>
      <c r="BP1423"/>
      <c r="BQ1423"/>
      <c r="BR1423"/>
      <c r="BS1423"/>
      <c r="BT1423" t="inlineStr">
        <is>
          <t>--</t>
        </is>
      </c>
      <c r="BU1423"/>
      <c r="BV1423"/>
      <c r="BW1423"/>
      <c r="BX1423"/>
      <c r="BY1423"/>
      <c r="BZ1423"/>
      <c r="CA1423"/>
      <c r="CB1423"/>
      <c r="CC1423"/>
      <c r="CD1423"/>
      <c r="CE1423"/>
      <c r="CF1423"/>
      <c r="CG1423"/>
      <c r="CH1423"/>
      <c r="CI1423"/>
      <c r="CJ1423"/>
      <c r="CK1423" t="inlineStr">
        <is>
          <t>Smock,L.A., D.L. Stoneburner, and J.R. Clark</t>
        </is>
      </c>
      <c r="CL1423" t="n">
        <v>926.0</v>
      </c>
      <c r="CM1423" t="inlineStr">
        <is>
          <t>The Toxic Effects of Trinitrotoluene (TNT) and its Primary Degradation Products on Two Species of Algae and the Fathead Minnow</t>
        </is>
      </c>
      <c r="CN1423" t="inlineStr">
        <is>
          <t>Water Res.10(6): 537-543</t>
        </is>
      </c>
      <c r="CO1423" t="n">
        <v>1976.0</v>
      </c>
      <c r="CP1423" t="inlineStr">
        <is>
          <t>Smock,L.A., D.L. Stoneburner, and J.R. Clark (1976). The Toxic Effects of Trinitrotoluene (TNT) and its Primary Degradation Products on Two Species of Algae and the Fathead Minnow. Water Res., 10, (6), 537-543. doi:10.1016/0043-1354(76)90191-3. ECOREF#:926</t>
        </is>
      </c>
    </row>
    <row r="1424">
      <c r="A1424" t="n">
        <v>119062.0</v>
      </c>
      <c r="B1424" t="inlineStr">
        <is>
          <t>1,2-Benzenedicarboxylic acid, Ditridecyl ester</t>
        </is>
      </c>
      <c r="C1424"/>
      <c r="D1424" t="inlineStr">
        <is>
          <t>Measured</t>
        </is>
      </c>
      <c r="E1424" t="inlineStr">
        <is>
          <t>Other Method</t>
        </is>
      </c>
      <c r="F1424"/>
      <c r="G1424"/>
      <c r="H1424"/>
      <c r="I1424"/>
      <c r="J1424"/>
      <c r="K1424"/>
      <c r="L1424" t="inlineStr">
        <is>
          <t>Pimephales promelas</t>
        </is>
      </c>
      <c r="M1424" t="inlineStr">
        <is>
          <t>Fathead Minnow</t>
        </is>
      </c>
      <c r="N1424"/>
      <c r="O1424"/>
      <c r="P1424"/>
      <c r="Q1424"/>
      <c r="R1424"/>
      <c r="S1424"/>
      <c r="T1424"/>
      <c r="U1424"/>
      <c r="V1424" t="inlineStr">
        <is>
          <t>Static</t>
        </is>
      </c>
      <c r="W1424" t="inlineStr">
        <is>
          <t>Fresh water</t>
        </is>
      </c>
      <c r="X1424" t="inlineStr">
        <is>
          <t>Lab</t>
        </is>
      </c>
      <c r="Y1424" t="n">
        <v>2.0</v>
      </c>
      <c r="Z1424" t="inlineStr">
        <is>
          <t>Active ingredient</t>
        </is>
      </c>
      <c r="AA1424" t="inlineStr">
        <is>
          <t>&gt;</t>
        </is>
      </c>
      <c r="AB1424" t="n">
        <v>0.14</v>
      </c>
      <c r="AC1424"/>
      <c r="AD1424"/>
      <c r="AE1424"/>
      <c r="AF1424"/>
      <c r="AG1424" t="inlineStr">
        <is>
          <t>AI mg/L</t>
        </is>
      </c>
      <c r="AH1424"/>
      <c r="AI1424"/>
      <c r="AJ1424"/>
      <c r="AK1424"/>
      <c r="AL1424"/>
      <c r="AM1424"/>
      <c r="AN1424"/>
      <c r="AO1424"/>
      <c r="AP1424"/>
      <c r="AQ1424"/>
      <c r="AR1424"/>
      <c r="AS1424"/>
      <c r="AT1424"/>
      <c r="AU1424"/>
      <c r="AV1424"/>
      <c r="AW1424"/>
      <c r="AX1424" t="inlineStr">
        <is>
          <t>Mortality</t>
        </is>
      </c>
      <c r="AY1424" t="inlineStr">
        <is>
          <t>Mortality</t>
        </is>
      </c>
      <c r="AZ1424" t="inlineStr">
        <is>
          <t>LC50</t>
        </is>
      </c>
      <c r="BA1424"/>
      <c r="BB1424" t="n">
        <v>4.0</v>
      </c>
      <c r="BC1424"/>
      <c r="BD1424"/>
      <c r="BE1424"/>
      <c r="BF1424"/>
      <c r="BG1424" t="inlineStr">
        <is>
          <t>Day(s)</t>
        </is>
      </c>
      <c r="BH1424" t="inlineStr">
        <is>
          <t>Liquid</t>
        </is>
      </c>
      <c r="BI1424" t="inlineStr">
        <is>
          <t>DTXSID2025214</t>
        </is>
      </c>
      <c r="BJ1424"/>
      <c r="BK1424"/>
      <c r="BL1424" t="inlineStr">
        <is>
          <t>Acute</t>
        </is>
      </c>
      <c r="BM1424"/>
      <c r="BN1424"/>
      <c r="BO1424"/>
      <c r="BP1424"/>
      <c r="BQ1424"/>
      <c r="BR1424"/>
      <c r="BS1424"/>
      <c r="BT1424" t="inlineStr">
        <is>
          <t>--</t>
        </is>
      </c>
      <c r="BU1424"/>
      <c r="BV1424"/>
      <c r="BW1424"/>
      <c r="BX1424"/>
      <c r="BY1424"/>
      <c r="BZ1424"/>
      <c r="CA1424"/>
      <c r="CB1424"/>
      <c r="CC1424"/>
      <c r="CD1424"/>
      <c r="CE1424"/>
      <c r="CF1424"/>
      <c r="CG1424"/>
      <c r="CH1424"/>
      <c r="CI1424" t="inlineStr">
        <is>
          <t xml:space="preserve">CONC1/ONLY CONC TESTED// </t>
        </is>
      </c>
      <c r="CJ1424" t="inlineStr">
        <is>
          <t xml:space="preserve">SOURCE/OBTAINED FROM CULTURES MAINTAINED AT EG AND G, BIONOMICS, WAREHAM, MASSACHUSETTS//MEDIA/SOFT WATER RECONSTITUTED FROM DEIONIZED WATER ACCORDING TO RECOMMENDED PROCEDURES//  CONC1/ONLY CONC TESTED// </t>
        </is>
      </c>
      <c r="CK1424" t="inlineStr">
        <is>
          <t>E.G. and G. Bionomics</t>
        </is>
      </c>
      <c r="CL1424" t="n">
        <v>180336.0</v>
      </c>
      <c r="CM1424" t="inlineStr">
        <is>
          <t>Acute Toxicity of Fourteen Phthalate Esters to Fathead Minnows</t>
        </is>
      </c>
      <c r="CN1424" t="inlineStr">
        <is>
          <t>Final Report BW-83-3-1374, EPA/OTS 40-8326129:42 p.</t>
        </is>
      </c>
      <c r="CO1424" t="n">
        <v>1983.0</v>
      </c>
      <c r="CP1424" t="inlineStr">
        <is>
          <t>E.G. and G. Bionomics (1983). Acute Toxicity of Fourteen Phthalate Esters to Fathead Minnows. Final Report BW-83-3-1374, EPA/OTS 40-8326129, 42 p. ECOREF#:180336</t>
        </is>
      </c>
    </row>
    <row r="1425">
      <c r="A1425" t="n">
        <v>119062.0</v>
      </c>
      <c r="B1425" t="inlineStr">
        <is>
          <t>1,2-Benzenedicarboxylic acid, Ditridecyl ester</t>
        </is>
      </c>
      <c r="C1425"/>
      <c r="D1425" t="inlineStr">
        <is>
          <t>Measured</t>
        </is>
      </c>
      <c r="E1425" t="inlineStr">
        <is>
          <t>United States Environmental Protection Agency</t>
        </is>
      </c>
      <c r="F1425" t="inlineStr">
        <is>
          <t>&gt;=</t>
        </is>
      </c>
      <c r="G1425" t="n">
        <v>95.0</v>
      </c>
      <c r="H1425"/>
      <c r="I1425"/>
      <c r="J1425"/>
      <c r="K1425"/>
      <c r="L1425" t="inlineStr">
        <is>
          <t>Pimephales promelas</t>
        </is>
      </c>
      <c r="M1425" t="inlineStr">
        <is>
          <t>Fathead Minnow</t>
        </is>
      </c>
      <c r="N1425" t="inlineStr">
        <is>
          <t>Juvenile</t>
        </is>
      </c>
      <c r="O1425"/>
      <c r="P1425"/>
      <c r="Q1425"/>
      <c r="R1425"/>
      <c r="S1425"/>
      <c r="T1425"/>
      <c r="U1425"/>
      <c r="V1425" t="inlineStr">
        <is>
          <t>Flow-through</t>
        </is>
      </c>
      <c r="W1425" t="inlineStr">
        <is>
          <t>Fresh water</t>
        </is>
      </c>
      <c r="X1425" t="inlineStr">
        <is>
          <t>Lab</t>
        </is>
      </c>
      <c r="Y1425" t="inlineStr">
        <is>
          <t>1-6</t>
        </is>
      </c>
      <c r="Z1425" t="inlineStr">
        <is>
          <t>Active ingredient</t>
        </is>
      </c>
      <c r="AA1425" t="inlineStr">
        <is>
          <t>&gt;</t>
        </is>
      </c>
      <c r="AB1425" t="n">
        <v>0.26</v>
      </c>
      <c r="AC1425"/>
      <c r="AD1425"/>
      <c r="AE1425"/>
      <c r="AF1425"/>
      <c r="AG1425" t="inlineStr">
        <is>
          <t>AI mg/L</t>
        </is>
      </c>
      <c r="AH1425"/>
      <c r="AI1425"/>
      <c r="AJ1425"/>
      <c r="AK1425"/>
      <c r="AL1425"/>
      <c r="AM1425"/>
      <c r="AN1425"/>
      <c r="AO1425"/>
      <c r="AP1425"/>
      <c r="AQ1425"/>
      <c r="AR1425"/>
      <c r="AS1425"/>
      <c r="AT1425"/>
      <c r="AU1425"/>
      <c r="AV1425"/>
      <c r="AW1425"/>
      <c r="AX1425" t="inlineStr">
        <is>
          <t>Mortality</t>
        </is>
      </c>
      <c r="AY1425" t="inlineStr">
        <is>
          <t>Mortality</t>
        </is>
      </c>
      <c r="AZ1425" t="inlineStr">
        <is>
          <t>LC50</t>
        </is>
      </c>
      <c r="BA1425"/>
      <c r="BB1425" t="n">
        <v>4.0</v>
      </c>
      <c r="BC1425"/>
      <c r="BD1425"/>
      <c r="BE1425"/>
      <c r="BF1425"/>
      <c r="BG1425" t="inlineStr">
        <is>
          <t>Day(s)</t>
        </is>
      </c>
      <c r="BH1425" t="inlineStr">
        <is>
          <t>Liquid</t>
        </is>
      </c>
      <c r="BI1425" t="inlineStr">
        <is>
          <t>DTXSID2025214</t>
        </is>
      </c>
      <c r="BJ1425" t="inlineStr">
        <is>
          <t>10.1002/etc.5620140916</t>
        </is>
      </c>
      <c r="BK1425"/>
      <c r="BL1425" t="inlineStr">
        <is>
          <t>Acute</t>
        </is>
      </c>
      <c r="BM1425"/>
      <c r="BN1425"/>
      <c r="BO1425"/>
      <c r="BP1425"/>
      <c r="BQ1425"/>
      <c r="BR1425"/>
      <c r="BS1425"/>
      <c r="BT1425" t="inlineStr">
        <is>
          <t>--</t>
        </is>
      </c>
      <c r="BU1425"/>
      <c r="BV1425"/>
      <c r="BW1425"/>
      <c r="BX1425"/>
      <c r="BY1425"/>
      <c r="BZ1425"/>
      <c r="CA1425"/>
      <c r="CB1425"/>
      <c r="CC1425"/>
      <c r="CD1425"/>
      <c r="CE1425"/>
      <c r="CF1425"/>
      <c r="CG1425"/>
      <c r="CH1425"/>
      <c r="CI1425"/>
      <c r="CJ1425" t="inlineStr">
        <is>
          <t xml:space="preserve">SOURCE/NR//TMETH/METHODS FOR ACUTE TOXICITY TESTS WITH FISH, MACROINVERTEBRATES, AND AMPHIBIANS. EPA-660/3-75-009, 1975//MEDIA/NR//   </t>
        </is>
      </c>
      <c r="CK1425" t="inlineStr">
        <is>
          <t>Adams,W.J., G.R. Biddinger, K.A. Robillard, and J.W. Gorsuch</t>
        </is>
      </c>
      <c r="CL1425" t="n">
        <v>15040.0</v>
      </c>
      <c r="CM1425" t="inlineStr">
        <is>
          <t>A Summary of the Acute Toxicity of 14 Phthalate Esters to Representative Aquatic Organisms</t>
        </is>
      </c>
      <c r="CN1425" t="inlineStr">
        <is>
          <t>Environ. Toxicol. Chem.14(9): 1569-1574</t>
        </is>
      </c>
      <c r="CO1425" t="n">
        <v>1995.0</v>
      </c>
      <c r="CP1425" t="inlineStr">
        <is>
          <t>Adams,W.J., G.R. Biddinger, K.A. Robillard, and J.W. Gorsuch (1995). A Summary of the Acute Toxicity of 14 Phthalate Esters to Representative Aquatic Organisms. Environ. Toxicol. Chem., 14, (9), 1569-1574. doi:10.1002/etc.5620140916. ECOREF#:15040</t>
        </is>
      </c>
    </row>
    <row r="1426">
      <c r="A1426" t="n">
        <v>119062.0</v>
      </c>
      <c r="B1426" t="inlineStr">
        <is>
          <t>1,2-Benzenedicarboxylic acid, Ditridecyl ester</t>
        </is>
      </c>
      <c r="C1426"/>
      <c r="D1426" t="inlineStr">
        <is>
          <t>Measured</t>
        </is>
      </c>
      <c r="E1426" t="inlineStr">
        <is>
          <t>United States Environmental Protection Agency</t>
        </is>
      </c>
      <c r="F1426" t="inlineStr">
        <is>
          <t>&gt;=</t>
        </is>
      </c>
      <c r="G1426" t="n">
        <v>95.0</v>
      </c>
      <c r="H1426"/>
      <c r="I1426"/>
      <c r="J1426"/>
      <c r="K1426"/>
      <c r="L1426" t="inlineStr">
        <is>
          <t>Pimephales promelas</t>
        </is>
      </c>
      <c r="M1426" t="inlineStr">
        <is>
          <t>Fathead Minnow</t>
        </is>
      </c>
      <c r="N1426" t="inlineStr">
        <is>
          <t>Juvenile</t>
        </is>
      </c>
      <c r="O1426"/>
      <c r="P1426"/>
      <c r="Q1426"/>
      <c r="R1426"/>
      <c r="S1426"/>
      <c r="T1426"/>
      <c r="U1426"/>
      <c r="V1426" t="inlineStr">
        <is>
          <t>Static</t>
        </is>
      </c>
      <c r="W1426" t="inlineStr">
        <is>
          <t>Fresh water</t>
        </is>
      </c>
      <c r="X1426" t="inlineStr">
        <is>
          <t>Lab</t>
        </is>
      </c>
      <c r="Y1426" t="inlineStr">
        <is>
          <t>1-6</t>
        </is>
      </c>
      <c r="Z1426" t="inlineStr">
        <is>
          <t>Active ingredient</t>
        </is>
      </c>
      <c r="AA1426" t="inlineStr">
        <is>
          <t>&gt;</t>
        </is>
      </c>
      <c r="AB1426" t="n">
        <v>0.12</v>
      </c>
      <c r="AC1426"/>
      <c r="AD1426"/>
      <c r="AE1426"/>
      <c r="AF1426"/>
      <c r="AG1426" t="inlineStr">
        <is>
          <t>AI mg/L</t>
        </is>
      </c>
      <c r="AH1426"/>
      <c r="AI1426"/>
      <c r="AJ1426"/>
      <c r="AK1426"/>
      <c r="AL1426"/>
      <c r="AM1426"/>
      <c r="AN1426"/>
      <c r="AO1426"/>
      <c r="AP1426"/>
      <c r="AQ1426"/>
      <c r="AR1426"/>
      <c r="AS1426"/>
      <c r="AT1426"/>
      <c r="AU1426"/>
      <c r="AV1426"/>
      <c r="AW1426"/>
      <c r="AX1426" t="inlineStr">
        <is>
          <t>Mortality</t>
        </is>
      </c>
      <c r="AY1426" t="inlineStr">
        <is>
          <t>Mortality</t>
        </is>
      </c>
      <c r="AZ1426" t="inlineStr">
        <is>
          <t>LC50</t>
        </is>
      </c>
      <c r="BA1426"/>
      <c r="BB1426" t="n">
        <v>4.0</v>
      </c>
      <c r="BC1426"/>
      <c r="BD1426"/>
      <c r="BE1426"/>
      <c r="BF1426"/>
      <c r="BG1426" t="inlineStr">
        <is>
          <t>Day(s)</t>
        </is>
      </c>
      <c r="BH1426" t="inlineStr">
        <is>
          <t>Liquid</t>
        </is>
      </c>
      <c r="BI1426" t="inlineStr">
        <is>
          <t>DTXSID2025214</t>
        </is>
      </c>
      <c r="BJ1426" t="inlineStr">
        <is>
          <t>10.1002/etc.5620140916</t>
        </is>
      </c>
      <c r="BK1426"/>
      <c r="BL1426" t="inlineStr">
        <is>
          <t>Acute</t>
        </is>
      </c>
      <c r="BM1426"/>
      <c r="BN1426"/>
      <c r="BO1426"/>
      <c r="BP1426"/>
      <c r="BQ1426"/>
      <c r="BR1426"/>
      <c r="BS1426"/>
      <c r="BT1426" t="inlineStr">
        <is>
          <t>--</t>
        </is>
      </c>
      <c r="BU1426"/>
      <c r="BV1426"/>
      <c r="BW1426"/>
      <c r="BX1426"/>
      <c r="BY1426"/>
      <c r="BZ1426"/>
      <c r="CA1426"/>
      <c r="CB1426"/>
      <c r="CC1426"/>
      <c r="CD1426"/>
      <c r="CE1426"/>
      <c r="CF1426"/>
      <c r="CG1426"/>
      <c r="CH1426"/>
      <c r="CI1426"/>
      <c r="CJ1426" t="inlineStr">
        <is>
          <t xml:space="preserve">SOURCE/NR//TMETH/METHODS FOR ACUTE TOXICITY TESTS WITH FISH, MACROINVERTEBRATES, AND AMPHIBIANS. EPA-660/3-75-009, 1975//MEDIA/NR//   </t>
        </is>
      </c>
      <c r="CK1426" t="inlineStr">
        <is>
          <t>Adams,W.J., G.R. Biddinger, K.A. Robillard, and J.W. Gorsuch</t>
        </is>
      </c>
      <c r="CL1426" t="n">
        <v>15040.0</v>
      </c>
      <c r="CM1426" t="inlineStr">
        <is>
          <t>A Summary of the Acute Toxicity of 14 Phthalate Esters to Representative Aquatic Organisms</t>
        </is>
      </c>
      <c r="CN1426" t="inlineStr">
        <is>
          <t>Environ. Toxicol. Chem.14(9): 1569-1574</t>
        </is>
      </c>
      <c r="CO1426" t="n">
        <v>1995.0</v>
      </c>
      <c r="CP1426" t="inlineStr">
        <is>
          <t>Adams,W.J., G.R. Biddinger, K.A. Robillard, and J.W. Gorsuch (1995). A Summary of the Acute Toxicity of 14 Phthalate Esters to Representative Aquatic Organisms. Environ. Toxicol. Chem., 14, (9), 1569-1574. doi:10.1002/etc.5620140916. ECOREF#:15040</t>
        </is>
      </c>
    </row>
    <row r="1427">
      <c r="A1427" t="n">
        <v>119324.0</v>
      </c>
      <c r="B1427" t="inlineStr">
        <is>
          <t>4-Amino-2-nitrotoluene</t>
        </is>
      </c>
      <c r="C1427"/>
      <c r="D1427" t="inlineStr">
        <is>
          <t>Unmeasured</t>
        </is>
      </c>
      <c r="E1427" t="inlineStr">
        <is>
          <t>Not coded</t>
        </is>
      </c>
      <c r="F1427"/>
      <c r="G1427"/>
      <c r="H1427"/>
      <c r="I1427"/>
      <c r="J1427"/>
      <c r="K1427"/>
      <c r="L1427" t="inlineStr">
        <is>
          <t>Pimephales promelas</t>
        </is>
      </c>
      <c r="M1427" t="inlineStr">
        <is>
          <t>Fathead Minnow</t>
        </is>
      </c>
      <c r="N1427"/>
      <c r="O1427"/>
      <c r="P1427"/>
      <c r="Q1427"/>
      <c r="R1427"/>
      <c r="S1427"/>
      <c r="T1427"/>
      <c r="U1427"/>
      <c r="V1427" t="inlineStr">
        <is>
          <t>Static</t>
        </is>
      </c>
      <c r="W1427" t="inlineStr">
        <is>
          <t>Fresh water</t>
        </is>
      </c>
      <c r="X1427" t="inlineStr">
        <is>
          <t>Lab</t>
        </is>
      </c>
      <c r="Y1427"/>
      <c r="Z1427" t="inlineStr">
        <is>
          <t>Formulation</t>
        </is>
      </c>
      <c r="AA1427"/>
      <c r="AB1427"/>
      <c r="AC1427"/>
      <c r="AD1427" t="n">
        <v>5.0</v>
      </c>
      <c r="AE1427"/>
      <c r="AF1427" t="n">
        <v>15.0</v>
      </c>
      <c r="AG1427" t="inlineStr">
        <is>
          <t>AI mg/L</t>
        </is>
      </c>
      <c r="AH1427"/>
      <c r="AI1427"/>
      <c r="AJ1427"/>
      <c r="AK1427"/>
      <c r="AL1427"/>
      <c r="AM1427"/>
      <c r="AN1427"/>
      <c r="AO1427"/>
      <c r="AP1427"/>
      <c r="AQ1427"/>
      <c r="AR1427"/>
      <c r="AS1427"/>
      <c r="AT1427"/>
      <c r="AU1427"/>
      <c r="AV1427"/>
      <c r="AW1427"/>
      <c r="AX1427" t="inlineStr">
        <is>
          <t>Mortality</t>
        </is>
      </c>
      <c r="AY1427" t="inlineStr">
        <is>
          <t>Mortality</t>
        </is>
      </c>
      <c r="AZ1427" t="inlineStr">
        <is>
          <t>LC50</t>
        </is>
      </c>
      <c r="BA1427"/>
      <c r="BB1427" t="n">
        <v>4.0</v>
      </c>
      <c r="BC1427"/>
      <c r="BD1427"/>
      <c r="BE1427"/>
      <c r="BF1427"/>
      <c r="BG1427" t="inlineStr">
        <is>
          <t>Day(s)</t>
        </is>
      </c>
      <c r="BH1427"/>
      <c r="BI1427" t="inlineStr">
        <is>
          <t>DTXSID7025633</t>
        </is>
      </c>
      <c r="BJ1427"/>
      <c r="BK1427"/>
      <c r="BL1427"/>
      <c r="BM1427"/>
      <c r="BN1427"/>
      <c r="BO1427"/>
      <c r="BP1427"/>
      <c r="BQ1427"/>
      <c r="BR1427"/>
      <c r="BS1427"/>
      <c r="BT1427" t="inlineStr">
        <is>
          <t>--</t>
        </is>
      </c>
      <c r="BU1427"/>
      <c r="BV1427"/>
      <c r="BW1427"/>
      <c r="BX1427"/>
      <c r="BY1427"/>
      <c r="BZ1427"/>
      <c r="CA1427"/>
      <c r="CB1427"/>
      <c r="CC1427"/>
      <c r="CD1427"/>
      <c r="CE1427"/>
      <c r="CF1427"/>
      <c r="CG1427"/>
      <c r="CH1427"/>
      <c r="CI1427"/>
      <c r="CJ1427"/>
      <c r="CK1427" t="inlineStr">
        <is>
          <t>Liu,D.H.W., R.J. Spanggord, H.C. Bailey, G.W.,Jr. Newell, G. Pearson, and M.C. Warner</t>
        </is>
      </c>
      <c r="CL1427" t="n">
        <v>5671.0</v>
      </c>
      <c r="CM1427" t="inlineStr">
        <is>
          <t>Acute Toxicity of TNT Wastewater Components to the Fathead Minnow (Pimephales promelas)</t>
        </is>
      </c>
      <c r="CN1427" t="inlineStr">
        <is>
          <t>In: R.G.Burford (Ed.), Symposium: Int.Congress on Toxicology, Toronto, Ontario, Canada:527 p.</t>
        </is>
      </c>
      <c r="CO1427" t="n">
        <v>1977.0</v>
      </c>
      <c r="CP1427" t="inlineStr">
        <is>
          <t>Liu,D.H.W., R.J. Spanggord, H.C. Bailey, G.W.,Jr. Newell, G. Pearson, and M.C. Warner (1977). Acute Toxicity of TNT Wastewater Components to the Fathead Minnow (Pimephales promelas). In: R.G.Burford (Ed.), Symposium: Int.Congress on Toxicology, Toronto, Ontario, Canada, 527 p. ECOREF#:5671</t>
        </is>
      </c>
    </row>
    <row r="1428">
      <c r="A1428" t="n">
        <v>119324.0</v>
      </c>
      <c r="B1428" t="inlineStr">
        <is>
          <t>4-Amino-2-nitrotoluene</t>
        </is>
      </c>
      <c r="C1428"/>
      <c r="D1428" t="inlineStr">
        <is>
          <t>Unmeasured</t>
        </is>
      </c>
      <c r="E1428" t="inlineStr">
        <is>
          <t>Not coded</t>
        </is>
      </c>
      <c r="F1428"/>
      <c r="G1428"/>
      <c r="H1428"/>
      <c r="I1428"/>
      <c r="J1428"/>
      <c r="K1428"/>
      <c r="L1428" t="inlineStr">
        <is>
          <t>Pimephales promelas</t>
        </is>
      </c>
      <c r="M1428" t="inlineStr">
        <is>
          <t>Fathead Minnow</t>
        </is>
      </c>
      <c r="N1428" t="inlineStr">
        <is>
          <t>Juvenile</t>
        </is>
      </c>
      <c r="O1428"/>
      <c r="P1428"/>
      <c r="Q1428"/>
      <c r="R1428"/>
      <c r="S1428"/>
      <c r="T1428"/>
      <c r="U1428"/>
      <c r="V1428" t="inlineStr">
        <is>
          <t>Static</t>
        </is>
      </c>
      <c r="W1428" t="inlineStr">
        <is>
          <t>Fresh water</t>
        </is>
      </c>
      <c r="X1428" t="inlineStr">
        <is>
          <t>Lab</t>
        </is>
      </c>
      <c r="Y1428"/>
      <c r="Z1428" t="inlineStr">
        <is>
          <t>Formulation</t>
        </is>
      </c>
      <c r="AA1428"/>
      <c r="AB1428" t="n">
        <v>26.1</v>
      </c>
      <c r="AC1428"/>
      <c r="AD1428"/>
      <c r="AE1428"/>
      <c r="AF1428"/>
      <c r="AG1428" t="inlineStr">
        <is>
          <t>AI mg/L</t>
        </is>
      </c>
      <c r="AH1428"/>
      <c r="AI1428"/>
      <c r="AJ1428"/>
      <c r="AK1428"/>
      <c r="AL1428"/>
      <c r="AM1428"/>
      <c r="AN1428"/>
      <c r="AO1428"/>
      <c r="AP1428"/>
      <c r="AQ1428"/>
      <c r="AR1428"/>
      <c r="AS1428"/>
      <c r="AT1428"/>
      <c r="AU1428"/>
      <c r="AV1428"/>
      <c r="AW1428"/>
      <c r="AX1428" t="inlineStr">
        <is>
          <t>Mortality</t>
        </is>
      </c>
      <c r="AY1428" t="inlineStr">
        <is>
          <t>Mortality</t>
        </is>
      </c>
      <c r="AZ1428" t="inlineStr">
        <is>
          <t>LC50</t>
        </is>
      </c>
      <c r="BA1428"/>
      <c r="BB1428" t="n">
        <v>4.0</v>
      </c>
      <c r="BC1428"/>
      <c r="BD1428"/>
      <c r="BE1428"/>
      <c r="BF1428"/>
      <c r="BG1428" t="inlineStr">
        <is>
          <t>Day(s)</t>
        </is>
      </c>
      <c r="BH1428"/>
      <c r="BI1428" t="inlineStr">
        <is>
          <t>DTXSID7025633</t>
        </is>
      </c>
      <c r="BJ1428"/>
      <c r="BK1428"/>
      <c r="BL1428"/>
      <c r="BM1428"/>
      <c r="BN1428"/>
      <c r="BO1428"/>
      <c r="BP1428"/>
      <c r="BQ1428"/>
      <c r="BR1428"/>
      <c r="BS1428"/>
      <c r="BT1428" t="inlineStr">
        <is>
          <t>--</t>
        </is>
      </c>
      <c r="BU1428"/>
      <c r="BV1428"/>
      <c r="BW1428"/>
      <c r="BX1428"/>
      <c r="BY1428"/>
      <c r="BZ1428"/>
      <c r="CA1428"/>
      <c r="CB1428"/>
      <c r="CC1428"/>
      <c r="CD1428"/>
      <c r="CE1428"/>
      <c r="CF1428"/>
      <c r="CG1428"/>
      <c r="CH1428"/>
      <c r="CI1428" t="inlineStr">
        <is>
          <t xml:space="preserve"> CONTR/ASTM METHODS// </t>
        </is>
      </c>
      <c r="CJ1428" t="inlineStr">
        <is>
          <t xml:space="preserve">   CONTR/ASTM METHODS// </t>
        </is>
      </c>
      <c r="CK1428" t="inlineStr">
        <is>
          <t>Pearson,J.G., J.P. Glennon, J.J. Barkley, and J.W. Highfill</t>
        </is>
      </c>
      <c r="CL1428" t="n">
        <v>5087.0</v>
      </c>
      <c r="CM1428" t="inlineStr">
        <is>
          <t>An Approach to the Toxicological Evaluation of a Complex Industrial Wastewater</t>
        </is>
      </c>
      <c r="CN1428" t="inlineStr">
        <is>
          <t>ASTM Spec. Tech. Publ.:284-301</t>
        </is>
      </c>
      <c r="CO1428" t="n">
        <v>1979.0</v>
      </c>
      <c r="CP1428" t="inlineStr">
        <is>
          <t>Pearson,J.G., J.P. Glennon, J.J. Barkley, and J.W. Highfill (1979). An Approach to the Toxicological Evaluation of a Complex Industrial Wastewater. ASTM Spec. Tech. Publ., 284-301. ECOREF#:5087</t>
        </is>
      </c>
    </row>
    <row r="1429">
      <c r="A1429" t="n">
        <v>119324.0</v>
      </c>
      <c r="B1429" t="inlineStr">
        <is>
          <t>4-Amino-2-nitrotoluene</t>
        </is>
      </c>
      <c r="C1429"/>
      <c r="D1429" t="inlineStr">
        <is>
          <t>Unmeasured</t>
        </is>
      </c>
      <c r="E1429" t="inlineStr">
        <is>
          <t>Not coded</t>
        </is>
      </c>
      <c r="F1429"/>
      <c r="G1429"/>
      <c r="H1429"/>
      <c r="I1429" t="n">
        <v>95.0</v>
      </c>
      <c r="J1429"/>
      <c r="K1429" t="n">
        <v>99.0</v>
      </c>
      <c r="L1429" t="inlineStr">
        <is>
          <t>Pimephales promelas</t>
        </is>
      </c>
      <c r="M1429" t="inlineStr">
        <is>
          <t>Fathead Minnow</t>
        </is>
      </c>
      <c r="N1429" t="inlineStr">
        <is>
          <t>Juvenile</t>
        </is>
      </c>
      <c r="O1429"/>
      <c r="P1429"/>
      <c r="Q1429"/>
      <c r="R1429"/>
      <c r="S1429"/>
      <c r="T1429"/>
      <c r="U1429"/>
      <c r="V1429" t="inlineStr">
        <is>
          <t>Static</t>
        </is>
      </c>
      <c r="W1429" t="inlineStr">
        <is>
          <t>Fresh water</t>
        </is>
      </c>
      <c r="X1429" t="inlineStr">
        <is>
          <t>Lab</t>
        </is>
      </c>
      <c r="Y1429"/>
      <c r="Z1429" t="inlineStr">
        <is>
          <t>Active ingredient</t>
        </is>
      </c>
      <c r="AA1429"/>
      <c r="AB1429" t="n">
        <v>25.8</v>
      </c>
      <c r="AC1429"/>
      <c r="AD1429" t="n">
        <v>23.4</v>
      </c>
      <c r="AE1429"/>
      <c r="AF1429" t="n">
        <v>28.6</v>
      </c>
      <c r="AG1429" t="inlineStr">
        <is>
          <t>AI mg/L</t>
        </is>
      </c>
      <c r="AH1429"/>
      <c r="AI1429"/>
      <c r="AJ1429"/>
      <c r="AK1429"/>
      <c r="AL1429"/>
      <c r="AM1429"/>
      <c r="AN1429"/>
      <c r="AO1429"/>
      <c r="AP1429"/>
      <c r="AQ1429"/>
      <c r="AR1429"/>
      <c r="AS1429"/>
      <c r="AT1429"/>
      <c r="AU1429"/>
      <c r="AV1429"/>
      <c r="AW1429"/>
      <c r="AX1429" t="inlineStr">
        <is>
          <t>Mortality</t>
        </is>
      </c>
      <c r="AY1429" t="inlineStr">
        <is>
          <t>Mortality</t>
        </is>
      </c>
      <c r="AZ1429" t="inlineStr">
        <is>
          <t>LC50</t>
        </is>
      </c>
      <c r="BA1429"/>
      <c r="BB1429" t="n">
        <v>4.0</v>
      </c>
      <c r="BC1429"/>
      <c r="BD1429"/>
      <c r="BE1429"/>
      <c r="BF1429"/>
      <c r="BG1429" t="inlineStr">
        <is>
          <t>Day(s)</t>
        </is>
      </c>
      <c r="BH1429" t="inlineStr">
        <is>
          <t>Pure</t>
        </is>
      </c>
      <c r="BI1429" t="inlineStr">
        <is>
          <t>DTXSID7025633</t>
        </is>
      </c>
      <c r="BJ1429"/>
      <c r="BK1429"/>
      <c r="BL1429"/>
      <c r="BM1429"/>
      <c r="BN1429"/>
      <c r="BO1429"/>
      <c r="BP1429"/>
      <c r="BQ1429"/>
      <c r="BR1429"/>
      <c r="BS1429"/>
      <c r="BT1429" t="inlineStr">
        <is>
          <t>--</t>
        </is>
      </c>
      <c r="BU1429"/>
      <c r="BV1429"/>
      <c r="BW1429"/>
      <c r="BX1429"/>
      <c r="BY1429"/>
      <c r="BZ1429"/>
      <c r="CA1429"/>
      <c r="CB1429"/>
      <c r="CC1429"/>
      <c r="CD1429"/>
      <c r="CE1429"/>
      <c r="CF1429"/>
      <c r="CG1429"/>
      <c r="CH1429"/>
      <c r="CI1429" t="inlineStr">
        <is>
          <t xml:space="preserve"> UNFED// </t>
        </is>
      </c>
      <c r="CJ1429" t="inlineStr">
        <is>
          <t xml:space="preserve">   UNFED// </t>
        </is>
      </c>
      <c r="CK1429" t="inlineStr">
        <is>
          <t>Bailey,H.C., and R.J. Spanggord</t>
        </is>
      </c>
      <c r="CL1429" t="n">
        <v>10141.0</v>
      </c>
      <c r="CM1429" t="inlineStr">
        <is>
          <t>The Relationship Between the Toxicity and Structure of Nitroaromatic Chemicals</t>
        </is>
      </c>
      <c r="CN1429" t="inlineStr">
        <is>
          <t>ASTM Spec. Tech. Publ.:98-107</t>
        </is>
      </c>
      <c r="CO1429" t="n">
        <v>1983.0</v>
      </c>
      <c r="CP1429" t="inlineStr">
        <is>
          <t>Bailey,H.C., and R.J. Spanggord (1983). The Relationship Between the Toxicity and Structure of Nitroaromatic Chemicals. ASTM Spec. Tech. Publ., 98-107. ECOREF#:10141</t>
        </is>
      </c>
    </row>
    <row r="1430">
      <c r="A1430" t="n">
        <v>119346.0</v>
      </c>
      <c r="B1430" t="inlineStr">
        <is>
          <t>4-Amino-2-nitrophenol</t>
        </is>
      </c>
      <c r="C1430"/>
      <c r="D1430" t="inlineStr">
        <is>
          <t>Measured</t>
        </is>
      </c>
      <c r="E1430" t="inlineStr">
        <is>
          <t>Not reported</t>
        </is>
      </c>
      <c r="F1430"/>
      <c r="G1430" t="n">
        <v>97.0</v>
      </c>
      <c r="H1430"/>
      <c r="I1430"/>
      <c r="J1430"/>
      <c r="K1430"/>
      <c r="L1430" t="inlineStr">
        <is>
          <t>Pimephales promelas</t>
        </is>
      </c>
      <c r="M1430" t="inlineStr">
        <is>
          <t>Fathead Minnow</t>
        </is>
      </c>
      <c r="N1430"/>
      <c r="O1430"/>
      <c r="P1430" t="n">
        <v>32.0</v>
      </c>
      <c r="Q1430"/>
      <c r="R1430"/>
      <c r="S1430"/>
      <c r="T1430"/>
      <c r="U1430" t="inlineStr">
        <is>
          <t>Day(s)</t>
        </is>
      </c>
      <c r="V1430" t="inlineStr">
        <is>
          <t>Flow-through</t>
        </is>
      </c>
      <c r="W1430" t="inlineStr">
        <is>
          <t>Fresh water</t>
        </is>
      </c>
      <c r="X1430" t="inlineStr">
        <is>
          <t>Lab</t>
        </is>
      </c>
      <c r="Y1430"/>
      <c r="Z1430" t="inlineStr">
        <is>
          <t>Active ingredient</t>
        </is>
      </c>
      <c r="AA1430"/>
      <c r="AB1430" t="n">
        <v>36.2</v>
      </c>
      <c r="AC1430"/>
      <c r="AD1430" t="n">
        <v>31.5</v>
      </c>
      <c r="AE1430"/>
      <c r="AF1430" t="n">
        <v>41.6</v>
      </c>
      <c r="AG1430" t="inlineStr">
        <is>
          <t>AI mg/L</t>
        </is>
      </c>
      <c r="AH1430"/>
      <c r="AI1430"/>
      <c r="AJ1430"/>
      <c r="AK1430"/>
      <c r="AL1430"/>
      <c r="AM1430"/>
      <c r="AN1430"/>
      <c r="AO1430"/>
      <c r="AP1430"/>
      <c r="AQ1430"/>
      <c r="AR1430"/>
      <c r="AS1430"/>
      <c r="AT1430"/>
      <c r="AU1430"/>
      <c r="AV1430"/>
      <c r="AW1430"/>
      <c r="AX1430" t="inlineStr">
        <is>
          <t>Mortality</t>
        </is>
      </c>
      <c r="AY1430" t="inlineStr">
        <is>
          <t>Mortality</t>
        </is>
      </c>
      <c r="AZ1430" t="inlineStr">
        <is>
          <t>LC50</t>
        </is>
      </c>
      <c r="BA1430"/>
      <c r="BB1430" t="n">
        <v>4.0</v>
      </c>
      <c r="BC1430"/>
      <c r="BD1430"/>
      <c r="BE1430"/>
      <c r="BF1430"/>
      <c r="BG1430" t="inlineStr">
        <is>
          <t>Day(s)</t>
        </is>
      </c>
      <c r="BH1430"/>
      <c r="BI1430" t="inlineStr">
        <is>
          <t>DTXSID6020064</t>
        </is>
      </c>
      <c r="BJ1430"/>
      <c r="BK1430"/>
      <c r="BL1430" t="inlineStr">
        <is>
          <t>Acute</t>
        </is>
      </c>
      <c r="BM1430"/>
      <c r="BN1430"/>
      <c r="BO1430"/>
      <c r="BP1430"/>
      <c r="BQ1430"/>
      <c r="BR1430"/>
      <c r="BS1430"/>
      <c r="BT1430" t="inlineStr">
        <is>
          <t>--</t>
        </is>
      </c>
      <c r="BU1430"/>
      <c r="BV1430"/>
      <c r="BW1430"/>
      <c r="BX1430"/>
      <c r="BY1430"/>
      <c r="BZ1430"/>
      <c r="CA1430"/>
      <c r="CB1430"/>
      <c r="CC1430"/>
      <c r="CD1430"/>
      <c r="CE1430"/>
      <c r="CF1430"/>
      <c r="CG1430"/>
      <c r="CH1430"/>
      <c r="CI1430"/>
      <c r="CJ1430" t="inlineStr">
        <is>
          <t xml:space="preserve">SOURCE/US EPA ENVIRONMENTAL RESEARCH LABORATORY DULUTH AND THE UNIVERSITY OF WISCONSIN SUPERIOR//MEDIA/FILTERED LAKE SUPERIOR WATER OR DECHLORINATED CITY OF SUPERIOR WISCONSIN WATER//   </t>
        </is>
      </c>
      <c r="CK1430" t="inlineStr">
        <is>
          <t>Geiger,D.L., C.E. Northcott, D.J. Call, and L.T. Brooke</t>
        </is>
      </c>
      <c r="CL1430" t="n">
        <v>12447.0</v>
      </c>
      <c r="CM1430" t="inlineStr">
        <is>
          <t>Acute Toxicities of Organic Chemicals to Fathead Minnows (Pimephales promelas), Volume II</t>
        </is>
      </c>
      <c r="CN1430" t="inlineStr">
        <is>
          <t>Center for Lake Superior Environmental Studies, University of Wisconsin, Superior, WI:326 p.</t>
        </is>
      </c>
      <c r="CO1430" t="n">
        <v>1985.0</v>
      </c>
      <c r="CP1430" t="inlineStr">
        <is>
          <t>Geiger,D.L., C.E. Northcott, D.J. Call, and L.T. Brooke (1985). Acute Toxicities of Organic Chemicals to Fathead Minnows (Pimephales promelas), Volume II. Center for Lake Superior Environmental Studies, University of Wisconsin, Superior, WI, 326 p. ECOREF#:12447</t>
        </is>
      </c>
    </row>
    <row r="1431">
      <c r="A1431" t="n">
        <v>119346.0</v>
      </c>
      <c r="B1431" t="inlineStr">
        <is>
          <t>4-Amino-2-nitrophenol</t>
        </is>
      </c>
      <c r="C1431"/>
      <c r="D1431" t="inlineStr">
        <is>
          <t>Measured</t>
        </is>
      </c>
      <c r="E1431" t="inlineStr">
        <is>
          <t>Not coded</t>
        </is>
      </c>
      <c r="F1431" t="inlineStr">
        <is>
          <t>&gt;=</t>
        </is>
      </c>
      <c r="G1431" t="n">
        <v>95.0</v>
      </c>
      <c r="H1431"/>
      <c r="I1431"/>
      <c r="J1431"/>
      <c r="K1431"/>
      <c r="L1431" t="inlineStr">
        <is>
          <t>Pimephales promelas</t>
        </is>
      </c>
      <c r="M1431" t="inlineStr">
        <is>
          <t>Fathead Minnow</t>
        </is>
      </c>
      <c r="N1431" t="inlineStr">
        <is>
          <t>Juvenile</t>
        </is>
      </c>
      <c r="O1431"/>
      <c r="P1431"/>
      <c r="Q1431"/>
      <c r="R1431" t="n">
        <v>26.0</v>
      </c>
      <c r="S1431"/>
      <c r="T1431" t="n">
        <v>34.0</v>
      </c>
      <c r="U1431" t="inlineStr">
        <is>
          <t>Day(s)</t>
        </is>
      </c>
      <c r="V1431" t="inlineStr">
        <is>
          <t>Flow-through</t>
        </is>
      </c>
      <c r="W1431" t="inlineStr">
        <is>
          <t>Fresh water</t>
        </is>
      </c>
      <c r="X1431" t="inlineStr">
        <is>
          <t>Lab</t>
        </is>
      </c>
      <c r="Y1431"/>
      <c r="Z1431" t="inlineStr">
        <is>
          <t>Active ingredient</t>
        </is>
      </c>
      <c r="AA1431"/>
      <c r="AB1431" t="n">
        <v>33.2</v>
      </c>
      <c r="AC1431"/>
      <c r="AD1431"/>
      <c r="AE1431"/>
      <c r="AF1431"/>
      <c r="AG1431" t="inlineStr">
        <is>
          <t>AI mg/L</t>
        </is>
      </c>
      <c r="AH1431"/>
      <c r="AI1431"/>
      <c r="AJ1431"/>
      <c r="AK1431"/>
      <c r="AL1431"/>
      <c r="AM1431"/>
      <c r="AN1431"/>
      <c r="AO1431"/>
      <c r="AP1431"/>
      <c r="AQ1431"/>
      <c r="AR1431"/>
      <c r="AS1431"/>
      <c r="AT1431"/>
      <c r="AU1431"/>
      <c r="AV1431"/>
      <c r="AW1431"/>
      <c r="AX1431" t="inlineStr">
        <is>
          <t>Mortality</t>
        </is>
      </c>
      <c r="AY1431" t="inlineStr">
        <is>
          <t>Mortality</t>
        </is>
      </c>
      <c r="AZ1431" t="inlineStr">
        <is>
          <t>LC50</t>
        </is>
      </c>
      <c r="BA1431"/>
      <c r="BB1431" t="n">
        <v>4.0</v>
      </c>
      <c r="BC1431"/>
      <c r="BD1431"/>
      <c r="BE1431"/>
      <c r="BF1431"/>
      <c r="BG1431" t="inlineStr">
        <is>
          <t>Day(s)</t>
        </is>
      </c>
      <c r="BH1431" t="inlineStr">
        <is>
          <t>Pure</t>
        </is>
      </c>
      <c r="BI1431" t="inlineStr">
        <is>
          <t>DTXSID6020064</t>
        </is>
      </c>
      <c r="BJ1431" t="inlineStr">
        <is>
          <t>10.1002/etc.5620140920</t>
        </is>
      </c>
      <c r="BK1431"/>
      <c r="BL1431"/>
      <c r="BM1431"/>
      <c r="BN1431"/>
      <c r="BO1431"/>
      <c r="BP1431"/>
      <c r="BQ1431"/>
      <c r="BR1431"/>
      <c r="BS1431"/>
      <c r="BT1431" t="inlineStr">
        <is>
          <t>--</t>
        </is>
      </c>
      <c r="BU1431"/>
      <c r="BV1431"/>
      <c r="BW1431"/>
      <c r="BX1431"/>
      <c r="BY1431"/>
      <c r="BZ1431"/>
      <c r="CA1431"/>
      <c r="CB1431"/>
      <c r="CC1431"/>
      <c r="CD1431"/>
      <c r="CE1431"/>
      <c r="CF1431"/>
      <c r="CG1431"/>
      <c r="CH1431"/>
      <c r="CI1431"/>
      <c r="CJ1431"/>
      <c r="CK1431" t="inlineStr">
        <is>
          <t>Broderius,S.J., M.D. Kahl, and M.D. Hoglund</t>
        </is>
      </c>
      <c r="CL1431" t="n">
        <v>15031.0</v>
      </c>
      <c r="CM1431" t="inlineStr">
        <is>
          <t>Use of Joint Toxic Response to Define the Primary Mode of Toxic Action for Diverse Industrial Organic Chemicals</t>
        </is>
      </c>
      <c r="CN1431" t="inlineStr">
        <is>
          <t>Environ. Toxicol. Chem.14(9): 1591-1605</t>
        </is>
      </c>
      <c r="CO1431" t="n">
        <v>1995.0</v>
      </c>
      <c r="CP1431" t="inlineStr">
        <is>
          <t>Broderius,S.J., M.D. Kahl, and M.D. Hoglund (1995). Use of Joint Toxic Response to Define the Primary Mode of Toxic Action for Diverse Industrial Organic Chemicals. Environ. Toxicol. Chem., 14, (9), 1591-1605. doi:10.1002/etc.5620140920. ECOREF#:15031</t>
        </is>
      </c>
    </row>
    <row r="1432">
      <c r="A1432" t="n">
        <v>119346.0</v>
      </c>
      <c r="B1432" t="inlineStr">
        <is>
          <t>4-Amino-2-nitrophenol</t>
        </is>
      </c>
      <c r="C1432"/>
      <c r="D1432" t="inlineStr">
        <is>
          <t>Measured</t>
        </is>
      </c>
      <c r="E1432" t="inlineStr">
        <is>
          <t>Not coded</t>
        </is>
      </c>
      <c r="F1432" t="inlineStr">
        <is>
          <t>&gt;=</t>
        </is>
      </c>
      <c r="G1432" t="n">
        <v>95.0</v>
      </c>
      <c r="H1432"/>
      <c r="I1432"/>
      <c r="J1432"/>
      <c r="K1432"/>
      <c r="L1432" t="inlineStr">
        <is>
          <t>Pimephales promelas</t>
        </is>
      </c>
      <c r="M1432" t="inlineStr">
        <is>
          <t>Fathead Minnow</t>
        </is>
      </c>
      <c r="N1432" t="inlineStr">
        <is>
          <t>Juvenile</t>
        </is>
      </c>
      <c r="O1432"/>
      <c r="P1432"/>
      <c r="Q1432"/>
      <c r="R1432" t="n">
        <v>26.0</v>
      </c>
      <c r="S1432"/>
      <c r="T1432" t="n">
        <v>34.0</v>
      </c>
      <c r="U1432" t="inlineStr">
        <is>
          <t>Day(s)</t>
        </is>
      </c>
      <c r="V1432" t="inlineStr">
        <is>
          <t>Flow-through</t>
        </is>
      </c>
      <c r="W1432" t="inlineStr">
        <is>
          <t>Fresh water</t>
        </is>
      </c>
      <c r="X1432" t="inlineStr">
        <is>
          <t>Lab</t>
        </is>
      </c>
      <c r="Y1432"/>
      <c r="Z1432" t="inlineStr">
        <is>
          <t>Active ingredient</t>
        </is>
      </c>
      <c r="AA1432"/>
      <c r="AB1432" t="n">
        <v>36.2</v>
      </c>
      <c r="AC1432"/>
      <c r="AD1432"/>
      <c r="AE1432"/>
      <c r="AF1432"/>
      <c r="AG1432" t="inlineStr">
        <is>
          <t>AI mg/L</t>
        </is>
      </c>
      <c r="AH1432"/>
      <c r="AI1432"/>
      <c r="AJ1432"/>
      <c r="AK1432"/>
      <c r="AL1432"/>
      <c r="AM1432"/>
      <c r="AN1432"/>
      <c r="AO1432"/>
      <c r="AP1432"/>
      <c r="AQ1432"/>
      <c r="AR1432"/>
      <c r="AS1432"/>
      <c r="AT1432"/>
      <c r="AU1432"/>
      <c r="AV1432"/>
      <c r="AW1432"/>
      <c r="AX1432" t="inlineStr">
        <is>
          <t>Mortality</t>
        </is>
      </c>
      <c r="AY1432" t="inlineStr">
        <is>
          <t>Mortality</t>
        </is>
      </c>
      <c r="AZ1432" t="inlineStr">
        <is>
          <t>LC50</t>
        </is>
      </c>
      <c r="BA1432"/>
      <c r="BB1432" t="n">
        <v>4.0</v>
      </c>
      <c r="BC1432"/>
      <c r="BD1432"/>
      <c r="BE1432"/>
      <c r="BF1432"/>
      <c r="BG1432" t="inlineStr">
        <is>
          <t>Day(s)</t>
        </is>
      </c>
      <c r="BH1432" t="inlineStr">
        <is>
          <t>Pure</t>
        </is>
      </c>
      <c r="BI1432" t="inlineStr">
        <is>
          <t>DTXSID6020064</t>
        </is>
      </c>
      <c r="BJ1432" t="inlineStr">
        <is>
          <t>10.1002/etc.5620140920</t>
        </is>
      </c>
      <c r="BK1432"/>
      <c r="BL1432"/>
      <c r="BM1432"/>
      <c r="BN1432"/>
      <c r="BO1432"/>
      <c r="BP1432"/>
      <c r="BQ1432"/>
      <c r="BR1432"/>
      <c r="BS1432"/>
      <c r="BT1432" t="inlineStr">
        <is>
          <t>--</t>
        </is>
      </c>
      <c r="BU1432"/>
      <c r="BV1432"/>
      <c r="BW1432"/>
      <c r="BX1432"/>
      <c r="BY1432"/>
      <c r="BZ1432"/>
      <c r="CA1432"/>
      <c r="CB1432"/>
      <c r="CC1432"/>
      <c r="CD1432"/>
      <c r="CE1432"/>
      <c r="CF1432"/>
      <c r="CG1432"/>
      <c r="CH1432"/>
      <c r="CI1432"/>
      <c r="CJ1432"/>
      <c r="CK1432" t="inlineStr">
        <is>
          <t>Broderius,S.J., M.D. Kahl, and M.D. Hoglund</t>
        </is>
      </c>
      <c r="CL1432" t="n">
        <v>15031.0</v>
      </c>
      <c r="CM1432" t="inlineStr">
        <is>
          <t>Use of Joint Toxic Response to Define the Primary Mode of Toxic Action for Diverse Industrial Organic Chemicals</t>
        </is>
      </c>
      <c r="CN1432" t="inlineStr">
        <is>
          <t>Environ. Toxicol. Chem.14(9): 1591-1605</t>
        </is>
      </c>
      <c r="CO1432" t="n">
        <v>1995.0</v>
      </c>
      <c r="CP1432" t="inlineStr">
        <is>
          <t>Broderius,S.J., M.D. Kahl, and M.D. Hoglund (1995). Use of Joint Toxic Response to Define the Primary Mode of Toxic Action for Diverse Industrial Organic Chemicals. Environ. Toxicol. Chem., 14, (9), 1591-1605. doi:10.1002/etc.5620140920. ECOREF#:15031</t>
        </is>
      </c>
    </row>
    <row r="1433">
      <c r="A1433" t="n">
        <v>119346.0</v>
      </c>
      <c r="B1433" t="inlineStr">
        <is>
          <t>4-Amino-2-nitrophenol</t>
        </is>
      </c>
      <c r="C1433"/>
      <c r="D1433" t="inlineStr">
        <is>
          <t>Measured</t>
        </is>
      </c>
      <c r="E1433" t="inlineStr">
        <is>
          <t>Not coded</t>
        </is>
      </c>
      <c r="F1433" t="inlineStr">
        <is>
          <t>&gt;</t>
        </is>
      </c>
      <c r="G1433" t="n">
        <v>97.0</v>
      </c>
      <c r="H1433"/>
      <c r="I1433"/>
      <c r="J1433"/>
      <c r="K1433"/>
      <c r="L1433" t="inlineStr">
        <is>
          <t>Pimephales promelas</t>
        </is>
      </c>
      <c r="M1433" t="inlineStr">
        <is>
          <t>Fathead Minnow</t>
        </is>
      </c>
      <c r="N1433"/>
      <c r="O1433"/>
      <c r="P1433"/>
      <c r="Q1433"/>
      <c r="R1433" t="n">
        <v>31.0</v>
      </c>
      <c r="S1433"/>
      <c r="T1433" t="n">
        <v>35.0</v>
      </c>
      <c r="U1433" t="inlineStr">
        <is>
          <t>Day(s)</t>
        </is>
      </c>
      <c r="V1433" t="inlineStr">
        <is>
          <t>Flow-through</t>
        </is>
      </c>
      <c r="W1433" t="inlineStr">
        <is>
          <t>Fresh water</t>
        </is>
      </c>
      <c r="X1433" t="inlineStr">
        <is>
          <t>Lab</t>
        </is>
      </c>
      <c r="Y1433"/>
      <c r="Z1433" t="inlineStr">
        <is>
          <t>Active ingredient</t>
        </is>
      </c>
      <c r="AA1433"/>
      <c r="AB1433" t="n">
        <v>34.3</v>
      </c>
      <c r="AC1433"/>
      <c r="AD1433" t="n">
        <v>29.9</v>
      </c>
      <c r="AE1433"/>
      <c r="AF1433" t="n">
        <v>39.4</v>
      </c>
      <c r="AG1433" t="inlineStr">
        <is>
          <t>AI mg/L</t>
        </is>
      </c>
      <c r="AH1433"/>
      <c r="AI1433"/>
      <c r="AJ1433"/>
      <c r="AK1433"/>
      <c r="AL1433"/>
      <c r="AM1433"/>
      <c r="AN1433"/>
      <c r="AO1433"/>
      <c r="AP1433"/>
      <c r="AQ1433"/>
      <c r="AR1433"/>
      <c r="AS1433"/>
      <c r="AT1433"/>
      <c r="AU1433"/>
      <c r="AV1433"/>
      <c r="AW1433"/>
      <c r="AX1433" t="inlineStr">
        <is>
          <t>Mortality</t>
        </is>
      </c>
      <c r="AY1433" t="inlineStr">
        <is>
          <t>Mortality</t>
        </is>
      </c>
      <c r="AZ1433" t="inlineStr">
        <is>
          <t>LC50</t>
        </is>
      </c>
      <c r="BA1433"/>
      <c r="BB1433" t="n">
        <v>4.0</v>
      </c>
      <c r="BC1433"/>
      <c r="BD1433"/>
      <c r="BE1433"/>
      <c r="BF1433"/>
      <c r="BG1433" t="inlineStr">
        <is>
          <t>Day(s)</t>
        </is>
      </c>
      <c r="BH1433" t="inlineStr">
        <is>
          <t>Pure</t>
        </is>
      </c>
      <c r="BI1433" t="inlineStr">
        <is>
          <t>DTXSID6020064</t>
        </is>
      </c>
      <c r="BJ1433" t="inlineStr">
        <is>
          <t>10.1016/0143-1471(84)90081-3</t>
        </is>
      </c>
      <c r="BK1433"/>
      <c r="BL1433"/>
      <c r="BM1433"/>
      <c r="BN1433"/>
      <c r="BO1433"/>
      <c r="BP1433"/>
      <c r="BQ1433"/>
      <c r="BR1433"/>
      <c r="BS1433"/>
      <c r="BT1433" t="inlineStr">
        <is>
          <t>--</t>
        </is>
      </c>
      <c r="BU1433"/>
      <c r="BV1433"/>
      <c r="BW1433"/>
      <c r="BX1433"/>
      <c r="BY1433"/>
      <c r="BZ1433"/>
      <c r="CA1433"/>
      <c r="CB1433"/>
      <c r="CC1433"/>
      <c r="CD1433"/>
      <c r="CE1433"/>
      <c r="CF1433"/>
      <c r="CG1433"/>
      <c r="CH1433"/>
      <c r="CI1433" t="inlineStr">
        <is>
          <t xml:space="preserve"> NOT FED//LAKE SUPERIOR WATER// </t>
        </is>
      </c>
      <c r="CJ1433" t="inlineStr">
        <is>
          <t xml:space="preserve">   NOT FED//LAKE SUPERIOR WATER// </t>
        </is>
      </c>
      <c r="CK1433" t="inlineStr">
        <is>
          <t>Holcombe,G.W., G.L. Phipps, M.L. Knuth, and T. Felhaber</t>
        </is>
      </c>
      <c r="CL1433" t="n">
        <v>10954.0</v>
      </c>
      <c r="CM1433" t="inlineStr">
        <is>
          <t>The Acute Toxicity of Selected Substituted Phenols, Benzenes and Benzoic Acid Esters to Fathead Minnows Pimephales promelas</t>
        </is>
      </c>
      <c r="CN1433" t="inlineStr">
        <is>
          <t>Environ. Pollut. A.35(4): 367-381</t>
        </is>
      </c>
      <c r="CO1433" t="n">
        <v>1984.0</v>
      </c>
      <c r="CP1433" t="inlineStr">
        <is>
          <t>Holcombe,G.W., G.L. Phipps, M.L. Knuth, and T. Felhaber (1984). The Acute Toxicity of Selected Substituted Phenols, Benzenes and Benzoic Acid Esters to Fathead Minnows Pimephales promelas. Environ. Pollut. A., 35, (4), 367-381. doi:10.1016/0143-1471(84)90081-3. ECOREF#:10954</t>
        </is>
      </c>
    </row>
    <row r="1434">
      <c r="A1434" t="n">
        <v>119346.0</v>
      </c>
      <c r="B1434" t="inlineStr">
        <is>
          <t>4-Amino-2-nitrophenol</t>
        </is>
      </c>
      <c r="C1434"/>
      <c r="D1434" t="inlineStr">
        <is>
          <t>Measured</t>
        </is>
      </c>
      <c r="E1434" t="inlineStr">
        <is>
          <t>Not coded</t>
        </is>
      </c>
      <c r="F1434" t="inlineStr">
        <is>
          <t>&gt;=</t>
        </is>
      </c>
      <c r="G1434" t="n">
        <v>95.0</v>
      </c>
      <c r="H1434"/>
      <c r="I1434"/>
      <c r="J1434"/>
      <c r="K1434"/>
      <c r="L1434" t="inlineStr">
        <is>
          <t>Pimephales promelas</t>
        </is>
      </c>
      <c r="M1434" t="inlineStr">
        <is>
          <t>Fathead Minnow</t>
        </is>
      </c>
      <c r="N1434" t="inlineStr">
        <is>
          <t>Juvenile</t>
        </is>
      </c>
      <c r="O1434"/>
      <c r="P1434"/>
      <c r="Q1434"/>
      <c r="R1434" t="n">
        <v>26.0</v>
      </c>
      <c r="S1434"/>
      <c r="T1434" t="n">
        <v>34.0</v>
      </c>
      <c r="U1434" t="inlineStr">
        <is>
          <t>Day(s)</t>
        </is>
      </c>
      <c r="V1434" t="inlineStr">
        <is>
          <t>Flow-through</t>
        </is>
      </c>
      <c r="W1434" t="inlineStr">
        <is>
          <t>Fresh water</t>
        </is>
      </c>
      <c r="X1434" t="inlineStr">
        <is>
          <t>Lab</t>
        </is>
      </c>
      <c r="Y1434"/>
      <c r="Z1434" t="inlineStr">
        <is>
          <t>Active ingredient</t>
        </is>
      </c>
      <c r="AA1434"/>
      <c r="AB1434" t="n">
        <v>40.4</v>
      </c>
      <c r="AC1434"/>
      <c r="AD1434"/>
      <c r="AE1434"/>
      <c r="AF1434"/>
      <c r="AG1434" t="inlineStr">
        <is>
          <t>AI mg/L</t>
        </is>
      </c>
      <c r="AH1434"/>
      <c r="AI1434"/>
      <c r="AJ1434"/>
      <c r="AK1434"/>
      <c r="AL1434"/>
      <c r="AM1434"/>
      <c r="AN1434"/>
      <c r="AO1434"/>
      <c r="AP1434"/>
      <c r="AQ1434"/>
      <c r="AR1434"/>
      <c r="AS1434"/>
      <c r="AT1434"/>
      <c r="AU1434"/>
      <c r="AV1434"/>
      <c r="AW1434"/>
      <c r="AX1434" t="inlineStr">
        <is>
          <t>Mortality</t>
        </is>
      </c>
      <c r="AY1434" t="inlineStr">
        <is>
          <t>Mortality</t>
        </is>
      </c>
      <c r="AZ1434" t="inlineStr">
        <is>
          <t>LC50</t>
        </is>
      </c>
      <c r="BA1434"/>
      <c r="BB1434" t="n">
        <v>4.0</v>
      </c>
      <c r="BC1434"/>
      <c r="BD1434"/>
      <c r="BE1434"/>
      <c r="BF1434"/>
      <c r="BG1434" t="inlineStr">
        <is>
          <t>Day(s)</t>
        </is>
      </c>
      <c r="BH1434" t="inlineStr">
        <is>
          <t>Pure</t>
        </is>
      </c>
      <c r="BI1434" t="inlineStr">
        <is>
          <t>DTXSID6020064</t>
        </is>
      </c>
      <c r="BJ1434" t="inlineStr">
        <is>
          <t>10.1002/etc.5620140920</t>
        </is>
      </c>
      <c r="BK1434"/>
      <c r="BL1434"/>
      <c r="BM1434"/>
      <c r="BN1434"/>
      <c r="BO1434"/>
      <c r="BP1434"/>
      <c r="BQ1434"/>
      <c r="BR1434"/>
      <c r="BS1434"/>
      <c r="BT1434" t="inlineStr">
        <is>
          <t>--</t>
        </is>
      </c>
      <c r="BU1434"/>
      <c r="BV1434"/>
      <c r="BW1434"/>
      <c r="BX1434"/>
      <c r="BY1434"/>
      <c r="BZ1434"/>
      <c r="CA1434"/>
      <c r="CB1434"/>
      <c r="CC1434"/>
      <c r="CD1434"/>
      <c r="CE1434"/>
      <c r="CF1434"/>
      <c r="CG1434"/>
      <c r="CH1434"/>
      <c r="CI1434"/>
      <c r="CJ1434"/>
      <c r="CK1434" t="inlineStr">
        <is>
          <t>Broderius,S.J., M.D. Kahl, and M.D. Hoglund</t>
        </is>
      </c>
      <c r="CL1434" t="n">
        <v>15031.0</v>
      </c>
      <c r="CM1434" t="inlineStr">
        <is>
          <t>Use of Joint Toxic Response to Define the Primary Mode of Toxic Action for Diverse Industrial Organic Chemicals</t>
        </is>
      </c>
      <c r="CN1434" t="inlineStr">
        <is>
          <t>Environ. Toxicol. Chem.14(9): 1591-1605</t>
        </is>
      </c>
      <c r="CO1434" t="n">
        <v>1995.0</v>
      </c>
      <c r="CP1434" t="inlineStr">
        <is>
          <t>Broderius,S.J., M.D. Kahl, and M.D. Hoglund (1995). Use of Joint Toxic Response to Define the Primary Mode of Toxic Action for Diverse Industrial Organic Chemicals. Environ. Toxicol. Chem., 14, (9), 1591-1605. doi:10.1002/etc.5620140920. ECOREF#:15031</t>
        </is>
      </c>
    </row>
    <row r="1435">
      <c r="A1435" t="n">
        <v>119619.0</v>
      </c>
      <c r="B1435" t="inlineStr">
        <is>
          <t>Diphenylmethanone</t>
        </is>
      </c>
      <c r="C1435"/>
      <c r="D1435" t="inlineStr">
        <is>
          <t>Measured</t>
        </is>
      </c>
      <c r="E1435" t="inlineStr">
        <is>
          <t>Not coded</t>
        </is>
      </c>
      <c r="F1435"/>
      <c r="G1435" t="n">
        <v>99.0</v>
      </c>
      <c r="H1435"/>
      <c r="I1435"/>
      <c r="J1435"/>
      <c r="K1435"/>
      <c r="L1435" t="inlineStr">
        <is>
          <t>Pimephales promelas</t>
        </is>
      </c>
      <c r="M1435" t="inlineStr">
        <is>
          <t>Fathead Minnow</t>
        </is>
      </c>
      <c r="N1435"/>
      <c r="O1435"/>
      <c r="P1435" t="n">
        <v>31.0</v>
      </c>
      <c r="Q1435"/>
      <c r="R1435"/>
      <c r="S1435"/>
      <c r="T1435"/>
      <c r="U1435" t="inlineStr">
        <is>
          <t>Day(s)</t>
        </is>
      </c>
      <c r="V1435" t="inlineStr">
        <is>
          <t>Flow-through</t>
        </is>
      </c>
      <c r="W1435" t="inlineStr">
        <is>
          <t>Fresh water</t>
        </is>
      </c>
      <c r="X1435" t="inlineStr">
        <is>
          <t>Lab</t>
        </is>
      </c>
      <c r="Y1435"/>
      <c r="Z1435" t="inlineStr">
        <is>
          <t>Active ingredient</t>
        </is>
      </c>
      <c r="AA1435"/>
      <c r="AB1435" t="n">
        <v>15.3</v>
      </c>
      <c r="AC1435"/>
      <c r="AD1435" t="n">
        <v>14.4</v>
      </c>
      <c r="AE1435"/>
      <c r="AF1435" t="n">
        <v>16.299</v>
      </c>
      <c r="AG1435" t="inlineStr">
        <is>
          <t>AI mg/L</t>
        </is>
      </c>
      <c r="AH1435"/>
      <c r="AI1435"/>
      <c r="AJ1435"/>
      <c r="AK1435"/>
      <c r="AL1435"/>
      <c r="AM1435"/>
      <c r="AN1435"/>
      <c r="AO1435"/>
      <c r="AP1435"/>
      <c r="AQ1435"/>
      <c r="AR1435"/>
      <c r="AS1435"/>
      <c r="AT1435"/>
      <c r="AU1435"/>
      <c r="AV1435"/>
      <c r="AW1435"/>
      <c r="AX1435" t="inlineStr">
        <is>
          <t>Mortality</t>
        </is>
      </c>
      <c r="AY1435" t="inlineStr">
        <is>
          <t>Mortality</t>
        </is>
      </c>
      <c r="AZ1435" t="inlineStr">
        <is>
          <t>LC50</t>
        </is>
      </c>
      <c r="BA1435"/>
      <c r="BB1435" t="n">
        <v>4.0</v>
      </c>
      <c r="BC1435"/>
      <c r="BD1435"/>
      <c r="BE1435"/>
      <c r="BF1435"/>
      <c r="BG1435" t="inlineStr">
        <is>
          <t>Day(s)</t>
        </is>
      </c>
      <c r="BH1435" t="inlineStr">
        <is>
          <t>Pure</t>
        </is>
      </c>
      <c r="BI1435" t="inlineStr">
        <is>
          <t>DTXSID0021961</t>
        </is>
      </c>
      <c r="BJ1435"/>
      <c r="BK1435"/>
      <c r="BL1435"/>
      <c r="BM1435"/>
      <c r="BN1435"/>
      <c r="BO1435"/>
      <c r="BP1435"/>
      <c r="BQ1435"/>
      <c r="BR1435"/>
      <c r="BS1435"/>
      <c r="BT1435" t="inlineStr">
        <is>
          <t>--</t>
        </is>
      </c>
      <c r="BU1435"/>
      <c r="BV1435"/>
      <c r="BW1435"/>
      <c r="BX1435"/>
      <c r="BY1435"/>
      <c r="BZ1435"/>
      <c r="CA1435"/>
      <c r="CB1435"/>
      <c r="CC1435"/>
      <c r="CD1435"/>
      <c r="CE1435"/>
      <c r="CF1435"/>
      <c r="CG1435"/>
      <c r="CH1435"/>
      <c r="CI1435" t="inlineStr">
        <is>
          <t xml:space="preserve"> Many of the fish in the second highest concentration that NR did not lose equilibrium swam in a slow, corkscrew fashion, head dowNAat 13 hr.  Later they were spread out and motion- less on the bottom of the tank and were hypoactive. </t>
        </is>
      </c>
      <c r="CJ1435" t="inlineStr">
        <is>
          <t xml:space="preserve">   Many of the fish in the second highest concentration that NR did not lose equilibrium swam in a slow, corkscrew fashion, head dowNAat 13 hr.  Later they were spread out and motion- less on the bottom of the tank and were hypoactive. </t>
        </is>
      </c>
      <c r="CK1435" t="inlineStr">
        <is>
          <t>Brooke,L.T., D.J. Call, D.L. Geiger, and C.E. Northcott</t>
        </is>
      </c>
      <c r="CL1435" t="n">
        <v>12448.0</v>
      </c>
      <c r="CM1435" t="inlineStr">
        <is>
          <t>Acute Toxicities of Organic Chemicals to Fathead Minnows (Pimephales promelas), Vol. 1</t>
        </is>
      </c>
      <c r="CN1435" t="inlineStr">
        <is>
          <t>Center for Lake Superior Environmental Studies, University of Wisconsin-Superior, Superior, WI:414 p.</t>
        </is>
      </c>
      <c r="CO1435" t="n">
        <v>1984.0</v>
      </c>
      <c r="CP1435" t="inlineStr">
        <is>
          <t>Brooke,L.T., D.J. Call, D.L. Geiger, and C.E. Northcott (1984). Acute Toxicities of Organic Chemicals to Fathead Minnows (Pimephales promelas), Vol. 1. Center for Lake Superior Environmental Studies, University of Wisconsin-Superior, Superior, WI, 414 p. ECOREF#:12448</t>
        </is>
      </c>
    </row>
    <row r="1436">
      <c r="A1436" t="n">
        <v>119619.0</v>
      </c>
      <c r="B1436" t="inlineStr">
        <is>
          <t>Diphenylmethanone</t>
        </is>
      </c>
      <c r="C1436"/>
      <c r="D1436" t="inlineStr">
        <is>
          <t>Measured</t>
        </is>
      </c>
      <c r="E1436" t="inlineStr">
        <is>
          <t>Not coded</t>
        </is>
      </c>
      <c r="F1436"/>
      <c r="G1436" t="n">
        <v>99.0</v>
      </c>
      <c r="H1436"/>
      <c r="I1436"/>
      <c r="J1436"/>
      <c r="K1436"/>
      <c r="L1436" t="inlineStr">
        <is>
          <t>Pimephales promelas</t>
        </is>
      </c>
      <c r="M1436" t="inlineStr">
        <is>
          <t>Fathead Minnow</t>
        </is>
      </c>
      <c r="N1436"/>
      <c r="O1436"/>
      <c r="P1436" t="n">
        <v>30.0</v>
      </c>
      <c r="Q1436"/>
      <c r="R1436"/>
      <c r="S1436"/>
      <c r="T1436"/>
      <c r="U1436" t="inlineStr">
        <is>
          <t>Day(s)</t>
        </is>
      </c>
      <c r="V1436" t="inlineStr">
        <is>
          <t>Flow-through</t>
        </is>
      </c>
      <c r="W1436" t="inlineStr">
        <is>
          <t>Fresh water</t>
        </is>
      </c>
      <c r="X1436" t="inlineStr">
        <is>
          <t>Lab</t>
        </is>
      </c>
      <c r="Y1436"/>
      <c r="Z1436" t="inlineStr">
        <is>
          <t>Active ingredient</t>
        </is>
      </c>
      <c r="AA1436"/>
      <c r="AB1436" t="n">
        <v>14.2</v>
      </c>
      <c r="AC1436"/>
      <c r="AD1436" t="n">
        <v>13.2</v>
      </c>
      <c r="AE1436"/>
      <c r="AF1436" t="n">
        <v>15.3</v>
      </c>
      <c r="AG1436" t="inlineStr">
        <is>
          <t>AI mg/L</t>
        </is>
      </c>
      <c r="AH1436"/>
      <c r="AI1436"/>
      <c r="AJ1436"/>
      <c r="AK1436"/>
      <c r="AL1436"/>
      <c r="AM1436"/>
      <c r="AN1436"/>
      <c r="AO1436"/>
      <c r="AP1436"/>
      <c r="AQ1436"/>
      <c r="AR1436"/>
      <c r="AS1436"/>
      <c r="AT1436"/>
      <c r="AU1436"/>
      <c r="AV1436"/>
      <c r="AW1436"/>
      <c r="AX1436" t="inlineStr">
        <is>
          <t>Mortality</t>
        </is>
      </c>
      <c r="AY1436" t="inlineStr">
        <is>
          <t>Mortality</t>
        </is>
      </c>
      <c r="AZ1436" t="inlineStr">
        <is>
          <t>LC50</t>
        </is>
      </c>
      <c r="BA1436"/>
      <c r="BB1436" t="n">
        <v>4.0</v>
      </c>
      <c r="BC1436"/>
      <c r="BD1436"/>
      <c r="BE1436"/>
      <c r="BF1436"/>
      <c r="BG1436" t="inlineStr">
        <is>
          <t>Day(s)</t>
        </is>
      </c>
      <c r="BH1436" t="inlineStr">
        <is>
          <t>Pure</t>
        </is>
      </c>
      <c r="BI1436" t="inlineStr">
        <is>
          <t>DTXSID0021961</t>
        </is>
      </c>
      <c r="BJ1436"/>
      <c r="BK1436"/>
      <c r="BL1436"/>
      <c r="BM1436"/>
      <c r="BN1436"/>
      <c r="BO1436"/>
      <c r="BP1436"/>
      <c r="BQ1436"/>
      <c r="BR1436"/>
      <c r="BS1436"/>
      <c r="BT1436" t="inlineStr">
        <is>
          <t>--</t>
        </is>
      </c>
      <c r="BU1436"/>
      <c r="BV1436"/>
      <c r="BW1436"/>
      <c r="BX1436"/>
      <c r="BY1436"/>
      <c r="BZ1436"/>
      <c r="CA1436"/>
      <c r="CB1436"/>
      <c r="CC1436"/>
      <c r="CD1436"/>
      <c r="CE1436"/>
      <c r="CF1436"/>
      <c r="CG1436"/>
      <c r="CH1436"/>
      <c r="CI1436" t="inlineStr">
        <is>
          <t xml:space="preserve"> Immediate stress to fish when added to the two highest con- centrations.  Fish in the second highest concentration moved in slow,NAead down spirals at 24 hr.  Fish in the middle concentration were spread out on the bottom of the tank.  At </t>
        </is>
      </c>
      <c r="CJ1436" t="inlineStr">
        <is>
          <t xml:space="preserve">   Immediate stress to fish when added to the two highest con- centrations.  Fish in the second highest concentration moved in slow,NAead down spirals at 24 hr.  Fish in the middle concentration were spread out on the bottom of the tank.  At </t>
        </is>
      </c>
      <c r="CK1436" t="inlineStr">
        <is>
          <t>Brooke,L.T., D.J. Call, D.L. Geiger, and C.E. Northcott</t>
        </is>
      </c>
      <c r="CL1436" t="n">
        <v>12448.0</v>
      </c>
      <c r="CM1436" t="inlineStr">
        <is>
          <t>Acute Toxicities of Organic Chemicals to Fathead Minnows (Pimephales promelas), Vol. 1</t>
        </is>
      </c>
      <c r="CN1436" t="inlineStr">
        <is>
          <t>Center for Lake Superior Environmental Studies, University of Wisconsin-Superior, Superior, WI:414 p.</t>
        </is>
      </c>
      <c r="CO1436" t="n">
        <v>1984.0</v>
      </c>
      <c r="CP1436" t="inlineStr">
        <is>
          <t>Brooke,L.T., D.J. Call, D.L. Geiger, and C.E. Northcott (1984). Acute Toxicities of Organic Chemicals to Fathead Minnows (Pimephales promelas), Vol. 1. Center for Lake Superior Environmental Studies, University of Wisconsin-Superior, Superior, WI, 414 p. ECOREF#:12448</t>
        </is>
      </c>
    </row>
    <row r="1437">
      <c r="A1437" t="n">
        <v>119619.0</v>
      </c>
      <c r="B1437" t="inlineStr">
        <is>
          <t>Diphenylmethanone</t>
        </is>
      </c>
      <c r="C1437"/>
      <c r="D1437" t="inlineStr">
        <is>
          <t>Measured</t>
        </is>
      </c>
      <c r="E1437" t="inlineStr">
        <is>
          <t>Not coded</t>
        </is>
      </c>
      <c r="F1437" t="inlineStr">
        <is>
          <t>&gt;</t>
        </is>
      </c>
      <c r="G1437" t="n">
        <v>99.0</v>
      </c>
      <c r="H1437"/>
      <c r="I1437"/>
      <c r="J1437"/>
      <c r="K1437"/>
      <c r="L1437" t="inlineStr">
        <is>
          <t>Pimephales promelas</t>
        </is>
      </c>
      <c r="M1437" t="inlineStr">
        <is>
          <t>Fathead Minnow</t>
        </is>
      </c>
      <c r="N1437" t="inlineStr">
        <is>
          <t>Juvenile</t>
        </is>
      </c>
      <c r="O1437"/>
      <c r="P1437"/>
      <c r="Q1437"/>
      <c r="R1437" t="n">
        <v>28.0</v>
      </c>
      <c r="S1437"/>
      <c r="T1437" t="n">
        <v>33.0</v>
      </c>
      <c r="U1437" t="inlineStr">
        <is>
          <t>Day(s)</t>
        </is>
      </c>
      <c r="V1437" t="inlineStr">
        <is>
          <t>Flow-through</t>
        </is>
      </c>
      <c r="W1437" t="inlineStr">
        <is>
          <t>Fresh water</t>
        </is>
      </c>
      <c r="X1437" t="inlineStr">
        <is>
          <t>Lab</t>
        </is>
      </c>
      <c r="Y1437"/>
      <c r="Z1437" t="inlineStr">
        <is>
          <t>Active ingredient</t>
        </is>
      </c>
      <c r="AA1437"/>
      <c r="AB1437" t="n">
        <v>14.2</v>
      </c>
      <c r="AC1437"/>
      <c r="AD1437" t="n">
        <v>13.2</v>
      </c>
      <c r="AE1437"/>
      <c r="AF1437" t="n">
        <v>15.3</v>
      </c>
      <c r="AG1437" t="inlineStr">
        <is>
          <t>AI mg/L</t>
        </is>
      </c>
      <c r="AH1437"/>
      <c r="AI1437"/>
      <c r="AJ1437"/>
      <c r="AK1437"/>
      <c r="AL1437"/>
      <c r="AM1437"/>
      <c r="AN1437"/>
      <c r="AO1437"/>
      <c r="AP1437"/>
      <c r="AQ1437"/>
      <c r="AR1437"/>
      <c r="AS1437"/>
      <c r="AT1437"/>
      <c r="AU1437"/>
      <c r="AV1437"/>
      <c r="AW1437"/>
      <c r="AX1437" t="inlineStr">
        <is>
          <t>Mortality</t>
        </is>
      </c>
      <c r="AY1437" t="inlineStr">
        <is>
          <t>Survival</t>
        </is>
      </c>
      <c r="AZ1437" t="inlineStr">
        <is>
          <t>LC50</t>
        </is>
      </c>
      <c r="BA1437"/>
      <c r="BB1437" t="n">
        <v>4.0</v>
      </c>
      <c r="BC1437"/>
      <c r="BD1437"/>
      <c r="BE1437"/>
      <c r="BF1437"/>
      <c r="BG1437" t="inlineStr">
        <is>
          <t>Day(s)</t>
        </is>
      </c>
      <c r="BH1437" t="inlineStr">
        <is>
          <t>Pure</t>
        </is>
      </c>
      <c r="BI1437" t="inlineStr">
        <is>
          <t>DTXSID0021961</t>
        </is>
      </c>
      <c r="BJ1437"/>
      <c r="BK1437"/>
      <c r="BL1437"/>
      <c r="BM1437"/>
      <c r="BN1437"/>
      <c r="BO1437"/>
      <c r="BP1437"/>
      <c r="BQ1437"/>
      <c r="BR1437"/>
      <c r="BS1437"/>
      <c r="BT1437" t="inlineStr">
        <is>
          <t>--</t>
        </is>
      </c>
      <c r="BU1437"/>
      <c r="BV1437"/>
      <c r="BW1437"/>
      <c r="BX1437"/>
      <c r="BY1437"/>
      <c r="BZ1437"/>
      <c r="CA1437"/>
      <c r="CB1437"/>
      <c r="CC1437"/>
      <c r="CD1437"/>
      <c r="CE1437"/>
      <c r="CF1437"/>
      <c r="CG1437"/>
      <c r="CH1437"/>
      <c r="CI1437"/>
      <c r="CJ1437"/>
      <c r="CK1437" t="inlineStr">
        <is>
          <t>Marchini,S., M.L. Tosato, T.J. Norberg-King, D.E. Hammermeister, and M.D. Hoglund</t>
        </is>
      </c>
      <c r="CL1437" t="n">
        <v>3910.0</v>
      </c>
      <c r="CM1437" t="inlineStr">
        <is>
          <t>Lethal and Sublethal Toxicity of Benzene Derivatives to the Fathead Minnow, Using a Short-Term Test</t>
        </is>
      </c>
      <c r="CN1437" t="inlineStr">
        <is>
          <t>Environ. Toxicol. Chem.11(2): 187-195</t>
        </is>
      </c>
      <c r="CO1437" t="n">
        <v>1992.0</v>
      </c>
      <c r="CP1437" t="inlineStr">
        <is>
          <t>Marchini,S., M.L. Tosato, T.J. Norberg-King, D.E. Hammermeister, and M.D. Hoglund (1992). Lethal and Sublethal Toxicity of Benzene Derivatives to the Fathead Minnow, Using a Short-Term Test. Environ. Toxicol. Chem., 11, (2), 187-195. ECOREF#:3910</t>
        </is>
      </c>
    </row>
    <row r="1438">
      <c r="A1438" t="n">
        <v>119619.0</v>
      </c>
      <c r="B1438" t="inlineStr">
        <is>
          <t>Diphenylmethanone</t>
        </is>
      </c>
      <c r="C1438"/>
      <c r="D1438" t="inlineStr">
        <is>
          <t>Measured</t>
        </is>
      </c>
      <c r="E1438" t="inlineStr">
        <is>
          <t>Not coded</t>
        </is>
      </c>
      <c r="F1438" t="inlineStr">
        <is>
          <t>&gt;</t>
        </is>
      </c>
      <c r="G1438" t="n">
        <v>99.0</v>
      </c>
      <c r="H1438"/>
      <c r="I1438"/>
      <c r="J1438"/>
      <c r="K1438"/>
      <c r="L1438" t="inlineStr">
        <is>
          <t>Pimephales promelas</t>
        </is>
      </c>
      <c r="M1438" t="inlineStr">
        <is>
          <t>Fathead Minnow</t>
        </is>
      </c>
      <c r="N1438" t="inlineStr">
        <is>
          <t>Larva</t>
        </is>
      </c>
      <c r="O1438" t="inlineStr">
        <is>
          <t>&lt;</t>
        </is>
      </c>
      <c r="P1438" t="n">
        <v>24.0</v>
      </c>
      <c r="Q1438"/>
      <c r="R1438"/>
      <c r="S1438"/>
      <c r="T1438"/>
      <c r="U1438" t="inlineStr">
        <is>
          <t>Hour(s)</t>
        </is>
      </c>
      <c r="V1438" t="inlineStr">
        <is>
          <t>Flow-through</t>
        </is>
      </c>
      <c r="W1438" t="inlineStr">
        <is>
          <t>Fresh water</t>
        </is>
      </c>
      <c r="X1438" t="inlineStr">
        <is>
          <t>Lab</t>
        </is>
      </c>
      <c r="Y1438"/>
      <c r="Z1438" t="inlineStr">
        <is>
          <t>Active ingredient</t>
        </is>
      </c>
      <c r="AA1438"/>
      <c r="AB1438" t="n">
        <v>10.89</v>
      </c>
      <c r="AC1438"/>
      <c r="AD1438" t="n">
        <v>9.64</v>
      </c>
      <c r="AE1438"/>
      <c r="AF1438" t="n">
        <v>12.31</v>
      </c>
      <c r="AG1438" t="inlineStr">
        <is>
          <t>AI mg/L</t>
        </is>
      </c>
      <c r="AH1438"/>
      <c r="AI1438"/>
      <c r="AJ1438"/>
      <c r="AK1438"/>
      <c r="AL1438"/>
      <c r="AM1438"/>
      <c r="AN1438"/>
      <c r="AO1438"/>
      <c r="AP1438"/>
      <c r="AQ1438"/>
      <c r="AR1438"/>
      <c r="AS1438"/>
      <c r="AT1438"/>
      <c r="AU1438"/>
      <c r="AV1438"/>
      <c r="AW1438"/>
      <c r="AX1438" t="inlineStr">
        <is>
          <t>Mortality</t>
        </is>
      </c>
      <c r="AY1438" t="inlineStr">
        <is>
          <t>Survival</t>
        </is>
      </c>
      <c r="AZ1438" t="inlineStr">
        <is>
          <t>LC50</t>
        </is>
      </c>
      <c r="BA1438"/>
      <c r="BB1438" t="n">
        <v>4.0</v>
      </c>
      <c r="BC1438"/>
      <c r="BD1438"/>
      <c r="BE1438"/>
      <c r="BF1438"/>
      <c r="BG1438" t="inlineStr">
        <is>
          <t>Day(s)</t>
        </is>
      </c>
      <c r="BH1438" t="inlineStr">
        <is>
          <t>Pure</t>
        </is>
      </c>
      <c r="BI1438" t="inlineStr">
        <is>
          <t>DTXSID0021961</t>
        </is>
      </c>
      <c r="BJ1438"/>
      <c r="BK1438"/>
      <c r="BL1438"/>
      <c r="BM1438"/>
      <c r="BN1438"/>
      <c r="BO1438"/>
      <c r="BP1438"/>
      <c r="BQ1438"/>
      <c r="BR1438"/>
      <c r="BS1438"/>
      <c r="BT1438" t="inlineStr">
        <is>
          <t>--</t>
        </is>
      </c>
      <c r="BU1438"/>
      <c r="BV1438"/>
      <c r="BW1438"/>
      <c r="BX1438"/>
      <c r="BY1438"/>
      <c r="BZ1438"/>
      <c r="CA1438"/>
      <c r="CB1438"/>
      <c r="CC1438"/>
      <c r="CD1438"/>
      <c r="CE1438"/>
      <c r="CF1438"/>
      <c r="CG1438"/>
      <c r="CH1438"/>
      <c r="CI1438"/>
      <c r="CJ1438"/>
      <c r="CK1438" t="inlineStr">
        <is>
          <t>Marchini,S., M.L. Tosato, T.J. Norberg-King, D.E. Hammermeister, and M.D. Hoglund</t>
        </is>
      </c>
      <c r="CL1438" t="n">
        <v>3910.0</v>
      </c>
      <c r="CM1438" t="inlineStr">
        <is>
          <t>Lethal and Sublethal Toxicity of Benzene Derivatives to the Fathead Minnow, Using a Short-Term Test</t>
        </is>
      </c>
      <c r="CN1438" t="inlineStr">
        <is>
          <t>Environ. Toxicol. Chem.11(2): 187-195</t>
        </is>
      </c>
      <c r="CO1438" t="n">
        <v>1992.0</v>
      </c>
      <c r="CP1438" t="inlineStr">
        <is>
          <t>Marchini,S., M.L. Tosato, T.J. Norberg-King, D.E. Hammermeister, and M.D. Hoglund (1992). Lethal and Sublethal Toxicity of Benzene Derivatives to the Fathead Minnow, Using a Short-Term Test. Environ. Toxicol. Chem., 11, (2), 187-195. ECOREF#:3910</t>
        </is>
      </c>
    </row>
    <row r="1439">
      <c r="A1439" t="n">
        <v>120070.0</v>
      </c>
      <c r="B1439" t="inlineStr">
        <is>
          <t>2,2'-Iminodi-N-phenylethanol</t>
        </is>
      </c>
      <c r="C1439"/>
      <c r="D1439" t="inlineStr">
        <is>
          <t>Measured</t>
        </is>
      </c>
      <c r="E1439" t="inlineStr">
        <is>
          <t>Not reported</t>
        </is>
      </c>
      <c r="F1439"/>
      <c r="G1439" t="n">
        <v>99.0</v>
      </c>
      <c r="H1439"/>
      <c r="I1439"/>
      <c r="J1439"/>
      <c r="K1439"/>
      <c r="L1439" t="inlineStr">
        <is>
          <t>Pimephales promelas</t>
        </is>
      </c>
      <c r="M1439" t="inlineStr">
        <is>
          <t>Fathead Minnow</t>
        </is>
      </c>
      <c r="N1439"/>
      <c r="O1439"/>
      <c r="P1439"/>
      <c r="Q1439"/>
      <c r="R1439" t="n">
        <v>34.0</v>
      </c>
      <c r="S1439"/>
      <c r="T1439" t="n">
        <v>36.0</v>
      </c>
      <c r="U1439" t="inlineStr">
        <is>
          <t>Day(s)</t>
        </is>
      </c>
      <c r="V1439" t="inlineStr">
        <is>
          <t>Flow-through</t>
        </is>
      </c>
      <c r="W1439" t="inlineStr">
        <is>
          <t>Fresh water</t>
        </is>
      </c>
      <c r="X1439" t="inlineStr">
        <is>
          <t>Lab</t>
        </is>
      </c>
      <c r="Y1439"/>
      <c r="Z1439" t="inlineStr">
        <is>
          <t>Active ingredient</t>
        </is>
      </c>
      <c r="AA1439"/>
      <c r="AB1439" t="n">
        <v>735.0</v>
      </c>
      <c r="AC1439"/>
      <c r="AD1439"/>
      <c r="AE1439"/>
      <c r="AF1439"/>
      <c r="AG1439" t="inlineStr">
        <is>
          <t>AI mg/L</t>
        </is>
      </c>
      <c r="AH1439"/>
      <c r="AI1439"/>
      <c r="AJ1439"/>
      <c r="AK1439"/>
      <c r="AL1439"/>
      <c r="AM1439"/>
      <c r="AN1439"/>
      <c r="AO1439"/>
      <c r="AP1439"/>
      <c r="AQ1439"/>
      <c r="AR1439"/>
      <c r="AS1439"/>
      <c r="AT1439"/>
      <c r="AU1439"/>
      <c r="AV1439"/>
      <c r="AW1439"/>
      <c r="AX1439" t="inlineStr">
        <is>
          <t>Mortality</t>
        </is>
      </c>
      <c r="AY1439" t="inlineStr">
        <is>
          <t>Mortality</t>
        </is>
      </c>
      <c r="AZ1439" t="inlineStr">
        <is>
          <t>LC50</t>
        </is>
      </c>
      <c r="BA1439"/>
      <c r="BB1439" t="n">
        <v>4.0</v>
      </c>
      <c r="BC1439"/>
      <c r="BD1439"/>
      <c r="BE1439"/>
      <c r="BF1439"/>
      <c r="BG1439" t="inlineStr">
        <is>
          <t>Day(s)</t>
        </is>
      </c>
      <c r="BH1439"/>
      <c r="BI1439" t="inlineStr">
        <is>
          <t>DTXSID5021962</t>
        </is>
      </c>
      <c r="BJ1439"/>
      <c r="BK1439"/>
      <c r="BL1439" t="inlineStr">
        <is>
          <t>Acute</t>
        </is>
      </c>
      <c r="BM1439"/>
      <c r="BN1439"/>
      <c r="BO1439"/>
      <c r="BP1439"/>
      <c r="BQ1439"/>
      <c r="BR1439"/>
      <c r="BS1439"/>
      <c r="BT1439" t="inlineStr">
        <is>
          <t>--</t>
        </is>
      </c>
      <c r="BU1439"/>
      <c r="BV1439"/>
      <c r="BW1439"/>
      <c r="BX1439"/>
      <c r="BY1439"/>
      <c r="BZ1439"/>
      <c r="CA1439"/>
      <c r="CB1439"/>
      <c r="CC1439"/>
      <c r="CD1439"/>
      <c r="CE1439"/>
      <c r="CF1439"/>
      <c r="CG1439"/>
      <c r="CH1439"/>
      <c r="CI1439"/>
      <c r="CJ1439" t="inlineStr">
        <is>
          <t xml:space="preserve">SOURCE/FROM US EPA ENVIRONMENTAL RESEARCH LABORATORY-DULUTH AND THE UNIVERSITY OF WISCONSIN-SUPERIOR CAMPUS//MEDIA/LAKE SUPERIOR WATER OR DECHLORINATED WATER//   </t>
        </is>
      </c>
      <c r="CK1439" t="inlineStr">
        <is>
          <t>Geiger,D.L., S.H. Poirier, L.T. Brooke, and D.J. Call</t>
        </is>
      </c>
      <c r="CL1439" t="n">
        <v>12858.0</v>
      </c>
      <c r="CM1439" t="inlineStr">
        <is>
          <t>Acute Toxicities of Organic Chemicals to Fathead Minnows (Pimephales promelas) Volume III</t>
        </is>
      </c>
      <c r="CN1439" t="inlineStr">
        <is>
          <t>Center for Lake Superior Environmental Studies, University of Wisconsin, Superior, WI:328 p.</t>
        </is>
      </c>
      <c r="CO1439" t="n">
        <v>1986.0</v>
      </c>
      <c r="CP1439" t="inlineStr">
        <is>
          <t>Geiger,D.L., S.H. Poirier, L.T. Brooke, and D.J. Call (1986). Acute Toxicities of Organic Chemicals to Fathead Minnows (Pimephales promelas) Volume III. Center for Lake Superior Environmental Studies, University of Wisconsin, Superior, WI, 328 p. ECOREF#:12858</t>
        </is>
      </c>
    </row>
    <row r="1440">
      <c r="A1440" t="n">
        <v>120218.0</v>
      </c>
      <c r="B1440" t="inlineStr">
        <is>
          <t>4-(Diethylamino)benzaldehyde</t>
        </is>
      </c>
      <c r="C1440"/>
      <c r="D1440" t="inlineStr">
        <is>
          <t>Measured</t>
        </is>
      </c>
      <c r="E1440" t="inlineStr">
        <is>
          <t>Not reported</t>
        </is>
      </c>
      <c r="F1440"/>
      <c r="G1440" t="n">
        <v>95.0</v>
      </c>
      <c r="H1440"/>
      <c r="I1440"/>
      <c r="J1440"/>
      <c r="K1440"/>
      <c r="L1440" t="inlineStr">
        <is>
          <t>Pimephales promelas</t>
        </is>
      </c>
      <c r="M1440" t="inlineStr">
        <is>
          <t>Fathead Minnow</t>
        </is>
      </c>
      <c r="N1440"/>
      <c r="O1440"/>
      <c r="P1440"/>
      <c r="Q1440"/>
      <c r="R1440" t="n">
        <v>29.0</v>
      </c>
      <c r="S1440"/>
      <c r="T1440" t="n">
        <v>30.0</v>
      </c>
      <c r="U1440" t="inlineStr">
        <is>
          <t>Day(s)</t>
        </is>
      </c>
      <c r="V1440" t="inlineStr">
        <is>
          <t>Flow-through</t>
        </is>
      </c>
      <c r="W1440" t="inlineStr">
        <is>
          <t>Fresh water</t>
        </is>
      </c>
      <c r="X1440" t="inlineStr">
        <is>
          <t>Lab</t>
        </is>
      </c>
      <c r="Y1440"/>
      <c r="Z1440" t="inlineStr">
        <is>
          <t>Active ingredient</t>
        </is>
      </c>
      <c r="AA1440"/>
      <c r="AB1440" t="n">
        <v>23.9</v>
      </c>
      <c r="AC1440"/>
      <c r="AD1440" t="n">
        <v>22.9</v>
      </c>
      <c r="AE1440"/>
      <c r="AF1440" t="n">
        <v>25.0</v>
      </c>
      <c r="AG1440" t="inlineStr">
        <is>
          <t>AI mg/L</t>
        </is>
      </c>
      <c r="AH1440"/>
      <c r="AI1440"/>
      <c r="AJ1440"/>
      <c r="AK1440"/>
      <c r="AL1440"/>
      <c r="AM1440"/>
      <c r="AN1440"/>
      <c r="AO1440"/>
      <c r="AP1440"/>
      <c r="AQ1440"/>
      <c r="AR1440"/>
      <c r="AS1440"/>
      <c r="AT1440"/>
      <c r="AU1440"/>
      <c r="AV1440"/>
      <c r="AW1440"/>
      <c r="AX1440" t="inlineStr">
        <is>
          <t>Mortality</t>
        </is>
      </c>
      <c r="AY1440" t="inlineStr">
        <is>
          <t>Mortality</t>
        </is>
      </c>
      <c r="AZ1440" t="inlineStr">
        <is>
          <t>LC50</t>
        </is>
      </c>
      <c r="BA1440"/>
      <c r="BB1440" t="n">
        <v>4.0</v>
      </c>
      <c r="BC1440"/>
      <c r="BD1440"/>
      <c r="BE1440"/>
      <c r="BF1440"/>
      <c r="BG1440" t="inlineStr">
        <is>
          <t>Day(s)</t>
        </is>
      </c>
      <c r="BH1440"/>
      <c r="BI1440" t="inlineStr">
        <is>
          <t>DTXSID0021963</t>
        </is>
      </c>
      <c r="BJ1440"/>
      <c r="BK1440"/>
      <c r="BL1440" t="inlineStr">
        <is>
          <t>Acute</t>
        </is>
      </c>
      <c r="BM1440"/>
      <c r="BN1440"/>
      <c r="BO1440"/>
      <c r="BP1440"/>
      <c r="BQ1440"/>
      <c r="BR1440"/>
      <c r="BS1440"/>
      <c r="BT1440" t="inlineStr">
        <is>
          <t>--</t>
        </is>
      </c>
      <c r="BU1440"/>
      <c r="BV1440"/>
      <c r="BW1440"/>
      <c r="BX1440"/>
      <c r="BY1440"/>
      <c r="BZ1440"/>
      <c r="CA1440"/>
      <c r="CB1440"/>
      <c r="CC1440"/>
      <c r="CD1440"/>
      <c r="CE1440"/>
      <c r="CF1440"/>
      <c r="CG1440"/>
      <c r="CH1440"/>
      <c r="CI1440"/>
      <c r="CJ1440" t="inlineStr">
        <is>
          <t xml:space="preserve">SOURCE/US EPA ENVIRONMENTAL RESEARCH LABORATORY DULUTH AND THE UNIVERSITY OF WISCONSIN SUPERIOR//MEDIA/FILTERED LAKE SUPERIOR WATER OR DECHLORINATED CITY OF SUPERIOR WISCONSIN WATER//   </t>
        </is>
      </c>
      <c r="CK1440" t="inlineStr">
        <is>
          <t>Geiger,D.L., C.E. Northcott, D.J. Call, and L.T. Brooke</t>
        </is>
      </c>
      <c r="CL1440" t="n">
        <v>12447.0</v>
      </c>
      <c r="CM1440" t="inlineStr">
        <is>
          <t>Acute Toxicities of Organic Chemicals to Fathead Minnows (Pimephales promelas), Volume II</t>
        </is>
      </c>
      <c r="CN1440" t="inlineStr">
        <is>
          <t>Center for Lake Superior Environmental Studies, University of Wisconsin, Superior, WI:326 p.</t>
        </is>
      </c>
      <c r="CO1440" t="n">
        <v>1985.0</v>
      </c>
      <c r="CP1440" t="inlineStr">
        <is>
          <t>Geiger,D.L., C.E. Northcott, D.J. Call, and L.T. Brooke (1985). Acute Toxicities of Organic Chemicals to Fathead Minnows (Pimephales promelas), Volume II. Center for Lake Superior Environmental Studies, University of Wisconsin, Superior, WI, 326 p. ECOREF#:12447</t>
        </is>
      </c>
    </row>
    <row r="1441">
      <c r="A1441" t="n">
        <v>120627.0</v>
      </c>
      <c r="B1441" t="inlineStr">
        <is>
          <t>5-[2-(Octylsulfinyl)propyl]-1,3-benzodioxole</t>
        </is>
      </c>
      <c r="C1441" t="inlineStr">
        <is>
          <t>Technical grade, technical product, technical formulation</t>
        </is>
      </c>
      <c r="D1441" t="inlineStr">
        <is>
          <t>Unmeasured</t>
        </is>
      </c>
      <c r="E1441" t="inlineStr">
        <is>
          <t>Not coded</t>
        </is>
      </c>
      <c r="F1441" t="inlineStr">
        <is>
          <t>&gt;</t>
        </is>
      </c>
      <c r="G1441" t="n">
        <v>88.0</v>
      </c>
      <c r="H1441"/>
      <c r="I1441"/>
      <c r="J1441"/>
      <c r="K1441"/>
      <c r="L1441" t="inlineStr">
        <is>
          <t>Pimephales promelas</t>
        </is>
      </c>
      <c r="M1441" t="inlineStr">
        <is>
          <t>Fathead Minnow</t>
        </is>
      </c>
      <c r="N1441"/>
      <c r="O1441"/>
      <c r="P1441"/>
      <c r="Q1441"/>
      <c r="R1441"/>
      <c r="S1441"/>
      <c r="T1441"/>
      <c r="U1441"/>
      <c r="V1441" t="inlineStr">
        <is>
          <t>Aquatic, unspecified</t>
        </is>
      </c>
      <c r="W1441" t="inlineStr">
        <is>
          <t>Fresh water</t>
        </is>
      </c>
      <c r="X1441" t="inlineStr">
        <is>
          <t>Lab</t>
        </is>
      </c>
      <c r="Y1441"/>
      <c r="Z1441" t="inlineStr">
        <is>
          <t>Active ingredient</t>
        </is>
      </c>
      <c r="AA1441"/>
      <c r="AB1441" t="n">
        <v>0.74</v>
      </c>
      <c r="AC1441"/>
      <c r="AD1441"/>
      <c r="AE1441"/>
      <c r="AF1441"/>
      <c r="AG1441" t="inlineStr">
        <is>
          <t>AI mg/L</t>
        </is>
      </c>
      <c r="AH1441"/>
      <c r="AI1441"/>
      <c r="AJ1441"/>
      <c r="AK1441"/>
      <c r="AL1441"/>
      <c r="AM1441"/>
      <c r="AN1441"/>
      <c r="AO1441"/>
      <c r="AP1441"/>
      <c r="AQ1441"/>
      <c r="AR1441"/>
      <c r="AS1441"/>
      <c r="AT1441"/>
      <c r="AU1441"/>
      <c r="AV1441"/>
      <c r="AW1441"/>
      <c r="AX1441" t="inlineStr">
        <is>
          <t>Mortality</t>
        </is>
      </c>
      <c r="AY1441" t="inlineStr">
        <is>
          <t>Mortality</t>
        </is>
      </c>
      <c r="AZ1441" t="inlineStr">
        <is>
          <t>LC50</t>
        </is>
      </c>
      <c r="BA1441"/>
      <c r="BB1441" t="n">
        <v>4.0</v>
      </c>
      <c r="BC1441"/>
      <c r="BD1441"/>
      <c r="BE1441"/>
      <c r="BF1441"/>
      <c r="BG1441" t="inlineStr">
        <is>
          <t>Day(s)</t>
        </is>
      </c>
      <c r="BH1441" t="inlineStr">
        <is>
          <t>Pure</t>
        </is>
      </c>
      <c r="BI1441" t="inlineStr">
        <is>
          <t>DTXSID1021168</t>
        </is>
      </c>
      <c r="BJ1441" t="inlineStr">
        <is>
          <t>10.1002/j.1551-8833.1960.tb00630.x</t>
        </is>
      </c>
      <c r="BK1441"/>
      <c r="BL1441"/>
      <c r="BM1441"/>
      <c r="BN1441"/>
      <c r="BO1441"/>
      <c r="BP1441"/>
      <c r="BQ1441"/>
      <c r="BR1441"/>
      <c r="BS1441"/>
      <c r="BT1441" t="inlineStr">
        <is>
          <t>--</t>
        </is>
      </c>
      <c r="BU1441"/>
      <c r="BV1441"/>
      <c r="BW1441"/>
      <c r="BX1441"/>
      <c r="BY1441"/>
      <c r="BZ1441"/>
      <c r="CA1441"/>
      <c r="CB1441"/>
      <c r="CC1441"/>
      <c r="CD1441"/>
      <c r="CE1441"/>
      <c r="CF1441"/>
      <c r="CG1441"/>
      <c r="CH1441"/>
      <c r="CI1441" t="inlineStr">
        <is>
          <t xml:space="preserve"> O EFCT CONT/ODOR REMOVAL//ENDPT/TLM// </t>
        </is>
      </c>
      <c r="CJ1441" t="inlineStr">
        <is>
          <t xml:space="preserve">   O EFCT CONT/ODOR REMOVAL//ENDPT/TLM// </t>
        </is>
      </c>
      <c r="CK1441" t="inlineStr">
        <is>
          <t>Cohen,J.M., L.J. Kamphake, A.E. Lemke, C. Henderson, and R.L. Woodward</t>
        </is>
      </c>
      <c r="CL1441" t="n">
        <v>2082.0</v>
      </c>
      <c r="CM1441" t="inlineStr">
        <is>
          <t>Effect of Fish Poisons on Water Supplies.  Part 1.  Removal of Toxic Materials</t>
        </is>
      </c>
      <c r="CN1441" t="inlineStr">
        <is>
          <t>J. Am. Water Works Assoc.52(12): 1551-1566</t>
        </is>
      </c>
      <c r="CO1441" t="n">
        <v>1960.0</v>
      </c>
      <c r="CP1441" t="inlineStr">
        <is>
          <t>Cohen,J.M., L.J. Kamphake, A.E. Lemke, C. Henderson, and R.L. Woodward (1960). Effect of Fish Poisons on Water Supplies.  Part 1.  Removal of Toxic Materials. J. Am. Water Works Assoc., 52, (12), 1551-1566. doi:10.1002/j.1551-8833.1960.tb00630.x. ECOREF#:2082</t>
        </is>
      </c>
    </row>
    <row r="1442">
      <c r="A1442" t="n">
        <v>120809.0</v>
      </c>
      <c r="B1442" t="inlineStr">
        <is>
          <t>1,2-Benzenediol</t>
        </is>
      </c>
      <c r="C1442"/>
      <c r="D1442" t="inlineStr">
        <is>
          <t>Measured</t>
        </is>
      </c>
      <c r="E1442" t="inlineStr">
        <is>
          <t>Not coded</t>
        </is>
      </c>
      <c r="F1442"/>
      <c r="G1442"/>
      <c r="H1442"/>
      <c r="I1442"/>
      <c r="J1442"/>
      <c r="K1442"/>
      <c r="L1442" t="inlineStr">
        <is>
          <t>Pimephales promelas</t>
        </is>
      </c>
      <c r="M1442" t="inlineStr">
        <is>
          <t>Fathead Minnow</t>
        </is>
      </c>
      <c r="N1442"/>
      <c r="O1442"/>
      <c r="P1442"/>
      <c r="Q1442"/>
      <c r="R1442"/>
      <c r="S1442"/>
      <c r="T1442"/>
      <c r="U1442"/>
      <c r="V1442" t="inlineStr">
        <is>
          <t>Flow-through</t>
        </is>
      </c>
      <c r="W1442" t="inlineStr">
        <is>
          <t>Fresh water</t>
        </is>
      </c>
      <c r="X1442" t="inlineStr">
        <is>
          <t>Lab</t>
        </is>
      </c>
      <c r="Y1442"/>
      <c r="Z1442" t="inlineStr">
        <is>
          <t>Active ingredient</t>
        </is>
      </c>
      <c r="AA1442"/>
      <c r="AB1442" t="n">
        <v>3.5</v>
      </c>
      <c r="AC1442"/>
      <c r="AD1442"/>
      <c r="AE1442"/>
      <c r="AF1442"/>
      <c r="AG1442" t="inlineStr">
        <is>
          <t>AI mg/L</t>
        </is>
      </c>
      <c r="AH1442"/>
      <c r="AI1442"/>
      <c r="AJ1442"/>
      <c r="AK1442"/>
      <c r="AL1442"/>
      <c r="AM1442"/>
      <c r="AN1442"/>
      <c r="AO1442"/>
      <c r="AP1442"/>
      <c r="AQ1442"/>
      <c r="AR1442"/>
      <c r="AS1442"/>
      <c r="AT1442"/>
      <c r="AU1442"/>
      <c r="AV1442"/>
      <c r="AW1442"/>
      <c r="AX1442" t="inlineStr">
        <is>
          <t>Mortality</t>
        </is>
      </c>
      <c r="AY1442" t="inlineStr">
        <is>
          <t>Mortality</t>
        </is>
      </c>
      <c r="AZ1442" t="inlineStr">
        <is>
          <t>LC50</t>
        </is>
      </c>
      <c r="BA1442"/>
      <c r="BB1442" t="n">
        <v>4.0</v>
      </c>
      <c r="BC1442"/>
      <c r="BD1442"/>
      <c r="BE1442"/>
      <c r="BF1442"/>
      <c r="BG1442" t="inlineStr">
        <is>
          <t>Day(s)</t>
        </is>
      </c>
      <c r="BH1442"/>
      <c r="BI1442" t="inlineStr">
        <is>
          <t>DTXSID3020257</t>
        </is>
      </c>
      <c r="BJ1442" t="inlineStr">
        <is>
          <t>10.1007/BF01056935</t>
        </is>
      </c>
      <c r="BK1442"/>
      <c r="BL1442"/>
      <c r="BM1442"/>
      <c r="BN1442"/>
      <c r="BO1442"/>
      <c r="BP1442"/>
      <c r="BQ1442"/>
      <c r="BR1442"/>
      <c r="BS1442"/>
      <c r="BT1442" t="inlineStr">
        <is>
          <t>--</t>
        </is>
      </c>
      <c r="BU1442"/>
      <c r="BV1442"/>
      <c r="BW1442"/>
      <c r="BX1442"/>
      <c r="BY1442"/>
      <c r="BZ1442"/>
      <c r="CA1442"/>
      <c r="CB1442"/>
      <c r="CC1442"/>
      <c r="CD1442"/>
      <c r="CE1442"/>
      <c r="CF1442"/>
      <c r="CG1442"/>
      <c r="CH1442"/>
      <c r="CI1442"/>
      <c r="CJ1442"/>
      <c r="CK1442" t="inlineStr">
        <is>
          <t>DeGraeve,G.M., D.L. Geiger, J.S. Meyer, and H.L. Bergman</t>
        </is>
      </c>
      <c r="CL1442" t="n">
        <v>569.0</v>
      </c>
      <c r="CM1442" t="inlineStr">
        <is>
          <t>Acute and Embryo-Larval Toxicity of Phenolic Compounds to Aquatic Biota</t>
        </is>
      </c>
      <c r="CN1442" t="inlineStr">
        <is>
          <t>Arch. Environ. Contam. Toxicol.9(5): 557-568</t>
        </is>
      </c>
      <c r="CO1442" t="n">
        <v>1980.0</v>
      </c>
      <c r="CP1442" t="inlineStr">
        <is>
          <t>DeGraeve,G.M., D.L. Geiger, J.S. Meyer, and H.L. Bergman (1980). Acute and Embryo-Larval Toxicity of Phenolic Compounds to Aquatic Biota. Arch. Environ. Contam. Toxicol., 9, (5), 557-568. doi:10.1007/BF01056935. ECOREF#:569</t>
        </is>
      </c>
    </row>
    <row r="1443">
      <c r="A1443" t="n">
        <v>120809.0</v>
      </c>
      <c r="B1443" t="inlineStr">
        <is>
          <t>1,2-Benzenediol</t>
        </is>
      </c>
      <c r="C1443"/>
      <c r="D1443" t="inlineStr">
        <is>
          <t>Measured</t>
        </is>
      </c>
      <c r="E1443" t="inlineStr">
        <is>
          <t>Not coded</t>
        </is>
      </c>
      <c r="F1443" t="inlineStr">
        <is>
          <t>&gt;</t>
        </is>
      </c>
      <c r="G1443" t="n">
        <v>99.0</v>
      </c>
      <c r="H1443"/>
      <c r="I1443"/>
      <c r="J1443"/>
      <c r="K1443"/>
      <c r="L1443" t="inlineStr">
        <is>
          <t>Pimephales promelas</t>
        </is>
      </c>
      <c r="M1443" t="inlineStr">
        <is>
          <t>Fathead Minnow</t>
        </is>
      </c>
      <c r="N1443"/>
      <c r="O1443"/>
      <c r="P1443" t="n">
        <v>31.0</v>
      </c>
      <c r="Q1443"/>
      <c r="R1443"/>
      <c r="S1443"/>
      <c r="T1443"/>
      <c r="U1443" t="inlineStr">
        <is>
          <t>Day(s)</t>
        </is>
      </c>
      <c r="V1443" t="inlineStr">
        <is>
          <t>Flow-through</t>
        </is>
      </c>
      <c r="W1443" t="inlineStr">
        <is>
          <t>Fresh water</t>
        </is>
      </c>
      <c r="X1443" t="inlineStr">
        <is>
          <t>Lab</t>
        </is>
      </c>
      <c r="Y1443"/>
      <c r="Z1443" t="inlineStr">
        <is>
          <t>Active ingredient</t>
        </is>
      </c>
      <c r="AA1443"/>
      <c r="AB1443" t="n">
        <v>9.22</v>
      </c>
      <c r="AC1443"/>
      <c r="AD1443" t="n">
        <v>8.62</v>
      </c>
      <c r="AE1443"/>
      <c r="AF1443" t="n">
        <v>9.87</v>
      </c>
      <c r="AG1443" t="inlineStr">
        <is>
          <t>AI mg/L</t>
        </is>
      </c>
      <c r="AH1443"/>
      <c r="AI1443"/>
      <c r="AJ1443"/>
      <c r="AK1443"/>
      <c r="AL1443"/>
      <c r="AM1443"/>
      <c r="AN1443"/>
      <c r="AO1443"/>
      <c r="AP1443"/>
      <c r="AQ1443"/>
      <c r="AR1443"/>
      <c r="AS1443"/>
      <c r="AT1443"/>
      <c r="AU1443"/>
      <c r="AV1443"/>
      <c r="AW1443"/>
      <c r="AX1443" t="inlineStr">
        <is>
          <t>Mortality</t>
        </is>
      </c>
      <c r="AY1443" t="inlineStr">
        <is>
          <t>Mortality</t>
        </is>
      </c>
      <c r="AZ1443" t="inlineStr">
        <is>
          <t>LC50</t>
        </is>
      </c>
      <c r="BA1443"/>
      <c r="BB1443" t="n">
        <v>4.0</v>
      </c>
      <c r="BC1443"/>
      <c r="BD1443"/>
      <c r="BE1443"/>
      <c r="BF1443"/>
      <c r="BG1443" t="inlineStr">
        <is>
          <t>Day(s)</t>
        </is>
      </c>
      <c r="BH1443" t="inlineStr">
        <is>
          <t>Pure</t>
        </is>
      </c>
      <c r="BI1443" t="inlineStr">
        <is>
          <t>DTXSID3020257</t>
        </is>
      </c>
      <c r="BJ1443"/>
      <c r="BK1443"/>
      <c r="BL1443"/>
      <c r="BM1443"/>
      <c r="BN1443"/>
      <c r="BO1443"/>
      <c r="BP1443"/>
      <c r="BQ1443"/>
      <c r="BR1443"/>
      <c r="BS1443"/>
      <c r="BT1443" t="inlineStr">
        <is>
          <t>--</t>
        </is>
      </c>
      <c r="BU1443"/>
      <c r="BV1443"/>
      <c r="BW1443"/>
      <c r="BX1443"/>
      <c r="BY1443"/>
      <c r="BZ1443"/>
      <c r="CA1443"/>
      <c r="CB1443"/>
      <c r="CC1443"/>
      <c r="CD1443"/>
      <c r="CE1443"/>
      <c r="CF1443"/>
      <c r="CG1443"/>
      <c r="CH1443"/>
      <c r="CI1443" t="inlineStr">
        <is>
          <t xml:space="preserve"> Affected fish lost schooling behavior, were hyperactive and overreactive to external stimuli, had increased respiration and were darkly colored.  Equilibrium loss was observedTD// prior to death.  Due to sensitivity of the chemical to </t>
        </is>
      </c>
      <c r="CJ1443" t="inlineStr">
        <is>
          <t xml:space="preserve">   Affected fish lost schooling behavior, were hyperactive and overreactive to external stimuli, had increased respiration and were darkly colored.  Equilibrium loss was observedTD// prior to death.  Due to sensitivity of the chemical to </t>
        </is>
      </c>
      <c r="CK1443" t="inlineStr">
        <is>
          <t>Geiger,D.L., L.T. Brooke, and D.J. Call</t>
        </is>
      </c>
      <c r="CL1443" t="n">
        <v>3217.0</v>
      </c>
      <c r="CM1443" t="inlineStr">
        <is>
          <t>Acute Toxicities of Organic Chemicals to Fathead Minnows (Pimephales promelas), Volume V</t>
        </is>
      </c>
      <c r="CN1443" t="inlineStr">
        <is>
          <t>Center for Lake Superior Environmental Studies, University of Wisconsin, Superior, WI:332 p.</t>
        </is>
      </c>
      <c r="CO1443" t="n">
        <v>1990.0</v>
      </c>
      <c r="CP1443" t="inlineStr">
        <is>
          <t>Geiger,D.L., L.T. Brooke, and D.J. Call (1990). Acute Toxicities of Organic Chemicals to Fathead Minnows (Pimephales promelas), Volume V. Center for Lake Superior Environmental Studies, University of Wisconsin, Superior, WI, 332 p. ECOREF#:3217</t>
        </is>
      </c>
    </row>
    <row r="1444">
      <c r="A1444" t="n">
        <v>120809.0</v>
      </c>
      <c r="B1444" t="inlineStr">
        <is>
          <t>1,2-Benzenediol</t>
        </is>
      </c>
      <c r="C1444"/>
      <c r="D1444" t="inlineStr">
        <is>
          <t>Unmeasured</t>
        </is>
      </c>
      <c r="E1444" t="inlineStr">
        <is>
          <t>Not coded</t>
        </is>
      </c>
      <c r="F1444"/>
      <c r="G1444"/>
      <c r="H1444"/>
      <c r="I1444"/>
      <c r="J1444"/>
      <c r="K1444"/>
      <c r="L1444" t="inlineStr">
        <is>
          <t>Pimephales promelas</t>
        </is>
      </c>
      <c r="M1444" t="inlineStr">
        <is>
          <t>Fathead Minnow</t>
        </is>
      </c>
      <c r="N1444"/>
      <c r="O1444"/>
      <c r="P1444"/>
      <c r="Q1444"/>
      <c r="R1444"/>
      <c r="S1444"/>
      <c r="T1444"/>
      <c r="U1444"/>
      <c r="V1444" t="inlineStr">
        <is>
          <t>Flow-through</t>
        </is>
      </c>
      <c r="W1444" t="inlineStr">
        <is>
          <t>Fresh water</t>
        </is>
      </c>
      <c r="X1444" t="inlineStr">
        <is>
          <t>Lab</t>
        </is>
      </c>
      <c r="Y1444"/>
      <c r="Z1444" t="inlineStr">
        <is>
          <t>Formulation</t>
        </is>
      </c>
      <c r="AA1444"/>
      <c r="AB1444" t="n">
        <v>3.5</v>
      </c>
      <c r="AC1444"/>
      <c r="AD1444"/>
      <c r="AE1444"/>
      <c r="AF1444"/>
      <c r="AG1444" t="inlineStr">
        <is>
          <t>AI mg/L</t>
        </is>
      </c>
      <c r="AH1444"/>
      <c r="AI1444"/>
      <c r="AJ1444"/>
      <c r="AK1444"/>
      <c r="AL1444"/>
      <c r="AM1444"/>
      <c r="AN1444"/>
      <c r="AO1444"/>
      <c r="AP1444"/>
      <c r="AQ1444"/>
      <c r="AR1444"/>
      <c r="AS1444"/>
      <c r="AT1444"/>
      <c r="AU1444"/>
      <c r="AV1444"/>
      <c r="AW1444"/>
      <c r="AX1444" t="inlineStr">
        <is>
          <t>Mortality</t>
        </is>
      </c>
      <c r="AY1444" t="inlineStr">
        <is>
          <t>Mortality</t>
        </is>
      </c>
      <c r="AZ1444" t="inlineStr">
        <is>
          <t>LC50</t>
        </is>
      </c>
      <c r="BA1444"/>
      <c r="BB1444" t="n">
        <v>4.0</v>
      </c>
      <c r="BC1444"/>
      <c r="BD1444"/>
      <c r="BE1444"/>
      <c r="BF1444"/>
      <c r="BG1444" t="inlineStr">
        <is>
          <t>Day(s)</t>
        </is>
      </c>
      <c r="BH1444"/>
      <c r="BI1444" t="inlineStr">
        <is>
          <t>DTXSID3020257</t>
        </is>
      </c>
      <c r="BJ1444"/>
      <c r="BK1444"/>
      <c r="BL1444"/>
      <c r="BM1444"/>
      <c r="BN1444"/>
      <c r="BO1444"/>
      <c r="BP1444"/>
      <c r="BQ1444"/>
      <c r="BR1444"/>
      <c r="BS1444"/>
      <c r="BT1444" t="inlineStr">
        <is>
          <t>--</t>
        </is>
      </c>
      <c r="BU1444"/>
      <c r="BV1444"/>
      <c r="BW1444"/>
      <c r="BX1444"/>
      <c r="BY1444"/>
      <c r="BZ1444"/>
      <c r="CA1444"/>
      <c r="CB1444"/>
      <c r="CC1444"/>
      <c r="CD1444"/>
      <c r="CE1444"/>
      <c r="CF1444"/>
      <c r="CG1444"/>
      <c r="CH1444"/>
      <c r="CI1444"/>
      <c r="CJ1444"/>
      <c r="CK1444" t="inlineStr">
        <is>
          <t>Bergman,H.L., and A.D. Anderson</t>
        </is>
      </c>
      <c r="CL1444" t="n">
        <v>59196.0</v>
      </c>
      <c r="CM1444" t="inlineStr">
        <is>
          <t>Effects of Aqueous Effluents from In Situ Fossil Fuel Processing Technologies on Aquatic Systems</t>
        </is>
      </c>
      <c r="CN1444" t="inlineStr">
        <is>
          <t>Contract No.EY-77-C-04-3913, University of Wyoming, Laramie, WY:73 p.</t>
        </is>
      </c>
      <c r="CO1444" t="n">
        <v>1977.0</v>
      </c>
      <c r="CP1444" t="inlineStr">
        <is>
          <t>Bergman,H.L., and A.D. Anderson (1977). Effects of Aqueous Effluents from In Situ Fossil Fuel Processing Technologies on Aquatic Systems. Contract No.EY-77-C-04-3913, University of Wyoming, Laramie, WY, 73 p. ECOREF#:59196</t>
        </is>
      </c>
    </row>
    <row r="1445">
      <c r="A1445" t="n">
        <v>120809.0</v>
      </c>
      <c r="B1445" t="inlineStr">
        <is>
          <t>1,2-Benzenediol</t>
        </is>
      </c>
      <c r="C1445"/>
      <c r="D1445" t="inlineStr">
        <is>
          <t>Measured</t>
        </is>
      </c>
      <c r="E1445" t="inlineStr">
        <is>
          <t>Not coded</t>
        </is>
      </c>
      <c r="F1445" t="inlineStr">
        <is>
          <t>&gt;=</t>
        </is>
      </c>
      <c r="G1445" t="n">
        <v>95.0</v>
      </c>
      <c r="H1445"/>
      <c r="I1445"/>
      <c r="J1445"/>
      <c r="K1445"/>
      <c r="L1445" t="inlineStr">
        <is>
          <t>Pimephales promelas</t>
        </is>
      </c>
      <c r="M1445" t="inlineStr">
        <is>
          <t>Fathead Minnow</t>
        </is>
      </c>
      <c r="N1445" t="inlineStr">
        <is>
          <t>Juvenile</t>
        </is>
      </c>
      <c r="O1445"/>
      <c r="P1445"/>
      <c r="Q1445"/>
      <c r="R1445" t="n">
        <v>26.0</v>
      </c>
      <c r="S1445"/>
      <c r="T1445" t="n">
        <v>34.0</v>
      </c>
      <c r="U1445" t="inlineStr">
        <is>
          <t>Day(s)</t>
        </is>
      </c>
      <c r="V1445" t="inlineStr">
        <is>
          <t>Flow-through</t>
        </is>
      </c>
      <c r="W1445" t="inlineStr">
        <is>
          <t>Fresh water</t>
        </is>
      </c>
      <c r="X1445" t="inlineStr">
        <is>
          <t>Lab</t>
        </is>
      </c>
      <c r="Y1445"/>
      <c r="Z1445" t="inlineStr">
        <is>
          <t>Active ingredient</t>
        </is>
      </c>
      <c r="AA1445"/>
      <c r="AB1445" t="n">
        <v>9.22</v>
      </c>
      <c r="AC1445"/>
      <c r="AD1445"/>
      <c r="AE1445"/>
      <c r="AF1445"/>
      <c r="AG1445" t="inlineStr">
        <is>
          <t>AI mg/L</t>
        </is>
      </c>
      <c r="AH1445"/>
      <c r="AI1445"/>
      <c r="AJ1445"/>
      <c r="AK1445"/>
      <c r="AL1445"/>
      <c r="AM1445"/>
      <c r="AN1445"/>
      <c r="AO1445"/>
      <c r="AP1445"/>
      <c r="AQ1445"/>
      <c r="AR1445"/>
      <c r="AS1445"/>
      <c r="AT1445"/>
      <c r="AU1445"/>
      <c r="AV1445"/>
      <c r="AW1445"/>
      <c r="AX1445" t="inlineStr">
        <is>
          <t>Mortality</t>
        </is>
      </c>
      <c r="AY1445" t="inlineStr">
        <is>
          <t>Mortality</t>
        </is>
      </c>
      <c r="AZ1445" t="inlineStr">
        <is>
          <t>LC50</t>
        </is>
      </c>
      <c r="BA1445"/>
      <c r="BB1445" t="n">
        <v>4.0</v>
      </c>
      <c r="BC1445"/>
      <c r="BD1445"/>
      <c r="BE1445"/>
      <c r="BF1445"/>
      <c r="BG1445" t="inlineStr">
        <is>
          <t>Day(s)</t>
        </is>
      </c>
      <c r="BH1445" t="inlineStr">
        <is>
          <t>Pure</t>
        </is>
      </c>
      <c r="BI1445" t="inlineStr">
        <is>
          <t>DTXSID3020257</t>
        </is>
      </c>
      <c r="BJ1445" t="inlineStr">
        <is>
          <t>10.1002/etc.5620140920</t>
        </is>
      </c>
      <c r="BK1445"/>
      <c r="BL1445"/>
      <c r="BM1445"/>
      <c r="BN1445"/>
      <c r="BO1445"/>
      <c r="BP1445"/>
      <c r="BQ1445"/>
      <c r="BR1445"/>
      <c r="BS1445"/>
      <c r="BT1445" t="inlineStr">
        <is>
          <t>--</t>
        </is>
      </c>
      <c r="BU1445"/>
      <c r="BV1445"/>
      <c r="BW1445"/>
      <c r="BX1445"/>
      <c r="BY1445"/>
      <c r="BZ1445"/>
      <c r="CA1445"/>
      <c r="CB1445"/>
      <c r="CC1445"/>
      <c r="CD1445"/>
      <c r="CE1445"/>
      <c r="CF1445"/>
      <c r="CG1445"/>
      <c r="CH1445"/>
      <c r="CI1445"/>
      <c r="CJ1445"/>
      <c r="CK1445" t="inlineStr">
        <is>
          <t>Broderius,S.J., M.D. Kahl, and M.D. Hoglund</t>
        </is>
      </c>
      <c r="CL1445" t="n">
        <v>15031.0</v>
      </c>
      <c r="CM1445" t="inlineStr">
        <is>
          <t>Use of Joint Toxic Response to Define the Primary Mode of Toxic Action for Diverse Industrial Organic Chemicals</t>
        </is>
      </c>
      <c r="CN1445" t="inlineStr">
        <is>
          <t>Environ. Toxicol. Chem.14(9): 1591-1605</t>
        </is>
      </c>
      <c r="CO1445" t="n">
        <v>1995.0</v>
      </c>
      <c r="CP1445" t="inlineStr">
        <is>
          <t>Broderius,S.J., M.D. Kahl, and M.D. Hoglund (1995). Use of Joint Toxic Response to Define the Primary Mode of Toxic Action for Diverse Industrial Organic Chemicals. Environ. Toxicol. Chem., 14, (9), 1591-1605. doi:10.1002/etc.5620140920. ECOREF#:15031</t>
        </is>
      </c>
    </row>
    <row r="1446">
      <c r="A1446" t="n">
        <v>120821.0</v>
      </c>
      <c r="B1446" t="inlineStr">
        <is>
          <t>1,2,4-Trichlorobenzene</t>
        </is>
      </c>
      <c r="C1446"/>
      <c r="D1446" t="inlineStr">
        <is>
          <t>Measured</t>
        </is>
      </c>
      <c r="E1446" t="inlineStr">
        <is>
          <t>Not coded</t>
        </is>
      </c>
      <c r="F1446"/>
      <c r="G1446" t="n">
        <v>99.0</v>
      </c>
      <c r="H1446"/>
      <c r="I1446"/>
      <c r="J1446"/>
      <c r="K1446"/>
      <c r="L1446" t="inlineStr">
        <is>
          <t>Pimephales promelas</t>
        </is>
      </c>
      <c r="M1446" t="inlineStr">
        <is>
          <t>Fathead Minnow</t>
        </is>
      </c>
      <c r="N1446"/>
      <c r="O1446"/>
      <c r="P1446"/>
      <c r="Q1446"/>
      <c r="R1446" t="n">
        <v>38.0</v>
      </c>
      <c r="S1446"/>
      <c r="T1446" t="n">
        <v>43.0</v>
      </c>
      <c r="U1446" t="inlineStr">
        <is>
          <t>Day(s)</t>
        </is>
      </c>
      <c r="V1446" t="inlineStr">
        <is>
          <t>Flow-through</t>
        </is>
      </c>
      <c r="W1446" t="inlineStr">
        <is>
          <t>Fresh water</t>
        </is>
      </c>
      <c r="X1446" t="inlineStr">
        <is>
          <t>Lab</t>
        </is>
      </c>
      <c r="Y1446"/>
      <c r="Z1446" t="inlineStr">
        <is>
          <t>Active ingredient</t>
        </is>
      </c>
      <c r="AA1446"/>
      <c r="AB1446" t="n">
        <v>2.99</v>
      </c>
      <c r="AC1446"/>
      <c r="AD1446" t="n">
        <v>2.56</v>
      </c>
      <c r="AE1446"/>
      <c r="AF1446" t="n">
        <v>3.5</v>
      </c>
      <c r="AG1446" t="inlineStr">
        <is>
          <t>AI mg/L</t>
        </is>
      </c>
      <c r="AH1446"/>
      <c r="AI1446"/>
      <c r="AJ1446"/>
      <c r="AK1446"/>
      <c r="AL1446"/>
      <c r="AM1446"/>
      <c r="AN1446"/>
      <c r="AO1446"/>
      <c r="AP1446"/>
      <c r="AQ1446"/>
      <c r="AR1446"/>
      <c r="AS1446"/>
      <c r="AT1446"/>
      <c r="AU1446"/>
      <c r="AV1446"/>
      <c r="AW1446"/>
      <c r="AX1446" t="inlineStr">
        <is>
          <t>Mortality</t>
        </is>
      </c>
      <c r="AY1446" t="inlineStr">
        <is>
          <t>Mortality</t>
        </is>
      </c>
      <c r="AZ1446" t="inlineStr">
        <is>
          <t>LC50</t>
        </is>
      </c>
      <c r="BA1446"/>
      <c r="BB1446" t="n">
        <v>4.0</v>
      </c>
      <c r="BC1446"/>
      <c r="BD1446"/>
      <c r="BE1446"/>
      <c r="BF1446"/>
      <c r="BG1446" t="inlineStr">
        <is>
          <t>Day(s)</t>
        </is>
      </c>
      <c r="BH1446" t="inlineStr">
        <is>
          <t>Pure</t>
        </is>
      </c>
      <c r="BI1446" t="inlineStr">
        <is>
          <t>DTXSID0021965</t>
        </is>
      </c>
      <c r="BJ1446"/>
      <c r="BK1446"/>
      <c r="BL1446"/>
      <c r="BM1446"/>
      <c r="BN1446"/>
      <c r="BO1446"/>
      <c r="BP1446"/>
      <c r="BQ1446"/>
      <c r="BR1446"/>
      <c r="BS1446"/>
      <c r="BT1446" t="inlineStr">
        <is>
          <t>--</t>
        </is>
      </c>
      <c r="BU1446"/>
      <c r="BV1446"/>
      <c r="BW1446"/>
      <c r="BX1446"/>
      <c r="BY1446"/>
      <c r="BZ1446"/>
      <c r="CA1446"/>
      <c r="CB1446"/>
      <c r="CC1446"/>
      <c r="CD1446"/>
      <c r="CE1446"/>
      <c r="CF1446"/>
      <c r="CG1446"/>
      <c r="CH1446"/>
      <c r="CI1446" t="inlineStr">
        <is>
          <t xml:space="preserve"> Affected fish lost equilibrium prior to death.  Effect data were not recorded.  Individual lengths and weights of the test fish were not recorded; however, the calculated mean weight was 0.154 g.  Samples were not taken at 0 hr forSE// </t>
        </is>
      </c>
      <c r="CJ1446" t="inlineStr">
        <is>
          <t xml:space="preserve">   Affected fish lost equilibrium prior to death.  Effect data were not recorded.  Individual lengths and weights of the test fish were not recorded; however, the calculated mean weight was 0.154 g.  Samples were not taken at 0 hr forSE// </t>
        </is>
      </c>
      <c r="CK1446" t="inlineStr">
        <is>
          <t>Geiger,D.L., L.T. Brooke, and D.J. Call</t>
        </is>
      </c>
      <c r="CL1446" t="n">
        <v>3217.0</v>
      </c>
      <c r="CM1446" t="inlineStr">
        <is>
          <t>Acute Toxicities of Organic Chemicals to Fathead Minnows (Pimephales promelas), Volume V</t>
        </is>
      </c>
      <c r="CN1446" t="inlineStr">
        <is>
          <t>Center for Lake Superior Environmental Studies, University of Wisconsin, Superior, WI:332 p.</t>
        </is>
      </c>
      <c r="CO1446" t="n">
        <v>1990.0</v>
      </c>
      <c r="CP1446" t="inlineStr">
        <is>
          <t>Geiger,D.L., L.T. Brooke, and D.J. Call (1990). Acute Toxicities of Organic Chemicals to Fathead Minnows (Pimephales promelas), Volume V. Center for Lake Superior Environmental Studies, University of Wisconsin, Superior, WI, 332 p. ECOREF#:3217</t>
        </is>
      </c>
    </row>
    <row r="1447">
      <c r="A1447" t="n">
        <v>120821.0</v>
      </c>
      <c r="B1447" t="inlineStr">
        <is>
          <t>1,2,4-Trichlorobenzene</t>
        </is>
      </c>
      <c r="C1447"/>
      <c r="D1447" t="inlineStr">
        <is>
          <t>Chemical analysis reported</t>
        </is>
      </c>
      <c r="E1447" t="inlineStr">
        <is>
          <t>American Society for Testing and Materials</t>
        </is>
      </c>
      <c r="F1447"/>
      <c r="G1447"/>
      <c r="H1447"/>
      <c r="I1447"/>
      <c r="J1447"/>
      <c r="K1447"/>
      <c r="L1447" t="inlineStr">
        <is>
          <t>Pimephales promelas</t>
        </is>
      </c>
      <c r="M1447" t="inlineStr">
        <is>
          <t>Fathead Minnow</t>
        </is>
      </c>
      <c r="N1447" t="inlineStr">
        <is>
          <t>Juvenile</t>
        </is>
      </c>
      <c r="O1447"/>
      <c r="P1447"/>
      <c r="Q1447"/>
      <c r="R1447" t="n">
        <v>28.0</v>
      </c>
      <c r="S1447"/>
      <c r="T1447" t="n">
        <v>34.0</v>
      </c>
      <c r="U1447" t="inlineStr">
        <is>
          <t>Day(s)</t>
        </is>
      </c>
      <c r="V1447" t="inlineStr">
        <is>
          <t>Flow-through</t>
        </is>
      </c>
      <c r="W1447" t="inlineStr">
        <is>
          <t>Fresh water</t>
        </is>
      </c>
      <c r="X1447" t="inlineStr">
        <is>
          <t>Lab</t>
        </is>
      </c>
      <c r="Y1447"/>
      <c r="Z1447" t="inlineStr">
        <is>
          <t>Active ingredient</t>
        </is>
      </c>
      <c r="AA1447"/>
      <c r="AB1447" t="n">
        <v>2.76</v>
      </c>
      <c r="AC1447"/>
      <c r="AD1447" t="n">
        <v>1.67</v>
      </c>
      <c r="AE1447"/>
      <c r="AF1447" t="n">
        <v>4.34</v>
      </c>
      <c r="AG1447" t="inlineStr">
        <is>
          <t>AI mg/L</t>
        </is>
      </c>
      <c r="AH1447"/>
      <c r="AI1447"/>
      <c r="AJ1447"/>
      <c r="AK1447"/>
      <c r="AL1447"/>
      <c r="AM1447"/>
      <c r="AN1447"/>
      <c r="AO1447"/>
      <c r="AP1447"/>
      <c r="AQ1447"/>
      <c r="AR1447"/>
      <c r="AS1447"/>
      <c r="AT1447"/>
      <c r="AU1447"/>
      <c r="AV1447"/>
      <c r="AW1447"/>
      <c r="AX1447" t="inlineStr">
        <is>
          <t>Mortality</t>
        </is>
      </c>
      <c r="AY1447" t="inlineStr">
        <is>
          <t>Mortality</t>
        </is>
      </c>
      <c r="AZ1447" t="inlineStr">
        <is>
          <t>LC50</t>
        </is>
      </c>
      <c r="BA1447"/>
      <c r="BB1447" t="n">
        <v>4.0</v>
      </c>
      <c r="BC1447"/>
      <c r="BD1447"/>
      <c r="BE1447"/>
      <c r="BF1447"/>
      <c r="BG1447" t="inlineStr">
        <is>
          <t>Day(s)</t>
        </is>
      </c>
      <c r="BH1447"/>
      <c r="BI1447" t="inlineStr">
        <is>
          <t>DTXSID0021965</t>
        </is>
      </c>
      <c r="BJ1447" t="inlineStr">
        <is>
          <t>10.1016/0166-445X(85)90026-8</t>
        </is>
      </c>
      <c r="BK1447"/>
      <c r="BL1447" t="inlineStr">
        <is>
          <t>Acute</t>
        </is>
      </c>
      <c r="BM1447"/>
      <c r="BN1447"/>
      <c r="BO1447"/>
      <c r="BP1447"/>
      <c r="BQ1447"/>
      <c r="BR1447"/>
      <c r="BS1447"/>
      <c r="BT1447" t="inlineStr">
        <is>
          <t>--</t>
        </is>
      </c>
      <c r="BU1447"/>
      <c r="BV1447"/>
      <c r="BW1447"/>
      <c r="BX1447"/>
      <c r="BY1447"/>
      <c r="BZ1447"/>
      <c r="CA1447"/>
      <c r="CB1447"/>
      <c r="CC1447"/>
      <c r="CD1447"/>
      <c r="CE1447"/>
      <c r="CF1447"/>
      <c r="CG1447"/>
      <c r="CH1447"/>
      <c r="CI1447"/>
      <c r="CJ1447" t="inlineStr">
        <is>
          <t xml:space="preserve">SOURCE/NR//TMETH/E729-80 (1980)//MEDIA/AERATED, FILTERED LAKE SUPERIOR WATER//   </t>
        </is>
      </c>
      <c r="CK1447" t="inlineStr">
        <is>
          <t>Broderius,S., and M. Kahl</t>
        </is>
      </c>
      <c r="CL1447" t="n">
        <v>14128.0</v>
      </c>
      <c r="CM1447" t="inlineStr">
        <is>
          <t>Acute Toxicity of Organic Chemical Mixtures to the Fathead Minnow</t>
        </is>
      </c>
      <c r="CN1447" t="inlineStr">
        <is>
          <t>Aquat. Toxicol.6:307-322</t>
        </is>
      </c>
      <c r="CO1447" t="n">
        <v>1985.0</v>
      </c>
      <c r="CP1447" t="inlineStr">
        <is>
          <t>Broderius,S., and M. Kahl (1985). Acute Toxicity of Organic Chemical Mixtures to the Fathead Minnow. Aquat. Toxicol., 6, 307-322. doi:10.1016/0166-445X(85)90026-8. ECOREF#:14128</t>
        </is>
      </c>
    </row>
    <row r="1448">
      <c r="A1448" t="n">
        <v>120821.0</v>
      </c>
      <c r="B1448" t="inlineStr">
        <is>
          <t>1,2,4-Trichlorobenzene</t>
        </is>
      </c>
      <c r="C1448"/>
      <c r="D1448" t="inlineStr">
        <is>
          <t>Unmeasured</t>
        </is>
      </c>
      <c r="E1448" t="inlineStr">
        <is>
          <t>Not coded</t>
        </is>
      </c>
      <c r="F1448"/>
      <c r="G1448" t="n">
        <v>97.0</v>
      </c>
      <c r="H1448"/>
      <c r="I1448"/>
      <c r="J1448"/>
      <c r="K1448"/>
      <c r="L1448" t="inlineStr">
        <is>
          <t>Pimephales promelas</t>
        </is>
      </c>
      <c r="M1448" t="inlineStr">
        <is>
          <t>Fathead Minnow</t>
        </is>
      </c>
      <c r="N1448"/>
      <c r="O1448"/>
      <c r="P1448" t="n">
        <v>30.0</v>
      </c>
      <c r="Q1448"/>
      <c r="R1448"/>
      <c r="S1448"/>
      <c r="T1448"/>
      <c r="U1448" t="inlineStr">
        <is>
          <t>Day(s)</t>
        </is>
      </c>
      <c r="V1448" t="inlineStr">
        <is>
          <t>Flow-through</t>
        </is>
      </c>
      <c r="W1448" t="inlineStr">
        <is>
          <t>Fresh water</t>
        </is>
      </c>
      <c r="X1448" t="inlineStr">
        <is>
          <t>Lab</t>
        </is>
      </c>
      <c r="Y1448"/>
      <c r="Z1448" t="inlineStr">
        <is>
          <t>Active ingredient</t>
        </is>
      </c>
      <c r="AA1448"/>
      <c r="AB1448" t="n">
        <v>2.76</v>
      </c>
      <c r="AC1448"/>
      <c r="AD1448"/>
      <c r="AE1448"/>
      <c r="AF1448"/>
      <c r="AG1448" t="inlineStr">
        <is>
          <t>AI mg/L</t>
        </is>
      </c>
      <c r="AH1448"/>
      <c r="AI1448"/>
      <c r="AJ1448"/>
      <c r="AK1448"/>
      <c r="AL1448"/>
      <c r="AM1448"/>
      <c r="AN1448"/>
      <c r="AO1448"/>
      <c r="AP1448"/>
      <c r="AQ1448"/>
      <c r="AR1448"/>
      <c r="AS1448"/>
      <c r="AT1448"/>
      <c r="AU1448"/>
      <c r="AV1448"/>
      <c r="AW1448"/>
      <c r="AX1448" t="inlineStr">
        <is>
          <t>Mortality</t>
        </is>
      </c>
      <c r="AY1448" t="inlineStr">
        <is>
          <t>Mortality</t>
        </is>
      </c>
      <c r="AZ1448" t="inlineStr">
        <is>
          <t>LC50</t>
        </is>
      </c>
      <c r="BA1448"/>
      <c r="BB1448" t="n">
        <v>4.0</v>
      </c>
      <c r="BC1448"/>
      <c r="BD1448"/>
      <c r="BE1448"/>
      <c r="BF1448"/>
      <c r="BG1448" t="inlineStr">
        <is>
          <t>Day(s)</t>
        </is>
      </c>
      <c r="BH1448" t="inlineStr">
        <is>
          <t>Pure</t>
        </is>
      </c>
      <c r="BI1448" t="inlineStr">
        <is>
          <t>DTXSID0021965</t>
        </is>
      </c>
      <c r="BJ1448" t="inlineStr">
        <is>
          <t>10.1007/BF01608601</t>
        </is>
      </c>
      <c r="BK1448"/>
      <c r="BL1448"/>
      <c r="BM1448"/>
      <c r="BN1448"/>
      <c r="BO1448"/>
      <c r="BP1448"/>
      <c r="BQ1448"/>
      <c r="BR1448"/>
      <c r="BS1448"/>
      <c r="BT1448" t="inlineStr">
        <is>
          <t>--</t>
        </is>
      </c>
      <c r="BU1448"/>
      <c r="BV1448"/>
      <c r="BW1448"/>
      <c r="BX1448"/>
      <c r="BY1448"/>
      <c r="BZ1448"/>
      <c r="CA1448"/>
      <c r="CB1448"/>
      <c r="CC1448"/>
      <c r="CD1448"/>
      <c r="CE1448"/>
      <c r="CF1448"/>
      <c r="CG1448"/>
      <c r="CH1448"/>
      <c r="CI1448" t="inlineStr">
        <is>
          <t xml:space="preserve"> WQCD/A DISCREPANCY EXISTS BETWEEN THE CONCENTRATION REPORTED IN THE CBZ '80 WQCD AND THAT REPORTED IN ECOTOX; THE WQCD REPORTS A CONCENTRATION OF 2,870 FROM A PRELIMINARY PAPER AND THE VALUE ENCODED FOR ECOTOX IS FROM THE FINAL VERSION OF THE DOCUMENT. THE WQCD CITES ECOREF# 57594 BUT IS PUBLISHED UNDER ECOREF# 4433 AND THIS DATA WAS LATER REANALYZED AND PUBLISHED UNDER ECOREF# 12123//</t>
        </is>
      </c>
      <c r="CJ1448" t="inlineStr">
        <is>
          <t xml:space="preserve">   WQCD/A DISCREPANCY EXISTS BETWEEN THE CONCENTRATION REPORTED IN THE CBZ '80 WQCD AND THAT REPORTED IN ECOTOX; THE WQCD REPORTS A CONCENTRATION OF 2,870 FROM A PRELIMINARY PAPER AND THE VALUE ENCODED FOR ECOTOX IS FROM THE FINAL VERSION OF THE DOCUMENT. THE WQCD CITES ECOREF# 57594 BUT IS PUBLISHED UNDER ECOREF# 4433 AND THIS DATA WAS LATER REANALYZED AND PUBLISHED UNDER ECOREF# 12123//</t>
        </is>
      </c>
      <c r="CK1448" t="inlineStr">
        <is>
          <t>Carlson,A.R.</t>
        </is>
      </c>
      <c r="CL1448" t="n">
        <v>12123.0</v>
      </c>
      <c r="CM1448" t="inlineStr">
        <is>
          <t>Effects of Lowered Dissolved Oxygen Concentration on the Toxicity of 1,2,4-Trichlorobenzene to Fathead Minnows</t>
        </is>
      </c>
      <c r="CN1448" t="inlineStr">
        <is>
          <t>Bull. Environ. Contam. Toxicol.38:667-673</t>
        </is>
      </c>
      <c r="CO1448" t="n">
        <v>1987.0</v>
      </c>
      <c r="CP1448" t="inlineStr">
        <is>
          <t>Carlson,A.R. (1987). Effects of Lowered Dissolved Oxygen Concentration on the Toxicity of 1,2,4-Trichlorobenzene to Fathead Minnows. Bull. Environ. Contam. Toxicol., 38, 667-673. doi:10.1007/BF01608601. ECOREF#:12123</t>
        </is>
      </c>
    </row>
    <row r="1449">
      <c r="A1449" t="n">
        <v>120821.0</v>
      </c>
      <c r="B1449" t="inlineStr">
        <is>
          <t>1,2,4-Trichlorobenzene</t>
        </is>
      </c>
      <c r="C1449"/>
      <c r="D1449" t="inlineStr">
        <is>
          <t>Measured</t>
        </is>
      </c>
      <c r="E1449" t="inlineStr">
        <is>
          <t>Not coded</t>
        </is>
      </c>
      <c r="F1449"/>
      <c r="G1449"/>
      <c r="H1449"/>
      <c r="I1449"/>
      <c r="J1449"/>
      <c r="K1449"/>
      <c r="L1449" t="inlineStr">
        <is>
          <t>Pimephales promelas</t>
        </is>
      </c>
      <c r="M1449" t="inlineStr">
        <is>
          <t>Fathead Minnow</t>
        </is>
      </c>
      <c r="N1449"/>
      <c r="O1449"/>
      <c r="P1449"/>
      <c r="Q1449"/>
      <c r="R1449"/>
      <c r="S1449"/>
      <c r="T1449"/>
      <c r="U1449"/>
      <c r="V1449" t="inlineStr">
        <is>
          <t>Flow-through</t>
        </is>
      </c>
      <c r="W1449" t="inlineStr">
        <is>
          <t>Fresh water</t>
        </is>
      </c>
      <c r="X1449" t="inlineStr">
        <is>
          <t>Lab</t>
        </is>
      </c>
      <c r="Y1449"/>
      <c r="Z1449" t="inlineStr">
        <is>
          <t>Active ingredient</t>
        </is>
      </c>
      <c r="AA1449"/>
      <c r="AB1449" t="n">
        <v>3.01</v>
      </c>
      <c r="AC1449"/>
      <c r="AD1449" t="n">
        <v>2.65</v>
      </c>
      <c r="AE1449"/>
      <c r="AF1449" t="n">
        <v>3.4</v>
      </c>
      <c r="AG1449" t="inlineStr">
        <is>
          <t>AI mg/L</t>
        </is>
      </c>
      <c r="AH1449"/>
      <c r="AI1449"/>
      <c r="AJ1449"/>
      <c r="AK1449"/>
      <c r="AL1449"/>
      <c r="AM1449"/>
      <c r="AN1449"/>
      <c r="AO1449"/>
      <c r="AP1449"/>
      <c r="AQ1449"/>
      <c r="AR1449"/>
      <c r="AS1449"/>
      <c r="AT1449"/>
      <c r="AU1449"/>
      <c r="AV1449"/>
      <c r="AW1449"/>
      <c r="AX1449" t="inlineStr">
        <is>
          <t>Mortality</t>
        </is>
      </c>
      <c r="AY1449" t="inlineStr">
        <is>
          <t>Mortality</t>
        </is>
      </c>
      <c r="AZ1449" t="inlineStr">
        <is>
          <t>LC50</t>
        </is>
      </c>
      <c r="BA1449"/>
      <c r="BB1449" t="n">
        <v>4.0</v>
      </c>
      <c r="BC1449"/>
      <c r="BD1449"/>
      <c r="BE1449"/>
      <c r="BF1449"/>
      <c r="BG1449" t="inlineStr">
        <is>
          <t>Day(s)</t>
        </is>
      </c>
      <c r="BH1449"/>
      <c r="BI1449" t="inlineStr">
        <is>
          <t>DTXSID0021965</t>
        </is>
      </c>
      <c r="BJ1449" t="inlineStr">
        <is>
          <t>10.1007/BF01055420</t>
        </is>
      </c>
      <c r="BK1449"/>
      <c r="BL1449"/>
      <c r="BM1449"/>
      <c r="BN1449"/>
      <c r="BO1449"/>
      <c r="BP1449"/>
      <c r="BQ1449"/>
      <c r="BR1449"/>
      <c r="BS1449"/>
      <c r="BT1449" t="inlineStr">
        <is>
          <t>--</t>
        </is>
      </c>
      <c r="BU1449"/>
      <c r="BV1449"/>
      <c r="BW1449"/>
      <c r="BX1449"/>
      <c r="BY1449"/>
      <c r="BZ1449"/>
      <c r="CA1449"/>
      <c r="CB1449"/>
      <c r="CC1449"/>
      <c r="CD1449"/>
      <c r="CE1449"/>
      <c r="CF1449"/>
      <c r="CG1449"/>
      <c r="CH1449"/>
      <c r="CI1449"/>
      <c r="CJ1449"/>
      <c r="CK1449" t="inlineStr">
        <is>
          <t>Holcombe,G.W., G.L. Phipps, A.H. Sulaiman, and A.D. Hoffman</t>
        </is>
      </c>
      <c r="CL1449" t="n">
        <v>12665.0</v>
      </c>
      <c r="CM1449" t="inlineStr">
        <is>
          <t>Simultaneous Multiple Species Testing: Acute Toxicity of 13 Chemicals to 12 Diverse Freshwater Amphibian, Fish, and Invertebrate Families</t>
        </is>
      </c>
      <c r="CN1449" t="inlineStr">
        <is>
          <t>Arch. Environ. Contam. Toxicol.16:697-710</t>
        </is>
      </c>
      <c r="CO1449" t="n">
        <v>1987.0</v>
      </c>
      <c r="CP1449" t="inlineStr">
        <is>
          <t>Holcombe,G.W., G.L. Phipps, A.H. Sulaiman, and A.D. Hoffman (1987). Simultaneous Multiple Species Testing: Acute Toxicity of 13 Chemicals to 12 Diverse Freshwater Amphibian, Fish, and Invertebrate Families. Arch. Environ. Contam. Toxicol., 16, 697-710. doi:10.1007/BF01055420. ECOREF#:12665</t>
        </is>
      </c>
    </row>
    <row r="1450">
      <c r="A1450" t="n">
        <v>120821.0</v>
      </c>
      <c r="B1450" t="inlineStr">
        <is>
          <t>1,2,4-Trichlorobenzene</t>
        </is>
      </c>
      <c r="C1450"/>
      <c r="D1450" t="inlineStr">
        <is>
          <t>Unmeasured</t>
        </is>
      </c>
      <c r="E1450" t="inlineStr">
        <is>
          <t>Not reported</t>
        </is>
      </c>
      <c r="F1450"/>
      <c r="G1450"/>
      <c r="H1450"/>
      <c r="I1450"/>
      <c r="J1450"/>
      <c r="K1450"/>
      <c r="L1450" t="inlineStr">
        <is>
          <t>Pimephales promelas</t>
        </is>
      </c>
      <c r="M1450" t="inlineStr">
        <is>
          <t>Fathead Minnow</t>
        </is>
      </c>
      <c r="N1450" t="inlineStr">
        <is>
          <t>Juvenile</t>
        </is>
      </c>
      <c r="O1450"/>
      <c r="P1450"/>
      <c r="Q1450"/>
      <c r="R1450"/>
      <c r="S1450"/>
      <c r="T1450"/>
      <c r="U1450"/>
      <c r="V1450" t="inlineStr">
        <is>
          <t>Aquatic, unspecified</t>
        </is>
      </c>
      <c r="W1450" t="inlineStr">
        <is>
          <t>Fresh water</t>
        </is>
      </c>
      <c r="X1450" t="inlineStr">
        <is>
          <t>Lab</t>
        </is>
      </c>
      <c r="Y1450"/>
      <c r="Z1450" t="inlineStr">
        <is>
          <t>Formulation</t>
        </is>
      </c>
      <c r="AA1450"/>
      <c r="AB1450" t="n">
        <v>2.87</v>
      </c>
      <c r="AC1450"/>
      <c r="AD1450"/>
      <c r="AE1450"/>
      <c r="AF1450"/>
      <c r="AG1450" t="inlineStr">
        <is>
          <t>AI mg/L</t>
        </is>
      </c>
      <c r="AH1450"/>
      <c r="AI1450"/>
      <c r="AJ1450"/>
      <c r="AK1450"/>
      <c r="AL1450"/>
      <c r="AM1450"/>
      <c r="AN1450"/>
      <c r="AO1450"/>
      <c r="AP1450"/>
      <c r="AQ1450"/>
      <c r="AR1450"/>
      <c r="AS1450"/>
      <c r="AT1450"/>
      <c r="AU1450"/>
      <c r="AV1450"/>
      <c r="AW1450"/>
      <c r="AX1450" t="inlineStr">
        <is>
          <t>Mortality</t>
        </is>
      </c>
      <c r="AY1450" t="inlineStr">
        <is>
          <t>Mortality</t>
        </is>
      </c>
      <c r="AZ1450" t="inlineStr">
        <is>
          <t>LC50</t>
        </is>
      </c>
      <c r="BA1450"/>
      <c r="BB1450" t="n">
        <v>4.0</v>
      </c>
      <c r="BC1450"/>
      <c r="BD1450"/>
      <c r="BE1450"/>
      <c r="BF1450"/>
      <c r="BG1450" t="inlineStr">
        <is>
          <t>Day(s)</t>
        </is>
      </c>
      <c r="BH1450"/>
      <c r="BI1450" t="inlineStr">
        <is>
          <t>DTXSID0021965</t>
        </is>
      </c>
      <c r="BJ1450"/>
      <c r="BK1450"/>
      <c r="BL1450" t="inlineStr">
        <is>
          <t>Acute</t>
        </is>
      </c>
      <c r="BM1450"/>
      <c r="BN1450"/>
      <c r="BO1450"/>
      <c r="BP1450"/>
      <c r="BQ1450"/>
      <c r="BR1450"/>
      <c r="BS1450"/>
      <c r="BT1450" t="inlineStr">
        <is>
          <t>--</t>
        </is>
      </c>
      <c r="BU1450"/>
      <c r="BV1450"/>
      <c r="BW1450"/>
      <c r="BX1450"/>
      <c r="BY1450"/>
      <c r="BZ1450"/>
      <c r="CA1450"/>
      <c r="CB1450"/>
      <c r="CC1450"/>
      <c r="CD1450"/>
      <c r="CE1450"/>
      <c r="CF1450"/>
      <c r="CG1450"/>
      <c r="CH1450"/>
      <c r="CI1450"/>
      <c r="CJ1450" t="inlineStr">
        <is>
          <t xml:space="preserve">SOURCE/NR//MEDIA/NR//   </t>
        </is>
      </c>
      <c r="CK1450" t="inlineStr">
        <is>
          <t>Carlson,A.R.</t>
        </is>
      </c>
      <c r="CL1450" t="n">
        <v>161099.0</v>
      </c>
      <c r="CM1450" t="inlineStr">
        <is>
          <t>Quarterly Progress Report - October thru December 1979</t>
        </is>
      </c>
      <c r="CN1450" t="inlineStr">
        <is>
          <t>Draft, 12/30/91, U.S. Environmental Protection Agency, Environmental Research Laboratory, Duluth, MN:4 p.</t>
        </is>
      </c>
      <c r="CO1450" t="n">
        <v>1979.0</v>
      </c>
      <c r="CP1450" t="inlineStr">
        <is>
          <t>Carlson,A.R. (1979). Quarterly Progress Report - October thru December 1979. Draft, 12/30/91, U.S. Environmental Protection Agency, Environmental Research Laboratory, Duluth, MN, 4 p. ECOREF#:161099</t>
        </is>
      </c>
    </row>
    <row r="1451">
      <c r="A1451" t="n">
        <v>120832.0</v>
      </c>
      <c r="B1451" t="inlineStr">
        <is>
          <t>2,4-Dichlorophenol</t>
        </is>
      </c>
      <c r="C1451"/>
      <c r="D1451" t="inlineStr">
        <is>
          <t>Measured</t>
        </is>
      </c>
      <c r="E1451" t="inlineStr">
        <is>
          <t>Not coded</t>
        </is>
      </c>
      <c r="F1451" t="inlineStr">
        <is>
          <t>&gt;=</t>
        </is>
      </c>
      <c r="G1451" t="n">
        <v>95.0</v>
      </c>
      <c r="H1451"/>
      <c r="I1451"/>
      <c r="J1451"/>
      <c r="K1451"/>
      <c r="L1451" t="inlineStr">
        <is>
          <t>Pimephales promelas</t>
        </is>
      </c>
      <c r="M1451" t="inlineStr">
        <is>
          <t>Fathead Minnow</t>
        </is>
      </c>
      <c r="N1451" t="inlineStr">
        <is>
          <t>Juvenile</t>
        </is>
      </c>
      <c r="O1451"/>
      <c r="P1451"/>
      <c r="Q1451"/>
      <c r="R1451" t="n">
        <v>26.0</v>
      </c>
      <c r="S1451"/>
      <c r="T1451" t="n">
        <v>34.0</v>
      </c>
      <c r="U1451" t="inlineStr">
        <is>
          <t>Day(s)</t>
        </is>
      </c>
      <c r="V1451" t="inlineStr">
        <is>
          <t>Flow-through</t>
        </is>
      </c>
      <c r="W1451" t="inlineStr">
        <is>
          <t>Fresh water</t>
        </is>
      </c>
      <c r="X1451" t="inlineStr">
        <is>
          <t>Lab</t>
        </is>
      </c>
      <c r="Y1451"/>
      <c r="Z1451" t="inlineStr">
        <is>
          <t>Active ingredient</t>
        </is>
      </c>
      <c r="AA1451"/>
      <c r="AB1451" t="n">
        <v>11.6</v>
      </c>
      <c r="AC1451"/>
      <c r="AD1451"/>
      <c r="AE1451"/>
      <c r="AF1451"/>
      <c r="AG1451" t="inlineStr">
        <is>
          <t>AI mg/L</t>
        </is>
      </c>
      <c r="AH1451"/>
      <c r="AI1451"/>
      <c r="AJ1451"/>
      <c r="AK1451"/>
      <c r="AL1451"/>
      <c r="AM1451"/>
      <c r="AN1451"/>
      <c r="AO1451"/>
      <c r="AP1451"/>
      <c r="AQ1451"/>
      <c r="AR1451"/>
      <c r="AS1451"/>
      <c r="AT1451"/>
      <c r="AU1451"/>
      <c r="AV1451"/>
      <c r="AW1451"/>
      <c r="AX1451" t="inlineStr">
        <is>
          <t>Mortality</t>
        </is>
      </c>
      <c r="AY1451" t="inlineStr">
        <is>
          <t>Mortality</t>
        </is>
      </c>
      <c r="AZ1451" t="inlineStr">
        <is>
          <t>LC50</t>
        </is>
      </c>
      <c r="BA1451"/>
      <c r="BB1451" t="n">
        <v>4.0</v>
      </c>
      <c r="BC1451"/>
      <c r="BD1451"/>
      <c r="BE1451"/>
      <c r="BF1451"/>
      <c r="BG1451" t="inlineStr">
        <is>
          <t>Day(s)</t>
        </is>
      </c>
      <c r="BH1451" t="inlineStr">
        <is>
          <t>Pure</t>
        </is>
      </c>
      <c r="BI1451" t="inlineStr">
        <is>
          <t>DTXSID1020439</t>
        </is>
      </c>
      <c r="BJ1451" t="inlineStr">
        <is>
          <t>10.1002/etc.5620140920</t>
        </is>
      </c>
      <c r="BK1451"/>
      <c r="BL1451"/>
      <c r="BM1451"/>
      <c r="BN1451"/>
      <c r="BO1451"/>
      <c r="BP1451"/>
      <c r="BQ1451"/>
      <c r="BR1451"/>
      <c r="BS1451"/>
      <c r="BT1451" t="inlineStr">
        <is>
          <t>--</t>
        </is>
      </c>
      <c r="BU1451"/>
      <c r="BV1451"/>
      <c r="BW1451"/>
      <c r="BX1451"/>
      <c r="BY1451"/>
      <c r="BZ1451"/>
      <c r="CA1451"/>
      <c r="CB1451"/>
      <c r="CC1451"/>
      <c r="CD1451"/>
      <c r="CE1451"/>
      <c r="CF1451"/>
      <c r="CG1451"/>
      <c r="CH1451"/>
      <c r="CI1451"/>
      <c r="CJ1451"/>
      <c r="CK1451" t="inlineStr">
        <is>
          <t>Broderius,S.J., M.D. Kahl, and M.D. Hoglund</t>
        </is>
      </c>
      <c r="CL1451" t="n">
        <v>15031.0</v>
      </c>
      <c r="CM1451" t="inlineStr">
        <is>
          <t>Use of Joint Toxic Response to Define the Primary Mode of Toxic Action for Diverse Industrial Organic Chemicals</t>
        </is>
      </c>
      <c r="CN1451" t="inlineStr">
        <is>
          <t>Environ. Toxicol. Chem.14(9): 1591-1605</t>
        </is>
      </c>
      <c r="CO1451" t="n">
        <v>1995.0</v>
      </c>
      <c r="CP1451" t="inlineStr">
        <is>
          <t>Broderius,S.J., M.D. Kahl, and M.D. Hoglund (1995). Use of Joint Toxic Response to Define the Primary Mode of Toxic Action for Diverse Industrial Organic Chemicals. Environ. Toxicol. Chem., 14, (9), 1591-1605. doi:10.1002/etc.5620140920. ECOREF#:15031</t>
        </is>
      </c>
    </row>
    <row r="1452">
      <c r="A1452" t="n">
        <v>120832.0</v>
      </c>
      <c r="B1452" t="inlineStr">
        <is>
          <t>2,4-Dichlorophenol</t>
        </is>
      </c>
      <c r="C1452"/>
      <c r="D1452" t="inlineStr">
        <is>
          <t>Measured</t>
        </is>
      </c>
      <c r="E1452" t="inlineStr">
        <is>
          <t>Not coded</t>
        </is>
      </c>
      <c r="F1452" t="inlineStr">
        <is>
          <t>&gt;=</t>
        </is>
      </c>
      <c r="G1452" t="n">
        <v>95.0</v>
      </c>
      <c r="H1452"/>
      <c r="I1452"/>
      <c r="J1452"/>
      <c r="K1452"/>
      <c r="L1452" t="inlineStr">
        <is>
          <t>Pimephales promelas</t>
        </is>
      </c>
      <c r="M1452" t="inlineStr">
        <is>
          <t>Fathead Minnow</t>
        </is>
      </c>
      <c r="N1452" t="inlineStr">
        <is>
          <t>Juvenile</t>
        </is>
      </c>
      <c r="O1452"/>
      <c r="P1452"/>
      <c r="Q1452"/>
      <c r="R1452" t="n">
        <v>26.0</v>
      </c>
      <c r="S1452"/>
      <c r="T1452" t="n">
        <v>34.0</v>
      </c>
      <c r="U1452" t="inlineStr">
        <is>
          <t>Day(s)</t>
        </is>
      </c>
      <c r="V1452" t="inlineStr">
        <is>
          <t>Flow-through</t>
        </is>
      </c>
      <c r="W1452" t="inlineStr">
        <is>
          <t>Fresh water</t>
        </is>
      </c>
      <c r="X1452" t="inlineStr">
        <is>
          <t>Lab</t>
        </is>
      </c>
      <c r="Y1452"/>
      <c r="Z1452" t="inlineStr">
        <is>
          <t>Active ingredient</t>
        </is>
      </c>
      <c r="AA1452"/>
      <c r="AB1452" t="n">
        <v>7.75</v>
      </c>
      <c r="AC1452"/>
      <c r="AD1452"/>
      <c r="AE1452"/>
      <c r="AF1452"/>
      <c r="AG1452" t="inlineStr">
        <is>
          <t>AI mg/L</t>
        </is>
      </c>
      <c r="AH1452"/>
      <c r="AI1452"/>
      <c r="AJ1452"/>
      <c r="AK1452"/>
      <c r="AL1452"/>
      <c r="AM1452"/>
      <c r="AN1452"/>
      <c r="AO1452"/>
      <c r="AP1452"/>
      <c r="AQ1452"/>
      <c r="AR1452"/>
      <c r="AS1452"/>
      <c r="AT1452"/>
      <c r="AU1452"/>
      <c r="AV1452"/>
      <c r="AW1452"/>
      <c r="AX1452" t="inlineStr">
        <is>
          <t>Mortality</t>
        </is>
      </c>
      <c r="AY1452" t="inlineStr">
        <is>
          <t>Mortality</t>
        </is>
      </c>
      <c r="AZ1452" t="inlineStr">
        <is>
          <t>LC50</t>
        </is>
      </c>
      <c r="BA1452"/>
      <c r="BB1452" t="n">
        <v>4.0</v>
      </c>
      <c r="BC1452"/>
      <c r="BD1452"/>
      <c r="BE1452"/>
      <c r="BF1452"/>
      <c r="BG1452" t="inlineStr">
        <is>
          <t>Day(s)</t>
        </is>
      </c>
      <c r="BH1452" t="inlineStr">
        <is>
          <t>Pure</t>
        </is>
      </c>
      <c r="BI1452" t="inlineStr">
        <is>
          <t>DTXSID1020439</t>
        </is>
      </c>
      <c r="BJ1452" t="inlineStr">
        <is>
          <t>10.1002/etc.5620140920</t>
        </is>
      </c>
      <c r="BK1452"/>
      <c r="BL1452"/>
      <c r="BM1452"/>
      <c r="BN1452"/>
      <c r="BO1452"/>
      <c r="BP1452"/>
      <c r="BQ1452"/>
      <c r="BR1452"/>
      <c r="BS1452"/>
      <c r="BT1452" t="inlineStr">
        <is>
          <t>--</t>
        </is>
      </c>
      <c r="BU1452"/>
      <c r="BV1452"/>
      <c r="BW1452"/>
      <c r="BX1452"/>
      <c r="BY1452"/>
      <c r="BZ1452"/>
      <c r="CA1452"/>
      <c r="CB1452"/>
      <c r="CC1452"/>
      <c r="CD1452"/>
      <c r="CE1452"/>
      <c r="CF1452"/>
      <c r="CG1452"/>
      <c r="CH1452"/>
      <c r="CI1452"/>
      <c r="CJ1452"/>
      <c r="CK1452" t="inlineStr">
        <is>
          <t>Broderius,S.J., M.D. Kahl, and M.D. Hoglund</t>
        </is>
      </c>
      <c r="CL1452" t="n">
        <v>15031.0</v>
      </c>
      <c r="CM1452" t="inlineStr">
        <is>
          <t>Use of Joint Toxic Response to Define the Primary Mode of Toxic Action for Diverse Industrial Organic Chemicals</t>
        </is>
      </c>
      <c r="CN1452" t="inlineStr">
        <is>
          <t>Environ. Toxicol. Chem.14(9): 1591-1605</t>
        </is>
      </c>
      <c r="CO1452" t="n">
        <v>1995.0</v>
      </c>
      <c r="CP1452" t="inlineStr">
        <is>
          <t>Broderius,S.J., M.D. Kahl, and M.D. Hoglund (1995). Use of Joint Toxic Response to Define the Primary Mode of Toxic Action for Diverse Industrial Organic Chemicals. Environ. Toxicol. Chem., 14, (9), 1591-1605. doi:10.1002/etc.5620140920. ECOREF#:15031</t>
        </is>
      </c>
    </row>
    <row r="1453">
      <c r="A1453" t="n">
        <v>120832.0</v>
      </c>
      <c r="B1453" t="inlineStr">
        <is>
          <t>2,4-Dichlorophenol</t>
        </is>
      </c>
      <c r="C1453"/>
      <c r="D1453" t="inlineStr">
        <is>
          <t>Measured</t>
        </is>
      </c>
      <c r="E1453" t="inlineStr">
        <is>
          <t>Not reported</t>
        </is>
      </c>
      <c r="F1453"/>
      <c r="G1453"/>
      <c r="H1453"/>
      <c r="I1453"/>
      <c r="J1453"/>
      <c r="K1453"/>
      <c r="L1453" t="inlineStr">
        <is>
          <t>Pimephales promelas</t>
        </is>
      </c>
      <c r="M1453" t="inlineStr">
        <is>
          <t>Fathead Minnow</t>
        </is>
      </c>
      <c r="N1453"/>
      <c r="O1453"/>
      <c r="P1453" t="n">
        <v>30.0</v>
      </c>
      <c r="Q1453"/>
      <c r="R1453"/>
      <c r="S1453"/>
      <c r="T1453"/>
      <c r="U1453" t="inlineStr">
        <is>
          <t>Day(s)</t>
        </is>
      </c>
      <c r="V1453" t="inlineStr">
        <is>
          <t>Flow-through</t>
        </is>
      </c>
      <c r="W1453" t="inlineStr">
        <is>
          <t>Fresh water</t>
        </is>
      </c>
      <c r="X1453" t="inlineStr">
        <is>
          <t>Lab</t>
        </is>
      </c>
      <c r="Y1453"/>
      <c r="Z1453" t="inlineStr">
        <is>
          <t>Active ingredient</t>
        </is>
      </c>
      <c r="AA1453"/>
      <c r="AB1453" t="n">
        <v>7.75</v>
      </c>
      <c r="AC1453"/>
      <c r="AD1453" t="n">
        <v>7.47</v>
      </c>
      <c r="AE1453"/>
      <c r="AF1453" t="n">
        <v>8.05</v>
      </c>
      <c r="AG1453" t="inlineStr">
        <is>
          <t>AI mg/L</t>
        </is>
      </c>
      <c r="AH1453"/>
      <c r="AI1453"/>
      <c r="AJ1453"/>
      <c r="AK1453"/>
      <c r="AL1453"/>
      <c r="AM1453"/>
      <c r="AN1453"/>
      <c r="AO1453"/>
      <c r="AP1453"/>
      <c r="AQ1453"/>
      <c r="AR1453"/>
      <c r="AS1453"/>
      <c r="AT1453"/>
      <c r="AU1453"/>
      <c r="AV1453"/>
      <c r="AW1453"/>
      <c r="AX1453" t="inlineStr">
        <is>
          <t>Mortality</t>
        </is>
      </c>
      <c r="AY1453" t="inlineStr">
        <is>
          <t>Mortality</t>
        </is>
      </c>
      <c r="AZ1453" t="inlineStr">
        <is>
          <t>LC50</t>
        </is>
      </c>
      <c r="BA1453"/>
      <c r="BB1453" t="n">
        <v>4.0</v>
      </c>
      <c r="BC1453"/>
      <c r="BD1453"/>
      <c r="BE1453"/>
      <c r="BF1453"/>
      <c r="BG1453" t="inlineStr">
        <is>
          <t>Day(s)</t>
        </is>
      </c>
      <c r="BH1453"/>
      <c r="BI1453" t="inlineStr">
        <is>
          <t>DTXSID1020439</t>
        </is>
      </c>
      <c r="BJ1453"/>
      <c r="BK1453"/>
      <c r="BL1453" t="inlineStr">
        <is>
          <t>Acute</t>
        </is>
      </c>
      <c r="BM1453"/>
      <c r="BN1453"/>
      <c r="BO1453"/>
      <c r="BP1453"/>
      <c r="BQ1453"/>
      <c r="BR1453"/>
      <c r="BS1453"/>
      <c r="BT1453" t="inlineStr">
        <is>
          <t>--</t>
        </is>
      </c>
      <c r="BU1453"/>
      <c r="BV1453"/>
      <c r="BW1453"/>
      <c r="BX1453"/>
      <c r="BY1453"/>
      <c r="BZ1453"/>
      <c r="CA1453"/>
      <c r="CB1453"/>
      <c r="CC1453"/>
      <c r="CD1453"/>
      <c r="CE1453"/>
      <c r="CF1453"/>
      <c r="CG1453"/>
      <c r="CH1453"/>
      <c r="CI1453"/>
      <c r="CJ1453" t="inlineStr">
        <is>
          <t xml:space="preserve">SOURCE/US EPA ENVIRONMENTAL RESEARCH LABORATORY DULUTH AND THE UNIVERSITY OF WISCONSIN SUPERIOR//MEDIA/FILTERED LAKE SUPERIOR WATER OR DECHLORINATED CITY OF SUPERIOR WISCONSIN WATER//   </t>
        </is>
      </c>
      <c r="CK1453" t="inlineStr">
        <is>
          <t>Geiger,D.L., C.E. Northcott, D.J. Call, and L.T. Brooke</t>
        </is>
      </c>
      <c r="CL1453" t="n">
        <v>12447.0</v>
      </c>
      <c r="CM1453" t="inlineStr">
        <is>
          <t>Acute Toxicities of Organic Chemicals to Fathead Minnows (Pimephales promelas), Volume II</t>
        </is>
      </c>
      <c r="CN1453" t="inlineStr">
        <is>
          <t>Center for Lake Superior Environmental Studies, University of Wisconsin, Superior, WI:326 p.</t>
        </is>
      </c>
      <c r="CO1453" t="n">
        <v>1985.0</v>
      </c>
      <c r="CP1453" t="inlineStr">
        <is>
          <t>Geiger,D.L., C.E. Northcott, D.J. Call, and L.T. Brooke (1985). Acute Toxicities of Organic Chemicals to Fathead Minnows (Pimephales promelas), Volume II. Center for Lake Superior Environmental Studies, University of Wisconsin, Superior, WI, 326 p. ECOREF#:12447</t>
        </is>
      </c>
    </row>
    <row r="1454">
      <c r="A1454" t="n">
        <v>120832.0</v>
      </c>
      <c r="B1454" t="inlineStr">
        <is>
          <t>2,4-Dichlorophenol</t>
        </is>
      </c>
      <c r="C1454"/>
      <c r="D1454" t="inlineStr">
        <is>
          <t>Measured</t>
        </is>
      </c>
      <c r="E1454" t="inlineStr">
        <is>
          <t>Not coded</t>
        </is>
      </c>
      <c r="F1454"/>
      <c r="G1454"/>
      <c r="H1454"/>
      <c r="I1454"/>
      <c r="J1454"/>
      <c r="K1454"/>
      <c r="L1454" t="inlineStr">
        <is>
          <t>Pimephales promelas</t>
        </is>
      </c>
      <c r="M1454" t="inlineStr">
        <is>
          <t>Fathead Minnow</t>
        </is>
      </c>
      <c r="N1454"/>
      <c r="O1454"/>
      <c r="P1454"/>
      <c r="Q1454"/>
      <c r="R1454" t="n">
        <v>30.0</v>
      </c>
      <c r="S1454"/>
      <c r="T1454" t="n">
        <v>35.0</v>
      </c>
      <c r="U1454" t="inlineStr">
        <is>
          <t>Day(s)</t>
        </is>
      </c>
      <c r="V1454" t="inlineStr">
        <is>
          <t>Flow-through</t>
        </is>
      </c>
      <c r="W1454" t="inlineStr">
        <is>
          <t>Fresh water</t>
        </is>
      </c>
      <c r="X1454" t="inlineStr">
        <is>
          <t>Lab</t>
        </is>
      </c>
      <c r="Y1454"/>
      <c r="Z1454" t="inlineStr">
        <is>
          <t>Active ingredient</t>
        </is>
      </c>
      <c r="AA1454"/>
      <c r="AB1454" t="n">
        <v>8.2</v>
      </c>
      <c r="AC1454"/>
      <c r="AD1454" t="n">
        <v>7.4</v>
      </c>
      <c r="AE1454"/>
      <c r="AF1454" t="n">
        <v>8.8</v>
      </c>
      <c r="AG1454" t="inlineStr">
        <is>
          <t>AI mg/L</t>
        </is>
      </c>
      <c r="AH1454"/>
      <c r="AI1454"/>
      <c r="AJ1454"/>
      <c r="AK1454"/>
      <c r="AL1454"/>
      <c r="AM1454"/>
      <c r="AN1454"/>
      <c r="AO1454"/>
      <c r="AP1454"/>
      <c r="AQ1454"/>
      <c r="AR1454"/>
      <c r="AS1454"/>
      <c r="AT1454"/>
      <c r="AU1454"/>
      <c r="AV1454"/>
      <c r="AW1454"/>
      <c r="AX1454" t="inlineStr">
        <is>
          <t>Mortality</t>
        </is>
      </c>
      <c r="AY1454" t="inlineStr">
        <is>
          <t>Mortality</t>
        </is>
      </c>
      <c r="AZ1454" t="inlineStr">
        <is>
          <t>LC50</t>
        </is>
      </c>
      <c r="BA1454"/>
      <c r="BB1454" t="n">
        <v>4.0</v>
      </c>
      <c r="BC1454"/>
      <c r="BD1454"/>
      <c r="BE1454"/>
      <c r="BF1454"/>
      <c r="BG1454" t="inlineStr">
        <is>
          <t>Day(s)</t>
        </is>
      </c>
      <c r="BH1454"/>
      <c r="BI1454" t="inlineStr">
        <is>
          <t>DTXSID1020439</t>
        </is>
      </c>
      <c r="BJ1454" t="inlineStr">
        <is>
          <t>10.1007/BF01622141</t>
        </is>
      </c>
      <c r="BK1454"/>
      <c r="BL1454"/>
      <c r="BM1454"/>
      <c r="BN1454"/>
      <c r="BO1454"/>
      <c r="BP1454"/>
      <c r="BQ1454"/>
      <c r="BR1454"/>
      <c r="BS1454"/>
      <c r="BT1454" t="inlineStr">
        <is>
          <t>--</t>
        </is>
      </c>
      <c r="BU1454"/>
      <c r="BV1454"/>
      <c r="BW1454"/>
      <c r="BX1454"/>
      <c r="BY1454"/>
      <c r="BZ1454"/>
      <c r="CA1454"/>
      <c r="CB1454"/>
      <c r="CC1454"/>
      <c r="CD1454"/>
      <c r="CE1454"/>
      <c r="CF1454"/>
      <c r="CG1454"/>
      <c r="CH1454"/>
      <c r="CI1454" t="inlineStr">
        <is>
          <t xml:space="preserve"> CONTR/FOLLOWED EPA STANDARD METHODS//  WQCD/MANUSCRIPT CALCULATION OF 8230 IS REPORTED IN THE 24DC '80 WQCD//</t>
        </is>
      </c>
      <c r="CJ1454" t="inlineStr">
        <is>
          <t xml:space="preserve">   CONTR/FOLLOWED EPA STANDARD METHODS//  WQCD/MANUSCRIPT CALCULATION OF 8230 IS REPORTED IN THE 24DC '80 WQCD//</t>
        </is>
      </c>
      <c r="CK1454" t="inlineStr">
        <is>
          <t>Phipps,G.L., G.W. Holcombe, and J.T. Fiandt</t>
        </is>
      </c>
      <c r="CL1454" t="n">
        <v>2189.0</v>
      </c>
      <c r="CM1454" t="inlineStr">
        <is>
          <t>Acute Toxicity of Phenol and Substituted Phenols to the Fathead Minnow</t>
        </is>
      </c>
      <c r="CN1454" t="inlineStr">
        <is>
          <t>Bull. Environ. Contam. Toxicol.26(5): 585-593</t>
        </is>
      </c>
      <c r="CO1454" t="n">
        <v>1981.0</v>
      </c>
      <c r="CP1454" t="inlineStr">
        <is>
          <t>Phipps,G.L., G.W. Holcombe, and J.T. Fiandt (1981). Acute Toxicity of Phenol and Substituted Phenols to the Fathead Minnow. Bull. Environ. Contam. Toxicol., 26, (5), 585-593. doi:10.1007/BF01622141. ECOREF#:2189</t>
        </is>
      </c>
    </row>
    <row r="1455">
      <c r="A1455" t="n">
        <v>120832.0</v>
      </c>
      <c r="B1455" t="inlineStr">
        <is>
          <t>2,4-Dichlorophenol</t>
        </is>
      </c>
      <c r="C1455"/>
      <c r="D1455" t="inlineStr">
        <is>
          <t>Measured</t>
        </is>
      </c>
      <c r="E1455" t="inlineStr">
        <is>
          <t>Not coded</t>
        </is>
      </c>
      <c r="F1455"/>
      <c r="G1455"/>
      <c r="H1455"/>
      <c r="I1455"/>
      <c r="J1455"/>
      <c r="K1455"/>
      <c r="L1455" t="inlineStr">
        <is>
          <t>Pimephales promelas</t>
        </is>
      </c>
      <c r="M1455" t="inlineStr">
        <is>
          <t>Fathead Minnow</t>
        </is>
      </c>
      <c r="N1455"/>
      <c r="O1455"/>
      <c r="P1455"/>
      <c r="Q1455"/>
      <c r="R1455" t="n">
        <v>30.0</v>
      </c>
      <c r="S1455"/>
      <c r="T1455" t="n">
        <v>35.0</v>
      </c>
      <c r="U1455" t="inlineStr">
        <is>
          <t>Day(s)</t>
        </is>
      </c>
      <c r="V1455" t="inlineStr">
        <is>
          <t>Flow-through</t>
        </is>
      </c>
      <c r="W1455" t="inlineStr">
        <is>
          <t>Fresh water</t>
        </is>
      </c>
      <c r="X1455" t="inlineStr">
        <is>
          <t>Lab</t>
        </is>
      </c>
      <c r="Y1455"/>
      <c r="Z1455" t="inlineStr">
        <is>
          <t>Active ingredient</t>
        </is>
      </c>
      <c r="AA1455"/>
      <c r="AB1455" t="n">
        <v>8.3</v>
      </c>
      <c r="AC1455"/>
      <c r="AD1455" t="n">
        <v>7.6</v>
      </c>
      <c r="AE1455"/>
      <c r="AF1455" t="n">
        <v>9.0</v>
      </c>
      <c r="AG1455" t="inlineStr">
        <is>
          <t>AI mg/L</t>
        </is>
      </c>
      <c r="AH1455"/>
      <c r="AI1455"/>
      <c r="AJ1455"/>
      <c r="AK1455"/>
      <c r="AL1455"/>
      <c r="AM1455"/>
      <c r="AN1455"/>
      <c r="AO1455"/>
      <c r="AP1455"/>
      <c r="AQ1455"/>
      <c r="AR1455"/>
      <c r="AS1455"/>
      <c r="AT1455"/>
      <c r="AU1455"/>
      <c r="AV1455"/>
      <c r="AW1455"/>
      <c r="AX1455" t="inlineStr">
        <is>
          <t>Mortality</t>
        </is>
      </c>
      <c r="AY1455" t="inlineStr">
        <is>
          <t>Mortality</t>
        </is>
      </c>
      <c r="AZ1455" t="inlineStr">
        <is>
          <t>LC50</t>
        </is>
      </c>
      <c r="BA1455"/>
      <c r="BB1455" t="n">
        <v>4.0</v>
      </c>
      <c r="BC1455"/>
      <c r="BD1455"/>
      <c r="BE1455"/>
      <c r="BF1455"/>
      <c r="BG1455" t="inlineStr">
        <is>
          <t>Day(s)</t>
        </is>
      </c>
      <c r="BH1455"/>
      <c r="BI1455" t="inlineStr">
        <is>
          <t>DTXSID1020439</t>
        </is>
      </c>
      <c r="BJ1455" t="inlineStr">
        <is>
          <t>10.1007/BF01622141</t>
        </is>
      </c>
      <c r="BK1455"/>
      <c r="BL1455"/>
      <c r="BM1455"/>
      <c r="BN1455"/>
      <c r="BO1455"/>
      <c r="BP1455"/>
      <c r="BQ1455"/>
      <c r="BR1455"/>
      <c r="BS1455"/>
      <c r="BT1455" t="inlineStr">
        <is>
          <t>--</t>
        </is>
      </c>
      <c r="BU1455"/>
      <c r="BV1455"/>
      <c r="BW1455"/>
      <c r="BX1455"/>
      <c r="BY1455"/>
      <c r="BZ1455"/>
      <c r="CA1455"/>
      <c r="CB1455"/>
      <c r="CC1455"/>
      <c r="CD1455"/>
      <c r="CE1455"/>
      <c r="CF1455"/>
      <c r="CG1455"/>
      <c r="CH1455"/>
      <c r="CI1455" t="inlineStr">
        <is>
          <t xml:space="preserve"> CONTR/FOLLOWED EPA STANDARD METHODS// </t>
        </is>
      </c>
      <c r="CJ1455" t="inlineStr">
        <is>
          <t xml:space="preserve">   CONTR/FOLLOWED EPA STANDARD METHODS// </t>
        </is>
      </c>
      <c r="CK1455" t="inlineStr">
        <is>
          <t>Phipps,G.L., G.W. Holcombe, and J.T. Fiandt</t>
        </is>
      </c>
      <c r="CL1455" t="n">
        <v>2189.0</v>
      </c>
      <c r="CM1455" t="inlineStr">
        <is>
          <t>Acute Toxicity of Phenol and Substituted Phenols to the Fathead Minnow</t>
        </is>
      </c>
      <c r="CN1455" t="inlineStr">
        <is>
          <t>Bull. Environ. Contam. Toxicol.26(5): 585-593</t>
        </is>
      </c>
      <c r="CO1455" t="n">
        <v>1981.0</v>
      </c>
      <c r="CP1455" t="inlineStr">
        <is>
          <t>Phipps,G.L., G.W. Holcombe, and J.T. Fiandt (1981). Acute Toxicity of Phenol and Substituted Phenols to the Fathead Minnow. Bull. Environ. Contam. Toxicol., 26, (5), 585-593. doi:10.1007/BF01622141. ECOREF#:2189</t>
        </is>
      </c>
    </row>
    <row r="1456">
      <c r="A1456" t="n">
        <v>120945.0</v>
      </c>
      <c r="B1456" t="inlineStr">
        <is>
          <t>1-Methylpyrrolidine</t>
        </is>
      </c>
      <c r="C1456"/>
      <c r="D1456" t="inlineStr">
        <is>
          <t>Not coded</t>
        </is>
      </c>
      <c r="E1456" t="inlineStr">
        <is>
          <t>United States Environmental Protection Agency</t>
        </is>
      </c>
      <c r="F1456"/>
      <c r="G1456" t="n">
        <v>99.5</v>
      </c>
      <c r="H1456"/>
      <c r="I1456"/>
      <c r="J1456"/>
      <c r="K1456"/>
      <c r="L1456" t="inlineStr">
        <is>
          <t>Pimephales promelas</t>
        </is>
      </c>
      <c r="M1456" t="inlineStr">
        <is>
          <t>Fathead Minnow</t>
        </is>
      </c>
      <c r="N1456" t="inlineStr">
        <is>
          <t>Juvenile</t>
        </is>
      </c>
      <c r="O1456"/>
      <c r="P1456"/>
      <c r="Q1456"/>
      <c r="R1456"/>
      <c r="S1456"/>
      <c r="T1456"/>
      <c r="U1456"/>
      <c r="V1456" t="inlineStr">
        <is>
          <t>Static</t>
        </is>
      </c>
      <c r="W1456" t="inlineStr">
        <is>
          <t>Fresh water</t>
        </is>
      </c>
      <c r="X1456" t="inlineStr">
        <is>
          <t>Lab</t>
        </is>
      </c>
      <c r="Y1456"/>
      <c r="Z1456" t="inlineStr">
        <is>
          <t>Active ingredient</t>
        </is>
      </c>
      <c r="AA1456"/>
      <c r="AB1456" t="n">
        <v>1072.0</v>
      </c>
      <c r="AC1456"/>
      <c r="AD1456" t="n">
        <v>912.0</v>
      </c>
      <c r="AE1456"/>
      <c r="AF1456" t="n">
        <v>1259.0</v>
      </c>
      <c r="AG1456" t="inlineStr">
        <is>
          <t>AI mg/L</t>
        </is>
      </c>
      <c r="AH1456"/>
      <c r="AI1456"/>
      <c r="AJ1456"/>
      <c r="AK1456"/>
      <c r="AL1456"/>
      <c r="AM1456"/>
      <c r="AN1456"/>
      <c r="AO1456"/>
      <c r="AP1456"/>
      <c r="AQ1456"/>
      <c r="AR1456"/>
      <c r="AS1456"/>
      <c r="AT1456"/>
      <c r="AU1456"/>
      <c r="AV1456"/>
      <c r="AW1456"/>
      <c r="AX1456" t="inlineStr">
        <is>
          <t>Mortality</t>
        </is>
      </c>
      <c r="AY1456" t="inlineStr">
        <is>
          <t>Mortality</t>
        </is>
      </c>
      <c r="AZ1456" t="inlineStr">
        <is>
          <t>LC50</t>
        </is>
      </c>
      <c r="BA1456"/>
      <c r="BB1456" t="n">
        <v>4.0</v>
      </c>
      <c r="BC1456"/>
      <c r="BD1456"/>
      <c r="BE1456"/>
      <c r="BF1456"/>
      <c r="BG1456" t="inlineStr">
        <is>
          <t>Day(s)</t>
        </is>
      </c>
      <c r="BH1456"/>
      <c r="BI1456" t="inlineStr">
        <is>
          <t>DTXSID8042210</t>
        </is>
      </c>
      <c r="BJ1456"/>
      <c r="BK1456"/>
      <c r="BL1456" t="inlineStr">
        <is>
          <t>Acute</t>
        </is>
      </c>
      <c r="BM1456"/>
      <c r="BN1456"/>
      <c r="BO1456"/>
      <c r="BP1456"/>
      <c r="BQ1456"/>
      <c r="BR1456"/>
      <c r="BS1456"/>
      <c r="BT1456" t="inlineStr">
        <is>
          <t>--</t>
        </is>
      </c>
      <c r="BU1456"/>
      <c r="BV1456"/>
      <c r="BW1456"/>
      <c r="BX1456"/>
      <c r="BY1456"/>
      <c r="BZ1456"/>
      <c r="CA1456"/>
      <c r="CB1456"/>
      <c r="CC1456"/>
      <c r="CD1456"/>
      <c r="CE1456"/>
      <c r="CF1456"/>
      <c r="CG1456"/>
      <c r="CH1456"/>
      <c r="CI1456"/>
      <c r="CJ1456" t="inlineStr">
        <is>
          <t xml:space="preserve">CONTR/STD METHODS USED//   </t>
        </is>
      </c>
      <c r="CK1456" t="inlineStr">
        <is>
          <t>U.S. Environmental Protection Agency</t>
        </is>
      </c>
      <c r="CL1456" t="n">
        <v>344.0</v>
      </c>
      <c r="CM1456" t="inlineStr">
        <is>
          <t>Pesticide Ecotoxicity Database (Formerly: Environmental Effects Database (EEDB))</t>
        </is>
      </c>
      <c r="CN1456" t="inlineStr">
        <is>
          <t>Environmental Fate and Effects Division, U.S.EPA, Washington, D.C.:</t>
        </is>
      </c>
      <c r="CO1456" t="n">
        <v>1992.0</v>
      </c>
      <c r="CP1456" t="inlineStr">
        <is>
          <t>U.S. Environmental Protection Agency (1992). Pesticide Ecotoxicity Database (Formerly: Environmental Effects Database (EEDB)). Environmental Fate and Effects Division, U.S.EPA, Washington, D.C., ECOREF#:344</t>
        </is>
      </c>
    </row>
    <row r="1457">
      <c r="A1457" t="n">
        <v>121142.0</v>
      </c>
      <c r="B1457" t="inlineStr">
        <is>
          <t>2,4-Dinitrotoluene</t>
        </is>
      </c>
      <c r="C1457"/>
      <c r="D1457" t="inlineStr">
        <is>
          <t>Measured</t>
        </is>
      </c>
      <c r="E1457" t="inlineStr">
        <is>
          <t>Not coded</t>
        </is>
      </c>
      <c r="F1457"/>
      <c r="G1457" t="n">
        <v>97.0</v>
      </c>
      <c r="H1457"/>
      <c r="I1457"/>
      <c r="J1457"/>
      <c r="K1457"/>
      <c r="L1457" t="inlineStr">
        <is>
          <t>Pimephales promelas</t>
        </is>
      </c>
      <c r="M1457" t="inlineStr">
        <is>
          <t>Fathead Minnow</t>
        </is>
      </c>
      <c r="N1457"/>
      <c r="O1457"/>
      <c r="P1457" t="n">
        <v>28.0</v>
      </c>
      <c r="Q1457"/>
      <c r="R1457"/>
      <c r="S1457"/>
      <c r="T1457"/>
      <c r="U1457" t="inlineStr">
        <is>
          <t>Day(s)</t>
        </is>
      </c>
      <c r="V1457" t="inlineStr">
        <is>
          <t>Flow-through</t>
        </is>
      </c>
      <c r="W1457" t="inlineStr">
        <is>
          <t>Fresh water</t>
        </is>
      </c>
      <c r="X1457" t="inlineStr">
        <is>
          <t>Lab</t>
        </is>
      </c>
      <c r="Y1457"/>
      <c r="Z1457" t="inlineStr">
        <is>
          <t>Active ingredient</t>
        </is>
      </c>
      <c r="AA1457"/>
      <c r="AB1457" t="n">
        <v>24.3</v>
      </c>
      <c r="AC1457"/>
      <c r="AD1457" t="n">
        <v>23.0</v>
      </c>
      <c r="AE1457"/>
      <c r="AF1457" t="n">
        <v>25.6</v>
      </c>
      <c r="AG1457" t="inlineStr">
        <is>
          <t>AI mg/L</t>
        </is>
      </c>
      <c r="AH1457"/>
      <c r="AI1457"/>
      <c r="AJ1457"/>
      <c r="AK1457"/>
      <c r="AL1457"/>
      <c r="AM1457"/>
      <c r="AN1457"/>
      <c r="AO1457"/>
      <c r="AP1457"/>
      <c r="AQ1457"/>
      <c r="AR1457"/>
      <c r="AS1457"/>
      <c r="AT1457"/>
      <c r="AU1457"/>
      <c r="AV1457"/>
      <c r="AW1457"/>
      <c r="AX1457" t="inlineStr">
        <is>
          <t>Mortality</t>
        </is>
      </c>
      <c r="AY1457" t="inlineStr">
        <is>
          <t>Mortality</t>
        </is>
      </c>
      <c r="AZ1457" t="inlineStr">
        <is>
          <t>LC50</t>
        </is>
      </c>
      <c r="BA1457"/>
      <c r="BB1457" t="n">
        <v>4.0</v>
      </c>
      <c r="BC1457"/>
      <c r="BD1457"/>
      <c r="BE1457"/>
      <c r="BF1457"/>
      <c r="BG1457" t="inlineStr">
        <is>
          <t>Day(s)</t>
        </is>
      </c>
      <c r="BH1457" t="inlineStr">
        <is>
          <t>Pure</t>
        </is>
      </c>
      <c r="BI1457" t="inlineStr">
        <is>
          <t>DTXSID0020529</t>
        </is>
      </c>
      <c r="BJ1457"/>
      <c r="BK1457"/>
      <c r="BL1457"/>
      <c r="BM1457"/>
      <c r="BN1457"/>
      <c r="BO1457"/>
      <c r="BP1457"/>
      <c r="BQ1457"/>
      <c r="BR1457"/>
      <c r="BS1457"/>
      <c r="BT1457" t="inlineStr">
        <is>
          <t>--</t>
        </is>
      </c>
      <c r="BU1457"/>
      <c r="BV1457"/>
      <c r="BW1457"/>
      <c r="BX1457"/>
      <c r="BY1457"/>
      <c r="BZ1457"/>
      <c r="CA1457"/>
      <c r="CB1457"/>
      <c r="CC1457"/>
      <c r="CD1457"/>
      <c r="CE1457"/>
      <c r="CF1457"/>
      <c r="CG1457"/>
      <c r="CH1457"/>
      <c r="CI1457" t="inlineStr">
        <is>
          <t xml:space="preserve"> Affected fish lost schooling behavior, were hypoactive and underreactive to external stimuli, swam near the tank surface and had increased respiration.  They also had rigid musculature, convulsions and spinal column deformities.ECT// </t>
        </is>
      </c>
      <c r="CJ1457" t="inlineStr">
        <is>
          <t xml:space="preserve">   Affected fish lost schooling behavior, were hypoactive and underreactive to external stimuli, swam near the tank surface and had increased respiration.  They also had rigid musculature, convulsions and spinal column deformities.ECT// </t>
        </is>
      </c>
      <c r="CK1457" t="inlineStr">
        <is>
          <t>Geiger,D.L., L.T. Brooke, and D.J. Call</t>
        </is>
      </c>
      <c r="CL1457" t="n">
        <v>3217.0</v>
      </c>
      <c r="CM1457" t="inlineStr">
        <is>
          <t>Acute Toxicities of Organic Chemicals to Fathead Minnows (Pimephales promelas), Volume V</t>
        </is>
      </c>
      <c r="CN1457" t="inlineStr">
        <is>
          <t>Center for Lake Superior Environmental Studies, University of Wisconsin, Superior, WI:332 p.</t>
        </is>
      </c>
      <c r="CO1457" t="n">
        <v>1990.0</v>
      </c>
      <c r="CP1457" t="inlineStr">
        <is>
          <t>Geiger,D.L., L.T. Brooke, and D.J. Call (1990). Acute Toxicities of Organic Chemicals to Fathead Minnows (Pimephales promelas), Volume V. Center for Lake Superior Environmental Studies, University of Wisconsin, Superior, WI, 332 p. ECOREF#:3217</t>
        </is>
      </c>
    </row>
    <row r="1458">
      <c r="A1458" t="n">
        <v>121142.0</v>
      </c>
      <c r="B1458" t="inlineStr">
        <is>
          <t>2,4-Dinitrotoluene</t>
        </is>
      </c>
      <c r="C1458"/>
      <c r="D1458" t="inlineStr">
        <is>
          <t>Measured</t>
        </is>
      </c>
      <c r="E1458" t="inlineStr">
        <is>
          <t>Not coded</t>
        </is>
      </c>
      <c r="F1458"/>
      <c r="G1458"/>
      <c r="H1458"/>
      <c r="I1458"/>
      <c r="J1458"/>
      <c r="K1458"/>
      <c r="L1458" t="inlineStr">
        <is>
          <t>Pimephales promelas</t>
        </is>
      </c>
      <c r="M1458" t="inlineStr">
        <is>
          <t>Fathead Minnow</t>
        </is>
      </c>
      <c r="N1458" t="inlineStr">
        <is>
          <t>Juvenile</t>
        </is>
      </c>
      <c r="O1458"/>
      <c r="P1458"/>
      <c r="Q1458"/>
      <c r="R1458"/>
      <c r="S1458"/>
      <c r="T1458"/>
      <c r="U1458"/>
      <c r="V1458" t="inlineStr">
        <is>
          <t>Static</t>
        </is>
      </c>
      <c r="W1458" t="inlineStr">
        <is>
          <t>Fresh water</t>
        </is>
      </c>
      <c r="X1458" t="inlineStr">
        <is>
          <t>Lab</t>
        </is>
      </c>
      <c r="Y1458"/>
      <c r="Z1458" t="inlineStr">
        <is>
          <t>Active ingredient</t>
        </is>
      </c>
      <c r="AA1458"/>
      <c r="AB1458" t="n">
        <v>31.0</v>
      </c>
      <c r="AC1458"/>
      <c r="AD1458" t="n">
        <v>28.4</v>
      </c>
      <c r="AE1458"/>
      <c r="AF1458" t="n">
        <v>33.8</v>
      </c>
      <c r="AG1458" t="inlineStr">
        <is>
          <t>AI mg/L</t>
        </is>
      </c>
      <c r="AH1458"/>
      <c r="AI1458"/>
      <c r="AJ1458"/>
      <c r="AK1458"/>
      <c r="AL1458"/>
      <c r="AM1458"/>
      <c r="AN1458"/>
      <c r="AO1458"/>
      <c r="AP1458"/>
      <c r="AQ1458"/>
      <c r="AR1458"/>
      <c r="AS1458"/>
      <c r="AT1458"/>
      <c r="AU1458"/>
      <c r="AV1458"/>
      <c r="AW1458"/>
      <c r="AX1458" t="inlineStr">
        <is>
          <t>Mortality</t>
        </is>
      </c>
      <c r="AY1458" t="inlineStr">
        <is>
          <t>Mortality</t>
        </is>
      </c>
      <c r="AZ1458" t="inlineStr">
        <is>
          <t>LC50</t>
        </is>
      </c>
      <c r="BA1458"/>
      <c r="BB1458" t="n">
        <v>4.0</v>
      </c>
      <c r="BC1458"/>
      <c r="BD1458"/>
      <c r="BE1458"/>
      <c r="BF1458"/>
      <c r="BG1458" t="inlineStr">
        <is>
          <t>Day(s)</t>
        </is>
      </c>
      <c r="BH1458"/>
      <c r="BI1458" t="inlineStr">
        <is>
          <t>DTXSID0020529</t>
        </is>
      </c>
      <c r="BJ1458"/>
      <c r="BK1458"/>
      <c r="BL1458"/>
      <c r="BM1458"/>
      <c r="BN1458"/>
      <c r="BO1458"/>
      <c r="BP1458"/>
      <c r="BQ1458"/>
      <c r="BR1458"/>
      <c r="BS1458"/>
      <c r="BT1458" t="inlineStr">
        <is>
          <t>--</t>
        </is>
      </c>
      <c r="BU1458"/>
      <c r="BV1458"/>
      <c r="BW1458"/>
      <c r="BX1458"/>
      <c r="BY1458"/>
      <c r="BZ1458"/>
      <c r="CA1458"/>
      <c r="CB1458"/>
      <c r="CC1458"/>
      <c r="CD1458"/>
      <c r="CE1458"/>
      <c r="CF1458"/>
      <c r="CG1458"/>
      <c r="CH1458"/>
      <c r="CI1458" t="inlineStr">
        <is>
          <t xml:space="preserve"> W CHEM CONT/PHENOL,CL,CHLORIDE,FLOURIDE,CN,FE,CU,ZN,CD,CR, NI,PB,DISSOLVED SOLIDS//O EFCT CONT/50% PHOTOLYZED PRODUCT//WQCD/WQCD/THE DNT '80 WQCD CITES ECOREF #6021 AUTHOR AS U.S. ARMY BUT IS PUBLISHED AS LIU,ET AL.//  </t>
        </is>
      </c>
      <c r="CJ1458" t="inlineStr">
        <is>
          <t xml:space="preserve">   W CHEM CONT/PHENOL,CL,CHLORIDE,FLOURIDE,CN,FE,CU,ZN,CD,CR, NI,PB,DISSOLVED SOLIDS//O EFCT CONT/50% PHOTOLYZED PRODUCT//WQCD/WQCD/THE DNT '80 WQCD CITES ECOREF #6021 AUTHOR AS U.S. ARMY BUT IS PUBLISHED AS LIU,ET AL.//  </t>
        </is>
      </c>
      <c r="CK1458" t="inlineStr">
        <is>
          <t>Liu,D.H.W., R.J. Spanggord, and H.C. Bailey</t>
        </is>
      </c>
      <c r="CL1458" t="n">
        <v>6021.0</v>
      </c>
      <c r="CM1458" t="inlineStr">
        <is>
          <t>Toxicity of TNT Wastewater (Pink Water) to Aquatic Organisms</t>
        </is>
      </c>
      <c r="CN1458" t="inlineStr">
        <is>
          <t>Contract No.DAMD 17-75-C-5056, Defense Tech.Inf.Ctr., No.ADA031067, U.S.Army Med.Res.Develop.Command, Washington, DC:33-</t>
        </is>
      </c>
      <c r="CO1458" t="n">
        <v>1976.0</v>
      </c>
      <c r="CP1458" t="inlineStr">
        <is>
          <t>Liu,D.H.W., R.J. Spanggord, and H.C. Bailey (1976). Toxicity of TNT Wastewater (Pink Water) to Aquatic Organisms. Contract No.DAMD 17-75-C-5056, Defense Tech.Inf.Ctr., No.ADA031067, U.S.Army Med.Res.Develop.Command, Washington, DC, 33-. ECOREF#:6021</t>
        </is>
      </c>
    </row>
    <row r="1459">
      <c r="A1459" t="n">
        <v>121142.0</v>
      </c>
      <c r="B1459" t="inlineStr">
        <is>
          <t>2,4-Dinitrotoluene</t>
        </is>
      </c>
      <c r="C1459"/>
      <c r="D1459" t="inlineStr">
        <is>
          <t>Unmeasured</t>
        </is>
      </c>
      <c r="E1459" t="inlineStr">
        <is>
          <t>Not coded</t>
        </is>
      </c>
      <c r="F1459"/>
      <c r="G1459"/>
      <c r="H1459"/>
      <c r="I1459"/>
      <c r="J1459"/>
      <c r="K1459"/>
      <c r="L1459" t="inlineStr">
        <is>
          <t>Pimephales promelas</t>
        </is>
      </c>
      <c r="M1459" t="inlineStr">
        <is>
          <t>Fathead Minnow</t>
        </is>
      </c>
      <c r="N1459" t="inlineStr">
        <is>
          <t>Juvenile</t>
        </is>
      </c>
      <c r="O1459"/>
      <c r="P1459"/>
      <c r="Q1459"/>
      <c r="R1459"/>
      <c r="S1459"/>
      <c r="T1459"/>
      <c r="U1459"/>
      <c r="V1459" t="inlineStr">
        <is>
          <t>Static</t>
        </is>
      </c>
      <c r="W1459" t="inlineStr">
        <is>
          <t>Fresh water</t>
        </is>
      </c>
      <c r="X1459" t="inlineStr">
        <is>
          <t>Lab</t>
        </is>
      </c>
      <c r="Y1459"/>
      <c r="Z1459" t="inlineStr">
        <is>
          <t>Formulation</t>
        </is>
      </c>
      <c r="AA1459"/>
      <c r="AB1459" t="n">
        <v>32.5</v>
      </c>
      <c r="AC1459"/>
      <c r="AD1459"/>
      <c r="AE1459"/>
      <c r="AF1459"/>
      <c r="AG1459" t="inlineStr">
        <is>
          <t>AI mg/L</t>
        </is>
      </c>
      <c r="AH1459"/>
      <c r="AI1459"/>
      <c r="AJ1459"/>
      <c r="AK1459"/>
      <c r="AL1459"/>
      <c r="AM1459"/>
      <c r="AN1459"/>
      <c r="AO1459"/>
      <c r="AP1459"/>
      <c r="AQ1459"/>
      <c r="AR1459"/>
      <c r="AS1459"/>
      <c r="AT1459"/>
      <c r="AU1459"/>
      <c r="AV1459"/>
      <c r="AW1459"/>
      <c r="AX1459" t="inlineStr">
        <is>
          <t>Mortality</t>
        </is>
      </c>
      <c r="AY1459" t="inlineStr">
        <is>
          <t>Mortality</t>
        </is>
      </c>
      <c r="AZ1459" t="inlineStr">
        <is>
          <t>LC50</t>
        </is>
      </c>
      <c r="BA1459"/>
      <c r="BB1459" t="n">
        <v>4.0</v>
      </c>
      <c r="BC1459"/>
      <c r="BD1459"/>
      <c r="BE1459"/>
      <c r="BF1459"/>
      <c r="BG1459" t="inlineStr">
        <is>
          <t>Day(s)</t>
        </is>
      </c>
      <c r="BH1459"/>
      <c r="BI1459" t="inlineStr">
        <is>
          <t>DTXSID0020529</t>
        </is>
      </c>
      <c r="BJ1459"/>
      <c r="BK1459"/>
      <c r="BL1459"/>
      <c r="BM1459"/>
      <c r="BN1459"/>
      <c r="BO1459"/>
      <c r="BP1459"/>
      <c r="BQ1459"/>
      <c r="BR1459"/>
      <c r="BS1459"/>
      <c r="BT1459" t="inlineStr">
        <is>
          <t>--</t>
        </is>
      </c>
      <c r="BU1459"/>
      <c r="BV1459"/>
      <c r="BW1459"/>
      <c r="BX1459"/>
      <c r="BY1459"/>
      <c r="BZ1459"/>
      <c r="CA1459"/>
      <c r="CB1459"/>
      <c r="CC1459"/>
      <c r="CD1459"/>
      <c r="CE1459"/>
      <c r="CF1459"/>
      <c r="CG1459"/>
      <c r="CH1459"/>
      <c r="CI1459" t="inlineStr">
        <is>
          <t xml:space="preserve"> EPA METHODS// </t>
        </is>
      </c>
      <c r="CJ1459" t="inlineStr">
        <is>
          <t xml:space="preserve">   EPA METHODS// </t>
        </is>
      </c>
      <c r="CK1459" t="inlineStr">
        <is>
          <t>Pearson,J.G., J.P. Glennon, J.J. Barkley, and J.W. Highfill</t>
        </is>
      </c>
      <c r="CL1459" t="n">
        <v>5087.0</v>
      </c>
      <c r="CM1459" t="inlineStr">
        <is>
          <t>An Approach to the Toxicological Evaluation of a Complex Industrial Wastewater</t>
        </is>
      </c>
      <c r="CN1459" t="inlineStr">
        <is>
          <t>ASTM Spec. Tech. Publ.:284-301</t>
        </is>
      </c>
      <c r="CO1459" t="n">
        <v>1979.0</v>
      </c>
      <c r="CP1459" t="inlineStr">
        <is>
          <t>Pearson,J.G., J.P. Glennon, J.J. Barkley, and J.W. Highfill (1979). An Approach to the Toxicological Evaluation of a Complex Industrial Wastewater. ASTM Spec. Tech. Publ., 284-301. ECOREF#:5087</t>
        </is>
      </c>
    </row>
    <row r="1460">
      <c r="A1460" t="n">
        <v>121142.0</v>
      </c>
      <c r="B1460" t="inlineStr">
        <is>
          <t>2,4-Dinitrotoluene</t>
        </is>
      </c>
      <c r="C1460"/>
      <c r="D1460" t="inlineStr">
        <is>
          <t>Measured</t>
        </is>
      </c>
      <c r="E1460" t="inlineStr">
        <is>
          <t>Not coded</t>
        </is>
      </c>
      <c r="F1460" t="inlineStr">
        <is>
          <t>&gt;=</t>
        </is>
      </c>
      <c r="G1460" t="n">
        <v>95.0</v>
      </c>
      <c r="H1460"/>
      <c r="I1460"/>
      <c r="J1460"/>
      <c r="K1460"/>
      <c r="L1460" t="inlineStr">
        <is>
          <t>Pimephales promelas</t>
        </is>
      </c>
      <c r="M1460" t="inlineStr">
        <is>
          <t>Fathead Minnow</t>
        </is>
      </c>
      <c r="N1460" t="inlineStr">
        <is>
          <t>Juvenile</t>
        </is>
      </c>
      <c r="O1460"/>
      <c r="P1460"/>
      <c r="Q1460"/>
      <c r="R1460" t="n">
        <v>26.0</v>
      </c>
      <c r="S1460"/>
      <c r="T1460" t="n">
        <v>34.0</v>
      </c>
      <c r="U1460" t="inlineStr">
        <is>
          <t>Day(s)</t>
        </is>
      </c>
      <c r="V1460" t="inlineStr">
        <is>
          <t>Flow-through</t>
        </is>
      </c>
      <c r="W1460" t="inlineStr">
        <is>
          <t>Fresh water</t>
        </is>
      </c>
      <c r="X1460" t="inlineStr">
        <is>
          <t>Lab</t>
        </is>
      </c>
      <c r="Y1460"/>
      <c r="Z1460" t="inlineStr">
        <is>
          <t>Active ingredient</t>
        </is>
      </c>
      <c r="AA1460"/>
      <c r="AB1460" t="n">
        <v>24.3</v>
      </c>
      <c r="AC1460"/>
      <c r="AD1460"/>
      <c r="AE1460"/>
      <c r="AF1460"/>
      <c r="AG1460" t="inlineStr">
        <is>
          <t>AI mg/L</t>
        </is>
      </c>
      <c r="AH1460"/>
      <c r="AI1460"/>
      <c r="AJ1460"/>
      <c r="AK1460"/>
      <c r="AL1460"/>
      <c r="AM1460"/>
      <c r="AN1460"/>
      <c r="AO1460"/>
      <c r="AP1460"/>
      <c r="AQ1460"/>
      <c r="AR1460"/>
      <c r="AS1460"/>
      <c r="AT1460"/>
      <c r="AU1460"/>
      <c r="AV1460"/>
      <c r="AW1460"/>
      <c r="AX1460" t="inlineStr">
        <is>
          <t>Mortality</t>
        </is>
      </c>
      <c r="AY1460" t="inlineStr">
        <is>
          <t>Mortality</t>
        </is>
      </c>
      <c r="AZ1460" t="inlineStr">
        <is>
          <t>LC50</t>
        </is>
      </c>
      <c r="BA1460"/>
      <c r="BB1460" t="n">
        <v>4.0</v>
      </c>
      <c r="BC1460"/>
      <c r="BD1460"/>
      <c r="BE1460"/>
      <c r="BF1460"/>
      <c r="BG1460" t="inlineStr">
        <is>
          <t>Day(s)</t>
        </is>
      </c>
      <c r="BH1460" t="inlineStr">
        <is>
          <t>Pure</t>
        </is>
      </c>
      <c r="BI1460" t="inlineStr">
        <is>
          <t>DTXSID0020529</t>
        </is>
      </c>
      <c r="BJ1460" t="inlineStr">
        <is>
          <t>10.1002/etc.5620140920</t>
        </is>
      </c>
      <c r="BK1460"/>
      <c r="BL1460"/>
      <c r="BM1460"/>
      <c r="BN1460"/>
      <c r="BO1460"/>
      <c r="BP1460"/>
      <c r="BQ1460"/>
      <c r="BR1460"/>
      <c r="BS1460"/>
      <c r="BT1460" t="inlineStr">
        <is>
          <t>--</t>
        </is>
      </c>
      <c r="BU1460"/>
      <c r="BV1460"/>
      <c r="BW1460"/>
      <c r="BX1460"/>
      <c r="BY1460"/>
      <c r="BZ1460"/>
      <c r="CA1460"/>
      <c r="CB1460"/>
      <c r="CC1460"/>
      <c r="CD1460"/>
      <c r="CE1460"/>
      <c r="CF1460"/>
      <c r="CG1460"/>
      <c r="CH1460"/>
      <c r="CI1460"/>
      <c r="CJ1460"/>
      <c r="CK1460" t="inlineStr">
        <is>
          <t>Broderius,S.J., M.D. Kahl, and M.D. Hoglund</t>
        </is>
      </c>
      <c r="CL1460" t="n">
        <v>15031.0</v>
      </c>
      <c r="CM1460" t="inlineStr">
        <is>
          <t>Use of Joint Toxic Response to Define the Primary Mode of Toxic Action for Diverse Industrial Organic Chemicals</t>
        </is>
      </c>
      <c r="CN1460" t="inlineStr">
        <is>
          <t>Environ. Toxicol. Chem.14(9): 1591-1605</t>
        </is>
      </c>
      <c r="CO1460" t="n">
        <v>1995.0</v>
      </c>
      <c r="CP1460" t="inlineStr">
        <is>
          <t>Broderius,S.J., M.D. Kahl, and M.D. Hoglund (1995). Use of Joint Toxic Response to Define the Primary Mode of Toxic Action for Diverse Industrial Organic Chemicals. Environ. Toxicol. Chem., 14, (9), 1591-1605. doi:10.1002/etc.5620140920. ECOREF#:15031</t>
        </is>
      </c>
    </row>
    <row r="1461">
      <c r="A1461" t="n">
        <v>121142.0</v>
      </c>
      <c r="B1461" t="inlineStr">
        <is>
          <t>2,4-Dinitrotoluene</t>
        </is>
      </c>
      <c r="C1461"/>
      <c r="D1461" t="inlineStr">
        <is>
          <t>Unmeasured</t>
        </is>
      </c>
      <c r="E1461" t="inlineStr">
        <is>
          <t>Not coded</t>
        </is>
      </c>
      <c r="F1461"/>
      <c r="G1461"/>
      <c r="H1461"/>
      <c r="I1461" t="n">
        <v>95.0</v>
      </c>
      <c r="J1461"/>
      <c r="K1461" t="n">
        <v>99.0</v>
      </c>
      <c r="L1461" t="inlineStr">
        <is>
          <t>Pimephales promelas</t>
        </is>
      </c>
      <c r="M1461" t="inlineStr">
        <is>
          <t>Fathead Minnow</t>
        </is>
      </c>
      <c r="N1461" t="inlineStr">
        <is>
          <t>Juvenile</t>
        </is>
      </c>
      <c r="O1461"/>
      <c r="P1461"/>
      <c r="Q1461"/>
      <c r="R1461"/>
      <c r="S1461"/>
      <c r="T1461"/>
      <c r="U1461"/>
      <c r="V1461" t="inlineStr">
        <is>
          <t>Static</t>
        </is>
      </c>
      <c r="W1461" t="inlineStr">
        <is>
          <t>Fresh water</t>
        </is>
      </c>
      <c r="X1461" t="inlineStr">
        <is>
          <t>Lab</t>
        </is>
      </c>
      <c r="Y1461"/>
      <c r="Z1461" t="inlineStr">
        <is>
          <t>Active ingredient</t>
        </is>
      </c>
      <c r="AA1461"/>
      <c r="AB1461" t="n">
        <v>32.8</v>
      </c>
      <c r="AC1461"/>
      <c r="AD1461" t="n">
        <v>27.3</v>
      </c>
      <c r="AE1461"/>
      <c r="AF1461" t="n">
        <v>38.0</v>
      </c>
      <c r="AG1461" t="inlineStr">
        <is>
          <t>AI mg/L</t>
        </is>
      </c>
      <c r="AH1461"/>
      <c r="AI1461"/>
      <c r="AJ1461"/>
      <c r="AK1461"/>
      <c r="AL1461"/>
      <c r="AM1461"/>
      <c r="AN1461"/>
      <c r="AO1461"/>
      <c r="AP1461"/>
      <c r="AQ1461"/>
      <c r="AR1461"/>
      <c r="AS1461"/>
      <c r="AT1461"/>
      <c r="AU1461"/>
      <c r="AV1461"/>
      <c r="AW1461"/>
      <c r="AX1461" t="inlineStr">
        <is>
          <t>Mortality</t>
        </is>
      </c>
      <c r="AY1461" t="inlineStr">
        <is>
          <t>Mortality</t>
        </is>
      </c>
      <c r="AZ1461" t="inlineStr">
        <is>
          <t>LC50</t>
        </is>
      </c>
      <c r="BA1461"/>
      <c r="BB1461" t="n">
        <v>4.0</v>
      </c>
      <c r="BC1461"/>
      <c r="BD1461"/>
      <c r="BE1461"/>
      <c r="BF1461"/>
      <c r="BG1461" t="inlineStr">
        <is>
          <t>Day(s)</t>
        </is>
      </c>
      <c r="BH1461" t="inlineStr">
        <is>
          <t>Pure</t>
        </is>
      </c>
      <c r="BI1461" t="inlineStr">
        <is>
          <t>DTXSID0020529</t>
        </is>
      </c>
      <c r="BJ1461"/>
      <c r="BK1461"/>
      <c r="BL1461"/>
      <c r="BM1461"/>
      <c r="BN1461"/>
      <c r="BO1461"/>
      <c r="BP1461"/>
      <c r="BQ1461"/>
      <c r="BR1461"/>
      <c r="BS1461"/>
      <c r="BT1461" t="inlineStr">
        <is>
          <t>--</t>
        </is>
      </c>
      <c r="BU1461"/>
      <c r="BV1461"/>
      <c r="BW1461"/>
      <c r="BX1461"/>
      <c r="BY1461"/>
      <c r="BZ1461"/>
      <c r="CA1461"/>
      <c r="CB1461"/>
      <c r="CC1461"/>
      <c r="CD1461"/>
      <c r="CE1461"/>
      <c r="CF1461"/>
      <c r="CG1461"/>
      <c r="CH1461"/>
      <c r="CI1461" t="inlineStr">
        <is>
          <t xml:space="preserve"> UNFED// </t>
        </is>
      </c>
      <c r="CJ1461" t="inlineStr">
        <is>
          <t xml:space="preserve">   UNFED// </t>
        </is>
      </c>
      <c r="CK1461" t="inlineStr">
        <is>
          <t>Bailey,H.C., and R.J. Spanggord</t>
        </is>
      </c>
      <c r="CL1461" t="n">
        <v>10141.0</v>
      </c>
      <c r="CM1461" t="inlineStr">
        <is>
          <t>The Relationship Between the Toxicity and Structure of Nitroaromatic Chemicals</t>
        </is>
      </c>
      <c r="CN1461" t="inlineStr">
        <is>
          <t>ASTM Spec. Tech. Publ.:98-107</t>
        </is>
      </c>
      <c r="CO1461" t="n">
        <v>1983.0</v>
      </c>
      <c r="CP1461" t="inlineStr">
        <is>
          <t>Bailey,H.C., and R.J. Spanggord (1983). The Relationship Between the Toxicity and Structure of Nitroaromatic Chemicals. ASTM Spec. Tech. Publ., 98-107. ECOREF#:10141</t>
        </is>
      </c>
    </row>
    <row r="1462">
      <c r="A1462" t="n">
        <v>121324.0</v>
      </c>
      <c r="B1462" t="inlineStr">
        <is>
          <t>3-Ethoxy-4-hydroxybenzaldehyde</t>
        </is>
      </c>
      <c r="C1462"/>
      <c r="D1462" t="inlineStr">
        <is>
          <t>Measured</t>
        </is>
      </c>
      <c r="E1462" t="inlineStr">
        <is>
          <t>Not coded</t>
        </is>
      </c>
      <c r="F1462"/>
      <c r="G1462" t="n">
        <v>97.0</v>
      </c>
      <c r="H1462"/>
      <c r="I1462"/>
      <c r="J1462"/>
      <c r="K1462"/>
      <c r="L1462" t="inlineStr">
        <is>
          <t>Pimephales promelas</t>
        </is>
      </c>
      <c r="M1462" t="inlineStr">
        <is>
          <t>Fathead Minnow</t>
        </is>
      </c>
      <c r="N1462"/>
      <c r="O1462"/>
      <c r="P1462" t="n">
        <v>28.0</v>
      </c>
      <c r="Q1462"/>
      <c r="R1462"/>
      <c r="S1462"/>
      <c r="T1462"/>
      <c r="U1462" t="inlineStr">
        <is>
          <t>Day(s)</t>
        </is>
      </c>
      <c r="V1462" t="inlineStr">
        <is>
          <t>Flow-through</t>
        </is>
      </c>
      <c r="W1462" t="inlineStr">
        <is>
          <t>Fresh water</t>
        </is>
      </c>
      <c r="X1462" t="inlineStr">
        <is>
          <t>Lab</t>
        </is>
      </c>
      <c r="Y1462"/>
      <c r="Z1462" t="inlineStr">
        <is>
          <t>Active ingredient</t>
        </is>
      </c>
      <c r="AA1462"/>
      <c r="AB1462" t="n">
        <v>87.6</v>
      </c>
      <c r="AC1462"/>
      <c r="AD1462" t="n">
        <v>81.4</v>
      </c>
      <c r="AE1462"/>
      <c r="AF1462" t="n">
        <v>94.3</v>
      </c>
      <c r="AG1462" t="inlineStr">
        <is>
          <t>AI mg/L</t>
        </is>
      </c>
      <c r="AH1462"/>
      <c r="AI1462"/>
      <c r="AJ1462"/>
      <c r="AK1462"/>
      <c r="AL1462"/>
      <c r="AM1462"/>
      <c r="AN1462"/>
      <c r="AO1462"/>
      <c r="AP1462"/>
      <c r="AQ1462"/>
      <c r="AR1462"/>
      <c r="AS1462"/>
      <c r="AT1462"/>
      <c r="AU1462"/>
      <c r="AV1462"/>
      <c r="AW1462"/>
      <c r="AX1462" t="inlineStr">
        <is>
          <t>Mortality</t>
        </is>
      </c>
      <c r="AY1462" t="inlineStr">
        <is>
          <t>Mortality</t>
        </is>
      </c>
      <c r="AZ1462" t="inlineStr">
        <is>
          <t>LC50</t>
        </is>
      </c>
      <c r="BA1462"/>
      <c r="BB1462" t="n">
        <v>4.0</v>
      </c>
      <c r="BC1462"/>
      <c r="BD1462"/>
      <c r="BE1462"/>
      <c r="BF1462"/>
      <c r="BG1462" t="inlineStr">
        <is>
          <t>Day(s)</t>
        </is>
      </c>
      <c r="BH1462" t="inlineStr">
        <is>
          <t>Pure</t>
        </is>
      </c>
      <c r="BI1462" t="inlineStr">
        <is>
          <t>DTXSID5021968</t>
        </is>
      </c>
      <c r="BJ1462"/>
      <c r="BK1462"/>
      <c r="BL1462"/>
      <c r="BM1462"/>
      <c r="BN1462"/>
      <c r="BO1462"/>
      <c r="BP1462"/>
      <c r="BQ1462"/>
      <c r="BR1462"/>
      <c r="BS1462"/>
      <c r="BT1462" t="inlineStr">
        <is>
          <t>--</t>
        </is>
      </c>
      <c r="BU1462"/>
      <c r="BV1462"/>
      <c r="BW1462"/>
      <c r="BX1462"/>
      <c r="BY1462"/>
      <c r="BZ1462"/>
      <c r="CA1462"/>
      <c r="CB1462"/>
      <c r="CC1462"/>
      <c r="CD1462"/>
      <c r="CE1462"/>
      <c r="CF1462"/>
      <c r="CG1462"/>
      <c r="CH1462"/>
      <c r="CI1462" t="inlineStr">
        <is>
          <t xml:space="preserve"> Affected fish swam at surface - respiration and gill move-NR ments were limited.  Fish were also hypoactive and lost equilibrNAm prior to death. </t>
        </is>
      </c>
      <c r="CJ1462" t="inlineStr">
        <is>
          <t xml:space="preserve">   Affected fish swam at surface - respiration and gill move-NR ments were limited.  Fish were also hypoactive and lost equilibrNAm prior to death. </t>
        </is>
      </c>
      <c r="CK1462" t="inlineStr">
        <is>
          <t>Brooke,L.T., D.J. Call, D.L. Geiger, and C.E. Northcott</t>
        </is>
      </c>
      <c r="CL1462" t="n">
        <v>12448.0</v>
      </c>
      <c r="CM1462" t="inlineStr">
        <is>
          <t>Acute Toxicities of Organic Chemicals to Fathead Minnows (Pimephales promelas), Vol. 1</t>
        </is>
      </c>
      <c r="CN1462" t="inlineStr">
        <is>
          <t>Center for Lake Superior Environmental Studies, University of Wisconsin-Superior, Superior, WI:414 p.</t>
        </is>
      </c>
      <c r="CO1462" t="n">
        <v>1984.0</v>
      </c>
      <c r="CP1462" t="inlineStr">
        <is>
          <t>Brooke,L.T., D.J. Call, D.L. Geiger, and C.E. Northcott (1984). Acute Toxicities of Organic Chemicals to Fathead Minnows (Pimephales promelas), Vol. 1. Center for Lake Superior Environmental Studies, University of Wisconsin-Superior, Superior, WI, 414 p. ECOREF#:12448</t>
        </is>
      </c>
    </row>
    <row r="1463">
      <c r="A1463" t="n">
        <v>121324.0</v>
      </c>
      <c r="B1463" t="inlineStr">
        <is>
          <t>3-Ethoxy-4-hydroxybenzaldehyde</t>
        </is>
      </c>
      <c r="C1463"/>
      <c r="D1463" t="inlineStr">
        <is>
          <t>Unmeasured</t>
        </is>
      </c>
      <c r="E1463" t="inlineStr">
        <is>
          <t>Not reported</t>
        </is>
      </c>
      <c r="F1463"/>
      <c r="G1463" t="n">
        <v>97.0</v>
      </c>
      <c r="H1463"/>
      <c r="I1463"/>
      <c r="J1463"/>
      <c r="K1463"/>
      <c r="L1463" t="inlineStr">
        <is>
          <t>Pimephales promelas</t>
        </is>
      </c>
      <c r="M1463" t="inlineStr">
        <is>
          <t>Fathead Minnow</t>
        </is>
      </c>
      <c r="N1463"/>
      <c r="O1463"/>
      <c r="P1463" t="n">
        <v>28.0</v>
      </c>
      <c r="Q1463"/>
      <c r="R1463"/>
      <c r="S1463"/>
      <c r="T1463"/>
      <c r="U1463" t="inlineStr">
        <is>
          <t>Day(s)</t>
        </is>
      </c>
      <c r="V1463" t="inlineStr">
        <is>
          <t>Flow-through</t>
        </is>
      </c>
      <c r="W1463" t="inlineStr">
        <is>
          <t>Fresh water</t>
        </is>
      </c>
      <c r="X1463" t="inlineStr">
        <is>
          <t>Lab</t>
        </is>
      </c>
      <c r="Y1463" t="n">
        <v>6.0</v>
      </c>
      <c r="Z1463" t="inlineStr">
        <is>
          <t>Active ingredient</t>
        </is>
      </c>
      <c r="AA1463"/>
      <c r="AB1463" t="n">
        <v>87.6</v>
      </c>
      <c r="AC1463"/>
      <c r="AD1463"/>
      <c r="AE1463"/>
      <c r="AF1463"/>
      <c r="AG1463" t="inlineStr">
        <is>
          <t>AI mg/L</t>
        </is>
      </c>
      <c r="AH1463"/>
      <c r="AI1463"/>
      <c r="AJ1463"/>
      <c r="AK1463"/>
      <c r="AL1463"/>
      <c r="AM1463"/>
      <c r="AN1463"/>
      <c r="AO1463"/>
      <c r="AP1463"/>
      <c r="AQ1463"/>
      <c r="AR1463"/>
      <c r="AS1463"/>
      <c r="AT1463"/>
      <c r="AU1463"/>
      <c r="AV1463"/>
      <c r="AW1463"/>
      <c r="AX1463" t="inlineStr">
        <is>
          <t>Mortality</t>
        </is>
      </c>
      <c r="AY1463" t="inlineStr">
        <is>
          <t>Mortality</t>
        </is>
      </c>
      <c r="AZ1463" t="inlineStr">
        <is>
          <t>LC50</t>
        </is>
      </c>
      <c r="BA1463"/>
      <c r="BB1463" t="n">
        <v>4.0</v>
      </c>
      <c r="BC1463"/>
      <c r="BD1463"/>
      <c r="BE1463"/>
      <c r="BF1463"/>
      <c r="BG1463" t="inlineStr">
        <is>
          <t>Day(s)</t>
        </is>
      </c>
      <c r="BH1463"/>
      <c r="BI1463" t="inlineStr">
        <is>
          <t>DTXSID5021968</t>
        </is>
      </c>
      <c r="BJ1463"/>
      <c r="BK1463"/>
      <c r="BL1463"/>
      <c r="BM1463"/>
      <c r="BN1463"/>
      <c r="BO1463"/>
      <c r="BP1463"/>
      <c r="BQ1463"/>
      <c r="BR1463"/>
      <c r="BS1463"/>
      <c r="BT1463" t="inlineStr">
        <is>
          <t>--</t>
        </is>
      </c>
      <c r="BU1463"/>
      <c r="BV1463"/>
      <c r="BW1463"/>
      <c r="BX1463"/>
      <c r="BY1463"/>
      <c r="BZ1463"/>
      <c r="CA1463"/>
      <c r="CB1463"/>
      <c r="CC1463"/>
      <c r="CD1463"/>
      <c r="CE1463"/>
      <c r="CF1463"/>
      <c r="CG1463"/>
      <c r="CH1463"/>
      <c r="CI1463"/>
      <c r="CJ1463" t="inlineStr">
        <is>
          <t xml:space="preserve">SOURCE/CULTURED AT THE UW-S TEST FACILITY //MEDIA/LAKE SUPERIOR WATER//   </t>
        </is>
      </c>
      <c r="CK1463" t="inlineStr">
        <is>
          <t>Call,D.J., L.T. Brooke, N. Ahmad, and D.D. Vaishnav</t>
        </is>
      </c>
      <c r="CL1463" t="n">
        <v>3771.0</v>
      </c>
      <c r="CM1463" t="inlineStr">
        <is>
          <t>Aquatic Pollutant Hazard Assessments and Development of a Hazard Prediction Technology by Quantitative Structure-Activity Relationships</t>
        </is>
      </c>
      <c r="CN1463" t="inlineStr">
        <is>
          <t>First Q.Rep., U.S.EPA Coop.Agreement No.CR 809234-01-0, Ctr.for Lake Superior Environ.Stud., Univ.of Wisconsin, Superior, WI:52 p.</t>
        </is>
      </c>
      <c r="CO1463" t="n">
        <v>1981.0</v>
      </c>
      <c r="CP1463" t="inlineStr">
        <is>
          <t>Call,D.J., L.T. Brooke, N. Ahmad, and D.D. Vaishnav (1981). Aquatic Pollutant Hazard Assessments and Development of a Hazard Prediction Technology by Quantitative Structure-Activity Relationships. First Q.Rep., U.S.EPA Coop.Agreement No.CR 809234-01-0, Ctr.for Lake Superior Environ.Stud., Univ.of Wisconsin, Superior, WI, 52 p. ECOREF#:3771</t>
        </is>
      </c>
    </row>
    <row r="1464">
      <c r="A1464" t="n">
        <v>121335.0</v>
      </c>
      <c r="B1464" t="inlineStr">
        <is>
          <t>4-Hydroxy-3-methoxybenzaldehyde</t>
        </is>
      </c>
      <c r="C1464"/>
      <c r="D1464" t="inlineStr">
        <is>
          <t>Unmeasured</t>
        </is>
      </c>
      <c r="E1464" t="inlineStr">
        <is>
          <t>Not coded</t>
        </is>
      </c>
      <c r="F1464"/>
      <c r="G1464"/>
      <c r="H1464"/>
      <c r="I1464"/>
      <c r="J1464"/>
      <c r="K1464"/>
      <c r="L1464" t="inlineStr">
        <is>
          <t>Pimephales promelas</t>
        </is>
      </c>
      <c r="M1464" t="inlineStr">
        <is>
          <t>Fathead Minnow</t>
        </is>
      </c>
      <c r="N1464" t="inlineStr">
        <is>
          <t>Juvenile</t>
        </is>
      </c>
      <c r="O1464"/>
      <c r="P1464"/>
      <c r="Q1464"/>
      <c r="R1464" t="n">
        <v>4.0</v>
      </c>
      <c r="S1464"/>
      <c r="T1464" t="n">
        <v>8.0</v>
      </c>
      <c r="U1464" t="inlineStr">
        <is>
          <t>Week(s)</t>
        </is>
      </c>
      <c r="V1464" t="inlineStr">
        <is>
          <t>Static</t>
        </is>
      </c>
      <c r="W1464" t="inlineStr">
        <is>
          <t>Fresh water</t>
        </is>
      </c>
      <c r="X1464" t="inlineStr">
        <is>
          <t>Lab</t>
        </is>
      </c>
      <c r="Y1464"/>
      <c r="Z1464" t="inlineStr">
        <is>
          <t>Formulation</t>
        </is>
      </c>
      <c r="AA1464"/>
      <c r="AB1464" t="n">
        <v>116.0</v>
      </c>
      <c r="AC1464"/>
      <c r="AD1464"/>
      <c r="AE1464"/>
      <c r="AF1464"/>
      <c r="AG1464" t="inlineStr">
        <is>
          <t>AI mg/L</t>
        </is>
      </c>
      <c r="AH1464"/>
      <c r="AI1464"/>
      <c r="AJ1464"/>
      <c r="AK1464"/>
      <c r="AL1464"/>
      <c r="AM1464"/>
      <c r="AN1464"/>
      <c r="AO1464"/>
      <c r="AP1464"/>
      <c r="AQ1464"/>
      <c r="AR1464"/>
      <c r="AS1464"/>
      <c r="AT1464"/>
      <c r="AU1464"/>
      <c r="AV1464"/>
      <c r="AW1464"/>
      <c r="AX1464" t="inlineStr">
        <is>
          <t>Mortality</t>
        </is>
      </c>
      <c r="AY1464" t="inlineStr">
        <is>
          <t>Mortality</t>
        </is>
      </c>
      <c r="AZ1464" t="inlineStr">
        <is>
          <t>LC50</t>
        </is>
      </c>
      <c r="BA1464"/>
      <c r="BB1464" t="n">
        <v>4.0</v>
      </c>
      <c r="BC1464"/>
      <c r="BD1464"/>
      <c r="BE1464"/>
      <c r="BF1464"/>
      <c r="BG1464" t="inlineStr">
        <is>
          <t>Day(s)</t>
        </is>
      </c>
      <c r="BH1464"/>
      <c r="BI1464" t="inlineStr">
        <is>
          <t>DTXSID0021969</t>
        </is>
      </c>
      <c r="BJ1464"/>
      <c r="BK1464"/>
      <c r="BL1464"/>
      <c r="BM1464"/>
      <c r="BN1464"/>
      <c r="BO1464"/>
      <c r="BP1464"/>
      <c r="BQ1464"/>
      <c r="BR1464"/>
      <c r="BS1464"/>
      <c r="BT1464" t="inlineStr">
        <is>
          <t>--</t>
        </is>
      </c>
      <c r="BU1464"/>
      <c r="BV1464"/>
      <c r="BW1464"/>
      <c r="BX1464"/>
      <c r="BY1464"/>
      <c r="BZ1464"/>
      <c r="CA1464"/>
      <c r="CB1464"/>
      <c r="CC1464"/>
      <c r="CD1464"/>
      <c r="CE1464"/>
      <c r="CF1464"/>
      <c r="CG1464"/>
      <c r="CH1464"/>
      <c r="CI1464"/>
      <c r="CJ1464"/>
      <c r="CK1464" t="inlineStr">
        <is>
          <t>Mattson,V.R., J.W. Arthur, and C.T. Walbridge</t>
        </is>
      </c>
      <c r="CL1464" t="n">
        <v>719.0</v>
      </c>
      <c r="CM1464" t="inlineStr">
        <is>
          <t>Acute Toxicity of Selected Organic Compounds to Fathead Minnows</t>
        </is>
      </c>
      <c r="CN1464" t="inlineStr">
        <is>
          <t>EPA-600/3-76-097, U.S.EPA, Duluth, MN:12 p.</t>
        </is>
      </c>
      <c r="CO1464" t="n">
        <v>1976.0</v>
      </c>
      <c r="CP1464" t="inlineStr">
        <is>
          <t>Mattson,V.R., J.W. Arthur, and C.T. Walbridge (1976). Acute Toxicity of Selected Organic Compounds to Fathead Minnows. EPA-600/3-76-097, U.S.EPA, Duluth, MN, 12 p. ECOREF#:719</t>
        </is>
      </c>
    </row>
    <row r="1465">
      <c r="A1465" t="n">
        <v>121335.0</v>
      </c>
      <c r="B1465" t="inlineStr">
        <is>
          <t>4-Hydroxy-3-methoxybenzaldehyde</t>
        </is>
      </c>
      <c r="C1465"/>
      <c r="D1465" t="inlineStr">
        <is>
          <t>Unmeasured</t>
        </is>
      </c>
      <c r="E1465" t="inlineStr">
        <is>
          <t>Not coded</t>
        </is>
      </c>
      <c r="F1465"/>
      <c r="G1465"/>
      <c r="H1465"/>
      <c r="I1465"/>
      <c r="J1465"/>
      <c r="K1465"/>
      <c r="L1465" t="inlineStr">
        <is>
          <t>Pimephales promelas</t>
        </is>
      </c>
      <c r="M1465" t="inlineStr">
        <is>
          <t>Fathead Minnow</t>
        </is>
      </c>
      <c r="N1465" t="inlineStr">
        <is>
          <t>Juvenile</t>
        </is>
      </c>
      <c r="O1465"/>
      <c r="P1465"/>
      <c r="Q1465"/>
      <c r="R1465" t="n">
        <v>4.0</v>
      </c>
      <c r="S1465"/>
      <c r="T1465" t="n">
        <v>8.0</v>
      </c>
      <c r="U1465" t="inlineStr">
        <is>
          <t>Week(s)</t>
        </is>
      </c>
      <c r="V1465" t="inlineStr">
        <is>
          <t>Static</t>
        </is>
      </c>
      <c r="W1465" t="inlineStr">
        <is>
          <t>Fresh water</t>
        </is>
      </c>
      <c r="X1465" t="inlineStr">
        <is>
          <t>Lab</t>
        </is>
      </c>
      <c r="Y1465"/>
      <c r="Z1465" t="inlineStr">
        <is>
          <t>Formulation</t>
        </is>
      </c>
      <c r="AA1465"/>
      <c r="AB1465" t="n">
        <v>121.0</v>
      </c>
      <c r="AC1465"/>
      <c r="AD1465"/>
      <c r="AE1465"/>
      <c r="AF1465"/>
      <c r="AG1465" t="inlineStr">
        <is>
          <t>AI mg/L</t>
        </is>
      </c>
      <c r="AH1465"/>
      <c r="AI1465"/>
      <c r="AJ1465"/>
      <c r="AK1465"/>
      <c r="AL1465"/>
      <c r="AM1465"/>
      <c r="AN1465"/>
      <c r="AO1465"/>
      <c r="AP1465"/>
      <c r="AQ1465"/>
      <c r="AR1465"/>
      <c r="AS1465"/>
      <c r="AT1465"/>
      <c r="AU1465"/>
      <c r="AV1465"/>
      <c r="AW1465"/>
      <c r="AX1465" t="inlineStr">
        <is>
          <t>Mortality</t>
        </is>
      </c>
      <c r="AY1465" t="inlineStr">
        <is>
          <t>Mortality</t>
        </is>
      </c>
      <c r="AZ1465" t="inlineStr">
        <is>
          <t>LC50</t>
        </is>
      </c>
      <c r="BA1465"/>
      <c r="BB1465" t="n">
        <v>4.0</v>
      </c>
      <c r="BC1465"/>
      <c r="BD1465"/>
      <c r="BE1465"/>
      <c r="BF1465"/>
      <c r="BG1465" t="inlineStr">
        <is>
          <t>Day(s)</t>
        </is>
      </c>
      <c r="BH1465"/>
      <c r="BI1465" t="inlineStr">
        <is>
          <t>DTXSID0021969</t>
        </is>
      </c>
      <c r="BJ1465"/>
      <c r="BK1465"/>
      <c r="BL1465"/>
      <c r="BM1465"/>
      <c r="BN1465"/>
      <c r="BO1465"/>
      <c r="BP1465"/>
      <c r="BQ1465"/>
      <c r="BR1465"/>
      <c r="BS1465"/>
      <c r="BT1465" t="inlineStr">
        <is>
          <t>--</t>
        </is>
      </c>
      <c r="BU1465"/>
      <c r="BV1465"/>
      <c r="BW1465"/>
      <c r="BX1465"/>
      <c r="BY1465"/>
      <c r="BZ1465"/>
      <c r="CA1465"/>
      <c r="CB1465"/>
      <c r="CC1465"/>
      <c r="CD1465"/>
      <c r="CE1465"/>
      <c r="CF1465"/>
      <c r="CG1465"/>
      <c r="CH1465"/>
      <c r="CI1465"/>
      <c r="CJ1465"/>
      <c r="CK1465" t="inlineStr">
        <is>
          <t>Mattson,V.R., J.W. Arthur, and C.T. Walbridge</t>
        </is>
      </c>
      <c r="CL1465" t="n">
        <v>719.0</v>
      </c>
      <c r="CM1465" t="inlineStr">
        <is>
          <t>Acute Toxicity of Selected Organic Compounds to Fathead Minnows</t>
        </is>
      </c>
      <c r="CN1465" t="inlineStr">
        <is>
          <t>EPA-600/3-76-097, U.S.EPA, Duluth, MN:12 p.</t>
        </is>
      </c>
      <c r="CO1465" t="n">
        <v>1976.0</v>
      </c>
      <c r="CP1465" t="inlineStr">
        <is>
          <t>Mattson,V.R., J.W. Arthur, and C.T. Walbridge (1976). Acute Toxicity of Selected Organic Compounds to Fathead Minnows. EPA-600/3-76-097, U.S.EPA, Duluth, MN, 12 p. ECOREF#:719</t>
        </is>
      </c>
    </row>
    <row r="1466">
      <c r="A1466" t="n">
        <v>121335.0</v>
      </c>
      <c r="B1466" t="inlineStr">
        <is>
          <t>4-Hydroxy-3-methoxybenzaldehyde</t>
        </is>
      </c>
      <c r="C1466"/>
      <c r="D1466" t="inlineStr">
        <is>
          <t>Measured</t>
        </is>
      </c>
      <c r="E1466" t="inlineStr">
        <is>
          <t>Not coded</t>
        </is>
      </c>
      <c r="F1466"/>
      <c r="G1466"/>
      <c r="H1466"/>
      <c r="I1466"/>
      <c r="J1466"/>
      <c r="K1466"/>
      <c r="L1466" t="inlineStr">
        <is>
          <t>Pimephales promelas</t>
        </is>
      </c>
      <c r="M1466" t="inlineStr">
        <is>
          <t>Fathead Minnow</t>
        </is>
      </c>
      <c r="N1466"/>
      <c r="O1466"/>
      <c r="P1466" t="n">
        <v>29.0</v>
      </c>
      <c r="Q1466"/>
      <c r="R1466"/>
      <c r="S1466"/>
      <c r="T1466"/>
      <c r="U1466" t="inlineStr">
        <is>
          <t>Day(s)</t>
        </is>
      </c>
      <c r="V1466" t="inlineStr">
        <is>
          <t>Flow-through</t>
        </is>
      </c>
      <c r="W1466" t="inlineStr">
        <is>
          <t>Fresh water</t>
        </is>
      </c>
      <c r="X1466" t="inlineStr">
        <is>
          <t>Lab</t>
        </is>
      </c>
      <c r="Y1466"/>
      <c r="Z1466" t="inlineStr">
        <is>
          <t>Active ingredient</t>
        </is>
      </c>
      <c r="AA1466"/>
      <c r="AB1466" t="n">
        <v>57.0</v>
      </c>
      <c r="AC1466"/>
      <c r="AD1466" t="n">
        <v>53.0</v>
      </c>
      <c r="AE1466"/>
      <c r="AF1466" t="n">
        <v>61.3</v>
      </c>
      <c r="AG1466" t="inlineStr">
        <is>
          <t>AI mg/L</t>
        </is>
      </c>
      <c r="AH1466"/>
      <c r="AI1466"/>
      <c r="AJ1466"/>
      <c r="AK1466"/>
      <c r="AL1466"/>
      <c r="AM1466"/>
      <c r="AN1466"/>
      <c r="AO1466"/>
      <c r="AP1466"/>
      <c r="AQ1466"/>
      <c r="AR1466"/>
      <c r="AS1466"/>
      <c r="AT1466"/>
      <c r="AU1466"/>
      <c r="AV1466"/>
      <c r="AW1466"/>
      <c r="AX1466" t="inlineStr">
        <is>
          <t>Mortality</t>
        </is>
      </c>
      <c r="AY1466" t="inlineStr">
        <is>
          <t>Mortality</t>
        </is>
      </c>
      <c r="AZ1466" t="inlineStr">
        <is>
          <t>LC50</t>
        </is>
      </c>
      <c r="BA1466"/>
      <c r="BB1466" t="n">
        <v>4.0</v>
      </c>
      <c r="BC1466"/>
      <c r="BD1466"/>
      <c r="BE1466"/>
      <c r="BF1466"/>
      <c r="BG1466" t="inlineStr">
        <is>
          <t>Day(s)</t>
        </is>
      </c>
      <c r="BH1466"/>
      <c r="BI1466" t="inlineStr">
        <is>
          <t>DTXSID0021969</t>
        </is>
      </c>
      <c r="BJ1466"/>
      <c r="BK1466"/>
      <c r="BL1466"/>
      <c r="BM1466"/>
      <c r="BN1466"/>
      <c r="BO1466"/>
      <c r="BP1466"/>
      <c r="BQ1466"/>
      <c r="BR1466"/>
      <c r="BS1466"/>
      <c r="BT1466" t="inlineStr">
        <is>
          <t>--</t>
        </is>
      </c>
      <c r="BU1466"/>
      <c r="BV1466"/>
      <c r="BW1466"/>
      <c r="BX1466"/>
      <c r="BY1466"/>
      <c r="BZ1466"/>
      <c r="CA1466"/>
      <c r="CB1466"/>
      <c r="CC1466"/>
      <c r="CD1466"/>
      <c r="CE1466"/>
      <c r="CF1466"/>
      <c r="CG1466"/>
      <c r="CH1466"/>
      <c r="CI1466" t="inlineStr">
        <is>
          <t xml:space="preserve"> Affected fish stopped schooling, became hypoactive, swam  NR at the surface, and lost equilibrium prior to death. NA </t>
        </is>
      </c>
      <c r="CJ1466" t="inlineStr">
        <is>
          <t xml:space="preserve">   Affected fish stopped schooling, became hypoactive, swam  NR at the surface, and lost equilibrium prior to death. NA </t>
        </is>
      </c>
      <c r="CK1466" t="inlineStr">
        <is>
          <t>Brooke,L.T., D.J. Call, D.L. Geiger, and C.E. Northcott</t>
        </is>
      </c>
      <c r="CL1466" t="n">
        <v>12448.0</v>
      </c>
      <c r="CM1466" t="inlineStr">
        <is>
          <t>Acute Toxicities of Organic Chemicals to Fathead Minnows (Pimephales promelas), Vol. 1</t>
        </is>
      </c>
      <c r="CN1466" t="inlineStr">
        <is>
          <t>Center for Lake Superior Environmental Studies, University of Wisconsin-Superior, Superior, WI:414 p.</t>
        </is>
      </c>
      <c r="CO1466" t="n">
        <v>1984.0</v>
      </c>
      <c r="CP1466" t="inlineStr">
        <is>
          <t>Brooke,L.T., D.J. Call, D.L. Geiger, and C.E. Northcott (1984). Acute Toxicities of Organic Chemicals to Fathead Minnows (Pimephales promelas), Vol. 1. Center for Lake Superior Environmental Studies, University of Wisconsin-Superior, Superior, WI, 414 p. ECOREF#:12448</t>
        </is>
      </c>
    </row>
    <row r="1467">
      <c r="A1467" t="n">
        <v>121335.0</v>
      </c>
      <c r="B1467" t="inlineStr">
        <is>
          <t>4-Hydroxy-3-methoxybenzaldehyde</t>
        </is>
      </c>
      <c r="C1467"/>
      <c r="D1467" t="inlineStr">
        <is>
          <t>Unmeasured</t>
        </is>
      </c>
      <c r="E1467" t="inlineStr">
        <is>
          <t>Not coded</t>
        </is>
      </c>
      <c r="F1467"/>
      <c r="G1467"/>
      <c r="H1467"/>
      <c r="I1467"/>
      <c r="J1467"/>
      <c r="K1467"/>
      <c r="L1467" t="inlineStr">
        <is>
          <t>Pimephales promelas</t>
        </is>
      </c>
      <c r="M1467" t="inlineStr">
        <is>
          <t>Fathead Minnow</t>
        </is>
      </c>
      <c r="N1467" t="inlineStr">
        <is>
          <t>Juvenile</t>
        </is>
      </c>
      <c r="O1467"/>
      <c r="P1467"/>
      <c r="Q1467"/>
      <c r="R1467" t="n">
        <v>4.0</v>
      </c>
      <c r="S1467"/>
      <c r="T1467" t="n">
        <v>8.0</v>
      </c>
      <c r="U1467" t="inlineStr">
        <is>
          <t>Week(s)</t>
        </is>
      </c>
      <c r="V1467" t="inlineStr">
        <is>
          <t>Static</t>
        </is>
      </c>
      <c r="W1467" t="inlineStr">
        <is>
          <t>Fresh water</t>
        </is>
      </c>
      <c r="X1467" t="inlineStr">
        <is>
          <t>Lab</t>
        </is>
      </c>
      <c r="Y1467"/>
      <c r="Z1467" t="inlineStr">
        <is>
          <t>Formulation</t>
        </is>
      </c>
      <c r="AA1467"/>
      <c r="AB1467" t="n">
        <v>88.0</v>
      </c>
      <c r="AC1467"/>
      <c r="AD1467"/>
      <c r="AE1467"/>
      <c r="AF1467"/>
      <c r="AG1467" t="inlineStr">
        <is>
          <t>AI mg/L</t>
        </is>
      </c>
      <c r="AH1467"/>
      <c r="AI1467"/>
      <c r="AJ1467"/>
      <c r="AK1467"/>
      <c r="AL1467"/>
      <c r="AM1467"/>
      <c r="AN1467"/>
      <c r="AO1467"/>
      <c r="AP1467"/>
      <c r="AQ1467"/>
      <c r="AR1467"/>
      <c r="AS1467"/>
      <c r="AT1467"/>
      <c r="AU1467"/>
      <c r="AV1467"/>
      <c r="AW1467"/>
      <c r="AX1467" t="inlineStr">
        <is>
          <t>Mortality</t>
        </is>
      </c>
      <c r="AY1467" t="inlineStr">
        <is>
          <t>Mortality</t>
        </is>
      </c>
      <c r="AZ1467" t="inlineStr">
        <is>
          <t>LC50</t>
        </is>
      </c>
      <c r="BA1467"/>
      <c r="BB1467" t="n">
        <v>4.0</v>
      </c>
      <c r="BC1467"/>
      <c r="BD1467"/>
      <c r="BE1467"/>
      <c r="BF1467"/>
      <c r="BG1467" t="inlineStr">
        <is>
          <t>Day(s)</t>
        </is>
      </c>
      <c r="BH1467"/>
      <c r="BI1467" t="inlineStr">
        <is>
          <t>DTXSID0021969</t>
        </is>
      </c>
      <c r="BJ1467"/>
      <c r="BK1467"/>
      <c r="BL1467"/>
      <c r="BM1467"/>
      <c r="BN1467"/>
      <c r="BO1467"/>
      <c r="BP1467"/>
      <c r="BQ1467"/>
      <c r="BR1467"/>
      <c r="BS1467"/>
      <c r="BT1467" t="inlineStr">
        <is>
          <t>--</t>
        </is>
      </c>
      <c r="BU1467"/>
      <c r="BV1467"/>
      <c r="BW1467"/>
      <c r="BX1467"/>
      <c r="BY1467"/>
      <c r="BZ1467"/>
      <c r="CA1467"/>
      <c r="CB1467"/>
      <c r="CC1467"/>
      <c r="CD1467"/>
      <c r="CE1467"/>
      <c r="CF1467"/>
      <c r="CG1467"/>
      <c r="CH1467"/>
      <c r="CI1467"/>
      <c r="CJ1467"/>
      <c r="CK1467" t="inlineStr">
        <is>
          <t>Mattson,V.R., J.W. Arthur, and C.T. Walbridge</t>
        </is>
      </c>
      <c r="CL1467" t="n">
        <v>719.0</v>
      </c>
      <c r="CM1467" t="inlineStr">
        <is>
          <t>Acute Toxicity of Selected Organic Compounds to Fathead Minnows</t>
        </is>
      </c>
      <c r="CN1467" t="inlineStr">
        <is>
          <t>EPA-600/3-76-097, U.S.EPA, Duluth, MN:12 p.</t>
        </is>
      </c>
      <c r="CO1467" t="n">
        <v>1976.0</v>
      </c>
      <c r="CP1467" t="inlineStr">
        <is>
          <t>Mattson,V.R., J.W. Arthur, and C.T. Walbridge (1976). Acute Toxicity of Selected Organic Compounds to Fathead Minnows. EPA-600/3-76-097, U.S.EPA, Duluth, MN, 12 p. ECOREF#:719</t>
        </is>
      </c>
    </row>
    <row r="1468">
      <c r="A1468" t="n">
        <v>121335.0</v>
      </c>
      <c r="B1468" t="inlineStr">
        <is>
          <t>4-Hydroxy-3-methoxybenzaldehyde</t>
        </is>
      </c>
      <c r="C1468"/>
      <c r="D1468" t="inlineStr">
        <is>
          <t>Unmeasured</t>
        </is>
      </c>
      <c r="E1468" t="inlineStr">
        <is>
          <t>Not coded</t>
        </is>
      </c>
      <c r="F1468"/>
      <c r="G1468"/>
      <c r="H1468"/>
      <c r="I1468"/>
      <c r="J1468"/>
      <c r="K1468"/>
      <c r="L1468" t="inlineStr">
        <is>
          <t>Pimephales promelas</t>
        </is>
      </c>
      <c r="M1468" t="inlineStr">
        <is>
          <t>Fathead Minnow</t>
        </is>
      </c>
      <c r="N1468" t="inlineStr">
        <is>
          <t>Juvenile</t>
        </is>
      </c>
      <c r="O1468"/>
      <c r="P1468"/>
      <c r="Q1468"/>
      <c r="R1468" t="n">
        <v>4.0</v>
      </c>
      <c r="S1468"/>
      <c r="T1468" t="n">
        <v>8.0</v>
      </c>
      <c r="U1468" t="inlineStr">
        <is>
          <t>Week(s)</t>
        </is>
      </c>
      <c r="V1468" t="inlineStr">
        <is>
          <t>Static</t>
        </is>
      </c>
      <c r="W1468" t="inlineStr">
        <is>
          <t>Fresh water</t>
        </is>
      </c>
      <c r="X1468" t="inlineStr">
        <is>
          <t>Lab</t>
        </is>
      </c>
      <c r="Y1468"/>
      <c r="Z1468" t="inlineStr">
        <is>
          <t>Formulation</t>
        </is>
      </c>
      <c r="AA1468"/>
      <c r="AB1468" t="n">
        <v>121.0</v>
      </c>
      <c r="AC1468"/>
      <c r="AD1468"/>
      <c r="AE1468"/>
      <c r="AF1468"/>
      <c r="AG1468" t="inlineStr">
        <is>
          <t>AI mg/L</t>
        </is>
      </c>
      <c r="AH1468"/>
      <c r="AI1468"/>
      <c r="AJ1468"/>
      <c r="AK1468"/>
      <c r="AL1468"/>
      <c r="AM1468"/>
      <c r="AN1468"/>
      <c r="AO1468"/>
      <c r="AP1468"/>
      <c r="AQ1468"/>
      <c r="AR1468"/>
      <c r="AS1468"/>
      <c r="AT1468"/>
      <c r="AU1468"/>
      <c r="AV1468"/>
      <c r="AW1468"/>
      <c r="AX1468" t="inlineStr">
        <is>
          <t>Mortality</t>
        </is>
      </c>
      <c r="AY1468" t="inlineStr">
        <is>
          <t>Mortality</t>
        </is>
      </c>
      <c r="AZ1468" t="inlineStr">
        <is>
          <t>LC50</t>
        </is>
      </c>
      <c r="BA1468"/>
      <c r="BB1468" t="n">
        <v>4.0</v>
      </c>
      <c r="BC1468"/>
      <c r="BD1468"/>
      <c r="BE1468"/>
      <c r="BF1468"/>
      <c r="BG1468" t="inlineStr">
        <is>
          <t>Day(s)</t>
        </is>
      </c>
      <c r="BH1468"/>
      <c r="BI1468" t="inlineStr">
        <is>
          <t>DTXSID0021969</t>
        </is>
      </c>
      <c r="BJ1468"/>
      <c r="BK1468"/>
      <c r="BL1468"/>
      <c r="BM1468"/>
      <c r="BN1468"/>
      <c r="BO1468"/>
      <c r="BP1468"/>
      <c r="BQ1468"/>
      <c r="BR1468"/>
      <c r="BS1468"/>
      <c r="BT1468" t="inlineStr">
        <is>
          <t>--</t>
        </is>
      </c>
      <c r="BU1468"/>
      <c r="BV1468"/>
      <c r="BW1468"/>
      <c r="BX1468"/>
      <c r="BY1468"/>
      <c r="BZ1468"/>
      <c r="CA1468"/>
      <c r="CB1468"/>
      <c r="CC1468"/>
      <c r="CD1468"/>
      <c r="CE1468"/>
      <c r="CF1468"/>
      <c r="CG1468"/>
      <c r="CH1468"/>
      <c r="CI1468"/>
      <c r="CJ1468"/>
      <c r="CK1468" t="inlineStr">
        <is>
          <t>Mattson,V.R., J.W. Arthur, and C.T. Walbridge</t>
        </is>
      </c>
      <c r="CL1468" t="n">
        <v>719.0</v>
      </c>
      <c r="CM1468" t="inlineStr">
        <is>
          <t>Acute Toxicity of Selected Organic Compounds to Fathead Minnows</t>
        </is>
      </c>
      <c r="CN1468" t="inlineStr">
        <is>
          <t>EPA-600/3-76-097, U.S.EPA, Duluth, MN:12 p.</t>
        </is>
      </c>
      <c r="CO1468" t="n">
        <v>1976.0</v>
      </c>
      <c r="CP1468" t="inlineStr">
        <is>
          <t>Mattson,V.R., J.W. Arthur, and C.T. Walbridge (1976). Acute Toxicity of Selected Organic Compounds to Fathead Minnows. EPA-600/3-76-097, U.S.EPA, Duluth, MN, 12 p. ECOREF#:719</t>
        </is>
      </c>
    </row>
    <row r="1469">
      <c r="A1469" t="n">
        <v>121335.0</v>
      </c>
      <c r="B1469" t="inlineStr">
        <is>
          <t>4-Hydroxy-3-methoxybenzaldehyde</t>
        </is>
      </c>
      <c r="C1469"/>
      <c r="D1469" t="inlineStr">
        <is>
          <t>Measured</t>
        </is>
      </c>
      <c r="E1469" t="inlineStr">
        <is>
          <t>Not coded</t>
        </is>
      </c>
      <c r="F1469"/>
      <c r="G1469"/>
      <c r="H1469"/>
      <c r="I1469"/>
      <c r="J1469"/>
      <c r="K1469"/>
      <c r="L1469" t="inlineStr">
        <is>
          <t>Pimephales promelas</t>
        </is>
      </c>
      <c r="M1469" t="inlineStr">
        <is>
          <t>Fathead Minnow</t>
        </is>
      </c>
      <c r="N1469"/>
      <c r="O1469"/>
      <c r="P1469" t="n">
        <v>31.0</v>
      </c>
      <c r="Q1469"/>
      <c r="R1469"/>
      <c r="S1469"/>
      <c r="T1469"/>
      <c r="U1469" t="inlineStr">
        <is>
          <t>Day(s)</t>
        </is>
      </c>
      <c r="V1469" t="inlineStr">
        <is>
          <t>Flow-through</t>
        </is>
      </c>
      <c r="W1469" t="inlineStr">
        <is>
          <t>Fresh water</t>
        </is>
      </c>
      <c r="X1469" t="inlineStr">
        <is>
          <t>Lab</t>
        </is>
      </c>
      <c r="Y1469"/>
      <c r="Z1469" t="inlineStr">
        <is>
          <t>Active ingredient</t>
        </is>
      </c>
      <c r="AA1469"/>
      <c r="AB1469" t="n">
        <v>123.0</v>
      </c>
      <c r="AC1469"/>
      <c r="AD1469" t="n">
        <v>104.0</v>
      </c>
      <c r="AE1469"/>
      <c r="AF1469" t="n">
        <v>146.0</v>
      </c>
      <c r="AG1469" t="inlineStr">
        <is>
          <t>AI mg/L</t>
        </is>
      </c>
      <c r="AH1469"/>
      <c r="AI1469"/>
      <c r="AJ1469"/>
      <c r="AK1469"/>
      <c r="AL1469"/>
      <c r="AM1469"/>
      <c r="AN1469"/>
      <c r="AO1469"/>
      <c r="AP1469"/>
      <c r="AQ1469"/>
      <c r="AR1469"/>
      <c r="AS1469"/>
      <c r="AT1469"/>
      <c r="AU1469"/>
      <c r="AV1469"/>
      <c r="AW1469"/>
      <c r="AX1469" t="inlineStr">
        <is>
          <t>Mortality</t>
        </is>
      </c>
      <c r="AY1469" t="inlineStr">
        <is>
          <t>Mortality</t>
        </is>
      </c>
      <c r="AZ1469" t="inlineStr">
        <is>
          <t>LC50</t>
        </is>
      </c>
      <c r="BA1469"/>
      <c r="BB1469" t="n">
        <v>4.0</v>
      </c>
      <c r="BC1469"/>
      <c r="BD1469"/>
      <c r="BE1469"/>
      <c r="BF1469"/>
      <c r="BG1469" t="inlineStr">
        <is>
          <t>Day(s)</t>
        </is>
      </c>
      <c r="BH1469"/>
      <c r="BI1469" t="inlineStr">
        <is>
          <t>DTXSID0021969</t>
        </is>
      </c>
      <c r="BJ1469"/>
      <c r="BK1469"/>
      <c r="BL1469"/>
      <c r="BM1469"/>
      <c r="BN1469"/>
      <c r="BO1469"/>
      <c r="BP1469"/>
      <c r="BQ1469"/>
      <c r="BR1469"/>
      <c r="BS1469"/>
      <c r="BT1469" t="inlineStr">
        <is>
          <t>--</t>
        </is>
      </c>
      <c r="BU1469"/>
      <c r="BV1469"/>
      <c r="BW1469"/>
      <c r="BX1469"/>
      <c r="BY1469"/>
      <c r="BZ1469"/>
      <c r="CA1469"/>
      <c r="CB1469"/>
      <c r="CC1469"/>
      <c r="CD1469"/>
      <c r="CE1469"/>
      <c r="CF1469"/>
      <c r="CG1469"/>
      <c r="CH1469"/>
      <c r="CI1469" t="inlineStr">
        <is>
          <t xml:space="preserve"> Affected fish lost equilibrium prior to death.            NR NA </t>
        </is>
      </c>
      <c r="CJ1469" t="inlineStr">
        <is>
          <t xml:space="preserve">   Affected fish lost equilibrium prior to death.            NR NA </t>
        </is>
      </c>
      <c r="CK1469" t="inlineStr">
        <is>
          <t>Brooke,L.T., D.J. Call, D.L. Geiger, and C.E. Northcott</t>
        </is>
      </c>
      <c r="CL1469" t="n">
        <v>12448.0</v>
      </c>
      <c r="CM1469" t="inlineStr">
        <is>
          <t>Acute Toxicities of Organic Chemicals to Fathead Minnows (Pimephales promelas), Vol. 1</t>
        </is>
      </c>
      <c r="CN1469" t="inlineStr">
        <is>
          <t>Center for Lake Superior Environmental Studies, University of Wisconsin-Superior, Superior, WI:414 p.</t>
        </is>
      </c>
      <c r="CO1469" t="n">
        <v>1984.0</v>
      </c>
      <c r="CP1469" t="inlineStr">
        <is>
          <t>Brooke,L.T., D.J. Call, D.L. Geiger, and C.E. Northcott (1984). Acute Toxicities of Organic Chemicals to Fathead Minnows (Pimephales promelas), Vol. 1. Center for Lake Superior Environmental Studies, University of Wisconsin-Superior, Superior, WI, 414 p. ECOREF#:12448</t>
        </is>
      </c>
    </row>
    <row r="1470">
      <c r="A1470" t="n">
        <v>121335.0</v>
      </c>
      <c r="B1470" t="inlineStr">
        <is>
          <t>4-Hydroxy-3-methoxybenzaldehyde</t>
        </is>
      </c>
      <c r="C1470"/>
      <c r="D1470" t="inlineStr">
        <is>
          <t>Unmeasured</t>
        </is>
      </c>
      <c r="E1470" t="inlineStr">
        <is>
          <t>Not coded</t>
        </is>
      </c>
      <c r="F1470"/>
      <c r="G1470"/>
      <c r="H1470"/>
      <c r="I1470"/>
      <c r="J1470"/>
      <c r="K1470"/>
      <c r="L1470" t="inlineStr">
        <is>
          <t>Pimephales promelas</t>
        </is>
      </c>
      <c r="M1470" t="inlineStr">
        <is>
          <t>Fathead Minnow</t>
        </is>
      </c>
      <c r="N1470" t="inlineStr">
        <is>
          <t>Juvenile</t>
        </is>
      </c>
      <c r="O1470"/>
      <c r="P1470"/>
      <c r="Q1470"/>
      <c r="R1470" t="n">
        <v>4.0</v>
      </c>
      <c r="S1470"/>
      <c r="T1470" t="n">
        <v>8.0</v>
      </c>
      <c r="U1470" t="inlineStr">
        <is>
          <t>Week(s)</t>
        </is>
      </c>
      <c r="V1470" t="inlineStr">
        <is>
          <t>Static</t>
        </is>
      </c>
      <c r="W1470" t="inlineStr">
        <is>
          <t>Fresh water</t>
        </is>
      </c>
      <c r="X1470" t="inlineStr">
        <is>
          <t>Lab</t>
        </is>
      </c>
      <c r="Y1470"/>
      <c r="Z1470" t="inlineStr">
        <is>
          <t>Formulation</t>
        </is>
      </c>
      <c r="AA1470"/>
      <c r="AB1470" t="n">
        <v>112.0</v>
      </c>
      <c r="AC1470"/>
      <c r="AD1470"/>
      <c r="AE1470"/>
      <c r="AF1470"/>
      <c r="AG1470" t="inlineStr">
        <is>
          <t>AI mg/L</t>
        </is>
      </c>
      <c r="AH1470"/>
      <c r="AI1470"/>
      <c r="AJ1470"/>
      <c r="AK1470"/>
      <c r="AL1470"/>
      <c r="AM1470"/>
      <c r="AN1470"/>
      <c r="AO1470"/>
      <c r="AP1470"/>
      <c r="AQ1470"/>
      <c r="AR1470"/>
      <c r="AS1470"/>
      <c r="AT1470"/>
      <c r="AU1470"/>
      <c r="AV1470"/>
      <c r="AW1470"/>
      <c r="AX1470" t="inlineStr">
        <is>
          <t>Mortality</t>
        </is>
      </c>
      <c r="AY1470" t="inlineStr">
        <is>
          <t>Mortality</t>
        </is>
      </c>
      <c r="AZ1470" t="inlineStr">
        <is>
          <t>LC50</t>
        </is>
      </c>
      <c r="BA1470"/>
      <c r="BB1470" t="n">
        <v>4.0</v>
      </c>
      <c r="BC1470"/>
      <c r="BD1470"/>
      <c r="BE1470"/>
      <c r="BF1470"/>
      <c r="BG1470" t="inlineStr">
        <is>
          <t>Day(s)</t>
        </is>
      </c>
      <c r="BH1470"/>
      <c r="BI1470" t="inlineStr">
        <is>
          <t>DTXSID0021969</t>
        </is>
      </c>
      <c r="BJ1470"/>
      <c r="BK1470"/>
      <c r="BL1470"/>
      <c r="BM1470"/>
      <c r="BN1470"/>
      <c r="BO1470"/>
      <c r="BP1470"/>
      <c r="BQ1470"/>
      <c r="BR1470"/>
      <c r="BS1470"/>
      <c r="BT1470" t="inlineStr">
        <is>
          <t>--</t>
        </is>
      </c>
      <c r="BU1470"/>
      <c r="BV1470"/>
      <c r="BW1470"/>
      <c r="BX1470"/>
      <c r="BY1470"/>
      <c r="BZ1470"/>
      <c r="CA1470"/>
      <c r="CB1470"/>
      <c r="CC1470"/>
      <c r="CD1470"/>
      <c r="CE1470"/>
      <c r="CF1470"/>
      <c r="CG1470"/>
      <c r="CH1470"/>
      <c r="CI1470"/>
      <c r="CJ1470"/>
      <c r="CK1470" t="inlineStr">
        <is>
          <t>Mattson,V.R., J.W. Arthur, and C.T. Walbridge</t>
        </is>
      </c>
      <c r="CL1470" t="n">
        <v>719.0</v>
      </c>
      <c r="CM1470" t="inlineStr">
        <is>
          <t>Acute Toxicity of Selected Organic Compounds to Fathead Minnows</t>
        </is>
      </c>
      <c r="CN1470" t="inlineStr">
        <is>
          <t>EPA-600/3-76-097, U.S.EPA, Duluth, MN:12 p.</t>
        </is>
      </c>
      <c r="CO1470" t="n">
        <v>1976.0</v>
      </c>
      <c r="CP1470" t="inlineStr">
        <is>
          <t>Mattson,V.R., J.W. Arthur, and C.T. Walbridge (1976). Acute Toxicity of Selected Organic Compounds to Fathead Minnows. EPA-600/3-76-097, U.S.EPA, Duluth, MN, 12 p. ECOREF#:719</t>
        </is>
      </c>
    </row>
    <row r="1471">
      <c r="A1471" t="n">
        <v>121540.0</v>
      </c>
      <c r="B1471" t="inlineStr">
        <is>
          <t>N,N-Dimethyl-N-[2-[2-[4-(1,1,3,3-tetramethylbutyl)phenoxy]ethoxy]ethyl]benzenemethanaminium chloride (1:1)</t>
        </is>
      </c>
      <c r="C1471"/>
      <c r="D1471" t="inlineStr">
        <is>
          <t>Unmeasured</t>
        </is>
      </c>
      <c r="E1471" t="inlineStr">
        <is>
          <t>Standard Methods for the Examination of Water and Wastewater</t>
        </is>
      </c>
      <c r="F1471"/>
      <c r="G1471" t="n">
        <v>50.0</v>
      </c>
      <c r="H1471"/>
      <c r="I1471"/>
      <c r="J1471"/>
      <c r="K1471"/>
      <c r="L1471" t="inlineStr">
        <is>
          <t>Pimephales promelas</t>
        </is>
      </c>
      <c r="M1471" t="inlineStr">
        <is>
          <t>Fathead Minnow</t>
        </is>
      </c>
      <c r="N1471"/>
      <c r="O1471"/>
      <c r="P1471"/>
      <c r="Q1471"/>
      <c r="R1471"/>
      <c r="S1471"/>
      <c r="T1471"/>
      <c r="U1471"/>
      <c r="V1471" t="inlineStr">
        <is>
          <t>Static</t>
        </is>
      </c>
      <c r="W1471" t="inlineStr">
        <is>
          <t>Fresh water</t>
        </is>
      </c>
      <c r="X1471" t="inlineStr">
        <is>
          <t>Lab</t>
        </is>
      </c>
      <c r="Y1471"/>
      <c r="Z1471" t="inlineStr">
        <is>
          <t>Active ingredient</t>
        </is>
      </c>
      <c r="AA1471"/>
      <c r="AB1471" t="n">
        <v>1.6</v>
      </c>
      <c r="AC1471"/>
      <c r="AD1471"/>
      <c r="AE1471"/>
      <c r="AF1471"/>
      <c r="AG1471" t="inlineStr">
        <is>
          <t>AI mg/L</t>
        </is>
      </c>
      <c r="AH1471"/>
      <c r="AI1471"/>
      <c r="AJ1471"/>
      <c r="AK1471"/>
      <c r="AL1471"/>
      <c r="AM1471"/>
      <c r="AN1471"/>
      <c r="AO1471"/>
      <c r="AP1471"/>
      <c r="AQ1471"/>
      <c r="AR1471"/>
      <c r="AS1471"/>
      <c r="AT1471"/>
      <c r="AU1471"/>
      <c r="AV1471"/>
      <c r="AW1471"/>
      <c r="AX1471" t="inlineStr">
        <is>
          <t>Mortality</t>
        </is>
      </c>
      <c r="AY1471" t="inlineStr">
        <is>
          <t>Mortality</t>
        </is>
      </c>
      <c r="AZ1471" t="inlineStr">
        <is>
          <t>LC50</t>
        </is>
      </c>
      <c r="BA1471"/>
      <c r="BB1471" t="n">
        <v>4.0</v>
      </c>
      <c r="BC1471"/>
      <c r="BD1471"/>
      <c r="BE1471"/>
      <c r="BF1471"/>
      <c r="BG1471" t="inlineStr">
        <is>
          <t>Day(s)</t>
        </is>
      </c>
      <c r="BH1471" t="inlineStr">
        <is>
          <t>Liquid</t>
        </is>
      </c>
      <c r="BI1471" t="inlineStr">
        <is>
          <t>DTXSID6023810</t>
        </is>
      </c>
      <c r="BJ1471" t="inlineStr">
        <is>
          <t>10.1577/1548-8659(1962)24[164:ATOEDH]2.0.CO;2</t>
        </is>
      </c>
      <c r="BK1471"/>
      <c r="BL1471"/>
      <c r="BM1471"/>
      <c r="BN1471"/>
      <c r="BO1471"/>
      <c r="BP1471"/>
      <c r="BQ1471"/>
      <c r="BR1471"/>
      <c r="BS1471"/>
      <c r="BT1471" t="inlineStr">
        <is>
          <t>--</t>
        </is>
      </c>
      <c r="BU1471"/>
      <c r="BV1471"/>
      <c r="BW1471"/>
      <c r="BX1471"/>
      <c r="BY1471"/>
      <c r="BZ1471"/>
      <c r="CA1471"/>
      <c r="CB1471"/>
      <c r="CC1471"/>
      <c r="CD1471"/>
      <c r="CE1471"/>
      <c r="CF1471"/>
      <c r="CG1471"/>
      <c r="CH1471"/>
      <c r="CI1471"/>
      <c r="CJ1471" t="inlineStr">
        <is>
          <t xml:space="preserve">TMETH/AMERICAN PUBLIC HEALTH ASSOCIATION, 1960.//MEDIA/SOFT WATER//   </t>
        </is>
      </c>
      <c r="CK1471" t="inlineStr">
        <is>
          <t>Surber,E.W., and Q.H. Pickering</t>
        </is>
      </c>
      <c r="CL1471" t="n">
        <v>892.0</v>
      </c>
      <c r="CM1471" t="inlineStr">
        <is>
          <t>Acute Toxicity of Endothal, Diquat, Hyamine, Dalapon, and Silvex to Fish</t>
        </is>
      </c>
      <c r="CN1471" t="inlineStr">
        <is>
          <t>Prog. Fish-Cult.24(4): 164-171</t>
        </is>
      </c>
      <c r="CO1471" t="n">
        <v>1962.0</v>
      </c>
      <c r="CP1471" t="inlineStr">
        <is>
          <t>Surber,E.W., and Q.H. Pickering (1962). Acute Toxicity of Endothal, Diquat, Hyamine, Dalapon, and Silvex to Fish. Prog. Fish-Cult., 24, (4), 164-171. doi:10.1577/1548-8659(1962)24[164:ATOEDH]2.0.CO;2. ECOREF#:892</t>
        </is>
      </c>
    </row>
    <row r="1472">
      <c r="A1472" t="n">
        <v>121540.0</v>
      </c>
      <c r="B1472" t="inlineStr">
        <is>
          <t>N,N-Dimethyl-N-[2-[2-[4-(1,1,3,3-tetramethylbutyl)phenoxy]ethoxy]ethyl]benzenemethanaminium chloride (1:1)</t>
        </is>
      </c>
      <c r="C1472"/>
      <c r="D1472" t="inlineStr">
        <is>
          <t>Unmeasured</t>
        </is>
      </c>
      <c r="E1472" t="inlineStr">
        <is>
          <t>Standard Methods for the Examination of Water and Wastewater</t>
        </is>
      </c>
      <c r="F1472"/>
      <c r="G1472" t="n">
        <v>50.0</v>
      </c>
      <c r="H1472"/>
      <c r="I1472"/>
      <c r="J1472"/>
      <c r="K1472"/>
      <c r="L1472" t="inlineStr">
        <is>
          <t>Pimephales promelas</t>
        </is>
      </c>
      <c r="M1472" t="inlineStr">
        <is>
          <t>Fathead Minnow</t>
        </is>
      </c>
      <c r="N1472"/>
      <c r="O1472"/>
      <c r="P1472"/>
      <c r="Q1472"/>
      <c r="R1472"/>
      <c r="S1472"/>
      <c r="T1472"/>
      <c r="U1472"/>
      <c r="V1472" t="inlineStr">
        <is>
          <t>Static</t>
        </is>
      </c>
      <c r="W1472" t="inlineStr">
        <is>
          <t>Fresh water</t>
        </is>
      </c>
      <c r="X1472" t="inlineStr">
        <is>
          <t>Lab</t>
        </is>
      </c>
      <c r="Y1472"/>
      <c r="Z1472" t="inlineStr">
        <is>
          <t>Active ingredient</t>
        </is>
      </c>
      <c r="AA1472"/>
      <c r="AB1472" t="n">
        <v>3.8</v>
      </c>
      <c r="AC1472"/>
      <c r="AD1472"/>
      <c r="AE1472"/>
      <c r="AF1472"/>
      <c r="AG1472" t="inlineStr">
        <is>
          <t>AI mg/L</t>
        </is>
      </c>
      <c r="AH1472"/>
      <c r="AI1472"/>
      <c r="AJ1472"/>
      <c r="AK1472"/>
      <c r="AL1472"/>
      <c r="AM1472"/>
      <c r="AN1472"/>
      <c r="AO1472"/>
      <c r="AP1472"/>
      <c r="AQ1472"/>
      <c r="AR1472"/>
      <c r="AS1472"/>
      <c r="AT1472"/>
      <c r="AU1472"/>
      <c r="AV1472"/>
      <c r="AW1472"/>
      <c r="AX1472" t="inlineStr">
        <is>
          <t>Mortality</t>
        </is>
      </c>
      <c r="AY1472" t="inlineStr">
        <is>
          <t>Mortality</t>
        </is>
      </c>
      <c r="AZ1472" t="inlineStr">
        <is>
          <t>LC50</t>
        </is>
      </c>
      <c r="BA1472"/>
      <c r="BB1472" t="n">
        <v>4.0</v>
      </c>
      <c r="BC1472"/>
      <c r="BD1472"/>
      <c r="BE1472"/>
      <c r="BF1472"/>
      <c r="BG1472" t="inlineStr">
        <is>
          <t>Day(s)</t>
        </is>
      </c>
      <c r="BH1472" t="inlineStr">
        <is>
          <t>Liquid</t>
        </is>
      </c>
      <c r="BI1472" t="inlineStr">
        <is>
          <t>DTXSID6023810</t>
        </is>
      </c>
      <c r="BJ1472" t="inlineStr">
        <is>
          <t>10.1577/1548-8659(1962)24[164:ATOEDH]2.0.CO;2</t>
        </is>
      </c>
      <c r="BK1472"/>
      <c r="BL1472"/>
      <c r="BM1472"/>
      <c r="BN1472"/>
      <c r="BO1472"/>
      <c r="BP1472"/>
      <c r="BQ1472"/>
      <c r="BR1472"/>
      <c r="BS1472"/>
      <c r="BT1472" t="inlineStr">
        <is>
          <t>--</t>
        </is>
      </c>
      <c r="BU1472"/>
      <c r="BV1472"/>
      <c r="BW1472"/>
      <c r="BX1472"/>
      <c r="BY1472"/>
      <c r="BZ1472"/>
      <c r="CA1472"/>
      <c r="CB1472"/>
      <c r="CC1472"/>
      <c r="CD1472"/>
      <c r="CE1472"/>
      <c r="CF1472"/>
      <c r="CG1472"/>
      <c r="CH1472"/>
      <c r="CI1472"/>
      <c r="CJ1472" t="inlineStr">
        <is>
          <t xml:space="preserve">TMETH/AMERICAN PUBLIC HEALTH ASSOCIATION, 1960.//MEDIA/HARD WATER//   </t>
        </is>
      </c>
      <c r="CK1472" t="inlineStr">
        <is>
          <t>Surber,E.W., and Q.H. Pickering</t>
        </is>
      </c>
      <c r="CL1472" t="n">
        <v>892.0</v>
      </c>
      <c r="CM1472" t="inlineStr">
        <is>
          <t>Acute Toxicity of Endothal, Diquat, Hyamine, Dalapon, and Silvex to Fish</t>
        </is>
      </c>
      <c r="CN1472" t="inlineStr">
        <is>
          <t>Prog. Fish-Cult.24(4): 164-171</t>
        </is>
      </c>
      <c r="CO1472" t="n">
        <v>1962.0</v>
      </c>
      <c r="CP1472" t="inlineStr">
        <is>
          <t>Surber,E.W., and Q.H. Pickering (1962). Acute Toxicity of Endothal, Diquat, Hyamine, Dalapon, and Silvex to Fish. Prog. Fish-Cult., 24, (4), 164-171. doi:10.1577/1548-8659(1962)24[164:ATOEDH]2.0.CO;2. ECOREF#:892</t>
        </is>
      </c>
    </row>
    <row r="1473">
      <c r="A1473" t="n">
        <v>121573.0</v>
      </c>
      <c r="B1473" t="inlineStr">
        <is>
          <t>Sulfanilic acid</t>
        </is>
      </c>
      <c r="C1473"/>
      <c r="D1473" t="inlineStr">
        <is>
          <t>Measured</t>
        </is>
      </c>
      <c r="E1473" t="inlineStr">
        <is>
          <t>Not coded</t>
        </is>
      </c>
      <c r="F1473"/>
      <c r="G1473"/>
      <c r="H1473"/>
      <c r="I1473"/>
      <c r="J1473"/>
      <c r="K1473"/>
      <c r="L1473" t="inlineStr">
        <is>
          <t>Pimephales promelas</t>
        </is>
      </c>
      <c r="M1473" t="inlineStr">
        <is>
          <t>Fathead Minnow</t>
        </is>
      </c>
      <c r="N1473"/>
      <c r="O1473"/>
      <c r="P1473"/>
      <c r="Q1473"/>
      <c r="R1473"/>
      <c r="S1473"/>
      <c r="T1473"/>
      <c r="U1473"/>
      <c r="V1473" t="inlineStr">
        <is>
          <t>Static</t>
        </is>
      </c>
      <c r="W1473" t="inlineStr">
        <is>
          <t>Fresh water</t>
        </is>
      </c>
      <c r="X1473" t="inlineStr">
        <is>
          <t>Lab</t>
        </is>
      </c>
      <c r="Y1473"/>
      <c r="Z1473" t="inlineStr">
        <is>
          <t>Active ingredient</t>
        </is>
      </c>
      <c r="AA1473"/>
      <c r="AB1473" t="n">
        <v>100.4</v>
      </c>
      <c r="AC1473"/>
      <c r="AD1473" t="n">
        <v>77.8</v>
      </c>
      <c r="AE1473"/>
      <c r="AF1473" t="n">
        <v>129.6</v>
      </c>
      <c r="AG1473" t="inlineStr">
        <is>
          <t>AI mg/L</t>
        </is>
      </c>
      <c r="AH1473"/>
      <c r="AI1473"/>
      <c r="AJ1473"/>
      <c r="AK1473"/>
      <c r="AL1473"/>
      <c r="AM1473"/>
      <c r="AN1473"/>
      <c r="AO1473"/>
      <c r="AP1473"/>
      <c r="AQ1473"/>
      <c r="AR1473"/>
      <c r="AS1473"/>
      <c r="AT1473"/>
      <c r="AU1473"/>
      <c r="AV1473"/>
      <c r="AW1473"/>
      <c r="AX1473" t="inlineStr">
        <is>
          <t>Mortality</t>
        </is>
      </c>
      <c r="AY1473" t="inlineStr">
        <is>
          <t>Mortality</t>
        </is>
      </c>
      <c r="AZ1473" t="inlineStr">
        <is>
          <t>LC50</t>
        </is>
      </c>
      <c r="BA1473"/>
      <c r="BB1473" t="n">
        <v>4.0</v>
      </c>
      <c r="BC1473"/>
      <c r="BD1473"/>
      <c r="BE1473"/>
      <c r="BF1473"/>
      <c r="BG1473" t="inlineStr">
        <is>
          <t>Day(s)</t>
        </is>
      </c>
      <c r="BH1473"/>
      <c r="BI1473" t="inlineStr">
        <is>
          <t>DTXSID6024464</t>
        </is>
      </c>
      <c r="BJ1473"/>
      <c r="BK1473"/>
      <c r="BL1473"/>
      <c r="BM1473"/>
      <c r="BN1473"/>
      <c r="BO1473"/>
      <c r="BP1473"/>
      <c r="BQ1473"/>
      <c r="BR1473"/>
      <c r="BS1473"/>
      <c r="BT1473" t="inlineStr">
        <is>
          <t>--</t>
        </is>
      </c>
      <c r="BU1473"/>
      <c r="BV1473"/>
      <c r="BW1473"/>
      <c r="BX1473"/>
      <c r="BY1473"/>
      <c r="BZ1473"/>
      <c r="CA1473"/>
      <c r="CB1473"/>
      <c r="CC1473"/>
      <c r="CD1473"/>
      <c r="CE1473"/>
      <c r="CF1473"/>
      <c r="CG1473"/>
      <c r="CH1473"/>
      <c r="CI1473" t="inlineStr">
        <is>
          <t xml:space="preserve"> CONTR/FOLLOWED EPA STANDARD METHODS// </t>
        </is>
      </c>
      <c r="CJ1473" t="inlineStr">
        <is>
          <t xml:space="preserve">   CONTR/FOLLOWED EPA STANDARD METHODS// </t>
        </is>
      </c>
      <c r="CK1473" t="inlineStr">
        <is>
          <t>Curtis,M.W., C.M. Curran, and C.H. Ward</t>
        </is>
      </c>
      <c r="CL1473" t="n">
        <v>2966.0</v>
      </c>
      <c r="CM1473" t="inlineStr">
        <is>
          <t>Aquatic Toxicity Testing As Fundament for a Spill Prevention Program</t>
        </is>
      </c>
      <c r="CN1473" t="inlineStr">
        <is>
          <t>In: Proc.1980 Nat.Conf.Control of Hazardous Material Spills, Louisville, KY:284-287</t>
        </is>
      </c>
      <c r="CO1473" t="n">
        <v>1981.0</v>
      </c>
      <c r="CP1473" t="inlineStr">
        <is>
          <t>Curtis,M.W., C.M. Curran, and C.H. Ward (1981). Aquatic Toxicity Testing As Fundament for a Spill Prevention Program. In: Proc.1980 Nat.Conf.Control of Hazardous Material Spills, Louisville, KY, 284-287. ECOREF#:2966</t>
        </is>
      </c>
    </row>
    <row r="1474">
      <c r="A1474" t="n">
        <v>121697.0</v>
      </c>
      <c r="B1474" t="inlineStr">
        <is>
          <t>N,N-Dimethylbenzenamine</t>
        </is>
      </c>
      <c r="C1474"/>
      <c r="D1474" t="inlineStr">
        <is>
          <t>Measured</t>
        </is>
      </c>
      <c r="E1474" t="inlineStr">
        <is>
          <t>Not coded</t>
        </is>
      </c>
      <c r="F1474"/>
      <c r="G1474"/>
      <c r="H1474"/>
      <c r="I1474"/>
      <c r="J1474"/>
      <c r="K1474"/>
      <c r="L1474" t="inlineStr">
        <is>
          <t>Pimephales promelas</t>
        </is>
      </c>
      <c r="M1474" t="inlineStr">
        <is>
          <t>Fathead Minnow</t>
        </is>
      </c>
      <c r="N1474"/>
      <c r="O1474"/>
      <c r="P1474" t="n">
        <v>35.0</v>
      </c>
      <c r="Q1474"/>
      <c r="R1474"/>
      <c r="S1474"/>
      <c r="T1474"/>
      <c r="U1474" t="inlineStr">
        <is>
          <t>Day(s)</t>
        </is>
      </c>
      <c r="V1474" t="inlineStr">
        <is>
          <t>Flow-through</t>
        </is>
      </c>
      <c r="W1474" t="inlineStr">
        <is>
          <t>Fresh water</t>
        </is>
      </c>
      <c r="X1474" t="inlineStr">
        <is>
          <t>Lab</t>
        </is>
      </c>
      <c r="Y1474"/>
      <c r="Z1474" t="inlineStr">
        <is>
          <t>Active ingredient</t>
        </is>
      </c>
      <c r="AA1474"/>
      <c r="AB1474" t="n">
        <v>52.6</v>
      </c>
      <c r="AC1474"/>
      <c r="AD1474"/>
      <c r="AE1474"/>
      <c r="AF1474"/>
      <c r="AG1474" t="inlineStr">
        <is>
          <t>AI mg/L</t>
        </is>
      </c>
      <c r="AH1474"/>
      <c r="AI1474"/>
      <c r="AJ1474"/>
      <c r="AK1474"/>
      <c r="AL1474"/>
      <c r="AM1474"/>
      <c r="AN1474"/>
      <c r="AO1474"/>
      <c r="AP1474"/>
      <c r="AQ1474"/>
      <c r="AR1474"/>
      <c r="AS1474"/>
      <c r="AT1474"/>
      <c r="AU1474"/>
      <c r="AV1474"/>
      <c r="AW1474"/>
      <c r="AX1474" t="inlineStr">
        <is>
          <t>Mortality</t>
        </is>
      </c>
      <c r="AY1474" t="inlineStr">
        <is>
          <t>Mortality</t>
        </is>
      </c>
      <c r="AZ1474" t="inlineStr">
        <is>
          <t>LC50</t>
        </is>
      </c>
      <c r="BA1474"/>
      <c r="BB1474" t="n">
        <v>4.0</v>
      </c>
      <c r="BC1474"/>
      <c r="BD1474"/>
      <c r="BE1474"/>
      <c r="BF1474"/>
      <c r="BG1474" t="inlineStr">
        <is>
          <t>Day(s)</t>
        </is>
      </c>
      <c r="BH1474"/>
      <c r="BI1474" t="inlineStr">
        <is>
          <t>DTXSID2020507</t>
        </is>
      </c>
      <c r="BJ1474"/>
      <c r="BK1474"/>
      <c r="BL1474"/>
      <c r="BM1474"/>
      <c r="BN1474"/>
      <c r="BO1474"/>
      <c r="BP1474"/>
      <c r="BQ1474"/>
      <c r="BR1474"/>
      <c r="BS1474"/>
      <c r="BT1474" t="inlineStr">
        <is>
          <t>--</t>
        </is>
      </c>
      <c r="BU1474"/>
      <c r="BV1474"/>
      <c r="BW1474"/>
      <c r="BX1474"/>
      <c r="BY1474"/>
      <c r="BZ1474"/>
      <c r="CA1474"/>
      <c r="CB1474"/>
      <c r="CC1474"/>
      <c r="CD1474"/>
      <c r="CE1474"/>
      <c r="CF1474"/>
      <c r="CG1474"/>
      <c r="CH1474"/>
      <c r="CI1474" t="inlineStr">
        <is>
          <t xml:space="preserve"> Affected fish were hypoactive, lost schooling behavior,   NR swam at the surface and lost equilibrium prior to death. NA </t>
        </is>
      </c>
      <c r="CJ1474" t="inlineStr">
        <is>
          <t xml:space="preserve">   Affected fish were hypoactive, lost schooling behavior,   NR swam at the surface and lost equilibrium prior to death. NA </t>
        </is>
      </c>
      <c r="CK1474" t="inlineStr">
        <is>
          <t>Brooke,L.T., D.J. Call, D.L. Geiger, and C.E. Northcott</t>
        </is>
      </c>
      <c r="CL1474" t="n">
        <v>12448.0</v>
      </c>
      <c r="CM1474" t="inlineStr">
        <is>
          <t>Acute Toxicities of Organic Chemicals to Fathead Minnows (Pimephales promelas), Vol. 1</t>
        </is>
      </c>
      <c r="CN1474" t="inlineStr">
        <is>
          <t>Center for Lake Superior Environmental Studies, University of Wisconsin-Superior, Superior, WI:414 p.</t>
        </is>
      </c>
      <c r="CO1474" t="n">
        <v>1984.0</v>
      </c>
      <c r="CP1474" t="inlineStr">
        <is>
          <t>Brooke,L.T., D.J. Call, D.L. Geiger, and C.E. Northcott (1984). Acute Toxicities of Organic Chemicals to Fathead Minnows (Pimephales promelas), Vol. 1. Center for Lake Superior Environmental Studies, University of Wisconsin-Superior, Superior, WI, 414 p. ECOREF#:12448</t>
        </is>
      </c>
    </row>
    <row r="1475">
      <c r="A1475" t="n">
        <v>121697.0</v>
      </c>
      <c r="B1475" t="inlineStr">
        <is>
          <t>N,N-Dimethylbenzenamine</t>
        </is>
      </c>
      <c r="C1475"/>
      <c r="D1475" t="inlineStr">
        <is>
          <t>Chemical analysis reported</t>
        </is>
      </c>
      <c r="E1475" t="inlineStr">
        <is>
          <t>American Society for Testing and Materials</t>
        </is>
      </c>
      <c r="F1475"/>
      <c r="G1475"/>
      <c r="H1475"/>
      <c r="I1475"/>
      <c r="J1475"/>
      <c r="K1475"/>
      <c r="L1475" t="inlineStr">
        <is>
          <t>Pimephales promelas</t>
        </is>
      </c>
      <c r="M1475" t="inlineStr">
        <is>
          <t>Fathead Minnow</t>
        </is>
      </c>
      <c r="N1475" t="inlineStr">
        <is>
          <t>Juvenile</t>
        </is>
      </c>
      <c r="O1475"/>
      <c r="P1475"/>
      <c r="Q1475"/>
      <c r="R1475" t="n">
        <v>28.0</v>
      </c>
      <c r="S1475"/>
      <c r="T1475" t="n">
        <v>34.0</v>
      </c>
      <c r="U1475" t="inlineStr">
        <is>
          <t>Day(s)</t>
        </is>
      </c>
      <c r="V1475" t="inlineStr">
        <is>
          <t>Flow-through</t>
        </is>
      </c>
      <c r="W1475" t="inlineStr">
        <is>
          <t>Fresh water</t>
        </is>
      </c>
      <c r="X1475" t="inlineStr">
        <is>
          <t>Lab</t>
        </is>
      </c>
      <c r="Y1475"/>
      <c r="Z1475" t="inlineStr">
        <is>
          <t>Active ingredient</t>
        </is>
      </c>
      <c r="AA1475"/>
      <c r="AB1475" t="n">
        <v>65.6</v>
      </c>
      <c r="AC1475"/>
      <c r="AD1475" t="n">
        <v>61.7</v>
      </c>
      <c r="AE1475"/>
      <c r="AF1475" t="n">
        <v>69.8</v>
      </c>
      <c r="AG1475" t="inlineStr">
        <is>
          <t>AI mg/L</t>
        </is>
      </c>
      <c r="AH1475"/>
      <c r="AI1475"/>
      <c r="AJ1475"/>
      <c r="AK1475"/>
      <c r="AL1475"/>
      <c r="AM1475"/>
      <c r="AN1475"/>
      <c r="AO1475"/>
      <c r="AP1475"/>
      <c r="AQ1475"/>
      <c r="AR1475"/>
      <c r="AS1475"/>
      <c r="AT1475"/>
      <c r="AU1475"/>
      <c r="AV1475"/>
      <c r="AW1475"/>
      <c r="AX1475" t="inlineStr">
        <is>
          <t>Mortality</t>
        </is>
      </c>
      <c r="AY1475" t="inlineStr">
        <is>
          <t>Mortality</t>
        </is>
      </c>
      <c r="AZ1475" t="inlineStr">
        <is>
          <t>LC50</t>
        </is>
      </c>
      <c r="BA1475"/>
      <c r="BB1475" t="n">
        <v>4.0</v>
      </c>
      <c r="BC1475"/>
      <c r="BD1475"/>
      <c r="BE1475"/>
      <c r="BF1475"/>
      <c r="BG1475" t="inlineStr">
        <is>
          <t>Day(s)</t>
        </is>
      </c>
      <c r="BH1475"/>
      <c r="BI1475" t="inlineStr">
        <is>
          <t>DTXSID2020507</t>
        </is>
      </c>
      <c r="BJ1475" t="inlineStr">
        <is>
          <t>10.1016/0166-445X(85)90026-8</t>
        </is>
      </c>
      <c r="BK1475"/>
      <c r="BL1475" t="inlineStr">
        <is>
          <t>Acute</t>
        </is>
      </c>
      <c r="BM1475"/>
      <c r="BN1475"/>
      <c r="BO1475"/>
      <c r="BP1475"/>
      <c r="BQ1475"/>
      <c r="BR1475"/>
      <c r="BS1475"/>
      <c r="BT1475" t="inlineStr">
        <is>
          <t>--</t>
        </is>
      </c>
      <c r="BU1475"/>
      <c r="BV1475"/>
      <c r="BW1475"/>
      <c r="BX1475"/>
      <c r="BY1475"/>
      <c r="BZ1475"/>
      <c r="CA1475"/>
      <c r="CB1475"/>
      <c r="CC1475"/>
      <c r="CD1475"/>
      <c r="CE1475"/>
      <c r="CF1475"/>
      <c r="CG1475"/>
      <c r="CH1475"/>
      <c r="CI1475"/>
      <c r="CJ1475" t="inlineStr">
        <is>
          <t xml:space="preserve">SOURCE/NR//TMETH/E729-80 (1980)//MEDIA/AERATED, FILTERED LAKE SUPERIOR WATER//   </t>
        </is>
      </c>
      <c r="CK1475" t="inlineStr">
        <is>
          <t>Broderius,S., and M. Kahl</t>
        </is>
      </c>
      <c r="CL1475" t="n">
        <v>14128.0</v>
      </c>
      <c r="CM1475" t="inlineStr">
        <is>
          <t>Acute Toxicity of Organic Chemical Mixtures to the Fathead Minnow</t>
        </is>
      </c>
      <c r="CN1475" t="inlineStr">
        <is>
          <t>Aquat. Toxicol.6:307-322</t>
        </is>
      </c>
      <c r="CO1475" t="n">
        <v>1985.0</v>
      </c>
      <c r="CP1475" t="inlineStr">
        <is>
          <t>Broderius,S., and M. Kahl (1985). Acute Toxicity of Organic Chemical Mixtures to the Fathead Minnow. Aquat. Toxicol., 6, 307-322. doi:10.1016/0166-445X(85)90026-8. ECOREF#:14128</t>
        </is>
      </c>
    </row>
    <row r="1476">
      <c r="A1476" t="n">
        <v>121697.0</v>
      </c>
      <c r="B1476" t="inlineStr">
        <is>
          <t>N,N-Dimethylbenzenamine</t>
        </is>
      </c>
      <c r="C1476"/>
      <c r="D1476" t="inlineStr">
        <is>
          <t>Measured</t>
        </is>
      </c>
      <c r="E1476" t="inlineStr">
        <is>
          <t>Not coded</t>
        </is>
      </c>
      <c r="F1476"/>
      <c r="G1476"/>
      <c r="H1476"/>
      <c r="I1476"/>
      <c r="J1476"/>
      <c r="K1476"/>
      <c r="L1476" t="inlineStr">
        <is>
          <t>Pimephales promelas</t>
        </is>
      </c>
      <c r="M1476" t="inlineStr">
        <is>
          <t>Fathead Minnow</t>
        </is>
      </c>
      <c r="N1476"/>
      <c r="O1476"/>
      <c r="P1476" t="n">
        <v>32.0</v>
      </c>
      <c r="Q1476"/>
      <c r="R1476"/>
      <c r="S1476"/>
      <c r="T1476"/>
      <c r="U1476" t="inlineStr">
        <is>
          <t>Day(s)</t>
        </is>
      </c>
      <c r="V1476" t="inlineStr">
        <is>
          <t>Flow-through</t>
        </is>
      </c>
      <c r="W1476" t="inlineStr">
        <is>
          <t>Fresh water</t>
        </is>
      </c>
      <c r="X1476" t="inlineStr">
        <is>
          <t>Lab</t>
        </is>
      </c>
      <c r="Y1476"/>
      <c r="Z1476" t="inlineStr">
        <is>
          <t>Active ingredient</t>
        </is>
      </c>
      <c r="AA1476"/>
      <c r="AB1476" t="n">
        <v>78.2</v>
      </c>
      <c r="AC1476"/>
      <c r="AD1476" t="n">
        <v>74.2</v>
      </c>
      <c r="AE1476"/>
      <c r="AF1476" t="n">
        <v>82.4</v>
      </c>
      <c r="AG1476" t="inlineStr">
        <is>
          <t>AI mg/L</t>
        </is>
      </c>
      <c r="AH1476"/>
      <c r="AI1476"/>
      <c r="AJ1476"/>
      <c r="AK1476"/>
      <c r="AL1476"/>
      <c r="AM1476"/>
      <c r="AN1476"/>
      <c r="AO1476"/>
      <c r="AP1476"/>
      <c r="AQ1476"/>
      <c r="AR1476"/>
      <c r="AS1476"/>
      <c r="AT1476"/>
      <c r="AU1476"/>
      <c r="AV1476"/>
      <c r="AW1476"/>
      <c r="AX1476" t="inlineStr">
        <is>
          <t>Mortality</t>
        </is>
      </c>
      <c r="AY1476" t="inlineStr">
        <is>
          <t>Mortality</t>
        </is>
      </c>
      <c r="AZ1476" t="inlineStr">
        <is>
          <t>LC50</t>
        </is>
      </c>
      <c r="BA1476"/>
      <c r="BB1476" t="n">
        <v>4.0</v>
      </c>
      <c r="BC1476"/>
      <c r="BD1476"/>
      <c r="BE1476"/>
      <c r="BF1476"/>
      <c r="BG1476" t="inlineStr">
        <is>
          <t>Day(s)</t>
        </is>
      </c>
      <c r="BH1476"/>
      <c r="BI1476" t="inlineStr">
        <is>
          <t>DTXSID2020507</t>
        </is>
      </c>
      <c r="BJ1476"/>
      <c r="BK1476"/>
      <c r="BL1476"/>
      <c r="BM1476"/>
      <c r="BN1476"/>
      <c r="BO1476"/>
      <c r="BP1476"/>
      <c r="BQ1476"/>
      <c r="BR1476"/>
      <c r="BS1476"/>
      <c r="BT1476" t="inlineStr">
        <is>
          <t>--</t>
        </is>
      </c>
      <c r="BU1476"/>
      <c r="BV1476"/>
      <c r="BW1476"/>
      <c r="BX1476"/>
      <c r="BY1476"/>
      <c r="BZ1476"/>
      <c r="CA1476"/>
      <c r="CB1476"/>
      <c r="CC1476"/>
      <c r="CD1476"/>
      <c r="CE1476"/>
      <c r="CF1476"/>
      <c r="CG1476"/>
      <c r="CH1476"/>
      <c r="CI1476" t="inlineStr">
        <is>
          <t xml:space="preserve"> Affected fish were suspended with their bodies at a 90    NR degree angle to the water surface.  Others lost equilibrium prior toNAeath. </t>
        </is>
      </c>
      <c r="CJ1476" t="inlineStr">
        <is>
          <t xml:space="preserve">   Affected fish were suspended with their bodies at a 90    NR degree angle to the water surface.  Others lost equilibrium prior toNAeath. </t>
        </is>
      </c>
      <c r="CK1476" t="inlineStr">
        <is>
          <t>Brooke,L.T., D.J. Call, D.L. Geiger, and C.E. Northcott</t>
        </is>
      </c>
      <c r="CL1476" t="n">
        <v>12448.0</v>
      </c>
      <c r="CM1476" t="inlineStr">
        <is>
          <t>Acute Toxicities of Organic Chemicals to Fathead Minnows (Pimephales promelas), Vol. 1</t>
        </is>
      </c>
      <c r="CN1476" t="inlineStr">
        <is>
          <t>Center for Lake Superior Environmental Studies, University of Wisconsin-Superior, Superior, WI:414 p.</t>
        </is>
      </c>
      <c r="CO1476" t="n">
        <v>1984.0</v>
      </c>
      <c r="CP1476" t="inlineStr">
        <is>
          <t>Brooke,L.T., D.J. Call, D.L. Geiger, and C.E. Northcott (1984). Acute Toxicities of Organic Chemicals to Fathead Minnows (Pimephales promelas), Vol. 1. Center for Lake Superior Environmental Studies, University of Wisconsin-Superior, Superior, WI, 414 p. ECOREF#:12448</t>
        </is>
      </c>
    </row>
    <row r="1477">
      <c r="A1477" t="n">
        <v>121733.0</v>
      </c>
      <c r="B1477" t="inlineStr">
        <is>
          <t>1-Chloro-3-nitrobenzene</t>
        </is>
      </c>
      <c r="C1477"/>
      <c r="D1477" t="inlineStr">
        <is>
          <t>Measured</t>
        </is>
      </c>
      <c r="E1477" t="inlineStr">
        <is>
          <t>Not reported</t>
        </is>
      </c>
      <c r="F1477"/>
      <c r="G1477" t="n">
        <v>98.0</v>
      </c>
      <c r="H1477"/>
      <c r="I1477"/>
      <c r="J1477"/>
      <c r="K1477"/>
      <c r="L1477" t="inlineStr">
        <is>
          <t>Pimephales promelas</t>
        </is>
      </c>
      <c r="M1477" t="inlineStr">
        <is>
          <t>Fathead Minnow</t>
        </is>
      </c>
      <c r="N1477"/>
      <c r="O1477"/>
      <c r="P1477" t="n">
        <v>33.0</v>
      </c>
      <c r="Q1477"/>
      <c r="R1477"/>
      <c r="S1477"/>
      <c r="T1477"/>
      <c r="U1477" t="inlineStr">
        <is>
          <t>Day(s)</t>
        </is>
      </c>
      <c r="V1477" t="inlineStr">
        <is>
          <t>Flow-through</t>
        </is>
      </c>
      <c r="W1477" t="inlineStr">
        <is>
          <t>Fresh water</t>
        </is>
      </c>
      <c r="X1477" t="inlineStr">
        <is>
          <t>Lab</t>
        </is>
      </c>
      <c r="Y1477"/>
      <c r="Z1477" t="inlineStr">
        <is>
          <t>Active ingredient</t>
        </is>
      </c>
      <c r="AA1477"/>
      <c r="AB1477" t="n">
        <v>18.8</v>
      </c>
      <c r="AC1477"/>
      <c r="AD1477"/>
      <c r="AE1477"/>
      <c r="AF1477"/>
      <c r="AG1477" t="inlineStr">
        <is>
          <t>AI mg/L</t>
        </is>
      </c>
      <c r="AH1477"/>
      <c r="AI1477"/>
      <c r="AJ1477"/>
      <c r="AK1477"/>
      <c r="AL1477"/>
      <c r="AM1477"/>
      <c r="AN1477"/>
      <c r="AO1477"/>
      <c r="AP1477"/>
      <c r="AQ1477"/>
      <c r="AR1477"/>
      <c r="AS1477"/>
      <c r="AT1477"/>
      <c r="AU1477"/>
      <c r="AV1477"/>
      <c r="AW1477"/>
      <c r="AX1477" t="inlineStr">
        <is>
          <t>Mortality</t>
        </is>
      </c>
      <c r="AY1477" t="inlineStr">
        <is>
          <t>Mortality</t>
        </is>
      </c>
      <c r="AZ1477" t="inlineStr">
        <is>
          <t>LC50</t>
        </is>
      </c>
      <c r="BA1477"/>
      <c r="BB1477" t="n">
        <v>4.0</v>
      </c>
      <c r="BC1477"/>
      <c r="BD1477"/>
      <c r="BE1477"/>
      <c r="BF1477"/>
      <c r="BG1477" t="inlineStr">
        <is>
          <t>Day(s)</t>
        </is>
      </c>
      <c r="BH1477"/>
      <c r="BI1477" t="inlineStr">
        <is>
          <t>DTXSID4021971</t>
        </is>
      </c>
      <c r="BJ1477"/>
      <c r="BK1477"/>
      <c r="BL1477" t="inlineStr">
        <is>
          <t>Acute</t>
        </is>
      </c>
      <c r="BM1477"/>
      <c r="BN1477"/>
      <c r="BO1477"/>
      <c r="BP1477"/>
      <c r="BQ1477"/>
      <c r="BR1477"/>
      <c r="BS1477"/>
      <c r="BT1477" t="inlineStr">
        <is>
          <t>--</t>
        </is>
      </c>
      <c r="BU1477"/>
      <c r="BV1477"/>
      <c r="BW1477"/>
      <c r="BX1477"/>
      <c r="BY1477"/>
      <c r="BZ1477"/>
      <c r="CA1477"/>
      <c r="CB1477"/>
      <c r="CC1477"/>
      <c r="CD1477"/>
      <c r="CE1477"/>
      <c r="CF1477"/>
      <c r="CG1477"/>
      <c r="CH1477"/>
      <c r="CI1477"/>
      <c r="CJ1477" t="inlineStr">
        <is>
          <t xml:space="preserve">SOURCE/FROM US EPA ENVIRONMENTAL RESEARCH LABORATORY-DULUTH AND THE UNIVERSITY OF WISCONSIN-SUPERIOR CAMPUS//MEDIA/LAKE SUPERIOR WATER OR DECHLORINATED WATER//   </t>
        </is>
      </c>
      <c r="CK1477" t="inlineStr">
        <is>
          <t>Geiger,D.L., S.H. Poirier, L.T. Brooke, and D.J. Call</t>
        </is>
      </c>
      <c r="CL1477" t="n">
        <v>12858.0</v>
      </c>
      <c r="CM1477" t="inlineStr">
        <is>
          <t>Acute Toxicities of Organic Chemicals to Fathead Minnows (Pimephales promelas) Volume III</t>
        </is>
      </c>
      <c r="CN1477" t="inlineStr">
        <is>
          <t>Center for Lake Superior Environmental Studies, University of Wisconsin, Superior, WI:328 p.</t>
        </is>
      </c>
      <c r="CO1477" t="n">
        <v>1986.0</v>
      </c>
      <c r="CP1477" t="inlineStr">
        <is>
          <t>Geiger,D.L., S.H. Poirier, L.T. Brooke, and D.J. Call (1986). Acute Toxicities of Organic Chemicals to Fathead Minnows (Pimephales promelas) Volume III. Center for Lake Superior Environmental Studies, University of Wisconsin, Superior, WI, 328 p. ECOREF#:12858</t>
        </is>
      </c>
    </row>
    <row r="1478">
      <c r="A1478" t="n">
        <v>121733.0</v>
      </c>
      <c r="B1478" t="inlineStr">
        <is>
          <t>1-Chloro-3-nitrobenzene</t>
        </is>
      </c>
      <c r="C1478"/>
      <c r="D1478" t="inlineStr">
        <is>
          <t>Measured</t>
        </is>
      </c>
      <c r="E1478" t="inlineStr">
        <is>
          <t>Not coded</t>
        </is>
      </c>
      <c r="F1478"/>
      <c r="G1478" t="n">
        <v>98.0</v>
      </c>
      <c r="H1478"/>
      <c r="I1478"/>
      <c r="J1478"/>
      <c r="K1478"/>
      <c r="L1478" t="inlineStr">
        <is>
          <t>Pimephales promelas</t>
        </is>
      </c>
      <c r="M1478" t="inlineStr">
        <is>
          <t>Fathead Minnow</t>
        </is>
      </c>
      <c r="N1478"/>
      <c r="O1478"/>
      <c r="P1478"/>
      <c r="Q1478"/>
      <c r="R1478" t="n">
        <v>31.0</v>
      </c>
      <c r="S1478"/>
      <c r="T1478" t="n">
        <v>35.0</v>
      </c>
      <c r="U1478" t="inlineStr">
        <is>
          <t>Day(s)</t>
        </is>
      </c>
      <c r="V1478" t="inlineStr">
        <is>
          <t>Flow-through</t>
        </is>
      </c>
      <c r="W1478" t="inlineStr">
        <is>
          <t>Fresh water</t>
        </is>
      </c>
      <c r="X1478" t="inlineStr">
        <is>
          <t>Lab</t>
        </is>
      </c>
      <c r="Y1478"/>
      <c r="Z1478" t="inlineStr">
        <is>
          <t>Active ingredient</t>
        </is>
      </c>
      <c r="AA1478"/>
      <c r="AB1478" t="n">
        <v>18.0</v>
      </c>
      <c r="AC1478"/>
      <c r="AD1478" t="n">
        <v>17.7</v>
      </c>
      <c r="AE1478"/>
      <c r="AF1478" t="n">
        <v>18.3</v>
      </c>
      <c r="AG1478" t="inlineStr">
        <is>
          <t>AI mg/L</t>
        </is>
      </c>
      <c r="AH1478"/>
      <c r="AI1478"/>
      <c r="AJ1478"/>
      <c r="AK1478"/>
      <c r="AL1478"/>
      <c r="AM1478"/>
      <c r="AN1478"/>
      <c r="AO1478"/>
      <c r="AP1478"/>
      <c r="AQ1478"/>
      <c r="AR1478"/>
      <c r="AS1478"/>
      <c r="AT1478"/>
      <c r="AU1478"/>
      <c r="AV1478"/>
      <c r="AW1478"/>
      <c r="AX1478" t="inlineStr">
        <is>
          <t>Mortality</t>
        </is>
      </c>
      <c r="AY1478" t="inlineStr">
        <is>
          <t>Mortality</t>
        </is>
      </c>
      <c r="AZ1478" t="inlineStr">
        <is>
          <t>LC50</t>
        </is>
      </c>
      <c r="BA1478"/>
      <c r="BB1478" t="n">
        <v>4.0</v>
      </c>
      <c r="BC1478"/>
      <c r="BD1478"/>
      <c r="BE1478"/>
      <c r="BF1478"/>
      <c r="BG1478" t="inlineStr">
        <is>
          <t>Day(s)</t>
        </is>
      </c>
      <c r="BH1478" t="inlineStr">
        <is>
          <t>Pure</t>
        </is>
      </c>
      <c r="BI1478" t="inlineStr">
        <is>
          <t>DTXSID4021971</t>
        </is>
      </c>
      <c r="BJ1478" t="inlineStr">
        <is>
          <t>10.1016/0143-1471(84)90081-3</t>
        </is>
      </c>
      <c r="BK1478"/>
      <c r="BL1478"/>
      <c r="BM1478"/>
      <c r="BN1478"/>
      <c r="BO1478"/>
      <c r="BP1478"/>
      <c r="BQ1478"/>
      <c r="BR1478"/>
      <c r="BS1478"/>
      <c r="BT1478" t="inlineStr">
        <is>
          <t>--</t>
        </is>
      </c>
      <c r="BU1478"/>
      <c r="BV1478"/>
      <c r="BW1478"/>
      <c r="BX1478"/>
      <c r="BY1478"/>
      <c r="BZ1478"/>
      <c r="CA1478"/>
      <c r="CB1478"/>
      <c r="CC1478"/>
      <c r="CD1478"/>
      <c r="CE1478"/>
      <c r="CF1478"/>
      <c r="CG1478"/>
      <c r="CH1478"/>
      <c r="CI1478" t="inlineStr">
        <is>
          <t xml:space="preserve"> NOT FED//LAKE SUPERIOR WATER// </t>
        </is>
      </c>
      <c r="CJ1478" t="inlineStr">
        <is>
          <t xml:space="preserve">   NOT FED//LAKE SUPERIOR WATER// </t>
        </is>
      </c>
      <c r="CK1478" t="inlineStr">
        <is>
          <t>Holcombe,G.W., G.L. Phipps, M.L. Knuth, and T. Felhaber</t>
        </is>
      </c>
      <c r="CL1478" t="n">
        <v>10954.0</v>
      </c>
      <c r="CM1478" t="inlineStr">
        <is>
          <t>The Acute Toxicity of Selected Substituted Phenols, Benzenes and Benzoic Acid Esters to Fathead Minnows Pimephales promelas</t>
        </is>
      </c>
      <c r="CN1478" t="inlineStr">
        <is>
          <t>Environ. Pollut. A.35(4): 367-381</t>
        </is>
      </c>
      <c r="CO1478" t="n">
        <v>1984.0</v>
      </c>
      <c r="CP1478" t="inlineStr">
        <is>
          <t>Holcombe,G.W., G.L. Phipps, M.L. Knuth, and T. Felhaber (1984). The Acute Toxicity of Selected Substituted Phenols, Benzenes and Benzoic Acid Esters to Fathead Minnows Pimephales promelas. Environ. Pollut. A., 35, (4), 367-381. doi:10.1016/0143-1471(84)90081-3. ECOREF#:10954</t>
        </is>
      </c>
    </row>
    <row r="1479">
      <c r="A1479" t="n">
        <v>121755.0</v>
      </c>
      <c r="B1479" t="inlineStr">
        <is>
          <t>2-[(Dimethoxyphosphinothioyl)thio]butanedioic acid 1,4-diethyl ester</t>
        </is>
      </c>
      <c r="C1479"/>
      <c r="D1479" t="inlineStr">
        <is>
          <t>Unmeasured</t>
        </is>
      </c>
      <c r="E1479" t="inlineStr">
        <is>
          <t>Not coded</t>
        </is>
      </c>
      <c r="F1479"/>
      <c r="G1479" t="n">
        <v>95.0</v>
      </c>
      <c r="H1479"/>
      <c r="I1479"/>
      <c r="J1479"/>
      <c r="K1479"/>
      <c r="L1479" t="inlineStr">
        <is>
          <t>Pimephales promelas</t>
        </is>
      </c>
      <c r="M1479" t="inlineStr">
        <is>
          <t>Fathead Minnow</t>
        </is>
      </c>
      <c r="N1479"/>
      <c r="O1479"/>
      <c r="P1479"/>
      <c r="Q1479"/>
      <c r="R1479"/>
      <c r="S1479"/>
      <c r="T1479"/>
      <c r="U1479"/>
      <c r="V1479" t="inlineStr">
        <is>
          <t>Aquatic, unspecified</t>
        </is>
      </c>
      <c r="W1479" t="inlineStr">
        <is>
          <t>Fresh water</t>
        </is>
      </c>
      <c r="X1479" t="inlineStr">
        <is>
          <t>Lab</t>
        </is>
      </c>
      <c r="Y1479"/>
      <c r="Z1479" t="inlineStr">
        <is>
          <t>Active ingredient</t>
        </is>
      </c>
      <c r="AA1479"/>
      <c r="AB1479" t="n">
        <v>10.1</v>
      </c>
      <c r="AC1479"/>
      <c r="AD1479"/>
      <c r="AE1479"/>
      <c r="AF1479"/>
      <c r="AG1479" t="inlineStr">
        <is>
          <t>AI mg/L</t>
        </is>
      </c>
      <c r="AH1479"/>
      <c r="AI1479"/>
      <c r="AJ1479"/>
      <c r="AK1479"/>
      <c r="AL1479"/>
      <c r="AM1479"/>
      <c r="AN1479"/>
      <c r="AO1479"/>
      <c r="AP1479"/>
      <c r="AQ1479"/>
      <c r="AR1479"/>
      <c r="AS1479"/>
      <c r="AT1479"/>
      <c r="AU1479"/>
      <c r="AV1479"/>
      <c r="AW1479"/>
      <c r="AX1479" t="inlineStr">
        <is>
          <t>Mortality</t>
        </is>
      </c>
      <c r="AY1479" t="inlineStr">
        <is>
          <t>Mortality</t>
        </is>
      </c>
      <c r="AZ1479" t="inlineStr">
        <is>
          <t>LC50</t>
        </is>
      </c>
      <c r="BA1479"/>
      <c r="BB1479" t="n">
        <v>4.0</v>
      </c>
      <c r="BC1479"/>
      <c r="BD1479"/>
      <c r="BE1479"/>
      <c r="BF1479"/>
      <c r="BG1479" t="inlineStr">
        <is>
          <t>Day(s)</t>
        </is>
      </c>
      <c r="BH1479" t="inlineStr">
        <is>
          <t>Active ingredient</t>
        </is>
      </c>
      <c r="BI1479" t="inlineStr">
        <is>
          <t>DTXSID4020791</t>
        </is>
      </c>
      <c r="BJ1479" t="inlineStr">
        <is>
          <t>10.1016/0043-1354(70)90029-1</t>
        </is>
      </c>
      <c r="BK1479"/>
      <c r="BL1479"/>
      <c r="BM1479"/>
      <c r="BN1479"/>
      <c r="BO1479"/>
      <c r="BP1479"/>
      <c r="BQ1479"/>
      <c r="BR1479"/>
      <c r="BS1479"/>
      <c r="BT1479" t="inlineStr">
        <is>
          <t>--</t>
        </is>
      </c>
      <c r="BU1479"/>
      <c r="BV1479"/>
      <c r="BW1479"/>
      <c r="BX1479"/>
      <c r="BY1479"/>
      <c r="BZ1479"/>
      <c r="CA1479"/>
      <c r="CB1479"/>
      <c r="CC1479"/>
      <c r="CD1479"/>
      <c r="CE1479"/>
      <c r="CF1479"/>
      <c r="CG1479"/>
      <c r="CH1479"/>
      <c r="CI1479" t="inlineStr">
        <is>
          <t xml:space="preserve"> ENDPT/TLM// </t>
        </is>
      </c>
      <c r="CJ1479" t="inlineStr">
        <is>
          <t xml:space="preserve">   ENDPT/TLM// </t>
        </is>
      </c>
      <c r="CK1479" t="inlineStr">
        <is>
          <t>Eaton,J.G.</t>
        </is>
      </c>
      <c r="CL1479" t="n">
        <v>640.0</v>
      </c>
      <c r="CM1479" t="inlineStr">
        <is>
          <t>Chronic Malathion Toxicity to the Bluegill (Lepomis macrochirus Rafinesque)</t>
        </is>
      </c>
      <c r="CN1479" t="inlineStr">
        <is>
          <t>Water Res.4(10): 673-684</t>
        </is>
      </c>
      <c r="CO1479" t="n">
        <v>1970.0</v>
      </c>
      <c r="CP1479" t="inlineStr">
        <is>
          <t>Eaton,J.G. (1970). Chronic Malathion Toxicity to the Bluegill (Lepomis macrochirus Rafinesque). Water Res., 4, (10), 673-684. doi:10.1016/0043-1354(70)90029-1. ECOREF#:640</t>
        </is>
      </c>
    </row>
    <row r="1480">
      <c r="A1480" t="n">
        <v>121755.0</v>
      </c>
      <c r="B1480" t="inlineStr">
        <is>
          <t>2-[(Dimethoxyphosphinothioyl)thio]butanedioic acid 1,4-diethyl ester</t>
        </is>
      </c>
      <c r="C1480"/>
      <c r="D1480" t="inlineStr">
        <is>
          <t>Not reported</t>
        </is>
      </c>
      <c r="E1480" t="inlineStr">
        <is>
          <t>Not coded</t>
        </is>
      </c>
      <c r="F1480"/>
      <c r="G1480" t="n">
        <v>95.0</v>
      </c>
      <c r="H1480"/>
      <c r="I1480"/>
      <c r="J1480"/>
      <c r="K1480"/>
      <c r="L1480" t="inlineStr">
        <is>
          <t>Pimephales promelas</t>
        </is>
      </c>
      <c r="M1480" t="inlineStr">
        <is>
          <t>Fathead Minnow</t>
        </is>
      </c>
      <c r="N1480"/>
      <c r="O1480"/>
      <c r="P1480"/>
      <c r="Q1480"/>
      <c r="R1480"/>
      <c r="S1480"/>
      <c r="T1480"/>
      <c r="U1480"/>
      <c r="V1480" t="inlineStr">
        <is>
          <t>Static</t>
        </is>
      </c>
      <c r="W1480" t="inlineStr">
        <is>
          <t>Fresh water</t>
        </is>
      </c>
      <c r="X1480" t="inlineStr">
        <is>
          <t>Lab</t>
        </is>
      </c>
      <c r="Y1480"/>
      <c r="Z1480" t="inlineStr">
        <is>
          <t>Active ingredient</t>
        </is>
      </c>
      <c r="AA1480"/>
      <c r="AB1480" t="n">
        <v>11.0</v>
      </c>
      <c r="AC1480"/>
      <c r="AD1480" t="n">
        <v>8.98</v>
      </c>
      <c r="AE1480"/>
      <c r="AF1480" t="n">
        <v>13.4</v>
      </c>
      <c r="AG1480" t="inlineStr">
        <is>
          <t>AI mg/L</t>
        </is>
      </c>
      <c r="AH1480"/>
      <c r="AI1480"/>
      <c r="AJ1480"/>
      <c r="AK1480"/>
      <c r="AL1480"/>
      <c r="AM1480"/>
      <c r="AN1480"/>
      <c r="AO1480"/>
      <c r="AP1480"/>
      <c r="AQ1480"/>
      <c r="AR1480"/>
      <c r="AS1480"/>
      <c r="AT1480"/>
      <c r="AU1480"/>
      <c r="AV1480"/>
      <c r="AW1480"/>
      <c r="AX1480" t="inlineStr">
        <is>
          <t>Mortality</t>
        </is>
      </c>
      <c r="AY1480" t="inlineStr">
        <is>
          <t>Mortality</t>
        </is>
      </c>
      <c r="AZ1480" t="inlineStr">
        <is>
          <t>LC50</t>
        </is>
      </c>
      <c r="BA1480"/>
      <c r="BB1480" t="n">
        <v>4.0</v>
      </c>
      <c r="BC1480"/>
      <c r="BD1480"/>
      <c r="BE1480"/>
      <c r="BF1480"/>
      <c r="BG1480" t="inlineStr">
        <is>
          <t>Day(s)</t>
        </is>
      </c>
      <c r="BH1480" t="inlineStr">
        <is>
          <t>Pure</t>
        </is>
      </c>
      <c r="BI1480" t="inlineStr">
        <is>
          <t>DTXSID4020791</t>
        </is>
      </c>
      <c r="BJ1480"/>
      <c r="BK1480"/>
      <c r="BL1480"/>
      <c r="BM1480"/>
      <c r="BN1480"/>
      <c r="BO1480"/>
      <c r="BP1480"/>
      <c r="BQ1480"/>
      <c r="BR1480"/>
      <c r="BS1480"/>
      <c r="BT1480" t="inlineStr">
        <is>
          <t>--</t>
        </is>
      </c>
      <c r="BU1480"/>
      <c r="BV1480"/>
      <c r="BW1480"/>
      <c r="BX1480"/>
      <c r="BY1480"/>
      <c r="BZ1480"/>
      <c r="CA1480"/>
      <c r="CB1480"/>
      <c r="CC1480"/>
      <c r="CD1480"/>
      <c r="CE1480"/>
      <c r="CF1480"/>
      <c r="CG1480"/>
      <c r="CH1480"/>
      <c r="CI1480"/>
      <c r="CJ1480"/>
      <c r="CK1480" t="inlineStr">
        <is>
          <t>Mayer,F.L.,Jr., and M.R. Ellersieck</t>
        </is>
      </c>
      <c r="CL1480" t="n">
        <v>6797.0</v>
      </c>
      <c r="CM1480" t="inlineStr">
        <is>
          <t>Manual of Acute Toxicity: Interpretation and Data Base for 410 Chemicals and 66 Species of Freshwater Animals</t>
        </is>
      </c>
      <c r="CN1480" t="inlineStr">
        <is>
          <t>USDI Fish and Wildlife Service, Publication No.160, Washington, DC:505 p.</t>
        </is>
      </c>
      <c r="CO1480" t="n">
        <v>1986.0</v>
      </c>
      <c r="CP1480" t="inlineStr">
        <is>
          <t>Mayer,F.L.,Jr., and M.R. Ellersieck (1986). Manual of Acute Toxicity: Interpretation and Data Base for 410 Chemicals and 66 Species of Freshwater Animals. USDI Fish and Wildlife Service, Publication No.160, Washington, DC, 505 p. ECOREF#:6797</t>
        </is>
      </c>
    </row>
    <row r="1481">
      <c r="A1481" t="n">
        <v>121755.0</v>
      </c>
      <c r="B1481" t="inlineStr">
        <is>
          <t>2-[(Dimethoxyphosphinothioyl)thio]butanedioic acid 1,4-diethyl ester</t>
        </is>
      </c>
      <c r="C1481"/>
      <c r="D1481" t="inlineStr">
        <is>
          <t>Measured</t>
        </is>
      </c>
      <c r="E1481" t="inlineStr">
        <is>
          <t>Not coded</t>
        </is>
      </c>
      <c r="F1481"/>
      <c r="G1481" t="n">
        <v>95.0</v>
      </c>
      <c r="H1481"/>
      <c r="I1481"/>
      <c r="J1481"/>
      <c r="K1481"/>
      <c r="L1481" t="inlineStr">
        <is>
          <t>Pimephales promelas</t>
        </is>
      </c>
      <c r="M1481" t="inlineStr">
        <is>
          <t>Fathead Minnow</t>
        </is>
      </c>
      <c r="N1481"/>
      <c r="O1481"/>
      <c r="P1481"/>
      <c r="Q1481"/>
      <c r="R1481" t="n">
        <v>29.0</v>
      </c>
      <c r="S1481"/>
      <c r="T1481" t="n">
        <v>30.0</v>
      </c>
      <c r="U1481" t="inlineStr">
        <is>
          <t>Day(s)</t>
        </is>
      </c>
      <c r="V1481" t="inlineStr">
        <is>
          <t>Flow-through</t>
        </is>
      </c>
      <c r="W1481" t="inlineStr">
        <is>
          <t>Fresh water</t>
        </is>
      </c>
      <c r="X1481" t="inlineStr">
        <is>
          <t>Lab</t>
        </is>
      </c>
      <c r="Y1481"/>
      <c r="Z1481" t="inlineStr">
        <is>
          <t>Active ingredient</t>
        </is>
      </c>
      <c r="AA1481"/>
      <c r="AB1481" t="n">
        <v>14.1</v>
      </c>
      <c r="AC1481"/>
      <c r="AD1481" t="n">
        <v>12.3</v>
      </c>
      <c r="AE1481"/>
      <c r="AF1481" t="n">
        <v>16.1</v>
      </c>
      <c r="AG1481" t="inlineStr">
        <is>
          <t>AI mg/L</t>
        </is>
      </c>
      <c r="AH1481"/>
      <c r="AI1481"/>
      <c r="AJ1481"/>
      <c r="AK1481"/>
      <c r="AL1481"/>
      <c r="AM1481"/>
      <c r="AN1481"/>
      <c r="AO1481"/>
      <c r="AP1481"/>
      <c r="AQ1481"/>
      <c r="AR1481"/>
      <c r="AS1481"/>
      <c r="AT1481"/>
      <c r="AU1481"/>
      <c r="AV1481"/>
      <c r="AW1481"/>
      <c r="AX1481" t="inlineStr">
        <is>
          <t>Mortality</t>
        </is>
      </c>
      <c r="AY1481" t="inlineStr">
        <is>
          <t>Mortality</t>
        </is>
      </c>
      <c r="AZ1481" t="inlineStr">
        <is>
          <t>LC50</t>
        </is>
      </c>
      <c r="BA1481"/>
      <c r="BB1481" t="n">
        <v>4.0</v>
      </c>
      <c r="BC1481"/>
      <c r="BD1481"/>
      <c r="BE1481"/>
      <c r="BF1481"/>
      <c r="BG1481" t="inlineStr">
        <is>
          <t>Day(s)</t>
        </is>
      </c>
      <c r="BH1481" t="inlineStr">
        <is>
          <t>Pure</t>
        </is>
      </c>
      <c r="BI1481" t="inlineStr">
        <is>
          <t>DTXSID4020791</t>
        </is>
      </c>
      <c r="BJ1481"/>
      <c r="BK1481"/>
      <c r="BL1481"/>
      <c r="BM1481"/>
      <c r="BN1481"/>
      <c r="BO1481"/>
      <c r="BP1481"/>
      <c r="BQ1481"/>
      <c r="BR1481"/>
      <c r="BS1481"/>
      <c r="BT1481" t="inlineStr">
        <is>
          <t>--</t>
        </is>
      </c>
      <c r="BU1481"/>
      <c r="BV1481"/>
      <c r="BW1481"/>
      <c r="BX1481"/>
      <c r="BY1481"/>
      <c r="BZ1481"/>
      <c r="CA1481"/>
      <c r="CB1481"/>
      <c r="CC1481"/>
      <c r="CD1481"/>
      <c r="CE1481"/>
      <c r="CF1481"/>
      <c r="CG1481"/>
      <c r="CH1481"/>
      <c r="CI1481" t="inlineStr">
        <is>
          <t xml:space="preserve"> Affected fish lost schooling behavior, were hyperactive, swam in a corkscrew/spiral pattern and were overreactive to exterNAl stimuli.  They also had increased respiration, convulsions, rigid musculature, were darkly colored and </t>
        </is>
      </c>
      <c r="CJ1481" t="inlineStr">
        <is>
          <t xml:space="preserve">   Affected fish lost schooling behavior, were hyperactive, swam in a corkscrew/spiral pattern and were overreactive to exterNAl stimuli.  They also had increased respiration, convulsions, rigid musculature, were darkly colored and </t>
        </is>
      </c>
      <c r="CK1481" t="inlineStr">
        <is>
          <t>Geiger,D.L., D.J. Call, and L.T. Brooke</t>
        </is>
      </c>
      <c r="CL1481" t="n">
        <v>12859.0</v>
      </c>
      <c r="CM1481" t="inlineStr">
        <is>
          <t>Acute Toxicities of Organic Chemicals to Fathead Minnows (Pimephales promelas) Volume IV</t>
        </is>
      </c>
      <c r="CN1481" t="inlineStr">
        <is>
          <t>Center for Lake Superior Environmental Studies, University of Wisconsin, Superior, WI4:355 p.</t>
        </is>
      </c>
      <c r="CO1481" t="n">
        <v>1988.0</v>
      </c>
      <c r="CP1481" t="inlineStr">
        <is>
          <t>Geiger,D.L., D.J. Call, and L.T. Brooke (1988). Acute Toxicities of Organic Chemicals to Fathead Minnows (Pimephales promelas) Volume IV. Center for Lake Superior Environmental Studies, University of Wisconsin, Superior, WI, 4, 355 p. ECOREF#:12859</t>
        </is>
      </c>
    </row>
    <row r="1482">
      <c r="A1482" t="n">
        <v>121755.0</v>
      </c>
      <c r="B1482" t="inlineStr">
        <is>
          <t>2-[(Dimethoxyphosphinothioyl)thio]butanedioic acid 1,4-diethyl ester</t>
        </is>
      </c>
      <c r="C1482"/>
      <c r="D1482" t="inlineStr">
        <is>
          <t>Unmeasured</t>
        </is>
      </c>
      <c r="E1482" t="inlineStr">
        <is>
          <t>Not coded</t>
        </is>
      </c>
      <c r="F1482"/>
      <c r="G1482" t="n">
        <v>57.0</v>
      </c>
      <c r="H1482"/>
      <c r="I1482"/>
      <c r="J1482"/>
      <c r="K1482"/>
      <c r="L1482" t="inlineStr">
        <is>
          <t>Pimephales promelas</t>
        </is>
      </c>
      <c r="M1482" t="inlineStr">
        <is>
          <t>Fathead Minnow</t>
        </is>
      </c>
      <c r="N1482"/>
      <c r="O1482"/>
      <c r="P1482"/>
      <c r="Q1482"/>
      <c r="R1482"/>
      <c r="S1482"/>
      <c r="T1482"/>
      <c r="U1482"/>
      <c r="V1482" t="inlineStr">
        <is>
          <t>Static</t>
        </is>
      </c>
      <c r="W1482" t="inlineStr">
        <is>
          <t>Fresh water</t>
        </is>
      </c>
      <c r="X1482" t="inlineStr">
        <is>
          <t>Lab</t>
        </is>
      </c>
      <c r="Y1482"/>
      <c r="Z1482" t="inlineStr">
        <is>
          <t>Formulation</t>
        </is>
      </c>
      <c r="AA1482"/>
      <c r="AB1482" t="n">
        <v>25.0</v>
      </c>
      <c r="AC1482"/>
      <c r="AD1482"/>
      <c r="AE1482"/>
      <c r="AF1482"/>
      <c r="AG1482" t="inlineStr">
        <is>
          <t>AI mg/L</t>
        </is>
      </c>
      <c r="AH1482"/>
      <c r="AI1482"/>
      <c r="AJ1482"/>
      <c r="AK1482"/>
      <c r="AL1482"/>
      <c r="AM1482"/>
      <c r="AN1482"/>
      <c r="AO1482"/>
      <c r="AP1482"/>
      <c r="AQ1482"/>
      <c r="AR1482"/>
      <c r="AS1482"/>
      <c r="AT1482"/>
      <c r="AU1482"/>
      <c r="AV1482"/>
      <c r="AW1482"/>
      <c r="AX1482" t="inlineStr">
        <is>
          <t>Mortality</t>
        </is>
      </c>
      <c r="AY1482" t="inlineStr">
        <is>
          <t>Mortality</t>
        </is>
      </c>
      <c r="AZ1482" t="inlineStr">
        <is>
          <t>LC50</t>
        </is>
      </c>
      <c r="BA1482"/>
      <c r="BB1482" t="n">
        <v>4.0</v>
      </c>
      <c r="BC1482"/>
      <c r="BD1482"/>
      <c r="BE1482"/>
      <c r="BF1482"/>
      <c r="BG1482" t="inlineStr">
        <is>
          <t>Day(s)</t>
        </is>
      </c>
      <c r="BH1482" t="inlineStr">
        <is>
          <t>Emulsifiable concentrate</t>
        </is>
      </c>
      <c r="BI1482" t="inlineStr">
        <is>
          <t>DTXSID4020791</t>
        </is>
      </c>
      <c r="BJ1482" t="inlineStr">
        <is>
          <t>10.1577/1548-8659(1962)91[175:TTOOPI]2.0.CO;2</t>
        </is>
      </c>
      <c r="BK1482"/>
      <c r="BL1482"/>
      <c r="BM1482"/>
      <c r="BN1482"/>
      <c r="BO1482"/>
      <c r="BP1482"/>
      <c r="BQ1482"/>
      <c r="BR1482"/>
      <c r="BS1482"/>
      <c r="BT1482" t="inlineStr">
        <is>
          <t>--</t>
        </is>
      </c>
      <c r="BU1482"/>
      <c r="BV1482"/>
      <c r="BW1482"/>
      <c r="BX1482"/>
      <c r="BY1482"/>
      <c r="BZ1482"/>
      <c r="CA1482"/>
      <c r="CB1482"/>
      <c r="CC1482"/>
      <c r="CD1482"/>
      <c r="CE1482"/>
      <c r="CF1482"/>
      <c r="CG1482"/>
      <c r="CH1482"/>
      <c r="CI1482" t="inlineStr">
        <is>
          <t xml:space="preserve"> CONTR/FOLLOWED APHA STANDARD METHODS// AERATION// </t>
        </is>
      </c>
      <c r="CJ1482" t="inlineStr">
        <is>
          <t xml:space="preserve">   CONTR/FOLLOWED APHA STANDARD METHODS// AERATION// </t>
        </is>
      </c>
      <c r="CK1482" t="inlineStr">
        <is>
          <t>Pickering,Q.H., C. Henderson, and A.E. Lemke</t>
        </is>
      </c>
      <c r="CL1482" t="n">
        <v>2893.0</v>
      </c>
      <c r="CM1482" t="inlineStr">
        <is>
          <t>The Toxicity of Organic Phosphorus Insecticides to Different Species of Warmwater Fishes</t>
        </is>
      </c>
      <c r="CN1482" t="inlineStr">
        <is>
          <t>Trans. Am. Fish. Soc.91:175-184</t>
        </is>
      </c>
      <c r="CO1482" t="n">
        <v>1962.0</v>
      </c>
      <c r="CP1482" t="inlineStr">
        <is>
          <t>Pickering,Q.H., C. Henderson, and A.E. Lemke (1962). The Toxicity of Organic Phosphorus Insecticides to Different Species of Warmwater Fishes. Trans. Am. Fish. Soc., 91, 175-184. doi:10.1577/1548-8659(1962)91[175:TTOOPI]2.0.CO;2. ECOREF#:2893</t>
        </is>
      </c>
    </row>
    <row r="1483">
      <c r="A1483" t="n">
        <v>121755.0</v>
      </c>
      <c r="B1483" t="inlineStr">
        <is>
          <t>2-[(Dimethoxyphosphinothioyl)thio]butanedioic acid 1,4-diethyl ester</t>
        </is>
      </c>
      <c r="C1483" t="inlineStr">
        <is>
          <t>Technical grade, technical product, technical formulation</t>
        </is>
      </c>
      <c r="D1483" t="inlineStr">
        <is>
          <t>Unmeasured</t>
        </is>
      </c>
      <c r="E1483" t="inlineStr">
        <is>
          <t>Not coded</t>
        </is>
      </c>
      <c r="F1483"/>
      <c r="G1483" t="n">
        <v>100.0</v>
      </c>
      <c r="H1483"/>
      <c r="I1483"/>
      <c r="J1483"/>
      <c r="K1483"/>
      <c r="L1483" t="inlineStr">
        <is>
          <t>Pimephales promelas</t>
        </is>
      </c>
      <c r="M1483" t="inlineStr">
        <is>
          <t>Fathead Minnow</t>
        </is>
      </c>
      <c r="N1483"/>
      <c r="O1483"/>
      <c r="P1483"/>
      <c r="Q1483"/>
      <c r="R1483"/>
      <c r="S1483"/>
      <c r="T1483"/>
      <c r="U1483"/>
      <c r="V1483" t="inlineStr">
        <is>
          <t>Static</t>
        </is>
      </c>
      <c r="W1483" t="inlineStr">
        <is>
          <t>Fresh water</t>
        </is>
      </c>
      <c r="X1483" t="inlineStr">
        <is>
          <t>Lab</t>
        </is>
      </c>
      <c r="Y1483"/>
      <c r="Z1483" t="inlineStr">
        <is>
          <t>Active ingredient</t>
        </is>
      </c>
      <c r="AA1483"/>
      <c r="AB1483" t="n">
        <v>23.0</v>
      </c>
      <c r="AC1483"/>
      <c r="AD1483"/>
      <c r="AE1483"/>
      <c r="AF1483"/>
      <c r="AG1483" t="inlineStr">
        <is>
          <t>AI mg/L</t>
        </is>
      </c>
      <c r="AH1483"/>
      <c r="AI1483"/>
      <c r="AJ1483"/>
      <c r="AK1483"/>
      <c r="AL1483"/>
      <c r="AM1483"/>
      <c r="AN1483"/>
      <c r="AO1483"/>
      <c r="AP1483"/>
      <c r="AQ1483"/>
      <c r="AR1483"/>
      <c r="AS1483"/>
      <c r="AT1483"/>
      <c r="AU1483"/>
      <c r="AV1483"/>
      <c r="AW1483"/>
      <c r="AX1483" t="inlineStr">
        <is>
          <t>Mortality</t>
        </is>
      </c>
      <c r="AY1483" t="inlineStr">
        <is>
          <t>Mortality</t>
        </is>
      </c>
      <c r="AZ1483" t="inlineStr">
        <is>
          <t>LC50</t>
        </is>
      </c>
      <c r="BA1483"/>
      <c r="BB1483" t="n">
        <v>4.0</v>
      </c>
      <c r="BC1483"/>
      <c r="BD1483"/>
      <c r="BE1483"/>
      <c r="BF1483"/>
      <c r="BG1483" t="inlineStr">
        <is>
          <t>Day(s)</t>
        </is>
      </c>
      <c r="BH1483" t="inlineStr">
        <is>
          <t>Pure</t>
        </is>
      </c>
      <c r="BI1483" t="inlineStr">
        <is>
          <t>DTXSID4020791</t>
        </is>
      </c>
      <c r="BJ1483" t="inlineStr">
        <is>
          <t>10.1577/1548-8659(1962)91[175:TTOOPI]2.0.CO;2</t>
        </is>
      </c>
      <c r="BK1483"/>
      <c r="BL1483"/>
      <c r="BM1483"/>
      <c r="BN1483"/>
      <c r="BO1483"/>
      <c r="BP1483"/>
      <c r="BQ1483"/>
      <c r="BR1483"/>
      <c r="BS1483"/>
      <c r="BT1483" t="inlineStr">
        <is>
          <t>--</t>
        </is>
      </c>
      <c r="BU1483"/>
      <c r="BV1483"/>
      <c r="BW1483"/>
      <c r="BX1483"/>
      <c r="BY1483"/>
      <c r="BZ1483"/>
      <c r="CA1483"/>
      <c r="CB1483"/>
      <c r="CC1483"/>
      <c r="CD1483"/>
      <c r="CE1483"/>
      <c r="CF1483"/>
      <c r="CG1483"/>
      <c r="CH1483"/>
      <c r="CI1483" t="inlineStr">
        <is>
          <t xml:space="preserve"> CONTR/FOLLOWED APHA STANDARD METHODS// CARRIER/ACETONE// AERATION// </t>
        </is>
      </c>
      <c r="CJ1483" t="inlineStr">
        <is>
          <t xml:space="preserve">   CONTR/FOLLOWED APHA STANDARD METHODS// CARRIER/ACETONE// AERATION// </t>
        </is>
      </c>
      <c r="CK1483" t="inlineStr">
        <is>
          <t>Pickering,Q.H., C. Henderson, and A.E. Lemke</t>
        </is>
      </c>
      <c r="CL1483" t="n">
        <v>2893.0</v>
      </c>
      <c r="CM1483" t="inlineStr">
        <is>
          <t>The Toxicity of Organic Phosphorus Insecticides to Different Species of Warmwater Fishes</t>
        </is>
      </c>
      <c r="CN1483" t="inlineStr">
        <is>
          <t>Trans. Am. Fish. Soc.91:175-184</t>
        </is>
      </c>
      <c r="CO1483" t="n">
        <v>1962.0</v>
      </c>
      <c r="CP1483" t="inlineStr">
        <is>
          <t>Pickering,Q.H., C. Henderson, and A.E. Lemke (1962). The Toxicity of Organic Phosphorus Insecticides to Different Species of Warmwater Fishes. Trans. Am. Fish. Soc., 91, 175-184. doi:10.1577/1548-8659(1962)91[175:TTOOPI]2.0.CO;2. ECOREF#:2893</t>
        </is>
      </c>
    </row>
    <row r="1484">
      <c r="A1484" t="n">
        <v>121755.0</v>
      </c>
      <c r="B1484" t="inlineStr">
        <is>
          <t>2-[(Dimethoxyphosphinothioyl)thio]butanedioic acid 1,4-diethyl ester</t>
        </is>
      </c>
      <c r="C1484"/>
      <c r="D1484" t="inlineStr">
        <is>
          <t>Not reported</t>
        </is>
      </c>
      <c r="E1484" t="inlineStr">
        <is>
          <t>Not coded</t>
        </is>
      </c>
      <c r="F1484"/>
      <c r="G1484" t="n">
        <v>95.0</v>
      </c>
      <c r="H1484"/>
      <c r="I1484"/>
      <c r="J1484"/>
      <c r="K1484"/>
      <c r="L1484" t="inlineStr">
        <is>
          <t>Pimephales promelas</t>
        </is>
      </c>
      <c r="M1484" t="inlineStr">
        <is>
          <t>Fathead Minnow</t>
        </is>
      </c>
      <c r="N1484"/>
      <c r="O1484"/>
      <c r="P1484"/>
      <c r="Q1484"/>
      <c r="R1484"/>
      <c r="S1484"/>
      <c r="T1484"/>
      <c r="U1484"/>
      <c r="V1484" t="inlineStr">
        <is>
          <t>Static</t>
        </is>
      </c>
      <c r="W1484" t="inlineStr">
        <is>
          <t>Fresh water</t>
        </is>
      </c>
      <c r="X1484" t="inlineStr">
        <is>
          <t>Lab</t>
        </is>
      </c>
      <c r="Y1484"/>
      <c r="Z1484" t="inlineStr">
        <is>
          <t>Active ingredient</t>
        </is>
      </c>
      <c r="AA1484"/>
      <c r="AB1484" t="n">
        <v>8.65</v>
      </c>
      <c r="AC1484"/>
      <c r="AD1484" t="n">
        <v>6.45</v>
      </c>
      <c r="AE1484"/>
      <c r="AF1484" t="n">
        <v>11.5</v>
      </c>
      <c r="AG1484" t="inlineStr">
        <is>
          <t>AI mg/L</t>
        </is>
      </c>
      <c r="AH1484"/>
      <c r="AI1484"/>
      <c r="AJ1484"/>
      <c r="AK1484"/>
      <c r="AL1484"/>
      <c r="AM1484"/>
      <c r="AN1484"/>
      <c r="AO1484"/>
      <c r="AP1484"/>
      <c r="AQ1484"/>
      <c r="AR1484"/>
      <c r="AS1484"/>
      <c r="AT1484"/>
      <c r="AU1484"/>
      <c r="AV1484"/>
      <c r="AW1484"/>
      <c r="AX1484" t="inlineStr">
        <is>
          <t>Mortality</t>
        </is>
      </c>
      <c r="AY1484" t="inlineStr">
        <is>
          <t>Mortality</t>
        </is>
      </c>
      <c r="AZ1484" t="inlineStr">
        <is>
          <t>LC50</t>
        </is>
      </c>
      <c r="BA1484"/>
      <c r="BB1484" t="n">
        <v>4.0</v>
      </c>
      <c r="BC1484"/>
      <c r="BD1484"/>
      <c r="BE1484"/>
      <c r="BF1484"/>
      <c r="BG1484" t="inlineStr">
        <is>
          <t>Day(s)</t>
        </is>
      </c>
      <c r="BH1484" t="inlineStr">
        <is>
          <t>Pure</t>
        </is>
      </c>
      <c r="BI1484" t="inlineStr">
        <is>
          <t>DTXSID4020791</t>
        </is>
      </c>
      <c r="BJ1484"/>
      <c r="BK1484"/>
      <c r="BL1484"/>
      <c r="BM1484"/>
      <c r="BN1484"/>
      <c r="BO1484"/>
      <c r="BP1484"/>
      <c r="BQ1484"/>
      <c r="BR1484"/>
      <c r="BS1484"/>
      <c r="BT1484" t="inlineStr">
        <is>
          <t>--</t>
        </is>
      </c>
      <c r="BU1484"/>
      <c r="BV1484"/>
      <c r="BW1484"/>
      <c r="BX1484"/>
      <c r="BY1484"/>
      <c r="BZ1484"/>
      <c r="CA1484"/>
      <c r="CB1484"/>
      <c r="CC1484"/>
      <c r="CD1484"/>
      <c r="CE1484"/>
      <c r="CF1484"/>
      <c r="CG1484"/>
      <c r="CH1484"/>
      <c r="CI1484"/>
      <c r="CJ1484"/>
      <c r="CK1484" t="inlineStr">
        <is>
          <t>Mayer,F.L.,Jr., and M.R. Ellersieck</t>
        </is>
      </c>
      <c r="CL1484" t="n">
        <v>6797.0</v>
      </c>
      <c r="CM1484" t="inlineStr">
        <is>
          <t>Manual of Acute Toxicity: Interpretation and Data Base for 410 Chemicals and 66 Species of Freshwater Animals</t>
        </is>
      </c>
      <c r="CN1484" t="inlineStr">
        <is>
          <t>USDI Fish and Wildlife Service, Publication No.160, Washington, DC:505 p.</t>
        </is>
      </c>
      <c r="CO1484" t="n">
        <v>1986.0</v>
      </c>
      <c r="CP1484" t="inlineStr">
        <is>
          <t>Mayer,F.L.,Jr., and M.R. Ellersieck (1986). Manual of Acute Toxicity: Interpretation and Data Base for 410 Chemicals and 66 Species of Freshwater Animals. USDI Fish and Wildlife Service, Publication No.160, Washington, DC, 505 p. ECOREF#:6797</t>
        </is>
      </c>
    </row>
    <row r="1485">
      <c r="A1485" t="n">
        <v>121755.0</v>
      </c>
      <c r="B1485" t="inlineStr">
        <is>
          <t>2-[(Dimethoxyphosphinothioyl)thio]butanedioic acid 1,4-diethyl ester</t>
        </is>
      </c>
      <c r="C1485" t="inlineStr">
        <is>
          <t>Technical grade, technical product, technical formulation</t>
        </is>
      </c>
      <c r="D1485" t="inlineStr">
        <is>
          <t>Unmeasured</t>
        </is>
      </c>
      <c r="E1485" t="inlineStr">
        <is>
          <t>Not coded</t>
        </is>
      </c>
      <c r="F1485"/>
      <c r="G1485" t="n">
        <v>57.0</v>
      </c>
      <c r="H1485"/>
      <c r="I1485"/>
      <c r="J1485"/>
      <c r="K1485"/>
      <c r="L1485" t="inlineStr">
        <is>
          <t>Pimephales promelas</t>
        </is>
      </c>
      <c r="M1485" t="inlineStr">
        <is>
          <t>Fathead Minnow</t>
        </is>
      </c>
      <c r="N1485"/>
      <c r="O1485"/>
      <c r="P1485"/>
      <c r="Q1485"/>
      <c r="R1485"/>
      <c r="S1485"/>
      <c r="T1485"/>
      <c r="U1485"/>
      <c r="V1485" t="inlineStr">
        <is>
          <t>Static</t>
        </is>
      </c>
      <c r="W1485" t="inlineStr">
        <is>
          <t>Fresh water</t>
        </is>
      </c>
      <c r="X1485" t="inlineStr">
        <is>
          <t>Lab</t>
        </is>
      </c>
      <c r="Y1485"/>
      <c r="Z1485" t="inlineStr">
        <is>
          <t>Active ingredient</t>
        </is>
      </c>
      <c r="AA1485"/>
      <c r="AB1485" t="n">
        <v>12.5</v>
      </c>
      <c r="AC1485"/>
      <c r="AD1485"/>
      <c r="AE1485"/>
      <c r="AF1485"/>
      <c r="AG1485" t="inlineStr">
        <is>
          <t>AI mg/L</t>
        </is>
      </c>
      <c r="AH1485"/>
      <c r="AI1485"/>
      <c r="AJ1485"/>
      <c r="AK1485"/>
      <c r="AL1485"/>
      <c r="AM1485"/>
      <c r="AN1485"/>
      <c r="AO1485"/>
      <c r="AP1485"/>
      <c r="AQ1485"/>
      <c r="AR1485"/>
      <c r="AS1485"/>
      <c r="AT1485"/>
      <c r="AU1485"/>
      <c r="AV1485"/>
      <c r="AW1485"/>
      <c r="AX1485" t="inlineStr">
        <is>
          <t>Mortality</t>
        </is>
      </c>
      <c r="AY1485" t="inlineStr">
        <is>
          <t>Mortality</t>
        </is>
      </c>
      <c r="AZ1485" t="inlineStr">
        <is>
          <t>LC50</t>
        </is>
      </c>
      <c r="BA1485"/>
      <c r="BB1485" t="n">
        <v>4.0</v>
      </c>
      <c r="BC1485"/>
      <c r="BD1485"/>
      <c r="BE1485"/>
      <c r="BF1485"/>
      <c r="BG1485" t="inlineStr">
        <is>
          <t>Day(s)</t>
        </is>
      </c>
      <c r="BH1485" t="inlineStr">
        <is>
          <t>Pure</t>
        </is>
      </c>
      <c r="BI1485" t="inlineStr">
        <is>
          <t>DTXSID4020791</t>
        </is>
      </c>
      <c r="BJ1485" t="inlineStr">
        <is>
          <t>10.1577/1548-8659(1957)87[39:TOOPIT]2.0.CO;2</t>
        </is>
      </c>
      <c r="BK1485"/>
      <c r="BL1485"/>
      <c r="BM1485"/>
      <c r="BN1485"/>
      <c r="BO1485"/>
      <c r="BP1485"/>
      <c r="BQ1485"/>
      <c r="BR1485"/>
      <c r="BS1485"/>
      <c r="BT1485" t="inlineStr">
        <is>
          <t>--</t>
        </is>
      </c>
      <c r="BU1485"/>
      <c r="BV1485"/>
      <c r="BW1485"/>
      <c r="BX1485"/>
      <c r="BY1485"/>
      <c r="BZ1485"/>
      <c r="CA1485"/>
      <c r="CB1485"/>
      <c r="CC1485"/>
      <c r="CD1485"/>
      <c r="CE1485"/>
      <c r="CF1485"/>
      <c r="CG1485"/>
      <c r="CH1485"/>
      <c r="CI1485" t="inlineStr">
        <is>
          <t xml:space="preserve"> STOCK SOLN/1% BY VOLUME MALATHION IN WATER EMULSION// HARD/ DILUTION WATER=400 MG/L AS CACO3// </t>
        </is>
      </c>
      <c r="CJ1485" t="inlineStr">
        <is>
          <t xml:space="preserve">   STOCK SOLN/1% BY VOLUME MALATHION IN WATER EMULSION// HARD/ DILUTION WATER=400 MG/L AS CACO3// </t>
        </is>
      </c>
      <c r="CK1485" t="inlineStr">
        <is>
          <t>Henderson,C., and Q.H. Pickering</t>
        </is>
      </c>
      <c r="CL1485" t="n">
        <v>2155.0</v>
      </c>
      <c r="CM1485" t="inlineStr">
        <is>
          <t>Toxicity of Organic Phosphorus Insecticides to Fish</t>
        </is>
      </c>
      <c r="CN1485" t="inlineStr">
        <is>
          <t>Trans. Am. Fish. Soc.87:39-51</t>
        </is>
      </c>
      <c r="CO1485" t="n">
        <v>1958.0</v>
      </c>
      <c r="CP1485" t="inlineStr">
        <is>
          <t>Henderson,C., and Q.H. Pickering (1958). Toxicity of Organic Phosphorus Insecticides to Fish. Trans. Am. Fish. Soc., 87, 39-51. doi:10.1577/1548-8659(1957)87[39:TOOPIT]2.0.CO;2. ECOREF#:2155</t>
        </is>
      </c>
    </row>
    <row r="1486">
      <c r="A1486" t="n">
        <v>121755.0</v>
      </c>
      <c r="B1486" t="inlineStr">
        <is>
          <t>2-[(Dimethoxyphosphinothioyl)thio]butanedioic acid 1,4-diethyl ester</t>
        </is>
      </c>
      <c r="C1486" t="inlineStr">
        <is>
          <t>Technical grade, technical product, technical formulation</t>
        </is>
      </c>
      <c r="D1486" t="inlineStr">
        <is>
          <t>Unmeasured</t>
        </is>
      </c>
      <c r="E1486" t="inlineStr">
        <is>
          <t>Not coded</t>
        </is>
      </c>
      <c r="F1486"/>
      <c r="G1486" t="n">
        <v>57.0</v>
      </c>
      <c r="H1486"/>
      <c r="I1486"/>
      <c r="J1486"/>
      <c r="K1486"/>
      <c r="L1486" t="inlineStr">
        <is>
          <t>Pimephales promelas</t>
        </is>
      </c>
      <c r="M1486" t="inlineStr">
        <is>
          <t>Fathead Minnow</t>
        </is>
      </c>
      <c r="N1486"/>
      <c r="O1486"/>
      <c r="P1486"/>
      <c r="Q1486"/>
      <c r="R1486"/>
      <c r="S1486"/>
      <c r="T1486"/>
      <c r="U1486"/>
      <c r="V1486" t="inlineStr">
        <is>
          <t>Static</t>
        </is>
      </c>
      <c r="W1486" t="inlineStr">
        <is>
          <t>Fresh water</t>
        </is>
      </c>
      <c r="X1486" t="inlineStr">
        <is>
          <t>Lab</t>
        </is>
      </c>
      <c r="Y1486"/>
      <c r="Z1486" t="inlineStr">
        <is>
          <t>Active ingredient</t>
        </is>
      </c>
      <c r="AA1486"/>
      <c r="AB1486" t="n">
        <v>12.5</v>
      </c>
      <c r="AC1486"/>
      <c r="AD1486"/>
      <c r="AE1486"/>
      <c r="AF1486"/>
      <c r="AG1486" t="inlineStr">
        <is>
          <t>AI mg/L</t>
        </is>
      </c>
      <c r="AH1486"/>
      <c r="AI1486"/>
      <c r="AJ1486"/>
      <c r="AK1486"/>
      <c r="AL1486"/>
      <c r="AM1486"/>
      <c r="AN1486"/>
      <c r="AO1486"/>
      <c r="AP1486"/>
      <c r="AQ1486"/>
      <c r="AR1486"/>
      <c r="AS1486"/>
      <c r="AT1486"/>
      <c r="AU1486"/>
      <c r="AV1486"/>
      <c r="AW1486"/>
      <c r="AX1486" t="inlineStr">
        <is>
          <t>Mortality</t>
        </is>
      </c>
      <c r="AY1486" t="inlineStr">
        <is>
          <t>Mortality</t>
        </is>
      </c>
      <c r="AZ1486" t="inlineStr">
        <is>
          <t>LC50</t>
        </is>
      </c>
      <c r="BA1486"/>
      <c r="BB1486" t="n">
        <v>4.0</v>
      </c>
      <c r="BC1486"/>
      <c r="BD1486"/>
      <c r="BE1486"/>
      <c r="BF1486"/>
      <c r="BG1486" t="inlineStr">
        <is>
          <t>Day(s)</t>
        </is>
      </c>
      <c r="BH1486" t="inlineStr">
        <is>
          <t>Pure</t>
        </is>
      </c>
      <c r="BI1486" t="inlineStr">
        <is>
          <t>DTXSID4020791</t>
        </is>
      </c>
      <c r="BJ1486" t="inlineStr">
        <is>
          <t>10.1577/1548-8659(1957)87[39:TOOPIT]2.0.CO;2</t>
        </is>
      </c>
      <c r="BK1486"/>
      <c r="BL1486"/>
      <c r="BM1486"/>
      <c r="BN1486"/>
      <c r="BO1486"/>
      <c r="BP1486"/>
      <c r="BQ1486"/>
      <c r="BR1486"/>
      <c r="BS1486"/>
      <c r="BT1486" t="inlineStr">
        <is>
          <t>--</t>
        </is>
      </c>
      <c r="BU1486"/>
      <c r="BV1486"/>
      <c r="BW1486"/>
      <c r="BX1486"/>
      <c r="BY1486"/>
      <c r="BZ1486"/>
      <c r="CA1486"/>
      <c r="CB1486"/>
      <c r="CC1486"/>
      <c r="CD1486"/>
      <c r="CE1486"/>
      <c r="CF1486"/>
      <c r="CG1486"/>
      <c r="CH1486"/>
      <c r="CI1486" t="inlineStr">
        <is>
          <t xml:space="preserve"> STOCK SOLN/1% BY VOLUME MALATHION IN WATER EMULSION// HARD/ DILUTION WATER=20 MG/L AS CACO3// </t>
        </is>
      </c>
      <c r="CJ1486" t="inlineStr">
        <is>
          <t xml:space="preserve">   STOCK SOLN/1% BY VOLUME MALATHION IN WATER EMULSION// HARD/ DILUTION WATER=20 MG/L AS CACO3// </t>
        </is>
      </c>
      <c r="CK1486" t="inlineStr">
        <is>
          <t>Henderson,C., and Q.H. Pickering</t>
        </is>
      </c>
      <c r="CL1486" t="n">
        <v>2155.0</v>
      </c>
      <c r="CM1486" t="inlineStr">
        <is>
          <t>Toxicity of Organic Phosphorus Insecticides to Fish</t>
        </is>
      </c>
      <c r="CN1486" t="inlineStr">
        <is>
          <t>Trans. Am. Fish. Soc.87:39-51</t>
        </is>
      </c>
      <c r="CO1486" t="n">
        <v>1958.0</v>
      </c>
      <c r="CP1486" t="inlineStr">
        <is>
          <t>Henderson,C., and Q.H. Pickering (1958). Toxicity of Organic Phosphorus Insecticides to Fish. Trans. Am. Fish. Soc., 87, 39-51. doi:10.1577/1548-8659(1957)87[39:TOOPIT]2.0.CO;2. ECOREF#:2155</t>
        </is>
      </c>
    </row>
    <row r="1487">
      <c r="A1487" t="n">
        <v>121755.0</v>
      </c>
      <c r="B1487" t="inlineStr">
        <is>
          <t>2-[(Dimethoxyphosphinothioyl)thio]butanedioic acid 1,4-diethyl ester</t>
        </is>
      </c>
      <c r="C1487"/>
      <c r="D1487" t="inlineStr">
        <is>
          <t>Unmeasured</t>
        </is>
      </c>
      <c r="E1487" t="inlineStr">
        <is>
          <t>Not coded</t>
        </is>
      </c>
      <c r="F1487"/>
      <c r="G1487" t="n">
        <v>95.0</v>
      </c>
      <c r="H1487"/>
      <c r="I1487"/>
      <c r="J1487"/>
      <c r="K1487"/>
      <c r="L1487" t="inlineStr">
        <is>
          <t>Pimephales promelas</t>
        </is>
      </c>
      <c r="M1487" t="inlineStr">
        <is>
          <t>Fathead Minnow</t>
        </is>
      </c>
      <c r="N1487"/>
      <c r="O1487"/>
      <c r="P1487"/>
      <c r="Q1487"/>
      <c r="R1487"/>
      <c r="S1487"/>
      <c r="T1487"/>
      <c r="U1487"/>
      <c r="V1487" t="inlineStr">
        <is>
          <t>Aquatic, unspecified</t>
        </is>
      </c>
      <c r="W1487" t="inlineStr">
        <is>
          <t>Fresh water</t>
        </is>
      </c>
      <c r="X1487" t="inlineStr">
        <is>
          <t>Lab</t>
        </is>
      </c>
      <c r="Y1487"/>
      <c r="Z1487" t="inlineStr">
        <is>
          <t>Active ingredient</t>
        </is>
      </c>
      <c r="AA1487"/>
      <c r="AB1487" t="n">
        <v>10.8</v>
      </c>
      <c r="AC1487"/>
      <c r="AD1487"/>
      <c r="AE1487"/>
      <c r="AF1487"/>
      <c r="AG1487" t="inlineStr">
        <is>
          <t>AI mg/L</t>
        </is>
      </c>
      <c r="AH1487"/>
      <c r="AI1487"/>
      <c r="AJ1487"/>
      <c r="AK1487"/>
      <c r="AL1487"/>
      <c r="AM1487"/>
      <c r="AN1487"/>
      <c r="AO1487"/>
      <c r="AP1487"/>
      <c r="AQ1487"/>
      <c r="AR1487"/>
      <c r="AS1487"/>
      <c r="AT1487"/>
      <c r="AU1487"/>
      <c r="AV1487"/>
      <c r="AW1487"/>
      <c r="AX1487" t="inlineStr">
        <is>
          <t>Mortality</t>
        </is>
      </c>
      <c r="AY1487" t="inlineStr">
        <is>
          <t>Mortality</t>
        </is>
      </c>
      <c r="AZ1487" t="inlineStr">
        <is>
          <t>LC50</t>
        </is>
      </c>
      <c r="BA1487"/>
      <c r="BB1487" t="n">
        <v>4.0</v>
      </c>
      <c r="BC1487"/>
      <c r="BD1487"/>
      <c r="BE1487"/>
      <c r="BF1487"/>
      <c r="BG1487" t="inlineStr">
        <is>
          <t>Day(s)</t>
        </is>
      </c>
      <c r="BH1487" t="inlineStr">
        <is>
          <t>Active ingredient</t>
        </is>
      </c>
      <c r="BI1487" t="inlineStr">
        <is>
          <t>DTXSID4020791</t>
        </is>
      </c>
      <c r="BJ1487" t="inlineStr">
        <is>
          <t>10.1016/0043-1354(70)90029-1</t>
        </is>
      </c>
      <c r="BK1487"/>
      <c r="BL1487"/>
      <c r="BM1487"/>
      <c r="BN1487"/>
      <c r="BO1487"/>
      <c r="BP1487"/>
      <c r="BQ1487"/>
      <c r="BR1487"/>
      <c r="BS1487"/>
      <c r="BT1487" t="inlineStr">
        <is>
          <t>--</t>
        </is>
      </c>
      <c r="BU1487"/>
      <c r="BV1487"/>
      <c r="BW1487"/>
      <c r="BX1487"/>
      <c r="BY1487"/>
      <c r="BZ1487"/>
      <c r="CA1487"/>
      <c r="CB1487"/>
      <c r="CC1487"/>
      <c r="CD1487"/>
      <c r="CE1487"/>
      <c r="CF1487"/>
      <c r="CG1487"/>
      <c r="CH1487"/>
      <c r="CI1487" t="inlineStr">
        <is>
          <t xml:space="preserve"> ENDPT/TLM// </t>
        </is>
      </c>
      <c r="CJ1487" t="inlineStr">
        <is>
          <t xml:space="preserve">   ENDPT/TLM// </t>
        </is>
      </c>
      <c r="CK1487" t="inlineStr">
        <is>
          <t>Eaton,J.G.</t>
        </is>
      </c>
      <c r="CL1487" t="n">
        <v>640.0</v>
      </c>
      <c r="CM1487" t="inlineStr">
        <is>
          <t>Chronic Malathion Toxicity to the Bluegill (Lepomis macrochirus Rafinesque)</t>
        </is>
      </c>
      <c r="CN1487" t="inlineStr">
        <is>
          <t>Water Res.4(10): 673-684</t>
        </is>
      </c>
      <c r="CO1487" t="n">
        <v>1970.0</v>
      </c>
      <c r="CP1487" t="inlineStr">
        <is>
          <t>Eaton,J.G. (1970). Chronic Malathion Toxicity to the Bluegill (Lepomis macrochirus Rafinesque). Water Res., 4, (10), 673-684. doi:10.1016/0043-1354(70)90029-1. ECOREF#:640</t>
        </is>
      </c>
    </row>
    <row r="1488">
      <c r="A1488" t="n">
        <v>121755.0</v>
      </c>
      <c r="B1488" t="inlineStr">
        <is>
          <t>2-[(Dimethoxyphosphinothioyl)thio]butanedioic acid 1,4-diethyl ester</t>
        </is>
      </c>
      <c r="C1488" t="inlineStr">
        <is>
          <t>Technical grade, technical product, technical formulation</t>
        </is>
      </c>
      <c r="D1488" t="inlineStr">
        <is>
          <t>Unmeasured</t>
        </is>
      </c>
      <c r="E1488" t="inlineStr">
        <is>
          <t>Not coded</t>
        </is>
      </c>
      <c r="F1488"/>
      <c r="G1488" t="n">
        <v>100.0</v>
      </c>
      <c r="H1488"/>
      <c r="I1488"/>
      <c r="J1488"/>
      <c r="K1488"/>
      <c r="L1488" t="inlineStr">
        <is>
          <t>Pimephales promelas</t>
        </is>
      </c>
      <c r="M1488" t="inlineStr">
        <is>
          <t>Fathead Minnow</t>
        </is>
      </c>
      <c r="N1488"/>
      <c r="O1488"/>
      <c r="P1488"/>
      <c r="Q1488"/>
      <c r="R1488"/>
      <c r="S1488"/>
      <c r="T1488"/>
      <c r="U1488"/>
      <c r="V1488" t="inlineStr">
        <is>
          <t>Static</t>
        </is>
      </c>
      <c r="W1488" t="inlineStr">
        <is>
          <t>Fresh water</t>
        </is>
      </c>
      <c r="X1488" t="inlineStr">
        <is>
          <t>Lab</t>
        </is>
      </c>
      <c r="Y1488"/>
      <c r="Z1488" t="inlineStr">
        <is>
          <t>Active ingredient</t>
        </is>
      </c>
      <c r="AA1488"/>
      <c r="AB1488" t="n">
        <v>16.0</v>
      </c>
      <c r="AC1488"/>
      <c r="AD1488"/>
      <c r="AE1488"/>
      <c r="AF1488"/>
      <c r="AG1488" t="inlineStr">
        <is>
          <t>AI mg/L</t>
        </is>
      </c>
      <c r="AH1488"/>
      <c r="AI1488"/>
      <c r="AJ1488"/>
      <c r="AK1488"/>
      <c r="AL1488"/>
      <c r="AM1488"/>
      <c r="AN1488"/>
      <c r="AO1488"/>
      <c r="AP1488"/>
      <c r="AQ1488"/>
      <c r="AR1488"/>
      <c r="AS1488"/>
      <c r="AT1488"/>
      <c r="AU1488"/>
      <c r="AV1488"/>
      <c r="AW1488"/>
      <c r="AX1488" t="inlineStr">
        <is>
          <t>Mortality</t>
        </is>
      </c>
      <c r="AY1488" t="inlineStr">
        <is>
          <t>Mortality</t>
        </is>
      </c>
      <c r="AZ1488" t="inlineStr">
        <is>
          <t>LC50</t>
        </is>
      </c>
      <c r="BA1488"/>
      <c r="BB1488" t="n">
        <v>4.0</v>
      </c>
      <c r="BC1488"/>
      <c r="BD1488"/>
      <c r="BE1488"/>
      <c r="BF1488"/>
      <c r="BG1488" t="inlineStr">
        <is>
          <t>Day(s)</t>
        </is>
      </c>
      <c r="BH1488" t="inlineStr">
        <is>
          <t>Pure</t>
        </is>
      </c>
      <c r="BI1488" t="inlineStr">
        <is>
          <t>DTXSID4020791</t>
        </is>
      </c>
      <c r="BJ1488" t="inlineStr">
        <is>
          <t>10.1577/1548-8659(1962)91[175:TTOOPI]2.0.CO;2</t>
        </is>
      </c>
      <c r="BK1488"/>
      <c r="BL1488"/>
      <c r="BM1488"/>
      <c r="BN1488"/>
      <c r="BO1488"/>
      <c r="BP1488"/>
      <c r="BQ1488"/>
      <c r="BR1488"/>
      <c r="BS1488"/>
      <c r="BT1488" t="inlineStr">
        <is>
          <t>--</t>
        </is>
      </c>
      <c r="BU1488"/>
      <c r="BV1488"/>
      <c r="BW1488"/>
      <c r="BX1488"/>
      <c r="BY1488"/>
      <c r="BZ1488"/>
      <c r="CA1488"/>
      <c r="CB1488"/>
      <c r="CC1488"/>
      <c r="CD1488"/>
      <c r="CE1488"/>
      <c r="CF1488"/>
      <c r="CG1488"/>
      <c r="CH1488"/>
      <c r="CI1488" t="inlineStr">
        <is>
          <t xml:space="preserve"> CONTR/FOLLOWED APHA STANDARD METHODS// CARRIER/ACETONE// AERATION// </t>
        </is>
      </c>
      <c r="CJ1488" t="inlineStr">
        <is>
          <t xml:space="preserve">   CONTR/FOLLOWED APHA STANDARD METHODS// CARRIER/ACETONE// AERATION// </t>
        </is>
      </c>
      <c r="CK1488" t="inlineStr">
        <is>
          <t>Pickering,Q.H., C. Henderson, and A.E. Lemke</t>
        </is>
      </c>
      <c r="CL1488" t="n">
        <v>2893.0</v>
      </c>
      <c r="CM1488" t="inlineStr">
        <is>
          <t>The Toxicity of Organic Phosphorus Insecticides to Different Species of Warmwater Fishes</t>
        </is>
      </c>
      <c r="CN1488" t="inlineStr">
        <is>
          <t>Trans. Am. Fish. Soc.91:175-184</t>
        </is>
      </c>
      <c r="CO1488" t="n">
        <v>1962.0</v>
      </c>
      <c r="CP1488" t="inlineStr">
        <is>
          <t>Pickering,Q.H., C. Henderson, and A.E. Lemke (1962). The Toxicity of Organic Phosphorus Insecticides to Different Species of Warmwater Fishes. Trans. Am. Fish. Soc., 91, 175-184. doi:10.1577/1548-8659(1962)91[175:TTOOPI]2.0.CO;2. ECOREF#:2893</t>
        </is>
      </c>
    </row>
    <row r="1489">
      <c r="A1489" t="n">
        <v>121824.0</v>
      </c>
      <c r="B1489" t="inlineStr">
        <is>
          <t>Hexahydro-1,3,5-trinitro-1,3,5-triazine</t>
        </is>
      </c>
      <c r="C1489"/>
      <c r="D1489" t="inlineStr">
        <is>
          <t>Unmeasured</t>
        </is>
      </c>
      <c r="E1489" t="inlineStr">
        <is>
          <t>Not coded</t>
        </is>
      </c>
      <c r="F1489"/>
      <c r="G1489"/>
      <c r="H1489"/>
      <c r="I1489"/>
      <c r="J1489"/>
      <c r="K1489"/>
      <c r="L1489" t="inlineStr">
        <is>
          <t>Pimephales promelas</t>
        </is>
      </c>
      <c r="M1489" t="inlineStr">
        <is>
          <t>Fathead Minnow</t>
        </is>
      </c>
      <c r="N1489"/>
      <c r="O1489"/>
      <c r="P1489"/>
      <c r="Q1489"/>
      <c r="R1489"/>
      <c r="S1489"/>
      <c r="T1489"/>
      <c r="U1489"/>
      <c r="V1489" t="inlineStr">
        <is>
          <t>Static</t>
        </is>
      </c>
      <c r="W1489" t="inlineStr">
        <is>
          <t>Fresh water</t>
        </is>
      </c>
      <c r="X1489" t="inlineStr">
        <is>
          <t>Lab</t>
        </is>
      </c>
      <c r="Y1489"/>
      <c r="Z1489" t="inlineStr">
        <is>
          <t>Formulation</t>
        </is>
      </c>
      <c r="AA1489"/>
      <c r="AB1489"/>
      <c r="AC1489"/>
      <c r="AD1489" t="n">
        <v>5.0</v>
      </c>
      <c r="AE1489"/>
      <c r="AF1489" t="n">
        <v>15.0</v>
      </c>
      <c r="AG1489" t="inlineStr">
        <is>
          <t>AI mg/L</t>
        </is>
      </c>
      <c r="AH1489"/>
      <c r="AI1489"/>
      <c r="AJ1489"/>
      <c r="AK1489"/>
      <c r="AL1489"/>
      <c r="AM1489"/>
      <c r="AN1489"/>
      <c r="AO1489"/>
      <c r="AP1489"/>
      <c r="AQ1489"/>
      <c r="AR1489"/>
      <c r="AS1489"/>
      <c r="AT1489"/>
      <c r="AU1489"/>
      <c r="AV1489"/>
      <c r="AW1489"/>
      <c r="AX1489" t="inlineStr">
        <is>
          <t>Mortality</t>
        </is>
      </c>
      <c r="AY1489" t="inlineStr">
        <is>
          <t>Mortality</t>
        </is>
      </c>
      <c r="AZ1489" t="inlineStr">
        <is>
          <t>LC50</t>
        </is>
      </c>
      <c r="BA1489"/>
      <c r="BB1489" t="n">
        <v>4.0</v>
      </c>
      <c r="BC1489"/>
      <c r="BD1489"/>
      <c r="BE1489"/>
      <c r="BF1489"/>
      <c r="BG1489" t="inlineStr">
        <is>
          <t>Day(s)</t>
        </is>
      </c>
      <c r="BH1489"/>
      <c r="BI1489" t="inlineStr">
        <is>
          <t>DTXSID9024142</t>
        </is>
      </c>
      <c r="BJ1489"/>
      <c r="BK1489"/>
      <c r="BL1489"/>
      <c r="BM1489"/>
      <c r="BN1489"/>
      <c r="BO1489"/>
      <c r="BP1489"/>
      <c r="BQ1489"/>
      <c r="BR1489"/>
      <c r="BS1489"/>
      <c r="BT1489" t="inlineStr">
        <is>
          <t>--</t>
        </is>
      </c>
      <c r="BU1489"/>
      <c r="BV1489"/>
      <c r="BW1489"/>
      <c r="BX1489"/>
      <c r="BY1489"/>
      <c r="BZ1489"/>
      <c r="CA1489"/>
      <c r="CB1489"/>
      <c r="CC1489"/>
      <c r="CD1489"/>
      <c r="CE1489"/>
      <c r="CF1489"/>
      <c r="CG1489"/>
      <c r="CH1489"/>
      <c r="CI1489"/>
      <c r="CJ1489"/>
      <c r="CK1489" t="inlineStr">
        <is>
          <t>Liu,D.H.W., R.J. Spanggord, H.C. Bailey, G.W.,Jr. Newell, G. Pearson, and M.C. Warner</t>
        </is>
      </c>
      <c r="CL1489" t="n">
        <v>5671.0</v>
      </c>
      <c r="CM1489" t="inlineStr">
        <is>
          <t>Acute Toxicity of TNT Wastewater Components to the Fathead Minnow (Pimephales promelas)</t>
        </is>
      </c>
      <c r="CN1489" t="inlineStr">
        <is>
          <t>In: R.G.Burford (Ed.), Symposium: Int.Congress on Toxicology, Toronto, Ontario, Canada:527 p.</t>
        </is>
      </c>
      <c r="CO1489" t="n">
        <v>1977.0</v>
      </c>
      <c r="CP1489" t="inlineStr">
        <is>
          <t>Liu,D.H.W., R.J. Spanggord, H.C. Bailey, G.W.,Jr. Newell, G. Pearson, and M.C. Warner (1977). Acute Toxicity of TNT Wastewater Components to the Fathead Minnow (Pimephales promelas). In: R.G.Burford (Ed.), Symposium: Int.Congress on Toxicology, Toronto, Ontario, Canada, 527 p. ECOREF#:5671</t>
        </is>
      </c>
    </row>
    <row r="1490">
      <c r="A1490" t="n">
        <v>121824.0</v>
      </c>
      <c r="B1490" t="inlineStr">
        <is>
          <t>Hexahydro-1,3,5-trinitro-1,3,5-triazine</t>
        </is>
      </c>
      <c r="C1490"/>
      <c r="D1490" t="inlineStr">
        <is>
          <t>Measured</t>
        </is>
      </c>
      <c r="E1490" t="inlineStr">
        <is>
          <t>Not coded</t>
        </is>
      </c>
      <c r="F1490"/>
      <c r="G1490"/>
      <c r="H1490"/>
      <c r="I1490"/>
      <c r="J1490"/>
      <c r="K1490"/>
      <c r="L1490" t="inlineStr">
        <is>
          <t>Pimephales promelas</t>
        </is>
      </c>
      <c r="M1490" t="inlineStr">
        <is>
          <t>Fathead Minnow</t>
        </is>
      </c>
      <c r="N1490"/>
      <c r="O1490"/>
      <c r="P1490" t="n">
        <v>1.0</v>
      </c>
      <c r="Q1490"/>
      <c r="R1490"/>
      <c r="S1490"/>
      <c r="T1490"/>
      <c r="U1490" t="inlineStr">
        <is>
          <t>Hours post hatch</t>
        </is>
      </c>
      <c r="V1490" t="inlineStr">
        <is>
          <t>Static</t>
        </is>
      </c>
      <c r="W1490" t="inlineStr">
        <is>
          <t>Fresh water</t>
        </is>
      </c>
      <c r="X1490" t="inlineStr">
        <is>
          <t>Lab</t>
        </is>
      </c>
      <c r="Y1490"/>
      <c r="Z1490" t="inlineStr">
        <is>
          <t>Active ingredient</t>
        </is>
      </c>
      <c r="AA1490"/>
      <c r="AB1490" t="n">
        <v>43.0</v>
      </c>
      <c r="AC1490"/>
      <c r="AD1490" t="n">
        <v>27.0</v>
      </c>
      <c r="AE1490"/>
      <c r="AF1490" t="n">
        <v>69.0</v>
      </c>
      <c r="AG1490" t="inlineStr">
        <is>
          <t>AI mg/L</t>
        </is>
      </c>
      <c r="AH1490"/>
      <c r="AI1490"/>
      <c r="AJ1490"/>
      <c r="AK1490"/>
      <c r="AL1490"/>
      <c r="AM1490"/>
      <c r="AN1490"/>
      <c r="AO1490"/>
      <c r="AP1490"/>
      <c r="AQ1490"/>
      <c r="AR1490"/>
      <c r="AS1490"/>
      <c r="AT1490"/>
      <c r="AU1490"/>
      <c r="AV1490"/>
      <c r="AW1490"/>
      <c r="AX1490" t="inlineStr">
        <is>
          <t>Mortality</t>
        </is>
      </c>
      <c r="AY1490" t="inlineStr">
        <is>
          <t>Mortality</t>
        </is>
      </c>
      <c r="AZ1490" t="inlineStr">
        <is>
          <t>LC50</t>
        </is>
      </c>
      <c r="BA1490"/>
      <c r="BB1490" t="n">
        <v>4.0</v>
      </c>
      <c r="BC1490"/>
      <c r="BD1490"/>
      <c r="BE1490"/>
      <c r="BF1490"/>
      <c r="BG1490" t="inlineStr">
        <is>
          <t>Day(s)</t>
        </is>
      </c>
      <c r="BH1490"/>
      <c r="BI1490" t="inlineStr">
        <is>
          <t>DTXSID9024142</t>
        </is>
      </c>
      <c r="BJ1490"/>
      <c r="BK1490"/>
      <c r="BL1490"/>
      <c r="BM1490"/>
      <c r="BN1490"/>
      <c r="BO1490"/>
      <c r="BP1490"/>
      <c r="BQ1490"/>
      <c r="BR1490"/>
      <c r="BS1490"/>
      <c r="BT1490" t="inlineStr">
        <is>
          <t>--</t>
        </is>
      </c>
      <c r="BU1490"/>
      <c r="BV1490"/>
      <c r="BW1490"/>
      <c r="BX1490"/>
      <c r="BY1490"/>
      <c r="BZ1490"/>
      <c r="CA1490"/>
      <c r="CB1490"/>
      <c r="CC1490"/>
      <c r="CD1490"/>
      <c r="CE1490"/>
      <c r="CF1490"/>
      <c r="CG1490"/>
      <c r="CH1490"/>
      <c r="CI1490" t="inlineStr">
        <is>
          <t xml:space="preserve"> CARRIER/DMSO// CONTR/FOLLOWED EPA METHODS// </t>
        </is>
      </c>
      <c r="CJ1490" t="inlineStr">
        <is>
          <t xml:space="preserve">   CARRIER/DMSO// CONTR/FOLLOWED EPA METHODS// </t>
        </is>
      </c>
      <c r="CK1490" t="inlineStr">
        <is>
          <t>Bentley,R.E., J.W. Dean, S.J. Ells, T.A. Hollister, G.A. LeBlanc, S. Sauter, and B.H. Sleight</t>
        </is>
      </c>
      <c r="CL1490" t="n">
        <v>5962.0</v>
      </c>
      <c r="CM1490" t="inlineStr">
        <is>
          <t>Laboratory Evaluation of the Toxicity of Cyclotrimethylene Trinitramine (RDX) to Aquatic Organisms</t>
        </is>
      </c>
      <c r="CN1490" t="inlineStr">
        <is>
          <t>U.S.Army Med.Res.Develop.Command, Frederick, MD:86 p.</t>
        </is>
      </c>
      <c r="CO1490" t="n">
        <v>1977.0</v>
      </c>
      <c r="CP1490" t="inlineStr">
        <is>
          <t>Bentley,R.E., J.W. Dean, S.J. Ells, T.A. Hollister, G.A. LeBlanc, S. Sauter, and B.H. Sleight (1977). Laboratory Evaluation of the Toxicity of Cyclotrimethylene Trinitramine (RDX) to Aquatic Organisms. U.S.Army Med.Res.Develop.Command, Frederick, MD, 86 p. ECOREF#:5962</t>
        </is>
      </c>
    </row>
    <row r="1491">
      <c r="A1491" t="n">
        <v>121824.0</v>
      </c>
      <c r="B1491" t="inlineStr">
        <is>
          <t>Hexahydro-1,3,5-trinitro-1,3,5-triazine</t>
        </is>
      </c>
      <c r="C1491"/>
      <c r="D1491" t="inlineStr">
        <is>
          <t>Measured</t>
        </is>
      </c>
      <c r="E1491" t="inlineStr">
        <is>
          <t>Not coded</t>
        </is>
      </c>
      <c r="F1491"/>
      <c r="G1491"/>
      <c r="H1491"/>
      <c r="I1491"/>
      <c r="J1491"/>
      <c r="K1491"/>
      <c r="L1491" t="inlineStr">
        <is>
          <t>Pimephales promelas</t>
        </is>
      </c>
      <c r="M1491" t="inlineStr">
        <is>
          <t>Fathead Minnow</t>
        </is>
      </c>
      <c r="N1491"/>
      <c r="O1491"/>
      <c r="P1491" t="n">
        <v>30.0</v>
      </c>
      <c r="Q1491"/>
      <c r="R1491"/>
      <c r="S1491"/>
      <c r="T1491"/>
      <c r="U1491" t="inlineStr">
        <is>
          <t>Days post-hatch</t>
        </is>
      </c>
      <c r="V1491" t="inlineStr">
        <is>
          <t>Static</t>
        </is>
      </c>
      <c r="W1491" t="inlineStr">
        <is>
          <t>Fresh water</t>
        </is>
      </c>
      <c r="X1491" t="inlineStr">
        <is>
          <t>Lab</t>
        </is>
      </c>
      <c r="Y1491"/>
      <c r="Z1491" t="inlineStr">
        <is>
          <t>Active ingredient</t>
        </is>
      </c>
      <c r="AA1491"/>
      <c r="AB1491" t="n">
        <v>16.0</v>
      </c>
      <c r="AC1491"/>
      <c r="AD1491" t="n">
        <v>13.0</v>
      </c>
      <c r="AE1491"/>
      <c r="AF1491" t="n">
        <v>19.0</v>
      </c>
      <c r="AG1491" t="inlineStr">
        <is>
          <t>AI mg/L</t>
        </is>
      </c>
      <c r="AH1491"/>
      <c r="AI1491"/>
      <c r="AJ1491"/>
      <c r="AK1491"/>
      <c r="AL1491"/>
      <c r="AM1491"/>
      <c r="AN1491"/>
      <c r="AO1491"/>
      <c r="AP1491"/>
      <c r="AQ1491"/>
      <c r="AR1491"/>
      <c r="AS1491"/>
      <c r="AT1491"/>
      <c r="AU1491"/>
      <c r="AV1491"/>
      <c r="AW1491"/>
      <c r="AX1491" t="inlineStr">
        <is>
          <t>Mortality</t>
        </is>
      </c>
      <c r="AY1491" t="inlineStr">
        <is>
          <t>Mortality</t>
        </is>
      </c>
      <c r="AZ1491" t="inlineStr">
        <is>
          <t>LC50</t>
        </is>
      </c>
      <c r="BA1491"/>
      <c r="BB1491" t="n">
        <v>4.0</v>
      </c>
      <c r="BC1491"/>
      <c r="BD1491"/>
      <c r="BE1491"/>
      <c r="BF1491"/>
      <c r="BG1491" t="inlineStr">
        <is>
          <t>Day(s)</t>
        </is>
      </c>
      <c r="BH1491"/>
      <c r="BI1491" t="inlineStr">
        <is>
          <t>DTXSID9024142</t>
        </is>
      </c>
      <c r="BJ1491"/>
      <c r="BK1491"/>
      <c r="BL1491"/>
      <c r="BM1491"/>
      <c r="BN1491"/>
      <c r="BO1491"/>
      <c r="BP1491"/>
      <c r="BQ1491"/>
      <c r="BR1491"/>
      <c r="BS1491"/>
      <c r="BT1491" t="inlineStr">
        <is>
          <t>--</t>
        </is>
      </c>
      <c r="BU1491"/>
      <c r="BV1491"/>
      <c r="BW1491"/>
      <c r="BX1491"/>
      <c r="BY1491"/>
      <c r="BZ1491"/>
      <c r="CA1491"/>
      <c r="CB1491"/>
      <c r="CC1491"/>
      <c r="CD1491"/>
      <c r="CE1491"/>
      <c r="CF1491"/>
      <c r="CG1491"/>
      <c r="CH1491"/>
      <c r="CI1491" t="inlineStr">
        <is>
          <t xml:space="preserve"> CARRIER/DMSO// CONTR/FOLLOWED EPA METHODS// </t>
        </is>
      </c>
      <c r="CJ1491" t="inlineStr">
        <is>
          <t xml:space="preserve">   CARRIER/DMSO// CONTR/FOLLOWED EPA METHODS// </t>
        </is>
      </c>
      <c r="CK1491" t="inlineStr">
        <is>
          <t>Bentley,R.E., J.W. Dean, S.J. Ells, T.A. Hollister, G.A. LeBlanc, S. Sauter, and B.H. Sleight</t>
        </is>
      </c>
      <c r="CL1491" t="n">
        <v>5962.0</v>
      </c>
      <c r="CM1491" t="inlineStr">
        <is>
          <t>Laboratory Evaluation of the Toxicity of Cyclotrimethylene Trinitramine (RDX) to Aquatic Organisms</t>
        </is>
      </c>
      <c r="CN1491" t="inlineStr">
        <is>
          <t>U.S.Army Med.Res.Develop.Command, Frederick, MD:86 p.</t>
        </is>
      </c>
      <c r="CO1491" t="n">
        <v>1977.0</v>
      </c>
      <c r="CP1491" t="inlineStr">
        <is>
          <t>Bentley,R.E., J.W. Dean, S.J. Ells, T.A. Hollister, G.A. LeBlanc, S. Sauter, and B.H. Sleight (1977). Laboratory Evaluation of the Toxicity of Cyclotrimethylene Trinitramine (RDX) to Aquatic Organisms. U.S.Army Med.Res.Develop.Command, Frederick, MD, 86 p. ECOREF#:5962</t>
        </is>
      </c>
    </row>
    <row r="1492">
      <c r="A1492" t="n">
        <v>121824.0</v>
      </c>
      <c r="B1492" t="inlineStr">
        <is>
          <t>Hexahydro-1,3,5-trinitro-1,3,5-triazine</t>
        </is>
      </c>
      <c r="C1492"/>
      <c r="D1492" t="inlineStr">
        <is>
          <t>Unmeasured</t>
        </is>
      </c>
      <c r="E1492" t="inlineStr">
        <is>
          <t>United States Environmental Protection Agency</t>
        </is>
      </c>
      <c r="F1492"/>
      <c r="G1492"/>
      <c r="H1492"/>
      <c r="I1492"/>
      <c r="J1492"/>
      <c r="K1492"/>
      <c r="L1492" t="inlineStr">
        <is>
          <t>Pimephales promelas</t>
        </is>
      </c>
      <c r="M1492" t="inlineStr">
        <is>
          <t>Fathead Minnow</t>
        </is>
      </c>
      <c r="N1492"/>
      <c r="O1492"/>
      <c r="P1492"/>
      <c r="Q1492"/>
      <c r="R1492"/>
      <c r="S1492"/>
      <c r="T1492"/>
      <c r="U1492"/>
      <c r="V1492" t="inlineStr">
        <is>
          <t>Static</t>
        </is>
      </c>
      <c r="W1492" t="inlineStr">
        <is>
          <t>Fresh water</t>
        </is>
      </c>
      <c r="X1492" t="inlineStr">
        <is>
          <t>Lab</t>
        </is>
      </c>
      <c r="Y1492"/>
      <c r="Z1492" t="inlineStr">
        <is>
          <t>Formulation</t>
        </is>
      </c>
      <c r="AA1492"/>
      <c r="AB1492" t="n">
        <v>4.5</v>
      </c>
      <c r="AC1492"/>
      <c r="AD1492" t="n">
        <v>3.7</v>
      </c>
      <c r="AE1492"/>
      <c r="AF1492" t="n">
        <v>5.4</v>
      </c>
      <c r="AG1492" t="inlineStr">
        <is>
          <t>AI mg/L</t>
        </is>
      </c>
      <c r="AH1492"/>
      <c r="AI1492"/>
      <c r="AJ1492"/>
      <c r="AK1492"/>
      <c r="AL1492"/>
      <c r="AM1492"/>
      <c r="AN1492"/>
      <c r="AO1492"/>
      <c r="AP1492"/>
      <c r="AQ1492"/>
      <c r="AR1492"/>
      <c r="AS1492"/>
      <c r="AT1492"/>
      <c r="AU1492"/>
      <c r="AV1492"/>
      <c r="AW1492"/>
      <c r="AX1492" t="inlineStr">
        <is>
          <t>Mortality</t>
        </is>
      </c>
      <c r="AY1492" t="inlineStr">
        <is>
          <t>Mortality</t>
        </is>
      </c>
      <c r="AZ1492" t="inlineStr">
        <is>
          <t>LC50</t>
        </is>
      </c>
      <c r="BA1492"/>
      <c r="BB1492" t="n">
        <v>4.0</v>
      </c>
      <c r="BC1492"/>
      <c r="BD1492"/>
      <c r="BE1492"/>
      <c r="BF1492"/>
      <c r="BG1492" t="inlineStr">
        <is>
          <t>Day(s)</t>
        </is>
      </c>
      <c r="BH1492"/>
      <c r="BI1492" t="inlineStr">
        <is>
          <t>DTXSID9024142</t>
        </is>
      </c>
      <c r="BJ1492"/>
      <c r="BK1492"/>
      <c r="BL1492" t="inlineStr">
        <is>
          <t>Acute</t>
        </is>
      </c>
      <c r="BM1492"/>
      <c r="BN1492"/>
      <c r="BO1492"/>
      <c r="BP1492"/>
      <c r="BQ1492"/>
      <c r="BR1492"/>
      <c r="BS1492"/>
      <c r="BT1492" t="inlineStr">
        <is>
          <t>--</t>
        </is>
      </c>
      <c r="BU1492"/>
      <c r="BV1492"/>
      <c r="BW1492"/>
      <c r="BX1492"/>
      <c r="BY1492"/>
      <c r="BZ1492"/>
      <c r="CA1492"/>
      <c r="CB1492"/>
      <c r="CC1492"/>
      <c r="CD1492"/>
      <c r="CE1492"/>
      <c r="CF1492"/>
      <c r="CG1492"/>
      <c r="CH1492"/>
      <c r="CI1492"/>
      <c r="CJ1492"/>
      <c r="CK1492" t="inlineStr">
        <is>
          <t>Liu,D.H.W., R.J. Spanggord, H.C. Bailey, H.S. Javitz, and D.C.L. Jones</t>
        </is>
      </c>
      <c r="CL1492" t="n">
        <v>73461.0</v>
      </c>
      <c r="CM1492" t="inlineStr">
        <is>
          <t>Toxicity of TNT Wastewaters to Aquatic Organisms:  Final Report.  Volume I.  Acute Toxicity of LAP Wastewater and 2,4,6-Trinitrotoluene</t>
        </is>
      </c>
      <c r="CN1492" t="inlineStr">
        <is>
          <t>Contract No.DAMD17-75-C-5056, SRI Intl., Menlo Park, CA:82 p.</t>
        </is>
      </c>
      <c r="CO1492" t="n">
        <v>1983.0</v>
      </c>
      <c r="CP1492" t="inlineStr">
        <is>
          <t>Liu,D.H.W., R.J. Spanggord, H.C. Bailey, H.S. Javitz, and D.C.L. Jones (1983). Toxicity of TNT Wastewaters to Aquatic Organisms:  Final Report.  Volume I.  Acute Toxicity of LAP Wastewater and 2,4,6-Trinitrotoluene. Contract No.DAMD17-75-C-5056, SRI Intl., Menlo Park, CA, 82 p. ECOREF#:73461</t>
        </is>
      </c>
    </row>
    <row r="1493">
      <c r="A1493" t="n">
        <v>121824.0</v>
      </c>
      <c r="B1493" t="inlineStr">
        <is>
          <t>Hexahydro-1,3,5-trinitro-1,3,5-triazine</t>
        </is>
      </c>
      <c r="C1493"/>
      <c r="D1493" t="inlineStr">
        <is>
          <t>Measured</t>
        </is>
      </c>
      <c r="E1493" t="inlineStr">
        <is>
          <t>Not coded</t>
        </is>
      </c>
      <c r="F1493"/>
      <c r="G1493"/>
      <c r="H1493"/>
      <c r="I1493"/>
      <c r="J1493"/>
      <c r="K1493"/>
      <c r="L1493" t="inlineStr">
        <is>
          <t>Pimephales promelas</t>
        </is>
      </c>
      <c r="M1493" t="inlineStr">
        <is>
          <t>Fathead Minnow</t>
        </is>
      </c>
      <c r="N1493"/>
      <c r="O1493"/>
      <c r="P1493"/>
      <c r="Q1493"/>
      <c r="R1493"/>
      <c r="S1493"/>
      <c r="T1493"/>
      <c r="U1493"/>
      <c r="V1493" t="inlineStr">
        <is>
          <t>Static</t>
        </is>
      </c>
      <c r="W1493" t="inlineStr">
        <is>
          <t>Fresh water</t>
        </is>
      </c>
      <c r="X1493" t="inlineStr">
        <is>
          <t>Lab</t>
        </is>
      </c>
      <c r="Y1493"/>
      <c r="Z1493" t="inlineStr">
        <is>
          <t>Active ingredient</t>
        </is>
      </c>
      <c r="AA1493"/>
      <c r="AB1493" t="n">
        <v>5.8</v>
      </c>
      <c r="AC1493"/>
      <c r="AD1493" t="n">
        <v>4.7</v>
      </c>
      <c r="AE1493"/>
      <c r="AF1493" t="n">
        <v>7.2</v>
      </c>
      <c r="AG1493" t="inlineStr">
        <is>
          <t>AI mg/L</t>
        </is>
      </c>
      <c r="AH1493"/>
      <c r="AI1493"/>
      <c r="AJ1493"/>
      <c r="AK1493"/>
      <c r="AL1493"/>
      <c r="AM1493"/>
      <c r="AN1493"/>
      <c r="AO1493"/>
      <c r="AP1493"/>
      <c r="AQ1493"/>
      <c r="AR1493"/>
      <c r="AS1493"/>
      <c r="AT1493"/>
      <c r="AU1493"/>
      <c r="AV1493"/>
      <c r="AW1493"/>
      <c r="AX1493" t="inlineStr">
        <is>
          <t>Mortality</t>
        </is>
      </c>
      <c r="AY1493" t="inlineStr">
        <is>
          <t>Mortality</t>
        </is>
      </c>
      <c r="AZ1493" t="inlineStr">
        <is>
          <t>LC50</t>
        </is>
      </c>
      <c r="BA1493"/>
      <c r="BB1493" t="n">
        <v>4.0</v>
      </c>
      <c r="BC1493"/>
      <c r="BD1493"/>
      <c r="BE1493"/>
      <c r="BF1493"/>
      <c r="BG1493" t="inlineStr">
        <is>
          <t>Day(s)</t>
        </is>
      </c>
      <c r="BH1493"/>
      <c r="BI1493" t="inlineStr">
        <is>
          <t>DTXSID9024142</t>
        </is>
      </c>
      <c r="BJ1493"/>
      <c r="BK1493"/>
      <c r="BL1493"/>
      <c r="BM1493"/>
      <c r="BN1493"/>
      <c r="BO1493"/>
      <c r="BP1493"/>
      <c r="BQ1493"/>
      <c r="BR1493"/>
      <c r="BS1493"/>
      <c r="BT1493" t="inlineStr">
        <is>
          <t>--</t>
        </is>
      </c>
      <c r="BU1493"/>
      <c r="BV1493"/>
      <c r="BW1493"/>
      <c r="BX1493"/>
      <c r="BY1493"/>
      <c r="BZ1493"/>
      <c r="CA1493"/>
      <c r="CB1493"/>
      <c r="CC1493"/>
      <c r="CD1493"/>
      <c r="CE1493"/>
      <c r="CF1493"/>
      <c r="CG1493"/>
      <c r="CH1493"/>
      <c r="CI1493" t="inlineStr">
        <is>
          <t xml:space="preserve"> CARRIER/DMSO// CONTR/FOLLOWED EPA METHODS// </t>
        </is>
      </c>
      <c r="CJ1493" t="inlineStr">
        <is>
          <t xml:space="preserve">   CARRIER/DMSO// CONTR/FOLLOWED EPA METHODS// </t>
        </is>
      </c>
      <c r="CK1493" t="inlineStr">
        <is>
          <t>Bentley,R.E., J.W. Dean, S.J. Ells, T.A. Hollister, G.A. LeBlanc, S. Sauter, and B.H. Sleight</t>
        </is>
      </c>
      <c r="CL1493" t="n">
        <v>5962.0</v>
      </c>
      <c r="CM1493" t="inlineStr">
        <is>
          <t>Laboratory Evaluation of the Toxicity of Cyclotrimethylene Trinitramine (RDX) to Aquatic Organisms</t>
        </is>
      </c>
      <c r="CN1493" t="inlineStr">
        <is>
          <t>U.S.Army Med.Res.Develop.Command, Frederick, MD:86 p.</t>
        </is>
      </c>
      <c r="CO1493" t="n">
        <v>1977.0</v>
      </c>
      <c r="CP1493" t="inlineStr">
        <is>
          <t>Bentley,R.E., J.W. Dean, S.J. Ells, T.A. Hollister, G.A. LeBlanc, S. Sauter, and B.H. Sleight (1977). Laboratory Evaluation of the Toxicity of Cyclotrimethylene Trinitramine (RDX) to Aquatic Organisms. U.S.Army Med.Res.Develop.Command, Frederick, MD, 86 p. ECOREF#:5962</t>
        </is>
      </c>
    </row>
    <row r="1494">
      <c r="A1494" t="n">
        <v>121824.0</v>
      </c>
      <c r="B1494" t="inlineStr">
        <is>
          <t>Hexahydro-1,3,5-trinitro-1,3,5-triazine</t>
        </is>
      </c>
      <c r="C1494"/>
      <c r="D1494" t="inlineStr">
        <is>
          <t>Measured</t>
        </is>
      </c>
      <c r="E1494" t="inlineStr">
        <is>
          <t>Not coded</t>
        </is>
      </c>
      <c r="F1494" t="inlineStr">
        <is>
          <t>&gt;</t>
        </is>
      </c>
      <c r="G1494" t="n">
        <v>99.0</v>
      </c>
      <c r="H1494"/>
      <c r="I1494"/>
      <c r="J1494"/>
      <c r="K1494"/>
      <c r="L1494" t="inlineStr">
        <is>
          <t>Pimephales promelas</t>
        </is>
      </c>
      <c r="M1494" t="inlineStr">
        <is>
          <t>Fathead Minnow</t>
        </is>
      </c>
      <c r="N1494" t="inlineStr">
        <is>
          <t>Juvenile</t>
        </is>
      </c>
      <c r="O1494"/>
      <c r="P1494"/>
      <c r="Q1494"/>
      <c r="R1494" t="n">
        <v>15.0</v>
      </c>
      <c r="S1494"/>
      <c r="T1494" t="n">
        <v>17.0</v>
      </c>
      <c r="U1494" t="inlineStr">
        <is>
          <t>Day(s)</t>
        </is>
      </c>
      <c r="V1494" t="inlineStr">
        <is>
          <t>Flow-through</t>
        </is>
      </c>
      <c r="W1494" t="inlineStr">
        <is>
          <t>Fresh water</t>
        </is>
      </c>
      <c r="X1494" t="inlineStr">
        <is>
          <t>Lab</t>
        </is>
      </c>
      <c r="Y1494"/>
      <c r="Z1494" t="inlineStr">
        <is>
          <t>Active ingredient</t>
        </is>
      </c>
      <c r="AA1494"/>
      <c r="AB1494" t="n">
        <v>12.7</v>
      </c>
      <c r="AC1494"/>
      <c r="AD1494" t="n">
        <v>11.14</v>
      </c>
      <c r="AE1494"/>
      <c r="AF1494" t="n">
        <v>14.97</v>
      </c>
      <c r="AG1494" t="inlineStr">
        <is>
          <t>AI mg/L</t>
        </is>
      </c>
      <c r="AH1494"/>
      <c r="AI1494"/>
      <c r="AJ1494"/>
      <c r="AK1494"/>
      <c r="AL1494"/>
      <c r="AM1494"/>
      <c r="AN1494"/>
      <c r="AO1494"/>
      <c r="AP1494"/>
      <c r="AQ1494"/>
      <c r="AR1494"/>
      <c r="AS1494"/>
      <c r="AT1494"/>
      <c r="AU1494"/>
      <c r="AV1494"/>
      <c r="AW1494"/>
      <c r="AX1494" t="inlineStr">
        <is>
          <t>Mortality</t>
        </is>
      </c>
      <c r="AY1494" t="inlineStr">
        <is>
          <t>Mortality</t>
        </is>
      </c>
      <c r="AZ1494" t="inlineStr">
        <is>
          <t>LC50</t>
        </is>
      </c>
      <c r="BA1494"/>
      <c r="BB1494" t="n">
        <v>4.0</v>
      </c>
      <c r="BC1494"/>
      <c r="BD1494"/>
      <c r="BE1494"/>
      <c r="BF1494"/>
      <c r="BG1494" t="inlineStr">
        <is>
          <t>Day(s)</t>
        </is>
      </c>
      <c r="BH1494" t="inlineStr">
        <is>
          <t>Recrystallized</t>
        </is>
      </c>
      <c r="BI1494" t="inlineStr">
        <is>
          <t>DTXSID9024142</t>
        </is>
      </c>
      <c r="BJ1494" t="inlineStr">
        <is>
          <t>10.1016/0045-6535(94)90444-8</t>
        </is>
      </c>
      <c r="BK1494"/>
      <c r="BL1494"/>
      <c r="BM1494"/>
      <c r="BN1494"/>
      <c r="BO1494"/>
      <c r="BP1494"/>
      <c r="BQ1494"/>
      <c r="BR1494"/>
      <c r="BS1494"/>
      <c r="BT1494" t="inlineStr">
        <is>
          <t>--</t>
        </is>
      </c>
      <c r="BU1494"/>
      <c r="BV1494"/>
      <c r="BW1494"/>
      <c r="BX1494"/>
      <c r="BY1494"/>
      <c r="BZ1494"/>
      <c r="CA1494"/>
      <c r="CB1494"/>
      <c r="CC1494"/>
      <c r="CD1494"/>
      <c r="CE1494"/>
      <c r="CF1494"/>
      <c r="CG1494"/>
      <c r="CH1494"/>
      <c r="CI1494"/>
      <c r="CJ1494"/>
      <c r="CK1494" t="inlineStr">
        <is>
          <t>Burton,D.T., S.D. Turley, and G.T. Peters</t>
        </is>
      </c>
      <c r="CL1494" t="n">
        <v>17053.0</v>
      </c>
      <c r="CM1494" t="inlineStr">
        <is>
          <t>The Acute and Chronic Toxicity of Hexahydro-1,3,5-Trinitro-1,3,5-Triazine (RDX) to the Fathead Minnow (Pimephales promelas)</t>
        </is>
      </c>
      <c r="CN1494" t="inlineStr">
        <is>
          <t>Chemosphere29(3): 567-579</t>
        </is>
      </c>
      <c r="CO1494" t="n">
        <v>1994.0</v>
      </c>
      <c r="CP1494" t="inlineStr">
        <is>
          <t>Burton,D.T., S.D. Turley, and G.T. Peters (1994). The Acute and Chronic Toxicity of Hexahydro-1,3,5-Trinitro-1,3,5-Triazine (RDX) to the Fathead Minnow (Pimephales promelas). Chemosphere, 29, (3), 567-579. doi:10.1016/0045-6535(94)90444-8. ECOREF#:17053</t>
        </is>
      </c>
    </row>
    <row r="1495">
      <c r="A1495" t="n">
        <v>121824.0</v>
      </c>
      <c r="B1495" t="inlineStr">
        <is>
          <t>Hexahydro-1,3,5-trinitro-1,3,5-triazine</t>
        </is>
      </c>
      <c r="C1495"/>
      <c r="D1495" t="inlineStr">
        <is>
          <t>Measured</t>
        </is>
      </c>
      <c r="E1495" t="inlineStr">
        <is>
          <t>Not coded</t>
        </is>
      </c>
      <c r="F1495"/>
      <c r="G1495"/>
      <c r="H1495"/>
      <c r="I1495"/>
      <c r="J1495"/>
      <c r="K1495"/>
      <c r="L1495" t="inlineStr">
        <is>
          <t>Pimephales promelas</t>
        </is>
      </c>
      <c r="M1495" t="inlineStr">
        <is>
          <t>Fathead Minnow</t>
        </is>
      </c>
      <c r="N1495"/>
      <c r="O1495"/>
      <c r="P1495"/>
      <c r="Q1495"/>
      <c r="R1495"/>
      <c r="S1495"/>
      <c r="T1495"/>
      <c r="U1495"/>
      <c r="V1495" t="inlineStr">
        <is>
          <t>Flow-through</t>
        </is>
      </c>
      <c r="W1495" t="inlineStr">
        <is>
          <t>Fresh water</t>
        </is>
      </c>
      <c r="X1495" t="inlineStr">
        <is>
          <t>Lab</t>
        </is>
      </c>
      <c r="Y1495"/>
      <c r="Z1495" t="inlineStr">
        <is>
          <t>Active ingredient</t>
        </is>
      </c>
      <c r="AA1495"/>
      <c r="AB1495" t="n">
        <v>6.6</v>
      </c>
      <c r="AC1495"/>
      <c r="AD1495" t="n">
        <v>5.0</v>
      </c>
      <c r="AE1495"/>
      <c r="AF1495" t="n">
        <v>8.7</v>
      </c>
      <c r="AG1495" t="inlineStr">
        <is>
          <t>AI mg/L</t>
        </is>
      </c>
      <c r="AH1495"/>
      <c r="AI1495"/>
      <c r="AJ1495"/>
      <c r="AK1495"/>
      <c r="AL1495"/>
      <c r="AM1495"/>
      <c r="AN1495"/>
      <c r="AO1495"/>
      <c r="AP1495"/>
      <c r="AQ1495"/>
      <c r="AR1495"/>
      <c r="AS1495"/>
      <c r="AT1495"/>
      <c r="AU1495"/>
      <c r="AV1495"/>
      <c r="AW1495"/>
      <c r="AX1495" t="inlineStr">
        <is>
          <t>Mortality</t>
        </is>
      </c>
      <c r="AY1495" t="inlineStr">
        <is>
          <t>Mortality</t>
        </is>
      </c>
      <c r="AZ1495" t="inlineStr">
        <is>
          <t>LC50</t>
        </is>
      </c>
      <c r="BA1495"/>
      <c r="BB1495" t="n">
        <v>4.0</v>
      </c>
      <c r="BC1495"/>
      <c r="BD1495"/>
      <c r="BE1495"/>
      <c r="BF1495"/>
      <c r="BG1495" t="inlineStr">
        <is>
          <t>Day(s)</t>
        </is>
      </c>
      <c r="BH1495"/>
      <c r="BI1495" t="inlineStr">
        <is>
          <t>DTXSID9024142</t>
        </is>
      </c>
      <c r="BJ1495"/>
      <c r="BK1495"/>
      <c r="BL1495"/>
      <c r="BM1495"/>
      <c r="BN1495"/>
      <c r="BO1495"/>
      <c r="BP1495"/>
      <c r="BQ1495"/>
      <c r="BR1495"/>
      <c r="BS1495"/>
      <c r="BT1495" t="inlineStr">
        <is>
          <t>--</t>
        </is>
      </c>
      <c r="BU1495"/>
      <c r="BV1495"/>
      <c r="BW1495"/>
      <c r="BX1495"/>
      <c r="BY1495"/>
      <c r="BZ1495"/>
      <c r="CA1495"/>
      <c r="CB1495"/>
      <c r="CC1495"/>
      <c r="CD1495"/>
      <c r="CE1495"/>
      <c r="CF1495"/>
      <c r="CG1495"/>
      <c r="CH1495"/>
      <c r="CI1495" t="inlineStr">
        <is>
          <t xml:space="preserve"> CARRIER/DMSO// CONTR/FOLLOWED EPA METHODS// CONC/NOMINAL CONC// </t>
        </is>
      </c>
      <c r="CJ1495" t="inlineStr">
        <is>
          <t xml:space="preserve">   CARRIER/DMSO// CONTR/FOLLOWED EPA METHODS// CONC/NOMINAL CONC// </t>
        </is>
      </c>
      <c r="CK1495" t="inlineStr">
        <is>
          <t>Bentley,R.E., J.W. Dean, S.J. Ells, T.A. Hollister, G.A. LeBlanc, S. Sauter, and B.H. Sleight</t>
        </is>
      </c>
      <c r="CL1495" t="n">
        <v>5962.0</v>
      </c>
      <c r="CM1495" t="inlineStr">
        <is>
          <t>Laboratory Evaluation of the Toxicity of Cyclotrimethylene Trinitramine (RDX) to Aquatic Organisms</t>
        </is>
      </c>
      <c r="CN1495" t="inlineStr">
        <is>
          <t>U.S.Army Med.Res.Develop.Command, Frederick, MD:86 p.</t>
        </is>
      </c>
      <c r="CO1495" t="n">
        <v>1977.0</v>
      </c>
      <c r="CP1495" t="inlineStr">
        <is>
          <t>Bentley,R.E., J.W. Dean, S.J. Ells, T.A. Hollister, G.A. LeBlanc, S. Sauter, and B.H. Sleight (1977). Laboratory Evaluation of the Toxicity of Cyclotrimethylene Trinitramine (RDX) to Aquatic Organisms. U.S.Army Med.Res.Develop.Command, Frederick, MD, 86 p. ECOREF#:5962</t>
        </is>
      </c>
    </row>
    <row r="1496">
      <c r="A1496" t="n">
        <v>121824.0</v>
      </c>
      <c r="B1496" t="inlineStr">
        <is>
          <t>Hexahydro-1,3,5-trinitro-1,3,5-triazine</t>
        </is>
      </c>
      <c r="C1496"/>
      <c r="D1496" t="inlineStr">
        <is>
          <t>Measured</t>
        </is>
      </c>
      <c r="E1496" t="inlineStr">
        <is>
          <t>Not coded</t>
        </is>
      </c>
      <c r="F1496"/>
      <c r="G1496"/>
      <c r="H1496"/>
      <c r="I1496"/>
      <c r="J1496"/>
      <c r="K1496"/>
      <c r="L1496" t="inlineStr">
        <is>
          <t>Pimephales promelas</t>
        </is>
      </c>
      <c r="M1496" t="inlineStr">
        <is>
          <t>Fathead Minnow</t>
        </is>
      </c>
      <c r="N1496"/>
      <c r="O1496"/>
      <c r="P1496" t="n">
        <v>60.0</v>
      </c>
      <c r="Q1496"/>
      <c r="R1496"/>
      <c r="S1496"/>
      <c r="T1496"/>
      <c r="U1496" t="inlineStr">
        <is>
          <t>Days post-hatch</t>
        </is>
      </c>
      <c r="V1496" t="inlineStr">
        <is>
          <t>Static</t>
        </is>
      </c>
      <c r="W1496" t="inlineStr">
        <is>
          <t>Fresh water</t>
        </is>
      </c>
      <c r="X1496" t="inlineStr">
        <is>
          <t>Lab</t>
        </is>
      </c>
      <c r="Y1496"/>
      <c r="Z1496" t="inlineStr">
        <is>
          <t>Active ingredient</t>
        </is>
      </c>
      <c r="AA1496"/>
      <c r="AB1496" t="n">
        <v>11.0</v>
      </c>
      <c r="AC1496"/>
      <c r="AD1496" t="n">
        <v>5.9</v>
      </c>
      <c r="AE1496"/>
      <c r="AF1496" t="n">
        <v>21.0</v>
      </c>
      <c r="AG1496" t="inlineStr">
        <is>
          <t>AI mg/L</t>
        </is>
      </c>
      <c r="AH1496"/>
      <c r="AI1496"/>
      <c r="AJ1496"/>
      <c r="AK1496"/>
      <c r="AL1496"/>
      <c r="AM1496"/>
      <c r="AN1496"/>
      <c r="AO1496"/>
      <c r="AP1496"/>
      <c r="AQ1496"/>
      <c r="AR1496"/>
      <c r="AS1496"/>
      <c r="AT1496"/>
      <c r="AU1496"/>
      <c r="AV1496"/>
      <c r="AW1496"/>
      <c r="AX1496" t="inlineStr">
        <is>
          <t>Mortality</t>
        </is>
      </c>
      <c r="AY1496" t="inlineStr">
        <is>
          <t>Mortality</t>
        </is>
      </c>
      <c r="AZ1496" t="inlineStr">
        <is>
          <t>LC50</t>
        </is>
      </c>
      <c r="BA1496"/>
      <c r="BB1496" t="n">
        <v>4.0</v>
      </c>
      <c r="BC1496"/>
      <c r="BD1496"/>
      <c r="BE1496"/>
      <c r="BF1496"/>
      <c r="BG1496" t="inlineStr">
        <is>
          <t>Day(s)</t>
        </is>
      </c>
      <c r="BH1496"/>
      <c r="BI1496" t="inlineStr">
        <is>
          <t>DTXSID9024142</t>
        </is>
      </c>
      <c r="BJ1496"/>
      <c r="BK1496"/>
      <c r="BL1496"/>
      <c r="BM1496"/>
      <c r="BN1496"/>
      <c r="BO1496"/>
      <c r="BP1496"/>
      <c r="BQ1496"/>
      <c r="BR1496"/>
      <c r="BS1496"/>
      <c r="BT1496" t="inlineStr">
        <is>
          <t>--</t>
        </is>
      </c>
      <c r="BU1496"/>
      <c r="BV1496"/>
      <c r="BW1496"/>
      <c r="BX1496"/>
      <c r="BY1496"/>
      <c r="BZ1496"/>
      <c r="CA1496"/>
      <c r="CB1496"/>
      <c r="CC1496"/>
      <c r="CD1496"/>
      <c r="CE1496"/>
      <c r="CF1496"/>
      <c r="CG1496"/>
      <c r="CH1496"/>
      <c r="CI1496" t="inlineStr">
        <is>
          <t xml:space="preserve"> CARRIER/DMSO// CONTR/FOLLOWED EPA METHODS// </t>
        </is>
      </c>
      <c r="CJ1496" t="inlineStr">
        <is>
          <t xml:space="preserve">   CARRIER/DMSO// CONTR/FOLLOWED EPA METHODS// </t>
        </is>
      </c>
      <c r="CK1496" t="inlineStr">
        <is>
          <t>Bentley,R.E., J.W. Dean, S.J. Ells, T.A. Hollister, G.A. LeBlanc, S. Sauter, and B.H. Sleight</t>
        </is>
      </c>
      <c r="CL1496" t="n">
        <v>5962.0</v>
      </c>
      <c r="CM1496" t="inlineStr">
        <is>
          <t>Laboratory Evaluation of the Toxicity of Cyclotrimethylene Trinitramine (RDX) to Aquatic Organisms</t>
        </is>
      </c>
      <c r="CN1496" t="inlineStr">
        <is>
          <t>U.S.Army Med.Res.Develop.Command, Frederick, MD:86 p.</t>
        </is>
      </c>
      <c r="CO1496" t="n">
        <v>1977.0</v>
      </c>
      <c r="CP1496" t="inlineStr">
        <is>
          <t>Bentley,R.E., J.W. Dean, S.J. Ells, T.A. Hollister, G.A. LeBlanc, S. Sauter, and B.H. Sleight (1977). Laboratory Evaluation of the Toxicity of Cyclotrimethylene Trinitramine (RDX) to Aquatic Organisms. U.S.Army Med.Res.Develop.Command, Frederick, MD, 86 p. ECOREF#:5962</t>
        </is>
      </c>
    </row>
    <row r="1497">
      <c r="A1497" t="n">
        <v>121824.0</v>
      </c>
      <c r="B1497" t="inlineStr">
        <is>
          <t>Hexahydro-1,3,5-trinitro-1,3,5-triazine</t>
        </is>
      </c>
      <c r="C1497"/>
      <c r="D1497" t="inlineStr">
        <is>
          <t>Measured</t>
        </is>
      </c>
      <c r="E1497" t="inlineStr">
        <is>
          <t>Not coded</t>
        </is>
      </c>
      <c r="F1497"/>
      <c r="G1497"/>
      <c r="H1497"/>
      <c r="I1497"/>
      <c r="J1497"/>
      <c r="K1497"/>
      <c r="L1497" t="inlineStr">
        <is>
          <t>Pimephales promelas</t>
        </is>
      </c>
      <c r="M1497" t="inlineStr">
        <is>
          <t>Fathead Minnow</t>
        </is>
      </c>
      <c r="N1497"/>
      <c r="O1497"/>
      <c r="P1497" t="n">
        <v>7.0</v>
      </c>
      <c r="Q1497"/>
      <c r="R1497"/>
      <c r="S1497"/>
      <c r="T1497"/>
      <c r="U1497" t="inlineStr">
        <is>
          <t>Days post-hatch</t>
        </is>
      </c>
      <c r="V1497" t="inlineStr">
        <is>
          <t>Static</t>
        </is>
      </c>
      <c r="W1497" t="inlineStr">
        <is>
          <t>Fresh water</t>
        </is>
      </c>
      <c r="X1497" t="inlineStr">
        <is>
          <t>Lab</t>
        </is>
      </c>
      <c r="Y1497"/>
      <c r="Z1497" t="inlineStr">
        <is>
          <t>Active ingredient</t>
        </is>
      </c>
      <c r="AA1497"/>
      <c r="AB1497" t="n">
        <v>3.8</v>
      </c>
      <c r="AC1497"/>
      <c r="AD1497" t="n">
        <v>3.0</v>
      </c>
      <c r="AE1497"/>
      <c r="AF1497" t="n">
        <v>5.0</v>
      </c>
      <c r="AG1497" t="inlineStr">
        <is>
          <t>AI mg/L</t>
        </is>
      </c>
      <c r="AH1497"/>
      <c r="AI1497"/>
      <c r="AJ1497"/>
      <c r="AK1497"/>
      <c r="AL1497"/>
      <c r="AM1497"/>
      <c r="AN1497"/>
      <c r="AO1497"/>
      <c r="AP1497"/>
      <c r="AQ1497"/>
      <c r="AR1497"/>
      <c r="AS1497"/>
      <c r="AT1497"/>
      <c r="AU1497"/>
      <c r="AV1497"/>
      <c r="AW1497"/>
      <c r="AX1497" t="inlineStr">
        <is>
          <t>Mortality</t>
        </is>
      </c>
      <c r="AY1497" t="inlineStr">
        <is>
          <t>Mortality</t>
        </is>
      </c>
      <c r="AZ1497" t="inlineStr">
        <is>
          <t>LC50</t>
        </is>
      </c>
      <c r="BA1497"/>
      <c r="BB1497" t="n">
        <v>4.0</v>
      </c>
      <c r="BC1497"/>
      <c r="BD1497"/>
      <c r="BE1497"/>
      <c r="BF1497"/>
      <c r="BG1497" t="inlineStr">
        <is>
          <t>Day(s)</t>
        </is>
      </c>
      <c r="BH1497"/>
      <c r="BI1497" t="inlineStr">
        <is>
          <t>DTXSID9024142</t>
        </is>
      </c>
      <c r="BJ1497"/>
      <c r="BK1497"/>
      <c r="BL1497"/>
      <c r="BM1497"/>
      <c r="BN1497"/>
      <c r="BO1497"/>
      <c r="BP1497"/>
      <c r="BQ1497"/>
      <c r="BR1497"/>
      <c r="BS1497"/>
      <c r="BT1497" t="inlineStr">
        <is>
          <t>--</t>
        </is>
      </c>
      <c r="BU1497"/>
      <c r="BV1497"/>
      <c r="BW1497"/>
      <c r="BX1497"/>
      <c r="BY1497"/>
      <c r="BZ1497"/>
      <c r="CA1497"/>
      <c r="CB1497"/>
      <c r="CC1497"/>
      <c r="CD1497"/>
      <c r="CE1497"/>
      <c r="CF1497"/>
      <c r="CG1497"/>
      <c r="CH1497"/>
      <c r="CI1497" t="inlineStr">
        <is>
          <t xml:space="preserve"> CARRIER/DMSO// CONTR/FOLLOWED EPA METHODS// </t>
        </is>
      </c>
      <c r="CJ1497" t="inlineStr">
        <is>
          <t xml:space="preserve">   CARRIER/DMSO// CONTR/FOLLOWED EPA METHODS// </t>
        </is>
      </c>
      <c r="CK1497" t="inlineStr">
        <is>
          <t>Bentley,R.E., J.W. Dean, S.J. Ells, T.A. Hollister, G.A. LeBlanc, S. Sauter, and B.H. Sleight</t>
        </is>
      </c>
      <c r="CL1497" t="n">
        <v>5962.0</v>
      </c>
      <c r="CM1497" t="inlineStr">
        <is>
          <t>Laboratory Evaluation of the Toxicity of Cyclotrimethylene Trinitramine (RDX) to Aquatic Organisms</t>
        </is>
      </c>
      <c r="CN1497" t="inlineStr">
        <is>
          <t>U.S.Army Med.Res.Develop.Command, Frederick, MD:86 p.</t>
        </is>
      </c>
      <c r="CO1497" t="n">
        <v>1977.0</v>
      </c>
      <c r="CP1497" t="inlineStr">
        <is>
          <t>Bentley,R.E., J.W. Dean, S.J. Ells, T.A. Hollister, G.A. LeBlanc, S. Sauter, and B.H. Sleight (1977). Laboratory Evaluation of the Toxicity of Cyclotrimethylene Trinitramine (RDX) to Aquatic Organisms. U.S.Army Med.Res.Develop.Command, Frederick, MD, 86 p. ECOREF#:5962</t>
        </is>
      </c>
    </row>
    <row r="1498">
      <c r="A1498" t="n">
        <v>121879.0</v>
      </c>
      <c r="B1498" t="inlineStr">
        <is>
          <t>2-Chloro-4-nitroaniline</t>
        </is>
      </c>
      <c r="C1498"/>
      <c r="D1498" t="inlineStr">
        <is>
          <t>Measured</t>
        </is>
      </c>
      <c r="E1498" t="inlineStr">
        <is>
          <t>Not coded</t>
        </is>
      </c>
      <c r="F1498"/>
      <c r="G1498" t="n">
        <v>99.0</v>
      </c>
      <c r="H1498"/>
      <c r="I1498"/>
      <c r="J1498"/>
      <c r="K1498"/>
      <c r="L1498" t="inlineStr">
        <is>
          <t>Pimephales promelas</t>
        </is>
      </c>
      <c r="M1498" t="inlineStr">
        <is>
          <t>Fathead Minnow</t>
        </is>
      </c>
      <c r="N1498"/>
      <c r="O1498"/>
      <c r="P1498" t="n">
        <v>35.0</v>
      </c>
      <c r="Q1498"/>
      <c r="R1498"/>
      <c r="S1498"/>
      <c r="T1498"/>
      <c r="U1498" t="inlineStr">
        <is>
          <t>Day(s)</t>
        </is>
      </c>
      <c r="V1498" t="inlineStr">
        <is>
          <t>Flow-through</t>
        </is>
      </c>
      <c r="W1498" t="inlineStr">
        <is>
          <t>Fresh water</t>
        </is>
      </c>
      <c r="X1498" t="inlineStr">
        <is>
          <t>Lab</t>
        </is>
      </c>
      <c r="Y1498"/>
      <c r="Z1498" t="inlineStr">
        <is>
          <t>Active ingredient</t>
        </is>
      </c>
      <c r="AA1498"/>
      <c r="AB1498" t="n">
        <v>18.9</v>
      </c>
      <c r="AC1498"/>
      <c r="AD1498" t="n">
        <v>17.7</v>
      </c>
      <c r="AE1498"/>
      <c r="AF1498" t="n">
        <v>20.2</v>
      </c>
      <c r="AG1498" t="inlineStr">
        <is>
          <t>AI mg/L</t>
        </is>
      </c>
      <c r="AH1498"/>
      <c r="AI1498"/>
      <c r="AJ1498"/>
      <c r="AK1498"/>
      <c r="AL1498"/>
      <c r="AM1498"/>
      <c r="AN1498"/>
      <c r="AO1498"/>
      <c r="AP1498"/>
      <c r="AQ1498"/>
      <c r="AR1498"/>
      <c r="AS1498"/>
      <c r="AT1498"/>
      <c r="AU1498"/>
      <c r="AV1498"/>
      <c r="AW1498"/>
      <c r="AX1498" t="inlineStr">
        <is>
          <t>Mortality</t>
        </is>
      </c>
      <c r="AY1498" t="inlineStr">
        <is>
          <t>Mortality</t>
        </is>
      </c>
      <c r="AZ1498" t="inlineStr">
        <is>
          <t>LC50</t>
        </is>
      </c>
      <c r="BA1498"/>
      <c r="BB1498" t="n">
        <v>4.0</v>
      </c>
      <c r="BC1498"/>
      <c r="BD1498"/>
      <c r="BE1498"/>
      <c r="BF1498"/>
      <c r="BG1498" t="inlineStr">
        <is>
          <t>Day(s)</t>
        </is>
      </c>
      <c r="BH1498" t="inlineStr">
        <is>
          <t>Pure</t>
        </is>
      </c>
      <c r="BI1498" t="inlineStr">
        <is>
          <t>DTXSID4021973</t>
        </is>
      </c>
      <c r="BJ1498"/>
      <c r="BK1498"/>
      <c r="BL1498"/>
      <c r="BM1498"/>
      <c r="BN1498"/>
      <c r="BO1498"/>
      <c r="BP1498"/>
      <c r="BQ1498"/>
      <c r="BR1498"/>
      <c r="BS1498"/>
      <c r="BT1498" t="inlineStr">
        <is>
          <t>--</t>
        </is>
      </c>
      <c r="BU1498"/>
      <c r="BV1498"/>
      <c r="BW1498"/>
      <c r="BX1498"/>
      <c r="BY1498"/>
      <c r="BZ1498"/>
      <c r="CA1498"/>
      <c r="CB1498"/>
      <c r="CC1498"/>
      <c r="CD1498"/>
      <c r="CE1498"/>
      <c r="CF1498"/>
      <c r="CG1498"/>
      <c r="CH1498"/>
      <c r="CI1498" t="inlineStr">
        <is>
          <t xml:space="preserve"> Affected fish became lethargic, stopped schooling, and    NR finally lost equilibrium. NA </t>
        </is>
      </c>
      <c r="CJ1498" t="inlineStr">
        <is>
          <t xml:space="preserve">   Affected fish became lethargic, stopped schooling, and    NR finally lost equilibrium. NA </t>
        </is>
      </c>
      <c r="CK1498" t="inlineStr">
        <is>
          <t>Brooke,L.T., D.J. Call, D.L. Geiger, and C.E. Northcott</t>
        </is>
      </c>
      <c r="CL1498" t="n">
        <v>12448.0</v>
      </c>
      <c r="CM1498" t="inlineStr">
        <is>
          <t>Acute Toxicities of Organic Chemicals to Fathead Minnows (Pimephales promelas), Vol. 1</t>
        </is>
      </c>
      <c r="CN1498" t="inlineStr">
        <is>
          <t>Center for Lake Superior Environmental Studies, University of Wisconsin-Superior, Superior, WI:414 p.</t>
        </is>
      </c>
      <c r="CO1498" t="n">
        <v>1984.0</v>
      </c>
      <c r="CP1498" t="inlineStr">
        <is>
          <t>Brooke,L.T., D.J. Call, D.L. Geiger, and C.E. Northcott (1984). Acute Toxicities of Organic Chemicals to Fathead Minnows (Pimephales promelas), Vol. 1. Center for Lake Superior Environmental Studies, University of Wisconsin-Superior, Superior, WI, 414 p. ECOREF#:12448</t>
        </is>
      </c>
    </row>
    <row r="1499">
      <c r="A1499" t="n">
        <v>121879.0</v>
      </c>
      <c r="B1499" t="inlineStr">
        <is>
          <t>2-Chloro-4-nitroaniline</t>
        </is>
      </c>
      <c r="C1499"/>
      <c r="D1499" t="inlineStr">
        <is>
          <t>Measured</t>
        </is>
      </c>
      <c r="E1499" t="inlineStr">
        <is>
          <t>Not coded</t>
        </is>
      </c>
      <c r="F1499"/>
      <c r="G1499" t="n">
        <v>99.0</v>
      </c>
      <c r="H1499"/>
      <c r="I1499"/>
      <c r="J1499"/>
      <c r="K1499"/>
      <c r="L1499" t="inlineStr">
        <is>
          <t>Pimephales promelas</t>
        </is>
      </c>
      <c r="M1499" t="inlineStr">
        <is>
          <t>Fathead Minnow</t>
        </is>
      </c>
      <c r="N1499"/>
      <c r="O1499"/>
      <c r="P1499" t="n">
        <v>32.0</v>
      </c>
      <c r="Q1499"/>
      <c r="R1499"/>
      <c r="S1499"/>
      <c r="T1499"/>
      <c r="U1499" t="inlineStr">
        <is>
          <t>Day(s)</t>
        </is>
      </c>
      <c r="V1499" t="inlineStr">
        <is>
          <t>Flow-through</t>
        </is>
      </c>
      <c r="W1499" t="inlineStr">
        <is>
          <t>Fresh water</t>
        </is>
      </c>
      <c r="X1499" t="inlineStr">
        <is>
          <t>Lab</t>
        </is>
      </c>
      <c r="Y1499"/>
      <c r="Z1499" t="inlineStr">
        <is>
          <t>Active ingredient</t>
        </is>
      </c>
      <c r="AA1499"/>
      <c r="AB1499" t="n">
        <v>21.5</v>
      </c>
      <c r="AC1499"/>
      <c r="AD1499" t="n">
        <v>20.2</v>
      </c>
      <c r="AE1499"/>
      <c r="AF1499" t="n">
        <v>23.0</v>
      </c>
      <c r="AG1499" t="inlineStr">
        <is>
          <t>AI mg/L</t>
        </is>
      </c>
      <c r="AH1499"/>
      <c r="AI1499"/>
      <c r="AJ1499"/>
      <c r="AK1499"/>
      <c r="AL1499"/>
      <c r="AM1499"/>
      <c r="AN1499"/>
      <c r="AO1499"/>
      <c r="AP1499"/>
      <c r="AQ1499"/>
      <c r="AR1499"/>
      <c r="AS1499"/>
      <c r="AT1499"/>
      <c r="AU1499"/>
      <c r="AV1499"/>
      <c r="AW1499"/>
      <c r="AX1499" t="inlineStr">
        <is>
          <t>Mortality</t>
        </is>
      </c>
      <c r="AY1499" t="inlineStr">
        <is>
          <t>Mortality</t>
        </is>
      </c>
      <c r="AZ1499" t="inlineStr">
        <is>
          <t>LC50</t>
        </is>
      </c>
      <c r="BA1499"/>
      <c r="BB1499" t="n">
        <v>4.0</v>
      </c>
      <c r="BC1499"/>
      <c r="BD1499"/>
      <c r="BE1499"/>
      <c r="BF1499"/>
      <c r="BG1499" t="inlineStr">
        <is>
          <t>Day(s)</t>
        </is>
      </c>
      <c r="BH1499" t="inlineStr">
        <is>
          <t>Pure</t>
        </is>
      </c>
      <c r="BI1499" t="inlineStr">
        <is>
          <t>DTXSID4021973</t>
        </is>
      </c>
      <c r="BJ1499"/>
      <c r="BK1499"/>
      <c r="BL1499"/>
      <c r="BM1499"/>
      <c r="BN1499"/>
      <c r="BO1499"/>
      <c r="BP1499"/>
      <c r="BQ1499"/>
      <c r="BR1499"/>
      <c r="BS1499"/>
      <c r="BT1499" t="inlineStr">
        <is>
          <t>--</t>
        </is>
      </c>
      <c r="BU1499"/>
      <c r="BV1499"/>
      <c r="BW1499"/>
      <c r="BX1499"/>
      <c r="BY1499"/>
      <c r="BZ1499"/>
      <c r="CA1499"/>
      <c r="CB1499"/>
      <c r="CC1499"/>
      <c r="CD1499"/>
      <c r="CE1499"/>
      <c r="CF1499"/>
      <c r="CG1499"/>
      <c r="CH1499"/>
      <c r="CI1499" t="inlineStr">
        <is>
          <t xml:space="preserve"> Ten mls of acetone were used to dissolve the compound in 3NR liters of water on the first day of the test only.  Affected fish werNAsuspended with their bodies at a 90 degree angle to the water surface.  In addition, these fish were rapidly </t>
        </is>
      </c>
      <c r="CJ1499" t="inlineStr">
        <is>
          <t xml:space="preserve">   Ten mls of acetone were used to dissolve the compound in 3NR liters of water on the first day of the test only.  Affected fish werNAsuspended with their bodies at a 90 degree angle to the water surface.  In addition, these fish were rapidly </t>
        </is>
      </c>
      <c r="CK1499" t="inlineStr">
        <is>
          <t>Brooke,L.T., D.J. Call, D.L. Geiger, and C.E. Northcott</t>
        </is>
      </c>
      <c r="CL1499" t="n">
        <v>12448.0</v>
      </c>
      <c r="CM1499" t="inlineStr">
        <is>
          <t>Acute Toxicities of Organic Chemicals to Fathead Minnows (Pimephales promelas), Vol. 1</t>
        </is>
      </c>
      <c r="CN1499" t="inlineStr">
        <is>
          <t>Center for Lake Superior Environmental Studies, University of Wisconsin-Superior, Superior, WI:414 p.</t>
        </is>
      </c>
      <c r="CO1499" t="n">
        <v>1984.0</v>
      </c>
      <c r="CP1499" t="inlineStr">
        <is>
          <t>Brooke,L.T., D.J. Call, D.L. Geiger, and C.E. Northcott (1984). Acute Toxicities of Organic Chemicals to Fathead Minnows (Pimephales promelas), Vol. 1. Center for Lake Superior Environmental Studies, University of Wisconsin-Superior, Superior, WI, 414 p. ECOREF#:12448</t>
        </is>
      </c>
    </row>
    <row r="1500">
      <c r="A1500" t="n">
        <v>121879.0</v>
      </c>
      <c r="B1500" t="inlineStr">
        <is>
          <t>2-Chloro-4-nitroaniline</t>
        </is>
      </c>
      <c r="C1500"/>
      <c r="D1500" t="inlineStr">
        <is>
          <t>Measured</t>
        </is>
      </c>
      <c r="E1500" t="inlineStr">
        <is>
          <t>Not coded</t>
        </is>
      </c>
      <c r="F1500" t="inlineStr">
        <is>
          <t>&gt;=</t>
        </is>
      </c>
      <c r="G1500" t="n">
        <v>95.0</v>
      </c>
      <c r="H1500"/>
      <c r="I1500"/>
      <c r="J1500"/>
      <c r="K1500"/>
      <c r="L1500" t="inlineStr">
        <is>
          <t>Pimephales promelas</t>
        </is>
      </c>
      <c r="M1500" t="inlineStr">
        <is>
          <t>Fathead Minnow</t>
        </is>
      </c>
      <c r="N1500" t="inlineStr">
        <is>
          <t>Juvenile</t>
        </is>
      </c>
      <c r="O1500"/>
      <c r="P1500"/>
      <c r="Q1500"/>
      <c r="R1500" t="n">
        <v>26.0</v>
      </c>
      <c r="S1500"/>
      <c r="T1500" t="n">
        <v>34.0</v>
      </c>
      <c r="U1500" t="inlineStr">
        <is>
          <t>Day(s)</t>
        </is>
      </c>
      <c r="V1500" t="inlineStr">
        <is>
          <t>Flow-through</t>
        </is>
      </c>
      <c r="W1500" t="inlineStr">
        <is>
          <t>Fresh water</t>
        </is>
      </c>
      <c r="X1500" t="inlineStr">
        <is>
          <t>Lab</t>
        </is>
      </c>
      <c r="Y1500"/>
      <c r="Z1500" t="inlineStr">
        <is>
          <t>Active ingredient</t>
        </is>
      </c>
      <c r="AA1500"/>
      <c r="AB1500" t="n">
        <v>20.4</v>
      </c>
      <c r="AC1500"/>
      <c r="AD1500"/>
      <c r="AE1500"/>
      <c r="AF1500"/>
      <c r="AG1500" t="inlineStr">
        <is>
          <t>AI mg/L</t>
        </is>
      </c>
      <c r="AH1500"/>
      <c r="AI1500"/>
      <c r="AJ1500"/>
      <c r="AK1500"/>
      <c r="AL1500"/>
      <c r="AM1500"/>
      <c r="AN1500"/>
      <c r="AO1500"/>
      <c r="AP1500"/>
      <c r="AQ1500"/>
      <c r="AR1500"/>
      <c r="AS1500"/>
      <c r="AT1500"/>
      <c r="AU1500"/>
      <c r="AV1500"/>
      <c r="AW1500"/>
      <c r="AX1500" t="inlineStr">
        <is>
          <t>Mortality</t>
        </is>
      </c>
      <c r="AY1500" t="inlineStr">
        <is>
          <t>Mortality</t>
        </is>
      </c>
      <c r="AZ1500" t="inlineStr">
        <is>
          <t>LC50</t>
        </is>
      </c>
      <c r="BA1500"/>
      <c r="BB1500" t="n">
        <v>4.0</v>
      </c>
      <c r="BC1500"/>
      <c r="BD1500"/>
      <c r="BE1500"/>
      <c r="BF1500"/>
      <c r="BG1500" t="inlineStr">
        <is>
          <t>Day(s)</t>
        </is>
      </c>
      <c r="BH1500" t="inlineStr">
        <is>
          <t>Pure</t>
        </is>
      </c>
      <c r="BI1500" t="inlineStr">
        <is>
          <t>DTXSID4021973</t>
        </is>
      </c>
      <c r="BJ1500" t="inlineStr">
        <is>
          <t>10.1002/etc.5620140920</t>
        </is>
      </c>
      <c r="BK1500"/>
      <c r="BL1500"/>
      <c r="BM1500"/>
      <c r="BN1500"/>
      <c r="BO1500"/>
      <c r="BP1500"/>
      <c r="BQ1500"/>
      <c r="BR1500"/>
      <c r="BS1500"/>
      <c r="BT1500" t="inlineStr">
        <is>
          <t>--</t>
        </is>
      </c>
      <c r="BU1500"/>
      <c r="BV1500"/>
      <c r="BW1500"/>
      <c r="BX1500"/>
      <c r="BY1500"/>
      <c r="BZ1500"/>
      <c r="CA1500"/>
      <c r="CB1500"/>
      <c r="CC1500"/>
      <c r="CD1500"/>
      <c r="CE1500"/>
      <c r="CF1500"/>
      <c r="CG1500"/>
      <c r="CH1500"/>
      <c r="CI1500"/>
      <c r="CJ1500"/>
      <c r="CK1500" t="inlineStr">
        <is>
          <t>Broderius,S.J., M.D. Kahl, and M.D. Hoglund</t>
        </is>
      </c>
      <c r="CL1500" t="n">
        <v>15031.0</v>
      </c>
      <c r="CM1500" t="inlineStr">
        <is>
          <t>Use of Joint Toxic Response to Define the Primary Mode of Toxic Action for Diverse Industrial Organic Chemicals</t>
        </is>
      </c>
      <c r="CN1500" t="inlineStr">
        <is>
          <t>Environ. Toxicol. Chem.14(9): 1591-1605</t>
        </is>
      </c>
      <c r="CO1500" t="n">
        <v>1995.0</v>
      </c>
      <c r="CP1500" t="inlineStr">
        <is>
          <t>Broderius,S.J., M.D. Kahl, and M.D. Hoglund (1995). Use of Joint Toxic Response to Define the Primary Mode of Toxic Action for Diverse Industrial Organic Chemicals. Environ. Toxicol. Chem., 14, (9), 1591-1605. doi:10.1002/etc.5620140920. ECOREF#:15031</t>
        </is>
      </c>
    </row>
    <row r="1501">
      <c r="A1501" t="n">
        <v>122032.0</v>
      </c>
      <c r="B1501" t="inlineStr">
        <is>
          <t>4-(1-Methylethyl)benzaldehyde</t>
        </is>
      </c>
      <c r="C1501"/>
      <c r="D1501" t="inlineStr">
        <is>
          <t>Measured</t>
        </is>
      </c>
      <c r="E1501" t="inlineStr">
        <is>
          <t>Not reported</t>
        </is>
      </c>
      <c r="F1501" t="inlineStr">
        <is>
          <t>&gt;=</t>
        </is>
      </c>
      <c r="G1501" t="n">
        <v>99.0</v>
      </c>
      <c r="H1501"/>
      <c r="I1501"/>
      <c r="J1501"/>
      <c r="K1501"/>
      <c r="L1501" t="inlineStr">
        <is>
          <t>Pimephales promelas</t>
        </is>
      </c>
      <c r="M1501" t="inlineStr">
        <is>
          <t>Fathead Minnow</t>
        </is>
      </c>
      <c r="N1501"/>
      <c r="O1501"/>
      <c r="P1501" t="n">
        <v>32.0</v>
      </c>
      <c r="Q1501"/>
      <c r="R1501"/>
      <c r="S1501"/>
      <c r="T1501"/>
      <c r="U1501" t="inlineStr">
        <is>
          <t>Day(s)</t>
        </is>
      </c>
      <c r="V1501" t="inlineStr">
        <is>
          <t>Flow-through</t>
        </is>
      </c>
      <c r="W1501" t="inlineStr">
        <is>
          <t>Fresh water</t>
        </is>
      </c>
      <c r="X1501" t="inlineStr">
        <is>
          <t>Lab</t>
        </is>
      </c>
      <c r="Y1501" t="n">
        <v>6.0</v>
      </c>
      <c r="Z1501" t="inlineStr">
        <is>
          <t>Active ingredient</t>
        </is>
      </c>
      <c r="AA1501"/>
      <c r="AB1501" t="n">
        <v>6.62</v>
      </c>
      <c r="AC1501"/>
      <c r="AD1501" t="n">
        <v>6.27</v>
      </c>
      <c r="AE1501"/>
      <c r="AF1501" t="n">
        <v>6.99</v>
      </c>
      <c r="AG1501" t="inlineStr">
        <is>
          <t>AI mg/L</t>
        </is>
      </c>
      <c r="AH1501"/>
      <c r="AI1501"/>
      <c r="AJ1501"/>
      <c r="AK1501"/>
      <c r="AL1501"/>
      <c r="AM1501"/>
      <c r="AN1501"/>
      <c r="AO1501"/>
      <c r="AP1501"/>
      <c r="AQ1501"/>
      <c r="AR1501"/>
      <c r="AS1501"/>
      <c r="AT1501"/>
      <c r="AU1501"/>
      <c r="AV1501"/>
      <c r="AW1501"/>
      <c r="AX1501" t="inlineStr">
        <is>
          <t>Mortality</t>
        </is>
      </c>
      <c r="AY1501" t="inlineStr">
        <is>
          <t>Mortality</t>
        </is>
      </c>
      <c r="AZ1501" t="inlineStr">
        <is>
          <t>LC50</t>
        </is>
      </c>
      <c r="BA1501"/>
      <c r="BB1501" t="n">
        <v>4.0</v>
      </c>
      <c r="BC1501"/>
      <c r="BD1501"/>
      <c r="BE1501"/>
      <c r="BF1501"/>
      <c r="BG1501" t="inlineStr">
        <is>
          <t>Day(s)</t>
        </is>
      </c>
      <c r="BH1501" t="inlineStr">
        <is>
          <t>Pure</t>
        </is>
      </c>
      <c r="BI1501" t="inlineStr">
        <is>
          <t>DTXSID9021974</t>
        </is>
      </c>
      <c r="BJ1501"/>
      <c r="BK1501"/>
      <c r="BL1501" t="inlineStr">
        <is>
          <t>Acute</t>
        </is>
      </c>
      <c r="BM1501"/>
      <c r="BN1501"/>
      <c r="BO1501"/>
      <c r="BP1501"/>
      <c r="BQ1501"/>
      <c r="BR1501"/>
      <c r="BS1501"/>
      <c r="BT1501" t="inlineStr">
        <is>
          <t>--</t>
        </is>
      </c>
      <c r="BU1501"/>
      <c r="BV1501"/>
      <c r="BW1501"/>
      <c r="BX1501"/>
      <c r="BY1501"/>
      <c r="BZ1501"/>
      <c r="CA1501"/>
      <c r="CB1501"/>
      <c r="CC1501"/>
      <c r="CD1501"/>
      <c r="CE1501"/>
      <c r="CF1501"/>
      <c r="CG1501"/>
      <c r="CH1501"/>
      <c r="CI1501"/>
      <c r="CJ1501"/>
      <c r="CK1501" t="inlineStr">
        <is>
          <t>Brooke,L.T., D.J. Call, D.L. Geiger, and C.E. Northcott</t>
        </is>
      </c>
      <c r="CL1501" t="n">
        <v>12448.0</v>
      </c>
      <c r="CM1501" t="inlineStr">
        <is>
          <t>Acute Toxicities of Organic Chemicals to Fathead Minnows (Pimephales promelas), Vol. 1</t>
        </is>
      </c>
      <c r="CN1501" t="inlineStr">
        <is>
          <t>Center for Lake Superior Environmental Studies, University of Wisconsin-Superior, Superior, WI:414 p.</t>
        </is>
      </c>
      <c r="CO1501" t="n">
        <v>1984.0</v>
      </c>
      <c r="CP1501" t="inlineStr">
        <is>
          <t>Brooke,L.T., D.J. Call, D.L. Geiger, and C.E. Northcott (1984). Acute Toxicities of Organic Chemicals to Fathead Minnows (Pimephales promelas), Vol. 1. Center for Lake Superior Environmental Studies, University of Wisconsin-Superior, Superior, WI, 414 p. ECOREF#:12448</t>
        </is>
      </c>
    </row>
    <row r="1502">
      <c r="A1502" t="n">
        <v>122145.0</v>
      </c>
      <c r="B1502" t="inlineStr">
        <is>
          <t>Phosphorothioic acid O,O-dimethyl O-(3-methyl-4-nitrophenyl)ester</t>
        </is>
      </c>
      <c r="C1502"/>
      <c r="D1502" t="inlineStr">
        <is>
          <t>Not reported</t>
        </is>
      </c>
      <c r="E1502" t="inlineStr">
        <is>
          <t>Not coded</t>
        </is>
      </c>
      <c r="F1502"/>
      <c r="G1502" t="n">
        <v>87.3</v>
      </c>
      <c r="H1502"/>
      <c r="I1502"/>
      <c r="J1502"/>
      <c r="K1502"/>
      <c r="L1502" t="inlineStr">
        <is>
          <t>Pimephales promelas</t>
        </is>
      </c>
      <c r="M1502" t="inlineStr">
        <is>
          <t>Fathead Minnow</t>
        </is>
      </c>
      <c r="N1502"/>
      <c r="O1502"/>
      <c r="P1502"/>
      <c r="Q1502"/>
      <c r="R1502"/>
      <c r="S1502"/>
      <c r="T1502"/>
      <c r="U1502"/>
      <c r="V1502" t="inlineStr">
        <is>
          <t>Static</t>
        </is>
      </c>
      <c r="W1502" t="inlineStr">
        <is>
          <t>Fresh water</t>
        </is>
      </c>
      <c r="X1502" t="inlineStr">
        <is>
          <t>Lab</t>
        </is>
      </c>
      <c r="Y1502"/>
      <c r="Z1502" t="inlineStr">
        <is>
          <t>Active ingredient</t>
        </is>
      </c>
      <c r="AA1502"/>
      <c r="AB1502" t="n">
        <v>4.8</v>
      </c>
      <c r="AC1502"/>
      <c r="AD1502" t="n">
        <v>3.8</v>
      </c>
      <c r="AE1502"/>
      <c r="AF1502" t="n">
        <v>6.1</v>
      </c>
      <c r="AG1502" t="inlineStr">
        <is>
          <t>AI mg/L</t>
        </is>
      </c>
      <c r="AH1502"/>
      <c r="AI1502"/>
      <c r="AJ1502"/>
      <c r="AK1502"/>
      <c r="AL1502"/>
      <c r="AM1502"/>
      <c r="AN1502"/>
      <c r="AO1502"/>
      <c r="AP1502"/>
      <c r="AQ1502"/>
      <c r="AR1502"/>
      <c r="AS1502"/>
      <c r="AT1502"/>
      <c r="AU1502"/>
      <c r="AV1502"/>
      <c r="AW1502"/>
      <c r="AX1502" t="inlineStr">
        <is>
          <t>Mortality</t>
        </is>
      </c>
      <c r="AY1502" t="inlineStr">
        <is>
          <t>Mortality</t>
        </is>
      </c>
      <c r="AZ1502" t="inlineStr">
        <is>
          <t>LC50</t>
        </is>
      </c>
      <c r="BA1502"/>
      <c r="BB1502" t="n">
        <v>4.0</v>
      </c>
      <c r="BC1502"/>
      <c r="BD1502"/>
      <c r="BE1502"/>
      <c r="BF1502"/>
      <c r="BG1502" t="inlineStr">
        <is>
          <t>Day(s)</t>
        </is>
      </c>
      <c r="BH1502" t="inlineStr">
        <is>
          <t>Emulsifiable concentrate</t>
        </is>
      </c>
      <c r="BI1502" t="inlineStr">
        <is>
          <t>DTXSID4032613</t>
        </is>
      </c>
      <c r="BJ1502"/>
      <c r="BK1502"/>
      <c r="BL1502"/>
      <c r="BM1502"/>
      <c r="BN1502"/>
      <c r="BO1502"/>
      <c r="BP1502"/>
      <c r="BQ1502"/>
      <c r="BR1502"/>
      <c r="BS1502"/>
      <c r="BT1502" t="inlineStr">
        <is>
          <t>--</t>
        </is>
      </c>
      <c r="BU1502"/>
      <c r="BV1502"/>
      <c r="BW1502"/>
      <c r="BX1502"/>
      <c r="BY1502"/>
      <c r="BZ1502"/>
      <c r="CA1502"/>
      <c r="CB1502"/>
      <c r="CC1502"/>
      <c r="CD1502"/>
      <c r="CE1502"/>
      <c r="CF1502"/>
      <c r="CG1502"/>
      <c r="CH1502"/>
      <c r="CI1502"/>
      <c r="CJ1502"/>
      <c r="CK1502" t="inlineStr">
        <is>
          <t>Mayer,F.L.,Jr., and M.R. Ellersieck</t>
        </is>
      </c>
      <c r="CL1502" t="n">
        <v>6797.0</v>
      </c>
      <c r="CM1502" t="inlineStr">
        <is>
          <t>Manual of Acute Toxicity: Interpretation and Data Base for 410 Chemicals and 66 Species of Freshwater Animals</t>
        </is>
      </c>
      <c r="CN1502" t="inlineStr">
        <is>
          <t>USDI Fish and Wildlife Service, Publication No.160, Washington, DC:505 p.</t>
        </is>
      </c>
      <c r="CO1502" t="n">
        <v>1986.0</v>
      </c>
      <c r="CP1502" t="inlineStr">
        <is>
          <t>Mayer,F.L.,Jr., and M.R. Ellersieck (1986). Manual of Acute Toxicity: Interpretation and Data Base for 410 Chemicals and 66 Species of Freshwater Animals. USDI Fish and Wildlife Service, Publication No.160, Washington, DC, 505 p. ECOREF#:6797</t>
        </is>
      </c>
    </row>
    <row r="1503">
      <c r="A1503" t="n">
        <v>122145.0</v>
      </c>
      <c r="B1503" t="inlineStr">
        <is>
          <t>Phosphorothioic acid O,O-dimethyl O-(3-methyl-4-nitrophenyl)ester</t>
        </is>
      </c>
      <c r="C1503"/>
      <c r="D1503" t="inlineStr">
        <is>
          <t>Not reported</t>
        </is>
      </c>
      <c r="E1503" t="inlineStr">
        <is>
          <t>Not coded</t>
        </is>
      </c>
      <c r="F1503"/>
      <c r="G1503" t="n">
        <v>95.0</v>
      </c>
      <c r="H1503"/>
      <c r="I1503"/>
      <c r="J1503"/>
      <c r="K1503"/>
      <c r="L1503" t="inlineStr">
        <is>
          <t>Pimephales promelas</t>
        </is>
      </c>
      <c r="M1503" t="inlineStr">
        <is>
          <t>Fathead Minnow</t>
        </is>
      </c>
      <c r="N1503"/>
      <c r="O1503"/>
      <c r="P1503"/>
      <c r="Q1503"/>
      <c r="R1503"/>
      <c r="S1503"/>
      <c r="T1503"/>
      <c r="U1503"/>
      <c r="V1503" t="inlineStr">
        <is>
          <t>Static</t>
        </is>
      </c>
      <c r="W1503" t="inlineStr">
        <is>
          <t>Fresh water</t>
        </is>
      </c>
      <c r="X1503" t="inlineStr">
        <is>
          <t>Lab</t>
        </is>
      </c>
      <c r="Y1503"/>
      <c r="Z1503" t="inlineStr">
        <is>
          <t>Active ingredient</t>
        </is>
      </c>
      <c r="AA1503"/>
      <c r="AB1503" t="n">
        <v>4.3</v>
      </c>
      <c r="AC1503"/>
      <c r="AD1503" t="n">
        <v>2.32</v>
      </c>
      <c r="AE1503"/>
      <c r="AF1503" t="n">
        <v>7.94</v>
      </c>
      <c r="AG1503" t="inlineStr">
        <is>
          <t>AI mg/L</t>
        </is>
      </c>
      <c r="AH1503"/>
      <c r="AI1503"/>
      <c r="AJ1503"/>
      <c r="AK1503"/>
      <c r="AL1503"/>
      <c r="AM1503"/>
      <c r="AN1503"/>
      <c r="AO1503"/>
      <c r="AP1503"/>
      <c r="AQ1503"/>
      <c r="AR1503"/>
      <c r="AS1503"/>
      <c r="AT1503"/>
      <c r="AU1503"/>
      <c r="AV1503"/>
      <c r="AW1503"/>
      <c r="AX1503" t="inlineStr">
        <is>
          <t>Mortality</t>
        </is>
      </c>
      <c r="AY1503" t="inlineStr">
        <is>
          <t>Mortality</t>
        </is>
      </c>
      <c r="AZ1503" t="inlineStr">
        <is>
          <t>LC50</t>
        </is>
      </c>
      <c r="BA1503"/>
      <c r="BB1503" t="n">
        <v>4.0</v>
      </c>
      <c r="BC1503"/>
      <c r="BD1503"/>
      <c r="BE1503"/>
      <c r="BF1503"/>
      <c r="BG1503" t="inlineStr">
        <is>
          <t>Day(s)</t>
        </is>
      </c>
      <c r="BH1503" t="inlineStr">
        <is>
          <t>Pure</t>
        </is>
      </c>
      <c r="BI1503" t="inlineStr">
        <is>
          <t>DTXSID4032613</t>
        </is>
      </c>
      <c r="BJ1503"/>
      <c r="BK1503"/>
      <c r="BL1503"/>
      <c r="BM1503"/>
      <c r="BN1503"/>
      <c r="BO1503"/>
      <c r="BP1503"/>
      <c r="BQ1503"/>
      <c r="BR1503"/>
      <c r="BS1503"/>
      <c r="BT1503" t="inlineStr">
        <is>
          <t>--</t>
        </is>
      </c>
      <c r="BU1503"/>
      <c r="BV1503"/>
      <c r="BW1503"/>
      <c r="BX1503"/>
      <c r="BY1503"/>
      <c r="BZ1503"/>
      <c r="CA1503"/>
      <c r="CB1503"/>
      <c r="CC1503"/>
      <c r="CD1503"/>
      <c r="CE1503"/>
      <c r="CF1503"/>
      <c r="CG1503"/>
      <c r="CH1503"/>
      <c r="CI1503"/>
      <c r="CJ1503"/>
      <c r="CK1503" t="inlineStr">
        <is>
          <t>Mayer,F.L.,Jr., and M.R. Ellersieck</t>
        </is>
      </c>
      <c r="CL1503" t="n">
        <v>6797.0</v>
      </c>
      <c r="CM1503" t="inlineStr">
        <is>
          <t>Manual of Acute Toxicity: Interpretation and Data Base for 410 Chemicals and 66 Species of Freshwater Animals</t>
        </is>
      </c>
      <c r="CN1503" t="inlineStr">
        <is>
          <t>USDI Fish and Wildlife Service, Publication No.160, Washington, DC:505 p.</t>
        </is>
      </c>
      <c r="CO1503" t="n">
        <v>1986.0</v>
      </c>
      <c r="CP1503" t="inlineStr">
        <is>
          <t>Mayer,F.L.,Jr., and M.R. Ellersieck (1986). Manual of Acute Toxicity: Interpretation and Data Base for 410 Chemicals and 66 Species of Freshwater Animals. USDI Fish and Wildlife Service, Publication No.160, Washington, DC, 505 p. ECOREF#:6797</t>
        </is>
      </c>
    </row>
    <row r="1504">
      <c r="A1504" t="n">
        <v>122145.0</v>
      </c>
      <c r="B1504" t="inlineStr">
        <is>
          <t>Phosphorothioic acid O,O-dimethyl O-(3-methyl-4-nitrophenyl)ester</t>
        </is>
      </c>
      <c r="C1504"/>
      <c r="D1504" t="inlineStr">
        <is>
          <t>Not reported</t>
        </is>
      </c>
      <c r="E1504" t="inlineStr">
        <is>
          <t>Not coded</t>
        </is>
      </c>
      <c r="F1504"/>
      <c r="G1504" t="n">
        <v>95.0</v>
      </c>
      <c r="H1504"/>
      <c r="I1504"/>
      <c r="J1504"/>
      <c r="K1504"/>
      <c r="L1504" t="inlineStr">
        <is>
          <t>Pimephales promelas</t>
        </is>
      </c>
      <c r="M1504" t="inlineStr">
        <is>
          <t>Fathead Minnow</t>
        </is>
      </c>
      <c r="N1504"/>
      <c r="O1504"/>
      <c r="P1504"/>
      <c r="Q1504"/>
      <c r="R1504"/>
      <c r="S1504"/>
      <c r="T1504"/>
      <c r="U1504"/>
      <c r="V1504" t="inlineStr">
        <is>
          <t>Static</t>
        </is>
      </c>
      <c r="W1504" t="inlineStr">
        <is>
          <t>Fresh water</t>
        </is>
      </c>
      <c r="X1504" t="inlineStr">
        <is>
          <t>Lab</t>
        </is>
      </c>
      <c r="Y1504"/>
      <c r="Z1504" t="inlineStr">
        <is>
          <t>Active ingredient</t>
        </is>
      </c>
      <c r="AA1504"/>
      <c r="AB1504" t="n">
        <v>3.2</v>
      </c>
      <c r="AC1504"/>
      <c r="AD1504" t="n">
        <v>2.4</v>
      </c>
      <c r="AE1504"/>
      <c r="AF1504" t="n">
        <v>4.2</v>
      </c>
      <c r="AG1504" t="inlineStr">
        <is>
          <t>AI mg/L</t>
        </is>
      </c>
      <c r="AH1504"/>
      <c r="AI1504"/>
      <c r="AJ1504"/>
      <c r="AK1504"/>
      <c r="AL1504"/>
      <c r="AM1504"/>
      <c r="AN1504"/>
      <c r="AO1504"/>
      <c r="AP1504"/>
      <c r="AQ1504"/>
      <c r="AR1504"/>
      <c r="AS1504"/>
      <c r="AT1504"/>
      <c r="AU1504"/>
      <c r="AV1504"/>
      <c r="AW1504"/>
      <c r="AX1504" t="inlineStr">
        <is>
          <t>Mortality</t>
        </is>
      </c>
      <c r="AY1504" t="inlineStr">
        <is>
          <t>Mortality</t>
        </is>
      </c>
      <c r="AZ1504" t="inlineStr">
        <is>
          <t>LC50</t>
        </is>
      </c>
      <c r="BA1504"/>
      <c r="BB1504" t="n">
        <v>4.0</v>
      </c>
      <c r="BC1504"/>
      <c r="BD1504"/>
      <c r="BE1504"/>
      <c r="BF1504"/>
      <c r="BG1504" t="inlineStr">
        <is>
          <t>Day(s)</t>
        </is>
      </c>
      <c r="BH1504" t="inlineStr">
        <is>
          <t>Pure</t>
        </is>
      </c>
      <c r="BI1504" t="inlineStr">
        <is>
          <t>DTXSID4032613</t>
        </is>
      </c>
      <c r="BJ1504"/>
      <c r="BK1504"/>
      <c r="BL1504"/>
      <c r="BM1504"/>
      <c r="BN1504"/>
      <c r="BO1504"/>
      <c r="BP1504"/>
      <c r="BQ1504"/>
      <c r="BR1504"/>
      <c r="BS1504"/>
      <c r="BT1504" t="inlineStr">
        <is>
          <t>--</t>
        </is>
      </c>
      <c r="BU1504"/>
      <c r="BV1504"/>
      <c r="BW1504"/>
      <c r="BX1504"/>
      <c r="BY1504"/>
      <c r="BZ1504"/>
      <c r="CA1504"/>
      <c r="CB1504"/>
      <c r="CC1504"/>
      <c r="CD1504"/>
      <c r="CE1504"/>
      <c r="CF1504"/>
      <c r="CG1504"/>
      <c r="CH1504"/>
      <c r="CI1504"/>
      <c r="CJ1504"/>
      <c r="CK1504" t="inlineStr">
        <is>
          <t>Mayer,F.L.,Jr., and M.R. Ellersieck</t>
        </is>
      </c>
      <c r="CL1504" t="n">
        <v>6797.0</v>
      </c>
      <c r="CM1504" t="inlineStr">
        <is>
          <t>Manual of Acute Toxicity: Interpretation and Data Base for 410 Chemicals and 66 Species of Freshwater Animals</t>
        </is>
      </c>
      <c r="CN1504" t="inlineStr">
        <is>
          <t>USDI Fish and Wildlife Service, Publication No.160, Washington, DC:505 p.</t>
        </is>
      </c>
      <c r="CO1504" t="n">
        <v>1986.0</v>
      </c>
      <c r="CP1504" t="inlineStr">
        <is>
          <t>Mayer,F.L.,Jr., and M.R. Ellersieck (1986). Manual of Acute Toxicity: Interpretation and Data Base for 410 Chemicals and 66 Species of Freshwater Animals. USDI Fish and Wildlife Service, Publication No.160, Washington, DC, 505 p. ECOREF#:6797</t>
        </is>
      </c>
    </row>
    <row r="1505">
      <c r="A1505" t="n">
        <v>122145.0</v>
      </c>
      <c r="B1505" t="inlineStr">
        <is>
          <t>Phosphorothioic acid O,O-dimethyl O-(3-methyl-4-nitrophenyl)ester</t>
        </is>
      </c>
      <c r="C1505"/>
      <c r="D1505" t="inlineStr">
        <is>
          <t>Not reported</t>
        </is>
      </c>
      <c r="E1505" t="inlineStr">
        <is>
          <t>Not coded</t>
        </is>
      </c>
      <c r="F1505"/>
      <c r="G1505" t="n">
        <v>95.0</v>
      </c>
      <c r="H1505"/>
      <c r="I1505"/>
      <c r="J1505"/>
      <c r="K1505"/>
      <c r="L1505" t="inlineStr">
        <is>
          <t>Pimephales promelas</t>
        </is>
      </c>
      <c r="M1505" t="inlineStr">
        <is>
          <t>Fathead Minnow</t>
        </is>
      </c>
      <c r="N1505"/>
      <c r="O1505"/>
      <c r="P1505"/>
      <c r="Q1505"/>
      <c r="R1505"/>
      <c r="S1505"/>
      <c r="T1505"/>
      <c r="U1505"/>
      <c r="V1505" t="inlineStr">
        <is>
          <t>Static</t>
        </is>
      </c>
      <c r="W1505" t="inlineStr">
        <is>
          <t>Fresh water</t>
        </is>
      </c>
      <c r="X1505" t="inlineStr">
        <is>
          <t>Lab</t>
        </is>
      </c>
      <c r="Y1505"/>
      <c r="Z1505" t="inlineStr">
        <is>
          <t>Active ingredient</t>
        </is>
      </c>
      <c r="AA1505"/>
      <c r="AB1505" t="n">
        <v>4.3</v>
      </c>
      <c r="AC1505"/>
      <c r="AD1505" t="n">
        <v>2.7</v>
      </c>
      <c r="AE1505"/>
      <c r="AF1505" t="n">
        <v>6.7</v>
      </c>
      <c r="AG1505" t="inlineStr">
        <is>
          <t>AI mg/L</t>
        </is>
      </c>
      <c r="AH1505"/>
      <c r="AI1505"/>
      <c r="AJ1505"/>
      <c r="AK1505"/>
      <c r="AL1505"/>
      <c r="AM1505"/>
      <c r="AN1505"/>
      <c r="AO1505"/>
      <c r="AP1505"/>
      <c r="AQ1505"/>
      <c r="AR1505"/>
      <c r="AS1505"/>
      <c r="AT1505"/>
      <c r="AU1505"/>
      <c r="AV1505"/>
      <c r="AW1505"/>
      <c r="AX1505" t="inlineStr">
        <is>
          <t>Mortality</t>
        </is>
      </c>
      <c r="AY1505" t="inlineStr">
        <is>
          <t>Mortality</t>
        </is>
      </c>
      <c r="AZ1505" t="inlineStr">
        <is>
          <t>LC50</t>
        </is>
      </c>
      <c r="BA1505"/>
      <c r="BB1505" t="n">
        <v>4.0</v>
      </c>
      <c r="BC1505"/>
      <c r="BD1505"/>
      <c r="BE1505"/>
      <c r="BF1505"/>
      <c r="BG1505" t="inlineStr">
        <is>
          <t>Day(s)</t>
        </is>
      </c>
      <c r="BH1505" t="inlineStr">
        <is>
          <t>Pure</t>
        </is>
      </c>
      <c r="BI1505" t="inlineStr">
        <is>
          <t>DTXSID4032613</t>
        </is>
      </c>
      <c r="BJ1505"/>
      <c r="BK1505"/>
      <c r="BL1505"/>
      <c r="BM1505"/>
      <c r="BN1505"/>
      <c r="BO1505"/>
      <c r="BP1505"/>
      <c r="BQ1505"/>
      <c r="BR1505"/>
      <c r="BS1505"/>
      <c r="BT1505" t="inlineStr">
        <is>
          <t>--</t>
        </is>
      </c>
      <c r="BU1505"/>
      <c r="BV1505"/>
      <c r="BW1505"/>
      <c r="BX1505"/>
      <c r="BY1505"/>
      <c r="BZ1505"/>
      <c r="CA1505"/>
      <c r="CB1505"/>
      <c r="CC1505"/>
      <c r="CD1505"/>
      <c r="CE1505"/>
      <c r="CF1505"/>
      <c r="CG1505"/>
      <c r="CH1505"/>
      <c r="CI1505"/>
      <c r="CJ1505"/>
      <c r="CK1505" t="inlineStr">
        <is>
          <t>Mayer,F.L.,Jr., and M.R. Ellersieck</t>
        </is>
      </c>
      <c r="CL1505" t="n">
        <v>6797.0</v>
      </c>
      <c r="CM1505" t="inlineStr">
        <is>
          <t>Manual of Acute Toxicity: Interpretation and Data Base for 410 Chemicals and 66 Species of Freshwater Animals</t>
        </is>
      </c>
      <c r="CN1505" t="inlineStr">
        <is>
          <t>USDI Fish and Wildlife Service, Publication No.160, Washington, DC:505 p.</t>
        </is>
      </c>
      <c r="CO1505" t="n">
        <v>1986.0</v>
      </c>
      <c r="CP1505" t="inlineStr">
        <is>
          <t>Mayer,F.L.,Jr., and M.R. Ellersieck (1986). Manual of Acute Toxicity: Interpretation and Data Base for 410 Chemicals and 66 Species of Freshwater Animals. USDI Fish and Wildlife Service, Publication No.160, Washington, DC, 505 p. ECOREF#:6797</t>
        </is>
      </c>
    </row>
    <row r="1506">
      <c r="A1506" t="n">
        <v>122145.0</v>
      </c>
      <c r="B1506" t="inlineStr">
        <is>
          <t>Phosphorothioic acid O,O-dimethyl O-(3-methyl-4-nitrophenyl)ester</t>
        </is>
      </c>
      <c r="C1506"/>
      <c r="D1506" t="inlineStr">
        <is>
          <t>Not reported</t>
        </is>
      </c>
      <c r="E1506" t="inlineStr">
        <is>
          <t>Not coded</t>
        </is>
      </c>
      <c r="F1506"/>
      <c r="G1506" t="n">
        <v>40.0</v>
      </c>
      <c r="H1506"/>
      <c r="I1506"/>
      <c r="J1506"/>
      <c r="K1506"/>
      <c r="L1506" t="inlineStr">
        <is>
          <t>Pimephales promelas</t>
        </is>
      </c>
      <c r="M1506" t="inlineStr">
        <is>
          <t>Fathead Minnow</t>
        </is>
      </c>
      <c r="N1506"/>
      <c r="O1506"/>
      <c r="P1506"/>
      <c r="Q1506"/>
      <c r="R1506"/>
      <c r="S1506"/>
      <c r="T1506"/>
      <c r="U1506"/>
      <c r="V1506" t="inlineStr">
        <is>
          <t>Static</t>
        </is>
      </c>
      <c r="W1506" t="inlineStr">
        <is>
          <t>Fresh water</t>
        </is>
      </c>
      <c r="X1506" t="inlineStr">
        <is>
          <t>Lab</t>
        </is>
      </c>
      <c r="Y1506"/>
      <c r="Z1506" t="inlineStr">
        <is>
          <t>Active ingredient</t>
        </is>
      </c>
      <c r="AA1506"/>
      <c r="AB1506" t="n">
        <v>3.6</v>
      </c>
      <c r="AC1506"/>
      <c r="AD1506" t="n">
        <v>2.51</v>
      </c>
      <c r="AE1506"/>
      <c r="AF1506" t="n">
        <v>5.16</v>
      </c>
      <c r="AG1506" t="inlineStr">
        <is>
          <t>AI mg/L</t>
        </is>
      </c>
      <c r="AH1506"/>
      <c r="AI1506"/>
      <c r="AJ1506"/>
      <c r="AK1506"/>
      <c r="AL1506"/>
      <c r="AM1506"/>
      <c r="AN1506"/>
      <c r="AO1506"/>
      <c r="AP1506"/>
      <c r="AQ1506"/>
      <c r="AR1506"/>
      <c r="AS1506"/>
      <c r="AT1506"/>
      <c r="AU1506"/>
      <c r="AV1506"/>
      <c r="AW1506"/>
      <c r="AX1506" t="inlineStr">
        <is>
          <t>Mortality</t>
        </is>
      </c>
      <c r="AY1506" t="inlineStr">
        <is>
          <t>Mortality</t>
        </is>
      </c>
      <c r="AZ1506" t="inlineStr">
        <is>
          <t>LC50</t>
        </is>
      </c>
      <c r="BA1506"/>
      <c r="BB1506" t="n">
        <v>4.0</v>
      </c>
      <c r="BC1506"/>
      <c r="BD1506"/>
      <c r="BE1506"/>
      <c r="BF1506"/>
      <c r="BG1506" t="inlineStr">
        <is>
          <t>Day(s)</t>
        </is>
      </c>
      <c r="BH1506" t="inlineStr">
        <is>
          <t>Wettable Powder or Water Dispersible Powder</t>
        </is>
      </c>
      <c r="BI1506" t="inlineStr">
        <is>
          <t>DTXSID4032613</t>
        </is>
      </c>
      <c r="BJ1506"/>
      <c r="BK1506"/>
      <c r="BL1506"/>
      <c r="BM1506"/>
      <c r="BN1506"/>
      <c r="BO1506"/>
      <c r="BP1506"/>
      <c r="BQ1506"/>
      <c r="BR1506"/>
      <c r="BS1506"/>
      <c r="BT1506" t="inlineStr">
        <is>
          <t>--</t>
        </is>
      </c>
      <c r="BU1506"/>
      <c r="BV1506"/>
      <c r="BW1506"/>
      <c r="BX1506"/>
      <c r="BY1506"/>
      <c r="BZ1506"/>
      <c r="CA1506"/>
      <c r="CB1506"/>
      <c r="CC1506"/>
      <c r="CD1506"/>
      <c r="CE1506"/>
      <c r="CF1506"/>
      <c r="CG1506"/>
      <c r="CH1506"/>
      <c r="CI1506"/>
      <c r="CJ1506"/>
      <c r="CK1506" t="inlineStr">
        <is>
          <t>Mayer,F.L.,Jr., and M.R. Ellersieck</t>
        </is>
      </c>
      <c r="CL1506" t="n">
        <v>6797.0</v>
      </c>
      <c r="CM1506" t="inlineStr">
        <is>
          <t>Manual of Acute Toxicity: Interpretation and Data Base for 410 Chemicals and 66 Species of Freshwater Animals</t>
        </is>
      </c>
      <c r="CN1506" t="inlineStr">
        <is>
          <t>USDI Fish and Wildlife Service, Publication No.160, Washington, DC:505 p.</t>
        </is>
      </c>
      <c r="CO1506" t="n">
        <v>1986.0</v>
      </c>
      <c r="CP1506" t="inlineStr">
        <is>
          <t>Mayer,F.L.,Jr., and M.R. Ellersieck (1986). Manual of Acute Toxicity: Interpretation and Data Base for 410 Chemicals and 66 Species of Freshwater Animals. USDI Fish and Wildlife Service, Publication No.160, Washington, DC, 505 p. ECOREF#:6797</t>
        </is>
      </c>
    </row>
    <row r="1507">
      <c r="A1507" t="n">
        <v>122349.0</v>
      </c>
      <c r="B1507" t="inlineStr">
        <is>
          <t>6-Chloro-N,N'-diethyl-1,3,5-triazine-2,4-diamine</t>
        </is>
      </c>
      <c r="C1507"/>
      <c r="D1507" t="inlineStr">
        <is>
          <t>Not reported</t>
        </is>
      </c>
      <c r="E1507" t="inlineStr">
        <is>
          <t>Not coded</t>
        </is>
      </c>
      <c r="F1507"/>
      <c r="G1507" t="n">
        <v>80.0</v>
      </c>
      <c r="H1507"/>
      <c r="I1507"/>
      <c r="J1507"/>
      <c r="K1507"/>
      <c r="L1507" t="inlineStr">
        <is>
          <t>Pimephales promelas</t>
        </is>
      </c>
      <c r="M1507" t="inlineStr">
        <is>
          <t>Fathead Minnow</t>
        </is>
      </c>
      <c r="N1507"/>
      <c r="O1507"/>
      <c r="P1507"/>
      <c r="Q1507"/>
      <c r="R1507"/>
      <c r="S1507"/>
      <c r="T1507"/>
      <c r="U1507"/>
      <c r="V1507" t="inlineStr">
        <is>
          <t>Static</t>
        </is>
      </c>
      <c r="W1507" t="inlineStr">
        <is>
          <t>Fresh water</t>
        </is>
      </c>
      <c r="X1507" t="inlineStr">
        <is>
          <t>Lab</t>
        </is>
      </c>
      <c r="Y1507"/>
      <c r="Z1507" t="inlineStr">
        <is>
          <t>Active ingredient</t>
        </is>
      </c>
      <c r="AA1507"/>
      <c r="AB1507" t="n">
        <v>510.0</v>
      </c>
      <c r="AC1507"/>
      <c r="AD1507" t="n">
        <v>373.0</v>
      </c>
      <c r="AE1507"/>
      <c r="AF1507" t="n">
        <v>698.0</v>
      </c>
      <c r="AG1507" t="inlineStr">
        <is>
          <t>AI mg/L</t>
        </is>
      </c>
      <c r="AH1507"/>
      <c r="AI1507"/>
      <c r="AJ1507"/>
      <c r="AK1507"/>
      <c r="AL1507"/>
      <c r="AM1507"/>
      <c r="AN1507"/>
      <c r="AO1507"/>
      <c r="AP1507"/>
      <c r="AQ1507"/>
      <c r="AR1507"/>
      <c r="AS1507"/>
      <c r="AT1507"/>
      <c r="AU1507"/>
      <c r="AV1507"/>
      <c r="AW1507"/>
      <c r="AX1507" t="inlineStr">
        <is>
          <t>Mortality</t>
        </is>
      </c>
      <c r="AY1507" t="inlineStr">
        <is>
          <t>Mortality</t>
        </is>
      </c>
      <c r="AZ1507" t="inlineStr">
        <is>
          <t>LC50</t>
        </is>
      </c>
      <c r="BA1507"/>
      <c r="BB1507" t="n">
        <v>4.0</v>
      </c>
      <c r="BC1507"/>
      <c r="BD1507"/>
      <c r="BE1507"/>
      <c r="BF1507"/>
      <c r="BG1507" t="inlineStr">
        <is>
          <t>Day(s)</t>
        </is>
      </c>
      <c r="BH1507" t="inlineStr">
        <is>
          <t>Wettable Powder or Water Dispersible Powder</t>
        </is>
      </c>
      <c r="BI1507" t="inlineStr">
        <is>
          <t>DTXSID4021268</t>
        </is>
      </c>
      <c r="BJ1507"/>
      <c r="BK1507"/>
      <c r="BL1507"/>
      <c r="BM1507"/>
      <c r="BN1507"/>
      <c r="BO1507"/>
      <c r="BP1507"/>
      <c r="BQ1507"/>
      <c r="BR1507"/>
      <c r="BS1507"/>
      <c r="BT1507" t="inlineStr">
        <is>
          <t>--</t>
        </is>
      </c>
      <c r="BU1507"/>
      <c r="BV1507"/>
      <c r="BW1507"/>
      <c r="BX1507"/>
      <c r="BY1507"/>
      <c r="BZ1507"/>
      <c r="CA1507"/>
      <c r="CB1507"/>
      <c r="CC1507"/>
      <c r="CD1507"/>
      <c r="CE1507"/>
      <c r="CF1507"/>
      <c r="CG1507"/>
      <c r="CH1507"/>
      <c r="CI1507"/>
      <c r="CJ1507"/>
      <c r="CK1507" t="inlineStr">
        <is>
          <t>Mayer,F.L.,Jr., and M.R. Ellersieck</t>
        </is>
      </c>
      <c r="CL1507" t="n">
        <v>6797.0</v>
      </c>
      <c r="CM1507" t="inlineStr">
        <is>
          <t>Manual of Acute Toxicity: Interpretation and Data Base for 410 Chemicals and 66 Species of Freshwater Animals</t>
        </is>
      </c>
      <c r="CN1507" t="inlineStr">
        <is>
          <t>USDI Fish and Wildlife Service, Publication No.160, Washington, DC:505 p.</t>
        </is>
      </c>
      <c r="CO1507" t="n">
        <v>1986.0</v>
      </c>
      <c r="CP1507" t="inlineStr">
        <is>
          <t>Mayer,F.L.,Jr., and M.R. Ellersieck (1986). Manual of Acute Toxicity: Interpretation and Data Base for 410 Chemicals and 66 Species of Freshwater Animals. USDI Fish and Wildlife Service, Publication No.160, Washington, DC, 505 p. ECOREF#:6797</t>
        </is>
      </c>
    </row>
    <row r="1508">
      <c r="A1508" t="n">
        <v>122349.0</v>
      </c>
      <c r="B1508" t="inlineStr">
        <is>
          <t>6-Chloro-N,N'-diethyl-1,3,5-triazine-2,4-diamine</t>
        </is>
      </c>
      <c r="C1508" t="inlineStr">
        <is>
          <t>Technical grade, technical product, technical formulation</t>
        </is>
      </c>
      <c r="D1508" t="inlineStr">
        <is>
          <t>Not coded</t>
        </is>
      </c>
      <c r="E1508" t="inlineStr">
        <is>
          <t>United States Environmental Protection Agency</t>
        </is>
      </c>
      <c r="F1508"/>
      <c r="G1508"/>
      <c r="H1508"/>
      <c r="I1508"/>
      <c r="J1508"/>
      <c r="K1508"/>
      <c r="L1508" t="inlineStr">
        <is>
          <t>Pimephales promelas</t>
        </is>
      </c>
      <c r="M1508" t="inlineStr">
        <is>
          <t>Fathead Minnow</t>
        </is>
      </c>
      <c r="N1508"/>
      <c r="O1508"/>
      <c r="P1508"/>
      <c r="Q1508"/>
      <c r="R1508"/>
      <c r="S1508"/>
      <c r="T1508"/>
      <c r="U1508"/>
      <c r="V1508" t="inlineStr">
        <is>
          <t>Static</t>
        </is>
      </c>
      <c r="W1508" t="inlineStr">
        <is>
          <t>Fresh water</t>
        </is>
      </c>
      <c r="X1508" t="inlineStr">
        <is>
          <t>Lab</t>
        </is>
      </c>
      <c r="Y1508"/>
      <c r="Z1508" t="inlineStr">
        <is>
          <t>Active ingredient</t>
        </is>
      </c>
      <c r="AA1508"/>
      <c r="AB1508" t="n">
        <v>6.4</v>
      </c>
      <c r="AC1508"/>
      <c r="AD1508" t="n">
        <v>4.8</v>
      </c>
      <c r="AE1508"/>
      <c r="AF1508" t="n">
        <v>8.7</v>
      </c>
      <c r="AG1508" t="inlineStr">
        <is>
          <t>AI mg/L</t>
        </is>
      </c>
      <c r="AH1508"/>
      <c r="AI1508"/>
      <c r="AJ1508"/>
      <c r="AK1508"/>
      <c r="AL1508"/>
      <c r="AM1508"/>
      <c r="AN1508"/>
      <c r="AO1508"/>
      <c r="AP1508"/>
      <c r="AQ1508"/>
      <c r="AR1508"/>
      <c r="AS1508"/>
      <c r="AT1508"/>
      <c r="AU1508"/>
      <c r="AV1508"/>
      <c r="AW1508"/>
      <c r="AX1508" t="inlineStr">
        <is>
          <t>Mortality</t>
        </is>
      </c>
      <c r="AY1508" t="inlineStr">
        <is>
          <t>Mortality</t>
        </is>
      </c>
      <c r="AZ1508" t="inlineStr">
        <is>
          <t>LC50</t>
        </is>
      </c>
      <c r="BA1508"/>
      <c r="BB1508" t="n">
        <v>4.0</v>
      </c>
      <c r="BC1508"/>
      <c r="BD1508"/>
      <c r="BE1508"/>
      <c r="BF1508"/>
      <c r="BG1508" t="inlineStr">
        <is>
          <t>Day(s)</t>
        </is>
      </c>
      <c r="BH1508"/>
      <c r="BI1508" t="inlineStr">
        <is>
          <t>DTXSID4021268</t>
        </is>
      </c>
      <c r="BJ1508"/>
      <c r="BK1508"/>
      <c r="BL1508" t="inlineStr">
        <is>
          <t>Acute</t>
        </is>
      </c>
      <c r="BM1508"/>
      <c r="BN1508"/>
      <c r="BO1508"/>
      <c r="BP1508"/>
      <c r="BQ1508"/>
      <c r="BR1508"/>
      <c r="BS1508"/>
      <c r="BT1508" t="inlineStr">
        <is>
          <t>--</t>
        </is>
      </c>
      <c r="BU1508"/>
      <c r="BV1508"/>
      <c r="BW1508"/>
      <c r="BX1508"/>
      <c r="BY1508"/>
      <c r="BZ1508"/>
      <c r="CA1508"/>
      <c r="CB1508"/>
      <c r="CC1508"/>
      <c r="CD1508"/>
      <c r="CE1508"/>
      <c r="CF1508"/>
      <c r="CG1508"/>
      <c r="CH1508"/>
      <c r="CI1508"/>
      <c r="CJ1508" t="inlineStr">
        <is>
          <t xml:space="preserve">CONTR/STD METHODS USED//   </t>
        </is>
      </c>
      <c r="CK1508" t="inlineStr">
        <is>
          <t>U.S. Environmental Protection Agency</t>
        </is>
      </c>
      <c r="CL1508" t="n">
        <v>344.0</v>
      </c>
      <c r="CM1508" t="inlineStr">
        <is>
          <t>Pesticide Ecotoxicity Database (Formerly: Environmental Effects Database (EEDB))</t>
        </is>
      </c>
      <c r="CN1508" t="inlineStr">
        <is>
          <t>Environmental Fate and Effects Division, U.S.EPA, Washington, D.C.:</t>
        </is>
      </c>
      <c r="CO1508" t="n">
        <v>1992.0</v>
      </c>
      <c r="CP1508" t="inlineStr">
        <is>
          <t>U.S. Environmental Protection Agency (1992). Pesticide Ecotoxicity Database (Formerly: Environmental Effects Database (EEDB)). Environmental Fate and Effects Division, U.S.EPA, Washington, D.C., ECOREF#:344</t>
        </is>
      </c>
    </row>
    <row r="1509">
      <c r="A1509" t="n">
        <v>122349.0</v>
      </c>
      <c r="B1509" t="inlineStr">
        <is>
          <t>6-Chloro-N,N'-diethyl-1,3,5-triazine-2,4-diamine</t>
        </is>
      </c>
      <c r="C1509"/>
      <c r="D1509" t="inlineStr">
        <is>
          <t>Not reported</t>
        </is>
      </c>
      <c r="E1509" t="inlineStr">
        <is>
          <t>Not coded</t>
        </is>
      </c>
      <c r="F1509"/>
      <c r="G1509" t="n">
        <v>98.1</v>
      </c>
      <c r="H1509"/>
      <c r="I1509"/>
      <c r="J1509"/>
      <c r="K1509"/>
      <c r="L1509" t="inlineStr">
        <is>
          <t>Pimephales promelas</t>
        </is>
      </c>
      <c r="M1509" t="inlineStr">
        <is>
          <t>Fathead Minnow</t>
        </is>
      </c>
      <c r="N1509"/>
      <c r="O1509"/>
      <c r="P1509"/>
      <c r="Q1509"/>
      <c r="R1509"/>
      <c r="S1509"/>
      <c r="T1509"/>
      <c r="U1509"/>
      <c r="V1509" t="inlineStr">
        <is>
          <t>Static</t>
        </is>
      </c>
      <c r="W1509" t="inlineStr">
        <is>
          <t>Fresh water</t>
        </is>
      </c>
      <c r="X1509" t="inlineStr">
        <is>
          <t>Lab</t>
        </is>
      </c>
      <c r="Y1509"/>
      <c r="Z1509" t="inlineStr">
        <is>
          <t>Active ingredient</t>
        </is>
      </c>
      <c r="AA1509" t="inlineStr">
        <is>
          <t>&gt;</t>
        </is>
      </c>
      <c r="AB1509" t="n">
        <v>10.0</v>
      </c>
      <c r="AC1509"/>
      <c r="AD1509"/>
      <c r="AE1509"/>
      <c r="AF1509"/>
      <c r="AG1509" t="inlineStr">
        <is>
          <t>AI mg/L</t>
        </is>
      </c>
      <c r="AH1509"/>
      <c r="AI1509"/>
      <c r="AJ1509"/>
      <c r="AK1509"/>
      <c r="AL1509"/>
      <c r="AM1509"/>
      <c r="AN1509"/>
      <c r="AO1509"/>
      <c r="AP1509"/>
      <c r="AQ1509"/>
      <c r="AR1509"/>
      <c r="AS1509"/>
      <c r="AT1509"/>
      <c r="AU1509"/>
      <c r="AV1509"/>
      <c r="AW1509"/>
      <c r="AX1509" t="inlineStr">
        <is>
          <t>Mortality</t>
        </is>
      </c>
      <c r="AY1509" t="inlineStr">
        <is>
          <t>Mortality</t>
        </is>
      </c>
      <c r="AZ1509" t="inlineStr">
        <is>
          <t>LC50</t>
        </is>
      </c>
      <c r="BA1509"/>
      <c r="BB1509" t="n">
        <v>4.0</v>
      </c>
      <c r="BC1509"/>
      <c r="BD1509"/>
      <c r="BE1509"/>
      <c r="BF1509"/>
      <c r="BG1509" t="inlineStr">
        <is>
          <t>Day(s)</t>
        </is>
      </c>
      <c r="BH1509" t="inlineStr">
        <is>
          <t>Pure</t>
        </is>
      </c>
      <c r="BI1509" t="inlineStr">
        <is>
          <t>DTXSID4021268</t>
        </is>
      </c>
      <c r="BJ1509"/>
      <c r="BK1509"/>
      <c r="BL1509"/>
      <c r="BM1509"/>
      <c r="BN1509"/>
      <c r="BO1509"/>
      <c r="BP1509"/>
      <c r="BQ1509"/>
      <c r="BR1509"/>
      <c r="BS1509"/>
      <c r="BT1509" t="inlineStr">
        <is>
          <t>--</t>
        </is>
      </c>
      <c r="BU1509"/>
      <c r="BV1509"/>
      <c r="BW1509"/>
      <c r="BX1509"/>
      <c r="BY1509"/>
      <c r="BZ1509"/>
      <c r="CA1509"/>
      <c r="CB1509"/>
      <c r="CC1509"/>
      <c r="CD1509"/>
      <c r="CE1509"/>
      <c r="CF1509"/>
      <c r="CG1509"/>
      <c r="CH1509"/>
      <c r="CI1509"/>
      <c r="CJ1509"/>
      <c r="CK1509" t="inlineStr">
        <is>
          <t>Mayer,F.L.,Jr., and M.R. Ellersieck</t>
        </is>
      </c>
      <c r="CL1509" t="n">
        <v>6797.0</v>
      </c>
      <c r="CM1509" t="inlineStr">
        <is>
          <t>Manual of Acute Toxicity: Interpretation and Data Base for 410 Chemicals and 66 Species of Freshwater Animals</t>
        </is>
      </c>
      <c r="CN1509" t="inlineStr">
        <is>
          <t>USDI Fish and Wildlife Service, Publication No.160, Washington, DC:505 p.</t>
        </is>
      </c>
      <c r="CO1509" t="n">
        <v>1986.0</v>
      </c>
      <c r="CP1509" t="inlineStr">
        <is>
          <t>Mayer,F.L.,Jr., and M.R. Ellersieck (1986). Manual of Acute Toxicity: Interpretation and Data Base for 410 Chemicals and 66 Species of Freshwater Animals. USDI Fish and Wildlife Service, Publication No.160, Washington, DC, 505 p. ECOREF#:6797</t>
        </is>
      </c>
    </row>
    <row r="1510">
      <c r="A1510" t="n">
        <v>122349.0</v>
      </c>
      <c r="B1510" t="inlineStr">
        <is>
          <t>6-Chloro-N,N'-diethyl-1,3,5-triazine-2,4-diamine</t>
        </is>
      </c>
      <c r="C1510"/>
      <c r="D1510" t="inlineStr">
        <is>
          <t>Not reported</t>
        </is>
      </c>
      <c r="E1510" t="inlineStr">
        <is>
          <t>Not coded</t>
        </is>
      </c>
      <c r="F1510"/>
      <c r="G1510" t="n">
        <v>4.0</v>
      </c>
      <c r="H1510"/>
      <c r="I1510"/>
      <c r="J1510"/>
      <c r="K1510"/>
      <c r="L1510" t="inlineStr">
        <is>
          <t>Pimephales promelas</t>
        </is>
      </c>
      <c r="M1510" t="inlineStr">
        <is>
          <t>Fathead Minnow</t>
        </is>
      </c>
      <c r="N1510"/>
      <c r="O1510"/>
      <c r="P1510"/>
      <c r="Q1510"/>
      <c r="R1510"/>
      <c r="S1510"/>
      <c r="T1510"/>
      <c r="U1510"/>
      <c r="V1510" t="inlineStr">
        <is>
          <t>Static</t>
        </is>
      </c>
      <c r="W1510" t="inlineStr">
        <is>
          <t>Fresh water</t>
        </is>
      </c>
      <c r="X1510" t="inlineStr">
        <is>
          <t>Lab</t>
        </is>
      </c>
      <c r="Y1510"/>
      <c r="Z1510" t="inlineStr">
        <is>
          <t>Active ingredient</t>
        </is>
      </c>
      <c r="AA1510"/>
      <c r="AB1510" t="n">
        <v>5.0</v>
      </c>
      <c r="AC1510"/>
      <c r="AD1510" t="n">
        <v>3.5</v>
      </c>
      <c r="AE1510"/>
      <c r="AF1510" t="n">
        <v>7.15</v>
      </c>
      <c r="AG1510" t="inlineStr">
        <is>
          <t>AI mg/L</t>
        </is>
      </c>
      <c r="AH1510"/>
      <c r="AI1510"/>
      <c r="AJ1510"/>
      <c r="AK1510"/>
      <c r="AL1510"/>
      <c r="AM1510"/>
      <c r="AN1510"/>
      <c r="AO1510"/>
      <c r="AP1510"/>
      <c r="AQ1510"/>
      <c r="AR1510"/>
      <c r="AS1510"/>
      <c r="AT1510"/>
      <c r="AU1510"/>
      <c r="AV1510"/>
      <c r="AW1510"/>
      <c r="AX1510" t="inlineStr">
        <is>
          <t>Mortality</t>
        </is>
      </c>
      <c r="AY1510" t="inlineStr">
        <is>
          <t>Mortality</t>
        </is>
      </c>
      <c r="AZ1510" t="inlineStr">
        <is>
          <t>LC50</t>
        </is>
      </c>
      <c r="BA1510"/>
      <c r="BB1510" t="n">
        <v>4.0</v>
      </c>
      <c r="BC1510"/>
      <c r="BD1510"/>
      <c r="BE1510"/>
      <c r="BF1510"/>
      <c r="BG1510" t="inlineStr">
        <is>
          <t>Day(s)</t>
        </is>
      </c>
      <c r="BH1510" t="inlineStr">
        <is>
          <t>Granule, granular</t>
        </is>
      </c>
      <c r="BI1510" t="inlineStr">
        <is>
          <t>DTXSID4021268</t>
        </is>
      </c>
      <c r="BJ1510"/>
      <c r="BK1510"/>
      <c r="BL1510"/>
      <c r="BM1510"/>
      <c r="BN1510"/>
      <c r="BO1510"/>
      <c r="BP1510"/>
      <c r="BQ1510"/>
      <c r="BR1510"/>
      <c r="BS1510"/>
      <c r="BT1510" t="inlineStr">
        <is>
          <t>--</t>
        </is>
      </c>
      <c r="BU1510"/>
      <c r="BV1510"/>
      <c r="BW1510"/>
      <c r="BX1510"/>
      <c r="BY1510"/>
      <c r="BZ1510"/>
      <c r="CA1510"/>
      <c r="CB1510"/>
      <c r="CC1510"/>
      <c r="CD1510"/>
      <c r="CE1510"/>
      <c r="CF1510"/>
      <c r="CG1510"/>
      <c r="CH1510"/>
      <c r="CI1510"/>
      <c r="CJ1510"/>
      <c r="CK1510" t="inlineStr">
        <is>
          <t>Mayer,F.L.,Jr., and M.R. Ellersieck</t>
        </is>
      </c>
      <c r="CL1510" t="n">
        <v>6797.0</v>
      </c>
      <c r="CM1510" t="inlineStr">
        <is>
          <t>Manual of Acute Toxicity: Interpretation and Data Base for 410 Chemicals and 66 Species of Freshwater Animals</t>
        </is>
      </c>
      <c r="CN1510" t="inlineStr">
        <is>
          <t>USDI Fish and Wildlife Service, Publication No.160, Washington, DC:505 p.</t>
        </is>
      </c>
      <c r="CO1510" t="n">
        <v>1986.0</v>
      </c>
      <c r="CP1510" t="inlineStr">
        <is>
          <t>Mayer,F.L.,Jr., and M.R. Ellersieck (1986). Manual of Acute Toxicity: Interpretation and Data Base for 410 Chemicals and 66 Species of Freshwater Animals. USDI Fish and Wildlife Service, Publication No.160, Washington, DC, 505 p. ECOREF#:6797</t>
        </is>
      </c>
    </row>
    <row r="1511">
      <c r="A1511" t="n">
        <v>122394.0</v>
      </c>
      <c r="B1511" t="inlineStr">
        <is>
          <t>N-phenylbenzenamine</t>
        </is>
      </c>
      <c r="C1511"/>
      <c r="D1511" t="inlineStr">
        <is>
          <t>Measured</t>
        </is>
      </c>
      <c r="E1511" t="inlineStr">
        <is>
          <t>Not coded</t>
        </is>
      </c>
      <c r="F1511" t="inlineStr">
        <is>
          <t>&gt;</t>
        </is>
      </c>
      <c r="G1511" t="n">
        <v>99.0</v>
      </c>
      <c r="H1511"/>
      <c r="I1511"/>
      <c r="J1511"/>
      <c r="K1511"/>
      <c r="L1511" t="inlineStr">
        <is>
          <t>Pimephales promelas</t>
        </is>
      </c>
      <c r="M1511" t="inlineStr">
        <is>
          <t>Fathead Minnow</t>
        </is>
      </c>
      <c r="N1511"/>
      <c r="O1511"/>
      <c r="P1511" t="n">
        <v>31.0</v>
      </c>
      <c r="Q1511"/>
      <c r="R1511"/>
      <c r="S1511"/>
      <c r="T1511"/>
      <c r="U1511" t="inlineStr">
        <is>
          <t>Day(s)</t>
        </is>
      </c>
      <c r="V1511" t="inlineStr">
        <is>
          <t>Flow-through</t>
        </is>
      </c>
      <c r="W1511" t="inlineStr">
        <is>
          <t>Fresh water</t>
        </is>
      </c>
      <c r="X1511" t="inlineStr">
        <is>
          <t>Lab</t>
        </is>
      </c>
      <c r="Y1511"/>
      <c r="Z1511" t="inlineStr">
        <is>
          <t>Active ingredient</t>
        </is>
      </c>
      <c r="AA1511"/>
      <c r="AB1511" t="n">
        <v>3.79</v>
      </c>
      <c r="AC1511"/>
      <c r="AD1511" t="n">
        <v>3.47</v>
      </c>
      <c r="AE1511"/>
      <c r="AF1511" t="n">
        <v>4.14</v>
      </c>
      <c r="AG1511" t="inlineStr">
        <is>
          <t>AI mg/L</t>
        </is>
      </c>
      <c r="AH1511"/>
      <c r="AI1511"/>
      <c r="AJ1511"/>
      <c r="AK1511"/>
      <c r="AL1511"/>
      <c r="AM1511"/>
      <c r="AN1511"/>
      <c r="AO1511"/>
      <c r="AP1511"/>
      <c r="AQ1511"/>
      <c r="AR1511"/>
      <c r="AS1511"/>
      <c r="AT1511"/>
      <c r="AU1511"/>
      <c r="AV1511"/>
      <c r="AW1511"/>
      <c r="AX1511" t="inlineStr">
        <is>
          <t>Mortality</t>
        </is>
      </c>
      <c r="AY1511" t="inlineStr">
        <is>
          <t>Mortality</t>
        </is>
      </c>
      <c r="AZ1511" t="inlineStr">
        <is>
          <t>LC50</t>
        </is>
      </c>
      <c r="BA1511"/>
      <c r="BB1511" t="n">
        <v>4.0</v>
      </c>
      <c r="BC1511"/>
      <c r="BD1511"/>
      <c r="BE1511"/>
      <c r="BF1511"/>
      <c r="BG1511" t="inlineStr">
        <is>
          <t>Day(s)</t>
        </is>
      </c>
      <c r="BH1511" t="inlineStr">
        <is>
          <t>Pure</t>
        </is>
      </c>
      <c r="BI1511" t="inlineStr">
        <is>
          <t>DTXSID4021975</t>
        </is>
      </c>
      <c r="BJ1511"/>
      <c r="BK1511"/>
      <c r="BL1511"/>
      <c r="BM1511"/>
      <c r="BN1511"/>
      <c r="BO1511"/>
      <c r="BP1511"/>
      <c r="BQ1511"/>
      <c r="BR1511"/>
      <c r="BS1511"/>
      <c r="BT1511" t="inlineStr">
        <is>
          <t>--</t>
        </is>
      </c>
      <c r="BU1511"/>
      <c r="BV1511"/>
      <c r="BW1511"/>
      <c r="BX1511"/>
      <c r="BY1511"/>
      <c r="BZ1511"/>
      <c r="CA1511"/>
      <c r="CB1511"/>
      <c r="CC1511"/>
      <c r="CD1511"/>
      <c r="CE1511"/>
      <c r="CF1511"/>
      <c r="CG1511"/>
      <c r="CH1511"/>
      <c r="CI1511" t="inlineStr">
        <is>
          <t xml:space="preserve"> Affected fish lost schooling behavior, were hypoactive, swam near the tank bottom and were darkly colored.  Equilibrium loss was not observed prior to death.  The 0-hr samples were omitted due to early sampling of the tanks, resulting in </t>
        </is>
      </c>
      <c r="CJ1511" t="inlineStr">
        <is>
          <t xml:space="preserve">   Affected fish lost schooling behavior, were hypoactive, swam near the tank bottom and were darkly colored.  Equilibrium loss was not observed prior to death.  The 0-hr samples were omitted due to early sampling of the tanks, resulting in </t>
        </is>
      </c>
      <c r="CK1511" t="inlineStr">
        <is>
          <t>Geiger,D.L., L.T. Brooke, and D.J. Call</t>
        </is>
      </c>
      <c r="CL1511" t="n">
        <v>3217.0</v>
      </c>
      <c r="CM1511" t="inlineStr">
        <is>
          <t>Acute Toxicities of Organic Chemicals to Fathead Minnows (Pimephales promelas), Volume V</t>
        </is>
      </c>
      <c r="CN1511" t="inlineStr">
        <is>
          <t>Center for Lake Superior Environmental Studies, University of Wisconsin, Superior, WI:332 p.</t>
        </is>
      </c>
      <c r="CO1511" t="n">
        <v>1990.0</v>
      </c>
      <c r="CP1511" t="inlineStr">
        <is>
          <t>Geiger,D.L., L.T. Brooke, and D.J. Call (1990). Acute Toxicities of Organic Chemicals to Fathead Minnows (Pimephales promelas), Volume V. Center for Lake Superior Environmental Studies, University of Wisconsin, Superior, WI, 332 p. ECOREF#:3217</t>
        </is>
      </c>
    </row>
    <row r="1512">
      <c r="A1512" t="n">
        <v>122996.0</v>
      </c>
      <c r="B1512" t="inlineStr">
        <is>
          <t>2-Phenoxyethanol</t>
        </is>
      </c>
      <c r="C1512"/>
      <c r="D1512" t="inlineStr">
        <is>
          <t>Measured</t>
        </is>
      </c>
      <c r="E1512" t="inlineStr">
        <is>
          <t>Not coded</t>
        </is>
      </c>
      <c r="F1512"/>
      <c r="G1512" t="n">
        <v>95.0</v>
      </c>
      <c r="H1512"/>
      <c r="I1512"/>
      <c r="J1512"/>
      <c r="K1512"/>
      <c r="L1512" t="inlineStr">
        <is>
          <t>Pimephales promelas</t>
        </is>
      </c>
      <c r="M1512" t="inlineStr">
        <is>
          <t>Fathead Minnow</t>
        </is>
      </c>
      <c r="N1512"/>
      <c r="O1512"/>
      <c r="P1512" t="n">
        <v>32.0</v>
      </c>
      <c r="Q1512"/>
      <c r="R1512"/>
      <c r="S1512"/>
      <c r="T1512"/>
      <c r="U1512" t="inlineStr">
        <is>
          <t>Day(s)</t>
        </is>
      </c>
      <c r="V1512" t="inlineStr">
        <is>
          <t>Flow-through</t>
        </is>
      </c>
      <c r="W1512" t="inlineStr">
        <is>
          <t>Fresh water</t>
        </is>
      </c>
      <c r="X1512" t="inlineStr">
        <is>
          <t>Lab</t>
        </is>
      </c>
      <c r="Y1512"/>
      <c r="Z1512" t="inlineStr">
        <is>
          <t>Active ingredient</t>
        </is>
      </c>
      <c r="AA1512"/>
      <c r="AB1512" t="n">
        <v>344.0</v>
      </c>
      <c r="AC1512"/>
      <c r="AD1512" t="n">
        <v>337.0</v>
      </c>
      <c r="AE1512"/>
      <c r="AF1512" t="n">
        <v>352.0</v>
      </c>
      <c r="AG1512" t="inlineStr">
        <is>
          <t>AI mg/L</t>
        </is>
      </c>
      <c r="AH1512"/>
      <c r="AI1512"/>
      <c r="AJ1512"/>
      <c r="AK1512"/>
      <c r="AL1512"/>
      <c r="AM1512"/>
      <c r="AN1512"/>
      <c r="AO1512"/>
      <c r="AP1512"/>
      <c r="AQ1512"/>
      <c r="AR1512"/>
      <c r="AS1512"/>
      <c r="AT1512"/>
      <c r="AU1512"/>
      <c r="AV1512"/>
      <c r="AW1512"/>
      <c r="AX1512" t="inlineStr">
        <is>
          <t>Mortality</t>
        </is>
      </c>
      <c r="AY1512" t="inlineStr">
        <is>
          <t>Mortality</t>
        </is>
      </c>
      <c r="AZ1512" t="inlineStr">
        <is>
          <t>LC50</t>
        </is>
      </c>
      <c r="BA1512"/>
      <c r="BB1512" t="n">
        <v>4.0</v>
      </c>
      <c r="BC1512"/>
      <c r="BD1512"/>
      <c r="BE1512"/>
      <c r="BF1512"/>
      <c r="BG1512" t="inlineStr">
        <is>
          <t>Day(s)</t>
        </is>
      </c>
      <c r="BH1512" t="inlineStr">
        <is>
          <t>Pure</t>
        </is>
      </c>
      <c r="BI1512" t="inlineStr">
        <is>
          <t>DTXSID9021976</t>
        </is>
      </c>
      <c r="BJ1512"/>
      <c r="BK1512"/>
      <c r="BL1512"/>
      <c r="BM1512"/>
      <c r="BN1512"/>
      <c r="BO1512"/>
      <c r="BP1512"/>
      <c r="BQ1512"/>
      <c r="BR1512"/>
      <c r="BS1512"/>
      <c r="BT1512" t="inlineStr">
        <is>
          <t>--</t>
        </is>
      </c>
      <c r="BU1512"/>
      <c r="BV1512"/>
      <c r="BW1512"/>
      <c r="BX1512"/>
      <c r="BY1512"/>
      <c r="BZ1512"/>
      <c r="CA1512"/>
      <c r="CB1512"/>
      <c r="CC1512"/>
      <c r="CD1512"/>
      <c r="CE1512"/>
      <c r="CF1512"/>
      <c r="CG1512"/>
      <c r="CH1512"/>
      <c r="CI1512" t="inlineStr">
        <is>
          <t xml:space="preserve"> Fish in the second highest concentration were immediately NR affected but began to respond to tap at 12 hr.  They did not school fNA the remainder of the test.  Affected fish stopped schooling, became hypoactive on the tank bottom, then lost </t>
        </is>
      </c>
      <c r="CJ1512" t="inlineStr">
        <is>
          <t xml:space="preserve">   Fish in the second highest concentration were immediately NR affected but began to respond to tap at 12 hr.  They did not school fNA the remainder of the test.  Affected fish stopped schooling, became hypoactive on the tank bottom, then lost </t>
        </is>
      </c>
      <c r="CK1512" t="inlineStr">
        <is>
          <t>Brooke,L.T., D.J. Call, D.L. Geiger, and C.E. Northcott</t>
        </is>
      </c>
      <c r="CL1512" t="n">
        <v>12448.0</v>
      </c>
      <c r="CM1512" t="inlineStr">
        <is>
          <t>Acute Toxicities of Organic Chemicals to Fathead Minnows (Pimephales promelas), Vol. 1</t>
        </is>
      </c>
      <c r="CN1512" t="inlineStr">
        <is>
          <t>Center for Lake Superior Environmental Studies, University of Wisconsin-Superior, Superior, WI:414 p.</t>
        </is>
      </c>
      <c r="CO1512" t="n">
        <v>1984.0</v>
      </c>
      <c r="CP1512" t="inlineStr">
        <is>
          <t>Brooke,L.T., D.J. Call, D.L. Geiger, and C.E. Northcott (1984). Acute Toxicities of Organic Chemicals to Fathead Minnows (Pimephales promelas), Vol. 1. Center for Lake Superior Environmental Studies, University of Wisconsin-Superior, Superior, WI, 414 p. ECOREF#:12448</t>
        </is>
      </c>
    </row>
    <row r="1513">
      <c r="A1513" t="n">
        <v>123057.0</v>
      </c>
      <c r="B1513" t="inlineStr">
        <is>
          <t>2-Ethylhexanal</t>
        </is>
      </c>
      <c r="C1513"/>
      <c r="D1513" t="inlineStr">
        <is>
          <t>Unmeasured</t>
        </is>
      </c>
      <c r="E1513" t="inlineStr">
        <is>
          <t>USEPA and ASTM methods</t>
        </is>
      </c>
      <c r="F1513"/>
      <c r="G1513"/>
      <c r="H1513"/>
      <c r="I1513"/>
      <c r="J1513"/>
      <c r="K1513"/>
      <c r="L1513" t="inlineStr">
        <is>
          <t>Pimephales promelas</t>
        </is>
      </c>
      <c r="M1513" t="inlineStr">
        <is>
          <t>Fathead Minnow</t>
        </is>
      </c>
      <c r="N1513"/>
      <c r="O1513"/>
      <c r="P1513"/>
      <c r="Q1513"/>
      <c r="R1513"/>
      <c r="S1513"/>
      <c r="T1513"/>
      <c r="U1513"/>
      <c r="V1513" t="inlineStr">
        <is>
          <t>Static</t>
        </is>
      </c>
      <c r="W1513" t="inlineStr">
        <is>
          <t>Fresh water</t>
        </is>
      </c>
      <c r="X1513" t="inlineStr">
        <is>
          <t>Lab</t>
        </is>
      </c>
      <c r="Y1513"/>
      <c r="Z1513" t="inlineStr">
        <is>
          <t>Formulation</t>
        </is>
      </c>
      <c r="AA1513"/>
      <c r="AB1513" t="n">
        <v>4.2</v>
      </c>
      <c r="AC1513"/>
      <c r="AD1513"/>
      <c r="AE1513"/>
      <c r="AF1513"/>
      <c r="AG1513" t="inlineStr">
        <is>
          <t>AI mg/L</t>
        </is>
      </c>
      <c r="AH1513"/>
      <c r="AI1513"/>
      <c r="AJ1513"/>
      <c r="AK1513"/>
      <c r="AL1513"/>
      <c r="AM1513"/>
      <c r="AN1513"/>
      <c r="AO1513"/>
      <c r="AP1513"/>
      <c r="AQ1513"/>
      <c r="AR1513"/>
      <c r="AS1513"/>
      <c r="AT1513"/>
      <c r="AU1513"/>
      <c r="AV1513"/>
      <c r="AW1513"/>
      <c r="AX1513" t="inlineStr">
        <is>
          <t>Mortality</t>
        </is>
      </c>
      <c r="AY1513" t="inlineStr">
        <is>
          <t>Mortality</t>
        </is>
      </c>
      <c r="AZ1513" t="inlineStr">
        <is>
          <t>LC50</t>
        </is>
      </c>
      <c r="BA1513"/>
      <c r="BB1513" t="n">
        <v>4.0</v>
      </c>
      <c r="BC1513"/>
      <c r="BD1513"/>
      <c r="BE1513"/>
      <c r="BF1513"/>
      <c r="BG1513" t="inlineStr">
        <is>
          <t>Day(s)</t>
        </is>
      </c>
      <c r="BH1513"/>
      <c r="BI1513" t="inlineStr">
        <is>
          <t>DTXSID9025291</t>
        </is>
      </c>
      <c r="BJ1513"/>
      <c r="BK1513"/>
      <c r="BL1513"/>
      <c r="BM1513"/>
      <c r="BN1513"/>
      <c r="BO1513"/>
      <c r="BP1513"/>
      <c r="BQ1513"/>
      <c r="BR1513"/>
      <c r="BS1513"/>
      <c r="BT1513" t="inlineStr">
        <is>
          <t>--</t>
        </is>
      </c>
      <c r="BU1513"/>
      <c r="BV1513"/>
      <c r="BW1513"/>
      <c r="BX1513"/>
      <c r="BY1513"/>
      <c r="BZ1513"/>
      <c r="CA1513"/>
      <c r="CB1513"/>
      <c r="CC1513"/>
      <c r="CD1513"/>
      <c r="CE1513"/>
      <c r="CF1513"/>
      <c r="CG1513"/>
      <c r="CH1513"/>
      <c r="CI1513"/>
      <c r="CJ1513" t="inlineStr">
        <is>
          <t xml:space="preserve">SOURCE/THE LABORATORY CULTURING PROGRAM//MEDIA/DECHLORINATED CHARLESTON MUNICIPAL WATER//   </t>
        </is>
      </c>
      <c r="CK1513" t="inlineStr">
        <is>
          <t>Union Carbide Corp.</t>
        </is>
      </c>
      <c r="CL1513" t="n">
        <v>177942.0</v>
      </c>
      <c r="CM1513" t="inlineStr">
        <is>
          <t>Letter from Union Carbide Submitting Ecotoxicological Studies on a Number of Chemicals with Cover Letter Dated 022593</t>
        </is>
      </c>
      <c r="CN1513" t="inlineStr">
        <is>
          <t>EPA/OTS 86-930000141:18 p.</t>
        </is>
      </c>
      <c r="CO1513" t="n">
        <v>1993.0</v>
      </c>
      <c r="CP1513" t="inlineStr">
        <is>
          <t>Union Carbide Corp. (1993). Letter from Union Carbide Submitting Ecotoxicological Studies on a Number of Chemicals with Cover Letter Dated 022593. EPA/OTS 86-930000141, 18 p. ECOREF#:177942</t>
        </is>
      </c>
    </row>
    <row r="1514">
      <c r="A1514" t="n">
        <v>123079.0</v>
      </c>
      <c r="B1514" t="inlineStr">
        <is>
          <t>4-Ethylphenol</t>
        </is>
      </c>
      <c r="C1514"/>
      <c r="D1514" t="inlineStr">
        <is>
          <t>Measured</t>
        </is>
      </c>
      <c r="E1514" t="inlineStr">
        <is>
          <t>Not coded</t>
        </is>
      </c>
      <c r="F1514" t="inlineStr">
        <is>
          <t>&gt;=</t>
        </is>
      </c>
      <c r="G1514" t="n">
        <v>95.0</v>
      </c>
      <c r="H1514"/>
      <c r="I1514"/>
      <c r="J1514"/>
      <c r="K1514"/>
      <c r="L1514" t="inlineStr">
        <is>
          <t>Pimephales promelas</t>
        </is>
      </c>
      <c r="M1514" t="inlineStr">
        <is>
          <t>Fathead Minnow</t>
        </is>
      </c>
      <c r="N1514" t="inlineStr">
        <is>
          <t>Juvenile</t>
        </is>
      </c>
      <c r="O1514"/>
      <c r="P1514"/>
      <c r="Q1514"/>
      <c r="R1514" t="n">
        <v>26.0</v>
      </c>
      <c r="S1514"/>
      <c r="T1514" t="n">
        <v>34.0</v>
      </c>
      <c r="U1514" t="inlineStr">
        <is>
          <t>Day(s)</t>
        </is>
      </c>
      <c r="V1514" t="inlineStr">
        <is>
          <t>Flow-through</t>
        </is>
      </c>
      <c r="W1514" t="inlineStr">
        <is>
          <t>Fresh water</t>
        </is>
      </c>
      <c r="X1514" t="inlineStr">
        <is>
          <t>Lab</t>
        </is>
      </c>
      <c r="Y1514"/>
      <c r="Z1514" t="inlineStr">
        <is>
          <t>Active ingredient</t>
        </is>
      </c>
      <c r="AA1514"/>
      <c r="AB1514" t="n">
        <v>10.4</v>
      </c>
      <c r="AC1514"/>
      <c r="AD1514"/>
      <c r="AE1514"/>
      <c r="AF1514"/>
      <c r="AG1514" t="inlineStr">
        <is>
          <t>AI mg/L</t>
        </is>
      </c>
      <c r="AH1514"/>
      <c r="AI1514"/>
      <c r="AJ1514"/>
      <c r="AK1514"/>
      <c r="AL1514"/>
      <c r="AM1514"/>
      <c r="AN1514"/>
      <c r="AO1514"/>
      <c r="AP1514"/>
      <c r="AQ1514"/>
      <c r="AR1514"/>
      <c r="AS1514"/>
      <c r="AT1514"/>
      <c r="AU1514"/>
      <c r="AV1514"/>
      <c r="AW1514"/>
      <c r="AX1514" t="inlineStr">
        <is>
          <t>Mortality</t>
        </is>
      </c>
      <c r="AY1514" t="inlineStr">
        <is>
          <t>Mortality</t>
        </is>
      </c>
      <c r="AZ1514" t="inlineStr">
        <is>
          <t>LC50</t>
        </is>
      </c>
      <c r="BA1514"/>
      <c r="BB1514" t="n">
        <v>4.0</v>
      </c>
      <c r="BC1514"/>
      <c r="BD1514"/>
      <c r="BE1514"/>
      <c r="BF1514"/>
      <c r="BG1514" t="inlineStr">
        <is>
          <t>Day(s)</t>
        </is>
      </c>
      <c r="BH1514" t="inlineStr">
        <is>
          <t>Pure</t>
        </is>
      </c>
      <c r="BI1514" t="inlineStr">
        <is>
          <t>DTXSID4021977</t>
        </is>
      </c>
      <c r="BJ1514" t="inlineStr">
        <is>
          <t>10.1002/etc.5620140920</t>
        </is>
      </c>
      <c r="BK1514"/>
      <c r="BL1514"/>
      <c r="BM1514"/>
      <c r="BN1514"/>
      <c r="BO1514"/>
      <c r="BP1514"/>
      <c r="BQ1514"/>
      <c r="BR1514"/>
      <c r="BS1514"/>
      <c r="BT1514" t="inlineStr">
        <is>
          <t>--</t>
        </is>
      </c>
      <c r="BU1514"/>
      <c r="BV1514"/>
      <c r="BW1514"/>
      <c r="BX1514"/>
      <c r="BY1514"/>
      <c r="BZ1514"/>
      <c r="CA1514"/>
      <c r="CB1514"/>
      <c r="CC1514"/>
      <c r="CD1514"/>
      <c r="CE1514"/>
      <c r="CF1514"/>
      <c r="CG1514"/>
      <c r="CH1514"/>
      <c r="CI1514"/>
      <c r="CJ1514"/>
      <c r="CK1514" t="inlineStr">
        <is>
          <t>Broderius,S.J., M.D. Kahl, and M.D. Hoglund</t>
        </is>
      </c>
      <c r="CL1514" t="n">
        <v>15031.0</v>
      </c>
      <c r="CM1514" t="inlineStr">
        <is>
          <t>Use of Joint Toxic Response to Define the Primary Mode of Toxic Action for Diverse Industrial Organic Chemicals</t>
        </is>
      </c>
      <c r="CN1514" t="inlineStr">
        <is>
          <t>Environ. Toxicol. Chem.14(9): 1591-1605</t>
        </is>
      </c>
      <c r="CO1514" t="n">
        <v>1995.0</v>
      </c>
      <c r="CP1514" t="inlineStr">
        <is>
          <t>Broderius,S.J., M.D. Kahl, and M.D. Hoglund (1995). Use of Joint Toxic Response to Define the Primary Mode of Toxic Action for Diverse Industrial Organic Chemicals. Environ. Toxicol. Chem., 14, (9), 1591-1605. doi:10.1002/etc.5620140920. ECOREF#:15031</t>
        </is>
      </c>
    </row>
    <row r="1515">
      <c r="A1515" t="n">
        <v>123079.0</v>
      </c>
      <c r="B1515" t="inlineStr">
        <is>
          <t>4-Ethylphenol</t>
        </is>
      </c>
      <c r="C1515"/>
      <c r="D1515" t="inlineStr">
        <is>
          <t>Measured</t>
        </is>
      </c>
      <c r="E1515" t="inlineStr">
        <is>
          <t>Not reported</t>
        </is>
      </c>
      <c r="F1515"/>
      <c r="G1515" t="n">
        <v>99.0</v>
      </c>
      <c r="H1515"/>
      <c r="I1515"/>
      <c r="J1515"/>
      <c r="K1515"/>
      <c r="L1515" t="inlineStr">
        <is>
          <t>Pimephales promelas</t>
        </is>
      </c>
      <c r="M1515" t="inlineStr">
        <is>
          <t>Fathead Minnow</t>
        </is>
      </c>
      <c r="N1515"/>
      <c r="O1515"/>
      <c r="P1515" t="n">
        <v>32.0</v>
      </c>
      <c r="Q1515"/>
      <c r="R1515"/>
      <c r="S1515"/>
      <c r="T1515"/>
      <c r="U1515" t="inlineStr">
        <is>
          <t>Day(s)</t>
        </is>
      </c>
      <c r="V1515" t="inlineStr">
        <is>
          <t>Flow-through</t>
        </is>
      </c>
      <c r="W1515" t="inlineStr">
        <is>
          <t>Fresh water</t>
        </is>
      </c>
      <c r="X1515" t="inlineStr">
        <is>
          <t>Lab</t>
        </is>
      </c>
      <c r="Y1515"/>
      <c r="Z1515" t="inlineStr">
        <is>
          <t>Active ingredient</t>
        </is>
      </c>
      <c r="AA1515"/>
      <c r="AB1515" t="n">
        <v>10.4</v>
      </c>
      <c r="AC1515"/>
      <c r="AD1515"/>
      <c r="AE1515"/>
      <c r="AF1515"/>
      <c r="AG1515" t="inlineStr">
        <is>
          <t>AI mg/L</t>
        </is>
      </c>
      <c r="AH1515"/>
      <c r="AI1515"/>
      <c r="AJ1515"/>
      <c r="AK1515"/>
      <c r="AL1515"/>
      <c r="AM1515"/>
      <c r="AN1515"/>
      <c r="AO1515"/>
      <c r="AP1515"/>
      <c r="AQ1515"/>
      <c r="AR1515"/>
      <c r="AS1515"/>
      <c r="AT1515"/>
      <c r="AU1515"/>
      <c r="AV1515"/>
      <c r="AW1515"/>
      <c r="AX1515" t="inlineStr">
        <is>
          <t>Mortality</t>
        </is>
      </c>
      <c r="AY1515" t="inlineStr">
        <is>
          <t>Mortality</t>
        </is>
      </c>
      <c r="AZ1515" t="inlineStr">
        <is>
          <t>LC50</t>
        </is>
      </c>
      <c r="BA1515"/>
      <c r="BB1515" t="n">
        <v>4.0</v>
      </c>
      <c r="BC1515"/>
      <c r="BD1515"/>
      <c r="BE1515"/>
      <c r="BF1515"/>
      <c r="BG1515" t="inlineStr">
        <is>
          <t>Day(s)</t>
        </is>
      </c>
      <c r="BH1515"/>
      <c r="BI1515" t="inlineStr">
        <is>
          <t>DTXSID4021977</t>
        </is>
      </c>
      <c r="BJ1515"/>
      <c r="BK1515"/>
      <c r="BL1515" t="inlineStr">
        <is>
          <t>Acute</t>
        </is>
      </c>
      <c r="BM1515"/>
      <c r="BN1515"/>
      <c r="BO1515"/>
      <c r="BP1515"/>
      <c r="BQ1515"/>
      <c r="BR1515"/>
      <c r="BS1515"/>
      <c r="BT1515" t="inlineStr">
        <is>
          <t>--</t>
        </is>
      </c>
      <c r="BU1515"/>
      <c r="BV1515"/>
      <c r="BW1515"/>
      <c r="BX1515"/>
      <c r="BY1515"/>
      <c r="BZ1515"/>
      <c r="CA1515"/>
      <c r="CB1515"/>
      <c r="CC1515"/>
      <c r="CD1515"/>
      <c r="CE1515"/>
      <c r="CF1515"/>
      <c r="CG1515"/>
      <c r="CH1515"/>
      <c r="CI1515"/>
      <c r="CJ1515" t="inlineStr">
        <is>
          <t xml:space="preserve">SOURCE/FROM US EPA ENVIRONMENTAL RESEARCH LABORATORY-DULUTH AND THE UNIVERSITY OF WISCONSIN-SUPERIOR CAMPUS//MEDIA/LAKE SUPERIOR WATER OR DECHLORINATED WATER//   </t>
        </is>
      </c>
      <c r="CK1515" t="inlineStr">
        <is>
          <t>Geiger,D.L., S.H. Poirier, L.T. Brooke, and D.J. Call</t>
        </is>
      </c>
      <c r="CL1515" t="n">
        <v>12858.0</v>
      </c>
      <c r="CM1515" t="inlineStr">
        <is>
          <t>Acute Toxicities of Organic Chemicals to Fathead Minnows (Pimephales promelas) Volume III</t>
        </is>
      </c>
      <c r="CN1515" t="inlineStr">
        <is>
          <t>Center for Lake Superior Environmental Studies, University of Wisconsin, Superior, WI:328 p.</t>
        </is>
      </c>
      <c r="CO1515" t="n">
        <v>1986.0</v>
      </c>
      <c r="CP1515" t="inlineStr">
        <is>
          <t>Geiger,D.L., S.H. Poirier, L.T. Brooke, and D.J. Call (1986). Acute Toxicities of Organic Chemicals to Fathead Minnows (Pimephales promelas) Volume III. Center for Lake Superior Environmental Studies, University of Wisconsin, Superior, WI, 328 p. ECOREF#:12858</t>
        </is>
      </c>
    </row>
    <row r="1516">
      <c r="A1516" t="n">
        <v>123159.0</v>
      </c>
      <c r="B1516" t="inlineStr">
        <is>
          <t>2-Methylvaleraldehyde</t>
        </is>
      </c>
      <c r="C1516"/>
      <c r="D1516" t="inlineStr">
        <is>
          <t>Measured</t>
        </is>
      </c>
      <c r="E1516" t="inlineStr">
        <is>
          <t>Not reported</t>
        </is>
      </c>
      <c r="F1516"/>
      <c r="G1516" t="n">
        <v>98.0</v>
      </c>
      <c r="H1516"/>
      <c r="I1516"/>
      <c r="J1516"/>
      <c r="K1516"/>
      <c r="L1516" t="inlineStr">
        <is>
          <t>Pimephales promelas</t>
        </is>
      </c>
      <c r="M1516" t="inlineStr">
        <is>
          <t>Fathead Minnow</t>
        </is>
      </c>
      <c r="N1516"/>
      <c r="O1516"/>
      <c r="P1516" t="n">
        <v>31.0</v>
      </c>
      <c r="Q1516"/>
      <c r="R1516"/>
      <c r="S1516"/>
      <c r="T1516"/>
      <c r="U1516" t="inlineStr">
        <is>
          <t>Day(s)</t>
        </is>
      </c>
      <c r="V1516" t="inlineStr">
        <is>
          <t>Flow-through</t>
        </is>
      </c>
      <c r="W1516" t="inlineStr">
        <is>
          <t>Fresh water</t>
        </is>
      </c>
      <c r="X1516" t="inlineStr">
        <is>
          <t>Lab</t>
        </is>
      </c>
      <c r="Y1516"/>
      <c r="Z1516" t="inlineStr">
        <is>
          <t>Active ingredient</t>
        </is>
      </c>
      <c r="AA1516"/>
      <c r="AB1516" t="n">
        <v>18.8</v>
      </c>
      <c r="AC1516"/>
      <c r="AD1516" t="n">
        <v>17.8</v>
      </c>
      <c r="AE1516"/>
      <c r="AF1516" t="n">
        <v>19.8</v>
      </c>
      <c r="AG1516" t="inlineStr">
        <is>
          <t>AI mg/L</t>
        </is>
      </c>
      <c r="AH1516"/>
      <c r="AI1516"/>
      <c r="AJ1516"/>
      <c r="AK1516"/>
      <c r="AL1516"/>
      <c r="AM1516"/>
      <c r="AN1516"/>
      <c r="AO1516"/>
      <c r="AP1516"/>
      <c r="AQ1516"/>
      <c r="AR1516"/>
      <c r="AS1516"/>
      <c r="AT1516"/>
      <c r="AU1516"/>
      <c r="AV1516"/>
      <c r="AW1516"/>
      <c r="AX1516" t="inlineStr">
        <is>
          <t>Mortality</t>
        </is>
      </c>
      <c r="AY1516" t="inlineStr">
        <is>
          <t>Mortality</t>
        </is>
      </c>
      <c r="AZ1516" t="inlineStr">
        <is>
          <t>LC50</t>
        </is>
      </c>
      <c r="BA1516"/>
      <c r="BB1516" t="n">
        <v>4.0</v>
      </c>
      <c r="BC1516"/>
      <c r="BD1516"/>
      <c r="BE1516"/>
      <c r="BF1516"/>
      <c r="BG1516" t="inlineStr">
        <is>
          <t>Day(s)</t>
        </is>
      </c>
      <c r="BH1516"/>
      <c r="BI1516" t="inlineStr">
        <is>
          <t>DTXSID9021978</t>
        </is>
      </c>
      <c r="BJ1516"/>
      <c r="BK1516"/>
      <c r="BL1516" t="inlineStr">
        <is>
          <t>Acute</t>
        </is>
      </c>
      <c r="BM1516"/>
      <c r="BN1516"/>
      <c r="BO1516"/>
      <c r="BP1516"/>
      <c r="BQ1516"/>
      <c r="BR1516"/>
      <c r="BS1516"/>
      <c r="BT1516" t="inlineStr">
        <is>
          <t>--</t>
        </is>
      </c>
      <c r="BU1516"/>
      <c r="BV1516"/>
      <c r="BW1516"/>
      <c r="BX1516"/>
      <c r="BY1516"/>
      <c r="BZ1516"/>
      <c r="CA1516"/>
      <c r="CB1516"/>
      <c r="CC1516"/>
      <c r="CD1516"/>
      <c r="CE1516"/>
      <c r="CF1516"/>
      <c r="CG1516"/>
      <c r="CH1516"/>
      <c r="CI1516"/>
      <c r="CJ1516" t="inlineStr">
        <is>
          <t xml:space="preserve">SOURCE/US EPA ENVIRONMENTAL RESEARCH LABORATORY DULUTH AND THE UNIVERSITY OF WISCONSIN SUPERIOR//MEDIA/FILTERED LAKE SUPERIOR WATER OR DECHLORINATED CITY OF SUPERIOR WISCONSIN WATER//   </t>
        </is>
      </c>
      <c r="CK1516" t="inlineStr">
        <is>
          <t>Geiger,D.L., C.E. Northcott, D.J. Call, and L.T. Brooke</t>
        </is>
      </c>
      <c r="CL1516" t="n">
        <v>12447.0</v>
      </c>
      <c r="CM1516" t="inlineStr">
        <is>
          <t>Acute Toxicities of Organic Chemicals to Fathead Minnows (Pimephales promelas), Volume II</t>
        </is>
      </c>
      <c r="CN1516" t="inlineStr">
        <is>
          <t>Center for Lake Superior Environmental Studies, University of Wisconsin, Superior, WI:326 p.</t>
        </is>
      </c>
      <c r="CO1516" t="n">
        <v>1985.0</v>
      </c>
      <c r="CP1516" t="inlineStr">
        <is>
          <t>Geiger,D.L., C.E. Northcott, D.J. Call, and L.T. Brooke (1985). Acute Toxicities of Organic Chemicals to Fathead Minnows (Pimephales promelas), Volume II. Center for Lake Superior Environmental Studies, University of Wisconsin, Superior, WI, 326 p. ECOREF#:12447</t>
        </is>
      </c>
    </row>
    <row r="1517">
      <c r="A1517" t="n">
        <v>123251.0</v>
      </c>
      <c r="B1517" t="inlineStr">
        <is>
          <t>Diethyl succinate</t>
        </is>
      </c>
      <c r="C1517"/>
      <c r="D1517" t="inlineStr">
        <is>
          <t>Unmeasured</t>
        </is>
      </c>
      <c r="E1517" t="inlineStr">
        <is>
          <t>Not coded</t>
        </is>
      </c>
      <c r="F1517"/>
      <c r="G1517"/>
      <c r="H1517"/>
      <c r="I1517"/>
      <c r="J1517"/>
      <c r="K1517"/>
      <c r="L1517" t="inlineStr">
        <is>
          <t>Pimephales promelas</t>
        </is>
      </c>
      <c r="M1517" t="inlineStr">
        <is>
          <t>Fathead Minnow</t>
        </is>
      </c>
      <c r="N1517"/>
      <c r="O1517"/>
      <c r="P1517"/>
      <c r="Q1517"/>
      <c r="R1517"/>
      <c r="S1517"/>
      <c r="T1517"/>
      <c r="U1517"/>
      <c r="V1517" t="inlineStr">
        <is>
          <t>Static</t>
        </is>
      </c>
      <c r="W1517" t="inlineStr">
        <is>
          <t>Fresh water</t>
        </is>
      </c>
      <c r="X1517" t="inlineStr">
        <is>
          <t>Lab</t>
        </is>
      </c>
      <c r="Y1517"/>
      <c r="Z1517" t="inlineStr">
        <is>
          <t>Formulation</t>
        </is>
      </c>
      <c r="AA1517"/>
      <c r="AB1517" t="n">
        <v>140.0</v>
      </c>
      <c r="AC1517"/>
      <c r="AD1517"/>
      <c r="AE1517"/>
      <c r="AF1517"/>
      <c r="AG1517" t="inlineStr">
        <is>
          <t>AI mg/L</t>
        </is>
      </c>
      <c r="AH1517"/>
      <c r="AI1517"/>
      <c r="AJ1517"/>
      <c r="AK1517"/>
      <c r="AL1517"/>
      <c r="AM1517"/>
      <c r="AN1517"/>
      <c r="AO1517"/>
      <c r="AP1517"/>
      <c r="AQ1517"/>
      <c r="AR1517"/>
      <c r="AS1517"/>
      <c r="AT1517"/>
      <c r="AU1517"/>
      <c r="AV1517"/>
      <c r="AW1517"/>
      <c r="AX1517" t="inlineStr">
        <is>
          <t>Mortality</t>
        </is>
      </c>
      <c r="AY1517" t="inlineStr">
        <is>
          <t>Mortality</t>
        </is>
      </c>
      <c r="AZ1517" t="inlineStr">
        <is>
          <t>LC50</t>
        </is>
      </c>
      <c r="BA1517"/>
      <c r="BB1517" t="n">
        <v>4.0</v>
      </c>
      <c r="BC1517"/>
      <c r="BD1517"/>
      <c r="BE1517"/>
      <c r="BF1517"/>
      <c r="BG1517" t="inlineStr">
        <is>
          <t>Day(s)</t>
        </is>
      </c>
      <c r="BH1517"/>
      <c r="BI1517" t="inlineStr">
        <is>
          <t>DTXSID2038732</t>
        </is>
      </c>
      <c r="BJ1517" t="inlineStr">
        <is>
          <t>10.1016/0043-1354(69)90046-3</t>
        </is>
      </c>
      <c r="BK1517"/>
      <c r="BL1517"/>
      <c r="BM1517"/>
      <c r="BN1517"/>
      <c r="BO1517"/>
      <c r="BP1517"/>
      <c r="BQ1517"/>
      <c r="BR1517"/>
      <c r="BS1517"/>
      <c r="BT1517" t="inlineStr">
        <is>
          <t>--</t>
        </is>
      </c>
      <c r="BU1517"/>
      <c r="BV1517"/>
      <c r="BW1517"/>
      <c r="BX1517"/>
      <c r="BY1517"/>
      <c r="BZ1517"/>
      <c r="CA1517"/>
      <c r="CB1517"/>
      <c r="CC1517"/>
      <c r="CD1517"/>
      <c r="CE1517"/>
      <c r="CF1517"/>
      <c r="CG1517"/>
      <c r="CH1517"/>
      <c r="CI1517"/>
      <c r="CJ1517"/>
      <c r="CK1517" t="inlineStr">
        <is>
          <t>Bender,M.E.</t>
        </is>
      </c>
      <c r="CL1517" t="n">
        <v>901.0</v>
      </c>
      <c r="CM1517" t="inlineStr">
        <is>
          <t>The Toxicity of the Hydrolysis and Breakdown Products of Malathion to the Fathead Minnow (Pimephales promelas, Rafinesque)</t>
        </is>
      </c>
      <c r="CN1517" t="inlineStr">
        <is>
          <t>Water Res.3(8): 571-582</t>
        </is>
      </c>
      <c r="CO1517" t="n">
        <v>1969.0</v>
      </c>
      <c r="CP1517" t="inlineStr">
        <is>
          <t>Bender,M.E. (1969). The Toxicity of the Hydrolysis and Breakdown Products of Malathion to the Fathead Minnow (Pimephales promelas, Rafinesque). Water Res., 3, (8), 571-582. doi:10.1016/0043-1354(69)90046-3. ECOREF#:901</t>
        </is>
      </c>
    </row>
    <row r="1518">
      <c r="A1518" t="n">
        <v>123319.0</v>
      </c>
      <c r="B1518" t="inlineStr">
        <is>
          <t>1,4-Benzenediol</t>
        </is>
      </c>
      <c r="C1518"/>
      <c r="D1518" t="inlineStr">
        <is>
          <t>Unmeasured</t>
        </is>
      </c>
      <c r="E1518" t="inlineStr">
        <is>
          <t>Standard Methods for the Examination of Water and Wastewater</t>
        </is>
      </c>
      <c r="F1518"/>
      <c r="G1518"/>
      <c r="H1518"/>
      <c r="I1518"/>
      <c r="J1518"/>
      <c r="K1518"/>
      <c r="L1518" t="inlineStr">
        <is>
          <t>Pimephales promelas</t>
        </is>
      </c>
      <c r="M1518" t="inlineStr">
        <is>
          <t>Fathead Minnow</t>
        </is>
      </c>
      <c r="N1518"/>
      <c r="O1518"/>
      <c r="P1518"/>
      <c r="Q1518"/>
      <c r="R1518"/>
      <c r="S1518"/>
      <c r="T1518"/>
      <c r="U1518"/>
      <c r="V1518" t="inlineStr">
        <is>
          <t>Static</t>
        </is>
      </c>
      <c r="W1518" t="inlineStr">
        <is>
          <t>Fresh water</t>
        </is>
      </c>
      <c r="X1518" t="inlineStr">
        <is>
          <t>Lab</t>
        </is>
      </c>
      <c r="Y1518" t="n">
        <v>6.0</v>
      </c>
      <c r="Z1518" t="inlineStr">
        <is>
          <t>Formulation</t>
        </is>
      </c>
      <c r="AA1518" t="inlineStr">
        <is>
          <t>&gt;</t>
        </is>
      </c>
      <c r="AB1518" t="n">
        <v>0.13</v>
      </c>
      <c r="AC1518"/>
      <c r="AD1518"/>
      <c r="AE1518"/>
      <c r="AF1518"/>
      <c r="AG1518" t="inlineStr">
        <is>
          <t>AI mg/L</t>
        </is>
      </c>
      <c r="AH1518"/>
      <c r="AI1518"/>
      <c r="AJ1518"/>
      <c r="AK1518"/>
      <c r="AL1518"/>
      <c r="AM1518"/>
      <c r="AN1518"/>
      <c r="AO1518"/>
      <c r="AP1518"/>
      <c r="AQ1518"/>
      <c r="AR1518"/>
      <c r="AS1518"/>
      <c r="AT1518"/>
      <c r="AU1518"/>
      <c r="AV1518"/>
      <c r="AW1518"/>
      <c r="AX1518" t="inlineStr">
        <is>
          <t>Mortality</t>
        </is>
      </c>
      <c r="AY1518" t="inlineStr">
        <is>
          <t>Mortality</t>
        </is>
      </c>
      <c r="AZ1518" t="inlineStr">
        <is>
          <t>LC50</t>
        </is>
      </c>
      <c r="BA1518"/>
      <c r="BB1518" t="n">
        <v>4.0</v>
      </c>
      <c r="BC1518"/>
      <c r="BD1518"/>
      <c r="BE1518"/>
      <c r="BF1518"/>
      <c r="BG1518" t="inlineStr">
        <is>
          <t>Day(s)</t>
        </is>
      </c>
      <c r="BH1518"/>
      <c r="BI1518" t="inlineStr">
        <is>
          <t>DTXSID7020716</t>
        </is>
      </c>
      <c r="BJ1518"/>
      <c r="BK1518"/>
      <c r="BL1518" t="inlineStr">
        <is>
          <t>Acute</t>
        </is>
      </c>
      <c r="BM1518"/>
      <c r="BN1518"/>
      <c r="BO1518"/>
      <c r="BP1518"/>
      <c r="BQ1518"/>
      <c r="BR1518"/>
      <c r="BS1518"/>
      <c r="BT1518" t="inlineStr">
        <is>
          <t>--</t>
        </is>
      </c>
      <c r="BU1518"/>
      <c r="BV1518"/>
      <c r="BW1518"/>
      <c r="BX1518"/>
      <c r="BY1518"/>
      <c r="BZ1518"/>
      <c r="CA1518"/>
      <c r="CB1518"/>
      <c r="CC1518"/>
      <c r="CD1518"/>
      <c r="CE1518"/>
      <c r="CF1518"/>
      <c r="CG1518"/>
      <c r="CH1518"/>
      <c r="CI1518"/>
      <c r="CJ1518" t="inlineStr">
        <is>
          <t xml:space="preserve">SOURCE/MUSKIE HATCHERY, ASBURY, NEW JERSEY//   </t>
        </is>
      </c>
      <c r="CK1518" t="inlineStr">
        <is>
          <t>National Association of Photographic Manufacturers</t>
        </is>
      </c>
      <c r="CL1518" t="n">
        <v>167113.0</v>
      </c>
      <c r="CM1518" t="inlineStr">
        <is>
          <t>Environmental Effect of Photoprocessing Chemicals Vol I and II (557)</t>
        </is>
      </c>
      <c r="CN1518" t="inlineStr">
        <is>
          <t>EPA/OTS Doc. #40-8469216:536 p.</t>
        </is>
      </c>
      <c r="CO1518" t="n">
        <v>1974.0</v>
      </c>
      <c r="CP1518" t="inlineStr">
        <is>
          <t>National Association of Photographic Manufacturers (1974). Environmental Effect of Photoprocessing Chemicals Vol I and II (557). EPA/OTS Doc. #40-8469216, 536 p. ECOREF#:167113</t>
        </is>
      </c>
    </row>
    <row r="1519">
      <c r="A1519" t="n">
        <v>123319.0</v>
      </c>
      <c r="B1519" t="inlineStr">
        <is>
          <t>1,4-Benzenediol</t>
        </is>
      </c>
      <c r="C1519"/>
      <c r="D1519" t="inlineStr">
        <is>
          <t>Unmeasured</t>
        </is>
      </c>
      <c r="E1519" t="inlineStr">
        <is>
          <t>Standard Methods for the Examination of Water and Wastewater</t>
        </is>
      </c>
      <c r="F1519"/>
      <c r="G1519"/>
      <c r="H1519"/>
      <c r="I1519"/>
      <c r="J1519"/>
      <c r="K1519"/>
      <c r="L1519" t="inlineStr">
        <is>
          <t>Pimephales promelas</t>
        </is>
      </c>
      <c r="M1519" t="inlineStr">
        <is>
          <t>Fathead Minnow</t>
        </is>
      </c>
      <c r="N1519"/>
      <c r="O1519"/>
      <c r="P1519"/>
      <c r="Q1519"/>
      <c r="R1519"/>
      <c r="S1519"/>
      <c r="T1519"/>
      <c r="U1519"/>
      <c r="V1519" t="inlineStr">
        <is>
          <t>Static</t>
        </is>
      </c>
      <c r="W1519" t="inlineStr">
        <is>
          <t>Fresh water</t>
        </is>
      </c>
      <c r="X1519" t="inlineStr">
        <is>
          <t>Lab</t>
        </is>
      </c>
      <c r="Y1519" t="n">
        <v>6.0</v>
      </c>
      <c r="Z1519" t="inlineStr">
        <is>
          <t>Formulation</t>
        </is>
      </c>
      <c r="AA1519" t="inlineStr">
        <is>
          <t>&lt;</t>
        </is>
      </c>
      <c r="AB1519" t="n">
        <v>0.1</v>
      </c>
      <c r="AC1519"/>
      <c r="AD1519"/>
      <c r="AE1519"/>
      <c r="AF1519"/>
      <c r="AG1519" t="inlineStr">
        <is>
          <t>AI mg/L</t>
        </is>
      </c>
      <c r="AH1519"/>
      <c r="AI1519"/>
      <c r="AJ1519"/>
      <c r="AK1519"/>
      <c r="AL1519"/>
      <c r="AM1519"/>
      <c r="AN1519"/>
      <c r="AO1519"/>
      <c r="AP1519"/>
      <c r="AQ1519"/>
      <c r="AR1519"/>
      <c r="AS1519"/>
      <c r="AT1519"/>
      <c r="AU1519"/>
      <c r="AV1519"/>
      <c r="AW1519"/>
      <c r="AX1519" t="inlineStr">
        <is>
          <t>Mortality</t>
        </is>
      </c>
      <c r="AY1519" t="inlineStr">
        <is>
          <t>Mortality</t>
        </is>
      </c>
      <c r="AZ1519" t="inlineStr">
        <is>
          <t>LC50</t>
        </is>
      </c>
      <c r="BA1519"/>
      <c r="BB1519" t="n">
        <v>4.0</v>
      </c>
      <c r="BC1519"/>
      <c r="BD1519"/>
      <c r="BE1519"/>
      <c r="BF1519"/>
      <c r="BG1519" t="inlineStr">
        <is>
          <t>Day(s)</t>
        </is>
      </c>
      <c r="BH1519"/>
      <c r="BI1519" t="inlineStr">
        <is>
          <t>DTXSID7020716</t>
        </is>
      </c>
      <c r="BJ1519"/>
      <c r="BK1519"/>
      <c r="BL1519" t="inlineStr">
        <is>
          <t>Acute</t>
        </is>
      </c>
      <c r="BM1519"/>
      <c r="BN1519"/>
      <c r="BO1519"/>
      <c r="BP1519"/>
      <c r="BQ1519"/>
      <c r="BR1519"/>
      <c r="BS1519"/>
      <c r="BT1519" t="inlineStr">
        <is>
          <t>--</t>
        </is>
      </c>
      <c r="BU1519"/>
      <c r="BV1519"/>
      <c r="BW1519"/>
      <c r="BX1519"/>
      <c r="BY1519"/>
      <c r="BZ1519"/>
      <c r="CA1519"/>
      <c r="CB1519"/>
      <c r="CC1519"/>
      <c r="CD1519"/>
      <c r="CE1519"/>
      <c r="CF1519"/>
      <c r="CG1519"/>
      <c r="CH1519"/>
      <c r="CI1519"/>
      <c r="CJ1519" t="inlineStr">
        <is>
          <t xml:space="preserve">SOURCE/MUSKIE HATCHERY, ASBURY, NEW JERSEY//   </t>
        </is>
      </c>
      <c r="CK1519" t="inlineStr">
        <is>
          <t>National Association of Photographic Manufacturers</t>
        </is>
      </c>
      <c r="CL1519" t="n">
        <v>167113.0</v>
      </c>
      <c r="CM1519" t="inlineStr">
        <is>
          <t>Environmental Effect of Photoprocessing Chemicals Vol I and II (557)</t>
        </is>
      </c>
      <c r="CN1519" t="inlineStr">
        <is>
          <t>EPA/OTS Doc. #40-8469216:536 p.</t>
        </is>
      </c>
      <c r="CO1519" t="n">
        <v>1974.0</v>
      </c>
      <c r="CP1519" t="inlineStr">
        <is>
          <t>National Association of Photographic Manufacturers (1974). Environmental Effect of Photoprocessing Chemicals Vol I and II (557). EPA/OTS Doc. #40-8469216, 536 p. ECOREF#:167113</t>
        </is>
      </c>
    </row>
    <row r="1520">
      <c r="A1520" t="n">
        <v>123319.0</v>
      </c>
      <c r="B1520" t="inlineStr">
        <is>
          <t>1,4-Benzenediol</t>
        </is>
      </c>
      <c r="C1520"/>
      <c r="D1520" t="inlineStr">
        <is>
          <t>Unmeasured</t>
        </is>
      </c>
      <c r="E1520" t="inlineStr">
        <is>
          <t>Standard Methods for the Examination of Water and Wastewater</t>
        </is>
      </c>
      <c r="F1520"/>
      <c r="G1520"/>
      <c r="H1520"/>
      <c r="I1520"/>
      <c r="J1520"/>
      <c r="K1520"/>
      <c r="L1520" t="inlineStr">
        <is>
          <t>Pimephales promelas</t>
        </is>
      </c>
      <c r="M1520" t="inlineStr">
        <is>
          <t>Fathead Minnow</t>
        </is>
      </c>
      <c r="N1520"/>
      <c r="O1520"/>
      <c r="P1520"/>
      <c r="Q1520"/>
      <c r="R1520"/>
      <c r="S1520"/>
      <c r="T1520"/>
      <c r="U1520"/>
      <c r="V1520" t="inlineStr">
        <is>
          <t>Static</t>
        </is>
      </c>
      <c r="W1520" t="inlineStr">
        <is>
          <t>Fresh water</t>
        </is>
      </c>
      <c r="X1520" t="inlineStr">
        <is>
          <t>Lab</t>
        </is>
      </c>
      <c r="Y1520" t="n">
        <v>8.0</v>
      </c>
      <c r="Z1520" t="inlineStr">
        <is>
          <t>Formulation</t>
        </is>
      </c>
      <c r="AA1520"/>
      <c r="AB1520"/>
      <c r="AC1520"/>
      <c r="AD1520" t="n">
        <v>0.1</v>
      </c>
      <c r="AE1520"/>
      <c r="AF1520" t="n">
        <v>0.18</v>
      </c>
      <c r="AG1520" t="inlineStr">
        <is>
          <t>AI mg/L</t>
        </is>
      </c>
      <c r="AH1520"/>
      <c r="AI1520"/>
      <c r="AJ1520"/>
      <c r="AK1520"/>
      <c r="AL1520"/>
      <c r="AM1520"/>
      <c r="AN1520"/>
      <c r="AO1520"/>
      <c r="AP1520"/>
      <c r="AQ1520"/>
      <c r="AR1520"/>
      <c r="AS1520"/>
      <c r="AT1520"/>
      <c r="AU1520"/>
      <c r="AV1520"/>
      <c r="AW1520"/>
      <c r="AX1520" t="inlineStr">
        <is>
          <t>Mortality</t>
        </is>
      </c>
      <c r="AY1520" t="inlineStr">
        <is>
          <t>Mortality</t>
        </is>
      </c>
      <c r="AZ1520" t="inlineStr">
        <is>
          <t>LC50</t>
        </is>
      </c>
      <c r="BA1520"/>
      <c r="BB1520" t="n">
        <v>4.0</v>
      </c>
      <c r="BC1520"/>
      <c r="BD1520"/>
      <c r="BE1520"/>
      <c r="BF1520"/>
      <c r="BG1520" t="inlineStr">
        <is>
          <t>Day(s)</t>
        </is>
      </c>
      <c r="BH1520"/>
      <c r="BI1520" t="inlineStr">
        <is>
          <t>DTXSID7020716</t>
        </is>
      </c>
      <c r="BJ1520"/>
      <c r="BK1520"/>
      <c r="BL1520" t="inlineStr">
        <is>
          <t>Acute</t>
        </is>
      </c>
      <c r="BM1520"/>
      <c r="BN1520"/>
      <c r="BO1520"/>
      <c r="BP1520"/>
      <c r="BQ1520"/>
      <c r="BR1520"/>
      <c r="BS1520"/>
      <c r="BT1520" t="inlineStr">
        <is>
          <t>--</t>
        </is>
      </c>
      <c r="BU1520"/>
      <c r="BV1520"/>
      <c r="BW1520"/>
      <c r="BX1520"/>
      <c r="BY1520"/>
      <c r="BZ1520"/>
      <c r="CA1520"/>
      <c r="CB1520"/>
      <c r="CC1520"/>
      <c r="CD1520"/>
      <c r="CE1520"/>
      <c r="CF1520"/>
      <c r="CG1520"/>
      <c r="CH1520"/>
      <c r="CI1520"/>
      <c r="CJ1520" t="inlineStr">
        <is>
          <t xml:space="preserve">SOURCE/MUSKIE HATCHERY, ASBURY, NEW JERSEY//   </t>
        </is>
      </c>
      <c r="CK1520" t="inlineStr">
        <is>
          <t>National Association of Photographic Manufacturers</t>
        </is>
      </c>
      <c r="CL1520" t="n">
        <v>167113.0</v>
      </c>
      <c r="CM1520" t="inlineStr">
        <is>
          <t>Environmental Effect of Photoprocessing Chemicals Vol I and II (557)</t>
        </is>
      </c>
      <c r="CN1520" t="inlineStr">
        <is>
          <t>EPA/OTS Doc. #40-8469216:536 p.</t>
        </is>
      </c>
      <c r="CO1520" t="n">
        <v>1974.0</v>
      </c>
      <c r="CP1520" t="inlineStr">
        <is>
          <t>National Association of Photographic Manufacturers (1974). Environmental Effect of Photoprocessing Chemicals Vol I and II (557). EPA/OTS Doc. #40-8469216, 536 p. ECOREF#:167113</t>
        </is>
      </c>
    </row>
    <row r="1521">
      <c r="A1521" t="n">
        <v>123319.0</v>
      </c>
      <c r="B1521" t="inlineStr">
        <is>
          <t>1,4-Benzenediol</t>
        </is>
      </c>
      <c r="C1521"/>
      <c r="D1521" t="inlineStr">
        <is>
          <t>Unmeasured</t>
        </is>
      </c>
      <c r="E1521" t="inlineStr">
        <is>
          <t>USEPA and STDMETH methods</t>
        </is>
      </c>
      <c r="F1521"/>
      <c r="G1521"/>
      <c r="H1521"/>
      <c r="I1521"/>
      <c r="J1521"/>
      <c r="K1521"/>
      <c r="L1521" t="inlineStr">
        <is>
          <t>Pimephales promelas</t>
        </is>
      </c>
      <c r="M1521" t="inlineStr">
        <is>
          <t>Fathead Minnow</t>
        </is>
      </c>
      <c r="N1521" t="inlineStr">
        <is>
          <t>Larva</t>
        </is>
      </c>
      <c r="O1521" t="inlineStr">
        <is>
          <t>&lt;</t>
        </is>
      </c>
      <c r="P1521" t="n">
        <v>24.0</v>
      </c>
      <c r="Q1521"/>
      <c r="R1521"/>
      <c r="S1521"/>
      <c r="T1521"/>
      <c r="U1521" t="inlineStr">
        <is>
          <t>Hours post hatch</t>
        </is>
      </c>
      <c r="V1521" t="inlineStr">
        <is>
          <t>Aquatic, unspecified</t>
        </is>
      </c>
      <c r="W1521" t="inlineStr">
        <is>
          <t>Fresh water</t>
        </is>
      </c>
      <c r="X1521" t="inlineStr">
        <is>
          <t>Lab</t>
        </is>
      </c>
      <c r="Y1521"/>
      <c r="Z1521" t="inlineStr">
        <is>
          <t>Formulation</t>
        </is>
      </c>
      <c r="AA1521"/>
      <c r="AB1521" t="n">
        <v>0.06</v>
      </c>
      <c r="AC1521"/>
      <c r="AD1521"/>
      <c r="AE1521"/>
      <c r="AF1521"/>
      <c r="AG1521" t="inlineStr">
        <is>
          <t>AI mg/L</t>
        </is>
      </c>
      <c r="AH1521"/>
      <c r="AI1521"/>
      <c r="AJ1521"/>
      <c r="AK1521"/>
      <c r="AL1521"/>
      <c r="AM1521"/>
      <c r="AN1521"/>
      <c r="AO1521"/>
      <c r="AP1521"/>
      <c r="AQ1521"/>
      <c r="AR1521"/>
      <c r="AS1521"/>
      <c r="AT1521"/>
      <c r="AU1521"/>
      <c r="AV1521"/>
      <c r="AW1521"/>
      <c r="AX1521" t="inlineStr">
        <is>
          <t>Mortality</t>
        </is>
      </c>
      <c r="AY1521" t="inlineStr">
        <is>
          <t>Mortality</t>
        </is>
      </c>
      <c r="AZ1521" t="inlineStr">
        <is>
          <t>LC50</t>
        </is>
      </c>
      <c r="BA1521"/>
      <c r="BB1521" t="n">
        <v>4.0</v>
      </c>
      <c r="BC1521"/>
      <c r="BD1521"/>
      <c r="BE1521"/>
      <c r="BF1521"/>
      <c r="BG1521" t="inlineStr">
        <is>
          <t>Day(s)</t>
        </is>
      </c>
      <c r="BH1521"/>
      <c r="BI1521" t="inlineStr">
        <is>
          <t>DTXSID7020716</t>
        </is>
      </c>
      <c r="BJ1521" t="inlineStr">
        <is>
          <t>10.1021/acs.chemrestox.6b00246</t>
        </is>
      </c>
      <c r="BK1521"/>
      <c r="BL1521" t="inlineStr">
        <is>
          <t>Acute</t>
        </is>
      </c>
      <c r="BM1521" t="inlineStr">
        <is>
          <t>LV</t>
        </is>
      </c>
      <c r="BN1521"/>
      <c r="BO1521"/>
      <c r="BP1521"/>
      <c r="BQ1521"/>
      <c r="BR1521"/>
      <c r="BS1521"/>
      <c r="BT1521" t="inlineStr">
        <is>
          <t>--</t>
        </is>
      </c>
      <c r="BU1521"/>
      <c r="BV1521"/>
      <c r="BW1521"/>
      <c r="BX1521"/>
      <c r="BY1521"/>
      <c r="BZ1521"/>
      <c r="CA1521"/>
      <c r="CB1521"/>
      <c r="CC1521"/>
      <c r="CD1521"/>
      <c r="CE1521"/>
      <c r="CF1521"/>
      <c r="CG1521"/>
      <c r="CH1521"/>
      <c r="CI1521"/>
      <c r="CJ1521" t="inlineStr">
        <is>
          <t xml:space="preserve">SOURCE/BAYLOR UNIVERSITY//MEDIA/DECHLORINATED TAP WATER//   </t>
        </is>
      </c>
      <c r="CK1521" t="inlineStr">
        <is>
          <t>Corrales,J., L.A. Kristofco, W.B. Steele, G.N. Saari, J. Kostal, E.S. Williams, M. Mills, E.P. Gallagher, T.J. Kavanagh</t>
        </is>
      </c>
      <c r="CL1521" t="n">
        <v>177136.0</v>
      </c>
      <c r="CM1521" t="inlineStr">
        <is>
          <t>Toward the Design of Less Hazardous Chemicals: Exploring Comparative Oxidative Stress in Two Common Animal Models</t>
        </is>
      </c>
      <c r="CN1521" t="inlineStr">
        <is>
          <t>Chem. Res. Toxicol.30(4): 893-904</t>
        </is>
      </c>
      <c r="CO1521" t="n">
        <v>2017.0</v>
      </c>
      <c r="CP1521" t="inlineStr">
        <is>
          <t>Corrales,J., L.A. Kristofco, W.B. Steele, G.N. Saari, J. Kostal, E.S. Williams, M. Mills, E.P. Gallagher, T.J. Kavanagh (2017). Toward the Design of Less Hazardous Chemicals: Exploring Comparative Oxidative Stress in Two Common Animal Models. Chem. Res. Toxicol., 30, (4), 893-904. doi:10.1021/acs.chemrestox.6b00246. ECOREF#:177136</t>
        </is>
      </c>
    </row>
    <row r="1522">
      <c r="A1522" t="n">
        <v>123331.0</v>
      </c>
      <c r="B1522" t="inlineStr">
        <is>
          <t>1,2-Dihydro-3,6-pyridazinedione</t>
        </is>
      </c>
      <c r="C1522"/>
      <c r="D1522" t="inlineStr">
        <is>
          <t>Unmeasured</t>
        </is>
      </c>
      <c r="E1522" t="inlineStr">
        <is>
          <t>Not coded</t>
        </is>
      </c>
      <c r="F1522"/>
      <c r="G1522"/>
      <c r="H1522"/>
      <c r="I1522"/>
      <c r="J1522"/>
      <c r="K1522"/>
      <c r="L1522" t="inlineStr">
        <is>
          <t>Pimephales promelas</t>
        </is>
      </c>
      <c r="M1522" t="inlineStr">
        <is>
          <t>Fathead Minnow</t>
        </is>
      </c>
      <c r="N1522"/>
      <c r="O1522"/>
      <c r="P1522"/>
      <c r="Q1522"/>
      <c r="R1522"/>
      <c r="S1522"/>
      <c r="T1522"/>
      <c r="U1522"/>
      <c r="V1522" t="inlineStr">
        <is>
          <t>Aquatic, unspecified</t>
        </is>
      </c>
      <c r="W1522" t="inlineStr">
        <is>
          <t>Fresh water</t>
        </is>
      </c>
      <c r="X1522" t="inlineStr">
        <is>
          <t>Lab</t>
        </is>
      </c>
      <c r="Y1522"/>
      <c r="Z1522" t="inlineStr">
        <is>
          <t>Formulation</t>
        </is>
      </c>
      <c r="AA1522" t="inlineStr">
        <is>
          <t>&gt;</t>
        </is>
      </c>
      <c r="AB1522" t="n">
        <v>10.0</v>
      </c>
      <c r="AC1522"/>
      <c r="AD1522"/>
      <c r="AE1522"/>
      <c r="AF1522"/>
      <c r="AG1522" t="inlineStr">
        <is>
          <t>AI mg/L</t>
        </is>
      </c>
      <c r="AH1522"/>
      <c r="AI1522"/>
      <c r="AJ1522"/>
      <c r="AK1522"/>
      <c r="AL1522"/>
      <c r="AM1522"/>
      <c r="AN1522"/>
      <c r="AO1522"/>
      <c r="AP1522"/>
      <c r="AQ1522"/>
      <c r="AR1522"/>
      <c r="AS1522"/>
      <c r="AT1522"/>
      <c r="AU1522"/>
      <c r="AV1522"/>
      <c r="AW1522"/>
      <c r="AX1522" t="inlineStr">
        <is>
          <t>Mortality</t>
        </is>
      </c>
      <c r="AY1522" t="inlineStr">
        <is>
          <t>Mortality</t>
        </is>
      </c>
      <c r="AZ1522" t="inlineStr">
        <is>
          <t>LC50</t>
        </is>
      </c>
      <c r="BA1522"/>
      <c r="BB1522" t="n">
        <v>4.0</v>
      </c>
      <c r="BC1522"/>
      <c r="BD1522"/>
      <c r="BE1522"/>
      <c r="BF1522"/>
      <c r="BG1522" t="inlineStr">
        <is>
          <t>Day(s)</t>
        </is>
      </c>
      <c r="BH1522"/>
      <c r="BI1522" t="inlineStr">
        <is>
          <t>DTXSID9020792</t>
        </is>
      </c>
      <c r="BJ1522"/>
      <c r="BK1522"/>
      <c r="BL1522"/>
      <c r="BM1522"/>
      <c r="BN1522"/>
      <c r="BO1522"/>
      <c r="BP1522"/>
      <c r="BQ1522"/>
      <c r="BR1522"/>
      <c r="BS1522"/>
      <c r="BT1522" t="inlineStr">
        <is>
          <t>--</t>
        </is>
      </c>
      <c r="BU1522"/>
      <c r="BV1522"/>
      <c r="BW1522"/>
      <c r="BX1522"/>
      <c r="BY1522"/>
      <c r="BZ1522"/>
      <c r="CA1522"/>
      <c r="CB1522"/>
      <c r="CC1522"/>
      <c r="CD1522"/>
      <c r="CE1522"/>
      <c r="CF1522"/>
      <c r="CG1522"/>
      <c r="CH1522"/>
      <c r="CI1522"/>
      <c r="CJ1522"/>
      <c r="CK1522" t="inlineStr">
        <is>
          <t>Mayer,F.L.,Jr.</t>
        </is>
      </c>
      <c r="CL1522" t="n">
        <v>70421.0</v>
      </c>
      <c r="CM1522" t="inlineStr">
        <is>
          <t>Pesticides as Pollutants</t>
        </is>
      </c>
      <c r="CN1522" t="inlineStr">
        <is>
          <t>In: B.G.Liptak (Ed.), Environmental Engineer's Handbook, Chilton Book Co., Radnor, PA:405-418</t>
        </is>
      </c>
      <c r="CO1522" t="n">
        <v>1974.0</v>
      </c>
      <c r="CP1522" t="inlineStr">
        <is>
          <t>Mayer,F.L.,Jr. (1974). Pesticides as Pollutants. In: B.G.Liptak (Ed.), Environmental Engineer's Handbook, Chilton Book Co., Radnor, PA, 405-418. ECOREF#:70421</t>
        </is>
      </c>
    </row>
    <row r="1523">
      <c r="A1523" t="n">
        <v>123546.0</v>
      </c>
      <c r="B1523" t="inlineStr">
        <is>
          <t>2,4-Pentanedione</t>
        </is>
      </c>
      <c r="C1523"/>
      <c r="D1523" t="inlineStr">
        <is>
          <t>Not reported</t>
        </is>
      </c>
      <c r="E1523" t="inlineStr">
        <is>
          <t>Not coded</t>
        </is>
      </c>
      <c r="F1523" t="inlineStr">
        <is>
          <t>&gt;</t>
        </is>
      </c>
      <c r="G1523" t="n">
        <v>98.0</v>
      </c>
      <c r="H1523"/>
      <c r="I1523"/>
      <c r="J1523"/>
      <c r="K1523"/>
      <c r="L1523" t="inlineStr">
        <is>
          <t>Pimephales promelas</t>
        </is>
      </c>
      <c r="M1523" t="inlineStr">
        <is>
          <t>Fathead Minnow</t>
        </is>
      </c>
      <c r="N1523"/>
      <c r="O1523"/>
      <c r="P1523"/>
      <c r="Q1523"/>
      <c r="R1523"/>
      <c r="S1523"/>
      <c r="T1523"/>
      <c r="U1523"/>
      <c r="V1523" t="inlineStr">
        <is>
          <t>Flow-through</t>
        </is>
      </c>
      <c r="W1523" t="inlineStr">
        <is>
          <t>Fresh water</t>
        </is>
      </c>
      <c r="X1523" t="inlineStr">
        <is>
          <t>Not reported</t>
        </is>
      </c>
      <c r="Y1523"/>
      <c r="Z1523" t="inlineStr">
        <is>
          <t>Active ingredient</t>
        </is>
      </c>
      <c r="AA1523"/>
      <c r="AB1523" t="n">
        <v>141.165393</v>
      </c>
      <c r="AC1523"/>
      <c r="AD1523"/>
      <c r="AE1523"/>
      <c r="AF1523"/>
      <c r="AG1523" t="inlineStr">
        <is>
          <t>AI mg/L</t>
        </is>
      </c>
      <c r="AH1523"/>
      <c r="AI1523"/>
      <c r="AJ1523"/>
      <c r="AK1523"/>
      <c r="AL1523"/>
      <c r="AM1523"/>
      <c r="AN1523"/>
      <c r="AO1523"/>
      <c r="AP1523"/>
      <c r="AQ1523"/>
      <c r="AR1523"/>
      <c r="AS1523"/>
      <c r="AT1523"/>
      <c r="AU1523"/>
      <c r="AV1523"/>
      <c r="AW1523"/>
      <c r="AX1523" t="inlineStr">
        <is>
          <t>Mortality</t>
        </is>
      </c>
      <c r="AY1523" t="inlineStr">
        <is>
          <t>Mortality</t>
        </is>
      </c>
      <c r="AZ1523" t="inlineStr">
        <is>
          <t>LC50</t>
        </is>
      </c>
      <c r="BA1523"/>
      <c r="BB1523" t="n">
        <v>4.0</v>
      </c>
      <c r="BC1523"/>
      <c r="BD1523"/>
      <c r="BE1523"/>
      <c r="BF1523"/>
      <c r="BG1523" t="inlineStr">
        <is>
          <t>Day(s)</t>
        </is>
      </c>
      <c r="BH1523"/>
      <c r="BI1523" t="inlineStr">
        <is>
          <t>DTXSID4021979</t>
        </is>
      </c>
      <c r="BJ1523"/>
      <c r="BK1523"/>
      <c r="BL1523"/>
      <c r="BM1523"/>
      <c r="BN1523"/>
      <c r="BO1523"/>
      <c r="BP1523"/>
      <c r="BQ1523"/>
      <c r="BR1523"/>
      <c r="BS1523"/>
      <c r="BT1523" t="inlineStr">
        <is>
          <t>--</t>
        </is>
      </c>
      <c r="BU1523"/>
      <c r="BV1523"/>
      <c r="BW1523"/>
      <c r="BX1523"/>
      <c r="BY1523"/>
      <c r="BZ1523"/>
      <c r="CA1523"/>
      <c r="CB1523"/>
      <c r="CC1523"/>
      <c r="CD1523"/>
      <c r="CE1523"/>
      <c r="CF1523"/>
      <c r="CG1523"/>
      <c r="CH1523"/>
      <c r="CI1523"/>
      <c r="CJ1523"/>
      <c r="CK1523" t="inlineStr">
        <is>
          <t>Bottger,A.</t>
        </is>
      </c>
      <c r="CL1523" t="n">
        <v>5876.0</v>
      </c>
      <c r="CM1523" t="inlineStr">
        <is>
          <t>Belastung der Anwohner von Chemisch-Reinigungsanlegen durch Tetrachlorethylen</t>
        </is>
      </c>
      <c r="CN1523" t="inlineStr">
        <is>
          <t>vortrag:30</t>
        </is>
      </c>
      <c r="CO1523" t="n">
        <v>1988.0</v>
      </c>
      <c r="CP1523" t="inlineStr">
        <is>
          <t>Bottger,A. (1988). Belastung der Anwohner von Chemisch-Reinigungsanlegen durch Tetrachlorethylen. vortrag, 30. ECOREF#:5876</t>
        </is>
      </c>
    </row>
    <row r="1524">
      <c r="A1524" t="n">
        <v>123546.0</v>
      </c>
      <c r="B1524" t="inlineStr">
        <is>
          <t>2,4-Pentanedione</t>
        </is>
      </c>
      <c r="C1524"/>
      <c r="D1524" t="inlineStr">
        <is>
          <t>Measured</t>
        </is>
      </c>
      <c r="E1524" t="inlineStr">
        <is>
          <t>Not coded</t>
        </is>
      </c>
      <c r="F1524" t="inlineStr">
        <is>
          <t>&gt;</t>
        </is>
      </c>
      <c r="G1524" t="n">
        <v>99.0</v>
      </c>
      <c r="H1524"/>
      <c r="I1524"/>
      <c r="J1524"/>
      <c r="K1524"/>
      <c r="L1524" t="inlineStr">
        <is>
          <t>Pimephales promelas</t>
        </is>
      </c>
      <c r="M1524" t="inlineStr">
        <is>
          <t>Fathead Minnow</t>
        </is>
      </c>
      <c r="N1524"/>
      <c r="O1524"/>
      <c r="P1524"/>
      <c r="Q1524"/>
      <c r="R1524"/>
      <c r="S1524"/>
      <c r="T1524"/>
      <c r="U1524"/>
      <c r="V1524" t="inlineStr">
        <is>
          <t>Flow-through</t>
        </is>
      </c>
      <c r="W1524" t="inlineStr">
        <is>
          <t>Fresh water</t>
        </is>
      </c>
      <c r="X1524" t="inlineStr">
        <is>
          <t>Lab</t>
        </is>
      </c>
      <c r="Y1524"/>
      <c r="Z1524" t="inlineStr">
        <is>
          <t>Active ingredient</t>
        </is>
      </c>
      <c r="AA1524"/>
      <c r="AB1524" t="n">
        <v>141.0</v>
      </c>
      <c r="AC1524"/>
      <c r="AD1524" t="n">
        <v>113.0</v>
      </c>
      <c r="AE1524"/>
      <c r="AF1524" t="n">
        <v>175.0</v>
      </c>
      <c r="AG1524" t="inlineStr">
        <is>
          <t>AI mg/L</t>
        </is>
      </c>
      <c r="AH1524"/>
      <c r="AI1524"/>
      <c r="AJ1524"/>
      <c r="AK1524"/>
      <c r="AL1524"/>
      <c r="AM1524"/>
      <c r="AN1524"/>
      <c r="AO1524"/>
      <c r="AP1524"/>
      <c r="AQ1524"/>
      <c r="AR1524"/>
      <c r="AS1524"/>
      <c r="AT1524"/>
      <c r="AU1524"/>
      <c r="AV1524"/>
      <c r="AW1524"/>
      <c r="AX1524" t="inlineStr">
        <is>
          <t>Mortality</t>
        </is>
      </c>
      <c r="AY1524" t="inlineStr">
        <is>
          <t>Mortality</t>
        </is>
      </c>
      <c r="AZ1524" t="inlineStr">
        <is>
          <t>LC50</t>
        </is>
      </c>
      <c r="BA1524"/>
      <c r="BB1524" t="n">
        <v>4.0</v>
      </c>
      <c r="BC1524"/>
      <c r="BD1524"/>
      <c r="BE1524"/>
      <c r="BF1524"/>
      <c r="BG1524" t="inlineStr">
        <is>
          <t>Day(s)</t>
        </is>
      </c>
      <c r="BH1524" t="inlineStr">
        <is>
          <t>Pure</t>
        </is>
      </c>
      <c r="BI1524" t="inlineStr">
        <is>
          <t>DTXSID4021979</t>
        </is>
      </c>
      <c r="BJ1524" t="inlineStr">
        <is>
          <t>10.1016/0043-1354(85)90351-3</t>
        </is>
      </c>
      <c r="BK1524"/>
      <c r="BL1524"/>
      <c r="BM1524"/>
      <c r="BN1524"/>
      <c r="BO1524"/>
      <c r="BP1524"/>
      <c r="BQ1524"/>
      <c r="BR1524"/>
      <c r="BS1524"/>
      <c r="BT1524" t="inlineStr">
        <is>
          <t>--</t>
        </is>
      </c>
      <c r="BU1524"/>
      <c r="BV1524"/>
      <c r="BW1524"/>
      <c r="BX1524"/>
      <c r="BY1524"/>
      <c r="BZ1524"/>
      <c r="CA1524"/>
      <c r="CB1524"/>
      <c r="CC1524"/>
      <c r="CD1524"/>
      <c r="CE1524"/>
      <c r="CF1524"/>
      <c r="CG1524"/>
      <c r="CH1524"/>
      <c r="CI1524"/>
      <c r="CJ1524"/>
      <c r="CK1524" t="inlineStr">
        <is>
          <t>Thurston,R.V., T.A. Gilfoil, E.L. Meyn, R.K. Zajdel, T.L. Aoki, and G.D. Veith</t>
        </is>
      </c>
      <c r="CL1524" t="n">
        <v>12004.0</v>
      </c>
      <c r="CM1524" t="inlineStr">
        <is>
          <t>Comparative Toxicity of Ten Organic Chemicals to Ten Common Aquatic Species</t>
        </is>
      </c>
      <c r="CN1524" t="inlineStr">
        <is>
          <t>Water Res.19(9): 1145-1155</t>
        </is>
      </c>
      <c r="CO1524" t="n">
        <v>1985.0</v>
      </c>
      <c r="CP1524" t="inlineStr">
        <is>
          <t>Thurston,R.V., T.A. Gilfoil, E.L. Meyn, R.K. Zajdel, T.L. Aoki, and G.D. Veith (1985). Comparative Toxicity of Ten Organic Chemicals to Ten Common Aquatic Species. Water Res., 19, (9), 1145-1155. doi:10.1016/0043-1354(85)90351-3. ECOREF#:12004</t>
        </is>
      </c>
    </row>
    <row r="1525">
      <c r="A1525" t="n">
        <v>123546.0</v>
      </c>
      <c r="B1525" t="inlineStr">
        <is>
          <t>2,4-Pentanedione</t>
        </is>
      </c>
      <c r="C1525"/>
      <c r="D1525" t="inlineStr">
        <is>
          <t>Measured</t>
        </is>
      </c>
      <c r="E1525" t="inlineStr">
        <is>
          <t>Not reported</t>
        </is>
      </c>
      <c r="F1525" t="inlineStr">
        <is>
          <t>&gt;</t>
        </is>
      </c>
      <c r="G1525" t="n">
        <v>99.0</v>
      </c>
      <c r="H1525"/>
      <c r="I1525"/>
      <c r="J1525"/>
      <c r="K1525"/>
      <c r="L1525" t="inlineStr">
        <is>
          <t>Pimephales promelas</t>
        </is>
      </c>
      <c r="M1525" t="inlineStr">
        <is>
          <t>Fathead Minnow</t>
        </is>
      </c>
      <c r="N1525"/>
      <c r="O1525"/>
      <c r="P1525" t="n">
        <v>60.0</v>
      </c>
      <c r="Q1525"/>
      <c r="R1525"/>
      <c r="S1525"/>
      <c r="T1525"/>
      <c r="U1525" t="inlineStr">
        <is>
          <t>Day(s)</t>
        </is>
      </c>
      <c r="V1525" t="inlineStr">
        <is>
          <t>Flow-through</t>
        </is>
      </c>
      <c r="W1525" t="inlineStr">
        <is>
          <t>Fresh water</t>
        </is>
      </c>
      <c r="X1525" t="inlineStr">
        <is>
          <t>Lab</t>
        </is>
      </c>
      <c r="Y1525"/>
      <c r="Z1525" t="inlineStr">
        <is>
          <t>Active ingredient</t>
        </is>
      </c>
      <c r="AA1525"/>
      <c r="AB1525" t="n">
        <v>175.0</v>
      </c>
      <c r="AC1525"/>
      <c r="AD1525"/>
      <c r="AE1525"/>
      <c r="AF1525"/>
      <c r="AG1525" t="inlineStr">
        <is>
          <t>AI mg/L</t>
        </is>
      </c>
      <c r="AH1525"/>
      <c r="AI1525"/>
      <c r="AJ1525"/>
      <c r="AK1525"/>
      <c r="AL1525"/>
      <c r="AM1525"/>
      <c r="AN1525"/>
      <c r="AO1525"/>
      <c r="AP1525"/>
      <c r="AQ1525"/>
      <c r="AR1525"/>
      <c r="AS1525"/>
      <c r="AT1525"/>
      <c r="AU1525"/>
      <c r="AV1525"/>
      <c r="AW1525"/>
      <c r="AX1525" t="inlineStr">
        <is>
          <t>Mortality</t>
        </is>
      </c>
      <c r="AY1525" t="inlineStr">
        <is>
          <t>Mortality</t>
        </is>
      </c>
      <c r="AZ1525" t="inlineStr">
        <is>
          <t>LC50</t>
        </is>
      </c>
      <c r="BA1525"/>
      <c r="BB1525" t="n">
        <v>4.0</v>
      </c>
      <c r="BC1525"/>
      <c r="BD1525"/>
      <c r="BE1525"/>
      <c r="BF1525"/>
      <c r="BG1525" t="inlineStr">
        <is>
          <t>Day(s)</t>
        </is>
      </c>
      <c r="BH1525"/>
      <c r="BI1525" t="inlineStr">
        <is>
          <t>DTXSID4021979</t>
        </is>
      </c>
      <c r="BJ1525"/>
      <c r="BK1525"/>
      <c r="BL1525" t="inlineStr">
        <is>
          <t>Acute</t>
        </is>
      </c>
      <c r="BM1525"/>
      <c r="BN1525"/>
      <c r="BO1525"/>
      <c r="BP1525"/>
      <c r="BQ1525"/>
      <c r="BR1525"/>
      <c r="BS1525"/>
      <c r="BT1525" t="inlineStr">
        <is>
          <t>--</t>
        </is>
      </c>
      <c r="BU1525"/>
      <c r="BV1525"/>
      <c r="BW1525"/>
      <c r="BX1525"/>
      <c r="BY1525"/>
      <c r="BZ1525"/>
      <c r="CA1525"/>
      <c r="CB1525"/>
      <c r="CC1525"/>
      <c r="CD1525"/>
      <c r="CE1525"/>
      <c r="CF1525"/>
      <c r="CG1525"/>
      <c r="CH1525"/>
      <c r="CI1525"/>
      <c r="CJ1525" t="inlineStr">
        <is>
          <t xml:space="preserve">SOURCE/US EPA ENVIRONMENTAL RESEARCH LABORATORY DULUTH AND THE UNIVERSITY OF WISCONSIN SUPERIOR//MEDIA/FILTERED LAKE SUPERIOR WATER OR DECHLORINATED CITY OF SUPERIOR WISCONSIN WATER//   </t>
        </is>
      </c>
      <c r="CK1525" t="inlineStr">
        <is>
          <t>Geiger,D.L., C.E. Northcott, D.J. Call, and L.T. Brooke</t>
        </is>
      </c>
      <c r="CL1525" t="n">
        <v>12447.0</v>
      </c>
      <c r="CM1525" t="inlineStr">
        <is>
          <t>Acute Toxicities of Organic Chemicals to Fathead Minnows (Pimephales promelas), Volume II</t>
        </is>
      </c>
      <c r="CN1525" t="inlineStr">
        <is>
          <t>Center for Lake Superior Environmental Studies, University of Wisconsin, Superior, WI:326 p.</t>
        </is>
      </c>
      <c r="CO1525" t="n">
        <v>1985.0</v>
      </c>
      <c r="CP1525" t="inlineStr">
        <is>
          <t>Geiger,D.L., C.E. Northcott, D.J. Call, and L.T. Brooke (1985). Acute Toxicities of Organic Chemicals to Fathead Minnows (Pimephales promelas), Volume II. Center for Lake Superior Environmental Studies, University of Wisconsin, Superior, WI, 326 p. ECOREF#:12447</t>
        </is>
      </c>
    </row>
    <row r="1526">
      <c r="A1526" t="n">
        <v>123546.0</v>
      </c>
      <c r="B1526" t="inlineStr">
        <is>
          <t>2,4-Pentanedione</t>
        </is>
      </c>
      <c r="C1526"/>
      <c r="D1526" t="inlineStr">
        <is>
          <t>Measured</t>
        </is>
      </c>
      <c r="E1526" t="inlineStr">
        <is>
          <t>Not coded</t>
        </is>
      </c>
      <c r="F1526" t="inlineStr">
        <is>
          <t>&gt;=</t>
        </is>
      </c>
      <c r="G1526" t="n">
        <v>95.0</v>
      </c>
      <c r="H1526"/>
      <c r="I1526"/>
      <c r="J1526"/>
      <c r="K1526"/>
      <c r="L1526" t="inlineStr">
        <is>
          <t>Pimephales promelas</t>
        </is>
      </c>
      <c r="M1526" t="inlineStr">
        <is>
          <t>Fathead Minnow</t>
        </is>
      </c>
      <c r="N1526" t="inlineStr">
        <is>
          <t>Juvenile</t>
        </is>
      </c>
      <c r="O1526"/>
      <c r="P1526"/>
      <c r="Q1526"/>
      <c r="R1526" t="n">
        <v>26.0</v>
      </c>
      <c r="S1526"/>
      <c r="T1526" t="n">
        <v>34.0</v>
      </c>
      <c r="U1526" t="inlineStr">
        <is>
          <t>Day(s)</t>
        </is>
      </c>
      <c r="V1526" t="inlineStr">
        <is>
          <t>Flow-through</t>
        </is>
      </c>
      <c r="W1526" t="inlineStr">
        <is>
          <t>Fresh water</t>
        </is>
      </c>
      <c r="X1526" t="inlineStr">
        <is>
          <t>Lab</t>
        </is>
      </c>
      <c r="Y1526"/>
      <c r="Z1526" t="inlineStr">
        <is>
          <t>Active ingredient</t>
        </is>
      </c>
      <c r="AA1526"/>
      <c r="AB1526" t="n">
        <v>122.0</v>
      </c>
      <c r="AC1526"/>
      <c r="AD1526"/>
      <c r="AE1526"/>
      <c r="AF1526"/>
      <c r="AG1526" t="inlineStr">
        <is>
          <t>AI mg/L</t>
        </is>
      </c>
      <c r="AH1526"/>
      <c r="AI1526"/>
      <c r="AJ1526"/>
      <c r="AK1526"/>
      <c r="AL1526"/>
      <c r="AM1526"/>
      <c r="AN1526"/>
      <c r="AO1526"/>
      <c r="AP1526"/>
      <c r="AQ1526"/>
      <c r="AR1526"/>
      <c r="AS1526"/>
      <c r="AT1526"/>
      <c r="AU1526"/>
      <c r="AV1526"/>
      <c r="AW1526"/>
      <c r="AX1526" t="inlineStr">
        <is>
          <t>Mortality</t>
        </is>
      </c>
      <c r="AY1526" t="inlineStr">
        <is>
          <t>Mortality</t>
        </is>
      </c>
      <c r="AZ1526" t="inlineStr">
        <is>
          <t>LC50</t>
        </is>
      </c>
      <c r="BA1526"/>
      <c r="BB1526" t="n">
        <v>4.0</v>
      </c>
      <c r="BC1526"/>
      <c r="BD1526"/>
      <c r="BE1526"/>
      <c r="BF1526"/>
      <c r="BG1526" t="inlineStr">
        <is>
          <t>Day(s)</t>
        </is>
      </c>
      <c r="BH1526" t="inlineStr">
        <is>
          <t>Pure</t>
        </is>
      </c>
      <c r="BI1526" t="inlineStr">
        <is>
          <t>DTXSID4021979</t>
        </is>
      </c>
      <c r="BJ1526" t="inlineStr">
        <is>
          <t>10.1002/etc.5620140920</t>
        </is>
      </c>
      <c r="BK1526"/>
      <c r="BL1526"/>
      <c r="BM1526"/>
      <c r="BN1526"/>
      <c r="BO1526"/>
      <c r="BP1526"/>
      <c r="BQ1526"/>
      <c r="BR1526"/>
      <c r="BS1526"/>
      <c r="BT1526" t="inlineStr">
        <is>
          <t>--</t>
        </is>
      </c>
      <c r="BU1526"/>
      <c r="BV1526"/>
      <c r="BW1526"/>
      <c r="BX1526"/>
      <c r="BY1526"/>
      <c r="BZ1526"/>
      <c r="CA1526"/>
      <c r="CB1526"/>
      <c r="CC1526"/>
      <c r="CD1526"/>
      <c r="CE1526"/>
      <c r="CF1526"/>
      <c r="CG1526"/>
      <c r="CH1526"/>
      <c r="CI1526"/>
      <c r="CJ1526"/>
      <c r="CK1526" t="inlineStr">
        <is>
          <t>Broderius,S.J., M.D. Kahl, and M.D. Hoglund</t>
        </is>
      </c>
      <c r="CL1526" t="n">
        <v>15031.0</v>
      </c>
      <c r="CM1526" t="inlineStr">
        <is>
          <t>Use of Joint Toxic Response to Define the Primary Mode of Toxic Action for Diverse Industrial Organic Chemicals</t>
        </is>
      </c>
      <c r="CN1526" t="inlineStr">
        <is>
          <t>Environ. Toxicol. Chem.14(9): 1591-1605</t>
        </is>
      </c>
      <c r="CO1526" t="n">
        <v>1995.0</v>
      </c>
      <c r="CP1526" t="inlineStr">
        <is>
          <t>Broderius,S.J., M.D. Kahl, and M.D. Hoglund (1995). Use of Joint Toxic Response to Define the Primary Mode of Toxic Action for Diverse Industrial Organic Chemicals. Environ. Toxicol. Chem., 14, (9), 1591-1605. doi:10.1002/etc.5620140920. ECOREF#:15031</t>
        </is>
      </c>
    </row>
    <row r="1527">
      <c r="A1527" t="n">
        <v>123546.0</v>
      </c>
      <c r="B1527" t="inlineStr">
        <is>
          <t>2,4-Pentanedione</t>
        </is>
      </c>
      <c r="C1527"/>
      <c r="D1527" t="inlineStr">
        <is>
          <t>Measured</t>
        </is>
      </c>
      <c r="E1527" t="inlineStr">
        <is>
          <t>Not coded</t>
        </is>
      </c>
      <c r="F1527"/>
      <c r="G1527"/>
      <c r="H1527"/>
      <c r="I1527"/>
      <c r="J1527"/>
      <c r="K1527"/>
      <c r="L1527" t="inlineStr">
        <is>
          <t>Pimephales promelas</t>
        </is>
      </c>
      <c r="M1527" t="inlineStr">
        <is>
          <t>Fathead Minnow</t>
        </is>
      </c>
      <c r="N1527"/>
      <c r="O1527"/>
      <c r="P1527" t="n">
        <v>30.0</v>
      </c>
      <c r="Q1527"/>
      <c r="R1527"/>
      <c r="S1527"/>
      <c r="T1527"/>
      <c r="U1527" t="inlineStr">
        <is>
          <t>Day(s)</t>
        </is>
      </c>
      <c r="V1527" t="inlineStr">
        <is>
          <t>Flow-through</t>
        </is>
      </c>
      <c r="W1527" t="inlineStr">
        <is>
          <t>Fresh water</t>
        </is>
      </c>
      <c r="X1527" t="inlineStr">
        <is>
          <t>Lab</t>
        </is>
      </c>
      <c r="Y1527"/>
      <c r="Z1527" t="inlineStr">
        <is>
          <t>Active ingredient</t>
        </is>
      </c>
      <c r="AA1527"/>
      <c r="AB1527" t="n">
        <v>104.0</v>
      </c>
      <c r="AC1527"/>
      <c r="AD1527" t="n">
        <v>98.3</v>
      </c>
      <c r="AE1527"/>
      <c r="AF1527" t="n">
        <v>110.0</v>
      </c>
      <c r="AG1527" t="inlineStr">
        <is>
          <t>AI mg/L</t>
        </is>
      </c>
      <c r="AH1527"/>
      <c r="AI1527"/>
      <c r="AJ1527"/>
      <c r="AK1527"/>
      <c r="AL1527"/>
      <c r="AM1527"/>
      <c r="AN1527"/>
      <c r="AO1527"/>
      <c r="AP1527"/>
      <c r="AQ1527"/>
      <c r="AR1527"/>
      <c r="AS1527"/>
      <c r="AT1527"/>
      <c r="AU1527"/>
      <c r="AV1527"/>
      <c r="AW1527"/>
      <c r="AX1527" t="inlineStr">
        <is>
          <t>Mortality</t>
        </is>
      </c>
      <c r="AY1527" t="inlineStr">
        <is>
          <t>Mortality</t>
        </is>
      </c>
      <c r="AZ1527" t="inlineStr">
        <is>
          <t>LC50</t>
        </is>
      </c>
      <c r="BA1527"/>
      <c r="BB1527" t="n">
        <v>4.0</v>
      </c>
      <c r="BC1527"/>
      <c r="BD1527"/>
      <c r="BE1527"/>
      <c r="BF1527"/>
      <c r="BG1527" t="inlineStr">
        <is>
          <t>Day(s)</t>
        </is>
      </c>
      <c r="BH1527"/>
      <c r="BI1527" t="inlineStr">
        <is>
          <t>DTXSID4021979</t>
        </is>
      </c>
      <c r="BJ1527"/>
      <c r="BK1527"/>
      <c r="BL1527"/>
      <c r="BM1527"/>
      <c r="BN1527"/>
      <c r="BO1527"/>
      <c r="BP1527"/>
      <c r="BQ1527"/>
      <c r="BR1527"/>
      <c r="BS1527"/>
      <c r="BT1527" t="inlineStr">
        <is>
          <t>--</t>
        </is>
      </c>
      <c r="BU1527"/>
      <c r="BV1527"/>
      <c r="BW1527"/>
      <c r="BX1527"/>
      <c r="BY1527"/>
      <c r="BZ1527"/>
      <c r="CA1527"/>
      <c r="CB1527"/>
      <c r="CC1527"/>
      <c r="CD1527"/>
      <c r="CE1527"/>
      <c r="CF1527"/>
      <c r="CG1527"/>
      <c r="CH1527"/>
      <c r="CI1527" t="inlineStr">
        <is>
          <t xml:space="preserve"> Affected fish became hyperactive and then lost equilibriumNR prior to death. NA </t>
        </is>
      </c>
      <c r="CJ1527" t="inlineStr">
        <is>
          <t xml:space="preserve">   Affected fish became hyperactive and then lost equilibriumNR prior to death. NA </t>
        </is>
      </c>
      <c r="CK1527" t="inlineStr">
        <is>
          <t>Brooke,L.T., D.J. Call, D.L. Geiger, and C.E. Northcott</t>
        </is>
      </c>
      <c r="CL1527" t="n">
        <v>12448.0</v>
      </c>
      <c r="CM1527" t="inlineStr">
        <is>
          <t>Acute Toxicities of Organic Chemicals to Fathead Minnows (Pimephales promelas), Vol. 1</t>
        </is>
      </c>
      <c r="CN1527" t="inlineStr">
        <is>
          <t>Center for Lake Superior Environmental Studies, University of Wisconsin-Superior, Superior, WI:414 p.</t>
        </is>
      </c>
      <c r="CO1527" t="n">
        <v>1984.0</v>
      </c>
      <c r="CP1527" t="inlineStr">
        <is>
          <t>Brooke,L.T., D.J. Call, D.L. Geiger, and C.E. Northcott (1984). Acute Toxicities of Organic Chemicals to Fathead Minnows (Pimephales promelas), Vol. 1. Center for Lake Superior Environmental Studies, University of Wisconsin-Superior, Superior, WI, 414 p. ECOREF#:12448</t>
        </is>
      </c>
    </row>
    <row r="1528">
      <c r="A1528" t="n">
        <v>123546.0</v>
      </c>
      <c r="B1528" t="inlineStr">
        <is>
          <t>2,4-Pentanedione</t>
        </is>
      </c>
      <c r="C1528"/>
      <c r="D1528" t="inlineStr">
        <is>
          <t>Measured</t>
        </is>
      </c>
      <c r="E1528" t="inlineStr">
        <is>
          <t>Not coded</t>
        </is>
      </c>
      <c r="F1528"/>
      <c r="G1528"/>
      <c r="H1528"/>
      <c r="I1528"/>
      <c r="J1528"/>
      <c r="K1528"/>
      <c r="L1528" t="inlineStr">
        <is>
          <t>Pimephales promelas</t>
        </is>
      </c>
      <c r="M1528" t="inlineStr">
        <is>
          <t>Fathead Minnow</t>
        </is>
      </c>
      <c r="N1528"/>
      <c r="O1528"/>
      <c r="P1528"/>
      <c r="Q1528"/>
      <c r="R1528"/>
      <c r="S1528"/>
      <c r="T1528"/>
      <c r="U1528"/>
      <c r="V1528" t="inlineStr">
        <is>
          <t>Flow-through</t>
        </is>
      </c>
      <c r="W1528" t="inlineStr">
        <is>
          <t>Fresh water</t>
        </is>
      </c>
      <c r="X1528" t="inlineStr">
        <is>
          <t>Lab</t>
        </is>
      </c>
      <c r="Y1528"/>
      <c r="Z1528" t="inlineStr">
        <is>
          <t>Active ingredient</t>
        </is>
      </c>
      <c r="AA1528"/>
      <c r="AB1528" t="n">
        <v>155.0</v>
      </c>
      <c r="AC1528"/>
      <c r="AD1528" t="n">
        <v>111.0</v>
      </c>
      <c r="AE1528"/>
      <c r="AF1528" t="n">
        <v>217.0</v>
      </c>
      <c r="AG1528" t="inlineStr">
        <is>
          <t>AI mg/L</t>
        </is>
      </c>
      <c r="AH1528"/>
      <c r="AI1528"/>
      <c r="AJ1528"/>
      <c r="AK1528"/>
      <c r="AL1528"/>
      <c r="AM1528"/>
      <c r="AN1528"/>
      <c r="AO1528"/>
      <c r="AP1528"/>
      <c r="AQ1528"/>
      <c r="AR1528"/>
      <c r="AS1528"/>
      <c r="AT1528"/>
      <c r="AU1528"/>
      <c r="AV1528"/>
      <c r="AW1528"/>
      <c r="AX1528" t="inlineStr">
        <is>
          <t>Mortality</t>
        </is>
      </c>
      <c r="AY1528" t="inlineStr">
        <is>
          <t>Mortality</t>
        </is>
      </c>
      <c r="AZ1528" t="inlineStr">
        <is>
          <t>LC50</t>
        </is>
      </c>
      <c r="BA1528"/>
      <c r="BB1528" t="n">
        <v>4.0</v>
      </c>
      <c r="BC1528"/>
      <c r="BD1528"/>
      <c r="BE1528"/>
      <c r="BF1528"/>
      <c r="BG1528" t="inlineStr">
        <is>
          <t>Day(s)</t>
        </is>
      </c>
      <c r="BH1528"/>
      <c r="BI1528" t="inlineStr">
        <is>
          <t>DTXSID4021979</t>
        </is>
      </c>
      <c r="BJ1528" t="inlineStr">
        <is>
          <t>10.1016/0143-1471(85)90073-X</t>
        </is>
      </c>
      <c r="BK1528"/>
      <c r="BL1528"/>
      <c r="BM1528"/>
      <c r="BN1528"/>
      <c r="BO1528"/>
      <c r="BP1528"/>
      <c r="BQ1528"/>
      <c r="BR1528"/>
      <c r="BS1528"/>
      <c r="BT1528" t="inlineStr">
        <is>
          <t>--</t>
        </is>
      </c>
      <c r="BU1528"/>
      <c r="BV1528"/>
      <c r="BW1528"/>
      <c r="BX1528"/>
      <c r="BY1528"/>
      <c r="BZ1528"/>
      <c r="CA1528"/>
      <c r="CB1528"/>
      <c r="CC1528"/>
      <c r="CD1528"/>
      <c r="CE1528"/>
      <c r="CF1528"/>
      <c r="CG1528"/>
      <c r="CH1528"/>
      <c r="CI1528" t="inlineStr">
        <is>
          <t xml:space="preserve"> 16 H PHOTO, 28 LUMENS// NOT FED// </t>
        </is>
      </c>
      <c r="CJ1528" t="inlineStr">
        <is>
          <t xml:space="preserve">   16 H PHOTO, 28 LUMENS// NOT FED// </t>
        </is>
      </c>
      <c r="CK1528" t="inlineStr">
        <is>
          <t>Phipps,G.L., and G.W. Holcombe</t>
        </is>
      </c>
      <c r="CL1528" t="n">
        <v>10775.0</v>
      </c>
      <c r="CM1528" t="inlineStr">
        <is>
          <t>A Method for Aquatic Multiple Species Toxicant Testing: Acute Toxicity of 10 Chemicals to 5 Vertebrates and 2 Invertebrates</t>
        </is>
      </c>
      <c r="CN1528" t="inlineStr">
        <is>
          <t>Environ. Pollut. A.38(2): 141-157</t>
        </is>
      </c>
      <c r="CO1528" t="n">
        <v>1985.0</v>
      </c>
      <c r="CP1528" t="inlineStr">
        <is>
          <t>Phipps,G.L., and G.W. Holcombe (1985). A Method for Aquatic Multiple Species Toxicant Testing: Acute Toxicity of 10 Chemicals to 5 Vertebrates and 2 Invertebrates. Environ. Pollut. A., 38, (2), 141-157. doi:10.1016/0143-1471(85)90073-X. ECOREF#:10775</t>
        </is>
      </c>
    </row>
    <row r="1529">
      <c r="A1529" t="n">
        <v>123546.0</v>
      </c>
      <c r="B1529" t="inlineStr">
        <is>
          <t>2,4-Pentanedione</t>
        </is>
      </c>
      <c r="C1529"/>
      <c r="D1529" t="inlineStr">
        <is>
          <t>Measured</t>
        </is>
      </c>
      <c r="E1529" t="inlineStr">
        <is>
          <t>Not coded</t>
        </is>
      </c>
      <c r="F1529" t="inlineStr">
        <is>
          <t>&gt;</t>
        </is>
      </c>
      <c r="G1529" t="n">
        <v>99.0</v>
      </c>
      <c r="H1529"/>
      <c r="I1529"/>
      <c r="J1529"/>
      <c r="K1529"/>
      <c r="L1529" t="inlineStr">
        <is>
          <t>Pimephales promelas</t>
        </is>
      </c>
      <c r="M1529" t="inlineStr">
        <is>
          <t>Fathead Minnow</t>
        </is>
      </c>
      <c r="N1529"/>
      <c r="O1529"/>
      <c r="P1529"/>
      <c r="Q1529"/>
      <c r="R1529"/>
      <c r="S1529"/>
      <c r="T1529"/>
      <c r="U1529"/>
      <c r="V1529" t="inlineStr">
        <is>
          <t>Flow-through</t>
        </is>
      </c>
      <c r="W1529" t="inlineStr">
        <is>
          <t>Fresh water</t>
        </is>
      </c>
      <c r="X1529" t="inlineStr">
        <is>
          <t>Lab</t>
        </is>
      </c>
      <c r="Y1529"/>
      <c r="Z1529" t="inlineStr">
        <is>
          <t>Active ingredient</t>
        </is>
      </c>
      <c r="AA1529"/>
      <c r="AB1529" t="n">
        <v>143.0</v>
      </c>
      <c r="AC1529"/>
      <c r="AD1529" t="n">
        <v>131.0</v>
      </c>
      <c r="AE1529"/>
      <c r="AF1529" t="n">
        <v>157.0</v>
      </c>
      <c r="AG1529" t="inlineStr">
        <is>
          <t>AI mg/L</t>
        </is>
      </c>
      <c r="AH1529"/>
      <c r="AI1529"/>
      <c r="AJ1529"/>
      <c r="AK1529"/>
      <c r="AL1529"/>
      <c r="AM1529"/>
      <c r="AN1529"/>
      <c r="AO1529"/>
      <c r="AP1529"/>
      <c r="AQ1529"/>
      <c r="AR1529"/>
      <c r="AS1529"/>
      <c r="AT1529"/>
      <c r="AU1529"/>
      <c r="AV1529"/>
      <c r="AW1529"/>
      <c r="AX1529" t="inlineStr">
        <is>
          <t>Mortality</t>
        </is>
      </c>
      <c r="AY1529" t="inlineStr">
        <is>
          <t>Mortality</t>
        </is>
      </c>
      <c r="AZ1529" t="inlineStr">
        <is>
          <t>LC50</t>
        </is>
      </c>
      <c r="BA1529"/>
      <c r="BB1529" t="n">
        <v>4.0</v>
      </c>
      <c r="BC1529"/>
      <c r="BD1529"/>
      <c r="BE1529"/>
      <c r="BF1529"/>
      <c r="BG1529" t="inlineStr">
        <is>
          <t>Day(s)</t>
        </is>
      </c>
      <c r="BH1529" t="inlineStr">
        <is>
          <t>Pure</t>
        </is>
      </c>
      <c r="BI1529" t="inlineStr">
        <is>
          <t>DTXSID4021979</t>
        </is>
      </c>
      <c r="BJ1529" t="inlineStr">
        <is>
          <t>10.1016/0043-1354(85)90351-3</t>
        </is>
      </c>
      <c r="BK1529"/>
      <c r="BL1529"/>
      <c r="BM1529"/>
      <c r="BN1529"/>
      <c r="BO1529"/>
      <c r="BP1529"/>
      <c r="BQ1529"/>
      <c r="BR1529"/>
      <c r="BS1529"/>
      <c r="BT1529" t="inlineStr">
        <is>
          <t>--</t>
        </is>
      </c>
      <c r="BU1529"/>
      <c r="BV1529"/>
      <c r="BW1529"/>
      <c r="BX1529"/>
      <c r="BY1529"/>
      <c r="BZ1529"/>
      <c r="CA1529"/>
      <c r="CB1529"/>
      <c r="CC1529"/>
      <c r="CD1529"/>
      <c r="CE1529"/>
      <c r="CF1529"/>
      <c r="CG1529"/>
      <c r="CH1529"/>
      <c r="CI1529"/>
      <c r="CJ1529"/>
      <c r="CK1529" t="inlineStr">
        <is>
          <t>Thurston,R.V., T.A. Gilfoil, E.L. Meyn, R.K. Zajdel, T.L. Aoki, and G.D. Veith</t>
        </is>
      </c>
      <c r="CL1529" t="n">
        <v>12004.0</v>
      </c>
      <c r="CM1529" t="inlineStr">
        <is>
          <t>Comparative Toxicity of Ten Organic Chemicals to Ten Common Aquatic Species</t>
        </is>
      </c>
      <c r="CN1529" t="inlineStr">
        <is>
          <t>Water Res.19(9): 1145-1155</t>
        </is>
      </c>
      <c r="CO1529" t="n">
        <v>1985.0</v>
      </c>
      <c r="CP1529" t="inlineStr">
        <is>
          <t>Thurston,R.V., T.A. Gilfoil, E.L. Meyn, R.K. Zajdel, T.L. Aoki, and G.D. Veith (1985). Comparative Toxicity of Ten Organic Chemicals to Ten Common Aquatic Species. Water Res., 19, (9), 1145-1155. doi:10.1016/0043-1354(85)90351-3. ECOREF#:12004</t>
        </is>
      </c>
    </row>
    <row r="1530">
      <c r="A1530" t="n">
        <v>123546.0</v>
      </c>
      <c r="B1530" t="inlineStr">
        <is>
          <t>2,4-Pentanedione</t>
        </is>
      </c>
      <c r="C1530"/>
      <c r="D1530" t="inlineStr">
        <is>
          <t>Measured</t>
        </is>
      </c>
      <c r="E1530" t="inlineStr">
        <is>
          <t>Not coded</t>
        </is>
      </c>
      <c r="F1530" t="inlineStr">
        <is>
          <t>&gt;=</t>
        </is>
      </c>
      <c r="G1530" t="n">
        <v>95.0</v>
      </c>
      <c r="H1530"/>
      <c r="I1530"/>
      <c r="J1530"/>
      <c r="K1530"/>
      <c r="L1530" t="inlineStr">
        <is>
          <t>Pimephales promelas</t>
        </is>
      </c>
      <c r="M1530" t="inlineStr">
        <is>
          <t>Fathead Minnow</t>
        </is>
      </c>
      <c r="N1530" t="inlineStr">
        <is>
          <t>Juvenile</t>
        </is>
      </c>
      <c r="O1530"/>
      <c r="P1530"/>
      <c r="Q1530"/>
      <c r="R1530" t="n">
        <v>26.0</v>
      </c>
      <c r="S1530"/>
      <c r="T1530" t="n">
        <v>34.0</v>
      </c>
      <c r="U1530" t="inlineStr">
        <is>
          <t>Day(s)</t>
        </is>
      </c>
      <c r="V1530" t="inlineStr">
        <is>
          <t>Flow-through</t>
        </is>
      </c>
      <c r="W1530" t="inlineStr">
        <is>
          <t>Fresh water</t>
        </is>
      </c>
      <c r="X1530" t="inlineStr">
        <is>
          <t>Lab</t>
        </is>
      </c>
      <c r="Y1530"/>
      <c r="Z1530" t="inlineStr">
        <is>
          <t>Active ingredient</t>
        </is>
      </c>
      <c r="AA1530"/>
      <c r="AB1530" t="n">
        <v>136.0</v>
      </c>
      <c r="AC1530"/>
      <c r="AD1530"/>
      <c r="AE1530"/>
      <c r="AF1530"/>
      <c r="AG1530" t="inlineStr">
        <is>
          <t>AI mg/L</t>
        </is>
      </c>
      <c r="AH1530"/>
      <c r="AI1530"/>
      <c r="AJ1530"/>
      <c r="AK1530"/>
      <c r="AL1530"/>
      <c r="AM1530"/>
      <c r="AN1530"/>
      <c r="AO1530"/>
      <c r="AP1530"/>
      <c r="AQ1530"/>
      <c r="AR1530"/>
      <c r="AS1530"/>
      <c r="AT1530"/>
      <c r="AU1530"/>
      <c r="AV1530"/>
      <c r="AW1530"/>
      <c r="AX1530" t="inlineStr">
        <is>
          <t>Mortality</t>
        </is>
      </c>
      <c r="AY1530" t="inlineStr">
        <is>
          <t>Mortality</t>
        </is>
      </c>
      <c r="AZ1530" t="inlineStr">
        <is>
          <t>LC50</t>
        </is>
      </c>
      <c r="BA1530"/>
      <c r="BB1530" t="n">
        <v>4.0</v>
      </c>
      <c r="BC1530"/>
      <c r="BD1530"/>
      <c r="BE1530"/>
      <c r="BF1530"/>
      <c r="BG1530" t="inlineStr">
        <is>
          <t>Day(s)</t>
        </is>
      </c>
      <c r="BH1530" t="inlineStr">
        <is>
          <t>Pure</t>
        </is>
      </c>
      <c r="BI1530" t="inlineStr">
        <is>
          <t>DTXSID4021979</t>
        </is>
      </c>
      <c r="BJ1530" t="inlineStr">
        <is>
          <t>10.1002/etc.5620140920</t>
        </is>
      </c>
      <c r="BK1530"/>
      <c r="BL1530"/>
      <c r="BM1530"/>
      <c r="BN1530"/>
      <c r="BO1530"/>
      <c r="BP1530"/>
      <c r="BQ1530"/>
      <c r="BR1530"/>
      <c r="BS1530"/>
      <c r="BT1530" t="inlineStr">
        <is>
          <t>--</t>
        </is>
      </c>
      <c r="BU1530"/>
      <c r="BV1530"/>
      <c r="BW1530"/>
      <c r="BX1530"/>
      <c r="BY1530"/>
      <c r="BZ1530"/>
      <c r="CA1530"/>
      <c r="CB1530"/>
      <c r="CC1530"/>
      <c r="CD1530"/>
      <c r="CE1530"/>
      <c r="CF1530"/>
      <c r="CG1530"/>
      <c r="CH1530"/>
      <c r="CI1530"/>
      <c r="CJ1530"/>
      <c r="CK1530" t="inlineStr">
        <is>
          <t>Broderius,S.J., M.D. Kahl, and M.D. Hoglund</t>
        </is>
      </c>
      <c r="CL1530" t="n">
        <v>15031.0</v>
      </c>
      <c r="CM1530" t="inlineStr">
        <is>
          <t>Use of Joint Toxic Response to Define the Primary Mode of Toxic Action for Diverse Industrial Organic Chemicals</t>
        </is>
      </c>
      <c r="CN1530" t="inlineStr">
        <is>
          <t>Environ. Toxicol. Chem.14(9): 1591-1605</t>
        </is>
      </c>
      <c r="CO1530" t="n">
        <v>1995.0</v>
      </c>
      <c r="CP1530" t="inlineStr">
        <is>
          <t>Broderius,S.J., M.D. Kahl, and M.D. Hoglund (1995). Use of Joint Toxic Response to Define the Primary Mode of Toxic Action for Diverse Industrial Organic Chemicals. Environ. Toxicol. Chem., 14, (9), 1591-1605. doi:10.1002/etc.5620140920. ECOREF#:15031</t>
        </is>
      </c>
    </row>
    <row r="1531">
      <c r="A1531" t="n">
        <v>123660.0</v>
      </c>
      <c r="B1531" t="inlineStr">
        <is>
          <t>Ethyl hexanoate</t>
        </is>
      </c>
      <c r="C1531"/>
      <c r="D1531" t="inlineStr">
        <is>
          <t>Measured</t>
        </is>
      </c>
      <c r="E1531" t="inlineStr">
        <is>
          <t>Not coded</t>
        </is>
      </c>
      <c r="F1531" t="inlineStr">
        <is>
          <t>&gt;</t>
        </is>
      </c>
      <c r="G1531" t="n">
        <v>99.0</v>
      </c>
      <c r="H1531"/>
      <c r="I1531"/>
      <c r="J1531"/>
      <c r="K1531"/>
      <c r="L1531" t="inlineStr">
        <is>
          <t>Pimephales promelas</t>
        </is>
      </c>
      <c r="M1531" t="inlineStr">
        <is>
          <t>Fathead Minnow</t>
        </is>
      </c>
      <c r="N1531"/>
      <c r="O1531"/>
      <c r="P1531"/>
      <c r="Q1531"/>
      <c r="R1531" t="n">
        <v>31.0</v>
      </c>
      <c r="S1531"/>
      <c r="T1531" t="n">
        <v>32.0</v>
      </c>
      <c r="U1531" t="inlineStr">
        <is>
          <t>Day(s)</t>
        </is>
      </c>
      <c r="V1531" t="inlineStr">
        <is>
          <t>Flow-through</t>
        </is>
      </c>
      <c r="W1531" t="inlineStr">
        <is>
          <t>Fresh water</t>
        </is>
      </c>
      <c r="X1531" t="inlineStr">
        <is>
          <t>Lab</t>
        </is>
      </c>
      <c r="Y1531"/>
      <c r="Z1531" t="inlineStr">
        <is>
          <t>Active ingredient</t>
        </is>
      </c>
      <c r="AA1531"/>
      <c r="AB1531" t="n">
        <v>8.94</v>
      </c>
      <c r="AC1531"/>
      <c r="AD1531" t="n">
        <v>8.02</v>
      </c>
      <c r="AE1531"/>
      <c r="AF1531" t="n">
        <v>9.97</v>
      </c>
      <c r="AG1531" t="inlineStr">
        <is>
          <t>AI mg/L</t>
        </is>
      </c>
      <c r="AH1531"/>
      <c r="AI1531"/>
      <c r="AJ1531"/>
      <c r="AK1531"/>
      <c r="AL1531"/>
      <c r="AM1531"/>
      <c r="AN1531"/>
      <c r="AO1531"/>
      <c r="AP1531"/>
      <c r="AQ1531"/>
      <c r="AR1531"/>
      <c r="AS1531"/>
      <c r="AT1531"/>
      <c r="AU1531"/>
      <c r="AV1531"/>
      <c r="AW1531"/>
      <c r="AX1531" t="inlineStr">
        <is>
          <t>Mortality</t>
        </is>
      </c>
      <c r="AY1531" t="inlineStr">
        <is>
          <t>Mortality</t>
        </is>
      </c>
      <c r="AZ1531" t="inlineStr">
        <is>
          <t>LC50</t>
        </is>
      </c>
      <c r="BA1531"/>
      <c r="BB1531" t="n">
        <v>4.0</v>
      </c>
      <c r="BC1531"/>
      <c r="BD1531"/>
      <c r="BE1531"/>
      <c r="BF1531"/>
      <c r="BG1531" t="inlineStr">
        <is>
          <t>Day(s)</t>
        </is>
      </c>
      <c r="BH1531" t="inlineStr">
        <is>
          <t>Pure</t>
        </is>
      </c>
      <c r="BI1531" t="inlineStr">
        <is>
          <t>DTXSID3021980</t>
        </is>
      </c>
      <c r="BJ1531"/>
      <c r="BK1531"/>
      <c r="BL1531"/>
      <c r="BM1531"/>
      <c r="BN1531"/>
      <c r="BO1531"/>
      <c r="BP1531"/>
      <c r="BQ1531"/>
      <c r="BR1531"/>
      <c r="BS1531"/>
      <c r="BT1531" t="inlineStr">
        <is>
          <t>--</t>
        </is>
      </c>
      <c r="BU1531"/>
      <c r="BV1531"/>
      <c r="BW1531"/>
      <c r="BX1531"/>
      <c r="BY1531"/>
      <c r="BZ1531"/>
      <c r="CA1531"/>
      <c r="CB1531"/>
      <c r="CC1531"/>
      <c r="CD1531"/>
      <c r="CE1531"/>
      <c r="CF1531"/>
      <c r="CG1531"/>
      <c r="CH1531"/>
      <c r="CI1531" t="inlineStr">
        <is>
          <t xml:space="preserve"> Difference between measured concentrations and nominals was due to volatility of chemical.  Affected fish lost equili- brium prNAr to death. </t>
        </is>
      </c>
      <c r="CJ1531" t="inlineStr">
        <is>
          <t xml:space="preserve">   Difference between measured concentrations and nominals was due to volatility of chemical.  Affected fish lost equili- brium prNAr to death. </t>
        </is>
      </c>
      <c r="CK1531" t="inlineStr">
        <is>
          <t>Brooke,L.T., D.J. Call, D.L. Geiger, and C.E. Northcott</t>
        </is>
      </c>
      <c r="CL1531" t="n">
        <v>12448.0</v>
      </c>
      <c r="CM1531" t="inlineStr">
        <is>
          <t>Acute Toxicities of Organic Chemicals to Fathead Minnows (Pimephales promelas), Vol. 1</t>
        </is>
      </c>
      <c r="CN1531" t="inlineStr">
        <is>
          <t>Center for Lake Superior Environmental Studies, University of Wisconsin-Superior, Superior, WI:414 p.</t>
        </is>
      </c>
      <c r="CO1531" t="n">
        <v>1984.0</v>
      </c>
      <c r="CP1531" t="inlineStr">
        <is>
          <t>Brooke,L.T., D.J. Call, D.L. Geiger, and C.E. Northcott (1984). Acute Toxicities of Organic Chemicals to Fathead Minnows (Pimephales promelas), Vol. 1. Center for Lake Superior Environmental Studies, University of Wisconsin-Superior, Superior, WI, 414 p. ECOREF#:12448</t>
        </is>
      </c>
    </row>
    <row r="1532">
      <c r="A1532" t="n">
        <v>123728.0</v>
      </c>
      <c r="B1532" t="inlineStr">
        <is>
          <t>Butanal</t>
        </is>
      </c>
      <c r="C1532"/>
      <c r="D1532" t="inlineStr">
        <is>
          <t>Measured</t>
        </is>
      </c>
      <c r="E1532" t="inlineStr">
        <is>
          <t>Not coded</t>
        </is>
      </c>
      <c r="F1532"/>
      <c r="G1532" t="n">
        <v>99.0</v>
      </c>
      <c r="H1532"/>
      <c r="I1532"/>
      <c r="J1532"/>
      <c r="K1532"/>
      <c r="L1532" t="inlineStr">
        <is>
          <t>Pimephales promelas</t>
        </is>
      </c>
      <c r="M1532" t="inlineStr">
        <is>
          <t>Fathead Minnow</t>
        </is>
      </c>
      <c r="N1532"/>
      <c r="O1532"/>
      <c r="P1532" t="n">
        <v>30.0</v>
      </c>
      <c r="Q1532"/>
      <c r="R1532"/>
      <c r="S1532"/>
      <c r="T1532"/>
      <c r="U1532" t="inlineStr">
        <is>
          <t>Day(s)</t>
        </is>
      </c>
      <c r="V1532" t="inlineStr">
        <is>
          <t>Flow-through</t>
        </is>
      </c>
      <c r="W1532" t="inlineStr">
        <is>
          <t>Fresh water</t>
        </is>
      </c>
      <c r="X1532" t="inlineStr">
        <is>
          <t>Lab</t>
        </is>
      </c>
      <c r="Y1532"/>
      <c r="Z1532" t="inlineStr">
        <is>
          <t>Active ingredient</t>
        </is>
      </c>
      <c r="AA1532"/>
      <c r="AB1532" t="n">
        <v>16.0</v>
      </c>
      <c r="AC1532"/>
      <c r="AD1532" t="n">
        <v>15.4</v>
      </c>
      <c r="AE1532"/>
      <c r="AF1532" t="n">
        <v>16.7</v>
      </c>
      <c r="AG1532" t="inlineStr">
        <is>
          <t>AI mg/L</t>
        </is>
      </c>
      <c r="AH1532"/>
      <c r="AI1532"/>
      <c r="AJ1532"/>
      <c r="AK1532"/>
      <c r="AL1532"/>
      <c r="AM1532"/>
      <c r="AN1532"/>
      <c r="AO1532"/>
      <c r="AP1532"/>
      <c r="AQ1532"/>
      <c r="AR1532"/>
      <c r="AS1532"/>
      <c r="AT1532"/>
      <c r="AU1532"/>
      <c r="AV1532"/>
      <c r="AW1532"/>
      <c r="AX1532" t="inlineStr">
        <is>
          <t>Mortality</t>
        </is>
      </c>
      <c r="AY1532" t="inlineStr">
        <is>
          <t>Mortality</t>
        </is>
      </c>
      <c r="AZ1532" t="inlineStr">
        <is>
          <t>LC50</t>
        </is>
      </c>
      <c r="BA1532"/>
      <c r="BB1532" t="n">
        <v>4.0</v>
      </c>
      <c r="BC1532"/>
      <c r="BD1532"/>
      <c r="BE1532"/>
      <c r="BF1532"/>
      <c r="BG1532" t="inlineStr">
        <is>
          <t>Day(s)</t>
        </is>
      </c>
      <c r="BH1532" t="inlineStr">
        <is>
          <t>Pure</t>
        </is>
      </c>
      <c r="BI1532" t="inlineStr">
        <is>
          <t>DTXSID8021513</t>
        </is>
      </c>
      <c r="BJ1532"/>
      <c r="BK1532"/>
      <c r="BL1532"/>
      <c r="BM1532"/>
      <c r="BN1532"/>
      <c r="BO1532"/>
      <c r="BP1532"/>
      <c r="BQ1532"/>
      <c r="BR1532"/>
      <c r="BS1532"/>
      <c r="BT1532" t="inlineStr">
        <is>
          <t>--</t>
        </is>
      </c>
      <c r="BU1532"/>
      <c r="BV1532"/>
      <c r="BW1532"/>
      <c r="BX1532"/>
      <c r="BY1532"/>
      <c r="BZ1532"/>
      <c r="CA1532"/>
      <c r="CB1532"/>
      <c r="CC1532"/>
      <c r="CD1532"/>
      <c r="CE1532"/>
      <c r="CF1532"/>
      <c r="CG1532"/>
      <c r="CH1532"/>
      <c r="CI1532" t="inlineStr">
        <is>
          <t xml:space="preserve"> Affected fish stopped schooling and became hypoactive,    NR then lost equilibrium prior to death. NA </t>
        </is>
      </c>
      <c r="CJ1532" t="inlineStr">
        <is>
          <t xml:space="preserve">   Affected fish stopped schooling and became hypoactive,    NR then lost equilibrium prior to death. NA </t>
        </is>
      </c>
      <c r="CK1532" t="inlineStr">
        <is>
          <t>Brooke,L.T., D.J. Call, D.L. Geiger, and C.E. Northcott</t>
        </is>
      </c>
      <c r="CL1532" t="n">
        <v>12448.0</v>
      </c>
      <c r="CM1532" t="inlineStr">
        <is>
          <t>Acute Toxicities of Organic Chemicals to Fathead Minnows (Pimephales promelas), Vol. 1</t>
        </is>
      </c>
      <c r="CN1532" t="inlineStr">
        <is>
          <t>Center for Lake Superior Environmental Studies, University of Wisconsin-Superior, Superior, WI:414 p.</t>
        </is>
      </c>
      <c r="CO1532" t="n">
        <v>1984.0</v>
      </c>
      <c r="CP1532" t="inlineStr">
        <is>
          <t>Brooke,L.T., D.J. Call, D.L. Geiger, and C.E. Northcott (1984). Acute Toxicities of Organic Chemicals to Fathead Minnows (Pimephales promelas), Vol. 1. Center for Lake Superior Environmental Studies, University of Wisconsin-Superior, Superior, WI, 414 p. ECOREF#:12448</t>
        </is>
      </c>
    </row>
    <row r="1533">
      <c r="A1533" t="n">
        <v>123728.0</v>
      </c>
      <c r="B1533" t="inlineStr">
        <is>
          <t>Butanal</t>
        </is>
      </c>
      <c r="C1533"/>
      <c r="D1533" t="inlineStr">
        <is>
          <t>Measured</t>
        </is>
      </c>
      <c r="E1533" t="inlineStr">
        <is>
          <t>Not coded</t>
        </is>
      </c>
      <c r="F1533"/>
      <c r="G1533" t="n">
        <v>99.0</v>
      </c>
      <c r="H1533"/>
      <c r="I1533"/>
      <c r="J1533"/>
      <c r="K1533"/>
      <c r="L1533" t="inlineStr">
        <is>
          <t>Pimephales promelas</t>
        </is>
      </c>
      <c r="M1533" t="inlineStr">
        <is>
          <t>Fathead Minnow</t>
        </is>
      </c>
      <c r="N1533"/>
      <c r="O1533"/>
      <c r="P1533" t="n">
        <v>29.0</v>
      </c>
      <c r="Q1533"/>
      <c r="R1533"/>
      <c r="S1533"/>
      <c r="T1533"/>
      <c r="U1533" t="inlineStr">
        <is>
          <t>Day(s)</t>
        </is>
      </c>
      <c r="V1533" t="inlineStr">
        <is>
          <t>Flow-through</t>
        </is>
      </c>
      <c r="W1533" t="inlineStr">
        <is>
          <t>Fresh water</t>
        </is>
      </c>
      <c r="X1533" t="inlineStr">
        <is>
          <t>Lab</t>
        </is>
      </c>
      <c r="Y1533"/>
      <c r="Z1533" t="inlineStr">
        <is>
          <t>Active ingredient</t>
        </is>
      </c>
      <c r="AA1533"/>
      <c r="AB1533" t="n">
        <v>13.4</v>
      </c>
      <c r="AC1533"/>
      <c r="AD1533" t="n">
        <v>13.0</v>
      </c>
      <c r="AE1533"/>
      <c r="AF1533" t="n">
        <v>13.8</v>
      </c>
      <c r="AG1533" t="inlineStr">
        <is>
          <t>AI mg/L</t>
        </is>
      </c>
      <c r="AH1533"/>
      <c r="AI1533"/>
      <c r="AJ1533"/>
      <c r="AK1533"/>
      <c r="AL1533"/>
      <c r="AM1533"/>
      <c r="AN1533"/>
      <c r="AO1533"/>
      <c r="AP1533"/>
      <c r="AQ1533"/>
      <c r="AR1533"/>
      <c r="AS1533"/>
      <c r="AT1533"/>
      <c r="AU1533"/>
      <c r="AV1533"/>
      <c r="AW1533"/>
      <c r="AX1533" t="inlineStr">
        <is>
          <t>Mortality</t>
        </is>
      </c>
      <c r="AY1533" t="inlineStr">
        <is>
          <t>Mortality</t>
        </is>
      </c>
      <c r="AZ1533" t="inlineStr">
        <is>
          <t>LC50</t>
        </is>
      </c>
      <c r="BA1533"/>
      <c r="BB1533" t="n">
        <v>4.0</v>
      </c>
      <c r="BC1533"/>
      <c r="BD1533"/>
      <c r="BE1533"/>
      <c r="BF1533"/>
      <c r="BG1533" t="inlineStr">
        <is>
          <t>Day(s)</t>
        </is>
      </c>
      <c r="BH1533" t="inlineStr">
        <is>
          <t>Pure</t>
        </is>
      </c>
      <c r="BI1533" t="inlineStr">
        <is>
          <t>DTXSID8021513</t>
        </is>
      </c>
      <c r="BJ1533"/>
      <c r="BK1533"/>
      <c r="BL1533"/>
      <c r="BM1533"/>
      <c r="BN1533"/>
      <c r="BO1533"/>
      <c r="BP1533"/>
      <c r="BQ1533"/>
      <c r="BR1533"/>
      <c r="BS1533"/>
      <c r="BT1533" t="inlineStr">
        <is>
          <t>--</t>
        </is>
      </c>
      <c r="BU1533"/>
      <c r="BV1533"/>
      <c r="BW1533"/>
      <c r="BX1533"/>
      <c r="BY1533"/>
      <c r="BZ1533"/>
      <c r="CA1533"/>
      <c r="CB1533"/>
      <c r="CC1533"/>
      <c r="CD1533"/>
      <c r="CE1533"/>
      <c r="CF1533"/>
      <c r="CG1533"/>
      <c r="CH1533"/>
      <c r="CI1533" t="inlineStr">
        <is>
          <t xml:space="preserve"> Affected fish stopped schooling and lost equilibrium priorNR to death. NA </t>
        </is>
      </c>
      <c r="CJ1533" t="inlineStr">
        <is>
          <t xml:space="preserve">   Affected fish stopped schooling and lost equilibrium priorNR to death. NA </t>
        </is>
      </c>
      <c r="CK1533" t="inlineStr">
        <is>
          <t>Brooke,L.T., D.J. Call, D.L. Geiger, and C.E. Northcott</t>
        </is>
      </c>
      <c r="CL1533" t="n">
        <v>12448.0</v>
      </c>
      <c r="CM1533" t="inlineStr">
        <is>
          <t>Acute Toxicities of Organic Chemicals to Fathead Minnows (Pimephales promelas), Vol. 1</t>
        </is>
      </c>
      <c r="CN1533" t="inlineStr">
        <is>
          <t>Center for Lake Superior Environmental Studies, University of Wisconsin-Superior, Superior, WI:414 p.</t>
        </is>
      </c>
      <c r="CO1533" t="n">
        <v>1984.0</v>
      </c>
      <c r="CP1533" t="inlineStr">
        <is>
          <t>Brooke,L.T., D.J. Call, D.L. Geiger, and C.E. Northcott (1984). Acute Toxicities of Organic Chemicals to Fathead Minnows (Pimephales promelas), Vol. 1. Center for Lake Superior Environmental Studies, University of Wisconsin-Superior, Superior, WI, 414 p. ECOREF#:12448</t>
        </is>
      </c>
    </row>
    <row r="1534">
      <c r="A1534" t="n">
        <v>123728.0</v>
      </c>
      <c r="B1534" t="inlineStr">
        <is>
          <t>Butanal</t>
        </is>
      </c>
      <c r="C1534"/>
      <c r="D1534" t="inlineStr">
        <is>
          <t>Measured</t>
        </is>
      </c>
      <c r="E1534" t="inlineStr">
        <is>
          <t>Not reported</t>
        </is>
      </c>
      <c r="F1534"/>
      <c r="G1534"/>
      <c r="H1534"/>
      <c r="I1534"/>
      <c r="J1534"/>
      <c r="K1534"/>
      <c r="L1534" t="inlineStr">
        <is>
          <t>Pimephales promelas</t>
        </is>
      </c>
      <c r="M1534" t="inlineStr">
        <is>
          <t>Fathead Minnow</t>
        </is>
      </c>
      <c r="N1534"/>
      <c r="O1534"/>
      <c r="P1534"/>
      <c r="Q1534"/>
      <c r="R1534"/>
      <c r="S1534"/>
      <c r="T1534"/>
      <c r="U1534"/>
      <c r="V1534" t="inlineStr">
        <is>
          <t>Static</t>
        </is>
      </c>
      <c r="W1534" t="inlineStr">
        <is>
          <t>Fresh water</t>
        </is>
      </c>
      <c r="X1534" t="inlineStr">
        <is>
          <t>Lab</t>
        </is>
      </c>
      <c r="Y1534" t="inlineStr">
        <is>
          <t>&gt;=6</t>
        </is>
      </c>
      <c r="Z1534" t="inlineStr">
        <is>
          <t>Active ingredient</t>
        </is>
      </c>
      <c r="AA1534"/>
      <c r="AB1534" t="n">
        <v>25.8</v>
      </c>
      <c r="AC1534"/>
      <c r="AD1534" t="n">
        <v>19.3</v>
      </c>
      <c r="AE1534"/>
      <c r="AF1534" t="n">
        <v>33.6</v>
      </c>
      <c r="AG1534" t="inlineStr">
        <is>
          <t>AI mg/L</t>
        </is>
      </c>
      <c r="AH1534"/>
      <c r="AI1534"/>
      <c r="AJ1534"/>
      <c r="AK1534"/>
      <c r="AL1534"/>
      <c r="AM1534"/>
      <c r="AN1534"/>
      <c r="AO1534"/>
      <c r="AP1534"/>
      <c r="AQ1534"/>
      <c r="AR1534"/>
      <c r="AS1534"/>
      <c r="AT1534"/>
      <c r="AU1534"/>
      <c r="AV1534"/>
      <c r="AW1534"/>
      <c r="AX1534" t="inlineStr">
        <is>
          <t>Mortality</t>
        </is>
      </c>
      <c r="AY1534" t="inlineStr">
        <is>
          <t>Mortality</t>
        </is>
      </c>
      <c r="AZ1534" t="inlineStr">
        <is>
          <t>LC50</t>
        </is>
      </c>
      <c r="BA1534"/>
      <c r="BB1534" t="n">
        <v>4.0</v>
      </c>
      <c r="BC1534"/>
      <c r="BD1534"/>
      <c r="BE1534"/>
      <c r="BF1534"/>
      <c r="BG1534" t="inlineStr">
        <is>
          <t>Day(s)</t>
        </is>
      </c>
      <c r="BH1534"/>
      <c r="BI1534" t="inlineStr">
        <is>
          <t>DTXSID8021513</t>
        </is>
      </c>
      <c r="BJ1534" t="inlineStr">
        <is>
          <t>10.1016/0022-1694(81)90144-X</t>
        </is>
      </c>
      <c r="BK1534"/>
      <c r="BL1534"/>
      <c r="BM1534"/>
      <c r="BN1534"/>
      <c r="BO1534"/>
      <c r="BP1534"/>
      <c r="BQ1534"/>
      <c r="BR1534"/>
      <c r="BS1534"/>
      <c r="BT1534" t="inlineStr">
        <is>
          <t>--</t>
        </is>
      </c>
      <c r="BU1534"/>
      <c r="BV1534"/>
      <c r="BW1534"/>
      <c r="BX1534"/>
      <c r="BY1534"/>
      <c r="BZ1534"/>
      <c r="CA1534"/>
      <c r="CB1534"/>
      <c r="CC1534"/>
      <c r="CD1534"/>
      <c r="CE1534"/>
      <c r="CF1534"/>
      <c r="CG1534"/>
      <c r="CH1534"/>
      <c r="CI1534"/>
      <c r="CJ1534" t="inlineStr">
        <is>
          <t xml:space="preserve">SOURCE/GOVERNMENT AGENCY//   </t>
        </is>
      </c>
      <c r="CK1534" t="inlineStr">
        <is>
          <t>Curtis,M.W., and C.H. Ward</t>
        </is>
      </c>
      <c r="CL1534" t="n">
        <v>2965.0</v>
      </c>
      <c r="CM1534" t="inlineStr">
        <is>
          <t>Aquatic Toxicity of Forty Industrial Chemicals: Testing in Support of Hazardous Substance Spill Prevention Regulation</t>
        </is>
      </c>
      <c r="CN1534" t="inlineStr">
        <is>
          <t>J. Hydrol.51:359-367</t>
        </is>
      </c>
      <c r="CO1534" t="n">
        <v>1981.0</v>
      </c>
      <c r="CP1534" t="inlineStr">
        <is>
          <t>Curtis,M.W., and C.H. Ward (1981). Aquatic Toxicity of Forty Industrial Chemicals: Testing in Support of Hazardous Substance Spill Prevention Regulation. J. Hydrol., 51, 359-367. doi:10.1016/0022-1694(81)90144-X. ECOREF#:2965</t>
        </is>
      </c>
    </row>
    <row r="1535">
      <c r="A1535" t="n">
        <v>123864.0</v>
      </c>
      <c r="B1535" t="inlineStr">
        <is>
          <t>Butyl ester, Acetic acid</t>
        </is>
      </c>
      <c r="C1535"/>
      <c r="D1535" t="inlineStr">
        <is>
          <t>Measured</t>
        </is>
      </c>
      <c r="E1535" t="inlineStr">
        <is>
          <t>Not coded</t>
        </is>
      </c>
      <c r="F1535" t="inlineStr">
        <is>
          <t>&gt;</t>
        </is>
      </c>
      <c r="G1535" t="n">
        <v>99.0</v>
      </c>
      <c r="H1535"/>
      <c r="I1535"/>
      <c r="J1535"/>
      <c r="K1535"/>
      <c r="L1535" t="inlineStr">
        <is>
          <t>Pimephales promelas</t>
        </is>
      </c>
      <c r="M1535" t="inlineStr">
        <is>
          <t>Fathead Minnow</t>
        </is>
      </c>
      <c r="N1535"/>
      <c r="O1535"/>
      <c r="P1535"/>
      <c r="Q1535"/>
      <c r="R1535" t="n">
        <v>31.0</v>
      </c>
      <c r="S1535"/>
      <c r="T1535" t="n">
        <v>32.0</v>
      </c>
      <c r="U1535" t="inlineStr">
        <is>
          <t>Day(s)</t>
        </is>
      </c>
      <c r="V1535" t="inlineStr">
        <is>
          <t>Flow-through</t>
        </is>
      </c>
      <c r="W1535" t="inlineStr">
        <is>
          <t>Fresh water</t>
        </is>
      </c>
      <c r="X1535" t="inlineStr">
        <is>
          <t>Lab</t>
        </is>
      </c>
      <c r="Y1535"/>
      <c r="Z1535" t="inlineStr">
        <is>
          <t>Active ingredient</t>
        </is>
      </c>
      <c r="AA1535"/>
      <c r="AB1535" t="n">
        <v>18.0</v>
      </c>
      <c r="AC1535"/>
      <c r="AD1535" t="n">
        <v>17.0</v>
      </c>
      <c r="AE1535"/>
      <c r="AF1535" t="n">
        <v>19.0</v>
      </c>
      <c r="AG1535" t="inlineStr">
        <is>
          <t>AI mg/L</t>
        </is>
      </c>
      <c r="AH1535"/>
      <c r="AI1535"/>
      <c r="AJ1535"/>
      <c r="AK1535"/>
      <c r="AL1535"/>
      <c r="AM1535"/>
      <c r="AN1535"/>
      <c r="AO1535"/>
      <c r="AP1535"/>
      <c r="AQ1535"/>
      <c r="AR1535"/>
      <c r="AS1535"/>
      <c r="AT1535"/>
      <c r="AU1535"/>
      <c r="AV1535"/>
      <c r="AW1535"/>
      <c r="AX1535" t="inlineStr">
        <is>
          <t>Mortality</t>
        </is>
      </c>
      <c r="AY1535" t="inlineStr">
        <is>
          <t>Mortality</t>
        </is>
      </c>
      <c r="AZ1535" t="inlineStr">
        <is>
          <t>LC50</t>
        </is>
      </c>
      <c r="BA1535"/>
      <c r="BB1535" t="n">
        <v>4.0</v>
      </c>
      <c r="BC1535"/>
      <c r="BD1535"/>
      <c r="BE1535"/>
      <c r="BF1535"/>
      <c r="BG1535" t="inlineStr">
        <is>
          <t>Day(s)</t>
        </is>
      </c>
      <c r="BH1535" t="inlineStr">
        <is>
          <t>Pure</t>
        </is>
      </c>
      <c r="BI1535" t="inlineStr">
        <is>
          <t>DTXSID3021982</t>
        </is>
      </c>
      <c r="BJ1535"/>
      <c r="BK1535"/>
      <c r="BL1535"/>
      <c r="BM1535"/>
      <c r="BN1535"/>
      <c r="BO1535"/>
      <c r="BP1535"/>
      <c r="BQ1535"/>
      <c r="BR1535"/>
      <c r="BS1535"/>
      <c r="BT1535" t="inlineStr">
        <is>
          <t>--</t>
        </is>
      </c>
      <c r="BU1535"/>
      <c r="BV1535"/>
      <c r="BW1535"/>
      <c r="BX1535"/>
      <c r="BY1535"/>
      <c r="BZ1535"/>
      <c r="CA1535"/>
      <c r="CB1535"/>
      <c r="CC1535"/>
      <c r="CD1535"/>
      <c r="CE1535"/>
      <c r="CF1535"/>
      <c r="CG1535"/>
      <c r="CH1535"/>
      <c r="CI1535" t="inlineStr">
        <is>
          <t xml:space="preserve"> Affected fish lost equilibrium prior to death.            NR NA </t>
        </is>
      </c>
      <c r="CJ1535" t="inlineStr">
        <is>
          <t xml:space="preserve">   Affected fish lost equilibrium prior to death.            NR NA </t>
        </is>
      </c>
      <c r="CK1535" t="inlineStr">
        <is>
          <t>Brooke,L.T., D.J. Call, D.L. Geiger, and C.E. Northcott</t>
        </is>
      </c>
      <c r="CL1535" t="n">
        <v>12448.0</v>
      </c>
      <c r="CM1535" t="inlineStr">
        <is>
          <t>Acute Toxicities of Organic Chemicals to Fathead Minnows (Pimephales promelas), Vol. 1</t>
        </is>
      </c>
      <c r="CN1535" t="inlineStr">
        <is>
          <t>Center for Lake Superior Environmental Studies, University of Wisconsin-Superior, Superior, WI:414 p.</t>
        </is>
      </c>
      <c r="CO1535" t="n">
        <v>1984.0</v>
      </c>
      <c r="CP1535" t="inlineStr">
        <is>
          <t>Brooke,L.T., D.J. Call, D.L. Geiger, and C.E. Northcott (1984). Acute Toxicities of Organic Chemicals to Fathead Minnows (Pimephales promelas), Vol. 1. Center for Lake Superior Environmental Studies, University of Wisconsin-Superior, Superior, WI, 414 p. ECOREF#:12448</t>
        </is>
      </c>
    </row>
    <row r="1536">
      <c r="A1536" t="n">
        <v>123911.0</v>
      </c>
      <c r="B1536" t="inlineStr">
        <is>
          <t>1,4-Dioxane</t>
        </is>
      </c>
      <c r="C1536"/>
      <c r="D1536" t="inlineStr">
        <is>
          <t>Measured</t>
        </is>
      </c>
      <c r="E1536" t="inlineStr">
        <is>
          <t>Not coded</t>
        </is>
      </c>
      <c r="F1536" t="inlineStr">
        <is>
          <t>&gt;</t>
        </is>
      </c>
      <c r="G1536" t="n">
        <v>99.0</v>
      </c>
      <c r="H1536"/>
      <c r="I1536"/>
      <c r="J1536"/>
      <c r="K1536"/>
      <c r="L1536" t="inlineStr">
        <is>
          <t>Pimephales promelas</t>
        </is>
      </c>
      <c r="M1536" t="inlineStr">
        <is>
          <t>Fathead Minnow</t>
        </is>
      </c>
      <c r="N1536"/>
      <c r="O1536"/>
      <c r="P1536" t="n">
        <v>31.0</v>
      </c>
      <c r="Q1536"/>
      <c r="R1536"/>
      <c r="S1536"/>
      <c r="T1536"/>
      <c r="U1536" t="inlineStr">
        <is>
          <t>Day(s)</t>
        </is>
      </c>
      <c r="V1536" t="inlineStr">
        <is>
          <t>Flow-through</t>
        </is>
      </c>
      <c r="W1536" t="inlineStr">
        <is>
          <t>Fresh water</t>
        </is>
      </c>
      <c r="X1536" t="inlineStr">
        <is>
          <t>Lab</t>
        </is>
      </c>
      <c r="Y1536"/>
      <c r="Z1536" t="inlineStr">
        <is>
          <t>Active ingredient</t>
        </is>
      </c>
      <c r="AA1536"/>
      <c r="AB1536" t="n">
        <v>10800.0</v>
      </c>
      <c r="AC1536"/>
      <c r="AD1536"/>
      <c r="AE1536"/>
      <c r="AF1536"/>
      <c r="AG1536" t="inlineStr">
        <is>
          <t>AI mg/L</t>
        </is>
      </c>
      <c r="AH1536"/>
      <c r="AI1536"/>
      <c r="AJ1536"/>
      <c r="AK1536"/>
      <c r="AL1536"/>
      <c r="AM1536"/>
      <c r="AN1536"/>
      <c r="AO1536"/>
      <c r="AP1536"/>
      <c r="AQ1536"/>
      <c r="AR1536"/>
      <c r="AS1536"/>
      <c r="AT1536"/>
      <c r="AU1536"/>
      <c r="AV1536"/>
      <c r="AW1536"/>
      <c r="AX1536" t="inlineStr">
        <is>
          <t>Mortality</t>
        </is>
      </c>
      <c r="AY1536" t="inlineStr">
        <is>
          <t>Mortality</t>
        </is>
      </c>
      <c r="AZ1536" t="inlineStr">
        <is>
          <t>LC50</t>
        </is>
      </c>
      <c r="BA1536"/>
      <c r="BB1536" t="n">
        <v>4.0</v>
      </c>
      <c r="BC1536"/>
      <c r="BD1536"/>
      <c r="BE1536"/>
      <c r="BF1536"/>
      <c r="BG1536" t="inlineStr">
        <is>
          <t>Day(s)</t>
        </is>
      </c>
      <c r="BH1536" t="inlineStr">
        <is>
          <t>Pure</t>
        </is>
      </c>
      <c r="BI1536" t="inlineStr">
        <is>
          <t>DTXSID4020533</t>
        </is>
      </c>
      <c r="BJ1536"/>
      <c r="BK1536"/>
      <c r="BL1536"/>
      <c r="BM1536"/>
      <c r="BN1536"/>
      <c r="BO1536"/>
      <c r="BP1536"/>
      <c r="BQ1536"/>
      <c r="BR1536"/>
      <c r="BS1536"/>
      <c r="BT1536" t="inlineStr">
        <is>
          <t>--</t>
        </is>
      </c>
      <c r="BU1536"/>
      <c r="BV1536"/>
      <c r="BW1536"/>
      <c r="BX1536"/>
      <c r="BY1536"/>
      <c r="BZ1536"/>
      <c r="CA1536"/>
      <c r="CB1536"/>
      <c r="CC1536"/>
      <c r="CD1536"/>
      <c r="CE1536"/>
      <c r="CF1536"/>
      <c r="CG1536"/>
      <c r="CH1536"/>
      <c r="CI1536"/>
      <c r="CJ1536"/>
      <c r="CK1536" t="inlineStr">
        <is>
          <t>Geiger,D.L., L.T. Brooke, and D.J. Call</t>
        </is>
      </c>
      <c r="CL1536" t="n">
        <v>3217.0</v>
      </c>
      <c r="CM1536" t="inlineStr">
        <is>
          <t>Acute Toxicities of Organic Chemicals to Fathead Minnows (Pimephales promelas), Volume V</t>
        </is>
      </c>
      <c r="CN1536" t="inlineStr">
        <is>
          <t>Center for Lake Superior Environmental Studies, University of Wisconsin, Superior, WI:332 p.</t>
        </is>
      </c>
      <c r="CO1536" t="n">
        <v>1990.0</v>
      </c>
      <c r="CP1536" t="inlineStr">
        <is>
          <t>Geiger,D.L., L.T. Brooke, and D.J. Call (1990). Acute Toxicities of Organic Chemicals to Fathead Minnows (Pimephales promelas), Volume V. Center for Lake Superior Environmental Studies, University of Wisconsin, Superior, WI, 332 p. ECOREF#:3217</t>
        </is>
      </c>
    </row>
    <row r="1537">
      <c r="A1537" t="n">
        <v>123911.0</v>
      </c>
      <c r="B1537" t="inlineStr">
        <is>
          <t>1,4-Dioxane</t>
        </is>
      </c>
      <c r="C1537"/>
      <c r="D1537" t="inlineStr">
        <is>
          <t>Measured</t>
        </is>
      </c>
      <c r="E1537" t="inlineStr">
        <is>
          <t>Not coded</t>
        </is>
      </c>
      <c r="F1537"/>
      <c r="G1537" t="n">
        <v>99.0</v>
      </c>
      <c r="H1537"/>
      <c r="I1537"/>
      <c r="J1537"/>
      <c r="K1537"/>
      <c r="L1537" t="inlineStr">
        <is>
          <t>Pimephales promelas</t>
        </is>
      </c>
      <c r="M1537" t="inlineStr">
        <is>
          <t>Fathead Minnow</t>
        </is>
      </c>
      <c r="N1537"/>
      <c r="O1537"/>
      <c r="P1537" t="n">
        <v>30.0</v>
      </c>
      <c r="Q1537"/>
      <c r="R1537"/>
      <c r="S1537"/>
      <c r="T1537"/>
      <c r="U1537" t="inlineStr">
        <is>
          <t>Day(s)</t>
        </is>
      </c>
      <c r="V1537" t="inlineStr">
        <is>
          <t>Flow-through</t>
        </is>
      </c>
      <c r="W1537" t="inlineStr">
        <is>
          <t>Fresh water</t>
        </is>
      </c>
      <c r="X1537" t="inlineStr">
        <is>
          <t>Lab</t>
        </is>
      </c>
      <c r="Y1537"/>
      <c r="Z1537" t="inlineStr">
        <is>
          <t>Active ingredient</t>
        </is>
      </c>
      <c r="AA1537"/>
      <c r="AB1537" t="n">
        <v>9872.0</v>
      </c>
      <c r="AC1537"/>
      <c r="AD1537"/>
      <c r="AE1537"/>
      <c r="AF1537"/>
      <c r="AG1537" t="inlineStr">
        <is>
          <t>AI mg/L</t>
        </is>
      </c>
      <c r="AH1537"/>
      <c r="AI1537"/>
      <c r="AJ1537"/>
      <c r="AK1537"/>
      <c r="AL1537"/>
      <c r="AM1537"/>
      <c r="AN1537"/>
      <c r="AO1537"/>
      <c r="AP1537"/>
      <c r="AQ1537"/>
      <c r="AR1537"/>
      <c r="AS1537"/>
      <c r="AT1537"/>
      <c r="AU1537"/>
      <c r="AV1537"/>
      <c r="AW1537"/>
      <c r="AX1537" t="inlineStr">
        <is>
          <t>Mortality</t>
        </is>
      </c>
      <c r="AY1537" t="inlineStr">
        <is>
          <t>Mortality</t>
        </is>
      </c>
      <c r="AZ1537" t="inlineStr">
        <is>
          <t>LC50</t>
        </is>
      </c>
      <c r="BA1537"/>
      <c r="BB1537" t="n">
        <v>4.0</v>
      </c>
      <c r="BC1537"/>
      <c r="BD1537"/>
      <c r="BE1537"/>
      <c r="BF1537"/>
      <c r="BG1537" t="inlineStr">
        <is>
          <t>Day(s)</t>
        </is>
      </c>
      <c r="BH1537" t="inlineStr">
        <is>
          <t>Pure</t>
        </is>
      </c>
      <c r="BI1537" t="inlineStr">
        <is>
          <t>DTXSID4020533</t>
        </is>
      </c>
      <c r="BJ1537"/>
      <c r="BK1537"/>
      <c r="BL1537"/>
      <c r="BM1537"/>
      <c r="BN1537"/>
      <c r="BO1537"/>
      <c r="BP1537"/>
      <c r="BQ1537"/>
      <c r="BR1537"/>
      <c r="BS1537"/>
      <c r="BT1537" t="inlineStr">
        <is>
          <t>--</t>
        </is>
      </c>
      <c r="BU1537"/>
      <c r="BV1537"/>
      <c r="BW1537"/>
      <c r="BX1537"/>
      <c r="BY1537"/>
      <c r="BZ1537"/>
      <c r="CA1537"/>
      <c r="CB1537"/>
      <c r="CC1537"/>
      <c r="CD1537"/>
      <c r="CE1537"/>
      <c r="CF1537"/>
      <c r="CG1537"/>
      <c r="CH1537"/>
      <c r="CI1537"/>
      <c r="CJ1537"/>
      <c r="CK1537" t="inlineStr">
        <is>
          <t>Brooke,L.</t>
        </is>
      </c>
      <c r="CL1537" t="n">
        <v>14339.0</v>
      </c>
      <c r="CM1537" t="inlineStr">
        <is>
          <t>Report of the Flow-Through and Static Acute Test Comparisons with Fathead Minnows and Acute Tests with an Amphipod and a Cladoceran</t>
        </is>
      </c>
      <c r="CN1537" t="inlineStr">
        <is>
          <t>Memo to L.Larson, Center for Lake Superior Environmental Studies dated August 31:24 p.</t>
        </is>
      </c>
      <c r="CO1537" t="n">
        <v>1987.0</v>
      </c>
      <c r="CP1537" t="inlineStr">
        <is>
          <t>Brooke,L. (1987). Report of the Flow-Through and Static Acute Test Comparisons with Fathead Minnows and Acute Tests with an Amphipod and a Cladoceran. Memo to L.Larson, Center for Lake Superior Environmental Studies dated August 31, 24 p. ECOREF#:14339</t>
        </is>
      </c>
    </row>
    <row r="1538">
      <c r="A1538" t="n">
        <v>123911.0</v>
      </c>
      <c r="B1538" t="inlineStr">
        <is>
          <t>1,4-Dioxane</t>
        </is>
      </c>
      <c r="C1538"/>
      <c r="D1538" t="inlineStr">
        <is>
          <t>Measured</t>
        </is>
      </c>
      <c r="E1538" t="inlineStr">
        <is>
          <t>Not coded</t>
        </is>
      </c>
      <c r="F1538"/>
      <c r="G1538" t="n">
        <v>99.0</v>
      </c>
      <c r="H1538"/>
      <c r="I1538"/>
      <c r="J1538"/>
      <c r="K1538"/>
      <c r="L1538" t="inlineStr">
        <is>
          <t>Pimephales promelas</t>
        </is>
      </c>
      <c r="M1538" t="inlineStr">
        <is>
          <t>Fathead Minnow</t>
        </is>
      </c>
      <c r="N1538"/>
      <c r="O1538"/>
      <c r="P1538" t="n">
        <v>30.0</v>
      </c>
      <c r="Q1538"/>
      <c r="R1538"/>
      <c r="S1538"/>
      <c r="T1538"/>
      <c r="U1538" t="inlineStr">
        <is>
          <t>Day(s)</t>
        </is>
      </c>
      <c r="V1538" t="inlineStr">
        <is>
          <t>Static</t>
        </is>
      </c>
      <c r="W1538" t="inlineStr">
        <is>
          <t>Fresh water</t>
        </is>
      </c>
      <c r="X1538" t="inlineStr">
        <is>
          <t>Lab</t>
        </is>
      </c>
      <c r="Y1538"/>
      <c r="Z1538" t="inlineStr">
        <is>
          <t>Active ingredient</t>
        </is>
      </c>
      <c r="AA1538"/>
      <c r="AB1538" t="n">
        <v>12326.0</v>
      </c>
      <c r="AC1538"/>
      <c r="AD1538" t="n">
        <v>10306.0</v>
      </c>
      <c r="AE1538"/>
      <c r="AF1538" t="n">
        <v>14742.0</v>
      </c>
      <c r="AG1538" t="inlineStr">
        <is>
          <t>AI mg/L</t>
        </is>
      </c>
      <c r="AH1538"/>
      <c r="AI1538"/>
      <c r="AJ1538"/>
      <c r="AK1538"/>
      <c r="AL1538"/>
      <c r="AM1538"/>
      <c r="AN1538"/>
      <c r="AO1538"/>
      <c r="AP1538"/>
      <c r="AQ1538"/>
      <c r="AR1538"/>
      <c r="AS1538"/>
      <c r="AT1538"/>
      <c r="AU1538"/>
      <c r="AV1538"/>
      <c r="AW1538"/>
      <c r="AX1538" t="inlineStr">
        <is>
          <t>Mortality</t>
        </is>
      </c>
      <c r="AY1538" t="inlineStr">
        <is>
          <t>Mortality</t>
        </is>
      </c>
      <c r="AZ1538" t="inlineStr">
        <is>
          <t>LC50</t>
        </is>
      </c>
      <c r="BA1538"/>
      <c r="BB1538" t="n">
        <v>4.0</v>
      </c>
      <c r="BC1538"/>
      <c r="BD1538"/>
      <c r="BE1538"/>
      <c r="BF1538"/>
      <c r="BG1538" t="inlineStr">
        <is>
          <t>Day(s)</t>
        </is>
      </c>
      <c r="BH1538" t="inlineStr">
        <is>
          <t>Pure</t>
        </is>
      </c>
      <c r="BI1538" t="inlineStr">
        <is>
          <t>DTXSID4020533</t>
        </is>
      </c>
      <c r="BJ1538"/>
      <c r="BK1538"/>
      <c r="BL1538"/>
      <c r="BM1538"/>
      <c r="BN1538"/>
      <c r="BO1538"/>
      <c r="BP1538"/>
      <c r="BQ1538"/>
      <c r="BR1538"/>
      <c r="BS1538"/>
      <c r="BT1538" t="inlineStr">
        <is>
          <t>--</t>
        </is>
      </c>
      <c r="BU1538"/>
      <c r="BV1538"/>
      <c r="BW1538"/>
      <c r="BX1538"/>
      <c r="BY1538"/>
      <c r="BZ1538"/>
      <c r="CA1538"/>
      <c r="CB1538"/>
      <c r="CC1538"/>
      <c r="CD1538"/>
      <c r="CE1538"/>
      <c r="CF1538"/>
      <c r="CG1538"/>
      <c r="CH1538"/>
      <c r="CI1538"/>
      <c r="CJ1538"/>
      <c r="CK1538" t="inlineStr">
        <is>
          <t>Brooke,L.</t>
        </is>
      </c>
      <c r="CL1538" t="n">
        <v>14339.0</v>
      </c>
      <c r="CM1538" t="inlineStr">
        <is>
          <t>Report of the Flow-Through and Static Acute Test Comparisons with Fathead Minnows and Acute Tests with an Amphipod and a Cladoceran</t>
        </is>
      </c>
      <c r="CN1538" t="inlineStr">
        <is>
          <t>Memo to L.Larson, Center for Lake Superior Environmental Studies dated August 31:24 p.</t>
        </is>
      </c>
      <c r="CO1538" t="n">
        <v>1987.0</v>
      </c>
      <c r="CP1538" t="inlineStr">
        <is>
          <t>Brooke,L. (1987). Report of the Flow-Through and Static Acute Test Comparisons with Fathead Minnows and Acute Tests with an Amphipod and a Cladoceran. Memo to L.Larson, Center for Lake Superior Environmental Studies dated August 31, 24 p. ECOREF#:14339</t>
        </is>
      </c>
    </row>
    <row r="1539">
      <c r="A1539" t="n">
        <v>123911.0</v>
      </c>
      <c r="B1539" t="inlineStr">
        <is>
          <t>1,4-Dioxane</t>
        </is>
      </c>
      <c r="C1539"/>
      <c r="D1539" t="inlineStr">
        <is>
          <t>Measured</t>
        </is>
      </c>
      <c r="E1539" t="inlineStr">
        <is>
          <t>Not coded</t>
        </is>
      </c>
      <c r="F1539"/>
      <c r="G1539" t="n">
        <v>99.0</v>
      </c>
      <c r="H1539"/>
      <c r="I1539"/>
      <c r="J1539"/>
      <c r="K1539"/>
      <c r="L1539" t="inlineStr">
        <is>
          <t>Pimephales promelas</t>
        </is>
      </c>
      <c r="M1539" t="inlineStr">
        <is>
          <t>Fathead Minnow</t>
        </is>
      </c>
      <c r="N1539"/>
      <c r="O1539"/>
      <c r="P1539"/>
      <c r="Q1539"/>
      <c r="R1539" t="n">
        <v>27.0</v>
      </c>
      <c r="S1539"/>
      <c r="T1539" t="n">
        <v>33.0</v>
      </c>
      <c r="U1539" t="inlineStr">
        <is>
          <t>Day(s)</t>
        </is>
      </c>
      <c r="V1539" t="inlineStr">
        <is>
          <t>Flow-through</t>
        </is>
      </c>
      <c r="W1539" t="inlineStr">
        <is>
          <t>Fresh water</t>
        </is>
      </c>
      <c r="X1539" t="inlineStr">
        <is>
          <t>Lab</t>
        </is>
      </c>
      <c r="Y1539"/>
      <c r="Z1539" t="inlineStr">
        <is>
          <t>Active ingredient</t>
        </is>
      </c>
      <c r="AA1539"/>
      <c r="AB1539" t="n">
        <v>9850.0</v>
      </c>
      <c r="AC1539"/>
      <c r="AD1539"/>
      <c r="AE1539"/>
      <c r="AF1539"/>
      <c r="AG1539" t="inlineStr">
        <is>
          <t>AI mg/L</t>
        </is>
      </c>
      <c r="AH1539"/>
      <c r="AI1539"/>
      <c r="AJ1539"/>
      <c r="AK1539"/>
      <c r="AL1539"/>
      <c r="AM1539"/>
      <c r="AN1539"/>
      <c r="AO1539"/>
      <c r="AP1539"/>
      <c r="AQ1539"/>
      <c r="AR1539"/>
      <c r="AS1539"/>
      <c r="AT1539"/>
      <c r="AU1539"/>
      <c r="AV1539"/>
      <c r="AW1539"/>
      <c r="AX1539" t="inlineStr">
        <is>
          <t>Mortality</t>
        </is>
      </c>
      <c r="AY1539" t="inlineStr">
        <is>
          <t>Mortality</t>
        </is>
      </c>
      <c r="AZ1539" t="inlineStr">
        <is>
          <t>LC50</t>
        </is>
      </c>
      <c r="BA1539"/>
      <c r="BB1539" t="n">
        <v>4.0</v>
      </c>
      <c r="BC1539"/>
      <c r="BD1539"/>
      <c r="BE1539"/>
      <c r="BF1539"/>
      <c r="BG1539" t="inlineStr">
        <is>
          <t>Day(s)</t>
        </is>
      </c>
      <c r="BH1539" t="inlineStr">
        <is>
          <t>Pure</t>
        </is>
      </c>
      <c r="BI1539" t="inlineStr">
        <is>
          <t>DTXSID4020533</t>
        </is>
      </c>
      <c r="BJ1539"/>
      <c r="BK1539"/>
      <c r="BL1539"/>
      <c r="BM1539"/>
      <c r="BN1539"/>
      <c r="BO1539"/>
      <c r="BP1539"/>
      <c r="BQ1539"/>
      <c r="BR1539"/>
      <c r="BS1539"/>
      <c r="BT1539" t="inlineStr">
        <is>
          <t>--</t>
        </is>
      </c>
      <c r="BU1539"/>
      <c r="BV1539"/>
      <c r="BW1539"/>
      <c r="BX1539"/>
      <c r="BY1539"/>
      <c r="BZ1539"/>
      <c r="CA1539"/>
      <c r="CB1539"/>
      <c r="CC1539"/>
      <c r="CD1539"/>
      <c r="CE1539"/>
      <c r="CF1539"/>
      <c r="CG1539"/>
      <c r="CH1539"/>
      <c r="CI1539"/>
      <c r="CJ1539"/>
      <c r="CK1539" t="inlineStr">
        <is>
          <t>Geiger,D.L., L.T. Brooke, and D.J. Call</t>
        </is>
      </c>
      <c r="CL1539" t="n">
        <v>3217.0</v>
      </c>
      <c r="CM1539" t="inlineStr">
        <is>
          <t>Acute Toxicities of Organic Chemicals to Fathead Minnows (Pimephales promelas), Volume V</t>
        </is>
      </c>
      <c r="CN1539" t="inlineStr">
        <is>
          <t>Center for Lake Superior Environmental Studies, University of Wisconsin, Superior, WI:332 p.</t>
        </is>
      </c>
      <c r="CO1539" t="n">
        <v>1990.0</v>
      </c>
      <c r="CP1539" t="inlineStr">
        <is>
          <t>Geiger,D.L., L.T. Brooke, and D.J. Call (1990). Acute Toxicities of Organic Chemicals to Fathead Minnows (Pimephales promelas), Volume V. Center for Lake Superior Environmental Studies, University of Wisconsin, Superior, WI, 332 p. ECOREF#:3217</t>
        </is>
      </c>
    </row>
    <row r="1540">
      <c r="A1540" t="n">
        <v>123911.0</v>
      </c>
      <c r="B1540" t="inlineStr">
        <is>
          <t>1,4-Dioxane</t>
        </is>
      </c>
      <c r="C1540" t="inlineStr">
        <is>
          <t>American chemical society grade</t>
        </is>
      </c>
      <c r="D1540" t="inlineStr">
        <is>
          <t>Unmeasured</t>
        </is>
      </c>
      <c r="E1540" t="inlineStr">
        <is>
          <t>USEPA and STDMETH methods</t>
        </is>
      </c>
      <c r="F1540"/>
      <c r="G1540" t="n">
        <v>99.0</v>
      </c>
      <c r="H1540"/>
      <c r="I1540"/>
      <c r="J1540"/>
      <c r="K1540"/>
      <c r="L1540" t="inlineStr">
        <is>
          <t>Pimephales promelas</t>
        </is>
      </c>
      <c r="M1540" t="inlineStr">
        <is>
          <t>Fathead Minnow</t>
        </is>
      </c>
      <c r="N1540" t="inlineStr">
        <is>
          <t>Juvenile</t>
        </is>
      </c>
      <c r="O1540"/>
      <c r="P1540"/>
      <c r="Q1540"/>
      <c r="R1540"/>
      <c r="S1540"/>
      <c r="T1540"/>
      <c r="U1540"/>
      <c r="V1540" t="inlineStr">
        <is>
          <t>Static</t>
        </is>
      </c>
      <c r="W1540" t="inlineStr">
        <is>
          <t>Fresh water</t>
        </is>
      </c>
      <c r="X1540" t="inlineStr">
        <is>
          <t>Lab</t>
        </is>
      </c>
      <c r="Y1540" t="n">
        <v>7.0</v>
      </c>
      <c r="Z1540" t="inlineStr">
        <is>
          <t>Active ingredient</t>
        </is>
      </c>
      <c r="AA1540"/>
      <c r="AB1540" t="n">
        <v>13000.0</v>
      </c>
      <c r="AC1540"/>
      <c r="AD1540" t="n">
        <v>10000.0</v>
      </c>
      <c r="AE1540"/>
      <c r="AF1540" t="n">
        <v>17000.0</v>
      </c>
      <c r="AG1540" t="inlineStr">
        <is>
          <t>AI mg/L</t>
        </is>
      </c>
      <c r="AH1540"/>
      <c r="AI1540"/>
      <c r="AJ1540"/>
      <c r="AK1540"/>
      <c r="AL1540"/>
      <c r="AM1540"/>
      <c r="AN1540"/>
      <c r="AO1540"/>
      <c r="AP1540"/>
      <c r="AQ1540"/>
      <c r="AR1540"/>
      <c r="AS1540"/>
      <c r="AT1540"/>
      <c r="AU1540"/>
      <c r="AV1540"/>
      <c r="AW1540"/>
      <c r="AX1540" t="inlineStr">
        <is>
          <t>Mortality</t>
        </is>
      </c>
      <c r="AY1540" t="inlineStr">
        <is>
          <t>Mortality</t>
        </is>
      </c>
      <c r="AZ1540" t="inlineStr">
        <is>
          <t>LC50</t>
        </is>
      </c>
      <c r="BA1540"/>
      <c r="BB1540" t="n">
        <v>4.0</v>
      </c>
      <c r="BC1540"/>
      <c r="BD1540"/>
      <c r="BE1540"/>
      <c r="BF1540"/>
      <c r="BG1540" t="inlineStr">
        <is>
          <t>Day(s)</t>
        </is>
      </c>
      <c r="BH1540"/>
      <c r="BI1540" t="inlineStr">
        <is>
          <t>DTXSID4020533</t>
        </is>
      </c>
      <c r="BJ1540"/>
      <c r="BK1540"/>
      <c r="BL1540" t="inlineStr">
        <is>
          <t>Acute</t>
        </is>
      </c>
      <c r="BM1540"/>
      <c r="BN1540"/>
      <c r="BO1540"/>
      <c r="BP1540"/>
      <c r="BQ1540"/>
      <c r="BR1540"/>
      <c r="BS1540"/>
      <c r="BT1540" t="inlineStr">
        <is>
          <t>--</t>
        </is>
      </c>
      <c r="BU1540"/>
      <c r="BV1540"/>
      <c r="BW1540"/>
      <c r="BX1540"/>
      <c r="BY1540"/>
      <c r="BZ1540"/>
      <c r="CA1540"/>
      <c r="CB1540"/>
      <c r="CC1540"/>
      <c r="CD1540"/>
      <c r="CE1540"/>
      <c r="CF1540"/>
      <c r="CG1540"/>
      <c r="CH1540"/>
      <c r="CI1540"/>
      <c r="CJ1540" t="inlineStr">
        <is>
          <t xml:space="preserve">SOURCE/LABORATORY REARED STOCK//TMETH/EPA GOOD LABORATORY PRACTICE STANDARDS, FEDERAL REGISTER 48, 230, 1983, STD DOW CHEMICAL COMPANY ET-6-1987-1//MEDIA/FROM UPPER SAGINAW BAY OF LAKE HURON OFF WHITESTONE POINT, WATER PLANT TREATED, SAND FILTERED//   </t>
        </is>
      </c>
      <c r="CK1540" t="inlineStr">
        <is>
          <t>Dow Chem Co.</t>
        </is>
      </c>
      <c r="CL1540" t="n">
        <v>177257.0</v>
      </c>
      <c r="CM1540" t="inlineStr">
        <is>
          <t>Summaries of Environmental Data on Phenol, 1,4-Dioxane and Acrylonitrile with Attached Reports and Cover Letter Dated 101389</t>
        </is>
      </c>
      <c r="CN1540" t="inlineStr">
        <is>
          <t>EPA/OTS Doc. #FYI-OTS-1089-0719:1071 p.</t>
        </is>
      </c>
      <c r="CO1540" t="n">
        <v>1989.0</v>
      </c>
      <c r="CP1540" t="inlineStr">
        <is>
          <t>Dow Chem Co. (1989). Summaries of Environmental Data on Phenol, 1,4-Dioxane and Acrylonitrile with Attached Reports and Cover Letter Dated 101389. EPA/OTS Doc. #FYI-OTS-1089-0719, 1071 p. ECOREF#:177257</t>
        </is>
      </c>
    </row>
    <row r="1541">
      <c r="A1541" t="n">
        <v>124049.0</v>
      </c>
      <c r="B1541" t="inlineStr">
        <is>
          <t>Hexanedioic acid</t>
        </is>
      </c>
      <c r="C1541"/>
      <c r="D1541" t="inlineStr">
        <is>
          <t>Unmeasured</t>
        </is>
      </c>
      <c r="E1541" t="inlineStr">
        <is>
          <t>Not coded</t>
        </is>
      </c>
      <c r="F1541"/>
      <c r="G1541"/>
      <c r="H1541"/>
      <c r="I1541"/>
      <c r="J1541"/>
      <c r="K1541"/>
      <c r="L1541" t="inlineStr">
        <is>
          <t>Pimephales promelas</t>
        </is>
      </c>
      <c r="M1541" t="inlineStr">
        <is>
          <t>Fathead Minnow</t>
        </is>
      </c>
      <c r="N1541" t="inlineStr">
        <is>
          <t>Juvenile</t>
        </is>
      </c>
      <c r="O1541"/>
      <c r="P1541"/>
      <c r="Q1541"/>
      <c r="R1541" t="n">
        <v>4.0</v>
      </c>
      <c r="S1541"/>
      <c r="T1541" t="n">
        <v>8.0</v>
      </c>
      <c r="U1541" t="inlineStr">
        <is>
          <t>Week(s)</t>
        </is>
      </c>
      <c r="V1541" t="inlineStr">
        <is>
          <t>Static</t>
        </is>
      </c>
      <c r="W1541" t="inlineStr">
        <is>
          <t>Fresh water</t>
        </is>
      </c>
      <c r="X1541" t="inlineStr">
        <is>
          <t>Lab</t>
        </is>
      </c>
      <c r="Y1541"/>
      <c r="Z1541" t="inlineStr">
        <is>
          <t>Formulation</t>
        </is>
      </c>
      <c r="AA1541"/>
      <c r="AB1541" t="n">
        <v>97.0</v>
      </c>
      <c r="AC1541"/>
      <c r="AD1541"/>
      <c r="AE1541"/>
      <c r="AF1541"/>
      <c r="AG1541" t="inlineStr">
        <is>
          <t>AI mg/L</t>
        </is>
      </c>
      <c r="AH1541"/>
      <c r="AI1541"/>
      <c r="AJ1541"/>
      <c r="AK1541"/>
      <c r="AL1541"/>
      <c r="AM1541"/>
      <c r="AN1541"/>
      <c r="AO1541"/>
      <c r="AP1541"/>
      <c r="AQ1541"/>
      <c r="AR1541"/>
      <c r="AS1541"/>
      <c r="AT1541"/>
      <c r="AU1541"/>
      <c r="AV1541"/>
      <c r="AW1541"/>
      <c r="AX1541" t="inlineStr">
        <is>
          <t>Mortality</t>
        </is>
      </c>
      <c r="AY1541" t="inlineStr">
        <is>
          <t>Mortality</t>
        </is>
      </c>
      <c r="AZ1541" t="inlineStr">
        <is>
          <t>LC50</t>
        </is>
      </c>
      <c r="BA1541"/>
      <c r="BB1541" t="n">
        <v>4.0</v>
      </c>
      <c r="BC1541"/>
      <c r="BD1541"/>
      <c r="BE1541"/>
      <c r="BF1541"/>
      <c r="BG1541" t="inlineStr">
        <is>
          <t>Day(s)</t>
        </is>
      </c>
      <c r="BH1541"/>
      <c r="BI1541" t="inlineStr">
        <is>
          <t>DTXSID7021605</t>
        </is>
      </c>
      <c r="BJ1541"/>
      <c r="BK1541"/>
      <c r="BL1541"/>
      <c r="BM1541"/>
      <c r="BN1541"/>
      <c r="BO1541"/>
      <c r="BP1541"/>
      <c r="BQ1541"/>
      <c r="BR1541"/>
      <c r="BS1541"/>
      <c r="BT1541" t="inlineStr">
        <is>
          <t>--</t>
        </is>
      </c>
      <c r="BU1541"/>
      <c r="BV1541"/>
      <c r="BW1541"/>
      <c r="BX1541"/>
      <c r="BY1541"/>
      <c r="BZ1541"/>
      <c r="CA1541"/>
      <c r="CB1541"/>
      <c r="CC1541"/>
      <c r="CD1541"/>
      <c r="CE1541"/>
      <c r="CF1541"/>
      <c r="CG1541"/>
      <c r="CH1541"/>
      <c r="CI1541"/>
      <c r="CJ1541"/>
      <c r="CK1541" t="inlineStr">
        <is>
          <t>Mattson,V.R., J.W. Arthur, and C.T. Walbridge</t>
        </is>
      </c>
      <c r="CL1541" t="n">
        <v>719.0</v>
      </c>
      <c r="CM1541" t="inlineStr">
        <is>
          <t>Acute Toxicity of Selected Organic Compounds to Fathead Minnows</t>
        </is>
      </c>
      <c r="CN1541" t="inlineStr">
        <is>
          <t>EPA-600/3-76-097, U.S.EPA, Duluth, MN:12 p.</t>
        </is>
      </c>
      <c r="CO1541" t="n">
        <v>1976.0</v>
      </c>
      <c r="CP1541" t="inlineStr">
        <is>
          <t>Mattson,V.R., J.W. Arthur, and C.T. Walbridge (1976). Acute Toxicity of Selected Organic Compounds to Fathead Minnows. EPA-600/3-76-097, U.S.EPA, Duluth, MN, 12 p. ECOREF#:719</t>
        </is>
      </c>
    </row>
    <row r="1542">
      <c r="A1542" t="n">
        <v>124221.0</v>
      </c>
      <c r="B1542" t="inlineStr">
        <is>
          <t>1-Dodecanamine</t>
        </is>
      </c>
      <c r="C1542"/>
      <c r="D1542" t="inlineStr">
        <is>
          <t>Measured</t>
        </is>
      </c>
      <c r="E1542" t="inlineStr">
        <is>
          <t>Not coded</t>
        </is>
      </c>
      <c r="F1542"/>
      <c r="G1542" t="n">
        <v>98.0</v>
      </c>
      <c r="H1542"/>
      <c r="I1542"/>
      <c r="J1542"/>
      <c r="K1542"/>
      <c r="L1542" t="inlineStr">
        <is>
          <t>Pimephales promelas</t>
        </is>
      </c>
      <c r="M1542" t="inlineStr">
        <is>
          <t>Fathead Minnow</t>
        </is>
      </c>
      <c r="N1542"/>
      <c r="O1542"/>
      <c r="P1542" t="n">
        <v>31.0</v>
      </c>
      <c r="Q1542"/>
      <c r="R1542"/>
      <c r="S1542"/>
      <c r="T1542"/>
      <c r="U1542" t="inlineStr">
        <is>
          <t>Day(s)</t>
        </is>
      </c>
      <c r="V1542" t="inlineStr">
        <is>
          <t>Flow-through</t>
        </is>
      </c>
      <c r="W1542" t="inlineStr">
        <is>
          <t>Fresh water</t>
        </is>
      </c>
      <c r="X1542" t="inlineStr">
        <is>
          <t>Lab</t>
        </is>
      </c>
      <c r="Y1542"/>
      <c r="Z1542" t="inlineStr">
        <is>
          <t>Active ingredient</t>
        </is>
      </c>
      <c r="AA1542"/>
      <c r="AB1542" t="n">
        <v>0.103</v>
      </c>
      <c r="AC1542"/>
      <c r="AD1542" t="n">
        <v>0.0982</v>
      </c>
      <c r="AE1542"/>
      <c r="AF1542" t="n">
        <v>0.108</v>
      </c>
      <c r="AG1542" t="inlineStr">
        <is>
          <t>AI mg/L</t>
        </is>
      </c>
      <c r="AH1542"/>
      <c r="AI1542"/>
      <c r="AJ1542"/>
      <c r="AK1542"/>
      <c r="AL1542"/>
      <c r="AM1542"/>
      <c r="AN1542"/>
      <c r="AO1542"/>
      <c r="AP1542"/>
      <c r="AQ1542"/>
      <c r="AR1542"/>
      <c r="AS1542"/>
      <c r="AT1542"/>
      <c r="AU1542"/>
      <c r="AV1542"/>
      <c r="AW1542"/>
      <c r="AX1542" t="inlineStr">
        <is>
          <t>Mortality</t>
        </is>
      </c>
      <c r="AY1542" t="inlineStr">
        <is>
          <t>Mortality</t>
        </is>
      </c>
      <c r="AZ1542" t="inlineStr">
        <is>
          <t>LC50</t>
        </is>
      </c>
      <c r="BA1542"/>
      <c r="BB1542" t="n">
        <v>4.0</v>
      </c>
      <c r="BC1542"/>
      <c r="BD1542"/>
      <c r="BE1542"/>
      <c r="BF1542"/>
      <c r="BG1542" t="inlineStr">
        <is>
          <t>Day(s)</t>
        </is>
      </c>
      <c r="BH1542" t="inlineStr">
        <is>
          <t>Pure</t>
        </is>
      </c>
      <c r="BI1542" t="inlineStr">
        <is>
          <t>DTXSID3021984</t>
        </is>
      </c>
      <c r="BJ1542"/>
      <c r="BK1542"/>
      <c r="BL1542"/>
      <c r="BM1542"/>
      <c r="BN1542"/>
      <c r="BO1542"/>
      <c r="BP1542"/>
      <c r="BQ1542"/>
      <c r="BR1542"/>
      <c r="BS1542"/>
      <c r="BT1542" t="inlineStr">
        <is>
          <t>--</t>
        </is>
      </c>
      <c r="BU1542"/>
      <c r="BV1542"/>
      <c r="BW1542"/>
      <c r="BX1542"/>
      <c r="BY1542"/>
      <c r="BZ1542"/>
      <c r="CA1542"/>
      <c r="CB1542"/>
      <c r="CC1542"/>
      <c r="CD1542"/>
      <c r="CE1542"/>
      <c r="CF1542"/>
      <c r="CG1542"/>
      <c r="CH1542"/>
      <c r="CI1542" t="inlineStr">
        <is>
          <t xml:space="preserve"> Affected fish lost schooling behavior, had increased respiration, convulsions and edema.  Equilibrium loss was also observed prior to death.  Necrosis was noted in the tail regions of the fish. </t>
        </is>
      </c>
      <c r="CJ1542" t="inlineStr">
        <is>
          <t xml:space="preserve">   Affected fish lost schooling behavior, had increased respiration, convulsions and edema.  Equilibrium loss was also observed prior to death.  Necrosis was noted in the tail regions of the fish. </t>
        </is>
      </c>
      <c r="CK1542" t="inlineStr">
        <is>
          <t>Geiger,D.L., L.T. Brooke, and D.J. Call</t>
        </is>
      </c>
      <c r="CL1542" t="n">
        <v>3217.0</v>
      </c>
      <c r="CM1542" t="inlineStr">
        <is>
          <t>Acute Toxicities of Organic Chemicals to Fathead Minnows (Pimephales promelas), Volume V</t>
        </is>
      </c>
      <c r="CN1542" t="inlineStr">
        <is>
          <t>Center for Lake Superior Environmental Studies, University of Wisconsin, Superior, WI:332 p.</t>
        </is>
      </c>
      <c r="CO1542" t="n">
        <v>1990.0</v>
      </c>
      <c r="CP1542" t="inlineStr">
        <is>
          <t>Geiger,D.L., L.T. Brooke, and D.J. Call (1990). Acute Toxicities of Organic Chemicals to Fathead Minnows (Pimephales promelas), Volume V. Center for Lake Superior Environmental Studies, University of Wisconsin, Superior, WI, 332 p. ECOREF#:3217</t>
        </is>
      </c>
    </row>
    <row r="1543">
      <c r="A1543" t="n">
        <v>126114.0</v>
      </c>
      <c r="B1543" t="inlineStr">
        <is>
          <t>2-(Hydroxymethyl)-2-nitro-1,3-propanediol</t>
        </is>
      </c>
      <c r="C1543"/>
      <c r="D1543" t="inlineStr">
        <is>
          <t>Not coded</t>
        </is>
      </c>
      <c r="E1543" t="inlineStr">
        <is>
          <t>United States Environmental Protection Agency</t>
        </is>
      </c>
      <c r="F1543"/>
      <c r="G1543" t="n">
        <v>100.0</v>
      </c>
      <c r="H1543"/>
      <c r="I1543"/>
      <c r="J1543"/>
      <c r="K1543"/>
      <c r="L1543" t="inlineStr">
        <is>
          <t>Pimephales promelas</t>
        </is>
      </c>
      <c r="M1543" t="inlineStr">
        <is>
          <t>Fathead Minnow</t>
        </is>
      </c>
      <c r="N1543"/>
      <c r="O1543"/>
      <c r="P1543"/>
      <c r="Q1543"/>
      <c r="R1543"/>
      <c r="S1543"/>
      <c r="T1543"/>
      <c r="U1543"/>
      <c r="V1543" t="inlineStr">
        <is>
          <t>Static</t>
        </is>
      </c>
      <c r="W1543" t="inlineStr">
        <is>
          <t>Fresh water</t>
        </is>
      </c>
      <c r="X1543" t="inlineStr">
        <is>
          <t>Lab</t>
        </is>
      </c>
      <c r="Y1543"/>
      <c r="Z1543" t="inlineStr">
        <is>
          <t>Active ingredient</t>
        </is>
      </c>
      <c r="AA1543"/>
      <c r="AB1543" t="n">
        <v>280.0</v>
      </c>
      <c r="AC1543"/>
      <c r="AD1543"/>
      <c r="AE1543"/>
      <c r="AF1543"/>
      <c r="AG1543" t="inlineStr">
        <is>
          <t>AI mg/L</t>
        </is>
      </c>
      <c r="AH1543"/>
      <c r="AI1543"/>
      <c r="AJ1543"/>
      <c r="AK1543"/>
      <c r="AL1543"/>
      <c r="AM1543"/>
      <c r="AN1543"/>
      <c r="AO1543"/>
      <c r="AP1543"/>
      <c r="AQ1543"/>
      <c r="AR1543"/>
      <c r="AS1543"/>
      <c r="AT1543"/>
      <c r="AU1543"/>
      <c r="AV1543"/>
      <c r="AW1543"/>
      <c r="AX1543" t="inlineStr">
        <is>
          <t>Mortality</t>
        </is>
      </c>
      <c r="AY1543" t="inlineStr">
        <is>
          <t>Mortality</t>
        </is>
      </c>
      <c r="AZ1543" t="inlineStr">
        <is>
          <t>LC50</t>
        </is>
      </c>
      <c r="BA1543"/>
      <c r="BB1543" t="n">
        <v>4.0</v>
      </c>
      <c r="BC1543"/>
      <c r="BD1543"/>
      <c r="BE1543"/>
      <c r="BF1543"/>
      <c r="BG1543" t="inlineStr">
        <is>
          <t>Day(s)</t>
        </is>
      </c>
      <c r="BH1543"/>
      <c r="BI1543" t="inlineStr">
        <is>
          <t>DTXSID8027034</t>
        </is>
      </c>
      <c r="BJ1543"/>
      <c r="BK1543"/>
      <c r="BL1543" t="inlineStr">
        <is>
          <t>Acute</t>
        </is>
      </c>
      <c r="BM1543"/>
      <c r="BN1543"/>
      <c r="BO1543"/>
      <c r="BP1543"/>
      <c r="BQ1543"/>
      <c r="BR1543"/>
      <c r="BS1543"/>
      <c r="BT1543" t="inlineStr">
        <is>
          <t>--</t>
        </is>
      </c>
      <c r="BU1543"/>
      <c r="BV1543"/>
      <c r="BW1543"/>
      <c r="BX1543"/>
      <c r="BY1543"/>
      <c r="BZ1543"/>
      <c r="CA1543"/>
      <c r="CB1543"/>
      <c r="CC1543"/>
      <c r="CD1543"/>
      <c r="CE1543"/>
      <c r="CF1543"/>
      <c r="CG1543"/>
      <c r="CH1543"/>
      <c r="CI1543"/>
      <c r="CJ1543" t="inlineStr">
        <is>
          <t xml:space="preserve">CONTR/STD METHODS USED//   </t>
        </is>
      </c>
      <c r="CK1543" t="inlineStr">
        <is>
          <t>U.S. Environmental Protection Agency</t>
        </is>
      </c>
      <c r="CL1543" t="n">
        <v>344.0</v>
      </c>
      <c r="CM1543" t="inlineStr">
        <is>
          <t>Pesticide Ecotoxicity Database (Formerly: Environmental Effects Database (EEDB))</t>
        </is>
      </c>
      <c r="CN1543" t="inlineStr">
        <is>
          <t>Environmental Fate and Effects Division, U.S.EPA, Washington, D.C.:</t>
        </is>
      </c>
      <c r="CO1543" t="n">
        <v>1992.0</v>
      </c>
      <c r="CP1543" t="inlineStr">
        <is>
          <t>U.S. Environmental Protection Agency (1992). Pesticide Ecotoxicity Database (Formerly: Environmental Effects Database (EEDB)). Environmental Fate and Effects Division, U.S.EPA, Washington, D.C., ECOREF#:344</t>
        </is>
      </c>
    </row>
    <row r="1544">
      <c r="A1544" t="n">
        <v>126738.0</v>
      </c>
      <c r="B1544" t="inlineStr">
        <is>
          <t>Phosphoric acid tributyl ester</t>
        </is>
      </c>
      <c r="C1544"/>
      <c r="D1544" t="inlineStr">
        <is>
          <t>Measured</t>
        </is>
      </c>
      <c r="E1544" t="inlineStr">
        <is>
          <t>Not reported</t>
        </is>
      </c>
      <c r="F1544"/>
      <c r="G1544" t="n">
        <v>99.0</v>
      </c>
      <c r="H1544"/>
      <c r="I1544"/>
      <c r="J1544"/>
      <c r="K1544"/>
      <c r="L1544" t="inlineStr">
        <is>
          <t>Pimephales promelas</t>
        </is>
      </c>
      <c r="M1544" t="inlineStr">
        <is>
          <t>Fathead Minnow</t>
        </is>
      </c>
      <c r="N1544"/>
      <c r="O1544"/>
      <c r="P1544" t="n">
        <v>32.0</v>
      </c>
      <c r="Q1544"/>
      <c r="R1544"/>
      <c r="S1544"/>
      <c r="T1544"/>
      <c r="U1544" t="inlineStr">
        <is>
          <t>Day(s)</t>
        </is>
      </c>
      <c r="V1544" t="inlineStr">
        <is>
          <t>Flow-through</t>
        </is>
      </c>
      <c r="W1544" t="inlineStr">
        <is>
          <t>Fresh water</t>
        </is>
      </c>
      <c r="X1544" t="inlineStr">
        <is>
          <t>Lab</t>
        </is>
      </c>
      <c r="Y1544"/>
      <c r="Z1544" t="inlineStr">
        <is>
          <t>Active ingredient</t>
        </is>
      </c>
      <c r="AA1544"/>
      <c r="AB1544" t="n">
        <v>11.0</v>
      </c>
      <c r="AC1544"/>
      <c r="AD1544"/>
      <c r="AE1544"/>
      <c r="AF1544"/>
      <c r="AG1544" t="inlineStr">
        <is>
          <t>AI mg/L</t>
        </is>
      </c>
      <c r="AH1544"/>
      <c r="AI1544"/>
      <c r="AJ1544"/>
      <c r="AK1544"/>
      <c r="AL1544"/>
      <c r="AM1544"/>
      <c r="AN1544"/>
      <c r="AO1544"/>
      <c r="AP1544"/>
      <c r="AQ1544"/>
      <c r="AR1544"/>
      <c r="AS1544"/>
      <c r="AT1544"/>
      <c r="AU1544"/>
      <c r="AV1544"/>
      <c r="AW1544"/>
      <c r="AX1544" t="inlineStr">
        <is>
          <t>Mortality</t>
        </is>
      </c>
      <c r="AY1544" t="inlineStr">
        <is>
          <t>Mortality</t>
        </is>
      </c>
      <c r="AZ1544" t="inlineStr">
        <is>
          <t>LC50</t>
        </is>
      </c>
      <c r="BA1544"/>
      <c r="BB1544" t="n">
        <v>4.0</v>
      </c>
      <c r="BC1544"/>
      <c r="BD1544"/>
      <c r="BE1544"/>
      <c r="BF1544"/>
      <c r="BG1544" t="inlineStr">
        <is>
          <t>Day(s)</t>
        </is>
      </c>
      <c r="BH1544"/>
      <c r="BI1544" t="inlineStr">
        <is>
          <t>DTXSID3021986</t>
        </is>
      </c>
      <c r="BJ1544"/>
      <c r="BK1544"/>
      <c r="BL1544" t="inlineStr">
        <is>
          <t>Acute</t>
        </is>
      </c>
      <c r="BM1544"/>
      <c r="BN1544"/>
      <c r="BO1544"/>
      <c r="BP1544"/>
      <c r="BQ1544"/>
      <c r="BR1544"/>
      <c r="BS1544"/>
      <c r="BT1544" t="inlineStr">
        <is>
          <t>--</t>
        </is>
      </c>
      <c r="BU1544"/>
      <c r="BV1544"/>
      <c r="BW1544"/>
      <c r="BX1544"/>
      <c r="BY1544"/>
      <c r="BZ1544"/>
      <c r="CA1544"/>
      <c r="CB1544"/>
      <c r="CC1544"/>
      <c r="CD1544"/>
      <c r="CE1544"/>
      <c r="CF1544"/>
      <c r="CG1544"/>
      <c r="CH1544"/>
      <c r="CI1544"/>
      <c r="CJ1544" t="inlineStr">
        <is>
          <t xml:space="preserve">SOURCE/FROM US EPA ENVIRONMENTAL RESEARCH LABORATORY-DULUTH AND THE UNIVERSITY OF WISCONSIN-SUPERIOR CAMPUS//MEDIA/LAKE SUPERIOR WATER OR DECHLORINATED WATER//   </t>
        </is>
      </c>
      <c r="CK1544" t="inlineStr">
        <is>
          <t>Geiger,D.L., S.H. Poirier, L.T. Brooke, and D.J. Call</t>
        </is>
      </c>
      <c r="CL1544" t="n">
        <v>12858.0</v>
      </c>
      <c r="CM1544" t="inlineStr">
        <is>
          <t>Acute Toxicities of Organic Chemicals to Fathead Minnows (Pimephales promelas) Volume III</t>
        </is>
      </c>
      <c r="CN1544" t="inlineStr">
        <is>
          <t>Center for Lake Superior Environmental Studies, University of Wisconsin, Superior, WI:328 p.</t>
        </is>
      </c>
      <c r="CO1544" t="n">
        <v>1986.0</v>
      </c>
      <c r="CP1544" t="inlineStr">
        <is>
          <t>Geiger,D.L., S.H. Poirier, L.T. Brooke, and D.J. Call (1986). Acute Toxicities of Organic Chemicals to Fathead Minnows (Pimephales promelas) Volume III. Center for Lake Superior Environmental Studies, University of Wisconsin, Superior, WI, 328 p. ECOREF#:12858</t>
        </is>
      </c>
    </row>
    <row r="1545">
      <c r="A1545" t="n">
        <v>126738.0</v>
      </c>
      <c r="B1545" t="inlineStr">
        <is>
          <t>Phosphoric acid tributyl ester</t>
        </is>
      </c>
      <c r="C1545"/>
      <c r="D1545" t="inlineStr">
        <is>
          <t>Not reported</t>
        </is>
      </c>
      <c r="E1545" t="inlineStr">
        <is>
          <t>Not coded</t>
        </is>
      </c>
      <c r="F1545"/>
      <c r="G1545" t="n">
        <v>100.0</v>
      </c>
      <c r="H1545"/>
      <c r="I1545"/>
      <c r="J1545"/>
      <c r="K1545"/>
      <c r="L1545" t="inlineStr">
        <is>
          <t>Pimephales promelas</t>
        </is>
      </c>
      <c r="M1545" t="inlineStr">
        <is>
          <t>Fathead Minnow</t>
        </is>
      </c>
      <c r="N1545"/>
      <c r="O1545"/>
      <c r="P1545"/>
      <c r="Q1545"/>
      <c r="R1545"/>
      <c r="S1545"/>
      <c r="T1545"/>
      <c r="U1545"/>
      <c r="V1545" t="inlineStr">
        <is>
          <t>Static</t>
        </is>
      </c>
      <c r="W1545" t="inlineStr">
        <is>
          <t>Fresh water</t>
        </is>
      </c>
      <c r="X1545" t="inlineStr">
        <is>
          <t>Lab</t>
        </is>
      </c>
      <c r="Y1545"/>
      <c r="Z1545" t="inlineStr">
        <is>
          <t>Active ingredient</t>
        </is>
      </c>
      <c r="AA1545"/>
      <c r="AB1545" t="n">
        <v>1.0</v>
      </c>
      <c r="AC1545"/>
      <c r="AD1545" t="n">
        <v>1.0</v>
      </c>
      <c r="AE1545"/>
      <c r="AF1545" t="n">
        <v>10.0</v>
      </c>
      <c r="AG1545" t="inlineStr">
        <is>
          <t>AI mg/L</t>
        </is>
      </c>
      <c r="AH1545"/>
      <c r="AI1545"/>
      <c r="AJ1545"/>
      <c r="AK1545"/>
      <c r="AL1545"/>
      <c r="AM1545"/>
      <c r="AN1545"/>
      <c r="AO1545"/>
      <c r="AP1545"/>
      <c r="AQ1545"/>
      <c r="AR1545"/>
      <c r="AS1545"/>
      <c r="AT1545"/>
      <c r="AU1545"/>
      <c r="AV1545"/>
      <c r="AW1545"/>
      <c r="AX1545" t="inlineStr">
        <is>
          <t>Mortality</t>
        </is>
      </c>
      <c r="AY1545" t="inlineStr">
        <is>
          <t>Mortality</t>
        </is>
      </c>
      <c r="AZ1545" t="inlineStr">
        <is>
          <t>LC50</t>
        </is>
      </c>
      <c r="BA1545"/>
      <c r="BB1545" t="n">
        <v>4.0</v>
      </c>
      <c r="BC1545"/>
      <c r="BD1545"/>
      <c r="BE1545"/>
      <c r="BF1545"/>
      <c r="BG1545" t="inlineStr">
        <is>
          <t>Day(s)</t>
        </is>
      </c>
      <c r="BH1545" t="inlineStr">
        <is>
          <t>Pure</t>
        </is>
      </c>
      <c r="BI1545" t="inlineStr">
        <is>
          <t>DTXSID3021986</t>
        </is>
      </c>
      <c r="BJ1545"/>
      <c r="BK1545"/>
      <c r="BL1545"/>
      <c r="BM1545"/>
      <c r="BN1545"/>
      <c r="BO1545"/>
      <c r="BP1545"/>
      <c r="BQ1545"/>
      <c r="BR1545"/>
      <c r="BS1545"/>
      <c r="BT1545" t="inlineStr">
        <is>
          <t>--</t>
        </is>
      </c>
      <c r="BU1545"/>
      <c r="BV1545"/>
      <c r="BW1545"/>
      <c r="BX1545"/>
      <c r="BY1545"/>
      <c r="BZ1545"/>
      <c r="CA1545"/>
      <c r="CB1545"/>
      <c r="CC1545"/>
      <c r="CD1545"/>
      <c r="CE1545"/>
      <c r="CF1545"/>
      <c r="CG1545"/>
      <c r="CH1545"/>
      <c r="CI1545"/>
      <c r="CJ1545"/>
      <c r="CK1545" t="inlineStr">
        <is>
          <t>Mayer,F.L.,Jr., and M.R. Ellersieck</t>
        </is>
      </c>
      <c r="CL1545" t="n">
        <v>6797.0</v>
      </c>
      <c r="CM1545" t="inlineStr">
        <is>
          <t>Manual of Acute Toxicity: Interpretation and Data Base for 410 Chemicals and 66 Species of Freshwater Animals</t>
        </is>
      </c>
      <c r="CN1545" t="inlineStr">
        <is>
          <t>USDI Fish and Wildlife Service, Publication No.160, Washington, DC:505 p.</t>
        </is>
      </c>
      <c r="CO1545" t="n">
        <v>1986.0</v>
      </c>
      <c r="CP1545" t="inlineStr">
        <is>
          <t>Mayer,F.L.,Jr., and M.R. Ellersieck (1986). Manual of Acute Toxicity: Interpretation and Data Base for 410 Chemicals and 66 Species of Freshwater Animals. USDI Fish and Wildlife Service, Publication No.160, Washington, DC, 505 p. ECOREF#:6797</t>
        </is>
      </c>
    </row>
    <row r="1546">
      <c r="A1546" t="n">
        <v>126738.0</v>
      </c>
      <c r="B1546" t="inlineStr">
        <is>
          <t>Phosphoric acid tributyl ester</t>
        </is>
      </c>
      <c r="C1546"/>
      <c r="D1546" t="inlineStr">
        <is>
          <t>Measured</t>
        </is>
      </c>
      <c r="E1546" t="inlineStr">
        <is>
          <t>Not reported</t>
        </is>
      </c>
      <c r="F1546"/>
      <c r="G1546" t="n">
        <v>99.0</v>
      </c>
      <c r="H1546"/>
      <c r="I1546"/>
      <c r="J1546"/>
      <c r="K1546"/>
      <c r="L1546" t="inlineStr">
        <is>
          <t>Pimephales promelas</t>
        </is>
      </c>
      <c r="M1546" t="inlineStr">
        <is>
          <t>Fathead Minnow</t>
        </is>
      </c>
      <c r="N1546"/>
      <c r="O1546"/>
      <c r="P1546" t="n">
        <v>31.0</v>
      </c>
      <c r="Q1546"/>
      <c r="R1546"/>
      <c r="S1546"/>
      <c r="T1546"/>
      <c r="U1546" t="inlineStr">
        <is>
          <t>Day(s)</t>
        </is>
      </c>
      <c r="V1546" t="inlineStr">
        <is>
          <t>Flow-through</t>
        </is>
      </c>
      <c r="W1546" t="inlineStr">
        <is>
          <t>Fresh water</t>
        </is>
      </c>
      <c r="X1546" t="inlineStr">
        <is>
          <t>Lab</t>
        </is>
      </c>
      <c r="Y1546"/>
      <c r="Z1546" t="inlineStr">
        <is>
          <t>Active ingredient</t>
        </is>
      </c>
      <c r="AA1546"/>
      <c r="AB1546" t="n">
        <v>8.18</v>
      </c>
      <c r="AC1546"/>
      <c r="AD1546" t="n">
        <v>7.66</v>
      </c>
      <c r="AE1546"/>
      <c r="AF1546" t="n">
        <v>8.74</v>
      </c>
      <c r="AG1546" t="inlineStr">
        <is>
          <t>AI mg/L</t>
        </is>
      </c>
      <c r="AH1546"/>
      <c r="AI1546"/>
      <c r="AJ1546"/>
      <c r="AK1546"/>
      <c r="AL1546"/>
      <c r="AM1546"/>
      <c r="AN1546"/>
      <c r="AO1546"/>
      <c r="AP1546"/>
      <c r="AQ1546"/>
      <c r="AR1546"/>
      <c r="AS1546"/>
      <c r="AT1546"/>
      <c r="AU1546"/>
      <c r="AV1546"/>
      <c r="AW1546"/>
      <c r="AX1546" t="inlineStr">
        <is>
          <t>Mortality</t>
        </is>
      </c>
      <c r="AY1546" t="inlineStr">
        <is>
          <t>Mortality</t>
        </is>
      </c>
      <c r="AZ1546" t="inlineStr">
        <is>
          <t>LC50</t>
        </is>
      </c>
      <c r="BA1546"/>
      <c r="BB1546" t="n">
        <v>4.0</v>
      </c>
      <c r="BC1546"/>
      <c r="BD1546"/>
      <c r="BE1546"/>
      <c r="BF1546"/>
      <c r="BG1546" t="inlineStr">
        <is>
          <t>Day(s)</t>
        </is>
      </c>
      <c r="BH1546"/>
      <c r="BI1546" t="inlineStr">
        <is>
          <t>DTXSID3021986</t>
        </is>
      </c>
      <c r="BJ1546"/>
      <c r="BK1546"/>
      <c r="BL1546" t="inlineStr">
        <is>
          <t>Acute</t>
        </is>
      </c>
      <c r="BM1546"/>
      <c r="BN1546"/>
      <c r="BO1546"/>
      <c r="BP1546"/>
      <c r="BQ1546"/>
      <c r="BR1546"/>
      <c r="BS1546"/>
      <c r="BT1546" t="inlineStr">
        <is>
          <t>--</t>
        </is>
      </c>
      <c r="BU1546"/>
      <c r="BV1546"/>
      <c r="BW1546"/>
      <c r="BX1546"/>
      <c r="BY1546"/>
      <c r="BZ1546"/>
      <c r="CA1546"/>
      <c r="CB1546"/>
      <c r="CC1546"/>
      <c r="CD1546"/>
      <c r="CE1546"/>
      <c r="CF1546"/>
      <c r="CG1546"/>
      <c r="CH1546"/>
      <c r="CI1546"/>
      <c r="CJ1546" t="inlineStr">
        <is>
          <t xml:space="preserve">SOURCE/FROM US EPA ENVIRONMENTAL RESEARCH LABORATORY-DULUTH AND THE UNIVERSITY OF WISCONSIN-SUPERIOR CAMPUS//MEDIA/LAKE SUPERIOR WATER OR DECHLORINATED WATER//   </t>
        </is>
      </c>
      <c r="CK1546" t="inlineStr">
        <is>
          <t>Geiger,D.L., S.H. Poirier, L.T. Brooke, and D.J. Call</t>
        </is>
      </c>
      <c r="CL1546" t="n">
        <v>12858.0</v>
      </c>
      <c r="CM1546" t="inlineStr">
        <is>
          <t>Acute Toxicities of Organic Chemicals to Fathead Minnows (Pimephales promelas) Volume III</t>
        </is>
      </c>
      <c r="CN1546" t="inlineStr">
        <is>
          <t>Center for Lake Superior Environmental Studies, University of Wisconsin, Superior, WI:328 p.</t>
        </is>
      </c>
      <c r="CO1546" t="n">
        <v>1986.0</v>
      </c>
      <c r="CP1546" t="inlineStr">
        <is>
          <t>Geiger,D.L., S.H. Poirier, L.T. Brooke, and D.J. Call (1986). Acute Toxicities of Organic Chemicals to Fathead Minnows (Pimephales promelas) Volume III. Center for Lake Superior Environmental Studies, University of Wisconsin, Superior, WI, 328 p. ECOREF#:12858</t>
        </is>
      </c>
    </row>
    <row r="1547">
      <c r="A1547" t="n">
        <v>126818.0</v>
      </c>
      <c r="B1547" t="inlineStr">
        <is>
          <t>5,5-Dimethyl-1,3-cyclohexanedione</t>
        </is>
      </c>
      <c r="C1547"/>
      <c r="D1547" t="inlineStr">
        <is>
          <t>Measured</t>
        </is>
      </c>
      <c r="E1547" t="inlineStr">
        <is>
          <t>Not coded</t>
        </is>
      </c>
      <c r="F1547"/>
      <c r="G1547" t="n">
        <v>99.0</v>
      </c>
      <c r="H1547"/>
      <c r="I1547"/>
      <c r="J1547"/>
      <c r="K1547"/>
      <c r="L1547" t="inlineStr">
        <is>
          <t>Pimephales promelas</t>
        </is>
      </c>
      <c r="M1547" t="inlineStr">
        <is>
          <t>Fathead Minnow</t>
        </is>
      </c>
      <c r="N1547"/>
      <c r="O1547"/>
      <c r="P1547" t="n">
        <v>30.0</v>
      </c>
      <c r="Q1547"/>
      <c r="R1547"/>
      <c r="S1547"/>
      <c r="T1547"/>
      <c r="U1547" t="inlineStr">
        <is>
          <t>Day(s)</t>
        </is>
      </c>
      <c r="V1547" t="inlineStr">
        <is>
          <t>Flow-through</t>
        </is>
      </c>
      <c r="W1547" t="inlineStr">
        <is>
          <t>Fresh water</t>
        </is>
      </c>
      <c r="X1547" t="inlineStr">
        <is>
          <t>Lab</t>
        </is>
      </c>
      <c r="Y1547"/>
      <c r="Z1547" t="inlineStr">
        <is>
          <t>Active ingredient</t>
        </is>
      </c>
      <c r="AA1547"/>
      <c r="AB1547" t="n">
        <v>11500.0</v>
      </c>
      <c r="AC1547"/>
      <c r="AD1547" t="n">
        <v>8210.0</v>
      </c>
      <c r="AE1547"/>
      <c r="AF1547" t="n">
        <v>16100.0</v>
      </c>
      <c r="AG1547" t="inlineStr">
        <is>
          <t>AI mg/L</t>
        </is>
      </c>
      <c r="AH1547"/>
      <c r="AI1547"/>
      <c r="AJ1547"/>
      <c r="AK1547"/>
      <c r="AL1547"/>
      <c r="AM1547"/>
      <c r="AN1547"/>
      <c r="AO1547"/>
      <c r="AP1547"/>
      <c r="AQ1547"/>
      <c r="AR1547"/>
      <c r="AS1547"/>
      <c r="AT1547"/>
      <c r="AU1547"/>
      <c r="AV1547"/>
      <c r="AW1547"/>
      <c r="AX1547" t="inlineStr">
        <is>
          <t>Mortality</t>
        </is>
      </c>
      <c r="AY1547" t="inlineStr">
        <is>
          <t>Mortality</t>
        </is>
      </c>
      <c r="AZ1547" t="inlineStr">
        <is>
          <t>LC50</t>
        </is>
      </c>
      <c r="BA1547"/>
      <c r="BB1547" t="n">
        <v>4.0</v>
      </c>
      <c r="BC1547"/>
      <c r="BD1547"/>
      <c r="BE1547"/>
      <c r="BF1547"/>
      <c r="BG1547" t="inlineStr">
        <is>
          <t>Day(s)</t>
        </is>
      </c>
      <c r="BH1547" t="inlineStr">
        <is>
          <t>Pure</t>
        </is>
      </c>
      <c r="BI1547" t="inlineStr">
        <is>
          <t>DTXSID8021987</t>
        </is>
      </c>
      <c r="BJ1547"/>
      <c r="BK1547"/>
      <c r="BL1547"/>
      <c r="BM1547"/>
      <c r="BN1547"/>
      <c r="BO1547"/>
      <c r="BP1547"/>
      <c r="BQ1547"/>
      <c r="BR1547"/>
      <c r="BS1547"/>
      <c r="BT1547" t="inlineStr">
        <is>
          <t>--</t>
        </is>
      </c>
      <c r="BU1547"/>
      <c r="BV1547"/>
      <c r="BW1547"/>
      <c r="BX1547"/>
      <c r="BY1547"/>
      <c r="BZ1547"/>
      <c r="CA1547"/>
      <c r="CB1547"/>
      <c r="CC1547"/>
      <c r="CD1547"/>
      <c r="CE1547"/>
      <c r="CF1547"/>
      <c r="CG1547"/>
      <c r="CH1547"/>
      <c r="CI1547" t="inlineStr">
        <is>
          <t xml:space="preserve"> NaOH pellets were added to the stock, increasing the amount of chemical in solution.  The pH was then adjusted to that of lake NAter using HCl.  Dilution factor:  0%, 33%, 66% and 100% of the stock solution.  Behavioral observations were </t>
        </is>
      </c>
      <c r="CJ1547" t="inlineStr">
        <is>
          <t xml:space="preserve">   NaOH pellets were added to the stock, increasing the amount of chemical in solution.  The pH was then adjusted to that of lake NAter using HCl.  Dilution factor:  0%, 33%, 66% and 100% of the stock solution.  Behavioral observations were </t>
        </is>
      </c>
      <c r="CK1547" t="inlineStr">
        <is>
          <t>Geiger,D.L., D.J. Call, and L.T. Brooke</t>
        </is>
      </c>
      <c r="CL1547" t="n">
        <v>12859.0</v>
      </c>
      <c r="CM1547" t="inlineStr">
        <is>
          <t>Acute Toxicities of Organic Chemicals to Fathead Minnows (Pimephales promelas) Volume IV</t>
        </is>
      </c>
      <c r="CN1547" t="inlineStr">
        <is>
          <t>Center for Lake Superior Environmental Studies, University of Wisconsin, Superior, WI4:355 p.</t>
        </is>
      </c>
      <c r="CO1547" t="n">
        <v>1988.0</v>
      </c>
      <c r="CP1547" t="inlineStr">
        <is>
          <t>Geiger,D.L., D.J. Call, and L.T. Brooke (1988). Acute Toxicities of Organic Chemicals to Fathead Minnows (Pimephales promelas) Volume IV. Center for Lake Superior Environmental Studies, University of Wisconsin, Superior, WI, 4, 355 p. ECOREF#:12859</t>
        </is>
      </c>
    </row>
    <row r="1548">
      <c r="A1548" t="n">
        <v>127004.0</v>
      </c>
      <c r="B1548" t="inlineStr">
        <is>
          <t>1-Chloro-2-propanol</t>
        </is>
      </c>
      <c r="C1548"/>
      <c r="D1548" t="inlineStr">
        <is>
          <t>Measured</t>
        </is>
      </c>
      <c r="E1548" t="inlineStr">
        <is>
          <t>Not coded</t>
        </is>
      </c>
      <c r="F1548"/>
      <c r="G1548" t="n">
        <v>97.0</v>
      </c>
      <c r="H1548"/>
      <c r="I1548"/>
      <c r="J1548"/>
      <c r="K1548"/>
      <c r="L1548" t="inlineStr">
        <is>
          <t>Pimephales promelas</t>
        </is>
      </c>
      <c r="M1548" t="inlineStr">
        <is>
          <t>Fathead Minnow</t>
        </is>
      </c>
      <c r="N1548"/>
      <c r="O1548"/>
      <c r="P1548" t="n">
        <v>29.0</v>
      </c>
      <c r="Q1548"/>
      <c r="R1548"/>
      <c r="S1548"/>
      <c r="T1548"/>
      <c r="U1548" t="inlineStr">
        <is>
          <t>Day(s)</t>
        </is>
      </c>
      <c r="V1548" t="inlineStr">
        <is>
          <t>Flow-through</t>
        </is>
      </c>
      <c r="W1548" t="inlineStr">
        <is>
          <t>Fresh water</t>
        </is>
      </c>
      <c r="X1548" t="inlineStr">
        <is>
          <t>Lab</t>
        </is>
      </c>
      <c r="Y1548"/>
      <c r="Z1548" t="inlineStr">
        <is>
          <t>Active ingredient</t>
        </is>
      </c>
      <c r="AA1548"/>
      <c r="AB1548" t="n">
        <v>245.0</v>
      </c>
      <c r="AC1548"/>
      <c r="AD1548" t="n">
        <v>227.0</v>
      </c>
      <c r="AE1548"/>
      <c r="AF1548" t="n">
        <v>264.0</v>
      </c>
      <c r="AG1548" t="inlineStr">
        <is>
          <t>AI mg/L</t>
        </is>
      </c>
      <c r="AH1548"/>
      <c r="AI1548"/>
      <c r="AJ1548"/>
      <c r="AK1548"/>
      <c r="AL1548"/>
      <c r="AM1548"/>
      <c r="AN1548"/>
      <c r="AO1548"/>
      <c r="AP1548"/>
      <c r="AQ1548"/>
      <c r="AR1548"/>
      <c r="AS1548"/>
      <c r="AT1548"/>
      <c r="AU1548"/>
      <c r="AV1548"/>
      <c r="AW1548"/>
      <c r="AX1548" t="inlineStr">
        <is>
          <t>Mortality</t>
        </is>
      </c>
      <c r="AY1548" t="inlineStr">
        <is>
          <t>Mortality</t>
        </is>
      </c>
      <c r="AZ1548" t="inlineStr">
        <is>
          <t>LC50</t>
        </is>
      </c>
      <c r="BA1548"/>
      <c r="BB1548" t="n">
        <v>4.0</v>
      </c>
      <c r="BC1548"/>
      <c r="BD1548"/>
      <c r="BE1548"/>
      <c r="BF1548"/>
      <c r="BG1548" t="inlineStr">
        <is>
          <t>Day(s)</t>
        </is>
      </c>
      <c r="BH1548" t="inlineStr">
        <is>
          <t>Pure</t>
        </is>
      </c>
      <c r="BI1548" t="inlineStr">
        <is>
          <t>DTXSID5020285</t>
        </is>
      </c>
      <c r="BJ1548"/>
      <c r="BK1548"/>
      <c r="BL1548"/>
      <c r="BM1548"/>
      <c r="BN1548"/>
      <c r="BO1548"/>
      <c r="BP1548"/>
      <c r="BQ1548"/>
      <c r="BR1548"/>
      <c r="BS1548"/>
      <c r="BT1548" t="inlineStr">
        <is>
          <t>--</t>
        </is>
      </c>
      <c r="BU1548"/>
      <c r="BV1548"/>
      <c r="BW1548"/>
      <c r="BX1548"/>
      <c r="BY1548"/>
      <c r="BZ1548"/>
      <c r="CA1548"/>
      <c r="CB1548"/>
      <c r="CC1548"/>
      <c r="CD1548"/>
      <c r="CE1548"/>
      <c r="CF1548"/>
      <c r="CG1548"/>
      <c r="CH1548"/>
      <c r="CI1548" t="inlineStr">
        <is>
          <t xml:space="preserve"> Affected fish became sluggish in movements, stopped       NR schooling, and lost equilibrium prior to death. NA </t>
        </is>
      </c>
      <c r="CJ1548" t="inlineStr">
        <is>
          <t xml:space="preserve">   Affected fish became sluggish in movements, stopped       NR schooling, and lost equilibrium prior to death. NA </t>
        </is>
      </c>
      <c r="CK1548" t="inlineStr">
        <is>
          <t>Brooke,L.T., D.J. Call, D.L. Geiger, and C.E. Northcott</t>
        </is>
      </c>
      <c r="CL1548" t="n">
        <v>12448.0</v>
      </c>
      <c r="CM1548" t="inlineStr">
        <is>
          <t>Acute Toxicities of Organic Chemicals to Fathead Minnows (Pimephales promelas), Vol. 1</t>
        </is>
      </c>
      <c r="CN1548" t="inlineStr">
        <is>
          <t>Center for Lake Superior Environmental Studies, University of Wisconsin-Superior, Superior, WI:414 p.</t>
        </is>
      </c>
      <c r="CO1548" t="n">
        <v>1984.0</v>
      </c>
      <c r="CP1548" t="inlineStr">
        <is>
          <t>Brooke,L.T., D.J. Call, D.L. Geiger, and C.E. Northcott (1984). Acute Toxicities of Organic Chemicals to Fathead Minnows (Pimephales promelas), Vol. 1. Center for Lake Superior Environmental Studies, University of Wisconsin-Superior, Superior, WI, 414 p. ECOREF#:12448</t>
        </is>
      </c>
    </row>
    <row r="1549">
      <c r="A1549" t="n">
        <v>127060.0</v>
      </c>
      <c r="B1549" t="inlineStr">
        <is>
          <t>2-Propanone, Oxime</t>
        </is>
      </c>
      <c r="C1549"/>
      <c r="D1549" t="inlineStr">
        <is>
          <t>Measured</t>
        </is>
      </c>
      <c r="E1549" t="inlineStr">
        <is>
          <t>Not coded</t>
        </is>
      </c>
      <c r="F1549"/>
      <c r="G1549" t="n">
        <v>98.0</v>
      </c>
      <c r="H1549"/>
      <c r="I1549"/>
      <c r="J1549"/>
      <c r="K1549"/>
      <c r="L1549" t="inlineStr">
        <is>
          <t>Pimephales promelas</t>
        </is>
      </c>
      <c r="M1549" t="inlineStr">
        <is>
          <t>Fathead Minnow</t>
        </is>
      </c>
      <c r="N1549"/>
      <c r="O1549"/>
      <c r="P1549" t="n">
        <v>30.0</v>
      </c>
      <c r="Q1549"/>
      <c r="R1549"/>
      <c r="S1549"/>
      <c r="T1549"/>
      <c r="U1549" t="inlineStr">
        <is>
          <t>Day(s)</t>
        </is>
      </c>
      <c r="V1549" t="inlineStr">
        <is>
          <t>Flow-through</t>
        </is>
      </c>
      <c r="W1549" t="inlineStr">
        <is>
          <t>Fresh water</t>
        </is>
      </c>
      <c r="X1549" t="inlineStr">
        <is>
          <t>Lab</t>
        </is>
      </c>
      <c r="Y1549"/>
      <c r="Z1549" t="inlineStr">
        <is>
          <t>Active ingredient</t>
        </is>
      </c>
      <c r="AA1549"/>
      <c r="AB1549" t="n">
        <v>558.0</v>
      </c>
      <c r="AC1549"/>
      <c r="AD1549" t="n">
        <v>504.0</v>
      </c>
      <c r="AE1549"/>
      <c r="AF1549" t="n">
        <v>618.0</v>
      </c>
      <c r="AG1549" t="inlineStr">
        <is>
          <t>AI mg/L</t>
        </is>
      </c>
      <c r="AH1549"/>
      <c r="AI1549"/>
      <c r="AJ1549"/>
      <c r="AK1549"/>
      <c r="AL1549"/>
      <c r="AM1549"/>
      <c r="AN1549"/>
      <c r="AO1549"/>
      <c r="AP1549"/>
      <c r="AQ1549"/>
      <c r="AR1549"/>
      <c r="AS1549"/>
      <c r="AT1549"/>
      <c r="AU1549"/>
      <c r="AV1549"/>
      <c r="AW1549"/>
      <c r="AX1549" t="inlineStr">
        <is>
          <t>Mortality</t>
        </is>
      </c>
      <c r="AY1549" t="inlineStr">
        <is>
          <t>Mortality</t>
        </is>
      </c>
      <c r="AZ1549" t="inlineStr">
        <is>
          <t>LC50</t>
        </is>
      </c>
      <c r="BA1549"/>
      <c r="BB1549" t="n">
        <v>4.0</v>
      </c>
      <c r="BC1549"/>
      <c r="BD1549"/>
      <c r="BE1549"/>
      <c r="BF1549"/>
      <c r="BG1549" t="inlineStr">
        <is>
          <t>Day(s)</t>
        </is>
      </c>
      <c r="BH1549" t="inlineStr">
        <is>
          <t>Pure</t>
        </is>
      </c>
      <c r="BI1549" t="inlineStr">
        <is>
          <t>DTXSID6020010</t>
        </is>
      </c>
      <c r="BJ1549"/>
      <c r="BK1549"/>
      <c r="BL1549"/>
      <c r="BM1549"/>
      <c r="BN1549"/>
      <c r="BO1549"/>
      <c r="BP1549"/>
      <c r="BQ1549"/>
      <c r="BR1549"/>
      <c r="BS1549"/>
      <c r="BT1549" t="inlineStr">
        <is>
          <t>--</t>
        </is>
      </c>
      <c r="BU1549"/>
      <c r="BV1549"/>
      <c r="BW1549"/>
      <c r="BX1549"/>
      <c r="BY1549"/>
      <c r="BZ1549"/>
      <c r="CA1549"/>
      <c r="CB1549"/>
      <c r="CC1549"/>
      <c r="CD1549"/>
      <c r="CE1549"/>
      <c r="CF1549"/>
      <c r="CG1549"/>
      <c r="CH1549"/>
      <c r="CI1549" t="inlineStr">
        <is>
          <t xml:space="preserve"> Affected fish were hypoactive, exhibited hemorrhaging and lost equilibrium prior to death.  The stated LC50 value and confidence limits appeared inconsistent with measured concentrations and mortalities; however, the Spearman-Karber </t>
        </is>
      </c>
      <c r="CJ1549" t="inlineStr">
        <is>
          <t xml:space="preserve">   Affected fish were hypoactive, exhibited hemorrhaging and lost equilibrium prior to death.  The stated LC50 value and confidence limits appeared inconsistent with measured concentrations and mortalities; however, the Spearman-Karber </t>
        </is>
      </c>
      <c r="CK1549" t="inlineStr">
        <is>
          <t>Geiger,D.L., L.T. Brooke, and D.J. Call</t>
        </is>
      </c>
      <c r="CL1549" t="n">
        <v>3217.0</v>
      </c>
      <c r="CM1549" t="inlineStr">
        <is>
          <t>Acute Toxicities of Organic Chemicals to Fathead Minnows (Pimephales promelas), Volume V</t>
        </is>
      </c>
      <c r="CN1549" t="inlineStr">
        <is>
          <t>Center for Lake Superior Environmental Studies, University of Wisconsin, Superior, WI:332 p.</t>
        </is>
      </c>
      <c r="CO1549" t="n">
        <v>1990.0</v>
      </c>
      <c r="CP1549" t="inlineStr">
        <is>
          <t>Geiger,D.L., L.T. Brooke, and D.J. Call (1990). Acute Toxicities of Organic Chemicals to Fathead Minnows (Pimephales promelas), Volume V. Center for Lake Superior Environmental Studies, University of Wisconsin, Superior, WI, 332 p. ECOREF#:3217</t>
        </is>
      </c>
    </row>
    <row r="1550">
      <c r="A1550" t="n">
        <v>127082.0</v>
      </c>
      <c r="B1550" t="inlineStr">
        <is>
          <t>Acetic acid, Potassium salt (1:1)</t>
        </is>
      </c>
      <c r="C1550"/>
      <c r="D1550" t="inlineStr">
        <is>
          <t>Unmeasured</t>
        </is>
      </c>
      <c r="E1550" t="inlineStr">
        <is>
          <t>Not coded</t>
        </is>
      </c>
      <c r="F1550"/>
      <c r="G1550"/>
      <c r="H1550"/>
      <c r="I1550"/>
      <c r="J1550"/>
      <c r="K1550"/>
      <c r="L1550" t="inlineStr">
        <is>
          <t>Pimephales promelas</t>
        </is>
      </c>
      <c r="M1550" t="inlineStr">
        <is>
          <t>Fathead Minnow</t>
        </is>
      </c>
      <c r="N1550"/>
      <c r="O1550"/>
      <c r="P1550"/>
      <c r="Q1550"/>
      <c r="R1550"/>
      <c r="S1550"/>
      <c r="T1550"/>
      <c r="U1550"/>
      <c r="V1550" t="inlineStr">
        <is>
          <t>Renewal</t>
        </is>
      </c>
      <c r="W1550" t="inlineStr">
        <is>
          <t>Fresh water</t>
        </is>
      </c>
      <c r="X1550" t="inlineStr">
        <is>
          <t>Lab</t>
        </is>
      </c>
      <c r="Y1550"/>
      <c r="Z1550" t="inlineStr">
        <is>
          <t>Formulation</t>
        </is>
      </c>
      <c r="AA1550"/>
      <c r="AB1550" t="n">
        <v>421.0</v>
      </c>
      <c r="AC1550"/>
      <c r="AD1550" t="n">
        <v>361.0</v>
      </c>
      <c r="AE1550"/>
      <c r="AF1550" t="n">
        <v>499.0</v>
      </c>
      <c r="AG1550" t="inlineStr">
        <is>
          <t>AI mg/L</t>
        </is>
      </c>
      <c r="AH1550"/>
      <c r="AI1550"/>
      <c r="AJ1550"/>
      <c r="AK1550"/>
      <c r="AL1550"/>
      <c r="AM1550"/>
      <c r="AN1550"/>
      <c r="AO1550"/>
      <c r="AP1550"/>
      <c r="AQ1550"/>
      <c r="AR1550"/>
      <c r="AS1550"/>
      <c r="AT1550"/>
      <c r="AU1550"/>
      <c r="AV1550"/>
      <c r="AW1550"/>
      <c r="AX1550" t="inlineStr">
        <is>
          <t>Mortality</t>
        </is>
      </c>
      <c r="AY1550" t="inlineStr">
        <is>
          <t>Mortality</t>
        </is>
      </c>
      <c r="AZ1550" t="inlineStr">
        <is>
          <t>LC50</t>
        </is>
      </c>
      <c r="BA1550"/>
      <c r="BB1550" t="n">
        <v>4.0</v>
      </c>
      <c r="BC1550"/>
      <c r="BD1550"/>
      <c r="BE1550"/>
      <c r="BF1550"/>
      <c r="BG1550" t="inlineStr">
        <is>
          <t>Day(s)</t>
        </is>
      </c>
      <c r="BH1550"/>
      <c r="BI1550" t="inlineStr">
        <is>
          <t>DTXSID7027043</t>
        </is>
      </c>
      <c r="BJ1550" t="inlineStr">
        <is>
          <t>10.1021/es8017732</t>
        </is>
      </c>
      <c r="BK1550"/>
      <c r="BL1550"/>
      <c r="BM1550"/>
      <c r="BN1550"/>
      <c r="BO1550"/>
      <c r="BP1550"/>
      <c r="BQ1550"/>
      <c r="BR1550"/>
      <c r="BS1550"/>
      <c r="BT1550" t="inlineStr">
        <is>
          <t>--</t>
        </is>
      </c>
      <c r="BU1550"/>
      <c r="BV1550"/>
      <c r="BW1550"/>
      <c r="BX1550"/>
      <c r="BY1550"/>
      <c r="BZ1550"/>
      <c r="CA1550"/>
      <c r="CB1550"/>
      <c r="CC1550"/>
      <c r="CD1550"/>
      <c r="CE1550"/>
      <c r="CF1550"/>
      <c r="CG1550"/>
      <c r="CH1550"/>
      <c r="CI1550" t="inlineStr">
        <is>
          <t xml:space="preserve"> DOSES/NA mg/L//TESTID/2//OEF/BACTERIA, TOXICITY UNITS, SURVEY////</t>
        </is>
      </c>
      <c r="CJ1550" t="inlineStr">
        <is>
          <t xml:space="preserve">   DOSES/NA mg/L//TESTID/2//OEF/BACTERIA, TOXICITY UNITS, SURVEY////</t>
        </is>
      </c>
      <c r="CK1550" t="inlineStr">
        <is>
          <t>Corsi,S.R., S.W. Geis, G. Bowman, G.G. Failey, and T.D. Rutter</t>
        </is>
      </c>
      <c r="CL1550" t="n">
        <v>115482.0</v>
      </c>
      <c r="CM1550" t="inlineStr">
        <is>
          <t>Aquatic Toxicity of Airfield-Pavement Deicer Materials and Implications for Airport Runoff</t>
        </is>
      </c>
      <c r="CN1550" t="inlineStr">
        <is>
          <t>Environ. Sci. Technol.43(1): 40-46</t>
        </is>
      </c>
      <c r="CO1550" t="n">
        <v>2009.0</v>
      </c>
      <c r="CP1550" t="inlineStr">
        <is>
          <t>Corsi,S.R., S.W. Geis, G. Bowman, G.G. Failey, and T.D. Rutter (2009). Aquatic Toxicity of Airfield-Pavement Deicer Materials and Implications for Airport Runoff. Environ. Sci. Technol., 43, (1), 40-46. doi:10.1021/es8017732. ECOREF#:115482</t>
        </is>
      </c>
    </row>
    <row r="1551">
      <c r="A1551" t="n">
        <v>127082.0</v>
      </c>
      <c r="B1551" t="inlineStr">
        <is>
          <t>Acetic acid, Potassium salt (1:1)</t>
        </is>
      </c>
      <c r="C1551"/>
      <c r="D1551" t="inlineStr">
        <is>
          <t>Unmeasured</t>
        </is>
      </c>
      <c r="E1551" t="inlineStr">
        <is>
          <t>Not coded</t>
        </is>
      </c>
      <c r="F1551"/>
      <c r="G1551"/>
      <c r="H1551"/>
      <c r="I1551"/>
      <c r="J1551"/>
      <c r="K1551"/>
      <c r="L1551" t="inlineStr">
        <is>
          <t>Pimephales promelas</t>
        </is>
      </c>
      <c r="M1551" t="inlineStr">
        <is>
          <t>Fathead Minnow</t>
        </is>
      </c>
      <c r="N1551"/>
      <c r="O1551"/>
      <c r="P1551"/>
      <c r="Q1551"/>
      <c r="R1551"/>
      <c r="S1551"/>
      <c r="T1551"/>
      <c r="U1551"/>
      <c r="V1551" t="inlineStr">
        <is>
          <t>Renewal</t>
        </is>
      </c>
      <c r="W1551" t="inlineStr">
        <is>
          <t>Fresh water</t>
        </is>
      </c>
      <c r="X1551" t="inlineStr">
        <is>
          <t>Lab</t>
        </is>
      </c>
      <c r="Y1551"/>
      <c r="Z1551" t="inlineStr">
        <is>
          <t>Formulation</t>
        </is>
      </c>
      <c r="AA1551"/>
      <c r="AB1551" t="n">
        <v>298.0</v>
      </c>
      <c r="AC1551"/>
      <c r="AD1551" t="n">
        <v>262.0</v>
      </c>
      <c r="AE1551"/>
      <c r="AF1551" t="n">
        <v>340.0</v>
      </c>
      <c r="AG1551" t="inlineStr">
        <is>
          <t>AI mg/L</t>
        </is>
      </c>
      <c r="AH1551"/>
      <c r="AI1551"/>
      <c r="AJ1551"/>
      <c r="AK1551"/>
      <c r="AL1551"/>
      <c r="AM1551"/>
      <c r="AN1551"/>
      <c r="AO1551"/>
      <c r="AP1551"/>
      <c r="AQ1551"/>
      <c r="AR1551"/>
      <c r="AS1551"/>
      <c r="AT1551"/>
      <c r="AU1551"/>
      <c r="AV1551"/>
      <c r="AW1551"/>
      <c r="AX1551" t="inlineStr">
        <is>
          <t>Mortality</t>
        </is>
      </c>
      <c r="AY1551" t="inlineStr">
        <is>
          <t>Mortality</t>
        </is>
      </c>
      <c r="AZ1551" t="inlineStr">
        <is>
          <t>LC50</t>
        </is>
      </c>
      <c r="BA1551"/>
      <c r="BB1551" t="n">
        <v>4.0</v>
      </c>
      <c r="BC1551"/>
      <c r="BD1551"/>
      <c r="BE1551"/>
      <c r="BF1551"/>
      <c r="BG1551" t="inlineStr">
        <is>
          <t>Day(s)</t>
        </is>
      </c>
      <c r="BH1551"/>
      <c r="BI1551" t="inlineStr">
        <is>
          <t>DTXSID7027043</t>
        </is>
      </c>
      <c r="BJ1551" t="inlineStr">
        <is>
          <t>10.1021/es8017732</t>
        </is>
      </c>
      <c r="BK1551"/>
      <c r="BL1551"/>
      <c r="BM1551"/>
      <c r="BN1551"/>
      <c r="BO1551"/>
      <c r="BP1551"/>
      <c r="BQ1551"/>
      <c r="BR1551"/>
      <c r="BS1551"/>
      <c r="BT1551" t="inlineStr">
        <is>
          <t>--</t>
        </is>
      </c>
      <c r="BU1551"/>
      <c r="BV1551"/>
      <c r="BW1551"/>
      <c r="BX1551"/>
      <c r="BY1551"/>
      <c r="BZ1551"/>
      <c r="CA1551"/>
      <c r="CB1551"/>
      <c r="CC1551"/>
      <c r="CD1551"/>
      <c r="CE1551"/>
      <c r="CF1551"/>
      <c r="CG1551"/>
      <c r="CH1551"/>
      <c r="CI1551" t="inlineStr">
        <is>
          <t xml:space="preserve"> DOSES/NA mg/L//TESTID/1//OEF/BACTERIA, TOXICITY UNITS, SURVEY////</t>
        </is>
      </c>
      <c r="CJ1551" t="inlineStr">
        <is>
          <t xml:space="preserve">   DOSES/NA mg/L//TESTID/1//OEF/BACTERIA, TOXICITY UNITS, SURVEY////</t>
        </is>
      </c>
      <c r="CK1551" t="inlineStr">
        <is>
          <t>Corsi,S.R., S.W. Geis, G. Bowman, G.G. Failey, and T.D. Rutter</t>
        </is>
      </c>
      <c r="CL1551" t="n">
        <v>115482.0</v>
      </c>
      <c r="CM1551" t="inlineStr">
        <is>
          <t>Aquatic Toxicity of Airfield-Pavement Deicer Materials and Implications for Airport Runoff</t>
        </is>
      </c>
      <c r="CN1551" t="inlineStr">
        <is>
          <t>Environ. Sci. Technol.43(1): 40-46</t>
        </is>
      </c>
      <c r="CO1551" t="n">
        <v>2009.0</v>
      </c>
      <c r="CP1551" t="inlineStr">
        <is>
          <t>Corsi,S.R., S.W. Geis, G. Bowman, G.G. Failey, and T.D. Rutter (2009). Aquatic Toxicity of Airfield-Pavement Deicer Materials and Implications for Airport Runoff. Environ. Sci. Technol., 43, (1), 40-46. doi:10.1021/es8017732. ECOREF#:115482</t>
        </is>
      </c>
    </row>
    <row r="1552">
      <c r="A1552" t="n">
        <v>127184.0</v>
      </c>
      <c r="B1552" t="inlineStr">
        <is>
          <t>1,1,2,2-Tetrachloroethene</t>
        </is>
      </c>
      <c r="C1552"/>
      <c r="D1552" t="inlineStr">
        <is>
          <t>Measured</t>
        </is>
      </c>
      <c r="E1552" t="inlineStr">
        <is>
          <t>Not reported</t>
        </is>
      </c>
      <c r="F1552"/>
      <c r="G1552"/>
      <c r="H1552"/>
      <c r="I1552"/>
      <c r="J1552"/>
      <c r="K1552"/>
      <c r="L1552" t="inlineStr">
        <is>
          <t>Pimephales promelas</t>
        </is>
      </c>
      <c r="M1552" t="inlineStr">
        <is>
          <t>Fathead Minnow</t>
        </is>
      </c>
      <c r="N1552"/>
      <c r="O1552"/>
      <c r="P1552"/>
      <c r="Q1552"/>
      <c r="R1552" t="n">
        <v>30.0</v>
      </c>
      <c r="S1552"/>
      <c r="T1552" t="n">
        <v>35.0</v>
      </c>
      <c r="U1552" t="inlineStr">
        <is>
          <t>Day(s)</t>
        </is>
      </c>
      <c r="V1552" t="inlineStr">
        <is>
          <t>Flow-through</t>
        </is>
      </c>
      <c r="W1552" t="inlineStr">
        <is>
          <t>Fresh water</t>
        </is>
      </c>
      <c r="X1552" t="inlineStr">
        <is>
          <t>Lab</t>
        </is>
      </c>
      <c r="Y1552"/>
      <c r="Z1552" t="inlineStr">
        <is>
          <t>Active ingredient</t>
        </is>
      </c>
      <c r="AA1552"/>
      <c r="AB1552" t="n">
        <v>13.4</v>
      </c>
      <c r="AC1552"/>
      <c r="AD1552" t="n">
        <v>12.4</v>
      </c>
      <c r="AE1552"/>
      <c r="AF1552" t="n">
        <v>14.4</v>
      </c>
      <c r="AG1552" t="inlineStr">
        <is>
          <t>AI mg/L</t>
        </is>
      </c>
      <c r="AH1552"/>
      <c r="AI1552"/>
      <c r="AJ1552"/>
      <c r="AK1552"/>
      <c r="AL1552"/>
      <c r="AM1552"/>
      <c r="AN1552"/>
      <c r="AO1552"/>
      <c r="AP1552"/>
      <c r="AQ1552"/>
      <c r="AR1552"/>
      <c r="AS1552"/>
      <c r="AT1552"/>
      <c r="AU1552"/>
      <c r="AV1552"/>
      <c r="AW1552"/>
      <c r="AX1552" t="inlineStr">
        <is>
          <t>Mortality</t>
        </is>
      </c>
      <c r="AY1552" t="inlineStr">
        <is>
          <t>Mortality</t>
        </is>
      </c>
      <c r="AZ1552" t="inlineStr">
        <is>
          <t>LC50</t>
        </is>
      </c>
      <c r="BA1552"/>
      <c r="BB1552" t="n">
        <v>4.0</v>
      </c>
      <c r="BC1552"/>
      <c r="BD1552"/>
      <c r="BE1552"/>
      <c r="BF1552"/>
      <c r="BG1552" t="inlineStr">
        <is>
          <t>Day(s)</t>
        </is>
      </c>
      <c r="BH1552"/>
      <c r="BI1552" t="inlineStr">
        <is>
          <t>DTXSID2021319</t>
        </is>
      </c>
      <c r="BJ1552" t="inlineStr">
        <is>
          <t>10.1007/BF01060748</t>
        </is>
      </c>
      <c r="BK1552"/>
      <c r="BL1552"/>
      <c r="BM1552"/>
      <c r="BN1552"/>
      <c r="BO1552"/>
      <c r="BP1552"/>
      <c r="BQ1552"/>
      <c r="BR1552"/>
      <c r="BS1552"/>
      <c r="BT1552" t="inlineStr">
        <is>
          <t>--</t>
        </is>
      </c>
      <c r="BU1552"/>
      <c r="BV1552"/>
      <c r="BW1552"/>
      <c r="BX1552"/>
      <c r="BY1552"/>
      <c r="BZ1552"/>
      <c r="CA1552"/>
      <c r="CB1552"/>
      <c r="CC1552"/>
      <c r="CD1552"/>
      <c r="CE1552"/>
      <c r="CF1552"/>
      <c r="CG1552"/>
      <c r="CH1552"/>
      <c r="CI1552"/>
      <c r="CJ1552" t="inlineStr">
        <is>
          <t xml:space="preserve">SOURCE/LABORATORY-REARED//AP FREQ/WATER CONTINUOUSLY MIXED WITH TOXICANT//MEDIA/DILUTED LABORATORY LAKE WATER SUPPLY (LAKE SUPERIOR)//   </t>
        </is>
      </c>
      <c r="CK1552" t="inlineStr">
        <is>
          <t>Walbridge,C.T., J.T. Fiandt, G.L. Phipps, and G.W. Holcombe</t>
        </is>
      </c>
      <c r="CL1552" t="n">
        <v>11227.0</v>
      </c>
      <c r="CM1552" t="inlineStr">
        <is>
          <t>Acute Toxicity of Ten Chlorinated Aliphatic Hydrocarbons to the Fathead Minnow (Pimephales promelas)</t>
        </is>
      </c>
      <c r="CN1552" t="inlineStr">
        <is>
          <t>Arch. Environ. Contam. Toxicol.12(6): 661-666</t>
        </is>
      </c>
      <c r="CO1552" t="n">
        <v>1983.0</v>
      </c>
      <c r="CP1552" t="inlineStr">
        <is>
          <t>Walbridge,C.T., J.T. Fiandt, G.L. Phipps, and G.W. Holcombe (1983). Acute Toxicity of Ten Chlorinated Aliphatic Hydrocarbons to the Fathead Minnow (Pimephales promelas). Arch. Environ. Contam. Toxicol., 12, (6), 661-666. doi:10.1007/BF01060748. ECOREF#:11227</t>
        </is>
      </c>
    </row>
    <row r="1553">
      <c r="A1553" t="n">
        <v>127184.0</v>
      </c>
      <c r="B1553" t="inlineStr">
        <is>
          <t>1,1,2,2-Tetrachloroethene</t>
        </is>
      </c>
      <c r="C1553"/>
      <c r="D1553" t="inlineStr">
        <is>
          <t>Measured</t>
        </is>
      </c>
      <c r="E1553" t="inlineStr">
        <is>
          <t>United States Environmental Protection Agency</t>
        </is>
      </c>
      <c r="F1553"/>
      <c r="G1553"/>
      <c r="H1553"/>
      <c r="I1553"/>
      <c r="J1553"/>
      <c r="K1553"/>
      <c r="L1553" t="inlineStr">
        <is>
          <t>Pimephales promelas</t>
        </is>
      </c>
      <c r="M1553" t="inlineStr">
        <is>
          <t>Fathead Minnow</t>
        </is>
      </c>
      <c r="N1553" t="inlineStr">
        <is>
          <t>Adult</t>
        </is>
      </c>
      <c r="O1553"/>
      <c r="P1553"/>
      <c r="Q1553"/>
      <c r="R1553"/>
      <c r="S1553"/>
      <c r="T1553"/>
      <c r="U1553"/>
      <c r="V1553" t="inlineStr">
        <is>
          <t>Flow-through</t>
        </is>
      </c>
      <c r="W1553" t="inlineStr">
        <is>
          <t>Fresh water</t>
        </is>
      </c>
      <c r="X1553" t="inlineStr">
        <is>
          <t>Lab</t>
        </is>
      </c>
      <c r="Y1553"/>
      <c r="Z1553" t="inlineStr">
        <is>
          <t>Active ingredient</t>
        </is>
      </c>
      <c r="AA1553"/>
      <c r="AB1553" t="n">
        <v>18.4</v>
      </c>
      <c r="AC1553"/>
      <c r="AD1553" t="n">
        <v>14.8</v>
      </c>
      <c r="AE1553"/>
      <c r="AF1553" t="n">
        <v>21.3</v>
      </c>
      <c r="AG1553" t="inlineStr">
        <is>
          <t>AI mg/L</t>
        </is>
      </c>
      <c r="AH1553"/>
      <c r="AI1553"/>
      <c r="AJ1553"/>
      <c r="AK1553"/>
      <c r="AL1553"/>
      <c r="AM1553"/>
      <c r="AN1553"/>
      <c r="AO1553"/>
      <c r="AP1553"/>
      <c r="AQ1553"/>
      <c r="AR1553"/>
      <c r="AS1553"/>
      <c r="AT1553"/>
      <c r="AU1553"/>
      <c r="AV1553"/>
      <c r="AW1553"/>
      <c r="AX1553" t="inlineStr">
        <is>
          <t>Mortality</t>
        </is>
      </c>
      <c r="AY1553" t="inlineStr">
        <is>
          <t>Mortality</t>
        </is>
      </c>
      <c r="AZ1553" t="inlineStr">
        <is>
          <t>LC50</t>
        </is>
      </c>
      <c r="BA1553"/>
      <c r="BB1553" t="n">
        <v>4.0</v>
      </c>
      <c r="BC1553"/>
      <c r="BD1553"/>
      <c r="BE1553"/>
      <c r="BF1553"/>
      <c r="BG1553" t="inlineStr">
        <is>
          <t>Day(s)</t>
        </is>
      </c>
      <c r="BH1553"/>
      <c r="BI1553" t="inlineStr">
        <is>
          <t>DTXSID2021319</t>
        </is>
      </c>
      <c r="BJ1553" t="inlineStr">
        <is>
          <t>10.1007/BF01683531</t>
        </is>
      </c>
      <c r="BK1553"/>
      <c r="BL1553" t="inlineStr">
        <is>
          <t>Acute</t>
        </is>
      </c>
      <c r="BM1553"/>
      <c r="BN1553"/>
      <c r="BO1553"/>
      <c r="BP1553"/>
      <c r="BQ1553"/>
      <c r="BR1553"/>
      <c r="BS1553"/>
      <c r="BT1553" t="inlineStr">
        <is>
          <t>--</t>
        </is>
      </c>
      <c r="BU1553"/>
      <c r="BV1553"/>
      <c r="BW1553"/>
      <c r="BX1553"/>
      <c r="BY1553"/>
      <c r="BZ1553"/>
      <c r="CA1553"/>
      <c r="CB1553"/>
      <c r="CC1553"/>
      <c r="CD1553"/>
      <c r="CE1553"/>
      <c r="CF1553"/>
      <c r="CG1553"/>
      <c r="CH1553"/>
      <c r="CI1553"/>
      <c r="CJ1553" t="inlineStr">
        <is>
          <t xml:space="preserve">SOURCE/FROM WHITE BEAR BAIT COMPANY, WHITE BEAR LAKE, MN//TMETH/EPA 660/3-75-009, 1975//MEDIA/ACTIVATED CARBON DECHLORINATED LAKE HURON WATER//   </t>
        </is>
      </c>
      <c r="CK1553" t="inlineStr">
        <is>
          <t>Alexander,H.C., W.M. McCarty, and E.A. Bartlett</t>
        </is>
      </c>
      <c r="CL1553" t="n">
        <v>973.0</v>
      </c>
      <c r="CM1553" t="inlineStr">
        <is>
          <t>Toxicity of Perchloroethylene, Trichloroethylene, 1,1,1-Trichloroethane, and Methylene Chloride to Fathead Minnows</t>
        </is>
      </c>
      <c r="CN1553" t="inlineStr">
        <is>
          <t>Bull. Environ. Contam. Toxicol.20(3): 344-352</t>
        </is>
      </c>
      <c r="CO1553" t="n">
        <v>1978.0</v>
      </c>
      <c r="CP1553" t="inlineStr">
        <is>
          <t>Alexander,H.C., W.M. McCarty, and E.A. Bartlett (1978). Toxicity of Perchloroethylene, Trichloroethylene, 1,1,1-Trichloroethane, and Methylene Chloride to Fathead Minnows. Bull. Environ. Contam. Toxicol., 20, (3), 344-352. doi:10.1007/BF01683531. ECOREF#:973</t>
        </is>
      </c>
    </row>
    <row r="1554">
      <c r="A1554" t="n">
        <v>127184.0</v>
      </c>
      <c r="B1554" t="inlineStr">
        <is>
          <t>1,1,2,2-Tetrachloroethene</t>
        </is>
      </c>
      <c r="C1554"/>
      <c r="D1554" t="inlineStr">
        <is>
          <t>Unmeasured</t>
        </is>
      </c>
      <c r="E1554" t="inlineStr">
        <is>
          <t>United States Environmental Protection Agency</t>
        </is>
      </c>
      <c r="F1554"/>
      <c r="G1554"/>
      <c r="H1554"/>
      <c r="I1554"/>
      <c r="J1554"/>
      <c r="K1554"/>
      <c r="L1554" t="inlineStr">
        <is>
          <t>Pimephales promelas</t>
        </is>
      </c>
      <c r="M1554" t="inlineStr">
        <is>
          <t>Fathead Minnow</t>
        </is>
      </c>
      <c r="N1554" t="inlineStr">
        <is>
          <t>Adult</t>
        </is>
      </c>
      <c r="O1554"/>
      <c r="P1554"/>
      <c r="Q1554"/>
      <c r="R1554"/>
      <c r="S1554"/>
      <c r="T1554"/>
      <c r="U1554"/>
      <c r="V1554" t="inlineStr">
        <is>
          <t>Static</t>
        </is>
      </c>
      <c r="W1554" t="inlineStr">
        <is>
          <t>Fresh water</t>
        </is>
      </c>
      <c r="X1554" t="inlineStr">
        <is>
          <t>Lab</t>
        </is>
      </c>
      <c r="Y1554"/>
      <c r="Z1554" t="inlineStr">
        <is>
          <t>Formulation</t>
        </is>
      </c>
      <c r="AA1554"/>
      <c r="AB1554" t="n">
        <v>21.4</v>
      </c>
      <c r="AC1554"/>
      <c r="AD1554" t="n">
        <v>16.5</v>
      </c>
      <c r="AE1554"/>
      <c r="AF1554" t="n">
        <v>26.4</v>
      </c>
      <c r="AG1554" t="inlineStr">
        <is>
          <t>AI mg/L</t>
        </is>
      </c>
      <c r="AH1554"/>
      <c r="AI1554"/>
      <c r="AJ1554"/>
      <c r="AK1554"/>
      <c r="AL1554"/>
      <c r="AM1554"/>
      <c r="AN1554"/>
      <c r="AO1554"/>
      <c r="AP1554"/>
      <c r="AQ1554"/>
      <c r="AR1554"/>
      <c r="AS1554"/>
      <c r="AT1554"/>
      <c r="AU1554"/>
      <c r="AV1554"/>
      <c r="AW1554"/>
      <c r="AX1554" t="inlineStr">
        <is>
          <t>Mortality</t>
        </is>
      </c>
      <c r="AY1554" t="inlineStr">
        <is>
          <t>Mortality</t>
        </is>
      </c>
      <c r="AZ1554" t="inlineStr">
        <is>
          <t>LC50</t>
        </is>
      </c>
      <c r="BA1554"/>
      <c r="BB1554" t="n">
        <v>4.0</v>
      </c>
      <c r="BC1554"/>
      <c r="BD1554"/>
      <c r="BE1554"/>
      <c r="BF1554"/>
      <c r="BG1554" t="inlineStr">
        <is>
          <t>Day(s)</t>
        </is>
      </c>
      <c r="BH1554"/>
      <c r="BI1554" t="inlineStr">
        <is>
          <t>DTXSID2021319</t>
        </is>
      </c>
      <c r="BJ1554" t="inlineStr">
        <is>
          <t>10.1007/BF01683531</t>
        </is>
      </c>
      <c r="BK1554"/>
      <c r="BL1554" t="inlineStr">
        <is>
          <t>Acute</t>
        </is>
      </c>
      <c r="BM1554"/>
      <c r="BN1554"/>
      <c r="BO1554"/>
      <c r="BP1554"/>
      <c r="BQ1554"/>
      <c r="BR1554"/>
      <c r="BS1554"/>
      <c r="BT1554" t="inlineStr">
        <is>
          <t>--</t>
        </is>
      </c>
      <c r="BU1554"/>
      <c r="BV1554"/>
      <c r="BW1554"/>
      <c r="BX1554"/>
      <c r="BY1554"/>
      <c r="BZ1554"/>
      <c r="CA1554"/>
      <c r="CB1554"/>
      <c r="CC1554"/>
      <c r="CD1554"/>
      <c r="CE1554"/>
      <c r="CF1554"/>
      <c r="CG1554"/>
      <c r="CH1554"/>
      <c r="CI1554"/>
      <c r="CJ1554" t="inlineStr">
        <is>
          <t xml:space="preserve">SOURCE/FROM WHITE BEAR BAIT COMPANY, WHITE BEAR LAKE, MN//TMETH/EPA 660/3-75-009, 1975//MEDIA/ACTIVATED CARBON DECHLORINATED LAKE HURON WATER//   </t>
        </is>
      </c>
      <c r="CK1554" t="inlineStr">
        <is>
          <t>Alexander,H.C., W.M. McCarty, and E.A. Bartlett</t>
        </is>
      </c>
      <c r="CL1554" t="n">
        <v>973.0</v>
      </c>
      <c r="CM1554" t="inlineStr">
        <is>
          <t>Toxicity of Perchloroethylene, Trichloroethylene, 1,1,1-Trichloroethane, and Methylene Chloride to Fathead Minnows</t>
        </is>
      </c>
      <c r="CN1554" t="inlineStr">
        <is>
          <t>Bull. Environ. Contam. Toxicol.20(3): 344-352</t>
        </is>
      </c>
      <c r="CO1554" t="n">
        <v>1978.0</v>
      </c>
      <c r="CP1554" t="inlineStr">
        <is>
          <t>Alexander,H.C., W.M. McCarty, and E.A. Bartlett (1978). Toxicity of Perchloroethylene, Trichloroethylene, 1,1,1-Trichloroethane, and Methylene Chloride to Fathead Minnows. Bull. Environ. Contam. Toxicol., 20, (3), 344-352. doi:10.1007/BF01683531. ECOREF#:973</t>
        </is>
      </c>
    </row>
    <row r="1555">
      <c r="A1555" t="n">
        <v>127184.0</v>
      </c>
      <c r="B1555" t="inlineStr">
        <is>
          <t>1,1,2,2-Tetrachloroethene</t>
        </is>
      </c>
      <c r="C1555"/>
      <c r="D1555" t="inlineStr">
        <is>
          <t>Measured</t>
        </is>
      </c>
      <c r="E1555" t="inlineStr">
        <is>
          <t>Not reported</t>
        </is>
      </c>
      <c r="F1555"/>
      <c r="G1555" t="n">
        <v>99.0</v>
      </c>
      <c r="H1555"/>
      <c r="I1555"/>
      <c r="J1555"/>
      <c r="K1555"/>
      <c r="L1555" t="inlineStr">
        <is>
          <t>Pimephales promelas</t>
        </is>
      </c>
      <c r="M1555" t="inlineStr">
        <is>
          <t>Fathead Minnow</t>
        </is>
      </c>
      <c r="N1555"/>
      <c r="O1555"/>
      <c r="P1555" t="n">
        <v>31.0</v>
      </c>
      <c r="Q1555"/>
      <c r="R1555"/>
      <c r="S1555"/>
      <c r="T1555"/>
      <c r="U1555" t="inlineStr">
        <is>
          <t>Day(s)</t>
        </is>
      </c>
      <c r="V1555" t="inlineStr">
        <is>
          <t>Flow-through</t>
        </is>
      </c>
      <c r="W1555" t="inlineStr">
        <is>
          <t>Fresh water</t>
        </is>
      </c>
      <c r="X1555" t="inlineStr">
        <is>
          <t>Lab</t>
        </is>
      </c>
      <c r="Y1555"/>
      <c r="Z1555" t="inlineStr">
        <is>
          <t>Active ingredient</t>
        </is>
      </c>
      <c r="AA1555"/>
      <c r="AB1555" t="n">
        <v>20.3</v>
      </c>
      <c r="AC1555"/>
      <c r="AD1555" t="n">
        <v>17.9</v>
      </c>
      <c r="AE1555"/>
      <c r="AF1555" t="n">
        <v>23.0</v>
      </c>
      <c r="AG1555" t="inlineStr">
        <is>
          <t>AI mg/L</t>
        </is>
      </c>
      <c r="AH1555"/>
      <c r="AI1555"/>
      <c r="AJ1555"/>
      <c r="AK1555"/>
      <c r="AL1555"/>
      <c r="AM1555"/>
      <c r="AN1555"/>
      <c r="AO1555"/>
      <c r="AP1555"/>
      <c r="AQ1555"/>
      <c r="AR1555"/>
      <c r="AS1555"/>
      <c r="AT1555"/>
      <c r="AU1555"/>
      <c r="AV1555"/>
      <c r="AW1555"/>
      <c r="AX1555" t="inlineStr">
        <is>
          <t>Mortality</t>
        </is>
      </c>
      <c r="AY1555" t="inlineStr">
        <is>
          <t>Mortality</t>
        </is>
      </c>
      <c r="AZ1555" t="inlineStr">
        <is>
          <t>LC50</t>
        </is>
      </c>
      <c r="BA1555"/>
      <c r="BB1555" t="n">
        <v>4.0</v>
      </c>
      <c r="BC1555"/>
      <c r="BD1555"/>
      <c r="BE1555"/>
      <c r="BF1555"/>
      <c r="BG1555" t="inlineStr">
        <is>
          <t>Day(s)</t>
        </is>
      </c>
      <c r="BH1555"/>
      <c r="BI1555" t="inlineStr">
        <is>
          <t>DTXSID2021319</t>
        </is>
      </c>
      <c r="BJ1555"/>
      <c r="BK1555"/>
      <c r="BL1555" t="inlineStr">
        <is>
          <t>Acute</t>
        </is>
      </c>
      <c r="BM1555"/>
      <c r="BN1555"/>
      <c r="BO1555"/>
      <c r="BP1555"/>
      <c r="BQ1555"/>
      <c r="BR1555"/>
      <c r="BS1555"/>
      <c r="BT1555" t="inlineStr">
        <is>
          <t>--</t>
        </is>
      </c>
      <c r="BU1555"/>
      <c r="BV1555"/>
      <c r="BW1555"/>
      <c r="BX1555"/>
      <c r="BY1555"/>
      <c r="BZ1555"/>
      <c r="CA1555"/>
      <c r="CB1555"/>
      <c r="CC1555"/>
      <c r="CD1555"/>
      <c r="CE1555"/>
      <c r="CF1555"/>
      <c r="CG1555"/>
      <c r="CH1555"/>
      <c r="CI1555"/>
      <c r="CJ1555" t="inlineStr">
        <is>
          <t xml:space="preserve">SOURCE/US EPA ENVIRONMENTAL RESEARCH LABORATORY DULUTH AND THE UNIVERSITY OF WISCONSIN SUPERIOR//MEDIA/FILTERED LAKE SUPERIOR WATER OR DECHLORINATED CITY OF SUPERIOR WISCONSIN WATER//   </t>
        </is>
      </c>
      <c r="CK1555" t="inlineStr">
        <is>
          <t>Geiger,D.L., C.E. Northcott, D.J. Call, and L.T. Brooke</t>
        </is>
      </c>
      <c r="CL1555" t="n">
        <v>12447.0</v>
      </c>
      <c r="CM1555" t="inlineStr">
        <is>
          <t>Acute Toxicities of Organic Chemicals to Fathead Minnows (Pimephales promelas), Volume II</t>
        </is>
      </c>
      <c r="CN1555" t="inlineStr">
        <is>
          <t>Center for Lake Superior Environmental Studies, University of Wisconsin, Superior, WI:326 p.</t>
        </is>
      </c>
      <c r="CO1555" t="n">
        <v>1985.0</v>
      </c>
      <c r="CP1555" t="inlineStr">
        <is>
          <t>Geiger,D.L., C.E. Northcott, D.J. Call, and L.T. Brooke (1985). Acute Toxicities of Organic Chemicals to Fathead Minnows (Pimephales promelas), Volume II. Center for Lake Superior Environmental Studies, University of Wisconsin, Superior, WI, 326 p. ECOREF#:12447</t>
        </is>
      </c>
    </row>
    <row r="1556">
      <c r="A1556" t="n">
        <v>127184.0</v>
      </c>
      <c r="B1556" t="inlineStr">
        <is>
          <t>1,1,2,2-Tetrachloroethene</t>
        </is>
      </c>
      <c r="C1556"/>
      <c r="D1556" t="inlineStr">
        <is>
          <t>Chemical analysis reported</t>
        </is>
      </c>
      <c r="E1556" t="inlineStr">
        <is>
          <t>American Society for Testing and Materials</t>
        </is>
      </c>
      <c r="F1556"/>
      <c r="G1556"/>
      <c r="H1556"/>
      <c r="I1556"/>
      <c r="J1556"/>
      <c r="K1556"/>
      <c r="L1556" t="inlineStr">
        <is>
          <t>Pimephales promelas</t>
        </is>
      </c>
      <c r="M1556" t="inlineStr">
        <is>
          <t>Fathead Minnow</t>
        </is>
      </c>
      <c r="N1556" t="inlineStr">
        <is>
          <t>Juvenile</t>
        </is>
      </c>
      <c r="O1556"/>
      <c r="P1556"/>
      <c r="Q1556"/>
      <c r="R1556" t="n">
        <v>28.0</v>
      </c>
      <c r="S1556"/>
      <c r="T1556" t="n">
        <v>34.0</v>
      </c>
      <c r="U1556" t="inlineStr">
        <is>
          <t>Day(s)</t>
        </is>
      </c>
      <c r="V1556" t="inlineStr">
        <is>
          <t>Flow-through</t>
        </is>
      </c>
      <c r="W1556" t="inlineStr">
        <is>
          <t>Fresh water</t>
        </is>
      </c>
      <c r="X1556" t="inlineStr">
        <is>
          <t>Lab</t>
        </is>
      </c>
      <c r="Y1556"/>
      <c r="Z1556" t="inlineStr">
        <is>
          <t>Active ingredient</t>
        </is>
      </c>
      <c r="AA1556"/>
      <c r="AB1556" t="n">
        <v>23.8</v>
      </c>
      <c r="AC1556"/>
      <c r="AD1556" t="n">
        <v>20.9</v>
      </c>
      <c r="AE1556"/>
      <c r="AF1556" t="n">
        <v>26.4</v>
      </c>
      <c r="AG1556" t="inlineStr">
        <is>
          <t>AI mg/L</t>
        </is>
      </c>
      <c r="AH1556"/>
      <c r="AI1556"/>
      <c r="AJ1556"/>
      <c r="AK1556"/>
      <c r="AL1556"/>
      <c r="AM1556"/>
      <c r="AN1556"/>
      <c r="AO1556"/>
      <c r="AP1556"/>
      <c r="AQ1556"/>
      <c r="AR1556"/>
      <c r="AS1556"/>
      <c r="AT1556"/>
      <c r="AU1556"/>
      <c r="AV1556"/>
      <c r="AW1556"/>
      <c r="AX1556" t="inlineStr">
        <is>
          <t>Mortality</t>
        </is>
      </c>
      <c r="AY1556" t="inlineStr">
        <is>
          <t>Mortality</t>
        </is>
      </c>
      <c r="AZ1556" t="inlineStr">
        <is>
          <t>LC50</t>
        </is>
      </c>
      <c r="BA1556"/>
      <c r="BB1556" t="n">
        <v>4.0</v>
      </c>
      <c r="BC1556"/>
      <c r="BD1556"/>
      <c r="BE1556"/>
      <c r="BF1556"/>
      <c r="BG1556" t="inlineStr">
        <is>
          <t>Day(s)</t>
        </is>
      </c>
      <c r="BH1556"/>
      <c r="BI1556" t="inlineStr">
        <is>
          <t>DTXSID2021319</t>
        </is>
      </c>
      <c r="BJ1556" t="inlineStr">
        <is>
          <t>10.1016/0166-445X(85)90026-8</t>
        </is>
      </c>
      <c r="BK1556"/>
      <c r="BL1556" t="inlineStr">
        <is>
          <t>Acute</t>
        </is>
      </c>
      <c r="BM1556"/>
      <c r="BN1556"/>
      <c r="BO1556"/>
      <c r="BP1556"/>
      <c r="BQ1556"/>
      <c r="BR1556"/>
      <c r="BS1556"/>
      <c r="BT1556" t="inlineStr">
        <is>
          <t>--</t>
        </is>
      </c>
      <c r="BU1556"/>
      <c r="BV1556"/>
      <c r="BW1556"/>
      <c r="BX1556"/>
      <c r="BY1556"/>
      <c r="BZ1556"/>
      <c r="CA1556"/>
      <c r="CB1556"/>
      <c r="CC1556"/>
      <c r="CD1556"/>
      <c r="CE1556"/>
      <c r="CF1556"/>
      <c r="CG1556"/>
      <c r="CH1556"/>
      <c r="CI1556"/>
      <c r="CJ1556" t="inlineStr">
        <is>
          <t xml:space="preserve">SOURCE/NR//TMETH/E729-80 (1980)//MEDIA/AERATED, FILTERED LAKE SUPERIOR WATER//   </t>
        </is>
      </c>
      <c r="CK1556" t="inlineStr">
        <is>
          <t>Broderius,S., and M. Kahl</t>
        </is>
      </c>
      <c r="CL1556" t="n">
        <v>14128.0</v>
      </c>
      <c r="CM1556" t="inlineStr">
        <is>
          <t>Acute Toxicity of Organic Chemical Mixtures to the Fathead Minnow</t>
        </is>
      </c>
      <c r="CN1556" t="inlineStr">
        <is>
          <t>Aquat. Toxicol.6:307-322</t>
        </is>
      </c>
      <c r="CO1556" t="n">
        <v>1985.0</v>
      </c>
      <c r="CP1556" t="inlineStr">
        <is>
          <t>Broderius,S., and M. Kahl (1985). Acute Toxicity of Organic Chemical Mixtures to the Fathead Minnow. Aquat. Toxicol., 6, 307-322. doi:10.1016/0166-445X(85)90026-8. ECOREF#:14128</t>
        </is>
      </c>
    </row>
    <row r="1557">
      <c r="A1557" t="n">
        <v>127184.0</v>
      </c>
      <c r="B1557" t="inlineStr">
        <is>
          <t>1,1,2,2-Tetrachloroethene</t>
        </is>
      </c>
      <c r="C1557"/>
      <c r="D1557" t="inlineStr">
        <is>
          <t>Measured</t>
        </is>
      </c>
      <c r="E1557" t="inlineStr">
        <is>
          <t>Not reported</t>
        </is>
      </c>
      <c r="F1557"/>
      <c r="G1557" t="n">
        <v>99.0</v>
      </c>
      <c r="H1557"/>
      <c r="I1557"/>
      <c r="J1557"/>
      <c r="K1557"/>
      <c r="L1557" t="inlineStr">
        <is>
          <t>Pimephales promelas</t>
        </is>
      </c>
      <c r="M1557" t="inlineStr">
        <is>
          <t>Fathead Minnow</t>
        </is>
      </c>
      <c r="N1557"/>
      <c r="O1557"/>
      <c r="P1557" t="n">
        <v>30.0</v>
      </c>
      <c r="Q1557"/>
      <c r="R1557"/>
      <c r="S1557"/>
      <c r="T1557"/>
      <c r="U1557" t="inlineStr">
        <is>
          <t>Day(s)</t>
        </is>
      </c>
      <c r="V1557" t="inlineStr">
        <is>
          <t>Flow-through</t>
        </is>
      </c>
      <c r="W1557" t="inlineStr">
        <is>
          <t>Fresh water</t>
        </is>
      </c>
      <c r="X1557" t="inlineStr">
        <is>
          <t>Lab</t>
        </is>
      </c>
      <c r="Y1557"/>
      <c r="Z1557" t="inlineStr">
        <is>
          <t>Active ingredient</t>
        </is>
      </c>
      <c r="AA1557"/>
      <c r="AB1557" t="n">
        <v>13.4</v>
      </c>
      <c r="AC1557"/>
      <c r="AD1557" t="n">
        <v>12.4</v>
      </c>
      <c r="AE1557"/>
      <c r="AF1557" t="n">
        <v>14.4</v>
      </c>
      <c r="AG1557" t="inlineStr">
        <is>
          <t>AI mg/L</t>
        </is>
      </c>
      <c r="AH1557"/>
      <c r="AI1557"/>
      <c r="AJ1557"/>
      <c r="AK1557"/>
      <c r="AL1557"/>
      <c r="AM1557"/>
      <c r="AN1557"/>
      <c r="AO1557"/>
      <c r="AP1557"/>
      <c r="AQ1557"/>
      <c r="AR1557"/>
      <c r="AS1557"/>
      <c r="AT1557"/>
      <c r="AU1557"/>
      <c r="AV1557"/>
      <c r="AW1557"/>
      <c r="AX1557" t="inlineStr">
        <is>
          <t>Mortality</t>
        </is>
      </c>
      <c r="AY1557" t="inlineStr">
        <is>
          <t>Mortality</t>
        </is>
      </c>
      <c r="AZ1557" t="inlineStr">
        <is>
          <t>LC50</t>
        </is>
      </c>
      <c r="BA1557"/>
      <c r="BB1557" t="n">
        <v>4.0</v>
      </c>
      <c r="BC1557"/>
      <c r="BD1557"/>
      <c r="BE1557"/>
      <c r="BF1557"/>
      <c r="BG1557" t="inlineStr">
        <is>
          <t>Day(s)</t>
        </is>
      </c>
      <c r="BH1557"/>
      <c r="BI1557" t="inlineStr">
        <is>
          <t>DTXSID2021319</t>
        </is>
      </c>
      <c r="BJ1557"/>
      <c r="BK1557"/>
      <c r="BL1557" t="inlineStr">
        <is>
          <t>Acute</t>
        </is>
      </c>
      <c r="BM1557"/>
      <c r="BN1557"/>
      <c r="BO1557"/>
      <c r="BP1557"/>
      <c r="BQ1557"/>
      <c r="BR1557"/>
      <c r="BS1557"/>
      <c r="BT1557" t="inlineStr">
        <is>
          <t>--</t>
        </is>
      </c>
      <c r="BU1557"/>
      <c r="BV1557"/>
      <c r="BW1557"/>
      <c r="BX1557"/>
      <c r="BY1557"/>
      <c r="BZ1557"/>
      <c r="CA1557"/>
      <c r="CB1557"/>
      <c r="CC1557"/>
      <c r="CD1557"/>
      <c r="CE1557"/>
      <c r="CF1557"/>
      <c r="CG1557"/>
      <c r="CH1557"/>
      <c r="CI1557"/>
      <c r="CJ1557" t="inlineStr">
        <is>
          <t xml:space="preserve">SOURCE/US EPA ENVIRONMENTAL RESEARCH LABORATORY DULUTH AND THE UNIVERSITY OF WISCONSIN SUPERIOR//MEDIA/FILTERED LAKE SUPERIOR WATER OR DECHLORINATED CITY OF SUPERIOR WISCONSIN WATER//   </t>
        </is>
      </c>
      <c r="CK1557" t="inlineStr">
        <is>
          <t>Geiger,D.L., C.E. Northcott, D.J. Call, and L.T. Brooke</t>
        </is>
      </c>
      <c r="CL1557" t="n">
        <v>12447.0</v>
      </c>
      <c r="CM1557" t="inlineStr">
        <is>
          <t>Acute Toxicities of Organic Chemicals to Fathead Minnows (Pimephales promelas), Volume II</t>
        </is>
      </c>
      <c r="CN1557" t="inlineStr">
        <is>
          <t>Center for Lake Superior Environmental Studies, University of Wisconsin, Superior, WI:326 p.</t>
        </is>
      </c>
      <c r="CO1557" t="n">
        <v>1985.0</v>
      </c>
      <c r="CP1557" t="inlineStr">
        <is>
          <t>Geiger,D.L., C.E. Northcott, D.J. Call, and L.T. Brooke (1985). Acute Toxicities of Organic Chemicals to Fathead Minnows (Pimephales promelas), Volume II. Center for Lake Superior Environmental Studies, University of Wisconsin, Superior, WI, 326 p. ECOREF#:12447</t>
        </is>
      </c>
    </row>
    <row r="1558">
      <c r="A1558" t="n">
        <v>127184.0</v>
      </c>
      <c r="B1558" t="inlineStr">
        <is>
          <t>1,1,2,2-Tetrachloroethene</t>
        </is>
      </c>
      <c r="C1558"/>
      <c r="D1558" t="inlineStr">
        <is>
          <t>Unmeasured</t>
        </is>
      </c>
      <c r="E1558" t="inlineStr">
        <is>
          <t>Not reported</t>
        </is>
      </c>
      <c r="F1558"/>
      <c r="G1558"/>
      <c r="H1558"/>
      <c r="I1558"/>
      <c r="J1558"/>
      <c r="K1558"/>
      <c r="L1558" t="inlineStr">
        <is>
          <t>Pimephales promelas</t>
        </is>
      </c>
      <c r="M1558" t="inlineStr">
        <is>
          <t>Fathead Minnow</t>
        </is>
      </c>
      <c r="N1558"/>
      <c r="O1558"/>
      <c r="P1558"/>
      <c r="Q1558"/>
      <c r="R1558"/>
      <c r="S1558"/>
      <c r="T1558"/>
      <c r="U1558"/>
      <c r="V1558" t="inlineStr">
        <is>
          <t>Static</t>
        </is>
      </c>
      <c r="W1558" t="inlineStr">
        <is>
          <t>Fresh water</t>
        </is>
      </c>
      <c r="X1558" t="inlineStr">
        <is>
          <t>Lab</t>
        </is>
      </c>
      <c r="Y1558" t="n">
        <v>8.0</v>
      </c>
      <c r="Z1558" t="inlineStr">
        <is>
          <t>Formulation</t>
        </is>
      </c>
      <c r="AA1558"/>
      <c r="AB1558"/>
      <c r="AC1558" t="inlineStr">
        <is>
          <t>&gt;</t>
        </is>
      </c>
      <c r="AD1558" t="n">
        <v>250.0</v>
      </c>
      <c r="AE1558" t="inlineStr">
        <is>
          <t>&lt;</t>
        </is>
      </c>
      <c r="AF1558" t="n">
        <v>500.0</v>
      </c>
      <c r="AG1558" t="inlineStr">
        <is>
          <t>AI mg/L</t>
        </is>
      </c>
      <c r="AH1558"/>
      <c r="AI1558"/>
      <c r="AJ1558"/>
      <c r="AK1558"/>
      <c r="AL1558"/>
      <c r="AM1558"/>
      <c r="AN1558"/>
      <c r="AO1558"/>
      <c r="AP1558"/>
      <c r="AQ1558"/>
      <c r="AR1558"/>
      <c r="AS1558"/>
      <c r="AT1558"/>
      <c r="AU1558"/>
      <c r="AV1558"/>
      <c r="AW1558"/>
      <c r="AX1558" t="inlineStr">
        <is>
          <t>Mortality</t>
        </is>
      </c>
      <c r="AY1558" t="inlineStr">
        <is>
          <t>Mortality</t>
        </is>
      </c>
      <c r="AZ1558" t="inlineStr">
        <is>
          <t>LC50</t>
        </is>
      </c>
      <c r="BA1558"/>
      <c r="BB1558" t="n">
        <v>4.0</v>
      </c>
      <c r="BC1558"/>
      <c r="BD1558"/>
      <c r="BE1558"/>
      <c r="BF1558"/>
      <c r="BG1558" t="inlineStr">
        <is>
          <t>Day(s)</t>
        </is>
      </c>
      <c r="BH1558"/>
      <c r="BI1558" t="inlineStr">
        <is>
          <t>DTXSID2021319</t>
        </is>
      </c>
      <c r="BJ1558"/>
      <c r="BK1558"/>
      <c r="BL1558"/>
      <c r="BM1558"/>
      <c r="BN1558"/>
      <c r="BO1558"/>
      <c r="BP1558"/>
      <c r="BQ1558"/>
      <c r="BR1558"/>
      <c r="BS1558"/>
      <c r="BT1558" t="inlineStr">
        <is>
          <t>--</t>
        </is>
      </c>
      <c r="BU1558"/>
      <c r="BV1558"/>
      <c r="BW1558"/>
      <c r="BX1558"/>
      <c r="BY1558"/>
      <c r="BZ1558"/>
      <c r="CA1558"/>
      <c r="CB1558"/>
      <c r="CC1558"/>
      <c r="CD1558"/>
      <c r="CE1558"/>
      <c r="CF1558"/>
      <c r="CG1558"/>
      <c r="CH1558"/>
      <c r="CI1558"/>
      <c r="CJ1558" t="inlineStr">
        <is>
          <t xml:space="preserve">MEDIA/LABORATORY WATER//   </t>
        </is>
      </c>
      <c r="CK1558" t="inlineStr">
        <is>
          <t>E.I. Du Pont De Nemours</t>
        </is>
      </c>
      <c r="CL1558" t="n">
        <v>177359.0</v>
      </c>
      <c r="CM1558" t="inlineStr">
        <is>
          <t>96 Hour LC50 to Fathead Minnows</t>
        </is>
      </c>
      <c r="CN1558" t="inlineStr">
        <is>
          <t>EPA/OTS 86-870001016:4 p.</t>
        </is>
      </c>
      <c r="CO1558" t="n">
        <v>1977.0</v>
      </c>
      <c r="CP1558" t="inlineStr">
        <is>
          <t>E.I. Du Pont De Nemours (1977). 96 Hour LC50 to Fathead Minnows. EPA/OTS 86-870001016, 4 p. ECOREF#:177359</t>
        </is>
      </c>
    </row>
    <row r="1559">
      <c r="A1559" t="n">
        <v>127184.0</v>
      </c>
      <c r="B1559" t="inlineStr">
        <is>
          <t>1,1,2,2-Tetrachloroethene</t>
        </is>
      </c>
      <c r="C1559"/>
      <c r="D1559" t="inlineStr">
        <is>
          <t>Measured</t>
        </is>
      </c>
      <c r="E1559" t="inlineStr">
        <is>
          <t>Not coded</t>
        </is>
      </c>
      <c r="F1559"/>
      <c r="G1559" t="n">
        <v>98.0</v>
      </c>
      <c r="H1559"/>
      <c r="I1559"/>
      <c r="J1559"/>
      <c r="K1559"/>
      <c r="L1559" t="inlineStr">
        <is>
          <t>Pimephales promelas</t>
        </is>
      </c>
      <c r="M1559" t="inlineStr">
        <is>
          <t>Fathead Minnow</t>
        </is>
      </c>
      <c r="N1559"/>
      <c r="O1559"/>
      <c r="P1559" t="n">
        <v>30.0</v>
      </c>
      <c r="Q1559"/>
      <c r="R1559"/>
      <c r="S1559"/>
      <c r="T1559"/>
      <c r="U1559" t="inlineStr">
        <is>
          <t>Day(s)</t>
        </is>
      </c>
      <c r="V1559" t="inlineStr">
        <is>
          <t>Static</t>
        </is>
      </c>
      <c r="W1559" t="inlineStr">
        <is>
          <t>Fresh water</t>
        </is>
      </c>
      <c r="X1559" t="inlineStr">
        <is>
          <t>Lab</t>
        </is>
      </c>
      <c r="Y1559"/>
      <c r="Z1559" t="inlineStr">
        <is>
          <t>Active ingredient</t>
        </is>
      </c>
      <c r="AA1559"/>
      <c r="AB1559" t="n">
        <v>10.8</v>
      </c>
      <c r="AC1559"/>
      <c r="AD1559" t="n">
        <v>8.6</v>
      </c>
      <c r="AE1559"/>
      <c r="AF1559" t="n">
        <v>13.5</v>
      </c>
      <c r="AG1559" t="inlineStr">
        <is>
          <t>AI mg/L</t>
        </is>
      </c>
      <c r="AH1559"/>
      <c r="AI1559"/>
      <c r="AJ1559"/>
      <c r="AK1559"/>
      <c r="AL1559"/>
      <c r="AM1559"/>
      <c r="AN1559"/>
      <c r="AO1559"/>
      <c r="AP1559"/>
      <c r="AQ1559"/>
      <c r="AR1559"/>
      <c r="AS1559"/>
      <c r="AT1559"/>
      <c r="AU1559"/>
      <c r="AV1559"/>
      <c r="AW1559"/>
      <c r="AX1559" t="inlineStr">
        <is>
          <t>Mortality</t>
        </is>
      </c>
      <c r="AY1559" t="inlineStr">
        <is>
          <t>Mortality</t>
        </is>
      </c>
      <c r="AZ1559" t="inlineStr">
        <is>
          <t>LC50</t>
        </is>
      </c>
      <c r="BA1559"/>
      <c r="BB1559" t="n">
        <v>4.0</v>
      </c>
      <c r="BC1559"/>
      <c r="BD1559"/>
      <c r="BE1559"/>
      <c r="BF1559"/>
      <c r="BG1559" t="inlineStr">
        <is>
          <t>Day(s)</t>
        </is>
      </c>
      <c r="BH1559" t="inlineStr">
        <is>
          <t>Pure</t>
        </is>
      </c>
      <c r="BI1559" t="inlineStr">
        <is>
          <t>DTXSID2021319</t>
        </is>
      </c>
      <c r="BJ1559"/>
      <c r="BK1559"/>
      <c r="BL1559"/>
      <c r="BM1559"/>
      <c r="BN1559"/>
      <c r="BO1559"/>
      <c r="BP1559"/>
      <c r="BQ1559"/>
      <c r="BR1559"/>
      <c r="BS1559"/>
      <c r="BT1559" t="inlineStr">
        <is>
          <t>--</t>
        </is>
      </c>
      <c r="BU1559"/>
      <c r="BV1559"/>
      <c r="BW1559"/>
      <c r="BX1559"/>
      <c r="BY1559"/>
      <c r="BZ1559"/>
      <c r="CA1559"/>
      <c r="CB1559"/>
      <c r="CC1559"/>
      <c r="CD1559"/>
      <c r="CE1559"/>
      <c r="CF1559"/>
      <c r="CG1559"/>
      <c r="CH1559"/>
      <c r="CI1559"/>
      <c r="CJ1559"/>
      <c r="CK1559" t="inlineStr">
        <is>
          <t>Brooke,L.</t>
        </is>
      </c>
      <c r="CL1559" t="n">
        <v>14339.0</v>
      </c>
      <c r="CM1559" t="inlineStr">
        <is>
          <t>Report of the Flow-Through and Static Acute Test Comparisons with Fathead Minnows and Acute Tests with an Amphipod and a Cladoceran</t>
        </is>
      </c>
      <c r="CN1559" t="inlineStr">
        <is>
          <t>Memo to L.Larson, Center for Lake Superior Environmental Studies dated August 31:24 p.</t>
        </is>
      </c>
      <c r="CO1559" t="n">
        <v>1987.0</v>
      </c>
      <c r="CP1559" t="inlineStr">
        <is>
          <t>Brooke,L. (1987). Report of the Flow-Through and Static Acute Test Comparisons with Fathead Minnows and Acute Tests with an Amphipod and a Cladoceran. Memo to L.Larson, Center for Lake Superior Environmental Studies dated August 31, 24 p. ECOREF#:14339</t>
        </is>
      </c>
    </row>
    <row r="1560">
      <c r="A1560" t="n">
        <v>127208.0</v>
      </c>
      <c r="B1560" t="inlineStr">
        <is>
          <t>2,2-Dichloropropanoic acid sodium salt</t>
        </is>
      </c>
      <c r="C1560"/>
      <c r="D1560" t="inlineStr">
        <is>
          <t>Unmeasured</t>
        </is>
      </c>
      <c r="E1560" t="inlineStr">
        <is>
          <t>Standard Methods for the Examination of Water and Wastewater</t>
        </is>
      </c>
      <c r="F1560"/>
      <c r="G1560" t="n">
        <v>85.0</v>
      </c>
      <c r="H1560"/>
      <c r="I1560"/>
      <c r="J1560"/>
      <c r="K1560"/>
      <c r="L1560" t="inlineStr">
        <is>
          <t>Pimephales promelas</t>
        </is>
      </c>
      <c r="M1560" t="inlineStr">
        <is>
          <t>Fathead Minnow</t>
        </is>
      </c>
      <c r="N1560"/>
      <c r="O1560"/>
      <c r="P1560"/>
      <c r="Q1560"/>
      <c r="R1560"/>
      <c r="S1560"/>
      <c r="T1560"/>
      <c r="U1560"/>
      <c r="V1560" t="inlineStr">
        <is>
          <t>Static</t>
        </is>
      </c>
      <c r="W1560" t="inlineStr">
        <is>
          <t>Fresh water</t>
        </is>
      </c>
      <c r="X1560" t="inlineStr">
        <is>
          <t>Lab</t>
        </is>
      </c>
      <c r="Y1560"/>
      <c r="Z1560" t="inlineStr">
        <is>
          <t>Active ingredient</t>
        </is>
      </c>
      <c r="AA1560"/>
      <c r="AB1560" t="n">
        <v>390.0</v>
      </c>
      <c r="AC1560"/>
      <c r="AD1560"/>
      <c r="AE1560"/>
      <c r="AF1560"/>
      <c r="AG1560" t="inlineStr">
        <is>
          <t>AI mg/L</t>
        </is>
      </c>
      <c r="AH1560"/>
      <c r="AI1560"/>
      <c r="AJ1560"/>
      <c r="AK1560"/>
      <c r="AL1560"/>
      <c r="AM1560"/>
      <c r="AN1560"/>
      <c r="AO1560"/>
      <c r="AP1560"/>
      <c r="AQ1560"/>
      <c r="AR1560"/>
      <c r="AS1560"/>
      <c r="AT1560"/>
      <c r="AU1560"/>
      <c r="AV1560"/>
      <c r="AW1560"/>
      <c r="AX1560" t="inlineStr">
        <is>
          <t>Mortality</t>
        </is>
      </c>
      <c r="AY1560" t="inlineStr">
        <is>
          <t>Mortality</t>
        </is>
      </c>
      <c r="AZ1560" t="inlineStr">
        <is>
          <t>LC50</t>
        </is>
      </c>
      <c r="BA1560"/>
      <c r="BB1560" t="n">
        <v>4.0</v>
      </c>
      <c r="BC1560"/>
      <c r="BD1560"/>
      <c r="BE1560"/>
      <c r="BF1560"/>
      <c r="BG1560" t="inlineStr">
        <is>
          <t>Day(s)</t>
        </is>
      </c>
      <c r="BH1560"/>
      <c r="BI1560" t="inlineStr">
        <is>
          <t>DTXSID5024001</t>
        </is>
      </c>
      <c r="BJ1560" t="inlineStr">
        <is>
          <t>10.1577/1548-8659(1962)24[164:ATOEDH]2.0.CO;2</t>
        </is>
      </c>
      <c r="BK1560"/>
      <c r="BL1560"/>
      <c r="BM1560"/>
      <c r="BN1560"/>
      <c r="BO1560"/>
      <c r="BP1560"/>
      <c r="BQ1560"/>
      <c r="BR1560"/>
      <c r="BS1560"/>
      <c r="BT1560" t="inlineStr">
        <is>
          <t>--</t>
        </is>
      </c>
      <c r="BU1560"/>
      <c r="BV1560"/>
      <c r="BW1560"/>
      <c r="BX1560"/>
      <c r="BY1560"/>
      <c r="BZ1560"/>
      <c r="CA1560"/>
      <c r="CB1560"/>
      <c r="CC1560"/>
      <c r="CD1560"/>
      <c r="CE1560"/>
      <c r="CF1560"/>
      <c r="CG1560"/>
      <c r="CH1560"/>
      <c r="CI1560"/>
      <c r="CJ1560" t="inlineStr">
        <is>
          <t xml:space="preserve">TMETH/AMERICAN PUBLIC HEALTH ASSOCIATION, 1960.//MEDIA/SOFT WATER//   </t>
        </is>
      </c>
      <c r="CK1560" t="inlineStr">
        <is>
          <t>Surber,E.W., and Q.H. Pickering</t>
        </is>
      </c>
      <c r="CL1560" t="n">
        <v>892.0</v>
      </c>
      <c r="CM1560" t="inlineStr">
        <is>
          <t>Acute Toxicity of Endothal, Diquat, Hyamine, Dalapon, and Silvex to Fish</t>
        </is>
      </c>
      <c r="CN1560" t="inlineStr">
        <is>
          <t>Prog. Fish-Cult.24(4): 164-171</t>
        </is>
      </c>
      <c r="CO1560" t="n">
        <v>1962.0</v>
      </c>
      <c r="CP1560" t="inlineStr">
        <is>
          <t>Surber,E.W., and Q.H. Pickering (1962). Acute Toxicity of Endothal, Diquat, Hyamine, Dalapon, and Silvex to Fish. Prog. Fish-Cult., 24, (4), 164-171. doi:10.1577/1548-8659(1962)24[164:ATOEDH]2.0.CO;2. ECOREF#:892</t>
        </is>
      </c>
    </row>
    <row r="1561">
      <c r="A1561" t="n">
        <v>127208.0</v>
      </c>
      <c r="B1561" t="inlineStr">
        <is>
          <t>2,2-Dichloropropanoic acid sodium salt</t>
        </is>
      </c>
      <c r="C1561"/>
      <c r="D1561" t="inlineStr">
        <is>
          <t>Unmeasured</t>
        </is>
      </c>
      <c r="E1561" t="inlineStr">
        <is>
          <t>Standard Methods for the Examination of Water and Wastewater</t>
        </is>
      </c>
      <c r="F1561"/>
      <c r="G1561" t="n">
        <v>85.0</v>
      </c>
      <c r="H1561"/>
      <c r="I1561"/>
      <c r="J1561"/>
      <c r="K1561"/>
      <c r="L1561" t="inlineStr">
        <is>
          <t>Pimephales promelas</t>
        </is>
      </c>
      <c r="M1561" t="inlineStr">
        <is>
          <t>Fathead Minnow</t>
        </is>
      </c>
      <c r="N1561"/>
      <c r="O1561"/>
      <c r="P1561"/>
      <c r="Q1561"/>
      <c r="R1561"/>
      <c r="S1561"/>
      <c r="T1561"/>
      <c r="U1561"/>
      <c r="V1561" t="inlineStr">
        <is>
          <t>Static</t>
        </is>
      </c>
      <c r="W1561" t="inlineStr">
        <is>
          <t>Fresh water</t>
        </is>
      </c>
      <c r="X1561" t="inlineStr">
        <is>
          <t>Lab</t>
        </is>
      </c>
      <c r="Y1561"/>
      <c r="Z1561" t="inlineStr">
        <is>
          <t>Active ingredient</t>
        </is>
      </c>
      <c r="AA1561"/>
      <c r="AB1561" t="n">
        <v>290.0</v>
      </c>
      <c r="AC1561"/>
      <c r="AD1561"/>
      <c r="AE1561"/>
      <c r="AF1561"/>
      <c r="AG1561" t="inlineStr">
        <is>
          <t>AI mg/L</t>
        </is>
      </c>
      <c r="AH1561"/>
      <c r="AI1561"/>
      <c r="AJ1561"/>
      <c r="AK1561"/>
      <c r="AL1561"/>
      <c r="AM1561"/>
      <c r="AN1561"/>
      <c r="AO1561"/>
      <c r="AP1561"/>
      <c r="AQ1561"/>
      <c r="AR1561"/>
      <c r="AS1561"/>
      <c r="AT1561"/>
      <c r="AU1561"/>
      <c r="AV1561"/>
      <c r="AW1561"/>
      <c r="AX1561" t="inlineStr">
        <is>
          <t>Mortality</t>
        </is>
      </c>
      <c r="AY1561" t="inlineStr">
        <is>
          <t>Mortality</t>
        </is>
      </c>
      <c r="AZ1561" t="inlineStr">
        <is>
          <t>LC50</t>
        </is>
      </c>
      <c r="BA1561"/>
      <c r="BB1561" t="n">
        <v>4.0</v>
      </c>
      <c r="BC1561"/>
      <c r="BD1561"/>
      <c r="BE1561"/>
      <c r="BF1561"/>
      <c r="BG1561" t="inlineStr">
        <is>
          <t>Day(s)</t>
        </is>
      </c>
      <c r="BH1561"/>
      <c r="BI1561" t="inlineStr">
        <is>
          <t>DTXSID5024001</t>
        </is>
      </c>
      <c r="BJ1561" t="inlineStr">
        <is>
          <t>10.1577/1548-8659(1962)24[164:ATOEDH]2.0.CO;2</t>
        </is>
      </c>
      <c r="BK1561"/>
      <c r="BL1561"/>
      <c r="BM1561"/>
      <c r="BN1561"/>
      <c r="BO1561"/>
      <c r="BP1561"/>
      <c r="BQ1561"/>
      <c r="BR1561"/>
      <c r="BS1561"/>
      <c r="BT1561" t="inlineStr">
        <is>
          <t>--</t>
        </is>
      </c>
      <c r="BU1561"/>
      <c r="BV1561"/>
      <c r="BW1561"/>
      <c r="BX1561"/>
      <c r="BY1561"/>
      <c r="BZ1561"/>
      <c r="CA1561"/>
      <c r="CB1561"/>
      <c r="CC1561"/>
      <c r="CD1561"/>
      <c r="CE1561"/>
      <c r="CF1561"/>
      <c r="CG1561"/>
      <c r="CH1561"/>
      <c r="CI1561"/>
      <c r="CJ1561" t="inlineStr">
        <is>
          <t xml:space="preserve">TMETH/AMERICAN PUBLIC HEALTH ASSOCIATION, 1960.//MEDIA/HARD WATER//   </t>
        </is>
      </c>
      <c r="CK1561" t="inlineStr">
        <is>
          <t>Surber,E.W., and Q.H. Pickering</t>
        </is>
      </c>
      <c r="CL1561" t="n">
        <v>892.0</v>
      </c>
      <c r="CM1561" t="inlineStr">
        <is>
          <t>Acute Toxicity of Endothal, Diquat, Hyamine, Dalapon, and Silvex to Fish</t>
        </is>
      </c>
      <c r="CN1561" t="inlineStr">
        <is>
          <t>Prog. Fish-Cult.24(4): 164-171</t>
        </is>
      </c>
      <c r="CO1561" t="n">
        <v>1962.0</v>
      </c>
      <c r="CP1561" t="inlineStr">
        <is>
          <t>Surber,E.W., and Q.H. Pickering (1962). Acute Toxicity of Endothal, Diquat, Hyamine, Dalapon, and Silvex to Fish. Prog. Fish-Cult., 24, (4), 164-171. doi:10.1577/1548-8659(1962)24[164:ATOEDH]2.0.CO;2. ECOREF#:892</t>
        </is>
      </c>
    </row>
    <row r="1562">
      <c r="A1562" t="n">
        <v>127651.0</v>
      </c>
      <c r="B1562" t="inlineStr">
        <is>
          <t>N-Chloro-4-methylbenzenesulfonamide, Sodium salt</t>
        </is>
      </c>
      <c r="C1562" t="inlineStr">
        <is>
          <t>Commercial grade</t>
        </is>
      </c>
      <c r="D1562" t="inlineStr">
        <is>
          <t>Measured</t>
        </is>
      </c>
      <c r="E1562" t="inlineStr">
        <is>
          <t>Not coded</t>
        </is>
      </c>
      <c r="F1562"/>
      <c r="G1562"/>
      <c r="H1562"/>
      <c r="I1562"/>
      <c r="J1562"/>
      <c r="K1562"/>
      <c r="L1562" t="inlineStr">
        <is>
          <t>Pimephales promelas</t>
        </is>
      </c>
      <c r="M1562" t="inlineStr">
        <is>
          <t>Fathead Minnow</t>
        </is>
      </c>
      <c r="N1562"/>
      <c r="O1562"/>
      <c r="P1562"/>
      <c r="Q1562"/>
      <c r="R1562"/>
      <c r="S1562"/>
      <c r="T1562"/>
      <c r="U1562"/>
      <c r="V1562" t="inlineStr">
        <is>
          <t>Static</t>
        </is>
      </c>
      <c r="W1562" t="inlineStr">
        <is>
          <t>Fresh water</t>
        </is>
      </c>
      <c r="X1562" t="inlineStr">
        <is>
          <t>Lab</t>
        </is>
      </c>
      <c r="Y1562"/>
      <c r="Z1562" t="inlineStr">
        <is>
          <t>Active ingredient</t>
        </is>
      </c>
      <c r="AA1562"/>
      <c r="AB1562" t="n">
        <v>8.5</v>
      </c>
      <c r="AC1562"/>
      <c r="AD1562" t="n">
        <v>7.24</v>
      </c>
      <c r="AE1562"/>
      <c r="AF1562" t="n">
        <v>9.98</v>
      </c>
      <c r="AG1562" t="inlineStr">
        <is>
          <t>AI mg/L</t>
        </is>
      </c>
      <c r="AH1562"/>
      <c r="AI1562"/>
      <c r="AJ1562"/>
      <c r="AK1562"/>
      <c r="AL1562"/>
      <c r="AM1562"/>
      <c r="AN1562"/>
      <c r="AO1562"/>
      <c r="AP1562"/>
      <c r="AQ1562"/>
      <c r="AR1562"/>
      <c r="AS1562"/>
      <c r="AT1562"/>
      <c r="AU1562"/>
      <c r="AV1562"/>
      <c r="AW1562"/>
      <c r="AX1562" t="inlineStr">
        <is>
          <t>Mortality</t>
        </is>
      </c>
      <c r="AY1562" t="inlineStr">
        <is>
          <t>Mortality</t>
        </is>
      </c>
      <c r="AZ1562" t="inlineStr">
        <is>
          <t>LC50</t>
        </is>
      </c>
      <c r="BA1562"/>
      <c r="BB1562" t="n">
        <v>4.0</v>
      </c>
      <c r="BC1562"/>
      <c r="BD1562"/>
      <c r="BE1562"/>
      <c r="BF1562"/>
      <c r="BG1562" t="inlineStr">
        <is>
          <t>Day(s)</t>
        </is>
      </c>
      <c r="BH1562"/>
      <c r="BI1562" t="inlineStr">
        <is>
          <t>DTXSID6040321</t>
        </is>
      </c>
      <c r="BJ1562"/>
      <c r="BK1562"/>
      <c r="BL1562"/>
      <c r="BM1562"/>
      <c r="BN1562"/>
      <c r="BO1562"/>
      <c r="BP1562"/>
      <c r="BQ1562"/>
      <c r="BR1562"/>
      <c r="BS1562"/>
      <c r="BT1562" t="inlineStr">
        <is>
          <t>--</t>
        </is>
      </c>
      <c r="BU1562"/>
      <c r="BV1562"/>
      <c r="BW1562"/>
      <c r="BX1562"/>
      <c r="BY1562"/>
      <c r="BZ1562"/>
      <c r="CA1562"/>
      <c r="CB1562"/>
      <c r="CC1562"/>
      <c r="CD1562"/>
      <c r="CE1562"/>
      <c r="CF1562"/>
      <c r="CG1562"/>
      <c r="CH1562"/>
      <c r="CI1562"/>
      <c r="CJ1562"/>
      <c r="CK1562" t="inlineStr">
        <is>
          <t>Bills,T.D., L.L. Marking, V.K. Dawson, and G.E. Howe</t>
        </is>
      </c>
      <c r="CL1562" t="n">
        <v>3075.0</v>
      </c>
      <c r="CM1562" t="inlineStr">
        <is>
          <t>Effects of Organic Matter and Loading Rates of Fish on the Toxicity of Chloramine-T</t>
        </is>
      </c>
      <c r="CN1562" t="inlineStr">
        <is>
          <t>Invest.Fish Control No.97, Fish Wildl.Serv., Bur.Sport Fish.Wildl., U.S.D.I., Washington, D.C.:4 p.</t>
        </is>
      </c>
      <c r="CO1562" t="n">
        <v>1988.0</v>
      </c>
      <c r="CP1562" t="inlineStr">
        <is>
          <t>Bills,T.D., L.L. Marking, V.K. Dawson, and G.E. Howe (1988). Effects of Organic Matter and Loading Rates of Fish on the Toxicity of Chloramine-T. Invest.Fish Control No.97, Fish Wildl.Serv., Bur.Sport Fish.Wildl., U.S.D.I., Washington, D.C., 4 p. ECOREF#:3075</t>
        </is>
      </c>
    </row>
    <row r="1563">
      <c r="A1563" t="n">
        <v>127651.0</v>
      </c>
      <c r="B1563" t="inlineStr">
        <is>
          <t>N-Chloro-4-methylbenzenesulfonamide, Sodium salt</t>
        </is>
      </c>
      <c r="C1563" t="inlineStr">
        <is>
          <t>Commercial grade</t>
        </is>
      </c>
      <c r="D1563" t="inlineStr">
        <is>
          <t>Unmeasured</t>
        </is>
      </c>
      <c r="E1563" t="inlineStr">
        <is>
          <t>Not coded</t>
        </is>
      </c>
      <c r="F1563"/>
      <c r="G1563"/>
      <c r="H1563"/>
      <c r="I1563"/>
      <c r="J1563"/>
      <c r="K1563"/>
      <c r="L1563" t="inlineStr">
        <is>
          <t>Pimephales promelas</t>
        </is>
      </c>
      <c r="M1563" t="inlineStr">
        <is>
          <t>Fathead Minnow</t>
        </is>
      </c>
      <c r="N1563"/>
      <c r="O1563"/>
      <c r="P1563"/>
      <c r="Q1563"/>
      <c r="R1563"/>
      <c r="S1563"/>
      <c r="T1563"/>
      <c r="U1563"/>
      <c r="V1563" t="inlineStr">
        <is>
          <t>Static</t>
        </is>
      </c>
      <c r="W1563" t="inlineStr">
        <is>
          <t>Fresh water</t>
        </is>
      </c>
      <c r="X1563" t="inlineStr">
        <is>
          <t>Lab</t>
        </is>
      </c>
      <c r="Y1563"/>
      <c r="Z1563" t="inlineStr">
        <is>
          <t>Active ingredient</t>
        </is>
      </c>
      <c r="AA1563"/>
      <c r="AB1563" t="n">
        <v>7.3</v>
      </c>
      <c r="AC1563"/>
      <c r="AD1563" t="n">
        <v>6.71</v>
      </c>
      <c r="AE1563"/>
      <c r="AF1563" t="n">
        <v>7.94</v>
      </c>
      <c r="AG1563" t="inlineStr">
        <is>
          <t>AI mg/L</t>
        </is>
      </c>
      <c r="AH1563"/>
      <c r="AI1563"/>
      <c r="AJ1563"/>
      <c r="AK1563"/>
      <c r="AL1563"/>
      <c r="AM1563"/>
      <c r="AN1563"/>
      <c r="AO1563"/>
      <c r="AP1563"/>
      <c r="AQ1563"/>
      <c r="AR1563"/>
      <c r="AS1563"/>
      <c r="AT1563"/>
      <c r="AU1563"/>
      <c r="AV1563"/>
      <c r="AW1563"/>
      <c r="AX1563" t="inlineStr">
        <is>
          <t>Mortality</t>
        </is>
      </c>
      <c r="AY1563" t="inlineStr">
        <is>
          <t>Mortality</t>
        </is>
      </c>
      <c r="AZ1563" t="inlineStr">
        <is>
          <t>LC50</t>
        </is>
      </c>
      <c r="BA1563"/>
      <c r="BB1563" t="n">
        <v>4.0</v>
      </c>
      <c r="BC1563"/>
      <c r="BD1563"/>
      <c r="BE1563"/>
      <c r="BF1563"/>
      <c r="BG1563" t="inlineStr">
        <is>
          <t>Day(s)</t>
        </is>
      </c>
      <c r="BH1563"/>
      <c r="BI1563" t="inlineStr">
        <is>
          <t>DTXSID6040321</t>
        </is>
      </c>
      <c r="BJ1563"/>
      <c r="BK1563"/>
      <c r="BL1563"/>
      <c r="BM1563"/>
      <c r="BN1563"/>
      <c r="BO1563"/>
      <c r="BP1563"/>
      <c r="BQ1563"/>
      <c r="BR1563"/>
      <c r="BS1563"/>
      <c r="BT1563" t="inlineStr">
        <is>
          <t>--</t>
        </is>
      </c>
      <c r="BU1563"/>
      <c r="BV1563"/>
      <c r="BW1563"/>
      <c r="BX1563"/>
      <c r="BY1563"/>
      <c r="BZ1563"/>
      <c r="CA1563"/>
      <c r="CB1563"/>
      <c r="CC1563"/>
      <c r="CD1563"/>
      <c r="CE1563"/>
      <c r="CF1563"/>
      <c r="CG1563"/>
      <c r="CH1563"/>
      <c r="CI1563"/>
      <c r="CJ1563"/>
      <c r="CK1563" t="inlineStr">
        <is>
          <t>Bills,T.D., L.L. Marking, V.K. Dawson, and J.J. Rach</t>
        </is>
      </c>
      <c r="CL1563" t="n">
        <v>3074.0</v>
      </c>
      <c r="CM1563" t="inlineStr">
        <is>
          <t>Effects of Environmental Factors on the Toxicity of Chloramine-T to Fish</t>
        </is>
      </c>
      <c r="CN1563" t="inlineStr">
        <is>
          <t>Invest.Fish Control No.96, Fish Wildl.Serv., Bur.Sport Fish.Wildl., U.S.D.I., Washington, D.C.:6 p.</t>
        </is>
      </c>
      <c r="CO1563" t="n">
        <v>1988.0</v>
      </c>
      <c r="CP1563" t="inlineStr">
        <is>
          <t>Bills,T.D., L.L. Marking, V.K. Dawson, and J.J. Rach (1988). Effects of Environmental Factors on the Toxicity of Chloramine-T to Fish. Invest.Fish Control No.96, Fish Wildl.Serv., Bur.Sport Fish.Wildl., U.S.D.I., Washington, D.C., 6 p. ECOREF#:3074</t>
        </is>
      </c>
    </row>
    <row r="1564">
      <c r="A1564" t="n">
        <v>127651.0</v>
      </c>
      <c r="B1564" t="inlineStr">
        <is>
          <t>N-Chloro-4-methylbenzenesulfonamide, Sodium salt</t>
        </is>
      </c>
      <c r="C1564" t="inlineStr">
        <is>
          <t>Commercial grade</t>
        </is>
      </c>
      <c r="D1564" t="inlineStr">
        <is>
          <t>Measured</t>
        </is>
      </c>
      <c r="E1564" t="inlineStr">
        <is>
          <t>Not coded</t>
        </is>
      </c>
      <c r="F1564"/>
      <c r="G1564"/>
      <c r="H1564"/>
      <c r="I1564"/>
      <c r="J1564"/>
      <c r="K1564"/>
      <c r="L1564" t="inlineStr">
        <is>
          <t>Pimephales promelas</t>
        </is>
      </c>
      <c r="M1564" t="inlineStr">
        <is>
          <t>Fathead Minnow</t>
        </is>
      </c>
      <c r="N1564"/>
      <c r="O1564"/>
      <c r="P1564"/>
      <c r="Q1564"/>
      <c r="R1564"/>
      <c r="S1564"/>
      <c r="T1564"/>
      <c r="U1564"/>
      <c r="V1564" t="inlineStr">
        <is>
          <t>Static</t>
        </is>
      </c>
      <c r="W1564" t="inlineStr">
        <is>
          <t>Fresh water</t>
        </is>
      </c>
      <c r="X1564" t="inlineStr">
        <is>
          <t>Lab</t>
        </is>
      </c>
      <c r="Y1564"/>
      <c r="Z1564" t="inlineStr">
        <is>
          <t>Active ingredient</t>
        </is>
      </c>
      <c r="AA1564"/>
      <c r="AB1564" t="n">
        <v>14.2</v>
      </c>
      <c r="AC1564"/>
      <c r="AD1564" t="n">
        <v>12.5</v>
      </c>
      <c r="AE1564"/>
      <c r="AF1564" t="n">
        <v>16.1</v>
      </c>
      <c r="AG1564" t="inlineStr">
        <is>
          <t>AI mg/L</t>
        </is>
      </c>
      <c r="AH1564"/>
      <c r="AI1564"/>
      <c r="AJ1564"/>
      <c r="AK1564"/>
      <c r="AL1564"/>
      <c r="AM1564"/>
      <c r="AN1564"/>
      <c r="AO1564"/>
      <c r="AP1564"/>
      <c r="AQ1564"/>
      <c r="AR1564"/>
      <c r="AS1564"/>
      <c r="AT1564"/>
      <c r="AU1564"/>
      <c r="AV1564"/>
      <c r="AW1564"/>
      <c r="AX1564" t="inlineStr">
        <is>
          <t>Mortality</t>
        </is>
      </c>
      <c r="AY1564" t="inlineStr">
        <is>
          <t>Mortality</t>
        </is>
      </c>
      <c r="AZ1564" t="inlineStr">
        <is>
          <t>LC50</t>
        </is>
      </c>
      <c r="BA1564"/>
      <c r="BB1564" t="n">
        <v>4.0</v>
      </c>
      <c r="BC1564"/>
      <c r="BD1564"/>
      <c r="BE1564"/>
      <c r="BF1564"/>
      <c r="BG1564" t="inlineStr">
        <is>
          <t>Day(s)</t>
        </is>
      </c>
      <c r="BH1564"/>
      <c r="BI1564" t="inlineStr">
        <is>
          <t>DTXSID6040321</t>
        </is>
      </c>
      <c r="BJ1564"/>
      <c r="BK1564"/>
      <c r="BL1564"/>
      <c r="BM1564"/>
      <c r="BN1564"/>
      <c r="BO1564"/>
      <c r="BP1564"/>
      <c r="BQ1564"/>
      <c r="BR1564"/>
      <c r="BS1564"/>
      <c r="BT1564" t="inlineStr">
        <is>
          <t>--</t>
        </is>
      </c>
      <c r="BU1564"/>
      <c r="BV1564"/>
      <c r="BW1564"/>
      <c r="BX1564"/>
      <c r="BY1564"/>
      <c r="BZ1564"/>
      <c r="CA1564"/>
      <c r="CB1564"/>
      <c r="CC1564"/>
      <c r="CD1564"/>
      <c r="CE1564"/>
      <c r="CF1564"/>
      <c r="CG1564"/>
      <c r="CH1564"/>
      <c r="CI1564"/>
      <c r="CJ1564"/>
      <c r="CK1564" t="inlineStr">
        <is>
          <t>Bills,T.D., L.L. Marking, V.K. Dawson, and G.E. Howe</t>
        </is>
      </c>
      <c r="CL1564" t="n">
        <v>3075.0</v>
      </c>
      <c r="CM1564" t="inlineStr">
        <is>
          <t>Effects of Organic Matter and Loading Rates of Fish on the Toxicity of Chloramine-T</t>
        </is>
      </c>
      <c r="CN1564" t="inlineStr">
        <is>
          <t>Invest.Fish Control No.97, Fish Wildl.Serv., Bur.Sport Fish.Wildl., U.S.D.I., Washington, D.C.:4 p.</t>
        </is>
      </c>
      <c r="CO1564" t="n">
        <v>1988.0</v>
      </c>
      <c r="CP1564" t="inlineStr">
        <is>
          <t>Bills,T.D., L.L. Marking, V.K. Dawson, and G.E. Howe (1988). Effects of Organic Matter and Loading Rates of Fish on the Toxicity of Chloramine-T. Invest.Fish Control No.97, Fish Wildl.Serv., Bur.Sport Fish.Wildl., U.S.D.I., Washington, D.C., 4 p. ECOREF#:3075</t>
        </is>
      </c>
    </row>
    <row r="1565">
      <c r="A1565" t="n">
        <v>127651.0</v>
      </c>
      <c r="B1565" t="inlineStr">
        <is>
          <t>N-Chloro-4-methylbenzenesulfonamide, Sodium salt</t>
        </is>
      </c>
      <c r="C1565" t="inlineStr">
        <is>
          <t>Commercial grade</t>
        </is>
      </c>
      <c r="D1565" t="inlineStr">
        <is>
          <t>Measured</t>
        </is>
      </c>
      <c r="E1565" t="inlineStr">
        <is>
          <t>Not coded</t>
        </is>
      </c>
      <c r="F1565"/>
      <c r="G1565"/>
      <c r="H1565"/>
      <c r="I1565"/>
      <c r="J1565"/>
      <c r="K1565"/>
      <c r="L1565" t="inlineStr">
        <is>
          <t>Pimephales promelas</t>
        </is>
      </c>
      <c r="M1565" t="inlineStr">
        <is>
          <t>Fathead Minnow</t>
        </is>
      </c>
      <c r="N1565"/>
      <c r="O1565"/>
      <c r="P1565"/>
      <c r="Q1565"/>
      <c r="R1565"/>
      <c r="S1565"/>
      <c r="T1565"/>
      <c r="U1565"/>
      <c r="V1565" t="inlineStr">
        <is>
          <t>Static</t>
        </is>
      </c>
      <c r="W1565" t="inlineStr">
        <is>
          <t>Fresh water</t>
        </is>
      </c>
      <c r="X1565" t="inlineStr">
        <is>
          <t>Lab</t>
        </is>
      </c>
      <c r="Y1565"/>
      <c r="Z1565" t="inlineStr">
        <is>
          <t>Active ingredient</t>
        </is>
      </c>
      <c r="AA1565"/>
      <c r="AB1565" t="n">
        <v>7.3</v>
      </c>
      <c r="AC1565"/>
      <c r="AD1565" t="n">
        <v>6.71</v>
      </c>
      <c r="AE1565"/>
      <c r="AF1565" t="n">
        <v>7.94</v>
      </c>
      <c r="AG1565" t="inlineStr">
        <is>
          <t>AI mg/L</t>
        </is>
      </c>
      <c r="AH1565"/>
      <c r="AI1565"/>
      <c r="AJ1565"/>
      <c r="AK1565"/>
      <c r="AL1565"/>
      <c r="AM1565"/>
      <c r="AN1565"/>
      <c r="AO1565"/>
      <c r="AP1565"/>
      <c r="AQ1565"/>
      <c r="AR1565"/>
      <c r="AS1565"/>
      <c r="AT1565"/>
      <c r="AU1565"/>
      <c r="AV1565"/>
      <c r="AW1565"/>
      <c r="AX1565" t="inlineStr">
        <is>
          <t>Mortality</t>
        </is>
      </c>
      <c r="AY1565" t="inlineStr">
        <is>
          <t>Mortality</t>
        </is>
      </c>
      <c r="AZ1565" t="inlineStr">
        <is>
          <t>LC50</t>
        </is>
      </c>
      <c r="BA1565"/>
      <c r="BB1565" t="n">
        <v>4.0</v>
      </c>
      <c r="BC1565"/>
      <c r="BD1565"/>
      <c r="BE1565"/>
      <c r="BF1565"/>
      <c r="BG1565" t="inlineStr">
        <is>
          <t>Day(s)</t>
        </is>
      </c>
      <c r="BH1565"/>
      <c r="BI1565" t="inlineStr">
        <is>
          <t>DTXSID6040321</t>
        </is>
      </c>
      <c r="BJ1565"/>
      <c r="BK1565"/>
      <c r="BL1565"/>
      <c r="BM1565"/>
      <c r="BN1565"/>
      <c r="BO1565"/>
      <c r="BP1565"/>
      <c r="BQ1565"/>
      <c r="BR1565"/>
      <c r="BS1565"/>
      <c r="BT1565" t="inlineStr">
        <is>
          <t>--</t>
        </is>
      </c>
      <c r="BU1565"/>
      <c r="BV1565"/>
      <c r="BW1565"/>
      <c r="BX1565"/>
      <c r="BY1565"/>
      <c r="BZ1565"/>
      <c r="CA1565"/>
      <c r="CB1565"/>
      <c r="CC1565"/>
      <c r="CD1565"/>
      <c r="CE1565"/>
      <c r="CF1565"/>
      <c r="CG1565"/>
      <c r="CH1565"/>
      <c r="CI1565"/>
      <c r="CJ1565"/>
      <c r="CK1565" t="inlineStr">
        <is>
          <t>Bills,T.D., L.L. Marking, V.K. Dawson, and G.E. Howe</t>
        </is>
      </c>
      <c r="CL1565" t="n">
        <v>3075.0</v>
      </c>
      <c r="CM1565" t="inlineStr">
        <is>
          <t>Effects of Organic Matter and Loading Rates of Fish on the Toxicity of Chloramine-T</t>
        </is>
      </c>
      <c r="CN1565" t="inlineStr">
        <is>
          <t>Invest.Fish Control No.97, Fish Wildl.Serv., Bur.Sport Fish.Wildl., U.S.D.I., Washington, D.C.:4 p.</t>
        </is>
      </c>
      <c r="CO1565" t="n">
        <v>1988.0</v>
      </c>
      <c r="CP1565" t="inlineStr">
        <is>
          <t>Bills,T.D., L.L. Marking, V.K. Dawson, and G.E. Howe (1988). Effects of Organic Matter and Loading Rates of Fish on the Toxicity of Chloramine-T. Invest.Fish Control No.97, Fish Wildl.Serv., Bur.Sport Fish.Wildl., U.S.D.I., Washington, D.C., 4 p. ECOREF#:3075</t>
        </is>
      </c>
    </row>
    <row r="1566">
      <c r="A1566" t="n">
        <v>127651.0</v>
      </c>
      <c r="B1566" t="inlineStr">
        <is>
          <t>N-Chloro-4-methylbenzenesulfonamide, Sodium salt</t>
        </is>
      </c>
      <c r="C1566" t="inlineStr">
        <is>
          <t>Commercial grade</t>
        </is>
      </c>
      <c r="D1566" t="inlineStr">
        <is>
          <t>Measured</t>
        </is>
      </c>
      <c r="E1566" t="inlineStr">
        <is>
          <t>Not coded</t>
        </is>
      </c>
      <c r="F1566"/>
      <c r="G1566"/>
      <c r="H1566"/>
      <c r="I1566"/>
      <c r="J1566"/>
      <c r="K1566"/>
      <c r="L1566" t="inlineStr">
        <is>
          <t>Pimephales promelas</t>
        </is>
      </c>
      <c r="M1566" t="inlineStr">
        <is>
          <t>Fathead Minnow</t>
        </is>
      </c>
      <c r="N1566"/>
      <c r="O1566"/>
      <c r="P1566"/>
      <c r="Q1566"/>
      <c r="R1566"/>
      <c r="S1566"/>
      <c r="T1566"/>
      <c r="U1566"/>
      <c r="V1566" t="inlineStr">
        <is>
          <t>Static</t>
        </is>
      </c>
      <c r="W1566" t="inlineStr">
        <is>
          <t>Fresh water</t>
        </is>
      </c>
      <c r="X1566" t="inlineStr">
        <is>
          <t>Lab</t>
        </is>
      </c>
      <c r="Y1566"/>
      <c r="Z1566" t="inlineStr">
        <is>
          <t>Active ingredient</t>
        </is>
      </c>
      <c r="AA1566"/>
      <c r="AB1566" t="n">
        <v>7.0</v>
      </c>
      <c r="AC1566"/>
      <c r="AD1566" t="n">
        <v>6.52</v>
      </c>
      <c r="AE1566"/>
      <c r="AF1566" t="n">
        <v>7.51</v>
      </c>
      <c r="AG1566" t="inlineStr">
        <is>
          <t>AI mg/L</t>
        </is>
      </c>
      <c r="AH1566"/>
      <c r="AI1566"/>
      <c r="AJ1566"/>
      <c r="AK1566"/>
      <c r="AL1566"/>
      <c r="AM1566"/>
      <c r="AN1566"/>
      <c r="AO1566"/>
      <c r="AP1566"/>
      <c r="AQ1566"/>
      <c r="AR1566"/>
      <c r="AS1566"/>
      <c r="AT1566"/>
      <c r="AU1566"/>
      <c r="AV1566"/>
      <c r="AW1566"/>
      <c r="AX1566" t="inlineStr">
        <is>
          <t>Mortality</t>
        </is>
      </c>
      <c r="AY1566" t="inlineStr">
        <is>
          <t>Mortality</t>
        </is>
      </c>
      <c r="AZ1566" t="inlineStr">
        <is>
          <t>LC50</t>
        </is>
      </c>
      <c r="BA1566"/>
      <c r="BB1566" t="n">
        <v>4.0</v>
      </c>
      <c r="BC1566"/>
      <c r="BD1566"/>
      <c r="BE1566"/>
      <c r="BF1566"/>
      <c r="BG1566" t="inlineStr">
        <is>
          <t>Day(s)</t>
        </is>
      </c>
      <c r="BH1566"/>
      <c r="BI1566" t="inlineStr">
        <is>
          <t>DTXSID6040321</t>
        </is>
      </c>
      <c r="BJ1566"/>
      <c r="BK1566"/>
      <c r="BL1566"/>
      <c r="BM1566"/>
      <c r="BN1566"/>
      <c r="BO1566"/>
      <c r="BP1566"/>
      <c r="BQ1566"/>
      <c r="BR1566"/>
      <c r="BS1566"/>
      <c r="BT1566" t="inlineStr">
        <is>
          <t>--</t>
        </is>
      </c>
      <c r="BU1566"/>
      <c r="BV1566"/>
      <c r="BW1566"/>
      <c r="BX1566"/>
      <c r="BY1566"/>
      <c r="BZ1566"/>
      <c r="CA1566"/>
      <c r="CB1566"/>
      <c r="CC1566"/>
      <c r="CD1566"/>
      <c r="CE1566"/>
      <c r="CF1566"/>
      <c r="CG1566"/>
      <c r="CH1566"/>
      <c r="CI1566"/>
      <c r="CJ1566"/>
      <c r="CK1566" t="inlineStr">
        <is>
          <t>Bills,T.D., L.L. Marking, V.K. Dawson, and G.E. Howe</t>
        </is>
      </c>
      <c r="CL1566" t="n">
        <v>3075.0</v>
      </c>
      <c r="CM1566" t="inlineStr">
        <is>
          <t>Effects of Organic Matter and Loading Rates of Fish on the Toxicity of Chloramine-T</t>
        </is>
      </c>
      <c r="CN1566" t="inlineStr">
        <is>
          <t>Invest.Fish Control No.97, Fish Wildl.Serv., Bur.Sport Fish.Wildl., U.S.D.I., Washington, D.C.:4 p.</t>
        </is>
      </c>
      <c r="CO1566" t="n">
        <v>1988.0</v>
      </c>
      <c r="CP1566" t="inlineStr">
        <is>
          <t>Bills,T.D., L.L. Marking, V.K. Dawson, and G.E. Howe (1988). Effects of Organic Matter and Loading Rates of Fish on the Toxicity of Chloramine-T. Invest.Fish Control No.97, Fish Wildl.Serv., Bur.Sport Fish.Wildl., U.S.D.I., Washington, D.C., 4 p. ECOREF#:3075</t>
        </is>
      </c>
    </row>
    <row r="1567">
      <c r="A1567" t="n">
        <v>127651.0</v>
      </c>
      <c r="B1567" t="inlineStr">
        <is>
          <t>N-Chloro-4-methylbenzenesulfonamide, Sodium salt</t>
        </is>
      </c>
      <c r="C1567" t="inlineStr">
        <is>
          <t>Commercial grade</t>
        </is>
      </c>
      <c r="D1567" t="inlineStr">
        <is>
          <t>Measured</t>
        </is>
      </c>
      <c r="E1567" t="inlineStr">
        <is>
          <t>Not coded</t>
        </is>
      </c>
      <c r="F1567"/>
      <c r="G1567"/>
      <c r="H1567"/>
      <c r="I1567"/>
      <c r="J1567"/>
      <c r="K1567"/>
      <c r="L1567" t="inlineStr">
        <is>
          <t>Pimephales promelas</t>
        </is>
      </c>
      <c r="M1567" t="inlineStr">
        <is>
          <t>Fathead Minnow</t>
        </is>
      </c>
      <c r="N1567"/>
      <c r="O1567"/>
      <c r="P1567"/>
      <c r="Q1567"/>
      <c r="R1567"/>
      <c r="S1567"/>
      <c r="T1567"/>
      <c r="U1567"/>
      <c r="V1567" t="inlineStr">
        <is>
          <t>Static</t>
        </is>
      </c>
      <c r="W1567" t="inlineStr">
        <is>
          <t>Fresh water</t>
        </is>
      </c>
      <c r="X1567" t="inlineStr">
        <is>
          <t>Lab</t>
        </is>
      </c>
      <c r="Y1567"/>
      <c r="Z1567" t="inlineStr">
        <is>
          <t>Active ingredient</t>
        </is>
      </c>
      <c r="AA1567"/>
      <c r="AB1567" t="n">
        <v>17.2</v>
      </c>
      <c r="AC1567"/>
      <c r="AD1567" t="n">
        <v>14.4</v>
      </c>
      <c r="AE1567"/>
      <c r="AF1567" t="n">
        <v>20.4</v>
      </c>
      <c r="AG1567" t="inlineStr">
        <is>
          <t>AI mg/L</t>
        </is>
      </c>
      <c r="AH1567"/>
      <c r="AI1567"/>
      <c r="AJ1567"/>
      <c r="AK1567"/>
      <c r="AL1567"/>
      <c r="AM1567"/>
      <c r="AN1567"/>
      <c r="AO1567"/>
      <c r="AP1567"/>
      <c r="AQ1567"/>
      <c r="AR1567"/>
      <c r="AS1567"/>
      <c r="AT1567"/>
      <c r="AU1567"/>
      <c r="AV1567"/>
      <c r="AW1567"/>
      <c r="AX1567" t="inlineStr">
        <is>
          <t>Mortality</t>
        </is>
      </c>
      <c r="AY1567" t="inlineStr">
        <is>
          <t>Mortality</t>
        </is>
      </c>
      <c r="AZ1567" t="inlineStr">
        <is>
          <t>LC50</t>
        </is>
      </c>
      <c r="BA1567"/>
      <c r="BB1567" t="n">
        <v>4.0</v>
      </c>
      <c r="BC1567"/>
      <c r="BD1567"/>
      <c r="BE1567"/>
      <c r="BF1567"/>
      <c r="BG1567" t="inlineStr">
        <is>
          <t>Day(s)</t>
        </is>
      </c>
      <c r="BH1567"/>
      <c r="BI1567" t="inlineStr">
        <is>
          <t>DTXSID6040321</t>
        </is>
      </c>
      <c r="BJ1567"/>
      <c r="BK1567"/>
      <c r="BL1567"/>
      <c r="BM1567"/>
      <c r="BN1567"/>
      <c r="BO1567"/>
      <c r="BP1567"/>
      <c r="BQ1567"/>
      <c r="BR1567"/>
      <c r="BS1567"/>
      <c r="BT1567" t="inlineStr">
        <is>
          <t>--</t>
        </is>
      </c>
      <c r="BU1567"/>
      <c r="BV1567"/>
      <c r="BW1567"/>
      <c r="BX1567"/>
      <c r="BY1567"/>
      <c r="BZ1567"/>
      <c r="CA1567"/>
      <c r="CB1567"/>
      <c r="CC1567"/>
      <c r="CD1567"/>
      <c r="CE1567"/>
      <c r="CF1567"/>
      <c r="CG1567"/>
      <c r="CH1567"/>
      <c r="CI1567"/>
      <c r="CJ1567"/>
      <c r="CK1567" t="inlineStr">
        <is>
          <t>Bills,T.D., L.L. Marking, V.K. Dawson, and G.E. Howe</t>
        </is>
      </c>
      <c r="CL1567" t="n">
        <v>3075.0</v>
      </c>
      <c r="CM1567" t="inlineStr">
        <is>
          <t>Effects of Organic Matter and Loading Rates of Fish on the Toxicity of Chloramine-T</t>
        </is>
      </c>
      <c r="CN1567" t="inlineStr">
        <is>
          <t>Invest.Fish Control No.97, Fish Wildl.Serv., Bur.Sport Fish.Wildl., U.S.D.I., Washington, D.C.:4 p.</t>
        </is>
      </c>
      <c r="CO1567" t="n">
        <v>1988.0</v>
      </c>
      <c r="CP1567" t="inlineStr">
        <is>
          <t>Bills,T.D., L.L. Marking, V.K. Dawson, and G.E. Howe (1988). Effects of Organic Matter and Loading Rates of Fish on the Toxicity of Chloramine-T. Invest.Fish Control No.97, Fish Wildl.Serv., Bur.Sport Fish.Wildl., U.S.D.I., Washington, D.C., 4 p. ECOREF#:3075</t>
        </is>
      </c>
    </row>
    <row r="1568">
      <c r="A1568" t="n">
        <v>127651.0</v>
      </c>
      <c r="B1568" t="inlineStr">
        <is>
          <t>N-Chloro-4-methylbenzenesulfonamide, Sodium salt</t>
        </is>
      </c>
      <c r="C1568" t="inlineStr">
        <is>
          <t>Commercial grade</t>
        </is>
      </c>
      <c r="D1568" t="inlineStr">
        <is>
          <t>Measured</t>
        </is>
      </c>
      <c r="E1568" t="inlineStr">
        <is>
          <t>Not coded</t>
        </is>
      </c>
      <c r="F1568"/>
      <c r="G1568"/>
      <c r="H1568"/>
      <c r="I1568"/>
      <c r="J1568"/>
      <c r="K1568"/>
      <c r="L1568" t="inlineStr">
        <is>
          <t>Pimephales promelas</t>
        </is>
      </c>
      <c r="M1568" t="inlineStr">
        <is>
          <t>Fathead Minnow</t>
        </is>
      </c>
      <c r="N1568"/>
      <c r="O1568"/>
      <c r="P1568"/>
      <c r="Q1568"/>
      <c r="R1568"/>
      <c r="S1568"/>
      <c r="T1568"/>
      <c r="U1568"/>
      <c r="V1568" t="inlineStr">
        <is>
          <t>Static</t>
        </is>
      </c>
      <c r="W1568" t="inlineStr">
        <is>
          <t>Fresh water</t>
        </is>
      </c>
      <c r="X1568" t="inlineStr">
        <is>
          <t>Lab</t>
        </is>
      </c>
      <c r="Y1568"/>
      <c r="Z1568" t="inlineStr">
        <is>
          <t>Active ingredient</t>
        </is>
      </c>
      <c r="AA1568"/>
      <c r="AB1568" t="n">
        <v>12.0</v>
      </c>
      <c r="AC1568"/>
      <c r="AD1568" t="n">
        <v>10.3</v>
      </c>
      <c r="AE1568"/>
      <c r="AF1568" t="n">
        <v>13.9</v>
      </c>
      <c r="AG1568" t="inlineStr">
        <is>
          <t>AI mg/L</t>
        </is>
      </c>
      <c r="AH1568"/>
      <c r="AI1568"/>
      <c r="AJ1568"/>
      <c r="AK1568"/>
      <c r="AL1568"/>
      <c r="AM1568"/>
      <c r="AN1568"/>
      <c r="AO1568"/>
      <c r="AP1568"/>
      <c r="AQ1568"/>
      <c r="AR1568"/>
      <c r="AS1568"/>
      <c r="AT1568"/>
      <c r="AU1568"/>
      <c r="AV1568"/>
      <c r="AW1568"/>
      <c r="AX1568" t="inlineStr">
        <is>
          <t>Mortality</t>
        </is>
      </c>
      <c r="AY1568" t="inlineStr">
        <is>
          <t>Mortality</t>
        </is>
      </c>
      <c r="AZ1568" t="inlineStr">
        <is>
          <t>LC50</t>
        </is>
      </c>
      <c r="BA1568"/>
      <c r="BB1568" t="n">
        <v>4.0</v>
      </c>
      <c r="BC1568"/>
      <c r="BD1568"/>
      <c r="BE1568"/>
      <c r="BF1568"/>
      <c r="BG1568" t="inlineStr">
        <is>
          <t>Day(s)</t>
        </is>
      </c>
      <c r="BH1568"/>
      <c r="BI1568" t="inlineStr">
        <is>
          <t>DTXSID6040321</t>
        </is>
      </c>
      <c r="BJ1568"/>
      <c r="BK1568"/>
      <c r="BL1568"/>
      <c r="BM1568"/>
      <c r="BN1568"/>
      <c r="BO1568"/>
      <c r="BP1568"/>
      <c r="BQ1568"/>
      <c r="BR1568"/>
      <c r="BS1568"/>
      <c r="BT1568" t="inlineStr">
        <is>
          <t>--</t>
        </is>
      </c>
      <c r="BU1568"/>
      <c r="BV1568"/>
      <c r="BW1568"/>
      <c r="BX1568"/>
      <c r="BY1568"/>
      <c r="BZ1568"/>
      <c r="CA1568"/>
      <c r="CB1568"/>
      <c r="CC1568"/>
      <c r="CD1568"/>
      <c r="CE1568"/>
      <c r="CF1568"/>
      <c r="CG1568"/>
      <c r="CH1568"/>
      <c r="CI1568"/>
      <c r="CJ1568"/>
      <c r="CK1568" t="inlineStr">
        <is>
          <t>Bills,T.D., L.L. Marking, V.K. Dawson, and G.E. Howe</t>
        </is>
      </c>
      <c r="CL1568" t="n">
        <v>3075.0</v>
      </c>
      <c r="CM1568" t="inlineStr">
        <is>
          <t>Effects of Organic Matter and Loading Rates of Fish on the Toxicity of Chloramine-T</t>
        </is>
      </c>
      <c r="CN1568" t="inlineStr">
        <is>
          <t>Invest.Fish Control No.97, Fish Wildl.Serv., Bur.Sport Fish.Wildl., U.S.D.I., Washington, D.C.:4 p.</t>
        </is>
      </c>
      <c r="CO1568" t="n">
        <v>1988.0</v>
      </c>
      <c r="CP1568" t="inlineStr">
        <is>
          <t>Bills,T.D., L.L. Marking, V.K. Dawson, and G.E. Howe (1988). Effects of Organic Matter and Loading Rates of Fish on the Toxicity of Chloramine-T. Invest.Fish Control No.97, Fish Wildl.Serv., Bur.Sport Fish.Wildl., U.S.D.I., Washington, D.C., 4 p. ECOREF#:3075</t>
        </is>
      </c>
    </row>
    <row r="1569">
      <c r="A1569" t="n">
        <v>127651.0</v>
      </c>
      <c r="B1569" t="inlineStr">
        <is>
          <t>N-Chloro-4-methylbenzenesulfonamide, Sodium salt</t>
        </is>
      </c>
      <c r="C1569" t="inlineStr">
        <is>
          <t>Commercial grade</t>
        </is>
      </c>
      <c r="D1569" t="inlineStr">
        <is>
          <t>Measured</t>
        </is>
      </c>
      <c r="E1569" t="inlineStr">
        <is>
          <t>Not coded</t>
        </is>
      </c>
      <c r="F1569"/>
      <c r="G1569"/>
      <c r="H1569"/>
      <c r="I1569"/>
      <c r="J1569"/>
      <c r="K1569"/>
      <c r="L1569" t="inlineStr">
        <is>
          <t>Pimephales promelas</t>
        </is>
      </c>
      <c r="M1569" t="inlineStr">
        <is>
          <t>Fathead Minnow</t>
        </is>
      </c>
      <c r="N1569"/>
      <c r="O1569"/>
      <c r="P1569"/>
      <c r="Q1569"/>
      <c r="R1569"/>
      <c r="S1569"/>
      <c r="T1569"/>
      <c r="U1569"/>
      <c r="V1569" t="inlineStr">
        <is>
          <t>Static</t>
        </is>
      </c>
      <c r="W1569" t="inlineStr">
        <is>
          <t>Fresh water</t>
        </is>
      </c>
      <c r="X1569" t="inlineStr">
        <is>
          <t>Lab</t>
        </is>
      </c>
      <c r="Y1569"/>
      <c r="Z1569" t="inlineStr">
        <is>
          <t>Active ingredient</t>
        </is>
      </c>
      <c r="AA1569"/>
      <c r="AB1569" t="n">
        <v>20.8</v>
      </c>
      <c r="AC1569"/>
      <c r="AD1569" t="n">
        <v>17.9</v>
      </c>
      <c r="AE1569"/>
      <c r="AF1569" t="n">
        <v>24.1</v>
      </c>
      <c r="AG1569" t="inlineStr">
        <is>
          <t>AI mg/L</t>
        </is>
      </c>
      <c r="AH1569"/>
      <c r="AI1569"/>
      <c r="AJ1569"/>
      <c r="AK1569"/>
      <c r="AL1569"/>
      <c r="AM1569"/>
      <c r="AN1569"/>
      <c r="AO1569"/>
      <c r="AP1569"/>
      <c r="AQ1569"/>
      <c r="AR1569"/>
      <c r="AS1569"/>
      <c r="AT1569"/>
      <c r="AU1569"/>
      <c r="AV1569"/>
      <c r="AW1569"/>
      <c r="AX1569" t="inlineStr">
        <is>
          <t>Mortality</t>
        </is>
      </c>
      <c r="AY1569" t="inlineStr">
        <is>
          <t>Mortality</t>
        </is>
      </c>
      <c r="AZ1569" t="inlineStr">
        <is>
          <t>LC50</t>
        </is>
      </c>
      <c r="BA1569"/>
      <c r="BB1569" t="n">
        <v>4.0</v>
      </c>
      <c r="BC1569"/>
      <c r="BD1569"/>
      <c r="BE1569"/>
      <c r="BF1569"/>
      <c r="BG1569" t="inlineStr">
        <is>
          <t>Day(s)</t>
        </is>
      </c>
      <c r="BH1569"/>
      <c r="BI1569" t="inlineStr">
        <is>
          <t>DTXSID6040321</t>
        </is>
      </c>
      <c r="BJ1569"/>
      <c r="BK1569"/>
      <c r="BL1569"/>
      <c r="BM1569"/>
      <c r="BN1569"/>
      <c r="BO1569"/>
      <c r="BP1569"/>
      <c r="BQ1569"/>
      <c r="BR1569"/>
      <c r="BS1569"/>
      <c r="BT1569" t="inlineStr">
        <is>
          <t>--</t>
        </is>
      </c>
      <c r="BU1569"/>
      <c r="BV1569"/>
      <c r="BW1569"/>
      <c r="BX1569"/>
      <c r="BY1569"/>
      <c r="BZ1569"/>
      <c r="CA1569"/>
      <c r="CB1569"/>
      <c r="CC1569"/>
      <c r="CD1569"/>
      <c r="CE1569"/>
      <c r="CF1569"/>
      <c r="CG1569"/>
      <c r="CH1569"/>
      <c r="CI1569"/>
      <c r="CJ1569"/>
      <c r="CK1569" t="inlineStr">
        <is>
          <t>Bills,T.D., L.L. Marking, V.K. Dawson, and G.E. Howe</t>
        </is>
      </c>
      <c r="CL1569" t="n">
        <v>3075.0</v>
      </c>
      <c r="CM1569" t="inlineStr">
        <is>
          <t>Effects of Organic Matter and Loading Rates of Fish on the Toxicity of Chloramine-T</t>
        </is>
      </c>
      <c r="CN1569" t="inlineStr">
        <is>
          <t>Invest.Fish Control No.97, Fish Wildl.Serv., Bur.Sport Fish.Wildl., U.S.D.I., Washington, D.C.:4 p.</t>
        </is>
      </c>
      <c r="CO1569" t="n">
        <v>1988.0</v>
      </c>
      <c r="CP1569" t="inlineStr">
        <is>
          <t>Bills,T.D., L.L. Marking, V.K. Dawson, and G.E. Howe (1988). Effects of Organic Matter and Loading Rates of Fish on the Toxicity of Chloramine-T. Invest.Fish Control No.97, Fish Wildl.Serv., Bur.Sport Fish.Wildl., U.S.D.I., Washington, D.C., 4 p. ECOREF#:3075</t>
        </is>
      </c>
    </row>
    <row r="1570">
      <c r="A1570" t="n">
        <v>127651.0</v>
      </c>
      <c r="B1570" t="inlineStr">
        <is>
          <t>N-Chloro-4-methylbenzenesulfonamide, Sodium salt</t>
        </is>
      </c>
      <c r="C1570" t="inlineStr">
        <is>
          <t>Commercial grade</t>
        </is>
      </c>
      <c r="D1570" t="inlineStr">
        <is>
          <t>Measured</t>
        </is>
      </c>
      <c r="E1570" t="inlineStr">
        <is>
          <t>Not coded</t>
        </is>
      </c>
      <c r="F1570"/>
      <c r="G1570"/>
      <c r="H1570"/>
      <c r="I1570"/>
      <c r="J1570"/>
      <c r="K1570"/>
      <c r="L1570" t="inlineStr">
        <is>
          <t>Pimephales promelas</t>
        </is>
      </c>
      <c r="M1570" t="inlineStr">
        <is>
          <t>Fathead Minnow</t>
        </is>
      </c>
      <c r="N1570"/>
      <c r="O1570"/>
      <c r="P1570"/>
      <c r="Q1570"/>
      <c r="R1570"/>
      <c r="S1570"/>
      <c r="T1570"/>
      <c r="U1570"/>
      <c r="V1570" t="inlineStr">
        <is>
          <t>Static</t>
        </is>
      </c>
      <c r="W1570" t="inlineStr">
        <is>
          <t>Fresh water</t>
        </is>
      </c>
      <c r="X1570" t="inlineStr">
        <is>
          <t>Lab</t>
        </is>
      </c>
      <c r="Y1570"/>
      <c r="Z1570" t="inlineStr">
        <is>
          <t>Active ingredient</t>
        </is>
      </c>
      <c r="AA1570"/>
      <c r="AB1570" t="n">
        <v>7.4</v>
      </c>
      <c r="AC1570"/>
      <c r="AD1570" t="n">
        <v>6.65</v>
      </c>
      <c r="AE1570"/>
      <c r="AF1570" t="n">
        <v>8.23</v>
      </c>
      <c r="AG1570" t="inlineStr">
        <is>
          <t>AI mg/L</t>
        </is>
      </c>
      <c r="AH1570"/>
      <c r="AI1570"/>
      <c r="AJ1570"/>
      <c r="AK1570"/>
      <c r="AL1570"/>
      <c r="AM1570"/>
      <c r="AN1570"/>
      <c r="AO1570"/>
      <c r="AP1570"/>
      <c r="AQ1570"/>
      <c r="AR1570"/>
      <c r="AS1570"/>
      <c r="AT1570"/>
      <c r="AU1570"/>
      <c r="AV1570"/>
      <c r="AW1570"/>
      <c r="AX1570" t="inlineStr">
        <is>
          <t>Mortality</t>
        </is>
      </c>
      <c r="AY1570" t="inlineStr">
        <is>
          <t>Mortality</t>
        </is>
      </c>
      <c r="AZ1570" t="inlineStr">
        <is>
          <t>LC50</t>
        </is>
      </c>
      <c r="BA1570"/>
      <c r="BB1570" t="n">
        <v>4.0</v>
      </c>
      <c r="BC1570"/>
      <c r="BD1570"/>
      <c r="BE1570"/>
      <c r="BF1570"/>
      <c r="BG1570" t="inlineStr">
        <is>
          <t>Day(s)</t>
        </is>
      </c>
      <c r="BH1570"/>
      <c r="BI1570" t="inlineStr">
        <is>
          <t>DTXSID6040321</t>
        </is>
      </c>
      <c r="BJ1570"/>
      <c r="BK1570"/>
      <c r="BL1570"/>
      <c r="BM1570"/>
      <c r="BN1570"/>
      <c r="BO1570"/>
      <c r="BP1570"/>
      <c r="BQ1570"/>
      <c r="BR1570"/>
      <c r="BS1570"/>
      <c r="BT1570" t="inlineStr">
        <is>
          <t>--</t>
        </is>
      </c>
      <c r="BU1570"/>
      <c r="BV1570"/>
      <c r="BW1570"/>
      <c r="BX1570"/>
      <c r="BY1570"/>
      <c r="BZ1570"/>
      <c r="CA1570"/>
      <c r="CB1570"/>
      <c r="CC1570"/>
      <c r="CD1570"/>
      <c r="CE1570"/>
      <c r="CF1570"/>
      <c r="CG1570"/>
      <c r="CH1570"/>
      <c r="CI1570"/>
      <c r="CJ1570"/>
      <c r="CK1570" t="inlineStr">
        <is>
          <t>Bills,T.D., L.L. Marking, V.K. Dawson, and G.E. Howe</t>
        </is>
      </c>
      <c r="CL1570" t="n">
        <v>3075.0</v>
      </c>
      <c r="CM1570" t="inlineStr">
        <is>
          <t>Effects of Organic Matter and Loading Rates of Fish on the Toxicity of Chloramine-T</t>
        </is>
      </c>
      <c r="CN1570" t="inlineStr">
        <is>
          <t>Invest.Fish Control No.97, Fish Wildl.Serv., Bur.Sport Fish.Wildl., U.S.D.I., Washington, D.C.:4 p.</t>
        </is>
      </c>
      <c r="CO1570" t="n">
        <v>1988.0</v>
      </c>
      <c r="CP1570" t="inlineStr">
        <is>
          <t>Bills,T.D., L.L. Marking, V.K. Dawson, and G.E. Howe (1988). Effects of Organic Matter and Loading Rates of Fish on the Toxicity of Chloramine-T. Invest.Fish Control No.97, Fish Wildl.Serv., Bur.Sport Fish.Wildl., U.S.D.I., Washington, D.C., 4 p. ECOREF#:3075</t>
        </is>
      </c>
    </row>
    <row r="1571">
      <c r="A1571" t="n">
        <v>127651.0</v>
      </c>
      <c r="B1571" t="inlineStr">
        <is>
          <t>N-Chloro-4-methylbenzenesulfonamide, Sodium salt</t>
        </is>
      </c>
      <c r="C1571" t="inlineStr">
        <is>
          <t>Commercial grade</t>
        </is>
      </c>
      <c r="D1571" t="inlineStr">
        <is>
          <t>Measured</t>
        </is>
      </c>
      <c r="E1571" t="inlineStr">
        <is>
          <t>Not coded</t>
        </is>
      </c>
      <c r="F1571"/>
      <c r="G1571"/>
      <c r="H1571"/>
      <c r="I1571"/>
      <c r="J1571"/>
      <c r="K1571"/>
      <c r="L1571" t="inlineStr">
        <is>
          <t>Pimephales promelas</t>
        </is>
      </c>
      <c r="M1571" t="inlineStr">
        <is>
          <t>Fathead Minnow</t>
        </is>
      </c>
      <c r="N1571"/>
      <c r="O1571"/>
      <c r="P1571"/>
      <c r="Q1571"/>
      <c r="R1571"/>
      <c r="S1571"/>
      <c r="T1571"/>
      <c r="U1571"/>
      <c r="V1571" t="inlineStr">
        <is>
          <t>Static</t>
        </is>
      </c>
      <c r="W1571" t="inlineStr">
        <is>
          <t>Fresh water</t>
        </is>
      </c>
      <c r="X1571" t="inlineStr">
        <is>
          <t>Lab</t>
        </is>
      </c>
      <c r="Y1571"/>
      <c r="Z1571" t="inlineStr">
        <is>
          <t>Active ingredient</t>
        </is>
      </c>
      <c r="AA1571"/>
      <c r="AB1571" t="n">
        <v>17.4</v>
      </c>
      <c r="AC1571"/>
      <c r="AD1571" t="n">
        <v>14.6</v>
      </c>
      <c r="AE1571"/>
      <c r="AF1571" t="n">
        <v>20.7</v>
      </c>
      <c r="AG1571" t="inlineStr">
        <is>
          <t>AI mg/L</t>
        </is>
      </c>
      <c r="AH1571"/>
      <c r="AI1571"/>
      <c r="AJ1571"/>
      <c r="AK1571"/>
      <c r="AL1571"/>
      <c r="AM1571"/>
      <c r="AN1571"/>
      <c r="AO1571"/>
      <c r="AP1571"/>
      <c r="AQ1571"/>
      <c r="AR1571"/>
      <c r="AS1571"/>
      <c r="AT1571"/>
      <c r="AU1571"/>
      <c r="AV1571"/>
      <c r="AW1571"/>
      <c r="AX1571" t="inlineStr">
        <is>
          <t>Mortality</t>
        </is>
      </c>
      <c r="AY1571" t="inlineStr">
        <is>
          <t>Mortality</t>
        </is>
      </c>
      <c r="AZ1571" t="inlineStr">
        <is>
          <t>LC50</t>
        </is>
      </c>
      <c r="BA1571"/>
      <c r="BB1571" t="n">
        <v>4.0</v>
      </c>
      <c r="BC1571"/>
      <c r="BD1571"/>
      <c r="BE1571"/>
      <c r="BF1571"/>
      <c r="BG1571" t="inlineStr">
        <is>
          <t>Day(s)</t>
        </is>
      </c>
      <c r="BH1571"/>
      <c r="BI1571" t="inlineStr">
        <is>
          <t>DTXSID6040321</t>
        </is>
      </c>
      <c r="BJ1571"/>
      <c r="BK1571"/>
      <c r="BL1571"/>
      <c r="BM1571"/>
      <c r="BN1571"/>
      <c r="BO1571"/>
      <c r="BP1571"/>
      <c r="BQ1571"/>
      <c r="BR1571"/>
      <c r="BS1571"/>
      <c r="BT1571" t="inlineStr">
        <is>
          <t>--</t>
        </is>
      </c>
      <c r="BU1571"/>
      <c r="BV1571"/>
      <c r="BW1571"/>
      <c r="BX1571"/>
      <c r="BY1571"/>
      <c r="BZ1571"/>
      <c r="CA1571"/>
      <c r="CB1571"/>
      <c r="CC1571"/>
      <c r="CD1571"/>
      <c r="CE1571"/>
      <c r="CF1571"/>
      <c r="CG1571"/>
      <c r="CH1571"/>
      <c r="CI1571"/>
      <c r="CJ1571"/>
      <c r="CK1571" t="inlineStr">
        <is>
          <t>Bills,T.D., L.L. Marking, V.K. Dawson, and G.E. Howe</t>
        </is>
      </c>
      <c r="CL1571" t="n">
        <v>3075.0</v>
      </c>
      <c r="CM1571" t="inlineStr">
        <is>
          <t>Effects of Organic Matter and Loading Rates of Fish on the Toxicity of Chloramine-T</t>
        </is>
      </c>
      <c r="CN1571" t="inlineStr">
        <is>
          <t>Invest.Fish Control No.97, Fish Wildl.Serv., Bur.Sport Fish.Wildl., U.S.D.I., Washington, D.C.:4 p.</t>
        </is>
      </c>
      <c r="CO1571" t="n">
        <v>1988.0</v>
      </c>
      <c r="CP1571" t="inlineStr">
        <is>
          <t>Bills,T.D., L.L. Marking, V.K. Dawson, and G.E. Howe (1988). Effects of Organic Matter and Loading Rates of Fish on the Toxicity of Chloramine-T. Invest.Fish Control No.97, Fish Wildl.Serv., Bur.Sport Fish.Wildl., U.S.D.I., Washington, D.C., 4 p. ECOREF#:3075</t>
        </is>
      </c>
    </row>
    <row r="1572">
      <c r="A1572" t="n">
        <v>127651.0</v>
      </c>
      <c r="B1572" t="inlineStr">
        <is>
          <t>N-Chloro-4-methylbenzenesulfonamide, Sodium salt</t>
        </is>
      </c>
      <c r="C1572" t="inlineStr">
        <is>
          <t>Commercial grade</t>
        </is>
      </c>
      <c r="D1572" t="inlineStr">
        <is>
          <t>Measured</t>
        </is>
      </c>
      <c r="E1572" t="inlineStr">
        <is>
          <t>Not coded</t>
        </is>
      </c>
      <c r="F1572"/>
      <c r="G1572"/>
      <c r="H1572"/>
      <c r="I1572"/>
      <c r="J1572"/>
      <c r="K1572"/>
      <c r="L1572" t="inlineStr">
        <is>
          <t>Pimephales promelas</t>
        </is>
      </c>
      <c r="M1572" t="inlineStr">
        <is>
          <t>Fathead Minnow</t>
        </is>
      </c>
      <c r="N1572"/>
      <c r="O1572"/>
      <c r="P1572"/>
      <c r="Q1572"/>
      <c r="R1572"/>
      <c r="S1572"/>
      <c r="T1572"/>
      <c r="U1572"/>
      <c r="V1572" t="inlineStr">
        <is>
          <t>Static</t>
        </is>
      </c>
      <c r="W1572" t="inlineStr">
        <is>
          <t>Fresh water</t>
        </is>
      </c>
      <c r="X1572" t="inlineStr">
        <is>
          <t>Lab</t>
        </is>
      </c>
      <c r="Y1572"/>
      <c r="Z1572" t="inlineStr">
        <is>
          <t>Active ingredient</t>
        </is>
      </c>
      <c r="AA1572"/>
      <c r="AB1572" t="n">
        <v>8.0</v>
      </c>
      <c r="AC1572"/>
      <c r="AD1572" t="n">
        <v>7.49</v>
      </c>
      <c r="AE1572"/>
      <c r="AF1572" t="n">
        <v>8.54</v>
      </c>
      <c r="AG1572" t="inlineStr">
        <is>
          <t>AI mg/L</t>
        </is>
      </c>
      <c r="AH1572"/>
      <c r="AI1572"/>
      <c r="AJ1572"/>
      <c r="AK1572"/>
      <c r="AL1572"/>
      <c r="AM1572"/>
      <c r="AN1572"/>
      <c r="AO1572"/>
      <c r="AP1572"/>
      <c r="AQ1572"/>
      <c r="AR1572"/>
      <c r="AS1572"/>
      <c r="AT1572"/>
      <c r="AU1572"/>
      <c r="AV1572"/>
      <c r="AW1572"/>
      <c r="AX1572" t="inlineStr">
        <is>
          <t>Mortality</t>
        </is>
      </c>
      <c r="AY1572" t="inlineStr">
        <is>
          <t>Mortality</t>
        </is>
      </c>
      <c r="AZ1572" t="inlineStr">
        <is>
          <t>LC50</t>
        </is>
      </c>
      <c r="BA1572"/>
      <c r="BB1572" t="n">
        <v>4.0</v>
      </c>
      <c r="BC1572"/>
      <c r="BD1572"/>
      <c r="BE1572"/>
      <c r="BF1572"/>
      <c r="BG1572" t="inlineStr">
        <is>
          <t>Day(s)</t>
        </is>
      </c>
      <c r="BH1572"/>
      <c r="BI1572" t="inlineStr">
        <is>
          <t>DTXSID6040321</t>
        </is>
      </c>
      <c r="BJ1572"/>
      <c r="BK1572"/>
      <c r="BL1572"/>
      <c r="BM1572"/>
      <c r="BN1572"/>
      <c r="BO1572"/>
      <c r="BP1572"/>
      <c r="BQ1572"/>
      <c r="BR1572"/>
      <c r="BS1572"/>
      <c r="BT1572" t="inlineStr">
        <is>
          <t>--</t>
        </is>
      </c>
      <c r="BU1572"/>
      <c r="BV1572"/>
      <c r="BW1572"/>
      <c r="BX1572"/>
      <c r="BY1572"/>
      <c r="BZ1572"/>
      <c r="CA1572"/>
      <c r="CB1572"/>
      <c r="CC1572"/>
      <c r="CD1572"/>
      <c r="CE1572"/>
      <c r="CF1572"/>
      <c r="CG1572"/>
      <c r="CH1572"/>
      <c r="CI1572"/>
      <c r="CJ1572"/>
      <c r="CK1572" t="inlineStr">
        <is>
          <t>Bills,T.D., L.L. Marking, V.K. Dawson, and G.E. Howe</t>
        </is>
      </c>
      <c r="CL1572" t="n">
        <v>3075.0</v>
      </c>
      <c r="CM1572" t="inlineStr">
        <is>
          <t>Effects of Organic Matter and Loading Rates of Fish on the Toxicity of Chloramine-T</t>
        </is>
      </c>
      <c r="CN1572" t="inlineStr">
        <is>
          <t>Invest.Fish Control No.97, Fish Wildl.Serv., Bur.Sport Fish.Wildl., U.S.D.I., Washington, D.C.:4 p.</t>
        </is>
      </c>
      <c r="CO1572" t="n">
        <v>1988.0</v>
      </c>
      <c r="CP1572" t="inlineStr">
        <is>
          <t>Bills,T.D., L.L. Marking, V.K. Dawson, and G.E. Howe (1988). Effects of Organic Matter and Loading Rates of Fish on the Toxicity of Chloramine-T. Invest.Fish Control No.97, Fish Wildl.Serv., Bur.Sport Fish.Wildl., U.S.D.I., Washington, D.C., 4 p. ECOREF#:3075</t>
        </is>
      </c>
    </row>
    <row r="1573">
      <c r="A1573" t="n">
        <v>127651.0</v>
      </c>
      <c r="B1573" t="inlineStr">
        <is>
          <t>N-Chloro-4-methylbenzenesulfonamide, Sodium salt</t>
        </is>
      </c>
      <c r="C1573" t="inlineStr">
        <is>
          <t>Commercial grade</t>
        </is>
      </c>
      <c r="D1573" t="inlineStr">
        <is>
          <t>Measured</t>
        </is>
      </c>
      <c r="E1573" t="inlineStr">
        <is>
          <t>Not coded</t>
        </is>
      </c>
      <c r="F1573"/>
      <c r="G1573"/>
      <c r="H1573"/>
      <c r="I1573"/>
      <c r="J1573"/>
      <c r="K1573"/>
      <c r="L1573" t="inlineStr">
        <is>
          <t>Pimephales promelas</t>
        </is>
      </c>
      <c r="M1573" t="inlineStr">
        <is>
          <t>Fathead Minnow</t>
        </is>
      </c>
      <c r="N1573"/>
      <c r="O1573"/>
      <c r="P1573"/>
      <c r="Q1573"/>
      <c r="R1573"/>
      <c r="S1573"/>
      <c r="T1573"/>
      <c r="U1573"/>
      <c r="V1573" t="inlineStr">
        <is>
          <t>Static</t>
        </is>
      </c>
      <c r="W1573" t="inlineStr">
        <is>
          <t>Fresh water</t>
        </is>
      </c>
      <c r="X1573" t="inlineStr">
        <is>
          <t>Lab</t>
        </is>
      </c>
      <c r="Y1573"/>
      <c r="Z1573" t="inlineStr">
        <is>
          <t>Active ingredient</t>
        </is>
      </c>
      <c r="AA1573"/>
      <c r="AB1573" t="n">
        <v>12.2</v>
      </c>
      <c r="AC1573"/>
      <c r="AD1573" t="n">
        <v>10.8</v>
      </c>
      <c r="AE1573"/>
      <c r="AF1573" t="n">
        <v>13.8</v>
      </c>
      <c r="AG1573" t="inlineStr">
        <is>
          <t>AI mg/L</t>
        </is>
      </c>
      <c r="AH1573"/>
      <c r="AI1573"/>
      <c r="AJ1573"/>
      <c r="AK1573"/>
      <c r="AL1573"/>
      <c r="AM1573"/>
      <c r="AN1573"/>
      <c r="AO1573"/>
      <c r="AP1573"/>
      <c r="AQ1573"/>
      <c r="AR1573"/>
      <c r="AS1573"/>
      <c r="AT1573"/>
      <c r="AU1573"/>
      <c r="AV1573"/>
      <c r="AW1573"/>
      <c r="AX1573" t="inlineStr">
        <is>
          <t>Mortality</t>
        </is>
      </c>
      <c r="AY1573" t="inlineStr">
        <is>
          <t>Mortality</t>
        </is>
      </c>
      <c r="AZ1573" t="inlineStr">
        <is>
          <t>LC50</t>
        </is>
      </c>
      <c r="BA1573"/>
      <c r="BB1573" t="n">
        <v>4.0</v>
      </c>
      <c r="BC1573"/>
      <c r="BD1573"/>
      <c r="BE1573"/>
      <c r="BF1573"/>
      <c r="BG1573" t="inlineStr">
        <is>
          <t>Day(s)</t>
        </is>
      </c>
      <c r="BH1573"/>
      <c r="BI1573" t="inlineStr">
        <is>
          <t>DTXSID6040321</t>
        </is>
      </c>
      <c r="BJ1573"/>
      <c r="BK1573"/>
      <c r="BL1573"/>
      <c r="BM1573"/>
      <c r="BN1573"/>
      <c r="BO1573"/>
      <c r="BP1573"/>
      <c r="BQ1573"/>
      <c r="BR1573"/>
      <c r="BS1573"/>
      <c r="BT1573" t="inlineStr">
        <is>
          <t>--</t>
        </is>
      </c>
      <c r="BU1573"/>
      <c r="BV1573"/>
      <c r="BW1573"/>
      <c r="BX1573"/>
      <c r="BY1573"/>
      <c r="BZ1573"/>
      <c r="CA1573"/>
      <c r="CB1573"/>
      <c r="CC1573"/>
      <c r="CD1573"/>
      <c r="CE1573"/>
      <c r="CF1573"/>
      <c r="CG1573"/>
      <c r="CH1573"/>
      <c r="CI1573"/>
      <c r="CJ1573"/>
      <c r="CK1573" t="inlineStr">
        <is>
          <t>Bills,T.D., L.L. Marking, V.K. Dawson, and G.E. Howe</t>
        </is>
      </c>
      <c r="CL1573" t="n">
        <v>3075.0</v>
      </c>
      <c r="CM1573" t="inlineStr">
        <is>
          <t>Effects of Organic Matter and Loading Rates of Fish on the Toxicity of Chloramine-T</t>
        </is>
      </c>
      <c r="CN1573" t="inlineStr">
        <is>
          <t>Invest.Fish Control No.97, Fish Wildl.Serv., Bur.Sport Fish.Wildl., U.S.D.I., Washington, D.C.:4 p.</t>
        </is>
      </c>
      <c r="CO1573" t="n">
        <v>1988.0</v>
      </c>
      <c r="CP1573" t="inlineStr">
        <is>
          <t>Bills,T.D., L.L. Marking, V.K. Dawson, and G.E. Howe (1988). Effects of Organic Matter and Loading Rates of Fish on the Toxicity of Chloramine-T. Invest.Fish Control No.97, Fish Wildl.Serv., Bur.Sport Fish.Wildl., U.S.D.I., Washington, D.C., 4 p. ECOREF#:3075</t>
        </is>
      </c>
    </row>
    <row r="1574">
      <c r="A1574" t="n">
        <v>127662.0</v>
      </c>
      <c r="B1574" t="inlineStr">
        <is>
          <t>alpha-Ethynyl-alpha-methylbenzenemethanol</t>
        </is>
      </c>
      <c r="C1574"/>
      <c r="D1574" t="inlineStr">
        <is>
          <t>Measured</t>
        </is>
      </c>
      <c r="E1574" t="inlineStr">
        <is>
          <t>Not coded</t>
        </is>
      </c>
      <c r="F1574" t="inlineStr">
        <is>
          <t>&gt;=</t>
        </is>
      </c>
      <c r="G1574" t="n">
        <v>95.0</v>
      </c>
      <c r="H1574"/>
      <c r="I1574"/>
      <c r="J1574"/>
      <c r="K1574"/>
      <c r="L1574" t="inlineStr">
        <is>
          <t>Pimephales promelas</t>
        </is>
      </c>
      <c r="M1574" t="inlineStr">
        <is>
          <t>Fathead Minnow</t>
        </is>
      </c>
      <c r="N1574" t="inlineStr">
        <is>
          <t>Juvenile</t>
        </is>
      </c>
      <c r="O1574"/>
      <c r="P1574"/>
      <c r="Q1574"/>
      <c r="R1574" t="n">
        <v>29.0</v>
      </c>
      <c r="S1574"/>
      <c r="T1574" t="n">
        <v>33.0</v>
      </c>
      <c r="U1574" t="inlineStr">
        <is>
          <t>Day(s)</t>
        </is>
      </c>
      <c r="V1574" t="inlineStr">
        <is>
          <t>Flow-through</t>
        </is>
      </c>
      <c r="W1574" t="inlineStr">
        <is>
          <t>Fresh water</t>
        </is>
      </c>
      <c r="X1574" t="inlineStr">
        <is>
          <t>Lab</t>
        </is>
      </c>
      <c r="Y1574"/>
      <c r="Z1574" t="inlineStr">
        <is>
          <t>Active ingredient</t>
        </is>
      </c>
      <c r="AA1574"/>
      <c r="AB1574" t="n">
        <v>113.0</v>
      </c>
      <c r="AC1574"/>
      <c r="AD1574"/>
      <c r="AE1574"/>
      <c r="AF1574"/>
      <c r="AG1574" t="inlineStr">
        <is>
          <t>AI mg/L</t>
        </is>
      </c>
      <c r="AH1574"/>
      <c r="AI1574"/>
      <c r="AJ1574"/>
      <c r="AK1574"/>
      <c r="AL1574"/>
      <c r="AM1574"/>
      <c r="AN1574"/>
      <c r="AO1574"/>
      <c r="AP1574"/>
      <c r="AQ1574"/>
      <c r="AR1574"/>
      <c r="AS1574"/>
      <c r="AT1574"/>
      <c r="AU1574"/>
      <c r="AV1574"/>
      <c r="AW1574"/>
      <c r="AX1574" t="inlineStr">
        <is>
          <t>Mortality</t>
        </is>
      </c>
      <c r="AY1574" t="inlineStr">
        <is>
          <t>Mortality</t>
        </is>
      </c>
      <c r="AZ1574" t="inlineStr">
        <is>
          <t>LC50</t>
        </is>
      </c>
      <c r="BA1574"/>
      <c r="BB1574" t="n">
        <v>4.0</v>
      </c>
      <c r="BC1574"/>
      <c r="BD1574"/>
      <c r="BE1574"/>
      <c r="BF1574"/>
      <c r="BG1574" t="inlineStr">
        <is>
          <t>Day(s)</t>
        </is>
      </c>
      <c r="BH1574" t="inlineStr">
        <is>
          <t>Pure</t>
        </is>
      </c>
      <c r="BI1574" t="inlineStr">
        <is>
          <t>DTXSID7021990</t>
        </is>
      </c>
      <c r="BJ1574" t="inlineStr">
        <is>
          <t>10.3109/00498258909042295</t>
        </is>
      </c>
      <c r="BK1574"/>
      <c r="BL1574"/>
      <c r="BM1574"/>
      <c r="BN1574"/>
      <c r="BO1574"/>
      <c r="BP1574"/>
      <c r="BQ1574"/>
      <c r="BR1574"/>
      <c r="BS1574"/>
      <c r="BT1574" t="inlineStr">
        <is>
          <t>--</t>
        </is>
      </c>
      <c r="BU1574"/>
      <c r="BV1574"/>
      <c r="BW1574"/>
      <c r="BX1574"/>
      <c r="BY1574"/>
      <c r="BZ1574"/>
      <c r="CA1574"/>
      <c r="CB1574"/>
      <c r="CC1574"/>
      <c r="CD1574"/>
      <c r="CE1574"/>
      <c r="CF1574"/>
      <c r="CG1574"/>
      <c r="CH1574"/>
      <c r="CI1574"/>
      <c r="CJ1574"/>
      <c r="CK1574" t="inlineStr">
        <is>
          <t>Veith,G.D., R.L. Lipnick, and C.L. Russom</t>
        </is>
      </c>
      <c r="CL1574" t="n">
        <v>2721.0</v>
      </c>
      <c r="CM1574" t="inlineStr">
        <is>
          <t>The Toxicity of Acetylenic Alcohols to the Fathead Minnow, Pimephales promelas: Narcosis and Proelectrophile Activation</t>
        </is>
      </c>
      <c r="CN1574" t="inlineStr">
        <is>
          <t>Xenobiotica19(5): 555-565</t>
        </is>
      </c>
      <c r="CO1574" t="n">
        <v>1989.0</v>
      </c>
      <c r="CP1574" t="inlineStr">
        <is>
          <t>Veith,G.D., R.L. Lipnick, and C.L. Russom (1989). The Toxicity of Acetylenic Alcohols to the Fathead Minnow, Pimephales promelas: Narcosis and Proelectrophile Activation. Xenobiotica, 19, (5), 555-565. doi:10.3109/00498258909042295. ECOREF#:2721</t>
        </is>
      </c>
    </row>
    <row r="1575">
      <c r="A1575" t="n">
        <v>127662.0</v>
      </c>
      <c r="B1575" t="inlineStr">
        <is>
          <t>alpha-Ethynyl-alpha-methylbenzenemethanol</t>
        </is>
      </c>
      <c r="C1575"/>
      <c r="D1575" t="inlineStr">
        <is>
          <t>Measured</t>
        </is>
      </c>
      <c r="E1575" t="inlineStr">
        <is>
          <t>Not coded</t>
        </is>
      </c>
      <c r="F1575" t="inlineStr">
        <is>
          <t>&gt;</t>
        </is>
      </c>
      <c r="G1575" t="n">
        <v>98.0</v>
      </c>
      <c r="H1575"/>
      <c r="I1575"/>
      <c r="J1575"/>
      <c r="K1575"/>
      <c r="L1575" t="inlineStr">
        <is>
          <t>Pimephales promelas</t>
        </is>
      </c>
      <c r="M1575" t="inlineStr">
        <is>
          <t>Fathead Minnow</t>
        </is>
      </c>
      <c r="N1575"/>
      <c r="O1575"/>
      <c r="P1575" t="n">
        <v>33.0</v>
      </c>
      <c r="Q1575"/>
      <c r="R1575"/>
      <c r="S1575"/>
      <c r="T1575"/>
      <c r="U1575" t="inlineStr">
        <is>
          <t>Day(s)</t>
        </is>
      </c>
      <c r="V1575" t="inlineStr">
        <is>
          <t>Flow-through</t>
        </is>
      </c>
      <c r="W1575" t="inlineStr">
        <is>
          <t>Fresh water</t>
        </is>
      </c>
      <c r="X1575" t="inlineStr">
        <is>
          <t>Lab</t>
        </is>
      </c>
      <c r="Y1575"/>
      <c r="Z1575" t="inlineStr">
        <is>
          <t>Active ingredient</t>
        </is>
      </c>
      <c r="AA1575"/>
      <c r="AB1575" t="n">
        <v>113.0</v>
      </c>
      <c r="AC1575"/>
      <c r="AD1575"/>
      <c r="AE1575"/>
      <c r="AF1575"/>
      <c r="AG1575" t="inlineStr">
        <is>
          <t>AI mg/L</t>
        </is>
      </c>
      <c r="AH1575"/>
      <c r="AI1575"/>
      <c r="AJ1575"/>
      <c r="AK1575"/>
      <c r="AL1575"/>
      <c r="AM1575"/>
      <c r="AN1575"/>
      <c r="AO1575"/>
      <c r="AP1575"/>
      <c r="AQ1575"/>
      <c r="AR1575"/>
      <c r="AS1575"/>
      <c r="AT1575"/>
      <c r="AU1575"/>
      <c r="AV1575"/>
      <c r="AW1575"/>
      <c r="AX1575" t="inlineStr">
        <is>
          <t>Mortality</t>
        </is>
      </c>
      <c r="AY1575" t="inlineStr">
        <is>
          <t>Mortality</t>
        </is>
      </c>
      <c r="AZ1575" t="inlineStr">
        <is>
          <t>LC50</t>
        </is>
      </c>
      <c r="BA1575"/>
      <c r="BB1575" t="n">
        <v>4.0</v>
      </c>
      <c r="BC1575"/>
      <c r="BD1575"/>
      <c r="BE1575"/>
      <c r="BF1575"/>
      <c r="BG1575" t="inlineStr">
        <is>
          <t>Day(s)</t>
        </is>
      </c>
      <c r="BH1575" t="inlineStr">
        <is>
          <t>Pure</t>
        </is>
      </c>
      <c r="BI1575" t="inlineStr">
        <is>
          <t>DTXSID7021990</t>
        </is>
      </c>
      <c r="BJ1575"/>
      <c r="BK1575"/>
      <c r="BL1575"/>
      <c r="BM1575"/>
      <c r="BN1575"/>
      <c r="BO1575"/>
      <c r="BP1575"/>
      <c r="BQ1575"/>
      <c r="BR1575"/>
      <c r="BS1575"/>
      <c r="BT1575" t="inlineStr">
        <is>
          <t>--</t>
        </is>
      </c>
      <c r="BU1575"/>
      <c r="BV1575"/>
      <c r="BW1575"/>
      <c r="BX1575"/>
      <c r="BY1575"/>
      <c r="BZ1575"/>
      <c r="CA1575"/>
      <c r="CB1575"/>
      <c r="CC1575"/>
      <c r="CD1575"/>
      <c r="CE1575"/>
      <c r="CF1575"/>
      <c r="CG1575"/>
      <c r="CH1575"/>
      <c r="CI1575" t="inlineStr">
        <is>
          <t xml:space="preserve"> Affected fish lost schooling behavior, swam near the tank NR bottom and were hypoactive.  They were underreactive to externalNAtimuli, had increased respiration, were darkly colored and lost equilibrium prior to death. </t>
        </is>
      </c>
      <c r="CJ1575" t="inlineStr">
        <is>
          <t xml:space="preserve">   Affected fish lost schooling behavior, swam near the tank NR bottom and were hypoactive.  They were underreactive to externalNAtimuli, had increased respiration, were darkly colored and lost equilibrium prior to death. </t>
        </is>
      </c>
      <c r="CK1575" t="inlineStr">
        <is>
          <t>Geiger,D.L., D.J. Call, and L.T. Brooke</t>
        </is>
      </c>
      <c r="CL1575" t="n">
        <v>12859.0</v>
      </c>
      <c r="CM1575" t="inlineStr">
        <is>
          <t>Acute Toxicities of Organic Chemicals to Fathead Minnows (Pimephales promelas) Volume IV</t>
        </is>
      </c>
      <c r="CN1575" t="inlineStr">
        <is>
          <t>Center for Lake Superior Environmental Studies, University of Wisconsin, Superior, WI4:355 p.</t>
        </is>
      </c>
      <c r="CO1575" t="n">
        <v>1988.0</v>
      </c>
      <c r="CP1575" t="inlineStr">
        <is>
          <t>Geiger,D.L., D.J. Call, and L.T. Brooke (1988). Acute Toxicities of Organic Chemicals to Fathead Minnows (Pimephales promelas) Volume IV. Center for Lake Superior Environmental Studies, University of Wisconsin, Superior, WI, 4, 355 p. ECOREF#:12859</t>
        </is>
      </c>
    </row>
    <row r="1576">
      <c r="A1576" t="n">
        <v>128030.0</v>
      </c>
      <c r="B1576" t="inlineStr">
        <is>
          <t>Dimethylcarbamodithioic acid potassium salt</t>
        </is>
      </c>
      <c r="C1576"/>
      <c r="D1576" t="inlineStr">
        <is>
          <t>Not coded</t>
        </is>
      </c>
      <c r="E1576" t="inlineStr">
        <is>
          <t>United States Environmental Protection Agency</t>
        </is>
      </c>
      <c r="F1576"/>
      <c r="G1576" t="n">
        <v>50.0</v>
      </c>
      <c r="H1576"/>
      <c r="I1576"/>
      <c r="J1576"/>
      <c r="K1576"/>
      <c r="L1576" t="inlineStr">
        <is>
          <t>Pimephales promelas</t>
        </is>
      </c>
      <c r="M1576" t="inlineStr">
        <is>
          <t>Fathead Minnow</t>
        </is>
      </c>
      <c r="N1576"/>
      <c r="O1576"/>
      <c r="P1576"/>
      <c r="Q1576"/>
      <c r="R1576"/>
      <c r="S1576"/>
      <c r="T1576"/>
      <c r="U1576"/>
      <c r="V1576" t="inlineStr">
        <is>
          <t>Static</t>
        </is>
      </c>
      <c r="W1576" t="inlineStr">
        <is>
          <t>Fresh water</t>
        </is>
      </c>
      <c r="X1576" t="inlineStr">
        <is>
          <t>Lab</t>
        </is>
      </c>
      <c r="Y1576"/>
      <c r="Z1576" t="inlineStr">
        <is>
          <t>Formulation</t>
        </is>
      </c>
      <c r="AA1576"/>
      <c r="AB1576" t="n">
        <v>0.06</v>
      </c>
      <c r="AC1576"/>
      <c r="AD1576" t="n">
        <v>0.04</v>
      </c>
      <c r="AE1576"/>
      <c r="AF1576" t="n">
        <v>0.089</v>
      </c>
      <c r="AG1576" t="inlineStr">
        <is>
          <t>AI mg/L</t>
        </is>
      </c>
      <c r="AH1576"/>
      <c r="AI1576"/>
      <c r="AJ1576"/>
      <c r="AK1576"/>
      <c r="AL1576"/>
      <c r="AM1576"/>
      <c r="AN1576"/>
      <c r="AO1576"/>
      <c r="AP1576"/>
      <c r="AQ1576"/>
      <c r="AR1576"/>
      <c r="AS1576"/>
      <c r="AT1576"/>
      <c r="AU1576"/>
      <c r="AV1576"/>
      <c r="AW1576"/>
      <c r="AX1576" t="inlineStr">
        <is>
          <t>Mortality</t>
        </is>
      </c>
      <c r="AY1576" t="inlineStr">
        <is>
          <t>Mortality</t>
        </is>
      </c>
      <c r="AZ1576" t="inlineStr">
        <is>
          <t>LC50</t>
        </is>
      </c>
      <c r="BA1576"/>
      <c r="BB1576" t="n">
        <v>4.0</v>
      </c>
      <c r="BC1576"/>
      <c r="BD1576"/>
      <c r="BE1576"/>
      <c r="BF1576"/>
      <c r="BG1576" t="inlineStr">
        <is>
          <t>Day(s)</t>
        </is>
      </c>
      <c r="BH1576"/>
      <c r="BI1576" t="inlineStr">
        <is>
          <t>DTXSID7034834</t>
        </is>
      </c>
      <c r="BJ1576"/>
      <c r="BK1576"/>
      <c r="BL1576" t="inlineStr">
        <is>
          <t>Acute</t>
        </is>
      </c>
      <c r="BM1576"/>
      <c r="BN1576"/>
      <c r="BO1576"/>
      <c r="BP1576"/>
      <c r="BQ1576"/>
      <c r="BR1576"/>
      <c r="BS1576"/>
      <c r="BT1576" t="inlineStr">
        <is>
          <t>--</t>
        </is>
      </c>
      <c r="BU1576"/>
      <c r="BV1576"/>
      <c r="BW1576"/>
      <c r="BX1576"/>
      <c r="BY1576"/>
      <c r="BZ1576"/>
      <c r="CA1576"/>
      <c r="CB1576"/>
      <c r="CC1576"/>
      <c r="CD1576"/>
      <c r="CE1576"/>
      <c r="CF1576"/>
      <c r="CG1576"/>
      <c r="CH1576"/>
      <c r="CI1576"/>
      <c r="CJ1576" t="inlineStr">
        <is>
          <t xml:space="preserve">CONTR/STD METHODS USED//   </t>
        </is>
      </c>
      <c r="CK1576" t="inlineStr">
        <is>
          <t>U.S. Environmental Protection Agency</t>
        </is>
      </c>
      <c r="CL1576" t="n">
        <v>344.0</v>
      </c>
      <c r="CM1576" t="inlineStr">
        <is>
          <t>Pesticide Ecotoxicity Database (Formerly: Environmental Effects Database (EEDB))</t>
        </is>
      </c>
      <c r="CN1576" t="inlineStr">
        <is>
          <t>Environmental Fate and Effects Division, U.S.EPA, Washington, D.C.:</t>
        </is>
      </c>
      <c r="CO1576" t="n">
        <v>1992.0</v>
      </c>
      <c r="CP1576" t="inlineStr">
        <is>
          <t>U.S. Environmental Protection Agency (1992). Pesticide Ecotoxicity Database (Formerly: Environmental Effects Database (EEDB)). Environmental Fate and Effects Division, U.S.EPA, Washington, D.C., ECOREF#:344</t>
        </is>
      </c>
    </row>
    <row r="1577">
      <c r="A1577" t="n">
        <v>128449.0</v>
      </c>
      <c r="B1577" t="inlineStr">
        <is>
          <t>1,2-Benzisothiazol-3(2H)-one 1,1-dioxide sodium salt (1:1)</t>
        </is>
      </c>
      <c r="C1577"/>
      <c r="D1577" t="inlineStr">
        <is>
          <t>Measured</t>
        </is>
      </c>
      <c r="E1577" t="inlineStr">
        <is>
          <t>Not coded</t>
        </is>
      </c>
      <c r="F1577" t="inlineStr">
        <is>
          <t>&gt;</t>
        </is>
      </c>
      <c r="G1577" t="n">
        <v>99.0</v>
      </c>
      <c r="H1577"/>
      <c r="I1577"/>
      <c r="J1577"/>
      <c r="K1577"/>
      <c r="L1577" t="inlineStr">
        <is>
          <t>Pimephales promelas</t>
        </is>
      </c>
      <c r="M1577" t="inlineStr">
        <is>
          <t>Fathead Minnow</t>
        </is>
      </c>
      <c r="N1577"/>
      <c r="O1577"/>
      <c r="P1577" t="n">
        <v>30.0</v>
      </c>
      <c r="Q1577"/>
      <c r="R1577"/>
      <c r="S1577"/>
      <c r="T1577"/>
      <c r="U1577" t="inlineStr">
        <is>
          <t>Day(s)</t>
        </is>
      </c>
      <c r="V1577" t="inlineStr">
        <is>
          <t>Flow-through</t>
        </is>
      </c>
      <c r="W1577" t="inlineStr">
        <is>
          <t>Fresh water</t>
        </is>
      </c>
      <c r="X1577" t="inlineStr">
        <is>
          <t>Lab</t>
        </is>
      </c>
      <c r="Y1577"/>
      <c r="Z1577" t="inlineStr">
        <is>
          <t>Active ingredient</t>
        </is>
      </c>
      <c r="AA1577"/>
      <c r="AB1577" t="n">
        <v>18300.0</v>
      </c>
      <c r="AC1577"/>
      <c r="AD1577" t="n">
        <v>16400.0</v>
      </c>
      <c r="AE1577"/>
      <c r="AF1577" t="n">
        <v>20400.0</v>
      </c>
      <c r="AG1577" t="inlineStr">
        <is>
          <t>AI mg/L</t>
        </is>
      </c>
      <c r="AH1577"/>
      <c r="AI1577"/>
      <c r="AJ1577"/>
      <c r="AK1577"/>
      <c r="AL1577"/>
      <c r="AM1577"/>
      <c r="AN1577"/>
      <c r="AO1577"/>
      <c r="AP1577"/>
      <c r="AQ1577"/>
      <c r="AR1577"/>
      <c r="AS1577"/>
      <c r="AT1577"/>
      <c r="AU1577"/>
      <c r="AV1577"/>
      <c r="AW1577"/>
      <c r="AX1577" t="inlineStr">
        <is>
          <t>Mortality</t>
        </is>
      </c>
      <c r="AY1577" t="inlineStr">
        <is>
          <t>Mortality</t>
        </is>
      </c>
      <c r="AZ1577" t="inlineStr">
        <is>
          <t>LC50</t>
        </is>
      </c>
      <c r="BA1577"/>
      <c r="BB1577" t="n">
        <v>4.0</v>
      </c>
      <c r="BC1577"/>
      <c r="BD1577"/>
      <c r="BE1577"/>
      <c r="BF1577"/>
      <c r="BG1577" t="inlineStr">
        <is>
          <t>Day(s)</t>
        </is>
      </c>
      <c r="BH1577" t="inlineStr">
        <is>
          <t>Pure</t>
        </is>
      </c>
      <c r="BI1577" t="inlineStr">
        <is>
          <t>DTXSID5021253</t>
        </is>
      </c>
      <c r="BJ1577"/>
      <c r="BK1577"/>
      <c r="BL1577"/>
      <c r="BM1577"/>
      <c r="BN1577"/>
      <c r="BO1577"/>
      <c r="BP1577"/>
      <c r="BQ1577"/>
      <c r="BR1577"/>
      <c r="BS1577"/>
      <c r="BT1577" t="inlineStr">
        <is>
          <t>--</t>
        </is>
      </c>
      <c r="BU1577"/>
      <c r="BV1577"/>
      <c r="BW1577"/>
      <c r="BX1577"/>
      <c r="BY1577"/>
      <c r="BZ1577"/>
      <c r="CA1577"/>
      <c r="CB1577"/>
      <c r="CC1577"/>
      <c r="CD1577"/>
      <c r="CE1577"/>
      <c r="CF1577"/>
      <c r="CG1577"/>
      <c r="CH1577"/>
      <c r="CI1577"/>
      <c r="CJ1577"/>
      <c r="CK1577" t="inlineStr">
        <is>
          <t>Geiger,D.L., D.J. Call, and L.T. Brooke</t>
        </is>
      </c>
      <c r="CL1577" t="n">
        <v>12859.0</v>
      </c>
      <c r="CM1577" t="inlineStr">
        <is>
          <t>Acute Toxicities of Organic Chemicals to Fathead Minnows (Pimephales promelas) Volume IV</t>
        </is>
      </c>
      <c r="CN1577" t="inlineStr">
        <is>
          <t>Center for Lake Superior Environmental Studies, University of Wisconsin, Superior, WI4:355 p.</t>
        </is>
      </c>
      <c r="CO1577" t="n">
        <v>1988.0</v>
      </c>
      <c r="CP1577" t="inlineStr">
        <is>
          <t>Geiger,D.L., D.J. Call, and L.T. Brooke (1988). Acute Toxicities of Organic Chemicals to Fathead Minnows (Pimephales promelas) Volume IV. Center for Lake Superior Environmental Studies, University of Wisconsin, Superior, WI, 4, 355 p. ECOREF#:12859</t>
        </is>
      </c>
    </row>
    <row r="1578">
      <c r="A1578" t="n">
        <v>128585.0</v>
      </c>
      <c r="B1578" t="inlineStr">
        <is>
          <t>Anthraquinone Vat Green 1 CI No. 59825</t>
        </is>
      </c>
      <c r="C1578"/>
      <c r="D1578" t="inlineStr">
        <is>
          <t>Unmeasured</t>
        </is>
      </c>
      <c r="E1578" t="inlineStr">
        <is>
          <t>Not coded</t>
        </is>
      </c>
      <c r="F1578"/>
      <c r="G1578" t="n">
        <v>15.0</v>
      </c>
      <c r="H1578"/>
      <c r="I1578"/>
      <c r="J1578"/>
      <c r="K1578"/>
      <c r="L1578" t="inlineStr">
        <is>
          <t>Pimephales promelas</t>
        </is>
      </c>
      <c r="M1578" t="inlineStr">
        <is>
          <t>Fathead Minnow</t>
        </is>
      </c>
      <c r="N1578"/>
      <c r="O1578"/>
      <c r="P1578"/>
      <c r="Q1578"/>
      <c r="R1578"/>
      <c r="S1578"/>
      <c r="T1578"/>
      <c r="U1578"/>
      <c r="V1578" t="inlineStr">
        <is>
          <t>Static</t>
        </is>
      </c>
      <c r="W1578" t="inlineStr">
        <is>
          <t>Fresh water</t>
        </is>
      </c>
      <c r="X1578" t="inlineStr">
        <is>
          <t>Lab</t>
        </is>
      </c>
      <c r="Y1578"/>
      <c r="Z1578" t="inlineStr">
        <is>
          <t>Formulation</t>
        </is>
      </c>
      <c r="AA1578" t="inlineStr">
        <is>
          <t>&gt;</t>
        </is>
      </c>
      <c r="AB1578" t="n">
        <v>180.0</v>
      </c>
      <c r="AC1578"/>
      <c r="AD1578"/>
      <c r="AE1578"/>
      <c r="AF1578"/>
      <c r="AG1578" t="inlineStr">
        <is>
          <t>AI mg/L</t>
        </is>
      </c>
      <c r="AH1578"/>
      <c r="AI1578"/>
      <c r="AJ1578"/>
      <c r="AK1578"/>
      <c r="AL1578"/>
      <c r="AM1578"/>
      <c r="AN1578"/>
      <c r="AO1578"/>
      <c r="AP1578"/>
      <c r="AQ1578"/>
      <c r="AR1578"/>
      <c r="AS1578"/>
      <c r="AT1578"/>
      <c r="AU1578"/>
      <c r="AV1578"/>
      <c r="AW1578"/>
      <c r="AX1578" t="inlineStr">
        <is>
          <t>Mortality</t>
        </is>
      </c>
      <c r="AY1578" t="inlineStr">
        <is>
          <t>Mortality</t>
        </is>
      </c>
      <c r="AZ1578" t="inlineStr">
        <is>
          <t>LC50</t>
        </is>
      </c>
      <c r="BA1578"/>
      <c r="BB1578" t="n">
        <v>4.0</v>
      </c>
      <c r="BC1578"/>
      <c r="BD1578"/>
      <c r="BE1578"/>
      <c r="BF1578"/>
      <c r="BG1578" t="inlineStr">
        <is>
          <t>Day(s)</t>
        </is>
      </c>
      <c r="BH1578" t="inlineStr">
        <is>
          <t>Active ingredient</t>
        </is>
      </c>
      <c r="BI1578" t="inlineStr">
        <is>
          <t>DTXSID4044531</t>
        </is>
      </c>
      <c r="BJ1578"/>
      <c r="BK1578"/>
      <c r="BL1578"/>
      <c r="BM1578"/>
      <c r="BN1578"/>
      <c r="BO1578"/>
      <c r="BP1578"/>
      <c r="BQ1578"/>
      <c r="BR1578"/>
      <c r="BS1578"/>
      <c r="BT1578" t="inlineStr">
        <is>
          <t>--</t>
        </is>
      </c>
      <c r="BU1578"/>
      <c r="BV1578"/>
      <c r="BW1578"/>
      <c r="BX1578"/>
      <c r="BY1578"/>
      <c r="BZ1578"/>
      <c r="CA1578"/>
      <c r="CB1578"/>
      <c r="CC1578"/>
      <c r="CD1578"/>
      <c r="CE1578"/>
      <c r="CF1578"/>
      <c r="CG1578"/>
      <c r="CH1578"/>
      <c r="CI1578" t="inlineStr">
        <is>
          <t xml:space="preserve"> CONTR/&lt;= 10 % MORT// USED STANDARD METHODS// TREATED WITH TETRACYCLINE HCL TWICE// </t>
        </is>
      </c>
      <c r="CJ1578" t="inlineStr">
        <is>
          <t xml:space="preserve">   CONTR/&lt;= 10 % MORT// USED STANDARD METHODS// TREATED WITH TETRACYCLINE HCL TWICE// </t>
        </is>
      </c>
      <c r="CK1578" t="inlineStr">
        <is>
          <t>Little,L.W., and J.C. Lamb III</t>
        </is>
      </c>
      <c r="CL1578" t="n">
        <v>6969.0</v>
      </c>
      <c r="CM1578" t="inlineStr">
        <is>
          <t>Acute Toxicity of 46 Selected Dyes to the Fathead Minnow, Pimephales promelas</t>
        </is>
      </c>
      <c r="CN1578" t="inlineStr">
        <is>
          <t>Dyes and the Environment - Reports on Selected Dyes and Their Effects, American Dye Manufacturers Institute:123 p.</t>
        </is>
      </c>
      <c r="CO1578" t="n">
        <v>1973.0</v>
      </c>
      <c r="CP1578" t="inlineStr">
        <is>
          <t>Little,L.W., and J.C. Lamb III (1973). Acute Toxicity of 46 Selected Dyes to the Fathead Minnow, Pimephales promelas. Dyes and the Environment - Reports on Selected Dyes and Their Effects, American Dye Manufacturers Institute, 123 p. ECOREF#:6969</t>
        </is>
      </c>
    </row>
    <row r="1579">
      <c r="A1579" t="n">
        <v>128585.0</v>
      </c>
      <c r="B1579" t="inlineStr">
        <is>
          <t>Anthraquinone Vat Green 1 CI No. 59825</t>
        </is>
      </c>
      <c r="C1579"/>
      <c r="D1579" t="inlineStr">
        <is>
          <t>Unmeasured</t>
        </is>
      </c>
      <c r="E1579" t="inlineStr">
        <is>
          <t>Not coded</t>
        </is>
      </c>
      <c r="F1579"/>
      <c r="G1579"/>
      <c r="H1579"/>
      <c r="I1579"/>
      <c r="J1579"/>
      <c r="K1579"/>
      <c r="L1579" t="inlineStr">
        <is>
          <t>Pimephales promelas</t>
        </is>
      </c>
      <c r="M1579" t="inlineStr">
        <is>
          <t>Fathead Minnow</t>
        </is>
      </c>
      <c r="N1579"/>
      <c r="O1579"/>
      <c r="P1579"/>
      <c r="Q1579"/>
      <c r="R1579"/>
      <c r="S1579"/>
      <c r="T1579"/>
      <c r="U1579"/>
      <c r="V1579" t="inlineStr">
        <is>
          <t>Static</t>
        </is>
      </c>
      <c r="W1579" t="inlineStr">
        <is>
          <t>Fresh water</t>
        </is>
      </c>
      <c r="X1579" t="inlineStr">
        <is>
          <t>Lab</t>
        </is>
      </c>
      <c r="Y1579"/>
      <c r="Z1579" t="inlineStr">
        <is>
          <t>Formulation</t>
        </is>
      </c>
      <c r="AA1579" t="inlineStr">
        <is>
          <t>&gt;</t>
        </is>
      </c>
      <c r="AB1579" t="n">
        <v>180.0</v>
      </c>
      <c r="AC1579"/>
      <c r="AD1579"/>
      <c r="AE1579"/>
      <c r="AF1579"/>
      <c r="AG1579" t="inlineStr">
        <is>
          <t>AI mg/L</t>
        </is>
      </c>
      <c r="AH1579"/>
      <c r="AI1579"/>
      <c r="AJ1579"/>
      <c r="AK1579"/>
      <c r="AL1579"/>
      <c r="AM1579"/>
      <c r="AN1579"/>
      <c r="AO1579"/>
      <c r="AP1579"/>
      <c r="AQ1579"/>
      <c r="AR1579"/>
      <c r="AS1579"/>
      <c r="AT1579"/>
      <c r="AU1579"/>
      <c r="AV1579"/>
      <c r="AW1579"/>
      <c r="AX1579" t="inlineStr">
        <is>
          <t>Mortality</t>
        </is>
      </c>
      <c r="AY1579" t="inlineStr">
        <is>
          <t>Mortality</t>
        </is>
      </c>
      <c r="AZ1579" t="inlineStr">
        <is>
          <t>LC50</t>
        </is>
      </c>
      <c r="BA1579"/>
      <c r="BB1579" t="n">
        <v>4.0</v>
      </c>
      <c r="BC1579"/>
      <c r="BD1579"/>
      <c r="BE1579"/>
      <c r="BF1579"/>
      <c r="BG1579" t="inlineStr">
        <is>
          <t>Day(s)</t>
        </is>
      </c>
      <c r="BH1579"/>
      <c r="BI1579" t="inlineStr">
        <is>
          <t>DTXSID4044531</t>
        </is>
      </c>
      <c r="BJ1579"/>
      <c r="BK1579"/>
      <c r="BL1579"/>
      <c r="BM1579"/>
      <c r="BN1579"/>
      <c r="BO1579"/>
      <c r="BP1579"/>
      <c r="BQ1579"/>
      <c r="BR1579"/>
      <c r="BS1579"/>
      <c r="BT1579" t="inlineStr">
        <is>
          <t>--</t>
        </is>
      </c>
      <c r="BU1579"/>
      <c r="BV1579"/>
      <c r="BW1579"/>
      <c r="BX1579"/>
      <c r="BY1579"/>
      <c r="BZ1579"/>
      <c r="CA1579"/>
      <c r="CB1579"/>
      <c r="CC1579"/>
      <c r="CD1579"/>
      <c r="CE1579"/>
      <c r="CF1579"/>
      <c r="CG1579"/>
      <c r="CH1579"/>
      <c r="CI1579" t="inlineStr">
        <is>
          <t xml:space="preserve"> AERATED 5 MINUTES AFTER TESTING 48 H// CONTR/&lt;= 10 % MORT, FOLLOWED STD METHODS// CARRIER/TAMOL SN// </t>
        </is>
      </c>
      <c r="CJ1579" t="inlineStr">
        <is>
          <t xml:space="preserve">   AERATED 5 MINUTES AFTER TESTING 48 H// CONTR/&lt;= 10 % MORT, FOLLOWED STD METHODS// CARRIER/TAMOL SN// </t>
        </is>
      </c>
      <c r="CK1579" t="inlineStr">
        <is>
          <t>Little,L.W., J.C. Lamb III, M.A. Chillingworth, and W.B. Durkin</t>
        </is>
      </c>
      <c r="CL1579" t="n">
        <v>5789.0</v>
      </c>
      <c r="CM1579" t="inlineStr">
        <is>
          <t>Acute Toxicity of Selected Commercial Dyes to the Fathead Minnow and Evaluation of Biological Treatment for Reduction of Toxicity</t>
        </is>
      </c>
      <c r="CN1579" t="inlineStr">
        <is>
          <t>In: Proceedings of the 29th Industrial Waste Conference, Lafayette, IN:524-534</t>
        </is>
      </c>
      <c r="CO1579" t="n">
        <v>1974.0</v>
      </c>
      <c r="CP1579" t="inlineStr">
        <is>
          <t>Little,L.W., J.C. Lamb III, M.A. Chillingworth, and W.B. Durkin (1974). Acute Toxicity of Selected Commercial Dyes to the Fathead Minnow and Evaluation of Biological Treatment for Reduction of Toxicity. In: Proceedings of the 29th Industrial Waste Conference, Lafayette, IN, 524-534. ECOREF#:5789</t>
        </is>
      </c>
    </row>
    <row r="1580">
      <c r="A1580" t="n">
        <v>129099.0</v>
      </c>
      <c r="B1580" t="inlineStr">
        <is>
          <t>Anthraquinone Vat Yellow 2 CI No. 67300</t>
        </is>
      </c>
      <c r="C1580"/>
      <c r="D1580" t="inlineStr">
        <is>
          <t>Unmeasured</t>
        </is>
      </c>
      <c r="E1580" t="inlineStr">
        <is>
          <t>Not coded</t>
        </is>
      </c>
      <c r="F1580"/>
      <c r="G1580"/>
      <c r="H1580"/>
      <c r="I1580"/>
      <c r="J1580"/>
      <c r="K1580"/>
      <c r="L1580" t="inlineStr">
        <is>
          <t>Pimephales promelas</t>
        </is>
      </c>
      <c r="M1580" t="inlineStr">
        <is>
          <t>Fathead Minnow</t>
        </is>
      </c>
      <c r="N1580"/>
      <c r="O1580"/>
      <c r="P1580"/>
      <c r="Q1580"/>
      <c r="R1580"/>
      <c r="S1580"/>
      <c r="T1580"/>
      <c r="U1580"/>
      <c r="V1580" t="inlineStr">
        <is>
          <t>Static</t>
        </is>
      </c>
      <c r="W1580" t="inlineStr">
        <is>
          <t>Fresh water</t>
        </is>
      </c>
      <c r="X1580" t="inlineStr">
        <is>
          <t>Lab</t>
        </is>
      </c>
      <c r="Y1580"/>
      <c r="Z1580" t="inlineStr">
        <is>
          <t>Formulation</t>
        </is>
      </c>
      <c r="AA1580" t="inlineStr">
        <is>
          <t>&gt;</t>
        </is>
      </c>
      <c r="AB1580" t="n">
        <v>180.0</v>
      </c>
      <c r="AC1580"/>
      <c r="AD1580"/>
      <c r="AE1580"/>
      <c r="AF1580"/>
      <c r="AG1580" t="inlineStr">
        <is>
          <t>AI mg/L</t>
        </is>
      </c>
      <c r="AH1580"/>
      <c r="AI1580"/>
      <c r="AJ1580"/>
      <c r="AK1580"/>
      <c r="AL1580"/>
      <c r="AM1580"/>
      <c r="AN1580"/>
      <c r="AO1580"/>
      <c r="AP1580"/>
      <c r="AQ1580"/>
      <c r="AR1580"/>
      <c r="AS1580"/>
      <c r="AT1580"/>
      <c r="AU1580"/>
      <c r="AV1580"/>
      <c r="AW1580"/>
      <c r="AX1580" t="inlineStr">
        <is>
          <t>Mortality</t>
        </is>
      </c>
      <c r="AY1580" t="inlineStr">
        <is>
          <t>Mortality</t>
        </is>
      </c>
      <c r="AZ1580" t="inlineStr">
        <is>
          <t>LC50</t>
        </is>
      </c>
      <c r="BA1580"/>
      <c r="BB1580" t="n">
        <v>4.0</v>
      </c>
      <c r="BC1580"/>
      <c r="BD1580"/>
      <c r="BE1580"/>
      <c r="BF1580"/>
      <c r="BG1580" t="inlineStr">
        <is>
          <t>Day(s)</t>
        </is>
      </c>
      <c r="BH1580"/>
      <c r="BI1580" t="inlineStr">
        <is>
          <t>DTXSID1051646</t>
        </is>
      </c>
      <c r="BJ1580"/>
      <c r="BK1580"/>
      <c r="BL1580"/>
      <c r="BM1580"/>
      <c r="BN1580"/>
      <c r="BO1580"/>
      <c r="BP1580"/>
      <c r="BQ1580"/>
      <c r="BR1580"/>
      <c r="BS1580"/>
      <c r="BT1580" t="inlineStr">
        <is>
          <t>--</t>
        </is>
      </c>
      <c r="BU1580"/>
      <c r="BV1580"/>
      <c r="BW1580"/>
      <c r="BX1580"/>
      <c r="BY1580"/>
      <c r="BZ1580"/>
      <c r="CA1580"/>
      <c r="CB1580"/>
      <c r="CC1580"/>
      <c r="CD1580"/>
      <c r="CE1580"/>
      <c r="CF1580"/>
      <c r="CG1580"/>
      <c r="CH1580"/>
      <c r="CI1580" t="inlineStr">
        <is>
          <t xml:space="preserve"> AERATED 5 MINUTES AFTER TESTING 48 H// CARRIER/TAMOL SN// CONTR/FOLLOWED STD METHODS, &lt;= 10 % MORT// </t>
        </is>
      </c>
      <c r="CJ1580" t="inlineStr">
        <is>
          <t xml:space="preserve">   AERATED 5 MINUTES AFTER TESTING 48 H// CARRIER/TAMOL SN// CONTR/FOLLOWED STD METHODS, &lt;= 10 % MORT// </t>
        </is>
      </c>
      <c r="CK1580" t="inlineStr">
        <is>
          <t>Little,L.W., J.C. Lamb III, M.A. Chillingworth, and W.B. Durkin</t>
        </is>
      </c>
      <c r="CL1580" t="n">
        <v>5789.0</v>
      </c>
      <c r="CM1580" t="inlineStr">
        <is>
          <t>Acute Toxicity of Selected Commercial Dyes to the Fathead Minnow and Evaluation of Biological Treatment for Reduction of Toxicity</t>
        </is>
      </c>
      <c r="CN1580" t="inlineStr">
        <is>
          <t>In: Proceedings of the 29th Industrial Waste Conference, Lafayette, IN:524-534</t>
        </is>
      </c>
      <c r="CO1580" t="n">
        <v>1974.0</v>
      </c>
      <c r="CP1580" t="inlineStr">
        <is>
          <t>Little,L.W., J.C. Lamb III, M.A. Chillingworth, and W.B. Durkin (1974). Acute Toxicity of Selected Commercial Dyes to the Fathead Minnow and Evaluation of Biological Treatment for Reduction of Toxicity. In: Proceedings of the 29th Industrial Waste Conference, Lafayette, IN, 524-534. ECOREF#:5789</t>
        </is>
      </c>
    </row>
    <row r="1581">
      <c r="A1581" t="n">
        <v>129099.0</v>
      </c>
      <c r="B1581" t="inlineStr">
        <is>
          <t>Anthraquinone Vat Yellow 2 CI No. 67300</t>
        </is>
      </c>
      <c r="C1581"/>
      <c r="D1581" t="inlineStr">
        <is>
          <t>Unmeasured</t>
        </is>
      </c>
      <c r="E1581" t="inlineStr">
        <is>
          <t>Not coded</t>
        </is>
      </c>
      <c r="F1581"/>
      <c r="G1581" t="n">
        <v>15.0</v>
      </c>
      <c r="H1581"/>
      <c r="I1581"/>
      <c r="J1581"/>
      <c r="K1581"/>
      <c r="L1581" t="inlineStr">
        <is>
          <t>Pimephales promelas</t>
        </is>
      </c>
      <c r="M1581" t="inlineStr">
        <is>
          <t>Fathead Minnow</t>
        </is>
      </c>
      <c r="N1581"/>
      <c r="O1581"/>
      <c r="P1581"/>
      <c r="Q1581"/>
      <c r="R1581"/>
      <c r="S1581"/>
      <c r="T1581"/>
      <c r="U1581"/>
      <c r="V1581" t="inlineStr">
        <is>
          <t>Static</t>
        </is>
      </c>
      <c r="W1581" t="inlineStr">
        <is>
          <t>Fresh water</t>
        </is>
      </c>
      <c r="X1581" t="inlineStr">
        <is>
          <t>Lab</t>
        </is>
      </c>
      <c r="Y1581"/>
      <c r="Z1581" t="inlineStr">
        <is>
          <t>Formulation</t>
        </is>
      </c>
      <c r="AA1581" t="inlineStr">
        <is>
          <t>&gt;</t>
        </is>
      </c>
      <c r="AB1581" t="n">
        <v>180.0</v>
      </c>
      <c r="AC1581"/>
      <c r="AD1581"/>
      <c r="AE1581"/>
      <c r="AF1581"/>
      <c r="AG1581" t="inlineStr">
        <is>
          <t>AI mg/L</t>
        </is>
      </c>
      <c r="AH1581"/>
      <c r="AI1581"/>
      <c r="AJ1581"/>
      <c r="AK1581"/>
      <c r="AL1581"/>
      <c r="AM1581"/>
      <c r="AN1581"/>
      <c r="AO1581"/>
      <c r="AP1581"/>
      <c r="AQ1581"/>
      <c r="AR1581"/>
      <c r="AS1581"/>
      <c r="AT1581"/>
      <c r="AU1581"/>
      <c r="AV1581"/>
      <c r="AW1581"/>
      <c r="AX1581" t="inlineStr">
        <is>
          <t>Mortality</t>
        </is>
      </c>
      <c r="AY1581" t="inlineStr">
        <is>
          <t>Mortality</t>
        </is>
      </c>
      <c r="AZ1581" t="inlineStr">
        <is>
          <t>LC50</t>
        </is>
      </c>
      <c r="BA1581"/>
      <c r="BB1581" t="n">
        <v>4.0</v>
      </c>
      <c r="BC1581"/>
      <c r="BD1581"/>
      <c r="BE1581"/>
      <c r="BF1581"/>
      <c r="BG1581" t="inlineStr">
        <is>
          <t>Day(s)</t>
        </is>
      </c>
      <c r="BH1581" t="inlineStr">
        <is>
          <t>Active ingredient</t>
        </is>
      </c>
      <c r="BI1581" t="inlineStr">
        <is>
          <t>DTXSID1051646</t>
        </is>
      </c>
      <c r="BJ1581"/>
      <c r="BK1581"/>
      <c r="BL1581"/>
      <c r="BM1581"/>
      <c r="BN1581"/>
      <c r="BO1581"/>
      <c r="BP1581"/>
      <c r="BQ1581"/>
      <c r="BR1581"/>
      <c r="BS1581"/>
      <c r="BT1581" t="inlineStr">
        <is>
          <t>--</t>
        </is>
      </c>
      <c r="BU1581"/>
      <c r="BV1581"/>
      <c r="BW1581"/>
      <c r="BX1581"/>
      <c r="BY1581"/>
      <c r="BZ1581"/>
      <c r="CA1581"/>
      <c r="CB1581"/>
      <c r="CC1581"/>
      <c r="CD1581"/>
      <c r="CE1581"/>
      <c r="CF1581"/>
      <c r="CG1581"/>
      <c r="CH1581"/>
      <c r="CI1581" t="inlineStr">
        <is>
          <t xml:space="preserve"> CONTR/&lt;= 10 % MORT// USED STANDARD METHODS// TREATED WITH TETRACYCLINE HCL// AERATED FOR 5 MINUTES AT 48 H// </t>
        </is>
      </c>
      <c r="CJ1581" t="inlineStr">
        <is>
          <t xml:space="preserve">   CONTR/&lt;= 10 % MORT// USED STANDARD METHODS// TREATED WITH TETRACYCLINE HCL// AERATED FOR 5 MINUTES AT 48 H// </t>
        </is>
      </c>
      <c r="CK1581" t="inlineStr">
        <is>
          <t>Little,L.W., and J.C. Lamb III</t>
        </is>
      </c>
      <c r="CL1581" t="n">
        <v>6969.0</v>
      </c>
      <c r="CM1581" t="inlineStr">
        <is>
          <t>Acute Toxicity of 46 Selected Dyes to the Fathead Minnow, Pimephales promelas</t>
        </is>
      </c>
      <c r="CN1581" t="inlineStr">
        <is>
          <t>Dyes and the Environment - Reports on Selected Dyes and Their Effects, American Dye Manufacturers Institute:123 p.</t>
        </is>
      </c>
      <c r="CO1581" t="n">
        <v>1973.0</v>
      </c>
      <c r="CP1581" t="inlineStr">
        <is>
          <t>Little,L.W., and J.C. Lamb III (1973). Acute Toxicity of 46 Selected Dyes to the Fathead Minnow, Pimephales promelas. Dyes and the Environment - Reports on Selected Dyes and Their Effects, American Dye Manufacturers Institute, 123 p. ECOREF#:6969</t>
        </is>
      </c>
    </row>
    <row r="1582">
      <c r="A1582" t="n">
        <v>130201.0</v>
      </c>
      <c r="B1582" t="inlineStr">
        <is>
          <t>Anthraquinone Vat Blue 6 CI No. 69825</t>
        </is>
      </c>
      <c r="C1582"/>
      <c r="D1582" t="inlineStr">
        <is>
          <t>Unmeasured</t>
        </is>
      </c>
      <c r="E1582" t="inlineStr">
        <is>
          <t>Not coded</t>
        </is>
      </c>
      <c r="F1582"/>
      <c r="G1582" t="n">
        <v>15.0</v>
      </c>
      <c r="H1582"/>
      <c r="I1582"/>
      <c r="J1582"/>
      <c r="K1582"/>
      <c r="L1582" t="inlineStr">
        <is>
          <t>Pimephales promelas</t>
        </is>
      </c>
      <c r="M1582" t="inlineStr">
        <is>
          <t>Fathead Minnow</t>
        </is>
      </c>
      <c r="N1582"/>
      <c r="O1582"/>
      <c r="P1582"/>
      <c r="Q1582"/>
      <c r="R1582"/>
      <c r="S1582"/>
      <c r="T1582"/>
      <c r="U1582"/>
      <c r="V1582" t="inlineStr">
        <is>
          <t>Static</t>
        </is>
      </c>
      <c r="W1582" t="inlineStr">
        <is>
          <t>Fresh water</t>
        </is>
      </c>
      <c r="X1582" t="inlineStr">
        <is>
          <t>Lab</t>
        </is>
      </c>
      <c r="Y1582"/>
      <c r="Z1582" t="inlineStr">
        <is>
          <t>Formulation</t>
        </is>
      </c>
      <c r="AA1582" t="inlineStr">
        <is>
          <t>&gt;</t>
        </is>
      </c>
      <c r="AB1582" t="n">
        <v>180.0</v>
      </c>
      <c r="AC1582"/>
      <c r="AD1582"/>
      <c r="AE1582"/>
      <c r="AF1582"/>
      <c r="AG1582" t="inlineStr">
        <is>
          <t>AI mg/L</t>
        </is>
      </c>
      <c r="AH1582"/>
      <c r="AI1582"/>
      <c r="AJ1582"/>
      <c r="AK1582"/>
      <c r="AL1582"/>
      <c r="AM1582"/>
      <c r="AN1582"/>
      <c r="AO1582"/>
      <c r="AP1582"/>
      <c r="AQ1582"/>
      <c r="AR1582"/>
      <c r="AS1582"/>
      <c r="AT1582"/>
      <c r="AU1582"/>
      <c r="AV1582"/>
      <c r="AW1582"/>
      <c r="AX1582" t="inlineStr">
        <is>
          <t>Mortality</t>
        </is>
      </c>
      <c r="AY1582" t="inlineStr">
        <is>
          <t>Mortality</t>
        </is>
      </c>
      <c r="AZ1582" t="inlineStr">
        <is>
          <t>LC50</t>
        </is>
      </c>
      <c r="BA1582"/>
      <c r="BB1582" t="n">
        <v>4.0</v>
      </c>
      <c r="BC1582"/>
      <c r="BD1582"/>
      <c r="BE1582"/>
      <c r="BF1582"/>
      <c r="BG1582" t="inlineStr">
        <is>
          <t>Day(s)</t>
        </is>
      </c>
      <c r="BH1582" t="inlineStr">
        <is>
          <t>Active ingredient</t>
        </is>
      </c>
      <c r="BI1582" t="inlineStr">
        <is>
          <t>DTXSID9044532</t>
        </is>
      </c>
      <c r="BJ1582"/>
      <c r="BK1582"/>
      <c r="BL1582"/>
      <c r="BM1582"/>
      <c r="BN1582"/>
      <c r="BO1582"/>
      <c r="BP1582"/>
      <c r="BQ1582"/>
      <c r="BR1582"/>
      <c r="BS1582"/>
      <c r="BT1582" t="inlineStr">
        <is>
          <t>--</t>
        </is>
      </c>
      <c r="BU1582"/>
      <c r="BV1582"/>
      <c r="BW1582"/>
      <c r="BX1582"/>
      <c r="BY1582"/>
      <c r="BZ1582"/>
      <c r="CA1582"/>
      <c r="CB1582"/>
      <c r="CC1582"/>
      <c r="CD1582"/>
      <c r="CE1582"/>
      <c r="CF1582"/>
      <c r="CG1582"/>
      <c r="CH1582"/>
      <c r="CI1582" t="inlineStr">
        <is>
          <t xml:space="preserve"> CONTR/&lt;= 10 % MORT// USED STANDARD METHODS// TREATED WITH TETRACYCLINE HCL// </t>
        </is>
      </c>
      <c r="CJ1582" t="inlineStr">
        <is>
          <t xml:space="preserve">   CONTR/&lt;= 10 % MORT// USED STANDARD METHODS// TREATED WITH TETRACYCLINE HCL// </t>
        </is>
      </c>
      <c r="CK1582" t="inlineStr">
        <is>
          <t>Little,L.W., and J.C. Lamb III</t>
        </is>
      </c>
      <c r="CL1582" t="n">
        <v>6969.0</v>
      </c>
      <c r="CM1582" t="inlineStr">
        <is>
          <t>Acute Toxicity of 46 Selected Dyes to the Fathead Minnow, Pimephales promelas</t>
        </is>
      </c>
      <c r="CN1582" t="inlineStr">
        <is>
          <t>Dyes and the Environment - Reports on Selected Dyes and Their Effects, American Dye Manufacturers Institute:123 p.</t>
        </is>
      </c>
      <c r="CO1582" t="n">
        <v>1973.0</v>
      </c>
      <c r="CP1582" t="inlineStr">
        <is>
          <t>Little,L.W., and J.C. Lamb III (1973). Acute Toxicity of 46 Selected Dyes to the Fathead Minnow, Pimephales promelas. Dyes and the Environment - Reports on Selected Dyes and Their Effects, American Dye Manufacturers Institute, 123 p. ECOREF#:6969</t>
        </is>
      </c>
    </row>
    <row r="1583">
      <c r="A1583" t="n">
        <v>130201.0</v>
      </c>
      <c r="B1583" t="inlineStr">
        <is>
          <t>Anthraquinone Vat Blue 6 CI No. 69825</t>
        </is>
      </c>
      <c r="C1583"/>
      <c r="D1583" t="inlineStr">
        <is>
          <t>Unmeasured</t>
        </is>
      </c>
      <c r="E1583" t="inlineStr">
        <is>
          <t>Not coded</t>
        </is>
      </c>
      <c r="F1583"/>
      <c r="G1583"/>
      <c r="H1583"/>
      <c r="I1583"/>
      <c r="J1583"/>
      <c r="K1583"/>
      <c r="L1583" t="inlineStr">
        <is>
          <t>Pimephales promelas</t>
        </is>
      </c>
      <c r="M1583" t="inlineStr">
        <is>
          <t>Fathead Minnow</t>
        </is>
      </c>
      <c r="N1583"/>
      <c r="O1583"/>
      <c r="P1583"/>
      <c r="Q1583"/>
      <c r="R1583"/>
      <c r="S1583"/>
      <c r="T1583"/>
      <c r="U1583"/>
      <c r="V1583" t="inlineStr">
        <is>
          <t>Static</t>
        </is>
      </c>
      <c r="W1583" t="inlineStr">
        <is>
          <t>Fresh water</t>
        </is>
      </c>
      <c r="X1583" t="inlineStr">
        <is>
          <t>Lab</t>
        </is>
      </c>
      <c r="Y1583"/>
      <c r="Z1583" t="inlineStr">
        <is>
          <t>Formulation</t>
        </is>
      </c>
      <c r="AA1583" t="inlineStr">
        <is>
          <t>&gt;</t>
        </is>
      </c>
      <c r="AB1583" t="n">
        <v>18.0</v>
      </c>
      <c r="AC1583"/>
      <c r="AD1583"/>
      <c r="AE1583"/>
      <c r="AF1583"/>
      <c r="AG1583" t="inlineStr">
        <is>
          <t>AI mg/L</t>
        </is>
      </c>
      <c r="AH1583"/>
      <c r="AI1583"/>
      <c r="AJ1583"/>
      <c r="AK1583"/>
      <c r="AL1583"/>
      <c r="AM1583"/>
      <c r="AN1583"/>
      <c r="AO1583"/>
      <c r="AP1583"/>
      <c r="AQ1583"/>
      <c r="AR1583"/>
      <c r="AS1583"/>
      <c r="AT1583"/>
      <c r="AU1583"/>
      <c r="AV1583"/>
      <c r="AW1583"/>
      <c r="AX1583" t="inlineStr">
        <is>
          <t>Mortality</t>
        </is>
      </c>
      <c r="AY1583" t="inlineStr">
        <is>
          <t>Mortality</t>
        </is>
      </c>
      <c r="AZ1583" t="inlineStr">
        <is>
          <t>LC50</t>
        </is>
      </c>
      <c r="BA1583"/>
      <c r="BB1583" t="n">
        <v>4.0</v>
      </c>
      <c r="BC1583"/>
      <c r="BD1583"/>
      <c r="BE1583"/>
      <c r="BF1583"/>
      <c r="BG1583" t="inlineStr">
        <is>
          <t>Day(s)</t>
        </is>
      </c>
      <c r="BH1583"/>
      <c r="BI1583" t="inlineStr">
        <is>
          <t>DTXSID9044532</t>
        </is>
      </c>
      <c r="BJ1583"/>
      <c r="BK1583"/>
      <c r="BL1583"/>
      <c r="BM1583"/>
      <c r="BN1583"/>
      <c r="BO1583"/>
      <c r="BP1583"/>
      <c r="BQ1583"/>
      <c r="BR1583"/>
      <c r="BS1583"/>
      <c r="BT1583" t="inlineStr">
        <is>
          <t>--</t>
        </is>
      </c>
      <c r="BU1583"/>
      <c r="BV1583"/>
      <c r="BW1583"/>
      <c r="BX1583"/>
      <c r="BY1583"/>
      <c r="BZ1583"/>
      <c r="CA1583"/>
      <c r="CB1583"/>
      <c r="CC1583"/>
      <c r="CD1583"/>
      <c r="CE1583"/>
      <c r="CF1583"/>
      <c r="CG1583"/>
      <c r="CH1583"/>
      <c r="CI1583" t="inlineStr">
        <is>
          <t xml:space="preserve"> AERATED 5 MIN AFTER TESTING 48 H// CONTR/&lt;= 10 % MORT, FOL- LOWED STD METHODS// CARRIER/TAMOL SN// </t>
        </is>
      </c>
      <c r="CJ1583" t="inlineStr">
        <is>
          <t xml:space="preserve">   AERATED 5 MIN AFTER TESTING 48 H// CONTR/&lt;= 10 % MORT, FOL- LOWED STD METHODS// CARRIER/TAMOL SN// </t>
        </is>
      </c>
      <c r="CK1583" t="inlineStr">
        <is>
          <t>Little,L.W., J.C. Lamb III, M.A. Chillingworth, and W.B. Durkin</t>
        </is>
      </c>
      <c r="CL1583" t="n">
        <v>5789.0</v>
      </c>
      <c r="CM1583" t="inlineStr">
        <is>
          <t>Acute Toxicity of Selected Commercial Dyes to the Fathead Minnow and Evaluation of Biological Treatment for Reduction of Toxicity</t>
        </is>
      </c>
      <c r="CN1583" t="inlineStr">
        <is>
          <t>In: Proceedings of the 29th Industrial Waste Conference, Lafayette, IN:524-534</t>
        </is>
      </c>
      <c r="CO1583" t="n">
        <v>1974.0</v>
      </c>
      <c r="CP1583" t="inlineStr">
        <is>
          <t>Little,L.W., J.C. Lamb III, M.A. Chillingworth, and W.B. Durkin (1974). Acute Toxicity of Selected Commercial Dyes to the Fathead Minnow and Evaluation of Biological Treatment for Reduction of Toxicity. In: Proceedings of the 29th Industrial Waste Conference, Lafayette, IN, 524-534. ECOREF#:5789</t>
        </is>
      </c>
    </row>
    <row r="1584">
      <c r="A1584" t="n">
        <v>131113.0</v>
      </c>
      <c r="B1584" t="inlineStr">
        <is>
          <t>1,2-Benzenedicarboxylic acid, 1,2-Dimethyl ester</t>
        </is>
      </c>
      <c r="C1584"/>
      <c r="D1584" t="inlineStr">
        <is>
          <t>Measured</t>
        </is>
      </c>
      <c r="E1584" t="inlineStr">
        <is>
          <t>United States Environmental Protection Agency</t>
        </is>
      </c>
      <c r="F1584" t="inlineStr">
        <is>
          <t>&gt;=</t>
        </is>
      </c>
      <c r="G1584" t="n">
        <v>95.0</v>
      </c>
      <c r="H1584"/>
      <c r="I1584"/>
      <c r="J1584"/>
      <c r="K1584"/>
      <c r="L1584" t="inlineStr">
        <is>
          <t>Pimephales promelas</t>
        </is>
      </c>
      <c r="M1584" t="inlineStr">
        <is>
          <t>Fathead Minnow</t>
        </is>
      </c>
      <c r="N1584" t="inlineStr">
        <is>
          <t>Juvenile</t>
        </is>
      </c>
      <c r="O1584"/>
      <c r="P1584"/>
      <c r="Q1584"/>
      <c r="R1584"/>
      <c r="S1584"/>
      <c r="T1584"/>
      <c r="U1584"/>
      <c r="V1584" t="inlineStr">
        <is>
          <t>Flow-through</t>
        </is>
      </c>
      <c r="W1584" t="inlineStr">
        <is>
          <t>Fresh water</t>
        </is>
      </c>
      <c r="X1584" t="inlineStr">
        <is>
          <t>Lab</t>
        </is>
      </c>
      <c r="Y1584" t="inlineStr">
        <is>
          <t>1-6</t>
        </is>
      </c>
      <c r="Z1584" t="inlineStr">
        <is>
          <t>Active ingredient</t>
        </is>
      </c>
      <c r="AA1584"/>
      <c r="AB1584" t="n">
        <v>39.0</v>
      </c>
      <c r="AC1584"/>
      <c r="AD1584"/>
      <c r="AE1584"/>
      <c r="AF1584"/>
      <c r="AG1584" t="inlineStr">
        <is>
          <t>AI mg/L</t>
        </is>
      </c>
      <c r="AH1584"/>
      <c r="AI1584"/>
      <c r="AJ1584"/>
      <c r="AK1584"/>
      <c r="AL1584"/>
      <c r="AM1584"/>
      <c r="AN1584"/>
      <c r="AO1584"/>
      <c r="AP1584"/>
      <c r="AQ1584"/>
      <c r="AR1584"/>
      <c r="AS1584"/>
      <c r="AT1584"/>
      <c r="AU1584"/>
      <c r="AV1584"/>
      <c r="AW1584"/>
      <c r="AX1584" t="inlineStr">
        <is>
          <t>Mortality</t>
        </is>
      </c>
      <c r="AY1584" t="inlineStr">
        <is>
          <t>Mortality</t>
        </is>
      </c>
      <c r="AZ1584" t="inlineStr">
        <is>
          <t>LC50</t>
        </is>
      </c>
      <c r="BA1584"/>
      <c r="BB1584" t="n">
        <v>4.0</v>
      </c>
      <c r="BC1584"/>
      <c r="BD1584"/>
      <c r="BE1584"/>
      <c r="BF1584"/>
      <c r="BG1584" t="inlineStr">
        <is>
          <t>Day(s)</t>
        </is>
      </c>
      <c r="BH1584" t="inlineStr">
        <is>
          <t>Liquid</t>
        </is>
      </c>
      <c r="BI1584" t="inlineStr">
        <is>
          <t>DTXSID3022455</t>
        </is>
      </c>
      <c r="BJ1584" t="inlineStr">
        <is>
          <t>10.1002/etc.5620140916</t>
        </is>
      </c>
      <c r="BK1584"/>
      <c r="BL1584" t="inlineStr">
        <is>
          <t>Acute</t>
        </is>
      </c>
      <c r="BM1584"/>
      <c r="BN1584"/>
      <c r="BO1584"/>
      <c r="BP1584"/>
      <c r="BQ1584"/>
      <c r="BR1584"/>
      <c r="BS1584"/>
      <c r="BT1584" t="inlineStr">
        <is>
          <t>--</t>
        </is>
      </c>
      <c r="BU1584"/>
      <c r="BV1584"/>
      <c r="BW1584"/>
      <c r="BX1584"/>
      <c r="BY1584"/>
      <c r="BZ1584"/>
      <c r="CA1584"/>
      <c r="CB1584"/>
      <c r="CC1584"/>
      <c r="CD1584"/>
      <c r="CE1584"/>
      <c r="CF1584"/>
      <c r="CG1584"/>
      <c r="CH1584"/>
      <c r="CI1584"/>
      <c r="CJ1584" t="inlineStr">
        <is>
          <t xml:space="preserve">SOURCE/NR//TMETH/METHODS FOR ACUTE TOXICITY TESTS WITH FISH, MACROINVERTEBRATES, AND AMPHIBIANS. EPA-660/3-75-009, 1975//MEDIA/NR//   </t>
        </is>
      </c>
      <c r="CK1584" t="inlineStr">
        <is>
          <t>Adams,W.J., G.R. Biddinger, K.A. Robillard, and J.W. Gorsuch</t>
        </is>
      </c>
      <c r="CL1584" t="n">
        <v>15040.0</v>
      </c>
      <c r="CM1584" t="inlineStr">
        <is>
          <t>A Summary of the Acute Toxicity of 14 Phthalate Esters to Representative Aquatic Organisms</t>
        </is>
      </c>
      <c r="CN1584" t="inlineStr">
        <is>
          <t>Environ. Toxicol. Chem.14(9): 1569-1574</t>
        </is>
      </c>
      <c r="CO1584" t="n">
        <v>1995.0</v>
      </c>
      <c r="CP1584" t="inlineStr">
        <is>
          <t>Adams,W.J., G.R. Biddinger, K.A. Robillard, and J.W. Gorsuch (1995). A Summary of the Acute Toxicity of 14 Phthalate Esters to Representative Aquatic Organisms. Environ. Toxicol. Chem., 14, (9), 1569-1574. doi:10.1002/etc.5620140916. ECOREF#:15040</t>
        </is>
      </c>
    </row>
    <row r="1585">
      <c r="A1585" t="n">
        <v>131113.0</v>
      </c>
      <c r="B1585" t="inlineStr">
        <is>
          <t>1,2-Benzenedicarboxylic acid, 1,2-Dimethyl ester</t>
        </is>
      </c>
      <c r="C1585"/>
      <c r="D1585" t="inlineStr">
        <is>
          <t>Measured</t>
        </is>
      </c>
      <c r="E1585" t="inlineStr">
        <is>
          <t>Not coded</t>
        </is>
      </c>
      <c r="F1585" t="inlineStr">
        <is>
          <t>&gt;</t>
        </is>
      </c>
      <c r="G1585" t="n">
        <v>99.0</v>
      </c>
      <c r="H1585"/>
      <c r="I1585"/>
      <c r="J1585"/>
      <c r="K1585"/>
      <c r="L1585" t="inlineStr">
        <is>
          <t>Pimephales promelas</t>
        </is>
      </c>
      <c r="M1585" t="inlineStr">
        <is>
          <t>Fathead Minnow</t>
        </is>
      </c>
      <c r="N1585"/>
      <c r="O1585"/>
      <c r="P1585"/>
      <c r="Q1585"/>
      <c r="R1585" t="n">
        <v>30.0</v>
      </c>
      <c r="S1585"/>
      <c r="T1585" t="n">
        <v>31.0</v>
      </c>
      <c r="U1585" t="inlineStr">
        <is>
          <t>Day(s)</t>
        </is>
      </c>
      <c r="V1585" t="inlineStr">
        <is>
          <t>Flow-through</t>
        </is>
      </c>
      <c r="W1585" t="inlineStr">
        <is>
          <t>Fresh water</t>
        </is>
      </c>
      <c r="X1585" t="inlineStr">
        <is>
          <t>Lab</t>
        </is>
      </c>
      <c r="Y1585"/>
      <c r="Z1585" t="inlineStr">
        <is>
          <t>Active ingredient</t>
        </is>
      </c>
      <c r="AA1585"/>
      <c r="AB1585" t="n">
        <v>121.0</v>
      </c>
      <c r="AC1585"/>
      <c r="AD1585" t="n">
        <v>111.0</v>
      </c>
      <c r="AE1585"/>
      <c r="AF1585" t="n">
        <v>132.0</v>
      </c>
      <c r="AG1585" t="inlineStr">
        <is>
          <t>AI mg/L</t>
        </is>
      </c>
      <c r="AH1585"/>
      <c r="AI1585"/>
      <c r="AJ1585"/>
      <c r="AK1585"/>
      <c r="AL1585"/>
      <c r="AM1585"/>
      <c r="AN1585"/>
      <c r="AO1585"/>
      <c r="AP1585"/>
      <c r="AQ1585"/>
      <c r="AR1585"/>
      <c r="AS1585"/>
      <c r="AT1585"/>
      <c r="AU1585"/>
      <c r="AV1585"/>
      <c r="AW1585"/>
      <c r="AX1585" t="inlineStr">
        <is>
          <t>Mortality</t>
        </is>
      </c>
      <c r="AY1585" t="inlineStr">
        <is>
          <t>Mortality</t>
        </is>
      </c>
      <c r="AZ1585" t="inlineStr">
        <is>
          <t>LC50</t>
        </is>
      </c>
      <c r="BA1585"/>
      <c r="BB1585" t="n">
        <v>4.0</v>
      </c>
      <c r="BC1585"/>
      <c r="BD1585"/>
      <c r="BE1585"/>
      <c r="BF1585"/>
      <c r="BG1585" t="inlineStr">
        <is>
          <t>Day(s)</t>
        </is>
      </c>
      <c r="BH1585" t="inlineStr">
        <is>
          <t>Pure</t>
        </is>
      </c>
      <c r="BI1585" t="inlineStr">
        <is>
          <t>DTXSID3022455</t>
        </is>
      </c>
      <c r="BJ1585"/>
      <c r="BK1585"/>
      <c r="BL1585"/>
      <c r="BM1585"/>
      <c r="BN1585"/>
      <c r="BO1585"/>
      <c r="BP1585"/>
      <c r="BQ1585"/>
      <c r="BR1585"/>
      <c r="BS1585"/>
      <c r="BT1585" t="inlineStr">
        <is>
          <t>--</t>
        </is>
      </c>
      <c r="BU1585"/>
      <c r="BV1585"/>
      <c r="BW1585"/>
      <c r="BX1585"/>
      <c r="BY1585"/>
      <c r="BZ1585"/>
      <c r="CA1585"/>
      <c r="CB1585"/>
      <c r="CC1585"/>
      <c r="CD1585"/>
      <c r="CE1585"/>
      <c r="CF1585"/>
      <c r="CG1585"/>
      <c r="CH1585"/>
      <c r="CI1585" t="inlineStr">
        <is>
          <t xml:space="preserve"> The pH of the stock solution was adjusted to that of lake water using NaOH.  Affected fish swam sporadically near the tank surface, were underreactive to external stimuli andD// were darkly colored.  Equilibrium loss was observed prior to </t>
        </is>
      </c>
      <c r="CJ1585" t="inlineStr">
        <is>
          <t xml:space="preserve">   The pH of the stock solution was adjusted to that of lake water using NaOH.  Affected fish swam sporadically near the tank surface, were underreactive to external stimuli andD// were darkly colored.  Equilibrium loss was observed prior to </t>
        </is>
      </c>
      <c r="CK1585" t="inlineStr">
        <is>
          <t>Geiger,D.L., L.T. Brooke, and D.J. Call</t>
        </is>
      </c>
      <c r="CL1585" t="n">
        <v>3217.0</v>
      </c>
      <c r="CM1585" t="inlineStr">
        <is>
          <t>Acute Toxicities of Organic Chemicals to Fathead Minnows (Pimephales promelas), Volume V</t>
        </is>
      </c>
      <c r="CN1585" t="inlineStr">
        <is>
          <t>Center for Lake Superior Environmental Studies, University of Wisconsin, Superior, WI:332 p.</t>
        </is>
      </c>
      <c r="CO1585" t="n">
        <v>1990.0</v>
      </c>
      <c r="CP1585" t="inlineStr">
        <is>
          <t>Geiger,D.L., L.T. Brooke, and D.J. Call (1990). Acute Toxicities of Organic Chemicals to Fathead Minnows (Pimephales promelas), Volume V. Center for Lake Superior Environmental Studies, University of Wisconsin, Superior, WI, 332 p. ECOREF#:3217</t>
        </is>
      </c>
    </row>
    <row r="1586">
      <c r="A1586" t="n">
        <v>131113.0</v>
      </c>
      <c r="B1586" t="inlineStr">
        <is>
          <t>1,2-Benzenedicarboxylic acid, 1,2-Dimethyl ester</t>
        </is>
      </c>
      <c r="C1586"/>
      <c r="D1586" t="inlineStr">
        <is>
          <t>Measured</t>
        </is>
      </c>
      <c r="E1586" t="inlineStr">
        <is>
          <t>United States Environmental Protection Agency</t>
        </is>
      </c>
      <c r="F1586" t="inlineStr">
        <is>
          <t>&gt;=</t>
        </is>
      </c>
      <c r="G1586" t="n">
        <v>95.0</v>
      </c>
      <c r="H1586"/>
      <c r="I1586"/>
      <c r="J1586"/>
      <c r="K1586"/>
      <c r="L1586" t="inlineStr">
        <is>
          <t>Pimephales promelas</t>
        </is>
      </c>
      <c r="M1586" t="inlineStr">
        <is>
          <t>Fathead Minnow</t>
        </is>
      </c>
      <c r="N1586" t="inlineStr">
        <is>
          <t>Juvenile</t>
        </is>
      </c>
      <c r="O1586"/>
      <c r="P1586"/>
      <c r="Q1586"/>
      <c r="R1586"/>
      <c r="S1586"/>
      <c r="T1586"/>
      <c r="U1586"/>
      <c r="V1586" t="inlineStr">
        <is>
          <t>Static</t>
        </is>
      </c>
      <c r="W1586" t="inlineStr">
        <is>
          <t>Fresh water</t>
        </is>
      </c>
      <c r="X1586" t="inlineStr">
        <is>
          <t>Lab</t>
        </is>
      </c>
      <c r="Y1586" t="inlineStr">
        <is>
          <t>1-6</t>
        </is>
      </c>
      <c r="Z1586" t="inlineStr">
        <is>
          <t>Active ingredient</t>
        </is>
      </c>
      <c r="AA1586"/>
      <c r="AB1586" t="n">
        <v>121.0</v>
      </c>
      <c r="AC1586"/>
      <c r="AD1586"/>
      <c r="AE1586"/>
      <c r="AF1586"/>
      <c r="AG1586" t="inlineStr">
        <is>
          <t>AI mg/L</t>
        </is>
      </c>
      <c r="AH1586"/>
      <c r="AI1586"/>
      <c r="AJ1586"/>
      <c r="AK1586"/>
      <c r="AL1586"/>
      <c r="AM1586"/>
      <c r="AN1586"/>
      <c r="AO1586"/>
      <c r="AP1586"/>
      <c r="AQ1586"/>
      <c r="AR1586"/>
      <c r="AS1586"/>
      <c r="AT1586"/>
      <c r="AU1586"/>
      <c r="AV1586"/>
      <c r="AW1586"/>
      <c r="AX1586" t="inlineStr">
        <is>
          <t>Mortality</t>
        </is>
      </c>
      <c r="AY1586" t="inlineStr">
        <is>
          <t>Mortality</t>
        </is>
      </c>
      <c r="AZ1586" t="inlineStr">
        <is>
          <t>LC50</t>
        </is>
      </c>
      <c r="BA1586"/>
      <c r="BB1586" t="n">
        <v>4.0</v>
      </c>
      <c r="BC1586"/>
      <c r="BD1586"/>
      <c r="BE1586"/>
      <c r="BF1586"/>
      <c r="BG1586" t="inlineStr">
        <is>
          <t>Day(s)</t>
        </is>
      </c>
      <c r="BH1586" t="inlineStr">
        <is>
          <t>Liquid</t>
        </is>
      </c>
      <c r="BI1586" t="inlineStr">
        <is>
          <t>DTXSID3022455</t>
        </is>
      </c>
      <c r="BJ1586" t="inlineStr">
        <is>
          <t>10.1002/etc.5620140916</t>
        </is>
      </c>
      <c r="BK1586"/>
      <c r="BL1586" t="inlineStr">
        <is>
          <t>Acute</t>
        </is>
      </c>
      <c r="BM1586"/>
      <c r="BN1586"/>
      <c r="BO1586"/>
      <c r="BP1586"/>
      <c r="BQ1586"/>
      <c r="BR1586"/>
      <c r="BS1586"/>
      <c r="BT1586" t="inlineStr">
        <is>
          <t>--</t>
        </is>
      </c>
      <c r="BU1586"/>
      <c r="BV1586"/>
      <c r="BW1586"/>
      <c r="BX1586"/>
      <c r="BY1586"/>
      <c r="BZ1586"/>
      <c r="CA1586"/>
      <c r="CB1586"/>
      <c r="CC1586"/>
      <c r="CD1586"/>
      <c r="CE1586"/>
      <c r="CF1586"/>
      <c r="CG1586"/>
      <c r="CH1586"/>
      <c r="CI1586"/>
      <c r="CJ1586" t="inlineStr">
        <is>
          <t xml:space="preserve">SOURCE/NR//TMETH/METHODS FOR ACUTE TOXICITY TESTS WITH FISH, MACROINVERTEBRATES, AND AMPHIBIANS. EPA-660/3-75-009, 1975//MEDIA/NR//   </t>
        </is>
      </c>
      <c r="CK1586" t="inlineStr">
        <is>
          <t>Adams,W.J., G.R. Biddinger, K.A. Robillard, and J.W. Gorsuch</t>
        </is>
      </c>
      <c r="CL1586" t="n">
        <v>15040.0</v>
      </c>
      <c r="CM1586" t="inlineStr">
        <is>
          <t>A Summary of the Acute Toxicity of 14 Phthalate Esters to Representative Aquatic Organisms</t>
        </is>
      </c>
      <c r="CN1586" t="inlineStr">
        <is>
          <t>Environ. Toxicol. Chem.14(9): 1569-1574</t>
        </is>
      </c>
      <c r="CO1586" t="n">
        <v>1995.0</v>
      </c>
      <c r="CP1586" t="inlineStr">
        <is>
          <t>Adams,W.J., G.R. Biddinger, K.A. Robillard, and J.W. Gorsuch (1995). A Summary of the Acute Toxicity of 14 Phthalate Esters to Representative Aquatic Organisms. Environ. Toxicol. Chem., 14, (9), 1569-1574. doi:10.1002/etc.5620140916. ECOREF#:15040</t>
        </is>
      </c>
    </row>
    <row r="1587">
      <c r="A1587" t="n">
        <v>131113.0</v>
      </c>
      <c r="B1587" t="inlineStr">
        <is>
          <t>1,2-Benzenedicarboxylic acid, 1,2-Dimethyl ester</t>
        </is>
      </c>
      <c r="C1587"/>
      <c r="D1587" t="inlineStr">
        <is>
          <t>Measured</t>
        </is>
      </c>
      <c r="E1587" t="inlineStr">
        <is>
          <t>Other Method</t>
        </is>
      </c>
      <c r="F1587"/>
      <c r="G1587"/>
      <c r="H1587"/>
      <c r="I1587"/>
      <c r="J1587"/>
      <c r="K1587"/>
      <c r="L1587" t="inlineStr">
        <is>
          <t>Pimephales promelas</t>
        </is>
      </c>
      <c r="M1587" t="inlineStr">
        <is>
          <t>Fathead Minnow</t>
        </is>
      </c>
      <c r="N1587"/>
      <c r="O1587"/>
      <c r="P1587"/>
      <c r="Q1587"/>
      <c r="R1587"/>
      <c r="S1587"/>
      <c r="T1587"/>
      <c r="U1587"/>
      <c r="V1587" t="inlineStr">
        <is>
          <t>Static</t>
        </is>
      </c>
      <c r="W1587" t="inlineStr">
        <is>
          <t>Fresh water</t>
        </is>
      </c>
      <c r="X1587" t="inlineStr">
        <is>
          <t>Lab</t>
        </is>
      </c>
      <c r="Y1587" t="n">
        <v>6.0</v>
      </c>
      <c r="Z1587" t="inlineStr">
        <is>
          <t>Active ingredient</t>
        </is>
      </c>
      <c r="AA1587"/>
      <c r="AB1587" t="n">
        <v>120.0</v>
      </c>
      <c r="AC1587"/>
      <c r="AD1587" t="n">
        <v>68.0</v>
      </c>
      <c r="AE1587"/>
      <c r="AF1587" t="n">
        <v>210.0</v>
      </c>
      <c r="AG1587" t="inlineStr">
        <is>
          <t>AI mg/L</t>
        </is>
      </c>
      <c r="AH1587"/>
      <c r="AI1587"/>
      <c r="AJ1587"/>
      <c r="AK1587"/>
      <c r="AL1587"/>
      <c r="AM1587"/>
      <c r="AN1587"/>
      <c r="AO1587"/>
      <c r="AP1587"/>
      <c r="AQ1587"/>
      <c r="AR1587"/>
      <c r="AS1587"/>
      <c r="AT1587"/>
      <c r="AU1587"/>
      <c r="AV1587"/>
      <c r="AW1587"/>
      <c r="AX1587" t="inlineStr">
        <is>
          <t>Mortality</t>
        </is>
      </c>
      <c r="AY1587" t="inlineStr">
        <is>
          <t>Mortality</t>
        </is>
      </c>
      <c r="AZ1587" t="inlineStr">
        <is>
          <t>LC50</t>
        </is>
      </c>
      <c r="BA1587"/>
      <c r="BB1587" t="n">
        <v>4.0</v>
      </c>
      <c r="BC1587"/>
      <c r="BD1587"/>
      <c r="BE1587"/>
      <c r="BF1587"/>
      <c r="BG1587" t="inlineStr">
        <is>
          <t>Day(s)</t>
        </is>
      </c>
      <c r="BH1587" t="inlineStr">
        <is>
          <t>Liquid</t>
        </is>
      </c>
      <c r="BI1587" t="inlineStr">
        <is>
          <t>DTXSID3022455</t>
        </is>
      </c>
      <c r="BJ1587"/>
      <c r="BK1587"/>
      <c r="BL1587" t="inlineStr">
        <is>
          <t>Acute</t>
        </is>
      </c>
      <c r="BM1587"/>
      <c r="BN1587"/>
      <c r="BO1587"/>
      <c r="BP1587"/>
      <c r="BQ1587"/>
      <c r="BR1587"/>
      <c r="BS1587"/>
      <c r="BT1587" t="inlineStr">
        <is>
          <t>--</t>
        </is>
      </c>
      <c r="BU1587"/>
      <c r="BV1587"/>
      <c r="BW1587"/>
      <c r="BX1587"/>
      <c r="BY1587"/>
      <c r="BZ1587"/>
      <c r="CA1587"/>
      <c r="CB1587"/>
      <c r="CC1587"/>
      <c r="CD1587"/>
      <c r="CE1587"/>
      <c r="CF1587"/>
      <c r="CG1587"/>
      <c r="CH1587"/>
      <c r="CI1587"/>
      <c r="CJ1587" t="inlineStr">
        <is>
          <t xml:space="preserve">SOURCE/OBTAINED FROM CULTURES MAINTAINED AT EG AND G, BIONOMICS, WAREHAM, MASSACHUSETTS//TMETH/EG AND G, BIONOMICS PROTOCOL FOR FRESHWATER STATIC ACUTE TOXICITY TESTS WITH FISH 1982 AND AMENDMENT EGG/CMA-003//MEDIA/SOFT WATER RECONSTITUTED FROM DEIONIZED WATER ACCORDING TO RECOMMENDED PROCEDURES//   </t>
        </is>
      </c>
      <c r="CK1587" t="inlineStr">
        <is>
          <t>E.G. and G. Bionomics</t>
        </is>
      </c>
      <c r="CL1587" t="n">
        <v>180336.0</v>
      </c>
      <c r="CM1587" t="inlineStr">
        <is>
          <t>Acute Toxicity of Fourteen Phthalate Esters to Fathead Minnows</t>
        </is>
      </c>
      <c r="CN1587" t="inlineStr">
        <is>
          <t>Final Report BW-83-3-1374, EPA/OTS 40-8326129:42 p.</t>
        </is>
      </c>
      <c r="CO1587" t="n">
        <v>1983.0</v>
      </c>
      <c r="CP1587" t="inlineStr">
        <is>
          <t>E.G. and G. Bionomics (1983). Acute Toxicity of Fourteen Phthalate Esters to Fathead Minnows. Final Report BW-83-3-1374, EPA/OTS 40-8326129, 42 p. ECOREF#:180336</t>
        </is>
      </c>
    </row>
    <row r="1588">
      <c r="A1588" t="n">
        <v>131522.0</v>
      </c>
      <c r="B1588" t="inlineStr">
        <is>
          <t>2,3,4,5,6-Pentachlorophenol sodium salt (1:1)</t>
        </is>
      </c>
      <c r="C1588" t="inlineStr">
        <is>
          <t>Technical grade, technical product, technical formulation</t>
        </is>
      </c>
      <c r="D1588" t="inlineStr">
        <is>
          <t>Unmeasured</t>
        </is>
      </c>
      <c r="E1588" t="inlineStr">
        <is>
          <t>Not coded</t>
        </is>
      </c>
      <c r="F1588"/>
      <c r="G1588"/>
      <c r="H1588"/>
      <c r="I1588"/>
      <c r="J1588"/>
      <c r="K1588"/>
      <c r="L1588" t="inlineStr">
        <is>
          <t>Pimephales promelas</t>
        </is>
      </c>
      <c r="M1588" t="inlineStr">
        <is>
          <t>Fathead Minnow</t>
        </is>
      </c>
      <c r="N1588"/>
      <c r="O1588"/>
      <c r="P1588" t="n">
        <v>11.0</v>
      </c>
      <c r="Q1588"/>
      <c r="R1588"/>
      <c r="S1588"/>
      <c r="T1588"/>
      <c r="U1588" t="inlineStr">
        <is>
          <t>Week(s)</t>
        </is>
      </c>
      <c r="V1588" t="inlineStr">
        <is>
          <t>Flow-through</t>
        </is>
      </c>
      <c r="W1588" t="inlineStr">
        <is>
          <t>Fresh water</t>
        </is>
      </c>
      <c r="X1588" t="inlineStr">
        <is>
          <t>Lab</t>
        </is>
      </c>
      <c r="Y1588"/>
      <c r="Z1588" t="inlineStr">
        <is>
          <t>Active ingredient</t>
        </is>
      </c>
      <c r="AA1588"/>
      <c r="AB1588" t="n">
        <v>0.24</v>
      </c>
      <c r="AC1588"/>
      <c r="AD1588"/>
      <c r="AE1588"/>
      <c r="AF1588"/>
      <c r="AG1588" t="inlineStr">
        <is>
          <t>AI mg/L</t>
        </is>
      </c>
      <c r="AH1588"/>
      <c r="AI1588"/>
      <c r="AJ1588"/>
      <c r="AK1588"/>
      <c r="AL1588"/>
      <c r="AM1588"/>
      <c r="AN1588"/>
      <c r="AO1588"/>
      <c r="AP1588"/>
      <c r="AQ1588"/>
      <c r="AR1588"/>
      <c r="AS1588"/>
      <c r="AT1588"/>
      <c r="AU1588"/>
      <c r="AV1588"/>
      <c r="AW1588"/>
      <c r="AX1588" t="inlineStr">
        <is>
          <t>Mortality</t>
        </is>
      </c>
      <c r="AY1588" t="inlineStr">
        <is>
          <t>Mortality</t>
        </is>
      </c>
      <c r="AZ1588" t="inlineStr">
        <is>
          <t>LC50</t>
        </is>
      </c>
      <c r="BA1588"/>
      <c r="BB1588" t="n">
        <v>4.0</v>
      </c>
      <c r="BC1588"/>
      <c r="BD1588"/>
      <c r="BE1588"/>
      <c r="BF1588"/>
      <c r="BG1588" t="inlineStr">
        <is>
          <t>Day(s)</t>
        </is>
      </c>
      <c r="BH1588"/>
      <c r="BI1588" t="inlineStr">
        <is>
          <t>DTXSID4040264</t>
        </is>
      </c>
      <c r="BJ1588"/>
      <c r="BK1588"/>
      <c r="BL1588"/>
      <c r="BM1588"/>
      <c r="BN1588"/>
      <c r="BO1588"/>
      <c r="BP1588"/>
      <c r="BQ1588"/>
      <c r="BR1588"/>
      <c r="BS1588"/>
      <c r="BT1588" t="inlineStr">
        <is>
          <t>--</t>
        </is>
      </c>
      <c r="BU1588"/>
      <c r="BV1588"/>
      <c r="BW1588"/>
      <c r="BX1588"/>
      <c r="BY1588"/>
      <c r="BZ1588"/>
      <c r="CA1588"/>
      <c r="CB1588"/>
      <c r="CC1588"/>
      <c r="CD1588"/>
      <c r="CE1588"/>
      <c r="CF1588"/>
      <c r="CG1588"/>
      <c r="CH1588"/>
      <c r="CI1588"/>
      <c r="CJ1588"/>
      <c r="CK1588" t="inlineStr">
        <is>
          <t>Adelman,I.R., and L.L.,Jr. Smith</t>
        </is>
      </c>
      <c r="CL1588" t="n">
        <v>2145.0</v>
      </c>
      <c r="CM1588" t="inlineStr">
        <is>
          <t>Standard Test Fish Development.  Part I.  Fathead Minnows (Pimephales promelas) and Goldfish (Carassius auratus) as Standard Fish in Bioassays and Their Reaction to Potential Reference Toxicants</t>
        </is>
      </c>
      <c r="CN1588" t="inlineStr">
        <is>
          <t>EPA-600/3-76-061A, U.S.EPA, Duluth, MN:77 p.</t>
        </is>
      </c>
      <c r="CO1588" t="n">
        <v>1976.0</v>
      </c>
      <c r="CP1588" t="inlineStr">
        <is>
          <t>Adelman,I.R., and L.L.,Jr. Smith (1976). Standard Test Fish Development.  Part I.  Fathead Minnows (Pimephales promelas) and Goldfish (Carassius auratus) as Standard Fish in Bioassays and Their Reaction to Potential Reference Toxicants. EPA-600/3-76-061A, U.S.EPA, Duluth, MN, 77 p. ECOREF#:2145</t>
        </is>
      </c>
    </row>
    <row r="1589">
      <c r="A1589" t="n">
        <v>131522.0</v>
      </c>
      <c r="B1589" t="inlineStr">
        <is>
          <t>2,3,4,5,6-Pentachlorophenol sodium salt (1:1)</t>
        </is>
      </c>
      <c r="C1589"/>
      <c r="D1589" t="inlineStr">
        <is>
          <t>Measured</t>
        </is>
      </c>
      <c r="E1589" t="inlineStr">
        <is>
          <t>Not reported</t>
        </is>
      </c>
      <c r="F1589" t="inlineStr">
        <is>
          <t>&gt;=</t>
        </is>
      </c>
      <c r="G1589" t="n">
        <v>99.0</v>
      </c>
      <c r="H1589"/>
      <c r="I1589"/>
      <c r="J1589"/>
      <c r="K1589"/>
      <c r="L1589" t="inlineStr">
        <is>
          <t>Pimephales promelas</t>
        </is>
      </c>
      <c r="M1589" t="inlineStr">
        <is>
          <t>Fathead Minnow</t>
        </is>
      </c>
      <c r="N1589" t="inlineStr">
        <is>
          <t>Juvenile</t>
        </is>
      </c>
      <c r="O1589" t="inlineStr">
        <is>
          <t>~</t>
        </is>
      </c>
      <c r="P1589" t="n">
        <v>3.0</v>
      </c>
      <c r="Q1589"/>
      <c r="R1589"/>
      <c r="S1589"/>
      <c r="T1589"/>
      <c r="U1589" t="inlineStr">
        <is>
          <t>Month(s)</t>
        </is>
      </c>
      <c r="V1589" t="inlineStr">
        <is>
          <t>Flow-through</t>
        </is>
      </c>
      <c r="W1589" t="inlineStr">
        <is>
          <t>Fresh water</t>
        </is>
      </c>
      <c r="X1589" t="inlineStr">
        <is>
          <t>Lab</t>
        </is>
      </c>
      <c r="Y1589" t="n">
        <v>6.0</v>
      </c>
      <c r="Z1589" t="inlineStr">
        <is>
          <t>Active ingredient</t>
        </is>
      </c>
      <c r="AA1589"/>
      <c r="AB1589" t="n">
        <v>0.285</v>
      </c>
      <c r="AC1589"/>
      <c r="AD1589" t="n">
        <v>0.267</v>
      </c>
      <c r="AE1589"/>
      <c r="AF1589" t="n">
        <v>0.305</v>
      </c>
      <c r="AG1589" t="inlineStr">
        <is>
          <t>AI mg/L</t>
        </is>
      </c>
      <c r="AH1589"/>
      <c r="AI1589"/>
      <c r="AJ1589"/>
      <c r="AK1589"/>
      <c r="AL1589"/>
      <c r="AM1589"/>
      <c r="AN1589"/>
      <c r="AO1589"/>
      <c r="AP1589"/>
      <c r="AQ1589"/>
      <c r="AR1589"/>
      <c r="AS1589"/>
      <c r="AT1589"/>
      <c r="AU1589"/>
      <c r="AV1589"/>
      <c r="AW1589"/>
      <c r="AX1589" t="inlineStr">
        <is>
          <t>Mortality</t>
        </is>
      </c>
      <c r="AY1589" t="inlineStr">
        <is>
          <t>Mortality</t>
        </is>
      </c>
      <c r="AZ1589" t="inlineStr">
        <is>
          <t>LC50</t>
        </is>
      </c>
      <c r="BA1589"/>
      <c r="BB1589" t="n">
        <v>4.0</v>
      </c>
      <c r="BC1589"/>
      <c r="BD1589"/>
      <c r="BE1589"/>
      <c r="BF1589"/>
      <c r="BG1589" t="inlineStr">
        <is>
          <t>Day(s)</t>
        </is>
      </c>
      <c r="BH1589"/>
      <c r="BI1589" t="inlineStr">
        <is>
          <t>DTXSID4040264</t>
        </is>
      </c>
      <c r="BJ1589"/>
      <c r="BK1589"/>
      <c r="BL1589" t="inlineStr">
        <is>
          <t>Acute</t>
        </is>
      </c>
      <c r="BM1589"/>
      <c r="BN1589"/>
      <c r="BO1589"/>
      <c r="BP1589"/>
      <c r="BQ1589"/>
      <c r="BR1589"/>
      <c r="BS1589"/>
      <c r="BT1589" t="inlineStr">
        <is>
          <t>--</t>
        </is>
      </c>
      <c r="BU1589"/>
      <c r="BV1589"/>
      <c r="BW1589"/>
      <c r="BX1589"/>
      <c r="BY1589"/>
      <c r="BZ1589"/>
      <c r="CA1589"/>
      <c r="CB1589"/>
      <c r="CC1589"/>
      <c r="CD1589"/>
      <c r="CE1589"/>
      <c r="CF1589"/>
      <c r="CG1589"/>
      <c r="CH1589"/>
      <c r="CI1589"/>
      <c r="CJ1589" t="inlineStr">
        <is>
          <t xml:space="preserve">SOURCE/LAB CULTURE//MEDIA/MODERATELY HARD, ALKALINE WATER//   </t>
        </is>
      </c>
      <c r="CK1589" t="inlineStr">
        <is>
          <t>Cardwell,R.D., D.G. Foreman, T.R. Payne, and D.J. Wilbur</t>
        </is>
      </c>
      <c r="CL1589" t="n">
        <v>838.0</v>
      </c>
      <c r="CM1589" t="inlineStr">
        <is>
          <t>Acute Toxicity of Selected Toxicants to Six Species of Fish</t>
        </is>
      </c>
      <c r="CN1589" t="inlineStr">
        <is>
          <t>EPA-600/3-76-008, U.S.EPA, Duluth, MN:125 p.</t>
        </is>
      </c>
      <c r="CO1589" t="n">
        <v>1976.0</v>
      </c>
      <c r="CP1589" t="inlineStr">
        <is>
          <t>Cardwell,R.D., D.G. Foreman, T.R. Payne, and D.J. Wilbur (1976). Acute Toxicity of Selected Toxicants to Six Species of Fish. EPA-600/3-76-008, U.S.EPA, Duluth, MN, 125 p. ECOREF#:838</t>
        </is>
      </c>
    </row>
    <row r="1590">
      <c r="A1590" t="n">
        <v>131522.0</v>
      </c>
      <c r="B1590" t="inlineStr">
        <is>
          <t>2,3,4,5,6-Pentachlorophenol sodium salt (1:1)</t>
        </is>
      </c>
      <c r="C1590" t="inlineStr">
        <is>
          <t>Technical grade, technical product, technical formulation</t>
        </is>
      </c>
      <c r="D1590" t="inlineStr">
        <is>
          <t>Not reported</t>
        </is>
      </c>
      <c r="E1590" t="inlineStr">
        <is>
          <t>Not coded</t>
        </is>
      </c>
      <c r="F1590"/>
      <c r="G1590"/>
      <c r="H1590"/>
      <c r="I1590"/>
      <c r="J1590"/>
      <c r="K1590"/>
      <c r="L1590" t="inlineStr">
        <is>
          <t>Pimephales promelas</t>
        </is>
      </c>
      <c r="M1590" t="inlineStr">
        <is>
          <t>Fathead Minnow</t>
        </is>
      </c>
      <c r="N1590"/>
      <c r="O1590"/>
      <c r="P1590" t="n">
        <v>11.0</v>
      </c>
      <c r="Q1590"/>
      <c r="R1590"/>
      <c r="S1590"/>
      <c r="T1590"/>
      <c r="U1590" t="inlineStr">
        <is>
          <t>Week(s)</t>
        </is>
      </c>
      <c r="V1590" t="inlineStr">
        <is>
          <t>Flow-through</t>
        </is>
      </c>
      <c r="W1590" t="inlineStr">
        <is>
          <t>Fresh water</t>
        </is>
      </c>
      <c r="X1590" t="inlineStr">
        <is>
          <t>Lab</t>
        </is>
      </c>
      <c r="Y1590"/>
      <c r="Z1590" t="inlineStr">
        <is>
          <t>Active ingredient</t>
        </is>
      </c>
      <c r="AA1590"/>
      <c r="AB1590" t="n">
        <v>0.222</v>
      </c>
      <c r="AC1590"/>
      <c r="AD1590"/>
      <c r="AE1590"/>
      <c r="AF1590"/>
      <c r="AG1590" t="inlineStr">
        <is>
          <t>AI mg/L</t>
        </is>
      </c>
      <c r="AH1590"/>
      <c r="AI1590"/>
      <c r="AJ1590"/>
      <c r="AK1590"/>
      <c r="AL1590"/>
      <c r="AM1590"/>
      <c r="AN1590"/>
      <c r="AO1590"/>
      <c r="AP1590"/>
      <c r="AQ1590"/>
      <c r="AR1590"/>
      <c r="AS1590"/>
      <c r="AT1590"/>
      <c r="AU1590"/>
      <c r="AV1590"/>
      <c r="AW1590"/>
      <c r="AX1590" t="inlineStr">
        <is>
          <t>Mortality</t>
        </is>
      </c>
      <c r="AY1590" t="inlineStr">
        <is>
          <t>Mortality</t>
        </is>
      </c>
      <c r="AZ1590" t="inlineStr">
        <is>
          <t>LC50</t>
        </is>
      </c>
      <c r="BA1590"/>
      <c r="BB1590" t="n">
        <v>4.0</v>
      </c>
      <c r="BC1590"/>
      <c r="BD1590"/>
      <c r="BE1590"/>
      <c r="BF1590"/>
      <c r="BG1590" t="inlineStr">
        <is>
          <t>Day(s)</t>
        </is>
      </c>
      <c r="BH1590"/>
      <c r="BI1590" t="inlineStr">
        <is>
          <t>DTXSID4040264</t>
        </is>
      </c>
      <c r="BJ1590" t="inlineStr">
        <is>
          <t>10.1016/0043-1354(76)90006-3</t>
        </is>
      </c>
      <c r="BK1590"/>
      <c r="BL1590"/>
      <c r="BM1590"/>
      <c r="BN1590"/>
      <c r="BO1590"/>
      <c r="BP1590"/>
      <c r="BQ1590"/>
      <c r="BR1590"/>
      <c r="BS1590"/>
      <c r="BT1590" t="inlineStr">
        <is>
          <t>--</t>
        </is>
      </c>
      <c r="BU1590"/>
      <c r="BV1590"/>
      <c r="BW1590"/>
      <c r="BX1590"/>
      <c r="BY1590"/>
      <c r="BZ1590"/>
      <c r="CA1590"/>
      <c r="CB1590"/>
      <c r="CC1590"/>
      <c r="CD1590"/>
      <c r="CE1590"/>
      <c r="CF1590"/>
      <c r="CG1590"/>
      <c r="CH1590"/>
      <c r="CI1590"/>
      <c r="CJ1590"/>
      <c r="CK1590" t="inlineStr">
        <is>
          <t>Adelman,I.R., L.L.,Jr. Smith, and G.D. Siesennop</t>
        </is>
      </c>
      <c r="CL1590" t="n">
        <v>5600.0</v>
      </c>
      <c r="CM1590" t="inlineStr">
        <is>
          <t>Effect of Size or Age of Goldfish and Fathead Minnows on Use of Pentachlorophenol as a Reference Toxicant</t>
        </is>
      </c>
      <c r="CN1590" t="inlineStr">
        <is>
          <t>Water Res.10(8): 685-687</t>
        </is>
      </c>
      <c r="CO1590" t="n">
        <v>1976.0</v>
      </c>
      <c r="CP1590" t="inlineStr">
        <is>
          <t>Adelman,I.R., L.L.,Jr. Smith, and G.D. Siesennop (1976). Effect of Size or Age of Goldfish and Fathead Minnows on Use of Pentachlorophenol as a Reference Toxicant. Water Res., 10, (8), 685-687. doi:10.1016/0043-1354(76)90006-3. ECOREF#:5600</t>
        </is>
      </c>
    </row>
    <row r="1591">
      <c r="A1591" t="n">
        <v>131522.0</v>
      </c>
      <c r="B1591" t="inlineStr">
        <is>
          <t>2,3,4,5,6-Pentachlorophenol sodium salt (1:1)</t>
        </is>
      </c>
      <c r="C1591" t="inlineStr">
        <is>
          <t>Technical grade, technical product, technical formulation</t>
        </is>
      </c>
      <c r="D1591" t="inlineStr">
        <is>
          <t>Not reported</t>
        </is>
      </c>
      <c r="E1591" t="inlineStr">
        <is>
          <t>Not coded</t>
        </is>
      </c>
      <c r="F1591"/>
      <c r="G1591"/>
      <c r="H1591"/>
      <c r="I1591"/>
      <c r="J1591"/>
      <c r="K1591"/>
      <c r="L1591" t="inlineStr">
        <is>
          <t>Pimephales promelas</t>
        </is>
      </c>
      <c r="M1591" t="inlineStr">
        <is>
          <t>Fathead Minnow</t>
        </is>
      </c>
      <c r="N1591"/>
      <c r="O1591"/>
      <c r="P1591" t="n">
        <v>14.0</v>
      </c>
      <c r="Q1591"/>
      <c r="R1591"/>
      <c r="S1591"/>
      <c r="T1591"/>
      <c r="U1591" t="inlineStr">
        <is>
          <t>Week(s)</t>
        </is>
      </c>
      <c r="V1591" t="inlineStr">
        <is>
          <t>Flow-through</t>
        </is>
      </c>
      <c r="W1591" t="inlineStr">
        <is>
          <t>Fresh water</t>
        </is>
      </c>
      <c r="X1591" t="inlineStr">
        <is>
          <t>Lab</t>
        </is>
      </c>
      <c r="Y1591"/>
      <c r="Z1591" t="inlineStr">
        <is>
          <t>Active ingredient</t>
        </is>
      </c>
      <c r="AA1591"/>
      <c r="AB1591" t="n">
        <v>0.19</v>
      </c>
      <c r="AC1591"/>
      <c r="AD1591"/>
      <c r="AE1591"/>
      <c r="AF1591"/>
      <c r="AG1591" t="inlineStr">
        <is>
          <t>AI mg/L</t>
        </is>
      </c>
      <c r="AH1591"/>
      <c r="AI1591"/>
      <c r="AJ1591"/>
      <c r="AK1591"/>
      <c r="AL1591"/>
      <c r="AM1591"/>
      <c r="AN1591"/>
      <c r="AO1591"/>
      <c r="AP1591"/>
      <c r="AQ1591"/>
      <c r="AR1591"/>
      <c r="AS1591"/>
      <c r="AT1591"/>
      <c r="AU1591"/>
      <c r="AV1591"/>
      <c r="AW1591"/>
      <c r="AX1591" t="inlineStr">
        <is>
          <t>Mortality</t>
        </is>
      </c>
      <c r="AY1591" t="inlineStr">
        <is>
          <t>Mortality</t>
        </is>
      </c>
      <c r="AZ1591" t="inlineStr">
        <is>
          <t>LC50</t>
        </is>
      </c>
      <c r="BA1591"/>
      <c r="BB1591" t="n">
        <v>4.0</v>
      </c>
      <c r="BC1591"/>
      <c r="BD1591"/>
      <c r="BE1591"/>
      <c r="BF1591"/>
      <c r="BG1591" t="inlineStr">
        <is>
          <t>Day(s)</t>
        </is>
      </c>
      <c r="BH1591"/>
      <c r="BI1591" t="inlineStr">
        <is>
          <t>DTXSID4040264</t>
        </is>
      </c>
      <c r="BJ1591" t="inlineStr">
        <is>
          <t>10.1016/0043-1354(76)90006-3</t>
        </is>
      </c>
      <c r="BK1591"/>
      <c r="BL1591"/>
      <c r="BM1591"/>
      <c r="BN1591"/>
      <c r="BO1591"/>
      <c r="BP1591"/>
      <c r="BQ1591"/>
      <c r="BR1591"/>
      <c r="BS1591"/>
      <c r="BT1591" t="inlineStr">
        <is>
          <t>--</t>
        </is>
      </c>
      <c r="BU1591"/>
      <c r="BV1591"/>
      <c r="BW1591"/>
      <c r="BX1591"/>
      <c r="BY1591"/>
      <c r="BZ1591"/>
      <c r="CA1591"/>
      <c r="CB1591"/>
      <c r="CC1591"/>
      <c r="CD1591"/>
      <c r="CE1591"/>
      <c r="CF1591"/>
      <c r="CG1591"/>
      <c r="CH1591"/>
      <c r="CI1591"/>
      <c r="CJ1591"/>
      <c r="CK1591" t="inlineStr">
        <is>
          <t>Adelman,I.R., L.L.,Jr. Smith, and G.D. Siesennop</t>
        </is>
      </c>
      <c r="CL1591" t="n">
        <v>5600.0</v>
      </c>
      <c r="CM1591" t="inlineStr">
        <is>
          <t>Effect of Size or Age of Goldfish and Fathead Minnows on Use of Pentachlorophenol as a Reference Toxicant</t>
        </is>
      </c>
      <c r="CN1591" t="inlineStr">
        <is>
          <t>Water Res.10(8): 685-687</t>
        </is>
      </c>
      <c r="CO1591" t="n">
        <v>1976.0</v>
      </c>
      <c r="CP1591" t="inlineStr">
        <is>
          <t>Adelman,I.R., L.L.,Jr. Smith, and G.D. Siesennop (1976). Effect of Size or Age of Goldfish and Fathead Minnows on Use of Pentachlorophenol as a Reference Toxicant. Water Res., 10, (8), 685-687. doi:10.1016/0043-1354(76)90006-3. ECOREF#:5600</t>
        </is>
      </c>
    </row>
    <row r="1592">
      <c r="A1592" t="n">
        <v>131522.0</v>
      </c>
      <c r="B1592" t="inlineStr">
        <is>
          <t>2,3,4,5,6-Pentachlorophenol sodium salt (1:1)</t>
        </is>
      </c>
      <c r="C1592"/>
      <c r="D1592" t="inlineStr">
        <is>
          <t>Unmeasured</t>
        </is>
      </c>
      <c r="E1592" t="inlineStr">
        <is>
          <t>Not coded</t>
        </is>
      </c>
      <c r="F1592"/>
      <c r="G1592"/>
      <c r="H1592"/>
      <c r="I1592"/>
      <c r="J1592"/>
      <c r="K1592"/>
      <c r="L1592" t="inlineStr">
        <is>
          <t>Pimephales promelas</t>
        </is>
      </c>
      <c r="M1592" t="inlineStr">
        <is>
          <t>Fathead Minnow</t>
        </is>
      </c>
      <c r="N1592" t="inlineStr">
        <is>
          <t>Larva</t>
        </is>
      </c>
      <c r="O1592"/>
      <c r="P1592" t="n">
        <v>2.0</v>
      </c>
      <c r="Q1592"/>
      <c r="R1592"/>
      <c r="S1592"/>
      <c r="T1592"/>
      <c r="U1592" t="inlineStr">
        <is>
          <t>Day(s)</t>
        </is>
      </c>
      <c r="V1592" t="inlineStr">
        <is>
          <t>Flow-through</t>
        </is>
      </c>
      <c r="W1592" t="inlineStr">
        <is>
          <t>Fresh water</t>
        </is>
      </c>
      <c r="X1592" t="inlineStr">
        <is>
          <t>Lab</t>
        </is>
      </c>
      <c r="Y1592"/>
      <c r="Z1592" t="inlineStr">
        <is>
          <t>Formulation</t>
        </is>
      </c>
      <c r="AA1592"/>
      <c r="AB1592" t="n">
        <v>0.427</v>
      </c>
      <c r="AC1592"/>
      <c r="AD1592" t="n">
        <v>0.388</v>
      </c>
      <c r="AE1592"/>
      <c r="AF1592" t="n">
        <v>0.47</v>
      </c>
      <c r="AG1592" t="inlineStr">
        <is>
          <t>AI mg/L</t>
        </is>
      </c>
      <c r="AH1592"/>
      <c r="AI1592"/>
      <c r="AJ1592"/>
      <c r="AK1592"/>
      <c r="AL1592"/>
      <c r="AM1592"/>
      <c r="AN1592"/>
      <c r="AO1592"/>
      <c r="AP1592"/>
      <c r="AQ1592"/>
      <c r="AR1592"/>
      <c r="AS1592"/>
      <c r="AT1592"/>
      <c r="AU1592"/>
      <c r="AV1592"/>
      <c r="AW1592"/>
      <c r="AX1592" t="inlineStr">
        <is>
          <t>Mortality</t>
        </is>
      </c>
      <c r="AY1592" t="inlineStr">
        <is>
          <t>Mortality</t>
        </is>
      </c>
      <c r="AZ1592" t="inlineStr">
        <is>
          <t>LC50</t>
        </is>
      </c>
      <c r="BA1592"/>
      <c r="BB1592" t="n">
        <v>4.0</v>
      </c>
      <c r="BC1592"/>
      <c r="BD1592"/>
      <c r="BE1592"/>
      <c r="BF1592"/>
      <c r="BG1592" t="inlineStr">
        <is>
          <t>Day(s)</t>
        </is>
      </c>
      <c r="BH1592"/>
      <c r="BI1592" t="inlineStr">
        <is>
          <t>DTXSID4040264</t>
        </is>
      </c>
      <c r="BJ1592" t="inlineStr">
        <is>
          <t>10.1007/BF00027820</t>
        </is>
      </c>
      <c r="BK1592"/>
      <c r="BL1592"/>
      <c r="BM1592"/>
      <c r="BN1592"/>
      <c r="BO1592"/>
      <c r="BP1592"/>
      <c r="BQ1592"/>
      <c r="BR1592"/>
      <c r="BS1592"/>
      <c r="BT1592" t="inlineStr">
        <is>
          <t>--</t>
        </is>
      </c>
      <c r="BU1592"/>
      <c r="BV1592"/>
      <c r="BW1592"/>
      <c r="BX1592"/>
      <c r="BY1592"/>
      <c r="BZ1592"/>
      <c r="CA1592"/>
      <c r="CB1592"/>
      <c r="CC1592"/>
      <c r="CD1592"/>
      <c r="CE1592"/>
      <c r="CF1592"/>
      <c r="CG1592"/>
      <c r="CH1592"/>
      <c r="CI1592"/>
      <c r="CJ1592"/>
      <c r="CK1592" t="inlineStr">
        <is>
          <t>Lanno,R.P., B.E. Hickie, and D.G. Dixon</t>
        </is>
      </c>
      <c r="CL1592" t="n">
        <v>17753.0</v>
      </c>
      <c r="CM1592" t="inlineStr">
        <is>
          <t>Feeding and Nutritional Considerations in Aquatic Toxicology</t>
        </is>
      </c>
      <c r="CN1592" t="inlineStr">
        <is>
          <t>Hydrobiologia (Multiple Languages)188/189:525-531</t>
        </is>
      </c>
      <c r="CO1592" t="n">
        <v>1989.0</v>
      </c>
      <c r="CP1592" t="inlineStr">
        <is>
          <t>Lanno,R.P., B.E. Hickie, and D.G. Dixon (1989). Feeding and Nutritional Considerations in Aquatic Toxicology. Hydrobiologia (Multiple Languages), 188/189, 525-531. doi:10.1007/BF00027820. ECOREF#:17753</t>
        </is>
      </c>
    </row>
    <row r="1593">
      <c r="A1593" t="n">
        <v>131522.0</v>
      </c>
      <c r="B1593" t="inlineStr">
        <is>
          <t>2,3,4,5,6-Pentachlorophenol sodium salt (1:1)</t>
        </is>
      </c>
      <c r="C1593"/>
      <c r="D1593" t="inlineStr">
        <is>
          <t>Unmeasured</t>
        </is>
      </c>
      <c r="E1593" t="inlineStr">
        <is>
          <t>Not coded</t>
        </is>
      </c>
      <c r="F1593"/>
      <c r="G1593"/>
      <c r="H1593"/>
      <c r="I1593"/>
      <c r="J1593"/>
      <c r="K1593"/>
      <c r="L1593" t="inlineStr">
        <is>
          <t>Pimephales promelas</t>
        </is>
      </c>
      <c r="M1593" t="inlineStr">
        <is>
          <t>Fathead Minnow</t>
        </is>
      </c>
      <c r="N1593" t="inlineStr">
        <is>
          <t>Larva</t>
        </is>
      </c>
      <c r="O1593"/>
      <c r="P1593" t="n">
        <v>4.0</v>
      </c>
      <c r="Q1593"/>
      <c r="R1593"/>
      <c r="S1593"/>
      <c r="T1593"/>
      <c r="U1593" t="inlineStr">
        <is>
          <t>Day(s)</t>
        </is>
      </c>
      <c r="V1593" t="inlineStr">
        <is>
          <t>Flow-through</t>
        </is>
      </c>
      <c r="W1593" t="inlineStr">
        <is>
          <t>Fresh water</t>
        </is>
      </c>
      <c r="X1593" t="inlineStr">
        <is>
          <t>Lab</t>
        </is>
      </c>
      <c r="Y1593"/>
      <c r="Z1593" t="inlineStr">
        <is>
          <t>Formulation</t>
        </is>
      </c>
      <c r="AA1593"/>
      <c r="AB1593" t="n">
        <v>0.305</v>
      </c>
      <c r="AC1593"/>
      <c r="AD1593" t="n">
        <v>0.251</v>
      </c>
      <c r="AE1593"/>
      <c r="AF1593" t="n">
        <v>0.371</v>
      </c>
      <c r="AG1593" t="inlineStr">
        <is>
          <t>AI mg/L</t>
        </is>
      </c>
      <c r="AH1593"/>
      <c r="AI1593"/>
      <c r="AJ1593"/>
      <c r="AK1593"/>
      <c r="AL1593"/>
      <c r="AM1593"/>
      <c r="AN1593"/>
      <c r="AO1593"/>
      <c r="AP1593"/>
      <c r="AQ1593"/>
      <c r="AR1593"/>
      <c r="AS1593"/>
      <c r="AT1593"/>
      <c r="AU1593"/>
      <c r="AV1593"/>
      <c r="AW1593"/>
      <c r="AX1593" t="inlineStr">
        <is>
          <t>Mortality</t>
        </is>
      </c>
      <c r="AY1593" t="inlineStr">
        <is>
          <t>Mortality</t>
        </is>
      </c>
      <c r="AZ1593" t="inlineStr">
        <is>
          <t>LC50</t>
        </is>
      </c>
      <c r="BA1593"/>
      <c r="BB1593" t="n">
        <v>4.0</v>
      </c>
      <c r="BC1593"/>
      <c r="BD1593"/>
      <c r="BE1593"/>
      <c r="BF1593"/>
      <c r="BG1593" t="inlineStr">
        <is>
          <t>Day(s)</t>
        </is>
      </c>
      <c r="BH1593"/>
      <c r="BI1593" t="inlineStr">
        <is>
          <t>DTXSID4040264</t>
        </is>
      </c>
      <c r="BJ1593" t="inlineStr">
        <is>
          <t>10.1007/BF00027820</t>
        </is>
      </c>
      <c r="BK1593"/>
      <c r="BL1593"/>
      <c r="BM1593"/>
      <c r="BN1593"/>
      <c r="BO1593"/>
      <c r="BP1593"/>
      <c r="BQ1593"/>
      <c r="BR1593"/>
      <c r="BS1593"/>
      <c r="BT1593" t="inlineStr">
        <is>
          <t>--</t>
        </is>
      </c>
      <c r="BU1593"/>
      <c r="BV1593"/>
      <c r="BW1593"/>
      <c r="BX1593"/>
      <c r="BY1593"/>
      <c r="BZ1593"/>
      <c r="CA1593"/>
      <c r="CB1593"/>
      <c r="CC1593"/>
      <c r="CD1593"/>
      <c r="CE1593"/>
      <c r="CF1593"/>
      <c r="CG1593"/>
      <c r="CH1593"/>
      <c r="CI1593"/>
      <c r="CJ1593"/>
      <c r="CK1593" t="inlineStr">
        <is>
          <t>Lanno,R.P., B.E. Hickie, and D.G. Dixon</t>
        </is>
      </c>
      <c r="CL1593" t="n">
        <v>17753.0</v>
      </c>
      <c r="CM1593" t="inlineStr">
        <is>
          <t>Feeding and Nutritional Considerations in Aquatic Toxicology</t>
        </is>
      </c>
      <c r="CN1593" t="inlineStr">
        <is>
          <t>Hydrobiologia (Multiple Languages)188/189:525-531</t>
        </is>
      </c>
      <c r="CO1593" t="n">
        <v>1989.0</v>
      </c>
      <c r="CP1593" t="inlineStr">
        <is>
          <t>Lanno,R.P., B.E. Hickie, and D.G. Dixon (1989). Feeding and Nutritional Considerations in Aquatic Toxicology. Hydrobiologia (Multiple Languages), 188/189, 525-531. doi:10.1007/BF00027820. ECOREF#:17753</t>
        </is>
      </c>
    </row>
    <row r="1594">
      <c r="A1594" t="n">
        <v>131522.0</v>
      </c>
      <c r="B1594" t="inlineStr">
        <is>
          <t>2,3,4,5,6-Pentachlorophenol sodium salt (1:1)</t>
        </is>
      </c>
      <c r="C1594"/>
      <c r="D1594" t="inlineStr">
        <is>
          <t>Measured</t>
        </is>
      </c>
      <c r="E1594" t="inlineStr">
        <is>
          <t>Not coded</t>
        </is>
      </c>
      <c r="F1594"/>
      <c r="G1594"/>
      <c r="H1594"/>
      <c r="I1594"/>
      <c r="J1594"/>
      <c r="K1594"/>
      <c r="L1594" t="inlineStr">
        <is>
          <t>Pimephales promelas</t>
        </is>
      </c>
      <c r="M1594" t="inlineStr">
        <is>
          <t>Fathead Minnow</t>
        </is>
      </c>
      <c r="N1594"/>
      <c r="O1594"/>
      <c r="P1594"/>
      <c r="Q1594"/>
      <c r="R1594"/>
      <c r="S1594"/>
      <c r="T1594"/>
      <c r="U1594"/>
      <c r="V1594" t="inlineStr">
        <is>
          <t>Flow-through</t>
        </is>
      </c>
      <c r="W1594" t="inlineStr">
        <is>
          <t>Fresh water</t>
        </is>
      </c>
      <c r="X1594" t="inlineStr">
        <is>
          <t>Lab</t>
        </is>
      </c>
      <c r="Y1594"/>
      <c r="Z1594" t="inlineStr">
        <is>
          <t>Active ingredient</t>
        </is>
      </c>
      <c r="AA1594"/>
      <c r="AB1594" t="n">
        <v>0.34</v>
      </c>
      <c r="AC1594"/>
      <c r="AD1594"/>
      <c r="AE1594"/>
      <c r="AF1594"/>
      <c r="AG1594" t="inlineStr">
        <is>
          <t>AI mg/L</t>
        </is>
      </c>
      <c r="AH1594"/>
      <c r="AI1594"/>
      <c r="AJ1594"/>
      <c r="AK1594"/>
      <c r="AL1594"/>
      <c r="AM1594"/>
      <c r="AN1594"/>
      <c r="AO1594"/>
      <c r="AP1594"/>
      <c r="AQ1594"/>
      <c r="AR1594"/>
      <c r="AS1594"/>
      <c r="AT1594"/>
      <c r="AU1594"/>
      <c r="AV1594"/>
      <c r="AW1594"/>
      <c r="AX1594" t="inlineStr">
        <is>
          <t>Mortality</t>
        </is>
      </c>
      <c r="AY1594" t="inlineStr">
        <is>
          <t>Mortality</t>
        </is>
      </c>
      <c r="AZ1594" t="inlineStr">
        <is>
          <t>LC50</t>
        </is>
      </c>
      <c r="BA1594"/>
      <c r="BB1594" t="n">
        <v>4.0</v>
      </c>
      <c r="BC1594"/>
      <c r="BD1594"/>
      <c r="BE1594"/>
      <c r="BF1594"/>
      <c r="BG1594" t="inlineStr">
        <is>
          <t>Day(s)</t>
        </is>
      </c>
      <c r="BH1594"/>
      <c r="BI1594" t="inlineStr">
        <is>
          <t>DTXSID4040264</t>
        </is>
      </c>
      <c r="BJ1594" t="inlineStr">
        <is>
          <t>10.1577/1548-8659(1975)104&lt;567:TROTHL&gt;2.0.CO;2</t>
        </is>
      </c>
      <c r="BK1594"/>
      <c r="BL1594"/>
      <c r="BM1594"/>
      <c r="BN1594"/>
      <c r="BO1594"/>
      <c r="BP1594"/>
      <c r="BQ1594"/>
      <c r="BR1594"/>
      <c r="BS1594"/>
      <c r="BT1594" t="inlineStr">
        <is>
          <t>--</t>
        </is>
      </c>
      <c r="BU1594"/>
      <c r="BV1594"/>
      <c r="BW1594"/>
      <c r="BX1594"/>
      <c r="BY1594"/>
      <c r="BZ1594"/>
      <c r="CA1594"/>
      <c r="CB1594"/>
      <c r="CC1594"/>
      <c r="CD1594"/>
      <c r="CE1594"/>
      <c r="CF1594"/>
      <c r="CG1594"/>
      <c r="CH1594"/>
      <c r="CI1594" t="inlineStr">
        <is>
          <t xml:space="preserve"> O.EFCT CONT/113-123 H// </t>
        </is>
      </c>
      <c r="CJ1594" t="inlineStr">
        <is>
          <t xml:space="preserve">   O.EFCT CONT/113-123 H// </t>
        </is>
      </c>
      <c r="CK1594" t="inlineStr">
        <is>
          <t>Ruesink,R.G., and L.L.,Jr. Smith</t>
        </is>
      </c>
      <c r="CL1594" t="n">
        <v>837.0</v>
      </c>
      <c r="CM1594" t="inlineStr">
        <is>
          <t>The Relationship of the 96-Hour LC50 to the Lethal Threshold Concentration of Hexavalent Chromium, Phenol, and Sodium Pentachlorophenate for Fathead Minnows (Pimephales promelas Rafinesque)</t>
        </is>
      </c>
      <c r="CN1594" t="inlineStr">
        <is>
          <t>Trans. Am. Fish. Soc.104(3): 567-570</t>
        </is>
      </c>
      <c r="CO1594" t="n">
        <v>1975.0</v>
      </c>
      <c r="CP1594" t="inlineStr">
        <is>
          <t>Ruesink,R.G., and L.L.,Jr. Smith (1975). The Relationship of the 96-Hour LC50 to the Lethal Threshold Concentration of Hexavalent Chromium, Phenol, and Sodium Pentachlorophenate for Fathead Minnows (Pimephales promelas Rafinesque). Trans. Am. Fish. Soc., 104, (3), 567-570. doi:10.1577/1548-8659(1975)104&lt;567:TROTHL&gt;2.0.CO;2. ECOREF#:837</t>
        </is>
      </c>
    </row>
    <row r="1595">
      <c r="A1595" t="n">
        <v>131522.0</v>
      </c>
      <c r="B1595" t="inlineStr">
        <is>
          <t>2,3,4,5,6-Pentachlorophenol sodium salt (1:1)</t>
        </is>
      </c>
      <c r="C1595" t="inlineStr">
        <is>
          <t>Technical grade, technical product, technical formulation</t>
        </is>
      </c>
      <c r="D1595" t="inlineStr">
        <is>
          <t>Unmeasured</t>
        </is>
      </c>
      <c r="E1595" t="inlineStr">
        <is>
          <t>Not coded</t>
        </is>
      </c>
      <c r="F1595"/>
      <c r="G1595"/>
      <c r="H1595"/>
      <c r="I1595"/>
      <c r="J1595"/>
      <c r="K1595"/>
      <c r="L1595" t="inlineStr">
        <is>
          <t>Pimephales promelas</t>
        </is>
      </c>
      <c r="M1595" t="inlineStr">
        <is>
          <t>Fathead Minnow</t>
        </is>
      </c>
      <c r="N1595"/>
      <c r="O1595"/>
      <c r="P1595" t="n">
        <v>11.0</v>
      </c>
      <c r="Q1595"/>
      <c r="R1595"/>
      <c r="S1595"/>
      <c r="T1595"/>
      <c r="U1595" t="inlineStr">
        <is>
          <t>Week(s)</t>
        </is>
      </c>
      <c r="V1595" t="inlineStr">
        <is>
          <t>Flow-through</t>
        </is>
      </c>
      <c r="W1595" t="inlineStr">
        <is>
          <t>Fresh water</t>
        </is>
      </c>
      <c r="X1595" t="inlineStr">
        <is>
          <t>Lab</t>
        </is>
      </c>
      <c r="Y1595"/>
      <c r="Z1595" t="inlineStr">
        <is>
          <t>Active ingredient</t>
        </is>
      </c>
      <c r="AA1595"/>
      <c r="AB1595" t="n">
        <v>0.22</v>
      </c>
      <c r="AC1595"/>
      <c r="AD1595"/>
      <c r="AE1595"/>
      <c r="AF1595"/>
      <c r="AG1595" t="inlineStr">
        <is>
          <t>AI mg/L</t>
        </is>
      </c>
      <c r="AH1595"/>
      <c r="AI1595"/>
      <c r="AJ1595"/>
      <c r="AK1595"/>
      <c r="AL1595"/>
      <c r="AM1595"/>
      <c r="AN1595"/>
      <c r="AO1595"/>
      <c r="AP1595"/>
      <c r="AQ1595"/>
      <c r="AR1595"/>
      <c r="AS1595"/>
      <c r="AT1595"/>
      <c r="AU1595"/>
      <c r="AV1595"/>
      <c r="AW1595"/>
      <c r="AX1595" t="inlineStr">
        <is>
          <t>Mortality</t>
        </is>
      </c>
      <c r="AY1595" t="inlineStr">
        <is>
          <t>Mortality</t>
        </is>
      </c>
      <c r="AZ1595" t="inlineStr">
        <is>
          <t>LC50</t>
        </is>
      </c>
      <c r="BA1595"/>
      <c r="BB1595" t="n">
        <v>4.0</v>
      </c>
      <c r="BC1595"/>
      <c r="BD1595"/>
      <c r="BE1595"/>
      <c r="BF1595"/>
      <c r="BG1595" t="inlineStr">
        <is>
          <t>Day(s)</t>
        </is>
      </c>
      <c r="BH1595"/>
      <c r="BI1595" t="inlineStr">
        <is>
          <t>DTXSID4040264</t>
        </is>
      </c>
      <c r="BJ1595"/>
      <c r="BK1595"/>
      <c r="BL1595"/>
      <c r="BM1595"/>
      <c r="BN1595"/>
      <c r="BO1595"/>
      <c r="BP1595"/>
      <c r="BQ1595"/>
      <c r="BR1595"/>
      <c r="BS1595"/>
      <c r="BT1595" t="inlineStr">
        <is>
          <t>--</t>
        </is>
      </c>
      <c r="BU1595"/>
      <c r="BV1595"/>
      <c r="BW1595"/>
      <c r="BX1595"/>
      <c r="BY1595"/>
      <c r="BZ1595"/>
      <c r="CA1595"/>
      <c r="CB1595"/>
      <c r="CC1595"/>
      <c r="CD1595"/>
      <c r="CE1595"/>
      <c r="CF1595"/>
      <c r="CG1595"/>
      <c r="CH1595"/>
      <c r="CI1595"/>
      <c r="CJ1595"/>
      <c r="CK1595" t="inlineStr">
        <is>
          <t>Adelman,I.R., and L.L.,Jr. Smith</t>
        </is>
      </c>
      <c r="CL1595" t="n">
        <v>2145.0</v>
      </c>
      <c r="CM1595" t="inlineStr">
        <is>
          <t>Standard Test Fish Development.  Part I.  Fathead Minnows (Pimephales promelas) and Goldfish (Carassius auratus) as Standard Fish in Bioassays and Their Reaction to Potential Reference Toxicants</t>
        </is>
      </c>
      <c r="CN1595" t="inlineStr">
        <is>
          <t>EPA-600/3-76-061A, U.S.EPA, Duluth, MN:77 p.</t>
        </is>
      </c>
      <c r="CO1595" t="n">
        <v>1976.0</v>
      </c>
      <c r="CP1595" t="inlineStr">
        <is>
          <t>Adelman,I.R., and L.L.,Jr. Smith (1976). Standard Test Fish Development.  Part I.  Fathead Minnows (Pimephales promelas) and Goldfish (Carassius auratus) as Standard Fish in Bioassays and Their Reaction to Potential Reference Toxicants. EPA-600/3-76-061A, U.S.EPA, Duluth, MN, 77 p. ECOREF#:2145</t>
        </is>
      </c>
    </row>
    <row r="1596">
      <c r="A1596" t="n">
        <v>131522.0</v>
      </c>
      <c r="B1596" t="inlineStr">
        <is>
          <t>2,3,4,5,6-Pentachlorophenol sodium salt (1:1)</t>
        </is>
      </c>
      <c r="C1596" t="inlineStr">
        <is>
          <t>Technical grade, technical product, technical formulation</t>
        </is>
      </c>
      <c r="D1596" t="inlineStr">
        <is>
          <t>Unmeasured</t>
        </is>
      </c>
      <c r="E1596" t="inlineStr">
        <is>
          <t>Not coded</t>
        </is>
      </c>
      <c r="F1596"/>
      <c r="G1596"/>
      <c r="H1596"/>
      <c r="I1596"/>
      <c r="J1596"/>
      <c r="K1596"/>
      <c r="L1596" t="inlineStr">
        <is>
          <t>Pimephales promelas</t>
        </is>
      </c>
      <c r="M1596" t="inlineStr">
        <is>
          <t>Fathead Minnow</t>
        </is>
      </c>
      <c r="N1596"/>
      <c r="O1596"/>
      <c r="P1596" t="n">
        <v>11.0</v>
      </c>
      <c r="Q1596"/>
      <c r="R1596"/>
      <c r="S1596"/>
      <c r="T1596"/>
      <c r="U1596" t="inlineStr">
        <is>
          <t>Week(s)</t>
        </is>
      </c>
      <c r="V1596" t="inlineStr">
        <is>
          <t>Flow-through</t>
        </is>
      </c>
      <c r="W1596" t="inlineStr">
        <is>
          <t>Fresh water</t>
        </is>
      </c>
      <c r="X1596" t="inlineStr">
        <is>
          <t>Lab</t>
        </is>
      </c>
      <c r="Y1596"/>
      <c r="Z1596" t="inlineStr">
        <is>
          <t>Active ingredient</t>
        </is>
      </c>
      <c r="AA1596"/>
      <c r="AB1596" t="n">
        <v>0.18</v>
      </c>
      <c r="AC1596"/>
      <c r="AD1596"/>
      <c r="AE1596"/>
      <c r="AF1596"/>
      <c r="AG1596" t="inlineStr">
        <is>
          <t>AI mg/L</t>
        </is>
      </c>
      <c r="AH1596"/>
      <c r="AI1596"/>
      <c r="AJ1596"/>
      <c r="AK1596"/>
      <c r="AL1596"/>
      <c r="AM1596"/>
      <c r="AN1596"/>
      <c r="AO1596"/>
      <c r="AP1596"/>
      <c r="AQ1596"/>
      <c r="AR1596"/>
      <c r="AS1596"/>
      <c r="AT1596"/>
      <c r="AU1596"/>
      <c r="AV1596"/>
      <c r="AW1596"/>
      <c r="AX1596" t="inlineStr">
        <is>
          <t>Mortality</t>
        </is>
      </c>
      <c r="AY1596" t="inlineStr">
        <is>
          <t>Mortality</t>
        </is>
      </c>
      <c r="AZ1596" t="inlineStr">
        <is>
          <t>LC50</t>
        </is>
      </c>
      <c r="BA1596"/>
      <c r="BB1596" t="n">
        <v>4.0</v>
      </c>
      <c r="BC1596"/>
      <c r="BD1596"/>
      <c r="BE1596"/>
      <c r="BF1596"/>
      <c r="BG1596" t="inlineStr">
        <is>
          <t>Day(s)</t>
        </is>
      </c>
      <c r="BH1596"/>
      <c r="BI1596" t="inlineStr">
        <is>
          <t>DTXSID4040264</t>
        </is>
      </c>
      <c r="BJ1596"/>
      <c r="BK1596"/>
      <c r="BL1596"/>
      <c r="BM1596"/>
      <c r="BN1596"/>
      <c r="BO1596"/>
      <c r="BP1596"/>
      <c r="BQ1596"/>
      <c r="BR1596"/>
      <c r="BS1596"/>
      <c r="BT1596" t="inlineStr">
        <is>
          <t>--</t>
        </is>
      </c>
      <c r="BU1596"/>
      <c r="BV1596"/>
      <c r="BW1596"/>
      <c r="BX1596"/>
      <c r="BY1596"/>
      <c r="BZ1596"/>
      <c r="CA1596"/>
      <c r="CB1596"/>
      <c r="CC1596"/>
      <c r="CD1596"/>
      <c r="CE1596"/>
      <c r="CF1596"/>
      <c r="CG1596"/>
      <c r="CH1596"/>
      <c r="CI1596"/>
      <c r="CJ1596"/>
      <c r="CK1596" t="inlineStr">
        <is>
          <t>Adelman,I.R., and L.L.,Jr. Smith</t>
        </is>
      </c>
      <c r="CL1596" t="n">
        <v>2145.0</v>
      </c>
      <c r="CM1596" t="inlineStr">
        <is>
          <t>Standard Test Fish Development.  Part I.  Fathead Minnows (Pimephales promelas) and Goldfish (Carassius auratus) as Standard Fish in Bioassays and Their Reaction to Potential Reference Toxicants</t>
        </is>
      </c>
      <c r="CN1596" t="inlineStr">
        <is>
          <t>EPA-600/3-76-061A, U.S.EPA, Duluth, MN:77 p.</t>
        </is>
      </c>
      <c r="CO1596" t="n">
        <v>1976.0</v>
      </c>
      <c r="CP1596" t="inlineStr">
        <is>
          <t>Adelman,I.R., and L.L.,Jr. Smith (1976). Standard Test Fish Development.  Part I.  Fathead Minnows (Pimephales promelas) and Goldfish (Carassius auratus) as Standard Fish in Bioassays and Their Reaction to Potential Reference Toxicants. EPA-600/3-76-061A, U.S.EPA, Duluth, MN, 77 p. ECOREF#:2145</t>
        </is>
      </c>
    </row>
    <row r="1597">
      <c r="A1597" t="n">
        <v>131522.0</v>
      </c>
      <c r="B1597" t="inlineStr">
        <is>
          <t>2,3,4,5,6-Pentachlorophenol sodium salt (1:1)</t>
        </is>
      </c>
      <c r="C1597" t="inlineStr">
        <is>
          <t>Technical grade, technical product, technical formulation</t>
        </is>
      </c>
      <c r="D1597" t="inlineStr">
        <is>
          <t>Unmeasured</t>
        </is>
      </c>
      <c r="E1597" t="inlineStr">
        <is>
          <t>Not coded</t>
        </is>
      </c>
      <c r="F1597"/>
      <c r="G1597"/>
      <c r="H1597"/>
      <c r="I1597"/>
      <c r="J1597"/>
      <c r="K1597"/>
      <c r="L1597" t="inlineStr">
        <is>
          <t>Pimephales promelas</t>
        </is>
      </c>
      <c r="M1597" t="inlineStr">
        <is>
          <t>Fathead Minnow</t>
        </is>
      </c>
      <c r="N1597"/>
      <c r="O1597"/>
      <c r="P1597" t="n">
        <v>11.0</v>
      </c>
      <c r="Q1597"/>
      <c r="R1597"/>
      <c r="S1597"/>
      <c r="T1597"/>
      <c r="U1597" t="inlineStr">
        <is>
          <t>Week(s)</t>
        </is>
      </c>
      <c r="V1597" t="inlineStr">
        <is>
          <t>Flow-through</t>
        </is>
      </c>
      <c r="W1597" t="inlineStr">
        <is>
          <t>Fresh water</t>
        </is>
      </c>
      <c r="X1597" t="inlineStr">
        <is>
          <t>Lab</t>
        </is>
      </c>
      <c r="Y1597"/>
      <c r="Z1597" t="inlineStr">
        <is>
          <t>Active ingredient</t>
        </is>
      </c>
      <c r="AA1597"/>
      <c r="AB1597" t="n">
        <v>0.19</v>
      </c>
      <c r="AC1597"/>
      <c r="AD1597"/>
      <c r="AE1597"/>
      <c r="AF1597"/>
      <c r="AG1597" t="inlineStr">
        <is>
          <t>AI mg/L</t>
        </is>
      </c>
      <c r="AH1597"/>
      <c r="AI1597"/>
      <c r="AJ1597"/>
      <c r="AK1597"/>
      <c r="AL1597"/>
      <c r="AM1597"/>
      <c r="AN1597"/>
      <c r="AO1597"/>
      <c r="AP1597"/>
      <c r="AQ1597"/>
      <c r="AR1597"/>
      <c r="AS1597"/>
      <c r="AT1597"/>
      <c r="AU1597"/>
      <c r="AV1597"/>
      <c r="AW1597"/>
      <c r="AX1597" t="inlineStr">
        <is>
          <t>Mortality</t>
        </is>
      </c>
      <c r="AY1597" t="inlineStr">
        <is>
          <t>Mortality</t>
        </is>
      </c>
      <c r="AZ1597" t="inlineStr">
        <is>
          <t>LC50</t>
        </is>
      </c>
      <c r="BA1597"/>
      <c r="BB1597" t="n">
        <v>4.0</v>
      </c>
      <c r="BC1597"/>
      <c r="BD1597"/>
      <c r="BE1597"/>
      <c r="BF1597"/>
      <c r="BG1597" t="inlineStr">
        <is>
          <t>Day(s)</t>
        </is>
      </c>
      <c r="BH1597"/>
      <c r="BI1597" t="inlineStr">
        <is>
          <t>DTXSID4040264</t>
        </is>
      </c>
      <c r="BJ1597"/>
      <c r="BK1597"/>
      <c r="BL1597"/>
      <c r="BM1597"/>
      <c r="BN1597"/>
      <c r="BO1597"/>
      <c r="BP1597"/>
      <c r="BQ1597"/>
      <c r="BR1597"/>
      <c r="BS1597"/>
      <c r="BT1597" t="inlineStr">
        <is>
          <t>--</t>
        </is>
      </c>
      <c r="BU1597"/>
      <c r="BV1597"/>
      <c r="BW1597"/>
      <c r="BX1597"/>
      <c r="BY1597"/>
      <c r="BZ1597"/>
      <c r="CA1597"/>
      <c r="CB1597"/>
      <c r="CC1597"/>
      <c r="CD1597"/>
      <c r="CE1597"/>
      <c r="CF1597"/>
      <c r="CG1597"/>
      <c r="CH1597"/>
      <c r="CI1597"/>
      <c r="CJ1597"/>
      <c r="CK1597" t="inlineStr">
        <is>
          <t>Adelman,I.R., and L.L.,Jr. Smith</t>
        </is>
      </c>
      <c r="CL1597" t="n">
        <v>2145.0</v>
      </c>
      <c r="CM1597" t="inlineStr">
        <is>
          <t>Standard Test Fish Development.  Part I.  Fathead Minnows (Pimephales promelas) and Goldfish (Carassius auratus) as Standard Fish in Bioassays and Their Reaction to Potential Reference Toxicants</t>
        </is>
      </c>
      <c r="CN1597" t="inlineStr">
        <is>
          <t>EPA-600/3-76-061A, U.S.EPA, Duluth, MN:77 p.</t>
        </is>
      </c>
      <c r="CO1597" t="n">
        <v>1976.0</v>
      </c>
      <c r="CP1597" t="inlineStr">
        <is>
          <t>Adelman,I.R., and L.L.,Jr. Smith (1976). Standard Test Fish Development.  Part I.  Fathead Minnows (Pimephales promelas) and Goldfish (Carassius auratus) as Standard Fish in Bioassays and Their Reaction to Potential Reference Toxicants. EPA-600/3-76-061A, U.S.EPA, Duluth, MN, 77 p. ECOREF#:2145</t>
        </is>
      </c>
    </row>
    <row r="1598">
      <c r="A1598" t="n">
        <v>131522.0</v>
      </c>
      <c r="B1598" t="inlineStr">
        <is>
          <t>2,3,4,5,6-Pentachlorophenol sodium salt (1:1)</t>
        </is>
      </c>
      <c r="C1598"/>
      <c r="D1598" t="inlineStr">
        <is>
          <t>Measured</t>
        </is>
      </c>
      <c r="E1598" t="inlineStr">
        <is>
          <t>Not coded</t>
        </is>
      </c>
      <c r="F1598"/>
      <c r="G1598"/>
      <c r="H1598"/>
      <c r="I1598"/>
      <c r="J1598"/>
      <c r="K1598"/>
      <c r="L1598" t="inlineStr">
        <is>
          <t>Pimephales promelas</t>
        </is>
      </c>
      <c r="M1598" t="inlineStr">
        <is>
          <t>Fathead Minnow</t>
        </is>
      </c>
      <c r="N1598"/>
      <c r="O1598"/>
      <c r="P1598"/>
      <c r="Q1598"/>
      <c r="R1598"/>
      <c r="S1598"/>
      <c r="T1598"/>
      <c r="U1598"/>
      <c r="V1598" t="inlineStr">
        <is>
          <t>Flow-through</t>
        </is>
      </c>
      <c r="W1598" t="inlineStr">
        <is>
          <t>Fresh water</t>
        </is>
      </c>
      <c r="X1598" t="inlineStr">
        <is>
          <t>Lab</t>
        </is>
      </c>
      <c r="Y1598"/>
      <c r="Z1598" t="inlineStr">
        <is>
          <t>Active ingredient</t>
        </is>
      </c>
      <c r="AA1598"/>
      <c r="AB1598" t="n">
        <v>0.21</v>
      </c>
      <c r="AC1598"/>
      <c r="AD1598"/>
      <c r="AE1598"/>
      <c r="AF1598"/>
      <c r="AG1598" t="inlineStr">
        <is>
          <t>AI mg/L</t>
        </is>
      </c>
      <c r="AH1598"/>
      <c r="AI1598"/>
      <c r="AJ1598"/>
      <c r="AK1598"/>
      <c r="AL1598"/>
      <c r="AM1598"/>
      <c r="AN1598"/>
      <c r="AO1598"/>
      <c r="AP1598"/>
      <c r="AQ1598"/>
      <c r="AR1598"/>
      <c r="AS1598"/>
      <c r="AT1598"/>
      <c r="AU1598"/>
      <c r="AV1598"/>
      <c r="AW1598"/>
      <c r="AX1598" t="inlineStr">
        <is>
          <t>Mortality</t>
        </is>
      </c>
      <c r="AY1598" t="inlineStr">
        <is>
          <t>Mortality</t>
        </is>
      </c>
      <c r="AZ1598" t="inlineStr">
        <is>
          <t>LC50</t>
        </is>
      </c>
      <c r="BA1598"/>
      <c r="BB1598" t="n">
        <v>4.0</v>
      </c>
      <c r="BC1598"/>
      <c r="BD1598"/>
      <c r="BE1598"/>
      <c r="BF1598"/>
      <c r="BG1598" t="inlineStr">
        <is>
          <t>Day(s)</t>
        </is>
      </c>
      <c r="BH1598"/>
      <c r="BI1598" t="inlineStr">
        <is>
          <t>DTXSID4040264</t>
        </is>
      </c>
      <c r="BJ1598" t="inlineStr">
        <is>
          <t>10.1577/1548-8659(1975)104&lt;567:TROTHL&gt;2.0.CO;2</t>
        </is>
      </c>
      <c r="BK1598"/>
      <c r="BL1598"/>
      <c r="BM1598"/>
      <c r="BN1598"/>
      <c r="BO1598"/>
      <c r="BP1598"/>
      <c r="BQ1598"/>
      <c r="BR1598"/>
      <c r="BS1598"/>
      <c r="BT1598" t="inlineStr">
        <is>
          <t>--</t>
        </is>
      </c>
      <c r="BU1598"/>
      <c r="BV1598"/>
      <c r="BW1598"/>
      <c r="BX1598"/>
      <c r="BY1598"/>
      <c r="BZ1598"/>
      <c r="CA1598"/>
      <c r="CB1598"/>
      <c r="CC1598"/>
      <c r="CD1598"/>
      <c r="CE1598"/>
      <c r="CF1598"/>
      <c r="CG1598"/>
      <c r="CH1598"/>
      <c r="CI1598" t="inlineStr">
        <is>
          <t xml:space="preserve"> O EFCT CONT/96-109 H// </t>
        </is>
      </c>
      <c r="CJ1598" t="inlineStr">
        <is>
          <t xml:space="preserve">   O EFCT CONT/96-109 H// </t>
        </is>
      </c>
      <c r="CK1598" t="inlineStr">
        <is>
          <t>Ruesink,R.G., and L.L.,Jr. Smith</t>
        </is>
      </c>
      <c r="CL1598" t="n">
        <v>837.0</v>
      </c>
      <c r="CM1598" t="inlineStr">
        <is>
          <t>The Relationship of the 96-Hour LC50 to the Lethal Threshold Concentration of Hexavalent Chromium, Phenol, and Sodium Pentachlorophenate for Fathead Minnows (Pimephales promelas Rafinesque)</t>
        </is>
      </c>
      <c r="CN1598" t="inlineStr">
        <is>
          <t>Trans. Am. Fish. Soc.104(3): 567-570</t>
        </is>
      </c>
      <c r="CO1598" t="n">
        <v>1975.0</v>
      </c>
      <c r="CP1598" t="inlineStr">
        <is>
          <t>Ruesink,R.G., and L.L.,Jr. Smith (1975). The Relationship of the 96-Hour LC50 to the Lethal Threshold Concentration of Hexavalent Chromium, Phenol, and Sodium Pentachlorophenate for Fathead Minnows (Pimephales promelas Rafinesque). Trans. Am. Fish. Soc., 104, (3), 567-570. doi:10.1577/1548-8659(1975)104&lt;567:TROTHL&gt;2.0.CO;2. ECOREF#:837</t>
        </is>
      </c>
    </row>
    <row r="1599">
      <c r="A1599" t="n">
        <v>131522.0</v>
      </c>
      <c r="B1599" t="inlineStr">
        <is>
          <t>2,3,4,5,6-Pentachlorophenol sodium salt (1:1)</t>
        </is>
      </c>
      <c r="C1599" t="inlineStr">
        <is>
          <t>Technical grade, technical product, technical formulation</t>
        </is>
      </c>
      <c r="D1599" t="inlineStr">
        <is>
          <t>Not reported</t>
        </is>
      </c>
      <c r="E1599" t="inlineStr">
        <is>
          <t>Not coded</t>
        </is>
      </c>
      <c r="F1599"/>
      <c r="G1599"/>
      <c r="H1599"/>
      <c r="I1599"/>
      <c r="J1599"/>
      <c r="K1599"/>
      <c r="L1599" t="inlineStr">
        <is>
          <t>Pimephales promelas</t>
        </is>
      </c>
      <c r="M1599" t="inlineStr">
        <is>
          <t>Fathead Minnow</t>
        </is>
      </c>
      <c r="N1599"/>
      <c r="O1599"/>
      <c r="P1599" t="n">
        <v>11.0</v>
      </c>
      <c r="Q1599"/>
      <c r="R1599"/>
      <c r="S1599"/>
      <c r="T1599"/>
      <c r="U1599" t="inlineStr">
        <is>
          <t>Week(s)</t>
        </is>
      </c>
      <c r="V1599" t="inlineStr">
        <is>
          <t>Flow-through</t>
        </is>
      </c>
      <c r="W1599" t="inlineStr">
        <is>
          <t>Fresh water</t>
        </is>
      </c>
      <c r="X1599" t="inlineStr">
        <is>
          <t>Lab</t>
        </is>
      </c>
      <c r="Y1599"/>
      <c r="Z1599" t="inlineStr">
        <is>
          <t>Active ingredient</t>
        </is>
      </c>
      <c r="AA1599"/>
      <c r="AB1599" t="n">
        <v>0.21</v>
      </c>
      <c r="AC1599"/>
      <c r="AD1599"/>
      <c r="AE1599"/>
      <c r="AF1599"/>
      <c r="AG1599" t="inlineStr">
        <is>
          <t>AI mg/L</t>
        </is>
      </c>
      <c r="AH1599"/>
      <c r="AI1599"/>
      <c r="AJ1599"/>
      <c r="AK1599"/>
      <c r="AL1599"/>
      <c r="AM1599"/>
      <c r="AN1599"/>
      <c r="AO1599"/>
      <c r="AP1599"/>
      <c r="AQ1599"/>
      <c r="AR1599"/>
      <c r="AS1599"/>
      <c r="AT1599"/>
      <c r="AU1599"/>
      <c r="AV1599"/>
      <c r="AW1599"/>
      <c r="AX1599" t="inlineStr">
        <is>
          <t>Mortality</t>
        </is>
      </c>
      <c r="AY1599" t="inlineStr">
        <is>
          <t>Mortality</t>
        </is>
      </c>
      <c r="AZ1599" t="inlineStr">
        <is>
          <t>LC50</t>
        </is>
      </c>
      <c r="BA1599"/>
      <c r="BB1599" t="n">
        <v>4.0</v>
      </c>
      <c r="BC1599"/>
      <c r="BD1599"/>
      <c r="BE1599"/>
      <c r="BF1599"/>
      <c r="BG1599" t="inlineStr">
        <is>
          <t>Day(s)</t>
        </is>
      </c>
      <c r="BH1599"/>
      <c r="BI1599" t="inlineStr">
        <is>
          <t>DTXSID4040264</t>
        </is>
      </c>
      <c r="BJ1599" t="inlineStr">
        <is>
          <t>10.1139/f76-030</t>
        </is>
      </c>
      <c r="BK1599"/>
      <c r="BL1599"/>
      <c r="BM1599"/>
      <c r="BN1599"/>
      <c r="BO1599"/>
      <c r="BP1599"/>
      <c r="BQ1599"/>
      <c r="BR1599"/>
      <c r="BS1599"/>
      <c r="BT1599" t="inlineStr">
        <is>
          <t>--</t>
        </is>
      </c>
      <c r="BU1599"/>
      <c r="BV1599"/>
      <c r="BW1599"/>
      <c r="BX1599"/>
      <c r="BY1599"/>
      <c r="BZ1599"/>
      <c r="CA1599"/>
      <c r="CB1599"/>
      <c r="CC1599"/>
      <c r="CD1599"/>
      <c r="CE1599"/>
      <c r="CF1599"/>
      <c r="CG1599"/>
      <c r="CH1599"/>
      <c r="CI1599"/>
      <c r="CJ1599"/>
      <c r="CK1599" t="inlineStr">
        <is>
          <t>Adelman,I.R., L.L.,Jr. Smith, and G.D. Siesennop</t>
        </is>
      </c>
      <c r="CL1599" t="n">
        <v>5230.0</v>
      </c>
      <c r="CM1599" t="inlineStr">
        <is>
          <t>Acute Toxicity of Sodium Chloride, Pentachlorophenol, Guthion, and Hexavalent Chromium to Fathead Minnows (Pimephales promelas) and Goldfish (Carassius auratus)</t>
        </is>
      </c>
      <c r="CN1599" t="inlineStr">
        <is>
          <t>J. Fish. Res. Board Can.33(2): 203-208</t>
        </is>
      </c>
      <c r="CO1599" t="n">
        <v>1976.0</v>
      </c>
      <c r="CP1599" t="inlineStr">
        <is>
          <t>Adelman,I.R., L.L.,Jr. Smith, and G.D. Siesennop (1976). Acute Toxicity of Sodium Chloride, Pentachlorophenol, Guthion, and Hexavalent Chromium to Fathead Minnows (Pimephales promelas) and Goldfish (Carassius auratus). J. Fish. Res. Board Can., 33, (2), 203-208. doi:10.1139/f76-030. ECOREF#:5230</t>
        </is>
      </c>
    </row>
    <row r="1600">
      <c r="A1600" t="n">
        <v>131522.0</v>
      </c>
      <c r="B1600" t="inlineStr">
        <is>
          <t>2,3,4,5,6-Pentachlorophenol sodium salt (1:1)</t>
        </is>
      </c>
      <c r="C1600" t="inlineStr">
        <is>
          <t>Technical grade, technical product, technical formulation</t>
        </is>
      </c>
      <c r="D1600" t="inlineStr">
        <is>
          <t>Unmeasured</t>
        </is>
      </c>
      <c r="E1600" t="inlineStr">
        <is>
          <t>Not coded</t>
        </is>
      </c>
      <c r="F1600"/>
      <c r="G1600"/>
      <c r="H1600"/>
      <c r="I1600"/>
      <c r="J1600"/>
      <c r="K1600"/>
      <c r="L1600" t="inlineStr">
        <is>
          <t>Pimephales promelas</t>
        </is>
      </c>
      <c r="M1600" t="inlineStr">
        <is>
          <t>Fathead Minnow</t>
        </is>
      </c>
      <c r="N1600"/>
      <c r="O1600"/>
      <c r="P1600" t="n">
        <v>11.0</v>
      </c>
      <c r="Q1600"/>
      <c r="R1600"/>
      <c r="S1600"/>
      <c r="T1600"/>
      <c r="U1600" t="inlineStr">
        <is>
          <t>Week(s)</t>
        </is>
      </c>
      <c r="V1600" t="inlineStr">
        <is>
          <t>Flow-through</t>
        </is>
      </c>
      <c r="W1600" t="inlineStr">
        <is>
          <t>Fresh water</t>
        </is>
      </c>
      <c r="X1600" t="inlineStr">
        <is>
          <t>Lab</t>
        </is>
      </c>
      <c r="Y1600"/>
      <c r="Z1600" t="inlineStr">
        <is>
          <t>Active ingredient</t>
        </is>
      </c>
      <c r="AA1600"/>
      <c r="AB1600" t="n">
        <v>0.27</v>
      </c>
      <c r="AC1600"/>
      <c r="AD1600"/>
      <c r="AE1600"/>
      <c r="AF1600"/>
      <c r="AG1600" t="inlineStr">
        <is>
          <t>AI mg/L</t>
        </is>
      </c>
      <c r="AH1600"/>
      <c r="AI1600"/>
      <c r="AJ1600"/>
      <c r="AK1600"/>
      <c r="AL1600"/>
      <c r="AM1600"/>
      <c r="AN1600"/>
      <c r="AO1600"/>
      <c r="AP1600"/>
      <c r="AQ1600"/>
      <c r="AR1600"/>
      <c r="AS1600"/>
      <c r="AT1600"/>
      <c r="AU1600"/>
      <c r="AV1600"/>
      <c r="AW1600"/>
      <c r="AX1600" t="inlineStr">
        <is>
          <t>Mortality</t>
        </is>
      </c>
      <c r="AY1600" t="inlineStr">
        <is>
          <t>Mortality</t>
        </is>
      </c>
      <c r="AZ1600" t="inlineStr">
        <is>
          <t>LC50</t>
        </is>
      </c>
      <c r="BA1600"/>
      <c r="BB1600" t="n">
        <v>4.0</v>
      </c>
      <c r="BC1600"/>
      <c r="BD1600"/>
      <c r="BE1600"/>
      <c r="BF1600"/>
      <c r="BG1600" t="inlineStr">
        <is>
          <t>Day(s)</t>
        </is>
      </c>
      <c r="BH1600"/>
      <c r="BI1600" t="inlineStr">
        <is>
          <t>DTXSID4040264</t>
        </is>
      </c>
      <c r="BJ1600"/>
      <c r="BK1600"/>
      <c r="BL1600"/>
      <c r="BM1600"/>
      <c r="BN1600"/>
      <c r="BO1600"/>
      <c r="BP1600"/>
      <c r="BQ1600"/>
      <c r="BR1600"/>
      <c r="BS1600"/>
      <c r="BT1600" t="inlineStr">
        <is>
          <t>--</t>
        </is>
      </c>
      <c r="BU1600"/>
      <c r="BV1600"/>
      <c r="BW1600"/>
      <c r="BX1600"/>
      <c r="BY1600"/>
      <c r="BZ1600"/>
      <c r="CA1600"/>
      <c r="CB1600"/>
      <c r="CC1600"/>
      <c r="CD1600"/>
      <c r="CE1600"/>
      <c r="CF1600"/>
      <c r="CG1600"/>
      <c r="CH1600"/>
      <c r="CI1600"/>
      <c r="CJ1600"/>
      <c r="CK1600" t="inlineStr">
        <is>
          <t>Adelman,I.R., and L.L.,Jr. Smith</t>
        </is>
      </c>
      <c r="CL1600" t="n">
        <v>2145.0</v>
      </c>
      <c r="CM1600" t="inlineStr">
        <is>
          <t>Standard Test Fish Development.  Part I.  Fathead Minnows (Pimephales promelas) and Goldfish (Carassius auratus) as Standard Fish in Bioassays and Their Reaction to Potential Reference Toxicants</t>
        </is>
      </c>
      <c r="CN1600" t="inlineStr">
        <is>
          <t>EPA-600/3-76-061A, U.S.EPA, Duluth, MN:77 p.</t>
        </is>
      </c>
      <c r="CO1600" t="n">
        <v>1976.0</v>
      </c>
      <c r="CP1600" t="inlineStr">
        <is>
          <t>Adelman,I.R., and L.L.,Jr. Smith (1976). Standard Test Fish Development.  Part I.  Fathead Minnows (Pimephales promelas) and Goldfish (Carassius auratus) as Standard Fish in Bioassays and Their Reaction to Potential Reference Toxicants. EPA-600/3-76-061A, U.S.EPA, Duluth, MN, 77 p. ECOREF#:2145</t>
        </is>
      </c>
    </row>
    <row r="1601">
      <c r="A1601" t="n">
        <v>131522.0</v>
      </c>
      <c r="B1601" t="inlineStr">
        <is>
          <t>2,3,4,5,6-Pentachlorophenol sodium salt (1:1)</t>
        </is>
      </c>
      <c r="C1601" t="inlineStr">
        <is>
          <t>Technical grade, technical product, technical formulation</t>
        </is>
      </c>
      <c r="D1601" t="inlineStr">
        <is>
          <t>Unmeasured</t>
        </is>
      </c>
      <c r="E1601" t="inlineStr">
        <is>
          <t>Not coded</t>
        </is>
      </c>
      <c r="F1601"/>
      <c r="G1601"/>
      <c r="H1601"/>
      <c r="I1601"/>
      <c r="J1601"/>
      <c r="K1601"/>
      <c r="L1601" t="inlineStr">
        <is>
          <t>Pimephales promelas</t>
        </is>
      </c>
      <c r="M1601" t="inlineStr">
        <is>
          <t>Fathead Minnow</t>
        </is>
      </c>
      <c r="N1601"/>
      <c r="O1601"/>
      <c r="P1601" t="n">
        <v>11.0</v>
      </c>
      <c r="Q1601"/>
      <c r="R1601"/>
      <c r="S1601"/>
      <c r="T1601"/>
      <c r="U1601" t="inlineStr">
        <is>
          <t>Week(s)</t>
        </is>
      </c>
      <c r="V1601" t="inlineStr">
        <is>
          <t>Flow-through</t>
        </is>
      </c>
      <c r="W1601" t="inlineStr">
        <is>
          <t>Fresh water</t>
        </is>
      </c>
      <c r="X1601" t="inlineStr">
        <is>
          <t>Lab</t>
        </is>
      </c>
      <c r="Y1601"/>
      <c r="Z1601" t="inlineStr">
        <is>
          <t>Active ingredient</t>
        </is>
      </c>
      <c r="AA1601"/>
      <c r="AB1601" t="n">
        <v>0.19</v>
      </c>
      <c r="AC1601"/>
      <c r="AD1601"/>
      <c r="AE1601"/>
      <c r="AF1601"/>
      <c r="AG1601" t="inlineStr">
        <is>
          <t>AI mg/L</t>
        </is>
      </c>
      <c r="AH1601"/>
      <c r="AI1601"/>
      <c r="AJ1601"/>
      <c r="AK1601"/>
      <c r="AL1601"/>
      <c r="AM1601"/>
      <c r="AN1601"/>
      <c r="AO1601"/>
      <c r="AP1601"/>
      <c r="AQ1601"/>
      <c r="AR1601"/>
      <c r="AS1601"/>
      <c r="AT1601"/>
      <c r="AU1601"/>
      <c r="AV1601"/>
      <c r="AW1601"/>
      <c r="AX1601" t="inlineStr">
        <is>
          <t>Mortality</t>
        </is>
      </c>
      <c r="AY1601" t="inlineStr">
        <is>
          <t>Mortality</t>
        </is>
      </c>
      <c r="AZ1601" t="inlineStr">
        <is>
          <t>LC50</t>
        </is>
      </c>
      <c r="BA1601"/>
      <c r="BB1601" t="n">
        <v>4.0</v>
      </c>
      <c r="BC1601"/>
      <c r="BD1601"/>
      <c r="BE1601"/>
      <c r="BF1601"/>
      <c r="BG1601" t="inlineStr">
        <is>
          <t>Day(s)</t>
        </is>
      </c>
      <c r="BH1601"/>
      <c r="BI1601" t="inlineStr">
        <is>
          <t>DTXSID4040264</t>
        </is>
      </c>
      <c r="BJ1601"/>
      <c r="BK1601"/>
      <c r="BL1601"/>
      <c r="BM1601"/>
      <c r="BN1601"/>
      <c r="BO1601"/>
      <c r="BP1601"/>
      <c r="BQ1601"/>
      <c r="BR1601"/>
      <c r="BS1601"/>
      <c r="BT1601" t="inlineStr">
        <is>
          <t>--</t>
        </is>
      </c>
      <c r="BU1601"/>
      <c r="BV1601"/>
      <c r="BW1601"/>
      <c r="BX1601"/>
      <c r="BY1601"/>
      <c r="BZ1601"/>
      <c r="CA1601"/>
      <c r="CB1601"/>
      <c r="CC1601"/>
      <c r="CD1601"/>
      <c r="CE1601"/>
      <c r="CF1601"/>
      <c r="CG1601"/>
      <c r="CH1601"/>
      <c r="CI1601"/>
      <c r="CJ1601"/>
      <c r="CK1601" t="inlineStr">
        <is>
          <t>Adelman,I.R., and L.L.,Jr. Smith</t>
        </is>
      </c>
      <c r="CL1601" t="n">
        <v>2145.0</v>
      </c>
      <c r="CM1601" t="inlineStr">
        <is>
          <t>Standard Test Fish Development.  Part I.  Fathead Minnows (Pimephales promelas) and Goldfish (Carassius auratus) as Standard Fish in Bioassays and Their Reaction to Potential Reference Toxicants</t>
        </is>
      </c>
      <c r="CN1601" t="inlineStr">
        <is>
          <t>EPA-600/3-76-061A, U.S.EPA, Duluth, MN:77 p.</t>
        </is>
      </c>
      <c r="CO1601" t="n">
        <v>1976.0</v>
      </c>
      <c r="CP1601" t="inlineStr">
        <is>
          <t>Adelman,I.R., and L.L.,Jr. Smith (1976). Standard Test Fish Development.  Part I.  Fathead Minnows (Pimephales promelas) and Goldfish (Carassius auratus) as Standard Fish in Bioassays and Their Reaction to Potential Reference Toxicants. EPA-600/3-76-061A, U.S.EPA, Duluth, MN, 77 p. ECOREF#:2145</t>
        </is>
      </c>
    </row>
    <row r="1602">
      <c r="A1602" t="n">
        <v>131522.0</v>
      </c>
      <c r="B1602" t="inlineStr">
        <is>
          <t>2,3,4,5,6-Pentachlorophenol sodium salt (1:1)</t>
        </is>
      </c>
      <c r="C1602" t="inlineStr">
        <is>
          <t>Technical grade, technical product, technical formulation</t>
        </is>
      </c>
      <c r="D1602" t="inlineStr">
        <is>
          <t>Unmeasured</t>
        </is>
      </c>
      <c r="E1602" t="inlineStr">
        <is>
          <t>Not coded</t>
        </is>
      </c>
      <c r="F1602"/>
      <c r="G1602"/>
      <c r="H1602"/>
      <c r="I1602"/>
      <c r="J1602"/>
      <c r="K1602"/>
      <c r="L1602" t="inlineStr">
        <is>
          <t>Pimephales promelas</t>
        </is>
      </c>
      <c r="M1602" t="inlineStr">
        <is>
          <t>Fathead Minnow</t>
        </is>
      </c>
      <c r="N1602"/>
      <c r="O1602"/>
      <c r="P1602" t="n">
        <v>11.0</v>
      </c>
      <c r="Q1602"/>
      <c r="R1602"/>
      <c r="S1602"/>
      <c r="T1602"/>
      <c r="U1602" t="inlineStr">
        <is>
          <t>Week(s)</t>
        </is>
      </c>
      <c r="V1602" t="inlineStr">
        <is>
          <t>Flow-through</t>
        </is>
      </c>
      <c r="W1602" t="inlineStr">
        <is>
          <t>Fresh water</t>
        </is>
      </c>
      <c r="X1602" t="inlineStr">
        <is>
          <t>Lab</t>
        </is>
      </c>
      <c r="Y1602"/>
      <c r="Z1602" t="inlineStr">
        <is>
          <t>Active ingredient</t>
        </is>
      </c>
      <c r="AA1602"/>
      <c r="AB1602" t="n">
        <v>0.2</v>
      </c>
      <c r="AC1602"/>
      <c r="AD1602"/>
      <c r="AE1602"/>
      <c r="AF1602"/>
      <c r="AG1602" t="inlineStr">
        <is>
          <t>AI mg/L</t>
        </is>
      </c>
      <c r="AH1602"/>
      <c r="AI1602"/>
      <c r="AJ1602"/>
      <c r="AK1602"/>
      <c r="AL1602"/>
      <c r="AM1602"/>
      <c r="AN1602"/>
      <c r="AO1602"/>
      <c r="AP1602"/>
      <c r="AQ1602"/>
      <c r="AR1602"/>
      <c r="AS1602"/>
      <c r="AT1602"/>
      <c r="AU1602"/>
      <c r="AV1602"/>
      <c r="AW1602"/>
      <c r="AX1602" t="inlineStr">
        <is>
          <t>Mortality</t>
        </is>
      </c>
      <c r="AY1602" t="inlineStr">
        <is>
          <t>Mortality</t>
        </is>
      </c>
      <c r="AZ1602" t="inlineStr">
        <is>
          <t>LC50</t>
        </is>
      </c>
      <c r="BA1602"/>
      <c r="BB1602" t="n">
        <v>4.0</v>
      </c>
      <c r="BC1602"/>
      <c r="BD1602"/>
      <c r="BE1602"/>
      <c r="BF1602"/>
      <c r="BG1602" t="inlineStr">
        <is>
          <t>Day(s)</t>
        </is>
      </c>
      <c r="BH1602"/>
      <c r="BI1602" t="inlineStr">
        <is>
          <t>DTXSID4040264</t>
        </is>
      </c>
      <c r="BJ1602"/>
      <c r="BK1602"/>
      <c r="BL1602"/>
      <c r="BM1602"/>
      <c r="BN1602"/>
      <c r="BO1602"/>
      <c r="BP1602"/>
      <c r="BQ1602"/>
      <c r="BR1602"/>
      <c r="BS1602"/>
      <c r="BT1602" t="inlineStr">
        <is>
          <t>--</t>
        </is>
      </c>
      <c r="BU1602"/>
      <c r="BV1602"/>
      <c r="BW1602"/>
      <c r="BX1602"/>
      <c r="BY1602"/>
      <c r="BZ1602"/>
      <c r="CA1602"/>
      <c r="CB1602"/>
      <c r="CC1602"/>
      <c r="CD1602"/>
      <c r="CE1602"/>
      <c r="CF1602"/>
      <c r="CG1602"/>
      <c r="CH1602"/>
      <c r="CI1602"/>
      <c r="CJ1602"/>
      <c r="CK1602" t="inlineStr">
        <is>
          <t>Adelman,I.R., and L.L.,Jr. Smith</t>
        </is>
      </c>
      <c r="CL1602" t="n">
        <v>2145.0</v>
      </c>
      <c r="CM1602" t="inlineStr">
        <is>
          <t>Standard Test Fish Development.  Part I.  Fathead Minnows (Pimephales promelas) and Goldfish (Carassius auratus) as Standard Fish in Bioassays and Their Reaction to Potential Reference Toxicants</t>
        </is>
      </c>
      <c r="CN1602" t="inlineStr">
        <is>
          <t>EPA-600/3-76-061A, U.S.EPA, Duluth, MN:77 p.</t>
        </is>
      </c>
      <c r="CO1602" t="n">
        <v>1976.0</v>
      </c>
      <c r="CP1602" t="inlineStr">
        <is>
          <t>Adelman,I.R., and L.L.,Jr. Smith (1976). Standard Test Fish Development.  Part I.  Fathead Minnows (Pimephales promelas) and Goldfish (Carassius auratus) as Standard Fish in Bioassays and Their Reaction to Potential Reference Toxicants. EPA-600/3-76-061A, U.S.EPA, Duluth, MN, 77 p. ECOREF#:2145</t>
        </is>
      </c>
    </row>
    <row r="1603">
      <c r="A1603" t="n">
        <v>131522.0</v>
      </c>
      <c r="B1603" t="inlineStr">
        <is>
          <t>2,3,4,5,6-Pentachlorophenol sodium salt (1:1)</t>
        </is>
      </c>
      <c r="C1603" t="inlineStr">
        <is>
          <t>Technical grade, technical product, technical formulation</t>
        </is>
      </c>
      <c r="D1603" t="inlineStr">
        <is>
          <t>Not reported</t>
        </is>
      </c>
      <c r="E1603" t="inlineStr">
        <is>
          <t>Not coded</t>
        </is>
      </c>
      <c r="F1603"/>
      <c r="G1603"/>
      <c r="H1603"/>
      <c r="I1603"/>
      <c r="J1603"/>
      <c r="K1603"/>
      <c r="L1603" t="inlineStr">
        <is>
          <t>Pimephales promelas</t>
        </is>
      </c>
      <c r="M1603" t="inlineStr">
        <is>
          <t>Fathead Minnow</t>
        </is>
      </c>
      <c r="N1603"/>
      <c r="O1603"/>
      <c r="P1603" t="n">
        <v>7.0</v>
      </c>
      <c r="Q1603"/>
      <c r="R1603"/>
      <c r="S1603"/>
      <c r="T1603"/>
      <c r="U1603" t="inlineStr">
        <is>
          <t>Week(s)</t>
        </is>
      </c>
      <c r="V1603" t="inlineStr">
        <is>
          <t>Flow-through</t>
        </is>
      </c>
      <c r="W1603" t="inlineStr">
        <is>
          <t>Fresh water</t>
        </is>
      </c>
      <c r="X1603" t="inlineStr">
        <is>
          <t>Lab</t>
        </is>
      </c>
      <c r="Y1603"/>
      <c r="Z1603" t="inlineStr">
        <is>
          <t>Active ingredient</t>
        </is>
      </c>
      <c r="AA1603"/>
      <c r="AB1603" t="n">
        <v>0.23</v>
      </c>
      <c r="AC1603"/>
      <c r="AD1603"/>
      <c r="AE1603"/>
      <c r="AF1603"/>
      <c r="AG1603" t="inlineStr">
        <is>
          <t>AI mg/L</t>
        </is>
      </c>
      <c r="AH1603"/>
      <c r="AI1603"/>
      <c r="AJ1603"/>
      <c r="AK1603"/>
      <c r="AL1603"/>
      <c r="AM1603"/>
      <c r="AN1603"/>
      <c r="AO1603"/>
      <c r="AP1603"/>
      <c r="AQ1603"/>
      <c r="AR1603"/>
      <c r="AS1603"/>
      <c r="AT1603"/>
      <c r="AU1603"/>
      <c r="AV1603"/>
      <c r="AW1603"/>
      <c r="AX1603" t="inlineStr">
        <is>
          <t>Mortality</t>
        </is>
      </c>
      <c r="AY1603" t="inlineStr">
        <is>
          <t>Mortality</t>
        </is>
      </c>
      <c r="AZ1603" t="inlineStr">
        <is>
          <t>LC50</t>
        </is>
      </c>
      <c r="BA1603"/>
      <c r="BB1603" t="n">
        <v>4.0</v>
      </c>
      <c r="BC1603"/>
      <c r="BD1603"/>
      <c r="BE1603"/>
      <c r="BF1603"/>
      <c r="BG1603" t="inlineStr">
        <is>
          <t>Day(s)</t>
        </is>
      </c>
      <c r="BH1603"/>
      <c r="BI1603" t="inlineStr">
        <is>
          <t>DTXSID4040264</t>
        </is>
      </c>
      <c r="BJ1603" t="inlineStr">
        <is>
          <t>10.1016/0043-1354(76)90006-3</t>
        </is>
      </c>
      <c r="BK1603"/>
      <c r="BL1603"/>
      <c r="BM1603"/>
      <c r="BN1603"/>
      <c r="BO1603"/>
      <c r="BP1603"/>
      <c r="BQ1603"/>
      <c r="BR1603"/>
      <c r="BS1603"/>
      <c r="BT1603" t="inlineStr">
        <is>
          <t>--</t>
        </is>
      </c>
      <c r="BU1603"/>
      <c r="BV1603"/>
      <c r="BW1603"/>
      <c r="BX1603"/>
      <c r="BY1603"/>
      <c r="BZ1603"/>
      <c r="CA1603"/>
      <c r="CB1603"/>
      <c r="CC1603"/>
      <c r="CD1603"/>
      <c r="CE1603"/>
      <c r="CF1603"/>
      <c r="CG1603"/>
      <c r="CH1603"/>
      <c r="CI1603"/>
      <c r="CJ1603"/>
      <c r="CK1603" t="inlineStr">
        <is>
          <t>Adelman,I.R., L.L.,Jr. Smith, and G.D. Siesennop</t>
        </is>
      </c>
      <c r="CL1603" t="n">
        <v>5600.0</v>
      </c>
      <c r="CM1603" t="inlineStr">
        <is>
          <t>Effect of Size or Age of Goldfish and Fathead Minnows on Use of Pentachlorophenol as a Reference Toxicant</t>
        </is>
      </c>
      <c r="CN1603" t="inlineStr">
        <is>
          <t>Water Res.10(8): 685-687</t>
        </is>
      </c>
      <c r="CO1603" t="n">
        <v>1976.0</v>
      </c>
      <c r="CP1603" t="inlineStr">
        <is>
          <t>Adelman,I.R., L.L.,Jr. Smith, and G.D. Siesennop (1976). Effect of Size or Age of Goldfish and Fathead Minnows on Use of Pentachlorophenol as a Reference Toxicant. Water Res., 10, (8), 685-687. doi:10.1016/0043-1354(76)90006-3. ECOREF#:5600</t>
        </is>
      </c>
    </row>
    <row r="1604">
      <c r="A1604" t="n">
        <v>131522.0</v>
      </c>
      <c r="B1604" t="inlineStr">
        <is>
          <t>2,3,4,5,6-Pentachlorophenol sodium salt (1:1)</t>
        </is>
      </c>
      <c r="C1604" t="inlineStr">
        <is>
          <t>Technical grade, technical product, technical formulation</t>
        </is>
      </c>
      <c r="D1604" t="inlineStr">
        <is>
          <t>Not reported</t>
        </is>
      </c>
      <c r="E1604" t="inlineStr">
        <is>
          <t>Not coded</t>
        </is>
      </c>
      <c r="F1604"/>
      <c r="G1604"/>
      <c r="H1604"/>
      <c r="I1604"/>
      <c r="J1604"/>
      <c r="K1604"/>
      <c r="L1604" t="inlineStr">
        <is>
          <t>Pimephales promelas</t>
        </is>
      </c>
      <c r="M1604" t="inlineStr">
        <is>
          <t>Fathead Minnow</t>
        </is>
      </c>
      <c r="N1604"/>
      <c r="O1604"/>
      <c r="P1604" t="n">
        <v>4.0</v>
      </c>
      <c r="Q1604"/>
      <c r="R1604"/>
      <c r="S1604"/>
      <c r="T1604"/>
      <c r="U1604" t="inlineStr">
        <is>
          <t>Week(s)</t>
        </is>
      </c>
      <c r="V1604" t="inlineStr">
        <is>
          <t>Flow-through</t>
        </is>
      </c>
      <c r="W1604" t="inlineStr">
        <is>
          <t>Fresh water</t>
        </is>
      </c>
      <c r="X1604" t="inlineStr">
        <is>
          <t>Lab</t>
        </is>
      </c>
      <c r="Y1604"/>
      <c r="Z1604" t="inlineStr">
        <is>
          <t>Active ingredient</t>
        </is>
      </c>
      <c r="AA1604"/>
      <c r="AB1604" t="n">
        <v>0.198</v>
      </c>
      <c r="AC1604"/>
      <c r="AD1604"/>
      <c r="AE1604"/>
      <c r="AF1604"/>
      <c r="AG1604" t="inlineStr">
        <is>
          <t>AI mg/L</t>
        </is>
      </c>
      <c r="AH1604"/>
      <c r="AI1604"/>
      <c r="AJ1604"/>
      <c r="AK1604"/>
      <c r="AL1604"/>
      <c r="AM1604"/>
      <c r="AN1604"/>
      <c r="AO1604"/>
      <c r="AP1604"/>
      <c r="AQ1604"/>
      <c r="AR1604"/>
      <c r="AS1604"/>
      <c r="AT1604"/>
      <c r="AU1604"/>
      <c r="AV1604"/>
      <c r="AW1604"/>
      <c r="AX1604" t="inlineStr">
        <is>
          <t>Mortality</t>
        </is>
      </c>
      <c r="AY1604" t="inlineStr">
        <is>
          <t>Mortality</t>
        </is>
      </c>
      <c r="AZ1604" t="inlineStr">
        <is>
          <t>LC50</t>
        </is>
      </c>
      <c r="BA1604"/>
      <c r="BB1604" t="n">
        <v>4.0</v>
      </c>
      <c r="BC1604"/>
      <c r="BD1604"/>
      <c r="BE1604"/>
      <c r="BF1604"/>
      <c r="BG1604" t="inlineStr">
        <is>
          <t>Day(s)</t>
        </is>
      </c>
      <c r="BH1604"/>
      <c r="BI1604" t="inlineStr">
        <is>
          <t>DTXSID4040264</t>
        </is>
      </c>
      <c r="BJ1604" t="inlineStr">
        <is>
          <t>10.1016/0043-1354(76)90006-3</t>
        </is>
      </c>
      <c r="BK1604"/>
      <c r="BL1604"/>
      <c r="BM1604"/>
      <c r="BN1604"/>
      <c r="BO1604"/>
      <c r="BP1604"/>
      <c r="BQ1604"/>
      <c r="BR1604"/>
      <c r="BS1604"/>
      <c r="BT1604" t="inlineStr">
        <is>
          <t>--</t>
        </is>
      </c>
      <c r="BU1604"/>
      <c r="BV1604"/>
      <c r="BW1604"/>
      <c r="BX1604"/>
      <c r="BY1604"/>
      <c r="BZ1604"/>
      <c r="CA1604"/>
      <c r="CB1604"/>
      <c r="CC1604"/>
      <c r="CD1604"/>
      <c r="CE1604"/>
      <c r="CF1604"/>
      <c r="CG1604"/>
      <c r="CH1604"/>
      <c r="CI1604"/>
      <c r="CJ1604"/>
      <c r="CK1604" t="inlineStr">
        <is>
          <t>Adelman,I.R., L.L.,Jr. Smith, and G.D. Siesennop</t>
        </is>
      </c>
      <c r="CL1604" t="n">
        <v>5600.0</v>
      </c>
      <c r="CM1604" t="inlineStr">
        <is>
          <t>Effect of Size or Age of Goldfish and Fathead Minnows on Use of Pentachlorophenol as a Reference Toxicant</t>
        </is>
      </c>
      <c r="CN1604" t="inlineStr">
        <is>
          <t>Water Res.10(8): 685-687</t>
        </is>
      </c>
      <c r="CO1604" t="n">
        <v>1976.0</v>
      </c>
      <c r="CP1604" t="inlineStr">
        <is>
          <t>Adelman,I.R., L.L.,Jr. Smith, and G.D. Siesennop (1976). Effect of Size or Age of Goldfish and Fathead Minnows on Use of Pentachlorophenol as a Reference Toxicant. Water Res., 10, (8), 685-687. doi:10.1016/0043-1354(76)90006-3. ECOREF#:5600</t>
        </is>
      </c>
    </row>
    <row r="1605">
      <c r="A1605" t="n">
        <v>131522.0</v>
      </c>
      <c r="B1605" t="inlineStr">
        <is>
          <t>2,3,4,5,6-Pentachlorophenol sodium salt (1:1)</t>
        </is>
      </c>
      <c r="C1605"/>
      <c r="D1605" t="inlineStr">
        <is>
          <t>Unmeasured</t>
        </is>
      </c>
      <c r="E1605" t="inlineStr">
        <is>
          <t>Not coded</t>
        </is>
      </c>
      <c r="F1605"/>
      <c r="G1605"/>
      <c r="H1605"/>
      <c r="I1605"/>
      <c r="J1605"/>
      <c r="K1605"/>
      <c r="L1605" t="inlineStr">
        <is>
          <t>Pimephales promelas</t>
        </is>
      </c>
      <c r="M1605" t="inlineStr">
        <is>
          <t>Fathead Minnow</t>
        </is>
      </c>
      <c r="N1605" t="inlineStr">
        <is>
          <t>Larva</t>
        </is>
      </c>
      <c r="O1605"/>
      <c r="P1605" t="n">
        <v>2.0</v>
      </c>
      <c r="Q1605"/>
      <c r="R1605"/>
      <c r="S1605"/>
      <c r="T1605"/>
      <c r="U1605" t="inlineStr">
        <is>
          <t>Day(s)</t>
        </is>
      </c>
      <c r="V1605" t="inlineStr">
        <is>
          <t>Flow-through</t>
        </is>
      </c>
      <c r="W1605" t="inlineStr">
        <is>
          <t>Fresh water</t>
        </is>
      </c>
      <c r="X1605" t="inlineStr">
        <is>
          <t>Lab</t>
        </is>
      </c>
      <c r="Y1605"/>
      <c r="Z1605" t="inlineStr">
        <is>
          <t>Formulation</t>
        </is>
      </c>
      <c r="AA1605"/>
      <c r="AB1605" t="n">
        <v>0.142</v>
      </c>
      <c r="AC1605"/>
      <c r="AD1605" t="n">
        <v>0.101</v>
      </c>
      <c r="AE1605"/>
      <c r="AF1605" t="n">
        <v>0.201</v>
      </c>
      <c r="AG1605" t="inlineStr">
        <is>
          <t>AI mg/L</t>
        </is>
      </c>
      <c r="AH1605"/>
      <c r="AI1605"/>
      <c r="AJ1605"/>
      <c r="AK1605"/>
      <c r="AL1605"/>
      <c r="AM1605"/>
      <c r="AN1605"/>
      <c r="AO1605"/>
      <c r="AP1605"/>
      <c r="AQ1605"/>
      <c r="AR1605"/>
      <c r="AS1605"/>
      <c r="AT1605"/>
      <c r="AU1605"/>
      <c r="AV1605"/>
      <c r="AW1605"/>
      <c r="AX1605" t="inlineStr">
        <is>
          <t>Mortality</t>
        </is>
      </c>
      <c r="AY1605" t="inlineStr">
        <is>
          <t>Mortality</t>
        </is>
      </c>
      <c r="AZ1605" t="inlineStr">
        <is>
          <t>LC50</t>
        </is>
      </c>
      <c r="BA1605"/>
      <c r="BB1605" t="n">
        <v>4.0</v>
      </c>
      <c r="BC1605"/>
      <c r="BD1605"/>
      <c r="BE1605"/>
      <c r="BF1605"/>
      <c r="BG1605" t="inlineStr">
        <is>
          <t>Day(s)</t>
        </is>
      </c>
      <c r="BH1605"/>
      <c r="BI1605" t="inlineStr">
        <is>
          <t>DTXSID4040264</t>
        </is>
      </c>
      <c r="BJ1605" t="inlineStr">
        <is>
          <t>10.1007/BF00027820</t>
        </is>
      </c>
      <c r="BK1605"/>
      <c r="BL1605"/>
      <c r="BM1605"/>
      <c r="BN1605"/>
      <c r="BO1605"/>
      <c r="BP1605"/>
      <c r="BQ1605"/>
      <c r="BR1605"/>
      <c r="BS1605"/>
      <c r="BT1605" t="inlineStr">
        <is>
          <t>--</t>
        </is>
      </c>
      <c r="BU1605"/>
      <c r="BV1605"/>
      <c r="BW1605"/>
      <c r="BX1605"/>
      <c r="BY1605"/>
      <c r="BZ1605"/>
      <c r="CA1605"/>
      <c r="CB1605"/>
      <c r="CC1605"/>
      <c r="CD1605"/>
      <c r="CE1605"/>
      <c r="CF1605"/>
      <c r="CG1605"/>
      <c r="CH1605"/>
      <c r="CI1605"/>
      <c r="CJ1605"/>
      <c r="CK1605" t="inlineStr">
        <is>
          <t>Lanno,R.P., B.E. Hickie, and D.G. Dixon</t>
        </is>
      </c>
      <c r="CL1605" t="n">
        <v>17753.0</v>
      </c>
      <c r="CM1605" t="inlineStr">
        <is>
          <t>Feeding and Nutritional Considerations in Aquatic Toxicology</t>
        </is>
      </c>
      <c r="CN1605" t="inlineStr">
        <is>
          <t>Hydrobiologia (Multiple Languages)188/189:525-531</t>
        </is>
      </c>
      <c r="CO1605" t="n">
        <v>1989.0</v>
      </c>
      <c r="CP1605" t="inlineStr">
        <is>
          <t>Lanno,R.P., B.E. Hickie, and D.G. Dixon (1989). Feeding and Nutritional Considerations in Aquatic Toxicology. Hydrobiologia (Multiple Languages), 188/189, 525-531. doi:10.1007/BF00027820. ECOREF#:17753</t>
        </is>
      </c>
    </row>
    <row r="1606">
      <c r="A1606" t="n">
        <v>131522.0</v>
      </c>
      <c r="B1606" t="inlineStr">
        <is>
          <t>2,3,4,5,6-Pentachlorophenol sodium salt (1:1)</t>
        </is>
      </c>
      <c r="C1606" t="inlineStr">
        <is>
          <t>Technical grade, technical product, technical formulation</t>
        </is>
      </c>
      <c r="D1606" t="inlineStr">
        <is>
          <t>Unmeasured</t>
        </is>
      </c>
      <c r="E1606" t="inlineStr">
        <is>
          <t>Not coded</t>
        </is>
      </c>
      <c r="F1606"/>
      <c r="G1606"/>
      <c r="H1606"/>
      <c r="I1606"/>
      <c r="J1606"/>
      <c r="K1606"/>
      <c r="L1606" t="inlineStr">
        <is>
          <t>Pimephales promelas</t>
        </is>
      </c>
      <c r="M1606" t="inlineStr">
        <is>
          <t>Fathead Minnow</t>
        </is>
      </c>
      <c r="N1606"/>
      <c r="O1606"/>
      <c r="P1606" t="n">
        <v>11.0</v>
      </c>
      <c r="Q1606"/>
      <c r="R1606"/>
      <c r="S1606"/>
      <c r="T1606"/>
      <c r="U1606" t="inlineStr">
        <is>
          <t>Week(s)</t>
        </is>
      </c>
      <c r="V1606" t="inlineStr">
        <is>
          <t>Flow-through</t>
        </is>
      </c>
      <c r="W1606" t="inlineStr">
        <is>
          <t>Fresh water</t>
        </is>
      </c>
      <c r="X1606" t="inlineStr">
        <is>
          <t>Lab</t>
        </is>
      </c>
      <c r="Y1606"/>
      <c r="Z1606" t="inlineStr">
        <is>
          <t>Active ingredient</t>
        </is>
      </c>
      <c r="AA1606"/>
      <c r="AB1606" t="n">
        <v>0.19</v>
      </c>
      <c r="AC1606"/>
      <c r="AD1606"/>
      <c r="AE1606"/>
      <c r="AF1606"/>
      <c r="AG1606" t="inlineStr">
        <is>
          <t>AI mg/L</t>
        </is>
      </c>
      <c r="AH1606"/>
      <c r="AI1606"/>
      <c r="AJ1606"/>
      <c r="AK1606"/>
      <c r="AL1606"/>
      <c r="AM1606"/>
      <c r="AN1606"/>
      <c r="AO1606"/>
      <c r="AP1606"/>
      <c r="AQ1606"/>
      <c r="AR1606"/>
      <c r="AS1606"/>
      <c r="AT1606"/>
      <c r="AU1606"/>
      <c r="AV1606"/>
      <c r="AW1606"/>
      <c r="AX1606" t="inlineStr">
        <is>
          <t>Mortality</t>
        </is>
      </c>
      <c r="AY1606" t="inlineStr">
        <is>
          <t>Mortality</t>
        </is>
      </c>
      <c r="AZ1606" t="inlineStr">
        <is>
          <t>LC50</t>
        </is>
      </c>
      <c r="BA1606"/>
      <c r="BB1606" t="n">
        <v>4.0</v>
      </c>
      <c r="BC1606"/>
      <c r="BD1606"/>
      <c r="BE1606"/>
      <c r="BF1606"/>
      <c r="BG1606" t="inlineStr">
        <is>
          <t>Day(s)</t>
        </is>
      </c>
      <c r="BH1606"/>
      <c r="BI1606" t="inlineStr">
        <is>
          <t>DTXSID4040264</t>
        </is>
      </c>
      <c r="BJ1606"/>
      <c r="BK1606"/>
      <c r="BL1606"/>
      <c r="BM1606"/>
      <c r="BN1606"/>
      <c r="BO1606"/>
      <c r="BP1606"/>
      <c r="BQ1606"/>
      <c r="BR1606"/>
      <c r="BS1606"/>
      <c r="BT1606" t="inlineStr">
        <is>
          <t>--</t>
        </is>
      </c>
      <c r="BU1606"/>
      <c r="BV1606"/>
      <c r="BW1606"/>
      <c r="BX1606"/>
      <c r="BY1606"/>
      <c r="BZ1606"/>
      <c r="CA1606"/>
      <c r="CB1606"/>
      <c r="CC1606"/>
      <c r="CD1606"/>
      <c r="CE1606"/>
      <c r="CF1606"/>
      <c r="CG1606"/>
      <c r="CH1606"/>
      <c r="CI1606"/>
      <c r="CJ1606"/>
      <c r="CK1606" t="inlineStr">
        <is>
          <t>Adelman,I.R., and L.L.,Jr. Smith</t>
        </is>
      </c>
      <c r="CL1606" t="n">
        <v>2145.0</v>
      </c>
      <c r="CM1606" t="inlineStr">
        <is>
          <t>Standard Test Fish Development.  Part I.  Fathead Minnows (Pimephales promelas) and Goldfish (Carassius auratus) as Standard Fish in Bioassays and Their Reaction to Potential Reference Toxicants</t>
        </is>
      </c>
      <c r="CN1606" t="inlineStr">
        <is>
          <t>EPA-600/3-76-061A, U.S.EPA, Duluth, MN:77 p.</t>
        </is>
      </c>
      <c r="CO1606" t="n">
        <v>1976.0</v>
      </c>
      <c r="CP1606" t="inlineStr">
        <is>
          <t>Adelman,I.R., and L.L.,Jr. Smith (1976). Standard Test Fish Development.  Part I.  Fathead Minnows (Pimephales promelas) and Goldfish (Carassius auratus) as Standard Fish in Bioassays and Their Reaction to Potential Reference Toxicants. EPA-600/3-76-061A, U.S.EPA, Duluth, MN, 77 p. ECOREF#:2145</t>
        </is>
      </c>
    </row>
    <row r="1607">
      <c r="A1607" t="n">
        <v>131522.0</v>
      </c>
      <c r="B1607" t="inlineStr">
        <is>
          <t>2,3,4,5,6-Pentachlorophenol sodium salt (1:1)</t>
        </is>
      </c>
      <c r="C1607" t="inlineStr">
        <is>
          <t>Technical grade, technical product, technical formulation</t>
        </is>
      </c>
      <c r="D1607" t="inlineStr">
        <is>
          <t>Not reported</t>
        </is>
      </c>
      <c r="E1607" t="inlineStr">
        <is>
          <t>Not coded</t>
        </is>
      </c>
      <c r="F1607"/>
      <c r="G1607"/>
      <c r="H1607"/>
      <c r="I1607"/>
      <c r="J1607"/>
      <c r="K1607"/>
      <c r="L1607" t="inlineStr">
        <is>
          <t>Pimephales promelas</t>
        </is>
      </c>
      <c r="M1607" t="inlineStr">
        <is>
          <t>Fathead Minnow</t>
        </is>
      </c>
      <c r="N1607"/>
      <c r="O1607"/>
      <c r="P1607"/>
      <c r="Q1607"/>
      <c r="R1607"/>
      <c r="S1607"/>
      <c r="T1607"/>
      <c r="U1607"/>
      <c r="V1607" t="inlineStr">
        <is>
          <t>Flow-through</t>
        </is>
      </c>
      <c r="W1607" t="inlineStr">
        <is>
          <t>Fresh water</t>
        </is>
      </c>
      <c r="X1607" t="inlineStr">
        <is>
          <t>Lab</t>
        </is>
      </c>
      <c r="Y1607"/>
      <c r="Z1607" t="inlineStr">
        <is>
          <t>Active ingredient</t>
        </is>
      </c>
      <c r="AA1607"/>
      <c r="AB1607" t="n">
        <v>0.203</v>
      </c>
      <c r="AC1607"/>
      <c r="AD1607"/>
      <c r="AE1607"/>
      <c r="AF1607"/>
      <c r="AG1607" t="inlineStr">
        <is>
          <t>AI mg/L</t>
        </is>
      </c>
      <c r="AH1607"/>
      <c r="AI1607"/>
      <c r="AJ1607"/>
      <c r="AK1607"/>
      <c r="AL1607"/>
      <c r="AM1607"/>
      <c r="AN1607"/>
      <c r="AO1607"/>
      <c r="AP1607"/>
      <c r="AQ1607"/>
      <c r="AR1607"/>
      <c r="AS1607"/>
      <c r="AT1607"/>
      <c r="AU1607"/>
      <c r="AV1607"/>
      <c r="AW1607"/>
      <c r="AX1607" t="inlineStr">
        <is>
          <t>Mortality</t>
        </is>
      </c>
      <c r="AY1607" t="inlineStr">
        <is>
          <t>Mortality</t>
        </is>
      </c>
      <c r="AZ1607" t="inlineStr">
        <is>
          <t>LC50</t>
        </is>
      </c>
      <c r="BA1607"/>
      <c r="BB1607" t="n">
        <v>4.0</v>
      </c>
      <c r="BC1607"/>
      <c r="BD1607"/>
      <c r="BE1607"/>
      <c r="BF1607"/>
      <c r="BG1607" t="inlineStr">
        <is>
          <t>Day(s)</t>
        </is>
      </c>
      <c r="BH1607"/>
      <c r="BI1607" t="inlineStr">
        <is>
          <t>DTXSID4040264</t>
        </is>
      </c>
      <c r="BJ1607" t="inlineStr">
        <is>
          <t>10.1016/0043-1354(76)90006-3</t>
        </is>
      </c>
      <c r="BK1607"/>
      <c r="BL1607"/>
      <c r="BM1607"/>
      <c r="BN1607"/>
      <c r="BO1607"/>
      <c r="BP1607"/>
      <c r="BQ1607"/>
      <c r="BR1607"/>
      <c r="BS1607"/>
      <c r="BT1607" t="inlineStr">
        <is>
          <t>--</t>
        </is>
      </c>
      <c r="BU1607"/>
      <c r="BV1607"/>
      <c r="BW1607"/>
      <c r="BX1607"/>
      <c r="BY1607"/>
      <c r="BZ1607"/>
      <c r="CA1607"/>
      <c r="CB1607"/>
      <c r="CC1607"/>
      <c r="CD1607"/>
      <c r="CE1607"/>
      <c r="CF1607"/>
      <c r="CG1607"/>
      <c r="CH1607"/>
      <c r="CI1607"/>
      <c r="CJ1607"/>
      <c r="CK1607" t="inlineStr">
        <is>
          <t>Adelman,I.R., L.L.,Jr. Smith, and G.D. Siesennop</t>
        </is>
      </c>
      <c r="CL1607" t="n">
        <v>5600.0</v>
      </c>
      <c r="CM1607" t="inlineStr">
        <is>
          <t>Effect of Size or Age of Goldfish and Fathead Minnows on Use of Pentachlorophenol as a Reference Toxicant</t>
        </is>
      </c>
      <c r="CN1607" t="inlineStr">
        <is>
          <t>Water Res.10(8): 685-687</t>
        </is>
      </c>
      <c r="CO1607" t="n">
        <v>1976.0</v>
      </c>
      <c r="CP1607" t="inlineStr">
        <is>
          <t>Adelman,I.R., L.L.,Jr. Smith, and G.D. Siesennop (1976). Effect of Size or Age of Goldfish and Fathead Minnows on Use of Pentachlorophenol as a Reference Toxicant. Water Res., 10, (8), 685-687. doi:10.1016/0043-1354(76)90006-3. ECOREF#:5600</t>
        </is>
      </c>
    </row>
    <row r="1608">
      <c r="A1608" t="n">
        <v>131522.0</v>
      </c>
      <c r="B1608" t="inlineStr">
        <is>
          <t>2,3,4,5,6-Pentachlorophenol sodium salt (1:1)</t>
        </is>
      </c>
      <c r="C1608" t="inlineStr">
        <is>
          <t>Technical grade, technical product, technical formulation</t>
        </is>
      </c>
      <c r="D1608" t="inlineStr">
        <is>
          <t>Unmeasured</t>
        </is>
      </c>
      <c r="E1608" t="inlineStr">
        <is>
          <t>Not coded</t>
        </is>
      </c>
      <c r="F1608"/>
      <c r="G1608"/>
      <c r="H1608"/>
      <c r="I1608"/>
      <c r="J1608"/>
      <c r="K1608"/>
      <c r="L1608" t="inlineStr">
        <is>
          <t>Pimephales promelas</t>
        </is>
      </c>
      <c r="M1608" t="inlineStr">
        <is>
          <t>Fathead Minnow</t>
        </is>
      </c>
      <c r="N1608"/>
      <c r="O1608"/>
      <c r="P1608" t="n">
        <v>11.0</v>
      </c>
      <c r="Q1608"/>
      <c r="R1608"/>
      <c r="S1608"/>
      <c r="T1608"/>
      <c r="U1608" t="inlineStr">
        <is>
          <t>Week(s)</t>
        </is>
      </c>
      <c r="V1608" t="inlineStr">
        <is>
          <t>Flow-through</t>
        </is>
      </c>
      <c r="W1608" t="inlineStr">
        <is>
          <t>Fresh water</t>
        </is>
      </c>
      <c r="X1608" t="inlineStr">
        <is>
          <t>Lab</t>
        </is>
      </c>
      <c r="Y1608"/>
      <c r="Z1608" t="inlineStr">
        <is>
          <t>Active ingredient</t>
        </is>
      </c>
      <c r="AA1608"/>
      <c r="AB1608" t="n">
        <v>0.18</v>
      </c>
      <c r="AC1608"/>
      <c r="AD1608"/>
      <c r="AE1608"/>
      <c r="AF1608"/>
      <c r="AG1608" t="inlineStr">
        <is>
          <t>AI mg/L</t>
        </is>
      </c>
      <c r="AH1608"/>
      <c r="AI1608"/>
      <c r="AJ1608"/>
      <c r="AK1608"/>
      <c r="AL1608"/>
      <c r="AM1608"/>
      <c r="AN1608"/>
      <c r="AO1608"/>
      <c r="AP1608"/>
      <c r="AQ1608"/>
      <c r="AR1608"/>
      <c r="AS1608"/>
      <c r="AT1608"/>
      <c r="AU1608"/>
      <c r="AV1608"/>
      <c r="AW1608"/>
      <c r="AX1608" t="inlineStr">
        <is>
          <t>Mortality</t>
        </is>
      </c>
      <c r="AY1608" t="inlineStr">
        <is>
          <t>Mortality</t>
        </is>
      </c>
      <c r="AZ1608" t="inlineStr">
        <is>
          <t>LC50</t>
        </is>
      </c>
      <c r="BA1608"/>
      <c r="BB1608" t="n">
        <v>4.0</v>
      </c>
      <c r="BC1608"/>
      <c r="BD1608"/>
      <c r="BE1608"/>
      <c r="BF1608"/>
      <c r="BG1608" t="inlineStr">
        <is>
          <t>Day(s)</t>
        </is>
      </c>
      <c r="BH1608"/>
      <c r="BI1608" t="inlineStr">
        <is>
          <t>DTXSID4040264</t>
        </is>
      </c>
      <c r="BJ1608"/>
      <c r="BK1608"/>
      <c r="BL1608"/>
      <c r="BM1608"/>
      <c r="BN1608"/>
      <c r="BO1608"/>
      <c r="BP1608"/>
      <c r="BQ1608"/>
      <c r="BR1608"/>
      <c r="BS1608"/>
      <c r="BT1608" t="inlineStr">
        <is>
          <t>--</t>
        </is>
      </c>
      <c r="BU1608"/>
      <c r="BV1608"/>
      <c r="BW1608"/>
      <c r="BX1608"/>
      <c r="BY1608"/>
      <c r="BZ1608"/>
      <c r="CA1608"/>
      <c r="CB1608"/>
      <c r="CC1608"/>
      <c r="CD1608"/>
      <c r="CE1608"/>
      <c r="CF1608"/>
      <c r="CG1608"/>
      <c r="CH1608"/>
      <c r="CI1608"/>
      <c r="CJ1608"/>
      <c r="CK1608" t="inlineStr">
        <is>
          <t>Adelman,I.R., and L.L.,Jr. Smith</t>
        </is>
      </c>
      <c r="CL1608" t="n">
        <v>2145.0</v>
      </c>
      <c r="CM1608" t="inlineStr">
        <is>
          <t>Standard Test Fish Development.  Part I.  Fathead Minnows (Pimephales promelas) and Goldfish (Carassius auratus) as Standard Fish in Bioassays and Their Reaction to Potential Reference Toxicants</t>
        </is>
      </c>
      <c r="CN1608" t="inlineStr">
        <is>
          <t>EPA-600/3-76-061A, U.S.EPA, Duluth, MN:77 p.</t>
        </is>
      </c>
      <c r="CO1608" t="n">
        <v>1976.0</v>
      </c>
      <c r="CP1608" t="inlineStr">
        <is>
          <t>Adelman,I.R., and L.L.,Jr. Smith (1976). Standard Test Fish Development.  Part I.  Fathead Minnows (Pimephales promelas) and Goldfish (Carassius auratus) as Standard Fish in Bioassays and Their Reaction to Potential Reference Toxicants. EPA-600/3-76-061A, U.S.EPA, Duluth, MN, 77 p. ECOREF#:2145</t>
        </is>
      </c>
    </row>
    <row r="1609">
      <c r="A1609" t="n">
        <v>131522.0</v>
      </c>
      <c r="B1609" t="inlineStr">
        <is>
          <t>2,3,4,5,6-Pentachlorophenol sodium salt (1:1)</t>
        </is>
      </c>
      <c r="C1609"/>
      <c r="D1609" t="inlineStr">
        <is>
          <t>Not reported</t>
        </is>
      </c>
      <c r="E1609" t="inlineStr">
        <is>
          <t>Not coded</t>
        </is>
      </c>
      <c r="F1609"/>
      <c r="G1609" t="n">
        <v>90.0</v>
      </c>
      <c r="H1609"/>
      <c r="I1609"/>
      <c r="J1609"/>
      <c r="K1609"/>
      <c r="L1609" t="inlineStr">
        <is>
          <t>Pimephales promelas</t>
        </is>
      </c>
      <c r="M1609" t="inlineStr">
        <is>
          <t>Fathead Minnow</t>
        </is>
      </c>
      <c r="N1609"/>
      <c r="O1609"/>
      <c r="P1609"/>
      <c r="Q1609"/>
      <c r="R1609"/>
      <c r="S1609"/>
      <c r="T1609"/>
      <c r="U1609"/>
      <c r="V1609" t="inlineStr">
        <is>
          <t>Flow-through</t>
        </is>
      </c>
      <c r="W1609" t="inlineStr">
        <is>
          <t>Fresh water</t>
        </is>
      </c>
      <c r="X1609" t="inlineStr">
        <is>
          <t>Lab</t>
        </is>
      </c>
      <c r="Y1609"/>
      <c r="Z1609" t="inlineStr">
        <is>
          <t>Active ingredient</t>
        </is>
      </c>
      <c r="AA1609"/>
      <c r="AB1609" t="n">
        <v>0.27</v>
      </c>
      <c r="AC1609"/>
      <c r="AD1609" t="n">
        <v>0.212</v>
      </c>
      <c r="AE1609"/>
      <c r="AF1609" t="n">
        <v>0.344</v>
      </c>
      <c r="AG1609" t="inlineStr">
        <is>
          <t>AI mg/L</t>
        </is>
      </c>
      <c r="AH1609"/>
      <c r="AI1609"/>
      <c r="AJ1609"/>
      <c r="AK1609"/>
      <c r="AL1609"/>
      <c r="AM1609"/>
      <c r="AN1609"/>
      <c r="AO1609"/>
      <c r="AP1609"/>
      <c r="AQ1609"/>
      <c r="AR1609"/>
      <c r="AS1609"/>
      <c r="AT1609"/>
      <c r="AU1609"/>
      <c r="AV1609"/>
      <c r="AW1609"/>
      <c r="AX1609" t="inlineStr">
        <is>
          <t>Mortality</t>
        </is>
      </c>
      <c r="AY1609" t="inlineStr">
        <is>
          <t>Mortality</t>
        </is>
      </c>
      <c r="AZ1609" t="inlineStr">
        <is>
          <t>LC50</t>
        </is>
      </c>
      <c r="BA1609"/>
      <c r="BB1609" t="n">
        <v>4.0</v>
      </c>
      <c r="BC1609"/>
      <c r="BD1609"/>
      <c r="BE1609"/>
      <c r="BF1609"/>
      <c r="BG1609" t="inlineStr">
        <is>
          <t>Day(s)</t>
        </is>
      </c>
      <c r="BH1609" t="inlineStr">
        <is>
          <t>Liquid</t>
        </is>
      </c>
      <c r="BI1609" t="inlineStr">
        <is>
          <t>DTXSID4040264</t>
        </is>
      </c>
      <c r="BJ1609"/>
      <c r="BK1609"/>
      <c r="BL1609"/>
      <c r="BM1609"/>
      <c r="BN1609"/>
      <c r="BO1609"/>
      <c r="BP1609"/>
      <c r="BQ1609"/>
      <c r="BR1609"/>
      <c r="BS1609"/>
      <c r="BT1609" t="inlineStr">
        <is>
          <t>--</t>
        </is>
      </c>
      <c r="BU1609"/>
      <c r="BV1609"/>
      <c r="BW1609"/>
      <c r="BX1609"/>
      <c r="BY1609"/>
      <c r="BZ1609"/>
      <c r="CA1609"/>
      <c r="CB1609"/>
      <c r="CC1609"/>
      <c r="CD1609"/>
      <c r="CE1609"/>
      <c r="CF1609"/>
      <c r="CG1609"/>
      <c r="CH1609"/>
      <c r="CI1609"/>
      <c r="CJ1609"/>
      <c r="CK1609" t="inlineStr">
        <is>
          <t>Mayer,F.L.,Jr., and M.R. Ellersieck</t>
        </is>
      </c>
      <c r="CL1609" t="n">
        <v>6797.0</v>
      </c>
      <c r="CM1609" t="inlineStr">
        <is>
          <t>Manual of Acute Toxicity: Interpretation and Data Base for 410 Chemicals and 66 Species of Freshwater Animals</t>
        </is>
      </c>
      <c r="CN1609" t="inlineStr">
        <is>
          <t>USDI Fish and Wildlife Service, Publication No.160, Washington, DC:505 p.</t>
        </is>
      </c>
      <c r="CO1609" t="n">
        <v>1986.0</v>
      </c>
      <c r="CP1609" t="inlineStr">
        <is>
          <t>Mayer,F.L.,Jr., and M.R. Ellersieck (1986). Manual of Acute Toxicity: Interpretation and Data Base for 410 Chemicals and 66 Species of Freshwater Animals. USDI Fish and Wildlife Service, Publication No.160, Washington, DC, 505 p. ECOREF#:6797</t>
        </is>
      </c>
    </row>
    <row r="1610">
      <c r="A1610" t="n">
        <v>131522.0</v>
      </c>
      <c r="B1610" t="inlineStr">
        <is>
          <t>2,3,4,5,6-Pentachlorophenol sodium salt (1:1)</t>
        </is>
      </c>
      <c r="C1610"/>
      <c r="D1610" t="inlineStr">
        <is>
          <t>Unmeasured</t>
        </is>
      </c>
      <c r="E1610" t="inlineStr">
        <is>
          <t>Not coded</t>
        </is>
      </c>
      <c r="F1610"/>
      <c r="G1610"/>
      <c r="H1610"/>
      <c r="I1610"/>
      <c r="J1610"/>
      <c r="K1610"/>
      <c r="L1610" t="inlineStr">
        <is>
          <t>Pimephales promelas</t>
        </is>
      </c>
      <c r="M1610" t="inlineStr">
        <is>
          <t>Fathead Minnow</t>
        </is>
      </c>
      <c r="N1610" t="inlineStr">
        <is>
          <t>Larva</t>
        </is>
      </c>
      <c r="O1610"/>
      <c r="P1610" t="n">
        <v>4.0</v>
      </c>
      <c r="Q1610"/>
      <c r="R1610"/>
      <c r="S1610"/>
      <c r="T1610"/>
      <c r="U1610" t="inlineStr">
        <is>
          <t>Day(s)</t>
        </is>
      </c>
      <c r="V1610" t="inlineStr">
        <is>
          <t>Flow-through</t>
        </is>
      </c>
      <c r="W1610" t="inlineStr">
        <is>
          <t>Fresh water</t>
        </is>
      </c>
      <c r="X1610" t="inlineStr">
        <is>
          <t>Lab</t>
        </is>
      </c>
      <c r="Y1610"/>
      <c r="Z1610" t="inlineStr">
        <is>
          <t>Formulation</t>
        </is>
      </c>
      <c r="AA1610"/>
      <c r="AB1610" t="n">
        <v>0.095</v>
      </c>
      <c r="AC1610"/>
      <c r="AD1610" t="n">
        <v>0.067</v>
      </c>
      <c r="AE1610"/>
      <c r="AF1610" t="n">
        <v>0.135</v>
      </c>
      <c r="AG1610" t="inlineStr">
        <is>
          <t>AI mg/L</t>
        </is>
      </c>
      <c r="AH1610"/>
      <c r="AI1610"/>
      <c r="AJ1610"/>
      <c r="AK1610"/>
      <c r="AL1610"/>
      <c r="AM1610"/>
      <c r="AN1610"/>
      <c r="AO1610"/>
      <c r="AP1610"/>
      <c r="AQ1610"/>
      <c r="AR1610"/>
      <c r="AS1610"/>
      <c r="AT1610"/>
      <c r="AU1610"/>
      <c r="AV1610"/>
      <c r="AW1610"/>
      <c r="AX1610" t="inlineStr">
        <is>
          <t>Mortality</t>
        </is>
      </c>
      <c r="AY1610" t="inlineStr">
        <is>
          <t>Mortality</t>
        </is>
      </c>
      <c r="AZ1610" t="inlineStr">
        <is>
          <t>LC50</t>
        </is>
      </c>
      <c r="BA1610"/>
      <c r="BB1610" t="n">
        <v>4.0</v>
      </c>
      <c r="BC1610"/>
      <c r="BD1610"/>
      <c r="BE1610"/>
      <c r="BF1610"/>
      <c r="BG1610" t="inlineStr">
        <is>
          <t>Day(s)</t>
        </is>
      </c>
      <c r="BH1610"/>
      <c r="BI1610" t="inlineStr">
        <is>
          <t>DTXSID4040264</t>
        </is>
      </c>
      <c r="BJ1610" t="inlineStr">
        <is>
          <t>10.1007/BF00027820</t>
        </is>
      </c>
      <c r="BK1610"/>
      <c r="BL1610"/>
      <c r="BM1610"/>
      <c r="BN1610"/>
      <c r="BO1610"/>
      <c r="BP1610"/>
      <c r="BQ1610"/>
      <c r="BR1610"/>
      <c r="BS1610"/>
      <c r="BT1610" t="inlineStr">
        <is>
          <t>--</t>
        </is>
      </c>
      <c r="BU1610"/>
      <c r="BV1610"/>
      <c r="BW1610"/>
      <c r="BX1610"/>
      <c r="BY1610"/>
      <c r="BZ1610"/>
      <c r="CA1610"/>
      <c r="CB1610"/>
      <c r="CC1610"/>
      <c r="CD1610"/>
      <c r="CE1610"/>
      <c r="CF1610"/>
      <c r="CG1610"/>
      <c r="CH1610"/>
      <c r="CI1610"/>
      <c r="CJ1610"/>
      <c r="CK1610" t="inlineStr">
        <is>
          <t>Lanno,R.P., B.E. Hickie, and D.G. Dixon</t>
        </is>
      </c>
      <c r="CL1610" t="n">
        <v>17753.0</v>
      </c>
      <c r="CM1610" t="inlineStr">
        <is>
          <t>Feeding and Nutritional Considerations in Aquatic Toxicology</t>
        </is>
      </c>
      <c r="CN1610" t="inlineStr">
        <is>
          <t>Hydrobiologia (Multiple Languages)188/189:525-531</t>
        </is>
      </c>
      <c r="CO1610" t="n">
        <v>1989.0</v>
      </c>
      <c r="CP1610" t="inlineStr">
        <is>
          <t>Lanno,R.P., B.E. Hickie, and D.G. Dixon (1989). Feeding and Nutritional Considerations in Aquatic Toxicology. Hydrobiologia (Multiple Languages), 188/189, 525-531. doi:10.1007/BF00027820. ECOREF#:17753</t>
        </is>
      </c>
    </row>
    <row r="1611">
      <c r="A1611" t="n">
        <v>131522.0</v>
      </c>
      <c r="B1611" t="inlineStr">
        <is>
          <t>2,3,4,5,6-Pentachlorophenol sodium salt (1:1)</t>
        </is>
      </c>
      <c r="C1611" t="inlineStr">
        <is>
          <t>Technical grade, technical product, technical formulation</t>
        </is>
      </c>
      <c r="D1611" t="inlineStr">
        <is>
          <t>Unmeasured</t>
        </is>
      </c>
      <c r="E1611" t="inlineStr">
        <is>
          <t>Not coded</t>
        </is>
      </c>
      <c r="F1611"/>
      <c r="G1611"/>
      <c r="H1611"/>
      <c r="I1611"/>
      <c r="J1611"/>
      <c r="K1611"/>
      <c r="L1611" t="inlineStr">
        <is>
          <t>Pimephales promelas</t>
        </is>
      </c>
      <c r="M1611" t="inlineStr">
        <is>
          <t>Fathead Minnow</t>
        </is>
      </c>
      <c r="N1611"/>
      <c r="O1611"/>
      <c r="P1611" t="n">
        <v>11.0</v>
      </c>
      <c r="Q1611"/>
      <c r="R1611"/>
      <c r="S1611"/>
      <c r="T1611"/>
      <c r="U1611" t="inlineStr">
        <is>
          <t>Week(s)</t>
        </is>
      </c>
      <c r="V1611" t="inlineStr">
        <is>
          <t>Flow-through</t>
        </is>
      </c>
      <c r="W1611" t="inlineStr">
        <is>
          <t>Fresh water</t>
        </is>
      </c>
      <c r="X1611" t="inlineStr">
        <is>
          <t>Lab</t>
        </is>
      </c>
      <c r="Y1611"/>
      <c r="Z1611" t="inlineStr">
        <is>
          <t>Active ingredient</t>
        </is>
      </c>
      <c r="AA1611"/>
      <c r="AB1611" t="n">
        <v>0.19</v>
      </c>
      <c r="AC1611"/>
      <c r="AD1611"/>
      <c r="AE1611"/>
      <c r="AF1611"/>
      <c r="AG1611" t="inlineStr">
        <is>
          <t>AI mg/L</t>
        </is>
      </c>
      <c r="AH1611"/>
      <c r="AI1611"/>
      <c r="AJ1611"/>
      <c r="AK1611"/>
      <c r="AL1611"/>
      <c r="AM1611"/>
      <c r="AN1611"/>
      <c r="AO1611"/>
      <c r="AP1611"/>
      <c r="AQ1611"/>
      <c r="AR1611"/>
      <c r="AS1611"/>
      <c r="AT1611"/>
      <c r="AU1611"/>
      <c r="AV1611"/>
      <c r="AW1611"/>
      <c r="AX1611" t="inlineStr">
        <is>
          <t>Mortality</t>
        </is>
      </c>
      <c r="AY1611" t="inlineStr">
        <is>
          <t>Mortality</t>
        </is>
      </c>
      <c r="AZ1611" t="inlineStr">
        <is>
          <t>LC50</t>
        </is>
      </c>
      <c r="BA1611"/>
      <c r="BB1611" t="n">
        <v>4.0</v>
      </c>
      <c r="BC1611"/>
      <c r="BD1611"/>
      <c r="BE1611"/>
      <c r="BF1611"/>
      <c r="BG1611" t="inlineStr">
        <is>
          <t>Day(s)</t>
        </is>
      </c>
      <c r="BH1611"/>
      <c r="BI1611" t="inlineStr">
        <is>
          <t>DTXSID4040264</t>
        </is>
      </c>
      <c r="BJ1611"/>
      <c r="BK1611"/>
      <c r="BL1611"/>
      <c r="BM1611"/>
      <c r="BN1611"/>
      <c r="BO1611"/>
      <c r="BP1611"/>
      <c r="BQ1611"/>
      <c r="BR1611"/>
      <c r="BS1611"/>
      <c r="BT1611" t="inlineStr">
        <is>
          <t>--</t>
        </is>
      </c>
      <c r="BU1611"/>
      <c r="BV1611"/>
      <c r="BW1611"/>
      <c r="BX1611"/>
      <c r="BY1611"/>
      <c r="BZ1611"/>
      <c r="CA1611"/>
      <c r="CB1611"/>
      <c r="CC1611"/>
      <c r="CD1611"/>
      <c r="CE1611"/>
      <c r="CF1611"/>
      <c r="CG1611"/>
      <c r="CH1611"/>
      <c r="CI1611"/>
      <c r="CJ1611"/>
      <c r="CK1611" t="inlineStr">
        <is>
          <t>Adelman,I.R., and L.L.,Jr. Smith</t>
        </is>
      </c>
      <c r="CL1611" t="n">
        <v>2145.0</v>
      </c>
      <c r="CM1611" t="inlineStr">
        <is>
          <t>Standard Test Fish Development.  Part I.  Fathead Minnows (Pimephales promelas) and Goldfish (Carassius auratus) as Standard Fish in Bioassays and Their Reaction to Potential Reference Toxicants</t>
        </is>
      </c>
      <c r="CN1611" t="inlineStr">
        <is>
          <t>EPA-600/3-76-061A, U.S.EPA, Duluth, MN:77 p.</t>
        </is>
      </c>
      <c r="CO1611" t="n">
        <v>1976.0</v>
      </c>
      <c r="CP1611" t="inlineStr">
        <is>
          <t>Adelman,I.R., and L.L.,Jr. Smith (1976). Standard Test Fish Development.  Part I.  Fathead Minnows (Pimephales promelas) and Goldfish (Carassius auratus) as Standard Fish in Bioassays and Their Reaction to Potential Reference Toxicants. EPA-600/3-76-061A, U.S.EPA, Duluth, MN, 77 p. ECOREF#:2145</t>
        </is>
      </c>
    </row>
    <row r="1612">
      <c r="A1612" t="n">
        <v>131522.0</v>
      </c>
      <c r="B1612" t="inlineStr">
        <is>
          <t>2,3,4,5,6-Pentachlorophenol sodium salt (1:1)</t>
        </is>
      </c>
      <c r="C1612" t="inlineStr">
        <is>
          <t>Technical grade, technical product, technical formulation</t>
        </is>
      </c>
      <c r="D1612" t="inlineStr">
        <is>
          <t>Unmeasured</t>
        </is>
      </c>
      <c r="E1612" t="inlineStr">
        <is>
          <t>Not coded</t>
        </is>
      </c>
      <c r="F1612"/>
      <c r="G1612"/>
      <c r="H1612"/>
      <c r="I1612"/>
      <c r="J1612"/>
      <c r="K1612"/>
      <c r="L1612" t="inlineStr">
        <is>
          <t>Pimephales promelas</t>
        </is>
      </c>
      <c r="M1612" t="inlineStr">
        <is>
          <t>Fathead Minnow</t>
        </is>
      </c>
      <c r="N1612"/>
      <c r="O1612"/>
      <c r="P1612" t="n">
        <v>11.0</v>
      </c>
      <c r="Q1612"/>
      <c r="R1612"/>
      <c r="S1612"/>
      <c r="T1612"/>
      <c r="U1612" t="inlineStr">
        <is>
          <t>Week(s)</t>
        </is>
      </c>
      <c r="V1612" t="inlineStr">
        <is>
          <t>Flow-through</t>
        </is>
      </c>
      <c r="W1612" t="inlineStr">
        <is>
          <t>Fresh water</t>
        </is>
      </c>
      <c r="X1612" t="inlineStr">
        <is>
          <t>Lab</t>
        </is>
      </c>
      <c r="Y1612"/>
      <c r="Z1612" t="inlineStr">
        <is>
          <t>Active ingredient</t>
        </is>
      </c>
      <c r="AA1612"/>
      <c r="AB1612" t="n">
        <v>0.21</v>
      </c>
      <c r="AC1612"/>
      <c r="AD1612"/>
      <c r="AE1612"/>
      <c r="AF1612"/>
      <c r="AG1612" t="inlineStr">
        <is>
          <t>AI mg/L</t>
        </is>
      </c>
      <c r="AH1612"/>
      <c r="AI1612"/>
      <c r="AJ1612"/>
      <c r="AK1612"/>
      <c r="AL1612"/>
      <c r="AM1612"/>
      <c r="AN1612"/>
      <c r="AO1612"/>
      <c r="AP1612"/>
      <c r="AQ1612"/>
      <c r="AR1612"/>
      <c r="AS1612"/>
      <c r="AT1612"/>
      <c r="AU1612"/>
      <c r="AV1612"/>
      <c r="AW1612"/>
      <c r="AX1612" t="inlineStr">
        <is>
          <t>Mortality</t>
        </is>
      </c>
      <c r="AY1612" t="inlineStr">
        <is>
          <t>Mortality</t>
        </is>
      </c>
      <c r="AZ1612" t="inlineStr">
        <is>
          <t>LC50</t>
        </is>
      </c>
      <c r="BA1612"/>
      <c r="BB1612" t="n">
        <v>4.0</v>
      </c>
      <c r="BC1612"/>
      <c r="BD1612"/>
      <c r="BE1612"/>
      <c r="BF1612"/>
      <c r="BG1612" t="inlineStr">
        <is>
          <t>Day(s)</t>
        </is>
      </c>
      <c r="BH1612"/>
      <c r="BI1612" t="inlineStr">
        <is>
          <t>DTXSID4040264</t>
        </is>
      </c>
      <c r="BJ1612"/>
      <c r="BK1612"/>
      <c r="BL1612"/>
      <c r="BM1612"/>
      <c r="BN1612"/>
      <c r="BO1612"/>
      <c r="BP1612"/>
      <c r="BQ1612"/>
      <c r="BR1612"/>
      <c r="BS1612"/>
      <c r="BT1612" t="inlineStr">
        <is>
          <t>--</t>
        </is>
      </c>
      <c r="BU1612"/>
      <c r="BV1612"/>
      <c r="BW1612"/>
      <c r="BX1612"/>
      <c r="BY1612"/>
      <c r="BZ1612"/>
      <c r="CA1612"/>
      <c r="CB1612"/>
      <c r="CC1612"/>
      <c r="CD1612"/>
      <c r="CE1612"/>
      <c r="CF1612"/>
      <c r="CG1612"/>
      <c r="CH1612"/>
      <c r="CI1612"/>
      <c r="CJ1612"/>
      <c r="CK1612" t="inlineStr">
        <is>
          <t>Adelman,I.R., and L.L.,Jr. Smith</t>
        </is>
      </c>
      <c r="CL1612" t="n">
        <v>2145.0</v>
      </c>
      <c r="CM1612" t="inlineStr">
        <is>
          <t>Standard Test Fish Development.  Part I.  Fathead Minnows (Pimephales promelas) and Goldfish (Carassius auratus) as Standard Fish in Bioassays and Their Reaction to Potential Reference Toxicants</t>
        </is>
      </c>
      <c r="CN1612" t="inlineStr">
        <is>
          <t>EPA-600/3-76-061A, U.S.EPA, Duluth, MN:77 p.</t>
        </is>
      </c>
      <c r="CO1612" t="n">
        <v>1976.0</v>
      </c>
      <c r="CP1612" t="inlineStr">
        <is>
          <t>Adelman,I.R., and L.L.,Jr. Smith (1976). Standard Test Fish Development.  Part I.  Fathead Minnows (Pimephales promelas) and Goldfish (Carassius auratus) as Standard Fish in Bioassays and Their Reaction to Potential Reference Toxicants. EPA-600/3-76-061A, U.S.EPA, Duluth, MN, 77 p. ECOREF#:2145</t>
        </is>
      </c>
    </row>
    <row r="1613">
      <c r="A1613" t="n">
        <v>131522.0</v>
      </c>
      <c r="B1613" t="inlineStr">
        <is>
          <t>2,3,4,5,6-Pentachlorophenol sodium salt (1:1)</t>
        </is>
      </c>
      <c r="C1613" t="inlineStr">
        <is>
          <t>Technical grade, technical product, technical formulation</t>
        </is>
      </c>
      <c r="D1613" t="inlineStr">
        <is>
          <t>Unmeasured</t>
        </is>
      </c>
      <c r="E1613" t="inlineStr">
        <is>
          <t>Not coded</t>
        </is>
      </c>
      <c r="F1613"/>
      <c r="G1613"/>
      <c r="H1613"/>
      <c r="I1613"/>
      <c r="J1613"/>
      <c r="K1613"/>
      <c r="L1613" t="inlineStr">
        <is>
          <t>Pimephales promelas</t>
        </is>
      </c>
      <c r="M1613" t="inlineStr">
        <is>
          <t>Fathead Minnow</t>
        </is>
      </c>
      <c r="N1613"/>
      <c r="O1613"/>
      <c r="P1613" t="n">
        <v>11.0</v>
      </c>
      <c r="Q1613"/>
      <c r="R1613"/>
      <c r="S1613"/>
      <c r="T1613"/>
      <c r="U1613" t="inlineStr">
        <is>
          <t>Week(s)</t>
        </is>
      </c>
      <c r="V1613" t="inlineStr">
        <is>
          <t>Flow-through</t>
        </is>
      </c>
      <c r="W1613" t="inlineStr">
        <is>
          <t>Fresh water</t>
        </is>
      </c>
      <c r="X1613" t="inlineStr">
        <is>
          <t>Lab</t>
        </is>
      </c>
      <c r="Y1613"/>
      <c r="Z1613" t="inlineStr">
        <is>
          <t>Active ingredient</t>
        </is>
      </c>
      <c r="AA1613"/>
      <c r="AB1613" t="n">
        <v>0.22</v>
      </c>
      <c r="AC1613"/>
      <c r="AD1613"/>
      <c r="AE1613"/>
      <c r="AF1613"/>
      <c r="AG1613" t="inlineStr">
        <is>
          <t>AI mg/L</t>
        </is>
      </c>
      <c r="AH1613"/>
      <c r="AI1613"/>
      <c r="AJ1613"/>
      <c r="AK1613"/>
      <c r="AL1613"/>
      <c r="AM1613"/>
      <c r="AN1613"/>
      <c r="AO1613"/>
      <c r="AP1613"/>
      <c r="AQ1613"/>
      <c r="AR1613"/>
      <c r="AS1613"/>
      <c r="AT1613"/>
      <c r="AU1613"/>
      <c r="AV1613"/>
      <c r="AW1613"/>
      <c r="AX1613" t="inlineStr">
        <is>
          <t>Mortality</t>
        </is>
      </c>
      <c r="AY1613" t="inlineStr">
        <is>
          <t>Mortality</t>
        </is>
      </c>
      <c r="AZ1613" t="inlineStr">
        <is>
          <t>LC50</t>
        </is>
      </c>
      <c r="BA1613"/>
      <c r="BB1613" t="n">
        <v>4.0</v>
      </c>
      <c r="BC1613"/>
      <c r="BD1613"/>
      <c r="BE1613"/>
      <c r="BF1613"/>
      <c r="BG1613" t="inlineStr">
        <is>
          <t>Day(s)</t>
        </is>
      </c>
      <c r="BH1613"/>
      <c r="BI1613" t="inlineStr">
        <is>
          <t>DTXSID4040264</t>
        </is>
      </c>
      <c r="BJ1613"/>
      <c r="BK1613"/>
      <c r="BL1613"/>
      <c r="BM1613"/>
      <c r="BN1613"/>
      <c r="BO1613"/>
      <c r="BP1613"/>
      <c r="BQ1613"/>
      <c r="BR1613"/>
      <c r="BS1613"/>
      <c r="BT1613" t="inlineStr">
        <is>
          <t>--</t>
        </is>
      </c>
      <c r="BU1613"/>
      <c r="BV1613"/>
      <c r="BW1613"/>
      <c r="BX1613"/>
      <c r="BY1613"/>
      <c r="BZ1613"/>
      <c r="CA1613"/>
      <c r="CB1613"/>
      <c r="CC1613"/>
      <c r="CD1613"/>
      <c r="CE1613"/>
      <c r="CF1613"/>
      <c r="CG1613"/>
      <c r="CH1613"/>
      <c r="CI1613"/>
      <c r="CJ1613"/>
      <c r="CK1613" t="inlineStr">
        <is>
          <t>Adelman,I.R., and L.L.,Jr. Smith</t>
        </is>
      </c>
      <c r="CL1613" t="n">
        <v>2145.0</v>
      </c>
      <c r="CM1613" t="inlineStr">
        <is>
          <t>Standard Test Fish Development.  Part I.  Fathead Minnows (Pimephales promelas) and Goldfish (Carassius auratus) as Standard Fish in Bioassays and Their Reaction to Potential Reference Toxicants</t>
        </is>
      </c>
      <c r="CN1613" t="inlineStr">
        <is>
          <t>EPA-600/3-76-061A, U.S.EPA, Duluth, MN:77 p.</t>
        </is>
      </c>
      <c r="CO1613" t="n">
        <v>1976.0</v>
      </c>
      <c r="CP1613" t="inlineStr">
        <is>
          <t>Adelman,I.R., and L.L.,Jr. Smith (1976). Standard Test Fish Development.  Part I.  Fathead Minnows (Pimephales promelas) and Goldfish (Carassius auratus) as Standard Fish in Bioassays and Their Reaction to Potential Reference Toxicants. EPA-600/3-76-061A, U.S.EPA, Duluth, MN, 77 p. ECOREF#:2145</t>
        </is>
      </c>
    </row>
    <row r="1614">
      <c r="A1614" t="n">
        <v>131522.0</v>
      </c>
      <c r="B1614" t="inlineStr">
        <is>
          <t>2,3,4,5,6-Pentachlorophenol sodium salt (1:1)</t>
        </is>
      </c>
      <c r="C1614" t="inlineStr">
        <is>
          <t>Technical grade, technical product, technical formulation</t>
        </is>
      </c>
      <c r="D1614" t="inlineStr">
        <is>
          <t>Unmeasured</t>
        </is>
      </c>
      <c r="E1614" t="inlineStr">
        <is>
          <t>Not coded</t>
        </is>
      </c>
      <c r="F1614"/>
      <c r="G1614"/>
      <c r="H1614"/>
      <c r="I1614"/>
      <c r="J1614"/>
      <c r="K1614"/>
      <c r="L1614" t="inlineStr">
        <is>
          <t>Pimephales promelas</t>
        </is>
      </c>
      <c r="M1614" t="inlineStr">
        <is>
          <t>Fathead Minnow</t>
        </is>
      </c>
      <c r="N1614"/>
      <c r="O1614"/>
      <c r="P1614" t="n">
        <v>11.0</v>
      </c>
      <c r="Q1614"/>
      <c r="R1614"/>
      <c r="S1614"/>
      <c r="T1614"/>
      <c r="U1614" t="inlineStr">
        <is>
          <t>Week(s)</t>
        </is>
      </c>
      <c r="V1614" t="inlineStr">
        <is>
          <t>Flow-through</t>
        </is>
      </c>
      <c r="W1614" t="inlineStr">
        <is>
          <t>Fresh water</t>
        </is>
      </c>
      <c r="X1614" t="inlineStr">
        <is>
          <t>Lab</t>
        </is>
      </c>
      <c r="Y1614"/>
      <c r="Z1614" t="inlineStr">
        <is>
          <t>Active ingredient</t>
        </is>
      </c>
      <c r="AA1614"/>
      <c r="AB1614" t="n">
        <v>0.2</v>
      </c>
      <c r="AC1614"/>
      <c r="AD1614"/>
      <c r="AE1614"/>
      <c r="AF1614"/>
      <c r="AG1614" t="inlineStr">
        <is>
          <t>AI mg/L</t>
        </is>
      </c>
      <c r="AH1614"/>
      <c r="AI1614"/>
      <c r="AJ1614"/>
      <c r="AK1614"/>
      <c r="AL1614"/>
      <c r="AM1614"/>
      <c r="AN1614"/>
      <c r="AO1614"/>
      <c r="AP1614"/>
      <c r="AQ1614"/>
      <c r="AR1614"/>
      <c r="AS1614"/>
      <c r="AT1614"/>
      <c r="AU1614"/>
      <c r="AV1614"/>
      <c r="AW1614"/>
      <c r="AX1614" t="inlineStr">
        <is>
          <t>Mortality</t>
        </is>
      </c>
      <c r="AY1614" t="inlineStr">
        <is>
          <t>Mortality</t>
        </is>
      </c>
      <c r="AZ1614" t="inlineStr">
        <is>
          <t>LC50</t>
        </is>
      </c>
      <c r="BA1614"/>
      <c r="BB1614" t="n">
        <v>4.0</v>
      </c>
      <c r="BC1614"/>
      <c r="BD1614"/>
      <c r="BE1614"/>
      <c r="BF1614"/>
      <c r="BG1614" t="inlineStr">
        <is>
          <t>Day(s)</t>
        </is>
      </c>
      <c r="BH1614"/>
      <c r="BI1614" t="inlineStr">
        <is>
          <t>DTXSID4040264</t>
        </is>
      </c>
      <c r="BJ1614"/>
      <c r="BK1614"/>
      <c r="BL1614"/>
      <c r="BM1614"/>
      <c r="BN1614"/>
      <c r="BO1614"/>
      <c r="BP1614"/>
      <c r="BQ1614"/>
      <c r="BR1614"/>
      <c r="BS1614"/>
      <c r="BT1614" t="inlineStr">
        <is>
          <t>--</t>
        </is>
      </c>
      <c r="BU1614"/>
      <c r="BV1614"/>
      <c r="BW1614"/>
      <c r="BX1614"/>
      <c r="BY1614"/>
      <c r="BZ1614"/>
      <c r="CA1614"/>
      <c r="CB1614"/>
      <c r="CC1614"/>
      <c r="CD1614"/>
      <c r="CE1614"/>
      <c r="CF1614"/>
      <c r="CG1614"/>
      <c r="CH1614"/>
      <c r="CI1614"/>
      <c r="CJ1614"/>
      <c r="CK1614" t="inlineStr">
        <is>
          <t>Adelman,I.R., and L.L.,Jr. Smith</t>
        </is>
      </c>
      <c r="CL1614" t="n">
        <v>2145.0</v>
      </c>
      <c r="CM1614" t="inlineStr">
        <is>
          <t>Standard Test Fish Development.  Part I.  Fathead Minnows (Pimephales promelas) and Goldfish (Carassius auratus) as Standard Fish in Bioassays and Their Reaction to Potential Reference Toxicants</t>
        </is>
      </c>
      <c r="CN1614" t="inlineStr">
        <is>
          <t>EPA-600/3-76-061A, U.S.EPA, Duluth, MN:77 p.</t>
        </is>
      </c>
      <c r="CO1614" t="n">
        <v>1976.0</v>
      </c>
      <c r="CP1614" t="inlineStr">
        <is>
          <t>Adelman,I.R., and L.L.,Jr. Smith (1976). Standard Test Fish Development.  Part I.  Fathead Minnows (Pimephales promelas) and Goldfish (Carassius auratus) as Standard Fish in Bioassays and Their Reaction to Potential Reference Toxicants. EPA-600/3-76-061A, U.S.EPA, Duluth, MN, 77 p. ECOREF#:2145</t>
        </is>
      </c>
    </row>
    <row r="1615">
      <c r="A1615" t="n">
        <v>131522.0</v>
      </c>
      <c r="B1615" t="inlineStr">
        <is>
          <t>2,3,4,5,6-Pentachlorophenol sodium salt (1:1)</t>
        </is>
      </c>
      <c r="C1615"/>
      <c r="D1615" t="inlineStr">
        <is>
          <t>Unmeasured</t>
        </is>
      </c>
      <c r="E1615" t="inlineStr">
        <is>
          <t>Not coded</t>
        </is>
      </c>
      <c r="F1615"/>
      <c r="G1615"/>
      <c r="H1615"/>
      <c r="I1615"/>
      <c r="J1615"/>
      <c r="K1615"/>
      <c r="L1615" t="inlineStr">
        <is>
          <t>Pimephales promelas</t>
        </is>
      </c>
      <c r="M1615" t="inlineStr">
        <is>
          <t>Fathead Minnow</t>
        </is>
      </c>
      <c r="N1615" t="inlineStr">
        <is>
          <t>Larva</t>
        </is>
      </c>
      <c r="O1615"/>
      <c r="P1615"/>
      <c r="Q1615"/>
      <c r="R1615" t="n">
        <v>14.0</v>
      </c>
      <c r="S1615"/>
      <c r="T1615" t="n">
        <v>30.0</v>
      </c>
      <c r="U1615" t="inlineStr">
        <is>
          <t>Day(s)</t>
        </is>
      </c>
      <c r="V1615" t="inlineStr">
        <is>
          <t>Static</t>
        </is>
      </c>
      <c r="W1615" t="inlineStr">
        <is>
          <t>Fresh water</t>
        </is>
      </c>
      <c r="X1615" t="inlineStr">
        <is>
          <t>Lab</t>
        </is>
      </c>
      <c r="Y1615"/>
      <c r="Z1615" t="inlineStr">
        <is>
          <t>Formulation</t>
        </is>
      </c>
      <c r="AA1615"/>
      <c r="AB1615" t="n">
        <v>0.02</v>
      </c>
      <c r="AC1615"/>
      <c r="AD1615" t="n">
        <v>0.015</v>
      </c>
      <c r="AE1615"/>
      <c r="AF1615" t="n">
        <v>0.03</v>
      </c>
      <c r="AG1615" t="inlineStr">
        <is>
          <t>AI mg/L</t>
        </is>
      </c>
      <c r="AH1615"/>
      <c r="AI1615"/>
      <c r="AJ1615"/>
      <c r="AK1615"/>
      <c r="AL1615"/>
      <c r="AM1615"/>
      <c r="AN1615"/>
      <c r="AO1615"/>
      <c r="AP1615"/>
      <c r="AQ1615"/>
      <c r="AR1615"/>
      <c r="AS1615"/>
      <c r="AT1615"/>
      <c r="AU1615"/>
      <c r="AV1615"/>
      <c r="AW1615"/>
      <c r="AX1615" t="inlineStr">
        <is>
          <t>Mortality</t>
        </is>
      </c>
      <c r="AY1615" t="inlineStr">
        <is>
          <t>Mortality</t>
        </is>
      </c>
      <c r="AZ1615" t="inlineStr">
        <is>
          <t>LC50</t>
        </is>
      </c>
      <c r="BA1615"/>
      <c r="BB1615" t="n">
        <v>4.0</v>
      </c>
      <c r="BC1615"/>
      <c r="BD1615"/>
      <c r="BE1615"/>
      <c r="BF1615"/>
      <c r="BG1615" t="inlineStr">
        <is>
          <t>Day(s)</t>
        </is>
      </c>
      <c r="BH1615"/>
      <c r="BI1615" t="inlineStr">
        <is>
          <t>DTXSID4040264</t>
        </is>
      </c>
      <c r="BJ1615" t="inlineStr">
        <is>
          <t>10.1007/BF01607766</t>
        </is>
      </c>
      <c r="BK1615"/>
      <c r="BL1615"/>
      <c r="BM1615"/>
      <c r="BN1615"/>
      <c r="BO1615"/>
      <c r="BP1615"/>
      <c r="BQ1615"/>
      <c r="BR1615"/>
      <c r="BS1615"/>
      <c r="BT1615" t="inlineStr">
        <is>
          <t>--</t>
        </is>
      </c>
      <c r="BU1615"/>
      <c r="BV1615"/>
      <c r="BW1615"/>
      <c r="BX1615"/>
      <c r="BY1615"/>
      <c r="BZ1615"/>
      <c r="CA1615"/>
      <c r="CB1615"/>
      <c r="CC1615"/>
      <c r="CD1615"/>
      <c r="CE1615"/>
      <c r="CF1615"/>
      <c r="CG1615"/>
      <c r="CH1615"/>
      <c r="CI1615" t="inlineStr">
        <is>
          <t xml:space="preserve"> ENDPT/BINOMIAL ANALYSIS// </t>
        </is>
      </c>
      <c r="CJ1615" t="inlineStr">
        <is>
          <t xml:space="preserve">   ENDPT/BINOMIAL ANALYSIS// </t>
        </is>
      </c>
      <c r="CK1615" t="inlineStr">
        <is>
          <t>Hall,W.S., R.L. Paulson, L.W.,Jr. Hall, and D.T. Burton</t>
        </is>
      </c>
      <c r="CL1615" t="n">
        <v>11956.0</v>
      </c>
      <c r="CM1615" t="inlineStr">
        <is>
          <t>Acute Toxicity of Cadmium and Sodium Pentachlorophenate to Daphnids and Fish</t>
        </is>
      </c>
      <c r="CN1615" t="inlineStr">
        <is>
          <t>Bull. Environ. Contam. Toxicol.37(2): 308-316</t>
        </is>
      </c>
      <c r="CO1615" t="n">
        <v>1986.0</v>
      </c>
      <c r="CP1615" t="inlineStr">
        <is>
          <t>Hall,W.S., R.L. Paulson, L.W.,Jr. Hall, and D.T. Burton (1986). Acute Toxicity of Cadmium and Sodium Pentachlorophenate to Daphnids and Fish. Bull. Environ. Contam. Toxicol., 37, (2), 308-316. doi:10.1007/BF01607766. ECOREF#:11956</t>
        </is>
      </c>
    </row>
    <row r="1616">
      <c r="A1616" t="n">
        <v>131522.0</v>
      </c>
      <c r="B1616" t="inlineStr">
        <is>
          <t>2,3,4,5,6-Pentachlorophenol sodium salt (1:1)</t>
        </is>
      </c>
      <c r="C1616" t="inlineStr">
        <is>
          <t>Technical grade, technical product, technical formulation</t>
        </is>
      </c>
      <c r="D1616" t="inlineStr">
        <is>
          <t>Unmeasured</t>
        </is>
      </c>
      <c r="E1616" t="inlineStr">
        <is>
          <t>Not coded</t>
        </is>
      </c>
      <c r="F1616"/>
      <c r="G1616"/>
      <c r="H1616"/>
      <c r="I1616"/>
      <c r="J1616"/>
      <c r="K1616"/>
      <c r="L1616" t="inlineStr">
        <is>
          <t>Pimephales promelas</t>
        </is>
      </c>
      <c r="M1616" t="inlineStr">
        <is>
          <t>Fathead Minnow</t>
        </is>
      </c>
      <c r="N1616"/>
      <c r="O1616"/>
      <c r="P1616" t="n">
        <v>11.0</v>
      </c>
      <c r="Q1616"/>
      <c r="R1616"/>
      <c r="S1616"/>
      <c r="T1616"/>
      <c r="U1616" t="inlineStr">
        <is>
          <t>Week(s)</t>
        </is>
      </c>
      <c r="V1616" t="inlineStr">
        <is>
          <t>Flow-through</t>
        </is>
      </c>
      <c r="W1616" t="inlineStr">
        <is>
          <t>Fresh water</t>
        </is>
      </c>
      <c r="X1616" t="inlineStr">
        <is>
          <t>Lab</t>
        </is>
      </c>
      <c r="Y1616"/>
      <c r="Z1616" t="inlineStr">
        <is>
          <t>Active ingredient</t>
        </is>
      </c>
      <c r="AA1616"/>
      <c r="AB1616" t="n">
        <v>0.2</v>
      </c>
      <c r="AC1616"/>
      <c r="AD1616"/>
      <c r="AE1616"/>
      <c r="AF1616"/>
      <c r="AG1616" t="inlineStr">
        <is>
          <t>AI mg/L</t>
        </is>
      </c>
      <c r="AH1616"/>
      <c r="AI1616"/>
      <c r="AJ1616"/>
      <c r="AK1616"/>
      <c r="AL1616"/>
      <c r="AM1616"/>
      <c r="AN1616"/>
      <c r="AO1616"/>
      <c r="AP1616"/>
      <c r="AQ1616"/>
      <c r="AR1616"/>
      <c r="AS1616"/>
      <c r="AT1616"/>
      <c r="AU1616"/>
      <c r="AV1616"/>
      <c r="AW1616"/>
      <c r="AX1616" t="inlineStr">
        <is>
          <t>Mortality</t>
        </is>
      </c>
      <c r="AY1616" t="inlineStr">
        <is>
          <t>Mortality</t>
        </is>
      </c>
      <c r="AZ1616" t="inlineStr">
        <is>
          <t>LC50</t>
        </is>
      </c>
      <c r="BA1616"/>
      <c r="BB1616" t="n">
        <v>4.0</v>
      </c>
      <c r="BC1616"/>
      <c r="BD1616"/>
      <c r="BE1616"/>
      <c r="BF1616"/>
      <c r="BG1616" t="inlineStr">
        <is>
          <t>Day(s)</t>
        </is>
      </c>
      <c r="BH1616"/>
      <c r="BI1616" t="inlineStr">
        <is>
          <t>DTXSID4040264</t>
        </is>
      </c>
      <c r="BJ1616"/>
      <c r="BK1616"/>
      <c r="BL1616"/>
      <c r="BM1616"/>
      <c r="BN1616"/>
      <c r="BO1616"/>
      <c r="BP1616"/>
      <c r="BQ1616"/>
      <c r="BR1616"/>
      <c r="BS1616"/>
      <c r="BT1616" t="inlineStr">
        <is>
          <t>--</t>
        </is>
      </c>
      <c r="BU1616"/>
      <c r="BV1616"/>
      <c r="BW1616"/>
      <c r="BX1616"/>
      <c r="BY1616"/>
      <c r="BZ1616"/>
      <c r="CA1616"/>
      <c r="CB1616"/>
      <c r="CC1616"/>
      <c r="CD1616"/>
      <c r="CE1616"/>
      <c r="CF1616"/>
      <c r="CG1616"/>
      <c r="CH1616"/>
      <c r="CI1616"/>
      <c r="CJ1616"/>
      <c r="CK1616" t="inlineStr">
        <is>
          <t>Adelman,I.R., and L.L.,Jr. Smith</t>
        </is>
      </c>
      <c r="CL1616" t="n">
        <v>2145.0</v>
      </c>
      <c r="CM1616" t="inlineStr">
        <is>
          <t>Standard Test Fish Development.  Part I.  Fathead Minnows (Pimephales promelas) and Goldfish (Carassius auratus) as Standard Fish in Bioassays and Their Reaction to Potential Reference Toxicants</t>
        </is>
      </c>
      <c r="CN1616" t="inlineStr">
        <is>
          <t>EPA-600/3-76-061A, U.S.EPA, Duluth, MN:77 p.</t>
        </is>
      </c>
      <c r="CO1616" t="n">
        <v>1976.0</v>
      </c>
      <c r="CP1616" t="inlineStr">
        <is>
          <t>Adelman,I.R., and L.L.,Jr. Smith (1976). Standard Test Fish Development.  Part I.  Fathead Minnows (Pimephales promelas) and Goldfish (Carassius auratus) as Standard Fish in Bioassays and Their Reaction to Potential Reference Toxicants. EPA-600/3-76-061A, U.S.EPA, Duluth, MN, 77 p. ECOREF#:2145</t>
        </is>
      </c>
    </row>
    <row r="1617">
      <c r="A1617" t="n">
        <v>131522.0</v>
      </c>
      <c r="B1617" t="inlineStr">
        <is>
          <t>2,3,4,5,6-Pentachlorophenol sodium salt (1:1)</t>
        </is>
      </c>
      <c r="C1617" t="inlineStr">
        <is>
          <t>Technical grade, technical product, technical formulation</t>
        </is>
      </c>
      <c r="D1617" t="inlineStr">
        <is>
          <t>Unmeasured</t>
        </is>
      </c>
      <c r="E1617" t="inlineStr">
        <is>
          <t>Not coded</t>
        </is>
      </c>
      <c r="F1617"/>
      <c r="G1617"/>
      <c r="H1617"/>
      <c r="I1617"/>
      <c r="J1617"/>
      <c r="K1617"/>
      <c r="L1617" t="inlineStr">
        <is>
          <t>Pimephales promelas</t>
        </is>
      </c>
      <c r="M1617" t="inlineStr">
        <is>
          <t>Fathead Minnow</t>
        </is>
      </c>
      <c r="N1617"/>
      <c r="O1617"/>
      <c r="P1617" t="n">
        <v>11.0</v>
      </c>
      <c r="Q1617"/>
      <c r="R1617"/>
      <c r="S1617"/>
      <c r="T1617"/>
      <c r="U1617" t="inlineStr">
        <is>
          <t>Week(s)</t>
        </is>
      </c>
      <c r="V1617" t="inlineStr">
        <is>
          <t>Flow-through</t>
        </is>
      </c>
      <c r="W1617" t="inlineStr">
        <is>
          <t>Fresh water</t>
        </is>
      </c>
      <c r="X1617" t="inlineStr">
        <is>
          <t>Lab</t>
        </is>
      </c>
      <c r="Y1617"/>
      <c r="Z1617" t="inlineStr">
        <is>
          <t>Active ingredient</t>
        </is>
      </c>
      <c r="AA1617"/>
      <c r="AB1617" t="n">
        <v>0.23</v>
      </c>
      <c r="AC1617"/>
      <c r="AD1617"/>
      <c r="AE1617"/>
      <c r="AF1617"/>
      <c r="AG1617" t="inlineStr">
        <is>
          <t>AI mg/L</t>
        </is>
      </c>
      <c r="AH1617"/>
      <c r="AI1617"/>
      <c r="AJ1617"/>
      <c r="AK1617"/>
      <c r="AL1617"/>
      <c r="AM1617"/>
      <c r="AN1617"/>
      <c r="AO1617"/>
      <c r="AP1617"/>
      <c r="AQ1617"/>
      <c r="AR1617"/>
      <c r="AS1617"/>
      <c r="AT1617"/>
      <c r="AU1617"/>
      <c r="AV1617"/>
      <c r="AW1617"/>
      <c r="AX1617" t="inlineStr">
        <is>
          <t>Mortality</t>
        </is>
      </c>
      <c r="AY1617" t="inlineStr">
        <is>
          <t>Mortality</t>
        </is>
      </c>
      <c r="AZ1617" t="inlineStr">
        <is>
          <t>LC50</t>
        </is>
      </c>
      <c r="BA1617"/>
      <c r="BB1617" t="n">
        <v>4.0</v>
      </c>
      <c r="BC1617"/>
      <c r="BD1617"/>
      <c r="BE1617"/>
      <c r="BF1617"/>
      <c r="BG1617" t="inlineStr">
        <is>
          <t>Day(s)</t>
        </is>
      </c>
      <c r="BH1617"/>
      <c r="BI1617" t="inlineStr">
        <is>
          <t>DTXSID4040264</t>
        </is>
      </c>
      <c r="BJ1617"/>
      <c r="BK1617"/>
      <c r="BL1617"/>
      <c r="BM1617"/>
      <c r="BN1617"/>
      <c r="BO1617"/>
      <c r="BP1617"/>
      <c r="BQ1617"/>
      <c r="BR1617"/>
      <c r="BS1617"/>
      <c r="BT1617" t="inlineStr">
        <is>
          <t>--</t>
        </is>
      </c>
      <c r="BU1617"/>
      <c r="BV1617"/>
      <c r="BW1617"/>
      <c r="BX1617"/>
      <c r="BY1617"/>
      <c r="BZ1617"/>
      <c r="CA1617"/>
      <c r="CB1617"/>
      <c r="CC1617"/>
      <c r="CD1617"/>
      <c r="CE1617"/>
      <c r="CF1617"/>
      <c r="CG1617"/>
      <c r="CH1617"/>
      <c r="CI1617"/>
      <c r="CJ1617"/>
      <c r="CK1617" t="inlineStr">
        <is>
          <t>Adelman,I.R., and L.L.,Jr. Smith</t>
        </is>
      </c>
      <c r="CL1617" t="n">
        <v>2145.0</v>
      </c>
      <c r="CM1617" t="inlineStr">
        <is>
          <t>Standard Test Fish Development.  Part I.  Fathead Minnows (Pimephales promelas) and Goldfish (Carassius auratus) as Standard Fish in Bioassays and Their Reaction to Potential Reference Toxicants</t>
        </is>
      </c>
      <c r="CN1617" t="inlineStr">
        <is>
          <t>EPA-600/3-76-061A, U.S.EPA, Duluth, MN:77 p.</t>
        </is>
      </c>
      <c r="CO1617" t="n">
        <v>1976.0</v>
      </c>
      <c r="CP1617" t="inlineStr">
        <is>
          <t>Adelman,I.R., and L.L.,Jr. Smith (1976). Standard Test Fish Development.  Part I.  Fathead Minnows (Pimephales promelas) and Goldfish (Carassius auratus) as Standard Fish in Bioassays and Their Reaction to Potential Reference Toxicants. EPA-600/3-76-061A, U.S.EPA, Duluth, MN, 77 p. ECOREF#:2145</t>
        </is>
      </c>
    </row>
    <row r="1618">
      <c r="A1618" t="n">
        <v>131522.0</v>
      </c>
      <c r="B1618" t="inlineStr">
        <is>
          <t>2,3,4,5,6-Pentachlorophenol sodium salt (1:1)</t>
        </is>
      </c>
      <c r="C1618" t="inlineStr">
        <is>
          <t>Technical grade, technical product, technical formulation</t>
        </is>
      </c>
      <c r="D1618" t="inlineStr">
        <is>
          <t>Not reported</t>
        </is>
      </c>
      <c r="E1618" t="inlineStr">
        <is>
          <t>Not coded</t>
        </is>
      </c>
      <c r="F1618"/>
      <c r="G1618"/>
      <c r="H1618"/>
      <c r="I1618"/>
      <c r="J1618"/>
      <c r="K1618"/>
      <c r="L1618" t="inlineStr">
        <is>
          <t>Pimephales promelas</t>
        </is>
      </c>
      <c r="M1618" t="inlineStr">
        <is>
          <t>Fathead Minnow</t>
        </is>
      </c>
      <c r="N1618"/>
      <c r="O1618"/>
      <c r="P1618"/>
      <c r="Q1618"/>
      <c r="R1618"/>
      <c r="S1618"/>
      <c r="T1618"/>
      <c r="U1618"/>
      <c r="V1618" t="inlineStr">
        <is>
          <t>Flow-through</t>
        </is>
      </c>
      <c r="W1618" t="inlineStr">
        <is>
          <t>Fresh water</t>
        </is>
      </c>
      <c r="X1618" t="inlineStr">
        <is>
          <t>Lab</t>
        </is>
      </c>
      <c r="Y1618"/>
      <c r="Z1618" t="inlineStr">
        <is>
          <t>Active ingredient</t>
        </is>
      </c>
      <c r="AA1618"/>
      <c r="AB1618" t="n">
        <v>0.227</v>
      </c>
      <c r="AC1618"/>
      <c r="AD1618"/>
      <c r="AE1618"/>
      <c r="AF1618"/>
      <c r="AG1618" t="inlineStr">
        <is>
          <t>AI mg/L</t>
        </is>
      </c>
      <c r="AH1618"/>
      <c r="AI1618"/>
      <c r="AJ1618"/>
      <c r="AK1618"/>
      <c r="AL1618"/>
      <c r="AM1618"/>
      <c r="AN1618"/>
      <c r="AO1618"/>
      <c r="AP1618"/>
      <c r="AQ1618"/>
      <c r="AR1618"/>
      <c r="AS1618"/>
      <c r="AT1618"/>
      <c r="AU1618"/>
      <c r="AV1618"/>
      <c r="AW1618"/>
      <c r="AX1618" t="inlineStr">
        <is>
          <t>Mortality</t>
        </is>
      </c>
      <c r="AY1618" t="inlineStr">
        <is>
          <t>Mortality</t>
        </is>
      </c>
      <c r="AZ1618" t="inlineStr">
        <is>
          <t>LC50</t>
        </is>
      </c>
      <c r="BA1618"/>
      <c r="BB1618" t="n">
        <v>4.0</v>
      </c>
      <c r="BC1618"/>
      <c r="BD1618"/>
      <c r="BE1618"/>
      <c r="BF1618"/>
      <c r="BG1618" t="inlineStr">
        <is>
          <t>Day(s)</t>
        </is>
      </c>
      <c r="BH1618"/>
      <c r="BI1618" t="inlineStr">
        <is>
          <t>DTXSID4040264</t>
        </is>
      </c>
      <c r="BJ1618" t="inlineStr">
        <is>
          <t>10.1016/0043-1354(76)90006-3</t>
        </is>
      </c>
      <c r="BK1618"/>
      <c r="BL1618"/>
      <c r="BM1618"/>
      <c r="BN1618"/>
      <c r="BO1618"/>
      <c r="BP1618"/>
      <c r="BQ1618"/>
      <c r="BR1618"/>
      <c r="BS1618"/>
      <c r="BT1618" t="inlineStr">
        <is>
          <t>--</t>
        </is>
      </c>
      <c r="BU1618"/>
      <c r="BV1618"/>
      <c r="BW1618"/>
      <c r="BX1618"/>
      <c r="BY1618"/>
      <c r="BZ1618"/>
      <c r="CA1618"/>
      <c r="CB1618"/>
      <c r="CC1618"/>
      <c r="CD1618"/>
      <c r="CE1618"/>
      <c r="CF1618"/>
      <c r="CG1618"/>
      <c r="CH1618"/>
      <c r="CI1618"/>
      <c r="CJ1618"/>
      <c r="CK1618" t="inlineStr">
        <is>
          <t>Adelman,I.R., L.L.,Jr. Smith, and G.D. Siesennop</t>
        </is>
      </c>
      <c r="CL1618" t="n">
        <v>5600.0</v>
      </c>
      <c r="CM1618" t="inlineStr">
        <is>
          <t>Effect of Size or Age of Goldfish and Fathead Minnows on Use of Pentachlorophenol as a Reference Toxicant</t>
        </is>
      </c>
      <c r="CN1618" t="inlineStr">
        <is>
          <t>Water Res.10(8): 685-687</t>
        </is>
      </c>
      <c r="CO1618" t="n">
        <v>1976.0</v>
      </c>
      <c r="CP1618" t="inlineStr">
        <is>
          <t>Adelman,I.R., L.L.,Jr. Smith, and G.D. Siesennop (1976). Effect of Size or Age of Goldfish and Fathead Minnows on Use of Pentachlorophenol as a Reference Toxicant. Water Res., 10, (8), 685-687. doi:10.1016/0043-1354(76)90006-3. ECOREF#:5600</t>
        </is>
      </c>
    </row>
    <row r="1619">
      <c r="A1619" t="n">
        <v>131522.0</v>
      </c>
      <c r="B1619" t="inlineStr">
        <is>
          <t>2,3,4,5,6-Pentachlorophenol sodium salt (1:1)</t>
        </is>
      </c>
      <c r="C1619" t="inlineStr">
        <is>
          <t>Technical grade, technical product, technical formulation</t>
        </is>
      </c>
      <c r="D1619" t="inlineStr">
        <is>
          <t>Unmeasured</t>
        </is>
      </c>
      <c r="E1619" t="inlineStr">
        <is>
          <t>Not coded</t>
        </is>
      </c>
      <c r="F1619"/>
      <c r="G1619"/>
      <c r="H1619"/>
      <c r="I1619"/>
      <c r="J1619"/>
      <c r="K1619"/>
      <c r="L1619" t="inlineStr">
        <is>
          <t>Pimephales promelas</t>
        </is>
      </c>
      <c r="M1619" t="inlineStr">
        <is>
          <t>Fathead Minnow</t>
        </is>
      </c>
      <c r="N1619"/>
      <c r="O1619"/>
      <c r="P1619" t="n">
        <v>11.0</v>
      </c>
      <c r="Q1619"/>
      <c r="R1619"/>
      <c r="S1619"/>
      <c r="T1619"/>
      <c r="U1619" t="inlineStr">
        <is>
          <t>Week(s)</t>
        </is>
      </c>
      <c r="V1619" t="inlineStr">
        <is>
          <t>Flow-through</t>
        </is>
      </c>
      <c r="W1619" t="inlineStr">
        <is>
          <t>Fresh water</t>
        </is>
      </c>
      <c r="X1619" t="inlineStr">
        <is>
          <t>Lab</t>
        </is>
      </c>
      <c r="Y1619"/>
      <c r="Z1619" t="inlineStr">
        <is>
          <t>Active ingredient</t>
        </is>
      </c>
      <c r="AA1619"/>
      <c r="AB1619" t="n">
        <v>0.18</v>
      </c>
      <c r="AC1619"/>
      <c r="AD1619"/>
      <c r="AE1619"/>
      <c r="AF1619"/>
      <c r="AG1619" t="inlineStr">
        <is>
          <t>AI mg/L</t>
        </is>
      </c>
      <c r="AH1619"/>
      <c r="AI1619"/>
      <c r="AJ1619"/>
      <c r="AK1619"/>
      <c r="AL1619"/>
      <c r="AM1619"/>
      <c r="AN1619"/>
      <c r="AO1619"/>
      <c r="AP1619"/>
      <c r="AQ1619"/>
      <c r="AR1619"/>
      <c r="AS1619"/>
      <c r="AT1619"/>
      <c r="AU1619"/>
      <c r="AV1619"/>
      <c r="AW1619"/>
      <c r="AX1619" t="inlineStr">
        <is>
          <t>Mortality</t>
        </is>
      </c>
      <c r="AY1619" t="inlineStr">
        <is>
          <t>Mortality</t>
        </is>
      </c>
      <c r="AZ1619" t="inlineStr">
        <is>
          <t>LC50</t>
        </is>
      </c>
      <c r="BA1619"/>
      <c r="BB1619" t="n">
        <v>4.0</v>
      </c>
      <c r="BC1619"/>
      <c r="BD1619"/>
      <c r="BE1619"/>
      <c r="BF1619"/>
      <c r="BG1619" t="inlineStr">
        <is>
          <t>Day(s)</t>
        </is>
      </c>
      <c r="BH1619"/>
      <c r="BI1619" t="inlineStr">
        <is>
          <t>DTXSID4040264</t>
        </is>
      </c>
      <c r="BJ1619"/>
      <c r="BK1619"/>
      <c r="BL1619"/>
      <c r="BM1619"/>
      <c r="BN1619"/>
      <c r="BO1619"/>
      <c r="BP1619"/>
      <c r="BQ1619"/>
      <c r="BR1619"/>
      <c r="BS1619"/>
      <c r="BT1619" t="inlineStr">
        <is>
          <t>--</t>
        </is>
      </c>
      <c r="BU1619"/>
      <c r="BV1619"/>
      <c r="BW1619"/>
      <c r="BX1619"/>
      <c r="BY1619"/>
      <c r="BZ1619"/>
      <c r="CA1619"/>
      <c r="CB1619"/>
      <c r="CC1619"/>
      <c r="CD1619"/>
      <c r="CE1619"/>
      <c r="CF1619"/>
      <c r="CG1619"/>
      <c r="CH1619"/>
      <c r="CI1619"/>
      <c r="CJ1619"/>
      <c r="CK1619" t="inlineStr">
        <is>
          <t>Adelman,I.R., and L.L.,Jr. Smith</t>
        </is>
      </c>
      <c r="CL1619" t="n">
        <v>2145.0</v>
      </c>
      <c r="CM1619" t="inlineStr">
        <is>
          <t>Standard Test Fish Development.  Part I.  Fathead Minnows (Pimephales promelas) and Goldfish (Carassius auratus) as Standard Fish in Bioassays and Their Reaction to Potential Reference Toxicants</t>
        </is>
      </c>
      <c r="CN1619" t="inlineStr">
        <is>
          <t>EPA-600/3-76-061A, U.S.EPA, Duluth, MN:77 p.</t>
        </is>
      </c>
      <c r="CO1619" t="n">
        <v>1976.0</v>
      </c>
      <c r="CP1619" t="inlineStr">
        <is>
          <t>Adelman,I.R., and L.L.,Jr. Smith (1976). Standard Test Fish Development.  Part I.  Fathead Minnows (Pimephales promelas) and Goldfish (Carassius auratus) as Standard Fish in Bioassays and Their Reaction to Potential Reference Toxicants. EPA-600/3-76-061A, U.S.EPA, Duluth, MN, 77 p. ECOREF#:2145</t>
        </is>
      </c>
    </row>
    <row r="1620">
      <c r="A1620" t="n">
        <v>131920.0</v>
      </c>
      <c r="B1620" t="inlineStr">
        <is>
          <t>Anthraquinone Vat Brown 3 CI No. 69015</t>
        </is>
      </c>
      <c r="C1620"/>
      <c r="D1620" t="inlineStr">
        <is>
          <t>Unmeasured</t>
        </is>
      </c>
      <c r="E1620" t="inlineStr">
        <is>
          <t>Not coded</t>
        </is>
      </c>
      <c r="F1620"/>
      <c r="G1620"/>
      <c r="H1620"/>
      <c r="I1620"/>
      <c r="J1620"/>
      <c r="K1620"/>
      <c r="L1620" t="inlineStr">
        <is>
          <t>Pimephales promelas</t>
        </is>
      </c>
      <c r="M1620" t="inlineStr">
        <is>
          <t>Fathead Minnow</t>
        </is>
      </c>
      <c r="N1620"/>
      <c r="O1620"/>
      <c r="P1620"/>
      <c r="Q1620"/>
      <c r="R1620"/>
      <c r="S1620"/>
      <c r="T1620"/>
      <c r="U1620"/>
      <c r="V1620" t="inlineStr">
        <is>
          <t>Static</t>
        </is>
      </c>
      <c r="W1620" t="inlineStr">
        <is>
          <t>Fresh water</t>
        </is>
      </c>
      <c r="X1620" t="inlineStr">
        <is>
          <t>Lab</t>
        </is>
      </c>
      <c r="Y1620"/>
      <c r="Z1620" t="inlineStr">
        <is>
          <t>Formulation</t>
        </is>
      </c>
      <c r="AA1620" t="inlineStr">
        <is>
          <t>&gt;</t>
        </is>
      </c>
      <c r="AB1620" t="n">
        <v>180.0</v>
      </c>
      <c r="AC1620"/>
      <c r="AD1620"/>
      <c r="AE1620"/>
      <c r="AF1620"/>
      <c r="AG1620" t="inlineStr">
        <is>
          <t>AI mg/L</t>
        </is>
      </c>
      <c r="AH1620"/>
      <c r="AI1620"/>
      <c r="AJ1620"/>
      <c r="AK1620"/>
      <c r="AL1620"/>
      <c r="AM1620"/>
      <c r="AN1620"/>
      <c r="AO1620"/>
      <c r="AP1620"/>
      <c r="AQ1620"/>
      <c r="AR1620"/>
      <c r="AS1620"/>
      <c r="AT1620"/>
      <c r="AU1620"/>
      <c r="AV1620"/>
      <c r="AW1620"/>
      <c r="AX1620" t="inlineStr">
        <is>
          <t>Mortality</t>
        </is>
      </c>
      <c r="AY1620" t="inlineStr">
        <is>
          <t>Mortality</t>
        </is>
      </c>
      <c r="AZ1620" t="inlineStr">
        <is>
          <t>LC50</t>
        </is>
      </c>
      <c r="BA1620"/>
      <c r="BB1620" t="n">
        <v>4.0</v>
      </c>
      <c r="BC1620"/>
      <c r="BD1620"/>
      <c r="BE1620"/>
      <c r="BF1620"/>
      <c r="BG1620" t="inlineStr">
        <is>
          <t>Day(s)</t>
        </is>
      </c>
      <c r="BH1620"/>
      <c r="BI1620" t="inlineStr">
        <is>
          <t>DTXSID2026282</t>
        </is>
      </c>
      <c r="BJ1620"/>
      <c r="BK1620"/>
      <c r="BL1620"/>
      <c r="BM1620"/>
      <c r="BN1620"/>
      <c r="BO1620"/>
      <c r="BP1620"/>
      <c r="BQ1620"/>
      <c r="BR1620"/>
      <c r="BS1620"/>
      <c r="BT1620" t="inlineStr">
        <is>
          <t>--</t>
        </is>
      </c>
      <c r="BU1620"/>
      <c r="BV1620"/>
      <c r="BW1620"/>
      <c r="BX1620"/>
      <c r="BY1620"/>
      <c r="BZ1620"/>
      <c r="CA1620"/>
      <c r="CB1620"/>
      <c r="CC1620"/>
      <c r="CD1620"/>
      <c r="CE1620"/>
      <c r="CF1620"/>
      <c r="CG1620"/>
      <c r="CH1620"/>
      <c r="CI1620" t="inlineStr">
        <is>
          <t xml:space="preserve"> AERATED 5 MIN AFTER TESTING 48 H// CONTR/&lt;= 10 % MORT, FOL- LOWED STD METHODS// CARRIER/TAMOL SN// </t>
        </is>
      </c>
      <c r="CJ1620" t="inlineStr">
        <is>
          <t xml:space="preserve">   AERATED 5 MIN AFTER TESTING 48 H// CONTR/&lt;= 10 % MORT, FOL- LOWED STD METHODS// CARRIER/TAMOL SN// </t>
        </is>
      </c>
      <c r="CK1620" t="inlineStr">
        <is>
          <t>Little,L.W., J.C. Lamb III, M.A. Chillingworth, and W.B. Durkin</t>
        </is>
      </c>
      <c r="CL1620" t="n">
        <v>5789.0</v>
      </c>
      <c r="CM1620" t="inlineStr">
        <is>
          <t>Acute Toxicity of Selected Commercial Dyes to the Fathead Minnow and Evaluation of Biological Treatment for Reduction of Toxicity</t>
        </is>
      </c>
      <c r="CN1620" t="inlineStr">
        <is>
          <t>In: Proceedings of the 29th Industrial Waste Conference, Lafayette, IN:524-534</t>
        </is>
      </c>
      <c r="CO1620" t="n">
        <v>1974.0</v>
      </c>
      <c r="CP1620" t="inlineStr">
        <is>
          <t>Little,L.W., J.C. Lamb III, M.A. Chillingworth, and W.B. Durkin (1974). Acute Toxicity of Selected Commercial Dyes to the Fathead Minnow and Evaluation of Biological Treatment for Reduction of Toxicity. In: Proceedings of the 29th Industrial Waste Conference, Lafayette, IN, 524-534. ECOREF#:5789</t>
        </is>
      </c>
    </row>
    <row r="1621">
      <c r="A1621" t="n">
        <v>131920.0</v>
      </c>
      <c r="B1621" t="inlineStr">
        <is>
          <t>Anthraquinone Vat Brown 3 CI No. 69015</t>
        </is>
      </c>
      <c r="C1621"/>
      <c r="D1621" t="inlineStr">
        <is>
          <t>Unmeasured</t>
        </is>
      </c>
      <c r="E1621" t="inlineStr">
        <is>
          <t>Not coded</t>
        </is>
      </c>
      <c r="F1621"/>
      <c r="G1621" t="n">
        <v>15.0</v>
      </c>
      <c r="H1621"/>
      <c r="I1621"/>
      <c r="J1621"/>
      <c r="K1621"/>
      <c r="L1621" t="inlineStr">
        <is>
          <t>Pimephales promelas</t>
        </is>
      </c>
      <c r="M1621" t="inlineStr">
        <is>
          <t>Fathead Minnow</t>
        </is>
      </c>
      <c r="N1621"/>
      <c r="O1621"/>
      <c r="P1621"/>
      <c r="Q1621"/>
      <c r="R1621"/>
      <c r="S1621"/>
      <c r="T1621"/>
      <c r="U1621"/>
      <c r="V1621" t="inlineStr">
        <is>
          <t>Static</t>
        </is>
      </c>
      <c r="W1621" t="inlineStr">
        <is>
          <t>Fresh water</t>
        </is>
      </c>
      <c r="X1621" t="inlineStr">
        <is>
          <t>Lab</t>
        </is>
      </c>
      <c r="Y1621"/>
      <c r="Z1621" t="inlineStr">
        <is>
          <t>Formulation</t>
        </is>
      </c>
      <c r="AA1621" t="inlineStr">
        <is>
          <t>&gt;</t>
        </is>
      </c>
      <c r="AB1621" t="n">
        <v>180.0</v>
      </c>
      <c r="AC1621"/>
      <c r="AD1621"/>
      <c r="AE1621"/>
      <c r="AF1621"/>
      <c r="AG1621" t="inlineStr">
        <is>
          <t>AI mg/L</t>
        </is>
      </c>
      <c r="AH1621"/>
      <c r="AI1621"/>
      <c r="AJ1621"/>
      <c r="AK1621"/>
      <c r="AL1621"/>
      <c r="AM1621"/>
      <c r="AN1621"/>
      <c r="AO1621"/>
      <c r="AP1621"/>
      <c r="AQ1621"/>
      <c r="AR1621"/>
      <c r="AS1621"/>
      <c r="AT1621"/>
      <c r="AU1621"/>
      <c r="AV1621"/>
      <c r="AW1621"/>
      <c r="AX1621" t="inlineStr">
        <is>
          <t>Mortality</t>
        </is>
      </c>
      <c r="AY1621" t="inlineStr">
        <is>
          <t>Mortality</t>
        </is>
      </c>
      <c r="AZ1621" t="inlineStr">
        <is>
          <t>LC50</t>
        </is>
      </c>
      <c r="BA1621"/>
      <c r="BB1621" t="n">
        <v>4.0</v>
      </c>
      <c r="BC1621"/>
      <c r="BD1621"/>
      <c r="BE1621"/>
      <c r="BF1621"/>
      <c r="BG1621" t="inlineStr">
        <is>
          <t>Day(s)</t>
        </is>
      </c>
      <c r="BH1621" t="inlineStr">
        <is>
          <t>Active ingredient</t>
        </is>
      </c>
      <c r="BI1621" t="inlineStr">
        <is>
          <t>DTXSID2026282</t>
        </is>
      </c>
      <c r="BJ1621"/>
      <c r="BK1621"/>
      <c r="BL1621"/>
      <c r="BM1621"/>
      <c r="BN1621"/>
      <c r="BO1621"/>
      <c r="BP1621"/>
      <c r="BQ1621"/>
      <c r="BR1621"/>
      <c r="BS1621"/>
      <c r="BT1621" t="inlineStr">
        <is>
          <t>--</t>
        </is>
      </c>
      <c r="BU1621"/>
      <c r="BV1621"/>
      <c r="BW1621"/>
      <c r="BX1621"/>
      <c r="BY1621"/>
      <c r="BZ1621"/>
      <c r="CA1621"/>
      <c r="CB1621"/>
      <c r="CC1621"/>
      <c r="CD1621"/>
      <c r="CE1621"/>
      <c r="CF1621"/>
      <c r="CG1621"/>
      <c r="CH1621"/>
      <c r="CI1621" t="inlineStr">
        <is>
          <t xml:space="preserve"> LIFESTG/4.21(3.4-5.4) CM// </t>
        </is>
      </c>
      <c r="CJ1621" t="inlineStr">
        <is>
          <t xml:space="preserve">   LIFESTG/4.21(3.4-5.4) CM// </t>
        </is>
      </c>
      <c r="CK1621" t="inlineStr">
        <is>
          <t>Little,L.W., and J.C. Lamb III</t>
        </is>
      </c>
      <c r="CL1621" t="n">
        <v>6969.0</v>
      </c>
      <c r="CM1621" t="inlineStr">
        <is>
          <t>Acute Toxicity of 46 Selected Dyes to the Fathead Minnow, Pimephales promelas</t>
        </is>
      </c>
      <c r="CN1621" t="inlineStr">
        <is>
          <t>Dyes and the Environment - Reports on Selected Dyes and Their Effects, American Dye Manufacturers Institute:123 p.</t>
        </is>
      </c>
      <c r="CO1621" t="n">
        <v>1973.0</v>
      </c>
      <c r="CP1621" t="inlineStr">
        <is>
          <t>Little,L.W., and J.C. Lamb III (1973). Acute Toxicity of 46 Selected Dyes to the Fathead Minnow, Pimephales promelas. Dyes and the Environment - Reports on Selected Dyes and Their Effects, American Dye Manufacturers Institute, 123 p. ECOREF#:6969</t>
        </is>
      </c>
    </row>
    <row r="1622">
      <c r="A1622" t="n">
        <v>132649.0</v>
      </c>
      <c r="B1622" t="inlineStr">
        <is>
          <t>Dibenzofuran</t>
        </is>
      </c>
      <c r="C1622"/>
      <c r="D1622" t="inlineStr">
        <is>
          <t>Measured</t>
        </is>
      </c>
      <c r="E1622" t="inlineStr">
        <is>
          <t>Not coded</t>
        </is>
      </c>
      <c r="F1622"/>
      <c r="G1622" t="n">
        <v>98.0</v>
      </c>
      <c r="H1622"/>
      <c r="I1622"/>
      <c r="J1622"/>
      <c r="K1622"/>
      <c r="L1622" t="inlineStr">
        <is>
          <t>Pimephales promelas</t>
        </is>
      </c>
      <c r="M1622" t="inlineStr">
        <is>
          <t>Fathead Minnow</t>
        </is>
      </c>
      <c r="N1622"/>
      <c r="O1622"/>
      <c r="P1622" t="n">
        <v>29.0</v>
      </c>
      <c r="Q1622"/>
      <c r="R1622"/>
      <c r="S1622"/>
      <c r="T1622"/>
      <c r="U1622" t="inlineStr">
        <is>
          <t>Day(s)</t>
        </is>
      </c>
      <c r="V1622" t="inlineStr">
        <is>
          <t>Flow-through</t>
        </is>
      </c>
      <c r="W1622" t="inlineStr">
        <is>
          <t>Fresh water</t>
        </is>
      </c>
      <c r="X1622" t="inlineStr">
        <is>
          <t>Lab</t>
        </is>
      </c>
      <c r="Y1622"/>
      <c r="Z1622" t="inlineStr">
        <is>
          <t>Active ingredient</t>
        </is>
      </c>
      <c r="AA1622"/>
      <c r="AB1622" t="n">
        <v>1.85</v>
      </c>
      <c r="AC1622"/>
      <c r="AD1622"/>
      <c r="AE1622"/>
      <c r="AF1622"/>
      <c r="AG1622" t="inlineStr">
        <is>
          <t>AI mg/L</t>
        </is>
      </c>
      <c r="AH1622"/>
      <c r="AI1622"/>
      <c r="AJ1622"/>
      <c r="AK1622"/>
      <c r="AL1622"/>
      <c r="AM1622"/>
      <c r="AN1622"/>
      <c r="AO1622"/>
      <c r="AP1622"/>
      <c r="AQ1622"/>
      <c r="AR1622"/>
      <c r="AS1622"/>
      <c r="AT1622"/>
      <c r="AU1622"/>
      <c r="AV1622"/>
      <c r="AW1622"/>
      <c r="AX1622" t="inlineStr">
        <is>
          <t>Mortality</t>
        </is>
      </c>
      <c r="AY1622" t="inlineStr">
        <is>
          <t>Mortality</t>
        </is>
      </c>
      <c r="AZ1622" t="inlineStr">
        <is>
          <t>LC50</t>
        </is>
      </c>
      <c r="BA1622"/>
      <c r="BB1622" t="n">
        <v>4.0</v>
      </c>
      <c r="BC1622"/>
      <c r="BD1622"/>
      <c r="BE1622"/>
      <c r="BF1622"/>
      <c r="BG1622" t="inlineStr">
        <is>
          <t>Day(s)</t>
        </is>
      </c>
      <c r="BH1622" t="inlineStr">
        <is>
          <t>Pure</t>
        </is>
      </c>
      <c r="BI1622" t="inlineStr">
        <is>
          <t>DTXSID2021993</t>
        </is>
      </c>
      <c r="BJ1622"/>
      <c r="BK1622"/>
      <c r="BL1622"/>
      <c r="BM1622"/>
      <c r="BN1622"/>
      <c r="BO1622"/>
      <c r="BP1622"/>
      <c r="BQ1622"/>
      <c r="BR1622"/>
      <c r="BS1622"/>
      <c r="BT1622" t="inlineStr">
        <is>
          <t>--</t>
        </is>
      </c>
      <c r="BU1622"/>
      <c r="BV1622"/>
      <c r="BW1622"/>
      <c r="BX1622"/>
      <c r="BY1622"/>
      <c r="BZ1622"/>
      <c r="CA1622"/>
      <c r="CB1622"/>
      <c r="CC1622"/>
      <c r="CD1622"/>
      <c r="CE1622"/>
      <c r="CF1622"/>
      <c r="CG1622"/>
      <c r="CH1622"/>
      <c r="CI1622" t="inlineStr">
        <is>
          <t xml:space="preserve"> Affected fish swam in a corkscrew/spiral pattern, were hypoactive, had increased respiration and lost equilibrium prior toNAeath.  Measured concentrations were much lower than nominal concentrations due to volatility. </t>
        </is>
      </c>
      <c r="CJ1622" t="inlineStr">
        <is>
          <t xml:space="preserve">   Affected fish swam in a corkscrew/spiral pattern, were hypoactive, had increased respiration and lost equilibrium prior toNAeath.  Measured concentrations were much lower than nominal concentrations due to volatility. </t>
        </is>
      </c>
      <c r="CK1622" t="inlineStr">
        <is>
          <t>Geiger,D.L., D.J. Call, and L.T. Brooke</t>
        </is>
      </c>
      <c r="CL1622" t="n">
        <v>12859.0</v>
      </c>
      <c r="CM1622" t="inlineStr">
        <is>
          <t>Acute Toxicities of Organic Chemicals to Fathead Minnows (Pimephales promelas) Volume IV</t>
        </is>
      </c>
      <c r="CN1622" t="inlineStr">
        <is>
          <t>Center for Lake Superior Environmental Studies, University of Wisconsin, Superior, WI4:355 p.</t>
        </is>
      </c>
      <c r="CO1622" t="n">
        <v>1988.0</v>
      </c>
      <c r="CP1622" t="inlineStr">
        <is>
          <t>Geiger,D.L., D.J. Call, and L.T. Brooke (1988). Acute Toxicities of Organic Chemicals to Fathead Minnows (Pimephales promelas) Volume IV. Center for Lake Superior Environmental Studies, University of Wisconsin, Superior, WI, 4, 355 p. ECOREF#:12859</t>
        </is>
      </c>
    </row>
    <row r="1623">
      <c r="A1623" t="n">
        <v>132649.0</v>
      </c>
      <c r="B1623" t="inlineStr">
        <is>
          <t>Dibenzofuran</t>
        </is>
      </c>
      <c r="C1623"/>
      <c r="D1623" t="inlineStr">
        <is>
          <t>Measured</t>
        </is>
      </c>
      <c r="E1623" t="inlineStr">
        <is>
          <t>Not coded</t>
        </is>
      </c>
      <c r="F1623"/>
      <c r="G1623" t="n">
        <v>99.0</v>
      </c>
      <c r="H1623"/>
      <c r="I1623"/>
      <c r="J1623"/>
      <c r="K1623"/>
      <c r="L1623" t="inlineStr">
        <is>
          <t>Pimephales promelas</t>
        </is>
      </c>
      <c r="M1623" t="inlineStr">
        <is>
          <t>Fathead Minnow</t>
        </is>
      </c>
      <c r="N1623"/>
      <c r="O1623"/>
      <c r="P1623" t="n">
        <v>30.0</v>
      </c>
      <c r="Q1623"/>
      <c r="R1623"/>
      <c r="S1623"/>
      <c r="T1623"/>
      <c r="U1623" t="inlineStr">
        <is>
          <t>Day(s)</t>
        </is>
      </c>
      <c r="V1623" t="inlineStr">
        <is>
          <t>Static</t>
        </is>
      </c>
      <c r="W1623" t="inlineStr">
        <is>
          <t>Fresh water</t>
        </is>
      </c>
      <c r="X1623" t="inlineStr">
        <is>
          <t>Lab</t>
        </is>
      </c>
      <c r="Y1623"/>
      <c r="Z1623" t="inlineStr">
        <is>
          <t>Active ingredient</t>
        </is>
      </c>
      <c r="AA1623"/>
      <c r="AB1623" t="n">
        <v>1.14</v>
      </c>
      <c r="AC1623"/>
      <c r="AD1623" t="n">
        <v>1.04</v>
      </c>
      <c r="AE1623"/>
      <c r="AF1623" t="n">
        <v>1.25</v>
      </c>
      <c r="AG1623" t="inlineStr">
        <is>
          <t>AI mg/L</t>
        </is>
      </c>
      <c r="AH1623"/>
      <c r="AI1623"/>
      <c r="AJ1623"/>
      <c r="AK1623"/>
      <c r="AL1623"/>
      <c r="AM1623"/>
      <c r="AN1623"/>
      <c r="AO1623"/>
      <c r="AP1623"/>
      <c r="AQ1623"/>
      <c r="AR1623"/>
      <c r="AS1623"/>
      <c r="AT1623"/>
      <c r="AU1623"/>
      <c r="AV1623"/>
      <c r="AW1623"/>
      <c r="AX1623" t="inlineStr">
        <is>
          <t>Mortality</t>
        </is>
      </c>
      <c r="AY1623" t="inlineStr">
        <is>
          <t>Mortality</t>
        </is>
      </c>
      <c r="AZ1623" t="inlineStr">
        <is>
          <t>LC50</t>
        </is>
      </c>
      <c r="BA1623"/>
      <c r="BB1623" t="n">
        <v>4.0</v>
      </c>
      <c r="BC1623"/>
      <c r="BD1623"/>
      <c r="BE1623"/>
      <c r="BF1623"/>
      <c r="BG1623" t="inlineStr">
        <is>
          <t>Day(s)</t>
        </is>
      </c>
      <c r="BH1623" t="inlineStr">
        <is>
          <t>Pure</t>
        </is>
      </c>
      <c r="BI1623" t="inlineStr">
        <is>
          <t>DTXSID2021993</t>
        </is>
      </c>
      <c r="BJ1623"/>
      <c r="BK1623"/>
      <c r="BL1623"/>
      <c r="BM1623"/>
      <c r="BN1623"/>
      <c r="BO1623"/>
      <c r="BP1623"/>
      <c r="BQ1623"/>
      <c r="BR1623"/>
      <c r="BS1623"/>
      <c r="BT1623" t="inlineStr">
        <is>
          <t>--</t>
        </is>
      </c>
      <c r="BU1623"/>
      <c r="BV1623"/>
      <c r="BW1623"/>
      <c r="BX1623"/>
      <c r="BY1623"/>
      <c r="BZ1623"/>
      <c r="CA1623"/>
      <c r="CB1623"/>
      <c r="CC1623"/>
      <c r="CD1623"/>
      <c r="CE1623"/>
      <c r="CF1623"/>
      <c r="CG1623"/>
      <c r="CH1623"/>
      <c r="CI1623"/>
      <c r="CJ1623"/>
      <c r="CK1623" t="inlineStr">
        <is>
          <t>Brooke,L.T.</t>
        </is>
      </c>
      <c r="CL1623" t="n">
        <v>17138.0</v>
      </c>
      <c r="CM1623" t="inlineStr">
        <is>
          <t>Results of Freshwater Exposures with the Chemicals Atrazine, Biphenyl, Butachlor, Carbaryl, Carbazole, Dibenzofuran, 3,3'-Dichlorobenzidine, Dichlorvos, 1,2-Epoxyethylbenzene (Styrene Oxide), Isophorone, Isopropalin, Ox</t>
        </is>
      </c>
      <c r="CN1623" t="inlineStr">
        <is>
          <t>Center for Lake Superior Environmental Studies, University of Wisconsin, Superior, WI:110 p.</t>
        </is>
      </c>
      <c r="CO1623" t="n">
        <v>1991.0</v>
      </c>
      <c r="CP1623" t="inlineStr">
        <is>
          <t>Brooke,L.T. (1991). Results of Freshwater Exposures with the Chemicals Atrazine, Biphenyl, Butachlor, Carbaryl, Carbazole, Dibenzofuran, 3,3'-Dichlorobenzidine, Dichlorvos, 1,2-Epoxyethylbenzene (Styrene Oxide), Isophorone, Isopropalin, Ox. Center for Lake Superior Environmental Studies, University of Wisconsin, Superior, WI, 110 p. ECOREF#:17138</t>
        </is>
      </c>
    </row>
    <row r="1624">
      <c r="A1624" t="n">
        <v>132649.0</v>
      </c>
      <c r="B1624" t="inlineStr">
        <is>
          <t>Dibenzofuran</t>
        </is>
      </c>
      <c r="C1624"/>
      <c r="D1624" t="inlineStr">
        <is>
          <t>Unmeasured</t>
        </is>
      </c>
      <c r="E1624" t="inlineStr">
        <is>
          <t>Not coded</t>
        </is>
      </c>
      <c r="F1624"/>
      <c r="G1624" t="n">
        <v>99.0</v>
      </c>
      <c r="H1624"/>
      <c r="I1624"/>
      <c r="J1624"/>
      <c r="K1624"/>
      <c r="L1624" t="inlineStr">
        <is>
          <t>Pimephales promelas</t>
        </is>
      </c>
      <c r="M1624" t="inlineStr">
        <is>
          <t>Fathead Minnow</t>
        </is>
      </c>
      <c r="N1624"/>
      <c r="O1624"/>
      <c r="P1624" t="n">
        <v>30.0</v>
      </c>
      <c r="Q1624"/>
      <c r="R1624"/>
      <c r="S1624"/>
      <c r="T1624"/>
      <c r="U1624" t="inlineStr">
        <is>
          <t>Day(s)</t>
        </is>
      </c>
      <c r="V1624" t="inlineStr">
        <is>
          <t>Static</t>
        </is>
      </c>
      <c r="W1624" t="inlineStr">
        <is>
          <t>Fresh water</t>
        </is>
      </c>
      <c r="X1624" t="inlineStr">
        <is>
          <t>Lab</t>
        </is>
      </c>
      <c r="Y1624"/>
      <c r="Z1624" t="inlineStr">
        <is>
          <t>Active ingredient</t>
        </is>
      </c>
      <c r="AA1624"/>
      <c r="AB1624" t="n">
        <v>3.62</v>
      </c>
      <c r="AC1624"/>
      <c r="AD1624" t="n">
        <v>3.2</v>
      </c>
      <c r="AE1624"/>
      <c r="AF1624" t="n">
        <v>4.1</v>
      </c>
      <c r="AG1624" t="inlineStr">
        <is>
          <t>AI mg/L</t>
        </is>
      </c>
      <c r="AH1624"/>
      <c r="AI1624"/>
      <c r="AJ1624"/>
      <c r="AK1624"/>
      <c r="AL1624"/>
      <c r="AM1624"/>
      <c r="AN1624"/>
      <c r="AO1624"/>
      <c r="AP1624"/>
      <c r="AQ1624"/>
      <c r="AR1624"/>
      <c r="AS1624"/>
      <c r="AT1624"/>
      <c r="AU1624"/>
      <c r="AV1624"/>
      <c r="AW1624"/>
      <c r="AX1624" t="inlineStr">
        <is>
          <t>Mortality</t>
        </is>
      </c>
      <c r="AY1624" t="inlineStr">
        <is>
          <t>Mortality</t>
        </is>
      </c>
      <c r="AZ1624" t="inlineStr">
        <is>
          <t>LC50</t>
        </is>
      </c>
      <c r="BA1624"/>
      <c r="BB1624" t="n">
        <v>4.0</v>
      </c>
      <c r="BC1624"/>
      <c r="BD1624"/>
      <c r="BE1624"/>
      <c r="BF1624"/>
      <c r="BG1624" t="inlineStr">
        <is>
          <t>Day(s)</t>
        </is>
      </c>
      <c r="BH1624" t="inlineStr">
        <is>
          <t>Pure</t>
        </is>
      </c>
      <c r="BI1624" t="inlineStr">
        <is>
          <t>DTXSID2021993</t>
        </is>
      </c>
      <c r="BJ1624"/>
      <c r="BK1624"/>
      <c r="BL1624"/>
      <c r="BM1624"/>
      <c r="BN1624"/>
      <c r="BO1624"/>
      <c r="BP1624"/>
      <c r="BQ1624"/>
      <c r="BR1624"/>
      <c r="BS1624"/>
      <c r="BT1624" t="inlineStr">
        <is>
          <t>--</t>
        </is>
      </c>
      <c r="BU1624"/>
      <c r="BV1624"/>
      <c r="BW1624"/>
      <c r="BX1624"/>
      <c r="BY1624"/>
      <c r="BZ1624"/>
      <c r="CA1624"/>
      <c r="CB1624"/>
      <c r="CC1624"/>
      <c r="CD1624"/>
      <c r="CE1624"/>
      <c r="CF1624"/>
      <c r="CG1624"/>
      <c r="CH1624"/>
      <c r="CI1624"/>
      <c r="CJ1624"/>
      <c r="CK1624" t="inlineStr">
        <is>
          <t>Brooke,L.T.</t>
        </is>
      </c>
      <c r="CL1624" t="n">
        <v>17138.0</v>
      </c>
      <c r="CM1624" t="inlineStr">
        <is>
          <t>Results of Freshwater Exposures with the Chemicals Atrazine, Biphenyl, Butachlor, Carbaryl, Carbazole, Dibenzofuran, 3,3'-Dichlorobenzidine, Dichlorvos, 1,2-Epoxyethylbenzene (Styrene Oxide), Isophorone, Isopropalin, Ox</t>
        </is>
      </c>
      <c r="CN1624" t="inlineStr">
        <is>
          <t>Center for Lake Superior Environmental Studies, University of Wisconsin, Superior, WI:110 p.</t>
        </is>
      </c>
      <c r="CO1624" t="n">
        <v>1991.0</v>
      </c>
      <c r="CP1624" t="inlineStr">
        <is>
          <t>Brooke,L.T. (1991). Results of Freshwater Exposures with the Chemicals Atrazine, Biphenyl, Butachlor, Carbaryl, Carbazole, Dibenzofuran, 3,3'-Dichlorobenzidine, Dichlorvos, 1,2-Epoxyethylbenzene (Styrene Oxide), Isophorone, Isopropalin, Ox. Center for Lake Superior Environmental Studies, University of Wisconsin, Superior, WI, 110 p. ECOREF#:17138</t>
        </is>
      </c>
    </row>
    <row r="1625">
      <c r="A1625" t="n">
        <v>132649.0</v>
      </c>
      <c r="B1625" t="inlineStr">
        <is>
          <t>Dibenzofuran</t>
        </is>
      </c>
      <c r="C1625"/>
      <c r="D1625" t="inlineStr">
        <is>
          <t>Measured</t>
        </is>
      </c>
      <c r="E1625" t="inlineStr">
        <is>
          <t>Not coded</t>
        </is>
      </c>
      <c r="F1625"/>
      <c r="G1625" t="n">
        <v>99.0</v>
      </c>
      <c r="H1625"/>
      <c r="I1625"/>
      <c r="J1625"/>
      <c r="K1625"/>
      <c r="L1625" t="inlineStr">
        <is>
          <t>Pimephales promelas</t>
        </is>
      </c>
      <c r="M1625" t="inlineStr">
        <is>
          <t>Fathead Minnow</t>
        </is>
      </c>
      <c r="N1625"/>
      <c r="O1625"/>
      <c r="P1625" t="n">
        <v>30.0</v>
      </c>
      <c r="Q1625"/>
      <c r="R1625"/>
      <c r="S1625"/>
      <c r="T1625"/>
      <c r="U1625" t="inlineStr">
        <is>
          <t>Day(s)</t>
        </is>
      </c>
      <c r="V1625" t="inlineStr">
        <is>
          <t>Static</t>
        </is>
      </c>
      <c r="W1625" t="inlineStr">
        <is>
          <t>Fresh water</t>
        </is>
      </c>
      <c r="X1625" t="inlineStr">
        <is>
          <t>Lab</t>
        </is>
      </c>
      <c r="Y1625"/>
      <c r="Z1625" t="inlineStr">
        <is>
          <t>Active ingredient</t>
        </is>
      </c>
      <c r="AA1625"/>
      <c r="AB1625" t="n">
        <v>3.02</v>
      </c>
      <c r="AC1625"/>
      <c r="AD1625" t="n">
        <v>2.67</v>
      </c>
      <c r="AE1625"/>
      <c r="AF1625" t="n">
        <v>3.43</v>
      </c>
      <c r="AG1625" t="inlineStr">
        <is>
          <t>AI mg/L</t>
        </is>
      </c>
      <c r="AH1625"/>
      <c r="AI1625"/>
      <c r="AJ1625"/>
      <c r="AK1625"/>
      <c r="AL1625"/>
      <c r="AM1625"/>
      <c r="AN1625"/>
      <c r="AO1625"/>
      <c r="AP1625"/>
      <c r="AQ1625"/>
      <c r="AR1625"/>
      <c r="AS1625"/>
      <c r="AT1625"/>
      <c r="AU1625"/>
      <c r="AV1625"/>
      <c r="AW1625"/>
      <c r="AX1625" t="inlineStr">
        <is>
          <t>Mortality</t>
        </is>
      </c>
      <c r="AY1625" t="inlineStr">
        <is>
          <t>Mortality</t>
        </is>
      </c>
      <c r="AZ1625" t="inlineStr">
        <is>
          <t>LC50</t>
        </is>
      </c>
      <c r="BA1625"/>
      <c r="BB1625" t="n">
        <v>4.0</v>
      </c>
      <c r="BC1625"/>
      <c r="BD1625"/>
      <c r="BE1625"/>
      <c r="BF1625"/>
      <c r="BG1625" t="inlineStr">
        <is>
          <t>Day(s)</t>
        </is>
      </c>
      <c r="BH1625" t="inlineStr">
        <is>
          <t>Pure</t>
        </is>
      </c>
      <c r="BI1625" t="inlineStr">
        <is>
          <t>DTXSID2021993</t>
        </is>
      </c>
      <c r="BJ1625"/>
      <c r="BK1625"/>
      <c r="BL1625"/>
      <c r="BM1625"/>
      <c r="BN1625"/>
      <c r="BO1625"/>
      <c r="BP1625"/>
      <c r="BQ1625"/>
      <c r="BR1625"/>
      <c r="BS1625"/>
      <c r="BT1625" t="inlineStr">
        <is>
          <t>--</t>
        </is>
      </c>
      <c r="BU1625"/>
      <c r="BV1625"/>
      <c r="BW1625"/>
      <c r="BX1625"/>
      <c r="BY1625"/>
      <c r="BZ1625"/>
      <c r="CA1625"/>
      <c r="CB1625"/>
      <c r="CC1625"/>
      <c r="CD1625"/>
      <c r="CE1625"/>
      <c r="CF1625"/>
      <c r="CG1625"/>
      <c r="CH1625"/>
      <c r="CI1625" t="inlineStr">
        <is>
          <t xml:space="preserve"> ANALYSIS/0 H CONC// </t>
        </is>
      </c>
      <c r="CJ1625" t="inlineStr">
        <is>
          <t xml:space="preserve">   ANALYSIS/0 H CONC// </t>
        </is>
      </c>
      <c r="CK1625" t="inlineStr">
        <is>
          <t>Brooke,L.T.</t>
        </is>
      </c>
      <c r="CL1625" t="n">
        <v>17138.0</v>
      </c>
      <c r="CM1625" t="inlineStr">
        <is>
          <t>Results of Freshwater Exposures with the Chemicals Atrazine, Biphenyl, Butachlor, Carbaryl, Carbazole, Dibenzofuran, 3,3'-Dichlorobenzidine, Dichlorvos, 1,2-Epoxyethylbenzene (Styrene Oxide), Isophorone, Isopropalin, Ox</t>
        </is>
      </c>
      <c r="CN1625" t="inlineStr">
        <is>
          <t>Center for Lake Superior Environmental Studies, University of Wisconsin, Superior, WI:110 p.</t>
        </is>
      </c>
      <c r="CO1625" t="n">
        <v>1991.0</v>
      </c>
      <c r="CP1625" t="inlineStr">
        <is>
          <t>Brooke,L.T. (1991). Results of Freshwater Exposures with the Chemicals Atrazine, Biphenyl, Butachlor, Carbaryl, Carbazole, Dibenzofuran, 3,3'-Dichlorobenzidine, Dichlorvos, 1,2-Epoxyethylbenzene (Styrene Oxide), Isophorone, Isopropalin, Ox. Center for Lake Superior Environmental Studies, University of Wisconsin, Superior, WI, 110 p. ECOREF#:17138</t>
        </is>
      </c>
    </row>
    <row r="1626">
      <c r="A1626" t="n">
        <v>132649.0</v>
      </c>
      <c r="B1626" t="inlineStr">
        <is>
          <t>Dibenzofuran</t>
        </is>
      </c>
      <c r="C1626"/>
      <c r="D1626" t="inlineStr">
        <is>
          <t>Measured</t>
        </is>
      </c>
      <c r="E1626" t="inlineStr">
        <is>
          <t>Not coded</t>
        </is>
      </c>
      <c r="F1626"/>
      <c r="G1626" t="n">
        <v>99.0</v>
      </c>
      <c r="H1626"/>
      <c r="I1626"/>
      <c r="J1626"/>
      <c r="K1626"/>
      <c r="L1626" t="inlineStr">
        <is>
          <t>Pimephales promelas</t>
        </is>
      </c>
      <c r="M1626" t="inlineStr">
        <is>
          <t>Fathead Minnow</t>
        </is>
      </c>
      <c r="N1626"/>
      <c r="O1626"/>
      <c r="P1626" t="n">
        <v>30.0</v>
      </c>
      <c r="Q1626"/>
      <c r="R1626"/>
      <c r="S1626"/>
      <c r="T1626"/>
      <c r="U1626" t="inlineStr">
        <is>
          <t>Day(s)</t>
        </is>
      </c>
      <c r="V1626" t="inlineStr">
        <is>
          <t>Flow-through</t>
        </is>
      </c>
      <c r="W1626" t="inlineStr">
        <is>
          <t>Fresh water</t>
        </is>
      </c>
      <c r="X1626" t="inlineStr">
        <is>
          <t>Lab</t>
        </is>
      </c>
      <c r="Y1626"/>
      <c r="Z1626" t="inlineStr">
        <is>
          <t>Active ingredient</t>
        </is>
      </c>
      <c r="AA1626"/>
      <c r="AB1626" t="n">
        <v>1.05</v>
      </c>
      <c r="AC1626"/>
      <c r="AD1626" t="n">
        <v>0.84</v>
      </c>
      <c r="AE1626"/>
      <c r="AF1626" t="n">
        <v>1.31</v>
      </c>
      <c r="AG1626" t="inlineStr">
        <is>
          <t>AI mg/L</t>
        </is>
      </c>
      <c r="AH1626"/>
      <c r="AI1626"/>
      <c r="AJ1626"/>
      <c r="AK1626"/>
      <c r="AL1626"/>
      <c r="AM1626"/>
      <c r="AN1626"/>
      <c r="AO1626"/>
      <c r="AP1626"/>
      <c r="AQ1626"/>
      <c r="AR1626"/>
      <c r="AS1626"/>
      <c r="AT1626"/>
      <c r="AU1626"/>
      <c r="AV1626"/>
      <c r="AW1626"/>
      <c r="AX1626" t="inlineStr">
        <is>
          <t>Mortality</t>
        </is>
      </c>
      <c r="AY1626" t="inlineStr">
        <is>
          <t>Mortality</t>
        </is>
      </c>
      <c r="AZ1626" t="inlineStr">
        <is>
          <t>LC50</t>
        </is>
      </c>
      <c r="BA1626"/>
      <c r="BB1626" t="n">
        <v>4.0</v>
      </c>
      <c r="BC1626"/>
      <c r="BD1626"/>
      <c r="BE1626"/>
      <c r="BF1626"/>
      <c r="BG1626" t="inlineStr">
        <is>
          <t>Day(s)</t>
        </is>
      </c>
      <c r="BH1626" t="inlineStr">
        <is>
          <t>Pure</t>
        </is>
      </c>
      <c r="BI1626" t="inlineStr">
        <is>
          <t>DTXSID2021993</t>
        </is>
      </c>
      <c r="BJ1626"/>
      <c r="BK1626"/>
      <c r="BL1626"/>
      <c r="BM1626"/>
      <c r="BN1626"/>
      <c r="BO1626"/>
      <c r="BP1626"/>
      <c r="BQ1626"/>
      <c r="BR1626"/>
      <c r="BS1626"/>
      <c r="BT1626" t="inlineStr">
        <is>
          <t>--</t>
        </is>
      </c>
      <c r="BU1626"/>
      <c r="BV1626"/>
      <c r="BW1626"/>
      <c r="BX1626"/>
      <c r="BY1626"/>
      <c r="BZ1626"/>
      <c r="CA1626"/>
      <c r="CB1626"/>
      <c r="CC1626"/>
      <c r="CD1626"/>
      <c r="CE1626"/>
      <c r="CF1626"/>
      <c r="CG1626"/>
      <c r="CH1626"/>
      <c r="CI1626"/>
      <c r="CJ1626"/>
      <c r="CK1626" t="inlineStr">
        <is>
          <t>Brooke,L.T.</t>
        </is>
      </c>
      <c r="CL1626" t="n">
        <v>17138.0</v>
      </c>
      <c r="CM1626" t="inlineStr">
        <is>
          <t>Results of Freshwater Exposures with the Chemicals Atrazine, Biphenyl, Butachlor, Carbaryl, Carbazole, Dibenzofuran, 3,3'-Dichlorobenzidine, Dichlorvos, 1,2-Epoxyethylbenzene (Styrene Oxide), Isophorone, Isopropalin, Ox</t>
        </is>
      </c>
      <c r="CN1626" t="inlineStr">
        <is>
          <t>Center for Lake Superior Environmental Studies, University of Wisconsin, Superior, WI:110 p.</t>
        </is>
      </c>
      <c r="CO1626" t="n">
        <v>1991.0</v>
      </c>
      <c r="CP1626" t="inlineStr">
        <is>
          <t>Brooke,L.T. (1991). Results of Freshwater Exposures with the Chemicals Atrazine, Biphenyl, Butachlor, Carbaryl, Carbazole, Dibenzofuran, 3,3'-Dichlorobenzidine, Dichlorvos, 1,2-Epoxyethylbenzene (Styrene Oxide), Isophorone, Isopropalin, Ox. Center for Lake Superior Environmental Studies, University of Wisconsin, Superior, WI, 110 p. ECOREF#:17138</t>
        </is>
      </c>
    </row>
    <row r="1627">
      <c r="A1627" t="n">
        <v>132649.0</v>
      </c>
      <c r="B1627" t="inlineStr">
        <is>
          <t>Dibenzofuran</t>
        </is>
      </c>
      <c r="C1627"/>
      <c r="D1627" t="inlineStr">
        <is>
          <t>Measured</t>
        </is>
      </c>
      <c r="E1627" t="inlineStr">
        <is>
          <t>Not coded</t>
        </is>
      </c>
      <c r="F1627"/>
      <c r="G1627" t="n">
        <v>98.0</v>
      </c>
      <c r="H1627"/>
      <c r="I1627"/>
      <c r="J1627"/>
      <c r="K1627"/>
      <c r="L1627" t="inlineStr">
        <is>
          <t>Pimephales promelas</t>
        </is>
      </c>
      <c r="M1627" t="inlineStr">
        <is>
          <t>Fathead Minnow</t>
        </is>
      </c>
      <c r="N1627"/>
      <c r="O1627"/>
      <c r="P1627" t="n">
        <v>32.0</v>
      </c>
      <c r="Q1627"/>
      <c r="R1627"/>
      <c r="S1627"/>
      <c r="T1627"/>
      <c r="U1627" t="inlineStr">
        <is>
          <t>Day(s)</t>
        </is>
      </c>
      <c r="V1627" t="inlineStr">
        <is>
          <t>Flow-through</t>
        </is>
      </c>
      <c r="W1627" t="inlineStr">
        <is>
          <t>Fresh water</t>
        </is>
      </c>
      <c r="X1627" t="inlineStr">
        <is>
          <t>Lab</t>
        </is>
      </c>
      <c r="Y1627"/>
      <c r="Z1627" t="inlineStr">
        <is>
          <t>Active ingredient</t>
        </is>
      </c>
      <c r="AA1627"/>
      <c r="AB1627" t="n">
        <v>1.78</v>
      </c>
      <c r="AC1627"/>
      <c r="AD1627" t="n">
        <v>1.62</v>
      </c>
      <c r="AE1627"/>
      <c r="AF1627" t="n">
        <v>1.95</v>
      </c>
      <c r="AG1627" t="inlineStr">
        <is>
          <t>AI mg/L</t>
        </is>
      </c>
      <c r="AH1627"/>
      <c r="AI1627"/>
      <c r="AJ1627"/>
      <c r="AK1627"/>
      <c r="AL1627"/>
      <c r="AM1627"/>
      <c r="AN1627"/>
      <c r="AO1627"/>
      <c r="AP1627"/>
      <c r="AQ1627"/>
      <c r="AR1627"/>
      <c r="AS1627"/>
      <c r="AT1627"/>
      <c r="AU1627"/>
      <c r="AV1627"/>
      <c r="AW1627"/>
      <c r="AX1627" t="inlineStr">
        <is>
          <t>Mortality</t>
        </is>
      </c>
      <c r="AY1627" t="inlineStr">
        <is>
          <t>Mortality</t>
        </is>
      </c>
      <c r="AZ1627" t="inlineStr">
        <is>
          <t>LC50</t>
        </is>
      </c>
      <c r="BA1627"/>
      <c r="BB1627" t="n">
        <v>4.0</v>
      </c>
      <c r="BC1627"/>
      <c r="BD1627"/>
      <c r="BE1627"/>
      <c r="BF1627"/>
      <c r="BG1627" t="inlineStr">
        <is>
          <t>Day(s)</t>
        </is>
      </c>
      <c r="BH1627" t="inlineStr">
        <is>
          <t>Pure</t>
        </is>
      </c>
      <c r="BI1627" t="inlineStr">
        <is>
          <t>DTXSID2021993</t>
        </is>
      </c>
      <c r="BJ1627"/>
      <c r="BK1627"/>
      <c r="BL1627"/>
      <c r="BM1627"/>
      <c r="BN1627"/>
      <c r="BO1627"/>
      <c r="BP1627"/>
      <c r="BQ1627"/>
      <c r="BR1627"/>
      <c r="BS1627"/>
      <c r="BT1627" t="inlineStr">
        <is>
          <t>--</t>
        </is>
      </c>
      <c r="BU1627"/>
      <c r="BV1627"/>
      <c r="BW1627"/>
      <c r="BX1627"/>
      <c r="BY1627"/>
      <c r="BZ1627"/>
      <c r="CA1627"/>
      <c r="CB1627"/>
      <c r="CC1627"/>
      <c r="CD1627"/>
      <c r="CE1627"/>
      <c r="CF1627"/>
      <c r="CG1627"/>
      <c r="CH1627"/>
      <c r="CI1627" t="inlineStr">
        <is>
          <t xml:space="preserve"> Dilution factor:  0%, 20%, 40%, 60%, 80% and 100% of the stock solution.  Affected fish were hypoactive, swam in a corkscreNAspiral pattern, had increased respiration and lost equilibrium prior to death.  The B sample at 0 hr was/ </t>
        </is>
      </c>
      <c r="CJ1627" t="inlineStr">
        <is>
          <t xml:space="preserve">   Dilution factor:  0%, 20%, 40%, 60%, 80% and 100% of the stock solution.  Affected fish were hypoactive, swam in a corkscreNAspiral pattern, had increased respiration and lost equilibrium prior to death.  The B sample at 0 hr was/ </t>
        </is>
      </c>
      <c r="CK1627" t="inlineStr">
        <is>
          <t>Geiger,D.L., D.J. Call, and L.T. Brooke</t>
        </is>
      </c>
      <c r="CL1627" t="n">
        <v>12859.0</v>
      </c>
      <c r="CM1627" t="inlineStr">
        <is>
          <t>Acute Toxicities of Organic Chemicals to Fathead Minnows (Pimephales promelas) Volume IV</t>
        </is>
      </c>
      <c r="CN1627" t="inlineStr">
        <is>
          <t>Center for Lake Superior Environmental Studies, University of Wisconsin, Superior, WI4:355 p.</t>
        </is>
      </c>
      <c r="CO1627" t="n">
        <v>1988.0</v>
      </c>
      <c r="CP1627" t="inlineStr">
        <is>
          <t>Geiger,D.L., D.J. Call, and L.T. Brooke (1988). Acute Toxicities of Organic Chemicals to Fathead Minnows (Pimephales promelas) Volume IV. Center for Lake Superior Environmental Studies, University of Wisconsin, Superior, WI, 4, 355 p. ECOREF#:12859</t>
        </is>
      </c>
    </row>
    <row r="1628">
      <c r="A1628" t="n">
        <v>133062.0</v>
      </c>
      <c r="B1628" t="inlineStr">
        <is>
          <t>3a,4,7,7a-Tetrahydro-2-[(trichloromethyl)thio]-1H-isoindole-1,3-(2H)-dione</t>
        </is>
      </c>
      <c r="C1628"/>
      <c r="D1628" t="inlineStr">
        <is>
          <t>Not reported</t>
        </is>
      </c>
      <c r="E1628" t="inlineStr">
        <is>
          <t>Not coded</t>
        </is>
      </c>
      <c r="F1628"/>
      <c r="G1628" t="n">
        <v>90.0</v>
      </c>
      <c r="H1628"/>
      <c r="I1628"/>
      <c r="J1628"/>
      <c r="K1628"/>
      <c r="L1628" t="inlineStr">
        <is>
          <t>Pimephales promelas</t>
        </is>
      </c>
      <c r="M1628" t="inlineStr">
        <is>
          <t>Fathead Minnow</t>
        </is>
      </c>
      <c r="N1628"/>
      <c r="O1628"/>
      <c r="P1628"/>
      <c r="Q1628"/>
      <c r="R1628"/>
      <c r="S1628"/>
      <c r="T1628"/>
      <c r="U1628"/>
      <c r="V1628" t="inlineStr">
        <is>
          <t>Flow-through</t>
        </is>
      </c>
      <c r="W1628" t="inlineStr">
        <is>
          <t>Fresh water</t>
        </is>
      </c>
      <c r="X1628" t="inlineStr">
        <is>
          <t>Lab</t>
        </is>
      </c>
      <c r="Y1628"/>
      <c r="Z1628" t="inlineStr">
        <is>
          <t>Active ingredient</t>
        </is>
      </c>
      <c r="AA1628"/>
      <c r="AB1628" t="n">
        <v>0.134</v>
      </c>
      <c r="AC1628"/>
      <c r="AD1628" t="n">
        <v>0.1</v>
      </c>
      <c r="AE1628"/>
      <c r="AF1628" t="n">
        <v>0.178</v>
      </c>
      <c r="AG1628" t="inlineStr">
        <is>
          <t>AI mg/L</t>
        </is>
      </c>
      <c r="AH1628"/>
      <c r="AI1628"/>
      <c r="AJ1628"/>
      <c r="AK1628"/>
      <c r="AL1628"/>
      <c r="AM1628"/>
      <c r="AN1628"/>
      <c r="AO1628"/>
      <c r="AP1628"/>
      <c r="AQ1628"/>
      <c r="AR1628"/>
      <c r="AS1628"/>
      <c r="AT1628"/>
      <c r="AU1628"/>
      <c r="AV1628"/>
      <c r="AW1628"/>
      <c r="AX1628" t="inlineStr">
        <is>
          <t>Mortality</t>
        </is>
      </c>
      <c r="AY1628" t="inlineStr">
        <is>
          <t>Mortality</t>
        </is>
      </c>
      <c r="AZ1628" t="inlineStr">
        <is>
          <t>LC50</t>
        </is>
      </c>
      <c r="BA1628"/>
      <c r="BB1628" t="n">
        <v>4.0</v>
      </c>
      <c r="BC1628"/>
      <c r="BD1628"/>
      <c r="BE1628"/>
      <c r="BF1628"/>
      <c r="BG1628" t="inlineStr">
        <is>
          <t>Day(s)</t>
        </is>
      </c>
      <c r="BH1628" t="inlineStr">
        <is>
          <t>Pure</t>
        </is>
      </c>
      <c r="BI1628" t="inlineStr">
        <is>
          <t>DTXSID9020243</t>
        </is>
      </c>
      <c r="BJ1628"/>
      <c r="BK1628"/>
      <c r="BL1628"/>
      <c r="BM1628"/>
      <c r="BN1628"/>
      <c r="BO1628"/>
      <c r="BP1628"/>
      <c r="BQ1628"/>
      <c r="BR1628"/>
      <c r="BS1628"/>
      <c r="BT1628" t="inlineStr">
        <is>
          <t>--</t>
        </is>
      </c>
      <c r="BU1628"/>
      <c r="BV1628"/>
      <c r="BW1628"/>
      <c r="BX1628"/>
      <c r="BY1628"/>
      <c r="BZ1628"/>
      <c r="CA1628"/>
      <c r="CB1628"/>
      <c r="CC1628"/>
      <c r="CD1628"/>
      <c r="CE1628"/>
      <c r="CF1628"/>
      <c r="CG1628"/>
      <c r="CH1628"/>
      <c r="CI1628"/>
      <c r="CJ1628"/>
      <c r="CK1628" t="inlineStr">
        <is>
          <t>Mayer,F.L.,Jr., and M.R. Ellersieck</t>
        </is>
      </c>
      <c r="CL1628" t="n">
        <v>6797.0</v>
      </c>
      <c r="CM1628" t="inlineStr">
        <is>
          <t>Manual of Acute Toxicity: Interpretation and Data Base for 410 Chemicals and 66 Species of Freshwater Animals</t>
        </is>
      </c>
      <c r="CN1628" t="inlineStr">
        <is>
          <t>USDI Fish and Wildlife Service, Publication No.160, Washington, DC:505 p.</t>
        </is>
      </c>
      <c r="CO1628" t="n">
        <v>1986.0</v>
      </c>
      <c r="CP1628" t="inlineStr">
        <is>
          <t>Mayer,F.L.,Jr., and M.R. Ellersieck (1986). Manual of Acute Toxicity: Interpretation and Data Base for 410 Chemicals and 66 Species of Freshwater Animals. USDI Fish and Wildlife Service, Publication No.160, Washington, DC, 505 p. ECOREF#:6797</t>
        </is>
      </c>
    </row>
    <row r="1629">
      <c r="A1629" t="n">
        <v>133062.0</v>
      </c>
      <c r="B1629" t="inlineStr">
        <is>
          <t>3a,4,7,7a-Tetrahydro-2-[(trichloromethyl)thio]-1H-isoindole-1,3-(2H)-dione</t>
        </is>
      </c>
      <c r="C1629" t="inlineStr">
        <is>
          <t>Technical grade, technical product, technical formulation</t>
        </is>
      </c>
      <c r="D1629" t="inlineStr">
        <is>
          <t>Measured</t>
        </is>
      </c>
      <c r="E1629" t="inlineStr">
        <is>
          <t>Not coded</t>
        </is>
      </c>
      <c r="F1629"/>
      <c r="G1629" t="n">
        <v>88.4</v>
      </c>
      <c r="H1629"/>
      <c r="I1629"/>
      <c r="J1629"/>
      <c r="K1629"/>
      <c r="L1629" t="inlineStr">
        <is>
          <t>Pimephales promelas</t>
        </is>
      </c>
      <c r="M1629" t="inlineStr">
        <is>
          <t>Fathead Minnow</t>
        </is>
      </c>
      <c r="N1629"/>
      <c r="O1629"/>
      <c r="P1629" t="n">
        <v>3.5</v>
      </c>
      <c r="Q1629"/>
      <c r="R1629"/>
      <c r="S1629"/>
      <c r="T1629"/>
      <c r="U1629" t="inlineStr">
        <is>
          <t>Month(s)</t>
        </is>
      </c>
      <c r="V1629" t="inlineStr">
        <is>
          <t>Flow-through</t>
        </is>
      </c>
      <c r="W1629" t="inlineStr">
        <is>
          <t>Fresh water</t>
        </is>
      </c>
      <c r="X1629" t="inlineStr">
        <is>
          <t>Lab</t>
        </is>
      </c>
      <c r="Y1629"/>
      <c r="Z1629" t="inlineStr">
        <is>
          <t>Active ingredient</t>
        </is>
      </c>
      <c r="AA1629"/>
      <c r="AB1629" t="n">
        <v>0.065</v>
      </c>
      <c r="AC1629"/>
      <c r="AD1629" t="n">
        <v>0.059</v>
      </c>
      <c r="AE1629"/>
      <c r="AF1629" t="n">
        <v>0.072</v>
      </c>
      <c r="AG1629" t="inlineStr">
        <is>
          <t>AI mg/L</t>
        </is>
      </c>
      <c r="AH1629"/>
      <c r="AI1629"/>
      <c r="AJ1629"/>
      <c r="AK1629"/>
      <c r="AL1629"/>
      <c r="AM1629"/>
      <c r="AN1629"/>
      <c r="AO1629"/>
      <c r="AP1629"/>
      <c r="AQ1629"/>
      <c r="AR1629"/>
      <c r="AS1629"/>
      <c r="AT1629"/>
      <c r="AU1629"/>
      <c r="AV1629"/>
      <c r="AW1629"/>
      <c r="AX1629" t="inlineStr">
        <is>
          <t>Mortality</t>
        </is>
      </c>
      <c r="AY1629" t="inlineStr">
        <is>
          <t>Mortality</t>
        </is>
      </c>
      <c r="AZ1629" t="inlineStr">
        <is>
          <t>LC50</t>
        </is>
      </c>
      <c r="BA1629"/>
      <c r="BB1629" t="n">
        <v>4.0</v>
      </c>
      <c r="BC1629"/>
      <c r="BD1629"/>
      <c r="BE1629"/>
      <c r="BF1629"/>
      <c r="BG1629" t="inlineStr">
        <is>
          <t>Day(s)</t>
        </is>
      </c>
      <c r="BH1629" t="inlineStr">
        <is>
          <t>Pure</t>
        </is>
      </c>
      <c r="BI1629" t="inlineStr">
        <is>
          <t>DTXSID9020243</t>
        </is>
      </c>
      <c r="BJ1629" t="inlineStr">
        <is>
          <t>10.1139/f73-291</t>
        </is>
      </c>
      <c r="BK1629"/>
      <c r="BL1629"/>
      <c r="BM1629"/>
      <c r="BN1629"/>
      <c r="BO1629"/>
      <c r="BP1629"/>
      <c r="BQ1629"/>
      <c r="BR1629"/>
      <c r="BS1629"/>
      <c r="BT1629" t="inlineStr">
        <is>
          <t>--</t>
        </is>
      </c>
      <c r="BU1629"/>
      <c r="BV1629"/>
      <c r="BW1629"/>
      <c r="BX1629"/>
      <c r="BY1629"/>
      <c r="BZ1629"/>
      <c r="CA1629"/>
      <c r="CB1629"/>
      <c r="CC1629"/>
      <c r="CD1629"/>
      <c r="CE1629"/>
      <c r="CF1629"/>
      <c r="CG1629"/>
      <c r="CH1629"/>
      <c r="CI1629" t="inlineStr">
        <is>
          <t xml:space="preserve"> CARRIER/TRITON X-100,ACETONE// </t>
        </is>
      </c>
      <c r="CJ1629" t="inlineStr">
        <is>
          <t xml:space="preserve">   CARRIER/TRITON X-100,ACETONE// </t>
        </is>
      </c>
      <c r="CK1629" t="inlineStr">
        <is>
          <t>Hermanutz,R.O., L.H. Mueller, and K.D. Kempfert</t>
        </is>
      </c>
      <c r="CL1629" t="n">
        <v>945.0</v>
      </c>
      <c r="CM1629" t="inlineStr">
        <is>
          <t>Captan Toxicity to Fathead Minnows (Pimephales promelas), Bluegills (Lepomis macrochirus), and Brook Trout (Salvelinus fontinalis)</t>
        </is>
      </c>
      <c r="CN1629" t="inlineStr">
        <is>
          <t>J. Fish. Res. Board Can.30(12): 1811-1817</t>
        </is>
      </c>
      <c r="CO1629" t="n">
        <v>1973.0</v>
      </c>
      <c r="CP1629" t="inlineStr">
        <is>
          <t>Hermanutz,R.O., L.H. Mueller, and K.D. Kempfert (1973). Captan Toxicity to Fathead Minnows (Pimephales promelas), Bluegills (Lepomis macrochirus), and Brook Trout (Salvelinus fontinalis). J. Fish. Res. Board Can., 30, (12), 1811-1817. doi:10.1139/f73-291. ECOREF#:945</t>
        </is>
      </c>
    </row>
    <row r="1630">
      <c r="A1630" t="n">
        <v>133062.0</v>
      </c>
      <c r="B1630" t="inlineStr">
        <is>
          <t>3a,4,7,7a-Tetrahydro-2-[(trichloromethyl)thio]-1H-isoindole-1,3-(2H)-dione</t>
        </is>
      </c>
      <c r="C1630"/>
      <c r="D1630" t="inlineStr">
        <is>
          <t>Not reported</t>
        </is>
      </c>
      <c r="E1630" t="inlineStr">
        <is>
          <t>Not coded</t>
        </is>
      </c>
      <c r="F1630"/>
      <c r="G1630" t="n">
        <v>90.0</v>
      </c>
      <c r="H1630"/>
      <c r="I1630"/>
      <c r="J1630"/>
      <c r="K1630"/>
      <c r="L1630" t="inlineStr">
        <is>
          <t>Pimephales promelas</t>
        </is>
      </c>
      <c r="M1630" t="inlineStr">
        <is>
          <t>Fathead Minnow</t>
        </is>
      </c>
      <c r="N1630"/>
      <c r="O1630"/>
      <c r="P1630"/>
      <c r="Q1630"/>
      <c r="R1630"/>
      <c r="S1630"/>
      <c r="T1630"/>
      <c r="U1630"/>
      <c r="V1630" t="inlineStr">
        <is>
          <t>Static</t>
        </is>
      </c>
      <c r="W1630" t="inlineStr">
        <is>
          <t>Fresh water</t>
        </is>
      </c>
      <c r="X1630" t="inlineStr">
        <is>
          <t>Lab</t>
        </is>
      </c>
      <c r="Y1630"/>
      <c r="Z1630" t="inlineStr">
        <is>
          <t>Active ingredient</t>
        </is>
      </c>
      <c r="AA1630"/>
      <c r="AB1630" t="n">
        <v>0.2</v>
      </c>
      <c r="AC1630"/>
      <c r="AD1630" t="n">
        <v>0.168</v>
      </c>
      <c r="AE1630"/>
      <c r="AF1630" t="n">
        <v>0.238</v>
      </c>
      <c r="AG1630" t="inlineStr">
        <is>
          <t>AI mg/L</t>
        </is>
      </c>
      <c r="AH1630"/>
      <c r="AI1630"/>
      <c r="AJ1630"/>
      <c r="AK1630"/>
      <c r="AL1630"/>
      <c r="AM1630"/>
      <c r="AN1630"/>
      <c r="AO1630"/>
      <c r="AP1630"/>
      <c r="AQ1630"/>
      <c r="AR1630"/>
      <c r="AS1630"/>
      <c r="AT1630"/>
      <c r="AU1630"/>
      <c r="AV1630"/>
      <c r="AW1630"/>
      <c r="AX1630" t="inlineStr">
        <is>
          <t>Mortality</t>
        </is>
      </c>
      <c r="AY1630" t="inlineStr">
        <is>
          <t>Mortality</t>
        </is>
      </c>
      <c r="AZ1630" t="inlineStr">
        <is>
          <t>LC50</t>
        </is>
      </c>
      <c r="BA1630"/>
      <c r="BB1630" t="n">
        <v>4.0</v>
      </c>
      <c r="BC1630"/>
      <c r="BD1630"/>
      <c r="BE1630"/>
      <c r="BF1630"/>
      <c r="BG1630" t="inlineStr">
        <is>
          <t>Day(s)</t>
        </is>
      </c>
      <c r="BH1630" t="inlineStr">
        <is>
          <t>Pure</t>
        </is>
      </c>
      <c r="BI1630" t="inlineStr">
        <is>
          <t>DTXSID9020243</t>
        </is>
      </c>
      <c r="BJ1630"/>
      <c r="BK1630"/>
      <c r="BL1630"/>
      <c r="BM1630"/>
      <c r="BN1630"/>
      <c r="BO1630"/>
      <c r="BP1630"/>
      <c r="BQ1630"/>
      <c r="BR1630"/>
      <c r="BS1630"/>
      <c r="BT1630" t="inlineStr">
        <is>
          <t>--</t>
        </is>
      </c>
      <c r="BU1630"/>
      <c r="BV1630"/>
      <c r="BW1630"/>
      <c r="BX1630"/>
      <c r="BY1630"/>
      <c r="BZ1630"/>
      <c r="CA1630"/>
      <c r="CB1630"/>
      <c r="CC1630"/>
      <c r="CD1630"/>
      <c r="CE1630"/>
      <c r="CF1630"/>
      <c r="CG1630"/>
      <c r="CH1630"/>
      <c r="CI1630"/>
      <c r="CJ1630"/>
      <c r="CK1630" t="inlineStr">
        <is>
          <t>Mayer,F.L.,Jr., and M.R. Ellersieck</t>
        </is>
      </c>
      <c r="CL1630" t="n">
        <v>6797.0</v>
      </c>
      <c r="CM1630" t="inlineStr">
        <is>
          <t>Manual of Acute Toxicity: Interpretation and Data Base for 410 Chemicals and 66 Species of Freshwater Animals</t>
        </is>
      </c>
      <c r="CN1630" t="inlineStr">
        <is>
          <t>USDI Fish and Wildlife Service, Publication No.160, Washington, DC:505 p.</t>
        </is>
      </c>
      <c r="CO1630" t="n">
        <v>1986.0</v>
      </c>
      <c r="CP1630" t="inlineStr">
        <is>
          <t>Mayer,F.L.,Jr., and M.R. Ellersieck (1986). Manual of Acute Toxicity: Interpretation and Data Base for 410 Chemicals and 66 Species of Freshwater Animals. USDI Fish and Wildlife Service, Publication No.160, Washington, DC, 505 p. ECOREF#:6797</t>
        </is>
      </c>
    </row>
    <row r="1631">
      <c r="A1631" t="n">
        <v>133062.0</v>
      </c>
      <c r="B1631" t="inlineStr">
        <is>
          <t>3a,4,7,7a-Tetrahydro-2-[(trichloromethyl)thio]-1H-isoindole-1,3-(2H)-dione</t>
        </is>
      </c>
      <c r="C1631"/>
      <c r="D1631" t="inlineStr">
        <is>
          <t>Measured</t>
        </is>
      </c>
      <c r="E1631" t="inlineStr">
        <is>
          <t>Not reported</t>
        </is>
      </c>
      <c r="F1631"/>
      <c r="G1631" t="n">
        <v>94.9</v>
      </c>
      <c r="H1631"/>
      <c r="I1631"/>
      <c r="J1631"/>
      <c r="K1631"/>
      <c r="L1631" t="inlineStr">
        <is>
          <t>Pimephales promelas</t>
        </is>
      </c>
      <c r="M1631" t="inlineStr">
        <is>
          <t>Fathead Minnow</t>
        </is>
      </c>
      <c r="N1631"/>
      <c r="O1631"/>
      <c r="P1631"/>
      <c r="Q1631"/>
      <c r="R1631"/>
      <c r="S1631"/>
      <c r="T1631"/>
      <c r="U1631"/>
      <c r="V1631" t="inlineStr">
        <is>
          <t>Flow-through</t>
        </is>
      </c>
      <c r="W1631" t="inlineStr">
        <is>
          <t>Fresh water</t>
        </is>
      </c>
      <c r="X1631" t="inlineStr">
        <is>
          <t>Lab</t>
        </is>
      </c>
      <c r="Y1631" t="n">
        <v>3.0</v>
      </c>
      <c r="Z1631" t="inlineStr">
        <is>
          <t>Active ingredient</t>
        </is>
      </c>
      <c r="AA1631"/>
      <c r="AB1631" t="n">
        <v>0.0362</v>
      </c>
      <c r="AC1631"/>
      <c r="AD1631"/>
      <c r="AE1631"/>
      <c r="AF1631"/>
      <c r="AG1631" t="inlineStr">
        <is>
          <t>AI mg/L</t>
        </is>
      </c>
      <c r="AH1631"/>
      <c r="AI1631"/>
      <c r="AJ1631"/>
      <c r="AK1631"/>
      <c r="AL1631"/>
      <c r="AM1631"/>
      <c r="AN1631"/>
      <c r="AO1631"/>
      <c r="AP1631"/>
      <c r="AQ1631"/>
      <c r="AR1631"/>
      <c r="AS1631"/>
      <c r="AT1631"/>
      <c r="AU1631"/>
      <c r="AV1631"/>
      <c r="AW1631"/>
      <c r="AX1631" t="inlineStr">
        <is>
          <t>Mortality</t>
        </is>
      </c>
      <c r="AY1631" t="inlineStr">
        <is>
          <t>Mortality</t>
        </is>
      </c>
      <c r="AZ1631" t="inlineStr">
        <is>
          <t>LC50</t>
        </is>
      </c>
      <c r="BA1631"/>
      <c r="BB1631" t="n">
        <v>4.0</v>
      </c>
      <c r="BC1631"/>
      <c r="BD1631"/>
      <c r="BE1631"/>
      <c r="BF1631"/>
      <c r="BG1631" t="inlineStr">
        <is>
          <t>Day(s)</t>
        </is>
      </c>
      <c r="BH1631"/>
      <c r="BI1631" t="inlineStr">
        <is>
          <t>DTXSID9020243</t>
        </is>
      </c>
      <c r="BJ1631"/>
      <c r="BK1631"/>
      <c r="BL1631"/>
      <c r="BM1631" t="inlineStr">
        <is>
          <t>BH</t>
        </is>
      </c>
      <c r="BN1631"/>
      <c r="BO1631"/>
      <c r="BP1631"/>
      <c r="BQ1631"/>
      <c r="BR1631"/>
      <c r="BS1631"/>
      <c r="BT1631" t="inlineStr">
        <is>
          <t>--</t>
        </is>
      </c>
      <c r="BU1631"/>
      <c r="BV1631"/>
      <c r="BW1631"/>
      <c r="BX1631"/>
      <c r="BY1631"/>
      <c r="BZ1631"/>
      <c r="CA1631"/>
      <c r="CB1631"/>
      <c r="CC1631"/>
      <c r="CD1631"/>
      <c r="CE1631"/>
      <c r="CF1631"/>
      <c r="CG1631"/>
      <c r="CH1631"/>
      <c r="CI1631"/>
      <c r="CJ1631" t="inlineStr">
        <is>
          <t xml:space="preserve">SOURCE/OBTAINED FROM A LABORATORY SUPPLY OF REPRODUCTIVELY MATURE ANIMALS//AP FREQ/12 TANK TURNOVERS PER DAY//MEDIA/WELL WATER//   </t>
        </is>
      </c>
      <c r="CK1631" t="inlineStr">
        <is>
          <t>York,D.</t>
        </is>
      </c>
      <c r="CL1631" t="n">
        <v>195497.0</v>
      </c>
      <c r="CM1631" t="inlineStr">
        <is>
          <t>Captan - Short-Term Reproduction Assay with Fathead Minnow (Pimephales promelas)</t>
        </is>
      </c>
      <c r="CN1631" t="inlineStr">
        <is>
          <t>Project Number: 14017/6110, R/28286. Unpublished study prepared by Smithers Viscient Laboratories. :170 p.</t>
        </is>
      </c>
      <c r="CO1631" t="n">
        <v>2012.0</v>
      </c>
      <c r="CP1631" t="inlineStr">
        <is>
          <t>York,D. (2012). Captan - Short-Term Reproduction Assay with Fathead Minnow (Pimephales promelas). Project Number: 14017/6110, R/28286. Unpublished study prepared by Smithers Viscient Laboratories. , 170 p. ECOREF#:195497</t>
        </is>
      </c>
    </row>
    <row r="1632">
      <c r="A1632" t="n">
        <v>133073.0</v>
      </c>
      <c r="B1632" t="inlineStr">
        <is>
          <t>2-[(Trichloromethyl)thio]-1H-isoindole-1,3(2H)dione</t>
        </is>
      </c>
      <c r="C1632"/>
      <c r="D1632" t="inlineStr">
        <is>
          <t>Not reported</t>
        </is>
      </c>
      <c r="E1632" t="inlineStr">
        <is>
          <t>Not coded</t>
        </is>
      </c>
      <c r="F1632"/>
      <c r="G1632" t="n">
        <v>88.0</v>
      </c>
      <c r="H1632"/>
      <c r="I1632"/>
      <c r="J1632"/>
      <c r="K1632"/>
      <c r="L1632" t="inlineStr">
        <is>
          <t>Pimephales promelas</t>
        </is>
      </c>
      <c r="M1632" t="inlineStr">
        <is>
          <t>Fathead Minnow</t>
        </is>
      </c>
      <c r="N1632"/>
      <c r="O1632"/>
      <c r="P1632"/>
      <c r="Q1632"/>
      <c r="R1632"/>
      <c r="S1632"/>
      <c r="T1632"/>
      <c r="U1632"/>
      <c r="V1632" t="inlineStr">
        <is>
          <t>Flow-through</t>
        </is>
      </c>
      <c r="W1632" t="inlineStr">
        <is>
          <t>Fresh water</t>
        </is>
      </c>
      <c r="X1632" t="inlineStr">
        <is>
          <t>Lab</t>
        </is>
      </c>
      <c r="Y1632"/>
      <c r="Z1632" t="inlineStr">
        <is>
          <t>Active ingredient</t>
        </is>
      </c>
      <c r="AA1632"/>
      <c r="AB1632" t="n">
        <v>0.114</v>
      </c>
      <c r="AC1632"/>
      <c r="AD1632" t="n">
        <v>0.0864</v>
      </c>
      <c r="AE1632"/>
      <c r="AF1632" t="n">
        <v>0.15</v>
      </c>
      <c r="AG1632" t="inlineStr">
        <is>
          <t>AI mg/L</t>
        </is>
      </c>
      <c r="AH1632"/>
      <c r="AI1632"/>
      <c r="AJ1632"/>
      <c r="AK1632"/>
      <c r="AL1632"/>
      <c r="AM1632"/>
      <c r="AN1632"/>
      <c r="AO1632"/>
      <c r="AP1632"/>
      <c r="AQ1632"/>
      <c r="AR1632"/>
      <c r="AS1632"/>
      <c r="AT1632"/>
      <c r="AU1632"/>
      <c r="AV1632"/>
      <c r="AW1632"/>
      <c r="AX1632" t="inlineStr">
        <is>
          <t>Mortality</t>
        </is>
      </c>
      <c r="AY1632" t="inlineStr">
        <is>
          <t>Mortality</t>
        </is>
      </c>
      <c r="AZ1632" t="inlineStr">
        <is>
          <t>LC50</t>
        </is>
      </c>
      <c r="BA1632"/>
      <c r="BB1632" t="n">
        <v>4.0</v>
      </c>
      <c r="BC1632"/>
      <c r="BD1632"/>
      <c r="BE1632"/>
      <c r="BF1632"/>
      <c r="BG1632" t="inlineStr">
        <is>
          <t>Day(s)</t>
        </is>
      </c>
      <c r="BH1632" t="inlineStr">
        <is>
          <t>Pure</t>
        </is>
      </c>
      <c r="BI1632" t="inlineStr">
        <is>
          <t>DTXSID0021385</t>
        </is>
      </c>
      <c r="BJ1632"/>
      <c r="BK1632"/>
      <c r="BL1632"/>
      <c r="BM1632"/>
      <c r="BN1632"/>
      <c r="BO1632"/>
      <c r="BP1632"/>
      <c r="BQ1632"/>
      <c r="BR1632"/>
      <c r="BS1632"/>
      <c r="BT1632" t="inlineStr">
        <is>
          <t>--</t>
        </is>
      </c>
      <c r="BU1632"/>
      <c r="BV1632"/>
      <c r="BW1632"/>
      <c r="BX1632"/>
      <c r="BY1632"/>
      <c r="BZ1632"/>
      <c r="CA1632"/>
      <c r="CB1632"/>
      <c r="CC1632"/>
      <c r="CD1632"/>
      <c r="CE1632"/>
      <c r="CF1632"/>
      <c r="CG1632"/>
      <c r="CH1632"/>
      <c r="CI1632"/>
      <c r="CJ1632"/>
      <c r="CK1632" t="inlineStr">
        <is>
          <t>Mayer,F.L.,Jr., and M.R. Ellersieck</t>
        </is>
      </c>
      <c r="CL1632" t="n">
        <v>6797.0</v>
      </c>
      <c r="CM1632" t="inlineStr">
        <is>
          <t>Manual of Acute Toxicity: Interpretation and Data Base for 410 Chemicals and 66 Species of Freshwater Animals</t>
        </is>
      </c>
      <c r="CN1632" t="inlineStr">
        <is>
          <t>USDI Fish and Wildlife Service, Publication No.160, Washington, DC:505 p.</t>
        </is>
      </c>
      <c r="CO1632" t="n">
        <v>1986.0</v>
      </c>
      <c r="CP1632" t="inlineStr">
        <is>
          <t>Mayer,F.L.,Jr., and M.R. Ellersieck (1986). Manual of Acute Toxicity: Interpretation and Data Base for 410 Chemicals and 66 Species of Freshwater Animals. USDI Fish and Wildlife Service, Publication No.160, Washington, DC, 505 p. ECOREF#:6797</t>
        </is>
      </c>
    </row>
    <row r="1633">
      <c r="A1633" t="n">
        <v>133073.0</v>
      </c>
      <c r="B1633" t="inlineStr">
        <is>
          <t>2-[(Trichloromethyl)thio]-1H-isoindole-1,3(2H)dione</t>
        </is>
      </c>
      <c r="C1633"/>
      <c r="D1633" t="inlineStr">
        <is>
          <t>Not reported</t>
        </is>
      </c>
      <c r="E1633" t="inlineStr">
        <is>
          <t>Not coded</t>
        </is>
      </c>
      <c r="F1633"/>
      <c r="G1633" t="n">
        <v>88.0</v>
      </c>
      <c r="H1633"/>
      <c r="I1633"/>
      <c r="J1633"/>
      <c r="K1633"/>
      <c r="L1633" t="inlineStr">
        <is>
          <t>Pimephales promelas</t>
        </is>
      </c>
      <c r="M1633" t="inlineStr">
        <is>
          <t>Fathead Minnow</t>
        </is>
      </c>
      <c r="N1633"/>
      <c r="O1633"/>
      <c r="P1633"/>
      <c r="Q1633"/>
      <c r="R1633"/>
      <c r="S1633"/>
      <c r="T1633"/>
      <c r="U1633"/>
      <c r="V1633" t="inlineStr">
        <is>
          <t>Static</t>
        </is>
      </c>
      <c r="W1633" t="inlineStr">
        <is>
          <t>Fresh water</t>
        </is>
      </c>
      <c r="X1633" t="inlineStr">
        <is>
          <t>Lab</t>
        </is>
      </c>
      <c r="Y1633"/>
      <c r="Z1633" t="inlineStr">
        <is>
          <t>Active ingredient</t>
        </is>
      </c>
      <c r="AA1633"/>
      <c r="AB1633" t="n">
        <v>0.298</v>
      </c>
      <c r="AC1633"/>
      <c r="AD1633" t="n">
        <v>0.207</v>
      </c>
      <c r="AE1633"/>
      <c r="AF1633" t="n">
        <v>0.43</v>
      </c>
      <c r="AG1633" t="inlineStr">
        <is>
          <t>AI mg/L</t>
        </is>
      </c>
      <c r="AH1633"/>
      <c r="AI1633"/>
      <c r="AJ1633"/>
      <c r="AK1633"/>
      <c r="AL1633"/>
      <c r="AM1633"/>
      <c r="AN1633"/>
      <c r="AO1633"/>
      <c r="AP1633"/>
      <c r="AQ1633"/>
      <c r="AR1633"/>
      <c r="AS1633"/>
      <c r="AT1633"/>
      <c r="AU1633"/>
      <c r="AV1633"/>
      <c r="AW1633"/>
      <c r="AX1633" t="inlineStr">
        <is>
          <t>Mortality</t>
        </is>
      </c>
      <c r="AY1633" t="inlineStr">
        <is>
          <t>Mortality</t>
        </is>
      </c>
      <c r="AZ1633" t="inlineStr">
        <is>
          <t>LC50</t>
        </is>
      </c>
      <c r="BA1633"/>
      <c r="BB1633" t="n">
        <v>4.0</v>
      </c>
      <c r="BC1633"/>
      <c r="BD1633"/>
      <c r="BE1633"/>
      <c r="BF1633"/>
      <c r="BG1633" t="inlineStr">
        <is>
          <t>Day(s)</t>
        </is>
      </c>
      <c r="BH1633" t="inlineStr">
        <is>
          <t>Pure</t>
        </is>
      </c>
      <c r="BI1633" t="inlineStr">
        <is>
          <t>DTXSID0021385</t>
        </is>
      </c>
      <c r="BJ1633"/>
      <c r="BK1633"/>
      <c r="BL1633"/>
      <c r="BM1633"/>
      <c r="BN1633"/>
      <c r="BO1633"/>
      <c r="BP1633"/>
      <c r="BQ1633"/>
      <c r="BR1633"/>
      <c r="BS1633"/>
      <c r="BT1633" t="inlineStr">
        <is>
          <t>--</t>
        </is>
      </c>
      <c r="BU1633"/>
      <c r="BV1633"/>
      <c r="BW1633"/>
      <c r="BX1633"/>
      <c r="BY1633"/>
      <c r="BZ1633"/>
      <c r="CA1633"/>
      <c r="CB1633"/>
      <c r="CC1633"/>
      <c r="CD1633"/>
      <c r="CE1633"/>
      <c r="CF1633"/>
      <c r="CG1633"/>
      <c r="CH1633"/>
      <c r="CI1633"/>
      <c r="CJ1633"/>
      <c r="CK1633" t="inlineStr">
        <is>
          <t>Mayer,F.L.,Jr., and M.R. Ellersieck</t>
        </is>
      </c>
      <c r="CL1633" t="n">
        <v>6797.0</v>
      </c>
      <c r="CM1633" t="inlineStr">
        <is>
          <t>Manual of Acute Toxicity: Interpretation and Data Base for 410 Chemicals and 66 Species of Freshwater Animals</t>
        </is>
      </c>
      <c r="CN1633" t="inlineStr">
        <is>
          <t>USDI Fish and Wildlife Service, Publication No.160, Washington, DC:505 p.</t>
        </is>
      </c>
      <c r="CO1633" t="n">
        <v>1986.0</v>
      </c>
      <c r="CP1633" t="inlineStr">
        <is>
          <t>Mayer,F.L.,Jr., and M.R. Ellersieck (1986). Manual of Acute Toxicity: Interpretation and Data Base for 410 Chemicals and 66 Species of Freshwater Animals. USDI Fish and Wildlife Service, Publication No.160, Washington, DC, 505 p. ECOREF#:6797</t>
        </is>
      </c>
    </row>
    <row r="1634">
      <c r="A1634" t="n">
        <v>133073.0</v>
      </c>
      <c r="B1634" t="inlineStr">
        <is>
          <t>2-[(Trichloromethyl)thio]-1H-isoindole-1,3(2H)dione</t>
        </is>
      </c>
      <c r="C1634" t="inlineStr">
        <is>
          <t>Technical grade, technical product, technical formulation</t>
        </is>
      </c>
      <c r="D1634" t="inlineStr">
        <is>
          <t>Measured</t>
        </is>
      </c>
      <c r="E1634" t="inlineStr">
        <is>
          <t>Not reported</t>
        </is>
      </c>
      <c r="F1634"/>
      <c r="G1634"/>
      <c r="H1634"/>
      <c r="I1634" t="n">
        <v>94.5</v>
      </c>
      <c r="J1634"/>
      <c r="K1634" t="n">
        <v>97.6</v>
      </c>
      <c r="L1634" t="inlineStr">
        <is>
          <t>Pimephales promelas</t>
        </is>
      </c>
      <c r="M1634" t="inlineStr">
        <is>
          <t>Fathead Minnow</t>
        </is>
      </c>
      <c r="N1634"/>
      <c r="O1634"/>
      <c r="P1634"/>
      <c r="Q1634"/>
      <c r="R1634"/>
      <c r="S1634"/>
      <c r="T1634"/>
      <c r="U1634"/>
      <c r="V1634" t="inlineStr">
        <is>
          <t>Flow-through</t>
        </is>
      </c>
      <c r="W1634" t="inlineStr">
        <is>
          <t>Fresh water</t>
        </is>
      </c>
      <c r="X1634" t="inlineStr">
        <is>
          <t>Lab</t>
        </is>
      </c>
      <c r="Y1634" t="n">
        <v>4.0</v>
      </c>
      <c r="Z1634" t="inlineStr">
        <is>
          <t>Active ingredient</t>
        </is>
      </c>
      <c r="AA1634"/>
      <c r="AB1634" t="n">
        <v>0.0317</v>
      </c>
      <c r="AC1634"/>
      <c r="AD1634"/>
      <c r="AE1634"/>
      <c r="AF1634"/>
      <c r="AG1634" t="inlineStr">
        <is>
          <t>AI mg/L</t>
        </is>
      </c>
      <c r="AH1634"/>
      <c r="AI1634"/>
      <c r="AJ1634"/>
      <c r="AK1634"/>
      <c r="AL1634"/>
      <c r="AM1634"/>
      <c r="AN1634"/>
      <c r="AO1634"/>
      <c r="AP1634"/>
      <c r="AQ1634"/>
      <c r="AR1634"/>
      <c r="AS1634"/>
      <c r="AT1634"/>
      <c r="AU1634"/>
      <c r="AV1634"/>
      <c r="AW1634"/>
      <c r="AX1634" t="inlineStr">
        <is>
          <t>Mortality</t>
        </is>
      </c>
      <c r="AY1634" t="inlineStr">
        <is>
          <t>Mortality</t>
        </is>
      </c>
      <c r="AZ1634" t="inlineStr">
        <is>
          <t>LC50</t>
        </is>
      </c>
      <c r="BA1634"/>
      <c r="BB1634" t="n">
        <v>4.0</v>
      </c>
      <c r="BC1634"/>
      <c r="BD1634"/>
      <c r="BE1634"/>
      <c r="BF1634"/>
      <c r="BG1634" t="inlineStr">
        <is>
          <t>Day(s)</t>
        </is>
      </c>
      <c r="BH1634"/>
      <c r="BI1634" t="inlineStr">
        <is>
          <t>DTXSID0021385</t>
        </is>
      </c>
      <c r="BJ1634"/>
      <c r="BK1634"/>
      <c r="BL1634"/>
      <c r="BM1634"/>
      <c r="BN1634"/>
      <c r="BO1634"/>
      <c r="BP1634"/>
      <c r="BQ1634"/>
      <c r="BR1634"/>
      <c r="BS1634"/>
      <c r="BT1634" t="inlineStr">
        <is>
          <t>--</t>
        </is>
      </c>
      <c r="BU1634"/>
      <c r="BV1634"/>
      <c r="BW1634"/>
      <c r="BX1634"/>
      <c r="BY1634"/>
      <c r="BZ1634"/>
      <c r="CA1634"/>
      <c r="CB1634"/>
      <c r="CC1634"/>
      <c r="CD1634"/>
      <c r="CE1634"/>
      <c r="CF1634"/>
      <c r="CG1634"/>
      <c r="CH1634"/>
      <c r="CI1634"/>
      <c r="CJ1634" t="inlineStr">
        <is>
          <t xml:space="preserve">SOURCE/IN-HOUSE STOCK//AP FREQ/12 TANK TURNOVERS/DAY//MEDIA/WELL WATER//   </t>
        </is>
      </c>
      <c r="CK1634" t="inlineStr">
        <is>
          <t>York,D.</t>
        </is>
      </c>
      <c r="CL1634" t="n">
        <v>195518.0</v>
      </c>
      <c r="CM1634" t="inlineStr">
        <is>
          <t>Folpet - Short-Term Reproduction Assay with Fathead Minnow (Pimephales promelas)</t>
        </is>
      </c>
      <c r="CN1634" t="inlineStr">
        <is>
          <t>Project Number: 11742/6178, R/28297. Unpublished study prepared by Smithers Viscient Laboratories.:170 p.</t>
        </is>
      </c>
      <c r="CO1634" t="n">
        <v>2012.0</v>
      </c>
      <c r="CP1634" t="inlineStr">
        <is>
          <t>York,D. (2012). Folpet - Short-Term Reproduction Assay with Fathead Minnow (Pimephales promelas). Project Number: 11742/6178, R/28297. Unpublished study prepared by Smithers Viscient Laboratories., 170 p. ECOREF#:195518</t>
        </is>
      </c>
    </row>
    <row r="1635">
      <c r="A1635" t="n">
        <v>133119.0</v>
      </c>
      <c r="B1635" t="inlineStr">
        <is>
          <t>4-Aminosalicylate</t>
        </is>
      </c>
      <c r="C1635"/>
      <c r="D1635" t="inlineStr">
        <is>
          <t>Measured</t>
        </is>
      </c>
      <c r="E1635" t="inlineStr">
        <is>
          <t>Not reported</t>
        </is>
      </c>
      <c r="F1635"/>
      <c r="G1635" t="n">
        <v>99.0</v>
      </c>
      <c r="H1635"/>
      <c r="I1635"/>
      <c r="J1635"/>
      <c r="K1635"/>
      <c r="L1635" t="inlineStr">
        <is>
          <t>Pimephales promelas</t>
        </is>
      </c>
      <c r="M1635" t="inlineStr">
        <is>
          <t>Fathead Minnow</t>
        </is>
      </c>
      <c r="N1635"/>
      <c r="O1635"/>
      <c r="P1635" t="n">
        <v>29.0</v>
      </c>
      <c r="Q1635"/>
      <c r="R1635"/>
      <c r="S1635"/>
      <c r="T1635"/>
      <c r="U1635" t="inlineStr">
        <is>
          <t>Day(s)</t>
        </is>
      </c>
      <c r="V1635" t="inlineStr">
        <is>
          <t>Flow-through</t>
        </is>
      </c>
      <c r="W1635" t="inlineStr">
        <is>
          <t>Fresh water</t>
        </is>
      </c>
      <c r="X1635" t="inlineStr">
        <is>
          <t>Lab</t>
        </is>
      </c>
      <c r="Y1635"/>
      <c r="Z1635" t="inlineStr">
        <is>
          <t>Active ingredient</t>
        </is>
      </c>
      <c r="AA1635"/>
      <c r="AB1635" t="n">
        <v>4.13</v>
      </c>
      <c r="AC1635"/>
      <c r="AD1635" t="n">
        <v>3.47</v>
      </c>
      <c r="AE1635"/>
      <c r="AF1635" t="n">
        <v>4.91</v>
      </c>
      <c r="AG1635" t="inlineStr">
        <is>
          <t>AI mg/L</t>
        </is>
      </c>
      <c r="AH1635"/>
      <c r="AI1635"/>
      <c r="AJ1635"/>
      <c r="AK1635"/>
      <c r="AL1635"/>
      <c r="AM1635"/>
      <c r="AN1635"/>
      <c r="AO1635"/>
      <c r="AP1635"/>
      <c r="AQ1635"/>
      <c r="AR1635"/>
      <c r="AS1635"/>
      <c r="AT1635"/>
      <c r="AU1635"/>
      <c r="AV1635"/>
      <c r="AW1635"/>
      <c r="AX1635" t="inlineStr">
        <is>
          <t>Mortality</t>
        </is>
      </c>
      <c r="AY1635" t="inlineStr">
        <is>
          <t>Mortality</t>
        </is>
      </c>
      <c r="AZ1635" t="inlineStr">
        <is>
          <t>LC50</t>
        </is>
      </c>
      <c r="BA1635"/>
      <c r="BB1635" t="n">
        <v>4.0</v>
      </c>
      <c r="BC1635"/>
      <c r="BD1635"/>
      <c r="BE1635"/>
      <c r="BF1635"/>
      <c r="BG1635" t="inlineStr">
        <is>
          <t>Day(s)</t>
        </is>
      </c>
      <c r="BH1635"/>
      <c r="BI1635" t="inlineStr">
        <is>
          <t>DTXSID7021994</t>
        </is>
      </c>
      <c r="BJ1635"/>
      <c r="BK1635"/>
      <c r="BL1635" t="inlineStr">
        <is>
          <t>Acute</t>
        </is>
      </c>
      <c r="BM1635"/>
      <c r="BN1635"/>
      <c r="BO1635"/>
      <c r="BP1635"/>
      <c r="BQ1635"/>
      <c r="BR1635"/>
      <c r="BS1635"/>
      <c r="BT1635" t="inlineStr">
        <is>
          <t>--</t>
        </is>
      </c>
      <c r="BU1635"/>
      <c r="BV1635"/>
      <c r="BW1635"/>
      <c r="BX1635"/>
      <c r="BY1635"/>
      <c r="BZ1635"/>
      <c r="CA1635"/>
      <c r="CB1635"/>
      <c r="CC1635"/>
      <c r="CD1635"/>
      <c r="CE1635"/>
      <c r="CF1635"/>
      <c r="CG1635"/>
      <c r="CH1635"/>
      <c r="CI1635"/>
      <c r="CJ1635" t="inlineStr">
        <is>
          <t xml:space="preserve">SOURCE/US EPA ENVIRONMENTAL RESEARCH LABORATORY DULUTH AND THE UNIVERSITY OF WISCONSIN SUPERIOR//MEDIA/FILTERED LAKE SUPERIOR WATER OR DECHLORINATED CITY OF SUPERIOR WISCONSIN WATER//   </t>
        </is>
      </c>
      <c r="CK1635" t="inlineStr">
        <is>
          <t>Geiger,D.L., C.E. Northcott, D.J. Call, and L.T. Brooke</t>
        </is>
      </c>
      <c r="CL1635" t="n">
        <v>12447.0</v>
      </c>
      <c r="CM1635" t="inlineStr">
        <is>
          <t>Acute Toxicities of Organic Chemicals to Fathead Minnows (Pimephales promelas), Volume II</t>
        </is>
      </c>
      <c r="CN1635" t="inlineStr">
        <is>
          <t>Center for Lake Superior Environmental Studies, University of Wisconsin, Superior, WI:326 p.</t>
        </is>
      </c>
      <c r="CO1635" t="n">
        <v>1985.0</v>
      </c>
      <c r="CP1635" t="inlineStr">
        <is>
          <t>Geiger,D.L., C.E. Northcott, D.J. Call, and L.T. Brooke (1985). Acute Toxicities of Organic Chemicals to Fathead Minnows (Pimephales promelas), Volume II. Center for Lake Superior Environmental Studies, University of Wisconsin, Superior, WI, 326 p. ECOREF#:12447</t>
        </is>
      </c>
    </row>
    <row r="1636">
      <c r="A1636" t="n">
        <v>133119.0</v>
      </c>
      <c r="B1636" t="inlineStr">
        <is>
          <t>4-Aminosalicylate</t>
        </is>
      </c>
      <c r="C1636"/>
      <c r="D1636" t="inlineStr">
        <is>
          <t>Measured</t>
        </is>
      </c>
      <c r="E1636" t="inlineStr">
        <is>
          <t>Not reported</t>
        </is>
      </c>
      <c r="F1636"/>
      <c r="G1636" t="n">
        <v>99.0</v>
      </c>
      <c r="H1636"/>
      <c r="I1636"/>
      <c r="J1636"/>
      <c r="K1636"/>
      <c r="L1636" t="inlineStr">
        <is>
          <t>Pimephales promelas</t>
        </is>
      </c>
      <c r="M1636" t="inlineStr">
        <is>
          <t>Fathead Minnow</t>
        </is>
      </c>
      <c r="N1636"/>
      <c r="O1636"/>
      <c r="P1636" t="n">
        <v>33.0</v>
      </c>
      <c r="Q1636"/>
      <c r="R1636"/>
      <c r="S1636"/>
      <c r="T1636"/>
      <c r="U1636" t="inlineStr">
        <is>
          <t>Day(s)</t>
        </is>
      </c>
      <c r="V1636" t="inlineStr">
        <is>
          <t>Flow-through</t>
        </is>
      </c>
      <c r="W1636" t="inlineStr">
        <is>
          <t>Fresh water</t>
        </is>
      </c>
      <c r="X1636" t="inlineStr">
        <is>
          <t>Lab</t>
        </is>
      </c>
      <c r="Y1636"/>
      <c r="Z1636" t="inlineStr">
        <is>
          <t>Active ingredient</t>
        </is>
      </c>
      <c r="AA1636"/>
      <c r="AB1636" t="n">
        <v>5.51</v>
      </c>
      <c r="AC1636"/>
      <c r="AD1636" t="n">
        <v>5.24</v>
      </c>
      <c r="AE1636"/>
      <c r="AF1636" t="n">
        <v>5.8</v>
      </c>
      <c r="AG1636" t="inlineStr">
        <is>
          <t>AI mg/L</t>
        </is>
      </c>
      <c r="AH1636"/>
      <c r="AI1636"/>
      <c r="AJ1636"/>
      <c r="AK1636"/>
      <c r="AL1636"/>
      <c r="AM1636"/>
      <c r="AN1636"/>
      <c r="AO1636"/>
      <c r="AP1636"/>
      <c r="AQ1636"/>
      <c r="AR1636"/>
      <c r="AS1636"/>
      <c r="AT1636"/>
      <c r="AU1636"/>
      <c r="AV1636"/>
      <c r="AW1636"/>
      <c r="AX1636" t="inlineStr">
        <is>
          <t>Mortality</t>
        </is>
      </c>
      <c r="AY1636" t="inlineStr">
        <is>
          <t>Mortality</t>
        </is>
      </c>
      <c r="AZ1636" t="inlineStr">
        <is>
          <t>LC50</t>
        </is>
      </c>
      <c r="BA1636"/>
      <c r="BB1636" t="n">
        <v>4.0</v>
      </c>
      <c r="BC1636"/>
      <c r="BD1636"/>
      <c r="BE1636"/>
      <c r="BF1636"/>
      <c r="BG1636" t="inlineStr">
        <is>
          <t>Day(s)</t>
        </is>
      </c>
      <c r="BH1636"/>
      <c r="BI1636" t="inlineStr">
        <is>
          <t>DTXSID7021994</t>
        </is>
      </c>
      <c r="BJ1636"/>
      <c r="BK1636"/>
      <c r="BL1636" t="inlineStr">
        <is>
          <t>Acute</t>
        </is>
      </c>
      <c r="BM1636"/>
      <c r="BN1636"/>
      <c r="BO1636"/>
      <c r="BP1636"/>
      <c r="BQ1636"/>
      <c r="BR1636"/>
      <c r="BS1636"/>
      <c r="BT1636" t="inlineStr">
        <is>
          <t>--</t>
        </is>
      </c>
      <c r="BU1636"/>
      <c r="BV1636"/>
      <c r="BW1636"/>
      <c r="BX1636"/>
      <c r="BY1636"/>
      <c r="BZ1636"/>
      <c r="CA1636"/>
      <c r="CB1636"/>
      <c r="CC1636"/>
      <c r="CD1636"/>
      <c r="CE1636"/>
      <c r="CF1636"/>
      <c r="CG1636"/>
      <c r="CH1636"/>
      <c r="CI1636"/>
      <c r="CJ1636" t="inlineStr">
        <is>
          <t xml:space="preserve">SOURCE/US EPA ENVIRONMENTAL RESEARCH LABORATORY DULUTH AND THE UNIVERSITY OF WISCONSIN SUPERIOR//MEDIA/FILTERED LAKE SUPERIOR WATER OR DECHLORINATED CITY OF SUPERIOR WISCONSIN WATER//   </t>
        </is>
      </c>
      <c r="CK1636" t="inlineStr">
        <is>
          <t>Geiger,D.L., C.E. Northcott, D.J. Call, and L.T. Brooke</t>
        </is>
      </c>
      <c r="CL1636" t="n">
        <v>12447.0</v>
      </c>
      <c r="CM1636" t="inlineStr">
        <is>
          <t>Acute Toxicities of Organic Chemicals to Fathead Minnows (Pimephales promelas), Volume II</t>
        </is>
      </c>
      <c r="CN1636" t="inlineStr">
        <is>
          <t>Center for Lake Superior Environmental Studies, University of Wisconsin, Superior, WI:326 p.</t>
        </is>
      </c>
      <c r="CO1636" t="n">
        <v>1985.0</v>
      </c>
      <c r="CP1636" t="inlineStr">
        <is>
          <t>Geiger,D.L., C.E. Northcott, D.J. Call, and L.T. Brooke (1985). Acute Toxicities of Organic Chemicals to Fathead Minnows (Pimephales promelas), Volume II. Center for Lake Superior Environmental Studies, University of Wisconsin, Superior, WI, 326 p. ECOREF#:12447</t>
        </is>
      </c>
    </row>
    <row r="1637">
      <c r="A1637" t="n">
        <v>134623.0</v>
      </c>
      <c r="B1637" t="inlineStr">
        <is>
          <t>N,N-Diethyl-3-methylbenzamide</t>
        </is>
      </c>
      <c r="C1637"/>
      <c r="D1637" t="inlineStr">
        <is>
          <t>Measured</t>
        </is>
      </c>
      <c r="E1637" t="inlineStr">
        <is>
          <t>Not coded</t>
        </is>
      </c>
      <c r="F1637"/>
      <c r="G1637" t="n">
        <v>98.0</v>
      </c>
      <c r="H1637"/>
      <c r="I1637"/>
      <c r="J1637"/>
      <c r="K1637"/>
      <c r="L1637" t="inlineStr">
        <is>
          <t>Pimephales promelas</t>
        </is>
      </c>
      <c r="M1637" t="inlineStr">
        <is>
          <t>Fathead Minnow</t>
        </is>
      </c>
      <c r="N1637"/>
      <c r="O1637"/>
      <c r="P1637" t="n">
        <v>34.0</v>
      </c>
      <c r="Q1637"/>
      <c r="R1637"/>
      <c r="S1637"/>
      <c r="T1637"/>
      <c r="U1637" t="inlineStr">
        <is>
          <t>Day(s)</t>
        </is>
      </c>
      <c r="V1637" t="inlineStr">
        <is>
          <t>Flow-through</t>
        </is>
      </c>
      <c r="W1637" t="inlineStr">
        <is>
          <t>Fresh water</t>
        </is>
      </c>
      <c r="X1637" t="inlineStr">
        <is>
          <t>Lab</t>
        </is>
      </c>
      <c r="Y1637"/>
      <c r="Z1637" t="inlineStr">
        <is>
          <t>Active ingredient</t>
        </is>
      </c>
      <c r="AA1637"/>
      <c r="AB1637" t="n">
        <v>110.0</v>
      </c>
      <c r="AC1637"/>
      <c r="AD1637" t="n">
        <v>106.0</v>
      </c>
      <c r="AE1637"/>
      <c r="AF1637" t="n">
        <v>114.0</v>
      </c>
      <c r="AG1637" t="inlineStr">
        <is>
          <t>AI mg/L</t>
        </is>
      </c>
      <c r="AH1637"/>
      <c r="AI1637"/>
      <c r="AJ1637"/>
      <c r="AK1637"/>
      <c r="AL1637"/>
      <c r="AM1637"/>
      <c r="AN1637"/>
      <c r="AO1637"/>
      <c r="AP1637"/>
      <c r="AQ1637"/>
      <c r="AR1637"/>
      <c r="AS1637"/>
      <c r="AT1637"/>
      <c r="AU1637"/>
      <c r="AV1637"/>
      <c r="AW1637"/>
      <c r="AX1637" t="inlineStr">
        <is>
          <t>Mortality</t>
        </is>
      </c>
      <c r="AY1637" t="inlineStr">
        <is>
          <t>Mortality</t>
        </is>
      </c>
      <c r="AZ1637" t="inlineStr">
        <is>
          <t>LC50</t>
        </is>
      </c>
      <c r="BA1637"/>
      <c r="BB1637" t="n">
        <v>4.0</v>
      </c>
      <c r="BC1637"/>
      <c r="BD1637"/>
      <c r="BE1637"/>
      <c r="BF1637"/>
      <c r="BG1637" t="inlineStr">
        <is>
          <t>Day(s)</t>
        </is>
      </c>
      <c r="BH1637" t="inlineStr">
        <is>
          <t>Pure</t>
        </is>
      </c>
      <c r="BI1637" t="inlineStr">
        <is>
          <t>DTXSID2021995</t>
        </is>
      </c>
      <c r="BJ1637"/>
      <c r="BK1637"/>
      <c r="BL1637"/>
      <c r="BM1637"/>
      <c r="BN1637"/>
      <c r="BO1637"/>
      <c r="BP1637"/>
      <c r="BQ1637"/>
      <c r="BR1637"/>
      <c r="BS1637"/>
      <c r="BT1637" t="inlineStr">
        <is>
          <t>--</t>
        </is>
      </c>
      <c r="BU1637"/>
      <c r="BV1637"/>
      <c r="BW1637"/>
      <c r="BX1637"/>
      <c r="BY1637"/>
      <c r="BZ1637"/>
      <c r="CA1637"/>
      <c r="CB1637"/>
      <c r="CC1637"/>
      <c r="CD1637"/>
      <c r="CE1637"/>
      <c r="CF1637"/>
      <c r="CG1637"/>
      <c r="CH1637"/>
      <c r="CI1637" t="inlineStr">
        <is>
          <t xml:space="preserve"> Affected fish swam in a frenzied, corkscrew, circular     NR motion prior to loss of equilibrium and death. NA </t>
        </is>
      </c>
      <c r="CJ1637" t="inlineStr">
        <is>
          <t xml:space="preserve">   Affected fish swam in a frenzied, corkscrew, circular     NR motion prior to loss of equilibrium and death. NA </t>
        </is>
      </c>
      <c r="CK1637" t="inlineStr">
        <is>
          <t>Brooke,L.T., D.J. Call, D.L. Geiger, and C.E. Northcott</t>
        </is>
      </c>
      <c r="CL1637" t="n">
        <v>12448.0</v>
      </c>
      <c r="CM1637" t="inlineStr">
        <is>
          <t>Acute Toxicities of Organic Chemicals to Fathead Minnows (Pimephales promelas), Vol. 1</t>
        </is>
      </c>
      <c r="CN1637" t="inlineStr">
        <is>
          <t>Center for Lake Superior Environmental Studies, University of Wisconsin-Superior, Superior, WI:414 p.</t>
        </is>
      </c>
      <c r="CO1637" t="n">
        <v>1984.0</v>
      </c>
      <c r="CP1637" t="inlineStr">
        <is>
          <t>Brooke,L.T., D.J. Call, D.L. Geiger, and C.E. Northcott (1984). Acute Toxicities of Organic Chemicals to Fathead Minnows (Pimephales promelas), Vol. 1. Center for Lake Superior Environmental Studies, University of Wisconsin-Superior, Superior, WI, 414 p. ECOREF#:12448</t>
        </is>
      </c>
    </row>
    <row r="1638">
      <c r="A1638" t="n">
        <v>135193.0</v>
      </c>
      <c r="B1638" t="inlineStr">
        <is>
          <t>2-Naphthol</t>
        </is>
      </c>
      <c r="C1638"/>
      <c r="D1638" t="inlineStr">
        <is>
          <t>Measured</t>
        </is>
      </c>
      <c r="E1638" t="inlineStr">
        <is>
          <t>Not coded</t>
        </is>
      </c>
      <c r="F1638"/>
      <c r="G1638"/>
      <c r="H1638"/>
      <c r="I1638"/>
      <c r="J1638"/>
      <c r="K1638"/>
      <c r="L1638" t="inlineStr">
        <is>
          <t>Pimephales promelas</t>
        </is>
      </c>
      <c r="M1638" t="inlineStr">
        <is>
          <t>Fathead Minnow</t>
        </is>
      </c>
      <c r="N1638" t="inlineStr">
        <is>
          <t>Juvenile</t>
        </is>
      </c>
      <c r="O1638"/>
      <c r="P1638"/>
      <c r="Q1638"/>
      <c r="R1638" t="n">
        <v>1.0</v>
      </c>
      <c r="S1638"/>
      <c r="T1638" t="n">
        <v>2.0</v>
      </c>
      <c r="U1638" t="inlineStr">
        <is>
          <t>Month(s)</t>
        </is>
      </c>
      <c r="V1638" t="inlineStr">
        <is>
          <t>Static</t>
        </is>
      </c>
      <c r="W1638" t="inlineStr">
        <is>
          <t>Fresh water</t>
        </is>
      </c>
      <c r="X1638" t="inlineStr">
        <is>
          <t>Lab</t>
        </is>
      </c>
      <c r="Y1638"/>
      <c r="Z1638" t="inlineStr">
        <is>
          <t>Active ingredient</t>
        </is>
      </c>
      <c r="AA1638"/>
      <c r="AB1638" t="n">
        <v>3.46</v>
      </c>
      <c r="AC1638"/>
      <c r="AD1638" t="n">
        <v>2.43</v>
      </c>
      <c r="AE1638"/>
      <c r="AF1638" t="n">
        <v>3.9</v>
      </c>
      <c r="AG1638" t="inlineStr">
        <is>
          <t>AI mg/L</t>
        </is>
      </c>
      <c r="AH1638"/>
      <c r="AI1638"/>
      <c r="AJ1638"/>
      <c r="AK1638"/>
      <c r="AL1638"/>
      <c r="AM1638"/>
      <c r="AN1638"/>
      <c r="AO1638"/>
      <c r="AP1638"/>
      <c r="AQ1638"/>
      <c r="AR1638"/>
      <c r="AS1638"/>
      <c r="AT1638"/>
      <c r="AU1638"/>
      <c r="AV1638"/>
      <c r="AW1638"/>
      <c r="AX1638" t="inlineStr">
        <is>
          <t>Mortality</t>
        </is>
      </c>
      <c r="AY1638" t="inlineStr">
        <is>
          <t>Mortality</t>
        </is>
      </c>
      <c r="AZ1638" t="inlineStr">
        <is>
          <t>LC50</t>
        </is>
      </c>
      <c r="BA1638"/>
      <c r="BB1638" t="n">
        <v>4.0</v>
      </c>
      <c r="BC1638"/>
      <c r="BD1638"/>
      <c r="BE1638"/>
      <c r="BF1638"/>
      <c r="BG1638" t="inlineStr">
        <is>
          <t>Day(s)</t>
        </is>
      </c>
      <c r="BH1638"/>
      <c r="BI1638" t="inlineStr">
        <is>
          <t>DTXSID5027061</t>
        </is>
      </c>
      <c r="BJ1638" t="inlineStr">
        <is>
          <t>10.1577/1548-8659(1984)113&lt;74:CATTAO&gt;2.0.CO;2</t>
        </is>
      </c>
      <c r="BK1638"/>
      <c r="BL1638"/>
      <c r="BM1638"/>
      <c r="BN1638"/>
      <c r="BO1638"/>
      <c r="BP1638"/>
      <c r="BQ1638"/>
      <c r="BR1638"/>
      <c r="BS1638"/>
      <c r="BT1638" t="inlineStr">
        <is>
          <t>--</t>
        </is>
      </c>
      <c r="BU1638"/>
      <c r="BV1638"/>
      <c r="BW1638"/>
      <c r="BX1638"/>
      <c r="BY1638"/>
      <c r="BZ1638"/>
      <c r="CA1638"/>
      <c r="CB1638"/>
      <c r="CC1638"/>
      <c r="CD1638"/>
      <c r="CE1638"/>
      <c r="CF1638"/>
      <c r="CG1638"/>
      <c r="CH1638"/>
      <c r="CI1638" t="inlineStr">
        <is>
          <t xml:space="preserve"> CONC/FINAL CONC 65-90 % OF INIT CONC//</t>
        </is>
      </c>
      <c r="CJ1638" t="inlineStr">
        <is>
          <t xml:space="preserve">   CONC/FINAL CONC 65-90 % OF INIT CONC//</t>
        </is>
      </c>
      <c r="CK1638" t="inlineStr">
        <is>
          <t>Millemann,R.E., W.J. Birge, J.A. Black, R.M. Cushman, K.L. Daniels, P.J. Franco, J.M. Giddings, J.F. McCarthy, and A.J.</t>
        </is>
      </c>
      <c r="CL1638" t="n">
        <v>11725.0</v>
      </c>
      <c r="CM1638" t="inlineStr">
        <is>
          <t>Comparative Acute Toxicity to Aquatic Organisms of Components of Coal-Derived Synthetic Fuels</t>
        </is>
      </c>
      <c r="CN1638" t="inlineStr">
        <is>
          <t>Trans. Am. Fish. Soc.113(1): 74-85</t>
        </is>
      </c>
      <c r="CO1638" t="n">
        <v>1984.0</v>
      </c>
      <c r="CP1638" t="inlineStr">
        <is>
          <t>Millemann,R.E., W.J. Birge, J.A. Black, R.M. Cushman, K.L. Daniels, P.J. Franco, J.M. Giddings, J.F. McCarthy, and A.J. (1984). Comparative Acute Toxicity to Aquatic Organisms of Components of Coal-Derived Synthetic Fuels. Trans. Am. Fish. Soc., 113, (1), 74-85. doi:10.1577/1548-8659(1984)113&lt;74:CATTAO&gt;2.0.CO;2. ECOREF#:11725</t>
        </is>
      </c>
    </row>
    <row r="1639">
      <c r="A1639" t="n">
        <v>136856.0</v>
      </c>
      <c r="B1639" t="inlineStr">
        <is>
          <t>6-Methyl-1H-benzotriazole</t>
        </is>
      </c>
      <c r="C1639"/>
      <c r="D1639" t="inlineStr">
        <is>
          <t>Measured</t>
        </is>
      </c>
      <c r="E1639" t="inlineStr">
        <is>
          <t>United States Environmental Protection Agency</t>
        </is>
      </c>
      <c r="F1639"/>
      <c r="G1639"/>
      <c r="H1639"/>
      <c r="I1639"/>
      <c r="J1639"/>
      <c r="K1639"/>
      <c r="L1639" t="inlineStr">
        <is>
          <t>Pimephales promelas</t>
        </is>
      </c>
      <c r="M1639" t="inlineStr">
        <is>
          <t>Fathead Minnow</t>
        </is>
      </c>
      <c r="N1639"/>
      <c r="O1639"/>
      <c r="P1639"/>
      <c r="Q1639"/>
      <c r="R1639" t="n">
        <v>5.0</v>
      </c>
      <c r="S1639"/>
      <c r="T1639" t="n">
        <v>7.0</v>
      </c>
      <c r="U1639" t="inlineStr">
        <is>
          <t>Day(s)</t>
        </is>
      </c>
      <c r="V1639" t="inlineStr">
        <is>
          <t>Renewal</t>
        </is>
      </c>
      <c r="W1639" t="inlineStr">
        <is>
          <t>Fresh water</t>
        </is>
      </c>
      <c r="X1639" t="inlineStr">
        <is>
          <t>Lab</t>
        </is>
      </c>
      <c r="Y1639"/>
      <c r="Z1639" t="inlineStr">
        <is>
          <t>Active ingredient</t>
        </is>
      </c>
      <c r="AA1639"/>
      <c r="AB1639" t="n">
        <v>22.0</v>
      </c>
      <c r="AC1639"/>
      <c r="AD1639" t="n">
        <v>18.0</v>
      </c>
      <c r="AE1639"/>
      <c r="AF1639" t="n">
        <v>26.0</v>
      </c>
      <c r="AG1639" t="inlineStr">
        <is>
          <t>AI mg/L</t>
        </is>
      </c>
      <c r="AH1639"/>
      <c r="AI1639"/>
      <c r="AJ1639"/>
      <c r="AK1639"/>
      <c r="AL1639"/>
      <c r="AM1639"/>
      <c r="AN1639"/>
      <c r="AO1639"/>
      <c r="AP1639"/>
      <c r="AQ1639"/>
      <c r="AR1639"/>
      <c r="AS1639"/>
      <c r="AT1639"/>
      <c r="AU1639"/>
      <c r="AV1639"/>
      <c r="AW1639"/>
      <c r="AX1639" t="inlineStr">
        <is>
          <t>Mortality</t>
        </is>
      </c>
      <c r="AY1639" t="inlineStr">
        <is>
          <t>Mortality</t>
        </is>
      </c>
      <c r="AZ1639" t="inlineStr">
        <is>
          <t>LC50</t>
        </is>
      </c>
      <c r="BA1639"/>
      <c r="BB1639" t="n">
        <v>4.0</v>
      </c>
      <c r="BC1639"/>
      <c r="BD1639"/>
      <c r="BE1639"/>
      <c r="BF1639"/>
      <c r="BG1639" t="inlineStr">
        <is>
          <t>Day(s)</t>
        </is>
      </c>
      <c r="BH1639"/>
      <c r="BI1639" t="inlineStr">
        <is>
          <t>DTXSID1038743</t>
        </is>
      </c>
      <c r="BJ1639" t="inlineStr">
        <is>
          <t>10.1016/S0043-1354(00)00268-2</t>
        </is>
      </c>
      <c r="BK1639"/>
      <c r="BL1639" t="inlineStr">
        <is>
          <t>Acute</t>
        </is>
      </c>
      <c r="BM1639"/>
      <c r="BN1639"/>
      <c r="BO1639"/>
      <c r="BP1639"/>
      <c r="BQ1639"/>
      <c r="BR1639"/>
      <c r="BS1639"/>
      <c r="BT1639" t="inlineStr">
        <is>
          <t>--</t>
        </is>
      </c>
      <c r="BU1639"/>
      <c r="BV1639"/>
      <c r="BW1639"/>
      <c r="BX1639"/>
      <c r="BY1639"/>
      <c r="BZ1639"/>
      <c r="CA1639"/>
      <c r="CB1639"/>
      <c r="CC1639"/>
      <c r="CD1639"/>
      <c r="CE1639"/>
      <c r="CF1639"/>
      <c r="CG1639"/>
      <c r="CH1639"/>
      <c r="CI1639"/>
      <c r="CJ1639" t="inlineStr">
        <is>
          <t xml:space="preserve">SOURCE/IN HOUSE CULTURES AT ENSR'S FORT COLLINS ENVIRONMENTAL TOXICOLOGY LAB, CO, USA//TMETH/EPA/600/4-90/027F//MEDIA/LAB PREPARED USEPA MODERATELY HARD WATER//   </t>
        </is>
      </c>
      <c r="CK1639" t="inlineStr">
        <is>
          <t>Pillard,D.A., J.S. Cornell, D.L. DuFresne, and M.T. Hernandez</t>
        </is>
      </c>
      <c r="CL1639" t="n">
        <v>60072.0</v>
      </c>
      <c r="CM1639" t="inlineStr">
        <is>
          <t>Toxicity of Benzotriazole and Benzotriazole Derivatives to Three Aquatic Species</t>
        </is>
      </c>
      <c r="CN1639" t="inlineStr">
        <is>
          <t>Water Res.35(2): 557-560</t>
        </is>
      </c>
      <c r="CO1639" t="n">
        <v>2001.0</v>
      </c>
      <c r="CP1639" t="inlineStr">
        <is>
          <t>Pillard,D.A., J.S. Cornell, D.L. DuFresne, and M.T. Hernandez (2001). Toxicity of Benzotriazole and Benzotriazole Derivatives to Three Aquatic Species. Water Res., 35, (2), 557-560. doi:10.1016/S0043-1354(00)00268-2. ECOREF#:60072</t>
        </is>
      </c>
    </row>
    <row r="1640">
      <c r="A1640" t="n">
        <v>137268.0</v>
      </c>
      <c r="B1640" t="inlineStr">
        <is>
          <t>N,N,N',N'-Tetramethylthioperoxydicarbonic diamide ([(H2N)C(S)]2S2)</t>
        </is>
      </c>
      <c r="C1640" t="inlineStr">
        <is>
          <t>Reagent Grade, Purissium, Purum, Puriss, Puris, Reinst</t>
        </is>
      </c>
      <c r="D1640" t="inlineStr">
        <is>
          <t>Unmeasured</t>
        </is>
      </c>
      <c r="E1640" t="inlineStr">
        <is>
          <t>Not coded</t>
        </is>
      </c>
      <c r="F1640"/>
      <c r="G1640" t="n">
        <v>99.0</v>
      </c>
      <c r="H1640"/>
      <c r="I1640"/>
      <c r="J1640"/>
      <c r="K1640"/>
      <c r="L1640" t="inlineStr">
        <is>
          <t>Pimephales promelas</t>
        </is>
      </c>
      <c r="M1640" t="inlineStr">
        <is>
          <t>Fathead Minnow</t>
        </is>
      </c>
      <c r="N1640" t="inlineStr">
        <is>
          <t>Fry</t>
        </is>
      </c>
      <c r="O1640"/>
      <c r="P1640"/>
      <c r="Q1640"/>
      <c r="R1640" t="n">
        <v>90.0</v>
      </c>
      <c r="S1640"/>
      <c r="T1640" t="n">
        <v>100.0</v>
      </c>
      <c r="U1640" t="inlineStr">
        <is>
          <t>Day(s)</t>
        </is>
      </c>
      <c r="V1640" t="inlineStr">
        <is>
          <t>Renewal</t>
        </is>
      </c>
      <c r="W1640" t="inlineStr">
        <is>
          <t>Fresh water</t>
        </is>
      </c>
      <c r="X1640" t="inlineStr">
        <is>
          <t>Lab</t>
        </is>
      </c>
      <c r="Y1640"/>
      <c r="Z1640" t="inlineStr">
        <is>
          <t>Active ingredient</t>
        </is>
      </c>
      <c r="AA1640"/>
      <c r="AB1640" t="n">
        <v>0.0355813756</v>
      </c>
      <c r="AC1640"/>
      <c r="AD1640" t="n">
        <v>0.0281285199</v>
      </c>
      <c r="AE1640"/>
      <c r="AF1640" t="n">
        <v>0.0375046932</v>
      </c>
      <c r="AG1640" t="inlineStr">
        <is>
          <t>AI mg/L</t>
        </is>
      </c>
      <c r="AH1640"/>
      <c r="AI1640"/>
      <c r="AJ1640"/>
      <c r="AK1640"/>
      <c r="AL1640"/>
      <c r="AM1640"/>
      <c r="AN1640"/>
      <c r="AO1640"/>
      <c r="AP1640"/>
      <c r="AQ1640"/>
      <c r="AR1640"/>
      <c r="AS1640"/>
      <c r="AT1640"/>
      <c r="AU1640"/>
      <c r="AV1640"/>
      <c r="AW1640"/>
      <c r="AX1640" t="inlineStr">
        <is>
          <t>Mortality</t>
        </is>
      </c>
      <c r="AY1640" t="inlineStr">
        <is>
          <t>Mortality</t>
        </is>
      </c>
      <c r="AZ1640" t="inlineStr">
        <is>
          <t>LC50</t>
        </is>
      </c>
      <c r="BA1640"/>
      <c r="BB1640" t="n">
        <v>4.0</v>
      </c>
      <c r="BC1640"/>
      <c r="BD1640"/>
      <c r="BE1640"/>
      <c r="BF1640"/>
      <c r="BG1640" t="inlineStr">
        <is>
          <t>Day(s)</t>
        </is>
      </c>
      <c r="BH1640" t="inlineStr">
        <is>
          <t>Pure</t>
        </is>
      </c>
      <c r="BI1640" t="inlineStr">
        <is>
          <t>DTXSID5021332</t>
        </is>
      </c>
      <c r="BJ1640" t="inlineStr">
        <is>
          <t>10.1139/f97-042</t>
        </is>
      </c>
      <c r="BK1640"/>
      <c r="BL1640"/>
      <c r="BM1640"/>
      <c r="BN1640"/>
      <c r="BO1640"/>
      <c r="BP1640"/>
      <c r="BQ1640"/>
      <c r="BR1640"/>
      <c r="BS1640"/>
      <c r="BT1640" t="inlineStr">
        <is>
          <t>--</t>
        </is>
      </c>
      <c r="BU1640"/>
      <c r="BV1640"/>
      <c r="BW1640"/>
      <c r="BX1640"/>
      <c r="BY1640"/>
      <c r="BZ1640"/>
      <c r="CA1640"/>
      <c r="CB1640"/>
      <c r="CC1640"/>
      <c r="CD1640"/>
      <c r="CE1640"/>
      <c r="CF1640"/>
      <c r="CG1640"/>
      <c r="CH1640"/>
      <c r="CI1640"/>
      <c r="CJ1640"/>
      <c r="CK1640" t="inlineStr">
        <is>
          <t>Greene,M.W., and R.M. Kocan</t>
        </is>
      </c>
      <c r="CL1640" t="n">
        <v>18390.0</v>
      </c>
      <c r="CM1640" t="inlineStr">
        <is>
          <t>Toxicological Mechanisms of a Multicomponent Agricultural Seed Protectant in the Rainbow Trout (Oncorhynchus mykiss) and Fathead Minnow (Pimephales promelas)</t>
        </is>
      </c>
      <c r="CN1640" t="inlineStr">
        <is>
          <t>Can. J. Fish. Aquat. Sci. (Multiple Languages)54:1387-1390</t>
        </is>
      </c>
      <c r="CO1640" t="n">
        <v>1997.0</v>
      </c>
      <c r="CP1640" t="inlineStr">
        <is>
          <t>Greene,M.W., and R.M. Kocan (1997). Toxicological Mechanisms of a Multicomponent Agricultural Seed Protectant in the Rainbow Trout (Oncorhynchus mykiss) and Fathead Minnow (Pimephales promelas). Can. J. Fish. Aquat. Sci. (Multiple Languages), 54, 1387-1390. doi:10.1139/f97-042. ECOREF#:18390</t>
        </is>
      </c>
    </row>
    <row r="1641">
      <c r="A1641" t="n">
        <v>137268.0</v>
      </c>
      <c r="B1641" t="inlineStr">
        <is>
          <t>N,N,N',N'-Tetramethylthioperoxydicarbonic diamide ([(H2N)C(S)]2S2)</t>
        </is>
      </c>
      <c r="C1641" t="inlineStr">
        <is>
          <t>Reagent Grade, Purissium, Purum, Puriss, Puris, Reinst</t>
        </is>
      </c>
      <c r="D1641" t="inlineStr">
        <is>
          <t>Unmeasured</t>
        </is>
      </c>
      <c r="E1641" t="inlineStr">
        <is>
          <t>Not coded</t>
        </is>
      </c>
      <c r="F1641"/>
      <c r="G1641" t="n">
        <v>99.0</v>
      </c>
      <c r="H1641"/>
      <c r="I1641"/>
      <c r="J1641"/>
      <c r="K1641"/>
      <c r="L1641" t="inlineStr">
        <is>
          <t>Pimephales promelas</t>
        </is>
      </c>
      <c r="M1641" t="inlineStr">
        <is>
          <t>Fathead Minnow</t>
        </is>
      </c>
      <c r="N1641" t="inlineStr">
        <is>
          <t>Fry</t>
        </is>
      </c>
      <c r="O1641"/>
      <c r="P1641"/>
      <c r="Q1641"/>
      <c r="R1641" t="n">
        <v>90.0</v>
      </c>
      <c r="S1641"/>
      <c r="T1641" t="n">
        <v>100.0</v>
      </c>
      <c r="U1641" t="inlineStr">
        <is>
          <t>Day(s)</t>
        </is>
      </c>
      <c r="V1641" t="inlineStr">
        <is>
          <t>Renewal</t>
        </is>
      </c>
      <c r="W1641" t="inlineStr">
        <is>
          <t>Fresh water</t>
        </is>
      </c>
      <c r="X1641" t="inlineStr">
        <is>
          <t>Lab</t>
        </is>
      </c>
      <c r="Y1641"/>
      <c r="Z1641" t="inlineStr">
        <is>
          <t>Active ingredient</t>
        </is>
      </c>
      <c r="AA1641"/>
      <c r="AB1641" t="n">
        <v>0.01319876703</v>
      </c>
      <c r="AC1641"/>
      <c r="AD1641" t="n">
        <v>0.01180436177</v>
      </c>
      <c r="AE1641"/>
      <c r="AF1641" t="n">
        <v>0.01468933817</v>
      </c>
      <c r="AG1641" t="inlineStr">
        <is>
          <t>AI mg/L</t>
        </is>
      </c>
      <c r="AH1641"/>
      <c r="AI1641"/>
      <c r="AJ1641"/>
      <c r="AK1641"/>
      <c r="AL1641"/>
      <c r="AM1641"/>
      <c r="AN1641"/>
      <c r="AO1641"/>
      <c r="AP1641"/>
      <c r="AQ1641"/>
      <c r="AR1641"/>
      <c r="AS1641"/>
      <c r="AT1641"/>
      <c r="AU1641"/>
      <c r="AV1641"/>
      <c r="AW1641"/>
      <c r="AX1641" t="inlineStr">
        <is>
          <t>Mortality</t>
        </is>
      </c>
      <c r="AY1641" t="inlineStr">
        <is>
          <t>Mortality</t>
        </is>
      </c>
      <c r="AZ1641" t="inlineStr">
        <is>
          <t>LC50</t>
        </is>
      </c>
      <c r="BA1641"/>
      <c r="BB1641" t="n">
        <v>4.0</v>
      </c>
      <c r="BC1641"/>
      <c r="BD1641"/>
      <c r="BE1641"/>
      <c r="BF1641"/>
      <c r="BG1641" t="inlineStr">
        <is>
          <t>Day(s)</t>
        </is>
      </c>
      <c r="BH1641" t="inlineStr">
        <is>
          <t>Pure</t>
        </is>
      </c>
      <c r="BI1641" t="inlineStr">
        <is>
          <t>DTXSID5021332</t>
        </is>
      </c>
      <c r="BJ1641" t="inlineStr">
        <is>
          <t>10.1139/f97-042</t>
        </is>
      </c>
      <c r="BK1641"/>
      <c r="BL1641"/>
      <c r="BM1641"/>
      <c r="BN1641"/>
      <c r="BO1641"/>
      <c r="BP1641"/>
      <c r="BQ1641"/>
      <c r="BR1641"/>
      <c r="BS1641"/>
      <c r="BT1641" t="inlineStr">
        <is>
          <t>--</t>
        </is>
      </c>
      <c r="BU1641"/>
      <c r="BV1641"/>
      <c r="BW1641"/>
      <c r="BX1641"/>
      <c r="BY1641"/>
      <c r="BZ1641"/>
      <c r="CA1641"/>
      <c r="CB1641"/>
      <c r="CC1641"/>
      <c r="CD1641"/>
      <c r="CE1641"/>
      <c r="CF1641"/>
      <c r="CG1641"/>
      <c r="CH1641"/>
      <c r="CI1641"/>
      <c r="CJ1641"/>
      <c r="CK1641" t="inlineStr">
        <is>
          <t>Greene,M.W., and R.M. Kocan</t>
        </is>
      </c>
      <c r="CL1641" t="n">
        <v>18390.0</v>
      </c>
      <c r="CM1641" t="inlineStr">
        <is>
          <t>Toxicological Mechanisms of a Multicomponent Agricultural Seed Protectant in the Rainbow Trout (Oncorhynchus mykiss) and Fathead Minnow (Pimephales promelas)</t>
        </is>
      </c>
      <c r="CN1641" t="inlineStr">
        <is>
          <t>Can. J. Fish. Aquat. Sci. (Multiple Languages)54:1387-1390</t>
        </is>
      </c>
      <c r="CO1641" t="n">
        <v>1997.0</v>
      </c>
      <c r="CP1641" t="inlineStr">
        <is>
          <t>Greene,M.W., and R.M. Kocan (1997). Toxicological Mechanisms of a Multicomponent Agricultural Seed Protectant in the Rainbow Trout (Oncorhynchus mykiss) and Fathead Minnow (Pimephales promelas). Can. J. Fish. Aquat. Sci. (Multiple Languages), 54, 1387-1390. doi:10.1139/f97-042. ECOREF#:18390</t>
        </is>
      </c>
    </row>
    <row r="1642">
      <c r="A1642" t="n">
        <v>137291.0</v>
      </c>
      <c r="B1642" t="inlineStr">
        <is>
          <t>(SP-4-1)-Bis(dimethylcarbamodithioato-kappaS,kappaS')Copper</t>
        </is>
      </c>
      <c r="C1642"/>
      <c r="D1642" t="inlineStr">
        <is>
          <t>Unmeasured</t>
        </is>
      </c>
      <c r="E1642" t="inlineStr">
        <is>
          <t>Not coded</t>
        </is>
      </c>
      <c r="F1642"/>
      <c r="G1642" t="n">
        <v>50.0</v>
      </c>
      <c r="H1642"/>
      <c r="I1642"/>
      <c r="J1642"/>
      <c r="K1642"/>
      <c r="L1642" t="inlineStr">
        <is>
          <t>Pimephales promelas</t>
        </is>
      </c>
      <c r="M1642" t="inlineStr">
        <is>
          <t>Fathead Minnow</t>
        </is>
      </c>
      <c r="N1642"/>
      <c r="O1642"/>
      <c r="P1642"/>
      <c r="Q1642"/>
      <c r="R1642"/>
      <c r="S1642"/>
      <c r="T1642"/>
      <c r="U1642"/>
      <c r="V1642" t="inlineStr">
        <is>
          <t>Static</t>
        </is>
      </c>
      <c r="W1642" t="inlineStr">
        <is>
          <t>Fresh water</t>
        </is>
      </c>
      <c r="X1642" t="inlineStr">
        <is>
          <t>Lab</t>
        </is>
      </c>
      <c r="Y1642"/>
      <c r="Z1642" t="inlineStr">
        <is>
          <t>Formulation</t>
        </is>
      </c>
      <c r="AA1642"/>
      <c r="AB1642" t="n">
        <v>0.23</v>
      </c>
      <c r="AC1642"/>
      <c r="AD1642" t="n">
        <v>0.16</v>
      </c>
      <c r="AE1642"/>
      <c r="AF1642" t="n">
        <v>0.31</v>
      </c>
      <c r="AG1642" t="inlineStr">
        <is>
          <t>AI mg/L</t>
        </is>
      </c>
      <c r="AH1642"/>
      <c r="AI1642"/>
      <c r="AJ1642"/>
      <c r="AK1642"/>
      <c r="AL1642"/>
      <c r="AM1642"/>
      <c r="AN1642"/>
      <c r="AO1642"/>
      <c r="AP1642"/>
      <c r="AQ1642"/>
      <c r="AR1642"/>
      <c r="AS1642"/>
      <c r="AT1642"/>
      <c r="AU1642"/>
      <c r="AV1642"/>
      <c r="AW1642"/>
      <c r="AX1642" t="inlineStr">
        <is>
          <t>Mortality</t>
        </is>
      </c>
      <c r="AY1642" t="inlineStr">
        <is>
          <t>Mortality</t>
        </is>
      </c>
      <c r="AZ1642" t="inlineStr">
        <is>
          <t>LC50</t>
        </is>
      </c>
      <c r="BA1642"/>
      <c r="BB1642" t="n">
        <v>4.0</v>
      </c>
      <c r="BC1642"/>
      <c r="BD1642"/>
      <c r="BE1642"/>
      <c r="BF1642"/>
      <c r="BG1642" t="inlineStr">
        <is>
          <t>Day(s)</t>
        </is>
      </c>
      <c r="BH1642" t="inlineStr">
        <is>
          <t>Active ingredient</t>
        </is>
      </c>
      <c r="BI1642" t="inlineStr">
        <is>
          <t>DTXSID2020345</t>
        </is>
      </c>
      <c r="BJ1642"/>
      <c r="BK1642"/>
      <c r="BL1642"/>
      <c r="BM1642"/>
      <c r="BN1642"/>
      <c r="BO1642"/>
      <c r="BP1642"/>
      <c r="BQ1642"/>
      <c r="BR1642"/>
      <c r="BS1642"/>
      <c r="BT1642" t="inlineStr">
        <is>
          <t>--</t>
        </is>
      </c>
      <c r="BU1642"/>
      <c r="BV1642"/>
      <c r="BW1642"/>
      <c r="BX1642"/>
      <c r="BY1642"/>
      <c r="BZ1642"/>
      <c r="CA1642"/>
      <c r="CB1642"/>
      <c r="CC1642"/>
      <c r="CD1642"/>
      <c r="CE1642"/>
      <c r="CF1642"/>
      <c r="CG1642"/>
      <c r="CH1642"/>
      <c r="CI1642"/>
      <c r="CJ1642"/>
      <c r="CK1642" t="inlineStr">
        <is>
          <t>Pickering,Q.H., and C. Henderson</t>
        </is>
      </c>
      <c r="CL1642" t="n">
        <v>8096.0</v>
      </c>
      <c r="CM1642" t="inlineStr">
        <is>
          <t>The Acute Toxicity of Some Pesticides to Fish</t>
        </is>
      </c>
      <c r="CN1642" t="inlineStr">
        <is>
          <t>Ohio J. Sci.66(5): 508-513</t>
        </is>
      </c>
      <c r="CO1642" t="n">
        <v>1966.0</v>
      </c>
      <c r="CP1642" t="inlineStr">
        <is>
          <t>Pickering,Q.H., and C. Henderson (1966). The Acute Toxicity of Some Pesticides to Fish. Ohio J. Sci., 66, (5), 508-513. ECOREF#:8096</t>
        </is>
      </c>
    </row>
    <row r="1643">
      <c r="A1643" t="n">
        <v>137291.0</v>
      </c>
      <c r="B1643" t="inlineStr">
        <is>
          <t>(SP-4-1)-Bis(dimethylcarbamodithioato-kappaS,kappaS')Copper</t>
        </is>
      </c>
      <c r="C1643"/>
      <c r="D1643" t="inlineStr">
        <is>
          <t>Unmeasured</t>
        </is>
      </c>
      <c r="E1643" t="inlineStr">
        <is>
          <t>Not coded</t>
        </is>
      </c>
      <c r="F1643"/>
      <c r="G1643" t="n">
        <v>50.0</v>
      </c>
      <c r="H1643"/>
      <c r="I1643"/>
      <c r="J1643"/>
      <c r="K1643"/>
      <c r="L1643" t="inlineStr">
        <is>
          <t>Pimephales promelas</t>
        </is>
      </c>
      <c r="M1643" t="inlineStr">
        <is>
          <t>Fathead Minnow</t>
        </is>
      </c>
      <c r="N1643"/>
      <c r="O1643"/>
      <c r="P1643"/>
      <c r="Q1643"/>
      <c r="R1643"/>
      <c r="S1643"/>
      <c r="T1643"/>
      <c r="U1643"/>
      <c r="V1643" t="inlineStr">
        <is>
          <t>Static</t>
        </is>
      </c>
      <c r="W1643" t="inlineStr">
        <is>
          <t>Fresh water</t>
        </is>
      </c>
      <c r="X1643" t="inlineStr">
        <is>
          <t>Lab</t>
        </is>
      </c>
      <c r="Y1643"/>
      <c r="Z1643" t="inlineStr">
        <is>
          <t>Formulation</t>
        </is>
      </c>
      <c r="AA1643"/>
      <c r="AB1643" t="n">
        <v>0.071</v>
      </c>
      <c r="AC1643"/>
      <c r="AD1643" t="n">
        <v>0.054</v>
      </c>
      <c r="AE1643"/>
      <c r="AF1643" t="n">
        <v>0.089</v>
      </c>
      <c r="AG1643" t="inlineStr">
        <is>
          <t>AI mg/L</t>
        </is>
      </c>
      <c r="AH1643"/>
      <c r="AI1643"/>
      <c r="AJ1643"/>
      <c r="AK1643"/>
      <c r="AL1643"/>
      <c r="AM1643"/>
      <c r="AN1643"/>
      <c r="AO1643"/>
      <c r="AP1643"/>
      <c r="AQ1643"/>
      <c r="AR1643"/>
      <c r="AS1643"/>
      <c r="AT1643"/>
      <c r="AU1643"/>
      <c r="AV1643"/>
      <c r="AW1643"/>
      <c r="AX1643" t="inlineStr">
        <is>
          <t>Mortality</t>
        </is>
      </c>
      <c r="AY1643" t="inlineStr">
        <is>
          <t>Mortality</t>
        </is>
      </c>
      <c r="AZ1643" t="inlineStr">
        <is>
          <t>LC50</t>
        </is>
      </c>
      <c r="BA1643"/>
      <c r="BB1643" t="n">
        <v>4.0</v>
      </c>
      <c r="BC1643"/>
      <c r="BD1643"/>
      <c r="BE1643"/>
      <c r="BF1643"/>
      <c r="BG1643" t="inlineStr">
        <is>
          <t>Day(s)</t>
        </is>
      </c>
      <c r="BH1643" t="inlineStr">
        <is>
          <t>Active ingredient</t>
        </is>
      </c>
      <c r="BI1643" t="inlineStr">
        <is>
          <t>DTXSID2020345</t>
        </is>
      </c>
      <c r="BJ1643"/>
      <c r="BK1643"/>
      <c r="BL1643"/>
      <c r="BM1643"/>
      <c r="BN1643"/>
      <c r="BO1643"/>
      <c r="BP1643"/>
      <c r="BQ1643"/>
      <c r="BR1643"/>
      <c r="BS1643"/>
      <c r="BT1643" t="inlineStr">
        <is>
          <t>--</t>
        </is>
      </c>
      <c r="BU1643"/>
      <c r="BV1643"/>
      <c r="BW1643"/>
      <c r="BX1643"/>
      <c r="BY1643"/>
      <c r="BZ1643"/>
      <c r="CA1643"/>
      <c r="CB1643"/>
      <c r="CC1643"/>
      <c r="CD1643"/>
      <c r="CE1643"/>
      <c r="CF1643"/>
      <c r="CG1643"/>
      <c r="CH1643"/>
      <c r="CI1643"/>
      <c r="CJ1643"/>
      <c r="CK1643" t="inlineStr">
        <is>
          <t>Pickering,Q.H., and C. Henderson</t>
        </is>
      </c>
      <c r="CL1643" t="n">
        <v>8096.0</v>
      </c>
      <c r="CM1643" t="inlineStr">
        <is>
          <t>The Acute Toxicity of Some Pesticides to Fish</t>
        </is>
      </c>
      <c r="CN1643" t="inlineStr">
        <is>
          <t>Ohio J. Sci.66(5): 508-513</t>
        </is>
      </c>
      <c r="CO1643" t="n">
        <v>1966.0</v>
      </c>
      <c r="CP1643" t="inlineStr">
        <is>
          <t>Pickering,Q.H., and C. Henderson (1966). The Acute Toxicity of Some Pesticides to Fish. Ohio J. Sci., 66, (5), 508-513. ECOREF#:8096</t>
        </is>
      </c>
    </row>
    <row r="1644">
      <c r="A1644" t="n">
        <v>137304.0</v>
      </c>
      <c r="B1644" t="inlineStr">
        <is>
          <t>(T-4)-Bis(dimethylcarbamodithioato-kappaS,kappaS')zinc</t>
        </is>
      </c>
      <c r="C1644"/>
      <c r="D1644" t="inlineStr">
        <is>
          <t>Unmeasured</t>
        </is>
      </c>
      <c r="E1644" t="inlineStr">
        <is>
          <t>Not coded</t>
        </is>
      </c>
      <c r="F1644"/>
      <c r="G1644"/>
      <c r="H1644"/>
      <c r="I1644"/>
      <c r="J1644"/>
      <c r="K1644"/>
      <c r="L1644" t="inlineStr">
        <is>
          <t>Pimephales promelas</t>
        </is>
      </c>
      <c r="M1644" t="inlineStr">
        <is>
          <t>Fathead Minnow</t>
        </is>
      </c>
      <c r="N1644"/>
      <c r="O1644"/>
      <c r="P1644"/>
      <c r="Q1644"/>
      <c r="R1644"/>
      <c r="S1644"/>
      <c r="T1644"/>
      <c r="U1644"/>
      <c r="V1644" t="inlineStr">
        <is>
          <t>Static</t>
        </is>
      </c>
      <c r="W1644" t="inlineStr">
        <is>
          <t>Fresh water</t>
        </is>
      </c>
      <c r="X1644" t="inlineStr">
        <is>
          <t>Lab</t>
        </is>
      </c>
      <c r="Y1644"/>
      <c r="Z1644" t="inlineStr">
        <is>
          <t>Formulation</t>
        </is>
      </c>
      <c r="AA1644"/>
      <c r="AB1644" t="n">
        <v>0.24</v>
      </c>
      <c r="AC1644"/>
      <c r="AD1644" t="n">
        <v>0.19</v>
      </c>
      <c r="AE1644"/>
      <c r="AF1644" t="n">
        <v>0.31</v>
      </c>
      <c r="AG1644" t="inlineStr">
        <is>
          <t>AI mg/L</t>
        </is>
      </c>
      <c r="AH1644"/>
      <c r="AI1644"/>
      <c r="AJ1644"/>
      <c r="AK1644"/>
      <c r="AL1644"/>
      <c r="AM1644"/>
      <c r="AN1644"/>
      <c r="AO1644"/>
      <c r="AP1644"/>
      <c r="AQ1644"/>
      <c r="AR1644"/>
      <c r="AS1644"/>
      <c r="AT1644"/>
      <c r="AU1644"/>
      <c r="AV1644"/>
      <c r="AW1644"/>
      <c r="AX1644" t="inlineStr">
        <is>
          <t>Mortality</t>
        </is>
      </c>
      <c r="AY1644" t="inlineStr">
        <is>
          <t>Mortality</t>
        </is>
      </c>
      <c r="AZ1644" t="inlineStr">
        <is>
          <t>LC50</t>
        </is>
      </c>
      <c r="BA1644"/>
      <c r="BB1644" t="n">
        <v>4.0</v>
      </c>
      <c r="BC1644"/>
      <c r="BD1644"/>
      <c r="BE1644"/>
      <c r="BF1644"/>
      <c r="BG1644" t="inlineStr">
        <is>
          <t>Day(s)</t>
        </is>
      </c>
      <c r="BH1644"/>
      <c r="BI1644" t="inlineStr">
        <is>
          <t>DTXSID0021464</t>
        </is>
      </c>
      <c r="BJ1644"/>
      <c r="BK1644"/>
      <c r="BL1644"/>
      <c r="BM1644"/>
      <c r="BN1644"/>
      <c r="BO1644"/>
      <c r="BP1644"/>
      <c r="BQ1644"/>
      <c r="BR1644"/>
      <c r="BS1644"/>
      <c r="BT1644" t="inlineStr">
        <is>
          <t>--</t>
        </is>
      </c>
      <c r="BU1644"/>
      <c r="BV1644"/>
      <c r="BW1644"/>
      <c r="BX1644"/>
      <c r="BY1644"/>
      <c r="BZ1644"/>
      <c r="CA1644"/>
      <c r="CB1644"/>
      <c r="CC1644"/>
      <c r="CD1644"/>
      <c r="CE1644"/>
      <c r="CF1644"/>
      <c r="CG1644"/>
      <c r="CH1644"/>
      <c r="CI1644"/>
      <c r="CJ1644"/>
      <c r="CK1644" t="inlineStr">
        <is>
          <t>Pickering,Q.H., and C. Henderson</t>
        </is>
      </c>
      <c r="CL1644" t="n">
        <v>8096.0</v>
      </c>
      <c r="CM1644" t="inlineStr">
        <is>
          <t>The Acute Toxicity of Some Pesticides to Fish</t>
        </is>
      </c>
      <c r="CN1644" t="inlineStr">
        <is>
          <t>Ohio J. Sci.66(5): 508-513</t>
        </is>
      </c>
      <c r="CO1644" t="n">
        <v>1966.0</v>
      </c>
      <c r="CP1644" t="inlineStr">
        <is>
          <t>Pickering,Q.H., and C. Henderson (1966). The Acute Toxicity of Some Pesticides to Fish. Ohio J. Sci., 66, (5), 508-513. ECOREF#:8096</t>
        </is>
      </c>
    </row>
    <row r="1645">
      <c r="A1645" t="n">
        <v>137304.0</v>
      </c>
      <c r="B1645" t="inlineStr">
        <is>
          <t>(T-4)-Bis(dimethylcarbamodithioato-kappaS,kappaS')zinc</t>
        </is>
      </c>
      <c r="C1645"/>
      <c r="D1645" t="inlineStr">
        <is>
          <t>Unmeasured</t>
        </is>
      </c>
      <c r="E1645" t="inlineStr">
        <is>
          <t>Not coded</t>
        </is>
      </c>
      <c r="F1645"/>
      <c r="G1645"/>
      <c r="H1645"/>
      <c r="I1645"/>
      <c r="J1645"/>
      <c r="K1645"/>
      <c r="L1645" t="inlineStr">
        <is>
          <t>Pimephales promelas</t>
        </is>
      </c>
      <c r="M1645" t="inlineStr">
        <is>
          <t>Fathead Minnow</t>
        </is>
      </c>
      <c r="N1645"/>
      <c r="O1645"/>
      <c r="P1645"/>
      <c r="Q1645"/>
      <c r="R1645"/>
      <c r="S1645"/>
      <c r="T1645"/>
      <c r="U1645"/>
      <c r="V1645" t="inlineStr">
        <is>
          <t>Static</t>
        </is>
      </c>
      <c r="W1645" t="inlineStr">
        <is>
          <t>Fresh water</t>
        </is>
      </c>
      <c r="X1645" t="inlineStr">
        <is>
          <t>Lab</t>
        </is>
      </c>
      <c r="Y1645"/>
      <c r="Z1645" t="inlineStr">
        <is>
          <t>Formulation</t>
        </is>
      </c>
      <c r="AA1645"/>
      <c r="AB1645" t="n">
        <v>0.25</v>
      </c>
      <c r="AC1645"/>
      <c r="AD1645" t="n">
        <v>0.19</v>
      </c>
      <c r="AE1645"/>
      <c r="AF1645" t="n">
        <v>0.33</v>
      </c>
      <c r="AG1645" t="inlineStr">
        <is>
          <t>AI mg/L</t>
        </is>
      </c>
      <c r="AH1645"/>
      <c r="AI1645"/>
      <c r="AJ1645"/>
      <c r="AK1645"/>
      <c r="AL1645"/>
      <c r="AM1645"/>
      <c r="AN1645"/>
      <c r="AO1645"/>
      <c r="AP1645"/>
      <c r="AQ1645"/>
      <c r="AR1645"/>
      <c r="AS1645"/>
      <c r="AT1645"/>
      <c r="AU1645"/>
      <c r="AV1645"/>
      <c r="AW1645"/>
      <c r="AX1645" t="inlineStr">
        <is>
          <t>Mortality</t>
        </is>
      </c>
      <c r="AY1645" t="inlineStr">
        <is>
          <t>Mortality</t>
        </is>
      </c>
      <c r="AZ1645" t="inlineStr">
        <is>
          <t>LC50</t>
        </is>
      </c>
      <c r="BA1645"/>
      <c r="BB1645" t="n">
        <v>4.0</v>
      </c>
      <c r="BC1645"/>
      <c r="BD1645"/>
      <c r="BE1645"/>
      <c r="BF1645"/>
      <c r="BG1645" t="inlineStr">
        <is>
          <t>Day(s)</t>
        </is>
      </c>
      <c r="BH1645"/>
      <c r="BI1645" t="inlineStr">
        <is>
          <t>DTXSID0021464</t>
        </is>
      </c>
      <c r="BJ1645"/>
      <c r="BK1645"/>
      <c r="BL1645"/>
      <c r="BM1645"/>
      <c r="BN1645"/>
      <c r="BO1645"/>
      <c r="BP1645"/>
      <c r="BQ1645"/>
      <c r="BR1645"/>
      <c r="BS1645"/>
      <c r="BT1645" t="inlineStr">
        <is>
          <t>--</t>
        </is>
      </c>
      <c r="BU1645"/>
      <c r="BV1645"/>
      <c r="BW1645"/>
      <c r="BX1645"/>
      <c r="BY1645"/>
      <c r="BZ1645"/>
      <c r="CA1645"/>
      <c r="CB1645"/>
      <c r="CC1645"/>
      <c r="CD1645"/>
      <c r="CE1645"/>
      <c r="CF1645"/>
      <c r="CG1645"/>
      <c r="CH1645"/>
      <c r="CI1645"/>
      <c r="CJ1645"/>
      <c r="CK1645" t="inlineStr">
        <is>
          <t>Pickering,Q.H., and C. Henderson</t>
        </is>
      </c>
      <c r="CL1645" t="n">
        <v>8096.0</v>
      </c>
      <c r="CM1645" t="inlineStr">
        <is>
          <t>The Acute Toxicity of Some Pesticides to Fish</t>
        </is>
      </c>
      <c r="CN1645" t="inlineStr">
        <is>
          <t>Ohio J. Sci.66(5): 508-513</t>
        </is>
      </c>
      <c r="CO1645" t="n">
        <v>1966.0</v>
      </c>
      <c r="CP1645" t="inlineStr">
        <is>
          <t>Pickering,Q.H., and C. Henderson (1966). The Acute Toxicity of Some Pesticides to Fish. Ohio J. Sci., 66, (5), 508-513. ECOREF#:8096</t>
        </is>
      </c>
    </row>
    <row r="1646">
      <c r="A1646" t="n">
        <v>137406.0</v>
      </c>
      <c r="B1646" t="inlineStr">
        <is>
          <t>Propionic acid, Sodium salt</t>
        </is>
      </c>
      <c r="C1646"/>
      <c r="D1646" t="inlineStr">
        <is>
          <t>Measured</t>
        </is>
      </c>
      <c r="E1646" t="inlineStr">
        <is>
          <t>Not coded</t>
        </is>
      </c>
      <c r="F1646"/>
      <c r="G1646" t="n">
        <v>99.0</v>
      </c>
      <c r="H1646"/>
      <c r="I1646"/>
      <c r="J1646"/>
      <c r="K1646"/>
      <c r="L1646" t="inlineStr">
        <is>
          <t>Pimephales promelas</t>
        </is>
      </c>
      <c r="M1646" t="inlineStr">
        <is>
          <t>Fathead Minnow</t>
        </is>
      </c>
      <c r="N1646"/>
      <c r="O1646"/>
      <c r="P1646"/>
      <c r="Q1646"/>
      <c r="R1646" t="n">
        <v>28.0</v>
      </c>
      <c r="S1646"/>
      <c r="T1646" t="n">
        <v>30.0</v>
      </c>
      <c r="U1646" t="inlineStr">
        <is>
          <t>Day(s)</t>
        </is>
      </c>
      <c r="V1646" t="inlineStr">
        <is>
          <t>Flow-through</t>
        </is>
      </c>
      <c r="W1646" t="inlineStr">
        <is>
          <t>Fresh water</t>
        </is>
      </c>
      <c r="X1646" t="inlineStr">
        <is>
          <t>Lab</t>
        </is>
      </c>
      <c r="Y1646"/>
      <c r="Z1646" t="inlineStr">
        <is>
          <t>Active ingredient</t>
        </is>
      </c>
      <c r="AA1646"/>
      <c r="AB1646" t="n">
        <v>4740.0</v>
      </c>
      <c r="AC1646"/>
      <c r="AD1646" t="n">
        <v>4390.0</v>
      </c>
      <c r="AE1646"/>
      <c r="AF1646" t="n">
        <v>5120.0</v>
      </c>
      <c r="AG1646" t="inlineStr">
        <is>
          <t>AI mg/L</t>
        </is>
      </c>
      <c r="AH1646"/>
      <c r="AI1646"/>
      <c r="AJ1646"/>
      <c r="AK1646"/>
      <c r="AL1646"/>
      <c r="AM1646"/>
      <c r="AN1646"/>
      <c r="AO1646"/>
      <c r="AP1646"/>
      <c r="AQ1646"/>
      <c r="AR1646"/>
      <c r="AS1646"/>
      <c r="AT1646"/>
      <c r="AU1646"/>
      <c r="AV1646"/>
      <c r="AW1646"/>
      <c r="AX1646" t="inlineStr">
        <is>
          <t>Mortality</t>
        </is>
      </c>
      <c r="AY1646" t="inlineStr">
        <is>
          <t>Mortality</t>
        </is>
      </c>
      <c r="AZ1646" t="inlineStr">
        <is>
          <t>LC50</t>
        </is>
      </c>
      <c r="BA1646"/>
      <c r="BB1646" t="n">
        <v>4.0</v>
      </c>
      <c r="BC1646"/>
      <c r="BD1646"/>
      <c r="BE1646"/>
      <c r="BF1646"/>
      <c r="BG1646" t="inlineStr">
        <is>
          <t>Day(s)</t>
        </is>
      </c>
      <c r="BH1646" t="inlineStr">
        <is>
          <t>Pure</t>
        </is>
      </c>
      <c r="BI1646" t="inlineStr">
        <is>
          <t>DTXSID7021996</t>
        </is>
      </c>
      <c r="BJ1646"/>
      <c r="BK1646"/>
      <c r="BL1646"/>
      <c r="BM1646"/>
      <c r="BN1646"/>
      <c r="BO1646"/>
      <c r="BP1646"/>
      <c r="BQ1646"/>
      <c r="BR1646"/>
      <c r="BS1646"/>
      <c r="BT1646" t="inlineStr">
        <is>
          <t>--</t>
        </is>
      </c>
      <c r="BU1646"/>
      <c r="BV1646"/>
      <c r="BW1646"/>
      <c r="BX1646"/>
      <c r="BY1646"/>
      <c r="BZ1646"/>
      <c r="CA1646"/>
      <c r="CB1646"/>
      <c r="CC1646"/>
      <c r="CD1646"/>
      <c r="CE1646"/>
      <c r="CF1646"/>
      <c r="CG1646"/>
      <c r="CH1646"/>
      <c r="CI1646" t="inlineStr">
        <is>
          <t xml:space="preserve"> Tank concentrations were corrected for sodium concentration of 23.9 %.  Fish in the four high concentrations were pale in colorNA No changes in behavior were observed prior to death. </t>
        </is>
      </c>
      <c r="CJ1646" t="inlineStr">
        <is>
          <t xml:space="preserve">   Tank concentrations were corrected for sodium concentration of 23.9 %.  Fish in the four high concentrations were pale in colorNA No changes in behavior were observed prior to death. </t>
        </is>
      </c>
      <c r="CK1646" t="inlineStr">
        <is>
          <t>Brooke,L.T., D.J. Call, D.L. Geiger, and C.E. Northcott</t>
        </is>
      </c>
      <c r="CL1646" t="n">
        <v>12448.0</v>
      </c>
      <c r="CM1646" t="inlineStr">
        <is>
          <t>Acute Toxicities of Organic Chemicals to Fathead Minnows (Pimephales promelas), Vol. 1</t>
        </is>
      </c>
      <c r="CN1646" t="inlineStr">
        <is>
          <t>Center for Lake Superior Environmental Studies, University of Wisconsin-Superior, Superior, WI:414 p.</t>
        </is>
      </c>
      <c r="CO1646" t="n">
        <v>1984.0</v>
      </c>
      <c r="CP1646" t="inlineStr">
        <is>
          <t>Brooke,L.T., D.J. Call, D.L. Geiger, and C.E. Northcott (1984). Acute Toxicities of Organic Chemicals to Fathead Minnows (Pimephales promelas), Vol. 1. Center for Lake Superior Environmental Studies, University of Wisconsin-Superior, Superior, WI, 414 p. ECOREF#:12448</t>
        </is>
      </c>
    </row>
    <row r="1647">
      <c r="A1647" t="n">
        <v>138863.0</v>
      </c>
      <c r="B1647" t="inlineStr">
        <is>
          <t>1-Methyl-4-(1-methylethenyl)cyclohexene</t>
        </is>
      </c>
      <c r="C1647"/>
      <c r="D1647" t="inlineStr">
        <is>
          <t>Measured</t>
        </is>
      </c>
      <c r="E1647" t="inlineStr">
        <is>
          <t>American Society for Testing and Materials</t>
        </is>
      </c>
      <c r="F1647"/>
      <c r="G1647"/>
      <c r="H1647"/>
      <c r="I1647"/>
      <c r="J1647"/>
      <c r="K1647"/>
      <c r="L1647" t="inlineStr">
        <is>
          <t>Pimephales promelas</t>
        </is>
      </c>
      <c r="M1647" t="inlineStr">
        <is>
          <t>Fathead Minnow</t>
        </is>
      </c>
      <c r="N1647" t="inlineStr">
        <is>
          <t>Juvenile</t>
        </is>
      </c>
      <c r="O1647"/>
      <c r="P1647" t="n">
        <v>31.0</v>
      </c>
      <c r="Q1647"/>
      <c r="R1647"/>
      <c r="S1647"/>
      <c r="T1647"/>
      <c r="U1647" t="inlineStr">
        <is>
          <t>Day(s)</t>
        </is>
      </c>
      <c r="V1647" t="inlineStr">
        <is>
          <t>Flow-through</t>
        </is>
      </c>
      <c r="W1647" t="inlineStr">
        <is>
          <t>Fresh water</t>
        </is>
      </c>
      <c r="X1647" t="inlineStr">
        <is>
          <t>Lab</t>
        </is>
      </c>
      <c r="Y1647" t="n">
        <v>6.0</v>
      </c>
      <c r="Z1647" t="inlineStr">
        <is>
          <t>Active ingredient</t>
        </is>
      </c>
      <c r="AA1647"/>
      <c r="AB1647" t="n">
        <v>38.5</v>
      </c>
      <c r="AC1647"/>
      <c r="AD1647" t="n">
        <v>35.4</v>
      </c>
      <c r="AE1647"/>
      <c r="AF1647" t="n">
        <v>41.8</v>
      </c>
      <c r="AG1647" t="inlineStr">
        <is>
          <t>AI mg/L</t>
        </is>
      </c>
      <c r="AH1647"/>
      <c r="AI1647"/>
      <c r="AJ1647"/>
      <c r="AK1647"/>
      <c r="AL1647"/>
      <c r="AM1647"/>
      <c r="AN1647"/>
      <c r="AO1647"/>
      <c r="AP1647"/>
      <c r="AQ1647"/>
      <c r="AR1647"/>
      <c r="AS1647"/>
      <c r="AT1647"/>
      <c r="AU1647"/>
      <c r="AV1647"/>
      <c r="AW1647"/>
      <c r="AX1647" t="inlineStr">
        <is>
          <t>Mortality</t>
        </is>
      </c>
      <c r="AY1647" t="inlineStr">
        <is>
          <t>Mortality</t>
        </is>
      </c>
      <c r="AZ1647" t="inlineStr">
        <is>
          <t>LC50</t>
        </is>
      </c>
      <c r="BA1647"/>
      <c r="BB1647" t="n">
        <v>4.0</v>
      </c>
      <c r="BC1647"/>
      <c r="BD1647"/>
      <c r="BE1647"/>
      <c r="BF1647"/>
      <c r="BG1647" t="inlineStr">
        <is>
          <t>Day(s)</t>
        </is>
      </c>
      <c r="BH1647"/>
      <c r="BI1647" t="inlineStr">
        <is>
          <t>DTXSID2029612</t>
        </is>
      </c>
      <c r="BJ1647"/>
      <c r="BK1647"/>
      <c r="BL1647" t="inlineStr">
        <is>
          <t>Acute</t>
        </is>
      </c>
      <c r="BM1647"/>
      <c r="BN1647"/>
      <c r="BO1647"/>
      <c r="BP1647"/>
      <c r="BQ1647"/>
      <c r="BR1647"/>
      <c r="BS1647"/>
      <c r="BT1647" t="inlineStr">
        <is>
          <t>--</t>
        </is>
      </c>
      <c r="BU1647"/>
      <c r="BV1647"/>
      <c r="BW1647"/>
      <c r="BX1647"/>
      <c r="BY1647"/>
      <c r="BZ1647"/>
      <c r="CA1647"/>
      <c r="CB1647"/>
      <c r="CC1647"/>
      <c r="CD1647"/>
      <c r="CE1647"/>
      <c r="CF1647"/>
      <c r="CG1647"/>
      <c r="CH1647"/>
      <c r="CI1647"/>
      <c r="CJ1647"/>
      <c r="CK1647" t="inlineStr">
        <is>
          <t>Broderius,S., D. Hammermeister, C. Russom, D. Barnidge, D. Brooke, G. Elonen, M. Hoglund, M. Kahl, G. Mielke, and J. Th</t>
        </is>
      </c>
      <c r="CL1647" t="n">
        <v>97161.0</v>
      </c>
      <c r="CM1647" t="inlineStr">
        <is>
          <t>Toxicity of Eight Terpenes to Fathead Minnows (Pimephales promelas), Daphnids (Daphnia magna), and Algae (Selanastrum capricornutum).</t>
        </is>
      </c>
      <c r="CN1647" t="inlineStr">
        <is>
          <t>Manuscript: ASCI Corporation and the U.S.EPA Environmental Research Laboratory-Duluth, MN:57 p.</t>
        </is>
      </c>
      <c r="CO1647" t="n">
        <v>1990.0</v>
      </c>
      <c r="CP1647" t="inlineStr">
        <is>
          <t>Broderius,S., D. Hammermeister, C. Russom, D. Barnidge, D. Brooke, G. Elonen, M. Hoglund, M. Kahl, G. Mielke, and J. Th (1990). Toxicity of Eight Terpenes to Fathead Minnows (Pimephales promelas), Daphnids (Daphnia magna), and Algae (Selanastrum capricornutum).. Manuscript: ASCI Corporation and the U.S.EPA Environmental Research Laboratory-Duluth, MN, 57 p. ECOREF#:97161</t>
        </is>
      </c>
    </row>
    <row r="1648">
      <c r="A1648" t="n">
        <v>138863.0</v>
      </c>
      <c r="B1648" t="inlineStr">
        <is>
          <t>1-Methyl-4-(1-methylethenyl)cyclohexene</t>
        </is>
      </c>
      <c r="C1648"/>
      <c r="D1648" t="inlineStr">
        <is>
          <t>Not coded</t>
        </is>
      </c>
      <c r="E1648" t="inlineStr">
        <is>
          <t>United States Environmental Protection Agency</t>
        </is>
      </c>
      <c r="F1648"/>
      <c r="G1648" t="n">
        <v>4.0</v>
      </c>
      <c r="H1648"/>
      <c r="I1648"/>
      <c r="J1648"/>
      <c r="K1648"/>
      <c r="L1648" t="inlineStr">
        <is>
          <t>Pimephales promelas</t>
        </is>
      </c>
      <c r="M1648" t="inlineStr">
        <is>
          <t>Fathead Minnow</t>
        </is>
      </c>
      <c r="N1648"/>
      <c r="O1648"/>
      <c r="P1648"/>
      <c r="Q1648"/>
      <c r="R1648"/>
      <c r="S1648"/>
      <c r="T1648"/>
      <c r="U1648"/>
      <c r="V1648" t="inlineStr">
        <is>
          <t>Static</t>
        </is>
      </c>
      <c r="W1648" t="inlineStr">
        <is>
          <t>Fresh water</t>
        </is>
      </c>
      <c r="X1648" t="inlineStr">
        <is>
          <t>Lab</t>
        </is>
      </c>
      <c r="Y1648"/>
      <c r="Z1648" t="inlineStr">
        <is>
          <t>Formulation</t>
        </is>
      </c>
      <c r="AA1648"/>
      <c r="AB1648" t="n">
        <v>966.0</v>
      </c>
      <c r="AC1648"/>
      <c r="AD1648" t="n">
        <v>740.0</v>
      </c>
      <c r="AE1648"/>
      <c r="AF1648" t="n">
        <v>1652.0</v>
      </c>
      <c r="AG1648" t="inlineStr">
        <is>
          <t>AI mg/L</t>
        </is>
      </c>
      <c r="AH1648"/>
      <c r="AI1648"/>
      <c r="AJ1648"/>
      <c r="AK1648"/>
      <c r="AL1648"/>
      <c r="AM1648"/>
      <c r="AN1648"/>
      <c r="AO1648"/>
      <c r="AP1648"/>
      <c r="AQ1648"/>
      <c r="AR1648"/>
      <c r="AS1648"/>
      <c r="AT1648"/>
      <c r="AU1648"/>
      <c r="AV1648"/>
      <c r="AW1648"/>
      <c r="AX1648" t="inlineStr">
        <is>
          <t>Mortality</t>
        </is>
      </c>
      <c r="AY1648" t="inlineStr">
        <is>
          <t>Mortality</t>
        </is>
      </c>
      <c r="AZ1648" t="inlineStr">
        <is>
          <t>LC50</t>
        </is>
      </c>
      <c r="BA1648"/>
      <c r="BB1648" t="n">
        <v>4.0</v>
      </c>
      <c r="BC1648"/>
      <c r="BD1648"/>
      <c r="BE1648"/>
      <c r="BF1648"/>
      <c r="BG1648" t="inlineStr">
        <is>
          <t>Day(s)</t>
        </is>
      </c>
      <c r="BH1648"/>
      <c r="BI1648" t="inlineStr">
        <is>
          <t>DTXSID2029612</t>
        </is>
      </c>
      <c r="BJ1648"/>
      <c r="BK1648"/>
      <c r="BL1648" t="inlineStr">
        <is>
          <t>Acute</t>
        </is>
      </c>
      <c r="BM1648"/>
      <c r="BN1648"/>
      <c r="BO1648"/>
      <c r="BP1648"/>
      <c r="BQ1648"/>
      <c r="BR1648"/>
      <c r="BS1648"/>
      <c r="BT1648" t="inlineStr">
        <is>
          <t>--</t>
        </is>
      </c>
      <c r="BU1648"/>
      <c r="BV1648"/>
      <c r="BW1648"/>
      <c r="BX1648"/>
      <c r="BY1648"/>
      <c r="BZ1648"/>
      <c r="CA1648"/>
      <c r="CB1648"/>
      <c r="CC1648"/>
      <c r="CD1648"/>
      <c r="CE1648"/>
      <c r="CF1648"/>
      <c r="CG1648"/>
      <c r="CH1648"/>
      <c r="CI1648"/>
      <c r="CJ1648" t="inlineStr">
        <is>
          <t xml:space="preserve">CONTR/STD METHODS USED//   </t>
        </is>
      </c>
      <c r="CK1648" t="inlineStr">
        <is>
          <t>U.S. Environmental Protection Agency</t>
        </is>
      </c>
      <c r="CL1648" t="n">
        <v>344.0</v>
      </c>
      <c r="CM1648" t="inlineStr">
        <is>
          <t>Pesticide Ecotoxicity Database (Formerly: Environmental Effects Database (EEDB))</t>
        </is>
      </c>
      <c r="CN1648" t="inlineStr">
        <is>
          <t>Environmental Fate and Effects Division, U.S.EPA, Washington, D.C.:</t>
        </is>
      </c>
      <c r="CO1648" t="n">
        <v>1992.0</v>
      </c>
      <c r="CP1648" t="inlineStr">
        <is>
          <t>U.S. Environmental Protection Agency (1992). Pesticide Ecotoxicity Database (Formerly: Environmental Effects Database (EEDB)). Environmental Fate and Effects Division, U.S.EPA, Washington, D.C., ECOREF#:344</t>
        </is>
      </c>
    </row>
    <row r="1649">
      <c r="A1649" t="n">
        <v>139139.0</v>
      </c>
      <c r="B1649" t="inlineStr">
        <is>
          <t>Nitrilotriacetic acid</t>
        </is>
      </c>
      <c r="C1649"/>
      <c r="D1649" t="inlineStr">
        <is>
          <t>Unmeasured</t>
        </is>
      </c>
      <c r="E1649" t="inlineStr">
        <is>
          <t>Standard Methods for the Examination of Water and Wastewater</t>
        </is>
      </c>
      <c r="F1649"/>
      <c r="G1649"/>
      <c r="H1649"/>
      <c r="I1649"/>
      <c r="J1649"/>
      <c r="K1649"/>
      <c r="L1649" t="inlineStr">
        <is>
          <t>Pimephales promelas</t>
        </is>
      </c>
      <c r="M1649" t="inlineStr">
        <is>
          <t>Fathead Minnow</t>
        </is>
      </c>
      <c r="N1649"/>
      <c r="O1649"/>
      <c r="P1649"/>
      <c r="Q1649"/>
      <c r="R1649"/>
      <c r="S1649"/>
      <c r="T1649"/>
      <c r="U1649"/>
      <c r="V1649" t="inlineStr">
        <is>
          <t>Static</t>
        </is>
      </c>
      <c r="W1649" t="inlineStr">
        <is>
          <t>Fresh water</t>
        </is>
      </c>
      <c r="X1649" t="inlineStr">
        <is>
          <t>Lab</t>
        </is>
      </c>
      <c r="Y1649" t="n">
        <v>4.0</v>
      </c>
      <c r="Z1649" t="inlineStr">
        <is>
          <t>Formulation</t>
        </is>
      </c>
      <c r="AA1649" t="inlineStr">
        <is>
          <t>&gt;</t>
        </is>
      </c>
      <c r="AB1649" t="n">
        <v>100.0</v>
      </c>
      <c r="AC1649"/>
      <c r="AD1649"/>
      <c r="AE1649"/>
      <c r="AF1649"/>
      <c r="AG1649" t="inlineStr">
        <is>
          <t>AI mg/L</t>
        </is>
      </c>
      <c r="AH1649"/>
      <c r="AI1649"/>
      <c r="AJ1649"/>
      <c r="AK1649"/>
      <c r="AL1649"/>
      <c r="AM1649"/>
      <c r="AN1649"/>
      <c r="AO1649"/>
      <c r="AP1649"/>
      <c r="AQ1649"/>
      <c r="AR1649"/>
      <c r="AS1649"/>
      <c r="AT1649"/>
      <c r="AU1649"/>
      <c r="AV1649"/>
      <c r="AW1649"/>
      <c r="AX1649" t="inlineStr">
        <is>
          <t>Mortality</t>
        </is>
      </c>
      <c r="AY1649" t="inlineStr">
        <is>
          <t>Mortality</t>
        </is>
      </c>
      <c r="AZ1649" t="inlineStr">
        <is>
          <t>LC50</t>
        </is>
      </c>
      <c r="BA1649"/>
      <c r="BB1649" t="n">
        <v>4.0</v>
      </c>
      <c r="BC1649"/>
      <c r="BD1649"/>
      <c r="BE1649"/>
      <c r="BF1649"/>
      <c r="BG1649" t="inlineStr">
        <is>
          <t>Day(s)</t>
        </is>
      </c>
      <c r="BH1649"/>
      <c r="BI1649" t="inlineStr">
        <is>
          <t>DTXSID6020939</t>
        </is>
      </c>
      <c r="BJ1649"/>
      <c r="BK1649"/>
      <c r="BL1649" t="inlineStr">
        <is>
          <t>Acute</t>
        </is>
      </c>
      <c r="BM1649"/>
      <c r="BN1649"/>
      <c r="BO1649"/>
      <c r="BP1649"/>
      <c r="BQ1649"/>
      <c r="BR1649"/>
      <c r="BS1649"/>
      <c r="BT1649" t="inlineStr">
        <is>
          <t>--</t>
        </is>
      </c>
      <c r="BU1649"/>
      <c r="BV1649"/>
      <c r="BW1649"/>
      <c r="BX1649"/>
      <c r="BY1649"/>
      <c r="BZ1649"/>
      <c r="CA1649"/>
      <c r="CB1649"/>
      <c r="CC1649"/>
      <c r="CD1649"/>
      <c r="CE1649"/>
      <c r="CF1649"/>
      <c r="CG1649"/>
      <c r="CH1649"/>
      <c r="CI1649"/>
      <c r="CJ1649" t="inlineStr">
        <is>
          <t xml:space="preserve">SOURCE/MUSKIE HATCHERY, ASBURY, NEW JERSEY//   </t>
        </is>
      </c>
      <c r="CK1649" t="inlineStr">
        <is>
          <t>National Association of Photographic Manufacturers</t>
        </is>
      </c>
      <c r="CL1649" t="n">
        <v>167113.0</v>
      </c>
      <c r="CM1649" t="inlineStr">
        <is>
          <t>Environmental Effect of Photoprocessing Chemicals Vol I and II (557)</t>
        </is>
      </c>
      <c r="CN1649" t="inlineStr">
        <is>
          <t>EPA/OTS Doc. #40-8469216:536 p.</t>
        </is>
      </c>
      <c r="CO1649" t="n">
        <v>1974.0</v>
      </c>
      <c r="CP1649" t="inlineStr">
        <is>
          <t>National Association of Photographic Manufacturers (1974). Environmental Effect of Photoprocessing Chemicals Vol I and II (557). EPA/OTS Doc. #40-8469216, 536 p. ECOREF#:167113</t>
        </is>
      </c>
    </row>
    <row r="1650">
      <c r="A1650" t="n">
        <v>140318.0</v>
      </c>
      <c r="B1650" t="inlineStr">
        <is>
          <t>1-(2-Aminoethyl)piperazine</t>
        </is>
      </c>
      <c r="C1650"/>
      <c r="D1650" t="inlineStr">
        <is>
          <t>Measured</t>
        </is>
      </c>
      <c r="E1650" t="inlineStr">
        <is>
          <t>Not reported</t>
        </is>
      </c>
      <c r="F1650"/>
      <c r="G1650" t="n">
        <v>97.0</v>
      </c>
      <c r="H1650"/>
      <c r="I1650"/>
      <c r="J1650"/>
      <c r="K1650"/>
      <c r="L1650" t="inlineStr">
        <is>
          <t>Pimephales promelas</t>
        </is>
      </c>
      <c r="M1650" t="inlineStr">
        <is>
          <t>Fathead Minnow</t>
        </is>
      </c>
      <c r="N1650"/>
      <c r="O1650"/>
      <c r="P1650" t="n">
        <v>31.0</v>
      </c>
      <c r="Q1650"/>
      <c r="R1650"/>
      <c r="S1650"/>
      <c r="T1650"/>
      <c r="U1650" t="inlineStr">
        <is>
          <t>Day(s)</t>
        </is>
      </c>
      <c r="V1650" t="inlineStr">
        <is>
          <t>Flow-through</t>
        </is>
      </c>
      <c r="W1650" t="inlineStr">
        <is>
          <t>Fresh water</t>
        </is>
      </c>
      <c r="X1650" t="inlineStr">
        <is>
          <t>Lab</t>
        </is>
      </c>
      <c r="Y1650"/>
      <c r="Z1650" t="inlineStr">
        <is>
          <t>Active ingredient</t>
        </is>
      </c>
      <c r="AA1650"/>
      <c r="AB1650" t="n">
        <v>2190.0</v>
      </c>
      <c r="AC1650"/>
      <c r="AD1650" t="n">
        <v>1950.0</v>
      </c>
      <c r="AE1650"/>
      <c r="AF1650" t="n">
        <v>2460.0</v>
      </c>
      <c r="AG1650" t="inlineStr">
        <is>
          <t>AI mg/L</t>
        </is>
      </c>
      <c r="AH1650"/>
      <c r="AI1650"/>
      <c r="AJ1650"/>
      <c r="AK1650"/>
      <c r="AL1650"/>
      <c r="AM1650"/>
      <c r="AN1650"/>
      <c r="AO1650"/>
      <c r="AP1650"/>
      <c r="AQ1650"/>
      <c r="AR1650"/>
      <c r="AS1650"/>
      <c r="AT1650"/>
      <c r="AU1650"/>
      <c r="AV1650"/>
      <c r="AW1650"/>
      <c r="AX1650" t="inlineStr">
        <is>
          <t>Mortality</t>
        </is>
      </c>
      <c r="AY1650" t="inlineStr">
        <is>
          <t>Mortality</t>
        </is>
      </c>
      <c r="AZ1650" t="inlineStr">
        <is>
          <t>LC50</t>
        </is>
      </c>
      <c r="BA1650"/>
      <c r="BB1650" t="n">
        <v>4.0</v>
      </c>
      <c r="BC1650"/>
      <c r="BD1650"/>
      <c r="BE1650"/>
      <c r="BF1650"/>
      <c r="BG1650" t="inlineStr">
        <is>
          <t>Day(s)</t>
        </is>
      </c>
      <c r="BH1650"/>
      <c r="BI1650" t="inlineStr">
        <is>
          <t>DTXSID2021997</t>
        </is>
      </c>
      <c r="BJ1650"/>
      <c r="BK1650"/>
      <c r="BL1650" t="inlineStr">
        <is>
          <t>Acute</t>
        </is>
      </c>
      <c r="BM1650"/>
      <c r="BN1650"/>
      <c r="BO1650"/>
      <c r="BP1650"/>
      <c r="BQ1650"/>
      <c r="BR1650"/>
      <c r="BS1650"/>
      <c r="BT1650" t="inlineStr">
        <is>
          <t>--</t>
        </is>
      </c>
      <c r="BU1650"/>
      <c r="BV1650"/>
      <c r="BW1650"/>
      <c r="BX1650"/>
      <c r="BY1650"/>
      <c r="BZ1650"/>
      <c r="CA1650"/>
      <c r="CB1650"/>
      <c r="CC1650"/>
      <c r="CD1650"/>
      <c r="CE1650"/>
      <c r="CF1650"/>
      <c r="CG1650"/>
      <c r="CH1650"/>
      <c r="CI1650"/>
      <c r="CJ1650" t="inlineStr">
        <is>
          <t xml:space="preserve">SOURCE/FROM US EPA ENVIRONMENTAL RESEARCH LABORATORY-DULUTH AND THE UNIVERSITY OF WISCONSIN-SUPERIOR CAMPUS//MEDIA/LAKE SUPERIOR WATER OR DECHLORINATED WATER//   </t>
        </is>
      </c>
      <c r="CK1650" t="inlineStr">
        <is>
          <t>Geiger,D.L., S.H. Poirier, L.T. Brooke, and D.J. Call</t>
        </is>
      </c>
      <c r="CL1650" t="n">
        <v>12858.0</v>
      </c>
      <c r="CM1650" t="inlineStr">
        <is>
          <t>Acute Toxicities of Organic Chemicals to Fathead Minnows (Pimephales promelas) Volume III</t>
        </is>
      </c>
      <c r="CN1650" t="inlineStr">
        <is>
          <t>Center for Lake Superior Environmental Studies, University of Wisconsin, Superior, WI:328 p.</t>
        </is>
      </c>
      <c r="CO1650" t="n">
        <v>1986.0</v>
      </c>
      <c r="CP1650" t="inlineStr">
        <is>
          <t>Geiger,D.L., S.H. Poirier, L.T. Brooke, and D.J. Call (1986). Acute Toxicities of Organic Chemicals to Fathead Minnows (Pimephales promelas) Volume III. Center for Lake Superior Environmental Studies, University of Wisconsin, Superior, WI, 328 p. ECOREF#:12858</t>
        </is>
      </c>
    </row>
    <row r="1651">
      <c r="A1651" t="n">
        <v>140385.0</v>
      </c>
      <c r="B1651" t="inlineStr">
        <is>
          <t>N-(4-Chlorophenyl)urea</t>
        </is>
      </c>
      <c r="C1651"/>
      <c r="D1651" t="inlineStr">
        <is>
          <t>Unmeasured</t>
        </is>
      </c>
      <c r="E1651" t="inlineStr">
        <is>
          <t>Not coded</t>
        </is>
      </c>
      <c r="F1651"/>
      <c r="G1651"/>
      <c r="H1651"/>
      <c r="I1651"/>
      <c r="J1651"/>
      <c r="K1651"/>
      <c r="L1651" t="inlineStr">
        <is>
          <t>Pimephales promelas</t>
        </is>
      </c>
      <c r="M1651" t="inlineStr">
        <is>
          <t>Fathead Minnow</t>
        </is>
      </c>
      <c r="N1651"/>
      <c r="O1651"/>
      <c r="P1651"/>
      <c r="Q1651"/>
      <c r="R1651"/>
      <c r="S1651"/>
      <c r="T1651"/>
      <c r="U1651"/>
      <c r="V1651" t="inlineStr">
        <is>
          <t>Static</t>
        </is>
      </c>
      <c r="W1651" t="inlineStr">
        <is>
          <t>Fresh water</t>
        </is>
      </c>
      <c r="X1651" t="inlineStr">
        <is>
          <t>Lab</t>
        </is>
      </c>
      <c r="Y1651"/>
      <c r="Z1651" t="inlineStr">
        <is>
          <t>Formulation</t>
        </is>
      </c>
      <c r="AA1651" t="inlineStr">
        <is>
          <t>&gt;</t>
        </is>
      </c>
      <c r="AB1651" t="n">
        <v>100.0</v>
      </c>
      <c r="AC1651"/>
      <c r="AD1651"/>
      <c r="AE1651"/>
      <c r="AF1651"/>
      <c r="AG1651" t="inlineStr">
        <is>
          <t>AI mg/L</t>
        </is>
      </c>
      <c r="AH1651"/>
      <c r="AI1651"/>
      <c r="AJ1651"/>
      <c r="AK1651"/>
      <c r="AL1651"/>
      <c r="AM1651"/>
      <c r="AN1651"/>
      <c r="AO1651"/>
      <c r="AP1651"/>
      <c r="AQ1651"/>
      <c r="AR1651"/>
      <c r="AS1651"/>
      <c r="AT1651"/>
      <c r="AU1651"/>
      <c r="AV1651"/>
      <c r="AW1651"/>
      <c r="AX1651" t="inlineStr">
        <is>
          <t>Mortality</t>
        </is>
      </c>
      <c r="AY1651" t="inlineStr">
        <is>
          <t>Mortality</t>
        </is>
      </c>
      <c r="AZ1651" t="inlineStr">
        <is>
          <t>LC50</t>
        </is>
      </c>
      <c r="BA1651"/>
      <c r="BB1651" t="n">
        <v>4.0</v>
      </c>
      <c r="BC1651"/>
      <c r="BD1651"/>
      <c r="BE1651"/>
      <c r="BF1651"/>
      <c r="BG1651" t="inlineStr">
        <is>
          <t>Day(s)</t>
        </is>
      </c>
      <c r="BH1651"/>
      <c r="BI1651" t="inlineStr">
        <is>
          <t>DTXSID5041512</t>
        </is>
      </c>
      <c r="BJ1651"/>
      <c r="BK1651"/>
      <c r="BL1651"/>
      <c r="BM1651"/>
      <c r="BN1651"/>
      <c r="BO1651"/>
      <c r="BP1651"/>
      <c r="BQ1651"/>
      <c r="BR1651"/>
      <c r="BS1651"/>
      <c r="BT1651" t="inlineStr">
        <is>
          <t>--</t>
        </is>
      </c>
      <c r="BU1651"/>
      <c r="BV1651"/>
      <c r="BW1651"/>
      <c r="BX1651"/>
      <c r="BY1651"/>
      <c r="BZ1651"/>
      <c r="CA1651"/>
      <c r="CB1651"/>
      <c r="CC1651"/>
      <c r="CD1651"/>
      <c r="CE1651"/>
      <c r="CF1651"/>
      <c r="CG1651"/>
      <c r="CH1651"/>
      <c r="CI1651" t="inlineStr">
        <is>
          <t xml:space="preserve"> CARRIER/ACETONE// </t>
        </is>
      </c>
      <c r="CJ1651" t="inlineStr">
        <is>
          <t xml:space="preserve">   CARRIER/ACETONE// </t>
        </is>
      </c>
      <c r="CK1651" t="inlineStr">
        <is>
          <t>Julin,A.M., and H.O. Sanders</t>
        </is>
      </c>
      <c r="CL1651" t="n">
        <v>939.0</v>
      </c>
      <c r="CM1651" t="inlineStr">
        <is>
          <t>Toxicity of the IGR, Diflubenzuron, to Freshwater Invertebrates and Fishes</t>
        </is>
      </c>
      <c r="CN1651" t="inlineStr">
        <is>
          <t>Mosq. News38(2): 256-259</t>
        </is>
      </c>
      <c r="CO1651" t="n">
        <v>1978.0</v>
      </c>
      <c r="CP1651" t="inlineStr">
        <is>
          <t>Julin,A.M., and H.O. Sanders (1978). Toxicity of the IGR, Diflubenzuron, to Freshwater Invertebrates and Fishes. Mosq. News, 38, (2), 256-259. ECOREF#:939</t>
        </is>
      </c>
    </row>
    <row r="1652">
      <c r="A1652" t="n">
        <v>140885.0</v>
      </c>
      <c r="B1652" t="inlineStr">
        <is>
          <t>Ethyl acrylate</t>
        </is>
      </c>
      <c r="C1652"/>
      <c r="D1652" t="inlineStr">
        <is>
          <t>Measured</t>
        </is>
      </c>
      <c r="E1652" t="inlineStr">
        <is>
          <t>Not coded</t>
        </is>
      </c>
      <c r="F1652"/>
      <c r="G1652" t="n">
        <v>99.0</v>
      </c>
      <c r="H1652"/>
      <c r="I1652"/>
      <c r="J1652"/>
      <c r="K1652"/>
      <c r="L1652" t="inlineStr">
        <is>
          <t>Pimephales promelas</t>
        </is>
      </c>
      <c r="M1652" t="inlineStr">
        <is>
          <t>Fathead Minnow</t>
        </is>
      </c>
      <c r="N1652"/>
      <c r="O1652"/>
      <c r="P1652" t="n">
        <v>32.0</v>
      </c>
      <c r="Q1652"/>
      <c r="R1652"/>
      <c r="S1652"/>
      <c r="T1652"/>
      <c r="U1652" t="inlineStr">
        <is>
          <t>Day(s)</t>
        </is>
      </c>
      <c r="V1652" t="inlineStr">
        <is>
          <t>Flow-through</t>
        </is>
      </c>
      <c r="W1652" t="inlineStr">
        <is>
          <t>Fresh water</t>
        </is>
      </c>
      <c r="X1652" t="inlineStr">
        <is>
          <t>Lab</t>
        </is>
      </c>
      <c r="Y1652"/>
      <c r="Z1652" t="inlineStr">
        <is>
          <t>Active ingredient</t>
        </is>
      </c>
      <c r="AA1652"/>
      <c r="AB1652" t="n">
        <v>2.5</v>
      </c>
      <c r="AC1652"/>
      <c r="AD1652" t="n">
        <v>2.31</v>
      </c>
      <c r="AE1652"/>
      <c r="AF1652" t="n">
        <v>2.7</v>
      </c>
      <c r="AG1652" t="inlineStr">
        <is>
          <t>AI mg/L</t>
        </is>
      </c>
      <c r="AH1652"/>
      <c r="AI1652"/>
      <c r="AJ1652"/>
      <c r="AK1652"/>
      <c r="AL1652"/>
      <c r="AM1652"/>
      <c r="AN1652"/>
      <c r="AO1652"/>
      <c r="AP1652"/>
      <c r="AQ1652"/>
      <c r="AR1652"/>
      <c r="AS1652"/>
      <c r="AT1652"/>
      <c r="AU1652"/>
      <c r="AV1652"/>
      <c r="AW1652"/>
      <c r="AX1652" t="inlineStr">
        <is>
          <t>Mortality</t>
        </is>
      </c>
      <c r="AY1652" t="inlineStr">
        <is>
          <t>Mortality</t>
        </is>
      </c>
      <c r="AZ1652" t="inlineStr">
        <is>
          <t>LC50</t>
        </is>
      </c>
      <c r="BA1652"/>
      <c r="BB1652" t="n">
        <v>4.0</v>
      </c>
      <c r="BC1652"/>
      <c r="BD1652"/>
      <c r="BE1652"/>
      <c r="BF1652"/>
      <c r="BG1652" t="inlineStr">
        <is>
          <t>Day(s)</t>
        </is>
      </c>
      <c r="BH1652" t="inlineStr">
        <is>
          <t>Pure</t>
        </is>
      </c>
      <c r="BI1652" t="inlineStr">
        <is>
          <t>DTXSID4020583</t>
        </is>
      </c>
      <c r="BJ1652"/>
      <c r="BK1652"/>
      <c r="BL1652"/>
      <c r="BM1652"/>
      <c r="BN1652"/>
      <c r="BO1652"/>
      <c r="BP1652"/>
      <c r="BQ1652"/>
      <c r="BR1652"/>
      <c r="BS1652"/>
      <c r="BT1652" t="inlineStr">
        <is>
          <t>--</t>
        </is>
      </c>
      <c r="BU1652"/>
      <c r="BV1652"/>
      <c r="BW1652"/>
      <c r="BX1652"/>
      <c r="BY1652"/>
      <c r="BZ1652"/>
      <c r="CA1652"/>
      <c r="CB1652"/>
      <c r="CC1652"/>
      <c r="CD1652"/>
      <c r="CE1652"/>
      <c r="CF1652"/>
      <c r="CG1652"/>
      <c r="CH1652"/>
      <c r="CI1652" t="inlineStr">
        <is>
          <t xml:space="preserve"> Affected fish lost schooling behavior and were darkly colored.  Equilibrium loss was not observed prior to death. </t>
        </is>
      </c>
      <c r="CJ1652" t="inlineStr">
        <is>
          <t xml:space="preserve">   Affected fish lost schooling behavior and were darkly colored.  Equilibrium loss was not observed prior to death. </t>
        </is>
      </c>
      <c r="CK1652" t="inlineStr">
        <is>
          <t>Geiger,D.L., L.T. Brooke, and D.J. Call</t>
        </is>
      </c>
      <c r="CL1652" t="n">
        <v>3217.0</v>
      </c>
      <c r="CM1652" t="inlineStr">
        <is>
          <t>Acute Toxicities of Organic Chemicals to Fathead Minnows (Pimephales promelas), Volume V</t>
        </is>
      </c>
      <c r="CN1652" t="inlineStr">
        <is>
          <t>Center for Lake Superior Environmental Studies, University of Wisconsin, Superior, WI:332 p.</t>
        </is>
      </c>
      <c r="CO1652" t="n">
        <v>1990.0</v>
      </c>
      <c r="CP1652" t="inlineStr">
        <is>
          <t>Geiger,D.L., L.T. Brooke, and D.J. Call (1990). Acute Toxicities of Organic Chemicals to Fathead Minnows (Pimephales promelas), Volume V. Center for Lake Superior Environmental Studies, University of Wisconsin, Superior, WI, 332 p. ECOREF#:3217</t>
        </is>
      </c>
    </row>
    <row r="1653">
      <c r="A1653" t="n">
        <v>141037.0</v>
      </c>
      <c r="B1653" t="inlineStr">
        <is>
          <t>Butanedioic acid, Dibutyl ester</t>
        </is>
      </c>
      <c r="C1653"/>
      <c r="D1653" t="inlineStr">
        <is>
          <t>Measured</t>
        </is>
      </c>
      <c r="E1653" t="inlineStr">
        <is>
          <t>Not coded</t>
        </is>
      </c>
      <c r="F1653" t="inlineStr">
        <is>
          <t>&gt;</t>
        </is>
      </c>
      <c r="G1653" t="n">
        <v>95.0</v>
      </c>
      <c r="H1653"/>
      <c r="I1653"/>
      <c r="J1653"/>
      <c r="K1653"/>
      <c r="L1653" t="inlineStr">
        <is>
          <t>Pimephales promelas</t>
        </is>
      </c>
      <c r="M1653" t="inlineStr">
        <is>
          <t>Fathead Minnow</t>
        </is>
      </c>
      <c r="N1653"/>
      <c r="O1653"/>
      <c r="P1653" t="n">
        <v>30.0</v>
      </c>
      <c r="Q1653"/>
      <c r="R1653"/>
      <c r="S1653"/>
      <c r="T1653"/>
      <c r="U1653" t="inlineStr">
        <is>
          <t>Day(s)</t>
        </is>
      </c>
      <c r="V1653" t="inlineStr">
        <is>
          <t>Flow-through</t>
        </is>
      </c>
      <c r="W1653" t="inlineStr">
        <is>
          <t>Fresh water</t>
        </is>
      </c>
      <c r="X1653" t="inlineStr">
        <is>
          <t>Lab</t>
        </is>
      </c>
      <c r="Y1653"/>
      <c r="Z1653" t="inlineStr">
        <is>
          <t>Active ingredient</t>
        </is>
      </c>
      <c r="AA1653"/>
      <c r="AB1653" t="n">
        <v>4.46</v>
      </c>
      <c r="AC1653"/>
      <c r="AD1653" t="n">
        <v>4.26</v>
      </c>
      <c r="AE1653"/>
      <c r="AF1653" t="n">
        <v>4.67</v>
      </c>
      <c r="AG1653" t="inlineStr">
        <is>
          <t>AI mg/L</t>
        </is>
      </c>
      <c r="AH1653"/>
      <c r="AI1653"/>
      <c r="AJ1653"/>
      <c r="AK1653"/>
      <c r="AL1653"/>
      <c r="AM1653"/>
      <c r="AN1653"/>
      <c r="AO1653"/>
      <c r="AP1653"/>
      <c r="AQ1653"/>
      <c r="AR1653"/>
      <c r="AS1653"/>
      <c r="AT1653"/>
      <c r="AU1653"/>
      <c r="AV1653"/>
      <c r="AW1653"/>
      <c r="AX1653" t="inlineStr">
        <is>
          <t>Mortality</t>
        </is>
      </c>
      <c r="AY1653" t="inlineStr">
        <is>
          <t>Mortality</t>
        </is>
      </c>
      <c r="AZ1653" t="inlineStr">
        <is>
          <t>LC50</t>
        </is>
      </c>
      <c r="BA1653"/>
      <c r="BB1653" t="n">
        <v>4.0</v>
      </c>
      <c r="BC1653"/>
      <c r="BD1653"/>
      <c r="BE1653"/>
      <c r="BF1653"/>
      <c r="BG1653" t="inlineStr">
        <is>
          <t>Day(s)</t>
        </is>
      </c>
      <c r="BH1653" t="inlineStr">
        <is>
          <t>Pure</t>
        </is>
      </c>
      <c r="BI1653" t="inlineStr">
        <is>
          <t>DTXSID7021998</t>
        </is>
      </c>
      <c r="BJ1653"/>
      <c r="BK1653"/>
      <c r="BL1653"/>
      <c r="BM1653"/>
      <c r="BN1653"/>
      <c r="BO1653"/>
      <c r="BP1653"/>
      <c r="BQ1653"/>
      <c r="BR1653"/>
      <c r="BS1653"/>
      <c r="BT1653" t="inlineStr">
        <is>
          <t>--</t>
        </is>
      </c>
      <c r="BU1653"/>
      <c r="BV1653"/>
      <c r="BW1653"/>
      <c r="BX1653"/>
      <c r="BY1653"/>
      <c r="BZ1653"/>
      <c r="CA1653"/>
      <c r="CB1653"/>
      <c r="CC1653"/>
      <c r="CD1653"/>
      <c r="CE1653"/>
      <c r="CF1653"/>
      <c r="CG1653"/>
      <c r="CH1653"/>
      <c r="CI1653" t="inlineStr">
        <is>
          <t xml:space="preserve"> Affected fish ceased schooling and lost equilibrium prior NR to death. NA </t>
        </is>
      </c>
      <c r="CJ1653" t="inlineStr">
        <is>
          <t xml:space="preserve">   Affected fish ceased schooling and lost equilibrium prior NR to death. NA </t>
        </is>
      </c>
      <c r="CK1653" t="inlineStr">
        <is>
          <t>Brooke,L.T., D.J. Call, D.L. Geiger, and C.E. Northcott</t>
        </is>
      </c>
      <c r="CL1653" t="n">
        <v>12448.0</v>
      </c>
      <c r="CM1653" t="inlineStr">
        <is>
          <t>Acute Toxicities of Organic Chemicals to Fathead Minnows (Pimephales promelas), Vol. 1</t>
        </is>
      </c>
      <c r="CN1653" t="inlineStr">
        <is>
          <t>Center for Lake Superior Environmental Studies, University of Wisconsin-Superior, Superior, WI:414 p.</t>
        </is>
      </c>
      <c r="CO1653" t="n">
        <v>1984.0</v>
      </c>
      <c r="CP1653" t="inlineStr">
        <is>
          <t>Brooke,L.T., D.J. Call, D.L. Geiger, and C.E. Northcott (1984). Acute Toxicities of Organic Chemicals to Fathead Minnows (Pimephales promelas), Vol. 1. Center for Lake Superior Environmental Studies, University of Wisconsin-Superior, Superior, WI, 414 p. ECOREF#:12448</t>
        </is>
      </c>
    </row>
    <row r="1654">
      <c r="A1654" t="n">
        <v>141059.0</v>
      </c>
      <c r="B1654" t="inlineStr">
        <is>
          <t>2-Butenedioic acid (2Z)-, 1,4-Diethyl ester</t>
        </is>
      </c>
      <c r="C1654"/>
      <c r="D1654" t="inlineStr">
        <is>
          <t>Unmeasured</t>
        </is>
      </c>
      <c r="E1654" t="inlineStr">
        <is>
          <t>Not coded</t>
        </is>
      </c>
      <c r="F1654"/>
      <c r="G1654"/>
      <c r="H1654"/>
      <c r="I1654"/>
      <c r="J1654"/>
      <c r="K1654"/>
      <c r="L1654" t="inlineStr">
        <is>
          <t>Pimephales promelas</t>
        </is>
      </c>
      <c r="M1654" t="inlineStr">
        <is>
          <t>Fathead Minnow</t>
        </is>
      </c>
      <c r="N1654"/>
      <c r="O1654"/>
      <c r="P1654"/>
      <c r="Q1654"/>
      <c r="R1654"/>
      <c r="S1654"/>
      <c r="T1654"/>
      <c r="U1654"/>
      <c r="V1654" t="inlineStr">
        <is>
          <t>Static</t>
        </is>
      </c>
      <c r="W1654" t="inlineStr">
        <is>
          <t>Fresh water</t>
        </is>
      </c>
      <c r="X1654" t="inlineStr">
        <is>
          <t>Lab</t>
        </is>
      </c>
      <c r="Y1654"/>
      <c r="Z1654" t="inlineStr">
        <is>
          <t>Formulation</t>
        </is>
      </c>
      <c r="AA1654"/>
      <c r="AB1654" t="n">
        <v>18.0</v>
      </c>
      <c r="AC1654"/>
      <c r="AD1654"/>
      <c r="AE1654"/>
      <c r="AF1654"/>
      <c r="AG1654" t="inlineStr">
        <is>
          <t>AI mg/L</t>
        </is>
      </c>
      <c r="AH1654"/>
      <c r="AI1654"/>
      <c r="AJ1654"/>
      <c r="AK1654"/>
      <c r="AL1654"/>
      <c r="AM1654"/>
      <c r="AN1654"/>
      <c r="AO1654"/>
      <c r="AP1654"/>
      <c r="AQ1654"/>
      <c r="AR1654"/>
      <c r="AS1654"/>
      <c r="AT1654"/>
      <c r="AU1654"/>
      <c r="AV1654"/>
      <c r="AW1654"/>
      <c r="AX1654" t="inlineStr">
        <is>
          <t>Mortality</t>
        </is>
      </c>
      <c r="AY1654" t="inlineStr">
        <is>
          <t>Mortality</t>
        </is>
      </c>
      <c r="AZ1654" t="inlineStr">
        <is>
          <t>LC50</t>
        </is>
      </c>
      <c r="BA1654"/>
      <c r="BB1654" t="n">
        <v>4.0</v>
      </c>
      <c r="BC1654"/>
      <c r="BD1654"/>
      <c r="BE1654"/>
      <c r="BF1654"/>
      <c r="BG1654" t="inlineStr">
        <is>
          <t>Day(s)</t>
        </is>
      </c>
      <c r="BH1654"/>
      <c r="BI1654" t="inlineStr">
        <is>
          <t>DTXSID8020464</t>
        </is>
      </c>
      <c r="BJ1654" t="inlineStr">
        <is>
          <t>10.1016/0043-1354(69)90046-3</t>
        </is>
      </c>
      <c r="BK1654"/>
      <c r="BL1654"/>
      <c r="BM1654"/>
      <c r="BN1654"/>
      <c r="BO1654"/>
      <c r="BP1654"/>
      <c r="BQ1654"/>
      <c r="BR1654"/>
      <c r="BS1654"/>
      <c r="BT1654" t="inlineStr">
        <is>
          <t>--</t>
        </is>
      </c>
      <c r="BU1654"/>
      <c r="BV1654"/>
      <c r="BW1654"/>
      <c r="BX1654"/>
      <c r="BY1654"/>
      <c r="BZ1654"/>
      <c r="CA1654"/>
      <c r="CB1654"/>
      <c r="CC1654"/>
      <c r="CD1654"/>
      <c r="CE1654"/>
      <c r="CF1654"/>
      <c r="CG1654"/>
      <c r="CH1654"/>
      <c r="CI1654"/>
      <c r="CJ1654"/>
      <c r="CK1654" t="inlineStr">
        <is>
          <t>Bender,M.E.</t>
        </is>
      </c>
      <c r="CL1654" t="n">
        <v>901.0</v>
      </c>
      <c r="CM1654" t="inlineStr">
        <is>
          <t>The Toxicity of the Hydrolysis and Breakdown Products of Malathion to the Fathead Minnow (Pimephales promelas, Rafinesque)</t>
        </is>
      </c>
      <c r="CN1654" t="inlineStr">
        <is>
          <t>Water Res.3(8): 571-582</t>
        </is>
      </c>
      <c r="CO1654" t="n">
        <v>1969.0</v>
      </c>
      <c r="CP1654" t="inlineStr">
        <is>
          <t>Bender,M.E. (1969). The Toxicity of the Hydrolysis and Breakdown Products of Malathion to the Fathead Minnow (Pimephales promelas, Rafinesque). Water Res., 3, (8), 571-582. doi:10.1016/0043-1354(69)90046-3. ECOREF#:901</t>
        </is>
      </c>
    </row>
    <row r="1655">
      <c r="A1655" t="n">
        <v>141286.0</v>
      </c>
      <c r="B1655" t="inlineStr">
        <is>
          <t>Diethyl adipate</t>
        </is>
      </c>
      <c r="C1655"/>
      <c r="D1655" t="inlineStr">
        <is>
          <t>Measured</t>
        </is>
      </c>
      <c r="E1655" t="inlineStr">
        <is>
          <t>Not coded</t>
        </is>
      </c>
      <c r="F1655"/>
      <c r="G1655"/>
      <c r="H1655"/>
      <c r="I1655"/>
      <c r="J1655"/>
      <c r="K1655"/>
      <c r="L1655" t="inlineStr">
        <is>
          <t>Pimephales promelas</t>
        </is>
      </c>
      <c r="M1655" t="inlineStr">
        <is>
          <t>Fathead Minnow</t>
        </is>
      </c>
      <c r="N1655"/>
      <c r="O1655"/>
      <c r="P1655" t="n">
        <v>31.0</v>
      </c>
      <c r="Q1655"/>
      <c r="R1655"/>
      <c r="S1655"/>
      <c r="T1655"/>
      <c r="U1655" t="inlineStr">
        <is>
          <t>Day(s)</t>
        </is>
      </c>
      <c r="V1655" t="inlineStr">
        <is>
          <t>Flow-through</t>
        </is>
      </c>
      <c r="W1655" t="inlineStr">
        <is>
          <t>Fresh water</t>
        </is>
      </c>
      <c r="X1655" t="inlineStr">
        <is>
          <t>Lab</t>
        </is>
      </c>
      <c r="Y1655"/>
      <c r="Z1655" t="inlineStr">
        <is>
          <t>Active ingredient</t>
        </is>
      </c>
      <c r="AA1655"/>
      <c r="AB1655" t="n">
        <v>19.3</v>
      </c>
      <c r="AC1655"/>
      <c r="AD1655" t="n">
        <v>17.9</v>
      </c>
      <c r="AE1655"/>
      <c r="AF1655" t="n">
        <v>20.8</v>
      </c>
      <c r="AG1655" t="inlineStr">
        <is>
          <t>AI mg/L</t>
        </is>
      </c>
      <c r="AH1655"/>
      <c r="AI1655"/>
      <c r="AJ1655"/>
      <c r="AK1655"/>
      <c r="AL1655"/>
      <c r="AM1655"/>
      <c r="AN1655"/>
      <c r="AO1655"/>
      <c r="AP1655"/>
      <c r="AQ1655"/>
      <c r="AR1655"/>
      <c r="AS1655"/>
      <c r="AT1655"/>
      <c r="AU1655"/>
      <c r="AV1655"/>
      <c r="AW1655"/>
      <c r="AX1655" t="inlineStr">
        <is>
          <t>Mortality</t>
        </is>
      </c>
      <c r="AY1655" t="inlineStr">
        <is>
          <t>Mortality</t>
        </is>
      </c>
      <c r="AZ1655" t="inlineStr">
        <is>
          <t>LC50</t>
        </is>
      </c>
      <c r="BA1655"/>
      <c r="BB1655" t="n">
        <v>4.0</v>
      </c>
      <c r="BC1655"/>
      <c r="BD1655"/>
      <c r="BE1655"/>
      <c r="BF1655"/>
      <c r="BG1655" t="inlineStr">
        <is>
          <t>Day(s)</t>
        </is>
      </c>
      <c r="BH1655"/>
      <c r="BI1655" t="inlineStr">
        <is>
          <t>DTXSID2021999</t>
        </is>
      </c>
      <c r="BJ1655"/>
      <c r="BK1655"/>
      <c r="BL1655"/>
      <c r="BM1655"/>
      <c r="BN1655"/>
      <c r="BO1655"/>
      <c r="BP1655"/>
      <c r="BQ1655"/>
      <c r="BR1655"/>
      <c r="BS1655"/>
      <c r="BT1655" t="inlineStr">
        <is>
          <t>--</t>
        </is>
      </c>
      <c r="BU1655"/>
      <c r="BV1655"/>
      <c r="BW1655"/>
      <c r="BX1655"/>
      <c r="BY1655"/>
      <c r="BZ1655"/>
      <c r="CA1655"/>
      <c r="CB1655"/>
      <c r="CC1655"/>
      <c r="CD1655"/>
      <c r="CE1655"/>
      <c r="CF1655"/>
      <c r="CG1655"/>
      <c r="CH1655"/>
      <c r="CI1655" t="inlineStr">
        <is>
          <t xml:space="preserve"> Affected fish lost equilibrium prior to death.            NR NA </t>
        </is>
      </c>
      <c r="CJ1655" t="inlineStr">
        <is>
          <t xml:space="preserve">   Affected fish lost equilibrium prior to death.            NR NA </t>
        </is>
      </c>
      <c r="CK1655" t="inlineStr">
        <is>
          <t>Brooke,L.T., D.J. Call, D.L. Geiger, and C.E. Northcott</t>
        </is>
      </c>
      <c r="CL1655" t="n">
        <v>12448.0</v>
      </c>
      <c r="CM1655" t="inlineStr">
        <is>
          <t>Acute Toxicities of Organic Chemicals to Fathead Minnows (Pimephales promelas), Vol. 1</t>
        </is>
      </c>
      <c r="CN1655" t="inlineStr">
        <is>
          <t>Center for Lake Superior Environmental Studies, University of Wisconsin-Superior, Superior, WI:414 p.</t>
        </is>
      </c>
      <c r="CO1655" t="n">
        <v>1984.0</v>
      </c>
      <c r="CP1655" t="inlineStr">
        <is>
          <t>Brooke,L.T., D.J. Call, D.L. Geiger, and C.E. Northcott (1984). Acute Toxicities of Organic Chemicals to Fathead Minnows (Pimephales promelas), Vol. 1. Center for Lake Superior Environmental Studies, University of Wisconsin-Superior, Superior, WI, 414 p. ECOREF#:12448</t>
        </is>
      </c>
    </row>
    <row r="1656">
      <c r="A1656" t="n">
        <v>141286.0</v>
      </c>
      <c r="B1656" t="inlineStr">
        <is>
          <t>Diethyl adipate</t>
        </is>
      </c>
      <c r="C1656"/>
      <c r="D1656" t="inlineStr">
        <is>
          <t>Unmeasured</t>
        </is>
      </c>
      <c r="E1656" t="inlineStr">
        <is>
          <t>Not reported</t>
        </is>
      </c>
      <c r="F1656"/>
      <c r="G1656"/>
      <c r="H1656"/>
      <c r="I1656"/>
      <c r="J1656"/>
      <c r="K1656"/>
      <c r="L1656" t="inlineStr">
        <is>
          <t>Pimephales promelas</t>
        </is>
      </c>
      <c r="M1656" t="inlineStr">
        <is>
          <t>Fathead Minnow</t>
        </is>
      </c>
      <c r="N1656"/>
      <c r="O1656"/>
      <c r="P1656"/>
      <c r="Q1656"/>
      <c r="R1656" t="n">
        <v>30.0</v>
      </c>
      <c r="S1656"/>
      <c r="T1656" t="n">
        <v>31.0</v>
      </c>
      <c r="U1656" t="inlineStr">
        <is>
          <t>Day(s)</t>
        </is>
      </c>
      <c r="V1656" t="inlineStr">
        <is>
          <t>Flow-through</t>
        </is>
      </c>
      <c r="W1656" t="inlineStr">
        <is>
          <t>Fresh water</t>
        </is>
      </c>
      <c r="X1656" t="inlineStr">
        <is>
          <t>Lab</t>
        </is>
      </c>
      <c r="Y1656" t="n">
        <v>6.0</v>
      </c>
      <c r="Z1656" t="inlineStr">
        <is>
          <t>Formulation</t>
        </is>
      </c>
      <c r="AA1656"/>
      <c r="AB1656" t="n">
        <v>16.8</v>
      </c>
      <c r="AC1656"/>
      <c r="AD1656"/>
      <c r="AE1656"/>
      <c r="AF1656"/>
      <c r="AG1656" t="inlineStr">
        <is>
          <t>AI mg/L</t>
        </is>
      </c>
      <c r="AH1656"/>
      <c r="AI1656"/>
      <c r="AJ1656"/>
      <c r="AK1656"/>
      <c r="AL1656"/>
      <c r="AM1656"/>
      <c r="AN1656"/>
      <c r="AO1656"/>
      <c r="AP1656"/>
      <c r="AQ1656"/>
      <c r="AR1656"/>
      <c r="AS1656"/>
      <c r="AT1656"/>
      <c r="AU1656"/>
      <c r="AV1656"/>
      <c r="AW1656"/>
      <c r="AX1656" t="inlineStr">
        <is>
          <t>Mortality</t>
        </is>
      </c>
      <c r="AY1656" t="inlineStr">
        <is>
          <t>Mortality</t>
        </is>
      </c>
      <c r="AZ1656" t="inlineStr">
        <is>
          <t>LC50</t>
        </is>
      </c>
      <c r="BA1656"/>
      <c r="BB1656" t="n">
        <v>4.0</v>
      </c>
      <c r="BC1656"/>
      <c r="BD1656"/>
      <c r="BE1656"/>
      <c r="BF1656"/>
      <c r="BG1656" t="inlineStr">
        <is>
          <t>Day(s)</t>
        </is>
      </c>
      <c r="BH1656"/>
      <c r="BI1656" t="inlineStr">
        <is>
          <t>DTXSID2021999</t>
        </is>
      </c>
      <c r="BJ1656"/>
      <c r="BK1656"/>
      <c r="BL1656"/>
      <c r="BM1656"/>
      <c r="BN1656"/>
      <c r="BO1656"/>
      <c r="BP1656"/>
      <c r="BQ1656"/>
      <c r="BR1656"/>
      <c r="BS1656"/>
      <c r="BT1656" t="inlineStr">
        <is>
          <t>--</t>
        </is>
      </c>
      <c r="BU1656"/>
      <c r="BV1656"/>
      <c r="BW1656"/>
      <c r="BX1656"/>
      <c r="BY1656"/>
      <c r="BZ1656"/>
      <c r="CA1656"/>
      <c r="CB1656"/>
      <c r="CC1656"/>
      <c r="CD1656"/>
      <c r="CE1656"/>
      <c r="CF1656"/>
      <c r="CG1656"/>
      <c r="CH1656"/>
      <c r="CI1656"/>
      <c r="CJ1656" t="inlineStr">
        <is>
          <t xml:space="preserve">SOURCE/CULTURED AT THE UW-S TEST FACILITY //MEDIA/LAKE SUPERIOR WATER//   </t>
        </is>
      </c>
      <c r="CK1656" t="inlineStr">
        <is>
          <t>Call,D.J., L.T. Brooke, N. Ahmad, and D.D. Vaishnav</t>
        </is>
      </c>
      <c r="CL1656" t="n">
        <v>3771.0</v>
      </c>
      <c r="CM1656" t="inlineStr">
        <is>
          <t>Aquatic Pollutant Hazard Assessments and Development of a Hazard Prediction Technology by Quantitative Structure-Activity Relationships</t>
        </is>
      </c>
      <c r="CN1656" t="inlineStr">
        <is>
          <t>First Q.Rep., U.S.EPA Coop.Agreement No.CR 809234-01-0, Ctr.for Lake Superior Environ.Stud., Univ.of Wisconsin, Superior, WI:52 p.</t>
        </is>
      </c>
      <c r="CO1656" t="n">
        <v>1981.0</v>
      </c>
      <c r="CP1656" t="inlineStr">
        <is>
          <t>Call,D.J., L.T. Brooke, N. Ahmad, and D.D. Vaishnav (1981). Aquatic Pollutant Hazard Assessments and Development of a Hazard Prediction Technology by Quantitative Structure-Activity Relationships. First Q.Rep., U.S.EPA Coop.Agreement No.CR 809234-01-0, Ctr.for Lake Superior Environ.Stud., Univ.of Wisconsin, Superior, WI, 52 p. ECOREF#:3771</t>
        </is>
      </c>
    </row>
    <row r="1657">
      <c r="A1657" t="n">
        <v>141286.0</v>
      </c>
      <c r="B1657" t="inlineStr">
        <is>
          <t>Diethyl adipate</t>
        </is>
      </c>
      <c r="C1657"/>
      <c r="D1657" t="inlineStr">
        <is>
          <t>Measured</t>
        </is>
      </c>
      <c r="E1657" t="inlineStr">
        <is>
          <t>Not coded</t>
        </is>
      </c>
      <c r="F1657"/>
      <c r="G1657" t="n">
        <v>98.0</v>
      </c>
      <c r="H1657"/>
      <c r="I1657"/>
      <c r="J1657"/>
      <c r="K1657"/>
      <c r="L1657" t="inlineStr">
        <is>
          <t>Pimephales promelas</t>
        </is>
      </c>
      <c r="M1657" t="inlineStr">
        <is>
          <t>Fathead Minnow</t>
        </is>
      </c>
      <c r="N1657"/>
      <c r="O1657"/>
      <c r="P1657"/>
      <c r="Q1657"/>
      <c r="R1657" t="n">
        <v>30.0</v>
      </c>
      <c r="S1657"/>
      <c r="T1657" t="n">
        <v>31.0</v>
      </c>
      <c r="U1657" t="inlineStr">
        <is>
          <t>Day(s)</t>
        </is>
      </c>
      <c r="V1657" t="inlineStr">
        <is>
          <t>Flow-through</t>
        </is>
      </c>
      <c r="W1657" t="inlineStr">
        <is>
          <t>Fresh water</t>
        </is>
      </c>
      <c r="X1657" t="inlineStr">
        <is>
          <t>Lab</t>
        </is>
      </c>
      <c r="Y1657"/>
      <c r="Z1657" t="inlineStr">
        <is>
          <t>Active ingredient</t>
        </is>
      </c>
      <c r="AA1657"/>
      <c r="AB1657" t="n">
        <v>16.8</v>
      </c>
      <c r="AC1657"/>
      <c r="AD1657" t="n">
        <v>15.2</v>
      </c>
      <c r="AE1657"/>
      <c r="AF1657" t="n">
        <v>18.6</v>
      </c>
      <c r="AG1657" t="inlineStr">
        <is>
          <t>AI mg/L</t>
        </is>
      </c>
      <c r="AH1657"/>
      <c r="AI1657"/>
      <c r="AJ1657"/>
      <c r="AK1657"/>
      <c r="AL1657"/>
      <c r="AM1657"/>
      <c r="AN1657"/>
      <c r="AO1657"/>
      <c r="AP1657"/>
      <c r="AQ1657"/>
      <c r="AR1657"/>
      <c r="AS1657"/>
      <c r="AT1657"/>
      <c r="AU1657"/>
      <c r="AV1657"/>
      <c r="AW1657"/>
      <c r="AX1657" t="inlineStr">
        <is>
          <t>Mortality</t>
        </is>
      </c>
      <c r="AY1657" t="inlineStr">
        <is>
          <t>Mortality</t>
        </is>
      </c>
      <c r="AZ1657" t="inlineStr">
        <is>
          <t>LC50</t>
        </is>
      </c>
      <c r="BA1657"/>
      <c r="BB1657" t="n">
        <v>4.0</v>
      </c>
      <c r="BC1657"/>
      <c r="BD1657"/>
      <c r="BE1657"/>
      <c r="BF1657"/>
      <c r="BG1657" t="inlineStr">
        <is>
          <t>Day(s)</t>
        </is>
      </c>
      <c r="BH1657" t="inlineStr">
        <is>
          <t>Pure</t>
        </is>
      </c>
      <c r="BI1657" t="inlineStr">
        <is>
          <t>DTXSID2021999</t>
        </is>
      </c>
      <c r="BJ1657"/>
      <c r="BK1657"/>
      <c r="BL1657"/>
      <c r="BM1657"/>
      <c r="BN1657"/>
      <c r="BO1657"/>
      <c r="BP1657"/>
      <c r="BQ1657"/>
      <c r="BR1657"/>
      <c r="BS1657"/>
      <c r="BT1657" t="inlineStr">
        <is>
          <t>--</t>
        </is>
      </c>
      <c r="BU1657"/>
      <c r="BV1657"/>
      <c r="BW1657"/>
      <c r="BX1657"/>
      <c r="BY1657"/>
      <c r="BZ1657"/>
      <c r="CA1657"/>
      <c r="CB1657"/>
      <c r="CC1657"/>
      <c r="CD1657"/>
      <c r="CE1657"/>
      <c r="CF1657"/>
      <c r="CG1657"/>
      <c r="CH1657"/>
      <c r="CI1657" t="inlineStr">
        <is>
          <t xml:space="preserve"> Affected fish lost equilibrium prior to death.            NR There was contamination in the control tank. NA </t>
        </is>
      </c>
      <c r="CJ1657" t="inlineStr">
        <is>
          <t xml:space="preserve">   Affected fish lost equilibrium prior to death.            NR There was contamination in the control tank. NA </t>
        </is>
      </c>
      <c r="CK1657" t="inlineStr">
        <is>
          <t>Brooke,L.T., D.J. Call, D.L. Geiger, and C.E. Northcott</t>
        </is>
      </c>
      <c r="CL1657" t="n">
        <v>12448.0</v>
      </c>
      <c r="CM1657" t="inlineStr">
        <is>
          <t>Acute Toxicities of Organic Chemicals to Fathead Minnows (Pimephales promelas), Vol. 1</t>
        </is>
      </c>
      <c r="CN1657" t="inlineStr">
        <is>
          <t>Center for Lake Superior Environmental Studies, University of Wisconsin-Superior, Superior, WI:414 p.</t>
        </is>
      </c>
      <c r="CO1657" t="n">
        <v>1984.0</v>
      </c>
      <c r="CP1657" t="inlineStr">
        <is>
          <t>Brooke,L.T., D.J. Call, D.L. Geiger, and C.E. Northcott (1984). Acute Toxicities of Organic Chemicals to Fathead Minnows (Pimephales promelas), Vol. 1. Center for Lake Superior Environmental Studies, University of Wisconsin-Superior, Superior, WI, 414 p. ECOREF#:12448</t>
        </is>
      </c>
    </row>
    <row r="1658">
      <c r="A1658" t="n">
        <v>141286.0</v>
      </c>
      <c r="B1658" t="inlineStr">
        <is>
          <t>Diethyl adipate</t>
        </is>
      </c>
      <c r="C1658"/>
      <c r="D1658" t="inlineStr">
        <is>
          <t>Unmeasured</t>
        </is>
      </c>
      <c r="E1658" t="inlineStr">
        <is>
          <t>Not reported</t>
        </is>
      </c>
      <c r="F1658"/>
      <c r="G1658"/>
      <c r="H1658"/>
      <c r="I1658"/>
      <c r="J1658"/>
      <c r="K1658"/>
      <c r="L1658" t="inlineStr">
        <is>
          <t>Pimephales promelas</t>
        </is>
      </c>
      <c r="M1658" t="inlineStr">
        <is>
          <t>Fathead Minnow</t>
        </is>
      </c>
      <c r="N1658"/>
      <c r="O1658"/>
      <c r="P1658"/>
      <c r="Q1658"/>
      <c r="R1658" t="n">
        <v>30.0</v>
      </c>
      <c r="S1658"/>
      <c r="T1658" t="n">
        <v>33.0</v>
      </c>
      <c r="U1658" t="inlineStr">
        <is>
          <t>Day(s)</t>
        </is>
      </c>
      <c r="V1658" t="inlineStr">
        <is>
          <t>Flow-through</t>
        </is>
      </c>
      <c r="W1658" t="inlineStr">
        <is>
          <t>Fresh water</t>
        </is>
      </c>
      <c r="X1658" t="inlineStr">
        <is>
          <t>Lab</t>
        </is>
      </c>
      <c r="Y1658" t="n">
        <v>6.0</v>
      </c>
      <c r="Z1658" t="inlineStr">
        <is>
          <t>Formulation</t>
        </is>
      </c>
      <c r="AA1658"/>
      <c r="AB1658" t="n">
        <v>24.8</v>
      </c>
      <c r="AC1658"/>
      <c r="AD1658"/>
      <c r="AE1658"/>
      <c r="AF1658"/>
      <c r="AG1658" t="inlineStr">
        <is>
          <t>AI mg/L</t>
        </is>
      </c>
      <c r="AH1658"/>
      <c r="AI1658"/>
      <c r="AJ1658"/>
      <c r="AK1658"/>
      <c r="AL1658"/>
      <c r="AM1658"/>
      <c r="AN1658"/>
      <c r="AO1658"/>
      <c r="AP1658"/>
      <c r="AQ1658"/>
      <c r="AR1658"/>
      <c r="AS1658"/>
      <c r="AT1658"/>
      <c r="AU1658"/>
      <c r="AV1658"/>
      <c r="AW1658"/>
      <c r="AX1658" t="inlineStr">
        <is>
          <t>Mortality</t>
        </is>
      </c>
      <c r="AY1658" t="inlineStr">
        <is>
          <t>Mortality</t>
        </is>
      </c>
      <c r="AZ1658" t="inlineStr">
        <is>
          <t>LC50</t>
        </is>
      </c>
      <c r="BA1658"/>
      <c r="BB1658" t="n">
        <v>4.0</v>
      </c>
      <c r="BC1658"/>
      <c r="BD1658"/>
      <c r="BE1658"/>
      <c r="BF1658"/>
      <c r="BG1658" t="inlineStr">
        <is>
          <t>Day(s)</t>
        </is>
      </c>
      <c r="BH1658"/>
      <c r="BI1658" t="inlineStr">
        <is>
          <t>DTXSID2021999</t>
        </is>
      </c>
      <c r="BJ1658"/>
      <c r="BK1658"/>
      <c r="BL1658"/>
      <c r="BM1658"/>
      <c r="BN1658"/>
      <c r="BO1658"/>
      <c r="BP1658"/>
      <c r="BQ1658"/>
      <c r="BR1658"/>
      <c r="BS1658"/>
      <c r="BT1658" t="inlineStr">
        <is>
          <t>--</t>
        </is>
      </c>
      <c r="BU1658"/>
      <c r="BV1658"/>
      <c r="BW1658"/>
      <c r="BX1658"/>
      <c r="BY1658"/>
      <c r="BZ1658"/>
      <c r="CA1658"/>
      <c r="CB1658"/>
      <c r="CC1658"/>
      <c r="CD1658"/>
      <c r="CE1658"/>
      <c r="CF1658"/>
      <c r="CG1658"/>
      <c r="CH1658"/>
      <c r="CI1658"/>
      <c r="CJ1658" t="inlineStr">
        <is>
          <t xml:space="preserve">SOURCE/CULTURED AT THE UW-S TEST FACILITY //MEDIA/LAKE SUPERIOR WATER//   </t>
        </is>
      </c>
      <c r="CK1658" t="inlineStr">
        <is>
          <t>Call,D.J., L.T. Brooke, N. Ahmad, and D.D. Vaishnav</t>
        </is>
      </c>
      <c r="CL1658" t="n">
        <v>3771.0</v>
      </c>
      <c r="CM1658" t="inlineStr">
        <is>
          <t>Aquatic Pollutant Hazard Assessments and Development of a Hazard Prediction Technology by Quantitative Structure-Activity Relationships</t>
        </is>
      </c>
      <c r="CN1658" t="inlineStr">
        <is>
          <t>First Q.Rep., U.S.EPA Coop.Agreement No.CR 809234-01-0, Ctr.for Lake Superior Environ.Stud., Univ.of Wisconsin, Superior, WI:52 p.</t>
        </is>
      </c>
      <c r="CO1658" t="n">
        <v>1981.0</v>
      </c>
      <c r="CP1658" t="inlineStr">
        <is>
          <t>Call,D.J., L.T. Brooke, N. Ahmad, and D.D. Vaishnav (1981). Aquatic Pollutant Hazard Assessments and Development of a Hazard Prediction Technology by Quantitative Structure-Activity Relationships. First Q.Rep., U.S.EPA Coop.Agreement No.CR 809234-01-0, Ctr.for Lake Superior Environ.Stud., Univ.of Wisconsin, Superior, WI, 52 p. ECOREF#:3771</t>
        </is>
      </c>
    </row>
    <row r="1659">
      <c r="A1659" t="n">
        <v>141435.0</v>
      </c>
      <c r="B1659" t="inlineStr">
        <is>
          <t>2-Aminoethanol</t>
        </is>
      </c>
      <c r="C1659"/>
      <c r="D1659" t="inlineStr">
        <is>
          <t>Measured</t>
        </is>
      </c>
      <c r="E1659" t="inlineStr">
        <is>
          <t>Not coded</t>
        </is>
      </c>
      <c r="F1659" t="inlineStr">
        <is>
          <t>&gt;</t>
        </is>
      </c>
      <c r="G1659" t="n">
        <v>99.0</v>
      </c>
      <c r="H1659"/>
      <c r="I1659"/>
      <c r="J1659"/>
      <c r="K1659"/>
      <c r="L1659" t="inlineStr">
        <is>
          <t>Pimephales promelas</t>
        </is>
      </c>
      <c r="M1659" t="inlineStr">
        <is>
          <t>Fathead Minnow</t>
        </is>
      </c>
      <c r="N1659"/>
      <c r="O1659"/>
      <c r="P1659" t="n">
        <v>30.0</v>
      </c>
      <c r="Q1659"/>
      <c r="R1659"/>
      <c r="S1659"/>
      <c r="T1659"/>
      <c r="U1659" t="inlineStr">
        <is>
          <t>Day(s)</t>
        </is>
      </c>
      <c r="V1659" t="inlineStr">
        <is>
          <t>Flow-through</t>
        </is>
      </c>
      <c r="W1659" t="inlineStr">
        <is>
          <t>Fresh water</t>
        </is>
      </c>
      <c r="X1659" t="inlineStr">
        <is>
          <t>Lab</t>
        </is>
      </c>
      <c r="Y1659"/>
      <c r="Z1659" t="inlineStr">
        <is>
          <t>Active ingredient</t>
        </is>
      </c>
      <c r="AA1659"/>
      <c r="AB1659" t="n">
        <v>2070.0</v>
      </c>
      <c r="AC1659"/>
      <c r="AD1659" t="n">
        <v>1810.0</v>
      </c>
      <c r="AE1659"/>
      <c r="AF1659" t="n">
        <v>2370.0</v>
      </c>
      <c r="AG1659" t="inlineStr">
        <is>
          <t>AI mg/L</t>
        </is>
      </c>
      <c r="AH1659"/>
      <c r="AI1659"/>
      <c r="AJ1659"/>
      <c r="AK1659"/>
      <c r="AL1659"/>
      <c r="AM1659"/>
      <c r="AN1659"/>
      <c r="AO1659"/>
      <c r="AP1659"/>
      <c r="AQ1659"/>
      <c r="AR1659"/>
      <c r="AS1659"/>
      <c r="AT1659"/>
      <c r="AU1659"/>
      <c r="AV1659"/>
      <c r="AW1659"/>
      <c r="AX1659" t="inlineStr">
        <is>
          <t>Mortality</t>
        </is>
      </c>
      <c r="AY1659" t="inlineStr">
        <is>
          <t>Mortality</t>
        </is>
      </c>
      <c r="AZ1659" t="inlineStr">
        <is>
          <t>LC50</t>
        </is>
      </c>
      <c r="BA1659"/>
      <c r="BB1659" t="n">
        <v>4.0</v>
      </c>
      <c r="BC1659"/>
      <c r="BD1659"/>
      <c r="BE1659"/>
      <c r="BF1659"/>
      <c r="BG1659" t="inlineStr">
        <is>
          <t>Day(s)</t>
        </is>
      </c>
      <c r="BH1659" t="inlineStr">
        <is>
          <t>Pure</t>
        </is>
      </c>
      <c r="BI1659" t="inlineStr">
        <is>
          <t>DTXSID6022000</t>
        </is>
      </c>
      <c r="BJ1659"/>
      <c r="BK1659"/>
      <c r="BL1659"/>
      <c r="BM1659"/>
      <c r="BN1659"/>
      <c r="BO1659"/>
      <c r="BP1659"/>
      <c r="BQ1659"/>
      <c r="BR1659"/>
      <c r="BS1659"/>
      <c r="BT1659" t="inlineStr">
        <is>
          <t>--</t>
        </is>
      </c>
      <c r="BU1659"/>
      <c r="BV1659"/>
      <c r="BW1659"/>
      <c r="BX1659"/>
      <c r="BY1659"/>
      <c r="BZ1659"/>
      <c r="CA1659"/>
      <c r="CB1659"/>
      <c r="CC1659"/>
      <c r="CD1659"/>
      <c r="CE1659"/>
      <c r="CF1659"/>
      <c r="CG1659"/>
      <c r="CH1659"/>
      <c r="CI1659" t="inlineStr">
        <is>
          <t xml:space="preserve"> Affected fish lost schooling behavior, were hyperactive and overreactive to external stimuli, and swam near the tank surface.  Equilibrium loss was not observed prior to death. Samples were not taken at 96 hr for determination of </t>
        </is>
      </c>
      <c r="CJ1659" t="inlineStr">
        <is>
          <t xml:space="preserve">   Affected fish lost schooling behavior, were hyperactive and overreactive to external stimuli, and swam near the tank surface.  Equilibrium loss was not observed prior to death. Samples were not taken at 96 hr for determination of </t>
        </is>
      </c>
      <c r="CK1659" t="inlineStr">
        <is>
          <t>Geiger,D.L., L.T. Brooke, and D.J. Call</t>
        </is>
      </c>
      <c r="CL1659" t="n">
        <v>3217.0</v>
      </c>
      <c r="CM1659" t="inlineStr">
        <is>
          <t>Acute Toxicities of Organic Chemicals to Fathead Minnows (Pimephales promelas), Volume V</t>
        </is>
      </c>
      <c r="CN1659" t="inlineStr">
        <is>
          <t>Center for Lake Superior Environmental Studies, University of Wisconsin, Superior, WI:332 p.</t>
        </is>
      </c>
      <c r="CO1659" t="n">
        <v>1990.0</v>
      </c>
      <c r="CP1659" t="inlineStr">
        <is>
          <t>Geiger,D.L., L.T. Brooke, and D.J. Call (1990). Acute Toxicities of Organic Chemicals to Fathead Minnows (Pimephales promelas), Volume V. Center for Lake Superior Environmental Studies, University of Wisconsin, Superior, WI, 332 p. ECOREF#:3217</t>
        </is>
      </c>
    </row>
    <row r="1660">
      <c r="A1660" t="n">
        <v>141537.0</v>
      </c>
      <c r="B1660" t="inlineStr">
        <is>
          <t>Formic acid sodium salt</t>
        </is>
      </c>
      <c r="C1660"/>
      <c r="D1660" t="inlineStr">
        <is>
          <t>Unmeasured</t>
        </is>
      </c>
      <c r="E1660" t="inlineStr">
        <is>
          <t>Not coded</t>
        </is>
      </c>
      <c r="F1660"/>
      <c r="G1660"/>
      <c r="H1660"/>
      <c r="I1660"/>
      <c r="J1660"/>
      <c r="K1660"/>
      <c r="L1660" t="inlineStr">
        <is>
          <t>Pimephales promelas</t>
        </is>
      </c>
      <c r="M1660" t="inlineStr">
        <is>
          <t>Fathead Minnow</t>
        </is>
      </c>
      <c r="N1660"/>
      <c r="O1660"/>
      <c r="P1660"/>
      <c r="Q1660"/>
      <c r="R1660"/>
      <c r="S1660"/>
      <c r="T1660"/>
      <c r="U1660"/>
      <c r="V1660" t="inlineStr">
        <is>
          <t>Renewal</t>
        </is>
      </c>
      <c r="W1660" t="inlineStr">
        <is>
          <t>Fresh water</t>
        </is>
      </c>
      <c r="X1660" t="inlineStr">
        <is>
          <t>Lab</t>
        </is>
      </c>
      <c r="Y1660"/>
      <c r="Z1660" t="inlineStr">
        <is>
          <t>Formulation</t>
        </is>
      </c>
      <c r="AA1660"/>
      <c r="AB1660" t="n">
        <v>4130.0</v>
      </c>
      <c r="AC1660"/>
      <c r="AD1660" t="n">
        <v>3700.0</v>
      </c>
      <c r="AE1660"/>
      <c r="AF1660" t="n">
        <v>4620.0</v>
      </c>
      <c r="AG1660" t="inlineStr">
        <is>
          <t>AI mg/L</t>
        </is>
      </c>
      <c r="AH1660"/>
      <c r="AI1660"/>
      <c r="AJ1660"/>
      <c r="AK1660"/>
      <c r="AL1660"/>
      <c r="AM1660"/>
      <c r="AN1660"/>
      <c r="AO1660"/>
      <c r="AP1660"/>
      <c r="AQ1660"/>
      <c r="AR1660"/>
      <c r="AS1660"/>
      <c r="AT1660"/>
      <c r="AU1660"/>
      <c r="AV1660"/>
      <c r="AW1660"/>
      <c r="AX1660" t="inlineStr">
        <is>
          <t>Mortality</t>
        </is>
      </c>
      <c r="AY1660" t="inlineStr">
        <is>
          <t>Mortality</t>
        </is>
      </c>
      <c r="AZ1660" t="inlineStr">
        <is>
          <t>LC50</t>
        </is>
      </c>
      <c r="BA1660"/>
      <c r="BB1660" t="n">
        <v>4.0</v>
      </c>
      <c r="BC1660"/>
      <c r="BD1660"/>
      <c r="BE1660"/>
      <c r="BF1660"/>
      <c r="BG1660" t="inlineStr">
        <is>
          <t>Day(s)</t>
        </is>
      </c>
      <c r="BH1660"/>
      <c r="BI1660" t="inlineStr">
        <is>
          <t>DTXSID2027090</t>
        </is>
      </c>
      <c r="BJ1660" t="inlineStr">
        <is>
          <t>10.1021/es8017732</t>
        </is>
      </c>
      <c r="BK1660"/>
      <c r="BL1660"/>
      <c r="BM1660"/>
      <c r="BN1660"/>
      <c r="BO1660"/>
      <c r="BP1660"/>
      <c r="BQ1660"/>
      <c r="BR1660"/>
      <c r="BS1660"/>
      <c r="BT1660" t="inlineStr">
        <is>
          <t>--</t>
        </is>
      </c>
      <c r="BU1660"/>
      <c r="BV1660"/>
      <c r="BW1660"/>
      <c r="BX1660"/>
      <c r="BY1660"/>
      <c r="BZ1660"/>
      <c r="CA1660"/>
      <c r="CB1660"/>
      <c r="CC1660"/>
      <c r="CD1660"/>
      <c r="CE1660"/>
      <c r="CF1660"/>
      <c r="CG1660"/>
      <c r="CH1660"/>
      <c r="CI1660" t="inlineStr">
        <is>
          <t xml:space="preserve"> DOSES/NA mg/L//TESTID/3//OEF/BACTERIA, TOXICITY UNITS, SURVEY////</t>
        </is>
      </c>
      <c r="CJ1660" t="inlineStr">
        <is>
          <t xml:space="preserve">   DOSES/NA mg/L//TESTID/3//OEF/BACTERIA, TOXICITY UNITS, SURVEY////</t>
        </is>
      </c>
      <c r="CK1660" t="inlineStr">
        <is>
          <t>Corsi,S.R., S.W. Geis, G. Bowman, G.G. Failey, and T.D. Rutter</t>
        </is>
      </c>
      <c r="CL1660" t="n">
        <v>115482.0</v>
      </c>
      <c r="CM1660" t="inlineStr">
        <is>
          <t>Aquatic Toxicity of Airfield-Pavement Deicer Materials and Implications for Airport Runoff</t>
        </is>
      </c>
      <c r="CN1660" t="inlineStr">
        <is>
          <t>Environ. Sci. Technol.43(1): 40-46</t>
        </is>
      </c>
      <c r="CO1660" t="n">
        <v>2009.0</v>
      </c>
      <c r="CP1660" t="inlineStr">
        <is>
          <t>Corsi,S.R., S.W. Geis, G. Bowman, G.G. Failey, and T.D. Rutter (2009). Aquatic Toxicity of Airfield-Pavement Deicer Materials and Implications for Airport Runoff. Environ. Sci. Technol., 43, (1), 40-46. doi:10.1021/es8017732. ECOREF#:115482</t>
        </is>
      </c>
    </row>
    <row r="1661">
      <c r="A1661" t="n">
        <v>141537.0</v>
      </c>
      <c r="B1661" t="inlineStr">
        <is>
          <t>Formic acid sodium salt</t>
        </is>
      </c>
      <c r="C1661"/>
      <c r="D1661" t="inlineStr">
        <is>
          <t>Unmeasured</t>
        </is>
      </c>
      <c r="E1661" t="inlineStr">
        <is>
          <t>Not coded</t>
        </is>
      </c>
      <c r="F1661"/>
      <c r="G1661"/>
      <c r="H1661"/>
      <c r="I1661"/>
      <c r="J1661"/>
      <c r="K1661"/>
      <c r="L1661" t="inlineStr">
        <is>
          <t>Pimephales promelas</t>
        </is>
      </c>
      <c r="M1661" t="inlineStr">
        <is>
          <t>Fathead Minnow</t>
        </is>
      </c>
      <c r="N1661"/>
      <c r="O1661"/>
      <c r="P1661"/>
      <c r="Q1661"/>
      <c r="R1661"/>
      <c r="S1661"/>
      <c r="T1661"/>
      <c r="U1661"/>
      <c r="V1661" t="inlineStr">
        <is>
          <t>Renewal</t>
        </is>
      </c>
      <c r="W1661" t="inlineStr">
        <is>
          <t>Fresh water</t>
        </is>
      </c>
      <c r="X1661" t="inlineStr">
        <is>
          <t>Lab</t>
        </is>
      </c>
      <c r="Y1661"/>
      <c r="Z1661" t="inlineStr">
        <is>
          <t>Formulation</t>
        </is>
      </c>
      <c r="AA1661"/>
      <c r="AB1661" t="n">
        <v>2300.0</v>
      </c>
      <c r="AC1661"/>
      <c r="AD1661" t="n">
        <v>1980.0</v>
      </c>
      <c r="AE1661"/>
      <c r="AF1661" t="n">
        <v>2660.0</v>
      </c>
      <c r="AG1661" t="inlineStr">
        <is>
          <t>AI mg/L</t>
        </is>
      </c>
      <c r="AH1661"/>
      <c r="AI1661"/>
      <c r="AJ1661"/>
      <c r="AK1661"/>
      <c r="AL1661"/>
      <c r="AM1661"/>
      <c r="AN1661"/>
      <c r="AO1661"/>
      <c r="AP1661"/>
      <c r="AQ1661"/>
      <c r="AR1661"/>
      <c r="AS1661"/>
      <c r="AT1661"/>
      <c r="AU1661"/>
      <c r="AV1661"/>
      <c r="AW1661"/>
      <c r="AX1661" t="inlineStr">
        <is>
          <t>Mortality</t>
        </is>
      </c>
      <c r="AY1661" t="inlineStr">
        <is>
          <t>Mortality</t>
        </is>
      </c>
      <c r="AZ1661" t="inlineStr">
        <is>
          <t>LC50</t>
        </is>
      </c>
      <c r="BA1661"/>
      <c r="BB1661" t="n">
        <v>4.0</v>
      </c>
      <c r="BC1661"/>
      <c r="BD1661"/>
      <c r="BE1661"/>
      <c r="BF1661"/>
      <c r="BG1661" t="inlineStr">
        <is>
          <t>Day(s)</t>
        </is>
      </c>
      <c r="BH1661"/>
      <c r="BI1661" t="inlineStr">
        <is>
          <t>DTXSID2027090</t>
        </is>
      </c>
      <c r="BJ1661" t="inlineStr">
        <is>
          <t>10.1021/es8017732</t>
        </is>
      </c>
      <c r="BK1661"/>
      <c r="BL1661"/>
      <c r="BM1661"/>
      <c r="BN1661"/>
      <c r="BO1661"/>
      <c r="BP1661"/>
      <c r="BQ1661"/>
      <c r="BR1661"/>
      <c r="BS1661"/>
      <c r="BT1661" t="inlineStr">
        <is>
          <t>--</t>
        </is>
      </c>
      <c r="BU1661"/>
      <c r="BV1661"/>
      <c r="BW1661"/>
      <c r="BX1661"/>
      <c r="BY1661"/>
      <c r="BZ1661"/>
      <c r="CA1661"/>
      <c r="CB1661"/>
      <c r="CC1661"/>
      <c r="CD1661"/>
      <c r="CE1661"/>
      <c r="CF1661"/>
      <c r="CG1661"/>
      <c r="CH1661"/>
      <c r="CI1661" t="inlineStr">
        <is>
          <t xml:space="preserve"> DOSES/NA mg/L//TESTID/4//OEF/BACTERIA, TOXICITY UNITS, SURVEY////</t>
        </is>
      </c>
      <c r="CJ1661" t="inlineStr">
        <is>
          <t xml:space="preserve">   DOSES/NA mg/L//TESTID/4//OEF/BACTERIA, TOXICITY UNITS, SURVEY////</t>
        </is>
      </c>
      <c r="CK1661" t="inlineStr">
        <is>
          <t>Corsi,S.R., S.W. Geis, G. Bowman, G.G. Failey, and T.D. Rutter</t>
        </is>
      </c>
      <c r="CL1661" t="n">
        <v>115482.0</v>
      </c>
      <c r="CM1661" t="inlineStr">
        <is>
          <t>Aquatic Toxicity of Airfield-Pavement Deicer Materials and Implications for Airport Runoff</t>
        </is>
      </c>
      <c r="CN1661" t="inlineStr">
        <is>
          <t>Environ. Sci. Technol.43(1): 40-46</t>
        </is>
      </c>
      <c r="CO1661" t="n">
        <v>2009.0</v>
      </c>
      <c r="CP1661" t="inlineStr">
        <is>
          <t>Corsi,S.R., S.W. Geis, G. Bowman, G.G. Failey, and T.D. Rutter (2009). Aquatic Toxicity of Airfield-Pavement Deicer Materials and Implications for Airport Runoff. Environ. Sci. Technol., 43, (1), 40-46. doi:10.1021/es8017732. ECOREF#:115482</t>
        </is>
      </c>
    </row>
    <row r="1662">
      <c r="A1662" t="n">
        <v>141786.0</v>
      </c>
      <c r="B1662" t="inlineStr">
        <is>
          <t>Acetic acid ethyl ester</t>
        </is>
      </c>
      <c r="C1662"/>
      <c r="D1662" t="inlineStr">
        <is>
          <t>Measured</t>
        </is>
      </c>
      <c r="E1662" t="inlineStr">
        <is>
          <t>Not coded</t>
        </is>
      </c>
      <c r="F1662" t="inlineStr">
        <is>
          <t>&gt;</t>
        </is>
      </c>
      <c r="G1662" t="n">
        <v>99.0</v>
      </c>
      <c r="H1662"/>
      <c r="I1662"/>
      <c r="J1662"/>
      <c r="K1662"/>
      <c r="L1662" t="inlineStr">
        <is>
          <t>Pimephales promelas</t>
        </is>
      </c>
      <c r="M1662" t="inlineStr">
        <is>
          <t>Fathead Minnow</t>
        </is>
      </c>
      <c r="N1662"/>
      <c r="O1662"/>
      <c r="P1662"/>
      <c r="Q1662"/>
      <c r="R1662" t="n">
        <v>29.0</v>
      </c>
      <c r="S1662"/>
      <c r="T1662" t="n">
        <v>30.0</v>
      </c>
      <c r="U1662" t="inlineStr">
        <is>
          <t>Day(s)</t>
        </is>
      </c>
      <c r="V1662" t="inlineStr">
        <is>
          <t>Flow-through</t>
        </is>
      </c>
      <c r="W1662" t="inlineStr">
        <is>
          <t>Fresh water</t>
        </is>
      </c>
      <c r="X1662" t="inlineStr">
        <is>
          <t>Lab</t>
        </is>
      </c>
      <c r="Y1662"/>
      <c r="Z1662" t="inlineStr">
        <is>
          <t>Active ingredient</t>
        </is>
      </c>
      <c r="AA1662"/>
      <c r="AB1662" t="n">
        <v>230.0</v>
      </c>
      <c r="AC1662"/>
      <c r="AD1662" t="n">
        <v>220.0</v>
      </c>
      <c r="AE1662"/>
      <c r="AF1662" t="n">
        <v>250.0</v>
      </c>
      <c r="AG1662" t="inlineStr">
        <is>
          <t>AI mg/L</t>
        </is>
      </c>
      <c r="AH1662"/>
      <c r="AI1662"/>
      <c r="AJ1662"/>
      <c r="AK1662"/>
      <c r="AL1662"/>
      <c r="AM1662"/>
      <c r="AN1662"/>
      <c r="AO1662"/>
      <c r="AP1662"/>
      <c r="AQ1662"/>
      <c r="AR1662"/>
      <c r="AS1662"/>
      <c r="AT1662"/>
      <c r="AU1662"/>
      <c r="AV1662"/>
      <c r="AW1662"/>
      <c r="AX1662" t="inlineStr">
        <is>
          <t>Mortality</t>
        </is>
      </c>
      <c r="AY1662" t="inlineStr">
        <is>
          <t>Mortality</t>
        </is>
      </c>
      <c r="AZ1662" t="inlineStr">
        <is>
          <t>LC50</t>
        </is>
      </c>
      <c r="BA1662"/>
      <c r="BB1662" t="n">
        <v>4.0</v>
      </c>
      <c r="BC1662"/>
      <c r="BD1662"/>
      <c r="BE1662"/>
      <c r="BF1662"/>
      <c r="BG1662" t="inlineStr">
        <is>
          <t>Day(s)</t>
        </is>
      </c>
      <c r="BH1662" t="inlineStr">
        <is>
          <t>Pure</t>
        </is>
      </c>
      <c r="BI1662" t="inlineStr">
        <is>
          <t>DTXSID1022001</t>
        </is>
      </c>
      <c r="BJ1662"/>
      <c r="BK1662"/>
      <c r="BL1662"/>
      <c r="BM1662"/>
      <c r="BN1662"/>
      <c r="BO1662"/>
      <c r="BP1662"/>
      <c r="BQ1662"/>
      <c r="BR1662"/>
      <c r="BS1662"/>
      <c r="BT1662" t="inlineStr">
        <is>
          <t>--</t>
        </is>
      </c>
      <c r="BU1662"/>
      <c r="BV1662"/>
      <c r="BW1662"/>
      <c r="BX1662"/>
      <c r="BY1662"/>
      <c r="BZ1662"/>
      <c r="CA1662"/>
      <c r="CB1662"/>
      <c r="CC1662"/>
      <c r="CD1662"/>
      <c r="CE1662"/>
      <c r="CF1662"/>
      <c r="CG1662"/>
      <c r="CH1662"/>
      <c r="CI1662" t="inlineStr">
        <is>
          <t xml:space="preserve"> Contamination of chemical in the control tanks - possibly NR due to volatility of the compound.  Affected fish lost equilibrNAm prior to death. </t>
        </is>
      </c>
      <c r="CJ1662" t="inlineStr">
        <is>
          <t xml:space="preserve">   Contamination of chemical in the control tanks - possibly NR due to volatility of the compound.  Affected fish lost equilibrNAm prior to death. </t>
        </is>
      </c>
      <c r="CK1662" t="inlineStr">
        <is>
          <t>Brooke,L.T., D.J. Call, D.L. Geiger, and C.E. Northcott</t>
        </is>
      </c>
      <c r="CL1662" t="n">
        <v>12448.0</v>
      </c>
      <c r="CM1662" t="inlineStr">
        <is>
          <t>Acute Toxicities of Organic Chemicals to Fathead Minnows (Pimephales promelas), Vol. 1</t>
        </is>
      </c>
      <c r="CN1662" t="inlineStr">
        <is>
          <t>Center for Lake Superior Environmental Studies, University of Wisconsin-Superior, Superior, WI:414 p.</t>
        </is>
      </c>
      <c r="CO1662" t="n">
        <v>1984.0</v>
      </c>
      <c r="CP1662" t="inlineStr">
        <is>
          <t>Brooke,L.T., D.J. Call, D.L. Geiger, and C.E. Northcott (1984). Acute Toxicities of Organic Chemicals to Fathead Minnows (Pimephales promelas), Vol. 1. Center for Lake Superior Environmental Studies, University of Wisconsin-Superior, Superior, WI, 414 p. ECOREF#:12448</t>
        </is>
      </c>
    </row>
    <row r="1663">
      <c r="A1663" t="n">
        <v>141913.0</v>
      </c>
      <c r="B1663" t="inlineStr">
        <is>
          <t>2,6-Dimethylmorpholine</t>
        </is>
      </c>
      <c r="C1663"/>
      <c r="D1663" t="inlineStr">
        <is>
          <t>Measured</t>
        </is>
      </c>
      <c r="E1663" t="inlineStr">
        <is>
          <t>Not reported</t>
        </is>
      </c>
      <c r="F1663"/>
      <c r="G1663" t="n">
        <v>99.0</v>
      </c>
      <c r="H1663"/>
      <c r="I1663"/>
      <c r="J1663"/>
      <c r="K1663"/>
      <c r="L1663" t="inlineStr">
        <is>
          <t>Pimephales promelas</t>
        </is>
      </c>
      <c r="M1663" t="inlineStr">
        <is>
          <t>Fathead Minnow</t>
        </is>
      </c>
      <c r="N1663"/>
      <c r="O1663"/>
      <c r="P1663" t="n">
        <v>33.0</v>
      </c>
      <c r="Q1663"/>
      <c r="R1663"/>
      <c r="S1663"/>
      <c r="T1663"/>
      <c r="U1663" t="inlineStr">
        <is>
          <t>Day(s)</t>
        </is>
      </c>
      <c r="V1663" t="inlineStr">
        <is>
          <t>Flow-through</t>
        </is>
      </c>
      <c r="W1663" t="inlineStr">
        <is>
          <t>Fresh water</t>
        </is>
      </c>
      <c r="X1663" t="inlineStr">
        <is>
          <t>Lab</t>
        </is>
      </c>
      <c r="Y1663"/>
      <c r="Z1663" t="inlineStr">
        <is>
          <t>Active ingredient</t>
        </is>
      </c>
      <c r="AA1663"/>
      <c r="AB1663" t="n">
        <v>387.0</v>
      </c>
      <c r="AC1663"/>
      <c r="AD1663" t="n">
        <v>371.0</v>
      </c>
      <c r="AE1663"/>
      <c r="AF1663" t="n">
        <v>405.0</v>
      </c>
      <c r="AG1663" t="inlineStr">
        <is>
          <t>AI mg/L</t>
        </is>
      </c>
      <c r="AH1663"/>
      <c r="AI1663"/>
      <c r="AJ1663"/>
      <c r="AK1663"/>
      <c r="AL1663"/>
      <c r="AM1663"/>
      <c r="AN1663"/>
      <c r="AO1663"/>
      <c r="AP1663"/>
      <c r="AQ1663"/>
      <c r="AR1663"/>
      <c r="AS1663"/>
      <c r="AT1663"/>
      <c r="AU1663"/>
      <c r="AV1663"/>
      <c r="AW1663"/>
      <c r="AX1663" t="inlineStr">
        <is>
          <t>Mortality</t>
        </is>
      </c>
      <c r="AY1663" t="inlineStr">
        <is>
          <t>Mortality</t>
        </is>
      </c>
      <c r="AZ1663" t="inlineStr">
        <is>
          <t>LC50</t>
        </is>
      </c>
      <c r="BA1663"/>
      <c r="BB1663" t="n">
        <v>4.0</v>
      </c>
      <c r="BC1663"/>
      <c r="BD1663"/>
      <c r="BE1663"/>
      <c r="BF1663"/>
      <c r="BG1663" t="inlineStr">
        <is>
          <t>Day(s)</t>
        </is>
      </c>
      <c r="BH1663"/>
      <c r="BI1663" t="inlineStr">
        <is>
          <t>DTXSID6022002</t>
        </is>
      </c>
      <c r="BJ1663"/>
      <c r="BK1663"/>
      <c r="BL1663" t="inlineStr">
        <is>
          <t>Acute</t>
        </is>
      </c>
      <c r="BM1663"/>
      <c r="BN1663"/>
      <c r="BO1663"/>
      <c r="BP1663"/>
      <c r="BQ1663"/>
      <c r="BR1663"/>
      <c r="BS1663"/>
      <c r="BT1663" t="inlineStr">
        <is>
          <t>--</t>
        </is>
      </c>
      <c r="BU1663"/>
      <c r="BV1663"/>
      <c r="BW1663"/>
      <c r="BX1663"/>
      <c r="BY1663"/>
      <c r="BZ1663"/>
      <c r="CA1663"/>
      <c r="CB1663"/>
      <c r="CC1663"/>
      <c r="CD1663"/>
      <c r="CE1663"/>
      <c r="CF1663"/>
      <c r="CG1663"/>
      <c r="CH1663"/>
      <c r="CI1663"/>
      <c r="CJ1663" t="inlineStr">
        <is>
          <t xml:space="preserve">SOURCE/FROM US EPA ENVIRONMENTAL RESEARCH LABORATORY-DULUTH AND THE UNIVERSITY OF WISCONSIN-SUPERIOR CAMPUS//MEDIA/LAKE SUPERIOR WATER OR DECHLORINATED WATER//   </t>
        </is>
      </c>
      <c r="CK1663" t="inlineStr">
        <is>
          <t>Geiger,D.L., S.H. Poirier, L.T. Brooke, and D.J. Call</t>
        </is>
      </c>
      <c r="CL1663" t="n">
        <v>12858.0</v>
      </c>
      <c r="CM1663" t="inlineStr">
        <is>
          <t>Acute Toxicities of Organic Chemicals to Fathead Minnows (Pimephales promelas) Volume III</t>
        </is>
      </c>
      <c r="CN1663" t="inlineStr">
        <is>
          <t>Center for Lake Superior Environmental Studies, University of Wisconsin, Superior, WI:328 p.</t>
        </is>
      </c>
      <c r="CO1663" t="n">
        <v>1986.0</v>
      </c>
      <c r="CP1663" t="inlineStr">
        <is>
          <t>Geiger,D.L., S.H. Poirier, L.T. Brooke, and D.J. Call (1986). Acute Toxicities of Organic Chemicals to Fathead Minnows (Pimephales promelas) Volume III. Center for Lake Superior Environmental Studies, University of Wisconsin, Superior, WI, 328 p. ECOREF#:12858</t>
        </is>
      </c>
    </row>
    <row r="1664">
      <c r="A1664" t="n">
        <v>141935.0</v>
      </c>
      <c r="B1664" t="inlineStr">
        <is>
          <t>1,3-Diethyl benzene</t>
        </is>
      </c>
      <c r="C1664"/>
      <c r="D1664" t="inlineStr">
        <is>
          <t>Measured</t>
        </is>
      </c>
      <c r="E1664" t="inlineStr">
        <is>
          <t>Not reported</t>
        </is>
      </c>
      <c r="F1664"/>
      <c r="G1664" t="n">
        <v>99.0</v>
      </c>
      <c r="H1664"/>
      <c r="I1664"/>
      <c r="J1664"/>
      <c r="K1664"/>
      <c r="L1664" t="inlineStr">
        <is>
          <t>Pimephales promelas</t>
        </is>
      </c>
      <c r="M1664" t="inlineStr">
        <is>
          <t>Fathead Minnow</t>
        </is>
      </c>
      <c r="N1664"/>
      <c r="O1664"/>
      <c r="P1664" t="n">
        <v>34.0</v>
      </c>
      <c r="Q1664"/>
      <c r="R1664"/>
      <c r="S1664"/>
      <c r="T1664"/>
      <c r="U1664" t="inlineStr">
        <is>
          <t>Day(s)</t>
        </is>
      </c>
      <c r="V1664" t="inlineStr">
        <is>
          <t>Flow-through</t>
        </is>
      </c>
      <c r="W1664" t="inlineStr">
        <is>
          <t>Fresh water</t>
        </is>
      </c>
      <c r="X1664" t="inlineStr">
        <is>
          <t>Lab</t>
        </is>
      </c>
      <c r="Y1664"/>
      <c r="Z1664" t="inlineStr">
        <is>
          <t>Active ingredient</t>
        </is>
      </c>
      <c r="AA1664"/>
      <c r="AB1664" t="n">
        <v>4.15</v>
      </c>
      <c r="AC1664"/>
      <c r="AD1664" t="n">
        <v>4.05</v>
      </c>
      <c r="AE1664"/>
      <c r="AF1664" t="n">
        <v>4.25</v>
      </c>
      <c r="AG1664" t="inlineStr">
        <is>
          <t>AI mg/L</t>
        </is>
      </c>
      <c r="AH1664"/>
      <c r="AI1664"/>
      <c r="AJ1664"/>
      <c r="AK1664"/>
      <c r="AL1664"/>
      <c r="AM1664"/>
      <c r="AN1664"/>
      <c r="AO1664"/>
      <c r="AP1664"/>
      <c r="AQ1664"/>
      <c r="AR1664"/>
      <c r="AS1664"/>
      <c r="AT1664"/>
      <c r="AU1664"/>
      <c r="AV1664"/>
      <c r="AW1664"/>
      <c r="AX1664" t="inlineStr">
        <is>
          <t>Mortality</t>
        </is>
      </c>
      <c r="AY1664" t="inlineStr">
        <is>
          <t>Mortality</t>
        </is>
      </c>
      <c r="AZ1664" t="inlineStr">
        <is>
          <t>LC50</t>
        </is>
      </c>
      <c r="BA1664"/>
      <c r="BB1664" t="n">
        <v>4.0</v>
      </c>
      <c r="BC1664"/>
      <c r="BD1664"/>
      <c r="BE1664"/>
      <c r="BF1664"/>
      <c r="BG1664" t="inlineStr">
        <is>
          <t>Day(s)</t>
        </is>
      </c>
      <c r="BH1664"/>
      <c r="BI1664" t="inlineStr">
        <is>
          <t>DTXSID1022003</t>
        </is>
      </c>
      <c r="BJ1664"/>
      <c r="BK1664"/>
      <c r="BL1664" t="inlineStr">
        <is>
          <t>Acute</t>
        </is>
      </c>
      <c r="BM1664"/>
      <c r="BN1664"/>
      <c r="BO1664"/>
      <c r="BP1664"/>
      <c r="BQ1664"/>
      <c r="BR1664"/>
      <c r="BS1664"/>
      <c r="BT1664" t="inlineStr">
        <is>
          <t>--</t>
        </is>
      </c>
      <c r="BU1664"/>
      <c r="BV1664"/>
      <c r="BW1664"/>
      <c r="BX1664"/>
      <c r="BY1664"/>
      <c r="BZ1664"/>
      <c r="CA1664"/>
      <c r="CB1664"/>
      <c r="CC1664"/>
      <c r="CD1664"/>
      <c r="CE1664"/>
      <c r="CF1664"/>
      <c r="CG1664"/>
      <c r="CH1664"/>
      <c r="CI1664"/>
      <c r="CJ1664" t="inlineStr">
        <is>
          <t xml:space="preserve">SOURCE/FROM US EPA ENVIRONMENTAL RESEARCH LABORATORY-DULUTH AND THE UNIVERSITY OF WISCONSIN-SUPERIOR CAMPUS//MEDIA/LAKE SUPERIOR WATER OR DECHLORINATED WATER//   </t>
        </is>
      </c>
      <c r="CK1664" t="inlineStr">
        <is>
          <t>Geiger,D.L., S.H. Poirier, L.T. Brooke, and D.J. Call</t>
        </is>
      </c>
      <c r="CL1664" t="n">
        <v>12858.0</v>
      </c>
      <c r="CM1664" t="inlineStr">
        <is>
          <t>Acute Toxicities of Organic Chemicals to Fathead Minnows (Pimephales promelas) Volume III</t>
        </is>
      </c>
      <c r="CN1664" t="inlineStr">
        <is>
          <t>Center for Lake Superior Environmental Studies, University of Wisconsin, Superior, WI:328 p.</t>
        </is>
      </c>
      <c r="CO1664" t="n">
        <v>1986.0</v>
      </c>
      <c r="CP1664" t="inlineStr">
        <is>
          <t>Geiger,D.L., S.H. Poirier, L.T. Brooke, and D.J. Call (1986). Acute Toxicities of Organic Chemicals to Fathead Minnows (Pimephales promelas) Volume III. Center for Lake Superior Environmental Studies, University of Wisconsin, Superior, WI, 328 p. ECOREF#:12858</t>
        </is>
      </c>
    </row>
    <row r="1665">
      <c r="A1665" t="n">
        <v>142289.0</v>
      </c>
      <c r="B1665" t="inlineStr">
        <is>
          <t>1,3-Dichloropropane</t>
        </is>
      </c>
      <c r="C1665"/>
      <c r="D1665" t="inlineStr">
        <is>
          <t>Measured</t>
        </is>
      </c>
      <c r="E1665" t="inlineStr">
        <is>
          <t>Not reported</t>
        </is>
      </c>
      <c r="F1665"/>
      <c r="G1665" t="n">
        <v>99.0</v>
      </c>
      <c r="H1665"/>
      <c r="I1665"/>
      <c r="J1665"/>
      <c r="K1665"/>
      <c r="L1665" t="inlineStr">
        <is>
          <t>Pimephales promelas</t>
        </is>
      </c>
      <c r="M1665" t="inlineStr">
        <is>
          <t>Fathead Minnow</t>
        </is>
      </c>
      <c r="N1665"/>
      <c r="O1665"/>
      <c r="P1665" t="n">
        <v>28.0</v>
      </c>
      <c r="Q1665"/>
      <c r="R1665"/>
      <c r="S1665"/>
      <c r="T1665"/>
      <c r="U1665" t="inlineStr">
        <is>
          <t>Day(s)</t>
        </is>
      </c>
      <c r="V1665" t="inlineStr">
        <is>
          <t>Flow-through</t>
        </is>
      </c>
      <c r="W1665" t="inlineStr">
        <is>
          <t>Fresh water</t>
        </is>
      </c>
      <c r="X1665" t="inlineStr">
        <is>
          <t>Lab</t>
        </is>
      </c>
      <c r="Y1665" t="n">
        <v>6.0</v>
      </c>
      <c r="Z1665" t="inlineStr">
        <is>
          <t>Active ingredient</t>
        </is>
      </c>
      <c r="AA1665"/>
      <c r="AB1665" t="n">
        <v>94.2</v>
      </c>
      <c r="AC1665"/>
      <c r="AD1665"/>
      <c r="AE1665"/>
      <c r="AF1665"/>
      <c r="AG1665" t="inlineStr">
        <is>
          <t>AI mg/L</t>
        </is>
      </c>
      <c r="AH1665"/>
      <c r="AI1665"/>
      <c r="AJ1665"/>
      <c r="AK1665"/>
      <c r="AL1665"/>
      <c r="AM1665"/>
      <c r="AN1665"/>
      <c r="AO1665"/>
      <c r="AP1665"/>
      <c r="AQ1665"/>
      <c r="AR1665"/>
      <c r="AS1665"/>
      <c r="AT1665"/>
      <c r="AU1665"/>
      <c r="AV1665"/>
      <c r="AW1665"/>
      <c r="AX1665" t="inlineStr">
        <is>
          <t>Mortality</t>
        </is>
      </c>
      <c r="AY1665" t="inlineStr">
        <is>
          <t>Mortality</t>
        </is>
      </c>
      <c r="AZ1665" t="inlineStr">
        <is>
          <t>LC50</t>
        </is>
      </c>
      <c r="BA1665"/>
      <c r="BB1665" t="n">
        <v>4.0</v>
      </c>
      <c r="BC1665"/>
      <c r="BD1665"/>
      <c r="BE1665"/>
      <c r="BF1665"/>
      <c r="BG1665" t="inlineStr">
        <is>
          <t>Day(s)</t>
        </is>
      </c>
      <c r="BH1665"/>
      <c r="BI1665" t="inlineStr">
        <is>
          <t>DTXSID6022004</t>
        </is>
      </c>
      <c r="BJ1665"/>
      <c r="BK1665"/>
      <c r="BL1665" t="inlineStr">
        <is>
          <t>Acute</t>
        </is>
      </c>
      <c r="BM1665"/>
      <c r="BN1665"/>
      <c r="BO1665"/>
      <c r="BP1665"/>
      <c r="BQ1665"/>
      <c r="BR1665"/>
      <c r="BS1665"/>
      <c r="BT1665" t="inlineStr">
        <is>
          <t>--</t>
        </is>
      </c>
      <c r="BU1665"/>
      <c r="BV1665"/>
      <c r="BW1665"/>
      <c r="BX1665"/>
      <c r="BY1665"/>
      <c r="BZ1665"/>
      <c r="CA1665"/>
      <c r="CB1665"/>
      <c r="CC1665"/>
      <c r="CD1665"/>
      <c r="CE1665"/>
      <c r="CF1665"/>
      <c r="CG1665"/>
      <c r="CH1665"/>
      <c r="CI1665"/>
      <c r="CJ1665" t="inlineStr">
        <is>
          <t xml:space="preserve">SOURCE/CULTURES AT EITHER THE US EPA ENVIRONMENTAL RESEARCH LABORATORY-DULUTH OR THE UNIVERSITY OF WISCONSIN SUPERIOR//MEDIA/FILTERED LAKE SUPERIOR WATER OR DECHLORINATED WATER FROM THE CITY OF SUPERIOR, WISCONSIN//   </t>
        </is>
      </c>
      <c r="CK1665" t="inlineStr">
        <is>
          <t>Brooke,L.T., D.J. Call, D.L. Geiger, and C.E. Northcott</t>
        </is>
      </c>
      <c r="CL1665" t="n">
        <v>12448.0</v>
      </c>
      <c r="CM1665" t="inlineStr">
        <is>
          <t>Acute Toxicities of Organic Chemicals to Fathead Minnows (Pimephales promelas), Vol. 1</t>
        </is>
      </c>
      <c r="CN1665" t="inlineStr">
        <is>
          <t>Center for Lake Superior Environmental Studies, University of Wisconsin-Superior, Superior, WI:414 p.</t>
        </is>
      </c>
      <c r="CO1665" t="n">
        <v>1984.0</v>
      </c>
      <c r="CP1665" t="inlineStr">
        <is>
          <t>Brooke,L.T., D.J. Call, D.L. Geiger, and C.E. Northcott (1984). Acute Toxicities of Organic Chemicals to Fathead Minnows (Pimephales promelas), Vol. 1. Center for Lake Superior Environmental Studies, University of Wisconsin-Superior, Superior, WI, 414 p. ECOREF#:12448</t>
        </is>
      </c>
    </row>
    <row r="1666">
      <c r="A1666" t="n">
        <v>142289.0</v>
      </c>
      <c r="B1666" t="inlineStr">
        <is>
          <t>1,3-Dichloropropane</t>
        </is>
      </c>
      <c r="C1666"/>
      <c r="D1666" t="inlineStr">
        <is>
          <t>Not reported</t>
        </is>
      </c>
      <c r="E1666" t="inlineStr">
        <is>
          <t>Not reported</t>
        </is>
      </c>
      <c r="F1666"/>
      <c r="G1666"/>
      <c r="H1666"/>
      <c r="I1666" t="n">
        <v>98.0</v>
      </c>
      <c r="J1666"/>
      <c r="K1666" t="n">
        <v>99.0</v>
      </c>
      <c r="L1666" t="inlineStr">
        <is>
          <t>Pimephales promelas</t>
        </is>
      </c>
      <c r="M1666" t="inlineStr">
        <is>
          <t>Fathead Minnow</t>
        </is>
      </c>
      <c r="N1666"/>
      <c r="O1666"/>
      <c r="P1666" t="n">
        <v>30.0</v>
      </c>
      <c r="Q1666"/>
      <c r="R1666"/>
      <c r="S1666"/>
      <c r="T1666"/>
      <c r="U1666" t="inlineStr">
        <is>
          <t>Day(s)</t>
        </is>
      </c>
      <c r="V1666" t="inlineStr">
        <is>
          <t>Aquatic, unspecified</t>
        </is>
      </c>
      <c r="W1666" t="inlineStr">
        <is>
          <t>Fresh water</t>
        </is>
      </c>
      <c r="X1666" t="inlineStr">
        <is>
          <t>Lab</t>
        </is>
      </c>
      <c r="Y1666"/>
      <c r="Z1666" t="inlineStr">
        <is>
          <t>Active ingredient</t>
        </is>
      </c>
      <c r="AA1666"/>
      <c r="AB1666" t="n">
        <v>131.0</v>
      </c>
      <c r="AC1666"/>
      <c r="AD1666"/>
      <c r="AE1666"/>
      <c r="AF1666"/>
      <c r="AG1666" t="inlineStr">
        <is>
          <t>AI mg/L</t>
        </is>
      </c>
      <c r="AH1666"/>
      <c r="AI1666"/>
      <c r="AJ1666"/>
      <c r="AK1666"/>
      <c r="AL1666"/>
      <c r="AM1666"/>
      <c r="AN1666"/>
      <c r="AO1666"/>
      <c r="AP1666"/>
      <c r="AQ1666"/>
      <c r="AR1666"/>
      <c r="AS1666"/>
      <c r="AT1666"/>
      <c r="AU1666"/>
      <c r="AV1666"/>
      <c r="AW1666"/>
      <c r="AX1666" t="inlineStr">
        <is>
          <t>Mortality</t>
        </is>
      </c>
      <c r="AY1666" t="inlineStr">
        <is>
          <t>Mortality</t>
        </is>
      </c>
      <c r="AZ1666" t="inlineStr">
        <is>
          <t>LC50</t>
        </is>
      </c>
      <c r="BA1666"/>
      <c r="BB1666" t="n">
        <v>4.0</v>
      </c>
      <c r="BC1666"/>
      <c r="BD1666"/>
      <c r="BE1666"/>
      <c r="BF1666"/>
      <c r="BG1666" t="inlineStr">
        <is>
          <t>Day(s)</t>
        </is>
      </c>
      <c r="BH1666"/>
      <c r="BI1666" t="inlineStr">
        <is>
          <t>DTXSID6022004</t>
        </is>
      </c>
      <c r="BJ1666" t="inlineStr">
        <is>
          <t>10.1016/0143-1471(82)90075-7</t>
        </is>
      </c>
      <c r="BK1666"/>
      <c r="BL1666"/>
      <c r="BM1666"/>
      <c r="BN1666"/>
      <c r="BO1666"/>
      <c r="BP1666"/>
      <c r="BQ1666"/>
      <c r="BR1666"/>
      <c r="BS1666"/>
      <c r="BT1666" t="inlineStr">
        <is>
          <t>--</t>
        </is>
      </c>
      <c r="BU1666"/>
      <c r="BV1666"/>
      <c r="BW1666"/>
      <c r="BX1666"/>
      <c r="BY1666"/>
      <c r="BZ1666"/>
      <c r="CA1666"/>
      <c r="CB1666"/>
      <c r="CC1666"/>
      <c r="CD1666"/>
      <c r="CE1666"/>
      <c r="CF1666"/>
      <c r="CG1666"/>
      <c r="CH1666"/>
      <c r="CI1666"/>
      <c r="CJ1666" t="inlineStr">
        <is>
          <t xml:space="preserve">MEDIA/NR//   </t>
        </is>
      </c>
      <c r="CK1666" t="inlineStr">
        <is>
          <t>Benoit,D.A., F.A. Puglisi, and D.L. Olson</t>
        </is>
      </c>
      <c r="CL1666" t="n">
        <v>15301.0</v>
      </c>
      <c r="CM1666" t="inlineStr">
        <is>
          <t>A Fathead Minnow Pimephales promelas Early Life Stage Toxicity Test Method Evaluation and Exposure to Four Organic Chemicals</t>
        </is>
      </c>
      <c r="CN1666" t="inlineStr">
        <is>
          <t>Environ. Pollut. A.28(3): 189-197</t>
        </is>
      </c>
      <c r="CO1666" t="n">
        <v>1982.0</v>
      </c>
      <c r="CP1666" t="inlineStr">
        <is>
          <t>Benoit,D.A., F.A. Puglisi, and D.L. Olson (1982). A Fathead Minnow Pimephales promelas Early Life Stage Toxicity Test Method Evaluation and Exposure to Four Organic Chemicals. Environ. Pollut. A., 28, (3), 189-197. doi:10.1016/0143-1471(82)90075-7. ECOREF#:15301</t>
        </is>
      </c>
    </row>
    <row r="1667">
      <c r="A1667" t="n">
        <v>142289.0</v>
      </c>
      <c r="B1667" t="inlineStr">
        <is>
          <t>1,3-Dichloropropane</t>
        </is>
      </c>
      <c r="C1667"/>
      <c r="D1667" t="inlineStr">
        <is>
          <t>Measured</t>
        </is>
      </c>
      <c r="E1667" t="inlineStr">
        <is>
          <t>Not reported</t>
        </is>
      </c>
      <c r="F1667"/>
      <c r="G1667" t="n">
        <v>99.0</v>
      </c>
      <c r="H1667"/>
      <c r="I1667"/>
      <c r="J1667"/>
      <c r="K1667"/>
      <c r="L1667" t="inlineStr">
        <is>
          <t>Pimephales promelas</t>
        </is>
      </c>
      <c r="M1667" t="inlineStr">
        <is>
          <t>Fathead Minnow</t>
        </is>
      </c>
      <c r="N1667"/>
      <c r="O1667"/>
      <c r="P1667" t="n">
        <v>31.0</v>
      </c>
      <c r="Q1667"/>
      <c r="R1667"/>
      <c r="S1667"/>
      <c r="T1667"/>
      <c r="U1667" t="inlineStr">
        <is>
          <t>Day(s)</t>
        </is>
      </c>
      <c r="V1667" t="inlineStr">
        <is>
          <t>Flow-through</t>
        </is>
      </c>
      <c r="W1667" t="inlineStr">
        <is>
          <t>Fresh water</t>
        </is>
      </c>
      <c r="X1667" t="inlineStr">
        <is>
          <t>Lab</t>
        </is>
      </c>
      <c r="Y1667" t="n">
        <v>6.0</v>
      </c>
      <c r="Z1667" t="inlineStr">
        <is>
          <t>Active ingredient</t>
        </is>
      </c>
      <c r="AA1667"/>
      <c r="AB1667" t="n">
        <v>131.0</v>
      </c>
      <c r="AC1667"/>
      <c r="AD1667" t="n">
        <v>125.0</v>
      </c>
      <c r="AE1667"/>
      <c r="AF1667" t="n">
        <v>137.0</v>
      </c>
      <c r="AG1667" t="inlineStr">
        <is>
          <t>AI mg/L</t>
        </is>
      </c>
      <c r="AH1667"/>
      <c r="AI1667"/>
      <c r="AJ1667"/>
      <c r="AK1667"/>
      <c r="AL1667"/>
      <c r="AM1667"/>
      <c r="AN1667"/>
      <c r="AO1667"/>
      <c r="AP1667"/>
      <c r="AQ1667"/>
      <c r="AR1667"/>
      <c r="AS1667"/>
      <c r="AT1667"/>
      <c r="AU1667"/>
      <c r="AV1667"/>
      <c r="AW1667"/>
      <c r="AX1667" t="inlineStr">
        <is>
          <t>Mortality</t>
        </is>
      </c>
      <c r="AY1667" t="inlineStr">
        <is>
          <t>Mortality</t>
        </is>
      </c>
      <c r="AZ1667" t="inlineStr">
        <is>
          <t>LC50</t>
        </is>
      </c>
      <c r="BA1667"/>
      <c r="BB1667" t="n">
        <v>4.0</v>
      </c>
      <c r="BC1667"/>
      <c r="BD1667"/>
      <c r="BE1667"/>
      <c r="BF1667"/>
      <c r="BG1667" t="inlineStr">
        <is>
          <t>Day(s)</t>
        </is>
      </c>
      <c r="BH1667"/>
      <c r="BI1667" t="inlineStr">
        <is>
          <t>DTXSID6022004</t>
        </is>
      </c>
      <c r="BJ1667"/>
      <c r="BK1667"/>
      <c r="BL1667" t="inlineStr">
        <is>
          <t>Acute</t>
        </is>
      </c>
      <c r="BM1667"/>
      <c r="BN1667"/>
      <c r="BO1667"/>
      <c r="BP1667"/>
      <c r="BQ1667"/>
      <c r="BR1667"/>
      <c r="BS1667"/>
      <c r="BT1667" t="inlineStr">
        <is>
          <t>--</t>
        </is>
      </c>
      <c r="BU1667"/>
      <c r="BV1667"/>
      <c r="BW1667"/>
      <c r="BX1667"/>
      <c r="BY1667"/>
      <c r="BZ1667"/>
      <c r="CA1667"/>
      <c r="CB1667"/>
      <c r="CC1667"/>
      <c r="CD1667"/>
      <c r="CE1667"/>
      <c r="CF1667"/>
      <c r="CG1667"/>
      <c r="CH1667"/>
      <c r="CI1667"/>
      <c r="CJ1667" t="inlineStr">
        <is>
          <t xml:space="preserve">SOURCE/US EPA ENVIRONMENTAL RESEARCH LABORATORY DULUTH AND THE UNIVERSITY OF WISCONSIN SUPERIOR//MEDIA/FILTERED LAKE SUPERIOR WATER OR DECHLORINATED CITY OF SUPERIOR WISCONSIN WATER//   </t>
        </is>
      </c>
      <c r="CK1667" t="inlineStr">
        <is>
          <t>Geiger,D.L., C.E. Northcott, D.J. Call, and L.T. Brooke</t>
        </is>
      </c>
      <c r="CL1667" t="n">
        <v>12447.0</v>
      </c>
      <c r="CM1667" t="inlineStr">
        <is>
          <t>Acute Toxicities of Organic Chemicals to Fathead Minnows (Pimephales promelas), Volume II</t>
        </is>
      </c>
      <c r="CN1667" t="inlineStr">
        <is>
          <t>Center for Lake Superior Environmental Studies, University of Wisconsin, Superior, WI:326 p.</t>
        </is>
      </c>
      <c r="CO1667" t="n">
        <v>1985.0</v>
      </c>
      <c r="CP1667" t="inlineStr">
        <is>
          <t>Geiger,D.L., C.E. Northcott, D.J. Call, and L.T. Brooke (1985). Acute Toxicities of Organic Chemicals to Fathead Minnows (Pimephales promelas), Volume II. Center for Lake Superior Environmental Studies, University of Wisconsin, Superior, WI, 326 p. ECOREF#:12447</t>
        </is>
      </c>
    </row>
    <row r="1668">
      <c r="A1668" t="n">
        <v>142289.0</v>
      </c>
      <c r="B1668" t="inlineStr">
        <is>
          <t>1,3-Dichloropropane</t>
        </is>
      </c>
      <c r="C1668"/>
      <c r="D1668" t="inlineStr">
        <is>
          <t>Measured</t>
        </is>
      </c>
      <c r="E1668" t="inlineStr">
        <is>
          <t>Not reported</t>
        </is>
      </c>
      <c r="F1668"/>
      <c r="G1668"/>
      <c r="H1668"/>
      <c r="I1668"/>
      <c r="J1668"/>
      <c r="K1668"/>
      <c r="L1668" t="inlineStr">
        <is>
          <t>Pimephales promelas</t>
        </is>
      </c>
      <c r="M1668" t="inlineStr">
        <is>
          <t>Fathead Minnow</t>
        </is>
      </c>
      <c r="N1668"/>
      <c r="O1668"/>
      <c r="P1668"/>
      <c r="Q1668"/>
      <c r="R1668" t="n">
        <v>30.0</v>
      </c>
      <c r="S1668"/>
      <c r="T1668" t="n">
        <v>35.0</v>
      </c>
      <c r="U1668" t="inlineStr">
        <is>
          <t>Day(s)</t>
        </is>
      </c>
      <c r="V1668" t="inlineStr">
        <is>
          <t>Flow-through</t>
        </is>
      </c>
      <c r="W1668" t="inlineStr">
        <is>
          <t>Fresh water</t>
        </is>
      </c>
      <c r="X1668" t="inlineStr">
        <is>
          <t>Lab</t>
        </is>
      </c>
      <c r="Y1668"/>
      <c r="Z1668" t="inlineStr">
        <is>
          <t>Active ingredient</t>
        </is>
      </c>
      <c r="AA1668"/>
      <c r="AB1668" t="n">
        <v>131.0</v>
      </c>
      <c r="AC1668"/>
      <c r="AD1668" t="n">
        <v>124.0</v>
      </c>
      <c r="AE1668"/>
      <c r="AF1668" t="n">
        <v>137.0</v>
      </c>
      <c r="AG1668" t="inlineStr">
        <is>
          <t>AI mg/L</t>
        </is>
      </c>
      <c r="AH1668"/>
      <c r="AI1668"/>
      <c r="AJ1668"/>
      <c r="AK1668"/>
      <c r="AL1668"/>
      <c r="AM1668"/>
      <c r="AN1668"/>
      <c r="AO1668"/>
      <c r="AP1668"/>
      <c r="AQ1668"/>
      <c r="AR1668"/>
      <c r="AS1668"/>
      <c r="AT1668"/>
      <c r="AU1668"/>
      <c r="AV1668"/>
      <c r="AW1668"/>
      <c r="AX1668" t="inlineStr">
        <is>
          <t>Mortality</t>
        </is>
      </c>
      <c r="AY1668" t="inlineStr">
        <is>
          <t>Mortality</t>
        </is>
      </c>
      <c r="AZ1668" t="inlineStr">
        <is>
          <t>LC50</t>
        </is>
      </c>
      <c r="BA1668"/>
      <c r="BB1668" t="n">
        <v>4.0</v>
      </c>
      <c r="BC1668"/>
      <c r="BD1668"/>
      <c r="BE1668"/>
      <c r="BF1668"/>
      <c r="BG1668" t="inlineStr">
        <is>
          <t>Day(s)</t>
        </is>
      </c>
      <c r="BH1668"/>
      <c r="BI1668" t="inlineStr">
        <is>
          <t>DTXSID6022004</t>
        </is>
      </c>
      <c r="BJ1668" t="inlineStr">
        <is>
          <t>10.1007/BF01060748</t>
        </is>
      </c>
      <c r="BK1668"/>
      <c r="BL1668"/>
      <c r="BM1668"/>
      <c r="BN1668"/>
      <c r="BO1668"/>
      <c r="BP1668"/>
      <c r="BQ1668"/>
      <c r="BR1668"/>
      <c r="BS1668"/>
      <c r="BT1668" t="inlineStr">
        <is>
          <t>--</t>
        </is>
      </c>
      <c r="BU1668"/>
      <c r="BV1668"/>
      <c r="BW1668"/>
      <c r="BX1668"/>
      <c r="BY1668"/>
      <c r="BZ1668"/>
      <c r="CA1668"/>
      <c r="CB1668"/>
      <c r="CC1668"/>
      <c r="CD1668"/>
      <c r="CE1668"/>
      <c r="CF1668"/>
      <c r="CG1668"/>
      <c r="CH1668"/>
      <c r="CI1668"/>
      <c r="CJ1668" t="inlineStr">
        <is>
          <t xml:space="preserve">SOURCE/LABORATORY-REARED//AP FREQ/WATER CONTINUOUSLY MIXED WITH TOXICANT//MEDIA/DILUTED LABORATORY LAKE WATER SUPPLY (LAKE SUPERIOR)//   </t>
        </is>
      </c>
      <c r="CK1668" t="inlineStr">
        <is>
          <t>Walbridge,C.T., J.T. Fiandt, G.L. Phipps, and G.W. Holcombe</t>
        </is>
      </c>
      <c r="CL1668" t="n">
        <v>11227.0</v>
      </c>
      <c r="CM1668" t="inlineStr">
        <is>
          <t>Acute Toxicity of Ten Chlorinated Aliphatic Hydrocarbons to the Fathead Minnow (Pimephales promelas)</t>
        </is>
      </c>
      <c r="CN1668" t="inlineStr">
        <is>
          <t>Arch. Environ. Contam. Toxicol.12(6): 661-666</t>
        </is>
      </c>
      <c r="CO1668" t="n">
        <v>1983.0</v>
      </c>
      <c r="CP1668" t="inlineStr">
        <is>
          <t>Walbridge,C.T., J.T. Fiandt, G.L. Phipps, and G.W. Holcombe (1983). Acute Toxicity of Ten Chlorinated Aliphatic Hydrocarbons to the Fathead Minnow (Pimephales promelas). Arch. Environ. Contam. Toxicol., 12, (6), 661-666. doi:10.1007/BF01060748. ECOREF#:11227</t>
        </is>
      </c>
    </row>
    <row r="1669">
      <c r="A1669" t="n">
        <v>142621.0</v>
      </c>
      <c r="B1669" t="inlineStr">
        <is>
          <t>Hexanoic acid</t>
        </is>
      </c>
      <c r="C1669"/>
      <c r="D1669" t="inlineStr">
        <is>
          <t>Measured</t>
        </is>
      </c>
      <c r="E1669" t="inlineStr">
        <is>
          <t>Not coded</t>
        </is>
      </c>
      <c r="F1669"/>
      <c r="G1669" t="n">
        <v>99.0</v>
      </c>
      <c r="H1669"/>
      <c r="I1669"/>
      <c r="J1669"/>
      <c r="K1669"/>
      <c r="L1669" t="inlineStr">
        <is>
          <t>Pimephales promelas</t>
        </is>
      </c>
      <c r="M1669" t="inlineStr">
        <is>
          <t>Fathead Minnow</t>
        </is>
      </c>
      <c r="N1669"/>
      <c r="O1669"/>
      <c r="P1669" t="n">
        <v>35.0</v>
      </c>
      <c r="Q1669"/>
      <c r="R1669"/>
      <c r="S1669"/>
      <c r="T1669"/>
      <c r="U1669" t="inlineStr">
        <is>
          <t>Day(s)</t>
        </is>
      </c>
      <c r="V1669" t="inlineStr">
        <is>
          <t>Flow-through</t>
        </is>
      </c>
      <c r="W1669" t="inlineStr">
        <is>
          <t>Fresh water</t>
        </is>
      </c>
      <c r="X1669" t="inlineStr">
        <is>
          <t>Lab</t>
        </is>
      </c>
      <c r="Y1669"/>
      <c r="Z1669" t="inlineStr">
        <is>
          <t>Active ingredient</t>
        </is>
      </c>
      <c r="AA1669"/>
      <c r="AB1669" t="n">
        <v>320.0</v>
      </c>
      <c r="AC1669"/>
      <c r="AD1669" t="n">
        <v>306.0</v>
      </c>
      <c r="AE1669"/>
      <c r="AF1669" t="n">
        <v>334.0</v>
      </c>
      <c r="AG1669" t="inlineStr">
        <is>
          <t>AI mg/L</t>
        </is>
      </c>
      <c r="AH1669"/>
      <c r="AI1669"/>
      <c r="AJ1669"/>
      <c r="AK1669"/>
      <c r="AL1669"/>
      <c r="AM1669"/>
      <c r="AN1669"/>
      <c r="AO1669"/>
      <c r="AP1669"/>
      <c r="AQ1669"/>
      <c r="AR1669"/>
      <c r="AS1669"/>
      <c r="AT1669"/>
      <c r="AU1669"/>
      <c r="AV1669"/>
      <c r="AW1669"/>
      <c r="AX1669" t="inlineStr">
        <is>
          <t>Mortality</t>
        </is>
      </c>
      <c r="AY1669" t="inlineStr">
        <is>
          <t>Mortality</t>
        </is>
      </c>
      <c r="AZ1669" t="inlineStr">
        <is>
          <t>LC50</t>
        </is>
      </c>
      <c r="BA1669"/>
      <c r="BB1669" t="n">
        <v>4.0</v>
      </c>
      <c r="BC1669"/>
      <c r="BD1669"/>
      <c r="BE1669"/>
      <c r="BF1669"/>
      <c r="BG1669" t="inlineStr">
        <is>
          <t>Day(s)</t>
        </is>
      </c>
      <c r="BH1669" t="inlineStr">
        <is>
          <t>Pure</t>
        </is>
      </c>
      <c r="BI1669" t="inlineStr">
        <is>
          <t>DTXSID7021607</t>
        </is>
      </c>
      <c r="BJ1669"/>
      <c r="BK1669"/>
      <c r="BL1669"/>
      <c r="BM1669"/>
      <c r="BN1669"/>
      <c r="BO1669"/>
      <c r="BP1669"/>
      <c r="BQ1669"/>
      <c r="BR1669"/>
      <c r="BS1669"/>
      <c r="BT1669" t="inlineStr">
        <is>
          <t>--</t>
        </is>
      </c>
      <c r="BU1669"/>
      <c r="BV1669"/>
      <c r="BW1669"/>
      <c r="BX1669"/>
      <c r="BY1669"/>
      <c r="BZ1669"/>
      <c r="CA1669"/>
      <c r="CB1669"/>
      <c r="CC1669"/>
      <c r="CD1669"/>
      <c r="CE1669"/>
      <c r="CF1669"/>
      <c r="CG1669"/>
      <c r="CH1669"/>
      <c r="CI1669" t="inlineStr">
        <is>
          <t xml:space="preserve"> Affected fish were hypoactive and lost schooling behavior NR and equilibrium prior to death.  The pH of the stock solutionNAas adjusted to that of lake water using NaOH. </t>
        </is>
      </c>
      <c r="CJ1669" t="inlineStr">
        <is>
          <t xml:space="preserve">   Affected fish were hypoactive and lost schooling behavior NR and equilibrium prior to death.  The pH of the stock solutionNAas adjusted to that of lake water using NaOH. </t>
        </is>
      </c>
      <c r="CK1669" t="inlineStr">
        <is>
          <t>Brooke,L.T., D.J. Call, D.L. Geiger, and C.E. Northcott</t>
        </is>
      </c>
      <c r="CL1669" t="n">
        <v>12448.0</v>
      </c>
      <c r="CM1669" t="inlineStr">
        <is>
          <t>Acute Toxicities of Organic Chemicals to Fathead Minnows (Pimephales promelas), Vol. 1</t>
        </is>
      </c>
      <c r="CN1669" t="inlineStr">
        <is>
          <t>Center for Lake Superior Environmental Studies, University of Wisconsin-Superior, Superior, WI:414 p.</t>
        </is>
      </c>
      <c r="CO1669" t="n">
        <v>1984.0</v>
      </c>
      <c r="CP1669" t="inlineStr">
        <is>
          <t>Brooke,L.T., D.J. Call, D.L. Geiger, and C.E. Northcott (1984). Acute Toxicities of Organic Chemicals to Fathead Minnows (Pimephales promelas), Vol. 1. Center for Lake Superior Environmental Studies, University of Wisconsin-Superior, Superior, WI, 414 p. ECOREF#:12448</t>
        </is>
      </c>
    </row>
    <row r="1670">
      <c r="A1670" t="n">
        <v>142621.0</v>
      </c>
      <c r="B1670" t="inlineStr">
        <is>
          <t>Hexanoic acid</t>
        </is>
      </c>
      <c r="C1670"/>
      <c r="D1670" t="inlineStr">
        <is>
          <t>Unmeasured</t>
        </is>
      </c>
      <c r="E1670" t="inlineStr">
        <is>
          <t>Not coded</t>
        </is>
      </c>
      <c r="F1670"/>
      <c r="G1670"/>
      <c r="H1670"/>
      <c r="I1670"/>
      <c r="J1670"/>
      <c r="K1670"/>
      <c r="L1670" t="inlineStr">
        <is>
          <t>Pimephales promelas</t>
        </is>
      </c>
      <c r="M1670" t="inlineStr">
        <is>
          <t>Fathead Minnow</t>
        </is>
      </c>
      <c r="N1670" t="inlineStr">
        <is>
          <t>Juvenile</t>
        </is>
      </c>
      <c r="O1670"/>
      <c r="P1670"/>
      <c r="Q1670"/>
      <c r="R1670" t="n">
        <v>4.0</v>
      </c>
      <c r="S1670"/>
      <c r="T1670" t="n">
        <v>8.0</v>
      </c>
      <c r="U1670" t="inlineStr">
        <is>
          <t>Week(s)</t>
        </is>
      </c>
      <c r="V1670" t="inlineStr">
        <is>
          <t>Static</t>
        </is>
      </c>
      <c r="W1670" t="inlineStr">
        <is>
          <t>Fresh water</t>
        </is>
      </c>
      <c r="X1670" t="inlineStr">
        <is>
          <t>Lab</t>
        </is>
      </c>
      <c r="Y1670"/>
      <c r="Z1670" t="inlineStr">
        <is>
          <t>Formulation</t>
        </is>
      </c>
      <c r="AA1670"/>
      <c r="AB1670" t="n">
        <v>88.0</v>
      </c>
      <c r="AC1670"/>
      <c r="AD1670"/>
      <c r="AE1670"/>
      <c r="AF1670"/>
      <c r="AG1670" t="inlineStr">
        <is>
          <t>AI mg/L</t>
        </is>
      </c>
      <c r="AH1670"/>
      <c r="AI1670"/>
      <c r="AJ1670"/>
      <c r="AK1670"/>
      <c r="AL1670"/>
      <c r="AM1670"/>
      <c r="AN1670"/>
      <c r="AO1670"/>
      <c r="AP1670"/>
      <c r="AQ1670"/>
      <c r="AR1670"/>
      <c r="AS1670"/>
      <c r="AT1670"/>
      <c r="AU1670"/>
      <c r="AV1670"/>
      <c r="AW1670"/>
      <c r="AX1670" t="inlineStr">
        <is>
          <t>Mortality</t>
        </is>
      </c>
      <c r="AY1670" t="inlineStr">
        <is>
          <t>Mortality</t>
        </is>
      </c>
      <c r="AZ1670" t="inlineStr">
        <is>
          <t>LC50</t>
        </is>
      </c>
      <c r="BA1670"/>
      <c r="BB1670" t="n">
        <v>4.0</v>
      </c>
      <c r="BC1670"/>
      <c r="BD1670"/>
      <c r="BE1670"/>
      <c r="BF1670"/>
      <c r="BG1670" t="inlineStr">
        <is>
          <t>Day(s)</t>
        </is>
      </c>
      <c r="BH1670"/>
      <c r="BI1670" t="inlineStr">
        <is>
          <t>DTXSID7021607</t>
        </is>
      </c>
      <c r="BJ1670"/>
      <c r="BK1670"/>
      <c r="BL1670"/>
      <c r="BM1670"/>
      <c r="BN1670"/>
      <c r="BO1670"/>
      <c r="BP1670"/>
      <c r="BQ1670"/>
      <c r="BR1670"/>
      <c r="BS1670"/>
      <c r="BT1670" t="inlineStr">
        <is>
          <t>--</t>
        </is>
      </c>
      <c r="BU1670"/>
      <c r="BV1670"/>
      <c r="BW1670"/>
      <c r="BX1670"/>
      <c r="BY1670"/>
      <c r="BZ1670"/>
      <c r="CA1670"/>
      <c r="CB1670"/>
      <c r="CC1670"/>
      <c r="CD1670"/>
      <c r="CE1670"/>
      <c r="CF1670"/>
      <c r="CG1670"/>
      <c r="CH1670"/>
      <c r="CI1670"/>
      <c r="CJ1670"/>
      <c r="CK1670" t="inlineStr">
        <is>
          <t>Mattson,V.R., J.W. Arthur, and C.T. Walbridge</t>
        </is>
      </c>
      <c r="CL1670" t="n">
        <v>719.0</v>
      </c>
      <c r="CM1670" t="inlineStr">
        <is>
          <t>Acute Toxicity of Selected Organic Compounds to Fathead Minnows</t>
        </is>
      </c>
      <c r="CN1670" t="inlineStr">
        <is>
          <t>EPA-600/3-76-097, U.S.EPA, Duluth, MN:12 p.</t>
        </is>
      </c>
      <c r="CO1670" t="n">
        <v>1976.0</v>
      </c>
      <c r="CP1670" t="inlineStr">
        <is>
          <t>Mattson,V.R., J.W. Arthur, and C.T. Walbridge (1976). Acute Toxicity of Selected Organic Compounds to Fathead Minnows. EPA-600/3-76-097, U.S.EPA, Duluth, MN, 12 p. ECOREF#:719</t>
        </is>
      </c>
    </row>
    <row r="1671">
      <c r="A1671" t="n">
        <v>142712.0</v>
      </c>
      <c r="B1671" t="inlineStr">
        <is>
          <t>Acetic acid, Copper(2+) salt</t>
        </is>
      </c>
      <c r="C1671"/>
      <c r="D1671" t="inlineStr">
        <is>
          <t>Measured</t>
        </is>
      </c>
      <c r="E1671" t="inlineStr">
        <is>
          <t>Not coded</t>
        </is>
      </c>
      <c r="F1671"/>
      <c r="G1671"/>
      <c r="H1671"/>
      <c r="I1671"/>
      <c r="J1671"/>
      <c r="K1671"/>
      <c r="L1671" t="inlineStr">
        <is>
          <t>Pimephales promelas</t>
        </is>
      </c>
      <c r="M1671" t="inlineStr">
        <is>
          <t>Fathead Minnow</t>
        </is>
      </c>
      <c r="N1671"/>
      <c r="O1671"/>
      <c r="P1671"/>
      <c r="Q1671"/>
      <c r="R1671"/>
      <c r="S1671"/>
      <c r="T1671"/>
      <c r="U1671"/>
      <c r="V1671" t="inlineStr">
        <is>
          <t>Static</t>
        </is>
      </c>
      <c r="W1671" t="inlineStr">
        <is>
          <t>Fresh water</t>
        </is>
      </c>
      <c r="X1671" t="inlineStr">
        <is>
          <t>Lab</t>
        </is>
      </c>
      <c r="Y1671"/>
      <c r="Z1671" t="inlineStr">
        <is>
          <t>Total</t>
        </is>
      </c>
      <c r="AA1671"/>
      <c r="AB1671" t="n">
        <v>0.23</v>
      </c>
      <c r="AC1671"/>
      <c r="AD1671"/>
      <c r="AE1671"/>
      <c r="AF1671"/>
      <c r="AG1671" t="inlineStr">
        <is>
          <t>AI mg/L</t>
        </is>
      </c>
      <c r="AH1671"/>
      <c r="AI1671"/>
      <c r="AJ1671"/>
      <c r="AK1671"/>
      <c r="AL1671"/>
      <c r="AM1671"/>
      <c r="AN1671"/>
      <c r="AO1671"/>
      <c r="AP1671"/>
      <c r="AQ1671"/>
      <c r="AR1671"/>
      <c r="AS1671"/>
      <c r="AT1671"/>
      <c r="AU1671"/>
      <c r="AV1671"/>
      <c r="AW1671"/>
      <c r="AX1671" t="inlineStr">
        <is>
          <t>Mortality</t>
        </is>
      </c>
      <c r="AY1671" t="inlineStr">
        <is>
          <t>Mortality</t>
        </is>
      </c>
      <c r="AZ1671" t="inlineStr">
        <is>
          <t>LC50</t>
        </is>
      </c>
      <c r="BA1671"/>
      <c r="BB1671" t="n">
        <v>4.0</v>
      </c>
      <c r="BC1671"/>
      <c r="BD1671"/>
      <c r="BE1671"/>
      <c r="BF1671"/>
      <c r="BG1671" t="inlineStr">
        <is>
          <t>Day(s)</t>
        </is>
      </c>
      <c r="BH1671"/>
      <c r="BI1671" t="inlineStr">
        <is>
          <t>DTXSID2059720</t>
        </is>
      </c>
      <c r="BJ1671"/>
      <c r="BK1671"/>
      <c r="BL1671"/>
      <c r="BM1671"/>
      <c r="BN1671"/>
      <c r="BO1671"/>
      <c r="BP1671"/>
      <c r="BQ1671"/>
      <c r="BR1671"/>
      <c r="BS1671"/>
      <c r="BT1671" t="inlineStr">
        <is>
          <t>--</t>
        </is>
      </c>
      <c r="BU1671"/>
      <c r="BV1671"/>
      <c r="BW1671"/>
      <c r="BX1671"/>
      <c r="BY1671"/>
      <c r="BZ1671"/>
      <c r="CA1671"/>
      <c r="CB1671"/>
      <c r="CC1671"/>
      <c r="CD1671"/>
      <c r="CE1671"/>
      <c r="CF1671"/>
      <c r="CG1671"/>
      <c r="CH1671"/>
      <c r="CI1671" t="inlineStr">
        <is>
          <t xml:space="preserve"> O EFCT CONT/AMMONIUM TRISULFIDE//</t>
        </is>
      </c>
      <c r="CJ1671" t="inlineStr">
        <is>
          <t>CONTR/C,V//   O EFCT CONT/AMMONIUM TRISULFIDE//</t>
        </is>
      </c>
      <c r="CK1671" t="inlineStr">
        <is>
          <t>Curtis,M.W., T.L. Copeland, and C.H. Ward</t>
        </is>
      </c>
      <c r="CL1671" t="n">
        <v>5735.0</v>
      </c>
      <c r="CM1671" t="inlineStr">
        <is>
          <t>Aquatic Toxicity of Substances Proposed for Spill Prevention Regulation</t>
        </is>
      </c>
      <c r="CN1671" t="inlineStr">
        <is>
          <t>In: Proc. Natl. Conf. Control of Hazardous Material Spills, Miami Beach, FL:99-103</t>
        </is>
      </c>
      <c r="CO1671" t="n">
        <v>1978.0</v>
      </c>
      <c r="CP1671" t="inlineStr">
        <is>
          <t>Curtis,M.W., T.L. Copeland, and C.H. Ward (1978). Aquatic Toxicity of Substances Proposed for Spill Prevention Regulation. In: Proc. Natl. Conf. Control of Hazardous Material Spills, Miami Beach, FL, 99-103. ECOREF#:5735</t>
        </is>
      </c>
    </row>
    <row r="1672">
      <c r="A1672" t="n">
        <v>142712.0</v>
      </c>
      <c r="B1672" t="inlineStr">
        <is>
          <t>Acetic acid, Copper(2+) salt</t>
        </is>
      </c>
      <c r="C1672"/>
      <c r="D1672" t="inlineStr">
        <is>
          <t>Measured</t>
        </is>
      </c>
      <c r="E1672" t="inlineStr">
        <is>
          <t>United States Environmental Protection Agency</t>
        </is>
      </c>
      <c r="F1672"/>
      <c r="G1672"/>
      <c r="H1672"/>
      <c r="I1672"/>
      <c r="J1672"/>
      <c r="K1672"/>
      <c r="L1672" t="inlineStr">
        <is>
          <t>Pimephales promelas</t>
        </is>
      </c>
      <c r="M1672" t="inlineStr">
        <is>
          <t>Fathead Minnow</t>
        </is>
      </c>
      <c r="N1672"/>
      <c r="O1672"/>
      <c r="P1672"/>
      <c r="Q1672"/>
      <c r="R1672"/>
      <c r="S1672"/>
      <c r="T1672"/>
      <c r="U1672"/>
      <c r="V1672" t="inlineStr">
        <is>
          <t>Static</t>
        </is>
      </c>
      <c r="W1672" t="inlineStr">
        <is>
          <t>Fresh water</t>
        </is>
      </c>
      <c r="X1672" t="inlineStr">
        <is>
          <t>Lab</t>
        </is>
      </c>
      <c r="Y1672"/>
      <c r="Z1672" t="inlineStr">
        <is>
          <t>Total</t>
        </is>
      </c>
      <c r="AA1672"/>
      <c r="AB1672" t="n">
        <v>0.66</v>
      </c>
      <c r="AC1672"/>
      <c r="AD1672"/>
      <c r="AE1672"/>
      <c r="AF1672"/>
      <c r="AG1672" t="inlineStr">
        <is>
          <t>AI mg/L</t>
        </is>
      </c>
      <c r="AH1672"/>
      <c r="AI1672"/>
      <c r="AJ1672"/>
      <c r="AK1672"/>
      <c r="AL1672"/>
      <c r="AM1672"/>
      <c r="AN1672"/>
      <c r="AO1672"/>
      <c r="AP1672"/>
      <c r="AQ1672"/>
      <c r="AR1672"/>
      <c r="AS1672"/>
      <c r="AT1672"/>
      <c r="AU1672"/>
      <c r="AV1672"/>
      <c r="AW1672"/>
      <c r="AX1672" t="inlineStr">
        <is>
          <t>Mortality</t>
        </is>
      </c>
      <c r="AY1672" t="inlineStr">
        <is>
          <t>Mortality</t>
        </is>
      </c>
      <c r="AZ1672" t="inlineStr">
        <is>
          <t>LC50</t>
        </is>
      </c>
      <c r="BA1672"/>
      <c r="BB1672" t="n">
        <v>4.0</v>
      </c>
      <c r="BC1672"/>
      <c r="BD1672"/>
      <c r="BE1672"/>
      <c r="BF1672"/>
      <c r="BG1672" t="inlineStr">
        <is>
          <t>Day(s)</t>
        </is>
      </c>
      <c r="BH1672"/>
      <c r="BI1672" t="inlineStr">
        <is>
          <t>DTXSID2059720</t>
        </is>
      </c>
      <c r="BJ1672" t="inlineStr">
        <is>
          <t>10.1016/0043-1354(79)90084-8</t>
        </is>
      </c>
      <c r="BK1672"/>
      <c r="BL1672" t="inlineStr">
        <is>
          <t>Acute</t>
        </is>
      </c>
      <c r="BM1672"/>
      <c r="BN1672"/>
      <c r="BO1672"/>
      <c r="BP1672"/>
      <c r="BQ1672"/>
      <c r="BR1672"/>
      <c r="BS1672"/>
      <c r="BT1672" t="inlineStr">
        <is>
          <t>--</t>
        </is>
      </c>
      <c r="BU1672"/>
      <c r="BV1672"/>
      <c r="BW1672"/>
      <c r="BX1672"/>
      <c r="BY1672"/>
      <c r="BZ1672"/>
      <c r="CA1672"/>
      <c r="CB1672"/>
      <c r="CC1672"/>
      <c r="CD1672"/>
      <c r="CE1672"/>
      <c r="CF1672"/>
      <c r="CG1672"/>
      <c r="CH1672"/>
      <c r="CI1672" t="inlineStr">
        <is>
          <t xml:space="preserve">CONC1/BASED ON MEASURED CONCS// </t>
        </is>
      </c>
      <c r="CJ1672" t="inlineStr">
        <is>
          <t xml:space="preserve">SOURCE/FROM THE EPA NEWTOWN FISH TOXICOLOGY STATION, CINCINNATI, OHIO//TMETH/EPA-660-3-75-009//MEDIA/UNAERATED RECONSTITUTED SOFT WATER//  CONC1/BASED ON MEASURED CONCS// </t>
        </is>
      </c>
      <c r="CK1672" t="inlineStr">
        <is>
          <t>Curtis,M.W., T.L. Copeland, and C.H. Ward</t>
        </is>
      </c>
      <c r="CL1672" t="n">
        <v>875.0</v>
      </c>
      <c r="CM1672" t="inlineStr">
        <is>
          <t>Acute Toxicity of 12 Industrial Chemicals to Freshwater and Saltwater Organisms</t>
        </is>
      </c>
      <c r="CN1672" t="inlineStr">
        <is>
          <t>Water Res.13(2): 137-141</t>
        </is>
      </c>
      <c r="CO1672" t="n">
        <v>1979.0</v>
      </c>
      <c r="CP1672" t="inlineStr">
        <is>
          <t>Curtis,M.W., T.L. Copeland, and C.H. Ward (1979). Acute Toxicity of 12 Industrial Chemicals to Freshwater and Saltwater Organisms. Water Res., 13, (2), 137-141. doi:10.1016/0043-1354(79)90084-8. ECOREF#:875</t>
        </is>
      </c>
    </row>
    <row r="1673">
      <c r="A1673" t="n">
        <v>142712.0</v>
      </c>
      <c r="B1673" t="inlineStr">
        <is>
          <t>Acetic acid, Copper(2+) salt</t>
        </is>
      </c>
      <c r="C1673"/>
      <c r="D1673" t="inlineStr">
        <is>
          <t>Measured</t>
        </is>
      </c>
      <c r="E1673" t="inlineStr">
        <is>
          <t>Not coded</t>
        </is>
      </c>
      <c r="F1673"/>
      <c r="G1673"/>
      <c r="H1673"/>
      <c r="I1673"/>
      <c r="J1673"/>
      <c r="K1673"/>
      <c r="L1673" t="inlineStr">
        <is>
          <t>Pimephales promelas</t>
        </is>
      </c>
      <c r="M1673" t="inlineStr">
        <is>
          <t>Fathead Minnow</t>
        </is>
      </c>
      <c r="N1673"/>
      <c r="O1673"/>
      <c r="P1673"/>
      <c r="Q1673"/>
      <c r="R1673"/>
      <c r="S1673"/>
      <c r="T1673"/>
      <c r="U1673"/>
      <c r="V1673" t="inlineStr">
        <is>
          <t>Static</t>
        </is>
      </c>
      <c r="W1673" t="inlineStr">
        <is>
          <t>Fresh water</t>
        </is>
      </c>
      <c r="X1673" t="inlineStr">
        <is>
          <t>Lab</t>
        </is>
      </c>
      <c r="Y1673"/>
      <c r="Z1673" t="inlineStr">
        <is>
          <t>Total</t>
        </is>
      </c>
      <c r="AA1673"/>
      <c r="AB1673" t="n">
        <v>0.14</v>
      </c>
      <c r="AC1673"/>
      <c r="AD1673" t="n">
        <v>0.1</v>
      </c>
      <c r="AE1673"/>
      <c r="AF1673" t="n">
        <v>0.18</v>
      </c>
      <c r="AG1673" t="inlineStr">
        <is>
          <t>AI mg/L</t>
        </is>
      </c>
      <c r="AH1673"/>
      <c r="AI1673"/>
      <c r="AJ1673"/>
      <c r="AK1673"/>
      <c r="AL1673"/>
      <c r="AM1673"/>
      <c r="AN1673"/>
      <c r="AO1673"/>
      <c r="AP1673"/>
      <c r="AQ1673"/>
      <c r="AR1673"/>
      <c r="AS1673"/>
      <c r="AT1673"/>
      <c r="AU1673"/>
      <c r="AV1673"/>
      <c r="AW1673"/>
      <c r="AX1673" t="inlineStr">
        <is>
          <t>Mortality</t>
        </is>
      </c>
      <c r="AY1673" t="inlineStr">
        <is>
          <t>Mortality</t>
        </is>
      </c>
      <c r="AZ1673" t="inlineStr">
        <is>
          <t>LC50</t>
        </is>
      </c>
      <c r="BA1673"/>
      <c r="BB1673" t="n">
        <v>4.0</v>
      </c>
      <c r="BC1673"/>
      <c r="BD1673"/>
      <c r="BE1673"/>
      <c r="BF1673"/>
      <c r="BG1673" t="inlineStr">
        <is>
          <t>Day(s)</t>
        </is>
      </c>
      <c r="BH1673"/>
      <c r="BI1673" t="inlineStr">
        <is>
          <t>DTXSID2059720</t>
        </is>
      </c>
      <c r="BJ1673"/>
      <c r="BK1673"/>
      <c r="BL1673"/>
      <c r="BM1673"/>
      <c r="BN1673"/>
      <c r="BO1673"/>
      <c r="BP1673"/>
      <c r="BQ1673"/>
      <c r="BR1673"/>
      <c r="BS1673"/>
      <c r="BT1673" t="inlineStr">
        <is>
          <t>--</t>
        </is>
      </c>
      <c r="BU1673"/>
      <c r="BV1673"/>
      <c r="BW1673"/>
      <c r="BX1673"/>
      <c r="BY1673"/>
      <c r="BZ1673"/>
      <c r="CA1673"/>
      <c r="CB1673"/>
      <c r="CC1673"/>
      <c r="CD1673"/>
      <c r="CE1673"/>
      <c r="CF1673"/>
      <c r="CG1673"/>
      <c r="CH1673"/>
      <c r="CI1673" t="inlineStr">
        <is>
          <t xml:space="preserve"> O EFCT CONT/AMMONIUM TRISULFIDE//</t>
        </is>
      </c>
      <c r="CJ1673" t="inlineStr">
        <is>
          <t>CONTR/C,V//   O EFCT CONT/AMMONIUM TRISULFIDE//</t>
        </is>
      </c>
      <c r="CK1673" t="inlineStr">
        <is>
          <t>Curtis,M.W., T.L. Copeland, and C.H. Ward</t>
        </is>
      </c>
      <c r="CL1673" t="n">
        <v>5735.0</v>
      </c>
      <c r="CM1673" t="inlineStr">
        <is>
          <t>Aquatic Toxicity of Substances Proposed for Spill Prevention Regulation</t>
        </is>
      </c>
      <c r="CN1673" t="inlineStr">
        <is>
          <t>In: Proc. Natl. Conf. Control of Hazardous Material Spills, Miami Beach, FL:99-103</t>
        </is>
      </c>
      <c r="CO1673" t="n">
        <v>1978.0</v>
      </c>
      <c r="CP1673" t="inlineStr">
        <is>
          <t>Curtis,M.W., T.L. Copeland, and C.H. Ward (1978). Aquatic Toxicity of Substances Proposed for Spill Prevention Regulation. In: Proc. Natl. Conf. Control of Hazardous Material Spills, Miami Beach, FL, 99-103. ECOREF#:5735</t>
        </is>
      </c>
    </row>
    <row r="1674">
      <c r="A1674" t="n">
        <v>142927.0</v>
      </c>
      <c r="B1674" t="inlineStr">
        <is>
          <t>Hexyl acetate</t>
        </is>
      </c>
      <c r="C1674"/>
      <c r="D1674" t="inlineStr">
        <is>
          <t>Measured</t>
        </is>
      </c>
      <c r="E1674" t="inlineStr">
        <is>
          <t>Not coded</t>
        </is>
      </c>
      <c r="F1674"/>
      <c r="G1674" t="n">
        <v>99.0</v>
      </c>
      <c r="H1674"/>
      <c r="I1674"/>
      <c r="J1674"/>
      <c r="K1674"/>
      <c r="L1674" t="inlineStr">
        <is>
          <t>Pimephales promelas</t>
        </is>
      </c>
      <c r="M1674" t="inlineStr">
        <is>
          <t>Fathead Minnow</t>
        </is>
      </c>
      <c r="N1674"/>
      <c r="O1674"/>
      <c r="P1674"/>
      <c r="Q1674"/>
      <c r="R1674" t="n">
        <v>30.0</v>
      </c>
      <c r="S1674"/>
      <c r="T1674" t="n">
        <v>31.0</v>
      </c>
      <c r="U1674" t="inlineStr">
        <is>
          <t>Day(s)</t>
        </is>
      </c>
      <c r="V1674" t="inlineStr">
        <is>
          <t>Flow-through</t>
        </is>
      </c>
      <c r="W1674" t="inlineStr">
        <is>
          <t>Fresh water</t>
        </is>
      </c>
      <c r="X1674" t="inlineStr">
        <is>
          <t>Lab</t>
        </is>
      </c>
      <c r="Y1674"/>
      <c r="Z1674" t="inlineStr">
        <is>
          <t>Active ingredient</t>
        </is>
      </c>
      <c r="AA1674"/>
      <c r="AB1674" t="n">
        <v>4.0</v>
      </c>
      <c r="AC1674"/>
      <c r="AD1674" t="n">
        <v>3.7</v>
      </c>
      <c r="AE1674"/>
      <c r="AF1674" t="n">
        <v>4.4</v>
      </c>
      <c r="AG1674" t="inlineStr">
        <is>
          <t>AI mg/L</t>
        </is>
      </c>
      <c r="AH1674"/>
      <c r="AI1674"/>
      <c r="AJ1674"/>
      <c r="AK1674"/>
      <c r="AL1674"/>
      <c r="AM1674"/>
      <c r="AN1674"/>
      <c r="AO1674"/>
      <c r="AP1674"/>
      <c r="AQ1674"/>
      <c r="AR1674"/>
      <c r="AS1674"/>
      <c r="AT1674"/>
      <c r="AU1674"/>
      <c r="AV1674"/>
      <c r="AW1674"/>
      <c r="AX1674" t="inlineStr">
        <is>
          <t>Mortality</t>
        </is>
      </c>
      <c r="AY1674" t="inlineStr">
        <is>
          <t>Mortality</t>
        </is>
      </c>
      <c r="AZ1674" t="inlineStr">
        <is>
          <t>LC50</t>
        </is>
      </c>
      <c r="BA1674"/>
      <c r="BB1674" t="n">
        <v>4.0</v>
      </c>
      <c r="BC1674"/>
      <c r="BD1674"/>
      <c r="BE1674"/>
      <c r="BF1674"/>
      <c r="BG1674" t="inlineStr">
        <is>
          <t>Day(s)</t>
        </is>
      </c>
      <c r="BH1674" t="inlineStr">
        <is>
          <t>Pure</t>
        </is>
      </c>
      <c r="BI1674" t="inlineStr">
        <is>
          <t>DTXSID6022006</t>
        </is>
      </c>
      <c r="BJ1674"/>
      <c r="BK1674"/>
      <c r="BL1674"/>
      <c r="BM1674"/>
      <c r="BN1674"/>
      <c r="BO1674"/>
      <c r="BP1674"/>
      <c r="BQ1674"/>
      <c r="BR1674"/>
      <c r="BS1674"/>
      <c r="BT1674" t="inlineStr">
        <is>
          <t>--</t>
        </is>
      </c>
      <c r="BU1674"/>
      <c r="BV1674"/>
      <c r="BW1674"/>
      <c r="BX1674"/>
      <c r="BY1674"/>
      <c r="BZ1674"/>
      <c r="CA1674"/>
      <c r="CB1674"/>
      <c r="CC1674"/>
      <c r="CD1674"/>
      <c r="CE1674"/>
      <c r="CF1674"/>
      <c r="CG1674"/>
      <c r="CH1674"/>
      <c r="CI1674" t="inlineStr">
        <is>
          <t xml:space="preserve"> No samples were taken at 24 hrs. due to a diluter         NR malfunction.  Affected fish were hypoactive, lost schooling behaviorNAnd equilibrium prior to death. </t>
        </is>
      </c>
      <c r="CJ1674" t="inlineStr">
        <is>
          <t xml:space="preserve">   No samples were taken at 24 hrs. due to a diluter         NR malfunction.  Affected fish were hypoactive, lost schooling behaviorNAnd equilibrium prior to death. </t>
        </is>
      </c>
      <c r="CK1674" t="inlineStr">
        <is>
          <t>Brooke,L.T., D.J. Call, D.L. Geiger, and C.E. Northcott</t>
        </is>
      </c>
      <c r="CL1674" t="n">
        <v>12448.0</v>
      </c>
      <c r="CM1674" t="inlineStr">
        <is>
          <t>Acute Toxicities of Organic Chemicals to Fathead Minnows (Pimephales promelas), Vol. 1</t>
        </is>
      </c>
      <c r="CN1674" t="inlineStr">
        <is>
          <t>Center for Lake Superior Environmental Studies, University of Wisconsin-Superior, Superior, WI:414 p.</t>
        </is>
      </c>
      <c r="CO1674" t="n">
        <v>1984.0</v>
      </c>
      <c r="CP1674" t="inlineStr">
        <is>
          <t>Brooke,L.T., D.J. Call, D.L. Geiger, and C.E. Northcott (1984). Acute Toxicities of Organic Chemicals to Fathead Minnows (Pimephales promelas), Vol. 1. Center for Lake Superior Environmental Studies, University of Wisconsin-Superior, Superior, WI, 414 p. ECOREF#:12448</t>
        </is>
      </c>
    </row>
    <row r="1675">
      <c r="A1675" t="n">
        <v>142961.0</v>
      </c>
      <c r="B1675" t="inlineStr">
        <is>
          <t>1,1'-Oxybisbutane</t>
        </is>
      </c>
      <c r="C1675"/>
      <c r="D1675" t="inlineStr">
        <is>
          <t>Measured</t>
        </is>
      </c>
      <c r="E1675" t="inlineStr">
        <is>
          <t>Not coded</t>
        </is>
      </c>
      <c r="F1675"/>
      <c r="G1675" t="n">
        <v>98.0</v>
      </c>
      <c r="H1675"/>
      <c r="I1675"/>
      <c r="J1675"/>
      <c r="K1675"/>
      <c r="L1675" t="inlineStr">
        <is>
          <t>Pimephales promelas</t>
        </is>
      </c>
      <c r="M1675" t="inlineStr">
        <is>
          <t>Fathead Minnow</t>
        </is>
      </c>
      <c r="N1675"/>
      <c r="O1675"/>
      <c r="P1675" t="n">
        <v>31.0</v>
      </c>
      <c r="Q1675"/>
      <c r="R1675"/>
      <c r="S1675"/>
      <c r="T1675"/>
      <c r="U1675" t="inlineStr">
        <is>
          <t>Day(s)</t>
        </is>
      </c>
      <c r="V1675" t="inlineStr">
        <is>
          <t>Flow-through</t>
        </is>
      </c>
      <c r="W1675" t="inlineStr">
        <is>
          <t>Fresh water</t>
        </is>
      </c>
      <c r="X1675" t="inlineStr">
        <is>
          <t>Lab</t>
        </is>
      </c>
      <c r="Y1675"/>
      <c r="Z1675" t="inlineStr">
        <is>
          <t>Active ingredient</t>
        </is>
      </c>
      <c r="AA1675"/>
      <c r="AB1675" t="n">
        <v>32.3</v>
      </c>
      <c r="AC1675"/>
      <c r="AD1675" t="n">
        <v>30.1</v>
      </c>
      <c r="AE1675"/>
      <c r="AF1675" t="n">
        <v>34.7</v>
      </c>
      <c r="AG1675" t="inlineStr">
        <is>
          <t>AI mg/L</t>
        </is>
      </c>
      <c r="AH1675"/>
      <c r="AI1675"/>
      <c r="AJ1675"/>
      <c r="AK1675"/>
      <c r="AL1675"/>
      <c r="AM1675"/>
      <c r="AN1675"/>
      <c r="AO1675"/>
      <c r="AP1675"/>
      <c r="AQ1675"/>
      <c r="AR1675"/>
      <c r="AS1675"/>
      <c r="AT1675"/>
      <c r="AU1675"/>
      <c r="AV1675"/>
      <c r="AW1675"/>
      <c r="AX1675" t="inlineStr">
        <is>
          <t>Mortality</t>
        </is>
      </c>
      <c r="AY1675" t="inlineStr">
        <is>
          <t>Mortality</t>
        </is>
      </c>
      <c r="AZ1675" t="inlineStr">
        <is>
          <t>LC50</t>
        </is>
      </c>
      <c r="BA1675"/>
      <c r="BB1675" t="n">
        <v>4.0</v>
      </c>
      <c r="BC1675"/>
      <c r="BD1675"/>
      <c r="BE1675"/>
      <c r="BF1675"/>
      <c r="BG1675" t="inlineStr">
        <is>
          <t>Day(s)</t>
        </is>
      </c>
      <c r="BH1675" t="inlineStr">
        <is>
          <t>Pure</t>
        </is>
      </c>
      <c r="BI1675" t="inlineStr">
        <is>
          <t>DTXSID1022007</t>
        </is>
      </c>
      <c r="BJ1675"/>
      <c r="BK1675"/>
      <c r="BL1675"/>
      <c r="BM1675"/>
      <c r="BN1675"/>
      <c r="BO1675"/>
      <c r="BP1675"/>
      <c r="BQ1675"/>
      <c r="BR1675"/>
      <c r="BS1675"/>
      <c r="BT1675" t="inlineStr">
        <is>
          <t>--</t>
        </is>
      </c>
      <c r="BU1675"/>
      <c r="BV1675"/>
      <c r="BW1675"/>
      <c r="BX1675"/>
      <c r="BY1675"/>
      <c r="BZ1675"/>
      <c r="CA1675"/>
      <c r="CB1675"/>
      <c r="CC1675"/>
      <c r="CD1675"/>
      <c r="CE1675"/>
      <c r="CF1675"/>
      <c r="CG1675"/>
      <c r="CH1675"/>
      <c r="CI1675" t="inlineStr">
        <is>
          <t xml:space="preserve"> Individual temperatures were not recorded; however, the mean temperature of the water bath was 25.0 +- 1.0 C.  Individual lengths NAd weights of the test fish were not recorded; however, the measured mean weight was 0.046 g.  Effect data </t>
        </is>
      </c>
      <c r="CJ1675" t="inlineStr">
        <is>
          <t xml:space="preserve">   Individual temperatures were not recorded; however, the mean temperature of the water bath was 25.0 +- 1.0 C.  Individual lengths NAd weights of the test fish were not recorded; however, the measured mean weight was 0.046 g.  Effect data </t>
        </is>
      </c>
      <c r="CK1675" t="inlineStr">
        <is>
          <t>Geiger,D.L., D.J. Call, and L.T. Brooke</t>
        </is>
      </c>
      <c r="CL1675" t="n">
        <v>12859.0</v>
      </c>
      <c r="CM1675" t="inlineStr">
        <is>
          <t>Acute Toxicities of Organic Chemicals to Fathead Minnows (Pimephales promelas) Volume IV</t>
        </is>
      </c>
      <c r="CN1675" t="inlineStr">
        <is>
          <t>Center for Lake Superior Environmental Studies, University of Wisconsin, Superior, WI4:355 p.</t>
        </is>
      </c>
      <c r="CO1675" t="n">
        <v>1988.0</v>
      </c>
      <c r="CP1675" t="inlineStr">
        <is>
          <t>Geiger,D.L., D.J. Call, and L.T. Brooke (1988). Acute Toxicities of Organic Chemicals to Fathead Minnows (Pimephales promelas) Volume IV. Center for Lake Superior Environmental Studies, University of Wisconsin, Superior, WI, 4, 355 p. ECOREF#:12859</t>
        </is>
      </c>
    </row>
    <row r="1676">
      <c r="A1676" t="n">
        <v>142961.0</v>
      </c>
      <c r="B1676" t="inlineStr">
        <is>
          <t>1,1'-Oxybisbutane</t>
        </is>
      </c>
      <c r="C1676"/>
      <c r="D1676" t="inlineStr">
        <is>
          <t>Chemical analysis reported</t>
        </is>
      </c>
      <c r="E1676" t="inlineStr">
        <is>
          <t>American Society for Testing and Materials</t>
        </is>
      </c>
      <c r="F1676"/>
      <c r="G1676"/>
      <c r="H1676"/>
      <c r="I1676"/>
      <c r="J1676"/>
      <c r="K1676"/>
      <c r="L1676" t="inlineStr">
        <is>
          <t>Pimephales promelas</t>
        </is>
      </c>
      <c r="M1676" t="inlineStr">
        <is>
          <t>Fathead Minnow</t>
        </is>
      </c>
      <c r="N1676" t="inlineStr">
        <is>
          <t>Juvenile</t>
        </is>
      </c>
      <c r="O1676"/>
      <c r="P1676"/>
      <c r="Q1676"/>
      <c r="R1676" t="n">
        <v>28.0</v>
      </c>
      <c r="S1676"/>
      <c r="T1676" t="n">
        <v>34.0</v>
      </c>
      <c r="U1676" t="inlineStr">
        <is>
          <t>Day(s)</t>
        </is>
      </c>
      <c r="V1676" t="inlineStr">
        <is>
          <t>Flow-through</t>
        </is>
      </c>
      <c r="W1676" t="inlineStr">
        <is>
          <t>Fresh water</t>
        </is>
      </c>
      <c r="X1676" t="inlineStr">
        <is>
          <t>Lab</t>
        </is>
      </c>
      <c r="Y1676"/>
      <c r="Z1676" t="inlineStr">
        <is>
          <t>Active ingredient</t>
        </is>
      </c>
      <c r="AA1676"/>
      <c r="AB1676" t="n">
        <v>32.5</v>
      </c>
      <c r="AC1676"/>
      <c r="AD1676" t="n">
        <v>29.4</v>
      </c>
      <c r="AE1676"/>
      <c r="AF1676" t="n">
        <v>35.9</v>
      </c>
      <c r="AG1676" t="inlineStr">
        <is>
          <t>AI mg/L</t>
        </is>
      </c>
      <c r="AH1676"/>
      <c r="AI1676"/>
      <c r="AJ1676"/>
      <c r="AK1676"/>
      <c r="AL1676"/>
      <c r="AM1676"/>
      <c r="AN1676"/>
      <c r="AO1676"/>
      <c r="AP1676"/>
      <c r="AQ1676"/>
      <c r="AR1676"/>
      <c r="AS1676"/>
      <c r="AT1676"/>
      <c r="AU1676"/>
      <c r="AV1676"/>
      <c r="AW1676"/>
      <c r="AX1676" t="inlineStr">
        <is>
          <t>Mortality</t>
        </is>
      </c>
      <c r="AY1676" t="inlineStr">
        <is>
          <t>Mortality</t>
        </is>
      </c>
      <c r="AZ1676" t="inlineStr">
        <is>
          <t>LC50</t>
        </is>
      </c>
      <c r="BA1676"/>
      <c r="BB1676" t="n">
        <v>4.0</v>
      </c>
      <c r="BC1676"/>
      <c r="BD1676"/>
      <c r="BE1676"/>
      <c r="BF1676"/>
      <c r="BG1676" t="inlineStr">
        <is>
          <t>Day(s)</t>
        </is>
      </c>
      <c r="BH1676"/>
      <c r="BI1676" t="inlineStr">
        <is>
          <t>DTXSID1022007</t>
        </is>
      </c>
      <c r="BJ1676" t="inlineStr">
        <is>
          <t>10.1016/0166-445X(85)90026-8</t>
        </is>
      </c>
      <c r="BK1676"/>
      <c r="BL1676" t="inlineStr">
        <is>
          <t>Acute</t>
        </is>
      </c>
      <c r="BM1676"/>
      <c r="BN1676"/>
      <c r="BO1676"/>
      <c r="BP1676"/>
      <c r="BQ1676"/>
      <c r="BR1676"/>
      <c r="BS1676"/>
      <c r="BT1676" t="inlineStr">
        <is>
          <t>--</t>
        </is>
      </c>
      <c r="BU1676"/>
      <c r="BV1676"/>
      <c r="BW1676"/>
      <c r="BX1676"/>
      <c r="BY1676"/>
      <c r="BZ1676"/>
      <c r="CA1676"/>
      <c r="CB1676"/>
      <c r="CC1676"/>
      <c r="CD1676"/>
      <c r="CE1676"/>
      <c r="CF1676"/>
      <c r="CG1676"/>
      <c r="CH1676"/>
      <c r="CI1676"/>
      <c r="CJ1676" t="inlineStr">
        <is>
          <t xml:space="preserve">SOURCE/NR//TMETH/E729-80 (1980)//MEDIA/AERATED, FILTERED LAKE SUPERIOR WATER//   </t>
        </is>
      </c>
      <c r="CK1676" t="inlineStr">
        <is>
          <t>Broderius,S., and M. Kahl</t>
        </is>
      </c>
      <c r="CL1676" t="n">
        <v>14128.0</v>
      </c>
      <c r="CM1676" t="inlineStr">
        <is>
          <t>Acute Toxicity of Organic Chemical Mixtures to the Fathead Minnow</t>
        </is>
      </c>
      <c r="CN1676" t="inlineStr">
        <is>
          <t>Aquat. Toxicol.6:307-322</t>
        </is>
      </c>
      <c r="CO1676" t="n">
        <v>1985.0</v>
      </c>
      <c r="CP1676" t="inlineStr">
        <is>
          <t>Broderius,S., and M. Kahl (1985). Acute Toxicity of Organic Chemical Mixtures to the Fathead Minnow. Aquat. Toxicol., 6, 307-322. doi:10.1016/0166-445X(85)90026-8. ECOREF#:14128</t>
        </is>
      </c>
    </row>
    <row r="1677">
      <c r="A1677" t="n">
        <v>143088.0</v>
      </c>
      <c r="B1677" t="inlineStr">
        <is>
          <t>Nonan-1-ol</t>
        </is>
      </c>
      <c r="C1677"/>
      <c r="D1677" t="inlineStr">
        <is>
          <t>Measured</t>
        </is>
      </c>
      <c r="E1677" t="inlineStr">
        <is>
          <t>Not coded</t>
        </is>
      </c>
      <c r="F1677"/>
      <c r="G1677" t="n">
        <v>97.0</v>
      </c>
      <c r="H1677"/>
      <c r="I1677"/>
      <c r="J1677"/>
      <c r="K1677"/>
      <c r="L1677" t="inlineStr">
        <is>
          <t>Pimephales promelas</t>
        </is>
      </c>
      <c r="M1677" t="inlineStr">
        <is>
          <t>Fathead Minnow</t>
        </is>
      </c>
      <c r="N1677"/>
      <c r="O1677"/>
      <c r="P1677"/>
      <c r="Q1677"/>
      <c r="R1677" t="n">
        <v>30.0</v>
      </c>
      <c r="S1677"/>
      <c r="T1677" t="n">
        <v>31.0</v>
      </c>
      <c r="U1677" t="inlineStr">
        <is>
          <t>Day(s)</t>
        </is>
      </c>
      <c r="V1677" t="inlineStr">
        <is>
          <t>Flow-through</t>
        </is>
      </c>
      <c r="W1677" t="inlineStr">
        <is>
          <t>Fresh water</t>
        </is>
      </c>
      <c r="X1677" t="inlineStr">
        <is>
          <t>Lab</t>
        </is>
      </c>
      <c r="Y1677"/>
      <c r="Z1677" t="inlineStr">
        <is>
          <t>Active ingredient</t>
        </is>
      </c>
      <c r="AA1677"/>
      <c r="AB1677" t="n">
        <v>5.7</v>
      </c>
      <c r="AC1677"/>
      <c r="AD1677" t="n">
        <v>5.4</v>
      </c>
      <c r="AE1677"/>
      <c r="AF1677" t="n">
        <v>6.0</v>
      </c>
      <c r="AG1677" t="inlineStr">
        <is>
          <t>AI mg/L</t>
        </is>
      </c>
      <c r="AH1677"/>
      <c r="AI1677"/>
      <c r="AJ1677"/>
      <c r="AK1677"/>
      <c r="AL1677"/>
      <c r="AM1677"/>
      <c r="AN1677"/>
      <c r="AO1677"/>
      <c r="AP1677"/>
      <c r="AQ1677"/>
      <c r="AR1677"/>
      <c r="AS1677"/>
      <c r="AT1677"/>
      <c r="AU1677"/>
      <c r="AV1677"/>
      <c r="AW1677"/>
      <c r="AX1677" t="inlineStr">
        <is>
          <t>Mortality</t>
        </is>
      </c>
      <c r="AY1677" t="inlineStr">
        <is>
          <t>Mortality</t>
        </is>
      </c>
      <c r="AZ1677" t="inlineStr">
        <is>
          <t>LC50</t>
        </is>
      </c>
      <c r="BA1677"/>
      <c r="BB1677" t="n">
        <v>4.0</v>
      </c>
      <c r="BC1677"/>
      <c r="BD1677"/>
      <c r="BE1677"/>
      <c r="BF1677"/>
      <c r="BG1677" t="inlineStr">
        <is>
          <t>Day(s)</t>
        </is>
      </c>
      <c r="BH1677" t="inlineStr">
        <is>
          <t>Pure</t>
        </is>
      </c>
      <c r="BI1677" t="inlineStr">
        <is>
          <t>DTXSID6022008</t>
        </is>
      </c>
      <c r="BJ1677"/>
      <c r="BK1677"/>
      <c r="BL1677"/>
      <c r="BM1677"/>
      <c r="BN1677"/>
      <c r="BO1677"/>
      <c r="BP1677"/>
      <c r="BQ1677"/>
      <c r="BR1677"/>
      <c r="BS1677"/>
      <c r="BT1677" t="inlineStr">
        <is>
          <t>--</t>
        </is>
      </c>
      <c r="BU1677"/>
      <c r="BV1677"/>
      <c r="BW1677"/>
      <c r="BX1677"/>
      <c r="BY1677"/>
      <c r="BZ1677"/>
      <c r="CA1677"/>
      <c r="CB1677"/>
      <c r="CC1677"/>
      <c r="CD1677"/>
      <c r="CE1677"/>
      <c r="CF1677"/>
      <c r="CG1677"/>
      <c r="CH1677"/>
      <c r="CI1677" t="inlineStr">
        <is>
          <t xml:space="preserve"> Affected fish first became sluggish in movement and stopped schooling.  Some fish swam at water surface and equilibrium was lostNArior to death. </t>
        </is>
      </c>
      <c r="CJ1677" t="inlineStr">
        <is>
          <t xml:space="preserve">   Affected fish first became sluggish in movement and stopped schooling.  Some fish swam at water surface and equilibrium was lostNArior to death. </t>
        </is>
      </c>
      <c r="CK1677" t="inlineStr">
        <is>
          <t>Brooke,L.T., D.J. Call, D.L. Geiger, and C.E. Northcott</t>
        </is>
      </c>
      <c r="CL1677" t="n">
        <v>12448.0</v>
      </c>
      <c r="CM1677" t="inlineStr">
        <is>
          <t>Acute Toxicities of Organic Chemicals to Fathead Minnows (Pimephales promelas), Vol. 1</t>
        </is>
      </c>
      <c r="CN1677" t="inlineStr">
        <is>
          <t>Center for Lake Superior Environmental Studies, University of Wisconsin-Superior, Superior, WI:414 p.</t>
        </is>
      </c>
      <c r="CO1677" t="n">
        <v>1984.0</v>
      </c>
      <c r="CP1677" t="inlineStr">
        <is>
          <t>Brooke,L.T., D.J. Call, D.L. Geiger, and C.E. Northcott (1984). Acute Toxicities of Organic Chemicals to Fathead Minnows (Pimephales promelas), Vol. 1. Center for Lake Superior Environmental Studies, University of Wisconsin-Superior, Superior, WI, 414 p. ECOREF#:12448</t>
        </is>
      </c>
    </row>
    <row r="1678">
      <c r="A1678" t="n">
        <v>143088.0</v>
      </c>
      <c r="B1678" t="inlineStr">
        <is>
          <t>Nonan-1-ol</t>
        </is>
      </c>
      <c r="C1678"/>
      <c r="D1678" t="inlineStr">
        <is>
          <t>Chemical analysis reported</t>
        </is>
      </c>
      <c r="E1678" t="inlineStr">
        <is>
          <t>American Society for Testing and Materials</t>
        </is>
      </c>
      <c r="F1678"/>
      <c r="G1678"/>
      <c r="H1678"/>
      <c r="I1678"/>
      <c r="J1678"/>
      <c r="K1678"/>
      <c r="L1678" t="inlineStr">
        <is>
          <t>Pimephales promelas</t>
        </is>
      </c>
      <c r="M1678" t="inlineStr">
        <is>
          <t>Fathead Minnow</t>
        </is>
      </c>
      <c r="N1678" t="inlineStr">
        <is>
          <t>Fry</t>
        </is>
      </c>
      <c r="O1678" t="inlineStr">
        <is>
          <t>&lt;</t>
        </is>
      </c>
      <c r="P1678" t="n">
        <v>24.0</v>
      </c>
      <c r="Q1678"/>
      <c r="R1678"/>
      <c r="S1678"/>
      <c r="T1678"/>
      <c r="U1678" t="inlineStr">
        <is>
          <t>Hour(s)</t>
        </is>
      </c>
      <c r="V1678" t="inlineStr">
        <is>
          <t>Flow-through</t>
        </is>
      </c>
      <c r="W1678" t="inlineStr">
        <is>
          <t>Fresh water</t>
        </is>
      </c>
      <c r="X1678" t="inlineStr">
        <is>
          <t>Lab</t>
        </is>
      </c>
      <c r="Y1678"/>
      <c r="Z1678" t="inlineStr">
        <is>
          <t>Active ingredient</t>
        </is>
      </c>
      <c r="AA1678"/>
      <c r="AB1678" t="n">
        <v>5.52</v>
      </c>
      <c r="AC1678"/>
      <c r="AD1678" t="n">
        <v>5.41</v>
      </c>
      <c r="AE1678"/>
      <c r="AF1678" t="n">
        <v>5.63</v>
      </c>
      <c r="AG1678" t="inlineStr">
        <is>
          <t>AI mg/L</t>
        </is>
      </c>
      <c r="AH1678"/>
      <c r="AI1678"/>
      <c r="AJ1678"/>
      <c r="AK1678"/>
      <c r="AL1678"/>
      <c r="AM1678"/>
      <c r="AN1678"/>
      <c r="AO1678"/>
      <c r="AP1678"/>
      <c r="AQ1678"/>
      <c r="AR1678"/>
      <c r="AS1678"/>
      <c r="AT1678"/>
      <c r="AU1678"/>
      <c r="AV1678"/>
      <c r="AW1678"/>
      <c r="AX1678" t="inlineStr">
        <is>
          <t>Mortality</t>
        </is>
      </c>
      <c r="AY1678" t="inlineStr">
        <is>
          <t>Mortality</t>
        </is>
      </c>
      <c r="AZ1678" t="inlineStr">
        <is>
          <t>LC50</t>
        </is>
      </c>
      <c r="BA1678"/>
      <c r="BB1678" t="n">
        <v>4.0</v>
      </c>
      <c r="BC1678"/>
      <c r="BD1678"/>
      <c r="BE1678"/>
      <c r="BF1678"/>
      <c r="BG1678" t="inlineStr">
        <is>
          <t>Day(s)</t>
        </is>
      </c>
      <c r="BH1678"/>
      <c r="BI1678" t="inlineStr">
        <is>
          <t>DTXSID6022008</t>
        </is>
      </c>
      <c r="BJ1678" t="inlineStr">
        <is>
          <t>10.1016/0166-445X(85)90026-8</t>
        </is>
      </c>
      <c r="BK1678"/>
      <c r="BL1678" t="inlineStr">
        <is>
          <t>Acute</t>
        </is>
      </c>
      <c r="BM1678"/>
      <c r="BN1678"/>
      <c r="BO1678"/>
      <c r="BP1678"/>
      <c r="BQ1678"/>
      <c r="BR1678"/>
      <c r="BS1678"/>
      <c r="BT1678" t="inlineStr">
        <is>
          <t>--</t>
        </is>
      </c>
      <c r="BU1678"/>
      <c r="BV1678"/>
      <c r="BW1678"/>
      <c r="BX1678"/>
      <c r="BY1678"/>
      <c r="BZ1678"/>
      <c r="CA1678"/>
      <c r="CB1678"/>
      <c r="CC1678"/>
      <c r="CD1678"/>
      <c r="CE1678"/>
      <c r="CF1678"/>
      <c r="CG1678"/>
      <c r="CH1678"/>
      <c r="CI1678"/>
      <c r="CJ1678" t="inlineStr">
        <is>
          <t xml:space="preserve">SOURCE/NR//TMETH/E729-80 (1980)//MEDIA/AERATED, FILTERED LAKE SUPERIOR WATER//   </t>
        </is>
      </c>
      <c r="CK1678" t="inlineStr">
        <is>
          <t>Broderius,S., and M. Kahl</t>
        </is>
      </c>
      <c r="CL1678" t="n">
        <v>14128.0</v>
      </c>
      <c r="CM1678" t="inlineStr">
        <is>
          <t>Acute Toxicity of Organic Chemical Mixtures to the Fathead Minnow</t>
        </is>
      </c>
      <c r="CN1678" t="inlineStr">
        <is>
          <t>Aquat. Toxicol.6:307-322</t>
        </is>
      </c>
      <c r="CO1678" t="n">
        <v>1985.0</v>
      </c>
      <c r="CP1678" t="inlineStr">
        <is>
          <t>Broderius,S., and M. Kahl (1985). Acute Toxicity of Organic Chemical Mixtures to the Fathead Minnow. Aquat. Toxicol., 6, 307-322. doi:10.1016/0166-445X(85)90026-8. ECOREF#:14128</t>
        </is>
      </c>
    </row>
    <row r="1679">
      <c r="A1679" t="n">
        <v>143168.0</v>
      </c>
      <c r="B1679" t="inlineStr">
        <is>
          <t>N-Hexyl-1-hexanamine</t>
        </is>
      </c>
      <c r="C1679"/>
      <c r="D1679" t="inlineStr">
        <is>
          <t>Measured</t>
        </is>
      </c>
      <c r="E1679" t="inlineStr">
        <is>
          <t>Not reported</t>
        </is>
      </c>
      <c r="F1679"/>
      <c r="G1679" t="n">
        <v>97.0</v>
      </c>
      <c r="H1679"/>
      <c r="I1679"/>
      <c r="J1679"/>
      <c r="K1679"/>
      <c r="L1679" t="inlineStr">
        <is>
          <t>Pimephales promelas</t>
        </is>
      </c>
      <c r="M1679" t="inlineStr">
        <is>
          <t>Fathead Minnow</t>
        </is>
      </c>
      <c r="N1679"/>
      <c r="O1679"/>
      <c r="P1679" t="n">
        <v>32.0</v>
      </c>
      <c r="Q1679"/>
      <c r="R1679"/>
      <c r="S1679"/>
      <c r="T1679"/>
      <c r="U1679" t="inlineStr">
        <is>
          <t>Day(s)</t>
        </is>
      </c>
      <c r="V1679" t="inlineStr">
        <is>
          <t>Flow-through</t>
        </is>
      </c>
      <c r="W1679" t="inlineStr">
        <is>
          <t>Fresh water</t>
        </is>
      </c>
      <c r="X1679" t="inlineStr">
        <is>
          <t>Lab</t>
        </is>
      </c>
      <c r="Y1679" t="n">
        <v>6.0</v>
      </c>
      <c r="Z1679" t="inlineStr">
        <is>
          <t>Active ingredient</t>
        </is>
      </c>
      <c r="AA1679"/>
      <c r="AB1679" t="n">
        <v>0.78</v>
      </c>
      <c r="AC1679"/>
      <c r="AD1679" t="n">
        <v>0.77</v>
      </c>
      <c r="AE1679"/>
      <c r="AF1679" t="n">
        <v>0.79</v>
      </c>
      <c r="AG1679" t="inlineStr">
        <is>
          <t>AI mg/L</t>
        </is>
      </c>
      <c r="AH1679"/>
      <c r="AI1679"/>
      <c r="AJ1679"/>
      <c r="AK1679"/>
      <c r="AL1679"/>
      <c r="AM1679"/>
      <c r="AN1679"/>
      <c r="AO1679"/>
      <c r="AP1679"/>
      <c r="AQ1679"/>
      <c r="AR1679"/>
      <c r="AS1679"/>
      <c r="AT1679"/>
      <c r="AU1679"/>
      <c r="AV1679"/>
      <c r="AW1679"/>
      <c r="AX1679" t="inlineStr">
        <is>
          <t>Mortality</t>
        </is>
      </c>
      <c r="AY1679" t="inlineStr">
        <is>
          <t>Mortality</t>
        </is>
      </c>
      <c r="AZ1679" t="inlineStr">
        <is>
          <t>LC50</t>
        </is>
      </c>
      <c r="BA1679"/>
      <c r="BB1679" t="n">
        <v>4.0</v>
      </c>
      <c r="BC1679"/>
      <c r="BD1679"/>
      <c r="BE1679"/>
      <c r="BF1679"/>
      <c r="BG1679" t="inlineStr">
        <is>
          <t>Day(s)</t>
        </is>
      </c>
      <c r="BH1679" t="inlineStr">
        <is>
          <t>Pure</t>
        </is>
      </c>
      <c r="BI1679" t="inlineStr">
        <is>
          <t>DTXSID1022009</t>
        </is>
      </c>
      <c r="BJ1679"/>
      <c r="BK1679"/>
      <c r="BL1679" t="inlineStr">
        <is>
          <t>Acute</t>
        </is>
      </c>
      <c r="BM1679"/>
      <c r="BN1679"/>
      <c r="BO1679"/>
      <c r="BP1679"/>
      <c r="BQ1679"/>
      <c r="BR1679"/>
      <c r="BS1679"/>
      <c r="BT1679" t="inlineStr">
        <is>
          <t>--</t>
        </is>
      </c>
      <c r="BU1679"/>
      <c r="BV1679"/>
      <c r="BW1679"/>
      <c r="BX1679"/>
      <c r="BY1679"/>
      <c r="BZ1679"/>
      <c r="CA1679"/>
      <c r="CB1679"/>
      <c r="CC1679"/>
      <c r="CD1679"/>
      <c r="CE1679"/>
      <c r="CF1679"/>
      <c r="CG1679"/>
      <c r="CH1679"/>
      <c r="CI1679"/>
      <c r="CJ1679"/>
      <c r="CK1679" t="inlineStr">
        <is>
          <t>Brooke,L.T., D.J. Call, D.L. Geiger, and C.E. Northcott</t>
        </is>
      </c>
      <c r="CL1679" t="n">
        <v>12448.0</v>
      </c>
      <c r="CM1679" t="inlineStr">
        <is>
          <t>Acute Toxicities of Organic Chemicals to Fathead Minnows (Pimephales promelas), Vol. 1</t>
        </is>
      </c>
      <c r="CN1679" t="inlineStr">
        <is>
          <t>Center for Lake Superior Environmental Studies, University of Wisconsin-Superior, Superior, WI:414 p.</t>
        </is>
      </c>
      <c r="CO1679" t="n">
        <v>1984.0</v>
      </c>
      <c r="CP1679" t="inlineStr">
        <is>
          <t>Brooke,L.T., D.J. Call, D.L. Geiger, and C.E. Northcott (1984). Acute Toxicities of Organic Chemicals to Fathead Minnows (Pimephales promelas), Vol. 1. Center for Lake Superior Environmental Studies, University of Wisconsin-Superior, Superior, WI, 414 p. ECOREF#:12448</t>
        </is>
      </c>
    </row>
    <row r="1680">
      <c r="A1680" t="n">
        <v>143339.0</v>
      </c>
      <c r="B1680" t="inlineStr">
        <is>
          <t>Sodium cyanide (Na(CN))</t>
        </is>
      </c>
      <c r="C1680" t="inlineStr">
        <is>
          <t>Reagent Grade, Purissium, Purum, Puriss, Puris, Reinst</t>
        </is>
      </c>
      <c r="D1680" t="inlineStr">
        <is>
          <t>Measured</t>
        </is>
      </c>
      <c r="E1680" t="inlineStr">
        <is>
          <t>Not reported</t>
        </is>
      </c>
      <c r="F1680"/>
      <c r="G1680"/>
      <c r="H1680"/>
      <c r="I1680"/>
      <c r="J1680"/>
      <c r="K1680"/>
      <c r="L1680" t="inlineStr">
        <is>
          <t>Pimephales promelas</t>
        </is>
      </c>
      <c r="M1680" t="inlineStr">
        <is>
          <t>Fathead Minnow</t>
        </is>
      </c>
      <c r="N1680" t="inlineStr">
        <is>
          <t>Juvenile</t>
        </is>
      </c>
      <c r="O1680"/>
      <c r="P1680" t="n">
        <v>13.0</v>
      </c>
      <c r="Q1680"/>
      <c r="R1680"/>
      <c r="S1680"/>
      <c r="T1680"/>
      <c r="U1680" t="inlineStr">
        <is>
          <t>Week(s)</t>
        </is>
      </c>
      <c r="V1680" t="inlineStr">
        <is>
          <t>Flow-through</t>
        </is>
      </c>
      <c r="W1680" t="inlineStr">
        <is>
          <t>Fresh water</t>
        </is>
      </c>
      <c r="X1680" t="inlineStr">
        <is>
          <t>Lab</t>
        </is>
      </c>
      <c r="Y1680" t="n">
        <v>5.0</v>
      </c>
      <c r="Z1680" t="inlineStr">
        <is>
          <t>Labile</t>
        </is>
      </c>
      <c r="AA1680"/>
      <c r="AB1680" t="n">
        <v>0.133</v>
      </c>
      <c r="AC1680"/>
      <c r="AD1680" t="n">
        <v>0.126</v>
      </c>
      <c r="AE1680"/>
      <c r="AF1680" t="n">
        <v>0.14</v>
      </c>
      <c r="AG1680" t="inlineStr">
        <is>
          <t>AI mg/L</t>
        </is>
      </c>
      <c r="AH1680" t="inlineStr">
        <is>
          <t>Total</t>
        </is>
      </c>
      <c r="AI1680"/>
      <c r="AJ1680" t="n">
        <v>0.122</v>
      </c>
      <c r="AK1680"/>
      <c r="AL1680" t="n">
        <v>0.115</v>
      </c>
      <c r="AM1680"/>
      <c r="AN1680" t="n">
        <v>0.128</v>
      </c>
      <c r="AO1680" t="inlineStr">
        <is>
          <t>AI mg/L</t>
        </is>
      </c>
      <c r="AP1680"/>
      <c r="AQ1680"/>
      <c r="AR1680"/>
      <c r="AS1680"/>
      <c r="AT1680"/>
      <c r="AU1680"/>
      <c r="AV1680"/>
      <c r="AW1680"/>
      <c r="AX1680" t="inlineStr">
        <is>
          <t>Mortality</t>
        </is>
      </c>
      <c r="AY1680" t="inlineStr">
        <is>
          <t>Mortality</t>
        </is>
      </c>
      <c r="AZ1680" t="inlineStr">
        <is>
          <t>LC50</t>
        </is>
      </c>
      <c r="BA1680"/>
      <c r="BB1680" t="n">
        <v>4.0</v>
      </c>
      <c r="BC1680"/>
      <c r="BD1680"/>
      <c r="BE1680"/>
      <c r="BF1680"/>
      <c r="BG1680" t="inlineStr">
        <is>
          <t>Day(s)</t>
        </is>
      </c>
      <c r="BH1680"/>
      <c r="BI1680" t="inlineStr">
        <is>
          <t>DTXSID4024309</t>
        </is>
      </c>
      <c r="BJ1680" t="inlineStr">
        <is>
          <t>10.1139/f77-311</t>
        </is>
      </c>
      <c r="BK1680"/>
      <c r="BL1680"/>
      <c r="BM1680"/>
      <c r="BN1680"/>
      <c r="BO1680"/>
      <c r="BP1680"/>
      <c r="BQ1680"/>
      <c r="BR1680"/>
      <c r="BS1680"/>
      <c r="BT1680" t="inlineStr">
        <is>
          <t>--</t>
        </is>
      </c>
      <c r="BU1680"/>
      <c r="BV1680"/>
      <c r="BW1680"/>
      <c r="BX1680"/>
      <c r="BY1680"/>
      <c r="BZ1680"/>
      <c r="CA1680" t="inlineStr">
        <is>
          <t>--</t>
        </is>
      </c>
      <c r="CB1680"/>
      <c r="CC1680"/>
      <c r="CD1680"/>
      <c r="CE1680"/>
      <c r="CF1680"/>
      <c r="CG1680"/>
      <c r="CH1680"/>
      <c r="CI1680"/>
      <c r="CJ1680" t="inlineStr">
        <is>
          <t xml:space="preserve">SOURCE/LABORATORY CULTURE FROM STOCK ORIGINALLY FROM THE US EPA ENVIRONMENTAL RESEARCH LABORATORY, DULUTH, MN//MEDIA/WELL WATER//   </t>
        </is>
      </c>
      <c r="CK1680" t="inlineStr">
        <is>
          <t>Broderius,S.J., L.L.,Jr. Smith, and D.T. Lind</t>
        </is>
      </c>
      <c r="CL1680" t="n">
        <v>519.0</v>
      </c>
      <c r="CM1680" t="inlineStr">
        <is>
          <t>Relative Toxicity of Free Cyanide and Dissolved Sulfide Forms to the Fathead Minnow (Pimephales promelas)</t>
        </is>
      </c>
      <c r="CN1680" t="inlineStr">
        <is>
          <t>J. Fish. Res. Board Can.34(12): 2323-2332</t>
        </is>
      </c>
      <c r="CO1680" t="n">
        <v>1977.0</v>
      </c>
      <c r="CP1680" t="inlineStr">
        <is>
          <t>Broderius,S.J., L.L.,Jr. Smith, and D.T. Lind (1977). Relative Toxicity of Free Cyanide and Dissolved Sulfide Forms to the Fathead Minnow (Pimephales promelas). J. Fish. Res. Board Can., 34, (12), 2323-2332. doi:10.1139/f77-311. ECOREF#:519</t>
        </is>
      </c>
    </row>
    <row r="1681">
      <c r="A1681" t="n">
        <v>143339.0</v>
      </c>
      <c r="B1681" t="inlineStr">
        <is>
          <t>Sodium cyanide (Na(CN))</t>
        </is>
      </c>
      <c r="C1681"/>
      <c r="D1681" t="inlineStr">
        <is>
          <t>Chemical analysis reported</t>
        </is>
      </c>
      <c r="E1681" t="inlineStr">
        <is>
          <t>Not reported</t>
        </is>
      </c>
      <c r="F1681"/>
      <c r="G1681"/>
      <c r="H1681"/>
      <c r="I1681"/>
      <c r="J1681"/>
      <c r="K1681"/>
      <c r="L1681" t="inlineStr">
        <is>
          <t>Pimephales promelas</t>
        </is>
      </c>
      <c r="M1681" t="inlineStr">
        <is>
          <t>Fathead Minnow</t>
        </is>
      </c>
      <c r="N1681" t="inlineStr">
        <is>
          <t>Juvenile</t>
        </is>
      </c>
      <c r="O1681"/>
      <c r="P1681"/>
      <c r="Q1681"/>
      <c r="R1681"/>
      <c r="S1681"/>
      <c r="T1681"/>
      <c r="U1681"/>
      <c r="V1681" t="inlineStr">
        <is>
          <t>Flow-through</t>
        </is>
      </c>
      <c r="W1681" t="inlineStr">
        <is>
          <t>Fresh water</t>
        </is>
      </c>
      <c r="X1681" t="inlineStr">
        <is>
          <t>Lab</t>
        </is>
      </c>
      <c r="Y1681"/>
      <c r="Z1681" t="inlineStr">
        <is>
          <t>Labile</t>
        </is>
      </c>
      <c r="AA1681"/>
      <c r="AB1681" t="n">
        <v>0.131</v>
      </c>
      <c r="AC1681"/>
      <c r="AD1681" t="n">
        <v>0.124</v>
      </c>
      <c r="AE1681"/>
      <c r="AF1681" t="n">
        <v>0.138</v>
      </c>
      <c r="AG1681" t="inlineStr">
        <is>
          <t>AI mg/L</t>
        </is>
      </c>
      <c r="AH1681"/>
      <c r="AI1681"/>
      <c r="AJ1681"/>
      <c r="AK1681"/>
      <c r="AL1681"/>
      <c r="AM1681"/>
      <c r="AN1681"/>
      <c r="AO1681"/>
      <c r="AP1681"/>
      <c r="AQ1681"/>
      <c r="AR1681"/>
      <c r="AS1681"/>
      <c r="AT1681"/>
      <c r="AU1681"/>
      <c r="AV1681"/>
      <c r="AW1681"/>
      <c r="AX1681" t="inlineStr">
        <is>
          <t>Mortality</t>
        </is>
      </c>
      <c r="AY1681" t="inlineStr">
        <is>
          <t>Mortality</t>
        </is>
      </c>
      <c r="AZ1681" t="inlineStr">
        <is>
          <t>LC50</t>
        </is>
      </c>
      <c r="BA1681"/>
      <c r="BB1681" t="n">
        <v>4.0</v>
      </c>
      <c r="BC1681"/>
      <c r="BD1681"/>
      <c r="BE1681"/>
      <c r="BF1681"/>
      <c r="BG1681" t="inlineStr">
        <is>
          <t>Day(s)</t>
        </is>
      </c>
      <c r="BH1681"/>
      <c r="BI1681" t="inlineStr">
        <is>
          <t>DTXSID4024309</t>
        </is>
      </c>
      <c r="BJ1681" t="inlineStr">
        <is>
          <t>10.1007/BF02332060</t>
        </is>
      </c>
      <c r="BK1681"/>
      <c r="BL1681"/>
      <c r="BM1681"/>
      <c r="BN1681"/>
      <c r="BO1681"/>
      <c r="BP1681"/>
      <c r="BQ1681"/>
      <c r="BR1681"/>
      <c r="BS1681"/>
      <c r="BT1681" t="inlineStr">
        <is>
          <t>--</t>
        </is>
      </c>
      <c r="BU1681"/>
      <c r="BV1681"/>
      <c r="BW1681"/>
      <c r="BX1681"/>
      <c r="BY1681"/>
      <c r="BZ1681"/>
      <c r="CA1681"/>
      <c r="CB1681"/>
      <c r="CC1681"/>
      <c r="CD1681"/>
      <c r="CE1681"/>
      <c r="CF1681"/>
      <c r="CG1681"/>
      <c r="CH1681"/>
      <c r="CI1681"/>
      <c r="CJ1681" t="inlineStr">
        <is>
          <t xml:space="preserve">SOURCE/COLLECTED FROM COMO LAKE, ST PAUL, MINNESOTA//MEDIA/FROM A DEEP WELL//   </t>
        </is>
      </c>
      <c r="CK1681" t="inlineStr">
        <is>
          <t>Smith,L.L.,Jr., S.J. Broderius, D.M. Oseid, G.L. Kimball, and W.M. Koenst</t>
        </is>
      </c>
      <c r="CL1681" t="n">
        <v>520.0</v>
      </c>
      <c r="CM1681" t="inlineStr">
        <is>
          <t>Acute Toxicity of Hydrogen Cyanide to Freshwater Fishes</t>
        </is>
      </c>
      <c r="CN1681" t="inlineStr">
        <is>
          <t>Arch. Environ. Contam. Toxicol.7(3): 325-337</t>
        </is>
      </c>
      <c r="CO1681" t="n">
        <v>1978.0</v>
      </c>
      <c r="CP1681" t="inlineStr">
        <is>
          <t>Smith,L.L.,Jr., S.J. Broderius, D.M. Oseid, G.L. Kimball, and W.M. Koenst (1978). Acute Toxicity of Hydrogen Cyanide to Freshwater Fishes. Arch. Environ. Contam. Toxicol., 7, (3), 325-337. doi:10.1007/BF02332060. ECOREF#:520</t>
        </is>
      </c>
    </row>
    <row r="1682">
      <c r="A1682" t="n">
        <v>143339.0</v>
      </c>
      <c r="B1682" t="inlineStr">
        <is>
          <t>Sodium cyanide (Na(CN))</t>
        </is>
      </c>
      <c r="C1682"/>
      <c r="D1682" t="inlineStr">
        <is>
          <t>Chemical analysis reported</t>
        </is>
      </c>
      <c r="E1682" t="inlineStr">
        <is>
          <t>Not reported</t>
        </is>
      </c>
      <c r="F1682"/>
      <c r="G1682"/>
      <c r="H1682"/>
      <c r="I1682"/>
      <c r="J1682"/>
      <c r="K1682"/>
      <c r="L1682" t="inlineStr">
        <is>
          <t>Pimephales promelas</t>
        </is>
      </c>
      <c r="M1682" t="inlineStr">
        <is>
          <t>Fathead Minnow</t>
        </is>
      </c>
      <c r="N1682" t="inlineStr">
        <is>
          <t>Juvenile</t>
        </is>
      </c>
      <c r="O1682"/>
      <c r="P1682"/>
      <c r="Q1682"/>
      <c r="R1682"/>
      <c r="S1682"/>
      <c r="T1682"/>
      <c r="U1682"/>
      <c r="V1682" t="inlineStr">
        <is>
          <t>Flow-through</t>
        </is>
      </c>
      <c r="W1682" t="inlineStr">
        <is>
          <t>Fresh water</t>
        </is>
      </c>
      <c r="X1682" t="inlineStr">
        <is>
          <t>Lab</t>
        </is>
      </c>
      <c r="Y1682"/>
      <c r="Z1682" t="inlineStr">
        <is>
          <t>Labile</t>
        </is>
      </c>
      <c r="AA1682"/>
      <c r="AB1682" t="n">
        <v>0.165</v>
      </c>
      <c r="AC1682"/>
      <c r="AD1682" t="n">
        <v>0.14</v>
      </c>
      <c r="AE1682"/>
      <c r="AF1682" t="n">
        <v>0.194</v>
      </c>
      <c r="AG1682" t="inlineStr">
        <is>
          <t>AI mg/L</t>
        </is>
      </c>
      <c r="AH1682"/>
      <c r="AI1682"/>
      <c r="AJ1682"/>
      <c r="AK1682"/>
      <c r="AL1682"/>
      <c r="AM1682"/>
      <c r="AN1682"/>
      <c r="AO1682"/>
      <c r="AP1682"/>
      <c r="AQ1682"/>
      <c r="AR1682"/>
      <c r="AS1682"/>
      <c r="AT1682"/>
      <c r="AU1682"/>
      <c r="AV1682"/>
      <c r="AW1682"/>
      <c r="AX1682" t="inlineStr">
        <is>
          <t>Mortality</t>
        </is>
      </c>
      <c r="AY1682" t="inlineStr">
        <is>
          <t>Mortality</t>
        </is>
      </c>
      <c r="AZ1682" t="inlineStr">
        <is>
          <t>LC50</t>
        </is>
      </c>
      <c r="BA1682"/>
      <c r="BB1682" t="n">
        <v>4.0</v>
      </c>
      <c r="BC1682"/>
      <c r="BD1682"/>
      <c r="BE1682"/>
      <c r="BF1682"/>
      <c r="BG1682" t="inlineStr">
        <is>
          <t>Day(s)</t>
        </is>
      </c>
      <c r="BH1682"/>
      <c r="BI1682" t="inlineStr">
        <is>
          <t>DTXSID4024309</t>
        </is>
      </c>
      <c r="BJ1682" t="inlineStr">
        <is>
          <t>10.1007/BF02332060</t>
        </is>
      </c>
      <c r="BK1682"/>
      <c r="BL1682"/>
      <c r="BM1682"/>
      <c r="BN1682"/>
      <c r="BO1682"/>
      <c r="BP1682"/>
      <c r="BQ1682"/>
      <c r="BR1682"/>
      <c r="BS1682"/>
      <c r="BT1682" t="inlineStr">
        <is>
          <t>--</t>
        </is>
      </c>
      <c r="BU1682"/>
      <c r="BV1682"/>
      <c r="BW1682"/>
      <c r="BX1682"/>
      <c r="BY1682"/>
      <c r="BZ1682"/>
      <c r="CA1682"/>
      <c r="CB1682"/>
      <c r="CC1682"/>
      <c r="CD1682"/>
      <c r="CE1682"/>
      <c r="CF1682"/>
      <c r="CG1682"/>
      <c r="CH1682"/>
      <c r="CI1682"/>
      <c r="CJ1682" t="inlineStr">
        <is>
          <t xml:space="preserve">SOURCE/COLLECTED FROM COMO LAKE, ST PAUL, MINNESOTA//MEDIA/FROM A DEEP WELL//   </t>
        </is>
      </c>
      <c r="CK1682" t="inlineStr">
        <is>
          <t>Smith,L.L.,Jr., S.J. Broderius, D.M. Oseid, G.L. Kimball, and W.M. Koenst</t>
        </is>
      </c>
      <c r="CL1682" t="n">
        <v>520.0</v>
      </c>
      <c r="CM1682" t="inlineStr">
        <is>
          <t>Acute Toxicity of Hydrogen Cyanide to Freshwater Fishes</t>
        </is>
      </c>
      <c r="CN1682" t="inlineStr">
        <is>
          <t>Arch. Environ. Contam. Toxicol.7(3): 325-337</t>
        </is>
      </c>
      <c r="CO1682" t="n">
        <v>1978.0</v>
      </c>
      <c r="CP1682" t="inlineStr">
        <is>
          <t>Smith,L.L.,Jr., S.J. Broderius, D.M. Oseid, G.L. Kimball, and W.M. Koenst (1978). Acute Toxicity of Hydrogen Cyanide to Freshwater Fishes. Arch. Environ. Contam. Toxicol., 7, (3), 325-337. doi:10.1007/BF02332060. ECOREF#:520</t>
        </is>
      </c>
    </row>
    <row r="1683">
      <c r="A1683" t="n">
        <v>143339.0</v>
      </c>
      <c r="B1683" t="inlineStr">
        <is>
          <t>Sodium cyanide (Na(CN))</t>
        </is>
      </c>
      <c r="C1683"/>
      <c r="D1683" t="inlineStr">
        <is>
          <t>Chemical analysis reported</t>
        </is>
      </c>
      <c r="E1683" t="inlineStr">
        <is>
          <t>Not reported</t>
        </is>
      </c>
      <c r="F1683"/>
      <c r="G1683"/>
      <c r="H1683"/>
      <c r="I1683"/>
      <c r="J1683"/>
      <c r="K1683"/>
      <c r="L1683" t="inlineStr">
        <is>
          <t>Pimephales promelas</t>
        </is>
      </c>
      <c r="M1683" t="inlineStr">
        <is>
          <t>Fathead Minnow</t>
        </is>
      </c>
      <c r="N1683" t="inlineStr">
        <is>
          <t>Juvenile</t>
        </is>
      </c>
      <c r="O1683"/>
      <c r="P1683"/>
      <c r="Q1683"/>
      <c r="R1683"/>
      <c r="S1683"/>
      <c r="T1683"/>
      <c r="U1683"/>
      <c r="V1683" t="inlineStr">
        <is>
          <t>Flow-through</t>
        </is>
      </c>
      <c r="W1683" t="inlineStr">
        <is>
          <t>Fresh water</t>
        </is>
      </c>
      <c r="X1683" t="inlineStr">
        <is>
          <t>Lab</t>
        </is>
      </c>
      <c r="Y1683"/>
      <c r="Z1683" t="inlineStr">
        <is>
          <t>Labile</t>
        </is>
      </c>
      <c r="AA1683"/>
      <c r="AB1683" t="n">
        <v>0.137</v>
      </c>
      <c r="AC1683"/>
      <c r="AD1683" t="n">
        <v>0.122</v>
      </c>
      <c r="AE1683"/>
      <c r="AF1683" t="n">
        <v>0.153</v>
      </c>
      <c r="AG1683" t="inlineStr">
        <is>
          <t>AI mg/L</t>
        </is>
      </c>
      <c r="AH1683"/>
      <c r="AI1683"/>
      <c r="AJ1683"/>
      <c r="AK1683"/>
      <c r="AL1683"/>
      <c r="AM1683"/>
      <c r="AN1683"/>
      <c r="AO1683"/>
      <c r="AP1683"/>
      <c r="AQ1683"/>
      <c r="AR1683"/>
      <c r="AS1683"/>
      <c r="AT1683"/>
      <c r="AU1683"/>
      <c r="AV1683"/>
      <c r="AW1683"/>
      <c r="AX1683" t="inlineStr">
        <is>
          <t>Mortality</t>
        </is>
      </c>
      <c r="AY1683" t="inlineStr">
        <is>
          <t>Mortality</t>
        </is>
      </c>
      <c r="AZ1683" t="inlineStr">
        <is>
          <t>LC50</t>
        </is>
      </c>
      <c r="BA1683"/>
      <c r="BB1683" t="n">
        <v>4.0</v>
      </c>
      <c r="BC1683"/>
      <c r="BD1683"/>
      <c r="BE1683"/>
      <c r="BF1683"/>
      <c r="BG1683" t="inlineStr">
        <is>
          <t>Day(s)</t>
        </is>
      </c>
      <c r="BH1683"/>
      <c r="BI1683" t="inlineStr">
        <is>
          <t>DTXSID4024309</t>
        </is>
      </c>
      <c r="BJ1683" t="inlineStr">
        <is>
          <t>10.1007/BF02332060</t>
        </is>
      </c>
      <c r="BK1683"/>
      <c r="BL1683"/>
      <c r="BM1683"/>
      <c r="BN1683"/>
      <c r="BO1683"/>
      <c r="BP1683"/>
      <c r="BQ1683"/>
      <c r="BR1683"/>
      <c r="BS1683"/>
      <c r="BT1683" t="inlineStr">
        <is>
          <t>--</t>
        </is>
      </c>
      <c r="BU1683"/>
      <c r="BV1683"/>
      <c r="BW1683"/>
      <c r="BX1683"/>
      <c r="BY1683"/>
      <c r="BZ1683"/>
      <c r="CA1683"/>
      <c r="CB1683"/>
      <c r="CC1683"/>
      <c r="CD1683"/>
      <c r="CE1683"/>
      <c r="CF1683"/>
      <c r="CG1683"/>
      <c r="CH1683"/>
      <c r="CI1683"/>
      <c r="CJ1683" t="inlineStr">
        <is>
          <t xml:space="preserve">SOURCE/COLLECTED FROM COMO LAKE, ST PAUL, MINNESOTA//MEDIA/FROM A DEEP WELL//   </t>
        </is>
      </c>
      <c r="CK1683" t="inlineStr">
        <is>
          <t>Smith,L.L.,Jr., S.J. Broderius, D.M. Oseid, G.L. Kimball, and W.M. Koenst</t>
        </is>
      </c>
      <c r="CL1683" t="n">
        <v>520.0</v>
      </c>
      <c r="CM1683" t="inlineStr">
        <is>
          <t>Acute Toxicity of Hydrogen Cyanide to Freshwater Fishes</t>
        </is>
      </c>
      <c r="CN1683" t="inlineStr">
        <is>
          <t>Arch. Environ. Contam. Toxicol.7(3): 325-337</t>
        </is>
      </c>
      <c r="CO1683" t="n">
        <v>1978.0</v>
      </c>
      <c r="CP1683" t="inlineStr">
        <is>
          <t>Smith,L.L.,Jr., S.J. Broderius, D.M. Oseid, G.L. Kimball, and W.M. Koenst (1978). Acute Toxicity of Hydrogen Cyanide to Freshwater Fishes. Arch. Environ. Contam. Toxicol., 7, (3), 325-337. doi:10.1007/BF02332060. ECOREF#:520</t>
        </is>
      </c>
    </row>
    <row r="1684">
      <c r="A1684" t="n">
        <v>143339.0</v>
      </c>
      <c r="B1684" t="inlineStr">
        <is>
          <t>Sodium cyanide (Na(CN))</t>
        </is>
      </c>
      <c r="C1684" t="inlineStr">
        <is>
          <t>Reagent Grade, Purissium, Purum, Puriss, Puris, Reinst</t>
        </is>
      </c>
      <c r="D1684" t="inlineStr">
        <is>
          <t>Measured</t>
        </is>
      </c>
      <c r="E1684" t="inlineStr">
        <is>
          <t>Not reported</t>
        </is>
      </c>
      <c r="F1684"/>
      <c r="G1684"/>
      <c r="H1684"/>
      <c r="I1684"/>
      <c r="J1684"/>
      <c r="K1684"/>
      <c r="L1684" t="inlineStr">
        <is>
          <t>Pimephales promelas</t>
        </is>
      </c>
      <c r="M1684" t="inlineStr">
        <is>
          <t>Fathead Minnow</t>
        </is>
      </c>
      <c r="N1684" t="inlineStr">
        <is>
          <t>Juvenile</t>
        </is>
      </c>
      <c r="O1684"/>
      <c r="P1684" t="n">
        <v>13.0</v>
      </c>
      <c r="Q1684"/>
      <c r="R1684"/>
      <c r="S1684"/>
      <c r="T1684"/>
      <c r="U1684" t="inlineStr">
        <is>
          <t>Week(s)</t>
        </is>
      </c>
      <c r="V1684" t="inlineStr">
        <is>
          <t>Flow-through</t>
        </is>
      </c>
      <c r="W1684" t="inlineStr">
        <is>
          <t>Fresh water</t>
        </is>
      </c>
      <c r="X1684" t="inlineStr">
        <is>
          <t>Lab</t>
        </is>
      </c>
      <c r="Y1684" t="n">
        <v>5.0</v>
      </c>
      <c r="Z1684" t="inlineStr">
        <is>
          <t>Labile</t>
        </is>
      </c>
      <c r="AA1684"/>
      <c r="AB1684" t="n">
        <v>0.152</v>
      </c>
      <c r="AC1684"/>
      <c r="AD1684" t="n">
        <v>0.14</v>
      </c>
      <c r="AE1684"/>
      <c r="AF1684" t="n">
        <v>0.165</v>
      </c>
      <c r="AG1684" t="inlineStr">
        <is>
          <t>AI mg/L</t>
        </is>
      </c>
      <c r="AH1684" t="inlineStr">
        <is>
          <t>Total</t>
        </is>
      </c>
      <c r="AI1684"/>
      <c r="AJ1684" t="n">
        <v>0.104</v>
      </c>
      <c r="AK1684"/>
      <c r="AL1684" t="n">
        <v>0.096</v>
      </c>
      <c r="AM1684"/>
      <c r="AN1684" t="n">
        <v>0.112</v>
      </c>
      <c r="AO1684" t="inlineStr">
        <is>
          <t>AI mg/L</t>
        </is>
      </c>
      <c r="AP1684"/>
      <c r="AQ1684"/>
      <c r="AR1684"/>
      <c r="AS1684"/>
      <c r="AT1684"/>
      <c r="AU1684"/>
      <c r="AV1684"/>
      <c r="AW1684"/>
      <c r="AX1684" t="inlineStr">
        <is>
          <t>Mortality</t>
        </is>
      </c>
      <c r="AY1684" t="inlineStr">
        <is>
          <t>Mortality</t>
        </is>
      </c>
      <c r="AZ1684" t="inlineStr">
        <is>
          <t>LC50</t>
        </is>
      </c>
      <c r="BA1684"/>
      <c r="BB1684" t="n">
        <v>4.0</v>
      </c>
      <c r="BC1684"/>
      <c r="BD1684"/>
      <c r="BE1684"/>
      <c r="BF1684"/>
      <c r="BG1684" t="inlineStr">
        <is>
          <t>Day(s)</t>
        </is>
      </c>
      <c r="BH1684"/>
      <c r="BI1684" t="inlineStr">
        <is>
          <t>DTXSID4024309</t>
        </is>
      </c>
      <c r="BJ1684" t="inlineStr">
        <is>
          <t>10.1139/f77-311</t>
        </is>
      </c>
      <c r="BK1684"/>
      <c r="BL1684"/>
      <c r="BM1684"/>
      <c r="BN1684"/>
      <c r="BO1684"/>
      <c r="BP1684"/>
      <c r="BQ1684"/>
      <c r="BR1684"/>
      <c r="BS1684"/>
      <c r="BT1684" t="inlineStr">
        <is>
          <t>--</t>
        </is>
      </c>
      <c r="BU1684"/>
      <c r="BV1684"/>
      <c r="BW1684"/>
      <c r="BX1684"/>
      <c r="BY1684"/>
      <c r="BZ1684"/>
      <c r="CA1684" t="inlineStr">
        <is>
          <t>--</t>
        </is>
      </c>
      <c r="CB1684"/>
      <c r="CC1684"/>
      <c r="CD1684"/>
      <c r="CE1684"/>
      <c r="CF1684"/>
      <c r="CG1684"/>
      <c r="CH1684"/>
      <c r="CI1684"/>
      <c r="CJ1684" t="inlineStr">
        <is>
          <t xml:space="preserve">SOURCE/LABORATORY CULTURE FROM STOCK ORIGINALLY FROM THE US EPA ENVIRONMENTAL RESEARCH LABORATORY, DULUTH, MN//MEDIA/WELL WATER//   </t>
        </is>
      </c>
      <c r="CK1684" t="inlineStr">
        <is>
          <t>Broderius,S.J., L.L.,Jr. Smith, and D.T. Lind</t>
        </is>
      </c>
      <c r="CL1684" t="n">
        <v>519.0</v>
      </c>
      <c r="CM1684" t="inlineStr">
        <is>
          <t>Relative Toxicity of Free Cyanide and Dissolved Sulfide Forms to the Fathead Minnow (Pimephales promelas)</t>
        </is>
      </c>
      <c r="CN1684" t="inlineStr">
        <is>
          <t>J. Fish. Res. Board Can.34(12): 2323-2332</t>
        </is>
      </c>
      <c r="CO1684" t="n">
        <v>1977.0</v>
      </c>
      <c r="CP1684" t="inlineStr">
        <is>
          <t>Broderius,S.J., L.L.,Jr. Smith, and D.T. Lind (1977). Relative Toxicity of Free Cyanide and Dissolved Sulfide Forms to the Fathead Minnow (Pimephales promelas). J. Fish. Res. Board Can., 34, (12), 2323-2332. doi:10.1139/f77-311. ECOREF#:519</t>
        </is>
      </c>
    </row>
    <row r="1685">
      <c r="A1685" t="n">
        <v>143339.0</v>
      </c>
      <c r="B1685" t="inlineStr">
        <is>
          <t>Sodium cyanide (Na(CN))</t>
        </is>
      </c>
      <c r="C1685"/>
      <c r="D1685" t="inlineStr">
        <is>
          <t>Chemical analysis reported</t>
        </is>
      </c>
      <c r="E1685" t="inlineStr">
        <is>
          <t>Not reported</t>
        </is>
      </c>
      <c r="F1685"/>
      <c r="G1685"/>
      <c r="H1685"/>
      <c r="I1685"/>
      <c r="J1685"/>
      <c r="K1685"/>
      <c r="L1685" t="inlineStr">
        <is>
          <t>Pimephales promelas</t>
        </is>
      </c>
      <c r="M1685" t="inlineStr">
        <is>
          <t>Fathead Minnow</t>
        </is>
      </c>
      <c r="N1685" t="inlineStr">
        <is>
          <t>Juvenile</t>
        </is>
      </c>
      <c r="O1685"/>
      <c r="P1685"/>
      <c r="Q1685"/>
      <c r="R1685"/>
      <c r="S1685"/>
      <c r="T1685"/>
      <c r="U1685"/>
      <c r="V1685" t="inlineStr">
        <is>
          <t>Flow-through</t>
        </is>
      </c>
      <c r="W1685" t="inlineStr">
        <is>
          <t>Fresh water</t>
        </is>
      </c>
      <c r="X1685" t="inlineStr">
        <is>
          <t>Lab</t>
        </is>
      </c>
      <c r="Y1685"/>
      <c r="Z1685" t="inlineStr">
        <is>
          <t>Labile</t>
        </is>
      </c>
      <c r="AA1685"/>
      <c r="AB1685" t="n">
        <v>0.12</v>
      </c>
      <c r="AC1685"/>
      <c r="AD1685" t="n">
        <v>0.113</v>
      </c>
      <c r="AE1685"/>
      <c r="AF1685" t="n">
        <v>0.128</v>
      </c>
      <c r="AG1685" t="inlineStr">
        <is>
          <t>AI mg/L</t>
        </is>
      </c>
      <c r="AH1685"/>
      <c r="AI1685"/>
      <c r="AJ1685"/>
      <c r="AK1685"/>
      <c r="AL1685"/>
      <c r="AM1685"/>
      <c r="AN1685"/>
      <c r="AO1685"/>
      <c r="AP1685"/>
      <c r="AQ1685"/>
      <c r="AR1685"/>
      <c r="AS1685"/>
      <c r="AT1685"/>
      <c r="AU1685"/>
      <c r="AV1685"/>
      <c r="AW1685"/>
      <c r="AX1685" t="inlineStr">
        <is>
          <t>Mortality</t>
        </is>
      </c>
      <c r="AY1685" t="inlineStr">
        <is>
          <t>Mortality</t>
        </is>
      </c>
      <c r="AZ1685" t="inlineStr">
        <is>
          <t>LC50</t>
        </is>
      </c>
      <c r="BA1685"/>
      <c r="BB1685" t="n">
        <v>4.0</v>
      </c>
      <c r="BC1685"/>
      <c r="BD1685"/>
      <c r="BE1685"/>
      <c r="BF1685"/>
      <c r="BG1685" t="inlineStr">
        <is>
          <t>Day(s)</t>
        </is>
      </c>
      <c r="BH1685"/>
      <c r="BI1685" t="inlineStr">
        <is>
          <t>DTXSID4024309</t>
        </is>
      </c>
      <c r="BJ1685" t="inlineStr">
        <is>
          <t>10.1007/BF02332060</t>
        </is>
      </c>
      <c r="BK1685"/>
      <c r="BL1685"/>
      <c r="BM1685"/>
      <c r="BN1685"/>
      <c r="BO1685"/>
      <c r="BP1685"/>
      <c r="BQ1685"/>
      <c r="BR1685"/>
      <c r="BS1685"/>
      <c r="BT1685" t="inlineStr">
        <is>
          <t>--</t>
        </is>
      </c>
      <c r="BU1685"/>
      <c r="BV1685"/>
      <c r="BW1685"/>
      <c r="BX1685"/>
      <c r="BY1685"/>
      <c r="BZ1685"/>
      <c r="CA1685"/>
      <c r="CB1685"/>
      <c r="CC1685"/>
      <c r="CD1685"/>
      <c r="CE1685"/>
      <c r="CF1685"/>
      <c r="CG1685"/>
      <c r="CH1685"/>
      <c r="CI1685"/>
      <c r="CJ1685" t="inlineStr">
        <is>
          <t xml:space="preserve">SOURCE/COLLECTED FROM COMO LAKE, ST PAUL, MINNESOTA//MEDIA/FROM A DEEP WELL//   </t>
        </is>
      </c>
      <c r="CK1685" t="inlineStr">
        <is>
          <t>Smith,L.L.,Jr., S.J. Broderius, D.M. Oseid, G.L. Kimball, and W.M. Koenst</t>
        </is>
      </c>
      <c r="CL1685" t="n">
        <v>520.0</v>
      </c>
      <c r="CM1685" t="inlineStr">
        <is>
          <t>Acute Toxicity of Hydrogen Cyanide to Freshwater Fishes</t>
        </is>
      </c>
      <c r="CN1685" t="inlineStr">
        <is>
          <t>Arch. Environ. Contam. Toxicol.7(3): 325-337</t>
        </is>
      </c>
      <c r="CO1685" t="n">
        <v>1978.0</v>
      </c>
      <c r="CP1685" t="inlineStr">
        <is>
          <t>Smith,L.L.,Jr., S.J. Broderius, D.M. Oseid, G.L. Kimball, and W.M. Koenst (1978). Acute Toxicity of Hydrogen Cyanide to Freshwater Fishes. Arch. Environ. Contam. Toxicol., 7, (3), 325-337. doi:10.1007/BF02332060. ECOREF#:520</t>
        </is>
      </c>
    </row>
    <row r="1686">
      <c r="A1686" t="n">
        <v>143339.0</v>
      </c>
      <c r="B1686" t="inlineStr">
        <is>
          <t>Sodium cyanide (Na(CN))</t>
        </is>
      </c>
      <c r="C1686"/>
      <c r="D1686" t="inlineStr">
        <is>
          <t>Chemical analysis reported</t>
        </is>
      </c>
      <c r="E1686" t="inlineStr">
        <is>
          <t>Not reported</t>
        </is>
      </c>
      <c r="F1686"/>
      <c r="G1686"/>
      <c r="H1686"/>
      <c r="I1686"/>
      <c r="J1686"/>
      <c r="K1686"/>
      <c r="L1686" t="inlineStr">
        <is>
          <t>Pimephales promelas</t>
        </is>
      </c>
      <c r="M1686" t="inlineStr">
        <is>
          <t>Fathead Minnow</t>
        </is>
      </c>
      <c r="N1686" t="inlineStr">
        <is>
          <t>Swim-up</t>
        </is>
      </c>
      <c r="O1686"/>
      <c r="P1686"/>
      <c r="Q1686"/>
      <c r="R1686"/>
      <c r="S1686"/>
      <c r="T1686"/>
      <c r="U1686"/>
      <c r="V1686" t="inlineStr">
        <is>
          <t>Flow-through</t>
        </is>
      </c>
      <c r="W1686" t="inlineStr">
        <is>
          <t>Fresh water</t>
        </is>
      </c>
      <c r="X1686" t="inlineStr">
        <is>
          <t>Lab</t>
        </is>
      </c>
      <c r="Y1686"/>
      <c r="Z1686" t="inlineStr">
        <is>
          <t>Labile</t>
        </is>
      </c>
      <c r="AA1686"/>
      <c r="AB1686" t="n">
        <v>0.113</v>
      </c>
      <c r="AC1686"/>
      <c r="AD1686" t="n">
        <v>0.0965</v>
      </c>
      <c r="AE1686"/>
      <c r="AF1686" t="n">
        <v>0.133</v>
      </c>
      <c r="AG1686" t="inlineStr">
        <is>
          <t>AI mg/L</t>
        </is>
      </c>
      <c r="AH1686"/>
      <c r="AI1686"/>
      <c r="AJ1686"/>
      <c r="AK1686"/>
      <c r="AL1686"/>
      <c r="AM1686"/>
      <c r="AN1686"/>
      <c r="AO1686"/>
      <c r="AP1686"/>
      <c r="AQ1686"/>
      <c r="AR1686"/>
      <c r="AS1686"/>
      <c r="AT1686"/>
      <c r="AU1686"/>
      <c r="AV1686"/>
      <c r="AW1686"/>
      <c r="AX1686" t="inlineStr">
        <is>
          <t>Mortality</t>
        </is>
      </c>
      <c r="AY1686" t="inlineStr">
        <is>
          <t>Mortality</t>
        </is>
      </c>
      <c r="AZ1686" t="inlineStr">
        <is>
          <t>LC50</t>
        </is>
      </c>
      <c r="BA1686"/>
      <c r="BB1686" t="n">
        <v>4.0</v>
      </c>
      <c r="BC1686"/>
      <c r="BD1686"/>
      <c r="BE1686"/>
      <c r="BF1686"/>
      <c r="BG1686" t="inlineStr">
        <is>
          <t>Day(s)</t>
        </is>
      </c>
      <c r="BH1686"/>
      <c r="BI1686" t="inlineStr">
        <is>
          <t>DTXSID4024309</t>
        </is>
      </c>
      <c r="BJ1686" t="inlineStr">
        <is>
          <t>10.1007/BF02332060</t>
        </is>
      </c>
      <c r="BK1686"/>
      <c r="BL1686"/>
      <c r="BM1686"/>
      <c r="BN1686"/>
      <c r="BO1686"/>
      <c r="BP1686"/>
      <c r="BQ1686"/>
      <c r="BR1686"/>
      <c r="BS1686"/>
      <c r="BT1686" t="inlineStr">
        <is>
          <t>--</t>
        </is>
      </c>
      <c r="BU1686"/>
      <c r="BV1686"/>
      <c r="BW1686"/>
      <c r="BX1686"/>
      <c r="BY1686"/>
      <c r="BZ1686"/>
      <c r="CA1686"/>
      <c r="CB1686"/>
      <c r="CC1686"/>
      <c r="CD1686"/>
      <c r="CE1686"/>
      <c r="CF1686"/>
      <c r="CG1686"/>
      <c r="CH1686"/>
      <c r="CI1686"/>
      <c r="CJ1686" t="inlineStr">
        <is>
          <t xml:space="preserve">SOURCE/CULTURED IN LAB FROM BROOD STOCK FROM USEPA ENVIRONMENTAL RESEARCH LABORATORY IN DULUTH, MINNESOTA//MEDIA/FROM A DEEP WELL//   </t>
        </is>
      </c>
      <c r="CK1686" t="inlineStr">
        <is>
          <t>Smith,L.L.,Jr., S.J. Broderius, D.M. Oseid, G.L. Kimball, and W.M. Koenst</t>
        </is>
      </c>
      <c r="CL1686" t="n">
        <v>520.0</v>
      </c>
      <c r="CM1686" t="inlineStr">
        <is>
          <t>Acute Toxicity of Hydrogen Cyanide to Freshwater Fishes</t>
        </is>
      </c>
      <c r="CN1686" t="inlineStr">
        <is>
          <t>Arch. Environ. Contam. Toxicol.7(3): 325-337</t>
        </is>
      </c>
      <c r="CO1686" t="n">
        <v>1978.0</v>
      </c>
      <c r="CP1686" t="inlineStr">
        <is>
          <t>Smith,L.L.,Jr., S.J. Broderius, D.M. Oseid, G.L. Kimball, and W.M. Koenst (1978). Acute Toxicity of Hydrogen Cyanide to Freshwater Fishes. Arch. Environ. Contam. Toxicol., 7, (3), 325-337. doi:10.1007/BF02332060. ECOREF#:520</t>
        </is>
      </c>
    </row>
    <row r="1687">
      <c r="A1687" t="n">
        <v>143339.0</v>
      </c>
      <c r="B1687" t="inlineStr">
        <is>
          <t>Sodium cyanide (Na(CN))</t>
        </is>
      </c>
      <c r="C1687" t="inlineStr">
        <is>
          <t>Reagent Grade, Purissium, Purum, Puriss, Puris, Reinst</t>
        </is>
      </c>
      <c r="D1687" t="inlineStr">
        <is>
          <t>Measured</t>
        </is>
      </c>
      <c r="E1687" t="inlineStr">
        <is>
          <t>Not reported</t>
        </is>
      </c>
      <c r="F1687"/>
      <c r="G1687"/>
      <c r="H1687"/>
      <c r="I1687"/>
      <c r="J1687"/>
      <c r="K1687"/>
      <c r="L1687" t="inlineStr">
        <is>
          <t>Pimephales promelas</t>
        </is>
      </c>
      <c r="M1687" t="inlineStr">
        <is>
          <t>Fathead Minnow</t>
        </is>
      </c>
      <c r="N1687" t="inlineStr">
        <is>
          <t>Juvenile</t>
        </is>
      </c>
      <c r="O1687"/>
      <c r="P1687" t="n">
        <v>13.0</v>
      </c>
      <c r="Q1687"/>
      <c r="R1687"/>
      <c r="S1687"/>
      <c r="T1687"/>
      <c r="U1687" t="inlineStr">
        <is>
          <t>Week(s)</t>
        </is>
      </c>
      <c r="V1687" t="inlineStr">
        <is>
          <t>Flow-through</t>
        </is>
      </c>
      <c r="W1687" t="inlineStr">
        <is>
          <t>Fresh water</t>
        </is>
      </c>
      <c r="X1687" t="inlineStr">
        <is>
          <t>Lab</t>
        </is>
      </c>
      <c r="Y1687" t="n">
        <v>5.0</v>
      </c>
      <c r="Z1687" t="inlineStr">
        <is>
          <t>Labile</t>
        </is>
      </c>
      <c r="AA1687"/>
      <c r="AB1687" t="n">
        <v>0.133</v>
      </c>
      <c r="AC1687"/>
      <c r="AD1687" t="n">
        <v>0.128</v>
      </c>
      <c r="AE1687"/>
      <c r="AF1687" t="n">
        <v>0.138</v>
      </c>
      <c r="AG1687" t="inlineStr">
        <is>
          <t>AI mg/L</t>
        </is>
      </c>
      <c r="AH1687" t="inlineStr">
        <is>
          <t>Total</t>
        </is>
      </c>
      <c r="AI1687"/>
      <c r="AJ1687" t="n">
        <v>0.109</v>
      </c>
      <c r="AK1687"/>
      <c r="AL1687" t="n">
        <v>0.105</v>
      </c>
      <c r="AM1687"/>
      <c r="AN1687" t="n">
        <v>0.113</v>
      </c>
      <c r="AO1687" t="inlineStr">
        <is>
          <t>AI mg/L</t>
        </is>
      </c>
      <c r="AP1687"/>
      <c r="AQ1687"/>
      <c r="AR1687"/>
      <c r="AS1687"/>
      <c r="AT1687"/>
      <c r="AU1687"/>
      <c r="AV1687"/>
      <c r="AW1687"/>
      <c r="AX1687" t="inlineStr">
        <is>
          <t>Mortality</t>
        </is>
      </c>
      <c r="AY1687" t="inlineStr">
        <is>
          <t>Mortality</t>
        </is>
      </c>
      <c r="AZ1687" t="inlineStr">
        <is>
          <t>LC50</t>
        </is>
      </c>
      <c r="BA1687"/>
      <c r="BB1687" t="n">
        <v>4.0</v>
      </c>
      <c r="BC1687"/>
      <c r="BD1687"/>
      <c r="BE1687"/>
      <c r="BF1687"/>
      <c r="BG1687" t="inlineStr">
        <is>
          <t>Day(s)</t>
        </is>
      </c>
      <c r="BH1687"/>
      <c r="BI1687" t="inlineStr">
        <is>
          <t>DTXSID4024309</t>
        </is>
      </c>
      <c r="BJ1687" t="inlineStr">
        <is>
          <t>10.1139/f77-311</t>
        </is>
      </c>
      <c r="BK1687"/>
      <c r="BL1687"/>
      <c r="BM1687"/>
      <c r="BN1687"/>
      <c r="BO1687"/>
      <c r="BP1687"/>
      <c r="BQ1687"/>
      <c r="BR1687"/>
      <c r="BS1687"/>
      <c r="BT1687" t="inlineStr">
        <is>
          <t>--</t>
        </is>
      </c>
      <c r="BU1687"/>
      <c r="BV1687"/>
      <c r="BW1687"/>
      <c r="BX1687"/>
      <c r="BY1687"/>
      <c r="BZ1687"/>
      <c r="CA1687" t="inlineStr">
        <is>
          <t>--</t>
        </is>
      </c>
      <c r="CB1687"/>
      <c r="CC1687"/>
      <c r="CD1687"/>
      <c r="CE1687"/>
      <c r="CF1687"/>
      <c r="CG1687"/>
      <c r="CH1687"/>
      <c r="CI1687"/>
      <c r="CJ1687" t="inlineStr">
        <is>
          <t xml:space="preserve">SOURCE/LABORATORY CULTURE FROM STOCK ORIGINALLY FROM THE US EPA ENVIRONMENTAL RESEARCH LABORATORY, DULUTH, MN//MEDIA/WELL WATER//   </t>
        </is>
      </c>
      <c r="CK1687" t="inlineStr">
        <is>
          <t>Broderius,S.J., L.L.,Jr. Smith, and D.T. Lind</t>
        </is>
      </c>
      <c r="CL1687" t="n">
        <v>519.0</v>
      </c>
      <c r="CM1687" t="inlineStr">
        <is>
          <t>Relative Toxicity of Free Cyanide and Dissolved Sulfide Forms to the Fathead Minnow (Pimephales promelas)</t>
        </is>
      </c>
      <c r="CN1687" t="inlineStr">
        <is>
          <t>J. Fish. Res. Board Can.34(12): 2323-2332</t>
        </is>
      </c>
      <c r="CO1687" t="n">
        <v>1977.0</v>
      </c>
      <c r="CP1687" t="inlineStr">
        <is>
          <t>Broderius,S.J., L.L.,Jr. Smith, and D.T. Lind (1977). Relative Toxicity of Free Cyanide and Dissolved Sulfide Forms to the Fathead Minnow (Pimephales promelas). J. Fish. Res. Board Can., 34, (12), 2323-2332. doi:10.1139/f77-311. ECOREF#:519</t>
        </is>
      </c>
    </row>
    <row r="1688">
      <c r="A1688" t="n">
        <v>143339.0</v>
      </c>
      <c r="B1688" t="inlineStr">
        <is>
          <t>Sodium cyanide (Na(CN))</t>
        </is>
      </c>
      <c r="C1688"/>
      <c r="D1688" t="inlineStr">
        <is>
          <t>Chemical analysis reported</t>
        </is>
      </c>
      <c r="E1688" t="inlineStr">
        <is>
          <t>Not reported</t>
        </is>
      </c>
      <c r="F1688"/>
      <c r="G1688"/>
      <c r="H1688"/>
      <c r="I1688"/>
      <c r="J1688"/>
      <c r="K1688"/>
      <c r="L1688" t="inlineStr">
        <is>
          <t>Pimephales promelas</t>
        </is>
      </c>
      <c r="M1688" t="inlineStr">
        <is>
          <t>Fathead Minnow</t>
        </is>
      </c>
      <c r="N1688" t="inlineStr">
        <is>
          <t>Juvenile</t>
        </is>
      </c>
      <c r="O1688"/>
      <c r="P1688"/>
      <c r="Q1688"/>
      <c r="R1688"/>
      <c r="S1688"/>
      <c r="T1688"/>
      <c r="U1688"/>
      <c r="V1688" t="inlineStr">
        <is>
          <t>Flow-through</t>
        </is>
      </c>
      <c r="W1688" t="inlineStr">
        <is>
          <t>Fresh water</t>
        </is>
      </c>
      <c r="X1688" t="inlineStr">
        <is>
          <t>Lab</t>
        </is>
      </c>
      <c r="Y1688"/>
      <c r="Z1688" t="inlineStr">
        <is>
          <t>Labile</t>
        </is>
      </c>
      <c r="AA1688"/>
      <c r="AB1688" t="n">
        <v>0.106</v>
      </c>
      <c r="AC1688"/>
      <c r="AD1688" t="n">
        <v>0.0879</v>
      </c>
      <c r="AE1688"/>
      <c r="AF1688" t="n">
        <v>0.129</v>
      </c>
      <c r="AG1688" t="inlineStr">
        <is>
          <t>AI mg/L</t>
        </is>
      </c>
      <c r="AH1688"/>
      <c r="AI1688"/>
      <c r="AJ1688"/>
      <c r="AK1688"/>
      <c r="AL1688"/>
      <c r="AM1688"/>
      <c r="AN1688"/>
      <c r="AO1688"/>
      <c r="AP1688"/>
      <c r="AQ1688"/>
      <c r="AR1688"/>
      <c r="AS1688"/>
      <c r="AT1688"/>
      <c r="AU1688"/>
      <c r="AV1688"/>
      <c r="AW1688"/>
      <c r="AX1688" t="inlineStr">
        <is>
          <t>Mortality</t>
        </is>
      </c>
      <c r="AY1688" t="inlineStr">
        <is>
          <t>Mortality</t>
        </is>
      </c>
      <c r="AZ1688" t="inlineStr">
        <is>
          <t>LC50</t>
        </is>
      </c>
      <c r="BA1688"/>
      <c r="BB1688" t="n">
        <v>4.0</v>
      </c>
      <c r="BC1688"/>
      <c r="BD1688"/>
      <c r="BE1688"/>
      <c r="BF1688"/>
      <c r="BG1688" t="inlineStr">
        <is>
          <t>Day(s)</t>
        </is>
      </c>
      <c r="BH1688"/>
      <c r="BI1688" t="inlineStr">
        <is>
          <t>DTXSID4024309</t>
        </is>
      </c>
      <c r="BJ1688" t="inlineStr">
        <is>
          <t>10.1007/BF02332060</t>
        </is>
      </c>
      <c r="BK1688"/>
      <c r="BL1688"/>
      <c r="BM1688"/>
      <c r="BN1688"/>
      <c r="BO1688"/>
      <c r="BP1688"/>
      <c r="BQ1688"/>
      <c r="BR1688"/>
      <c r="BS1688"/>
      <c r="BT1688" t="inlineStr">
        <is>
          <t>--</t>
        </is>
      </c>
      <c r="BU1688"/>
      <c r="BV1688"/>
      <c r="BW1688"/>
      <c r="BX1688"/>
      <c r="BY1688"/>
      <c r="BZ1688"/>
      <c r="CA1688"/>
      <c r="CB1688"/>
      <c r="CC1688"/>
      <c r="CD1688"/>
      <c r="CE1688"/>
      <c r="CF1688"/>
      <c r="CG1688"/>
      <c r="CH1688"/>
      <c r="CI1688"/>
      <c r="CJ1688" t="inlineStr">
        <is>
          <t xml:space="preserve">SOURCE/COLLECTED FROM COMO LAKE, ST PAUL, MINNESOTA//MEDIA/FROM A DEEP WELL//   </t>
        </is>
      </c>
      <c r="CK1688" t="inlineStr">
        <is>
          <t>Smith,L.L.,Jr., S.J. Broderius, D.M. Oseid, G.L. Kimball, and W.M. Koenst</t>
        </is>
      </c>
      <c r="CL1688" t="n">
        <v>520.0</v>
      </c>
      <c r="CM1688" t="inlineStr">
        <is>
          <t>Acute Toxicity of Hydrogen Cyanide to Freshwater Fishes</t>
        </is>
      </c>
      <c r="CN1688" t="inlineStr">
        <is>
          <t>Arch. Environ. Contam. Toxicol.7(3): 325-337</t>
        </is>
      </c>
      <c r="CO1688" t="n">
        <v>1978.0</v>
      </c>
      <c r="CP1688" t="inlineStr">
        <is>
          <t>Smith,L.L.,Jr., S.J. Broderius, D.M. Oseid, G.L. Kimball, and W.M. Koenst (1978). Acute Toxicity of Hydrogen Cyanide to Freshwater Fishes. Arch. Environ. Contam. Toxicol., 7, (3), 325-337. doi:10.1007/BF02332060. ECOREF#:520</t>
        </is>
      </c>
    </row>
    <row r="1689">
      <c r="A1689" t="n">
        <v>143339.0</v>
      </c>
      <c r="B1689" t="inlineStr">
        <is>
          <t>Sodium cyanide (Na(CN))</t>
        </is>
      </c>
      <c r="C1689"/>
      <c r="D1689" t="inlineStr">
        <is>
          <t>Unmeasured</t>
        </is>
      </c>
      <c r="E1689" t="inlineStr">
        <is>
          <t>Other Method</t>
        </is>
      </c>
      <c r="F1689"/>
      <c r="G1689"/>
      <c r="H1689"/>
      <c r="I1689"/>
      <c r="J1689"/>
      <c r="K1689"/>
      <c r="L1689" t="inlineStr">
        <is>
          <t>Pimephales promelas</t>
        </is>
      </c>
      <c r="M1689" t="inlineStr">
        <is>
          <t>Fathead Minnow</t>
        </is>
      </c>
      <c r="N1689" t="inlineStr">
        <is>
          <t>Young</t>
        </is>
      </c>
      <c r="O1689"/>
      <c r="P1689"/>
      <c r="Q1689"/>
      <c r="R1689"/>
      <c r="S1689"/>
      <c r="T1689"/>
      <c r="U1689"/>
      <c r="V1689" t="inlineStr">
        <is>
          <t>Static</t>
        </is>
      </c>
      <c r="W1689" t="inlineStr">
        <is>
          <t>Fresh water</t>
        </is>
      </c>
      <c r="X1689" t="inlineStr">
        <is>
          <t>Lab</t>
        </is>
      </c>
      <c r="Y1689" t="n">
        <v>7.0</v>
      </c>
      <c r="Z1689" t="inlineStr">
        <is>
          <t>Total</t>
        </is>
      </c>
      <c r="AA1689"/>
      <c r="AB1689" t="n">
        <v>0.23</v>
      </c>
      <c r="AC1689"/>
      <c r="AD1689"/>
      <c r="AE1689"/>
      <c r="AF1689"/>
      <c r="AG1689" t="inlineStr">
        <is>
          <t>AI mg/L</t>
        </is>
      </c>
      <c r="AH1689"/>
      <c r="AI1689"/>
      <c r="AJ1689"/>
      <c r="AK1689"/>
      <c r="AL1689"/>
      <c r="AM1689"/>
      <c r="AN1689"/>
      <c r="AO1689"/>
      <c r="AP1689"/>
      <c r="AQ1689"/>
      <c r="AR1689"/>
      <c r="AS1689"/>
      <c r="AT1689"/>
      <c r="AU1689"/>
      <c r="AV1689"/>
      <c r="AW1689"/>
      <c r="AX1689" t="inlineStr">
        <is>
          <t>Mortality</t>
        </is>
      </c>
      <c r="AY1689" t="inlineStr">
        <is>
          <t>Mortality</t>
        </is>
      </c>
      <c r="AZ1689" t="inlineStr">
        <is>
          <t>LC50</t>
        </is>
      </c>
      <c r="BA1689"/>
      <c r="BB1689" t="n">
        <v>4.0</v>
      </c>
      <c r="BC1689"/>
      <c r="BD1689"/>
      <c r="BE1689"/>
      <c r="BF1689"/>
      <c r="BG1689" t="inlineStr">
        <is>
          <t>Day(s)</t>
        </is>
      </c>
      <c r="BH1689"/>
      <c r="BI1689" t="inlineStr">
        <is>
          <t>DTXSID4024309</t>
        </is>
      </c>
      <c r="BJ1689"/>
      <c r="BK1689"/>
      <c r="BL1689"/>
      <c r="BM1689"/>
      <c r="BN1689"/>
      <c r="BO1689"/>
      <c r="BP1689"/>
      <c r="BQ1689"/>
      <c r="BR1689"/>
      <c r="BS1689"/>
      <c r="BT1689" t="inlineStr">
        <is>
          <t>--</t>
        </is>
      </c>
      <c r="BU1689"/>
      <c r="BV1689"/>
      <c r="BW1689"/>
      <c r="BX1689"/>
      <c r="BY1689"/>
      <c r="BZ1689"/>
      <c r="CA1689"/>
      <c r="CB1689"/>
      <c r="CC1689"/>
      <c r="CD1689"/>
      <c r="CE1689"/>
      <c r="CF1689"/>
      <c r="CG1689"/>
      <c r="CH1689"/>
      <c r="CI1689"/>
      <c r="CJ1689" t="inlineStr">
        <is>
          <t xml:space="preserve">SOURCE/OHIO STATE FISH FARM, NEWTOWN, OHIO//TMETH/DOUDOROFF ET AL. (1951)//MEDIA/SOFT WATER WITH A LOW AND UNIFORM DISSOLVED MINERAL CONTENT//   </t>
        </is>
      </c>
      <c r="CK1689" t="inlineStr">
        <is>
          <t>Doudoroff,P.</t>
        </is>
      </c>
      <c r="CL1689" t="n">
        <v>2152.0</v>
      </c>
      <c r="CM1689" t="inlineStr">
        <is>
          <t>Some Experiments on the Toxicity of Complex Cyanide to Fish</t>
        </is>
      </c>
      <c r="CN1689" t="inlineStr">
        <is>
          <t>Sewage Ind. Wastes28(8): 1020-1040</t>
        </is>
      </c>
      <c r="CO1689" t="n">
        <v>1956.0</v>
      </c>
      <c r="CP1689" t="inlineStr">
        <is>
          <t>Doudoroff,P. (1956). Some Experiments on the Toxicity of Complex Cyanide to Fish. Sewage Ind. Wastes, 28, (8), 1020-1040. ECOREF#:2152</t>
        </is>
      </c>
    </row>
    <row r="1690">
      <c r="A1690" t="n">
        <v>143339.0</v>
      </c>
      <c r="B1690" t="inlineStr">
        <is>
          <t>Sodium cyanide (Na(CN))</t>
        </is>
      </c>
      <c r="C1690"/>
      <c r="D1690" t="inlineStr">
        <is>
          <t>Chemical analysis reported</t>
        </is>
      </c>
      <c r="E1690" t="inlineStr">
        <is>
          <t>Not reported</t>
        </is>
      </c>
      <c r="F1690"/>
      <c r="G1690"/>
      <c r="H1690"/>
      <c r="I1690"/>
      <c r="J1690"/>
      <c r="K1690"/>
      <c r="L1690" t="inlineStr">
        <is>
          <t>Pimephales promelas</t>
        </is>
      </c>
      <c r="M1690" t="inlineStr">
        <is>
          <t>Fathead Minnow</t>
        </is>
      </c>
      <c r="N1690" t="inlineStr">
        <is>
          <t>Juvenile</t>
        </is>
      </c>
      <c r="O1690"/>
      <c r="P1690"/>
      <c r="Q1690"/>
      <c r="R1690"/>
      <c r="S1690"/>
      <c r="T1690"/>
      <c r="U1690"/>
      <c r="V1690" t="inlineStr">
        <is>
          <t>Flow-through</t>
        </is>
      </c>
      <c r="W1690" t="inlineStr">
        <is>
          <t>Fresh water</t>
        </is>
      </c>
      <c r="X1690" t="inlineStr">
        <is>
          <t>Lab</t>
        </is>
      </c>
      <c r="Y1690"/>
      <c r="Z1690" t="inlineStr">
        <is>
          <t>Labile</t>
        </is>
      </c>
      <c r="AA1690"/>
      <c r="AB1690" t="n">
        <v>0.174</v>
      </c>
      <c r="AC1690"/>
      <c r="AD1690" t="n">
        <v>0.158</v>
      </c>
      <c r="AE1690"/>
      <c r="AF1690" t="n">
        <v>0.192</v>
      </c>
      <c r="AG1690" t="inlineStr">
        <is>
          <t>AI mg/L</t>
        </is>
      </c>
      <c r="AH1690"/>
      <c r="AI1690"/>
      <c r="AJ1690"/>
      <c r="AK1690"/>
      <c r="AL1690"/>
      <c r="AM1690"/>
      <c r="AN1690"/>
      <c r="AO1690"/>
      <c r="AP1690"/>
      <c r="AQ1690"/>
      <c r="AR1690"/>
      <c r="AS1690"/>
      <c r="AT1690"/>
      <c r="AU1690"/>
      <c r="AV1690"/>
      <c r="AW1690"/>
      <c r="AX1690" t="inlineStr">
        <is>
          <t>Mortality</t>
        </is>
      </c>
      <c r="AY1690" t="inlineStr">
        <is>
          <t>Mortality</t>
        </is>
      </c>
      <c r="AZ1690" t="inlineStr">
        <is>
          <t>LC50</t>
        </is>
      </c>
      <c r="BA1690"/>
      <c r="BB1690" t="n">
        <v>4.0</v>
      </c>
      <c r="BC1690"/>
      <c r="BD1690"/>
      <c r="BE1690"/>
      <c r="BF1690"/>
      <c r="BG1690" t="inlineStr">
        <is>
          <t>Day(s)</t>
        </is>
      </c>
      <c r="BH1690"/>
      <c r="BI1690" t="inlineStr">
        <is>
          <t>DTXSID4024309</t>
        </is>
      </c>
      <c r="BJ1690" t="inlineStr">
        <is>
          <t>10.1007/BF02332060</t>
        </is>
      </c>
      <c r="BK1690"/>
      <c r="BL1690"/>
      <c r="BM1690"/>
      <c r="BN1690"/>
      <c r="BO1690"/>
      <c r="BP1690"/>
      <c r="BQ1690"/>
      <c r="BR1690"/>
      <c r="BS1690"/>
      <c r="BT1690" t="inlineStr">
        <is>
          <t>--</t>
        </is>
      </c>
      <c r="BU1690"/>
      <c r="BV1690"/>
      <c r="BW1690"/>
      <c r="BX1690"/>
      <c r="BY1690"/>
      <c r="BZ1690"/>
      <c r="CA1690"/>
      <c r="CB1690"/>
      <c r="CC1690"/>
      <c r="CD1690"/>
      <c r="CE1690"/>
      <c r="CF1690"/>
      <c r="CG1690"/>
      <c r="CH1690"/>
      <c r="CI1690"/>
      <c r="CJ1690" t="inlineStr">
        <is>
          <t xml:space="preserve">SOURCE/COLLECTED FROM COMO LAKE, ST PAUL, MINNESOTA//MEDIA/FROM A DEEP WELL//   </t>
        </is>
      </c>
      <c r="CK1690" t="inlineStr">
        <is>
          <t>Smith,L.L.,Jr., S.J. Broderius, D.M. Oseid, G.L. Kimball, and W.M. Koenst</t>
        </is>
      </c>
      <c r="CL1690" t="n">
        <v>520.0</v>
      </c>
      <c r="CM1690" t="inlineStr">
        <is>
          <t>Acute Toxicity of Hydrogen Cyanide to Freshwater Fishes</t>
        </is>
      </c>
      <c r="CN1690" t="inlineStr">
        <is>
          <t>Arch. Environ. Contam. Toxicol.7(3): 325-337</t>
        </is>
      </c>
      <c r="CO1690" t="n">
        <v>1978.0</v>
      </c>
      <c r="CP1690" t="inlineStr">
        <is>
          <t>Smith,L.L.,Jr., S.J. Broderius, D.M. Oseid, G.L. Kimball, and W.M. Koenst (1978). Acute Toxicity of Hydrogen Cyanide to Freshwater Fishes. Arch. Environ. Contam. Toxicol., 7, (3), 325-337. doi:10.1007/BF02332060. ECOREF#:520</t>
        </is>
      </c>
    </row>
    <row r="1691">
      <c r="A1691" t="n">
        <v>143339.0</v>
      </c>
      <c r="B1691" t="inlineStr">
        <is>
          <t>Sodium cyanide (Na(CN))</t>
        </is>
      </c>
      <c r="C1691"/>
      <c r="D1691" t="inlineStr">
        <is>
          <t>Chemical analysis reported</t>
        </is>
      </c>
      <c r="E1691" t="inlineStr">
        <is>
          <t>Not reported</t>
        </is>
      </c>
      <c r="F1691"/>
      <c r="G1691"/>
      <c r="H1691"/>
      <c r="I1691"/>
      <c r="J1691"/>
      <c r="K1691"/>
      <c r="L1691" t="inlineStr">
        <is>
          <t>Pimephales promelas</t>
        </is>
      </c>
      <c r="M1691" t="inlineStr">
        <is>
          <t>Fathead Minnow</t>
        </is>
      </c>
      <c r="N1691" t="inlineStr">
        <is>
          <t>Egg</t>
        </is>
      </c>
      <c r="O1691"/>
      <c r="P1691"/>
      <c r="Q1691"/>
      <c r="R1691"/>
      <c r="S1691"/>
      <c r="T1691"/>
      <c r="U1691"/>
      <c r="V1691" t="inlineStr">
        <is>
          <t>Flow-through</t>
        </is>
      </c>
      <c r="W1691" t="inlineStr">
        <is>
          <t>Fresh water</t>
        </is>
      </c>
      <c r="X1691" t="inlineStr">
        <is>
          <t>Lab</t>
        </is>
      </c>
      <c r="Y1691"/>
      <c r="Z1691" t="inlineStr">
        <is>
          <t>Labile</t>
        </is>
      </c>
      <c r="AA1691"/>
      <c r="AB1691" t="n">
        <v>0.202</v>
      </c>
      <c r="AC1691"/>
      <c r="AD1691" t="n">
        <v>0.13</v>
      </c>
      <c r="AE1691"/>
      <c r="AF1691" t="n">
        <v>0.314</v>
      </c>
      <c r="AG1691" t="inlineStr">
        <is>
          <t>AI mg/L</t>
        </is>
      </c>
      <c r="AH1691"/>
      <c r="AI1691"/>
      <c r="AJ1691"/>
      <c r="AK1691"/>
      <c r="AL1691"/>
      <c r="AM1691"/>
      <c r="AN1691"/>
      <c r="AO1691"/>
      <c r="AP1691"/>
      <c r="AQ1691"/>
      <c r="AR1691"/>
      <c r="AS1691"/>
      <c r="AT1691"/>
      <c r="AU1691"/>
      <c r="AV1691"/>
      <c r="AW1691"/>
      <c r="AX1691" t="inlineStr">
        <is>
          <t>Mortality</t>
        </is>
      </c>
      <c r="AY1691" t="inlineStr">
        <is>
          <t>Mortality</t>
        </is>
      </c>
      <c r="AZ1691" t="inlineStr">
        <is>
          <t>LC50</t>
        </is>
      </c>
      <c r="BA1691"/>
      <c r="BB1691" t="n">
        <v>4.0</v>
      </c>
      <c r="BC1691"/>
      <c r="BD1691"/>
      <c r="BE1691"/>
      <c r="BF1691"/>
      <c r="BG1691" t="inlineStr">
        <is>
          <t>Day(s)</t>
        </is>
      </c>
      <c r="BH1691"/>
      <c r="BI1691" t="inlineStr">
        <is>
          <t>DTXSID4024309</t>
        </is>
      </c>
      <c r="BJ1691" t="inlineStr">
        <is>
          <t>10.1007/BF02332060</t>
        </is>
      </c>
      <c r="BK1691"/>
      <c r="BL1691"/>
      <c r="BM1691"/>
      <c r="BN1691"/>
      <c r="BO1691"/>
      <c r="BP1691"/>
      <c r="BQ1691"/>
      <c r="BR1691"/>
      <c r="BS1691"/>
      <c r="BT1691" t="inlineStr">
        <is>
          <t>--</t>
        </is>
      </c>
      <c r="BU1691"/>
      <c r="BV1691"/>
      <c r="BW1691"/>
      <c r="BX1691"/>
      <c r="BY1691"/>
      <c r="BZ1691"/>
      <c r="CA1691"/>
      <c r="CB1691"/>
      <c r="CC1691"/>
      <c r="CD1691"/>
      <c r="CE1691"/>
      <c r="CF1691"/>
      <c r="CG1691"/>
      <c r="CH1691"/>
      <c r="CI1691"/>
      <c r="CJ1691" t="inlineStr">
        <is>
          <t xml:space="preserve">SOURCE/CULTURED IN LAB FROM BROOD STOCK FROM USEPA ENVIRONMENTAL RESEARCH LABORATORY IN DULUTH, MINNESOTA//MEDIA/FROM A DEEP WELL//   </t>
        </is>
      </c>
      <c r="CK1691" t="inlineStr">
        <is>
          <t>Smith,L.L.,Jr., S.J. Broderius, D.M. Oseid, G.L. Kimball, and W.M. Koenst</t>
        </is>
      </c>
      <c r="CL1691" t="n">
        <v>520.0</v>
      </c>
      <c r="CM1691" t="inlineStr">
        <is>
          <t>Acute Toxicity of Hydrogen Cyanide to Freshwater Fishes</t>
        </is>
      </c>
      <c r="CN1691" t="inlineStr">
        <is>
          <t>Arch. Environ. Contam. Toxicol.7(3): 325-337</t>
        </is>
      </c>
      <c r="CO1691" t="n">
        <v>1978.0</v>
      </c>
      <c r="CP1691" t="inlineStr">
        <is>
          <t>Smith,L.L.,Jr., S.J. Broderius, D.M. Oseid, G.L. Kimball, and W.M. Koenst (1978). Acute Toxicity of Hydrogen Cyanide to Freshwater Fishes. Arch. Environ. Contam. Toxicol., 7, (3), 325-337. doi:10.1007/BF02332060. ECOREF#:520</t>
        </is>
      </c>
    </row>
    <row r="1692">
      <c r="A1692" t="n">
        <v>143339.0</v>
      </c>
      <c r="B1692" t="inlineStr">
        <is>
          <t>Sodium cyanide (Na(CN))</t>
        </is>
      </c>
      <c r="C1692"/>
      <c r="D1692" t="inlineStr">
        <is>
          <t>Chemical analysis reported</t>
        </is>
      </c>
      <c r="E1692" t="inlineStr">
        <is>
          <t>Not reported</t>
        </is>
      </c>
      <c r="F1692"/>
      <c r="G1692"/>
      <c r="H1692"/>
      <c r="I1692"/>
      <c r="J1692"/>
      <c r="K1692"/>
      <c r="L1692" t="inlineStr">
        <is>
          <t>Pimephales promelas</t>
        </is>
      </c>
      <c r="M1692" t="inlineStr">
        <is>
          <t>Fathead Minnow</t>
        </is>
      </c>
      <c r="N1692" t="inlineStr">
        <is>
          <t>Swim-up</t>
        </is>
      </c>
      <c r="O1692"/>
      <c r="P1692"/>
      <c r="Q1692"/>
      <c r="R1692"/>
      <c r="S1692"/>
      <c r="T1692"/>
      <c r="U1692"/>
      <c r="V1692" t="inlineStr">
        <is>
          <t>Flow-through</t>
        </is>
      </c>
      <c r="W1692" t="inlineStr">
        <is>
          <t>Fresh water</t>
        </is>
      </c>
      <c r="X1692" t="inlineStr">
        <is>
          <t>Lab</t>
        </is>
      </c>
      <c r="Y1692"/>
      <c r="Z1692" t="inlineStr">
        <is>
          <t>Labile</t>
        </is>
      </c>
      <c r="AA1692"/>
      <c r="AB1692" t="n">
        <v>0.108</v>
      </c>
      <c r="AC1692"/>
      <c r="AD1692" t="n">
        <v>0.0903</v>
      </c>
      <c r="AE1692"/>
      <c r="AF1692" t="n">
        <v>0.13</v>
      </c>
      <c r="AG1692" t="inlineStr">
        <is>
          <t>AI mg/L</t>
        </is>
      </c>
      <c r="AH1692"/>
      <c r="AI1692"/>
      <c r="AJ1692"/>
      <c r="AK1692"/>
      <c r="AL1692"/>
      <c r="AM1692"/>
      <c r="AN1692"/>
      <c r="AO1692"/>
      <c r="AP1692"/>
      <c r="AQ1692"/>
      <c r="AR1692"/>
      <c r="AS1692"/>
      <c r="AT1692"/>
      <c r="AU1692"/>
      <c r="AV1692"/>
      <c r="AW1692"/>
      <c r="AX1692" t="inlineStr">
        <is>
          <t>Mortality</t>
        </is>
      </c>
      <c r="AY1692" t="inlineStr">
        <is>
          <t>Mortality</t>
        </is>
      </c>
      <c r="AZ1692" t="inlineStr">
        <is>
          <t>LC50</t>
        </is>
      </c>
      <c r="BA1692"/>
      <c r="BB1692" t="n">
        <v>4.0</v>
      </c>
      <c r="BC1692"/>
      <c r="BD1692"/>
      <c r="BE1692"/>
      <c r="BF1692"/>
      <c r="BG1692" t="inlineStr">
        <is>
          <t>Day(s)</t>
        </is>
      </c>
      <c r="BH1692"/>
      <c r="BI1692" t="inlineStr">
        <is>
          <t>DTXSID4024309</t>
        </is>
      </c>
      <c r="BJ1692" t="inlineStr">
        <is>
          <t>10.1007/BF02332060</t>
        </is>
      </c>
      <c r="BK1692"/>
      <c r="BL1692"/>
      <c r="BM1692"/>
      <c r="BN1692"/>
      <c r="BO1692"/>
      <c r="BP1692"/>
      <c r="BQ1692"/>
      <c r="BR1692"/>
      <c r="BS1692"/>
      <c r="BT1692" t="inlineStr">
        <is>
          <t>--</t>
        </is>
      </c>
      <c r="BU1692"/>
      <c r="BV1692"/>
      <c r="BW1692"/>
      <c r="BX1692"/>
      <c r="BY1692"/>
      <c r="BZ1692"/>
      <c r="CA1692"/>
      <c r="CB1692"/>
      <c r="CC1692"/>
      <c r="CD1692"/>
      <c r="CE1692"/>
      <c r="CF1692"/>
      <c r="CG1692"/>
      <c r="CH1692"/>
      <c r="CI1692"/>
      <c r="CJ1692" t="inlineStr">
        <is>
          <t xml:space="preserve">SOURCE/CULTURED IN LAB FROM BROOD STOCK FROM USEPA ENVIRONMENTAL RESEARCH LABORATORY IN DULUTH, MINNESOTA//MEDIA/FROM A DEEP WELL//   </t>
        </is>
      </c>
      <c r="CK1692" t="inlineStr">
        <is>
          <t>Smith,L.L.,Jr., S.J. Broderius, D.M. Oseid, G.L. Kimball, and W.M. Koenst</t>
        </is>
      </c>
      <c r="CL1692" t="n">
        <v>520.0</v>
      </c>
      <c r="CM1692" t="inlineStr">
        <is>
          <t>Acute Toxicity of Hydrogen Cyanide to Freshwater Fishes</t>
        </is>
      </c>
      <c r="CN1692" t="inlineStr">
        <is>
          <t>Arch. Environ. Contam. Toxicol.7(3): 325-337</t>
        </is>
      </c>
      <c r="CO1692" t="n">
        <v>1978.0</v>
      </c>
      <c r="CP1692" t="inlineStr">
        <is>
          <t>Smith,L.L.,Jr., S.J. Broderius, D.M. Oseid, G.L. Kimball, and W.M. Koenst (1978). Acute Toxicity of Hydrogen Cyanide to Freshwater Fishes. Arch. Environ. Contam. Toxicol., 7, (3), 325-337. doi:10.1007/BF02332060. ECOREF#:520</t>
        </is>
      </c>
    </row>
    <row r="1693">
      <c r="A1693" t="n">
        <v>143339.0</v>
      </c>
      <c r="B1693" t="inlineStr">
        <is>
          <t>Sodium cyanide (Na(CN))</t>
        </is>
      </c>
      <c r="C1693"/>
      <c r="D1693" t="inlineStr">
        <is>
          <t>Chemical analysis reported</t>
        </is>
      </c>
      <c r="E1693" t="inlineStr">
        <is>
          <t>Not reported</t>
        </is>
      </c>
      <c r="F1693"/>
      <c r="G1693"/>
      <c r="H1693"/>
      <c r="I1693"/>
      <c r="J1693"/>
      <c r="K1693"/>
      <c r="L1693" t="inlineStr">
        <is>
          <t>Pimephales promelas</t>
        </is>
      </c>
      <c r="M1693" t="inlineStr">
        <is>
          <t>Fathead Minnow</t>
        </is>
      </c>
      <c r="N1693" t="inlineStr">
        <is>
          <t>Juvenile</t>
        </is>
      </c>
      <c r="O1693"/>
      <c r="P1693"/>
      <c r="Q1693"/>
      <c r="R1693"/>
      <c r="S1693"/>
      <c r="T1693"/>
      <c r="U1693"/>
      <c r="V1693" t="inlineStr">
        <is>
          <t>Flow-through</t>
        </is>
      </c>
      <c r="W1693" t="inlineStr">
        <is>
          <t>Fresh water</t>
        </is>
      </c>
      <c r="X1693" t="inlineStr">
        <is>
          <t>Lab</t>
        </is>
      </c>
      <c r="Y1693"/>
      <c r="Z1693" t="inlineStr">
        <is>
          <t>Labile</t>
        </is>
      </c>
      <c r="AA1693"/>
      <c r="AB1693" t="n">
        <v>0.0824</v>
      </c>
      <c r="AC1693"/>
      <c r="AD1693" t="n">
        <v>0.0764</v>
      </c>
      <c r="AE1693"/>
      <c r="AF1693" t="n">
        <v>0.0889</v>
      </c>
      <c r="AG1693" t="inlineStr">
        <is>
          <t>AI mg/L</t>
        </is>
      </c>
      <c r="AH1693"/>
      <c r="AI1693"/>
      <c r="AJ1693"/>
      <c r="AK1693"/>
      <c r="AL1693"/>
      <c r="AM1693"/>
      <c r="AN1693"/>
      <c r="AO1693"/>
      <c r="AP1693"/>
      <c r="AQ1693"/>
      <c r="AR1693"/>
      <c r="AS1693"/>
      <c r="AT1693"/>
      <c r="AU1693"/>
      <c r="AV1693"/>
      <c r="AW1693"/>
      <c r="AX1693" t="inlineStr">
        <is>
          <t>Mortality</t>
        </is>
      </c>
      <c r="AY1693" t="inlineStr">
        <is>
          <t>Mortality</t>
        </is>
      </c>
      <c r="AZ1693" t="inlineStr">
        <is>
          <t>LC50</t>
        </is>
      </c>
      <c r="BA1693"/>
      <c r="BB1693" t="n">
        <v>4.0</v>
      </c>
      <c r="BC1693"/>
      <c r="BD1693"/>
      <c r="BE1693"/>
      <c r="BF1693"/>
      <c r="BG1693" t="inlineStr">
        <is>
          <t>Day(s)</t>
        </is>
      </c>
      <c r="BH1693"/>
      <c r="BI1693" t="inlineStr">
        <is>
          <t>DTXSID4024309</t>
        </is>
      </c>
      <c r="BJ1693" t="inlineStr">
        <is>
          <t>10.1007/BF02332060</t>
        </is>
      </c>
      <c r="BK1693"/>
      <c r="BL1693"/>
      <c r="BM1693"/>
      <c r="BN1693"/>
      <c r="BO1693"/>
      <c r="BP1693"/>
      <c r="BQ1693"/>
      <c r="BR1693"/>
      <c r="BS1693"/>
      <c r="BT1693" t="inlineStr">
        <is>
          <t>--</t>
        </is>
      </c>
      <c r="BU1693"/>
      <c r="BV1693"/>
      <c r="BW1693"/>
      <c r="BX1693"/>
      <c r="BY1693"/>
      <c r="BZ1693"/>
      <c r="CA1693"/>
      <c r="CB1693"/>
      <c r="CC1693"/>
      <c r="CD1693"/>
      <c r="CE1693"/>
      <c r="CF1693"/>
      <c r="CG1693"/>
      <c r="CH1693"/>
      <c r="CI1693"/>
      <c r="CJ1693" t="inlineStr">
        <is>
          <t xml:space="preserve">SOURCE/COLLECTED FROM COMO LAKE, ST PAUL, MINNESOTA//MEDIA/FROM A DEEP WELL//   </t>
        </is>
      </c>
      <c r="CK1693" t="inlineStr">
        <is>
          <t>Smith,L.L.,Jr., S.J. Broderius, D.M. Oseid, G.L. Kimball, and W.M. Koenst</t>
        </is>
      </c>
      <c r="CL1693" t="n">
        <v>520.0</v>
      </c>
      <c r="CM1693" t="inlineStr">
        <is>
          <t>Acute Toxicity of Hydrogen Cyanide to Freshwater Fishes</t>
        </is>
      </c>
      <c r="CN1693" t="inlineStr">
        <is>
          <t>Arch. Environ. Contam. Toxicol.7(3): 325-337</t>
        </is>
      </c>
      <c r="CO1693" t="n">
        <v>1978.0</v>
      </c>
      <c r="CP1693" t="inlineStr">
        <is>
          <t>Smith,L.L.,Jr., S.J. Broderius, D.M. Oseid, G.L. Kimball, and W.M. Koenst (1978). Acute Toxicity of Hydrogen Cyanide to Freshwater Fishes. Arch. Environ. Contam. Toxicol., 7, (3), 325-337. doi:10.1007/BF02332060. ECOREF#:520</t>
        </is>
      </c>
    </row>
    <row r="1694">
      <c r="A1694" t="n">
        <v>143339.0</v>
      </c>
      <c r="B1694" t="inlineStr">
        <is>
          <t>Sodium cyanide (Na(CN))</t>
        </is>
      </c>
      <c r="C1694"/>
      <c r="D1694" t="inlineStr">
        <is>
          <t>Chemical analysis reported</t>
        </is>
      </c>
      <c r="E1694" t="inlineStr">
        <is>
          <t>Not reported</t>
        </is>
      </c>
      <c r="F1694"/>
      <c r="G1694"/>
      <c r="H1694"/>
      <c r="I1694"/>
      <c r="J1694"/>
      <c r="K1694"/>
      <c r="L1694" t="inlineStr">
        <is>
          <t>Pimephales promelas</t>
        </is>
      </c>
      <c r="M1694" t="inlineStr">
        <is>
          <t>Fathead Minnow</t>
        </is>
      </c>
      <c r="N1694" t="inlineStr">
        <is>
          <t>Juvenile</t>
        </is>
      </c>
      <c r="O1694"/>
      <c r="P1694"/>
      <c r="Q1694"/>
      <c r="R1694"/>
      <c r="S1694"/>
      <c r="T1694"/>
      <c r="U1694"/>
      <c r="V1694" t="inlineStr">
        <is>
          <t>Flow-through</t>
        </is>
      </c>
      <c r="W1694" t="inlineStr">
        <is>
          <t>Fresh water</t>
        </is>
      </c>
      <c r="X1694" t="inlineStr">
        <is>
          <t>Lab</t>
        </is>
      </c>
      <c r="Y1694"/>
      <c r="Z1694" t="inlineStr">
        <is>
          <t>Labile</t>
        </is>
      </c>
      <c r="AA1694"/>
      <c r="AB1694" t="n">
        <v>0.121</v>
      </c>
      <c r="AC1694"/>
      <c r="AD1694" t="n">
        <v>0.116</v>
      </c>
      <c r="AE1694"/>
      <c r="AF1694" t="n">
        <v>0.125</v>
      </c>
      <c r="AG1694" t="inlineStr">
        <is>
          <t>AI mg/L</t>
        </is>
      </c>
      <c r="AH1694"/>
      <c r="AI1694"/>
      <c r="AJ1694"/>
      <c r="AK1694"/>
      <c r="AL1694"/>
      <c r="AM1694"/>
      <c r="AN1694"/>
      <c r="AO1694"/>
      <c r="AP1694"/>
      <c r="AQ1694"/>
      <c r="AR1694"/>
      <c r="AS1694"/>
      <c r="AT1694"/>
      <c r="AU1694"/>
      <c r="AV1694"/>
      <c r="AW1694"/>
      <c r="AX1694" t="inlineStr">
        <is>
          <t>Mortality</t>
        </is>
      </c>
      <c r="AY1694" t="inlineStr">
        <is>
          <t>Mortality</t>
        </is>
      </c>
      <c r="AZ1694" t="inlineStr">
        <is>
          <t>LC50</t>
        </is>
      </c>
      <c r="BA1694"/>
      <c r="BB1694" t="n">
        <v>4.0</v>
      </c>
      <c r="BC1694"/>
      <c r="BD1694"/>
      <c r="BE1694"/>
      <c r="BF1694"/>
      <c r="BG1694" t="inlineStr">
        <is>
          <t>Day(s)</t>
        </is>
      </c>
      <c r="BH1694"/>
      <c r="BI1694" t="inlineStr">
        <is>
          <t>DTXSID4024309</t>
        </is>
      </c>
      <c r="BJ1694" t="inlineStr">
        <is>
          <t>10.1007/BF02332060</t>
        </is>
      </c>
      <c r="BK1694"/>
      <c r="BL1694"/>
      <c r="BM1694"/>
      <c r="BN1694"/>
      <c r="BO1694"/>
      <c r="BP1694"/>
      <c r="BQ1694"/>
      <c r="BR1694"/>
      <c r="BS1694"/>
      <c r="BT1694" t="inlineStr">
        <is>
          <t>--</t>
        </is>
      </c>
      <c r="BU1694"/>
      <c r="BV1694"/>
      <c r="BW1694"/>
      <c r="BX1694"/>
      <c r="BY1694"/>
      <c r="BZ1694"/>
      <c r="CA1694"/>
      <c r="CB1694"/>
      <c r="CC1694"/>
      <c r="CD1694"/>
      <c r="CE1694"/>
      <c r="CF1694"/>
      <c r="CG1694"/>
      <c r="CH1694"/>
      <c r="CI1694"/>
      <c r="CJ1694" t="inlineStr">
        <is>
          <t xml:space="preserve">SOURCE/COLLECTED FROM COMO LAKE, ST PAUL, MINNESOTA//MEDIA/FROM A DEEP WELL//   </t>
        </is>
      </c>
      <c r="CK1694" t="inlineStr">
        <is>
          <t>Smith,L.L.,Jr., S.J. Broderius, D.M. Oseid, G.L. Kimball, and W.M. Koenst</t>
        </is>
      </c>
      <c r="CL1694" t="n">
        <v>520.0</v>
      </c>
      <c r="CM1694" t="inlineStr">
        <is>
          <t>Acute Toxicity of Hydrogen Cyanide to Freshwater Fishes</t>
        </is>
      </c>
      <c r="CN1694" t="inlineStr">
        <is>
          <t>Arch. Environ. Contam. Toxicol.7(3): 325-337</t>
        </is>
      </c>
      <c r="CO1694" t="n">
        <v>1978.0</v>
      </c>
      <c r="CP1694" t="inlineStr">
        <is>
          <t>Smith,L.L.,Jr., S.J. Broderius, D.M. Oseid, G.L. Kimball, and W.M. Koenst (1978). Acute Toxicity of Hydrogen Cyanide to Freshwater Fishes. Arch. Environ. Contam. Toxicol., 7, (3), 325-337. doi:10.1007/BF02332060. ECOREF#:520</t>
        </is>
      </c>
    </row>
    <row r="1695">
      <c r="A1695" t="n">
        <v>143339.0</v>
      </c>
      <c r="B1695" t="inlineStr">
        <is>
          <t>Sodium cyanide (Na(CN))</t>
        </is>
      </c>
      <c r="C1695"/>
      <c r="D1695" t="inlineStr">
        <is>
          <t>Chemical analysis reported</t>
        </is>
      </c>
      <c r="E1695" t="inlineStr">
        <is>
          <t>Not reported</t>
        </is>
      </c>
      <c r="F1695"/>
      <c r="G1695"/>
      <c r="H1695"/>
      <c r="I1695"/>
      <c r="J1695"/>
      <c r="K1695"/>
      <c r="L1695" t="inlineStr">
        <is>
          <t>Pimephales promelas</t>
        </is>
      </c>
      <c r="M1695" t="inlineStr">
        <is>
          <t>Fathead Minnow</t>
        </is>
      </c>
      <c r="N1695" t="inlineStr">
        <is>
          <t>Juvenile</t>
        </is>
      </c>
      <c r="O1695"/>
      <c r="P1695"/>
      <c r="Q1695"/>
      <c r="R1695"/>
      <c r="S1695"/>
      <c r="T1695"/>
      <c r="U1695"/>
      <c r="V1695" t="inlineStr">
        <is>
          <t>Flow-through</t>
        </is>
      </c>
      <c r="W1695" t="inlineStr">
        <is>
          <t>Fresh water</t>
        </is>
      </c>
      <c r="X1695" t="inlineStr">
        <is>
          <t>Lab</t>
        </is>
      </c>
      <c r="Y1695"/>
      <c r="Z1695" t="inlineStr">
        <is>
          <t>Labile</t>
        </is>
      </c>
      <c r="AA1695"/>
      <c r="AB1695" t="n">
        <v>0.157</v>
      </c>
      <c r="AC1695"/>
      <c r="AD1695" t="n">
        <v>0.126</v>
      </c>
      <c r="AE1695"/>
      <c r="AF1695" t="n">
        <v>0.194</v>
      </c>
      <c r="AG1695" t="inlineStr">
        <is>
          <t>AI mg/L</t>
        </is>
      </c>
      <c r="AH1695"/>
      <c r="AI1695"/>
      <c r="AJ1695"/>
      <c r="AK1695"/>
      <c r="AL1695"/>
      <c r="AM1695"/>
      <c r="AN1695"/>
      <c r="AO1695"/>
      <c r="AP1695"/>
      <c r="AQ1695"/>
      <c r="AR1695"/>
      <c r="AS1695"/>
      <c r="AT1695"/>
      <c r="AU1695"/>
      <c r="AV1695"/>
      <c r="AW1695"/>
      <c r="AX1695" t="inlineStr">
        <is>
          <t>Mortality</t>
        </is>
      </c>
      <c r="AY1695" t="inlineStr">
        <is>
          <t>Mortality</t>
        </is>
      </c>
      <c r="AZ1695" t="inlineStr">
        <is>
          <t>LC50</t>
        </is>
      </c>
      <c r="BA1695"/>
      <c r="BB1695" t="n">
        <v>4.0</v>
      </c>
      <c r="BC1695"/>
      <c r="BD1695"/>
      <c r="BE1695"/>
      <c r="BF1695"/>
      <c r="BG1695" t="inlineStr">
        <is>
          <t>Day(s)</t>
        </is>
      </c>
      <c r="BH1695"/>
      <c r="BI1695" t="inlineStr">
        <is>
          <t>DTXSID4024309</t>
        </is>
      </c>
      <c r="BJ1695" t="inlineStr">
        <is>
          <t>10.1007/BF02332060</t>
        </is>
      </c>
      <c r="BK1695"/>
      <c r="BL1695"/>
      <c r="BM1695"/>
      <c r="BN1695"/>
      <c r="BO1695"/>
      <c r="BP1695"/>
      <c r="BQ1695"/>
      <c r="BR1695"/>
      <c r="BS1695"/>
      <c r="BT1695" t="inlineStr">
        <is>
          <t>--</t>
        </is>
      </c>
      <c r="BU1695"/>
      <c r="BV1695"/>
      <c r="BW1695"/>
      <c r="BX1695"/>
      <c r="BY1695"/>
      <c r="BZ1695"/>
      <c r="CA1695"/>
      <c r="CB1695"/>
      <c r="CC1695"/>
      <c r="CD1695"/>
      <c r="CE1695"/>
      <c r="CF1695"/>
      <c r="CG1695"/>
      <c r="CH1695"/>
      <c r="CI1695"/>
      <c r="CJ1695" t="inlineStr">
        <is>
          <t xml:space="preserve">SOURCE/COLLECTED FROM COMO LAKE, ST PAUL, MINNESOTA//MEDIA/FROM A DEEP WELL//   </t>
        </is>
      </c>
      <c r="CK1695" t="inlineStr">
        <is>
          <t>Smith,L.L.,Jr., S.J. Broderius, D.M. Oseid, G.L. Kimball, and W.M. Koenst</t>
        </is>
      </c>
      <c r="CL1695" t="n">
        <v>520.0</v>
      </c>
      <c r="CM1695" t="inlineStr">
        <is>
          <t>Acute Toxicity of Hydrogen Cyanide to Freshwater Fishes</t>
        </is>
      </c>
      <c r="CN1695" t="inlineStr">
        <is>
          <t>Arch. Environ. Contam. Toxicol.7(3): 325-337</t>
        </is>
      </c>
      <c r="CO1695" t="n">
        <v>1978.0</v>
      </c>
      <c r="CP1695" t="inlineStr">
        <is>
          <t>Smith,L.L.,Jr., S.J. Broderius, D.M. Oseid, G.L. Kimball, and W.M. Koenst (1978). Acute Toxicity of Hydrogen Cyanide to Freshwater Fishes. Arch. Environ. Contam. Toxicol., 7, (3), 325-337. doi:10.1007/BF02332060. ECOREF#:520</t>
        </is>
      </c>
    </row>
    <row r="1696">
      <c r="A1696" t="n">
        <v>143339.0</v>
      </c>
      <c r="B1696" t="inlineStr">
        <is>
          <t>Sodium cyanide (Na(CN))</t>
        </is>
      </c>
      <c r="C1696"/>
      <c r="D1696" t="inlineStr">
        <is>
          <t>Chemical analysis reported</t>
        </is>
      </c>
      <c r="E1696" t="inlineStr">
        <is>
          <t>Not reported</t>
        </is>
      </c>
      <c r="F1696"/>
      <c r="G1696"/>
      <c r="H1696"/>
      <c r="I1696"/>
      <c r="J1696"/>
      <c r="K1696"/>
      <c r="L1696" t="inlineStr">
        <is>
          <t>Pimephales promelas</t>
        </is>
      </c>
      <c r="M1696" t="inlineStr">
        <is>
          <t>Fathead Minnow</t>
        </is>
      </c>
      <c r="N1696" t="inlineStr">
        <is>
          <t>Swim-up</t>
        </is>
      </c>
      <c r="O1696"/>
      <c r="P1696"/>
      <c r="Q1696"/>
      <c r="R1696"/>
      <c r="S1696"/>
      <c r="T1696"/>
      <c r="U1696"/>
      <c r="V1696" t="inlineStr">
        <is>
          <t>Flow-through</t>
        </is>
      </c>
      <c r="W1696" t="inlineStr">
        <is>
          <t>Fresh water</t>
        </is>
      </c>
      <c r="X1696" t="inlineStr">
        <is>
          <t>Lab</t>
        </is>
      </c>
      <c r="Y1696"/>
      <c r="Z1696" t="inlineStr">
        <is>
          <t>Labile</t>
        </is>
      </c>
      <c r="AA1696"/>
      <c r="AB1696" t="n">
        <v>0.0991</v>
      </c>
      <c r="AC1696"/>
      <c r="AD1696" t="n">
        <v>0.0889</v>
      </c>
      <c r="AE1696"/>
      <c r="AF1696" t="n">
        <v>0.111</v>
      </c>
      <c r="AG1696" t="inlineStr">
        <is>
          <t>AI mg/L</t>
        </is>
      </c>
      <c r="AH1696"/>
      <c r="AI1696"/>
      <c r="AJ1696"/>
      <c r="AK1696"/>
      <c r="AL1696"/>
      <c r="AM1696"/>
      <c r="AN1696"/>
      <c r="AO1696"/>
      <c r="AP1696"/>
      <c r="AQ1696"/>
      <c r="AR1696"/>
      <c r="AS1696"/>
      <c r="AT1696"/>
      <c r="AU1696"/>
      <c r="AV1696"/>
      <c r="AW1696"/>
      <c r="AX1696" t="inlineStr">
        <is>
          <t>Mortality</t>
        </is>
      </c>
      <c r="AY1696" t="inlineStr">
        <is>
          <t>Mortality</t>
        </is>
      </c>
      <c r="AZ1696" t="inlineStr">
        <is>
          <t>LC50</t>
        </is>
      </c>
      <c r="BA1696"/>
      <c r="BB1696" t="n">
        <v>4.0</v>
      </c>
      <c r="BC1696"/>
      <c r="BD1696"/>
      <c r="BE1696"/>
      <c r="BF1696"/>
      <c r="BG1696" t="inlineStr">
        <is>
          <t>Day(s)</t>
        </is>
      </c>
      <c r="BH1696"/>
      <c r="BI1696" t="inlineStr">
        <is>
          <t>DTXSID4024309</t>
        </is>
      </c>
      <c r="BJ1696" t="inlineStr">
        <is>
          <t>10.1007/BF02332060</t>
        </is>
      </c>
      <c r="BK1696"/>
      <c r="BL1696"/>
      <c r="BM1696"/>
      <c r="BN1696"/>
      <c r="BO1696"/>
      <c r="BP1696"/>
      <c r="BQ1696"/>
      <c r="BR1696"/>
      <c r="BS1696"/>
      <c r="BT1696" t="inlineStr">
        <is>
          <t>--</t>
        </is>
      </c>
      <c r="BU1696"/>
      <c r="BV1696"/>
      <c r="BW1696"/>
      <c r="BX1696"/>
      <c r="BY1696"/>
      <c r="BZ1696"/>
      <c r="CA1696"/>
      <c r="CB1696"/>
      <c r="CC1696"/>
      <c r="CD1696"/>
      <c r="CE1696"/>
      <c r="CF1696"/>
      <c r="CG1696"/>
      <c r="CH1696"/>
      <c r="CI1696"/>
      <c r="CJ1696" t="inlineStr">
        <is>
          <t xml:space="preserve">SOURCE/CULTURED IN LAB FROM BROOD STOCK FROM USEPA ENVIRONMENTAL RESEARCH LABORATORY IN DULUTH, MINNESOTA//MEDIA/FROM A DEEP WELL//   </t>
        </is>
      </c>
      <c r="CK1696" t="inlineStr">
        <is>
          <t>Smith,L.L.,Jr., S.J. Broderius, D.M. Oseid, G.L. Kimball, and W.M. Koenst</t>
        </is>
      </c>
      <c r="CL1696" t="n">
        <v>520.0</v>
      </c>
      <c r="CM1696" t="inlineStr">
        <is>
          <t>Acute Toxicity of Hydrogen Cyanide to Freshwater Fishes</t>
        </is>
      </c>
      <c r="CN1696" t="inlineStr">
        <is>
          <t>Arch. Environ. Contam. Toxicol.7(3): 325-337</t>
        </is>
      </c>
      <c r="CO1696" t="n">
        <v>1978.0</v>
      </c>
      <c r="CP1696" t="inlineStr">
        <is>
          <t>Smith,L.L.,Jr., S.J. Broderius, D.M. Oseid, G.L. Kimball, and W.M. Koenst (1978). Acute Toxicity of Hydrogen Cyanide to Freshwater Fishes. Arch. Environ. Contam. Toxicol., 7, (3), 325-337. doi:10.1007/BF02332060. ECOREF#:520</t>
        </is>
      </c>
    </row>
    <row r="1697">
      <c r="A1697" t="n">
        <v>143339.0</v>
      </c>
      <c r="B1697" t="inlineStr">
        <is>
          <t>Sodium cyanide (Na(CN))</t>
        </is>
      </c>
      <c r="C1697"/>
      <c r="D1697" t="inlineStr">
        <is>
          <t>Chemical analysis reported</t>
        </is>
      </c>
      <c r="E1697" t="inlineStr">
        <is>
          <t>Not reported</t>
        </is>
      </c>
      <c r="F1697"/>
      <c r="G1697"/>
      <c r="H1697"/>
      <c r="I1697"/>
      <c r="J1697"/>
      <c r="K1697"/>
      <c r="L1697" t="inlineStr">
        <is>
          <t>Pimephales promelas</t>
        </is>
      </c>
      <c r="M1697" t="inlineStr">
        <is>
          <t>Fathead Minnow</t>
        </is>
      </c>
      <c r="N1697" t="inlineStr">
        <is>
          <t>Swim-up</t>
        </is>
      </c>
      <c r="O1697"/>
      <c r="P1697"/>
      <c r="Q1697"/>
      <c r="R1697"/>
      <c r="S1697"/>
      <c r="T1697"/>
      <c r="U1697"/>
      <c r="V1697" t="inlineStr">
        <is>
          <t>Flow-through</t>
        </is>
      </c>
      <c r="W1697" t="inlineStr">
        <is>
          <t>Fresh water</t>
        </is>
      </c>
      <c r="X1697" t="inlineStr">
        <is>
          <t>Lab</t>
        </is>
      </c>
      <c r="Y1697"/>
      <c r="Z1697" t="inlineStr">
        <is>
          <t>Labile</t>
        </is>
      </c>
      <c r="AA1697"/>
      <c r="AB1697" t="n">
        <v>0.0816</v>
      </c>
      <c r="AC1697"/>
      <c r="AD1697" t="n">
        <v>0.0712</v>
      </c>
      <c r="AE1697"/>
      <c r="AF1697" t="n">
        <v>0.0936</v>
      </c>
      <c r="AG1697" t="inlineStr">
        <is>
          <t>AI mg/L</t>
        </is>
      </c>
      <c r="AH1697"/>
      <c r="AI1697"/>
      <c r="AJ1697"/>
      <c r="AK1697"/>
      <c r="AL1697"/>
      <c r="AM1697"/>
      <c r="AN1697"/>
      <c r="AO1697"/>
      <c r="AP1697"/>
      <c r="AQ1697"/>
      <c r="AR1697"/>
      <c r="AS1697"/>
      <c r="AT1697"/>
      <c r="AU1697"/>
      <c r="AV1697"/>
      <c r="AW1697"/>
      <c r="AX1697" t="inlineStr">
        <is>
          <t>Mortality</t>
        </is>
      </c>
      <c r="AY1697" t="inlineStr">
        <is>
          <t>Mortality</t>
        </is>
      </c>
      <c r="AZ1697" t="inlineStr">
        <is>
          <t>LC50</t>
        </is>
      </c>
      <c r="BA1697"/>
      <c r="BB1697" t="n">
        <v>4.0</v>
      </c>
      <c r="BC1697"/>
      <c r="BD1697"/>
      <c r="BE1697"/>
      <c r="BF1697"/>
      <c r="BG1697" t="inlineStr">
        <is>
          <t>Day(s)</t>
        </is>
      </c>
      <c r="BH1697"/>
      <c r="BI1697" t="inlineStr">
        <is>
          <t>DTXSID4024309</t>
        </is>
      </c>
      <c r="BJ1697" t="inlineStr">
        <is>
          <t>10.1007/BF02332060</t>
        </is>
      </c>
      <c r="BK1697"/>
      <c r="BL1697"/>
      <c r="BM1697"/>
      <c r="BN1697"/>
      <c r="BO1697"/>
      <c r="BP1697"/>
      <c r="BQ1697"/>
      <c r="BR1697"/>
      <c r="BS1697"/>
      <c r="BT1697" t="inlineStr">
        <is>
          <t>--</t>
        </is>
      </c>
      <c r="BU1697"/>
      <c r="BV1697"/>
      <c r="BW1697"/>
      <c r="BX1697"/>
      <c r="BY1697"/>
      <c r="BZ1697"/>
      <c r="CA1697"/>
      <c r="CB1697"/>
      <c r="CC1697"/>
      <c r="CD1697"/>
      <c r="CE1697"/>
      <c r="CF1697"/>
      <c r="CG1697"/>
      <c r="CH1697"/>
      <c r="CI1697"/>
      <c r="CJ1697" t="inlineStr">
        <is>
          <t xml:space="preserve">SOURCE/CULTURED IN LAB FROM BROOD STOCK FROM USEPA ENVIRONMENTAL RESEARCH LABORATORY IN DULUTH, MINNESOTA//MEDIA/FROM A DEEP WELL//   </t>
        </is>
      </c>
      <c r="CK1697" t="inlineStr">
        <is>
          <t>Smith,L.L.,Jr., S.J. Broderius, D.M. Oseid, G.L. Kimball, and W.M. Koenst</t>
        </is>
      </c>
      <c r="CL1697" t="n">
        <v>520.0</v>
      </c>
      <c r="CM1697" t="inlineStr">
        <is>
          <t>Acute Toxicity of Hydrogen Cyanide to Freshwater Fishes</t>
        </is>
      </c>
      <c r="CN1697" t="inlineStr">
        <is>
          <t>Arch. Environ. Contam. Toxicol.7(3): 325-337</t>
        </is>
      </c>
      <c r="CO1697" t="n">
        <v>1978.0</v>
      </c>
      <c r="CP1697" t="inlineStr">
        <is>
          <t>Smith,L.L.,Jr., S.J. Broderius, D.M. Oseid, G.L. Kimball, and W.M. Koenst (1978). Acute Toxicity of Hydrogen Cyanide to Freshwater Fishes. Arch. Environ. Contam. Toxicol., 7, (3), 325-337. doi:10.1007/BF02332060. ECOREF#:520</t>
        </is>
      </c>
    </row>
    <row r="1698">
      <c r="A1698" t="n">
        <v>143339.0</v>
      </c>
      <c r="B1698" t="inlineStr">
        <is>
          <t>Sodium cyanide (Na(CN))</t>
        </is>
      </c>
      <c r="C1698"/>
      <c r="D1698" t="inlineStr">
        <is>
          <t>Chemical analysis reported</t>
        </is>
      </c>
      <c r="E1698" t="inlineStr">
        <is>
          <t>Not reported</t>
        </is>
      </c>
      <c r="F1698"/>
      <c r="G1698"/>
      <c r="H1698"/>
      <c r="I1698"/>
      <c r="J1698"/>
      <c r="K1698"/>
      <c r="L1698" t="inlineStr">
        <is>
          <t>Pimephales promelas</t>
        </is>
      </c>
      <c r="M1698" t="inlineStr">
        <is>
          <t>Fathead Minnow</t>
        </is>
      </c>
      <c r="N1698" t="inlineStr">
        <is>
          <t>Juvenile</t>
        </is>
      </c>
      <c r="O1698"/>
      <c r="P1698"/>
      <c r="Q1698"/>
      <c r="R1698"/>
      <c r="S1698"/>
      <c r="T1698"/>
      <c r="U1698"/>
      <c r="V1698" t="inlineStr">
        <is>
          <t>Flow-through</t>
        </is>
      </c>
      <c r="W1698" t="inlineStr">
        <is>
          <t>Fresh water</t>
        </is>
      </c>
      <c r="X1698" t="inlineStr">
        <is>
          <t>Lab</t>
        </is>
      </c>
      <c r="Y1698"/>
      <c r="Z1698" t="inlineStr">
        <is>
          <t>Labile</t>
        </is>
      </c>
      <c r="AA1698"/>
      <c r="AB1698" t="n">
        <v>0.16</v>
      </c>
      <c r="AC1698"/>
      <c r="AD1698" t="n">
        <v>0.14</v>
      </c>
      <c r="AE1698"/>
      <c r="AF1698" t="n">
        <v>0.182</v>
      </c>
      <c r="AG1698" t="inlineStr">
        <is>
          <t>AI mg/L</t>
        </is>
      </c>
      <c r="AH1698"/>
      <c r="AI1698"/>
      <c r="AJ1698"/>
      <c r="AK1698"/>
      <c r="AL1698"/>
      <c r="AM1698"/>
      <c r="AN1698"/>
      <c r="AO1698"/>
      <c r="AP1698"/>
      <c r="AQ1698"/>
      <c r="AR1698"/>
      <c r="AS1698"/>
      <c r="AT1698"/>
      <c r="AU1698"/>
      <c r="AV1698"/>
      <c r="AW1698"/>
      <c r="AX1698" t="inlineStr">
        <is>
          <t>Mortality</t>
        </is>
      </c>
      <c r="AY1698" t="inlineStr">
        <is>
          <t>Mortality</t>
        </is>
      </c>
      <c r="AZ1698" t="inlineStr">
        <is>
          <t>LC50</t>
        </is>
      </c>
      <c r="BA1698"/>
      <c r="BB1698" t="n">
        <v>4.0</v>
      </c>
      <c r="BC1698"/>
      <c r="BD1698"/>
      <c r="BE1698"/>
      <c r="BF1698"/>
      <c r="BG1698" t="inlineStr">
        <is>
          <t>Day(s)</t>
        </is>
      </c>
      <c r="BH1698"/>
      <c r="BI1698" t="inlineStr">
        <is>
          <t>DTXSID4024309</t>
        </is>
      </c>
      <c r="BJ1698" t="inlineStr">
        <is>
          <t>10.1007/BF02332060</t>
        </is>
      </c>
      <c r="BK1698"/>
      <c r="BL1698"/>
      <c r="BM1698"/>
      <c r="BN1698"/>
      <c r="BO1698"/>
      <c r="BP1698"/>
      <c r="BQ1698"/>
      <c r="BR1698"/>
      <c r="BS1698"/>
      <c r="BT1698" t="inlineStr">
        <is>
          <t>--</t>
        </is>
      </c>
      <c r="BU1698"/>
      <c r="BV1698"/>
      <c r="BW1698"/>
      <c r="BX1698"/>
      <c r="BY1698"/>
      <c r="BZ1698"/>
      <c r="CA1698"/>
      <c r="CB1698"/>
      <c r="CC1698"/>
      <c r="CD1698"/>
      <c r="CE1698"/>
      <c r="CF1698"/>
      <c r="CG1698"/>
      <c r="CH1698"/>
      <c r="CI1698"/>
      <c r="CJ1698" t="inlineStr">
        <is>
          <t xml:space="preserve">SOURCE/COLLECTED FROM COMO LAKE, ST PAUL, MINNESOTA//MEDIA/FROM A DEEP WELL//   </t>
        </is>
      </c>
      <c r="CK1698" t="inlineStr">
        <is>
          <t>Smith,L.L.,Jr., S.J. Broderius, D.M. Oseid, G.L. Kimball, and W.M. Koenst</t>
        </is>
      </c>
      <c r="CL1698" t="n">
        <v>520.0</v>
      </c>
      <c r="CM1698" t="inlineStr">
        <is>
          <t>Acute Toxicity of Hydrogen Cyanide to Freshwater Fishes</t>
        </is>
      </c>
      <c r="CN1698" t="inlineStr">
        <is>
          <t>Arch. Environ. Contam. Toxicol.7(3): 325-337</t>
        </is>
      </c>
      <c r="CO1698" t="n">
        <v>1978.0</v>
      </c>
      <c r="CP1698" t="inlineStr">
        <is>
          <t>Smith,L.L.,Jr., S.J. Broderius, D.M. Oseid, G.L. Kimball, and W.M. Koenst (1978). Acute Toxicity of Hydrogen Cyanide to Freshwater Fishes. Arch. Environ. Contam. Toxicol., 7, (3), 325-337. doi:10.1007/BF02332060. ECOREF#:520</t>
        </is>
      </c>
    </row>
    <row r="1699">
      <c r="A1699" t="n">
        <v>143339.0</v>
      </c>
      <c r="B1699" t="inlineStr">
        <is>
          <t>Sodium cyanide (Na(CN))</t>
        </is>
      </c>
      <c r="C1699" t="inlineStr">
        <is>
          <t>Reagent Grade, Purissium, Purum, Puriss, Puris, Reinst</t>
        </is>
      </c>
      <c r="D1699" t="inlineStr">
        <is>
          <t>Unmeasured</t>
        </is>
      </c>
      <c r="E1699" t="inlineStr">
        <is>
          <t>Not reported</t>
        </is>
      </c>
      <c r="F1699"/>
      <c r="G1699"/>
      <c r="H1699"/>
      <c r="I1699"/>
      <c r="J1699"/>
      <c r="K1699"/>
      <c r="L1699" t="inlineStr">
        <is>
          <t>Pimephales promelas</t>
        </is>
      </c>
      <c r="M1699" t="inlineStr">
        <is>
          <t>Fathead Minnow</t>
        </is>
      </c>
      <c r="N1699" t="inlineStr">
        <is>
          <t>Juvenile</t>
        </is>
      </c>
      <c r="O1699"/>
      <c r="P1699"/>
      <c r="Q1699"/>
      <c r="R1699"/>
      <c r="S1699"/>
      <c r="T1699"/>
      <c r="U1699"/>
      <c r="V1699" t="inlineStr">
        <is>
          <t>Static</t>
        </is>
      </c>
      <c r="W1699" t="inlineStr">
        <is>
          <t>Fresh water</t>
        </is>
      </c>
      <c r="X1699" t="inlineStr">
        <is>
          <t>Lab</t>
        </is>
      </c>
      <c r="Y1699" t="n">
        <v>5.0</v>
      </c>
      <c r="Z1699" t="inlineStr">
        <is>
          <t>Total</t>
        </is>
      </c>
      <c r="AA1699"/>
      <c r="AB1699" t="n">
        <v>0.32</v>
      </c>
      <c r="AC1699"/>
      <c r="AD1699"/>
      <c r="AE1699"/>
      <c r="AF1699"/>
      <c r="AG1699" t="inlineStr">
        <is>
          <t>AI mg/L</t>
        </is>
      </c>
      <c r="AH1699"/>
      <c r="AI1699"/>
      <c r="AJ1699"/>
      <c r="AK1699"/>
      <c r="AL1699"/>
      <c r="AM1699"/>
      <c r="AN1699"/>
      <c r="AO1699"/>
      <c r="AP1699"/>
      <c r="AQ1699"/>
      <c r="AR1699"/>
      <c r="AS1699"/>
      <c r="AT1699"/>
      <c r="AU1699"/>
      <c r="AV1699"/>
      <c r="AW1699"/>
      <c r="AX1699" t="inlineStr">
        <is>
          <t>Mortality</t>
        </is>
      </c>
      <c r="AY1699" t="inlineStr">
        <is>
          <t>Mortality</t>
        </is>
      </c>
      <c r="AZ1699" t="inlineStr">
        <is>
          <t>LC50</t>
        </is>
      </c>
      <c r="BA1699"/>
      <c r="BB1699" t="n">
        <v>4.0</v>
      </c>
      <c r="BC1699"/>
      <c r="BD1699"/>
      <c r="BE1699"/>
      <c r="BF1699"/>
      <c r="BG1699" t="inlineStr">
        <is>
          <t>Day(s)</t>
        </is>
      </c>
      <c r="BH1699"/>
      <c r="BI1699" t="inlineStr">
        <is>
          <t>DTXSID4024309</t>
        </is>
      </c>
      <c r="BJ1699" t="inlineStr">
        <is>
          <t>10.1002/etc.5620050908</t>
        </is>
      </c>
      <c r="BK1699"/>
      <c r="BL1699"/>
      <c r="BM1699"/>
      <c r="BN1699"/>
      <c r="BO1699"/>
      <c r="BP1699"/>
      <c r="BQ1699"/>
      <c r="BR1699"/>
      <c r="BS1699"/>
      <c r="BT1699" t="inlineStr">
        <is>
          <t>--</t>
        </is>
      </c>
      <c r="BU1699"/>
      <c r="BV1699"/>
      <c r="BW1699"/>
      <c r="BX1699"/>
      <c r="BY1699"/>
      <c r="BZ1699"/>
      <c r="CA1699"/>
      <c r="CB1699"/>
      <c r="CC1699"/>
      <c r="CD1699"/>
      <c r="CE1699"/>
      <c r="CF1699"/>
      <c r="CG1699"/>
      <c r="CH1699"/>
      <c r="CI1699"/>
      <c r="CJ1699" t="inlineStr">
        <is>
          <t xml:space="preserve">SOURCE/NR//MEDIA/ACTIVATED CARBON-FILTERED, DECHLORINATED AND TEMPERED INDUSTRIAL SERVICE WATER FROM LAKE ONTARIO//   </t>
        </is>
      </c>
      <c r="CK1699" t="inlineStr">
        <is>
          <t>Ewell,W.S., J.W. Gorsuch, R.O. Kringle, K.A. Robillard, and R.C. Spiegel</t>
        </is>
      </c>
      <c r="CL1699" t="n">
        <v>11951.0</v>
      </c>
      <c r="CM1699" t="inlineStr">
        <is>
          <t>Simultaneous Evaluation of the Acute Effects of Chemicals on Seven Aquatic Species</t>
        </is>
      </c>
      <c r="CN1699" t="inlineStr">
        <is>
          <t>Environ. Toxicol. Chem.5(9): 831-840</t>
        </is>
      </c>
      <c r="CO1699" t="n">
        <v>1986.0</v>
      </c>
      <c r="CP1699" t="inlineStr">
        <is>
          <t>Ewell,W.S., J.W. Gorsuch, R.O. Kringle, K.A. Robillard, and R.C. Spiegel (1986). Simultaneous Evaluation of the Acute Effects of Chemicals on Seven Aquatic Species. Environ. Toxicol. Chem., 5, (9), 831-840. doi:10.1002/etc.5620050908. ECOREF#:11951</t>
        </is>
      </c>
    </row>
    <row r="1700">
      <c r="A1700" t="n">
        <v>143339.0</v>
      </c>
      <c r="B1700" t="inlineStr">
        <is>
          <t>Sodium cyanide (Na(CN))</t>
        </is>
      </c>
      <c r="C1700" t="inlineStr">
        <is>
          <t>Reagent Grade, Purissium, Purum, Puriss, Puris, Reinst</t>
        </is>
      </c>
      <c r="D1700" t="inlineStr">
        <is>
          <t>Measured</t>
        </is>
      </c>
      <c r="E1700" t="inlineStr">
        <is>
          <t>Not reported</t>
        </is>
      </c>
      <c r="F1700"/>
      <c r="G1700"/>
      <c r="H1700"/>
      <c r="I1700"/>
      <c r="J1700"/>
      <c r="K1700"/>
      <c r="L1700" t="inlineStr">
        <is>
          <t>Pimephales promelas</t>
        </is>
      </c>
      <c r="M1700" t="inlineStr">
        <is>
          <t>Fathead Minnow</t>
        </is>
      </c>
      <c r="N1700" t="inlineStr">
        <is>
          <t>Juvenile</t>
        </is>
      </c>
      <c r="O1700"/>
      <c r="P1700" t="n">
        <v>13.0</v>
      </c>
      <c r="Q1700"/>
      <c r="R1700"/>
      <c r="S1700"/>
      <c r="T1700"/>
      <c r="U1700" t="inlineStr">
        <is>
          <t>Week(s)</t>
        </is>
      </c>
      <c r="V1700" t="inlineStr">
        <is>
          <t>Flow-through</t>
        </is>
      </c>
      <c r="W1700" t="inlineStr">
        <is>
          <t>Fresh water</t>
        </is>
      </c>
      <c r="X1700" t="inlineStr">
        <is>
          <t>Lab</t>
        </is>
      </c>
      <c r="Y1700" t="n">
        <v>5.0</v>
      </c>
      <c r="Z1700" t="inlineStr">
        <is>
          <t>Labile</t>
        </is>
      </c>
      <c r="AA1700"/>
      <c r="AB1700" t="n">
        <v>0.117</v>
      </c>
      <c r="AC1700"/>
      <c r="AD1700" t="n">
        <v>0.102</v>
      </c>
      <c r="AE1700"/>
      <c r="AF1700" t="n">
        <v>0.135</v>
      </c>
      <c r="AG1700" t="inlineStr">
        <is>
          <t>AI mg/L</t>
        </is>
      </c>
      <c r="AH1700" t="inlineStr">
        <is>
          <t>Total</t>
        </is>
      </c>
      <c r="AI1700"/>
      <c r="AJ1700" t="n">
        <v>0.115</v>
      </c>
      <c r="AK1700"/>
      <c r="AL1700" t="n">
        <v>0.102</v>
      </c>
      <c r="AM1700"/>
      <c r="AN1700" t="n">
        <v>0.13</v>
      </c>
      <c r="AO1700" t="inlineStr">
        <is>
          <t>AI mg/L</t>
        </is>
      </c>
      <c r="AP1700"/>
      <c r="AQ1700"/>
      <c r="AR1700"/>
      <c r="AS1700"/>
      <c r="AT1700"/>
      <c r="AU1700"/>
      <c r="AV1700"/>
      <c r="AW1700"/>
      <c r="AX1700" t="inlineStr">
        <is>
          <t>Mortality</t>
        </is>
      </c>
      <c r="AY1700" t="inlineStr">
        <is>
          <t>Mortality</t>
        </is>
      </c>
      <c r="AZ1700" t="inlineStr">
        <is>
          <t>LC50</t>
        </is>
      </c>
      <c r="BA1700"/>
      <c r="BB1700" t="n">
        <v>4.0</v>
      </c>
      <c r="BC1700"/>
      <c r="BD1700"/>
      <c r="BE1700"/>
      <c r="BF1700"/>
      <c r="BG1700" t="inlineStr">
        <is>
          <t>Day(s)</t>
        </is>
      </c>
      <c r="BH1700"/>
      <c r="BI1700" t="inlineStr">
        <is>
          <t>DTXSID4024309</t>
        </is>
      </c>
      <c r="BJ1700" t="inlineStr">
        <is>
          <t>10.1139/f77-311</t>
        </is>
      </c>
      <c r="BK1700"/>
      <c r="BL1700"/>
      <c r="BM1700"/>
      <c r="BN1700"/>
      <c r="BO1700"/>
      <c r="BP1700"/>
      <c r="BQ1700"/>
      <c r="BR1700"/>
      <c r="BS1700"/>
      <c r="BT1700" t="inlineStr">
        <is>
          <t>--</t>
        </is>
      </c>
      <c r="BU1700"/>
      <c r="BV1700"/>
      <c r="BW1700"/>
      <c r="BX1700"/>
      <c r="BY1700"/>
      <c r="BZ1700"/>
      <c r="CA1700" t="inlineStr">
        <is>
          <t>--</t>
        </is>
      </c>
      <c r="CB1700"/>
      <c r="CC1700"/>
      <c r="CD1700"/>
      <c r="CE1700"/>
      <c r="CF1700"/>
      <c r="CG1700"/>
      <c r="CH1700"/>
      <c r="CI1700"/>
      <c r="CJ1700" t="inlineStr">
        <is>
          <t xml:space="preserve">SOURCE/LABORATORY CULTURE FROM STOCK ORIGINALLY FROM THE US EPA ENVIRONMENTAL RESEARCH LABORATORY, DULUTH, MN//MEDIA/WELL WATER//   </t>
        </is>
      </c>
      <c r="CK1700" t="inlineStr">
        <is>
          <t>Broderius,S.J., L.L.,Jr. Smith, and D.T. Lind</t>
        </is>
      </c>
      <c r="CL1700" t="n">
        <v>519.0</v>
      </c>
      <c r="CM1700" t="inlineStr">
        <is>
          <t>Relative Toxicity of Free Cyanide and Dissolved Sulfide Forms to the Fathead Minnow (Pimephales promelas)</t>
        </is>
      </c>
      <c r="CN1700" t="inlineStr">
        <is>
          <t>J. Fish. Res. Board Can.34(12): 2323-2332</t>
        </is>
      </c>
      <c r="CO1700" t="n">
        <v>1977.0</v>
      </c>
      <c r="CP1700" t="inlineStr">
        <is>
          <t>Broderius,S.J., L.L.,Jr. Smith, and D.T. Lind (1977). Relative Toxicity of Free Cyanide and Dissolved Sulfide Forms to the Fathead Minnow (Pimephales promelas). J. Fish. Res. Board Can., 34, (12), 2323-2332. doi:10.1139/f77-311. ECOREF#:519</t>
        </is>
      </c>
    </row>
    <row r="1701">
      <c r="A1701" t="n">
        <v>143339.0</v>
      </c>
      <c r="B1701" t="inlineStr">
        <is>
          <t>Sodium cyanide (Na(CN))</t>
        </is>
      </c>
      <c r="C1701"/>
      <c r="D1701" t="inlineStr">
        <is>
          <t>Chemical analysis reported</t>
        </is>
      </c>
      <c r="E1701" t="inlineStr">
        <is>
          <t>Not reported</t>
        </is>
      </c>
      <c r="F1701"/>
      <c r="G1701"/>
      <c r="H1701"/>
      <c r="I1701"/>
      <c r="J1701"/>
      <c r="K1701"/>
      <c r="L1701" t="inlineStr">
        <is>
          <t>Pimephales promelas</t>
        </is>
      </c>
      <c r="M1701" t="inlineStr">
        <is>
          <t>Fathead Minnow</t>
        </is>
      </c>
      <c r="N1701" t="inlineStr">
        <is>
          <t>Juvenile</t>
        </is>
      </c>
      <c r="O1701"/>
      <c r="P1701"/>
      <c r="Q1701"/>
      <c r="R1701"/>
      <c r="S1701"/>
      <c r="T1701"/>
      <c r="U1701"/>
      <c r="V1701" t="inlineStr">
        <is>
          <t>Flow-through</t>
        </is>
      </c>
      <c r="W1701" t="inlineStr">
        <is>
          <t>Fresh water</t>
        </is>
      </c>
      <c r="X1701" t="inlineStr">
        <is>
          <t>Lab</t>
        </is>
      </c>
      <c r="Y1701"/>
      <c r="Z1701" t="inlineStr">
        <is>
          <t>Labile</t>
        </is>
      </c>
      <c r="AA1701"/>
      <c r="AB1701" t="n">
        <v>0.125</v>
      </c>
      <c r="AC1701"/>
      <c r="AD1701" t="n">
        <v>0.117</v>
      </c>
      <c r="AE1701"/>
      <c r="AF1701" t="n">
        <v>0.133</v>
      </c>
      <c r="AG1701" t="inlineStr">
        <is>
          <t>AI mg/L</t>
        </is>
      </c>
      <c r="AH1701"/>
      <c r="AI1701"/>
      <c r="AJ1701"/>
      <c r="AK1701"/>
      <c r="AL1701"/>
      <c r="AM1701"/>
      <c r="AN1701"/>
      <c r="AO1701"/>
      <c r="AP1701"/>
      <c r="AQ1701"/>
      <c r="AR1701"/>
      <c r="AS1701"/>
      <c r="AT1701"/>
      <c r="AU1701"/>
      <c r="AV1701"/>
      <c r="AW1701"/>
      <c r="AX1701" t="inlineStr">
        <is>
          <t>Mortality</t>
        </is>
      </c>
      <c r="AY1701" t="inlineStr">
        <is>
          <t>Mortality</t>
        </is>
      </c>
      <c r="AZ1701" t="inlineStr">
        <is>
          <t>LC50</t>
        </is>
      </c>
      <c r="BA1701"/>
      <c r="BB1701" t="n">
        <v>4.0</v>
      </c>
      <c r="BC1701"/>
      <c r="BD1701"/>
      <c r="BE1701"/>
      <c r="BF1701"/>
      <c r="BG1701" t="inlineStr">
        <is>
          <t>Day(s)</t>
        </is>
      </c>
      <c r="BH1701"/>
      <c r="BI1701" t="inlineStr">
        <is>
          <t>DTXSID4024309</t>
        </is>
      </c>
      <c r="BJ1701" t="inlineStr">
        <is>
          <t>10.1007/BF02332060</t>
        </is>
      </c>
      <c r="BK1701"/>
      <c r="BL1701"/>
      <c r="BM1701"/>
      <c r="BN1701"/>
      <c r="BO1701"/>
      <c r="BP1701"/>
      <c r="BQ1701"/>
      <c r="BR1701"/>
      <c r="BS1701"/>
      <c r="BT1701" t="inlineStr">
        <is>
          <t>--</t>
        </is>
      </c>
      <c r="BU1701"/>
      <c r="BV1701"/>
      <c r="BW1701"/>
      <c r="BX1701"/>
      <c r="BY1701"/>
      <c r="BZ1701"/>
      <c r="CA1701"/>
      <c r="CB1701"/>
      <c r="CC1701"/>
      <c r="CD1701"/>
      <c r="CE1701"/>
      <c r="CF1701"/>
      <c r="CG1701"/>
      <c r="CH1701"/>
      <c r="CI1701"/>
      <c r="CJ1701" t="inlineStr">
        <is>
          <t xml:space="preserve">SOURCE/COLLECTED FROM COMO LAKE, ST PAUL, MINNESOTA//MEDIA/FROM A DEEP WELL//   </t>
        </is>
      </c>
      <c r="CK1701" t="inlineStr">
        <is>
          <t>Smith,L.L.,Jr., S.J. Broderius, D.M. Oseid, G.L. Kimball, and W.M. Koenst</t>
        </is>
      </c>
      <c r="CL1701" t="n">
        <v>520.0</v>
      </c>
      <c r="CM1701" t="inlineStr">
        <is>
          <t>Acute Toxicity of Hydrogen Cyanide to Freshwater Fishes</t>
        </is>
      </c>
      <c r="CN1701" t="inlineStr">
        <is>
          <t>Arch. Environ. Contam. Toxicol.7(3): 325-337</t>
        </is>
      </c>
      <c r="CO1701" t="n">
        <v>1978.0</v>
      </c>
      <c r="CP1701" t="inlineStr">
        <is>
          <t>Smith,L.L.,Jr., S.J. Broderius, D.M. Oseid, G.L. Kimball, and W.M. Koenst (1978). Acute Toxicity of Hydrogen Cyanide to Freshwater Fishes. Arch. Environ. Contam. Toxicol., 7, (3), 325-337. doi:10.1007/BF02332060. ECOREF#:520</t>
        </is>
      </c>
    </row>
    <row r="1702">
      <c r="A1702" t="n">
        <v>143339.0</v>
      </c>
      <c r="B1702" t="inlineStr">
        <is>
          <t>Sodium cyanide (Na(CN))</t>
        </is>
      </c>
      <c r="C1702"/>
      <c r="D1702" t="inlineStr">
        <is>
          <t>Chemical analysis reported</t>
        </is>
      </c>
      <c r="E1702" t="inlineStr">
        <is>
          <t>Not reported</t>
        </is>
      </c>
      <c r="F1702"/>
      <c r="G1702"/>
      <c r="H1702"/>
      <c r="I1702"/>
      <c r="J1702"/>
      <c r="K1702"/>
      <c r="L1702" t="inlineStr">
        <is>
          <t>Pimephales promelas</t>
        </is>
      </c>
      <c r="M1702" t="inlineStr">
        <is>
          <t>Fathead Minnow</t>
        </is>
      </c>
      <c r="N1702" t="inlineStr">
        <is>
          <t>Egg</t>
        </is>
      </c>
      <c r="O1702"/>
      <c r="P1702"/>
      <c r="Q1702"/>
      <c r="R1702"/>
      <c r="S1702"/>
      <c r="T1702"/>
      <c r="U1702"/>
      <c r="V1702" t="inlineStr">
        <is>
          <t>Flow-through</t>
        </is>
      </c>
      <c r="W1702" t="inlineStr">
        <is>
          <t>Fresh water</t>
        </is>
      </c>
      <c r="X1702" t="inlineStr">
        <is>
          <t>Lab</t>
        </is>
      </c>
      <c r="Y1702"/>
      <c r="Z1702" t="inlineStr">
        <is>
          <t>Labile</t>
        </is>
      </c>
      <c r="AA1702"/>
      <c r="AB1702" t="n">
        <v>0.273</v>
      </c>
      <c r="AC1702"/>
      <c r="AD1702" t="n">
        <v>0.162</v>
      </c>
      <c r="AE1702"/>
      <c r="AF1702" t="n">
        <v>0.463</v>
      </c>
      <c r="AG1702" t="inlineStr">
        <is>
          <t>AI mg/L</t>
        </is>
      </c>
      <c r="AH1702"/>
      <c r="AI1702"/>
      <c r="AJ1702"/>
      <c r="AK1702"/>
      <c r="AL1702"/>
      <c r="AM1702"/>
      <c r="AN1702"/>
      <c r="AO1702"/>
      <c r="AP1702"/>
      <c r="AQ1702"/>
      <c r="AR1702"/>
      <c r="AS1702"/>
      <c r="AT1702"/>
      <c r="AU1702"/>
      <c r="AV1702"/>
      <c r="AW1702"/>
      <c r="AX1702" t="inlineStr">
        <is>
          <t>Mortality</t>
        </is>
      </c>
      <c r="AY1702" t="inlineStr">
        <is>
          <t>Mortality</t>
        </is>
      </c>
      <c r="AZ1702" t="inlineStr">
        <is>
          <t>LC50</t>
        </is>
      </c>
      <c r="BA1702"/>
      <c r="BB1702" t="n">
        <v>4.0</v>
      </c>
      <c r="BC1702"/>
      <c r="BD1702"/>
      <c r="BE1702"/>
      <c r="BF1702"/>
      <c r="BG1702" t="inlineStr">
        <is>
          <t>Day(s)</t>
        </is>
      </c>
      <c r="BH1702"/>
      <c r="BI1702" t="inlineStr">
        <is>
          <t>DTXSID4024309</t>
        </is>
      </c>
      <c r="BJ1702" t="inlineStr">
        <is>
          <t>10.1007/BF02332060</t>
        </is>
      </c>
      <c r="BK1702"/>
      <c r="BL1702"/>
      <c r="BM1702"/>
      <c r="BN1702"/>
      <c r="BO1702"/>
      <c r="BP1702"/>
      <c r="BQ1702"/>
      <c r="BR1702"/>
      <c r="BS1702"/>
      <c r="BT1702" t="inlineStr">
        <is>
          <t>--</t>
        </is>
      </c>
      <c r="BU1702"/>
      <c r="BV1702"/>
      <c r="BW1702"/>
      <c r="BX1702"/>
      <c r="BY1702"/>
      <c r="BZ1702"/>
      <c r="CA1702"/>
      <c r="CB1702"/>
      <c r="CC1702"/>
      <c r="CD1702"/>
      <c r="CE1702"/>
      <c r="CF1702"/>
      <c r="CG1702"/>
      <c r="CH1702"/>
      <c r="CI1702"/>
      <c r="CJ1702" t="inlineStr">
        <is>
          <t xml:space="preserve">SOURCE/CULTURED IN LAB FROM BROOD STOCK FROM USEPA ENVIRONMENTAL RESEARCH LABORATORY IN DULUTH, MINNESOTA//MEDIA/FROM A DEEP WELL//   </t>
        </is>
      </c>
      <c r="CK1702" t="inlineStr">
        <is>
          <t>Smith,L.L.,Jr., S.J. Broderius, D.M. Oseid, G.L. Kimball, and W.M. Koenst</t>
        </is>
      </c>
      <c r="CL1702" t="n">
        <v>520.0</v>
      </c>
      <c r="CM1702" t="inlineStr">
        <is>
          <t>Acute Toxicity of Hydrogen Cyanide to Freshwater Fishes</t>
        </is>
      </c>
      <c r="CN1702" t="inlineStr">
        <is>
          <t>Arch. Environ. Contam. Toxicol.7(3): 325-337</t>
        </is>
      </c>
      <c r="CO1702" t="n">
        <v>1978.0</v>
      </c>
      <c r="CP1702" t="inlineStr">
        <is>
          <t>Smith,L.L.,Jr., S.J. Broderius, D.M. Oseid, G.L. Kimball, and W.M. Koenst (1978). Acute Toxicity of Hydrogen Cyanide to Freshwater Fishes. Arch. Environ. Contam. Toxicol., 7, (3), 325-337. doi:10.1007/BF02332060. ECOREF#:520</t>
        </is>
      </c>
    </row>
    <row r="1703">
      <c r="A1703" t="n">
        <v>143339.0</v>
      </c>
      <c r="B1703" t="inlineStr">
        <is>
          <t>Sodium cyanide (Na(CN))</t>
        </is>
      </c>
      <c r="C1703"/>
      <c r="D1703" t="inlineStr">
        <is>
          <t>Chemical analysis reported</t>
        </is>
      </c>
      <c r="E1703" t="inlineStr">
        <is>
          <t>Not reported</t>
        </is>
      </c>
      <c r="F1703"/>
      <c r="G1703"/>
      <c r="H1703"/>
      <c r="I1703"/>
      <c r="J1703"/>
      <c r="K1703"/>
      <c r="L1703" t="inlineStr">
        <is>
          <t>Pimephales promelas</t>
        </is>
      </c>
      <c r="M1703" t="inlineStr">
        <is>
          <t>Fathead Minnow</t>
        </is>
      </c>
      <c r="N1703" t="inlineStr">
        <is>
          <t>Egg</t>
        </is>
      </c>
      <c r="O1703"/>
      <c r="P1703"/>
      <c r="Q1703"/>
      <c r="R1703"/>
      <c r="S1703"/>
      <c r="T1703"/>
      <c r="U1703"/>
      <c r="V1703" t="inlineStr">
        <is>
          <t>Flow-through</t>
        </is>
      </c>
      <c r="W1703" t="inlineStr">
        <is>
          <t>Fresh water</t>
        </is>
      </c>
      <c r="X1703" t="inlineStr">
        <is>
          <t>Lab</t>
        </is>
      </c>
      <c r="Y1703"/>
      <c r="Z1703" t="inlineStr">
        <is>
          <t>Labile</t>
        </is>
      </c>
      <c r="AA1703"/>
      <c r="AB1703" t="n">
        <v>0.196</v>
      </c>
      <c r="AC1703"/>
      <c r="AD1703" t="n">
        <v>0.14</v>
      </c>
      <c r="AE1703"/>
      <c r="AF1703" t="n">
        <v>0.274</v>
      </c>
      <c r="AG1703" t="inlineStr">
        <is>
          <t>AI mg/L</t>
        </is>
      </c>
      <c r="AH1703"/>
      <c r="AI1703"/>
      <c r="AJ1703"/>
      <c r="AK1703"/>
      <c r="AL1703"/>
      <c r="AM1703"/>
      <c r="AN1703"/>
      <c r="AO1703"/>
      <c r="AP1703"/>
      <c r="AQ1703"/>
      <c r="AR1703"/>
      <c r="AS1703"/>
      <c r="AT1703"/>
      <c r="AU1703"/>
      <c r="AV1703"/>
      <c r="AW1703"/>
      <c r="AX1703" t="inlineStr">
        <is>
          <t>Mortality</t>
        </is>
      </c>
      <c r="AY1703" t="inlineStr">
        <is>
          <t>Mortality</t>
        </is>
      </c>
      <c r="AZ1703" t="inlineStr">
        <is>
          <t>LC50</t>
        </is>
      </c>
      <c r="BA1703"/>
      <c r="BB1703" t="n">
        <v>4.0</v>
      </c>
      <c r="BC1703"/>
      <c r="BD1703"/>
      <c r="BE1703"/>
      <c r="BF1703"/>
      <c r="BG1703" t="inlineStr">
        <is>
          <t>Day(s)</t>
        </is>
      </c>
      <c r="BH1703"/>
      <c r="BI1703" t="inlineStr">
        <is>
          <t>DTXSID4024309</t>
        </is>
      </c>
      <c r="BJ1703" t="inlineStr">
        <is>
          <t>10.1007/BF02332060</t>
        </is>
      </c>
      <c r="BK1703"/>
      <c r="BL1703"/>
      <c r="BM1703"/>
      <c r="BN1703"/>
      <c r="BO1703"/>
      <c r="BP1703"/>
      <c r="BQ1703"/>
      <c r="BR1703"/>
      <c r="BS1703"/>
      <c r="BT1703" t="inlineStr">
        <is>
          <t>--</t>
        </is>
      </c>
      <c r="BU1703"/>
      <c r="BV1703"/>
      <c r="BW1703"/>
      <c r="BX1703"/>
      <c r="BY1703"/>
      <c r="BZ1703"/>
      <c r="CA1703"/>
      <c r="CB1703"/>
      <c r="CC1703"/>
      <c r="CD1703"/>
      <c r="CE1703"/>
      <c r="CF1703"/>
      <c r="CG1703"/>
      <c r="CH1703"/>
      <c r="CI1703"/>
      <c r="CJ1703" t="inlineStr">
        <is>
          <t xml:space="preserve">SOURCE/CULTURED IN LAB FROM BROOD STOCK FROM USEPA ENVIRONMENTAL RESEARCH LABORATORY IN DULUTH, MINNESOTA//MEDIA/FROM A DEEP WELL//   </t>
        </is>
      </c>
      <c r="CK1703" t="inlineStr">
        <is>
          <t>Smith,L.L.,Jr., S.J. Broderius, D.M. Oseid, G.L. Kimball, and W.M. Koenst</t>
        </is>
      </c>
      <c r="CL1703" t="n">
        <v>520.0</v>
      </c>
      <c r="CM1703" t="inlineStr">
        <is>
          <t>Acute Toxicity of Hydrogen Cyanide to Freshwater Fishes</t>
        </is>
      </c>
      <c r="CN1703" t="inlineStr">
        <is>
          <t>Arch. Environ. Contam. Toxicol.7(3): 325-337</t>
        </is>
      </c>
      <c r="CO1703" t="n">
        <v>1978.0</v>
      </c>
      <c r="CP1703" t="inlineStr">
        <is>
          <t>Smith,L.L.,Jr., S.J. Broderius, D.M. Oseid, G.L. Kimball, and W.M. Koenst (1978). Acute Toxicity of Hydrogen Cyanide to Freshwater Fishes. Arch. Environ. Contam. Toxicol., 7, (3), 325-337. doi:10.1007/BF02332060. ECOREF#:520</t>
        </is>
      </c>
    </row>
    <row r="1704">
      <c r="A1704" t="n">
        <v>143339.0</v>
      </c>
      <c r="B1704" t="inlineStr">
        <is>
          <t>Sodium cyanide (Na(CN))</t>
        </is>
      </c>
      <c r="C1704" t="inlineStr">
        <is>
          <t>Reagent Grade, Purissium, Purum, Puriss, Puris, Reinst</t>
        </is>
      </c>
      <c r="D1704" t="inlineStr">
        <is>
          <t>Measured</t>
        </is>
      </c>
      <c r="E1704" t="inlineStr">
        <is>
          <t>Not reported</t>
        </is>
      </c>
      <c r="F1704"/>
      <c r="G1704"/>
      <c r="H1704"/>
      <c r="I1704"/>
      <c r="J1704"/>
      <c r="K1704"/>
      <c r="L1704" t="inlineStr">
        <is>
          <t>Pimephales promelas</t>
        </is>
      </c>
      <c r="M1704" t="inlineStr">
        <is>
          <t>Fathead Minnow</t>
        </is>
      </c>
      <c r="N1704" t="inlineStr">
        <is>
          <t>Juvenile</t>
        </is>
      </c>
      <c r="O1704"/>
      <c r="P1704" t="n">
        <v>13.0</v>
      </c>
      <c r="Q1704"/>
      <c r="R1704"/>
      <c r="S1704"/>
      <c r="T1704"/>
      <c r="U1704" t="inlineStr">
        <is>
          <t>Week(s)</t>
        </is>
      </c>
      <c r="V1704" t="inlineStr">
        <is>
          <t>Flow-through</t>
        </is>
      </c>
      <c r="W1704" t="inlineStr">
        <is>
          <t>Fresh water</t>
        </is>
      </c>
      <c r="X1704" t="inlineStr">
        <is>
          <t>Lab</t>
        </is>
      </c>
      <c r="Y1704" t="n">
        <v>5.0</v>
      </c>
      <c r="Z1704" t="inlineStr">
        <is>
          <t>Labile</t>
        </is>
      </c>
      <c r="AA1704"/>
      <c r="AB1704" t="n">
        <v>0.157</v>
      </c>
      <c r="AC1704"/>
      <c r="AD1704" t="n">
        <v>0.142</v>
      </c>
      <c r="AE1704"/>
      <c r="AF1704" t="n">
        <v>0.173</v>
      </c>
      <c r="AG1704" t="inlineStr">
        <is>
          <t>AI mg/L</t>
        </is>
      </c>
      <c r="AH1704" t="inlineStr">
        <is>
          <t>Total</t>
        </is>
      </c>
      <c r="AI1704"/>
      <c r="AJ1704" t="n">
        <v>0.083</v>
      </c>
      <c r="AK1704"/>
      <c r="AL1704" t="n">
        <v>0.08</v>
      </c>
      <c r="AM1704"/>
      <c r="AN1704" t="n">
        <v>0.087</v>
      </c>
      <c r="AO1704" t="inlineStr">
        <is>
          <t>AI mg/L</t>
        </is>
      </c>
      <c r="AP1704"/>
      <c r="AQ1704"/>
      <c r="AR1704"/>
      <c r="AS1704"/>
      <c r="AT1704"/>
      <c r="AU1704"/>
      <c r="AV1704"/>
      <c r="AW1704"/>
      <c r="AX1704" t="inlineStr">
        <is>
          <t>Mortality</t>
        </is>
      </c>
      <c r="AY1704" t="inlineStr">
        <is>
          <t>Mortality</t>
        </is>
      </c>
      <c r="AZ1704" t="inlineStr">
        <is>
          <t>LC50</t>
        </is>
      </c>
      <c r="BA1704"/>
      <c r="BB1704" t="n">
        <v>4.0</v>
      </c>
      <c r="BC1704"/>
      <c r="BD1704"/>
      <c r="BE1704"/>
      <c r="BF1704"/>
      <c r="BG1704" t="inlineStr">
        <is>
          <t>Day(s)</t>
        </is>
      </c>
      <c r="BH1704"/>
      <c r="BI1704" t="inlineStr">
        <is>
          <t>DTXSID4024309</t>
        </is>
      </c>
      <c r="BJ1704" t="inlineStr">
        <is>
          <t>10.1139/f77-311</t>
        </is>
      </c>
      <c r="BK1704"/>
      <c r="BL1704"/>
      <c r="BM1704"/>
      <c r="BN1704"/>
      <c r="BO1704"/>
      <c r="BP1704"/>
      <c r="BQ1704"/>
      <c r="BR1704"/>
      <c r="BS1704"/>
      <c r="BT1704" t="inlineStr">
        <is>
          <t>--</t>
        </is>
      </c>
      <c r="BU1704"/>
      <c r="BV1704"/>
      <c r="BW1704"/>
      <c r="BX1704"/>
      <c r="BY1704"/>
      <c r="BZ1704"/>
      <c r="CA1704" t="inlineStr">
        <is>
          <t>--</t>
        </is>
      </c>
      <c r="CB1704"/>
      <c r="CC1704"/>
      <c r="CD1704"/>
      <c r="CE1704"/>
      <c r="CF1704"/>
      <c r="CG1704"/>
      <c r="CH1704"/>
      <c r="CI1704"/>
      <c r="CJ1704" t="inlineStr">
        <is>
          <t xml:space="preserve">SOURCE/LABORATORY CULTURE FROM STOCK ORIGINALLY FROM THE US EPA ENVIRONMENTAL RESEARCH LABORATORY, DULUTH, MN//MEDIA/WELL WATER//   </t>
        </is>
      </c>
      <c r="CK1704" t="inlineStr">
        <is>
          <t>Broderius,S.J., L.L.,Jr. Smith, and D.T. Lind</t>
        </is>
      </c>
      <c r="CL1704" t="n">
        <v>519.0</v>
      </c>
      <c r="CM1704" t="inlineStr">
        <is>
          <t>Relative Toxicity of Free Cyanide and Dissolved Sulfide Forms to the Fathead Minnow (Pimephales promelas)</t>
        </is>
      </c>
      <c r="CN1704" t="inlineStr">
        <is>
          <t>J. Fish. Res. Board Can.34(12): 2323-2332</t>
        </is>
      </c>
      <c r="CO1704" t="n">
        <v>1977.0</v>
      </c>
      <c r="CP1704" t="inlineStr">
        <is>
          <t>Broderius,S.J., L.L.,Jr. Smith, and D.T. Lind (1977). Relative Toxicity of Free Cyanide and Dissolved Sulfide Forms to the Fathead Minnow (Pimephales promelas). J. Fish. Res. Board Can., 34, (12), 2323-2332. doi:10.1139/f77-311. ECOREF#:519</t>
        </is>
      </c>
    </row>
    <row r="1705">
      <c r="A1705" t="n">
        <v>143339.0</v>
      </c>
      <c r="B1705" t="inlineStr">
        <is>
          <t>Sodium cyanide (Na(CN))</t>
        </is>
      </c>
      <c r="C1705" t="inlineStr">
        <is>
          <t>Reagent Grade, Purissium, Purum, Puriss, Puris, Reinst</t>
        </is>
      </c>
      <c r="D1705" t="inlineStr">
        <is>
          <t>Measured</t>
        </is>
      </c>
      <c r="E1705" t="inlineStr">
        <is>
          <t>Not reported</t>
        </is>
      </c>
      <c r="F1705"/>
      <c r="G1705"/>
      <c r="H1705"/>
      <c r="I1705"/>
      <c r="J1705"/>
      <c r="K1705"/>
      <c r="L1705" t="inlineStr">
        <is>
          <t>Pimephales promelas</t>
        </is>
      </c>
      <c r="M1705" t="inlineStr">
        <is>
          <t>Fathead Minnow</t>
        </is>
      </c>
      <c r="N1705" t="inlineStr">
        <is>
          <t>Juvenile</t>
        </is>
      </c>
      <c r="O1705"/>
      <c r="P1705" t="n">
        <v>13.0</v>
      </c>
      <c r="Q1705"/>
      <c r="R1705"/>
      <c r="S1705"/>
      <c r="T1705"/>
      <c r="U1705" t="inlineStr">
        <is>
          <t>Week(s)</t>
        </is>
      </c>
      <c r="V1705" t="inlineStr">
        <is>
          <t>Flow-through</t>
        </is>
      </c>
      <c r="W1705" t="inlineStr">
        <is>
          <t>Fresh water</t>
        </is>
      </c>
      <c r="X1705" t="inlineStr">
        <is>
          <t>Lab</t>
        </is>
      </c>
      <c r="Y1705" t="n">
        <v>5.0</v>
      </c>
      <c r="Z1705" t="inlineStr">
        <is>
          <t>Labile</t>
        </is>
      </c>
      <c r="AA1705"/>
      <c r="AB1705" t="n">
        <v>0.124</v>
      </c>
      <c r="AC1705"/>
      <c r="AD1705" t="n">
        <v>0.107</v>
      </c>
      <c r="AE1705"/>
      <c r="AF1705" t="n">
        <v>0.144</v>
      </c>
      <c r="AG1705" t="inlineStr">
        <is>
          <t>AI mg/L</t>
        </is>
      </c>
      <c r="AH1705" t="inlineStr">
        <is>
          <t>Total</t>
        </is>
      </c>
      <c r="AI1705"/>
      <c r="AJ1705" t="n">
        <v>0.124</v>
      </c>
      <c r="AK1705"/>
      <c r="AL1705" t="n">
        <v>0.106</v>
      </c>
      <c r="AM1705"/>
      <c r="AN1705" t="n">
        <v>0.144</v>
      </c>
      <c r="AO1705" t="inlineStr">
        <is>
          <t>AI mg/L</t>
        </is>
      </c>
      <c r="AP1705"/>
      <c r="AQ1705"/>
      <c r="AR1705"/>
      <c r="AS1705"/>
      <c r="AT1705"/>
      <c r="AU1705"/>
      <c r="AV1705"/>
      <c r="AW1705"/>
      <c r="AX1705" t="inlineStr">
        <is>
          <t>Mortality</t>
        </is>
      </c>
      <c r="AY1705" t="inlineStr">
        <is>
          <t>Mortality</t>
        </is>
      </c>
      <c r="AZ1705" t="inlineStr">
        <is>
          <t>LC50</t>
        </is>
      </c>
      <c r="BA1705"/>
      <c r="BB1705" t="n">
        <v>4.0</v>
      </c>
      <c r="BC1705"/>
      <c r="BD1705"/>
      <c r="BE1705"/>
      <c r="BF1705"/>
      <c r="BG1705" t="inlineStr">
        <is>
          <t>Day(s)</t>
        </is>
      </c>
      <c r="BH1705"/>
      <c r="BI1705" t="inlineStr">
        <is>
          <t>DTXSID4024309</t>
        </is>
      </c>
      <c r="BJ1705" t="inlineStr">
        <is>
          <t>10.1139/f77-311</t>
        </is>
      </c>
      <c r="BK1705"/>
      <c r="BL1705"/>
      <c r="BM1705"/>
      <c r="BN1705"/>
      <c r="BO1705"/>
      <c r="BP1705"/>
      <c r="BQ1705"/>
      <c r="BR1705"/>
      <c r="BS1705"/>
      <c r="BT1705" t="inlineStr">
        <is>
          <t>--</t>
        </is>
      </c>
      <c r="BU1705"/>
      <c r="BV1705"/>
      <c r="BW1705"/>
      <c r="BX1705"/>
      <c r="BY1705"/>
      <c r="BZ1705"/>
      <c r="CA1705" t="inlineStr">
        <is>
          <t>--</t>
        </is>
      </c>
      <c r="CB1705"/>
      <c r="CC1705"/>
      <c r="CD1705"/>
      <c r="CE1705"/>
      <c r="CF1705"/>
      <c r="CG1705"/>
      <c r="CH1705"/>
      <c r="CI1705"/>
      <c r="CJ1705" t="inlineStr">
        <is>
          <t xml:space="preserve">SOURCE/LABORATORY CULTURE FROM STOCK ORIGINALLY FROM THE US EPA ENVIRONMENTAL RESEARCH LABORATORY, DULUTH, MN//MEDIA/WELL WATER//   </t>
        </is>
      </c>
      <c r="CK1705" t="inlineStr">
        <is>
          <t>Broderius,S.J., L.L.,Jr. Smith, and D.T. Lind</t>
        </is>
      </c>
      <c r="CL1705" t="n">
        <v>519.0</v>
      </c>
      <c r="CM1705" t="inlineStr">
        <is>
          <t>Relative Toxicity of Free Cyanide and Dissolved Sulfide Forms to the Fathead Minnow (Pimephales promelas)</t>
        </is>
      </c>
      <c r="CN1705" t="inlineStr">
        <is>
          <t>J. Fish. Res. Board Can.34(12): 2323-2332</t>
        </is>
      </c>
      <c r="CO1705" t="n">
        <v>1977.0</v>
      </c>
      <c r="CP1705" t="inlineStr">
        <is>
          <t>Broderius,S.J., L.L.,Jr. Smith, and D.T. Lind (1977). Relative Toxicity of Free Cyanide and Dissolved Sulfide Forms to the Fathead Minnow (Pimephales promelas). J. Fish. Res. Board Can., 34, (12), 2323-2332. doi:10.1139/f77-311. ECOREF#:519</t>
        </is>
      </c>
    </row>
    <row r="1706">
      <c r="A1706" t="n">
        <v>143339.0</v>
      </c>
      <c r="B1706" t="inlineStr">
        <is>
          <t>Sodium cyanide (Na(CN))</t>
        </is>
      </c>
      <c r="C1706"/>
      <c r="D1706" t="inlineStr">
        <is>
          <t>Chemical analysis reported</t>
        </is>
      </c>
      <c r="E1706" t="inlineStr">
        <is>
          <t>Not reported</t>
        </is>
      </c>
      <c r="F1706"/>
      <c r="G1706"/>
      <c r="H1706"/>
      <c r="I1706"/>
      <c r="J1706"/>
      <c r="K1706"/>
      <c r="L1706" t="inlineStr">
        <is>
          <t>Pimephales promelas</t>
        </is>
      </c>
      <c r="M1706" t="inlineStr">
        <is>
          <t>Fathead Minnow</t>
        </is>
      </c>
      <c r="N1706" t="inlineStr">
        <is>
          <t>Swim-up</t>
        </is>
      </c>
      <c r="O1706"/>
      <c r="P1706"/>
      <c r="Q1706"/>
      <c r="R1706"/>
      <c r="S1706"/>
      <c r="T1706"/>
      <c r="U1706"/>
      <c r="V1706" t="inlineStr">
        <is>
          <t>Flow-through</t>
        </is>
      </c>
      <c r="W1706" t="inlineStr">
        <is>
          <t>Fresh water</t>
        </is>
      </c>
      <c r="X1706" t="inlineStr">
        <is>
          <t>Lab</t>
        </is>
      </c>
      <c r="Y1706"/>
      <c r="Z1706" t="inlineStr">
        <is>
          <t>Labile</t>
        </is>
      </c>
      <c r="AA1706"/>
      <c r="AB1706" t="n">
        <v>0.122</v>
      </c>
      <c r="AC1706"/>
      <c r="AD1706" t="n">
        <v>0.104</v>
      </c>
      <c r="AE1706"/>
      <c r="AF1706" t="n">
        <v>0.143</v>
      </c>
      <c r="AG1706" t="inlineStr">
        <is>
          <t>AI mg/L</t>
        </is>
      </c>
      <c r="AH1706"/>
      <c r="AI1706"/>
      <c r="AJ1706"/>
      <c r="AK1706"/>
      <c r="AL1706"/>
      <c r="AM1706"/>
      <c r="AN1706"/>
      <c r="AO1706"/>
      <c r="AP1706"/>
      <c r="AQ1706"/>
      <c r="AR1706"/>
      <c r="AS1706"/>
      <c r="AT1706"/>
      <c r="AU1706"/>
      <c r="AV1706"/>
      <c r="AW1706"/>
      <c r="AX1706" t="inlineStr">
        <is>
          <t>Mortality</t>
        </is>
      </c>
      <c r="AY1706" t="inlineStr">
        <is>
          <t>Mortality</t>
        </is>
      </c>
      <c r="AZ1706" t="inlineStr">
        <is>
          <t>LC50</t>
        </is>
      </c>
      <c r="BA1706"/>
      <c r="BB1706" t="n">
        <v>4.0</v>
      </c>
      <c r="BC1706"/>
      <c r="BD1706"/>
      <c r="BE1706"/>
      <c r="BF1706"/>
      <c r="BG1706" t="inlineStr">
        <is>
          <t>Day(s)</t>
        </is>
      </c>
      <c r="BH1706"/>
      <c r="BI1706" t="inlineStr">
        <is>
          <t>DTXSID4024309</t>
        </is>
      </c>
      <c r="BJ1706" t="inlineStr">
        <is>
          <t>10.1007/BF02332060</t>
        </is>
      </c>
      <c r="BK1706"/>
      <c r="BL1706"/>
      <c r="BM1706"/>
      <c r="BN1706"/>
      <c r="BO1706"/>
      <c r="BP1706"/>
      <c r="BQ1706"/>
      <c r="BR1706"/>
      <c r="BS1706"/>
      <c r="BT1706" t="inlineStr">
        <is>
          <t>--</t>
        </is>
      </c>
      <c r="BU1706"/>
      <c r="BV1706"/>
      <c r="BW1706"/>
      <c r="BX1706"/>
      <c r="BY1706"/>
      <c r="BZ1706"/>
      <c r="CA1706"/>
      <c r="CB1706"/>
      <c r="CC1706"/>
      <c r="CD1706"/>
      <c r="CE1706"/>
      <c r="CF1706"/>
      <c r="CG1706"/>
      <c r="CH1706"/>
      <c r="CI1706"/>
      <c r="CJ1706" t="inlineStr">
        <is>
          <t xml:space="preserve">SOURCE/CULTURED IN LAB FROM BROOD STOCK FROM USEPA ENVIRONMENTAL RESEARCH LABORATORY IN DULUTH, MINNESOTA//MEDIA/FROM A DEEP WELL//   </t>
        </is>
      </c>
      <c r="CK1706" t="inlineStr">
        <is>
          <t>Smith,L.L.,Jr., S.J. Broderius, D.M. Oseid, G.L. Kimball, and W.M. Koenst</t>
        </is>
      </c>
      <c r="CL1706" t="n">
        <v>520.0</v>
      </c>
      <c r="CM1706" t="inlineStr">
        <is>
          <t>Acute Toxicity of Hydrogen Cyanide to Freshwater Fishes</t>
        </is>
      </c>
      <c r="CN1706" t="inlineStr">
        <is>
          <t>Arch. Environ. Contam. Toxicol.7(3): 325-337</t>
        </is>
      </c>
      <c r="CO1706" t="n">
        <v>1978.0</v>
      </c>
      <c r="CP1706" t="inlineStr">
        <is>
          <t>Smith,L.L.,Jr., S.J. Broderius, D.M. Oseid, G.L. Kimball, and W.M. Koenst (1978). Acute Toxicity of Hydrogen Cyanide to Freshwater Fishes. Arch. Environ. Contam. Toxicol., 7, (3), 325-337. doi:10.1007/BF02332060. ECOREF#:520</t>
        </is>
      </c>
    </row>
    <row r="1707">
      <c r="A1707" t="n">
        <v>143339.0</v>
      </c>
      <c r="B1707" t="inlineStr">
        <is>
          <t>Sodium cyanide (Na(CN))</t>
        </is>
      </c>
      <c r="C1707"/>
      <c r="D1707" t="inlineStr">
        <is>
          <t>Chemical analysis reported</t>
        </is>
      </c>
      <c r="E1707" t="inlineStr">
        <is>
          <t>Not reported</t>
        </is>
      </c>
      <c r="F1707"/>
      <c r="G1707"/>
      <c r="H1707"/>
      <c r="I1707"/>
      <c r="J1707"/>
      <c r="K1707"/>
      <c r="L1707" t="inlineStr">
        <is>
          <t>Pimephales promelas</t>
        </is>
      </c>
      <c r="M1707" t="inlineStr">
        <is>
          <t>Fathead Minnow</t>
        </is>
      </c>
      <c r="N1707" t="inlineStr">
        <is>
          <t>Juvenile</t>
        </is>
      </c>
      <c r="O1707"/>
      <c r="P1707"/>
      <c r="Q1707"/>
      <c r="R1707"/>
      <c r="S1707"/>
      <c r="T1707"/>
      <c r="U1707"/>
      <c r="V1707" t="inlineStr">
        <is>
          <t>Flow-through</t>
        </is>
      </c>
      <c r="W1707" t="inlineStr">
        <is>
          <t>Fresh water</t>
        </is>
      </c>
      <c r="X1707" t="inlineStr">
        <is>
          <t>Lab</t>
        </is>
      </c>
      <c r="Y1707"/>
      <c r="Z1707" t="inlineStr">
        <is>
          <t>Labile</t>
        </is>
      </c>
      <c r="AA1707"/>
      <c r="AB1707" t="n">
        <v>0.119</v>
      </c>
      <c r="AC1707"/>
      <c r="AD1707" t="n">
        <v>0.111</v>
      </c>
      <c r="AE1707"/>
      <c r="AF1707" t="n">
        <v>0.129</v>
      </c>
      <c r="AG1707" t="inlineStr">
        <is>
          <t>AI mg/L</t>
        </is>
      </c>
      <c r="AH1707"/>
      <c r="AI1707"/>
      <c r="AJ1707"/>
      <c r="AK1707"/>
      <c r="AL1707"/>
      <c r="AM1707"/>
      <c r="AN1707"/>
      <c r="AO1707"/>
      <c r="AP1707"/>
      <c r="AQ1707"/>
      <c r="AR1707"/>
      <c r="AS1707"/>
      <c r="AT1707"/>
      <c r="AU1707"/>
      <c r="AV1707"/>
      <c r="AW1707"/>
      <c r="AX1707" t="inlineStr">
        <is>
          <t>Mortality</t>
        </is>
      </c>
      <c r="AY1707" t="inlineStr">
        <is>
          <t>Mortality</t>
        </is>
      </c>
      <c r="AZ1707" t="inlineStr">
        <is>
          <t>LC50</t>
        </is>
      </c>
      <c r="BA1707"/>
      <c r="BB1707" t="n">
        <v>4.0</v>
      </c>
      <c r="BC1707"/>
      <c r="BD1707"/>
      <c r="BE1707"/>
      <c r="BF1707"/>
      <c r="BG1707" t="inlineStr">
        <is>
          <t>Day(s)</t>
        </is>
      </c>
      <c r="BH1707"/>
      <c r="BI1707" t="inlineStr">
        <is>
          <t>DTXSID4024309</t>
        </is>
      </c>
      <c r="BJ1707" t="inlineStr">
        <is>
          <t>10.1007/BF02332060</t>
        </is>
      </c>
      <c r="BK1707"/>
      <c r="BL1707"/>
      <c r="BM1707"/>
      <c r="BN1707"/>
      <c r="BO1707"/>
      <c r="BP1707"/>
      <c r="BQ1707"/>
      <c r="BR1707"/>
      <c r="BS1707"/>
      <c r="BT1707" t="inlineStr">
        <is>
          <t>--</t>
        </is>
      </c>
      <c r="BU1707"/>
      <c r="BV1707"/>
      <c r="BW1707"/>
      <c r="BX1707"/>
      <c r="BY1707"/>
      <c r="BZ1707"/>
      <c r="CA1707"/>
      <c r="CB1707"/>
      <c r="CC1707"/>
      <c r="CD1707"/>
      <c r="CE1707"/>
      <c r="CF1707"/>
      <c r="CG1707"/>
      <c r="CH1707"/>
      <c r="CI1707"/>
      <c r="CJ1707" t="inlineStr">
        <is>
          <t xml:space="preserve">SOURCE/COLLECTED FROM COMO LAKE, ST PAUL, MINNESOTA//MEDIA/FROM A DEEP WELL//   </t>
        </is>
      </c>
      <c r="CK1707" t="inlineStr">
        <is>
          <t>Smith,L.L.,Jr., S.J. Broderius, D.M. Oseid, G.L. Kimball, and W.M. Koenst</t>
        </is>
      </c>
      <c r="CL1707" t="n">
        <v>520.0</v>
      </c>
      <c r="CM1707" t="inlineStr">
        <is>
          <t>Acute Toxicity of Hydrogen Cyanide to Freshwater Fishes</t>
        </is>
      </c>
      <c r="CN1707" t="inlineStr">
        <is>
          <t>Arch. Environ. Contam. Toxicol.7(3): 325-337</t>
        </is>
      </c>
      <c r="CO1707" t="n">
        <v>1978.0</v>
      </c>
      <c r="CP1707" t="inlineStr">
        <is>
          <t>Smith,L.L.,Jr., S.J. Broderius, D.M. Oseid, G.L. Kimball, and W.M. Koenst (1978). Acute Toxicity of Hydrogen Cyanide to Freshwater Fishes. Arch. Environ. Contam. Toxicol., 7, (3), 325-337. doi:10.1007/BF02332060. ECOREF#:520</t>
        </is>
      </c>
    </row>
    <row r="1708">
      <c r="A1708" t="n">
        <v>143339.0</v>
      </c>
      <c r="B1708" t="inlineStr">
        <is>
          <t>Sodium cyanide (Na(CN))</t>
        </is>
      </c>
      <c r="C1708"/>
      <c r="D1708" t="inlineStr">
        <is>
          <t>Chemical analysis reported</t>
        </is>
      </c>
      <c r="E1708" t="inlineStr">
        <is>
          <t>Not reported</t>
        </is>
      </c>
      <c r="F1708"/>
      <c r="G1708"/>
      <c r="H1708"/>
      <c r="I1708"/>
      <c r="J1708"/>
      <c r="K1708"/>
      <c r="L1708" t="inlineStr">
        <is>
          <t>Pimephales promelas</t>
        </is>
      </c>
      <c r="M1708" t="inlineStr">
        <is>
          <t>Fathead Minnow</t>
        </is>
      </c>
      <c r="N1708" t="inlineStr">
        <is>
          <t>Egg</t>
        </is>
      </c>
      <c r="O1708"/>
      <c r="P1708"/>
      <c r="Q1708"/>
      <c r="R1708"/>
      <c r="S1708"/>
      <c r="T1708"/>
      <c r="U1708"/>
      <c r="V1708" t="inlineStr">
        <is>
          <t>Flow-through</t>
        </is>
      </c>
      <c r="W1708" t="inlineStr">
        <is>
          <t>Fresh water</t>
        </is>
      </c>
      <c r="X1708" t="inlineStr">
        <is>
          <t>Lab</t>
        </is>
      </c>
      <c r="Y1708"/>
      <c r="Z1708" t="inlineStr">
        <is>
          <t>Labile</t>
        </is>
      </c>
      <c r="AA1708"/>
      <c r="AB1708" t="n">
        <v>0.202</v>
      </c>
      <c r="AC1708"/>
      <c r="AD1708"/>
      <c r="AE1708"/>
      <c r="AF1708"/>
      <c r="AG1708" t="inlineStr">
        <is>
          <t>AI mg/L</t>
        </is>
      </c>
      <c r="AH1708"/>
      <c r="AI1708"/>
      <c r="AJ1708"/>
      <c r="AK1708"/>
      <c r="AL1708"/>
      <c r="AM1708"/>
      <c r="AN1708"/>
      <c r="AO1708"/>
      <c r="AP1708"/>
      <c r="AQ1708"/>
      <c r="AR1708"/>
      <c r="AS1708"/>
      <c r="AT1708"/>
      <c r="AU1708"/>
      <c r="AV1708"/>
      <c r="AW1708"/>
      <c r="AX1708" t="inlineStr">
        <is>
          <t>Mortality</t>
        </is>
      </c>
      <c r="AY1708" t="inlineStr">
        <is>
          <t>Mortality</t>
        </is>
      </c>
      <c r="AZ1708" t="inlineStr">
        <is>
          <t>LC50</t>
        </is>
      </c>
      <c r="BA1708"/>
      <c r="BB1708" t="n">
        <v>4.0</v>
      </c>
      <c r="BC1708"/>
      <c r="BD1708"/>
      <c r="BE1708"/>
      <c r="BF1708"/>
      <c r="BG1708" t="inlineStr">
        <is>
          <t>Day(s)</t>
        </is>
      </c>
      <c r="BH1708"/>
      <c r="BI1708" t="inlineStr">
        <is>
          <t>DTXSID4024309</t>
        </is>
      </c>
      <c r="BJ1708" t="inlineStr">
        <is>
          <t>10.1007/BF02332060</t>
        </is>
      </c>
      <c r="BK1708"/>
      <c r="BL1708"/>
      <c r="BM1708"/>
      <c r="BN1708"/>
      <c r="BO1708"/>
      <c r="BP1708"/>
      <c r="BQ1708"/>
      <c r="BR1708"/>
      <c r="BS1708"/>
      <c r="BT1708" t="inlineStr">
        <is>
          <t>--</t>
        </is>
      </c>
      <c r="BU1708"/>
      <c r="BV1708"/>
      <c r="BW1708"/>
      <c r="BX1708"/>
      <c r="BY1708"/>
      <c r="BZ1708"/>
      <c r="CA1708"/>
      <c r="CB1708"/>
      <c r="CC1708"/>
      <c r="CD1708"/>
      <c r="CE1708"/>
      <c r="CF1708"/>
      <c r="CG1708"/>
      <c r="CH1708"/>
      <c r="CI1708"/>
      <c r="CJ1708" t="inlineStr">
        <is>
          <t xml:space="preserve">SOURCE/CULTURED IN LAB FROM BROOD STOCK FROM USEPA ENVIRONMENTAL RESEARCH LABORATORY IN DULUTH, MINNESOTA//MEDIA/FROM A DEEP WELL//   </t>
        </is>
      </c>
      <c r="CK1708" t="inlineStr">
        <is>
          <t>Smith,L.L.,Jr., S.J. Broderius, D.M. Oseid, G.L. Kimball, and W.M. Koenst</t>
        </is>
      </c>
      <c r="CL1708" t="n">
        <v>520.0</v>
      </c>
      <c r="CM1708" t="inlineStr">
        <is>
          <t>Acute Toxicity of Hydrogen Cyanide to Freshwater Fishes</t>
        </is>
      </c>
      <c r="CN1708" t="inlineStr">
        <is>
          <t>Arch. Environ. Contam. Toxicol.7(3): 325-337</t>
        </is>
      </c>
      <c r="CO1708" t="n">
        <v>1978.0</v>
      </c>
      <c r="CP1708" t="inlineStr">
        <is>
          <t>Smith,L.L.,Jr., S.J. Broderius, D.M. Oseid, G.L. Kimball, and W.M. Koenst (1978). Acute Toxicity of Hydrogen Cyanide to Freshwater Fishes. Arch. Environ. Contam. Toxicol., 7, (3), 325-337. doi:10.1007/BF02332060. ECOREF#:520</t>
        </is>
      </c>
    </row>
    <row r="1709">
      <c r="A1709" t="n">
        <v>143339.0</v>
      </c>
      <c r="B1709" t="inlineStr">
        <is>
          <t>Sodium cyanide (Na(CN))</t>
        </is>
      </c>
      <c r="C1709"/>
      <c r="D1709" t="inlineStr">
        <is>
          <t>Chemical analysis reported</t>
        </is>
      </c>
      <c r="E1709" t="inlineStr">
        <is>
          <t>Not reported</t>
        </is>
      </c>
      <c r="F1709"/>
      <c r="G1709"/>
      <c r="H1709"/>
      <c r="I1709"/>
      <c r="J1709"/>
      <c r="K1709"/>
      <c r="L1709" t="inlineStr">
        <is>
          <t>Pimephales promelas</t>
        </is>
      </c>
      <c r="M1709" t="inlineStr">
        <is>
          <t>Fathead Minnow</t>
        </is>
      </c>
      <c r="N1709" t="inlineStr">
        <is>
          <t>Egg</t>
        </is>
      </c>
      <c r="O1709"/>
      <c r="P1709"/>
      <c r="Q1709"/>
      <c r="R1709"/>
      <c r="S1709"/>
      <c r="T1709"/>
      <c r="U1709"/>
      <c r="V1709" t="inlineStr">
        <is>
          <t>Flow-through</t>
        </is>
      </c>
      <c r="W1709" t="inlineStr">
        <is>
          <t>Fresh water</t>
        </is>
      </c>
      <c r="X1709" t="inlineStr">
        <is>
          <t>Lab</t>
        </is>
      </c>
      <c r="Y1709"/>
      <c r="Z1709" t="inlineStr">
        <is>
          <t>Labile</t>
        </is>
      </c>
      <c r="AA1709"/>
      <c r="AB1709" t="n">
        <v>0.352</v>
      </c>
      <c r="AC1709"/>
      <c r="AD1709" t="n">
        <v>0.274</v>
      </c>
      <c r="AE1709"/>
      <c r="AF1709" t="n">
        <v>0.453</v>
      </c>
      <c r="AG1709" t="inlineStr">
        <is>
          <t>AI mg/L</t>
        </is>
      </c>
      <c r="AH1709"/>
      <c r="AI1709"/>
      <c r="AJ1709"/>
      <c r="AK1709"/>
      <c r="AL1709"/>
      <c r="AM1709"/>
      <c r="AN1709"/>
      <c r="AO1709"/>
      <c r="AP1709"/>
      <c r="AQ1709"/>
      <c r="AR1709"/>
      <c r="AS1709"/>
      <c r="AT1709"/>
      <c r="AU1709"/>
      <c r="AV1709"/>
      <c r="AW1709"/>
      <c r="AX1709" t="inlineStr">
        <is>
          <t>Mortality</t>
        </is>
      </c>
      <c r="AY1709" t="inlineStr">
        <is>
          <t>Mortality</t>
        </is>
      </c>
      <c r="AZ1709" t="inlineStr">
        <is>
          <t>LC50</t>
        </is>
      </c>
      <c r="BA1709"/>
      <c r="BB1709" t="n">
        <v>4.0</v>
      </c>
      <c r="BC1709"/>
      <c r="BD1709"/>
      <c r="BE1709"/>
      <c r="BF1709"/>
      <c r="BG1709" t="inlineStr">
        <is>
          <t>Day(s)</t>
        </is>
      </c>
      <c r="BH1709"/>
      <c r="BI1709" t="inlineStr">
        <is>
          <t>DTXSID4024309</t>
        </is>
      </c>
      <c r="BJ1709" t="inlineStr">
        <is>
          <t>10.1007/BF02332060</t>
        </is>
      </c>
      <c r="BK1709"/>
      <c r="BL1709"/>
      <c r="BM1709"/>
      <c r="BN1709"/>
      <c r="BO1709"/>
      <c r="BP1709"/>
      <c r="BQ1709"/>
      <c r="BR1709"/>
      <c r="BS1709"/>
      <c r="BT1709" t="inlineStr">
        <is>
          <t>--</t>
        </is>
      </c>
      <c r="BU1709"/>
      <c r="BV1709"/>
      <c r="BW1709"/>
      <c r="BX1709"/>
      <c r="BY1709"/>
      <c r="BZ1709"/>
      <c r="CA1709"/>
      <c r="CB1709"/>
      <c r="CC1709"/>
      <c r="CD1709"/>
      <c r="CE1709"/>
      <c r="CF1709"/>
      <c r="CG1709"/>
      <c r="CH1709"/>
      <c r="CI1709"/>
      <c r="CJ1709" t="inlineStr">
        <is>
          <t xml:space="preserve">SOURCE/CULTURED IN LAB FROM BROOD STOCK FROM USEPA ENVIRONMENTAL RESEARCH LABORATORY IN DULUTH, MINNESOTA//MEDIA/FROM A DEEP WELL//   </t>
        </is>
      </c>
      <c r="CK1709" t="inlineStr">
        <is>
          <t>Smith,L.L.,Jr., S.J. Broderius, D.M. Oseid, G.L. Kimball, and W.M. Koenst</t>
        </is>
      </c>
      <c r="CL1709" t="n">
        <v>520.0</v>
      </c>
      <c r="CM1709" t="inlineStr">
        <is>
          <t>Acute Toxicity of Hydrogen Cyanide to Freshwater Fishes</t>
        </is>
      </c>
      <c r="CN1709" t="inlineStr">
        <is>
          <t>Arch. Environ. Contam. Toxicol.7(3): 325-337</t>
        </is>
      </c>
      <c r="CO1709" t="n">
        <v>1978.0</v>
      </c>
      <c r="CP1709" t="inlineStr">
        <is>
          <t>Smith,L.L.,Jr., S.J. Broderius, D.M. Oseid, G.L. Kimball, and W.M. Koenst (1978). Acute Toxicity of Hydrogen Cyanide to Freshwater Fishes. Arch. Environ. Contam. Toxicol., 7, (3), 325-337. doi:10.1007/BF02332060. ECOREF#:520</t>
        </is>
      </c>
    </row>
    <row r="1710">
      <c r="A1710" t="n">
        <v>143339.0</v>
      </c>
      <c r="B1710" t="inlineStr">
        <is>
          <t>Sodium cyanide (Na(CN))</t>
        </is>
      </c>
      <c r="C1710"/>
      <c r="D1710" t="inlineStr">
        <is>
          <t>Chemical analysis reported</t>
        </is>
      </c>
      <c r="E1710" t="inlineStr">
        <is>
          <t>Not reported</t>
        </is>
      </c>
      <c r="F1710"/>
      <c r="G1710"/>
      <c r="H1710"/>
      <c r="I1710"/>
      <c r="J1710"/>
      <c r="K1710"/>
      <c r="L1710" t="inlineStr">
        <is>
          <t>Pimephales promelas</t>
        </is>
      </c>
      <c r="M1710" t="inlineStr">
        <is>
          <t>Fathead Minnow</t>
        </is>
      </c>
      <c r="N1710" t="inlineStr">
        <is>
          <t>Egg</t>
        </is>
      </c>
      <c r="O1710"/>
      <c r="P1710"/>
      <c r="Q1710"/>
      <c r="R1710"/>
      <c r="S1710"/>
      <c r="T1710"/>
      <c r="U1710"/>
      <c r="V1710" t="inlineStr">
        <is>
          <t>Flow-through</t>
        </is>
      </c>
      <c r="W1710" t="inlineStr">
        <is>
          <t>Fresh water</t>
        </is>
      </c>
      <c r="X1710" t="inlineStr">
        <is>
          <t>Lab</t>
        </is>
      </c>
      <c r="Y1710"/>
      <c r="Z1710" t="inlineStr">
        <is>
          <t>Labile</t>
        </is>
      </c>
      <c r="AA1710"/>
      <c r="AB1710" t="n">
        <v>0.184</v>
      </c>
      <c r="AC1710"/>
      <c r="AD1710" t="n">
        <v>0.115</v>
      </c>
      <c r="AE1710"/>
      <c r="AF1710" t="n">
        <v>0.293</v>
      </c>
      <c r="AG1710" t="inlineStr">
        <is>
          <t>AI mg/L</t>
        </is>
      </c>
      <c r="AH1710"/>
      <c r="AI1710"/>
      <c r="AJ1710"/>
      <c r="AK1710"/>
      <c r="AL1710"/>
      <c r="AM1710"/>
      <c r="AN1710"/>
      <c r="AO1710"/>
      <c r="AP1710"/>
      <c r="AQ1710"/>
      <c r="AR1710"/>
      <c r="AS1710"/>
      <c r="AT1710"/>
      <c r="AU1710"/>
      <c r="AV1710"/>
      <c r="AW1710"/>
      <c r="AX1710" t="inlineStr">
        <is>
          <t>Mortality</t>
        </is>
      </c>
      <c r="AY1710" t="inlineStr">
        <is>
          <t>Mortality</t>
        </is>
      </c>
      <c r="AZ1710" t="inlineStr">
        <is>
          <t>LC50</t>
        </is>
      </c>
      <c r="BA1710"/>
      <c r="BB1710" t="n">
        <v>4.0</v>
      </c>
      <c r="BC1710"/>
      <c r="BD1710"/>
      <c r="BE1710"/>
      <c r="BF1710"/>
      <c r="BG1710" t="inlineStr">
        <is>
          <t>Day(s)</t>
        </is>
      </c>
      <c r="BH1710"/>
      <c r="BI1710" t="inlineStr">
        <is>
          <t>DTXSID4024309</t>
        </is>
      </c>
      <c r="BJ1710" t="inlineStr">
        <is>
          <t>10.1007/BF02332060</t>
        </is>
      </c>
      <c r="BK1710"/>
      <c r="BL1710"/>
      <c r="BM1710"/>
      <c r="BN1710"/>
      <c r="BO1710"/>
      <c r="BP1710"/>
      <c r="BQ1710"/>
      <c r="BR1710"/>
      <c r="BS1710"/>
      <c r="BT1710" t="inlineStr">
        <is>
          <t>--</t>
        </is>
      </c>
      <c r="BU1710"/>
      <c r="BV1710"/>
      <c r="BW1710"/>
      <c r="BX1710"/>
      <c r="BY1710"/>
      <c r="BZ1710"/>
      <c r="CA1710"/>
      <c r="CB1710"/>
      <c r="CC1710"/>
      <c r="CD1710"/>
      <c r="CE1710"/>
      <c r="CF1710"/>
      <c r="CG1710"/>
      <c r="CH1710"/>
      <c r="CI1710"/>
      <c r="CJ1710" t="inlineStr">
        <is>
          <t xml:space="preserve">SOURCE/CULTURED IN LAB FROM BROOD STOCK FROM USEPA ENVIRONMENTAL RESEARCH LABORATORY IN DULUTH, MINNESOTA//MEDIA/FROM A DEEP WELL//   </t>
        </is>
      </c>
      <c r="CK1710" t="inlineStr">
        <is>
          <t>Smith,L.L.,Jr., S.J. Broderius, D.M. Oseid, G.L. Kimball, and W.M. Koenst</t>
        </is>
      </c>
      <c r="CL1710" t="n">
        <v>520.0</v>
      </c>
      <c r="CM1710" t="inlineStr">
        <is>
          <t>Acute Toxicity of Hydrogen Cyanide to Freshwater Fishes</t>
        </is>
      </c>
      <c r="CN1710" t="inlineStr">
        <is>
          <t>Arch. Environ. Contam. Toxicol.7(3): 325-337</t>
        </is>
      </c>
      <c r="CO1710" t="n">
        <v>1978.0</v>
      </c>
      <c r="CP1710" t="inlineStr">
        <is>
          <t>Smith,L.L.,Jr., S.J. Broderius, D.M. Oseid, G.L. Kimball, and W.M. Koenst (1978). Acute Toxicity of Hydrogen Cyanide to Freshwater Fishes. Arch. Environ. Contam. Toxicol., 7, (3), 325-337. doi:10.1007/BF02332060. ECOREF#:520</t>
        </is>
      </c>
    </row>
    <row r="1711">
      <c r="A1711" t="n">
        <v>143339.0</v>
      </c>
      <c r="B1711" t="inlineStr">
        <is>
          <t>Sodium cyanide (Na(CN))</t>
        </is>
      </c>
      <c r="C1711" t="inlineStr">
        <is>
          <t>Reagent Grade, Purissium, Purum, Puriss, Puris, Reinst</t>
        </is>
      </c>
      <c r="D1711" t="inlineStr">
        <is>
          <t>Measured</t>
        </is>
      </c>
      <c r="E1711" t="inlineStr">
        <is>
          <t>Not reported</t>
        </is>
      </c>
      <c r="F1711"/>
      <c r="G1711"/>
      <c r="H1711"/>
      <c r="I1711"/>
      <c r="J1711"/>
      <c r="K1711"/>
      <c r="L1711" t="inlineStr">
        <is>
          <t>Pimephales promelas</t>
        </is>
      </c>
      <c r="M1711" t="inlineStr">
        <is>
          <t>Fathead Minnow</t>
        </is>
      </c>
      <c r="N1711" t="inlineStr">
        <is>
          <t>Juvenile</t>
        </is>
      </c>
      <c r="O1711"/>
      <c r="P1711" t="n">
        <v>8.0</v>
      </c>
      <c r="Q1711"/>
      <c r="R1711"/>
      <c r="S1711"/>
      <c r="T1711"/>
      <c r="U1711" t="inlineStr">
        <is>
          <t>Week(s)</t>
        </is>
      </c>
      <c r="V1711" t="inlineStr">
        <is>
          <t>Flow-through</t>
        </is>
      </c>
      <c r="W1711" t="inlineStr">
        <is>
          <t>Fresh water</t>
        </is>
      </c>
      <c r="X1711" t="inlineStr">
        <is>
          <t>Lab</t>
        </is>
      </c>
      <c r="Y1711" t="n">
        <v>5.0</v>
      </c>
      <c r="Z1711" t="inlineStr">
        <is>
          <t>Labile</t>
        </is>
      </c>
      <c r="AA1711"/>
      <c r="AB1711" t="n">
        <v>0.125</v>
      </c>
      <c r="AC1711"/>
      <c r="AD1711" t="n">
        <v>0.12</v>
      </c>
      <c r="AE1711"/>
      <c r="AF1711" t="n">
        <v>0.13</v>
      </c>
      <c r="AG1711" t="inlineStr">
        <is>
          <t>AI mg/L</t>
        </is>
      </c>
      <c r="AH1711"/>
      <c r="AI1711"/>
      <c r="AJ1711"/>
      <c r="AK1711"/>
      <c r="AL1711"/>
      <c r="AM1711"/>
      <c r="AN1711"/>
      <c r="AO1711"/>
      <c r="AP1711"/>
      <c r="AQ1711"/>
      <c r="AR1711"/>
      <c r="AS1711"/>
      <c r="AT1711"/>
      <c r="AU1711"/>
      <c r="AV1711"/>
      <c r="AW1711"/>
      <c r="AX1711" t="inlineStr">
        <is>
          <t>Mortality</t>
        </is>
      </c>
      <c r="AY1711" t="inlineStr">
        <is>
          <t>Mortality</t>
        </is>
      </c>
      <c r="AZ1711" t="inlineStr">
        <is>
          <t>LC50</t>
        </is>
      </c>
      <c r="BA1711"/>
      <c r="BB1711" t="n">
        <v>4.0</v>
      </c>
      <c r="BC1711"/>
      <c r="BD1711"/>
      <c r="BE1711"/>
      <c r="BF1711"/>
      <c r="BG1711" t="inlineStr">
        <is>
          <t>Day(s)</t>
        </is>
      </c>
      <c r="BH1711"/>
      <c r="BI1711" t="inlineStr">
        <is>
          <t>DTXSID4024309</t>
        </is>
      </c>
      <c r="BJ1711" t="inlineStr">
        <is>
          <t>10.1139/f79-026</t>
        </is>
      </c>
      <c r="BK1711"/>
      <c r="BL1711" t="inlineStr">
        <is>
          <t>Acute</t>
        </is>
      </c>
      <c r="BM1711"/>
      <c r="BN1711"/>
      <c r="BO1711"/>
      <c r="BP1711"/>
      <c r="BQ1711"/>
      <c r="BR1711"/>
      <c r="BS1711"/>
      <c r="BT1711" t="inlineStr">
        <is>
          <t>--</t>
        </is>
      </c>
      <c r="BU1711"/>
      <c r="BV1711"/>
      <c r="BW1711"/>
      <c r="BX1711"/>
      <c r="BY1711"/>
      <c r="BZ1711"/>
      <c r="CA1711"/>
      <c r="CB1711"/>
      <c r="CC1711"/>
      <c r="CD1711"/>
      <c r="CE1711"/>
      <c r="CF1711"/>
      <c r="CG1711"/>
      <c r="CH1711"/>
      <c r="CI1711"/>
      <c r="CJ1711" t="inlineStr">
        <is>
          <t xml:space="preserve">SOURCE/FROM USEPA ENVIRONMENTAL RESEARCH LABORATORY, DULUTH, MINNESOTA//MEDIA/WELL WATER//   </t>
        </is>
      </c>
      <c r="CK1711" t="inlineStr">
        <is>
          <t>Broderius,S.J., and L.L.,Jr. Smith</t>
        </is>
      </c>
      <c r="CL1711" t="n">
        <v>2125.0</v>
      </c>
      <c r="CM1711" t="inlineStr">
        <is>
          <t>Lethal and Sublethal Effects of Binary Mixtures of Cyanide and Hexavalent Chromium, Zinc, or Ammonia to the Fathead Minnow (Pimephales promelas) and Rainbow Trout (Salmo gairdneri)</t>
        </is>
      </c>
      <c r="CN1711" t="inlineStr">
        <is>
          <t>J. Fish. Res. Board Can.36(2): 164-172</t>
        </is>
      </c>
      <c r="CO1711" t="n">
        <v>1979.0</v>
      </c>
      <c r="CP1711" t="inlineStr">
        <is>
          <t>Broderius,S.J., and L.L.,Jr. Smith (1979). Lethal and Sublethal Effects of Binary Mixtures of Cyanide and Hexavalent Chromium, Zinc, or Ammonia to the Fathead Minnow (Pimephales promelas) and Rainbow Trout (Salmo gairdneri). J. Fish. Res. Board Can., 36, (2), 164-172. doi:10.1139/f79-026. ECOREF#:2125</t>
        </is>
      </c>
    </row>
    <row r="1712">
      <c r="A1712" t="n">
        <v>143339.0</v>
      </c>
      <c r="B1712" t="inlineStr">
        <is>
          <t>Sodium cyanide (Na(CN))</t>
        </is>
      </c>
      <c r="C1712"/>
      <c r="D1712" t="inlineStr">
        <is>
          <t>Chemical analysis reported</t>
        </is>
      </c>
      <c r="E1712" t="inlineStr">
        <is>
          <t>Not reported</t>
        </is>
      </c>
      <c r="F1712"/>
      <c r="G1712"/>
      <c r="H1712"/>
      <c r="I1712"/>
      <c r="J1712"/>
      <c r="K1712"/>
      <c r="L1712" t="inlineStr">
        <is>
          <t>Pimephales promelas</t>
        </is>
      </c>
      <c r="M1712" t="inlineStr">
        <is>
          <t>Fathead Minnow</t>
        </is>
      </c>
      <c r="N1712" t="inlineStr">
        <is>
          <t>Juvenile</t>
        </is>
      </c>
      <c r="O1712"/>
      <c r="P1712"/>
      <c r="Q1712"/>
      <c r="R1712"/>
      <c r="S1712"/>
      <c r="T1712"/>
      <c r="U1712"/>
      <c r="V1712" t="inlineStr">
        <is>
          <t>Flow-through</t>
        </is>
      </c>
      <c r="W1712" t="inlineStr">
        <is>
          <t>Fresh water</t>
        </is>
      </c>
      <c r="X1712" t="inlineStr">
        <is>
          <t>Lab</t>
        </is>
      </c>
      <c r="Y1712"/>
      <c r="Z1712" t="inlineStr">
        <is>
          <t>Labile</t>
        </is>
      </c>
      <c r="AA1712" t="inlineStr">
        <is>
          <t>&gt;</t>
        </is>
      </c>
      <c r="AB1712" t="n">
        <v>0.167</v>
      </c>
      <c r="AC1712"/>
      <c r="AD1712"/>
      <c r="AE1712"/>
      <c r="AF1712"/>
      <c r="AG1712" t="inlineStr">
        <is>
          <t>AI mg/L</t>
        </is>
      </c>
      <c r="AH1712"/>
      <c r="AI1712"/>
      <c r="AJ1712"/>
      <c r="AK1712"/>
      <c r="AL1712"/>
      <c r="AM1712"/>
      <c r="AN1712"/>
      <c r="AO1712"/>
      <c r="AP1712"/>
      <c r="AQ1712"/>
      <c r="AR1712"/>
      <c r="AS1712"/>
      <c r="AT1712"/>
      <c r="AU1712"/>
      <c r="AV1712"/>
      <c r="AW1712"/>
      <c r="AX1712" t="inlineStr">
        <is>
          <t>Mortality</t>
        </is>
      </c>
      <c r="AY1712" t="inlineStr">
        <is>
          <t>Mortality</t>
        </is>
      </c>
      <c r="AZ1712" t="inlineStr">
        <is>
          <t>LC50</t>
        </is>
      </c>
      <c r="BA1712"/>
      <c r="BB1712" t="n">
        <v>4.0</v>
      </c>
      <c r="BC1712"/>
      <c r="BD1712"/>
      <c r="BE1712"/>
      <c r="BF1712"/>
      <c r="BG1712" t="inlineStr">
        <is>
          <t>Day(s)</t>
        </is>
      </c>
      <c r="BH1712"/>
      <c r="BI1712" t="inlineStr">
        <is>
          <t>DTXSID4024309</t>
        </is>
      </c>
      <c r="BJ1712" t="inlineStr">
        <is>
          <t>10.1007/BF02332060</t>
        </is>
      </c>
      <c r="BK1712"/>
      <c r="BL1712"/>
      <c r="BM1712"/>
      <c r="BN1712"/>
      <c r="BO1712"/>
      <c r="BP1712"/>
      <c r="BQ1712"/>
      <c r="BR1712"/>
      <c r="BS1712"/>
      <c r="BT1712" t="inlineStr">
        <is>
          <t>--</t>
        </is>
      </c>
      <c r="BU1712"/>
      <c r="BV1712"/>
      <c r="BW1712"/>
      <c r="BX1712"/>
      <c r="BY1712"/>
      <c r="BZ1712"/>
      <c r="CA1712"/>
      <c r="CB1712"/>
      <c r="CC1712"/>
      <c r="CD1712"/>
      <c r="CE1712"/>
      <c r="CF1712"/>
      <c r="CG1712"/>
      <c r="CH1712"/>
      <c r="CI1712"/>
      <c r="CJ1712" t="inlineStr">
        <is>
          <t xml:space="preserve">SOURCE/COLLECTED FROM COMO LAKE, ST PAUL, MINNESOTA//MEDIA/FROM A DEEP WELL//   </t>
        </is>
      </c>
      <c r="CK1712" t="inlineStr">
        <is>
          <t>Smith,L.L.,Jr., S.J. Broderius, D.M. Oseid, G.L. Kimball, and W.M. Koenst</t>
        </is>
      </c>
      <c r="CL1712" t="n">
        <v>520.0</v>
      </c>
      <c r="CM1712" t="inlineStr">
        <is>
          <t>Acute Toxicity of Hydrogen Cyanide to Freshwater Fishes</t>
        </is>
      </c>
      <c r="CN1712" t="inlineStr">
        <is>
          <t>Arch. Environ. Contam. Toxicol.7(3): 325-337</t>
        </is>
      </c>
      <c r="CO1712" t="n">
        <v>1978.0</v>
      </c>
      <c r="CP1712" t="inlineStr">
        <is>
          <t>Smith,L.L.,Jr., S.J. Broderius, D.M. Oseid, G.L. Kimball, and W.M. Koenst (1978). Acute Toxicity of Hydrogen Cyanide to Freshwater Fishes. Arch. Environ. Contam. Toxicol., 7, (3), 325-337. doi:10.1007/BF02332060. ECOREF#:520</t>
        </is>
      </c>
    </row>
    <row r="1713">
      <c r="A1713" t="n">
        <v>143339.0</v>
      </c>
      <c r="B1713" t="inlineStr">
        <is>
          <t>Sodium cyanide (Na(CN))</t>
        </is>
      </c>
      <c r="C1713"/>
      <c r="D1713" t="inlineStr">
        <is>
          <t>Chemical analysis reported</t>
        </is>
      </c>
      <c r="E1713" t="inlineStr">
        <is>
          <t>Not reported</t>
        </is>
      </c>
      <c r="F1713"/>
      <c r="G1713"/>
      <c r="H1713"/>
      <c r="I1713"/>
      <c r="J1713"/>
      <c r="K1713"/>
      <c r="L1713" t="inlineStr">
        <is>
          <t>Pimephales promelas</t>
        </is>
      </c>
      <c r="M1713" t="inlineStr">
        <is>
          <t>Fathead Minnow</t>
        </is>
      </c>
      <c r="N1713" t="inlineStr">
        <is>
          <t>Juvenile</t>
        </is>
      </c>
      <c r="O1713"/>
      <c r="P1713"/>
      <c r="Q1713"/>
      <c r="R1713"/>
      <c r="S1713"/>
      <c r="T1713"/>
      <c r="U1713"/>
      <c r="V1713" t="inlineStr">
        <is>
          <t>Flow-through</t>
        </is>
      </c>
      <c r="W1713" t="inlineStr">
        <is>
          <t>Fresh water</t>
        </is>
      </c>
      <c r="X1713" t="inlineStr">
        <is>
          <t>Lab</t>
        </is>
      </c>
      <c r="Y1713"/>
      <c r="Z1713" t="inlineStr">
        <is>
          <t>Labile</t>
        </is>
      </c>
      <c r="AA1713"/>
      <c r="AB1713" t="n">
        <v>0.191</v>
      </c>
      <c r="AC1713"/>
      <c r="AD1713" t="n">
        <v>0.178</v>
      </c>
      <c r="AE1713"/>
      <c r="AF1713" t="n">
        <v>0.205</v>
      </c>
      <c r="AG1713" t="inlineStr">
        <is>
          <t>AI mg/L</t>
        </is>
      </c>
      <c r="AH1713"/>
      <c r="AI1713"/>
      <c r="AJ1713"/>
      <c r="AK1713"/>
      <c r="AL1713"/>
      <c r="AM1713"/>
      <c r="AN1713"/>
      <c r="AO1713"/>
      <c r="AP1713"/>
      <c r="AQ1713"/>
      <c r="AR1713"/>
      <c r="AS1713"/>
      <c r="AT1713"/>
      <c r="AU1713"/>
      <c r="AV1713"/>
      <c r="AW1713"/>
      <c r="AX1713" t="inlineStr">
        <is>
          <t>Mortality</t>
        </is>
      </c>
      <c r="AY1713" t="inlineStr">
        <is>
          <t>Mortality</t>
        </is>
      </c>
      <c r="AZ1713" t="inlineStr">
        <is>
          <t>LC50</t>
        </is>
      </c>
      <c r="BA1713"/>
      <c r="BB1713" t="n">
        <v>4.0</v>
      </c>
      <c r="BC1713"/>
      <c r="BD1713"/>
      <c r="BE1713"/>
      <c r="BF1713"/>
      <c r="BG1713" t="inlineStr">
        <is>
          <t>Day(s)</t>
        </is>
      </c>
      <c r="BH1713"/>
      <c r="BI1713" t="inlineStr">
        <is>
          <t>DTXSID4024309</t>
        </is>
      </c>
      <c r="BJ1713" t="inlineStr">
        <is>
          <t>10.1007/BF02332060</t>
        </is>
      </c>
      <c r="BK1713"/>
      <c r="BL1713"/>
      <c r="BM1713"/>
      <c r="BN1713"/>
      <c r="BO1713"/>
      <c r="BP1713"/>
      <c r="BQ1713"/>
      <c r="BR1713"/>
      <c r="BS1713"/>
      <c r="BT1713" t="inlineStr">
        <is>
          <t>--</t>
        </is>
      </c>
      <c r="BU1713"/>
      <c r="BV1713"/>
      <c r="BW1713"/>
      <c r="BX1713"/>
      <c r="BY1713"/>
      <c r="BZ1713"/>
      <c r="CA1713"/>
      <c r="CB1713"/>
      <c r="CC1713"/>
      <c r="CD1713"/>
      <c r="CE1713"/>
      <c r="CF1713"/>
      <c r="CG1713"/>
      <c r="CH1713"/>
      <c r="CI1713"/>
      <c r="CJ1713" t="inlineStr">
        <is>
          <t xml:space="preserve">SOURCE/COLLECTED FROM COMO LAKE, ST PAUL, MINNESOTA//MEDIA/FROM A DEEP WELL//   </t>
        </is>
      </c>
      <c r="CK1713" t="inlineStr">
        <is>
          <t>Smith,L.L.,Jr., S.J. Broderius, D.M. Oseid, G.L. Kimball, and W.M. Koenst</t>
        </is>
      </c>
      <c r="CL1713" t="n">
        <v>520.0</v>
      </c>
      <c r="CM1713" t="inlineStr">
        <is>
          <t>Acute Toxicity of Hydrogen Cyanide to Freshwater Fishes</t>
        </is>
      </c>
      <c r="CN1713" t="inlineStr">
        <is>
          <t>Arch. Environ. Contam. Toxicol.7(3): 325-337</t>
        </is>
      </c>
      <c r="CO1713" t="n">
        <v>1978.0</v>
      </c>
      <c r="CP1713" t="inlineStr">
        <is>
          <t>Smith,L.L.,Jr., S.J. Broderius, D.M. Oseid, G.L. Kimball, and W.M. Koenst (1978). Acute Toxicity of Hydrogen Cyanide to Freshwater Fishes. Arch. Environ. Contam. Toxicol., 7, (3), 325-337. doi:10.1007/BF02332060. ECOREF#:520</t>
        </is>
      </c>
    </row>
    <row r="1714">
      <c r="A1714" t="n">
        <v>143339.0</v>
      </c>
      <c r="B1714" t="inlineStr">
        <is>
          <t>Sodium cyanide (Na(CN))</t>
        </is>
      </c>
      <c r="C1714"/>
      <c r="D1714" t="inlineStr">
        <is>
          <t>Chemical analysis reported</t>
        </is>
      </c>
      <c r="E1714" t="inlineStr">
        <is>
          <t>Not reported</t>
        </is>
      </c>
      <c r="F1714"/>
      <c r="G1714"/>
      <c r="H1714"/>
      <c r="I1714"/>
      <c r="J1714"/>
      <c r="K1714"/>
      <c r="L1714" t="inlineStr">
        <is>
          <t>Pimephales promelas</t>
        </is>
      </c>
      <c r="M1714" t="inlineStr">
        <is>
          <t>Fathead Minnow</t>
        </is>
      </c>
      <c r="N1714" t="inlineStr">
        <is>
          <t>Juvenile</t>
        </is>
      </c>
      <c r="O1714"/>
      <c r="P1714"/>
      <c r="Q1714"/>
      <c r="R1714"/>
      <c r="S1714"/>
      <c r="T1714"/>
      <c r="U1714"/>
      <c r="V1714" t="inlineStr">
        <is>
          <t>Flow-through</t>
        </is>
      </c>
      <c r="W1714" t="inlineStr">
        <is>
          <t>Fresh water</t>
        </is>
      </c>
      <c r="X1714" t="inlineStr">
        <is>
          <t>Lab</t>
        </is>
      </c>
      <c r="Y1714"/>
      <c r="Z1714" t="inlineStr">
        <is>
          <t>Labile</t>
        </is>
      </c>
      <c r="AA1714"/>
      <c r="AB1714" t="n">
        <v>0.129</v>
      </c>
      <c r="AC1714"/>
      <c r="AD1714" t="n">
        <v>0.124</v>
      </c>
      <c r="AE1714"/>
      <c r="AF1714" t="n">
        <v>0.133</v>
      </c>
      <c r="AG1714" t="inlineStr">
        <is>
          <t>AI mg/L</t>
        </is>
      </c>
      <c r="AH1714"/>
      <c r="AI1714"/>
      <c r="AJ1714"/>
      <c r="AK1714"/>
      <c r="AL1714"/>
      <c r="AM1714"/>
      <c r="AN1714"/>
      <c r="AO1714"/>
      <c r="AP1714"/>
      <c r="AQ1714"/>
      <c r="AR1714"/>
      <c r="AS1714"/>
      <c r="AT1714"/>
      <c r="AU1714"/>
      <c r="AV1714"/>
      <c r="AW1714"/>
      <c r="AX1714" t="inlineStr">
        <is>
          <t>Mortality</t>
        </is>
      </c>
      <c r="AY1714" t="inlineStr">
        <is>
          <t>Mortality</t>
        </is>
      </c>
      <c r="AZ1714" t="inlineStr">
        <is>
          <t>LC50</t>
        </is>
      </c>
      <c r="BA1714"/>
      <c r="BB1714" t="n">
        <v>4.0</v>
      </c>
      <c r="BC1714"/>
      <c r="BD1714"/>
      <c r="BE1714"/>
      <c r="BF1714"/>
      <c r="BG1714" t="inlineStr">
        <is>
          <t>Day(s)</t>
        </is>
      </c>
      <c r="BH1714"/>
      <c r="BI1714" t="inlineStr">
        <is>
          <t>DTXSID4024309</t>
        </is>
      </c>
      <c r="BJ1714" t="inlineStr">
        <is>
          <t>10.1007/BF02332060</t>
        </is>
      </c>
      <c r="BK1714"/>
      <c r="BL1714"/>
      <c r="BM1714"/>
      <c r="BN1714"/>
      <c r="BO1714"/>
      <c r="BP1714"/>
      <c r="BQ1714"/>
      <c r="BR1714"/>
      <c r="BS1714"/>
      <c r="BT1714" t="inlineStr">
        <is>
          <t>--</t>
        </is>
      </c>
      <c r="BU1714"/>
      <c r="BV1714"/>
      <c r="BW1714"/>
      <c r="BX1714"/>
      <c r="BY1714"/>
      <c r="BZ1714"/>
      <c r="CA1714"/>
      <c r="CB1714"/>
      <c r="CC1714"/>
      <c r="CD1714"/>
      <c r="CE1714"/>
      <c r="CF1714"/>
      <c r="CG1714"/>
      <c r="CH1714"/>
      <c r="CI1714"/>
      <c r="CJ1714" t="inlineStr">
        <is>
          <t xml:space="preserve">SOURCE/COLLECTED FROM COMO LAKE, ST PAUL, MINNESOTA//MEDIA/FROM A DEEP WELL//   </t>
        </is>
      </c>
      <c r="CK1714" t="inlineStr">
        <is>
          <t>Smith,L.L.,Jr., S.J. Broderius, D.M. Oseid, G.L. Kimball, and W.M. Koenst</t>
        </is>
      </c>
      <c r="CL1714" t="n">
        <v>520.0</v>
      </c>
      <c r="CM1714" t="inlineStr">
        <is>
          <t>Acute Toxicity of Hydrogen Cyanide to Freshwater Fishes</t>
        </is>
      </c>
      <c r="CN1714" t="inlineStr">
        <is>
          <t>Arch. Environ. Contam. Toxicol.7(3): 325-337</t>
        </is>
      </c>
      <c r="CO1714" t="n">
        <v>1978.0</v>
      </c>
      <c r="CP1714" t="inlineStr">
        <is>
          <t>Smith,L.L.,Jr., S.J. Broderius, D.M. Oseid, G.L. Kimball, and W.M. Koenst (1978). Acute Toxicity of Hydrogen Cyanide to Freshwater Fishes. Arch. Environ. Contam. Toxicol., 7, (3), 325-337. doi:10.1007/BF02332060. ECOREF#:520</t>
        </is>
      </c>
    </row>
    <row r="1715">
      <c r="A1715" t="n">
        <v>143339.0</v>
      </c>
      <c r="B1715" t="inlineStr">
        <is>
          <t>Sodium cyanide (Na(CN))</t>
        </is>
      </c>
      <c r="C1715"/>
      <c r="D1715" t="inlineStr">
        <is>
          <t>Chemical analysis reported</t>
        </is>
      </c>
      <c r="E1715" t="inlineStr">
        <is>
          <t>Not reported</t>
        </is>
      </c>
      <c r="F1715"/>
      <c r="G1715"/>
      <c r="H1715"/>
      <c r="I1715"/>
      <c r="J1715"/>
      <c r="K1715"/>
      <c r="L1715" t="inlineStr">
        <is>
          <t>Pimephales promelas</t>
        </is>
      </c>
      <c r="M1715" t="inlineStr">
        <is>
          <t>Fathead Minnow</t>
        </is>
      </c>
      <c r="N1715" t="inlineStr">
        <is>
          <t>Juvenile</t>
        </is>
      </c>
      <c r="O1715"/>
      <c r="P1715"/>
      <c r="Q1715"/>
      <c r="R1715"/>
      <c r="S1715"/>
      <c r="T1715"/>
      <c r="U1715"/>
      <c r="V1715" t="inlineStr">
        <is>
          <t>Flow-through</t>
        </is>
      </c>
      <c r="W1715" t="inlineStr">
        <is>
          <t>Fresh water</t>
        </is>
      </c>
      <c r="X1715" t="inlineStr">
        <is>
          <t>Lab</t>
        </is>
      </c>
      <c r="Y1715"/>
      <c r="Z1715" t="inlineStr">
        <is>
          <t>Labile</t>
        </is>
      </c>
      <c r="AA1715"/>
      <c r="AB1715" t="n">
        <v>0.128</v>
      </c>
      <c r="AC1715"/>
      <c r="AD1715" t="n">
        <v>0.109</v>
      </c>
      <c r="AE1715"/>
      <c r="AF1715" t="n">
        <v>0.149</v>
      </c>
      <c r="AG1715" t="inlineStr">
        <is>
          <t>AI mg/L</t>
        </is>
      </c>
      <c r="AH1715"/>
      <c r="AI1715"/>
      <c r="AJ1715"/>
      <c r="AK1715"/>
      <c r="AL1715"/>
      <c r="AM1715"/>
      <c r="AN1715"/>
      <c r="AO1715"/>
      <c r="AP1715"/>
      <c r="AQ1715"/>
      <c r="AR1715"/>
      <c r="AS1715"/>
      <c r="AT1715"/>
      <c r="AU1715"/>
      <c r="AV1715"/>
      <c r="AW1715"/>
      <c r="AX1715" t="inlineStr">
        <is>
          <t>Mortality</t>
        </is>
      </c>
      <c r="AY1715" t="inlineStr">
        <is>
          <t>Mortality</t>
        </is>
      </c>
      <c r="AZ1715" t="inlineStr">
        <is>
          <t>LC50</t>
        </is>
      </c>
      <c r="BA1715"/>
      <c r="BB1715" t="n">
        <v>4.0</v>
      </c>
      <c r="BC1715"/>
      <c r="BD1715"/>
      <c r="BE1715"/>
      <c r="BF1715"/>
      <c r="BG1715" t="inlineStr">
        <is>
          <t>Day(s)</t>
        </is>
      </c>
      <c r="BH1715"/>
      <c r="BI1715" t="inlineStr">
        <is>
          <t>DTXSID4024309</t>
        </is>
      </c>
      <c r="BJ1715" t="inlineStr">
        <is>
          <t>10.1007/BF02332060</t>
        </is>
      </c>
      <c r="BK1715"/>
      <c r="BL1715"/>
      <c r="BM1715"/>
      <c r="BN1715"/>
      <c r="BO1715"/>
      <c r="BP1715"/>
      <c r="BQ1715"/>
      <c r="BR1715"/>
      <c r="BS1715"/>
      <c r="BT1715" t="inlineStr">
        <is>
          <t>--</t>
        </is>
      </c>
      <c r="BU1715"/>
      <c r="BV1715"/>
      <c r="BW1715"/>
      <c r="BX1715"/>
      <c r="BY1715"/>
      <c r="BZ1715"/>
      <c r="CA1715"/>
      <c r="CB1715"/>
      <c r="CC1715"/>
      <c r="CD1715"/>
      <c r="CE1715"/>
      <c r="CF1715"/>
      <c r="CG1715"/>
      <c r="CH1715"/>
      <c r="CI1715"/>
      <c r="CJ1715" t="inlineStr">
        <is>
          <t xml:space="preserve">SOURCE/COLLECTED FROM COMO LAKE, ST PAUL, MINNESOTA//MEDIA/FROM A DEEP WELL//   </t>
        </is>
      </c>
      <c r="CK1715" t="inlineStr">
        <is>
          <t>Smith,L.L.,Jr., S.J. Broderius, D.M. Oseid, G.L. Kimball, and W.M. Koenst</t>
        </is>
      </c>
      <c r="CL1715" t="n">
        <v>520.0</v>
      </c>
      <c r="CM1715" t="inlineStr">
        <is>
          <t>Acute Toxicity of Hydrogen Cyanide to Freshwater Fishes</t>
        </is>
      </c>
      <c r="CN1715" t="inlineStr">
        <is>
          <t>Arch. Environ. Contam. Toxicol.7(3): 325-337</t>
        </is>
      </c>
      <c r="CO1715" t="n">
        <v>1978.0</v>
      </c>
      <c r="CP1715" t="inlineStr">
        <is>
          <t>Smith,L.L.,Jr., S.J. Broderius, D.M. Oseid, G.L. Kimball, and W.M. Koenst (1978). Acute Toxicity of Hydrogen Cyanide to Freshwater Fishes. Arch. Environ. Contam. Toxicol., 7, (3), 325-337. doi:10.1007/BF02332060. ECOREF#:520</t>
        </is>
      </c>
    </row>
    <row r="1716">
      <c r="A1716" t="n">
        <v>143339.0</v>
      </c>
      <c r="B1716" t="inlineStr">
        <is>
          <t>Sodium cyanide (Na(CN))</t>
        </is>
      </c>
      <c r="C1716"/>
      <c r="D1716" t="inlineStr">
        <is>
          <t>Chemical analysis reported</t>
        </is>
      </c>
      <c r="E1716" t="inlineStr">
        <is>
          <t>Not reported</t>
        </is>
      </c>
      <c r="F1716"/>
      <c r="G1716"/>
      <c r="H1716"/>
      <c r="I1716"/>
      <c r="J1716"/>
      <c r="K1716"/>
      <c r="L1716" t="inlineStr">
        <is>
          <t>Pimephales promelas</t>
        </is>
      </c>
      <c r="M1716" t="inlineStr">
        <is>
          <t>Fathead Minnow</t>
        </is>
      </c>
      <c r="N1716" t="inlineStr">
        <is>
          <t>Egg</t>
        </is>
      </c>
      <c r="O1716"/>
      <c r="P1716"/>
      <c r="Q1716"/>
      <c r="R1716"/>
      <c r="S1716"/>
      <c r="T1716"/>
      <c r="U1716"/>
      <c r="V1716" t="inlineStr">
        <is>
          <t>Flow-through</t>
        </is>
      </c>
      <c r="W1716" t="inlineStr">
        <is>
          <t>Fresh water</t>
        </is>
      </c>
      <c r="X1716" t="inlineStr">
        <is>
          <t>Lab</t>
        </is>
      </c>
      <c r="Y1716"/>
      <c r="Z1716" t="inlineStr">
        <is>
          <t>Labile</t>
        </is>
      </c>
      <c r="AA1716"/>
      <c r="AB1716" t="n">
        <v>0.121</v>
      </c>
      <c r="AC1716"/>
      <c r="AD1716" t="n">
        <v>0.0773</v>
      </c>
      <c r="AE1716"/>
      <c r="AF1716" t="n">
        <v>0.19</v>
      </c>
      <c r="AG1716" t="inlineStr">
        <is>
          <t>AI mg/L</t>
        </is>
      </c>
      <c r="AH1716"/>
      <c r="AI1716"/>
      <c r="AJ1716"/>
      <c r="AK1716"/>
      <c r="AL1716"/>
      <c r="AM1716"/>
      <c r="AN1716"/>
      <c r="AO1716"/>
      <c r="AP1716"/>
      <c r="AQ1716"/>
      <c r="AR1716"/>
      <c r="AS1716"/>
      <c r="AT1716"/>
      <c r="AU1716"/>
      <c r="AV1716"/>
      <c r="AW1716"/>
      <c r="AX1716" t="inlineStr">
        <is>
          <t>Mortality</t>
        </is>
      </c>
      <c r="AY1716" t="inlineStr">
        <is>
          <t>Mortality</t>
        </is>
      </c>
      <c r="AZ1716" t="inlineStr">
        <is>
          <t>LC50</t>
        </is>
      </c>
      <c r="BA1716"/>
      <c r="BB1716" t="n">
        <v>4.0</v>
      </c>
      <c r="BC1716"/>
      <c r="BD1716"/>
      <c r="BE1716"/>
      <c r="BF1716"/>
      <c r="BG1716" t="inlineStr">
        <is>
          <t>Day(s)</t>
        </is>
      </c>
      <c r="BH1716"/>
      <c r="BI1716" t="inlineStr">
        <is>
          <t>DTXSID4024309</t>
        </is>
      </c>
      <c r="BJ1716" t="inlineStr">
        <is>
          <t>10.1007/BF02332060</t>
        </is>
      </c>
      <c r="BK1716"/>
      <c r="BL1716"/>
      <c r="BM1716"/>
      <c r="BN1716"/>
      <c r="BO1716"/>
      <c r="BP1716"/>
      <c r="BQ1716"/>
      <c r="BR1716"/>
      <c r="BS1716"/>
      <c r="BT1716" t="inlineStr">
        <is>
          <t>--</t>
        </is>
      </c>
      <c r="BU1716"/>
      <c r="BV1716"/>
      <c r="BW1716"/>
      <c r="BX1716"/>
      <c r="BY1716"/>
      <c r="BZ1716"/>
      <c r="CA1716"/>
      <c r="CB1716"/>
      <c r="CC1716"/>
      <c r="CD1716"/>
      <c r="CE1716"/>
      <c r="CF1716"/>
      <c r="CG1716"/>
      <c r="CH1716"/>
      <c r="CI1716"/>
      <c r="CJ1716" t="inlineStr">
        <is>
          <t xml:space="preserve">SOURCE/CULTURED IN LAB FROM BROOD STOCK FROM USEPA ENVIRONMENTAL RESEARCH LABORATORY IN DULUTH, MINNESOTA//MEDIA/FROM A DEEP WELL//   </t>
        </is>
      </c>
      <c r="CK1716" t="inlineStr">
        <is>
          <t>Smith,L.L.,Jr., S.J. Broderius, D.M. Oseid, G.L. Kimball, and W.M. Koenst</t>
        </is>
      </c>
      <c r="CL1716" t="n">
        <v>520.0</v>
      </c>
      <c r="CM1716" t="inlineStr">
        <is>
          <t>Acute Toxicity of Hydrogen Cyanide to Freshwater Fishes</t>
        </is>
      </c>
      <c r="CN1716" t="inlineStr">
        <is>
          <t>Arch. Environ. Contam. Toxicol.7(3): 325-337</t>
        </is>
      </c>
      <c r="CO1716" t="n">
        <v>1978.0</v>
      </c>
      <c r="CP1716" t="inlineStr">
        <is>
          <t>Smith,L.L.,Jr., S.J. Broderius, D.M. Oseid, G.L. Kimball, and W.M. Koenst (1978). Acute Toxicity of Hydrogen Cyanide to Freshwater Fishes. Arch. Environ. Contam. Toxicol., 7, (3), 325-337. doi:10.1007/BF02332060. ECOREF#:520</t>
        </is>
      </c>
    </row>
    <row r="1717">
      <c r="A1717" t="n">
        <v>143500.0</v>
      </c>
      <c r="B1717" t="inlineStr">
        <is>
          <t>1,1a,3,3a,4,5,5,5a,5b,6-Decachlorooctahydro-1,3,4-metheno-2H-cyclobuta[cd]pentalen-2-one</t>
        </is>
      </c>
      <c r="C1717"/>
      <c r="D1717" t="inlineStr">
        <is>
          <t>Not reported</t>
        </is>
      </c>
      <c r="E1717" t="inlineStr">
        <is>
          <t>Not coded</t>
        </is>
      </c>
      <c r="F1717"/>
      <c r="G1717" t="n">
        <v>94.0</v>
      </c>
      <c r="H1717"/>
      <c r="I1717"/>
      <c r="J1717"/>
      <c r="K1717"/>
      <c r="L1717" t="inlineStr">
        <is>
          <t>Pimephales promelas</t>
        </is>
      </c>
      <c r="M1717" t="inlineStr">
        <is>
          <t>Fathead Minnow</t>
        </is>
      </c>
      <c r="N1717"/>
      <c r="O1717"/>
      <c r="P1717"/>
      <c r="Q1717"/>
      <c r="R1717"/>
      <c r="S1717"/>
      <c r="T1717"/>
      <c r="U1717"/>
      <c r="V1717" t="inlineStr">
        <is>
          <t>Static</t>
        </is>
      </c>
      <c r="W1717" t="inlineStr">
        <is>
          <t>Fresh water</t>
        </is>
      </c>
      <c r="X1717" t="inlineStr">
        <is>
          <t>Lab</t>
        </is>
      </c>
      <c r="Y1717"/>
      <c r="Z1717" t="inlineStr">
        <is>
          <t>Active ingredient</t>
        </is>
      </c>
      <c r="AA1717"/>
      <c r="AB1717" t="n">
        <v>0.42</v>
      </c>
      <c r="AC1717"/>
      <c r="AD1717" t="n">
        <v>0.373</v>
      </c>
      <c r="AE1717"/>
      <c r="AF1717" t="n">
        <v>0.473</v>
      </c>
      <c r="AG1717" t="inlineStr">
        <is>
          <t>AI mg/L</t>
        </is>
      </c>
      <c r="AH1717"/>
      <c r="AI1717"/>
      <c r="AJ1717"/>
      <c r="AK1717"/>
      <c r="AL1717"/>
      <c r="AM1717"/>
      <c r="AN1717"/>
      <c r="AO1717"/>
      <c r="AP1717"/>
      <c r="AQ1717"/>
      <c r="AR1717"/>
      <c r="AS1717"/>
      <c r="AT1717"/>
      <c r="AU1717"/>
      <c r="AV1717"/>
      <c r="AW1717"/>
      <c r="AX1717" t="inlineStr">
        <is>
          <t>Mortality</t>
        </is>
      </c>
      <c r="AY1717" t="inlineStr">
        <is>
          <t>Mortality</t>
        </is>
      </c>
      <c r="AZ1717" t="inlineStr">
        <is>
          <t>LC50</t>
        </is>
      </c>
      <c r="BA1717"/>
      <c r="BB1717" t="n">
        <v>4.0</v>
      </c>
      <c r="BC1717"/>
      <c r="BD1717"/>
      <c r="BE1717"/>
      <c r="BF1717"/>
      <c r="BG1717" t="inlineStr">
        <is>
          <t>Day(s)</t>
        </is>
      </c>
      <c r="BH1717" t="inlineStr">
        <is>
          <t>Pure</t>
        </is>
      </c>
      <c r="BI1717"/>
      <c r="BJ1717"/>
      <c r="BK1717"/>
      <c r="BL1717"/>
      <c r="BM1717"/>
      <c r="BN1717"/>
      <c r="BO1717"/>
      <c r="BP1717"/>
      <c r="BQ1717"/>
      <c r="BR1717"/>
      <c r="BS1717"/>
      <c r="BT1717" t="inlineStr">
        <is>
          <t>--</t>
        </is>
      </c>
      <c r="BU1717"/>
      <c r="BV1717"/>
      <c r="BW1717"/>
      <c r="BX1717"/>
      <c r="BY1717"/>
      <c r="BZ1717"/>
      <c r="CA1717"/>
      <c r="CB1717"/>
      <c r="CC1717"/>
      <c r="CD1717"/>
      <c r="CE1717"/>
      <c r="CF1717"/>
      <c r="CG1717"/>
      <c r="CH1717"/>
      <c r="CI1717"/>
      <c r="CJ1717"/>
      <c r="CK1717" t="inlineStr">
        <is>
          <t>Mayer,F.L.,Jr., and M.R. Ellersieck</t>
        </is>
      </c>
      <c r="CL1717" t="n">
        <v>6797.0</v>
      </c>
      <c r="CM1717" t="inlineStr">
        <is>
          <t>Manual of Acute Toxicity: Interpretation and Data Base for 410 Chemicals and 66 Species of Freshwater Animals</t>
        </is>
      </c>
      <c r="CN1717" t="inlineStr">
        <is>
          <t>USDI Fish and Wildlife Service, Publication No.160, Washington, DC:505 p.</t>
        </is>
      </c>
      <c r="CO1717" t="n">
        <v>1986.0</v>
      </c>
      <c r="CP1717" t="inlineStr">
        <is>
          <t>Mayer,F.L.,Jr., and M.R. Ellersieck (1986). Manual of Acute Toxicity: Interpretation and Data Base for 410 Chemicals and 66 Species of Freshwater Animals. USDI Fish and Wildlife Service, Publication No.160, Washington, DC, 505 p. ECOREF#:6797</t>
        </is>
      </c>
    </row>
    <row r="1718">
      <c r="A1718" t="n">
        <v>143500.0</v>
      </c>
      <c r="B1718" t="inlineStr">
        <is>
          <t>1,1a,3,3a,4,5,5,5a,5b,6-Decachlorooctahydro-1,3,4-metheno-2H-cyclobuta[cd]pentalen-2-one</t>
        </is>
      </c>
      <c r="C1718"/>
      <c r="D1718" t="inlineStr">
        <is>
          <t>Not reported</t>
        </is>
      </c>
      <c r="E1718" t="inlineStr">
        <is>
          <t>Not coded</t>
        </is>
      </c>
      <c r="F1718"/>
      <c r="G1718" t="n">
        <v>94.0</v>
      </c>
      <c r="H1718"/>
      <c r="I1718"/>
      <c r="J1718"/>
      <c r="K1718"/>
      <c r="L1718" t="inlineStr">
        <is>
          <t>Pimephales promelas</t>
        </is>
      </c>
      <c r="M1718" t="inlineStr">
        <is>
          <t>Fathead Minnow</t>
        </is>
      </c>
      <c r="N1718"/>
      <c r="O1718"/>
      <c r="P1718"/>
      <c r="Q1718"/>
      <c r="R1718"/>
      <c r="S1718"/>
      <c r="T1718"/>
      <c r="U1718"/>
      <c r="V1718" t="inlineStr">
        <is>
          <t>Flow-through</t>
        </is>
      </c>
      <c r="W1718" t="inlineStr">
        <is>
          <t>Fresh water</t>
        </is>
      </c>
      <c r="X1718" t="inlineStr">
        <is>
          <t>Lab</t>
        </is>
      </c>
      <c r="Y1718"/>
      <c r="Z1718" t="inlineStr">
        <is>
          <t>Active ingredient</t>
        </is>
      </c>
      <c r="AA1718"/>
      <c r="AB1718" t="n">
        <v>0.34</v>
      </c>
      <c r="AC1718"/>
      <c r="AD1718" t="n">
        <v>0.289</v>
      </c>
      <c r="AE1718"/>
      <c r="AF1718" t="n">
        <v>0.4</v>
      </c>
      <c r="AG1718" t="inlineStr">
        <is>
          <t>AI mg/L</t>
        </is>
      </c>
      <c r="AH1718"/>
      <c r="AI1718"/>
      <c r="AJ1718"/>
      <c r="AK1718"/>
      <c r="AL1718"/>
      <c r="AM1718"/>
      <c r="AN1718"/>
      <c r="AO1718"/>
      <c r="AP1718"/>
      <c r="AQ1718"/>
      <c r="AR1718"/>
      <c r="AS1718"/>
      <c r="AT1718"/>
      <c r="AU1718"/>
      <c r="AV1718"/>
      <c r="AW1718"/>
      <c r="AX1718" t="inlineStr">
        <is>
          <t>Mortality</t>
        </is>
      </c>
      <c r="AY1718" t="inlineStr">
        <is>
          <t>Mortality</t>
        </is>
      </c>
      <c r="AZ1718" t="inlineStr">
        <is>
          <t>LC50</t>
        </is>
      </c>
      <c r="BA1718"/>
      <c r="BB1718" t="n">
        <v>4.0</v>
      </c>
      <c r="BC1718"/>
      <c r="BD1718"/>
      <c r="BE1718"/>
      <c r="BF1718"/>
      <c r="BG1718" t="inlineStr">
        <is>
          <t>Day(s)</t>
        </is>
      </c>
      <c r="BH1718" t="inlineStr">
        <is>
          <t>Pure</t>
        </is>
      </c>
      <c r="BI1718"/>
      <c r="BJ1718"/>
      <c r="BK1718"/>
      <c r="BL1718"/>
      <c r="BM1718"/>
      <c r="BN1718"/>
      <c r="BO1718"/>
      <c r="BP1718"/>
      <c r="BQ1718"/>
      <c r="BR1718"/>
      <c r="BS1718"/>
      <c r="BT1718" t="inlineStr">
        <is>
          <t>--</t>
        </is>
      </c>
      <c r="BU1718"/>
      <c r="BV1718"/>
      <c r="BW1718"/>
      <c r="BX1718"/>
      <c r="BY1718"/>
      <c r="BZ1718"/>
      <c r="CA1718"/>
      <c r="CB1718"/>
      <c r="CC1718"/>
      <c r="CD1718"/>
      <c r="CE1718"/>
      <c r="CF1718"/>
      <c r="CG1718"/>
      <c r="CH1718"/>
      <c r="CI1718"/>
      <c r="CJ1718"/>
      <c r="CK1718" t="inlineStr">
        <is>
          <t>Mayer,F.L.,Jr., and M.R. Ellersieck</t>
        </is>
      </c>
      <c r="CL1718" t="n">
        <v>6797.0</v>
      </c>
      <c r="CM1718" t="inlineStr">
        <is>
          <t>Manual of Acute Toxicity: Interpretation and Data Base for 410 Chemicals and 66 Species of Freshwater Animals</t>
        </is>
      </c>
      <c r="CN1718" t="inlineStr">
        <is>
          <t>USDI Fish and Wildlife Service, Publication No.160, Washington, DC:505 p.</t>
        </is>
      </c>
      <c r="CO1718" t="n">
        <v>1986.0</v>
      </c>
      <c r="CP1718" t="inlineStr">
        <is>
          <t>Mayer,F.L.,Jr., and M.R. Ellersieck (1986). Manual of Acute Toxicity: Interpretation and Data Base for 410 Chemicals and 66 Species of Freshwater Animals. USDI Fish and Wildlife Service, Publication No.160, Washington, DC, 505 p. ECOREF#:6797</t>
        </is>
      </c>
    </row>
    <row r="1719">
      <c r="A1719" t="n">
        <v>143500.0</v>
      </c>
      <c r="B1719" t="inlineStr">
        <is>
          <t>1,1a,3,3a,4,5,5,5a,5b,6-Decachlorooctahydro-1,3,4-metheno-2H-cyclobuta[cd]pentalen-2-one</t>
        </is>
      </c>
      <c r="C1719" t="inlineStr">
        <is>
          <t>Technical grade, technical product, technical formulation</t>
        </is>
      </c>
      <c r="D1719" t="inlineStr">
        <is>
          <t>Measured</t>
        </is>
      </c>
      <c r="E1719" t="inlineStr">
        <is>
          <t>Not coded</t>
        </is>
      </c>
      <c r="F1719"/>
      <c r="G1719" t="n">
        <v>94.1</v>
      </c>
      <c r="H1719"/>
      <c r="I1719"/>
      <c r="J1719"/>
      <c r="K1719"/>
      <c r="L1719" t="inlineStr">
        <is>
          <t>Pimephales promelas</t>
        </is>
      </c>
      <c r="M1719" t="inlineStr">
        <is>
          <t>Fathead Minnow</t>
        </is>
      </c>
      <c r="N1719" t="inlineStr">
        <is>
          <t>Fry</t>
        </is>
      </c>
      <c r="O1719"/>
      <c r="P1719" t="n">
        <v>30.0</v>
      </c>
      <c r="Q1719"/>
      <c r="R1719"/>
      <c r="S1719"/>
      <c r="T1719"/>
      <c r="U1719" t="inlineStr">
        <is>
          <t>Day(s)</t>
        </is>
      </c>
      <c r="V1719" t="inlineStr">
        <is>
          <t>Static</t>
        </is>
      </c>
      <c r="W1719" t="inlineStr">
        <is>
          <t>Fresh water</t>
        </is>
      </c>
      <c r="X1719" t="inlineStr">
        <is>
          <t>Lab</t>
        </is>
      </c>
      <c r="Y1719"/>
      <c r="Z1719" t="inlineStr">
        <is>
          <t>Active ingredient</t>
        </is>
      </c>
      <c r="AA1719"/>
      <c r="AB1719" t="n">
        <v>0.42</v>
      </c>
      <c r="AC1719"/>
      <c r="AD1719" t="n">
        <v>0.373</v>
      </c>
      <c r="AE1719"/>
      <c r="AF1719" t="n">
        <v>0.473</v>
      </c>
      <c r="AG1719" t="inlineStr">
        <is>
          <t>AI mg/L</t>
        </is>
      </c>
      <c r="AH1719"/>
      <c r="AI1719"/>
      <c r="AJ1719"/>
      <c r="AK1719"/>
      <c r="AL1719"/>
      <c r="AM1719"/>
      <c r="AN1719"/>
      <c r="AO1719"/>
      <c r="AP1719"/>
      <c r="AQ1719"/>
      <c r="AR1719"/>
      <c r="AS1719"/>
      <c r="AT1719"/>
      <c r="AU1719"/>
      <c r="AV1719"/>
      <c r="AW1719"/>
      <c r="AX1719" t="inlineStr">
        <is>
          <t>Mortality</t>
        </is>
      </c>
      <c r="AY1719" t="inlineStr">
        <is>
          <t>Mortality</t>
        </is>
      </c>
      <c r="AZ1719" t="inlineStr">
        <is>
          <t>LC50</t>
        </is>
      </c>
      <c r="BA1719"/>
      <c r="BB1719" t="n">
        <v>4.0</v>
      </c>
      <c r="BC1719"/>
      <c r="BD1719"/>
      <c r="BE1719"/>
      <c r="BF1719"/>
      <c r="BG1719" t="inlineStr">
        <is>
          <t>Day(s)</t>
        </is>
      </c>
      <c r="BH1719" t="inlineStr">
        <is>
          <t>Pure</t>
        </is>
      </c>
      <c r="BI1719"/>
      <c r="BJ1719" t="inlineStr">
        <is>
          <t>10.1577/1548-8659(1981)110&lt;270:AACEOK&gt;2.0.CO;2</t>
        </is>
      </c>
      <c r="BK1719"/>
      <c r="BL1719"/>
      <c r="BM1719"/>
      <c r="BN1719"/>
      <c r="BO1719"/>
      <c r="BP1719"/>
      <c r="BQ1719"/>
      <c r="BR1719"/>
      <c r="BS1719"/>
      <c r="BT1719" t="inlineStr">
        <is>
          <t>--</t>
        </is>
      </c>
      <c r="BU1719"/>
      <c r="BV1719"/>
      <c r="BW1719"/>
      <c r="BX1719"/>
      <c r="BY1719"/>
      <c r="BZ1719"/>
      <c r="CA1719"/>
      <c r="CB1719"/>
      <c r="CC1719"/>
      <c r="CD1719"/>
      <c r="CE1719"/>
      <c r="CF1719"/>
      <c r="CG1719"/>
      <c r="CH1719"/>
      <c r="CI1719"/>
      <c r="CJ1719"/>
      <c r="CK1719" t="inlineStr">
        <is>
          <t>Buckler,D.R., A.,Jr. Witt, F.L. Mayer, and J.N. Huckins</t>
        </is>
      </c>
      <c r="CL1719" t="n">
        <v>2186.0</v>
      </c>
      <c r="CM1719" t="inlineStr">
        <is>
          <t>Acute and Chronic Effects of Kepone and Mirex on the Fathead Minnow</t>
        </is>
      </c>
      <c r="CN1719" t="inlineStr">
        <is>
          <t>Trans. Am. Fish. Soc.110(2): 270-280</t>
        </is>
      </c>
      <c r="CO1719" t="n">
        <v>1981.0</v>
      </c>
      <c r="CP1719" t="inlineStr">
        <is>
          <t>Buckler,D.R., A.,Jr. Witt, F.L. Mayer, and J.N. Huckins (1981). Acute and Chronic Effects of Kepone and Mirex on the Fathead Minnow. Trans. Am. Fish. Soc., 110, (2), 270-280. doi:10.1577/1548-8659(1981)110&lt;270:AACEOK&gt;2.0.CO;2. ECOREF#:2186</t>
        </is>
      </c>
    </row>
    <row r="1720">
      <c r="A1720" t="n">
        <v>143500.0</v>
      </c>
      <c r="B1720" t="inlineStr">
        <is>
          <t>1,1a,3,3a,4,5,5,5a,5b,6-Decachlorooctahydro-1,3,4-metheno-2H-cyclobuta[cd]pentalen-2-one</t>
        </is>
      </c>
      <c r="C1720" t="inlineStr">
        <is>
          <t>Technical grade, technical product, technical formulation</t>
        </is>
      </c>
      <c r="D1720" t="inlineStr">
        <is>
          <t>Measured</t>
        </is>
      </c>
      <c r="E1720" t="inlineStr">
        <is>
          <t>Not coded</t>
        </is>
      </c>
      <c r="F1720"/>
      <c r="G1720" t="n">
        <v>94.1</v>
      </c>
      <c r="H1720"/>
      <c r="I1720"/>
      <c r="J1720"/>
      <c r="K1720"/>
      <c r="L1720" t="inlineStr">
        <is>
          <t>Pimephales promelas</t>
        </is>
      </c>
      <c r="M1720" t="inlineStr">
        <is>
          <t>Fathead Minnow</t>
        </is>
      </c>
      <c r="N1720" t="inlineStr">
        <is>
          <t>Adult</t>
        </is>
      </c>
      <c r="O1720"/>
      <c r="P1720" t="n">
        <v>120.0</v>
      </c>
      <c r="Q1720"/>
      <c r="R1720"/>
      <c r="S1720"/>
      <c r="T1720"/>
      <c r="U1720" t="inlineStr">
        <is>
          <t>Day(s)</t>
        </is>
      </c>
      <c r="V1720" t="inlineStr">
        <is>
          <t>Flow-through</t>
        </is>
      </c>
      <c r="W1720" t="inlineStr">
        <is>
          <t>Fresh water</t>
        </is>
      </c>
      <c r="X1720" t="inlineStr">
        <is>
          <t>Lab</t>
        </is>
      </c>
      <c r="Y1720"/>
      <c r="Z1720" t="inlineStr">
        <is>
          <t>Active ingredient</t>
        </is>
      </c>
      <c r="AA1720"/>
      <c r="AB1720" t="n">
        <v>0.34</v>
      </c>
      <c r="AC1720"/>
      <c r="AD1720" t="n">
        <v>0.289</v>
      </c>
      <c r="AE1720"/>
      <c r="AF1720" t="n">
        <v>0.4</v>
      </c>
      <c r="AG1720" t="inlineStr">
        <is>
          <t>AI mg/L</t>
        </is>
      </c>
      <c r="AH1720"/>
      <c r="AI1720"/>
      <c r="AJ1720"/>
      <c r="AK1720"/>
      <c r="AL1720"/>
      <c r="AM1720"/>
      <c r="AN1720"/>
      <c r="AO1720"/>
      <c r="AP1720"/>
      <c r="AQ1720"/>
      <c r="AR1720"/>
      <c r="AS1720"/>
      <c r="AT1720"/>
      <c r="AU1720"/>
      <c r="AV1720"/>
      <c r="AW1720"/>
      <c r="AX1720" t="inlineStr">
        <is>
          <t>Mortality</t>
        </is>
      </c>
      <c r="AY1720" t="inlineStr">
        <is>
          <t>Mortality</t>
        </is>
      </c>
      <c r="AZ1720" t="inlineStr">
        <is>
          <t>LC50</t>
        </is>
      </c>
      <c r="BA1720"/>
      <c r="BB1720" t="n">
        <v>4.0</v>
      </c>
      <c r="BC1720"/>
      <c r="BD1720"/>
      <c r="BE1720"/>
      <c r="BF1720"/>
      <c r="BG1720" t="inlineStr">
        <is>
          <t>Day(s)</t>
        </is>
      </c>
      <c r="BH1720" t="inlineStr">
        <is>
          <t>Pure</t>
        </is>
      </c>
      <c r="BI1720"/>
      <c r="BJ1720" t="inlineStr">
        <is>
          <t>10.1577/1548-8659(1981)110&lt;270:AACEOK&gt;2.0.CO;2</t>
        </is>
      </c>
      <c r="BK1720"/>
      <c r="BL1720"/>
      <c r="BM1720"/>
      <c r="BN1720"/>
      <c r="BO1720"/>
      <c r="BP1720"/>
      <c r="BQ1720"/>
      <c r="BR1720"/>
      <c r="BS1720"/>
      <c r="BT1720" t="inlineStr">
        <is>
          <t>--</t>
        </is>
      </c>
      <c r="BU1720"/>
      <c r="BV1720"/>
      <c r="BW1720"/>
      <c r="BX1720"/>
      <c r="BY1720"/>
      <c r="BZ1720"/>
      <c r="CA1720"/>
      <c r="CB1720"/>
      <c r="CC1720"/>
      <c r="CD1720"/>
      <c r="CE1720"/>
      <c r="CF1720"/>
      <c r="CG1720"/>
      <c r="CH1720"/>
      <c r="CI1720"/>
      <c r="CJ1720"/>
      <c r="CK1720" t="inlineStr">
        <is>
          <t>Buckler,D.R., A.,Jr. Witt, F.L. Mayer, and J.N. Huckins</t>
        </is>
      </c>
      <c r="CL1720" t="n">
        <v>2186.0</v>
      </c>
      <c r="CM1720" t="inlineStr">
        <is>
          <t>Acute and Chronic Effects of Kepone and Mirex on the Fathead Minnow</t>
        </is>
      </c>
      <c r="CN1720" t="inlineStr">
        <is>
          <t>Trans. Am. Fish. Soc.110(2): 270-280</t>
        </is>
      </c>
      <c r="CO1720" t="n">
        <v>1981.0</v>
      </c>
      <c r="CP1720" t="inlineStr">
        <is>
          <t>Buckler,D.R., A.,Jr. Witt, F.L. Mayer, and J.N. Huckins (1981). Acute and Chronic Effects of Kepone and Mirex on the Fathead Minnow. Trans. Am. Fish. Soc., 110, (2), 270-280. doi:10.1577/1548-8659(1981)110&lt;270:AACEOK&gt;2.0.CO;2. ECOREF#:2186</t>
        </is>
      </c>
    </row>
    <row r="1721">
      <c r="A1721" t="n">
        <v>145733.0</v>
      </c>
      <c r="B1721" t="inlineStr">
        <is>
          <t>7-Oxabicyclo[2.2.1]heptane-2,3-dicarboxylic acid</t>
        </is>
      </c>
      <c r="C1721"/>
      <c r="D1721" t="inlineStr">
        <is>
          <t>Unmeasured</t>
        </is>
      </c>
      <c r="E1721" t="inlineStr">
        <is>
          <t>Standard Methods for the Examination of Water and Wastewater</t>
        </is>
      </c>
      <c r="F1721"/>
      <c r="G1721" t="n">
        <v>19.2</v>
      </c>
      <c r="H1721"/>
      <c r="I1721"/>
      <c r="J1721"/>
      <c r="K1721"/>
      <c r="L1721" t="inlineStr">
        <is>
          <t>Pimephales promelas</t>
        </is>
      </c>
      <c r="M1721" t="inlineStr">
        <is>
          <t>Fathead Minnow</t>
        </is>
      </c>
      <c r="N1721"/>
      <c r="O1721"/>
      <c r="P1721"/>
      <c r="Q1721"/>
      <c r="R1721"/>
      <c r="S1721"/>
      <c r="T1721"/>
      <c r="U1721"/>
      <c r="V1721" t="inlineStr">
        <is>
          <t>Static</t>
        </is>
      </c>
      <c r="W1721" t="inlineStr">
        <is>
          <t>Fresh water</t>
        </is>
      </c>
      <c r="X1721" t="inlineStr">
        <is>
          <t>Lab</t>
        </is>
      </c>
      <c r="Y1721"/>
      <c r="Z1721" t="inlineStr">
        <is>
          <t>Active ingredient</t>
        </is>
      </c>
      <c r="AA1721"/>
      <c r="AB1721" t="n">
        <v>610.0</v>
      </c>
      <c r="AC1721"/>
      <c r="AD1721"/>
      <c r="AE1721"/>
      <c r="AF1721"/>
      <c r="AG1721" t="inlineStr">
        <is>
          <t>AI mg/L</t>
        </is>
      </c>
      <c r="AH1721"/>
      <c r="AI1721"/>
      <c r="AJ1721"/>
      <c r="AK1721"/>
      <c r="AL1721"/>
      <c r="AM1721"/>
      <c r="AN1721"/>
      <c r="AO1721"/>
      <c r="AP1721"/>
      <c r="AQ1721"/>
      <c r="AR1721"/>
      <c r="AS1721"/>
      <c r="AT1721"/>
      <c r="AU1721"/>
      <c r="AV1721"/>
      <c r="AW1721"/>
      <c r="AX1721" t="inlineStr">
        <is>
          <t>Mortality</t>
        </is>
      </c>
      <c r="AY1721" t="inlineStr">
        <is>
          <t>Mortality</t>
        </is>
      </c>
      <c r="AZ1721" t="inlineStr">
        <is>
          <t>LC50</t>
        </is>
      </c>
      <c r="BA1721"/>
      <c r="BB1721" t="n">
        <v>4.0</v>
      </c>
      <c r="BC1721"/>
      <c r="BD1721"/>
      <c r="BE1721"/>
      <c r="BF1721"/>
      <c r="BG1721" t="inlineStr">
        <is>
          <t>Day(s)</t>
        </is>
      </c>
      <c r="BH1721" t="inlineStr">
        <is>
          <t>Liquid</t>
        </is>
      </c>
      <c r="BI1721" t="inlineStr">
        <is>
          <t>DTXSID7024081</t>
        </is>
      </c>
      <c r="BJ1721" t="inlineStr">
        <is>
          <t>10.1577/1548-8659(1962)24[164:ATOEDH]2.0.CO;2</t>
        </is>
      </c>
      <c r="BK1721"/>
      <c r="BL1721"/>
      <c r="BM1721"/>
      <c r="BN1721"/>
      <c r="BO1721"/>
      <c r="BP1721"/>
      <c r="BQ1721"/>
      <c r="BR1721"/>
      <c r="BS1721"/>
      <c r="BT1721" t="inlineStr">
        <is>
          <t>--</t>
        </is>
      </c>
      <c r="BU1721"/>
      <c r="BV1721"/>
      <c r="BW1721"/>
      <c r="BX1721"/>
      <c r="BY1721"/>
      <c r="BZ1721"/>
      <c r="CA1721"/>
      <c r="CB1721"/>
      <c r="CC1721"/>
      <c r="CD1721"/>
      <c r="CE1721"/>
      <c r="CF1721"/>
      <c r="CG1721"/>
      <c r="CH1721"/>
      <c r="CI1721"/>
      <c r="CJ1721" t="inlineStr">
        <is>
          <t xml:space="preserve">TMETH/AMERICAN PUBLIC HEALTH ASSOCIATION, 1960.//MEDIA/HARD WATER//   </t>
        </is>
      </c>
      <c r="CK1721" t="inlineStr">
        <is>
          <t>Surber,E.W., and Q.H. Pickering</t>
        </is>
      </c>
      <c r="CL1721" t="n">
        <v>892.0</v>
      </c>
      <c r="CM1721" t="inlineStr">
        <is>
          <t>Acute Toxicity of Endothal, Diquat, Hyamine, Dalapon, and Silvex to Fish</t>
        </is>
      </c>
      <c r="CN1721" t="inlineStr">
        <is>
          <t>Prog. Fish-Cult.24(4): 164-171</t>
        </is>
      </c>
      <c r="CO1721" t="n">
        <v>1962.0</v>
      </c>
      <c r="CP1721" t="inlineStr">
        <is>
          <t>Surber,E.W., and Q.H. Pickering (1962). Acute Toxicity of Endothal, Diquat, Hyamine, Dalapon, and Silvex to Fish. Prog. Fish-Cult., 24, (4), 164-171. doi:10.1577/1548-8659(1962)24[164:ATOEDH]2.0.CO;2. ECOREF#:892</t>
        </is>
      </c>
    </row>
    <row r="1722">
      <c r="A1722" t="n">
        <v>145733.0</v>
      </c>
      <c r="B1722" t="inlineStr">
        <is>
          <t>7-Oxabicyclo[2.2.1]heptane-2,3-dicarboxylic acid</t>
        </is>
      </c>
      <c r="C1722"/>
      <c r="D1722" t="inlineStr">
        <is>
          <t>Unmeasured</t>
        </is>
      </c>
      <c r="E1722" t="inlineStr">
        <is>
          <t>Not coded</t>
        </is>
      </c>
      <c r="F1722"/>
      <c r="G1722"/>
      <c r="H1722"/>
      <c r="I1722"/>
      <c r="J1722"/>
      <c r="K1722"/>
      <c r="L1722" t="inlineStr">
        <is>
          <t>Pimephales promelas</t>
        </is>
      </c>
      <c r="M1722" t="inlineStr">
        <is>
          <t>Fathead Minnow</t>
        </is>
      </c>
      <c r="N1722"/>
      <c r="O1722"/>
      <c r="P1722"/>
      <c r="Q1722"/>
      <c r="R1722"/>
      <c r="S1722"/>
      <c r="T1722"/>
      <c r="U1722"/>
      <c r="V1722" t="inlineStr">
        <is>
          <t>Aquatic, unspecified</t>
        </is>
      </c>
      <c r="W1722" t="inlineStr">
        <is>
          <t>Fresh water</t>
        </is>
      </c>
      <c r="X1722" t="inlineStr">
        <is>
          <t>Lab</t>
        </is>
      </c>
      <c r="Y1722"/>
      <c r="Z1722" t="inlineStr">
        <is>
          <t>Formulation</t>
        </is>
      </c>
      <c r="AA1722"/>
      <c r="AB1722" t="n">
        <v>320.0</v>
      </c>
      <c r="AC1722"/>
      <c r="AD1722"/>
      <c r="AE1722"/>
      <c r="AF1722"/>
      <c r="AG1722" t="inlineStr">
        <is>
          <t>AI mg/L</t>
        </is>
      </c>
      <c r="AH1722"/>
      <c r="AI1722"/>
      <c r="AJ1722"/>
      <c r="AK1722"/>
      <c r="AL1722"/>
      <c r="AM1722"/>
      <c r="AN1722"/>
      <c r="AO1722"/>
      <c r="AP1722"/>
      <c r="AQ1722"/>
      <c r="AR1722"/>
      <c r="AS1722"/>
      <c r="AT1722"/>
      <c r="AU1722"/>
      <c r="AV1722"/>
      <c r="AW1722"/>
      <c r="AX1722" t="inlineStr">
        <is>
          <t>Mortality</t>
        </is>
      </c>
      <c r="AY1722" t="inlineStr">
        <is>
          <t>Mortality</t>
        </is>
      </c>
      <c r="AZ1722" t="inlineStr">
        <is>
          <t>LC50</t>
        </is>
      </c>
      <c r="BA1722"/>
      <c r="BB1722" t="n">
        <v>4.0</v>
      </c>
      <c r="BC1722"/>
      <c r="BD1722"/>
      <c r="BE1722"/>
      <c r="BF1722"/>
      <c r="BG1722" t="inlineStr">
        <is>
          <t>Day(s)</t>
        </is>
      </c>
      <c r="BH1722"/>
      <c r="BI1722" t="inlineStr">
        <is>
          <t>DTXSID7024081</t>
        </is>
      </c>
      <c r="BJ1722"/>
      <c r="BK1722"/>
      <c r="BL1722"/>
      <c r="BM1722"/>
      <c r="BN1722"/>
      <c r="BO1722"/>
      <c r="BP1722"/>
      <c r="BQ1722"/>
      <c r="BR1722"/>
      <c r="BS1722"/>
      <c r="BT1722" t="inlineStr">
        <is>
          <t>--</t>
        </is>
      </c>
      <c r="BU1722"/>
      <c r="BV1722"/>
      <c r="BW1722"/>
      <c r="BX1722"/>
      <c r="BY1722"/>
      <c r="BZ1722"/>
      <c r="CA1722"/>
      <c r="CB1722"/>
      <c r="CC1722"/>
      <c r="CD1722"/>
      <c r="CE1722"/>
      <c r="CF1722"/>
      <c r="CG1722"/>
      <c r="CH1722"/>
      <c r="CI1722"/>
      <c r="CJ1722"/>
      <c r="CK1722" t="inlineStr">
        <is>
          <t>Mayer,F.L.,Jr.</t>
        </is>
      </c>
      <c r="CL1722" t="n">
        <v>70421.0</v>
      </c>
      <c r="CM1722" t="inlineStr">
        <is>
          <t>Pesticides as Pollutants</t>
        </is>
      </c>
      <c r="CN1722" t="inlineStr">
        <is>
          <t>In: B.G.Liptak (Ed.), Environmental Engineer's Handbook, Chilton Book Co., Radnor, PA:405-418</t>
        </is>
      </c>
      <c r="CO1722" t="n">
        <v>1974.0</v>
      </c>
      <c r="CP1722" t="inlineStr">
        <is>
          <t>Mayer,F.L.,Jr. (1974). Pesticides as Pollutants. In: B.G.Liptak (Ed.), Environmental Engineer's Handbook, Chilton Book Co., Radnor, PA, 405-418. ECOREF#:70421</t>
        </is>
      </c>
    </row>
    <row r="1723">
      <c r="A1723" t="n">
        <v>145733.0</v>
      </c>
      <c r="B1723" t="inlineStr">
        <is>
          <t>7-Oxabicyclo[2.2.1]heptane-2,3-dicarboxylic acid</t>
        </is>
      </c>
      <c r="C1723"/>
      <c r="D1723" t="inlineStr">
        <is>
          <t>Unmeasured</t>
        </is>
      </c>
      <c r="E1723" t="inlineStr">
        <is>
          <t>Standard Methods for the Examination of Water and Wastewater</t>
        </is>
      </c>
      <c r="F1723"/>
      <c r="G1723" t="n">
        <v>19.2</v>
      </c>
      <c r="H1723"/>
      <c r="I1723"/>
      <c r="J1723"/>
      <c r="K1723"/>
      <c r="L1723" t="inlineStr">
        <is>
          <t>Pimephales promelas</t>
        </is>
      </c>
      <c r="M1723" t="inlineStr">
        <is>
          <t>Fathead Minnow</t>
        </is>
      </c>
      <c r="N1723"/>
      <c r="O1723"/>
      <c r="P1723"/>
      <c r="Q1723"/>
      <c r="R1723"/>
      <c r="S1723"/>
      <c r="T1723"/>
      <c r="U1723"/>
      <c r="V1723" t="inlineStr">
        <is>
          <t>Static</t>
        </is>
      </c>
      <c r="W1723" t="inlineStr">
        <is>
          <t>Fresh water</t>
        </is>
      </c>
      <c r="X1723" t="inlineStr">
        <is>
          <t>Lab</t>
        </is>
      </c>
      <c r="Y1723"/>
      <c r="Z1723" t="inlineStr">
        <is>
          <t>Active ingredient</t>
        </is>
      </c>
      <c r="AA1723"/>
      <c r="AB1723" t="n">
        <v>320.0</v>
      </c>
      <c r="AC1723"/>
      <c r="AD1723"/>
      <c r="AE1723"/>
      <c r="AF1723"/>
      <c r="AG1723" t="inlineStr">
        <is>
          <t>AI mg/L</t>
        </is>
      </c>
      <c r="AH1723"/>
      <c r="AI1723"/>
      <c r="AJ1723"/>
      <c r="AK1723"/>
      <c r="AL1723"/>
      <c r="AM1723"/>
      <c r="AN1723"/>
      <c r="AO1723"/>
      <c r="AP1723"/>
      <c r="AQ1723"/>
      <c r="AR1723"/>
      <c r="AS1723"/>
      <c r="AT1723"/>
      <c r="AU1723"/>
      <c r="AV1723"/>
      <c r="AW1723"/>
      <c r="AX1723" t="inlineStr">
        <is>
          <t>Mortality</t>
        </is>
      </c>
      <c r="AY1723" t="inlineStr">
        <is>
          <t>Mortality</t>
        </is>
      </c>
      <c r="AZ1723" t="inlineStr">
        <is>
          <t>LC50</t>
        </is>
      </c>
      <c r="BA1723"/>
      <c r="BB1723" t="n">
        <v>4.0</v>
      </c>
      <c r="BC1723"/>
      <c r="BD1723"/>
      <c r="BE1723"/>
      <c r="BF1723"/>
      <c r="BG1723" t="inlineStr">
        <is>
          <t>Day(s)</t>
        </is>
      </c>
      <c r="BH1723" t="inlineStr">
        <is>
          <t>Liquid</t>
        </is>
      </c>
      <c r="BI1723" t="inlineStr">
        <is>
          <t>DTXSID7024081</t>
        </is>
      </c>
      <c r="BJ1723" t="inlineStr">
        <is>
          <t>10.1577/1548-8659(1962)24[164:ATOEDH]2.0.CO;2</t>
        </is>
      </c>
      <c r="BK1723"/>
      <c r="BL1723"/>
      <c r="BM1723"/>
      <c r="BN1723"/>
      <c r="BO1723"/>
      <c r="BP1723"/>
      <c r="BQ1723"/>
      <c r="BR1723"/>
      <c r="BS1723"/>
      <c r="BT1723" t="inlineStr">
        <is>
          <t>--</t>
        </is>
      </c>
      <c r="BU1723"/>
      <c r="BV1723"/>
      <c r="BW1723"/>
      <c r="BX1723"/>
      <c r="BY1723"/>
      <c r="BZ1723"/>
      <c r="CA1723"/>
      <c r="CB1723"/>
      <c r="CC1723"/>
      <c r="CD1723"/>
      <c r="CE1723"/>
      <c r="CF1723"/>
      <c r="CG1723"/>
      <c r="CH1723"/>
      <c r="CI1723"/>
      <c r="CJ1723" t="inlineStr">
        <is>
          <t xml:space="preserve">TMETH/AMERICAN PUBLIC HEALTH ASSOCIATION, 1960.//MEDIA/SOFT WATER//   </t>
        </is>
      </c>
      <c r="CK1723" t="inlineStr">
        <is>
          <t>Surber,E.W., and Q.H. Pickering</t>
        </is>
      </c>
      <c r="CL1723" t="n">
        <v>892.0</v>
      </c>
      <c r="CM1723" t="inlineStr">
        <is>
          <t>Acute Toxicity of Endothal, Diquat, Hyamine, Dalapon, and Silvex to Fish</t>
        </is>
      </c>
      <c r="CN1723" t="inlineStr">
        <is>
          <t>Prog. Fish-Cult.24(4): 164-171</t>
        </is>
      </c>
      <c r="CO1723" t="n">
        <v>1962.0</v>
      </c>
      <c r="CP1723" t="inlineStr">
        <is>
          <t>Surber,E.W., and Q.H. Pickering (1962). Acute Toxicity of Endothal, Diquat, Hyamine, Dalapon, and Silvex to Fish. Prog. Fish-Cult., 24, (4), 164-171. doi:10.1577/1548-8659(1962)24[164:ATOEDH]2.0.CO;2. ECOREF#:892</t>
        </is>
      </c>
    </row>
    <row r="1724">
      <c r="A1724" t="n">
        <v>148538.0</v>
      </c>
      <c r="B1724" t="inlineStr">
        <is>
          <t>2-Hydroxy-3-methoxybenzaldehyde</t>
        </is>
      </c>
      <c r="C1724"/>
      <c r="D1724" t="inlineStr">
        <is>
          <t>Measured</t>
        </is>
      </c>
      <c r="E1724" t="inlineStr">
        <is>
          <t>Not coded</t>
        </is>
      </c>
      <c r="F1724" t="inlineStr">
        <is>
          <t>&gt;</t>
        </is>
      </c>
      <c r="G1724" t="n">
        <v>99.0</v>
      </c>
      <c r="H1724"/>
      <c r="I1724"/>
      <c r="J1724"/>
      <c r="K1724"/>
      <c r="L1724" t="inlineStr">
        <is>
          <t>Pimephales promelas</t>
        </is>
      </c>
      <c r="M1724" t="inlineStr">
        <is>
          <t>Fathead Minnow</t>
        </is>
      </c>
      <c r="N1724"/>
      <c r="O1724"/>
      <c r="P1724" t="n">
        <v>31.0</v>
      </c>
      <c r="Q1724"/>
      <c r="R1724"/>
      <c r="S1724"/>
      <c r="T1724"/>
      <c r="U1724" t="inlineStr">
        <is>
          <t>Day(s)</t>
        </is>
      </c>
      <c r="V1724" t="inlineStr">
        <is>
          <t>Flow-through</t>
        </is>
      </c>
      <c r="W1724" t="inlineStr">
        <is>
          <t>Fresh water</t>
        </is>
      </c>
      <c r="X1724" t="inlineStr">
        <is>
          <t>Lab</t>
        </is>
      </c>
      <c r="Y1724"/>
      <c r="Z1724" t="inlineStr">
        <is>
          <t>Active ingredient</t>
        </is>
      </c>
      <c r="AA1724"/>
      <c r="AB1724" t="n">
        <v>2.2</v>
      </c>
      <c r="AC1724"/>
      <c r="AD1724" t="n">
        <v>1.9</v>
      </c>
      <c r="AE1724"/>
      <c r="AF1724" t="n">
        <v>2.5</v>
      </c>
      <c r="AG1724" t="inlineStr">
        <is>
          <t>AI mg/L</t>
        </is>
      </c>
      <c r="AH1724"/>
      <c r="AI1724"/>
      <c r="AJ1724"/>
      <c r="AK1724"/>
      <c r="AL1724"/>
      <c r="AM1724"/>
      <c r="AN1724"/>
      <c r="AO1724"/>
      <c r="AP1724"/>
      <c r="AQ1724"/>
      <c r="AR1724"/>
      <c r="AS1724"/>
      <c r="AT1724"/>
      <c r="AU1724"/>
      <c r="AV1724"/>
      <c r="AW1724"/>
      <c r="AX1724" t="inlineStr">
        <is>
          <t>Mortality</t>
        </is>
      </c>
      <c r="AY1724" t="inlineStr">
        <is>
          <t>Mortality</t>
        </is>
      </c>
      <c r="AZ1724" t="inlineStr">
        <is>
          <t>LC50</t>
        </is>
      </c>
      <c r="BA1724"/>
      <c r="BB1724" t="n">
        <v>4.0</v>
      </c>
      <c r="BC1724"/>
      <c r="BD1724"/>
      <c r="BE1724"/>
      <c r="BF1724"/>
      <c r="BG1724" t="inlineStr">
        <is>
          <t>Day(s)</t>
        </is>
      </c>
      <c r="BH1724" t="inlineStr">
        <is>
          <t>Pure</t>
        </is>
      </c>
      <c r="BI1724" t="inlineStr">
        <is>
          <t>DTXSID5022011</t>
        </is>
      </c>
      <c r="BJ1724"/>
      <c r="BK1724"/>
      <c r="BL1724"/>
      <c r="BM1724"/>
      <c r="BN1724"/>
      <c r="BO1724"/>
      <c r="BP1724"/>
      <c r="BQ1724"/>
      <c r="BR1724"/>
      <c r="BS1724"/>
      <c r="BT1724" t="inlineStr">
        <is>
          <t>--</t>
        </is>
      </c>
      <c r="BU1724"/>
      <c r="BV1724"/>
      <c r="BW1724"/>
      <c r="BX1724"/>
      <c r="BY1724"/>
      <c r="BZ1724"/>
      <c r="CA1724"/>
      <c r="CB1724"/>
      <c r="CC1724"/>
      <c r="CD1724"/>
      <c r="CE1724"/>
      <c r="CF1724"/>
      <c r="CG1724"/>
      <c r="CH1724"/>
      <c r="CI1724" t="inlineStr">
        <is>
          <t xml:space="preserve"> No immediate reaction when added.  At 1.5-2 hr. fish in the highest concentration swam in a frenzied manner at the surface NAd did not school.  Fish at the second highest concentration did not respond to tap.  At 5 hr., fish in </t>
        </is>
      </c>
      <c r="CJ1724" t="inlineStr">
        <is>
          <t xml:space="preserve">   No immediate reaction when added.  At 1.5-2 hr. fish in the highest concentration swam in a frenzied manner at the surface NAd did not school.  Fish at the second highest concentration did not respond to tap.  At 5 hr., fish in </t>
        </is>
      </c>
      <c r="CK1724" t="inlineStr">
        <is>
          <t>Brooke,L.T., D.J. Call, D.L. Geiger, and C.E. Northcott</t>
        </is>
      </c>
      <c r="CL1724" t="n">
        <v>12448.0</v>
      </c>
      <c r="CM1724" t="inlineStr">
        <is>
          <t>Acute Toxicities of Organic Chemicals to Fathead Minnows (Pimephales promelas), Vol. 1</t>
        </is>
      </c>
      <c r="CN1724" t="inlineStr">
        <is>
          <t>Center for Lake Superior Environmental Studies, University of Wisconsin-Superior, Superior, WI:414 p.</t>
        </is>
      </c>
      <c r="CO1724" t="n">
        <v>1984.0</v>
      </c>
      <c r="CP1724" t="inlineStr">
        <is>
          <t>Brooke,L.T., D.J. Call, D.L. Geiger, and C.E. Northcott (1984). Acute Toxicities of Organic Chemicals to Fathead Minnows (Pimephales promelas), Vol. 1. Center for Lake Superior Environmental Studies, University of Wisconsin-Superior, Superior, WI, 414 p. ECOREF#:12448</t>
        </is>
      </c>
    </row>
    <row r="1725">
      <c r="A1725" t="n">
        <v>148538.0</v>
      </c>
      <c r="B1725" t="inlineStr">
        <is>
          <t>2-Hydroxy-3-methoxybenzaldehyde</t>
        </is>
      </c>
      <c r="C1725"/>
      <c r="D1725" t="inlineStr">
        <is>
          <t>Measured</t>
        </is>
      </c>
      <c r="E1725" t="inlineStr">
        <is>
          <t>Not coded</t>
        </is>
      </c>
      <c r="F1725" t="inlineStr">
        <is>
          <t>&gt;=</t>
        </is>
      </c>
      <c r="G1725" t="n">
        <v>95.0</v>
      </c>
      <c r="H1725"/>
      <c r="I1725"/>
      <c r="J1725"/>
      <c r="K1725"/>
      <c r="L1725" t="inlineStr">
        <is>
          <t>Pimephales promelas</t>
        </is>
      </c>
      <c r="M1725" t="inlineStr">
        <is>
          <t>Fathead Minnow</t>
        </is>
      </c>
      <c r="N1725" t="inlineStr">
        <is>
          <t>Juvenile</t>
        </is>
      </c>
      <c r="O1725"/>
      <c r="P1725"/>
      <c r="Q1725"/>
      <c r="R1725" t="n">
        <v>26.0</v>
      </c>
      <c r="S1725"/>
      <c r="T1725" t="n">
        <v>34.0</v>
      </c>
      <c r="U1725" t="inlineStr">
        <is>
          <t>Day(s)</t>
        </is>
      </c>
      <c r="V1725" t="inlineStr">
        <is>
          <t>Flow-through</t>
        </is>
      </c>
      <c r="W1725" t="inlineStr">
        <is>
          <t>Fresh water</t>
        </is>
      </c>
      <c r="X1725" t="inlineStr">
        <is>
          <t>Lab</t>
        </is>
      </c>
      <c r="Y1725"/>
      <c r="Z1725" t="inlineStr">
        <is>
          <t>Active ingredient</t>
        </is>
      </c>
      <c r="AA1725"/>
      <c r="AB1725" t="n">
        <v>5.48</v>
      </c>
      <c r="AC1725"/>
      <c r="AD1725"/>
      <c r="AE1725"/>
      <c r="AF1725"/>
      <c r="AG1725" t="inlineStr">
        <is>
          <t>AI mg/L</t>
        </is>
      </c>
      <c r="AH1725"/>
      <c r="AI1725"/>
      <c r="AJ1725"/>
      <c r="AK1725"/>
      <c r="AL1725"/>
      <c r="AM1725"/>
      <c r="AN1725"/>
      <c r="AO1725"/>
      <c r="AP1725"/>
      <c r="AQ1725"/>
      <c r="AR1725"/>
      <c r="AS1725"/>
      <c r="AT1725"/>
      <c r="AU1725"/>
      <c r="AV1725"/>
      <c r="AW1725"/>
      <c r="AX1725" t="inlineStr">
        <is>
          <t>Mortality</t>
        </is>
      </c>
      <c r="AY1725" t="inlineStr">
        <is>
          <t>Mortality</t>
        </is>
      </c>
      <c r="AZ1725" t="inlineStr">
        <is>
          <t>LC50</t>
        </is>
      </c>
      <c r="BA1725"/>
      <c r="BB1725" t="n">
        <v>4.0</v>
      </c>
      <c r="BC1725"/>
      <c r="BD1725"/>
      <c r="BE1725"/>
      <c r="BF1725"/>
      <c r="BG1725" t="inlineStr">
        <is>
          <t>Day(s)</t>
        </is>
      </c>
      <c r="BH1725" t="inlineStr">
        <is>
          <t>Pure</t>
        </is>
      </c>
      <c r="BI1725" t="inlineStr">
        <is>
          <t>DTXSID5022011</t>
        </is>
      </c>
      <c r="BJ1725" t="inlineStr">
        <is>
          <t>10.1002/etc.5620140920</t>
        </is>
      </c>
      <c r="BK1725"/>
      <c r="BL1725"/>
      <c r="BM1725"/>
      <c r="BN1725"/>
      <c r="BO1725"/>
      <c r="BP1725"/>
      <c r="BQ1725"/>
      <c r="BR1725"/>
      <c r="BS1725"/>
      <c r="BT1725" t="inlineStr">
        <is>
          <t>--</t>
        </is>
      </c>
      <c r="BU1725"/>
      <c r="BV1725"/>
      <c r="BW1725"/>
      <c r="BX1725"/>
      <c r="BY1725"/>
      <c r="BZ1725"/>
      <c r="CA1725"/>
      <c r="CB1725"/>
      <c r="CC1725"/>
      <c r="CD1725"/>
      <c r="CE1725"/>
      <c r="CF1725"/>
      <c r="CG1725"/>
      <c r="CH1725"/>
      <c r="CI1725"/>
      <c r="CJ1725"/>
      <c r="CK1725" t="inlineStr">
        <is>
          <t>Broderius,S.J., M.D. Kahl, and M.D. Hoglund</t>
        </is>
      </c>
      <c r="CL1725" t="n">
        <v>15031.0</v>
      </c>
      <c r="CM1725" t="inlineStr">
        <is>
          <t>Use of Joint Toxic Response to Define the Primary Mode of Toxic Action for Diverse Industrial Organic Chemicals</t>
        </is>
      </c>
      <c r="CN1725" t="inlineStr">
        <is>
          <t>Environ. Toxicol. Chem.14(9): 1591-1605</t>
        </is>
      </c>
      <c r="CO1725" t="n">
        <v>1995.0</v>
      </c>
      <c r="CP1725" t="inlineStr">
        <is>
          <t>Broderius,S.J., M.D. Kahl, and M.D. Hoglund (1995). Use of Joint Toxic Response to Define the Primary Mode of Toxic Action for Diverse Industrial Organic Chemicals. Environ. Toxicol. Chem., 14, (9), 1591-1605. doi:10.1002/etc.5620140920. ECOREF#:15031</t>
        </is>
      </c>
    </row>
    <row r="1726">
      <c r="A1726" t="n">
        <v>148538.0</v>
      </c>
      <c r="B1726" t="inlineStr">
        <is>
          <t>2-Hydroxy-3-methoxybenzaldehyde</t>
        </is>
      </c>
      <c r="C1726"/>
      <c r="D1726" t="inlineStr">
        <is>
          <t>Measured</t>
        </is>
      </c>
      <c r="E1726" t="inlineStr">
        <is>
          <t>Not coded</t>
        </is>
      </c>
      <c r="F1726" t="inlineStr">
        <is>
          <t>&gt;</t>
        </is>
      </c>
      <c r="G1726" t="n">
        <v>97.0</v>
      </c>
      <c r="H1726"/>
      <c r="I1726"/>
      <c r="J1726"/>
      <c r="K1726"/>
      <c r="L1726" t="inlineStr">
        <is>
          <t>Pimephales promelas</t>
        </is>
      </c>
      <c r="M1726" t="inlineStr">
        <is>
          <t>Fathead Minnow</t>
        </is>
      </c>
      <c r="N1726"/>
      <c r="O1726"/>
      <c r="P1726" t="n">
        <v>31.0</v>
      </c>
      <c r="Q1726"/>
      <c r="R1726"/>
      <c r="S1726"/>
      <c r="T1726"/>
      <c r="U1726" t="inlineStr">
        <is>
          <t>Day(s)</t>
        </is>
      </c>
      <c r="V1726" t="inlineStr">
        <is>
          <t>Flow-through</t>
        </is>
      </c>
      <c r="W1726" t="inlineStr">
        <is>
          <t>Fresh water</t>
        </is>
      </c>
      <c r="X1726" t="inlineStr">
        <is>
          <t>Lab</t>
        </is>
      </c>
      <c r="Y1726"/>
      <c r="Z1726" t="inlineStr">
        <is>
          <t>Active ingredient</t>
        </is>
      </c>
      <c r="AA1726"/>
      <c r="AB1726" t="n">
        <v>2.6</v>
      </c>
      <c r="AC1726"/>
      <c r="AD1726" t="n">
        <v>2.4</v>
      </c>
      <c r="AE1726"/>
      <c r="AF1726" t="n">
        <v>3.0</v>
      </c>
      <c r="AG1726" t="inlineStr">
        <is>
          <t>AI mg/L</t>
        </is>
      </c>
      <c r="AH1726"/>
      <c r="AI1726"/>
      <c r="AJ1726"/>
      <c r="AK1726"/>
      <c r="AL1726"/>
      <c r="AM1726"/>
      <c r="AN1726"/>
      <c r="AO1726"/>
      <c r="AP1726"/>
      <c r="AQ1726"/>
      <c r="AR1726"/>
      <c r="AS1726"/>
      <c r="AT1726"/>
      <c r="AU1726"/>
      <c r="AV1726"/>
      <c r="AW1726"/>
      <c r="AX1726" t="inlineStr">
        <is>
          <t>Mortality</t>
        </is>
      </c>
      <c r="AY1726" t="inlineStr">
        <is>
          <t>Mortality</t>
        </is>
      </c>
      <c r="AZ1726" t="inlineStr">
        <is>
          <t>LC50</t>
        </is>
      </c>
      <c r="BA1726"/>
      <c r="BB1726" t="n">
        <v>4.0</v>
      </c>
      <c r="BC1726"/>
      <c r="BD1726"/>
      <c r="BE1726"/>
      <c r="BF1726"/>
      <c r="BG1726" t="inlineStr">
        <is>
          <t>Day(s)</t>
        </is>
      </c>
      <c r="BH1726" t="inlineStr">
        <is>
          <t>Pure</t>
        </is>
      </c>
      <c r="BI1726" t="inlineStr">
        <is>
          <t>DTXSID5022011</t>
        </is>
      </c>
      <c r="BJ1726"/>
      <c r="BK1726"/>
      <c r="BL1726"/>
      <c r="BM1726"/>
      <c r="BN1726"/>
      <c r="BO1726"/>
      <c r="BP1726"/>
      <c r="BQ1726"/>
      <c r="BR1726"/>
      <c r="BS1726"/>
      <c r="BT1726" t="inlineStr">
        <is>
          <t>--</t>
        </is>
      </c>
      <c r="BU1726"/>
      <c r="BV1726"/>
      <c r="BW1726"/>
      <c r="BX1726"/>
      <c r="BY1726"/>
      <c r="BZ1726"/>
      <c r="CA1726"/>
      <c r="CB1726"/>
      <c r="CC1726"/>
      <c r="CD1726"/>
      <c r="CE1726"/>
      <c r="CF1726"/>
      <c r="CG1726"/>
      <c r="CH1726"/>
      <c r="CI1726" t="inlineStr">
        <is>
          <t xml:space="preserve"> Affected fish lost schooling ability, then equilibrium    NR prior to death. NA </t>
        </is>
      </c>
      <c r="CJ1726" t="inlineStr">
        <is>
          <t xml:space="preserve">   Affected fish lost schooling ability, then equilibrium    NR prior to death. NA </t>
        </is>
      </c>
      <c r="CK1726" t="inlineStr">
        <is>
          <t>Brooke,L.T., D.J. Call, D.L. Geiger, and C.E. Northcott</t>
        </is>
      </c>
      <c r="CL1726" t="n">
        <v>12448.0</v>
      </c>
      <c r="CM1726" t="inlineStr">
        <is>
          <t>Acute Toxicities of Organic Chemicals to Fathead Minnows (Pimephales promelas), Vol. 1</t>
        </is>
      </c>
      <c r="CN1726" t="inlineStr">
        <is>
          <t>Center for Lake Superior Environmental Studies, University of Wisconsin-Superior, Superior, WI:414 p.</t>
        </is>
      </c>
      <c r="CO1726" t="n">
        <v>1984.0</v>
      </c>
      <c r="CP1726" t="inlineStr">
        <is>
          <t>Brooke,L.T., D.J. Call, D.L. Geiger, and C.E. Northcott (1984). Acute Toxicities of Organic Chemicals to Fathead Minnows (Pimephales promelas), Vol. 1. Center for Lake Superior Environmental Studies, University of Wisconsin-Superior, Superior, WI, 414 p. ECOREF#:12448</t>
        </is>
      </c>
    </row>
    <row r="1727">
      <c r="A1727" t="n">
        <v>149304.0</v>
      </c>
      <c r="B1727" t="inlineStr">
        <is>
          <t>2(3H)-Benzothiazolethione</t>
        </is>
      </c>
      <c r="C1727"/>
      <c r="D1727" t="inlineStr">
        <is>
          <t>Unmeasured</t>
        </is>
      </c>
      <c r="E1727" t="inlineStr">
        <is>
          <t>Not coded</t>
        </is>
      </c>
      <c r="F1727" t="inlineStr">
        <is>
          <t>&gt;</t>
        </is>
      </c>
      <c r="G1727" t="n">
        <v>99.0</v>
      </c>
      <c r="H1727"/>
      <c r="I1727"/>
      <c r="J1727"/>
      <c r="K1727"/>
      <c r="L1727" t="inlineStr">
        <is>
          <t>Pimephales promelas</t>
        </is>
      </c>
      <c r="M1727" t="inlineStr">
        <is>
          <t>Fathead Minnow</t>
        </is>
      </c>
      <c r="N1727"/>
      <c r="O1727"/>
      <c r="P1727"/>
      <c r="Q1727"/>
      <c r="R1727"/>
      <c r="S1727"/>
      <c r="T1727"/>
      <c r="U1727"/>
      <c r="V1727" t="inlineStr">
        <is>
          <t>Static</t>
        </is>
      </c>
      <c r="W1727" t="inlineStr">
        <is>
          <t>Fresh water</t>
        </is>
      </c>
      <c r="X1727" t="inlineStr">
        <is>
          <t>Lab</t>
        </is>
      </c>
      <c r="Y1727" t="n">
        <v>7.0</v>
      </c>
      <c r="Z1727" t="inlineStr">
        <is>
          <t>Active ingredient</t>
        </is>
      </c>
      <c r="AA1727"/>
      <c r="AB1727" t="n">
        <v>11.0</v>
      </c>
      <c r="AC1727"/>
      <c r="AD1727" t="n">
        <v>8.3</v>
      </c>
      <c r="AE1727"/>
      <c r="AF1727" t="n">
        <v>15.0</v>
      </c>
      <c r="AG1727" t="inlineStr">
        <is>
          <t>AI mg/L</t>
        </is>
      </c>
      <c r="AH1727"/>
      <c r="AI1727"/>
      <c r="AJ1727"/>
      <c r="AK1727"/>
      <c r="AL1727"/>
      <c r="AM1727"/>
      <c r="AN1727"/>
      <c r="AO1727"/>
      <c r="AP1727"/>
      <c r="AQ1727"/>
      <c r="AR1727"/>
      <c r="AS1727"/>
      <c r="AT1727"/>
      <c r="AU1727"/>
      <c r="AV1727"/>
      <c r="AW1727"/>
      <c r="AX1727" t="inlineStr">
        <is>
          <t>Mortality</t>
        </is>
      </c>
      <c r="AY1727" t="inlineStr">
        <is>
          <t>Mortality</t>
        </is>
      </c>
      <c r="AZ1727" t="inlineStr">
        <is>
          <t>LC50</t>
        </is>
      </c>
      <c r="BA1727"/>
      <c r="BB1727" t="n">
        <v>4.0</v>
      </c>
      <c r="BC1727"/>
      <c r="BD1727"/>
      <c r="BE1727"/>
      <c r="BF1727"/>
      <c r="BG1727" t="inlineStr">
        <is>
          <t>Day(s)</t>
        </is>
      </c>
      <c r="BH1727" t="inlineStr">
        <is>
          <t>Active ingredient</t>
        </is>
      </c>
      <c r="BI1727" t="inlineStr">
        <is>
          <t>DTXSID1020807</t>
        </is>
      </c>
      <c r="BJ1727"/>
      <c r="BK1727"/>
      <c r="BL1727"/>
      <c r="BM1727"/>
      <c r="BN1727"/>
      <c r="BO1727"/>
      <c r="BP1727"/>
      <c r="BQ1727"/>
      <c r="BR1727"/>
      <c r="BS1727"/>
      <c r="BT1727" t="inlineStr">
        <is>
          <t>--</t>
        </is>
      </c>
      <c r="BU1727"/>
      <c r="BV1727"/>
      <c r="BW1727"/>
      <c r="BX1727"/>
      <c r="BY1727"/>
      <c r="BZ1727"/>
      <c r="CA1727"/>
      <c r="CB1727"/>
      <c r="CC1727"/>
      <c r="CD1727"/>
      <c r="CE1727"/>
      <c r="CF1727"/>
      <c r="CG1727"/>
      <c r="CH1727"/>
      <c r="CI1727" t="inlineStr">
        <is>
          <t xml:space="preserve"> TIME/OTHER DURATIONS REPORTED//DNUM/7//DOSES/4.2/7.5/14/24/42/75 mg/L//TESTID/5//CONTR/C AND V//OEF/IN VITRO, FATE,HUMAN HEALTH, BACTERIA, MIXTURE,INHALATION////</t>
        </is>
      </c>
      <c r="CJ1727" t="inlineStr">
        <is>
          <t xml:space="preserve">   TIME/OTHER DURATIONS REPORTED//DNUM/7//DOSES/4.2/7.5/14/24/42/75 mg/L//TESTID/5//CONTR/C AND V//OEF/IN VITRO, FATE,HUMAN HEALTH, BACTERIA, MIXTURE,INHALATION////</t>
        </is>
      </c>
      <c r="CK1727" t="inlineStr">
        <is>
          <t>Monsanto Co.</t>
        </is>
      </c>
      <c r="CL1727" t="n">
        <v>112108.0</v>
      </c>
      <c r="CM1727" t="inlineStr">
        <is>
          <t>Toxicologic Investigation of: Ureka White</t>
        </is>
      </c>
      <c r="CN1727" t="inlineStr">
        <is>
          <t>EPA/OTS Doc.#878215064:6 p.</t>
        </is>
      </c>
      <c r="CO1727" t="n">
        <v>1985.0</v>
      </c>
      <c r="CP1727" t="inlineStr">
        <is>
          <t>Monsanto Co. (1985). Toxicologic Investigation of: Ureka White. EPA/OTS Doc.#878215064, 6 p. ECOREF#:112108</t>
        </is>
      </c>
    </row>
    <row r="1728">
      <c r="A1728" t="n">
        <v>149315.0</v>
      </c>
      <c r="B1728" t="inlineStr">
        <is>
          <t>2-Methyl-1,3-pentanediol</t>
        </is>
      </c>
      <c r="C1728"/>
      <c r="D1728" t="inlineStr">
        <is>
          <t>Measured</t>
        </is>
      </c>
      <c r="E1728" t="inlineStr">
        <is>
          <t>Not coded</t>
        </is>
      </c>
      <c r="F1728"/>
      <c r="G1728"/>
      <c r="H1728"/>
      <c r="I1728"/>
      <c r="J1728"/>
      <c r="K1728"/>
      <c r="L1728" t="inlineStr">
        <is>
          <t>Pimephales promelas</t>
        </is>
      </c>
      <c r="M1728" t="inlineStr">
        <is>
          <t>Fathead Minnow</t>
        </is>
      </c>
      <c r="N1728"/>
      <c r="O1728"/>
      <c r="P1728"/>
      <c r="Q1728"/>
      <c r="R1728"/>
      <c r="S1728"/>
      <c r="T1728"/>
      <c r="U1728"/>
      <c r="V1728" t="inlineStr">
        <is>
          <t>Flow-through</t>
        </is>
      </c>
      <c r="W1728" t="inlineStr">
        <is>
          <t>Fresh water</t>
        </is>
      </c>
      <c r="X1728" t="inlineStr">
        <is>
          <t>Lab</t>
        </is>
      </c>
      <c r="Y1728"/>
      <c r="Z1728" t="inlineStr">
        <is>
          <t>Active ingredient</t>
        </is>
      </c>
      <c r="AA1728"/>
      <c r="AB1728" t="n">
        <v>8690.0</v>
      </c>
      <c r="AC1728"/>
      <c r="AD1728" t="n">
        <v>6400.0</v>
      </c>
      <c r="AE1728"/>
      <c r="AF1728" t="n">
        <v>11800.0</v>
      </c>
      <c r="AG1728" t="inlineStr">
        <is>
          <t>AI mg/L</t>
        </is>
      </c>
      <c r="AH1728"/>
      <c r="AI1728"/>
      <c r="AJ1728"/>
      <c r="AK1728"/>
      <c r="AL1728"/>
      <c r="AM1728"/>
      <c r="AN1728"/>
      <c r="AO1728"/>
      <c r="AP1728"/>
      <c r="AQ1728"/>
      <c r="AR1728"/>
      <c r="AS1728"/>
      <c r="AT1728"/>
      <c r="AU1728"/>
      <c r="AV1728"/>
      <c r="AW1728"/>
      <c r="AX1728" t="inlineStr">
        <is>
          <t>Mortality</t>
        </is>
      </c>
      <c r="AY1728" t="inlineStr">
        <is>
          <t>Mortality</t>
        </is>
      </c>
      <c r="AZ1728" t="inlineStr">
        <is>
          <t>LC50</t>
        </is>
      </c>
      <c r="BA1728"/>
      <c r="BB1728" t="n">
        <v>4.0</v>
      </c>
      <c r="BC1728"/>
      <c r="BD1728"/>
      <c r="BE1728"/>
      <c r="BF1728"/>
      <c r="BG1728" t="inlineStr">
        <is>
          <t>Day(s)</t>
        </is>
      </c>
      <c r="BH1728"/>
      <c r="BI1728" t="inlineStr">
        <is>
          <t>DTXSID6044149</t>
        </is>
      </c>
      <c r="BJ1728" t="inlineStr">
        <is>
          <t>10.1016/0043-1354(85)90351-3</t>
        </is>
      </c>
      <c r="BK1728"/>
      <c r="BL1728"/>
      <c r="BM1728"/>
      <c r="BN1728"/>
      <c r="BO1728"/>
      <c r="BP1728"/>
      <c r="BQ1728"/>
      <c r="BR1728"/>
      <c r="BS1728"/>
      <c r="BT1728" t="inlineStr">
        <is>
          <t>--</t>
        </is>
      </c>
      <c r="BU1728"/>
      <c r="BV1728"/>
      <c r="BW1728"/>
      <c r="BX1728"/>
      <c r="BY1728"/>
      <c r="BZ1728"/>
      <c r="CA1728"/>
      <c r="CB1728"/>
      <c r="CC1728"/>
      <c r="CD1728"/>
      <c r="CE1728"/>
      <c r="CF1728"/>
      <c r="CG1728"/>
      <c r="CH1728"/>
      <c r="CI1728"/>
      <c r="CJ1728"/>
      <c r="CK1728" t="inlineStr">
        <is>
          <t>Thurston,R.V., T.A. Gilfoil, E.L. Meyn, R.K. Zajdel, T.L. Aoki, and G.D. Veith</t>
        </is>
      </c>
      <c r="CL1728" t="n">
        <v>12004.0</v>
      </c>
      <c r="CM1728" t="inlineStr">
        <is>
          <t>Comparative Toxicity of Ten Organic Chemicals to Ten Common Aquatic Species</t>
        </is>
      </c>
      <c r="CN1728" t="inlineStr">
        <is>
          <t>Water Res.19(9): 1145-1155</t>
        </is>
      </c>
      <c r="CO1728" t="n">
        <v>1985.0</v>
      </c>
      <c r="CP1728" t="inlineStr">
        <is>
          <t>Thurston,R.V., T.A. Gilfoil, E.L. Meyn, R.K. Zajdel, T.L. Aoki, and G.D. Veith (1985). Comparative Toxicity of Ten Organic Chemicals to Ten Common Aquatic Species. Water Res., 19, (9), 1145-1155. doi:10.1016/0043-1354(85)90351-3. ECOREF#:12004</t>
        </is>
      </c>
    </row>
    <row r="1729">
      <c r="A1729" t="n">
        <v>150196.0</v>
      </c>
      <c r="B1729" t="inlineStr">
        <is>
          <t>3-Methoxyphenol</t>
        </is>
      </c>
      <c r="C1729"/>
      <c r="D1729" t="inlineStr">
        <is>
          <t>Measured</t>
        </is>
      </c>
      <c r="E1729" t="inlineStr">
        <is>
          <t>Not reported</t>
        </is>
      </c>
      <c r="F1729"/>
      <c r="G1729" t="n">
        <v>99.0</v>
      </c>
      <c r="H1729"/>
      <c r="I1729"/>
      <c r="J1729"/>
      <c r="K1729"/>
      <c r="L1729" t="inlineStr">
        <is>
          <t>Pimephales promelas</t>
        </is>
      </c>
      <c r="M1729" t="inlineStr">
        <is>
          <t>Fathead Minnow</t>
        </is>
      </c>
      <c r="N1729"/>
      <c r="O1729"/>
      <c r="P1729" t="n">
        <v>32.0</v>
      </c>
      <c r="Q1729"/>
      <c r="R1729"/>
      <c r="S1729"/>
      <c r="T1729"/>
      <c r="U1729" t="inlineStr">
        <is>
          <t>Day(s)</t>
        </is>
      </c>
      <c r="V1729" t="inlineStr">
        <is>
          <t>Flow-through</t>
        </is>
      </c>
      <c r="W1729" t="inlineStr">
        <is>
          <t>Fresh water</t>
        </is>
      </c>
      <c r="X1729" t="inlineStr">
        <is>
          <t>Lab</t>
        </is>
      </c>
      <c r="Y1729"/>
      <c r="Z1729" t="inlineStr">
        <is>
          <t>Active ingredient</t>
        </is>
      </c>
      <c r="AA1729"/>
      <c r="AB1729" t="n">
        <v>74.0</v>
      </c>
      <c r="AC1729"/>
      <c r="AD1729" t="n">
        <v>70.3</v>
      </c>
      <c r="AE1729"/>
      <c r="AF1729" t="n">
        <v>77.8</v>
      </c>
      <c r="AG1729" t="inlineStr">
        <is>
          <t>AI mg/L</t>
        </is>
      </c>
      <c r="AH1729"/>
      <c r="AI1729"/>
      <c r="AJ1729"/>
      <c r="AK1729"/>
      <c r="AL1729"/>
      <c r="AM1729"/>
      <c r="AN1729"/>
      <c r="AO1729"/>
      <c r="AP1729"/>
      <c r="AQ1729"/>
      <c r="AR1729"/>
      <c r="AS1729"/>
      <c r="AT1729"/>
      <c r="AU1729"/>
      <c r="AV1729"/>
      <c r="AW1729"/>
      <c r="AX1729" t="inlineStr">
        <is>
          <t>Mortality</t>
        </is>
      </c>
      <c r="AY1729" t="inlineStr">
        <is>
          <t>Mortality</t>
        </is>
      </c>
      <c r="AZ1729" t="inlineStr">
        <is>
          <t>LC50</t>
        </is>
      </c>
      <c r="BA1729"/>
      <c r="BB1729" t="n">
        <v>4.0</v>
      </c>
      <c r="BC1729"/>
      <c r="BD1729"/>
      <c r="BE1729"/>
      <c r="BF1729"/>
      <c r="BG1729" t="inlineStr">
        <is>
          <t>Day(s)</t>
        </is>
      </c>
      <c r="BH1729"/>
      <c r="BI1729" t="inlineStr">
        <is>
          <t>DTXSID0022012</t>
        </is>
      </c>
      <c r="BJ1729"/>
      <c r="BK1729"/>
      <c r="BL1729" t="inlineStr">
        <is>
          <t>Acute</t>
        </is>
      </c>
      <c r="BM1729"/>
      <c r="BN1729"/>
      <c r="BO1729"/>
      <c r="BP1729"/>
      <c r="BQ1729"/>
      <c r="BR1729"/>
      <c r="BS1729"/>
      <c r="BT1729" t="inlineStr">
        <is>
          <t>--</t>
        </is>
      </c>
      <c r="BU1729"/>
      <c r="BV1729"/>
      <c r="BW1729"/>
      <c r="BX1729"/>
      <c r="BY1729"/>
      <c r="BZ1729"/>
      <c r="CA1729"/>
      <c r="CB1729"/>
      <c r="CC1729"/>
      <c r="CD1729"/>
      <c r="CE1729"/>
      <c r="CF1729"/>
      <c r="CG1729"/>
      <c r="CH1729"/>
      <c r="CI1729"/>
      <c r="CJ1729" t="inlineStr">
        <is>
          <t xml:space="preserve">SOURCE/US EPA ENVIRONMENTAL RESEARCH LABORATORY DULUTH AND THE UNIVERSITY OF WISCONSIN SUPERIOR//MEDIA/FILTERED LAKE SUPERIOR WATER OR DECHLORINATED CITY OF SUPERIOR WISCONSIN WATER//   </t>
        </is>
      </c>
      <c r="CK1729" t="inlineStr">
        <is>
          <t>Geiger,D.L., C.E. Northcott, D.J. Call, and L.T. Brooke</t>
        </is>
      </c>
      <c r="CL1729" t="n">
        <v>12447.0</v>
      </c>
      <c r="CM1729" t="inlineStr">
        <is>
          <t>Acute Toxicities of Organic Chemicals to Fathead Minnows (Pimephales promelas), Volume II</t>
        </is>
      </c>
      <c r="CN1729" t="inlineStr">
        <is>
          <t>Center for Lake Superior Environmental Studies, University of Wisconsin, Superior, WI:326 p.</t>
        </is>
      </c>
      <c r="CO1729" t="n">
        <v>1985.0</v>
      </c>
      <c r="CP1729" t="inlineStr">
        <is>
          <t>Geiger,D.L., C.E. Northcott, D.J. Call, and L.T. Brooke (1985). Acute Toxicities of Organic Chemicals to Fathead Minnows (Pimephales promelas), Volume II. Center for Lake Superior Environmental Studies, University of Wisconsin, Superior, WI, 326 p. ECOREF#:12447</t>
        </is>
      </c>
    </row>
    <row r="1730">
      <c r="A1730" t="n">
        <v>150196.0</v>
      </c>
      <c r="B1730" t="inlineStr">
        <is>
          <t>3-Methoxyphenol</t>
        </is>
      </c>
      <c r="C1730"/>
      <c r="D1730" t="inlineStr">
        <is>
          <t>Measured</t>
        </is>
      </c>
      <c r="E1730" t="inlineStr">
        <is>
          <t>Not coded</t>
        </is>
      </c>
      <c r="F1730" t="inlineStr">
        <is>
          <t>&gt;=</t>
        </is>
      </c>
      <c r="G1730" t="n">
        <v>95.0</v>
      </c>
      <c r="H1730"/>
      <c r="I1730"/>
      <c r="J1730"/>
      <c r="K1730"/>
      <c r="L1730" t="inlineStr">
        <is>
          <t>Pimephales promelas</t>
        </is>
      </c>
      <c r="M1730" t="inlineStr">
        <is>
          <t>Fathead Minnow</t>
        </is>
      </c>
      <c r="N1730" t="inlineStr">
        <is>
          <t>Juvenile</t>
        </is>
      </c>
      <c r="O1730"/>
      <c r="P1730"/>
      <c r="Q1730"/>
      <c r="R1730" t="n">
        <v>26.0</v>
      </c>
      <c r="S1730"/>
      <c r="T1730" t="n">
        <v>34.0</v>
      </c>
      <c r="U1730" t="inlineStr">
        <is>
          <t>Day(s)</t>
        </is>
      </c>
      <c r="V1730" t="inlineStr">
        <is>
          <t>Flow-through</t>
        </is>
      </c>
      <c r="W1730" t="inlineStr">
        <is>
          <t>Fresh water</t>
        </is>
      </c>
      <c r="X1730" t="inlineStr">
        <is>
          <t>Lab</t>
        </is>
      </c>
      <c r="Y1730"/>
      <c r="Z1730" t="inlineStr">
        <is>
          <t>Active ingredient</t>
        </is>
      </c>
      <c r="AA1730"/>
      <c r="AB1730" t="n">
        <v>74.0</v>
      </c>
      <c r="AC1730"/>
      <c r="AD1730"/>
      <c r="AE1730"/>
      <c r="AF1730"/>
      <c r="AG1730" t="inlineStr">
        <is>
          <t>AI mg/L</t>
        </is>
      </c>
      <c r="AH1730"/>
      <c r="AI1730"/>
      <c r="AJ1730"/>
      <c r="AK1730"/>
      <c r="AL1730"/>
      <c r="AM1730"/>
      <c r="AN1730"/>
      <c r="AO1730"/>
      <c r="AP1730"/>
      <c r="AQ1730"/>
      <c r="AR1730"/>
      <c r="AS1730"/>
      <c r="AT1730"/>
      <c r="AU1730"/>
      <c r="AV1730"/>
      <c r="AW1730"/>
      <c r="AX1730" t="inlineStr">
        <is>
          <t>Mortality</t>
        </is>
      </c>
      <c r="AY1730" t="inlineStr">
        <is>
          <t>Mortality</t>
        </is>
      </c>
      <c r="AZ1730" t="inlineStr">
        <is>
          <t>LC50</t>
        </is>
      </c>
      <c r="BA1730"/>
      <c r="BB1730" t="n">
        <v>4.0</v>
      </c>
      <c r="BC1730"/>
      <c r="BD1730"/>
      <c r="BE1730"/>
      <c r="BF1730"/>
      <c r="BG1730" t="inlineStr">
        <is>
          <t>Day(s)</t>
        </is>
      </c>
      <c r="BH1730" t="inlineStr">
        <is>
          <t>Pure</t>
        </is>
      </c>
      <c r="BI1730" t="inlineStr">
        <is>
          <t>DTXSID0022012</t>
        </is>
      </c>
      <c r="BJ1730" t="inlineStr">
        <is>
          <t>10.1002/etc.5620140920</t>
        </is>
      </c>
      <c r="BK1730"/>
      <c r="BL1730"/>
      <c r="BM1730"/>
      <c r="BN1730"/>
      <c r="BO1730"/>
      <c r="BP1730"/>
      <c r="BQ1730"/>
      <c r="BR1730"/>
      <c r="BS1730"/>
      <c r="BT1730" t="inlineStr">
        <is>
          <t>--</t>
        </is>
      </c>
      <c r="BU1730"/>
      <c r="BV1730"/>
      <c r="BW1730"/>
      <c r="BX1730"/>
      <c r="BY1730"/>
      <c r="BZ1730"/>
      <c r="CA1730"/>
      <c r="CB1730"/>
      <c r="CC1730"/>
      <c r="CD1730"/>
      <c r="CE1730"/>
      <c r="CF1730"/>
      <c r="CG1730"/>
      <c r="CH1730"/>
      <c r="CI1730"/>
      <c r="CJ1730"/>
      <c r="CK1730" t="inlineStr">
        <is>
          <t>Broderius,S.J., M.D. Kahl, and M.D. Hoglund</t>
        </is>
      </c>
      <c r="CL1730" t="n">
        <v>15031.0</v>
      </c>
      <c r="CM1730" t="inlineStr">
        <is>
          <t>Use of Joint Toxic Response to Define the Primary Mode of Toxic Action for Diverse Industrial Organic Chemicals</t>
        </is>
      </c>
      <c r="CN1730" t="inlineStr">
        <is>
          <t>Environ. Toxicol. Chem.14(9): 1591-1605</t>
        </is>
      </c>
      <c r="CO1730" t="n">
        <v>1995.0</v>
      </c>
      <c r="CP1730" t="inlineStr">
        <is>
          <t>Broderius,S.J., M.D. Kahl, and M.D. Hoglund (1995). Use of Joint Toxic Response to Define the Primary Mode of Toxic Action for Diverse Industrial Organic Chemicals. Environ. Toxicol. Chem., 14, (9), 1591-1605. doi:10.1002/etc.5620140920. ECOREF#:15031</t>
        </is>
      </c>
    </row>
    <row r="1731">
      <c r="A1731" t="n">
        <v>150196.0</v>
      </c>
      <c r="B1731" t="inlineStr">
        <is>
          <t>3-Methoxyphenol</t>
        </is>
      </c>
      <c r="C1731"/>
      <c r="D1731" t="inlineStr">
        <is>
          <t>Measured</t>
        </is>
      </c>
      <c r="E1731" t="inlineStr">
        <is>
          <t>Not coded</t>
        </is>
      </c>
      <c r="F1731"/>
      <c r="G1731"/>
      <c r="H1731"/>
      <c r="I1731"/>
      <c r="J1731"/>
      <c r="K1731"/>
      <c r="L1731" t="inlineStr">
        <is>
          <t>Pimephales promelas</t>
        </is>
      </c>
      <c r="M1731" t="inlineStr">
        <is>
          <t>Fathead Minnow</t>
        </is>
      </c>
      <c r="N1731"/>
      <c r="O1731"/>
      <c r="P1731"/>
      <c r="Q1731"/>
      <c r="R1731" t="n">
        <v>30.0</v>
      </c>
      <c r="S1731"/>
      <c r="T1731" t="n">
        <v>35.0</v>
      </c>
      <c r="U1731" t="inlineStr">
        <is>
          <t>Day(s)</t>
        </is>
      </c>
      <c r="V1731" t="inlineStr">
        <is>
          <t>Flow-through</t>
        </is>
      </c>
      <c r="W1731" t="inlineStr">
        <is>
          <t>Fresh water</t>
        </is>
      </c>
      <c r="X1731" t="inlineStr">
        <is>
          <t>Lab</t>
        </is>
      </c>
      <c r="Y1731"/>
      <c r="Z1731" t="inlineStr">
        <is>
          <t>Active ingredient</t>
        </is>
      </c>
      <c r="AA1731"/>
      <c r="AB1731" t="n">
        <v>77.0</v>
      </c>
      <c r="AC1731"/>
      <c r="AD1731" t="n">
        <v>70.0</v>
      </c>
      <c r="AE1731"/>
      <c r="AF1731" t="n">
        <v>85.0</v>
      </c>
      <c r="AG1731" t="inlineStr">
        <is>
          <t>AI mg/L</t>
        </is>
      </c>
      <c r="AH1731"/>
      <c r="AI1731"/>
      <c r="AJ1731"/>
      <c r="AK1731"/>
      <c r="AL1731"/>
      <c r="AM1731"/>
      <c r="AN1731"/>
      <c r="AO1731"/>
      <c r="AP1731"/>
      <c r="AQ1731"/>
      <c r="AR1731"/>
      <c r="AS1731"/>
      <c r="AT1731"/>
      <c r="AU1731"/>
      <c r="AV1731"/>
      <c r="AW1731"/>
      <c r="AX1731" t="inlineStr">
        <is>
          <t>Mortality</t>
        </is>
      </c>
      <c r="AY1731" t="inlineStr">
        <is>
          <t>Mortality</t>
        </is>
      </c>
      <c r="AZ1731" t="inlineStr">
        <is>
          <t>LC50</t>
        </is>
      </c>
      <c r="BA1731"/>
      <c r="BB1731" t="n">
        <v>4.0</v>
      </c>
      <c r="BC1731"/>
      <c r="BD1731"/>
      <c r="BE1731"/>
      <c r="BF1731"/>
      <c r="BG1731" t="inlineStr">
        <is>
          <t>Day(s)</t>
        </is>
      </c>
      <c r="BH1731"/>
      <c r="BI1731" t="inlineStr">
        <is>
          <t>DTXSID0022012</t>
        </is>
      </c>
      <c r="BJ1731" t="inlineStr">
        <is>
          <t>10.1007/BF01622141</t>
        </is>
      </c>
      <c r="BK1731"/>
      <c r="BL1731"/>
      <c r="BM1731"/>
      <c r="BN1731"/>
      <c r="BO1731"/>
      <c r="BP1731"/>
      <c r="BQ1731"/>
      <c r="BR1731"/>
      <c r="BS1731"/>
      <c r="BT1731" t="inlineStr">
        <is>
          <t>--</t>
        </is>
      </c>
      <c r="BU1731"/>
      <c r="BV1731"/>
      <c r="BW1731"/>
      <c r="BX1731"/>
      <c r="BY1731"/>
      <c r="BZ1731"/>
      <c r="CA1731"/>
      <c r="CB1731"/>
      <c r="CC1731"/>
      <c r="CD1731"/>
      <c r="CE1731"/>
      <c r="CF1731"/>
      <c r="CG1731"/>
      <c r="CH1731"/>
      <c r="CI1731" t="inlineStr">
        <is>
          <t xml:space="preserve"> CONTR/FOLLOWED EPA STANDARD METHODS// </t>
        </is>
      </c>
      <c r="CJ1731" t="inlineStr">
        <is>
          <t xml:space="preserve">   CONTR/FOLLOWED EPA STANDARD METHODS// </t>
        </is>
      </c>
      <c r="CK1731" t="inlineStr">
        <is>
          <t>Phipps,G.L., G.W. Holcombe, and J.T. Fiandt</t>
        </is>
      </c>
      <c r="CL1731" t="n">
        <v>2189.0</v>
      </c>
      <c r="CM1731" t="inlineStr">
        <is>
          <t>Acute Toxicity of Phenol and Substituted Phenols to the Fathead Minnow</t>
        </is>
      </c>
      <c r="CN1731" t="inlineStr">
        <is>
          <t>Bull. Environ. Contam. Toxicol.26(5): 585-593</t>
        </is>
      </c>
      <c r="CO1731" t="n">
        <v>1981.0</v>
      </c>
      <c r="CP1731" t="inlineStr">
        <is>
          <t>Phipps,G.L., G.W. Holcombe, and J.T. Fiandt (1981). Acute Toxicity of Phenol and Substituted Phenols to the Fathead Minnow. Bull. Environ. Contam. Toxicol., 26, (5), 585-593. doi:10.1007/BF01622141. ECOREF#:2189</t>
        </is>
      </c>
    </row>
    <row r="1732">
      <c r="A1732" t="n">
        <v>150196.0</v>
      </c>
      <c r="B1732" t="inlineStr">
        <is>
          <t>3-Methoxyphenol</t>
        </is>
      </c>
      <c r="C1732"/>
      <c r="D1732" t="inlineStr">
        <is>
          <t>Measured</t>
        </is>
      </c>
      <c r="E1732" t="inlineStr">
        <is>
          <t>Not coded</t>
        </is>
      </c>
      <c r="F1732"/>
      <c r="G1732"/>
      <c r="H1732"/>
      <c r="I1732"/>
      <c r="J1732"/>
      <c r="K1732"/>
      <c r="L1732" t="inlineStr">
        <is>
          <t>Pimephales promelas</t>
        </is>
      </c>
      <c r="M1732" t="inlineStr">
        <is>
          <t>Fathead Minnow</t>
        </is>
      </c>
      <c r="N1732"/>
      <c r="O1732"/>
      <c r="P1732"/>
      <c r="Q1732"/>
      <c r="R1732" t="n">
        <v>30.0</v>
      </c>
      <c r="S1732"/>
      <c r="T1732" t="n">
        <v>35.0</v>
      </c>
      <c r="U1732" t="inlineStr">
        <is>
          <t>Day(s)</t>
        </is>
      </c>
      <c r="V1732" t="inlineStr">
        <is>
          <t>Flow-through</t>
        </is>
      </c>
      <c r="W1732" t="inlineStr">
        <is>
          <t>Fresh water</t>
        </is>
      </c>
      <c r="X1732" t="inlineStr">
        <is>
          <t>Lab</t>
        </is>
      </c>
      <c r="Y1732"/>
      <c r="Z1732" t="inlineStr">
        <is>
          <t>Active ingredient</t>
        </is>
      </c>
      <c r="AA1732"/>
      <c r="AB1732" t="n">
        <v>75.0</v>
      </c>
      <c r="AC1732"/>
      <c r="AD1732" t="n">
        <v>70.0</v>
      </c>
      <c r="AE1732"/>
      <c r="AF1732" t="n">
        <v>81.0</v>
      </c>
      <c r="AG1732" t="inlineStr">
        <is>
          <t>AI mg/L</t>
        </is>
      </c>
      <c r="AH1732"/>
      <c r="AI1732"/>
      <c r="AJ1732"/>
      <c r="AK1732"/>
      <c r="AL1732"/>
      <c r="AM1732"/>
      <c r="AN1732"/>
      <c r="AO1732"/>
      <c r="AP1732"/>
      <c r="AQ1732"/>
      <c r="AR1732"/>
      <c r="AS1732"/>
      <c r="AT1732"/>
      <c r="AU1732"/>
      <c r="AV1732"/>
      <c r="AW1732"/>
      <c r="AX1732" t="inlineStr">
        <is>
          <t>Mortality</t>
        </is>
      </c>
      <c r="AY1732" t="inlineStr">
        <is>
          <t>Mortality</t>
        </is>
      </c>
      <c r="AZ1732" t="inlineStr">
        <is>
          <t>LC50</t>
        </is>
      </c>
      <c r="BA1732"/>
      <c r="BB1732" t="n">
        <v>4.0</v>
      </c>
      <c r="BC1732"/>
      <c r="BD1732"/>
      <c r="BE1732"/>
      <c r="BF1732"/>
      <c r="BG1732" t="inlineStr">
        <is>
          <t>Day(s)</t>
        </is>
      </c>
      <c r="BH1732"/>
      <c r="BI1732" t="inlineStr">
        <is>
          <t>DTXSID0022012</t>
        </is>
      </c>
      <c r="BJ1732" t="inlineStr">
        <is>
          <t>10.1007/BF01622141</t>
        </is>
      </c>
      <c r="BK1732"/>
      <c r="BL1732"/>
      <c r="BM1732"/>
      <c r="BN1732"/>
      <c r="BO1732"/>
      <c r="BP1732"/>
      <c r="BQ1732"/>
      <c r="BR1732"/>
      <c r="BS1732"/>
      <c r="BT1732" t="inlineStr">
        <is>
          <t>--</t>
        </is>
      </c>
      <c r="BU1732"/>
      <c r="BV1732"/>
      <c r="BW1732"/>
      <c r="BX1732"/>
      <c r="BY1732"/>
      <c r="BZ1732"/>
      <c r="CA1732"/>
      <c r="CB1732"/>
      <c r="CC1732"/>
      <c r="CD1732"/>
      <c r="CE1732"/>
      <c r="CF1732"/>
      <c r="CG1732"/>
      <c r="CH1732"/>
      <c r="CI1732" t="inlineStr">
        <is>
          <t xml:space="preserve"> CONTR/FOLLOWED EPA STANDARD METHODS// </t>
        </is>
      </c>
      <c r="CJ1732" t="inlineStr">
        <is>
          <t xml:space="preserve">   CONTR/FOLLOWED EPA STANDARD METHODS// </t>
        </is>
      </c>
      <c r="CK1732" t="inlineStr">
        <is>
          <t>Phipps,G.L., G.W. Holcombe, and J.T. Fiandt</t>
        </is>
      </c>
      <c r="CL1732" t="n">
        <v>2189.0</v>
      </c>
      <c r="CM1732" t="inlineStr">
        <is>
          <t>Acute Toxicity of Phenol and Substituted Phenols to the Fathead Minnow</t>
        </is>
      </c>
      <c r="CN1732" t="inlineStr">
        <is>
          <t>Bull. Environ. Contam. Toxicol.26(5): 585-593</t>
        </is>
      </c>
      <c r="CO1732" t="n">
        <v>1981.0</v>
      </c>
      <c r="CP1732" t="inlineStr">
        <is>
          <t>Phipps,G.L., G.W. Holcombe, and J.T. Fiandt (1981). Acute Toxicity of Phenol and Substituted Phenols to the Fathead Minnow. Bull. Environ. Contam. Toxicol., 26, (5), 585-593. doi:10.1007/BF01622141. ECOREF#:2189</t>
        </is>
      </c>
    </row>
    <row r="1733">
      <c r="A1733" t="n">
        <v>150389.0</v>
      </c>
      <c r="B1733" t="inlineStr">
        <is>
          <t>N,N'-1,2-Ethanediylbis[N-(carboxymethyl)glycine sodium salt (1:3)</t>
        </is>
      </c>
      <c r="C1733"/>
      <c r="D1733" t="inlineStr">
        <is>
          <t>Unmeasured</t>
        </is>
      </c>
      <c r="E1733" t="inlineStr">
        <is>
          <t>Standard Methods for the Examination of Water and Wastewater</t>
        </is>
      </c>
      <c r="F1733"/>
      <c r="G1733"/>
      <c r="H1733"/>
      <c r="I1733"/>
      <c r="J1733"/>
      <c r="K1733"/>
      <c r="L1733" t="inlineStr">
        <is>
          <t>Pimephales promelas</t>
        </is>
      </c>
      <c r="M1733" t="inlineStr">
        <is>
          <t>Fathead Minnow</t>
        </is>
      </c>
      <c r="N1733"/>
      <c r="O1733"/>
      <c r="P1733"/>
      <c r="Q1733"/>
      <c r="R1733"/>
      <c r="S1733"/>
      <c r="T1733"/>
      <c r="U1733"/>
      <c r="V1733" t="inlineStr">
        <is>
          <t>Static</t>
        </is>
      </c>
      <c r="W1733" t="inlineStr">
        <is>
          <t>Fresh water</t>
        </is>
      </c>
      <c r="X1733" t="inlineStr">
        <is>
          <t>Lab</t>
        </is>
      </c>
      <c r="Y1733" t="n">
        <v>5.0</v>
      </c>
      <c r="Z1733" t="inlineStr">
        <is>
          <t>Formulation</t>
        </is>
      </c>
      <c r="AA1733" t="inlineStr">
        <is>
          <t>&gt;</t>
        </is>
      </c>
      <c r="AB1733" t="n">
        <v>300.0</v>
      </c>
      <c r="AC1733"/>
      <c r="AD1733"/>
      <c r="AE1733"/>
      <c r="AF1733"/>
      <c r="AG1733" t="inlineStr">
        <is>
          <t>AI mg/L</t>
        </is>
      </c>
      <c r="AH1733"/>
      <c r="AI1733"/>
      <c r="AJ1733"/>
      <c r="AK1733"/>
      <c r="AL1733"/>
      <c r="AM1733"/>
      <c r="AN1733"/>
      <c r="AO1733"/>
      <c r="AP1733"/>
      <c r="AQ1733"/>
      <c r="AR1733"/>
      <c r="AS1733"/>
      <c r="AT1733"/>
      <c r="AU1733"/>
      <c r="AV1733"/>
      <c r="AW1733"/>
      <c r="AX1733" t="inlineStr">
        <is>
          <t>Mortality</t>
        </is>
      </c>
      <c r="AY1733" t="inlineStr">
        <is>
          <t>Mortality</t>
        </is>
      </c>
      <c r="AZ1733" t="inlineStr">
        <is>
          <t>LC50</t>
        </is>
      </c>
      <c r="BA1733"/>
      <c r="BB1733" t="n">
        <v>4.0</v>
      </c>
      <c r="BC1733"/>
      <c r="BD1733"/>
      <c r="BE1733"/>
      <c r="BF1733"/>
      <c r="BG1733" t="inlineStr">
        <is>
          <t>Day(s)</t>
        </is>
      </c>
      <c r="BH1733"/>
      <c r="BI1733" t="inlineStr">
        <is>
          <t>DTXSID7020556</t>
        </is>
      </c>
      <c r="BJ1733"/>
      <c r="BK1733"/>
      <c r="BL1733" t="inlineStr">
        <is>
          <t>Acute</t>
        </is>
      </c>
      <c r="BM1733"/>
      <c r="BN1733"/>
      <c r="BO1733"/>
      <c r="BP1733"/>
      <c r="BQ1733"/>
      <c r="BR1733"/>
      <c r="BS1733"/>
      <c r="BT1733" t="inlineStr">
        <is>
          <t>--</t>
        </is>
      </c>
      <c r="BU1733"/>
      <c r="BV1733"/>
      <c r="BW1733"/>
      <c r="BX1733"/>
      <c r="BY1733"/>
      <c r="BZ1733"/>
      <c r="CA1733"/>
      <c r="CB1733"/>
      <c r="CC1733"/>
      <c r="CD1733"/>
      <c r="CE1733"/>
      <c r="CF1733"/>
      <c r="CG1733"/>
      <c r="CH1733"/>
      <c r="CI1733"/>
      <c r="CJ1733" t="inlineStr">
        <is>
          <t xml:space="preserve">SOURCE/MUSKIE HATCHERY, ASBURY, NEW JERSEY//   </t>
        </is>
      </c>
      <c r="CK1733" t="inlineStr">
        <is>
          <t>National Association of Photographic Manufacturers</t>
        </is>
      </c>
      <c r="CL1733" t="n">
        <v>167113.0</v>
      </c>
      <c r="CM1733" t="inlineStr">
        <is>
          <t>Environmental Effect of Photoprocessing Chemicals Vol I and II (557)</t>
        </is>
      </c>
      <c r="CN1733" t="inlineStr">
        <is>
          <t>EPA/OTS Doc. #40-8469216:536 p.</t>
        </is>
      </c>
      <c r="CO1733" t="n">
        <v>1974.0</v>
      </c>
      <c r="CP1733" t="inlineStr">
        <is>
          <t>National Association of Photographic Manufacturers (1974). Environmental Effect of Photoprocessing Chemicals Vol I and II (557). EPA/OTS Doc. #40-8469216, 536 p. ECOREF#:167113</t>
        </is>
      </c>
    </row>
    <row r="1734">
      <c r="A1734" t="n">
        <v>150765.0</v>
      </c>
      <c r="B1734" t="inlineStr">
        <is>
          <t>4-Methoxyphenol</t>
        </is>
      </c>
      <c r="C1734"/>
      <c r="D1734" t="inlineStr">
        <is>
          <t>Measured</t>
        </is>
      </c>
      <c r="E1734" t="inlineStr">
        <is>
          <t>Not coded</t>
        </is>
      </c>
      <c r="F1734" t="inlineStr">
        <is>
          <t>&gt;=</t>
        </is>
      </c>
      <c r="G1734" t="n">
        <v>95.0</v>
      </c>
      <c r="H1734"/>
      <c r="I1734"/>
      <c r="J1734"/>
      <c r="K1734"/>
      <c r="L1734" t="inlineStr">
        <is>
          <t>Pimephales promelas</t>
        </is>
      </c>
      <c r="M1734" t="inlineStr">
        <is>
          <t>Fathead Minnow</t>
        </is>
      </c>
      <c r="N1734" t="inlineStr">
        <is>
          <t>Juvenile</t>
        </is>
      </c>
      <c r="O1734"/>
      <c r="P1734"/>
      <c r="Q1734"/>
      <c r="R1734" t="n">
        <v>26.0</v>
      </c>
      <c r="S1734"/>
      <c r="T1734" t="n">
        <v>34.0</v>
      </c>
      <c r="U1734" t="inlineStr">
        <is>
          <t>Day(s)</t>
        </is>
      </c>
      <c r="V1734" t="inlineStr">
        <is>
          <t>Flow-through</t>
        </is>
      </c>
      <c r="W1734" t="inlineStr">
        <is>
          <t>Fresh water</t>
        </is>
      </c>
      <c r="X1734" t="inlineStr">
        <is>
          <t>Lab</t>
        </is>
      </c>
      <c r="Y1734"/>
      <c r="Z1734" t="inlineStr">
        <is>
          <t>Active ingredient</t>
        </is>
      </c>
      <c r="AA1734"/>
      <c r="AB1734" t="n">
        <v>84.3</v>
      </c>
      <c r="AC1734"/>
      <c r="AD1734"/>
      <c r="AE1734"/>
      <c r="AF1734"/>
      <c r="AG1734" t="inlineStr">
        <is>
          <t>AI mg/L</t>
        </is>
      </c>
      <c r="AH1734"/>
      <c r="AI1734"/>
      <c r="AJ1734"/>
      <c r="AK1734"/>
      <c r="AL1734"/>
      <c r="AM1734"/>
      <c r="AN1734"/>
      <c r="AO1734"/>
      <c r="AP1734"/>
      <c r="AQ1734"/>
      <c r="AR1734"/>
      <c r="AS1734"/>
      <c r="AT1734"/>
      <c r="AU1734"/>
      <c r="AV1734"/>
      <c r="AW1734"/>
      <c r="AX1734" t="inlineStr">
        <is>
          <t>Mortality</t>
        </is>
      </c>
      <c r="AY1734" t="inlineStr">
        <is>
          <t>Mortality</t>
        </is>
      </c>
      <c r="AZ1734" t="inlineStr">
        <is>
          <t>LC50</t>
        </is>
      </c>
      <c r="BA1734"/>
      <c r="BB1734" t="n">
        <v>4.0</v>
      </c>
      <c r="BC1734"/>
      <c r="BD1734"/>
      <c r="BE1734"/>
      <c r="BF1734"/>
      <c r="BG1734" t="inlineStr">
        <is>
          <t>Day(s)</t>
        </is>
      </c>
      <c r="BH1734" t="inlineStr">
        <is>
          <t>Pure</t>
        </is>
      </c>
      <c r="BI1734" t="inlineStr">
        <is>
          <t>DTXSID4020828</t>
        </is>
      </c>
      <c r="BJ1734" t="inlineStr">
        <is>
          <t>10.1002/etc.5620140920</t>
        </is>
      </c>
      <c r="BK1734"/>
      <c r="BL1734"/>
      <c r="BM1734"/>
      <c r="BN1734"/>
      <c r="BO1734"/>
      <c r="BP1734"/>
      <c r="BQ1734"/>
      <c r="BR1734"/>
      <c r="BS1734"/>
      <c r="BT1734" t="inlineStr">
        <is>
          <t>--</t>
        </is>
      </c>
      <c r="BU1734"/>
      <c r="BV1734"/>
      <c r="BW1734"/>
      <c r="BX1734"/>
      <c r="BY1734"/>
      <c r="BZ1734"/>
      <c r="CA1734"/>
      <c r="CB1734"/>
      <c r="CC1734"/>
      <c r="CD1734"/>
      <c r="CE1734"/>
      <c r="CF1734"/>
      <c r="CG1734"/>
      <c r="CH1734"/>
      <c r="CI1734"/>
      <c r="CJ1734"/>
      <c r="CK1734" t="inlineStr">
        <is>
          <t>Broderius,S.J., M.D. Kahl, and M.D. Hoglund</t>
        </is>
      </c>
      <c r="CL1734" t="n">
        <v>15031.0</v>
      </c>
      <c r="CM1734" t="inlineStr">
        <is>
          <t>Use of Joint Toxic Response to Define the Primary Mode of Toxic Action for Diverse Industrial Organic Chemicals</t>
        </is>
      </c>
      <c r="CN1734" t="inlineStr">
        <is>
          <t>Environ. Toxicol. Chem.14(9): 1591-1605</t>
        </is>
      </c>
      <c r="CO1734" t="n">
        <v>1995.0</v>
      </c>
      <c r="CP1734" t="inlineStr">
        <is>
          <t>Broderius,S.J., M.D. Kahl, and M.D. Hoglund (1995). Use of Joint Toxic Response to Define the Primary Mode of Toxic Action for Diverse Industrial Organic Chemicals. Environ. Toxicol. Chem., 14, (9), 1591-1605. doi:10.1002/etc.5620140920. ECOREF#:15031</t>
        </is>
      </c>
    </row>
    <row r="1735">
      <c r="A1735" t="n">
        <v>150765.0</v>
      </c>
      <c r="B1735" t="inlineStr">
        <is>
          <t>4-Methoxyphenol</t>
        </is>
      </c>
      <c r="C1735"/>
      <c r="D1735" t="inlineStr">
        <is>
          <t>Measured</t>
        </is>
      </c>
      <c r="E1735" t="inlineStr">
        <is>
          <t>Not reported</t>
        </is>
      </c>
      <c r="F1735"/>
      <c r="G1735" t="n">
        <v>98.0</v>
      </c>
      <c r="H1735"/>
      <c r="I1735"/>
      <c r="J1735"/>
      <c r="K1735"/>
      <c r="L1735" t="inlineStr">
        <is>
          <t>Pimephales promelas</t>
        </is>
      </c>
      <c r="M1735" t="inlineStr">
        <is>
          <t>Fathead Minnow</t>
        </is>
      </c>
      <c r="N1735"/>
      <c r="O1735"/>
      <c r="P1735" t="n">
        <v>32.0</v>
      </c>
      <c r="Q1735"/>
      <c r="R1735"/>
      <c r="S1735"/>
      <c r="T1735"/>
      <c r="U1735" t="inlineStr">
        <is>
          <t>Day(s)</t>
        </is>
      </c>
      <c r="V1735" t="inlineStr">
        <is>
          <t>Flow-through</t>
        </is>
      </c>
      <c r="W1735" t="inlineStr">
        <is>
          <t>Fresh water</t>
        </is>
      </c>
      <c r="X1735" t="inlineStr">
        <is>
          <t>Lab</t>
        </is>
      </c>
      <c r="Y1735"/>
      <c r="Z1735" t="inlineStr">
        <is>
          <t>Active ingredient</t>
        </is>
      </c>
      <c r="AA1735"/>
      <c r="AB1735" t="n">
        <v>110.0</v>
      </c>
      <c r="AC1735"/>
      <c r="AD1735" t="n">
        <v>99.7</v>
      </c>
      <c r="AE1735"/>
      <c r="AF1735" t="n">
        <v>121.0</v>
      </c>
      <c r="AG1735" t="inlineStr">
        <is>
          <t>AI mg/L</t>
        </is>
      </c>
      <c r="AH1735"/>
      <c r="AI1735"/>
      <c r="AJ1735"/>
      <c r="AK1735"/>
      <c r="AL1735"/>
      <c r="AM1735"/>
      <c r="AN1735"/>
      <c r="AO1735"/>
      <c r="AP1735"/>
      <c r="AQ1735"/>
      <c r="AR1735"/>
      <c r="AS1735"/>
      <c r="AT1735"/>
      <c r="AU1735"/>
      <c r="AV1735"/>
      <c r="AW1735"/>
      <c r="AX1735" t="inlineStr">
        <is>
          <t>Mortality</t>
        </is>
      </c>
      <c r="AY1735" t="inlineStr">
        <is>
          <t>Mortality</t>
        </is>
      </c>
      <c r="AZ1735" t="inlineStr">
        <is>
          <t>LC50</t>
        </is>
      </c>
      <c r="BA1735"/>
      <c r="BB1735" t="n">
        <v>4.0</v>
      </c>
      <c r="BC1735"/>
      <c r="BD1735"/>
      <c r="BE1735"/>
      <c r="BF1735"/>
      <c r="BG1735" t="inlineStr">
        <is>
          <t>Day(s)</t>
        </is>
      </c>
      <c r="BH1735"/>
      <c r="BI1735" t="inlineStr">
        <is>
          <t>DTXSID4020828</t>
        </is>
      </c>
      <c r="BJ1735"/>
      <c r="BK1735"/>
      <c r="BL1735" t="inlineStr">
        <is>
          <t>Acute</t>
        </is>
      </c>
      <c r="BM1735"/>
      <c r="BN1735"/>
      <c r="BO1735"/>
      <c r="BP1735"/>
      <c r="BQ1735"/>
      <c r="BR1735"/>
      <c r="BS1735"/>
      <c r="BT1735" t="inlineStr">
        <is>
          <t>--</t>
        </is>
      </c>
      <c r="BU1735"/>
      <c r="BV1735"/>
      <c r="BW1735"/>
      <c r="BX1735"/>
      <c r="BY1735"/>
      <c r="BZ1735"/>
      <c r="CA1735"/>
      <c r="CB1735"/>
      <c r="CC1735"/>
      <c r="CD1735"/>
      <c r="CE1735"/>
      <c r="CF1735"/>
      <c r="CG1735"/>
      <c r="CH1735"/>
      <c r="CI1735"/>
      <c r="CJ1735" t="inlineStr">
        <is>
          <t xml:space="preserve">SOURCE/US EPA ENVIRONMENTAL RESEARCH LABORATORY DULUTH AND THE UNIVERSITY OF WISCONSIN SUPERIOR//MEDIA/FILTERED LAKE SUPERIOR WATER OR DECHLORINATED CITY OF SUPERIOR WISCONSIN WATER//   </t>
        </is>
      </c>
      <c r="CK1735" t="inlineStr">
        <is>
          <t>Geiger,D.L., C.E. Northcott, D.J. Call, and L.T. Brooke</t>
        </is>
      </c>
      <c r="CL1735" t="n">
        <v>12447.0</v>
      </c>
      <c r="CM1735" t="inlineStr">
        <is>
          <t>Acute Toxicities of Organic Chemicals to Fathead Minnows (Pimephales promelas), Volume II</t>
        </is>
      </c>
      <c r="CN1735" t="inlineStr">
        <is>
          <t>Center for Lake Superior Environmental Studies, University of Wisconsin, Superior, WI:326 p.</t>
        </is>
      </c>
      <c r="CO1735" t="n">
        <v>1985.0</v>
      </c>
      <c r="CP1735" t="inlineStr">
        <is>
          <t>Geiger,D.L., C.E. Northcott, D.J. Call, and L.T. Brooke (1985). Acute Toxicities of Organic Chemicals to Fathead Minnows (Pimephales promelas), Volume II. Center for Lake Superior Environmental Studies, University of Wisconsin, Superior, WI, 326 p. ECOREF#:12447</t>
        </is>
      </c>
    </row>
    <row r="1736">
      <c r="A1736" t="n">
        <v>150787.0</v>
      </c>
      <c r="B1736" t="inlineStr">
        <is>
          <t>1,4-Dimethoxybenzene</t>
        </is>
      </c>
      <c r="C1736"/>
      <c r="D1736" t="inlineStr">
        <is>
          <t>Unmeasured</t>
        </is>
      </c>
      <c r="E1736" t="inlineStr">
        <is>
          <t>Not reported</t>
        </is>
      </c>
      <c r="F1736"/>
      <c r="G1736" t="n">
        <v>98.0</v>
      </c>
      <c r="H1736"/>
      <c r="I1736"/>
      <c r="J1736"/>
      <c r="K1736"/>
      <c r="L1736" t="inlineStr">
        <is>
          <t>Pimephales promelas</t>
        </is>
      </c>
      <c r="M1736" t="inlineStr">
        <is>
          <t>Fathead Minnow</t>
        </is>
      </c>
      <c r="N1736"/>
      <c r="O1736"/>
      <c r="P1736"/>
      <c r="Q1736"/>
      <c r="R1736" t="n">
        <v>29.0</v>
      </c>
      <c r="S1736"/>
      <c r="T1736" t="n">
        <v>31.0</v>
      </c>
      <c r="U1736" t="inlineStr">
        <is>
          <t>Day(s)</t>
        </is>
      </c>
      <c r="V1736" t="inlineStr">
        <is>
          <t>Flow-through</t>
        </is>
      </c>
      <c r="W1736" t="inlineStr">
        <is>
          <t>Fresh water</t>
        </is>
      </c>
      <c r="X1736" t="inlineStr">
        <is>
          <t>Lab</t>
        </is>
      </c>
      <c r="Y1736" t="n">
        <v>6.0</v>
      </c>
      <c r="Z1736" t="inlineStr">
        <is>
          <t>Active ingredient</t>
        </is>
      </c>
      <c r="AA1736"/>
      <c r="AB1736" t="n">
        <v>117.0</v>
      </c>
      <c r="AC1736"/>
      <c r="AD1736"/>
      <c r="AE1736"/>
      <c r="AF1736"/>
      <c r="AG1736" t="inlineStr">
        <is>
          <t>AI mg/L</t>
        </is>
      </c>
      <c r="AH1736"/>
      <c r="AI1736"/>
      <c r="AJ1736"/>
      <c r="AK1736"/>
      <c r="AL1736"/>
      <c r="AM1736"/>
      <c r="AN1736"/>
      <c r="AO1736"/>
      <c r="AP1736"/>
      <c r="AQ1736"/>
      <c r="AR1736"/>
      <c r="AS1736"/>
      <c r="AT1736"/>
      <c r="AU1736"/>
      <c r="AV1736"/>
      <c r="AW1736"/>
      <c r="AX1736" t="inlineStr">
        <is>
          <t>Mortality</t>
        </is>
      </c>
      <c r="AY1736" t="inlineStr">
        <is>
          <t>Mortality</t>
        </is>
      </c>
      <c r="AZ1736" t="inlineStr">
        <is>
          <t>LC50</t>
        </is>
      </c>
      <c r="BA1736"/>
      <c r="BB1736" t="n">
        <v>4.0</v>
      </c>
      <c r="BC1736"/>
      <c r="BD1736"/>
      <c r="BE1736"/>
      <c r="BF1736"/>
      <c r="BG1736" t="inlineStr">
        <is>
          <t>Day(s)</t>
        </is>
      </c>
      <c r="BH1736"/>
      <c r="BI1736" t="inlineStr">
        <is>
          <t>DTXSID0022014</t>
        </is>
      </c>
      <c r="BJ1736"/>
      <c r="BK1736"/>
      <c r="BL1736"/>
      <c r="BM1736"/>
      <c r="BN1736"/>
      <c r="BO1736"/>
      <c r="BP1736"/>
      <c r="BQ1736"/>
      <c r="BR1736"/>
      <c r="BS1736"/>
      <c r="BT1736" t="inlineStr">
        <is>
          <t>--</t>
        </is>
      </c>
      <c r="BU1736"/>
      <c r="BV1736"/>
      <c r="BW1736"/>
      <c r="BX1736"/>
      <c r="BY1736"/>
      <c r="BZ1736"/>
      <c r="CA1736"/>
      <c r="CB1736"/>
      <c r="CC1736"/>
      <c r="CD1736"/>
      <c r="CE1736"/>
      <c r="CF1736"/>
      <c r="CG1736"/>
      <c r="CH1736"/>
      <c r="CI1736"/>
      <c r="CJ1736" t="inlineStr">
        <is>
          <t xml:space="preserve">SOURCE/CULTURED AT THE UW-S TEST FACILITY //MEDIA/LAKE SUPERIOR WATER//   </t>
        </is>
      </c>
      <c r="CK1736" t="inlineStr">
        <is>
          <t>Call,D.J., L.T. Brooke, N. Ahmad, and D.D. Vaishnav</t>
        </is>
      </c>
      <c r="CL1736" t="n">
        <v>3771.0</v>
      </c>
      <c r="CM1736" t="inlineStr">
        <is>
          <t>Aquatic Pollutant Hazard Assessments and Development of a Hazard Prediction Technology by Quantitative Structure-Activity Relationships</t>
        </is>
      </c>
      <c r="CN1736" t="inlineStr">
        <is>
          <t>First Q.Rep., U.S.EPA Coop.Agreement No.CR 809234-01-0, Ctr.for Lake Superior Environ.Stud., Univ.of Wisconsin, Superior, WI:52 p.</t>
        </is>
      </c>
      <c r="CO1736" t="n">
        <v>1981.0</v>
      </c>
      <c r="CP1736" t="inlineStr">
        <is>
          <t>Call,D.J., L.T. Brooke, N. Ahmad, and D.D. Vaishnav (1981). Aquatic Pollutant Hazard Assessments and Development of a Hazard Prediction Technology by Quantitative Structure-Activity Relationships. First Q.Rep., U.S.EPA Coop.Agreement No.CR 809234-01-0, Ctr.for Lake Superior Environ.Stud., Univ.of Wisconsin, Superior, WI, 52 p. ECOREF#:3771</t>
        </is>
      </c>
    </row>
    <row r="1737">
      <c r="A1737" t="n">
        <v>150787.0</v>
      </c>
      <c r="B1737" t="inlineStr">
        <is>
          <t>1,4-Dimethoxybenzene</t>
        </is>
      </c>
      <c r="C1737"/>
      <c r="D1737" t="inlineStr">
        <is>
          <t>Chemical analysis reported</t>
        </is>
      </c>
      <c r="E1737" t="inlineStr">
        <is>
          <t>American Society for Testing and Materials</t>
        </is>
      </c>
      <c r="F1737"/>
      <c r="G1737"/>
      <c r="H1737"/>
      <c r="I1737"/>
      <c r="J1737"/>
      <c r="K1737"/>
      <c r="L1737" t="inlineStr">
        <is>
          <t>Pimephales promelas</t>
        </is>
      </c>
      <c r="M1737" t="inlineStr">
        <is>
          <t>Fathead Minnow</t>
        </is>
      </c>
      <c r="N1737" t="inlineStr">
        <is>
          <t>Juvenile</t>
        </is>
      </c>
      <c r="O1737"/>
      <c r="P1737"/>
      <c r="Q1737"/>
      <c r="R1737" t="n">
        <v>28.0</v>
      </c>
      <c r="S1737"/>
      <c r="T1737" t="n">
        <v>34.0</v>
      </c>
      <c r="U1737" t="inlineStr">
        <is>
          <t>Day(s)</t>
        </is>
      </c>
      <c r="V1737" t="inlineStr">
        <is>
          <t>Flow-through</t>
        </is>
      </c>
      <c r="W1737" t="inlineStr">
        <is>
          <t>Fresh water</t>
        </is>
      </c>
      <c r="X1737" t="inlineStr">
        <is>
          <t>Lab</t>
        </is>
      </c>
      <c r="Y1737"/>
      <c r="Z1737" t="inlineStr">
        <is>
          <t>Active ingredient</t>
        </is>
      </c>
      <c r="AA1737"/>
      <c r="AB1737" t="n">
        <v>117.0</v>
      </c>
      <c r="AC1737"/>
      <c r="AD1737" t="n">
        <v>112.0</v>
      </c>
      <c r="AE1737"/>
      <c r="AF1737" t="n">
        <v>122.0</v>
      </c>
      <c r="AG1737" t="inlineStr">
        <is>
          <t>AI mg/L</t>
        </is>
      </c>
      <c r="AH1737"/>
      <c r="AI1737"/>
      <c r="AJ1737"/>
      <c r="AK1737"/>
      <c r="AL1737"/>
      <c r="AM1737"/>
      <c r="AN1737"/>
      <c r="AO1737"/>
      <c r="AP1737"/>
      <c r="AQ1737"/>
      <c r="AR1737"/>
      <c r="AS1737"/>
      <c r="AT1737"/>
      <c r="AU1737"/>
      <c r="AV1737"/>
      <c r="AW1737"/>
      <c r="AX1737" t="inlineStr">
        <is>
          <t>Mortality</t>
        </is>
      </c>
      <c r="AY1737" t="inlineStr">
        <is>
          <t>Mortality</t>
        </is>
      </c>
      <c r="AZ1737" t="inlineStr">
        <is>
          <t>LC50</t>
        </is>
      </c>
      <c r="BA1737"/>
      <c r="BB1737" t="n">
        <v>4.0</v>
      </c>
      <c r="BC1737"/>
      <c r="BD1737"/>
      <c r="BE1737"/>
      <c r="BF1737"/>
      <c r="BG1737" t="inlineStr">
        <is>
          <t>Day(s)</t>
        </is>
      </c>
      <c r="BH1737"/>
      <c r="BI1737" t="inlineStr">
        <is>
          <t>DTXSID0022014</t>
        </is>
      </c>
      <c r="BJ1737" t="inlineStr">
        <is>
          <t>10.1016/0166-445X(85)90026-8</t>
        </is>
      </c>
      <c r="BK1737"/>
      <c r="BL1737" t="inlineStr">
        <is>
          <t>Acute</t>
        </is>
      </c>
      <c r="BM1737"/>
      <c r="BN1737"/>
      <c r="BO1737"/>
      <c r="BP1737"/>
      <c r="BQ1737"/>
      <c r="BR1737"/>
      <c r="BS1737"/>
      <c r="BT1737" t="inlineStr">
        <is>
          <t>--</t>
        </is>
      </c>
      <c r="BU1737"/>
      <c r="BV1737"/>
      <c r="BW1737"/>
      <c r="BX1737"/>
      <c r="BY1737"/>
      <c r="BZ1737"/>
      <c r="CA1737"/>
      <c r="CB1737"/>
      <c r="CC1737"/>
      <c r="CD1737"/>
      <c r="CE1737"/>
      <c r="CF1737"/>
      <c r="CG1737"/>
      <c r="CH1737"/>
      <c r="CI1737"/>
      <c r="CJ1737" t="inlineStr">
        <is>
          <t xml:space="preserve">SOURCE/NR//TMETH/E729-80 (1980)//MEDIA/AERATED, FILTERED LAKE SUPERIOR WATER//   </t>
        </is>
      </c>
      <c r="CK1737" t="inlineStr">
        <is>
          <t>Broderius,S., and M. Kahl</t>
        </is>
      </c>
      <c r="CL1737" t="n">
        <v>14128.0</v>
      </c>
      <c r="CM1737" t="inlineStr">
        <is>
          <t>Acute Toxicity of Organic Chemical Mixtures to the Fathead Minnow</t>
        </is>
      </c>
      <c r="CN1737" t="inlineStr">
        <is>
          <t>Aquat. Toxicol.6:307-322</t>
        </is>
      </c>
      <c r="CO1737" t="n">
        <v>1985.0</v>
      </c>
      <c r="CP1737" t="inlineStr">
        <is>
          <t>Broderius,S., and M. Kahl (1985). Acute Toxicity of Organic Chemical Mixtures to the Fathead Minnow. Aquat. Toxicol., 6, 307-322. doi:10.1016/0166-445X(85)90026-8. ECOREF#:14128</t>
        </is>
      </c>
    </row>
    <row r="1738">
      <c r="A1738" t="n">
        <v>151213.0</v>
      </c>
      <c r="B1738" t="inlineStr">
        <is>
          <t>Sulfuric acid monododecyl ester sodium salt (1:1)</t>
        </is>
      </c>
      <c r="C1738"/>
      <c r="D1738" t="inlineStr">
        <is>
          <t>Unmeasured</t>
        </is>
      </c>
      <c r="E1738" t="inlineStr">
        <is>
          <t>United States Environmental Protection Agency</t>
        </is>
      </c>
      <c r="F1738"/>
      <c r="G1738"/>
      <c r="H1738"/>
      <c r="I1738"/>
      <c r="J1738"/>
      <c r="K1738"/>
      <c r="L1738" t="inlineStr">
        <is>
          <t>Pimephales promelas</t>
        </is>
      </c>
      <c r="M1738" t="inlineStr">
        <is>
          <t>Fathead Minnow</t>
        </is>
      </c>
      <c r="N1738"/>
      <c r="O1738"/>
      <c r="P1738"/>
      <c r="Q1738"/>
      <c r="R1738"/>
      <c r="S1738"/>
      <c r="T1738"/>
      <c r="U1738"/>
      <c r="V1738" t="inlineStr">
        <is>
          <t>Static</t>
        </is>
      </c>
      <c r="W1738" t="inlineStr">
        <is>
          <t>Fresh water</t>
        </is>
      </c>
      <c r="X1738" t="inlineStr">
        <is>
          <t>Lab</t>
        </is>
      </c>
      <c r="Y1738"/>
      <c r="Z1738" t="inlineStr">
        <is>
          <t>Formulation</t>
        </is>
      </c>
      <c r="AA1738"/>
      <c r="AB1738" t="n">
        <v>4.2</v>
      </c>
      <c r="AC1738"/>
      <c r="AD1738"/>
      <c r="AE1738"/>
      <c r="AF1738"/>
      <c r="AG1738" t="inlineStr">
        <is>
          <t>AI mg/L</t>
        </is>
      </c>
      <c r="AH1738"/>
      <c r="AI1738"/>
      <c r="AJ1738"/>
      <c r="AK1738"/>
      <c r="AL1738"/>
      <c r="AM1738"/>
      <c r="AN1738"/>
      <c r="AO1738"/>
      <c r="AP1738"/>
      <c r="AQ1738"/>
      <c r="AR1738"/>
      <c r="AS1738"/>
      <c r="AT1738"/>
      <c r="AU1738"/>
      <c r="AV1738"/>
      <c r="AW1738"/>
      <c r="AX1738" t="inlineStr">
        <is>
          <t>Mortality</t>
        </is>
      </c>
      <c r="AY1738" t="inlineStr">
        <is>
          <t>Mortality</t>
        </is>
      </c>
      <c r="AZ1738" t="inlineStr">
        <is>
          <t>LC50</t>
        </is>
      </c>
      <c r="BA1738"/>
      <c r="BB1738" t="n">
        <v>4.0</v>
      </c>
      <c r="BC1738"/>
      <c r="BD1738"/>
      <c r="BE1738"/>
      <c r="BF1738"/>
      <c r="BG1738" t="inlineStr">
        <is>
          <t>Day(s)</t>
        </is>
      </c>
      <c r="BH1738"/>
      <c r="BI1738" t="inlineStr">
        <is>
          <t>DTXSID1026031</t>
        </is>
      </c>
      <c r="BJ1738"/>
      <c r="BK1738"/>
      <c r="BL1738" t="inlineStr">
        <is>
          <t>Acute</t>
        </is>
      </c>
      <c r="BM1738"/>
      <c r="BN1738"/>
      <c r="BO1738"/>
      <c r="BP1738"/>
      <c r="BQ1738"/>
      <c r="BR1738"/>
      <c r="BS1738"/>
      <c r="BT1738" t="inlineStr">
        <is>
          <t>--</t>
        </is>
      </c>
      <c r="BU1738"/>
      <c r="BV1738"/>
      <c r="BW1738"/>
      <c r="BX1738"/>
      <c r="BY1738"/>
      <c r="BZ1738"/>
      <c r="CA1738"/>
      <c r="CB1738"/>
      <c r="CC1738"/>
      <c r="CD1738"/>
      <c r="CE1738"/>
      <c r="CF1738"/>
      <c r="CG1738"/>
      <c r="CH1738"/>
      <c r="CI1738"/>
      <c r="CJ1738" t="inlineStr">
        <is>
          <t xml:space="preserve">SOURCE/UNION CARBIDE ENVIRONMENTAL SERVICES LAB, PARENTAL STOCK OBTAINED FROM NATIONAL WATER QUALITY LABORATORY, DULUTH, MINNESOTA//TMETH/US EPA-660/3-75-009, 1975//MEDIA/RECONSTITUTED WELL WATER//   </t>
        </is>
      </c>
      <c r="CK1738" t="inlineStr">
        <is>
          <t>EPA/OTS</t>
        </is>
      </c>
      <c r="CL1738" t="n">
        <v>179719.0</v>
      </c>
      <c r="CM1738" t="inlineStr">
        <is>
          <t>Technical and Toxicological Information on Various Materials from the FMC Corp</t>
        </is>
      </c>
      <c r="CN1738" t="inlineStr">
        <is>
          <t>EPA/OTS 40-7942486:370 p.</t>
        </is>
      </c>
      <c r="CO1738" t="n">
        <v>2000.0</v>
      </c>
      <c r="CP1738" t="inlineStr">
        <is>
          <t>EPA/OTS (2000). Technical and Toxicological Information on Various Materials from the FMC Corp. EPA/OTS 40-7942486, 370 p. ECOREF#:179719</t>
        </is>
      </c>
    </row>
    <row r="1739">
      <c r="A1739" t="n">
        <v>151213.0</v>
      </c>
      <c r="B1739" t="inlineStr">
        <is>
          <t>Sulfuric acid monododecyl ester sodium salt (1:1)</t>
        </is>
      </c>
      <c r="C1739" t="inlineStr">
        <is>
          <t>Analytical grade</t>
        </is>
      </c>
      <c r="D1739" t="inlineStr">
        <is>
          <t>Measured</t>
        </is>
      </c>
      <c r="E1739" t="inlineStr">
        <is>
          <t>Not coded</t>
        </is>
      </c>
      <c r="F1739"/>
      <c r="G1739" t="n">
        <v>99.9</v>
      </c>
      <c r="H1739"/>
      <c r="I1739"/>
      <c r="J1739"/>
      <c r="K1739"/>
      <c r="L1739" t="inlineStr">
        <is>
          <t>Pimephales promelas</t>
        </is>
      </c>
      <c r="M1739" t="inlineStr">
        <is>
          <t>Fathead Minnow</t>
        </is>
      </c>
      <c r="N1739" t="inlineStr">
        <is>
          <t>Adult</t>
        </is>
      </c>
      <c r="O1739"/>
      <c r="P1739" t="n">
        <v>20.0</v>
      </c>
      <c r="Q1739"/>
      <c r="R1739"/>
      <c r="S1739"/>
      <c r="T1739"/>
      <c r="U1739" t="inlineStr">
        <is>
          <t>Week(s)</t>
        </is>
      </c>
      <c r="V1739" t="inlineStr">
        <is>
          <t>Static</t>
        </is>
      </c>
      <c r="W1739" t="inlineStr">
        <is>
          <t>Fresh water</t>
        </is>
      </c>
      <c r="X1739" t="inlineStr">
        <is>
          <t>Lab</t>
        </is>
      </c>
      <c r="Y1739"/>
      <c r="Z1739" t="inlineStr">
        <is>
          <t>Active ingredient</t>
        </is>
      </c>
      <c r="AA1739"/>
      <c r="AB1739" t="n">
        <v>22.5</v>
      </c>
      <c r="AC1739"/>
      <c r="AD1739" t="n">
        <v>22.1</v>
      </c>
      <c r="AE1739"/>
      <c r="AF1739" t="n">
        <v>22.8</v>
      </c>
      <c r="AG1739" t="inlineStr">
        <is>
          <t>AI mg/L</t>
        </is>
      </c>
      <c r="AH1739"/>
      <c r="AI1739"/>
      <c r="AJ1739"/>
      <c r="AK1739"/>
      <c r="AL1739"/>
      <c r="AM1739"/>
      <c r="AN1739"/>
      <c r="AO1739"/>
      <c r="AP1739"/>
      <c r="AQ1739"/>
      <c r="AR1739"/>
      <c r="AS1739"/>
      <c r="AT1739"/>
      <c r="AU1739"/>
      <c r="AV1739"/>
      <c r="AW1739"/>
      <c r="AX1739" t="inlineStr">
        <is>
          <t>Mortality</t>
        </is>
      </c>
      <c r="AY1739" t="inlineStr">
        <is>
          <t>Mortality</t>
        </is>
      </c>
      <c r="AZ1739" t="inlineStr">
        <is>
          <t>LC50</t>
        </is>
      </c>
      <c r="BA1739"/>
      <c r="BB1739" t="n">
        <v>4.0</v>
      </c>
      <c r="BC1739"/>
      <c r="BD1739"/>
      <c r="BE1739"/>
      <c r="BF1739"/>
      <c r="BG1739" t="inlineStr">
        <is>
          <t>Day(s)</t>
        </is>
      </c>
      <c r="BH1739" t="inlineStr">
        <is>
          <t>Active ingredient</t>
        </is>
      </c>
      <c r="BI1739" t="inlineStr">
        <is>
          <t>DTXSID1026031</t>
        </is>
      </c>
      <c r="BJ1739"/>
      <c r="BK1739"/>
      <c r="BL1739"/>
      <c r="BM1739"/>
      <c r="BN1739"/>
      <c r="BO1739"/>
      <c r="BP1739"/>
      <c r="BQ1739"/>
      <c r="BR1739"/>
      <c r="BS1739"/>
      <c r="BT1739" t="inlineStr">
        <is>
          <t>--</t>
        </is>
      </c>
      <c r="BU1739"/>
      <c r="BV1739"/>
      <c r="BW1739"/>
      <c r="BX1739"/>
      <c r="BY1739"/>
      <c r="BZ1739"/>
      <c r="CA1739"/>
      <c r="CB1739"/>
      <c r="CC1739"/>
      <c r="CD1739"/>
      <c r="CE1739"/>
      <c r="CF1739"/>
      <c r="CG1739"/>
      <c r="CH1739"/>
      <c r="CI1739"/>
      <c r="CJ1739"/>
      <c r="CK1739" t="inlineStr">
        <is>
          <t>Newsome,C.S.</t>
        </is>
      </c>
      <c r="CL1739" t="n">
        <v>17931.0</v>
      </c>
      <c r="CM1739" t="inlineStr">
        <is>
          <t>Susceptibility of Various Fish Species at Different Stages of Development to Aquatic Pollutants</t>
        </is>
      </c>
      <c r="CN1739" t="inlineStr">
        <is>
          <t>In: Environment and Quality of Life, Principles for the Interpretation of the Results of Testing Procedures in Ecotoxicology, EUR 7549, 342, Comm.Eur.Commun., Luxembourge, Belgium:284-295</t>
        </is>
      </c>
      <c r="CO1739" t="n">
        <v>1982.0</v>
      </c>
      <c r="CP1739" t="inlineStr">
        <is>
          <t>Newsome,C.S. (1982). Susceptibility of Various Fish Species at Different Stages of Development to Aquatic Pollutants. In: Environment and Quality of Life, Principles for the Interpretation of the Results of Testing Procedures in Ecotoxicology, EUR 7549, 342, Comm.Eur.Commun., Luxembourge, Belgium, 284-295. ECOREF#:17931</t>
        </is>
      </c>
    </row>
    <row r="1740">
      <c r="A1740" t="n">
        <v>151213.0</v>
      </c>
      <c r="B1740" t="inlineStr">
        <is>
          <t>Sulfuric acid monododecyl ester sodium salt (1:1)</t>
        </is>
      </c>
      <c r="C1740" t="inlineStr">
        <is>
          <t>Analytical grade</t>
        </is>
      </c>
      <c r="D1740" t="inlineStr">
        <is>
          <t>Measured</t>
        </is>
      </c>
      <c r="E1740" t="inlineStr">
        <is>
          <t>Not coded</t>
        </is>
      </c>
      <c r="F1740"/>
      <c r="G1740" t="n">
        <v>99.9</v>
      </c>
      <c r="H1740"/>
      <c r="I1740"/>
      <c r="J1740"/>
      <c r="K1740"/>
      <c r="L1740" t="inlineStr">
        <is>
          <t>Pimephales promelas</t>
        </is>
      </c>
      <c r="M1740" t="inlineStr">
        <is>
          <t>Fathead Minnow</t>
        </is>
      </c>
      <c r="N1740" t="inlineStr">
        <is>
          <t>Juvenile</t>
        </is>
      </c>
      <c r="O1740"/>
      <c r="P1740" t="n">
        <v>12.0</v>
      </c>
      <c r="Q1740"/>
      <c r="R1740"/>
      <c r="S1740"/>
      <c r="T1740"/>
      <c r="U1740" t="inlineStr">
        <is>
          <t>Week(s)</t>
        </is>
      </c>
      <c r="V1740" t="inlineStr">
        <is>
          <t>Static</t>
        </is>
      </c>
      <c r="W1740" t="inlineStr">
        <is>
          <t>Fresh water</t>
        </is>
      </c>
      <c r="X1740" t="inlineStr">
        <is>
          <t>Lab</t>
        </is>
      </c>
      <c r="Y1740"/>
      <c r="Z1740" t="inlineStr">
        <is>
          <t>Active ingredient</t>
        </is>
      </c>
      <c r="AA1740"/>
      <c r="AB1740" t="n">
        <v>17.0</v>
      </c>
      <c r="AC1740"/>
      <c r="AD1740" t="n">
        <v>15.0</v>
      </c>
      <c r="AE1740"/>
      <c r="AF1740" t="n">
        <v>18.9</v>
      </c>
      <c r="AG1740" t="inlineStr">
        <is>
          <t>AI mg/L</t>
        </is>
      </c>
      <c r="AH1740"/>
      <c r="AI1740"/>
      <c r="AJ1740"/>
      <c r="AK1740"/>
      <c r="AL1740"/>
      <c r="AM1740"/>
      <c r="AN1740"/>
      <c r="AO1740"/>
      <c r="AP1740"/>
      <c r="AQ1740"/>
      <c r="AR1740"/>
      <c r="AS1740"/>
      <c r="AT1740"/>
      <c r="AU1740"/>
      <c r="AV1740"/>
      <c r="AW1740"/>
      <c r="AX1740" t="inlineStr">
        <is>
          <t>Mortality</t>
        </is>
      </c>
      <c r="AY1740" t="inlineStr">
        <is>
          <t>Mortality</t>
        </is>
      </c>
      <c r="AZ1740" t="inlineStr">
        <is>
          <t>LC50</t>
        </is>
      </c>
      <c r="BA1740"/>
      <c r="BB1740" t="n">
        <v>4.0</v>
      </c>
      <c r="BC1740"/>
      <c r="BD1740"/>
      <c r="BE1740"/>
      <c r="BF1740"/>
      <c r="BG1740" t="inlineStr">
        <is>
          <t>Day(s)</t>
        </is>
      </c>
      <c r="BH1740" t="inlineStr">
        <is>
          <t>Active ingredient</t>
        </is>
      </c>
      <c r="BI1740" t="inlineStr">
        <is>
          <t>DTXSID1026031</t>
        </is>
      </c>
      <c r="BJ1740"/>
      <c r="BK1740"/>
      <c r="BL1740"/>
      <c r="BM1740"/>
      <c r="BN1740"/>
      <c r="BO1740"/>
      <c r="BP1740"/>
      <c r="BQ1740"/>
      <c r="BR1740"/>
      <c r="BS1740"/>
      <c r="BT1740" t="inlineStr">
        <is>
          <t>--</t>
        </is>
      </c>
      <c r="BU1740"/>
      <c r="BV1740"/>
      <c r="BW1740"/>
      <c r="BX1740"/>
      <c r="BY1740"/>
      <c r="BZ1740"/>
      <c r="CA1740"/>
      <c r="CB1740"/>
      <c r="CC1740"/>
      <c r="CD1740"/>
      <c r="CE1740"/>
      <c r="CF1740"/>
      <c r="CG1740"/>
      <c r="CH1740"/>
      <c r="CI1740"/>
      <c r="CJ1740"/>
      <c r="CK1740" t="inlineStr">
        <is>
          <t>Newsome,C.S.</t>
        </is>
      </c>
      <c r="CL1740" t="n">
        <v>17931.0</v>
      </c>
      <c r="CM1740" t="inlineStr">
        <is>
          <t>Susceptibility of Various Fish Species at Different Stages of Development to Aquatic Pollutants</t>
        </is>
      </c>
      <c r="CN1740" t="inlineStr">
        <is>
          <t>In: Environment and Quality of Life, Principles for the Interpretation of the Results of Testing Procedures in Ecotoxicology, EUR 7549, 342, Comm.Eur.Commun., Luxembourge, Belgium:284-295</t>
        </is>
      </c>
      <c r="CO1740" t="n">
        <v>1982.0</v>
      </c>
      <c r="CP1740" t="inlineStr">
        <is>
          <t>Newsome,C.S. (1982). Susceptibility of Various Fish Species at Different Stages of Development to Aquatic Pollutants. In: Environment and Quality of Life, Principles for the Interpretation of the Results of Testing Procedures in Ecotoxicology, EUR 7549, 342, Comm.Eur.Commun., Luxembourge, Belgium, 284-295. ECOREF#:17931</t>
        </is>
      </c>
    </row>
    <row r="1741">
      <c r="A1741" t="n">
        <v>151213.0</v>
      </c>
      <c r="B1741" t="inlineStr">
        <is>
          <t>Sulfuric acid monododecyl ester sodium salt (1:1)</t>
        </is>
      </c>
      <c r="C1741"/>
      <c r="D1741" t="inlineStr">
        <is>
          <t>Unmeasured</t>
        </is>
      </c>
      <c r="E1741" t="inlineStr">
        <is>
          <t>Not coded</t>
        </is>
      </c>
      <c r="F1741"/>
      <c r="G1741"/>
      <c r="H1741"/>
      <c r="I1741"/>
      <c r="J1741"/>
      <c r="K1741"/>
      <c r="L1741" t="inlineStr">
        <is>
          <t>Pimephales promelas</t>
        </is>
      </c>
      <c r="M1741" t="inlineStr">
        <is>
          <t>Fathead Minnow</t>
        </is>
      </c>
      <c r="N1741"/>
      <c r="O1741"/>
      <c r="P1741"/>
      <c r="Q1741"/>
      <c r="R1741"/>
      <c r="S1741"/>
      <c r="T1741"/>
      <c r="U1741"/>
      <c r="V1741" t="inlineStr">
        <is>
          <t>Static</t>
        </is>
      </c>
      <c r="W1741" t="inlineStr">
        <is>
          <t>Fresh water</t>
        </is>
      </c>
      <c r="X1741" t="inlineStr">
        <is>
          <t>Lab</t>
        </is>
      </c>
      <c r="Y1741"/>
      <c r="Z1741" t="inlineStr">
        <is>
          <t>Formulation</t>
        </is>
      </c>
      <c r="AA1741"/>
      <c r="AB1741" t="n">
        <v>6.9</v>
      </c>
      <c r="AC1741"/>
      <c r="AD1741" t="n">
        <v>5.3</v>
      </c>
      <c r="AE1741"/>
      <c r="AF1741" t="n">
        <v>9.0</v>
      </c>
      <c r="AG1741" t="inlineStr">
        <is>
          <t>AI mg/L</t>
        </is>
      </c>
      <c r="AH1741"/>
      <c r="AI1741"/>
      <c r="AJ1741"/>
      <c r="AK1741"/>
      <c r="AL1741"/>
      <c r="AM1741"/>
      <c r="AN1741"/>
      <c r="AO1741"/>
      <c r="AP1741"/>
      <c r="AQ1741"/>
      <c r="AR1741"/>
      <c r="AS1741"/>
      <c r="AT1741"/>
      <c r="AU1741"/>
      <c r="AV1741"/>
      <c r="AW1741"/>
      <c r="AX1741" t="inlineStr">
        <is>
          <t>Mortality</t>
        </is>
      </c>
      <c r="AY1741" t="inlineStr">
        <is>
          <t>Mortality</t>
        </is>
      </c>
      <c r="AZ1741" t="inlineStr">
        <is>
          <t>LC50</t>
        </is>
      </c>
      <c r="BA1741"/>
      <c r="BB1741" t="n">
        <v>4.0</v>
      </c>
      <c r="BC1741"/>
      <c r="BD1741"/>
      <c r="BE1741"/>
      <c r="BF1741"/>
      <c r="BG1741" t="inlineStr">
        <is>
          <t>Day(s)</t>
        </is>
      </c>
      <c r="BH1741"/>
      <c r="BI1741" t="inlineStr">
        <is>
          <t>DTXSID1026031</t>
        </is>
      </c>
      <c r="BJ1741" t="inlineStr">
        <is>
          <t>10.1021/es00108a009</t>
        </is>
      </c>
      <c r="BK1741"/>
      <c r="BL1741"/>
      <c r="BM1741"/>
      <c r="BN1741"/>
      <c r="BO1741"/>
      <c r="BP1741"/>
      <c r="BQ1741"/>
      <c r="BR1741"/>
      <c r="BS1741"/>
      <c r="BT1741" t="inlineStr">
        <is>
          <t>--</t>
        </is>
      </c>
      <c r="BU1741"/>
      <c r="BV1741"/>
      <c r="BW1741"/>
      <c r="BX1741"/>
      <c r="BY1741"/>
      <c r="BZ1741"/>
      <c r="CA1741"/>
      <c r="CB1741"/>
      <c r="CC1741"/>
      <c r="CD1741"/>
      <c r="CE1741"/>
      <c r="CF1741"/>
      <c r="CG1741"/>
      <c r="CH1741"/>
      <c r="CI1741" t="inlineStr">
        <is>
          <t xml:space="preserve"> USED DECHLORINATED TAP WATER, AERATED// </t>
        </is>
      </c>
      <c r="CJ1741" t="inlineStr">
        <is>
          <t xml:space="preserve">   USED DECHLORINATED TAP WATER, AERATED// </t>
        </is>
      </c>
      <c r="CK1741" t="inlineStr">
        <is>
          <t>Conway,R.A., G.T. Waggy, M.H. Spiegel, and R.L. Berglund</t>
        </is>
      </c>
      <c r="CL1741" t="n">
        <v>10117.0</v>
      </c>
      <c r="CM1741" t="inlineStr">
        <is>
          <t>Environmental Fate and Effects of Ethylene Oxide</t>
        </is>
      </c>
      <c r="CN1741" t="inlineStr">
        <is>
          <t>Environ. Sci. Technol.17(2): 107-112</t>
        </is>
      </c>
      <c r="CO1741" t="n">
        <v>1983.0</v>
      </c>
      <c r="CP1741" t="inlineStr">
        <is>
          <t>Conway,R.A., G.T. Waggy, M.H. Spiegel, and R.L. Berglund (1983). Environmental Fate and Effects of Ethylene Oxide. Environ. Sci. Technol., 17, (2), 107-112. doi:10.1021/es00108a009. ECOREF#:10117</t>
        </is>
      </c>
    </row>
    <row r="1742">
      <c r="A1742" t="n">
        <v>151213.0</v>
      </c>
      <c r="B1742" t="inlineStr">
        <is>
          <t>Sulfuric acid monododecyl ester sodium salt (1:1)</t>
        </is>
      </c>
      <c r="C1742" t="inlineStr">
        <is>
          <t>Analytical grade</t>
        </is>
      </c>
      <c r="D1742" t="inlineStr">
        <is>
          <t>Measured</t>
        </is>
      </c>
      <c r="E1742" t="inlineStr">
        <is>
          <t>Not coded</t>
        </is>
      </c>
      <c r="F1742"/>
      <c r="G1742" t="n">
        <v>99.9</v>
      </c>
      <c r="H1742"/>
      <c r="I1742"/>
      <c r="J1742"/>
      <c r="K1742"/>
      <c r="L1742" t="inlineStr">
        <is>
          <t>Pimephales promelas</t>
        </is>
      </c>
      <c r="M1742" t="inlineStr">
        <is>
          <t>Fathead Minnow</t>
        </is>
      </c>
      <c r="N1742" t="inlineStr">
        <is>
          <t>Fry</t>
        </is>
      </c>
      <c r="O1742"/>
      <c r="P1742" t="n">
        <v>3.0</v>
      </c>
      <c r="Q1742"/>
      <c r="R1742"/>
      <c r="S1742"/>
      <c r="T1742"/>
      <c r="U1742" t="inlineStr">
        <is>
          <t>Week(s)</t>
        </is>
      </c>
      <c r="V1742" t="inlineStr">
        <is>
          <t>Static</t>
        </is>
      </c>
      <c r="W1742" t="inlineStr">
        <is>
          <t>Fresh water</t>
        </is>
      </c>
      <c r="X1742" t="inlineStr">
        <is>
          <t>Lab</t>
        </is>
      </c>
      <c r="Y1742"/>
      <c r="Z1742" t="inlineStr">
        <is>
          <t>Active ingredient</t>
        </is>
      </c>
      <c r="AA1742"/>
      <c r="AB1742" t="n">
        <v>10.2</v>
      </c>
      <c r="AC1742"/>
      <c r="AD1742" t="n">
        <v>8.0</v>
      </c>
      <c r="AE1742"/>
      <c r="AF1742" t="n">
        <v>12.5</v>
      </c>
      <c r="AG1742" t="inlineStr">
        <is>
          <t>AI mg/L</t>
        </is>
      </c>
      <c r="AH1742"/>
      <c r="AI1742"/>
      <c r="AJ1742"/>
      <c r="AK1742"/>
      <c r="AL1742"/>
      <c r="AM1742"/>
      <c r="AN1742"/>
      <c r="AO1742"/>
      <c r="AP1742"/>
      <c r="AQ1742"/>
      <c r="AR1742"/>
      <c r="AS1742"/>
      <c r="AT1742"/>
      <c r="AU1742"/>
      <c r="AV1742"/>
      <c r="AW1742"/>
      <c r="AX1742" t="inlineStr">
        <is>
          <t>Mortality</t>
        </is>
      </c>
      <c r="AY1742" t="inlineStr">
        <is>
          <t>Mortality</t>
        </is>
      </c>
      <c r="AZ1742" t="inlineStr">
        <is>
          <t>LC50</t>
        </is>
      </c>
      <c r="BA1742"/>
      <c r="BB1742" t="n">
        <v>4.0</v>
      </c>
      <c r="BC1742"/>
      <c r="BD1742"/>
      <c r="BE1742"/>
      <c r="BF1742"/>
      <c r="BG1742" t="inlineStr">
        <is>
          <t>Day(s)</t>
        </is>
      </c>
      <c r="BH1742" t="inlineStr">
        <is>
          <t>Active ingredient</t>
        </is>
      </c>
      <c r="BI1742" t="inlineStr">
        <is>
          <t>DTXSID1026031</t>
        </is>
      </c>
      <c r="BJ1742"/>
      <c r="BK1742"/>
      <c r="BL1742"/>
      <c r="BM1742"/>
      <c r="BN1742"/>
      <c r="BO1742"/>
      <c r="BP1742"/>
      <c r="BQ1742"/>
      <c r="BR1742"/>
      <c r="BS1742"/>
      <c r="BT1742" t="inlineStr">
        <is>
          <t>--</t>
        </is>
      </c>
      <c r="BU1742"/>
      <c r="BV1742"/>
      <c r="BW1742"/>
      <c r="BX1742"/>
      <c r="BY1742"/>
      <c r="BZ1742"/>
      <c r="CA1742"/>
      <c r="CB1742"/>
      <c r="CC1742"/>
      <c r="CD1742"/>
      <c r="CE1742"/>
      <c r="CF1742"/>
      <c r="CG1742"/>
      <c r="CH1742"/>
      <c r="CI1742"/>
      <c r="CJ1742"/>
      <c r="CK1742" t="inlineStr">
        <is>
          <t>Newsome,C.S.</t>
        </is>
      </c>
      <c r="CL1742" t="n">
        <v>17931.0</v>
      </c>
      <c r="CM1742" t="inlineStr">
        <is>
          <t>Susceptibility of Various Fish Species at Different Stages of Development to Aquatic Pollutants</t>
        </is>
      </c>
      <c r="CN1742" t="inlineStr">
        <is>
          <t>In: Environment and Quality of Life, Principles for the Interpretation of the Results of Testing Procedures in Ecotoxicology, EUR 7549, 342, Comm.Eur.Commun., Luxembourge, Belgium:284-295</t>
        </is>
      </c>
      <c r="CO1742" t="n">
        <v>1982.0</v>
      </c>
      <c r="CP1742" t="inlineStr">
        <is>
          <t>Newsome,C.S. (1982). Susceptibility of Various Fish Species at Different Stages of Development to Aquatic Pollutants. In: Environment and Quality of Life, Principles for the Interpretation of the Results of Testing Procedures in Ecotoxicology, EUR 7549, 342, Comm.Eur.Commun., Luxembourge, Belgium, 284-295. ECOREF#:17931</t>
        </is>
      </c>
    </row>
    <row r="1743">
      <c r="A1743" t="n">
        <v>151213.0</v>
      </c>
      <c r="B1743" t="inlineStr">
        <is>
          <t>Sulfuric acid monododecyl ester sodium salt (1:1)</t>
        </is>
      </c>
      <c r="C1743"/>
      <c r="D1743" t="inlineStr">
        <is>
          <t>Unmeasured</t>
        </is>
      </c>
      <c r="E1743" t="inlineStr">
        <is>
          <t>Not coded</t>
        </is>
      </c>
      <c r="F1743"/>
      <c r="G1743"/>
      <c r="H1743"/>
      <c r="I1743"/>
      <c r="J1743"/>
      <c r="K1743"/>
      <c r="L1743" t="inlineStr">
        <is>
          <t>Pimephales promelas</t>
        </is>
      </c>
      <c r="M1743" t="inlineStr">
        <is>
          <t>Fathead Minnow</t>
        </is>
      </c>
      <c r="N1743"/>
      <c r="O1743"/>
      <c r="P1743"/>
      <c r="Q1743"/>
      <c r="R1743"/>
      <c r="S1743"/>
      <c r="T1743"/>
      <c r="U1743"/>
      <c r="V1743" t="inlineStr">
        <is>
          <t>Static</t>
        </is>
      </c>
      <c r="W1743" t="inlineStr">
        <is>
          <t>Fresh water</t>
        </is>
      </c>
      <c r="X1743" t="inlineStr">
        <is>
          <t>Lab</t>
        </is>
      </c>
      <c r="Y1743"/>
      <c r="Z1743" t="inlineStr">
        <is>
          <t>Formulation</t>
        </is>
      </c>
      <c r="AA1743"/>
      <c r="AB1743" t="n">
        <v>6.6</v>
      </c>
      <c r="AC1743"/>
      <c r="AD1743" t="n">
        <v>5.8</v>
      </c>
      <c r="AE1743"/>
      <c r="AF1743" t="n">
        <v>7.5</v>
      </c>
      <c r="AG1743" t="inlineStr">
        <is>
          <t>AI mg/L</t>
        </is>
      </c>
      <c r="AH1743"/>
      <c r="AI1743"/>
      <c r="AJ1743"/>
      <c r="AK1743"/>
      <c r="AL1743"/>
      <c r="AM1743"/>
      <c r="AN1743"/>
      <c r="AO1743"/>
      <c r="AP1743"/>
      <c r="AQ1743"/>
      <c r="AR1743"/>
      <c r="AS1743"/>
      <c r="AT1743"/>
      <c r="AU1743"/>
      <c r="AV1743"/>
      <c r="AW1743"/>
      <c r="AX1743" t="inlineStr">
        <is>
          <t>Mortality</t>
        </is>
      </c>
      <c r="AY1743" t="inlineStr">
        <is>
          <t>Mortality</t>
        </is>
      </c>
      <c r="AZ1743" t="inlineStr">
        <is>
          <t>LC50</t>
        </is>
      </c>
      <c r="BA1743"/>
      <c r="BB1743" t="n">
        <v>4.0</v>
      </c>
      <c r="BC1743"/>
      <c r="BD1743"/>
      <c r="BE1743"/>
      <c r="BF1743"/>
      <c r="BG1743" t="inlineStr">
        <is>
          <t>Day(s)</t>
        </is>
      </c>
      <c r="BH1743"/>
      <c r="BI1743" t="inlineStr">
        <is>
          <t>DTXSID1026031</t>
        </is>
      </c>
      <c r="BJ1743" t="inlineStr">
        <is>
          <t>10.1021/es00108a009</t>
        </is>
      </c>
      <c r="BK1743"/>
      <c r="BL1743"/>
      <c r="BM1743"/>
      <c r="BN1743"/>
      <c r="BO1743"/>
      <c r="BP1743"/>
      <c r="BQ1743"/>
      <c r="BR1743"/>
      <c r="BS1743"/>
      <c r="BT1743" t="inlineStr">
        <is>
          <t>--</t>
        </is>
      </c>
      <c r="BU1743"/>
      <c r="BV1743"/>
      <c r="BW1743"/>
      <c r="BX1743"/>
      <c r="BY1743"/>
      <c r="BZ1743"/>
      <c r="CA1743"/>
      <c r="CB1743"/>
      <c r="CC1743"/>
      <c r="CD1743"/>
      <c r="CE1743"/>
      <c r="CF1743"/>
      <c r="CG1743"/>
      <c r="CH1743"/>
      <c r="CI1743" t="inlineStr">
        <is>
          <t xml:space="preserve"> USED DECHLORINATED TAP WATER, AERATED// </t>
        </is>
      </c>
      <c r="CJ1743" t="inlineStr">
        <is>
          <t xml:space="preserve">   USED DECHLORINATED TAP WATER, AERATED// </t>
        </is>
      </c>
      <c r="CK1743" t="inlineStr">
        <is>
          <t>Conway,R.A., G.T. Waggy, M.H. Spiegel, and R.L. Berglund</t>
        </is>
      </c>
      <c r="CL1743" t="n">
        <v>10117.0</v>
      </c>
      <c r="CM1743" t="inlineStr">
        <is>
          <t>Environmental Fate and Effects of Ethylene Oxide</t>
        </is>
      </c>
      <c r="CN1743" t="inlineStr">
        <is>
          <t>Environ. Sci. Technol.17(2): 107-112</t>
        </is>
      </c>
      <c r="CO1743" t="n">
        <v>1983.0</v>
      </c>
      <c r="CP1743" t="inlineStr">
        <is>
          <t>Conway,R.A., G.T. Waggy, M.H. Spiegel, and R.L. Berglund (1983). Environmental Fate and Effects of Ethylene Oxide. Environ. Sci. Technol., 17, (2), 107-112. doi:10.1021/es00108a009. ECOREF#:10117</t>
        </is>
      </c>
    </row>
    <row r="1744">
      <c r="A1744" t="n">
        <v>151508.0</v>
      </c>
      <c r="B1744" t="inlineStr">
        <is>
          <t>Potassium cyanide (K(CN))</t>
        </is>
      </c>
      <c r="C1744"/>
      <c r="D1744" t="inlineStr">
        <is>
          <t>Measured</t>
        </is>
      </c>
      <c r="E1744" t="inlineStr">
        <is>
          <t>Not coded</t>
        </is>
      </c>
      <c r="F1744"/>
      <c r="G1744"/>
      <c r="H1744"/>
      <c r="I1744"/>
      <c r="J1744"/>
      <c r="K1744"/>
      <c r="L1744" t="inlineStr">
        <is>
          <t>Pimephales promelas</t>
        </is>
      </c>
      <c r="M1744" t="inlineStr">
        <is>
          <t>Fathead Minnow</t>
        </is>
      </c>
      <c r="N1744"/>
      <c r="O1744"/>
      <c r="P1744"/>
      <c r="Q1744"/>
      <c r="R1744"/>
      <c r="S1744"/>
      <c r="T1744"/>
      <c r="U1744"/>
      <c r="V1744" t="inlineStr">
        <is>
          <t>Static</t>
        </is>
      </c>
      <c r="W1744" t="inlineStr">
        <is>
          <t>Fresh water</t>
        </is>
      </c>
      <c r="X1744" t="inlineStr">
        <is>
          <t>Lab</t>
        </is>
      </c>
      <c r="Y1744"/>
      <c r="Z1744" t="inlineStr">
        <is>
          <t>Total</t>
        </is>
      </c>
      <c r="AA1744"/>
      <c r="AB1744"/>
      <c r="AC1744"/>
      <c r="AD1744" t="n">
        <v>0.31</v>
      </c>
      <c r="AE1744"/>
      <c r="AF1744" t="n">
        <v>0.37</v>
      </c>
      <c r="AG1744" t="inlineStr">
        <is>
          <t>AI mg/L</t>
        </is>
      </c>
      <c r="AH1744"/>
      <c r="AI1744"/>
      <c r="AJ1744"/>
      <c r="AK1744"/>
      <c r="AL1744"/>
      <c r="AM1744"/>
      <c r="AN1744"/>
      <c r="AO1744"/>
      <c r="AP1744"/>
      <c r="AQ1744"/>
      <c r="AR1744"/>
      <c r="AS1744"/>
      <c r="AT1744"/>
      <c r="AU1744"/>
      <c r="AV1744"/>
      <c r="AW1744"/>
      <c r="AX1744" t="inlineStr">
        <is>
          <t>Mortality</t>
        </is>
      </c>
      <c r="AY1744" t="inlineStr">
        <is>
          <t>Mortality</t>
        </is>
      </c>
      <c r="AZ1744" t="inlineStr">
        <is>
          <t>LC50</t>
        </is>
      </c>
      <c r="BA1744"/>
      <c r="BB1744" t="n">
        <v>4.0</v>
      </c>
      <c r="BC1744"/>
      <c r="BD1744"/>
      <c r="BE1744"/>
      <c r="BF1744"/>
      <c r="BG1744" t="inlineStr">
        <is>
          <t>Day(s)</t>
        </is>
      </c>
      <c r="BH1744"/>
      <c r="BI1744" t="inlineStr">
        <is>
          <t>DTXSID0024268</t>
        </is>
      </c>
      <c r="BJ1744"/>
      <c r="BK1744"/>
      <c r="BL1744"/>
      <c r="BM1744"/>
      <c r="BN1744"/>
      <c r="BO1744"/>
      <c r="BP1744"/>
      <c r="BQ1744"/>
      <c r="BR1744"/>
      <c r="BS1744"/>
      <c r="BT1744" t="inlineStr">
        <is>
          <t>--</t>
        </is>
      </c>
      <c r="BU1744"/>
      <c r="BV1744"/>
      <c r="BW1744"/>
      <c r="BX1744"/>
      <c r="BY1744"/>
      <c r="BZ1744"/>
      <c r="CA1744"/>
      <c r="CB1744"/>
      <c r="CC1744"/>
      <c r="CD1744"/>
      <c r="CE1744"/>
      <c r="CF1744"/>
      <c r="CG1744"/>
      <c r="CH1744"/>
      <c r="CI1744"/>
      <c r="CJ1744"/>
      <c r="CK1744" t="inlineStr">
        <is>
          <t>Goode,J.W., G. Rausina, M.L. Keplinger, and J.C. Calandra</t>
        </is>
      </c>
      <c r="CL1744" t="n">
        <v>8353.0</v>
      </c>
      <c r="CM1744" t="inlineStr">
        <is>
          <t>Acute Static and Subacute Dynamic Toxicity Studies Conducted with Free and Combined Cyanide in Rainbow Trout and Fathead Minnows</t>
        </is>
      </c>
      <c r="CN1744" t="inlineStr">
        <is>
          <t>Toxicol. Appl. Pharmacol.37(1): 118-</t>
        </is>
      </c>
      <c r="CO1744" t="n">
        <v>1976.0</v>
      </c>
      <c r="CP1744" t="inlineStr">
        <is>
          <t>Goode,J.W., G. Rausina, M.L. Keplinger, and J.C. Calandra (1976). Acute Static and Subacute Dynamic Toxicity Studies Conducted with Free and Combined Cyanide in Rainbow Trout and Fathead Minnows. Toxicol. Appl. Pharmacol., 37, (1), 118-. ECOREF#:8353</t>
        </is>
      </c>
    </row>
    <row r="1745">
      <c r="A1745" t="n">
        <v>152169.0</v>
      </c>
      <c r="B1745" t="inlineStr">
        <is>
          <t>Octamethylphosphoramide</t>
        </is>
      </c>
      <c r="C1745" t="inlineStr">
        <is>
          <t>Technical grade, technical product, technical formulation</t>
        </is>
      </c>
      <c r="D1745" t="inlineStr">
        <is>
          <t>Unmeasured</t>
        </is>
      </c>
      <c r="E1745" t="inlineStr">
        <is>
          <t>Not coded</t>
        </is>
      </c>
      <c r="F1745"/>
      <c r="G1745" t="n">
        <v>90.0</v>
      </c>
      <c r="H1745"/>
      <c r="I1745"/>
      <c r="J1745"/>
      <c r="K1745"/>
      <c r="L1745" t="inlineStr">
        <is>
          <t>Pimephales promelas</t>
        </is>
      </c>
      <c r="M1745" t="inlineStr">
        <is>
          <t>Fathead Minnow</t>
        </is>
      </c>
      <c r="N1745"/>
      <c r="O1745"/>
      <c r="P1745"/>
      <c r="Q1745"/>
      <c r="R1745"/>
      <c r="S1745"/>
      <c r="T1745"/>
      <c r="U1745"/>
      <c r="V1745" t="inlineStr">
        <is>
          <t>Static</t>
        </is>
      </c>
      <c r="W1745" t="inlineStr">
        <is>
          <t>Fresh water</t>
        </is>
      </c>
      <c r="X1745" t="inlineStr">
        <is>
          <t>Lab</t>
        </is>
      </c>
      <c r="Y1745"/>
      <c r="Z1745" t="inlineStr">
        <is>
          <t>Active ingredient</t>
        </is>
      </c>
      <c r="AA1745"/>
      <c r="AB1745" t="n">
        <v>88.0</v>
      </c>
      <c r="AC1745"/>
      <c r="AD1745"/>
      <c r="AE1745"/>
      <c r="AF1745"/>
      <c r="AG1745" t="inlineStr">
        <is>
          <t>AI mg/L</t>
        </is>
      </c>
      <c r="AH1745"/>
      <c r="AI1745"/>
      <c r="AJ1745"/>
      <c r="AK1745"/>
      <c r="AL1745"/>
      <c r="AM1745"/>
      <c r="AN1745"/>
      <c r="AO1745"/>
      <c r="AP1745"/>
      <c r="AQ1745"/>
      <c r="AR1745"/>
      <c r="AS1745"/>
      <c r="AT1745"/>
      <c r="AU1745"/>
      <c r="AV1745"/>
      <c r="AW1745"/>
      <c r="AX1745" t="inlineStr">
        <is>
          <t>Mortality</t>
        </is>
      </c>
      <c r="AY1745" t="inlineStr">
        <is>
          <t>Mortality</t>
        </is>
      </c>
      <c r="AZ1745" t="inlineStr">
        <is>
          <t>LC50</t>
        </is>
      </c>
      <c r="BA1745"/>
      <c r="BB1745" t="n">
        <v>4.0</v>
      </c>
      <c r="BC1745"/>
      <c r="BD1745"/>
      <c r="BE1745"/>
      <c r="BF1745"/>
      <c r="BG1745" t="inlineStr">
        <is>
          <t>Day(s)</t>
        </is>
      </c>
      <c r="BH1745" t="inlineStr">
        <is>
          <t>Pure</t>
        </is>
      </c>
      <c r="BI1745" t="inlineStr">
        <is>
          <t>DTXSID0042373</t>
        </is>
      </c>
      <c r="BJ1745" t="inlineStr">
        <is>
          <t>10.1577/1548-8659(1962)91[175:TTOOPI]2.0.CO;2</t>
        </is>
      </c>
      <c r="BK1745"/>
      <c r="BL1745"/>
      <c r="BM1745"/>
      <c r="BN1745"/>
      <c r="BO1745"/>
      <c r="BP1745"/>
      <c r="BQ1745"/>
      <c r="BR1745"/>
      <c r="BS1745"/>
      <c r="BT1745" t="inlineStr">
        <is>
          <t>--</t>
        </is>
      </c>
      <c r="BU1745"/>
      <c r="BV1745"/>
      <c r="BW1745"/>
      <c r="BX1745"/>
      <c r="BY1745"/>
      <c r="BZ1745"/>
      <c r="CA1745"/>
      <c r="CB1745"/>
      <c r="CC1745"/>
      <c r="CD1745"/>
      <c r="CE1745"/>
      <c r="CF1745"/>
      <c r="CG1745"/>
      <c r="CH1745"/>
      <c r="CI1745" t="inlineStr">
        <is>
          <t xml:space="preserve"> AERATION// CONTR/FOLLOWED APHA STANDARD METHODS// </t>
        </is>
      </c>
      <c r="CJ1745" t="inlineStr">
        <is>
          <t xml:space="preserve">   AERATION// CONTR/FOLLOWED APHA STANDARD METHODS// </t>
        </is>
      </c>
      <c r="CK1745" t="inlineStr">
        <is>
          <t>Pickering,Q.H., C. Henderson, and A.E. Lemke</t>
        </is>
      </c>
      <c r="CL1745" t="n">
        <v>2893.0</v>
      </c>
      <c r="CM1745" t="inlineStr">
        <is>
          <t>The Toxicity of Organic Phosphorus Insecticides to Different Species of Warmwater Fishes</t>
        </is>
      </c>
      <c r="CN1745" t="inlineStr">
        <is>
          <t>Trans. Am. Fish. Soc.91:175-184</t>
        </is>
      </c>
      <c r="CO1745" t="n">
        <v>1962.0</v>
      </c>
      <c r="CP1745" t="inlineStr">
        <is>
          <t>Pickering,Q.H., C. Henderson, and A.E. Lemke (1962). The Toxicity of Organic Phosphorus Insecticides to Different Species of Warmwater Fishes. Trans. Am. Fish. Soc., 91, 175-184. doi:10.1577/1548-8659(1962)91[175:TTOOPI]2.0.CO;2. ECOREF#:2893</t>
        </is>
      </c>
    </row>
    <row r="1746">
      <c r="A1746" t="n">
        <v>152169.0</v>
      </c>
      <c r="B1746" t="inlineStr">
        <is>
          <t>Octamethylphosphoramide</t>
        </is>
      </c>
      <c r="C1746" t="inlineStr">
        <is>
          <t>Technical grade, technical product, technical formulation</t>
        </is>
      </c>
      <c r="D1746" t="inlineStr">
        <is>
          <t>Unmeasured</t>
        </is>
      </c>
      <c r="E1746" t="inlineStr">
        <is>
          <t>Not coded</t>
        </is>
      </c>
      <c r="F1746"/>
      <c r="G1746" t="n">
        <v>70.0</v>
      </c>
      <c r="H1746"/>
      <c r="I1746"/>
      <c r="J1746"/>
      <c r="K1746"/>
      <c r="L1746" t="inlineStr">
        <is>
          <t>Pimephales promelas</t>
        </is>
      </c>
      <c r="M1746" t="inlineStr">
        <is>
          <t>Fathead Minnow</t>
        </is>
      </c>
      <c r="N1746"/>
      <c r="O1746"/>
      <c r="P1746"/>
      <c r="Q1746"/>
      <c r="R1746"/>
      <c r="S1746"/>
      <c r="T1746"/>
      <c r="U1746"/>
      <c r="V1746" t="inlineStr">
        <is>
          <t>Static</t>
        </is>
      </c>
      <c r="W1746" t="inlineStr">
        <is>
          <t>Fresh water</t>
        </is>
      </c>
      <c r="X1746" t="inlineStr">
        <is>
          <t>Lab</t>
        </is>
      </c>
      <c r="Y1746"/>
      <c r="Z1746" t="inlineStr">
        <is>
          <t>Active ingredient</t>
        </is>
      </c>
      <c r="AA1746"/>
      <c r="AB1746" t="n">
        <v>121.0</v>
      </c>
      <c r="AC1746"/>
      <c r="AD1746"/>
      <c r="AE1746"/>
      <c r="AF1746"/>
      <c r="AG1746" t="inlineStr">
        <is>
          <t>AI mg/L</t>
        </is>
      </c>
      <c r="AH1746"/>
      <c r="AI1746"/>
      <c r="AJ1746"/>
      <c r="AK1746"/>
      <c r="AL1746"/>
      <c r="AM1746"/>
      <c r="AN1746"/>
      <c r="AO1746"/>
      <c r="AP1746"/>
      <c r="AQ1746"/>
      <c r="AR1746"/>
      <c r="AS1746"/>
      <c r="AT1746"/>
      <c r="AU1746"/>
      <c r="AV1746"/>
      <c r="AW1746"/>
      <c r="AX1746" t="inlineStr">
        <is>
          <t>Mortality</t>
        </is>
      </c>
      <c r="AY1746" t="inlineStr">
        <is>
          <t>Mortality</t>
        </is>
      </c>
      <c r="AZ1746" t="inlineStr">
        <is>
          <t>LC50</t>
        </is>
      </c>
      <c r="BA1746"/>
      <c r="BB1746" t="n">
        <v>4.0</v>
      </c>
      <c r="BC1746"/>
      <c r="BD1746"/>
      <c r="BE1746"/>
      <c r="BF1746"/>
      <c r="BG1746" t="inlineStr">
        <is>
          <t>Day(s)</t>
        </is>
      </c>
      <c r="BH1746" t="inlineStr">
        <is>
          <t>Pure</t>
        </is>
      </c>
      <c r="BI1746" t="inlineStr">
        <is>
          <t>DTXSID0042373</t>
        </is>
      </c>
      <c r="BJ1746" t="inlineStr">
        <is>
          <t>10.1577/1548-8659(1957)87[39:TOOPIT]2.0.CO;2</t>
        </is>
      </c>
      <c r="BK1746"/>
      <c r="BL1746"/>
      <c r="BM1746"/>
      <c r="BN1746"/>
      <c r="BO1746"/>
      <c r="BP1746"/>
      <c r="BQ1746"/>
      <c r="BR1746"/>
      <c r="BS1746"/>
      <c r="BT1746" t="inlineStr">
        <is>
          <t>--</t>
        </is>
      </c>
      <c r="BU1746"/>
      <c r="BV1746"/>
      <c r="BW1746"/>
      <c r="BX1746"/>
      <c r="BY1746"/>
      <c r="BZ1746"/>
      <c r="CA1746"/>
      <c r="CB1746"/>
      <c r="CC1746"/>
      <c r="CD1746"/>
      <c r="CE1746"/>
      <c r="CF1746"/>
      <c r="CG1746"/>
      <c r="CH1746"/>
      <c r="CI1746" t="inlineStr">
        <is>
          <t xml:space="preserve"> STOCK SOLN/1% BY VOLUME WATER SOLUTION// HARD/DILUTION WATER 20 MG/L AS CACO3// </t>
        </is>
      </c>
      <c r="CJ1746" t="inlineStr">
        <is>
          <t xml:space="preserve">   STOCK SOLN/1% BY VOLUME WATER SOLUTION// HARD/DILUTION WATER 20 MG/L AS CACO3// </t>
        </is>
      </c>
      <c r="CK1746" t="inlineStr">
        <is>
          <t>Henderson,C., and Q.H. Pickering</t>
        </is>
      </c>
      <c r="CL1746" t="n">
        <v>2155.0</v>
      </c>
      <c r="CM1746" t="inlineStr">
        <is>
          <t>Toxicity of Organic Phosphorus Insecticides to Fish</t>
        </is>
      </c>
      <c r="CN1746" t="inlineStr">
        <is>
          <t>Trans. Am. Fish. Soc.87:39-51</t>
        </is>
      </c>
      <c r="CO1746" t="n">
        <v>1958.0</v>
      </c>
      <c r="CP1746" t="inlineStr">
        <is>
          <t>Henderson,C., and Q.H. Pickering (1958). Toxicity of Organic Phosphorus Insecticides to Fish. Trans. Am. Fish. Soc., 87, 39-51. doi:10.1577/1548-8659(1957)87[39:TOOPIT]2.0.CO;2. ECOREF#:2155</t>
        </is>
      </c>
    </row>
    <row r="1747">
      <c r="A1747" t="n">
        <v>152169.0</v>
      </c>
      <c r="B1747" t="inlineStr">
        <is>
          <t>Octamethylphosphoramide</t>
        </is>
      </c>
      <c r="C1747" t="inlineStr">
        <is>
          <t>Technical grade, technical product, technical formulation</t>
        </is>
      </c>
      <c r="D1747" t="inlineStr">
        <is>
          <t>Unmeasured</t>
        </is>
      </c>
      <c r="E1747" t="inlineStr">
        <is>
          <t>Not coded</t>
        </is>
      </c>
      <c r="F1747"/>
      <c r="G1747" t="n">
        <v>70.0</v>
      </c>
      <c r="H1747"/>
      <c r="I1747"/>
      <c r="J1747"/>
      <c r="K1747"/>
      <c r="L1747" t="inlineStr">
        <is>
          <t>Pimephales promelas</t>
        </is>
      </c>
      <c r="M1747" t="inlineStr">
        <is>
          <t>Fathead Minnow</t>
        </is>
      </c>
      <c r="N1747"/>
      <c r="O1747"/>
      <c r="P1747"/>
      <c r="Q1747"/>
      <c r="R1747"/>
      <c r="S1747"/>
      <c r="T1747"/>
      <c r="U1747"/>
      <c r="V1747" t="inlineStr">
        <is>
          <t>Static</t>
        </is>
      </c>
      <c r="W1747" t="inlineStr">
        <is>
          <t>Fresh water</t>
        </is>
      </c>
      <c r="X1747" t="inlineStr">
        <is>
          <t>Lab</t>
        </is>
      </c>
      <c r="Y1747"/>
      <c r="Z1747" t="inlineStr">
        <is>
          <t>Active ingredient</t>
        </is>
      </c>
      <c r="AA1747"/>
      <c r="AB1747" t="n">
        <v>135.0</v>
      </c>
      <c r="AC1747"/>
      <c r="AD1747"/>
      <c r="AE1747"/>
      <c r="AF1747"/>
      <c r="AG1747" t="inlineStr">
        <is>
          <t>AI mg/L</t>
        </is>
      </c>
      <c r="AH1747"/>
      <c r="AI1747"/>
      <c r="AJ1747"/>
      <c r="AK1747"/>
      <c r="AL1747"/>
      <c r="AM1747"/>
      <c r="AN1747"/>
      <c r="AO1747"/>
      <c r="AP1747"/>
      <c r="AQ1747"/>
      <c r="AR1747"/>
      <c r="AS1747"/>
      <c r="AT1747"/>
      <c r="AU1747"/>
      <c r="AV1747"/>
      <c r="AW1747"/>
      <c r="AX1747" t="inlineStr">
        <is>
          <t>Mortality</t>
        </is>
      </c>
      <c r="AY1747" t="inlineStr">
        <is>
          <t>Mortality</t>
        </is>
      </c>
      <c r="AZ1747" t="inlineStr">
        <is>
          <t>LC50</t>
        </is>
      </c>
      <c r="BA1747"/>
      <c r="BB1747" t="n">
        <v>4.0</v>
      </c>
      <c r="BC1747"/>
      <c r="BD1747"/>
      <c r="BE1747"/>
      <c r="BF1747"/>
      <c r="BG1747" t="inlineStr">
        <is>
          <t>Day(s)</t>
        </is>
      </c>
      <c r="BH1747" t="inlineStr">
        <is>
          <t>Pure</t>
        </is>
      </c>
      <c r="BI1747" t="inlineStr">
        <is>
          <t>DTXSID0042373</t>
        </is>
      </c>
      <c r="BJ1747" t="inlineStr">
        <is>
          <t>10.1577/1548-8659(1957)87[39:TOOPIT]2.0.CO;2</t>
        </is>
      </c>
      <c r="BK1747"/>
      <c r="BL1747"/>
      <c r="BM1747"/>
      <c r="BN1747"/>
      <c r="BO1747"/>
      <c r="BP1747"/>
      <c r="BQ1747"/>
      <c r="BR1747"/>
      <c r="BS1747"/>
      <c r="BT1747" t="inlineStr">
        <is>
          <t>--</t>
        </is>
      </c>
      <c r="BU1747"/>
      <c r="BV1747"/>
      <c r="BW1747"/>
      <c r="BX1747"/>
      <c r="BY1747"/>
      <c r="BZ1747"/>
      <c r="CA1747"/>
      <c r="CB1747"/>
      <c r="CC1747"/>
      <c r="CD1747"/>
      <c r="CE1747"/>
      <c r="CF1747"/>
      <c r="CG1747"/>
      <c r="CH1747"/>
      <c r="CI1747" t="inlineStr">
        <is>
          <t xml:space="preserve"> STOCK SOLN/1% BY VOLUME WATER SOLUTION// HARD/DILUTION WATER 400 MG/L AS CACO3// </t>
        </is>
      </c>
      <c r="CJ1747" t="inlineStr">
        <is>
          <t xml:space="preserve">   STOCK SOLN/1% BY VOLUME WATER SOLUTION// HARD/DILUTION WATER 400 MG/L AS CACO3// </t>
        </is>
      </c>
      <c r="CK1747" t="inlineStr">
        <is>
          <t>Henderson,C., and Q.H. Pickering</t>
        </is>
      </c>
      <c r="CL1747" t="n">
        <v>2155.0</v>
      </c>
      <c r="CM1747" t="inlineStr">
        <is>
          <t>Toxicity of Organic Phosphorus Insecticides to Fish</t>
        </is>
      </c>
      <c r="CN1747" t="inlineStr">
        <is>
          <t>Trans. Am. Fish. Soc.87:39-51</t>
        </is>
      </c>
      <c r="CO1747" t="n">
        <v>1958.0</v>
      </c>
      <c r="CP1747" t="inlineStr">
        <is>
          <t>Henderson,C., and Q.H. Pickering (1958). Toxicity of Organic Phosphorus Insecticides to Fish. Trans. Am. Fish. Soc., 87, 39-51. doi:10.1577/1548-8659(1957)87[39:TOOPIT]2.0.CO;2. ECOREF#:2155</t>
        </is>
      </c>
    </row>
    <row r="1748">
      <c r="A1748" t="n">
        <v>206440.0</v>
      </c>
      <c r="B1748" t="inlineStr">
        <is>
          <t>Fluoranthene</t>
        </is>
      </c>
      <c r="C1748" t="inlineStr">
        <is>
          <t>Analytical grade</t>
        </is>
      </c>
      <c r="D1748" t="inlineStr">
        <is>
          <t>Measured</t>
        </is>
      </c>
      <c r="E1748" t="inlineStr">
        <is>
          <t>Not coded</t>
        </is>
      </c>
      <c r="F1748"/>
      <c r="G1748" t="n">
        <v>99.0</v>
      </c>
      <c r="H1748"/>
      <c r="I1748"/>
      <c r="J1748"/>
      <c r="K1748"/>
      <c r="L1748" t="inlineStr">
        <is>
          <t>Pimephales promelas</t>
        </is>
      </c>
      <c r="M1748" t="inlineStr">
        <is>
          <t>Fathead Minnow</t>
        </is>
      </c>
      <c r="N1748"/>
      <c r="O1748"/>
      <c r="P1748"/>
      <c r="Q1748"/>
      <c r="R1748" t="n">
        <v>25.0</v>
      </c>
      <c r="S1748"/>
      <c r="T1748" t="n">
        <v>35.0</v>
      </c>
      <c r="U1748" t="inlineStr">
        <is>
          <t>Day(s)</t>
        </is>
      </c>
      <c r="V1748" t="inlineStr">
        <is>
          <t>Flow-through</t>
        </is>
      </c>
      <c r="W1748" t="inlineStr">
        <is>
          <t>Fresh water</t>
        </is>
      </c>
      <c r="X1748" t="inlineStr">
        <is>
          <t>Lab</t>
        </is>
      </c>
      <c r="Y1748"/>
      <c r="Z1748" t="inlineStr">
        <is>
          <t>Active ingredient</t>
        </is>
      </c>
      <c r="AA1748" t="inlineStr">
        <is>
          <t>&gt;</t>
        </is>
      </c>
      <c r="AB1748" t="n">
        <v>0.212</v>
      </c>
      <c r="AC1748"/>
      <c r="AD1748"/>
      <c r="AE1748"/>
      <c r="AF1748"/>
      <c r="AG1748" t="inlineStr">
        <is>
          <t>AI mg/L</t>
        </is>
      </c>
      <c r="AH1748"/>
      <c r="AI1748"/>
      <c r="AJ1748"/>
      <c r="AK1748"/>
      <c r="AL1748"/>
      <c r="AM1748"/>
      <c r="AN1748"/>
      <c r="AO1748"/>
      <c r="AP1748"/>
      <c r="AQ1748"/>
      <c r="AR1748"/>
      <c r="AS1748"/>
      <c r="AT1748"/>
      <c r="AU1748"/>
      <c r="AV1748"/>
      <c r="AW1748"/>
      <c r="AX1748" t="inlineStr">
        <is>
          <t>Mortality</t>
        </is>
      </c>
      <c r="AY1748" t="inlineStr">
        <is>
          <t>Mortality</t>
        </is>
      </c>
      <c r="AZ1748" t="inlineStr">
        <is>
          <t>LC50</t>
        </is>
      </c>
      <c r="BA1748"/>
      <c r="BB1748" t="n">
        <v>4.0</v>
      </c>
      <c r="BC1748"/>
      <c r="BD1748"/>
      <c r="BE1748"/>
      <c r="BF1748"/>
      <c r="BG1748" t="inlineStr">
        <is>
          <t>Day(s)</t>
        </is>
      </c>
      <c r="BH1748" t="inlineStr">
        <is>
          <t>Pure</t>
        </is>
      </c>
      <c r="BI1748" t="inlineStr">
        <is>
          <t>DTXSID3024104</t>
        </is>
      </c>
      <c r="BJ1748" t="inlineStr">
        <is>
          <t>10.1007/s002449900544</t>
        </is>
      </c>
      <c r="BK1748"/>
      <c r="BL1748"/>
      <c r="BM1748"/>
      <c r="BN1748"/>
      <c r="BO1748"/>
      <c r="BP1748"/>
      <c r="BQ1748"/>
      <c r="BR1748"/>
      <c r="BS1748"/>
      <c r="BT1748" t="inlineStr">
        <is>
          <t>--</t>
        </is>
      </c>
      <c r="BU1748"/>
      <c r="BV1748"/>
      <c r="BW1748"/>
      <c r="BX1748"/>
      <c r="BY1748"/>
      <c r="BZ1748"/>
      <c r="CA1748"/>
      <c r="CB1748"/>
      <c r="CC1748"/>
      <c r="CD1748"/>
      <c r="CE1748"/>
      <c r="CF1748"/>
      <c r="CG1748"/>
      <c r="CH1748"/>
      <c r="CI1748"/>
      <c r="CJ1748"/>
      <c r="CK1748" t="inlineStr">
        <is>
          <t>Spehar,R.L., S. Poucher, L.T. Brooke, D.J. Hansen, D. Champlin, and D.A. Cox</t>
        </is>
      </c>
      <c r="CL1748" t="n">
        <v>20588.0</v>
      </c>
      <c r="CM1748" t="inlineStr">
        <is>
          <t>Comparative Toxicity of Fluoranthene to Freshwater and Saltwater Species Under Fluorescent and Ultraviolet Light</t>
        </is>
      </c>
      <c r="CN1748" t="inlineStr">
        <is>
          <t>Arch. Environ. Contam. Toxicol.37(4): 496-502</t>
        </is>
      </c>
      <c r="CO1748" t="n">
        <v>1999.0</v>
      </c>
      <c r="CP1748" t="inlineStr">
        <is>
          <t>Spehar,R.L., S. Poucher, L.T. Brooke, D.J. Hansen, D. Champlin, and D.A. Cox (1999). Comparative Toxicity of Fluoranthene to Freshwater and Saltwater Species Under Fluorescent and Ultraviolet Light. Arch. Environ. Contam. Toxicol., 37, (4), 496-502. doi:10.1007/s002449900544. ECOREF#:20588</t>
        </is>
      </c>
    </row>
    <row r="1749">
      <c r="A1749" t="n">
        <v>206440.0</v>
      </c>
      <c r="B1749" t="inlineStr">
        <is>
          <t>Fluoranthene</t>
        </is>
      </c>
      <c r="C1749"/>
      <c r="D1749" t="inlineStr">
        <is>
          <t>Measured</t>
        </is>
      </c>
      <c r="E1749" t="inlineStr">
        <is>
          <t>Not coded</t>
        </is>
      </c>
      <c r="F1749"/>
      <c r="G1749" t="n">
        <v>98.0</v>
      </c>
      <c r="H1749"/>
      <c r="I1749"/>
      <c r="J1749"/>
      <c r="K1749"/>
      <c r="L1749" t="inlineStr">
        <is>
          <t>Pimephales promelas</t>
        </is>
      </c>
      <c r="M1749" t="inlineStr">
        <is>
          <t>Fathead Minnow</t>
        </is>
      </c>
      <c r="N1749"/>
      <c r="O1749"/>
      <c r="P1749"/>
      <c r="Q1749"/>
      <c r="R1749"/>
      <c r="S1749"/>
      <c r="T1749"/>
      <c r="U1749"/>
      <c r="V1749" t="inlineStr">
        <is>
          <t>Flow-through</t>
        </is>
      </c>
      <c r="W1749" t="inlineStr">
        <is>
          <t>Fresh water</t>
        </is>
      </c>
      <c r="X1749" t="inlineStr">
        <is>
          <t>Lab</t>
        </is>
      </c>
      <c r="Y1749" t="n">
        <v>6.0</v>
      </c>
      <c r="Z1749" t="inlineStr">
        <is>
          <t>Active ingredient</t>
        </is>
      </c>
      <c r="AA1749" t="inlineStr">
        <is>
          <t>&gt;</t>
        </is>
      </c>
      <c r="AB1749" t="n">
        <v>0.066</v>
      </c>
      <c r="AC1749"/>
      <c r="AD1749"/>
      <c r="AE1749"/>
      <c r="AF1749"/>
      <c r="AG1749" t="inlineStr">
        <is>
          <t>AI mg/L</t>
        </is>
      </c>
      <c r="AH1749"/>
      <c r="AI1749"/>
      <c r="AJ1749"/>
      <c r="AK1749"/>
      <c r="AL1749"/>
      <c r="AM1749"/>
      <c r="AN1749"/>
      <c r="AO1749"/>
      <c r="AP1749"/>
      <c r="AQ1749"/>
      <c r="AR1749"/>
      <c r="AS1749"/>
      <c r="AT1749"/>
      <c r="AU1749"/>
      <c r="AV1749"/>
      <c r="AW1749"/>
      <c r="AX1749" t="inlineStr">
        <is>
          <t>Mortality</t>
        </is>
      </c>
      <c r="AY1749" t="inlineStr">
        <is>
          <t>Mortality</t>
        </is>
      </c>
      <c r="AZ1749" t="inlineStr">
        <is>
          <t>LC50</t>
        </is>
      </c>
      <c r="BA1749"/>
      <c r="BB1749" t="n">
        <v>4.0</v>
      </c>
      <c r="BC1749"/>
      <c r="BD1749"/>
      <c r="BE1749"/>
      <c r="BF1749"/>
      <c r="BG1749" t="inlineStr">
        <is>
          <t>Day(s)</t>
        </is>
      </c>
      <c r="BH1749" t="inlineStr">
        <is>
          <t>Active ingredient</t>
        </is>
      </c>
      <c r="BI1749" t="inlineStr">
        <is>
          <t>DTXSID3024104</t>
        </is>
      </c>
      <c r="BJ1749"/>
      <c r="BK1749"/>
      <c r="BL1749"/>
      <c r="BM1749"/>
      <c r="BN1749"/>
      <c r="BO1749"/>
      <c r="BP1749"/>
      <c r="BQ1749"/>
      <c r="BR1749"/>
      <c r="BS1749"/>
      <c r="BT1749" t="inlineStr">
        <is>
          <t>--</t>
        </is>
      </c>
      <c r="BU1749"/>
      <c r="BV1749"/>
      <c r="BW1749"/>
      <c r="BX1749"/>
      <c r="BY1749"/>
      <c r="BZ1749"/>
      <c r="CA1749"/>
      <c r="CB1749"/>
      <c r="CC1749"/>
      <c r="CD1749"/>
      <c r="CE1749"/>
      <c r="CF1749"/>
      <c r="CG1749"/>
      <c r="CH1749"/>
      <c r="CI1749" t="inlineStr">
        <is>
          <t xml:space="preserve"> DNUM/6//DOSES/0.010/0.018/0.029/0.042/0.066 mg/L//TESTID/33//</t>
        </is>
      </c>
      <c r="CJ1749" t="inlineStr">
        <is>
          <t xml:space="preserve">   DNUM/6//DOSES/0.010/0.018/0.029/0.042/0.066 mg/L//TESTID/33//</t>
        </is>
      </c>
      <c r="CK1749" t="inlineStr">
        <is>
          <t>Turner,L.W.</t>
        </is>
      </c>
      <c r="CL1749" t="n">
        <v>9994.0</v>
      </c>
      <c r="CM1749" t="inlineStr">
        <is>
          <t>Acute Toxicity of Selected Chemicals to Fathead Minnow, Water Flea and Mysid Shrimp Under Static and Flow-Through Test Conditions</t>
        </is>
      </c>
      <c r="CN1749" t="inlineStr">
        <is>
          <t>Final Rep.Coop.Agreement 807479-01-0, U.S.EPA, Off.of Pestic.and Toxic Subst., Washington, DC:258 p.</t>
        </is>
      </c>
      <c r="CO1749" t="n">
        <v>1982.0</v>
      </c>
      <c r="CP1749" t="inlineStr">
        <is>
          <t>Turner,L.W. (1982). Acute Toxicity of Selected Chemicals to Fathead Minnow, Water Flea and Mysid Shrimp Under Static and Flow-Through Test Conditions. Final Rep.Coop.Agreement 807479-01-0, U.S.EPA, Off.of Pestic.and Toxic Subst., Washington, DC, 258 p. ECOREF#:9994</t>
        </is>
      </c>
    </row>
    <row r="1750">
      <c r="A1750" t="n">
        <v>206440.0</v>
      </c>
      <c r="B1750" t="inlineStr">
        <is>
          <t>Fluoranthene</t>
        </is>
      </c>
      <c r="C1750"/>
      <c r="D1750" t="inlineStr">
        <is>
          <t>Measured</t>
        </is>
      </c>
      <c r="E1750" t="inlineStr">
        <is>
          <t>Not reported</t>
        </is>
      </c>
      <c r="F1750"/>
      <c r="G1750" t="n">
        <v>98.0</v>
      </c>
      <c r="H1750"/>
      <c r="I1750"/>
      <c r="J1750"/>
      <c r="K1750"/>
      <c r="L1750" t="inlineStr">
        <is>
          <t>Pimephales promelas</t>
        </is>
      </c>
      <c r="M1750" t="inlineStr">
        <is>
          <t>Fathead Minnow</t>
        </is>
      </c>
      <c r="N1750"/>
      <c r="O1750"/>
      <c r="P1750" t="n">
        <v>30.0</v>
      </c>
      <c r="Q1750"/>
      <c r="R1750"/>
      <c r="S1750"/>
      <c r="T1750"/>
      <c r="U1750" t="inlineStr">
        <is>
          <t>Day(s)</t>
        </is>
      </c>
      <c r="V1750" t="inlineStr">
        <is>
          <t>Flow-through</t>
        </is>
      </c>
      <c r="W1750" t="inlineStr">
        <is>
          <t>Fresh water</t>
        </is>
      </c>
      <c r="X1750" t="inlineStr">
        <is>
          <t>Lab</t>
        </is>
      </c>
      <c r="Y1750" t="n">
        <v>6.0</v>
      </c>
      <c r="Z1750" t="inlineStr">
        <is>
          <t>Active ingredient</t>
        </is>
      </c>
      <c r="AA1750" t="inlineStr">
        <is>
          <t>&gt;</t>
        </is>
      </c>
      <c r="AB1750" t="n">
        <v>0.212</v>
      </c>
      <c r="AC1750"/>
      <c r="AD1750"/>
      <c r="AE1750"/>
      <c r="AF1750"/>
      <c r="AG1750" t="inlineStr">
        <is>
          <t>AI mg/L</t>
        </is>
      </c>
      <c r="AH1750"/>
      <c r="AI1750"/>
      <c r="AJ1750"/>
      <c r="AK1750"/>
      <c r="AL1750"/>
      <c r="AM1750"/>
      <c r="AN1750"/>
      <c r="AO1750"/>
      <c r="AP1750"/>
      <c r="AQ1750"/>
      <c r="AR1750"/>
      <c r="AS1750"/>
      <c r="AT1750"/>
      <c r="AU1750"/>
      <c r="AV1750"/>
      <c r="AW1750"/>
      <c r="AX1750" t="inlineStr">
        <is>
          <t>Mortality</t>
        </is>
      </c>
      <c r="AY1750" t="inlineStr">
        <is>
          <t>Mortality</t>
        </is>
      </c>
      <c r="AZ1750" t="inlineStr">
        <is>
          <t>LC50</t>
        </is>
      </c>
      <c r="BA1750"/>
      <c r="BB1750" t="n">
        <v>4.0</v>
      </c>
      <c r="BC1750"/>
      <c r="BD1750"/>
      <c r="BE1750"/>
      <c r="BF1750"/>
      <c r="BG1750" t="inlineStr">
        <is>
          <t>Day(s)</t>
        </is>
      </c>
      <c r="BH1750" t="inlineStr">
        <is>
          <t>Pure</t>
        </is>
      </c>
      <c r="BI1750" t="inlineStr">
        <is>
          <t>DTXSID3024104</t>
        </is>
      </c>
      <c r="BJ1750"/>
      <c r="BK1750"/>
      <c r="BL1750" t="inlineStr">
        <is>
          <t>Acute</t>
        </is>
      </c>
      <c r="BM1750"/>
      <c r="BN1750"/>
      <c r="BO1750"/>
      <c r="BP1750"/>
      <c r="BQ1750"/>
      <c r="BR1750"/>
      <c r="BS1750"/>
      <c r="BT1750" t="inlineStr">
        <is>
          <t>--</t>
        </is>
      </c>
      <c r="BU1750"/>
      <c r="BV1750"/>
      <c r="BW1750"/>
      <c r="BX1750"/>
      <c r="BY1750"/>
      <c r="BZ1750"/>
      <c r="CA1750"/>
      <c r="CB1750"/>
      <c r="CC1750"/>
      <c r="CD1750"/>
      <c r="CE1750"/>
      <c r="CF1750"/>
      <c r="CG1750"/>
      <c r="CH1750"/>
      <c r="CI1750"/>
      <c r="CJ1750"/>
      <c r="CK1750" t="inlineStr">
        <is>
          <t>Brooke,L.T.</t>
        </is>
      </c>
      <c r="CL1750" t="n">
        <v>151475.0</v>
      </c>
      <c r="CM1750" t="inlineStr">
        <is>
          <t>Acute and Chronic Toxicity of Fluoranthene, with and Without Additional Ultraviolet Light, to Twelve Species of Freshwater Organisms</t>
        </is>
      </c>
      <c r="CN1750" t="inlineStr">
        <is>
          <t>U.S.EPA Contract No.68-C1-0034, U.S.EPA, Duluth, MN:51 p.</t>
        </is>
      </c>
      <c r="CO1750" t="n">
        <v>1993.0</v>
      </c>
      <c r="CP1750" t="inlineStr">
        <is>
          <t>Brooke,L.T. (1993). Acute and Chronic Toxicity of Fluoranthene, with and Without Additional Ultraviolet Light, to Twelve Species of Freshwater Organisms. U.S.EPA Contract No.68-C1-0034, U.S.EPA, Duluth, MN, 51 p. ECOREF#:151475</t>
        </is>
      </c>
    </row>
    <row r="1751">
      <c r="A1751" t="n">
        <v>206440.0</v>
      </c>
      <c r="B1751" t="inlineStr">
        <is>
          <t>Fluoranthene</t>
        </is>
      </c>
      <c r="C1751"/>
      <c r="D1751" t="inlineStr">
        <is>
          <t>Measured</t>
        </is>
      </c>
      <c r="E1751" t="inlineStr">
        <is>
          <t>Not coded</t>
        </is>
      </c>
      <c r="F1751"/>
      <c r="G1751" t="n">
        <v>98.0</v>
      </c>
      <c r="H1751"/>
      <c r="I1751"/>
      <c r="J1751"/>
      <c r="K1751"/>
      <c r="L1751" t="inlineStr">
        <is>
          <t>Pimephales promelas</t>
        </is>
      </c>
      <c r="M1751" t="inlineStr">
        <is>
          <t>Fathead Minnow</t>
        </is>
      </c>
      <c r="N1751"/>
      <c r="O1751"/>
      <c r="P1751"/>
      <c r="Q1751"/>
      <c r="R1751"/>
      <c r="S1751"/>
      <c r="T1751"/>
      <c r="U1751"/>
      <c r="V1751" t="inlineStr">
        <is>
          <t>Static</t>
        </is>
      </c>
      <c r="W1751" t="inlineStr">
        <is>
          <t>Fresh water</t>
        </is>
      </c>
      <c r="X1751" t="inlineStr">
        <is>
          <t>Lab</t>
        </is>
      </c>
      <c r="Y1751" t="n">
        <v>6.0</v>
      </c>
      <c r="Z1751" t="inlineStr">
        <is>
          <t>Active ingredient</t>
        </is>
      </c>
      <c r="AA1751" t="inlineStr">
        <is>
          <t>&gt;</t>
        </is>
      </c>
      <c r="AB1751" t="n">
        <v>0.098</v>
      </c>
      <c r="AC1751"/>
      <c r="AD1751"/>
      <c r="AE1751"/>
      <c r="AF1751"/>
      <c r="AG1751" t="inlineStr">
        <is>
          <t>AI mg/L</t>
        </is>
      </c>
      <c r="AH1751"/>
      <c r="AI1751"/>
      <c r="AJ1751"/>
      <c r="AK1751"/>
      <c r="AL1751"/>
      <c r="AM1751"/>
      <c r="AN1751"/>
      <c r="AO1751"/>
      <c r="AP1751"/>
      <c r="AQ1751"/>
      <c r="AR1751"/>
      <c r="AS1751"/>
      <c r="AT1751"/>
      <c r="AU1751"/>
      <c r="AV1751"/>
      <c r="AW1751"/>
      <c r="AX1751" t="inlineStr">
        <is>
          <t>Mortality</t>
        </is>
      </c>
      <c r="AY1751" t="inlineStr">
        <is>
          <t>Mortality</t>
        </is>
      </c>
      <c r="AZ1751" t="inlineStr">
        <is>
          <t>LC50</t>
        </is>
      </c>
      <c r="BA1751"/>
      <c r="BB1751" t="n">
        <v>4.0</v>
      </c>
      <c r="BC1751"/>
      <c r="BD1751"/>
      <c r="BE1751"/>
      <c r="BF1751"/>
      <c r="BG1751" t="inlineStr">
        <is>
          <t>Day(s)</t>
        </is>
      </c>
      <c r="BH1751" t="inlineStr">
        <is>
          <t>Active ingredient</t>
        </is>
      </c>
      <c r="BI1751" t="inlineStr">
        <is>
          <t>DTXSID3024104</t>
        </is>
      </c>
      <c r="BJ1751"/>
      <c r="BK1751"/>
      <c r="BL1751"/>
      <c r="BM1751"/>
      <c r="BN1751"/>
      <c r="BO1751"/>
      <c r="BP1751"/>
      <c r="BQ1751"/>
      <c r="BR1751"/>
      <c r="BS1751"/>
      <c r="BT1751" t="inlineStr">
        <is>
          <t>--</t>
        </is>
      </c>
      <c r="BU1751"/>
      <c r="BV1751"/>
      <c r="BW1751"/>
      <c r="BX1751"/>
      <c r="BY1751"/>
      <c r="BZ1751"/>
      <c r="CA1751"/>
      <c r="CB1751"/>
      <c r="CC1751"/>
      <c r="CD1751"/>
      <c r="CE1751"/>
      <c r="CF1751"/>
      <c r="CG1751"/>
      <c r="CH1751"/>
      <c r="CI1751" t="inlineStr">
        <is>
          <t xml:space="preserve"> DNUM/6//DOSES/0.020/0.019/0.033/0.060/0.098 mg/L//TESTID/32//</t>
        </is>
      </c>
      <c r="CJ1751" t="inlineStr">
        <is>
          <t xml:space="preserve">   DNUM/6//DOSES/0.020/0.019/0.033/0.060/0.098 mg/L//TESTID/32//</t>
        </is>
      </c>
      <c r="CK1751" t="inlineStr">
        <is>
          <t>Turner,L.W.</t>
        </is>
      </c>
      <c r="CL1751" t="n">
        <v>9994.0</v>
      </c>
      <c r="CM1751" t="inlineStr">
        <is>
          <t>Acute Toxicity of Selected Chemicals to Fathead Minnow, Water Flea and Mysid Shrimp Under Static and Flow-Through Test Conditions</t>
        </is>
      </c>
      <c r="CN1751" t="inlineStr">
        <is>
          <t>Final Rep.Coop.Agreement 807479-01-0, U.S.EPA, Off.of Pestic.and Toxic Subst., Washington, DC:258 p.</t>
        </is>
      </c>
      <c r="CO1751" t="n">
        <v>1982.0</v>
      </c>
      <c r="CP1751" t="inlineStr">
        <is>
          <t>Turner,L.W. (1982). Acute Toxicity of Selected Chemicals to Fathead Minnow, Water Flea and Mysid Shrimp Under Static and Flow-Through Test Conditions. Final Rep.Coop.Agreement 807479-01-0, U.S.EPA, Off.of Pestic.and Toxic Subst., Washington, DC, 258 p. ECOREF#:9994</t>
        </is>
      </c>
    </row>
    <row r="1752">
      <c r="A1752" t="n">
        <v>206440.0</v>
      </c>
      <c r="B1752" t="inlineStr">
        <is>
          <t>Fluoranthene</t>
        </is>
      </c>
      <c r="C1752"/>
      <c r="D1752" t="inlineStr">
        <is>
          <t>Unmeasured</t>
        </is>
      </c>
      <c r="E1752" t="inlineStr">
        <is>
          <t>Not coded</t>
        </is>
      </c>
      <c r="F1752"/>
      <c r="G1752"/>
      <c r="H1752"/>
      <c r="I1752"/>
      <c r="J1752"/>
      <c r="K1752"/>
      <c r="L1752" t="inlineStr">
        <is>
          <t>Pimephales promelas</t>
        </is>
      </c>
      <c r="M1752" t="inlineStr">
        <is>
          <t>Fathead Minnow</t>
        </is>
      </c>
      <c r="N1752"/>
      <c r="O1752"/>
      <c r="P1752"/>
      <c r="Q1752"/>
      <c r="R1752"/>
      <c r="S1752"/>
      <c r="T1752"/>
      <c r="U1752"/>
      <c r="V1752" t="inlineStr">
        <is>
          <t>Static</t>
        </is>
      </c>
      <c r="W1752" t="inlineStr">
        <is>
          <t>Fresh water</t>
        </is>
      </c>
      <c r="X1752" t="inlineStr">
        <is>
          <t>Lab</t>
        </is>
      </c>
      <c r="Y1752"/>
      <c r="Z1752" t="inlineStr">
        <is>
          <t>Formulation</t>
        </is>
      </c>
      <c r="AA1752"/>
      <c r="AB1752" t="n">
        <v>0.095</v>
      </c>
      <c r="AC1752"/>
      <c r="AD1752"/>
      <c r="AE1752"/>
      <c r="AF1752"/>
      <c r="AG1752" t="inlineStr">
        <is>
          <t>AI mg/L</t>
        </is>
      </c>
      <c r="AH1752"/>
      <c r="AI1752"/>
      <c r="AJ1752"/>
      <c r="AK1752"/>
      <c r="AL1752"/>
      <c r="AM1752"/>
      <c r="AN1752"/>
      <c r="AO1752"/>
      <c r="AP1752"/>
      <c r="AQ1752"/>
      <c r="AR1752"/>
      <c r="AS1752"/>
      <c r="AT1752"/>
      <c r="AU1752"/>
      <c r="AV1752"/>
      <c r="AW1752"/>
      <c r="AX1752" t="inlineStr">
        <is>
          <t>Mortality</t>
        </is>
      </c>
      <c r="AY1752" t="inlineStr">
        <is>
          <t>Mortality</t>
        </is>
      </c>
      <c r="AZ1752" t="inlineStr">
        <is>
          <t>LC50</t>
        </is>
      </c>
      <c r="BA1752"/>
      <c r="BB1752" t="n">
        <v>4.0</v>
      </c>
      <c r="BC1752"/>
      <c r="BD1752"/>
      <c r="BE1752"/>
      <c r="BF1752"/>
      <c r="BG1752" t="inlineStr">
        <is>
          <t>Day(s)</t>
        </is>
      </c>
      <c r="BH1752"/>
      <c r="BI1752" t="inlineStr">
        <is>
          <t>DTXSID3024104</t>
        </is>
      </c>
      <c r="BJ1752"/>
      <c r="BK1752"/>
      <c r="BL1752"/>
      <c r="BM1752"/>
      <c r="BN1752"/>
      <c r="BO1752"/>
      <c r="BP1752"/>
      <c r="BQ1752"/>
      <c r="BR1752"/>
      <c r="BS1752"/>
      <c r="BT1752" t="inlineStr">
        <is>
          <t>--</t>
        </is>
      </c>
      <c r="BU1752"/>
      <c r="BV1752"/>
      <c r="BW1752"/>
      <c r="BX1752"/>
      <c r="BY1752"/>
      <c r="BZ1752"/>
      <c r="CA1752"/>
      <c r="CB1752"/>
      <c r="CC1752"/>
      <c r="CD1752"/>
      <c r="CE1752"/>
      <c r="CF1752"/>
      <c r="CG1752"/>
      <c r="CH1752"/>
      <c r="CI1752"/>
      <c r="CJ1752"/>
      <c r="CK1752" t="inlineStr">
        <is>
          <t>Horne,J.D., and B.R. Oblad</t>
        </is>
      </c>
      <c r="CL1752" t="n">
        <v>14396.0</v>
      </c>
      <c r="CM1752" t="inlineStr">
        <is>
          <t>Aquatic Toxicity Studies of Six Priority Pollutants</t>
        </is>
      </c>
      <c r="CN1752" t="inlineStr">
        <is>
          <t>EPA Contract No. 68-01-6201. NUS Corporation. Houston Environmental Center, Houston, TX:104 p.</t>
        </is>
      </c>
      <c r="CO1752" t="n">
        <v>1983.0</v>
      </c>
      <c r="CP1752" t="inlineStr">
        <is>
          <t>Horne,J.D., and B.R. Oblad (1983). Aquatic Toxicity Studies of Six Priority Pollutants. EPA Contract No. 68-01-6201. NUS Corporation. Houston Environmental Center, Houston, TX, 104 p. ECOREF#:14396</t>
        </is>
      </c>
    </row>
    <row r="1753">
      <c r="A1753" t="n">
        <v>206440.0</v>
      </c>
      <c r="B1753" t="inlineStr">
        <is>
          <t>Fluoranthene</t>
        </is>
      </c>
      <c r="C1753"/>
      <c r="D1753" t="inlineStr">
        <is>
          <t>Measured</t>
        </is>
      </c>
      <c r="E1753" t="inlineStr">
        <is>
          <t>Not coded</t>
        </is>
      </c>
      <c r="F1753"/>
      <c r="G1753"/>
      <c r="H1753"/>
      <c r="I1753"/>
      <c r="J1753"/>
      <c r="K1753"/>
      <c r="L1753" t="inlineStr">
        <is>
          <t>Pimephales promelas</t>
        </is>
      </c>
      <c r="M1753" t="inlineStr">
        <is>
          <t>Fathead Minnow</t>
        </is>
      </c>
      <c r="N1753"/>
      <c r="O1753"/>
      <c r="P1753"/>
      <c r="Q1753"/>
      <c r="R1753" t="n">
        <v>0.0</v>
      </c>
      <c r="S1753"/>
      <c r="T1753" t="n">
        <v>48.0</v>
      </c>
      <c r="U1753" t="inlineStr">
        <is>
          <t>Hour(s)</t>
        </is>
      </c>
      <c r="V1753" t="inlineStr">
        <is>
          <t>Flow-through</t>
        </is>
      </c>
      <c r="W1753" t="inlineStr">
        <is>
          <t>Fresh water</t>
        </is>
      </c>
      <c r="X1753" t="inlineStr">
        <is>
          <t>Lab</t>
        </is>
      </c>
      <c r="Y1753"/>
      <c r="Z1753" t="inlineStr">
        <is>
          <t>Active ingredient</t>
        </is>
      </c>
      <c r="AA1753"/>
      <c r="AB1753" t="n">
        <v>0.00683</v>
      </c>
      <c r="AC1753"/>
      <c r="AD1753" t="n">
        <v>0.00544</v>
      </c>
      <c r="AE1753"/>
      <c r="AF1753" t="n">
        <v>0.00849</v>
      </c>
      <c r="AG1753" t="inlineStr">
        <is>
          <t>AI mg/L</t>
        </is>
      </c>
      <c r="AH1753"/>
      <c r="AI1753"/>
      <c r="AJ1753"/>
      <c r="AK1753"/>
      <c r="AL1753"/>
      <c r="AM1753"/>
      <c r="AN1753"/>
      <c r="AO1753"/>
      <c r="AP1753"/>
      <c r="AQ1753"/>
      <c r="AR1753"/>
      <c r="AS1753"/>
      <c r="AT1753"/>
      <c r="AU1753"/>
      <c r="AV1753"/>
      <c r="AW1753"/>
      <c r="AX1753" t="inlineStr">
        <is>
          <t>Mortality</t>
        </is>
      </c>
      <c r="AY1753" t="inlineStr">
        <is>
          <t>Mortality</t>
        </is>
      </c>
      <c r="AZ1753" t="inlineStr">
        <is>
          <t>LC50</t>
        </is>
      </c>
      <c r="BA1753"/>
      <c r="BB1753" t="n">
        <v>4.0</v>
      </c>
      <c r="BC1753"/>
      <c r="BD1753"/>
      <c r="BE1753"/>
      <c r="BF1753"/>
      <c r="BG1753" t="inlineStr">
        <is>
          <t>Day(s)</t>
        </is>
      </c>
      <c r="BH1753"/>
      <c r="BI1753" t="inlineStr">
        <is>
          <t>DTXSID3024104</t>
        </is>
      </c>
      <c r="BJ1753"/>
      <c r="BK1753"/>
      <c r="BL1753"/>
      <c r="BM1753"/>
      <c r="BN1753"/>
      <c r="BO1753"/>
      <c r="BP1753"/>
      <c r="BQ1753"/>
      <c r="BR1753"/>
      <c r="BS1753"/>
      <c r="BT1753" t="inlineStr">
        <is>
          <t>--</t>
        </is>
      </c>
      <c r="BU1753"/>
      <c r="BV1753"/>
      <c r="BW1753"/>
      <c r="BX1753"/>
      <c r="BY1753"/>
      <c r="BZ1753"/>
      <c r="CA1753"/>
      <c r="CB1753"/>
      <c r="CC1753"/>
      <c r="CD1753"/>
      <c r="CE1753"/>
      <c r="CF1753"/>
      <c r="CG1753"/>
      <c r="CH1753"/>
      <c r="CI1753"/>
      <c r="CJ1753"/>
      <c r="CK1753" t="inlineStr">
        <is>
          <t>Diamond,S.A.</t>
        </is>
      </c>
      <c r="CL1753" t="n">
        <v>19043.0</v>
      </c>
      <c r="CM1753" t="inlineStr">
        <is>
          <t>Characterization of Acute and Chronic Toxicity of Fluoranthene and the Potential for Acquisition Enhanced Tolerance in Fathead Minnows (Pimephales promelas)</t>
        </is>
      </c>
      <c r="CN1753" t="inlineStr">
        <is>
          <t>Ph.D.Thesis, Miami University, Oxford, OH:151 p.</t>
        </is>
      </c>
      <c r="CO1753" t="n">
        <v>1995.0</v>
      </c>
      <c r="CP1753" t="inlineStr">
        <is>
          <t>Diamond,S.A. (1995). Characterization of Acute and Chronic Toxicity of Fluoranthene and the Potential for Acquisition Enhanced Tolerance in Fathead Minnows (Pimephales promelas). Ph.D.Thesis, Miami University, Oxford, OH, 151 p. ECOREF#:19043</t>
        </is>
      </c>
    </row>
    <row r="1754">
      <c r="A1754" t="n">
        <v>206440.0</v>
      </c>
      <c r="B1754" t="inlineStr">
        <is>
          <t>Fluoranthene</t>
        </is>
      </c>
      <c r="C1754" t="inlineStr">
        <is>
          <t>Analytical grade</t>
        </is>
      </c>
      <c r="D1754" t="inlineStr">
        <is>
          <t>Measured</t>
        </is>
      </c>
      <c r="E1754" t="inlineStr">
        <is>
          <t>Not coded</t>
        </is>
      </c>
      <c r="F1754"/>
      <c r="G1754" t="n">
        <v>99.0</v>
      </c>
      <c r="H1754"/>
      <c r="I1754"/>
      <c r="J1754"/>
      <c r="K1754"/>
      <c r="L1754" t="inlineStr">
        <is>
          <t>Pimephales promelas</t>
        </is>
      </c>
      <c r="M1754" t="inlineStr">
        <is>
          <t>Fathead Minnow</t>
        </is>
      </c>
      <c r="N1754"/>
      <c r="O1754"/>
      <c r="P1754"/>
      <c r="Q1754"/>
      <c r="R1754" t="n">
        <v>25.0</v>
      </c>
      <c r="S1754"/>
      <c r="T1754" t="n">
        <v>35.0</v>
      </c>
      <c r="U1754" t="inlineStr">
        <is>
          <t>Day(s)</t>
        </is>
      </c>
      <c r="V1754" t="inlineStr">
        <is>
          <t>Flow-through</t>
        </is>
      </c>
      <c r="W1754" t="inlineStr">
        <is>
          <t>Fresh water</t>
        </is>
      </c>
      <c r="X1754" t="inlineStr">
        <is>
          <t>Lab</t>
        </is>
      </c>
      <c r="Y1754"/>
      <c r="Z1754" t="inlineStr">
        <is>
          <t>Active ingredient</t>
        </is>
      </c>
      <c r="AA1754"/>
      <c r="AB1754" t="n">
        <v>0.0122</v>
      </c>
      <c r="AC1754"/>
      <c r="AD1754" t="n">
        <v>0.0113</v>
      </c>
      <c r="AE1754"/>
      <c r="AF1754" t="n">
        <v>0.0132</v>
      </c>
      <c r="AG1754" t="inlineStr">
        <is>
          <t>AI mg/L</t>
        </is>
      </c>
      <c r="AH1754"/>
      <c r="AI1754"/>
      <c r="AJ1754"/>
      <c r="AK1754"/>
      <c r="AL1754"/>
      <c r="AM1754"/>
      <c r="AN1754"/>
      <c r="AO1754"/>
      <c r="AP1754"/>
      <c r="AQ1754"/>
      <c r="AR1754"/>
      <c r="AS1754"/>
      <c r="AT1754"/>
      <c r="AU1754"/>
      <c r="AV1754"/>
      <c r="AW1754"/>
      <c r="AX1754" t="inlineStr">
        <is>
          <t>Mortality</t>
        </is>
      </c>
      <c r="AY1754" t="inlineStr">
        <is>
          <t>Mortality</t>
        </is>
      </c>
      <c r="AZ1754" t="inlineStr">
        <is>
          <t>LC50</t>
        </is>
      </c>
      <c r="BA1754"/>
      <c r="BB1754" t="n">
        <v>4.0</v>
      </c>
      <c r="BC1754"/>
      <c r="BD1754"/>
      <c r="BE1754"/>
      <c r="BF1754"/>
      <c r="BG1754" t="inlineStr">
        <is>
          <t>Day(s)</t>
        </is>
      </c>
      <c r="BH1754" t="inlineStr">
        <is>
          <t>Pure</t>
        </is>
      </c>
      <c r="BI1754" t="inlineStr">
        <is>
          <t>DTXSID3024104</t>
        </is>
      </c>
      <c r="BJ1754" t="inlineStr">
        <is>
          <t>10.1007/s002449900544</t>
        </is>
      </c>
      <c r="BK1754"/>
      <c r="BL1754"/>
      <c r="BM1754"/>
      <c r="BN1754"/>
      <c r="BO1754"/>
      <c r="BP1754"/>
      <c r="BQ1754"/>
      <c r="BR1754"/>
      <c r="BS1754"/>
      <c r="BT1754" t="inlineStr">
        <is>
          <t>--</t>
        </is>
      </c>
      <c r="BU1754"/>
      <c r="BV1754"/>
      <c r="BW1754"/>
      <c r="BX1754"/>
      <c r="BY1754"/>
      <c r="BZ1754"/>
      <c r="CA1754"/>
      <c r="CB1754"/>
      <c r="CC1754"/>
      <c r="CD1754"/>
      <c r="CE1754"/>
      <c r="CF1754"/>
      <c r="CG1754"/>
      <c r="CH1754"/>
      <c r="CI1754"/>
      <c r="CJ1754"/>
      <c r="CK1754" t="inlineStr">
        <is>
          <t>Spehar,R.L., S. Poucher, L.T. Brooke, D.J. Hansen, D. Champlin, and D.A. Cox</t>
        </is>
      </c>
      <c r="CL1754" t="n">
        <v>20588.0</v>
      </c>
      <c r="CM1754" t="inlineStr">
        <is>
          <t>Comparative Toxicity of Fluoranthene to Freshwater and Saltwater Species Under Fluorescent and Ultraviolet Light</t>
        </is>
      </c>
      <c r="CN1754" t="inlineStr">
        <is>
          <t>Arch. Environ. Contam. Toxicol.37(4): 496-502</t>
        </is>
      </c>
      <c r="CO1754" t="n">
        <v>1999.0</v>
      </c>
      <c r="CP1754" t="inlineStr">
        <is>
          <t>Spehar,R.L., S. Poucher, L.T. Brooke, D.J. Hansen, D. Champlin, and D.A. Cox (1999). Comparative Toxicity of Fluoranthene to Freshwater and Saltwater Species Under Fluorescent and Ultraviolet Light. Arch. Environ. Contam. Toxicol., 37, (4), 496-502. doi:10.1007/s002449900544. ECOREF#:20588</t>
        </is>
      </c>
    </row>
    <row r="1755">
      <c r="A1755" t="n">
        <v>206440.0</v>
      </c>
      <c r="B1755" t="inlineStr">
        <is>
          <t>Fluoranthene</t>
        </is>
      </c>
      <c r="C1755"/>
      <c r="D1755" t="inlineStr">
        <is>
          <t>Measured</t>
        </is>
      </c>
      <c r="E1755" t="inlineStr">
        <is>
          <t>Not coded</t>
        </is>
      </c>
      <c r="F1755"/>
      <c r="G1755"/>
      <c r="H1755"/>
      <c r="I1755"/>
      <c r="J1755"/>
      <c r="K1755"/>
      <c r="L1755" t="inlineStr">
        <is>
          <t>Pimephales promelas</t>
        </is>
      </c>
      <c r="M1755" t="inlineStr">
        <is>
          <t>Fathead Minnow</t>
        </is>
      </c>
      <c r="N1755"/>
      <c r="O1755"/>
      <c r="P1755"/>
      <c r="Q1755"/>
      <c r="R1755"/>
      <c r="S1755"/>
      <c r="T1755"/>
      <c r="U1755"/>
      <c r="V1755" t="inlineStr">
        <is>
          <t>Static</t>
        </is>
      </c>
      <c r="W1755" t="inlineStr">
        <is>
          <t>Fresh water</t>
        </is>
      </c>
      <c r="X1755" t="inlineStr">
        <is>
          <t>Lab</t>
        </is>
      </c>
      <c r="Y1755"/>
      <c r="Z1755" t="inlineStr">
        <is>
          <t>Active ingredient</t>
        </is>
      </c>
      <c r="AA1755"/>
      <c r="AB1755" t="n">
        <v>0.095</v>
      </c>
      <c r="AC1755"/>
      <c r="AD1755" t="n">
        <v>0.074</v>
      </c>
      <c r="AE1755"/>
      <c r="AF1755" t="n">
        <v>0.113</v>
      </c>
      <c r="AG1755" t="inlineStr">
        <is>
          <t>AI mg/L</t>
        </is>
      </c>
      <c r="AH1755"/>
      <c r="AI1755"/>
      <c r="AJ1755"/>
      <c r="AK1755"/>
      <c r="AL1755"/>
      <c r="AM1755"/>
      <c r="AN1755"/>
      <c r="AO1755"/>
      <c r="AP1755"/>
      <c r="AQ1755"/>
      <c r="AR1755"/>
      <c r="AS1755"/>
      <c r="AT1755"/>
      <c r="AU1755"/>
      <c r="AV1755"/>
      <c r="AW1755"/>
      <c r="AX1755" t="inlineStr">
        <is>
          <t>Mortality</t>
        </is>
      </c>
      <c r="AY1755" t="inlineStr">
        <is>
          <t>Mortality</t>
        </is>
      </c>
      <c r="AZ1755" t="inlineStr">
        <is>
          <t>LC50</t>
        </is>
      </c>
      <c r="BA1755"/>
      <c r="BB1755" t="n">
        <v>4.0</v>
      </c>
      <c r="BC1755"/>
      <c r="BD1755"/>
      <c r="BE1755"/>
      <c r="BF1755"/>
      <c r="BG1755" t="inlineStr">
        <is>
          <t>Day(s)</t>
        </is>
      </c>
      <c r="BH1755"/>
      <c r="BI1755" t="inlineStr">
        <is>
          <t>DTXSID3024104</t>
        </is>
      </c>
      <c r="BJ1755"/>
      <c r="BK1755"/>
      <c r="BL1755"/>
      <c r="BM1755"/>
      <c r="BN1755"/>
      <c r="BO1755"/>
      <c r="BP1755"/>
      <c r="BQ1755"/>
      <c r="BR1755"/>
      <c r="BS1755"/>
      <c r="BT1755" t="inlineStr">
        <is>
          <t>--</t>
        </is>
      </c>
      <c r="BU1755"/>
      <c r="BV1755"/>
      <c r="BW1755"/>
      <c r="BX1755"/>
      <c r="BY1755"/>
      <c r="BZ1755"/>
      <c r="CA1755"/>
      <c r="CB1755"/>
      <c r="CC1755"/>
      <c r="CD1755"/>
      <c r="CE1755"/>
      <c r="CF1755"/>
      <c r="CG1755"/>
      <c r="CH1755"/>
      <c r="CI1755"/>
      <c r="CJ1755"/>
      <c r="CK1755" t="inlineStr">
        <is>
          <t>Horne,J.D., and B.R. Oblad</t>
        </is>
      </c>
      <c r="CL1755" t="n">
        <v>14396.0</v>
      </c>
      <c r="CM1755" t="inlineStr">
        <is>
          <t>Aquatic Toxicity Studies of Six Priority Pollutants</t>
        </is>
      </c>
      <c r="CN1755" t="inlineStr">
        <is>
          <t>EPA Contract No. 68-01-6201. NUS Corporation. Houston Environmental Center, Houston, TX:104 p.</t>
        </is>
      </c>
      <c r="CO1755" t="n">
        <v>1983.0</v>
      </c>
      <c r="CP1755" t="inlineStr">
        <is>
          <t>Horne,J.D., and B.R. Oblad (1983). Aquatic Toxicity Studies of Six Priority Pollutants. EPA Contract No. 68-01-6201. NUS Corporation. Houston Environmental Center, Houston, TX, 104 p. ECOREF#:14396</t>
        </is>
      </c>
    </row>
    <row r="1756">
      <c r="A1756" t="n">
        <v>206440.0</v>
      </c>
      <c r="B1756" t="inlineStr">
        <is>
          <t>Fluoranthene</t>
        </is>
      </c>
      <c r="C1756"/>
      <c r="D1756" t="inlineStr">
        <is>
          <t>Measured</t>
        </is>
      </c>
      <c r="E1756" t="inlineStr">
        <is>
          <t>Not coded</t>
        </is>
      </c>
      <c r="F1756"/>
      <c r="G1756" t="n">
        <v>98.0</v>
      </c>
      <c r="H1756"/>
      <c r="I1756"/>
      <c r="J1756"/>
      <c r="K1756"/>
      <c r="L1756" t="inlineStr">
        <is>
          <t>Pimephales promelas</t>
        </is>
      </c>
      <c r="M1756" t="inlineStr">
        <is>
          <t>Fathead Minnow</t>
        </is>
      </c>
      <c r="N1756"/>
      <c r="O1756"/>
      <c r="P1756"/>
      <c r="Q1756"/>
      <c r="R1756"/>
      <c r="S1756"/>
      <c r="T1756"/>
      <c r="U1756"/>
      <c r="V1756" t="inlineStr">
        <is>
          <t>Flow-through</t>
        </is>
      </c>
      <c r="W1756" t="inlineStr">
        <is>
          <t>Fresh water</t>
        </is>
      </c>
      <c r="X1756" t="inlineStr">
        <is>
          <t>Lab</t>
        </is>
      </c>
      <c r="Y1756" t="n">
        <v>6.0</v>
      </c>
      <c r="Z1756" t="inlineStr">
        <is>
          <t>Active ingredient</t>
        </is>
      </c>
      <c r="AA1756" t="inlineStr">
        <is>
          <t>&gt;</t>
        </is>
      </c>
      <c r="AB1756" t="n">
        <v>5.5</v>
      </c>
      <c r="AC1756"/>
      <c r="AD1756"/>
      <c r="AE1756"/>
      <c r="AF1756"/>
      <c r="AG1756" t="inlineStr">
        <is>
          <t>AI mg/L</t>
        </is>
      </c>
      <c r="AH1756"/>
      <c r="AI1756"/>
      <c r="AJ1756"/>
      <c r="AK1756"/>
      <c r="AL1756"/>
      <c r="AM1756"/>
      <c r="AN1756"/>
      <c r="AO1756"/>
      <c r="AP1756"/>
      <c r="AQ1756"/>
      <c r="AR1756"/>
      <c r="AS1756"/>
      <c r="AT1756"/>
      <c r="AU1756"/>
      <c r="AV1756"/>
      <c r="AW1756"/>
      <c r="AX1756" t="inlineStr">
        <is>
          <t>Mortality</t>
        </is>
      </c>
      <c r="AY1756" t="inlineStr">
        <is>
          <t>Mortality</t>
        </is>
      </c>
      <c r="AZ1756" t="inlineStr">
        <is>
          <t>LC50</t>
        </is>
      </c>
      <c r="BA1756"/>
      <c r="BB1756" t="n">
        <v>4.0</v>
      </c>
      <c r="BC1756"/>
      <c r="BD1756"/>
      <c r="BE1756"/>
      <c r="BF1756"/>
      <c r="BG1756" t="inlineStr">
        <is>
          <t>Day(s)</t>
        </is>
      </c>
      <c r="BH1756" t="inlineStr">
        <is>
          <t>Active ingredient</t>
        </is>
      </c>
      <c r="BI1756" t="inlineStr">
        <is>
          <t>DTXSID3024104</t>
        </is>
      </c>
      <c r="BJ1756"/>
      <c r="BK1756"/>
      <c r="BL1756"/>
      <c r="BM1756"/>
      <c r="BN1756"/>
      <c r="BO1756"/>
      <c r="BP1756"/>
      <c r="BQ1756"/>
      <c r="BR1756"/>
      <c r="BS1756"/>
      <c r="BT1756" t="inlineStr">
        <is>
          <t>--</t>
        </is>
      </c>
      <c r="BU1756"/>
      <c r="BV1756"/>
      <c r="BW1756"/>
      <c r="BX1756"/>
      <c r="BY1756"/>
      <c r="BZ1756"/>
      <c r="CA1756"/>
      <c r="CB1756"/>
      <c r="CC1756"/>
      <c r="CD1756"/>
      <c r="CE1756"/>
      <c r="CF1756"/>
      <c r="CG1756"/>
      <c r="CH1756"/>
      <c r="CI1756" t="inlineStr">
        <is>
          <t xml:space="preserve"> DNUM/6//DOSES/0.081/0.31/0.47/0.78/5.5 mg/L//TESTID/35//CONTR/C,V////</t>
        </is>
      </c>
      <c r="CJ1756" t="inlineStr">
        <is>
          <t xml:space="preserve">   DNUM/6//DOSES/0.081/0.31/0.47/0.78/5.5 mg/L//TESTID/35//CONTR/C,V////</t>
        </is>
      </c>
      <c r="CK1756" t="inlineStr">
        <is>
          <t>Turner,L.W.</t>
        </is>
      </c>
      <c r="CL1756" t="n">
        <v>9994.0</v>
      </c>
      <c r="CM1756" t="inlineStr">
        <is>
          <t>Acute Toxicity of Selected Chemicals to Fathead Minnow, Water Flea and Mysid Shrimp Under Static and Flow-Through Test Conditions</t>
        </is>
      </c>
      <c r="CN1756" t="inlineStr">
        <is>
          <t>Final Rep.Coop.Agreement 807479-01-0, U.S.EPA, Off.of Pestic.and Toxic Subst., Washington, DC:258 p.</t>
        </is>
      </c>
      <c r="CO1756" t="n">
        <v>1982.0</v>
      </c>
      <c r="CP1756" t="inlineStr">
        <is>
          <t>Turner,L.W. (1982). Acute Toxicity of Selected Chemicals to Fathead Minnow, Water Flea and Mysid Shrimp Under Static and Flow-Through Test Conditions. Final Rep.Coop.Agreement 807479-01-0, U.S.EPA, Off.of Pestic.and Toxic Subst., Washington, DC, 258 p. ECOREF#:9994</t>
        </is>
      </c>
    </row>
    <row r="1757">
      <c r="A1757" t="n">
        <v>206440.0</v>
      </c>
      <c r="B1757" t="inlineStr">
        <is>
          <t>Fluoranthene</t>
        </is>
      </c>
      <c r="C1757"/>
      <c r="D1757" t="inlineStr">
        <is>
          <t>Measured</t>
        </is>
      </c>
      <c r="E1757" t="inlineStr">
        <is>
          <t>Not coded</t>
        </is>
      </c>
      <c r="F1757"/>
      <c r="G1757" t="n">
        <v>98.0</v>
      </c>
      <c r="H1757"/>
      <c r="I1757"/>
      <c r="J1757"/>
      <c r="K1757"/>
      <c r="L1757" t="inlineStr">
        <is>
          <t>Pimephales promelas</t>
        </is>
      </c>
      <c r="M1757" t="inlineStr">
        <is>
          <t>Fathead Minnow</t>
        </is>
      </c>
      <c r="N1757"/>
      <c r="O1757"/>
      <c r="P1757"/>
      <c r="Q1757"/>
      <c r="R1757"/>
      <c r="S1757"/>
      <c r="T1757"/>
      <c r="U1757"/>
      <c r="V1757" t="inlineStr">
        <is>
          <t>Static</t>
        </is>
      </c>
      <c r="W1757" t="inlineStr">
        <is>
          <t>Fresh water</t>
        </is>
      </c>
      <c r="X1757" t="inlineStr">
        <is>
          <t>Lab</t>
        </is>
      </c>
      <c r="Y1757" t="n">
        <v>6.0</v>
      </c>
      <c r="Z1757" t="inlineStr">
        <is>
          <t>Active ingredient</t>
        </is>
      </c>
      <c r="AA1757" t="inlineStr">
        <is>
          <t>&gt;</t>
        </is>
      </c>
      <c r="AB1757" t="n">
        <v>4.2</v>
      </c>
      <c r="AC1757"/>
      <c r="AD1757"/>
      <c r="AE1757"/>
      <c r="AF1757"/>
      <c r="AG1757" t="inlineStr">
        <is>
          <t>AI mg/L</t>
        </is>
      </c>
      <c r="AH1757"/>
      <c r="AI1757"/>
      <c r="AJ1757"/>
      <c r="AK1757"/>
      <c r="AL1757"/>
      <c r="AM1757"/>
      <c r="AN1757"/>
      <c r="AO1757"/>
      <c r="AP1757"/>
      <c r="AQ1757"/>
      <c r="AR1757"/>
      <c r="AS1757"/>
      <c r="AT1757"/>
      <c r="AU1757"/>
      <c r="AV1757"/>
      <c r="AW1757"/>
      <c r="AX1757" t="inlineStr">
        <is>
          <t>Mortality</t>
        </is>
      </c>
      <c r="AY1757" t="inlineStr">
        <is>
          <t>Mortality</t>
        </is>
      </c>
      <c r="AZ1757" t="inlineStr">
        <is>
          <t>LC50</t>
        </is>
      </c>
      <c r="BA1757"/>
      <c r="BB1757" t="n">
        <v>4.0</v>
      </c>
      <c r="BC1757"/>
      <c r="BD1757"/>
      <c r="BE1757"/>
      <c r="BF1757"/>
      <c r="BG1757" t="inlineStr">
        <is>
          <t>Day(s)</t>
        </is>
      </c>
      <c r="BH1757" t="inlineStr">
        <is>
          <t>Active ingredient</t>
        </is>
      </c>
      <c r="BI1757" t="inlineStr">
        <is>
          <t>DTXSID3024104</t>
        </is>
      </c>
      <c r="BJ1757"/>
      <c r="BK1757"/>
      <c r="BL1757"/>
      <c r="BM1757"/>
      <c r="BN1757"/>
      <c r="BO1757"/>
      <c r="BP1757"/>
      <c r="BQ1757"/>
      <c r="BR1757"/>
      <c r="BS1757"/>
      <c r="BT1757" t="inlineStr">
        <is>
          <t>--</t>
        </is>
      </c>
      <c r="BU1757"/>
      <c r="BV1757"/>
      <c r="BW1757"/>
      <c r="BX1757"/>
      <c r="BY1757"/>
      <c r="BZ1757"/>
      <c r="CA1757"/>
      <c r="CB1757"/>
      <c r="CC1757"/>
      <c r="CD1757"/>
      <c r="CE1757"/>
      <c r="CF1757"/>
      <c r="CG1757"/>
      <c r="CH1757"/>
      <c r="CI1757" t="inlineStr">
        <is>
          <t xml:space="preserve"> DNUM/6//DOSES/0.51/0.86/1.5/4.2/3.6 mg/L//TESTID/34//CONTR/C,V////</t>
        </is>
      </c>
      <c r="CJ1757" t="inlineStr">
        <is>
          <t xml:space="preserve">   DNUM/6//DOSES/0.51/0.86/1.5/4.2/3.6 mg/L//TESTID/34//CONTR/C,V////</t>
        </is>
      </c>
      <c r="CK1757" t="inlineStr">
        <is>
          <t>Turner,L.W.</t>
        </is>
      </c>
      <c r="CL1757" t="n">
        <v>9994.0</v>
      </c>
      <c r="CM1757" t="inlineStr">
        <is>
          <t>Acute Toxicity of Selected Chemicals to Fathead Minnow, Water Flea and Mysid Shrimp Under Static and Flow-Through Test Conditions</t>
        </is>
      </c>
      <c r="CN1757" t="inlineStr">
        <is>
          <t>Final Rep.Coop.Agreement 807479-01-0, U.S.EPA, Off.of Pestic.and Toxic Subst., Washington, DC:258 p.</t>
        </is>
      </c>
      <c r="CO1757" t="n">
        <v>1982.0</v>
      </c>
      <c r="CP1757" t="inlineStr">
        <is>
          <t>Turner,L.W. (1982). Acute Toxicity of Selected Chemicals to Fathead Minnow, Water Flea and Mysid Shrimp Under Static and Flow-Through Test Conditions. Final Rep.Coop.Agreement 807479-01-0, U.S.EPA, Off.of Pestic.and Toxic Subst., Washington, DC, 258 p. ECOREF#:9994</t>
        </is>
      </c>
    </row>
    <row r="1758">
      <c r="A1758" t="n">
        <v>206440.0</v>
      </c>
      <c r="B1758" t="inlineStr">
        <is>
          <t>Fluoranthene</t>
        </is>
      </c>
      <c r="C1758" t="inlineStr">
        <is>
          <t>Analytical grade</t>
        </is>
      </c>
      <c r="D1758" t="inlineStr">
        <is>
          <t>Measured</t>
        </is>
      </c>
      <c r="E1758" t="inlineStr">
        <is>
          <t>Not coded</t>
        </is>
      </c>
      <c r="F1758"/>
      <c r="G1758" t="n">
        <v>98.0</v>
      </c>
      <c r="H1758"/>
      <c r="I1758"/>
      <c r="J1758"/>
      <c r="K1758"/>
      <c r="L1758" t="inlineStr">
        <is>
          <t>Pimephales promelas</t>
        </is>
      </c>
      <c r="M1758" t="inlineStr">
        <is>
          <t>Fathead Minnow</t>
        </is>
      </c>
      <c r="N1758"/>
      <c r="O1758"/>
      <c r="P1758"/>
      <c r="Q1758"/>
      <c r="R1758" t="n">
        <v>25.0</v>
      </c>
      <c r="S1758"/>
      <c r="T1758" t="n">
        <v>35.0</v>
      </c>
      <c r="U1758" t="inlineStr">
        <is>
          <t>Day(s)</t>
        </is>
      </c>
      <c r="V1758" t="inlineStr">
        <is>
          <t>Flow-through</t>
        </is>
      </c>
      <c r="W1758" t="inlineStr">
        <is>
          <t>Fresh water</t>
        </is>
      </c>
      <c r="X1758" t="inlineStr">
        <is>
          <t>Lab</t>
        </is>
      </c>
      <c r="Y1758"/>
      <c r="Z1758" t="inlineStr">
        <is>
          <t>Active ingredient</t>
        </is>
      </c>
      <c r="AA1758" t="inlineStr">
        <is>
          <t>&gt;</t>
        </is>
      </c>
      <c r="AB1758" t="n">
        <v>0.017</v>
      </c>
      <c r="AC1758"/>
      <c r="AD1758"/>
      <c r="AE1758"/>
      <c r="AF1758"/>
      <c r="AG1758" t="inlineStr">
        <is>
          <t>AI mg/L</t>
        </is>
      </c>
      <c r="AH1758"/>
      <c r="AI1758"/>
      <c r="AJ1758"/>
      <c r="AK1758"/>
      <c r="AL1758"/>
      <c r="AM1758"/>
      <c r="AN1758"/>
      <c r="AO1758"/>
      <c r="AP1758"/>
      <c r="AQ1758"/>
      <c r="AR1758"/>
      <c r="AS1758"/>
      <c r="AT1758"/>
      <c r="AU1758"/>
      <c r="AV1758"/>
      <c r="AW1758"/>
      <c r="AX1758" t="inlineStr">
        <is>
          <t>Mortality</t>
        </is>
      </c>
      <c r="AY1758" t="inlineStr">
        <is>
          <t>Mortality</t>
        </is>
      </c>
      <c r="AZ1758" t="inlineStr">
        <is>
          <t>LC50</t>
        </is>
      </c>
      <c r="BA1758"/>
      <c r="BB1758" t="n">
        <v>4.0</v>
      </c>
      <c r="BC1758"/>
      <c r="BD1758"/>
      <c r="BE1758"/>
      <c r="BF1758"/>
      <c r="BG1758" t="inlineStr">
        <is>
          <t>Day(s)</t>
        </is>
      </c>
      <c r="BH1758" t="inlineStr">
        <is>
          <t>Pure</t>
        </is>
      </c>
      <c r="BI1758" t="inlineStr">
        <is>
          <t>DTXSID3024104</t>
        </is>
      </c>
      <c r="BJ1758" t="inlineStr">
        <is>
          <t>10.1007/s002449900544</t>
        </is>
      </c>
      <c r="BK1758"/>
      <c r="BL1758"/>
      <c r="BM1758"/>
      <c r="BN1758"/>
      <c r="BO1758"/>
      <c r="BP1758"/>
      <c r="BQ1758"/>
      <c r="BR1758"/>
      <c r="BS1758"/>
      <c r="BT1758" t="inlineStr">
        <is>
          <t>--</t>
        </is>
      </c>
      <c r="BU1758"/>
      <c r="BV1758"/>
      <c r="BW1758"/>
      <c r="BX1758"/>
      <c r="BY1758"/>
      <c r="BZ1758"/>
      <c r="CA1758"/>
      <c r="CB1758"/>
      <c r="CC1758"/>
      <c r="CD1758"/>
      <c r="CE1758"/>
      <c r="CF1758"/>
      <c r="CG1758"/>
      <c r="CH1758"/>
      <c r="CI1758"/>
      <c r="CJ1758"/>
      <c r="CK1758" t="inlineStr">
        <is>
          <t>Spehar,R.L., S. Poucher, L.T. Brooke, D.J. Hansen, D. Champlin, and D.A. Cox</t>
        </is>
      </c>
      <c r="CL1758" t="n">
        <v>20588.0</v>
      </c>
      <c r="CM1758" t="inlineStr">
        <is>
          <t>Comparative Toxicity of Fluoranthene to Freshwater and Saltwater Species Under Fluorescent and Ultraviolet Light</t>
        </is>
      </c>
      <c r="CN1758" t="inlineStr">
        <is>
          <t>Arch. Environ. Contam. Toxicol.37(4): 496-502</t>
        </is>
      </c>
      <c r="CO1758" t="n">
        <v>1999.0</v>
      </c>
      <c r="CP1758" t="inlineStr">
        <is>
          <t>Spehar,R.L., S. Poucher, L.T. Brooke, D.J. Hansen, D. Champlin, and D.A. Cox (1999). Comparative Toxicity of Fluoranthene to Freshwater and Saltwater Species Under Fluorescent and Ultraviolet Light. Arch. Environ. Contam. Toxicol., 37, (4), 496-502. doi:10.1007/s002449900544. ECOREF#:20588</t>
        </is>
      </c>
    </row>
    <row r="1759">
      <c r="A1759" t="n">
        <v>253521.0</v>
      </c>
      <c r="B1759" t="inlineStr">
        <is>
          <t>Phthalazine</t>
        </is>
      </c>
      <c r="C1759"/>
      <c r="D1759" t="inlineStr">
        <is>
          <t>Unmeasured</t>
        </is>
      </c>
      <c r="E1759" t="inlineStr">
        <is>
          <t>Not coded</t>
        </is>
      </c>
      <c r="F1759"/>
      <c r="G1759"/>
      <c r="H1759"/>
      <c r="I1759"/>
      <c r="J1759"/>
      <c r="K1759"/>
      <c r="L1759" t="inlineStr">
        <is>
          <t>Pimephales promelas</t>
        </is>
      </c>
      <c r="M1759" t="inlineStr">
        <is>
          <t>Fathead Minnow</t>
        </is>
      </c>
      <c r="N1759"/>
      <c r="O1759"/>
      <c r="P1759"/>
      <c r="Q1759"/>
      <c r="R1759"/>
      <c r="S1759"/>
      <c r="T1759"/>
      <c r="U1759"/>
      <c r="V1759" t="inlineStr">
        <is>
          <t>Aquatic, unspecified</t>
        </is>
      </c>
      <c r="W1759" t="inlineStr">
        <is>
          <t>Fresh water</t>
        </is>
      </c>
      <c r="X1759" t="inlineStr">
        <is>
          <t>Lab</t>
        </is>
      </c>
      <c r="Y1759"/>
      <c r="Z1759" t="inlineStr">
        <is>
          <t>Formulation</t>
        </is>
      </c>
      <c r="AA1759"/>
      <c r="AB1759" t="n">
        <v>100.0</v>
      </c>
      <c r="AC1759"/>
      <c r="AD1759" t="n">
        <v>85.0</v>
      </c>
      <c r="AE1759"/>
      <c r="AF1759" t="n">
        <v>140.0</v>
      </c>
      <c r="AG1759" t="inlineStr">
        <is>
          <t>AI mg/L</t>
        </is>
      </c>
      <c r="AH1759"/>
      <c r="AI1759"/>
      <c r="AJ1759"/>
      <c r="AK1759"/>
      <c r="AL1759"/>
      <c r="AM1759"/>
      <c r="AN1759"/>
      <c r="AO1759"/>
      <c r="AP1759"/>
      <c r="AQ1759"/>
      <c r="AR1759"/>
      <c r="AS1759"/>
      <c r="AT1759"/>
      <c r="AU1759"/>
      <c r="AV1759"/>
      <c r="AW1759"/>
      <c r="AX1759" t="inlineStr">
        <is>
          <t>Mortality</t>
        </is>
      </c>
      <c r="AY1759" t="inlineStr">
        <is>
          <t>Mortality</t>
        </is>
      </c>
      <c r="AZ1759" t="inlineStr">
        <is>
          <t>LC50</t>
        </is>
      </c>
      <c r="BA1759"/>
      <c r="BB1759" t="n">
        <v>4.0</v>
      </c>
      <c r="BC1759"/>
      <c r="BD1759"/>
      <c r="BE1759"/>
      <c r="BF1759"/>
      <c r="BG1759" t="inlineStr">
        <is>
          <t>Day(s)</t>
        </is>
      </c>
      <c r="BH1759"/>
      <c r="BI1759" t="inlineStr">
        <is>
          <t>DTXSID9049407</t>
        </is>
      </c>
      <c r="BJ1759" t="inlineStr">
        <is>
          <t>10.1007/BF01606683</t>
        </is>
      </c>
      <c r="BK1759"/>
      <c r="BL1759"/>
      <c r="BM1759"/>
      <c r="BN1759"/>
      <c r="BO1759"/>
      <c r="BP1759"/>
      <c r="BQ1759"/>
      <c r="BR1759"/>
      <c r="BS1759"/>
      <c r="BT1759" t="inlineStr">
        <is>
          <t>--</t>
        </is>
      </c>
      <c r="BU1759"/>
      <c r="BV1759"/>
      <c r="BW1759"/>
      <c r="BX1759"/>
      <c r="BY1759"/>
      <c r="BZ1759"/>
      <c r="CA1759"/>
      <c r="CB1759"/>
      <c r="CC1759"/>
      <c r="CD1759"/>
      <c r="CE1759"/>
      <c r="CF1759"/>
      <c r="CG1759"/>
      <c r="CH1759"/>
      <c r="CI1759" t="inlineStr">
        <is>
          <t xml:space="preserve"> O EFCT CONT/PROPERTIES// </t>
        </is>
      </c>
      <c r="CJ1759" t="inlineStr">
        <is>
          <t xml:space="preserve">   O EFCT CONT/PROPERTIES// </t>
        </is>
      </c>
      <c r="CK1759" t="inlineStr">
        <is>
          <t>Lande,S.S., M.T. Elnabarawy, E.A. Reiner, A.N. Welter, and R.R. Robideau</t>
        </is>
      </c>
      <c r="CL1759" t="n">
        <v>12578.0</v>
      </c>
      <c r="CM1759" t="inlineStr">
        <is>
          <t>Laboratory Assessment of Environmental Impact of Phthalazine</t>
        </is>
      </c>
      <c r="CN1759" t="inlineStr">
        <is>
          <t>Bull. Environ. Contam. Toxicol.38(2): 332-336</t>
        </is>
      </c>
      <c r="CO1759" t="n">
        <v>1987.0</v>
      </c>
      <c r="CP1759" t="inlineStr">
        <is>
          <t>Lande,S.S., M.T. Elnabarawy, E.A. Reiner, A.N. Welter, and R.R. Robideau (1987). Laboratory Assessment of Environmental Impact of Phthalazine. Bull. Environ. Contam. Toxicol., 38, (2), 332-336. doi:10.1007/BF01606683. ECOREF#:12578</t>
        </is>
      </c>
    </row>
    <row r="1760">
      <c r="A1760" t="n">
        <v>260946.0</v>
      </c>
      <c r="B1760" t="inlineStr">
        <is>
          <t>Acridine</t>
        </is>
      </c>
      <c r="C1760"/>
      <c r="D1760" t="inlineStr">
        <is>
          <t>Measured</t>
        </is>
      </c>
      <c r="E1760" t="inlineStr">
        <is>
          <t>Not coded</t>
        </is>
      </c>
      <c r="F1760"/>
      <c r="G1760"/>
      <c r="H1760"/>
      <c r="I1760"/>
      <c r="J1760"/>
      <c r="K1760"/>
      <c r="L1760" t="inlineStr">
        <is>
          <t>Pimephales promelas</t>
        </is>
      </c>
      <c r="M1760" t="inlineStr">
        <is>
          <t>Fathead Minnow</t>
        </is>
      </c>
      <c r="N1760"/>
      <c r="O1760"/>
      <c r="P1760"/>
      <c r="Q1760"/>
      <c r="R1760"/>
      <c r="S1760"/>
      <c r="T1760"/>
      <c r="U1760"/>
      <c r="V1760" t="inlineStr">
        <is>
          <t>Flow-through</t>
        </is>
      </c>
      <c r="W1760" t="inlineStr">
        <is>
          <t>Fresh water</t>
        </is>
      </c>
      <c r="X1760" t="inlineStr">
        <is>
          <t>Lab</t>
        </is>
      </c>
      <c r="Y1760"/>
      <c r="Z1760" t="inlineStr">
        <is>
          <t>Active ingredient</t>
        </is>
      </c>
      <c r="AA1760"/>
      <c r="AB1760" t="n">
        <v>2.9</v>
      </c>
      <c r="AC1760"/>
      <c r="AD1760" t="n">
        <v>2.5</v>
      </c>
      <c r="AE1760"/>
      <c r="AF1760" t="n">
        <v>4.2</v>
      </c>
      <c r="AG1760" t="inlineStr">
        <is>
          <t>AI mg/L</t>
        </is>
      </c>
      <c r="AH1760"/>
      <c r="AI1760"/>
      <c r="AJ1760"/>
      <c r="AK1760"/>
      <c r="AL1760"/>
      <c r="AM1760"/>
      <c r="AN1760"/>
      <c r="AO1760"/>
      <c r="AP1760"/>
      <c r="AQ1760"/>
      <c r="AR1760"/>
      <c r="AS1760"/>
      <c r="AT1760"/>
      <c r="AU1760"/>
      <c r="AV1760"/>
      <c r="AW1760"/>
      <c r="AX1760" t="inlineStr">
        <is>
          <t>Mortality</t>
        </is>
      </c>
      <c r="AY1760" t="inlineStr">
        <is>
          <t>Mortality</t>
        </is>
      </c>
      <c r="AZ1760" t="inlineStr">
        <is>
          <t>LC50</t>
        </is>
      </c>
      <c r="BA1760"/>
      <c r="BB1760" t="n">
        <v>4.0</v>
      </c>
      <c r="BC1760"/>
      <c r="BD1760"/>
      <c r="BE1760"/>
      <c r="BF1760"/>
      <c r="BG1760" t="inlineStr">
        <is>
          <t>Day(s)</t>
        </is>
      </c>
      <c r="BH1760"/>
      <c r="BI1760" t="inlineStr">
        <is>
          <t>DTXSID8059766</t>
        </is>
      </c>
      <c r="BJ1760" t="inlineStr">
        <is>
          <t>10.1002/etc.5620040109</t>
        </is>
      </c>
      <c r="BK1760"/>
      <c r="BL1760"/>
      <c r="BM1760"/>
      <c r="BN1760"/>
      <c r="BO1760"/>
      <c r="BP1760"/>
      <c r="BQ1760"/>
      <c r="BR1760"/>
      <c r="BS1760"/>
      <c r="BT1760" t="inlineStr">
        <is>
          <t>--</t>
        </is>
      </c>
      <c r="BU1760"/>
      <c r="BV1760"/>
      <c r="BW1760"/>
      <c r="BX1760"/>
      <c r="BY1760"/>
      <c r="BZ1760"/>
      <c r="CA1760"/>
      <c r="CB1760"/>
      <c r="CC1760"/>
      <c r="CD1760"/>
      <c r="CE1760"/>
      <c r="CF1760"/>
      <c r="CG1760"/>
      <c r="CH1760"/>
      <c r="CI1760" t="inlineStr">
        <is>
          <t xml:space="preserve"> CONTR/C,V//</t>
        </is>
      </c>
      <c r="CJ1760" t="inlineStr">
        <is>
          <t xml:space="preserve">   CONTR/C,V//</t>
        </is>
      </c>
      <c r="CK1760" t="inlineStr">
        <is>
          <t>Blaylock,B.G., M.L. Frank, and J.F. McCarthy</t>
        </is>
      </c>
      <c r="CL1760" t="n">
        <v>10553.0</v>
      </c>
      <c r="CM1760" t="inlineStr">
        <is>
          <t>Comparative Toxicity of Copper and Acridine to Fish, Daphnia and Algae</t>
        </is>
      </c>
      <c r="CN1760" t="inlineStr">
        <is>
          <t>Environ. Toxicol. Chem.4(1): 63-71</t>
        </is>
      </c>
      <c r="CO1760" t="n">
        <v>1985.0</v>
      </c>
      <c r="CP1760" t="inlineStr">
        <is>
          <t>Blaylock,B.G., M.L. Frank, and J.F. McCarthy (1985). Comparative Toxicity of Copper and Acridine to Fish, Daphnia and Algae. Environ. Toxicol. Chem., 4, (1), 63-71. doi:10.1002/etc.5620040109. ECOREF#:10553</t>
        </is>
      </c>
    </row>
    <row r="1761">
      <c r="A1761" t="n">
        <v>260946.0</v>
      </c>
      <c r="B1761" t="inlineStr">
        <is>
          <t>Acridine</t>
        </is>
      </c>
      <c r="C1761"/>
      <c r="D1761" t="inlineStr">
        <is>
          <t>Measured</t>
        </is>
      </c>
      <c r="E1761" t="inlineStr">
        <is>
          <t>Not coded</t>
        </is>
      </c>
      <c r="F1761"/>
      <c r="G1761"/>
      <c r="H1761"/>
      <c r="I1761"/>
      <c r="J1761"/>
      <c r="K1761"/>
      <c r="L1761" t="inlineStr">
        <is>
          <t>Pimephales promelas</t>
        </is>
      </c>
      <c r="M1761" t="inlineStr">
        <is>
          <t>Fathead Minnow</t>
        </is>
      </c>
      <c r="N1761"/>
      <c r="O1761"/>
      <c r="P1761"/>
      <c r="Q1761"/>
      <c r="R1761"/>
      <c r="S1761"/>
      <c r="T1761"/>
      <c r="U1761"/>
      <c r="V1761" t="inlineStr">
        <is>
          <t>Static</t>
        </is>
      </c>
      <c r="W1761" t="inlineStr">
        <is>
          <t>Fresh water</t>
        </is>
      </c>
      <c r="X1761" t="inlineStr">
        <is>
          <t>Lab</t>
        </is>
      </c>
      <c r="Y1761"/>
      <c r="Z1761" t="inlineStr">
        <is>
          <t>Active ingredient</t>
        </is>
      </c>
      <c r="AA1761"/>
      <c r="AB1761" t="n">
        <v>2.3</v>
      </c>
      <c r="AC1761"/>
      <c r="AD1761" t="n">
        <v>1.7</v>
      </c>
      <c r="AE1761"/>
      <c r="AF1761" t="n">
        <v>2.8</v>
      </c>
      <c r="AG1761" t="inlineStr">
        <is>
          <t>AI mg/L</t>
        </is>
      </c>
      <c r="AH1761"/>
      <c r="AI1761"/>
      <c r="AJ1761"/>
      <c r="AK1761"/>
      <c r="AL1761"/>
      <c r="AM1761"/>
      <c r="AN1761"/>
      <c r="AO1761"/>
      <c r="AP1761"/>
      <c r="AQ1761"/>
      <c r="AR1761"/>
      <c r="AS1761"/>
      <c r="AT1761"/>
      <c r="AU1761"/>
      <c r="AV1761"/>
      <c r="AW1761"/>
      <c r="AX1761" t="inlineStr">
        <is>
          <t>Mortality</t>
        </is>
      </c>
      <c r="AY1761" t="inlineStr">
        <is>
          <t>Mortality</t>
        </is>
      </c>
      <c r="AZ1761" t="inlineStr">
        <is>
          <t>LC50</t>
        </is>
      </c>
      <c r="BA1761"/>
      <c r="BB1761" t="n">
        <v>4.0</v>
      </c>
      <c r="BC1761"/>
      <c r="BD1761"/>
      <c r="BE1761"/>
      <c r="BF1761"/>
      <c r="BG1761" t="inlineStr">
        <is>
          <t>Day(s)</t>
        </is>
      </c>
      <c r="BH1761"/>
      <c r="BI1761" t="inlineStr">
        <is>
          <t>DTXSID8059766</t>
        </is>
      </c>
      <c r="BJ1761" t="inlineStr">
        <is>
          <t>10.1002/etc.5620040109</t>
        </is>
      </c>
      <c r="BK1761"/>
      <c r="BL1761"/>
      <c r="BM1761"/>
      <c r="BN1761"/>
      <c r="BO1761"/>
      <c r="BP1761"/>
      <c r="BQ1761"/>
      <c r="BR1761"/>
      <c r="BS1761"/>
      <c r="BT1761" t="inlineStr">
        <is>
          <t>--</t>
        </is>
      </c>
      <c r="BU1761"/>
      <c r="BV1761"/>
      <c r="BW1761"/>
      <c r="BX1761"/>
      <c r="BY1761"/>
      <c r="BZ1761"/>
      <c r="CA1761"/>
      <c r="CB1761"/>
      <c r="CC1761"/>
      <c r="CD1761"/>
      <c r="CE1761"/>
      <c r="CF1761"/>
      <c r="CG1761"/>
      <c r="CH1761"/>
      <c r="CI1761" t="inlineStr">
        <is>
          <t xml:space="preserve"> CONTR/C,V//</t>
        </is>
      </c>
      <c r="CJ1761" t="inlineStr">
        <is>
          <t xml:space="preserve">   CONTR/C,V//</t>
        </is>
      </c>
      <c r="CK1761" t="inlineStr">
        <is>
          <t>Blaylock,B.G., M.L. Frank, and J.F. McCarthy</t>
        </is>
      </c>
      <c r="CL1761" t="n">
        <v>10553.0</v>
      </c>
      <c r="CM1761" t="inlineStr">
        <is>
          <t>Comparative Toxicity of Copper and Acridine to Fish, Daphnia and Algae</t>
        </is>
      </c>
      <c r="CN1761" t="inlineStr">
        <is>
          <t>Environ. Toxicol. Chem.4(1): 63-71</t>
        </is>
      </c>
      <c r="CO1761" t="n">
        <v>1985.0</v>
      </c>
      <c r="CP1761" t="inlineStr">
        <is>
          <t>Blaylock,B.G., M.L. Frank, and J.F. McCarthy (1985). Comparative Toxicity of Copper and Acridine to Fish, Daphnia and Algae. Environ. Toxicol. Chem., 4, (1), 63-71. doi:10.1002/etc.5620040109. ECOREF#:10553</t>
        </is>
      </c>
    </row>
    <row r="1762">
      <c r="A1762" t="n">
        <v>260946.0</v>
      </c>
      <c r="B1762" t="inlineStr">
        <is>
          <t>Acridine</t>
        </is>
      </c>
      <c r="C1762"/>
      <c r="D1762" t="inlineStr">
        <is>
          <t>Measured</t>
        </is>
      </c>
      <c r="E1762" t="inlineStr">
        <is>
          <t>Not coded</t>
        </is>
      </c>
      <c r="F1762"/>
      <c r="G1762"/>
      <c r="H1762"/>
      <c r="I1762"/>
      <c r="J1762"/>
      <c r="K1762"/>
      <c r="L1762" t="inlineStr">
        <is>
          <t>Pimephales promelas</t>
        </is>
      </c>
      <c r="M1762" t="inlineStr">
        <is>
          <t>Fathead Minnow</t>
        </is>
      </c>
      <c r="N1762" t="inlineStr">
        <is>
          <t>Juvenile</t>
        </is>
      </c>
      <c r="O1762"/>
      <c r="P1762"/>
      <c r="Q1762"/>
      <c r="R1762" t="n">
        <v>1.0</v>
      </c>
      <c r="S1762"/>
      <c r="T1762" t="n">
        <v>2.0</v>
      </c>
      <c r="U1762" t="inlineStr">
        <is>
          <t>Month(s)</t>
        </is>
      </c>
      <c r="V1762" t="inlineStr">
        <is>
          <t>Static</t>
        </is>
      </c>
      <c r="W1762" t="inlineStr">
        <is>
          <t>Fresh water</t>
        </is>
      </c>
      <c r="X1762" t="inlineStr">
        <is>
          <t>Lab</t>
        </is>
      </c>
      <c r="Y1762"/>
      <c r="Z1762" t="inlineStr">
        <is>
          <t>Active ingredient</t>
        </is>
      </c>
      <c r="AA1762"/>
      <c r="AB1762" t="n">
        <v>2.24</v>
      </c>
      <c r="AC1762"/>
      <c r="AD1762" t="n">
        <v>1.74</v>
      </c>
      <c r="AE1762"/>
      <c r="AF1762" t="n">
        <v>2.77</v>
      </c>
      <c r="AG1762" t="inlineStr">
        <is>
          <t>AI mg/L</t>
        </is>
      </c>
      <c r="AH1762"/>
      <c r="AI1762"/>
      <c r="AJ1762"/>
      <c r="AK1762"/>
      <c r="AL1762"/>
      <c r="AM1762"/>
      <c r="AN1762"/>
      <c r="AO1762"/>
      <c r="AP1762"/>
      <c r="AQ1762"/>
      <c r="AR1762"/>
      <c r="AS1762"/>
      <c r="AT1762"/>
      <c r="AU1762"/>
      <c r="AV1762"/>
      <c r="AW1762"/>
      <c r="AX1762" t="inlineStr">
        <is>
          <t>Mortality</t>
        </is>
      </c>
      <c r="AY1762" t="inlineStr">
        <is>
          <t>Mortality</t>
        </is>
      </c>
      <c r="AZ1762" t="inlineStr">
        <is>
          <t>LC50</t>
        </is>
      </c>
      <c r="BA1762"/>
      <c r="BB1762" t="n">
        <v>4.0</v>
      </c>
      <c r="BC1762"/>
      <c r="BD1762"/>
      <c r="BE1762"/>
      <c r="BF1762"/>
      <c r="BG1762" t="inlineStr">
        <is>
          <t>Day(s)</t>
        </is>
      </c>
      <c r="BH1762"/>
      <c r="BI1762" t="inlineStr">
        <is>
          <t>DTXSID8059766</t>
        </is>
      </c>
      <c r="BJ1762" t="inlineStr">
        <is>
          <t>10.1577/1548-8659(1984)113&lt;74:CATTAO&gt;2.0.CO;2</t>
        </is>
      </c>
      <c r="BK1762"/>
      <c r="BL1762"/>
      <c r="BM1762"/>
      <c r="BN1762"/>
      <c r="BO1762"/>
      <c r="BP1762"/>
      <c r="BQ1762"/>
      <c r="BR1762"/>
      <c r="BS1762"/>
      <c r="BT1762" t="inlineStr">
        <is>
          <t>--</t>
        </is>
      </c>
      <c r="BU1762"/>
      <c r="BV1762"/>
      <c r="BW1762"/>
      <c r="BX1762"/>
      <c r="BY1762"/>
      <c r="BZ1762"/>
      <c r="CA1762"/>
      <c r="CB1762"/>
      <c r="CC1762"/>
      <c r="CD1762"/>
      <c r="CE1762"/>
      <c r="CF1762"/>
      <c r="CG1762"/>
      <c r="CH1762"/>
      <c r="CI1762" t="inlineStr">
        <is>
          <t xml:space="preserve"> CONC/FINAL CONC 65-90 % OF INIT CONC//</t>
        </is>
      </c>
      <c r="CJ1762" t="inlineStr">
        <is>
          <t xml:space="preserve">   CONC/FINAL CONC 65-90 % OF INIT CONC//</t>
        </is>
      </c>
      <c r="CK1762" t="inlineStr">
        <is>
          <t>Millemann,R.E., W.J. Birge, J.A. Black, R.M. Cushman, K.L. Daniels, P.J. Franco, J.M. Giddings, J.F. McCarthy, and A.J.</t>
        </is>
      </c>
      <c r="CL1762" t="n">
        <v>11725.0</v>
      </c>
      <c r="CM1762" t="inlineStr">
        <is>
          <t>Comparative Acute Toxicity to Aquatic Organisms of Components of Coal-Derived Synthetic Fuels</t>
        </is>
      </c>
      <c r="CN1762" t="inlineStr">
        <is>
          <t>Trans. Am. Fish. Soc.113(1): 74-85</t>
        </is>
      </c>
      <c r="CO1762" t="n">
        <v>1984.0</v>
      </c>
      <c r="CP1762" t="inlineStr">
        <is>
          <t>Millemann,R.E., W.J. Birge, J.A. Black, R.M. Cushman, K.L. Daniels, P.J. Franco, J.M. Giddings, J.F. McCarthy, and A.J. (1984). Comparative Acute Toxicity to Aquatic Organisms of Components of Coal-Derived Synthetic Fuels. Trans. Am. Fish. Soc., 113, (1), 74-85. doi:10.1577/1548-8659(1984)113&lt;74:CATTAO&gt;2.0.CO;2. ECOREF#:11725</t>
        </is>
      </c>
    </row>
    <row r="1763">
      <c r="A1763" t="n">
        <v>271896.0</v>
      </c>
      <c r="B1763" t="inlineStr">
        <is>
          <t>Benzofuran</t>
        </is>
      </c>
      <c r="C1763"/>
      <c r="D1763" t="inlineStr">
        <is>
          <t>Measured</t>
        </is>
      </c>
      <c r="E1763" t="inlineStr">
        <is>
          <t>Not coded</t>
        </is>
      </c>
      <c r="F1763"/>
      <c r="G1763" t="n">
        <v>99.5</v>
      </c>
      <c r="H1763"/>
      <c r="I1763"/>
      <c r="J1763"/>
      <c r="K1763"/>
      <c r="L1763" t="inlineStr">
        <is>
          <t>Pimephales promelas</t>
        </is>
      </c>
      <c r="M1763" t="inlineStr">
        <is>
          <t>Fathead Minnow</t>
        </is>
      </c>
      <c r="N1763"/>
      <c r="O1763"/>
      <c r="P1763" t="n">
        <v>31.0</v>
      </c>
      <c r="Q1763"/>
      <c r="R1763"/>
      <c r="S1763"/>
      <c r="T1763"/>
      <c r="U1763" t="inlineStr">
        <is>
          <t>Day(s)</t>
        </is>
      </c>
      <c r="V1763" t="inlineStr">
        <is>
          <t>Flow-through</t>
        </is>
      </c>
      <c r="W1763" t="inlineStr">
        <is>
          <t>Fresh water</t>
        </is>
      </c>
      <c r="X1763" t="inlineStr">
        <is>
          <t>Lab</t>
        </is>
      </c>
      <c r="Y1763"/>
      <c r="Z1763" t="inlineStr">
        <is>
          <t>Active ingredient</t>
        </is>
      </c>
      <c r="AA1763"/>
      <c r="AB1763" t="n">
        <v>14.0</v>
      </c>
      <c r="AC1763"/>
      <c r="AD1763" t="n">
        <v>11.2</v>
      </c>
      <c r="AE1763"/>
      <c r="AF1763" t="n">
        <v>17.5</v>
      </c>
      <c r="AG1763" t="inlineStr">
        <is>
          <t>AI mg/L</t>
        </is>
      </c>
      <c r="AH1763"/>
      <c r="AI1763"/>
      <c r="AJ1763"/>
      <c r="AK1763"/>
      <c r="AL1763"/>
      <c r="AM1763"/>
      <c r="AN1763"/>
      <c r="AO1763"/>
      <c r="AP1763"/>
      <c r="AQ1763"/>
      <c r="AR1763"/>
      <c r="AS1763"/>
      <c r="AT1763"/>
      <c r="AU1763"/>
      <c r="AV1763"/>
      <c r="AW1763"/>
      <c r="AX1763" t="inlineStr">
        <is>
          <t>Mortality</t>
        </is>
      </c>
      <c r="AY1763" t="inlineStr">
        <is>
          <t>Mortality</t>
        </is>
      </c>
      <c r="AZ1763" t="inlineStr">
        <is>
          <t>LC50</t>
        </is>
      </c>
      <c r="BA1763"/>
      <c r="BB1763" t="n">
        <v>4.0</v>
      </c>
      <c r="BC1763"/>
      <c r="BD1763"/>
      <c r="BE1763"/>
      <c r="BF1763"/>
      <c r="BG1763" t="inlineStr">
        <is>
          <t>Day(s)</t>
        </is>
      </c>
      <c r="BH1763" t="inlineStr">
        <is>
          <t>Pure</t>
        </is>
      </c>
      <c r="BI1763" t="inlineStr">
        <is>
          <t>DTXSID6020141</t>
        </is>
      </c>
      <c r="BJ1763"/>
      <c r="BK1763"/>
      <c r="BL1763"/>
      <c r="BM1763"/>
      <c r="BN1763"/>
      <c r="BO1763"/>
      <c r="BP1763"/>
      <c r="BQ1763"/>
      <c r="BR1763"/>
      <c r="BS1763"/>
      <c r="BT1763" t="inlineStr">
        <is>
          <t>--</t>
        </is>
      </c>
      <c r="BU1763"/>
      <c r="BV1763"/>
      <c r="BW1763"/>
      <c r="BX1763"/>
      <c r="BY1763"/>
      <c r="BZ1763"/>
      <c r="CA1763"/>
      <c r="CB1763"/>
      <c r="CC1763"/>
      <c r="CD1763"/>
      <c r="CE1763"/>
      <c r="CF1763"/>
      <c r="CG1763"/>
      <c r="CH1763"/>
      <c r="CI1763" t="inlineStr">
        <is>
          <t xml:space="preserve"> Affected fish lost schooling behavior, were hyperactive and overreactive to external stimuli.  They also had increased respiratNAn, convulsions and spinal deformities.  In addition, they were darkly colored, hemorrhagic and lost </t>
        </is>
      </c>
      <c r="CJ1763" t="inlineStr">
        <is>
          <t xml:space="preserve">   Affected fish lost schooling behavior, were hyperactive and overreactive to external stimuli.  They also had increased respiratNAn, convulsions and spinal deformities.  In addition, they were darkly colored, hemorrhagic and lost </t>
        </is>
      </c>
      <c r="CK1763" t="inlineStr">
        <is>
          <t>Geiger,D.L., D.J. Call, and L.T. Brooke</t>
        </is>
      </c>
      <c r="CL1763" t="n">
        <v>12859.0</v>
      </c>
      <c r="CM1763" t="inlineStr">
        <is>
          <t>Acute Toxicities of Organic Chemicals to Fathead Minnows (Pimephales promelas) Volume IV</t>
        </is>
      </c>
      <c r="CN1763" t="inlineStr">
        <is>
          <t>Center for Lake Superior Environmental Studies, University of Wisconsin, Superior, WI4:355 p.</t>
        </is>
      </c>
      <c r="CO1763" t="n">
        <v>1988.0</v>
      </c>
      <c r="CP1763" t="inlineStr">
        <is>
          <t>Geiger,D.L., D.J. Call, and L.T. Brooke (1988). Acute Toxicities of Organic Chemicals to Fathead Minnows (Pimephales promelas) Volume IV. Center for Lake Superior Environmental Studies, University of Wisconsin, Superior, WI, 4, 355 p. ECOREF#:12859</t>
        </is>
      </c>
    </row>
    <row r="1764">
      <c r="A1764" t="n">
        <v>275514.0</v>
      </c>
      <c r="B1764" t="inlineStr">
        <is>
          <t>Azulene</t>
        </is>
      </c>
      <c r="C1764"/>
      <c r="D1764" t="inlineStr">
        <is>
          <t>Unmeasured</t>
        </is>
      </c>
      <c r="E1764" t="inlineStr">
        <is>
          <t>Not coded</t>
        </is>
      </c>
      <c r="F1764"/>
      <c r="G1764" t="n">
        <v>99.0</v>
      </c>
      <c r="H1764"/>
      <c r="I1764"/>
      <c r="J1764"/>
      <c r="K1764"/>
      <c r="L1764" t="inlineStr">
        <is>
          <t>Pimephales promelas</t>
        </is>
      </c>
      <c r="M1764" t="inlineStr">
        <is>
          <t>Fathead Minnow</t>
        </is>
      </c>
      <c r="N1764"/>
      <c r="O1764"/>
      <c r="P1764"/>
      <c r="Q1764"/>
      <c r="R1764"/>
      <c r="S1764"/>
      <c r="T1764"/>
      <c r="U1764"/>
      <c r="V1764" t="inlineStr">
        <is>
          <t>Renewal</t>
        </is>
      </c>
      <c r="W1764" t="inlineStr">
        <is>
          <t>Fresh water</t>
        </is>
      </c>
      <c r="X1764" t="inlineStr">
        <is>
          <t>Lab</t>
        </is>
      </c>
      <c r="Y1764"/>
      <c r="Z1764" t="inlineStr">
        <is>
          <t>Active ingredient</t>
        </is>
      </c>
      <c r="AA1764"/>
      <c r="AB1764" t="n">
        <v>9.0</v>
      </c>
      <c r="AC1764"/>
      <c r="AD1764"/>
      <c r="AE1764"/>
      <c r="AF1764"/>
      <c r="AG1764" t="inlineStr">
        <is>
          <t>AI mg/L</t>
        </is>
      </c>
      <c r="AH1764"/>
      <c r="AI1764"/>
      <c r="AJ1764"/>
      <c r="AK1764"/>
      <c r="AL1764"/>
      <c r="AM1764"/>
      <c r="AN1764"/>
      <c r="AO1764"/>
      <c r="AP1764"/>
      <c r="AQ1764"/>
      <c r="AR1764"/>
      <c r="AS1764"/>
      <c r="AT1764"/>
      <c r="AU1764"/>
      <c r="AV1764"/>
      <c r="AW1764"/>
      <c r="AX1764" t="inlineStr">
        <is>
          <t>Mortality</t>
        </is>
      </c>
      <c r="AY1764" t="inlineStr">
        <is>
          <t>Mortality</t>
        </is>
      </c>
      <c r="AZ1764" t="inlineStr">
        <is>
          <t>LC50</t>
        </is>
      </c>
      <c r="BA1764"/>
      <c r="BB1764" t="n">
        <v>4.0</v>
      </c>
      <c r="BC1764"/>
      <c r="BD1764"/>
      <c r="BE1764"/>
      <c r="BF1764"/>
      <c r="BG1764" t="inlineStr">
        <is>
          <t>Day(s)</t>
        </is>
      </c>
      <c r="BH1764" t="inlineStr">
        <is>
          <t>Pure</t>
        </is>
      </c>
      <c r="BI1764" t="inlineStr">
        <is>
          <t>DTXSID2059770</t>
        </is>
      </c>
      <c r="BJ1764" t="inlineStr">
        <is>
          <t>10.1007/s001289900330</t>
        </is>
      </c>
      <c r="BK1764"/>
      <c r="BL1764"/>
      <c r="BM1764"/>
      <c r="BN1764"/>
      <c r="BO1764"/>
      <c r="BP1764"/>
      <c r="BQ1764"/>
      <c r="BR1764"/>
      <c r="BS1764"/>
      <c r="BT1764" t="inlineStr">
        <is>
          <t>--</t>
        </is>
      </c>
      <c r="BU1764"/>
      <c r="BV1764"/>
      <c r="BW1764"/>
      <c r="BX1764"/>
      <c r="BY1764"/>
      <c r="BZ1764"/>
      <c r="CA1764"/>
      <c r="CB1764"/>
      <c r="CC1764"/>
      <c r="CD1764"/>
      <c r="CE1764"/>
      <c r="CF1764"/>
      <c r="CG1764"/>
      <c r="CH1764"/>
      <c r="CI1764"/>
      <c r="CJ1764"/>
      <c r="CK1764" t="inlineStr">
        <is>
          <t>Sweet,L.I., and P.G. Meier</t>
        </is>
      </c>
      <c r="CL1764" t="n">
        <v>17881.0</v>
      </c>
      <c r="CM1764" t="inlineStr">
        <is>
          <t>Lethal and Sublethal Effects of Azulene and Longifolene to Microtox, Ceriodaphnia dubia, Daphnia magna, and Pimephales promelas</t>
        </is>
      </c>
      <c r="CN1764" t="inlineStr">
        <is>
          <t>Bull. Environ. Contam. Toxicol.58(2): 268-274</t>
        </is>
      </c>
      <c r="CO1764" t="n">
        <v>1997.0</v>
      </c>
      <c r="CP1764" t="inlineStr">
        <is>
          <t>Sweet,L.I., and P.G. Meier (1997). Lethal and Sublethal Effects of Azulene and Longifolene to Microtox, Ceriodaphnia dubia, Daphnia magna, and Pimephales promelas. Bull. Environ. Contam. Toxicol., 58, (2), 268-274. doi:10.1007/s001289900330. ECOREF#:17881</t>
        </is>
      </c>
    </row>
    <row r="1765">
      <c r="A1765" t="n">
        <v>280579.0</v>
      </c>
      <c r="B1765" t="inlineStr">
        <is>
          <t>1,4-Diazabicyclo[2.2.2]octane</t>
        </is>
      </c>
      <c r="C1765"/>
      <c r="D1765" t="inlineStr">
        <is>
          <t>Measured</t>
        </is>
      </c>
      <c r="E1765" t="inlineStr">
        <is>
          <t>Not coded</t>
        </is>
      </c>
      <c r="F1765"/>
      <c r="G1765" t="n">
        <v>99.0</v>
      </c>
      <c r="H1765"/>
      <c r="I1765"/>
      <c r="J1765"/>
      <c r="K1765"/>
      <c r="L1765" t="inlineStr">
        <is>
          <t>Pimephales promelas</t>
        </is>
      </c>
      <c r="M1765" t="inlineStr">
        <is>
          <t>Fathead Minnow</t>
        </is>
      </c>
      <c r="N1765"/>
      <c r="O1765"/>
      <c r="P1765" t="n">
        <v>33.0</v>
      </c>
      <c r="Q1765"/>
      <c r="R1765"/>
      <c r="S1765"/>
      <c r="T1765"/>
      <c r="U1765" t="inlineStr">
        <is>
          <t>Day(s)</t>
        </is>
      </c>
      <c r="V1765" t="inlineStr">
        <is>
          <t>Flow-through</t>
        </is>
      </c>
      <c r="W1765" t="inlineStr">
        <is>
          <t>Fresh water</t>
        </is>
      </c>
      <c r="X1765" t="inlineStr">
        <is>
          <t>Lab</t>
        </is>
      </c>
      <c r="Y1765"/>
      <c r="Z1765" t="inlineStr">
        <is>
          <t>Active ingredient</t>
        </is>
      </c>
      <c r="AA1765"/>
      <c r="AB1765" t="n">
        <v>1730.0</v>
      </c>
      <c r="AC1765"/>
      <c r="AD1765" t="n">
        <v>1510.0</v>
      </c>
      <c r="AE1765"/>
      <c r="AF1765" t="n">
        <v>1980.0</v>
      </c>
      <c r="AG1765" t="inlineStr">
        <is>
          <t>AI mg/L</t>
        </is>
      </c>
      <c r="AH1765"/>
      <c r="AI1765"/>
      <c r="AJ1765"/>
      <c r="AK1765"/>
      <c r="AL1765"/>
      <c r="AM1765"/>
      <c r="AN1765"/>
      <c r="AO1765"/>
      <c r="AP1765"/>
      <c r="AQ1765"/>
      <c r="AR1765"/>
      <c r="AS1765"/>
      <c r="AT1765"/>
      <c r="AU1765"/>
      <c r="AV1765"/>
      <c r="AW1765"/>
      <c r="AX1765" t="inlineStr">
        <is>
          <t>Mortality</t>
        </is>
      </c>
      <c r="AY1765" t="inlineStr">
        <is>
          <t>Mortality</t>
        </is>
      </c>
      <c r="AZ1765" t="inlineStr">
        <is>
          <t>LC50</t>
        </is>
      </c>
      <c r="BA1765"/>
      <c r="BB1765" t="n">
        <v>4.0</v>
      </c>
      <c r="BC1765"/>
      <c r="BD1765"/>
      <c r="BE1765"/>
      <c r="BF1765"/>
      <c r="BG1765" t="inlineStr">
        <is>
          <t>Day(s)</t>
        </is>
      </c>
      <c r="BH1765" t="inlineStr">
        <is>
          <t>Pure</t>
        </is>
      </c>
      <c r="BI1765" t="inlineStr">
        <is>
          <t>DTXSID0022016</t>
        </is>
      </c>
      <c r="BJ1765"/>
      <c r="BK1765"/>
      <c r="BL1765"/>
      <c r="BM1765"/>
      <c r="BN1765"/>
      <c r="BO1765"/>
      <c r="BP1765"/>
      <c r="BQ1765"/>
      <c r="BR1765"/>
      <c r="BS1765"/>
      <c r="BT1765" t="inlineStr">
        <is>
          <t>--</t>
        </is>
      </c>
      <c r="BU1765"/>
      <c r="BV1765"/>
      <c r="BW1765"/>
      <c r="BX1765"/>
      <c r="BY1765"/>
      <c r="BZ1765"/>
      <c r="CA1765"/>
      <c r="CB1765"/>
      <c r="CC1765"/>
      <c r="CD1765"/>
      <c r="CE1765"/>
      <c r="CF1765"/>
      <c r="CG1765"/>
      <c r="CH1765"/>
      <c r="CI1765" t="inlineStr">
        <is>
          <t xml:space="preserve"> The pH of the stock solution was adjusted to that of lake water using HCl.  Affected fish lost schooling behavior, were hypNAactive and swam near the tank surface.  They were overreactive to external stimuli, had increased respiration, </t>
        </is>
      </c>
      <c r="CJ1765" t="inlineStr">
        <is>
          <t xml:space="preserve">   The pH of the stock solution was adjusted to that of lake water using HCl.  Affected fish lost schooling behavior, were hypNAactive and swam near the tank surface.  They were overreactive to external stimuli, had increased respiration, </t>
        </is>
      </c>
      <c r="CK1765" t="inlineStr">
        <is>
          <t>Geiger,D.L., D.J. Call, and L.T. Brooke</t>
        </is>
      </c>
      <c r="CL1765" t="n">
        <v>12859.0</v>
      </c>
      <c r="CM1765" t="inlineStr">
        <is>
          <t>Acute Toxicities of Organic Chemicals to Fathead Minnows (Pimephales promelas) Volume IV</t>
        </is>
      </c>
      <c r="CN1765" t="inlineStr">
        <is>
          <t>Center for Lake Superior Environmental Studies, University of Wisconsin, Superior, WI4:355 p.</t>
        </is>
      </c>
      <c r="CO1765" t="n">
        <v>1988.0</v>
      </c>
      <c r="CP1765" t="inlineStr">
        <is>
          <t>Geiger,D.L., D.J. Call, and L.T. Brooke (1988). Acute Toxicities of Organic Chemicals to Fathead Minnows (Pimephales promelas) Volume IV. Center for Lake Superior Environmental Studies, University of Wisconsin, Superior, WI, 4, 355 p. ECOREF#:12859</t>
        </is>
      </c>
    </row>
    <row r="1766">
      <c r="A1766" t="n">
        <v>281232.0</v>
      </c>
      <c r="B1766" t="inlineStr">
        <is>
          <t>Adamantane</t>
        </is>
      </c>
      <c r="C1766"/>
      <c r="D1766" t="inlineStr">
        <is>
          <t>Measured</t>
        </is>
      </c>
      <c r="E1766" t="inlineStr">
        <is>
          <t>Not reported</t>
        </is>
      </c>
      <c r="F1766" t="inlineStr">
        <is>
          <t>&gt;</t>
        </is>
      </c>
      <c r="G1766" t="n">
        <v>99.0</v>
      </c>
      <c r="H1766"/>
      <c r="I1766"/>
      <c r="J1766"/>
      <c r="K1766"/>
      <c r="L1766" t="inlineStr">
        <is>
          <t>Pimephales promelas</t>
        </is>
      </c>
      <c r="M1766" t="inlineStr">
        <is>
          <t>Fathead Minnow</t>
        </is>
      </c>
      <c r="N1766"/>
      <c r="O1766"/>
      <c r="P1766" t="n">
        <v>31.0</v>
      </c>
      <c r="Q1766"/>
      <c r="R1766"/>
      <c r="S1766"/>
      <c r="T1766"/>
      <c r="U1766" t="inlineStr">
        <is>
          <t>Day(s)</t>
        </is>
      </c>
      <c r="V1766" t="inlineStr">
        <is>
          <t>Flow-through</t>
        </is>
      </c>
      <c r="W1766" t="inlineStr">
        <is>
          <t>Fresh water</t>
        </is>
      </c>
      <c r="X1766" t="inlineStr">
        <is>
          <t>Lab</t>
        </is>
      </c>
      <c r="Y1766"/>
      <c r="Z1766" t="inlineStr">
        <is>
          <t>Active ingredient</t>
        </is>
      </c>
      <c r="AA1766"/>
      <c r="AB1766" t="n">
        <v>0.285</v>
      </c>
      <c r="AC1766"/>
      <c r="AD1766" t="n">
        <v>0.261</v>
      </c>
      <c r="AE1766"/>
      <c r="AF1766" t="n">
        <v>0.312</v>
      </c>
      <c r="AG1766" t="inlineStr">
        <is>
          <t>AI mg/L</t>
        </is>
      </c>
      <c r="AH1766"/>
      <c r="AI1766"/>
      <c r="AJ1766"/>
      <c r="AK1766"/>
      <c r="AL1766"/>
      <c r="AM1766"/>
      <c r="AN1766"/>
      <c r="AO1766"/>
      <c r="AP1766"/>
      <c r="AQ1766"/>
      <c r="AR1766"/>
      <c r="AS1766"/>
      <c r="AT1766"/>
      <c r="AU1766"/>
      <c r="AV1766"/>
      <c r="AW1766"/>
      <c r="AX1766" t="inlineStr">
        <is>
          <t>Mortality</t>
        </is>
      </c>
      <c r="AY1766" t="inlineStr">
        <is>
          <t>Mortality</t>
        </is>
      </c>
      <c r="AZ1766" t="inlineStr">
        <is>
          <t>LC50</t>
        </is>
      </c>
      <c r="BA1766"/>
      <c r="BB1766" t="n">
        <v>4.0</v>
      </c>
      <c r="BC1766"/>
      <c r="BD1766"/>
      <c r="BE1766"/>
      <c r="BF1766"/>
      <c r="BG1766" t="inlineStr">
        <is>
          <t>Day(s)</t>
        </is>
      </c>
      <c r="BH1766"/>
      <c r="BI1766" t="inlineStr">
        <is>
          <t>DTXSID5022017</t>
        </is>
      </c>
      <c r="BJ1766"/>
      <c r="BK1766"/>
      <c r="BL1766" t="inlineStr">
        <is>
          <t>Acute</t>
        </is>
      </c>
      <c r="BM1766"/>
      <c r="BN1766"/>
      <c r="BO1766"/>
      <c r="BP1766"/>
      <c r="BQ1766"/>
      <c r="BR1766"/>
      <c r="BS1766"/>
      <c r="BT1766" t="inlineStr">
        <is>
          <t>--</t>
        </is>
      </c>
      <c r="BU1766"/>
      <c r="BV1766"/>
      <c r="BW1766"/>
      <c r="BX1766"/>
      <c r="BY1766"/>
      <c r="BZ1766"/>
      <c r="CA1766"/>
      <c r="CB1766"/>
      <c r="CC1766"/>
      <c r="CD1766"/>
      <c r="CE1766"/>
      <c r="CF1766"/>
      <c r="CG1766"/>
      <c r="CH1766"/>
      <c r="CI1766"/>
      <c r="CJ1766" t="inlineStr">
        <is>
          <t xml:space="preserve">SOURCE/FROM US EPA ENVIRONMENTAL RESEARCH LABORATORY-DULUTH AND THE UNIVERSITY OF WISCONSIN-SUPERIOR CAMPUS//MEDIA/ LAKE SUPERIOR WATER OR DECHLORINATED WATER//   </t>
        </is>
      </c>
      <c r="CK1766" t="inlineStr">
        <is>
          <t>Geiger,D.L., S.H. Poirier, L.T. Brooke, and D.J. Call</t>
        </is>
      </c>
      <c r="CL1766" t="n">
        <v>12858.0</v>
      </c>
      <c r="CM1766" t="inlineStr">
        <is>
          <t>Acute Toxicities of Organic Chemicals to Fathead Minnows (Pimephales promelas) Volume III</t>
        </is>
      </c>
      <c r="CN1766" t="inlineStr">
        <is>
          <t>Center for Lake Superior Environmental Studies, University of Wisconsin, Superior, WI:328 p.</t>
        </is>
      </c>
      <c r="CO1766" t="n">
        <v>1986.0</v>
      </c>
      <c r="CP1766" t="inlineStr">
        <is>
          <t>Geiger,D.L., S.H. Poirier, L.T. Brooke, and D.J. Call (1986). Acute Toxicities of Organic Chemicals to Fathead Minnows (Pimephales promelas) Volume III. Center for Lake Superior Environmental Studies, University of Wisconsin, Superior, WI, 328 p. ECOREF#:12858</t>
        </is>
      </c>
    </row>
    <row r="1767">
      <c r="A1767" t="n">
        <v>298000.0</v>
      </c>
      <c r="B1767" t="inlineStr">
        <is>
          <t>O,O-Dimethyl O-(4-nitrophenyl) ester phosphorothioic acid</t>
        </is>
      </c>
      <c r="C1767"/>
      <c r="D1767" t="inlineStr">
        <is>
          <t>Unmeasured</t>
        </is>
      </c>
      <c r="E1767" t="inlineStr">
        <is>
          <t>Not coded</t>
        </is>
      </c>
      <c r="F1767"/>
      <c r="G1767"/>
      <c r="H1767"/>
      <c r="I1767"/>
      <c r="J1767"/>
      <c r="K1767"/>
      <c r="L1767" t="inlineStr">
        <is>
          <t>Pimephales promelas</t>
        </is>
      </c>
      <c r="M1767" t="inlineStr">
        <is>
          <t>Fathead Minnow</t>
        </is>
      </c>
      <c r="N1767"/>
      <c r="O1767"/>
      <c r="P1767"/>
      <c r="Q1767"/>
      <c r="R1767"/>
      <c r="S1767"/>
      <c r="T1767"/>
      <c r="U1767"/>
      <c r="V1767" t="inlineStr">
        <is>
          <t>Static</t>
        </is>
      </c>
      <c r="W1767" t="inlineStr">
        <is>
          <t>Fresh water</t>
        </is>
      </c>
      <c r="X1767" t="inlineStr">
        <is>
          <t>Lab</t>
        </is>
      </c>
      <c r="Y1767"/>
      <c r="Z1767" t="inlineStr">
        <is>
          <t>Formulation</t>
        </is>
      </c>
      <c r="AA1767"/>
      <c r="AB1767" t="n">
        <v>8.3</v>
      </c>
      <c r="AC1767"/>
      <c r="AD1767"/>
      <c r="AE1767"/>
      <c r="AF1767"/>
      <c r="AG1767" t="inlineStr">
        <is>
          <t>AI mg/L</t>
        </is>
      </c>
      <c r="AH1767"/>
      <c r="AI1767"/>
      <c r="AJ1767"/>
      <c r="AK1767"/>
      <c r="AL1767"/>
      <c r="AM1767"/>
      <c r="AN1767"/>
      <c r="AO1767"/>
      <c r="AP1767"/>
      <c r="AQ1767"/>
      <c r="AR1767"/>
      <c r="AS1767"/>
      <c r="AT1767"/>
      <c r="AU1767"/>
      <c r="AV1767"/>
      <c r="AW1767"/>
      <c r="AX1767" t="inlineStr">
        <is>
          <t>Mortality</t>
        </is>
      </c>
      <c r="AY1767" t="inlineStr">
        <is>
          <t>Mortality</t>
        </is>
      </c>
      <c r="AZ1767" t="inlineStr">
        <is>
          <t>LC50</t>
        </is>
      </c>
      <c r="BA1767"/>
      <c r="BB1767" t="n">
        <v>4.0</v>
      </c>
      <c r="BC1767"/>
      <c r="BD1767"/>
      <c r="BE1767"/>
      <c r="BF1767"/>
      <c r="BG1767" t="inlineStr">
        <is>
          <t>Day(s)</t>
        </is>
      </c>
      <c r="BH1767"/>
      <c r="BI1767" t="inlineStr">
        <is>
          <t>DTXSID1020855</t>
        </is>
      </c>
      <c r="BJ1767" t="inlineStr">
        <is>
          <t>10.1577/1548-8659(1957)87[39:TOOPIT]2.0.CO;2</t>
        </is>
      </c>
      <c r="BK1767"/>
      <c r="BL1767"/>
      <c r="BM1767"/>
      <c r="BN1767"/>
      <c r="BO1767"/>
      <c r="BP1767"/>
      <c r="BQ1767"/>
      <c r="BR1767"/>
      <c r="BS1767"/>
      <c r="BT1767" t="inlineStr">
        <is>
          <t>--</t>
        </is>
      </c>
      <c r="BU1767"/>
      <c r="BV1767"/>
      <c r="BW1767"/>
      <c r="BX1767"/>
      <c r="BY1767"/>
      <c r="BZ1767"/>
      <c r="CA1767"/>
      <c r="CB1767"/>
      <c r="CC1767"/>
      <c r="CD1767"/>
      <c r="CE1767"/>
      <c r="CF1767"/>
      <c r="CG1767"/>
      <c r="CH1767"/>
      <c r="CI1767" t="inlineStr">
        <is>
          <t xml:space="preserve"> CARRIER/ACETONE 1 %// HARD/DILUTION WATER 20 MG/L AS CACO3// </t>
        </is>
      </c>
      <c r="CJ1767" t="inlineStr">
        <is>
          <t xml:space="preserve">   CARRIER/ACETONE 1 %// HARD/DILUTION WATER 20 MG/L AS CACO3// </t>
        </is>
      </c>
      <c r="CK1767" t="inlineStr">
        <is>
          <t>Henderson,C., and Q.H. Pickering</t>
        </is>
      </c>
      <c r="CL1767" t="n">
        <v>2155.0</v>
      </c>
      <c r="CM1767" t="inlineStr">
        <is>
          <t>Toxicity of Organic Phosphorus Insecticides to Fish</t>
        </is>
      </c>
      <c r="CN1767" t="inlineStr">
        <is>
          <t>Trans. Am. Fish. Soc.87:39-51</t>
        </is>
      </c>
      <c r="CO1767" t="n">
        <v>1958.0</v>
      </c>
      <c r="CP1767" t="inlineStr">
        <is>
          <t>Henderson,C., and Q.H. Pickering (1958). Toxicity of Organic Phosphorus Insecticides to Fish. Trans. Am. Fish. Soc., 87, 39-51. doi:10.1577/1548-8659(1957)87[39:TOOPIT]2.0.CO;2. ECOREF#:2155</t>
        </is>
      </c>
    </row>
    <row r="1768">
      <c r="A1768" t="n">
        <v>298000.0</v>
      </c>
      <c r="B1768" t="inlineStr">
        <is>
          <t>O,O-Dimethyl O-(4-nitrophenyl) ester phosphorothioic acid</t>
        </is>
      </c>
      <c r="C1768"/>
      <c r="D1768" t="inlineStr">
        <is>
          <t>Measured</t>
        </is>
      </c>
      <c r="E1768" t="inlineStr">
        <is>
          <t>Not coded</t>
        </is>
      </c>
      <c r="F1768"/>
      <c r="G1768" t="n">
        <v>98.5</v>
      </c>
      <c r="H1768"/>
      <c r="I1768"/>
      <c r="J1768"/>
      <c r="K1768"/>
      <c r="L1768" t="inlineStr">
        <is>
          <t>Pimephales promelas</t>
        </is>
      </c>
      <c r="M1768" t="inlineStr">
        <is>
          <t>Fathead Minnow</t>
        </is>
      </c>
      <c r="N1768"/>
      <c r="O1768"/>
      <c r="P1768"/>
      <c r="Q1768"/>
      <c r="R1768"/>
      <c r="S1768"/>
      <c r="T1768"/>
      <c r="U1768"/>
      <c r="V1768" t="inlineStr">
        <is>
          <t>Flow-through</t>
        </is>
      </c>
      <c r="W1768" t="inlineStr">
        <is>
          <t>Fresh water</t>
        </is>
      </c>
      <c r="X1768" t="inlineStr">
        <is>
          <t>Lab</t>
        </is>
      </c>
      <c r="Y1768"/>
      <c r="Z1768" t="inlineStr">
        <is>
          <t>Active ingredient</t>
        </is>
      </c>
      <c r="AA1768"/>
      <c r="AB1768" t="n">
        <v>7.85</v>
      </c>
      <c r="AC1768"/>
      <c r="AD1768"/>
      <c r="AE1768"/>
      <c r="AF1768"/>
      <c r="AG1768" t="inlineStr">
        <is>
          <t>AI mg/L</t>
        </is>
      </c>
      <c r="AH1768"/>
      <c r="AI1768"/>
      <c r="AJ1768"/>
      <c r="AK1768"/>
      <c r="AL1768"/>
      <c r="AM1768"/>
      <c r="AN1768"/>
      <c r="AO1768"/>
      <c r="AP1768"/>
      <c r="AQ1768"/>
      <c r="AR1768"/>
      <c r="AS1768"/>
      <c r="AT1768"/>
      <c r="AU1768"/>
      <c r="AV1768"/>
      <c r="AW1768"/>
      <c r="AX1768" t="inlineStr">
        <is>
          <t>Mortality</t>
        </is>
      </c>
      <c r="AY1768" t="inlineStr">
        <is>
          <t>Mortality</t>
        </is>
      </c>
      <c r="AZ1768" t="inlineStr">
        <is>
          <t>LC50</t>
        </is>
      </c>
      <c r="BA1768"/>
      <c r="BB1768" t="n">
        <v>4.0</v>
      </c>
      <c r="BC1768"/>
      <c r="BD1768"/>
      <c r="BE1768"/>
      <c r="BF1768"/>
      <c r="BG1768" t="inlineStr">
        <is>
          <t>Day(s)</t>
        </is>
      </c>
      <c r="BH1768" t="inlineStr">
        <is>
          <t>Pure</t>
        </is>
      </c>
      <c r="BI1768" t="inlineStr">
        <is>
          <t>DTXSID1020855</t>
        </is>
      </c>
      <c r="BJ1768" t="inlineStr">
        <is>
          <t>10.1007/BF01559050</t>
        </is>
      </c>
      <c r="BK1768"/>
      <c r="BL1768"/>
      <c r="BM1768"/>
      <c r="BN1768"/>
      <c r="BO1768"/>
      <c r="BP1768"/>
      <c r="BQ1768"/>
      <c r="BR1768"/>
      <c r="BS1768"/>
      <c r="BT1768" t="inlineStr">
        <is>
          <t>--</t>
        </is>
      </c>
      <c r="BU1768"/>
      <c r="BV1768"/>
      <c r="BW1768"/>
      <c r="BX1768"/>
      <c r="BY1768"/>
      <c r="BZ1768"/>
      <c r="CA1768"/>
      <c r="CB1768"/>
      <c r="CC1768"/>
      <c r="CD1768"/>
      <c r="CE1768"/>
      <c r="CF1768"/>
      <c r="CG1768"/>
      <c r="CH1768"/>
      <c r="CI1768" t="inlineStr">
        <is>
          <t xml:space="preserve"> CARRIER/ACETONE// CONTR/SOLVENT// FOLLOWED US FWS METHODS// </t>
        </is>
      </c>
      <c r="CJ1768" t="inlineStr">
        <is>
          <t xml:space="preserve">   CARRIER/ACETONE// CONTR/SOLVENT// FOLLOWED US FWS METHODS// </t>
        </is>
      </c>
      <c r="CK1768" t="inlineStr">
        <is>
          <t>Solon,J.M., and J.H. Nair III</t>
        </is>
      </c>
      <c r="CL1768" t="n">
        <v>605.0</v>
      </c>
      <c r="CM1768" t="inlineStr">
        <is>
          <t>The Effect of a Sublethal Concentration of LAS on the Acute Toxicity of Various Phosphate Pesticides to the Fathead Minnow (Pimephales promelas Rafinesque)</t>
        </is>
      </c>
      <c r="CN1768" t="inlineStr">
        <is>
          <t>Bull. Environ. Contam. Toxicol.5(5): 408-413</t>
        </is>
      </c>
      <c r="CO1768" t="n">
        <v>1970.0</v>
      </c>
      <c r="CP1768" t="inlineStr">
        <is>
          <t>Solon,J.M., and J.H. Nair III (1970). The Effect of a Sublethal Concentration of LAS on the Acute Toxicity of Various Phosphate Pesticides to the Fathead Minnow (Pimephales promelas Rafinesque). Bull. Environ. Contam. Toxicol., 5, (5), 408-413. doi:10.1007/BF01559050. ECOREF#:605</t>
        </is>
      </c>
    </row>
    <row r="1769">
      <c r="A1769" t="n">
        <v>298000.0</v>
      </c>
      <c r="B1769" t="inlineStr">
        <is>
          <t>O,O-Dimethyl O-(4-nitrophenyl) ester phosphorothioic acid</t>
        </is>
      </c>
      <c r="C1769"/>
      <c r="D1769" t="inlineStr">
        <is>
          <t>Measured</t>
        </is>
      </c>
      <c r="E1769" t="inlineStr">
        <is>
          <t>Not coded</t>
        </is>
      </c>
      <c r="F1769"/>
      <c r="G1769"/>
      <c r="H1769"/>
      <c r="I1769"/>
      <c r="J1769"/>
      <c r="K1769"/>
      <c r="L1769" t="inlineStr">
        <is>
          <t>Pimephales promelas</t>
        </is>
      </c>
      <c r="M1769" t="inlineStr">
        <is>
          <t>Fathead Minnow</t>
        </is>
      </c>
      <c r="N1769" t="inlineStr">
        <is>
          <t>Larva</t>
        </is>
      </c>
      <c r="O1769"/>
      <c r="P1769"/>
      <c r="Q1769"/>
      <c r="R1769"/>
      <c r="S1769"/>
      <c r="T1769"/>
      <c r="U1769"/>
      <c r="V1769" t="inlineStr">
        <is>
          <t>Static</t>
        </is>
      </c>
      <c r="W1769" t="inlineStr">
        <is>
          <t>Fresh water</t>
        </is>
      </c>
      <c r="X1769" t="inlineStr">
        <is>
          <t>Lab</t>
        </is>
      </c>
      <c r="Y1769"/>
      <c r="Z1769" t="inlineStr">
        <is>
          <t>Active ingredient</t>
        </is>
      </c>
      <c r="AA1769"/>
      <c r="AB1769" t="n">
        <v>8.17</v>
      </c>
      <c r="AC1769"/>
      <c r="AD1769" t="n">
        <v>7.48</v>
      </c>
      <c r="AE1769"/>
      <c r="AF1769" t="n">
        <v>8.93</v>
      </c>
      <c r="AG1769" t="inlineStr">
        <is>
          <t>AI mg/L</t>
        </is>
      </c>
      <c r="AH1769"/>
      <c r="AI1769"/>
      <c r="AJ1769"/>
      <c r="AK1769"/>
      <c r="AL1769"/>
      <c r="AM1769"/>
      <c r="AN1769"/>
      <c r="AO1769"/>
      <c r="AP1769"/>
      <c r="AQ1769"/>
      <c r="AR1769"/>
      <c r="AS1769"/>
      <c r="AT1769"/>
      <c r="AU1769"/>
      <c r="AV1769"/>
      <c r="AW1769"/>
      <c r="AX1769" t="inlineStr">
        <is>
          <t>Mortality</t>
        </is>
      </c>
      <c r="AY1769" t="inlineStr">
        <is>
          <t>Mortality</t>
        </is>
      </c>
      <c r="AZ1769" t="inlineStr">
        <is>
          <t>LC50</t>
        </is>
      </c>
      <c r="BA1769"/>
      <c r="BB1769" t="n">
        <v>4.0</v>
      </c>
      <c r="BC1769"/>
      <c r="BD1769"/>
      <c r="BE1769"/>
      <c r="BF1769"/>
      <c r="BG1769" t="inlineStr">
        <is>
          <t>Day(s)</t>
        </is>
      </c>
      <c r="BH1769"/>
      <c r="BI1769" t="inlineStr">
        <is>
          <t>DTXSID1020855</t>
        </is>
      </c>
      <c r="BJ1769" t="inlineStr">
        <is>
          <t>10.1016/0143-1471(82)90024-1</t>
        </is>
      </c>
      <c r="BK1769"/>
      <c r="BL1769"/>
      <c r="BM1769"/>
      <c r="BN1769"/>
      <c r="BO1769"/>
      <c r="BP1769"/>
      <c r="BQ1769"/>
      <c r="BR1769"/>
      <c r="BS1769"/>
      <c r="BT1769" t="inlineStr">
        <is>
          <t>--</t>
        </is>
      </c>
      <c r="BU1769"/>
      <c r="BV1769"/>
      <c r="BW1769"/>
      <c r="BX1769"/>
      <c r="BY1769"/>
      <c r="BZ1769"/>
      <c r="CA1769"/>
      <c r="CB1769"/>
      <c r="CC1769"/>
      <c r="CD1769"/>
      <c r="CE1769"/>
      <c r="CF1769"/>
      <c r="CG1769"/>
      <c r="CH1769"/>
      <c r="CI1769" t="inlineStr">
        <is>
          <t xml:space="preserve"> O EFCT CONT/PRODUCTS IDENTIFIED//USED STD METHODS// CONC/STOCK SOLN AGED 1 WK//PURITY/SOLUBILITY RPTD// </t>
        </is>
      </c>
      <c r="CJ1769" t="inlineStr">
        <is>
          <t xml:space="preserve">   O EFCT CONT/PRODUCTS IDENTIFIED//USED STD METHODS// CONC/STOCK SOLN AGED 1 WK//PURITY/SOLUBILITY RPTD// </t>
        </is>
      </c>
      <c r="CK1769" t="inlineStr">
        <is>
          <t>Jarvinen,A.W., and D.K. Tanner</t>
        </is>
      </c>
      <c r="CL1769" t="n">
        <v>15462.0</v>
      </c>
      <c r="CM1769" t="inlineStr">
        <is>
          <t>Toxicity of Selected Controlled Release and Corresponding Unformulated Technical Grade Pesticides to the Fathead Minnow Pimephales promelas</t>
        </is>
      </c>
      <c r="CN1769" t="inlineStr">
        <is>
          <t>Environ. Pollut. A.27(3): 179-195</t>
        </is>
      </c>
      <c r="CO1769" t="n">
        <v>1982.0</v>
      </c>
      <c r="CP1769" t="inlineStr">
        <is>
          <t>Jarvinen,A.W., and D.K. Tanner (1982). Toxicity of Selected Controlled Release and Corresponding Unformulated Technical Grade Pesticides to the Fathead Minnow Pimephales promelas. Environ. Pollut. A., 27, (3), 179-195. doi:10.1016/0143-1471(82)90024-1. ECOREF#:15462</t>
        </is>
      </c>
    </row>
    <row r="1770">
      <c r="A1770" t="n">
        <v>298000.0</v>
      </c>
      <c r="B1770" t="inlineStr">
        <is>
          <t>O,O-Dimethyl O-(4-nitrophenyl) ester phosphorothioic acid</t>
        </is>
      </c>
      <c r="C1770" t="inlineStr">
        <is>
          <t>Technical grade, technical product, technical formulation</t>
        </is>
      </c>
      <c r="D1770" t="inlineStr">
        <is>
          <t>Unmeasured</t>
        </is>
      </c>
      <c r="E1770" t="inlineStr">
        <is>
          <t>Not coded</t>
        </is>
      </c>
      <c r="F1770"/>
      <c r="G1770" t="n">
        <v>80.0</v>
      </c>
      <c r="H1770"/>
      <c r="I1770"/>
      <c r="J1770"/>
      <c r="K1770"/>
      <c r="L1770" t="inlineStr">
        <is>
          <t>Pimephales promelas</t>
        </is>
      </c>
      <c r="M1770" t="inlineStr">
        <is>
          <t>Fathead Minnow</t>
        </is>
      </c>
      <c r="N1770"/>
      <c r="O1770"/>
      <c r="P1770"/>
      <c r="Q1770"/>
      <c r="R1770"/>
      <c r="S1770"/>
      <c r="T1770"/>
      <c r="U1770"/>
      <c r="V1770" t="inlineStr">
        <is>
          <t>Static</t>
        </is>
      </c>
      <c r="W1770" t="inlineStr">
        <is>
          <t>Fresh water</t>
        </is>
      </c>
      <c r="X1770" t="inlineStr">
        <is>
          <t>Lab</t>
        </is>
      </c>
      <c r="Y1770"/>
      <c r="Z1770" t="inlineStr">
        <is>
          <t>Active ingredient</t>
        </is>
      </c>
      <c r="AA1770"/>
      <c r="AB1770" t="n">
        <v>9.5</v>
      </c>
      <c r="AC1770"/>
      <c r="AD1770"/>
      <c r="AE1770"/>
      <c r="AF1770"/>
      <c r="AG1770" t="inlineStr">
        <is>
          <t>AI mg/L</t>
        </is>
      </c>
      <c r="AH1770"/>
      <c r="AI1770"/>
      <c r="AJ1770"/>
      <c r="AK1770"/>
      <c r="AL1770"/>
      <c r="AM1770"/>
      <c r="AN1770"/>
      <c r="AO1770"/>
      <c r="AP1770"/>
      <c r="AQ1770"/>
      <c r="AR1770"/>
      <c r="AS1770"/>
      <c r="AT1770"/>
      <c r="AU1770"/>
      <c r="AV1770"/>
      <c r="AW1770"/>
      <c r="AX1770" t="inlineStr">
        <is>
          <t>Mortality</t>
        </is>
      </c>
      <c r="AY1770" t="inlineStr">
        <is>
          <t>Mortality</t>
        </is>
      </c>
      <c r="AZ1770" t="inlineStr">
        <is>
          <t>LC50</t>
        </is>
      </c>
      <c r="BA1770"/>
      <c r="BB1770" t="n">
        <v>4.0</v>
      </c>
      <c r="BC1770"/>
      <c r="BD1770"/>
      <c r="BE1770"/>
      <c r="BF1770"/>
      <c r="BG1770" t="inlineStr">
        <is>
          <t>Day(s)</t>
        </is>
      </c>
      <c r="BH1770" t="inlineStr">
        <is>
          <t>Pure</t>
        </is>
      </c>
      <c r="BI1770" t="inlineStr">
        <is>
          <t>DTXSID1020855</t>
        </is>
      </c>
      <c r="BJ1770" t="inlineStr">
        <is>
          <t>10.1577/1548-8659(1962)91[175:TTOOPI]2.0.CO;2</t>
        </is>
      </c>
      <c r="BK1770"/>
      <c r="BL1770"/>
      <c r="BM1770"/>
      <c r="BN1770"/>
      <c r="BO1770"/>
      <c r="BP1770"/>
      <c r="BQ1770"/>
      <c r="BR1770"/>
      <c r="BS1770"/>
      <c r="BT1770" t="inlineStr">
        <is>
          <t>--</t>
        </is>
      </c>
      <c r="BU1770"/>
      <c r="BV1770"/>
      <c r="BW1770"/>
      <c r="BX1770"/>
      <c r="BY1770"/>
      <c r="BZ1770"/>
      <c r="CA1770"/>
      <c r="CB1770"/>
      <c r="CC1770"/>
      <c r="CD1770"/>
      <c r="CE1770"/>
      <c r="CF1770"/>
      <c r="CG1770"/>
      <c r="CH1770"/>
      <c r="CI1770" t="inlineStr">
        <is>
          <t xml:space="preserve"> AERATION// CARRIER/ACETONE// CONTR/FOLLOWED APHA STANDARD METHODS// </t>
        </is>
      </c>
      <c r="CJ1770" t="inlineStr">
        <is>
          <t xml:space="preserve">   AERATION// CARRIER/ACETONE// CONTR/FOLLOWED APHA STANDARD METHODS// </t>
        </is>
      </c>
      <c r="CK1770" t="inlineStr">
        <is>
          <t>Pickering,Q.H., C. Henderson, and A.E. Lemke</t>
        </is>
      </c>
      <c r="CL1770" t="n">
        <v>2893.0</v>
      </c>
      <c r="CM1770" t="inlineStr">
        <is>
          <t>The Toxicity of Organic Phosphorus Insecticides to Different Species of Warmwater Fishes</t>
        </is>
      </c>
      <c r="CN1770" t="inlineStr">
        <is>
          <t>Trans. Am. Fish. Soc.91:175-184</t>
        </is>
      </c>
      <c r="CO1770" t="n">
        <v>1962.0</v>
      </c>
      <c r="CP1770" t="inlineStr">
        <is>
          <t>Pickering,Q.H., C. Henderson, and A.E. Lemke (1962). The Toxicity of Organic Phosphorus Insecticides to Different Species of Warmwater Fishes. Trans. Am. Fish. Soc., 91, 175-184. doi:10.1577/1548-8659(1962)91[175:TTOOPI]2.0.CO;2. ECOREF#:2893</t>
        </is>
      </c>
    </row>
    <row r="1771">
      <c r="A1771" t="n">
        <v>298000.0</v>
      </c>
      <c r="B1771" t="inlineStr">
        <is>
          <t>O,O-Dimethyl O-(4-nitrophenyl) ester phosphorothioic acid</t>
        </is>
      </c>
      <c r="C1771" t="inlineStr">
        <is>
          <t>Technical grade, technical product, technical formulation</t>
        </is>
      </c>
      <c r="D1771" t="inlineStr">
        <is>
          <t>Measured</t>
        </is>
      </c>
      <c r="E1771" t="inlineStr">
        <is>
          <t>Not coded</t>
        </is>
      </c>
      <c r="F1771"/>
      <c r="G1771" t="n">
        <v>80.0</v>
      </c>
      <c r="H1771"/>
      <c r="I1771"/>
      <c r="J1771"/>
      <c r="K1771"/>
      <c r="L1771" t="inlineStr">
        <is>
          <t>Pimephales promelas</t>
        </is>
      </c>
      <c r="M1771" t="inlineStr">
        <is>
          <t>Fathead Minnow</t>
        </is>
      </c>
      <c r="N1771" t="inlineStr">
        <is>
          <t>Larva</t>
        </is>
      </c>
      <c r="O1771"/>
      <c r="P1771"/>
      <c r="Q1771"/>
      <c r="R1771"/>
      <c r="S1771"/>
      <c r="T1771"/>
      <c r="U1771"/>
      <c r="V1771" t="inlineStr">
        <is>
          <t>Flow-through</t>
        </is>
      </c>
      <c r="W1771" t="inlineStr">
        <is>
          <t>Fresh water</t>
        </is>
      </c>
      <c r="X1771" t="inlineStr">
        <is>
          <t>Lab</t>
        </is>
      </c>
      <c r="Y1771"/>
      <c r="Z1771" t="inlineStr">
        <is>
          <t>Active ingredient</t>
        </is>
      </c>
      <c r="AA1771"/>
      <c r="AB1771" t="n">
        <v>5.36</v>
      </c>
      <c r="AC1771"/>
      <c r="AD1771" t="n">
        <v>4.93</v>
      </c>
      <c r="AE1771"/>
      <c r="AF1771" t="n">
        <v>5.82</v>
      </c>
      <c r="AG1771" t="inlineStr">
        <is>
          <t>AI mg/L</t>
        </is>
      </c>
      <c r="AH1771"/>
      <c r="AI1771"/>
      <c r="AJ1771"/>
      <c r="AK1771"/>
      <c r="AL1771"/>
      <c r="AM1771"/>
      <c r="AN1771"/>
      <c r="AO1771"/>
      <c r="AP1771"/>
      <c r="AQ1771"/>
      <c r="AR1771"/>
      <c r="AS1771"/>
      <c r="AT1771"/>
      <c r="AU1771"/>
      <c r="AV1771"/>
      <c r="AW1771"/>
      <c r="AX1771" t="inlineStr">
        <is>
          <t>Mortality</t>
        </is>
      </c>
      <c r="AY1771" t="inlineStr">
        <is>
          <t>Mortality</t>
        </is>
      </c>
      <c r="AZ1771" t="inlineStr">
        <is>
          <t>LC50</t>
        </is>
      </c>
      <c r="BA1771"/>
      <c r="BB1771" t="n">
        <v>4.0</v>
      </c>
      <c r="BC1771"/>
      <c r="BD1771"/>
      <c r="BE1771"/>
      <c r="BF1771"/>
      <c r="BG1771" t="inlineStr">
        <is>
          <t>Day(s)</t>
        </is>
      </c>
      <c r="BH1771" t="inlineStr">
        <is>
          <t>Pure</t>
        </is>
      </c>
      <c r="BI1771" t="inlineStr">
        <is>
          <t>DTXSID1020855</t>
        </is>
      </c>
      <c r="BJ1771" t="inlineStr">
        <is>
          <t>10.1016/0143-1471(82)90024-1</t>
        </is>
      </c>
      <c r="BK1771"/>
      <c r="BL1771"/>
      <c r="BM1771"/>
      <c r="BN1771"/>
      <c r="BO1771"/>
      <c r="BP1771"/>
      <c r="BQ1771"/>
      <c r="BR1771"/>
      <c r="BS1771"/>
      <c r="BT1771" t="inlineStr">
        <is>
          <t>--</t>
        </is>
      </c>
      <c r="BU1771"/>
      <c r="BV1771"/>
      <c r="BW1771"/>
      <c r="BX1771"/>
      <c r="BY1771"/>
      <c r="BZ1771"/>
      <c r="CA1771"/>
      <c r="CB1771"/>
      <c r="CC1771"/>
      <c r="CD1771"/>
      <c r="CE1771"/>
      <c r="CF1771"/>
      <c r="CG1771"/>
      <c r="CH1771"/>
      <c r="CI1771" t="inlineStr">
        <is>
          <t xml:space="preserve"> USED STD METHODS//CONC/STOCK SOLN AGED 1 WK// </t>
        </is>
      </c>
      <c r="CJ1771" t="inlineStr">
        <is>
          <t xml:space="preserve">   USED STD METHODS//CONC/STOCK SOLN AGED 1 WK// </t>
        </is>
      </c>
      <c r="CK1771" t="inlineStr">
        <is>
          <t>Jarvinen,A.W., and D.K. Tanner</t>
        </is>
      </c>
      <c r="CL1771" t="n">
        <v>15462.0</v>
      </c>
      <c r="CM1771" t="inlineStr">
        <is>
          <t>Toxicity of Selected Controlled Release and Corresponding Unformulated Technical Grade Pesticides to the Fathead Minnow Pimephales promelas</t>
        </is>
      </c>
      <c r="CN1771" t="inlineStr">
        <is>
          <t>Environ. Pollut. A.27(3): 179-195</t>
        </is>
      </c>
      <c r="CO1771" t="n">
        <v>1982.0</v>
      </c>
      <c r="CP1771" t="inlineStr">
        <is>
          <t>Jarvinen,A.W., and D.K. Tanner (1982). Toxicity of Selected Controlled Release and Corresponding Unformulated Technical Grade Pesticides to the Fathead Minnow Pimephales promelas. Environ. Pollut. A., 27, (3), 179-195. doi:10.1016/0143-1471(82)90024-1. ECOREF#:15462</t>
        </is>
      </c>
    </row>
    <row r="1772">
      <c r="A1772" t="n">
        <v>298000.0</v>
      </c>
      <c r="B1772" t="inlineStr">
        <is>
          <t>O,O-Dimethyl O-(4-nitrophenyl) ester phosphorothioic acid</t>
        </is>
      </c>
      <c r="C1772"/>
      <c r="D1772" t="inlineStr">
        <is>
          <t>Unmeasured</t>
        </is>
      </c>
      <c r="E1772" t="inlineStr">
        <is>
          <t>Not coded</t>
        </is>
      </c>
      <c r="F1772"/>
      <c r="G1772"/>
      <c r="H1772"/>
      <c r="I1772"/>
      <c r="J1772"/>
      <c r="K1772"/>
      <c r="L1772" t="inlineStr">
        <is>
          <t>Pimephales promelas</t>
        </is>
      </c>
      <c r="M1772" t="inlineStr">
        <is>
          <t>Fathead Minnow</t>
        </is>
      </c>
      <c r="N1772"/>
      <c r="O1772"/>
      <c r="P1772"/>
      <c r="Q1772"/>
      <c r="R1772"/>
      <c r="S1772"/>
      <c r="T1772"/>
      <c r="U1772"/>
      <c r="V1772" t="inlineStr">
        <is>
          <t>Static</t>
        </is>
      </c>
      <c r="W1772" t="inlineStr">
        <is>
          <t>Fresh water</t>
        </is>
      </c>
      <c r="X1772" t="inlineStr">
        <is>
          <t>Lab</t>
        </is>
      </c>
      <c r="Y1772"/>
      <c r="Z1772" t="inlineStr">
        <is>
          <t>Formulation</t>
        </is>
      </c>
      <c r="AA1772"/>
      <c r="AB1772" t="n">
        <v>7.5</v>
      </c>
      <c r="AC1772"/>
      <c r="AD1772"/>
      <c r="AE1772"/>
      <c r="AF1772"/>
      <c r="AG1772" t="inlineStr">
        <is>
          <t>AI mg/L</t>
        </is>
      </c>
      <c r="AH1772"/>
      <c r="AI1772"/>
      <c r="AJ1772"/>
      <c r="AK1772"/>
      <c r="AL1772"/>
      <c r="AM1772"/>
      <c r="AN1772"/>
      <c r="AO1772"/>
      <c r="AP1772"/>
      <c r="AQ1772"/>
      <c r="AR1772"/>
      <c r="AS1772"/>
      <c r="AT1772"/>
      <c r="AU1772"/>
      <c r="AV1772"/>
      <c r="AW1772"/>
      <c r="AX1772" t="inlineStr">
        <is>
          <t>Mortality</t>
        </is>
      </c>
      <c r="AY1772" t="inlineStr">
        <is>
          <t>Mortality</t>
        </is>
      </c>
      <c r="AZ1772" t="inlineStr">
        <is>
          <t>LC50</t>
        </is>
      </c>
      <c r="BA1772"/>
      <c r="BB1772" t="n">
        <v>4.0</v>
      </c>
      <c r="BC1772"/>
      <c r="BD1772"/>
      <c r="BE1772"/>
      <c r="BF1772"/>
      <c r="BG1772" t="inlineStr">
        <is>
          <t>Day(s)</t>
        </is>
      </c>
      <c r="BH1772"/>
      <c r="BI1772" t="inlineStr">
        <is>
          <t>DTXSID1020855</t>
        </is>
      </c>
      <c r="BJ1772" t="inlineStr">
        <is>
          <t>10.1577/1548-8659(1957)87[39:TOOPIT]2.0.CO;2</t>
        </is>
      </c>
      <c r="BK1772"/>
      <c r="BL1772"/>
      <c r="BM1772"/>
      <c r="BN1772"/>
      <c r="BO1772"/>
      <c r="BP1772"/>
      <c r="BQ1772"/>
      <c r="BR1772"/>
      <c r="BS1772"/>
      <c r="BT1772" t="inlineStr">
        <is>
          <t>--</t>
        </is>
      </c>
      <c r="BU1772"/>
      <c r="BV1772"/>
      <c r="BW1772"/>
      <c r="BX1772"/>
      <c r="BY1772"/>
      <c r="BZ1772"/>
      <c r="CA1772"/>
      <c r="CB1772"/>
      <c r="CC1772"/>
      <c r="CD1772"/>
      <c r="CE1772"/>
      <c r="CF1772"/>
      <c r="CG1772"/>
      <c r="CH1772"/>
      <c r="CI1772" t="inlineStr">
        <is>
          <t xml:space="preserve"> CARRIER/ACETONE 1 %//HARD/DILUTION WATER 400 MG/L AS CACO3// </t>
        </is>
      </c>
      <c r="CJ1772" t="inlineStr">
        <is>
          <t xml:space="preserve">   CARRIER/ACETONE 1 %//HARD/DILUTION WATER 400 MG/L AS CACO3// </t>
        </is>
      </c>
      <c r="CK1772" t="inlineStr">
        <is>
          <t>Henderson,C., and Q.H. Pickering</t>
        </is>
      </c>
      <c r="CL1772" t="n">
        <v>2155.0</v>
      </c>
      <c r="CM1772" t="inlineStr">
        <is>
          <t>Toxicity of Organic Phosphorus Insecticides to Fish</t>
        </is>
      </c>
      <c r="CN1772" t="inlineStr">
        <is>
          <t>Trans. Am. Fish. Soc.87:39-51</t>
        </is>
      </c>
      <c r="CO1772" t="n">
        <v>1958.0</v>
      </c>
      <c r="CP1772" t="inlineStr">
        <is>
          <t>Henderson,C., and Q.H. Pickering (1958). Toxicity of Organic Phosphorus Insecticides to Fish. Trans. Am. Fish. Soc., 87, 39-51. doi:10.1577/1548-8659(1957)87[39:TOOPIT]2.0.CO;2. ECOREF#:2155</t>
        </is>
      </c>
    </row>
    <row r="1773">
      <c r="A1773" t="n">
        <v>298000.0</v>
      </c>
      <c r="B1773" t="inlineStr">
        <is>
          <t>O,O-Dimethyl O-(4-nitrophenyl) ester phosphorothioic acid</t>
        </is>
      </c>
      <c r="C1773"/>
      <c r="D1773" t="inlineStr">
        <is>
          <t>Measured</t>
        </is>
      </c>
      <c r="E1773" t="inlineStr">
        <is>
          <t>Not coded</t>
        </is>
      </c>
      <c r="F1773"/>
      <c r="G1773"/>
      <c r="H1773"/>
      <c r="I1773"/>
      <c r="J1773"/>
      <c r="K1773"/>
      <c r="L1773" t="inlineStr">
        <is>
          <t>Pimephales promelas</t>
        </is>
      </c>
      <c r="M1773" t="inlineStr">
        <is>
          <t>Fathead Minnow</t>
        </is>
      </c>
      <c r="N1773" t="inlineStr">
        <is>
          <t>Larva</t>
        </is>
      </c>
      <c r="O1773"/>
      <c r="P1773"/>
      <c r="Q1773"/>
      <c r="R1773"/>
      <c r="S1773"/>
      <c r="T1773"/>
      <c r="U1773"/>
      <c r="V1773" t="inlineStr">
        <is>
          <t>Flow-through</t>
        </is>
      </c>
      <c r="W1773" t="inlineStr">
        <is>
          <t>Fresh water</t>
        </is>
      </c>
      <c r="X1773" t="inlineStr">
        <is>
          <t>Lab</t>
        </is>
      </c>
      <c r="Y1773"/>
      <c r="Z1773" t="inlineStr">
        <is>
          <t>Active ingredient</t>
        </is>
      </c>
      <c r="AA1773"/>
      <c r="AB1773" t="n">
        <v>6.91</v>
      </c>
      <c r="AC1773"/>
      <c r="AD1773" t="n">
        <v>6.05</v>
      </c>
      <c r="AE1773"/>
      <c r="AF1773" t="n">
        <v>8.11</v>
      </c>
      <c r="AG1773" t="inlineStr">
        <is>
          <t>AI mg/L</t>
        </is>
      </c>
      <c r="AH1773"/>
      <c r="AI1773"/>
      <c r="AJ1773"/>
      <c r="AK1773"/>
      <c r="AL1773"/>
      <c r="AM1773"/>
      <c r="AN1773"/>
      <c r="AO1773"/>
      <c r="AP1773"/>
      <c r="AQ1773"/>
      <c r="AR1773"/>
      <c r="AS1773"/>
      <c r="AT1773"/>
      <c r="AU1773"/>
      <c r="AV1773"/>
      <c r="AW1773"/>
      <c r="AX1773" t="inlineStr">
        <is>
          <t>Mortality</t>
        </is>
      </c>
      <c r="AY1773" t="inlineStr">
        <is>
          <t>Mortality</t>
        </is>
      </c>
      <c r="AZ1773" t="inlineStr">
        <is>
          <t>LC50</t>
        </is>
      </c>
      <c r="BA1773"/>
      <c r="BB1773" t="n">
        <v>4.0</v>
      </c>
      <c r="BC1773"/>
      <c r="BD1773"/>
      <c r="BE1773"/>
      <c r="BF1773"/>
      <c r="BG1773" t="inlineStr">
        <is>
          <t>Day(s)</t>
        </is>
      </c>
      <c r="BH1773"/>
      <c r="BI1773" t="inlineStr">
        <is>
          <t>DTXSID1020855</t>
        </is>
      </c>
      <c r="BJ1773" t="inlineStr">
        <is>
          <t>10.1016/0143-1471(82)90024-1</t>
        </is>
      </c>
      <c r="BK1773"/>
      <c r="BL1773"/>
      <c r="BM1773"/>
      <c r="BN1773"/>
      <c r="BO1773"/>
      <c r="BP1773"/>
      <c r="BQ1773"/>
      <c r="BR1773"/>
      <c r="BS1773"/>
      <c r="BT1773" t="inlineStr">
        <is>
          <t>--</t>
        </is>
      </c>
      <c r="BU1773"/>
      <c r="BV1773"/>
      <c r="BW1773"/>
      <c r="BX1773"/>
      <c r="BY1773"/>
      <c r="BZ1773"/>
      <c r="CA1773"/>
      <c r="CB1773"/>
      <c r="CC1773"/>
      <c r="CD1773"/>
      <c r="CE1773"/>
      <c r="CF1773"/>
      <c r="CG1773"/>
      <c r="CH1773"/>
      <c r="CI1773" t="inlineStr">
        <is>
          <t xml:space="preserve"> USED STD METHODS//CONC/STOCK SOLN AGED 1 WK//PURITY/ SOLUBILITY RPTD// </t>
        </is>
      </c>
      <c r="CJ1773" t="inlineStr">
        <is>
          <t xml:space="preserve">   USED STD METHODS//CONC/STOCK SOLN AGED 1 WK//PURITY/ SOLUBILITY RPTD// </t>
        </is>
      </c>
      <c r="CK1773" t="inlineStr">
        <is>
          <t>Jarvinen,A.W., and D.K. Tanner</t>
        </is>
      </c>
      <c r="CL1773" t="n">
        <v>15462.0</v>
      </c>
      <c r="CM1773" t="inlineStr">
        <is>
          <t>Toxicity of Selected Controlled Release and Corresponding Unformulated Technical Grade Pesticides to the Fathead Minnow Pimephales promelas</t>
        </is>
      </c>
      <c r="CN1773" t="inlineStr">
        <is>
          <t>Environ. Pollut. A.27(3): 179-195</t>
        </is>
      </c>
      <c r="CO1773" t="n">
        <v>1982.0</v>
      </c>
      <c r="CP1773" t="inlineStr">
        <is>
          <t>Jarvinen,A.W., and D.K. Tanner (1982). Toxicity of Selected Controlled Release and Corresponding Unformulated Technical Grade Pesticides to the Fathead Minnow Pimephales promelas. Environ. Pollut. A., 27, (3), 179-195. doi:10.1016/0143-1471(82)90024-1. ECOREF#:15462</t>
        </is>
      </c>
    </row>
    <row r="1774">
      <c r="A1774" t="n">
        <v>298000.0</v>
      </c>
      <c r="B1774" t="inlineStr">
        <is>
          <t>O,O-Dimethyl O-(4-nitrophenyl) ester phosphorothioic acid</t>
        </is>
      </c>
      <c r="C1774"/>
      <c r="D1774" t="inlineStr">
        <is>
          <t>Not reported</t>
        </is>
      </c>
      <c r="E1774" t="inlineStr">
        <is>
          <t>Not coded</t>
        </is>
      </c>
      <c r="F1774"/>
      <c r="G1774" t="n">
        <v>77.0</v>
      </c>
      <c r="H1774"/>
      <c r="I1774"/>
      <c r="J1774"/>
      <c r="K1774"/>
      <c r="L1774" t="inlineStr">
        <is>
          <t>Pimephales promelas</t>
        </is>
      </c>
      <c r="M1774" t="inlineStr">
        <is>
          <t>Fathead Minnow</t>
        </is>
      </c>
      <c r="N1774"/>
      <c r="O1774"/>
      <c r="P1774"/>
      <c r="Q1774"/>
      <c r="R1774"/>
      <c r="S1774"/>
      <c r="T1774"/>
      <c r="U1774"/>
      <c r="V1774" t="inlineStr">
        <is>
          <t>Static</t>
        </is>
      </c>
      <c r="W1774" t="inlineStr">
        <is>
          <t>Fresh water</t>
        </is>
      </c>
      <c r="X1774" t="inlineStr">
        <is>
          <t>Lab</t>
        </is>
      </c>
      <c r="Y1774"/>
      <c r="Z1774" t="inlineStr">
        <is>
          <t>Active ingredient</t>
        </is>
      </c>
      <c r="AA1774"/>
      <c r="AB1774" t="n">
        <v>7.2</v>
      </c>
      <c r="AC1774"/>
      <c r="AD1774" t="n">
        <v>5.7</v>
      </c>
      <c r="AE1774"/>
      <c r="AF1774" t="n">
        <v>9.1</v>
      </c>
      <c r="AG1774" t="inlineStr">
        <is>
          <t>AI mg/L</t>
        </is>
      </c>
      <c r="AH1774"/>
      <c r="AI1774"/>
      <c r="AJ1774"/>
      <c r="AK1774"/>
      <c r="AL1774"/>
      <c r="AM1774"/>
      <c r="AN1774"/>
      <c r="AO1774"/>
      <c r="AP1774"/>
      <c r="AQ1774"/>
      <c r="AR1774"/>
      <c r="AS1774"/>
      <c r="AT1774"/>
      <c r="AU1774"/>
      <c r="AV1774"/>
      <c r="AW1774"/>
      <c r="AX1774" t="inlineStr">
        <is>
          <t>Mortality</t>
        </is>
      </c>
      <c r="AY1774" t="inlineStr">
        <is>
          <t>Mortality</t>
        </is>
      </c>
      <c r="AZ1774" t="inlineStr">
        <is>
          <t>LC50</t>
        </is>
      </c>
      <c r="BA1774"/>
      <c r="BB1774" t="n">
        <v>4.0</v>
      </c>
      <c r="BC1774"/>
      <c r="BD1774"/>
      <c r="BE1774"/>
      <c r="BF1774"/>
      <c r="BG1774" t="inlineStr">
        <is>
          <t>Day(s)</t>
        </is>
      </c>
      <c r="BH1774" t="inlineStr">
        <is>
          <t>Liquid</t>
        </is>
      </c>
      <c r="BI1774" t="inlineStr">
        <is>
          <t>DTXSID1020855</t>
        </is>
      </c>
      <c r="BJ1774"/>
      <c r="BK1774"/>
      <c r="BL1774"/>
      <c r="BM1774"/>
      <c r="BN1774"/>
      <c r="BO1774"/>
      <c r="BP1774"/>
      <c r="BQ1774"/>
      <c r="BR1774"/>
      <c r="BS1774"/>
      <c r="BT1774" t="inlineStr">
        <is>
          <t>--</t>
        </is>
      </c>
      <c r="BU1774"/>
      <c r="BV1774"/>
      <c r="BW1774"/>
      <c r="BX1774"/>
      <c r="BY1774"/>
      <c r="BZ1774"/>
      <c r="CA1774"/>
      <c r="CB1774"/>
      <c r="CC1774"/>
      <c r="CD1774"/>
      <c r="CE1774"/>
      <c r="CF1774"/>
      <c r="CG1774"/>
      <c r="CH1774"/>
      <c r="CI1774"/>
      <c r="CJ1774"/>
      <c r="CK1774" t="inlineStr">
        <is>
          <t>Mayer,F.L.,Jr., and M.R. Ellersieck</t>
        </is>
      </c>
      <c r="CL1774" t="n">
        <v>6797.0</v>
      </c>
      <c r="CM1774" t="inlineStr">
        <is>
          <t>Manual of Acute Toxicity: Interpretation and Data Base for 410 Chemicals and 66 Species of Freshwater Animals</t>
        </is>
      </c>
      <c r="CN1774" t="inlineStr">
        <is>
          <t>USDI Fish and Wildlife Service, Publication No.160, Washington, DC:505 p.</t>
        </is>
      </c>
      <c r="CO1774" t="n">
        <v>1986.0</v>
      </c>
      <c r="CP1774" t="inlineStr">
        <is>
          <t>Mayer,F.L.,Jr., and M.R. Ellersieck (1986). Manual of Acute Toxicity: Interpretation and Data Base for 410 Chemicals and 66 Species of Freshwater Animals. USDI Fish and Wildlife Service, Publication No.160, Washington, DC, 505 p. ECOREF#:6797</t>
        </is>
      </c>
    </row>
    <row r="1775">
      <c r="A1775" t="n">
        <v>298000.0</v>
      </c>
      <c r="B1775" t="inlineStr">
        <is>
          <t>O,O-Dimethyl O-(4-nitrophenyl) ester phosphorothioic acid</t>
        </is>
      </c>
      <c r="C1775"/>
      <c r="D1775" t="inlineStr">
        <is>
          <t>Not reported</t>
        </is>
      </c>
      <c r="E1775" t="inlineStr">
        <is>
          <t>Not coded</t>
        </is>
      </c>
      <c r="F1775"/>
      <c r="G1775" t="n">
        <v>90.0</v>
      </c>
      <c r="H1775"/>
      <c r="I1775"/>
      <c r="J1775"/>
      <c r="K1775"/>
      <c r="L1775" t="inlineStr">
        <is>
          <t>Pimephales promelas</t>
        </is>
      </c>
      <c r="M1775" t="inlineStr">
        <is>
          <t>Fathead Minnow</t>
        </is>
      </c>
      <c r="N1775"/>
      <c r="O1775"/>
      <c r="P1775"/>
      <c r="Q1775"/>
      <c r="R1775"/>
      <c r="S1775"/>
      <c r="T1775"/>
      <c r="U1775"/>
      <c r="V1775" t="inlineStr">
        <is>
          <t>Static</t>
        </is>
      </c>
      <c r="W1775" t="inlineStr">
        <is>
          <t>Fresh water</t>
        </is>
      </c>
      <c r="X1775" t="inlineStr">
        <is>
          <t>Lab</t>
        </is>
      </c>
      <c r="Y1775"/>
      <c r="Z1775" t="inlineStr">
        <is>
          <t>Active ingredient</t>
        </is>
      </c>
      <c r="AA1775"/>
      <c r="AB1775" t="n">
        <v>9.96</v>
      </c>
      <c r="AC1775"/>
      <c r="AD1775" t="n">
        <v>8.63</v>
      </c>
      <c r="AE1775"/>
      <c r="AF1775" t="n">
        <v>11.5</v>
      </c>
      <c r="AG1775" t="inlineStr">
        <is>
          <t>AI mg/L</t>
        </is>
      </c>
      <c r="AH1775"/>
      <c r="AI1775"/>
      <c r="AJ1775"/>
      <c r="AK1775"/>
      <c r="AL1775"/>
      <c r="AM1775"/>
      <c r="AN1775"/>
      <c r="AO1775"/>
      <c r="AP1775"/>
      <c r="AQ1775"/>
      <c r="AR1775"/>
      <c r="AS1775"/>
      <c r="AT1775"/>
      <c r="AU1775"/>
      <c r="AV1775"/>
      <c r="AW1775"/>
      <c r="AX1775" t="inlineStr">
        <is>
          <t>Mortality</t>
        </is>
      </c>
      <c r="AY1775" t="inlineStr">
        <is>
          <t>Mortality</t>
        </is>
      </c>
      <c r="AZ1775" t="inlineStr">
        <is>
          <t>LC50</t>
        </is>
      </c>
      <c r="BA1775"/>
      <c r="BB1775" t="n">
        <v>4.0</v>
      </c>
      <c r="BC1775"/>
      <c r="BD1775"/>
      <c r="BE1775"/>
      <c r="BF1775"/>
      <c r="BG1775" t="inlineStr">
        <is>
          <t>Day(s)</t>
        </is>
      </c>
      <c r="BH1775" t="inlineStr">
        <is>
          <t>Pure</t>
        </is>
      </c>
      <c r="BI1775" t="inlineStr">
        <is>
          <t>DTXSID1020855</t>
        </is>
      </c>
      <c r="BJ1775"/>
      <c r="BK1775"/>
      <c r="BL1775"/>
      <c r="BM1775"/>
      <c r="BN1775"/>
      <c r="BO1775"/>
      <c r="BP1775"/>
      <c r="BQ1775"/>
      <c r="BR1775"/>
      <c r="BS1775"/>
      <c r="BT1775" t="inlineStr">
        <is>
          <t>--</t>
        </is>
      </c>
      <c r="BU1775"/>
      <c r="BV1775"/>
      <c r="BW1775"/>
      <c r="BX1775"/>
      <c r="BY1775"/>
      <c r="BZ1775"/>
      <c r="CA1775"/>
      <c r="CB1775"/>
      <c r="CC1775"/>
      <c r="CD1775"/>
      <c r="CE1775"/>
      <c r="CF1775"/>
      <c r="CG1775"/>
      <c r="CH1775"/>
      <c r="CI1775"/>
      <c r="CJ1775"/>
      <c r="CK1775" t="inlineStr">
        <is>
          <t>Mayer,F.L.,Jr., and M.R. Ellersieck</t>
        </is>
      </c>
      <c r="CL1775" t="n">
        <v>6797.0</v>
      </c>
      <c r="CM1775" t="inlineStr">
        <is>
          <t>Manual of Acute Toxicity: Interpretation and Data Base for 410 Chemicals and 66 Species of Freshwater Animals</t>
        </is>
      </c>
      <c r="CN1775" t="inlineStr">
        <is>
          <t>USDI Fish and Wildlife Service, Publication No.160, Washington, DC:505 p.</t>
        </is>
      </c>
      <c r="CO1775" t="n">
        <v>1986.0</v>
      </c>
      <c r="CP1775" t="inlineStr">
        <is>
          <t>Mayer,F.L.,Jr., and M.R. Ellersieck (1986). Manual of Acute Toxicity: Interpretation and Data Base for 410 Chemicals and 66 Species of Freshwater Animals. USDI Fish and Wildlife Service, Publication No.160, Washington, DC, 505 p. ECOREF#:6797</t>
        </is>
      </c>
    </row>
    <row r="1776">
      <c r="A1776" t="n">
        <v>298000.0</v>
      </c>
      <c r="B1776" t="inlineStr">
        <is>
          <t>O,O-Dimethyl O-(4-nitrophenyl) ester phosphorothioic acid</t>
        </is>
      </c>
      <c r="C1776"/>
      <c r="D1776" t="inlineStr">
        <is>
          <t>Not reported</t>
        </is>
      </c>
      <c r="E1776" t="inlineStr">
        <is>
          <t>Not coded</t>
        </is>
      </c>
      <c r="F1776"/>
      <c r="G1776" t="n">
        <v>90.0</v>
      </c>
      <c r="H1776"/>
      <c r="I1776"/>
      <c r="J1776"/>
      <c r="K1776"/>
      <c r="L1776" t="inlineStr">
        <is>
          <t>Pimephales promelas</t>
        </is>
      </c>
      <c r="M1776" t="inlineStr">
        <is>
          <t>Fathead Minnow</t>
        </is>
      </c>
      <c r="N1776"/>
      <c r="O1776"/>
      <c r="P1776"/>
      <c r="Q1776"/>
      <c r="R1776"/>
      <c r="S1776"/>
      <c r="T1776"/>
      <c r="U1776"/>
      <c r="V1776" t="inlineStr">
        <is>
          <t>Static</t>
        </is>
      </c>
      <c r="W1776" t="inlineStr">
        <is>
          <t>Fresh water</t>
        </is>
      </c>
      <c r="X1776" t="inlineStr">
        <is>
          <t>Lab</t>
        </is>
      </c>
      <c r="Y1776"/>
      <c r="Z1776" t="inlineStr">
        <is>
          <t>Active ingredient</t>
        </is>
      </c>
      <c r="AA1776"/>
      <c r="AB1776" t="n">
        <v>8.9</v>
      </c>
      <c r="AC1776"/>
      <c r="AD1776" t="n">
        <v>7.78</v>
      </c>
      <c r="AE1776"/>
      <c r="AF1776" t="n">
        <v>10.2</v>
      </c>
      <c r="AG1776" t="inlineStr">
        <is>
          <t>AI mg/L</t>
        </is>
      </c>
      <c r="AH1776"/>
      <c r="AI1776"/>
      <c r="AJ1776"/>
      <c r="AK1776"/>
      <c r="AL1776"/>
      <c r="AM1776"/>
      <c r="AN1776"/>
      <c r="AO1776"/>
      <c r="AP1776"/>
      <c r="AQ1776"/>
      <c r="AR1776"/>
      <c r="AS1776"/>
      <c r="AT1776"/>
      <c r="AU1776"/>
      <c r="AV1776"/>
      <c r="AW1776"/>
      <c r="AX1776" t="inlineStr">
        <is>
          <t>Mortality</t>
        </is>
      </c>
      <c r="AY1776" t="inlineStr">
        <is>
          <t>Mortality</t>
        </is>
      </c>
      <c r="AZ1776" t="inlineStr">
        <is>
          <t>LC50</t>
        </is>
      </c>
      <c r="BA1776"/>
      <c r="BB1776" t="n">
        <v>4.0</v>
      </c>
      <c r="BC1776"/>
      <c r="BD1776"/>
      <c r="BE1776"/>
      <c r="BF1776"/>
      <c r="BG1776" t="inlineStr">
        <is>
          <t>Day(s)</t>
        </is>
      </c>
      <c r="BH1776" t="inlineStr">
        <is>
          <t>Pure</t>
        </is>
      </c>
      <c r="BI1776" t="inlineStr">
        <is>
          <t>DTXSID1020855</t>
        </is>
      </c>
      <c r="BJ1776"/>
      <c r="BK1776"/>
      <c r="BL1776"/>
      <c r="BM1776"/>
      <c r="BN1776"/>
      <c r="BO1776"/>
      <c r="BP1776"/>
      <c r="BQ1776"/>
      <c r="BR1776"/>
      <c r="BS1776"/>
      <c r="BT1776" t="inlineStr">
        <is>
          <t>--</t>
        </is>
      </c>
      <c r="BU1776"/>
      <c r="BV1776"/>
      <c r="BW1776"/>
      <c r="BX1776"/>
      <c r="BY1776"/>
      <c r="BZ1776"/>
      <c r="CA1776"/>
      <c r="CB1776"/>
      <c r="CC1776"/>
      <c r="CD1776"/>
      <c r="CE1776"/>
      <c r="CF1776"/>
      <c r="CG1776"/>
      <c r="CH1776"/>
      <c r="CI1776"/>
      <c r="CJ1776"/>
      <c r="CK1776" t="inlineStr">
        <is>
          <t>Mayer,F.L.,Jr., and M.R. Ellersieck</t>
        </is>
      </c>
      <c r="CL1776" t="n">
        <v>6797.0</v>
      </c>
      <c r="CM1776" t="inlineStr">
        <is>
          <t>Manual of Acute Toxicity: Interpretation and Data Base for 410 Chemicals and 66 Species of Freshwater Animals</t>
        </is>
      </c>
      <c r="CN1776" t="inlineStr">
        <is>
          <t>USDI Fish and Wildlife Service, Publication No.160, Washington, DC:505 p.</t>
        </is>
      </c>
      <c r="CO1776" t="n">
        <v>1986.0</v>
      </c>
      <c r="CP1776" t="inlineStr">
        <is>
          <t>Mayer,F.L.,Jr., and M.R. Ellersieck (1986). Manual of Acute Toxicity: Interpretation and Data Base for 410 Chemicals and 66 Species of Freshwater Animals. USDI Fish and Wildlife Service, Publication No.160, Washington, DC, 505 p. ECOREF#:6797</t>
        </is>
      </c>
    </row>
    <row r="1777">
      <c r="A1777" t="n">
        <v>298000.0</v>
      </c>
      <c r="B1777" t="inlineStr">
        <is>
          <t>O,O-Dimethyl O-(4-nitrophenyl) ester phosphorothioic acid</t>
        </is>
      </c>
      <c r="C1777" t="inlineStr">
        <is>
          <t>Technical grade, technical product, technical formulation</t>
        </is>
      </c>
      <c r="D1777" t="inlineStr">
        <is>
          <t>Measured</t>
        </is>
      </c>
      <c r="E1777" t="inlineStr">
        <is>
          <t>Not coded</t>
        </is>
      </c>
      <c r="F1777"/>
      <c r="G1777" t="n">
        <v>80.0</v>
      </c>
      <c r="H1777"/>
      <c r="I1777"/>
      <c r="J1777"/>
      <c r="K1777"/>
      <c r="L1777" t="inlineStr">
        <is>
          <t>Pimephales promelas</t>
        </is>
      </c>
      <c r="M1777" t="inlineStr">
        <is>
          <t>Fathead Minnow</t>
        </is>
      </c>
      <c r="N1777" t="inlineStr">
        <is>
          <t>Larva</t>
        </is>
      </c>
      <c r="O1777"/>
      <c r="P1777"/>
      <c r="Q1777"/>
      <c r="R1777"/>
      <c r="S1777"/>
      <c r="T1777"/>
      <c r="U1777"/>
      <c r="V1777" t="inlineStr">
        <is>
          <t>Static</t>
        </is>
      </c>
      <c r="W1777" t="inlineStr">
        <is>
          <t>Fresh water</t>
        </is>
      </c>
      <c r="X1777" t="inlineStr">
        <is>
          <t>Lab</t>
        </is>
      </c>
      <c r="Y1777"/>
      <c r="Z1777" t="inlineStr">
        <is>
          <t>Active ingredient</t>
        </is>
      </c>
      <c r="AA1777"/>
      <c r="AB1777" t="n">
        <v>4.46</v>
      </c>
      <c r="AC1777"/>
      <c r="AD1777" t="n">
        <v>3.27</v>
      </c>
      <c r="AE1777"/>
      <c r="AF1777" t="n">
        <v>8.2</v>
      </c>
      <c r="AG1777" t="inlineStr">
        <is>
          <t>AI mg/L</t>
        </is>
      </c>
      <c r="AH1777"/>
      <c r="AI1777"/>
      <c r="AJ1777"/>
      <c r="AK1777"/>
      <c r="AL1777"/>
      <c r="AM1777"/>
      <c r="AN1777"/>
      <c r="AO1777"/>
      <c r="AP1777"/>
      <c r="AQ1777"/>
      <c r="AR1777"/>
      <c r="AS1777"/>
      <c r="AT1777"/>
      <c r="AU1777"/>
      <c r="AV1777"/>
      <c r="AW1777"/>
      <c r="AX1777" t="inlineStr">
        <is>
          <t>Mortality</t>
        </is>
      </c>
      <c r="AY1777" t="inlineStr">
        <is>
          <t>Mortality</t>
        </is>
      </c>
      <c r="AZ1777" t="inlineStr">
        <is>
          <t>LC50</t>
        </is>
      </c>
      <c r="BA1777"/>
      <c r="BB1777" t="n">
        <v>4.0</v>
      </c>
      <c r="BC1777"/>
      <c r="BD1777"/>
      <c r="BE1777"/>
      <c r="BF1777"/>
      <c r="BG1777" t="inlineStr">
        <is>
          <t>Day(s)</t>
        </is>
      </c>
      <c r="BH1777" t="inlineStr">
        <is>
          <t>Pure</t>
        </is>
      </c>
      <c r="BI1777" t="inlineStr">
        <is>
          <t>DTXSID1020855</t>
        </is>
      </c>
      <c r="BJ1777" t="inlineStr">
        <is>
          <t>10.1016/0143-1471(82)90024-1</t>
        </is>
      </c>
      <c r="BK1777"/>
      <c r="BL1777"/>
      <c r="BM1777"/>
      <c r="BN1777"/>
      <c r="BO1777"/>
      <c r="BP1777"/>
      <c r="BQ1777"/>
      <c r="BR1777"/>
      <c r="BS1777"/>
      <c r="BT1777" t="inlineStr">
        <is>
          <t>--</t>
        </is>
      </c>
      <c r="BU1777"/>
      <c r="BV1777"/>
      <c r="BW1777"/>
      <c r="BX1777"/>
      <c r="BY1777"/>
      <c r="BZ1777"/>
      <c r="CA1777"/>
      <c r="CB1777"/>
      <c r="CC1777"/>
      <c r="CD1777"/>
      <c r="CE1777"/>
      <c r="CF1777"/>
      <c r="CG1777"/>
      <c r="CH1777"/>
      <c r="CI1777" t="inlineStr">
        <is>
          <t xml:space="preserve"> O EFCT CONT/PRODUCTS IDENTIFIED//USED STD METHODS// CONC/STOCK SOLN AGED 1 WK// </t>
        </is>
      </c>
      <c r="CJ1777" t="inlineStr">
        <is>
          <t xml:space="preserve">   O EFCT CONT/PRODUCTS IDENTIFIED//USED STD METHODS// CONC/STOCK SOLN AGED 1 WK// </t>
        </is>
      </c>
      <c r="CK1777" t="inlineStr">
        <is>
          <t>Jarvinen,A.W., and D.K. Tanner</t>
        </is>
      </c>
      <c r="CL1777" t="n">
        <v>15462.0</v>
      </c>
      <c r="CM1777" t="inlineStr">
        <is>
          <t>Toxicity of Selected Controlled Release and Corresponding Unformulated Technical Grade Pesticides to the Fathead Minnow Pimephales promelas</t>
        </is>
      </c>
      <c r="CN1777" t="inlineStr">
        <is>
          <t>Environ. Pollut. A.27(3): 179-195</t>
        </is>
      </c>
      <c r="CO1777" t="n">
        <v>1982.0</v>
      </c>
      <c r="CP1777" t="inlineStr">
        <is>
          <t>Jarvinen,A.W., and D.K. Tanner (1982). Toxicity of Selected Controlled Release and Corresponding Unformulated Technical Grade Pesticides to the Fathead Minnow Pimephales promelas. Environ. Pollut. A., 27, (3), 179-195. doi:10.1016/0143-1471(82)90024-1. ECOREF#:15462</t>
        </is>
      </c>
    </row>
    <row r="1778">
      <c r="A1778" t="n">
        <v>298022.0</v>
      </c>
      <c r="B1778" t="inlineStr">
        <is>
          <t>O,O-Diethyl S-[(ethylthio)methyl])ester, Phosphorodithioic acid</t>
        </is>
      </c>
      <c r="C1778" t="inlineStr">
        <is>
          <t>Technical grade, technical product, technical formulation</t>
        </is>
      </c>
      <c r="D1778" t="inlineStr">
        <is>
          <t>Unmeasured</t>
        </is>
      </c>
      <c r="E1778" t="inlineStr">
        <is>
          <t>Not coded</t>
        </is>
      </c>
      <c r="F1778"/>
      <c r="G1778" t="n">
        <v>95.0</v>
      </c>
      <c r="H1778"/>
      <c r="I1778"/>
      <c r="J1778"/>
      <c r="K1778"/>
      <c r="L1778" t="inlineStr">
        <is>
          <t>Pimephales promelas</t>
        </is>
      </c>
      <c r="M1778" t="inlineStr">
        <is>
          <t>Fathead Minnow</t>
        </is>
      </c>
      <c r="N1778"/>
      <c r="O1778"/>
      <c r="P1778"/>
      <c r="Q1778"/>
      <c r="R1778"/>
      <c r="S1778"/>
      <c r="T1778"/>
      <c r="U1778"/>
      <c r="V1778" t="inlineStr">
        <is>
          <t>Static</t>
        </is>
      </c>
      <c r="W1778" t="inlineStr">
        <is>
          <t>Fresh water</t>
        </is>
      </c>
      <c r="X1778" t="inlineStr">
        <is>
          <t>Lab</t>
        </is>
      </c>
      <c r="Y1778"/>
      <c r="Z1778" t="inlineStr">
        <is>
          <t>Active ingredient</t>
        </is>
      </c>
      <c r="AA1778"/>
      <c r="AB1778" t="n">
        <v>0.25</v>
      </c>
      <c r="AC1778"/>
      <c r="AD1778"/>
      <c r="AE1778"/>
      <c r="AF1778"/>
      <c r="AG1778" t="inlineStr">
        <is>
          <t>AI mg/L</t>
        </is>
      </c>
      <c r="AH1778"/>
      <c r="AI1778"/>
      <c r="AJ1778"/>
      <c r="AK1778"/>
      <c r="AL1778"/>
      <c r="AM1778"/>
      <c r="AN1778"/>
      <c r="AO1778"/>
      <c r="AP1778"/>
      <c r="AQ1778"/>
      <c r="AR1778"/>
      <c r="AS1778"/>
      <c r="AT1778"/>
      <c r="AU1778"/>
      <c r="AV1778"/>
      <c r="AW1778"/>
      <c r="AX1778" t="inlineStr">
        <is>
          <t>Mortality</t>
        </is>
      </c>
      <c r="AY1778" t="inlineStr">
        <is>
          <t>Mortality</t>
        </is>
      </c>
      <c r="AZ1778" t="inlineStr">
        <is>
          <t>LC50</t>
        </is>
      </c>
      <c r="BA1778"/>
      <c r="BB1778" t="n">
        <v>4.0</v>
      </c>
      <c r="BC1778"/>
      <c r="BD1778"/>
      <c r="BE1778"/>
      <c r="BF1778"/>
      <c r="BG1778" t="inlineStr">
        <is>
          <t>Day(s)</t>
        </is>
      </c>
      <c r="BH1778" t="inlineStr">
        <is>
          <t>Active ingredient</t>
        </is>
      </c>
      <c r="BI1778" t="inlineStr">
        <is>
          <t>DTXSID4032459</t>
        </is>
      </c>
      <c r="BJ1778"/>
      <c r="BK1778"/>
      <c r="BL1778"/>
      <c r="BM1778"/>
      <c r="BN1778"/>
      <c r="BO1778"/>
      <c r="BP1778"/>
      <c r="BQ1778"/>
      <c r="BR1778"/>
      <c r="BS1778"/>
      <c r="BT1778" t="inlineStr">
        <is>
          <t>--</t>
        </is>
      </c>
      <c r="BU1778"/>
      <c r="BV1778"/>
      <c r="BW1778"/>
      <c r="BX1778"/>
      <c r="BY1778"/>
      <c r="BZ1778"/>
      <c r="CA1778"/>
      <c r="CB1778"/>
      <c r="CC1778"/>
      <c r="CD1778"/>
      <c r="CE1778"/>
      <c r="CF1778"/>
      <c r="CG1778"/>
      <c r="CH1778"/>
      <c r="CI1778"/>
      <c r="CJ1778"/>
      <c r="CK1778" t="inlineStr">
        <is>
          <t>Pickering,Q.H., and C. Henderson</t>
        </is>
      </c>
      <c r="CL1778" t="n">
        <v>8096.0</v>
      </c>
      <c r="CM1778" t="inlineStr">
        <is>
          <t>The Acute Toxicity of Some Pesticides to Fish</t>
        </is>
      </c>
      <c r="CN1778" t="inlineStr">
        <is>
          <t>Ohio J. Sci.66(5): 508-513</t>
        </is>
      </c>
      <c r="CO1778" t="n">
        <v>1966.0</v>
      </c>
      <c r="CP1778" t="inlineStr">
        <is>
          <t>Pickering,Q.H., and C. Henderson (1966). The Acute Toxicity of Some Pesticides to Fish. Ohio J. Sci., 66, (5), 508-513. ECOREF#:8096</t>
        </is>
      </c>
    </row>
    <row r="1779">
      <c r="A1779" t="n">
        <v>298044.0</v>
      </c>
      <c r="B1779" t="inlineStr">
        <is>
          <t>Phosphorodithioic acid, O,O-Diethyl-S-[2-(ethylthio)ethyl] ester</t>
        </is>
      </c>
      <c r="C1779" t="inlineStr">
        <is>
          <t>Commercial or technical grade</t>
        </is>
      </c>
      <c r="D1779" t="inlineStr">
        <is>
          <t>Unmeasured</t>
        </is>
      </c>
      <c r="E1779" t="inlineStr">
        <is>
          <t>Not coded</t>
        </is>
      </c>
      <c r="F1779"/>
      <c r="G1779" t="n">
        <v>20.0</v>
      </c>
      <c r="H1779"/>
      <c r="I1779"/>
      <c r="J1779"/>
      <c r="K1779"/>
      <c r="L1779" t="inlineStr">
        <is>
          <t>Pimephales promelas</t>
        </is>
      </c>
      <c r="M1779" t="inlineStr">
        <is>
          <t>Fathead Minnow</t>
        </is>
      </c>
      <c r="N1779"/>
      <c r="O1779"/>
      <c r="P1779"/>
      <c r="Q1779"/>
      <c r="R1779"/>
      <c r="S1779"/>
      <c r="T1779"/>
      <c r="U1779"/>
      <c r="V1779" t="inlineStr">
        <is>
          <t>Static</t>
        </is>
      </c>
      <c r="W1779" t="inlineStr">
        <is>
          <t>Fresh water</t>
        </is>
      </c>
      <c r="X1779" t="inlineStr">
        <is>
          <t>Lab</t>
        </is>
      </c>
      <c r="Y1779"/>
      <c r="Z1779" t="inlineStr">
        <is>
          <t>Active ingredient</t>
        </is>
      </c>
      <c r="AA1779"/>
      <c r="AB1779" t="n">
        <v>2.6</v>
      </c>
      <c r="AC1779"/>
      <c r="AD1779"/>
      <c r="AE1779"/>
      <c r="AF1779"/>
      <c r="AG1779" t="inlineStr">
        <is>
          <t>AI mg/L</t>
        </is>
      </c>
      <c r="AH1779"/>
      <c r="AI1779"/>
      <c r="AJ1779"/>
      <c r="AK1779"/>
      <c r="AL1779"/>
      <c r="AM1779"/>
      <c r="AN1779"/>
      <c r="AO1779"/>
      <c r="AP1779"/>
      <c r="AQ1779"/>
      <c r="AR1779"/>
      <c r="AS1779"/>
      <c r="AT1779"/>
      <c r="AU1779"/>
      <c r="AV1779"/>
      <c r="AW1779"/>
      <c r="AX1779" t="inlineStr">
        <is>
          <t>Mortality</t>
        </is>
      </c>
      <c r="AY1779" t="inlineStr">
        <is>
          <t>Mortality</t>
        </is>
      </c>
      <c r="AZ1779" t="inlineStr">
        <is>
          <t>LC50</t>
        </is>
      </c>
      <c r="BA1779"/>
      <c r="BB1779" t="n">
        <v>4.0</v>
      </c>
      <c r="BC1779"/>
      <c r="BD1779"/>
      <c r="BE1779"/>
      <c r="BF1779"/>
      <c r="BG1779" t="inlineStr">
        <is>
          <t>Day(s)</t>
        </is>
      </c>
      <c r="BH1779" t="inlineStr">
        <is>
          <t>Pure</t>
        </is>
      </c>
      <c r="BI1779" t="inlineStr">
        <is>
          <t>DTXSID0022018</t>
        </is>
      </c>
      <c r="BJ1779"/>
      <c r="BK1779"/>
      <c r="BL1779"/>
      <c r="BM1779"/>
      <c r="BN1779"/>
      <c r="BO1779"/>
      <c r="BP1779"/>
      <c r="BQ1779"/>
      <c r="BR1779"/>
      <c r="BS1779"/>
      <c r="BT1779" t="inlineStr">
        <is>
          <t>--</t>
        </is>
      </c>
      <c r="BU1779"/>
      <c r="BV1779"/>
      <c r="BW1779"/>
      <c r="BX1779"/>
      <c r="BY1779"/>
      <c r="BZ1779"/>
      <c r="CA1779"/>
      <c r="CB1779"/>
      <c r="CC1779"/>
      <c r="CD1779"/>
      <c r="CE1779"/>
      <c r="CF1779"/>
      <c r="CG1779"/>
      <c r="CH1779"/>
      <c r="CI1779" t="inlineStr">
        <is>
          <t xml:space="preserve"> CARRIER/ACETONE// CONC/BASED ON ACTIVE AGENT// </t>
        </is>
      </c>
      <c r="CJ1779" t="inlineStr">
        <is>
          <t xml:space="preserve">   CARRIER/ACETONE// CONC/BASED ON ACTIVE AGENT// </t>
        </is>
      </c>
      <c r="CK1779" t="inlineStr">
        <is>
          <t>Henderson,C., Q.H. Pickering, and C.M. Tarzwell</t>
        </is>
      </c>
      <c r="CL1779" t="n">
        <v>936.0</v>
      </c>
      <c r="CM1779" t="inlineStr">
        <is>
          <t>The Toxicity of Organic Phosphorus and Chlorinated Hydrocarbon Insecticides to Fish</t>
        </is>
      </c>
      <c r="CN1779" t="inlineStr">
        <is>
          <t>In: C.M.Tarzwell (Ed.), Biological Problems in Water Pollution, Trans.2nd Seminar, April 20-24,1959, Tech.Rep.W60-3, U.S.Public Health Service, R.A.Taft Sanitary Engineering Center, Cincinnati, OH:76-88</t>
        </is>
      </c>
      <c r="CO1779" t="n">
        <v>1960.0</v>
      </c>
      <c r="CP1779" t="inlineStr">
        <is>
          <t>Henderson,C., Q.H. Pickering, and C.M. Tarzwell (1960). The Toxicity of Organic Phosphorus and Chlorinated Hydrocarbon Insecticides to Fish. In: C.M.Tarzwell (Ed.), Biological Problems in Water Pollution, Trans.2nd Seminar, April 20-24,1959, Tech.Rep.W60-3, U.S.Public Health Service, R.A.Taft Sanitary Engineering Center, Cincinnati, OH, 76-88. ECOREF#:936</t>
        </is>
      </c>
    </row>
    <row r="1780">
      <c r="A1780" t="n">
        <v>298044.0</v>
      </c>
      <c r="B1780" t="inlineStr">
        <is>
          <t>Phosphorodithioic acid, O,O-Diethyl-S-[2-(ethylthio)ethyl] ester</t>
        </is>
      </c>
      <c r="C1780" t="inlineStr">
        <is>
          <t>Technical grade, technical product, technical formulation</t>
        </is>
      </c>
      <c r="D1780" t="inlineStr">
        <is>
          <t>Measured</t>
        </is>
      </c>
      <c r="E1780" t="inlineStr">
        <is>
          <t>Not coded</t>
        </is>
      </c>
      <c r="F1780"/>
      <c r="G1780" t="n">
        <v>98.1</v>
      </c>
      <c r="H1780"/>
      <c r="I1780"/>
      <c r="J1780"/>
      <c r="K1780"/>
      <c r="L1780" t="inlineStr">
        <is>
          <t>Pimephales promelas</t>
        </is>
      </c>
      <c r="M1780" t="inlineStr">
        <is>
          <t>Fathead Minnow</t>
        </is>
      </c>
      <c r="N1780"/>
      <c r="O1780"/>
      <c r="P1780"/>
      <c r="Q1780"/>
      <c r="R1780" t="n">
        <v>31.0</v>
      </c>
      <c r="S1780"/>
      <c r="T1780" t="n">
        <v>32.0</v>
      </c>
      <c r="U1780" t="inlineStr">
        <is>
          <t>Day(s)</t>
        </is>
      </c>
      <c r="V1780" t="inlineStr">
        <is>
          <t>Flow-through</t>
        </is>
      </c>
      <c r="W1780" t="inlineStr">
        <is>
          <t>Fresh water</t>
        </is>
      </c>
      <c r="X1780" t="inlineStr">
        <is>
          <t>Lab</t>
        </is>
      </c>
      <c r="Y1780"/>
      <c r="Z1780" t="inlineStr">
        <is>
          <t>Active ingredient</t>
        </is>
      </c>
      <c r="AA1780"/>
      <c r="AB1780" t="n">
        <v>4.0</v>
      </c>
      <c r="AC1780"/>
      <c r="AD1780" t="n">
        <v>3.81</v>
      </c>
      <c r="AE1780"/>
      <c r="AF1780" t="n">
        <v>4.21</v>
      </c>
      <c r="AG1780" t="inlineStr">
        <is>
          <t>AI mg/L</t>
        </is>
      </c>
      <c r="AH1780"/>
      <c r="AI1780"/>
      <c r="AJ1780"/>
      <c r="AK1780"/>
      <c r="AL1780"/>
      <c r="AM1780"/>
      <c r="AN1780"/>
      <c r="AO1780"/>
      <c r="AP1780"/>
      <c r="AQ1780"/>
      <c r="AR1780"/>
      <c r="AS1780"/>
      <c r="AT1780"/>
      <c r="AU1780"/>
      <c r="AV1780"/>
      <c r="AW1780"/>
      <c r="AX1780" t="inlineStr">
        <is>
          <t>Mortality</t>
        </is>
      </c>
      <c r="AY1780" t="inlineStr">
        <is>
          <t>Mortality</t>
        </is>
      </c>
      <c r="AZ1780" t="inlineStr">
        <is>
          <t>LC50</t>
        </is>
      </c>
      <c r="BA1780"/>
      <c r="BB1780" t="n">
        <v>4.0</v>
      </c>
      <c r="BC1780"/>
      <c r="BD1780"/>
      <c r="BE1780"/>
      <c r="BF1780"/>
      <c r="BG1780" t="inlineStr">
        <is>
          <t>Day(s)</t>
        </is>
      </c>
      <c r="BH1780" t="inlineStr">
        <is>
          <t>Active ingredient</t>
        </is>
      </c>
      <c r="BI1780" t="inlineStr">
        <is>
          <t>DTXSID0022018</t>
        </is>
      </c>
      <c r="BJ1780" t="inlineStr">
        <is>
          <t>10.1016/0143-1471(82)90161-1</t>
        </is>
      </c>
      <c r="BK1780"/>
      <c r="BL1780"/>
      <c r="BM1780"/>
      <c r="BN1780"/>
      <c r="BO1780"/>
      <c r="BP1780"/>
      <c r="BQ1780"/>
      <c r="BR1780"/>
      <c r="BS1780"/>
      <c r="BT1780" t="inlineStr">
        <is>
          <t>--</t>
        </is>
      </c>
      <c r="BU1780"/>
      <c r="BV1780"/>
      <c r="BW1780"/>
      <c r="BX1780"/>
      <c r="BY1780"/>
      <c r="BZ1780"/>
      <c r="CA1780"/>
      <c r="CB1780"/>
      <c r="CC1780"/>
      <c r="CD1780"/>
      <c r="CE1780"/>
      <c r="CF1780"/>
      <c r="CG1780"/>
      <c r="CH1780"/>
      <c r="CI1780" t="inlineStr">
        <is>
          <t xml:space="preserve"> O EFCT CONT/HEMORRHAGING RPTD//NOT FED, 16 H PHOTO// </t>
        </is>
      </c>
      <c r="CJ1780" t="inlineStr">
        <is>
          <t xml:space="preserve">   O EFCT CONT/HEMORRHAGING RPTD//NOT FED, 16 H PHOTO// </t>
        </is>
      </c>
      <c r="CK1780" t="inlineStr">
        <is>
          <t>Holcombe,G.W., G.L. Phipps, and D.K. Tanner</t>
        </is>
      </c>
      <c r="CL1780" t="n">
        <v>10536.0</v>
      </c>
      <c r="CM1780" t="inlineStr">
        <is>
          <t>The Acute Toxicity of Kelthane, Dursban, Disulfoton, Pydrin, and Permethrin to Fathead Minnows Pimephales promelas and Rainbow Trout Salmo gairdneri</t>
        </is>
      </c>
      <c r="CN1780" t="inlineStr">
        <is>
          <t>Environ. Pollut. A.29(3): 167-178</t>
        </is>
      </c>
      <c r="CO1780" t="n">
        <v>1982.0</v>
      </c>
      <c r="CP1780" t="inlineStr">
        <is>
          <t>Holcombe,G.W., G.L. Phipps, and D.K. Tanner (1982). The Acute Toxicity of Kelthane, Dursban, Disulfoton, Pydrin, and Permethrin to Fathead Minnows Pimephales promelas and Rainbow Trout Salmo gairdneri. Environ. Pollut. A., 29, (3), 167-178. doi:10.1016/0143-1471(82)90161-1. ECOREF#:10536</t>
        </is>
      </c>
    </row>
    <row r="1781">
      <c r="A1781" t="n">
        <v>298044.0</v>
      </c>
      <c r="B1781" t="inlineStr">
        <is>
          <t>Phosphorodithioic acid, O,O-Diethyl-S-[2-(ethylthio)ethyl] ester</t>
        </is>
      </c>
      <c r="C1781"/>
      <c r="D1781" t="inlineStr">
        <is>
          <t>Measured</t>
        </is>
      </c>
      <c r="E1781" t="inlineStr">
        <is>
          <t>Not coded</t>
        </is>
      </c>
      <c r="F1781"/>
      <c r="G1781" t="n">
        <v>98.1</v>
      </c>
      <c r="H1781"/>
      <c r="I1781"/>
      <c r="J1781"/>
      <c r="K1781"/>
      <c r="L1781" t="inlineStr">
        <is>
          <t>Pimephales promelas</t>
        </is>
      </c>
      <c r="M1781" t="inlineStr">
        <is>
          <t>Fathead Minnow</t>
        </is>
      </c>
      <c r="N1781"/>
      <c r="O1781"/>
      <c r="P1781" t="n">
        <v>31.0</v>
      </c>
      <c r="Q1781"/>
      <c r="R1781"/>
      <c r="S1781"/>
      <c r="T1781"/>
      <c r="U1781" t="inlineStr">
        <is>
          <t>Day(s)</t>
        </is>
      </c>
      <c r="V1781" t="inlineStr">
        <is>
          <t>Flow-through</t>
        </is>
      </c>
      <c r="W1781" t="inlineStr">
        <is>
          <t>Fresh water</t>
        </is>
      </c>
      <c r="X1781" t="inlineStr">
        <is>
          <t>Lab</t>
        </is>
      </c>
      <c r="Y1781"/>
      <c r="Z1781" t="inlineStr">
        <is>
          <t>Active ingredient</t>
        </is>
      </c>
      <c r="AA1781"/>
      <c r="AB1781" t="n">
        <v>3.98</v>
      </c>
      <c r="AC1781"/>
      <c r="AD1781" t="n">
        <v>3.78</v>
      </c>
      <c r="AE1781"/>
      <c r="AF1781" t="n">
        <v>4.18</v>
      </c>
      <c r="AG1781" t="inlineStr">
        <is>
          <t>AI mg/L</t>
        </is>
      </c>
      <c r="AH1781"/>
      <c r="AI1781"/>
      <c r="AJ1781"/>
      <c r="AK1781"/>
      <c r="AL1781"/>
      <c r="AM1781"/>
      <c r="AN1781"/>
      <c r="AO1781"/>
      <c r="AP1781"/>
      <c r="AQ1781"/>
      <c r="AR1781"/>
      <c r="AS1781"/>
      <c r="AT1781"/>
      <c r="AU1781"/>
      <c r="AV1781"/>
      <c r="AW1781"/>
      <c r="AX1781" t="inlineStr">
        <is>
          <t>Mortality</t>
        </is>
      </c>
      <c r="AY1781" t="inlineStr">
        <is>
          <t>Mortality</t>
        </is>
      </c>
      <c r="AZ1781" t="inlineStr">
        <is>
          <t>LC50</t>
        </is>
      </c>
      <c r="BA1781"/>
      <c r="BB1781" t="n">
        <v>4.0</v>
      </c>
      <c r="BC1781"/>
      <c r="BD1781"/>
      <c r="BE1781"/>
      <c r="BF1781"/>
      <c r="BG1781" t="inlineStr">
        <is>
          <t>Day(s)</t>
        </is>
      </c>
      <c r="BH1781" t="inlineStr">
        <is>
          <t>Pure</t>
        </is>
      </c>
      <c r="BI1781" t="inlineStr">
        <is>
          <t>DTXSID0022018</t>
        </is>
      </c>
      <c r="BJ1781"/>
      <c r="BK1781"/>
      <c r="BL1781"/>
      <c r="BM1781"/>
      <c r="BN1781"/>
      <c r="BO1781"/>
      <c r="BP1781"/>
      <c r="BQ1781"/>
      <c r="BR1781"/>
      <c r="BS1781"/>
      <c r="BT1781" t="inlineStr">
        <is>
          <t>--</t>
        </is>
      </c>
      <c r="BU1781"/>
      <c r="BV1781"/>
      <c r="BW1781"/>
      <c r="BX1781"/>
      <c r="BY1781"/>
      <c r="BZ1781"/>
      <c r="CA1781"/>
      <c r="CB1781"/>
      <c r="CC1781"/>
      <c r="CD1781"/>
      <c r="CE1781"/>
      <c r="CF1781"/>
      <c r="CG1781"/>
      <c r="CH1781"/>
      <c r="CI1781" t="inlineStr">
        <is>
          <t xml:space="preserve"> Affected fish lost schooling behavior, swam in a corkscrew/ spiral pattern, became hypoactive and had dark coloration. The fishNAuffered convulsions, were hemorrhaging and deformed, and lost equilibrium prior to death.  Individual </t>
        </is>
      </c>
      <c r="CJ1781" t="inlineStr">
        <is>
          <t xml:space="preserve">   Affected fish lost schooling behavior, swam in a corkscrew/ spiral pattern, became hypoactive and had dark coloration. The fishNAuffered convulsions, were hemorrhaging and deformed, and lost equilibrium prior to death.  Individual </t>
        </is>
      </c>
      <c r="CK1781" t="inlineStr">
        <is>
          <t>Geiger,D.L., D.J. Call, and L.T. Brooke</t>
        </is>
      </c>
      <c r="CL1781" t="n">
        <v>12859.0</v>
      </c>
      <c r="CM1781" t="inlineStr">
        <is>
          <t>Acute Toxicities of Organic Chemicals to Fathead Minnows (Pimephales promelas) Volume IV</t>
        </is>
      </c>
      <c r="CN1781" t="inlineStr">
        <is>
          <t>Center for Lake Superior Environmental Studies, University of Wisconsin, Superior, WI4:355 p.</t>
        </is>
      </c>
      <c r="CO1781" t="n">
        <v>1988.0</v>
      </c>
      <c r="CP1781" t="inlineStr">
        <is>
          <t>Geiger,D.L., D.J. Call, and L.T. Brooke (1988). Acute Toxicities of Organic Chemicals to Fathead Minnows (Pimephales promelas) Volume IV. Center for Lake Superior Environmental Studies, University of Wisconsin, Superior, WI, 4, 355 p. ECOREF#:12859</t>
        </is>
      </c>
    </row>
    <row r="1782">
      <c r="A1782" t="n">
        <v>298044.0</v>
      </c>
      <c r="B1782" t="inlineStr">
        <is>
          <t>Phosphorodithioic acid, O,O-Diethyl-S-[2-(ethylthio)ethyl] ester</t>
        </is>
      </c>
      <c r="C1782"/>
      <c r="D1782" t="inlineStr">
        <is>
          <t>Measured</t>
        </is>
      </c>
      <c r="E1782" t="inlineStr">
        <is>
          <t>Not coded</t>
        </is>
      </c>
      <c r="F1782"/>
      <c r="G1782" t="n">
        <v>95.4</v>
      </c>
      <c r="H1782"/>
      <c r="I1782"/>
      <c r="J1782"/>
      <c r="K1782"/>
      <c r="L1782" t="inlineStr">
        <is>
          <t>Pimephales promelas</t>
        </is>
      </c>
      <c r="M1782" t="inlineStr">
        <is>
          <t>Fathead Minnow</t>
        </is>
      </c>
      <c r="N1782"/>
      <c r="O1782"/>
      <c r="P1782"/>
      <c r="Q1782"/>
      <c r="R1782" t="n">
        <v>28.0</v>
      </c>
      <c r="S1782"/>
      <c r="T1782" t="n">
        <v>38.0</v>
      </c>
      <c r="U1782" t="inlineStr">
        <is>
          <t>Day(s)</t>
        </is>
      </c>
      <c r="V1782" t="inlineStr">
        <is>
          <t>Flow-through</t>
        </is>
      </c>
      <c r="W1782" t="inlineStr">
        <is>
          <t>Fresh water</t>
        </is>
      </c>
      <c r="X1782" t="inlineStr">
        <is>
          <t>Lab</t>
        </is>
      </c>
      <c r="Y1782" t="n">
        <v>6.0</v>
      </c>
      <c r="Z1782" t="inlineStr">
        <is>
          <t>Active ingredient</t>
        </is>
      </c>
      <c r="AA1782"/>
      <c r="AB1782" t="n">
        <v>1.87</v>
      </c>
      <c r="AC1782"/>
      <c r="AD1782" t="n">
        <v>1.64</v>
      </c>
      <c r="AE1782"/>
      <c r="AF1782" t="n">
        <v>2.13</v>
      </c>
      <c r="AG1782" t="inlineStr">
        <is>
          <t>AI mg/L</t>
        </is>
      </c>
      <c r="AH1782"/>
      <c r="AI1782"/>
      <c r="AJ1782"/>
      <c r="AK1782"/>
      <c r="AL1782"/>
      <c r="AM1782"/>
      <c r="AN1782"/>
      <c r="AO1782"/>
      <c r="AP1782"/>
      <c r="AQ1782"/>
      <c r="AR1782"/>
      <c r="AS1782"/>
      <c r="AT1782"/>
      <c r="AU1782"/>
      <c r="AV1782"/>
      <c r="AW1782"/>
      <c r="AX1782" t="inlineStr">
        <is>
          <t>Mortality</t>
        </is>
      </c>
      <c r="AY1782" t="inlineStr">
        <is>
          <t>Mortality</t>
        </is>
      </c>
      <c r="AZ1782" t="inlineStr">
        <is>
          <t>LC50</t>
        </is>
      </c>
      <c r="BA1782"/>
      <c r="BB1782" t="n">
        <v>4.0</v>
      </c>
      <c r="BC1782"/>
      <c r="BD1782"/>
      <c r="BE1782"/>
      <c r="BF1782"/>
      <c r="BG1782" t="inlineStr">
        <is>
          <t>Day(s)</t>
        </is>
      </c>
      <c r="BH1782" t="inlineStr">
        <is>
          <t>Pure</t>
        </is>
      </c>
      <c r="BI1782" t="inlineStr">
        <is>
          <t>DTXSID0022018</t>
        </is>
      </c>
      <c r="BJ1782"/>
      <c r="BK1782"/>
      <c r="BL1782"/>
      <c r="BM1782"/>
      <c r="BN1782"/>
      <c r="BO1782"/>
      <c r="BP1782"/>
      <c r="BQ1782"/>
      <c r="BR1782"/>
      <c r="BS1782"/>
      <c r="BT1782" t="inlineStr">
        <is>
          <t>--</t>
        </is>
      </c>
      <c r="BU1782"/>
      <c r="BV1782"/>
      <c r="BW1782"/>
      <c r="BX1782"/>
      <c r="BY1782"/>
      <c r="BZ1782"/>
      <c r="CA1782"/>
      <c r="CB1782"/>
      <c r="CC1782"/>
      <c r="CD1782"/>
      <c r="CE1782"/>
      <c r="CF1782"/>
      <c r="CG1782"/>
      <c r="CH1782"/>
      <c r="CI1782" t="inlineStr">
        <is>
          <t xml:space="preserve"> DNUM/6//DOSES/780/826/929/1180/2410 ug/L//TESTID/11//OEF/MIXTURE, ACUTE TO CHRONIC RATIO////</t>
        </is>
      </c>
      <c r="CJ1782" t="inlineStr">
        <is>
          <t xml:space="preserve">   DNUM/6//DOSES/780/826/929/1180/2410 ug/L//TESTID/11//OEF/MIXTURE, ACUTE TO CHRONIC RATIO////</t>
        </is>
      </c>
      <c r="CK1782" t="inlineStr">
        <is>
          <t>Call,D.J., S.H. Poirier, C.A. Lindberg, S.L. Harting, T.P. Markee, L.T. Brooke, N. Zarvan, and C.E. Northcott</t>
        </is>
      </c>
      <c r="CL1782" t="n">
        <v>14097.0</v>
      </c>
      <c r="CM1782" t="inlineStr">
        <is>
          <t>Toxicity of Selected Uncoupling and Acetylcholinesterase-Inhibiting Pesticides to the Fathead Minnow (Pimephales promelas)</t>
        </is>
      </c>
      <c r="CN1782" t="inlineStr">
        <is>
          <t>In: D.L.Weigmann (Ed.), Pesticides in Terrestrial and Aquatic Environments, Proc.Natl.Res.Conf., Virginia Polytechnic Inst.and State Univ., Blacksburg, VA:317-336</t>
        </is>
      </c>
      <c r="CO1782" t="n">
        <v>1989.0</v>
      </c>
      <c r="CP1782" t="inlineStr">
        <is>
          <t>Call,D.J., S.H. Poirier, C.A. Lindberg, S.L. Harting, T.P. Markee, L.T. Brooke, N. Zarvan, and C.E. Northcott (1989). Toxicity of Selected Uncoupling and Acetylcholinesterase-Inhibiting Pesticides to the Fathead Minnow (Pimephales promelas). In: D.L.Weigmann (Ed.), Pesticides in Terrestrial and Aquatic Environments, Proc.Natl.Res.Conf., Virginia Polytechnic Inst.and State Univ., Blacksburg, VA, 317-336. ECOREF#:14097</t>
        </is>
      </c>
    </row>
    <row r="1783">
      <c r="A1783" t="n">
        <v>298044.0</v>
      </c>
      <c r="B1783" t="inlineStr">
        <is>
          <t>Phosphorodithioic acid, O,O-Diethyl-S-[2-(ethylthio)ethyl] ester</t>
        </is>
      </c>
      <c r="C1783"/>
      <c r="D1783" t="inlineStr">
        <is>
          <t>Not reported</t>
        </is>
      </c>
      <c r="E1783" t="inlineStr">
        <is>
          <t>Not coded</t>
        </is>
      </c>
      <c r="F1783"/>
      <c r="G1783" t="n">
        <v>98.0</v>
      </c>
      <c r="H1783"/>
      <c r="I1783"/>
      <c r="J1783"/>
      <c r="K1783"/>
      <c r="L1783" t="inlineStr">
        <is>
          <t>Pimephales promelas</t>
        </is>
      </c>
      <c r="M1783" t="inlineStr">
        <is>
          <t>Fathead Minnow</t>
        </is>
      </c>
      <c r="N1783"/>
      <c r="O1783"/>
      <c r="P1783"/>
      <c r="Q1783"/>
      <c r="R1783"/>
      <c r="S1783"/>
      <c r="T1783"/>
      <c r="U1783"/>
      <c r="V1783" t="inlineStr">
        <is>
          <t>Static</t>
        </is>
      </c>
      <c r="W1783" t="inlineStr">
        <is>
          <t>Fresh water</t>
        </is>
      </c>
      <c r="X1783" t="inlineStr">
        <is>
          <t>Lab</t>
        </is>
      </c>
      <c r="Y1783"/>
      <c r="Z1783" t="inlineStr">
        <is>
          <t>Active ingredient</t>
        </is>
      </c>
      <c r="AA1783"/>
      <c r="AB1783" t="n">
        <v>4.3</v>
      </c>
      <c r="AC1783"/>
      <c r="AD1783"/>
      <c r="AE1783"/>
      <c r="AF1783"/>
      <c r="AG1783" t="inlineStr">
        <is>
          <t>AI mg/L</t>
        </is>
      </c>
      <c r="AH1783"/>
      <c r="AI1783"/>
      <c r="AJ1783"/>
      <c r="AK1783"/>
      <c r="AL1783"/>
      <c r="AM1783"/>
      <c r="AN1783"/>
      <c r="AO1783"/>
      <c r="AP1783"/>
      <c r="AQ1783"/>
      <c r="AR1783"/>
      <c r="AS1783"/>
      <c r="AT1783"/>
      <c r="AU1783"/>
      <c r="AV1783"/>
      <c r="AW1783"/>
      <c r="AX1783" t="inlineStr">
        <is>
          <t>Mortality</t>
        </is>
      </c>
      <c r="AY1783" t="inlineStr">
        <is>
          <t>Mortality</t>
        </is>
      </c>
      <c r="AZ1783" t="inlineStr">
        <is>
          <t>LC50</t>
        </is>
      </c>
      <c r="BA1783"/>
      <c r="BB1783" t="n">
        <v>4.0</v>
      </c>
      <c r="BC1783"/>
      <c r="BD1783"/>
      <c r="BE1783"/>
      <c r="BF1783"/>
      <c r="BG1783" t="inlineStr">
        <is>
          <t>Day(s)</t>
        </is>
      </c>
      <c r="BH1783" t="inlineStr">
        <is>
          <t>Pure</t>
        </is>
      </c>
      <c r="BI1783" t="inlineStr">
        <is>
          <t>DTXSID0022018</t>
        </is>
      </c>
      <c r="BJ1783"/>
      <c r="BK1783"/>
      <c r="BL1783"/>
      <c r="BM1783"/>
      <c r="BN1783"/>
      <c r="BO1783"/>
      <c r="BP1783"/>
      <c r="BQ1783"/>
      <c r="BR1783"/>
      <c r="BS1783"/>
      <c r="BT1783" t="inlineStr">
        <is>
          <t>--</t>
        </is>
      </c>
      <c r="BU1783"/>
      <c r="BV1783"/>
      <c r="BW1783"/>
      <c r="BX1783"/>
      <c r="BY1783"/>
      <c r="BZ1783"/>
      <c r="CA1783"/>
      <c r="CB1783"/>
      <c r="CC1783"/>
      <c r="CD1783"/>
      <c r="CE1783"/>
      <c r="CF1783"/>
      <c r="CG1783"/>
      <c r="CH1783"/>
      <c r="CI1783"/>
      <c r="CJ1783"/>
      <c r="CK1783" t="inlineStr">
        <is>
          <t>Mayer,F.L.,Jr., and M.R. Ellersieck</t>
        </is>
      </c>
      <c r="CL1783" t="n">
        <v>6797.0</v>
      </c>
      <c r="CM1783" t="inlineStr">
        <is>
          <t>Manual of Acute Toxicity: Interpretation and Data Base for 410 Chemicals and 66 Species of Freshwater Animals</t>
        </is>
      </c>
      <c r="CN1783" t="inlineStr">
        <is>
          <t>USDI Fish and Wildlife Service, Publication No.160, Washington, DC:505 p.</t>
        </is>
      </c>
      <c r="CO1783" t="n">
        <v>1986.0</v>
      </c>
      <c r="CP1783" t="inlineStr">
        <is>
          <t>Mayer,F.L.,Jr., and M.R. Ellersieck (1986). Manual of Acute Toxicity: Interpretation and Data Base for 410 Chemicals and 66 Species of Freshwater Animals. USDI Fish and Wildlife Service, Publication No.160, Washington, DC, 505 p. ECOREF#:6797</t>
        </is>
      </c>
    </row>
    <row r="1784">
      <c r="A1784" t="n">
        <v>298044.0</v>
      </c>
      <c r="B1784" t="inlineStr">
        <is>
          <t>Phosphorodithioic acid, O,O-Diethyl-S-[2-(ethylthio)ethyl] ester</t>
        </is>
      </c>
      <c r="C1784" t="inlineStr">
        <is>
          <t>Technical grade, technical product, technical formulation</t>
        </is>
      </c>
      <c r="D1784" t="inlineStr">
        <is>
          <t>Unmeasured</t>
        </is>
      </c>
      <c r="E1784" t="inlineStr">
        <is>
          <t>Not coded</t>
        </is>
      </c>
      <c r="F1784"/>
      <c r="G1784" t="n">
        <v>90.0</v>
      </c>
      <c r="H1784"/>
      <c r="I1784"/>
      <c r="J1784"/>
      <c r="K1784"/>
      <c r="L1784" t="inlineStr">
        <is>
          <t>Pimephales promelas</t>
        </is>
      </c>
      <c r="M1784" t="inlineStr">
        <is>
          <t>Fathead Minnow</t>
        </is>
      </c>
      <c r="N1784"/>
      <c r="O1784"/>
      <c r="P1784"/>
      <c r="Q1784"/>
      <c r="R1784"/>
      <c r="S1784"/>
      <c r="T1784"/>
      <c r="U1784"/>
      <c r="V1784" t="inlineStr">
        <is>
          <t>Static</t>
        </is>
      </c>
      <c r="W1784" t="inlineStr">
        <is>
          <t>Fresh water</t>
        </is>
      </c>
      <c r="X1784" t="inlineStr">
        <is>
          <t>Lab</t>
        </is>
      </c>
      <c r="Y1784"/>
      <c r="Z1784" t="inlineStr">
        <is>
          <t>Active ingredient</t>
        </is>
      </c>
      <c r="AA1784"/>
      <c r="AB1784" t="n">
        <v>2.9</v>
      </c>
      <c r="AC1784"/>
      <c r="AD1784"/>
      <c r="AE1784"/>
      <c r="AF1784"/>
      <c r="AG1784" t="inlineStr">
        <is>
          <t>AI mg/L</t>
        </is>
      </c>
      <c r="AH1784"/>
      <c r="AI1784"/>
      <c r="AJ1784"/>
      <c r="AK1784"/>
      <c r="AL1784"/>
      <c r="AM1784"/>
      <c r="AN1784"/>
      <c r="AO1784"/>
      <c r="AP1784"/>
      <c r="AQ1784"/>
      <c r="AR1784"/>
      <c r="AS1784"/>
      <c r="AT1784"/>
      <c r="AU1784"/>
      <c r="AV1784"/>
      <c r="AW1784"/>
      <c r="AX1784" t="inlineStr">
        <is>
          <t>Mortality</t>
        </is>
      </c>
      <c r="AY1784" t="inlineStr">
        <is>
          <t>Mortality</t>
        </is>
      </c>
      <c r="AZ1784" t="inlineStr">
        <is>
          <t>LC50</t>
        </is>
      </c>
      <c r="BA1784"/>
      <c r="BB1784" t="n">
        <v>4.0</v>
      </c>
      <c r="BC1784"/>
      <c r="BD1784"/>
      <c r="BE1784"/>
      <c r="BF1784"/>
      <c r="BG1784" t="inlineStr">
        <is>
          <t>Day(s)</t>
        </is>
      </c>
      <c r="BH1784" t="inlineStr">
        <is>
          <t>Pure</t>
        </is>
      </c>
      <c r="BI1784" t="inlineStr">
        <is>
          <t>DTXSID0022018</t>
        </is>
      </c>
      <c r="BJ1784"/>
      <c r="BK1784"/>
      <c r="BL1784"/>
      <c r="BM1784"/>
      <c r="BN1784"/>
      <c r="BO1784"/>
      <c r="BP1784"/>
      <c r="BQ1784"/>
      <c r="BR1784"/>
      <c r="BS1784"/>
      <c r="BT1784" t="inlineStr">
        <is>
          <t>--</t>
        </is>
      </c>
      <c r="BU1784"/>
      <c r="BV1784"/>
      <c r="BW1784"/>
      <c r="BX1784"/>
      <c r="BY1784"/>
      <c r="BZ1784"/>
      <c r="CA1784"/>
      <c r="CB1784"/>
      <c r="CC1784"/>
      <c r="CD1784"/>
      <c r="CE1784"/>
      <c r="CF1784"/>
      <c r="CG1784"/>
      <c r="CH1784"/>
      <c r="CI1784" t="inlineStr">
        <is>
          <t xml:space="preserve"> CARRIER/ACETONE// </t>
        </is>
      </c>
      <c r="CJ1784" t="inlineStr">
        <is>
          <t xml:space="preserve">   CARRIER/ACETONE// </t>
        </is>
      </c>
      <c r="CK1784" t="inlineStr">
        <is>
          <t>Henderson,C., Q.H. Pickering, and C.M. Tarzwell</t>
        </is>
      </c>
      <c r="CL1784" t="n">
        <v>936.0</v>
      </c>
      <c r="CM1784" t="inlineStr">
        <is>
          <t>The Toxicity of Organic Phosphorus and Chlorinated Hydrocarbon Insecticides to Fish</t>
        </is>
      </c>
      <c r="CN1784" t="inlineStr">
        <is>
          <t>In: C.M.Tarzwell (Ed.), Biological Problems in Water Pollution, Trans.2nd Seminar, April 20-24,1959, Tech.Rep.W60-3, U.S.Public Health Service, R.A.Taft Sanitary Engineering Center, Cincinnati, OH:76-88</t>
        </is>
      </c>
      <c r="CO1784" t="n">
        <v>1960.0</v>
      </c>
      <c r="CP1784" t="inlineStr">
        <is>
          <t>Henderson,C., Q.H. Pickering, and C.M. Tarzwell (1960). The Toxicity of Organic Phosphorus and Chlorinated Hydrocarbon Insecticides to Fish. In: C.M.Tarzwell (Ed.), Biological Problems in Water Pollution, Trans.2nd Seminar, April 20-24,1959, Tech.Rep.W60-3, U.S.Public Health Service, R.A.Taft Sanitary Engineering Center, Cincinnati, OH, 76-88. ECOREF#:936</t>
        </is>
      </c>
    </row>
    <row r="1785">
      <c r="A1785" t="n">
        <v>298044.0</v>
      </c>
      <c r="B1785" t="inlineStr">
        <is>
          <t>Phosphorodithioic acid, O,O-Diethyl-S-[2-(ethylthio)ethyl] ester</t>
        </is>
      </c>
      <c r="C1785" t="inlineStr">
        <is>
          <t>Commercial or technical grade</t>
        </is>
      </c>
      <c r="D1785" t="inlineStr">
        <is>
          <t>Unmeasured</t>
        </is>
      </c>
      <c r="E1785" t="inlineStr">
        <is>
          <t>Not coded</t>
        </is>
      </c>
      <c r="F1785"/>
      <c r="G1785" t="n">
        <v>20.0</v>
      </c>
      <c r="H1785"/>
      <c r="I1785"/>
      <c r="J1785"/>
      <c r="K1785"/>
      <c r="L1785" t="inlineStr">
        <is>
          <t>Pimephales promelas</t>
        </is>
      </c>
      <c r="M1785" t="inlineStr">
        <is>
          <t>Fathead Minnow</t>
        </is>
      </c>
      <c r="N1785"/>
      <c r="O1785"/>
      <c r="P1785"/>
      <c r="Q1785"/>
      <c r="R1785"/>
      <c r="S1785"/>
      <c r="T1785"/>
      <c r="U1785"/>
      <c r="V1785" t="inlineStr">
        <is>
          <t>Static</t>
        </is>
      </c>
      <c r="W1785" t="inlineStr">
        <is>
          <t>Fresh water</t>
        </is>
      </c>
      <c r="X1785" t="inlineStr">
        <is>
          <t>Lab</t>
        </is>
      </c>
      <c r="Y1785"/>
      <c r="Z1785" t="inlineStr">
        <is>
          <t>Active ingredient</t>
        </is>
      </c>
      <c r="AA1785"/>
      <c r="AB1785" t="n">
        <v>3.7</v>
      </c>
      <c r="AC1785"/>
      <c r="AD1785"/>
      <c r="AE1785"/>
      <c r="AF1785"/>
      <c r="AG1785" t="inlineStr">
        <is>
          <t>AI mg/L</t>
        </is>
      </c>
      <c r="AH1785"/>
      <c r="AI1785"/>
      <c r="AJ1785"/>
      <c r="AK1785"/>
      <c r="AL1785"/>
      <c r="AM1785"/>
      <c r="AN1785"/>
      <c r="AO1785"/>
      <c r="AP1785"/>
      <c r="AQ1785"/>
      <c r="AR1785"/>
      <c r="AS1785"/>
      <c r="AT1785"/>
      <c r="AU1785"/>
      <c r="AV1785"/>
      <c r="AW1785"/>
      <c r="AX1785" t="inlineStr">
        <is>
          <t>Mortality</t>
        </is>
      </c>
      <c r="AY1785" t="inlineStr">
        <is>
          <t>Mortality</t>
        </is>
      </c>
      <c r="AZ1785" t="inlineStr">
        <is>
          <t>LC50</t>
        </is>
      </c>
      <c r="BA1785"/>
      <c r="BB1785" t="n">
        <v>4.0</v>
      </c>
      <c r="BC1785"/>
      <c r="BD1785"/>
      <c r="BE1785"/>
      <c r="BF1785"/>
      <c r="BG1785" t="inlineStr">
        <is>
          <t>Day(s)</t>
        </is>
      </c>
      <c r="BH1785" t="inlineStr">
        <is>
          <t>Pure</t>
        </is>
      </c>
      <c r="BI1785" t="inlineStr">
        <is>
          <t>DTXSID0022018</t>
        </is>
      </c>
      <c r="BJ1785"/>
      <c r="BK1785"/>
      <c r="BL1785"/>
      <c r="BM1785"/>
      <c r="BN1785"/>
      <c r="BO1785"/>
      <c r="BP1785"/>
      <c r="BQ1785"/>
      <c r="BR1785"/>
      <c r="BS1785"/>
      <c r="BT1785" t="inlineStr">
        <is>
          <t>--</t>
        </is>
      </c>
      <c r="BU1785"/>
      <c r="BV1785"/>
      <c r="BW1785"/>
      <c r="BX1785"/>
      <c r="BY1785"/>
      <c r="BZ1785"/>
      <c r="CA1785"/>
      <c r="CB1785"/>
      <c r="CC1785"/>
      <c r="CD1785"/>
      <c r="CE1785"/>
      <c r="CF1785"/>
      <c r="CG1785"/>
      <c r="CH1785"/>
      <c r="CI1785" t="inlineStr">
        <is>
          <t xml:space="preserve"> CARRIER/ACETONE// CONC/BASED ON ACTIVE AGENT// </t>
        </is>
      </c>
      <c r="CJ1785" t="inlineStr">
        <is>
          <t xml:space="preserve">   CARRIER/ACETONE// CONC/BASED ON ACTIVE AGENT// </t>
        </is>
      </c>
      <c r="CK1785" t="inlineStr">
        <is>
          <t>Henderson,C., Q.H. Pickering, and C.M. Tarzwell</t>
        </is>
      </c>
      <c r="CL1785" t="n">
        <v>936.0</v>
      </c>
      <c r="CM1785" t="inlineStr">
        <is>
          <t>The Toxicity of Organic Phosphorus and Chlorinated Hydrocarbon Insecticides to Fish</t>
        </is>
      </c>
      <c r="CN1785" t="inlineStr">
        <is>
          <t>In: C.M.Tarzwell (Ed.), Biological Problems in Water Pollution, Trans.2nd Seminar, April 20-24,1959, Tech.Rep.W60-3, U.S.Public Health Service, R.A.Taft Sanitary Engineering Center, Cincinnati, OH:76-88</t>
        </is>
      </c>
      <c r="CO1785" t="n">
        <v>1960.0</v>
      </c>
      <c r="CP1785" t="inlineStr">
        <is>
          <t>Henderson,C., Q.H. Pickering, and C.M. Tarzwell (1960). The Toxicity of Organic Phosphorus and Chlorinated Hydrocarbon Insecticides to Fish. In: C.M.Tarzwell (Ed.), Biological Problems in Water Pollution, Trans.2nd Seminar, April 20-24,1959, Tech.Rep.W60-3, U.S.Public Health Service, R.A.Taft Sanitary Engineering Center, Cincinnati, OH, 76-88. ECOREF#:936</t>
        </is>
      </c>
    </row>
    <row r="1786">
      <c r="A1786" t="n">
        <v>298044.0</v>
      </c>
      <c r="B1786" t="inlineStr">
        <is>
          <t>Phosphorodithioic acid, O,O-Diethyl-S-[2-(ethylthio)ethyl] ester</t>
        </is>
      </c>
      <c r="C1786" t="inlineStr">
        <is>
          <t>Technical grade, technical product, technical formulation</t>
        </is>
      </c>
      <c r="D1786" t="inlineStr">
        <is>
          <t>Unmeasured</t>
        </is>
      </c>
      <c r="E1786" t="inlineStr">
        <is>
          <t>Not coded</t>
        </is>
      </c>
      <c r="F1786"/>
      <c r="G1786" t="n">
        <v>90.0</v>
      </c>
      <c r="H1786"/>
      <c r="I1786"/>
      <c r="J1786"/>
      <c r="K1786"/>
      <c r="L1786" t="inlineStr">
        <is>
          <t>Pimephales promelas</t>
        </is>
      </c>
      <c r="M1786" t="inlineStr">
        <is>
          <t>Fathead Minnow</t>
        </is>
      </c>
      <c r="N1786"/>
      <c r="O1786"/>
      <c r="P1786"/>
      <c r="Q1786"/>
      <c r="R1786"/>
      <c r="S1786"/>
      <c r="T1786"/>
      <c r="U1786"/>
      <c r="V1786" t="inlineStr">
        <is>
          <t>Static</t>
        </is>
      </c>
      <c r="W1786" t="inlineStr">
        <is>
          <t>Fresh water</t>
        </is>
      </c>
      <c r="X1786" t="inlineStr">
        <is>
          <t>Lab</t>
        </is>
      </c>
      <c r="Y1786"/>
      <c r="Z1786" t="inlineStr">
        <is>
          <t>Active ingredient</t>
        </is>
      </c>
      <c r="AA1786"/>
      <c r="AB1786" t="n">
        <v>4.1</v>
      </c>
      <c r="AC1786"/>
      <c r="AD1786"/>
      <c r="AE1786"/>
      <c r="AF1786"/>
      <c r="AG1786" t="inlineStr">
        <is>
          <t>AI mg/L</t>
        </is>
      </c>
      <c r="AH1786"/>
      <c r="AI1786"/>
      <c r="AJ1786"/>
      <c r="AK1786"/>
      <c r="AL1786"/>
      <c r="AM1786"/>
      <c r="AN1786"/>
      <c r="AO1786"/>
      <c r="AP1786"/>
      <c r="AQ1786"/>
      <c r="AR1786"/>
      <c r="AS1786"/>
      <c r="AT1786"/>
      <c r="AU1786"/>
      <c r="AV1786"/>
      <c r="AW1786"/>
      <c r="AX1786" t="inlineStr">
        <is>
          <t>Mortality</t>
        </is>
      </c>
      <c r="AY1786" t="inlineStr">
        <is>
          <t>Mortality</t>
        </is>
      </c>
      <c r="AZ1786" t="inlineStr">
        <is>
          <t>LC50</t>
        </is>
      </c>
      <c r="BA1786"/>
      <c r="BB1786" t="n">
        <v>4.0</v>
      </c>
      <c r="BC1786"/>
      <c r="BD1786"/>
      <c r="BE1786"/>
      <c r="BF1786"/>
      <c r="BG1786" t="inlineStr">
        <is>
          <t>Day(s)</t>
        </is>
      </c>
      <c r="BH1786" t="inlineStr">
        <is>
          <t>Pure</t>
        </is>
      </c>
      <c r="BI1786" t="inlineStr">
        <is>
          <t>DTXSID0022018</t>
        </is>
      </c>
      <c r="BJ1786"/>
      <c r="BK1786"/>
      <c r="BL1786"/>
      <c r="BM1786"/>
      <c r="BN1786"/>
      <c r="BO1786"/>
      <c r="BP1786"/>
      <c r="BQ1786"/>
      <c r="BR1786"/>
      <c r="BS1786"/>
      <c r="BT1786" t="inlineStr">
        <is>
          <t>--</t>
        </is>
      </c>
      <c r="BU1786"/>
      <c r="BV1786"/>
      <c r="BW1786"/>
      <c r="BX1786"/>
      <c r="BY1786"/>
      <c r="BZ1786"/>
      <c r="CA1786"/>
      <c r="CB1786"/>
      <c r="CC1786"/>
      <c r="CD1786"/>
      <c r="CE1786"/>
      <c r="CF1786"/>
      <c r="CG1786"/>
      <c r="CH1786"/>
      <c r="CI1786" t="inlineStr">
        <is>
          <t xml:space="preserve"> CARRIER/ACETONE// </t>
        </is>
      </c>
      <c r="CJ1786" t="inlineStr">
        <is>
          <t xml:space="preserve">   CARRIER/ACETONE// </t>
        </is>
      </c>
      <c r="CK1786" t="inlineStr">
        <is>
          <t>Henderson,C., Q.H. Pickering, and C.M. Tarzwell</t>
        </is>
      </c>
      <c r="CL1786" t="n">
        <v>936.0</v>
      </c>
      <c r="CM1786" t="inlineStr">
        <is>
          <t>The Toxicity of Organic Phosphorus and Chlorinated Hydrocarbon Insecticides to Fish</t>
        </is>
      </c>
      <c r="CN1786" t="inlineStr">
        <is>
          <t>In: C.M.Tarzwell (Ed.), Biological Problems in Water Pollution, Trans.2nd Seminar, April 20-24,1959, Tech.Rep.W60-3, U.S.Public Health Service, R.A.Taft Sanitary Engineering Center, Cincinnati, OH:76-88</t>
        </is>
      </c>
      <c r="CO1786" t="n">
        <v>1960.0</v>
      </c>
      <c r="CP1786" t="inlineStr">
        <is>
          <t>Henderson,C., Q.H. Pickering, and C.M. Tarzwell (1960). The Toxicity of Organic Phosphorus and Chlorinated Hydrocarbon Insecticides to Fish. In: C.M.Tarzwell (Ed.), Biological Problems in Water Pollution, Trans.2nd Seminar, April 20-24,1959, Tech.Rep.W60-3, U.S.Public Health Service, R.A.Taft Sanitary Engineering Center, Cincinnati, OH, 76-88. ECOREF#:936</t>
        </is>
      </c>
    </row>
    <row r="1787">
      <c r="A1787" t="n">
        <v>299843.0</v>
      </c>
      <c r="B1787" t="inlineStr">
        <is>
          <t>Phosphorothioic acid, O,O-Dimethyl O-(2,4,5-trichlorophenyl)ester</t>
        </is>
      </c>
      <c r="C1787"/>
      <c r="D1787" t="inlineStr">
        <is>
          <t>Measured</t>
        </is>
      </c>
      <c r="E1787" t="inlineStr">
        <is>
          <t>Not coded</t>
        </is>
      </c>
      <c r="F1787"/>
      <c r="G1787" t="n">
        <v>98.5</v>
      </c>
      <c r="H1787"/>
      <c r="I1787"/>
      <c r="J1787"/>
      <c r="K1787"/>
      <c r="L1787" t="inlineStr">
        <is>
          <t>Pimephales promelas</t>
        </is>
      </c>
      <c r="M1787" t="inlineStr">
        <is>
          <t>Fathead Minnow</t>
        </is>
      </c>
      <c r="N1787"/>
      <c r="O1787"/>
      <c r="P1787"/>
      <c r="Q1787"/>
      <c r="R1787"/>
      <c r="S1787"/>
      <c r="T1787"/>
      <c r="U1787"/>
      <c r="V1787" t="inlineStr">
        <is>
          <t>Flow-through</t>
        </is>
      </c>
      <c r="W1787" t="inlineStr">
        <is>
          <t>Fresh water</t>
        </is>
      </c>
      <c r="X1787" t="inlineStr">
        <is>
          <t>Lab</t>
        </is>
      </c>
      <c r="Y1787"/>
      <c r="Z1787" t="inlineStr">
        <is>
          <t>Active ingredient</t>
        </is>
      </c>
      <c r="AA1787"/>
      <c r="AB1787" t="n">
        <v>0.305</v>
      </c>
      <c r="AC1787"/>
      <c r="AD1787"/>
      <c r="AE1787"/>
      <c r="AF1787"/>
      <c r="AG1787" t="inlineStr">
        <is>
          <t>AI mg/L</t>
        </is>
      </c>
      <c r="AH1787"/>
      <c r="AI1787"/>
      <c r="AJ1787"/>
      <c r="AK1787"/>
      <c r="AL1787"/>
      <c r="AM1787"/>
      <c r="AN1787"/>
      <c r="AO1787"/>
      <c r="AP1787"/>
      <c r="AQ1787"/>
      <c r="AR1787"/>
      <c r="AS1787"/>
      <c r="AT1787"/>
      <c r="AU1787"/>
      <c r="AV1787"/>
      <c r="AW1787"/>
      <c r="AX1787" t="inlineStr">
        <is>
          <t>Mortality</t>
        </is>
      </c>
      <c r="AY1787" t="inlineStr">
        <is>
          <t>Mortality</t>
        </is>
      </c>
      <c r="AZ1787" t="inlineStr">
        <is>
          <t>LC50</t>
        </is>
      </c>
      <c r="BA1787"/>
      <c r="BB1787" t="n">
        <v>4.0</v>
      </c>
      <c r="BC1787"/>
      <c r="BD1787"/>
      <c r="BE1787"/>
      <c r="BF1787"/>
      <c r="BG1787" t="inlineStr">
        <is>
          <t>Day(s)</t>
        </is>
      </c>
      <c r="BH1787" t="inlineStr">
        <is>
          <t>Pure</t>
        </is>
      </c>
      <c r="BI1787" t="inlineStr">
        <is>
          <t>DTXSID2034885</t>
        </is>
      </c>
      <c r="BJ1787" t="inlineStr">
        <is>
          <t>10.1007/BF01559050</t>
        </is>
      </c>
      <c r="BK1787"/>
      <c r="BL1787"/>
      <c r="BM1787"/>
      <c r="BN1787"/>
      <c r="BO1787"/>
      <c r="BP1787"/>
      <c r="BQ1787"/>
      <c r="BR1787"/>
      <c r="BS1787"/>
      <c r="BT1787" t="inlineStr">
        <is>
          <t>--</t>
        </is>
      </c>
      <c r="BU1787"/>
      <c r="BV1787"/>
      <c r="BW1787"/>
      <c r="BX1787"/>
      <c r="BY1787"/>
      <c r="BZ1787"/>
      <c r="CA1787"/>
      <c r="CB1787"/>
      <c r="CC1787"/>
      <c r="CD1787"/>
      <c r="CE1787"/>
      <c r="CF1787"/>
      <c r="CG1787"/>
      <c r="CH1787"/>
      <c r="CI1787" t="inlineStr">
        <is>
          <t xml:space="preserve"> CONTR/CARRIER// </t>
        </is>
      </c>
      <c r="CJ1787" t="inlineStr">
        <is>
          <t xml:space="preserve">   CONTR/CARRIER// </t>
        </is>
      </c>
      <c r="CK1787" t="inlineStr">
        <is>
          <t>Solon,J.M., and J.H. Nair III</t>
        </is>
      </c>
      <c r="CL1787" t="n">
        <v>605.0</v>
      </c>
      <c r="CM1787" t="inlineStr">
        <is>
          <t>The Effect of a Sublethal Concentration of LAS on the Acute Toxicity of Various Phosphate Pesticides to the Fathead Minnow (Pimephales promelas Rafinesque)</t>
        </is>
      </c>
      <c r="CN1787" t="inlineStr">
        <is>
          <t>Bull. Environ. Contam. Toxicol.5(5): 408-413</t>
        </is>
      </c>
      <c r="CO1787" t="n">
        <v>1970.0</v>
      </c>
      <c r="CP1787" t="inlineStr">
        <is>
          <t>Solon,J.M., and J.H. Nair III (1970). The Effect of a Sublethal Concentration of LAS on the Acute Toxicity of Various Phosphate Pesticides to the Fathead Minnow (Pimephales promelas Rafinesque). Bull. Environ. Contam. Toxicol., 5, (5), 408-413. doi:10.1007/BF01559050. ECOREF#:605</t>
        </is>
      </c>
    </row>
    <row r="1788">
      <c r="A1788" t="n">
        <v>300765.0</v>
      </c>
      <c r="B1788" t="inlineStr">
        <is>
          <t>Phosphoric acid 1,2-dibromo-2,2-dichloroethyl dimethyl ester</t>
        </is>
      </c>
      <c r="C1788"/>
      <c r="D1788" t="inlineStr">
        <is>
          <t>Not reported</t>
        </is>
      </c>
      <c r="E1788" t="inlineStr">
        <is>
          <t>Not coded</t>
        </is>
      </c>
      <c r="F1788"/>
      <c r="G1788" t="n">
        <v>90.0</v>
      </c>
      <c r="H1788"/>
      <c r="I1788"/>
      <c r="J1788"/>
      <c r="K1788"/>
      <c r="L1788" t="inlineStr">
        <is>
          <t>Pimephales promelas</t>
        </is>
      </c>
      <c r="M1788" t="inlineStr">
        <is>
          <t>Fathead Minnow</t>
        </is>
      </c>
      <c r="N1788"/>
      <c r="O1788"/>
      <c r="P1788"/>
      <c r="Q1788"/>
      <c r="R1788"/>
      <c r="S1788"/>
      <c r="T1788"/>
      <c r="U1788"/>
      <c r="V1788" t="inlineStr">
        <is>
          <t>Static</t>
        </is>
      </c>
      <c r="W1788" t="inlineStr">
        <is>
          <t>Fresh water</t>
        </is>
      </c>
      <c r="X1788" t="inlineStr">
        <is>
          <t>Lab</t>
        </is>
      </c>
      <c r="Y1788"/>
      <c r="Z1788" t="inlineStr">
        <is>
          <t>Active ingredient</t>
        </is>
      </c>
      <c r="AA1788"/>
      <c r="AB1788" t="n">
        <v>3.3</v>
      </c>
      <c r="AC1788"/>
      <c r="AD1788"/>
      <c r="AE1788"/>
      <c r="AF1788"/>
      <c r="AG1788" t="inlineStr">
        <is>
          <t>AI mg/L</t>
        </is>
      </c>
      <c r="AH1788"/>
      <c r="AI1788"/>
      <c r="AJ1788"/>
      <c r="AK1788"/>
      <c r="AL1788"/>
      <c r="AM1788"/>
      <c r="AN1788"/>
      <c r="AO1788"/>
      <c r="AP1788"/>
      <c r="AQ1788"/>
      <c r="AR1788"/>
      <c r="AS1788"/>
      <c r="AT1788"/>
      <c r="AU1788"/>
      <c r="AV1788"/>
      <c r="AW1788"/>
      <c r="AX1788" t="inlineStr">
        <is>
          <t>Mortality</t>
        </is>
      </c>
      <c r="AY1788" t="inlineStr">
        <is>
          <t>Mortality</t>
        </is>
      </c>
      <c r="AZ1788" t="inlineStr">
        <is>
          <t>LC50</t>
        </is>
      </c>
      <c r="BA1788"/>
      <c r="BB1788" t="n">
        <v>4.0</v>
      </c>
      <c r="BC1788"/>
      <c r="BD1788"/>
      <c r="BE1788"/>
      <c r="BF1788"/>
      <c r="BG1788" t="inlineStr">
        <is>
          <t>Day(s)</t>
        </is>
      </c>
      <c r="BH1788" t="inlineStr">
        <is>
          <t>Pure</t>
        </is>
      </c>
      <c r="BI1788" t="inlineStr">
        <is>
          <t>DTXSID1024209</t>
        </is>
      </c>
      <c r="BJ1788"/>
      <c r="BK1788"/>
      <c r="BL1788"/>
      <c r="BM1788"/>
      <c r="BN1788"/>
      <c r="BO1788"/>
      <c r="BP1788"/>
      <c r="BQ1788"/>
      <c r="BR1788"/>
      <c r="BS1788"/>
      <c r="BT1788" t="inlineStr">
        <is>
          <t>--</t>
        </is>
      </c>
      <c r="BU1788"/>
      <c r="BV1788"/>
      <c r="BW1788"/>
      <c r="BX1788"/>
      <c r="BY1788"/>
      <c r="BZ1788"/>
      <c r="CA1788"/>
      <c r="CB1788"/>
      <c r="CC1788"/>
      <c r="CD1788"/>
      <c r="CE1788"/>
      <c r="CF1788"/>
      <c r="CG1788"/>
      <c r="CH1788"/>
      <c r="CI1788"/>
      <c r="CJ1788"/>
      <c r="CK1788" t="inlineStr">
        <is>
          <t>Mayer,F.L.,Jr., and M.R. Ellersieck</t>
        </is>
      </c>
      <c r="CL1788" t="n">
        <v>6797.0</v>
      </c>
      <c r="CM1788" t="inlineStr">
        <is>
          <t>Manual of Acute Toxicity: Interpretation and Data Base for 410 Chemicals and 66 Species of Freshwater Animals</t>
        </is>
      </c>
      <c r="CN1788" t="inlineStr">
        <is>
          <t>USDI Fish and Wildlife Service, Publication No.160, Washington, DC:505 p.</t>
        </is>
      </c>
      <c r="CO1788" t="n">
        <v>1986.0</v>
      </c>
      <c r="CP1788" t="inlineStr">
        <is>
          <t>Mayer,F.L.,Jr., and M.R. Ellersieck (1986). Manual of Acute Toxicity: Interpretation and Data Base for 410 Chemicals and 66 Species of Freshwater Animals. USDI Fish and Wildlife Service, Publication No.160, Washington, DC, 505 p. ECOREF#:6797</t>
        </is>
      </c>
    </row>
    <row r="1789">
      <c r="A1789" t="n">
        <v>301042.0</v>
      </c>
      <c r="B1789" t="inlineStr">
        <is>
          <t>Acetic acid, Lead(2+) salt (2:1)</t>
        </is>
      </c>
      <c r="C1789"/>
      <c r="D1789" t="inlineStr">
        <is>
          <t>Measured</t>
        </is>
      </c>
      <c r="E1789" t="inlineStr">
        <is>
          <t>Not reported</t>
        </is>
      </c>
      <c r="F1789"/>
      <c r="G1789"/>
      <c r="H1789"/>
      <c r="I1789"/>
      <c r="J1789"/>
      <c r="K1789"/>
      <c r="L1789" t="inlineStr">
        <is>
          <t>Pimephales promelas</t>
        </is>
      </c>
      <c r="M1789" t="inlineStr">
        <is>
          <t>Fathead Minnow</t>
        </is>
      </c>
      <c r="N1789"/>
      <c r="O1789"/>
      <c r="P1789"/>
      <c r="Q1789"/>
      <c r="R1789"/>
      <c r="S1789"/>
      <c r="T1789"/>
      <c r="U1789"/>
      <c r="V1789" t="inlineStr">
        <is>
          <t>Static</t>
        </is>
      </c>
      <c r="W1789" t="inlineStr">
        <is>
          <t>Fresh water</t>
        </is>
      </c>
      <c r="X1789" t="inlineStr">
        <is>
          <t>Lab</t>
        </is>
      </c>
      <c r="Y1789" t="inlineStr">
        <is>
          <t>&gt;=6</t>
        </is>
      </c>
      <c r="Z1789" t="inlineStr">
        <is>
          <t>Dissolved</t>
        </is>
      </c>
      <c r="AA1789"/>
      <c r="AB1789" t="n">
        <v>43.6</v>
      </c>
      <c r="AC1789"/>
      <c r="AD1789" t="n">
        <v>33.3</v>
      </c>
      <c r="AE1789"/>
      <c r="AF1789" t="n">
        <v>57.7</v>
      </c>
      <c r="AG1789" t="inlineStr">
        <is>
          <t>AI mg/L</t>
        </is>
      </c>
      <c r="AH1789"/>
      <c r="AI1789"/>
      <c r="AJ1789"/>
      <c r="AK1789"/>
      <c r="AL1789"/>
      <c r="AM1789"/>
      <c r="AN1789"/>
      <c r="AO1789"/>
      <c r="AP1789"/>
      <c r="AQ1789"/>
      <c r="AR1789"/>
      <c r="AS1789"/>
      <c r="AT1789"/>
      <c r="AU1789"/>
      <c r="AV1789"/>
      <c r="AW1789"/>
      <c r="AX1789" t="inlineStr">
        <is>
          <t>Mortality</t>
        </is>
      </c>
      <c r="AY1789" t="inlineStr">
        <is>
          <t>Mortality</t>
        </is>
      </c>
      <c r="AZ1789" t="inlineStr">
        <is>
          <t>LC50</t>
        </is>
      </c>
      <c r="BA1789"/>
      <c r="BB1789" t="n">
        <v>4.0</v>
      </c>
      <c r="BC1789"/>
      <c r="BD1789"/>
      <c r="BE1789"/>
      <c r="BF1789"/>
      <c r="BG1789" t="inlineStr">
        <is>
          <t>Day(s)</t>
        </is>
      </c>
      <c r="BH1789"/>
      <c r="BI1789" t="inlineStr">
        <is>
          <t>DTXSID6020773</t>
        </is>
      </c>
      <c r="BJ1789" t="inlineStr">
        <is>
          <t>10.1016/0022-1694(81)90144-X</t>
        </is>
      </c>
      <c r="BK1789"/>
      <c r="BL1789"/>
      <c r="BM1789"/>
      <c r="BN1789"/>
      <c r="BO1789"/>
      <c r="BP1789"/>
      <c r="BQ1789"/>
      <c r="BR1789"/>
      <c r="BS1789"/>
      <c r="BT1789" t="inlineStr">
        <is>
          <t>--</t>
        </is>
      </c>
      <c r="BU1789"/>
      <c r="BV1789"/>
      <c r="BW1789"/>
      <c r="BX1789"/>
      <c r="BY1789"/>
      <c r="BZ1789"/>
      <c r="CA1789"/>
      <c r="CB1789"/>
      <c r="CC1789"/>
      <c r="CD1789"/>
      <c r="CE1789"/>
      <c r="CF1789"/>
      <c r="CG1789"/>
      <c r="CH1789"/>
      <c r="CI1789"/>
      <c r="CJ1789" t="inlineStr">
        <is>
          <t xml:space="preserve">SOURCE/GOVERNMENT AGENCY//   </t>
        </is>
      </c>
      <c r="CK1789" t="inlineStr">
        <is>
          <t>Curtis,M.W., and C.H. Ward</t>
        </is>
      </c>
      <c r="CL1789" t="n">
        <v>2965.0</v>
      </c>
      <c r="CM1789" t="inlineStr">
        <is>
          <t>Aquatic Toxicity of Forty Industrial Chemicals: Testing in Support of Hazardous Substance Spill Prevention Regulation</t>
        </is>
      </c>
      <c r="CN1789" t="inlineStr">
        <is>
          <t>J. Hydrol.51:359-367</t>
        </is>
      </c>
      <c r="CO1789" t="n">
        <v>1981.0</v>
      </c>
      <c r="CP1789" t="inlineStr">
        <is>
          <t>Curtis,M.W., and C.H. Ward (1981). Aquatic Toxicity of Forty Industrial Chemicals: Testing in Support of Hazardous Substance Spill Prevention Regulation. J. Hydrol., 51, 359-367. doi:10.1016/0022-1694(81)90144-X. ECOREF#:2965</t>
        </is>
      </c>
    </row>
    <row r="1790">
      <c r="A1790" t="n">
        <v>302012.0</v>
      </c>
      <c r="B1790" t="inlineStr">
        <is>
          <t>Hydrazine</t>
        </is>
      </c>
      <c r="C1790"/>
      <c r="D1790" t="inlineStr">
        <is>
          <t>Measured</t>
        </is>
      </c>
      <c r="E1790" t="inlineStr">
        <is>
          <t>Not coded</t>
        </is>
      </c>
      <c r="F1790"/>
      <c r="G1790" t="n">
        <v>97.3</v>
      </c>
      <c r="H1790"/>
      <c r="I1790"/>
      <c r="J1790"/>
      <c r="K1790"/>
      <c r="L1790" t="inlineStr">
        <is>
          <t>Pimephales promelas</t>
        </is>
      </c>
      <c r="M1790" t="inlineStr">
        <is>
          <t>Fathead Minnow</t>
        </is>
      </c>
      <c r="N1790"/>
      <c r="O1790"/>
      <c r="P1790" t="n">
        <v>30.0</v>
      </c>
      <c r="Q1790"/>
      <c r="R1790"/>
      <c r="S1790"/>
      <c r="T1790"/>
      <c r="U1790" t="inlineStr">
        <is>
          <t>Day(s)</t>
        </is>
      </c>
      <c r="V1790" t="inlineStr">
        <is>
          <t>Flow-through</t>
        </is>
      </c>
      <c r="W1790" t="inlineStr">
        <is>
          <t>Fresh water</t>
        </is>
      </c>
      <c r="X1790" t="inlineStr">
        <is>
          <t>Lab</t>
        </is>
      </c>
      <c r="Y1790"/>
      <c r="Z1790" t="inlineStr">
        <is>
          <t>Active ingredient</t>
        </is>
      </c>
      <c r="AA1790"/>
      <c r="AB1790" t="n">
        <v>2.84</v>
      </c>
      <c r="AC1790"/>
      <c r="AD1790" t="n">
        <v>2.07</v>
      </c>
      <c r="AE1790"/>
      <c r="AF1790" t="n">
        <v>3.89</v>
      </c>
      <c r="AG1790" t="inlineStr">
        <is>
          <t>AI mg/L</t>
        </is>
      </c>
      <c r="AH1790"/>
      <c r="AI1790"/>
      <c r="AJ1790"/>
      <c r="AK1790"/>
      <c r="AL1790"/>
      <c r="AM1790"/>
      <c r="AN1790"/>
      <c r="AO1790"/>
      <c r="AP1790"/>
      <c r="AQ1790"/>
      <c r="AR1790"/>
      <c r="AS1790"/>
      <c r="AT1790"/>
      <c r="AU1790"/>
      <c r="AV1790"/>
      <c r="AW1790"/>
      <c r="AX1790" t="inlineStr">
        <is>
          <t>Mortality</t>
        </is>
      </c>
      <c r="AY1790" t="inlineStr">
        <is>
          <t>Mortality</t>
        </is>
      </c>
      <c r="AZ1790" t="inlineStr">
        <is>
          <t>LC50</t>
        </is>
      </c>
      <c r="BA1790"/>
      <c r="BB1790" t="n">
        <v>4.0</v>
      </c>
      <c r="BC1790"/>
      <c r="BD1790"/>
      <c r="BE1790"/>
      <c r="BF1790"/>
      <c r="BG1790" t="inlineStr">
        <is>
          <t>Day(s)</t>
        </is>
      </c>
      <c r="BH1790" t="inlineStr">
        <is>
          <t>Pure</t>
        </is>
      </c>
      <c r="BI1790" t="inlineStr">
        <is>
          <t>DTXSID3020702</t>
        </is>
      </c>
      <c r="BJ1790"/>
      <c r="BK1790"/>
      <c r="BL1790"/>
      <c r="BM1790"/>
      <c r="BN1790"/>
      <c r="BO1790"/>
      <c r="BP1790"/>
      <c r="BQ1790"/>
      <c r="BR1790"/>
      <c r="BS1790"/>
      <c r="BT1790" t="inlineStr">
        <is>
          <t>--</t>
        </is>
      </c>
      <c r="BU1790"/>
      <c r="BV1790"/>
      <c r="BW1790"/>
      <c r="BX1790"/>
      <c r="BY1790"/>
      <c r="BZ1790"/>
      <c r="CA1790"/>
      <c r="CB1790"/>
      <c r="CC1790"/>
      <c r="CD1790"/>
      <c r="CE1790"/>
      <c r="CF1790"/>
      <c r="CG1790"/>
      <c r="CH1790"/>
      <c r="CI1790"/>
      <c r="CJ1790"/>
      <c r="CK1790" t="inlineStr">
        <is>
          <t>Brooke,L.</t>
        </is>
      </c>
      <c r="CL1790" t="n">
        <v>14339.0</v>
      </c>
      <c r="CM1790" t="inlineStr">
        <is>
          <t>Report of the Flow-Through and Static Acute Test Comparisons with Fathead Minnows and Acute Tests with an Amphipod and a Cladoceran</t>
        </is>
      </c>
      <c r="CN1790" t="inlineStr">
        <is>
          <t>Memo to L.Larson, Center for Lake Superior Environmental Studies dated August 31:24 p.</t>
        </is>
      </c>
      <c r="CO1790" t="n">
        <v>1987.0</v>
      </c>
      <c r="CP1790" t="inlineStr">
        <is>
          <t>Brooke,L. (1987). Report of the Flow-Through and Static Acute Test Comparisons with Fathead Minnows and Acute Tests with an Amphipod and a Cladoceran. Memo to L.Larson, Center for Lake Superior Environmental Studies dated August 31, 24 p. ECOREF#:14339</t>
        </is>
      </c>
    </row>
    <row r="1791">
      <c r="A1791" t="n">
        <v>302012.0</v>
      </c>
      <c r="B1791" t="inlineStr">
        <is>
          <t>Hydrazine</t>
        </is>
      </c>
      <c r="C1791"/>
      <c r="D1791" t="inlineStr">
        <is>
          <t>Measured</t>
        </is>
      </c>
      <c r="E1791" t="inlineStr">
        <is>
          <t>American Society for Testing and Materials</t>
        </is>
      </c>
      <c r="F1791"/>
      <c r="G1791" t="n">
        <v>97.3</v>
      </c>
      <c r="H1791"/>
      <c r="I1791"/>
      <c r="J1791"/>
      <c r="K1791"/>
      <c r="L1791" t="inlineStr">
        <is>
          <t>Pimephales promelas</t>
        </is>
      </c>
      <c r="M1791" t="inlineStr">
        <is>
          <t>Fathead Minnow</t>
        </is>
      </c>
      <c r="N1791" t="inlineStr">
        <is>
          <t>Juvenile</t>
        </is>
      </c>
      <c r="O1791"/>
      <c r="P1791" t="n">
        <v>30.0</v>
      </c>
      <c r="Q1791"/>
      <c r="R1791"/>
      <c r="S1791"/>
      <c r="T1791"/>
      <c r="U1791" t="inlineStr">
        <is>
          <t>Day(s)</t>
        </is>
      </c>
      <c r="V1791" t="inlineStr">
        <is>
          <t>Flow-through</t>
        </is>
      </c>
      <c r="W1791" t="inlineStr">
        <is>
          <t>Fresh water</t>
        </is>
      </c>
      <c r="X1791" t="inlineStr">
        <is>
          <t>Lab</t>
        </is>
      </c>
      <c r="Y1791" t="n">
        <v>6.0</v>
      </c>
      <c r="Z1791" t="inlineStr">
        <is>
          <t>Active ingredient</t>
        </is>
      </c>
      <c r="AA1791"/>
      <c r="AB1791" t="n">
        <v>2.84</v>
      </c>
      <c r="AC1791"/>
      <c r="AD1791" t="n">
        <v>2.07</v>
      </c>
      <c r="AE1791"/>
      <c r="AF1791" t="n">
        <v>3.89</v>
      </c>
      <c r="AG1791" t="inlineStr">
        <is>
          <t>AI mg/L</t>
        </is>
      </c>
      <c r="AH1791"/>
      <c r="AI1791"/>
      <c r="AJ1791"/>
      <c r="AK1791"/>
      <c r="AL1791"/>
      <c r="AM1791"/>
      <c r="AN1791"/>
      <c r="AO1791"/>
      <c r="AP1791"/>
      <c r="AQ1791"/>
      <c r="AR1791"/>
      <c r="AS1791"/>
      <c r="AT1791"/>
      <c r="AU1791"/>
      <c r="AV1791"/>
      <c r="AW1791"/>
      <c r="AX1791" t="inlineStr">
        <is>
          <t>Mortality</t>
        </is>
      </c>
      <c r="AY1791" t="inlineStr">
        <is>
          <t>Mortality</t>
        </is>
      </c>
      <c r="AZ1791" t="inlineStr">
        <is>
          <t>LC50</t>
        </is>
      </c>
      <c r="BA1791"/>
      <c r="BB1791" t="n">
        <v>4.0</v>
      </c>
      <c r="BC1791"/>
      <c r="BD1791"/>
      <c r="BE1791"/>
      <c r="BF1791"/>
      <c r="BG1791" t="inlineStr">
        <is>
          <t>Day(s)</t>
        </is>
      </c>
      <c r="BH1791" t="inlineStr">
        <is>
          <t>Pure</t>
        </is>
      </c>
      <c r="BI1791" t="inlineStr">
        <is>
          <t>DTXSID3020702</t>
        </is>
      </c>
      <c r="BJ1791"/>
      <c r="BK1791"/>
      <c r="BL1791" t="inlineStr">
        <is>
          <t>Acute</t>
        </is>
      </c>
      <c r="BM1791"/>
      <c r="BN1791"/>
      <c r="BO1791"/>
      <c r="BP1791"/>
      <c r="BQ1791"/>
      <c r="BR1791"/>
      <c r="BS1791"/>
      <c r="BT1791" t="inlineStr">
        <is>
          <t>--</t>
        </is>
      </c>
      <c r="BU1791"/>
      <c r="BV1791"/>
      <c r="BW1791"/>
      <c r="BX1791"/>
      <c r="BY1791"/>
      <c r="BZ1791"/>
      <c r="CA1791"/>
      <c r="CB1791"/>
      <c r="CC1791"/>
      <c r="CD1791"/>
      <c r="CE1791"/>
      <c r="CF1791"/>
      <c r="CG1791"/>
      <c r="CH1791"/>
      <c r="CI1791"/>
      <c r="CJ1791"/>
      <c r="CK1791" t="inlineStr">
        <is>
          <t>Barnidge,D., D. Brooke, G. Elonen, T. Goldenstein, M. Hoglund, M. Kahl, G. Mielke, and A. Puglisi</t>
        </is>
      </c>
      <c r="CL1791" t="n">
        <v>164628.0</v>
      </c>
      <c r="CM1791" t="inlineStr">
        <is>
          <t>Toxicity of Data Gap Compounds to Fathead Minnows (Pimephales promelas) and Daphnids (Daphnia magna)</t>
        </is>
      </c>
      <c r="CN1791" t="inlineStr">
        <is>
          <t>U. S. Environmental Protection Agency, Environmental Research Laboratory, Duluth, MN:47 p.</t>
        </is>
      </c>
      <c r="CO1791" t="n">
        <v>1990.0</v>
      </c>
      <c r="CP1791" t="inlineStr">
        <is>
          <t>Barnidge,D., D. Brooke, G. Elonen, T. Goldenstein, M. Hoglund, M. Kahl, G. Mielke, and A. Puglisi (1990). Toxicity of Data Gap Compounds to Fathead Minnows (Pimephales promelas) and Daphnids (Daphnia magna). U. S. Environmental Protection Agency, Environmental Research Laboratory, Duluth, MN, 47 p. ECOREF#:164628</t>
        </is>
      </c>
    </row>
    <row r="1792">
      <c r="A1792" t="n">
        <v>302012.0</v>
      </c>
      <c r="B1792" t="inlineStr">
        <is>
          <t>Hydrazine</t>
        </is>
      </c>
      <c r="C1792"/>
      <c r="D1792" t="inlineStr">
        <is>
          <t>Measured</t>
        </is>
      </c>
      <c r="E1792" t="inlineStr">
        <is>
          <t>Not coded</t>
        </is>
      </c>
      <c r="F1792"/>
      <c r="G1792" t="n">
        <v>54.4</v>
      </c>
      <c r="H1792"/>
      <c r="I1792"/>
      <c r="J1792"/>
      <c r="K1792"/>
      <c r="L1792" t="inlineStr">
        <is>
          <t>Pimephales promelas</t>
        </is>
      </c>
      <c r="M1792" t="inlineStr">
        <is>
          <t>Fathead Minnow</t>
        </is>
      </c>
      <c r="N1792"/>
      <c r="O1792"/>
      <c r="P1792" t="n">
        <v>8.0</v>
      </c>
      <c r="Q1792"/>
      <c r="R1792"/>
      <c r="S1792"/>
      <c r="T1792"/>
      <c r="U1792" t="inlineStr">
        <is>
          <t>Week(s)</t>
        </is>
      </c>
      <c r="V1792" t="inlineStr">
        <is>
          <t>Flow-through</t>
        </is>
      </c>
      <c r="W1792" t="inlineStr">
        <is>
          <t>Fresh water</t>
        </is>
      </c>
      <c r="X1792" t="inlineStr">
        <is>
          <t>Lab</t>
        </is>
      </c>
      <c r="Y1792"/>
      <c r="Z1792" t="inlineStr">
        <is>
          <t>Active ingredient</t>
        </is>
      </c>
      <c r="AA1792"/>
      <c r="AB1792" t="n">
        <v>5.98</v>
      </c>
      <c r="AC1792"/>
      <c r="AD1792" t="n">
        <v>4.83</v>
      </c>
      <c r="AE1792"/>
      <c r="AF1792" t="n">
        <v>7.4</v>
      </c>
      <c r="AG1792" t="inlineStr">
        <is>
          <t>AI mg/L</t>
        </is>
      </c>
      <c r="AH1792"/>
      <c r="AI1792"/>
      <c r="AJ1792"/>
      <c r="AK1792"/>
      <c r="AL1792"/>
      <c r="AM1792"/>
      <c r="AN1792"/>
      <c r="AO1792"/>
      <c r="AP1792"/>
      <c r="AQ1792"/>
      <c r="AR1792"/>
      <c r="AS1792"/>
      <c r="AT1792"/>
      <c r="AU1792"/>
      <c r="AV1792"/>
      <c r="AW1792"/>
      <c r="AX1792" t="inlineStr">
        <is>
          <t>Mortality</t>
        </is>
      </c>
      <c r="AY1792" t="inlineStr">
        <is>
          <t>Mortality</t>
        </is>
      </c>
      <c r="AZ1792" t="inlineStr">
        <is>
          <t>LC50</t>
        </is>
      </c>
      <c r="BA1792"/>
      <c r="BB1792" t="n">
        <v>4.0</v>
      </c>
      <c r="BC1792"/>
      <c r="BD1792"/>
      <c r="BE1792"/>
      <c r="BF1792"/>
      <c r="BG1792" t="inlineStr">
        <is>
          <t>Day(s)</t>
        </is>
      </c>
      <c r="BH1792" t="inlineStr">
        <is>
          <t>Commercial</t>
        </is>
      </c>
      <c r="BI1792" t="inlineStr">
        <is>
          <t>DTXSID3020702</t>
        </is>
      </c>
      <c r="BJ1792" t="inlineStr">
        <is>
          <t>10.1007/BF01625590</t>
        </is>
      </c>
      <c r="BK1792"/>
      <c r="BL1792"/>
      <c r="BM1792"/>
      <c r="BN1792"/>
      <c r="BO1792"/>
      <c r="BP1792"/>
      <c r="BQ1792"/>
      <c r="BR1792"/>
      <c r="BS1792"/>
      <c r="BT1792" t="inlineStr">
        <is>
          <t>--</t>
        </is>
      </c>
      <c r="BU1792"/>
      <c r="BV1792"/>
      <c r="BW1792"/>
      <c r="BX1792"/>
      <c r="BY1792"/>
      <c r="BZ1792"/>
      <c r="CA1792"/>
      <c r="CB1792"/>
      <c r="CC1792"/>
      <c r="CD1792"/>
      <c r="CE1792"/>
      <c r="CF1792"/>
      <c r="CG1792"/>
      <c r="CH1792"/>
      <c r="CI1792"/>
      <c r="CJ1792"/>
      <c r="CK1792" t="inlineStr">
        <is>
          <t>Velte,J.S.</t>
        </is>
      </c>
      <c r="CL1792" t="n">
        <v>10452.0</v>
      </c>
      <c r="CM1792" t="inlineStr">
        <is>
          <t>Acute Toxicity of Hydrazine Hydrate to the Fathead Minnow (Pimephales promelas) and Daphnid (Daphnia pulex)</t>
        </is>
      </c>
      <c r="CN1792" t="inlineStr">
        <is>
          <t>Bull. Environ. Contam. Toxicol.33(5): 598-604</t>
        </is>
      </c>
      <c r="CO1792" t="n">
        <v>1984.0</v>
      </c>
      <c r="CP1792" t="inlineStr">
        <is>
          <t>Velte,J.S. (1984). Acute Toxicity of Hydrazine Hydrate to the Fathead Minnow (Pimephales promelas) and Daphnid (Daphnia pulex). Bull. Environ. Contam. Toxicol., 33, (5), 598-604. doi:10.1007/BF01625590. ECOREF#:10452</t>
        </is>
      </c>
    </row>
    <row r="1793">
      <c r="A1793" t="n">
        <v>302012.0</v>
      </c>
      <c r="B1793" t="inlineStr">
        <is>
          <t>Hydrazine</t>
        </is>
      </c>
      <c r="C1793"/>
      <c r="D1793" t="inlineStr">
        <is>
          <t>Measured</t>
        </is>
      </c>
      <c r="E1793" t="inlineStr">
        <is>
          <t>Not coded</t>
        </is>
      </c>
      <c r="F1793"/>
      <c r="G1793" t="n">
        <v>97.3</v>
      </c>
      <c r="H1793"/>
      <c r="I1793"/>
      <c r="J1793"/>
      <c r="K1793"/>
      <c r="L1793" t="inlineStr">
        <is>
          <t>Pimephales promelas</t>
        </is>
      </c>
      <c r="M1793" t="inlineStr">
        <is>
          <t>Fathead Minnow</t>
        </is>
      </c>
      <c r="N1793"/>
      <c r="O1793"/>
      <c r="P1793" t="n">
        <v>30.0</v>
      </c>
      <c r="Q1793"/>
      <c r="R1793"/>
      <c r="S1793"/>
      <c r="T1793"/>
      <c r="U1793" t="inlineStr">
        <is>
          <t>Day(s)</t>
        </is>
      </c>
      <c r="V1793" t="inlineStr">
        <is>
          <t>Flow-through</t>
        </is>
      </c>
      <c r="W1793" t="inlineStr">
        <is>
          <t>Fresh water</t>
        </is>
      </c>
      <c r="X1793" t="inlineStr">
        <is>
          <t>Lab</t>
        </is>
      </c>
      <c r="Y1793"/>
      <c r="Z1793" t="inlineStr">
        <is>
          <t>Active ingredient</t>
        </is>
      </c>
      <c r="AA1793"/>
      <c r="AB1793" t="n">
        <v>2.25</v>
      </c>
      <c r="AC1793"/>
      <c r="AD1793" t="n">
        <v>1.81</v>
      </c>
      <c r="AE1793"/>
      <c r="AF1793" t="n">
        <v>2.79</v>
      </c>
      <c r="AG1793" t="inlineStr">
        <is>
          <t>AI mg/L</t>
        </is>
      </c>
      <c r="AH1793"/>
      <c r="AI1793"/>
      <c r="AJ1793"/>
      <c r="AK1793"/>
      <c r="AL1793"/>
      <c r="AM1793"/>
      <c r="AN1793"/>
      <c r="AO1793"/>
      <c r="AP1793"/>
      <c r="AQ1793"/>
      <c r="AR1793"/>
      <c r="AS1793"/>
      <c r="AT1793"/>
      <c r="AU1793"/>
      <c r="AV1793"/>
      <c r="AW1793"/>
      <c r="AX1793" t="inlineStr">
        <is>
          <t>Mortality</t>
        </is>
      </c>
      <c r="AY1793" t="inlineStr">
        <is>
          <t>Mortality</t>
        </is>
      </c>
      <c r="AZ1793" t="inlineStr">
        <is>
          <t>LC50</t>
        </is>
      </c>
      <c r="BA1793"/>
      <c r="BB1793" t="n">
        <v>4.0</v>
      </c>
      <c r="BC1793"/>
      <c r="BD1793"/>
      <c r="BE1793"/>
      <c r="BF1793"/>
      <c r="BG1793" t="inlineStr">
        <is>
          <t>Day(s)</t>
        </is>
      </c>
      <c r="BH1793" t="inlineStr">
        <is>
          <t>Pure</t>
        </is>
      </c>
      <c r="BI1793" t="inlineStr">
        <is>
          <t>DTXSID3020702</t>
        </is>
      </c>
      <c r="BJ1793"/>
      <c r="BK1793"/>
      <c r="BL1793"/>
      <c r="BM1793"/>
      <c r="BN1793"/>
      <c r="BO1793"/>
      <c r="BP1793"/>
      <c r="BQ1793"/>
      <c r="BR1793"/>
      <c r="BS1793"/>
      <c r="BT1793" t="inlineStr">
        <is>
          <t>--</t>
        </is>
      </c>
      <c r="BU1793"/>
      <c r="BV1793"/>
      <c r="BW1793"/>
      <c r="BX1793"/>
      <c r="BY1793"/>
      <c r="BZ1793"/>
      <c r="CA1793"/>
      <c r="CB1793"/>
      <c r="CC1793"/>
      <c r="CD1793"/>
      <c r="CE1793"/>
      <c r="CF1793"/>
      <c r="CG1793"/>
      <c r="CH1793"/>
      <c r="CI1793"/>
      <c r="CJ1793"/>
      <c r="CK1793" t="inlineStr">
        <is>
          <t>Brooke,L.</t>
        </is>
      </c>
      <c r="CL1793" t="n">
        <v>14339.0</v>
      </c>
      <c r="CM1793" t="inlineStr">
        <is>
          <t>Report of the Flow-Through and Static Acute Test Comparisons with Fathead Minnows and Acute Tests with an Amphipod and a Cladoceran</t>
        </is>
      </c>
      <c r="CN1793" t="inlineStr">
        <is>
          <t>Memo to L.Larson, Center for Lake Superior Environmental Studies dated August 31:24 p.</t>
        </is>
      </c>
      <c r="CO1793" t="n">
        <v>1987.0</v>
      </c>
      <c r="CP1793" t="inlineStr">
        <is>
          <t>Brooke,L. (1987). Report of the Flow-Through and Static Acute Test Comparisons with Fathead Minnows and Acute Tests with an Amphipod and a Cladoceran. Memo to L.Larson, Center for Lake Superior Environmental Studies dated August 31, 24 p. ECOREF#:14339</t>
        </is>
      </c>
    </row>
    <row r="1794">
      <c r="A1794" t="n">
        <v>306672.0</v>
      </c>
      <c r="B1794" t="inlineStr">
        <is>
          <t>N1,N4-Bis(3-aminopropyl)-1,4-butanediamine hydrochloride (1:4)</t>
        </is>
      </c>
      <c r="C1794"/>
      <c r="D1794" t="inlineStr">
        <is>
          <t>Unmeasured</t>
        </is>
      </c>
      <c r="E1794" t="inlineStr">
        <is>
          <t>Not coded</t>
        </is>
      </c>
      <c r="F1794"/>
      <c r="G1794"/>
      <c r="H1794"/>
      <c r="I1794"/>
      <c r="J1794"/>
      <c r="K1794"/>
      <c r="L1794" t="inlineStr">
        <is>
          <t>Pimephales promelas</t>
        </is>
      </c>
      <c r="M1794" t="inlineStr">
        <is>
          <t>Fathead Minnow</t>
        </is>
      </c>
      <c r="N1794"/>
      <c r="O1794"/>
      <c r="P1794"/>
      <c r="Q1794"/>
      <c r="R1794"/>
      <c r="S1794"/>
      <c r="T1794"/>
      <c r="U1794"/>
      <c r="V1794" t="inlineStr">
        <is>
          <t>Static</t>
        </is>
      </c>
      <c r="W1794" t="inlineStr">
        <is>
          <t>Fresh water</t>
        </is>
      </c>
      <c r="X1794" t="inlineStr">
        <is>
          <t>Lab</t>
        </is>
      </c>
      <c r="Y1794" t="n">
        <v>9.0</v>
      </c>
      <c r="Z1794" t="inlineStr">
        <is>
          <t>Formulation</t>
        </is>
      </c>
      <c r="AA1794"/>
      <c r="AB1794" t="n">
        <v>120.0</v>
      </c>
      <c r="AC1794"/>
      <c r="AD1794" t="n">
        <v>94.0</v>
      </c>
      <c r="AE1794"/>
      <c r="AF1794" t="n">
        <v>150.0</v>
      </c>
      <c r="AG1794" t="inlineStr">
        <is>
          <t>AI mg/L</t>
        </is>
      </c>
      <c r="AH1794"/>
      <c r="AI1794"/>
      <c r="AJ1794"/>
      <c r="AK1794"/>
      <c r="AL1794"/>
      <c r="AM1794"/>
      <c r="AN1794"/>
      <c r="AO1794"/>
      <c r="AP1794"/>
      <c r="AQ1794"/>
      <c r="AR1794"/>
      <c r="AS1794"/>
      <c r="AT1794"/>
      <c r="AU1794"/>
      <c r="AV1794"/>
      <c r="AW1794"/>
      <c r="AX1794" t="inlineStr">
        <is>
          <t>Mortality</t>
        </is>
      </c>
      <c r="AY1794" t="inlineStr">
        <is>
          <t>Mortality</t>
        </is>
      </c>
      <c r="AZ1794" t="inlineStr">
        <is>
          <t>LC50</t>
        </is>
      </c>
      <c r="BA1794"/>
      <c r="BB1794" t="n">
        <v>4.0</v>
      </c>
      <c r="BC1794"/>
      <c r="BD1794"/>
      <c r="BE1794"/>
      <c r="BF1794"/>
      <c r="BG1794" t="inlineStr">
        <is>
          <t>Day(s)</t>
        </is>
      </c>
      <c r="BH1794" t="inlineStr">
        <is>
          <t>Active ingredient</t>
        </is>
      </c>
      <c r="BI1794" t="inlineStr">
        <is>
          <t>DTXSID0059792</t>
        </is>
      </c>
      <c r="BJ1794"/>
      <c r="BK1794"/>
      <c r="BL1794"/>
      <c r="BM1794"/>
      <c r="BN1794"/>
      <c r="BO1794"/>
      <c r="BP1794"/>
      <c r="BQ1794"/>
      <c r="BR1794"/>
      <c r="BS1794"/>
      <c r="BT1794" t="inlineStr">
        <is>
          <t>--</t>
        </is>
      </c>
      <c r="BU1794"/>
      <c r="BV1794"/>
      <c r="BW1794"/>
      <c r="BX1794"/>
      <c r="BY1794"/>
      <c r="BZ1794"/>
      <c r="CA1794"/>
      <c r="CB1794"/>
      <c r="CC1794"/>
      <c r="CD1794"/>
      <c r="CE1794"/>
      <c r="CF1794"/>
      <c r="CG1794"/>
      <c r="CH1794"/>
      <c r="CI1794" t="inlineStr">
        <is>
          <t xml:space="preserve"> DNUM/9//DOSES/28/47/78/130/220/360/600/1000 mg/L//TESTID/70//</t>
        </is>
      </c>
      <c r="CJ1794" t="inlineStr">
        <is>
          <t xml:space="preserve">   DNUM/9//DOSES/28/47/78/130/220/360/600/1000 mg/L//TESTID/70//</t>
        </is>
      </c>
      <c r="CK1794" t="inlineStr">
        <is>
          <t>Turner,L.W.</t>
        </is>
      </c>
      <c r="CL1794" t="n">
        <v>9994.0</v>
      </c>
      <c r="CM1794" t="inlineStr">
        <is>
          <t>Acute Toxicity of Selected Chemicals to Fathead Minnow, Water Flea and Mysid Shrimp Under Static and Flow-Through Test Conditions</t>
        </is>
      </c>
      <c r="CN1794" t="inlineStr">
        <is>
          <t>Final Rep.Coop.Agreement 807479-01-0, U.S.EPA, Off.of Pestic.and Toxic Subst., Washington, DC:258 p.</t>
        </is>
      </c>
      <c r="CO1794" t="n">
        <v>1982.0</v>
      </c>
      <c r="CP1794" t="inlineStr">
        <is>
          <t>Turner,L.W. (1982). Acute Toxicity of Selected Chemicals to Fathead Minnow, Water Flea and Mysid Shrimp Under Static and Flow-Through Test Conditions. Final Rep.Coop.Agreement 807479-01-0, U.S.EPA, Off.of Pestic.and Toxic Subst., Washington, DC, 258 p. ECOREF#:9994</t>
        </is>
      </c>
    </row>
    <row r="1795">
      <c r="A1795" t="n">
        <v>307357.0</v>
      </c>
      <c r="B1795" t="inlineStr">
        <is>
          <t>1,1,2,2,3,3,4,4,5,5,6,6,7,7,8,8,8-Heptadecafluoro-1-octanesulfonyl fluoride</t>
        </is>
      </c>
      <c r="C1795"/>
      <c r="D1795" t="inlineStr">
        <is>
          <t>Unmeasured</t>
        </is>
      </c>
      <c r="E1795" t="inlineStr">
        <is>
          <t>Not reported</t>
        </is>
      </c>
      <c r="F1795"/>
      <c r="G1795"/>
      <c r="H1795"/>
      <c r="I1795"/>
      <c r="J1795"/>
      <c r="K1795"/>
      <c r="L1795" t="inlineStr">
        <is>
          <t>Pimephales promelas</t>
        </is>
      </c>
      <c r="M1795" t="inlineStr">
        <is>
          <t>Fathead Minnow</t>
        </is>
      </c>
      <c r="N1795"/>
      <c r="O1795"/>
      <c r="P1795"/>
      <c r="Q1795"/>
      <c r="R1795"/>
      <c r="S1795"/>
      <c r="T1795"/>
      <c r="U1795"/>
      <c r="V1795" t="inlineStr">
        <is>
          <t>Static</t>
        </is>
      </c>
      <c r="W1795" t="inlineStr">
        <is>
          <t>Fresh water</t>
        </is>
      </c>
      <c r="X1795" t="inlineStr">
        <is>
          <t>Lab</t>
        </is>
      </c>
      <c r="Y1795" t="n">
        <v>5.0</v>
      </c>
      <c r="Z1795" t="inlineStr">
        <is>
          <t>Formulation</t>
        </is>
      </c>
      <c r="AA1795" t="inlineStr">
        <is>
          <t>&gt;</t>
        </is>
      </c>
      <c r="AB1795" t="n">
        <v>1000.0</v>
      </c>
      <c r="AC1795"/>
      <c r="AD1795"/>
      <c r="AE1795"/>
      <c r="AF1795"/>
      <c r="AG1795" t="inlineStr">
        <is>
          <t>AI mg/L</t>
        </is>
      </c>
      <c r="AH1795"/>
      <c r="AI1795"/>
      <c r="AJ1795"/>
      <c r="AK1795"/>
      <c r="AL1795"/>
      <c r="AM1795"/>
      <c r="AN1795"/>
      <c r="AO1795"/>
      <c r="AP1795"/>
      <c r="AQ1795"/>
      <c r="AR1795"/>
      <c r="AS1795"/>
      <c r="AT1795"/>
      <c r="AU1795"/>
      <c r="AV1795"/>
      <c r="AW1795"/>
      <c r="AX1795" t="inlineStr">
        <is>
          <t>Mortality</t>
        </is>
      </c>
      <c r="AY1795" t="inlineStr">
        <is>
          <t>Mortality</t>
        </is>
      </c>
      <c r="AZ1795" t="inlineStr">
        <is>
          <t>LC50</t>
        </is>
      </c>
      <c r="BA1795"/>
      <c r="BB1795" t="n">
        <v>4.0</v>
      </c>
      <c r="BC1795"/>
      <c r="BD1795"/>
      <c r="BE1795"/>
      <c r="BF1795"/>
      <c r="BG1795" t="inlineStr">
        <is>
          <t>Day(s)</t>
        </is>
      </c>
      <c r="BH1795" t="inlineStr">
        <is>
          <t>Liquid</t>
        </is>
      </c>
      <c r="BI1795" t="inlineStr">
        <is>
          <t>DTXSID5027140</t>
        </is>
      </c>
      <c r="BJ1795"/>
      <c r="BK1795"/>
      <c r="BL1795" t="inlineStr">
        <is>
          <t>Acute</t>
        </is>
      </c>
      <c r="BM1795"/>
      <c r="BN1795"/>
      <c r="BO1795"/>
      <c r="BP1795"/>
      <c r="BQ1795"/>
      <c r="BR1795"/>
      <c r="BS1795"/>
      <c r="BT1795" t="inlineStr">
        <is>
          <t>--</t>
        </is>
      </c>
      <c r="BU1795"/>
      <c r="BV1795"/>
      <c r="BW1795"/>
      <c r="BX1795"/>
      <c r="BY1795"/>
      <c r="BZ1795"/>
      <c r="CA1795"/>
      <c r="CB1795"/>
      <c r="CC1795"/>
      <c r="CD1795"/>
      <c r="CE1795"/>
      <c r="CF1795"/>
      <c r="CG1795"/>
      <c r="CH1795"/>
      <c r="CI1795" t="inlineStr">
        <is>
          <t xml:space="preserve">PH/1000 MG/L EXPOSURE//DO/1000 MG/L EXPOSURE// </t>
        </is>
      </c>
      <c r="CJ1795" t="inlineStr">
        <is>
          <t xml:space="preserve">SOURCE/DALE FATTIG, BRADY, NEBRASKA//MEDIA/CARBON-FILTERED WELL WATER, 3M WELL #2, ST. PAUL, MN//  PH/1000 MG/L EXPOSURE//DO/1000 MG/L EXPOSURE// </t>
        </is>
      </c>
      <c r="CK1795" t="inlineStr">
        <is>
          <t>3M Co.</t>
        </is>
      </c>
      <c r="CL1795" t="n">
        <v>179781.0</v>
      </c>
      <c r="CM1795" t="inlineStr">
        <is>
          <t>Letter from 3M Co to USEPA Re Additional Information on Perfluorooctane Sulfonates &amp; Related Compounds with Studies Attached &amp; Dated 051800</t>
        </is>
      </c>
      <c r="CN1795" t="inlineStr">
        <is>
          <t>EPA/OTS FYI-0500-1378:7883 p.</t>
        </is>
      </c>
      <c r="CO1795" t="n">
        <v>2000.0</v>
      </c>
      <c r="CP1795" t="inlineStr">
        <is>
          <t>3M Co. (2000). Letter from 3M Co to USEPA Re Additional Information on Perfluorooctane Sulfonates &amp; Related Compounds with Studies Attached &amp; Dated 051800. EPA/OTS FYI-0500-1378, 7883 p. ECOREF#:179781</t>
        </is>
      </c>
    </row>
    <row r="1796">
      <c r="A1796" t="n">
        <v>309002.0</v>
      </c>
      <c r="B1796" t="inlineStr">
        <is>
          <t>(1R,4S,4aS,5S,8R,8aR)-rel-1,2,3,4,10,10-Hexachloro-1,4,4a,5,8,8a-hexahydro-1,4:5,8-dimethanonaphthalene</t>
        </is>
      </c>
      <c r="C1796" t="inlineStr">
        <is>
          <t>Technical grade, technical product, technical formulation</t>
        </is>
      </c>
      <c r="D1796" t="inlineStr">
        <is>
          <t>Unmeasured</t>
        </is>
      </c>
      <c r="E1796" t="inlineStr">
        <is>
          <t>Not coded</t>
        </is>
      </c>
      <c r="F1796"/>
      <c r="G1796" t="n">
        <v>88.4</v>
      </c>
      <c r="H1796"/>
      <c r="I1796"/>
      <c r="J1796"/>
      <c r="K1796"/>
      <c r="L1796" t="inlineStr">
        <is>
          <t>Pimephales promelas</t>
        </is>
      </c>
      <c r="M1796" t="inlineStr">
        <is>
          <t>Fathead Minnow</t>
        </is>
      </c>
      <c r="N1796"/>
      <c r="O1796"/>
      <c r="P1796"/>
      <c r="Q1796"/>
      <c r="R1796"/>
      <c r="S1796"/>
      <c r="T1796"/>
      <c r="U1796"/>
      <c r="V1796" t="inlineStr">
        <is>
          <t>Static</t>
        </is>
      </c>
      <c r="W1796" t="inlineStr">
        <is>
          <t>Fresh water</t>
        </is>
      </c>
      <c r="X1796" t="inlineStr">
        <is>
          <t>Lab</t>
        </is>
      </c>
      <c r="Y1796"/>
      <c r="Z1796" t="inlineStr">
        <is>
          <t>Active ingredient</t>
        </is>
      </c>
      <c r="AA1796"/>
      <c r="AB1796" t="n">
        <v>0.033</v>
      </c>
      <c r="AC1796"/>
      <c r="AD1796"/>
      <c r="AE1796"/>
      <c r="AF1796"/>
      <c r="AG1796" t="inlineStr">
        <is>
          <t>AI mg/L</t>
        </is>
      </c>
      <c r="AH1796" t="inlineStr">
        <is>
          <t>Formulation</t>
        </is>
      </c>
      <c r="AI1796"/>
      <c r="AJ1796" t="n">
        <v>0.037</v>
      </c>
      <c r="AK1796"/>
      <c r="AL1796"/>
      <c r="AM1796"/>
      <c r="AN1796"/>
      <c r="AO1796" t="inlineStr">
        <is>
          <t>AI mg/L</t>
        </is>
      </c>
      <c r="AP1796"/>
      <c r="AQ1796"/>
      <c r="AR1796"/>
      <c r="AS1796"/>
      <c r="AT1796"/>
      <c r="AU1796"/>
      <c r="AV1796"/>
      <c r="AW1796"/>
      <c r="AX1796" t="inlineStr">
        <is>
          <t>Mortality</t>
        </is>
      </c>
      <c r="AY1796" t="inlineStr">
        <is>
          <t>Mortality</t>
        </is>
      </c>
      <c r="AZ1796" t="inlineStr">
        <is>
          <t>LC50</t>
        </is>
      </c>
      <c r="BA1796"/>
      <c r="BB1796" t="n">
        <v>4.0</v>
      </c>
      <c r="BC1796"/>
      <c r="BD1796"/>
      <c r="BE1796"/>
      <c r="BF1796"/>
      <c r="BG1796" t="inlineStr">
        <is>
          <t>Day(s)</t>
        </is>
      </c>
      <c r="BH1796" t="inlineStr">
        <is>
          <t>Pure</t>
        </is>
      </c>
      <c r="BI1796" t="inlineStr">
        <is>
          <t>DTXSID8020040</t>
        </is>
      </c>
      <c r="BJ1796" t="inlineStr">
        <is>
          <t>10.1577/1548-8659(1959)88[23:RTOTCH]2.0.CO;2</t>
        </is>
      </c>
      <c r="BK1796"/>
      <c r="BL1796"/>
      <c r="BM1796"/>
      <c r="BN1796"/>
      <c r="BO1796"/>
      <c r="BP1796"/>
      <c r="BQ1796"/>
      <c r="BR1796"/>
      <c r="BS1796"/>
      <c r="BT1796" t="inlineStr">
        <is>
          <t>--</t>
        </is>
      </c>
      <c r="BU1796"/>
      <c r="BV1796"/>
      <c r="BW1796"/>
      <c r="BX1796"/>
      <c r="BY1796"/>
      <c r="BZ1796"/>
      <c r="CA1796" t="inlineStr">
        <is>
          <t>--</t>
        </is>
      </c>
      <c r="CB1796"/>
      <c r="CC1796"/>
      <c r="CD1796"/>
      <c r="CE1796"/>
      <c r="CF1796"/>
      <c r="CG1796"/>
      <c r="CH1796"/>
      <c r="CI1796" t="inlineStr">
        <is>
          <t xml:space="preserve"> O EFCT CONT/SWELLING, LIGHT COLORATION//CODE/95 % DIST/ WATER, 5 % SPRING WATER//HARD,ALK,DO,PH/DILUTION WATER// </t>
        </is>
      </c>
      <c r="CJ1796" t="inlineStr">
        <is>
          <t xml:space="preserve">   O EFCT CONT/SWELLING, LIGHT COLORATION//CODE/95 % DIST/ WATER, 5 % SPRING WATER//HARD,ALK,DO,PH/DILUTION WATER// </t>
        </is>
      </c>
      <c r="CK1796" t="inlineStr">
        <is>
          <t>Henderson,C., Q.H. Pickering, and C.M. Tarzwell</t>
        </is>
      </c>
      <c r="CL1796" t="n">
        <v>878.0</v>
      </c>
      <c r="CM1796" t="inlineStr">
        <is>
          <t>Relative Toxicity of Ten Chlorinated Hydrocarbon Insecticides to Four Species of Fish</t>
        </is>
      </c>
      <c r="CN1796" t="inlineStr">
        <is>
          <t>Trans. Am. Fish. Soc.88(1): 23-32</t>
        </is>
      </c>
      <c r="CO1796" t="n">
        <v>1959.0</v>
      </c>
      <c r="CP1796" t="inlineStr">
        <is>
          <t>Henderson,C., Q.H. Pickering, and C.M. Tarzwell (1959). Relative Toxicity of Ten Chlorinated Hydrocarbon Insecticides to Four Species of Fish. Trans. Am. Fish. Soc., 88, (1), 23-32. doi:10.1577/1548-8659(1959)88[23:RTOTCH]2.0.CO;2. ECOREF#:878</t>
        </is>
      </c>
    </row>
    <row r="1797">
      <c r="A1797" t="n">
        <v>309002.0</v>
      </c>
      <c r="B1797" t="inlineStr">
        <is>
          <t>(1R,4S,4aS,5S,8R,8aR)-rel-1,2,3,4,10,10-Hexachloro-1,4,4a,5,8,8a-hexahydro-1,4:5,8-dimethanonaphthalene</t>
        </is>
      </c>
      <c r="C1797"/>
      <c r="D1797" t="inlineStr">
        <is>
          <t>Unmeasured</t>
        </is>
      </c>
      <c r="E1797" t="inlineStr">
        <is>
          <t>Not coded</t>
        </is>
      </c>
      <c r="F1797"/>
      <c r="G1797"/>
      <c r="H1797"/>
      <c r="I1797"/>
      <c r="J1797"/>
      <c r="K1797"/>
      <c r="L1797" t="inlineStr">
        <is>
          <t>Pimephales promelas</t>
        </is>
      </c>
      <c r="M1797" t="inlineStr">
        <is>
          <t>Fathead Minnow</t>
        </is>
      </c>
      <c r="N1797"/>
      <c r="O1797"/>
      <c r="P1797"/>
      <c r="Q1797"/>
      <c r="R1797"/>
      <c r="S1797"/>
      <c r="T1797"/>
      <c r="U1797"/>
      <c r="V1797" t="inlineStr">
        <is>
          <t>Aquatic, unspecified</t>
        </is>
      </c>
      <c r="W1797" t="inlineStr">
        <is>
          <t>Fresh water</t>
        </is>
      </c>
      <c r="X1797" t="inlineStr">
        <is>
          <t>Lab</t>
        </is>
      </c>
      <c r="Y1797"/>
      <c r="Z1797" t="inlineStr">
        <is>
          <t>Formulation</t>
        </is>
      </c>
      <c r="AA1797"/>
      <c r="AB1797" t="n">
        <v>0.028</v>
      </c>
      <c r="AC1797"/>
      <c r="AD1797"/>
      <c r="AE1797"/>
      <c r="AF1797"/>
      <c r="AG1797" t="inlineStr">
        <is>
          <t>AI mg/L</t>
        </is>
      </c>
      <c r="AH1797"/>
      <c r="AI1797"/>
      <c r="AJ1797"/>
      <c r="AK1797"/>
      <c r="AL1797"/>
      <c r="AM1797"/>
      <c r="AN1797"/>
      <c r="AO1797"/>
      <c r="AP1797"/>
      <c r="AQ1797"/>
      <c r="AR1797"/>
      <c r="AS1797"/>
      <c r="AT1797"/>
      <c r="AU1797"/>
      <c r="AV1797"/>
      <c r="AW1797"/>
      <c r="AX1797" t="inlineStr">
        <is>
          <t>Mortality</t>
        </is>
      </c>
      <c r="AY1797" t="inlineStr">
        <is>
          <t>Mortality</t>
        </is>
      </c>
      <c r="AZ1797" t="inlineStr">
        <is>
          <t>LC50</t>
        </is>
      </c>
      <c r="BA1797"/>
      <c r="BB1797" t="n">
        <v>4.0</v>
      </c>
      <c r="BC1797"/>
      <c r="BD1797"/>
      <c r="BE1797"/>
      <c r="BF1797"/>
      <c r="BG1797" t="inlineStr">
        <is>
          <t>Day(s)</t>
        </is>
      </c>
      <c r="BH1797"/>
      <c r="BI1797" t="inlineStr">
        <is>
          <t>DTXSID8020040</t>
        </is>
      </c>
      <c r="BJ1797"/>
      <c r="BK1797"/>
      <c r="BL1797"/>
      <c r="BM1797"/>
      <c r="BN1797"/>
      <c r="BO1797"/>
      <c r="BP1797"/>
      <c r="BQ1797"/>
      <c r="BR1797"/>
      <c r="BS1797"/>
      <c r="BT1797" t="inlineStr">
        <is>
          <t>--</t>
        </is>
      </c>
      <c r="BU1797"/>
      <c r="BV1797"/>
      <c r="BW1797"/>
      <c r="BX1797"/>
      <c r="BY1797"/>
      <c r="BZ1797"/>
      <c r="CA1797"/>
      <c r="CB1797"/>
      <c r="CC1797"/>
      <c r="CD1797"/>
      <c r="CE1797"/>
      <c r="CF1797"/>
      <c r="CG1797"/>
      <c r="CH1797"/>
      <c r="CI1797"/>
      <c r="CJ1797"/>
      <c r="CK1797" t="inlineStr">
        <is>
          <t>Mayer,F.L.,Jr.</t>
        </is>
      </c>
      <c r="CL1797" t="n">
        <v>70421.0</v>
      </c>
      <c r="CM1797" t="inlineStr">
        <is>
          <t>Pesticides as Pollutants</t>
        </is>
      </c>
      <c r="CN1797" t="inlineStr">
        <is>
          <t>In: B.G.Liptak (Ed.), Environmental Engineer's Handbook, Chilton Book Co., Radnor, PA:405-418</t>
        </is>
      </c>
      <c r="CO1797" t="n">
        <v>1974.0</v>
      </c>
      <c r="CP1797" t="inlineStr">
        <is>
          <t>Mayer,F.L.,Jr. (1974). Pesticides as Pollutants. In: B.G.Liptak (Ed.), Environmental Engineer's Handbook, Chilton Book Co., Radnor, PA, 405-418. ECOREF#:70421</t>
        </is>
      </c>
    </row>
    <row r="1798">
      <c r="A1798" t="n">
        <v>309002.0</v>
      </c>
      <c r="B1798" t="inlineStr">
        <is>
          <t>(1R,4S,4aS,5S,8R,8aR)-rel-1,2,3,4,10,10-Hexachloro-1,4,4a,5,8,8a-hexahydro-1,4:5,8-dimethanonaphthalene</t>
        </is>
      </c>
      <c r="C1798" t="inlineStr">
        <is>
          <t>Technical grade, technical product, technical formulation</t>
        </is>
      </c>
      <c r="D1798" t="inlineStr">
        <is>
          <t>Unmeasured</t>
        </is>
      </c>
      <c r="E1798" t="inlineStr">
        <is>
          <t>Not coded</t>
        </is>
      </c>
      <c r="F1798"/>
      <c r="G1798" t="n">
        <v>88.4</v>
      </c>
      <c r="H1798"/>
      <c r="I1798"/>
      <c r="J1798"/>
      <c r="K1798"/>
      <c r="L1798" t="inlineStr">
        <is>
          <t>Pimephales promelas</t>
        </is>
      </c>
      <c r="M1798" t="inlineStr">
        <is>
          <t>Fathead Minnow</t>
        </is>
      </c>
      <c r="N1798"/>
      <c r="O1798"/>
      <c r="P1798"/>
      <c r="Q1798"/>
      <c r="R1798"/>
      <c r="S1798"/>
      <c r="T1798"/>
      <c r="U1798"/>
      <c r="V1798" t="inlineStr">
        <is>
          <t>Static</t>
        </is>
      </c>
      <c r="W1798" t="inlineStr">
        <is>
          <t>Fresh water</t>
        </is>
      </c>
      <c r="X1798" t="inlineStr">
        <is>
          <t>Lab</t>
        </is>
      </c>
      <c r="Y1798"/>
      <c r="Z1798" t="inlineStr">
        <is>
          <t>Active ingredient</t>
        </is>
      </c>
      <c r="AA1798"/>
      <c r="AB1798" t="n">
        <v>0.028</v>
      </c>
      <c r="AC1798"/>
      <c r="AD1798"/>
      <c r="AE1798"/>
      <c r="AF1798"/>
      <c r="AG1798" t="inlineStr">
        <is>
          <t>AI mg/L</t>
        </is>
      </c>
      <c r="AH1798" t="inlineStr">
        <is>
          <t>Formulation</t>
        </is>
      </c>
      <c r="AI1798"/>
      <c r="AJ1798" t="n">
        <v>0.032</v>
      </c>
      <c r="AK1798"/>
      <c r="AL1798"/>
      <c r="AM1798"/>
      <c r="AN1798"/>
      <c r="AO1798" t="inlineStr">
        <is>
          <t>AI mg/L</t>
        </is>
      </c>
      <c r="AP1798"/>
      <c r="AQ1798"/>
      <c r="AR1798"/>
      <c r="AS1798"/>
      <c r="AT1798"/>
      <c r="AU1798"/>
      <c r="AV1798"/>
      <c r="AW1798"/>
      <c r="AX1798" t="inlineStr">
        <is>
          <t>Mortality</t>
        </is>
      </c>
      <c r="AY1798" t="inlineStr">
        <is>
          <t>Mortality</t>
        </is>
      </c>
      <c r="AZ1798" t="inlineStr">
        <is>
          <t>LC50</t>
        </is>
      </c>
      <c r="BA1798"/>
      <c r="BB1798" t="n">
        <v>4.0</v>
      </c>
      <c r="BC1798"/>
      <c r="BD1798"/>
      <c r="BE1798"/>
      <c r="BF1798"/>
      <c r="BG1798" t="inlineStr">
        <is>
          <t>Day(s)</t>
        </is>
      </c>
      <c r="BH1798" t="inlineStr">
        <is>
          <t>Pure</t>
        </is>
      </c>
      <c r="BI1798" t="inlineStr">
        <is>
          <t>DTXSID8020040</t>
        </is>
      </c>
      <c r="BJ1798" t="inlineStr">
        <is>
          <t>10.1577/1548-8659(1959)88[23:RTOTCH]2.0.CO;2</t>
        </is>
      </c>
      <c r="BK1798"/>
      <c r="BL1798"/>
      <c r="BM1798"/>
      <c r="BN1798"/>
      <c r="BO1798"/>
      <c r="BP1798"/>
      <c r="BQ1798"/>
      <c r="BR1798"/>
      <c r="BS1798"/>
      <c r="BT1798" t="inlineStr">
        <is>
          <t>--</t>
        </is>
      </c>
      <c r="BU1798"/>
      <c r="BV1798"/>
      <c r="BW1798"/>
      <c r="BX1798"/>
      <c r="BY1798"/>
      <c r="BZ1798"/>
      <c r="CA1798" t="inlineStr">
        <is>
          <t>--</t>
        </is>
      </c>
      <c r="CB1798"/>
      <c r="CC1798"/>
      <c r="CD1798"/>
      <c r="CE1798"/>
      <c r="CF1798"/>
      <c r="CG1798"/>
      <c r="CH1798"/>
      <c r="CI1798" t="inlineStr">
        <is>
          <t xml:space="preserve"> O EFCT CONT/SWELLING, LIGHT COLORATION//HARD,ALK,DO,PH/ DILUTION WATER// </t>
        </is>
      </c>
      <c r="CJ1798" t="inlineStr">
        <is>
          <t xml:space="preserve">   O EFCT CONT/SWELLING, LIGHT COLORATION//HARD,ALK,DO,PH/ DILUTION WATER// </t>
        </is>
      </c>
      <c r="CK1798" t="inlineStr">
        <is>
          <t>Henderson,C., Q.H. Pickering, and C.M. Tarzwell</t>
        </is>
      </c>
      <c r="CL1798" t="n">
        <v>878.0</v>
      </c>
      <c r="CM1798" t="inlineStr">
        <is>
          <t>Relative Toxicity of Ten Chlorinated Hydrocarbon Insecticides to Four Species of Fish</t>
        </is>
      </c>
      <c r="CN1798" t="inlineStr">
        <is>
          <t>Trans. Am. Fish. Soc.88(1): 23-32</t>
        </is>
      </c>
      <c r="CO1798" t="n">
        <v>1959.0</v>
      </c>
      <c r="CP1798" t="inlineStr">
        <is>
          <t>Henderson,C., Q.H. Pickering, and C.M. Tarzwell (1959). Relative Toxicity of Ten Chlorinated Hydrocarbon Insecticides to Four Species of Fish. Trans. Am. Fish. Soc., 88, (1), 23-32. doi:10.1577/1548-8659(1959)88[23:RTOTCH]2.0.CO;2. ECOREF#:878</t>
        </is>
      </c>
    </row>
    <row r="1799">
      <c r="A1799" t="n">
        <v>309002.0</v>
      </c>
      <c r="B1799" t="inlineStr">
        <is>
          <t>(1R,4S,4aS,5S,8R,8aR)-rel-1,2,3,4,10,10-Hexachloro-1,4,4a,5,8,8a-hexahydro-1,4:5,8-dimethanonaphthalene</t>
        </is>
      </c>
      <c r="C1799"/>
      <c r="D1799" t="inlineStr">
        <is>
          <t>Not reported</t>
        </is>
      </c>
      <c r="E1799" t="inlineStr">
        <is>
          <t>Not coded</t>
        </is>
      </c>
      <c r="F1799"/>
      <c r="G1799" t="n">
        <v>90.0</v>
      </c>
      <c r="H1799"/>
      <c r="I1799"/>
      <c r="J1799"/>
      <c r="K1799"/>
      <c r="L1799" t="inlineStr">
        <is>
          <t>Pimephales promelas</t>
        </is>
      </c>
      <c r="M1799" t="inlineStr">
        <is>
          <t>Fathead Minnow</t>
        </is>
      </c>
      <c r="N1799"/>
      <c r="O1799"/>
      <c r="P1799"/>
      <c r="Q1799"/>
      <c r="R1799"/>
      <c r="S1799"/>
      <c r="T1799"/>
      <c r="U1799"/>
      <c r="V1799" t="inlineStr">
        <is>
          <t>Static</t>
        </is>
      </c>
      <c r="W1799" t="inlineStr">
        <is>
          <t>Fresh water</t>
        </is>
      </c>
      <c r="X1799" t="inlineStr">
        <is>
          <t>Lab</t>
        </is>
      </c>
      <c r="Y1799"/>
      <c r="Z1799" t="inlineStr">
        <is>
          <t>Active ingredient</t>
        </is>
      </c>
      <c r="AA1799"/>
      <c r="AB1799" t="n">
        <v>0.0082</v>
      </c>
      <c r="AC1799"/>
      <c r="AD1799"/>
      <c r="AE1799"/>
      <c r="AF1799"/>
      <c r="AG1799" t="inlineStr">
        <is>
          <t>AI mg/L</t>
        </is>
      </c>
      <c r="AH1799"/>
      <c r="AI1799"/>
      <c r="AJ1799"/>
      <c r="AK1799"/>
      <c r="AL1799"/>
      <c r="AM1799"/>
      <c r="AN1799"/>
      <c r="AO1799"/>
      <c r="AP1799"/>
      <c r="AQ1799"/>
      <c r="AR1799"/>
      <c r="AS1799"/>
      <c r="AT1799"/>
      <c r="AU1799"/>
      <c r="AV1799"/>
      <c r="AW1799"/>
      <c r="AX1799" t="inlineStr">
        <is>
          <t>Mortality</t>
        </is>
      </c>
      <c r="AY1799" t="inlineStr">
        <is>
          <t>Mortality</t>
        </is>
      </c>
      <c r="AZ1799" t="inlineStr">
        <is>
          <t>LC50</t>
        </is>
      </c>
      <c r="BA1799"/>
      <c r="BB1799" t="n">
        <v>4.0</v>
      </c>
      <c r="BC1799"/>
      <c r="BD1799"/>
      <c r="BE1799"/>
      <c r="BF1799"/>
      <c r="BG1799" t="inlineStr">
        <is>
          <t>Day(s)</t>
        </is>
      </c>
      <c r="BH1799" t="inlineStr">
        <is>
          <t>Pure</t>
        </is>
      </c>
      <c r="BI1799" t="inlineStr">
        <is>
          <t>DTXSID8020040</t>
        </is>
      </c>
      <c r="BJ1799"/>
      <c r="BK1799"/>
      <c r="BL1799"/>
      <c r="BM1799"/>
      <c r="BN1799"/>
      <c r="BO1799"/>
      <c r="BP1799"/>
      <c r="BQ1799"/>
      <c r="BR1799"/>
      <c r="BS1799"/>
      <c r="BT1799" t="inlineStr">
        <is>
          <t>--</t>
        </is>
      </c>
      <c r="BU1799"/>
      <c r="BV1799"/>
      <c r="BW1799"/>
      <c r="BX1799"/>
      <c r="BY1799"/>
      <c r="BZ1799"/>
      <c r="CA1799"/>
      <c r="CB1799"/>
      <c r="CC1799"/>
      <c r="CD1799"/>
      <c r="CE1799"/>
      <c r="CF1799"/>
      <c r="CG1799"/>
      <c r="CH1799"/>
      <c r="CI1799"/>
      <c r="CJ1799"/>
      <c r="CK1799" t="inlineStr">
        <is>
          <t>Mayer,F.L.,Jr., and M.R. Ellersieck</t>
        </is>
      </c>
      <c r="CL1799" t="n">
        <v>6797.0</v>
      </c>
      <c r="CM1799" t="inlineStr">
        <is>
          <t>Manual of Acute Toxicity: Interpretation and Data Base for 410 Chemicals and 66 Species of Freshwater Animals</t>
        </is>
      </c>
      <c r="CN1799" t="inlineStr">
        <is>
          <t>USDI Fish and Wildlife Service, Publication No.160, Washington, DC:505 p.</t>
        </is>
      </c>
      <c r="CO1799" t="n">
        <v>1986.0</v>
      </c>
      <c r="CP1799" t="inlineStr">
        <is>
          <t>Mayer,F.L.,Jr., and M.R. Ellersieck (1986). Manual of Acute Toxicity: Interpretation and Data Base for 410 Chemicals and 66 Species of Freshwater Animals. USDI Fish and Wildlife Service, Publication No.160, Washington, DC, 505 p. ECOREF#:6797</t>
        </is>
      </c>
    </row>
    <row r="1800">
      <c r="A1800" t="n">
        <v>309433.0</v>
      </c>
      <c r="B1800" t="inlineStr">
        <is>
          <t>5-(1-Methylbutyl)-5-(2-propenyl-2,4,6(1H,3H,5H)-pyrimidinetrione, Monosodium salt</t>
        </is>
      </c>
      <c r="C1800"/>
      <c r="D1800" t="inlineStr">
        <is>
          <t>Measured</t>
        </is>
      </c>
      <c r="E1800" t="inlineStr">
        <is>
          <t>Not coded</t>
        </is>
      </c>
      <c r="F1800"/>
      <c r="G1800" t="n">
        <v>91.0</v>
      </c>
      <c r="H1800"/>
      <c r="I1800"/>
      <c r="J1800"/>
      <c r="K1800"/>
      <c r="L1800" t="inlineStr">
        <is>
          <t>Pimephales promelas</t>
        </is>
      </c>
      <c r="M1800" t="inlineStr">
        <is>
          <t>Fathead Minnow</t>
        </is>
      </c>
      <c r="N1800"/>
      <c r="O1800"/>
      <c r="P1800"/>
      <c r="Q1800"/>
      <c r="R1800"/>
      <c r="S1800"/>
      <c r="T1800"/>
      <c r="U1800"/>
      <c r="V1800" t="inlineStr">
        <is>
          <t>Flow-through</t>
        </is>
      </c>
      <c r="W1800" t="inlineStr">
        <is>
          <t>Fresh water</t>
        </is>
      </c>
      <c r="X1800" t="inlineStr">
        <is>
          <t>Lab</t>
        </is>
      </c>
      <c r="Y1800"/>
      <c r="Z1800" t="inlineStr">
        <is>
          <t>Active ingredient</t>
        </is>
      </c>
      <c r="AA1800"/>
      <c r="AB1800" t="n">
        <v>23.6</v>
      </c>
      <c r="AC1800"/>
      <c r="AD1800" t="n">
        <v>21.4</v>
      </c>
      <c r="AE1800"/>
      <c r="AF1800" t="n">
        <v>26.0</v>
      </c>
      <c r="AG1800" t="inlineStr">
        <is>
          <t>AI mg/L</t>
        </is>
      </c>
      <c r="AH1800"/>
      <c r="AI1800"/>
      <c r="AJ1800"/>
      <c r="AK1800"/>
      <c r="AL1800"/>
      <c r="AM1800"/>
      <c r="AN1800"/>
      <c r="AO1800"/>
      <c r="AP1800"/>
      <c r="AQ1800"/>
      <c r="AR1800"/>
      <c r="AS1800"/>
      <c r="AT1800"/>
      <c r="AU1800"/>
      <c r="AV1800"/>
      <c r="AW1800"/>
      <c r="AX1800" t="inlineStr">
        <is>
          <t>Mortality</t>
        </is>
      </c>
      <c r="AY1800" t="inlineStr">
        <is>
          <t>Mortality</t>
        </is>
      </c>
      <c r="AZ1800" t="inlineStr">
        <is>
          <t>LC50</t>
        </is>
      </c>
      <c r="BA1800"/>
      <c r="BB1800" t="n">
        <v>4.0</v>
      </c>
      <c r="BC1800"/>
      <c r="BD1800"/>
      <c r="BE1800"/>
      <c r="BF1800"/>
      <c r="BG1800" t="inlineStr">
        <is>
          <t>Day(s)</t>
        </is>
      </c>
      <c r="BH1800" t="inlineStr">
        <is>
          <t>Pure</t>
        </is>
      </c>
      <c r="BI1800" t="inlineStr">
        <is>
          <t>DTXSID5022019</t>
        </is>
      </c>
      <c r="BJ1800"/>
      <c r="BK1800"/>
      <c r="BL1800"/>
      <c r="BM1800"/>
      <c r="BN1800"/>
      <c r="BO1800"/>
      <c r="BP1800"/>
      <c r="BQ1800"/>
      <c r="BR1800"/>
      <c r="BS1800"/>
      <c r="BT1800" t="inlineStr">
        <is>
          <t>--</t>
        </is>
      </c>
      <c r="BU1800"/>
      <c r="BV1800"/>
      <c r="BW1800"/>
      <c r="BX1800"/>
      <c r="BY1800"/>
      <c r="BZ1800"/>
      <c r="CA1800"/>
      <c r="CB1800"/>
      <c r="CC1800"/>
      <c r="CD1800"/>
      <c r="CE1800"/>
      <c r="CF1800"/>
      <c r="CG1800"/>
      <c r="CH1800"/>
      <c r="CI1800"/>
      <c r="CJ1800"/>
      <c r="CK1800" t="inlineStr">
        <is>
          <t>Geiger,D.L., D.J. Call, and L.T. Brooke</t>
        </is>
      </c>
      <c r="CL1800" t="n">
        <v>12859.0</v>
      </c>
      <c r="CM1800" t="inlineStr">
        <is>
          <t>Acute Toxicities of Organic Chemicals to Fathead Minnows (Pimephales promelas) Volume IV</t>
        </is>
      </c>
      <c r="CN1800" t="inlineStr">
        <is>
          <t>Center for Lake Superior Environmental Studies, University of Wisconsin, Superior, WI4:355 p.</t>
        </is>
      </c>
      <c r="CO1800" t="n">
        <v>1988.0</v>
      </c>
      <c r="CP1800" t="inlineStr">
        <is>
          <t>Geiger,D.L., D.J. Call, and L.T. Brooke (1988). Acute Toxicities of Organic Chemicals to Fathead Minnows (Pimephales promelas) Volume IV. Center for Lake Superior Environmental Studies, University of Wisconsin, Superior, WI, 4, 355 p. ECOREF#:12859</t>
        </is>
      </c>
    </row>
    <row r="1801">
      <c r="A1801" t="n">
        <v>311455.0</v>
      </c>
      <c r="B1801" t="inlineStr">
        <is>
          <t>Diethyl 4-nitrophenyl ester phosphoric acid</t>
        </is>
      </c>
      <c r="C1801"/>
      <c r="D1801" t="inlineStr">
        <is>
          <t>Unmeasured</t>
        </is>
      </c>
      <c r="E1801" t="inlineStr">
        <is>
          <t>Not coded</t>
        </is>
      </c>
      <c r="F1801"/>
      <c r="G1801"/>
      <c r="H1801"/>
      <c r="I1801"/>
      <c r="J1801"/>
      <c r="K1801"/>
      <c r="L1801" t="inlineStr">
        <is>
          <t>Pimephales promelas</t>
        </is>
      </c>
      <c r="M1801" t="inlineStr">
        <is>
          <t>Fathead Minnow</t>
        </is>
      </c>
      <c r="N1801"/>
      <c r="O1801"/>
      <c r="P1801"/>
      <c r="Q1801"/>
      <c r="R1801"/>
      <c r="S1801"/>
      <c r="T1801"/>
      <c r="U1801"/>
      <c r="V1801" t="inlineStr">
        <is>
          <t>Static</t>
        </is>
      </c>
      <c r="W1801" t="inlineStr">
        <is>
          <t>Fresh water</t>
        </is>
      </c>
      <c r="X1801" t="inlineStr">
        <is>
          <t>Lab</t>
        </is>
      </c>
      <c r="Y1801"/>
      <c r="Z1801" t="inlineStr">
        <is>
          <t>Formulation</t>
        </is>
      </c>
      <c r="AA1801"/>
      <c r="AB1801" t="n">
        <v>0.25</v>
      </c>
      <c r="AC1801"/>
      <c r="AD1801"/>
      <c r="AE1801"/>
      <c r="AF1801"/>
      <c r="AG1801" t="inlineStr">
        <is>
          <t>AI mg/L</t>
        </is>
      </c>
      <c r="AH1801"/>
      <c r="AI1801"/>
      <c r="AJ1801"/>
      <c r="AK1801"/>
      <c r="AL1801"/>
      <c r="AM1801"/>
      <c r="AN1801"/>
      <c r="AO1801"/>
      <c r="AP1801"/>
      <c r="AQ1801"/>
      <c r="AR1801"/>
      <c r="AS1801"/>
      <c r="AT1801"/>
      <c r="AU1801"/>
      <c r="AV1801"/>
      <c r="AW1801"/>
      <c r="AX1801" t="inlineStr">
        <is>
          <t>Mortality</t>
        </is>
      </c>
      <c r="AY1801" t="inlineStr">
        <is>
          <t>Mortality</t>
        </is>
      </c>
      <c r="AZ1801" t="inlineStr">
        <is>
          <t>LC50</t>
        </is>
      </c>
      <c r="BA1801"/>
      <c r="BB1801" t="n">
        <v>4.0</v>
      </c>
      <c r="BC1801"/>
      <c r="BD1801"/>
      <c r="BE1801"/>
      <c r="BF1801"/>
      <c r="BG1801" t="inlineStr">
        <is>
          <t>Day(s)</t>
        </is>
      </c>
      <c r="BH1801"/>
      <c r="BI1801" t="inlineStr">
        <is>
          <t>DTXSID6024046</t>
        </is>
      </c>
      <c r="BJ1801" t="inlineStr">
        <is>
          <t>10.1577/1548-8659(1957)87[39:TOOPIT]2.0.CO;2</t>
        </is>
      </c>
      <c r="BK1801"/>
      <c r="BL1801"/>
      <c r="BM1801"/>
      <c r="BN1801"/>
      <c r="BO1801"/>
      <c r="BP1801"/>
      <c r="BQ1801"/>
      <c r="BR1801"/>
      <c r="BS1801"/>
      <c r="BT1801" t="inlineStr">
        <is>
          <t>--</t>
        </is>
      </c>
      <c r="BU1801"/>
      <c r="BV1801"/>
      <c r="BW1801"/>
      <c r="BX1801"/>
      <c r="BY1801"/>
      <c r="BZ1801"/>
      <c r="CA1801"/>
      <c r="CB1801"/>
      <c r="CC1801"/>
      <c r="CD1801"/>
      <c r="CE1801"/>
      <c r="CF1801"/>
      <c r="CG1801"/>
      <c r="CH1801"/>
      <c r="CI1801" t="inlineStr">
        <is>
          <t xml:space="preserve"> CARRIER/ACETONE (1% BY VOLUME PARA-OXON IN ACETONE USED AS STOCK SOLN)// HARD/DILUTION WATER = 400 MG/L AS CACO3// </t>
        </is>
      </c>
      <c r="CJ1801" t="inlineStr">
        <is>
          <t xml:space="preserve">   CARRIER/ACETONE (1% BY VOLUME PARA-OXON IN ACETONE USED AS STOCK SOLN)// HARD/DILUTION WATER = 400 MG/L AS CACO3// </t>
        </is>
      </c>
      <c r="CK1801" t="inlineStr">
        <is>
          <t>Henderson,C., and Q.H. Pickering</t>
        </is>
      </c>
      <c r="CL1801" t="n">
        <v>2155.0</v>
      </c>
      <c r="CM1801" t="inlineStr">
        <is>
          <t>Toxicity of Organic Phosphorus Insecticides to Fish</t>
        </is>
      </c>
      <c r="CN1801" t="inlineStr">
        <is>
          <t>Trans. Am. Fish. Soc.87:39-51</t>
        </is>
      </c>
      <c r="CO1801" t="n">
        <v>1958.0</v>
      </c>
      <c r="CP1801" t="inlineStr">
        <is>
          <t>Henderson,C., and Q.H. Pickering (1958). Toxicity of Organic Phosphorus Insecticides to Fish. Trans. Am. Fish. Soc., 87, 39-51. doi:10.1577/1548-8659(1957)87[39:TOOPIT]2.0.CO;2. ECOREF#:2155</t>
        </is>
      </c>
    </row>
    <row r="1802">
      <c r="A1802" t="n">
        <v>311455.0</v>
      </c>
      <c r="B1802" t="inlineStr">
        <is>
          <t>Diethyl 4-nitrophenyl ester phosphoric acid</t>
        </is>
      </c>
      <c r="C1802"/>
      <c r="D1802" t="inlineStr">
        <is>
          <t>Unmeasured</t>
        </is>
      </c>
      <c r="E1802" t="inlineStr">
        <is>
          <t>Not coded</t>
        </is>
      </c>
      <c r="F1802"/>
      <c r="G1802"/>
      <c r="H1802"/>
      <c r="I1802"/>
      <c r="J1802"/>
      <c r="K1802"/>
      <c r="L1802" t="inlineStr">
        <is>
          <t>Pimephales promelas</t>
        </is>
      </c>
      <c r="M1802" t="inlineStr">
        <is>
          <t>Fathead Minnow</t>
        </is>
      </c>
      <c r="N1802"/>
      <c r="O1802"/>
      <c r="P1802"/>
      <c r="Q1802"/>
      <c r="R1802"/>
      <c r="S1802"/>
      <c r="T1802"/>
      <c r="U1802"/>
      <c r="V1802" t="inlineStr">
        <is>
          <t>Static</t>
        </is>
      </c>
      <c r="W1802" t="inlineStr">
        <is>
          <t>Fresh water</t>
        </is>
      </c>
      <c r="X1802" t="inlineStr">
        <is>
          <t>Lab</t>
        </is>
      </c>
      <c r="Y1802"/>
      <c r="Z1802" t="inlineStr">
        <is>
          <t>Formulation</t>
        </is>
      </c>
      <c r="AA1802"/>
      <c r="AB1802" t="n">
        <v>0.33</v>
      </c>
      <c r="AC1802"/>
      <c r="AD1802"/>
      <c r="AE1802"/>
      <c r="AF1802"/>
      <c r="AG1802" t="inlineStr">
        <is>
          <t>AI mg/L</t>
        </is>
      </c>
      <c r="AH1802"/>
      <c r="AI1802"/>
      <c r="AJ1802"/>
      <c r="AK1802"/>
      <c r="AL1802"/>
      <c r="AM1802"/>
      <c r="AN1802"/>
      <c r="AO1802"/>
      <c r="AP1802"/>
      <c r="AQ1802"/>
      <c r="AR1802"/>
      <c r="AS1802"/>
      <c r="AT1802"/>
      <c r="AU1802"/>
      <c r="AV1802"/>
      <c r="AW1802"/>
      <c r="AX1802" t="inlineStr">
        <is>
          <t>Mortality</t>
        </is>
      </c>
      <c r="AY1802" t="inlineStr">
        <is>
          <t>Mortality</t>
        </is>
      </c>
      <c r="AZ1802" t="inlineStr">
        <is>
          <t>LC50</t>
        </is>
      </c>
      <c r="BA1802"/>
      <c r="BB1802" t="n">
        <v>4.0</v>
      </c>
      <c r="BC1802"/>
      <c r="BD1802"/>
      <c r="BE1802"/>
      <c r="BF1802"/>
      <c r="BG1802" t="inlineStr">
        <is>
          <t>Day(s)</t>
        </is>
      </c>
      <c r="BH1802"/>
      <c r="BI1802" t="inlineStr">
        <is>
          <t>DTXSID6024046</t>
        </is>
      </c>
      <c r="BJ1802" t="inlineStr">
        <is>
          <t>10.1577/1548-8659(1957)87[39:TOOPIT]2.0.CO;2</t>
        </is>
      </c>
      <c r="BK1802"/>
      <c r="BL1802"/>
      <c r="BM1802"/>
      <c r="BN1802"/>
      <c r="BO1802"/>
      <c r="BP1802"/>
      <c r="BQ1802"/>
      <c r="BR1802"/>
      <c r="BS1802"/>
      <c r="BT1802" t="inlineStr">
        <is>
          <t>--</t>
        </is>
      </c>
      <c r="BU1802"/>
      <c r="BV1802"/>
      <c r="BW1802"/>
      <c r="BX1802"/>
      <c r="BY1802"/>
      <c r="BZ1802"/>
      <c r="CA1802"/>
      <c r="CB1802"/>
      <c r="CC1802"/>
      <c r="CD1802"/>
      <c r="CE1802"/>
      <c r="CF1802"/>
      <c r="CG1802"/>
      <c r="CH1802"/>
      <c r="CI1802" t="inlineStr">
        <is>
          <t xml:space="preserve"> CARRIER/ACETONE (1% BY VOLUME PARA-OXON IN ACETONE USED AS STOCK SOLN)// HARD/DILUTION WATER = 20 MG/L AS CACO3// </t>
        </is>
      </c>
      <c r="CJ1802" t="inlineStr">
        <is>
          <t xml:space="preserve">   CARRIER/ACETONE (1% BY VOLUME PARA-OXON IN ACETONE USED AS STOCK SOLN)// HARD/DILUTION WATER = 20 MG/L AS CACO3// </t>
        </is>
      </c>
      <c r="CK1802" t="inlineStr">
        <is>
          <t>Henderson,C., and Q.H. Pickering</t>
        </is>
      </c>
      <c r="CL1802" t="n">
        <v>2155.0</v>
      </c>
      <c r="CM1802" t="inlineStr">
        <is>
          <t>Toxicity of Organic Phosphorus Insecticides to Fish</t>
        </is>
      </c>
      <c r="CN1802" t="inlineStr">
        <is>
          <t>Trans. Am. Fish. Soc.87:39-51</t>
        </is>
      </c>
      <c r="CO1802" t="n">
        <v>1958.0</v>
      </c>
      <c r="CP1802" t="inlineStr">
        <is>
          <t>Henderson,C., and Q.H. Pickering (1958). Toxicity of Organic Phosphorus Insecticides to Fish. Trans. Am. Fish. Soc., 87, 39-51. doi:10.1577/1548-8659(1957)87[39:TOOPIT]2.0.CO;2. ECOREF#:2155</t>
        </is>
      </c>
    </row>
    <row r="1803">
      <c r="A1803" t="n">
        <v>314409.0</v>
      </c>
      <c r="B1803" t="inlineStr">
        <is>
          <t>5-Bromo-6-methyl-3-(1-methylpropyl)-2,4(1H,3H)-pyrimidinedione</t>
        </is>
      </c>
      <c r="C1803" t="inlineStr">
        <is>
          <t>Technical grade, technical product, technical formulation</t>
        </is>
      </c>
      <c r="D1803" t="inlineStr">
        <is>
          <t>Measured</t>
        </is>
      </c>
      <c r="E1803" t="inlineStr">
        <is>
          <t>Not coded</t>
        </is>
      </c>
      <c r="F1803"/>
      <c r="G1803" t="n">
        <v>95.0</v>
      </c>
      <c r="H1803"/>
      <c r="I1803"/>
      <c r="J1803"/>
      <c r="K1803"/>
      <c r="L1803" t="inlineStr">
        <is>
          <t>Pimephales promelas</t>
        </is>
      </c>
      <c r="M1803" t="inlineStr">
        <is>
          <t>Fathead Minnow</t>
        </is>
      </c>
      <c r="N1803"/>
      <c r="O1803"/>
      <c r="P1803" t="n">
        <v>30.0</v>
      </c>
      <c r="Q1803"/>
      <c r="R1803"/>
      <c r="S1803"/>
      <c r="T1803"/>
      <c r="U1803" t="inlineStr">
        <is>
          <t>Day(s)</t>
        </is>
      </c>
      <c r="V1803" t="inlineStr">
        <is>
          <t>Flow-through</t>
        </is>
      </c>
      <c r="W1803" t="inlineStr">
        <is>
          <t>Fresh water</t>
        </is>
      </c>
      <c r="X1803" t="inlineStr">
        <is>
          <t>Lab</t>
        </is>
      </c>
      <c r="Y1803" t="n">
        <v>6.0</v>
      </c>
      <c r="Z1803" t="inlineStr">
        <is>
          <t>Active ingredient</t>
        </is>
      </c>
      <c r="AA1803"/>
      <c r="AB1803" t="n">
        <v>182.0</v>
      </c>
      <c r="AC1803"/>
      <c r="AD1803"/>
      <c r="AE1803"/>
      <c r="AF1803"/>
      <c r="AG1803" t="inlineStr">
        <is>
          <t>AI mg/L</t>
        </is>
      </c>
      <c r="AH1803"/>
      <c r="AI1803"/>
      <c r="AJ1803"/>
      <c r="AK1803"/>
      <c r="AL1803"/>
      <c r="AM1803"/>
      <c r="AN1803"/>
      <c r="AO1803"/>
      <c r="AP1803"/>
      <c r="AQ1803"/>
      <c r="AR1803"/>
      <c r="AS1803"/>
      <c r="AT1803"/>
      <c r="AU1803"/>
      <c r="AV1803"/>
      <c r="AW1803"/>
      <c r="AX1803" t="inlineStr">
        <is>
          <t>Mortality</t>
        </is>
      </c>
      <c r="AY1803" t="inlineStr">
        <is>
          <t>Mortality</t>
        </is>
      </c>
      <c r="AZ1803" t="inlineStr">
        <is>
          <t>LC50</t>
        </is>
      </c>
      <c r="BA1803"/>
      <c r="BB1803" t="n">
        <v>4.0</v>
      </c>
      <c r="BC1803"/>
      <c r="BD1803"/>
      <c r="BE1803"/>
      <c r="BF1803"/>
      <c r="BG1803" t="inlineStr">
        <is>
          <t>Day(s)</t>
        </is>
      </c>
      <c r="BH1803" t="inlineStr">
        <is>
          <t>Pure</t>
        </is>
      </c>
      <c r="BI1803" t="inlineStr">
        <is>
          <t>DTXSID4022020</t>
        </is>
      </c>
      <c r="BJ1803" t="inlineStr">
        <is>
          <t>10.1007/BF01055817</t>
        </is>
      </c>
      <c r="BK1803"/>
      <c r="BL1803"/>
      <c r="BM1803"/>
      <c r="BN1803"/>
      <c r="BO1803"/>
      <c r="BP1803"/>
      <c r="BQ1803"/>
      <c r="BR1803"/>
      <c r="BS1803"/>
      <c r="BT1803" t="inlineStr">
        <is>
          <t>--</t>
        </is>
      </c>
      <c r="BU1803"/>
      <c r="BV1803"/>
      <c r="BW1803"/>
      <c r="BX1803"/>
      <c r="BY1803"/>
      <c r="BZ1803"/>
      <c r="CA1803"/>
      <c r="CB1803"/>
      <c r="CC1803"/>
      <c r="CD1803"/>
      <c r="CE1803"/>
      <c r="CF1803"/>
      <c r="CG1803"/>
      <c r="CH1803"/>
      <c r="CI1803" t="inlineStr">
        <is>
          <t xml:space="preserve"> DNUM/6//DOSES/108/127/146/172/207 mg/L//TESTID/1//</t>
        </is>
      </c>
      <c r="CJ1803" t="inlineStr">
        <is>
          <t xml:space="preserve">   DNUM/6//DOSES/108/127/146/172/207 mg/L//TESTID/1//</t>
        </is>
      </c>
      <c r="CK1803" t="inlineStr">
        <is>
          <t>Call,D.J., L.T. Brooke, R.J. Kent, M.L. Knuth, S.H. Poirier, J.M. Huot, and A.R. Lima</t>
        </is>
      </c>
      <c r="CL1803" t="n">
        <v>12612.0</v>
      </c>
      <c r="CM1803" t="inlineStr">
        <is>
          <t>Bromacil and Diuron Herbicides: Toxicity, Uptake, and Elimination in Freshwater Fish</t>
        </is>
      </c>
      <c r="CN1803" t="inlineStr">
        <is>
          <t>Arch. Environ. Contam. Toxicol.16(5): 607-613</t>
        </is>
      </c>
      <c r="CO1803" t="n">
        <v>1987.0</v>
      </c>
      <c r="CP1803" t="inlineStr">
        <is>
          <t>Call,D.J., L.T. Brooke, R.J. Kent, M.L. Knuth, S.H. Poirier, J.M. Huot, and A.R. Lima (1987). Bromacil and Diuron Herbicides: Toxicity, Uptake, and Elimination in Freshwater Fish. Arch. Environ. Contam. Toxicol., 16, (5), 607-613. doi:10.1007/BF01055817. ECOREF#:12612</t>
        </is>
      </c>
    </row>
    <row r="1804">
      <c r="A1804" t="n">
        <v>314409.0</v>
      </c>
      <c r="B1804" t="inlineStr">
        <is>
          <t>5-Bromo-6-methyl-3-(1-methylpropyl)-2,4(1H,3H)-pyrimidinedione</t>
        </is>
      </c>
      <c r="C1804"/>
      <c r="D1804" t="inlineStr">
        <is>
          <t>Measured</t>
        </is>
      </c>
      <c r="E1804" t="inlineStr">
        <is>
          <t>Not coded</t>
        </is>
      </c>
      <c r="F1804"/>
      <c r="G1804" t="n">
        <v>95.0</v>
      </c>
      <c r="H1804"/>
      <c r="I1804"/>
      <c r="J1804"/>
      <c r="K1804"/>
      <c r="L1804" t="inlineStr">
        <is>
          <t>Pimephales promelas</t>
        </is>
      </c>
      <c r="M1804" t="inlineStr">
        <is>
          <t>Fathead Minnow</t>
        </is>
      </c>
      <c r="N1804"/>
      <c r="O1804"/>
      <c r="P1804" t="n">
        <v>30.0</v>
      </c>
      <c r="Q1804"/>
      <c r="R1804"/>
      <c r="S1804"/>
      <c r="T1804"/>
      <c r="U1804" t="inlineStr">
        <is>
          <t>Day(s)</t>
        </is>
      </c>
      <c r="V1804" t="inlineStr">
        <is>
          <t>Flow-through</t>
        </is>
      </c>
      <c r="W1804" t="inlineStr">
        <is>
          <t>Fresh water</t>
        </is>
      </c>
      <c r="X1804" t="inlineStr">
        <is>
          <t>Lab</t>
        </is>
      </c>
      <c r="Y1804"/>
      <c r="Z1804" t="inlineStr">
        <is>
          <t>Active ingredient</t>
        </is>
      </c>
      <c r="AA1804"/>
      <c r="AB1804" t="n">
        <v>186.0</v>
      </c>
      <c r="AC1804"/>
      <c r="AD1804" t="n">
        <v>180.0</v>
      </c>
      <c r="AE1804"/>
      <c r="AF1804" t="n">
        <v>192.0</v>
      </c>
      <c r="AG1804" t="inlineStr">
        <is>
          <t>AI mg/L</t>
        </is>
      </c>
      <c r="AH1804"/>
      <c r="AI1804"/>
      <c r="AJ1804"/>
      <c r="AK1804"/>
      <c r="AL1804"/>
      <c r="AM1804"/>
      <c r="AN1804"/>
      <c r="AO1804"/>
      <c r="AP1804"/>
      <c r="AQ1804"/>
      <c r="AR1804"/>
      <c r="AS1804"/>
      <c r="AT1804"/>
      <c r="AU1804"/>
      <c r="AV1804"/>
      <c r="AW1804"/>
      <c r="AX1804" t="inlineStr">
        <is>
          <t>Mortality</t>
        </is>
      </c>
      <c r="AY1804" t="inlineStr">
        <is>
          <t>Mortality</t>
        </is>
      </c>
      <c r="AZ1804" t="inlineStr">
        <is>
          <t>LC50</t>
        </is>
      </c>
      <c r="BA1804"/>
      <c r="BB1804" t="n">
        <v>4.0</v>
      </c>
      <c r="BC1804"/>
      <c r="BD1804"/>
      <c r="BE1804"/>
      <c r="BF1804"/>
      <c r="BG1804" t="inlineStr">
        <is>
          <t>Day(s)</t>
        </is>
      </c>
      <c r="BH1804" t="inlineStr">
        <is>
          <t>Pure</t>
        </is>
      </c>
      <c r="BI1804" t="inlineStr">
        <is>
          <t>DTXSID4022020</t>
        </is>
      </c>
      <c r="BJ1804"/>
      <c r="BK1804"/>
      <c r="BL1804"/>
      <c r="BM1804"/>
      <c r="BN1804"/>
      <c r="BO1804"/>
      <c r="BP1804"/>
      <c r="BQ1804"/>
      <c r="BR1804"/>
      <c r="BS1804"/>
      <c r="BT1804" t="inlineStr">
        <is>
          <t>--</t>
        </is>
      </c>
      <c r="BU1804"/>
      <c r="BV1804"/>
      <c r="BW1804"/>
      <c r="BX1804"/>
      <c r="BY1804"/>
      <c r="BZ1804"/>
      <c r="CA1804"/>
      <c r="CB1804"/>
      <c r="CC1804"/>
      <c r="CD1804"/>
      <c r="CE1804"/>
      <c r="CF1804"/>
      <c r="CG1804"/>
      <c r="CH1804"/>
      <c r="CI1804" t="inlineStr">
        <is>
          <t xml:space="preserve"> Stress was characterized by swimming in a spiral motion and by floating vertically in the water.  Spike recoveries were not takeNA  </t>
        </is>
      </c>
      <c r="CJ1804" t="inlineStr">
        <is>
          <t xml:space="preserve">   Stress was characterized by swimming in a spiral motion and by floating vertically in the water.  Spike recoveries were not takeNA  </t>
        </is>
      </c>
      <c r="CK1804" t="inlineStr">
        <is>
          <t>Geiger,D.L., D.J. Call, and L.T. Brooke</t>
        </is>
      </c>
      <c r="CL1804" t="n">
        <v>12859.0</v>
      </c>
      <c r="CM1804" t="inlineStr">
        <is>
          <t>Acute Toxicities of Organic Chemicals to Fathead Minnows (Pimephales promelas) Volume IV</t>
        </is>
      </c>
      <c r="CN1804" t="inlineStr">
        <is>
          <t>Center for Lake Superior Environmental Studies, University of Wisconsin, Superior, WI4:355 p.</t>
        </is>
      </c>
      <c r="CO1804" t="n">
        <v>1988.0</v>
      </c>
      <c r="CP1804" t="inlineStr">
        <is>
          <t>Geiger,D.L., D.J. Call, and L.T. Brooke (1988). Acute Toxicities of Organic Chemicals to Fathead Minnows (Pimephales promelas) Volume IV. Center for Lake Superior Environmental Studies, University of Wisconsin, Superior, WI, 4, 355 p. ECOREF#:12859</t>
        </is>
      </c>
    </row>
    <row r="1805">
      <c r="A1805" t="n">
        <v>315184.0</v>
      </c>
      <c r="B1805" t="inlineStr">
        <is>
          <t>4-(Dimethylamino)-3,5-dimethylphenol, Methylcarbamate(ester)</t>
        </is>
      </c>
      <c r="C1805"/>
      <c r="D1805" t="inlineStr">
        <is>
          <t>Not reported</t>
        </is>
      </c>
      <c r="E1805" t="inlineStr">
        <is>
          <t>Not coded</t>
        </is>
      </c>
      <c r="F1805"/>
      <c r="G1805" t="n">
        <v>90.0</v>
      </c>
      <c r="H1805"/>
      <c r="I1805"/>
      <c r="J1805"/>
      <c r="K1805"/>
      <c r="L1805" t="inlineStr">
        <is>
          <t>Pimephales promelas</t>
        </is>
      </c>
      <c r="M1805" t="inlineStr">
        <is>
          <t>Fathead Minnow</t>
        </is>
      </c>
      <c r="N1805"/>
      <c r="O1805"/>
      <c r="P1805"/>
      <c r="Q1805"/>
      <c r="R1805"/>
      <c r="S1805"/>
      <c r="T1805"/>
      <c r="U1805"/>
      <c r="V1805" t="inlineStr">
        <is>
          <t>Static</t>
        </is>
      </c>
      <c r="W1805" t="inlineStr">
        <is>
          <t>Fresh water</t>
        </is>
      </c>
      <c r="X1805" t="inlineStr">
        <is>
          <t>Lab</t>
        </is>
      </c>
      <c r="Y1805"/>
      <c r="Z1805" t="inlineStr">
        <is>
          <t>Active ingredient</t>
        </is>
      </c>
      <c r="AA1805"/>
      <c r="AB1805" t="n">
        <v>9.26</v>
      </c>
      <c r="AC1805"/>
      <c r="AD1805" t="n">
        <v>6.84</v>
      </c>
      <c r="AE1805"/>
      <c r="AF1805" t="n">
        <v>12.5</v>
      </c>
      <c r="AG1805" t="inlineStr">
        <is>
          <t>AI mg/L</t>
        </is>
      </c>
      <c r="AH1805"/>
      <c r="AI1805"/>
      <c r="AJ1805"/>
      <c r="AK1805"/>
      <c r="AL1805"/>
      <c r="AM1805"/>
      <c r="AN1805"/>
      <c r="AO1805"/>
      <c r="AP1805"/>
      <c r="AQ1805"/>
      <c r="AR1805"/>
      <c r="AS1805"/>
      <c r="AT1805"/>
      <c r="AU1805"/>
      <c r="AV1805"/>
      <c r="AW1805"/>
      <c r="AX1805" t="inlineStr">
        <is>
          <t>Mortality</t>
        </is>
      </c>
      <c r="AY1805" t="inlineStr">
        <is>
          <t>Mortality</t>
        </is>
      </c>
      <c r="AZ1805" t="inlineStr">
        <is>
          <t>LC50</t>
        </is>
      </c>
      <c r="BA1805"/>
      <c r="BB1805" t="n">
        <v>4.0</v>
      </c>
      <c r="BC1805"/>
      <c r="BD1805"/>
      <c r="BE1805"/>
      <c r="BF1805"/>
      <c r="BG1805" t="inlineStr">
        <is>
          <t>Day(s)</t>
        </is>
      </c>
      <c r="BH1805" t="inlineStr">
        <is>
          <t>Pure</t>
        </is>
      </c>
      <c r="BI1805" t="inlineStr">
        <is>
          <t>DTXSID7020893</t>
        </is>
      </c>
      <c r="BJ1805"/>
      <c r="BK1805"/>
      <c r="BL1805"/>
      <c r="BM1805"/>
      <c r="BN1805"/>
      <c r="BO1805"/>
      <c r="BP1805"/>
      <c r="BQ1805"/>
      <c r="BR1805"/>
      <c r="BS1805"/>
      <c r="BT1805" t="inlineStr">
        <is>
          <t>--</t>
        </is>
      </c>
      <c r="BU1805"/>
      <c r="BV1805"/>
      <c r="BW1805"/>
      <c r="BX1805"/>
      <c r="BY1805"/>
      <c r="BZ1805"/>
      <c r="CA1805"/>
      <c r="CB1805"/>
      <c r="CC1805"/>
      <c r="CD1805"/>
      <c r="CE1805"/>
      <c r="CF1805"/>
      <c r="CG1805"/>
      <c r="CH1805"/>
      <c r="CI1805"/>
      <c r="CJ1805"/>
      <c r="CK1805" t="inlineStr">
        <is>
          <t>Mayer,F.L.,Jr., and M.R. Ellersieck</t>
        </is>
      </c>
      <c r="CL1805" t="n">
        <v>6797.0</v>
      </c>
      <c r="CM1805" t="inlineStr">
        <is>
          <t>Manual of Acute Toxicity: Interpretation and Data Base for 410 Chemicals and 66 Species of Freshwater Animals</t>
        </is>
      </c>
      <c r="CN1805" t="inlineStr">
        <is>
          <t>USDI Fish and Wildlife Service, Publication No.160, Washington, DC:505 p.</t>
        </is>
      </c>
      <c r="CO1805" t="n">
        <v>1986.0</v>
      </c>
      <c r="CP1805" t="inlineStr">
        <is>
          <t>Mayer,F.L.,Jr., and M.R. Ellersieck (1986). Manual of Acute Toxicity: Interpretation and Data Base for 410 Chemicals and 66 Species of Freshwater Animals. USDI Fish and Wildlife Service, Publication No.160, Washington, DC, 505 p. ECOREF#:6797</t>
        </is>
      </c>
    </row>
    <row r="1806">
      <c r="A1806" t="n">
        <v>315184.0</v>
      </c>
      <c r="B1806" t="inlineStr">
        <is>
          <t>4-(Dimethylamino)-3,5-dimethylphenol, Methylcarbamate(ester)</t>
        </is>
      </c>
      <c r="C1806" t="inlineStr">
        <is>
          <t>Technical grade, technical product, technical formulation</t>
        </is>
      </c>
      <c r="D1806" t="inlineStr">
        <is>
          <t>Unmeasured</t>
        </is>
      </c>
      <c r="E1806" t="inlineStr">
        <is>
          <t>Not coded</t>
        </is>
      </c>
      <c r="F1806"/>
      <c r="G1806" t="n">
        <v>91.0</v>
      </c>
      <c r="H1806"/>
      <c r="I1806"/>
      <c r="J1806"/>
      <c r="K1806"/>
      <c r="L1806" t="inlineStr">
        <is>
          <t>Pimephales promelas</t>
        </is>
      </c>
      <c r="M1806" t="inlineStr">
        <is>
          <t>Fathead Minnow</t>
        </is>
      </c>
      <c r="N1806" t="inlineStr">
        <is>
          <t>Fingerling</t>
        </is>
      </c>
      <c r="O1806"/>
      <c r="P1806"/>
      <c r="Q1806"/>
      <c r="R1806"/>
      <c r="S1806"/>
      <c r="T1806"/>
      <c r="U1806"/>
      <c r="V1806" t="inlineStr">
        <is>
          <t>Static</t>
        </is>
      </c>
      <c r="W1806" t="inlineStr">
        <is>
          <t>Fresh water</t>
        </is>
      </c>
      <c r="X1806" t="inlineStr">
        <is>
          <t>Lab</t>
        </is>
      </c>
      <c r="Y1806"/>
      <c r="Z1806" t="inlineStr">
        <is>
          <t>Active ingredient</t>
        </is>
      </c>
      <c r="AA1806"/>
      <c r="AB1806" t="n">
        <v>23.7</v>
      </c>
      <c r="AC1806"/>
      <c r="AD1806" t="n">
        <v>20.4</v>
      </c>
      <c r="AE1806"/>
      <c r="AF1806" t="n">
        <v>27.5</v>
      </c>
      <c r="AG1806" t="inlineStr">
        <is>
          <t>AI mg/L</t>
        </is>
      </c>
      <c r="AH1806"/>
      <c r="AI1806"/>
      <c r="AJ1806"/>
      <c r="AK1806"/>
      <c r="AL1806"/>
      <c r="AM1806"/>
      <c r="AN1806"/>
      <c r="AO1806"/>
      <c r="AP1806"/>
      <c r="AQ1806"/>
      <c r="AR1806"/>
      <c r="AS1806"/>
      <c r="AT1806"/>
      <c r="AU1806"/>
      <c r="AV1806"/>
      <c r="AW1806"/>
      <c r="AX1806" t="inlineStr">
        <is>
          <t>Mortality</t>
        </is>
      </c>
      <c r="AY1806" t="inlineStr">
        <is>
          <t>Mortality</t>
        </is>
      </c>
      <c r="AZ1806" t="inlineStr">
        <is>
          <t>LC50</t>
        </is>
      </c>
      <c r="BA1806"/>
      <c r="BB1806" t="n">
        <v>4.0</v>
      </c>
      <c r="BC1806"/>
      <c r="BD1806"/>
      <c r="BE1806"/>
      <c r="BF1806"/>
      <c r="BG1806" t="inlineStr">
        <is>
          <t>Day(s)</t>
        </is>
      </c>
      <c r="BH1806" t="inlineStr">
        <is>
          <t>Pure</t>
        </is>
      </c>
      <c r="BI1806" t="inlineStr">
        <is>
          <t>DTXSID7020893</t>
        </is>
      </c>
      <c r="BJ1806" t="inlineStr">
        <is>
          <t>10.1007/BF02097779</t>
        </is>
      </c>
      <c r="BK1806"/>
      <c r="BL1806"/>
      <c r="BM1806"/>
      <c r="BN1806"/>
      <c r="BO1806"/>
      <c r="BP1806"/>
      <c r="BQ1806"/>
      <c r="BR1806"/>
      <c r="BS1806"/>
      <c r="BT1806" t="inlineStr">
        <is>
          <t>--</t>
        </is>
      </c>
      <c r="BU1806"/>
      <c r="BV1806"/>
      <c r="BW1806"/>
      <c r="BX1806"/>
      <c r="BY1806"/>
      <c r="BZ1806"/>
      <c r="CA1806"/>
      <c r="CB1806"/>
      <c r="CC1806"/>
      <c r="CD1806"/>
      <c r="CE1806"/>
      <c r="CF1806"/>
      <c r="CG1806"/>
      <c r="CH1806"/>
      <c r="CI1806" t="inlineStr">
        <is>
          <t xml:space="preserve"> CONTR/NO SOLVENT// CARRIER/ACETONE// </t>
        </is>
      </c>
      <c r="CJ1806" t="inlineStr">
        <is>
          <t xml:space="preserve">   CONTR/NO SOLVENT// CARRIER/ACETONE// </t>
        </is>
      </c>
      <c r="CK1806" t="inlineStr">
        <is>
          <t>Mauck,W.L., L.E. Olson, and J.W. Hogan</t>
        </is>
      </c>
      <c r="CL1806" t="n">
        <v>665.0</v>
      </c>
      <c r="CM1806" t="inlineStr">
        <is>
          <t>Effects of Water Quality on Deactivation and Toxicity of Mexacarbate (Zectran) to Fish</t>
        </is>
      </c>
      <c r="CN1806" t="inlineStr">
        <is>
          <t>Arch. Environ. Contam. Toxicol.6(4): 385-393</t>
        </is>
      </c>
      <c r="CO1806" t="n">
        <v>1977.0</v>
      </c>
      <c r="CP1806" t="inlineStr">
        <is>
          <t>Mauck,W.L., L.E. Olson, and J.W. Hogan (1977). Effects of Water Quality on Deactivation and Toxicity of Mexacarbate (Zectran) to Fish. Arch. Environ. Contam. Toxicol., 6, (4), 385-393. doi:10.1007/BF02097779. ECOREF#:665</t>
        </is>
      </c>
    </row>
    <row r="1807">
      <c r="A1807" t="n">
        <v>315184.0</v>
      </c>
      <c r="B1807" t="inlineStr">
        <is>
          <t>4-(Dimethylamino)-3,5-dimethylphenol, Methylcarbamate(ester)</t>
        </is>
      </c>
      <c r="C1807"/>
      <c r="D1807" t="inlineStr">
        <is>
          <t>Unmeasured</t>
        </is>
      </c>
      <c r="E1807" t="inlineStr">
        <is>
          <t>Not coded</t>
        </is>
      </c>
      <c r="F1807"/>
      <c r="G1807"/>
      <c r="H1807"/>
      <c r="I1807"/>
      <c r="J1807"/>
      <c r="K1807"/>
      <c r="L1807" t="inlineStr">
        <is>
          <t>Pimephales promelas</t>
        </is>
      </c>
      <c r="M1807" t="inlineStr">
        <is>
          <t>Fathead Minnow</t>
        </is>
      </c>
      <c r="N1807"/>
      <c r="O1807"/>
      <c r="P1807"/>
      <c r="Q1807"/>
      <c r="R1807"/>
      <c r="S1807"/>
      <c r="T1807"/>
      <c r="U1807"/>
      <c r="V1807" t="inlineStr">
        <is>
          <t>Aquatic, unspecified</t>
        </is>
      </c>
      <c r="W1807" t="inlineStr">
        <is>
          <t>Fresh water</t>
        </is>
      </c>
      <c r="X1807" t="inlineStr">
        <is>
          <t>Lab</t>
        </is>
      </c>
      <c r="Y1807"/>
      <c r="Z1807" t="inlineStr">
        <is>
          <t>Formulation</t>
        </is>
      </c>
      <c r="AA1807"/>
      <c r="AB1807" t="n">
        <v>17.0</v>
      </c>
      <c r="AC1807"/>
      <c r="AD1807"/>
      <c r="AE1807"/>
      <c r="AF1807"/>
      <c r="AG1807" t="inlineStr">
        <is>
          <t>AI mg/L</t>
        </is>
      </c>
      <c r="AH1807"/>
      <c r="AI1807"/>
      <c r="AJ1807"/>
      <c r="AK1807"/>
      <c r="AL1807"/>
      <c r="AM1807"/>
      <c r="AN1807"/>
      <c r="AO1807"/>
      <c r="AP1807"/>
      <c r="AQ1807"/>
      <c r="AR1807"/>
      <c r="AS1807"/>
      <c r="AT1807"/>
      <c r="AU1807"/>
      <c r="AV1807"/>
      <c r="AW1807"/>
      <c r="AX1807" t="inlineStr">
        <is>
          <t>Mortality</t>
        </is>
      </c>
      <c r="AY1807" t="inlineStr">
        <is>
          <t>Mortality</t>
        </is>
      </c>
      <c r="AZ1807" t="inlineStr">
        <is>
          <t>LC50</t>
        </is>
      </c>
      <c r="BA1807"/>
      <c r="BB1807" t="n">
        <v>4.0</v>
      </c>
      <c r="BC1807"/>
      <c r="BD1807"/>
      <c r="BE1807"/>
      <c r="BF1807"/>
      <c r="BG1807" t="inlineStr">
        <is>
          <t>Day(s)</t>
        </is>
      </c>
      <c r="BH1807"/>
      <c r="BI1807" t="inlineStr">
        <is>
          <t>DTXSID7020893</t>
        </is>
      </c>
      <c r="BJ1807"/>
      <c r="BK1807"/>
      <c r="BL1807"/>
      <c r="BM1807"/>
      <c r="BN1807"/>
      <c r="BO1807"/>
      <c r="BP1807"/>
      <c r="BQ1807"/>
      <c r="BR1807"/>
      <c r="BS1807"/>
      <c r="BT1807" t="inlineStr">
        <is>
          <t>--</t>
        </is>
      </c>
      <c r="BU1807"/>
      <c r="BV1807"/>
      <c r="BW1807"/>
      <c r="BX1807"/>
      <c r="BY1807"/>
      <c r="BZ1807"/>
      <c r="CA1807"/>
      <c r="CB1807"/>
      <c r="CC1807"/>
      <c r="CD1807"/>
      <c r="CE1807"/>
      <c r="CF1807"/>
      <c r="CG1807"/>
      <c r="CH1807"/>
      <c r="CI1807"/>
      <c r="CJ1807"/>
      <c r="CK1807" t="inlineStr">
        <is>
          <t>Mayer,F.L.,Jr.</t>
        </is>
      </c>
      <c r="CL1807" t="n">
        <v>70421.0</v>
      </c>
      <c r="CM1807" t="inlineStr">
        <is>
          <t>Pesticides as Pollutants</t>
        </is>
      </c>
      <c r="CN1807" t="inlineStr">
        <is>
          <t>In: B.G.Liptak (Ed.), Environmental Engineer's Handbook, Chilton Book Co., Radnor, PA:405-418</t>
        </is>
      </c>
      <c r="CO1807" t="n">
        <v>1974.0</v>
      </c>
      <c r="CP1807" t="inlineStr">
        <is>
          <t>Mayer,F.L.,Jr. (1974). Pesticides as Pollutants. In: B.G.Liptak (Ed.), Environmental Engineer's Handbook, Chilton Book Co., Radnor, PA, 405-418. ECOREF#:70421</t>
        </is>
      </c>
    </row>
    <row r="1808">
      <c r="A1808" t="n">
        <v>315184.0</v>
      </c>
      <c r="B1808" t="inlineStr">
        <is>
          <t>4-(Dimethylamino)-3,5-dimethylphenol, Methylcarbamate(ester)</t>
        </is>
      </c>
      <c r="C1808"/>
      <c r="D1808" t="inlineStr">
        <is>
          <t>Not reported</t>
        </is>
      </c>
      <c r="E1808" t="inlineStr">
        <is>
          <t>Not coded</t>
        </is>
      </c>
      <c r="F1808"/>
      <c r="G1808" t="n">
        <v>90.0</v>
      </c>
      <c r="H1808"/>
      <c r="I1808"/>
      <c r="J1808"/>
      <c r="K1808"/>
      <c r="L1808" t="inlineStr">
        <is>
          <t>Pimephales promelas</t>
        </is>
      </c>
      <c r="M1808" t="inlineStr">
        <is>
          <t>Fathead Minnow</t>
        </is>
      </c>
      <c r="N1808"/>
      <c r="O1808"/>
      <c r="P1808"/>
      <c r="Q1808"/>
      <c r="R1808"/>
      <c r="S1808"/>
      <c r="T1808"/>
      <c r="U1808"/>
      <c r="V1808" t="inlineStr">
        <is>
          <t>Static</t>
        </is>
      </c>
      <c r="W1808" t="inlineStr">
        <is>
          <t>Fresh water</t>
        </is>
      </c>
      <c r="X1808" t="inlineStr">
        <is>
          <t>Lab</t>
        </is>
      </c>
      <c r="Y1808"/>
      <c r="Z1808" t="inlineStr">
        <is>
          <t>Active ingredient</t>
        </is>
      </c>
      <c r="AA1808"/>
      <c r="AB1808" t="n">
        <v>17.0</v>
      </c>
      <c r="AC1808"/>
      <c r="AD1808" t="n">
        <v>15.7</v>
      </c>
      <c r="AE1808"/>
      <c r="AF1808" t="n">
        <v>18.2</v>
      </c>
      <c r="AG1808" t="inlineStr">
        <is>
          <t>AI mg/L</t>
        </is>
      </c>
      <c r="AH1808"/>
      <c r="AI1808"/>
      <c r="AJ1808"/>
      <c r="AK1808"/>
      <c r="AL1808"/>
      <c r="AM1808"/>
      <c r="AN1808"/>
      <c r="AO1808"/>
      <c r="AP1808"/>
      <c r="AQ1808"/>
      <c r="AR1808"/>
      <c r="AS1808"/>
      <c r="AT1808"/>
      <c r="AU1808"/>
      <c r="AV1808"/>
      <c r="AW1808"/>
      <c r="AX1808" t="inlineStr">
        <is>
          <t>Mortality</t>
        </is>
      </c>
      <c r="AY1808" t="inlineStr">
        <is>
          <t>Mortality</t>
        </is>
      </c>
      <c r="AZ1808" t="inlineStr">
        <is>
          <t>LC50</t>
        </is>
      </c>
      <c r="BA1808"/>
      <c r="BB1808" t="n">
        <v>4.0</v>
      </c>
      <c r="BC1808"/>
      <c r="BD1808"/>
      <c r="BE1808"/>
      <c r="BF1808"/>
      <c r="BG1808" t="inlineStr">
        <is>
          <t>Day(s)</t>
        </is>
      </c>
      <c r="BH1808" t="inlineStr">
        <is>
          <t>Pure</t>
        </is>
      </c>
      <c r="BI1808" t="inlineStr">
        <is>
          <t>DTXSID7020893</t>
        </is>
      </c>
      <c r="BJ1808"/>
      <c r="BK1808"/>
      <c r="BL1808"/>
      <c r="BM1808"/>
      <c r="BN1808"/>
      <c r="BO1808"/>
      <c r="BP1808"/>
      <c r="BQ1808"/>
      <c r="BR1808"/>
      <c r="BS1808"/>
      <c r="BT1808" t="inlineStr">
        <is>
          <t>--</t>
        </is>
      </c>
      <c r="BU1808"/>
      <c r="BV1808"/>
      <c r="BW1808"/>
      <c r="BX1808"/>
      <c r="BY1808"/>
      <c r="BZ1808"/>
      <c r="CA1808"/>
      <c r="CB1808"/>
      <c r="CC1808"/>
      <c r="CD1808"/>
      <c r="CE1808"/>
      <c r="CF1808"/>
      <c r="CG1808"/>
      <c r="CH1808"/>
      <c r="CI1808"/>
      <c r="CJ1808"/>
      <c r="CK1808" t="inlineStr">
        <is>
          <t>Mayer,F.L.,Jr., and M.R. Ellersieck</t>
        </is>
      </c>
      <c r="CL1808" t="n">
        <v>6797.0</v>
      </c>
      <c r="CM1808" t="inlineStr">
        <is>
          <t>Manual of Acute Toxicity: Interpretation and Data Base for 410 Chemicals and 66 Species of Freshwater Animals</t>
        </is>
      </c>
      <c r="CN1808" t="inlineStr">
        <is>
          <t>USDI Fish and Wildlife Service, Publication No.160, Washington, DC:505 p.</t>
        </is>
      </c>
      <c r="CO1808" t="n">
        <v>1986.0</v>
      </c>
      <c r="CP1808" t="inlineStr">
        <is>
          <t>Mayer,F.L.,Jr., and M.R. Ellersieck (1986). Manual of Acute Toxicity: Interpretation and Data Base for 410 Chemicals and 66 Species of Freshwater Animals. USDI Fish and Wildlife Service, Publication No.160, Washington, DC, 505 p. ECOREF#:6797</t>
        </is>
      </c>
    </row>
    <row r="1809">
      <c r="A1809" t="n">
        <v>327980.0</v>
      </c>
      <c r="B1809" t="inlineStr">
        <is>
          <t>O-Ethyl O-(2,4,5-trichlorophenyl)ester ethylphosphonothioic acid</t>
        </is>
      </c>
      <c r="C1809"/>
      <c r="D1809" t="inlineStr">
        <is>
          <t>Measured</t>
        </is>
      </c>
      <c r="E1809" t="inlineStr">
        <is>
          <t>Not coded</t>
        </is>
      </c>
      <c r="F1809"/>
      <c r="G1809" t="n">
        <v>95.0</v>
      </c>
      <c r="H1809"/>
      <c r="I1809"/>
      <c r="J1809"/>
      <c r="K1809"/>
      <c r="L1809" t="inlineStr">
        <is>
          <t>Pimephales promelas</t>
        </is>
      </c>
      <c r="M1809" t="inlineStr">
        <is>
          <t>Fathead Minnow</t>
        </is>
      </c>
      <c r="N1809"/>
      <c r="O1809"/>
      <c r="P1809"/>
      <c r="Q1809"/>
      <c r="R1809"/>
      <c r="S1809"/>
      <c r="T1809"/>
      <c r="U1809"/>
      <c r="V1809" t="inlineStr">
        <is>
          <t>Flow-through</t>
        </is>
      </c>
      <c r="W1809" t="inlineStr">
        <is>
          <t>Fresh water</t>
        </is>
      </c>
      <c r="X1809" t="inlineStr">
        <is>
          <t>Lab</t>
        </is>
      </c>
      <c r="Y1809"/>
      <c r="Z1809" t="inlineStr">
        <is>
          <t>Active ingredient</t>
        </is>
      </c>
      <c r="AA1809"/>
      <c r="AB1809" t="n">
        <v>0.225</v>
      </c>
      <c r="AC1809"/>
      <c r="AD1809"/>
      <c r="AE1809"/>
      <c r="AF1809"/>
      <c r="AG1809" t="inlineStr">
        <is>
          <t>AI mg/L</t>
        </is>
      </c>
      <c r="AH1809"/>
      <c r="AI1809"/>
      <c r="AJ1809"/>
      <c r="AK1809"/>
      <c r="AL1809"/>
      <c r="AM1809"/>
      <c r="AN1809"/>
      <c r="AO1809"/>
      <c r="AP1809"/>
      <c r="AQ1809"/>
      <c r="AR1809"/>
      <c r="AS1809"/>
      <c r="AT1809"/>
      <c r="AU1809"/>
      <c r="AV1809"/>
      <c r="AW1809"/>
      <c r="AX1809" t="inlineStr">
        <is>
          <t>Mortality</t>
        </is>
      </c>
      <c r="AY1809" t="inlineStr">
        <is>
          <t>Mortality</t>
        </is>
      </c>
      <c r="AZ1809" t="inlineStr">
        <is>
          <t>LC50</t>
        </is>
      </c>
      <c r="BA1809"/>
      <c r="BB1809" t="n">
        <v>4.0</v>
      </c>
      <c r="BC1809"/>
      <c r="BD1809"/>
      <c r="BE1809"/>
      <c r="BF1809"/>
      <c r="BG1809" t="inlineStr">
        <is>
          <t>Day(s)</t>
        </is>
      </c>
      <c r="BH1809" t="inlineStr">
        <is>
          <t>Pure</t>
        </is>
      </c>
      <c r="BI1809" t="inlineStr">
        <is>
          <t>DTXSID9038420</t>
        </is>
      </c>
      <c r="BJ1809" t="inlineStr">
        <is>
          <t>10.1007/BF01559050</t>
        </is>
      </c>
      <c r="BK1809"/>
      <c r="BL1809"/>
      <c r="BM1809"/>
      <c r="BN1809"/>
      <c r="BO1809"/>
      <c r="BP1809"/>
      <c r="BQ1809"/>
      <c r="BR1809"/>
      <c r="BS1809"/>
      <c r="BT1809" t="inlineStr">
        <is>
          <t>--</t>
        </is>
      </c>
      <c r="BU1809"/>
      <c r="BV1809"/>
      <c r="BW1809"/>
      <c r="BX1809"/>
      <c r="BY1809"/>
      <c r="BZ1809"/>
      <c r="CA1809"/>
      <c r="CB1809"/>
      <c r="CC1809"/>
      <c r="CD1809"/>
      <c r="CE1809"/>
      <c r="CF1809"/>
      <c r="CG1809"/>
      <c r="CH1809"/>
      <c r="CI1809" t="inlineStr">
        <is>
          <t xml:space="preserve"> CONTR/CARRIER// </t>
        </is>
      </c>
      <c r="CJ1809" t="inlineStr">
        <is>
          <t xml:space="preserve">   CONTR/CARRIER// </t>
        </is>
      </c>
      <c r="CK1809" t="inlineStr">
        <is>
          <t>Solon,J.M., and J.H. Nair III</t>
        </is>
      </c>
      <c r="CL1809" t="n">
        <v>605.0</v>
      </c>
      <c r="CM1809" t="inlineStr">
        <is>
          <t>The Effect of a Sublethal Concentration of LAS on the Acute Toxicity of Various Phosphate Pesticides to the Fathead Minnow (Pimephales promelas Rafinesque)</t>
        </is>
      </c>
      <c r="CN1809" t="inlineStr">
        <is>
          <t>Bull. Environ. Contam. Toxicol.5(5): 408-413</t>
        </is>
      </c>
      <c r="CO1809" t="n">
        <v>1970.0</v>
      </c>
      <c r="CP1809" t="inlineStr">
        <is>
          <t>Solon,J.M., and J.H. Nair III (1970). The Effect of a Sublethal Concentration of LAS on the Acute Toxicity of Various Phosphate Pesticides to the Fathead Minnow (Pimephales promelas Rafinesque). Bull. Environ. Contam. Toxicol., 5, (5), 408-413. doi:10.1007/BF01559050. ECOREF#:605</t>
        </is>
      </c>
    </row>
    <row r="1810">
      <c r="A1810" t="n">
        <v>329715.0</v>
      </c>
      <c r="B1810" t="inlineStr">
        <is>
          <t>2,5-Dinitrophenol</t>
        </is>
      </c>
      <c r="C1810"/>
      <c r="D1810" t="inlineStr">
        <is>
          <t>Measured</t>
        </is>
      </c>
      <c r="E1810" t="inlineStr">
        <is>
          <t>Not coded</t>
        </is>
      </c>
      <c r="F1810" t="inlineStr">
        <is>
          <t>&gt;=</t>
        </is>
      </c>
      <c r="G1810" t="n">
        <v>95.0</v>
      </c>
      <c r="H1810"/>
      <c r="I1810"/>
      <c r="J1810"/>
      <c r="K1810"/>
      <c r="L1810" t="inlineStr">
        <is>
          <t>Pimephales promelas</t>
        </is>
      </c>
      <c r="M1810" t="inlineStr">
        <is>
          <t>Fathead Minnow</t>
        </is>
      </c>
      <c r="N1810" t="inlineStr">
        <is>
          <t>Juvenile</t>
        </is>
      </c>
      <c r="O1810"/>
      <c r="P1810"/>
      <c r="Q1810"/>
      <c r="R1810" t="n">
        <v>26.0</v>
      </c>
      <c r="S1810"/>
      <c r="T1810" t="n">
        <v>34.0</v>
      </c>
      <c r="U1810" t="inlineStr">
        <is>
          <t>Day(s)</t>
        </is>
      </c>
      <c r="V1810" t="inlineStr">
        <is>
          <t>Flow-through</t>
        </is>
      </c>
      <c r="W1810" t="inlineStr">
        <is>
          <t>Fresh water</t>
        </is>
      </c>
      <c r="X1810" t="inlineStr">
        <is>
          <t>Lab</t>
        </is>
      </c>
      <c r="Y1810"/>
      <c r="Z1810" t="inlineStr">
        <is>
          <t>Active ingredient</t>
        </is>
      </c>
      <c r="AA1810"/>
      <c r="AB1810" t="n">
        <v>3.36</v>
      </c>
      <c r="AC1810"/>
      <c r="AD1810"/>
      <c r="AE1810"/>
      <c r="AF1810"/>
      <c r="AG1810" t="inlineStr">
        <is>
          <t>AI mg/L</t>
        </is>
      </c>
      <c r="AH1810"/>
      <c r="AI1810"/>
      <c r="AJ1810"/>
      <c r="AK1810"/>
      <c r="AL1810"/>
      <c r="AM1810"/>
      <c r="AN1810"/>
      <c r="AO1810"/>
      <c r="AP1810"/>
      <c r="AQ1810"/>
      <c r="AR1810"/>
      <c r="AS1810"/>
      <c r="AT1810"/>
      <c r="AU1810"/>
      <c r="AV1810"/>
      <c r="AW1810"/>
      <c r="AX1810" t="inlineStr">
        <is>
          <t>Mortality</t>
        </is>
      </c>
      <c r="AY1810" t="inlineStr">
        <is>
          <t>Mortality</t>
        </is>
      </c>
      <c r="AZ1810" t="inlineStr">
        <is>
          <t>LC50</t>
        </is>
      </c>
      <c r="BA1810"/>
      <c r="BB1810" t="n">
        <v>4.0</v>
      </c>
      <c r="BC1810"/>
      <c r="BD1810"/>
      <c r="BE1810"/>
      <c r="BF1810"/>
      <c r="BG1810" t="inlineStr">
        <is>
          <t>Day(s)</t>
        </is>
      </c>
      <c r="BH1810" t="inlineStr">
        <is>
          <t>Pure</t>
        </is>
      </c>
      <c r="BI1810" t="inlineStr">
        <is>
          <t>DTXSID9022021</t>
        </is>
      </c>
      <c r="BJ1810" t="inlineStr">
        <is>
          <t>10.1002/etc.5620140920</t>
        </is>
      </c>
      <c r="BK1810"/>
      <c r="BL1810"/>
      <c r="BM1810"/>
      <c r="BN1810"/>
      <c r="BO1810"/>
      <c r="BP1810"/>
      <c r="BQ1810"/>
      <c r="BR1810"/>
      <c r="BS1810"/>
      <c r="BT1810" t="inlineStr">
        <is>
          <t>--</t>
        </is>
      </c>
      <c r="BU1810"/>
      <c r="BV1810"/>
      <c r="BW1810"/>
      <c r="BX1810"/>
      <c r="BY1810"/>
      <c r="BZ1810"/>
      <c r="CA1810"/>
      <c r="CB1810"/>
      <c r="CC1810"/>
      <c r="CD1810"/>
      <c r="CE1810"/>
      <c r="CF1810"/>
      <c r="CG1810"/>
      <c r="CH1810"/>
      <c r="CI1810"/>
      <c r="CJ1810"/>
      <c r="CK1810" t="inlineStr">
        <is>
          <t>Broderius,S.J., M.D. Kahl, and M.D. Hoglund</t>
        </is>
      </c>
      <c r="CL1810" t="n">
        <v>15031.0</v>
      </c>
      <c r="CM1810" t="inlineStr">
        <is>
          <t>Use of Joint Toxic Response to Define the Primary Mode of Toxic Action for Diverse Industrial Organic Chemicals</t>
        </is>
      </c>
      <c r="CN1810" t="inlineStr">
        <is>
          <t>Environ. Toxicol. Chem.14(9): 1591-1605</t>
        </is>
      </c>
      <c r="CO1810" t="n">
        <v>1995.0</v>
      </c>
      <c r="CP1810" t="inlineStr">
        <is>
          <t>Broderius,S.J., M.D. Kahl, and M.D. Hoglund (1995). Use of Joint Toxic Response to Define the Primary Mode of Toxic Action for Diverse Industrial Organic Chemicals. Environ. Toxicol. Chem., 14, (9), 1591-1605. doi:10.1002/etc.5620140920. ECOREF#:15031</t>
        </is>
      </c>
    </row>
    <row r="1811">
      <c r="A1811" t="n">
        <v>329715.0</v>
      </c>
      <c r="B1811" t="inlineStr">
        <is>
          <t>2,5-Dinitrophenol</t>
        </is>
      </c>
      <c r="C1811"/>
      <c r="D1811" t="inlineStr">
        <is>
          <t>Measured</t>
        </is>
      </c>
      <c r="E1811" t="inlineStr">
        <is>
          <t>Not coded</t>
        </is>
      </c>
      <c r="F1811"/>
      <c r="G1811" t="n">
        <v>65.0</v>
      </c>
      <c r="H1811"/>
      <c r="I1811"/>
      <c r="J1811"/>
      <c r="K1811"/>
      <c r="L1811" t="inlineStr">
        <is>
          <t>Pimephales promelas</t>
        </is>
      </c>
      <c r="M1811" t="inlineStr">
        <is>
          <t>Fathead Minnow</t>
        </is>
      </c>
      <c r="N1811"/>
      <c r="O1811"/>
      <c r="P1811" t="n">
        <v>27.0</v>
      </c>
      <c r="Q1811"/>
      <c r="R1811"/>
      <c r="S1811"/>
      <c r="T1811"/>
      <c r="U1811" t="inlineStr">
        <is>
          <t>Day(s)</t>
        </is>
      </c>
      <c r="V1811" t="inlineStr">
        <is>
          <t>Flow-through</t>
        </is>
      </c>
      <c r="W1811" t="inlineStr">
        <is>
          <t>Fresh water</t>
        </is>
      </c>
      <c r="X1811" t="inlineStr">
        <is>
          <t>Lab</t>
        </is>
      </c>
      <c r="Y1811"/>
      <c r="Z1811" t="inlineStr">
        <is>
          <t>Active ingredient</t>
        </is>
      </c>
      <c r="AA1811"/>
      <c r="AB1811" t="n">
        <v>3.36</v>
      </c>
      <c r="AC1811"/>
      <c r="AD1811" t="n">
        <v>2.99</v>
      </c>
      <c r="AE1811"/>
      <c r="AF1811" t="n">
        <v>3.78</v>
      </c>
      <c r="AG1811" t="inlineStr">
        <is>
          <t>AI mg/L</t>
        </is>
      </c>
      <c r="AH1811"/>
      <c r="AI1811"/>
      <c r="AJ1811"/>
      <c r="AK1811"/>
      <c r="AL1811"/>
      <c r="AM1811"/>
      <c r="AN1811"/>
      <c r="AO1811"/>
      <c r="AP1811"/>
      <c r="AQ1811"/>
      <c r="AR1811"/>
      <c r="AS1811"/>
      <c r="AT1811"/>
      <c r="AU1811"/>
      <c r="AV1811"/>
      <c r="AW1811"/>
      <c r="AX1811" t="inlineStr">
        <is>
          <t>Mortality</t>
        </is>
      </c>
      <c r="AY1811" t="inlineStr">
        <is>
          <t>Mortality</t>
        </is>
      </c>
      <c r="AZ1811" t="inlineStr">
        <is>
          <t>LC50</t>
        </is>
      </c>
      <c r="BA1811"/>
      <c r="BB1811" t="n">
        <v>4.0</v>
      </c>
      <c r="BC1811"/>
      <c r="BD1811"/>
      <c r="BE1811"/>
      <c r="BF1811"/>
      <c r="BG1811" t="inlineStr">
        <is>
          <t>Day(s)</t>
        </is>
      </c>
      <c r="BH1811" t="inlineStr">
        <is>
          <t>Pure</t>
        </is>
      </c>
      <c r="BI1811" t="inlineStr">
        <is>
          <t>DTXSID9022021</t>
        </is>
      </c>
      <c r="BJ1811"/>
      <c r="BK1811"/>
      <c r="BL1811"/>
      <c r="BM1811"/>
      <c r="BN1811"/>
      <c r="BO1811"/>
      <c r="BP1811"/>
      <c r="BQ1811"/>
      <c r="BR1811"/>
      <c r="BS1811"/>
      <c r="BT1811" t="inlineStr">
        <is>
          <t>--</t>
        </is>
      </c>
      <c r="BU1811"/>
      <c r="BV1811"/>
      <c r="BW1811"/>
      <c r="BX1811"/>
      <c r="BY1811"/>
      <c r="BZ1811"/>
      <c r="CA1811"/>
      <c r="CB1811"/>
      <c r="CC1811"/>
      <c r="CD1811"/>
      <c r="CE1811"/>
      <c r="CF1811"/>
      <c r="CG1811"/>
      <c r="CH1811"/>
      <c r="CI1811" t="inlineStr">
        <is>
          <t xml:space="preserve"> NaOH pellets were added to the stock, increasing the amount of chemical in solution.  The pH was then adjusted to that of lake NAter using HCl.  The chemical contained 35% water. Affected fish lost schooling behavior, were hyperactive and </t>
        </is>
      </c>
      <c r="CJ1811" t="inlineStr">
        <is>
          <t xml:space="preserve">   NaOH pellets were added to the stock, increasing the amount of chemical in solution.  The pH was then adjusted to that of lake NAter using HCl.  The chemical contained 35% water. Affected fish lost schooling behavior, were hyperactive and </t>
        </is>
      </c>
      <c r="CK1811" t="inlineStr">
        <is>
          <t>Geiger,D.L., D.J. Call, and L.T. Brooke</t>
        </is>
      </c>
      <c r="CL1811" t="n">
        <v>12859.0</v>
      </c>
      <c r="CM1811" t="inlineStr">
        <is>
          <t>Acute Toxicities of Organic Chemicals to Fathead Minnows (Pimephales promelas) Volume IV</t>
        </is>
      </c>
      <c r="CN1811" t="inlineStr">
        <is>
          <t>Center for Lake Superior Environmental Studies, University of Wisconsin, Superior, WI4:355 p.</t>
        </is>
      </c>
      <c r="CO1811" t="n">
        <v>1988.0</v>
      </c>
      <c r="CP1811" t="inlineStr">
        <is>
          <t>Geiger,D.L., D.J. Call, and L.T. Brooke (1988). Acute Toxicities of Organic Chemicals to Fathead Minnows (Pimephales promelas) Volume IV. Center for Lake Superior Environmental Studies, University of Wisconsin, Superior, WI, 4, 355 p. ECOREF#:12859</t>
        </is>
      </c>
    </row>
    <row r="1812">
      <c r="A1812" t="n">
        <v>330541.0</v>
      </c>
      <c r="B1812" t="inlineStr">
        <is>
          <t>N'-(3,4-Dichlorophenyl)-N,N-dimethylurea</t>
        </is>
      </c>
      <c r="C1812"/>
      <c r="D1812" t="inlineStr">
        <is>
          <t>Measured</t>
        </is>
      </c>
      <c r="E1812" t="inlineStr">
        <is>
          <t>Not reported</t>
        </is>
      </c>
      <c r="F1812"/>
      <c r="G1812" t="n">
        <v>98.6</v>
      </c>
      <c r="H1812"/>
      <c r="I1812"/>
      <c r="J1812"/>
      <c r="K1812"/>
      <c r="L1812" t="inlineStr">
        <is>
          <t>Pimephales promelas</t>
        </is>
      </c>
      <c r="M1812" t="inlineStr">
        <is>
          <t>Fathead Minnow</t>
        </is>
      </c>
      <c r="N1812"/>
      <c r="O1812"/>
      <c r="P1812" t="n">
        <v>30.0</v>
      </c>
      <c r="Q1812"/>
      <c r="R1812"/>
      <c r="S1812"/>
      <c r="T1812"/>
      <c r="U1812" t="inlineStr">
        <is>
          <t>Day(s)</t>
        </is>
      </c>
      <c r="V1812" t="inlineStr">
        <is>
          <t>Flow-through</t>
        </is>
      </c>
      <c r="W1812" t="inlineStr">
        <is>
          <t>Fresh water</t>
        </is>
      </c>
      <c r="X1812" t="inlineStr">
        <is>
          <t>Lab</t>
        </is>
      </c>
      <c r="Y1812"/>
      <c r="Z1812" t="inlineStr">
        <is>
          <t>Active ingredient</t>
        </is>
      </c>
      <c r="AA1812"/>
      <c r="AB1812" t="n">
        <v>14.2</v>
      </c>
      <c r="AC1812"/>
      <c r="AD1812" t="n">
        <v>13.4</v>
      </c>
      <c r="AE1812"/>
      <c r="AF1812" t="n">
        <v>15.0</v>
      </c>
      <c r="AG1812" t="inlineStr">
        <is>
          <t>AI mg/L</t>
        </is>
      </c>
      <c r="AH1812"/>
      <c r="AI1812"/>
      <c r="AJ1812"/>
      <c r="AK1812"/>
      <c r="AL1812"/>
      <c r="AM1812"/>
      <c r="AN1812"/>
      <c r="AO1812"/>
      <c r="AP1812"/>
      <c r="AQ1812"/>
      <c r="AR1812"/>
      <c r="AS1812"/>
      <c r="AT1812"/>
      <c r="AU1812"/>
      <c r="AV1812"/>
      <c r="AW1812"/>
      <c r="AX1812" t="inlineStr">
        <is>
          <t>Mortality</t>
        </is>
      </c>
      <c r="AY1812" t="inlineStr">
        <is>
          <t>Mortality</t>
        </is>
      </c>
      <c r="AZ1812" t="inlineStr">
        <is>
          <t>LC50</t>
        </is>
      </c>
      <c r="BA1812"/>
      <c r="BB1812" t="n">
        <v>4.0</v>
      </c>
      <c r="BC1812"/>
      <c r="BD1812"/>
      <c r="BE1812"/>
      <c r="BF1812"/>
      <c r="BG1812" t="inlineStr">
        <is>
          <t>Day(s)</t>
        </is>
      </c>
      <c r="BH1812"/>
      <c r="BI1812" t="inlineStr">
        <is>
          <t>DTXSID0020446</t>
        </is>
      </c>
      <c r="BJ1812"/>
      <c r="BK1812"/>
      <c r="BL1812" t="inlineStr">
        <is>
          <t>Acute</t>
        </is>
      </c>
      <c r="BM1812"/>
      <c r="BN1812"/>
      <c r="BO1812"/>
      <c r="BP1812"/>
      <c r="BQ1812"/>
      <c r="BR1812"/>
      <c r="BS1812"/>
      <c r="BT1812" t="inlineStr">
        <is>
          <t>--</t>
        </is>
      </c>
      <c r="BU1812"/>
      <c r="BV1812"/>
      <c r="BW1812"/>
      <c r="BX1812"/>
      <c r="BY1812"/>
      <c r="BZ1812"/>
      <c r="CA1812"/>
      <c r="CB1812"/>
      <c r="CC1812"/>
      <c r="CD1812"/>
      <c r="CE1812"/>
      <c r="CF1812"/>
      <c r="CG1812"/>
      <c r="CH1812"/>
      <c r="CI1812"/>
      <c r="CJ1812" t="inlineStr">
        <is>
          <t xml:space="preserve">SOURCE/FROM US EPA ENVIRONMENTAL RESEARCH LABORATORY-DULUTH AND THE UNIVERSITY OF WISCONSIN-SUPERIOR CAMPUS//MEDIA/LAKE SUPERIOR WATER OR DECHLORINATED WATER//   </t>
        </is>
      </c>
      <c r="CK1812" t="inlineStr">
        <is>
          <t>Geiger,D.L., S.H. Poirier, L.T. Brooke, and D.J. Call</t>
        </is>
      </c>
      <c r="CL1812" t="n">
        <v>12858.0</v>
      </c>
      <c r="CM1812" t="inlineStr">
        <is>
          <t>Acute Toxicities of Organic Chemicals to Fathead Minnows (Pimephales promelas) Volume III</t>
        </is>
      </c>
      <c r="CN1812" t="inlineStr">
        <is>
          <t>Center for Lake Superior Environmental Studies, University of Wisconsin, Superior, WI:328 p.</t>
        </is>
      </c>
      <c r="CO1812" t="n">
        <v>1986.0</v>
      </c>
      <c r="CP1812" t="inlineStr">
        <is>
          <t>Geiger,D.L., S.H. Poirier, L.T. Brooke, and D.J. Call (1986). Acute Toxicities of Organic Chemicals to Fathead Minnows (Pimephales promelas) Volume III. Center for Lake Superior Environmental Studies, University of Wisconsin, Superior, WI, 328 p. ECOREF#:12858</t>
        </is>
      </c>
    </row>
    <row r="1813">
      <c r="A1813" t="n">
        <v>330541.0</v>
      </c>
      <c r="B1813" t="inlineStr">
        <is>
          <t>N'-(3,4-Dichlorophenyl)-N,N-dimethylurea</t>
        </is>
      </c>
      <c r="C1813"/>
      <c r="D1813" t="inlineStr">
        <is>
          <t>Not coded</t>
        </is>
      </c>
      <c r="E1813" t="inlineStr">
        <is>
          <t>United States Environmental Protection Agency</t>
        </is>
      </c>
      <c r="F1813"/>
      <c r="G1813" t="n">
        <v>98.6</v>
      </c>
      <c r="H1813"/>
      <c r="I1813"/>
      <c r="J1813"/>
      <c r="K1813"/>
      <c r="L1813" t="inlineStr">
        <is>
          <t>Pimephales promelas</t>
        </is>
      </c>
      <c r="M1813" t="inlineStr">
        <is>
          <t>Fathead Minnow</t>
        </is>
      </c>
      <c r="N1813"/>
      <c r="O1813"/>
      <c r="P1813"/>
      <c r="Q1813"/>
      <c r="R1813"/>
      <c r="S1813"/>
      <c r="T1813"/>
      <c r="U1813"/>
      <c r="V1813" t="inlineStr">
        <is>
          <t>Static</t>
        </is>
      </c>
      <c r="W1813" t="inlineStr">
        <is>
          <t>Fresh water</t>
        </is>
      </c>
      <c r="X1813" t="inlineStr">
        <is>
          <t>Lab</t>
        </is>
      </c>
      <c r="Y1813"/>
      <c r="Z1813" t="inlineStr">
        <is>
          <t>Active ingredient</t>
        </is>
      </c>
      <c r="AA1813"/>
      <c r="AB1813" t="n">
        <v>14.2</v>
      </c>
      <c r="AC1813"/>
      <c r="AD1813" t="n">
        <v>13.4</v>
      </c>
      <c r="AE1813"/>
      <c r="AF1813" t="n">
        <v>15.0</v>
      </c>
      <c r="AG1813" t="inlineStr">
        <is>
          <t>AI mg/L</t>
        </is>
      </c>
      <c r="AH1813"/>
      <c r="AI1813"/>
      <c r="AJ1813"/>
      <c r="AK1813"/>
      <c r="AL1813"/>
      <c r="AM1813"/>
      <c r="AN1813"/>
      <c r="AO1813"/>
      <c r="AP1813"/>
      <c r="AQ1813"/>
      <c r="AR1813"/>
      <c r="AS1813"/>
      <c r="AT1813"/>
      <c r="AU1813"/>
      <c r="AV1813"/>
      <c r="AW1813"/>
      <c r="AX1813" t="inlineStr">
        <is>
          <t>Mortality</t>
        </is>
      </c>
      <c r="AY1813" t="inlineStr">
        <is>
          <t>Mortality</t>
        </is>
      </c>
      <c r="AZ1813" t="inlineStr">
        <is>
          <t>LC50</t>
        </is>
      </c>
      <c r="BA1813"/>
      <c r="BB1813" t="n">
        <v>4.0</v>
      </c>
      <c r="BC1813"/>
      <c r="BD1813"/>
      <c r="BE1813"/>
      <c r="BF1813"/>
      <c r="BG1813" t="inlineStr">
        <is>
          <t>Day(s)</t>
        </is>
      </c>
      <c r="BH1813"/>
      <c r="BI1813" t="inlineStr">
        <is>
          <t>DTXSID0020446</t>
        </is>
      </c>
      <c r="BJ1813"/>
      <c r="BK1813"/>
      <c r="BL1813" t="inlineStr">
        <is>
          <t>Acute</t>
        </is>
      </c>
      <c r="BM1813"/>
      <c r="BN1813"/>
      <c r="BO1813"/>
      <c r="BP1813"/>
      <c r="BQ1813"/>
      <c r="BR1813"/>
      <c r="BS1813"/>
      <c r="BT1813" t="inlineStr">
        <is>
          <t>--</t>
        </is>
      </c>
      <c r="BU1813"/>
      <c r="BV1813"/>
      <c r="BW1813"/>
      <c r="BX1813"/>
      <c r="BY1813"/>
      <c r="BZ1813"/>
      <c r="CA1813"/>
      <c r="CB1813"/>
      <c r="CC1813"/>
      <c r="CD1813"/>
      <c r="CE1813"/>
      <c r="CF1813"/>
      <c r="CG1813"/>
      <c r="CH1813"/>
      <c r="CI1813"/>
      <c r="CJ1813" t="inlineStr">
        <is>
          <t xml:space="preserve">CONTR/STD METHODS USED//   </t>
        </is>
      </c>
      <c r="CK1813" t="inlineStr">
        <is>
          <t>U.S. Environmental Protection Agency</t>
        </is>
      </c>
      <c r="CL1813" t="n">
        <v>344.0</v>
      </c>
      <c r="CM1813" t="inlineStr">
        <is>
          <t>Pesticide Ecotoxicity Database (Formerly: Environmental Effects Database (EEDB))</t>
        </is>
      </c>
      <c r="CN1813" t="inlineStr">
        <is>
          <t>Environmental Fate and Effects Division, U.S.EPA, Washington, D.C.:</t>
        </is>
      </c>
      <c r="CO1813" t="n">
        <v>1992.0</v>
      </c>
      <c r="CP1813" t="inlineStr">
        <is>
          <t>U.S. Environmental Protection Agency (1992). Pesticide Ecotoxicity Database (Formerly: Environmental Effects Database (EEDB)). Environmental Fate and Effects Division, U.S.EPA, Washington, D.C., ECOREF#:344</t>
        </is>
      </c>
    </row>
    <row r="1814">
      <c r="A1814" t="n">
        <v>330541.0</v>
      </c>
      <c r="B1814" t="inlineStr">
        <is>
          <t>N'-(3,4-Dichlorophenyl)-N,N-dimethylurea</t>
        </is>
      </c>
      <c r="C1814" t="inlineStr">
        <is>
          <t>Technical grade, technical product, technical formulation</t>
        </is>
      </c>
      <c r="D1814" t="inlineStr">
        <is>
          <t>Measured</t>
        </is>
      </c>
      <c r="E1814" t="inlineStr">
        <is>
          <t>Not coded</t>
        </is>
      </c>
      <c r="F1814"/>
      <c r="G1814" t="n">
        <v>98.6</v>
      </c>
      <c r="H1814"/>
      <c r="I1814"/>
      <c r="J1814"/>
      <c r="K1814"/>
      <c r="L1814" t="inlineStr">
        <is>
          <t>Pimephales promelas</t>
        </is>
      </c>
      <c r="M1814" t="inlineStr">
        <is>
          <t>Fathead Minnow</t>
        </is>
      </c>
      <c r="N1814"/>
      <c r="O1814"/>
      <c r="P1814" t="n">
        <v>30.0</v>
      </c>
      <c r="Q1814"/>
      <c r="R1814"/>
      <c r="S1814"/>
      <c r="T1814"/>
      <c r="U1814" t="inlineStr">
        <is>
          <t>Day(s)</t>
        </is>
      </c>
      <c r="V1814" t="inlineStr">
        <is>
          <t>Flow-through</t>
        </is>
      </c>
      <c r="W1814" t="inlineStr">
        <is>
          <t>Fresh water</t>
        </is>
      </c>
      <c r="X1814" t="inlineStr">
        <is>
          <t>Lab</t>
        </is>
      </c>
      <c r="Y1814" t="n">
        <v>6.0</v>
      </c>
      <c r="Z1814" t="inlineStr">
        <is>
          <t>Active ingredient</t>
        </is>
      </c>
      <c r="AA1814"/>
      <c r="AB1814" t="n">
        <v>14.2</v>
      </c>
      <c r="AC1814"/>
      <c r="AD1814"/>
      <c r="AE1814"/>
      <c r="AF1814"/>
      <c r="AG1814" t="inlineStr">
        <is>
          <t>AI mg/L</t>
        </is>
      </c>
      <c r="AH1814"/>
      <c r="AI1814"/>
      <c r="AJ1814"/>
      <c r="AK1814"/>
      <c r="AL1814"/>
      <c r="AM1814"/>
      <c r="AN1814"/>
      <c r="AO1814"/>
      <c r="AP1814"/>
      <c r="AQ1814"/>
      <c r="AR1814"/>
      <c r="AS1814"/>
      <c r="AT1814"/>
      <c r="AU1814"/>
      <c r="AV1814"/>
      <c r="AW1814"/>
      <c r="AX1814" t="inlineStr">
        <is>
          <t>Mortality</t>
        </is>
      </c>
      <c r="AY1814" t="inlineStr">
        <is>
          <t>Mortality</t>
        </is>
      </c>
      <c r="AZ1814" t="inlineStr">
        <is>
          <t>LC50</t>
        </is>
      </c>
      <c r="BA1814"/>
      <c r="BB1814" t="n">
        <v>4.0</v>
      </c>
      <c r="BC1814"/>
      <c r="BD1814"/>
      <c r="BE1814"/>
      <c r="BF1814"/>
      <c r="BG1814" t="inlineStr">
        <is>
          <t>Day(s)</t>
        </is>
      </c>
      <c r="BH1814" t="inlineStr">
        <is>
          <t>Pure</t>
        </is>
      </c>
      <c r="BI1814" t="inlineStr">
        <is>
          <t>DTXSID0020446</t>
        </is>
      </c>
      <c r="BJ1814" t="inlineStr">
        <is>
          <t>10.1007/BF01055817</t>
        </is>
      </c>
      <c r="BK1814"/>
      <c r="BL1814"/>
      <c r="BM1814"/>
      <c r="BN1814"/>
      <c r="BO1814"/>
      <c r="BP1814"/>
      <c r="BQ1814"/>
      <c r="BR1814"/>
      <c r="BS1814"/>
      <c r="BT1814" t="inlineStr">
        <is>
          <t>--</t>
        </is>
      </c>
      <c r="BU1814"/>
      <c r="BV1814"/>
      <c r="BW1814"/>
      <c r="BX1814"/>
      <c r="BY1814"/>
      <c r="BZ1814"/>
      <c r="CA1814"/>
      <c r="CB1814"/>
      <c r="CC1814"/>
      <c r="CD1814"/>
      <c r="CE1814"/>
      <c r="CF1814"/>
      <c r="CG1814"/>
      <c r="CH1814"/>
      <c r="CI1814" t="inlineStr">
        <is>
          <t xml:space="preserve"> DNUM/6//DOSES/5.54/7.94/11.1/16.4/24.2 mg/L//TESTID/2//</t>
        </is>
      </c>
      <c r="CJ1814" t="inlineStr">
        <is>
          <t xml:space="preserve">   DNUM/6//DOSES/5.54/7.94/11.1/16.4/24.2 mg/L//TESTID/2//</t>
        </is>
      </c>
      <c r="CK1814" t="inlineStr">
        <is>
          <t>Call,D.J., L.T. Brooke, R.J. Kent, M.L. Knuth, S.H. Poirier, J.M. Huot, and A.R. Lima</t>
        </is>
      </c>
      <c r="CL1814" t="n">
        <v>12612.0</v>
      </c>
      <c r="CM1814" t="inlineStr">
        <is>
          <t>Bromacil and Diuron Herbicides: Toxicity, Uptake, and Elimination in Freshwater Fish</t>
        </is>
      </c>
      <c r="CN1814" t="inlineStr">
        <is>
          <t>Arch. Environ. Contam. Toxicol.16(5): 607-613</t>
        </is>
      </c>
      <c r="CO1814" t="n">
        <v>1987.0</v>
      </c>
      <c r="CP1814" t="inlineStr">
        <is>
          <t>Call,D.J., L.T. Brooke, R.J. Kent, M.L. Knuth, S.H. Poirier, J.M. Huot, and A.R. Lima (1987). Bromacil and Diuron Herbicides: Toxicity, Uptake, and Elimination in Freshwater Fish. Arch. Environ. Contam. Toxicol., 16, (5), 607-613. doi:10.1007/BF01055817. ECOREF#:12612</t>
        </is>
      </c>
    </row>
    <row r="1815">
      <c r="A1815" t="n">
        <v>330552.0</v>
      </c>
      <c r="B1815" t="inlineStr">
        <is>
          <t>N'-(3,4-Dichlorophenyl)-N-methoxy-N-methylurea</t>
        </is>
      </c>
      <c r="C1815"/>
      <c r="D1815" t="inlineStr">
        <is>
          <t>Unmeasured</t>
        </is>
      </c>
      <c r="E1815" t="inlineStr">
        <is>
          <t>Not reported</t>
        </is>
      </c>
      <c r="F1815"/>
      <c r="G1815" t="n">
        <v>99.4</v>
      </c>
      <c r="H1815"/>
      <c r="I1815"/>
      <c r="J1815"/>
      <c r="K1815"/>
      <c r="L1815" t="inlineStr">
        <is>
          <t>Pimephales promelas</t>
        </is>
      </c>
      <c r="M1815" t="inlineStr">
        <is>
          <t>Fathead Minnow</t>
        </is>
      </c>
      <c r="N1815"/>
      <c r="O1815"/>
      <c r="P1815"/>
      <c r="Q1815"/>
      <c r="R1815"/>
      <c r="S1815"/>
      <c r="T1815"/>
      <c r="U1815"/>
      <c r="V1815" t="inlineStr">
        <is>
          <t>Flow-through</t>
        </is>
      </c>
      <c r="W1815" t="inlineStr">
        <is>
          <t>Fresh water</t>
        </is>
      </c>
      <c r="X1815" t="inlineStr">
        <is>
          <t>Lab</t>
        </is>
      </c>
      <c r="Y1815" t="n">
        <v>6.0</v>
      </c>
      <c r="Z1815" t="inlineStr">
        <is>
          <t>Active ingredient</t>
        </is>
      </c>
      <c r="AA1815" t="inlineStr">
        <is>
          <t>&gt;</t>
        </is>
      </c>
      <c r="AB1815" t="n">
        <v>15.0</v>
      </c>
      <c r="AC1815"/>
      <c r="AD1815"/>
      <c r="AE1815"/>
      <c r="AF1815"/>
      <c r="AG1815" t="inlineStr">
        <is>
          <t>AI mg/L</t>
        </is>
      </c>
      <c r="AH1815"/>
      <c r="AI1815"/>
      <c r="AJ1815"/>
      <c r="AK1815"/>
      <c r="AL1815"/>
      <c r="AM1815"/>
      <c r="AN1815"/>
      <c r="AO1815"/>
      <c r="AP1815"/>
      <c r="AQ1815"/>
      <c r="AR1815"/>
      <c r="AS1815"/>
      <c r="AT1815"/>
      <c r="AU1815"/>
      <c r="AV1815"/>
      <c r="AW1815"/>
      <c r="AX1815" t="inlineStr">
        <is>
          <t>Mortality</t>
        </is>
      </c>
      <c r="AY1815" t="inlineStr">
        <is>
          <t>Mortality</t>
        </is>
      </c>
      <c r="AZ1815" t="inlineStr">
        <is>
          <t>LC50</t>
        </is>
      </c>
      <c r="BA1815"/>
      <c r="BB1815" t="n">
        <v>4.0</v>
      </c>
      <c r="BC1815"/>
      <c r="BD1815"/>
      <c r="BE1815"/>
      <c r="BF1815"/>
      <c r="BG1815" t="inlineStr">
        <is>
          <t>Day(s)</t>
        </is>
      </c>
      <c r="BH1815"/>
      <c r="BI1815" t="inlineStr">
        <is>
          <t>DTXSID2024163</t>
        </is>
      </c>
      <c r="BJ1815"/>
      <c r="BK1815"/>
      <c r="BL1815"/>
      <c r="BM1815"/>
      <c r="BN1815"/>
      <c r="BO1815"/>
      <c r="BP1815"/>
      <c r="BQ1815"/>
      <c r="BR1815"/>
      <c r="BS1815"/>
      <c r="BT1815" t="inlineStr">
        <is>
          <t>--</t>
        </is>
      </c>
      <c r="BU1815"/>
      <c r="BV1815"/>
      <c r="BW1815"/>
      <c r="BX1815"/>
      <c r="BY1815"/>
      <c r="BZ1815"/>
      <c r="CA1815"/>
      <c r="CB1815"/>
      <c r="CC1815"/>
      <c r="CD1815"/>
      <c r="CE1815"/>
      <c r="CF1815"/>
      <c r="CG1815"/>
      <c r="CH1815"/>
      <c r="CI1815"/>
      <c r="CJ1815" t="inlineStr">
        <is>
          <t xml:space="preserve">SOURCE/NR//AP FREQ/FLOW-THROUGH RATE 46 ML/MINUTE//MEDIA/WELL WATER//   </t>
        </is>
      </c>
      <c r="CK1815" t="inlineStr">
        <is>
          <t>York,D.O.</t>
        </is>
      </c>
      <c r="CL1815" t="n">
        <v>195439.0</v>
      </c>
      <c r="CM1815" t="inlineStr">
        <is>
          <t>Linuron - Fish Short-term Reproduction Assay with Fathead Minnow (Pimephales promelas)</t>
        </is>
      </c>
      <c r="CN1815" t="inlineStr">
        <is>
          <t>Project Number: 13694/6149. Unpublished study prepared by Smithers Viscient Laboratories. :172 p.</t>
        </is>
      </c>
      <c r="CO1815" t="n">
        <v>2012.0</v>
      </c>
      <c r="CP1815" t="inlineStr">
        <is>
          <t>York,D.O. (2012). Linuron - Fish Short-term Reproduction Assay with Fathead Minnow (Pimephales promelas). Project Number: 13694/6149. Unpublished study prepared by Smithers Viscient Laboratories. , 172 p. ECOREF#:195439</t>
        </is>
      </c>
    </row>
    <row r="1816">
      <c r="A1816" t="n">
        <v>330552.0</v>
      </c>
      <c r="B1816" t="inlineStr">
        <is>
          <t>N'-(3,4-Dichlorophenyl)-N-methoxy-N-methylurea</t>
        </is>
      </c>
      <c r="C1816"/>
      <c r="D1816" t="inlineStr">
        <is>
          <t>Unmeasured</t>
        </is>
      </c>
      <c r="E1816" t="inlineStr">
        <is>
          <t>Not reported</t>
        </is>
      </c>
      <c r="F1816"/>
      <c r="G1816" t="n">
        <v>99.4</v>
      </c>
      <c r="H1816"/>
      <c r="I1816"/>
      <c r="J1816"/>
      <c r="K1816"/>
      <c r="L1816" t="inlineStr">
        <is>
          <t>Pimephales promelas</t>
        </is>
      </c>
      <c r="M1816" t="inlineStr">
        <is>
          <t>Fathead Minnow</t>
        </is>
      </c>
      <c r="N1816"/>
      <c r="O1816"/>
      <c r="P1816"/>
      <c r="Q1816"/>
      <c r="R1816"/>
      <c r="S1816"/>
      <c r="T1816"/>
      <c r="U1816"/>
      <c r="V1816" t="inlineStr">
        <is>
          <t>Flow-through</t>
        </is>
      </c>
      <c r="W1816" t="inlineStr">
        <is>
          <t>Fresh water</t>
        </is>
      </c>
      <c r="X1816" t="inlineStr">
        <is>
          <t>Lab</t>
        </is>
      </c>
      <c r="Y1816" t="n">
        <v>6.0</v>
      </c>
      <c r="Z1816" t="inlineStr">
        <is>
          <t>Active ingredient</t>
        </is>
      </c>
      <c r="AA1816"/>
      <c r="AB1816" t="n">
        <v>28.0</v>
      </c>
      <c r="AC1816"/>
      <c r="AD1816" t="n">
        <v>21.0</v>
      </c>
      <c r="AE1816"/>
      <c r="AF1816" t="n">
        <v>30.0</v>
      </c>
      <c r="AG1816" t="inlineStr">
        <is>
          <t>AI mg/L</t>
        </is>
      </c>
      <c r="AH1816"/>
      <c r="AI1816"/>
      <c r="AJ1816"/>
      <c r="AK1816"/>
      <c r="AL1816"/>
      <c r="AM1816"/>
      <c r="AN1816"/>
      <c r="AO1816"/>
      <c r="AP1816"/>
      <c r="AQ1816"/>
      <c r="AR1816"/>
      <c r="AS1816"/>
      <c r="AT1816"/>
      <c r="AU1816"/>
      <c r="AV1816"/>
      <c r="AW1816"/>
      <c r="AX1816" t="inlineStr">
        <is>
          <t>Mortality</t>
        </is>
      </c>
      <c r="AY1816" t="inlineStr">
        <is>
          <t>Mortality</t>
        </is>
      </c>
      <c r="AZ1816" t="inlineStr">
        <is>
          <t>LC50</t>
        </is>
      </c>
      <c r="BA1816"/>
      <c r="BB1816" t="n">
        <v>4.0</v>
      </c>
      <c r="BC1816"/>
      <c r="BD1816"/>
      <c r="BE1816"/>
      <c r="BF1816"/>
      <c r="BG1816" t="inlineStr">
        <is>
          <t>Day(s)</t>
        </is>
      </c>
      <c r="BH1816"/>
      <c r="BI1816" t="inlineStr">
        <is>
          <t>DTXSID2024163</t>
        </is>
      </c>
      <c r="BJ1816"/>
      <c r="BK1816"/>
      <c r="BL1816"/>
      <c r="BM1816"/>
      <c r="BN1816"/>
      <c r="BO1816"/>
      <c r="BP1816"/>
      <c r="BQ1816"/>
      <c r="BR1816"/>
      <c r="BS1816"/>
      <c r="BT1816" t="inlineStr">
        <is>
          <t>--</t>
        </is>
      </c>
      <c r="BU1816"/>
      <c r="BV1816"/>
      <c r="BW1816"/>
      <c r="BX1816"/>
      <c r="BY1816"/>
      <c r="BZ1816"/>
      <c r="CA1816"/>
      <c r="CB1816"/>
      <c r="CC1816"/>
      <c r="CD1816"/>
      <c r="CE1816"/>
      <c r="CF1816"/>
      <c r="CG1816"/>
      <c r="CH1816"/>
      <c r="CI1816"/>
      <c r="CJ1816" t="inlineStr">
        <is>
          <t xml:space="preserve">SOURCE/NR//AP FREQ/FLOW-THROUGH RATE 46 ML/MINUTE//MEDIA/WELL WATER//   </t>
        </is>
      </c>
      <c r="CK1816" t="inlineStr">
        <is>
          <t>York,D.O.</t>
        </is>
      </c>
      <c r="CL1816" t="n">
        <v>195439.0</v>
      </c>
      <c r="CM1816" t="inlineStr">
        <is>
          <t>Linuron - Fish Short-term Reproduction Assay with Fathead Minnow (Pimephales promelas)</t>
        </is>
      </c>
      <c r="CN1816" t="inlineStr">
        <is>
          <t>Project Number: 13694/6149. Unpublished study prepared by Smithers Viscient Laboratories. :172 p.</t>
        </is>
      </c>
      <c r="CO1816" t="n">
        <v>2012.0</v>
      </c>
      <c r="CP1816" t="inlineStr">
        <is>
          <t>York,D.O. (2012). Linuron - Fish Short-term Reproduction Assay with Fathead Minnow (Pimephales promelas). Project Number: 13694/6149. Unpublished study prepared by Smithers Viscient Laboratories. , 172 p. ECOREF#:195439</t>
        </is>
      </c>
    </row>
    <row r="1817">
      <c r="A1817" t="n">
        <v>330938.0</v>
      </c>
      <c r="B1817" t="inlineStr">
        <is>
          <t>1,1'-Oxybis[4-fluorobenzene]</t>
        </is>
      </c>
      <c r="C1817"/>
      <c r="D1817" t="inlineStr">
        <is>
          <t>Measured</t>
        </is>
      </c>
      <c r="E1817" t="inlineStr">
        <is>
          <t>Not reported</t>
        </is>
      </c>
      <c r="F1817"/>
      <c r="G1817" t="n">
        <v>97.0</v>
      </c>
      <c r="H1817"/>
      <c r="I1817"/>
      <c r="J1817"/>
      <c r="K1817"/>
      <c r="L1817" t="inlineStr">
        <is>
          <t>Pimephales promelas</t>
        </is>
      </c>
      <c r="M1817" t="inlineStr">
        <is>
          <t>Fathead Minnow</t>
        </is>
      </c>
      <c r="N1817"/>
      <c r="O1817"/>
      <c r="P1817"/>
      <c r="Q1817"/>
      <c r="R1817" t="n">
        <v>31.0</v>
      </c>
      <c r="S1817"/>
      <c r="T1817" t="n">
        <v>33.0</v>
      </c>
      <c r="U1817" t="inlineStr">
        <is>
          <t>Day(s)</t>
        </is>
      </c>
      <c r="V1817" t="inlineStr">
        <is>
          <t>Flow-through</t>
        </is>
      </c>
      <c r="W1817" t="inlineStr">
        <is>
          <t>Fresh water</t>
        </is>
      </c>
      <c r="X1817" t="inlineStr">
        <is>
          <t>Lab</t>
        </is>
      </c>
      <c r="Y1817" t="n">
        <v>6.0</v>
      </c>
      <c r="Z1817" t="inlineStr">
        <is>
          <t>Active ingredient</t>
        </is>
      </c>
      <c r="AA1817"/>
      <c r="AB1817" t="n">
        <v>1.06</v>
      </c>
      <c r="AC1817"/>
      <c r="AD1817" t="n">
        <v>0.93</v>
      </c>
      <c r="AE1817"/>
      <c r="AF1817" t="n">
        <v>1.21</v>
      </c>
      <c r="AG1817" t="inlineStr">
        <is>
          <t>AI mg/L</t>
        </is>
      </c>
      <c r="AH1817"/>
      <c r="AI1817"/>
      <c r="AJ1817"/>
      <c r="AK1817"/>
      <c r="AL1817"/>
      <c r="AM1817"/>
      <c r="AN1817"/>
      <c r="AO1817"/>
      <c r="AP1817"/>
      <c r="AQ1817"/>
      <c r="AR1817"/>
      <c r="AS1817"/>
      <c r="AT1817"/>
      <c r="AU1817"/>
      <c r="AV1817"/>
      <c r="AW1817"/>
      <c r="AX1817" t="inlineStr">
        <is>
          <t>Mortality</t>
        </is>
      </c>
      <c r="AY1817" t="inlineStr">
        <is>
          <t>Mortality</t>
        </is>
      </c>
      <c r="AZ1817" t="inlineStr">
        <is>
          <t>LC50</t>
        </is>
      </c>
      <c r="BA1817"/>
      <c r="BB1817" t="n">
        <v>4.0</v>
      </c>
      <c r="BC1817"/>
      <c r="BD1817"/>
      <c r="BE1817"/>
      <c r="BF1817"/>
      <c r="BG1817" t="inlineStr">
        <is>
          <t>Day(s)</t>
        </is>
      </c>
      <c r="BH1817"/>
      <c r="BI1817" t="inlineStr">
        <is>
          <t>DTXSID9022023</t>
        </is>
      </c>
      <c r="BJ1817"/>
      <c r="BK1817"/>
      <c r="BL1817" t="inlineStr">
        <is>
          <t>Acute</t>
        </is>
      </c>
      <c r="BM1817"/>
      <c r="BN1817"/>
      <c r="BO1817"/>
      <c r="BP1817"/>
      <c r="BQ1817"/>
      <c r="BR1817"/>
      <c r="BS1817"/>
      <c r="BT1817" t="inlineStr">
        <is>
          <t>--</t>
        </is>
      </c>
      <c r="BU1817"/>
      <c r="BV1817"/>
      <c r="BW1817"/>
      <c r="BX1817"/>
      <c r="BY1817"/>
      <c r="BZ1817"/>
      <c r="CA1817"/>
      <c r="CB1817"/>
      <c r="CC1817"/>
      <c r="CD1817"/>
      <c r="CE1817"/>
      <c r="CF1817"/>
      <c r="CG1817"/>
      <c r="CH1817"/>
      <c r="CI1817"/>
      <c r="CJ1817" t="inlineStr">
        <is>
          <t xml:space="preserve">SOURCE/US EPA ENVIRONMENTAL RESEARCH LABORATORY DULUTH AND THE UNIVERSITY OF WISCONSIN SUPERIOR//MEDIA/FILTERED LAKE SUPERIOR WATER OR DECHLORINATED CITY OF SUPERIOR WISCONSIN WATER//   </t>
        </is>
      </c>
      <c r="CK1817" t="inlineStr">
        <is>
          <t>Geiger,D.L., C.E. Northcott, D.J. Call, and L.T. Brooke</t>
        </is>
      </c>
      <c r="CL1817" t="n">
        <v>12447.0</v>
      </c>
      <c r="CM1817" t="inlineStr">
        <is>
          <t>Acute Toxicities of Organic Chemicals to Fathead Minnows (Pimephales promelas), Volume II</t>
        </is>
      </c>
      <c r="CN1817" t="inlineStr">
        <is>
          <t>Center for Lake Superior Environmental Studies, University of Wisconsin, Superior, WI:326 p.</t>
        </is>
      </c>
      <c r="CO1817" t="n">
        <v>1985.0</v>
      </c>
      <c r="CP1817" t="inlineStr">
        <is>
          <t>Geiger,D.L., C.E. Northcott, D.J. Call, and L.T. Brooke (1985). Acute Toxicities of Organic Chemicals to Fathead Minnows (Pimephales promelas), Volume II. Center for Lake Superior Environmental Studies, University of Wisconsin, Superior, WI, 326 p. ECOREF#:12447</t>
        </is>
      </c>
    </row>
    <row r="1818">
      <c r="A1818" t="n">
        <v>330938.0</v>
      </c>
      <c r="B1818" t="inlineStr">
        <is>
          <t>1,1'-Oxybis[4-fluorobenzene]</t>
        </is>
      </c>
      <c r="C1818"/>
      <c r="D1818" t="inlineStr">
        <is>
          <t>Measured</t>
        </is>
      </c>
      <c r="E1818" t="inlineStr">
        <is>
          <t>Not reported</t>
        </is>
      </c>
      <c r="F1818"/>
      <c r="G1818" t="n">
        <v>97.0</v>
      </c>
      <c r="H1818"/>
      <c r="I1818"/>
      <c r="J1818"/>
      <c r="K1818"/>
      <c r="L1818" t="inlineStr">
        <is>
          <t>Pimephales promelas</t>
        </is>
      </c>
      <c r="M1818" t="inlineStr">
        <is>
          <t>Fathead Minnow</t>
        </is>
      </c>
      <c r="N1818"/>
      <c r="O1818"/>
      <c r="P1818" t="n">
        <v>27.0</v>
      </c>
      <c r="Q1818"/>
      <c r="R1818"/>
      <c r="S1818"/>
      <c r="T1818"/>
      <c r="U1818" t="inlineStr">
        <is>
          <t>Day(s)</t>
        </is>
      </c>
      <c r="V1818" t="inlineStr">
        <is>
          <t>Flow-through</t>
        </is>
      </c>
      <c r="W1818" t="inlineStr">
        <is>
          <t>Fresh water</t>
        </is>
      </c>
      <c r="X1818" t="inlineStr">
        <is>
          <t>Lab</t>
        </is>
      </c>
      <c r="Y1818" t="n">
        <v>6.0</v>
      </c>
      <c r="Z1818" t="inlineStr">
        <is>
          <t>Active ingredient</t>
        </is>
      </c>
      <c r="AA1818"/>
      <c r="AB1818" t="n">
        <v>1.2</v>
      </c>
      <c r="AC1818"/>
      <c r="AD1818" t="n">
        <v>0.96</v>
      </c>
      <c r="AE1818"/>
      <c r="AF1818" t="n">
        <v>1.51</v>
      </c>
      <c r="AG1818" t="inlineStr">
        <is>
          <t>AI mg/L</t>
        </is>
      </c>
      <c r="AH1818"/>
      <c r="AI1818"/>
      <c r="AJ1818"/>
      <c r="AK1818"/>
      <c r="AL1818"/>
      <c r="AM1818"/>
      <c r="AN1818"/>
      <c r="AO1818"/>
      <c r="AP1818"/>
      <c r="AQ1818"/>
      <c r="AR1818"/>
      <c r="AS1818"/>
      <c r="AT1818"/>
      <c r="AU1818"/>
      <c r="AV1818"/>
      <c r="AW1818"/>
      <c r="AX1818" t="inlineStr">
        <is>
          <t>Mortality</t>
        </is>
      </c>
      <c r="AY1818" t="inlineStr">
        <is>
          <t>Mortality</t>
        </is>
      </c>
      <c r="AZ1818" t="inlineStr">
        <is>
          <t>LC50</t>
        </is>
      </c>
      <c r="BA1818"/>
      <c r="BB1818" t="n">
        <v>4.0</v>
      </c>
      <c r="BC1818"/>
      <c r="BD1818"/>
      <c r="BE1818"/>
      <c r="BF1818"/>
      <c r="BG1818" t="inlineStr">
        <is>
          <t>Day(s)</t>
        </is>
      </c>
      <c r="BH1818"/>
      <c r="BI1818" t="inlineStr">
        <is>
          <t>DTXSID9022023</t>
        </is>
      </c>
      <c r="BJ1818"/>
      <c r="BK1818"/>
      <c r="BL1818" t="inlineStr">
        <is>
          <t>Acute</t>
        </is>
      </c>
      <c r="BM1818"/>
      <c r="BN1818"/>
      <c r="BO1818"/>
      <c r="BP1818"/>
      <c r="BQ1818"/>
      <c r="BR1818"/>
      <c r="BS1818"/>
      <c r="BT1818" t="inlineStr">
        <is>
          <t>--</t>
        </is>
      </c>
      <c r="BU1818"/>
      <c r="BV1818"/>
      <c r="BW1818"/>
      <c r="BX1818"/>
      <c r="BY1818"/>
      <c r="BZ1818"/>
      <c r="CA1818"/>
      <c r="CB1818"/>
      <c r="CC1818"/>
      <c r="CD1818"/>
      <c r="CE1818"/>
      <c r="CF1818"/>
      <c r="CG1818"/>
      <c r="CH1818"/>
      <c r="CI1818"/>
      <c r="CJ1818" t="inlineStr">
        <is>
          <t xml:space="preserve">SOURCE/US EPA ENVIRONMENTAL RESEARCH LABORATORY DULUTH AND THE UNIVERSITY OF WISCONSIN SUPERIOR//MEDIA/FILTERED LAKE SUPERIOR WATER OR DECHLORINATED CITY OF SUPERIOR WISCONSIN WATER//   </t>
        </is>
      </c>
      <c r="CK1818" t="inlineStr">
        <is>
          <t>Geiger,D.L., C.E. Northcott, D.J. Call, and L.T. Brooke</t>
        </is>
      </c>
      <c r="CL1818" t="n">
        <v>12447.0</v>
      </c>
      <c r="CM1818" t="inlineStr">
        <is>
          <t>Acute Toxicities of Organic Chemicals to Fathead Minnows (Pimephales promelas), Volume II</t>
        </is>
      </c>
      <c r="CN1818" t="inlineStr">
        <is>
          <t>Center for Lake Superior Environmental Studies, University of Wisconsin, Superior, WI:326 p.</t>
        </is>
      </c>
      <c r="CO1818" t="n">
        <v>1985.0</v>
      </c>
      <c r="CP1818" t="inlineStr">
        <is>
          <t>Geiger,D.L., C.E. Northcott, D.J. Call, and L.T. Brooke (1985). Acute Toxicities of Organic Chemicals to Fathead Minnows (Pimephales promelas), Volume II. Center for Lake Superior Environmental Studies, University of Wisconsin, Superior, WI, 326 p. ECOREF#:12447</t>
        </is>
      </c>
    </row>
    <row r="1819">
      <c r="A1819" t="n">
        <v>333186.0</v>
      </c>
      <c r="B1819" t="inlineStr">
        <is>
          <t>1,2-Ethanediamine, Dihydrochloride</t>
        </is>
      </c>
      <c r="C1819" t="inlineStr">
        <is>
          <t>Reagent Grade, Purissium, Purum, Puriss, Puris, Reinst</t>
        </is>
      </c>
      <c r="D1819" t="inlineStr">
        <is>
          <t>Unmeasured</t>
        </is>
      </c>
      <c r="E1819" t="inlineStr">
        <is>
          <t>Not reported</t>
        </is>
      </c>
      <c r="F1819"/>
      <c r="G1819"/>
      <c r="H1819"/>
      <c r="I1819"/>
      <c r="J1819"/>
      <c r="K1819"/>
      <c r="L1819" t="inlineStr">
        <is>
          <t>Pimephales promelas</t>
        </is>
      </c>
      <c r="M1819" t="inlineStr">
        <is>
          <t>Fathead Minnow</t>
        </is>
      </c>
      <c r="N1819" t="inlineStr">
        <is>
          <t>Juvenile</t>
        </is>
      </c>
      <c r="O1819"/>
      <c r="P1819"/>
      <c r="Q1819"/>
      <c r="R1819"/>
      <c r="S1819"/>
      <c r="T1819"/>
      <c r="U1819"/>
      <c r="V1819" t="inlineStr">
        <is>
          <t>Static</t>
        </is>
      </c>
      <c r="W1819" t="inlineStr">
        <is>
          <t>Fresh water</t>
        </is>
      </c>
      <c r="X1819" t="inlineStr">
        <is>
          <t>Lab</t>
        </is>
      </c>
      <c r="Y1819" t="n">
        <v>5.0</v>
      </c>
      <c r="Z1819" t="inlineStr">
        <is>
          <t>Active ingredient</t>
        </is>
      </c>
      <c r="AA1819" t="inlineStr">
        <is>
          <t>&gt;</t>
        </is>
      </c>
      <c r="AB1819" t="n">
        <v>100.0</v>
      </c>
      <c r="AC1819"/>
      <c r="AD1819"/>
      <c r="AE1819"/>
      <c r="AF1819"/>
      <c r="AG1819" t="inlineStr">
        <is>
          <t>AI mg/L</t>
        </is>
      </c>
      <c r="AH1819"/>
      <c r="AI1819"/>
      <c r="AJ1819"/>
      <c r="AK1819"/>
      <c r="AL1819"/>
      <c r="AM1819"/>
      <c r="AN1819"/>
      <c r="AO1819"/>
      <c r="AP1819"/>
      <c r="AQ1819"/>
      <c r="AR1819"/>
      <c r="AS1819"/>
      <c r="AT1819"/>
      <c r="AU1819"/>
      <c r="AV1819"/>
      <c r="AW1819"/>
      <c r="AX1819" t="inlineStr">
        <is>
          <t>Mortality</t>
        </is>
      </c>
      <c r="AY1819" t="inlineStr">
        <is>
          <t>Mortality</t>
        </is>
      </c>
      <c r="AZ1819" t="inlineStr">
        <is>
          <t>LC50</t>
        </is>
      </c>
      <c r="BA1819"/>
      <c r="BB1819" t="n">
        <v>4.0</v>
      </c>
      <c r="BC1819"/>
      <c r="BD1819"/>
      <c r="BE1819"/>
      <c r="BF1819"/>
      <c r="BG1819" t="inlineStr">
        <is>
          <t>Day(s)</t>
        </is>
      </c>
      <c r="BH1819"/>
      <c r="BI1819" t="inlineStr">
        <is>
          <t>DTXSID5043920</t>
        </is>
      </c>
      <c r="BJ1819" t="inlineStr">
        <is>
          <t>10.1002/etc.5620050908</t>
        </is>
      </c>
      <c r="BK1819"/>
      <c r="BL1819" t="inlineStr">
        <is>
          <t>Acute</t>
        </is>
      </c>
      <c r="BM1819"/>
      <c r="BN1819"/>
      <c r="BO1819"/>
      <c r="BP1819"/>
      <c r="BQ1819"/>
      <c r="BR1819"/>
      <c r="BS1819"/>
      <c r="BT1819" t="inlineStr">
        <is>
          <t>--</t>
        </is>
      </c>
      <c r="BU1819"/>
      <c r="BV1819"/>
      <c r="BW1819"/>
      <c r="BX1819"/>
      <c r="BY1819"/>
      <c r="BZ1819"/>
      <c r="CA1819"/>
      <c r="CB1819"/>
      <c r="CC1819"/>
      <c r="CD1819"/>
      <c r="CE1819"/>
      <c r="CF1819"/>
      <c r="CG1819"/>
      <c r="CH1819"/>
      <c r="CI1819"/>
      <c r="CJ1819"/>
      <c r="CK1819" t="inlineStr">
        <is>
          <t>Ewell,W.S., J.W. Gorsuch, R.O. Kringle, K.A. Robillard, and R.C. Spiegel</t>
        </is>
      </c>
      <c r="CL1819" t="n">
        <v>11951.0</v>
      </c>
      <c r="CM1819" t="inlineStr">
        <is>
          <t>Simultaneous Evaluation of the Acute Effects of Chemicals on Seven Aquatic Species</t>
        </is>
      </c>
      <c r="CN1819" t="inlineStr">
        <is>
          <t>Environ. Toxicol. Chem.5(9): 831-840</t>
        </is>
      </c>
      <c r="CO1819" t="n">
        <v>1986.0</v>
      </c>
      <c r="CP1819" t="inlineStr">
        <is>
          <t>Ewell,W.S., J.W. Gorsuch, R.O. Kringle, K.A. Robillard, and R.C. Spiegel (1986). Simultaneous Evaluation of the Acute Effects of Chemicals on Seven Aquatic Species. Environ. Toxicol. Chem., 5, (9), 831-840. doi:10.1002/etc.5620050908. ECOREF#:11951</t>
        </is>
      </c>
    </row>
    <row r="1820">
      <c r="A1820" t="n">
        <v>333415.0</v>
      </c>
      <c r="B1820" t="inlineStr">
        <is>
          <t>O,O-Diethyl O-[6-methyl-2-(1-methylethyl)-4-pyrimidinyl] ester phosphorothioic acid</t>
        </is>
      </c>
      <c r="C1820"/>
      <c r="D1820" t="inlineStr">
        <is>
          <t>Not reported</t>
        </is>
      </c>
      <c r="E1820" t="inlineStr">
        <is>
          <t>Not coded</t>
        </is>
      </c>
      <c r="F1820"/>
      <c r="G1820"/>
      <c r="H1820"/>
      <c r="I1820"/>
      <c r="J1820"/>
      <c r="K1820"/>
      <c r="L1820" t="inlineStr">
        <is>
          <t>Pimephales promelas</t>
        </is>
      </c>
      <c r="M1820" t="inlineStr">
        <is>
          <t>Fathead Minnow</t>
        </is>
      </c>
      <c r="N1820"/>
      <c r="O1820"/>
      <c r="P1820"/>
      <c r="Q1820"/>
      <c r="R1820" t="n">
        <v>90.0</v>
      </c>
      <c r="S1820"/>
      <c r="T1820" t="n">
        <v>120.0</v>
      </c>
      <c r="U1820" t="inlineStr">
        <is>
          <t>Day(s)</t>
        </is>
      </c>
      <c r="V1820" t="inlineStr">
        <is>
          <t>Renewal</t>
        </is>
      </c>
      <c r="W1820" t="inlineStr">
        <is>
          <t>Fresh water</t>
        </is>
      </c>
      <c r="X1820" t="inlineStr">
        <is>
          <t>Lab</t>
        </is>
      </c>
      <c r="Y1820"/>
      <c r="Z1820" t="inlineStr">
        <is>
          <t>Formulation</t>
        </is>
      </c>
      <c r="AA1820"/>
      <c r="AB1820" t="n">
        <v>4.7</v>
      </c>
      <c r="AC1820"/>
      <c r="AD1820"/>
      <c r="AE1820"/>
      <c r="AF1820"/>
      <c r="AG1820" t="inlineStr">
        <is>
          <t>AI mg/L</t>
        </is>
      </c>
      <c r="AH1820"/>
      <c r="AI1820"/>
      <c r="AJ1820"/>
      <c r="AK1820"/>
      <c r="AL1820"/>
      <c r="AM1820"/>
      <c r="AN1820"/>
      <c r="AO1820"/>
      <c r="AP1820"/>
      <c r="AQ1820"/>
      <c r="AR1820"/>
      <c r="AS1820"/>
      <c r="AT1820"/>
      <c r="AU1820"/>
      <c r="AV1820"/>
      <c r="AW1820"/>
      <c r="AX1820" t="inlineStr">
        <is>
          <t>Mortality</t>
        </is>
      </c>
      <c r="AY1820" t="inlineStr">
        <is>
          <t>Mortality</t>
        </is>
      </c>
      <c r="AZ1820" t="inlineStr">
        <is>
          <t>LC50</t>
        </is>
      </c>
      <c r="BA1820"/>
      <c r="BB1820" t="n">
        <v>4.0</v>
      </c>
      <c r="BC1820"/>
      <c r="BD1820"/>
      <c r="BE1820"/>
      <c r="BF1820"/>
      <c r="BG1820" t="inlineStr">
        <is>
          <t>Day(s)</t>
        </is>
      </c>
      <c r="BH1820"/>
      <c r="BI1820" t="inlineStr">
        <is>
          <t>DTXSID9020407</t>
        </is>
      </c>
      <c r="BJ1820"/>
      <c r="BK1820"/>
      <c r="BL1820"/>
      <c r="BM1820"/>
      <c r="BN1820"/>
      <c r="BO1820"/>
      <c r="BP1820"/>
      <c r="BQ1820"/>
      <c r="BR1820"/>
      <c r="BS1820"/>
      <c r="BT1820" t="inlineStr">
        <is>
          <t>--</t>
        </is>
      </c>
      <c r="BU1820"/>
      <c r="BV1820"/>
      <c r="BW1820"/>
      <c r="BX1820"/>
      <c r="BY1820"/>
      <c r="BZ1820"/>
      <c r="CA1820"/>
      <c r="CB1820"/>
      <c r="CC1820"/>
      <c r="CD1820"/>
      <c r="CE1820"/>
      <c r="CF1820"/>
      <c r="CG1820"/>
      <c r="CH1820"/>
      <c r="CI1820"/>
      <c r="CJ1820"/>
      <c r="CK1820" t="inlineStr">
        <is>
          <t>Dyer,S.D., K.L. Dickson, and E.G. Zimmerman</t>
        </is>
      </c>
      <c r="CL1820" t="n">
        <v>45073.0</v>
      </c>
      <c r="CM1820" t="inlineStr">
        <is>
          <t>A Laboratory Evaluation of the Use of Stress Proteins in Fish to Detect Changes in Water Quality</t>
        </is>
      </c>
      <c r="CN1820" t="inlineStr">
        <is>
          <t>ASTM Spec. Tech. Publ.:247-261</t>
        </is>
      </c>
      <c r="CO1820" t="n">
        <v>1993.0</v>
      </c>
      <c r="CP1820" t="inlineStr">
        <is>
          <t>Dyer,S.D., K.L. Dickson, and E.G. Zimmerman (1993). A Laboratory Evaluation of the Use of Stress Proteins in Fish to Detect Changes in Water Quality. ASTM Spec. Tech. Publ., 247-261. ECOREF#:45073</t>
        </is>
      </c>
    </row>
    <row r="1821">
      <c r="A1821" t="n">
        <v>333415.0</v>
      </c>
      <c r="B1821" t="inlineStr">
        <is>
          <t>O,O-Diethyl O-[6-methyl-2-(1-methylethyl)-4-pyrimidinyl] ester phosphorothioic acid</t>
        </is>
      </c>
      <c r="C1821"/>
      <c r="D1821" t="inlineStr">
        <is>
          <t>Not reported</t>
        </is>
      </c>
      <c r="E1821" t="inlineStr">
        <is>
          <t>Not coded</t>
        </is>
      </c>
      <c r="F1821"/>
      <c r="G1821"/>
      <c r="H1821"/>
      <c r="I1821"/>
      <c r="J1821"/>
      <c r="K1821"/>
      <c r="L1821" t="inlineStr">
        <is>
          <t>Pimephales promelas</t>
        </is>
      </c>
      <c r="M1821" t="inlineStr">
        <is>
          <t>Fathead Minnow</t>
        </is>
      </c>
      <c r="N1821"/>
      <c r="O1821"/>
      <c r="P1821"/>
      <c r="Q1821"/>
      <c r="R1821" t="n">
        <v>90.0</v>
      </c>
      <c r="S1821"/>
      <c r="T1821" t="n">
        <v>120.0</v>
      </c>
      <c r="U1821" t="inlineStr">
        <is>
          <t>Day(s)</t>
        </is>
      </c>
      <c r="V1821" t="inlineStr">
        <is>
          <t>Renewal</t>
        </is>
      </c>
      <c r="W1821" t="inlineStr">
        <is>
          <t>Fresh water</t>
        </is>
      </c>
      <c r="X1821" t="inlineStr">
        <is>
          <t>Lab</t>
        </is>
      </c>
      <c r="Y1821"/>
      <c r="Z1821" t="inlineStr">
        <is>
          <t>Formulation</t>
        </is>
      </c>
      <c r="AA1821"/>
      <c r="AB1821" t="n">
        <v>4.7</v>
      </c>
      <c r="AC1821"/>
      <c r="AD1821"/>
      <c r="AE1821"/>
      <c r="AF1821"/>
      <c r="AG1821" t="inlineStr">
        <is>
          <t>AI mg/L</t>
        </is>
      </c>
      <c r="AH1821"/>
      <c r="AI1821"/>
      <c r="AJ1821"/>
      <c r="AK1821"/>
      <c r="AL1821"/>
      <c r="AM1821"/>
      <c r="AN1821"/>
      <c r="AO1821"/>
      <c r="AP1821"/>
      <c r="AQ1821"/>
      <c r="AR1821"/>
      <c r="AS1821"/>
      <c r="AT1821"/>
      <c r="AU1821"/>
      <c r="AV1821"/>
      <c r="AW1821"/>
      <c r="AX1821" t="inlineStr">
        <is>
          <t>Mortality</t>
        </is>
      </c>
      <c r="AY1821" t="inlineStr">
        <is>
          <t>Mortality</t>
        </is>
      </c>
      <c r="AZ1821" t="inlineStr">
        <is>
          <t>LC50</t>
        </is>
      </c>
      <c r="BA1821"/>
      <c r="BB1821" t="n">
        <v>4.0</v>
      </c>
      <c r="BC1821"/>
      <c r="BD1821"/>
      <c r="BE1821"/>
      <c r="BF1821"/>
      <c r="BG1821" t="inlineStr">
        <is>
          <t>Day(s)</t>
        </is>
      </c>
      <c r="BH1821"/>
      <c r="BI1821" t="inlineStr">
        <is>
          <t>DTXSID9020407</t>
        </is>
      </c>
      <c r="BJ1821"/>
      <c r="BK1821"/>
      <c r="BL1821"/>
      <c r="BM1821"/>
      <c r="BN1821"/>
      <c r="BO1821"/>
      <c r="BP1821"/>
      <c r="BQ1821"/>
      <c r="BR1821"/>
      <c r="BS1821"/>
      <c r="BT1821" t="inlineStr">
        <is>
          <t>--</t>
        </is>
      </c>
      <c r="BU1821"/>
      <c r="BV1821"/>
      <c r="BW1821"/>
      <c r="BX1821"/>
      <c r="BY1821"/>
      <c r="BZ1821"/>
      <c r="CA1821"/>
      <c r="CB1821"/>
      <c r="CC1821"/>
      <c r="CD1821"/>
      <c r="CE1821"/>
      <c r="CF1821"/>
      <c r="CG1821"/>
      <c r="CH1821"/>
      <c r="CI1821"/>
      <c r="CJ1821"/>
      <c r="CK1821" t="inlineStr">
        <is>
          <t>Dyer,S.D., K.L. Dickson, and E.G. Zimmerman</t>
        </is>
      </c>
      <c r="CL1821" t="n">
        <v>45073.0</v>
      </c>
      <c r="CM1821" t="inlineStr">
        <is>
          <t>A Laboratory Evaluation of the Use of Stress Proteins in Fish to Detect Changes in Water Quality</t>
        </is>
      </c>
      <c r="CN1821" t="inlineStr">
        <is>
          <t>ASTM Spec. Tech. Publ.:247-261</t>
        </is>
      </c>
      <c r="CO1821" t="n">
        <v>1993.0</v>
      </c>
      <c r="CP1821" t="inlineStr">
        <is>
          <t>Dyer,S.D., K.L. Dickson, and E.G. Zimmerman (1993). A Laboratory Evaluation of the Use of Stress Proteins in Fish to Detect Changes in Water Quality. ASTM Spec. Tech. Publ., 247-261. ECOREF#:45073</t>
        </is>
      </c>
    </row>
    <row r="1822">
      <c r="A1822" t="n">
        <v>333415.0</v>
      </c>
      <c r="B1822" t="inlineStr">
        <is>
          <t>O,O-Diethyl O-[6-methyl-2-(1-methylethyl)-4-pyrimidinyl] ester phosphorothioic acid</t>
        </is>
      </c>
      <c r="C1822"/>
      <c r="D1822" t="inlineStr">
        <is>
          <t>Measured</t>
        </is>
      </c>
      <c r="E1822" t="inlineStr">
        <is>
          <t>Not coded</t>
        </is>
      </c>
      <c r="F1822"/>
      <c r="G1822"/>
      <c r="H1822"/>
      <c r="I1822"/>
      <c r="J1822"/>
      <c r="K1822"/>
      <c r="L1822" t="inlineStr">
        <is>
          <t>Pimephales promelas</t>
        </is>
      </c>
      <c r="M1822" t="inlineStr">
        <is>
          <t>Fathead Minnow</t>
        </is>
      </c>
      <c r="N1822" t="inlineStr">
        <is>
          <t>Larva</t>
        </is>
      </c>
      <c r="O1822"/>
      <c r="P1822"/>
      <c r="Q1822"/>
      <c r="R1822"/>
      <c r="S1822"/>
      <c r="T1822"/>
      <c r="U1822"/>
      <c r="V1822" t="inlineStr">
        <is>
          <t>Static</t>
        </is>
      </c>
      <c r="W1822" t="inlineStr">
        <is>
          <t>Fresh water</t>
        </is>
      </c>
      <c r="X1822" t="inlineStr">
        <is>
          <t>Lab</t>
        </is>
      </c>
      <c r="Y1822"/>
      <c r="Z1822" t="inlineStr">
        <is>
          <t>Active ingredient</t>
        </is>
      </c>
      <c r="AA1822"/>
      <c r="AB1822" t="n">
        <v>6.1</v>
      </c>
      <c r="AC1822"/>
      <c r="AD1822" t="n">
        <v>5.0</v>
      </c>
      <c r="AE1822"/>
      <c r="AF1822" t="n">
        <v>7.6</v>
      </c>
      <c r="AG1822" t="inlineStr">
        <is>
          <t>AI mg/L</t>
        </is>
      </c>
      <c r="AH1822"/>
      <c r="AI1822"/>
      <c r="AJ1822"/>
      <c r="AK1822"/>
      <c r="AL1822"/>
      <c r="AM1822"/>
      <c r="AN1822"/>
      <c r="AO1822"/>
      <c r="AP1822"/>
      <c r="AQ1822"/>
      <c r="AR1822"/>
      <c r="AS1822"/>
      <c r="AT1822"/>
      <c r="AU1822"/>
      <c r="AV1822"/>
      <c r="AW1822"/>
      <c r="AX1822" t="inlineStr">
        <is>
          <t>Mortality</t>
        </is>
      </c>
      <c r="AY1822" t="inlineStr">
        <is>
          <t>Mortality</t>
        </is>
      </c>
      <c r="AZ1822" t="inlineStr">
        <is>
          <t>LC50</t>
        </is>
      </c>
      <c r="BA1822"/>
      <c r="BB1822" t="n">
        <v>4.0</v>
      </c>
      <c r="BC1822"/>
      <c r="BD1822"/>
      <c r="BE1822"/>
      <c r="BF1822"/>
      <c r="BG1822" t="inlineStr">
        <is>
          <t>Day(s)</t>
        </is>
      </c>
      <c r="BH1822"/>
      <c r="BI1822" t="inlineStr">
        <is>
          <t>DTXSID9020407</t>
        </is>
      </c>
      <c r="BJ1822" t="inlineStr">
        <is>
          <t>10.1016/0143-1471(82)90024-1</t>
        </is>
      </c>
      <c r="BK1822"/>
      <c r="BL1822"/>
      <c r="BM1822"/>
      <c r="BN1822"/>
      <c r="BO1822"/>
      <c r="BP1822"/>
      <c r="BQ1822"/>
      <c r="BR1822"/>
      <c r="BS1822"/>
      <c r="BT1822" t="inlineStr">
        <is>
          <t>--</t>
        </is>
      </c>
      <c r="BU1822"/>
      <c r="BV1822"/>
      <c r="BW1822"/>
      <c r="BX1822"/>
      <c r="BY1822"/>
      <c r="BZ1822"/>
      <c r="CA1822"/>
      <c r="CB1822"/>
      <c r="CC1822"/>
      <c r="CD1822"/>
      <c r="CE1822"/>
      <c r="CF1822"/>
      <c r="CG1822"/>
      <c r="CH1822"/>
      <c r="CI1822" t="inlineStr">
        <is>
          <t xml:space="preserve"> O EFCT CONT/PRODUCTS IDENTIFIED//USED STD METHODS// CONC/STOCK SOLN AGED 1 WK//PURITY/SOLUBILITY RPTD// </t>
        </is>
      </c>
      <c r="CJ1822" t="inlineStr">
        <is>
          <t xml:space="preserve">   O EFCT CONT/PRODUCTS IDENTIFIED//USED STD METHODS// CONC/STOCK SOLN AGED 1 WK//PURITY/SOLUBILITY RPTD// </t>
        </is>
      </c>
      <c r="CK1822" t="inlineStr">
        <is>
          <t>Jarvinen,A.W., and D.K. Tanner</t>
        </is>
      </c>
      <c r="CL1822" t="n">
        <v>15462.0</v>
      </c>
      <c r="CM1822" t="inlineStr">
        <is>
          <t>Toxicity of Selected Controlled Release and Corresponding Unformulated Technical Grade Pesticides to the Fathead Minnow Pimephales promelas</t>
        </is>
      </c>
      <c r="CN1822" t="inlineStr">
        <is>
          <t>Environ. Pollut. A.27(3): 179-195</t>
        </is>
      </c>
      <c r="CO1822" t="n">
        <v>1982.0</v>
      </c>
      <c r="CP1822" t="inlineStr">
        <is>
          <t>Jarvinen,A.W., and D.K. Tanner (1982). Toxicity of Selected Controlled Release and Corresponding Unformulated Technical Grade Pesticides to the Fathead Minnow Pimephales promelas. Environ. Pollut. A., 27, (3), 179-195. doi:10.1016/0143-1471(82)90024-1. ECOREF#:15462</t>
        </is>
      </c>
    </row>
    <row r="1823">
      <c r="A1823" t="n">
        <v>333415.0</v>
      </c>
      <c r="B1823" t="inlineStr">
        <is>
          <t>O,O-Diethyl O-[6-methyl-2-(1-methylethyl)-4-pyrimidinyl] ester phosphorothioic acid</t>
        </is>
      </c>
      <c r="C1823"/>
      <c r="D1823" t="inlineStr">
        <is>
          <t>Not reported</t>
        </is>
      </c>
      <c r="E1823" t="inlineStr">
        <is>
          <t>Not coded</t>
        </is>
      </c>
      <c r="F1823"/>
      <c r="G1823"/>
      <c r="H1823"/>
      <c r="I1823"/>
      <c r="J1823"/>
      <c r="K1823"/>
      <c r="L1823" t="inlineStr">
        <is>
          <t>Pimephales promelas</t>
        </is>
      </c>
      <c r="M1823" t="inlineStr">
        <is>
          <t>Fathead Minnow</t>
        </is>
      </c>
      <c r="N1823"/>
      <c r="O1823"/>
      <c r="P1823"/>
      <c r="Q1823"/>
      <c r="R1823" t="n">
        <v>90.0</v>
      </c>
      <c r="S1823"/>
      <c r="T1823" t="n">
        <v>120.0</v>
      </c>
      <c r="U1823" t="inlineStr">
        <is>
          <t>Day(s)</t>
        </is>
      </c>
      <c r="V1823" t="inlineStr">
        <is>
          <t>Renewal</t>
        </is>
      </c>
      <c r="W1823" t="inlineStr">
        <is>
          <t>Fresh water</t>
        </is>
      </c>
      <c r="X1823" t="inlineStr">
        <is>
          <t>Lab</t>
        </is>
      </c>
      <c r="Y1823"/>
      <c r="Z1823" t="inlineStr">
        <is>
          <t>Formulation</t>
        </is>
      </c>
      <c r="AA1823"/>
      <c r="AB1823" t="n">
        <v>4.7</v>
      </c>
      <c r="AC1823"/>
      <c r="AD1823"/>
      <c r="AE1823"/>
      <c r="AF1823"/>
      <c r="AG1823" t="inlineStr">
        <is>
          <t>AI mg/L</t>
        </is>
      </c>
      <c r="AH1823"/>
      <c r="AI1823"/>
      <c r="AJ1823"/>
      <c r="AK1823"/>
      <c r="AL1823"/>
      <c r="AM1823"/>
      <c r="AN1823"/>
      <c r="AO1823"/>
      <c r="AP1823"/>
      <c r="AQ1823"/>
      <c r="AR1823"/>
      <c r="AS1823"/>
      <c r="AT1823"/>
      <c r="AU1823"/>
      <c r="AV1823"/>
      <c r="AW1823"/>
      <c r="AX1823" t="inlineStr">
        <is>
          <t>Mortality</t>
        </is>
      </c>
      <c r="AY1823" t="inlineStr">
        <is>
          <t>Mortality</t>
        </is>
      </c>
      <c r="AZ1823" t="inlineStr">
        <is>
          <t>LC50</t>
        </is>
      </c>
      <c r="BA1823"/>
      <c r="BB1823" t="n">
        <v>4.0</v>
      </c>
      <c r="BC1823"/>
      <c r="BD1823"/>
      <c r="BE1823"/>
      <c r="BF1823"/>
      <c r="BG1823" t="inlineStr">
        <is>
          <t>Day(s)</t>
        </is>
      </c>
      <c r="BH1823"/>
      <c r="BI1823" t="inlineStr">
        <is>
          <t>DTXSID9020407</t>
        </is>
      </c>
      <c r="BJ1823"/>
      <c r="BK1823"/>
      <c r="BL1823"/>
      <c r="BM1823"/>
      <c r="BN1823"/>
      <c r="BO1823"/>
      <c r="BP1823"/>
      <c r="BQ1823"/>
      <c r="BR1823"/>
      <c r="BS1823"/>
      <c r="BT1823" t="inlineStr">
        <is>
          <t>--</t>
        </is>
      </c>
      <c r="BU1823"/>
      <c r="BV1823"/>
      <c r="BW1823"/>
      <c r="BX1823"/>
      <c r="BY1823"/>
      <c r="BZ1823"/>
      <c r="CA1823"/>
      <c r="CB1823"/>
      <c r="CC1823"/>
      <c r="CD1823"/>
      <c r="CE1823"/>
      <c r="CF1823"/>
      <c r="CG1823"/>
      <c r="CH1823"/>
      <c r="CI1823"/>
      <c r="CJ1823"/>
      <c r="CK1823" t="inlineStr">
        <is>
          <t>Dyer,S.D., K.L. Dickson, and E.G. Zimmerman</t>
        </is>
      </c>
      <c r="CL1823" t="n">
        <v>45073.0</v>
      </c>
      <c r="CM1823" t="inlineStr">
        <is>
          <t>A Laboratory Evaluation of the Use of Stress Proteins in Fish to Detect Changes in Water Quality</t>
        </is>
      </c>
      <c r="CN1823" t="inlineStr">
        <is>
          <t>ASTM Spec. Tech. Publ.:247-261</t>
        </is>
      </c>
      <c r="CO1823" t="n">
        <v>1993.0</v>
      </c>
      <c r="CP1823" t="inlineStr">
        <is>
          <t>Dyer,S.D., K.L. Dickson, and E.G. Zimmerman (1993). A Laboratory Evaluation of the Use of Stress Proteins in Fish to Detect Changes in Water Quality. ASTM Spec. Tech. Publ., 247-261. ECOREF#:45073</t>
        </is>
      </c>
    </row>
    <row r="1824">
      <c r="A1824" t="n">
        <v>333415.0</v>
      </c>
      <c r="B1824" t="inlineStr">
        <is>
          <t>O,O-Diethyl O-[6-methyl-2-(1-methylethyl)-4-pyrimidinyl] ester phosphorothioic acid</t>
        </is>
      </c>
      <c r="C1824"/>
      <c r="D1824" t="inlineStr">
        <is>
          <t>Unmeasured</t>
        </is>
      </c>
      <c r="E1824" t="inlineStr">
        <is>
          <t>Not coded</t>
        </is>
      </c>
      <c r="F1824"/>
      <c r="G1824" t="n">
        <v>48.2</v>
      </c>
      <c r="H1824"/>
      <c r="I1824"/>
      <c r="J1824"/>
      <c r="K1824"/>
      <c r="L1824" t="inlineStr">
        <is>
          <t>Pimephales promelas</t>
        </is>
      </c>
      <c r="M1824" t="inlineStr">
        <is>
          <t>Fathead Minnow</t>
        </is>
      </c>
      <c r="N1824"/>
      <c r="O1824" t="inlineStr">
        <is>
          <t>&lt;</t>
        </is>
      </c>
      <c r="P1824" t="n">
        <v>1.0</v>
      </c>
      <c r="Q1824"/>
      <c r="R1824"/>
      <c r="S1824"/>
      <c r="T1824"/>
      <c r="U1824" t="inlineStr">
        <is>
          <t>Year(s)</t>
        </is>
      </c>
      <c r="V1824" t="inlineStr">
        <is>
          <t>Static</t>
        </is>
      </c>
      <c r="W1824" t="inlineStr">
        <is>
          <t>Fresh water</t>
        </is>
      </c>
      <c r="X1824" t="inlineStr">
        <is>
          <t>Lab</t>
        </is>
      </c>
      <c r="Y1824"/>
      <c r="Z1824" t="inlineStr">
        <is>
          <t>Formulation</t>
        </is>
      </c>
      <c r="AA1824"/>
      <c r="AB1824" t="n">
        <v>3.7</v>
      </c>
      <c r="AC1824"/>
      <c r="AD1824"/>
      <c r="AE1824"/>
      <c r="AF1824"/>
      <c r="AG1824" t="inlineStr">
        <is>
          <t>AI mg/L</t>
        </is>
      </c>
      <c r="AH1824"/>
      <c r="AI1824"/>
      <c r="AJ1824"/>
      <c r="AK1824"/>
      <c r="AL1824"/>
      <c r="AM1824"/>
      <c r="AN1824"/>
      <c r="AO1824"/>
      <c r="AP1824"/>
      <c r="AQ1824"/>
      <c r="AR1824"/>
      <c r="AS1824"/>
      <c r="AT1824"/>
      <c r="AU1824"/>
      <c r="AV1824"/>
      <c r="AW1824"/>
      <c r="AX1824" t="inlineStr">
        <is>
          <t>Mortality</t>
        </is>
      </c>
      <c r="AY1824" t="inlineStr">
        <is>
          <t>Mortality</t>
        </is>
      </c>
      <c r="AZ1824" t="inlineStr">
        <is>
          <t>LC50</t>
        </is>
      </c>
      <c r="BA1824"/>
      <c r="BB1824" t="n">
        <v>4.0</v>
      </c>
      <c r="BC1824"/>
      <c r="BD1824"/>
      <c r="BE1824"/>
      <c r="BF1824"/>
      <c r="BG1824" t="inlineStr">
        <is>
          <t>Day(s)</t>
        </is>
      </c>
      <c r="BH1824" t="inlineStr">
        <is>
          <t>Emulsifiable concentrate</t>
        </is>
      </c>
      <c r="BI1824" t="inlineStr">
        <is>
          <t>DTXSID9020407</t>
        </is>
      </c>
      <c r="BJ1824"/>
      <c r="BK1824"/>
      <c r="BL1824"/>
      <c r="BM1824"/>
      <c r="BN1824"/>
      <c r="BO1824"/>
      <c r="BP1824"/>
      <c r="BQ1824"/>
      <c r="BR1824"/>
      <c r="BS1824"/>
      <c r="BT1824" t="inlineStr">
        <is>
          <t>--</t>
        </is>
      </c>
      <c r="BU1824"/>
      <c r="BV1824"/>
      <c r="BW1824"/>
      <c r="BX1824"/>
      <c r="BY1824"/>
      <c r="BZ1824"/>
      <c r="CA1824"/>
      <c r="CB1824"/>
      <c r="CC1824"/>
      <c r="CD1824"/>
      <c r="CE1824"/>
      <c r="CF1824"/>
      <c r="CG1824"/>
      <c r="CH1824"/>
      <c r="CI1824"/>
      <c r="CJ1824"/>
      <c r="CK1824" t="inlineStr">
        <is>
          <t>Dennis,W.H.,Jr., E.P. Meier, A.B. Rosencrance, W.F. Randall, M.T. Reagan, and D.H. Rosenblatt</t>
        </is>
      </c>
      <c r="CL1824" t="n">
        <v>5894.0</v>
      </c>
      <c r="CM1824" t="inlineStr">
        <is>
          <t>Chemical Degradation of Military Standard Formulations of Organophosphorus and Carbamate Pesticides.  II.  Degradation of Diazinon by Sodium Hypochlorite</t>
        </is>
      </c>
      <c r="CN1824" t="inlineStr">
        <is>
          <t>U.S.Army Med.Bioeng.Res.Dev.Lab., Tech.Rep.No.7904, Fort Detrick, MD:40 p.</t>
        </is>
      </c>
      <c r="CO1824" t="n">
        <v>1979.0</v>
      </c>
      <c r="CP1824" t="inlineStr">
        <is>
          <t>Dennis,W.H.,Jr., E.P. Meier, A.B. Rosencrance, W.F. Randall, M.T. Reagan, and D.H. Rosenblatt (1979). Chemical Degradation of Military Standard Formulations of Organophosphorus and Carbamate Pesticides.  II.  Degradation of Diazinon by Sodium Hypochlorite. U.S.Army Med.Bioeng.Res.Dev.Lab., Tech.Rep.No.7904, Fort Detrick, MD, 40 p. ECOREF#:5894</t>
        </is>
      </c>
    </row>
    <row r="1825">
      <c r="A1825" t="n">
        <v>333415.0</v>
      </c>
      <c r="B1825" t="inlineStr">
        <is>
          <t>O,O-Diethyl O-[6-methyl-2-(1-methylethyl)-4-pyrimidinyl] ester phosphorothioic acid</t>
        </is>
      </c>
      <c r="C1825" t="inlineStr">
        <is>
          <t>Technical grade, technical product, technical formulation</t>
        </is>
      </c>
      <c r="D1825" t="inlineStr">
        <is>
          <t>Measured</t>
        </is>
      </c>
      <c r="E1825" t="inlineStr">
        <is>
          <t>Not coded</t>
        </is>
      </c>
      <c r="F1825"/>
      <c r="G1825" t="n">
        <v>87.1</v>
      </c>
      <c r="H1825"/>
      <c r="I1825"/>
      <c r="J1825"/>
      <c r="K1825"/>
      <c r="L1825" t="inlineStr">
        <is>
          <t>Pimephales promelas</t>
        </is>
      </c>
      <c r="M1825" t="inlineStr">
        <is>
          <t>Fathead Minnow</t>
        </is>
      </c>
      <c r="N1825" t="inlineStr">
        <is>
          <t>Larva</t>
        </is>
      </c>
      <c r="O1825"/>
      <c r="P1825"/>
      <c r="Q1825"/>
      <c r="R1825"/>
      <c r="S1825"/>
      <c r="T1825"/>
      <c r="U1825"/>
      <c r="V1825" t="inlineStr">
        <is>
          <t>Flow-through</t>
        </is>
      </c>
      <c r="W1825" t="inlineStr">
        <is>
          <t>Fresh water</t>
        </is>
      </c>
      <c r="X1825" t="inlineStr">
        <is>
          <t>Lab</t>
        </is>
      </c>
      <c r="Y1825"/>
      <c r="Z1825" t="inlineStr">
        <is>
          <t>Active ingredient</t>
        </is>
      </c>
      <c r="AA1825"/>
      <c r="AB1825" t="n">
        <v>6.9</v>
      </c>
      <c r="AC1825"/>
      <c r="AD1825" t="n">
        <v>6.2</v>
      </c>
      <c r="AE1825"/>
      <c r="AF1825" t="n">
        <v>7.9</v>
      </c>
      <c r="AG1825" t="inlineStr">
        <is>
          <t>AI mg/L</t>
        </is>
      </c>
      <c r="AH1825"/>
      <c r="AI1825"/>
      <c r="AJ1825"/>
      <c r="AK1825"/>
      <c r="AL1825"/>
      <c r="AM1825"/>
      <c r="AN1825"/>
      <c r="AO1825"/>
      <c r="AP1825"/>
      <c r="AQ1825"/>
      <c r="AR1825"/>
      <c r="AS1825"/>
      <c r="AT1825"/>
      <c r="AU1825"/>
      <c r="AV1825"/>
      <c r="AW1825"/>
      <c r="AX1825" t="inlineStr">
        <is>
          <t>Mortality</t>
        </is>
      </c>
      <c r="AY1825" t="inlineStr">
        <is>
          <t>Mortality</t>
        </is>
      </c>
      <c r="AZ1825" t="inlineStr">
        <is>
          <t>LC50</t>
        </is>
      </c>
      <c r="BA1825"/>
      <c r="BB1825" t="n">
        <v>4.0</v>
      </c>
      <c r="BC1825"/>
      <c r="BD1825"/>
      <c r="BE1825"/>
      <c r="BF1825"/>
      <c r="BG1825" t="inlineStr">
        <is>
          <t>Day(s)</t>
        </is>
      </c>
      <c r="BH1825" t="inlineStr">
        <is>
          <t>Pure</t>
        </is>
      </c>
      <c r="BI1825" t="inlineStr">
        <is>
          <t>DTXSID9020407</t>
        </is>
      </c>
      <c r="BJ1825" t="inlineStr">
        <is>
          <t>10.1016/0143-1471(82)90024-1</t>
        </is>
      </c>
      <c r="BK1825"/>
      <c r="BL1825"/>
      <c r="BM1825"/>
      <c r="BN1825"/>
      <c r="BO1825"/>
      <c r="BP1825"/>
      <c r="BQ1825"/>
      <c r="BR1825"/>
      <c r="BS1825"/>
      <c r="BT1825" t="inlineStr">
        <is>
          <t>--</t>
        </is>
      </c>
      <c r="BU1825"/>
      <c r="BV1825"/>
      <c r="BW1825"/>
      <c r="BX1825"/>
      <c r="BY1825"/>
      <c r="BZ1825"/>
      <c r="CA1825"/>
      <c r="CB1825"/>
      <c r="CC1825"/>
      <c r="CD1825"/>
      <c r="CE1825"/>
      <c r="CF1825"/>
      <c r="CG1825"/>
      <c r="CH1825"/>
      <c r="CI1825" t="inlineStr">
        <is>
          <t xml:space="preserve"> USED STD METHODS//CONC/STOCK SOLN AGED 1 WK// </t>
        </is>
      </c>
      <c r="CJ1825" t="inlineStr">
        <is>
          <t xml:space="preserve">   USED STD METHODS//CONC/STOCK SOLN AGED 1 WK// </t>
        </is>
      </c>
      <c r="CK1825" t="inlineStr">
        <is>
          <t>Jarvinen,A.W., and D.K. Tanner</t>
        </is>
      </c>
      <c r="CL1825" t="n">
        <v>15462.0</v>
      </c>
      <c r="CM1825" t="inlineStr">
        <is>
          <t>Toxicity of Selected Controlled Release and Corresponding Unformulated Technical Grade Pesticides to the Fathead Minnow Pimephales promelas</t>
        </is>
      </c>
      <c r="CN1825" t="inlineStr">
        <is>
          <t>Environ. Pollut. A.27(3): 179-195</t>
        </is>
      </c>
      <c r="CO1825" t="n">
        <v>1982.0</v>
      </c>
      <c r="CP1825" t="inlineStr">
        <is>
          <t>Jarvinen,A.W., and D.K. Tanner (1982). Toxicity of Selected Controlled Release and Corresponding Unformulated Technical Grade Pesticides to the Fathead Minnow Pimephales promelas. Environ. Pollut. A., 27, (3), 179-195. doi:10.1016/0143-1471(82)90024-1. ECOREF#:15462</t>
        </is>
      </c>
    </row>
    <row r="1826">
      <c r="A1826" t="n">
        <v>333415.0</v>
      </c>
      <c r="B1826" t="inlineStr">
        <is>
          <t>O,O-Diethyl O-[6-methyl-2-(1-methylethyl)-4-pyrimidinyl] ester phosphorothioic acid</t>
        </is>
      </c>
      <c r="C1826"/>
      <c r="D1826" t="inlineStr">
        <is>
          <t>Unmeasured</t>
        </is>
      </c>
      <c r="E1826" t="inlineStr">
        <is>
          <t>Not coded</t>
        </is>
      </c>
      <c r="F1826"/>
      <c r="G1826"/>
      <c r="H1826"/>
      <c r="I1826"/>
      <c r="J1826"/>
      <c r="K1826"/>
      <c r="L1826" t="inlineStr">
        <is>
          <t>Pimephales promelas</t>
        </is>
      </c>
      <c r="M1826" t="inlineStr">
        <is>
          <t>Fathead Minnow</t>
        </is>
      </c>
      <c r="N1826"/>
      <c r="O1826"/>
      <c r="P1826"/>
      <c r="Q1826"/>
      <c r="R1826"/>
      <c r="S1826"/>
      <c r="T1826"/>
      <c r="U1826"/>
      <c r="V1826" t="inlineStr">
        <is>
          <t>Static</t>
        </is>
      </c>
      <c r="W1826" t="inlineStr">
        <is>
          <t>Fresh water</t>
        </is>
      </c>
      <c r="X1826" t="inlineStr">
        <is>
          <t>Lab</t>
        </is>
      </c>
      <c r="Y1826"/>
      <c r="Z1826" t="inlineStr">
        <is>
          <t>Formulation</t>
        </is>
      </c>
      <c r="AA1826"/>
      <c r="AB1826" t="n">
        <v>10.3</v>
      </c>
      <c r="AC1826"/>
      <c r="AD1826"/>
      <c r="AE1826"/>
      <c r="AF1826"/>
      <c r="AG1826" t="inlineStr">
        <is>
          <t>AI mg/L</t>
        </is>
      </c>
      <c r="AH1826"/>
      <c r="AI1826"/>
      <c r="AJ1826"/>
      <c r="AK1826"/>
      <c r="AL1826"/>
      <c r="AM1826"/>
      <c r="AN1826"/>
      <c r="AO1826"/>
      <c r="AP1826"/>
      <c r="AQ1826"/>
      <c r="AR1826"/>
      <c r="AS1826"/>
      <c r="AT1826"/>
      <c r="AU1826"/>
      <c r="AV1826"/>
      <c r="AW1826"/>
      <c r="AX1826" t="inlineStr">
        <is>
          <t>Mortality</t>
        </is>
      </c>
      <c r="AY1826" t="inlineStr">
        <is>
          <t>Mortality</t>
        </is>
      </c>
      <c r="AZ1826" t="inlineStr">
        <is>
          <t>LC50</t>
        </is>
      </c>
      <c r="BA1826"/>
      <c r="BB1826" t="n">
        <v>4.0</v>
      </c>
      <c r="BC1826"/>
      <c r="BD1826"/>
      <c r="BE1826"/>
      <c r="BF1826"/>
      <c r="BG1826" t="inlineStr">
        <is>
          <t>Day(s)</t>
        </is>
      </c>
      <c r="BH1826"/>
      <c r="BI1826" t="inlineStr">
        <is>
          <t>DTXSID9020407</t>
        </is>
      </c>
      <c r="BJ1826" t="inlineStr">
        <is>
          <t>10.1007/BF01769935</t>
        </is>
      </c>
      <c r="BK1826"/>
      <c r="BL1826"/>
      <c r="BM1826"/>
      <c r="BN1826"/>
      <c r="BO1826"/>
      <c r="BP1826"/>
      <c r="BQ1826"/>
      <c r="BR1826"/>
      <c r="BS1826"/>
      <c r="BT1826" t="inlineStr">
        <is>
          <t>--</t>
        </is>
      </c>
      <c r="BU1826"/>
      <c r="BV1826"/>
      <c r="BW1826"/>
      <c r="BX1826"/>
      <c r="BY1826"/>
      <c r="BZ1826"/>
      <c r="CA1826"/>
      <c r="CB1826"/>
      <c r="CC1826"/>
      <c r="CD1826"/>
      <c r="CE1826"/>
      <c r="CF1826"/>
      <c r="CG1826"/>
      <c r="CH1826"/>
      <c r="CI1826" t="inlineStr">
        <is>
          <t xml:space="preserve"> CARRIER/ACETONE// </t>
        </is>
      </c>
      <c r="CJ1826" t="inlineStr">
        <is>
          <t xml:space="preserve">   CARRIER/ACETONE// </t>
        </is>
      </c>
      <c r="CK1826" t="inlineStr">
        <is>
          <t>Meier,E.P., W.H. Dennis, A.B. Rosencrance, W.F. Randall, W.J. Cooper, and M.C. Warner</t>
        </is>
      </c>
      <c r="CL1826" t="n">
        <v>551.0</v>
      </c>
      <c r="CM1826" t="inlineStr">
        <is>
          <t>Sulfotepp, a Toxic Impurity in Formulations of Diazinon</t>
        </is>
      </c>
      <c r="CN1826" t="inlineStr">
        <is>
          <t>Bull. Environ. Contam. Toxicol.23(1-2): 158-164</t>
        </is>
      </c>
      <c r="CO1826" t="n">
        <v>1979.0</v>
      </c>
      <c r="CP1826" t="inlineStr">
        <is>
          <t>Meier,E.P., W.H. Dennis, A.B. Rosencrance, W.F. Randall, W.J. Cooper, and M.C. Warner (1979). Sulfotepp, a Toxic Impurity in Formulations of Diazinon. Bull. Environ. Contam. Toxicol., 23, (1-2), 158-164. doi:10.1007/BF01769935. ECOREF#:551</t>
        </is>
      </c>
    </row>
    <row r="1827">
      <c r="A1827" t="n">
        <v>333415.0</v>
      </c>
      <c r="B1827" t="inlineStr">
        <is>
          <t>O,O-Diethyl O-[6-methyl-2-(1-methylethyl)-4-pyrimidinyl] ester phosphorothioic acid</t>
        </is>
      </c>
      <c r="C1827"/>
      <c r="D1827" t="inlineStr">
        <is>
          <t>Not reported</t>
        </is>
      </c>
      <c r="E1827" t="inlineStr">
        <is>
          <t>Not coded</t>
        </is>
      </c>
      <c r="F1827"/>
      <c r="G1827"/>
      <c r="H1827"/>
      <c r="I1827"/>
      <c r="J1827"/>
      <c r="K1827"/>
      <c r="L1827" t="inlineStr">
        <is>
          <t>Pimephales promelas</t>
        </is>
      </c>
      <c r="M1827" t="inlineStr">
        <is>
          <t>Fathead Minnow</t>
        </is>
      </c>
      <c r="N1827"/>
      <c r="O1827"/>
      <c r="P1827"/>
      <c r="Q1827"/>
      <c r="R1827" t="n">
        <v>90.0</v>
      </c>
      <c r="S1827"/>
      <c r="T1827" t="n">
        <v>120.0</v>
      </c>
      <c r="U1827" t="inlineStr">
        <is>
          <t>Day(s)</t>
        </is>
      </c>
      <c r="V1827" t="inlineStr">
        <is>
          <t>Renewal</t>
        </is>
      </c>
      <c r="W1827" t="inlineStr">
        <is>
          <t>Fresh water</t>
        </is>
      </c>
      <c r="X1827" t="inlineStr">
        <is>
          <t>Lab</t>
        </is>
      </c>
      <c r="Y1827"/>
      <c r="Z1827" t="inlineStr">
        <is>
          <t>Formulation</t>
        </is>
      </c>
      <c r="AA1827"/>
      <c r="AB1827" t="n">
        <v>4.7</v>
      </c>
      <c r="AC1827"/>
      <c r="AD1827"/>
      <c r="AE1827"/>
      <c r="AF1827"/>
      <c r="AG1827" t="inlineStr">
        <is>
          <t>AI mg/L</t>
        </is>
      </c>
      <c r="AH1827"/>
      <c r="AI1827"/>
      <c r="AJ1827"/>
      <c r="AK1827"/>
      <c r="AL1827"/>
      <c r="AM1827"/>
      <c r="AN1827"/>
      <c r="AO1827"/>
      <c r="AP1827"/>
      <c r="AQ1827"/>
      <c r="AR1827"/>
      <c r="AS1827"/>
      <c r="AT1827"/>
      <c r="AU1827"/>
      <c r="AV1827"/>
      <c r="AW1827"/>
      <c r="AX1827" t="inlineStr">
        <is>
          <t>Mortality</t>
        </is>
      </c>
      <c r="AY1827" t="inlineStr">
        <is>
          <t>Mortality</t>
        </is>
      </c>
      <c r="AZ1827" t="inlineStr">
        <is>
          <t>LC50</t>
        </is>
      </c>
      <c r="BA1827"/>
      <c r="BB1827" t="n">
        <v>4.0</v>
      </c>
      <c r="BC1827"/>
      <c r="BD1827"/>
      <c r="BE1827"/>
      <c r="BF1827"/>
      <c r="BG1827" t="inlineStr">
        <is>
          <t>Day(s)</t>
        </is>
      </c>
      <c r="BH1827"/>
      <c r="BI1827" t="inlineStr">
        <is>
          <t>DTXSID9020407</t>
        </is>
      </c>
      <c r="BJ1827"/>
      <c r="BK1827"/>
      <c r="BL1827"/>
      <c r="BM1827"/>
      <c r="BN1827"/>
      <c r="BO1827"/>
      <c r="BP1827"/>
      <c r="BQ1827"/>
      <c r="BR1827"/>
      <c r="BS1827"/>
      <c r="BT1827" t="inlineStr">
        <is>
          <t>--</t>
        </is>
      </c>
      <c r="BU1827"/>
      <c r="BV1827"/>
      <c r="BW1827"/>
      <c r="BX1827"/>
      <c r="BY1827"/>
      <c r="BZ1827"/>
      <c r="CA1827"/>
      <c r="CB1827"/>
      <c r="CC1827"/>
      <c r="CD1827"/>
      <c r="CE1827"/>
      <c r="CF1827"/>
      <c r="CG1827"/>
      <c r="CH1827"/>
      <c r="CI1827"/>
      <c r="CJ1827"/>
      <c r="CK1827" t="inlineStr">
        <is>
          <t>Dyer,S.D., K.L. Dickson, and E.G. Zimmerman</t>
        </is>
      </c>
      <c r="CL1827" t="n">
        <v>45073.0</v>
      </c>
      <c r="CM1827" t="inlineStr">
        <is>
          <t>A Laboratory Evaluation of the Use of Stress Proteins in Fish to Detect Changes in Water Quality</t>
        </is>
      </c>
      <c r="CN1827" t="inlineStr">
        <is>
          <t>ASTM Spec. Tech. Publ.:247-261</t>
        </is>
      </c>
      <c r="CO1827" t="n">
        <v>1993.0</v>
      </c>
      <c r="CP1827" t="inlineStr">
        <is>
          <t>Dyer,S.D., K.L. Dickson, and E.G. Zimmerman (1993). A Laboratory Evaluation of the Use of Stress Proteins in Fish to Detect Changes in Water Quality. ASTM Spec. Tech. Publ., 247-261. ECOREF#:45073</t>
        </is>
      </c>
    </row>
    <row r="1828">
      <c r="A1828" t="n">
        <v>333415.0</v>
      </c>
      <c r="B1828" t="inlineStr">
        <is>
          <t>O,O-Diethyl O-[6-methyl-2-(1-methylethyl)-4-pyrimidinyl] ester phosphorothioic acid</t>
        </is>
      </c>
      <c r="C1828" t="inlineStr">
        <is>
          <t>Technical grade, technical product, technical formulation</t>
        </is>
      </c>
      <c r="D1828" t="inlineStr">
        <is>
          <t>Measured</t>
        </is>
      </c>
      <c r="E1828" t="inlineStr">
        <is>
          <t>Not coded</t>
        </is>
      </c>
      <c r="F1828"/>
      <c r="G1828" t="n">
        <v>92.5</v>
      </c>
      <c r="H1828"/>
      <c r="I1828"/>
      <c r="J1828"/>
      <c r="K1828"/>
      <c r="L1828" t="inlineStr">
        <is>
          <t>Pimephales promelas</t>
        </is>
      </c>
      <c r="M1828" t="inlineStr">
        <is>
          <t>Fathead Minnow</t>
        </is>
      </c>
      <c r="N1828"/>
      <c r="O1828"/>
      <c r="P1828" t="n">
        <v>15.0</v>
      </c>
      <c r="Q1828"/>
      <c r="R1828"/>
      <c r="S1828"/>
      <c r="T1828"/>
      <c r="U1828" t="inlineStr">
        <is>
          <t>Week(s)</t>
        </is>
      </c>
      <c r="V1828" t="inlineStr">
        <is>
          <t>Flow-through</t>
        </is>
      </c>
      <c r="W1828" t="inlineStr">
        <is>
          <t>Fresh water</t>
        </is>
      </c>
      <c r="X1828" t="inlineStr">
        <is>
          <t>Lab</t>
        </is>
      </c>
      <c r="Y1828"/>
      <c r="Z1828" t="inlineStr">
        <is>
          <t>Active ingredient</t>
        </is>
      </c>
      <c r="AA1828"/>
      <c r="AB1828" t="n">
        <v>6.8</v>
      </c>
      <c r="AC1828"/>
      <c r="AD1828" t="n">
        <v>5.4</v>
      </c>
      <c r="AE1828"/>
      <c r="AF1828" t="n">
        <v>8.5</v>
      </c>
      <c r="AG1828" t="inlineStr">
        <is>
          <t>AI mg/L</t>
        </is>
      </c>
      <c r="AH1828"/>
      <c r="AI1828"/>
      <c r="AJ1828"/>
      <c r="AK1828"/>
      <c r="AL1828"/>
      <c r="AM1828"/>
      <c r="AN1828"/>
      <c r="AO1828"/>
      <c r="AP1828"/>
      <c r="AQ1828"/>
      <c r="AR1828"/>
      <c r="AS1828"/>
      <c r="AT1828"/>
      <c r="AU1828"/>
      <c r="AV1828"/>
      <c r="AW1828"/>
      <c r="AX1828" t="inlineStr">
        <is>
          <t>Mortality</t>
        </is>
      </c>
      <c r="AY1828" t="inlineStr">
        <is>
          <t>Mortality</t>
        </is>
      </c>
      <c r="AZ1828" t="inlineStr">
        <is>
          <t>LC50</t>
        </is>
      </c>
      <c r="BA1828"/>
      <c r="BB1828" t="n">
        <v>4.0</v>
      </c>
      <c r="BC1828"/>
      <c r="BD1828"/>
      <c r="BE1828"/>
      <c r="BF1828"/>
      <c r="BG1828" t="inlineStr">
        <is>
          <t>Day(s)</t>
        </is>
      </c>
      <c r="BH1828" t="inlineStr">
        <is>
          <t>Pure</t>
        </is>
      </c>
      <c r="BI1828" t="inlineStr">
        <is>
          <t>DTXSID9020407</t>
        </is>
      </c>
      <c r="BJ1828"/>
      <c r="BK1828"/>
      <c r="BL1828"/>
      <c r="BM1828"/>
      <c r="BN1828"/>
      <c r="BO1828"/>
      <c r="BP1828"/>
      <c r="BQ1828"/>
      <c r="BR1828"/>
      <c r="BS1828"/>
      <c r="BT1828" t="inlineStr">
        <is>
          <t>--</t>
        </is>
      </c>
      <c r="BU1828"/>
      <c r="BV1828"/>
      <c r="BW1828"/>
      <c r="BX1828"/>
      <c r="BY1828"/>
      <c r="BZ1828"/>
      <c r="CA1828"/>
      <c r="CB1828"/>
      <c r="CC1828"/>
      <c r="CD1828"/>
      <c r="CE1828"/>
      <c r="CF1828"/>
      <c r="CG1828"/>
      <c r="CH1828"/>
      <c r="CI1828"/>
      <c r="CJ1828"/>
      <c r="CK1828" t="inlineStr">
        <is>
          <t>Allison,D.T., and R.O. Hermanutz</t>
        </is>
      </c>
      <c r="CL1828" t="n">
        <v>664.0</v>
      </c>
      <c r="CM1828" t="inlineStr">
        <is>
          <t>Toxicity of Diazinon to Brook Trout and Fathead Minnows</t>
        </is>
      </c>
      <c r="CN1828" t="inlineStr">
        <is>
          <t>EPA-600/3-77-060, U.S.EPA, Duluth, MN:69 p.</t>
        </is>
      </c>
      <c r="CO1828" t="n">
        <v>1977.0</v>
      </c>
      <c r="CP1828" t="inlineStr">
        <is>
          <t>Allison,D.T., and R.O. Hermanutz (1977). Toxicity of Diazinon to Brook Trout and Fathead Minnows. EPA-600/3-77-060, U.S.EPA, Duluth, MN, 69 p. ECOREF#:664</t>
        </is>
      </c>
    </row>
    <row r="1829">
      <c r="A1829" t="n">
        <v>333415.0</v>
      </c>
      <c r="B1829" t="inlineStr">
        <is>
          <t>O,O-Diethyl O-[6-methyl-2-(1-methylethyl)-4-pyrimidinyl] ester phosphorothioic acid</t>
        </is>
      </c>
      <c r="C1829"/>
      <c r="D1829" t="inlineStr">
        <is>
          <t>Not reported</t>
        </is>
      </c>
      <c r="E1829" t="inlineStr">
        <is>
          <t>Not coded</t>
        </is>
      </c>
      <c r="F1829"/>
      <c r="G1829"/>
      <c r="H1829"/>
      <c r="I1829"/>
      <c r="J1829"/>
      <c r="K1829"/>
      <c r="L1829" t="inlineStr">
        <is>
          <t>Pimephales promelas</t>
        </is>
      </c>
      <c r="M1829" t="inlineStr">
        <is>
          <t>Fathead Minnow</t>
        </is>
      </c>
      <c r="N1829"/>
      <c r="O1829"/>
      <c r="P1829"/>
      <c r="Q1829"/>
      <c r="R1829" t="n">
        <v>90.0</v>
      </c>
      <c r="S1829"/>
      <c r="T1829" t="n">
        <v>120.0</v>
      </c>
      <c r="U1829" t="inlineStr">
        <is>
          <t>Day(s)</t>
        </is>
      </c>
      <c r="V1829" t="inlineStr">
        <is>
          <t>Renewal</t>
        </is>
      </c>
      <c r="W1829" t="inlineStr">
        <is>
          <t>Fresh water</t>
        </is>
      </c>
      <c r="X1829" t="inlineStr">
        <is>
          <t>Lab</t>
        </is>
      </c>
      <c r="Y1829"/>
      <c r="Z1829" t="inlineStr">
        <is>
          <t>Formulation</t>
        </is>
      </c>
      <c r="AA1829"/>
      <c r="AB1829" t="n">
        <v>4.7</v>
      </c>
      <c r="AC1829"/>
      <c r="AD1829"/>
      <c r="AE1829"/>
      <c r="AF1829"/>
      <c r="AG1829" t="inlineStr">
        <is>
          <t>AI mg/L</t>
        </is>
      </c>
      <c r="AH1829"/>
      <c r="AI1829"/>
      <c r="AJ1829"/>
      <c r="AK1829"/>
      <c r="AL1829"/>
      <c r="AM1829"/>
      <c r="AN1829"/>
      <c r="AO1829"/>
      <c r="AP1829"/>
      <c r="AQ1829"/>
      <c r="AR1829"/>
      <c r="AS1829"/>
      <c r="AT1829"/>
      <c r="AU1829"/>
      <c r="AV1829"/>
      <c r="AW1829"/>
      <c r="AX1829" t="inlineStr">
        <is>
          <t>Mortality</t>
        </is>
      </c>
      <c r="AY1829" t="inlineStr">
        <is>
          <t>Mortality</t>
        </is>
      </c>
      <c r="AZ1829" t="inlineStr">
        <is>
          <t>LC50</t>
        </is>
      </c>
      <c r="BA1829"/>
      <c r="BB1829" t="n">
        <v>4.0</v>
      </c>
      <c r="BC1829"/>
      <c r="BD1829"/>
      <c r="BE1829"/>
      <c r="BF1829"/>
      <c r="BG1829" t="inlineStr">
        <is>
          <t>Day(s)</t>
        </is>
      </c>
      <c r="BH1829"/>
      <c r="BI1829" t="inlineStr">
        <is>
          <t>DTXSID9020407</t>
        </is>
      </c>
      <c r="BJ1829"/>
      <c r="BK1829"/>
      <c r="BL1829"/>
      <c r="BM1829"/>
      <c r="BN1829"/>
      <c r="BO1829"/>
      <c r="BP1829"/>
      <c r="BQ1829"/>
      <c r="BR1829"/>
      <c r="BS1829"/>
      <c r="BT1829" t="inlineStr">
        <is>
          <t>--</t>
        </is>
      </c>
      <c r="BU1829"/>
      <c r="BV1829"/>
      <c r="BW1829"/>
      <c r="BX1829"/>
      <c r="BY1829"/>
      <c r="BZ1829"/>
      <c r="CA1829"/>
      <c r="CB1829"/>
      <c r="CC1829"/>
      <c r="CD1829"/>
      <c r="CE1829"/>
      <c r="CF1829"/>
      <c r="CG1829"/>
      <c r="CH1829"/>
      <c r="CI1829"/>
      <c r="CJ1829"/>
      <c r="CK1829" t="inlineStr">
        <is>
          <t>Dyer,S.D., K.L. Dickson, and E.G. Zimmerman</t>
        </is>
      </c>
      <c r="CL1829" t="n">
        <v>45073.0</v>
      </c>
      <c r="CM1829" t="inlineStr">
        <is>
          <t>A Laboratory Evaluation of the Use of Stress Proteins in Fish to Detect Changes in Water Quality</t>
        </is>
      </c>
      <c r="CN1829" t="inlineStr">
        <is>
          <t>ASTM Spec. Tech. Publ.:247-261</t>
        </is>
      </c>
      <c r="CO1829" t="n">
        <v>1993.0</v>
      </c>
      <c r="CP1829" t="inlineStr">
        <is>
          <t>Dyer,S.D., K.L. Dickson, and E.G. Zimmerman (1993). A Laboratory Evaluation of the Use of Stress Proteins in Fish to Detect Changes in Water Quality. ASTM Spec. Tech. Publ., 247-261. ECOREF#:45073</t>
        </is>
      </c>
    </row>
    <row r="1830">
      <c r="A1830" t="n">
        <v>333415.0</v>
      </c>
      <c r="B1830" t="inlineStr">
        <is>
          <t>O,O-Diethyl O-[6-methyl-2-(1-methylethyl)-4-pyrimidinyl] ester phosphorothioic acid</t>
        </is>
      </c>
      <c r="C1830"/>
      <c r="D1830" t="inlineStr">
        <is>
          <t>Unmeasured</t>
        </is>
      </c>
      <c r="E1830" t="inlineStr">
        <is>
          <t>Not coded</t>
        </is>
      </c>
      <c r="F1830"/>
      <c r="G1830" t="n">
        <v>48.2</v>
      </c>
      <c r="H1830"/>
      <c r="I1830"/>
      <c r="J1830"/>
      <c r="K1830"/>
      <c r="L1830" t="inlineStr">
        <is>
          <t>Pimephales promelas</t>
        </is>
      </c>
      <c r="M1830" t="inlineStr">
        <is>
          <t>Fathead Minnow</t>
        </is>
      </c>
      <c r="N1830"/>
      <c r="O1830" t="inlineStr">
        <is>
          <t>&lt;</t>
        </is>
      </c>
      <c r="P1830" t="n">
        <v>1.0</v>
      </c>
      <c r="Q1830"/>
      <c r="R1830"/>
      <c r="S1830"/>
      <c r="T1830"/>
      <c r="U1830" t="inlineStr">
        <is>
          <t>Year(s)</t>
        </is>
      </c>
      <c r="V1830" t="inlineStr">
        <is>
          <t>Static</t>
        </is>
      </c>
      <c r="W1830" t="inlineStr">
        <is>
          <t>Fresh water</t>
        </is>
      </c>
      <c r="X1830" t="inlineStr">
        <is>
          <t>Lab</t>
        </is>
      </c>
      <c r="Y1830"/>
      <c r="Z1830" t="inlineStr">
        <is>
          <t>Formulation</t>
        </is>
      </c>
      <c r="AA1830"/>
      <c r="AB1830" t="n">
        <v>3.7</v>
      </c>
      <c r="AC1830"/>
      <c r="AD1830"/>
      <c r="AE1830"/>
      <c r="AF1830"/>
      <c r="AG1830" t="inlineStr">
        <is>
          <t>AI mg/L</t>
        </is>
      </c>
      <c r="AH1830"/>
      <c r="AI1830"/>
      <c r="AJ1830"/>
      <c r="AK1830"/>
      <c r="AL1830"/>
      <c r="AM1830"/>
      <c r="AN1830"/>
      <c r="AO1830"/>
      <c r="AP1830"/>
      <c r="AQ1830"/>
      <c r="AR1830"/>
      <c r="AS1830"/>
      <c r="AT1830"/>
      <c r="AU1830"/>
      <c r="AV1830"/>
      <c r="AW1830"/>
      <c r="AX1830" t="inlineStr">
        <is>
          <t>Mortality</t>
        </is>
      </c>
      <c r="AY1830" t="inlineStr">
        <is>
          <t>Mortality</t>
        </is>
      </c>
      <c r="AZ1830" t="inlineStr">
        <is>
          <t>LC50</t>
        </is>
      </c>
      <c r="BA1830"/>
      <c r="BB1830" t="n">
        <v>4.0</v>
      </c>
      <c r="BC1830"/>
      <c r="BD1830"/>
      <c r="BE1830"/>
      <c r="BF1830"/>
      <c r="BG1830" t="inlineStr">
        <is>
          <t>Day(s)</t>
        </is>
      </c>
      <c r="BH1830" t="inlineStr">
        <is>
          <t>Emulsifiable concentrate</t>
        </is>
      </c>
      <c r="BI1830" t="inlineStr">
        <is>
          <t>DTXSID9020407</t>
        </is>
      </c>
      <c r="BJ1830" t="inlineStr">
        <is>
          <t>10.1021/es60153a002</t>
        </is>
      </c>
      <c r="BK1830"/>
      <c r="BL1830"/>
      <c r="BM1830"/>
      <c r="BN1830"/>
      <c r="BO1830"/>
      <c r="BP1830"/>
      <c r="BQ1830"/>
      <c r="BR1830"/>
      <c r="BS1830"/>
      <c r="BT1830" t="inlineStr">
        <is>
          <t>--</t>
        </is>
      </c>
      <c r="BU1830"/>
      <c r="BV1830"/>
      <c r="BW1830"/>
      <c r="BX1830"/>
      <c r="BY1830"/>
      <c r="BZ1830"/>
      <c r="CA1830"/>
      <c r="CB1830"/>
      <c r="CC1830"/>
      <c r="CD1830"/>
      <c r="CE1830"/>
      <c r="CF1830"/>
      <c r="CG1830"/>
      <c r="CH1830"/>
      <c r="CI1830" t="inlineStr">
        <is>
          <t xml:space="preserve"> OTHER CHEM. CONT./NOTED// </t>
        </is>
      </c>
      <c r="CJ1830" t="inlineStr">
        <is>
          <t xml:space="preserve">   OTHER CHEM. CONT./NOTED// </t>
        </is>
      </c>
      <c r="CK1830" t="inlineStr">
        <is>
          <t>Dennis,W.H.J., E.P. Meier, W.F. Randall, A.B. Rosencrance, and D.H. Rosenblatt</t>
        </is>
      </c>
      <c r="CL1830" t="n">
        <v>866.0</v>
      </c>
      <c r="CM1830" t="inlineStr">
        <is>
          <t>Degradation of Diazinon by Sodium Hypochlorite. Chemistry and Aquatic Toxicity</t>
        </is>
      </c>
      <c r="CN1830" t="inlineStr">
        <is>
          <t>Environ. Sci. Technol.13(5): 594-598</t>
        </is>
      </c>
      <c r="CO1830" t="n">
        <v>1979.0</v>
      </c>
      <c r="CP1830" t="inlineStr">
        <is>
          <t>Dennis,W.H.J., E.P. Meier, W.F. Randall, A.B. Rosencrance, and D.H. Rosenblatt (1979). Degradation of Diazinon by Sodium Hypochlorite. Chemistry and Aquatic Toxicity. Environ. Sci. Technol., 13, (5), 594-598. doi:10.1021/es60153a002. ECOREF#:866</t>
        </is>
      </c>
    </row>
    <row r="1831">
      <c r="A1831" t="n">
        <v>333415.0</v>
      </c>
      <c r="B1831" t="inlineStr">
        <is>
          <t>O,O-Diethyl O-[6-methyl-2-(1-methylethyl)-4-pyrimidinyl] ester phosphorothioic acid</t>
        </is>
      </c>
      <c r="C1831" t="inlineStr">
        <is>
          <t>Technical grade, technical product, technical formulation</t>
        </is>
      </c>
      <c r="D1831" t="inlineStr">
        <is>
          <t>Measured</t>
        </is>
      </c>
      <c r="E1831" t="inlineStr">
        <is>
          <t>Not coded</t>
        </is>
      </c>
      <c r="F1831"/>
      <c r="G1831" t="n">
        <v>92.5</v>
      </c>
      <c r="H1831"/>
      <c r="I1831"/>
      <c r="J1831"/>
      <c r="K1831"/>
      <c r="L1831" t="inlineStr">
        <is>
          <t>Pimephales promelas</t>
        </is>
      </c>
      <c r="M1831" t="inlineStr">
        <is>
          <t>Fathead Minnow</t>
        </is>
      </c>
      <c r="N1831"/>
      <c r="O1831"/>
      <c r="P1831" t="n">
        <v>13.0</v>
      </c>
      <c r="Q1831"/>
      <c r="R1831"/>
      <c r="S1831"/>
      <c r="T1831"/>
      <c r="U1831" t="inlineStr">
        <is>
          <t>Week(s)</t>
        </is>
      </c>
      <c r="V1831" t="inlineStr">
        <is>
          <t>Flow-through</t>
        </is>
      </c>
      <c r="W1831" t="inlineStr">
        <is>
          <t>Fresh water</t>
        </is>
      </c>
      <c r="X1831" t="inlineStr">
        <is>
          <t>Lab</t>
        </is>
      </c>
      <c r="Y1831"/>
      <c r="Z1831" t="inlineStr">
        <is>
          <t>Active ingredient</t>
        </is>
      </c>
      <c r="AA1831"/>
      <c r="AB1831" t="n">
        <v>10.0</v>
      </c>
      <c r="AC1831"/>
      <c r="AD1831" t="n">
        <v>6.7</v>
      </c>
      <c r="AE1831"/>
      <c r="AF1831" t="n">
        <v>15.0</v>
      </c>
      <c r="AG1831" t="inlineStr">
        <is>
          <t>AI mg/L</t>
        </is>
      </c>
      <c r="AH1831"/>
      <c r="AI1831"/>
      <c r="AJ1831"/>
      <c r="AK1831"/>
      <c r="AL1831"/>
      <c r="AM1831"/>
      <c r="AN1831"/>
      <c r="AO1831"/>
      <c r="AP1831"/>
      <c r="AQ1831"/>
      <c r="AR1831"/>
      <c r="AS1831"/>
      <c r="AT1831"/>
      <c r="AU1831"/>
      <c r="AV1831"/>
      <c r="AW1831"/>
      <c r="AX1831" t="inlineStr">
        <is>
          <t>Mortality</t>
        </is>
      </c>
      <c r="AY1831" t="inlineStr">
        <is>
          <t>Mortality</t>
        </is>
      </c>
      <c r="AZ1831" t="inlineStr">
        <is>
          <t>LC50</t>
        </is>
      </c>
      <c r="BA1831"/>
      <c r="BB1831" t="n">
        <v>4.0</v>
      </c>
      <c r="BC1831"/>
      <c r="BD1831"/>
      <c r="BE1831"/>
      <c r="BF1831"/>
      <c r="BG1831" t="inlineStr">
        <is>
          <t>Day(s)</t>
        </is>
      </c>
      <c r="BH1831" t="inlineStr">
        <is>
          <t>Pure</t>
        </is>
      </c>
      <c r="BI1831" t="inlineStr">
        <is>
          <t>DTXSID9020407</t>
        </is>
      </c>
      <c r="BJ1831"/>
      <c r="BK1831"/>
      <c r="BL1831"/>
      <c r="BM1831"/>
      <c r="BN1831"/>
      <c r="BO1831"/>
      <c r="BP1831"/>
      <c r="BQ1831"/>
      <c r="BR1831"/>
      <c r="BS1831"/>
      <c r="BT1831" t="inlineStr">
        <is>
          <t>--</t>
        </is>
      </c>
      <c r="BU1831"/>
      <c r="BV1831"/>
      <c r="BW1831"/>
      <c r="BX1831"/>
      <c r="BY1831"/>
      <c r="BZ1831"/>
      <c r="CA1831"/>
      <c r="CB1831"/>
      <c r="CC1831"/>
      <c r="CD1831"/>
      <c r="CE1831"/>
      <c r="CF1831"/>
      <c r="CG1831"/>
      <c r="CH1831"/>
      <c r="CI1831"/>
      <c r="CJ1831"/>
      <c r="CK1831" t="inlineStr">
        <is>
          <t>Allison,D.T., and R.O. Hermanutz</t>
        </is>
      </c>
      <c r="CL1831" t="n">
        <v>664.0</v>
      </c>
      <c r="CM1831" t="inlineStr">
        <is>
          <t>Toxicity of Diazinon to Brook Trout and Fathead Minnows</t>
        </is>
      </c>
      <c r="CN1831" t="inlineStr">
        <is>
          <t>EPA-600/3-77-060, U.S.EPA, Duluth, MN:69 p.</t>
        </is>
      </c>
      <c r="CO1831" t="n">
        <v>1977.0</v>
      </c>
      <c r="CP1831" t="inlineStr">
        <is>
          <t>Allison,D.T., and R.O. Hermanutz (1977). Toxicity of Diazinon to Brook Trout and Fathead Minnows. EPA-600/3-77-060, U.S.EPA, Duluth, MN, 69 p. ECOREF#:664</t>
        </is>
      </c>
    </row>
    <row r="1832">
      <c r="A1832" t="n">
        <v>333415.0</v>
      </c>
      <c r="B1832" t="inlineStr">
        <is>
          <t>O,O-Diethyl O-[6-methyl-2-(1-methylethyl)-4-pyrimidinyl] ester phosphorothioic acid</t>
        </is>
      </c>
      <c r="C1832" t="inlineStr">
        <is>
          <t>Technical grade, technical product, technical formulation</t>
        </is>
      </c>
      <c r="D1832" t="inlineStr">
        <is>
          <t>Unmeasured</t>
        </is>
      </c>
      <c r="E1832" t="inlineStr">
        <is>
          <t>Not coded</t>
        </is>
      </c>
      <c r="F1832"/>
      <c r="G1832"/>
      <c r="H1832"/>
      <c r="I1832"/>
      <c r="J1832"/>
      <c r="K1832"/>
      <c r="L1832" t="inlineStr">
        <is>
          <t>Pimephales promelas</t>
        </is>
      </c>
      <c r="M1832" t="inlineStr">
        <is>
          <t>Fathead Minnow</t>
        </is>
      </c>
      <c r="N1832" t="inlineStr">
        <is>
          <t>Fingerling</t>
        </is>
      </c>
      <c r="O1832"/>
      <c r="P1832"/>
      <c r="Q1832"/>
      <c r="R1832"/>
      <c r="S1832"/>
      <c r="T1832"/>
      <c r="U1832"/>
      <c r="V1832" t="inlineStr">
        <is>
          <t>Flow-through</t>
        </is>
      </c>
      <c r="W1832" t="inlineStr">
        <is>
          <t>Fresh water</t>
        </is>
      </c>
      <c r="X1832" t="inlineStr">
        <is>
          <t>Lab</t>
        </is>
      </c>
      <c r="Y1832"/>
      <c r="Z1832" t="inlineStr">
        <is>
          <t>Active ingredient</t>
        </is>
      </c>
      <c r="AA1832"/>
      <c r="AB1832"/>
      <c r="AC1832"/>
      <c r="AD1832" t="n">
        <v>0.4</v>
      </c>
      <c r="AE1832"/>
      <c r="AF1832" t="n">
        <v>0.8</v>
      </c>
      <c r="AG1832" t="inlineStr">
        <is>
          <t>AI mg/L</t>
        </is>
      </c>
      <c r="AH1832"/>
      <c r="AI1832"/>
      <c r="AJ1832"/>
      <c r="AK1832"/>
      <c r="AL1832"/>
      <c r="AM1832"/>
      <c r="AN1832"/>
      <c r="AO1832"/>
      <c r="AP1832"/>
      <c r="AQ1832"/>
      <c r="AR1832"/>
      <c r="AS1832"/>
      <c r="AT1832"/>
      <c r="AU1832"/>
      <c r="AV1832"/>
      <c r="AW1832"/>
      <c r="AX1832" t="inlineStr">
        <is>
          <t>Mortality</t>
        </is>
      </c>
      <c r="AY1832" t="inlineStr">
        <is>
          <t>Mortality</t>
        </is>
      </c>
      <c r="AZ1832" t="inlineStr">
        <is>
          <t>LC50</t>
        </is>
      </c>
      <c r="BA1832"/>
      <c r="BB1832" t="n">
        <v>4.0</v>
      </c>
      <c r="BC1832"/>
      <c r="BD1832"/>
      <c r="BE1832"/>
      <c r="BF1832"/>
      <c r="BG1832" t="inlineStr">
        <is>
          <t>Day(s)</t>
        </is>
      </c>
      <c r="BH1832"/>
      <c r="BI1832" t="inlineStr">
        <is>
          <t>DTXSID9020407</t>
        </is>
      </c>
      <c r="BJ1832"/>
      <c r="BK1832"/>
      <c r="BL1832"/>
      <c r="BM1832"/>
      <c r="BN1832"/>
      <c r="BO1832"/>
      <c r="BP1832"/>
      <c r="BQ1832"/>
      <c r="BR1832"/>
      <c r="BS1832"/>
      <c r="BT1832" t="inlineStr">
        <is>
          <t>--</t>
        </is>
      </c>
      <c r="BU1832"/>
      <c r="BV1832"/>
      <c r="BW1832"/>
      <c r="BX1832"/>
      <c r="BY1832"/>
      <c r="BZ1832"/>
      <c r="CA1832"/>
      <c r="CB1832"/>
      <c r="CC1832"/>
      <c r="CD1832"/>
      <c r="CE1832"/>
      <c r="CF1832"/>
      <c r="CG1832"/>
      <c r="CH1832"/>
      <c r="CI1832"/>
      <c r="CJ1832"/>
      <c r="CK1832" t="inlineStr">
        <is>
          <t>Posner,S., and S. Reimer</t>
        </is>
      </c>
      <c r="CL1832" t="n">
        <v>13005.0</v>
      </c>
      <c r="CM1832" t="inlineStr">
        <is>
          <t>The Determination of TLM Values of Diazinon on Fingerling Fish</t>
        </is>
      </c>
      <c r="CN1832" t="inlineStr">
        <is>
          <t>U.S.EPA-OPP Registration Standard:</t>
        </is>
      </c>
      <c r="CO1832" t="n">
        <v>1970.0</v>
      </c>
      <c r="CP1832" t="inlineStr">
        <is>
          <t>Posner,S., and S. Reimer (1970). The Determination of TLM Values of Diazinon on Fingerling Fish. U.S.EPA-OPP Registration Standard, ECOREF#:13005</t>
        </is>
      </c>
    </row>
    <row r="1833">
      <c r="A1833" t="n">
        <v>333415.0</v>
      </c>
      <c r="B1833" t="inlineStr">
        <is>
          <t>O,O-Diethyl O-[6-methyl-2-(1-methylethyl)-4-pyrimidinyl] ester phosphorothioic acid</t>
        </is>
      </c>
      <c r="C1833" t="inlineStr">
        <is>
          <t>Technical grade, technical product, technical formulation</t>
        </is>
      </c>
      <c r="D1833" t="inlineStr">
        <is>
          <t>Measured</t>
        </is>
      </c>
      <c r="E1833" t="inlineStr">
        <is>
          <t>Not coded</t>
        </is>
      </c>
      <c r="F1833"/>
      <c r="G1833" t="n">
        <v>92.5</v>
      </c>
      <c r="H1833"/>
      <c r="I1833"/>
      <c r="J1833"/>
      <c r="K1833"/>
      <c r="L1833" t="inlineStr">
        <is>
          <t>Pimephales promelas</t>
        </is>
      </c>
      <c r="M1833" t="inlineStr">
        <is>
          <t>Fathead Minnow</t>
        </is>
      </c>
      <c r="N1833"/>
      <c r="O1833"/>
      <c r="P1833" t="n">
        <v>20.0</v>
      </c>
      <c r="Q1833"/>
      <c r="R1833"/>
      <c r="S1833"/>
      <c r="T1833"/>
      <c r="U1833" t="inlineStr">
        <is>
          <t>Week(s)</t>
        </is>
      </c>
      <c r="V1833" t="inlineStr">
        <is>
          <t>Flow-through</t>
        </is>
      </c>
      <c r="W1833" t="inlineStr">
        <is>
          <t>Fresh water</t>
        </is>
      </c>
      <c r="X1833" t="inlineStr">
        <is>
          <t>Lab</t>
        </is>
      </c>
      <c r="Y1833"/>
      <c r="Z1833" t="inlineStr">
        <is>
          <t>Active ingredient</t>
        </is>
      </c>
      <c r="AA1833"/>
      <c r="AB1833" t="n">
        <v>6.6</v>
      </c>
      <c r="AC1833"/>
      <c r="AD1833" t="n">
        <v>5.1</v>
      </c>
      <c r="AE1833"/>
      <c r="AF1833" t="n">
        <v>8.6</v>
      </c>
      <c r="AG1833" t="inlineStr">
        <is>
          <t>AI mg/L</t>
        </is>
      </c>
      <c r="AH1833"/>
      <c r="AI1833"/>
      <c r="AJ1833"/>
      <c r="AK1833"/>
      <c r="AL1833"/>
      <c r="AM1833"/>
      <c r="AN1833"/>
      <c r="AO1833"/>
      <c r="AP1833"/>
      <c r="AQ1833"/>
      <c r="AR1833"/>
      <c r="AS1833"/>
      <c r="AT1833"/>
      <c r="AU1833"/>
      <c r="AV1833"/>
      <c r="AW1833"/>
      <c r="AX1833" t="inlineStr">
        <is>
          <t>Mortality</t>
        </is>
      </c>
      <c r="AY1833" t="inlineStr">
        <is>
          <t>Mortality</t>
        </is>
      </c>
      <c r="AZ1833" t="inlineStr">
        <is>
          <t>LC50</t>
        </is>
      </c>
      <c r="BA1833"/>
      <c r="BB1833" t="n">
        <v>4.0</v>
      </c>
      <c r="BC1833"/>
      <c r="BD1833"/>
      <c r="BE1833"/>
      <c r="BF1833"/>
      <c r="BG1833" t="inlineStr">
        <is>
          <t>Day(s)</t>
        </is>
      </c>
      <c r="BH1833" t="inlineStr">
        <is>
          <t>Pure</t>
        </is>
      </c>
      <c r="BI1833" t="inlineStr">
        <is>
          <t>DTXSID9020407</t>
        </is>
      </c>
      <c r="BJ1833"/>
      <c r="BK1833"/>
      <c r="BL1833"/>
      <c r="BM1833"/>
      <c r="BN1833"/>
      <c r="BO1833"/>
      <c r="BP1833"/>
      <c r="BQ1833"/>
      <c r="BR1833"/>
      <c r="BS1833"/>
      <c r="BT1833" t="inlineStr">
        <is>
          <t>--</t>
        </is>
      </c>
      <c r="BU1833"/>
      <c r="BV1833"/>
      <c r="BW1833"/>
      <c r="BX1833"/>
      <c r="BY1833"/>
      <c r="BZ1833"/>
      <c r="CA1833"/>
      <c r="CB1833"/>
      <c r="CC1833"/>
      <c r="CD1833"/>
      <c r="CE1833"/>
      <c r="CF1833"/>
      <c r="CG1833"/>
      <c r="CH1833"/>
      <c r="CI1833"/>
      <c r="CJ1833"/>
      <c r="CK1833" t="inlineStr">
        <is>
          <t>Allison,D.T., and R.O. Hermanutz</t>
        </is>
      </c>
      <c r="CL1833" t="n">
        <v>664.0</v>
      </c>
      <c r="CM1833" t="inlineStr">
        <is>
          <t>Toxicity of Diazinon to Brook Trout and Fathead Minnows</t>
        </is>
      </c>
      <c r="CN1833" t="inlineStr">
        <is>
          <t>EPA-600/3-77-060, U.S.EPA, Duluth, MN:69 p.</t>
        </is>
      </c>
      <c r="CO1833" t="n">
        <v>1977.0</v>
      </c>
      <c r="CP1833" t="inlineStr">
        <is>
          <t>Allison,D.T., and R.O. Hermanutz (1977). Toxicity of Diazinon to Brook Trout and Fathead Minnows. EPA-600/3-77-060, U.S.EPA, Duluth, MN, 69 p. ECOREF#:664</t>
        </is>
      </c>
    </row>
    <row r="1834">
      <c r="A1834" t="n">
        <v>333415.0</v>
      </c>
      <c r="B1834" t="inlineStr">
        <is>
          <t>O,O-Diethyl O-[6-methyl-2-(1-methylethyl)-4-pyrimidinyl] ester phosphorothioic acid</t>
        </is>
      </c>
      <c r="C1834"/>
      <c r="D1834" t="inlineStr">
        <is>
          <t>Not reported</t>
        </is>
      </c>
      <c r="E1834" t="inlineStr">
        <is>
          <t>Not coded</t>
        </is>
      </c>
      <c r="F1834"/>
      <c r="G1834"/>
      <c r="H1834"/>
      <c r="I1834"/>
      <c r="J1834"/>
      <c r="K1834"/>
      <c r="L1834" t="inlineStr">
        <is>
          <t>Pimephales promelas</t>
        </is>
      </c>
      <c r="M1834" t="inlineStr">
        <is>
          <t>Fathead Minnow</t>
        </is>
      </c>
      <c r="N1834"/>
      <c r="O1834"/>
      <c r="P1834"/>
      <c r="Q1834"/>
      <c r="R1834" t="n">
        <v>90.0</v>
      </c>
      <c r="S1834"/>
      <c r="T1834" t="n">
        <v>120.0</v>
      </c>
      <c r="U1834" t="inlineStr">
        <is>
          <t>Day(s)</t>
        </is>
      </c>
      <c r="V1834" t="inlineStr">
        <is>
          <t>Renewal</t>
        </is>
      </c>
      <c r="W1834" t="inlineStr">
        <is>
          <t>Fresh water</t>
        </is>
      </c>
      <c r="X1834" t="inlineStr">
        <is>
          <t>Lab</t>
        </is>
      </c>
      <c r="Y1834"/>
      <c r="Z1834" t="inlineStr">
        <is>
          <t>Formulation</t>
        </is>
      </c>
      <c r="AA1834"/>
      <c r="AB1834" t="n">
        <v>4.7</v>
      </c>
      <c r="AC1834"/>
      <c r="AD1834"/>
      <c r="AE1834"/>
      <c r="AF1834"/>
      <c r="AG1834" t="inlineStr">
        <is>
          <t>AI mg/L</t>
        </is>
      </c>
      <c r="AH1834"/>
      <c r="AI1834"/>
      <c r="AJ1834"/>
      <c r="AK1834"/>
      <c r="AL1834"/>
      <c r="AM1834"/>
      <c r="AN1834"/>
      <c r="AO1834"/>
      <c r="AP1834"/>
      <c r="AQ1834"/>
      <c r="AR1834"/>
      <c r="AS1834"/>
      <c r="AT1834"/>
      <c r="AU1834"/>
      <c r="AV1834"/>
      <c r="AW1834"/>
      <c r="AX1834" t="inlineStr">
        <is>
          <t>Mortality</t>
        </is>
      </c>
      <c r="AY1834" t="inlineStr">
        <is>
          <t>Mortality</t>
        </is>
      </c>
      <c r="AZ1834" t="inlineStr">
        <is>
          <t>LC50</t>
        </is>
      </c>
      <c r="BA1834"/>
      <c r="BB1834" t="n">
        <v>4.0</v>
      </c>
      <c r="BC1834"/>
      <c r="BD1834"/>
      <c r="BE1834"/>
      <c r="BF1834"/>
      <c r="BG1834" t="inlineStr">
        <is>
          <t>Day(s)</t>
        </is>
      </c>
      <c r="BH1834"/>
      <c r="BI1834" t="inlineStr">
        <is>
          <t>DTXSID9020407</t>
        </is>
      </c>
      <c r="BJ1834"/>
      <c r="BK1834"/>
      <c r="BL1834"/>
      <c r="BM1834"/>
      <c r="BN1834"/>
      <c r="BO1834"/>
      <c r="BP1834"/>
      <c r="BQ1834"/>
      <c r="BR1834"/>
      <c r="BS1834"/>
      <c r="BT1834" t="inlineStr">
        <is>
          <t>--</t>
        </is>
      </c>
      <c r="BU1834"/>
      <c r="BV1834"/>
      <c r="BW1834"/>
      <c r="BX1834"/>
      <c r="BY1834"/>
      <c r="BZ1834"/>
      <c r="CA1834"/>
      <c r="CB1834"/>
      <c r="CC1834"/>
      <c r="CD1834"/>
      <c r="CE1834"/>
      <c r="CF1834"/>
      <c r="CG1834"/>
      <c r="CH1834"/>
      <c r="CI1834"/>
      <c r="CJ1834"/>
      <c r="CK1834" t="inlineStr">
        <is>
          <t>Dyer,S.D., K.L. Dickson, and E.G. Zimmerman</t>
        </is>
      </c>
      <c r="CL1834" t="n">
        <v>45073.0</v>
      </c>
      <c r="CM1834" t="inlineStr">
        <is>
          <t>A Laboratory Evaluation of the Use of Stress Proteins in Fish to Detect Changes in Water Quality</t>
        </is>
      </c>
      <c r="CN1834" t="inlineStr">
        <is>
          <t>ASTM Spec. Tech. Publ.:247-261</t>
        </is>
      </c>
      <c r="CO1834" t="n">
        <v>1993.0</v>
      </c>
      <c r="CP1834" t="inlineStr">
        <is>
          <t>Dyer,S.D., K.L. Dickson, and E.G. Zimmerman (1993). A Laboratory Evaluation of the Use of Stress Proteins in Fish to Detect Changes in Water Quality. ASTM Spec. Tech. Publ., 247-261. ECOREF#:45073</t>
        </is>
      </c>
    </row>
    <row r="1835">
      <c r="A1835" t="n">
        <v>333415.0</v>
      </c>
      <c r="B1835" t="inlineStr">
        <is>
          <t>O,O-Diethyl O-[6-methyl-2-(1-methylethyl)-4-pyrimidinyl] ester phosphorothioic acid</t>
        </is>
      </c>
      <c r="C1835"/>
      <c r="D1835" t="inlineStr">
        <is>
          <t>Unmeasured</t>
        </is>
      </c>
      <c r="E1835" t="inlineStr">
        <is>
          <t>Not coded</t>
        </is>
      </c>
      <c r="F1835"/>
      <c r="G1835" t="n">
        <v>2.0</v>
      </c>
      <c r="H1835"/>
      <c r="I1835"/>
      <c r="J1835"/>
      <c r="K1835"/>
      <c r="L1835" t="inlineStr">
        <is>
          <t>Pimephales promelas</t>
        </is>
      </c>
      <c r="M1835" t="inlineStr">
        <is>
          <t>Fathead Minnow</t>
        </is>
      </c>
      <c r="N1835"/>
      <c r="O1835" t="inlineStr">
        <is>
          <t>&lt;</t>
        </is>
      </c>
      <c r="P1835" t="n">
        <v>1.0</v>
      </c>
      <c r="Q1835"/>
      <c r="R1835"/>
      <c r="S1835"/>
      <c r="T1835"/>
      <c r="U1835" t="inlineStr">
        <is>
          <t>Year(s)</t>
        </is>
      </c>
      <c r="V1835" t="inlineStr">
        <is>
          <t>Static</t>
        </is>
      </c>
      <c r="W1835" t="inlineStr">
        <is>
          <t>Fresh water</t>
        </is>
      </c>
      <c r="X1835" t="inlineStr">
        <is>
          <t>Lab</t>
        </is>
      </c>
      <c r="Y1835"/>
      <c r="Z1835" t="inlineStr">
        <is>
          <t>Formulation</t>
        </is>
      </c>
      <c r="AA1835"/>
      <c r="AB1835"/>
      <c r="AC1835"/>
      <c r="AD1835" t="n">
        <v>5.6</v>
      </c>
      <c r="AE1835"/>
      <c r="AF1835" t="n">
        <v>10.0</v>
      </c>
      <c r="AG1835" t="inlineStr">
        <is>
          <t>AI mg/L</t>
        </is>
      </c>
      <c r="AH1835"/>
      <c r="AI1835"/>
      <c r="AJ1835"/>
      <c r="AK1835"/>
      <c r="AL1835"/>
      <c r="AM1835"/>
      <c r="AN1835"/>
      <c r="AO1835"/>
      <c r="AP1835"/>
      <c r="AQ1835"/>
      <c r="AR1835"/>
      <c r="AS1835"/>
      <c r="AT1835"/>
      <c r="AU1835"/>
      <c r="AV1835"/>
      <c r="AW1835"/>
      <c r="AX1835" t="inlineStr">
        <is>
          <t>Mortality</t>
        </is>
      </c>
      <c r="AY1835" t="inlineStr">
        <is>
          <t>Mortality</t>
        </is>
      </c>
      <c r="AZ1835" t="inlineStr">
        <is>
          <t>LC50</t>
        </is>
      </c>
      <c r="BA1835"/>
      <c r="BB1835" t="n">
        <v>4.0</v>
      </c>
      <c r="BC1835"/>
      <c r="BD1835"/>
      <c r="BE1835"/>
      <c r="BF1835"/>
      <c r="BG1835" t="inlineStr">
        <is>
          <t>Day(s)</t>
        </is>
      </c>
      <c r="BH1835" t="inlineStr">
        <is>
          <t>Dust</t>
        </is>
      </c>
      <c r="BI1835" t="inlineStr">
        <is>
          <t>DTXSID9020407</t>
        </is>
      </c>
      <c r="BJ1835" t="inlineStr">
        <is>
          <t>10.1021/es60153a002</t>
        </is>
      </c>
      <c r="BK1835"/>
      <c r="BL1835"/>
      <c r="BM1835"/>
      <c r="BN1835"/>
      <c r="BO1835"/>
      <c r="BP1835"/>
      <c r="BQ1835"/>
      <c r="BR1835"/>
      <c r="BS1835"/>
      <c r="BT1835" t="inlineStr">
        <is>
          <t>--</t>
        </is>
      </c>
      <c r="BU1835"/>
      <c r="BV1835"/>
      <c r="BW1835"/>
      <c r="BX1835"/>
      <c r="BY1835"/>
      <c r="BZ1835"/>
      <c r="CA1835"/>
      <c r="CB1835"/>
      <c r="CC1835"/>
      <c r="CD1835"/>
      <c r="CE1835"/>
      <c r="CF1835"/>
      <c r="CG1835"/>
      <c r="CH1835"/>
      <c r="CI1835" t="inlineStr">
        <is>
          <t xml:space="preserve"> OTHER CHEM. CONT./NOTED// </t>
        </is>
      </c>
      <c r="CJ1835" t="inlineStr">
        <is>
          <t xml:space="preserve">   OTHER CHEM. CONT./NOTED// </t>
        </is>
      </c>
      <c r="CK1835" t="inlineStr">
        <is>
          <t>Dennis,W.H.J., E.P. Meier, W.F. Randall, A.B. Rosencrance, and D.H. Rosenblatt</t>
        </is>
      </c>
      <c r="CL1835" t="n">
        <v>866.0</v>
      </c>
      <c r="CM1835" t="inlineStr">
        <is>
          <t>Degradation of Diazinon by Sodium Hypochlorite. Chemistry and Aquatic Toxicity</t>
        </is>
      </c>
      <c r="CN1835" t="inlineStr">
        <is>
          <t>Environ. Sci. Technol.13(5): 594-598</t>
        </is>
      </c>
      <c r="CO1835" t="n">
        <v>1979.0</v>
      </c>
      <c r="CP1835" t="inlineStr">
        <is>
          <t>Dennis,W.H.J., E.P. Meier, W.F. Randall, A.B. Rosencrance, and D.H. Rosenblatt (1979). Degradation of Diazinon by Sodium Hypochlorite. Chemistry and Aquatic Toxicity. Environ. Sci. Technol., 13, (5), 594-598. doi:10.1021/es60153a002. ECOREF#:866</t>
        </is>
      </c>
    </row>
    <row r="1836">
      <c r="A1836" t="n">
        <v>333415.0</v>
      </c>
      <c r="B1836" t="inlineStr">
        <is>
          <t>O,O-Diethyl O-[6-methyl-2-(1-methylethyl)-4-pyrimidinyl] ester phosphorothioic acid</t>
        </is>
      </c>
      <c r="C1836"/>
      <c r="D1836" t="inlineStr">
        <is>
          <t>Not reported</t>
        </is>
      </c>
      <c r="E1836" t="inlineStr">
        <is>
          <t>Not coded</t>
        </is>
      </c>
      <c r="F1836"/>
      <c r="G1836"/>
      <c r="H1836"/>
      <c r="I1836"/>
      <c r="J1836"/>
      <c r="K1836"/>
      <c r="L1836" t="inlineStr">
        <is>
          <t>Pimephales promelas</t>
        </is>
      </c>
      <c r="M1836" t="inlineStr">
        <is>
          <t>Fathead Minnow</t>
        </is>
      </c>
      <c r="N1836"/>
      <c r="O1836"/>
      <c r="P1836"/>
      <c r="Q1836"/>
      <c r="R1836" t="n">
        <v>90.0</v>
      </c>
      <c r="S1836"/>
      <c r="T1836" t="n">
        <v>120.0</v>
      </c>
      <c r="U1836" t="inlineStr">
        <is>
          <t>Day(s)</t>
        </is>
      </c>
      <c r="V1836" t="inlineStr">
        <is>
          <t>Renewal</t>
        </is>
      </c>
      <c r="W1836" t="inlineStr">
        <is>
          <t>Fresh water</t>
        </is>
      </c>
      <c r="X1836" t="inlineStr">
        <is>
          <t>Lab</t>
        </is>
      </c>
      <c r="Y1836"/>
      <c r="Z1836" t="inlineStr">
        <is>
          <t>Formulation</t>
        </is>
      </c>
      <c r="AA1836"/>
      <c r="AB1836" t="n">
        <v>4.7</v>
      </c>
      <c r="AC1836"/>
      <c r="AD1836"/>
      <c r="AE1836"/>
      <c r="AF1836"/>
      <c r="AG1836" t="inlineStr">
        <is>
          <t>AI mg/L</t>
        </is>
      </c>
      <c r="AH1836"/>
      <c r="AI1836"/>
      <c r="AJ1836"/>
      <c r="AK1836"/>
      <c r="AL1836"/>
      <c r="AM1836"/>
      <c r="AN1836"/>
      <c r="AO1836"/>
      <c r="AP1836"/>
      <c r="AQ1836"/>
      <c r="AR1836"/>
      <c r="AS1836"/>
      <c r="AT1836"/>
      <c r="AU1836"/>
      <c r="AV1836"/>
      <c r="AW1836"/>
      <c r="AX1836" t="inlineStr">
        <is>
          <t>Mortality</t>
        </is>
      </c>
      <c r="AY1836" t="inlineStr">
        <is>
          <t>Mortality</t>
        </is>
      </c>
      <c r="AZ1836" t="inlineStr">
        <is>
          <t>LC50</t>
        </is>
      </c>
      <c r="BA1836"/>
      <c r="BB1836" t="n">
        <v>4.0</v>
      </c>
      <c r="BC1836"/>
      <c r="BD1836"/>
      <c r="BE1836"/>
      <c r="BF1836"/>
      <c r="BG1836" t="inlineStr">
        <is>
          <t>Day(s)</t>
        </is>
      </c>
      <c r="BH1836"/>
      <c r="BI1836" t="inlineStr">
        <is>
          <t>DTXSID9020407</t>
        </is>
      </c>
      <c r="BJ1836"/>
      <c r="BK1836"/>
      <c r="BL1836"/>
      <c r="BM1836"/>
      <c r="BN1836"/>
      <c r="BO1836"/>
      <c r="BP1836"/>
      <c r="BQ1836"/>
      <c r="BR1836"/>
      <c r="BS1836"/>
      <c r="BT1836" t="inlineStr">
        <is>
          <t>--</t>
        </is>
      </c>
      <c r="BU1836"/>
      <c r="BV1836"/>
      <c r="BW1836"/>
      <c r="BX1836"/>
      <c r="BY1836"/>
      <c r="BZ1836"/>
      <c r="CA1836"/>
      <c r="CB1836"/>
      <c r="CC1836"/>
      <c r="CD1836"/>
      <c r="CE1836"/>
      <c r="CF1836"/>
      <c r="CG1836"/>
      <c r="CH1836"/>
      <c r="CI1836"/>
      <c r="CJ1836"/>
      <c r="CK1836" t="inlineStr">
        <is>
          <t>Dyer,S.D., K.L. Dickson, and E.G. Zimmerman</t>
        </is>
      </c>
      <c r="CL1836" t="n">
        <v>45073.0</v>
      </c>
      <c r="CM1836" t="inlineStr">
        <is>
          <t>A Laboratory Evaluation of the Use of Stress Proteins in Fish to Detect Changes in Water Quality</t>
        </is>
      </c>
      <c r="CN1836" t="inlineStr">
        <is>
          <t>ASTM Spec. Tech. Publ.:247-261</t>
        </is>
      </c>
      <c r="CO1836" t="n">
        <v>1993.0</v>
      </c>
      <c r="CP1836" t="inlineStr">
        <is>
          <t>Dyer,S.D., K.L. Dickson, and E.G. Zimmerman (1993). A Laboratory Evaluation of the Use of Stress Proteins in Fish to Detect Changes in Water Quality. ASTM Spec. Tech. Publ., 247-261. ECOREF#:45073</t>
        </is>
      </c>
    </row>
    <row r="1837">
      <c r="A1837" t="n">
        <v>333415.0</v>
      </c>
      <c r="B1837" t="inlineStr">
        <is>
          <t>O,O-Diethyl O-[6-methyl-2-(1-methylethyl)-4-pyrimidinyl] ester phosphorothioic acid</t>
        </is>
      </c>
      <c r="C1837"/>
      <c r="D1837" t="inlineStr">
        <is>
          <t>Not reported</t>
        </is>
      </c>
      <c r="E1837" t="inlineStr">
        <is>
          <t>Not coded</t>
        </is>
      </c>
      <c r="F1837"/>
      <c r="G1837"/>
      <c r="H1837"/>
      <c r="I1837"/>
      <c r="J1837"/>
      <c r="K1837"/>
      <c r="L1837" t="inlineStr">
        <is>
          <t>Pimephales promelas</t>
        </is>
      </c>
      <c r="M1837" t="inlineStr">
        <is>
          <t>Fathead Minnow</t>
        </is>
      </c>
      <c r="N1837"/>
      <c r="O1837"/>
      <c r="P1837"/>
      <c r="Q1837"/>
      <c r="R1837" t="n">
        <v>90.0</v>
      </c>
      <c r="S1837"/>
      <c r="T1837" t="n">
        <v>120.0</v>
      </c>
      <c r="U1837" t="inlineStr">
        <is>
          <t>Day(s)</t>
        </is>
      </c>
      <c r="V1837" t="inlineStr">
        <is>
          <t>Renewal</t>
        </is>
      </c>
      <c r="W1837" t="inlineStr">
        <is>
          <t>Fresh water</t>
        </is>
      </c>
      <c r="X1837" t="inlineStr">
        <is>
          <t>Lab</t>
        </is>
      </c>
      <c r="Y1837"/>
      <c r="Z1837" t="inlineStr">
        <is>
          <t>Formulation</t>
        </is>
      </c>
      <c r="AA1837"/>
      <c r="AB1837" t="n">
        <v>4.7</v>
      </c>
      <c r="AC1837"/>
      <c r="AD1837"/>
      <c r="AE1837"/>
      <c r="AF1837"/>
      <c r="AG1837" t="inlineStr">
        <is>
          <t>AI mg/L</t>
        </is>
      </c>
      <c r="AH1837"/>
      <c r="AI1837"/>
      <c r="AJ1837"/>
      <c r="AK1837"/>
      <c r="AL1837"/>
      <c r="AM1837"/>
      <c r="AN1837"/>
      <c r="AO1837"/>
      <c r="AP1837"/>
      <c r="AQ1837"/>
      <c r="AR1837"/>
      <c r="AS1837"/>
      <c r="AT1837"/>
      <c r="AU1837"/>
      <c r="AV1837"/>
      <c r="AW1837"/>
      <c r="AX1837" t="inlineStr">
        <is>
          <t>Mortality</t>
        </is>
      </c>
      <c r="AY1837" t="inlineStr">
        <is>
          <t>Mortality</t>
        </is>
      </c>
      <c r="AZ1837" t="inlineStr">
        <is>
          <t>LC50</t>
        </is>
      </c>
      <c r="BA1837"/>
      <c r="BB1837" t="n">
        <v>4.0</v>
      </c>
      <c r="BC1837"/>
      <c r="BD1837"/>
      <c r="BE1837"/>
      <c r="BF1837"/>
      <c r="BG1837" t="inlineStr">
        <is>
          <t>Day(s)</t>
        </is>
      </c>
      <c r="BH1837"/>
      <c r="BI1837" t="inlineStr">
        <is>
          <t>DTXSID9020407</t>
        </is>
      </c>
      <c r="BJ1837"/>
      <c r="BK1837"/>
      <c r="BL1837"/>
      <c r="BM1837"/>
      <c r="BN1837"/>
      <c r="BO1837"/>
      <c r="BP1837"/>
      <c r="BQ1837"/>
      <c r="BR1837"/>
      <c r="BS1837"/>
      <c r="BT1837" t="inlineStr">
        <is>
          <t>--</t>
        </is>
      </c>
      <c r="BU1837"/>
      <c r="BV1837"/>
      <c r="BW1837"/>
      <c r="BX1837"/>
      <c r="BY1837"/>
      <c r="BZ1837"/>
      <c r="CA1837"/>
      <c r="CB1837"/>
      <c r="CC1837"/>
      <c r="CD1837"/>
      <c r="CE1837"/>
      <c r="CF1837"/>
      <c r="CG1837"/>
      <c r="CH1837"/>
      <c r="CI1837"/>
      <c r="CJ1837"/>
      <c r="CK1837" t="inlineStr">
        <is>
          <t>Dyer,S.D., K.L. Dickson, and E.G. Zimmerman</t>
        </is>
      </c>
      <c r="CL1837" t="n">
        <v>45073.0</v>
      </c>
      <c r="CM1837" t="inlineStr">
        <is>
          <t>A Laboratory Evaluation of the Use of Stress Proteins in Fish to Detect Changes in Water Quality</t>
        </is>
      </c>
      <c r="CN1837" t="inlineStr">
        <is>
          <t>ASTM Spec. Tech. Publ.:247-261</t>
        </is>
      </c>
      <c r="CO1837" t="n">
        <v>1993.0</v>
      </c>
      <c r="CP1837" t="inlineStr">
        <is>
          <t>Dyer,S.D., K.L. Dickson, and E.G. Zimmerman (1993). A Laboratory Evaluation of the Use of Stress Proteins in Fish to Detect Changes in Water Quality. ASTM Spec. Tech. Publ., 247-261. ECOREF#:45073</t>
        </is>
      </c>
    </row>
    <row r="1838">
      <c r="A1838" t="n">
        <v>333415.0</v>
      </c>
      <c r="B1838" t="inlineStr">
        <is>
          <t>O,O-Diethyl O-[6-methyl-2-(1-methylethyl)-4-pyrimidinyl] ester phosphorothioic acid</t>
        </is>
      </c>
      <c r="C1838"/>
      <c r="D1838" t="inlineStr">
        <is>
          <t>Measured</t>
        </is>
      </c>
      <c r="E1838" t="inlineStr">
        <is>
          <t>Not coded</t>
        </is>
      </c>
      <c r="F1838"/>
      <c r="G1838"/>
      <c r="H1838"/>
      <c r="I1838"/>
      <c r="J1838"/>
      <c r="K1838"/>
      <c r="L1838" t="inlineStr">
        <is>
          <t>Pimephales promelas</t>
        </is>
      </c>
      <c r="M1838" t="inlineStr">
        <is>
          <t>Fathead Minnow</t>
        </is>
      </c>
      <c r="N1838" t="inlineStr">
        <is>
          <t>Larva</t>
        </is>
      </c>
      <c r="O1838"/>
      <c r="P1838" t="n">
        <v>48.0</v>
      </c>
      <c r="Q1838"/>
      <c r="R1838"/>
      <c r="S1838"/>
      <c r="T1838"/>
      <c r="U1838" t="inlineStr">
        <is>
          <t>Hour(s)</t>
        </is>
      </c>
      <c r="V1838" t="inlineStr">
        <is>
          <t>Renewal</t>
        </is>
      </c>
      <c r="W1838" t="inlineStr">
        <is>
          <t>Fresh water</t>
        </is>
      </c>
      <c r="X1838" t="inlineStr">
        <is>
          <t>Lab</t>
        </is>
      </c>
      <c r="Y1838" t="inlineStr">
        <is>
          <t>6-7</t>
        </is>
      </c>
      <c r="Z1838" t="inlineStr">
        <is>
          <t>Active ingredient</t>
        </is>
      </c>
      <c r="AA1838"/>
      <c r="AB1838" t="n">
        <v>6.0</v>
      </c>
      <c r="AC1838"/>
      <c r="AD1838"/>
      <c r="AE1838"/>
      <c r="AF1838"/>
      <c r="AG1838" t="inlineStr">
        <is>
          <t>AI mg/L</t>
        </is>
      </c>
      <c r="AH1838"/>
      <c r="AI1838"/>
      <c r="AJ1838"/>
      <c r="AK1838"/>
      <c r="AL1838"/>
      <c r="AM1838"/>
      <c r="AN1838"/>
      <c r="AO1838"/>
      <c r="AP1838"/>
      <c r="AQ1838"/>
      <c r="AR1838"/>
      <c r="AS1838"/>
      <c r="AT1838"/>
      <c r="AU1838"/>
      <c r="AV1838"/>
      <c r="AW1838"/>
      <c r="AX1838" t="inlineStr">
        <is>
          <t>Mortality</t>
        </is>
      </c>
      <c r="AY1838" t="inlineStr">
        <is>
          <t>Mortality</t>
        </is>
      </c>
      <c r="AZ1838" t="inlineStr">
        <is>
          <t>LC50</t>
        </is>
      </c>
      <c r="BA1838"/>
      <c r="BB1838" t="n">
        <v>4.0</v>
      </c>
      <c r="BC1838"/>
      <c r="BD1838"/>
      <c r="BE1838"/>
      <c r="BF1838"/>
      <c r="BG1838" t="inlineStr">
        <is>
          <t>Day(s)</t>
        </is>
      </c>
      <c r="BH1838"/>
      <c r="BI1838" t="inlineStr">
        <is>
          <t>DTXSID9020407</t>
        </is>
      </c>
      <c r="BJ1838" t="inlineStr">
        <is>
          <t>10.1007/s00128-001-0215-7</t>
        </is>
      </c>
      <c r="BK1838"/>
      <c r="BL1838"/>
      <c r="BM1838"/>
      <c r="BN1838"/>
      <c r="BO1838"/>
      <c r="BP1838"/>
      <c r="BQ1838"/>
      <c r="BR1838"/>
      <c r="BS1838"/>
      <c r="BT1838" t="inlineStr">
        <is>
          <t>--</t>
        </is>
      </c>
      <c r="BU1838"/>
      <c r="BV1838"/>
      <c r="BW1838"/>
      <c r="BX1838"/>
      <c r="BY1838"/>
      <c r="BZ1838"/>
      <c r="CA1838"/>
      <c r="CB1838"/>
      <c r="CC1838"/>
      <c r="CD1838"/>
      <c r="CE1838"/>
      <c r="CF1838"/>
      <c r="CG1838"/>
      <c r="CH1838"/>
      <c r="CI1838" t="inlineStr">
        <is>
          <t xml:space="preserve"> DNUM/6-7//</t>
        </is>
      </c>
      <c r="CJ1838" t="inlineStr">
        <is>
          <t xml:space="preserve">   DNUM/6-7//</t>
        </is>
      </c>
      <c r="CK1838" t="inlineStr">
        <is>
          <t xml:space="preserve">Werner,I., L.A. Deanovic, D.E. Hinton, J.D. Henderson, G.H. De Oliveira, B.W. Wilson, W. Krueger, W.W. Wallender, M.N. </t>
        </is>
      </c>
      <c r="CL1838" t="n">
        <v>65773.0</v>
      </c>
      <c r="CM1838" t="inlineStr">
        <is>
          <t>Toxicity of Stormwater Runoff After Dormant Spray Application of Diazinon and Esfenvalerate (Asana) in a French Prune Orchard, Glenn County, California, USA</t>
        </is>
      </c>
      <c r="CN1838" t="inlineStr">
        <is>
          <t>Bull. Environ. Contam. Toxicol.68(1): 29-36</t>
        </is>
      </c>
      <c r="CO1838" t="n">
        <v>2002.0</v>
      </c>
      <c r="CP1838" t="inlineStr">
        <is>
          <t>Werner,I., L.A. Deanovic, D.E. Hinton, J.D. Henderson, G.H. De Oliveira, B.W. Wilson, W. Krueger, W.W. Wallender, M.N.  (2002). Toxicity of Stormwater Runoff After Dormant Spray Application of Diazinon and Esfenvalerate (Asana) in a French Prune Orchard, Glenn County, California, USA. Bull. Environ. Contam. Toxicol., 68, (1), 29-36. doi:10.1007/s00128-001-0215-7. ECOREF#:65773</t>
        </is>
      </c>
    </row>
    <row r="1839">
      <c r="A1839" t="n">
        <v>333415.0</v>
      </c>
      <c r="B1839" t="inlineStr">
        <is>
          <t>O,O-Diethyl O-[6-methyl-2-(1-methylethyl)-4-pyrimidinyl] ester phosphorothioic acid</t>
        </is>
      </c>
      <c r="C1839"/>
      <c r="D1839" t="inlineStr">
        <is>
          <t>Measured</t>
        </is>
      </c>
      <c r="E1839" t="inlineStr">
        <is>
          <t>Not coded</t>
        </is>
      </c>
      <c r="F1839"/>
      <c r="G1839" t="n">
        <v>87.1</v>
      </c>
      <c r="H1839"/>
      <c r="I1839"/>
      <c r="J1839"/>
      <c r="K1839"/>
      <c r="L1839" t="inlineStr">
        <is>
          <t>Pimephales promelas</t>
        </is>
      </c>
      <c r="M1839" t="inlineStr">
        <is>
          <t>Fathead Minnow</t>
        </is>
      </c>
      <c r="N1839"/>
      <c r="O1839"/>
      <c r="P1839" t="n">
        <v>31.0</v>
      </c>
      <c r="Q1839"/>
      <c r="R1839"/>
      <c r="S1839"/>
      <c r="T1839"/>
      <c r="U1839" t="inlineStr">
        <is>
          <t>Day(s)</t>
        </is>
      </c>
      <c r="V1839" t="inlineStr">
        <is>
          <t>Flow-through</t>
        </is>
      </c>
      <c r="W1839" t="inlineStr">
        <is>
          <t>Fresh water</t>
        </is>
      </c>
      <c r="X1839" t="inlineStr">
        <is>
          <t>Lab</t>
        </is>
      </c>
      <c r="Y1839"/>
      <c r="Z1839" t="inlineStr">
        <is>
          <t>Active ingredient</t>
        </is>
      </c>
      <c r="AA1839"/>
      <c r="AB1839" t="n">
        <v>9.35</v>
      </c>
      <c r="AC1839"/>
      <c r="AD1839" t="n">
        <v>8.12</v>
      </c>
      <c r="AE1839"/>
      <c r="AF1839" t="n">
        <v>10.8</v>
      </c>
      <c r="AG1839" t="inlineStr">
        <is>
          <t>AI mg/L</t>
        </is>
      </c>
      <c r="AH1839"/>
      <c r="AI1839"/>
      <c r="AJ1839"/>
      <c r="AK1839"/>
      <c r="AL1839"/>
      <c r="AM1839"/>
      <c r="AN1839"/>
      <c r="AO1839"/>
      <c r="AP1839"/>
      <c r="AQ1839"/>
      <c r="AR1839"/>
      <c r="AS1839"/>
      <c r="AT1839"/>
      <c r="AU1839"/>
      <c r="AV1839"/>
      <c r="AW1839"/>
      <c r="AX1839" t="inlineStr">
        <is>
          <t>Mortality</t>
        </is>
      </c>
      <c r="AY1839" t="inlineStr">
        <is>
          <t>Mortality</t>
        </is>
      </c>
      <c r="AZ1839" t="inlineStr">
        <is>
          <t>LC50</t>
        </is>
      </c>
      <c r="BA1839"/>
      <c r="BB1839" t="n">
        <v>4.0</v>
      </c>
      <c r="BC1839"/>
      <c r="BD1839"/>
      <c r="BE1839"/>
      <c r="BF1839"/>
      <c r="BG1839" t="inlineStr">
        <is>
          <t>Day(s)</t>
        </is>
      </c>
      <c r="BH1839" t="inlineStr">
        <is>
          <t>Pure</t>
        </is>
      </c>
      <c r="BI1839" t="inlineStr">
        <is>
          <t>DTXSID9020407</t>
        </is>
      </c>
      <c r="BJ1839"/>
      <c r="BK1839"/>
      <c r="BL1839"/>
      <c r="BM1839"/>
      <c r="BN1839"/>
      <c r="BO1839"/>
      <c r="BP1839"/>
      <c r="BQ1839"/>
      <c r="BR1839"/>
      <c r="BS1839"/>
      <c r="BT1839" t="inlineStr">
        <is>
          <t>--</t>
        </is>
      </c>
      <c r="BU1839"/>
      <c r="BV1839"/>
      <c r="BW1839"/>
      <c r="BX1839"/>
      <c r="BY1839"/>
      <c r="BZ1839"/>
      <c r="CA1839"/>
      <c r="CB1839"/>
      <c r="CC1839"/>
      <c r="CD1839"/>
      <c r="CE1839"/>
      <c r="CF1839"/>
      <c r="CG1839"/>
      <c r="CH1839"/>
      <c r="CI1839" t="inlineStr">
        <is>
          <t xml:space="preserve"> Affected fish lost schooling behavior, were hyperactive and swam in a corkscrew/spiral pattern.  They were also over- reactiveNAo external stimuli, had increased respiration, convulsions, rigid musculature and hemorrhaging.  In </t>
        </is>
      </c>
      <c r="CJ1839" t="inlineStr">
        <is>
          <t xml:space="preserve">   Affected fish lost schooling behavior, were hyperactive and swam in a corkscrew/spiral pattern.  They were also over- reactiveNAo external stimuli, had increased respiration, convulsions, rigid musculature and hemorrhaging.  In </t>
        </is>
      </c>
      <c r="CK1839" t="inlineStr">
        <is>
          <t>Geiger,D.L., D.J. Call, and L.T. Brooke</t>
        </is>
      </c>
      <c r="CL1839" t="n">
        <v>12859.0</v>
      </c>
      <c r="CM1839" t="inlineStr">
        <is>
          <t>Acute Toxicities of Organic Chemicals to Fathead Minnows (Pimephales promelas) Volume IV</t>
        </is>
      </c>
      <c r="CN1839" t="inlineStr">
        <is>
          <t>Center for Lake Superior Environmental Studies, University of Wisconsin, Superior, WI4:355 p.</t>
        </is>
      </c>
      <c r="CO1839" t="n">
        <v>1988.0</v>
      </c>
      <c r="CP1839" t="inlineStr">
        <is>
          <t>Geiger,D.L., D.J. Call, and L.T. Brooke (1988). Acute Toxicities of Organic Chemicals to Fathead Minnows (Pimephales promelas) Volume IV. Center for Lake Superior Environmental Studies, University of Wisconsin, Superior, WI, 4, 355 p. ECOREF#:12859</t>
        </is>
      </c>
    </row>
    <row r="1840">
      <c r="A1840" t="n">
        <v>333415.0</v>
      </c>
      <c r="B1840" t="inlineStr">
        <is>
          <t>O,O-Diethyl O-[6-methyl-2-(1-methylethyl)-4-pyrimidinyl] ester phosphorothioic acid</t>
        </is>
      </c>
      <c r="C1840"/>
      <c r="D1840" t="inlineStr">
        <is>
          <t>Not reported</t>
        </is>
      </c>
      <c r="E1840" t="inlineStr">
        <is>
          <t>Not coded</t>
        </is>
      </c>
      <c r="F1840"/>
      <c r="G1840"/>
      <c r="H1840"/>
      <c r="I1840"/>
      <c r="J1840"/>
      <c r="K1840"/>
      <c r="L1840" t="inlineStr">
        <is>
          <t>Pimephales promelas</t>
        </is>
      </c>
      <c r="M1840" t="inlineStr">
        <is>
          <t>Fathead Minnow</t>
        </is>
      </c>
      <c r="N1840"/>
      <c r="O1840"/>
      <c r="P1840"/>
      <c r="Q1840"/>
      <c r="R1840" t="n">
        <v>90.0</v>
      </c>
      <c r="S1840"/>
      <c r="T1840" t="n">
        <v>120.0</v>
      </c>
      <c r="U1840" t="inlineStr">
        <is>
          <t>Day(s)</t>
        </is>
      </c>
      <c r="V1840" t="inlineStr">
        <is>
          <t>Renewal</t>
        </is>
      </c>
      <c r="W1840" t="inlineStr">
        <is>
          <t>Fresh water</t>
        </is>
      </c>
      <c r="X1840" t="inlineStr">
        <is>
          <t>Lab</t>
        </is>
      </c>
      <c r="Y1840"/>
      <c r="Z1840" t="inlineStr">
        <is>
          <t>Formulation</t>
        </is>
      </c>
      <c r="AA1840"/>
      <c r="AB1840" t="n">
        <v>4.7</v>
      </c>
      <c r="AC1840"/>
      <c r="AD1840"/>
      <c r="AE1840"/>
      <c r="AF1840"/>
      <c r="AG1840" t="inlineStr">
        <is>
          <t>AI mg/L</t>
        </is>
      </c>
      <c r="AH1840"/>
      <c r="AI1840"/>
      <c r="AJ1840"/>
      <c r="AK1840"/>
      <c r="AL1840"/>
      <c r="AM1840"/>
      <c r="AN1840"/>
      <c r="AO1840"/>
      <c r="AP1840"/>
      <c r="AQ1840"/>
      <c r="AR1840"/>
      <c r="AS1840"/>
      <c r="AT1840"/>
      <c r="AU1840"/>
      <c r="AV1840"/>
      <c r="AW1840"/>
      <c r="AX1840" t="inlineStr">
        <is>
          <t>Mortality</t>
        </is>
      </c>
      <c r="AY1840" t="inlineStr">
        <is>
          <t>Mortality</t>
        </is>
      </c>
      <c r="AZ1840" t="inlineStr">
        <is>
          <t>LC50</t>
        </is>
      </c>
      <c r="BA1840"/>
      <c r="BB1840" t="n">
        <v>4.0</v>
      </c>
      <c r="BC1840"/>
      <c r="BD1840"/>
      <c r="BE1840"/>
      <c r="BF1840"/>
      <c r="BG1840" t="inlineStr">
        <is>
          <t>Day(s)</t>
        </is>
      </c>
      <c r="BH1840"/>
      <c r="BI1840" t="inlineStr">
        <is>
          <t>DTXSID9020407</t>
        </is>
      </c>
      <c r="BJ1840"/>
      <c r="BK1840"/>
      <c r="BL1840"/>
      <c r="BM1840"/>
      <c r="BN1840"/>
      <c r="BO1840"/>
      <c r="BP1840"/>
      <c r="BQ1840"/>
      <c r="BR1840"/>
      <c r="BS1840"/>
      <c r="BT1840" t="inlineStr">
        <is>
          <t>--</t>
        </is>
      </c>
      <c r="BU1840"/>
      <c r="BV1840"/>
      <c r="BW1840"/>
      <c r="BX1840"/>
      <c r="BY1840"/>
      <c r="BZ1840"/>
      <c r="CA1840"/>
      <c r="CB1840"/>
      <c r="CC1840"/>
      <c r="CD1840"/>
      <c r="CE1840"/>
      <c r="CF1840"/>
      <c r="CG1840"/>
      <c r="CH1840"/>
      <c r="CI1840"/>
      <c r="CJ1840"/>
      <c r="CK1840" t="inlineStr">
        <is>
          <t>Dyer,S.D., K.L. Dickson, and E.G. Zimmerman</t>
        </is>
      </c>
      <c r="CL1840" t="n">
        <v>45073.0</v>
      </c>
      <c r="CM1840" t="inlineStr">
        <is>
          <t>A Laboratory Evaluation of the Use of Stress Proteins in Fish to Detect Changes in Water Quality</t>
        </is>
      </c>
      <c r="CN1840" t="inlineStr">
        <is>
          <t>ASTM Spec. Tech. Publ.:247-261</t>
        </is>
      </c>
      <c r="CO1840" t="n">
        <v>1993.0</v>
      </c>
      <c r="CP1840" t="inlineStr">
        <is>
          <t>Dyer,S.D., K.L. Dickson, and E.G. Zimmerman (1993). A Laboratory Evaluation of the Use of Stress Proteins in Fish to Detect Changes in Water Quality. ASTM Spec. Tech. Publ., 247-261. ECOREF#:45073</t>
        </is>
      </c>
    </row>
    <row r="1841">
      <c r="A1841" t="n">
        <v>333415.0</v>
      </c>
      <c r="B1841" t="inlineStr">
        <is>
          <t>O,O-Diethyl O-[6-methyl-2-(1-methylethyl)-4-pyrimidinyl] ester phosphorothioic acid</t>
        </is>
      </c>
      <c r="C1841"/>
      <c r="D1841" t="inlineStr">
        <is>
          <t>Not reported</t>
        </is>
      </c>
      <c r="E1841" t="inlineStr">
        <is>
          <t>Not coded</t>
        </is>
      </c>
      <c r="F1841"/>
      <c r="G1841" t="n">
        <v>99.4</v>
      </c>
      <c r="H1841"/>
      <c r="I1841"/>
      <c r="J1841"/>
      <c r="K1841"/>
      <c r="L1841" t="inlineStr">
        <is>
          <t>Pimephales promelas</t>
        </is>
      </c>
      <c r="M1841" t="inlineStr">
        <is>
          <t>Fathead Minnow</t>
        </is>
      </c>
      <c r="N1841" t="inlineStr">
        <is>
          <t>Larva</t>
        </is>
      </c>
      <c r="O1841"/>
      <c r="P1841" t="n">
        <v>7.0</v>
      </c>
      <c r="Q1841"/>
      <c r="R1841"/>
      <c r="S1841"/>
      <c r="T1841"/>
      <c r="U1841" t="inlineStr">
        <is>
          <t>Day(s)</t>
        </is>
      </c>
      <c r="V1841" t="inlineStr">
        <is>
          <t>Renewal</t>
        </is>
      </c>
      <c r="W1841" t="inlineStr">
        <is>
          <t>Fresh water</t>
        </is>
      </c>
      <c r="X1841" t="inlineStr">
        <is>
          <t>Lab</t>
        </is>
      </c>
      <c r="Y1841" t="n">
        <v>6.0</v>
      </c>
      <c r="Z1841" t="inlineStr">
        <is>
          <t>Active ingredient</t>
        </is>
      </c>
      <c r="AA1841"/>
      <c r="AB1841" t="n">
        <v>6.6</v>
      </c>
      <c r="AC1841"/>
      <c r="AD1841"/>
      <c r="AE1841"/>
      <c r="AF1841"/>
      <c r="AG1841" t="inlineStr">
        <is>
          <t>AI mg/L</t>
        </is>
      </c>
      <c r="AH1841"/>
      <c r="AI1841"/>
      <c r="AJ1841"/>
      <c r="AK1841"/>
      <c r="AL1841"/>
      <c r="AM1841"/>
      <c r="AN1841"/>
      <c r="AO1841"/>
      <c r="AP1841"/>
      <c r="AQ1841"/>
      <c r="AR1841"/>
      <c r="AS1841"/>
      <c r="AT1841"/>
      <c r="AU1841"/>
      <c r="AV1841"/>
      <c r="AW1841"/>
      <c r="AX1841" t="inlineStr">
        <is>
          <t>Mortality</t>
        </is>
      </c>
      <c r="AY1841" t="inlineStr">
        <is>
          <t>Mortality</t>
        </is>
      </c>
      <c r="AZ1841" t="inlineStr">
        <is>
          <t>LC50</t>
        </is>
      </c>
      <c r="BA1841"/>
      <c r="BB1841" t="n">
        <v>4.0</v>
      </c>
      <c r="BC1841"/>
      <c r="BD1841"/>
      <c r="BE1841"/>
      <c r="BF1841"/>
      <c r="BG1841" t="inlineStr">
        <is>
          <t>Day(s)</t>
        </is>
      </c>
      <c r="BH1841"/>
      <c r="BI1841" t="inlineStr">
        <is>
          <t>DTXSID9020407</t>
        </is>
      </c>
      <c r="BJ1841" t="inlineStr">
        <is>
          <t>10.1002/etc.5620220214</t>
        </is>
      </c>
      <c r="BK1841"/>
      <c r="BL1841"/>
      <c r="BM1841"/>
      <c r="BN1841"/>
      <c r="BO1841"/>
      <c r="BP1841"/>
      <c r="BQ1841"/>
      <c r="BR1841"/>
      <c r="BS1841"/>
      <c r="BT1841" t="inlineStr">
        <is>
          <t>--</t>
        </is>
      </c>
      <c r="BU1841"/>
      <c r="BV1841"/>
      <c r="BW1841"/>
      <c r="BX1841"/>
      <c r="BY1841"/>
      <c r="BZ1841"/>
      <c r="CA1841"/>
      <c r="CB1841"/>
      <c r="CC1841"/>
      <c r="CD1841"/>
      <c r="CE1841"/>
      <c r="CF1841"/>
      <c r="CG1841"/>
      <c r="CH1841"/>
      <c r="CI1841" t="inlineStr">
        <is>
          <t xml:space="preserve"> TIME/ALSO REPORTED AT 48 AND 72 HOURS.//DNUM/6//DOSES/2000 to 12000 ug/L//</t>
        </is>
      </c>
      <c r="CJ1841" t="inlineStr">
        <is>
          <t xml:space="preserve">   TIME/ALSO REPORTED AT 48 AND 72 HOURS.//DNUM/6//DOSES/2000 to 12000 ug/L//</t>
        </is>
      </c>
      <c r="CK1841" t="inlineStr">
        <is>
          <t>Denton,D.L., C.E. Wheelock, S.A. Murray, L.A. Deanovic, B.D. Hammock, and D.E. Hinton</t>
        </is>
      </c>
      <c r="CL1841" t="n">
        <v>68197.0</v>
      </c>
      <c r="CM1841" t="inlineStr">
        <is>
          <t>Joint Acute Toxicity of Esfenvalerate and Diazinon to Larval Fathead Minnows (Pimephales promelas)</t>
        </is>
      </c>
      <c r="CN1841" t="inlineStr">
        <is>
          <t>Environ. Toxicol. Chem.22(2): 336-341</t>
        </is>
      </c>
      <c r="CO1841" t="n">
        <v>2003.0</v>
      </c>
      <c r="CP1841" t="inlineStr">
        <is>
          <t>Denton,D.L., C.E. Wheelock, S.A. Murray, L.A. Deanovic, B.D. Hammock, and D.E. Hinton (2003). Joint Acute Toxicity of Esfenvalerate and Diazinon to Larval Fathead Minnows (Pimephales promelas). Environ. Toxicol. Chem., 22, (2), 336-341. doi:10.1002/etc.5620220214. ECOREF#:68197</t>
        </is>
      </c>
    </row>
    <row r="1842">
      <c r="A1842" t="n">
        <v>333415.0</v>
      </c>
      <c r="B1842" t="inlineStr">
        <is>
          <t>O,O-Diethyl O-[6-methyl-2-(1-methylethyl)-4-pyrimidinyl] ester phosphorothioic acid</t>
        </is>
      </c>
      <c r="C1842"/>
      <c r="D1842" t="inlineStr">
        <is>
          <t>Not reported</t>
        </is>
      </c>
      <c r="E1842" t="inlineStr">
        <is>
          <t>Not coded</t>
        </is>
      </c>
      <c r="F1842"/>
      <c r="G1842"/>
      <c r="H1842"/>
      <c r="I1842"/>
      <c r="J1842"/>
      <c r="K1842"/>
      <c r="L1842" t="inlineStr">
        <is>
          <t>Pimephales promelas</t>
        </is>
      </c>
      <c r="M1842" t="inlineStr">
        <is>
          <t>Fathead Minnow</t>
        </is>
      </c>
      <c r="N1842"/>
      <c r="O1842"/>
      <c r="P1842"/>
      <c r="Q1842"/>
      <c r="R1842" t="n">
        <v>90.0</v>
      </c>
      <c r="S1842"/>
      <c r="T1842" t="n">
        <v>120.0</v>
      </c>
      <c r="U1842" t="inlineStr">
        <is>
          <t>Day(s)</t>
        </is>
      </c>
      <c r="V1842" t="inlineStr">
        <is>
          <t>Renewal</t>
        </is>
      </c>
      <c r="W1842" t="inlineStr">
        <is>
          <t>Fresh water</t>
        </is>
      </c>
      <c r="X1842" t="inlineStr">
        <is>
          <t>Lab</t>
        </is>
      </c>
      <c r="Y1842"/>
      <c r="Z1842" t="inlineStr">
        <is>
          <t>Formulation</t>
        </is>
      </c>
      <c r="AA1842"/>
      <c r="AB1842" t="n">
        <v>4.7</v>
      </c>
      <c r="AC1842"/>
      <c r="AD1842"/>
      <c r="AE1842"/>
      <c r="AF1842"/>
      <c r="AG1842" t="inlineStr">
        <is>
          <t>AI mg/L</t>
        </is>
      </c>
      <c r="AH1842"/>
      <c r="AI1842"/>
      <c r="AJ1842"/>
      <c r="AK1842"/>
      <c r="AL1842"/>
      <c r="AM1842"/>
      <c r="AN1842"/>
      <c r="AO1842"/>
      <c r="AP1842"/>
      <c r="AQ1842"/>
      <c r="AR1842"/>
      <c r="AS1842"/>
      <c r="AT1842"/>
      <c r="AU1842"/>
      <c r="AV1842"/>
      <c r="AW1842"/>
      <c r="AX1842" t="inlineStr">
        <is>
          <t>Mortality</t>
        </is>
      </c>
      <c r="AY1842" t="inlineStr">
        <is>
          <t>Mortality</t>
        </is>
      </c>
      <c r="AZ1842" t="inlineStr">
        <is>
          <t>LC50</t>
        </is>
      </c>
      <c r="BA1842"/>
      <c r="BB1842" t="n">
        <v>4.0</v>
      </c>
      <c r="BC1842"/>
      <c r="BD1842"/>
      <c r="BE1842"/>
      <c r="BF1842"/>
      <c r="BG1842" t="inlineStr">
        <is>
          <t>Day(s)</t>
        </is>
      </c>
      <c r="BH1842"/>
      <c r="BI1842" t="inlineStr">
        <is>
          <t>DTXSID9020407</t>
        </is>
      </c>
      <c r="BJ1842"/>
      <c r="BK1842"/>
      <c r="BL1842"/>
      <c r="BM1842"/>
      <c r="BN1842"/>
      <c r="BO1842"/>
      <c r="BP1842"/>
      <c r="BQ1842"/>
      <c r="BR1842"/>
      <c r="BS1842"/>
      <c r="BT1842" t="inlineStr">
        <is>
          <t>--</t>
        </is>
      </c>
      <c r="BU1842"/>
      <c r="BV1842"/>
      <c r="BW1842"/>
      <c r="BX1842"/>
      <c r="BY1842"/>
      <c r="BZ1842"/>
      <c r="CA1842"/>
      <c r="CB1842"/>
      <c r="CC1842"/>
      <c r="CD1842"/>
      <c r="CE1842"/>
      <c r="CF1842"/>
      <c r="CG1842"/>
      <c r="CH1842"/>
      <c r="CI1842"/>
      <c r="CJ1842"/>
      <c r="CK1842" t="inlineStr">
        <is>
          <t>Dyer,S.D., K.L. Dickson, and E.G. Zimmerman</t>
        </is>
      </c>
      <c r="CL1842" t="n">
        <v>45073.0</v>
      </c>
      <c r="CM1842" t="inlineStr">
        <is>
          <t>A Laboratory Evaluation of the Use of Stress Proteins in Fish to Detect Changes in Water Quality</t>
        </is>
      </c>
      <c r="CN1842" t="inlineStr">
        <is>
          <t>ASTM Spec. Tech. Publ.:247-261</t>
        </is>
      </c>
      <c r="CO1842" t="n">
        <v>1993.0</v>
      </c>
      <c r="CP1842" t="inlineStr">
        <is>
          <t>Dyer,S.D., K.L. Dickson, and E.G. Zimmerman (1993). A Laboratory Evaluation of the Use of Stress Proteins in Fish to Detect Changes in Water Quality. ASTM Spec. Tech. Publ., 247-261. ECOREF#:45073</t>
        </is>
      </c>
    </row>
    <row r="1843">
      <c r="A1843" t="n">
        <v>333415.0</v>
      </c>
      <c r="B1843" t="inlineStr">
        <is>
          <t>O,O-Diethyl O-[6-methyl-2-(1-methylethyl)-4-pyrimidinyl] ester phosphorothioic acid</t>
        </is>
      </c>
      <c r="C1843"/>
      <c r="D1843" t="inlineStr">
        <is>
          <t>Unmeasured</t>
        </is>
      </c>
      <c r="E1843" t="inlineStr">
        <is>
          <t>Not coded</t>
        </is>
      </c>
      <c r="F1843"/>
      <c r="G1843" t="n">
        <v>4.0</v>
      </c>
      <c r="H1843"/>
      <c r="I1843"/>
      <c r="J1843"/>
      <c r="K1843"/>
      <c r="L1843" t="inlineStr">
        <is>
          <t>Pimephales promelas</t>
        </is>
      </c>
      <c r="M1843" t="inlineStr">
        <is>
          <t>Fathead Minnow</t>
        </is>
      </c>
      <c r="N1843"/>
      <c r="O1843" t="inlineStr">
        <is>
          <t>&lt;</t>
        </is>
      </c>
      <c r="P1843" t="n">
        <v>1.0</v>
      </c>
      <c r="Q1843"/>
      <c r="R1843"/>
      <c r="S1843"/>
      <c r="T1843"/>
      <c r="U1843" t="inlineStr">
        <is>
          <t>Year(s)</t>
        </is>
      </c>
      <c r="V1843" t="inlineStr">
        <is>
          <t>Static</t>
        </is>
      </c>
      <c r="W1843" t="inlineStr">
        <is>
          <t>Fresh water</t>
        </is>
      </c>
      <c r="X1843" t="inlineStr">
        <is>
          <t>Lab</t>
        </is>
      </c>
      <c r="Y1843"/>
      <c r="Z1843" t="inlineStr">
        <is>
          <t>Formulation</t>
        </is>
      </c>
      <c r="AA1843"/>
      <c r="AB1843"/>
      <c r="AC1843"/>
      <c r="AD1843" t="n">
        <v>5.6</v>
      </c>
      <c r="AE1843"/>
      <c r="AF1843" t="n">
        <v>10.0</v>
      </c>
      <c r="AG1843" t="inlineStr">
        <is>
          <t>AI mg/L</t>
        </is>
      </c>
      <c r="AH1843"/>
      <c r="AI1843"/>
      <c r="AJ1843"/>
      <c r="AK1843"/>
      <c r="AL1843"/>
      <c r="AM1843"/>
      <c r="AN1843"/>
      <c r="AO1843"/>
      <c r="AP1843"/>
      <c r="AQ1843"/>
      <c r="AR1843"/>
      <c r="AS1843"/>
      <c r="AT1843"/>
      <c r="AU1843"/>
      <c r="AV1843"/>
      <c r="AW1843"/>
      <c r="AX1843" t="inlineStr">
        <is>
          <t>Mortality</t>
        </is>
      </c>
      <c r="AY1843" t="inlineStr">
        <is>
          <t>Mortality</t>
        </is>
      </c>
      <c r="AZ1843" t="inlineStr">
        <is>
          <t>LC50</t>
        </is>
      </c>
      <c r="BA1843"/>
      <c r="BB1843" t="n">
        <v>4.0</v>
      </c>
      <c r="BC1843"/>
      <c r="BD1843"/>
      <c r="BE1843"/>
      <c r="BF1843"/>
      <c r="BG1843" t="inlineStr">
        <is>
          <t>Day(s)</t>
        </is>
      </c>
      <c r="BH1843" t="inlineStr">
        <is>
          <t>Dust</t>
        </is>
      </c>
      <c r="BI1843" t="inlineStr">
        <is>
          <t>DTXSID9020407</t>
        </is>
      </c>
      <c r="BJ1843"/>
      <c r="BK1843"/>
      <c r="BL1843"/>
      <c r="BM1843"/>
      <c r="BN1843"/>
      <c r="BO1843"/>
      <c r="BP1843"/>
      <c r="BQ1843"/>
      <c r="BR1843"/>
      <c r="BS1843"/>
      <c r="BT1843" t="inlineStr">
        <is>
          <t>--</t>
        </is>
      </c>
      <c r="BU1843"/>
      <c r="BV1843"/>
      <c r="BW1843"/>
      <c r="BX1843"/>
      <c r="BY1843"/>
      <c r="BZ1843"/>
      <c r="CA1843"/>
      <c r="CB1843"/>
      <c r="CC1843"/>
      <c r="CD1843"/>
      <c r="CE1843"/>
      <c r="CF1843"/>
      <c r="CG1843"/>
      <c r="CH1843"/>
      <c r="CI1843"/>
      <c r="CJ1843"/>
      <c r="CK1843" t="inlineStr">
        <is>
          <t>Dennis,W.H.,Jr., E.P. Meier, A.B. Rosencrance, W.F. Randall, M.T. Reagan, and D.H. Rosenblatt</t>
        </is>
      </c>
      <c r="CL1843" t="n">
        <v>5894.0</v>
      </c>
      <c r="CM1843" t="inlineStr">
        <is>
          <t>Chemical Degradation of Military Standard Formulations of Organophosphorus and Carbamate Pesticides.  II.  Degradation of Diazinon by Sodium Hypochlorite</t>
        </is>
      </c>
      <c r="CN1843" t="inlineStr">
        <is>
          <t>U.S.Army Med.Bioeng.Res.Dev.Lab., Tech.Rep.No.7904, Fort Detrick, MD:40 p.</t>
        </is>
      </c>
      <c r="CO1843" t="n">
        <v>1979.0</v>
      </c>
      <c r="CP1843" t="inlineStr">
        <is>
          <t>Dennis,W.H.,Jr., E.P. Meier, A.B. Rosencrance, W.F. Randall, M.T. Reagan, and D.H. Rosenblatt (1979). Chemical Degradation of Military Standard Formulations of Organophosphorus and Carbamate Pesticides.  II.  Degradation of Diazinon by Sodium Hypochlorite. U.S.Army Med.Bioeng.Res.Dev.Lab., Tech.Rep.No.7904, Fort Detrick, MD, 40 p. ECOREF#:5894</t>
        </is>
      </c>
    </row>
    <row r="1844">
      <c r="A1844" t="n">
        <v>333415.0</v>
      </c>
      <c r="B1844" t="inlineStr">
        <is>
          <t>O,O-Diethyl O-[6-methyl-2-(1-methylethyl)-4-pyrimidinyl] ester phosphorothioic acid</t>
        </is>
      </c>
      <c r="C1844" t="inlineStr">
        <is>
          <t>Technical grade, technical product, technical formulation</t>
        </is>
      </c>
      <c r="D1844" t="inlineStr">
        <is>
          <t>Measured</t>
        </is>
      </c>
      <c r="E1844" t="inlineStr">
        <is>
          <t>Not coded</t>
        </is>
      </c>
      <c r="F1844"/>
      <c r="G1844" t="n">
        <v>87.1</v>
      </c>
      <c r="H1844"/>
      <c r="I1844"/>
      <c r="J1844"/>
      <c r="K1844"/>
      <c r="L1844" t="inlineStr">
        <is>
          <t>Pimephales promelas</t>
        </is>
      </c>
      <c r="M1844" t="inlineStr">
        <is>
          <t>Fathead Minnow</t>
        </is>
      </c>
      <c r="N1844" t="inlineStr">
        <is>
          <t>Larva</t>
        </is>
      </c>
      <c r="O1844"/>
      <c r="P1844"/>
      <c r="Q1844"/>
      <c r="R1844"/>
      <c r="S1844"/>
      <c r="T1844"/>
      <c r="U1844"/>
      <c r="V1844" t="inlineStr">
        <is>
          <t>Static</t>
        </is>
      </c>
      <c r="W1844" t="inlineStr">
        <is>
          <t>Fresh water</t>
        </is>
      </c>
      <c r="X1844" t="inlineStr">
        <is>
          <t>Lab</t>
        </is>
      </c>
      <c r="Y1844"/>
      <c r="Z1844" t="inlineStr">
        <is>
          <t>Active ingredient</t>
        </is>
      </c>
      <c r="AA1844"/>
      <c r="AB1844" t="n">
        <v>4.3</v>
      </c>
      <c r="AC1844"/>
      <c r="AD1844" t="n">
        <v>3.4</v>
      </c>
      <c r="AE1844"/>
      <c r="AF1844" t="n">
        <v>5.2</v>
      </c>
      <c r="AG1844" t="inlineStr">
        <is>
          <t>AI mg/L</t>
        </is>
      </c>
      <c r="AH1844"/>
      <c r="AI1844"/>
      <c r="AJ1844"/>
      <c r="AK1844"/>
      <c r="AL1844"/>
      <c r="AM1844"/>
      <c r="AN1844"/>
      <c r="AO1844"/>
      <c r="AP1844"/>
      <c r="AQ1844"/>
      <c r="AR1844"/>
      <c r="AS1844"/>
      <c r="AT1844"/>
      <c r="AU1844"/>
      <c r="AV1844"/>
      <c r="AW1844"/>
      <c r="AX1844" t="inlineStr">
        <is>
          <t>Mortality</t>
        </is>
      </c>
      <c r="AY1844" t="inlineStr">
        <is>
          <t>Mortality</t>
        </is>
      </c>
      <c r="AZ1844" t="inlineStr">
        <is>
          <t>LC50</t>
        </is>
      </c>
      <c r="BA1844"/>
      <c r="BB1844" t="n">
        <v>4.0</v>
      </c>
      <c r="BC1844"/>
      <c r="BD1844"/>
      <c r="BE1844"/>
      <c r="BF1844"/>
      <c r="BG1844" t="inlineStr">
        <is>
          <t>Day(s)</t>
        </is>
      </c>
      <c r="BH1844" t="inlineStr">
        <is>
          <t>Pure</t>
        </is>
      </c>
      <c r="BI1844" t="inlineStr">
        <is>
          <t>DTXSID9020407</t>
        </is>
      </c>
      <c r="BJ1844" t="inlineStr">
        <is>
          <t>10.1016/0143-1471(82)90024-1</t>
        </is>
      </c>
      <c r="BK1844"/>
      <c r="BL1844"/>
      <c r="BM1844"/>
      <c r="BN1844"/>
      <c r="BO1844"/>
      <c r="BP1844"/>
      <c r="BQ1844"/>
      <c r="BR1844"/>
      <c r="BS1844"/>
      <c r="BT1844" t="inlineStr">
        <is>
          <t>--</t>
        </is>
      </c>
      <c r="BU1844"/>
      <c r="BV1844"/>
      <c r="BW1844"/>
      <c r="BX1844"/>
      <c r="BY1844"/>
      <c r="BZ1844"/>
      <c r="CA1844"/>
      <c r="CB1844"/>
      <c r="CC1844"/>
      <c r="CD1844"/>
      <c r="CE1844"/>
      <c r="CF1844"/>
      <c r="CG1844"/>
      <c r="CH1844"/>
      <c r="CI1844" t="inlineStr">
        <is>
          <t xml:space="preserve"> O EFCT CONT/PRODUCTS IDENTIFIED//USED STD METHODS// CONC/STOCK SOLN AGED 1 WK// </t>
        </is>
      </c>
      <c r="CJ1844" t="inlineStr">
        <is>
          <t xml:space="preserve">   O EFCT CONT/PRODUCTS IDENTIFIED//USED STD METHODS// CONC/STOCK SOLN AGED 1 WK// </t>
        </is>
      </c>
      <c r="CK1844" t="inlineStr">
        <is>
          <t>Jarvinen,A.W., and D.K. Tanner</t>
        </is>
      </c>
      <c r="CL1844" t="n">
        <v>15462.0</v>
      </c>
      <c r="CM1844" t="inlineStr">
        <is>
          <t>Toxicity of Selected Controlled Release and Corresponding Unformulated Technical Grade Pesticides to the Fathead Minnow Pimephales promelas</t>
        </is>
      </c>
      <c r="CN1844" t="inlineStr">
        <is>
          <t>Environ. Pollut. A.27(3): 179-195</t>
        </is>
      </c>
      <c r="CO1844" t="n">
        <v>1982.0</v>
      </c>
      <c r="CP1844" t="inlineStr">
        <is>
          <t>Jarvinen,A.W., and D.K. Tanner (1982). Toxicity of Selected Controlled Release and Corresponding Unformulated Technical Grade Pesticides to the Fathead Minnow Pimephales promelas. Environ. Pollut. A., 27, (3), 179-195. doi:10.1016/0143-1471(82)90024-1. ECOREF#:15462</t>
        </is>
      </c>
    </row>
    <row r="1845">
      <c r="A1845" t="n">
        <v>333415.0</v>
      </c>
      <c r="B1845" t="inlineStr">
        <is>
          <t>O,O-Diethyl O-[6-methyl-2-(1-methylethyl)-4-pyrimidinyl] ester phosphorothioic acid</t>
        </is>
      </c>
      <c r="C1845"/>
      <c r="D1845" t="inlineStr">
        <is>
          <t>Not reported</t>
        </is>
      </c>
      <c r="E1845" t="inlineStr">
        <is>
          <t>Not coded</t>
        </is>
      </c>
      <c r="F1845"/>
      <c r="G1845"/>
      <c r="H1845"/>
      <c r="I1845"/>
      <c r="J1845"/>
      <c r="K1845"/>
      <c r="L1845" t="inlineStr">
        <is>
          <t>Pimephales promelas</t>
        </is>
      </c>
      <c r="M1845" t="inlineStr">
        <is>
          <t>Fathead Minnow</t>
        </is>
      </c>
      <c r="N1845"/>
      <c r="O1845"/>
      <c r="P1845"/>
      <c r="Q1845"/>
      <c r="R1845" t="n">
        <v>90.0</v>
      </c>
      <c r="S1845"/>
      <c r="T1845" t="n">
        <v>120.0</v>
      </c>
      <c r="U1845" t="inlineStr">
        <is>
          <t>Day(s)</t>
        </is>
      </c>
      <c r="V1845" t="inlineStr">
        <is>
          <t>Renewal</t>
        </is>
      </c>
      <c r="W1845" t="inlineStr">
        <is>
          <t>Fresh water</t>
        </is>
      </c>
      <c r="X1845" t="inlineStr">
        <is>
          <t>Lab</t>
        </is>
      </c>
      <c r="Y1845"/>
      <c r="Z1845" t="inlineStr">
        <is>
          <t>Formulation</t>
        </is>
      </c>
      <c r="AA1845"/>
      <c r="AB1845" t="n">
        <v>4.7</v>
      </c>
      <c r="AC1845"/>
      <c r="AD1845"/>
      <c r="AE1845"/>
      <c r="AF1845"/>
      <c r="AG1845" t="inlineStr">
        <is>
          <t>AI mg/L</t>
        </is>
      </c>
      <c r="AH1845"/>
      <c r="AI1845"/>
      <c r="AJ1845"/>
      <c r="AK1845"/>
      <c r="AL1845"/>
      <c r="AM1845"/>
      <c r="AN1845"/>
      <c r="AO1845"/>
      <c r="AP1845"/>
      <c r="AQ1845"/>
      <c r="AR1845"/>
      <c r="AS1845"/>
      <c r="AT1845"/>
      <c r="AU1845"/>
      <c r="AV1845"/>
      <c r="AW1845"/>
      <c r="AX1845" t="inlineStr">
        <is>
          <t>Mortality</t>
        </is>
      </c>
      <c r="AY1845" t="inlineStr">
        <is>
          <t>Mortality</t>
        </is>
      </c>
      <c r="AZ1845" t="inlineStr">
        <is>
          <t>LC50</t>
        </is>
      </c>
      <c r="BA1845"/>
      <c r="BB1845" t="n">
        <v>4.0</v>
      </c>
      <c r="BC1845"/>
      <c r="BD1845"/>
      <c r="BE1845"/>
      <c r="BF1845"/>
      <c r="BG1845" t="inlineStr">
        <is>
          <t>Day(s)</t>
        </is>
      </c>
      <c r="BH1845"/>
      <c r="BI1845" t="inlineStr">
        <is>
          <t>DTXSID9020407</t>
        </is>
      </c>
      <c r="BJ1845"/>
      <c r="BK1845"/>
      <c r="BL1845"/>
      <c r="BM1845"/>
      <c r="BN1845"/>
      <c r="BO1845"/>
      <c r="BP1845"/>
      <c r="BQ1845"/>
      <c r="BR1845"/>
      <c r="BS1845"/>
      <c r="BT1845" t="inlineStr">
        <is>
          <t>--</t>
        </is>
      </c>
      <c r="BU1845"/>
      <c r="BV1845"/>
      <c r="BW1845"/>
      <c r="BX1845"/>
      <c r="BY1845"/>
      <c r="BZ1845"/>
      <c r="CA1845"/>
      <c r="CB1845"/>
      <c r="CC1845"/>
      <c r="CD1845"/>
      <c r="CE1845"/>
      <c r="CF1845"/>
      <c r="CG1845"/>
      <c r="CH1845"/>
      <c r="CI1845"/>
      <c r="CJ1845"/>
      <c r="CK1845" t="inlineStr">
        <is>
          <t>Dyer,S.D., K.L. Dickson, and E.G. Zimmerman</t>
        </is>
      </c>
      <c r="CL1845" t="n">
        <v>45073.0</v>
      </c>
      <c r="CM1845" t="inlineStr">
        <is>
          <t>A Laboratory Evaluation of the Use of Stress Proteins in Fish to Detect Changes in Water Quality</t>
        </is>
      </c>
      <c r="CN1845" t="inlineStr">
        <is>
          <t>ASTM Spec. Tech. Publ.:247-261</t>
        </is>
      </c>
      <c r="CO1845" t="n">
        <v>1993.0</v>
      </c>
      <c r="CP1845" t="inlineStr">
        <is>
          <t>Dyer,S.D., K.L. Dickson, and E.G. Zimmerman (1993). A Laboratory Evaluation of the Use of Stress Proteins in Fish to Detect Changes in Water Quality. ASTM Spec. Tech. Publ., 247-261. ECOREF#:45073</t>
        </is>
      </c>
    </row>
    <row r="1846">
      <c r="A1846" t="n">
        <v>335671.0</v>
      </c>
      <c r="B1846" t="inlineStr">
        <is>
          <t>2,2,3,3,4,4,5,5,6,6,7,7,8,8,8-Pentadecafluorooctanoic acid</t>
        </is>
      </c>
      <c r="C1846"/>
      <c r="D1846" t="inlineStr">
        <is>
          <t>Unmeasured</t>
        </is>
      </c>
      <c r="E1846" t="inlineStr">
        <is>
          <t>United States Environmental Protection Agency</t>
        </is>
      </c>
      <c r="F1846"/>
      <c r="G1846"/>
      <c r="H1846"/>
      <c r="I1846" t="n">
        <v>96.5</v>
      </c>
      <c r="J1846"/>
      <c r="K1846" t="n">
        <v>100.0</v>
      </c>
      <c r="L1846" t="inlineStr">
        <is>
          <t>Pimephales promelas</t>
        </is>
      </c>
      <c r="M1846" t="inlineStr">
        <is>
          <t>Fathead Minnow</t>
        </is>
      </c>
      <c r="N1846" t="inlineStr">
        <is>
          <t>Juvenile</t>
        </is>
      </c>
      <c r="O1846"/>
      <c r="P1846"/>
      <c r="Q1846"/>
      <c r="R1846"/>
      <c r="S1846"/>
      <c r="T1846"/>
      <c r="U1846"/>
      <c r="V1846" t="inlineStr">
        <is>
          <t>Static</t>
        </is>
      </c>
      <c r="W1846" t="inlineStr">
        <is>
          <t>Fresh water</t>
        </is>
      </c>
      <c r="X1846" t="inlineStr">
        <is>
          <t>Lab</t>
        </is>
      </c>
      <c r="Y1846" t="n">
        <v>6.0</v>
      </c>
      <c r="Z1846" t="inlineStr">
        <is>
          <t>Active ingredient</t>
        </is>
      </c>
      <c r="AA1846"/>
      <c r="AB1846" t="n">
        <v>140.0</v>
      </c>
      <c r="AC1846"/>
      <c r="AD1846" t="n">
        <v>110.0</v>
      </c>
      <c r="AE1846"/>
      <c r="AF1846" t="n">
        <v>180.0</v>
      </c>
      <c r="AG1846" t="inlineStr">
        <is>
          <t>AI mg/L</t>
        </is>
      </c>
      <c r="AH1846"/>
      <c r="AI1846"/>
      <c r="AJ1846"/>
      <c r="AK1846"/>
      <c r="AL1846"/>
      <c r="AM1846"/>
      <c r="AN1846"/>
      <c r="AO1846"/>
      <c r="AP1846"/>
      <c r="AQ1846"/>
      <c r="AR1846"/>
      <c r="AS1846"/>
      <c r="AT1846"/>
      <c r="AU1846"/>
      <c r="AV1846"/>
      <c r="AW1846"/>
      <c r="AX1846" t="inlineStr">
        <is>
          <t>Mortality</t>
        </is>
      </c>
      <c r="AY1846" t="inlineStr">
        <is>
          <t>Mortality</t>
        </is>
      </c>
      <c r="AZ1846" t="inlineStr">
        <is>
          <t>LC50</t>
        </is>
      </c>
      <c r="BA1846"/>
      <c r="BB1846" t="n">
        <v>4.0</v>
      </c>
      <c r="BC1846"/>
      <c r="BD1846"/>
      <c r="BE1846"/>
      <c r="BF1846"/>
      <c r="BG1846" t="inlineStr">
        <is>
          <t>Day(s)</t>
        </is>
      </c>
      <c r="BH1846" t="inlineStr">
        <is>
          <t>Powder</t>
        </is>
      </c>
      <c r="BI1846" t="inlineStr">
        <is>
          <t>DTXSID8031865</t>
        </is>
      </c>
      <c r="BJ1846"/>
      <c r="BK1846"/>
      <c r="BL1846" t="inlineStr">
        <is>
          <t>Acute</t>
        </is>
      </c>
      <c r="BM1846"/>
      <c r="BN1846"/>
      <c r="BO1846"/>
      <c r="BP1846"/>
      <c r="BQ1846"/>
      <c r="BR1846"/>
      <c r="BS1846"/>
      <c r="BT1846" t="inlineStr">
        <is>
          <t>--</t>
        </is>
      </c>
      <c r="BU1846"/>
      <c r="BV1846"/>
      <c r="BW1846"/>
      <c r="BX1846"/>
      <c r="BY1846"/>
      <c r="BZ1846"/>
      <c r="CA1846"/>
      <c r="CB1846"/>
      <c r="CC1846"/>
      <c r="CD1846"/>
      <c r="CE1846"/>
      <c r="CF1846"/>
      <c r="CG1846"/>
      <c r="CH1846"/>
      <c r="CI1846" t="inlineStr">
        <is>
          <t xml:space="preserve">DO/MINIMUM// </t>
        </is>
      </c>
      <c r="CJ1846" t="inlineStr">
        <is>
          <t xml:space="preserve">SOURCE/AQUATIC BIOSYSTEMS, FORT COLLINS, CO//TMETH/U.S. EPA-TSCA GUIDELINE 797.1400//MEDIA/DEIONIZED WATER COLLECTED AT T.R. LAB., MARBLEHEAD, MA//  DO/MINIMUM// </t>
        </is>
      </c>
      <c r="CK1846" t="inlineStr">
        <is>
          <t>3M Co.</t>
        </is>
      </c>
      <c r="CL1846" t="n">
        <v>185686.0</v>
      </c>
      <c r="CM1846" t="inlineStr">
        <is>
          <t>Information on Perfluorooctanoic Acid and Supplemental Information on Perfluorooctane Sulfonates and Related Compounds [FC-26 DATA]</t>
        </is>
      </c>
      <c r="CN1846" t="inlineStr">
        <is>
          <t>EPA/OTS Doc. #FYI-OTS-0500-1378:4297 p.</t>
        </is>
      </c>
      <c r="CO1846" t="n">
        <v>2000.0</v>
      </c>
      <c r="CP1846" t="inlineStr">
        <is>
          <t>3M Co. (2000). Information on Perfluorooctanoic Acid and Supplemental Information on Perfluorooctane Sulfonates and Related Compounds [FC-26 DATA]. EPA/OTS Doc. #FYI-OTS-0500-1378, 4297 p. ECOREF#:185686</t>
        </is>
      </c>
    </row>
    <row r="1847">
      <c r="A1847" t="n">
        <v>335671.0</v>
      </c>
      <c r="B1847" t="inlineStr">
        <is>
          <t>2,2,3,3,4,4,5,5,6,6,7,7,8,8,8-Pentadecafluorooctanoic acid</t>
        </is>
      </c>
      <c r="C1847"/>
      <c r="D1847" t="inlineStr">
        <is>
          <t>Unmeasured</t>
        </is>
      </c>
      <c r="E1847" t="inlineStr">
        <is>
          <t>USEPA and STDMETH methods</t>
        </is>
      </c>
      <c r="F1847"/>
      <c r="G1847"/>
      <c r="H1847"/>
      <c r="I1847"/>
      <c r="J1847"/>
      <c r="K1847"/>
      <c r="L1847" t="inlineStr">
        <is>
          <t>Pimephales promelas</t>
        </is>
      </c>
      <c r="M1847" t="inlineStr">
        <is>
          <t>Fathead Minnow</t>
        </is>
      </c>
      <c r="N1847" t="inlineStr">
        <is>
          <t>Larva</t>
        </is>
      </c>
      <c r="O1847" t="inlineStr">
        <is>
          <t>&lt;</t>
        </is>
      </c>
      <c r="P1847" t="n">
        <v>24.0</v>
      </c>
      <c r="Q1847"/>
      <c r="R1847"/>
      <c r="S1847"/>
      <c r="T1847"/>
      <c r="U1847" t="inlineStr">
        <is>
          <t>Hours post hatch</t>
        </is>
      </c>
      <c r="V1847" t="inlineStr">
        <is>
          <t>Aquatic, unspecified</t>
        </is>
      </c>
      <c r="W1847" t="inlineStr">
        <is>
          <t>Fresh water</t>
        </is>
      </c>
      <c r="X1847" t="inlineStr">
        <is>
          <t>Lab</t>
        </is>
      </c>
      <c r="Y1847"/>
      <c r="Z1847" t="inlineStr">
        <is>
          <t>Formulation</t>
        </is>
      </c>
      <c r="AA1847"/>
      <c r="AB1847" t="n">
        <v>413.2</v>
      </c>
      <c r="AC1847"/>
      <c r="AD1847"/>
      <c r="AE1847"/>
      <c r="AF1847"/>
      <c r="AG1847" t="inlineStr">
        <is>
          <t>AI mg/L</t>
        </is>
      </c>
      <c r="AH1847"/>
      <c r="AI1847"/>
      <c r="AJ1847"/>
      <c r="AK1847"/>
      <c r="AL1847"/>
      <c r="AM1847"/>
      <c r="AN1847"/>
      <c r="AO1847"/>
      <c r="AP1847"/>
      <c r="AQ1847"/>
      <c r="AR1847"/>
      <c r="AS1847"/>
      <c r="AT1847"/>
      <c r="AU1847"/>
      <c r="AV1847"/>
      <c r="AW1847"/>
      <c r="AX1847" t="inlineStr">
        <is>
          <t>Mortality</t>
        </is>
      </c>
      <c r="AY1847" t="inlineStr">
        <is>
          <t>Mortality</t>
        </is>
      </c>
      <c r="AZ1847" t="inlineStr">
        <is>
          <t>LC50</t>
        </is>
      </c>
      <c r="BA1847"/>
      <c r="BB1847" t="n">
        <v>4.0</v>
      </c>
      <c r="BC1847"/>
      <c r="BD1847"/>
      <c r="BE1847"/>
      <c r="BF1847"/>
      <c r="BG1847" t="inlineStr">
        <is>
          <t>Day(s)</t>
        </is>
      </c>
      <c r="BH1847"/>
      <c r="BI1847" t="inlineStr">
        <is>
          <t>DTXSID8031865</t>
        </is>
      </c>
      <c r="BJ1847" t="inlineStr">
        <is>
          <t>10.1021/acs.chemrestox.6b00246</t>
        </is>
      </c>
      <c r="BK1847"/>
      <c r="BL1847" t="inlineStr">
        <is>
          <t>Acute</t>
        </is>
      </c>
      <c r="BM1847" t="inlineStr">
        <is>
          <t>LV</t>
        </is>
      </c>
      <c r="BN1847"/>
      <c r="BO1847"/>
      <c r="BP1847"/>
      <c r="BQ1847"/>
      <c r="BR1847"/>
      <c r="BS1847"/>
      <c r="BT1847" t="inlineStr">
        <is>
          <t>--</t>
        </is>
      </c>
      <c r="BU1847"/>
      <c r="BV1847"/>
      <c r="BW1847"/>
      <c r="BX1847"/>
      <c r="BY1847"/>
      <c r="BZ1847"/>
      <c r="CA1847"/>
      <c r="CB1847"/>
      <c r="CC1847"/>
      <c r="CD1847"/>
      <c r="CE1847"/>
      <c r="CF1847"/>
      <c r="CG1847"/>
      <c r="CH1847"/>
      <c r="CI1847"/>
      <c r="CJ1847" t="inlineStr">
        <is>
          <t xml:space="preserve">SOURCE/BAYLOR UNIVERSITY//MEDIA/DECHLORINATED TAP WATER//   </t>
        </is>
      </c>
      <c r="CK1847" t="inlineStr">
        <is>
          <t>Corrales,J., L.A. Kristofco, W.B. Steele, G.N. Saari, J. Kostal, E.S. Williams, M. Mills, E.P. Gallagher, T.J. Kavanagh</t>
        </is>
      </c>
      <c r="CL1847" t="n">
        <v>177136.0</v>
      </c>
      <c r="CM1847" t="inlineStr">
        <is>
          <t>Toward the Design of Less Hazardous Chemicals: Exploring Comparative Oxidative Stress in Two Common Animal Models</t>
        </is>
      </c>
      <c r="CN1847" t="inlineStr">
        <is>
          <t>Chem. Res. Toxicol.30(4): 893-904</t>
        </is>
      </c>
      <c r="CO1847" t="n">
        <v>2017.0</v>
      </c>
      <c r="CP1847" t="inlineStr">
        <is>
          <t>Corrales,J., L.A. Kristofco, W.B. Steele, G.N. Saari, J. Kostal, E.S. Williams, M. Mills, E.P. Gallagher, T.J. Kavanagh (2017). Toward the Design of Less Hazardous Chemicals: Exploring Comparative Oxidative Stress in Two Common Animal Models. Chem. Res. Toxicol., 30, (4), 893-904. doi:10.1021/acs.chemrestox.6b00246. ECOREF#:177136</t>
        </is>
      </c>
    </row>
    <row r="1848">
      <c r="A1848" t="n">
        <v>335671.0</v>
      </c>
      <c r="B1848" t="inlineStr">
        <is>
          <t>2,2,3,3,4,4,5,5,6,6,7,7,8,8,8-Pentadecafluorooctanoic acid</t>
        </is>
      </c>
      <c r="C1848"/>
      <c r="D1848" t="inlineStr">
        <is>
          <t>Unmeasured</t>
        </is>
      </c>
      <c r="E1848" t="inlineStr">
        <is>
          <t>United States Environmental Protection Agency</t>
        </is>
      </c>
      <c r="F1848"/>
      <c r="G1848"/>
      <c r="H1848"/>
      <c r="I1848" t="n">
        <v>96.5</v>
      </c>
      <c r="J1848"/>
      <c r="K1848" t="n">
        <v>100.0</v>
      </c>
      <c r="L1848" t="inlineStr">
        <is>
          <t>Pimephales promelas</t>
        </is>
      </c>
      <c r="M1848" t="inlineStr">
        <is>
          <t>Fathead Minnow</t>
        </is>
      </c>
      <c r="N1848" t="inlineStr">
        <is>
          <t>Juvenile</t>
        </is>
      </c>
      <c r="O1848"/>
      <c r="P1848"/>
      <c r="Q1848"/>
      <c r="R1848"/>
      <c r="S1848"/>
      <c r="T1848"/>
      <c r="U1848"/>
      <c r="V1848" t="inlineStr">
        <is>
          <t>Static</t>
        </is>
      </c>
      <c r="W1848" t="inlineStr">
        <is>
          <t>Fresh water</t>
        </is>
      </c>
      <c r="X1848" t="inlineStr">
        <is>
          <t>Lab</t>
        </is>
      </c>
      <c r="Y1848" t="n">
        <v>6.0</v>
      </c>
      <c r="Z1848" t="inlineStr">
        <is>
          <t>Active ingredient</t>
        </is>
      </c>
      <c r="AA1848"/>
      <c r="AB1848" t="n">
        <v>280.0</v>
      </c>
      <c r="AC1848"/>
      <c r="AD1848" t="n">
        <v>220.0</v>
      </c>
      <c r="AE1848"/>
      <c r="AF1848" t="n">
        <v>360.0</v>
      </c>
      <c r="AG1848" t="inlineStr">
        <is>
          <t>AI mg/L</t>
        </is>
      </c>
      <c r="AH1848"/>
      <c r="AI1848"/>
      <c r="AJ1848"/>
      <c r="AK1848"/>
      <c r="AL1848"/>
      <c r="AM1848"/>
      <c r="AN1848"/>
      <c r="AO1848"/>
      <c r="AP1848"/>
      <c r="AQ1848"/>
      <c r="AR1848"/>
      <c r="AS1848"/>
      <c r="AT1848"/>
      <c r="AU1848"/>
      <c r="AV1848"/>
      <c r="AW1848"/>
      <c r="AX1848" t="inlineStr">
        <is>
          <t>Mortality</t>
        </is>
      </c>
      <c r="AY1848" t="inlineStr">
        <is>
          <t>Mortality</t>
        </is>
      </c>
      <c r="AZ1848" t="inlineStr">
        <is>
          <t>LC50</t>
        </is>
      </c>
      <c r="BA1848"/>
      <c r="BB1848" t="n">
        <v>4.0</v>
      </c>
      <c r="BC1848"/>
      <c r="BD1848"/>
      <c r="BE1848"/>
      <c r="BF1848"/>
      <c r="BG1848" t="inlineStr">
        <is>
          <t>Day(s)</t>
        </is>
      </c>
      <c r="BH1848" t="inlineStr">
        <is>
          <t>Powder</t>
        </is>
      </c>
      <c r="BI1848" t="inlineStr">
        <is>
          <t>DTXSID8031865</t>
        </is>
      </c>
      <c r="BJ1848"/>
      <c r="BK1848"/>
      <c r="BL1848" t="inlineStr">
        <is>
          <t>Acute</t>
        </is>
      </c>
      <c r="BM1848"/>
      <c r="BN1848"/>
      <c r="BO1848"/>
      <c r="BP1848"/>
      <c r="BQ1848"/>
      <c r="BR1848"/>
      <c r="BS1848"/>
      <c r="BT1848" t="inlineStr">
        <is>
          <t>--</t>
        </is>
      </c>
      <c r="BU1848"/>
      <c r="BV1848"/>
      <c r="BW1848"/>
      <c r="BX1848"/>
      <c r="BY1848"/>
      <c r="BZ1848"/>
      <c r="CA1848"/>
      <c r="CB1848"/>
      <c r="CC1848"/>
      <c r="CD1848"/>
      <c r="CE1848"/>
      <c r="CF1848"/>
      <c r="CG1848"/>
      <c r="CH1848"/>
      <c r="CI1848"/>
      <c r="CJ1848" t="inlineStr">
        <is>
          <t xml:space="preserve">SOURCE/AQUATIC BIOSYSTEMS, FORT COLLINS, CO//TMETH/U.S. EPA-TSCA GUIDELINE 797.1400//MEDIA/DEIONIZED WATER COLLECTED AT T.R. LAB., MARBLEHEAD, MA//   </t>
        </is>
      </c>
      <c r="CK1848" t="inlineStr">
        <is>
          <t>3M Co.</t>
        </is>
      </c>
      <c r="CL1848" t="n">
        <v>185686.0</v>
      </c>
      <c r="CM1848" t="inlineStr">
        <is>
          <t>Information on Perfluorooctanoic Acid and Supplemental Information on Perfluorooctane Sulfonates and Related Compounds [FC-26 DATA]</t>
        </is>
      </c>
      <c r="CN1848" t="inlineStr">
        <is>
          <t>EPA/OTS Doc. #FYI-OTS-0500-1378:4297 p.</t>
        </is>
      </c>
      <c r="CO1848" t="n">
        <v>2000.0</v>
      </c>
      <c r="CP1848" t="inlineStr">
        <is>
          <t>3M Co. (2000). Information on Perfluorooctanoic Acid and Supplemental Information on Perfluorooctane Sulfonates and Related Compounds [FC-26 DATA]. EPA/OTS Doc. #FYI-OTS-0500-1378, 4297 p. ECOREF#:185686</t>
        </is>
      </c>
    </row>
    <row r="1849">
      <c r="A1849" t="n">
        <v>335671.0</v>
      </c>
      <c r="B1849" t="inlineStr">
        <is>
          <t>2,2,3,3,4,4,5,5,6,6,7,7,8,8,8-Pentadecafluorooctanoic acid</t>
        </is>
      </c>
      <c r="C1849"/>
      <c r="D1849" t="inlineStr">
        <is>
          <t>Unmeasured</t>
        </is>
      </c>
      <c r="E1849" t="inlineStr">
        <is>
          <t>Not reported</t>
        </is>
      </c>
      <c r="F1849"/>
      <c r="G1849"/>
      <c r="H1849"/>
      <c r="I1849" t="n">
        <v>96.5</v>
      </c>
      <c r="J1849"/>
      <c r="K1849" t="n">
        <v>100.0</v>
      </c>
      <c r="L1849" t="inlineStr">
        <is>
          <t>Pimephales promelas</t>
        </is>
      </c>
      <c r="M1849" t="inlineStr">
        <is>
          <t>Fathead Minnow</t>
        </is>
      </c>
      <c r="N1849"/>
      <c r="O1849"/>
      <c r="P1849"/>
      <c r="Q1849"/>
      <c r="R1849"/>
      <c r="S1849"/>
      <c r="T1849"/>
      <c r="U1849"/>
      <c r="V1849" t="inlineStr">
        <is>
          <t>Static</t>
        </is>
      </c>
      <c r="W1849" t="inlineStr">
        <is>
          <t>Fresh water</t>
        </is>
      </c>
      <c r="X1849" t="inlineStr">
        <is>
          <t>Lab</t>
        </is>
      </c>
      <c r="Y1849" t="n">
        <v>6.0</v>
      </c>
      <c r="Z1849" t="inlineStr">
        <is>
          <t>Active ingredient</t>
        </is>
      </c>
      <c r="AA1849"/>
      <c r="AB1849" t="n">
        <v>440.0</v>
      </c>
      <c r="AC1849"/>
      <c r="AD1849"/>
      <c r="AE1849"/>
      <c r="AF1849"/>
      <c r="AG1849" t="inlineStr">
        <is>
          <t>AI mg/L</t>
        </is>
      </c>
      <c r="AH1849"/>
      <c r="AI1849"/>
      <c r="AJ1849"/>
      <c r="AK1849"/>
      <c r="AL1849"/>
      <c r="AM1849"/>
      <c r="AN1849"/>
      <c r="AO1849"/>
      <c r="AP1849"/>
      <c r="AQ1849"/>
      <c r="AR1849"/>
      <c r="AS1849"/>
      <c r="AT1849"/>
      <c r="AU1849"/>
      <c r="AV1849"/>
      <c r="AW1849"/>
      <c r="AX1849" t="inlineStr">
        <is>
          <t>Mortality</t>
        </is>
      </c>
      <c r="AY1849" t="inlineStr">
        <is>
          <t>Mortality</t>
        </is>
      </c>
      <c r="AZ1849" t="inlineStr">
        <is>
          <t>LC50</t>
        </is>
      </c>
      <c r="BA1849"/>
      <c r="BB1849" t="n">
        <v>4.0</v>
      </c>
      <c r="BC1849"/>
      <c r="BD1849"/>
      <c r="BE1849"/>
      <c r="BF1849"/>
      <c r="BG1849" t="inlineStr">
        <is>
          <t>Day(s)</t>
        </is>
      </c>
      <c r="BH1849"/>
      <c r="BI1849" t="inlineStr">
        <is>
          <t>DTXSID8031865</t>
        </is>
      </c>
      <c r="BJ1849"/>
      <c r="BK1849"/>
      <c r="BL1849" t="inlineStr">
        <is>
          <t>Acute</t>
        </is>
      </c>
      <c r="BM1849"/>
      <c r="BN1849"/>
      <c r="BO1849"/>
      <c r="BP1849"/>
      <c r="BQ1849"/>
      <c r="BR1849"/>
      <c r="BS1849"/>
      <c r="BT1849" t="inlineStr">
        <is>
          <t>--</t>
        </is>
      </c>
      <c r="BU1849"/>
      <c r="BV1849"/>
      <c r="BW1849"/>
      <c r="BX1849"/>
      <c r="BY1849"/>
      <c r="BZ1849"/>
      <c r="CA1849"/>
      <c r="CB1849"/>
      <c r="CC1849"/>
      <c r="CD1849"/>
      <c r="CE1849"/>
      <c r="CF1849"/>
      <c r="CG1849"/>
      <c r="CH1849"/>
      <c r="CI1849" t="inlineStr">
        <is>
          <t xml:space="preserve">PH/375 MG/L EXPOSURE//DO/375 MG/L EXPOSURE// </t>
        </is>
      </c>
      <c r="CJ1849" t="inlineStr">
        <is>
          <t xml:space="preserve">MEDIA/NR//  PH/375 MG/L EXPOSURE//DO/375 MG/L EXPOSURE// </t>
        </is>
      </c>
      <c r="CK1849" t="inlineStr">
        <is>
          <t>3M Co.</t>
        </is>
      </c>
      <c r="CL1849" t="n">
        <v>185686.0</v>
      </c>
      <c r="CM1849" t="inlineStr">
        <is>
          <t>Information on Perfluorooctanoic Acid and Supplemental Information on Perfluorooctane Sulfonates and Related Compounds [FC-26 DATA]</t>
        </is>
      </c>
      <c r="CN1849" t="inlineStr">
        <is>
          <t>EPA/OTS Doc. #FYI-OTS-0500-1378:4297 p.</t>
        </is>
      </c>
      <c r="CO1849" t="n">
        <v>2000.0</v>
      </c>
      <c r="CP1849" t="inlineStr">
        <is>
          <t>3M Co. (2000). Information on Perfluorooctanoic Acid and Supplemental Information on Perfluorooctane Sulfonates and Related Compounds [FC-26 DATA]. EPA/OTS Doc. #FYI-OTS-0500-1378, 4297 p. ECOREF#:185686</t>
        </is>
      </c>
    </row>
    <row r="1850">
      <c r="A1850" t="n">
        <v>335671.0</v>
      </c>
      <c r="B1850" t="inlineStr">
        <is>
          <t>2,2,3,3,4,4,5,5,6,6,7,7,8,8,8-Pentadecafluorooctanoic acid</t>
        </is>
      </c>
      <c r="C1850"/>
      <c r="D1850" t="inlineStr">
        <is>
          <t>Unmeasured</t>
        </is>
      </c>
      <c r="E1850" t="inlineStr">
        <is>
          <t>Not reported</t>
        </is>
      </c>
      <c r="F1850"/>
      <c r="G1850"/>
      <c r="H1850"/>
      <c r="I1850" t="n">
        <v>95.0</v>
      </c>
      <c r="J1850"/>
      <c r="K1850" t="n">
        <v>98.0</v>
      </c>
      <c r="L1850" t="inlineStr">
        <is>
          <t>Pimephales promelas</t>
        </is>
      </c>
      <c r="M1850" t="inlineStr">
        <is>
          <t>Fathead Minnow</t>
        </is>
      </c>
      <c r="N1850"/>
      <c r="O1850"/>
      <c r="P1850"/>
      <c r="Q1850"/>
      <c r="R1850"/>
      <c r="S1850"/>
      <c r="T1850"/>
      <c r="U1850"/>
      <c r="V1850" t="inlineStr">
        <is>
          <t>Static</t>
        </is>
      </c>
      <c r="W1850" t="inlineStr">
        <is>
          <t>Fresh water</t>
        </is>
      </c>
      <c r="X1850" t="inlineStr">
        <is>
          <t>Lab</t>
        </is>
      </c>
      <c r="Y1850" t="n">
        <v>6.0</v>
      </c>
      <c r="Z1850" t="inlineStr">
        <is>
          <t>Active ingredient</t>
        </is>
      </c>
      <c r="AA1850"/>
      <c r="AB1850" t="n">
        <v>843.0</v>
      </c>
      <c r="AC1850"/>
      <c r="AD1850" t="n">
        <v>811.0</v>
      </c>
      <c r="AE1850"/>
      <c r="AF1850" t="n">
        <v>878.0</v>
      </c>
      <c r="AG1850" t="inlineStr">
        <is>
          <t>AI mg/L</t>
        </is>
      </c>
      <c r="AH1850"/>
      <c r="AI1850"/>
      <c r="AJ1850"/>
      <c r="AK1850"/>
      <c r="AL1850"/>
      <c r="AM1850"/>
      <c r="AN1850"/>
      <c r="AO1850"/>
      <c r="AP1850"/>
      <c r="AQ1850"/>
      <c r="AR1850"/>
      <c r="AS1850"/>
      <c r="AT1850"/>
      <c r="AU1850"/>
      <c r="AV1850"/>
      <c r="AW1850"/>
      <c r="AX1850" t="inlineStr">
        <is>
          <t>Mortality</t>
        </is>
      </c>
      <c r="AY1850" t="inlineStr">
        <is>
          <t>Mortality</t>
        </is>
      </c>
      <c r="AZ1850" t="inlineStr">
        <is>
          <t>LC50</t>
        </is>
      </c>
      <c r="BA1850"/>
      <c r="BB1850" t="n">
        <v>4.0</v>
      </c>
      <c r="BC1850"/>
      <c r="BD1850"/>
      <c r="BE1850"/>
      <c r="BF1850"/>
      <c r="BG1850" t="inlineStr">
        <is>
          <t>Day(s)</t>
        </is>
      </c>
      <c r="BH1850"/>
      <c r="BI1850" t="inlineStr">
        <is>
          <t>DTXSID8031865</t>
        </is>
      </c>
      <c r="BJ1850"/>
      <c r="BK1850"/>
      <c r="BL1850" t="inlineStr">
        <is>
          <t>Acute</t>
        </is>
      </c>
      <c r="BM1850"/>
      <c r="BN1850"/>
      <c r="BO1850"/>
      <c r="BP1850"/>
      <c r="BQ1850"/>
      <c r="BR1850"/>
      <c r="BS1850"/>
      <c r="BT1850" t="inlineStr">
        <is>
          <t>--</t>
        </is>
      </c>
      <c r="BU1850"/>
      <c r="BV1850"/>
      <c r="BW1850"/>
      <c r="BX1850"/>
      <c r="BY1850"/>
      <c r="BZ1850"/>
      <c r="CA1850"/>
      <c r="CB1850"/>
      <c r="CC1850"/>
      <c r="CD1850"/>
      <c r="CE1850"/>
      <c r="CF1850"/>
      <c r="CG1850"/>
      <c r="CH1850"/>
      <c r="CI1850" t="inlineStr">
        <is>
          <t xml:space="preserve">PH/870 MG/L EXPOSURE//DO/870 MG/L EXPOSURE// </t>
        </is>
      </c>
      <c r="CJ1850" t="inlineStr">
        <is>
          <t xml:space="preserve">SOURCE/DALE FATTIG OF BRADY, NEBRASKA//MEDIA/CARBON-FILTERED WELL WATER//  PH/870 MG/L EXPOSURE//DO/870 MG/L EXPOSURE// </t>
        </is>
      </c>
      <c r="CK1850" t="inlineStr">
        <is>
          <t>3M Co.</t>
        </is>
      </c>
      <c r="CL1850" t="n">
        <v>185692.0</v>
      </c>
      <c r="CM1850" t="inlineStr">
        <is>
          <t>Information on Perfluorooctanoic Acid and Supplemental Information on Perfluorooctane Sulfonates and Related Compounds [FX-1001 DATA]</t>
        </is>
      </c>
      <c r="CN1850" t="inlineStr">
        <is>
          <t>EPA/OTS Doc. #FYI-OTS-0500-1378:4297 p.</t>
        </is>
      </c>
      <c r="CO1850" t="n">
        <v>2000.0</v>
      </c>
      <c r="CP1850" t="inlineStr">
        <is>
          <t>3M Co. (2000). Information on Perfluorooctanoic Acid and Supplemental Information on Perfluorooctane Sulfonates and Related Compounds [FX-1001 DATA]. EPA/OTS Doc. #FYI-OTS-0500-1378, 4297 p. ECOREF#:185692</t>
        </is>
      </c>
    </row>
    <row r="1851">
      <c r="A1851" t="n">
        <v>350469.0</v>
      </c>
      <c r="B1851" t="inlineStr">
        <is>
          <t>1-Fluoro-4-nitrobenzene</t>
        </is>
      </c>
      <c r="C1851"/>
      <c r="D1851" t="inlineStr">
        <is>
          <t>Measured</t>
        </is>
      </c>
      <c r="E1851" t="inlineStr">
        <is>
          <t>Not coded</t>
        </is>
      </c>
      <c r="F1851"/>
      <c r="G1851" t="n">
        <v>99.0</v>
      </c>
      <c r="H1851"/>
      <c r="I1851"/>
      <c r="J1851"/>
      <c r="K1851"/>
      <c r="L1851" t="inlineStr">
        <is>
          <t>Pimephales promelas</t>
        </is>
      </c>
      <c r="M1851" t="inlineStr">
        <is>
          <t>Fathead Minnow</t>
        </is>
      </c>
      <c r="N1851"/>
      <c r="O1851"/>
      <c r="P1851" t="n">
        <v>29.0</v>
      </c>
      <c r="Q1851"/>
      <c r="R1851"/>
      <c r="S1851"/>
      <c r="T1851"/>
      <c r="U1851" t="inlineStr">
        <is>
          <t>Day(s)</t>
        </is>
      </c>
      <c r="V1851" t="inlineStr">
        <is>
          <t>Flow-through</t>
        </is>
      </c>
      <c r="W1851" t="inlineStr">
        <is>
          <t>Fresh water</t>
        </is>
      </c>
      <c r="X1851" t="inlineStr">
        <is>
          <t>Lab</t>
        </is>
      </c>
      <c r="Y1851"/>
      <c r="Z1851" t="inlineStr">
        <is>
          <t>Active ingredient</t>
        </is>
      </c>
      <c r="AA1851"/>
      <c r="AB1851" t="n">
        <v>28.4</v>
      </c>
      <c r="AC1851"/>
      <c r="AD1851" t="n">
        <v>26.6</v>
      </c>
      <c r="AE1851"/>
      <c r="AF1851" t="n">
        <v>30.4</v>
      </c>
      <c r="AG1851" t="inlineStr">
        <is>
          <t>AI mg/L</t>
        </is>
      </c>
      <c r="AH1851"/>
      <c r="AI1851"/>
      <c r="AJ1851"/>
      <c r="AK1851"/>
      <c r="AL1851"/>
      <c r="AM1851"/>
      <c r="AN1851"/>
      <c r="AO1851"/>
      <c r="AP1851"/>
      <c r="AQ1851"/>
      <c r="AR1851"/>
      <c r="AS1851"/>
      <c r="AT1851"/>
      <c r="AU1851"/>
      <c r="AV1851"/>
      <c r="AW1851"/>
      <c r="AX1851" t="inlineStr">
        <is>
          <t>Mortality</t>
        </is>
      </c>
      <c r="AY1851" t="inlineStr">
        <is>
          <t>Mortality</t>
        </is>
      </c>
      <c r="AZ1851" t="inlineStr">
        <is>
          <t>LC50</t>
        </is>
      </c>
      <c r="BA1851"/>
      <c r="BB1851" t="n">
        <v>4.0</v>
      </c>
      <c r="BC1851"/>
      <c r="BD1851"/>
      <c r="BE1851"/>
      <c r="BF1851"/>
      <c r="BG1851" t="inlineStr">
        <is>
          <t>Day(s)</t>
        </is>
      </c>
      <c r="BH1851" t="inlineStr">
        <is>
          <t>Pure</t>
        </is>
      </c>
      <c r="BI1851" t="inlineStr">
        <is>
          <t>DTXSID9022025</t>
        </is>
      </c>
      <c r="BJ1851"/>
      <c r="BK1851"/>
      <c r="BL1851"/>
      <c r="BM1851"/>
      <c r="BN1851"/>
      <c r="BO1851"/>
      <c r="BP1851"/>
      <c r="BQ1851"/>
      <c r="BR1851"/>
      <c r="BS1851"/>
      <c r="BT1851" t="inlineStr">
        <is>
          <t>--</t>
        </is>
      </c>
      <c r="BU1851"/>
      <c r="BV1851"/>
      <c r="BW1851"/>
      <c r="BX1851"/>
      <c r="BY1851"/>
      <c r="BZ1851"/>
      <c r="CA1851"/>
      <c r="CB1851"/>
      <c r="CC1851"/>
      <c r="CD1851"/>
      <c r="CE1851"/>
      <c r="CF1851"/>
      <c r="CG1851"/>
      <c r="CH1851"/>
      <c r="CI1851" t="inlineStr">
        <is>
          <t xml:space="preserve"> Affected fish lost equilibrium (starting at 2.5 hr.) priorNR to death.  At 96 hr., fish in the middle concentration were hypoactiNA but still schooled. </t>
        </is>
      </c>
      <c r="CJ1851" t="inlineStr">
        <is>
          <t xml:space="preserve">   Affected fish lost equilibrium (starting at 2.5 hr.) priorNR to death.  At 96 hr., fish in the middle concentration were hypoactiNA but still schooled. </t>
        </is>
      </c>
      <c r="CK1851" t="inlineStr">
        <is>
          <t>Brooke,L.T., D.J. Call, D.L. Geiger, and C.E. Northcott</t>
        </is>
      </c>
      <c r="CL1851" t="n">
        <v>12448.0</v>
      </c>
      <c r="CM1851" t="inlineStr">
        <is>
          <t>Acute Toxicities of Organic Chemicals to Fathead Minnows (Pimephales promelas), Vol. 1</t>
        </is>
      </c>
      <c r="CN1851" t="inlineStr">
        <is>
          <t>Center for Lake Superior Environmental Studies, University of Wisconsin-Superior, Superior, WI:414 p.</t>
        </is>
      </c>
      <c r="CO1851" t="n">
        <v>1984.0</v>
      </c>
      <c r="CP1851" t="inlineStr">
        <is>
          <t>Brooke,L.T., D.J. Call, D.L. Geiger, and C.E. Northcott (1984). Acute Toxicities of Organic Chemicals to Fathead Minnows (Pimephales promelas), Vol. 1. Center for Lake Superior Environmental Studies, University of Wisconsin-Superior, Superior, WI, 414 p. ECOREF#:12448</t>
        </is>
      </c>
    </row>
    <row r="1852">
      <c r="A1852" t="n">
        <v>368774.0</v>
      </c>
      <c r="B1852" t="inlineStr">
        <is>
          <t>3-(Trifluoromethyl)benzonitrile</t>
        </is>
      </c>
      <c r="C1852"/>
      <c r="D1852" t="inlineStr">
        <is>
          <t>Measured</t>
        </is>
      </c>
      <c r="E1852" t="inlineStr">
        <is>
          <t>Not coded</t>
        </is>
      </c>
      <c r="F1852"/>
      <c r="G1852" t="n">
        <v>95.0</v>
      </c>
      <c r="H1852"/>
      <c r="I1852"/>
      <c r="J1852"/>
      <c r="K1852"/>
      <c r="L1852" t="inlineStr">
        <is>
          <t>Pimephales promelas</t>
        </is>
      </c>
      <c r="M1852" t="inlineStr">
        <is>
          <t>Fathead Minnow</t>
        </is>
      </c>
      <c r="N1852"/>
      <c r="O1852"/>
      <c r="P1852" t="n">
        <v>33.0</v>
      </c>
      <c r="Q1852"/>
      <c r="R1852"/>
      <c r="S1852"/>
      <c r="T1852"/>
      <c r="U1852" t="inlineStr">
        <is>
          <t>Day(s)</t>
        </is>
      </c>
      <c r="V1852" t="inlineStr">
        <is>
          <t>Flow-through</t>
        </is>
      </c>
      <c r="W1852" t="inlineStr">
        <is>
          <t>Fresh water</t>
        </is>
      </c>
      <c r="X1852" t="inlineStr">
        <is>
          <t>Lab</t>
        </is>
      </c>
      <c r="Y1852"/>
      <c r="Z1852" t="inlineStr">
        <is>
          <t>Active ingredient</t>
        </is>
      </c>
      <c r="AA1852"/>
      <c r="AB1852" t="n">
        <v>47.7</v>
      </c>
      <c r="AC1852"/>
      <c r="AD1852" t="n">
        <v>39.3</v>
      </c>
      <c r="AE1852"/>
      <c r="AF1852" t="n">
        <v>57.9</v>
      </c>
      <c r="AG1852" t="inlineStr">
        <is>
          <t>AI mg/L</t>
        </is>
      </c>
      <c r="AH1852"/>
      <c r="AI1852"/>
      <c r="AJ1852"/>
      <c r="AK1852"/>
      <c r="AL1852"/>
      <c r="AM1852"/>
      <c r="AN1852"/>
      <c r="AO1852"/>
      <c r="AP1852"/>
      <c r="AQ1852"/>
      <c r="AR1852"/>
      <c r="AS1852"/>
      <c r="AT1852"/>
      <c r="AU1852"/>
      <c r="AV1852"/>
      <c r="AW1852"/>
      <c r="AX1852" t="inlineStr">
        <is>
          <t>Mortality</t>
        </is>
      </c>
      <c r="AY1852" t="inlineStr">
        <is>
          <t>Mortality</t>
        </is>
      </c>
      <c r="AZ1852" t="inlineStr">
        <is>
          <t>LC50</t>
        </is>
      </c>
      <c r="BA1852"/>
      <c r="BB1852" t="n">
        <v>4.0</v>
      </c>
      <c r="BC1852"/>
      <c r="BD1852"/>
      <c r="BE1852"/>
      <c r="BF1852"/>
      <c r="BG1852" t="inlineStr">
        <is>
          <t>Day(s)</t>
        </is>
      </c>
      <c r="BH1852" t="inlineStr">
        <is>
          <t>Pure</t>
        </is>
      </c>
      <c r="BI1852" t="inlineStr">
        <is>
          <t>DTXSID4022026</t>
        </is>
      </c>
      <c r="BJ1852"/>
      <c r="BK1852"/>
      <c r="BL1852"/>
      <c r="BM1852"/>
      <c r="BN1852"/>
      <c r="BO1852"/>
      <c r="BP1852"/>
      <c r="BQ1852"/>
      <c r="BR1852"/>
      <c r="BS1852"/>
      <c r="BT1852" t="inlineStr">
        <is>
          <t>--</t>
        </is>
      </c>
      <c r="BU1852"/>
      <c r="BV1852"/>
      <c r="BW1852"/>
      <c r="BX1852"/>
      <c r="BY1852"/>
      <c r="BZ1852"/>
      <c r="CA1852"/>
      <c r="CB1852"/>
      <c r="CC1852"/>
      <c r="CD1852"/>
      <c r="CE1852"/>
      <c r="CF1852"/>
      <c r="CG1852"/>
      <c r="CH1852"/>
      <c r="CI1852" t="inlineStr">
        <is>
          <t xml:space="preserve"> Affected fish were surfacing with their bodies at a 90    NR degree angle to the water surface.  Others lost equilibrium prior toNAeath. </t>
        </is>
      </c>
      <c r="CJ1852" t="inlineStr">
        <is>
          <t xml:space="preserve">   Affected fish were surfacing with their bodies at a 90    NR degree angle to the water surface.  Others lost equilibrium prior toNAeath. </t>
        </is>
      </c>
      <c r="CK1852" t="inlineStr">
        <is>
          <t>Brooke,L.T., D.J. Call, D.L. Geiger, and C.E. Northcott</t>
        </is>
      </c>
      <c r="CL1852" t="n">
        <v>12448.0</v>
      </c>
      <c r="CM1852" t="inlineStr">
        <is>
          <t>Acute Toxicities of Organic Chemicals to Fathead Minnows (Pimephales promelas), Vol. 1</t>
        </is>
      </c>
      <c r="CN1852" t="inlineStr">
        <is>
          <t>Center for Lake Superior Environmental Studies, University of Wisconsin-Superior, Superior, WI:414 p.</t>
        </is>
      </c>
      <c r="CO1852" t="n">
        <v>1984.0</v>
      </c>
      <c r="CP1852" t="inlineStr">
        <is>
          <t>Brooke,L.T., D.J. Call, D.L. Geiger, and C.E. Northcott (1984). Acute Toxicities of Organic Chemicals to Fathead Minnows (Pimephales promelas), Vol. 1. Center for Lake Superior Environmental Studies, University of Wisconsin-Superior, Superior, WI, 414 p. ECOREF#:12448</t>
        </is>
      </c>
    </row>
    <row r="1853">
      <c r="A1853" t="n">
        <v>371404.0</v>
      </c>
      <c r="B1853" t="inlineStr">
        <is>
          <t>4-Fluoroaniline</t>
        </is>
      </c>
      <c r="C1853"/>
      <c r="D1853" t="inlineStr">
        <is>
          <t>Measured</t>
        </is>
      </c>
      <c r="E1853" t="inlineStr">
        <is>
          <t>Not coded</t>
        </is>
      </c>
      <c r="F1853" t="inlineStr">
        <is>
          <t>&gt;=</t>
        </is>
      </c>
      <c r="G1853" t="n">
        <v>95.0</v>
      </c>
      <c r="H1853"/>
      <c r="I1853"/>
      <c r="J1853"/>
      <c r="K1853"/>
      <c r="L1853" t="inlineStr">
        <is>
          <t>Pimephales promelas</t>
        </is>
      </c>
      <c r="M1853" t="inlineStr">
        <is>
          <t>Fathead Minnow</t>
        </is>
      </c>
      <c r="N1853" t="inlineStr">
        <is>
          <t>Juvenile</t>
        </is>
      </c>
      <c r="O1853"/>
      <c r="P1853"/>
      <c r="Q1853"/>
      <c r="R1853" t="n">
        <v>26.0</v>
      </c>
      <c r="S1853"/>
      <c r="T1853" t="n">
        <v>34.0</v>
      </c>
      <c r="U1853" t="inlineStr">
        <is>
          <t>Day(s)</t>
        </is>
      </c>
      <c r="V1853" t="inlineStr">
        <is>
          <t>Flow-through</t>
        </is>
      </c>
      <c r="W1853" t="inlineStr">
        <is>
          <t>Fresh water</t>
        </is>
      </c>
      <c r="X1853" t="inlineStr">
        <is>
          <t>Lab</t>
        </is>
      </c>
      <c r="Y1853"/>
      <c r="Z1853" t="inlineStr">
        <is>
          <t>Active ingredient</t>
        </is>
      </c>
      <c r="AA1853"/>
      <c r="AB1853" t="n">
        <v>16.9</v>
      </c>
      <c r="AC1853"/>
      <c r="AD1853"/>
      <c r="AE1853"/>
      <c r="AF1853"/>
      <c r="AG1853" t="inlineStr">
        <is>
          <t>AI mg/L</t>
        </is>
      </c>
      <c r="AH1853"/>
      <c r="AI1853"/>
      <c r="AJ1853"/>
      <c r="AK1853"/>
      <c r="AL1853"/>
      <c r="AM1853"/>
      <c r="AN1853"/>
      <c r="AO1853"/>
      <c r="AP1853"/>
      <c r="AQ1853"/>
      <c r="AR1853"/>
      <c r="AS1853"/>
      <c r="AT1853"/>
      <c r="AU1853"/>
      <c r="AV1853"/>
      <c r="AW1853"/>
      <c r="AX1853" t="inlineStr">
        <is>
          <t>Mortality</t>
        </is>
      </c>
      <c r="AY1853" t="inlineStr">
        <is>
          <t>Mortality</t>
        </is>
      </c>
      <c r="AZ1853" t="inlineStr">
        <is>
          <t>LC50</t>
        </is>
      </c>
      <c r="BA1853"/>
      <c r="BB1853" t="n">
        <v>4.0</v>
      </c>
      <c r="BC1853"/>
      <c r="BD1853"/>
      <c r="BE1853"/>
      <c r="BF1853"/>
      <c r="BG1853" t="inlineStr">
        <is>
          <t>Day(s)</t>
        </is>
      </c>
      <c r="BH1853" t="inlineStr">
        <is>
          <t>Pure</t>
        </is>
      </c>
      <c r="BI1853" t="inlineStr">
        <is>
          <t>DTXSID9022027</t>
        </is>
      </c>
      <c r="BJ1853" t="inlineStr">
        <is>
          <t>10.1002/etc.5620140920</t>
        </is>
      </c>
      <c r="BK1853"/>
      <c r="BL1853"/>
      <c r="BM1853"/>
      <c r="BN1853"/>
      <c r="BO1853"/>
      <c r="BP1853"/>
      <c r="BQ1853"/>
      <c r="BR1853"/>
      <c r="BS1853"/>
      <c r="BT1853" t="inlineStr">
        <is>
          <t>--</t>
        </is>
      </c>
      <c r="BU1853"/>
      <c r="BV1853"/>
      <c r="BW1853"/>
      <c r="BX1853"/>
      <c r="BY1853"/>
      <c r="BZ1853"/>
      <c r="CA1853"/>
      <c r="CB1853"/>
      <c r="CC1853"/>
      <c r="CD1853"/>
      <c r="CE1853"/>
      <c r="CF1853"/>
      <c r="CG1853"/>
      <c r="CH1853"/>
      <c r="CI1853"/>
      <c r="CJ1853"/>
      <c r="CK1853" t="inlineStr">
        <is>
          <t>Broderius,S.J., M.D. Kahl, and M.D. Hoglund</t>
        </is>
      </c>
      <c r="CL1853" t="n">
        <v>15031.0</v>
      </c>
      <c r="CM1853" t="inlineStr">
        <is>
          <t>Use of Joint Toxic Response to Define the Primary Mode of Toxic Action for Diverse Industrial Organic Chemicals</t>
        </is>
      </c>
      <c r="CN1853" t="inlineStr">
        <is>
          <t>Environ. Toxicol. Chem.14(9): 1591-1605</t>
        </is>
      </c>
      <c r="CO1853" t="n">
        <v>1995.0</v>
      </c>
      <c r="CP1853" t="inlineStr">
        <is>
          <t>Broderius,S.J., M.D. Kahl, and M.D. Hoglund (1995). Use of Joint Toxic Response to Define the Primary Mode of Toxic Action for Diverse Industrial Organic Chemicals. Environ. Toxicol. Chem., 14, (9), 1591-1605. doi:10.1002/etc.5620140920. ECOREF#:15031</t>
        </is>
      </c>
    </row>
    <row r="1854">
      <c r="A1854" t="n">
        <v>371404.0</v>
      </c>
      <c r="B1854" t="inlineStr">
        <is>
          <t>4-Fluoroaniline</t>
        </is>
      </c>
      <c r="C1854"/>
      <c r="D1854" t="inlineStr">
        <is>
          <t>Measured</t>
        </is>
      </c>
      <c r="E1854" t="inlineStr">
        <is>
          <t>Not coded</t>
        </is>
      </c>
      <c r="F1854"/>
      <c r="G1854" t="n">
        <v>99.0</v>
      </c>
      <c r="H1854"/>
      <c r="I1854"/>
      <c r="J1854"/>
      <c r="K1854"/>
      <c r="L1854" t="inlineStr">
        <is>
          <t>Pimephales promelas</t>
        </is>
      </c>
      <c r="M1854" t="inlineStr">
        <is>
          <t>Fathead Minnow</t>
        </is>
      </c>
      <c r="N1854"/>
      <c r="O1854"/>
      <c r="P1854" t="n">
        <v>32.0</v>
      </c>
      <c r="Q1854"/>
      <c r="R1854"/>
      <c r="S1854"/>
      <c r="T1854"/>
      <c r="U1854" t="inlineStr">
        <is>
          <t>Day(s)</t>
        </is>
      </c>
      <c r="V1854" t="inlineStr">
        <is>
          <t>Flow-through</t>
        </is>
      </c>
      <c r="W1854" t="inlineStr">
        <is>
          <t>Fresh water</t>
        </is>
      </c>
      <c r="X1854" t="inlineStr">
        <is>
          <t>Lab</t>
        </is>
      </c>
      <c r="Y1854"/>
      <c r="Z1854" t="inlineStr">
        <is>
          <t>Active ingredient</t>
        </is>
      </c>
      <c r="AA1854"/>
      <c r="AB1854" t="n">
        <v>16.9</v>
      </c>
      <c r="AC1854"/>
      <c r="AD1854" t="n">
        <v>14.4</v>
      </c>
      <c r="AE1854"/>
      <c r="AF1854" t="n">
        <v>19.9</v>
      </c>
      <c r="AG1854" t="inlineStr">
        <is>
          <t>AI mg/L</t>
        </is>
      </c>
      <c r="AH1854"/>
      <c r="AI1854"/>
      <c r="AJ1854"/>
      <c r="AK1854"/>
      <c r="AL1854"/>
      <c r="AM1854"/>
      <c r="AN1854"/>
      <c r="AO1854"/>
      <c r="AP1854"/>
      <c r="AQ1854"/>
      <c r="AR1854"/>
      <c r="AS1854"/>
      <c r="AT1854"/>
      <c r="AU1854"/>
      <c r="AV1854"/>
      <c r="AW1854"/>
      <c r="AX1854" t="inlineStr">
        <is>
          <t>Mortality</t>
        </is>
      </c>
      <c r="AY1854" t="inlineStr">
        <is>
          <t>Mortality</t>
        </is>
      </c>
      <c r="AZ1854" t="inlineStr">
        <is>
          <t>LC50</t>
        </is>
      </c>
      <c r="BA1854"/>
      <c r="BB1854" t="n">
        <v>4.0</v>
      </c>
      <c r="BC1854"/>
      <c r="BD1854"/>
      <c r="BE1854"/>
      <c r="BF1854"/>
      <c r="BG1854" t="inlineStr">
        <is>
          <t>Day(s)</t>
        </is>
      </c>
      <c r="BH1854" t="inlineStr">
        <is>
          <t>Pure</t>
        </is>
      </c>
      <c r="BI1854" t="inlineStr">
        <is>
          <t>DTXSID9022027</t>
        </is>
      </c>
      <c r="BJ1854"/>
      <c r="BK1854"/>
      <c r="BL1854"/>
      <c r="BM1854"/>
      <c r="BN1854"/>
      <c r="BO1854"/>
      <c r="BP1854"/>
      <c r="BQ1854"/>
      <c r="BR1854"/>
      <c r="BS1854"/>
      <c r="BT1854" t="inlineStr">
        <is>
          <t>--</t>
        </is>
      </c>
      <c r="BU1854"/>
      <c r="BV1854"/>
      <c r="BW1854"/>
      <c r="BX1854"/>
      <c r="BY1854"/>
      <c r="BZ1854"/>
      <c r="CA1854"/>
      <c r="CB1854"/>
      <c r="CC1854"/>
      <c r="CD1854"/>
      <c r="CE1854"/>
      <c r="CF1854"/>
      <c r="CG1854"/>
      <c r="CH1854"/>
      <c r="CI1854" t="inlineStr">
        <is>
          <t xml:space="preserve"> Death did not seem to be highly concentration dependent   NR during the first 24 hours of the test.  Affected fish lost equilibrNAm prior to death. </t>
        </is>
      </c>
      <c r="CJ1854" t="inlineStr">
        <is>
          <t xml:space="preserve">   Death did not seem to be highly concentration dependent   NR during the first 24 hours of the test.  Affected fish lost equilibrNAm prior to death. </t>
        </is>
      </c>
      <c r="CK1854" t="inlineStr">
        <is>
          <t>Brooke,L.T., D.J. Call, D.L. Geiger, and C.E. Northcott</t>
        </is>
      </c>
      <c r="CL1854" t="n">
        <v>12448.0</v>
      </c>
      <c r="CM1854" t="inlineStr">
        <is>
          <t>Acute Toxicities of Organic Chemicals to Fathead Minnows (Pimephales promelas), Vol. 1</t>
        </is>
      </c>
      <c r="CN1854" t="inlineStr">
        <is>
          <t>Center for Lake Superior Environmental Studies, University of Wisconsin-Superior, Superior, WI:414 p.</t>
        </is>
      </c>
      <c r="CO1854" t="n">
        <v>1984.0</v>
      </c>
      <c r="CP1854" t="inlineStr">
        <is>
          <t>Brooke,L.T., D.J. Call, D.L. Geiger, and C.E. Northcott (1984). Acute Toxicities of Organic Chemicals to Fathead Minnows (Pimephales promelas), Vol. 1. Center for Lake Superior Environmental Studies, University of Wisconsin-Superior, Superior, WI, 414 p. ECOREF#:12448</t>
        </is>
      </c>
    </row>
    <row r="1855">
      <c r="A1855" t="n">
        <v>371404.0</v>
      </c>
      <c r="B1855" t="inlineStr">
        <is>
          <t>4-Fluoroaniline</t>
        </is>
      </c>
      <c r="C1855"/>
      <c r="D1855" t="inlineStr">
        <is>
          <t>Measured</t>
        </is>
      </c>
      <c r="E1855" t="inlineStr">
        <is>
          <t>Not coded</t>
        </is>
      </c>
      <c r="F1855" t="inlineStr">
        <is>
          <t>&gt;=</t>
        </is>
      </c>
      <c r="G1855" t="n">
        <v>95.0</v>
      </c>
      <c r="H1855"/>
      <c r="I1855"/>
      <c r="J1855"/>
      <c r="K1855"/>
      <c r="L1855" t="inlineStr">
        <is>
          <t>Pimephales promelas</t>
        </is>
      </c>
      <c r="M1855" t="inlineStr">
        <is>
          <t>Fathead Minnow</t>
        </is>
      </c>
      <c r="N1855" t="inlineStr">
        <is>
          <t>Juvenile</t>
        </is>
      </c>
      <c r="O1855"/>
      <c r="P1855"/>
      <c r="Q1855"/>
      <c r="R1855" t="n">
        <v>26.0</v>
      </c>
      <c r="S1855"/>
      <c r="T1855" t="n">
        <v>34.0</v>
      </c>
      <c r="U1855" t="inlineStr">
        <is>
          <t>Day(s)</t>
        </is>
      </c>
      <c r="V1855" t="inlineStr">
        <is>
          <t>Flow-through</t>
        </is>
      </c>
      <c r="W1855" t="inlineStr">
        <is>
          <t>Fresh water</t>
        </is>
      </c>
      <c r="X1855" t="inlineStr">
        <is>
          <t>Lab</t>
        </is>
      </c>
      <c r="Y1855"/>
      <c r="Z1855" t="inlineStr">
        <is>
          <t>Active ingredient</t>
        </is>
      </c>
      <c r="AA1855"/>
      <c r="AB1855" t="n">
        <v>23.0</v>
      </c>
      <c r="AC1855"/>
      <c r="AD1855"/>
      <c r="AE1855"/>
      <c r="AF1855"/>
      <c r="AG1855" t="inlineStr">
        <is>
          <t>AI mg/L</t>
        </is>
      </c>
      <c r="AH1855"/>
      <c r="AI1855"/>
      <c r="AJ1855"/>
      <c r="AK1855"/>
      <c r="AL1855"/>
      <c r="AM1855"/>
      <c r="AN1855"/>
      <c r="AO1855"/>
      <c r="AP1855"/>
      <c r="AQ1855"/>
      <c r="AR1855"/>
      <c r="AS1855"/>
      <c r="AT1855"/>
      <c r="AU1855"/>
      <c r="AV1855"/>
      <c r="AW1855"/>
      <c r="AX1855" t="inlineStr">
        <is>
          <t>Mortality</t>
        </is>
      </c>
      <c r="AY1855" t="inlineStr">
        <is>
          <t>Mortality</t>
        </is>
      </c>
      <c r="AZ1855" t="inlineStr">
        <is>
          <t>LC50</t>
        </is>
      </c>
      <c r="BA1855"/>
      <c r="BB1855" t="n">
        <v>4.0</v>
      </c>
      <c r="BC1855"/>
      <c r="BD1855"/>
      <c r="BE1855"/>
      <c r="BF1855"/>
      <c r="BG1855" t="inlineStr">
        <is>
          <t>Day(s)</t>
        </is>
      </c>
      <c r="BH1855" t="inlineStr">
        <is>
          <t>Pure</t>
        </is>
      </c>
      <c r="BI1855" t="inlineStr">
        <is>
          <t>DTXSID9022027</t>
        </is>
      </c>
      <c r="BJ1855" t="inlineStr">
        <is>
          <t>10.1002/etc.5620140920</t>
        </is>
      </c>
      <c r="BK1855"/>
      <c r="BL1855"/>
      <c r="BM1855"/>
      <c r="BN1855"/>
      <c r="BO1855"/>
      <c r="BP1855"/>
      <c r="BQ1855"/>
      <c r="BR1855"/>
      <c r="BS1855"/>
      <c r="BT1855" t="inlineStr">
        <is>
          <t>--</t>
        </is>
      </c>
      <c r="BU1855"/>
      <c r="BV1855"/>
      <c r="BW1855"/>
      <c r="BX1855"/>
      <c r="BY1855"/>
      <c r="BZ1855"/>
      <c r="CA1855"/>
      <c r="CB1855"/>
      <c r="CC1855"/>
      <c r="CD1855"/>
      <c r="CE1855"/>
      <c r="CF1855"/>
      <c r="CG1855"/>
      <c r="CH1855"/>
      <c r="CI1855"/>
      <c r="CJ1855"/>
      <c r="CK1855" t="inlineStr">
        <is>
          <t>Broderius,S.J., M.D. Kahl, and M.D. Hoglund</t>
        </is>
      </c>
      <c r="CL1855" t="n">
        <v>15031.0</v>
      </c>
      <c r="CM1855" t="inlineStr">
        <is>
          <t>Use of Joint Toxic Response to Define the Primary Mode of Toxic Action for Diverse Industrial Organic Chemicals</t>
        </is>
      </c>
      <c r="CN1855" t="inlineStr">
        <is>
          <t>Environ. Toxicol. Chem.14(9): 1591-1605</t>
        </is>
      </c>
      <c r="CO1855" t="n">
        <v>1995.0</v>
      </c>
      <c r="CP1855" t="inlineStr">
        <is>
          <t>Broderius,S.J., M.D. Kahl, and M.D. Hoglund (1995). Use of Joint Toxic Response to Define the Primary Mode of Toxic Action for Diverse Industrial Organic Chemicals. Environ. Toxicol. Chem., 14, (9), 1591-1605. doi:10.1002/etc.5620140920. ECOREF#:15031</t>
        </is>
      </c>
    </row>
    <row r="1856">
      <c r="A1856" t="n">
        <v>383631.0</v>
      </c>
      <c r="B1856" t="inlineStr">
        <is>
          <t>Trifluoroacetic acid, Ethyl ester</t>
        </is>
      </c>
      <c r="C1856"/>
      <c r="D1856" t="inlineStr">
        <is>
          <t>Measured</t>
        </is>
      </c>
      <c r="E1856" t="inlineStr">
        <is>
          <t>Not coded</t>
        </is>
      </c>
      <c r="F1856"/>
      <c r="G1856" t="n">
        <v>99.0</v>
      </c>
      <c r="H1856"/>
      <c r="I1856"/>
      <c r="J1856"/>
      <c r="K1856"/>
      <c r="L1856" t="inlineStr">
        <is>
          <t>Pimephales promelas</t>
        </is>
      </c>
      <c r="M1856" t="inlineStr">
        <is>
          <t>Fathead Minnow</t>
        </is>
      </c>
      <c r="N1856"/>
      <c r="O1856"/>
      <c r="P1856" t="n">
        <v>32.0</v>
      </c>
      <c r="Q1856"/>
      <c r="R1856"/>
      <c r="S1856"/>
      <c r="T1856"/>
      <c r="U1856" t="inlineStr">
        <is>
          <t>Day(s)</t>
        </is>
      </c>
      <c r="V1856" t="inlineStr">
        <is>
          <t>Renewal</t>
        </is>
      </c>
      <c r="W1856" t="inlineStr">
        <is>
          <t>Fresh water</t>
        </is>
      </c>
      <c r="X1856" t="inlineStr">
        <is>
          <t>Lab</t>
        </is>
      </c>
      <c r="Y1856"/>
      <c r="Z1856" t="inlineStr">
        <is>
          <t>Active ingredient</t>
        </is>
      </c>
      <c r="AA1856"/>
      <c r="AB1856" t="n">
        <v>10000.0</v>
      </c>
      <c r="AC1856"/>
      <c r="AD1856" t="n">
        <v>7790.0</v>
      </c>
      <c r="AE1856"/>
      <c r="AF1856" t="n">
        <v>12800.0</v>
      </c>
      <c r="AG1856" t="inlineStr">
        <is>
          <t>AI mg/L</t>
        </is>
      </c>
      <c r="AH1856"/>
      <c r="AI1856"/>
      <c r="AJ1856"/>
      <c r="AK1856"/>
      <c r="AL1856"/>
      <c r="AM1856"/>
      <c r="AN1856"/>
      <c r="AO1856"/>
      <c r="AP1856"/>
      <c r="AQ1856"/>
      <c r="AR1856"/>
      <c r="AS1856"/>
      <c r="AT1856"/>
      <c r="AU1856"/>
      <c r="AV1856"/>
      <c r="AW1856"/>
      <c r="AX1856" t="inlineStr">
        <is>
          <t>Mortality</t>
        </is>
      </c>
      <c r="AY1856" t="inlineStr">
        <is>
          <t>Mortality</t>
        </is>
      </c>
      <c r="AZ1856" t="inlineStr">
        <is>
          <t>LC50</t>
        </is>
      </c>
      <c r="BA1856"/>
      <c r="BB1856" t="n">
        <v>4.0</v>
      </c>
      <c r="BC1856"/>
      <c r="BD1856"/>
      <c r="BE1856"/>
      <c r="BF1856"/>
      <c r="BG1856" t="inlineStr">
        <is>
          <t>Day(s)</t>
        </is>
      </c>
      <c r="BH1856" t="inlineStr">
        <is>
          <t>Pure</t>
        </is>
      </c>
      <c r="BI1856" t="inlineStr">
        <is>
          <t>DTXSID8041959</t>
        </is>
      </c>
      <c r="BJ1856"/>
      <c r="BK1856"/>
      <c r="BL1856"/>
      <c r="BM1856"/>
      <c r="BN1856"/>
      <c r="BO1856"/>
      <c r="BP1856"/>
      <c r="BQ1856"/>
      <c r="BR1856"/>
      <c r="BS1856"/>
      <c r="BT1856" t="inlineStr">
        <is>
          <t>--</t>
        </is>
      </c>
      <c r="BU1856"/>
      <c r="BV1856"/>
      <c r="BW1856"/>
      <c r="BX1856"/>
      <c r="BY1856"/>
      <c r="BZ1856"/>
      <c r="CA1856"/>
      <c r="CB1856"/>
      <c r="CC1856"/>
      <c r="CD1856"/>
      <c r="CE1856"/>
      <c r="CF1856"/>
      <c r="CG1856"/>
      <c r="CH1856"/>
      <c r="CI1856"/>
      <c r="CJ1856"/>
      <c r="CK1856" t="inlineStr">
        <is>
          <t>Geiger,D.L., D.J. Call, and L.T. Brooke</t>
        </is>
      </c>
      <c r="CL1856" t="n">
        <v>12859.0</v>
      </c>
      <c r="CM1856" t="inlineStr">
        <is>
          <t>Acute Toxicities of Organic Chemicals to Fathead Minnows (Pimephales promelas) Volume IV</t>
        </is>
      </c>
      <c r="CN1856" t="inlineStr">
        <is>
          <t>Center for Lake Superior Environmental Studies, University of Wisconsin, Superior, WI4:355 p.</t>
        </is>
      </c>
      <c r="CO1856" t="n">
        <v>1988.0</v>
      </c>
      <c r="CP1856" t="inlineStr">
        <is>
          <t>Geiger,D.L., D.J. Call, and L.T. Brooke (1988). Acute Toxicities of Organic Chemicals to Fathead Minnows (Pimephales promelas) Volume IV. Center for Lake Superior Environmental Studies, University of Wisconsin, Superior, WI, 4, 355 p. ECOREF#:12859</t>
        </is>
      </c>
    </row>
    <row r="1857">
      <c r="A1857" t="n">
        <v>385002.0</v>
      </c>
      <c r="B1857" t="inlineStr">
        <is>
          <t>2,6-Difluorobenzoic acid</t>
        </is>
      </c>
      <c r="C1857"/>
      <c r="D1857" t="inlineStr">
        <is>
          <t>Unmeasured</t>
        </is>
      </c>
      <c r="E1857" t="inlineStr">
        <is>
          <t>Not coded</t>
        </is>
      </c>
      <c r="F1857"/>
      <c r="G1857"/>
      <c r="H1857"/>
      <c r="I1857"/>
      <c r="J1857"/>
      <c r="K1857"/>
      <c r="L1857" t="inlineStr">
        <is>
          <t>Pimephales promelas</t>
        </is>
      </c>
      <c r="M1857" t="inlineStr">
        <is>
          <t>Fathead Minnow</t>
        </is>
      </c>
      <c r="N1857"/>
      <c r="O1857"/>
      <c r="P1857"/>
      <c r="Q1857"/>
      <c r="R1857"/>
      <c r="S1857"/>
      <c r="T1857"/>
      <c r="U1857"/>
      <c r="V1857" t="inlineStr">
        <is>
          <t>Static</t>
        </is>
      </c>
      <c r="W1857" t="inlineStr">
        <is>
          <t>Fresh water</t>
        </is>
      </c>
      <c r="X1857" t="inlineStr">
        <is>
          <t>Lab</t>
        </is>
      </c>
      <c r="Y1857"/>
      <c r="Z1857" t="inlineStr">
        <is>
          <t>Formulation</t>
        </is>
      </c>
      <c r="AA1857"/>
      <c r="AB1857" t="n">
        <v>69.0</v>
      </c>
      <c r="AC1857"/>
      <c r="AD1857" t="n">
        <v>55.0</v>
      </c>
      <c r="AE1857"/>
      <c r="AF1857" t="n">
        <v>87.0</v>
      </c>
      <c r="AG1857" t="inlineStr">
        <is>
          <t>AI mg/L</t>
        </is>
      </c>
      <c r="AH1857"/>
      <c r="AI1857"/>
      <c r="AJ1857"/>
      <c r="AK1857"/>
      <c r="AL1857"/>
      <c r="AM1857"/>
      <c r="AN1857"/>
      <c r="AO1857"/>
      <c r="AP1857"/>
      <c r="AQ1857"/>
      <c r="AR1857"/>
      <c r="AS1857"/>
      <c r="AT1857"/>
      <c r="AU1857"/>
      <c r="AV1857"/>
      <c r="AW1857"/>
      <c r="AX1857" t="inlineStr">
        <is>
          <t>Mortality</t>
        </is>
      </c>
      <c r="AY1857" t="inlineStr">
        <is>
          <t>Mortality</t>
        </is>
      </c>
      <c r="AZ1857" t="inlineStr">
        <is>
          <t>LC50</t>
        </is>
      </c>
      <c r="BA1857"/>
      <c r="BB1857" t="n">
        <v>4.0</v>
      </c>
      <c r="BC1857"/>
      <c r="BD1857"/>
      <c r="BE1857"/>
      <c r="BF1857"/>
      <c r="BG1857" t="inlineStr">
        <is>
          <t>Day(s)</t>
        </is>
      </c>
      <c r="BH1857"/>
      <c r="BI1857" t="inlineStr">
        <is>
          <t>DTXSID7075391</t>
        </is>
      </c>
      <c r="BJ1857"/>
      <c r="BK1857"/>
      <c r="BL1857"/>
      <c r="BM1857"/>
      <c r="BN1857"/>
      <c r="BO1857"/>
      <c r="BP1857"/>
      <c r="BQ1857"/>
      <c r="BR1857"/>
      <c r="BS1857"/>
      <c r="BT1857" t="inlineStr">
        <is>
          <t>--</t>
        </is>
      </c>
      <c r="BU1857"/>
      <c r="BV1857"/>
      <c r="BW1857"/>
      <c r="BX1857"/>
      <c r="BY1857"/>
      <c r="BZ1857"/>
      <c r="CA1857"/>
      <c r="CB1857"/>
      <c r="CC1857"/>
      <c r="CD1857"/>
      <c r="CE1857"/>
      <c r="CF1857"/>
      <c r="CG1857"/>
      <c r="CH1857"/>
      <c r="CI1857"/>
      <c r="CJ1857"/>
      <c r="CK1857" t="inlineStr">
        <is>
          <t>Julin,A.M., and H.O. Sanders</t>
        </is>
      </c>
      <c r="CL1857" t="n">
        <v>939.0</v>
      </c>
      <c r="CM1857" t="inlineStr">
        <is>
          <t>Toxicity of the IGR, Diflubenzuron, to Freshwater Invertebrates and Fishes</t>
        </is>
      </c>
      <c r="CN1857" t="inlineStr">
        <is>
          <t>Mosq. News38(2): 256-259</t>
        </is>
      </c>
      <c r="CO1857" t="n">
        <v>1978.0</v>
      </c>
      <c r="CP1857" t="inlineStr">
        <is>
          <t>Julin,A.M., and H.O. Sanders (1978). Toxicity of the IGR, Diflubenzuron, to Freshwater Invertebrates and Fishes. Mosq. News, 38, (2), 256-259. ECOREF#:939</t>
        </is>
      </c>
    </row>
    <row r="1858">
      <c r="A1858" t="n">
        <v>387451.0</v>
      </c>
      <c r="B1858" t="inlineStr">
        <is>
          <t>2-Chloro-6-fluorobenzaldehyde</t>
        </is>
      </c>
      <c r="C1858"/>
      <c r="D1858" t="inlineStr">
        <is>
          <t>Measured</t>
        </is>
      </c>
      <c r="E1858" t="inlineStr">
        <is>
          <t>Not coded</t>
        </is>
      </c>
      <c r="F1858"/>
      <c r="G1858" t="n">
        <v>95.0</v>
      </c>
      <c r="H1858"/>
      <c r="I1858"/>
      <c r="J1858"/>
      <c r="K1858"/>
      <c r="L1858" t="inlineStr">
        <is>
          <t>Pimephales promelas</t>
        </is>
      </c>
      <c r="M1858" t="inlineStr">
        <is>
          <t>Fathead Minnow</t>
        </is>
      </c>
      <c r="N1858"/>
      <c r="O1858"/>
      <c r="P1858" t="n">
        <v>33.0</v>
      </c>
      <c r="Q1858"/>
      <c r="R1858"/>
      <c r="S1858"/>
      <c r="T1858"/>
      <c r="U1858" t="inlineStr">
        <is>
          <t>Day(s)</t>
        </is>
      </c>
      <c r="V1858" t="inlineStr">
        <is>
          <t>Flow-through</t>
        </is>
      </c>
      <c r="W1858" t="inlineStr">
        <is>
          <t>Fresh water</t>
        </is>
      </c>
      <c r="X1858" t="inlineStr">
        <is>
          <t>Lab</t>
        </is>
      </c>
      <c r="Y1858"/>
      <c r="Z1858" t="inlineStr">
        <is>
          <t>Active ingredient</t>
        </is>
      </c>
      <c r="AA1858"/>
      <c r="AB1858" t="n">
        <v>9.41</v>
      </c>
      <c r="AC1858"/>
      <c r="AD1858" t="n">
        <v>9.05</v>
      </c>
      <c r="AE1858"/>
      <c r="AF1858" t="n">
        <v>9.8</v>
      </c>
      <c r="AG1858" t="inlineStr">
        <is>
          <t>AI mg/L</t>
        </is>
      </c>
      <c r="AH1858"/>
      <c r="AI1858"/>
      <c r="AJ1858"/>
      <c r="AK1858"/>
      <c r="AL1858"/>
      <c r="AM1858"/>
      <c r="AN1858"/>
      <c r="AO1858"/>
      <c r="AP1858"/>
      <c r="AQ1858"/>
      <c r="AR1858"/>
      <c r="AS1858"/>
      <c r="AT1858"/>
      <c r="AU1858"/>
      <c r="AV1858"/>
      <c r="AW1858"/>
      <c r="AX1858" t="inlineStr">
        <is>
          <t>Mortality</t>
        </is>
      </c>
      <c r="AY1858" t="inlineStr">
        <is>
          <t>Mortality</t>
        </is>
      </c>
      <c r="AZ1858" t="inlineStr">
        <is>
          <t>LC50</t>
        </is>
      </c>
      <c r="BA1858"/>
      <c r="BB1858" t="n">
        <v>4.0</v>
      </c>
      <c r="BC1858"/>
      <c r="BD1858"/>
      <c r="BE1858"/>
      <c r="BF1858"/>
      <c r="BG1858" t="inlineStr">
        <is>
          <t>Day(s)</t>
        </is>
      </c>
      <c r="BH1858" t="inlineStr">
        <is>
          <t>Pure</t>
        </is>
      </c>
      <c r="BI1858" t="inlineStr">
        <is>
          <t>DTXSID4022028</t>
        </is>
      </c>
      <c r="BJ1858"/>
      <c r="BK1858"/>
      <c r="BL1858"/>
      <c r="BM1858"/>
      <c r="BN1858"/>
      <c r="BO1858"/>
      <c r="BP1858"/>
      <c r="BQ1858"/>
      <c r="BR1858"/>
      <c r="BS1858"/>
      <c r="BT1858" t="inlineStr">
        <is>
          <t>--</t>
        </is>
      </c>
      <c r="BU1858"/>
      <c r="BV1858"/>
      <c r="BW1858"/>
      <c r="BX1858"/>
      <c r="BY1858"/>
      <c r="BZ1858"/>
      <c r="CA1858"/>
      <c r="CB1858"/>
      <c r="CC1858"/>
      <c r="CD1858"/>
      <c r="CE1858"/>
      <c r="CF1858"/>
      <c r="CG1858"/>
      <c r="CH1858"/>
      <c r="CI1858" t="inlineStr">
        <is>
          <t xml:space="preserve"> Fish in the two lowest concentrations were hemorrhaging inNR the pectoral and tail fins.  This condition was not present in the cNAtrols.  Fish in the three highest concentrations stopped schooling, swam at the surface, then lost equili- </t>
        </is>
      </c>
      <c r="CJ1858" t="inlineStr">
        <is>
          <t xml:space="preserve">   Fish in the two lowest concentrations were hemorrhaging inNR the pectoral and tail fins.  This condition was not present in the cNAtrols.  Fish in the three highest concentrations stopped schooling, swam at the surface, then lost equili- </t>
        </is>
      </c>
      <c r="CK1858" t="inlineStr">
        <is>
          <t>Brooke,L.T., D.J. Call, D.L. Geiger, and C.E. Northcott</t>
        </is>
      </c>
      <c r="CL1858" t="n">
        <v>12448.0</v>
      </c>
      <c r="CM1858" t="inlineStr">
        <is>
          <t>Acute Toxicities of Organic Chemicals to Fathead Minnows (Pimephales promelas), Vol. 1</t>
        </is>
      </c>
      <c r="CN1858" t="inlineStr">
        <is>
          <t>Center for Lake Superior Environmental Studies, University of Wisconsin-Superior, Superior, WI:414 p.</t>
        </is>
      </c>
      <c r="CO1858" t="n">
        <v>1984.0</v>
      </c>
      <c r="CP1858" t="inlineStr">
        <is>
          <t>Brooke,L.T., D.J. Call, D.L. Geiger, and C.E. Northcott (1984). Acute Toxicities of Organic Chemicals to Fathead Minnows (Pimephales promelas), Vol. 1. Center for Lake Superior Environmental Studies, University of Wisconsin-Superior, Superior, WI, 414 p. ECOREF#:12448</t>
        </is>
      </c>
    </row>
    <row r="1859">
      <c r="A1859" t="n">
        <v>393395.0</v>
      </c>
      <c r="B1859" t="inlineStr">
        <is>
          <t>4-Fluoro-2-(trifluoromethyl)aniline</t>
        </is>
      </c>
      <c r="C1859"/>
      <c r="D1859" t="inlineStr">
        <is>
          <t>Measured</t>
        </is>
      </c>
      <c r="E1859" t="inlineStr">
        <is>
          <t>Not reported</t>
        </is>
      </c>
      <c r="F1859"/>
      <c r="G1859" t="n">
        <v>99.0</v>
      </c>
      <c r="H1859"/>
      <c r="I1859"/>
      <c r="J1859"/>
      <c r="K1859"/>
      <c r="L1859" t="inlineStr">
        <is>
          <t>Pimephales promelas</t>
        </is>
      </c>
      <c r="M1859" t="inlineStr">
        <is>
          <t>Fathead Minnow</t>
        </is>
      </c>
      <c r="N1859"/>
      <c r="O1859"/>
      <c r="P1859" t="n">
        <v>33.0</v>
      </c>
      <c r="Q1859"/>
      <c r="R1859"/>
      <c r="S1859"/>
      <c r="T1859"/>
      <c r="U1859" t="inlineStr">
        <is>
          <t>Day(s)</t>
        </is>
      </c>
      <c r="V1859" t="inlineStr">
        <is>
          <t>Flow-through</t>
        </is>
      </c>
      <c r="W1859" t="inlineStr">
        <is>
          <t>Fresh water</t>
        </is>
      </c>
      <c r="X1859" t="inlineStr">
        <is>
          <t>Lab</t>
        </is>
      </c>
      <c r="Y1859" t="n">
        <v>6.0</v>
      </c>
      <c r="Z1859" t="inlineStr">
        <is>
          <t>Active ingredient</t>
        </is>
      </c>
      <c r="AA1859"/>
      <c r="AB1859" t="n">
        <v>29.6</v>
      </c>
      <c r="AC1859"/>
      <c r="AD1859"/>
      <c r="AE1859"/>
      <c r="AF1859"/>
      <c r="AG1859" t="inlineStr">
        <is>
          <t>AI mg/L</t>
        </is>
      </c>
      <c r="AH1859"/>
      <c r="AI1859"/>
      <c r="AJ1859"/>
      <c r="AK1859"/>
      <c r="AL1859"/>
      <c r="AM1859"/>
      <c r="AN1859"/>
      <c r="AO1859"/>
      <c r="AP1859"/>
      <c r="AQ1859"/>
      <c r="AR1859"/>
      <c r="AS1859"/>
      <c r="AT1859"/>
      <c r="AU1859"/>
      <c r="AV1859"/>
      <c r="AW1859"/>
      <c r="AX1859" t="inlineStr">
        <is>
          <t>Mortality</t>
        </is>
      </c>
      <c r="AY1859" t="inlineStr">
        <is>
          <t>Mortality</t>
        </is>
      </c>
      <c r="AZ1859" t="inlineStr">
        <is>
          <t>LC50</t>
        </is>
      </c>
      <c r="BA1859"/>
      <c r="BB1859" t="n">
        <v>4.0</v>
      </c>
      <c r="BC1859"/>
      <c r="BD1859"/>
      <c r="BE1859"/>
      <c r="BF1859"/>
      <c r="BG1859" t="inlineStr">
        <is>
          <t>Day(s)</t>
        </is>
      </c>
      <c r="BH1859"/>
      <c r="BI1859" t="inlineStr">
        <is>
          <t>DTXSID9022029</t>
        </is>
      </c>
      <c r="BJ1859"/>
      <c r="BK1859"/>
      <c r="BL1859"/>
      <c r="BM1859"/>
      <c r="BN1859"/>
      <c r="BO1859"/>
      <c r="BP1859"/>
      <c r="BQ1859"/>
      <c r="BR1859"/>
      <c r="BS1859"/>
      <c r="BT1859" t="inlineStr">
        <is>
          <t>--</t>
        </is>
      </c>
      <c r="BU1859"/>
      <c r="BV1859"/>
      <c r="BW1859"/>
      <c r="BX1859"/>
      <c r="BY1859"/>
      <c r="BZ1859"/>
      <c r="CA1859"/>
      <c r="CB1859"/>
      <c r="CC1859"/>
      <c r="CD1859"/>
      <c r="CE1859"/>
      <c r="CF1859"/>
      <c r="CG1859"/>
      <c r="CH1859"/>
      <c r="CI1859"/>
      <c r="CJ1859" t="inlineStr">
        <is>
          <t xml:space="preserve">SOURCE/CULTURED FROM BROOD STOCK PROVIDED BY THE U.S. ENVIRONMENTAL RESEARCH LABORATORY - DULUTH//MEDIA/LAKE SUPERIOR WATER//   </t>
        </is>
      </c>
      <c r="CK1859" t="inlineStr">
        <is>
          <t>Brooke,L.T., D.J. Call, D.L. Geiger, and C.E. Northcott</t>
        </is>
      </c>
      <c r="CL1859" t="n">
        <v>12448.0</v>
      </c>
      <c r="CM1859" t="inlineStr">
        <is>
          <t>Acute Toxicities of Organic Chemicals to Fathead Minnows (Pimephales promelas), Vol. 1</t>
        </is>
      </c>
      <c r="CN1859" t="inlineStr">
        <is>
          <t>Center for Lake Superior Environmental Studies, University of Wisconsin-Superior, Superior, WI:414 p.</t>
        </is>
      </c>
      <c r="CO1859" t="n">
        <v>1984.0</v>
      </c>
      <c r="CP1859" t="inlineStr">
        <is>
          <t>Brooke,L.T., D.J. Call, D.L. Geiger, and C.E. Northcott (1984). Acute Toxicities of Organic Chemicals to Fathead Minnows (Pimephales promelas), Vol. 1. Center for Lake Superior Environmental Studies, University of Wisconsin-Superior, Superior, WI, 414 p. ECOREF#:12448</t>
        </is>
      </c>
    </row>
    <row r="1860">
      <c r="A1860" t="n">
        <v>446526.0</v>
      </c>
      <c r="B1860" t="inlineStr">
        <is>
          <t>2-Fluorobenzaldehyde</t>
        </is>
      </c>
      <c r="C1860"/>
      <c r="D1860" t="inlineStr">
        <is>
          <t>Measured</t>
        </is>
      </c>
      <c r="E1860" t="inlineStr">
        <is>
          <t>Not reported</t>
        </is>
      </c>
      <c r="F1860"/>
      <c r="G1860" t="n">
        <v>97.0</v>
      </c>
      <c r="H1860"/>
      <c r="I1860"/>
      <c r="J1860"/>
      <c r="K1860"/>
      <c r="L1860" t="inlineStr">
        <is>
          <t>Pimephales promelas</t>
        </is>
      </c>
      <c r="M1860" t="inlineStr">
        <is>
          <t>Fathead Minnow</t>
        </is>
      </c>
      <c r="N1860"/>
      <c r="O1860"/>
      <c r="P1860" t="n">
        <v>27.0</v>
      </c>
      <c r="Q1860"/>
      <c r="R1860"/>
      <c r="S1860"/>
      <c r="T1860"/>
      <c r="U1860" t="inlineStr">
        <is>
          <t>Day(s)</t>
        </is>
      </c>
      <c r="V1860" t="inlineStr">
        <is>
          <t>Flow-through</t>
        </is>
      </c>
      <c r="W1860" t="inlineStr">
        <is>
          <t>Fresh water</t>
        </is>
      </c>
      <c r="X1860" t="inlineStr">
        <is>
          <t>Lab</t>
        </is>
      </c>
      <c r="Y1860" t="n">
        <v>6.0</v>
      </c>
      <c r="Z1860" t="inlineStr">
        <is>
          <t>Active ingredient</t>
        </is>
      </c>
      <c r="AA1860"/>
      <c r="AB1860" t="n">
        <v>1.37</v>
      </c>
      <c r="AC1860"/>
      <c r="AD1860" t="n">
        <v>1.16</v>
      </c>
      <c r="AE1860"/>
      <c r="AF1860" t="n">
        <v>1.62</v>
      </c>
      <c r="AG1860" t="inlineStr">
        <is>
          <t>AI mg/L</t>
        </is>
      </c>
      <c r="AH1860"/>
      <c r="AI1860"/>
      <c r="AJ1860"/>
      <c r="AK1860"/>
      <c r="AL1860"/>
      <c r="AM1860"/>
      <c r="AN1860"/>
      <c r="AO1860"/>
      <c r="AP1860"/>
      <c r="AQ1860"/>
      <c r="AR1860"/>
      <c r="AS1860"/>
      <c r="AT1860"/>
      <c r="AU1860"/>
      <c r="AV1860"/>
      <c r="AW1860"/>
      <c r="AX1860" t="inlineStr">
        <is>
          <t>Mortality</t>
        </is>
      </c>
      <c r="AY1860" t="inlineStr">
        <is>
          <t>Mortality</t>
        </is>
      </c>
      <c r="AZ1860" t="inlineStr">
        <is>
          <t>LC50</t>
        </is>
      </c>
      <c r="BA1860"/>
      <c r="BB1860" t="n">
        <v>4.0</v>
      </c>
      <c r="BC1860"/>
      <c r="BD1860"/>
      <c r="BE1860"/>
      <c r="BF1860"/>
      <c r="BG1860" t="inlineStr">
        <is>
          <t>Day(s)</t>
        </is>
      </c>
      <c r="BH1860" t="inlineStr">
        <is>
          <t>Pure</t>
        </is>
      </c>
      <c r="BI1860" t="inlineStr">
        <is>
          <t>DTXSID8022030</t>
        </is>
      </c>
      <c r="BJ1860"/>
      <c r="BK1860"/>
      <c r="BL1860" t="inlineStr">
        <is>
          <t>Acute</t>
        </is>
      </c>
      <c r="BM1860"/>
      <c r="BN1860"/>
      <c r="BO1860"/>
      <c r="BP1860"/>
      <c r="BQ1860"/>
      <c r="BR1860"/>
      <c r="BS1860"/>
      <c r="BT1860" t="inlineStr">
        <is>
          <t>--</t>
        </is>
      </c>
      <c r="BU1860"/>
      <c r="BV1860"/>
      <c r="BW1860"/>
      <c r="BX1860"/>
      <c r="BY1860"/>
      <c r="BZ1860"/>
      <c r="CA1860"/>
      <c r="CB1860"/>
      <c r="CC1860"/>
      <c r="CD1860"/>
      <c r="CE1860"/>
      <c r="CF1860"/>
      <c r="CG1860"/>
      <c r="CH1860"/>
      <c r="CI1860"/>
      <c r="CJ1860"/>
      <c r="CK1860" t="inlineStr">
        <is>
          <t>Brooke,L.T., D.J. Call, D.L. Geiger, and C.E. Northcott</t>
        </is>
      </c>
      <c r="CL1860" t="n">
        <v>12448.0</v>
      </c>
      <c r="CM1860" t="inlineStr">
        <is>
          <t>Acute Toxicities of Organic Chemicals to Fathead Minnows (Pimephales promelas), Vol. 1</t>
        </is>
      </c>
      <c r="CN1860" t="inlineStr">
        <is>
          <t>Center for Lake Superior Environmental Studies, University of Wisconsin-Superior, Superior, WI:414 p.</t>
        </is>
      </c>
      <c r="CO1860" t="n">
        <v>1984.0</v>
      </c>
      <c r="CP1860" t="inlineStr">
        <is>
          <t>Brooke,L.T., D.J. Call, D.L. Geiger, and C.E. Northcott (1984). Acute Toxicities of Organic Chemicals to Fathead Minnows (Pimephales promelas), Vol. 1. Center for Lake Superior Environmental Studies, University of Wisconsin-Superior, Superior, WI, 414 p. ECOREF#:12448</t>
        </is>
      </c>
    </row>
    <row r="1861">
      <c r="A1861" t="n">
        <v>447609.0</v>
      </c>
      <c r="B1861" t="inlineStr">
        <is>
          <t>2-(Trifluoromethyl)benzonitrile</t>
        </is>
      </c>
      <c r="C1861"/>
      <c r="D1861" t="inlineStr">
        <is>
          <t>Measured</t>
        </is>
      </c>
      <c r="E1861" t="inlineStr">
        <is>
          <t>Not coded</t>
        </is>
      </c>
      <c r="F1861"/>
      <c r="G1861" t="n">
        <v>98.0</v>
      </c>
      <c r="H1861"/>
      <c r="I1861"/>
      <c r="J1861"/>
      <c r="K1861"/>
      <c r="L1861" t="inlineStr">
        <is>
          <t>Pimephales promelas</t>
        </is>
      </c>
      <c r="M1861" t="inlineStr">
        <is>
          <t>Fathead Minnow</t>
        </is>
      </c>
      <c r="N1861"/>
      <c r="O1861"/>
      <c r="P1861" t="n">
        <v>30.0</v>
      </c>
      <c r="Q1861"/>
      <c r="R1861"/>
      <c r="S1861"/>
      <c r="T1861"/>
      <c r="U1861" t="inlineStr">
        <is>
          <t>Day(s)</t>
        </is>
      </c>
      <c r="V1861" t="inlineStr">
        <is>
          <t>Flow-through</t>
        </is>
      </c>
      <c r="W1861" t="inlineStr">
        <is>
          <t>Fresh water</t>
        </is>
      </c>
      <c r="X1861" t="inlineStr">
        <is>
          <t>Lab</t>
        </is>
      </c>
      <c r="Y1861"/>
      <c r="Z1861" t="inlineStr">
        <is>
          <t>Active ingredient</t>
        </is>
      </c>
      <c r="AA1861"/>
      <c r="AB1861" t="n">
        <v>42.2</v>
      </c>
      <c r="AC1861"/>
      <c r="AD1861" t="n">
        <v>38.5</v>
      </c>
      <c r="AE1861"/>
      <c r="AF1861" t="n">
        <v>46.4</v>
      </c>
      <c r="AG1861" t="inlineStr">
        <is>
          <t>AI mg/L</t>
        </is>
      </c>
      <c r="AH1861"/>
      <c r="AI1861"/>
      <c r="AJ1861"/>
      <c r="AK1861"/>
      <c r="AL1861"/>
      <c r="AM1861"/>
      <c r="AN1861"/>
      <c r="AO1861"/>
      <c r="AP1861"/>
      <c r="AQ1861"/>
      <c r="AR1861"/>
      <c r="AS1861"/>
      <c r="AT1861"/>
      <c r="AU1861"/>
      <c r="AV1861"/>
      <c r="AW1861"/>
      <c r="AX1861" t="inlineStr">
        <is>
          <t>Mortality</t>
        </is>
      </c>
      <c r="AY1861" t="inlineStr">
        <is>
          <t>Mortality</t>
        </is>
      </c>
      <c r="AZ1861" t="inlineStr">
        <is>
          <t>LC50</t>
        </is>
      </c>
      <c r="BA1861"/>
      <c r="BB1861" t="n">
        <v>4.0</v>
      </c>
      <c r="BC1861"/>
      <c r="BD1861"/>
      <c r="BE1861"/>
      <c r="BF1861"/>
      <c r="BG1861" t="inlineStr">
        <is>
          <t>Day(s)</t>
        </is>
      </c>
      <c r="BH1861" t="inlineStr">
        <is>
          <t>Pure</t>
        </is>
      </c>
      <c r="BI1861" t="inlineStr">
        <is>
          <t>DTXSID3022031</t>
        </is>
      </c>
      <c r="BJ1861"/>
      <c r="BK1861"/>
      <c r="BL1861"/>
      <c r="BM1861"/>
      <c r="BN1861"/>
      <c r="BO1861"/>
      <c r="BP1861"/>
      <c r="BQ1861"/>
      <c r="BR1861"/>
      <c r="BS1861"/>
      <c r="BT1861" t="inlineStr">
        <is>
          <t>--</t>
        </is>
      </c>
      <c r="BU1861"/>
      <c r="BV1861"/>
      <c r="BW1861"/>
      <c r="BX1861"/>
      <c r="BY1861"/>
      <c r="BZ1861"/>
      <c r="CA1861"/>
      <c r="CB1861"/>
      <c r="CC1861"/>
      <c r="CD1861"/>
      <c r="CE1861"/>
      <c r="CF1861"/>
      <c r="CG1861"/>
      <c r="CH1861"/>
      <c r="CI1861" t="inlineStr">
        <is>
          <t xml:space="preserve"> Stressed fish lost equilibrium, were hypoactive, swam withNR tail down, were in loose schools and had increased fin movementNA </t>
        </is>
      </c>
      <c r="CJ1861" t="inlineStr">
        <is>
          <t xml:space="preserve">   Stressed fish lost equilibrium, were hypoactive, swam withNR tail down, were in loose schools and had increased fin movementNA </t>
        </is>
      </c>
      <c r="CK1861" t="inlineStr">
        <is>
          <t>Brooke,L.T., D.J. Call, D.L. Geiger, and C.E. Northcott</t>
        </is>
      </c>
      <c r="CL1861" t="n">
        <v>12448.0</v>
      </c>
      <c r="CM1861" t="inlineStr">
        <is>
          <t>Acute Toxicities of Organic Chemicals to Fathead Minnows (Pimephales promelas), Vol. 1</t>
        </is>
      </c>
      <c r="CN1861" t="inlineStr">
        <is>
          <t>Center for Lake Superior Environmental Studies, University of Wisconsin-Superior, Superior, WI:414 p.</t>
        </is>
      </c>
      <c r="CO1861" t="n">
        <v>1984.0</v>
      </c>
      <c r="CP1861" t="inlineStr">
        <is>
          <t>Brooke,L.T., D.J. Call, D.L. Geiger, and C.E. Northcott (1984). Acute Toxicities of Organic Chemicals to Fathead Minnows (Pimephales promelas), Vol. 1. Center for Lake Superior Environmental Studies, University of Wisconsin-Superior, Superior, WI, 414 p. ECOREF#:12448</t>
        </is>
      </c>
    </row>
    <row r="1862">
      <c r="A1862" t="n">
        <v>454897.0</v>
      </c>
      <c r="B1862" t="inlineStr">
        <is>
          <t>3-(Trifluoromethyl)benzaldehyde</t>
        </is>
      </c>
      <c r="C1862"/>
      <c r="D1862" t="inlineStr">
        <is>
          <t>Measured</t>
        </is>
      </c>
      <c r="E1862" t="inlineStr">
        <is>
          <t>Not reported</t>
        </is>
      </c>
      <c r="F1862" t="inlineStr">
        <is>
          <t>&gt;</t>
        </is>
      </c>
      <c r="G1862" t="n">
        <v>97.0</v>
      </c>
      <c r="H1862"/>
      <c r="I1862"/>
      <c r="J1862"/>
      <c r="K1862"/>
      <c r="L1862" t="inlineStr">
        <is>
          <t>Pimephales promelas</t>
        </is>
      </c>
      <c r="M1862" t="inlineStr">
        <is>
          <t>Fathead Minnow</t>
        </is>
      </c>
      <c r="N1862"/>
      <c r="O1862"/>
      <c r="P1862" t="n">
        <v>28.0</v>
      </c>
      <c r="Q1862"/>
      <c r="R1862"/>
      <c r="S1862"/>
      <c r="T1862"/>
      <c r="U1862" t="inlineStr">
        <is>
          <t>Day(s)</t>
        </is>
      </c>
      <c r="V1862" t="inlineStr">
        <is>
          <t>Flow-through</t>
        </is>
      </c>
      <c r="W1862" t="inlineStr">
        <is>
          <t>Fresh water</t>
        </is>
      </c>
      <c r="X1862" t="inlineStr">
        <is>
          <t>Lab</t>
        </is>
      </c>
      <c r="Y1862"/>
      <c r="Z1862" t="inlineStr">
        <is>
          <t>Active ingredient</t>
        </is>
      </c>
      <c r="AA1862"/>
      <c r="AB1862" t="n">
        <v>0.76</v>
      </c>
      <c r="AC1862"/>
      <c r="AD1862" t="n">
        <v>0.65</v>
      </c>
      <c r="AE1862"/>
      <c r="AF1862" t="n">
        <v>0.88</v>
      </c>
      <c r="AG1862" t="inlineStr">
        <is>
          <t>AI mg/L</t>
        </is>
      </c>
      <c r="AH1862"/>
      <c r="AI1862"/>
      <c r="AJ1862"/>
      <c r="AK1862"/>
      <c r="AL1862"/>
      <c r="AM1862"/>
      <c r="AN1862"/>
      <c r="AO1862"/>
      <c r="AP1862"/>
      <c r="AQ1862"/>
      <c r="AR1862"/>
      <c r="AS1862"/>
      <c r="AT1862"/>
      <c r="AU1862"/>
      <c r="AV1862"/>
      <c r="AW1862"/>
      <c r="AX1862" t="inlineStr">
        <is>
          <t>Mortality</t>
        </is>
      </c>
      <c r="AY1862" t="inlineStr">
        <is>
          <t>Mortality</t>
        </is>
      </c>
      <c r="AZ1862" t="inlineStr">
        <is>
          <t>LC50</t>
        </is>
      </c>
      <c r="BA1862"/>
      <c r="BB1862" t="n">
        <v>4.0</v>
      </c>
      <c r="BC1862"/>
      <c r="BD1862"/>
      <c r="BE1862"/>
      <c r="BF1862"/>
      <c r="BG1862" t="inlineStr">
        <is>
          <t>Day(s)</t>
        </is>
      </c>
      <c r="BH1862"/>
      <c r="BI1862" t="inlineStr">
        <is>
          <t>DTXSID8022032</t>
        </is>
      </c>
      <c r="BJ1862"/>
      <c r="BK1862"/>
      <c r="BL1862" t="inlineStr">
        <is>
          <t>Acute</t>
        </is>
      </c>
      <c r="BM1862"/>
      <c r="BN1862"/>
      <c r="BO1862"/>
      <c r="BP1862"/>
      <c r="BQ1862"/>
      <c r="BR1862"/>
      <c r="BS1862"/>
      <c r="BT1862" t="inlineStr">
        <is>
          <t>--</t>
        </is>
      </c>
      <c r="BU1862"/>
      <c r="BV1862"/>
      <c r="BW1862"/>
      <c r="BX1862"/>
      <c r="BY1862"/>
      <c r="BZ1862"/>
      <c r="CA1862"/>
      <c r="CB1862"/>
      <c r="CC1862"/>
      <c r="CD1862"/>
      <c r="CE1862"/>
      <c r="CF1862"/>
      <c r="CG1862"/>
      <c r="CH1862"/>
      <c r="CI1862"/>
      <c r="CJ1862" t="inlineStr">
        <is>
          <t xml:space="preserve">SOURCE/FROM US EPA ENVIRONMENTAL RESEARCH LABORATORY-DULUTH AND THE UNIVERSITY OF WISCONSIN-SUPERIOR CAMPUS//MEDIA/LAKE SUPERIOR WATER OR DECHLORINATED WATER//   </t>
        </is>
      </c>
      <c r="CK1862" t="inlineStr">
        <is>
          <t>Geiger,D.L., S.H. Poirier, L.T. Brooke, and D.J. Call</t>
        </is>
      </c>
      <c r="CL1862" t="n">
        <v>12858.0</v>
      </c>
      <c r="CM1862" t="inlineStr">
        <is>
          <t>Acute Toxicities of Organic Chemicals to Fathead Minnows (Pimephales promelas) Volume III</t>
        </is>
      </c>
      <c r="CN1862" t="inlineStr">
        <is>
          <t>Center for Lake Superior Environmental Studies, University of Wisconsin, Superior, WI:328 p.</t>
        </is>
      </c>
      <c r="CO1862" t="n">
        <v>1986.0</v>
      </c>
      <c r="CP1862" t="inlineStr">
        <is>
          <t>Geiger,D.L., S.H. Poirier, L.T. Brooke, and D.J. Call (1986). Acute Toxicities of Organic Chemicals to Fathead Minnows (Pimephales promelas) Volume III. Center for Lake Superior Environmental Studies, University of Wisconsin, Superior, WI, 328 p. ECOREF#:12858</t>
        </is>
      </c>
    </row>
    <row r="1863">
      <c r="A1863" t="n">
        <v>454897.0</v>
      </c>
      <c r="B1863" t="inlineStr">
        <is>
          <t>3-(Trifluoromethyl)benzaldehyde</t>
        </is>
      </c>
      <c r="C1863"/>
      <c r="D1863" t="inlineStr">
        <is>
          <t>Measured</t>
        </is>
      </c>
      <c r="E1863" t="inlineStr">
        <is>
          <t>Not coded</t>
        </is>
      </c>
      <c r="F1863" t="inlineStr">
        <is>
          <t>&gt;</t>
        </is>
      </c>
      <c r="G1863" t="n">
        <v>97.0</v>
      </c>
      <c r="H1863"/>
      <c r="I1863"/>
      <c r="J1863"/>
      <c r="K1863"/>
      <c r="L1863" t="inlineStr">
        <is>
          <t>Pimephales promelas</t>
        </is>
      </c>
      <c r="M1863" t="inlineStr">
        <is>
          <t>Fathead Minnow</t>
        </is>
      </c>
      <c r="N1863"/>
      <c r="O1863"/>
      <c r="P1863" t="n">
        <v>32.0</v>
      </c>
      <c r="Q1863"/>
      <c r="R1863"/>
      <c r="S1863"/>
      <c r="T1863"/>
      <c r="U1863" t="inlineStr">
        <is>
          <t>Day(s)</t>
        </is>
      </c>
      <c r="V1863" t="inlineStr">
        <is>
          <t>Flow-through</t>
        </is>
      </c>
      <c r="W1863" t="inlineStr">
        <is>
          <t>Fresh water</t>
        </is>
      </c>
      <c r="X1863" t="inlineStr">
        <is>
          <t>Lab</t>
        </is>
      </c>
      <c r="Y1863"/>
      <c r="Z1863" t="inlineStr">
        <is>
          <t>Active ingredient</t>
        </is>
      </c>
      <c r="AA1863"/>
      <c r="AB1863" t="n">
        <v>0.92</v>
      </c>
      <c r="AC1863"/>
      <c r="AD1863" t="n">
        <v>0.85</v>
      </c>
      <c r="AE1863"/>
      <c r="AF1863" t="n">
        <v>1.0</v>
      </c>
      <c r="AG1863" t="inlineStr">
        <is>
          <t>AI mg/L</t>
        </is>
      </c>
      <c r="AH1863"/>
      <c r="AI1863"/>
      <c r="AJ1863"/>
      <c r="AK1863"/>
      <c r="AL1863"/>
      <c r="AM1863"/>
      <c r="AN1863"/>
      <c r="AO1863"/>
      <c r="AP1863"/>
      <c r="AQ1863"/>
      <c r="AR1863"/>
      <c r="AS1863"/>
      <c r="AT1863"/>
      <c r="AU1863"/>
      <c r="AV1863"/>
      <c r="AW1863"/>
      <c r="AX1863" t="inlineStr">
        <is>
          <t>Mortality</t>
        </is>
      </c>
      <c r="AY1863" t="inlineStr">
        <is>
          <t>Mortality</t>
        </is>
      </c>
      <c r="AZ1863" t="inlineStr">
        <is>
          <t>LC50</t>
        </is>
      </c>
      <c r="BA1863"/>
      <c r="BB1863" t="n">
        <v>4.0</v>
      </c>
      <c r="BC1863"/>
      <c r="BD1863"/>
      <c r="BE1863"/>
      <c r="BF1863"/>
      <c r="BG1863" t="inlineStr">
        <is>
          <t>Day(s)</t>
        </is>
      </c>
      <c r="BH1863" t="inlineStr">
        <is>
          <t>Pure</t>
        </is>
      </c>
      <c r="BI1863" t="inlineStr">
        <is>
          <t>DTXSID8022032</t>
        </is>
      </c>
      <c r="BJ1863"/>
      <c r="BK1863"/>
      <c r="BL1863"/>
      <c r="BM1863"/>
      <c r="BN1863"/>
      <c r="BO1863"/>
      <c r="BP1863"/>
      <c r="BQ1863"/>
      <c r="BR1863"/>
      <c r="BS1863"/>
      <c r="BT1863" t="inlineStr">
        <is>
          <t>--</t>
        </is>
      </c>
      <c r="BU1863"/>
      <c r="BV1863"/>
      <c r="BW1863"/>
      <c r="BX1863"/>
      <c r="BY1863"/>
      <c r="BZ1863"/>
      <c r="CA1863"/>
      <c r="CB1863"/>
      <c r="CC1863"/>
      <c r="CD1863"/>
      <c r="CE1863"/>
      <c r="CF1863"/>
      <c r="CG1863"/>
      <c r="CH1863"/>
      <c r="CI1863" t="inlineStr">
        <is>
          <t xml:space="preserve"> Exposure tanks were replaced every 24 hours because the   NR concentrations in the tanks dropped.  Samples were taken before aNA after transfer of tanks.  Affected fish swam at the surface and in a corkscrew motion, lost schooling </t>
        </is>
      </c>
      <c r="CJ1863" t="inlineStr">
        <is>
          <t xml:space="preserve">   Exposure tanks were replaced every 24 hours because the   NR concentrations in the tanks dropped.  Samples were taken before aNA after transfer of tanks.  Affected fish swam at the surface and in a corkscrew motion, lost schooling </t>
        </is>
      </c>
      <c r="CK1863" t="inlineStr">
        <is>
          <t>Brooke,L.T., D.J. Call, D.L. Geiger, and C.E. Northcott</t>
        </is>
      </c>
      <c r="CL1863" t="n">
        <v>12448.0</v>
      </c>
      <c r="CM1863" t="inlineStr">
        <is>
          <t>Acute Toxicities of Organic Chemicals to Fathead Minnows (Pimephales promelas), Vol. 1</t>
        </is>
      </c>
      <c r="CN1863" t="inlineStr">
        <is>
          <t>Center for Lake Superior Environmental Studies, University of Wisconsin-Superior, Superior, WI:414 p.</t>
        </is>
      </c>
      <c r="CO1863" t="n">
        <v>1984.0</v>
      </c>
      <c r="CP1863" t="inlineStr">
        <is>
          <t>Brooke,L.T., D.J. Call, D.L. Geiger, and C.E. Northcott (1984). Acute Toxicities of Organic Chemicals to Fathead Minnows (Pimephales promelas), Vol. 1. Center for Lake Superior Environmental Studies, University of Wisconsin-Superior, Superior, WI, 414 p. ECOREF#:12448</t>
        </is>
      </c>
    </row>
    <row r="1864">
      <c r="A1864" t="n">
        <v>454897.0</v>
      </c>
      <c r="B1864" t="inlineStr">
        <is>
          <t>3-(Trifluoromethyl)benzaldehyde</t>
        </is>
      </c>
      <c r="C1864"/>
      <c r="D1864" t="inlineStr">
        <is>
          <t>Measured</t>
        </is>
      </c>
      <c r="E1864" t="inlineStr">
        <is>
          <t>Not coded</t>
        </is>
      </c>
      <c r="F1864" t="inlineStr">
        <is>
          <t>&gt;</t>
        </is>
      </c>
      <c r="G1864" t="n">
        <v>97.0</v>
      </c>
      <c r="H1864"/>
      <c r="I1864"/>
      <c r="J1864"/>
      <c r="K1864"/>
      <c r="L1864" t="inlineStr">
        <is>
          <t>Pimephales promelas</t>
        </is>
      </c>
      <c r="M1864" t="inlineStr">
        <is>
          <t>Fathead Minnow</t>
        </is>
      </c>
      <c r="N1864"/>
      <c r="O1864"/>
      <c r="P1864" t="n">
        <v>30.0</v>
      </c>
      <c r="Q1864"/>
      <c r="R1864"/>
      <c r="S1864"/>
      <c r="T1864"/>
      <c r="U1864" t="inlineStr">
        <is>
          <t>Day(s)</t>
        </is>
      </c>
      <c r="V1864" t="inlineStr">
        <is>
          <t>Flow-through</t>
        </is>
      </c>
      <c r="W1864" t="inlineStr">
        <is>
          <t>Fresh water</t>
        </is>
      </c>
      <c r="X1864" t="inlineStr">
        <is>
          <t>Lab</t>
        </is>
      </c>
      <c r="Y1864"/>
      <c r="Z1864" t="inlineStr">
        <is>
          <t>Active ingredient</t>
        </is>
      </c>
      <c r="AA1864"/>
      <c r="AB1864" t="n">
        <v>1.13</v>
      </c>
      <c r="AC1864"/>
      <c r="AD1864"/>
      <c r="AE1864"/>
      <c r="AF1864"/>
      <c r="AG1864" t="inlineStr">
        <is>
          <t>AI mg/L</t>
        </is>
      </c>
      <c r="AH1864"/>
      <c r="AI1864"/>
      <c r="AJ1864"/>
      <c r="AK1864"/>
      <c r="AL1864"/>
      <c r="AM1864"/>
      <c r="AN1864"/>
      <c r="AO1864"/>
      <c r="AP1864"/>
      <c r="AQ1864"/>
      <c r="AR1864"/>
      <c r="AS1864"/>
      <c r="AT1864"/>
      <c r="AU1864"/>
      <c r="AV1864"/>
      <c r="AW1864"/>
      <c r="AX1864" t="inlineStr">
        <is>
          <t>Mortality</t>
        </is>
      </c>
      <c r="AY1864" t="inlineStr">
        <is>
          <t>Mortality</t>
        </is>
      </c>
      <c r="AZ1864" t="inlineStr">
        <is>
          <t>LC50</t>
        </is>
      </c>
      <c r="BA1864"/>
      <c r="BB1864" t="n">
        <v>4.0</v>
      </c>
      <c r="BC1864"/>
      <c r="BD1864"/>
      <c r="BE1864"/>
      <c r="BF1864"/>
      <c r="BG1864" t="inlineStr">
        <is>
          <t>Day(s)</t>
        </is>
      </c>
      <c r="BH1864" t="inlineStr">
        <is>
          <t>Pure</t>
        </is>
      </c>
      <c r="BI1864" t="inlineStr">
        <is>
          <t>DTXSID8022032</t>
        </is>
      </c>
      <c r="BJ1864"/>
      <c r="BK1864"/>
      <c r="BL1864"/>
      <c r="BM1864"/>
      <c r="BN1864"/>
      <c r="BO1864"/>
      <c r="BP1864"/>
      <c r="BQ1864"/>
      <c r="BR1864"/>
      <c r="BS1864"/>
      <c r="BT1864" t="inlineStr">
        <is>
          <t>--</t>
        </is>
      </c>
      <c r="BU1864"/>
      <c r="BV1864"/>
      <c r="BW1864"/>
      <c r="BX1864"/>
      <c r="BY1864"/>
      <c r="BZ1864"/>
      <c r="CA1864"/>
      <c r="CB1864"/>
      <c r="CC1864"/>
      <c r="CD1864"/>
      <c r="CE1864"/>
      <c r="CF1864"/>
      <c r="CG1864"/>
      <c r="CH1864"/>
      <c r="CI1864" t="inlineStr">
        <is>
          <t xml:space="preserve"> Measurements in the tank A were below the detection limits and therefore, a value of half the detection limit was recordedNAor tank A.  Affected fish were hyperactive, swam near the tank surface, had increased respiration, were </t>
        </is>
      </c>
      <c r="CJ1864" t="inlineStr">
        <is>
          <t xml:space="preserve">   Measurements in the tank A were below the detection limits and therefore, a value of half the detection limit was recordedNAor tank A.  Affected fish were hyperactive, swam near the tank surface, had increased respiration, were </t>
        </is>
      </c>
      <c r="CK1864" t="inlineStr">
        <is>
          <t>Geiger,D.L., D.J. Call, and L.T. Brooke</t>
        </is>
      </c>
      <c r="CL1864" t="n">
        <v>12859.0</v>
      </c>
      <c r="CM1864" t="inlineStr">
        <is>
          <t>Acute Toxicities of Organic Chemicals to Fathead Minnows (Pimephales promelas) Volume IV</t>
        </is>
      </c>
      <c r="CN1864" t="inlineStr">
        <is>
          <t>Center for Lake Superior Environmental Studies, University of Wisconsin, Superior, WI4:355 p.</t>
        </is>
      </c>
      <c r="CO1864" t="n">
        <v>1988.0</v>
      </c>
      <c r="CP1864" t="inlineStr">
        <is>
          <t>Geiger,D.L., D.J. Call, and L.T. Brooke (1988). Acute Toxicities of Organic Chemicals to Fathead Minnows (Pimephales promelas) Volume IV. Center for Lake Superior Environmental Studies, University of Wisconsin, Superior, WI, 4, 355 p. ECOREF#:12859</t>
        </is>
      </c>
    </row>
    <row r="1865">
      <c r="A1865" t="n">
        <v>459596.0</v>
      </c>
      <c r="B1865" t="inlineStr">
        <is>
          <t>4-Fluoro-N-methylaniline</t>
        </is>
      </c>
      <c r="C1865"/>
      <c r="D1865" t="inlineStr">
        <is>
          <t>Measured</t>
        </is>
      </c>
      <c r="E1865" t="inlineStr">
        <is>
          <t>Not coded</t>
        </is>
      </c>
      <c r="F1865"/>
      <c r="G1865" t="n">
        <v>98.0</v>
      </c>
      <c r="H1865"/>
      <c r="I1865"/>
      <c r="J1865"/>
      <c r="K1865"/>
      <c r="L1865" t="inlineStr">
        <is>
          <t>Pimephales promelas</t>
        </is>
      </c>
      <c r="M1865" t="inlineStr">
        <is>
          <t>Fathead Minnow</t>
        </is>
      </c>
      <c r="N1865"/>
      <c r="O1865"/>
      <c r="P1865" t="n">
        <v>34.0</v>
      </c>
      <c r="Q1865"/>
      <c r="R1865"/>
      <c r="S1865"/>
      <c r="T1865"/>
      <c r="U1865" t="inlineStr">
        <is>
          <t>Day(s)</t>
        </is>
      </c>
      <c r="V1865" t="inlineStr">
        <is>
          <t>Flow-through</t>
        </is>
      </c>
      <c r="W1865" t="inlineStr">
        <is>
          <t>Fresh water</t>
        </is>
      </c>
      <c r="X1865" t="inlineStr">
        <is>
          <t>Lab</t>
        </is>
      </c>
      <c r="Y1865"/>
      <c r="Z1865" t="inlineStr">
        <is>
          <t>Active ingredient</t>
        </is>
      </c>
      <c r="AA1865"/>
      <c r="AB1865" t="n">
        <v>38.4</v>
      </c>
      <c r="AC1865"/>
      <c r="AD1865" t="n">
        <v>35.9</v>
      </c>
      <c r="AE1865"/>
      <c r="AF1865" t="n">
        <v>41.1</v>
      </c>
      <c r="AG1865" t="inlineStr">
        <is>
          <t>AI mg/L</t>
        </is>
      </c>
      <c r="AH1865"/>
      <c r="AI1865"/>
      <c r="AJ1865"/>
      <c r="AK1865"/>
      <c r="AL1865"/>
      <c r="AM1865"/>
      <c r="AN1865"/>
      <c r="AO1865"/>
      <c r="AP1865"/>
      <c r="AQ1865"/>
      <c r="AR1865"/>
      <c r="AS1865"/>
      <c r="AT1865"/>
      <c r="AU1865"/>
      <c r="AV1865"/>
      <c r="AW1865"/>
      <c r="AX1865" t="inlineStr">
        <is>
          <t>Mortality</t>
        </is>
      </c>
      <c r="AY1865" t="inlineStr">
        <is>
          <t>Mortality</t>
        </is>
      </c>
      <c r="AZ1865" t="inlineStr">
        <is>
          <t>LC50</t>
        </is>
      </c>
      <c r="BA1865"/>
      <c r="BB1865" t="n">
        <v>4.0</v>
      </c>
      <c r="BC1865"/>
      <c r="BD1865"/>
      <c r="BE1865"/>
      <c r="BF1865"/>
      <c r="BG1865" t="inlineStr">
        <is>
          <t>Day(s)</t>
        </is>
      </c>
      <c r="BH1865" t="inlineStr">
        <is>
          <t>Pure</t>
        </is>
      </c>
      <c r="BI1865" t="inlineStr">
        <is>
          <t>DTXSID3022033</t>
        </is>
      </c>
      <c r="BJ1865"/>
      <c r="BK1865"/>
      <c r="BL1865"/>
      <c r="BM1865"/>
      <c r="BN1865"/>
      <c r="BO1865"/>
      <c r="BP1865"/>
      <c r="BQ1865"/>
      <c r="BR1865"/>
      <c r="BS1865"/>
      <c r="BT1865" t="inlineStr">
        <is>
          <t>--</t>
        </is>
      </c>
      <c r="BU1865"/>
      <c r="BV1865"/>
      <c r="BW1865"/>
      <c r="BX1865"/>
      <c r="BY1865"/>
      <c r="BZ1865"/>
      <c r="CA1865"/>
      <c r="CB1865"/>
      <c r="CC1865"/>
      <c r="CD1865"/>
      <c r="CE1865"/>
      <c r="CF1865"/>
      <c r="CG1865"/>
      <c r="CH1865"/>
      <c r="CI1865" t="inlineStr">
        <is>
          <t xml:space="preserve"> Affected fish became hyperactive, lost ability to school, NR increased their opercular movements, darkened and lost equilibrNAm prior to death. </t>
        </is>
      </c>
      <c r="CJ1865" t="inlineStr">
        <is>
          <t xml:space="preserve">   Affected fish became hyperactive, lost ability to school, NR increased their opercular movements, darkened and lost equilibrNAm prior to death. </t>
        </is>
      </c>
      <c r="CK1865" t="inlineStr">
        <is>
          <t>Brooke,L.T., D.J. Call, D.L. Geiger, and C.E. Northcott</t>
        </is>
      </c>
      <c r="CL1865" t="n">
        <v>12448.0</v>
      </c>
      <c r="CM1865" t="inlineStr">
        <is>
          <t>Acute Toxicities of Organic Chemicals to Fathead Minnows (Pimephales promelas), Vol. 1</t>
        </is>
      </c>
      <c r="CN1865" t="inlineStr">
        <is>
          <t>Center for Lake Superior Environmental Studies, University of Wisconsin-Superior, Superior, WI:414 p.</t>
        </is>
      </c>
      <c r="CO1865" t="n">
        <v>1984.0</v>
      </c>
      <c r="CP1865" t="inlineStr">
        <is>
          <t>Brooke,L.T., D.J. Call, D.L. Geiger, and C.E. Northcott (1984). Acute Toxicities of Organic Chemicals to Fathead Minnows (Pimephales promelas), Vol. 1. Center for Lake Superior Environmental Studies, University of Wisconsin-Superior, Superior, WI, 414 p. ECOREF#:12448</t>
        </is>
      </c>
    </row>
    <row r="1866">
      <c r="A1866" t="n">
        <v>464459.0</v>
      </c>
      <c r="B1866" t="inlineStr">
        <is>
          <t>(1S,2R,4S)-1,7,7-Trimethylbicyclo[2.2.1]heptan-2-ol</t>
        </is>
      </c>
      <c r="C1866"/>
      <c r="D1866" t="inlineStr">
        <is>
          <t>Measured</t>
        </is>
      </c>
      <c r="E1866" t="inlineStr">
        <is>
          <t>Not coded</t>
        </is>
      </c>
      <c r="F1866"/>
      <c r="G1866" t="n">
        <v>99.0</v>
      </c>
      <c r="H1866"/>
      <c r="I1866"/>
      <c r="J1866"/>
      <c r="K1866"/>
      <c r="L1866" t="inlineStr">
        <is>
          <t>Pimephales promelas</t>
        </is>
      </c>
      <c r="M1866" t="inlineStr">
        <is>
          <t>Fathead Minnow</t>
        </is>
      </c>
      <c r="N1866"/>
      <c r="O1866"/>
      <c r="P1866" t="n">
        <v>32.0</v>
      </c>
      <c r="Q1866"/>
      <c r="R1866"/>
      <c r="S1866"/>
      <c r="T1866"/>
      <c r="U1866" t="inlineStr">
        <is>
          <t>Day(s)</t>
        </is>
      </c>
      <c r="V1866" t="inlineStr">
        <is>
          <t>Flow-through</t>
        </is>
      </c>
      <c r="W1866" t="inlineStr">
        <is>
          <t>Fresh water</t>
        </is>
      </c>
      <c r="X1866" t="inlineStr">
        <is>
          <t>Lab</t>
        </is>
      </c>
      <c r="Y1866"/>
      <c r="Z1866" t="inlineStr">
        <is>
          <t>Active ingredient</t>
        </is>
      </c>
      <c r="AA1866"/>
      <c r="AB1866" t="n">
        <v>67.8</v>
      </c>
      <c r="AC1866"/>
      <c r="AD1866" t="n">
        <v>65.199</v>
      </c>
      <c r="AE1866"/>
      <c r="AF1866" t="n">
        <v>70.6</v>
      </c>
      <c r="AG1866" t="inlineStr">
        <is>
          <t>AI mg/L</t>
        </is>
      </c>
      <c r="AH1866"/>
      <c r="AI1866"/>
      <c r="AJ1866"/>
      <c r="AK1866"/>
      <c r="AL1866"/>
      <c r="AM1866"/>
      <c r="AN1866"/>
      <c r="AO1866"/>
      <c r="AP1866"/>
      <c r="AQ1866"/>
      <c r="AR1866"/>
      <c r="AS1866"/>
      <c r="AT1866"/>
      <c r="AU1866"/>
      <c r="AV1866"/>
      <c r="AW1866"/>
      <c r="AX1866" t="inlineStr">
        <is>
          <t>Mortality</t>
        </is>
      </c>
      <c r="AY1866" t="inlineStr">
        <is>
          <t>Mortality</t>
        </is>
      </c>
      <c r="AZ1866" t="inlineStr">
        <is>
          <t>LC50</t>
        </is>
      </c>
      <c r="BA1866"/>
      <c r="BB1866" t="n">
        <v>4.0</v>
      </c>
      <c r="BC1866"/>
      <c r="BD1866"/>
      <c r="BE1866"/>
      <c r="BF1866"/>
      <c r="BG1866" t="inlineStr">
        <is>
          <t>Day(s)</t>
        </is>
      </c>
      <c r="BH1866" t="inlineStr">
        <is>
          <t>Pure</t>
        </is>
      </c>
      <c r="BI1866" t="inlineStr">
        <is>
          <t>DTXSID3022035</t>
        </is>
      </c>
      <c r="BJ1866"/>
      <c r="BK1866"/>
      <c r="BL1866"/>
      <c r="BM1866"/>
      <c r="BN1866"/>
      <c r="BO1866"/>
      <c r="BP1866"/>
      <c r="BQ1866"/>
      <c r="BR1866"/>
      <c r="BS1866"/>
      <c r="BT1866" t="inlineStr">
        <is>
          <t>--</t>
        </is>
      </c>
      <c r="BU1866"/>
      <c r="BV1866"/>
      <c r="BW1866"/>
      <c r="BX1866"/>
      <c r="BY1866"/>
      <c r="BZ1866"/>
      <c r="CA1866"/>
      <c r="CB1866"/>
      <c r="CC1866"/>
      <c r="CD1866"/>
      <c r="CE1866"/>
      <c r="CF1866"/>
      <c r="CG1866"/>
      <c r="CH1866"/>
      <c r="CI1866" t="inlineStr">
        <is>
          <t xml:space="preserve"> Affected fish lost schooling behavior, were hyperactive and swam in a corkscrew/spiral pattern.  They were also overreacNAve to external stimuli, had increased respiration, rigid musculature and were darkly colored.  Fish lost// </t>
        </is>
      </c>
      <c r="CJ1866" t="inlineStr">
        <is>
          <t xml:space="preserve">   Affected fish lost schooling behavior, were hyperactive and swam in a corkscrew/spiral pattern.  They were also overreacNAve to external stimuli, had increased respiration, rigid musculature and were darkly colored.  Fish lost// </t>
        </is>
      </c>
      <c r="CK1866" t="inlineStr">
        <is>
          <t>Geiger,D.L., D.J. Call, and L.T. Brooke</t>
        </is>
      </c>
      <c r="CL1866" t="n">
        <v>12859.0</v>
      </c>
      <c r="CM1866" t="inlineStr">
        <is>
          <t>Acute Toxicities of Organic Chemicals to Fathead Minnows (Pimephales promelas) Volume IV</t>
        </is>
      </c>
      <c r="CN1866" t="inlineStr">
        <is>
          <t>Center for Lake Superior Environmental Studies, University of Wisconsin, Superior, WI4:355 p.</t>
        </is>
      </c>
      <c r="CO1866" t="n">
        <v>1988.0</v>
      </c>
      <c r="CP1866" t="inlineStr">
        <is>
          <t>Geiger,D.L., D.J. Call, and L.T. Brooke (1988). Acute Toxicities of Organic Chemicals to Fathead Minnows (Pimephales promelas) Volume IV. Center for Lake Superior Environmental Studies, University of Wisconsin, Superior, WI, 4, 355 p. ECOREF#:12859</t>
        </is>
      </c>
    </row>
    <row r="1867">
      <c r="A1867" t="n">
        <v>464459.0</v>
      </c>
      <c r="B1867" t="inlineStr">
        <is>
          <t>(1S,2R,4S)-1,7,7-Trimethylbicyclo[2.2.1]heptan-2-ol</t>
        </is>
      </c>
      <c r="C1867"/>
      <c r="D1867" t="inlineStr">
        <is>
          <t>Measured</t>
        </is>
      </c>
      <c r="E1867" t="inlineStr">
        <is>
          <t>Not coded</t>
        </is>
      </c>
      <c r="F1867"/>
      <c r="G1867" t="n">
        <v>99.0</v>
      </c>
      <c r="H1867"/>
      <c r="I1867"/>
      <c r="J1867"/>
      <c r="K1867"/>
      <c r="L1867" t="inlineStr">
        <is>
          <t>Pimephales promelas</t>
        </is>
      </c>
      <c r="M1867" t="inlineStr">
        <is>
          <t>Fathead Minnow</t>
        </is>
      </c>
      <c r="N1867"/>
      <c r="O1867"/>
      <c r="P1867" t="n">
        <v>30.0</v>
      </c>
      <c r="Q1867"/>
      <c r="R1867"/>
      <c r="S1867"/>
      <c r="T1867"/>
      <c r="U1867" t="inlineStr">
        <is>
          <t>Day(s)</t>
        </is>
      </c>
      <c r="V1867" t="inlineStr">
        <is>
          <t>Flow-through</t>
        </is>
      </c>
      <c r="W1867" t="inlineStr">
        <is>
          <t>Fresh water</t>
        </is>
      </c>
      <c r="X1867" t="inlineStr">
        <is>
          <t>Lab</t>
        </is>
      </c>
      <c r="Y1867"/>
      <c r="Z1867" t="inlineStr">
        <is>
          <t>Active ingredient</t>
        </is>
      </c>
      <c r="AA1867"/>
      <c r="AB1867" t="n">
        <v>59.0</v>
      </c>
      <c r="AC1867"/>
      <c r="AD1867" t="n">
        <v>55.4</v>
      </c>
      <c r="AE1867"/>
      <c r="AF1867" t="n">
        <v>62.8</v>
      </c>
      <c r="AG1867" t="inlineStr">
        <is>
          <t>AI mg/L</t>
        </is>
      </c>
      <c r="AH1867"/>
      <c r="AI1867"/>
      <c r="AJ1867"/>
      <c r="AK1867"/>
      <c r="AL1867"/>
      <c r="AM1867"/>
      <c r="AN1867"/>
      <c r="AO1867"/>
      <c r="AP1867"/>
      <c r="AQ1867"/>
      <c r="AR1867"/>
      <c r="AS1867"/>
      <c r="AT1867"/>
      <c r="AU1867"/>
      <c r="AV1867"/>
      <c r="AW1867"/>
      <c r="AX1867" t="inlineStr">
        <is>
          <t>Mortality</t>
        </is>
      </c>
      <c r="AY1867" t="inlineStr">
        <is>
          <t>Mortality</t>
        </is>
      </c>
      <c r="AZ1867" t="inlineStr">
        <is>
          <t>LC50</t>
        </is>
      </c>
      <c r="BA1867"/>
      <c r="BB1867" t="n">
        <v>4.0</v>
      </c>
      <c r="BC1867"/>
      <c r="BD1867"/>
      <c r="BE1867"/>
      <c r="BF1867"/>
      <c r="BG1867" t="inlineStr">
        <is>
          <t>Day(s)</t>
        </is>
      </c>
      <c r="BH1867" t="inlineStr">
        <is>
          <t>Pure</t>
        </is>
      </c>
      <c r="BI1867" t="inlineStr">
        <is>
          <t>DTXSID3022035</t>
        </is>
      </c>
      <c r="BJ1867"/>
      <c r="BK1867"/>
      <c r="BL1867"/>
      <c r="BM1867"/>
      <c r="BN1867"/>
      <c r="BO1867"/>
      <c r="BP1867"/>
      <c r="BQ1867"/>
      <c r="BR1867"/>
      <c r="BS1867"/>
      <c r="BT1867" t="inlineStr">
        <is>
          <t>--</t>
        </is>
      </c>
      <c r="BU1867"/>
      <c r="BV1867"/>
      <c r="BW1867"/>
      <c r="BX1867"/>
      <c r="BY1867"/>
      <c r="BZ1867"/>
      <c r="CA1867"/>
      <c r="CB1867"/>
      <c r="CC1867"/>
      <c r="CD1867"/>
      <c r="CE1867"/>
      <c r="CF1867"/>
      <c r="CG1867"/>
      <c r="CH1867"/>
      <c r="CI1867" t="inlineStr">
        <is>
          <t xml:space="preserve"> Affected fish lost schooling behavior, were hyperactive and swam in a corkscrew/spiral pattern.  They were also overreacNAve to external stimuli, had increased respiration, rigid musculature and were darkly colored.  Fish lost-4 H// </t>
        </is>
      </c>
      <c r="CJ1867" t="inlineStr">
        <is>
          <t xml:space="preserve">   Affected fish lost schooling behavior, were hyperactive and swam in a corkscrew/spiral pattern.  They were also overreacNAve to external stimuli, had increased respiration, rigid musculature and were darkly colored.  Fish lost-4 H// </t>
        </is>
      </c>
      <c r="CK1867" t="inlineStr">
        <is>
          <t>Geiger,D.L., D.J. Call, and L.T. Brooke</t>
        </is>
      </c>
      <c r="CL1867" t="n">
        <v>12859.0</v>
      </c>
      <c r="CM1867" t="inlineStr">
        <is>
          <t>Acute Toxicities of Organic Chemicals to Fathead Minnows (Pimephales promelas) Volume IV</t>
        </is>
      </c>
      <c r="CN1867" t="inlineStr">
        <is>
          <t>Center for Lake Superior Environmental Studies, University of Wisconsin, Superior, WI4:355 p.</t>
        </is>
      </c>
      <c r="CO1867" t="n">
        <v>1988.0</v>
      </c>
      <c r="CP1867" t="inlineStr">
        <is>
          <t>Geiger,D.L., D.J. Call, and L.T. Brooke (1988). Acute Toxicities of Organic Chemicals to Fathead Minnows (Pimephales promelas) Volume IV. Center for Lake Superior Environmental Studies, University of Wisconsin, Superior, WI, 4, 355 p. ECOREF#:12859</t>
        </is>
      </c>
    </row>
    <row r="1868">
      <c r="A1868" t="n">
        <v>464482.0</v>
      </c>
      <c r="B1868" t="inlineStr">
        <is>
          <t>(1S)-1,7,7-Trimethyl-bicyclo[2.1.1]heptan-2-one</t>
        </is>
      </c>
      <c r="C1868"/>
      <c r="D1868" t="inlineStr">
        <is>
          <t>Measured</t>
        </is>
      </c>
      <c r="E1868" t="inlineStr">
        <is>
          <t>Not coded</t>
        </is>
      </c>
      <c r="F1868"/>
      <c r="G1868" t="n">
        <v>99.0</v>
      </c>
      <c r="H1868"/>
      <c r="I1868"/>
      <c r="J1868"/>
      <c r="K1868"/>
      <c r="L1868" t="inlineStr">
        <is>
          <t>Pimephales promelas</t>
        </is>
      </c>
      <c r="M1868" t="inlineStr">
        <is>
          <t>Fathead Minnow</t>
        </is>
      </c>
      <c r="N1868"/>
      <c r="O1868"/>
      <c r="P1868" t="n">
        <v>32.0</v>
      </c>
      <c r="Q1868"/>
      <c r="R1868"/>
      <c r="S1868"/>
      <c r="T1868"/>
      <c r="U1868" t="inlineStr">
        <is>
          <t>Day(s)</t>
        </is>
      </c>
      <c r="V1868" t="inlineStr">
        <is>
          <t>Flow-through</t>
        </is>
      </c>
      <c r="W1868" t="inlineStr">
        <is>
          <t>Fresh water</t>
        </is>
      </c>
      <c r="X1868" t="inlineStr">
        <is>
          <t>Lab</t>
        </is>
      </c>
      <c r="Y1868"/>
      <c r="Z1868" t="inlineStr">
        <is>
          <t>Active ingredient</t>
        </is>
      </c>
      <c r="AA1868"/>
      <c r="AB1868" t="n">
        <v>17.0</v>
      </c>
      <c r="AC1868"/>
      <c r="AD1868" t="n">
        <v>15.0</v>
      </c>
      <c r="AE1868"/>
      <c r="AF1868" t="n">
        <v>19.4</v>
      </c>
      <c r="AG1868" t="inlineStr">
        <is>
          <t>AI mg/L</t>
        </is>
      </c>
      <c r="AH1868"/>
      <c r="AI1868"/>
      <c r="AJ1868"/>
      <c r="AK1868"/>
      <c r="AL1868"/>
      <c r="AM1868"/>
      <c r="AN1868"/>
      <c r="AO1868"/>
      <c r="AP1868"/>
      <c r="AQ1868"/>
      <c r="AR1868"/>
      <c r="AS1868"/>
      <c r="AT1868"/>
      <c r="AU1868"/>
      <c r="AV1868"/>
      <c r="AW1868"/>
      <c r="AX1868" t="inlineStr">
        <is>
          <t>Mortality</t>
        </is>
      </c>
      <c r="AY1868" t="inlineStr">
        <is>
          <t>Mortality</t>
        </is>
      </c>
      <c r="AZ1868" t="inlineStr">
        <is>
          <t>LC50</t>
        </is>
      </c>
      <c r="BA1868"/>
      <c r="BB1868" t="n">
        <v>4.0</v>
      </c>
      <c r="BC1868"/>
      <c r="BD1868"/>
      <c r="BE1868"/>
      <c r="BF1868"/>
      <c r="BG1868" t="inlineStr">
        <is>
          <t>Day(s)</t>
        </is>
      </c>
      <c r="BH1868" t="inlineStr">
        <is>
          <t>Pure</t>
        </is>
      </c>
      <c r="BI1868" t="inlineStr">
        <is>
          <t>DTXSID8022036</t>
        </is>
      </c>
      <c r="BJ1868"/>
      <c r="BK1868"/>
      <c r="BL1868"/>
      <c r="BM1868"/>
      <c r="BN1868"/>
      <c r="BO1868"/>
      <c r="BP1868"/>
      <c r="BQ1868"/>
      <c r="BR1868"/>
      <c r="BS1868"/>
      <c r="BT1868" t="inlineStr">
        <is>
          <t>--</t>
        </is>
      </c>
      <c r="BU1868"/>
      <c r="BV1868"/>
      <c r="BW1868"/>
      <c r="BX1868"/>
      <c r="BY1868"/>
      <c r="BZ1868"/>
      <c r="CA1868"/>
      <c r="CB1868"/>
      <c r="CC1868"/>
      <c r="CD1868"/>
      <c r="CE1868"/>
      <c r="CF1868"/>
      <c r="CG1868"/>
      <c r="CH1868"/>
      <c r="CI1868" t="inlineStr">
        <is>
          <t xml:space="preserve"> Affected fish lost schooling behavior, were hyperactive and overreactive to external stimuli, swam near the tank surface and had increased respiration.  Equilibrium loss was observed prior to death. </t>
        </is>
      </c>
      <c r="CJ1868" t="inlineStr">
        <is>
          <t xml:space="preserve">   Affected fish lost schooling behavior, were hyperactive and overreactive to external stimuli, swam near the tank surface and had increased respiration.  Equilibrium loss was observed prior to death. </t>
        </is>
      </c>
      <c r="CK1868" t="inlineStr">
        <is>
          <t>Geiger,D.L., L.T. Brooke, and D.J. Call</t>
        </is>
      </c>
      <c r="CL1868" t="n">
        <v>3217.0</v>
      </c>
      <c r="CM1868" t="inlineStr">
        <is>
          <t>Acute Toxicities of Organic Chemicals to Fathead Minnows (Pimephales promelas), Volume V</t>
        </is>
      </c>
      <c r="CN1868" t="inlineStr">
        <is>
          <t>Center for Lake Superior Environmental Studies, University of Wisconsin, Superior, WI:332 p.</t>
        </is>
      </c>
      <c r="CO1868" t="n">
        <v>1990.0</v>
      </c>
      <c r="CP1868" t="inlineStr">
        <is>
          <t>Geiger,D.L., L.T. Brooke, and D.J. Call (1990). Acute Toxicities of Organic Chemicals to Fathead Minnows (Pimephales promelas), Volume V. Center for Lake Superior Environmental Studies, University of Wisconsin, Superior, WI, 332 p. ECOREF#:3217</t>
        </is>
      </c>
    </row>
    <row r="1869">
      <c r="A1869" t="n">
        <v>464493.0</v>
      </c>
      <c r="B1869" t="inlineStr">
        <is>
          <t>(1R,4R)-1,7,7-Trimethylbicyclo[2.2.1]heptan-2-one</t>
        </is>
      </c>
      <c r="C1869"/>
      <c r="D1869" t="inlineStr">
        <is>
          <t>Unmeasured</t>
        </is>
      </c>
      <c r="E1869" t="inlineStr">
        <is>
          <t>Not coded</t>
        </is>
      </c>
      <c r="F1869"/>
      <c r="G1869"/>
      <c r="H1869"/>
      <c r="I1869"/>
      <c r="J1869"/>
      <c r="K1869"/>
      <c r="L1869" t="inlineStr">
        <is>
          <t>Pimephales promelas</t>
        </is>
      </c>
      <c r="M1869" t="inlineStr">
        <is>
          <t>Fathead Minnow</t>
        </is>
      </c>
      <c r="N1869" t="inlineStr">
        <is>
          <t>Juvenile</t>
        </is>
      </c>
      <c r="O1869"/>
      <c r="P1869"/>
      <c r="Q1869"/>
      <c r="R1869" t="n">
        <v>4.0</v>
      </c>
      <c r="S1869"/>
      <c r="T1869" t="n">
        <v>8.0</v>
      </c>
      <c r="U1869" t="inlineStr">
        <is>
          <t>Week(s)</t>
        </is>
      </c>
      <c r="V1869" t="inlineStr">
        <is>
          <t>Static</t>
        </is>
      </c>
      <c r="W1869" t="inlineStr">
        <is>
          <t>Fresh water</t>
        </is>
      </c>
      <c r="X1869" t="inlineStr">
        <is>
          <t>Lab</t>
        </is>
      </c>
      <c r="Y1869"/>
      <c r="Z1869" t="inlineStr">
        <is>
          <t>Formulation</t>
        </is>
      </c>
      <c r="AA1869"/>
      <c r="AB1869" t="n">
        <v>110.0</v>
      </c>
      <c r="AC1869"/>
      <c r="AD1869"/>
      <c r="AE1869"/>
      <c r="AF1869"/>
      <c r="AG1869" t="inlineStr">
        <is>
          <t>AI mg/L</t>
        </is>
      </c>
      <c r="AH1869"/>
      <c r="AI1869"/>
      <c r="AJ1869"/>
      <c r="AK1869"/>
      <c r="AL1869"/>
      <c r="AM1869"/>
      <c r="AN1869"/>
      <c r="AO1869"/>
      <c r="AP1869"/>
      <c r="AQ1869"/>
      <c r="AR1869"/>
      <c r="AS1869"/>
      <c r="AT1869"/>
      <c r="AU1869"/>
      <c r="AV1869"/>
      <c r="AW1869"/>
      <c r="AX1869" t="inlineStr">
        <is>
          <t>Mortality</t>
        </is>
      </c>
      <c r="AY1869" t="inlineStr">
        <is>
          <t>Mortality</t>
        </is>
      </c>
      <c r="AZ1869" t="inlineStr">
        <is>
          <t>LC50</t>
        </is>
      </c>
      <c r="BA1869"/>
      <c r="BB1869" t="n">
        <v>4.0</v>
      </c>
      <c r="BC1869"/>
      <c r="BD1869"/>
      <c r="BE1869"/>
      <c r="BF1869"/>
      <c r="BG1869" t="inlineStr">
        <is>
          <t>Day(s)</t>
        </is>
      </c>
      <c r="BH1869"/>
      <c r="BI1869" t="inlineStr">
        <is>
          <t>DTXSID4024721</t>
        </is>
      </c>
      <c r="BJ1869"/>
      <c r="BK1869"/>
      <c r="BL1869"/>
      <c r="BM1869"/>
      <c r="BN1869"/>
      <c r="BO1869"/>
      <c r="BP1869"/>
      <c r="BQ1869"/>
      <c r="BR1869"/>
      <c r="BS1869"/>
      <c r="BT1869" t="inlineStr">
        <is>
          <t>--</t>
        </is>
      </c>
      <c r="BU1869"/>
      <c r="BV1869"/>
      <c r="BW1869"/>
      <c r="BX1869"/>
      <c r="BY1869"/>
      <c r="BZ1869"/>
      <c r="CA1869"/>
      <c r="CB1869"/>
      <c r="CC1869"/>
      <c r="CD1869"/>
      <c r="CE1869"/>
      <c r="CF1869"/>
      <c r="CG1869"/>
      <c r="CH1869"/>
      <c r="CI1869"/>
      <c r="CJ1869"/>
      <c r="CK1869" t="inlineStr">
        <is>
          <t>Mattson,V.R., J.W. Arthur, and C.T. Walbridge</t>
        </is>
      </c>
      <c r="CL1869" t="n">
        <v>719.0</v>
      </c>
      <c r="CM1869" t="inlineStr">
        <is>
          <t>Acute Toxicity of Selected Organic Compounds to Fathead Minnows</t>
        </is>
      </c>
      <c r="CN1869" t="inlineStr">
        <is>
          <t>EPA-600/3-76-097, U.S.EPA, Duluth, MN:12 p.</t>
        </is>
      </c>
      <c r="CO1869" t="n">
        <v>1976.0</v>
      </c>
      <c r="CP1869" t="inlineStr">
        <is>
          <t>Mattson,V.R., J.W. Arthur, and C.T. Walbridge (1976). Acute Toxicity of Selected Organic Compounds to Fathead Minnows. EPA-600/3-76-097, U.S.EPA, Duluth, MN, 12 p. ECOREF#:719</t>
        </is>
      </c>
    </row>
    <row r="1870">
      <c r="A1870" t="n">
        <v>470826.0</v>
      </c>
      <c r="B1870" t="inlineStr">
        <is>
          <t>1,3,3-Trimethyl-2-oxabicyclo[2.2.2]octane</t>
        </is>
      </c>
      <c r="C1870"/>
      <c r="D1870" t="inlineStr">
        <is>
          <t>Measured</t>
        </is>
      </c>
      <c r="E1870" t="inlineStr">
        <is>
          <t>Not coded</t>
        </is>
      </c>
      <c r="F1870"/>
      <c r="G1870" t="n">
        <v>99.0</v>
      </c>
      <c r="H1870"/>
      <c r="I1870"/>
      <c r="J1870"/>
      <c r="K1870"/>
      <c r="L1870" t="inlineStr">
        <is>
          <t>Pimephales promelas</t>
        </is>
      </c>
      <c r="M1870" t="inlineStr">
        <is>
          <t>Fathead Minnow</t>
        </is>
      </c>
      <c r="N1870"/>
      <c r="O1870"/>
      <c r="P1870" t="n">
        <v>28.0</v>
      </c>
      <c r="Q1870"/>
      <c r="R1870"/>
      <c r="S1870"/>
      <c r="T1870"/>
      <c r="U1870" t="inlineStr">
        <is>
          <t>Day(s)</t>
        </is>
      </c>
      <c r="V1870" t="inlineStr">
        <is>
          <t>Flow-through</t>
        </is>
      </c>
      <c r="W1870" t="inlineStr">
        <is>
          <t>Fresh water</t>
        </is>
      </c>
      <c r="X1870" t="inlineStr">
        <is>
          <t>Lab</t>
        </is>
      </c>
      <c r="Y1870"/>
      <c r="Z1870" t="inlineStr">
        <is>
          <t>Active ingredient</t>
        </is>
      </c>
      <c r="AA1870"/>
      <c r="AB1870" t="n">
        <v>102.0</v>
      </c>
      <c r="AC1870"/>
      <c r="AD1870" t="n">
        <v>95.4</v>
      </c>
      <c r="AE1870"/>
      <c r="AF1870" t="n">
        <v>109.0</v>
      </c>
      <c r="AG1870" t="inlineStr">
        <is>
          <t>AI mg/L</t>
        </is>
      </c>
      <c r="AH1870"/>
      <c r="AI1870"/>
      <c r="AJ1870"/>
      <c r="AK1870"/>
      <c r="AL1870"/>
      <c r="AM1870"/>
      <c r="AN1870"/>
      <c r="AO1870"/>
      <c r="AP1870"/>
      <c r="AQ1870"/>
      <c r="AR1870"/>
      <c r="AS1870"/>
      <c r="AT1870"/>
      <c r="AU1870"/>
      <c r="AV1870"/>
      <c r="AW1870"/>
      <c r="AX1870" t="inlineStr">
        <is>
          <t>Mortality</t>
        </is>
      </c>
      <c r="AY1870" t="inlineStr">
        <is>
          <t>Mortality</t>
        </is>
      </c>
      <c r="AZ1870" t="inlineStr">
        <is>
          <t>LC50</t>
        </is>
      </c>
      <c r="BA1870"/>
      <c r="BB1870" t="n">
        <v>4.0</v>
      </c>
      <c r="BC1870"/>
      <c r="BD1870"/>
      <c r="BE1870"/>
      <c r="BF1870"/>
      <c r="BG1870" t="inlineStr">
        <is>
          <t>Day(s)</t>
        </is>
      </c>
      <c r="BH1870" t="inlineStr">
        <is>
          <t>Pure</t>
        </is>
      </c>
      <c r="BI1870" t="inlineStr">
        <is>
          <t>DTXSID4020616</t>
        </is>
      </c>
      <c r="BJ1870"/>
      <c r="BK1870"/>
      <c r="BL1870"/>
      <c r="BM1870"/>
      <c r="BN1870"/>
      <c r="BO1870"/>
      <c r="BP1870"/>
      <c r="BQ1870"/>
      <c r="BR1870"/>
      <c r="BS1870"/>
      <c r="BT1870" t="inlineStr">
        <is>
          <t>--</t>
        </is>
      </c>
      <c r="BU1870"/>
      <c r="BV1870"/>
      <c r="BW1870"/>
      <c r="BX1870"/>
      <c r="BY1870"/>
      <c r="BZ1870"/>
      <c r="CA1870"/>
      <c r="CB1870"/>
      <c r="CC1870"/>
      <c r="CD1870"/>
      <c r="CE1870"/>
      <c r="CF1870"/>
      <c r="CG1870"/>
      <c r="CH1870"/>
      <c r="CI1870" t="inlineStr">
        <is>
          <t xml:space="preserve"> Affected fish lost schooling behavior, swam near the tank surface and were hyperactive.  They were overreactive to externalNAtimuli, had increased respiration and lost equilibrium prior to death.  Samples were not taken at 96 </t>
        </is>
      </c>
      <c r="CJ1870" t="inlineStr">
        <is>
          <t xml:space="preserve">   Affected fish lost schooling behavior, swam near the tank surface and were hyperactive.  They were overreactive to externalNAtimuli, had increased respiration and lost equilibrium prior to death.  Samples were not taken at 96 </t>
        </is>
      </c>
      <c r="CK1870" t="inlineStr">
        <is>
          <t>Geiger,D.L., D.J. Call, and L.T. Brooke</t>
        </is>
      </c>
      <c r="CL1870" t="n">
        <v>12859.0</v>
      </c>
      <c r="CM1870" t="inlineStr">
        <is>
          <t>Acute Toxicities of Organic Chemicals to Fathead Minnows (Pimephales promelas) Volume IV</t>
        </is>
      </c>
      <c r="CN1870" t="inlineStr">
        <is>
          <t>Center for Lake Superior Environmental Studies, University of Wisconsin, Superior, WI4:355 p.</t>
        </is>
      </c>
      <c r="CO1870" t="n">
        <v>1988.0</v>
      </c>
      <c r="CP1870" t="inlineStr">
        <is>
          <t>Geiger,D.L., D.J. Call, and L.T. Brooke (1988). Acute Toxicities of Organic Chemicals to Fathead Minnows (Pimephales promelas) Volume IV. Center for Lake Superior Environmental Studies, University of Wisconsin, Superior, WI, 4, 355 p. ECOREF#:12859</t>
        </is>
      </c>
    </row>
    <row r="1871">
      <c r="A1871" t="n">
        <v>471772.0</v>
      </c>
      <c r="B1871" t="inlineStr">
        <is>
          <t>[1R-(1 alpha, 4a beta, 4b alpha, 10a alpha]-1,2,3,4a,4b alpha, 10a alpha]-1,2,3,4,4a,4b,5,6,7,9,10,10a-dodecahydro-1,4a-dimethyl-7-(1-methylethylidene)-1-phenanthrenecarboxylic acid</t>
        </is>
      </c>
      <c r="C1871"/>
      <c r="D1871" t="inlineStr">
        <is>
          <t>Measured</t>
        </is>
      </c>
      <c r="E1871" t="inlineStr">
        <is>
          <t>Not reported</t>
        </is>
      </c>
      <c r="F1871" t="inlineStr">
        <is>
          <t>&gt;</t>
        </is>
      </c>
      <c r="G1871" t="n">
        <v>99.0</v>
      </c>
      <c r="H1871"/>
      <c r="I1871"/>
      <c r="J1871"/>
      <c r="K1871"/>
      <c r="L1871" t="inlineStr">
        <is>
          <t>Pimephales promelas</t>
        </is>
      </c>
      <c r="M1871" t="inlineStr">
        <is>
          <t>Fathead Minnow</t>
        </is>
      </c>
      <c r="N1871"/>
      <c r="O1871"/>
      <c r="P1871" t="n">
        <v>28.0</v>
      </c>
      <c r="Q1871"/>
      <c r="R1871"/>
      <c r="S1871"/>
      <c r="T1871"/>
      <c r="U1871" t="inlineStr">
        <is>
          <t>Day(s)</t>
        </is>
      </c>
      <c r="V1871" t="inlineStr">
        <is>
          <t>Flow-through</t>
        </is>
      </c>
      <c r="W1871" t="inlineStr">
        <is>
          <t>Fresh water</t>
        </is>
      </c>
      <c r="X1871" t="inlineStr">
        <is>
          <t>Lab</t>
        </is>
      </c>
      <c r="Y1871"/>
      <c r="Z1871" t="inlineStr">
        <is>
          <t>Active ingredient</t>
        </is>
      </c>
      <c r="AA1871"/>
      <c r="AB1871" t="n">
        <v>1.71</v>
      </c>
      <c r="AC1871"/>
      <c r="AD1871" t="n">
        <v>1.53</v>
      </c>
      <c r="AE1871"/>
      <c r="AF1871" t="n">
        <v>1.91</v>
      </c>
      <c r="AG1871" t="inlineStr">
        <is>
          <t>AI mg/L</t>
        </is>
      </c>
      <c r="AH1871"/>
      <c r="AI1871"/>
      <c r="AJ1871"/>
      <c r="AK1871"/>
      <c r="AL1871"/>
      <c r="AM1871"/>
      <c r="AN1871"/>
      <c r="AO1871"/>
      <c r="AP1871"/>
      <c r="AQ1871"/>
      <c r="AR1871"/>
      <c r="AS1871"/>
      <c r="AT1871"/>
      <c r="AU1871"/>
      <c r="AV1871"/>
      <c r="AW1871"/>
      <c r="AX1871" t="inlineStr">
        <is>
          <t>Mortality</t>
        </is>
      </c>
      <c r="AY1871" t="inlineStr">
        <is>
          <t>Mortality</t>
        </is>
      </c>
      <c r="AZ1871" t="inlineStr">
        <is>
          <t>LC50</t>
        </is>
      </c>
      <c r="BA1871"/>
      <c r="BB1871" t="n">
        <v>4.0</v>
      </c>
      <c r="BC1871"/>
      <c r="BD1871"/>
      <c r="BE1871"/>
      <c r="BF1871"/>
      <c r="BG1871" t="inlineStr">
        <is>
          <t>Day(s)</t>
        </is>
      </c>
      <c r="BH1871"/>
      <c r="BI1871" t="inlineStr">
        <is>
          <t>DTXSID8022038</t>
        </is>
      </c>
      <c r="BJ1871"/>
      <c r="BK1871"/>
      <c r="BL1871" t="inlineStr">
        <is>
          <t>Acute</t>
        </is>
      </c>
      <c r="BM1871"/>
      <c r="BN1871"/>
      <c r="BO1871"/>
      <c r="BP1871"/>
      <c r="BQ1871"/>
      <c r="BR1871"/>
      <c r="BS1871"/>
      <c r="BT1871" t="inlineStr">
        <is>
          <t>--</t>
        </is>
      </c>
      <c r="BU1871"/>
      <c r="BV1871"/>
      <c r="BW1871"/>
      <c r="BX1871"/>
      <c r="BY1871"/>
      <c r="BZ1871"/>
      <c r="CA1871"/>
      <c r="CB1871"/>
      <c r="CC1871"/>
      <c r="CD1871"/>
      <c r="CE1871"/>
      <c r="CF1871"/>
      <c r="CG1871"/>
      <c r="CH1871"/>
      <c r="CI1871"/>
      <c r="CJ1871" t="inlineStr">
        <is>
          <t xml:space="preserve">SOURCE/US EPA ENVIRONMENTAL RESEARCH LABORATORY DULUTH AND THE UNIVERSITY OF WISCONSIN SUPERIOR//MEDIA/FILTERED LAKE SUPERIOR WATER OR DECHLORINATED CITY OF SUPERIOR WISCONSIN WATER//   </t>
        </is>
      </c>
      <c r="CK1871" t="inlineStr">
        <is>
          <t>Geiger,D.L., C.E. Northcott, D.J. Call, and L.T. Brooke</t>
        </is>
      </c>
      <c r="CL1871" t="n">
        <v>12447.0</v>
      </c>
      <c r="CM1871" t="inlineStr">
        <is>
          <t>Acute Toxicities of Organic Chemicals to Fathead Minnows (Pimephales promelas), Volume II</t>
        </is>
      </c>
      <c r="CN1871" t="inlineStr">
        <is>
          <t>Center for Lake Superior Environmental Studies, University of Wisconsin, Superior, WI:326 p.</t>
        </is>
      </c>
      <c r="CO1871" t="n">
        <v>1985.0</v>
      </c>
      <c r="CP1871" t="inlineStr">
        <is>
          <t>Geiger,D.L., C.E. Northcott, D.J. Call, and L.T. Brooke (1985). Acute Toxicities of Organic Chemicals to Fathead Minnows (Pimephales promelas), Volume II. Center for Lake Superior Environmental Studies, University of Wisconsin, Superior, WI, 326 p. ECOREF#:12447</t>
        </is>
      </c>
    </row>
    <row r="1872">
      <c r="A1872" t="n">
        <v>471772.0</v>
      </c>
      <c r="B1872" t="inlineStr">
        <is>
          <t>[1R-(1 alpha, 4a beta, 4b alpha, 10a alpha]-1,2,3,4a,4b alpha, 10a alpha]-1,2,3,4,4a,4b,5,6,7,9,10,10a-dodecahydro-1,4a-dimethyl-7-(1-methylethylidene)-1-phenanthrenecarboxylic acid</t>
        </is>
      </c>
      <c r="C1872"/>
      <c r="D1872" t="inlineStr">
        <is>
          <t>Measured</t>
        </is>
      </c>
      <c r="E1872" t="inlineStr">
        <is>
          <t>Not reported</t>
        </is>
      </c>
      <c r="F1872" t="inlineStr">
        <is>
          <t>&gt;</t>
        </is>
      </c>
      <c r="G1872" t="n">
        <v>99.0</v>
      </c>
      <c r="H1872"/>
      <c r="I1872"/>
      <c r="J1872"/>
      <c r="K1872"/>
      <c r="L1872" t="inlineStr">
        <is>
          <t>Pimephales promelas</t>
        </is>
      </c>
      <c r="M1872" t="inlineStr">
        <is>
          <t>Fathead Minnow</t>
        </is>
      </c>
      <c r="N1872"/>
      <c r="O1872"/>
      <c r="P1872" t="n">
        <v>30.0</v>
      </c>
      <c r="Q1872"/>
      <c r="R1872"/>
      <c r="S1872"/>
      <c r="T1872"/>
      <c r="U1872" t="inlineStr">
        <is>
          <t>Day(s)</t>
        </is>
      </c>
      <c r="V1872" t="inlineStr">
        <is>
          <t>Flow-through</t>
        </is>
      </c>
      <c r="W1872" t="inlineStr">
        <is>
          <t>Fresh water</t>
        </is>
      </c>
      <c r="X1872" t="inlineStr">
        <is>
          <t>Lab</t>
        </is>
      </c>
      <c r="Y1872"/>
      <c r="Z1872" t="inlineStr">
        <is>
          <t>Active ingredient</t>
        </is>
      </c>
      <c r="AA1872"/>
      <c r="AB1872" t="n">
        <v>1.3</v>
      </c>
      <c r="AC1872"/>
      <c r="AD1872" t="n">
        <v>1.19</v>
      </c>
      <c r="AE1872"/>
      <c r="AF1872" t="n">
        <v>1.41</v>
      </c>
      <c r="AG1872" t="inlineStr">
        <is>
          <t>AI mg/L</t>
        </is>
      </c>
      <c r="AH1872"/>
      <c r="AI1872"/>
      <c r="AJ1872"/>
      <c r="AK1872"/>
      <c r="AL1872"/>
      <c r="AM1872"/>
      <c r="AN1872"/>
      <c r="AO1872"/>
      <c r="AP1872"/>
      <c r="AQ1872"/>
      <c r="AR1872"/>
      <c r="AS1872"/>
      <c r="AT1872"/>
      <c r="AU1872"/>
      <c r="AV1872"/>
      <c r="AW1872"/>
      <c r="AX1872" t="inlineStr">
        <is>
          <t>Mortality</t>
        </is>
      </c>
      <c r="AY1872" t="inlineStr">
        <is>
          <t>Mortality</t>
        </is>
      </c>
      <c r="AZ1872" t="inlineStr">
        <is>
          <t>LC50</t>
        </is>
      </c>
      <c r="BA1872"/>
      <c r="BB1872" t="n">
        <v>4.0</v>
      </c>
      <c r="BC1872"/>
      <c r="BD1872"/>
      <c r="BE1872"/>
      <c r="BF1872"/>
      <c r="BG1872" t="inlineStr">
        <is>
          <t>Day(s)</t>
        </is>
      </c>
      <c r="BH1872"/>
      <c r="BI1872" t="inlineStr">
        <is>
          <t>DTXSID8022038</t>
        </is>
      </c>
      <c r="BJ1872"/>
      <c r="BK1872"/>
      <c r="BL1872" t="inlineStr">
        <is>
          <t>Acute</t>
        </is>
      </c>
      <c r="BM1872"/>
      <c r="BN1872"/>
      <c r="BO1872"/>
      <c r="BP1872"/>
      <c r="BQ1872"/>
      <c r="BR1872"/>
      <c r="BS1872"/>
      <c r="BT1872" t="inlineStr">
        <is>
          <t>--</t>
        </is>
      </c>
      <c r="BU1872"/>
      <c r="BV1872"/>
      <c r="BW1872"/>
      <c r="BX1872"/>
      <c r="BY1872"/>
      <c r="BZ1872"/>
      <c r="CA1872"/>
      <c r="CB1872"/>
      <c r="CC1872"/>
      <c r="CD1872"/>
      <c r="CE1872"/>
      <c r="CF1872"/>
      <c r="CG1872"/>
      <c r="CH1872"/>
      <c r="CI1872"/>
      <c r="CJ1872" t="inlineStr">
        <is>
          <t xml:space="preserve">SOURCE/US EPA ENVIRONMENTAL RESEARCH LABORATORY DULUTH AND THE UNIVERSITY OF WISCONSIN SUPERIOR//MEDIA/FILTERED LAKE SUPERIOR WATER OR DECHLORINATED CITY OF SUPERIOR WISCONSIN WATER//   </t>
        </is>
      </c>
      <c r="CK1872" t="inlineStr">
        <is>
          <t>Geiger,D.L., C.E. Northcott, D.J. Call, and L.T. Brooke</t>
        </is>
      </c>
      <c r="CL1872" t="n">
        <v>12447.0</v>
      </c>
      <c r="CM1872" t="inlineStr">
        <is>
          <t>Acute Toxicities of Organic Chemicals to Fathead Minnows (Pimephales promelas), Volume II</t>
        </is>
      </c>
      <c r="CN1872" t="inlineStr">
        <is>
          <t>Center for Lake Superior Environmental Studies, University of Wisconsin, Superior, WI:326 p.</t>
        </is>
      </c>
      <c r="CO1872" t="n">
        <v>1985.0</v>
      </c>
      <c r="CP1872" t="inlineStr">
        <is>
          <t>Geiger,D.L., C.E. Northcott, D.J. Call, and L.T. Brooke (1985). Acute Toxicities of Organic Chemicals to Fathead Minnows (Pimephales promelas), Volume II. Center for Lake Superior Environmental Studies, University of Wisconsin, Superior, WI, 326 p. ECOREF#:12447</t>
        </is>
      </c>
    </row>
    <row r="1873">
      <c r="A1873" t="n">
        <v>475207.0</v>
      </c>
      <c r="B1873" t="inlineStr">
        <is>
          <t>[1S-(1 alpha, 3a beta, 4 alpha, 8a beta)]-Decahydro-4,8,8-trimethyl-9-methylene-1,4-methanoazulene</t>
        </is>
      </c>
      <c r="C1873"/>
      <c r="D1873" t="inlineStr">
        <is>
          <t>Unmeasured</t>
        </is>
      </c>
      <c r="E1873" t="inlineStr">
        <is>
          <t>Not coded</t>
        </is>
      </c>
      <c r="F1873" t="inlineStr">
        <is>
          <t>&gt;</t>
        </is>
      </c>
      <c r="G1873" t="n">
        <v>99.0</v>
      </c>
      <c r="H1873"/>
      <c r="I1873"/>
      <c r="J1873"/>
      <c r="K1873"/>
      <c r="L1873" t="inlineStr">
        <is>
          <t>Pimephales promelas</t>
        </is>
      </c>
      <c r="M1873" t="inlineStr">
        <is>
          <t>Fathead Minnow</t>
        </is>
      </c>
      <c r="N1873"/>
      <c r="O1873"/>
      <c r="P1873"/>
      <c r="Q1873"/>
      <c r="R1873"/>
      <c r="S1873"/>
      <c r="T1873"/>
      <c r="U1873"/>
      <c r="V1873" t="inlineStr">
        <is>
          <t>Renewal</t>
        </is>
      </c>
      <c r="W1873" t="inlineStr">
        <is>
          <t>Fresh water</t>
        </is>
      </c>
      <c r="X1873" t="inlineStr">
        <is>
          <t>Lab</t>
        </is>
      </c>
      <c r="Y1873"/>
      <c r="Z1873" t="inlineStr">
        <is>
          <t>Active ingredient</t>
        </is>
      </c>
      <c r="AA1873"/>
      <c r="AB1873" t="n">
        <v>10.2</v>
      </c>
      <c r="AC1873"/>
      <c r="AD1873"/>
      <c r="AE1873"/>
      <c r="AF1873"/>
      <c r="AG1873" t="inlineStr">
        <is>
          <t>AI mg/L</t>
        </is>
      </c>
      <c r="AH1873"/>
      <c r="AI1873"/>
      <c r="AJ1873"/>
      <c r="AK1873"/>
      <c r="AL1873"/>
      <c r="AM1873"/>
      <c r="AN1873"/>
      <c r="AO1873"/>
      <c r="AP1873"/>
      <c r="AQ1873"/>
      <c r="AR1873"/>
      <c r="AS1873"/>
      <c r="AT1873"/>
      <c r="AU1873"/>
      <c r="AV1873"/>
      <c r="AW1873"/>
      <c r="AX1873" t="inlineStr">
        <is>
          <t>Mortality</t>
        </is>
      </c>
      <c r="AY1873" t="inlineStr">
        <is>
          <t>Mortality</t>
        </is>
      </c>
      <c r="AZ1873" t="inlineStr">
        <is>
          <t>LC50</t>
        </is>
      </c>
      <c r="BA1873"/>
      <c r="BB1873" t="n">
        <v>4.0</v>
      </c>
      <c r="BC1873"/>
      <c r="BD1873"/>
      <c r="BE1873"/>
      <c r="BF1873"/>
      <c r="BG1873" t="inlineStr">
        <is>
          <t>Day(s)</t>
        </is>
      </c>
      <c r="BH1873" t="inlineStr">
        <is>
          <t>Pure</t>
        </is>
      </c>
      <c r="BI1873" t="inlineStr">
        <is>
          <t>DTXSID9047045</t>
        </is>
      </c>
      <c r="BJ1873" t="inlineStr">
        <is>
          <t>10.1007/s001289900330</t>
        </is>
      </c>
      <c r="BK1873"/>
      <c r="BL1873"/>
      <c r="BM1873"/>
      <c r="BN1873"/>
      <c r="BO1873"/>
      <c r="BP1873"/>
      <c r="BQ1873"/>
      <c r="BR1873"/>
      <c r="BS1873"/>
      <c r="BT1873" t="inlineStr">
        <is>
          <t>--</t>
        </is>
      </c>
      <c r="BU1873"/>
      <c r="BV1873"/>
      <c r="BW1873"/>
      <c r="BX1873"/>
      <c r="BY1873"/>
      <c r="BZ1873"/>
      <c r="CA1873"/>
      <c r="CB1873"/>
      <c r="CC1873"/>
      <c r="CD1873"/>
      <c r="CE1873"/>
      <c r="CF1873"/>
      <c r="CG1873"/>
      <c r="CH1873"/>
      <c r="CI1873"/>
      <c r="CJ1873"/>
      <c r="CK1873" t="inlineStr">
        <is>
          <t>Sweet,L.I., and P.G. Meier</t>
        </is>
      </c>
      <c r="CL1873" t="n">
        <v>17881.0</v>
      </c>
      <c r="CM1873" t="inlineStr">
        <is>
          <t>Lethal and Sublethal Effects of Azulene and Longifolene to Microtox, Ceriodaphnia dubia, Daphnia magna, and Pimephales promelas</t>
        </is>
      </c>
      <c r="CN1873" t="inlineStr">
        <is>
          <t>Bull. Environ. Contam. Toxicol.58(2): 268-274</t>
        </is>
      </c>
      <c r="CO1873" t="n">
        <v>1997.0</v>
      </c>
      <c r="CP1873" t="inlineStr">
        <is>
          <t>Sweet,L.I., and P.G. Meier (1997). Lethal and Sublethal Effects of Azulene and Longifolene to Microtox, Ceriodaphnia dubia, Daphnia magna, and Pimephales promelas. Bull. Environ. Contam. Toxicol., 58, (2), 268-274. doi:10.1007/s001289900330. ECOREF#:17881</t>
        </is>
      </c>
    </row>
    <row r="1874">
      <c r="A1874" t="n">
        <v>496117.0</v>
      </c>
      <c r="B1874" t="inlineStr">
        <is>
          <t>Indane</t>
        </is>
      </c>
      <c r="C1874"/>
      <c r="D1874" t="inlineStr">
        <is>
          <t>Unmeasured</t>
        </is>
      </c>
      <c r="E1874" t="inlineStr">
        <is>
          <t>Not coded</t>
        </is>
      </c>
      <c r="F1874"/>
      <c r="G1874"/>
      <c r="H1874"/>
      <c r="I1874"/>
      <c r="J1874"/>
      <c r="K1874"/>
      <c r="L1874" t="inlineStr">
        <is>
          <t>Pimephales promelas</t>
        </is>
      </c>
      <c r="M1874" t="inlineStr">
        <is>
          <t>Fathead Minnow</t>
        </is>
      </c>
      <c r="N1874" t="inlineStr">
        <is>
          <t>Juvenile</t>
        </is>
      </c>
      <c r="O1874"/>
      <c r="P1874"/>
      <c r="Q1874"/>
      <c r="R1874" t="n">
        <v>4.0</v>
      </c>
      <c r="S1874"/>
      <c r="T1874" t="n">
        <v>8.0</v>
      </c>
      <c r="U1874" t="inlineStr">
        <is>
          <t>Week(s)</t>
        </is>
      </c>
      <c r="V1874" t="inlineStr">
        <is>
          <t>Static</t>
        </is>
      </c>
      <c r="W1874" t="inlineStr">
        <is>
          <t>Fresh water</t>
        </is>
      </c>
      <c r="X1874" t="inlineStr">
        <is>
          <t>Lab</t>
        </is>
      </c>
      <c r="Y1874"/>
      <c r="Z1874" t="inlineStr">
        <is>
          <t>Formulation</t>
        </is>
      </c>
      <c r="AA1874"/>
      <c r="AB1874" t="n">
        <v>14.0</v>
      </c>
      <c r="AC1874"/>
      <c r="AD1874"/>
      <c r="AE1874"/>
      <c r="AF1874"/>
      <c r="AG1874" t="inlineStr">
        <is>
          <t>AI mg/L</t>
        </is>
      </c>
      <c r="AH1874"/>
      <c r="AI1874"/>
      <c r="AJ1874"/>
      <c r="AK1874"/>
      <c r="AL1874"/>
      <c r="AM1874"/>
      <c r="AN1874"/>
      <c r="AO1874"/>
      <c r="AP1874"/>
      <c r="AQ1874"/>
      <c r="AR1874"/>
      <c r="AS1874"/>
      <c r="AT1874"/>
      <c r="AU1874"/>
      <c r="AV1874"/>
      <c r="AW1874"/>
      <c r="AX1874" t="inlineStr">
        <is>
          <t>Mortality</t>
        </is>
      </c>
      <c r="AY1874" t="inlineStr">
        <is>
          <t>Mortality</t>
        </is>
      </c>
      <c r="AZ1874" t="inlineStr">
        <is>
          <t>LC50</t>
        </is>
      </c>
      <c r="BA1874"/>
      <c r="BB1874" t="n">
        <v>4.0</v>
      </c>
      <c r="BC1874"/>
      <c r="BD1874"/>
      <c r="BE1874"/>
      <c r="BF1874"/>
      <c r="BG1874" t="inlineStr">
        <is>
          <t>Day(s)</t>
        </is>
      </c>
      <c r="BH1874"/>
      <c r="BI1874" t="inlineStr">
        <is>
          <t>DTXSID4052132</t>
        </is>
      </c>
      <c r="BJ1874"/>
      <c r="BK1874"/>
      <c r="BL1874"/>
      <c r="BM1874"/>
      <c r="BN1874"/>
      <c r="BO1874"/>
      <c r="BP1874"/>
      <c r="BQ1874"/>
      <c r="BR1874"/>
      <c r="BS1874"/>
      <c r="BT1874" t="inlineStr">
        <is>
          <t>--</t>
        </is>
      </c>
      <c r="BU1874"/>
      <c r="BV1874"/>
      <c r="BW1874"/>
      <c r="BX1874"/>
      <c r="BY1874"/>
      <c r="BZ1874"/>
      <c r="CA1874"/>
      <c r="CB1874"/>
      <c r="CC1874"/>
      <c r="CD1874"/>
      <c r="CE1874"/>
      <c r="CF1874"/>
      <c r="CG1874"/>
      <c r="CH1874"/>
      <c r="CI1874"/>
      <c r="CJ1874"/>
      <c r="CK1874" t="inlineStr">
        <is>
          <t>Mattson,V.R., J.W. Arthur, and C.T. Walbridge</t>
        </is>
      </c>
      <c r="CL1874" t="n">
        <v>719.0</v>
      </c>
      <c r="CM1874" t="inlineStr">
        <is>
          <t>Acute Toxicity of Selected Organic Compounds to Fathead Minnows</t>
        </is>
      </c>
      <c r="CN1874" t="inlineStr">
        <is>
          <t>EPA-600/3-76-097, U.S.EPA, Duluth, MN:12 p.</t>
        </is>
      </c>
      <c r="CO1874" t="n">
        <v>1976.0</v>
      </c>
      <c r="CP1874" t="inlineStr">
        <is>
          <t>Mattson,V.R., J.W. Arthur, and C.T. Walbridge (1976). Acute Toxicity of Selected Organic Compounds to Fathead Minnows. EPA-600/3-76-097, U.S.EPA, Duluth, MN, 12 p. ECOREF#:719</t>
        </is>
      </c>
    </row>
    <row r="1875">
      <c r="A1875" t="n">
        <v>496162.0</v>
      </c>
      <c r="B1875" t="inlineStr">
        <is>
          <t>2,3-Dihydrobenzofuran</t>
        </is>
      </c>
      <c r="C1875"/>
      <c r="D1875" t="inlineStr">
        <is>
          <t>Measured</t>
        </is>
      </c>
      <c r="E1875" t="inlineStr">
        <is>
          <t>Not coded</t>
        </is>
      </c>
      <c r="F1875"/>
      <c r="G1875" t="n">
        <v>98.0</v>
      </c>
      <c r="H1875"/>
      <c r="I1875"/>
      <c r="J1875"/>
      <c r="K1875"/>
      <c r="L1875" t="inlineStr">
        <is>
          <t>Pimephales promelas</t>
        </is>
      </c>
      <c r="M1875" t="inlineStr">
        <is>
          <t>Fathead Minnow</t>
        </is>
      </c>
      <c r="N1875"/>
      <c r="O1875"/>
      <c r="P1875" t="n">
        <v>28.0</v>
      </c>
      <c r="Q1875"/>
      <c r="R1875"/>
      <c r="S1875"/>
      <c r="T1875"/>
      <c r="U1875" t="inlineStr">
        <is>
          <t>Day(s)</t>
        </is>
      </c>
      <c r="V1875" t="inlineStr">
        <is>
          <t>Flow-through</t>
        </is>
      </c>
      <c r="W1875" t="inlineStr">
        <is>
          <t>Fresh water</t>
        </is>
      </c>
      <c r="X1875" t="inlineStr">
        <is>
          <t>Lab</t>
        </is>
      </c>
      <c r="Y1875"/>
      <c r="Z1875" t="inlineStr">
        <is>
          <t>Active ingredient</t>
        </is>
      </c>
      <c r="AA1875"/>
      <c r="AB1875" t="n">
        <v>81.7</v>
      </c>
      <c r="AC1875"/>
      <c r="AD1875" t="n">
        <v>74.1</v>
      </c>
      <c r="AE1875"/>
      <c r="AF1875" t="n">
        <v>90.2</v>
      </c>
      <c r="AG1875" t="inlineStr">
        <is>
          <t>AI mg/L</t>
        </is>
      </c>
      <c r="AH1875"/>
      <c r="AI1875"/>
      <c r="AJ1875"/>
      <c r="AK1875"/>
      <c r="AL1875"/>
      <c r="AM1875"/>
      <c r="AN1875"/>
      <c r="AO1875"/>
      <c r="AP1875"/>
      <c r="AQ1875"/>
      <c r="AR1875"/>
      <c r="AS1875"/>
      <c r="AT1875"/>
      <c r="AU1875"/>
      <c r="AV1875"/>
      <c r="AW1875"/>
      <c r="AX1875" t="inlineStr">
        <is>
          <t>Mortality</t>
        </is>
      </c>
      <c r="AY1875" t="inlineStr">
        <is>
          <t>Mortality</t>
        </is>
      </c>
      <c r="AZ1875" t="inlineStr">
        <is>
          <t>LC50</t>
        </is>
      </c>
      <c r="BA1875"/>
      <c r="BB1875" t="n">
        <v>4.0</v>
      </c>
      <c r="BC1875"/>
      <c r="BD1875"/>
      <c r="BE1875"/>
      <c r="BF1875"/>
      <c r="BG1875" t="inlineStr">
        <is>
          <t>Day(s)</t>
        </is>
      </c>
      <c r="BH1875" t="inlineStr">
        <is>
          <t>Pure</t>
        </is>
      </c>
      <c r="BI1875" t="inlineStr">
        <is>
          <t>DTXSID2022040</t>
        </is>
      </c>
      <c r="BJ1875"/>
      <c r="BK1875"/>
      <c r="BL1875"/>
      <c r="BM1875"/>
      <c r="BN1875"/>
      <c r="BO1875"/>
      <c r="BP1875"/>
      <c r="BQ1875"/>
      <c r="BR1875"/>
      <c r="BS1875"/>
      <c r="BT1875" t="inlineStr">
        <is>
          <t>--</t>
        </is>
      </c>
      <c r="BU1875"/>
      <c r="BV1875"/>
      <c r="BW1875"/>
      <c r="BX1875"/>
      <c r="BY1875"/>
      <c r="BZ1875"/>
      <c r="CA1875"/>
      <c r="CB1875"/>
      <c r="CC1875"/>
      <c r="CD1875"/>
      <c r="CE1875"/>
      <c r="CF1875"/>
      <c r="CG1875"/>
      <c r="CH1875"/>
      <c r="CI1875" t="inlineStr">
        <is>
          <t xml:space="preserve"> Affected fish lost schooling behavior, were hypoactive and underreactive to external stimuli.  They had increased respiratNAn, were darkly colored and lost equilibrium prior to death.  The tank B sample at 48 hr was lost during// </t>
        </is>
      </c>
      <c r="CJ1875" t="inlineStr">
        <is>
          <t xml:space="preserve">   Affected fish lost schooling behavior, were hypoactive and underreactive to external stimuli.  They had increased respiratNAn, were darkly colored and lost equilibrium prior to death.  The tank B sample at 48 hr was lost during// </t>
        </is>
      </c>
      <c r="CK1875" t="inlineStr">
        <is>
          <t>Geiger,D.L., D.J. Call, and L.T. Brooke</t>
        </is>
      </c>
      <c r="CL1875" t="n">
        <v>12859.0</v>
      </c>
      <c r="CM1875" t="inlineStr">
        <is>
          <t>Acute Toxicities of Organic Chemicals to Fathead Minnows (Pimephales promelas) Volume IV</t>
        </is>
      </c>
      <c r="CN1875" t="inlineStr">
        <is>
          <t>Center for Lake Superior Environmental Studies, University of Wisconsin, Superior, WI4:355 p.</t>
        </is>
      </c>
      <c r="CO1875" t="n">
        <v>1988.0</v>
      </c>
      <c r="CP1875" t="inlineStr">
        <is>
          <t>Geiger,D.L., D.J. Call, and L.T. Brooke (1988). Acute Toxicities of Organic Chemicals to Fathead Minnows (Pimephales promelas) Volume IV. Center for Lake Superior Environmental Studies, University of Wisconsin, Superior, WI, 4, 355 p. ECOREF#:12859</t>
        </is>
      </c>
    </row>
    <row r="1876">
      <c r="A1876" t="n">
        <v>497198.0</v>
      </c>
      <c r="B1876" t="inlineStr">
        <is>
          <t>Carbonic acid disodium salt</t>
        </is>
      </c>
      <c r="C1876" t="inlineStr">
        <is>
          <t>Reagent Grade, Purissium, Purum, Puriss, Puris, Reinst</t>
        </is>
      </c>
      <c r="D1876" t="inlineStr">
        <is>
          <t>Unmeasured</t>
        </is>
      </c>
      <c r="E1876" t="inlineStr">
        <is>
          <t>Not coded</t>
        </is>
      </c>
      <c r="F1876"/>
      <c r="G1876"/>
      <c r="H1876"/>
      <c r="I1876"/>
      <c r="J1876"/>
      <c r="K1876"/>
      <c r="L1876" t="inlineStr">
        <is>
          <t>Pimephales promelas</t>
        </is>
      </c>
      <c r="M1876" t="inlineStr">
        <is>
          <t>Fathead Minnow</t>
        </is>
      </c>
      <c r="N1876"/>
      <c r="O1876"/>
      <c r="P1876"/>
      <c r="Q1876"/>
      <c r="R1876" t="n">
        <v>1.0</v>
      </c>
      <c r="S1876"/>
      <c r="T1876" t="n">
        <v>7.0</v>
      </c>
      <c r="U1876" t="inlineStr">
        <is>
          <t>Day(s)</t>
        </is>
      </c>
      <c r="V1876" t="inlineStr">
        <is>
          <t>Static</t>
        </is>
      </c>
      <c r="W1876" t="inlineStr">
        <is>
          <t>Fresh water</t>
        </is>
      </c>
      <c r="X1876" t="inlineStr">
        <is>
          <t>Lab</t>
        </is>
      </c>
      <c r="Y1876"/>
      <c r="Z1876" t="inlineStr">
        <is>
          <t>Total</t>
        </is>
      </c>
      <c r="AA1876" t="inlineStr">
        <is>
          <t>&lt;</t>
        </is>
      </c>
      <c r="AB1876" t="n">
        <v>850.0</v>
      </c>
      <c r="AC1876" t="inlineStr">
        <is>
          <t>&lt;</t>
        </is>
      </c>
      <c r="AD1876" t="n">
        <v>310.0</v>
      </c>
      <c r="AE1876"/>
      <c r="AF1876" t="n">
        <v>1220.0</v>
      </c>
      <c r="AG1876" t="inlineStr">
        <is>
          <t>AI mg/L</t>
        </is>
      </c>
      <c r="AH1876"/>
      <c r="AI1876"/>
      <c r="AJ1876"/>
      <c r="AK1876"/>
      <c r="AL1876"/>
      <c r="AM1876"/>
      <c r="AN1876"/>
      <c r="AO1876"/>
      <c r="AP1876"/>
      <c r="AQ1876"/>
      <c r="AR1876"/>
      <c r="AS1876"/>
      <c r="AT1876"/>
      <c r="AU1876"/>
      <c r="AV1876"/>
      <c r="AW1876"/>
      <c r="AX1876" t="inlineStr">
        <is>
          <t>Mortality</t>
        </is>
      </c>
      <c r="AY1876" t="inlineStr">
        <is>
          <t>Mortality</t>
        </is>
      </c>
      <c r="AZ1876" t="inlineStr">
        <is>
          <t>LC50</t>
        </is>
      </c>
      <c r="BA1876"/>
      <c r="BB1876" t="n">
        <v>4.0</v>
      </c>
      <c r="BC1876"/>
      <c r="BD1876"/>
      <c r="BE1876"/>
      <c r="BF1876"/>
      <c r="BG1876" t="inlineStr">
        <is>
          <t>Day(s)</t>
        </is>
      </c>
      <c r="BH1876"/>
      <c r="BI1876" t="inlineStr">
        <is>
          <t>DTXSID1029621</t>
        </is>
      </c>
      <c r="BJ1876" t="inlineStr">
        <is>
          <t>10.1002/etc.5620161005</t>
        </is>
      </c>
      <c r="BK1876"/>
      <c r="BL1876"/>
      <c r="BM1876"/>
      <c r="BN1876"/>
      <c r="BO1876"/>
      <c r="BP1876"/>
      <c r="BQ1876"/>
      <c r="BR1876"/>
      <c r="BS1876"/>
      <c r="BT1876" t="inlineStr">
        <is>
          <t>--</t>
        </is>
      </c>
      <c r="BU1876"/>
      <c r="BV1876"/>
      <c r="BW1876"/>
      <c r="BX1876"/>
      <c r="BY1876"/>
      <c r="BZ1876"/>
      <c r="CA1876"/>
      <c r="CB1876"/>
      <c r="CC1876"/>
      <c r="CD1876"/>
      <c r="CE1876"/>
      <c r="CF1876"/>
      <c r="CG1876"/>
      <c r="CH1876"/>
      <c r="CI1876" t="inlineStr">
        <is>
          <t xml:space="preserve"> HARD/MODERATELYHARD//</t>
        </is>
      </c>
      <c r="CJ1876" t="inlineStr">
        <is>
          <t xml:space="preserve">   HARD/MODERATELYHARD//</t>
        </is>
      </c>
      <c r="CK1876" t="inlineStr">
        <is>
          <t>Mount,D.R., D.D. Gulley, J.R. Hockett, T.D. Garrison, and J.M. Evans</t>
        </is>
      </c>
      <c r="CL1876" t="n">
        <v>18272.0</v>
      </c>
      <c r="CM1876" t="inlineStr">
        <is>
          <t>Statistical Models to Predict the Toxicity of Major Ions to Ceriodaphnia dubia, Daphnia magna and Pimephales promelas (Fathead Minnows)</t>
        </is>
      </c>
      <c r="CN1876" t="inlineStr">
        <is>
          <t>Environ. Toxicol. Chem.16(10): 2009-2019</t>
        </is>
      </c>
      <c r="CO1876" t="n">
        <v>1997.0</v>
      </c>
      <c r="CP1876" t="inlineStr">
        <is>
          <t>Mount,D.R., D.D. Gulley, J.R. Hockett, T.D. Garrison, and J.M. Evans (1997). Statistical Models to Predict the Toxicity of Major Ions to Ceriodaphnia dubia, Daphnia magna and Pimephales promelas (Fathead Minnows). Environ. Toxicol. Chem., 16, (10), 2009-2019. doi:10.1002/etc.5620161005. ECOREF#:18272</t>
        </is>
      </c>
    </row>
    <row r="1877">
      <c r="A1877" t="n">
        <v>497370.0</v>
      </c>
      <c r="B1877" t="inlineStr">
        <is>
          <t>Exo-norborneol</t>
        </is>
      </c>
      <c r="C1877"/>
      <c r="D1877" t="inlineStr">
        <is>
          <t>Measured</t>
        </is>
      </c>
      <c r="E1877" t="inlineStr">
        <is>
          <t>Not coded</t>
        </is>
      </c>
      <c r="F1877"/>
      <c r="G1877" t="n">
        <v>97.0</v>
      </c>
      <c r="H1877"/>
      <c r="I1877"/>
      <c r="J1877"/>
      <c r="K1877"/>
      <c r="L1877" t="inlineStr">
        <is>
          <t>Pimephales promelas</t>
        </is>
      </c>
      <c r="M1877" t="inlineStr">
        <is>
          <t>Fathead Minnow</t>
        </is>
      </c>
      <c r="N1877"/>
      <c r="O1877"/>
      <c r="P1877" t="n">
        <v>27.0</v>
      </c>
      <c r="Q1877"/>
      <c r="R1877"/>
      <c r="S1877"/>
      <c r="T1877"/>
      <c r="U1877" t="inlineStr">
        <is>
          <t>Day(s)</t>
        </is>
      </c>
      <c r="V1877" t="inlineStr">
        <is>
          <t>Flow-through</t>
        </is>
      </c>
      <c r="W1877" t="inlineStr">
        <is>
          <t>Fresh water</t>
        </is>
      </c>
      <c r="X1877" t="inlineStr">
        <is>
          <t>Lab</t>
        </is>
      </c>
      <c r="Y1877"/>
      <c r="Z1877" t="inlineStr">
        <is>
          <t>Active ingredient</t>
        </is>
      </c>
      <c r="AA1877"/>
      <c r="AB1877" t="n">
        <v>228.0</v>
      </c>
      <c r="AC1877"/>
      <c r="AD1877"/>
      <c r="AE1877"/>
      <c r="AF1877"/>
      <c r="AG1877" t="inlineStr">
        <is>
          <t>AI mg/L</t>
        </is>
      </c>
      <c r="AH1877"/>
      <c r="AI1877"/>
      <c r="AJ1877"/>
      <c r="AK1877"/>
      <c r="AL1877"/>
      <c r="AM1877"/>
      <c r="AN1877"/>
      <c r="AO1877"/>
      <c r="AP1877"/>
      <c r="AQ1877"/>
      <c r="AR1877"/>
      <c r="AS1877"/>
      <c r="AT1877"/>
      <c r="AU1877"/>
      <c r="AV1877"/>
      <c r="AW1877"/>
      <c r="AX1877" t="inlineStr">
        <is>
          <t>Mortality</t>
        </is>
      </c>
      <c r="AY1877" t="inlineStr">
        <is>
          <t>Mortality</t>
        </is>
      </c>
      <c r="AZ1877" t="inlineStr">
        <is>
          <t>LC50</t>
        </is>
      </c>
      <c r="BA1877"/>
      <c r="BB1877" t="n">
        <v>4.0</v>
      </c>
      <c r="BC1877"/>
      <c r="BD1877"/>
      <c r="BE1877"/>
      <c r="BF1877"/>
      <c r="BG1877" t="inlineStr">
        <is>
          <t>Day(s)</t>
        </is>
      </c>
      <c r="BH1877" t="inlineStr">
        <is>
          <t>Pure</t>
        </is>
      </c>
      <c r="BI1877" t="inlineStr">
        <is>
          <t>DTXSID7022041</t>
        </is>
      </c>
      <c r="BJ1877"/>
      <c r="BK1877"/>
      <c r="BL1877"/>
      <c r="BM1877"/>
      <c r="BN1877"/>
      <c r="BO1877"/>
      <c r="BP1877"/>
      <c r="BQ1877"/>
      <c r="BR1877"/>
      <c r="BS1877"/>
      <c r="BT1877" t="inlineStr">
        <is>
          <t>--</t>
        </is>
      </c>
      <c r="BU1877"/>
      <c r="BV1877"/>
      <c r="BW1877"/>
      <c r="BX1877"/>
      <c r="BY1877"/>
      <c r="BZ1877"/>
      <c r="CA1877"/>
      <c r="CB1877"/>
      <c r="CC1877"/>
      <c r="CD1877"/>
      <c r="CE1877"/>
      <c r="CF1877"/>
      <c r="CG1877"/>
      <c r="CH1877"/>
      <c r="CI1877" t="inlineStr">
        <is>
          <t xml:space="preserve"> Affected fish were hyperactive, overreactive to external stimuli, darkly colored and lost equilibrium prior to death. The EC50NAas not calculable at 72 and 96 hr.  The pH of the stock solution was adjusted to that of lake water with HCl. </t>
        </is>
      </c>
      <c r="CJ1877" t="inlineStr">
        <is>
          <t xml:space="preserve">   Affected fish were hyperactive, overreactive to external stimuli, darkly colored and lost equilibrium prior to death. The EC50NAas not calculable at 72 and 96 hr.  The pH of the stock solution was adjusted to that of lake water with HCl. </t>
        </is>
      </c>
      <c r="CK1877" t="inlineStr">
        <is>
          <t>Geiger,D.L., D.J. Call, and L.T. Brooke</t>
        </is>
      </c>
      <c r="CL1877" t="n">
        <v>12859.0</v>
      </c>
      <c r="CM1877" t="inlineStr">
        <is>
          <t>Acute Toxicities of Organic Chemicals to Fathead Minnows (Pimephales promelas) Volume IV</t>
        </is>
      </c>
      <c r="CN1877" t="inlineStr">
        <is>
          <t>Center for Lake Superior Environmental Studies, University of Wisconsin, Superior, WI4:355 p.</t>
        </is>
      </c>
      <c r="CO1877" t="n">
        <v>1988.0</v>
      </c>
      <c r="CP1877" t="inlineStr">
        <is>
          <t>Geiger,D.L., D.J. Call, and L.T. Brooke (1988). Acute Toxicities of Organic Chemicals to Fathead Minnows (Pimephales promelas) Volume IV. Center for Lake Superior Environmental Studies, University of Wisconsin, Superior, WI, 4, 355 p. ECOREF#:12859</t>
        </is>
      </c>
    </row>
    <row r="1878">
      <c r="A1878" t="n">
        <v>498668.0</v>
      </c>
      <c r="B1878" t="inlineStr">
        <is>
          <t>Norbornylene</t>
        </is>
      </c>
      <c r="C1878"/>
      <c r="D1878" t="inlineStr">
        <is>
          <t>Measured</t>
        </is>
      </c>
      <c r="E1878" t="inlineStr">
        <is>
          <t>Not coded</t>
        </is>
      </c>
      <c r="F1878"/>
      <c r="G1878" t="n">
        <v>99.0</v>
      </c>
      <c r="H1878"/>
      <c r="I1878"/>
      <c r="J1878"/>
      <c r="K1878"/>
      <c r="L1878" t="inlineStr">
        <is>
          <t>Pimephales promelas</t>
        </is>
      </c>
      <c r="M1878" t="inlineStr">
        <is>
          <t>Fathead Minnow</t>
        </is>
      </c>
      <c r="N1878"/>
      <c r="O1878"/>
      <c r="P1878" t="n">
        <v>29.0</v>
      </c>
      <c r="Q1878"/>
      <c r="R1878"/>
      <c r="S1878"/>
      <c r="T1878"/>
      <c r="U1878" t="inlineStr">
        <is>
          <t>Day(s)</t>
        </is>
      </c>
      <c r="V1878" t="inlineStr">
        <is>
          <t>Flow-through</t>
        </is>
      </c>
      <c r="W1878" t="inlineStr">
        <is>
          <t>Fresh water</t>
        </is>
      </c>
      <c r="X1878" t="inlineStr">
        <is>
          <t>Lab</t>
        </is>
      </c>
      <c r="Y1878"/>
      <c r="Z1878" t="inlineStr">
        <is>
          <t>Active ingredient</t>
        </is>
      </c>
      <c r="AA1878"/>
      <c r="AB1878" t="n">
        <v>10.0</v>
      </c>
      <c r="AC1878"/>
      <c r="AD1878" t="n">
        <v>8.6</v>
      </c>
      <c r="AE1878"/>
      <c r="AF1878" t="n">
        <v>11.7</v>
      </c>
      <c r="AG1878" t="inlineStr">
        <is>
          <t>AI mg/L</t>
        </is>
      </c>
      <c r="AH1878"/>
      <c r="AI1878"/>
      <c r="AJ1878"/>
      <c r="AK1878"/>
      <c r="AL1878"/>
      <c r="AM1878"/>
      <c r="AN1878"/>
      <c r="AO1878"/>
      <c r="AP1878"/>
      <c r="AQ1878"/>
      <c r="AR1878"/>
      <c r="AS1878"/>
      <c r="AT1878"/>
      <c r="AU1878"/>
      <c r="AV1878"/>
      <c r="AW1878"/>
      <c r="AX1878" t="inlineStr">
        <is>
          <t>Mortality</t>
        </is>
      </c>
      <c r="AY1878" t="inlineStr">
        <is>
          <t>Mortality</t>
        </is>
      </c>
      <c r="AZ1878" t="inlineStr">
        <is>
          <t>LC50</t>
        </is>
      </c>
      <c r="BA1878"/>
      <c r="BB1878" t="n">
        <v>4.0</v>
      </c>
      <c r="BC1878"/>
      <c r="BD1878"/>
      <c r="BE1878"/>
      <c r="BF1878"/>
      <c r="BG1878" t="inlineStr">
        <is>
          <t>Day(s)</t>
        </is>
      </c>
      <c r="BH1878" t="inlineStr">
        <is>
          <t>Pure</t>
        </is>
      </c>
      <c r="BI1878" t="inlineStr">
        <is>
          <t>DTXSID2022042</t>
        </is>
      </c>
      <c r="BJ1878"/>
      <c r="BK1878"/>
      <c r="BL1878"/>
      <c r="BM1878"/>
      <c r="BN1878"/>
      <c r="BO1878"/>
      <c r="BP1878"/>
      <c r="BQ1878"/>
      <c r="BR1878"/>
      <c r="BS1878"/>
      <c r="BT1878" t="inlineStr">
        <is>
          <t>--</t>
        </is>
      </c>
      <c r="BU1878"/>
      <c r="BV1878"/>
      <c r="BW1878"/>
      <c r="BX1878"/>
      <c r="BY1878"/>
      <c r="BZ1878"/>
      <c r="CA1878"/>
      <c r="CB1878"/>
      <c r="CC1878"/>
      <c r="CD1878"/>
      <c r="CE1878"/>
      <c r="CF1878"/>
      <c r="CG1878"/>
      <c r="CH1878"/>
      <c r="CI1878" t="inlineStr">
        <is>
          <t xml:space="preserve"> Dilution factor:  0%, 20%, 40%, 60%, 80% and 100% of the stock solution.  Samples were not taken at 0 hr.  Affected fish werNAhyperactive, had increased respiration and convulsions.  They also had rigid musculature and lost </t>
        </is>
      </c>
      <c r="CJ1878" t="inlineStr">
        <is>
          <t xml:space="preserve">   Dilution factor:  0%, 20%, 40%, 60%, 80% and 100% of the stock solution.  Samples were not taken at 0 hr.  Affected fish werNAhyperactive, had increased respiration and convulsions.  They also had rigid musculature and lost </t>
        </is>
      </c>
      <c r="CK1878" t="inlineStr">
        <is>
          <t>Geiger,D.L., D.J. Call, and L.T. Brooke</t>
        </is>
      </c>
      <c r="CL1878" t="n">
        <v>12859.0</v>
      </c>
      <c r="CM1878" t="inlineStr">
        <is>
          <t>Acute Toxicities of Organic Chemicals to Fathead Minnows (Pimephales promelas) Volume IV</t>
        </is>
      </c>
      <c r="CN1878" t="inlineStr">
        <is>
          <t>Center for Lake Superior Environmental Studies, University of Wisconsin, Superior, WI4:355 p.</t>
        </is>
      </c>
      <c r="CO1878" t="n">
        <v>1988.0</v>
      </c>
      <c r="CP1878" t="inlineStr">
        <is>
          <t>Geiger,D.L., D.J. Call, and L.T. Brooke (1988). Acute Toxicities of Organic Chemicals to Fathead Minnows (Pimephales promelas) Volume IV. Center for Lake Superior Environmental Studies, University of Wisconsin, Superior, WI, 4, 355 p. ECOREF#:12859</t>
        </is>
      </c>
    </row>
    <row r="1879">
      <c r="A1879" t="n">
        <v>499832.0</v>
      </c>
      <c r="B1879" t="inlineStr">
        <is>
          <t>2,6-Pyridinedicarboxylic acid</t>
        </is>
      </c>
      <c r="C1879"/>
      <c r="D1879" t="inlineStr">
        <is>
          <t>Measured</t>
        </is>
      </c>
      <c r="E1879" t="inlineStr">
        <is>
          <t>Not reported</t>
        </is>
      </c>
      <c r="F1879"/>
      <c r="G1879" t="n">
        <v>99.0</v>
      </c>
      <c r="H1879"/>
      <c r="I1879"/>
      <c r="J1879"/>
      <c r="K1879"/>
      <c r="L1879" t="inlineStr">
        <is>
          <t>Pimephales promelas</t>
        </is>
      </c>
      <c r="M1879" t="inlineStr">
        <is>
          <t>Fathead Minnow</t>
        </is>
      </c>
      <c r="N1879"/>
      <c r="O1879"/>
      <c r="P1879" t="n">
        <v>33.0</v>
      </c>
      <c r="Q1879"/>
      <c r="R1879"/>
      <c r="S1879"/>
      <c r="T1879"/>
      <c r="U1879" t="inlineStr">
        <is>
          <t>Day(s)</t>
        </is>
      </c>
      <c r="V1879" t="inlineStr">
        <is>
          <t>Flow-through</t>
        </is>
      </c>
      <c r="W1879" t="inlineStr">
        <is>
          <t>Fresh water</t>
        </is>
      </c>
      <c r="X1879" t="inlineStr">
        <is>
          <t>Lab</t>
        </is>
      </c>
      <c r="Y1879"/>
      <c r="Z1879" t="inlineStr">
        <is>
          <t>Active ingredient</t>
        </is>
      </c>
      <c r="AA1879"/>
      <c r="AB1879" t="n">
        <v>322.0</v>
      </c>
      <c r="AC1879"/>
      <c r="AD1879"/>
      <c r="AE1879"/>
      <c r="AF1879"/>
      <c r="AG1879" t="inlineStr">
        <is>
          <t>AI mg/L</t>
        </is>
      </c>
      <c r="AH1879"/>
      <c r="AI1879"/>
      <c r="AJ1879"/>
      <c r="AK1879"/>
      <c r="AL1879"/>
      <c r="AM1879"/>
      <c r="AN1879"/>
      <c r="AO1879"/>
      <c r="AP1879"/>
      <c r="AQ1879"/>
      <c r="AR1879"/>
      <c r="AS1879"/>
      <c r="AT1879"/>
      <c r="AU1879"/>
      <c r="AV1879"/>
      <c r="AW1879"/>
      <c r="AX1879" t="inlineStr">
        <is>
          <t>Mortality</t>
        </is>
      </c>
      <c r="AY1879" t="inlineStr">
        <is>
          <t>Mortality</t>
        </is>
      </c>
      <c r="AZ1879" t="inlineStr">
        <is>
          <t>LC50</t>
        </is>
      </c>
      <c r="BA1879"/>
      <c r="BB1879" t="n">
        <v>4.0</v>
      </c>
      <c r="BC1879"/>
      <c r="BD1879"/>
      <c r="BE1879"/>
      <c r="BF1879"/>
      <c r="BG1879" t="inlineStr">
        <is>
          <t>Day(s)</t>
        </is>
      </c>
      <c r="BH1879"/>
      <c r="BI1879" t="inlineStr">
        <is>
          <t>DTXSID7022043</t>
        </is>
      </c>
      <c r="BJ1879"/>
      <c r="BK1879"/>
      <c r="BL1879" t="inlineStr">
        <is>
          <t>Acute</t>
        </is>
      </c>
      <c r="BM1879"/>
      <c r="BN1879"/>
      <c r="BO1879"/>
      <c r="BP1879"/>
      <c r="BQ1879"/>
      <c r="BR1879"/>
      <c r="BS1879"/>
      <c r="BT1879" t="inlineStr">
        <is>
          <t>--</t>
        </is>
      </c>
      <c r="BU1879"/>
      <c r="BV1879"/>
      <c r="BW1879"/>
      <c r="BX1879"/>
      <c r="BY1879"/>
      <c r="BZ1879"/>
      <c r="CA1879"/>
      <c r="CB1879"/>
      <c r="CC1879"/>
      <c r="CD1879"/>
      <c r="CE1879"/>
      <c r="CF1879"/>
      <c r="CG1879"/>
      <c r="CH1879"/>
      <c r="CI1879"/>
      <c r="CJ1879" t="inlineStr">
        <is>
          <t xml:space="preserve">SOURCE/FROM US EPA ENVIRONMENTAL RESEARCH LABORATORY-DULUTH AND THE UNIVERSITY OF WISCONSIN-SUPERIOR CAMPUS//MEDIA/LAKE SUPERIOR WATER OR DECHLORINATED WATER//   </t>
        </is>
      </c>
      <c r="CK1879" t="inlineStr">
        <is>
          <t>Geiger,D.L., S.H. Poirier, L.T. Brooke, and D.J. Call</t>
        </is>
      </c>
      <c r="CL1879" t="n">
        <v>12858.0</v>
      </c>
      <c r="CM1879" t="inlineStr">
        <is>
          <t>Acute Toxicities of Organic Chemicals to Fathead Minnows (Pimephales promelas) Volume III</t>
        </is>
      </c>
      <c r="CN1879" t="inlineStr">
        <is>
          <t>Center for Lake Superior Environmental Studies, University of Wisconsin, Superior, WI:328 p.</t>
        </is>
      </c>
      <c r="CO1879" t="n">
        <v>1986.0</v>
      </c>
      <c r="CP1879" t="inlineStr">
        <is>
          <t>Geiger,D.L., S.H. Poirier, L.T. Brooke, and D.J. Call (1986). Acute Toxicities of Organic Chemicals to Fathead Minnows (Pimephales promelas) Volume III. Center for Lake Superior Environmental Studies, University of Wisconsin, Superior, WI, 328 p. ECOREF#:12858</t>
        </is>
      </c>
    </row>
    <row r="1880">
      <c r="A1880" t="n">
        <v>500221.0</v>
      </c>
      <c r="B1880" t="inlineStr">
        <is>
          <t>3-Pyridinecarboxaldehyde</t>
        </is>
      </c>
      <c r="C1880"/>
      <c r="D1880" t="inlineStr">
        <is>
          <t>Measured</t>
        </is>
      </c>
      <c r="E1880" t="inlineStr">
        <is>
          <t>Not reported</t>
        </is>
      </c>
      <c r="F1880"/>
      <c r="G1880" t="n">
        <v>99.0</v>
      </c>
      <c r="H1880"/>
      <c r="I1880"/>
      <c r="J1880"/>
      <c r="K1880"/>
      <c r="L1880" t="inlineStr">
        <is>
          <t>Pimephales promelas</t>
        </is>
      </c>
      <c r="M1880" t="inlineStr">
        <is>
          <t>Fathead Minnow</t>
        </is>
      </c>
      <c r="N1880"/>
      <c r="O1880"/>
      <c r="P1880" t="n">
        <v>32.0</v>
      </c>
      <c r="Q1880"/>
      <c r="R1880"/>
      <c r="S1880"/>
      <c r="T1880"/>
      <c r="U1880" t="inlineStr">
        <is>
          <t>Day(s)</t>
        </is>
      </c>
      <c r="V1880" t="inlineStr">
        <is>
          <t>Flow-through</t>
        </is>
      </c>
      <c r="W1880" t="inlineStr">
        <is>
          <t>Fresh water</t>
        </is>
      </c>
      <c r="X1880" t="inlineStr">
        <is>
          <t>Lab</t>
        </is>
      </c>
      <c r="Y1880"/>
      <c r="Z1880" t="inlineStr">
        <is>
          <t>Active ingredient</t>
        </is>
      </c>
      <c r="AA1880"/>
      <c r="AB1880" t="n">
        <v>16.4</v>
      </c>
      <c r="AC1880"/>
      <c r="AD1880" t="n">
        <v>14.6</v>
      </c>
      <c r="AE1880"/>
      <c r="AF1880" t="n">
        <v>18.2</v>
      </c>
      <c r="AG1880" t="inlineStr">
        <is>
          <t>AI mg/L</t>
        </is>
      </c>
      <c r="AH1880"/>
      <c r="AI1880"/>
      <c r="AJ1880"/>
      <c r="AK1880"/>
      <c r="AL1880"/>
      <c r="AM1880"/>
      <c r="AN1880"/>
      <c r="AO1880"/>
      <c r="AP1880"/>
      <c r="AQ1880"/>
      <c r="AR1880"/>
      <c r="AS1880"/>
      <c r="AT1880"/>
      <c r="AU1880"/>
      <c r="AV1880"/>
      <c r="AW1880"/>
      <c r="AX1880" t="inlineStr">
        <is>
          <t>Mortality</t>
        </is>
      </c>
      <c r="AY1880" t="inlineStr">
        <is>
          <t>Mortality</t>
        </is>
      </c>
      <c r="AZ1880" t="inlineStr">
        <is>
          <t>LC50</t>
        </is>
      </c>
      <c r="BA1880"/>
      <c r="BB1880" t="n">
        <v>4.0</v>
      </c>
      <c r="BC1880"/>
      <c r="BD1880"/>
      <c r="BE1880"/>
      <c r="BF1880"/>
      <c r="BG1880" t="inlineStr">
        <is>
          <t>Day(s)</t>
        </is>
      </c>
      <c r="BH1880"/>
      <c r="BI1880" t="inlineStr">
        <is>
          <t>DTXSID2022044</t>
        </is>
      </c>
      <c r="BJ1880"/>
      <c r="BK1880"/>
      <c r="BL1880" t="inlineStr">
        <is>
          <t>Acute</t>
        </is>
      </c>
      <c r="BM1880"/>
      <c r="BN1880"/>
      <c r="BO1880"/>
      <c r="BP1880"/>
      <c r="BQ1880"/>
      <c r="BR1880"/>
      <c r="BS1880"/>
      <c r="BT1880" t="inlineStr">
        <is>
          <t>--</t>
        </is>
      </c>
      <c r="BU1880"/>
      <c r="BV1880"/>
      <c r="BW1880"/>
      <c r="BX1880"/>
      <c r="BY1880"/>
      <c r="BZ1880"/>
      <c r="CA1880"/>
      <c r="CB1880"/>
      <c r="CC1880"/>
      <c r="CD1880"/>
      <c r="CE1880"/>
      <c r="CF1880"/>
      <c r="CG1880"/>
      <c r="CH1880"/>
      <c r="CI1880"/>
      <c r="CJ1880" t="inlineStr">
        <is>
          <t xml:space="preserve">SOURCE/FROM US EPA ENVIRONMENTAL RESEARCH LABORATORY-DULUTH AND THE UNIVERSITY OF WISCONSIN-SUPERIOR CAMPUS//MEDIA/LAKE SUPERIOR WATER OR DECHLORINATED WATER//   </t>
        </is>
      </c>
      <c r="CK1880" t="inlineStr">
        <is>
          <t>Geiger,D.L., S.H. Poirier, L.T. Brooke, and D.J. Call</t>
        </is>
      </c>
      <c r="CL1880" t="n">
        <v>12858.0</v>
      </c>
      <c r="CM1880" t="inlineStr">
        <is>
          <t>Acute Toxicities of Organic Chemicals to Fathead Minnows (Pimephales promelas) Volume III</t>
        </is>
      </c>
      <c r="CN1880" t="inlineStr">
        <is>
          <t>Center for Lake Superior Environmental Studies, University of Wisconsin, Superior, WI:328 p.</t>
        </is>
      </c>
      <c r="CO1880" t="n">
        <v>1986.0</v>
      </c>
      <c r="CP1880" t="inlineStr">
        <is>
          <t>Geiger,D.L., S.H. Poirier, L.T. Brooke, and D.J. Call (1986). Acute Toxicities of Organic Chemicals to Fathead Minnows (Pimephales promelas) Volume III. Center for Lake Superior Environmental Studies, University of Wisconsin, Superior, WI, 328 p. ECOREF#:12858</t>
        </is>
      </c>
    </row>
    <row r="1881">
      <c r="A1881" t="n">
        <v>500287.0</v>
      </c>
      <c r="B1881" t="inlineStr">
        <is>
          <t>Phosphorothioic acid, O-(3-Chloro-4-nitrophenyl) O,O-dimethyl ester</t>
        </is>
      </c>
      <c r="C1881" t="inlineStr">
        <is>
          <t>Technical grade, technical product, technical formulation</t>
        </is>
      </c>
      <c r="D1881" t="inlineStr">
        <is>
          <t>Unmeasured</t>
        </is>
      </c>
      <c r="E1881" t="inlineStr">
        <is>
          <t>Not coded</t>
        </is>
      </c>
      <c r="F1881"/>
      <c r="G1881" t="n">
        <v>98.0</v>
      </c>
      <c r="H1881"/>
      <c r="I1881"/>
      <c r="J1881"/>
      <c r="K1881"/>
      <c r="L1881" t="inlineStr">
        <is>
          <t>Pimephales promelas</t>
        </is>
      </c>
      <c r="M1881" t="inlineStr">
        <is>
          <t>Fathead Minnow</t>
        </is>
      </c>
      <c r="N1881"/>
      <c r="O1881"/>
      <c r="P1881"/>
      <c r="Q1881"/>
      <c r="R1881"/>
      <c r="S1881"/>
      <c r="T1881"/>
      <c r="U1881"/>
      <c r="V1881" t="inlineStr">
        <is>
          <t>Static</t>
        </is>
      </c>
      <c r="W1881" t="inlineStr">
        <is>
          <t>Fresh water</t>
        </is>
      </c>
      <c r="X1881" t="inlineStr">
        <is>
          <t>Lab</t>
        </is>
      </c>
      <c r="Y1881"/>
      <c r="Z1881" t="inlineStr">
        <is>
          <t>Active ingredient</t>
        </is>
      </c>
      <c r="AA1881"/>
      <c r="AB1881" t="n">
        <v>2.8</v>
      </c>
      <c r="AC1881"/>
      <c r="AD1881"/>
      <c r="AE1881"/>
      <c r="AF1881"/>
      <c r="AG1881" t="inlineStr">
        <is>
          <t>AI mg/L</t>
        </is>
      </c>
      <c r="AH1881"/>
      <c r="AI1881"/>
      <c r="AJ1881"/>
      <c r="AK1881"/>
      <c r="AL1881"/>
      <c r="AM1881"/>
      <c r="AN1881"/>
      <c r="AO1881"/>
      <c r="AP1881"/>
      <c r="AQ1881"/>
      <c r="AR1881"/>
      <c r="AS1881"/>
      <c r="AT1881"/>
      <c r="AU1881"/>
      <c r="AV1881"/>
      <c r="AW1881"/>
      <c r="AX1881" t="inlineStr">
        <is>
          <t>Mortality</t>
        </is>
      </c>
      <c r="AY1881" t="inlineStr">
        <is>
          <t>Mortality</t>
        </is>
      </c>
      <c r="AZ1881" t="inlineStr">
        <is>
          <t>LC50</t>
        </is>
      </c>
      <c r="BA1881"/>
      <c r="BB1881" t="n">
        <v>4.0</v>
      </c>
      <c r="BC1881"/>
      <c r="BD1881"/>
      <c r="BE1881"/>
      <c r="BF1881"/>
      <c r="BG1881" t="inlineStr">
        <is>
          <t>Day(s)</t>
        </is>
      </c>
      <c r="BH1881" t="inlineStr">
        <is>
          <t>Pure</t>
        </is>
      </c>
      <c r="BI1881" t="inlineStr">
        <is>
          <t>DTXSID9041784</t>
        </is>
      </c>
      <c r="BJ1881" t="inlineStr">
        <is>
          <t>10.1577/1548-8659(1962)91[175:TTOOPI]2.0.CO;2</t>
        </is>
      </c>
      <c r="BK1881"/>
      <c r="BL1881"/>
      <c r="BM1881"/>
      <c r="BN1881"/>
      <c r="BO1881"/>
      <c r="BP1881"/>
      <c r="BQ1881"/>
      <c r="BR1881"/>
      <c r="BS1881"/>
      <c r="BT1881" t="inlineStr">
        <is>
          <t>--</t>
        </is>
      </c>
      <c r="BU1881"/>
      <c r="BV1881"/>
      <c r="BW1881"/>
      <c r="BX1881"/>
      <c r="BY1881"/>
      <c r="BZ1881"/>
      <c r="CA1881"/>
      <c r="CB1881"/>
      <c r="CC1881"/>
      <c r="CD1881"/>
      <c r="CE1881"/>
      <c r="CF1881"/>
      <c r="CG1881"/>
      <c r="CH1881"/>
      <c r="CI1881" t="inlineStr">
        <is>
          <t xml:space="preserve"> AERATION// CARRIER/ACETONE// CONTR/FOLLOWED APHA STANDARD METHODS// </t>
        </is>
      </c>
      <c r="CJ1881" t="inlineStr">
        <is>
          <t xml:space="preserve">   AERATION// CARRIER/ACETONE// CONTR/FOLLOWED APHA STANDARD METHODS// </t>
        </is>
      </c>
      <c r="CK1881" t="inlineStr">
        <is>
          <t>Pickering,Q.H., C. Henderson, and A.E. Lemke</t>
        </is>
      </c>
      <c r="CL1881" t="n">
        <v>2893.0</v>
      </c>
      <c r="CM1881" t="inlineStr">
        <is>
          <t>The Toxicity of Organic Phosphorus Insecticides to Different Species of Warmwater Fishes</t>
        </is>
      </c>
      <c r="CN1881" t="inlineStr">
        <is>
          <t>Trans. Am. Fish. Soc.91:175-184</t>
        </is>
      </c>
      <c r="CO1881" t="n">
        <v>1962.0</v>
      </c>
      <c r="CP1881" t="inlineStr">
        <is>
          <t>Pickering,Q.H., C. Henderson, and A.E. Lemke (1962). The Toxicity of Organic Phosphorus Insecticides to Different Species of Warmwater Fishes. Trans. Am. Fish. Soc., 91, 175-184. doi:10.1577/1548-8659(1962)91[175:TTOOPI]2.0.CO;2. ECOREF#:2893</t>
        </is>
      </c>
    </row>
    <row r="1882">
      <c r="A1882" t="n">
        <v>502567.0</v>
      </c>
      <c r="B1882" t="inlineStr">
        <is>
          <t>5-Nonanone</t>
        </is>
      </c>
      <c r="C1882"/>
      <c r="D1882" t="inlineStr">
        <is>
          <t>Measured</t>
        </is>
      </c>
      <c r="E1882" t="inlineStr">
        <is>
          <t>Not coded</t>
        </is>
      </c>
      <c r="F1882"/>
      <c r="G1882" t="n">
        <v>98.0</v>
      </c>
      <c r="H1882"/>
      <c r="I1882"/>
      <c r="J1882"/>
      <c r="K1882"/>
      <c r="L1882" t="inlineStr">
        <is>
          <t>Pimephales promelas</t>
        </is>
      </c>
      <c r="M1882" t="inlineStr">
        <is>
          <t>Fathead Minnow</t>
        </is>
      </c>
      <c r="N1882"/>
      <c r="O1882"/>
      <c r="P1882" t="n">
        <v>30.0</v>
      </c>
      <c r="Q1882"/>
      <c r="R1882"/>
      <c r="S1882"/>
      <c r="T1882"/>
      <c r="U1882" t="inlineStr">
        <is>
          <t>Day(s)</t>
        </is>
      </c>
      <c r="V1882" t="inlineStr">
        <is>
          <t>Flow-through</t>
        </is>
      </c>
      <c r="W1882" t="inlineStr">
        <is>
          <t>Fresh water</t>
        </is>
      </c>
      <c r="X1882" t="inlineStr">
        <is>
          <t>Lab</t>
        </is>
      </c>
      <c r="Y1882"/>
      <c r="Z1882" t="inlineStr">
        <is>
          <t>Active ingredient</t>
        </is>
      </c>
      <c r="AA1882"/>
      <c r="AB1882" t="n">
        <v>31.0</v>
      </c>
      <c r="AC1882"/>
      <c r="AD1882" t="n">
        <v>29.4</v>
      </c>
      <c r="AE1882"/>
      <c r="AF1882" t="n">
        <v>32.599</v>
      </c>
      <c r="AG1882" t="inlineStr">
        <is>
          <t>AI mg/L</t>
        </is>
      </c>
      <c r="AH1882"/>
      <c r="AI1882"/>
      <c r="AJ1882"/>
      <c r="AK1882"/>
      <c r="AL1882"/>
      <c r="AM1882"/>
      <c r="AN1882"/>
      <c r="AO1882"/>
      <c r="AP1882"/>
      <c r="AQ1882"/>
      <c r="AR1882"/>
      <c r="AS1882"/>
      <c r="AT1882"/>
      <c r="AU1882"/>
      <c r="AV1882"/>
      <c r="AW1882"/>
      <c r="AX1882" t="inlineStr">
        <is>
          <t>Mortality</t>
        </is>
      </c>
      <c r="AY1882" t="inlineStr">
        <is>
          <t>Mortality</t>
        </is>
      </c>
      <c r="AZ1882" t="inlineStr">
        <is>
          <t>LC50</t>
        </is>
      </c>
      <c r="BA1882"/>
      <c r="BB1882" t="n">
        <v>4.0</v>
      </c>
      <c r="BC1882"/>
      <c r="BD1882"/>
      <c r="BE1882"/>
      <c r="BF1882"/>
      <c r="BG1882" t="inlineStr">
        <is>
          <t>Day(s)</t>
        </is>
      </c>
      <c r="BH1882" t="inlineStr">
        <is>
          <t>Pure</t>
        </is>
      </c>
      <c r="BI1882" t="inlineStr">
        <is>
          <t>DTXSID7022045</t>
        </is>
      </c>
      <c r="BJ1882"/>
      <c r="BK1882"/>
      <c r="BL1882"/>
      <c r="BM1882"/>
      <c r="BN1882"/>
      <c r="BO1882"/>
      <c r="BP1882"/>
      <c r="BQ1882"/>
      <c r="BR1882"/>
      <c r="BS1882"/>
      <c r="BT1882" t="inlineStr">
        <is>
          <t>--</t>
        </is>
      </c>
      <c r="BU1882"/>
      <c r="BV1882"/>
      <c r="BW1882"/>
      <c r="BX1882"/>
      <c r="BY1882"/>
      <c r="BZ1882"/>
      <c r="CA1882"/>
      <c r="CB1882"/>
      <c r="CC1882"/>
      <c r="CD1882"/>
      <c r="CE1882"/>
      <c r="CF1882"/>
      <c r="CG1882"/>
      <c r="CH1882"/>
      <c r="CI1882" t="inlineStr">
        <is>
          <t xml:space="preserve"> Affected fish became hypoative, stopped schooling, and lost equilibrium prior to death. NA </t>
        </is>
      </c>
      <c r="CJ1882" t="inlineStr">
        <is>
          <t xml:space="preserve">   Affected fish became hypoative, stopped schooling, and lost equilibrium prior to death. NA </t>
        </is>
      </c>
      <c r="CK1882" t="inlineStr">
        <is>
          <t>Brooke,L.T., D.J. Call, D.L. Geiger, and C.E. Northcott</t>
        </is>
      </c>
      <c r="CL1882" t="n">
        <v>12448.0</v>
      </c>
      <c r="CM1882" t="inlineStr">
        <is>
          <t>Acute Toxicities of Organic Chemicals to Fathead Minnows (Pimephales promelas), Vol. 1</t>
        </is>
      </c>
      <c r="CN1882" t="inlineStr">
        <is>
          <t>Center for Lake Superior Environmental Studies, University of Wisconsin-Superior, Superior, WI:414 p.</t>
        </is>
      </c>
      <c r="CO1882" t="n">
        <v>1984.0</v>
      </c>
      <c r="CP1882" t="inlineStr">
        <is>
          <t>Brooke,L.T., D.J. Call, D.L. Geiger, and C.E. Northcott (1984). Acute Toxicities of Organic Chemicals to Fathead Minnows (Pimephales promelas), Vol. 1. Center for Lake Superior Environmental Studies, University of Wisconsin-Superior, Superior, WI, 414 p. ECOREF#:12448</t>
        </is>
      </c>
    </row>
    <row r="1883">
      <c r="A1883" t="n">
        <v>506967.0</v>
      </c>
      <c r="B1883" t="inlineStr">
        <is>
          <t>Acetyl bromide</t>
        </is>
      </c>
      <c r="C1883"/>
      <c r="D1883" t="inlineStr">
        <is>
          <t>Measured</t>
        </is>
      </c>
      <c r="E1883" t="inlineStr">
        <is>
          <t>Not reported</t>
        </is>
      </c>
      <c r="F1883"/>
      <c r="G1883"/>
      <c r="H1883"/>
      <c r="I1883"/>
      <c r="J1883"/>
      <c r="K1883"/>
      <c r="L1883" t="inlineStr">
        <is>
          <t>Pimephales promelas</t>
        </is>
      </c>
      <c r="M1883" t="inlineStr">
        <is>
          <t>Fathead Minnow</t>
        </is>
      </c>
      <c r="N1883"/>
      <c r="O1883"/>
      <c r="P1883"/>
      <c r="Q1883"/>
      <c r="R1883"/>
      <c r="S1883"/>
      <c r="T1883"/>
      <c r="U1883"/>
      <c r="V1883" t="inlineStr">
        <is>
          <t>Static</t>
        </is>
      </c>
      <c r="W1883" t="inlineStr">
        <is>
          <t>Fresh water</t>
        </is>
      </c>
      <c r="X1883" t="inlineStr">
        <is>
          <t>Lab</t>
        </is>
      </c>
      <c r="Y1883" t="inlineStr">
        <is>
          <t>&gt;=6</t>
        </is>
      </c>
      <c r="Z1883" t="inlineStr">
        <is>
          <t>Active ingredient</t>
        </is>
      </c>
      <c r="AA1883"/>
      <c r="AB1883" t="n">
        <v>40.6</v>
      </c>
      <c r="AC1883"/>
      <c r="AD1883" t="n">
        <v>31.4</v>
      </c>
      <c r="AE1883"/>
      <c r="AF1883" t="n">
        <v>54.2</v>
      </c>
      <c r="AG1883" t="inlineStr">
        <is>
          <t>AI mg/L</t>
        </is>
      </c>
      <c r="AH1883"/>
      <c r="AI1883"/>
      <c r="AJ1883"/>
      <c r="AK1883"/>
      <c r="AL1883"/>
      <c r="AM1883"/>
      <c r="AN1883"/>
      <c r="AO1883"/>
      <c r="AP1883"/>
      <c r="AQ1883"/>
      <c r="AR1883"/>
      <c r="AS1883"/>
      <c r="AT1883"/>
      <c r="AU1883"/>
      <c r="AV1883"/>
      <c r="AW1883"/>
      <c r="AX1883" t="inlineStr">
        <is>
          <t>Mortality</t>
        </is>
      </c>
      <c r="AY1883" t="inlineStr">
        <is>
          <t>Mortality</t>
        </is>
      </c>
      <c r="AZ1883" t="inlineStr">
        <is>
          <t>LC50</t>
        </is>
      </c>
      <c r="BA1883"/>
      <c r="BB1883" t="n">
        <v>4.0</v>
      </c>
      <c r="BC1883"/>
      <c r="BD1883"/>
      <c r="BE1883"/>
      <c r="BF1883"/>
      <c r="BG1883" t="inlineStr">
        <is>
          <t>Day(s)</t>
        </is>
      </c>
      <c r="BH1883"/>
      <c r="BI1883" t="inlineStr">
        <is>
          <t>DTXSID5060140</t>
        </is>
      </c>
      <c r="BJ1883" t="inlineStr">
        <is>
          <t>10.1016/0022-1694(81)90144-X</t>
        </is>
      </c>
      <c r="BK1883"/>
      <c r="BL1883"/>
      <c r="BM1883"/>
      <c r="BN1883"/>
      <c r="BO1883"/>
      <c r="BP1883"/>
      <c r="BQ1883"/>
      <c r="BR1883"/>
      <c r="BS1883"/>
      <c r="BT1883" t="inlineStr">
        <is>
          <t>--</t>
        </is>
      </c>
      <c r="BU1883"/>
      <c r="BV1883"/>
      <c r="BW1883"/>
      <c r="BX1883"/>
      <c r="BY1883"/>
      <c r="BZ1883"/>
      <c r="CA1883"/>
      <c r="CB1883"/>
      <c r="CC1883"/>
      <c r="CD1883"/>
      <c r="CE1883"/>
      <c r="CF1883"/>
      <c r="CG1883"/>
      <c r="CH1883"/>
      <c r="CI1883"/>
      <c r="CJ1883" t="inlineStr">
        <is>
          <t xml:space="preserve">SOURCE/GOVERNMENT AGENCY//   </t>
        </is>
      </c>
      <c r="CK1883" t="inlineStr">
        <is>
          <t>Curtis,M.W., and C.H. Ward</t>
        </is>
      </c>
      <c r="CL1883" t="n">
        <v>2965.0</v>
      </c>
      <c r="CM1883" t="inlineStr">
        <is>
          <t>Aquatic Toxicity of Forty Industrial Chemicals: Testing in Support of Hazardous Substance Spill Prevention Regulation</t>
        </is>
      </c>
      <c r="CN1883" t="inlineStr">
        <is>
          <t>J. Hydrol.51:359-367</t>
        </is>
      </c>
      <c r="CO1883" t="n">
        <v>1981.0</v>
      </c>
      <c r="CP1883" t="inlineStr">
        <is>
          <t>Curtis,M.W., and C.H. Ward (1981). Aquatic Toxicity of Forty Industrial Chemicals: Testing in Support of Hazardous Substance Spill Prevention Regulation. J. Hydrol., 51, 359-367. doi:10.1016/0022-1694(81)90144-X. ECOREF#:2965</t>
        </is>
      </c>
    </row>
    <row r="1884">
      <c r="A1884" t="n">
        <v>512561.0</v>
      </c>
      <c r="B1884" t="inlineStr">
        <is>
          <t>Phosphoric acid, Trimethyl ester</t>
        </is>
      </c>
      <c r="C1884"/>
      <c r="D1884" t="inlineStr">
        <is>
          <t>Measured</t>
        </is>
      </c>
      <c r="E1884" t="inlineStr">
        <is>
          <t>Not coded</t>
        </is>
      </c>
      <c r="F1884"/>
      <c r="G1884" t="n">
        <v>97.0</v>
      </c>
      <c r="H1884"/>
      <c r="I1884"/>
      <c r="J1884"/>
      <c r="K1884"/>
      <c r="L1884" t="inlineStr">
        <is>
          <t>Pimephales promelas</t>
        </is>
      </c>
      <c r="M1884" t="inlineStr">
        <is>
          <t>Fathead Minnow</t>
        </is>
      </c>
      <c r="N1884"/>
      <c r="O1884"/>
      <c r="P1884" t="n">
        <v>31.0</v>
      </c>
      <c r="Q1884"/>
      <c r="R1884"/>
      <c r="S1884"/>
      <c r="T1884"/>
      <c r="U1884" t="inlineStr">
        <is>
          <t>Day(s)</t>
        </is>
      </c>
      <c r="V1884" t="inlineStr">
        <is>
          <t>Flow-through</t>
        </is>
      </c>
      <c r="W1884" t="inlineStr">
        <is>
          <t>Fresh water</t>
        </is>
      </c>
      <c r="X1884" t="inlineStr">
        <is>
          <t>Lab</t>
        </is>
      </c>
      <c r="Y1884"/>
      <c r="Z1884" t="inlineStr">
        <is>
          <t>Active ingredient</t>
        </is>
      </c>
      <c r="AA1884"/>
      <c r="AB1884" t="n">
        <v>7010.0</v>
      </c>
      <c r="AC1884"/>
      <c r="AD1884" t="n">
        <v>6480.0</v>
      </c>
      <c r="AE1884"/>
      <c r="AF1884" t="n">
        <v>7580.0</v>
      </c>
      <c r="AG1884" t="inlineStr">
        <is>
          <t>AI mg/L</t>
        </is>
      </c>
      <c r="AH1884"/>
      <c r="AI1884"/>
      <c r="AJ1884"/>
      <c r="AK1884"/>
      <c r="AL1884"/>
      <c r="AM1884"/>
      <c r="AN1884"/>
      <c r="AO1884"/>
      <c r="AP1884"/>
      <c r="AQ1884"/>
      <c r="AR1884"/>
      <c r="AS1884"/>
      <c r="AT1884"/>
      <c r="AU1884"/>
      <c r="AV1884"/>
      <c r="AW1884"/>
      <c r="AX1884" t="inlineStr">
        <is>
          <t>Mortality</t>
        </is>
      </c>
      <c r="AY1884" t="inlineStr">
        <is>
          <t>Mortality</t>
        </is>
      </c>
      <c r="AZ1884" t="inlineStr">
        <is>
          <t>LC50</t>
        </is>
      </c>
      <c r="BA1884"/>
      <c r="BB1884" t="n">
        <v>4.0</v>
      </c>
      <c r="BC1884"/>
      <c r="BD1884"/>
      <c r="BE1884"/>
      <c r="BF1884"/>
      <c r="BG1884" t="inlineStr">
        <is>
          <t>Day(s)</t>
        </is>
      </c>
      <c r="BH1884" t="inlineStr">
        <is>
          <t>Pure</t>
        </is>
      </c>
      <c r="BI1884" t="inlineStr">
        <is>
          <t>DTXSID1021403</t>
        </is>
      </c>
      <c r="BJ1884"/>
      <c r="BK1884"/>
      <c r="BL1884"/>
      <c r="BM1884"/>
      <c r="BN1884"/>
      <c r="BO1884"/>
      <c r="BP1884"/>
      <c r="BQ1884"/>
      <c r="BR1884"/>
      <c r="BS1884"/>
      <c r="BT1884" t="inlineStr">
        <is>
          <t>--</t>
        </is>
      </c>
      <c r="BU1884"/>
      <c r="BV1884"/>
      <c r="BW1884"/>
      <c r="BX1884"/>
      <c r="BY1884"/>
      <c r="BZ1884"/>
      <c r="CA1884"/>
      <c r="CB1884"/>
      <c r="CC1884"/>
      <c r="CD1884"/>
      <c r="CE1884"/>
      <c r="CF1884"/>
      <c r="CG1884"/>
      <c r="CH1884"/>
      <c r="CI1884" t="inlineStr">
        <is>
          <t xml:space="preserve"> The pH of the stock solution was adjusted to that of lake water using NaOH.  Affected fish swam sporadically,SE// were hypoactive and overreactive to external stimuli, had convulsions and were darkly colored.  Equilibrium loss was </t>
        </is>
      </c>
      <c r="CJ1884" t="inlineStr">
        <is>
          <t xml:space="preserve">   The pH of the stock solution was adjusted to that of lake water using NaOH.  Affected fish swam sporadically,SE// were hypoactive and overreactive to external stimuli, had convulsions and were darkly colored.  Equilibrium loss was </t>
        </is>
      </c>
      <c r="CK1884" t="inlineStr">
        <is>
          <t>Geiger,D.L., L.T. Brooke, and D.J. Call</t>
        </is>
      </c>
      <c r="CL1884" t="n">
        <v>3217.0</v>
      </c>
      <c r="CM1884" t="inlineStr">
        <is>
          <t>Acute Toxicities of Organic Chemicals to Fathead Minnows (Pimephales promelas), Volume V</t>
        </is>
      </c>
      <c r="CN1884" t="inlineStr">
        <is>
          <t>Center for Lake Superior Environmental Studies, University of Wisconsin, Superior, WI:332 p.</t>
        </is>
      </c>
      <c r="CO1884" t="n">
        <v>1990.0</v>
      </c>
      <c r="CP1884" t="inlineStr">
        <is>
          <t>Geiger,D.L., L.T. Brooke, and D.J. Call (1990). Acute Toxicities of Organic Chemicals to Fathead Minnows (Pimephales promelas), Volume V. Center for Lake Superior Environmental Studies, University of Wisconsin, Superior, WI, 332 p. ECOREF#:3217</t>
        </is>
      </c>
    </row>
    <row r="1885">
      <c r="A1885" t="n">
        <v>513780.0</v>
      </c>
      <c r="B1885" t="inlineStr">
        <is>
          <t>Carbonic acid, Cadmium salt (1:1)</t>
        </is>
      </c>
      <c r="C1885"/>
      <c r="D1885" t="inlineStr">
        <is>
          <t>Unmeasured</t>
        </is>
      </c>
      <c r="E1885" t="inlineStr">
        <is>
          <t>Not coded</t>
        </is>
      </c>
      <c r="F1885"/>
      <c r="G1885"/>
      <c r="H1885"/>
      <c r="I1885"/>
      <c r="J1885"/>
      <c r="K1885"/>
      <c r="L1885" t="inlineStr">
        <is>
          <t>Pimephales promelas</t>
        </is>
      </c>
      <c r="M1885" t="inlineStr">
        <is>
          <t>Fathead Minnow</t>
        </is>
      </c>
      <c r="N1885" t="inlineStr">
        <is>
          <t>Neonate</t>
        </is>
      </c>
      <c r="O1885" t="inlineStr">
        <is>
          <t>&lt;</t>
        </is>
      </c>
      <c r="P1885" t="n">
        <v>24.0</v>
      </c>
      <c r="Q1885"/>
      <c r="R1885"/>
      <c r="S1885"/>
      <c r="T1885"/>
      <c r="U1885" t="inlineStr">
        <is>
          <t>Hour(s)</t>
        </is>
      </c>
      <c r="V1885" t="inlineStr">
        <is>
          <t>Static</t>
        </is>
      </c>
      <c r="W1885" t="inlineStr">
        <is>
          <t>Fresh water</t>
        </is>
      </c>
      <c r="X1885" t="inlineStr">
        <is>
          <t>Lab</t>
        </is>
      </c>
      <c r="Y1885"/>
      <c r="Z1885" t="inlineStr">
        <is>
          <t>Total</t>
        </is>
      </c>
      <c r="AA1885"/>
      <c r="AB1885" t="n">
        <v>2658.0</v>
      </c>
      <c r="AC1885"/>
      <c r="AD1885"/>
      <c r="AE1885"/>
      <c r="AF1885"/>
      <c r="AG1885" t="inlineStr">
        <is>
          <t>AI mg/L</t>
        </is>
      </c>
      <c r="AH1885"/>
      <c r="AI1885"/>
      <c r="AJ1885"/>
      <c r="AK1885"/>
      <c r="AL1885"/>
      <c r="AM1885"/>
      <c r="AN1885"/>
      <c r="AO1885"/>
      <c r="AP1885"/>
      <c r="AQ1885"/>
      <c r="AR1885"/>
      <c r="AS1885"/>
      <c r="AT1885"/>
      <c r="AU1885"/>
      <c r="AV1885"/>
      <c r="AW1885"/>
      <c r="AX1885" t="inlineStr">
        <is>
          <t>Mortality</t>
        </is>
      </c>
      <c r="AY1885" t="inlineStr">
        <is>
          <t>Mortality</t>
        </is>
      </c>
      <c r="AZ1885" t="inlineStr">
        <is>
          <t>LC50</t>
        </is>
      </c>
      <c r="BA1885"/>
      <c r="BB1885" t="n">
        <v>4.0</v>
      </c>
      <c r="BC1885"/>
      <c r="BD1885"/>
      <c r="BE1885"/>
      <c r="BF1885"/>
      <c r="BG1885" t="inlineStr">
        <is>
          <t>Day(s)</t>
        </is>
      </c>
      <c r="BH1885"/>
      <c r="BI1885" t="inlineStr">
        <is>
          <t>DTXSID60883417</t>
        </is>
      </c>
      <c r="BJ1885"/>
      <c r="BK1885"/>
      <c r="BL1885"/>
      <c r="BM1885"/>
      <c r="BN1885"/>
      <c r="BO1885"/>
      <c r="BP1885"/>
      <c r="BQ1885"/>
      <c r="BR1885"/>
      <c r="BS1885"/>
      <c r="BT1885" t="inlineStr">
        <is>
          <t>--</t>
        </is>
      </c>
      <c r="BU1885"/>
      <c r="BV1885"/>
      <c r="BW1885"/>
      <c r="BX1885"/>
      <c r="BY1885"/>
      <c r="BZ1885"/>
      <c r="CA1885"/>
      <c r="CB1885"/>
      <c r="CC1885"/>
      <c r="CD1885"/>
      <c r="CE1885"/>
      <c r="CF1885"/>
      <c r="CG1885"/>
      <c r="CH1885"/>
      <c r="CI1885" t="inlineStr">
        <is>
          <t xml:space="preserve"> CONC/NOMINAL//TESTID/13//</t>
        </is>
      </c>
      <c r="CJ1885" t="inlineStr">
        <is>
          <t xml:space="preserve">   CONC/NOMINAL//TESTID/13//</t>
        </is>
      </c>
      <c r="CK1885" t="inlineStr">
        <is>
          <t>Gale,N.L., B.G. Wixson, and M. Erten</t>
        </is>
      </c>
      <c r="CL1885" t="n">
        <v>9180.0</v>
      </c>
      <c r="CM1885" t="inlineStr">
        <is>
          <t>An Evaluation of the Acute Toxicity of Lead, Zinc, and Cadmium in Missouri Ozark Groundwater</t>
        </is>
      </c>
      <c r="CN1885" t="inlineStr">
        <is>
          <t>Trace Subst. Environ. Health25:169-183</t>
        </is>
      </c>
      <c r="CO1885" t="n">
        <v>1992.0</v>
      </c>
      <c r="CP1885" t="inlineStr">
        <is>
          <t>Gale,N.L., B.G. Wixson, and M. Erten (1992). An Evaluation of the Acute Toxicity of Lead, Zinc, and Cadmium in Missouri Ozark Groundwater. Trace Subst. Environ. Health, 25, 169-183. ECOREF#:9180</t>
        </is>
      </c>
    </row>
    <row r="1886">
      <c r="A1886" t="n">
        <v>513780.0</v>
      </c>
      <c r="B1886" t="inlineStr">
        <is>
          <t>Carbonic acid, Cadmium salt (1:1)</t>
        </is>
      </c>
      <c r="C1886" t="inlineStr">
        <is>
          <t>Reagent Grade, Purissium, Purum, Puriss, Puris, Reinst</t>
        </is>
      </c>
      <c r="D1886" t="inlineStr">
        <is>
          <t>Measured</t>
        </is>
      </c>
      <c r="E1886" t="inlineStr">
        <is>
          <t>Not coded</t>
        </is>
      </c>
      <c r="F1886"/>
      <c r="G1886"/>
      <c r="H1886"/>
      <c r="I1886"/>
      <c r="J1886"/>
      <c r="K1886"/>
      <c r="L1886" t="inlineStr">
        <is>
          <t>Pimephales promelas</t>
        </is>
      </c>
      <c r="M1886" t="inlineStr">
        <is>
          <t>Fathead Minnow</t>
        </is>
      </c>
      <c r="N1886" t="inlineStr">
        <is>
          <t>Neonate</t>
        </is>
      </c>
      <c r="O1886" t="inlineStr">
        <is>
          <t>&lt;</t>
        </is>
      </c>
      <c r="P1886" t="n">
        <v>24.0</v>
      </c>
      <c r="Q1886"/>
      <c r="R1886"/>
      <c r="S1886"/>
      <c r="T1886"/>
      <c r="U1886" t="inlineStr">
        <is>
          <t>Hour(s)</t>
        </is>
      </c>
      <c r="V1886" t="inlineStr">
        <is>
          <t>Static</t>
        </is>
      </c>
      <c r="W1886" t="inlineStr">
        <is>
          <t>Fresh water</t>
        </is>
      </c>
      <c r="X1886" t="inlineStr">
        <is>
          <t>Lab</t>
        </is>
      </c>
      <c r="Y1886" t="inlineStr">
        <is>
          <t>7-19</t>
        </is>
      </c>
      <c r="Z1886" t="inlineStr">
        <is>
          <t>Total</t>
        </is>
      </c>
      <c r="AA1886"/>
      <c r="AB1886" t="n">
        <v>2658.0</v>
      </c>
      <c r="AC1886"/>
      <c r="AD1886"/>
      <c r="AE1886"/>
      <c r="AF1886"/>
      <c r="AG1886" t="inlineStr">
        <is>
          <t>AI mg/L</t>
        </is>
      </c>
      <c r="AH1886"/>
      <c r="AI1886"/>
      <c r="AJ1886"/>
      <c r="AK1886"/>
      <c r="AL1886"/>
      <c r="AM1886"/>
      <c r="AN1886"/>
      <c r="AO1886"/>
      <c r="AP1886"/>
      <c r="AQ1886"/>
      <c r="AR1886"/>
      <c r="AS1886"/>
      <c r="AT1886"/>
      <c r="AU1886"/>
      <c r="AV1886"/>
      <c r="AW1886"/>
      <c r="AX1886" t="inlineStr">
        <is>
          <t>Mortality</t>
        </is>
      </c>
      <c r="AY1886" t="inlineStr">
        <is>
          <t>Mortality</t>
        </is>
      </c>
      <c r="AZ1886" t="inlineStr">
        <is>
          <t>LC50</t>
        </is>
      </c>
      <c r="BA1886"/>
      <c r="BB1886" t="n">
        <v>4.0</v>
      </c>
      <c r="BC1886"/>
      <c r="BD1886"/>
      <c r="BE1886"/>
      <c r="BF1886"/>
      <c r="BG1886" t="inlineStr">
        <is>
          <t>Day(s)</t>
        </is>
      </c>
      <c r="BH1886" t="inlineStr">
        <is>
          <t>Finely ground</t>
        </is>
      </c>
      <c r="BI1886" t="inlineStr">
        <is>
          <t>DTXSID60883417</t>
        </is>
      </c>
      <c r="BJ1886" t="inlineStr">
        <is>
          <t>10.3184/095422998782775826</t>
        </is>
      </c>
      <c r="BK1886"/>
      <c r="BL1886"/>
      <c r="BM1886"/>
      <c r="BN1886"/>
      <c r="BO1886"/>
      <c r="BP1886"/>
      <c r="BQ1886"/>
      <c r="BR1886"/>
      <c r="BS1886"/>
      <c r="BT1886" t="inlineStr">
        <is>
          <t>--</t>
        </is>
      </c>
      <c r="BU1886"/>
      <c r="BV1886"/>
      <c r="BW1886"/>
      <c r="BX1886"/>
      <c r="BY1886"/>
      <c r="BZ1886"/>
      <c r="CA1886"/>
      <c r="CB1886"/>
      <c r="CC1886"/>
      <c r="CD1886"/>
      <c r="CE1886"/>
      <c r="CF1886"/>
      <c r="CG1886"/>
      <c r="CH1886"/>
      <c r="CI1886" t="inlineStr">
        <is>
          <t xml:space="preserve"> DNUM/7-19//TESTID/18//CONC TYPE FRACTIONS REPORTED AS PREPARED, NOMINAL//</t>
        </is>
      </c>
      <c r="CJ1886" t="inlineStr">
        <is>
          <t xml:space="preserve">   DNUM/7-19//TESTID/18//CONC TYPE FRACTIONS REPORTED AS PREPARED, NOMINAL//</t>
        </is>
      </c>
      <c r="CK1886" t="inlineStr">
        <is>
          <t>Erten-Unal,M., B.G. Wixson, N. Gale, and J.L. Pitt</t>
        </is>
      </c>
      <c r="CL1886" t="n">
        <v>76100.0</v>
      </c>
      <c r="CM1886" t="inlineStr">
        <is>
          <t>Evaluation of Toxicity, Bioavailability and Speciation of Lead, Zinc and Cadmium in Mine/Mill Wastewaters</t>
        </is>
      </c>
      <c r="CN1886" t="inlineStr">
        <is>
          <t>Chem. Spec. Bioavail.10(2): 37-46</t>
        </is>
      </c>
      <c r="CO1886" t="n">
        <v>1998.0</v>
      </c>
      <c r="CP1886" t="inlineStr">
        <is>
          <t>Erten-Unal,M., B.G. Wixson, N. Gale, and J.L. Pitt (1998). Evaluation of Toxicity, Bioavailability and Speciation of Lead, Zinc and Cadmium in Mine/Mill Wastewaters. Chem. Spec. Bioavail., 10, (2), 37-46. doi:10.3184/095422998782775826. ECOREF#:76100</t>
        </is>
      </c>
    </row>
    <row r="1887">
      <c r="A1887" t="n">
        <v>513815.0</v>
      </c>
      <c r="B1887" t="inlineStr">
        <is>
          <t>2,3-Dimethyl-1,3-butadiene</t>
        </is>
      </c>
      <c r="C1887"/>
      <c r="D1887" t="inlineStr">
        <is>
          <t>Measured</t>
        </is>
      </c>
      <c r="E1887" t="inlineStr">
        <is>
          <t>Not reported</t>
        </is>
      </c>
      <c r="F1887"/>
      <c r="G1887" t="n">
        <v>98.0</v>
      </c>
      <c r="H1887"/>
      <c r="I1887"/>
      <c r="J1887"/>
      <c r="K1887"/>
      <c r="L1887" t="inlineStr">
        <is>
          <t>Pimephales promelas</t>
        </is>
      </c>
      <c r="M1887" t="inlineStr">
        <is>
          <t>Fathead Minnow</t>
        </is>
      </c>
      <c r="N1887"/>
      <c r="O1887"/>
      <c r="P1887" t="n">
        <v>29.0</v>
      </c>
      <c r="Q1887"/>
      <c r="R1887"/>
      <c r="S1887"/>
      <c r="T1887"/>
      <c r="U1887" t="inlineStr">
        <is>
          <t>Day(s)</t>
        </is>
      </c>
      <c r="V1887" t="inlineStr">
        <is>
          <t>Flow-through</t>
        </is>
      </c>
      <c r="W1887" t="inlineStr">
        <is>
          <t>Fresh water</t>
        </is>
      </c>
      <c r="X1887" t="inlineStr">
        <is>
          <t>Lab</t>
        </is>
      </c>
      <c r="Y1887"/>
      <c r="Z1887" t="inlineStr">
        <is>
          <t>Active ingredient</t>
        </is>
      </c>
      <c r="AA1887"/>
      <c r="AB1887" t="n">
        <v>6.91</v>
      </c>
      <c r="AC1887"/>
      <c r="AD1887"/>
      <c r="AE1887"/>
      <c r="AF1887"/>
      <c r="AG1887" t="inlineStr">
        <is>
          <t>AI mg/L</t>
        </is>
      </c>
      <c r="AH1887"/>
      <c r="AI1887"/>
      <c r="AJ1887"/>
      <c r="AK1887"/>
      <c r="AL1887"/>
      <c r="AM1887"/>
      <c r="AN1887"/>
      <c r="AO1887"/>
      <c r="AP1887"/>
      <c r="AQ1887"/>
      <c r="AR1887"/>
      <c r="AS1887"/>
      <c r="AT1887"/>
      <c r="AU1887"/>
      <c r="AV1887"/>
      <c r="AW1887"/>
      <c r="AX1887" t="inlineStr">
        <is>
          <t>Mortality</t>
        </is>
      </c>
      <c r="AY1887" t="inlineStr">
        <is>
          <t>Mortality</t>
        </is>
      </c>
      <c r="AZ1887" t="inlineStr">
        <is>
          <t>LC50</t>
        </is>
      </c>
      <c r="BA1887"/>
      <c r="BB1887" t="n">
        <v>4.0</v>
      </c>
      <c r="BC1887"/>
      <c r="BD1887"/>
      <c r="BE1887"/>
      <c r="BF1887"/>
      <c r="BG1887" t="inlineStr">
        <is>
          <t>Day(s)</t>
        </is>
      </c>
      <c r="BH1887"/>
      <c r="BI1887" t="inlineStr">
        <is>
          <t>DTXSID2022046</t>
        </is>
      </c>
      <c r="BJ1887"/>
      <c r="BK1887"/>
      <c r="BL1887" t="inlineStr">
        <is>
          <t>Acute</t>
        </is>
      </c>
      <c r="BM1887"/>
      <c r="BN1887"/>
      <c r="BO1887"/>
      <c r="BP1887"/>
      <c r="BQ1887"/>
      <c r="BR1887"/>
      <c r="BS1887"/>
      <c r="BT1887" t="inlineStr">
        <is>
          <t>--</t>
        </is>
      </c>
      <c r="BU1887"/>
      <c r="BV1887"/>
      <c r="BW1887"/>
      <c r="BX1887"/>
      <c r="BY1887"/>
      <c r="BZ1887"/>
      <c r="CA1887"/>
      <c r="CB1887"/>
      <c r="CC1887"/>
      <c r="CD1887"/>
      <c r="CE1887"/>
      <c r="CF1887"/>
      <c r="CG1887"/>
      <c r="CH1887"/>
      <c r="CI1887"/>
      <c r="CJ1887" t="inlineStr">
        <is>
          <t xml:space="preserve">SOURCE/FROM US EPA ENVIRONMENTAL RESEARCH LABORATORY-DULUTH AND THE UNIVERSITY OF WISCONSIN-SUPERIOR CAMPUS//MEDIA/LAKE SUPERIOR WATER OR DECHLORINATED WATER//   </t>
        </is>
      </c>
      <c r="CK1887" t="inlineStr">
        <is>
          <t>Geiger,D.L., S.H. Poirier, L.T. Brooke, and D.J. Call</t>
        </is>
      </c>
      <c r="CL1887" t="n">
        <v>12858.0</v>
      </c>
      <c r="CM1887" t="inlineStr">
        <is>
          <t>Acute Toxicities of Organic Chemicals to Fathead Minnows (Pimephales promelas) Volume III</t>
        </is>
      </c>
      <c r="CN1887" t="inlineStr">
        <is>
          <t>Center for Lake Superior Environmental Studies, University of Wisconsin, Superior, WI:328 p.</t>
        </is>
      </c>
      <c r="CO1887" t="n">
        <v>1986.0</v>
      </c>
      <c r="CP1887" t="inlineStr">
        <is>
          <t>Geiger,D.L., S.H. Poirier, L.T. Brooke, and D.J. Call (1986). Acute Toxicities of Organic Chemicals to Fathead Minnows (Pimephales promelas) Volume III. Center for Lake Superior Environmental Studies, University of Wisconsin, Superior, WI, 328 p. ECOREF#:12858</t>
        </is>
      </c>
    </row>
    <row r="1888">
      <c r="A1888" t="n">
        <v>514103.0</v>
      </c>
      <c r="B1888" t="inlineStr">
        <is>
          <t>Abietic acid</t>
        </is>
      </c>
      <c r="C1888"/>
      <c r="D1888" t="inlineStr">
        <is>
          <t>Measured</t>
        </is>
      </c>
      <c r="E1888" t="inlineStr">
        <is>
          <t>Not reported</t>
        </is>
      </c>
      <c r="F1888" t="inlineStr">
        <is>
          <t>&gt;</t>
        </is>
      </c>
      <c r="G1888" t="n">
        <v>99.0</v>
      </c>
      <c r="H1888"/>
      <c r="I1888"/>
      <c r="J1888"/>
      <c r="K1888"/>
      <c r="L1888" t="inlineStr">
        <is>
          <t>Pimephales promelas</t>
        </is>
      </c>
      <c r="M1888" t="inlineStr">
        <is>
          <t>Fathead Minnow</t>
        </is>
      </c>
      <c r="N1888"/>
      <c r="O1888"/>
      <c r="P1888" t="n">
        <v>32.0</v>
      </c>
      <c r="Q1888"/>
      <c r="R1888"/>
      <c r="S1888"/>
      <c r="T1888"/>
      <c r="U1888" t="inlineStr">
        <is>
          <t>Day(s)</t>
        </is>
      </c>
      <c r="V1888" t="inlineStr">
        <is>
          <t>Flow-through</t>
        </is>
      </c>
      <c r="W1888" t="inlineStr">
        <is>
          <t>Fresh water</t>
        </is>
      </c>
      <c r="X1888" t="inlineStr">
        <is>
          <t>Lab</t>
        </is>
      </c>
      <c r="Y1888"/>
      <c r="Z1888" t="inlineStr">
        <is>
          <t>Active ingredient</t>
        </is>
      </c>
      <c r="AA1888"/>
      <c r="AB1888" t="n">
        <v>2.38</v>
      </c>
      <c r="AC1888"/>
      <c r="AD1888" t="n">
        <v>2.23</v>
      </c>
      <c r="AE1888"/>
      <c r="AF1888" t="n">
        <v>2.54</v>
      </c>
      <c r="AG1888" t="inlineStr">
        <is>
          <t>AI mg/L</t>
        </is>
      </c>
      <c r="AH1888"/>
      <c r="AI1888"/>
      <c r="AJ1888"/>
      <c r="AK1888"/>
      <c r="AL1888"/>
      <c r="AM1888"/>
      <c r="AN1888"/>
      <c r="AO1888"/>
      <c r="AP1888"/>
      <c r="AQ1888"/>
      <c r="AR1888"/>
      <c r="AS1888"/>
      <c r="AT1888"/>
      <c r="AU1888"/>
      <c r="AV1888"/>
      <c r="AW1888"/>
      <c r="AX1888" t="inlineStr">
        <is>
          <t>Mortality</t>
        </is>
      </c>
      <c r="AY1888" t="inlineStr">
        <is>
          <t>Mortality</t>
        </is>
      </c>
      <c r="AZ1888" t="inlineStr">
        <is>
          <t>LC50</t>
        </is>
      </c>
      <c r="BA1888"/>
      <c r="BB1888" t="n">
        <v>4.0</v>
      </c>
      <c r="BC1888"/>
      <c r="BD1888"/>
      <c r="BE1888"/>
      <c r="BF1888"/>
      <c r="BG1888" t="inlineStr">
        <is>
          <t>Day(s)</t>
        </is>
      </c>
      <c r="BH1888"/>
      <c r="BI1888" t="inlineStr">
        <is>
          <t>DTXSID7022047</t>
        </is>
      </c>
      <c r="BJ1888"/>
      <c r="BK1888"/>
      <c r="BL1888" t="inlineStr">
        <is>
          <t>Acute</t>
        </is>
      </c>
      <c r="BM1888"/>
      <c r="BN1888"/>
      <c r="BO1888"/>
      <c r="BP1888"/>
      <c r="BQ1888"/>
      <c r="BR1888"/>
      <c r="BS1888"/>
      <c r="BT1888" t="inlineStr">
        <is>
          <t>--</t>
        </is>
      </c>
      <c r="BU1888"/>
      <c r="BV1888"/>
      <c r="BW1888"/>
      <c r="BX1888"/>
      <c r="BY1888"/>
      <c r="BZ1888"/>
      <c r="CA1888"/>
      <c r="CB1888"/>
      <c r="CC1888"/>
      <c r="CD1888"/>
      <c r="CE1888"/>
      <c r="CF1888"/>
      <c r="CG1888"/>
      <c r="CH1888"/>
      <c r="CI1888"/>
      <c r="CJ1888" t="inlineStr">
        <is>
          <t xml:space="preserve">SOURCE/US EPA ENVIRONMENTAL RESEARCH LABORATORY DULUTH AND THE UNIVERSITY OF WISCONSIN SUPERIOR//MEDIA/FILTERED LAKE SUPERIOR WATER OR DECHLORINATED CITY OF SUPERIOR WISCONSIN WATER//   </t>
        </is>
      </c>
      <c r="CK1888" t="inlineStr">
        <is>
          <t>Geiger,D.L., C.E. Northcott, D.J. Call, and L.T. Brooke</t>
        </is>
      </c>
      <c r="CL1888" t="n">
        <v>12447.0</v>
      </c>
      <c r="CM1888" t="inlineStr">
        <is>
          <t>Acute Toxicities of Organic Chemicals to Fathead Minnows (Pimephales promelas), Volume II</t>
        </is>
      </c>
      <c r="CN1888" t="inlineStr">
        <is>
          <t>Center for Lake Superior Environmental Studies, University of Wisconsin, Superior, WI:326 p.</t>
        </is>
      </c>
      <c r="CO1888" t="n">
        <v>1985.0</v>
      </c>
      <c r="CP1888" t="inlineStr">
        <is>
          <t>Geiger,D.L., C.E. Northcott, D.J. Call, and L.T. Brooke (1985). Acute Toxicities of Organic Chemicals to Fathead Minnows (Pimephales promelas), Volume II. Center for Lake Superior Environmental Studies, University of Wisconsin, Superior, WI, 326 p. ECOREF#:12447</t>
        </is>
      </c>
    </row>
    <row r="1889">
      <c r="A1889" t="n">
        <v>525826.0</v>
      </c>
      <c r="B1889" t="inlineStr">
        <is>
          <t>Flavone</t>
        </is>
      </c>
      <c r="C1889"/>
      <c r="D1889" t="inlineStr">
        <is>
          <t>Measured</t>
        </is>
      </c>
      <c r="E1889" t="inlineStr">
        <is>
          <t>Not coded</t>
        </is>
      </c>
      <c r="F1889"/>
      <c r="G1889" t="n">
        <v>97.0</v>
      </c>
      <c r="H1889"/>
      <c r="I1889"/>
      <c r="J1889"/>
      <c r="K1889"/>
      <c r="L1889" t="inlineStr">
        <is>
          <t>Pimephales promelas</t>
        </is>
      </c>
      <c r="M1889" t="inlineStr">
        <is>
          <t>Fathead Minnow</t>
        </is>
      </c>
      <c r="N1889"/>
      <c r="O1889"/>
      <c r="P1889" t="n">
        <v>29.0</v>
      </c>
      <c r="Q1889"/>
      <c r="R1889"/>
      <c r="S1889"/>
      <c r="T1889"/>
      <c r="U1889" t="inlineStr">
        <is>
          <t>Day(s)</t>
        </is>
      </c>
      <c r="V1889" t="inlineStr">
        <is>
          <t>Flow-through</t>
        </is>
      </c>
      <c r="W1889" t="inlineStr">
        <is>
          <t>Fresh water</t>
        </is>
      </c>
      <c r="X1889" t="inlineStr">
        <is>
          <t>Lab</t>
        </is>
      </c>
      <c r="Y1889"/>
      <c r="Z1889" t="inlineStr">
        <is>
          <t>Active ingredient</t>
        </is>
      </c>
      <c r="AA1889"/>
      <c r="AB1889" t="n">
        <v>3.5</v>
      </c>
      <c r="AC1889"/>
      <c r="AD1889" t="n">
        <v>3.3</v>
      </c>
      <c r="AE1889"/>
      <c r="AF1889" t="n">
        <v>3.71</v>
      </c>
      <c r="AG1889" t="inlineStr">
        <is>
          <t>AI mg/L</t>
        </is>
      </c>
      <c r="AH1889"/>
      <c r="AI1889"/>
      <c r="AJ1889"/>
      <c r="AK1889"/>
      <c r="AL1889"/>
      <c r="AM1889"/>
      <c r="AN1889"/>
      <c r="AO1889"/>
      <c r="AP1889"/>
      <c r="AQ1889"/>
      <c r="AR1889"/>
      <c r="AS1889"/>
      <c r="AT1889"/>
      <c r="AU1889"/>
      <c r="AV1889"/>
      <c r="AW1889"/>
      <c r="AX1889" t="inlineStr">
        <is>
          <t>Mortality</t>
        </is>
      </c>
      <c r="AY1889" t="inlineStr">
        <is>
          <t>Mortality</t>
        </is>
      </c>
      <c r="AZ1889" t="inlineStr">
        <is>
          <t>LC50</t>
        </is>
      </c>
      <c r="BA1889"/>
      <c r="BB1889" t="n">
        <v>4.0</v>
      </c>
      <c r="BC1889"/>
      <c r="BD1889"/>
      <c r="BE1889"/>
      <c r="BF1889"/>
      <c r="BG1889" t="inlineStr">
        <is>
          <t>Day(s)</t>
        </is>
      </c>
      <c r="BH1889" t="inlineStr">
        <is>
          <t>Pure</t>
        </is>
      </c>
      <c r="BI1889" t="inlineStr">
        <is>
          <t>DTXSID2022048</t>
        </is>
      </c>
      <c r="BJ1889"/>
      <c r="BK1889"/>
      <c r="BL1889"/>
      <c r="BM1889"/>
      <c r="BN1889"/>
      <c r="BO1889"/>
      <c r="BP1889"/>
      <c r="BQ1889"/>
      <c r="BR1889"/>
      <c r="BS1889"/>
      <c r="BT1889" t="inlineStr">
        <is>
          <t>--</t>
        </is>
      </c>
      <c r="BU1889"/>
      <c r="BV1889"/>
      <c r="BW1889"/>
      <c r="BX1889"/>
      <c r="BY1889"/>
      <c r="BZ1889"/>
      <c r="CA1889"/>
      <c r="CB1889"/>
      <c r="CC1889"/>
      <c r="CD1889"/>
      <c r="CE1889"/>
      <c r="CF1889"/>
      <c r="CG1889"/>
      <c r="CH1889"/>
      <c r="CI1889" t="inlineStr">
        <is>
          <t xml:space="preserve"> Affected fish lost schooling behavior, were hyperactive, had increased respiration, rigid musculature and lost equilibrNAm prior to death.  </t>
        </is>
      </c>
      <c r="CJ1889" t="inlineStr">
        <is>
          <t xml:space="preserve">   Affected fish lost schooling behavior, were hyperactive, had increased respiration, rigid musculature and lost equilibrNAm prior to death.  </t>
        </is>
      </c>
      <c r="CK1889" t="inlineStr">
        <is>
          <t>Geiger,D.L., D.J. Call, and L.T. Brooke</t>
        </is>
      </c>
      <c r="CL1889" t="n">
        <v>12859.0</v>
      </c>
      <c r="CM1889" t="inlineStr">
        <is>
          <t>Acute Toxicities of Organic Chemicals to Fathead Minnows (Pimephales promelas) Volume IV</t>
        </is>
      </c>
      <c r="CN1889" t="inlineStr">
        <is>
          <t>Center for Lake Superior Environmental Studies, University of Wisconsin, Superior, WI4:355 p.</t>
        </is>
      </c>
      <c r="CO1889" t="n">
        <v>1988.0</v>
      </c>
      <c r="CP1889" t="inlineStr">
        <is>
          <t>Geiger,D.L., D.J. Call, and L.T. Brooke (1988). Acute Toxicities of Organic Chemicals to Fathead Minnows (Pimephales promelas) Volume IV. Center for Lake Superior Environmental Studies, University of Wisconsin, Superior, WI, 4, 355 p. ECOREF#:12859</t>
        </is>
      </c>
    </row>
    <row r="1890">
      <c r="A1890" t="n">
        <v>527606.0</v>
      </c>
      <c r="B1890" t="inlineStr">
        <is>
          <t>2,4,6-Trimethylphenol</t>
        </is>
      </c>
      <c r="C1890"/>
      <c r="D1890" t="inlineStr">
        <is>
          <t>Measured</t>
        </is>
      </c>
      <c r="E1890" t="inlineStr">
        <is>
          <t>Not coded</t>
        </is>
      </c>
      <c r="F1890"/>
      <c r="G1890" t="n">
        <v>99.0</v>
      </c>
      <c r="H1890"/>
      <c r="I1890"/>
      <c r="J1890"/>
      <c r="K1890"/>
      <c r="L1890" t="inlineStr">
        <is>
          <t>Pimephales promelas</t>
        </is>
      </c>
      <c r="M1890" t="inlineStr">
        <is>
          <t>Fathead Minnow</t>
        </is>
      </c>
      <c r="N1890"/>
      <c r="O1890"/>
      <c r="P1890" t="n">
        <v>29.0</v>
      </c>
      <c r="Q1890"/>
      <c r="R1890"/>
      <c r="S1890"/>
      <c r="T1890"/>
      <c r="U1890" t="inlineStr">
        <is>
          <t>Day(s)</t>
        </is>
      </c>
      <c r="V1890" t="inlineStr">
        <is>
          <t>Flow-through</t>
        </is>
      </c>
      <c r="W1890" t="inlineStr">
        <is>
          <t>Fresh water</t>
        </is>
      </c>
      <c r="X1890" t="inlineStr">
        <is>
          <t>Lab</t>
        </is>
      </c>
      <c r="Y1890"/>
      <c r="Z1890" t="inlineStr">
        <is>
          <t>Active ingredient</t>
        </is>
      </c>
      <c r="AA1890"/>
      <c r="AB1890" t="n">
        <v>13.0</v>
      </c>
      <c r="AC1890"/>
      <c r="AD1890" t="n">
        <v>12.0</v>
      </c>
      <c r="AE1890"/>
      <c r="AF1890" t="n">
        <v>14.1</v>
      </c>
      <c r="AG1890" t="inlineStr">
        <is>
          <t>AI mg/L</t>
        </is>
      </c>
      <c r="AH1890"/>
      <c r="AI1890"/>
      <c r="AJ1890"/>
      <c r="AK1890"/>
      <c r="AL1890"/>
      <c r="AM1890"/>
      <c r="AN1890"/>
      <c r="AO1890"/>
      <c r="AP1890"/>
      <c r="AQ1890"/>
      <c r="AR1890"/>
      <c r="AS1890"/>
      <c r="AT1890"/>
      <c r="AU1890"/>
      <c r="AV1890"/>
      <c r="AW1890"/>
      <c r="AX1890" t="inlineStr">
        <is>
          <t>Mortality</t>
        </is>
      </c>
      <c r="AY1890" t="inlineStr">
        <is>
          <t>Mortality</t>
        </is>
      </c>
      <c r="AZ1890" t="inlineStr">
        <is>
          <t>LC50</t>
        </is>
      </c>
      <c r="BA1890"/>
      <c r="BB1890" t="n">
        <v>4.0</v>
      </c>
      <c r="BC1890"/>
      <c r="BD1890"/>
      <c r="BE1890"/>
      <c r="BF1890"/>
      <c r="BG1890" t="inlineStr">
        <is>
          <t>Day(s)</t>
        </is>
      </c>
      <c r="BH1890" t="inlineStr">
        <is>
          <t>Pure</t>
        </is>
      </c>
      <c r="BI1890" t="inlineStr">
        <is>
          <t>DTXSID7022049</t>
        </is>
      </c>
      <c r="BJ1890"/>
      <c r="BK1890"/>
      <c r="BL1890"/>
      <c r="BM1890"/>
      <c r="BN1890"/>
      <c r="BO1890"/>
      <c r="BP1890"/>
      <c r="BQ1890"/>
      <c r="BR1890"/>
      <c r="BS1890"/>
      <c r="BT1890" t="inlineStr">
        <is>
          <t>--</t>
        </is>
      </c>
      <c r="BU1890"/>
      <c r="BV1890"/>
      <c r="BW1890"/>
      <c r="BX1890"/>
      <c r="BY1890"/>
      <c r="BZ1890"/>
      <c r="CA1890"/>
      <c r="CB1890"/>
      <c r="CC1890"/>
      <c r="CD1890"/>
      <c r="CE1890"/>
      <c r="CF1890"/>
      <c r="CG1890"/>
      <c r="CH1890"/>
      <c r="CI1890" t="inlineStr">
        <is>
          <t xml:space="preserve"> Affected fish lost schooling behavior, were hypoactive and underreactive to external stimuli, had increased respiration and were darkly colored.  Equilibrium loss was observed/ prior to death. </t>
        </is>
      </c>
      <c r="CJ1890" t="inlineStr">
        <is>
          <t xml:space="preserve">   Affected fish lost schooling behavior, were hypoactive and underreactive to external stimuli, had increased respiration and were darkly colored.  Equilibrium loss was observed/ prior to death. </t>
        </is>
      </c>
      <c r="CK1890" t="inlineStr">
        <is>
          <t>Geiger,D.L., L.T. Brooke, and D.J. Call</t>
        </is>
      </c>
      <c r="CL1890" t="n">
        <v>3217.0</v>
      </c>
      <c r="CM1890" t="inlineStr">
        <is>
          <t>Acute Toxicities of Organic Chemicals to Fathead Minnows (Pimephales promelas), Volume V</t>
        </is>
      </c>
      <c r="CN1890" t="inlineStr">
        <is>
          <t>Center for Lake Superior Environmental Studies, University of Wisconsin, Superior, WI:332 p.</t>
        </is>
      </c>
      <c r="CO1890" t="n">
        <v>1990.0</v>
      </c>
      <c r="CP1890" t="inlineStr">
        <is>
          <t>Geiger,D.L., L.T. Brooke, and D.J. Call (1990). Acute Toxicities of Organic Chemicals to Fathead Minnows (Pimephales promelas), Volume V. Center for Lake Superior Environmental Studies, University of Wisconsin, Superior, WI, 332 p. ECOREF#:3217</t>
        </is>
      </c>
    </row>
    <row r="1891">
      <c r="A1891" t="n">
        <v>528290.0</v>
      </c>
      <c r="B1891" t="inlineStr">
        <is>
          <t>1,2-Dinitrobenzene</t>
        </is>
      </c>
      <c r="C1891"/>
      <c r="D1891" t="inlineStr">
        <is>
          <t>Unmeasured</t>
        </is>
      </c>
      <c r="E1891" t="inlineStr">
        <is>
          <t>Not coded</t>
        </is>
      </c>
      <c r="F1891"/>
      <c r="G1891"/>
      <c r="H1891"/>
      <c r="I1891" t="n">
        <v>95.0</v>
      </c>
      <c r="J1891"/>
      <c r="K1891" t="n">
        <v>99.0</v>
      </c>
      <c r="L1891" t="inlineStr">
        <is>
          <t>Pimephales promelas</t>
        </is>
      </c>
      <c r="M1891" t="inlineStr">
        <is>
          <t>Fathead Minnow</t>
        </is>
      </c>
      <c r="N1891" t="inlineStr">
        <is>
          <t>Juvenile</t>
        </is>
      </c>
      <c r="O1891"/>
      <c r="P1891"/>
      <c r="Q1891"/>
      <c r="R1891"/>
      <c r="S1891"/>
      <c r="T1891"/>
      <c r="U1891"/>
      <c r="V1891" t="inlineStr">
        <is>
          <t>Static</t>
        </is>
      </c>
      <c r="W1891" t="inlineStr">
        <is>
          <t>Fresh water</t>
        </is>
      </c>
      <c r="X1891" t="inlineStr">
        <is>
          <t>Lab</t>
        </is>
      </c>
      <c r="Y1891"/>
      <c r="Z1891" t="inlineStr">
        <is>
          <t>Active ingredient</t>
        </is>
      </c>
      <c r="AA1891"/>
      <c r="AB1891" t="n">
        <v>0.6</v>
      </c>
      <c r="AC1891"/>
      <c r="AD1891" t="n">
        <v>0.3</v>
      </c>
      <c r="AE1891"/>
      <c r="AF1891" t="n">
        <v>1.1</v>
      </c>
      <c r="AG1891" t="inlineStr">
        <is>
          <t>AI mg/L</t>
        </is>
      </c>
      <c r="AH1891"/>
      <c r="AI1891"/>
      <c r="AJ1891"/>
      <c r="AK1891"/>
      <c r="AL1891"/>
      <c r="AM1891"/>
      <c r="AN1891"/>
      <c r="AO1891"/>
      <c r="AP1891"/>
      <c r="AQ1891"/>
      <c r="AR1891"/>
      <c r="AS1891"/>
      <c r="AT1891"/>
      <c r="AU1891"/>
      <c r="AV1891"/>
      <c r="AW1891"/>
      <c r="AX1891" t="inlineStr">
        <is>
          <t>Mortality</t>
        </is>
      </c>
      <c r="AY1891" t="inlineStr">
        <is>
          <t>Mortality</t>
        </is>
      </c>
      <c r="AZ1891" t="inlineStr">
        <is>
          <t>LC50</t>
        </is>
      </c>
      <c r="BA1891"/>
      <c r="BB1891" t="n">
        <v>4.0</v>
      </c>
      <c r="BC1891"/>
      <c r="BD1891"/>
      <c r="BE1891"/>
      <c r="BF1891"/>
      <c r="BG1891" t="inlineStr">
        <is>
          <t>Day(s)</t>
        </is>
      </c>
      <c r="BH1891" t="inlineStr">
        <is>
          <t>Pure</t>
        </is>
      </c>
      <c r="BI1891" t="inlineStr">
        <is>
          <t>DTXSID4024066</t>
        </is>
      </c>
      <c r="BJ1891"/>
      <c r="BK1891"/>
      <c r="BL1891"/>
      <c r="BM1891"/>
      <c r="BN1891"/>
      <c r="BO1891"/>
      <c r="BP1891"/>
      <c r="BQ1891"/>
      <c r="BR1891"/>
      <c r="BS1891"/>
      <c r="BT1891" t="inlineStr">
        <is>
          <t>--</t>
        </is>
      </c>
      <c r="BU1891"/>
      <c r="BV1891"/>
      <c r="BW1891"/>
      <c r="BX1891"/>
      <c r="BY1891"/>
      <c r="BZ1891"/>
      <c r="CA1891"/>
      <c r="CB1891"/>
      <c r="CC1891"/>
      <c r="CD1891"/>
      <c r="CE1891"/>
      <c r="CF1891"/>
      <c r="CG1891"/>
      <c r="CH1891"/>
      <c r="CI1891" t="inlineStr">
        <is>
          <t xml:space="preserve"> UNFED// </t>
        </is>
      </c>
      <c r="CJ1891" t="inlineStr">
        <is>
          <t xml:space="preserve">   UNFED// </t>
        </is>
      </c>
      <c r="CK1891" t="inlineStr">
        <is>
          <t>Bailey,H.C., and R.J. Spanggord</t>
        </is>
      </c>
      <c r="CL1891" t="n">
        <v>10141.0</v>
      </c>
      <c r="CM1891" t="inlineStr">
        <is>
          <t>The Relationship Between the Toxicity and Structure of Nitroaromatic Chemicals</t>
        </is>
      </c>
      <c r="CN1891" t="inlineStr">
        <is>
          <t>ASTM Spec. Tech. Publ.:98-107</t>
        </is>
      </c>
      <c r="CO1891" t="n">
        <v>1983.0</v>
      </c>
      <c r="CP1891" t="inlineStr">
        <is>
          <t>Bailey,H.C., and R.J. Spanggord (1983). The Relationship Between the Toxicity and Structure of Nitroaromatic Chemicals. ASTM Spec. Tech. Publ., 98-107. ECOREF#:10141</t>
        </is>
      </c>
    </row>
    <row r="1892">
      <c r="A1892" t="n">
        <v>529191.0</v>
      </c>
      <c r="B1892" t="inlineStr">
        <is>
          <t>2-Methylbenzonitrile</t>
        </is>
      </c>
      <c r="C1892"/>
      <c r="D1892" t="inlineStr">
        <is>
          <t>Measured</t>
        </is>
      </c>
      <c r="E1892" t="inlineStr">
        <is>
          <t>Not reported</t>
        </is>
      </c>
      <c r="F1892"/>
      <c r="G1892" t="n">
        <v>98.0</v>
      </c>
      <c r="H1892"/>
      <c r="I1892"/>
      <c r="J1892"/>
      <c r="K1892"/>
      <c r="L1892" t="inlineStr">
        <is>
          <t>Pimephales promelas</t>
        </is>
      </c>
      <c r="M1892" t="inlineStr">
        <is>
          <t>Fathead Minnow</t>
        </is>
      </c>
      <c r="N1892"/>
      <c r="O1892"/>
      <c r="P1892"/>
      <c r="Q1892"/>
      <c r="R1892" t="n">
        <v>29.0</v>
      </c>
      <c r="S1892"/>
      <c r="T1892" t="n">
        <v>30.0</v>
      </c>
      <c r="U1892" t="inlineStr">
        <is>
          <t>Day(s)</t>
        </is>
      </c>
      <c r="V1892" t="inlineStr">
        <is>
          <t>Flow-through</t>
        </is>
      </c>
      <c r="W1892" t="inlineStr">
        <is>
          <t>Fresh water</t>
        </is>
      </c>
      <c r="X1892" t="inlineStr">
        <is>
          <t>Lab</t>
        </is>
      </c>
      <c r="Y1892" t="n">
        <v>6.0</v>
      </c>
      <c r="Z1892" t="inlineStr">
        <is>
          <t>Active ingredient</t>
        </is>
      </c>
      <c r="AA1892"/>
      <c r="AB1892" t="n">
        <v>44.7</v>
      </c>
      <c r="AC1892"/>
      <c r="AD1892"/>
      <c r="AE1892"/>
      <c r="AF1892"/>
      <c r="AG1892" t="inlineStr">
        <is>
          <t>AI mg/L</t>
        </is>
      </c>
      <c r="AH1892"/>
      <c r="AI1892"/>
      <c r="AJ1892"/>
      <c r="AK1892"/>
      <c r="AL1892"/>
      <c r="AM1892"/>
      <c r="AN1892"/>
      <c r="AO1892"/>
      <c r="AP1892"/>
      <c r="AQ1892"/>
      <c r="AR1892"/>
      <c r="AS1892"/>
      <c r="AT1892"/>
      <c r="AU1892"/>
      <c r="AV1892"/>
      <c r="AW1892"/>
      <c r="AX1892" t="inlineStr">
        <is>
          <t>Mortality</t>
        </is>
      </c>
      <c r="AY1892" t="inlineStr">
        <is>
          <t>Mortality</t>
        </is>
      </c>
      <c r="AZ1892" t="inlineStr">
        <is>
          <t>LC50</t>
        </is>
      </c>
      <c r="BA1892"/>
      <c r="BB1892" t="n">
        <v>4.0</v>
      </c>
      <c r="BC1892"/>
      <c r="BD1892"/>
      <c r="BE1892"/>
      <c r="BF1892"/>
      <c r="BG1892" t="inlineStr">
        <is>
          <t>Day(s)</t>
        </is>
      </c>
      <c r="BH1892" t="inlineStr">
        <is>
          <t>Pure</t>
        </is>
      </c>
      <c r="BI1892" t="inlineStr">
        <is>
          <t>DTXSID6022050</t>
        </is>
      </c>
      <c r="BJ1892"/>
      <c r="BK1892"/>
      <c r="BL1892" t="inlineStr">
        <is>
          <t>Acute</t>
        </is>
      </c>
      <c r="BM1892"/>
      <c r="BN1892"/>
      <c r="BO1892"/>
      <c r="BP1892"/>
      <c r="BQ1892"/>
      <c r="BR1892"/>
      <c r="BS1892"/>
      <c r="BT1892" t="inlineStr">
        <is>
          <t>--</t>
        </is>
      </c>
      <c r="BU1892"/>
      <c r="BV1892"/>
      <c r="BW1892"/>
      <c r="BX1892"/>
      <c r="BY1892"/>
      <c r="BZ1892"/>
      <c r="CA1892"/>
      <c r="CB1892"/>
      <c r="CC1892"/>
      <c r="CD1892"/>
      <c r="CE1892"/>
      <c r="CF1892"/>
      <c r="CG1892"/>
      <c r="CH1892"/>
      <c r="CI1892"/>
      <c r="CJ1892"/>
      <c r="CK1892" t="inlineStr">
        <is>
          <t>Brooke,L.T., D.J. Call, D.L. Geiger, and C.E. Northcott</t>
        </is>
      </c>
      <c r="CL1892" t="n">
        <v>12448.0</v>
      </c>
      <c r="CM1892" t="inlineStr">
        <is>
          <t>Acute Toxicities of Organic Chemicals to Fathead Minnows (Pimephales promelas), Vol. 1</t>
        </is>
      </c>
      <c r="CN1892" t="inlineStr">
        <is>
          <t>Center for Lake Superior Environmental Studies, University of Wisconsin-Superior, Superior, WI:414 p.</t>
        </is>
      </c>
      <c r="CO1892" t="n">
        <v>1984.0</v>
      </c>
      <c r="CP1892" t="inlineStr">
        <is>
          <t>Brooke,L.T., D.J. Call, D.L. Geiger, and C.E. Northcott (1984). Acute Toxicities of Organic Chemicals to Fathead Minnows (Pimephales promelas), Vol. 1. Center for Lake Superior Environmental Studies, University of Wisconsin-Superior, Superior, WI, 414 p. ECOREF#:12448</t>
        </is>
      </c>
    </row>
    <row r="1893">
      <c r="A1893" t="n">
        <v>529204.0</v>
      </c>
      <c r="B1893" t="inlineStr">
        <is>
          <t>2-Methylbenzaldehyde</t>
        </is>
      </c>
      <c r="C1893"/>
      <c r="D1893" t="inlineStr">
        <is>
          <t>Measured</t>
        </is>
      </c>
      <c r="E1893" t="inlineStr">
        <is>
          <t>Not reported</t>
        </is>
      </c>
      <c r="F1893"/>
      <c r="G1893" t="n">
        <v>99.0</v>
      </c>
      <c r="H1893"/>
      <c r="I1893"/>
      <c r="J1893"/>
      <c r="K1893"/>
      <c r="L1893" t="inlineStr">
        <is>
          <t>Pimephales promelas</t>
        </is>
      </c>
      <c r="M1893" t="inlineStr">
        <is>
          <t>Fathead Minnow</t>
        </is>
      </c>
      <c r="N1893"/>
      <c r="O1893"/>
      <c r="P1893"/>
      <c r="Q1893"/>
      <c r="R1893" t="n">
        <v>28.0</v>
      </c>
      <c r="S1893"/>
      <c r="T1893" t="n">
        <v>32.0</v>
      </c>
      <c r="U1893" t="inlineStr">
        <is>
          <t>Day(s)</t>
        </is>
      </c>
      <c r="V1893" t="inlineStr">
        <is>
          <t>Flow-through</t>
        </is>
      </c>
      <c r="W1893" t="inlineStr">
        <is>
          <t>Fresh water</t>
        </is>
      </c>
      <c r="X1893" t="inlineStr">
        <is>
          <t>Lab</t>
        </is>
      </c>
      <c r="Y1893" t="n">
        <v>6.0</v>
      </c>
      <c r="Z1893" t="inlineStr">
        <is>
          <t>Active ingredient</t>
        </is>
      </c>
      <c r="AA1893"/>
      <c r="AB1893" t="n">
        <v>52.8</v>
      </c>
      <c r="AC1893"/>
      <c r="AD1893" t="n">
        <v>48.7</v>
      </c>
      <c r="AE1893"/>
      <c r="AF1893" t="n">
        <v>57.4</v>
      </c>
      <c r="AG1893" t="inlineStr">
        <is>
          <t>AI mg/L</t>
        </is>
      </c>
      <c r="AH1893"/>
      <c r="AI1893"/>
      <c r="AJ1893"/>
      <c r="AK1893"/>
      <c r="AL1893"/>
      <c r="AM1893"/>
      <c r="AN1893"/>
      <c r="AO1893"/>
      <c r="AP1893"/>
      <c r="AQ1893"/>
      <c r="AR1893"/>
      <c r="AS1893"/>
      <c r="AT1893"/>
      <c r="AU1893"/>
      <c r="AV1893"/>
      <c r="AW1893"/>
      <c r="AX1893" t="inlineStr">
        <is>
          <t>Mortality</t>
        </is>
      </c>
      <c r="AY1893" t="inlineStr">
        <is>
          <t>Mortality</t>
        </is>
      </c>
      <c r="AZ1893" t="inlineStr">
        <is>
          <t>LC50</t>
        </is>
      </c>
      <c r="BA1893"/>
      <c r="BB1893" t="n">
        <v>4.0</v>
      </c>
      <c r="BC1893"/>
      <c r="BD1893"/>
      <c r="BE1893"/>
      <c r="BF1893"/>
      <c r="BG1893" t="inlineStr">
        <is>
          <t>Day(s)</t>
        </is>
      </c>
      <c r="BH1893" t="inlineStr">
        <is>
          <t>Pure</t>
        </is>
      </c>
      <c r="BI1893" t="inlineStr">
        <is>
          <t>DTXSID1022051</t>
        </is>
      </c>
      <c r="BJ1893"/>
      <c r="BK1893"/>
      <c r="BL1893" t="inlineStr">
        <is>
          <t>Acute</t>
        </is>
      </c>
      <c r="BM1893"/>
      <c r="BN1893"/>
      <c r="BO1893"/>
      <c r="BP1893"/>
      <c r="BQ1893"/>
      <c r="BR1893"/>
      <c r="BS1893"/>
      <c r="BT1893" t="inlineStr">
        <is>
          <t>--</t>
        </is>
      </c>
      <c r="BU1893"/>
      <c r="BV1893"/>
      <c r="BW1893"/>
      <c r="BX1893"/>
      <c r="BY1893"/>
      <c r="BZ1893"/>
      <c r="CA1893"/>
      <c r="CB1893"/>
      <c r="CC1893"/>
      <c r="CD1893"/>
      <c r="CE1893"/>
      <c r="CF1893"/>
      <c r="CG1893"/>
      <c r="CH1893"/>
      <c r="CI1893"/>
      <c r="CJ1893"/>
      <c r="CK1893" t="inlineStr">
        <is>
          <t>Brooke,L.T., D.J. Call, D.L. Geiger, and C.E. Northcott</t>
        </is>
      </c>
      <c r="CL1893" t="n">
        <v>12448.0</v>
      </c>
      <c r="CM1893" t="inlineStr">
        <is>
          <t>Acute Toxicities of Organic Chemicals to Fathead Minnows (Pimephales promelas), Vol. 1</t>
        </is>
      </c>
      <c r="CN1893" t="inlineStr">
        <is>
          <t>Center for Lake Superior Environmental Studies, University of Wisconsin-Superior, Superior, WI:414 p.</t>
        </is>
      </c>
      <c r="CO1893" t="n">
        <v>1984.0</v>
      </c>
      <c r="CP1893" t="inlineStr">
        <is>
          <t>Brooke,L.T., D.J. Call, D.L. Geiger, and C.E. Northcott (1984). Acute Toxicities of Organic Chemicals to Fathead Minnows (Pimephales promelas), Vol. 1. Center for Lake Superior Environmental Studies, University of Wisconsin-Superior, Superior, WI, 414 p. ECOREF#:12448</t>
        </is>
      </c>
    </row>
    <row r="1894">
      <c r="A1894" t="n">
        <v>532321.0</v>
      </c>
      <c r="B1894" t="inlineStr">
        <is>
          <t>Benzoic acid, Sodium salt (1:1)</t>
        </is>
      </c>
      <c r="C1894"/>
      <c r="D1894" t="inlineStr">
        <is>
          <t>Measured</t>
        </is>
      </c>
      <c r="E1894" t="inlineStr">
        <is>
          <t>Not reported</t>
        </is>
      </c>
      <c r="F1894" t="inlineStr">
        <is>
          <t>&gt;</t>
        </is>
      </c>
      <c r="G1894" t="n">
        <v>99.0</v>
      </c>
      <c r="H1894"/>
      <c r="I1894"/>
      <c r="J1894"/>
      <c r="K1894"/>
      <c r="L1894" t="inlineStr">
        <is>
          <t>Pimephales promelas</t>
        </is>
      </c>
      <c r="M1894" t="inlineStr">
        <is>
          <t>Fathead Minnow</t>
        </is>
      </c>
      <c r="N1894"/>
      <c r="O1894"/>
      <c r="P1894" t="n">
        <v>33.0</v>
      </c>
      <c r="Q1894"/>
      <c r="R1894"/>
      <c r="S1894"/>
      <c r="T1894"/>
      <c r="U1894" t="inlineStr">
        <is>
          <t>Day(s)</t>
        </is>
      </c>
      <c r="V1894" t="inlineStr">
        <is>
          <t>Flow-through</t>
        </is>
      </c>
      <c r="W1894" t="inlineStr">
        <is>
          <t>Fresh water</t>
        </is>
      </c>
      <c r="X1894" t="inlineStr">
        <is>
          <t>Lab</t>
        </is>
      </c>
      <c r="Y1894"/>
      <c r="Z1894" t="inlineStr">
        <is>
          <t>Active ingredient</t>
        </is>
      </c>
      <c r="AA1894"/>
      <c r="AB1894" t="n">
        <v>484.0</v>
      </c>
      <c r="AC1894"/>
      <c r="AD1894" t="n">
        <v>420.0</v>
      </c>
      <c r="AE1894"/>
      <c r="AF1894" t="n">
        <v>558.0</v>
      </c>
      <c r="AG1894" t="inlineStr">
        <is>
          <t>AI mg/L</t>
        </is>
      </c>
      <c r="AH1894"/>
      <c r="AI1894"/>
      <c r="AJ1894"/>
      <c r="AK1894"/>
      <c r="AL1894"/>
      <c r="AM1894"/>
      <c r="AN1894"/>
      <c r="AO1894"/>
      <c r="AP1894"/>
      <c r="AQ1894"/>
      <c r="AR1894"/>
      <c r="AS1894"/>
      <c r="AT1894"/>
      <c r="AU1894"/>
      <c r="AV1894"/>
      <c r="AW1894"/>
      <c r="AX1894" t="inlineStr">
        <is>
          <t>Mortality</t>
        </is>
      </c>
      <c r="AY1894" t="inlineStr">
        <is>
          <t>Mortality</t>
        </is>
      </c>
      <c r="AZ1894" t="inlineStr">
        <is>
          <t>LC50</t>
        </is>
      </c>
      <c r="BA1894"/>
      <c r="BB1894" t="n">
        <v>4.0</v>
      </c>
      <c r="BC1894"/>
      <c r="BD1894"/>
      <c r="BE1894"/>
      <c r="BF1894"/>
      <c r="BG1894" t="inlineStr">
        <is>
          <t>Day(s)</t>
        </is>
      </c>
      <c r="BH1894"/>
      <c r="BI1894" t="inlineStr">
        <is>
          <t>DTXSID1020140</t>
        </is>
      </c>
      <c r="BJ1894"/>
      <c r="BK1894"/>
      <c r="BL1894" t="inlineStr">
        <is>
          <t>Acute</t>
        </is>
      </c>
      <c r="BM1894"/>
      <c r="BN1894"/>
      <c r="BO1894"/>
      <c r="BP1894"/>
      <c r="BQ1894"/>
      <c r="BR1894"/>
      <c r="BS1894"/>
      <c r="BT1894" t="inlineStr">
        <is>
          <t>--</t>
        </is>
      </c>
      <c r="BU1894"/>
      <c r="BV1894"/>
      <c r="BW1894"/>
      <c r="BX1894"/>
      <c r="BY1894"/>
      <c r="BZ1894"/>
      <c r="CA1894"/>
      <c r="CB1894"/>
      <c r="CC1894"/>
      <c r="CD1894"/>
      <c r="CE1894"/>
      <c r="CF1894"/>
      <c r="CG1894"/>
      <c r="CH1894"/>
      <c r="CI1894"/>
      <c r="CJ1894" t="inlineStr">
        <is>
          <t xml:space="preserve">SOURCE/US EPA ENVIRONMENTAL RESEARCH LABORATORY DULUTH AND THE UNIVERSITY OF WISCONSIN SUPERIOR//MEDIA/FILTERED LAKE SUPERIOR WATER OR DECHLORINATED CITY OF SUPERIOR WISCONSIN WATER//   </t>
        </is>
      </c>
      <c r="CK1894" t="inlineStr">
        <is>
          <t>Geiger,D.L., C.E. Northcott, D.J. Call, and L.T. Brooke</t>
        </is>
      </c>
      <c r="CL1894" t="n">
        <v>12447.0</v>
      </c>
      <c r="CM1894" t="inlineStr">
        <is>
          <t>Acute Toxicities of Organic Chemicals to Fathead Minnows (Pimephales promelas), Volume II</t>
        </is>
      </c>
      <c r="CN1894" t="inlineStr">
        <is>
          <t>Center for Lake Superior Environmental Studies, University of Wisconsin, Superior, WI:326 p.</t>
        </is>
      </c>
      <c r="CO1894" t="n">
        <v>1985.0</v>
      </c>
      <c r="CP1894" t="inlineStr">
        <is>
          <t>Geiger,D.L., C.E. Northcott, D.J. Call, and L.T. Brooke (1985). Acute Toxicities of Organic Chemicals to Fathead Minnows (Pimephales promelas), Volume II. Center for Lake Superior Environmental Studies, University of Wisconsin, Superior, WI, 326 p. ECOREF#:12447</t>
        </is>
      </c>
    </row>
    <row r="1895">
      <c r="A1895" t="n">
        <v>532321.0</v>
      </c>
      <c r="B1895" t="inlineStr">
        <is>
          <t>Benzoic acid, Sodium salt (1:1)</t>
        </is>
      </c>
      <c r="C1895" t="inlineStr">
        <is>
          <t>Reagent Grade, Purissium, Purum, Puriss, Puris, Reinst</t>
        </is>
      </c>
      <c r="D1895" t="inlineStr">
        <is>
          <t>Unmeasured</t>
        </is>
      </c>
      <c r="E1895" t="inlineStr">
        <is>
          <t>Not reported</t>
        </is>
      </c>
      <c r="F1895"/>
      <c r="G1895"/>
      <c r="H1895"/>
      <c r="I1895"/>
      <c r="J1895"/>
      <c r="K1895"/>
      <c r="L1895" t="inlineStr">
        <is>
          <t>Pimephales promelas</t>
        </is>
      </c>
      <c r="M1895" t="inlineStr">
        <is>
          <t>Fathead Minnow</t>
        </is>
      </c>
      <c r="N1895" t="inlineStr">
        <is>
          <t>Juvenile</t>
        </is>
      </c>
      <c r="O1895"/>
      <c r="P1895"/>
      <c r="Q1895"/>
      <c r="R1895"/>
      <c r="S1895"/>
      <c r="T1895"/>
      <c r="U1895"/>
      <c r="V1895" t="inlineStr">
        <is>
          <t>Static</t>
        </is>
      </c>
      <c r="W1895" t="inlineStr">
        <is>
          <t>Fresh water</t>
        </is>
      </c>
      <c r="X1895" t="inlineStr">
        <is>
          <t>Lab</t>
        </is>
      </c>
      <c r="Y1895" t="n">
        <v>5.0</v>
      </c>
      <c r="Z1895" t="inlineStr">
        <is>
          <t>Active ingredient</t>
        </is>
      </c>
      <c r="AA1895" t="inlineStr">
        <is>
          <t>&gt;</t>
        </is>
      </c>
      <c r="AB1895" t="n">
        <v>100.0</v>
      </c>
      <c r="AC1895"/>
      <c r="AD1895"/>
      <c r="AE1895"/>
      <c r="AF1895"/>
      <c r="AG1895" t="inlineStr">
        <is>
          <t>AI mg/L</t>
        </is>
      </c>
      <c r="AH1895"/>
      <c r="AI1895"/>
      <c r="AJ1895"/>
      <c r="AK1895"/>
      <c r="AL1895"/>
      <c r="AM1895"/>
      <c r="AN1895"/>
      <c r="AO1895"/>
      <c r="AP1895"/>
      <c r="AQ1895"/>
      <c r="AR1895"/>
      <c r="AS1895"/>
      <c r="AT1895"/>
      <c r="AU1895"/>
      <c r="AV1895"/>
      <c r="AW1895"/>
      <c r="AX1895" t="inlineStr">
        <is>
          <t>Mortality</t>
        </is>
      </c>
      <c r="AY1895" t="inlineStr">
        <is>
          <t>Mortality</t>
        </is>
      </c>
      <c r="AZ1895" t="inlineStr">
        <is>
          <t>LC50</t>
        </is>
      </c>
      <c r="BA1895"/>
      <c r="BB1895" t="n">
        <v>4.0</v>
      </c>
      <c r="BC1895"/>
      <c r="BD1895"/>
      <c r="BE1895"/>
      <c r="BF1895"/>
      <c r="BG1895" t="inlineStr">
        <is>
          <t>Day(s)</t>
        </is>
      </c>
      <c r="BH1895"/>
      <c r="BI1895" t="inlineStr">
        <is>
          <t>DTXSID1020140</t>
        </is>
      </c>
      <c r="BJ1895" t="inlineStr">
        <is>
          <t>10.1002/etc.5620050908</t>
        </is>
      </c>
      <c r="BK1895"/>
      <c r="BL1895" t="inlineStr">
        <is>
          <t>Acute</t>
        </is>
      </c>
      <c r="BM1895"/>
      <c r="BN1895"/>
      <c r="BO1895"/>
      <c r="BP1895"/>
      <c r="BQ1895"/>
      <c r="BR1895"/>
      <c r="BS1895"/>
      <c r="BT1895" t="inlineStr">
        <is>
          <t>--</t>
        </is>
      </c>
      <c r="BU1895"/>
      <c r="BV1895"/>
      <c r="BW1895"/>
      <c r="BX1895"/>
      <c r="BY1895"/>
      <c r="BZ1895"/>
      <c r="CA1895"/>
      <c r="CB1895"/>
      <c r="CC1895"/>
      <c r="CD1895"/>
      <c r="CE1895"/>
      <c r="CF1895"/>
      <c r="CG1895"/>
      <c r="CH1895"/>
      <c r="CI1895"/>
      <c r="CJ1895"/>
      <c r="CK1895" t="inlineStr">
        <is>
          <t>Ewell,W.S., J.W. Gorsuch, R.O. Kringle, K.A. Robillard, and R.C. Spiegel</t>
        </is>
      </c>
      <c r="CL1895" t="n">
        <v>11951.0</v>
      </c>
      <c r="CM1895" t="inlineStr">
        <is>
          <t>Simultaneous Evaluation of the Acute Effects of Chemicals on Seven Aquatic Species</t>
        </is>
      </c>
      <c r="CN1895" t="inlineStr">
        <is>
          <t>Environ. Toxicol. Chem.5(9): 831-840</t>
        </is>
      </c>
      <c r="CO1895" t="n">
        <v>1986.0</v>
      </c>
      <c r="CP1895" t="inlineStr">
        <is>
          <t>Ewell,W.S., J.W. Gorsuch, R.O. Kringle, K.A. Robillard, and R.C. Spiegel (1986). Simultaneous Evaluation of the Acute Effects of Chemicals on Seven Aquatic Species. Environ. Toxicol. Chem., 5, (9), 831-840. doi:10.1002/etc.5620050908. ECOREF#:11951</t>
        </is>
      </c>
    </row>
    <row r="1896">
      <c r="A1896" t="n">
        <v>534521.0</v>
      </c>
      <c r="B1896" t="inlineStr">
        <is>
          <t>2-Methyl-4,6-dinitrophenol</t>
        </is>
      </c>
      <c r="C1896"/>
      <c r="D1896" t="inlineStr">
        <is>
          <t>Measured</t>
        </is>
      </c>
      <c r="E1896" t="inlineStr">
        <is>
          <t>Not coded</t>
        </is>
      </c>
      <c r="F1896"/>
      <c r="G1896"/>
      <c r="H1896"/>
      <c r="I1896"/>
      <c r="J1896"/>
      <c r="K1896"/>
      <c r="L1896" t="inlineStr">
        <is>
          <t>Pimephales promelas</t>
        </is>
      </c>
      <c r="M1896" t="inlineStr">
        <is>
          <t>Fathead Minnow</t>
        </is>
      </c>
      <c r="N1896"/>
      <c r="O1896"/>
      <c r="P1896"/>
      <c r="Q1896"/>
      <c r="R1896" t="n">
        <v>30.0</v>
      </c>
      <c r="S1896"/>
      <c r="T1896" t="n">
        <v>35.0</v>
      </c>
      <c r="U1896" t="inlineStr">
        <is>
          <t>Day(s)</t>
        </is>
      </c>
      <c r="V1896" t="inlineStr">
        <is>
          <t>Flow-through</t>
        </is>
      </c>
      <c r="W1896" t="inlineStr">
        <is>
          <t>Fresh water</t>
        </is>
      </c>
      <c r="X1896" t="inlineStr">
        <is>
          <t>Lab</t>
        </is>
      </c>
      <c r="Y1896"/>
      <c r="Z1896" t="inlineStr">
        <is>
          <t>Active ingredient</t>
        </is>
      </c>
      <c r="AA1896"/>
      <c r="AB1896" t="n">
        <v>1.9</v>
      </c>
      <c r="AC1896"/>
      <c r="AD1896" t="n">
        <v>1.7</v>
      </c>
      <c r="AE1896"/>
      <c r="AF1896" t="n">
        <v>2.1</v>
      </c>
      <c r="AG1896" t="inlineStr">
        <is>
          <t>AI mg/L</t>
        </is>
      </c>
      <c r="AH1896"/>
      <c r="AI1896"/>
      <c r="AJ1896"/>
      <c r="AK1896"/>
      <c r="AL1896"/>
      <c r="AM1896"/>
      <c r="AN1896"/>
      <c r="AO1896"/>
      <c r="AP1896"/>
      <c r="AQ1896"/>
      <c r="AR1896"/>
      <c r="AS1896"/>
      <c r="AT1896"/>
      <c r="AU1896"/>
      <c r="AV1896"/>
      <c r="AW1896"/>
      <c r="AX1896" t="inlineStr">
        <is>
          <t>Mortality</t>
        </is>
      </c>
      <c r="AY1896" t="inlineStr">
        <is>
          <t>Mortality</t>
        </is>
      </c>
      <c r="AZ1896" t="inlineStr">
        <is>
          <t>LC50</t>
        </is>
      </c>
      <c r="BA1896"/>
      <c r="BB1896" t="n">
        <v>4.0</v>
      </c>
      <c r="BC1896"/>
      <c r="BD1896"/>
      <c r="BE1896"/>
      <c r="BF1896"/>
      <c r="BG1896" t="inlineStr">
        <is>
          <t>Day(s)</t>
        </is>
      </c>
      <c r="BH1896"/>
      <c r="BI1896" t="inlineStr">
        <is>
          <t>DTXSID1022053</t>
        </is>
      </c>
      <c r="BJ1896" t="inlineStr">
        <is>
          <t>10.1007/BF01622141</t>
        </is>
      </c>
      <c r="BK1896"/>
      <c r="BL1896"/>
      <c r="BM1896"/>
      <c r="BN1896"/>
      <c r="BO1896"/>
      <c r="BP1896"/>
      <c r="BQ1896"/>
      <c r="BR1896"/>
      <c r="BS1896"/>
      <c r="BT1896" t="inlineStr">
        <is>
          <t>--</t>
        </is>
      </c>
      <c r="BU1896"/>
      <c r="BV1896"/>
      <c r="BW1896"/>
      <c r="BX1896"/>
      <c r="BY1896"/>
      <c r="BZ1896"/>
      <c r="CA1896"/>
      <c r="CB1896"/>
      <c r="CC1896"/>
      <c r="CD1896"/>
      <c r="CE1896"/>
      <c r="CF1896"/>
      <c r="CG1896"/>
      <c r="CH1896"/>
      <c r="CI1896" t="inlineStr">
        <is>
          <t xml:space="preserve"> CONTR/FOLLOWED EPA STANDARD METHODS//WQCD/THE NP '80 WQCD IS BELIEVED TO REPORT THE AVERAGE CONCENTRATION VALUE BUT THE WQCD USES THE MANUSCRIPT VALUES FOR THIS CALCULATION TO GIVE A VALUE OF 2030; ONE OF TWO DATA POINTS THAT CORRESPOND TO THE DATA CITED IN THE WQCD// </t>
        </is>
      </c>
      <c r="CJ1896" t="inlineStr">
        <is>
          <t xml:space="preserve">   CONTR/FOLLOWED EPA STANDARD METHODS//WQCD/THE NP '80 WQCD IS BELIEVED TO REPORT THE AVERAGE CONCENTRATION VALUE BUT THE WQCD USES THE MANUSCRIPT VALUES FOR THIS CALCULATION TO GIVE A VALUE OF 2030; ONE OF TWO DATA POINTS THAT CORRESPOND TO THE DATA CITED IN THE WQCD// </t>
        </is>
      </c>
      <c r="CK1896" t="inlineStr">
        <is>
          <t>Phipps,G.L., G.W. Holcombe, and J.T. Fiandt</t>
        </is>
      </c>
      <c r="CL1896" t="n">
        <v>2189.0</v>
      </c>
      <c r="CM1896" t="inlineStr">
        <is>
          <t>Acute Toxicity of Phenol and Substituted Phenols to the Fathead Minnow</t>
        </is>
      </c>
      <c r="CN1896" t="inlineStr">
        <is>
          <t>Bull. Environ. Contam. Toxicol.26(5): 585-593</t>
        </is>
      </c>
      <c r="CO1896" t="n">
        <v>1981.0</v>
      </c>
      <c r="CP1896" t="inlineStr">
        <is>
          <t>Phipps,G.L., G.W. Holcombe, and J.T. Fiandt (1981). Acute Toxicity of Phenol and Substituted Phenols to the Fathead Minnow. Bull. Environ. Contam. Toxicol., 26, (5), 585-593. doi:10.1007/BF01622141. ECOREF#:2189</t>
        </is>
      </c>
    </row>
    <row r="1897">
      <c r="A1897" t="n">
        <v>534521.0</v>
      </c>
      <c r="B1897" t="inlineStr">
        <is>
          <t>2-Methyl-4,6-dinitrophenol</t>
        </is>
      </c>
      <c r="C1897"/>
      <c r="D1897" t="inlineStr">
        <is>
          <t>Measured</t>
        </is>
      </c>
      <c r="E1897" t="inlineStr">
        <is>
          <t>Not coded</t>
        </is>
      </c>
      <c r="F1897"/>
      <c r="G1897"/>
      <c r="H1897"/>
      <c r="I1897"/>
      <c r="J1897"/>
      <c r="K1897"/>
      <c r="L1897" t="inlineStr">
        <is>
          <t>Pimephales promelas</t>
        </is>
      </c>
      <c r="M1897" t="inlineStr">
        <is>
          <t>Fathead Minnow</t>
        </is>
      </c>
      <c r="N1897"/>
      <c r="O1897"/>
      <c r="P1897"/>
      <c r="Q1897"/>
      <c r="R1897" t="n">
        <v>28.0</v>
      </c>
      <c r="S1897"/>
      <c r="T1897" t="n">
        <v>38.0</v>
      </c>
      <c r="U1897" t="inlineStr">
        <is>
          <t>Day(s)</t>
        </is>
      </c>
      <c r="V1897" t="inlineStr">
        <is>
          <t>Flow-through</t>
        </is>
      </c>
      <c r="W1897" t="inlineStr">
        <is>
          <t>Fresh water</t>
        </is>
      </c>
      <c r="X1897" t="inlineStr">
        <is>
          <t>Lab</t>
        </is>
      </c>
      <c r="Y1897" t="n">
        <v>6.0</v>
      </c>
      <c r="Z1897" t="inlineStr">
        <is>
          <t>Active ingredient</t>
        </is>
      </c>
      <c r="AA1897"/>
      <c r="AB1897" t="n">
        <v>1.54</v>
      </c>
      <c r="AC1897"/>
      <c r="AD1897" t="n">
        <v>1.4</v>
      </c>
      <c r="AE1897"/>
      <c r="AF1897" t="n">
        <v>1.7</v>
      </c>
      <c r="AG1897" t="inlineStr">
        <is>
          <t>AI mg/L</t>
        </is>
      </c>
      <c r="AH1897"/>
      <c r="AI1897"/>
      <c r="AJ1897"/>
      <c r="AK1897"/>
      <c r="AL1897"/>
      <c r="AM1897"/>
      <c r="AN1897"/>
      <c r="AO1897"/>
      <c r="AP1897"/>
      <c r="AQ1897"/>
      <c r="AR1897"/>
      <c r="AS1897"/>
      <c r="AT1897"/>
      <c r="AU1897"/>
      <c r="AV1897"/>
      <c r="AW1897"/>
      <c r="AX1897" t="inlineStr">
        <is>
          <t>Mortality</t>
        </is>
      </c>
      <c r="AY1897" t="inlineStr">
        <is>
          <t>Mortality</t>
        </is>
      </c>
      <c r="AZ1897" t="inlineStr">
        <is>
          <t>LC50</t>
        </is>
      </c>
      <c r="BA1897"/>
      <c r="BB1897" t="n">
        <v>4.0</v>
      </c>
      <c r="BC1897"/>
      <c r="BD1897"/>
      <c r="BE1897"/>
      <c r="BF1897"/>
      <c r="BG1897" t="inlineStr">
        <is>
          <t>Day(s)</t>
        </is>
      </c>
      <c r="BH1897"/>
      <c r="BI1897" t="inlineStr">
        <is>
          <t>DTXSID1022053</t>
        </is>
      </c>
      <c r="BJ1897"/>
      <c r="BK1897"/>
      <c r="BL1897"/>
      <c r="BM1897"/>
      <c r="BN1897"/>
      <c r="BO1897"/>
      <c r="BP1897"/>
      <c r="BQ1897"/>
      <c r="BR1897"/>
      <c r="BS1897"/>
      <c r="BT1897" t="inlineStr">
        <is>
          <t>--</t>
        </is>
      </c>
      <c r="BU1897"/>
      <c r="BV1897"/>
      <c r="BW1897"/>
      <c r="BX1897"/>
      <c r="BY1897"/>
      <c r="BZ1897"/>
      <c r="CA1897"/>
      <c r="CB1897"/>
      <c r="CC1897"/>
      <c r="CD1897"/>
      <c r="CE1897"/>
      <c r="CF1897"/>
      <c r="CG1897"/>
      <c r="CH1897"/>
      <c r="CI1897" t="inlineStr">
        <is>
          <t xml:space="preserve"> DNUM/6//DOSES/911/1170/1580/2320/3520 ug/L//TESTID/3//OEF/MIXTURE, ACUTE TO CHRONIC RATIO////</t>
        </is>
      </c>
      <c r="CJ1897" t="inlineStr">
        <is>
          <t xml:space="preserve">   DNUM/6//DOSES/911/1170/1580/2320/3520 ug/L//TESTID/3//OEF/MIXTURE, ACUTE TO CHRONIC RATIO////</t>
        </is>
      </c>
      <c r="CK1897" t="inlineStr">
        <is>
          <t>Call,D.J., S.H. Poirier, C.A. Lindberg, S.L. Harting, T.P. Markee, L.T. Brooke, N. Zarvan, and C.E. Northcott</t>
        </is>
      </c>
      <c r="CL1897" t="n">
        <v>14097.0</v>
      </c>
      <c r="CM1897" t="inlineStr">
        <is>
          <t>Toxicity of Selected Uncoupling and Acetylcholinesterase-Inhibiting Pesticides to the Fathead Minnow (Pimephales promelas)</t>
        </is>
      </c>
      <c r="CN1897" t="inlineStr">
        <is>
          <t>In: D.L.Weigmann (Ed.), Pesticides in Terrestrial and Aquatic Environments, Proc.Natl.Res.Conf., Virginia Polytechnic Inst.and State Univ., Blacksburg, VA:317-336</t>
        </is>
      </c>
      <c r="CO1897" t="n">
        <v>1989.0</v>
      </c>
      <c r="CP1897" t="inlineStr">
        <is>
          <t>Call,D.J., S.H. Poirier, C.A. Lindberg, S.L. Harting, T.P. Markee, L.T. Brooke, N. Zarvan, and C.E. Northcott (1989). Toxicity of Selected Uncoupling and Acetylcholinesterase-Inhibiting Pesticides to the Fathead Minnow (Pimephales promelas). In: D.L.Weigmann (Ed.), Pesticides in Terrestrial and Aquatic Environments, Proc.Natl.Res.Conf., Virginia Polytechnic Inst.and State Univ., Blacksburg, VA, 317-336. ECOREF#:14097</t>
        </is>
      </c>
    </row>
    <row r="1898">
      <c r="A1898" t="n">
        <v>534521.0</v>
      </c>
      <c r="B1898" t="inlineStr">
        <is>
          <t>2-Methyl-4,6-dinitrophenol</t>
        </is>
      </c>
      <c r="C1898"/>
      <c r="D1898" t="inlineStr">
        <is>
          <t>Measured</t>
        </is>
      </c>
      <c r="E1898" t="inlineStr">
        <is>
          <t>Not reported</t>
        </is>
      </c>
      <c r="F1898"/>
      <c r="G1898"/>
      <c r="H1898"/>
      <c r="I1898"/>
      <c r="J1898"/>
      <c r="K1898"/>
      <c r="L1898" t="inlineStr">
        <is>
          <t>Pimephales promelas</t>
        </is>
      </c>
      <c r="M1898" t="inlineStr">
        <is>
          <t>Fathead Minnow</t>
        </is>
      </c>
      <c r="N1898"/>
      <c r="O1898"/>
      <c r="P1898" t="n">
        <v>31.0</v>
      </c>
      <c r="Q1898"/>
      <c r="R1898"/>
      <c r="S1898"/>
      <c r="T1898"/>
      <c r="U1898" t="inlineStr">
        <is>
          <t>Day(s)</t>
        </is>
      </c>
      <c r="V1898" t="inlineStr">
        <is>
          <t>Flow-through</t>
        </is>
      </c>
      <c r="W1898" t="inlineStr">
        <is>
          <t>Fresh water</t>
        </is>
      </c>
      <c r="X1898" t="inlineStr">
        <is>
          <t>Lab</t>
        </is>
      </c>
      <c r="Y1898"/>
      <c r="Z1898" t="inlineStr">
        <is>
          <t>Active ingredient</t>
        </is>
      </c>
      <c r="AA1898"/>
      <c r="AB1898" t="n">
        <v>1.95</v>
      </c>
      <c r="AC1898"/>
      <c r="AD1898" t="n">
        <v>1.81</v>
      </c>
      <c r="AE1898"/>
      <c r="AF1898" t="n">
        <v>2.09</v>
      </c>
      <c r="AG1898" t="inlineStr">
        <is>
          <t>AI mg/L</t>
        </is>
      </c>
      <c r="AH1898"/>
      <c r="AI1898"/>
      <c r="AJ1898"/>
      <c r="AK1898"/>
      <c r="AL1898"/>
      <c r="AM1898"/>
      <c r="AN1898"/>
      <c r="AO1898"/>
      <c r="AP1898"/>
      <c r="AQ1898"/>
      <c r="AR1898"/>
      <c r="AS1898"/>
      <c r="AT1898"/>
      <c r="AU1898"/>
      <c r="AV1898"/>
      <c r="AW1898"/>
      <c r="AX1898" t="inlineStr">
        <is>
          <t>Mortality</t>
        </is>
      </c>
      <c r="AY1898" t="inlineStr">
        <is>
          <t>Mortality</t>
        </is>
      </c>
      <c r="AZ1898" t="inlineStr">
        <is>
          <t>LC50</t>
        </is>
      </c>
      <c r="BA1898"/>
      <c r="BB1898" t="n">
        <v>4.0</v>
      </c>
      <c r="BC1898"/>
      <c r="BD1898"/>
      <c r="BE1898"/>
      <c r="BF1898"/>
      <c r="BG1898" t="inlineStr">
        <is>
          <t>Day(s)</t>
        </is>
      </c>
      <c r="BH1898"/>
      <c r="BI1898" t="inlineStr">
        <is>
          <t>DTXSID1022053</t>
        </is>
      </c>
      <c r="BJ1898"/>
      <c r="BK1898"/>
      <c r="BL1898" t="inlineStr">
        <is>
          <t>Acute</t>
        </is>
      </c>
      <c r="BM1898"/>
      <c r="BN1898"/>
      <c r="BO1898"/>
      <c r="BP1898"/>
      <c r="BQ1898"/>
      <c r="BR1898"/>
      <c r="BS1898"/>
      <c r="BT1898" t="inlineStr">
        <is>
          <t>--</t>
        </is>
      </c>
      <c r="BU1898"/>
      <c r="BV1898"/>
      <c r="BW1898"/>
      <c r="BX1898"/>
      <c r="BY1898"/>
      <c r="BZ1898"/>
      <c r="CA1898"/>
      <c r="CB1898"/>
      <c r="CC1898"/>
      <c r="CD1898"/>
      <c r="CE1898"/>
      <c r="CF1898"/>
      <c r="CG1898"/>
      <c r="CH1898"/>
      <c r="CI1898"/>
      <c r="CJ1898" t="inlineStr">
        <is>
          <t xml:space="preserve">SOURCE/US EPA ENVIRONMENTAL RESEARCH LABORATORY DULUTH AND THE UNIVERSITY OF WISCONSIN SUPERIOR//MEDIA/FILTERED LAKE SUPERIOR WATER OR DECHLORINATED CITY OF SUPERIOR WISCONSIN WATER//   </t>
        </is>
      </c>
      <c r="CK1898" t="inlineStr">
        <is>
          <t>Geiger,D.L., C.E. Northcott, D.J. Call, and L.T. Brooke</t>
        </is>
      </c>
      <c r="CL1898" t="n">
        <v>12447.0</v>
      </c>
      <c r="CM1898" t="inlineStr">
        <is>
          <t>Acute Toxicities of Organic Chemicals to Fathead Minnows (Pimephales promelas), Volume II</t>
        </is>
      </c>
      <c r="CN1898" t="inlineStr">
        <is>
          <t>Center for Lake Superior Environmental Studies, University of Wisconsin, Superior, WI:326 p.</t>
        </is>
      </c>
      <c r="CO1898" t="n">
        <v>1985.0</v>
      </c>
      <c r="CP1898" t="inlineStr">
        <is>
          <t>Geiger,D.L., C.E. Northcott, D.J. Call, and L.T. Brooke (1985). Acute Toxicities of Organic Chemicals to Fathead Minnows (Pimephales promelas), Volume II. Center for Lake Superior Environmental Studies, University of Wisconsin, Superior, WI, 326 p. ECOREF#:12447</t>
        </is>
      </c>
    </row>
    <row r="1899">
      <c r="A1899" t="n">
        <v>534521.0</v>
      </c>
      <c r="B1899" t="inlineStr">
        <is>
          <t>2-Methyl-4,6-dinitrophenol</t>
        </is>
      </c>
      <c r="C1899"/>
      <c r="D1899" t="inlineStr">
        <is>
          <t>Measured</t>
        </is>
      </c>
      <c r="E1899" t="inlineStr">
        <is>
          <t>Not reported</t>
        </is>
      </c>
      <c r="F1899"/>
      <c r="G1899"/>
      <c r="H1899"/>
      <c r="I1899"/>
      <c r="J1899"/>
      <c r="K1899"/>
      <c r="L1899" t="inlineStr">
        <is>
          <t>Pimephales promelas</t>
        </is>
      </c>
      <c r="M1899" t="inlineStr">
        <is>
          <t>Fathead Minnow</t>
        </is>
      </c>
      <c r="N1899"/>
      <c r="O1899"/>
      <c r="P1899" t="n">
        <v>29.0</v>
      </c>
      <c r="Q1899"/>
      <c r="R1899"/>
      <c r="S1899"/>
      <c r="T1899"/>
      <c r="U1899" t="inlineStr">
        <is>
          <t>Day(s)</t>
        </is>
      </c>
      <c r="V1899" t="inlineStr">
        <is>
          <t>Flow-through</t>
        </is>
      </c>
      <c r="W1899" t="inlineStr">
        <is>
          <t>Fresh water</t>
        </is>
      </c>
      <c r="X1899" t="inlineStr">
        <is>
          <t>Lab</t>
        </is>
      </c>
      <c r="Y1899"/>
      <c r="Z1899" t="inlineStr">
        <is>
          <t>Active ingredient</t>
        </is>
      </c>
      <c r="AA1899"/>
      <c r="AB1899" t="n">
        <v>1.54</v>
      </c>
      <c r="AC1899"/>
      <c r="AD1899" t="n">
        <v>1.4</v>
      </c>
      <c r="AE1899"/>
      <c r="AF1899" t="n">
        <v>1.7</v>
      </c>
      <c r="AG1899" t="inlineStr">
        <is>
          <t>AI mg/L</t>
        </is>
      </c>
      <c r="AH1899"/>
      <c r="AI1899"/>
      <c r="AJ1899"/>
      <c r="AK1899"/>
      <c r="AL1899"/>
      <c r="AM1899"/>
      <c r="AN1899"/>
      <c r="AO1899"/>
      <c r="AP1899"/>
      <c r="AQ1899"/>
      <c r="AR1899"/>
      <c r="AS1899"/>
      <c r="AT1899"/>
      <c r="AU1899"/>
      <c r="AV1899"/>
      <c r="AW1899"/>
      <c r="AX1899" t="inlineStr">
        <is>
          <t>Mortality</t>
        </is>
      </c>
      <c r="AY1899" t="inlineStr">
        <is>
          <t>Mortality</t>
        </is>
      </c>
      <c r="AZ1899" t="inlineStr">
        <is>
          <t>LC50</t>
        </is>
      </c>
      <c r="BA1899"/>
      <c r="BB1899" t="n">
        <v>4.0</v>
      </c>
      <c r="BC1899"/>
      <c r="BD1899"/>
      <c r="BE1899"/>
      <c r="BF1899"/>
      <c r="BG1899" t="inlineStr">
        <is>
          <t>Day(s)</t>
        </is>
      </c>
      <c r="BH1899"/>
      <c r="BI1899" t="inlineStr">
        <is>
          <t>DTXSID1022053</t>
        </is>
      </c>
      <c r="BJ1899"/>
      <c r="BK1899"/>
      <c r="BL1899" t="inlineStr">
        <is>
          <t>Acute</t>
        </is>
      </c>
      <c r="BM1899"/>
      <c r="BN1899"/>
      <c r="BO1899"/>
      <c r="BP1899"/>
      <c r="BQ1899"/>
      <c r="BR1899"/>
      <c r="BS1899"/>
      <c r="BT1899" t="inlineStr">
        <is>
          <t>--</t>
        </is>
      </c>
      <c r="BU1899"/>
      <c r="BV1899"/>
      <c r="BW1899"/>
      <c r="BX1899"/>
      <c r="BY1899"/>
      <c r="BZ1899"/>
      <c r="CA1899"/>
      <c r="CB1899"/>
      <c r="CC1899"/>
      <c r="CD1899"/>
      <c r="CE1899"/>
      <c r="CF1899"/>
      <c r="CG1899"/>
      <c r="CH1899"/>
      <c r="CI1899"/>
      <c r="CJ1899" t="inlineStr">
        <is>
          <t xml:space="preserve">SOURCE/US EPA ENVIRONMENTAL RESEARCH LABORATORY DULUTH AND THE UNIVERSITY OF WISCONSIN SUPERIOR//MEDIA/FILTERED LAKE SUPERIOR WATER OR DECHLORINATED CITY OF SUPERIOR WISCONSIN WATER//   </t>
        </is>
      </c>
      <c r="CK1899" t="inlineStr">
        <is>
          <t>Geiger,D.L., C.E. Northcott, D.J. Call, and L.T. Brooke</t>
        </is>
      </c>
      <c r="CL1899" t="n">
        <v>12447.0</v>
      </c>
      <c r="CM1899" t="inlineStr">
        <is>
          <t>Acute Toxicities of Organic Chemicals to Fathead Minnows (Pimephales promelas), Volume II</t>
        </is>
      </c>
      <c r="CN1899" t="inlineStr">
        <is>
          <t>Center for Lake Superior Environmental Studies, University of Wisconsin, Superior, WI:326 p.</t>
        </is>
      </c>
      <c r="CO1899" t="n">
        <v>1985.0</v>
      </c>
      <c r="CP1899" t="inlineStr">
        <is>
          <t>Geiger,D.L., C.E. Northcott, D.J. Call, and L.T. Brooke (1985). Acute Toxicities of Organic Chemicals to Fathead Minnows (Pimephales promelas), Volume II. Center for Lake Superior Environmental Studies, University of Wisconsin, Superior, WI, 326 p. ECOREF#:12447</t>
        </is>
      </c>
    </row>
    <row r="1900">
      <c r="A1900" t="n">
        <v>534521.0</v>
      </c>
      <c r="B1900" t="inlineStr">
        <is>
          <t>2-Methyl-4,6-dinitrophenol</t>
        </is>
      </c>
      <c r="C1900"/>
      <c r="D1900" t="inlineStr">
        <is>
          <t>Measured</t>
        </is>
      </c>
      <c r="E1900" t="inlineStr">
        <is>
          <t>Not coded</t>
        </is>
      </c>
      <c r="F1900"/>
      <c r="G1900"/>
      <c r="H1900"/>
      <c r="I1900"/>
      <c r="J1900"/>
      <c r="K1900"/>
      <c r="L1900" t="inlineStr">
        <is>
          <t>Pimephales promelas</t>
        </is>
      </c>
      <c r="M1900" t="inlineStr">
        <is>
          <t>Fathead Minnow</t>
        </is>
      </c>
      <c r="N1900"/>
      <c r="O1900"/>
      <c r="P1900"/>
      <c r="Q1900"/>
      <c r="R1900" t="n">
        <v>30.0</v>
      </c>
      <c r="S1900"/>
      <c r="T1900" t="n">
        <v>35.0</v>
      </c>
      <c r="U1900" t="inlineStr">
        <is>
          <t>Day(s)</t>
        </is>
      </c>
      <c r="V1900" t="inlineStr">
        <is>
          <t>Flow-through</t>
        </is>
      </c>
      <c r="W1900" t="inlineStr">
        <is>
          <t>Fresh water</t>
        </is>
      </c>
      <c r="X1900" t="inlineStr">
        <is>
          <t>Lab</t>
        </is>
      </c>
      <c r="Y1900"/>
      <c r="Z1900" t="inlineStr">
        <is>
          <t>Active ingredient</t>
        </is>
      </c>
      <c r="AA1900"/>
      <c r="AB1900" t="n">
        <v>2.2</v>
      </c>
      <c r="AC1900"/>
      <c r="AD1900" t="n">
        <v>1.9</v>
      </c>
      <c r="AE1900"/>
      <c r="AF1900" t="n">
        <v>2.4</v>
      </c>
      <c r="AG1900" t="inlineStr">
        <is>
          <t>AI mg/L</t>
        </is>
      </c>
      <c r="AH1900"/>
      <c r="AI1900"/>
      <c r="AJ1900"/>
      <c r="AK1900"/>
      <c r="AL1900"/>
      <c r="AM1900"/>
      <c r="AN1900"/>
      <c r="AO1900"/>
      <c r="AP1900"/>
      <c r="AQ1900"/>
      <c r="AR1900"/>
      <c r="AS1900"/>
      <c r="AT1900"/>
      <c r="AU1900"/>
      <c r="AV1900"/>
      <c r="AW1900"/>
      <c r="AX1900" t="inlineStr">
        <is>
          <t>Mortality</t>
        </is>
      </c>
      <c r="AY1900" t="inlineStr">
        <is>
          <t>Mortality</t>
        </is>
      </c>
      <c r="AZ1900" t="inlineStr">
        <is>
          <t>LC50</t>
        </is>
      </c>
      <c r="BA1900"/>
      <c r="BB1900" t="n">
        <v>4.0</v>
      </c>
      <c r="BC1900"/>
      <c r="BD1900"/>
      <c r="BE1900"/>
      <c r="BF1900"/>
      <c r="BG1900" t="inlineStr">
        <is>
          <t>Day(s)</t>
        </is>
      </c>
      <c r="BH1900"/>
      <c r="BI1900" t="inlineStr">
        <is>
          <t>DTXSID1022053</t>
        </is>
      </c>
      <c r="BJ1900" t="inlineStr">
        <is>
          <t>10.1007/BF01622141</t>
        </is>
      </c>
      <c r="BK1900"/>
      <c r="BL1900"/>
      <c r="BM1900"/>
      <c r="BN1900"/>
      <c r="BO1900"/>
      <c r="BP1900"/>
      <c r="BQ1900"/>
      <c r="BR1900"/>
      <c r="BS1900"/>
      <c r="BT1900" t="inlineStr">
        <is>
          <t>--</t>
        </is>
      </c>
      <c r="BU1900"/>
      <c r="BV1900"/>
      <c r="BW1900"/>
      <c r="BX1900"/>
      <c r="BY1900"/>
      <c r="BZ1900"/>
      <c r="CA1900"/>
      <c r="CB1900"/>
      <c r="CC1900"/>
      <c r="CD1900"/>
      <c r="CE1900"/>
      <c r="CF1900"/>
      <c r="CG1900"/>
      <c r="CH1900"/>
      <c r="CI1900" t="inlineStr">
        <is>
          <t xml:space="preserve"> CONTR/FOLLOWED EPA STANDARD METHODS//WQCD/THE NP '80 WQCD IS BELIEVED TO REPORT THE AVERAGE CONCENTRATION VALUE BUT THE WQCD USES THE MANUSCRIPT VALUES FOR THIS CALCULATION TO GIVE A VALUE OF 2030; ONE OF TWO DATA POINTS THAT CORRESPOND TO THE DATA CITED IN THE WQCD// </t>
        </is>
      </c>
      <c r="CJ1900" t="inlineStr">
        <is>
          <t xml:space="preserve">   CONTR/FOLLOWED EPA STANDARD METHODS//WQCD/THE NP '80 WQCD IS BELIEVED TO REPORT THE AVERAGE CONCENTRATION VALUE BUT THE WQCD USES THE MANUSCRIPT VALUES FOR THIS CALCULATION TO GIVE A VALUE OF 2030; ONE OF TWO DATA POINTS THAT CORRESPOND TO THE DATA CITED IN THE WQCD// </t>
        </is>
      </c>
      <c r="CK1900" t="inlineStr">
        <is>
          <t>Phipps,G.L., G.W. Holcombe, and J.T. Fiandt</t>
        </is>
      </c>
      <c r="CL1900" t="n">
        <v>2189.0</v>
      </c>
      <c r="CM1900" t="inlineStr">
        <is>
          <t>Acute Toxicity of Phenol and Substituted Phenols to the Fathead Minnow</t>
        </is>
      </c>
      <c r="CN1900" t="inlineStr">
        <is>
          <t>Bull. Environ. Contam. Toxicol.26(5): 585-593</t>
        </is>
      </c>
      <c r="CO1900" t="n">
        <v>1981.0</v>
      </c>
      <c r="CP1900" t="inlineStr">
        <is>
          <t>Phipps,G.L., G.W. Holcombe, and J.T. Fiandt (1981). Acute Toxicity of Phenol and Substituted Phenols to the Fathead Minnow. Bull. Environ. Contam. Toxicol., 26, (5), 585-593. doi:10.1007/BF01622141. ECOREF#:2189</t>
        </is>
      </c>
    </row>
    <row r="1901">
      <c r="A1901" t="n">
        <v>534521.0</v>
      </c>
      <c r="B1901" t="inlineStr">
        <is>
          <t>2-Methyl-4,6-dinitrophenol</t>
        </is>
      </c>
      <c r="C1901"/>
      <c r="D1901" t="inlineStr">
        <is>
          <t>Measured</t>
        </is>
      </c>
      <c r="E1901" t="inlineStr">
        <is>
          <t>Not coded</t>
        </is>
      </c>
      <c r="F1901" t="inlineStr">
        <is>
          <t>&gt;=</t>
        </is>
      </c>
      <c r="G1901" t="n">
        <v>95.0</v>
      </c>
      <c r="H1901"/>
      <c r="I1901"/>
      <c r="J1901"/>
      <c r="K1901"/>
      <c r="L1901" t="inlineStr">
        <is>
          <t>Pimephales promelas</t>
        </is>
      </c>
      <c r="M1901" t="inlineStr">
        <is>
          <t>Fathead Minnow</t>
        </is>
      </c>
      <c r="N1901" t="inlineStr">
        <is>
          <t>Juvenile</t>
        </is>
      </c>
      <c r="O1901"/>
      <c r="P1901"/>
      <c r="Q1901"/>
      <c r="R1901" t="n">
        <v>26.0</v>
      </c>
      <c r="S1901"/>
      <c r="T1901" t="n">
        <v>34.0</v>
      </c>
      <c r="U1901" t="inlineStr">
        <is>
          <t>Day(s)</t>
        </is>
      </c>
      <c r="V1901" t="inlineStr">
        <is>
          <t>Flow-through</t>
        </is>
      </c>
      <c r="W1901" t="inlineStr">
        <is>
          <t>Fresh water</t>
        </is>
      </c>
      <c r="X1901" t="inlineStr">
        <is>
          <t>Lab</t>
        </is>
      </c>
      <c r="Y1901"/>
      <c r="Z1901" t="inlineStr">
        <is>
          <t>Active ingredient</t>
        </is>
      </c>
      <c r="AA1901"/>
      <c r="AB1901" t="n">
        <v>2.72</v>
      </c>
      <c r="AC1901"/>
      <c r="AD1901"/>
      <c r="AE1901"/>
      <c r="AF1901"/>
      <c r="AG1901" t="inlineStr">
        <is>
          <t>AI mg/L</t>
        </is>
      </c>
      <c r="AH1901"/>
      <c r="AI1901"/>
      <c r="AJ1901"/>
      <c r="AK1901"/>
      <c r="AL1901"/>
      <c r="AM1901"/>
      <c r="AN1901"/>
      <c r="AO1901"/>
      <c r="AP1901"/>
      <c r="AQ1901"/>
      <c r="AR1901"/>
      <c r="AS1901"/>
      <c r="AT1901"/>
      <c r="AU1901"/>
      <c r="AV1901"/>
      <c r="AW1901"/>
      <c r="AX1901" t="inlineStr">
        <is>
          <t>Mortality</t>
        </is>
      </c>
      <c r="AY1901" t="inlineStr">
        <is>
          <t>Mortality</t>
        </is>
      </c>
      <c r="AZ1901" t="inlineStr">
        <is>
          <t>LC50</t>
        </is>
      </c>
      <c r="BA1901"/>
      <c r="BB1901" t="n">
        <v>4.0</v>
      </c>
      <c r="BC1901"/>
      <c r="BD1901"/>
      <c r="BE1901"/>
      <c r="BF1901"/>
      <c r="BG1901" t="inlineStr">
        <is>
          <t>Day(s)</t>
        </is>
      </c>
      <c r="BH1901" t="inlineStr">
        <is>
          <t>Pure</t>
        </is>
      </c>
      <c r="BI1901" t="inlineStr">
        <is>
          <t>DTXSID1022053</t>
        </is>
      </c>
      <c r="BJ1901" t="inlineStr">
        <is>
          <t>10.1002/etc.5620140920</t>
        </is>
      </c>
      <c r="BK1901"/>
      <c r="BL1901"/>
      <c r="BM1901"/>
      <c r="BN1901"/>
      <c r="BO1901"/>
      <c r="BP1901"/>
      <c r="BQ1901"/>
      <c r="BR1901"/>
      <c r="BS1901"/>
      <c r="BT1901" t="inlineStr">
        <is>
          <t>--</t>
        </is>
      </c>
      <c r="BU1901"/>
      <c r="BV1901"/>
      <c r="BW1901"/>
      <c r="BX1901"/>
      <c r="BY1901"/>
      <c r="BZ1901"/>
      <c r="CA1901"/>
      <c r="CB1901"/>
      <c r="CC1901"/>
      <c r="CD1901"/>
      <c r="CE1901"/>
      <c r="CF1901"/>
      <c r="CG1901"/>
      <c r="CH1901"/>
      <c r="CI1901"/>
      <c r="CJ1901"/>
      <c r="CK1901" t="inlineStr">
        <is>
          <t>Broderius,S.J., M.D. Kahl, and M.D. Hoglund</t>
        </is>
      </c>
      <c r="CL1901" t="n">
        <v>15031.0</v>
      </c>
      <c r="CM1901" t="inlineStr">
        <is>
          <t>Use of Joint Toxic Response to Define the Primary Mode of Toxic Action for Diverse Industrial Organic Chemicals</t>
        </is>
      </c>
      <c r="CN1901" t="inlineStr">
        <is>
          <t>Environ. Toxicol. Chem.14(9): 1591-1605</t>
        </is>
      </c>
      <c r="CO1901" t="n">
        <v>1995.0</v>
      </c>
      <c r="CP1901" t="inlineStr">
        <is>
          <t>Broderius,S.J., M.D. Kahl, and M.D. Hoglund (1995). Use of Joint Toxic Response to Define the Primary Mode of Toxic Action for Diverse Industrial Organic Chemicals. Environ. Toxicol. Chem., 14, (9), 1591-1605. doi:10.1002/etc.5620140920. ECOREF#:15031</t>
        </is>
      </c>
    </row>
    <row r="1902">
      <c r="A1902" t="n">
        <v>538681.0</v>
      </c>
      <c r="B1902" t="inlineStr">
        <is>
          <t>Amylbenzene</t>
        </is>
      </c>
      <c r="C1902"/>
      <c r="D1902" t="inlineStr">
        <is>
          <t>Measured</t>
        </is>
      </c>
      <c r="E1902" t="inlineStr">
        <is>
          <t>Not reported</t>
        </is>
      </c>
      <c r="F1902"/>
      <c r="G1902" t="n">
        <v>97.0</v>
      </c>
      <c r="H1902"/>
      <c r="I1902"/>
      <c r="J1902"/>
      <c r="K1902"/>
      <c r="L1902" t="inlineStr">
        <is>
          <t>Pimephales promelas</t>
        </is>
      </c>
      <c r="M1902" t="inlineStr">
        <is>
          <t>Fathead Minnow</t>
        </is>
      </c>
      <c r="N1902"/>
      <c r="O1902"/>
      <c r="P1902" t="n">
        <v>26.0</v>
      </c>
      <c r="Q1902"/>
      <c r="R1902"/>
      <c r="S1902"/>
      <c r="T1902"/>
      <c r="U1902" t="inlineStr">
        <is>
          <t>Day(s)</t>
        </is>
      </c>
      <c r="V1902" t="inlineStr">
        <is>
          <t>Flow-through</t>
        </is>
      </c>
      <c r="W1902" t="inlineStr">
        <is>
          <t>Fresh water</t>
        </is>
      </c>
      <c r="X1902" t="inlineStr">
        <is>
          <t>Lab</t>
        </is>
      </c>
      <c r="Y1902"/>
      <c r="Z1902" t="inlineStr">
        <is>
          <t>Active ingredient</t>
        </is>
      </c>
      <c r="AA1902"/>
      <c r="AB1902" t="n">
        <v>1.71</v>
      </c>
      <c r="AC1902"/>
      <c r="AD1902" t="n">
        <v>1.59</v>
      </c>
      <c r="AE1902"/>
      <c r="AF1902" t="n">
        <v>1.83</v>
      </c>
      <c r="AG1902" t="inlineStr">
        <is>
          <t>AI mg/L</t>
        </is>
      </c>
      <c r="AH1902"/>
      <c r="AI1902"/>
      <c r="AJ1902"/>
      <c r="AK1902"/>
      <c r="AL1902"/>
      <c r="AM1902"/>
      <c r="AN1902"/>
      <c r="AO1902"/>
      <c r="AP1902"/>
      <c r="AQ1902"/>
      <c r="AR1902"/>
      <c r="AS1902"/>
      <c r="AT1902"/>
      <c r="AU1902"/>
      <c r="AV1902"/>
      <c r="AW1902"/>
      <c r="AX1902" t="inlineStr">
        <is>
          <t>Mortality</t>
        </is>
      </c>
      <c r="AY1902" t="inlineStr">
        <is>
          <t>Mortality</t>
        </is>
      </c>
      <c r="AZ1902" t="inlineStr">
        <is>
          <t>LC50</t>
        </is>
      </c>
      <c r="BA1902"/>
      <c r="BB1902" t="n">
        <v>4.0</v>
      </c>
      <c r="BC1902"/>
      <c r="BD1902"/>
      <c r="BE1902"/>
      <c r="BF1902"/>
      <c r="BG1902" t="inlineStr">
        <is>
          <t>Day(s)</t>
        </is>
      </c>
      <c r="BH1902"/>
      <c r="BI1902" t="inlineStr">
        <is>
          <t>DTXSID6022054</t>
        </is>
      </c>
      <c r="BJ1902"/>
      <c r="BK1902"/>
      <c r="BL1902" t="inlineStr">
        <is>
          <t>Acute</t>
        </is>
      </c>
      <c r="BM1902"/>
      <c r="BN1902"/>
      <c r="BO1902"/>
      <c r="BP1902"/>
      <c r="BQ1902"/>
      <c r="BR1902"/>
      <c r="BS1902"/>
      <c r="BT1902" t="inlineStr">
        <is>
          <t>--</t>
        </is>
      </c>
      <c r="BU1902"/>
      <c r="BV1902"/>
      <c r="BW1902"/>
      <c r="BX1902"/>
      <c r="BY1902"/>
      <c r="BZ1902"/>
      <c r="CA1902"/>
      <c r="CB1902"/>
      <c r="CC1902"/>
      <c r="CD1902"/>
      <c r="CE1902"/>
      <c r="CF1902"/>
      <c r="CG1902"/>
      <c r="CH1902"/>
      <c r="CI1902"/>
      <c r="CJ1902" t="inlineStr">
        <is>
          <t xml:space="preserve">SOURCE/FROM US EPA ENVIRONMENTAL RESEARCH LABORATORY-DULUTH AND THE UNIVERSITY OF WISCONSIN-SUPERIOR CAMPUS//MEDIA/LAKE SUPERIOR WATER OR DECHLORINATED WATER//   </t>
        </is>
      </c>
      <c r="CK1902" t="inlineStr">
        <is>
          <t>Geiger,D.L., S.H. Poirier, L.T. Brooke, and D.J. Call</t>
        </is>
      </c>
      <c r="CL1902" t="n">
        <v>12858.0</v>
      </c>
      <c r="CM1902" t="inlineStr">
        <is>
          <t>Acute Toxicities of Organic Chemicals to Fathead Minnows (Pimephales promelas) Volume III</t>
        </is>
      </c>
      <c r="CN1902" t="inlineStr">
        <is>
          <t>Center for Lake Superior Environmental Studies, University of Wisconsin, Superior, WI:328 p.</t>
        </is>
      </c>
      <c r="CO1902" t="n">
        <v>1986.0</v>
      </c>
      <c r="CP1902" t="inlineStr">
        <is>
          <t>Geiger,D.L., S.H. Poirier, L.T. Brooke, and D.J. Call (1986). Acute Toxicities of Organic Chemicals to Fathead Minnows (Pimephales promelas) Volume III. Center for Lake Superior Environmental Studies, University of Wisconsin, Superior, WI, 328 p. ECOREF#:12858</t>
        </is>
      </c>
    </row>
    <row r="1903">
      <c r="A1903" t="n">
        <v>540727.0</v>
      </c>
      <c r="B1903" t="inlineStr">
        <is>
          <t>Thiocyanic acid, Sodium salt</t>
        </is>
      </c>
      <c r="C1903"/>
      <c r="D1903" t="inlineStr">
        <is>
          <t>Unmeasured</t>
        </is>
      </c>
      <c r="E1903" t="inlineStr">
        <is>
          <t>Standard Methods for the Examination of Water and Wastewater</t>
        </is>
      </c>
      <c r="F1903"/>
      <c r="G1903"/>
      <c r="H1903"/>
      <c r="I1903"/>
      <c r="J1903"/>
      <c r="K1903"/>
      <c r="L1903" t="inlineStr">
        <is>
          <t>Pimephales promelas</t>
        </is>
      </c>
      <c r="M1903" t="inlineStr">
        <is>
          <t>Fathead Minnow</t>
        </is>
      </c>
      <c r="N1903"/>
      <c r="O1903"/>
      <c r="P1903"/>
      <c r="Q1903"/>
      <c r="R1903"/>
      <c r="S1903"/>
      <c r="T1903"/>
      <c r="U1903"/>
      <c r="V1903" t="inlineStr">
        <is>
          <t>Static</t>
        </is>
      </c>
      <c r="W1903" t="inlineStr">
        <is>
          <t>Fresh water</t>
        </is>
      </c>
      <c r="X1903" t="inlineStr">
        <is>
          <t>Lab</t>
        </is>
      </c>
      <c r="Y1903" t="n">
        <v>6.0</v>
      </c>
      <c r="Z1903" t="inlineStr">
        <is>
          <t>Formulation</t>
        </is>
      </c>
      <c r="AA1903" t="inlineStr">
        <is>
          <t>&gt;</t>
        </is>
      </c>
      <c r="AB1903" t="n">
        <v>100.0</v>
      </c>
      <c r="AC1903"/>
      <c r="AD1903"/>
      <c r="AE1903"/>
      <c r="AF1903"/>
      <c r="AG1903" t="inlineStr">
        <is>
          <t>AI mg/L</t>
        </is>
      </c>
      <c r="AH1903"/>
      <c r="AI1903"/>
      <c r="AJ1903"/>
      <c r="AK1903"/>
      <c r="AL1903"/>
      <c r="AM1903"/>
      <c r="AN1903"/>
      <c r="AO1903"/>
      <c r="AP1903"/>
      <c r="AQ1903"/>
      <c r="AR1903"/>
      <c r="AS1903"/>
      <c r="AT1903"/>
      <c r="AU1903"/>
      <c r="AV1903"/>
      <c r="AW1903"/>
      <c r="AX1903" t="inlineStr">
        <is>
          <t>Mortality</t>
        </is>
      </c>
      <c r="AY1903" t="inlineStr">
        <is>
          <t>Mortality</t>
        </is>
      </c>
      <c r="AZ1903" t="inlineStr">
        <is>
          <t>LC50</t>
        </is>
      </c>
      <c r="BA1903"/>
      <c r="BB1903" t="n">
        <v>4.0</v>
      </c>
      <c r="BC1903"/>
      <c r="BD1903"/>
      <c r="BE1903"/>
      <c r="BF1903"/>
      <c r="BG1903" t="inlineStr">
        <is>
          <t>Day(s)</t>
        </is>
      </c>
      <c r="BH1903"/>
      <c r="BI1903" t="inlineStr">
        <is>
          <t>DTXSID4021343</t>
        </is>
      </c>
      <c r="BJ1903"/>
      <c r="BK1903"/>
      <c r="BL1903" t="inlineStr">
        <is>
          <t>Acute</t>
        </is>
      </c>
      <c r="BM1903"/>
      <c r="BN1903"/>
      <c r="BO1903"/>
      <c r="BP1903"/>
      <c r="BQ1903"/>
      <c r="BR1903"/>
      <c r="BS1903"/>
      <c r="BT1903" t="inlineStr">
        <is>
          <t>--</t>
        </is>
      </c>
      <c r="BU1903"/>
      <c r="BV1903"/>
      <c r="BW1903"/>
      <c r="BX1903"/>
      <c r="BY1903"/>
      <c r="BZ1903"/>
      <c r="CA1903"/>
      <c r="CB1903"/>
      <c r="CC1903"/>
      <c r="CD1903"/>
      <c r="CE1903"/>
      <c r="CF1903"/>
      <c r="CG1903"/>
      <c r="CH1903"/>
      <c r="CI1903"/>
      <c r="CJ1903" t="inlineStr">
        <is>
          <t xml:space="preserve">SOURCE/MUSKIE HATCHERY, ASBURY, NEW JERSEY//   </t>
        </is>
      </c>
      <c r="CK1903" t="inlineStr">
        <is>
          <t>National Association of Photographic Manufacturers</t>
        </is>
      </c>
      <c r="CL1903" t="n">
        <v>167113.0</v>
      </c>
      <c r="CM1903" t="inlineStr">
        <is>
          <t>Environmental Effect of Photoprocessing Chemicals Vol I and II (557)</t>
        </is>
      </c>
      <c r="CN1903" t="inlineStr">
        <is>
          <t>EPA/OTS Doc. #40-8469216:536 p.</t>
        </is>
      </c>
      <c r="CO1903" t="n">
        <v>1974.0</v>
      </c>
      <c r="CP1903" t="inlineStr">
        <is>
          <t>National Association of Photographic Manufacturers (1974). Environmental Effect of Photoprocessing Chemicals Vol I and II (557). EPA/OTS Doc. #40-8469216, 536 p. ECOREF#:167113</t>
        </is>
      </c>
    </row>
    <row r="1904">
      <c r="A1904" t="n">
        <v>540885.0</v>
      </c>
      <c r="B1904" t="inlineStr">
        <is>
          <t>1,1-Dimethylethyl ester acetic acid</t>
        </is>
      </c>
      <c r="C1904"/>
      <c r="D1904" t="inlineStr">
        <is>
          <t>Measured</t>
        </is>
      </c>
      <c r="E1904" t="inlineStr">
        <is>
          <t>Not coded</t>
        </is>
      </c>
      <c r="F1904" t="inlineStr">
        <is>
          <t>&gt;</t>
        </is>
      </c>
      <c r="G1904" t="n">
        <v>99.0</v>
      </c>
      <c r="H1904"/>
      <c r="I1904"/>
      <c r="J1904"/>
      <c r="K1904"/>
      <c r="L1904" t="inlineStr">
        <is>
          <t>Pimephales promelas</t>
        </is>
      </c>
      <c r="M1904" t="inlineStr">
        <is>
          <t>Fathead Minnow</t>
        </is>
      </c>
      <c r="N1904"/>
      <c r="O1904"/>
      <c r="P1904" t="n">
        <v>30.0</v>
      </c>
      <c r="Q1904"/>
      <c r="R1904"/>
      <c r="S1904"/>
      <c r="T1904"/>
      <c r="U1904" t="inlineStr">
        <is>
          <t>Day(s)</t>
        </is>
      </c>
      <c r="V1904" t="inlineStr">
        <is>
          <t>Flow-through</t>
        </is>
      </c>
      <c r="W1904" t="inlineStr">
        <is>
          <t>Fresh water</t>
        </is>
      </c>
      <c r="X1904" t="inlineStr">
        <is>
          <t>Lab</t>
        </is>
      </c>
      <c r="Y1904"/>
      <c r="Z1904" t="inlineStr">
        <is>
          <t>Active ingredient</t>
        </is>
      </c>
      <c r="AA1904"/>
      <c r="AB1904" t="n">
        <v>327.0</v>
      </c>
      <c r="AC1904"/>
      <c r="AD1904" t="n">
        <v>296.0</v>
      </c>
      <c r="AE1904"/>
      <c r="AF1904" t="n">
        <v>362.0</v>
      </c>
      <c r="AG1904" t="inlineStr">
        <is>
          <t>AI mg/L</t>
        </is>
      </c>
      <c r="AH1904"/>
      <c r="AI1904"/>
      <c r="AJ1904"/>
      <c r="AK1904"/>
      <c r="AL1904"/>
      <c r="AM1904"/>
      <c r="AN1904"/>
      <c r="AO1904"/>
      <c r="AP1904"/>
      <c r="AQ1904"/>
      <c r="AR1904"/>
      <c r="AS1904"/>
      <c r="AT1904"/>
      <c r="AU1904"/>
      <c r="AV1904"/>
      <c r="AW1904"/>
      <c r="AX1904" t="inlineStr">
        <is>
          <t>Mortality</t>
        </is>
      </c>
      <c r="AY1904" t="inlineStr">
        <is>
          <t>Mortality</t>
        </is>
      </c>
      <c r="AZ1904" t="inlineStr">
        <is>
          <t>LC50</t>
        </is>
      </c>
      <c r="BA1904"/>
      <c r="BB1904" t="n">
        <v>4.0</v>
      </c>
      <c r="BC1904"/>
      <c r="BD1904"/>
      <c r="BE1904"/>
      <c r="BF1904"/>
      <c r="BG1904" t="inlineStr">
        <is>
          <t>Day(s)</t>
        </is>
      </c>
      <c r="BH1904" t="inlineStr">
        <is>
          <t>Pure</t>
        </is>
      </c>
      <c r="BI1904" t="inlineStr">
        <is>
          <t>DTXSID1022055</t>
        </is>
      </c>
      <c r="BJ1904"/>
      <c r="BK1904"/>
      <c r="BL1904"/>
      <c r="BM1904"/>
      <c r="BN1904"/>
      <c r="BO1904"/>
      <c r="BP1904"/>
      <c r="BQ1904"/>
      <c r="BR1904"/>
      <c r="BS1904"/>
      <c r="BT1904" t="inlineStr">
        <is>
          <t>--</t>
        </is>
      </c>
      <c r="BU1904"/>
      <c r="BV1904"/>
      <c r="BW1904"/>
      <c r="BX1904"/>
      <c r="BY1904"/>
      <c r="BZ1904"/>
      <c r="CA1904"/>
      <c r="CB1904"/>
      <c r="CC1904"/>
      <c r="CD1904"/>
      <c r="CE1904"/>
      <c r="CF1904"/>
      <c r="CG1904"/>
      <c r="CH1904"/>
      <c r="CI1904" t="inlineStr">
        <is>
          <t xml:space="preserve"> The pH of the stock solution was adjusted to that of lake water using NaOH.  Fish were exposed to 0%, 20%, 40%, 60%, 80% and 100% of the stock solution.  Samples were not taken at 96 hr for determination of toxicant concentrations. </t>
        </is>
      </c>
      <c r="CJ1904" t="inlineStr">
        <is>
          <t xml:space="preserve">   The pH of the stock solution was adjusted to that of lake water using NaOH.  Fish were exposed to 0%, 20%, 40%, 60%, 80% and 100% of the stock solution.  Samples were not taken at 96 hr for determination of toxicant concentrations. </t>
        </is>
      </c>
      <c r="CK1904" t="inlineStr">
        <is>
          <t>Geiger,D.L., L.T. Brooke, and D.J. Call</t>
        </is>
      </c>
      <c r="CL1904" t="n">
        <v>3217.0</v>
      </c>
      <c r="CM1904" t="inlineStr">
        <is>
          <t>Acute Toxicities of Organic Chemicals to Fathead Minnows (Pimephales promelas), Volume V</t>
        </is>
      </c>
      <c r="CN1904" t="inlineStr">
        <is>
          <t>Center for Lake Superior Environmental Studies, University of Wisconsin, Superior, WI:332 p.</t>
        </is>
      </c>
      <c r="CO1904" t="n">
        <v>1990.0</v>
      </c>
      <c r="CP1904" t="inlineStr">
        <is>
          <t>Geiger,D.L., L.T. Brooke, and D.J. Call (1990). Acute Toxicities of Organic Chemicals to Fathead Minnows (Pimephales promelas), Volume V. Center for Lake Superior Environmental Studies, University of Wisconsin, Superior, WI, 332 p. ECOREF#:3217</t>
        </is>
      </c>
    </row>
    <row r="1905">
      <c r="A1905" t="n">
        <v>541093.0</v>
      </c>
      <c r="B1905" t="inlineStr">
        <is>
          <t>(T-4)-bis(Acetato-kappaO)dioxouranium</t>
        </is>
      </c>
      <c r="C1905"/>
      <c r="D1905" t="inlineStr">
        <is>
          <t>Unmeasured</t>
        </is>
      </c>
      <c r="E1905" t="inlineStr">
        <is>
          <t>Not coded</t>
        </is>
      </c>
      <c r="F1905"/>
      <c r="G1905"/>
      <c r="H1905"/>
      <c r="I1905"/>
      <c r="J1905"/>
      <c r="K1905"/>
      <c r="L1905" t="inlineStr">
        <is>
          <t>Pimephales promelas</t>
        </is>
      </c>
      <c r="M1905" t="inlineStr">
        <is>
          <t>Fathead Minnow</t>
        </is>
      </c>
      <c r="N1905"/>
      <c r="O1905"/>
      <c r="P1905"/>
      <c r="Q1905"/>
      <c r="R1905"/>
      <c r="S1905"/>
      <c r="T1905"/>
      <c r="U1905"/>
      <c r="V1905" t="inlineStr">
        <is>
          <t>Static</t>
        </is>
      </c>
      <c r="W1905" t="inlineStr">
        <is>
          <t>Fresh water</t>
        </is>
      </c>
      <c r="X1905" t="inlineStr">
        <is>
          <t>Lab</t>
        </is>
      </c>
      <c r="Y1905"/>
      <c r="Z1905" t="inlineStr">
        <is>
          <t>Total</t>
        </is>
      </c>
      <c r="AA1905"/>
      <c r="AB1905" t="n">
        <v>3.7</v>
      </c>
      <c r="AC1905"/>
      <c r="AD1905"/>
      <c r="AE1905"/>
      <c r="AF1905"/>
      <c r="AG1905" t="inlineStr">
        <is>
          <t>AI mg/L</t>
        </is>
      </c>
      <c r="AH1905"/>
      <c r="AI1905"/>
      <c r="AJ1905"/>
      <c r="AK1905"/>
      <c r="AL1905"/>
      <c r="AM1905"/>
      <c r="AN1905"/>
      <c r="AO1905"/>
      <c r="AP1905"/>
      <c r="AQ1905"/>
      <c r="AR1905"/>
      <c r="AS1905"/>
      <c r="AT1905"/>
      <c r="AU1905"/>
      <c r="AV1905"/>
      <c r="AW1905"/>
      <c r="AX1905" t="inlineStr">
        <is>
          <t>Mortality</t>
        </is>
      </c>
      <c r="AY1905" t="inlineStr">
        <is>
          <t>Mortality</t>
        </is>
      </c>
      <c r="AZ1905" t="inlineStr">
        <is>
          <t>LC50</t>
        </is>
      </c>
      <c r="BA1905"/>
      <c r="BB1905" t="n">
        <v>4.0</v>
      </c>
      <c r="BC1905"/>
      <c r="BD1905"/>
      <c r="BE1905"/>
      <c r="BF1905"/>
      <c r="BG1905" t="inlineStr">
        <is>
          <t>Day(s)</t>
        </is>
      </c>
      <c r="BH1905"/>
      <c r="BI1905" t="inlineStr">
        <is>
          <t>DTXSID3060243</t>
        </is>
      </c>
      <c r="BJ1905"/>
      <c r="BK1905"/>
      <c r="BL1905"/>
      <c r="BM1905"/>
      <c r="BN1905"/>
      <c r="BO1905"/>
      <c r="BP1905"/>
      <c r="BQ1905"/>
      <c r="BR1905"/>
      <c r="BS1905"/>
      <c r="BT1905" t="inlineStr">
        <is>
          <t>--</t>
        </is>
      </c>
      <c r="BU1905"/>
      <c r="BV1905"/>
      <c r="BW1905"/>
      <c r="BX1905"/>
      <c r="BY1905"/>
      <c r="BZ1905"/>
      <c r="CA1905"/>
      <c r="CB1905"/>
      <c r="CC1905"/>
      <c r="CD1905"/>
      <c r="CE1905"/>
      <c r="CF1905"/>
      <c r="CG1905"/>
      <c r="CH1905"/>
      <c r="CI1905"/>
      <c r="CJ1905"/>
      <c r="CK1905" t="inlineStr">
        <is>
          <t>Tarzwell,C.M., and C. Henderson</t>
        </is>
      </c>
      <c r="CL1905" t="n">
        <v>2042.0</v>
      </c>
      <c r="CM1905" t="inlineStr">
        <is>
          <t>Toxicity of Less Common Metals to Fishes</t>
        </is>
      </c>
      <c r="CN1905" t="inlineStr">
        <is>
          <t>Ind. Wastes5:12-</t>
        </is>
      </c>
      <c r="CO1905" t="n">
        <v>1960.0</v>
      </c>
      <c r="CP1905" t="inlineStr">
        <is>
          <t>Tarzwell,C.M., and C. Henderson (1960). Toxicity of Less Common Metals to Fishes. Ind. Wastes, 5, 12-. ECOREF#:2042</t>
        </is>
      </c>
    </row>
    <row r="1906">
      <c r="A1906" t="n">
        <v>541731.0</v>
      </c>
      <c r="B1906" t="inlineStr">
        <is>
          <t>1,3-Dichlorobenzene</t>
        </is>
      </c>
      <c r="C1906"/>
      <c r="D1906" t="inlineStr">
        <is>
          <t>Chemical analysis reported</t>
        </is>
      </c>
      <c r="E1906" t="inlineStr">
        <is>
          <t>American Society for Testing and Materials</t>
        </is>
      </c>
      <c r="F1906"/>
      <c r="G1906"/>
      <c r="H1906"/>
      <c r="I1906"/>
      <c r="J1906"/>
      <c r="K1906"/>
      <c r="L1906" t="inlineStr">
        <is>
          <t>Pimephales promelas</t>
        </is>
      </c>
      <c r="M1906" t="inlineStr">
        <is>
          <t>Fathead Minnow</t>
        </is>
      </c>
      <c r="N1906" t="inlineStr">
        <is>
          <t>Juvenile</t>
        </is>
      </c>
      <c r="O1906"/>
      <c r="P1906"/>
      <c r="Q1906"/>
      <c r="R1906" t="n">
        <v>28.0</v>
      </c>
      <c r="S1906"/>
      <c r="T1906" t="n">
        <v>34.0</v>
      </c>
      <c r="U1906" t="inlineStr">
        <is>
          <t>Day(s)</t>
        </is>
      </c>
      <c r="V1906" t="inlineStr">
        <is>
          <t>Flow-through</t>
        </is>
      </c>
      <c r="W1906" t="inlineStr">
        <is>
          <t>Fresh water</t>
        </is>
      </c>
      <c r="X1906" t="inlineStr">
        <is>
          <t>Lab</t>
        </is>
      </c>
      <c r="Y1906"/>
      <c r="Z1906" t="inlineStr">
        <is>
          <t>Active ingredient</t>
        </is>
      </c>
      <c r="AA1906"/>
      <c r="AB1906" t="n">
        <v>9.12</v>
      </c>
      <c r="AC1906"/>
      <c r="AD1906" t="n">
        <v>7.57</v>
      </c>
      <c r="AE1906"/>
      <c r="AF1906" t="n">
        <v>11.0</v>
      </c>
      <c r="AG1906" t="inlineStr">
        <is>
          <t>AI mg/L</t>
        </is>
      </c>
      <c r="AH1906"/>
      <c r="AI1906"/>
      <c r="AJ1906"/>
      <c r="AK1906"/>
      <c r="AL1906"/>
      <c r="AM1906"/>
      <c r="AN1906"/>
      <c r="AO1906"/>
      <c r="AP1906"/>
      <c r="AQ1906"/>
      <c r="AR1906"/>
      <c r="AS1906"/>
      <c r="AT1906"/>
      <c r="AU1906"/>
      <c r="AV1906"/>
      <c r="AW1906"/>
      <c r="AX1906" t="inlineStr">
        <is>
          <t>Mortality</t>
        </is>
      </c>
      <c r="AY1906" t="inlineStr">
        <is>
          <t>Mortality</t>
        </is>
      </c>
      <c r="AZ1906" t="inlineStr">
        <is>
          <t>LC50</t>
        </is>
      </c>
      <c r="BA1906"/>
      <c r="BB1906" t="n">
        <v>4.0</v>
      </c>
      <c r="BC1906"/>
      <c r="BD1906"/>
      <c r="BE1906"/>
      <c r="BF1906"/>
      <c r="BG1906" t="inlineStr">
        <is>
          <t>Day(s)</t>
        </is>
      </c>
      <c r="BH1906"/>
      <c r="BI1906" t="inlineStr">
        <is>
          <t>DTXSID6022056</t>
        </is>
      </c>
      <c r="BJ1906" t="inlineStr">
        <is>
          <t>10.1016/0166-445X(85)90026-8</t>
        </is>
      </c>
      <c r="BK1906"/>
      <c r="BL1906" t="inlineStr">
        <is>
          <t>Acute</t>
        </is>
      </c>
      <c r="BM1906"/>
      <c r="BN1906"/>
      <c r="BO1906"/>
      <c r="BP1906"/>
      <c r="BQ1906"/>
      <c r="BR1906"/>
      <c r="BS1906"/>
      <c r="BT1906" t="inlineStr">
        <is>
          <t>--</t>
        </is>
      </c>
      <c r="BU1906"/>
      <c r="BV1906"/>
      <c r="BW1906"/>
      <c r="BX1906"/>
      <c r="BY1906"/>
      <c r="BZ1906"/>
      <c r="CA1906"/>
      <c r="CB1906"/>
      <c r="CC1906"/>
      <c r="CD1906"/>
      <c r="CE1906"/>
      <c r="CF1906"/>
      <c r="CG1906"/>
      <c r="CH1906"/>
      <c r="CI1906"/>
      <c r="CJ1906" t="inlineStr">
        <is>
          <t xml:space="preserve">SOURCE/NR//TMETH/E729-80 (1980)//MEDIA/AERATED, FILTERED LAKE SUPERIOR WATER//   </t>
        </is>
      </c>
      <c r="CK1906" t="inlineStr">
        <is>
          <t>Broderius,S., and M. Kahl</t>
        </is>
      </c>
      <c r="CL1906" t="n">
        <v>14128.0</v>
      </c>
      <c r="CM1906" t="inlineStr">
        <is>
          <t>Acute Toxicity of Organic Chemical Mixtures to the Fathead Minnow</t>
        </is>
      </c>
      <c r="CN1906" t="inlineStr">
        <is>
          <t>Aquat. Toxicol.6:307-322</t>
        </is>
      </c>
      <c r="CO1906" t="n">
        <v>1985.0</v>
      </c>
      <c r="CP1906" t="inlineStr">
        <is>
          <t>Broderius,S., and M. Kahl (1985). Acute Toxicity of Organic Chemical Mixtures to the Fathead Minnow. Aquat. Toxicol., 6, 307-322. doi:10.1016/0166-445X(85)90026-8. ECOREF#:14128</t>
        </is>
      </c>
    </row>
    <row r="1907">
      <c r="A1907" t="n">
        <v>541731.0</v>
      </c>
      <c r="B1907" t="inlineStr">
        <is>
          <t>1,3-Dichlorobenzene</t>
        </is>
      </c>
      <c r="C1907"/>
      <c r="D1907" t="inlineStr">
        <is>
          <t>Unmeasured</t>
        </is>
      </c>
      <c r="E1907" t="inlineStr">
        <is>
          <t>Not reported</t>
        </is>
      </c>
      <c r="F1907"/>
      <c r="G1907"/>
      <c r="H1907"/>
      <c r="I1907"/>
      <c r="J1907"/>
      <c r="K1907"/>
      <c r="L1907" t="inlineStr">
        <is>
          <t>Pimephales promelas</t>
        </is>
      </c>
      <c r="M1907" t="inlineStr">
        <is>
          <t>Fathead Minnow</t>
        </is>
      </c>
      <c r="N1907" t="inlineStr">
        <is>
          <t>Juvenile</t>
        </is>
      </c>
      <c r="O1907"/>
      <c r="P1907"/>
      <c r="Q1907"/>
      <c r="R1907"/>
      <c r="S1907"/>
      <c r="T1907"/>
      <c r="U1907"/>
      <c r="V1907" t="inlineStr">
        <is>
          <t>Aquatic, unspecified</t>
        </is>
      </c>
      <c r="W1907" t="inlineStr">
        <is>
          <t>Fresh water</t>
        </is>
      </c>
      <c r="X1907" t="inlineStr">
        <is>
          <t>Lab</t>
        </is>
      </c>
      <c r="Y1907"/>
      <c r="Z1907" t="inlineStr">
        <is>
          <t>Formulation</t>
        </is>
      </c>
      <c r="AA1907"/>
      <c r="AB1907" t="n">
        <v>7.79</v>
      </c>
      <c r="AC1907"/>
      <c r="AD1907"/>
      <c r="AE1907"/>
      <c r="AF1907"/>
      <c r="AG1907" t="inlineStr">
        <is>
          <t>AI mg/L</t>
        </is>
      </c>
      <c r="AH1907"/>
      <c r="AI1907"/>
      <c r="AJ1907"/>
      <c r="AK1907"/>
      <c r="AL1907"/>
      <c r="AM1907"/>
      <c r="AN1907"/>
      <c r="AO1907"/>
      <c r="AP1907"/>
      <c r="AQ1907"/>
      <c r="AR1907"/>
      <c r="AS1907"/>
      <c r="AT1907"/>
      <c r="AU1907"/>
      <c r="AV1907"/>
      <c r="AW1907"/>
      <c r="AX1907" t="inlineStr">
        <is>
          <t>Mortality</t>
        </is>
      </c>
      <c r="AY1907" t="inlineStr">
        <is>
          <t>Mortality</t>
        </is>
      </c>
      <c r="AZ1907" t="inlineStr">
        <is>
          <t>LC50</t>
        </is>
      </c>
      <c r="BA1907"/>
      <c r="BB1907" t="n">
        <v>4.0</v>
      </c>
      <c r="BC1907"/>
      <c r="BD1907"/>
      <c r="BE1907"/>
      <c r="BF1907"/>
      <c r="BG1907" t="inlineStr">
        <is>
          <t>Day(s)</t>
        </is>
      </c>
      <c r="BH1907"/>
      <c r="BI1907" t="inlineStr">
        <is>
          <t>DTXSID6022056</t>
        </is>
      </c>
      <c r="BJ1907"/>
      <c r="BK1907"/>
      <c r="BL1907" t="inlineStr">
        <is>
          <t>Acute</t>
        </is>
      </c>
      <c r="BM1907"/>
      <c r="BN1907"/>
      <c r="BO1907"/>
      <c r="BP1907"/>
      <c r="BQ1907"/>
      <c r="BR1907"/>
      <c r="BS1907"/>
      <c r="BT1907" t="inlineStr">
        <is>
          <t>--</t>
        </is>
      </c>
      <c r="BU1907"/>
      <c r="BV1907"/>
      <c r="BW1907"/>
      <c r="BX1907"/>
      <c r="BY1907"/>
      <c r="BZ1907"/>
      <c r="CA1907"/>
      <c r="CB1907"/>
      <c r="CC1907"/>
      <c r="CD1907"/>
      <c r="CE1907"/>
      <c r="CF1907"/>
      <c r="CG1907"/>
      <c r="CH1907"/>
      <c r="CI1907"/>
      <c r="CJ1907" t="inlineStr">
        <is>
          <t xml:space="preserve">SOURCE/NR//MEDIA/NR//   </t>
        </is>
      </c>
      <c r="CK1907" t="inlineStr">
        <is>
          <t>Carlson,A.R.</t>
        </is>
      </c>
      <c r="CL1907" t="n">
        <v>161099.0</v>
      </c>
      <c r="CM1907" t="inlineStr">
        <is>
          <t>Quarterly Progress Report - October thru December 1979</t>
        </is>
      </c>
      <c r="CN1907" t="inlineStr">
        <is>
          <t>Draft, 12/30/91, U.S. Environmental Protection Agency, Environmental Research Laboratory, Duluth, MN:4 p.</t>
        </is>
      </c>
      <c r="CO1907" t="n">
        <v>1979.0</v>
      </c>
      <c r="CP1907" t="inlineStr">
        <is>
          <t>Carlson,A.R. (1979). Quarterly Progress Report - October thru December 1979. Draft, 12/30/91, U.S. Environmental Protection Agency, Environmental Research Laboratory, Duluth, MN, 4 p. ECOREF#:161099</t>
        </is>
      </c>
    </row>
    <row r="1908">
      <c r="A1908" t="n">
        <v>541731.0</v>
      </c>
      <c r="B1908" t="inlineStr">
        <is>
          <t>1,3-Dichlorobenzene</t>
        </is>
      </c>
      <c r="C1908"/>
      <c r="D1908" t="inlineStr">
        <is>
          <t>Measured</t>
        </is>
      </c>
      <c r="E1908" t="inlineStr">
        <is>
          <t>Not coded</t>
        </is>
      </c>
      <c r="F1908"/>
      <c r="G1908"/>
      <c r="H1908"/>
      <c r="I1908"/>
      <c r="J1908"/>
      <c r="K1908"/>
      <c r="L1908" t="inlineStr">
        <is>
          <t>Pimephales promelas</t>
        </is>
      </c>
      <c r="M1908" t="inlineStr">
        <is>
          <t>Fathead Minnow</t>
        </is>
      </c>
      <c r="N1908"/>
      <c r="O1908"/>
      <c r="P1908"/>
      <c r="Q1908"/>
      <c r="R1908"/>
      <c r="S1908"/>
      <c r="T1908"/>
      <c r="U1908"/>
      <c r="V1908" t="inlineStr">
        <is>
          <t>Flow-through</t>
        </is>
      </c>
      <c r="W1908" t="inlineStr">
        <is>
          <t>Fresh water</t>
        </is>
      </c>
      <c r="X1908" t="inlineStr">
        <is>
          <t>Lab</t>
        </is>
      </c>
      <c r="Y1908"/>
      <c r="Z1908" t="inlineStr">
        <is>
          <t>Active ingredient</t>
        </is>
      </c>
      <c r="AA1908"/>
      <c r="AB1908" t="n">
        <v>7.8</v>
      </c>
      <c r="AC1908"/>
      <c r="AD1908"/>
      <c r="AE1908"/>
      <c r="AF1908"/>
      <c r="AG1908" t="inlineStr">
        <is>
          <t>AI mg/L</t>
        </is>
      </c>
      <c r="AH1908"/>
      <c r="AI1908"/>
      <c r="AJ1908"/>
      <c r="AK1908"/>
      <c r="AL1908"/>
      <c r="AM1908"/>
      <c r="AN1908"/>
      <c r="AO1908"/>
      <c r="AP1908"/>
      <c r="AQ1908"/>
      <c r="AR1908"/>
      <c r="AS1908"/>
      <c r="AT1908"/>
      <c r="AU1908"/>
      <c r="AV1908"/>
      <c r="AW1908"/>
      <c r="AX1908" t="inlineStr">
        <is>
          <t>Mortality</t>
        </is>
      </c>
      <c r="AY1908" t="inlineStr">
        <is>
          <t>Mortality</t>
        </is>
      </c>
      <c r="AZ1908" t="inlineStr">
        <is>
          <t>LC50</t>
        </is>
      </c>
      <c r="BA1908"/>
      <c r="BB1908" t="n">
        <v>4.0</v>
      </c>
      <c r="BC1908"/>
      <c r="BD1908"/>
      <c r="BE1908"/>
      <c r="BF1908"/>
      <c r="BG1908" t="inlineStr">
        <is>
          <t>Day(s)</t>
        </is>
      </c>
      <c r="BH1908"/>
      <c r="BI1908" t="inlineStr">
        <is>
          <t>DTXSID6022056</t>
        </is>
      </c>
      <c r="BJ1908"/>
      <c r="BK1908"/>
      <c r="BL1908"/>
      <c r="BM1908"/>
      <c r="BN1908"/>
      <c r="BO1908"/>
      <c r="BP1908"/>
      <c r="BQ1908"/>
      <c r="BR1908"/>
      <c r="BS1908"/>
      <c r="BT1908" t="inlineStr">
        <is>
          <t>--</t>
        </is>
      </c>
      <c r="BU1908"/>
      <c r="BV1908"/>
      <c r="BW1908"/>
      <c r="BX1908"/>
      <c r="BY1908"/>
      <c r="BZ1908"/>
      <c r="CA1908"/>
      <c r="CB1908"/>
      <c r="CC1908"/>
      <c r="CD1908"/>
      <c r="CE1908"/>
      <c r="CF1908"/>
      <c r="CG1908"/>
      <c r="CH1908"/>
      <c r="CI1908" t="inlineStr">
        <is>
          <t xml:space="preserve"> STANDARD METHODS FOLLOWED//NOT FED// </t>
        </is>
      </c>
      <c r="CJ1908" t="inlineStr">
        <is>
          <t xml:space="preserve">   STANDARD METHODS FOLLOWED//NOT FED// </t>
        </is>
      </c>
      <c r="CK1908" t="inlineStr">
        <is>
          <t>Veith,G.D., D.J. Call, and L.T. Brooke</t>
        </is>
      </c>
      <c r="CL1908" t="n">
        <v>10183.0</v>
      </c>
      <c r="CM1908" t="inlineStr">
        <is>
          <t>Estimating the Acute Toxicity of Narcotic Industrial Chemicals to Fathead Minnows</t>
        </is>
      </c>
      <c r="CN1908" t="inlineStr">
        <is>
          <t>ASTM Spec. Tech. Publ.:90-97</t>
        </is>
      </c>
      <c r="CO1908" t="n">
        <v>1983.0</v>
      </c>
      <c r="CP1908" t="inlineStr">
        <is>
          <t>Veith,G.D., D.J. Call, and L.T. Brooke (1983). Estimating the Acute Toxicity of Narcotic Industrial Chemicals to Fathead Minnows. ASTM Spec. Tech. Publ., 90-97. ECOREF#:10183</t>
        </is>
      </c>
    </row>
    <row r="1909">
      <c r="A1909" t="n">
        <v>541731.0</v>
      </c>
      <c r="B1909" t="inlineStr">
        <is>
          <t>1,3-Dichlorobenzene</t>
        </is>
      </c>
      <c r="C1909"/>
      <c r="D1909" t="inlineStr">
        <is>
          <t>Measured</t>
        </is>
      </c>
      <c r="E1909" t="inlineStr">
        <is>
          <t>Not reported</t>
        </is>
      </c>
      <c r="F1909"/>
      <c r="G1909" t="n">
        <v>98.0</v>
      </c>
      <c r="H1909"/>
      <c r="I1909"/>
      <c r="J1909"/>
      <c r="K1909"/>
      <c r="L1909" t="inlineStr">
        <is>
          <t>Pimephales promelas</t>
        </is>
      </c>
      <c r="M1909" t="inlineStr">
        <is>
          <t>Fathead Minnow</t>
        </is>
      </c>
      <c r="N1909"/>
      <c r="O1909"/>
      <c r="P1909" t="n">
        <v>28.0</v>
      </c>
      <c r="Q1909"/>
      <c r="R1909"/>
      <c r="S1909"/>
      <c r="T1909"/>
      <c r="U1909" t="inlineStr">
        <is>
          <t>Day(s)</t>
        </is>
      </c>
      <c r="V1909" t="inlineStr">
        <is>
          <t>Flow-through</t>
        </is>
      </c>
      <c r="W1909" t="inlineStr">
        <is>
          <t>Fresh water</t>
        </is>
      </c>
      <c r="X1909" t="inlineStr">
        <is>
          <t>Lab</t>
        </is>
      </c>
      <c r="Y1909" t="n">
        <v>6.0</v>
      </c>
      <c r="Z1909" t="inlineStr">
        <is>
          <t>Active ingredient</t>
        </is>
      </c>
      <c r="AA1909"/>
      <c r="AB1909" t="n">
        <v>8.03</v>
      </c>
      <c r="AC1909"/>
      <c r="AD1909" t="n">
        <v>6.95</v>
      </c>
      <c r="AE1909"/>
      <c r="AF1909" t="n">
        <v>9.28</v>
      </c>
      <c r="AG1909" t="inlineStr">
        <is>
          <t>AI mg/L</t>
        </is>
      </c>
      <c r="AH1909"/>
      <c r="AI1909"/>
      <c r="AJ1909"/>
      <c r="AK1909"/>
      <c r="AL1909"/>
      <c r="AM1909"/>
      <c r="AN1909"/>
      <c r="AO1909"/>
      <c r="AP1909"/>
      <c r="AQ1909"/>
      <c r="AR1909"/>
      <c r="AS1909"/>
      <c r="AT1909"/>
      <c r="AU1909"/>
      <c r="AV1909"/>
      <c r="AW1909"/>
      <c r="AX1909" t="inlineStr">
        <is>
          <t>Mortality</t>
        </is>
      </c>
      <c r="AY1909" t="inlineStr">
        <is>
          <t>Mortality</t>
        </is>
      </c>
      <c r="AZ1909" t="inlineStr">
        <is>
          <t>LC50</t>
        </is>
      </c>
      <c r="BA1909"/>
      <c r="BB1909" t="n">
        <v>4.0</v>
      </c>
      <c r="BC1909"/>
      <c r="BD1909"/>
      <c r="BE1909"/>
      <c r="BF1909"/>
      <c r="BG1909" t="inlineStr">
        <is>
          <t>Day(s)</t>
        </is>
      </c>
      <c r="BH1909"/>
      <c r="BI1909" t="inlineStr">
        <is>
          <t>DTXSID6022056</t>
        </is>
      </c>
      <c r="BJ1909"/>
      <c r="BK1909"/>
      <c r="BL1909" t="inlineStr">
        <is>
          <t>Acute</t>
        </is>
      </c>
      <c r="BM1909"/>
      <c r="BN1909"/>
      <c r="BO1909"/>
      <c r="BP1909"/>
      <c r="BQ1909"/>
      <c r="BR1909"/>
      <c r="BS1909"/>
      <c r="BT1909" t="inlineStr">
        <is>
          <t>--</t>
        </is>
      </c>
      <c r="BU1909"/>
      <c r="BV1909"/>
      <c r="BW1909"/>
      <c r="BX1909"/>
      <c r="BY1909"/>
      <c r="BZ1909"/>
      <c r="CA1909"/>
      <c r="CB1909"/>
      <c r="CC1909"/>
      <c r="CD1909"/>
      <c r="CE1909"/>
      <c r="CF1909"/>
      <c r="CG1909"/>
      <c r="CH1909"/>
      <c r="CI1909"/>
      <c r="CJ1909" t="inlineStr">
        <is>
          <t xml:space="preserve">SOURCE/FROM US EPA ENVIRONMENTAL RESEARCH LABORATORY-DULUTH AND THE UNIVERSITY OF WISCONSIN-SUPERIOR CAMPUS//MEDIA/LAKE SUPERIOR WATER OR DECHLORINATED WATER//   </t>
        </is>
      </c>
      <c r="CK1909" t="inlineStr">
        <is>
          <t>Geiger,D.L., S.H. Poirier, L.T. Brooke, and D.J. Call</t>
        </is>
      </c>
      <c r="CL1909" t="n">
        <v>12858.0</v>
      </c>
      <c r="CM1909" t="inlineStr">
        <is>
          <t>Acute Toxicities of Organic Chemicals to Fathead Minnows (Pimephales promelas) Volume III</t>
        </is>
      </c>
      <c r="CN1909" t="inlineStr">
        <is>
          <t>Center for Lake Superior Environmental Studies, University of Wisconsin, Superior, WI:328 p.</t>
        </is>
      </c>
      <c r="CO1909" t="n">
        <v>1986.0</v>
      </c>
      <c r="CP1909" t="inlineStr">
        <is>
          <t>Geiger,D.L., S.H. Poirier, L.T. Brooke, and D.J. Call (1986). Acute Toxicities of Organic Chemicals to Fathead Minnows (Pimephales promelas) Volume III. Center for Lake Superior Environmental Studies, University of Wisconsin, Superior, WI, 328 p. ECOREF#:12858</t>
        </is>
      </c>
    </row>
    <row r="1910">
      <c r="A1910" t="n">
        <v>541731.0</v>
      </c>
      <c r="B1910" t="inlineStr">
        <is>
          <t>1,3-Dichlorobenzene</t>
        </is>
      </c>
      <c r="C1910"/>
      <c r="D1910" t="inlineStr">
        <is>
          <t>Measured</t>
        </is>
      </c>
      <c r="E1910" t="inlineStr">
        <is>
          <t>United States Environmental Protection Agency</t>
        </is>
      </c>
      <c r="F1910"/>
      <c r="G1910" t="n">
        <v>98.0</v>
      </c>
      <c r="H1910"/>
      <c r="I1910"/>
      <c r="J1910"/>
      <c r="K1910"/>
      <c r="L1910" t="inlineStr">
        <is>
          <t>Pimephales promelas</t>
        </is>
      </c>
      <c r="M1910" t="inlineStr">
        <is>
          <t>Fathead Minnow</t>
        </is>
      </c>
      <c r="N1910" t="inlineStr">
        <is>
          <t>Juvenile</t>
        </is>
      </c>
      <c r="O1910"/>
      <c r="P1910" t="n">
        <v>30.0</v>
      </c>
      <c r="Q1910"/>
      <c r="R1910"/>
      <c r="S1910"/>
      <c r="T1910"/>
      <c r="U1910" t="inlineStr">
        <is>
          <t>Day(s)</t>
        </is>
      </c>
      <c r="V1910" t="inlineStr">
        <is>
          <t>Flow-through</t>
        </is>
      </c>
      <c r="W1910" t="inlineStr">
        <is>
          <t>Fresh water</t>
        </is>
      </c>
      <c r="X1910" t="inlineStr">
        <is>
          <t>Lab</t>
        </is>
      </c>
      <c r="Y1910"/>
      <c r="Z1910" t="inlineStr">
        <is>
          <t>Active ingredient</t>
        </is>
      </c>
      <c r="AA1910"/>
      <c r="AB1910" t="n">
        <v>7.8</v>
      </c>
      <c r="AC1910"/>
      <c r="AD1910"/>
      <c r="AE1910"/>
      <c r="AF1910"/>
      <c r="AG1910" t="inlineStr">
        <is>
          <t>AI mg/L</t>
        </is>
      </c>
      <c r="AH1910"/>
      <c r="AI1910"/>
      <c r="AJ1910"/>
      <c r="AK1910"/>
      <c r="AL1910"/>
      <c r="AM1910"/>
      <c r="AN1910"/>
      <c r="AO1910"/>
      <c r="AP1910"/>
      <c r="AQ1910"/>
      <c r="AR1910"/>
      <c r="AS1910"/>
      <c r="AT1910"/>
      <c r="AU1910"/>
      <c r="AV1910"/>
      <c r="AW1910"/>
      <c r="AX1910" t="inlineStr">
        <is>
          <t>Mortality</t>
        </is>
      </c>
      <c r="AY1910" t="inlineStr">
        <is>
          <t>Mortality</t>
        </is>
      </c>
      <c r="AZ1910" t="inlineStr">
        <is>
          <t>LC50</t>
        </is>
      </c>
      <c r="BA1910"/>
      <c r="BB1910" t="n">
        <v>4.0</v>
      </c>
      <c r="BC1910"/>
      <c r="BD1910"/>
      <c r="BE1910"/>
      <c r="BF1910"/>
      <c r="BG1910" t="inlineStr">
        <is>
          <t>Day(s)</t>
        </is>
      </c>
      <c r="BH1910"/>
      <c r="BI1910" t="inlineStr">
        <is>
          <t>DTXSID6022056</t>
        </is>
      </c>
      <c r="BJ1910" t="inlineStr">
        <is>
          <t>10.1007/BF01055794</t>
        </is>
      </c>
      <c r="BK1910"/>
      <c r="BL1910" t="inlineStr">
        <is>
          <t>Acute</t>
        </is>
      </c>
      <c r="BM1910" t="inlineStr">
        <is>
          <t>JV</t>
        </is>
      </c>
      <c r="BN1910"/>
      <c r="BO1910"/>
      <c r="BP1910"/>
      <c r="BQ1910"/>
      <c r="BR1910"/>
      <c r="BS1910"/>
      <c r="BT1910" t="inlineStr">
        <is>
          <t>--</t>
        </is>
      </c>
      <c r="BU1910"/>
      <c r="BV1910"/>
      <c r="BW1910"/>
      <c r="BX1910"/>
      <c r="BY1910"/>
      <c r="BZ1910"/>
      <c r="CA1910"/>
      <c r="CB1910"/>
      <c r="CC1910"/>
      <c r="CD1910"/>
      <c r="CE1910"/>
      <c r="CF1910"/>
      <c r="CG1910"/>
      <c r="CH1910"/>
      <c r="CI1910"/>
      <c r="CJ1910" t="inlineStr">
        <is>
          <t xml:space="preserve">SOURCE/NR//TMETH/1975 TEST EPA-660/3-75-009 METHODS FOR ACUTE TESTS WITH FISH, MACROINVERTEBRATES, AND AMPHIBIANS//MEDIA/SAND FILTERED LAKE SUPERIOR WATER//   </t>
        </is>
      </c>
      <c r="CK1910" t="inlineStr">
        <is>
          <t>Carlson,A.R., and P.A. Kosian</t>
        </is>
      </c>
      <c r="CL1910" t="n">
        <v>12124.0</v>
      </c>
      <c r="CM1910" t="inlineStr">
        <is>
          <t>Toxicity of Chlorinated Benzenes to Fathead Minnows (Pimephales promelas)</t>
        </is>
      </c>
      <c r="CN1910" t="inlineStr">
        <is>
          <t>Arch. Environ. Contam. Toxicol.16(2): 129-135</t>
        </is>
      </c>
      <c r="CO1910" t="n">
        <v>1987.0</v>
      </c>
      <c r="CP1910" t="inlineStr">
        <is>
          <t>Carlson,A.R., and P.A. Kosian (1987). Toxicity of Chlorinated Benzenes to Fathead Minnows (Pimephales promelas). Arch. Environ. Contam. Toxicol., 16, (2), 129-135. doi:10.1007/BF01055794. ECOREF#:12124</t>
        </is>
      </c>
    </row>
    <row r="1911">
      <c r="A1911" t="n">
        <v>542756.0</v>
      </c>
      <c r="B1911" t="inlineStr">
        <is>
          <t>1,3-Dichloro-1-propene</t>
        </is>
      </c>
      <c r="C1911"/>
      <c r="D1911" t="inlineStr">
        <is>
          <t>Measured</t>
        </is>
      </c>
      <c r="E1911" t="inlineStr">
        <is>
          <t>Not coded</t>
        </is>
      </c>
      <c r="F1911"/>
      <c r="G1911" t="n">
        <v>95.0</v>
      </c>
      <c r="H1911"/>
      <c r="I1911"/>
      <c r="J1911"/>
      <c r="K1911"/>
      <c r="L1911" t="inlineStr">
        <is>
          <t>Pimephales promelas</t>
        </is>
      </c>
      <c r="M1911" t="inlineStr">
        <is>
          <t>Fathead Minnow</t>
        </is>
      </c>
      <c r="N1911"/>
      <c r="O1911"/>
      <c r="P1911" t="n">
        <v>30.0</v>
      </c>
      <c r="Q1911"/>
      <c r="R1911"/>
      <c r="S1911"/>
      <c r="T1911"/>
      <c r="U1911" t="inlineStr">
        <is>
          <t>Day(s)</t>
        </is>
      </c>
      <c r="V1911" t="inlineStr">
        <is>
          <t>Flow-through</t>
        </is>
      </c>
      <c r="W1911" t="inlineStr">
        <is>
          <t>Fresh water</t>
        </is>
      </c>
      <c r="X1911" t="inlineStr">
        <is>
          <t>Lab</t>
        </is>
      </c>
      <c r="Y1911"/>
      <c r="Z1911" t="inlineStr">
        <is>
          <t>Active ingredient</t>
        </is>
      </c>
      <c r="AA1911"/>
      <c r="AB1911" t="n">
        <v>0.239</v>
      </c>
      <c r="AC1911"/>
      <c r="AD1911" t="n">
        <v>0.211</v>
      </c>
      <c r="AE1911"/>
      <c r="AF1911" t="n">
        <v>0.271</v>
      </c>
      <c r="AG1911" t="inlineStr">
        <is>
          <t>AI mg/L</t>
        </is>
      </c>
      <c r="AH1911"/>
      <c r="AI1911"/>
      <c r="AJ1911"/>
      <c r="AK1911"/>
      <c r="AL1911"/>
      <c r="AM1911"/>
      <c r="AN1911"/>
      <c r="AO1911"/>
      <c r="AP1911"/>
      <c r="AQ1911"/>
      <c r="AR1911"/>
      <c r="AS1911"/>
      <c r="AT1911"/>
      <c r="AU1911"/>
      <c r="AV1911"/>
      <c r="AW1911"/>
      <c r="AX1911" t="inlineStr">
        <is>
          <t>Mortality</t>
        </is>
      </c>
      <c r="AY1911" t="inlineStr">
        <is>
          <t>Mortality</t>
        </is>
      </c>
      <c r="AZ1911" t="inlineStr">
        <is>
          <t>LC50</t>
        </is>
      </c>
      <c r="BA1911"/>
      <c r="BB1911" t="n">
        <v>4.0</v>
      </c>
      <c r="BC1911"/>
      <c r="BD1911"/>
      <c r="BE1911"/>
      <c r="BF1911"/>
      <c r="BG1911" t="inlineStr">
        <is>
          <t>Day(s)</t>
        </is>
      </c>
      <c r="BH1911" t="inlineStr">
        <is>
          <t>Pure</t>
        </is>
      </c>
      <c r="BI1911" t="inlineStr">
        <is>
          <t>DTXSID1022057</t>
        </is>
      </c>
      <c r="BJ1911"/>
      <c r="BK1911"/>
      <c r="BL1911"/>
      <c r="BM1911"/>
      <c r="BN1911"/>
      <c r="BO1911"/>
      <c r="BP1911"/>
      <c r="BQ1911"/>
      <c r="BR1911"/>
      <c r="BS1911"/>
      <c r="BT1911" t="inlineStr">
        <is>
          <t>--</t>
        </is>
      </c>
      <c r="BU1911"/>
      <c r="BV1911"/>
      <c r="BW1911"/>
      <c r="BX1911"/>
      <c r="BY1911"/>
      <c r="BZ1911"/>
      <c r="CA1911"/>
      <c r="CB1911"/>
      <c r="CC1911"/>
      <c r="CD1911"/>
      <c r="CE1911"/>
      <c r="CF1911"/>
      <c r="CG1911"/>
      <c r="CH1911"/>
      <c r="CI1911" t="inlineStr">
        <is>
          <t xml:space="preserve"> Affected fish lost schooling behavior, were hypoactive and had edema.  Equilibrium loss was not observed prior to death.  An intermediate cell was used to further dilute the stock solution.  Measured concentrations were lower than </t>
        </is>
      </c>
      <c r="CJ1911" t="inlineStr">
        <is>
          <t xml:space="preserve">   Affected fish lost schooling behavior, were hypoactive and had edema.  Equilibrium loss was not observed prior to death.  An intermediate cell was used to further dilute the stock solution.  Measured concentrations were lower than </t>
        </is>
      </c>
      <c r="CK1911" t="inlineStr">
        <is>
          <t>Geiger,D.L., L.T. Brooke, and D.J. Call</t>
        </is>
      </c>
      <c r="CL1911" t="n">
        <v>3217.0</v>
      </c>
      <c r="CM1911" t="inlineStr">
        <is>
          <t>Acute Toxicities of Organic Chemicals to Fathead Minnows (Pimephales promelas), Volume V</t>
        </is>
      </c>
      <c r="CN1911" t="inlineStr">
        <is>
          <t>Center for Lake Superior Environmental Studies, University of Wisconsin, Superior, WI:332 p.</t>
        </is>
      </c>
      <c r="CO1911" t="n">
        <v>1990.0</v>
      </c>
      <c r="CP1911" t="inlineStr">
        <is>
          <t>Geiger,D.L., L.T. Brooke, and D.J. Call (1990). Acute Toxicities of Organic Chemicals to Fathead Minnows (Pimephales promelas), Volume V. Center for Lake Superior Environmental Studies, University of Wisconsin, Superior, WI, 332 p. ECOREF#:3217</t>
        </is>
      </c>
    </row>
    <row r="1912">
      <c r="A1912" t="n">
        <v>542756.0</v>
      </c>
      <c r="B1912" t="inlineStr">
        <is>
          <t>1,3-Dichloro-1-propene</t>
        </is>
      </c>
      <c r="C1912"/>
      <c r="D1912" t="inlineStr">
        <is>
          <t>Measured</t>
        </is>
      </c>
      <c r="E1912" t="inlineStr">
        <is>
          <t>Not coded</t>
        </is>
      </c>
      <c r="F1912"/>
      <c r="G1912"/>
      <c r="H1912"/>
      <c r="I1912"/>
      <c r="J1912"/>
      <c r="K1912"/>
      <c r="L1912" t="inlineStr">
        <is>
          <t>Pimephales promelas</t>
        </is>
      </c>
      <c r="M1912" t="inlineStr">
        <is>
          <t>Fathead Minnow</t>
        </is>
      </c>
      <c r="N1912"/>
      <c r="O1912"/>
      <c r="P1912"/>
      <c r="Q1912"/>
      <c r="R1912"/>
      <c r="S1912"/>
      <c r="T1912"/>
      <c r="U1912"/>
      <c r="V1912" t="inlineStr">
        <is>
          <t>Static</t>
        </is>
      </c>
      <c r="W1912" t="inlineStr">
        <is>
          <t>Fresh water</t>
        </is>
      </c>
      <c r="X1912" t="inlineStr">
        <is>
          <t>Lab</t>
        </is>
      </c>
      <c r="Y1912" t="n">
        <v>6.0</v>
      </c>
      <c r="Z1912" t="inlineStr">
        <is>
          <t>Active ingredient</t>
        </is>
      </c>
      <c r="AA1912"/>
      <c r="AB1912" t="n">
        <v>1.6</v>
      </c>
      <c r="AC1912"/>
      <c r="AD1912" t="n">
        <v>1.4</v>
      </c>
      <c r="AE1912"/>
      <c r="AF1912" t="n">
        <v>1.9</v>
      </c>
      <c r="AG1912" t="inlineStr">
        <is>
          <t>AI mg/L</t>
        </is>
      </c>
      <c r="AH1912"/>
      <c r="AI1912"/>
      <c r="AJ1912"/>
      <c r="AK1912"/>
      <c r="AL1912"/>
      <c r="AM1912"/>
      <c r="AN1912"/>
      <c r="AO1912"/>
      <c r="AP1912"/>
      <c r="AQ1912"/>
      <c r="AR1912"/>
      <c r="AS1912"/>
      <c r="AT1912"/>
      <c r="AU1912"/>
      <c r="AV1912"/>
      <c r="AW1912"/>
      <c r="AX1912" t="inlineStr">
        <is>
          <t>Mortality</t>
        </is>
      </c>
      <c r="AY1912" t="inlineStr">
        <is>
          <t>Mortality</t>
        </is>
      </c>
      <c r="AZ1912" t="inlineStr">
        <is>
          <t>LC50</t>
        </is>
      </c>
      <c r="BA1912"/>
      <c r="BB1912" t="n">
        <v>4.0</v>
      </c>
      <c r="BC1912"/>
      <c r="BD1912"/>
      <c r="BE1912"/>
      <c r="BF1912"/>
      <c r="BG1912" t="inlineStr">
        <is>
          <t>Day(s)</t>
        </is>
      </c>
      <c r="BH1912" t="inlineStr">
        <is>
          <t>Active ingredient</t>
        </is>
      </c>
      <c r="BI1912" t="inlineStr">
        <is>
          <t>DTXSID1022057</t>
        </is>
      </c>
      <c r="BJ1912"/>
      <c r="BK1912"/>
      <c r="BL1912"/>
      <c r="BM1912"/>
      <c r="BN1912"/>
      <c r="BO1912"/>
      <c r="BP1912"/>
      <c r="BQ1912"/>
      <c r="BR1912"/>
      <c r="BS1912"/>
      <c r="BT1912" t="inlineStr">
        <is>
          <t>--</t>
        </is>
      </c>
      <c r="BU1912"/>
      <c r="BV1912"/>
      <c r="BW1912"/>
      <c r="BX1912"/>
      <c r="BY1912"/>
      <c r="BZ1912"/>
      <c r="CA1912"/>
      <c r="CB1912"/>
      <c r="CC1912"/>
      <c r="CD1912"/>
      <c r="CE1912"/>
      <c r="CF1912"/>
      <c r="CG1912"/>
      <c r="CH1912"/>
      <c r="CI1912" t="inlineStr">
        <is>
          <t xml:space="preserve"> DNUM/6//DOSES/0.67/0.71/1.2/3.1/4.4 mg/L//TESTID/43//</t>
        </is>
      </c>
      <c r="CJ1912" t="inlineStr">
        <is>
          <t xml:space="preserve">   DNUM/6//DOSES/0.67/0.71/1.2/3.1/4.4 mg/L//TESTID/43//</t>
        </is>
      </c>
      <c r="CK1912" t="inlineStr">
        <is>
          <t>Turner,L.W.</t>
        </is>
      </c>
      <c r="CL1912" t="n">
        <v>9994.0</v>
      </c>
      <c r="CM1912" t="inlineStr">
        <is>
          <t>Acute Toxicity of Selected Chemicals to Fathead Minnow, Water Flea and Mysid Shrimp Under Static and Flow-Through Test Conditions</t>
        </is>
      </c>
      <c r="CN1912" t="inlineStr">
        <is>
          <t>Final Rep.Coop.Agreement 807479-01-0, U.S.EPA, Off.of Pestic.and Toxic Subst., Washington, DC:258 p.</t>
        </is>
      </c>
      <c r="CO1912" t="n">
        <v>1982.0</v>
      </c>
      <c r="CP1912" t="inlineStr">
        <is>
          <t>Turner,L.W. (1982). Acute Toxicity of Selected Chemicals to Fathead Minnow, Water Flea and Mysid Shrimp Under Static and Flow-Through Test Conditions. Final Rep.Coop.Agreement 807479-01-0, U.S.EPA, Off.of Pestic.and Toxic Subst., Washington, DC, 258 p. ECOREF#:9994</t>
        </is>
      </c>
    </row>
    <row r="1913">
      <c r="A1913" t="n">
        <v>542756.0</v>
      </c>
      <c r="B1913" t="inlineStr">
        <is>
          <t>1,3-Dichloro-1-propene</t>
        </is>
      </c>
      <c r="C1913"/>
      <c r="D1913" t="inlineStr">
        <is>
          <t>Unmeasured</t>
        </is>
      </c>
      <c r="E1913" t="inlineStr">
        <is>
          <t>Not coded</t>
        </is>
      </c>
      <c r="F1913"/>
      <c r="G1913"/>
      <c r="H1913"/>
      <c r="I1913"/>
      <c r="J1913"/>
      <c r="K1913"/>
      <c r="L1913" t="inlineStr">
        <is>
          <t>Pimephales promelas</t>
        </is>
      </c>
      <c r="M1913" t="inlineStr">
        <is>
          <t>Fathead Minnow</t>
        </is>
      </c>
      <c r="N1913"/>
      <c r="O1913"/>
      <c r="P1913" t="n">
        <v>1.0</v>
      </c>
      <c r="Q1913"/>
      <c r="R1913"/>
      <c r="S1913"/>
      <c r="T1913"/>
      <c r="U1913" t="inlineStr">
        <is>
          <t>Age class</t>
        </is>
      </c>
      <c r="V1913" t="inlineStr">
        <is>
          <t>Static</t>
        </is>
      </c>
      <c r="W1913" t="inlineStr">
        <is>
          <t>Fresh water</t>
        </is>
      </c>
      <c r="X1913" t="inlineStr">
        <is>
          <t>Lab</t>
        </is>
      </c>
      <c r="Y1913"/>
      <c r="Z1913" t="inlineStr">
        <is>
          <t>Formulation</t>
        </is>
      </c>
      <c r="AA1913"/>
      <c r="AB1913" t="n">
        <v>2.32</v>
      </c>
      <c r="AC1913"/>
      <c r="AD1913" t="n">
        <v>1.52</v>
      </c>
      <c r="AE1913"/>
      <c r="AF1913" t="n">
        <v>2.68</v>
      </c>
      <c r="AG1913" t="inlineStr">
        <is>
          <t>AI mg/L</t>
        </is>
      </c>
      <c r="AH1913"/>
      <c r="AI1913"/>
      <c r="AJ1913"/>
      <c r="AK1913"/>
      <c r="AL1913"/>
      <c r="AM1913"/>
      <c r="AN1913"/>
      <c r="AO1913"/>
      <c r="AP1913"/>
      <c r="AQ1913"/>
      <c r="AR1913"/>
      <c r="AS1913"/>
      <c r="AT1913"/>
      <c r="AU1913"/>
      <c r="AV1913"/>
      <c r="AW1913"/>
      <c r="AX1913" t="inlineStr">
        <is>
          <t>Mortality</t>
        </is>
      </c>
      <c r="AY1913" t="inlineStr">
        <is>
          <t>Mortality</t>
        </is>
      </c>
      <c r="AZ1913" t="inlineStr">
        <is>
          <t>LC50</t>
        </is>
      </c>
      <c r="BA1913"/>
      <c r="BB1913" t="n">
        <v>4.0</v>
      </c>
      <c r="BC1913"/>
      <c r="BD1913"/>
      <c r="BE1913"/>
      <c r="BF1913"/>
      <c r="BG1913" t="inlineStr">
        <is>
          <t>Day(s)</t>
        </is>
      </c>
      <c r="BH1913"/>
      <c r="BI1913" t="inlineStr">
        <is>
          <t>DTXSID1022057</t>
        </is>
      </c>
      <c r="BJ1913"/>
      <c r="BK1913"/>
      <c r="BL1913"/>
      <c r="BM1913"/>
      <c r="BN1913"/>
      <c r="BO1913"/>
      <c r="BP1913"/>
      <c r="BQ1913"/>
      <c r="BR1913"/>
      <c r="BS1913"/>
      <c r="BT1913" t="inlineStr">
        <is>
          <t>--</t>
        </is>
      </c>
      <c r="BU1913"/>
      <c r="BV1913"/>
      <c r="BW1913"/>
      <c r="BX1913"/>
      <c r="BY1913"/>
      <c r="BZ1913"/>
      <c r="CA1913"/>
      <c r="CB1913"/>
      <c r="CC1913"/>
      <c r="CD1913"/>
      <c r="CE1913"/>
      <c r="CF1913"/>
      <c r="CG1913"/>
      <c r="CH1913"/>
      <c r="CI1913"/>
      <c r="CJ1913"/>
      <c r="CK1913" t="inlineStr">
        <is>
          <t>Birge,W.J., J.A. Black, S.T. Ballard, and W.E. McDonnell</t>
        </is>
      </c>
      <c r="CL1913" t="n">
        <v>45758.0</v>
      </c>
      <c r="CM1913" t="inlineStr">
        <is>
          <t>Acute Toxicity Testing with Freshwater Fish</t>
        </is>
      </c>
      <c r="CN1913" t="inlineStr">
        <is>
          <t>EPA Contract No. 68-01-6201. NUS Corporation. Pittsburgh, Pennsylvania:47 p.</t>
        </is>
      </c>
      <c r="CO1913" t="n">
        <v>1982.0</v>
      </c>
      <c r="CP1913" t="inlineStr">
        <is>
          <t>Birge,W.J., J.A. Black, S.T. Ballard, and W.E. McDonnell (1982). Acute Toxicity Testing with Freshwater Fish. EPA Contract No. 68-01-6201. NUS Corporation. Pittsburgh, Pennsylvania, 47 p. ECOREF#:45758</t>
        </is>
      </c>
    </row>
    <row r="1914">
      <c r="A1914" t="n">
        <v>542756.0</v>
      </c>
      <c r="B1914" t="inlineStr">
        <is>
          <t>1,3-Dichloro-1-propene</t>
        </is>
      </c>
      <c r="C1914"/>
      <c r="D1914" t="inlineStr">
        <is>
          <t>Not reported</t>
        </is>
      </c>
      <c r="E1914" t="inlineStr">
        <is>
          <t>Not coded</t>
        </is>
      </c>
      <c r="F1914"/>
      <c r="G1914" t="n">
        <v>100.0</v>
      </c>
      <c r="H1914"/>
      <c r="I1914"/>
      <c r="J1914"/>
      <c r="K1914"/>
      <c r="L1914" t="inlineStr">
        <is>
          <t>Pimephales promelas</t>
        </is>
      </c>
      <c r="M1914" t="inlineStr">
        <is>
          <t>Fathead Minnow</t>
        </is>
      </c>
      <c r="N1914"/>
      <c r="O1914"/>
      <c r="P1914"/>
      <c r="Q1914"/>
      <c r="R1914"/>
      <c r="S1914"/>
      <c r="T1914"/>
      <c r="U1914"/>
      <c r="V1914" t="inlineStr">
        <is>
          <t>Static</t>
        </is>
      </c>
      <c r="W1914" t="inlineStr">
        <is>
          <t>Fresh water</t>
        </is>
      </c>
      <c r="X1914" t="inlineStr">
        <is>
          <t>Lab</t>
        </is>
      </c>
      <c r="Y1914"/>
      <c r="Z1914" t="inlineStr">
        <is>
          <t>Active ingredient</t>
        </is>
      </c>
      <c r="AA1914"/>
      <c r="AB1914" t="n">
        <v>4.1</v>
      </c>
      <c r="AC1914"/>
      <c r="AD1914" t="n">
        <v>3.39</v>
      </c>
      <c r="AE1914"/>
      <c r="AF1914" t="n">
        <v>4.97</v>
      </c>
      <c r="AG1914" t="inlineStr">
        <is>
          <t>AI mg/L</t>
        </is>
      </c>
      <c r="AH1914"/>
      <c r="AI1914"/>
      <c r="AJ1914"/>
      <c r="AK1914"/>
      <c r="AL1914"/>
      <c r="AM1914"/>
      <c r="AN1914"/>
      <c r="AO1914"/>
      <c r="AP1914"/>
      <c r="AQ1914"/>
      <c r="AR1914"/>
      <c r="AS1914"/>
      <c r="AT1914"/>
      <c r="AU1914"/>
      <c r="AV1914"/>
      <c r="AW1914"/>
      <c r="AX1914" t="inlineStr">
        <is>
          <t>Mortality</t>
        </is>
      </c>
      <c r="AY1914" t="inlineStr">
        <is>
          <t>Mortality</t>
        </is>
      </c>
      <c r="AZ1914" t="inlineStr">
        <is>
          <t>LC50</t>
        </is>
      </c>
      <c r="BA1914"/>
      <c r="BB1914" t="n">
        <v>4.0</v>
      </c>
      <c r="BC1914"/>
      <c r="BD1914"/>
      <c r="BE1914"/>
      <c r="BF1914"/>
      <c r="BG1914" t="inlineStr">
        <is>
          <t>Day(s)</t>
        </is>
      </c>
      <c r="BH1914" t="inlineStr">
        <is>
          <t>Pure</t>
        </is>
      </c>
      <c r="BI1914" t="inlineStr">
        <is>
          <t>DTXSID1022057</t>
        </is>
      </c>
      <c r="BJ1914"/>
      <c r="BK1914"/>
      <c r="BL1914"/>
      <c r="BM1914"/>
      <c r="BN1914"/>
      <c r="BO1914"/>
      <c r="BP1914"/>
      <c r="BQ1914"/>
      <c r="BR1914"/>
      <c r="BS1914"/>
      <c r="BT1914" t="inlineStr">
        <is>
          <t>--</t>
        </is>
      </c>
      <c r="BU1914"/>
      <c r="BV1914"/>
      <c r="BW1914"/>
      <c r="BX1914"/>
      <c r="BY1914"/>
      <c r="BZ1914"/>
      <c r="CA1914"/>
      <c r="CB1914"/>
      <c r="CC1914"/>
      <c r="CD1914"/>
      <c r="CE1914"/>
      <c r="CF1914"/>
      <c r="CG1914"/>
      <c r="CH1914"/>
      <c r="CI1914"/>
      <c r="CJ1914"/>
      <c r="CK1914" t="inlineStr">
        <is>
          <t>Mayer,F.L.,Jr., and M.R. Ellersieck</t>
        </is>
      </c>
      <c r="CL1914" t="n">
        <v>6797.0</v>
      </c>
      <c r="CM1914" t="inlineStr">
        <is>
          <t>Manual of Acute Toxicity: Interpretation and Data Base for 410 Chemicals and 66 Species of Freshwater Animals</t>
        </is>
      </c>
      <c r="CN1914" t="inlineStr">
        <is>
          <t>USDI Fish and Wildlife Service, Publication No.160, Washington, DC:505 p.</t>
        </is>
      </c>
      <c r="CO1914" t="n">
        <v>1986.0</v>
      </c>
      <c r="CP1914" t="inlineStr">
        <is>
          <t>Mayer,F.L.,Jr., and M.R. Ellersieck (1986). Manual of Acute Toxicity: Interpretation and Data Base for 410 Chemicals and 66 Species of Freshwater Animals. USDI Fish and Wildlife Service, Publication No.160, Washington, DC, 505 p. ECOREF#:6797</t>
        </is>
      </c>
    </row>
    <row r="1915">
      <c r="A1915" t="n">
        <v>542756.0</v>
      </c>
      <c r="B1915" t="inlineStr">
        <is>
          <t>1,3-Dichloro-1-propene</t>
        </is>
      </c>
      <c r="C1915"/>
      <c r="D1915" t="inlineStr">
        <is>
          <t>Measured</t>
        </is>
      </c>
      <c r="E1915" t="inlineStr">
        <is>
          <t>Not coded</t>
        </is>
      </c>
      <c r="F1915"/>
      <c r="G1915"/>
      <c r="H1915"/>
      <c r="I1915"/>
      <c r="J1915"/>
      <c r="K1915"/>
      <c r="L1915" t="inlineStr">
        <is>
          <t>Pimephales promelas</t>
        </is>
      </c>
      <c r="M1915" t="inlineStr">
        <is>
          <t>Fathead Minnow</t>
        </is>
      </c>
      <c r="N1915"/>
      <c r="O1915"/>
      <c r="P1915"/>
      <c r="Q1915"/>
      <c r="R1915"/>
      <c r="S1915"/>
      <c r="T1915"/>
      <c r="U1915"/>
      <c r="V1915" t="inlineStr">
        <is>
          <t>Flow-through</t>
        </is>
      </c>
      <c r="W1915" t="inlineStr">
        <is>
          <t>Fresh water</t>
        </is>
      </c>
      <c r="X1915" t="inlineStr">
        <is>
          <t>Lab</t>
        </is>
      </c>
      <c r="Y1915" t="n">
        <v>6.0</v>
      </c>
      <c r="Z1915" t="inlineStr">
        <is>
          <t>Active ingredient</t>
        </is>
      </c>
      <c r="AA1915"/>
      <c r="AB1915" t="n">
        <v>1.4</v>
      </c>
      <c r="AC1915"/>
      <c r="AD1915" t="n">
        <v>1.2</v>
      </c>
      <c r="AE1915"/>
      <c r="AF1915" t="n">
        <v>1.5</v>
      </c>
      <c r="AG1915" t="inlineStr">
        <is>
          <t>AI mg/L</t>
        </is>
      </c>
      <c r="AH1915"/>
      <c r="AI1915"/>
      <c r="AJ1915"/>
      <c r="AK1915"/>
      <c r="AL1915"/>
      <c r="AM1915"/>
      <c r="AN1915"/>
      <c r="AO1915"/>
      <c r="AP1915"/>
      <c r="AQ1915"/>
      <c r="AR1915"/>
      <c r="AS1915"/>
      <c r="AT1915"/>
      <c r="AU1915"/>
      <c r="AV1915"/>
      <c r="AW1915"/>
      <c r="AX1915" t="inlineStr">
        <is>
          <t>Mortality</t>
        </is>
      </c>
      <c r="AY1915" t="inlineStr">
        <is>
          <t>Mortality</t>
        </is>
      </c>
      <c r="AZ1915" t="inlineStr">
        <is>
          <t>LC50</t>
        </is>
      </c>
      <c r="BA1915"/>
      <c r="BB1915" t="n">
        <v>4.0</v>
      </c>
      <c r="BC1915"/>
      <c r="BD1915"/>
      <c r="BE1915"/>
      <c r="BF1915"/>
      <c r="BG1915" t="inlineStr">
        <is>
          <t>Day(s)</t>
        </is>
      </c>
      <c r="BH1915" t="inlineStr">
        <is>
          <t>Active ingredient</t>
        </is>
      </c>
      <c r="BI1915" t="inlineStr">
        <is>
          <t>DTXSID1022057</t>
        </is>
      </c>
      <c r="BJ1915"/>
      <c r="BK1915"/>
      <c r="BL1915"/>
      <c r="BM1915"/>
      <c r="BN1915"/>
      <c r="BO1915"/>
      <c r="BP1915"/>
      <c r="BQ1915"/>
      <c r="BR1915"/>
      <c r="BS1915"/>
      <c r="BT1915" t="inlineStr">
        <is>
          <t>--</t>
        </is>
      </c>
      <c r="BU1915"/>
      <c r="BV1915"/>
      <c r="BW1915"/>
      <c r="BX1915"/>
      <c r="BY1915"/>
      <c r="BZ1915"/>
      <c r="CA1915"/>
      <c r="CB1915"/>
      <c r="CC1915"/>
      <c r="CD1915"/>
      <c r="CE1915"/>
      <c r="CF1915"/>
      <c r="CG1915"/>
      <c r="CH1915"/>
      <c r="CI1915" t="inlineStr">
        <is>
          <t xml:space="preserve"> DNUM/6//DOSES/0.89/1.5/2.5/3.4/5.1/8.4 mg/L//TESTID/44//</t>
        </is>
      </c>
      <c r="CJ1915" t="inlineStr">
        <is>
          <t xml:space="preserve">   DNUM/6//DOSES/0.89/1.5/2.5/3.4/5.1/8.4 mg/L//TESTID/44//</t>
        </is>
      </c>
      <c r="CK1915" t="inlineStr">
        <is>
          <t>Turner,L.W.</t>
        </is>
      </c>
      <c r="CL1915" t="n">
        <v>9994.0</v>
      </c>
      <c r="CM1915" t="inlineStr">
        <is>
          <t>Acute Toxicity of Selected Chemicals to Fathead Minnow, Water Flea and Mysid Shrimp Under Static and Flow-Through Test Conditions</t>
        </is>
      </c>
      <c r="CN1915" t="inlineStr">
        <is>
          <t>Final Rep.Coop.Agreement 807479-01-0, U.S.EPA, Off.of Pestic.and Toxic Subst., Washington, DC:258 p.</t>
        </is>
      </c>
      <c r="CO1915" t="n">
        <v>1982.0</v>
      </c>
      <c r="CP1915" t="inlineStr">
        <is>
          <t>Turner,L.W. (1982). Acute Toxicity of Selected Chemicals to Fathead Minnow, Water Flea and Mysid Shrimp Under Static and Flow-Through Test Conditions. Final Rep.Coop.Agreement 807479-01-0, U.S.EPA, Off.of Pestic.and Toxic Subst., Washington, DC, 258 p. ECOREF#:9994</t>
        </is>
      </c>
    </row>
    <row r="1916">
      <c r="A1916" t="n">
        <v>544183.0</v>
      </c>
      <c r="B1916" t="inlineStr">
        <is>
          <t>Cobalt(II)formate</t>
        </is>
      </c>
      <c r="C1916"/>
      <c r="D1916" t="inlineStr">
        <is>
          <t>Measured</t>
        </is>
      </c>
      <c r="E1916" t="inlineStr">
        <is>
          <t>Not reported</t>
        </is>
      </c>
      <c r="F1916"/>
      <c r="G1916"/>
      <c r="H1916"/>
      <c r="I1916"/>
      <c r="J1916"/>
      <c r="K1916"/>
      <c r="L1916" t="inlineStr">
        <is>
          <t>Pimephales promelas</t>
        </is>
      </c>
      <c r="M1916" t="inlineStr">
        <is>
          <t>Fathead Minnow</t>
        </is>
      </c>
      <c r="N1916"/>
      <c r="O1916"/>
      <c r="P1916"/>
      <c r="Q1916"/>
      <c r="R1916"/>
      <c r="S1916"/>
      <c r="T1916"/>
      <c r="U1916"/>
      <c r="V1916" t="inlineStr">
        <is>
          <t>Static</t>
        </is>
      </c>
      <c r="W1916" t="inlineStr">
        <is>
          <t>Fresh water</t>
        </is>
      </c>
      <c r="X1916" t="inlineStr">
        <is>
          <t>Lab</t>
        </is>
      </c>
      <c r="Y1916" t="inlineStr">
        <is>
          <t>&gt;=6</t>
        </is>
      </c>
      <c r="Z1916" t="inlineStr">
        <is>
          <t>Dissolved</t>
        </is>
      </c>
      <c r="AA1916"/>
      <c r="AB1916" t="n">
        <v>32.2</v>
      </c>
      <c r="AC1916"/>
      <c r="AD1916" t="n">
        <v>24.0</v>
      </c>
      <c r="AE1916"/>
      <c r="AF1916" t="n">
        <v>44.1</v>
      </c>
      <c r="AG1916" t="inlineStr">
        <is>
          <t>AI mg/L</t>
        </is>
      </c>
      <c r="AH1916"/>
      <c r="AI1916"/>
      <c r="AJ1916"/>
      <c r="AK1916"/>
      <c r="AL1916"/>
      <c r="AM1916"/>
      <c r="AN1916"/>
      <c r="AO1916"/>
      <c r="AP1916"/>
      <c r="AQ1916"/>
      <c r="AR1916"/>
      <c r="AS1916"/>
      <c r="AT1916"/>
      <c r="AU1916"/>
      <c r="AV1916"/>
      <c r="AW1916"/>
      <c r="AX1916" t="inlineStr">
        <is>
          <t>Mortality</t>
        </is>
      </c>
      <c r="AY1916" t="inlineStr">
        <is>
          <t>Mortality</t>
        </is>
      </c>
      <c r="AZ1916" t="inlineStr">
        <is>
          <t>LC50</t>
        </is>
      </c>
      <c r="BA1916"/>
      <c r="BB1916" t="n">
        <v>4.0</v>
      </c>
      <c r="BC1916"/>
      <c r="BD1916"/>
      <c r="BE1916"/>
      <c r="BF1916"/>
      <c r="BG1916" t="inlineStr">
        <is>
          <t>Day(s)</t>
        </is>
      </c>
      <c r="BH1916"/>
      <c r="BI1916" t="inlineStr">
        <is>
          <t>DTXSID1060267</t>
        </is>
      </c>
      <c r="BJ1916" t="inlineStr">
        <is>
          <t>10.1016/0022-1694(81)90144-X</t>
        </is>
      </c>
      <c r="BK1916"/>
      <c r="BL1916"/>
      <c r="BM1916"/>
      <c r="BN1916"/>
      <c r="BO1916"/>
      <c r="BP1916"/>
      <c r="BQ1916"/>
      <c r="BR1916"/>
      <c r="BS1916"/>
      <c r="BT1916" t="inlineStr">
        <is>
          <t>--</t>
        </is>
      </c>
      <c r="BU1916"/>
      <c r="BV1916"/>
      <c r="BW1916"/>
      <c r="BX1916"/>
      <c r="BY1916"/>
      <c r="BZ1916"/>
      <c r="CA1916"/>
      <c r="CB1916"/>
      <c r="CC1916"/>
      <c r="CD1916"/>
      <c r="CE1916"/>
      <c r="CF1916"/>
      <c r="CG1916"/>
      <c r="CH1916"/>
      <c r="CI1916"/>
      <c r="CJ1916" t="inlineStr">
        <is>
          <t xml:space="preserve">SOURCE/GOVERNMENT AGENCY//   </t>
        </is>
      </c>
      <c r="CK1916" t="inlineStr">
        <is>
          <t>Curtis,M.W., and C.H. Ward</t>
        </is>
      </c>
      <c r="CL1916" t="n">
        <v>2965.0</v>
      </c>
      <c r="CM1916" t="inlineStr">
        <is>
          <t>Aquatic Toxicity of Forty Industrial Chemicals: Testing in Support of Hazardous Substance Spill Prevention Regulation</t>
        </is>
      </c>
      <c r="CN1916" t="inlineStr">
        <is>
          <t>J. Hydrol.51:359-367</t>
        </is>
      </c>
      <c r="CO1916" t="n">
        <v>1981.0</v>
      </c>
      <c r="CP1916" t="inlineStr">
        <is>
          <t>Curtis,M.W., and C.H. Ward (1981). Aquatic Toxicity of Forty Industrial Chemicals: Testing in Support of Hazardous Substance Spill Prevention Regulation. J. Hydrol., 51, 359-367. doi:10.1016/0022-1694(81)90144-X. ECOREF#:2965</t>
        </is>
      </c>
    </row>
    <row r="1917">
      <c r="A1917" t="n">
        <v>544401.0</v>
      </c>
      <c r="B1917" t="inlineStr">
        <is>
          <t>1-(Butylsulfanyl)butane</t>
        </is>
      </c>
      <c r="C1917"/>
      <c r="D1917" t="inlineStr">
        <is>
          <t>Measured</t>
        </is>
      </c>
      <c r="E1917" t="inlineStr">
        <is>
          <t>Not reported</t>
        </is>
      </c>
      <c r="F1917"/>
      <c r="G1917" t="n">
        <v>97.0</v>
      </c>
      <c r="H1917"/>
      <c r="I1917"/>
      <c r="J1917"/>
      <c r="K1917"/>
      <c r="L1917" t="inlineStr">
        <is>
          <t>Pimephales promelas</t>
        </is>
      </c>
      <c r="M1917" t="inlineStr">
        <is>
          <t>Fathead Minnow</t>
        </is>
      </c>
      <c r="N1917"/>
      <c r="O1917"/>
      <c r="P1917" t="n">
        <v>30.0</v>
      </c>
      <c r="Q1917"/>
      <c r="R1917"/>
      <c r="S1917"/>
      <c r="T1917"/>
      <c r="U1917" t="inlineStr">
        <is>
          <t>Day(s)</t>
        </is>
      </c>
      <c r="V1917" t="inlineStr">
        <is>
          <t>Flow-through</t>
        </is>
      </c>
      <c r="W1917" t="inlineStr">
        <is>
          <t>Fresh water</t>
        </is>
      </c>
      <c r="X1917" t="inlineStr">
        <is>
          <t>Lab</t>
        </is>
      </c>
      <c r="Y1917" t="n">
        <v>6.0</v>
      </c>
      <c r="Z1917" t="inlineStr">
        <is>
          <t>Active ingredient</t>
        </is>
      </c>
      <c r="AA1917"/>
      <c r="AB1917" t="n">
        <v>3.58</v>
      </c>
      <c r="AC1917"/>
      <c r="AD1917"/>
      <c r="AE1917"/>
      <c r="AF1917"/>
      <c r="AG1917" t="inlineStr">
        <is>
          <t>AI mg/L</t>
        </is>
      </c>
      <c r="AH1917"/>
      <c r="AI1917"/>
      <c r="AJ1917"/>
      <c r="AK1917"/>
      <c r="AL1917"/>
      <c r="AM1917"/>
      <c r="AN1917"/>
      <c r="AO1917"/>
      <c r="AP1917"/>
      <c r="AQ1917"/>
      <c r="AR1917"/>
      <c r="AS1917"/>
      <c r="AT1917"/>
      <c r="AU1917"/>
      <c r="AV1917"/>
      <c r="AW1917"/>
      <c r="AX1917" t="inlineStr">
        <is>
          <t>Mortality</t>
        </is>
      </c>
      <c r="AY1917" t="inlineStr">
        <is>
          <t>Mortality</t>
        </is>
      </c>
      <c r="AZ1917" t="inlineStr">
        <is>
          <t>LC50</t>
        </is>
      </c>
      <c r="BA1917"/>
      <c r="BB1917" t="n">
        <v>4.0</v>
      </c>
      <c r="BC1917"/>
      <c r="BD1917"/>
      <c r="BE1917"/>
      <c r="BF1917"/>
      <c r="BG1917" t="inlineStr">
        <is>
          <t>Day(s)</t>
        </is>
      </c>
      <c r="BH1917" t="inlineStr">
        <is>
          <t>Pure</t>
        </is>
      </c>
      <c r="BI1917" t="inlineStr">
        <is>
          <t>DTXSID6022058</t>
        </is>
      </c>
      <c r="BJ1917"/>
      <c r="BK1917"/>
      <c r="BL1917" t="inlineStr">
        <is>
          <t>Acute</t>
        </is>
      </c>
      <c r="BM1917"/>
      <c r="BN1917"/>
      <c r="BO1917"/>
      <c r="BP1917"/>
      <c r="BQ1917"/>
      <c r="BR1917"/>
      <c r="BS1917"/>
      <c r="BT1917" t="inlineStr">
        <is>
          <t>--</t>
        </is>
      </c>
      <c r="BU1917"/>
      <c r="BV1917"/>
      <c r="BW1917"/>
      <c r="BX1917"/>
      <c r="BY1917"/>
      <c r="BZ1917"/>
      <c r="CA1917"/>
      <c r="CB1917"/>
      <c r="CC1917"/>
      <c r="CD1917"/>
      <c r="CE1917"/>
      <c r="CF1917"/>
      <c r="CG1917"/>
      <c r="CH1917"/>
      <c r="CI1917"/>
      <c r="CJ1917"/>
      <c r="CK1917" t="inlineStr">
        <is>
          <t>Brooke,L.T., D.J. Call, D.L. Geiger, and C.E. Northcott</t>
        </is>
      </c>
      <c r="CL1917" t="n">
        <v>12448.0</v>
      </c>
      <c r="CM1917" t="inlineStr">
        <is>
          <t>Acute Toxicities of Organic Chemicals to Fathead Minnows (Pimephales promelas), Vol. 1</t>
        </is>
      </c>
      <c r="CN1917" t="inlineStr">
        <is>
          <t>Center for Lake Superior Environmental Studies, University of Wisconsin-Superior, Superior, WI:414 p.</t>
        </is>
      </c>
      <c r="CO1917" t="n">
        <v>1984.0</v>
      </c>
      <c r="CP1917" t="inlineStr">
        <is>
          <t>Brooke,L.T., D.J. Call, D.L. Geiger, and C.E. Northcott (1984). Acute Toxicities of Organic Chemicals to Fathead Minnows (Pimephales promelas), Vol. 1. Center for Lake Superior Environmental Studies, University of Wisconsin-Superior, Superior, WI, 414 p. ECOREF#:12448</t>
        </is>
      </c>
    </row>
    <row r="1918">
      <c r="A1918" t="n">
        <v>552410.0</v>
      </c>
      <c r="B1918" t="inlineStr">
        <is>
          <t>1-(2-Hydroxy-4-methoxyphenyl)ethanone</t>
        </is>
      </c>
      <c r="C1918"/>
      <c r="D1918" t="inlineStr">
        <is>
          <t>Measured</t>
        </is>
      </c>
      <c r="E1918" t="inlineStr">
        <is>
          <t>Not reported</t>
        </is>
      </c>
      <c r="F1918"/>
      <c r="G1918" t="n">
        <v>99.0</v>
      </c>
      <c r="H1918"/>
      <c r="I1918"/>
      <c r="J1918"/>
      <c r="K1918"/>
      <c r="L1918" t="inlineStr">
        <is>
          <t>Pimephales promelas</t>
        </is>
      </c>
      <c r="M1918" t="inlineStr">
        <is>
          <t>Fathead Minnow</t>
        </is>
      </c>
      <c r="N1918"/>
      <c r="O1918"/>
      <c r="P1918"/>
      <c r="Q1918"/>
      <c r="R1918"/>
      <c r="S1918"/>
      <c r="T1918"/>
      <c r="U1918"/>
      <c r="V1918" t="inlineStr">
        <is>
          <t>Flow-through</t>
        </is>
      </c>
      <c r="W1918" t="inlineStr">
        <is>
          <t>Fresh water</t>
        </is>
      </c>
      <c r="X1918" t="inlineStr">
        <is>
          <t>Lab</t>
        </is>
      </c>
      <c r="Y1918"/>
      <c r="Z1918" t="inlineStr">
        <is>
          <t>Active ingredient</t>
        </is>
      </c>
      <c r="AA1918"/>
      <c r="AB1918" t="n">
        <v>87.8</v>
      </c>
      <c r="AC1918"/>
      <c r="AD1918" t="n">
        <v>80.0</v>
      </c>
      <c r="AE1918"/>
      <c r="AF1918" t="n">
        <v>96.4</v>
      </c>
      <c r="AG1918" t="inlineStr">
        <is>
          <t>AI mg/L</t>
        </is>
      </c>
      <c r="AH1918"/>
      <c r="AI1918"/>
      <c r="AJ1918"/>
      <c r="AK1918"/>
      <c r="AL1918"/>
      <c r="AM1918"/>
      <c r="AN1918"/>
      <c r="AO1918"/>
      <c r="AP1918"/>
      <c r="AQ1918"/>
      <c r="AR1918"/>
      <c r="AS1918"/>
      <c r="AT1918"/>
      <c r="AU1918"/>
      <c r="AV1918"/>
      <c r="AW1918"/>
      <c r="AX1918" t="inlineStr">
        <is>
          <t>Mortality</t>
        </is>
      </c>
      <c r="AY1918" t="inlineStr">
        <is>
          <t>Mortality</t>
        </is>
      </c>
      <c r="AZ1918" t="inlineStr">
        <is>
          <t>LC50</t>
        </is>
      </c>
      <c r="BA1918"/>
      <c r="BB1918" t="n">
        <v>4.0</v>
      </c>
      <c r="BC1918"/>
      <c r="BD1918"/>
      <c r="BE1918"/>
      <c r="BF1918"/>
      <c r="BG1918" t="inlineStr">
        <is>
          <t>Day(s)</t>
        </is>
      </c>
      <c r="BH1918"/>
      <c r="BI1918" t="inlineStr">
        <is>
          <t>DTXSID1022059</t>
        </is>
      </c>
      <c r="BJ1918"/>
      <c r="BK1918"/>
      <c r="BL1918" t="inlineStr">
        <is>
          <t>Acute</t>
        </is>
      </c>
      <c r="BM1918"/>
      <c r="BN1918"/>
      <c r="BO1918"/>
      <c r="BP1918"/>
      <c r="BQ1918"/>
      <c r="BR1918"/>
      <c r="BS1918"/>
      <c r="BT1918" t="inlineStr">
        <is>
          <t>--</t>
        </is>
      </c>
      <c r="BU1918"/>
      <c r="BV1918"/>
      <c r="BW1918"/>
      <c r="BX1918"/>
      <c r="BY1918"/>
      <c r="BZ1918"/>
      <c r="CA1918"/>
      <c r="CB1918"/>
      <c r="CC1918"/>
      <c r="CD1918"/>
      <c r="CE1918"/>
      <c r="CF1918"/>
      <c r="CG1918"/>
      <c r="CH1918"/>
      <c r="CI1918"/>
      <c r="CJ1918" t="inlineStr">
        <is>
          <t xml:space="preserve">SOURCE/FROM US EPA ENVIRONMENTAL RESEARCH LABORATORY-DULUTH AND THE UNIVERSITY OF WISCONSIN-SUPERIOR CAMPUS//MEDIA/LAKE SUPERIOR WATER OR DECHLORINATED WATER//   </t>
        </is>
      </c>
      <c r="CK1918" t="inlineStr">
        <is>
          <t>Geiger,D.L., S.H. Poirier, L.T. Brooke, and D.J. Call</t>
        </is>
      </c>
      <c r="CL1918" t="n">
        <v>12858.0</v>
      </c>
      <c r="CM1918" t="inlineStr">
        <is>
          <t>Acute Toxicities of Organic Chemicals to Fathead Minnows (Pimephales promelas) Volume III</t>
        </is>
      </c>
      <c r="CN1918" t="inlineStr">
        <is>
          <t>Center for Lake Superior Environmental Studies, University of Wisconsin, Superior, WI:328 p.</t>
        </is>
      </c>
      <c r="CO1918" t="n">
        <v>1986.0</v>
      </c>
      <c r="CP1918" t="inlineStr">
        <is>
          <t>Geiger,D.L., S.H. Poirier, L.T. Brooke, and D.J. Call (1986). Acute Toxicities of Organic Chemicals to Fathead Minnows (Pimephales promelas) Volume III. Center for Lake Superior Environmental Studies, University of Wisconsin, Superior, WI, 328 p. ECOREF#:12858</t>
        </is>
      </c>
    </row>
    <row r="1919">
      <c r="A1919" t="n">
        <v>552410.0</v>
      </c>
      <c r="B1919" t="inlineStr">
        <is>
          <t>1-(2-Hydroxy-4-methoxyphenyl)ethanone</t>
        </is>
      </c>
      <c r="C1919"/>
      <c r="D1919" t="inlineStr">
        <is>
          <t>Measured</t>
        </is>
      </c>
      <c r="E1919" t="inlineStr">
        <is>
          <t>Not coded</t>
        </is>
      </c>
      <c r="F1919"/>
      <c r="G1919" t="n">
        <v>99.0</v>
      </c>
      <c r="H1919"/>
      <c r="I1919"/>
      <c r="J1919"/>
      <c r="K1919"/>
      <c r="L1919" t="inlineStr">
        <is>
          <t>Pimephales promelas</t>
        </is>
      </c>
      <c r="M1919" t="inlineStr">
        <is>
          <t>Fathead Minnow</t>
        </is>
      </c>
      <c r="N1919"/>
      <c r="O1919"/>
      <c r="P1919" t="n">
        <v>31.0</v>
      </c>
      <c r="Q1919"/>
      <c r="R1919"/>
      <c r="S1919"/>
      <c r="T1919"/>
      <c r="U1919" t="inlineStr">
        <is>
          <t>Day(s)</t>
        </is>
      </c>
      <c r="V1919" t="inlineStr">
        <is>
          <t>Flow-through</t>
        </is>
      </c>
      <c r="W1919" t="inlineStr">
        <is>
          <t>Fresh water</t>
        </is>
      </c>
      <c r="X1919" t="inlineStr">
        <is>
          <t>Lab</t>
        </is>
      </c>
      <c r="Y1919"/>
      <c r="Z1919" t="inlineStr">
        <is>
          <t>Active ingredient</t>
        </is>
      </c>
      <c r="AA1919"/>
      <c r="AB1919" t="n">
        <v>54.9</v>
      </c>
      <c r="AC1919"/>
      <c r="AD1919" t="n">
        <v>53.5</v>
      </c>
      <c r="AE1919"/>
      <c r="AF1919" t="n">
        <v>56.3</v>
      </c>
      <c r="AG1919" t="inlineStr">
        <is>
          <t>AI mg/L</t>
        </is>
      </c>
      <c r="AH1919"/>
      <c r="AI1919"/>
      <c r="AJ1919"/>
      <c r="AK1919"/>
      <c r="AL1919"/>
      <c r="AM1919"/>
      <c r="AN1919"/>
      <c r="AO1919"/>
      <c r="AP1919"/>
      <c r="AQ1919"/>
      <c r="AR1919"/>
      <c r="AS1919"/>
      <c r="AT1919"/>
      <c r="AU1919"/>
      <c r="AV1919"/>
      <c r="AW1919"/>
      <c r="AX1919" t="inlineStr">
        <is>
          <t>Mortality</t>
        </is>
      </c>
      <c r="AY1919" t="inlineStr">
        <is>
          <t>Mortality</t>
        </is>
      </c>
      <c r="AZ1919" t="inlineStr">
        <is>
          <t>LC50</t>
        </is>
      </c>
      <c r="BA1919"/>
      <c r="BB1919" t="n">
        <v>4.0</v>
      </c>
      <c r="BC1919"/>
      <c r="BD1919"/>
      <c r="BE1919"/>
      <c r="BF1919"/>
      <c r="BG1919" t="inlineStr">
        <is>
          <t>Day(s)</t>
        </is>
      </c>
      <c r="BH1919" t="inlineStr">
        <is>
          <t>Pure</t>
        </is>
      </c>
      <c r="BI1919" t="inlineStr">
        <is>
          <t>DTXSID1022059</t>
        </is>
      </c>
      <c r="BJ1919"/>
      <c r="BK1919"/>
      <c r="BL1919"/>
      <c r="BM1919"/>
      <c r="BN1919"/>
      <c r="BO1919"/>
      <c r="BP1919"/>
      <c r="BQ1919"/>
      <c r="BR1919"/>
      <c r="BS1919"/>
      <c r="BT1919" t="inlineStr">
        <is>
          <t>--</t>
        </is>
      </c>
      <c r="BU1919"/>
      <c r="BV1919"/>
      <c r="BW1919"/>
      <c r="BX1919"/>
      <c r="BY1919"/>
      <c r="BZ1919"/>
      <c r="CA1919"/>
      <c r="CB1919"/>
      <c r="CC1919"/>
      <c r="CD1919"/>
      <c r="CE1919"/>
      <c r="CF1919"/>
      <c r="CG1919"/>
      <c r="CH1919"/>
      <c r="CI1919" t="inlineStr">
        <is>
          <t xml:space="preserve"> Affected fish darkened and lost equilibrium prior to death.  NA  </t>
        </is>
      </c>
      <c r="CJ1919" t="inlineStr">
        <is>
          <t xml:space="preserve">   Affected fish darkened and lost equilibrium prior to death.  NA  </t>
        </is>
      </c>
      <c r="CK1919" t="inlineStr">
        <is>
          <t>Brooke,L.T., D.J. Call, D.L. Geiger, and C.E. Northcott</t>
        </is>
      </c>
      <c r="CL1919" t="n">
        <v>12448.0</v>
      </c>
      <c r="CM1919" t="inlineStr">
        <is>
          <t>Acute Toxicities of Organic Chemicals to Fathead Minnows (Pimephales promelas), Vol. 1</t>
        </is>
      </c>
      <c r="CN1919" t="inlineStr">
        <is>
          <t>Center for Lake Superior Environmental Studies, University of Wisconsin-Superior, Superior, WI:414 p.</t>
        </is>
      </c>
      <c r="CO1919" t="n">
        <v>1984.0</v>
      </c>
      <c r="CP1919" t="inlineStr">
        <is>
          <t>Brooke,L.T., D.J. Call, D.L. Geiger, and C.E. Northcott (1984). Acute Toxicities of Organic Chemicals to Fathead Minnows (Pimephales promelas), Vol. 1. Center for Lake Superior Environmental Studies, University of Wisconsin-Superior, Superior, WI, 414 p. ECOREF#:12448</t>
        </is>
      </c>
    </row>
    <row r="1920">
      <c r="A1920" t="n">
        <v>552896.0</v>
      </c>
      <c r="B1920" t="inlineStr">
        <is>
          <t>2-Nitrobenzaldehyde</t>
        </is>
      </c>
      <c r="C1920"/>
      <c r="D1920" t="inlineStr">
        <is>
          <t>Unmeasured</t>
        </is>
      </c>
      <c r="E1920" t="inlineStr">
        <is>
          <t>Not reported</t>
        </is>
      </c>
      <c r="F1920"/>
      <c r="G1920" t="n">
        <v>98.0</v>
      </c>
      <c r="H1920"/>
      <c r="I1920"/>
      <c r="J1920"/>
      <c r="K1920"/>
      <c r="L1920" t="inlineStr">
        <is>
          <t>Pimephales promelas</t>
        </is>
      </c>
      <c r="M1920" t="inlineStr">
        <is>
          <t>Fathead Minnow</t>
        </is>
      </c>
      <c r="N1920"/>
      <c r="O1920"/>
      <c r="P1920" t="n">
        <v>29.0</v>
      </c>
      <c r="Q1920"/>
      <c r="R1920"/>
      <c r="S1920"/>
      <c r="T1920"/>
      <c r="U1920" t="inlineStr">
        <is>
          <t>Day(s)</t>
        </is>
      </c>
      <c r="V1920" t="inlineStr">
        <is>
          <t>Flow-through</t>
        </is>
      </c>
      <c r="W1920" t="inlineStr">
        <is>
          <t>Fresh water</t>
        </is>
      </c>
      <c r="X1920" t="inlineStr">
        <is>
          <t>Lab</t>
        </is>
      </c>
      <c r="Y1920" t="n">
        <v>6.0</v>
      </c>
      <c r="Z1920" t="inlineStr">
        <is>
          <t>Active ingredient</t>
        </is>
      </c>
      <c r="AA1920"/>
      <c r="AB1920" t="n">
        <v>16.6</v>
      </c>
      <c r="AC1920"/>
      <c r="AD1920"/>
      <c r="AE1920"/>
      <c r="AF1920"/>
      <c r="AG1920" t="inlineStr">
        <is>
          <t>AI mg/L</t>
        </is>
      </c>
      <c r="AH1920"/>
      <c r="AI1920"/>
      <c r="AJ1920"/>
      <c r="AK1920"/>
      <c r="AL1920"/>
      <c r="AM1920"/>
      <c r="AN1920"/>
      <c r="AO1920"/>
      <c r="AP1920"/>
      <c r="AQ1920"/>
      <c r="AR1920"/>
      <c r="AS1920"/>
      <c r="AT1920"/>
      <c r="AU1920"/>
      <c r="AV1920"/>
      <c r="AW1920"/>
      <c r="AX1920" t="inlineStr">
        <is>
          <t>Mortality</t>
        </is>
      </c>
      <c r="AY1920" t="inlineStr">
        <is>
          <t>Mortality</t>
        </is>
      </c>
      <c r="AZ1920" t="inlineStr">
        <is>
          <t>LC50</t>
        </is>
      </c>
      <c r="BA1920"/>
      <c r="BB1920" t="n">
        <v>4.0</v>
      </c>
      <c r="BC1920"/>
      <c r="BD1920"/>
      <c r="BE1920"/>
      <c r="BF1920"/>
      <c r="BG1920" t="inlineStr">
        <is>
          <t>Day(s)</t>
        </is>
      </c>
      <c r="BH1920"/>
      <c r="BI1920" t="inlineStr">
        <is>
          <t>DTXSID0022060</t>
        </is>
      </c>
      <c r="BJ1920"/>
      <c r="BK1920"/>
      <c r="BL1920"/>
      <c r="BM1920"/>
      <c r="BN1920"/>
      <c r="BO1920"/>
      <c r="BP1920"/>
      <c r="BQ1920"/>
      <c r="BR1920"/>
      <c r="BS1920"/>
      <c r="BT1920" t="inlineStr">
        <is>
          <t>--</t>
        </is>
      </c>
      <c r="BU1920"/>
      <c r="BV1920"/>
      <c r="BW1920"/>
      <c r="BX1920"/>
      <c r="BY1920"/>
      <c r="BZ1920"/>
      <c r="CA1920"/>
      <c r="CB1920"/>
      <c r="CC1920"/>
      <c r="CD1920"/>
      <c r="CE1920"/>
      <c r="CF1920"/>
      <c r="CG1920"/>
      <c r="CH1920"/>
      <c r="CI1920"/>
      <c r="CJ1920" t="inlineStr">
        <is>
          <t xml:space="preserve">SOURCE/CULTURED AT THE UW-S TEST FACILITY //MEDIA/LAKE SUPERIOR WATER//   </t>
        </is>
      </c>
      <c r="CK1920" t="inlineStr">
        <is>
          <t>Call,D.J., L.T. Brooke, N. Ahmad, and D.D. Vaishnav</t>
        </is>
      </c>
      <c r="CL1920" t="n">
        <v>3771.0</v>
      </c>
      <c r="CM1920" t="inlineStr">
        <is>
          <t>Aquatic Pollutant Hazard Assessments and Development of a Hazard Prediction Technology by Quantitative Structure-Activity Relationships</t>
        </is>
      </c>
      <c r="CN1920" t="inlineStr">
        <is>
          <t>First Q.Rep., U.S.EPA Coop.Agreement No.CR 809234-01-0, Ctr.for Lake Superior Environ.Stud., Univ.of Wisconsin, Superior, WI:52 p.</t>
        </is>
      </c>
      <c r="CO1920" t="n">
        <v>1981.0</v>
      </c>
      <c r="CP1920" t="inlineStr">
        <is>
          <t>Call,D.J., L.T. Brooke, N. Ahmad, and D.D. Vaishnav (1981). Aquatic Pollutant Hazard Assessments and Development of a Hazard Prediction Technology by Quantitative Structure-Activity Relationships. First Q.Rep., U.S.EPA Coop.Agreement No.CR 809234-01-0, Ctr.for Lake Superior Environ.Stud., Univ.of Wisconsin, Superior, WI, 52 p. ECOREF#:3771</t>
        </is>
      </c>
    </row>
    <row r="1921">
      <c r="A1921" t="n">
        <v>552896.0</v>
      </c>
      <c r="B1921" t="inlineStr">
        <is>
          <t>2-Nitrobenzaldehyde</t>
        </is>
      </c>
      <c r="C1921"/>
      <c r="D1921" t="inlineStr">
        <is>
          <t>Measured</t>
        </is>
      </c>
      <c r="E1921" t="inlineStr">
        <is>
          <t>Not coded</t>
        </is>
      </c>
      <c r="F1921"/>
      <c r="G1921"/>
      <c r="H1921"/>
      <c r="I1921"/>
      <c r="J1921"/>
      <c r="K1921"/>
      <c r="L1921" t="inlineStr">
        <is>
          <t>Pimephales promelas</t>
        </is>
      </c>
      <c r="M1921" t="inlineStr">
        <is>
          <t>Fathead Minnow</t>
        </is>
      </c>
      <c r="N1921"/>
      <c r="O1921"/>
      <c r="P1921" t="n">
        <v>30.0</v>
      </c>
      <c r="Q1921"/>
      <c r="R1921"/>
      <c r="S1921"/>
      <c r="T1921"/>
      <c r="U1921" t="inlineStr">
        <is>
          <t>Day(s)</t>
        </is>
      </c>
      <c r="V1921" t="inlineStr">
        <is>
          <t>Flow-through</t>
        </is>
      </c>
      <c r="W1921" t="inlineStr">
        <is>
          <t>Fresh water</t>
        </is>
      </c>
      <c r="X1921" t="inlineStr">
        <is>
          <t>Lab</t>
        </is>
      </c>
      <c r="Y1921"/>
      <c r="Z1921" t="inlineStr">
        <is>
          <t>Active ingredient</t>
        </is>
      </c>
      <c r="AA1921"/>
      <c r="AB1921" t="n">
        <v>12.5</v>
      </c>
      <c r="AC1921"/>
      <c r="AD1921"/>
      <c r="AE1921"/>
      <c r="AF1921"/>
      <c r="AG1921" t="inlineStr">
        <is>
          <t>AI mg/L</t>
        </is>
      </c>
      <c r="AH1921"/>
      <c r="AI1921"/>
      <c r="AJ1921"/>
      <c r="AK1921"/>
      <c r="AL1921"/>
      <c r="AM1921"/>
      <c r="AN1921"/>
      <c r="AO1921"/>
      <c r="AP1921"/>
      <c r="AQ1921"/>
      <c r="AR1921"/>
      <c r="AS1921"/>
      <c r="AT1921"/>
      <c r="AU1921"/>
      <c r="AV1921"/>
      <c r="AW1921"/>
      <c r="AX1921" t="inlineStr">
        <is>
          <t>Mortality</t>
        </is>
      </c>
      <c r="AY1921" t="inlineStr">
        <is>
          <t>Mortality</t>
        </is>
      </c>
      <c r="AZ1921" t="inlineStr">
        <is>
          <t>LC50</t>
        </is>
      </c>
      <c r="BA1921"/>
      <c r="BB1921" t="n">
        <v>4.0</v>
      </c>
      <c r="BC1921"/>
      <c r="BD1921"/>
      <c r="BE1921"/>
      <c r="BF1921"/>
      <c r="BG1921" t="inlineStr">
        <is>
          <t>Day(s)</t>
        </is>
      </c>
      <c r="BH1921"/>
      <c r="BI1921" t="inlineStr">
        <is>
          <t>DTXSID0022060</t>
        </is>
      </c>
      <c r="BJ1921"/>
      <c r="BK1921"/>
      <c r="BL1921"/>
      <c r="BM1921"/>
      <c r="BN1921"/>
      <c r="BO1921"/>
      <c r="BP1921"/>
      <c r="BQ1921"/>
      <c r="BR1921"/>
      <c r="BS1921"/>
      <c r="BT1921" t="inlineStr">
        <is>
          <t>--</t>
        </is>
      </c>
      <c r="BU1921"/>
      <c r="BV1921"/>
      <c r="BW1921"/>
      <c r="BX1921"/>
      <c r="BY1921"/>
      <c r="BZ1921"/>
      <c r="CA1921"/>
      <c r="CB1921"/>
      <c r="CC1921"/>
      <c r="CD1921"/>
      <c r="CE1921"/>
      <c r="CF1921"/>
      <c r="CG1921"/>
      <c r="CH1921"/>
      <c r="CI1921" t="inlineStr">
        <is>
          <t xml:space="preserve"> O EFCT CONT/1-TRIDECANOL, 7-TRIDECANONE, 1-AMINO-2-PROPANOL, ALGAL FLUORESCENCE// </t>
        </is>
      </c>
      <c r="CJ1921" t="inlineStr">
        <is>
          <t xml:space="preserve">   O EFCT CONT/1-TRIDECANOL, 7-TRIDECANONE, 1-AMINO-2-PROPANOL, ALGAL FLUORESCENCE// </t>
        </is>
      </c>
      <c r="CK1921" t="inlineStr">
        <is>
          <t>Call,D.J., L.T. Brooke, and N. Ahmad</t>
        </is>
      </c>
      <c r="CL1921" t="n">
        <v>5940.0</v>
      </c>
      <c r="CM1921" t="inlineStr">
        <is>
          <t>Estimates of "No Effect" Concentrations of Selected Pesticides in Freshwater Organisms</t>
        </is>
      </c>
      <c r="CN1921" t="inlineStr">
        <is>
          <t>Third Quarterly Prog.Rep.to EPA, EPA Coop.Agreement No.CR 806864030, Univ.of Wisconsin, Superior, WI:37 p.</t>
        </is>
      </c>
      <c r="CO1921" t="n">
        <v>1980.0</v>
      </c>
      <c r="CP1921" t="inlineStr">
        <is>
          <t>Call,D.J., L.T. Brooke, and N. Ahmad (1980). Estimates of "No Effect" Concentrations of Selected Pesticides in Freshwater Organisms. Third Quarterly Prog.Rep.to EPA, EPA Coop.Agreement No.CR 806864030, Univ.of Wisconsin, Superior, WI, 37 p. ECOREF#:5940</t>
        </is>
      </c>
    </row>
    <row r="1922">
      <c r="A1922" t="n">
        <v>555168.0</v>
      </c>
      <c r="B1922" t="inlineStr">
        <is>
          <t>4-Nitrobenzaldehyde</t>
        </is>
      </c>
      <c r="C1922"/>
      <c r="D1922" t="inlineStr">
        <is>
          <t>Measured</t>
        </is>
      </c>
      <c r="E1922" t="inlineStr">
        <is>
          <t>Not coded</t>
        </is>
      </c>
      <c r="F1922"/>
      <c r="G1922" t="n">
        <v>99.0</v>
      </c>
      <c r="H1922"/>
      <c r="I1922"/>
      <c r="J1922"/>
      <c r="K1922"/>
      <c r="L1922" t="inlineStr">
        <is>
          <t>Pimephales promelas</t>
        </is>
      </c>
      <c r="M1922" t="inlineStr">
        <is>
          <t>Fathead Minnow</t>
        </is>
      </c>
      <c r="N1922"/>
      <c r="O1922"/>
      <c r="P1922" t="n">
        <v>34.0</v>
      </c>
      <c r="Q1922"/>
      <c r="R1922"/>
      <c r="S1922"/>
      <c r="T1922"/>
      <c r="U1922" t="inlineStr">
        <is>
          <t>Day(s)</t>
        </is>
      </c>
      <c r="V1922" t="inlineStr">
        <is>
          <t>Flow-through</t>
        </is>
      </c>
      <c r="W1922" t="inlineStr">
        <is>
          <t>Fresh water</t>
        </is>
      </c>
      <c r="X1922" t="inlineStr">
        <is>
          <t>Lab</t>
        </is>
      </c>
      <c r="Y1922"/>
      <c r="Z1922" t="inlineStr">
        <is>
          <t>Active ingredient</t>
        </is>
      </c>
      <c r="AA1922"/>
      <c r="AB1922" t="n">
        <v>10.1</v>
      </c>
      <c r="AC1922"/>
      <c r="AD1922"/>
      <c r="AE1922"/>
      <c r="AF1922"/>
      <c r="AG1922" t="inlineStr">
        <is>
          <t>AI mg/L</t>
        </is>
      </c>
      <c r="AH1922"/>
      <c r="AI1922"/>
      <c r="AJ1922"/>
      <c r="AK1922"/>
      <c r="AL1922"/>
      <c r="AM1922"/>
      <c r="AN1922"/>
      <c r="AO1922"/>
      <c r="AP1922"/>
      <c r="AQ1922"/>
      <c r="AR1922"/>
      <c r="AS1922"/>
      <c r="AT1922"/>
      <c r="AU1922"/>
      <c r="AV1922"/>
      <c r="AW1922"/>
      <c r="AX1922" t="inlineStr">
        <is>
          <t>Mortality</t>
        </is>
      </c>
      <c r="AY1922" t="inlineStr">
        <is>
          <t>Mortality</t>
        </is>
      </c>
      <c r="AZ1922" t="inlineStr">
        <is>
          <t>LC50</t>
        </is>
      </c>
      <c r="BA1922"/>
      <c r="BB1922" t="n">
        <v>4.0</v>
      </c>
      <c r="BC1922"/>
      <c r="BD1922"/>
      <c r="BE1922"/>
      <c r="BF1922"/>
      <c r="BG1922" t="inlineStr">
        <is>
          <t>Day(s)</t>
        </is>
      </c>
      <c r="BH1922" t="inlineStr">
        <is>
          <t>Pure</t>
        </is>
      </c>
      <c r="BI1922" t="inlineStr">
        <is>
          <t>DTXSID5022061</t>
        </is>
      </c>
      <c r="BJ1922"/>
      <c r="BK1922"/>
      <c r="BL1922"/>
      <c r="BM1922"/>
      <c r="BN1922"/>
      <c r="BO1922"/>
      <c r="BP1922"/>
      <c r="BQ1922"/>
      <c r="BR1922"/>
      <c r="BS1922"/>
      <c r="BT1922" t="inlineStr">
        <is>
          <t>--</t>
        </is>
      </c>
      <c r="BU1922"/>
      <c r="BV1922"/>
      <c r="BW1922"/>
      <c r="BX1922"/>
      <c r="BY1922"/>
      <c r="BZ1922"/>
      <c r="CA1922"/>
      <c r="CB1922"/>
      <c r="CC1922"/>
      <c r="CD1922"/>
      <c r="CE1922"/>
      <c r="CF1922"/>
      <c r="CG1922"/>
      <c r="CH1922"/>
      <c r="CI1922"/>
      <c r="CJ1922"/>
      <c r="CK1922" t="inlineStr">
        <is>
          <t>Geiger,D.L., L.T. Brooke, and D.J. Call</t>
        </is>
      </c>
      <c r="CL1922" t="n">
        <v>3217.0</v>
      </c>
      <c r="CM1922" t="inlineStr">
        <is>
          <t>Acute Toxicities of Organic Chemicals to Fathead Minnows (Pimephales promelas), Volume V</t>
        </is>
      </c>
      <c r="CN1922" t="inlineStr">
        <is>
          <t>Center for Lake Superior Environmental Studies, University of Wisconsin, Superior, WI:332 p.</t>
        </is>
      </c>
      <c r="CO1922" t="n">
        <v>1990.0</v>
      </c>
      <c r="CP1922" t="inlineStr">
        <is>
          <t>Geiger,D.L., L.T. Brooke, and D.J. Call (1990). Acute Toxicities of Organic Chemicals to Fathead Minnows (Pimephales promelas), Volume V. Center for Lake Superior Environmental Studies, University of Wisconsin, Superior, WI, 332 p. ECOREF#:3217</t>
        </is>
      </c>
    </row>
    <row r="1923">
      <c r="A1923" t="n">
        <v>556887.0</v>
      </c>
      <c r="B1923" t="inlineStr">
        <is>
          <t>N-Nitroguanidine</t>
        </is>
      </c>
      <c r="C1923"/>
      <c r="D1923" t="inlineStr">
        <is>
          <t>Measured</t>
        </is>
      </c>
      <c r="E1923" t="inlineStr">
        <is>
          <t>Not reported</t>
        </is>
      </c>
      <c r="F1923"/>
      <c r="G1923" t="n">
        <v>99.998</v>
      </c>
      <c r="H1923"/>
      <c r="I1923"/>
      <c r="J1923"/>
      <c r="K1923"/>
      <c r="L1923" t="inlineStr">
        <is>
          <t>Pimephales promelas</t>
        </is>
      </c>
      <c r="M1923" t="inlineStr">
        <is>
          <t>Fathead Minnow</t>
        </is>
      </c>
      <c r="N1923" t="inlineStr">
        <is>
          <t>Juvenile</t>
        </is>
      </c>
      <c r="O1923"/>
      <c r="P1923"/>
      <c r="Q1923"/>
      <c r="R1923" t="n">
        <v>16.0</v>
      </c>
      <c r="S1923"/>
      <c r="T1923" t="n">
        <v>17.0</v>
      </c>
      <c r="U1923" t="inlineStr">
        <is>
          <t>Day(s)</t>
        </is>
      </c>
      <c r="V1923" t="inlineStr">
        <is>
          <t>Flow-through</t>
        </is>
      </c>
      <c r="W1923" t="inlineStr">
        <is>
          <t>Fresh water</t>
        </is>
      </c>
      <c r="X1923" t="inlineStr">
        <is>
          <t>Lab</t>
        </is>
      </c>
      <c r="Y1923" t="n">
        <v>6.0</v>
      </c>
      <c r="Z1923" t="inlineStr">
        <is>
          <t>Active ingredient</t>
        </is>
      </c>
      <c r="AA1923" t="inlineStr">
        <is>
          <t>&gt;</t>
        </is>
      </c>
      <c r="AB1923" t="n">
        <v>3320.0</v>
      </c>
      <c r="AC1923"/>
      <c r="AD1923"/>
      <c r="AE1923"/>
      <c r="AF1923"/>
      <c r="AG1923" t="inlineStr">
        <is>
          <t>AI mg/L</t>
        </is>
      </c>
      <c r="AH1923"/>
      <c r="AI1923"/>
      <c r="AJ1923"/>
      <c r="AK1923"/>
      <c r="AL1923"/>
      <c r="AM1923"/>
      <c r="AN1923"/>
      <c r="AO1923"/>
      <c r="AP1923"/>
      <c r="AQ1923"/>
      <c r="AR1923"/>
      <c r="AS1923"/>
      <c r="AT1923"/>
      <c r="AU1923"/>
      <c r="AV1923"/>
      <c r="AW1923"/>
      <c r="AX1923" t="inlineStr">
        <is>
          <t>Mortality</t>
        </is>
      </c>
      <c r="AY1923" t="inlineStr">
        <is>
          <t>Mortality</t>
        </is>
      </c>
      <c r="AZ1923" t="inlineStr">
        <is>
          <t>LC50</t>
        </is>
      </c>
      <c r="BA1923"/>
      <c r="BB1923" t="n">
        <v>4.0</v>
      </c>
      <c r="BC1923"/>
      <c r="BD1923"/>
      <c r="BE1923"/>
      <c r="BF1923"/>
      <c r="BG1923" t="inlineStr">
        <is>
          <t>Day(s)</t>
        </is>
      </c>
      <c r="BH1923"/>
      <c r="BI1923" t="inlineStr">
        <is>
          <t>DTXSID4024222</t>
        </is>
      </c>
      <c r="BJ1923"/>
      <c r="BK1923"/>
      <c r="BL1923" t="inlineStr">
        <is>
          <t>Acute</t>
        </is>
      </c>
      <c r="BM1923"/>
      <c r="BN1923"/>
      <c r="BO1923"/>
      <c r="BP1923"/>
      <c r="BQ1923"/>
      <c r="BR1923"/>
      <c r="BS1923"/>
      <c r="BT1923" t="inlineStr">
        <is>
          <t>--</t>
        </is>
      </c>
      <c r="BU1923"/>
      <c r="BV1923"/>
      <c r="BW1923"/>
      <c r="BX1923"/>
      <c r="BY1923"/>
      <c r="BZ1923"/>
      <c r="CA1923"/>
      <c r="CB1923"/>
      <c r="CC1923"/>
      <c r="CD1923"/>
      <c r="CE1923"/>
      <c r="CF1923"/>
      <c r="CG1923"/>
      <c r="CH1923"/>
      <c r="CI1923"/>
      <c r="CJ1923" t="inlineStr">
        <is>
          <t xml:space="preserve">SOURCE/GOVERNMENT AGENCY//   </t>
        </is>
      </c>
      <c r="CK1923" t="inlineStr">
        <is>
          <t>Burton,D.T., S.D. Turley, and G.T. Peters</t>
        </is>
      </c>
      <c r="CL1923" t="n">
        <v>17395.0</v>
      </c>
      <c r="CM1923" t="inlineStr">
        <is>
          <t>Toxicity of Nitroguanidine, Nitroglycerin, Hexahydro-1,3,5-Trinitro-1,3,5-Triazine (RDX), and 2,4,6-Trinitrotoluene (TNT) to Selected Freshwater Aquatic Organisms</t>
        </is>
      </c>
      <c r="CN1923" t="inlineStr">
        <is>
          <t>Final Rep. April, 1993, WREC-93-B3, U.S. Army Med. Res. and Dev. Command, Ft. Detrick, Frederick, MD:262 p.</t>
        </is>
      </c>
      <c r="CO1923" t="n">
        <v>1993.0</v>
      </c>
      <c r="CP1923" t="inlineStr">
        <is>
          <t>Burton,D.T., S.D. Turley, and G.T. Peters (1993). Toxicity of Nitroguanidine, Nitroglycerin, Hexahydro-1,3,5-Trinitro-1,3,5-Triazine (RDX), and 2,4,6-Trinitrotoluene (TNT) to Selected Freshwater Aquatic Organisms. Final Rep. April, 1993, WREC-93-B3, U.S. Army Med. Res. and Dev. Command, Ft. Detrick, Frederick, MD, 262 p. ECOREF#:17395</t>
        </is>
      </c>
    </row>
    <row r="1924">
      <c r="A1924" t="n">
        <v>557346.0</v>
      </c>
      <c r="B1924" t="inlineStr">
        <is>
          <t>Acetic acid, Zinc salt</t>
        </is>
      </c>
      <c r="C1924"/>
      <c r="D1924" t="inlineStr">
        <is>
          <t>Unmeasured</t>
        </is>
      </c>
      <c r="E1924" t="inlineStr">
        <is>
          <t>Other Method</t>
        </is>
      </c>
      <c r="F1924"/>
      <c r="G1924"/>
      <c r="H1924"/>
      <c r="I1924"/>
      <c r="J1924"/>
      <c r="K1924"/>
      <c r="L1924" t="inlineStr">
        <is>
          <t>Pimephales promelas</t>
        </is>
      </c>
      <c r="M1924" t="inlineStr">
        <is>
          <t>Fathead Minnow</t>
        </is>
      </c>
      <c r="N1924"/>
      <c r="O1924"/>
      <c r="P1924"/>
      <c r="Q1924"/>
      <c r="R1924"/>
      <c r="S1924"/>
      <c r="T1924"/>
      <c r="U1924"/>
      <c r="V1924" t="inlineStr">
        <is>
          <t>Static</t>
        </is>
      </c>
      <c r="W1924" t="inlineStr">
        <is>
          <t>Fresh water</t>
        </is>
      </c>
      <c r="X1924" t="inlineStr">
        <is>
          <t>Lab</t>
        </is>
      </c>
      <c r="Y1924" t="n">
        <v>6.0</v>
      </c>
      <c r="Z1924" t="inlineStr">
        <is>
          <t>Total</t>
        </is>
      </c>
      <c r="AA1924"/>
      <c r="AB1924" t="n">
        <v>0.88</v>
      </c>
      <c r="AC1924"/>
      <c r="AD1924" t="n">
        <v>0.48</v>
      </c>
      <c r="AE1924"/>
      <c r="AF1924" t="n">
        <v>1.14</v>
      </c>
      <c r="AG1924" t="inlineStr">
        <is>
          <t>AI mg/L</t>
        </is>
      </c>
      <c r="AH1924"/>
      <c r="AI1924"/>
      <c r="AJ1924"/>
      <c r="AK1924"/>
      <c r="AL1924"/>
      <c r="AM1924"/>
      <c r="AN1924"/>
      <c r="AO1924"/>
      <c r="AP1924"/>
      <c r="AQ1924"/>
      <c r="AR1924"/>
      <c r="AS1924"/>
      <c r="AT1924"/>
      <c r="AU1924"/>
      <c r="AV1924"/>
      <c r="AW1924"/>
      <c r="AX1924" t="inlineStr">
        <is>
          <t>Mortality</t>
        </is>
      </c>
      <c r="AY1924" t="inlineStr">
        <is>
          <t>Mortality</t>
        </is>
      </c>
      <c r="AZ1924" t="inlineStr">
        <is>
          <t>LC50</t>
        </is>
      </c>
      <c r="BA1924"/>
      <c r="BB1924" t="n">
        <v>4.0</v>
      </c>
      <c r="BC1924"/>
      <c r="BD1924"/>
      <c r="BE1924"/>
      <c r="BF1924"/>
      <c r="BG1924" t="inlineStr">
        <is>
          <t>Day(s)</t>
        </is>
      </c>
      <c r="BH1924"/>
      <c r="BI1924" t="inlineStr">
        <is>
          <t>DTXSID8038770</t>
        </is>
      </c>
      <c r="BJ1924"/>
      <c r="BK1924"/>
      <c r="BL1924"/>
      <c r="BM1924"/>
      <c r="BN1924"/>
      <c r="BO1924"/>
      <c r="BP1924"/>
      <c r="BQ1924"/>
      <c r="BR1924"/>
      <c r="BS1924"/>
      <c r="BT1924" t="inlineStr">
        <is>
          <t>--</t>
        </is>
      </c>
      <c r="BU1924"/>
      <c r="BV1924"/>
      <c r="BW1924"/>
      <c r="BX1924"/>
      <c r="BY1924"/>
      <c r="BZ1924"/>
      <c r="CA1924"/>
      <c r="CB1924"/>
      <c r="CC1924"/>
      <c r="CD1924"/>
      <c r="CE1924"/>
      <c r="CF1924"/>
      <c r="CG1924"/>
      <c r="CH1924"/>
      <c r="CI1924"/>
      <c r="CJ1924" t="inlineStr">
        <is>
          <t xml:space="preserve">SOURCE/REARED IN PONDS AT THE STATE FISH HATCHERY AT NEWTON, OHIO//TMETH/AMERICAN PUBLIC HEALTH ASSOCIATION (1960)//MEDIA/SOFT DILUENT WATER //   </t>
        </is>
      </c>
      <c r="CK1924" t="inlineStr">
        <is>
          <t>Pickering,Q.H., and C. Henderson</t>
        </is>
      </c>
      <c r="CL1924" t="n">
        <v>2033.0</v>
      </c>
      <c r="CM1924" t="inlineStr">
        <is>
          <t>The Acute Toxicity of Some Heavy Metals to Different Species of Warm Water Fishes</t>
        </is>
      </c>
      <c r="CN1924" t="inlineStr">
        <is>
          <t>Proc. Ind. Waste Conf.10:453-463</t>
        </is>
      </c>
      <c r="CO1924" t="n">
        <v>1966.0</v>
      </c>
      <c r="CP1924" t="inlineStr">
        <is>
          <t>Pickering,Q.H., and C. Henderson (1966). The Acute Toxicity of Some Heavy Metals to Different Species of Warm Water Fishes. Proc. Ind. Waste Conf., 10, 453-463. ECOREF#:2033</t>
        </is>
      </c>
    </row>
    <row r="1925">
      <c r="A1925" t="n">
        <v>563122.0</v>
      </c>
      <c r="B1925" t="inlineStr">
        <is>
          <t>Phosphorodithioic acid, S,S'-Methylene O,O,O',O'-tetraethyl ester</t>
        </is>
      </c>
      <c r="C1925"/>
      <c r="D1925" t="inlineStr">
        <is>
          <t>Not reported</t>
        </is>
      </c>
      <c r="E1925" t="inlineStr">
        <is>
          <t>Not coded</t>
        </is>
      </c>
      <c r="F1925"/>
      <c r="G1925" t="n">
        <v>100.0</v>
      </c>
      <c r="H1925"/>
      <c r="I1925"/>
      <c r="J1925"/>
      <c r="K1925"/>
      <c r="L1925" t="inlineStr">
        <is>
          <t>Pimephales promelas</t>
        </is>
      </c>
      <c r="M1925" t="inlineStr">
        <is>
          <t>Fathead Minnow</t>
        </is>
      </c>
      <c r="N1925" t="inlineStr">
        <is>
          <t>Fingerling</t>
        </is>
      </c>
      <c r="O1925"/>
      <c r="P1925"/>
      <c r="Q1925"/>
      <c r="R1925"/>
      <c r="S1925"/>
      <c r="T1925"/>
      <c r="U1925"/>
      <c r="V1925" t="inlineStr">
        <is>
          <t>Static</t>
        </is>
      </c>
      <c r="W1925" t="inlineStr">
        <is>
          <t>Fresh water</t>
        </is>
      </c>
      <c r="X1925" t="inlineStr">
        <is>
          <t>Lab</t>
        </is>
      </c>
      <c r="Y1925"/>
      <c r="Z1925" t="inlineStr">
        <is>
          <t>Active ingredient</t>
        </is>
      </c>
      <c r="AA1925"/>
      <c r="AB1925" t="n">
        <v>0.72</v>
      </c>
      <c r="AC1925"/>
      <c r="AD1925"/>
      <c r="AE1925"/>
      <c r="AF1925"/>
      <c r="AG1925" t="inlineStr">
        <is>
          <t>AI mg/L</t>
        </is>
      </c>
      <c r="AH1925"/>
      <c r="AI1925"/>
      <c r="AJ1925"/>
      <c r="AK1925"/>
      <c r="AL1925"/>
      <c r="AM1925"/>
      <c r="AN1925"/>
      <c r="AO1925"/>
      <c r="AP1925"/>
      <c r="AQ1925"/>
      <c r="AR1925"/>
      <c r="AS1925"/>
      <c r="AT1925"/>
      <c r="AU1925"/>
      <c r="AV1925"/>
      <c r="AW1925"/>
      <c r="AX1925" t="inlineStr">
        <is>
          <t>Mortality</t>
        </is>
      </c>
      <c r="AY1925" t="inlineStr">
        <is>
          <t>Mortality</t>
        </is>
      </c>
      <c r="AZ1925" t="inlineStr">
        <is>
          <t>LC50</t>
        </is>
      </c>
      <c r="BA1925"/>
      <c r="BB1925" t="n">
        <v>4.0</v>
      </c>
      <c r="BC1925"/>
      <c r="BD1925"/>
      <c r="BE1925"/>
      <c r="BF1925"/>
      <c r="BG1925" t="inlineStr">
        <is>
          <t>Day(s)</t>
        </is>
      </c>
      <c r="BH1925" t="inlineStr">
        <is>
          <t>Pure</t>
        </is>
      </c>
      <c r="BI1925" t="inlineStr">
        <is>
          <t>DTXSID2024086</t>
        </is>
      </c>
      <c r="BJ1925"/>
      <c r="BK1925"/>
      <c r="BL1925"/>
      <c r="BM1925"/>
      <c r="BN1925"/>
      <c r="BO1925"/>
      <c r="BP1925"/>
      <c r="BQ1925"/>
      <c r="BR1925"/>
      <c r="BS1925"/>
      <c r="BT1925" t="inlineStr">
        <is>
          <t>--</t>
        </is>
      </c>
      <c r="BU1925"/>
      <c r="BV1925"/>
      <c r="BW1925"/>
      <c r="BX1925"/>
      <c r="BY1925"/>
      <c r="BZ1925"/>
      <c r="CA1925"/>
      <c r="CB1925"/>
      <c r="CC1925"/>
      <c r="CD1925"/>
      <c r="CE1925"/>
      <c r="CF1925"/>
      <c r="CG1925"/>
      <c r="CH1925"/>
      <c r="CI1925"/>
      <c r="CJ1925"/>
      <c r="CK1925" t="inlineStr">
        <is>
          <t>Mayer,F.L.,Jr., and M.R. Ellersieck</t>
        </is>
      </c>
      <c r="CL1925" t="n">
        <v>6797.0</v>
      </c>
      <c r="CM1925" t="inlineStr">
        <is>
          <t>Manual of Acute Toxicity: Interpretation and Data Base for 410 Chemicals and 66 Species of Freshwater Animals</t>
        </is>
      </c>
      <c r="CN1925" t="inlineStr">
        <is>
          <t>USDI Fish and Wildlife Service, Publication No.160, Washington, DC:505 p.</t>
        </is>
      </c>
      <c r="CO1925" t="n">
        <v>1986.0</v>
      </c>
      <c r="CP1925" t="inlineStr">
        <is>
          <t>Mayer,F.L.,Jr., and M.R. Ellersieck (1986). Manual of Acute Toxicity: Interpretation and Data Base for 410 Chemicals and 66 Species of Freshwater Animals. USDI Fish and Wildlife Service, Publication No.160, Washington, DC, 505 p. ECOREF#:6797</t>
        </is>
      </c>
    </row>
    <row r="1926">
      <c r="A1926" t="n">
        <v>563122.0</v>
      </c>
      <c r="B1926" t="inlineStr">
        <is>
          <t>Phosphorodithioic acid, S,S'-Methylene O,O,O',O'-tetraethyl ester</t>
        </is>
      </c>
      <c r="C1926" t="inlineStr">
        <is>
          <t>Technical grade, technical product, technical formulation</t>
        </is>
      </c>
      <c r="D1926" t="inlineStr">
        <is>
          <t>Unmeasured</t>
        </is>
      </c>
      <c r="E1926" t="inlineStr">
        <is>
          <t>Not coded</t>
        </is>
      </c>
      <c r="F1926"/>
      <c r="G1926"/>
      <c r="H1926"/>
      <c r="I1926"/>
      <c r="J1926"/>
      <c r="K1926"/>
      <c r="L1926" t="inlineStr">
        <is>
          <t>Pimephales promelas</t>
        </is>
      </c>
      <c r="M1926" t="inlineStr">
        <is>
          <t>Fathead Minnow</t>
        </is>
      </c>
      <c r="N1926"/>
      <c r="O1926"/>
      <c r="P1926"/>
      <c r="Q1926"/>
      <c r="R1926"/>
      <c r="S1926"/>
      <c r="T1926"/>
      <c r="U1926"/>
      <c r="V1926" t="inlineStr">
        <is>
          <t>Static</t>
        </is>
      </c>
      <c r="W1926" t="inlineStr">
        <is>
          <t>Fresh water</t>
        </is>
      </c>
      <c r="X1926" t="inlineStr">
        <is>
          <t>Lab</t>
        </is>
      </c>
      <c r="Y1926"/>
      <c r="Z1926" t="inlineStr">
        <is>
          <t>Active ingredient</t>
        </is>
      </c>
      <c r="AA1926"/>
      <c r="AB1926" t="n">
        <v>2.4</v>
      </c>
      <c r="AC1926"/>
      <c r="AD1926" t="n">
        <v>1.2</v>
      </c>
      <c r="AE1926"/>
      <c r="AF1926" t="n">
        <v>7.7</v>
      </c>
      <c r="AG1926" t="inlineStr">
        <is>
          <t>AI mg/L</t>
        </is>
      </c>
      <c r="AH1926"/>
      <c r="AI1926"/>
      <c r="AJ1926"/>
      <c r="AK1926"/>
      <c r="AL1926"/>
      <c r="AM1926"/>
      <c r="AN1926"/>
      <c r="AO1926"/>
      <c r="AP1926"/>
      <c r="AQ1926"/>
      <c r="AR1926"/>
      <c r="AS1926"/>
      <c r="AT1926"/>
      <c r="AU1926"/>
      <c r="AV1926"/>
      <c r="AW1926"/>
      <c r="AX1926" t="inlineStr">
        <is>
          <t>Mortality</t>
        </is>
      </c>
      <c r="AY1926" t="inlineStr">
        <is>
          <t>Mortality</t>
        </is>
      </c>
      <c r="AZ1926" t="inlineStr">
        <is>
          <t>LC50</t>
        </is>
      </c>
      <c r="BA1926"/>
      <c r="BB1926" t="n">
        <v>4.0</v>
      </c>
      <c r="BC1926"/>
      <c r="BD1926"/>
      <c r="BE1926"/>
      <c r="BF1926"/>
      <c r="BG1926" t="inlineStr">
        <is>
          <t>Day(s)</t>
        </is>
      </c>
      <c r="BH1926"/>
      <c r="BI1926" t="inlineStr">
        <is>
          <t>DTXSID2024086</t>
        </is>
      </c>
      <c r="BJ1926"/>
      <c r="BK1926"/>
      <c r="BL1926"/>
      <c r="BM1926"/>
      <c r="BN1926"/>
      <c r="BO1926"/>
      <c r="BP1926"/>
      <c r="BQ1926"/>
      <c r="BR1926"/>
      <c r="BS1926"/>
      <c r="BT1926" t="inlineStr">
        <is>
          <t>--</t>
        </is>
      </c>
      <c r="BU1926"/>
      <c r="BV1926"/>
      <c r="BW1926"/>
      <c r="BX1926"/>
      <c r="BY1926"/>
      <c r="BZ1926"/>
      <c r="CA1926"/>
      <c r="CB1926"/>
      <c r="CC1926"/>
      <c r="CD1926"/>
      <c r="CE1926"/>
      <c r="CF1926"/>
      <c r="CG1926"/>
      <c r="CH1926"/>
      <c r="CI1926"/>
      <c r="CJ1926"/>
      <c r="CK1926" t="inlineStr">
        <is>
          <t>Pickering,Q.H., and C. Henderson</t>
        </is>
      </c>
      <c r="CL1926" t="n">
        <v>8096.0</v>
      </c>
      <c r="CM1926" t="inlineStr">
        <is>
          <t>The Acute Toxicity of Some Pesticides to Fish</t>
        </is>
      </c>
      <c r="CN1926" t="inlineStr">
        <is>
          <t>Ohio J. Sci.66(5): 508-513</t>
        </is>
      </c>
      <c r="CO1926" t="n">
        <v>1966.0</v>
      </c>
      <c r="CP1926" t="inlineStr">
        <is>
          <t>Pickering,Q.H., and C. Henderson (1966). The Acute Toxicity of Some Pesticides to Fish. Ohio J. Sci., 66, (5), 508-513. ECOREF#:8096</t>
        </is>
      </c>
    </row>
    <row r="1927">
      <c r="A1927" t="n">
        <v>563122.0</v>
      </c>
      <c r="B1927" t="inlineStr">
        <is>
          <t>Phosphorodithioic acid, S,S'-Methylene O,O,O',O'-tetraethyl ester</t>
        </is>
      </c>
      <c r="C1927"/>
      <c r="D1927" t="inlineStr">
        <is>
          <t>Not coded</t>
        </is>
      </c>
      <c r="E1927" t="inlineStr">
        <is>
          <t>United States Environmental Protection Agency</t>
        </is>
      </c>
      <c r="F1927"/>
      <c r="G1927" t="n">
        <v>100.0</v>
      </c>
      <c r="H1927"/>
      <c r="I1927"/>
      <c r="J1927"/>
      <c r="K1927"/>
      <c r="L1927" t="inlineStr">
        <is>
          <t>Pimephales promelas</t>
        </is>
      </c>
      <c r="M1927" t="inlineStr">
        <is>
          <t>Fathead Minnow</t>
        </is>
      </c>
      <c r="N1927" t="inlineStr">
        <is>
          <t>Fingerling</t>
        </is>
      </c>
      <c r="O1927"/>
      <c r="P1927"/>
      <c r="Q1927"/>
      <c r="R1927"/>
      <c r="S1927"/>
      <c r="T1927"/>
      <c r="U1927"/>
      <c r="V1927" t="inlineStr">
        <is>
          <t>Static</t>
        </is>
      </c>
      <c r="W1927" t="inlineStr">
        <is>
          <t>Fresh water</t>
        </is>
      </c>
      <c r="X1927" t="inlineStr">
        <is>
          <t>Lab</t>
        </is>
      </c>
      <c r="Y1927"/>
      <c r="Z1927" t="inlineStr">
        <is>
          <t>Active ingredient</t>
        </is>
      </c>
      <c r="AA1927"/>
      <c r="AB1927" t="n">
        <v>0.72</v>
      </c>
      <c r="AC1927"/>
      <c r="AD1927"/>
      <c r="AE1927"/>
      <c r="AF1927"/>
      <c r="AG1927" t="inlineStr">
        <is>
          <t>AI mg/L</t>
        </is>
      </c>
      <c r="AH1927"/>
      <c r="AI1927"/>
      <c r="AJ1927"/>
      <c r="AK1927"/>
      <c r="AL1927"/>
      <c r="AM1927"/>
      <c r="AN1927"/>
      <c r="AO1927"/>
      <c r="AP1927"/>
      <c r="AQ1927"/>
      <c r="AR1927"/>
      <c r="AS1927"/>
      <c r="AT1927"/>
      <c r="AU1927"/>
      <c r="AV1927"/>
      <c r="AW1927"/>
      <c r="AX1927" t="inlineStr">
        <is>
          <t>Mortality</t>
        </is>
      </c>
      <c r="AY1927" t="inlineStr">
        <is>
          <t>Mortality</t>
        </is>
      </c>
      <c r="AZ1927" t="inlineStr">
        <is>
          <t>LC50</t>
        </is>
      </c>
      <c r="BA1927"/>
      <c r="BB1927" t="n">
        <v>4.0</v>
      </c>
      <c r="BC1927"/>
      <c r="BD1927"/>
      <c r="BE1927"/>
      <c r="BF1927"/>
      <c r="BG1927" t="inlineStr">
        <is>
          <t>Day(s)</t>
        </is>
      </c>
      <c r="BH1927"/>
      <c r="BI1927" t="inlineStr">
        <is>
          <t>DTXSID2024086</t>
        </is>
      </c>
      <c r="BJ1927"/>
      <c r="BK1927"/>
      <c r="BL1927" t="inlineStr">
        <is>
          <t>Acute</t>
        </is>
      </c>
      <c r="BM1927"/>
      <c r="BN1927"/>
      <c r="BO1927"/>
      <c r="BP1927"/>
      <c r="BQ1927"/>
      <c r="BR1927"/>
      <c r="BS1927"/>
      <c r="BT1927" t="inlineStr">
        <is>
          <t>--</t>
        </is>
      </c>
      <c r="BU1927"/>
      <c r="BV1927"/>
      <c r="BW1927"/>
      <c r="BX1927"/>
      <c r="BY1927"/>
      <c r="BZ1927"/>
      <c r="CA1927"/>
      <c r="CB1927"/>
      <c r="CC1927"/>
      <c r="CD1927"/>
      <c r="CE1927"/>
      <c r="CF1927"/>
      <c r="CG1927"/>
      <c r="CH1927"/>
      <c r="CI1927"/>
      <c r="CJ1927" t="inlineStr">
        <is>
          <t xml:space="preserve">CONTR/STD METHODS USED//   </t>
        </is>
      </c>
      <c r="CK1927" t="inlineStr">
        <is>
          <t>U.S. Environmental Protection Agency</t>
        </is>
      </c>
      <c r="CL1927" t="n">
        <v>344.0</v>
      </c>
      <c r="CM1927" t="inlineStr">
        <is>
          <t>Pesticide Ecotoxicity Database (Formerly: Environmental Effects Database (EEDB))</t>
        </is>
      </c>
      <c r="CN1927" t="inlineStr">
        <is>
          <t>Environmental Fate and Effects Division, U.S.EPA, Washington, D.C.:</t>
        </is>
      </c>
      <c r="CO1927" t="n">
        <v>1992.0</v>
      </c>
      <c r="CP1927" t="inlineStr">
        <is>
          <t>U.S. Environmental Protection Agency (1992). Pesticide Ecotoxicity Database (Formerly: Environmental Effects Database (EEDB)). Environmental Fate and Effects Division, U.S.EPA, Washington, D.C., ECOREF#:344</t>
        </is>
      </c>
    </row>
    <row r="1928">
      <c r="A1928" t="n">
        <v>563804.0</v>
      </c>
      <c r="B1928" t="inlineStr">
        <is>
          <t>3-Methyl-2-butanone</t>
        </is>
      </c>
      <c r="C1928"/>
      <c r="D1928" t="inlineStr">
        <is>
          <t>Measured</t>
        </is>
      </c>
      <c r="E1928" t="inlineStr">
        <is>
          <t>Not coded</t>
        </is>
      </c>
      <c r="F1928"/>
      <c r="G1928" t="n">
        <v>98.0</v>
      </c>
      <c r="H1928"/>
      <c r="I1928"/>
      <c r="J1928"/>
      <c r="K1928"/>
      <c r="L1928" t="inlineStr">
        <is>
          <t>Pimephales promelas</t>
        </is>
      </c>
      <c r="M1928" t="inlineStr">
        <is>
          <t>Fathead Minnow</t>
        </is>
      </c>
      <c r="N1928"/>
      <c r="O1928"/>
      <c r="P1928" t="n">
        <v>30.0</v>
      </c>
      <c r="Q1928"/>
      <c r="R1928"/>
      <c r="S1928"/>
      <c r="T1928"/>
      <c r="U1928" t="inlineStr">
        <is>
          <t>Day(s)</t>
        </is>
      </c>
      <c r="V1928" t="inlineStr">
        <is>
          <t>Flow-through</t>
        </is>
      </c>
      <c r="W1928" t="inlineStr">
        <is>
          <t>Fresh water</t>
        </is>
      </c>
      <c r="X1928" t="inlineStr">
        <is>
          <t>Lab</t>
        </is>
      </c>
      <c r="Y1928"/>
      <c r="Z1928" t="inlineStr">
        <is>
          <t>Active ingredient</t>
        </is>
      </c>
      <c r="AA1928"/>
      <c r="AB1928" t="n">
        <v>864.0</v>
      </c>
      <c r="AC1928"/>
      <c r="AD1928" t="n">
        <v>813.0</v>
      </c>
      <c r="AE1928"/>
      <c r="AF1928" t="n">
        <v>918.0</v>
      </c>
      <c r="AG1928" t="inlineStr">
        <is>
          <t>AI mg/L</t>
        </is>
      </c>
      <c r="AH1928"/>
      <c r="AI1928"/>
      <c r="AJ1928"/>
      <c r="AK1928"/>
      <c r="AL1928"/>
      <c r="AM1928"/>
      <c r="AN1928"/>
      <c r="AO1928"/>
      <c r="AP1928"/>
      <c r="AQ1928"/>
      <c r="AR1928"/>
      <c r="AS1928"/>
      <c r="AT1928"/>
      <c r="AU1928"/>
      <c r="AV1928"/>
      <c r="AW1928"/>
      <c r="AX1928" t="inlineStr">
        <is>
          <t>Mortality</t>
        </is>
      </c>
      <c r="AY1928" t="inlineStr">
        <is>
          <t>Mortality</t>
        </is>
      </c>
      <c r="AZ1928" t="inlineStr">
        <is>
          <t>LC50</t>
        </is>
      </c>
      <c r="BA1928"/>
      <c r="BB1928" t="n">
        <v>4.0</v>
      </c>
      <c r="BC1928"/>
      <c r="BD1928"/>
      <c r="BE1928"/>
      <c r="BF1928"/>
      <c r="BG1928" t="inlineStr">
        <is>
          <t>Day(s)</t>
        </is>
      </c>
      <c r="BH1928" t="inlineStr">
        <is>
          <t>Pure</t>
        </is>
      </c>
      <c r="BI1928" t="inlineStr">
        <is>
          <t>DTXSID0022062</t>
        </is>
      </c>
      <c r="BJ1928"/>
      <c r="BK1928"/>
      <c r="BL1928"/>
      <c r="BM1928"/>
      <c r="BN1928"/>
      <c r="BO1928"/>
      <c r="BP1928"/>
      <c r="BQ1928"/>
      <c r="BR1928"/>
      <c r="BS1928"/>
      <c r="BT1928" t="inlineStr">
        <is>
          <t>--</t>
        </is>
      </c>
      <c r="BU1928"/>
      <c r="BV1928"/>
      <c r="BW1928"/>
      <c r="BX1928"/>
      <c r="BY1928"/>
      <c r="BZ1928"/>
      <c r="CA1928"/>
      <c r="CB1928"/>
      <c r="CC1928"/>
      <c r="CD1928"/>
      <c r="CE1928"/>
      <c r="CF1928"/>
      <c r="CG1928"/>
      <c r="CH1928"/>
      <c r="CI1928" t="inlineStr">
        <is>
          <t xml:space="preserve"> Compound was found in the control tanks after the first day of the test - possibly due to its volatility.  Affected fish stopped NAhooling and lost equilibrium prior to death. </t>
        </is>
      </c>
      <c r="CJ1928" t="inlineStr">
        <is>
          <t xml:space="preserve">   Compound was found in the control tanks after the first day of the test - possibly due to its volatility.  Affected fish stopped NAhooling and lost equilibrium prior to death. </t>
        </is>
      </c>
      <c r="CK1928" t="inlineStr">
        <is>
          <t>Brooke,L.T., D.J. Call, D.L. Geiger, and C.E. Northcott</t>
        </is>
      </c>
      <c r="CL1928" t="n">
        <v>12448.0</v>
      </c>
      <c r="CM1928" t="inlineStr">
        <is>
          <t>Acute Toxicities of Organic Chemicals to Fathead Minnows (Pimephales promelas), Vol. 1</t>
        </is>
      </c>
      <c r="CN1928" t="inlineStr">
        <is>
          <t>Center for Lake Superior Environmental Studies, University of Wisconsin-Superior, Superior, WI:414 p.</t>
        </is>
      </c>
      <c r="CO1928" t="n">
        <v>1984.0</v>
      </c>
      <c r="CP1928" t="inlineStr">
        <is>
          <t>Brooke,L.T., D.J. Call, D.L. Geiger, and C.E. Northcott (1984). Acute Toxicities of Organic Chemicals to Fathead Minnows (Pimephales promelas), Vol. 1. Center for Lake Superior Environmental Studies, University of Wisconsin-Superior, Superior, WI, 414 p. ECOREF#:12448</t>
        </is>
      </c>
    </row>
    <row r="1929">
      <c r="A1929" t="n">
        <v>569642.0</v>
      </c>
      <c r="B1929" t="inlineStr">
        <is>
          <t>N-[4-[[4-(Dimethylamino)phenyl]phenylmethylene]-2,5-cyclohexadien-1-ylidene]-N-methylmethanaminium chloride (1:1)</t>
        </is>
      </c>
      <c r="C1929"/>
      <c r="D1929" t="inlineStr">
        <is>
          <t>Unmeasured</t>
        </is>
      </c>
      <c r="E1929" t="inlineStr">
        <is>
          <t>Not coded</t>
        </is>
      </c>
      <c r="F1929"/>
      <c r="G1929" t="n">
        <v>15.0</v>
      </c>
      <c r="H1929"/>
      <c r="I1929"/>
      <c r="J1929"/>
      <c r="K1929"/>
      <c r="L1929" t="inlineStr">
        <is>
          <t>Pimephales promelas</t>
        </is>
      </c>
      <c r="M1929" t="inlineStr">
        <is>
          <t>Fathead Minnow</t>
        </is>
      </c>
      <c r="N1929"/>
      <c r="O1929"/>
      <c r="P1929"/>
      <c r="Q1929"/>
      <c r="R1929"/>
      <c r="S1929"/>
      <c r="T1929"/>
      <c r="U1929"/>
      <c r="V1929" t="inlineStr">
        <is>
          <t>Static</t>
        </is>
      </c>
      <c r="W1929" t="inlineStr">
        <is>
          <t>Fresh water</t>
        </is>
      </c>
      <c r="X1929" t="inlineStr">
        <is>
          <t>Lab</t>
        </is>
      </c>
      <c r="Y1929"/>
      <c r="Z1929" t="inlineStr">
        <is>
          <t>Formulation</t>
        </is>
      </c>
      <c r="AA1929"/>
      <c r="AB1929" t="n">
        <v>0.12</v>
      </c>
      <c r="AC1929"/>
      <c r="AD1929"/>
      <c r="AE1929"/>
      <c r="AF1929"/>
      <c r="AG1929" t="inlineStr">
        <is>
          <t>AI mg/L</t>
        </is>
      </c>
      <c r="AH1929"/>
      <c r="AI1929"/>
      <c r="AJ1929"/>
      <c r="AK1929"/>
      <c r="AL1929"/>
      <c r="AM1929"/>
      <c r="AN1929"/>
      <c r="AO1929"/>
      <c r="AP1929"/>
      <c r="AQ1929"/>
      <c r="AR1929"/>
      <c r="AS1929"/>
      <c r="AT1929"/>
      <c r="AU1929"/>
      <c r="AV1929"/>
      <c r="AW1929"/>
      <c r="AX1929" t="inlineStr">
        <is>
          <t>Mortality</t>
        </is>
      </c>
      <c r="AY1929" t="inlineStr">
        <is>
          <t>Mortality</t>
        </is>
      </c>
      <c r="AZ1929" t="inlineStr">
        <is>
          <t>LC50</t>
        </is>
      </c>
      <c r="BA1929"/>
      <c r="BB1929" t="n">
        <v>4.0</v>
      </c>
      <c r="BC1929"/>
      <c r="BD1929"/>
      <c r="BE1929"/>
      <c r="BF1929"/>
      <c r="BG1929" t="inlineStr">
        <is>
          <t>Day(s)</t>
        </is>
      </c>
      <c r="BH1929" t="inlineStr">
        <is>
          <t>Active ingredient</t>
        </is>
      </c>
      <c r="BI1929" t="inlineStr">
        <is>
          <t>DTXSID1025512</t>
        </is>
      </c>
      <c r="BJ1929"/>
      <c r="BK1929"/>
      <c r="BL1929"/>
      <c r="BM1929"/>
      <c r="BN1929"/>
      <c r="BO1929"/>
      <c r="BP1929"/>
      <c r="BQ1929"/>
      <c r="BR1929"/>
      <c r="BS1929"/>
      <c r="BT1929" t="inlineStr">
        <is>
          <t>--</t>
        </is>
      </c>
      <c r="BU1929"/>
      <c r="BV1929"/>
      <c r="BW1929"/>
      <c r="BX1929"/>
      <c r="BY1929"/>
      <c r="BZ1929"/>
      <c r="CA1929"/>
      <c r="CB1929"/>
      <c r="CC1929"/>
      <c r="CD1929"/>
      <c r="CE1929"/>
      <c r="CF1929"/>
      <c r="CG1929"/>
      <c r="CH1929"/>
      <c r="CI1929" t="inlineStr">
        <is>
          <t xml:space="preserve"> CONTR/&lt;= 10 % MORT// USED STANDARD METHODS// AERATED FOR 5 MINUTES AT 48 H// TREATED WITH TETRACYCLINE TWICE// </t>
        </is>
      </c>
      <c r="CJ1929" t="inlineStr">
        <is>
          <t xml:space="preserve">   CONTR/&lt;= 10 % MORT// USED STANDARD METHODS// AERATED FOR 5 MINUTES AT 48 H// TREATED WITH TETRACYCLINE TWICE// </t>
        </is>
      </c>
      <c r="CK1929" t="inlineStr">
        <is>
          <t>Little,L.W., and J.C. Lamb III</t>
        </is>
      </c>
      <c r="CL1929" t="n">
        <v>6969.0</v>
      </c>
      <c r="CM1929" t="inlineStr">
        <is>
          <t>Acute Toxicity of 46 Selected Dyes to the Fathead Minnow, Pimephales promelas</t>
        </is>
      </c>
      <c r="CN1929" t="inlineStr">
        <is>
          <t>Dyes and the Environment - Reports on Selected Dyes and Their Effects, American Dye Manufacturers Institute:123 p.</t>
        </is>
      </c>
      <c r="CO1929" t="n">
        <v>1973.0</v>
      </c>
      <c r="CP1929" t="inlineStr">
        <is>
          <t>Little,L.W., and J.C. Lamb III (1973). Acute Toxicity of 46 Selected Dyes to the Fathead Minnow, Pimephales promelas. Dyes and the Environment - Reports on Selected Dyes and Their Effects, American Dye Manufacturers Institute, 123 p. ECOREF#:6969</t>
        </is>
      </c>
    </row>
    <row r="1930">
      <c r="A1930" t="n">
        <v>569642.0</v>
      </c>
      <c r="B1930" t="inlineStr">
        <is>
          <t>N-[4-[[4-(Dimethylamino)phenyl]phenylmethylene]-2,5-cyclohexadien-1-ylidene]-N-methylmethanaminium chloride (1:1)</t>
        </is>
      </c>
      <c r="C1930"/>
      <c r="D1930" t="inlineStr">
        <is>
          <t>Unmeasured</t>
        </is>
      </c>
      <c r="E1930" t="inlineStr">
        <is>
          <t>Not coded</t>
        </is>
      </c>
      <c r="F1930"/>
      <c r="G1930"/>
      <c r="H1930"/>
      <c r="I1930"/>
      <c r="J1930"/>
      <c r="K1930"/>
      <c r="L1930" t="inlineStr">
        <is>
          <t>Pimephales promelas</t>
        </is>
      </c>
      <c r="M1930" t="inlineStr">
        <is>
          <t>Fathead Minnow</t>
        </is>
      </c>
      <c r="N1930"/>
      <c r="O1930"/>
      <c r="P1930"/>
      <c r="Q1930"/>
      <c r="R1930"/>
      <c r="S1930"/>
      <c r="T1930"/>
      <c r="U1930"/>
      <c r="V1930" t="inlineStr">
        <is>
          <t>Static</t>
        </is>
      </c>
      <c r="W1930" t="inlineStr">
        <is>
          <t>Fresh water</t>
        </is>
      </c>
      <c r="X1930" t="inlineStr">
        <is>
          <t>Lab</t>
        </is>
      </c>
      <c r="Y1930"/>
      <c r="Z1930" t="inlineStr">
        <is>
          <t>Formulation</t>
        </is>
      </c>
      <c r="AA1930"/>
      <c r="AB1930" t="n">
        <v>0.12</v>
      </c>
      <c r="AC1930"/>
      <c r="AD1930"/>
      <c r="AE1930"/>
      <c r="AF1930"/>
      <c r="AG1930" t="inlineStr">
        <is>
          <t>AI mg/L</t>
        </is>
      </c>
      <c r="AH1930"/>
      <c r="AI1930"/>
      <c r="AJ1930"/>
      <c r="AK1930"/>
      <c r="AL1930"/>
      <c r="AM1930"/>
      <c r="AN1930"/>
      <c r="AO1930"/>
      <c r="AP1930"/>
      <c r="AQ1930"/>
      <c r="AR1930"/>
      <c r="AS1930"/>
      <c r="AT1930"/>
      <c r="AU1930"/>
      <c r="AV1930"/>
      <c r="AW1930"/>
      <c r="AX1930" t="inlineStr">
        <is>
          <t>Mortality</t>
        </is>
      </c>
      <c r="AY1930" t="inlineStr">
        <is>
          <t>Mortality</t>
        </is>
      </c>
      <c r="AZ1930" t="inlineStr">
        <is>
          <t>LC50</t>
        </is>
      </c>
      <c r="BA1930"/>
      <c r="BB1930" t="n">
        <v>4.0</v>
      </c>
      <c r="BC1930"/>
      <c r="BD1930"/>
      <c r="BE1930"/>
      <c r="BF1930"/>
      <c r="BG1930" t="inlineStr">
        <is>
          <t>Day(s)</t>
        </is>
      </c>
      <c r="BH1930"/>
      <c r="BI1930" t="inlineStr">
        <is>
          <t>DTXSID1025512</t>
        </is>
      </c>
      <c r="BJ1930"/>
      <c r="BK1930"/>
      <c r="BL1930"/>
      <c r="BM1930"/>
      <c r="BN1930"/>
      <c r="BO1930"/>
      <c r="BP1930"/>
      <c r="BQ1930"/>
      <c r="BR1930"/>
      <c r="BS1930"/>
      <c r="BT1930" t="inlineStr">
        <is>
          <t>--</t>
        </is>
      </c>
      <c r="BU1930"/>
      <c r="BV1930"/>
      <c r="BW1930"/>
      <c r="BX1930"/>
      <c r="BY1930"/>
      <c r="BZ1930"/>
      <c r="CA1930"/>
      <c r="CB1930"/>
      <c r="CC1930"/>
      <c r="CD1930"/>
      <c r="CE1930"/>
      <c r="CF1930"/>
      <c r="CG1930"/>
      <c r="CH1930"/>
      <c r="CI1930" t="inlineStr">
        <is>
          <t xml:space="preserve"> AERATION 5 MINUTES AFTER 48 H OF TESTING// CONTR/&lt;= 10 % MORT, FOLLOWED STANDARD METHODS// </t>
        </is>
      </c>
      <c r="CJ1930" t="inlineStr">
        <is>
          <t xml:space="preserve">   AERATION 5 MINUTES AFTER 48 H OF TESTING// CONTR/&lt;= 10 % MORT, FOLLOWED STANDARD METHODS// </t>
        </is>
      </c>
      <c r="CK1930" t="inlineStr">
        <is>
          <t>Little,L.W., J.C. Lamb III, M.A. Chillingworth, and W.B. Durkin</t>
        </is>
      </c>
      <c r="CL1930" t="n">
        <v>5789.0</v>
      </c>
      <c r="CM1930" t="inlineStr">
        <is>
          <t>Acute Toxicity of Selected Commercial Dyes to the Fathead Minnow and Evaluation of Biological Treatment for Reduction of Toxicity</t>
        </is>
      </c>
      <c r="CN1930" t="inlineStr">
        <is>
          <t>In: Proceedings of the 29th Industrial Waste Conference, Lafayette, IN:524-534</t>
        </is>
      </c>
      <c r="CO1930" t="n">
        <v>1974.0</v>
      </c>
      <c r="CP1930" t="inlineStr">
        <is>
          <t>Little,L.W., J.C. Lamb III, M.A. Chillingworth, and W.B. Durkin (1974). Acute Toxicity of Selected Commercial Dyes to the Fathead Minnow and Evaluation of Biological Treatment for Reduction of Toxicity. In: Proceedings of the 29th Industrial Waste Conference, Lafayette, IN, 524-534. ECOREF#:5789</t>
        </is>
      </c>
    </row>
    <row r="1931">
      <c r="A1931" t="n">
        <v>570241.0</v>
      </c>
      <c r="B1931" t="inlineStr">
        <is>
          <t>2-Methyl-6-nitrobenzenamine</t>
        </is>
      </c>
      <c r="C1931"/>
      <c r="D1931" t="inlineStr">
        <is>
          <t>Unmeasured</t>
        </is>
      </c>
      <c r="E1931" t="inlineStr">
        <is>
          <t>Not coded</t>
        </is>
      </c>
      <c r="F1931"/>
      <c r="G1931"/>
      <c r="H1931"/>
      <c r="I1931" t="n">
        <v>95.0</v>
      </c>
      <c r="J1931"/>
      <c r="K1931" t="n">
        <v>99.0</v>
      </c>
      <c r="L1931" t="inlineStr">
        <is>
          <t>Pimephales promelas</t>
        </is>
      </c>
      <c r="M1931" t="inlineStr">
        <is>
          <t>Fathead Minnow</t>
        </is>
      </c>
      <c r="N1931" t="inlineStr">
        <is>
          <t>Juvenile</t>
        </is>
      </c>
      <c r="O1931"/>
      <c r="P1931"/>
      <c r="Q1931"/>
      <c r="R1931"/>
      <c r="S1931"/>
      <c r="T1931"/>
      <c r="U1931"/>
      <c r="V1931" t="inlineStr">
        <is>
          <t>Static</t>
        </is>
      </c>
      <c r="W1931" t="inlineStr">
        <is>
          <t>Fresh water</t>
        </is>
      </c>
      <c r="X1931" t="inlineStr">
        <is>
          <t>Lab</t>
        </is>
      </c>
      <c r="Y1931"/>
      <c r="Z1931" t="inlineStr">
        <is>
          <t>Active ingredient</t>
        </is>
      </c>
      <c r="AA1931"/>
      <c r="AB1931" t="n">
        <v>24.3</v>
      </c>
      <c r="AC1931"/>
      <c r="AD1931" t="n">
        <v>16.1</v>
      </c>
      <c r="AE1931"/>
      <c r="AF1931" t="n">
        <v>32.2</v>
      </c>
      <c r="AG1931" t="inlineStr">
        <is>
          <t>AI mg/L</t>
        </is>
      </c>
      <c r="AH1931"/>
      <c r="AI1931"/>
      <c r="AJ1931"/>
      <c r="AK1931"/>
      <c r="AL1931"/>
      <c r="AM1931"/>
      <c r="AN1931"/>
      <c r="AO1931"/>
      <c r="AP1931"/>
      <c r="AQ1931"/>
      <c r="AR1931"/>
      <c r="AS1931"/>
      <c r="AT1931"/>
      <c r="AU1931"/>
      <c r="AV1931"/>
      <c r="AW1931"/>
      <c r="AX1931" t="inlineStr">
        <is>
          <t>Mortality</t>
        </is>
      </c>
      <c r="AY1931" t="inlineStr">
        <is>
          <t>Mortality</t>
        </is>
      </c>
      <c r="AZ1931" t="inlineStr">
        <is>
          <t>LC50</t>
        </is>
      </c>
      <c r="BA1931"/>
      <c r="BB1931" t="n">
        <v>4.0</v>
      </c>
      <c r="BC1931"/>
      <c r="BD1931"/>
      <c r="BE1931"/>
      <c r="BF1931"/>
      <c r="BG1931" t="inlineStr">
        <is>
          <t>Day(s)</t>
        </is>
      </c>
      <c r="BH1931" t="inlineStr">
        <is>
          <t>Pure</t>
        </is>
      </c>
      <c r="BI1931" t="inlineStr">
        <is>
          <t>DTXSID7025631</t>
        </is>
      </c>
      <c r="BJ1931"/>
      <c r="BK1931"/>
      <c r="BL1931"/>
      <c r="BM1931"/>
      <c r="BN1931"/>
      <c r="BO1931"/>
      <c r="BP1931"/>
      <c r="BQ1931"/>
      <c r="BR1931"/>
      <c r="BS1931"/>
      <c r="BT1931" t="inlineStr">
        <is>
          <t>--</t>
        </is>
      </c>
      <c r="BU1931"/>
      <c r="BV1931"/>
      <c r="BW1931"/>
      <c r="BX1931"/>
      <c r="BY1931"/>
      <c r="BZ1931"/>
      <c r="CA1931"/>
      <c r="CB1931"/>
      <c r="CC1931"/>
      <c r="CD1931"/>
      <c r="CE1931"/>
      <c r="CF1931"/>
      <c r="CG1931"/>
      <c r="CH1931"/>
      <c r="CI1931" t="inlineStr">
        <is>
          <t xml:space="preserve"> UNFED// </t>
        </is>
      </c>
      <c r="CJ1931" t="inlineStr">
        <is>
          <t xml:space="preserve">   UNFED// </t>
        </is>
      </c>
      <c r="CK1931" t="inlineStr">
        <is>
          <t>Bailey,H.C., and R.J. Spanggord</t>
        </is>
      </c>
      <c r="CL1931" t="n">
        <v>10141.0</v>
      </c>
      <c r="CM1931" t="inlineStr">
        <is>
          <t>The Relationship Between the Toxicity and Structure of Nitroaromatic Chemicals</t>
        </is>
      </c>
      <c r="CN1931" t="inlineStr">
        <is>
          <t>ASTM Spec. Tech. Publ.:98-107</t>
        </is>
      </c>
      <c r="CO1931" t="n">
        <v>1983.0</v>
      </c>
      <c r="CP1931" t="inlineStr">
        <is>
          <t>Bailey,H.C., and R.J. Spanggord (1983). The Relationship Between the Toxicity and Structure of Nitroaromatic Chemicals. ASTM Spec. Tech. Publ., 98-107. ECOREF#:10141</t>
        </is>
      </c>
    </row>
    <row r="1932">
      <c r="A1932" t="n">
        <v>573568.0</v>
      </c>
      <c r="B1932" t="inlineStr">
        <is>
          <t>2,6-Dinitrophenol</t>
        </is>
      </c>
      <c r="C1932"/>
      <c r="D1932" t="inlineStr">
        <is>
          <t>Measured</t>
        </is>
      </c>
      <c r="E1932" t="inlineStr">
        <is>
          <t>Not coded</t>
        </is>
      </c>
      <c r="F1932" t="inlineStr">
        <is>
          <t>&gt;=</t>
        </is>
      </c>
      <c r="G1932" t="n">
        <v>95.0</v>
      </c>
      <c r="H1932"/>
      <c r="I1932"/>
      <c r="J1932"/>
      <c r="K1932"/>
      <c r="L1932" t="inlineStr">
        <is>
          <t>Pimephales promelas</t>
        </is>
      </c>
      <c r="M1932" t="inlineStr">
        <is>
          <t>Fathead Minnow</t>
        </is>
      </c>
      <c r="N1932" t="inlineStr">
        <is>
          <t>Juvenile</t>
        </is>
      </c>
      <c r="O1932"/>
      <c r="P1932"/>
      <c r="Q1932"/>
      <c r="R1932" t="n">
        <v>26.0</v>
      </c>
      <c r="S1932"/>
      <c r="T1932" t="n">
        <v>34.0</v>
      </c>
      <c r="U1932" t="inlineStr">
        <is>
          <t>Day(s)</t>
        </is>
      </c>
      <c r="V1932" t="inlineStr">
        <is>
          <t>Flow-through</t>
        </is>
      </c>
      <c r="W1932" t="inlineStr">
        <is>
          <t>Fresh water</t>
        </is>
      </c>
      <c r="X1932" t="inlineStr">
        <is>
          <t>Lab</t>
        </is>
      </c>
      <c r="Y1932"/>
      <c r="Z1932" t="inlineStr">
        <is>
          <t>Active ingredient</t>
        </is>
      </c>
      <c r="AA1932"/>
      <c r="AB1932" t="n">
        <v>39.7</v>
      </c>
      <c r="AC1932"/>
      <c r="AD1932"/>
      <c r="AE1932"/>
      <c r="AF1932"/>
      <c r="AG1932" t="inlineStr">
        <is>
          <t>AI mg/L</t>
        </is>
      </c>
      <c r="AH1932"/>
      <c r="AI1932"/>
      <c r="AJ1932"/>
      <c r="AK1932"/>
      <c r="AL1932"/>
      <c r="AM1932"/>
      <c r="AN1932"/>
      <c r="AO1932"/>
      <c r="AP1932"/>
      <c r="AQ1932"/>
      <c r="AR1932"/>
      <c r="AS1932"/>
      <c r="AT1932"/>
      <c r="AU1932"/>
      <c r="AV1932"/>
      <c r="AW1932"/>
      <c r="AX1932" t="inlineStr">
        <is>
          <t>Mortality</t>
        </is>
      </c>
      <c r="AY1932" t="inlineStr">
        <is>
          <t>Mortality</t>
        </is>
      </c>
      <c r="AZ1932" t="inlineStr">
        <is>
          <t>LC50</t>
        </is>
      </c>
      <c r="BA1932"/>
      <c r="BB1932" t="n">
        <v>4.0</v>
      </c>
      <c r="BC1932"/>
      <c r="BD1932"/>
      <c r="BE1932"/>
      <c r="BF1932"/>
      <c r="BG1932" t="inlineStr">
        <is>
          <t>Day(s)</t>
        </is>
      </c>
      <c r="BH1932" t="inlineStr">
        <is>
          <t>Pure</t>
        </is>
      </c>
      <c r="BI1932" t="inlineStr">
        <is>
          <t>DTXSID5022063</t>
        </is>
      </c>
      <c r="BJ1932" t="inlineStr">
        <is>
          <t>10.1002/etc.5620140920</t>
        </is>
      </c>
      <c r="BK1932"/>
      <c r="BL1932"/>
      <c r="BM1932"/>
      <c r="BN1932"/>
      <c r="BO1932"/>
      <c r="BP1932"/>
      <c r="BQ1932"/>
      <c r="BR1932"/>
      <c r="BS1932"/>
      <c r="BT1932" t="inlineStr">
        <is>
          <t>--</t>
        </is>
      </c>
      <c r="BU1932"/>
      <c r="BV1932"/>
      <c r="BW1932"/>
      <c r="BX1932"/>
      <c r="BY1932"/>
      <c r="BZ1932"/>
      <c r="CA1932"/>
      <c r="CB1932"/>
      <c r="CC1932"/>
      <c r="CD1932"/>
      <c r="CE1932"/>
      <c r="CF1932"/>
      <c r="CG1932"/>
      <c r="CH1932"/>
      <c r="CI1932"/>
      <c r="CJ1932"/>
      <c r="CK1932" t="inlineStr">
        <is>
          <t>Broderius,S.J., M.D. Kahl, and M.D. Hoglund</t>
        </is>
      </c>
      <c r="CL1932" t="n">
        <v>15031.0</v>
      </c>
      <c r="CM1932" t="inlineStr">
        <is>
          <t>Use of Joint Toxic Response to Define the Primary Mode of Toxic Action for Diverse Industrial Organic Chemicals</t>
        </is>
      </c>
      <c r="CN1932" t="inlineStr">
        <is>
          <t>Environ. Toxicol. Chem.14(9): 1591-1605</t>
        </is>
      </c>
      <c r="CO1932" t="n">
        <v>1995.0</v>
      </c>
      <c r="CP1932" t="inlineStr">
        <is>
          <t>Broderius,S.J., M.D. Kahl, and M.D. Hoglund (1995). Use of Joint Toxic Response to Define the Primary Mode of Toxic Action for Diverse Industrial Organic Chemicals. Environ. Toxicol. Chem., 14, (9), 1591-1605. doi:10.1002/etc.5620140920. ECOREF#:15031</t>
        </is>
      </c>
    </row>
    <row r="1933">
      <c r="A1933" t="n">
        <v>573568.0</v>
      </c>
      <c r="B1933" t="inlineStr">
        <is>
          <t>2,6-Dinitrophenol</t>
        </is>
      </c>
      <c r="C1933"/>
      <c r="D1933" t="inlineStr">
        <is>
          <t>Measured</t>
        </is>
      </c>
      <c r="E1933" t="inlineStr">
        <is>
          <t>Not coded</t>
        </is>
      </c>
      <c r="F1933"/>
      <c r="G1933" t="n">
        <v>80.0</v>
      </c>
      <c r="H1933"/>
      <c r="I1933"/>
      <c r="J1933"/>
      <c r="K1933"/>
      <c r="L1933" t="inlineStr">
        <is>
          <t>Pimephales promelas</t>
        </is>
      </c>
      <c r="M1933" t="inlineStr">
        <is>
          <t>Fathead Minnow</t>
        </is>
      </c>
      <c r="N1933"/>
      <c r="O1933"/>
      <c r="P1933" t="n">
        <v>29.0</v>
      </c>
      <c r="Q1933"/>
      <c r="R1933"/>
      <c r="S1933"/>
      <c r="T1933"/>
      <c r="U1933" t="inlineStr">
        <is>
          <t>Day(s)</t>
        </is>
      </c>
      <c r="V1933" t="inlineStr">
        <is>
          <t>Flow-through</t>
        </is>
      </c>
      <c r="W1933" t="inlineStr">
        <is>
          <t>Fresh water</t>
        </is>
      </c>
      <c r="X1933" t="inlineStr">
        <is>
          <t>Lab</t>
        </is>
      </c>
      <c r="Y1933"/>
      <c r="Z1933" t="inlineStr">
        <is>
          <t>Active ingredient</t>
        </is>
      </c>
      <c r="AA1933"/>
      <c r="AB1933" t="n">
        <v>39.7</v>
      </c>
      <c r="AC1933"/>
      <c r="AD1933" t="n">
        <v>35.5</v>
      </c>
      <c r="AE1933"/>
      <c r="AF1933" t="n">
        <v>44.4</v>
      </c>
      <c r="AG1933" t="inlineStr">
        <is>
          <t>AI mg/L</t>
        </is>
      </c>
      <c r="AH1933"/>
      <c r="AI1933"/>
      <c r="AJ1933"/>
      <c r="AK1933"/>
      <c r="AL1933"/>
      <c r="AM1933"/>
      <c r="AN1933"/>
      <c r="AO1933"/>
      <c r="AP1933"/>
      <c r="AQ1933"/>
      <c r="AR1933"/>
      <c r="AS1933"/>
      <c r="AT1933"/>
      <c r="AU1933"/>
      <c r="AV1933"/>
      <c r="AW1933"/>
      <c r="AX1933" t="inlineStr">
        <is>
          <t>Mortality</t>
        </is>
      </c>
      <c r="AY1933" t="inlineStr">
        <is>
          <t>Mortality</t>
        </is>
      </c>
      <c r="AZ1933" t="inlineStr">
        <is>
          <t>LC50</t>
        </is>
      </c>
      <c r="BA1933"/>
      <c r="BB1933" t="n">
        <v>4.0</v>
      </c>
      <c r="BC1933"/>
      <c r="BD1933"/>
      <c r="BE1933"/>
      <c r="BF1933"/>
      <c r="BG1933" t="inlineStr">
        <is>
          <t>Day(s)</t>
        </is>
      </c>
      <c r="BH1933" t="inlineStr">
        <is>
          <t>Pure</t>
        </is>
      </c>
      <c r="BI1933" t="inlineStr">
        <is>
          <t>DTXSID5022063</t>
        </is>
      </c>
      <c r="BJ1933"/>
      <c r="BK1933"/>
      <c r="BL1933"/>
      <c r="BM1933"/>
      <c r="BN1933"/>
      <c r="BO1933"/>
      <c r="BP1933"/>
      <c r="BQ1933"/>
      <c r="BR1933"/>
      <c r="BS1933"/>
      <c r="BT1933" t="inlineStr">
        <is>
          <t>--</t>
        </is>
      </c>
      <c r="BU1933"/>
      <c r="BV1933"/>
      <c r="BW1933"/>
      <c r="BX1933"/>
      <c r="BY1933"/>
      <c r="BZ1933"/>
      <c r="CA1933"/>
      <c r="CB1933"/>
      <c r="CC1933"/>
      <c r="CD1933"/>
      <c r="CE1933"/>
      <c r="CF1933"/>
      <c r="CG1933"/>
      <c r="CH1933"/>
      <c r="CI1933" t="inlineStr">
        <is>
          <t xml:space="preserve"> Affected fish lost schooling behavior, were hyperactive and overreactive to external stimuli and lost equilibrium prior to death.  NaOH was added to the stock solution to increase the solubility rate of the chemical.  The pH of the stock </t>
        </is>
      </c>
      <c r="CJ1933" t="inlineStr">
        <is>
          <t xml:space="preserve">   Affected fish lost schooling behavior, were hyperactive and overreactive to external stimuli and lost equilibrium prior to death.  NaOH was added to the stock solution to increase the solubility rate of the chemical.  The pH of the stock </t>
        </is>
      </c>
      <c r="CK1933" t="inlineStr">
        <is>
          <t>Geiger,D.L., L.T. Brooke, and D.J. Call</t>
        </is>
      </c>
      <c r="CL1933" t="n">
        <v>3217.0</v>
      </c>
      <c r="CM1933" t="inlineStr">
        <is>
          <t>Acute Toxicities of Organic Chemicals to Fathead Minnows (Pimephales promelas), Volume V</t>
        </is>
      </c>
      <c r="CN1933" t="inlineStr">
        <is>
          <t>Center for Lake Superior Environmental Studies, University of Wisconsin, Superior, WI:332 p.</t>
        </is>
      </c>
      <c r="CO1933" t="n">
        <v>1990.0</v>
      </c>
      <c r="CP1933" t="inlineStr">
        <is>
          <t>Geiger,D.L., L.T. Brooke, and D.J. Call (1990). Acute Toxicities of Organic Chemicals to Fathead Minnows (Pimephales promelas), Volume V. Center for Lake Superior Environmental Studies, University of Wisconsin, Superior, WI, 332 p. ECOREF#:3217</t>
        </is>
      </c>
    </row>
    <row r="1934">
      <c r="A1934" t="n">
        <v>576261.0</v>
      </c>
      <c r="B1934" t="inlineStr">
        <is>
          <t>2,6-Dimethylphenol</t>
        </is>
      </c>
      <c r="C1934"/>
      <c r="D1934" t="inlineStr">
        <is>
          <t>Measured</t>
        </is>
      </c>
      <c r="E1934" t="inlineStr">
        <is>
          <t>Not coded</t>
        </is>
      </c>
      <c r="F1934"/>
      <c r="G1934"/>
      <c r="H1934"/>
      <c r="I1934"/>
      <c r="J1934"/>
      <c r="K1934"/>
      <c r="L1934" t="inlineStr">
        <is>
          <t>Pimephales promelas</t>
        </is>
      </c>
      <c r="M1934" t="inlineStr">
        <is>
          <t>Fathead Minnow</t>
        </is>
      </c>
      <c r="N1934"/>
      <c r="O1934"/>
      <c r="P1934"/>
      <c r="Q1934"/>
      <c r="R1934" t="n">
        <v>30.0</v>
      </c>
      <c r="S1934"/>
      <c r="T1934" t="n">
        <v>35.0</v>
      </c>
      <c r="U1934" t="inlineStr">
        <is>
          <t>Day(s)</t>
        </is>
      </c>
      <c r="V1934" t="inlineStr">
        <is>
          <t>Flow-through</t>
        </is>
      </c>
      <c r="W1934" t="inlineStr">
        <is>
          <t>Fresh water</t>
        </is>
      </c>
      <c r="X1934" t="inlineStr">
        <is>
          <t>Lab</t>
        </is>
      </c>
      <c r="Y1934"/>
      <c r="Z1934" t="inlineStr">
        <is>
          <t>Active ingredient</t>
        </is>
      </c>
      <c r="AA1934" t="inlineStr">
        <is>
          <t>&gt;</t>
        </is>
      </c>
      <c r="AB1934" t="n">
        <v>27.0</v>
      </c>
      <c r="AC1934"/>
      <c r="AD1934"/>
      <c r="AE1934"/>
      <c r="AF1934"/>
      <c r="AG1934" t="inlineStr">
        <is>
          <t>AI mg/L</t>
        </is>
      </c>
      <c r="AH1934"/>
      <c r="AI1934"/>
      <c r="AJ1934"/>
      <c r="AK1934"/>
      <c r="AL1934"/>
      <c r="AM1934"/>
      <c r="AN1934"/>
      <c r="AO1934"/>
      <c r="AP1934"/>
      <c r="AQ1934"/>
      <c r="AR1934"/>
      <c r="AS1934"/>
      <c r="AT1934"/>
      <c r="AU1934"/>
      <c r="AV1934"/>
      <c r="AW1934"/>
      <c r="AX1934" t="inlineStr">
        <is>
          <t>Mortality</t>
        </is>
      </c>
      <c r="AY1934" t="inlineStr">
        <is>
          <t>Mortality</t>
        </is>
      </c>
      <c r="AZ1934" t="inlineStr">
        <is>
          <t>LC50</t>
        </is>
      </c>
      <c r="BA1934"/>
      <c r="BB1934" t="n">
        <v>4.0</v>
      </c>
      <c r="BC1934"/>
      <c r="BD1934"/>
      <c r="BE1934"/>
      <c r="BF1934"/>
      <c r="BG1934" t="inlineStr">
        <is>
          <t>Day(s)</t>
        </is>
      </c>
      <c r="BH1934"/>
      <c r="BI1934" t="inlineStr">
        <is>
          <t>DTXSID9024063</t>
        </is>
      </c>
      <c r="BJ1934" t="inlineStr">
        <is>
          <t>10.1007/BF01622141</t>
        </is>
      </c>
      <c r="BK1934"/>
      <c r="BL1934"/>
      <c r="BM1934"/>
      <c r="BN1934"/>
      <c r="BO1934"/>
      <c r="BP1934"/>
      <c r="BQ1934"/>
      <c r="BR1934"/>
      <c r="BS1934"/>
      <c r="BT1934" t="inlineStr">
        <is>
          <t>--</t>
        </is>
      </c>
      <c r="BU1934"/>
      <c r="BV1934"/>
      <c r="BW1934"/>
      <c r="BX1934"/>
      <c r="BY1934"/>
      <c r="BZ1934"/>
      <c r="CA1934"/>
      <c r="CB1934"/>
      <c r="CC1934"/>
      <c r="CD1934"/>
      <c r="CE1934"/>
      <c r="CF1934"/>
      <c r="CG1934"/>
      <c r="CH1934"/>
      <c r="CI1934" t="inlineStr">
        <is>
          <t xml:space="preserve"> CONTR/FOLLOWED EPA STANDARD METHODS// NAOH ADDED TO STOCK BOTTLE// </t>
        </is>
      </c>
      <c r="CJ1934" t="inlineStr">
        <is>
          <t xml:space="preserve">   CONTR/FOLLOWED EPA STANDARD METHODS// NAOH ADDED TO STOCK BOTTLE// </t>
        </is>
      </c>
      <c r="CK1934" t="inlineStr">
        <is>
          <t>Phipps,G.L., G.W. Holcombe, and J.T. Fiandt</t>
        </is>
      </c>
      <c r="CL1934" t="n">
        <v>2189.0</v>
      </c>
      <c r="CM1934" t="inlineStr">
        <is>
          <t>Acute Toxicity of Phenol and Substituted Phenols to the Fathead Minnow</t>
        </is>
      </c>
      <c r="CN1934" t="inlineStr">
        <is>
          <t>Bull. Environ. Contam. Toxicol.26(5): 585-593</t>
        </is>
      </c>
      <c r="CO1934" t="n">
        <v>1981.0</v>
      </c>
      <c r="CP1934" t="inlineStr">
        <is>
          <t>Phipps,G.L., G.W. Holcombe, and J.T. Fiandt (1981). Acute Toxicity of Phenol and Substituted Phenols to the Fathead Minnow. Bull. Environ. Contam. Toxicol., 26, (5), 585-593. doi:10.1007/BF01622141. ECOREF#:2189</t>
        </is>
      </c>
    </row>
    <row r="1935">
      <c r="A1935" t="n">
        <v>578461.0</v>
      </c>
      <c r="B1935" t="inlineStr">
        <is>
          <t>5-Methyl-2-nitrobenzenamine</t>
        </is>
      </c>
      <c r="C1935"/>
      <c r="D1935" t="inlineStr">
        <is>
          <t>Unmeasured</t>
        </is>
      </c>
      <c r="E1935" t="inlineStr">
        <is>
          <t>Not coded</t>
        </is>
      </c>
      <c r="F1935"/>
      <c r="G1935"/>
      <c r="H1935"/>
      <c r="I1935"/>
      <c r="J1935"/>
      <c r="K1935"/>
      <c r="L1935" t="inlineStr">
        <is>
          <t>Pimephales promelas</t>
        </is>
      </c>
      <c r="M1935" t="inlineStr">
        <is>
          <t>Fathead Minnow</t>
        </is>
      </c>
      <c r="N1935" t="inlineStr">
        <is>
          <t>Juvenile</t>
        </is>
      </c>
      <c r="O1935"/>
      <c r="P1935"/>
      <c r="Q1935"/>
      <c r="R1935"/>
      <c r="S1935"/>
      <c r="T1935"/>
      <c r="U1935"/>
      <c r="V1935" t="inlineStr">
        <is>
          <t>Static</t>
        </is>
      </c>
      <c r="W1935" t="inlineStr">
        <is>
          <t>Fresh water</t>
        </is>
      </c>
      <c r="X1935" t="inlineStr">
        <is>
          <t>Lab</t>
        </is>
      </c>
      <c r="Y1935"/>
      <c r="Z1935" t="inlineStr">
        <is>
          <t>Formulation</t>
        </is>
      </c>
      <c r="AA1935"/>
      <c r="AB1935" t="n">
        <v>25.5</v>
      </c>
      <c r="AC1935"/>
      <c r="AD1935"/>
      <c r="AE1935"/>
      <c r="AF1935"/>
      <c r="AG1935" t="inlineStr">
        <is>
          <t>AI mg/L</t>
        </is>
      </c>
      <c r="AH1935"/>
      <c r="AI1935"/>
      <c r="AJ1935"/>
      <c r="AK1935"/>
      <c r="AL1935"/>
      <c r="AM1935"/>
      <c r="AN1935"/>
      <c r="AO1935"/>
      <c r="AP1935"/>
      <c r="AQ1935"/>
      <c r="AR1935"/>
      <c r="AS1935"/>
      <c r="AT1935"/>
      <c r="AU1935"/>
      <c r="AV1935"/>
      <c r="AW1935"/>
      <c r="AX1935" t="inlineStr">
        <is>
          <t>Mortality</t>
        </is>
      </c>
      <c r="AY1935" t="inlineStr">
        <is>
          <t>Mortality</t>
        </is>
      </c>
      <c r="AZ1935" t="inlineStr">
        <is>
          <t>LC50</t>
        </is>
      </c>
      <c r="BA1935"/>
      <c r="BB1935" t="n">
        <v>4.0</v>
      </c>
      <c r="BC1935"/>
      <c r="BD1935"/>
      <c r="BE1935"/>
      <c r="BF1935"/>
      <c r="BG1935" t="inlineStr">
        <is>
          <t>Day(s)</t>
        </is>
      </c>
      <c r="BH1935"/>
      <c r="BI1935" t="inlineStr">
        <is>
          <t>DTXSID2025634</t>
        </is>
      </c>
      <c r="BJ1935"/>
      <c r="BK1935"/>
      <c r="BL1935"/>
      <c r="BM1935"/>
      <c r="BN1935"/>
      <c r="BO1935"/>
      <c r="BP1935"/>
      <c r="BQ1935"/>
      <c r="BR1935"/>
      <c r="BS1935"/>
      <c r="BT1935" t="inlineStr">
        <is>
          <t>--</t>
        </is>
      </c>
      <c r="BU1935"/>
      <c r="BV1935"/>
      <c r="BW1935"/>
      <c r="BX1935"/>
      <c r="BY1935"/>
      <c r="BZ1935"/>
      <c r="CA1935"/>
      <c r="CB1935"/>
      <c r="CC1935"/>
      <c r="CD1935"/>
      <c r="CE1935"/>
      <c r="CF1935"/>
      <c r="CG1935"/>
      <c r="CH1935"/>
      <c r="CI1935"/>
      <c r="CJ1935"/>
      <c r="CK1935" t="inlineStr">
        <is>
          <t>Pearson,J.G., J.P. Glennon, J.J. Barkley, and J.W. Highfill</t>
        </is>
      </c>
      <c r="CL1935" t="n">
        <v>5087.0</v>
      </c>
      <c r="CM1935" t="inlineStr">
        <is>
          <t>An Approach to the Toxicological Evaluation of a Complex Industrial Wastewater</t>
        </is>
      </c>
      <c r="CN1935" t="inlineStr">
        <is>
          <t>ASTM Spec. Tech. Publ.:284-301</t>
        </is>
      </c>
      <c r="CO1935" t="n">
        <v>1979.0</v>
      </c>
      <c r="CP1935" t="inlineStr">
        <is>
          <t>Pearson,J.G., J.P. Glennon, J.J. Barkley, and J.W. Highfill (1979). An Approach to the Toxicological Evaluation of a Complex Industrial Wastewater. ASTM Spec. Tech. Publ., 284-301. ECOREF#:5087</t>
        </is>
      </c>
    </row>
    <row r="1936">
      <c r="A1936" t="n">
        <v>578461.0</v>
      </c>
      <c r="B1936" t="inlineStr">
        <is>
          <t>5-Methyl-2-nitrobenzenamine</t>
        </is>
      </c>
      <c r="C1936"/>
      <c r="D1936" t="inlineStr">
        <is>
          <t>Unmeasured</t>
        </is>
      </c>
      <c r="E1936" t="inlineStr">
        <is>
          <t>Not coded</t>
        </is>
      </c>
      <c r="F1936"/>
      <c r="G1936"/>
      <c r="H1936"/>
      <c r="I1936" t="n">
        <v>95.0</v>
      </c>
      <c r="J1936"/>
      <c r="K1936" t="n">
        <v>99.0</v>
      </c>
      <c r="L1936" t="inlineStr">
        <is>
          <t>Pimephales promelas</t>
        </is>
      </c>
      <c r="M1936" t="inlineStr">
        <is>
          <t>Fathead Minnow</t>
        </is>
      </c>
      <c r="N1936" t="inlineStr">
        <is>
          <t>Juvenile</t>
        </is>
      </c>
      <c r="O1936"/>
      <c r="P1936"/>
      <c r="Q1936"/>
      <c r="R1936"/>
      <c r="S1936"/>
      <c r="T1936"/>
      <c r="U1936"/>
      <c r="V1936" t="inlineStr">
        <is>
          <t>Static</t>
        </is>
      </c>
      <c r="W1936" t="inlineStr">
        <is>
          <t>Fresh water</t>
        </is>
      </c>
      <c r="X1936" t="inlineStr">
        <is>
          <t>Lab</t>
        </is>
      </c>
      <c r="Y1936"/>
      <c r="Z1936" t="inlineStr">
        <is>
          <t>Active ingredient</t>
        </is>
      </c>
      <c r="AA1936"/>
      <c r="AB1936" t="n">
        <v>24.2</v>
      </c>
      <c r="AC1936"/>
      <c r="AD1936" t="n">
        <v>21.8</v>
      </c>
      <c r="AE1936"/>
      <c r="AF1936" t="n">
        <v>27.4</v>
      </c>
      <c r="AG1936" t="inlineStr">
        <is>
          <t>AI mg/L</t>
        </is>
      </c>
      <c r="AH1936"/>
      <c r="AI1936"/>
      <c r="AJ1936"/>
      <c r="AK1936"/>
      <c r="AL1936"/>
      <c r="AM1936"/>
      <c r="AN1936"/>
      <c r="AO1936"/>
      <c r="AP1936"/>
      <c r="AQ1936"/>
      <c r="AR1936"/>
      <c r="AS1936"/>
      <c r="AT1936"/>
      <c r="AU1936"/>
      <c r="AV1936"/>
      <c r="AW1936"/>
      <c r="AX1936" t="inlineStr">
        <is>
          <t>Mortality</t>
        </is>
      </c>
      <c r="AY1936" t="inlineStr">
        <is>
          <t>Mortality</t>
        </is>
      </c>
      <c r="AZ1936" t="inlineStr">
        <is>
          <t>LC50</t>
        </is>
      </c>
      <c r="BA1936"/>
      <c r="BB1936" t="n">
        <v>4.0</v>
      </c>
      <c r="BC1936"/>
      <c r="BD1936"/>
      <c r="BE1936"/>
      <c r="BF1936"/>
      <c r="BG1936" t="inlineStr">
        <is>
          <t>Day(s)</t>
        </is>
      </c>
      <c r="BH1936" t="inlineStr">
        <is>
          <t>Pure</t>
        </is>
      </c>
      <c r="BI1936" t="inlineStr">
        <is>
          <t>DTXSID2025634</t>
        </is>
      </c>
      <c r="BJ1936"/>
      <c r="BK1936"/>
      <c r="BL1936"/>
      <c r="BM1936"/>
      <c r="BN1936"/>
      <c r="BO1936"/>
      <c r="BP1936"/>
      <c r="BQ1936"/>
      <c r="BR1936"/>
      <c r="BS1936"/>
      <c r="BT1936" t="inlineStr">
        <is>
          <t>--</t>
        </is>
      </c>
      <c r="BU1936"/>
      <c r="BV1936"/>
      <c r="BW1936"/>
      <c r="BX1936"/>
      <c r="BY1936"/>
      <c r="BZ1936"/>
      <c r="CA1936"/>
      <c r="CB1936"/>
      <c r="CC1936"/>
      <c r="CD1936"/>
      <c r="CE1936"/>
      <c r="CF1936"/>
      <c r="CG1936"/>
      <c r="CH1936"/>
      <c r="CI1936" t="inlineStr">
        <is>
          <t xml:space="preserve"> UNFED// </t>
        </is>
      </c>
      <c r="CJ1936" t="inlineStr">
        <is>
          <t xml:space="preserve">   UNFED// </t>
        </is>
      </c>
      <c r="CK1936" t="inlineStr">
        <is>
          <t>Bailey,H.C., and R.J. Spanggord</t>
        </is>
      </c>
      <c r="CL1936" t="n">
        <v>10141.0</v>
      </c>
      <c r="CM1936" t="inlineStr">
        <is>
          <t>The Relationship Between the Toxicity and Structure of Nitroaromatic Chemicals</t>
        </is>
      </c>
      <c r="CN1936" t="inlineStr">
        <is>
          <t>ASTM Spec. Tech. Publ.:98-107</t>
        </is>
      </c>
      <c r="CO1936" t="n">
        <v>1983.0</v>
      </c>
      <c r="CP1936" t="inlineStr">
        <is>
          <t>Bailey,H.C., and R.J. Spanggord (1983). The Relationship Between the Toxicity and Structure of Nitroaromatic Chemicals. ASTM Spec. Tech. Publ., 98-107. ECOREF#:10141</t>
        </is>
      </c>
    </row>
    <row r="1937">
      <c r="A1937" t="n">
        <v>583539.0</v>
      </c>
      <c r="B1937" t="inlineStr">
        <is>
          <t>1,2-Dibromobenzene</t>
        </is>
      </c>
      <c r="C1937"/>
      <c r="D1937" t="inlineStr">
        <is>
          <t>Measured</t>
        </is>
      </c>
      <c r="E1937" t="inlineStr">
        <is>
          <t>Not coded</t>
        </is>
      </c>
      <c r="F1937"/>
      <c r="G1937" t="n">
        <v>98.0</v>
      </c>
      <c r="H1937"/>
      <c r="I1937"/>
      <c r="J1937"/>
      <c r="K1937"/>
      <c r="L1937" t="inlineStr">
        <is>
          <t>Pimephales promelas</t>
        </is>
      </c>
      <c r="M1937" t="inlineStr">
        <is>
          <t>Fathead Minnow</t>
        </is>
      </c>
      <c r="N1937"/>
      <c r="O1937"/>
      <c r="P1937" t="n">
        <v>33.0</v>
      </c>
      <c r="Q1937"/>
      <c r="R1937"/>
      <c r="S1937"/>
      <c r="T1937"/>
      <c r="U1937" t="inlineStr">
        <is>
          <t>Day(s)</t>
        </is>
      </c>
      <c r="V1937" t="inlineStr">
        <is>
          <t>Flow-through</t>
        </is>
      </c>
      <c r="W1937" t="inlineStr">
        <is>
          <t>Fresh water</t>
        </is>
      </c>
      <c r="X1937" t="inlineStr">
        <is>
          <t>Lab</t>
        </is>
      </c>
      <c r="Y1937"/>
      <c r="Z1937" t="inlineStr">
        <is>
          <t>Active ingredient</t>
        </is>
      </c>
      <c r="AA1937"/>
      <c r="AB1937" t="n">
        <v>4.05</v>
      </c>
      <c r="AC1937"/>
      <c r="AD1937" t="n">
        <v>3.35</v>
      </c>
      <c r="AE1937"/>
      <c r="AF1937" t="n">
        <v>4.89</v>
      </c>
      <c r="AG1937" t="inlineStr">
        <is>
          <t>AI mg/L</t>
        </is>
      </c>
      <c r="AH1937"/>
      <c r="AI1937"/>
      <c r="AJ1937"/>
      <c r="AK1937"/>
      <c r="AL1937"/>
      <c r="AM1937"/>
      <c r="AN1937"/>
      <c r="AO1937"/>
      <c r="AP1937"/>
      <c r="AQ1937"/>
      <c r="AR1937"/>
      <c r="AS1937"/>
      <c r="AT1937"/>
      <c r="AU1937"/>
      <c r="AV1937"/>
      <c r="AW1937"/>
      <c r="AX1937" t="inlineStr">
        <is>
          <t>Mortality</t>
        </is>
      </c>
      <c r="AY1937" t="inlineStr">
        <is>
          <t>Mortality</t>
        </is>
      </c>
      <c r="AZ1937" t="inlineStr">
        <is>
          <t>LC50</t>
        </is>
      </c>
      <c r="BA1937"/>
      <c r="BB1937" t="n">
        <v>4.0</v>
      </c>
      <c r="BC1937"/>
      <c r="BD1937"/>
      <c r="BE1937"/>
      <c r="BF1937"/>
      <c r="BG1937" t="inlineStr">
        <is>
          <t>Day(s)</t>
        </is>
      </c>
      <c r="BH1937" t="inlineStr">
        <is>
          <t>Pure</t>
        </is>
      </c>
      <c r="BI1937" t="inlineStr">
        <is>
          <t>DTXSID0022064</t>
        </is>
      </c>
      <c r="BJ1937"/>
      <c r="BK1937"/>
      <c r="BL1937"/>
      <c r="BM1937"/>
      <c r="BN1937"/>
      <c r="BO1937"/>
      <c r="BP1937"/>
      <c r="BQ1937"/>
      <c r="BR1937"/>
      <c r="BS1937"/>
      <c r="BT1937" t="inlineStr">
        <is>
          <t>--</t>
        </is>
      </c>
      <c r="BU1937"/>
      <c r="BV1937"/>
      <c r="BW1937"/>
      <c r="BX1937"/>
      <c r="BY1937"/>
      <c r="BZ1937"/>
      <c r="CA1937"/>
      <c r="CB1937"/>
      <c r="CC1937"/>
      <c r="CD1937"/>
      <c r="CE1937"/>
      <c r="CF1937"/>
      <c r="CG1937"/>
      <c r="CH1937"/>
      <c r="CI1937" t="inlineStr">
        <is>
          <t xml:space="preserve"> Dilution factor: 0%, 20%, 40%, 60%, 80% and 100% of the stock solution.  Behavioral observations were not recorded. NA  </t>
        </is>
      </c>
      <c r="CJ1937" t="inlineStr">
        <is>
          <t xml:space="preserve">   Dilution factor: 0%, 20%, 40%, 60%, 80% and 100% of the stock solution.  Behavioral observations were not recorded. NA  </t>
        </is>
      </c>
      <c r="CK1937" t="inlineStr">
        <is>
          <t>Geiger,D.L., D.J. Call, and L.T. Brooke</t>
        </is>
      </c>
      <c r="CL1937" t="n">
        <v>12859.0</v>
      </c>
      <c r="CM1937" t="inlineStr">
        <is>
          <t>Acute Toxicities of Organic Chemicals to Fathead Minnows (Pimephales promelas) Volume IV</t>
        </is>
      </c>
      <c r="CN1937" t="inlineStr">
        <is>
          <t>Center for Lake Superior Environmental Studies, University of Wisconsin, Superior, WI4:355 p.</t>
        </is>
      </c>
      <c r="CO1937" t="n">
        <v>1988.0</v>
      </c>
      <c r="CP1937" t="inlineStr">
        <is>
          <t>Geiger,D.L., D.J. Call, and L.T. Brooke (1988). Acute Toxicities of Organic Chemicals to Fathead Minnows (Pimephales promelas) Volume IV. Center for Lake Superior Environmental Studies, University of Wisconsin, Superior, WI, 4, 355 p. ECOREF#:12859</t>
        </is>
      </c>
    </row>
    <row r="1938">
      <c r="A1938" t="n">
        <v>583539.0</v>
      </c>
      <c r="B1938" t="inlineStr">
        <is>
          <t>1,2-Dibromobenzene</t>
        </is>
      </c>
      <c r="C1938"/>
      <c r="D1938" t="inlineStr">
        <is>
          <t>Measured</t>
        </is>
      </c>
      <c r="E1938" t="inlineStr">
        <is>
          <t>Organization for Economic Cooperation and Development</t>
        </is>
      </c>
      <c r="F1938" t="inlineStr">
        <is>
          <t>&gt;</t>
        </is>
      </c>
      <c r="G1938" t="n">
        <v>98.0</v>
      </c>
      <c r="H1938"/>
      <c r="I1938"/>
      <c r="J1938"/>
      <c r="K1938"/>
      <c r="L1938" t="inlineStr">
        <is>
          <t>Pimephales promelas</t>
        </is>
      </c>
      <c r="M1938" t="inlineStr">
        <is>
          <t>Fathead Minnow</t>
        </is>
      </c>
      <c r="N1938"/>
      <c r="O1938"/>
      <c r="P1938" t="n">
        <v>3.0</v>
      </c>
      <c r="Q1938"/>
      <c r="R1938"/>
      <c r="S1938"/>
      <c r="T1938"/>
      <c r="U1938" t="inlineStr">
        <is>
          <t>Month(s)</t>
        </is>
      </c>
      <c r="V1938" t="inlineStr">
        <is>
          <t>Renewal</t>
        </is>
      </c>
      <c r="W1938" t="inlineStr">
        <is>
          <t>Fresh water</t>
        </is>
      </c>
      <c r="X1938" t="inlineStr">
        <is>
          <t>Lab</t>
        </is>
      </c>
      <c r="Y1938" t="n">
        <v>6.0</v>
      </c>
      <c r="Z1938" t="inlineStr">
        <is>
          <t>Active ingredient</t>
        </is>
      </c>
      <c r="AA1938"/>
      <c r="AB1938" t="n">
        <v>4.10476092</v>
      </c>
      <c r="AC1938"/>
      <c r="AD1938" t="n">
        <v>3.32627178</v>
      </c>
      <c r="AE1938"/>
      <c r="AF1938" t="n">
        <v>5.04838412</v>
      </c>
      <c r="AG1938" t="inlineStr">
        <is>
          <t>AI mg/L</t>
        </is>
      </c>
      <c r="AH1938"/>
      <c r="AI1938"/>
      <c r="AJ1938"/>
      <c r="AK1938"/>
      <c r="AL1938"/>
      <c r="AM1938"/>
      <c r="AN1938"/>
      <c r="AO1938"/>
      <c r="AP1938"/>
      <c r="AQ1938"/>
      <c r="AR1938"/>
      <c r="AS1938"/>
      <c r="AT1938"/>
      <c r="AU1938"/>
      <c r="AV1938"/>
      <c r="AW1938"/>
      <c r="AX1938" t="inlineStr">
        <is>
          <t>Mortality</t>
        </is>
      </c>
      <c r="AY1938" t="inlineStr">
        <is>
          <t>Mortality</t>
        </is>
      </c>
      <c r="AZ1938" t="inlineStr">
        <is>
          <t>LC50</t>
        </is>
      </c>
      <c r="BA1938"/>
      <c r="BB1938" t="n">
        <v>4.0</v>
      </c>
      <c r="BC1938"/>
      <c r="BD1938"/>
      <c r="BE1938"/>
      <c r="BF1938"/>
      <c r="BG1938" t="inlineStr">
        <is>
          <t>Day(s)</t>
        </is>
      </c>
      <c r="BH1938"/>
      <c r="BI1938" t="inlineStr">
        <is>
          <t>DTXSID0022064</t>
        </is>
      </c>
      <c r="BJ1938" t="inlineStr">
        <is>
          <t>10.1897/1552-8618(1993)12[1117:TOHBIF]2.0.CO;2</t>
        </is>
      </c>
      <c r="BK1938"/>
      <c r="BL1938" t="inlineStr">
        <is>
          <t>Acute</t>
        </is>
      </c>
      <c r="BM1938"/>
      <c r="BN1938"/>
      <c r="BO1938"/>
      <c r="BP1938"/>
      <c r="BQ1938"/>
      <c r="BR1938"/>
      <c r="BS1938"/>
      <c r="BT1938" t="inlineStr">
        <is>
          <t>--</t>
        </is>
      </c>
      <c r="BU1938"/>
      <c r="BV1938"/>
      <c r="BW1938"/>
      <c r="BX1938"/>
      <c r="BY1938"/>
      <c r="BZ1938"/>
      <c r="CA1938"/>
      <c r="CB1938"/>
      <c r="CC1938"/>
      <c r="CD1938"/>
      <c r="CE1938"/>
      <c r="CF1938"/>
      <c r="CG1938"/>
      <c r="CH1938"/>
      <c r="CI1938"/>
      <c r="CJ1938" t="inlineStr">
        <is>
          <t xml:space="preserve">TMETH/OECD 1981 TEST 203//MEDIA/WATER//   </t>
        </is>
      </c>
      <c r="CK1938" t="inlineStr">
        <is>
          <t>Sijm,D.T.H.M., M. Schipper, and A. Opperhuizen</t>
        </is>
      </c>
      <c r="CL1938" t="n">
        <v>7257.0</v>
      </c>
      <c r="CM1938" t="inlineStr">
        <is>
          <t>Toxicokinetics of Halogenated Benzenes in Fish: Lethal Body Burden as a Toxicological End Point</t>
        </is>
      </c>
      <c r="CN1938" t="inlineStr">
        <is>
          <t>Environ. Toxicol. Chem.12:1117-1127</t>
        </is>
      </c>
      <c r="CO1938" t="n">
        <v>1993.0</v>
      </c>
      <c r="CP1938" t="inlineStr">
        <is>
          <t>Sijm,D.T.H.M., M. Schipper, and A. Opperhuizen (1993). Toxicokinetics of Halogenated Benzenes in Fish: Lethal Body Burden as a Toxicological End Point. Environ. Toxicol. Chem., 12, 1117-1127. doi:10.1897/1552-8618(1993)12[1117:TOHBIF]2.0.CO;2. ECOREF#:7257</t>
        </is>
      </c>
    </row>
    <row r="1939">
      <c r="A1939" t="n">
        <v>584087.0</v>
      </c>
      <c r="B1939" t="inlineStr">
        <is>
          <t>Carbonic acid, Dipotassium salt</t>
        </is>
      </c>
      <c r="C1939" t="inlineStr">
        <is>
          <t>Reagent Grade, Purissium, Purum, Puriss, Puris, Reinst</t>
        </is>
      </c>
      <c r="D1939" t="inlineStr">
        <is>
          <t>Unmeasured</t>
        </is>
      </c>
      <c r="E1939" t="inlineStr">
        <is>
          <t>Not coded</t>
        </is>
      </c>
      <c r="F1939"/>
      <c r="G1939"/>
      <c r="H1939"/>
      <c r="I1939"/>
      <c r="J1939"/>
      <c r="K1939"/>
      <c r="L1939" t="inlineStr">
        <is>
          <t>Pimephales promelas</t>
        </is>
      </c>
      <c r="M1939" t="inlineStr">
        <is>
          <t>Fathead Minnow</t>
        </is>
      </c>
      <c r="N1939"/>
      <c r="O1939"/>
      <c r="P1939"/>
      <c r="Q1939"/>
      <c r="R1939" t="n">
        <v>1.0</v>
      </c>
      <c r="S1939"/>
      <c r="T1939" t="n">
        <v>7.0</v>
      </c>
      <c r="U1939" t="inlineStr">
        <is>
          <t>Day(s)</t>
        </is>
      </c>
      <c r="V1939" t="inlineStr">
        <is>
          <t>Static</t>
        </is>
      </c>
      <c r="W1939" t="inlineStr">
        <is>
          <t>Fresh water</t>
        </is>
      </c>
      <c r="X1939" t="inlineStr">
        <is>
          <t>Lab</t>
        </is>
      </c>
      <c r="Y1939"/>
      <c r="Z1939" t="inlineStr">
        <is>
          <t>Total</t>
        </is>
      </c>
      <c r="AA1939" t="inlineStr">
        <is>
          <t>&lt;</t>
        </is>
      </c>
      <c r="AB1939" t="n">
        <v>510.0</v>
      </c>
      <c r="AC1939" t="inlineStr">
        <is>
          <t>&lt;</t>
        </is>
      </c>
      <c r="AD1939" t="n">
        <v>310.0</v>
      </c>
      <c r="AE1939"/>
      <c r="AF1939" t="n">
        <v>750.0</v>
      </c>
      <c r="AG1939" t="inlineStr">
        <is>
          <t>AI mg/L</t>
        </is>
      </c>
      <c r="AH1939"/>
      <c r="AI1939"/>
      <c r="AJ1939"/>
      <c r="AK1939"/>
      <c r="AL1939"/>
      <c r="AM1939"/>
      <c r="AN1939"/>
      <c r="AO1939"/>
      <c r="AP1939"/>
      <c r="AQ1939"/>
      <c r="AR1939"/>
      <c r="AS1939"/>
      <c r="AT1939"/>
      <c r="AU1939"/>
      <c r="AV1939"/>
      <c r="AW1939"/>
      <c r="AX1939" t="inlineStr">
        <is>
          <t>Mortality</t>
        </is>
      </c>
      <c r="AY1939" t="inlineStr">
        <is>
          <t>Mortality</t>
        </is>
      </c>
      <c r="AZ1939" t="inlineStr">
        <is>
          <t>LC50</t>
        </is>
      </c>
      <c r="BA1939"/>
      <c r="BB1939" t="n">
        <v>4.0</v>
      </c>
      <c r="BC1939"/>
      <c r="BD1939"/>
      <c r="BE1939"/>
      <c r="BF1939"/>
      <c r="BG1939" t="inlineStr">
        <is>
          <t>Day(s)</t>
        </is>
      </c>
      <c r="BH1939"/>
      <c r="BI1939" t="inlineStr">
        <is>
          <t>DTXSID2036245</t>
        </is>
      </c>
      <c r="BJ1939" t="inlineStr">
        <is>
          <t>10.1002/etc.5620161005</t>
        </is>
      </c>
      <c r="BK1939"/>
      <c r="BL1939"/>
      <c r="BM1939"/>
      <c r="BN1939"/>
      <c r="BO1939"/>
      <c r="BP1939"/>
      <c r="BQ1939"/>
      <c r="BR1939"/>
      <c r="BS1939"/>
      <c r="BT1939" t="inlineStr">
        <is>
          <t>--</t>
        </is>
      </c>
      <c r="BU1939"/>
      <c r="BV1939"/>
      <c r="BW1939"/>
      <c r="BX1939"/>
      <c r="BY1939"/>
      <c r="BZ1939"/>
      <c r="CA1939"/>
      <c r="CB1939"/>
      <c r="CC1939"/>
      <c r="CD1939"/>
      <c r="CE1939"/>
      <c r="CF1939"/>
      <c r="CG1939"/>
      <c r="CH1939"/>
      <c r="CI1939" t="inlineStr">
        <is>
          <t xml:space="preserve"> HARD/MODERATELYHARD//</t>
        </is>
      </c>
      <c r="CJ1939" t="inlineStr">
        <is>
          <t xml:space="preserve">   HARD/MODERATELYHARD//</t>
        </is>
      </c>
      <c r="CK1939" t="inlineStr">
        <is>
          <t>Mount,D.R., D.D. Gulley, J.R. Hockett, T.D. Garrison, and J.M. Evans</t>
        </is>
      </c>
      <c r="CL1939" t="n">
        <v>18272.0</v>
      </c>
      <c r="CM1939" t="inlineStr">
        <is>
          <t>Statistical Models to Predict the Toxicity of Major Ions to Ceriodaphnia dubia, Daphnia magna and Pimephales promelas (Fathead Minnows)</t>
        </is>
      </c>
      <c r="CN1939" t="inlineStr">
        <is>
          <t>Environ. Toxicol. Chem.16(10): 2009-2019</t>
        </is>
      </c>
      <c r="CO1939" t="n">
        <v>1997.0</v>
      </c>
      <c r="CP1939" t="inlineStr">
        <is>
          <t>Mount,D.R., D.D. Gulley, J.R. Hockett, T.D. Garrison, and J.M. Evans (1997). Statistical Models to Predict the Toxicity of Major Ions to Ceriodaphnia dubia, Daphnia magna and Pimephales promelas (Fathead Minnows). Environ. Toxicol. Chem., 16, (10), 2009-2019. doi:10.1002/etc.5620161005. ECOREF#:18272</t>
        </is>
      </c>
    </row>
    <row r="1940">
      <c r="A1940" t="n">
        <v>584792.0</v>
      </c>
      <c r="B1940" t="inlineStr">
        <is>
          <t>2,2-Dimethyl-3-(2-methyl-1-propenyl)cyclopropanecarboxylic acid 2-methyl-4-oxo-3-(2-propenyl)-2-cyclopenten-1-yl ester</t>
        </is>
      </c>
      <c r="C1940"/>
      <c r="D1940" t="inlineStr">
        <is>
          <t>Not reported</t>
        </is>
      </c>
      <c r="E1940" t="inlineStr">
        <is>
          <t>Not coded</t>
        </is>
      </c>
      <c r="F1940"/>
      <c r="G1940" t="n">
        <v>90.0</v>
      </c>
      <c r="H1940"/>
      <c r="I1940"/>
      <c r="J1940"/>
      <c r="K1940"/>
      <c r="L1940" t="inlineStr">
        <is>
          <t>Pimephales promelas</t>
        </is>
      </c>
      <c r="M1940" t="inlineStr">
        <is>
          <t>Fathead Minnow</t>
        </is>
      </c>
      <c r="N1940"/>
      <c r="O1940"/>
      <c r="P1940"/>
      <c r="Q1940"/>
      <c r="R1940"/>
      <c r="S1940"/>
      <c r="T1940"/>
      <c r="U1940"/>
      <c r="V1940" t="inlineStr">
        <is>
          <t>Flow-through</t>
        </is>
      </c>
      <c r="W1940" t="inlineStr">
        <is>
          <t>Fresh water</t>
        </is>
      </c>
      <c r="X1940" t="inlineStr">
        <is>
          <t>Lab</t>
        </is>
      </c>
      <c r="Y1940"/>
      <c r="Z1940" t="inlineStr">
        <is>
          <t>Active ingredient</t>
        </is>
      </c>
      <c r="AA1940"/>
      <c r="AB1940" t="n">
        <v>0.048</v>
      </c>
      <c r="AC1940"/>
      <c r="AD1940" t="n">
        <v>0.0349</v>
      </c>
      <c r="AE1940"/>
      <c r="AF1940" t="n">
        <v>0.066</v>
      </c>
      <c r="AG1940" t="inlineStr">
        <is>
          <t>AI mg/L</t>
        </is>
      </c>
      <c r="AH1940"/>
      <c r="AI1940"/>
      <c r="AJ1940"/>
      <c r="AK1940"/>
      <c r="AL1940"/>
      <c r="AM1940"/>
      <c r="AN1940"/>
      <c r="AO1940"/>
      <c r="AP1940"/>
      <c r="AQ1940"/>
      <c r="AR1940"/>
      <c r="AS1940"/>
      <c r="AT1940"/>
      <c r="AU1940"/>
      <c r="AV1940"/>
      <c r="AW1940"/>
      <c r="AX1940" t="inlineStr">
        <is>
          <t>Mortality</t>
        </is>
      </c>
      <c r="AY1940" t="inlineStr">
        <is>
          <t>Mortality</t>
        </is>
      </c>
      <c r="AZ1940" t="inlineStr">
        <is>
          <t>LC50</t>
        </is>
      </c>
      <c r="BA1940"/>
      <c r="BB1940" t="n">
        <v>4.0</v>
      </c>
      <c r="BC1940"/>
      <c r="BD1940"/>
      <c r="BE1940"/>
      <c r="BF1940"/>
      <c r="BG1940" t="inlineStr">
        <is>
          <t>Day(s)</t>
        </is>
      </c>
      <c r="BH1940" t="inlineStr">
        <is>
          <t>Pure</t>
        </is>
      </c>
      <c r="BI1940" t="inlineStr">
        <is>
          <t>DTXSID8035180</t>
        </is>
      </c>
      <c r="BJ1940"/>
      <c r="BK1940"/>
      <c r="BL1940"/>
      <c r="BM1940"/>
      <c r="BN1940"/>
      <c r="BO1940"/>
      <c r="BP1940"/>
      <c r="BQ1940"/>
      <c r="BR1940"/>
      <c r="BS1940"/>
      <c r="BT1940" t="inlineStr">
        <is>
          <t>--</t>
        </is>
      </c>
      <c r="BU1940"/>
      <c r="BV1940"/>
      <c r="BW1940"/>
      <c r="BX1940"/>
      <c r="BY1940"/>
      <c r="BZ1940"/>
      <c r="CA1940"/>
      <c r="CB1940"/>
      <c r="CC1940"/>
      <c r="CD1940"/>
      <c r="CE1940"/>
      <c r="CF1940"/>
      <c r="CG1940"/>
      <c r="CH1940"/>
      <c r="CI1940"/>
      <c r="CJ1940"/>
      <c r="CK1940" t="inlineStr">
        <is>
          <t>Mayer,F.L.,Jr., and M.R. Ellersieck</t>
        </is>
      </c>
      <c r="CL1940" t="n">
        <v>6797.0</v>
      </c>
      <c r="CM1940" t="inlineStr">
        <is>
          <t>Manual of Acute Toxicity: Interpretation and Data Base for 410 Chemicals and 66 Species of Freshwater Animals</t>
        </is>
      </c>
      <c r="CN1940" t="inlineStr">
        <is>
          <t>USDI Fish and Wildlife Service, Publication No.160, Washington, DC:505 p.</t>
        </is>
      </c>
      <c r="CO1940" t="n">
        <v>1986.0</v>
      </c>
      <c r="CP1940" t="inlineStr">
        <is>
          <t>Mayer,F.L.,Jr., and M.R. Ellersieck (1986). Manual of Acute Toxicity: Interpretation and Data Base for 410 Chemicals and 66 Species of Freshwater Animals. USDI Fish and Wildlife Service, Publication No.160, Washington, DC, 505 p. ECOREF#:6797</t>
        </is>
      </c>
    </row>
    <row r="1941">
      <c r="A1941" t="n">
        <v>584792.0</v>
      </c>
      <c r="B1941" t="inlineStr">
        <is>
          <t>2,2-Dimethyl-3-(2-methyl-1-propenyl)cyclopropanecarboxylic acid 2-methyl-4-oxo-3-(2-propenyl)-2-cyclopenten-1-yl ester</t>
        </is>
      </c>
      <c r="C1941"/>
      <c r="D1941" t="inlineStr">
        <is>
          <t>Not reported</t>
        </is>
      </c>
      <c r="E1941" t="inlineStr">
        <is>
          <t>Not coded</t>
        </is>
      </c>
      <c r="F1941"/>
      <c r="G1941" t="n">
        <v>98.0</v>
      </c>
      <c r="H1941"/>
      <c r="I1941"/>
      <c r="J1941"/>
      <c r="K1941"/>
      <c r="L1941" t="inlineStr">
        <is>
          <t>Pimephales promelas</t>
        </is>
      </c>
      <c r="M1941" t="inlineStr">
        <is>
          <t>Fathead Minnow</t>
        </is>
      </c>
      <c r="N1941"/>
      <c r="O1941"/>
      <c r="P1941"/>
      <c r="Q1941"/>
      <c r="R1941"/>
      <c r="S1941"/>
      <c r="T1941"/>
      <c r="U1941"/>
      <c r="V1941" t="inlineStr">
        <is>
          <t>Flow-through</t>
        </is>
      </c>
      <c r="W1941" t="inlineStr">
        <is>
          <t>Fresh water</t>
        </is>
      </c>
      <c r="X1941" t="inlineStr">
        <is>
          <t>Lab</t>
        </is>
      </c>
      <c r="Y1941"/>
      <c r="Z1941" t="inlineStr">
        <is>
          <t>Active ingredient</t>
        </is>
      </c>
      <c r="AA1941"/>
      <c r="AB1941" t="n">
        <v>0.053</v>
      </c>
      <c r="AC1941"/>
      <c r="AD1941" t="n">
        <v>0.0358</v>
      </c>
      <c r="AE1941"/>
      <c r="AF1941" t="n">
        <v>0.0783</v>
      </c>
      <c r="AG1941" t="inlineStr">
        <is>
          <t>AI mg/L</t>
        </is>
      </c>
      <c r="AH1941"/>
      <c r="AI1941"/>
      <c r="AJ1941"/>
      <c r="AK1941"/>
      <c r="AL1941"/>
      <c r="AM1941"/>
      <c r="AN1941"/>
      <c r="AO1941"/>
      <c r="AP1941"/>
      <c r="AQ1941"/>
      <c r="AR1941"/>
      <c r="AS1941"/>
      <c r="AT1941"/>
      <c r="AU1941"/>
      <c r="AV1941"/>
      <c r="AW1941"/>
      <c r="AX1941" t="inlineStr">
        <is>
          <t>Mortality</t>
        </is>
      </c>
      <c r="AY1941" t="inlineStr">
        <is>
          <t>Mortality</t>
        </is>
      </c>
      <c r="AZ1941" t="inlineStr">
        <is>
          <t>LC50</t>
        </is>
      </c>
      <c r="BA1941"/>
      <c r="BB1941" t="n">
        <v>4.0</v>
      </c>
      <c r="BC1941"/>
      <c r="BD1941"/>
      <c r="BE1941"/>
      <c r="BF1941"/>
      <c r="BG1941" t="inlineStr">
        <is>
          <t>Day(s)</t>
        </is>
      </c>
      <c r="BH1941" t="inlineStr">
        <is>
          <t>Pure</t>
        </is>
      </c>
      <c r="BI1941" t="inlineStr">
        <is>
          <t>DTXSID8035180</t>
        </is>
      </c>
      <c r="BJ1941"/>
      <c r="BK1941"/>
      <c r="BL1941"/>
      <c r="BM1941"/>
      <c r="BN1941"/>
      <c r="BO1941"/>
      <c r="BP1941"/>
      <c r="BQ1941"/>
      <c r="BR1941"/>
      <c r="BS1941"/>
      <c r="BT1941" t="inlineStr">
        <is>
          <t>--</t>
        </is>
      </c>
      <c r="BU1941"/>
      <c r="BV1941"/>
      <c r="BW1941"/>
      <c r="BX1941"/>
      <c r="BY1941"/>
      <c r="BZ1941"/>
      <c r="CA1941"/>
      <c r="CB1941"/>
      <c r="CC1941"/>
      <c r="CD1941"/>
      <c r="CE1941"/>
      <c r="CF1941"/>
      <c r="CG1941"/>
      <c r="CH1941"/>
      <c r="CI1941"/>
      <c r="CJ1941"/>
      <c r="CK1941" t="inlineStr">
        <is>
          <t>Mayer,F.L.,Jr., and M.R. Ellersieck</t>
        </is>
      </c>
      <c r="CL1941" t="n">
        <v>6797.0</v>
      </c>
      <c r="CM1941" t="inlineStr">
        <is>
          <t>Manual of Acute Toxicity: Interpretation and Data Base for 410 Chemicals and 66 Species of Freshwater Animals</t>
        </is>
      </c>
      <c r="CN1941" t="inlineStr">
        <is>
          <t>USDI Fish and Wildlife Service, Publication No.160, Washington, DC:505 p.</t>
        </is>
      </c>
      <c r="CO1941" t="n">
        <v>1986.0</v>
      </c>
      <c r="CP1941" t="inlineStr">
        <is>
          <t>Mayer,F.L.,Jr., and M.R. Ellersieck (1986). Manual of Acute Toxicity: Interpretation and Data Base for 410 Chemicals and 66 Species of Freshwater Animals. USDI Fish and Wildlife Service, Publication No.160, Washington, DC, 505 p. ECOREF#:6797</t>
        </is>
      </c>
    </row>
    <row r="1942">
      <c r="A1942" t="n">
        <v>584792.0</v>
      </c>
      <c r="B1942" t="inlineStr">
        <is>
          <t>2,2-Dimethyl-3-(2-methyl-1-propenyl)cyclopropanecarboxylic acid 2-methyl-4-oxo-3-(2-propenyl)-2-cyclopenten-1-yl ester</t>
        </is>
      </c>
      <c r="C1942"/>
      <c r="D1942" t="inlineStr">
        <is>
          <t>Not reported</t>
        </is>
      </c>
      <c r="E1942" t="inlineStr">
        <is>
          <t>Not coded</t>
        </is>
      </c>
      <c r="F1942"/>
      <c r="G1942" t="n">
        <v>98.0</v>
      </c>
      <c r="H1942"/>
      <c r="I1942"/>
      <c r="J1942"/>
      <c r="K1942"/>
      <c r="L1942" t="inlineStr">
        <is>
          <t>Pimephales promelas</t>
        </is>
      </c>
      <c r="M1942" t="inlineStr">
        <is>
          <t>Fathead Minnow</t>
        </is>
      </c>
      <c r="N1942"/>
      <c r="O1942"/>
      <c r="P1942"/>
      <c r="Q1942"/>
      <c r="R1942"/>
      <c r="S1942"/>
      <c r="T1942"/>
      <c r="U1942"/>
      <c r="V1942" t="inlineStr">
        <is>
          <t>Static</t>
        </is>
      </c>
      <c r="W1942" t="inlineStr">
        <is>
          <t>Fresh water</t>
        </is>
      </c>
      <c r="X1942" t="inlineStr">
        <is>
          <t>Lab</t>
        </is>
      </c>
      <c r="Y1942"/>
      <c r="Z1942" t="inlineStr">
        <is>
          <t>Active ingredient</t>
        </is>
      </c>
      <c r="AA1942"/>
      <c r="AB1942" t="n">
        <v>0.08</v>
      </c>
      <c r="AC1942"/>
      <c r="AD1942" t="n">
        <v>0.0659</v>
      </c>
      <c r="AE1942"/>
      <c r="AF1942" t="n">
        <v>0.0971</v>
      </c>
      <c r="AG1942" t="inlineStr">
        <is>
          <t>AI mg/L</t>
        </is>
      </c>
      <c r="AH1942"/>
      <c r="AI1942"/>
      <c r="AJ1942"/>
      <c r="AK1942"/>
      <c r="AL1942"/>
      <c r="AM1942"/>
      <c r="AN1942"/>
      <c r="AO1942"/>
      <c r="AP1942"/>
      <c r="AQ1942"/>
      <c r="AR1942"/>
      <c r="AS1942"/>
      <c r="AT1942"/>
      <c r="AU1942"/>
      <c r="AV1942"/>
      <c r="AW1942"/>
      <c r="AX1942" t="inlineStr">
        <is>
          <t>Mortality</t>
        </is>
      </c>
      <c r="AY1942" t="inlineStr">
        <is>
          <t>Mortality</t>
        </is>
      </c>
      <c r="AZ1942" t="inlineStr">
        <is>
          <t>LC50</t>
        </is>
      </c>
      <c r="BA1942"/>
      <c r="BB1942" t="n">
        <v>4.0</v>
      </c>
      <c r="BC1942"/>
      <c r="BD1942"/>
      <c r="BE1942"/>
      <c r="BF1942"/>
      <c r="BG1942" t="inlineStr">
        <is>
          <t>Day(s)</t>
        </is>
      </c>
      <c r="BH1942" t="inlineStr">
        <is>
          <t>Pure</t>
        </is>
      </c>
      <c r="BI1942" t="inlineStr">
        <is>
          <t>DTXSID8035180</t>
        </is>
      </c>
      <c r="BJ1942"/>
      <c r="BK1942"/>
      <c r="BL1942"/>
      <c r="BM1942"/>
      <c r="BN1942"/>
      <c r="BO1942"/>
      <c r="BP1942"/>
      <c r="BQ1942"/>
      <c r="BR1942"/>
      <c r="BS1942"/>
      <c r="BT1942" t="inlineStr">
        <is>
          <t>--</t>
        </is>
      </c>
      <c r="BU1942"/>
      <c r="BV1942"/>
      <c r="BW1942"/>
      <c r="BX1942"/>
      <c r="BY1942"/>
      <c r="BZ1942"/>
      <c r="CA1942"/>
      <c r="CB1942"/>
      <c r="CC1942"/>
      <c r="CD1942"/>
      <c r="CE1942"/>
      <c r="CF1942"/>
      <c r="CG1942"/>
      <c r="CH1942"/>
      <c r="CI1942"/>
      <c r="CJ1942"/>
      <c r="CK1942" t="inlineStr">
        <is>
          <t>Mayer,F.L.,Jr., and M.R. Ellersieck</t>
        </is>
      </c>
      <c r="CL1942" t="n">
        <v>6797.0</v>
      </c>
      <c r="CM1942" t="inlineStr">
        <is>
          <t>Manual of Acute Toxicity: Interpretation and Data Base for 410 Chemicals and 66 Species of Freshwater Animals</t>
        </is>
      </c>
      <c r="CN1942" t="inlineStr">
        <is>
          <t>USDI Fish and Wildlife Service, Publication No.160, Washington, DC:505 p.</t>
        </is>
      </c>
      <c r="CO1942" t="n">
        <v>1986.0</v>
      </c>
      <c r="CP1942" t="inlineStr">
        <is>
          <t>Mayer,F.L.,Jr., and M.R. Ellersieck (1986). Manual of Acute Toxicity: Interpretation and Data Base for 410 Chemicals and 66 Species of Freshwater Animals. USDI Fish and Wildlife Service, Publication No.160, Washington, DC, 505 p. ECOREF#:6797</t>
        </is>
      </c>
    </row>
    <row r="1943">
      <c r="A1943" t="n">
        <v>584792.0</v>
      </c>
      <c r="B1943" t="inlineStr">
        <is>
          <t>2,2-Dimethyl-3-(2-methyl-1-propenyl)cyclopropanecarboxylic acid 2-methyl-4-oxo-3-(2-propenyl)-2-cyclopenten-1-yl ester</t>
        </is>
      </c>
      <c r="C1943"/>
      <c r="D1943" t="inlineStr">
        <is>
          <t>Not reported</t>
        </is>
      </c>
      <c r="E1943" t="inlineStr">
        <is>
          <t>Not coded</t>
        </is>
      </c>
      <c r="F1943"/>
      <c r="G1943" t="n">
        <v>90.0</v>
      </c>
      <c r="H1943"/>
      <c r="I1943"/>
      <c r="J1943"/>
      <c r="K1943"/>
      <c r="L1943" t="inlineStr">
        <is>
          <t>Pimephales promelas</t>
        </is>
      </c>
      <c r="M1943" t="inlineStr">
        <is>
          <t>Fathead Minnow</t>
        </is>
      </c>
      <c r="N1943"/>
      <c r="O1943"/>
      <c r="P1943"/>
      <c r="Q1943"/>
      <c r="R1943"/>
      <c r="S1943"/>
      <c r="T1943"/>
      <c r="U1943"/>
      <c r="V1943" t="inlineStr">
        <is>
          <t>Flow-through</t>
        </is>
      </c>
      <c r="W1943" t="inlineStr">
        <is>
          <t>Fresh water</t>
        </is>
      </c>
      <c r="X1943" t="inlineStr">
        <is>
          <t>Lab</t>
        </is>
      </c>
      <c r="Y1943"/>
      <c r="Z1943" t="inlineStr">
        <is>
          <t>Active ingredient</t>
        </is>
      </c>
      <c r="AA1943"/>
      <c r="AB1943" t="n">
        <v>0.069</v>
      </c>
      <c r="AC1943"/>
      <c r="AD1943" t="n">
        <v>0.0538</v>
      </c>
      <c r="AE1943"/>
      <c r="AF1943" t="n">
        <v>0.0884</v>
      </c>
      <c r="AG1943" t="inlineStr">
        <is>
          <t>AI mg/L</t>
        </is>
      </c>
      <c r="AH1943"/>
      <c r="AI1943"/>
      <c r="AJ1943"/>
      <c r="AK1943"/>
      <c r="AL1943"/>
      <c r="AM1943"/>
      <c r="AN1943"/>
      <c r="AO1943"/>
      <c r="AP1943"/>
      <c r="AQ1943"/>
      <c r="AR1943"/>
      <c r="AS1943"/>
      <c r="AT1943"/>
      <c r="AU1943"/>
      <c r="AV1943"/>
      <c r="AW1943"/>
      <c r="AX1943" t="inlineStr">
        <is>
          <t>Mortality</t>
        </is>
      </c>
      <c r="AY1943" t="inlineStr">
        <is>
          <t>Mortality</t>
        </is>
      </c>
      <c r="AZ1943" t="inlineStr">
        <is>
          <t>LC50</t>
        </is>
      </c>
      <c r="BA1943"/>
      <c r="BB1943" t="n">
        <v>4.0</v>
      </c>
      <c r="BC1943"/>
      <c r="BD1943"/>
      <c r="BE1943"/>
      <c r="BF1943"/>
      <c r="BG1943" t="inlineStr">
        <is>
          <t>Day(s)</t>
        </is>
      </c>
      <c r="BH1943" t="inlineStr">
        <is>
          <t>Pure</t>
        </is>
      </c>
      <c r="BI1943" t="inlineStr">
        <is>
          <t>DTXSID8035180</t>
        </is>
      </c>
      <c r="BJ1943"/>
      <c r="BK1943"/>
      <c r="BL1943"/>
      <c r="BM1943"/>
      <c r="BN1943"/>
      <c r="BO1943"/>
      <c r="BP1943"/>
      <c r="BQ1943"/>
      <c r="BR1943"/>
      <c r="BS1943"/>
      <c r="BT1943" t="inlineStr">
        <is>
          <t>--</t>
        </is>
      </c>
      <c r="BU1943"/>
      <c r="BV1943"/>
      <c r="BW1943"/>
      <c r="BX1943"/>
      <c r="BY1943"/>
      <c r="BZ1943"/>
      <c r="CA1943"/>
      <c r="CB1943"/>
      <c r="CC1943"/>
      <c r="CD1943"/>
      <c r="CE1943"/>
      <c r="CF1943"/>
      <c r="CG1943"/>
      <c r="CH1943"/>
      <c r="CI1943"/>
      <c r="CJ1943"/>
      <c r="CK1943" t="inlineStr">
        <is>
          <t>Mayer,F.L.,Jr., and M.R. Ellersieck</t>
        </is>
      </c>
      <c r="CL1943" t="n">
        <v>6797.0</v>
      </c>
      <c r="CM1943" t="inlineStr">
        <is>
          <t>Manual of Acute Toxicity: Interpretation and Data Base for 410 Chemicals and 66 Species of Freshwater Animals</t>
        </is>
      </c>
      <c r="CN1943" t="inlineStr">
        <is>
          <t>USDI Fish and Wildlife Service, Publication No.160, Washington, DC:505 p.</t>
        </is>
      </c>
      <c r="CO1943" t="n">
        <v>1986.0</v>
      </c>
      <c r="CP1943" t="inlineStr">
        <is>
          <t>Mayer,F.L.,Jr., and M.R. Ellersieck (1986). Manual of Acute Toxicity: Interpretation and Data Base for 410 Chemicals and 66 Species of Freshwater Animals. USDI Fish and Wildlife Service, Publication No.160, Washington, DC, 505 p. ECOREF#:6797</t>
        </is>
      </c>
    </row>
    <row r="1944">
      <c r="A1944" t="n">
        <v>584849.0</v>
      </c>
      <c r="B1944" t="inlineStr">
        <is>
          <t>2,4-Diisocyanate-1-methylbenzene</t>
        </is>
      </c>
      <c r="C1944"/>
      <c r="D1944" t="inlineStr">
        <is>
          <t>Chemical analysis reported</t>
        </is>
      </c>
      <c r="E1944" t="inlineStr">
        <is>
          <t>United States Environmental Protection Agency</t>
        </is>
      </c>
      <c r="F1944"/>
      <c r="G1944"/>
      <c r="H1944"/>
      <c r="I1944"/>
      <c r="J1944"/>
      <c r="K1944"/>
      <c r="L1944" t="inlineStr">
        <is>
          <t>Pimephales promelas</t>
        </is>
      </c>
      <c r="M1944" t="inlineStr">
        <is>
          <t>Fathead Minnow</t>
        </is>
      </c>
      <c r="N1944"/>
      <c r="O1944"/>
      <c r="P1944"/>
      <c r="Q1944"/>
      <c r="R1944"/>
      <c r="S1944"/>
      <c r="T1944"/>
      <c r="U1944"/>
      <c r="V1944" t="inlineStr">
        <is>
          <t>Static</t>
        </is>
      </c>
      <c r="W1944" t="inlineStr">
        <is>
          <t>Fresh water</t>
        </is>
      </c>
      <c r="X1944" t="inlineStr">
        <is>
          <t>Lab</t>
        </is>
      </c>
      <c r="Y1944"/>
      <c r="Z1944" t="inlineStr">
        <is>
          <t>Active ingredient</t>
        </is>
      </c>
      <c r="AA1944"/>
      <c r="AB1944" t="n">
        <v>164.5</v>
      </c>
      <c r="AC1944"/>
      <c r="AD1944" t="n">
        <v>108.8</v>
      </c>
      <c r="AE1944"/>
      <c r="AF1944" t="n">
        <v>240.4</v>
      </c>
      <c r="AG1944" t="inlineStr">
        <is>
          <t>AI mg/L</t>
        </is>
      </c>
      <c r="AH1944"/>
      <c r="AI1944"/>
      <c r="AJ1944"/>
      <c r="AK1944"/>
      <c r="AL1944"/>
      <c r="AM1944"/>
      <c r="AN1944"/>
      <c r="AO1944"/>
      <c r="AP1944"/>
      <c r="AQ1944"/>
      <c r="AR1944"/>
      <c r="AS1944"/>
      <c r="AT1944"/>
      <c r="AU1944"/>
      <c r="AV1944"/>
      <c r="AW1944"/>
      <c r="AX1944" t="inlineStr">
        <is>
          <t>Mortality</t>
        </is>
      </c>
      <c r="AY1944" t="inlineStr">
        <is>
          <t>Mortality</t>
        </is>
      </c>
      <c r="AZ1944" t="inlineStr">
        <is>
          <t>LC50</t>
        </is>
      </c>
      <c r="BA1944"/>
      <c r="BB1944" t="n">
        <v>4.0</v>
      </c>
      <c r="BC1944"/>
      <c r="BD1944"/>
      <c r="BE1944"/>
      <c r="BF1944"/>
      <c r="BG1944" t="inlineStr">
        <is>
          <t>Day(s)</t>
        </is>
      </c>
      <c r="BH1944"/>
      <c r="BI1944" t="inlineStr">
        <is>
          <t>DTXSID7026156</t>
        </is>
      </c>
      <c r="BJ1944" t="inlineStr">
        <is>
          <t>10.1016/0043-1354(79)90084-8</t>
        </is>
      </c>
      <c r="BK1944"/>
      <c r="BL1944" t="inlineStr">
        <is>
          <t>Acute</t>
        </is>
      </c>
      <c r="BM1944"/>
      <c r="BN1944"/>
      <c r="BO1944"/>
      <c r="BP1944"/>
      <c r="BQ1944"/>
      <c r="BR1944"/>
      <c r="BS1944"/>
      <c r="BT1944" t="inlineStr">
        <is>
          <t>--</t>
        </is>
      </c>
      <c r="BU1944"/>
      <c r="BV1944"/>
      <c r="BW1944"/>
      <c r="BX1944"/>
      <c r="BY1944"/>
      <c r="BZ1944"/>
      <c r="CA1944"/>
      <c r="CB1944"/>
      <c r="CC1944"/>
      <c r="CD1944"/>
      <c r="CE1944"/>
      <c r="CF1944"/>
      <c r="CG1944"/>
      <c r="CH1944"/>
      <c r="CI1944"/>
      <c r="CJ1944" t="inlineStr">
        <is>
          <t xml:space="preserve">SOURCE/FROM THE EPA NEWTOWN FISH TOXICOLOGY STATION, CINCINNATI, OHIO//TMETH/EPA-660-3-75-009//MEDIA/UNAERATED RECONSTITUTED SOFT WATER//   </t>
        </is>
      </c>
      <c r="CK1944" t="inlineStr">
        <is>
          <t>Curtis,M.W., T.L. Copeland, and C.H. Ward</t>
        </is>
      </c>
      <c r="CL1944" t="n">
        <v>875.0</v>
      </c>
      <c r="CM1944" t="inlineStr">
        <is>
          <t>Acute Toxicity of 12 Industrial Chemicals to Freshwater and Saltwater Organisms</t>
        </is>
      </c>
      <c r="CN1944" t="inlineStr">
        <is>
          <t>Water Res.13(2): 137-141</t>
        </is>
      </c>
      <c r="CO1944" t="n">
        <v>1979.0</v>
      </c>
      <c r="CP1944" t="inlineStr">
        <is>
          <t>Curtis,M.W., T.L. Copeland, and C.H. Ward (1979). Acute Toxicity of 12 Industrial Chemicals to Freshwater and Saltwater Organisms. Water Res., 13, (2), 137-141. doi:10.1016/0043-1354(79)90084-8. ECOREF#:875</t>
        </is>
      </c>
    </row>
    <row r="1945">
      <c r="A1945" t="n">
        <v>584849.0</v>
      </c>
      <c r="B1945" t="inlineStr">
        <is>
          <t>2,4-Diisocyanate-1-methylbenzene</t>
        </is>
      </c>
      <c r="C1945"/>
      <c r="D1945" t="inlineStr">
        <is>
          <t>Measured</t>
        </is>
      </c>
      <c r="E1945" t="inlineStr">
        <is>
          <t>Not coded</t>
        </is>
      </c>
      <c r="F1945"/>
      <c r="G1945"/>
      <c r="H1945"/>
      <c r="I1945"/>
      <c r="J1945"/>
      <c r="K1945"/>
      <c r="L1945" t="inlineStr">
        <is>
          <t>Pimephales promelas</t>
        </is>
      </c>
      <c r="M1945" t="inlineStr">
        <is>
          <t>Fathead Minnow</t>
        </is>
      </c>
      <c r="N1945"/>
      <c r="O1945"/>
      <c r="P1945"/>
      <c r="Q1945"/>
      <c r="R1945"/>
      <c r="S1945"/>
      <c r="T1945"/>
      <c r="U1945"/>
      <c r="V1945" t="inlineStr">
        <is>
          <t>Static</t>
        </is>
      </c>
      <c r="W1945" t="inlineStr">
        <is>
          <t>Fresh water</t>
        </is>
      </c>
      <c r="X1945" t="inlineStr">
        <is>
          <t>Lab</t>
        </is>
      </c>
      <c r="Y1945"/>
      <c r="Z1945" t="inlineStr">
        <is>
          <t>Active ingredient</t>
        </is>
      </c>
      <c r="AA1945"/>
      <c r="AB1945" t="n">
        <v>164.5</v>
      </c>
      <c r="AC1945"/>
      <c r="AD1945" t="n">
        <v>108.8</v>
      </c>
      <c r="AE1945"/>
      <c r="AF1945" t="n">
        <v>240.4</v>
      </c>
      <c r="AG1945" t="inlineStr">
        <is>
          <t>AI mg/L</t>
        </is>
      </c>
      <c r="AH1945"/>
      <c r="AI1945"/>
      <c r="AJ1945"/>
      <c r="AK1945"/>
      <c r="AL1945"/>
      <c r="AM1945"/>
      <c r="AN1945"/>
      <c r="AO1945"/>
      <c r="AP1945"/>
      <c r="AQ1945"/>
      <c r="AR1945"/>
      <c r="AS1945"/>
      <c r="AT1945"/>
      <c r="AU1945"/>
      <c r="AV1945"/>
      <c r="AW1945"/>
      <c r="AX1945" t="inlineStr">
        <is>
          <t>Mortality</t>
        </is>
      </c>
      <c r="AY1945" t="inlineStr">
        <is>
          <t>Mortality</t>
        </is>
      </c>
      <c r="AZ1945" t="inlineStr">
        <is>
          <t>LC50</t>
        </is>
      </c>
      <c r="BA1945"/>
      <c r="BB1945" t="n">
        <v>4.0</v>
      </c>
      <c r="BC1945"/>
      <c r="BD1945"/>
      <c r="BE1945"/>
      <c r="BF1945"/>
      <c r="BG1945" t="inlineStr">
        <is>
          <t>Day(s)</t>
        </is>
      </c>
      <c r="BH1945"/>
      <c r="BI1945" t="inlineStr">
        <is>
          <t>DTXSID7026156</t>
        </is>
      </c>
      <c r="BJ1945"/>
      <c r="BK1945"/>
      <c r="BL1945"/>
      <c r="BM1945"/>
      <c r="BN1945"/>
      <c r="BO1945"/>
      <c r="BP1945"/>
      <c r="BQ1945"/>
      <c r="BR1945"/>
      <c r="BS1945"/>
      <c r="BT1945" t="inlineStr">
        <is>
          <t>--</t>
        </is>
      </c>
      <c r="BU1945"/>
      <c r="BV1945"/>
      <c r="BW1945"/>
      <c r="BX1945"/>
      <c r="BY1945"/>
      <c r="BZ1945"/>
      <c r="CA1945"/>
      <c r="CB1945"/>
      <c r="CC1945"/>
      <c r="CD1945"/>
      <c r="CE1945"/>
      <c r="CF1945"/>
      <c r="CG1945"/>
      <c r="CH1945"/>
      <c r="CI1945" t="inlineStr">
        <is>
          <t xml:space="preserve"> O EFCT CONT/AMMONIUM TRISULFIDE// CONTR/FOLLOWED STD METHODS//CONC/NOM CONC// </t>
        </is>
      </c>
      <c r="CJ1945" t="inlineStr">
        <is>
          <t xml:space="preserve">CONTR/C,V//   O EFCT CONT/AMMONIUM TRISULFIDE// CONTR/FOLLOWED STD METHODS//CONC/NOM CONC// </t>
        </is>
      </c>
      <c r="CK1945" t="inlineStr">
        <is>
          <t>Curtis,M.W., T.L. Copeland, and C.H. Ward</t>
        </is>
      </c>
      <c r="CL1945" t="n">
        <v>5735.0</v>
      </c>
      <c r="CM1945" t="inlineStr">
        <is>
          <t>Aquatic Toxicity of Substances Proposed for Spill Prevention Regulation</t>
        </is>
      </c>
      <c r="CN1945" t="inlineStr">
        <is>
          <t>In: Proc. Natl. Conf. Control of Hazardous Material Spills, Miami Beach, FL:99-103</t>
        </is>
      </c>
      <c r="CO1945" t="n">
        <v>1978.0</v>
      </c>
      <c r="CP1945" t="inlineStr">
        <is>
          <t>Curtis,M.W., T.L. Copeland, and C.H. Ward (1978). Aquatic Toxicity of Substances Proposed for Spill Prevention Regulation. In: Proc. Natl. Conf. Control of Hazardous Material Spills, Miami Beach, FL, 99-103. ECOREF#:5735</t>
        </is>
      </c>
    </row>
    <row r="1946">
      <c r="A1946" t="n">
        <v>586629.0</v>
      </c>
      <c r="B1946" t="inlineStr">
        <is>
          <t>1-Methyl-4-(1-methylethylidene)-cyclohexene</t>
        </is>
      </c>
      <c r="C1946"/>
      <c r="D1946" t="inlineStr">
        <is>
          <t>Measured</t>
        </is>
      </c>
      <c r="E1946" t="inlineStr">
        <is>
          <t>American Society for Testing and Materials</t>
        </is>
      </c>
      <c r="F1946"/>
      <c r="G1946"/>
      <c r="H1946"/>
      <c r="I1946"/>
      <c r="J1946"/>
      <c r="K1946"/>
      <c r="L1946" t="inlineStr">
        <is>
          <t>Pimephales promelas</t>
        </is>
      </c>
      <c r="M1946" t="inlineStr">
        <is>
          <t>Fathead Minnow</t>
        </is>
      </c>
      <c r="N1946" t="inlineStr">
        <is>
          <t>Juvenile</t>
        </is>
      </c>
      <c r="O1946"/>
      <c r="P1946" t="n">
        <v>30.0</v>
      </c>
      <c r="Q1946"/>
      <c r="R1946"/>
      <c r="S1946"/>
      <c r="T1946"/>
      <c r="U1946" t="inlineStr">
        <is>
          <t>Day(s)</t>
        </is>
      </c>
      <c r="V1946" t="inlineStr">
        <is>
          <t>Flow-through</t>
        </is>
      </c>
      <c r="W1946" t="inlineStr">
        <is>
          <t>Fresh water</t>
        </is>
      </c>
      <c r="X1946" t="inlineStr">
        <is>
          <t>Lab</t>
        </is>
      </c>
      <c r="Y1946" t="n">
        <v>6.0</v>
      </c>
      <c r="Z1946" t="inlineStr">
        <is>
          <t>Active ingredient</t>
        </is>
      </c>
      <c r="AA1946"/>
      <c r="AB1946" t="n">
        <v>1.21</v>
      </c>
      <c r="AC1946"/>
      <c r="AD1946" t="n">
        <v>1.11</v>
      </c>
      <c r="AE1946"/>
      <c r="AF1946" t="n">
        <v>1.33</v>
      </c>
      <c r="AG1946" t="inlineStr">
        <is>
          <t>AI mg/L</t>
        </is>
      </c>
      <c r="AH1946"/>
      <c r="AI1946"/>
      <c r="AJ1946"/>
      <c r="AK1946"/>
      <c r="AL1946"/>
      <c r="AM1946"/>
      <c r="AN1946"/>
      <c r="AO1946"/>
      <c r="AP1946"/>
      <c r="AQ1946"/>
      <c r="AR1946"/>
      <c r="AS1946"/>
      <c r="AT1946"/>
      <c r="AU1946"/>
      <c r="AV1946"/>
      <c r="AW1946"/>
      <c r="AX1946" t="inlineStr">
        <is>
          <t>Mortality</t>
        </is>
      </c>
      <c r="AY1946" t="inlineStr">
        <is>
          <t>Mortality</t>
        </is>
      </c>
      <c r="AZ1946" t="inlineStr">
        <is>
          <t>LC50</t>
        </is>
      </c>
      <c r="BA1946"/>
      <c r="BB1946" t="n">
        <v>4.0</v>
      </c>
      <c r="BC1946"/>
      <c r="BD1946"/>
      <c r="BE1946"/>
      <c r="BF1946"/>
      <c r="BG1946" t="inlineStr">
        <is>
          <t>Day(s)</t>
        </is>
      </c>
      <c r="BH1946"/>
      <c r="BI1946" t="inlineStr">
        <is>
          <t>DTXSID0027222</t>
        </is>
      </c>
      <c r="BJ1946"/>
      <c r="BK1946"/>
      <c r="BL1946" t="inlineStr">
        <is>
          <t>Acute</t>
        </is>
      </c>
      <c r="BM1946"/>
      <c r="BN1946"/>
      <c r="BO1946"/>
      <c r="BP1946"/>
      <c r="BQ1946"/>
      <c r="BR1946"/>
      <c r="BS1946"/>
      <c r="BT1946" t="inlineStr">
        <is>
          <t>--</t>
        </is>
      </c>
      <c r="BU1946"/>
      <c r="BV1946"/>
      <c r="BW1946"/>
      <c r="BX1946"/>
      <c r="BY1946"/>
      <c r="BZ1946"/>
      <c r="CA1946"/>
      <c r="CB1946"/>
      <c r="CC1946"/>
      <c r="CD1946"/>
      <c r="CE1946"/>
      <c r="CF1946"/>
      <c r="CG1946"/>
      <c r="CH1946"/>
      <c r="CI1946"/>
      <c r="CJ1946"/>
      <c r="CK1946" t="inlineStr">
        <is>
          <t>Broderius,S., D. Hammermeister, C. Russom, D. Barnidge, D. Brooke, G. Elonen, M. Hoglund, M. Kahl, G. Mielke, and J. Th</t>
        </is>
      </c>
      <c r="CL1946" t="n">
        <v>97161.0</v>
      </c>
      <c r="CM1946" t="inlineStr">
        <is>
          <t>Toxicity of Eight Terpenes to Fathead Minnows (Pimephales promelas), Daphnids (Daphnia magna), and Algae (Selanastrum capricornutum).</t>
        </is>
      </c>
      <c r="CN1946" t="inlineStr">
        <is>
          <t>Manuscript: ASCI Corporation and the U.S.EPA Environmental Research Laboratory-Duluth, MN:57 p.</t>
        </is>
      </c>
      <c r="CO1946" t="n">
        <v>1990.0</v>
      </c>
      <c r="CP1946" t="inlineStr">
        <is>
          <t>Broderius,S., D. Hammermeister, C. Russom, D. Barnidge, D. Brooke, G. Elonen, M. Hoglund, M. Kahl, G. Mielke, and J. Th (1990). Toxicity of Eight Terpenes to Fathead Minnows (Pimephales promelas), Daphnids (Daphnia magna), and Algae (Selanastrum capricornutum).. Manuscript: ASCI Corporation and the U.S.EPA Environmental Research Laboratory-Duluth, MN, 57 p. ECOREF#:97161</t>
        </is>
      </c>
    </row>
    <row r="1947">
      <c r="A1947" t="n">
        <v>589093.0</v>
      </c>
      <c r="B1947" t="inlineStr">
        <is>
          <t>N-2-Propen-1-ylbenzenamine</t>
        </is>
      </c>
      <c r="C1947"/>
      <c r="D1947" t="inlineStr">
        <is>
          <t>Measured</t>
        </is>
      </c>
      <c r="E1947" t="inlineStr">
        <is>
          <t>Not coded</t>
        </is>
      </c>
      <c r="F1947"/>
      <c r="G1947" t="n">
        <v>95.0</v>
      </c>
      <c r="H1947"/>
      <c r="I1947"/>
      <c r="J1947"/>
      <c r="K1947"/>
      <c r="L1947" t="inlineStr">
        <is>
          <t>Pimephales promelas</t>
        </is>
      </c>
      <c r="M1947" t="inlineStr">
        <is>
          <t>Fathead Minnow</t>
        </is>
      </c>
      <c r="N1947"/>
      <c r="O1947"/>
      <c r="P1947" t="n">
        <v>33.0</v>
      </c>
      <c r="Q1947"/>
      <c r="R1947"/>
      <c r="S1947"/>
      <c r="T1947"/>
      <c r="U1947" t="inlineStr">
        <is>
          <t>Day(s)</t>
        </is>
      </c>
      <c r="V1947" t="inlineStr">
        <is>
          <t>Flow-through</t>
        </is>
      </c>
      <c r="W1947" t="inlineStr">
        <is>
          <t>Fresh water</t>
        </is>
      </c>
      <c r="X1947" t="inlineStr">
        <is>
          <t>Lab</t>
        </is>
      </c>
      <c r="Y1947"/>
      <c r="Z1947" t="inlineStr">
        <is>
          <t>Active ingredient</t>
        </is>
      </c>
      <c r="AA1947"/>
      <c r="AB1947" t="n">
        <v>35.9</v>
      </c>
      <c r="AC1947"/>
      <c r="AD1947"/>
      <c r="AE1947"/>
      <c r="AF1947"/>
      <c r="AG1947" t="inlineStr">
        <is>
          <t>AI mg/L</t>
        </is>
      </c>
      <c r="AH1947"/>
      <c r="AI1947"/>
      <c r="AJ1947"/>
      <c r="AK1947"/>
      <c r="AL1947"/>
      <c r="AM1947"/>
      <c r="AN1947"/>
      <c r="AO1947"/>
      <c r="AP1947"/>
      <c r="AQ1947"/>
      <c r="AR1947"/>
      <c r="AS1947"/>
      <c r="AT1947"/>
      <c r="AU1947"/>
      <c r="AV1947"/>
      <c r="AW1947"/>
      <c r="AX1947" t="inlineStr">
        <is>
          <t>Mortality</t>
        </is>
      </c>
      <c r="AY1947" t="inlineStr">
        <is>
          <t>Mortality</t>
        </is>
      </c>
      <c r="AZ1947" t="inlineStr">
        <is>
          <t>LC50</t>
        </is>
      </c>
      <c r="BA1947"/>
      <c r="BB1947" t="n">
        <v>4.0</v>
      </c>
      <c r="BC1947"/>
      <c r="BD1947"/>
      <c r="BE1947"/>
      <c r="BF1947"/>
      <c r="BG1947" t="inlineStr">
        <is>
          <t>Day(s)</t>
        </is>
      </c>
      <c r="BH1947" t="inlineStr">
        <is>
          <t>Pure</t>
        </is>
      </c>
      <c r="BI1947" t="inlineStr">
        <is>
          <t>DTXSID5022065</t>
        </is>
      </c>
      <c r="BJ1947"/>
      <c r="BK1947"/>
      <c r="BL1947"/>
      <c r="BM1947"/>
      <c r="BN1947"/>
      <c r="BO1947"/>
      <c r="BP1947"/>
      <c r="BQ1947"/>
      <c r="BR1947"/>
      <c r="BS1947"/>
      <c r="BT1947" t="inlineStr">
        <is>
          <t>--</t>
        </is>
      </c>
      <c r="BU1947"/>
      <c r="BV1947"/>
      <c r="BW1947"/>
      <c r="BX1947"/>
      <c r="BY1947"/>
      <c r="BZ1947"/>
      <c r="CA1947"/>
      <c r="CB1947"/>
      <c r="CC1947"/>
      <c r="CD1947"/>
      <c r="CE1947"/>
      <c r="CF1947"/>
      <c r="CG1947"/>
      <c r="CH1947"/>
      <c r="CI1947" t="inlineStr">
        <is>
          <t xml:space="preserve"> Affected fish stopped schooling and lost equilibrium priorNR to death. NA </t>
        </is>
      </c>
      <c r="CJ1947" t="inlineStr">
        <is>
          <t xml:space="preserve">   Affected fish stopped schooling and lost equilibrium priorNR to death. NA </t>
        </is>
      </c>
      <c r="CK1947" t="inlineStr">
        <is>
          <t>Brooke,L.T., D.J. Call, D.L. Geiger, and C.E. Northcott</t>
        </is>
      </c>
      <c r="CL1947" t="n">
        <v>12448.0</v>
      </c>
      <c r="CM1947" t="inlineStr">
        <is>
          <t>Acute Toxicities of Organic Chemicals to Fathead Minnows (Pimephales promelas), Vol. 1</t>
        </is>
      </c>
      <c r="CN1947" t="inlineStr">
        <is>
          <t>Center for Lake Superior Environmental Studies, University of Wisconsin-Superior, Superior, WI:414 p.</t>
        </is>
      </c>
      <c r="CO1947" t="n">
        <v>1984.0</v>
      </c>
      <c r="CP1947" t="inlineStr">
        <is>
          <t>Brooke,L.T., D.J. Call, D.L. Geiger, and C.E. Northcott (1984). Acute Toxicities of Organic Chemicals to Fathead Minnows (Pimephales promelas), Vol. 1. Center for Lake Superior Environmental Studies, University of Wisconsin-Superior, Superior, WI, 414 p. ECOREF#:12448</t>
        </is>
      </c>
    </row>
    <row r="1948">
      <c r="A1948" t="n">
        <v>589162.0</v>
      </c>
      <c r="B1948" t="inlineStr">
        <is>
          <t>4-Ethylaniline</t>
        </is>
      </c>
      <c r="C1948"/>
      <c r="D1948" t="inlineStr">
        <is>
          <t>Measured</t>
        </is>
      </c>
      <c r="E1948" t="inlineStr">
        <is>
          <t>Not coded</t>
        </is>
      </c>
      <c r="F1948" t="inlineStr">
        <is>
          <t>&gt;=</t>
        </is>
      </c>
      <c r="G1948" t="n">
        <v>95.0</v>
      </c>
      <c r="H1948"/>
      <c r="I1948"/>
      <c r="J1948"/>
      <c r="K1948"/>
      <c r="L1948" t="inlineStr">
        <is>
          <t>Pimephales promelas</t>
        </is>
      </c>
      <c r="M1948" t="inlineStr">
        <is>
          <t>Fathead Minnow</t>
        </is>
      </c>
      <c r="N1948" t="inlineStr">
        <is>
          <t>Juvenile</t>
        </is>
      </c>
      <c r="O1948"/>
      <c r="P1948"/>
      <c r="Q1948"/>
      <c r="R1948" t="n">
        <v>26.0</v>
      </c>
      <c r="S1948"/>
      <c r="T1948" t="n">
        <v>34.0</v>
      </c>
      <c r="U1948" t="inlineStr">
        <is>
          <t>Day(s)</t>
        </is>
      </c>
      <c r="V1948" t="inlineStr">
        <is>
          <t>Flow-through</t>
        </is>
      </c>
      <c r="W1948" t="inlineStr">
        <is>
          <t>Fresh water</t>
        </is>
      </c>
      <c r="X1948" t="inlineStr">
        <is>
          <t>Lab</t>
        </is>
      </c>
      <c r="Y1948"/>
      <c r="Z1948" t="inlineStr">
        <is>
          <t>Active ingredient</t>
        </is>
      </c>
      <c r="AA1948"/>
      <c r="AB1948" t="n">
        <v>73.0</v>
      </c>
      <c r="AC1948"/>
      <c r="AD1948"/>
      <c r="AE1948"/>
      <c r="AF1948"/>
      <c r="AG1948" t="inlineStr">
        <is>
          <t>AI mg/L</t>
        </is>
      </c>
      <c r="AH1948"/>
      <c r="AI1948"/>
      <c r="AJ1948"/>
      <c r="AK1948"/>
      <c r="AL1948"/>
      <c r="AM1948"/>
      <c r="AN1948"/>
      <c r="AO1948"/>
      <c r="AP1948"/>
      <c r="AQ1948"/>
      <c r="AR1948"/>
      <c r="AS1948"/>
      <c r="AT1948"/>
      <c r="AU1948"/>
      <c r="AV1948"/>
      <c r="AW1948"/>
      <c r="AX1948" t="inlineStr">
        <is>
          <t>Mortality</t>
        </is>
      </c>
      <c r="AY1948" t="inlineStr">
        <is>
          <t>Mortality</t>
        </is>
      </c>
      <c r="AZ1948" t="inlineStr">
        <is>
          <t>LC50</t>
        </is>
      </c>
      <c r="BA1948"/>
      <c r="BB1948" t="n">
        <v>4.0</v>
      </c>
      <c r="BC1948"/>
      <c r="BD1948"/>
      <c r="BE1948"/>
      <c r="BF1948"/>
      <c r="BG1948" t="inlineStr">
        <is>
          <t>Day(s)</t>
        </is>
      </c>
      <c r="BH1948" t="inlineStr">
        <is>
          <t>Pure</t>
        </is>
      </c>
      <c r="BI1948" t="inlineStr">
        <is>
          <t>DTXSID0022066</t>
        </is>
      </c>
      <c r="BJ1948" t="inlineStr">
        <is>
          <t>10.1002/etc.5620140920</t>
        </is>
      </c>
      <c r="BK1948"/>
      <c r="BL1948"/>
      <c r="BM1948"/>
      <c r="BN1948"/>
      <c r="BO1948"/>
      <c r="BP1948"/>
      <c r="BQ1948"/>
      <c r="BR1948"/>
      <c r="BS1948"/>
      <c r="BT1948" t="inlineStr">
        <is>
          <t>--</t>
        </is>
      </c>
      <c r="BU1948"/>
      <c r="BV1948"/>
      <c r="BW1948"/>
      <c r="BX1948"/>
      <c r="BY1948"/>
      <c r="BZ1948"/>
      <c r="CA1948"/>
      <c r="CB1948"/>
      <c r="CC1948"/>
      <c r="CD1948"/>
      <c r="CE1948"/>
      <c r="CF1948"/>
      <c r="CG1948"/>
      <c r="CH1948"/>
      <c r="CI1948"/>
      <c r="CJ1948"/>
      <c r="CK1948" t="inlineStr">
        <is>
          <t>Broderius,S.J., M.D. Kahl, and M.D. Hoglund</t>
        </is>
      </c>
      <c r="CL1948" t="n">
        <v>15031.0</v>
      </c>
      <c r="CM1948" t="inlineStr">
        <is>
          <t>Use of Joint Toxic Response to Define the Primary Mode of Toxic Action for Diverse Industrial Organic Chemicals</t>
        </is>
      </c>
      <c r="CN1948" t="inlineStr">
        <is>
          <t>Environ. Toxicol. Chem.14(9): 1591-1605</t>
        </is>
      </c>
      <c r="CO1948" t="n">
        <v>1995.0</v>
      </c>
      <c r="CP1948" t="inlineStr">
        <is>
          <t>Broderius,S.J., M.D. Kahl, and M.D. Hoglund (1995). Use of Joint Toxic Response to Define the Primary Mode of Toxic Action for Diverse Industrial Organic Chemicals. Environ. Toxicol. Chem., 14, (9), 1591-1605. doi:10.1002/etc.5620140920. ECOREF#:15031</t>
        </is>
      </c>
    </row>
    <row r="1949">
      <c r="A1949" t="n">
        <v>589162.0</v>
      </c>
      <c r="B1949" t="inlineStr">
        <is>
          <t>4-Ethylaniline</t>
        </is>
      </c>
      <c r="C1949"/>
      <c r="D1949" t="inlineStr">
        <is>
          <t>Measured</t>
        </is>
      </c>
      <c r="E1949" t="inlineStr">
        <is>
          <t>Not reported</t>
        </is>
      </c>
      <c r="F1949" t="inlineStr">
        <is>
          <t>&gt;</t>
        </is>
      </c>
      <c r="G1949" t="n">
        <v>99.0</v>
      </c>
      <c r="H1949"/>
      <c r="I1949"/>
      <c r="J1949"/>
      <c r="K1949"/>
      <c r="L1949" t="inlineStr">
        <is>
          <t>Pimephales promelas</t>
        </is>
      </c>
      <c r="M1949" t="inlineStr">
        <is>
          <t>Fathead Minnow</t>
        </is>
      </c>
      <c r="N1949"/>
      <c r="O1949"/>
      <c r="P1949" t="n">
        <v>32.0</v>
      </c>
      <c r="Q1949"/>
      <c r="R1949"/>
      <c r="S1949"/>
      <c r="T1949"/>
      <c r="U1949" t="inlineStr">
        <is>
          <t>Day(s)</t>
        </is>
      </c>
      <c r="V1949" t="inlineStr">
        <is>
          <t>Flow-through</t>
        </is>
      </c>
      <c r="W1949" t="inlineStr">
        <is>
          <t>Fresh water</t>
        </is>
      </c>
      <c r="X1949" t="inlineStr">
        <is>
          <t>Lab</t>
        </is>
      </c>
      <c r="Y1949"/>
      <c r="Z1949" t="inlineStr">
        <is>
          <t>Active ingredient</t>
        </is>
      </c>
      <c r="AA1949"/>
      <c r="AB1949" t="n">
        <v>73.0</v>
      </c>
      <c r="AC1949"/>
      <c r="AD1949" t="n">
        <v>65.8</v>
      </c>
      <c r="AE1949"/>
      <c r="AF1949" t="n">
        <v>81.1</v>
      </c>
      <c r="AG1949" t="inlineStr">
        <is>
          <t>AI mg/L</t>
        </is>
      </c>
      <c r="AH1949"/>
      <c r="AI1949"/>
      <c r="AJ1949"/>
      <c r="AK1949"/>
      <c r="AL1949"/>
      <c r="AM1949"/>
      <c r="AN1949"/>
      <c r="AO1949"/>
      <c r="AP1949"/>
      <c r="AQ1949"/>
      <c r="AR1949"/>
      <c r="AS1949"/>
      <c r="AT1949"/>
      <c r="AU1949"/>
      <c r="AV1949"/>
      <c r="AW1949"/>
      <c r="AX1949" t="inlineStr">
        <is>
          <t>Mortality</t>
        </is>
      </c>
      <c r="AY1949" t="inlineStr">
        <is>
          <t>Mortality</t>
        </is>
      </c>
      <c r="AZ1949" t="inlineStr">
        <is>
          <t>LC50</t>
        </is>
      </c>
      <c r="BA1949"/>
      <c r="BB1949" t="n">
        <v>4.0</v>
      </c>
      <c r="BC1949"/>
      <c r="BD1949"/>
      <c r="BE1949"/>
      <c r="BF1949"/>
      <c r="BG1949" t="inlineStr">
        <is>
          <t>Day(s)</t>
        </is>
      </c>
      <c r="BH1949"/>
      <c r="BI1949" t="inlineStr">
        <is>
          <t>DTXSID0022066</t>
        </is>
      </c>
      <c r="BJ1949"/>
      <c r="BK1949"/>
      <c r="BL1949" t="inlineStr">
        <is>
          <t>Acute</t>
        </is>
      </c>
      <c r="BM1949"/>
      <c r="BN1949"/>
      <c r="BO1949"/>
      <c r="BP1949"/>
      <c r="BQ1949"/>
      <c r="BR1949"/>
      <c r="BS1949"/>
      <c r="BT1949" t="inlineStr">
        <is>
          <t>--</t>
        </is>
      </c>
      <c r="BU1949"/>
      <c r="BV1949"/>
      <c r="BW1949"/>
      <c r="BX1949"/>
      <c r="BY1949"/>
      <c r="BZ1949"/>
      <c r="CA1949"/>
      <c r="CB1949"/>
      <c r="CC1949"/>
      <c r="CD1949"/>
      <c r="CE1949"/>
      <c r="CF1949"/>
      <c r="CG1949"/>
      <c r="CH1949"/>
      <c r="CI1949"/>
      <c r="CJ1949" t="inlineStr">
        <is>
          <t xml:space="preserve">SOURCE/FROM US EPA ENVIRONMENTAL RESEARCH LABORATORY-DULUTH AND THE UNIVERSITY OF WISCONSIN-SUPERIOR CAMPUS//MEDIA/LAKE SUPERIOR WATER OR DECHLORINATED WATER//   </t>
        </is>
      </c>
      <c r="CK1949" t="inlineStr">
        <is>
          <t>Geiger,D.L., S.H. Poirier, L.T. Brooke, and D.J. Call</t>
        </is>
      </c>
      <c r="CL1949" t="n">
        <v>12858.0</v>
      </c>
      <c r="CM1949" t="inlineStr">
        <is>
          <t>Acute Toxicities of Organic Chemicals to Fathead Minnows (Pimephales promelas) Volume III</t>
        </is>
      </c>
      <c r="CN1949" t="inlineStr">
        <is>
          <t>Center for Lake Superior Environmental Studies, University of Wisconsin, Superior, WI:328 p.</t>
        </is>
      </c>
      <c r="CO1949" t="n">
        <v>1986.0</v>
      </c>
      <c r="CP1949" t="inlineStr">
        <is>
          <t>Geiger,D.L., S.H. Poirier, L.T. Brooke, and D.J. Call (1986). Acute Toxicities of Organic Chemicals to Fathead Minnows (Pimephales promelas) Volume III. Center for Lake Superior Environmental Studies, University of Wisconsin, Superior, WI, 328 p. ECOREF#:12858</t>
        </is>
      </c>
    </row>
    <row r="1950">
      <c r="A1950" t="n">
        <v>590863.0</v>
      </c>
      <c r="B1950" t="inlineStr">
        <is>
          <t>3-Methylbutanal</t>
        </is>
      </c>
      <c r="C1950"/>
      <c r="D1950" t="inlineStr">
        <is>
          <t>Measured</t>
        </is>
      </c>
      <c r="E1950" t="inlineStr">
        <is>
          <t>Not reported</t>
        </is>
      </c>
      <c r="F1950"/>
      <c r="G1950" t="n">
        <v>97.3</v>
      </c>
      <c r="H1950"/>
      <c r="I1950"/>
      <c r="J1950"/>
      <c r="K1950"/>
      <c r="L1950" t="inlineStr">
        <is>
          <t>Pimephales promelas</t>
        </is>
      </c>
      <c r="M1950" t="inlineStr">
        <is>
          <t>Fathead Minnow</t>
        </is>
      </c>
      <c r="N1950"/>
      <c r="O1950"/>
      <c r="P1950" t="n">
        <v>30.0</v>
      </c>
      <c r="Q1950"/>
      <c r="R1950"/>
      <c r="S1950"/>
      <c r="T1950"/>
      <c r="U1950" t="inlineStr">
        <is>
          <t>Day(s)</t>
        </is>
      </c>
      <c r="V1950" t="inlineStr">
        <is>
          <t>Flow-through</t>
        </is>
      </c>
      <c r="W1950" t="inlineStr">
        <is>
          <t>Fresh water</t>
        </is>
      </c>
      <c r="X1950" t="inlineStr">
        <is>
          <t>Lab</t>
        </is>
      </c>
      <c r="Y1950"/>
      <c r="Z1950" t="inlineStr">
        <is>
          <t>Active ingredient</t>
        </is>
      </c>
      <c r="AA1950"/>
      <c r="AB1950" t="n">
        <v>3.25</v>
      </c>
      <c r="AC1950"/>
      <c r="AD1950" t="n">
        <v>2.98</v>
      </c>
      <c r="AE1950"/>
      <c r="AF1950" t="n">
        <v>3.54</v>
      </c>
      <c r="AG1950" t="inlineStr">
        <is>
          <t>AI mg/L</t>
        </is>
      </c>
      <c r="AH1950"/>
      <c r="AI1950"/>
      <c r="AJ1950"/>
      <c r="AK1950"/>
      <c r="AL1950"/>
      <c r="AM1950"/>
      <c r="AN1950"/>
      <c r="AO1950"/>
      <c r="AP1950"/>
      <c r="AQ1950"/>
      <c r="AR1950"/>
      <c r="AS1950"/>
      <c r="AT1950"/>
      <c r="AU1950"/>
      <c r="AV1950"/>
      <c r="AW1950"/>
      <c r="AX1950" t="inlineStr">
        <is>
          <t>Mortality</t>
        </is>
      </c>
      <c r="AY1950" t="inlineStr">
        <is>
          <t>Mortality</t>
        </is>
      </c>
      <c r="AZ1950" t="inlineStr">
        <is>
          <t>LC50</t>
        </is>
      </c>
      <c r="BA1950"/>
      <c r="BB1950" t="n">
        <v>4.0</v>
      </c>
      <c r="BC1950"/>
      <c r="BD1950"/>
      <c r="BE1950"/>
      <c r="BF1950"/>
      <c r="BG1950" t="inlineStr">
        <is>
          <t>Day(s)</t>
        </is>
      </c>
      <c r="BH1950"/>
      <c r="BI1950" t="inlineStr">
        <is>
          <t>DTXSID1021619</t>
        </is>
      </c>
      <c r="BJ1950"/>
      <c r="BK1950"/>
      <c r="BL1950" t="inlineStr">
        <is>
          <t>Acute</t>
        </is>
      </c>
      <c r="BM1950"/>
      <c r="BN1950"/>
      <c r="BO1950"/>
      <c r="BP1950"/>
      <c r="BQ1950"/>
      <c r="BR1950"/>
      <c r="BS1950"/>
      <c r="BT1950" t="inlineStr">
        <is>
          <t>--</t>
        </is>
      </c>
      <c r="BU1950"/>
      <c r="BV1950"/>
      <c r="BW1950"/>
      <c r="BX1950"/>
      <c r="BY1950"/>
      <c r="BZ1950"/>
      <c r="CA1950"/>
      <c r="CB1950"/>
      <c r="CC1950"/>
      <c r="CD1950"/>
      <c r="CE1950"/>
      <c r="CF1950"/>
      <c r="CG1950"/>
      <c r="CH1950"/>
      <c r="CI1950"/>
      <c r="CJ1950" t="inlineStr">
        <is>
          <t xml:space="preserve">SOURCE/US EPA ENVIRONMENTAL RESEARCH LABORATORY DULUTH AND THE UNIVERSITY OF WISCONSIN SUPERIOR//MEDIA/FILTERED LAKE SUPERIOR WATER OR DECHLORINATED CITY OF SUPERIOR WISCONSIN WATER//   </t>
        </is>
      </c>
      <c r="CK1950" t="inlineStr">
        <is>
          <t>Geiger,D.L., C.E. Northcott, D.J. Call, and L.T. Brooke</t>
        </is>
      </c>
      <c r="CL1950" t="n">
        <v>12447.0</v>
      </c>
      <c r="CM1950" t="inlineStr">
        <is>
          <t>Acute Toxicities of Organic Chemicals to Fathead Minnows (Pimephales promelas), Volume II</t>
        </is>
      </c>
      <c r="CN1950" t="inlineStr">
        <is>
          <t>Center for Lake Superior Environmental Studies, University of Wisconsin, Superior, WI:326 p.</t>
        </is>
      </c>
      <c r="CO1950" t="n">
        <v>1985.0</v>
      </c>
      <c r="CP1950" t="inlineStr">
        <is>
          <t>Geiger,D.L., C.E. Northcott, D.J. Call, and L.T. Brooke (1985). Acute Toxicities of Organic Chemicals to Fathead Minnows (Pimephales promelas), Volume II. Center for Lake Superior Environmental Studies, University of Wisconsin, Superior, WI, 326 p. ECOREF#:12447</t>
        </is>
      </c>
    </row>
    <row r="1951">
      <c r="A1951" t="n">
        <v>591786.0</v>
      </c>
      <c r="B1951" t="inlineStr">
        <is>
          <t>2-Hexanone</t>
        </is>
      </c>
      <c r="C1951"/>
      <c r="D1951" t="inlineStr">
        <is>
          <t>Measured</t>
        </is>
      </c>
      <c r="E1951" t="inlineStr">
        <is>
          <t>Not reported</t>
        </is>
      </c>
      <c r="F1951" t="inlineStr">
        <is>
          <t>&gt;</t>
        </is>
      </c>
      <c r="G1951" t="n">
        <v>99.0</v>
      </c>
      <c r="H1951"/>
      <c r="I1951"/>
      <c r="J1951"/>
      <c r="K1951"/>
      <c r="L1951" t="inlineStr">
        <is>
          <t>Pimephales promelas</t>
        </is>
      </c>
      <c r="M1951" t="inlineStr">
        <is>
          <t>Fathead Minnow</t>
        </is>
      </c>
      <c r="N1951"/>
      <c r="O1951"/>
      <c r="P1951" t="n">
        <v>31.0</v>
      </c>
      <c r="Q1951"/>
      <c r="R1951"/>
      <c r="S1951"/>
      <c r="T1951"/>
      <c r="U1951" t="inlineStr">
        <is>
          <t>Day(s)</t>
        </is>
      </c>
      <c r="V1951" t="inlineStr">
        <is>
          <t>Flow-through</t>
        </is>
      </c>
      <c r="W1951" t="inlineStr">
        <is>
          <t>Fresh water</t>
        </is>
      </c>
      <c r="X1951" t="inlineStr">
        <is>
          <t>Lab</t>
        </is>
      </c>
      <c r="Y1951"/>
      <c r="Z1951" t="inlineStr">
        <is>
          <t>Active ingredient</t>
        </is>
      </c>
      <c r="AA1951"/>
      <c r="AB1951" t="n">
        <v>428.0</v>
      </c>
      <c r="AC1951"/>
      <c r="AD1951"/>
      <c r="AE1951"/>
      <c r="AF1951"/>
      <c r="AG1951" t="inlineStr">
        <is>
          <t>AI mg/L</t>
        </is>
      </c>
      <c r="AH1951"/>
      <c r="AI1951"/>
      <c r="AJ1951"/>
      <c r="AK1951"/>
      <c r="AL1951"/>
      <c r="AM1951"/>
      <c r="AN1951"/>
      <c r="AO1951"/>
      <c r="AP1951"/>
      <c r="AQ1951"/>
      <c r="AR1951"/>
      <c r="AS1951"/>
      <c r="AT1951"/>
      <c r="AU1951"/>
      <c r="AV1951"/>
      <c r="AW1951"/>
      <c r="AX1951" t="inlineStr">
        <is>
          <t>Mortality</t>
        </is>
      </c>
      <c r="AY1951" t="inlineStr">
        <is>
          <t>Mortality</t>
        </is>
      </c>
      <c r="AZ1951" t="inlineStr">
        <is>
          <t>LC50</t>
        </is>
      </c>
      <c r="BA1951"/>
      <c r="BB1951" t="n">
        <v>4.0</v>
      </c>
      <c r="BC1951"/>
      <c r="BD1951"/>
      <c r="BE1951"/>
      <c r="BF1951"/>
      <c r="BG1951" t="inlineStr">
        <is>
          <t>Day(s)</t>
        </is>
      </c>
      <c r="BH1951"/>
      <c r="BI1951" t="inlineStr">
        <is>
          <t>DTXSID0022068</t>
        </is>
      </c>
      <c r="BJ1951"/>
      <c r="BK1951"/>
      <c r="BL1951" t="inlineStr">
        <is>
          <t>Acute</t>
        </is>
      </c>
      <c r="BM1951"/>
      <c r="BN1951"/>
      <c r="BO1951"/>
      <c r="BP1951"/>
      <c r="BQ1951"/>
      <c r="BR1951"/>
      <c r="BS1951"/>
      <c r="BT1951" t="inlineStr">
        <is>
          <t>--</t>
        </is>
      </c>
      <c r="BU1951"/>
      <c r="BV1951"/>
      <c r="BW1951"/>
      <c r="BX1951"/>
      <c r="BY1951"/>
      <c r="BZ1951"/>
      <c r="CA1951"/>
      <c r="CB1951"/>
      <c r="CC1951"/>
      <c r="CD1951"/>
      <c r="CE1951"/>
      <c r="CF1951"/>
      <c r="CG1951"/>
      <c r="CH1951"/>
      <c r="CI1951"/>
      <c r="CJ1951" t="inlineStr">
        <is>
          <t xml:space="preserve">SOURCE/FROM US EPA ENVIRONMENTAL RESEARCH LABORATORY-DULUTH AND THE UNIVERSITY OF WISCONSIN-SUPERIOR CAMPUS//MEDIA/LAKE SUPERIOR WATER OR DECHLORINATED WATER//   </t>
        </is>
      </c>
      <c r="CK1951" t="inlineStr">
        <is>
          <t>Geiger,D.L., S.H. Poirier, L.T. Brooke, and D.J. Call</t>
        </is>
      </c>
      <c r="CL1951" t="n">
        <v>12858.0</v>
      </c>
      <c r="CM1951" t="inlineStr">
        <is>
          <t>Acute Toxicities of Organic Chemicals to Fathead Minnows (Pimephales promelas) Volume III</t>
        </is>
      </c>
      <c r="CN1951" t="inlineStr">
        <is>
          <t>Center for Lake Superior Environmental Studies, University of Wisconsin, Superior, WI:328 p.</t>
        </is>
      </c>
      <c r="CO1951" t="n">
        <v>1986.0</v>
      </c>
      <c r="CP1951" t="inlineStr">
        <is>
          <t>Geiger,D.L., S.H. Poirier, L.T. Brooke, and D.J. Call (1986). Acute Toxicities of Organic Chemicals to Fathead Minnows (Pimephales promelas) Volume III. Center for Lake Superior Environmental Studies, University of Wisconsin, Superior, WI, 328 p. ECOREF#:12858</t>
        </is>
      </c>
    </row>
    <row r="1952">
      <c r="A1952" t="n">
        <v>592461.0</v>
      </c>
      <c r="B1952" t="inlineStr">
        <is>
          <t>2,4-Hexadiene</t>
        </is>
      </c>
      <c r="C1952"/>
      <c r="D1952" t="inlineStr">
        <is>
          <t>Measured</t>
        </is>
      </c>
      <c r="E1952" t="inlineStr">
        <is>
          <t>Not coded</t>
        </is>
      </c>
      <c r="F1952"/>
      <c r="G1952" t="n">
        <v>99.0</v>
      </c>
      <c r="H1952"/>
      <c r="I1952"/>
      <c r="J1952"/>
      <c r="K1952"/>
      <c r="L1952" t="inlineStr">
        <is>
          <t>Pimephales promelas</t>
        </is>
      </c>
      <c r="M1952" t="inlineStr">
        <is>
          <t>Fathead Minnow</t>
        </is>
      </c>
      <c r="N1952"/>
      <c r="O1952"/>
      <c r="P1952" t="n">
        <v>30.0</v>
      </c>
      <c r="Q1952"/>
      <c r="R1952"/>
      <c r="S1952"/>
      <c r="T1952"/>
      <c r="U1952" t="inlineStr">
        <is>
          <t>Day(s)</t>
        </is>
      </c>
      <c r="V1952" t="inlineStr">
        <is>
          <t>Flow-through</t>
        </is>
      </c>
      <c r="W1952" t="inlineStr">
        <is>
          <t>Fresh water</t>
        </is>
      </c>
      <c r="X1952" t="inlineStr">
        <is>
          <t>Lab</t>
        </is>
      </c>
      <c r="Y1952"/>
      <c r="Z1952" t="inlineStr">
        <is>
          <t>Active ingredient</t>
        </is>
      </c>
      <c r="AA1952"/>
      <c r="AB1952" t="n">
        <v>19.4</v>
      </c>
      <c r="AC1952"/>
      <c r="AD1952" t="n">
        <v>18.3</v>
      </c>
      <c r="AE1952"/>
      <c r="AF1952" t="n">
        <v>20.5</v>
      </c>
      <c r="AG1952" t="inlineStr">
        <is>
          <t>AI mg/L</t>
        </is>
      </c>
      <c r="AH1952"/>
      <c r="AI1952"/>
      <c r="AJ1952"/>
      <c r="AK1952"/>
      <c r="AL1952"/>
      <c r="AM1952"/>
      <c r="AN1952"/>
      <c r="AO1952"/>
      <c r="AP1952"/>
      <c r="AQ1952"/>
      <c r="AR1952"/>
      <c r="AS1952"/>
      <c r="AT1952"/>
      <c r="AU1952"/>
      <c r="AV1952"/>
      <c r="AW1952"/>
      <c r="AX1952" t="inlineStr">
        <is>
          <t>Mortality</t>
        </is>
      </c>
      <c r="AY1952" t="inlineStr">
        <is>
          <t>Mortality</t>
        </is>
      </c>
      <c r="AZ1952" t="inlineStr">
        <is>
          <t>LC50</t>
        </is>
      </c>
      <c r="BA1952"/>
      <c r="BB1952" t="n">
        <v>4.0</v>
      </c>
      <c r="BC1952"/>
      <c r="BD1952"/>
      <c r="BE1952"/>
      <c r="BF1952"/>
      <c r="BG1952" t="inlineStr">
        <is>
          <t>Day(s)</t>
        </is>
      </c>
      <c r="BH1952" t="inlineStr">
        <is>
          <t>Pure</t>
        </is>
      </c>
      <c r="BI1952" t="inlineStr">
        <is>
          <t>DTXSID5022069</t>
        </is>
      </c>
      <c r="BJ1952"/>
      <c r="BK1952"/>
      <c r="BL1952"/>
      <c r="BM1952"/>
      <c r="BN1952"/>
      <c r="BO1952"/>
      <c r="BP1952"/>
      <c r="BQ1952"/>
      <c r="BR1952"/>
      <c r="BS1952"/>
      <c r="BT1952" t="inlineStr">
        <is>
          <t>--</t>
        </is>
      </c>
      <c r="BU1952"/>
      <c r="BV1952"/>
      <c r="BW1952"/>
      <c r="BX1952"/>
      <c r="BY1952"/>
      <c r="BZ1952"/>
      <c r="CA1952"/>
      <c r="CB1952"/>
      <c r="CC1952"/>
      <c r="CD1952"/>
      <c r="CE1952"/>
      <c r="CF1952"/>
      <c r="CG1952"/>
      <c r="CH1952"/>
      <c r="CI1952" t="inlineStr">
        <is>
          <t xml:space="preserve"> The equilibrator solution was diluted to a nominal concen- tration of 26 mg/l by using an intermediate cell.  The tanks were theNAfurther diluted by factors of 0%, 20%, 40%, 60% and 80% of the tank E concentration.  Affected fish swam </t>
        </is>
      </c>
      <c r="CJ1952" t="inlineStr">
        <is>
          <t xml:space="preserve">   The equilibrator solution was diluted to a nominal concen- tration of 26 mg/l by using an intermediate cell.  The tanks were theNAfurther diluted by factors of 0%, 20%, 40%, 60% and 80% of the tank E concentration.  Affected fish swam </t>
        </is>
      </c>
      <c r="CK1952" t="inlineStr">
        <is>
          <t>Geiger,D.L., D.J. Call, and L.T. Brooke</t>
        </is>
      </c>
      <c r="CL1952" t="n">
        <v>12859.0</v>
      </c>
      <c r="CM1952" t="inlineStr">
        <is>
          <t>Acute Toxicities of Organic Chemicals to Fathead Minnows (Pimephales promelas) Volume IV</t>
        </is>
      </c>
      <c r="CN1952" t="inlineStr">
        <is>
          <t>Center for Lake Superior Environmental Studies, University of Wisconsin, Superior, WI4:355 p.</t>
        </is>
      </c>
      <c r="CO1952" t="n">
        <v>1988.0</v>
      </c>
      <c r="CP1952" t="inlineStr">
        <is>
          <t>Geiger,D.L., D.J. Call, and L.T. Brooke (1988). Acute Toxicities of Organic Chemicals to Fathead Minnows (Pimephales promelas) Volume IV. Center for Lake Superior Environmental Studies, University of Wisconsin, Superior, WI, 4, 355 p. ECOREF#:12859</t>
        </is>
      </c>
    </row>
    <row r="1953">
      <c r="A1953" t="n">
        <v>592461.0</v>
      </c>
      <c r="B1953" t="inlineStr">
        <is>
          <t>2,4-Hexadiene</t>
        </is>
      </c>
      <c r="C1953"/>
      <c r="D1953" t="inlineStr">
        <is>
          <t>Measured</t>
        </is>
      </c>
      <c r="E1953" t="inlineStr">
        <is>
          <t>Not coded</t>
        </is>
      </c>
      <c r="F1953"/>
      <c r="G1953" t="n">
        <v>99.0</v>
      </c>
      <c r="H1953"/>
      <c r="I1953"/>
      <c r="J1953"/>
      <c r="K1953"/>
      <c r="L1953" t="inlineStr">
        <is>
          <t>Pimephales promelas</t>
        </is>
      </c>
      <c r="M1953" t="inlineStr">
        <is>
          <t>Fathead Minnow</t>
        </is>
      </c>
      <c r="N1953"/>
      <c r="O1953"/>
      <c r="P1953" t="n">
        <v>31.0</v>
      </c>
      <c r="Q1953"/>
      <c r="R1953"/>
      <c r="S1953"/>
      <c r="T1953"/>
      <c r="U1953" t="inlineStr">
        <is>
          <t>Day(s)</t>
        </is>
      </c>
      <c r="V1953" t="inlineStr">
        <is>
          <t>Flow-through</t>
        </is>
      </c>
      <c r="W1953" t="inlineStr">
        <is>
          <t>Fresh water</t>
        </is>
      </c>
      <c r="X1953" t="inlineStr">
        <is>
          <t>Lab</t>
        </is>
      </c>
      <c r="Y1953"/>
      <c r="Z1953" t="inlineStr">
        <is>
          <t>Active ingredient</t>
        </is>
      </c>
      <c r="AA1953"/>
      <c r="AB1953" t="n">
        <v>20.6</v>
      </c>
      <c r="AC1953"/>
      <c r="AD1953" t="n">
        <v>18.7</v>
      </c>
      <c r="AE1953"/>
      <c r="AF1953" t="n">
        <v>22.8</v>
      </c>
      <c r="AG1953" t="inlineStr">
        <is>
          <t>AI mg/L</t>
        </is>
      </c>
      <c r="AH1953"/>
      <c r="AI1953"/>
      <c r="AJ1953"/>
      <c r="AK1953"/>
      <c r="AL1953"/>
      <c r="AM1953"/>
      <c r="AN1953"/>
      <c r="AO1953"/>
      <c r="AP1953"/>
      <c r="AQ1953"/>
      <c r="AR1953"/>
      <c r="AS1953"/>
      <c r="AT1953"/>
      <c r="AU1953"/>
      <c r="AV1953"/>
      <c r="AW1953"/>
      <c r="AX1953" t="inlineStr">
        <is>
          <t>Mortality</t>
        </is>
      </c>
      <c r="AY1953" t="inlineStr">
        <is>
          <t>Mortality</t>
        </is>
      </c>
      <c r="AZ1953" t="inlineStr">
        <is>
          <t>LC50</t>
        </is>
      </c>
      <c r="BA1953"/>
      <c r="BB1953" t="n">
        <v>4.0</v>
      </c>
      <c r="BC1953"/>
      <c r="BD1953"/>
      <c r="BE1953"/>
      <c r="BF1953"/>
      <c r="BG1953" t="inlineStr">
        <is>
          <t>Day(s)</t>
        </is>
      </c>
      <c r="BH1953" t="inlineStr">
        <is>
          <t>Pure</t>
        </is>
      </c>
      <c r="BI1953" t="inlineStr">
        <is>
          <t>DTXSID5022069</t>
        </is>
      </c>
      <c r="BJ1953"/>
      <c r="BK1953"/>
      <c r="BL1953"/>
      <c r="BM1953"/>
      <c r="BN1953"/>
      <c r="BO1953"/>
      <c r="BP1953"/>
      <c r="BQ1953"/>
      <c r="BR1953"/>
      <c r="BS1953"/>
      <c r="BT1953" t="inlineStr">
        <is>
          <t>--</t>
        </is>
      </c>
      <c r="BU1953"/>
      <c r="BV1953"/>
      <c r="BW1953"/>
      <c r="BX1953"/>
      <c r="BY1953"/>
      <c r="BZ1953"/>
      <c r="CA1953"/>
      <c r="CB1953"/>
      <c r="CC1953"/>
      <c r="CD1953"/>
      <c r="CE1953"/>
      <c r="CF1953"/>
      <c r="CG1953"/>
      <c r="CH1953"/>
      <c r="CI1953" t="inlineStr">
        <is>
          <t xml:space="preserve"> The equilibrator solution was diluted to a nominal concen- tration of 26 mg/l by using an intermediate cell.  The tanks were theNAfurther diluted by factors of 0%, 20%, 40%, 60% and 80% of the tank E concentration.  Affected fish swam </t>
        </is>
      </c>
      <c r="CJ1953" t="inlineStr">
        <is>
          <t xml:space="preserve">   The equilibrator solution was diluted to a nominal concen- tration of 26 mg/l by using an intermediate cell.  The tanks were theNAfurther diluted by factors of 0%, 20%, 40%, 60% and 80% of the tank E concentration.  Affected fish swam </t>
        </is>
      </c>
      <c r="CK1953" t="inlineStr">
        <is>
          <t>Geiger,D.L., D.J. Call, and L.T. Brooke</t>
        </is>
      </c>
      <c r="CL1953" t="n">
        <v>12859.0</v>
      </c>
      <c r="CM1953" t="inlineStr">
        <is>
          <t>Acute Toxicities of Organic Chemicals to Fathead Minnows (Pimephales promelas) Volume IV</t>
        </is>
      </c>
      <c r="CN1953" t="inlineStr">
        <is>
          <t>Center for Lake Superior Environmental Studies, University of Wisconsin, Superior, WI4:355 p.</t>
        </is>
      </c>
      <c r="CO1953" t="n">
        <v>1988.0</v>
      </c>
      <c r="CP1953" t="inlineStr">
        <is>
          <t>Geiger,D.L., D.J. Call, and L.T. Brooke (1988). Acute Toxicities of Organic Chemicals to Fathead Minnows (Pimephales promelas) Volume IV. Center for Lake Superior Environmental Studies, University of Wisconsin, Superior, WI, 4, 355 p. ECOREF#:12859</t>
        </is>
      </c>
    </row>
    <row r="1954">
      <c r="A1954" t="n">
        <v>592858.0</v>
      </c>
      <c r="B1954" t="inlineStr">
        <is>
          <t>Thiocyanic acid, Mercury (2+) salt</t>
        </is>
      </c>
      <c r="C1954"/>
      <c r="D1954" t="inlineStr">
        <is>
          <t>Measured</t>
        </is>
      </c>
      <c r="E1954" t="inlineStr">
        <is>
          <t>United States Environmental Protection Agency</t>
        </is>
      </c>
      <c r="F1954"/>
      <c r="G1954"/>
      <c r="H1954"/>
      <c r="I1954"/>
      <c r="J1954"/>
      <c r="K1954"/>
      <c r="L1954" t="inlineStr">
        <is>
          <t>Pimephales promelas</t>
        </is>
      </c>
      <c r="M1954" t="inlineStr">
        <is>
          <t>Fathead Minnow</t>
        </is>
      </c>
      <c r="N1954"/>
      <c r="O1954"/>
      <c r="P1954"/>
      <c r="Q1954"/>
      <c r="R1954"/>
      <c r="S1954"/>
      <c r="T1954"/>
      <c r="U1954"/>
      <c r="V1954" t="inlineStr">
        <is>
          <t>Static</t>
        </is>
      </c>
      <c r="W1954" t="inlineStr">
        <is>
          <t>Fresh water</t>
        </is>
      </c>
      <c r="X1954" t="inlineStr">
        <is>
          <t>Lab</t>
        </is>
      </c>
      <c r="Y1954"/>
      <c r="Z1954" t="inlineStr">
        <is>
          <t>Total</t>
        </is>
      </c>
      <c r="AA1954"/>
      <c r="AB1954" t="n">
        <v>0.181</v>
      </c>
      <c r="AC1954"/>
      <c r="AD1954"/>
      <c r="AE1954"/>
      <c r="AF1954"/>
      <c r="AG1954" t="inlineStr">
        <is>
          <t>AI mg/L</t>
        </is>
      </c>
      <c r="AH1954"/>
      <c r="AI1954"/>
      <c r="AJ1954"/>
      <c r="AK1954"/>
      <c r="AL1954"/>
      <c r="AM1954"/>
      <c r="AN1954"/>
      <c r="AO1954"/>
      <c r="AP1954"/>
      <c r="AQ1954"/>
      <c r="AR1954"/>
      <c r="AS1954"/>
      <c r="AT1954"/>
      <c r="AU1954"/>
      <c r="AV1954"/>
      <c r="AW1954"/>
      <c r="AX1954" t="inlineStr">
        <is>
          <t>Mortality</t>
        </is>
      </c>
      <c r="AY1954" t="inlineStr">
        <is>
          <t>Mortality</t>
        </is>
      </c>
      <c r="AZ1954" t="inlineStr">
        <is>
          <t>LC50</t>
        </is>
      </c>
      <c r="BA1954"/>
      <c r="BB1954" t="n">
        <v>4.0</v>
      </c>
      <c r="BC1954"/>
      <c r="BD1954"/>
      <c r="BE1954"/>
      <c r="BF1954"/>
      <c r="BG1954" t="inlineStr">
        <is>
          <t>Day(s)</t>
        </is>
      </c>
      <c r="BH1954"/>
      <c r="BI1954" t="inlineStr">
        <is>
          <t>DTXSID7060469</t>
        </is>
      </c>
      <c r="BJ1954" t="inlineStr">
        <is>
          <t>10.1016/0043-1354(79)90084-8</t>
        </is>
      </c>
      <c r="BK1954"/>
      <c r="BL1954" t="inlineStr">
        <is>
          <t>Acute</t>
        </is>
      </c>
      <c r="BM1954"/>
      <c r="BN1954"/>
      <c r="BO1954"/>
      <c r="BP1954"/>
      <c r="BQ1954"/>
      <c r="BR1954"/>
      <c r="BS1954"/>
      <c r="BT1954" t="inlineStr">
        <is>
          <t>--</t>
        </is>
      </c>
      <c r="BU1954"/>
      <c r="BV1954"/>
      <c r="BW1954"/>
      <c r="BX1954"/>
      <c r="BY1954"/>
      <c r="BZ1954"/>
      <c r="CA1954"/>
      <c r="CB1954"/>
      <c r="CC1954"/>
      <c r="CD1954"/>
      <c r="CE1954"/>
      <c r="CF1954"/>
      <c r="CG1954"/>
      <c r="CH1954"/>
      <c r="CI1954" t="inlineStr">
        <is>
          <t xml:space="preserve">CONC1/BASED ON MEASURED CONCS// </t>
        </is>
      </c>
      <c r="CJ1954" t="inlineStr">
        <is>
          <t xml:space="preserve">SOURCE/FROM THE EPA NEWTOWN FISH TOXICOLOGY STATION, CINCINNATI, OHIO//TMETH/EPA-660-3-75-009//MEDIA/UNAERATED RECONSTITUTED SOFT WATER//  CONC1/BASED ON MEASURED CONCS// </t>
        </is>
      </c>
      <c r="CK1954" t="inlineStr">
        <is>
          <t>Curtis,M.W., T.L. Copeland, and C.H. Ward</t>
        </is>
      </c>
      <c r="CL1954" t="n">
        <v>875.0</v>
      </c>
      <c r="CM1954" t="inlineStr">
        <is>
          <t>Acute Toxicity of 12 Industrial Chemicals to Freshwater and Saltwater Organisms</t>
        </is>
      </c>
      <c r="CN1954" t="inlineStr">
        <is>
          <t>Water Res.13(2): 137-141</t>
        </is>
      </c>
      <c r="CO1954" t="n">
        <v>1979.0</v>
      </c>
      <c r="CP1954" t="inlineStr">
        <is>
          <t>Curtis,M.W., T.L. Copeland, and C.H. Ward (1979). Acute Toxicity of 12 Industrial Chemicals to Freshwater and Saltwater Organisms. Water Res., 13, (2), 137-141. doi:10.1016/0043-1354(79)90084-8. ECOREF#:875</t>
        </is>
      </c>
    </row>
    <row r="1955">
      <c r="A1955" t="n">
        <v>593088.0</v>
      </c>
      <c r="B1955" t="inlineStr">
        <is>
          <t>2-Tridecanone</t>
        </is>
      </c>
      <c r="C1955"/>
      <c r="D1955" t="inlineStr">
        <is>
          <t>Measured</t>
        </is>
      </c>
      <c r="E1955" t="inlineStr">
        <is>
          <t>Not coded</t>
        </is>
      </c>
      <c r="F1955"/>
      <c r="G1955"/>
      <c r="H1955"/>
      <c r="I1955"/>
      <c r="J1955"/>
      <c r="K1955"/>
      <c r="L1955" t="inlineStr">
        <is>
          <t>Pimephales promelas</t>
        </is>
      </c>
      <c r="M1955" t="inlineStr">
        <is>
          <t>Fathead Minnow</t>
        </is>
      </c>
      <c r="N1955"/>
      <c r="O1955"/>
      <c r="P1955" t="n">
        <v>32.0</v>
      </c>
      <c r="Q1955"/>
      <c r="R1955"/>
      <c r="S1955"/>
      <c r="T1955"/>
      <c r="U1955" t="inlineStr">
        <is>
          <t>Day(s)</t>
        </is>
      </c>
      <c r="V1955" t="inlineStr">
        <is>
          <t>Flow-through</t>
        </is>
      </c>
      <c r="W1955" t="inlineStr">
        <is>
          <t>Fresh water</t>
        </is>
      </c>
      <c r="X1955" t="inlineStr">
        <is>
          <t>Lab</t>
        </is>
      </c>
      <c r="Y1955"/>
      <c r="Z1955" t="inlineStr">
        <is>
          <t>Active ingredient</t>
        </is>
      </c>
      <c r="AA1955"/>
      <c r="AB1955" t="n">
        <v>0.36</v>
      </c>
      <c r="AC1955"/>
      <c r="AD1955" t="n">
        <v>0.33</v>
      </c>
      <c r="AE1955"/>
      <c r="AF1955" t="n">
        <v>0.4</v>
      </c>
      <c r="AG1955" t="inlineStr">
        <is>
          <t>AI mg/L</t>
        </is>
      </c>
      <c r="AH1955"/>
      <c r="AI1955"/>
      <c r="AJ1955"/>
      <c r="AK1955"/>
      <c r="AL1955"/>
      <c r="AM1955"/>
      <c r="AN1955"/>
      <c r="AO1955"/>
      <c r="AP1955"/>
      <c r="AQ1955"/>
      <c r="AR1955"/>
      <c r="AS1955"/>
      <c r="AT1955"/>
      <c r="AU1955"/>
      <c r="AV1955"/>
      <c r="AW1955"/>
      <c r="AX1955" t="inlineStr">
        <is>
          <t>Mortality</t>
        </is>
      </c>
      <c r="AY1955" t="inlineStr">
        <is>
          <t>Mortality</t>
        </is>
      </c>
      <c r="AZ1955" t="inlineStr">
        <is>
          <t>LC50</t>
        </is>
      </c>
      <c r="BA1955"/>
      <c r="BB1955" t="n">
        <v>4.0</v>
      </c>
      <c r="BC1955"/>
      <c r="BD1955"/>
      <c r="BE1955"/>
      <c r="BF1955"/>
      <c r="BG1955" t="inlineStr">
        <is>
          <t>Day(s)</t>
        </is>
      </c>
      <c r="BH1955"/>
      <c r="BI1955" t="inlineStr">
        <is>
          <t>DTXSID4022070</t>
        </is>
      </c>
      <c r="BJ1955"/>
      <c r="BK1955"/>
      <c r="BL1955"/>
      <c r="BM1955"/>
      <c r="BN1955"/>
      <c r="BO1955"/>
      <c r="BP1955"/>
      <c r="BQ1955"/>
      <c r="BR1955"/>
      <c r="BS1955"/>
      <c r="BT1955" t="inlineStr">
        <is>
          <t>--</t>
        </is>
      </c>
      <c r="BU1955"/>
      <c r="BV1955"/>
      <c r="BW1955"/>
      <c r="BX1955"/>
      <c r="BY1955"/>
      <c r="BZ1955"/>
      <c r="CA1955"/>
      <c r="CB1955"/>
      <c r="CC1955"/>
      <c r="CD1955"/>
      <c r="CE1955"/>
      <c r="CF1955"/>
      <c r="CG1955"/>
      <c r="CH1955"/>
      <c r="CI1955" t="inlineStr">
        <is>
          <t xml:space="preserve"> Dilution factor:  0%, 20%, 40%, 60%, 80% and 100% of the stock solution.  Behavioral observations were not recorded. MeasuredNAoncentrations were lower than nominal concen- trations due to volatility. </t>
        </is>
      </c>
      <c r="CJ1955" t="inlineStr">
        <is>
          <t xml:space="preserve">   Dilution factor:  0%, 20%, 40%, 60%, 80% and 100% of the stock solution.  Behavioral observations were not recorded. MeasuredNAoncentrations were lower than nominal concen- trations due to volatility. </t>
        </is>
      </c>
      <c r="CK1955" t="inlineStr">
        <is>
          <t>Geiger,D.L., D.J. Call, and L.T. Brooke</t>
        </is>
      </c>
      <c r="CL1955" t="n">
        <v>12859.0</v>
      </c>
      <c r="CM1955" t="inlineStr">
        <is>
          <t>Acute Toxicities of Organic Chemicals to Fathead Minnows (Pimephales promelas) Volume IV</t>
        </is>
      </c>
      <c r="CN1955" t="inlineStr">
        <is>
          <t>Center for Lake Superior Environmental Studies, University of Wisconsin, Superior, WI4:355 p.</t>
        </is>
      </c>
      <c r="CO1955" t="n">
        <v>1988.0</v>
      </c>
      <c r="CP1955" t="inlineStr">
        <is>
          <t>Geiger,D.L., D.J. Call, and L.T. Brooke (1988). Acute Toxicities of Organic Chemicals to Fathead Minnows (Pimephales promelas) Volume IV. Center for Lake Superior Environmental Studies, University of Wisconsin, Superior, WI, 4, 355 p. ECOREF#:12859</t>
        </is>
      </c>
    </row>
    <row r="1956">
      <c r="A1956" t="n">
        <v>596850.0</v>
      </c>
      <c r="B1956" t="inlineStr">
        <is>
          <t>Manool</t>
        </is>
      </c>
      <c r="C1956"/>
      <c r="D1956" t="inlineStr">
        <is>
          <t>Measured</t>
        </is>
      </c>
      <c r="E1956" t="inlineStr">
        <is>
          <t>Not reported</t>
        </is>
      </c>
      <c r="F1956"/>
      <c r="G1956"/>
      <c r="H1956"/>
      <c r="I1956"/>
      <c r="J1956"/>
      <c r="K1956"/>
      <c r="L1956" t="inlineStr">
        <is>
          <t>Pimephales promelas</t>
        </is>
      </c>
      <c r="M1956" t="inlineStr">
        <is>
          <t>Fathead Minnow</t>
        </is>
      </c>
      <c r="N1956"/>
      <c r="O1956"/>
      <c r="P1956" t="n">
        <v>31.0</v>
      </c>
      <c r="Q1956"/>
      <c r="R1956"/>
      <c r="S1956"/>
      <c r="T1956"/>
      <c r="U1956" t="inlineStr">
        <is>
          <t>Day(s)</t>
        </is>
      </c>
      <c r="V1956" t="inlineStr">
        <is>
          <t>Flow-through</t>
        </is>
      </c>
      <c r="W1956" t="inlineStr">
        <is>
          <t>Fresh water</t>
        </is>
      </c>
      <c r="X1956" t="inlineStr">
        <is>
          <t>Lab</t>
        </is>
      </c>
      <c r="Y1956"/>
      <c r="Z1956" t="inlineStr">
        <is>
          <t>Active ingredient</t>
        </is>
      </c>
      <c r="AA1956"/>
      <c r="AB1956" t="n">
        <v>0.12</v>
      </c>
      <c r="AC1956"/>
      <c r="AD1956"/>
      <c r="AE1956"/>
      <c r="AF1956"/>
      <c r="AG1956" t="inlineStr">
        <is>
          <t>AI mg/L</t>
        </is>
      </c>
      <c r="AH1956"/>
      <c r="AI1956"/>
      <c r="AJ1956"/>
      <c r="AK1956"/>
      <c r="AL1956"/>
      <c r="AM1956"/>
      <c r="AN1956"/>
      <c r="AO1956"/>
      <c r="AP1956"/>
      <c r="AQ1956"/>
      <c r="AR1956"/>
      <c r="AS1956"/>
      <c r="AT1956"/>
      <c r="AU1956"/>
      <c r="AV1956"/>
      <c r="AW1956"/>
      <c r="AX1956" t="inlineStr">
        <is>
          <t>Mortality</t>
        </is>
      </c>
      <c r="AY1956" t="inlineStr">
        <is>
          <t>Mortality</t>
        </is>
      </c>
      <c r="AZ1956" t="inlineStr">
        <is>
          <t>LC50</t>
        </is>
      </c>
      <c r="BA1956"/>
      <c r="BB1956" t="n">
        <v>4.0</v>
      </c>
      <c r="BC1956"/>
      <c r="BD1956"/>
      <c r="BE1956"/>
      <c r="BF1956"/>
      <c r="BG1956" t="inlineStr">
        <is>
          <t>Day(s)</t>
        </is>
      </c>
      <c r="BH1956"/>
      <c r="BI1956" t="inlineStr">
        <is>
          <t>DTXSID4022072</t>
        </is>
      </c>
      <c r="BJ1956"/>
      <c r="BK1956"/>
      <c r="BL1956" t="inlineStr">
        <is>
          <t>Acute</t>
        </is>
      </c>
      <c r="BM1956"/>
      <c r="BN1956"/>
      <c r="BO1956"/>
      <c r="BP1956"/>
      <c r="BQ1956"/>
      <c r="BR1956"/>
      <c r="BS1956"/>
      <c r="BT1956" t="inlineStr">
        <is>
          <t>--</t>
        </is>
      </c>
      <c r="BU1956"/>
      <c r="BV1956"/>
      <c r="BW1956"/>
      <c r="BX1956"/>
      <c r="BY1956"/>
      <c r="BZ1956"/>
      <c r="CA1956"/>
      <c r="CB1956"/>
      <c r="CC1956"/>
      <c r="CD1956"/>
      <c r="CE1956"/>
      <c r="CF1956"/>
      <c r="CG1956"/>
      <c r="CH1956"/>
      <c r="CI1956"/>
      <c r="CJ1956" t="inlineStr">
        <is>
          <t xml:space="preserve">SOURCE/FROM US EPA ENVIRONMENTAL RESEARCH LABORATORY-DULUTH AND THE UNIVERSITY OF WISCONSIN-SUPERIOR CAMPUS//MEDIA/LAKE SUPERIOR WATER OR DECHLORINATED WATER//   </t>
        </is>
      </c>
      <c r="CK1956" t="inlineStr">
        <is>
          <t>Geiger,D.L., S.H. Poirier, L.T. Brooke, and D.J. Call</t>
        </is>
      </c>
      <c r="CL1956" t="n">
        <v>12858.0</v>
      </c>
      <c r="CM1956" t="inlineStr">
        <is>
          <t>Acute Toxicities of Organic Chemicals to Fathead Minnows (Pimephales promelas) Volume III</t>
        </is>
      </c>
      <c r="CN1956" t="inlineStr">
        <is>
          <t>Center for Lake Superior Environmental Studies, University of Wisconsin, Superior, WI:328 p.</t>
        </is>
      </c>
      <c r="CO1956" t="n">
        <v>1986.0</v>
      </c>
      <c r="CP1956" t="inlineStr">
        <is>
          <t>Geiger,D.L., S.H. Poirier, L.T. Brooke, and D.J. Call (1986). Acute Toxicities of Organic Chemicals to Fathead Minnows (Pimephales promelas) Volume III. Center for Lake Superior Environmental Studies, University of Wisconsin, Superior, WI, 328 p. ECOREF#:12858</t>
        </is>
      </c>
    </row>
    <row r="1957">
      <c r="A1957" t="n">
        <v>597648.0</v>
      </c>
      <c r="B1957" t="inlineStr">
        <is>
          <t>Tetraethylstannane</t>
        </is>
      </c>
      <c r="C1957"/>
      <c r="D1957" t="inlineStr">
        <is>
          <t>Measured</t>
        </is>
      </c>
      <c r="E1957" t="inlineStr">
        <is>
          <t>Not coded</t>
        </is>
      </c>
      <c r="F1957"/>
      <c r="G1957" t="n">
        <v>97.0</v>
      </c>
      <c r="H1957"/>
      <c r="I1957"/>
      <c r="J1957"/>
      <c r="K1957"/>
      <c r="L1957" t="inlineStr">
        <is>
          <t>Pimephales promelas</t>
        </is>
      </c>
      <c r="M1957" t="inlineStr">
        <is>
          <t>Fathead Minnow</t>
        </is>
      </c>
      <c r="N1957"/>
      <c r="O1957"/>
      <c r="P1957" t="n">
        <v>28.0</v>
      </c>
      <c r="Q1957"/>
      <c r="R1957"/>
      <c r="S1957"/>
      <c r="T1957"/>
      <c r="U1957" t="inlineStr">
        <is>
          <t>Day(s)</t>
        </is>
      </c>
      <c r="V1957" t="inlineStr">
        <is>
          <t>Flow-through</t>
        </is>
      </c>
      <c r="W1957" t="inlineStr">
        <is>
          <t>Fresh water</t>
        </is>
      </c>
      <c r="X1957" t="inlineStr">
        <is>
          <t>Lab</t>
        </is>
      </c>
      <c r="Y1957"/>
      <c r="Z1957" t="inlineStr">
        <is>
          <t>Active ingredient</t>
        </is>
      </c>
      <c r="AA1957"/>
      <c r="AB1957" t="n">
        <v>0.011</v>
      </c>
      <c r="AC1957"/>
      <c r="AD1957" t="n">
        <v>0.00958</v>
      </c>
      <c r="AE1957"/>
      <c r="AF1957" t="n">
        <v>0.0125</v>
      </c>
      <c r="AG1957" t="inlineStr">
        <is>
          <t>AI mg/L</t>
        </is>
      </c>
      <c r="AH1957"/>
      <c r="AI1957"/>
      <c r="AJ1957"/>
      <c r="AK1957"/>
      <c r="AL1957"/>
      <c r="AM1957"/>
      <c r="AN1957"/>
      <c r="AO1957"/>
      <c r="AP1957"/>
      <c r="AQ1957"/>
      <c r="AR1957"/>
      <c r="AS1957"/>
      <c r="AT1957"/>
      <c r="AU1957"/>
      <c r="AV1957"/>
      <c r="AW1957"/>
      <c r="AX1957" t="inlineStr">
        <is>
          <t>Mortality</t>
        </is>
      </c>
      <c r="AY1957" t="inlineStr">
        <is>
          <t>Mortality</t>
        </is>
      </c>
      <c r="AZ1957" t="inlineStr">
        <is>
          <t>LC50</t>
        </is>
      </c>
      <c r="BA1957"/>
      <c r="BB1957" t="n">
        <v>4.0</v>
      </c>
      <c r="BC1957"/>
      <c r="BD1957"/>
      <c r="BE1957"/>
      <c r="BF1957"/>
      <c r="BG1957" t="inlineStr">
        <is>
          <t>Day(s)</t>
        </is>
      </c>
      <c r="BH1957" t="inlineStr">
        <is>
          <t>Pure</t>
        </is>
      </c>
      <c r="BI1957" t="inlineStr">
        <is>
          <t>DTXSID9022073</t>
        </is>
      </c>
      <c r="BJ1957"/>
      <c r="BK1957"/>
      <c r="BL1957"/>
      <c r="BM1957"/>
      <c r="BN1957"/>
      <c r="BO1957"/>
      <c r="BP1957"/>
      <c r="BQ1957"/>
      <c r="BR1957"/>
      <c r="BS1957"/>
      <c r="BT1957" t="inlineStr">
        <is>
          <t>--</t>
        </is>
      </c>
      <c r="BU1957"/>
      <c r="BV1957"/>
      <c r="BW1957"/>
      <c r="BX1957"/>
      <c r="BY1957"/>
      <c r="BZ1957"/>
      <c r="CA1957"/>
      <c r="CB1957"/>
      <c r="CC1957"/>
      <c r="CD1957"/>
      <c r="CE1957"/>
      <c r="CF1957"/>
      <c r="CG1957"/>
      <c r="CH1957"/>
      <c r="CI1957" t="inlineStr">
        <is>
          <t xml:space="preserve"> Affected fish were underreactive to external stimuli, had increased respiration, were darkly colored and had spinal deformities.  Equilibrium loss was observed prior to death. Fish were exposed to 0%, 20%, 40%, 60%, 80% and 100% of the </t>
        </is>
      </c>
      <c r="CJ1957" t="inlineStr">
        <is>
          <t xml:space="preserve">   Affected fish were underreactive to external stimuli, had increased respiration, were darkly colored and had spinal deformities.  Equilibrium loss was observed prior to death. Fish were exposed to 0%, 20%, 40%, 60%, 80% and 100% of the </t>
        </is>
      </c>
      <c r="CK1957" t="inlineStr">
        <is>
          <t>Geiger,D.L., L.T. Brooke, and D.J. Call</t>
        </is>
      </c>
      <c r="CL1957" t="n">
        <v>3217.0</v>
      </c>
      <c r="CM1957" t="inlineStr">
        <is>
          <t>Acute Toxicities of Organic Chemicals to Fathead Minnows (Pimephales promelas), Volume V</t>
        </is>
      </c>
      <c r="CN1957" t="inlineStr">
        <is>
          <t>Center for Lake Superior Environmental Studies, University of Wisconsin, Superior, WI:332 p.</t>
        </is>
      </c>
      <c r="CO1957" t="n">
        <v>1990.0</v>
      </c>
      <c r="CP1957" t="inlineStr">
        <is>
          <t>Geiger,D.L., L.T. Brooke, and D.J. Call (1990). Acute Toxicities of Organic Chemicals to Fathead Minnows (Pimephales promelas), Volume V. Center for Lake Superior Environmental Studies, University of Wisconsin, Superior, WI, 332 p. ECOREF#:3217</t>
        </is>
      </c>
    </row>
    <row r="1958">
      <c r="A1958" t="n">
        <v>598630.0</v>
      </c>
      <c r="B1958" t="inlineStr">
        <is>
          <t>Lead(2+)salt carbamic acid (1:1)</t>
        </is>
      </c>
      <c r="C1958" t="inlineStr">
        <is>
          <t>Reagent Grade, Purissium, Purum, Puriss, Puris, Reinst</t>
        </is>
      </c>
      <c r="D1958" t="inlineStr">
        <is>
          <t>Measured</t>
        </is>
      </c>
      <c r="E1958" t="inlineStr">
        <is>
          <t>Not coded</t>
        </is>
      </c>
      <c r="F1958"/>
      <c r="G1958"/>
      <c r="H1958"/>
      <c r="I1958"/>
      <c r="J1958"/>
      <c r="K1958"/>
      <c r="L1958" t="inlineStr">
        <is>
          <t>Pimephales promelas</t>
        </is>
      </c>
      <c r="M1958" t="inlineStr">
        <is>
          <t>Fathead Minnow</t>
        </is>
      </c>
      <c r="N1958" t="inlineStr">
        <is>
          <t>Neonate</t>
        </is>
      </c>
      <c r="O1958" t="inlineStr">
        <is>
          <t>&lt;</t>
        </is>
      </c>
      <c r="P1958" t="n">
        <v>24.0</v>
      </c>
      <c r="Q1958"/>
      <c r="R1958"/>
      <c r="S1958"/>
      <c r="T1958"/>
      <c r="U1958" t="inlineStr">
        <is>
          <t>Hour(s)</t>
        </is>
      </c>
      <c r="V1958" t="inlineStr">
        <is>
          <t>Static</t>
        </is>
      </c>
      <c r="W1958" t="inlineStr">
        <is>
          <t>Fresh water</t>
        </is>
      </c>
      <c r="X1958" t="inlineStr">
        <is>
          <t>Lab</t>
        </is>
      </c>
      <c r="Y1958" t="inlineStr">
        <is>
          <t>7-19</t>
        </is>
      </c>
      <c r="Z1958" t="inlineStr">
        <is>
          <t>Total</t>
        </is>
      </c>
      <c r="AA1958" t="inlineStr">
        <is>
          <t>&gt;</t>
        </is>
      </c>
      <c r="AB1958" t="n">
        <v>5000.0</v>
      </c>
      <c r="AC1958"/>
      <c r="AD1958"/>
      <c r="AE1958"/>
      <c r="AF1958"/>
      <c r="AG1958" t="inlineStr">
        <is>
          <t>AI mg/L</t>
        </is>
      </c>
      <c r="AH1958"/>
      <c r="AI1958"/>
      <c r="AJ1958"/>
      <c r="AK1958"/>
      <c r="AL1958"/>
      <c r="AM1958"/>
      <c r="AN1958"/>
      <c r="AO1958"/>
      <c r="AP1958"/>
      <c r="AQ1958"/>
      <c r="AR1958"/>
      <c r="AS1958"/>
      <c r="AT1958"/>
      <c r="AU1958"/>
      <c r="AV1958"/>
      <c r="AW1958"/>
      <c r="AX1958" t="inlineStr">
        <is>
          <t>Mortality</t>
        </is>
      </c>
      <c r="AY1958" t="inlineStr">
        <is>
          <t>Mortality</t>
        </is>
      </c>
      <c r="AZ1958" t="inlineStr">
        <is>
          <t>LC50</t>
        </is>
      </c>
      <c r="BA1958"/>
      <c r="BB1958" t="n">
        <v>4.0</v>
      </c>
      <c r="BC1958"/>
      <c r="BD1958"/>
      <c r="BE1958"/>
      <c r="BF1958"/>
      <c r="BG1958" t="inlineStr">
        <is>
          <t>Day(s)</t>
        </is>
      </c>
      <c r="BH1958" t="inlineStr">
        <is>
          <t>Finely ground</t>
        </is>
      </c>
      <c r="BI1958" t="inlineStr">
        <is>
          <t>DTXSID90883460</t>
        </is>
      </c>
      <c r="BJ1958" t="inlineStr">
        <is>
          <t>10.3184/095422998782775826</t>
        </is>
      </c>
      <c r="BK1958"/>
      <c r="BL1958"/>
      <c r="BM1958"/>
      <c r="BN1958"/>
      <c r="BO1958"/>
      <c r="BP1958"/>
      <c r="BQ1958"/>
      <c r="BR1958"/>
      <c r="BS1958"/>
      <c r="BT1958" t="inlineStr">
        <is>
          <t>--</t>
        </is>
      </c>
      <c r="BU1958"/>
      <c r="BV1958"/>
      <c r="BW1958"/>
      <c r="BX1958"/>
      <c r="BY1958"/>
      <c r="BZ1958"/>
      <c r="CA1958"/>
      <c r="CB1958"/>
      <c r="CC1958"/>
      <c r="CD1958"/>
      <c r="CE1958"/>
      <c r="CF1958"/>
      <c r="CG1958"/>
      <c r="CH1958"/>
      <c r="CI1958" t="inlineStr">
        <is>
          <t xml:space="preserve"> DNUM/7-19//TESTID/10//</t>
        </is>
      </c>
      <c r="CJ1958" t="inlineStr">
        <is>
          <t xml:space="preserve">   DNUM/7-19//TESTID/10//</t>
        </is>
      </c>
      <c r="CK1958" t="inlineStr">
        <is>
          <t>Erten-Unal,M., B.G. Wixson, N. Gale, and J.L. Pitt</t>
        </is>
      </c>
      <c r="CL1958" t="n">
        <v>76100.0</v>
      </c>
      <c r="CM1958" t="inlineStr">
        <is>
          <t>Evaluation of Toxicity, Bioavailability and Speciation of Lead, Zinc and Cadmium in Mine/Mill Wastewaters</t>
        </is>
      </c>
      <c r="CN1958" t="inlineStr">
        <is>
          <t>Chem. Spec. Bioavail.10(2): 37-46</t>
        </is>
      </c>
      <c r="CO1958" t="n">
        <v>1998.0</v>
      </c>
      <c r="CP1958" t="inlineStr">
        <is>
          <t>Erten-Unal,M., B.G. Wixson, N. Gale, and J.L. Pitt (1998). Evaluation of Toxicity, Bioavailability and Speciation of Lead, Zinc and Cadmium in Mine/Mill Wastewaters. Chem. Spec. Bioavail., 10, (2), 37-46. doi:10.3184/095422998782775826. ECOREF#:76100</t>
        </is>
      </c>
    </row>
    <row r="1959">
      <c r="A1959" t="n">
        <v>598630.0</v>
      </c>
      <c r="B1959" t="inlineStr">
        <is>
          <t>Lead(2+)salt carbamic acid (1:1)</t>
        </is>
      </c>
      <c r="C1959"/>
      <c r="D1959" t="inlineStr">
        <is>
          <t>Unmeasured</t>
        </is>
      </c>
      <c r="E1959" t="inlineStr">
        <is>
          <t>Not coded</t>
        </is>
      </c>
      <c r="F1959"/>
      <c r="G1959"/>
      <c r="H1959"/>
      <c r="I1959"/>
      <c r="J1959"/>
      <c r="K1959"/>
      <c r="L1959" t="inlineStr">
        <is>
          <t>Pimephales promelas</t>
        </is>
      </c>
      <c r="M1959" t="inlineStr">
        <is>
          <t>Fathead Minnow</t>
        </is>
      </c>
      <c r="N1959" t="inlineStr">
        <is>
          <t>Neonate</t>
        </is>
      </c>
      <c r="O1959" t="inlineStr">
        <is>
          <t>&lt;</t>
        </is>
      </c>
      <c r="P1959" t="n">
        <v>24.0</v>
      </c>
      <c r="Q1959"/>
      <c r="R1959"/>
      <c r="S1959"/>
      <c r="T1959"/>
      <c r="U1959" t="inlineStr">
        <is>
          <t>Hour(s)</t>
        </is>
      </c>
      <c r="V1959" t="inlineStr">
        <is>
          <t>Static</t>
        </is>
      </c>
      <c r="W1959" t="inlineStr">
        <is>
          <t>Fresh water</t>
        </is>
      </c>
      <c r="X1959" t="inlineStr">
        <is>
          <t>Lab</t>
        </is>
      </c>
      <c r="Y1959"/>
      <c r="Z1959" t="inlineStr">
        <is>
          <t>Total</t>
        </is>
      </c>
      <c r="AA1959" t="inlineStr">
        <is>
          <t>&gt;</t>
        </is>
      </c>
      <c r="AB1959" t="n">
        <v>5000.0</v>
      </c>
      <c r="AC1959"/>
      <c r="AD1959"/>
      <c r="AE1959"/>
      <c r="AF1959"/>
      <c r="AG1959" t="inlineStr">
        <is>
          <t>AI mg/L</t>
        </is>
      </c>
      <c r="AH1959"/>
      <c r="AI1959"/>
      <c r="AJ1959"/>
      <c r="AK1959"/>
      <c r="AL1959"/>
      <c r="AM1959"/>
      <c r="AN1959"/>
      <c r="AO1959"/>
      <c r="AP1959"/>
      <c r="AQ1959"/>
      <c r="AR1959"/>
      <c r="AS1959"/>
      <c r="AT1959"/>
      <c r="AU1959"/>
      <c r="AV1959"/>
      <c r="AW1959"/>
      <c r="AX1959" t="inlineStr">
        <is>
          <t>Mortality</t>
        </is>
      </c>
      <c r="AY1959" t="inlineStr">
        <is>
          <t>Mortality</t>
        </is>
      </c>
      <c r="AZ1959" t="inlineStr">
        <is>
          <t>LC50</t>
        </is>
      </c>
      <c r="BA1959"/>
      <c r="BB1959" t="n">
        <v>4.0</v>
      </c>
      <c r="BC1959"/>
      <c r="BD1959"/>
      <c r="BE1959"/>
      <c r="BF1959"/>
      <c r="BG1959" t="inlineStr">
        <is>
          <t>Day(s)</t>
        </is>
      </c>
      <c r="BH1959"/>
      <c r="BI1959" t="inlineStr">
        <is>
          <t>DTXSID90883460</t>
        </is>
      </c>
      <c r="BJ1959"/>
      <c r="BK1959"/>
      <c r="BL1959"/>
      <c r="BM1959"/>
      <c r="BN1959"/>
      <c r="BO1959"/>
      <c r="BP1959"/>
      <c r="BQ1959"/>
      <c r="BR1959"/>
      <c r="BS1959"/>
      <c r="BT1959" t="inlineStr">
        <is>
          <t>--</t>
        </is>
      </c>
      <c r="BU1959"/>
      <c r="BV1959"/>
      <c r="BW1959"/>
      <c r="BX1959"/>
      <c r="BY1959"/>
      <c r="BZ1959"/>
      <c r="CA1959"/>
      <c r="CB1959"/>
      <c r="CC1959"/>
      <c r="CD1959"/>
      <c r="CE1959"/>
      <c r="CF1959"/>
      <c r="CG1959"/>
      <c r="CH1959"/>
      <c r="CI1959" t="inlineStr">
        <is>
          <t xml:space="preserve"> CONC/NOMINAL//TESTID/29//</t>
        </is>
      </c>
      <c r="CJ1959" t="inlineStr">
        <is>
          <t xml:space="preserve">   CONC/NOMINAL//TESTID/29//</t>
        </is>
      </c>
      <c r="CK1959" t="inlineStr">
        <is>
          <t>Gale,N.L., B.G. Wixson, and M. Erten</t>
        </is>
      </c>
      <c r="CL1959" t="n">
        <v>9180.0</v>
      </c>
      <c r="CM1959" t="inlineStr">
        <is>
          <t>An Evaluation of the Acute Toxicity of Lead, Zinc, and Cadmium in Missouri Ozark Groundwater</t>
        </is>
      </c>
      <c r="CN1959" t="inlineStr">
        <is>
          <t>Trace Subst. Environ. Health25:169-183</t>
        </is>
      </c>
      <c r="CO1959" t="n">
        <v>1992.0</v>
      </c>
      <c r="CP1959" t="inlineStr">
        <is>
          <t>Gale,N.L., B.G. Wixson, and M. Erten (1992). An Evaluation of the Acute Toxicity of Lead, Zinc, and Cadmium in Missouri Ozark Groundwater. Trace Subst. Environ. Health, 25, 169-183. ECOREF#:9180</t>
        </is>
      </c>
    </row>
    <row r="1960">
      <c r="A1960" t="n">
        <v>598709.0</v>
      </c>
      <c r="B1960" t="inlineStr">
        <is>
          <t>2,2-Dibromoacetamide</t>
        </is>
      </c>
      <c r="C1960"/>
      <c r="D1960" t="inlineStr">
        <is>
          <t>Unmeasured</t>
        </is>
      </c>
      <c r="E1960" t="inlineStr">
        <is>
          <t>Not coded</t>
        </is>
      </c>
      <c r="F1960"/>
      <c r="G1960" t="n">
        <v>98.9</v>
      </c>
      <c r="H1960"/>
      <c r="I1960"/>
      <c r="J1960"/>
      <c r="K1960"/>
      <c r="L1960" t="inlineStr">
        <is>
          <t>Pimephales promelas</t>
        </is>
      </c>
      <c r="M1960" t="inlineStr">
        <is>
          <t>Fathead Minnow</t>
        </is>
      </c>
      <c r="N1960"/>
      <c r="O1960"/>
      <c r="P1960"/>
      <c r="Q1960"/>
      <c r="R1960"/>
      <c r="S1960"/>
      <c r="T1960"/>
      <c r="U1960"/>
      <c r="V1960" t="inlineStr">
        <is>
          <t>Static</t>
        </is>
      </c>
      <c r="W1960" t="inlineStr">
        <is>
          <t>Fresh water</t>
        </is>
      </c>
      <c r="X1960" t="inlineStr">
        <is>
          <t>Lab</t>
        </is>
      </c>
      <c r="Y1960"/>
      <c r="Z1960" t="inlineStr">
        <is>
          <t>Active ingredient</t>
        </is>
      </c>
      <c r="AA1960"/>
      <c r="AB1960" t="n">
        <v>69.0</v>
      </c>
      <c r="AC1960"/>
      <c r="AD1960" t="n">
        <v>62.0</v>
      </c>
      <c r="AE1960"/>
      <c r="AF1960" t="n">
        <v>75.0</v>
      </c>
      <c r="AG1960" t="inlineStr">
        <is>
          <t>AI mg/L</t>
        </is>
      </c>
      <c r="AH1960"/>
      <c r="AI1960"/>
      <c r="AJ1960"/>
      <c r="AK1960"/>
      <c r="AL1960"/>
      <c r="AM1960"/>
      <c r="AN1960"/>
      <c r="AO1960"/>
      <c r="AP1960"/>
      <c r="AQ1960"/>
      <c r="AR1960"/>
      <c r="AS1960"/>
      <c r="AT1960"/>
      <c r="AU1960"/>
      <c r="AV1960"/>
      <c r="AW1960"/>
      <c r="AX1960" t="inlineStr">
        <is>
          <t>Mortality</t>
        </is>
      </c>
      <c r="AY1960" t="inlineStr">
        <is>
          <t>Mortality</t>
        </is>
      </c>
      <c r="AZ1960" t="inlineStr">
        <is>
          <t>LC50</t>
        </is>
      </c>
      <c r="BA1960"/>
      <c r="BB1960" t="n">
        <v>4.0</v>
      </c>
      <c r="BC1960"/>
      <c r="BD1960"/>
      <c r="BE1960"/>
      <c r="BF1960"/>
      <c r="BG1960" t="inlineStr">
        <is>
          <t>Day(s)</t>
        </is>
      </c>
      <c r="BH1960"/>
      <c r="BI1960" t="inlineStr">
        <is>
          <t>DTXSID9074985</t>
        </is>
      </c>
      <c r="BJ1960" t="inlineStr">
        <is>
          <t>10.1002/etc.5620040613</t>
        </is>
      </c>
      <c r="BK1960"/>
      <c r="BL1960"/>
      <c r="BM1960"/>
      <c r="BN1960"/>
      <c r="BO1960"/>
      <c r="BP1960"/>
      <c r="BQ1960"/>
      <c r="BR1960"/>
      <c r="BS1960"/>
      <c r="BT1960" t="inlineStr">
        <is>
          <t>--</t>
        </is>
      </c>
      <c r="BU1960"/>
      <c r="BV1960"/>
      <c r="BW1960"/>
      <c r="BX1960"/>
      <c r="BY1960"/>
      <c r="BZ1960"/>
      <c r="CA1960"/>
      <c r="CB1960"/>
      <c r="CC1960"/>
      <c r="CD1960"/>
      <c r="CE1960"/>
      <c r="CF1960"/>
      <c r="CG1960"/>
      <c r="CH1960"/>
      <c r="CI1960"/>
      <c r="CJ1960"/>
      <c r="CK1960" t="inlineStr">
        <is>
          <t>Mayes,M.A., F.A. Blanchard, D.L. Hopkins, and I.T. Takahashi</t>
        </is>
      </c>
      <c r="CL1960" t="n">
        <v>11439.0</v>
      </c>
      <c r="CM1960" t="inlineStr">
        <is>
          <t>Static Acute Toxicity of Dibromonitrilopropionamide and Selected Degradation Products to the Fathead Minnow (Pimephales promelas Rafinesque)</t>
        </is>
      </c>
      <c r="CN1960" t="inlineStr">
        <is>
          <t>Environ. Toxicol. Chem.4(6): 823-830</t>
        </is>
      </c>
      <c r="CO1960" t="n">
        <v>1985.0</v>
      </c>
      <c r="CP1960" t="inlineStr">
        <is>
          <t>Mayes,M.A., F.A. Blanchard, D.L. Hopkins, and I.T. Takahashi (1985). Static Acute Toxicity of Dibromonitrilopropionamide and Selected Degradation Products to the Fathead Minnow (Pimephales promelas Rafinesque). Environ. Toxicol. Chem., 4, (6), 823-830. doi:10.1002/etc.5620040613. ECOREF#:11439</t>
        </is>
      </c>
    </row>
    <row r="1961">
      <c r="A1961" t="n">
        <v>598743.0</v>
      </c>
      <c r="B1961" t="inlineStr">
        <is>
          <t>3-Methyl-2-butanamine</t>
        </is>
      </c>
      <c r="C1961"/>
      <c r="D1961" t="inlineStr">
        <is>
          <t>Measured</t>
        </is>
      </c>
      <c r="E1961" t="inlineStr">
        <is>
          <t>Not reported</t>
        </is>
      </c>
      <c r="F1961" t="inlineStr">
        <is>
          <t>&gt;</t>
        </is>
      </c>
      <c r="G1961" t="n">
        <v>98.0</v>
      </c>
      <c r="H1961"/>
      <c r="I1961"/>
      <c r="J1961"/>
      <c r="K1961"/>
      <c r="L1961" t="inlineStr">
        <is>
          <t>Pimephales promelas</t>
        </is>
      </c>
      <c r="M1961" t="inlineStr">
        <is>
          <t>Fathead Minnow</t>
        </is>
      </c>
      <c r="N1961"/>
      <c r="O1961"/>
      <c r="P1961" t="n">
        <v>31.0</v>
      </c>
      <c r="Q1961"/>
      <c r="R1961"/>
      <c r="S1961"/>
      <c r="T1961"/>
      <c r="U1961" t="inlineStr">
        <is>
          <t>Day(s)</t>
        </is>
      </c>
      <c r="V1961" t="inlineStr">
        <is>
          <t>Flow-through</t>
        </is>
      </c>
      <c r="W1961" t="inlineStr">
        <is>
          <t>Fresh water</t>
        </is>
      </c>
      <c r="X1961" t="inlineStr">
        <is>
          <t>Lab</t>
        </is>
      </c>
      <c r="Y1961"/>
      <c r="Z1961" t="inlineStr">
        <is>
          <t>Active ingredient</t>
        </is>
      </c>
      <c r="AA1961"/>
      <c r="AB1961" t="n">
        <v>284.0</v>
      </c>
      <c r="AC1961"/>
      <c r="AD1961"/>
      <c r="AE1961"/>
      <c r="AF1961"/>
      <c r="AG1961" t="inlineStr">
        <is>
          <t>AI mg/L</t>
        </is>
      </c>
      <c r="AH1961"/>
      <c r="AI1961"/>
      <c r="AJ1961"/>
      <c r="AK1961"/>
      <c r="AL1961"/>
      <c r="AM1961"/>
      <c r="AN1961"/>
      <c r="AO1961"/>
      <c r="AP1961"/>
      <c r="AQ1961"/>
      <c r="AR1961"/>
      <c r="AS1961"/>
      <c r="AT1961"/>
      <c r="AU1961"/>
      <c r="AV1961"/>
      <c r="AW1961"/>
      <c r="AX1961" t="inlineStr">
        <is>
          <t>Mortality</t>
        </is>
      </c>
      <c r="AY1961" t="inlineStr">
        <is>
          <t>Mortality</t>
        </is>
      </c>
      <c r="AZ1961" t="inlineStr">
        <is>
          <t>LC50</t>
        </is>
      </c>
      <c r="BA1961"/>
      <c r="BB1961" t="n">
        <v>4.0</v>
      </c>
      <c r="BC1961"/>
      <c r="BD1961"/>
      <c r="BE1961"/>
      <c r="BF1961"/>
      <c r="BG1961" t="inlineStr">
        <is>
          <t>Day(s)</t>
        </is>
      </c>
      <c r="BH1961"/>
      <c r="BI1961" t="inlineStr">
        <is>
          <t>DTXSID4022074</t>
        </is>
      </c>
      <c r="BJ1961"/>
      <c r="BK1961"/>
      <c r="BL1961" t="inlineStr">
        <is>
          <t>Acute</t>
        </is>
      </c>
      <c r="BM1961"/>
      <c r="BN1961"/>
      <c r="BO1961"/>
      <c r="BP1961"/>
      <c r="BQ1961"/>
      <c r="BR1961"/>
      <c r="BS1961"/>
      <c r="BT1961" t="inlineStr">
        <is>
          <t>--</t>
        </is>
      </c>
      <c r="BU1961"/>
      <c r="BV1961"/>
      <c r="BW1961"/>
      <c r="BX1961"/>
      <c r="BY1961"/>
      <c r="BZ1961"/>
      <c r="CA1961"/>
      <c r="CB1961"/>
      <c r="CC1961"/>
      <c r="CD1961"/>
      <c r="CE1961"/>
      <c r="CF1961"/>
      <c r="CG1961"/>
      <c r="CH1961"/>
      <c r="CI1961"/>
      <c r="CJ1961" t="inlineStr">
        <is>
          <t xml:space="preserve">SOURCE/FROM US EPA ENVIRONMENTAL RESEARCH LABORATORY-DULUTH AND THE UNIVERSITY OF WISCONSIN-SUPERIOR CAMPUS//MEDIA/LAKE SUPERIOR WATER OR DECHLORINATED WATER//   </t>
        </is>
      </c>
      <c r="CK1961" t="inlineStr">
        <is>
          <t>Geiger,D.L., S.H. Poirier, L.T. Brooke, and D.J. Call</t>
        </is>
      </c>
      <c r="CL1961" t="n">
        <v>12858.0</v>
      </c>
      <c r="CM1961" t="inlineStr">
        <is>
          <t>Acute Toxicities of Organic Chemicals to Fathead Minnows (Pimephales promelas) Volume III</t>
        </is>
      </c>
      <c r="CN1961" t="inlineStr">
        <is>
          <t>Center for Lake Superior Environmental Studies, University of Wisconsin, Superior, WI:328 p.</t>
        </is>
      </c>
      <c r="CO1961" t="n">
        <v>1986.0</v>
      </c>
      <c r="CP1961" t="inlineStr">
        <is>
          <t>Geiger,D.L., S.H. Poirier, L.T. Brooke, and D.J. Call (1986). Acute Toxicities of Organic Chemicals to Fathead Minnows (Pimephales promelas) Volume III. Center for Lake Superior Environmental Studies, University of Wisconsin, Superior, WI, 328 p. ECOREF#:12858</t>
        </is>
      </c>
    </row>
    <row r="1962">
      <c r="A1962" t="n">
        <v>600362.0</v>
      </c>
      <c r="B1962" t="inlineStr">
        <is>
          <t>2,4-Dimethyl-3-pentanol</t>
        </is>
      </c>
      <c r="C1962"/>
      <c r="D1962" t="inlineStr">
        <is>
          <t>Measured</t>
        </is>
      </c>
      <c r="E1962" t="inlineStr">
        <is>
          <t>Not coded</t>
        </is>
      </c>
      <c r="F1962"/>
      <c r="G1962" t="n">
        <v>99.0</v>
      </c>
      <c r="H1962"/>
      <c r="I1962"/>
      <c r="J1962"/>
      <c r="K1962"/>
      <c r="L1962" t="inlineStr">
        <is>
          <t>Pimephales promelas</t>
        </is>
      </c>
      <c r="M1962" t="inlineStr">
        <is>
          <t>Fathead Minnow</t>
        </is>
      </c>
      <c r="N1962"/>
      <c r="O1962"/>
      <c r="P1962" t="n">
        <v>34.0</v>
      </c>
      <c r="Q1962"/>
      <c r="R1962"/>
      <c r="S1962"/>
      <c r="T1962"/>
      <c r="U1962" t="inlineStr">
        <is>
          <t>Day(s)</t>
        </is>
      </c>
      <c r="V1962" t="inlineStr">
        <is>
          <t>Flow-through</t>
        </is>
      </c>
      <c r="W1962" t="inlineStr">
        <is>
          <t>Fresh water</t>
        </is>
      </c>
      <c r="X1962" t="inlineStr">
        <is>
          <t>Lab</t>
        </is>
      </c>
      <c r="Y1962"/>
      <c r="Z1962" t="inlineStr">
        <is>
          <t>Active ingredient</t>
        </is>
      </c>
      <c r="AA1962"/>
      <c r="AB1962" t="n">
        <v>163.0</v>
      </c>
      <c r="AC1962"/>
      <c r="AD1962" t="n">
        <v>150.0</v>
      </c>
      <c r="AE1962"/>
      <c r="AF1962" t="n">
        <v>176.0</v>
      </c>
      <c r="AG1962" t="inlineStr">
        <is>
          <t>AI mg/L</t>
        </is>
      </c>
      <c r="AH1962"/>
      <c r="AI1962"/>
      <c r="AJ1962"/>
      <c r="AK1962"/>
      <c r="AL1962"/>
      <c r="AM1962"/>
      <c r="AN1962"/>
      <c r="AO1962"/>
      <c r="AP1962"/>
      <c r="AQ1962"/>
      <c r="AR1962"/>
      <c r="AS1962"/>
      <c r="AT1962"/>
      <c r="AU1962"/>
      <c r="AV1962"/>
      <c r="AW1962"/>
      <c r="AX1962" t="inlineStr">
        <is>
          <t>Mortality</t>
        </is>
      </c>
      <c r="AY1962" t="inlineStr">
        <is>
          <t>Mortality</t>
        </is>
      </c>
      <c r="AZ1962" t="inlineStr">
        <is>
          <t>LC50</t>
        </is>
      </c>
      <c r="BA1962"/>
      <c r="BB1962" t="n">
        <v>4.0</v>
      </c>
      <c r="BC1962"/>
      <c r="BD1962"/>
      <c r="BE1962"/>
      <c r="BF1962"/>
      <c r="BG1962" t="inlineStr">
        <is>
          <t>Day(s)</t>
        </is>
      </c>
      <c r="BH1962" t="inlineStr">
        <is>
          <t>Pure</t>
        </is>
      </c>
      <c r="BI1962" t="inlineStr">
        <is>
          <t>DTXSID9022075</t>
        </is>
      </c>
      <c r="BJ1962"/>
      <c r="BK1962"/>
      <c r="BL1962"/>
      <c r="BM1962"/>
      <c r="BN1962"/>
      <c r="BO1962"/>
      <c r="BP1962"/>
      <c r="BQ1962"/>
      <c r="BR1962"/>
      <c r="BS1962"/>
      <c r="BT1962" t="inlineStr">
        <is>
          <t>--</t>
        </is>
      </c>
      <c r="BU1962"/>
      <c r="BV1962"/>
      <c r="BW1962"/>
      <c r="BX1962"/>
      <c r="BY1962"/>
      <c r="BZ1962"/>
      <c r="CA1962"/>
      <c r="CB1962"/>
      <c r="CC1962"/>
      <c r="CD1962"/>
      <c r="CE1962"/>
      <c r="CF1962"/>
      <c r="CG1962"/>
      <c r="CH1962"/>
      <c r="CI1962" t="inlineStr">
        <is>
          <t xml:space="preserve"> Affected fish lost schooling behavior, were hypoactive and underreactive to external stimuli.  They had increased respiratNAn and lost equilibrium prior to death.  </t>
        </is>
      </c>
      <c r="CJ1962" t="inlineStr">
        <is>
          <t xml:space="preserve">   Affected fish lost schooling behavior, were hypoactive and underreactive to external stimuli.  They had increased respiratNAn and lost equilibrium prior to death.  </t>
        </is>
      </c>
      <c r="CK1962" t="inlineStr">
        <is>
          <t>Geiger,D.L., D.J. Call, and L.T. Brooke</t>
        </is>
      </c>
      <c r="CL1962" t="n">
        <v>12859.0</v>
      </c>
      <c r="CM1962" t="inlineStr">
        <is>
          <t>Acute Toxicities of Organic Chemicals to Fathead Minnows (Pimephales promelas) Volume IV</t>
        </is>
      </c>
      <c r="CN1962" t="inlineStr">
        <is>
          <t>Center for Lake Superior Environmental Studies, University of Wisconsin, Superior, WI4:355 p.</t>
        </is>
      </c>
      <c r="CO1962" t="n">
        <v>1988.0</v>
      </c>
      <c r="CP1962" t="inlineStr">
        <is>
          <t>Geiger,D.L., D.J. Call, and L.T. Brooke (1988). Acute Toxicities of Organic Chemicals to Fathead Minnows (Pimephales promelas) Volume IV. Center for Lake Superior Environmental Studies, University of Wisconsin, Superior, WI, 4, 355 p. ECOREF#:12859</t>
        </is>
      </c>
    </row>
    <row r="1963">
      <c r="A1963" t="n">
        <v>602017.0</v>
      </c>
      <c r="B1963" t="inlineStr">
        <is>
          <t>2,3-Dinitrotoluene</t>
        </is>
      </c>
      <c r="C1963"/>
      <c r="D1963" t="inlineStr">
        <is>
          <t>Unmeasured</t>
        </is>
      </c>
      <c r="E1963" t="inlineStr">
        <is>
          <t>Not coded</t>
        </is>
      </c>
      <c r="F1963"/>
      <c r="G1963"/>
      <c r="H1963"/>
      <c r="I1963"/>
      <c r="J1963"/>
      <c r="K1963"/>
      <c r="L1963" t="inlineStr">
        <is>
          <t>Pimephales promelas</t>
        </is>
      </c>
      <c r="M1963" t="inlineStr">
        <is>
          <t>Fathead Minnow</t>
        </is>
      </c>
      <c r="N1963"/>
      <c r="O1963"/>
      <c r="P1963"/>
      <c r="Q1963"/>
      <c r="R1963"/>
      <c r="S1963"/>
      <c r="T1963"/>
      <c r="U1963"/>
      <c r="V1963" t="inlineStr">
        <is>
          <t>Static</t>
        </is>
      </c>
      <c r="W1963" t="inlineStr">
        <is>
          <t>Fresh water</t>
        </is>
      </c>
      <c r="X1963" t="inlineStr">
        <is>
          <t>Lab</t>
        </is>
      </c>
      <c r="Y1963"/>
      <c r="Z1963" t="inlineStr">
        <is>
          <t>Formulation</t>
        </is>
      </c>
      <c r="AA1963" t="inlineStr">
        <is>
          <t>&lt;</t>
        </is>
      </c>
      <c r="AB1963" t="n">
        <v>5.0</v>
      </c>
      <c r="AC1963"/>
      <c r="AD1963"/>
      <c r="AE1963"/>
      <c r="AF1963"/>
      <c r="AG1963" t="inlineStr">
        <is>
          <t>AI mg/L</t>
        </is>
      </c>
      <c r="AH1963"/>
      <c r="AI1963"/>
      <c r="AJ1963"/>
      <c r="AK1963"/>
      <c r="AL1963"/>
      <c r="AM1963"/>
      <c r="AN1963"/>
      <c r="AO1963"/>
      <c r="AP1963"/>
      <c r="AQ1963"/>
      <c r="AR1963"/>
      <c r="AS1963"/>
      <c r="AT1963"/>
      <c r="AU1963"/>
      <c r="AV1963"/>
      <c r="AW1963"/>
      <c r="AX1963" t="inlineStr">
        <is>
          <t>Mortality</t>
        </is>
      </c>
      <c r="AY1963" t="inlineStr">
        <is>
          <t>Mortality</t>
        </is>
      </c>
      <c r="AZ1963" t="inlineStr">
        <is>
          <t>LC50</t>
        </is>
      </c>
      <c r="BA1963"/>
      <c r="BB1963" t="n">
        <v>4.0</v>
      </c>
      <c r="BC1963"/>
      <c r="BD1963"/>
      <c r="BE1963"/>
      <c r="BF1963"/>
      <c r="BG1963" t="inlineStr">
        <is>
          <t>Day(s)</t>
        </is>
      </c>
      <c r="BH1963"/>
      <c r="BI1963" t="inlineStr">
        <is>
          <t>DTXSID4027236</t>
        </is>
      </c>
      <c r="BJ1963"/>
      <c r="BK1963"/>
      <c r="BL1963"/>
      <c r="BM1963"/>
      <c r="BN1963"/>
      <c r="BO1963"/>
      <c r="BP1963"/>
      <c r="BQ1963"/>
      <c r="BR1963"/>
      <c r="BS1963"/>
      <c r="BT1963" t="inlineStr">
        <is>
          <t>--</t>
        </is>
      </c>
      <c r="BU1963"/>
      <c r="BV1963"/>
      <c r="BW1963"/>
      <c r="BX1963"/>
      <c r="BY1963"/>
      <c r="BZ1963"/>
      <c r="CA1963"/>
      <c r="CB1963"/>
      <c r="CC1963"/>
      <c r="CD1963"/>
      <c r="CE1963"/>
      <c r="CF1963"/>
      <c r="CG1963"/>
      <c r="CH1963"/>
      <c r="CI1963"/>
      <c r="CJ1963"/>
      <c r="CK1963" t="inlineStr">
        <is>
          <t>Liu,D.H.W., R.J. Spanggord, H.C. Bailey, G.W.,Jr. Newell, G. Pearson, and M.C. Warner</t>
        </is>
      </c>
      <c r="CL1963" t="n">
        <v>5671.0</v>
      </c>
      <c r="CM1963" t="inlineStr">
        <is>
          <t>Acute Toxicity of TNT Wastewater Components to the Fathead Minnow (Pimephales promelas)</t>
        </is>
      </c>
      <c r="CN1963" t="inlineStr">
        <is>
          <t>In: R.G.Burford (Ed.), Symposium: Int.Congress on Toxicology, Toronto, Ontario, Canada:527 p.</t>
        </is>
      </c>
      <c r="CO1963" t="n">
        <v>1977.0</v>
      </c>
      <c r="CP1963" t="inlineStr">
        <is>
          <t>Liu,D.H.W., R.J. Spanggord, H.C. Bailey, G.W.,Jr. Newell, G. Pearson, and M.C. Warner (1977). Acute Toxicity of TNT Wastewater Components to the Fathead Minnow (Pimephales promelas). In: R.G.Burford (Ed.), Symposium: Int.Congress on Toxicology, Toronto, Ontario, Canada, 527 p. ECOREF#:5671</t>
        </is>
      </c>
    </row>
    <row r="1964">
      <c r="A1964" t="n">
        <v>602017.0</v>
      </c>
      <c r="B1964" t="inlineStr">
        <is>
          <t>2,3-Dinitrotoluene</t>
        </is>
      </c>
      <c r="C1964"/>
      <c r="D1964" t="inlineStr">
        <is>
          <t>Unmeasured</t>
        </is>
      </c>
      <c r="E1964" t="inlineStr">
        <is>
          <t>Not coded</t>
        </is>
      </c>
      <c r="F1964"/>
      <c r="G1964"/>
      <c r="H1964"/>
      <c r="I1964"/>
      <c r="J1964"/>
      <c r="K1964"/>
      <c r="L1964" t="inlineStr">
        <is>
          <t>Pimephales promelas</t>
        </is>
      </c>
      <c r="M1964" t="inlineStr">
        <is>
          <t>Fathead Minnow</t>
        </is>
      </c>
      <c r="N1964" t="inlineStr">
        <is>
          <t>Juvenile</t>
        </is>
      </c>
      <c r="O1964"/>
      <c r="P1964"/>
      <c r="Q1964"/>
      <c r="R1964"/>
      <c r="S1964"/>
      <c r="T1964"/>
      <c r="U1964"/>
      <c r="V1964" t="inlineStr">
        <is>
          <t>Static</t>
        </is>
      </c>
      <c r="W1964" t="inlineStr">
        <is>
          <t>Fresh water</t>
        </is>
      </c>
      <c r="X1964" t="inlineStr">
        <is>
          <t>Lab</t>
        </is>
      </c>
      <c r="Y1964"/>
      <c r="Z1964" t="inlineStr">
        <is>
          <t>Formulation</t>
        </is>
      </c>
      <c r="AA1964"/>
      <c r="AB1964" t="n">
        <v>1.9</v>
      </c>
      <c r="AC1964"/>
      <c r="AD1964"/>
      <c r="AE1964"/>
      <c r="AF1964"/>
      <c r="AG1964" t="inlineStr">
        <is>
          <t>AI mg/L</t>
        </is>
      </c>
      <c r="AH1964"/>
      <c r="AI1964"/>
      <c r="AJ1964"/>
      <c r="AK1964"/>
      <c r="AL1964"/>
      <c r="AM1964"/>
      <c r="AN1964"/>
      <c r="AO1964"/>
      <c r="AP1964"/>
      <c r="AQ1964"/>
      <c r="AR1964"/>
      <c r="AS1964"/>
      <c r="AT1964"/>
      <c r="AU1964"/>
      <c r="AV1964"/>
      <c r="AW1964"/>
      <c r="AX1964" t="inlineStr">
        <is>
          <t>Mortality</t>
        </is>
      </c>
      <c r="AY1964" t="inlineStr">
        <is>
          <t>Mortality</t>
        </is>
      </c>
      <c r="AZ1964" t="inlineStr">
        <is>
          <t>LC50</t>
        </is>
      </c>
      <c r="BA1964"/>
      <c r="BB1964" t="n">
        <v>4.0</v>
      </c>
      <c r="BC1964"/>
      <c r="BD1964"/>
      <c r="BE1964"/>
      <c r="BF1964"/>
      <c r="BG1964" t="inlineStr">
        <is>
          <t>Day(s)</t>
        </is>
      </c>
      <c r="BH1964"/>
      <c r="BI1964" t="inlineStr">
        <is>
          <t>DTXSID4027236</t>
        </is>
      </c>
      <c r="BJ1964"/>
      <c r="BK1964"/>
      <c r="BL1964"/>
      <c r="BM1964"/>
      <c r="BN1964"/>
      <c r="BO1964"/>
      <c r="BP1964"/>
      <c r="BQ1964"/>
      <c r="BR1964"/>
      <c r="BS1964"/>
      <c r="BT1964" t="inlineStr">
        <is>
          <t>--</t>
        </is>
      </c>
      <c r="BU1964"/>
      <c r="BV1964"/>
      <c r="BW1964"/>
      <c r="BX1964"/>
      <c r="BY1964"/>
      <c r="BZ1964"/>
      <c r="CA1964"/>
      <c r="CB1964"/>
      <c r="CC1964"/>
      <c r="CD1964"/>
      <c r="CE1964"/>
      <c r="CF1964"/>
      <c r="CG1964"/>
      <c r="CH1964"/>
      <c r="CI1964" t="inlineStr">
        <is>
          <t xml:space="preserve"> EPA METHODS// </t>
        </is>
      </c>
      <c r="CJ1964" t="inlineStr">
        <is>
          <t xml:space="preserve">   EPA METHODS// </t>
        </is>
      </c>
      <c r="CK1964" t="inlineStr">
        <is>
          <t>Pearson,J.G., J.P. Glennon, J.J. Barkley, and J.W. Highfill</t>
        </is>
      </c>
      <c r="CL1964" t="n">
        <v>5087.0</v>
      </c>
      <c r="CM1964" t="inlineStr">
        <is>
          <t>An Approach to the Toxicological Evaluation of a Complex Industrial Wastewater</t>
        </is>
      </c>
      <c r="CN1964" t="inlineStr">
        <is>
          <t>ASTM Spec. Tech. Publ.:284-301</t>
        </is>
      </c>
      <c r="CO1964" t="n">
        <v>1979.0</v>
      </c>
      <c r="CP1964" t="inlineStr">
        <is>
          <t>Pearson,J.G., J.P. Glennon, J.J. Barkley, and J.W. Highfill (1979). An Approach to the Toxicological Evaluation of a Complex Industrial Wastewater. ASTM Spec. Tech. Publ., 284-301. ECOREF#:5087</t>
        </is>
      </c>
    </row>
    <row r="1965">
      <c r="A1965" t="n">
        <v>602017.0</v>
      </c>
      <c r="B1965" t="inlineStr">
        <is>
          <t>2,3-Dinitrotoluene</t>
        </is>
      </c>
      <c r="C1965"/>
      <c r="D1965" t="inlineStr">
        <is>
          <t>Unmeasured</t>
        </is>
      </c>
      <c r="E1965" t="inlineStr">
        <is>
          <t>Not coded</t>
        </is>
      </c>
      <c r="F1965"/>
      <c r="G1965"/>
      <c r="H1965"/>
      <c r="I1965" t="n">
        <v>95.0</v>
      </c>
      <c r="J1965"/>
      <c r="K1965" t="n">
        <v>99.0</v>
      </c>
      <c r="L1965" t="inlineStr">
        <is>
          <t>Pimephales promelas</t>
        </is>
      </c>
      <c r="M1965" t="inlineStr">
        <is>
          <t>Fathead Minnow</t>
        </is>
      </c>
      <c r="N1965" t="inlineStr">
        <is>
          <t>Juvenile</t>
        </is>
      </c>
      <c r="O1965"/>
      <c r="P1965"/>
      <c r="Q1965"/>
      <c r="R1965"/>
      <c r="S1965"/>
      <c r="T1965"/>
      <c r="U1965"/>
      <c r="V1965" t="inlineStr">
        <is>
          <t>Static</t>
        </is>
      </c>
      <c r="W1965" t="inlineStr">
        <is>
          <t>Fresh water</t>
        </is>
      </c>
      <c r="X1965" t="inlineStr">
        <is>
          <t>Lab</t>
        </is>
      </c>
      <c r="Y1965"/>
      <c r="Z1965" t="inlineStr">
        <is>
          <t>Active ingredient</t>
        </is>
      </c>
      <c r="AA1965"/>
      <c r="AB1965" t="n">
        <v>1.8</v>
      </c>
      <c r="AC1965"/>
      <c r="AD1965" t="n">
        <v>1.5</v>
      </c>
      <c r="AE1965"/>
      <c r="AF1965" t="n">
        <v>2.1</v>
      </c>
      <c r="AG1965" t="inlineStr">
        <is>
          <t>AI mg/L</t>
        </is>
      </c>
      <c r="AH1965"/>
      <c r="AI1965"/>
      <c r="AJ1965"/>
      <c r="AK1965"/>
      <c r="AL1965"/>
      <c r="AM1965"/>
      <c r="AN1965"/>
      <c r="AO1965"/>
      <c r="AP1965"/>
      <c r="AQ1965"/>
      <c r="AR1965"/>
      <c r="AS1965"/>
      <c r="AT1965"/>
      <c r="AU1965"/>
      <c r="AV1965"/>
      <c r="AW1965"/>
      <c r="AX1965" t="inlineStr">
        <is>
          <t>Mortality</t>
        </is>
      </c>
      <c r="AY1965" t="inlineStr">
        <is>
          <t>Mortality</t>
        </is>
      </c>
      <c r="AZ1965" t="inlineStr">
        <is>
          <t>LC50</t>
        </is>
      </c>
      <c r="BA1965"/>
      <c r="BB1965" t="n">
        <v>4.0</v>
      </c>
      <c r="BC1965"/>
      <c r="BD1965"/>
      <c r="BE1965"/>
      <c r="BF1965"/>
      <c r="BG1965" t="inlineStr">
        <is>
          <t>Day(s)</t>
        </is>
      </c>
      <c r="BH1965" t="inlineStr">
        <is>
          <t>Pure</t>
        </is>
      </c>
      <c r="BI1965" t="inlineStr">
        <is>
          <t>DTXSID4027236</t>
        </is>
      </c>
      <c r="BJ1965"/>
      <c r="BK1965"/>
      <c r="BL1965"/>
      <c r="BM1965"/>
      <c r="BN1965"/>
      <c r="BO1965"/>
      <c r="BP1965"/>
      <c r="BQ1965"/>
      <c r="BR1965"/>
      <c r="BS1965"/>
      <c r="BT1965" t="inlineStr">
        <is>
          <t>--</t>
        </is>
      </c>
      <c r="BU1965"/>
      <c r="BV1965"/>
      <c r="BW1965"/>
      <c r="BX1965"/>
      <c r="BY1965"/>
      <c r="BZ1965"/>
      <c r="CA1965"/>
      <c r="CB1965"/>
      <c r="CC1965"/>
      <c r="CD1965"/>
      <c r="CE1965"/>
      <c r="CF1965"/>
      <c r="CG1965"/>
      <c r="CH1965"/>
      <c r="CI1965" t="inlineStr">
        <is>
          <t xml:space="preserve"> UNFED// </t>
        </is>
      </c>
      <c r="CJ1965" t="inlineStr">
        <is>
          <t xml:space="preserve">   UNFED// </t>
        </is>
      </c>
      <c r="CK1965" t="inlineStr">
        <is>
          <t>Bailey,H.C., and R.J. Spanggord</t>
        </is>
      </c>
      <c r="CL1965" t="n">
        <v>10141.0</v>
      </c>
      <c r="CM1965" t="inlineStr">
        <is>
          <t>The Relationship Between the Toxicity and Structure of Nitroaromatic Chemicals</t>
        </is>
      </c>
      <c r="CN1965" t="inlineStr">
        <is>
          <t>ASTM Spec. Tech. Publ.:98-107</t>
        </is>
      </c>
      <c r="CO1965" t="n">
        <v>1983.0</v>
      </c>
      <c r="CP1965" t="inlineStr">
        <is>
          <t>Bailey,H.C., and R.J. Spanggord (1983). The Relationship Between the Toxicity and Structure of Nitroaromatic Chemicals. ASTM Spec. Tech. Publ., 98-107. ECOREF#:10141</t>
        </is>
      </c>
    </row>
    <row r="1966">
      <c r="A1966" t="n">
        <v>603838.0</v>
      </c>
      <c r="B1966" t="inlineStr">
        <is>
          <t>2-Amino-6-nitrotoluene</t>
        </is>
      </c>
      <c r="C1966"/>
      <c r="D1966" t="inlineStr">
        <is>
          <t>Unmeasured</t>
        </is>
      </c>
      <c r="E1966" t="inlineStr">
        <is>
          <t>Not coded</t>
        </is>
      </c>
      <c r="F1966"/>
      <c r="G1966"/>
      <c r="H1966"/>
      <c r="I1966"/>
      <c r="J1966"/>
      <c r="K1966"/>
      <c r="L1966" t="inlineStr">
        <is>
          <t>Pimephales promelas</t>
        </is>
      </c>
      <c r="M1966" t="inlineStr">
        <is>
          <t>Fathead Minnow</t>
        </is>
      </c>
      <c r="N1966"/>
      <c r="O1966"/>
      <c r="P1966"/>
      <c r="Q1966"/>
      <c r="R1966"/>
      <c r="S1966"/>
      <c r="T1966"/>
      <c r="U1966"/>
      <c r="V1966" t="inlineStr">
        <is>
          <t>Static</t>
        </is>
      </c>
      <c r="W1966" t="inlineStr">
        <is>
          <t>Fresh water</t>
        </is>
      </c>
      <c r="X1966" t="inlineStr">
        <is>
          <t>Lab</t>
        </is>
      </c>
      <c r="Y1966"/>
      <c r="Z1966" t="inlineStr">
        <is>
          <t>Formulation</t>
        </is>
      </c>
      <c r="AA1966"/>
      <c r="AB1966"/>
      <c r="AC1966"/>
      <c r="AD1966" t="n">
        <v>5.0</v>
      </c>
      <c r="AE1966"/>
      <c r="AF1966" t="n">
        <v>15.0</v>
      </c>
      <c r="AG1966" t="inlineStr">
        <is>
          <t>AI mg/L</t>
        </is>
      </c>
      <c r="AH1966"/>
      <c r="AI1966"/>
      <c r="AJ1966"/>
      <c r="AK1966"/>
      <c r="AL1966"/>
      <c r="AM1966"/>
      <c r="AN1966"/>
      <c r="AO1966"/>
      <c r="AP1966"/>
      <c r="AQ1966"/>
      <c r="AR1966"/>
      <c r="AS1966"/>
      <c r="AT1966"/>
      <c r="AU1966"/>
      <c r="AV1966"/>
      <c r="AW1966"/>
      <c r="AX1966" t="inlineStr">
        <is>
          <t>Mortality</t>
        </is>
      </c>
      <c r="AY1966" t="inlineStr">
        <is>
          <t>Mortality</t>
        </is>
      </c>
      <c r="AZ1966" t="inlineStr">
        <is>
          <t>LC50</t>
        </is>
      </c>
      <c r="BA1966"/>
      <c r="BB1966" t="n">
        <v>4.0</v>
      </c>
      <c r="BC1966"/>
      <c r="BD1966"/>
      <c r="BE1966"/>
      <c r="BF1966"/>
      <c r="BG1966" t="inlineStr">
        <is>
          <t>Day(s)</t>
        </is>
      </c>
      <c r="BH1966"/>
      <c r="BI1966" t="inlineStr">
        <is>
          <t>DTXSID8025628</t>
        </is>
      </c>
      <c r="BJ1966"/>
      <c r="BK1966"/>
      <c r="BL1966"/>
      <c r="BM1966"/>
      <c r="BN1966"/>
      <c r="BO1966"/>
      <c r="BP1966"/>
      <c r="BQ1966"/>
      <c r="BR1966"/>
      <c r="BS1966"/>
      <c r="BT1966" t="inlineStr">
        <is>
          <t>--</t>
        </is>
      </c>
      <c r="BU1966"/>
      <c r="BV1966"/>
      <c r="BW1966"/>
      <c r="BX1966"/>
      <c r="BY1966"/>
      <c r="BZ1966"/>
      <c r="CA1966"/>
      <c r="CB1966"/>
      <c r="CC1966"/>
      <c r="CD1966"/>
      <c r="CE1966"/>
      <c r="CF1966"/>
      <c r="CG1966"/>
      <c r="CH1966"/>
      <c r="CI1966"/>
      <c r="CJ1966"/>
      <c r="CK1966" t="inlineStr">
        <is>
          <t>Liu,D.H.W., R.J. Spanggord, H.C. Bailey, G.W.,Jr. Newell, G. Pearson, and M.C. Warner</t>
        </is>
      </c>
      <c r="CL1966" t="n">
        <v>5671.0</v>
      </c>
      <c r="CM1966" t="inlineStr">
        <is>
          <t>Acute Toxicity of TNT Wastewater Components to the Fathead Minnow (Pimephales promelas)</t>
        </is>
      </c>
      <c r="CN1966" t="inlineStr">
        <is>
          <t>In: R.G.Burford (Ed.), Symposium: Int.Congress on Toxicology, Toronto, Ontario, Canada:527 p.</t>
        </is>
      </c>
      <c r="CO1966" t="n">
        <v>1977.0</v>
      </c>
      <c r="CP1966" t="inlineStr">
        <is>
          <t>Liu,D.H.W., R.J. Spanggord, H.C. Bailey, G.W.,Jr. Newell, G. Pearson, and M.C. Warner (1977). Acute Toxicity of TNT Wastewater Components to the Fathead Minnow (Pimephales promelas). In: R.G.Burford (Ed.), Symposium: Int.Congress on Toxicology, Toronto, Ontario, Canada, 527 p. ECOREF#:5671</t>
        </is>
      </c>
    </row>
    <row r="1967">
      <c r="A1967" t="n">
        <v>603838.0</v>
      </c>
      <c r="B1967" t="inlineStr">
        <is>
          <t>2-Amino-6-nitrotoluene</t>
        </is>
      </c>
      <c r="C1967"/>
      <c r="D1967" t="inlineStr">
        <is>
          <t>Unmeasured</t>
        </is>
      </c>
      <c r="E1967" t="inlineStr">
        <is>
          <t>Not coded</t>
        </is>
      </c>
      <c r="F1967"/>
      <c r="G1967"/>
      <c r="H1967"/>
      <c r="I1967" t="n">
        <v>95.0</v>
      </c>
      <c r="J1967"/>
      <c r="K1967" t="n">
        <v>99.0</v>
      </c>
      <c r="L1967" t="inlineStr">
        <is>
          <t>Pimephales promelas</t>
        </is>
      </c>
      <c r="M1967" t="inlineStr">
        <is>
          <t>Fathead Minnow</t>
        </is>
      </c>
      <c r="N1967" t="inlineStr">
        <is>
          <t>Juvenile</t>
        </is>
      </c>
      <c r="O1967"/>
      <c r="P1967"/>
      <c r="Q1967"/>
      <c r="R1967"/>
      <c r="S1967"/>
      <c r="T1967"/>
      <c r="U1967"/>
      <c r="V1967" t="inlineStr">
        <is>
          <t>Static</t>
        </is>
      </c>
      <c r="W1967" t="inlineStr">
        <is>
          <t>Fresh water</t>
        </is>
      </c>
      <c r="X1967" t="inlineStr">
        <is>
          <t>Lab</t>
        </is>
      </c>
      <c r="Y1967"/>
      <c r="Z1967" t="inlineStr">
        <is>
          <t>Active ingredient</t>
        </is>
      </c>
      <c r="AA1967"/>
      <c r="AB1967" t="n">
        <v>50.0</v>
      </c>
      <c r="AC1967"/>
      <c r="AD1967" t="n">
        <v>45.9</v>
      </c>
      <c r="AE1967"/>
      <c r="AF1967" t="n">
        <v>53.9</v>
      </c>
      <c r="AG1967" t="inlineStr">
        <is>
          <t>AI mg/L</t>
        </is>
      </c>
      <c r="AH1967"/>
      <c r="AI1967"/>
      <c r="AJ1967"/>
      <c r="AK1967"/>
      <c r="AL1967"/>
      <c r="AM1967"/>
      <c r="AN1967"/>
      <c r="AO1967"/>
      <c r="AP1967"/>
      <c r="AQ1967"/>
      <c r="AR1967"/>
      <c r="AS1967"/>
      <c r="AT1967"/>
      <c r="AU1967"/>
      <c r="AV1967"/>
      <c r="AW1967"/>
      <c r="AX1967" t="inlineStr">
        <is>
          <t>Mortality</t>
        </is>
      </c>
      <c r="AY1967" t="inlineStr">
        <is>
          <t>Mortality</t>
        </is>
      </c>
      <c r="AZ1967" t="inlineStr">
        <is>
          <t>LC50</t>
        </is>
      </c>
      <c r="BA1967"/>
      <c r="BB1967" t="n">
        <v>4.0</v>
      </c>
      <c r="BC1967"/>
      <c r="BD1967"/>
      <c r="BE1967"/>
      <c r="BF1967"/>
      <c r="BG1967" t="inlineStr">
        <is>
          <t>Day(s)</t>
        </is>
      </c>
      <c r="BH1967" t="inlineStr">
        <is>
          <t>Pure</t>
        </is>
      </c>
      <c r="BI1967" t="inlineStr">
        <is>
          <t>DTXSID8025628</t>
        </is>
      </c>
      <c r="BJ1967"/>
      <c r="BK1967"/>
      <c r="BL1967"/>
      <c r="BM1967"/>
      <c r="BN1967"/>
      <c r="BO1967"/>
      <c r="BP1967"/>
      <c r="BQ1967"/>
      <c r="BR1967"/>
      <c r="BS1967"/>
      <c r="BT1967" t="inlineStr">
        <is>
          <t>--</t>
        </is>
      </c>
      <c r="BU1967"/>
      <c r="BV1967"/>
      <c r="BW1967"/>
      <c r="BX1967"/>
      <c r="BY1967"/>
      <c r="BZ1967"/>
      <c r="CA1967"/>
      <c r="CB1967"/>
      <c r="CC1967"/>
      <c r="CD1967"/>
      <c r="CE1967"/>
      <c r="CF1967"/>
      <c r="CG1967"/>
      <c r="CH1967"/>
      <c r="CI1967" t="inlineStr">
        <is>
          <t xml:space="preserve"> UNFED// </t>
        </is>
      </c>
      <c r="CJ1967" t="inlineStr">
        <is>
          <t xml:space="preserve">   UNFED// </t>
        </is>
      </c>
      <c r="CK1967" t="inlineStr">
        <is>
          <t>Bailey,H.C., and R.J. Spanggord</t>
        </is>
      </c>
      <c r="CL1967" t="n">
        <v>10141.0</v>
      </c>
      <c r="CM1967" t="inlineStr">
        <is>
          <t>The Relationship Between the Toxicity and Structure of Nitroaromatic Chemicals</t>
        </is>
      </c>
      <c r="CN1967" t="inlineStr">
        <is>
          <t>ASTM Spec. Tech. Publ.:98-107</t>
        </is>
      </c>
      <c r="CO1967" t="n">
        <v>1983.0</v>
      </c>
      <c r="CP1967" t="inlineStr">
        <is>
          <t>Bailey,H.C., and R.J. Spanggord (1983). The Relationship Between the Toxicity and Structure of Nitroaromatic Chemicals. ASTM Spec. Tech. Publ., 98-107. ECOREF#:10141</t>
        </is>
      </c>
    </row>
    <row r="1968">
      <c r="A1968" t="n">
        <v>603838.0</v>
      </c>
      <c r="B1968" t="inlineStr">
        <is>
          <t>2-Amino-6-nitrotoluene</t>
        </is>
      </c>
      <c r="C1968"/>
      <c r="D1968" t="inlineStr">
        <is>
          <t>Unmeasured</t>
        </is>
      </c>
      <c r="E1968" t="inlineStr">
        <is>
          <t>Not coded</t>
        </is>
      </c>
      <c r="F1968"/>
      <c r="G1968"/>
      <c r="H1968"/>
      <c r="I1968"/>
      <c r="J1968"/>
      <c r="K1968"/>
      <c r="L1968" t="inlineStr">
        <is>
          <t>Pimephales promelas</t>
        </is>
      </c>
      <c r="M1968" t="inlineStr">
        <is>
          <t>Fathead Minnow</t>
        </is>
      </c>
      <c r="N1968" t="inlineStr">
        <is>
          <t>Juvenile</t>
        </is>
      </c>
      <c r="O1968"/>
      <c r="P1968"/>
      <c r="Q1968"/>
      <c r="R1968"/>
      <c r="S1968"/>
      <c r="T1968"/>
      <c r="U1968"/>
      <c r="V1968" t="inlineStr">
        <is>
          <t>Static</t>
        </is>
      </c>
      <c r="W1968" t="inlineStr">
        <is>
          <t>Fresh water</t>
        </is>
      </c>
      <c r="X1968" t="inlineStr">
        <is>
          <t>Lab</t>
        </is>
      </c>
      <c r="Y1968"/>
      <c r="Z1968" t="inlineStr">
        <is>
          <t>Formulation</t>
        </is>
      </c>
      <c r="AA1968"/>
      <c r="AB1968" t="n">
        <v>49.9</v>
      </c>
      <c r="AC1968"/>
      <c r="AD1968"/>
      <c r="AE1968"/>
      <c r="AF1968"/>
      <c r="AG1968" t="inlineStr">
        <is>
          <t>AI mg/L</t>
        </is>
      </c>
      <c r="AH1968"/>
      <c r="AI1968"/>
      <c r="AJ1968"/>
      <c r="AK1968"/>
      <c r="AL1968"/>
      <c r="AM1968"/>
      <c r="AN1968"/>
      <c r="AO1968"/>
      <c r="AP1968"/>
      <c r="AQ1968"/>
      <c r="AR1968"/>
      <c r="AS1968"/>
      <c r="AT1968"/>
      <c r="AU1968"/>
      <c r="AV1968"/>
      <c r="AW1968"/>
      <c r="AX1968" t="inlineStr">
        <is>
          <t>Mortality</t>
        </is>
      </c>
      <c r="AY1968" t="inlineStr">
        <is>
          <t>Mortality</t>
        </is>
      </c>
      <c r="AZ1968" t="inlineStr">
        <is>
          <t>LC50</t>
        </is>
      </c>
      <c r="BA1968"/>
      <c r="BB1968" t="n">
        <v>4.0</v>
      </c>
      <c r="BC1968"/>
      <c r="BD1968"/>
      <c r="BE1968"/>
      <c r="BF1968"/>
      <c r="BG1968" t="inlineStr">
        <is>
          <t>Day(s)</t>
        </is>
      </c>
      <c r="BH1968"/>
      <c r="BI1968" t="inlineStr">
        <is>
          <t>DTXSID8025628</t>
        </is>
      </c>
      <c r="BJ1968"/>
      <c r="BK1968"/>
      <c r="BL1968"/>
      <c r="BM1968"/>
      <c r="BN1968"/>
      <c r="BO1968"/>
      <c r="BP1968"/>
      <c r="BQ1968"/>
      <c r="BR1968"/>
      <c r="BS1968"/>
      <c r="BT1968" t="inlineStr">
        <is>
          <t>--</t>
        </is>
      </c>
      <c r="BU1968"/>
      <c r="BV1968"/>
      <c r="BW1968"/>
      <c r="BX1968"/>
      <c r="BY1968"/>
      <c r="BZ1968"/>
      <c r="CA1968"/>
      <c r="CB1968"/>
      <c r="CC1968"/>
      <c r="CD1968"/>
      <c r="CE1968"/>
      <c r="CF1968"/>
      <c r="CG1968"/>
      <c r="CH1968"/>
      <c r="CI1968" t="inlineStr">
        <is>
          <t xml:space="preserve"> EPA METHODS// </t>
        </is>
      </c>
      <c r="CJ1968" t="inlineStr">
        <is>
          <t xml:space="preserve">   EPA METHODS// </t>
        </is>
      </c>
      <c r="CK1968" t="inlineStr">
        <is>
          <t>Pearson,J.G., J.P. Glennon, J.J. Barkley, and J.W. Highfill</t>
        </is>
      </c>
      <c r="CL1968" t="n">
        <v>5087.0</v>
      </c>
      <c r="CM1968" t="inlineStr">
        <is>
          <t>An Approach to the Toxicological Evaluation of a Complex Industrial Wastewater</t>
        </is>
      </c>
      <c r="CN1968" t="inlineStr">
        <is>
          <t>ASTM Spec. Tech. Publ.:284-301</t>
        </is>
      </c>
      <c r="CO1968" t="n">
        <v>1979.0</v>
      </c>
      <c r="CP1968" t="inlineStr">
        <is>
          <t>Pearson,J.G., J.P. Glennon, J.J. Barkley, and J.W. Highfill (1979). An Approach to the Toxicological Evaluation of a Complex Industrial Wastewater. ASTM Spec. Tech. Publ., 284-301. ECOREF#:5087</t>
        </is>
      </c>
    </row>
    <row r="1969">
      <c r="A1969" t="n">
        <v>606202.0</v>
      </c>
      <c r="B1969" t="inlineStr">
        <is>
          <t>2,6-Dinitrotoluene</t>
        </is>
      </c>
      <c r="C1969"/>
      <c r="D1969" t="inlineStr">
        <is>
          <t>Unmeasured</t>
        </is>
      </c>
      <c r="E1969" t="inlineStr">
        <is>
          <t>Not coded</t>
        </is>
      </c>
      <c r="F1969"/>
      <c r="G1969"/>
      <c r="H1969"/>
      <c r="I1969"/>
      <c r="J1969"/>
      <c r="K1969"/>
      <c r="L1969" t="inlineStr">
        <is>
          <t>Pimephales promelas</t>
        </is>
      </c>
      <c r="M1969" t="inlineStr">
        <is>
          <t>Fathead Minnow</t>
        </is>
      </c>
      <c r="N1969" t="inlineStr">
        <is>
          <t>Juvenile</t>
        </is>
      </c>
      <c r="O1969"/>
      <c r="P1969"/>
      <c r="Q1969"/>
      <c r="R1969"/>
      <c r="S1969"/>
      <c r="T1969"/>
      <c r="U1969"/>
      <c r="V1969" t="inlineStr">
        <is>
          <t>Static</t>
        </is>
      </c>
      <c r="W1969" t="inlineStr">
        <is>
          <t>Fresh water</t>
        </is>
      </c>
      <c r="X1969" t="inlineStr">
        <is>
          <t>Lab</t>
        </is>
      </c>
      <c r="Y1969"/>
      <c r="Z1969" t="inlineStr">
        <is>
          <t>Formulation</t>
        </is>
      </c>
      <c r="AA1969"/>
      <c r="AB1969" t="n">
        <v>19.8</v>
      </c>
      <c r="AC1969"/>
      <c r="AD1969"/>
      <c r="AE1969"/>
      <c r="AF1969"/>
      <c r="AG1969" t="inlineStr">
        <is>
          <t>AI mg/L</t>
        </is>
      </c>
      <c r="AH1969"/>
      <c r="AI1969"/>
      <c r="AJ1969"/>
      <c r="AK1969"/>
      <c r="AL1969"/>
      <c r="AM1969"/>
      <c r="AN1969"/>
      <c r="AO1969"/>
      <c r="AP1969"/>
      <c r="AQ1969"/>
      <c r="AR1969"/>
      <c r="AS1969"/>
      <c r="AT1969"/>
      <c r="AU1969"/>
      <c r="AV1969"/>
      <c r="AW1969"/>
      <c r="AX1969" t="inlineStr">
        <is>
          <t>Mortality</t>
        </is>
      </c>
      <c r="AY1969" t="inlineStr">
        <is>
          <t>Mortality</t>
        </is>
      </c>
      <c r="AZ1969" t="inlineStr">
        <is>
          <t>LC50</t>
        </is>
      </c>
      <c r="BA1969"/>
      <c r="BB1969" t="n">
        <v>4.0</v>
      </c>
      <c r="BC1969"/>
      <c r="BD1969"/>
      <c r="BE1969"/>
      <c r="BF1969"/>
      <c r="BG1969" t="inlineStr">
        <is>
          <t>Day(s)</t>
        </is>
      </c>
      <c r="BH1969"/>
      <c r="BI1969" t="inlineStr">
        <is>
          <t>DTXSID5020528</t>
        </is>
      </c>
      <c r="BJ1969"/>
      <c r="BK1969"/>
      <c r="BL1969"/>
      <c r="BM1969"/>
      <c r="BN1969"/>
      <c r="BO1969"/>
      <c r="BP1969"/>
      <c r="BQ1969"/>
      <c r="BR1969"/>
      <c r="BS1969"/>
      <c r="BT1969" t="inlineStr">
        <is>
          <t>--</t>
        </is>
      </c>
      <c r="BU1969"/>
      <c r="BV1969"/>
      <c r="BW1969"/>
      <c r="BX1969"/>
      <c r="BY1969"/>
      <c r="BZ1969"/>
      <c r="CA1969"/>
      <c r="CB1969"/>
      <c r="CC1969"/>
      <c r="CD1969"/>
      <c r="CE1969"/>
      <c r="CF1969"/>
      <c r="CG1969"/>
      <c r="CH1969"/>
      <c r="CI1969" t="inlineStr">
        <is>
          <t xml:space="preserve"> EPA METHODS// </t>
        </is>
      </c>
      <c r="CJ1969" t="inlineStr">
        <is>
          <t xml:space="preserve">   EPA METHODS// </t>
        </is>
      </c>
      <c r="CK1969" t="inlineStr">
        <is>
          <t>Pearson,J.G., J.P. Glennon, J.J. Barkley, and J.W. Highfill</t>
        </is>
      </c>
      <c r="CL1969" t="n">
        <v>5087.0</v>
      </c>
      <c r="CM1969" t="inlineStr">
        <is>
          <t>An Approach to the Toxicological Evaluation of a Complex Industrial Wastewater</t>
        </is>
      </c>
      <c r="CN1969" t="inlineStr">
        <is>
          <t>ASTM Spec. Tech. Publ.:284-301</t>
        </is>
      </c>
      <c r="CO1969" t="n">
        <v>1979.0</v>
      </c>
      <c r="CP1969" t="inlineStr">
        <is>
          <t>Pearson,J.G., J.P. Glennon, J.J. Barkley, and J.W. Highfill (1979). An Approach to the Toxicological Evaluation of a Complex Industrial Wastewater. ASTM Spec. Tech. Publ., 284-301. ECOREF#:5087</t>
        </is>
      </c>
    </row>
    <row r="1970">
      <c r="A1970" t="n">
        <v>606202.0</v>
      </c>
      <c r="B1970" t="inlineStr">
        <is>
          <t>2,6-Dinitrotoluene</t>
        </is>
      </c>
      <c r="C1970"/>
      <c r="D1970" t="inlineStr">
        <is>
          <t>Unmeasured</t>
        </is>
      </c>
      <c r="E1970" t="inlineStr">
        <is>
          <t>Not coded</t>
        </is>
      </c>
      <c r="F1970"/>
      <c r="G1970"/>
      <c r="H1970"/>
      <c r="I1970" t="n">
        <v>95.0</v>
      </c>
      <c r="J1970"/>
      <c r="K1970" t="n">
        <v>99.0</v>
      </c>
      <c r="L1970" t="inlineStr">
        <is>
          <t>Pimephales promelas</t>
        </is>
      </c>
      <c r="M1970" t="inlineStr">
        <is>
          <t>Fathead Minnow</t>
        </is>
      </c>
      <c r="N1970" t="inlineStr">
        <is>
          <t>Juvenile</t>
        </is>
      </c>
      <c r="O1970"/>
      <c r="P1970"/>
      <c r="Q1970"/>
      <c r="R1970"/>
      <c r="S1970"/>
      <c r="T1970"/>
      <c r="U1970"/>
      <c r="V1970" t="inlineStr">
        <is>
          <t>Static</t>
        </is>
      </c>
      <c r="W1970" t="inlineStr">
        <is>
          <t>Fresh water</t>
        </is>
      </c>
      <c r="X1970" t="inlineStr">
        <is>
          <t>Lab</t>
        </is>
      </c>
      <c r="Y1970"/>
      <c r="Z1970" t="inlineStr">
        <is>
          <t>Active ingredient</t>
        </is>
      </c>
      <c r="AA1970"/>
      <c r="AB1970" t="n">
        <v>18.5</v>
      </c>
      <c r="AC1970"/>
      <c r="AD1970" t="n">
        <v>17.2</v>
      </c>
      <c r="AE1970"/>
      <c r="AF1970" t="n">
        <v>20.2</v>
      </c>
      <c r="AG1970" t="inlineStr">
        <is>
          <t>AI mg/L</t>
        </is>
      </c>
      <c r="AH1970"/>
      <c r="AI1970"/>
      <c r="AJ1970"/>
      <c r="AK1970"/>
      <c r="AL1970"/>
      <c r="AM1970"/>
      <c r="AN1970"/>
      <c r="AO1970"/>
      <c r="AP1970"/>
      <c r="AQ1970"/>
      <c r="AR1970"/>
      <c r="AS1970"/>
      <c r="AT1970"/>
      <c r="AU1970"/>
      <c r="AV1970"/>
      <c r="AW1970"/>
      <c r="AX1970" t="inlineStr">
        <is>
          <t>Mortality</t>
        </is>
      </c>
      <c r="AY1970" t="inlineStr">
        <is>
          <t>Mortality</t>
        </is>
      </c>
      <c r="AZ1970" t="inlineStr">
        <is>
          <t>LC50</t>
        </is>
      </c>
      <c r="BA1970"/>
      <c r="BB1970" t="n">
        <v>4.0</v>
      </c>
      <c r="BC1970"/>
      <c r="BD1970"/>
      <c r="BE1970"/>
      <c r="BF1970"/>
      <c r="BG1970" t="inlineStr">
        <is>
          <t>Day(s)</t>
        </is>
      </c>
      <c r="BH1970" t="inlineStr">
        <is>
          <t>Pure</t>
        </is>
      </c>
      <c r="BI1970" t="inlineStr">
        <is>
          <t>DTXSID5020528</t>
        </is>
      </c>
      <c r="BJ1970"/>
      <c r="BK1970"/>
      <c r="BL1970"/>
      <c r="BM1970"/>
      <c r="BN1970"/>
      <c r="BO1970"/>
      <c r="BP1970"/>
      <c r="BQ1970"/>
      <c r="BR1970"/>
      <c r="BS1970"/>
      <c r="BT1970" t="inlineStr">
        <is>
          <t>--</t>
        </is>
      </c>
      <c r="BU1970"/>
      <c r="BV1970"/>
      <c r="BW1970"/>
      <c r="BX1970"/>
      <c r="BY1970"/>
      <c r="BZ1970"/>
      <c r="CA1970"/>
      <c r="CB1970"/>
      <c r="CC1970"/>
      <c r="CD1970"/>
      <c r="CE1970"/>
      <c r="CF1970"/>
      <c r="CG1970"/>
      <c r="CH1970"/>
      <c r="CI1970" t="inlineStr">
        <is>
          <t xml:space="preserve"> UNFED// </t>
        </is>
      </c>
      <c r="CJ1970" t="inlineStr">
        <is>
          <t xml:space="preserve">   UNFED// </t>
        </is>
      </c>
      <c r="CK1970" t="inlineStr">
        <is>
          <t>Bailey,H.C., and R.J. Spanggord</t>
        </is>
      </c>
      <c r="CL1970" t="n">
        <v>10141.0</v>
      </c>
      <c r="CM1970" t="inlineStr">
        <is>
          <t>The Relationship Between the Toxicity and Structure of Nitroaromatic Chemicals</t>
        </is>
      </c>
      <c r="CN1970" t="inlineStr">
        <is>
          <t>ASTM Spec. Tech. Publ.:98-107</t>
        </is>
      </c>
      <c r="CO1970" t="n">
        <v>1983.0</v>
      </c>
      <c r="CP1970" t="inlineStr">
        <is>
          <t>Bailey,H.C., and R.J. Spanggord (1983). The Relationship Between the Toxicity and Structure of Nitroaromatic Chemicals. ASTM Spec. Tech. Publ., 98-107. ECOREF#:10141</t>
        </is>
      </c>
    </row>
    <row r="1971">
      <c r="A1971" t="n">
        <v>606202.0</v>
      </c>
      <c r="B1971" t="inlineStr">
        <is>
          <t>2,6-Dinitrotoluene</t>
        </is>
      </c>
      <c r="C1971"/>
      <c r="D1971" t="inlineStr">
        <is>
          <t>Unmeasured</t>
        </is>
      </c>
      <c r="E1971" t="inlineStr">
        <is>
          <t>Not coded</t>
        </is>
      </c>
      <c r="F1971"/>
      <c r="G1971"/>
      <c r="H1971"/>
      <c r="I1971"/>
      <c r="J1971"/>
      <c r="K1971"/>
      <c r="L1971" t="inlineStr">
        <is>
          <t>Pimephales promelas</t>
        </is>
      </c>
      <c r="M1971" t="inlineStr">
        <is>
          <t>Fathead Minnow</t>
        </is>
      </c>
      <c r="N1971"/>
      <c r="O1971"/>
      <c r="P1971"/>
      <c r="Q1971"/>
      <c r="R1971"/>
      <c r="S1971"/>
      <c r="T1971"/>
      <c r="U1971"/>
      <c r="V1971" t="inlineStr">
        <is>
          <t>Static</t>
        </is>
      </c>
      <c r="W1971" t="inlineStr">
        <is>
          <t>Fresh water</t>
        </is>
      </c>
      <c r="X1971" t="inlineStr">
        <is>
          <t>Lab</t>
        </is>
      </c>
      <c r="Y1971"/>
      <c r="Z1971" t="inlineStr">
        <is>
          <t>Formulation</t>
        </is>
      </c>
      <c r="AA1971"/>
      <c r="AB1971"/>
      <c r="AC1971"/>
      <c r="AD1971" t="n">
        <v>19.0</v>
      </c>
      <c r="AE1971"/>
      <c r="AF1971" t="n">
        <v>50.0</v>
      </c>
      <c r="AG1971" t="inlineStr">
        <is>
          <t>AI mg/L</t>
        </is>
      </c>
      <c r="AH1971"/>
      <c r="AI1971"/>
      <c r="AJ1971"/>
      <c r="AK1971"/>
      <c r="AL1971"/>
      <c r="AM1971"/>
      <c r="AN1971"/>
      <c r="AO1971"/>
      <c r="AP1971"/>
      <c r="AQ1971"/>
      <c r="AR1971"/>
      <c r="AS1971"/>
      <c r="AT1971"/>
      <c r="AU1971"/>
      <c r="AV1971"/>
      <c r="AW1971"/>
      <c r="AX1971" t="inlineStr">
        <is>
          <t>Mortality</t>
        </is>
      </c>
      <c r="AY1971" t="inlineStr">
        <is>
          <t>Mortality</t>
        </is>
      </c>
      <c r="AZ1971" t="inlineStr">
        <is>
          <t>LC50</t>
        </is>
      </c>
      <c r="BA1971"/>
      <c r="BB1971" t="n">
        <v>4.0</v>
      </c>
      <c r="BC1971"/>
      <c r="BD1971"/>
      <c r="BE1971"/>
      <c r="BF1971"/>
      <c r="BG1971" t="inlineStr">
        <is>
          <t>Day(s)</t>
        </is>
      </c>
      <c r="BH1971"/>
      <c r="BI1971" t="inlineStr">
        <is>
          <t>DTXSID5020528</t>
        </is>
      </c>
      <c r="BJ1971"/>
      <c r="BK1971"/>
      <c r="BL1971"/>
      <c r="BM1971"/>
      <c r="BN1971"/>
      <c r="BO1971"/>
      <c r="BP1971"/>
      <c r="BQ1971"/>
      <c r="BR1971"/>
      <c r="BS1971"/>
      <c r="BT1971" t="inlineStr">
        <is>
          <t>--</t>
        </is>
      </c>
      <c r="BU1971"/>
      <c r="BV1971"/>
      <c r="BW1971"/>
      <c r="BX1971"/>
      <c r="BY1971"/>
      <c r="BZ1971"/>
      <c r="CA1971"/>
      <c r="CB1971"/>
      <c r="CC1971"/>
      <c r="CD1971"/>
      <c r="CE1971"/>
      <c r="CF1971"/>
      <c r="CG1971"/>
      <c r="CH1971"/>
      <c r="CI1971"/>
      <c r="CJ1971"/>
      <c r="CK1971" t="inlineStr">
        <is>
          <t>Liu,D.H.W., R.J. Spanggord, H.C. Bailey, G.W.,Jr. Newell, G. Pearson, and M.C. Warner</t>
        </is>
      </c>
      <c r="CL1971" t="n">
        <v>5671.0</v>
      </c>
      <c r="CM1971" t="inlineStr">
        <is>
          <t>Acute Toxicity of TNT Wastewater Components to the Fathead Minnow (Pimephales promelas)</t>
        </is>
      </c>
      <c r="CN1971" t="inlineStr">
        <is>
          <t>In: R.G.Burford (Ed.), Symposium: Int.Congress on Toxicology, Toronto, Ontario, Canada:527 p.</t>
        </is>
      </c>
      <c r="CO1971" t="n">
        <v>1977.0</v>
      </c>
      <c r="CP1971" t="inlineStr">
        <is>
          <t>Liu,D.H.W., R.J. Spanggord, H.C. Bailey, G.W.,Jr. Newell, G. Pearson, and M.C. Warner (1977). Acute Toxicity of TNT Wastewater Components to the Fathead Minnow (Pimephales promelas). In: R.G.Burford (Ed.), Symposium: Int.Congress on Toxicology, Toronto, Ontario, Canada, 527 p. ECOREF#:5671</t>
        </is>
      </c>
    </row>
    <row r="1972">
      <c r="A1972" t="n">
        <v>606348.0</v>
      </c>
      <c r="B1972" t="inlineStr">
        <is>
          <t>2,4,6-Trinitrobenzaldehyde</t>
        </is>
      </c>
      <c r="C1972"/>
      <c r="D1972" t="inlineStr">
        <is>
          <t>Unmeasured</t>
        </is>
      </c>
      <c r="E1972" t="inlineStr">
        <is>
          <t>United States Environmental Protection Agency</t>
        </is>
      </c>
      <c r="F1972"/>
      <c r="G1972"/>
      <c r="H1972"/>
      <c r="I1972"/>
      <c r="J1972"/>
      <c r="K1972"/>
      <c r="L1972" t="inlineStr">
        <is>
          <t>Pimephales promelas</t>
        </is>
      </c>
      <c r="M1972" t="inlineStr">
        <is>
          <t>Fathead Minnow</t>
        </is>
      </c>
      <c r="N1972"/>
      <c r="O1972"/>
      <c r="P1972"/>
      <c r="Q1972"/>
      <c r="R1972"/>
      <c r="S1972"/>
      <c r="T1972"/>
      <c r="U1972"/>
      <c r="V1972" t="inlineStr">
        <is>
          <t>Static</t>
        </is>
      </c>
      <c r="W1972" t="inlineStr">
        <is>
          <t>Fresh water</t>
        </is>
      </c>
      <c r="X1972" t="inlineStr">
        <is>
          <t>Lab</t>
        </is>
      </c>
      <c r="Y1972"/>
      <c r="Z1972" t="inlineStr">
        <is>
          <t>Formulation</t>
        </is>
      </c>
      <c r="AA1972"/>
      <c r="AB1972" t="n">
        <v>1.0</v>
      </c>
      <c r="AC1972"/>
      <c r="AD1972" t="n">
        <v>0.9</v>
      </c>
      <c r="AE1972"/>
      <c r="AF1972" t="n">
        <v>1.2</v>
      </c>
      <c r="AG1972" t="inlineStr">
        <is>
          <t>AI mg/L</t>
        </is>
      </c>
      <c r="AH1972"/>
      <c r="AI1972"/>
      <c r="AJ1972"/>
      <c r="AK1972"/>
      <c r="AL1972"/>
      <c r="AM1972"/>
      <c r="AN1972"/>
      <c r="AO1972"/>
      <c r="AP1972"/>
      <c r="AQ1972"/>
      <c r="AR1972"/>
      <c r="AS1972"/>
      <c r="AT1972"/>
      <c r="AU1972"/>
      <c r="AV1972"/>
      <c r="AW1972"/>
      <c r="AX1972" t="inlineStr">
        <is>
          <t>Mortality</t>
        </is>
      </c>
      <c r="AY1972" t="inlineStr">
        <is>
          <t>Mortality</t>
        </is>
      </c>
      <c r="AZ1972" t="inlineStr">
        <is>
          <t>LC50</t>
        </is>
      </c>
      <c r="BA1972"/>
      <c r="BB1972" t="n">
        <v>4.0</v>
      </c>
      <c r="BC1972"/>
      <c r="BD1972"/>
      <c r="BE1972"/>
      <c r="BF1972"/>
      <c r="BG1972" t="inlineStr">
        <is>
          <t>Day(s)</t>
        </is>
      </c>
      <c r="BH1972"/>
      <c r="BI1972" t="inlineStr">
        <is>
          <t>DTXSID1060550</t>
        </is>
      </c>
      <c r="BJ1972"/>
      <c r="BK1972"/>
      <c r="BL1972" t="inlineStr">
        <is>
          <t>Acute</t>
        </is>
      </c>
      <c r="BM1972"/>
      <c r="BN1972"/>
      <c r="BO1972"/>
      <c r="BP1972"/>
      <c r="BQ1972"/>
      <c r="BR1972"/>
      <c r="BS1972"/>
      <c r="BT1972" t="inlineStr">
        <is>
          <t>--</t>
        </is>
      </c>
      <c r="BU1972"/>
      <c r="BV1972"/>
      <c r="BW1972"/>
      <c r="BX1972"/>
      <c r="BY1972"/>
      <c r="BZ1972"/>
      <c r="CA1972"/>
      <c r="CB1972"/>
      <c r="CC1972"/>
      <c r="CD1972"/>
      <c r="CE1972"/>
      <c r="CF1972"/>
      <c r="CG1972"/>
      <c r="CH1972"/>
      <c r="CI1972"/>
      <c r="CJ1972"/>
      <c r="CK1972" t="inlineStr">
        <is>
          <t>Liu,D.H.W., R.J. Spanggord, H.C. Bailey, H.S. Javitz, and D.C.L. Jones</t>
        </is>
      </c>
      <c r="CL1972" t="n">
        <v>73461.0</v>
      </c>
      <c r="CM1972" t="inlineStr">
        <is>
          <t>Toxicity of TNT Wastewaters to Aquatic Organisms:  Final Report.  Volume I.  Acute Toxicity of LAP Wastewater and 2,4,6-Trinitrotoluene</t>
        </is>
      </c>
      <c r="CN1972" t="inlineStr">
        <is>
          <t>Contract No.DAMD17-75-C-5056, SRI Intl., Menlo Park, CA:82 p.</t>
        </is>
      </c>
      <c r="CO1972" t="n">
        <v>1983.0</v>
      </c>
      <c r="CP1972" t="inlineStr">
        <is>
          <t>Liu,D.H.W., R.J. Spanggord, H.C. Bailey, H.S. Javitz, and D.C.L. Jones (1983). Toxicity of TNT Wastewaters to Aquatic Organisms:  Final Report.  Volume I.  Acute Toxicity of LAP Wastewater and 2,4,6-Trinitrotoluene. Contract No.DAMD17-75-C-5056, SRI Intl., Menlo Park, CA, 82 p. ECOREF#:73461</t>
        </is>
      </c>
    </row>
    <row r="1973">
      <c r="A1973" t="n">
        <v>606348.0</v>
      </c>
      <c r="B1973" t="inlineStr">
        <is>
          <t>2,4,6-Trinitrobenzaldehyde</t>
        </is>
      </c>
      <c r="C1973"/>
      <c r="D1973" t="inlineStr">
        <is>
          <t>Unmeasured</t>
        </is>
      </c>
      <c r="E1973" t="inlineStr">
        <is>
          <t>Not coded</t>
        </is>
      </c>
      <c r="F1973"/>
      <c r="G1973"/>
      <c r="H1973"/>
      <c r="I1973"/>
      <c r="J1973"/>
      <c r="K1973"/>
      <c r="L1973" t="inlineStr">
        <is>
          <t>Pimephales promelas</t>
        </is>
      </c>
      <c r="M1973" t="inlineStr">
        <is>
          <t>Fathead Minnow</t>
        </is>
      </c>
      <c r="N1973"/>
      <c r="O1973"/>
      <c r="P1973"/>
      <c r="Q1973"/>
      <c r="R1973"/>
      <c r="S1973"/>
      <c r="T1973"/>
      <c r="U1973"/>
      <c r="V1973" t="inlineStr">
        <is>
          <t>Static</t>
        </is>
      </c>
      <c r="W1973" t="inlineStr">
        <is>
          <t>Fresh water</t>
        </is>
      </c>
      <c r="X1973" t="inlineStr">
        <is>
          <t>Lab</t>
        </is>
      </c>
      <c r="Y1973"/>
      <c r="Z1973" t="inlineStr">
        <is>
          <t>Formulation</t>
        </is>
      </c>
      <c r="AA1973" t="inlineStr">
        <is>
          <t>&lt;</t>
        </is>
      </c>
      <c r="AB1973" t="n">
        <v>5.0</v>
      </c>
      <c r="AC1973"/>
      <c r="AD1973"/>
      <c r="AE1973"/>
      <c r="AF1973"/>
      <c r="AG1973" t="inlineStr">
        <is>
          <t>AI mg/L</t>
        </is>
      </c>
      <c r="AH1973"/>
      <c r="AI1973"/>
      <c r="AJ1973"/>
      <c r="AK1973"/>
      <c r="AL1973"/>
      <c r="AM1973"/>
      <c r="AN1973"/>
      <c r="AO1973"/>
      <c r="AP1973"/>
      <c r="AQ1973"/>
      <c r="AR1973"/>
      <c r="AS1973"/>
      <c r="AT1973"/>
      <c r="AU1973"/>
      <c r="AV1973"/>
      <c r="AW1973"/>
      <c r="AX1973" t="inlineStr">
        <is>
          <t>Mortality</t>
        </is>
      </c>
      <c r="AY1973" t="inlineStr">
        <is>
          <t>Mortality</t>
        </is>
      </c>
      <c r="AZ1973" t="inlineStr">
        <is>
          <t>LC50</t>
        </is>
      </c>
      <c r="BA1973"/>
      <c r="BB1973" t="n">
        <v>4.0</v>
      </c>
      <c r="BC1973"/>
      <c r="BD1973"/>
      <c r="BE1973"/>
      <c r="BF1973"/>
      <c r="BG1973" t="inlineStr">
        <is>
          <t>Day(s)</t>
        </is>
      </c>
      <c r="BH1973"/>
      <c r="BI1973" t="inlineStr">
        <is>
          <t>DTXSID1060550</t>
        </is>
      </c>
      <c r="BJ1973"/>
      <c r="BK1973"/>
      <c r="BL1973"/>
      <c r="BM1973"/>
      <c r="BN1973"/>
      <c r="BO1973"/>
      <c r="BP1973"/>
      <c r="BQ1973"/>
      <c r="BR1973"/>
      <c r="BS1973"/>
      <c r="BT1973" t="inlineStr">
        <is>
          <t>--</t>
        </is>
      </c>
      <c r="BU1973"/>
      <c r="BV1973"/>
      <c r="BW1973"/>
      <c r="BX1973"/>
      <c r="BY1973"/>
      <c r="BZ1973"/>
      <c r="CA1973"/>
      <c r="CB1973"/>
      <c r="CC1973"/>
      <c r="CD1973"/>
      <c r="CE1973"/>
      <c r="CF1973"/>
      <c r="CG1973"/>
      <c r="CH1973"/>
      <c r="CI1973"/>
      <c r="CJ1973"/>
      <c r="CK1973" t="inlineStr">
        <is>
          <t>Liu,D.H.W., R.J. Spanggord, H.C. Bailey, G.W.,Jr. Newell, G. Pearson, and M.C. Warner</t>
        </is>
      </c>
      <c r="CL1973" t="n">
        <v>5671.0</v>
      </c>
      <c r="CM1973" t="inlineStr">
        <is>
          <t>Acute Toxicity of TNT Wastewater Components to the Fathead Minnow (Pimephales promelas)</t>
        </is>
      </c>
      <c r="CN1973" t="inlineStr">
        <is>
          <t>In: R.G.Burford (Ed.), Symposium: Int.Congress on Toxicology, Toronto, Ontario, Canada:527 p.</t>
        </is>
      </c>
      <c r="CO1973" t="n">
        <v>1977.0</v>
      </c>
      <c r="CP1973" t="inlineStr">
        <is>
          <t>Liu,D.H.W., R.J. Spanggord, H.C. Bailey, G.W.,Jr. Newell, G. Pearson, and M.C. Warner (1977). Acute Toxicity of TNT Wastewater Components to the Fathead Minnow (Pimephales promelas). In: R.G.Burford (Ed.), Symposium: Int.Congress on Toxicology, Toronto, Ontario, Canada, 527 p. ECOREF#:5671</t>
        </is>
      </c>
    </row>
    <row r="1974">
      <c r="A1974" t="n">
        <v>607001.0</v>
      </c>
      <c r="B1974" t="inlineStr">
        <is>
          <t>N,N-Diphenylformamide</t>
        </is>
      </c>
      <c r="C1974"/>
      <c r="D1974" t="inlineStr">
        <is>
          <t>Measured</t>
        </is>
      </c>
      <c r="E1974" t="inlineStr">
        <is>
          <t>Not coded</t>
        </is>
      </c>
      <c r="F1974"/>
      <c r="G1974" t="n">
        <v>97.0</v>
      </c>
      <c r="H1974"/>
      <c r="I1974"/>
      <c r="J1974"/>
      <c r="K1974"/>
      <c r="L1974" t="inlineStr">
        <is>
          <t>Pimephales promelas</t>
        </is>
      </c>
      <c r="M1974" t="inlineStr">
        <is>
          <t>Fathead Minnow</t>
        </is>
      </c>
      <c r="N1974"/>
      <c r="O1974"/>
      <c r="P1974" t="n">
        <v>33.0</v>
      </c>
      <c r="Q1974"/>
      <c r="R1974"/>
      <c r="S1974"/>
      <c r="T1974"/>
      <c r="U1974" t="inlineStr">
        <is>
          <t>Day(s)</t>
        </is>
      </c>
      <c r="V1974" t="inlineStr">
        <is>
          <t>Flow-through</t>
        </is>
      </c>
      <c r="W1974" t="inlineStr">
        <is>
          <t>Fresh water</t>
        </is>
      </c>
      <c r="X1974" t="inlineStr">
        <is>
          <t>Lab</t>
        </is>
      </c>
      <c r="Y1974"/>
      <c r="Z1974" t="inlineStr">
        <is>
          <t>Active ingredient</t>
        </is>
      </c>
      <c r="AA1974"/>
      <c r="AB1974" t="n">
        <v>26.3</v>
      </c>
      <c r="AC1974"/>
      <c r="AD1974" t="n">
        <v>24.9</v>
      </c>
      <c r="AE1974"/>
      <c r="AF1974" t="n">
        <v>27.8</v>
      </c>
      <c r="AG1974" t="inlineStr">
        <is>
          <t>AI mg/L</t>
        </is>
      </c>
      <c r="AH1974"/>
      <c r="AI1974"/>
      <c r="AJ1974"/>
      <c r="AK1974"/>
      <c r="AL1974"/>
      <c r="AM1974"/>
      <c r="AN1974"/>
      <c r="AO1974"/>
      <c r="AP1974"/>
      <c r="AQ1974"/>
      <c r="AR1974"/>
      <c r="AS1974"/>
      <c r="AT1974"/>
      <c r="AU1974"/>
      <c r="AV1974"/>
      <c r="AW1974"/>
      <c r="AX1974" t="inlineStr">
        <is>
          <t>Mortality</t>
        </is>
      </c>
      <c r="AY1974" t="inlineStr">
        <is>
          <t>Mortality</t>
        </is>
      </c>
      <c r="AZ1974" t="inlineStr">
        <is>
          <t>LC50</t>
        </is>
      </c>
      <c r="BA1974"/>
      <c r="BB1974" t="n">
        <v>4.0</v>
      </c>
      <c r="BC1974"/>
      <c r="BD1974"/>
      <c r="BE1974"/>
      <c r="BF1974"/>
      <c r="BG1974" t="inlineStr">
        <is>
          <t>Day(s)</t>
        </is>
      </c>
      <c r="BH1974" t="inlineStr">
        <is>
          <t>Pure</t>
        </is>
      </c>
      <c r="BI1974" t="inlineStr">
        <is>
          <t>DTXSID9022077</t>
        </is>
      </c>
      <c r="BJ1974"/>
      <c r="BK1974"/>
      <c r="BL1974"/>
      <c r="BM1974"/>
      <c r="BN1974"/>
      <c r="BO1974"/>
      <c r="BP1974"/>
      <c r="BQ1974"/>
      <c r="BR1974"/>
      <c r="BS1974"/>
      <c r="BT1974" t="inlineStr">
        <is>
          <t>--</t>
        </is>
      </c>
      <c r="BU1974"/>
      <c r="BV1974"/>
      <c r="BW1974"/>
      <c r="BX1974"/>
      <c r="BY1974"/>
      <c r="BZ1974"/>
      <c r="CA1974"/>
      <c r="CB1974"/>
      <c r="CC1974"/>
      <c r="CD1974"/>
      <c r="CE1974"/>
      <c r="CF1974"/>
      <c r="CG1974"/>
      <c r="CH1974"/>
      <c r="CI1974" t="inlineStr">
        <is>
          <t xml:space="preserve"> The compound formed tiny plugs inside the pump tubing which blocked the flow of toxicant.  The pump was cleaned out with acetone NA prevent this.  Affected fish swam in a corkscrew motion or were hypoactive and laid on the bottoms of the </t>
        </is>
      </c>
      <c r="CJ1974" t="inlineStr">
        <is>
          <t xml:space="preserve">   The compound formed tiny plugs inside the pump tubing which blocked the flow of toxicant.  The pump was cleaned out with acetone NA prevent this.  Affected fish swam in a corkscrew motion or were hypoactive and laid on the bottoms of the </t>
        </is>
      </c>
      <c r="CK1974" t="inlineStr">
        <is>
          <t>Brooke,L.T., D.J. Call, D.L. Geiger, and C.E. Northcott</t>
        </is>
      </c>
      <c r="CL1974" t="n">
        <v>12448.0</v>
      </c>
      <c r="CM1974" t="inlineStr">
        <is>
          <t>Acute Toxicities of Organic Chemicals to Fathead Minnows (Pimephales promelas), Vol. 1</t>
        </is>
      </c>
      <c r="CN1974" t="inlineStr">
        <is>
          <t>Center for Lake Superior Environmental Studies, University of Wisconsin-Superior, Superior, WI:414 p.</t>
        </is>
      </c>
      <c r="CO1974" t="n">
        <v>1984.0</v>
      </c>
      <c r="CP1974" t="inlineStr">
        <is>
          <t>Brooke,L.T., D.J. Call, D.L. Geiger, and C.E. Northcott (1984). Acute Toxicities of Organic Chemicals to Fathead Minnows (Pimephales promelas), Vol. 1. Center for Lake Superior Environmental Studies, University of Wisconsin-Superior, Superior, WI, 414 p. ECOREF#:12448</t>
        </is>
      </c>
    </row>
    <row r="1975">
      <c r="A1975" t="n">
        <v>607001.0</v>
      </c>
      <c r="B1975" t="inlineStr">
        <is>
          <t>N,N-Diphenylformamide</t>
        </is>
      </c>
      <c r="C1975"/>
      <c r="D1975" t="inlineStr">
        <is>
          <t>Measured</t>
        </is>
      </c>
      <c r="E1975" t="inlineStr">
        <is>
          <t>Not coded</t>
        </is>
      </c>
      <c r="F1975"/>
      <c r="G1975" t="n">
        <v>97.0</v>
      </c>
      <c r="H1975"/>
      <c r="I1975"/>
      <c r="J1975"/>
      <c r="K1975"/>
      <c r="L1975" t="inlineStr">
        <is>
          <t>Pimephales promelas</t>
        </is>
      </c>
      <c r="M1975" t="inlineStr">
        <is>
          <t>Fathead Minnow</t>
        </is>
      </c>
      <c r="N1975"/>
      <c r="O1975"/>
      <c r="P1975" t="n">
        <v>34.0</v>
      </c>
      <c r="Q1975"/>
      <c r="R1975"/>
      <c r="S1975"/>
      <c r="T1975"/>
      <c r="U1975" t="inlineStr">
        <is>
          <t>Day(s)</t>
        </is>
      </c>
      <c r="V1975" t="inlineStr">
        <is>
          <t>Flow-through</t>
        </is>
      </c>
      <c r="W1975" t="inlineStr">
        <is>
          <t>Fresh water</t>
        </is>
      </c>
      <c r="X1975" t="inlineStr">
        <is>
          <t>Lab</t>
        </is>
      </c>
      <c r="Y1975"/>
      <c r="Z1975" t="inlineStr">
        <is>
          <t>Active ingredient</t>
        </is>
      </c>
      <c r="AA1975"/>
      <c r="AB1975" t="n">
        <v>35.1</v>
      </c>
      <c r="AC1975"/>
      <c r="AD1975" t="n">
        <v>33.0</v>
      </c>
      <c r="AE1975"/>
      <c r="AF1975" t="n">
        <v>37.5</v>
      </c>
      <c r="AG1975" t="inlineStr">
        <is>
          <t>AI mg/L</t>
        </is>
      </c>
      <c r="AH1975"/>
      <c r="AI1975"/>
      <c r="AJ1975"/>
      <c r="AK1975"/>
      <c r="AL1975"/>
      <c r="AM1975"/>
      <c r="AN1975"/>
      <c r="AO1975"/>
      <c r="AP1975"/>
      <c r="AQ1975"/>
      <c r="AR1975"/>
      <c r="AS1975"/>
      <c r="AT1975"/>
      <c r="AU1975"/>
      <c r="AV1975"/>
      <c r="AW1975"/>
      <c r="AX1975" t="inlineStr">
        <is>
          <t>Mortality</t>
        </is>
      </c>
      <c r="AY1975" t="inlineStr">
        <is>
          <t>Mortality</t>
        </is>
      </c>
      <c r="AZ1975" t="inlineStr">
        <is>
          <t>LC50</t>
        </is>
      </c>
      <c r="BA1975"/>
      <c r="BB1975" t="n">
        <v>4.0</v>
      </c>
      <c r="BC1975"/>
      <c r="BD1975"/>
      <c r="BE1975"/>
      <c r="BF1975"/>
      <c r="BG1975" t="inlineStr">
        <is>
          <t>Day(s)</t>
        </is>
      </c>
      <c r="BH1975" t="inlineStr">
        <is>
          <t>Pure</t>
        </is>
      </c>
      <c r="BI1975" t="inlineStr">
        <is>
          <t>DTXSID9022077</t>
        </is>
      </c>
      <c r="BJ1975"/>
      <c r="BK1975"/>
      <c r="BL1975"/>
      <c r="BM1975"/>
      <c r="BN1975"/>
      <c r="BO1975"/>
      <c r="BP1975"/>
      <c r="BQ1975"/>
      <c r="BR1975"/>
      <c r="BS1975"/>
      <c r="BT1975" t="inlineStr">
        <is>
          <t>--</t>
        </is>
      </c>
      <c r="BU1975"/>
      <c r="BV1975"/>
      <c r="BW1975"/>
      <c r="BX1975"/>
      <c r="BY1975"/>
      <c r="BZ1975"/>
      <c r="CA1975"/>
      <c r="CB1975"/>
      <c r="CC1975"/>
      <c r="CD1975"/>
      <c r="CE1975"/>
      <c r="CF1975"/>
      <c r="CG1975"/>
      <c r="CH1975"/>
      <c r="CI1975" t="inlineStr">
        <is>
          <t xml:space="preserve"> Fish in the D concentration exhibited more stress as test NR continued; stressed fish swam in circles and raced along the flasNAbottom at a 45 degree and 90 degree angle - not typical narcosis. </t>
        </is>
      </c>
      <c r="CJ1975" t="inlineStr">
        <is>
          <t xml:space="preserve">   Fish in the D concentration exhibited more stress as test NR continued; stressed fish swam in circles and raced along the flasNAbottom at a 45 degree and 90 degree angle - not typical narcosis. </t>
        </is>
      </c>
      <c r="CK1975" t="inlineStr">
        <is>
          <t>Brooke,L.T., D.J. Call, D.L. Geiger, and C.E. Northcott</t>
        </is>
      </c>
      <c r="CL1975" t="n">
        <v>12448.0</v>
      </c>
      <c r="CM1975" t="inlineStr">
        <is>
          <t>Acute Toxicities of Organic Chemicals to Fathead Minnows (Pimephales promelas), Vol. 1</t>
        </is>
      </c>
      <c r="CN1975" t="inlineStr">
        <is>
          <t>Center for Lake Superior Environmental Studies, University of Wisconsin-Superior, Superior, WI:414 p.</t>
        </is>
      </c>
      <c r="CO1975" t="n">
        <v>1984.0</v>
      </c>
      <c r="CP1975" t="inlineStr">
        <is>
          <t>Brooke,L.T., D.J. Call, D.L. Geiger, and C.E. Northcott (1984). Acute Toxicities of Organic Chemicals to Fathead Minnows (Pimephales promelas), Vol. 1. Center for Lake Superior Environmental Studies, University of Wisconsin-Superior, Superior, WI, 414 p. ECOREF#:12448</t>
        </is>
      </c>
    </row>
    <row r="1976">
      <c r="A1976" t="n">
        <v>607818.0</v>
      </c>
      <c r="B1976" t="inlineStr">
        <is>
          <t>Diethyl benzylmalonate</t>
        </is>
      </c>
      <c r="C1976"/>
      <c r="D1976" t="inlineStr">
        <is>
          <t>Measured</t>
        </is>
      </c>
      <c r="E1976" t="inlineStr">
        <is>
          <t>Not reported</t>
        </is>
      </c>
      <c r="F1976"/>
      <c r="G1976" t="n">
        <v>97.0</v>
      </c>
      <c r="H1976"/>
      <c r="I1976"/>
      <c r="J1976"/>
      <c r="K1976"/>
      <c r="L1976" t="inlineStr">
        <is>
          <t>Pimephales promelas</t>
        </is>
      </c>
      <c r="M1976" t="inlineStr">
        <is>
          <t>Fathead Minnow</t>
        </is>
      </c>
      <c r="N1976"/>
      <c r="O1976"/>
      <c r="P1976" t="n">
        <v>30.0</v>
      </c>
      <c r="Q1976"/>
      <c r="R1976"/>
      <c r="S1976"/>
      <c r="T1976"/>
      <c r="U1976" t="inlineStr">
        <is>
          <t>Day(s)</t>
        </is>
      </c>
      <c r="V1976" t="inlineStr">
        <is>
          <t>Flow-through</t>
        </is>
      </c>
      <c r="W1976" t="inlineStr">
        <is>
          <t>Fresh water</t>
        </is>
      </c>
      <c r="X1976" t="inlineStr">
        <is>
          <t>Lab</t>
        </is>
      </c>
      <c r="Y1976"/>
      <c r="Z1976" t="inlineStr">
        <is>
          <t>Active ingredient</t>
        </is>
      </c>
      <c r="AA1976"/>
      <c r="AB1976" t="n">
        <v>5.43</v>
      </c>
      <c r="AC1976"/>
      <c r="AD1976" t="n">
        <v>4.87</v>
      </c>
      <c r="AE1976"/>
      <c r="AF1976" t="n">
        <v>6.06</v>
      </c>
      <c r="AG1976" t="inlineStr">
        <is>
          <t>AI mg/L</t>
        </is>
      </c>
      <c r="AH1976"/>
      <c r="AI1976"/>
      <c r="AJ1976"/>
      <c r="AK1976"/>
      <c r="AL1976"/>
      <c r="AM1976"/>
      <c r="AN1976"/>
      <c r="AO1976"/>
      <c r="AP1976"/>
      <c r="AQ1976"/>
      <c r="AR1976"/>
      <c r="AS1976"/>
      <c r="AT1976"/>
      <c r="AU1976"/>
      <c r="AV1976"/>
      <c r="AW1976"/>
      <c r="AX1976" t="inlineStr">
        <is>
          <t>Mortality</t>
        </is>
      </c>
      <c r="AY1976" t="inlineStr">
        <is>
          <t>Mortality</t>
        </is>
      </c>
      <c r="AZ1976" t="inlineStr">
        <is>
          <t>LC50</t>
        </is>
      </c>
      <c r="BA1976"/>
      <c r="BB1976" t="n">
        <v>4.0</v>
      </c>
      <c r="BC1976"/>
      <c r="BD1976"/>
      <c r="BE1976"/>
      <c r="BF1976"/>
      <c r="BG1976" t="inlineStr">
        <is>
          <t>Day(s)</t>
        </is>
      </c>
      <c r="BH1976"/>
      <c r="BI1976" t="inlineStr">
        <is>
          <t>DTXSID4022078</t>
        </is>
      </c>
      <c r="BJ1976"/>
      <c r="BK1976"/>
      <c r="BL1976" t="inlineStr">
        <is>
          <t>Acute</t>
        </is>
      </c>
      <c r="BM1976"/>
      <c r="BN1976"/>
      <c r="BO1976"/>
      <c r="BP1976"/>
      <c r="BQ1976"/>
      <c r="BR1976"/>
      <c r="BS1976"/>
      <c r="BT1976" t="inlineStr">
        <is>
          <t>--</t>
        </is>
      </c>
      <c r="BU1976"/>
      <c r="BV1976"/>
      <c r="BW1976"/>
      <c r="BX1976"/>
      <c r="BY1976"/>
      <c r="BZ1976"/>
      <c r="CA1976"/>
      <c r="CB1976"/>
      <c r="CC1976"/>
      <c r="CD1976"/>
      <c r="CE1976"/>
      <c r="CF1976"/>
      <c r="CG1976"/>
      <c r="CH1976"/>
      <c r="CI1976"/>
      <c r="CJ1976" t="inlineStr">
        <is>
          <t xml:space="preserve">SOURCE/US EPA ENVIRONMENTAL RESEARCH LABORATORY DULUTH AND THE UNIVERSITY OF WISCONSIN SUPERIOR//MEDIA/FILTERED LAKE SUPERIOR WATER OR DECHLORINATED CITY OF SUPERIOR WISCONSIN WATER//   </t>
        </is>
      </c>
      <c r="CK1976" t="inlineStr">
        <is>
          <t>Geiger,D.L., C.E. Northcott, D.J. Call, and L.T. Brooke</t>
        </is>
      </c>
      <c r="CL1976" t="n">
        <v>12447.0</v>
      </c>
      <c r="CM1976" t="inlineStr">
        <is>
          <t>Acute Toxicities of Organic Chemicals to Fathead Minnows (Pimephales promelas), Volume II</t>
        </is>
      </c>
      <c r="CN1976" t="inlineStr">
        <is>
          <t>Center for Lake Superior Environmental Studies, University of Wisconsin, Superior, WI:326 p.</t>
        </is>
      </c>
      <c r="CO1976" t="n">
        <v>1985.0</v>
      </c>
      <c r="CP1976" t="inlineStr">
        <is>
          <t>Geiger,D.L., C.E. Northcott, D.J. Call, and L.T. Brooke (1985). Acute Toxicities of Organic Chemicals to Fathead Minnows (Pimephales promelas), Volume II. Center for Lake Superior Environmental Studies, University of Wisconsin, Superior, WI, 326 p. ECOREF#:12447</t>
        </is>
      </c>
    </row>
    <row r="1977">
      <c r="A1977" t="n">
        <v>608719.0</v>
      </c>
      <c r="B1977" t="inlineStr">
        <is>
          <t>Pentabromophenol</t>
        </is>
      </c>
      <c r="C1977"/>
      <c r="D1977" t="inlineStr">
        <is>
          <t>Measured</t>
        </is>
      </c>
      <c r="E1977" t="inlineStr">
        <is>
          <t>Not coded</t>
        </is>
      </c>
      <c r="F1977"/>
      <c r="G1977" t="n">
        <v>99.0</v>
      </c>
      <c r="H1977"/>
      <c r="I1977"/>
      <c r="J1977"/>
      <c r="K1977"/>
      <c r="L1977" t="inlineStr">
        <is>
          <t>Pimephales promelas</t>
        </is>
      </c>
      <c r="M1977" t="inlineStr">
        <is>
          <t>Fathead Minnow</t>
        </is>
      </c>
      <c r="N1977"/>
      <c r="O1977"/>
      <c r="P1977" t="n">
        <v>33.0</v>
      </c>
      <c r="Q1977"/>
      <c r="R1977"/>
      <c r="S1977"/>
      <c r="T1977"/>
      <c r="U1977" t="inlineStr">
        <is>
          <t>Day(s)</t>
        </is>
      </c>
      <c r="V1977" t="inlineStr">
        <is>
          <t>Flow-through</t>
        </is>
      </c>
      <c r="W1977" t="inlineStr">
        <is>
          <t>Fresh water</t>
        </is>
      </c>
      <c r="X1977" t="inlineStr">
        <is>
          <t>Lab</t>
        </is>
      </c>
      <c r="Y1977"/>
      <c r="Z1977" t="inlineStr">
        <is>
          <t>Active ingredient</t>
        </is>
      </c>
      <c r="AA1977"/>
      <c r="AB1977" t="n">
        <v>0.093</v>
      </c>
      <c r="AC1977"/>
      <c r="AD1977" t="n">
        <v>0.08</v>
      </c>
      <c r="AE1977"/>
      <c r="AF1977" t="n">
        <v>0.108</v>
      </c>
      <c r="AG1977" t="inlineStr">
        <is>
          <t>AI mg/L</t>
        </is>
      </c>
      <c r="AH1977"/>
      <c r="AI1977"/>
      <c r="AJ1977"/>
      <c r="AK1977"/>
      <c r="AL1977"/>
      <c r="AM1977"/>
      <c r="AN1977"/>
      <c r="AO1977"/>
      <c r="AP1977"/>
      <c r="AQ1977"/>
      <c r="AR1977"/>
      <c r="AS1977"/>
      <c r="AT1977"/>
      <c r="AU1977"/>
      <c r="AV1977"/>
      <c r="AW1977"/>
      <c r="AX1977" t="inlineStr">
        <is>
          <t>Mortality</t>
        </is>
      </c>
      <c r="AY1977" t="inlineStr">
        <is>
          <t>Mortality</t>
        </is>
      </c>
      <c r="AZ1977" t="inlineStr">
        <is>
          <t>LC50</t>
        </is>
      </c>
      <c r="BA1977"/>
      <c r="BB1977" t="n">
        <v>4.0</v>
      </c>
      <c r="BC1977"/>
      <c r="BD1977"/>
      <c r="BE1977"/>
      <c r="BF1977"/>
      <c r="BG1977" t="inlineStr">
        <is>
          <t>Day(s)</t>
        </is>
      </c>
      <c r="BH1977" t="inlineStr">
        <is>
          <t>Pure</t>
        </is>
      </c>
      <c r="BI1977" t="inlineStr">
        <is>
          <t>DTXSID9022079</t>
        </is>
      </c>
      <c r="BJ1977"/>
      <c r="BK1977"/>
      <c r="BL1977"/>
      <c r="BM1977"/>
      <c r="BN1977"/>
      <c r="BO1977"/>
      <c r="BP1977"/>
      <c r="BQ1977"/>
      <c r="BR1977"/>
      <c r="BS1977"/>
      <c r="BT1977" t="inlineStr">
        <is>
          <t>--</t>
        </is>
      </c>
      <c r="BU1977"/>
      <c r="BV1977"/>
      <c r="BW1977"/>
      <c r="BX1977"/>
      <c r="BY1977"/>
      <c r="BZ1977"/>
      <c r="CA1977"/>
      <c r="CB1977"/>
      <c r="CC1977"/>
      <c r="CD1977"/>
      <c r="CE1977"/>
      <c r="CF1977"/>
      <c r="CG1977"/>
      <c r="CH1977"/>
      <c r="CI1977" t="inlineStr">
        <is>
          <t xml:space="preserve"> NaOH pellets were added to the stock, increasing the amount of chemical in solution.  HCl was then added to the stock solutionNAo adjust the pH to that of lake water.  Behavioral changes were not observed. </t>
        </is>
      </c>
      <c r="CJ1977" t="inlineStr">
        <is>
          <t xml:space="preserve">   NaOH pellets were added to the stock, increasing the amount of chemical in solution.  HCl was then added to the stock solutionNAo adjust the pH to that of lake water.  Behavioral changes were not observed. </t>
        </is>
      </c>
      <c r="CK1977" t="inlineStr">
        <is>
          <t>Geiger,D.L., D.J. Call, and L.T. Brooke</t>
        </is>
      </c>
      <c r="CL1977" t="n">
        <v>12859.0</v>
      </c>
      <c r="CM1977" t="inlineStr">
        <is>
          <t>Acute Toxicities of Organic Chemicals to Fathead Minnows (Pimephales promelas) Volume IV</t>
        </is>
      </c>
      <c r="CN1977" t="inlineStr">
        <is>
          <t>Center for Lake Superior Environmental Studies, University of Wisconsin, Superior, WI4:355 p.</t>
        </is>
      </c>
      <c r="CO1977" t="n">
        <v>1988.0</v>
      </c>
      <c r="CP1977" t="inlineStr">
        <is>
          <t>Geiger,D.L., D.J. Call, and L.T. Brooke (1988). Acute Toxicities of Organic Chemicals to Fathead Minnows (Pimephales promelas) Volume IV. Center for Lake Superior Environmental Studies, University of Wisconsin, Superior, WI, 4, 355 p. ECOREF#:12859</t>
        </is>
      </c>
    </row>
    <row r="1978">
      <c r="A1978" t="n">
        <v>608731.0</v>
      </c>
      <c r="B1978" t="inlineStr">
        <is>
          <t>1,2,3,4,5,6-Hexachlorocyclohexane</t>
        </is>
      </c>
      <c r="C1978" t="inlineStr">
        <is>
          <t>Technical grade, technical product, technical formulation</t>
        </is>
      </c>
      <c r="D1978" t="inlineStr">
        <is>
          <t>Unmeasured</t>
        </is>
      </c>
      <c r="E1978" t="inlineStr">
        <is>
          <t>Not coded</t>
        </is>
      </c>
      <c r="F1978"/>
      <c r="G1978"/>
      <c r="H1978"/>
      <c r="I1978"/>
      <c r="J1978"/>
      <c r="K1978"/>
      <c r="L1978" t="inlineStr">
        <is>
          <t>Pimephales promelas</t>
        </is>
      </c>
      <c r="M1978" t="inlineStr">
        <is>
          <t>Fathead Minnow</t>
        </is>
      </c>
      <c r="N1978"/>
      <c r="O1978"/>
      <c r="P1978"/>
      <c r="Q1978"/>
      <c r="R1978"/>
      <c r="S1978"/>
      <c r="T1978"/>
      <c r="U1978"/>
      <c r="V1978" t="inlineStr">
        <is>
          <t>Static</t>
        </is>
      </c>
      <c r="W1978" t="inlineStr">
        <is>
          <t>Fresh water</t>
        </is>
      </c>
      <c r="X1978" t="inlineStr">
        <is>
          <t>Lab</t>
        </is>
      </c>
      <c r="Y1978"/>
      <c r="Z1978" t="inlineStr">
        <is>
          <t>Active ingredient</t>
        </is>
      </c>
      <c r="AA1978"/>
      <c r="AB1978" t="n">
        <v>2.0</v>
      </c>
      <c r="AC1978"/>
      <c r="AD1978"/>
      <c r="AE1978"/>
      <c r="AF1978"/>
      <c r="AG1978" t="inlineStr">
        <is>
          <t>AI mg/L</t>
        </is>
      </c>
      <c r="AH1978" t="inlineStr">
        <is>
          <t>Formulation</t>
        </is>
      </c>
      <c r="AI1978"/>
      <c r="AJ1978" t="n">
        <v>13.0</v>
      </c>
      <c r="AK1978"/>
      <c r="AL1978"/>
      <c r="AM1978"/>
      <c r="AN1978"/>
      <c r="AO1978" t="inlineStr">
        <is>
          <t>AI mg/L</t>
        </is>
      </c>
      <c r="AP1978"/>
      <c r="AQ1978"/>
      <c r="AR1978"/>
      <c r="AS1978"/>
      <c r="AT1978"/>
      <c r="AU1978"/>
      <c r="AV1978"/>
      <c r="AW1978"/>
      <c r="AX1978" t="inlineStr">
        <is>
          <t>Mortality</t>
        </is>
      </c>
      <c r="AY1978" t="inlineStr">
        <is>
          <t>Mortality</t>
        </is>
      </c>
      <c r="AZ1978" t="inlineStr">
        <is>
          <t>LC50</t>
        </is>
      </c>
      <c r="BA1978"/>
      <c r="BB1978" t="n">
        <v>4.0</v>
      </c>
      <c r="BC1978"/>
      <c r="BD1978"/>
      <c r="BE1978"/>
      <c r="BF1978"/>
      <c r="BG1978" t="inlineStr">
        <is>
          <t>Day(s)</t>
        </is>
      </c>
      <c r="BH1978"/>
      <c r="BI1978" t="inlineStr">
        <is>
          <t>DTXSID7020687</t>
        </is>
      </c>
      <c r="BJ1978" t="inlineStr">
        <is>
          <t>10.1577/1548-8659(1959)88[23:RTOTCH]2.0.CO;2</t>
        </is>
      </c>
      <c r="BK1978"/>
      <c r="BL1978"/>
      <c r="BM1978"/>
      <c r="BN1978"/>
      <c r="BO1978"/>
      <c r="BP1978"/>
      <c r="BQ1978"/>
      <c r="BR1978"/>
      <c r="BS1978"/>
      <c r="BT1978" t="inlineStr">
        <is>
          <t>--</t>
        </is>
      </c>
      <c r="BU1978"/>
      <c r="BV1978"/>
      <c r="BW1978"/>
      <c r="BX1978"/>
      <c r="BY1978"/>
      <c r="BZ1978"/>
      <c r="CA1978" t="inlineStr">
        <is>
          <t>--</t>
        </is>
      </c>
      <c r="CB1978"/>
      <c r="CC1978"/>
      <c r="CD1978"/>
      <c r="CE1978"/>
      <c r="CF1978"/>
      <c r="CG1978"/>
      <c r="CH1978"/>
      <c r="CI1978" t="inlineStr">
        <is>
          <t xml:space="preserve"> HARD,ALK,DO,PH/DILUTION WATER// </t>
        </is>
      </c>
      <c r="CJ1978" t="inlineStr">
        <is>
          <t xml:space="preserve">   HARD,ALK,DO,PH/DILUTION WATER// </t>
        </is>
      </c>
      <c r="CK1978" t="inlineStr">
        <is>
          <t>Henderson,C., Q.H. Pickering, and C.M. Tarzwell</t>
        </is>
      </c>
      <c r="CL1978" t="n">
        <v>878.0</v>
      </c>
      <c r="CM1978" t="inlineStr">
        <is>
          <t>Relative Toxicity of Ten Chlorinated Hydrocarbon Insecticides to Four Species of Fish</t>
        </is>
      </c>
      <c r="CN1978" t="inlineStr">
        <is>
          <t>Trans. Am. Fish. Soc.88(1): 23-32</t>
        </is>
      </c>
      <c r="CO1978" t="n">
        <v>1959.0</v>
      </c>
      <c r="CP1978" t="inlineStr">
        <is>
          <t>Henderson,C., Q.H. Pickering, and C.M. Tarzwell (1959). Relative Toxicity of Ten Chlorinated Hydrocarbon Insecticides to Four Species of Fish. Trans. Am. Fish. Soc., 88, (1), 23-32. doi:10.1577/1548-8659(1959)88[23:RTOTCH]2.0.CO;2. ECOREF#:878</t>
        </is>
      </c>
    </row>
    <row r="1979">
      <c r="A1979" t="n">
        <v>608731.0</v>
      </c>
      <c r="B1979" t="inlineStr">
        <is>
          <t>1,2,3,4,5,6-Hexachlorocyclohexane</t>
        </is>
      </c>
      <c r="C1979"/>
      <c r="D1979" t="inlineStr">
        <is>
          <t>Unmeasured</t>
        </is>
      </c>
      <c r="E1979" t="inlineStr">
        <is>
          <t>Not coded</t>
        </is>
      </c>
      <c r="F1979"/>
      <c r="G1979"/>
      <c r="H1979"/>
      <c r="I1979"/>
      <c r="J1979"/>
      <c r="K1979"/>
      <c r="L1979" t="inlineStr">
        <is>
          <t>Pimephales promelas</t>
        </is>
      </c>
      <c r="M1979" t="inlineStr">
        <is>
          <t>Fathead Minnow</t>
        </is>
      </c>
      <c r="N1979"/>
      <c r="O1979"/>
      <c r="P1979"/>
      <c r="Q1979"/>
      <c r="R1979"/>
      <c r="S1979"/>
      <c r="T1979"/>
      <c r="U1979"/>
      <c r="V1979" t="inlineStr">
        <is>
          <t>Aquatic, unspecified</t>
        </is>
      </c>
      <c r="W1979" t="inlineStr">
        <is>
          <t>Fresh water</t>
        </is>
      </c>
      <c r="X1979" t="inlineStr">
        <is>
          <t>Lab</t>
        </is>
      </c>
      <c r="Y1979"/>
      <c r="Z1979" t="inlineStr">
        <is>
          <t>Formulation</t>
        </is>
      </c>
      <c r="AA1979"/>
      <c r="AB1979" t="n">
        <v>2.3</v>
      </c>
      <c r="AC1979"/>
      <c r="AD1979"/>
      <c r="AE1979"/>
      <c r="AF1979"/>
      <c r="AG1979" t="inlineStr">
        <is>
          <t>AI mg/L</t>
        </is>
      </c>
      <c r="AH1979"/>
      <c r="AI1979"/>
      <c r="AJ1979"/>
      <c r="AK1979"/>
      <c r="AL1979"/>
      <c r="AM1979"/>
      <c r="AN1979"/>
      <c r="AO1979"/>
      <c r="AP1979"/>
      <c r="AQ1979"/>
      <c r="AR1979"/>
      <c r="AS1979"/>
      <c r="AT1979"/>
      <c r="AU1979"/>
      <c r="AV1979"/>
      <c r="AW1979"/>
      <c r="AX1979" t="inlineStr">
        <is>
          <t>Mortality</t>
        </is>
      </c>
      <c r="AY1979" t="inlineStr">
        <is>
          <t>Mortality</t>
        </is>
      </c>
      <c r="AZ1979" t="inlineStr">
        <is>
          <t>LC50</t>
        </is>
      </c>
      <c r="BA1979"/>
      <c r="BB1979" t="n">
        <v>4.0</v>
      </c>
      <c r="BC1979"/>
      <c r="BD1979"/>
      <c r="BE1979"/>
      <c r="BF1979"/>
      <c r="BG1979" t="inlineStr">
        <is>
          <t>Day(s)</t>
        </is>
      </c>
      <c r="BH1979"/>
      <c r="BI1979" t="inlineStr">
        <is>
          <t>DTXSID7020687</t>
        </is>
      </c>
      <c r="BJ1979"/>
      <c r="BK1979"/>
      <c r="BL1979"/>
      <c r="BM1979"/>
      <c r="BN1979"/>
      <c r="BO1979"/>
      <c r="BP1979"/>
      <c r="BQ1979"/>
      <c r="BR1979"/>
      <c r="BS1979"/>
      <c r="BT1979" t="inlineStr">
        <is>
          <t>--</t>
        </is>
      </c>
      <c r="BU1979"/>
      <c r="BV1979"/>
      <c r="BW1979"/>
      <c r="BX1979"/>
      <c r="BY1979"/>
      <c r="BZ1979"/>
      <c r="CA1979"/>
      <c r="CB1979"/>
      <c r="CC1979"/>
      <c r="CD1979"/>
      <c r="CE1979"/>
      <c r="CF1979"/>
      <c r="CG1979"/>
      <c r="CH1979"/>
      <c r="CI1979"/>
      <c r="CJ1979"/>
      <c r="CK1979" t="inlineStr">
        <is>
          <t>Mayer,F.L.,Jr.</t>
        </is>
      </c>
      <c r="CL1979" t="n">
        <v>70421.0</v>
      </c>
      <c r="CM1979" t="inlineStr">
        <is>
          <t>Pesticides as Pollutants</t>
        </is>
      </c>
      <c r="CN1979" t="inlineStr">
        <is>
          <t>In: B.G.Liptak (Ed.), Environmental Engineer's Handbook, Chilton Book Co., Radnor, PA:405-418</t>
        </is>
      </c>
      <c r="CO1979" t="n">
        <v>1974.0</v>
      </c>
      <c r="CP1979" t="inlineStr">
        <is>
          <t>Mayer,F.L.,Jr. (1974). Pesticides as Pollutants. In: B.G.Liptak (Ed.), Environmental Engineer's Handbook, Chilton Book Co., Radnor, PA, 405-418. ECOREF#:70421</t>
        </is>
      </c>
    </row>
    <row r="1980">
      <c r="A1980" t="n">
        <v>608731.0</v>
      </c>
      <c r="B1980" t="inlineStr">
        <is>
          <t>1,2,3,4,5,6-Hexachlorocyclohexane</t>
        </is>
      </c>
      <c r="C1980" t="inlineStr">
        <is>
          <t>Technical grade, technical product, technical formulation</t>
        </is>
      </c>
      <c r="D1980" t="inlineStr">
        <is>
          <t>Unmeasured</t>
        </is>
      </c>
      <c r="E1980" t="inlineStr">
        <is>
          <t>Not coded</t>
        </is>
      </c>
      <c r="F1980"/>
      <c r="G1980"/>
      <c r="H1980"/>
      <c r="I1980"/>
      <c r="J1980"/>
      <c r="K1980"/>
      <c r="L1980" t="inlineStr">
        <is>
          <t>Pimephales promelas</t>
        </is>
      </c>
      <c r="M1980" t="inlineStr">
        <is>
          <t>Fathead Minnow</t>
        </is>
      </c>
      <c r="N1980"/>
      <c r="O1980"/>
      <c r="P1980"/>
      <c r="Q1980"/>
      <c r="R1980"/>
      <c r="S1980"/>
      <c r="T1980"/>
      <c r="U1980"/>
      <c r="V1980" t="inlineStr">
        <is>
          <t>Static</t>
        </is>
      </c>
      <c r="W1980" t="inlineStr">
        <is>
          <t>Fresh water</t>
        </is>
      </c>
      <c r="X1980" t="inlineStr">
        <is>
          <t>Lab</t>
        </is>
      </c>
      <c r="Y1980"/>
      <c r="Z1980" t="inlineStr">
        <is>
          <t>Active ingredient</t>
        </is>
      </c>
      <c r="AA1980"/>
      <c r="AB1980" t="n">
        <v>2.3</v>
      </c>
      <c r="AC1980"/>
      <c r="AD1980"/>
      <c r="AE1980"/>
      <c r="AF1980"/>
      <c r="AG1980" t="inlineStr">
        <is>
          <t>AI mg/L</t>
        </is>
      </c>
      <c r="AH1980" t="inlineStr">
        <is>
          <t>Formulation</t>
        </is>
      </c>
      <c r="AI1980"/>
      <c r="AJ1980" t="n">
        <v>15.0</v>
      </c>
      <c r="AK1980"/>
      <c r="AL1980"/>
      <c r="AM1980"/>
      <c r="AN1980"/>
      <c r="AO1980" t="inlineStr">
        <is>
          <t>AI mg/L</t>
        </is>
      </c>
      <c r="AP1980"/>
      <c r="AQ1980"/>
      <c r="AR1980"/>
      <c r="AS1980"/>
      <c r="AT1980"/>
      <c r="AU1980"/>
      <c r="AV1980"/>
      <c r="AW1980"/>
      <c r="AX1980" t="inlineStr">
        <is>
          <t>Mortality</t>
        </is>
      </c>
      <c r="AY1980" t="inlineStr">
        <is>
          <t>Mortality</t>
        </is>
      </c>
      <c r="AZ1980" t="inlineStr">
        <is>
          <t>LC50</t>
        </is>
      </c>
      <c r="BA1980"/>
      <c r="BB1980" t="n">
        <v>4.0</v>
      </c>
      <c r="BC1980"/>
      <c r="BD1980"/>
      <c r="BE1980"/>
      <c r="BF1980"/>
      <c r="BG1980" t="inlineStr">
        <is>
          <t>Day(s)</t>
        </is>
      </c>
      <c r="BH1980"/>
      <c r="BI1980" t="inlineStr">
        <is>
          <t>DTXSID7020687</t>
        </is>
      </c>
      <c r="BJ1980" t="inlineStr">
        <is>
          <t>10.1577/1548-8659(1959)88[23:RTOTCH]2.0.CO;2</t>
        </is>
      </c>
      <c r="BK1980"/>
      <c r="BL1980"/>
      <c r="BM1980"/>
      <c r="BN1980"/>
      <c r="BO1980"/>
      <c r="BP1980"/>
      <c r="BQ1980"/>
      <c r="BR1980"/>
      <c r="BS1980"/>
      <c r="BT1980" t="inlineStr">
        <is>
          <t>--</t>
        </is>
      </c>
      <c r="BU1980"/>
      <c r="BV1980"/>
      <c r="BW1980"/>
      <c r="BX1980"/>
      <c r="BY1980"/>
      <c r="BZ1980"/>
      <c r="CA1980" t="inlineStr">
        <is>
          <t>--</t>
        </is>
      </c>
      <c r="CB1980"/>
      <c r="CC1980"/>
      <c r="CD1980"/>
      <c r="CE1980"/>
      <c r="CF1980"/>
      <c r="CG1980"/>
      <c r="CH1980"/>
      <c r="CI1980" t="inlineStr">
        <is>
          <t xml:space="preserve"> HARD,ALK,DO,PH/DILUTION WATER//CODE/95 % DIST WATER, 5 % SPRING WATER// </t>
        </is>
      </c>
      <c r="CJ1980" t="inlineStr">
        <is>
          <t xml:space="preserve">   HARD,ALK,DO,PH/DILUTION WATER//CODE/95 % DIST WATER, 5 % SPRING WATER// </t>
        </is>
      </c>
      <c r="CK1980" t="inlineStr">
        <is>
          <t>Henderson,C., Q.H. Pickering, and C.M. Tarzwell</t>
        </is>
      </c>
      <c r="CL1980" t="n">
        <v>878.0</v>
      </c>
      <c r="CM1980" t="inlineStr">
        <is>
          <t>Relative Toxicity of Ten Chlorinated Hydrocarbon Insecticides to Four Species of Fish</t>
        </is>
      </c>
      <c r="CN1980" t="inlineStr">
        <is>
          <t>Trans. Am. Fish. Soc.88(1): 23-32</t>
        </is>
      </c>
      <c r="CO1980" t="n">
        <v>1959.0</v>
      </c>
      <c r="CP1980" t="inlineStr">
        <is>
          <t>Henderson,C., Q.H. Pickering, and C.M. Tarzwell (1959). Relative Toxicity of Ten Chlorinated Hydrocarbon Insecticides to Four Species of Fish. Trans. Am. Fish. Soc., 88, (1), 23-32. doi:10.1577/1548-8659(1959)88[23:RTOTCH]2.0.CO;2. ECOREF#:878</t>
        </is>
      </c>
    </row>
    <row r="1981">
      <c r="A1981" t="n">
        <v>608731.0</v>
      </c>
      <c r="B1981" t="inlineStr">
        <is>
          <t>1,2,3,4,5,6-Hexachlorocyclohexane</t>
        </is>
      </c>
      <c r="C1981"/>
      <c r="D1981" t="inlineStr">
        <is>
          <t>Not reported</t>
        </is>
      </c>
      <c r="E1981" t="inlineStr">
        <is>
          <t>Not coded</t>
        </is>
      </c>
      <c r="F1981"/>
      <c r="G1981" t="n">
        <v>41.5</v>
      </c>
      <c r="H1981"/>
      <c r="I1981"/>
      <c r="J1981"/>
      <c r="K1981"/>
      <c r="L1981" t="inlineStr">
        <is>
          <t>Pimephales promelas</t>
        </is>
      </c>
      <c r="M1981" t="inlineStr">
        <is>
          <t>Fathead Minnow</t>
        </is>
      </c>
      <c r="N1981"/>
      <c r="O1981"/>
      <c r="P1981"/>
      <c r="Q1981"/>
      <c r="R1981"/>
      <c r="S1981"/>
      <c r="T1981"/>
      <c r="U1981"/>
      <c r="V1981" t="inlineStr">
        <is>
          <t>Static</t>
        </is>
      </c>
      <c r="W1981" t="inlineStr">
        <is>
          <t>Fresh water</t>
        </is>
      </c>
      <c r="X1981" t="inlineStr">
        <is>
          <t>Lab</t>
        </is>
      </c>
      <c r="Y1981"/>
      <c r="Z1981" t="inlineStr">
        <is>
          <t>Active ingredient</t>
        </is>
      </c>
      <c r="AA1981"/>
      <c r="AB1981" t="n">
        <v>0.125</v>
      </c>
      <c r="AC1981"/>
      <c r="AD1981" t="n">
        <v>0.096</v>
      </c>
      <c r="AE1981"/>
      <c r="AF1981" t="n">
        <v>0.164</v>
      </c>
      <c r="AG1981" t="inlineStr">
        <is>
          <t>AI mg/L</t>
        </is>
      </c>
      <c r="AH1981"/>
      <c r="AI1981"/>
      <c r="AJ1981"/>
      <c r="AK1981"/>
      <c r="AL1981"/>
      <c r="AM1981"/>
      <c r="AN1981"/>
      <c r="AO1981"/>
      <c r="AP1981"/>
      <c r="AQ1981"/>
      <c r="AR1981"/>
      <c r="AS1981"/>
      <c r="AT1981"/>
      <c r="AU1981"/>
      <c r="AV1981"/>
      <c r="AW1981"/>
      <c r="AX1981" t="inlineStr">
        <is>
          <t>Mortality</t>
        </is>
      </c>
      <c r="AY1981" t="inlineStr">
        <is>
          <t>Mortality</t>
        </is>
      </c>
      <c r="AZ1981" t="inlineStr">
        <is>
          <t>LC50</t>
        </is>
      </c>
      <c r="BA1981"/>
      <c r="BB1981" t="n">
        <v>4.0</v>
      </c>
      <c r="BC1981"/>
      <c r="BD1981"/>
      <c r="BE1981"/>
      <c r="BF1981"/>
      <c r="BG1981" t="inlineStr">
        <is>
          <t>Day(s)</t>
        </is>
      </c>
      <c r="BH1981" t="inlineStr">
        <is>
          <t>Pure</t>
        </is>
      </c>
      <c r="BI1981" t="inlineStr">
        <is>
          <t>DTXSID7020687</t>
        </is>
      </c>
      <c r="BJ1981"/>
      <c r="BK1981"/>
      <c r="BL1981"/>
      <c r="BM1981"/>
      <c r="BN1981"/>
      <c r="BO1981"/>
      <c r="BP1981"/>
      <c r="BQ1981"/>
      <c r="BR1981"/>
      <c r="BS1981"/>
      <c r="BT1981" t="inlineStr">
        <is>
          <t>--</t>
        </is>
      </c>
      <c r="BU1981"/>
      <c r="BV1981"/>
      <c r="BW1981"/>
      <c r="BX1981"/>
      <c r="BY1981"/>
      <c r="BZ1981"/>
      <c r="CA1981"/>
      <c r="CB1981"/>
      <c r="CC1981"/>
      <c r="CD1981"/>
      <c r="CE1981"/>
      <c r="CF1981"/>
      <c r="CG1981"/>
      <c r="CH1981"/>
      <c r="CI1981"/>
      <c r="CJ1981"/>
      <c r="CK1981" t="inlineStr">
        <is>
          <t>Mayer,F.L.,Jr., and M.R. Ellersieck</t>
        </is>
      </c>
      <c r="CL1981" t="n">
        <v>6797.0</v>
      </c>
      <c r="CM1981" t="inlineStr">
        <is>
          <t>Manual of Acute Toxicity: Interpretation and Data Base for 410 Chemicals and 66 Species of Freshwater Animals</t>
        </is>
      </c>
      <c r="CN1981" t="inlineStr">
        <is>
          <t>USDI Fish and Wildlife Service, Publication No.160, Washington, DC:505 p.</t>
        </is>
      </c>
      <c r="CO1981" t="n">
        <v>1986.0</v>
      </c>
      <c r="CP1981" t="inlineStr">
        <is>
          <t>Mayer,F.L.,Jr., and M.R. Ellersieck (1986). Manual of Acute Toxicity: Interpretation and Data Base for 410 Chemicals and 66 Species of Freshwater Animals. USDI Fish and Wildlife Service, Publication No.160, Washington, DC, 505 p. ECOREF#:6797</t>
        </is>
      </c>
    </row>
    <row r="1982">
      <c r="A1982" t="n">
        <v>608935.0</v>
      </c>
      <c r="B1982" t="inlineStr">
        <is>
          <t>1,2,3,4,5-Pentachlorobenzene</t>
        </is>
      </c>
      <c r="C1982"/>
      <c r="D1982" t="inlineStr">
        <is>
          <t>Measured</t>
        </is>
      </c>
      <c r="E1982" t="inlineStr">
        <is>
          <t>Not coded</t>
        </is>
      </c>
      <c r="F1982"/>
      <c r="G1982" t="n">
        <v>98.0</v>
      </c>
      <c r="H1982"/>
      <c r="I1982"/>
      <c r="J1982"/>
      <c r="K1982"/>
      <c r="L1982" t="inlineStr">
        <is>
          <t>Pimephales promelas</t>
        </is>
      </c>
      <c r="M1982" t="inlineStr">
        <is>
          <t>Fathead Minnow</t>
        </is>
      </c>
      <c r="N1982"/>
      <c r="O1982"/>
      <c r="P1982" t="n">
        <v>30.0</v>
      </c>
      <c r="Q1982"/>
      <c r="R1982"/>
      <c r="S1982"/>
      <c r="T1982"/>
      <c r="U1982" t="inlineStr">
        <is>
          <t>Day(s)</t>
        </is>
      </c>
      <c r="V1982" t="inlineStr">
        <is>
          <t>Flow-through</t>
        </is>
      </c>
      <c r="W1982" t="inlineStr">
        <is>
          <t>Fresh water</t>
        </is>
      </c>
      <c r="X1982" t="inlineStr">
        <is>
          <t>Lab</t>
        </is>
      </c>
      <c r="Y1982"/>
      <c r="Z1982" t="inlineStr">
        <is>
          <t>Active ingredient</t>
        </is>
      </c>
      <c r="AA1982"/>
      <c r="AB1982" t="n">
        <v>0.247</v>
      </c>
      <c r="AC1982"/>
      <c r="AD1982" t="n">
        <v>0.21</v>
      </c>
      <c r="AE1982"/>
      <c r="AF1982" t="n">
        <v>0.291</v>
      </c>
      <c r="AG1982" t="inlineStr">
        <is>
          <t>AI mg/L</t>
        </is>
      </c>
      <c r="AH1982"/>
      <c r="AI1982"/>
      <c r="AJ1982"/>
      <c r="AK1982"/>
      <c r="AL1982"/>
      <c r="AM1982"/>
      <c r="AN1982"/>
      <c r="AO1982"/>
      <c r="AP1982"/>
      <c r="AQ1982"/>
      <c r="AR1982"/>
      <c r="AS1982"/>
      <c r="AT1982"/>
      <c r="AU1982"/>
      <c r="AV1982"/>
      <c r="AW1982"/>
      <c r="AX1982" t="inlineStr">
        <is>
          <t>Mortality</t>
        </is>
      </c>
      <c r="AY1982" t="inlineStr">
        <is>
          <t>Mortality</t>
        </is>
      </c>
      <c r="AZ1982" t="inlineStr">
        <is>
          <t>LC50</t>
        </is>
      </c>
      <c r="BA1982"/>
      <c r="BB1982" t="n">
        <v>4.0</v>
      </c>
      <c r="BC1982"/>
      <c r="BD1982"/>
      <c r="BE1982"/>
      <c r="BF1982"/>
      <c r="BG1982" t="inlineStr">
        <is>
          <t>Day(s)</t>
        </is>
      </c>
      <c r="BH1982" t="inlineStr">
        <is>
          <t>Pure</t>
        </is>
      </c>
      <c r="BI1982" t="inlineStr">
        <is>
          <t>DTXSID7024247</t>
        </is>
      </c>
      <c r="BJ1982"/>
      <c r="BK1982"/>
      <c r="BL1982"/>
      <c r="BM1982"/>
      <c r="BN1982"/>
      <c r="BO1982"/>
      <c r="BP1982"/>
      <c r="BQ1982"/>
      <c r="BR1982"/>
      <c r="BS1982"/>
      <c r="BT1982" t="inlineStr">
        <is>
          <t>--</t>
        </is>
      </c>
      <c r="BU1982"/>
      <c r="BV1982"/>
      <c r="BW1982"/>
      <c r="BX1982"/>
      <c r="BY1982"/>
      <c r="BZ1982"/>
      <c r="CA1982"/>
      <c r="CB1982"/>
      <c r="CC1982"/>
      <c r="CD1982"/>
      <c r="CE1982"/>
      <c r="CF1982"/>
      <c r="CG1982"/>
      <c r="CH1982"/>
      <c r="CI1982"/>
      <c r="CJ1982"/>
      <c r="CK1982" t="inlineStr">
        <is>
          <t>Brooke,L.</t>
        </is>
      </c>
      <c r="CL1982" t="n">
        <v>14339.0</v>
      </c>
      <c r="CM1982" t="inlineStr">
        <is>
          <t>Report of the Flow-Through and Static Acute Test Comparisons with Fathead Minnows and Acute Tests with an Amphipod and a Cladoceran</t>
        </is>
      </c>
      <c r="CN1982" t="inlineStr">
        <is>
          <t>Memo to L.Larson, Center for Lake Superior Environmental Studies dated August 31:24 p.</t>
        </is>
      </c>
      <c r="CO1982" t="n">
        <v>1987.0</v>
      </c>
      <c r="CP1982" t="inlineStr">
        <is>
          <t>Brooke,L. (1987). Report of the Flow-Through and Static Acute Test Comparisons with Fathead Minnows and Acute Tests with an Amphipod and a Cladoceran. Memo to L.Larson, Center for Lake Superior Environmental Studies dated August 31, 24 p. ECOREF#:14339</t>
        </is>
      </c>
    </row>
    <row r="1983">
      <c r="A1983" t="n">
        <v>608935.0</v>
      </c>
      <c r="B1983" t="inlineStr">
        <is>
          <t>1,2,3,4,5-Pentachlorobenzene</t>
        </is>
      </c>
      <c r="C1983"/>
      <c r="D1983" t="inlineStr">
        <is>
          <t>Measured</t>
        </is>
      </c>
      <c r="E1983" t="inlineStr">
        <is>
          <t>Not coded</t>
        </is>
      </c>
      <c r="F1983"/>
      <c r="G1983" t="n">
        <v>98.0</v>
      </c>
      <c r="H1983"/>
      <c r="I1983"/>
      <c r="J1983"/>
      <c r="K1983"/>
      <c r="L1983" t="inlineStr">
        <is>
          <t>Pimephales promelas</t>
        </is>
      </c>
      <c r="M1983" t="inlineStr">
        <is>
          <t>Fathead Minnow</t>
        </is>
      </c>
      <c r="N1983"/>
      <c r="O1983"/>
      <c r="P1983" t="n">
        <v>30.0</v>
      </c>
      <c r="Q1983"/>
      <c r="R1983"/>
      <c r="S1983"/>
      <c r="T1983"/>
      <c r="U1983" t="inlineStr">
        <is>
          <t>Day(s)</t>
        </is>
      </c>
      <c r="V1983" t="inlineStr">
        <is>
          <t>Static</t>
        </is>
      </c>
      <c r="W1983" t="inlineStr">
        <is>
          <t>Fresh water</t>
        </is>
      </c>
      <c r="X1983" t="inlineStr">
        <is>
          <t>Lab</t>
        </is>
      </c>
      <c r="Y1983"/>
      <c r="Z1983" t="inlineStr">
        <is>
          <t>Active ingredient</t>
        </is>
      </c>
      <c r="AA1983"/>
      <c r="AB1983" t="n">
        <v>0.378</v>
      </c>
      <c r="AC1983"/>
      <c r="AD1983"/>
      <c r="AE1983"/>
      <c r="AF1983"/>
      <c r="AG1983" t="inlineStr">
        <is>
          <t>AI mg/L</t>
        </is>
      </c>
      <c r="AH1983"/>
      <c r="AI1983"/>
      <c r="AJ1983"/>
      <c r="AK1983"/>
      <c r="AL1983"/>
      <c r="AM1983"/>
      <c r="AN1983"/>
      <c r="AO1983"/>
      <c r="AP1983"/>
      <c r="AQ1983"/>
      <c r="AR1983"/>
      <c r="AS1983"/>
      <c r="AT1983"/>
      <c r="AU1983"/>
      <c r="AV1983"/>
      <c r="AW1983"/>
      <c r="AX1983" t="inlineStr">
        <is>
          <t>Mortality</t>
        </is>
      </c>
      <c r="AY1983" t="inlineStr">
        <is>
          <t>Mortality</t>
        </is>
      </c>
      <c r="AZ1983" t="inlineStr">
        <is>
          <t>LC50</t>
        </is>
      </c>
      <c r="BA1983"/>
      <c r="BB1983" t="n">
        <v>4.0</v>
      </c>
      <c r="BC1983"/>
      <c r="BD1983"/>
      <c r="BE1983"/>
      <c r="BF1983"/>
      <c r="BG1983" t="inlineStr">
        <is>
          <t>Day(s)</t>
        </is>
      </c>
      <c r="BH1983" t="inlineStr">
        <is>
          <t>Pure</t>
        </is>
      </c>
      <c r="BI1983" t="inlineStr">
        <is>
          <t>DTXSID7024247</t>
        </is>
      </c>
      <c r="BJ1983"/>
      <c r="BK1983"/>
      <c r="BL1983"/>
      <c r="BM1983"/>
      <c r="BN1983"/>
      <c r="BO1983"/>
      <c r="BP1983"/>
      <c r="BQ1983"/>
      <c r="BR1983"/>
      <c r="BS1983"/>
      <c r="BT1983" t="inlineStr">
        <is>
          <t>--</t>
        </is>
      </c>
      <c r="BU1983"/>
      <c r="BV1983"/>
      <c r="BW1983"/>
      <c r="BX1983"/>
      <c r="BY1983"/>
      <c r="BZ1983"/>
      <c r="CA1983"/>
      <c r="CB1983"/>
      <c r="CC1983"/>
      <c r="CD1983"/>
      <c r="CE1983"/>
      <c r="CF1983"/>
      <c r="CG1983"/>
      <c r="CH1983"/>
      <c r="CI1983"/>
      <c r="CJ1983"/>
      <c r="CK1983" t="inlineStr">
        <is>
          <t>Brooke,L.</t>
        </is>
      </c>
      <c r="CL1983" t="n">
        <v>14339.0</v>
      </c>
      <c r="CM1983" t="inlineStr">
        <is>
          <t>Report of the Flow-Through and Static Acute Test Comparisons with Fathead Minnows and Acute Tests with an Amphipod and a Cladoceran</t>
        </is>
      </c>
      <c r="CN1983" t="inlineStr">
        <is>
          <t>Memo to L.Larson, Center for Lake Superior Environmental Studies dated August 31:24 p.</t>
        </is>
      </c>
      <c r="CO1983" t="n">
        <v>1987.0</v>
      </c>
      <c r="CP1983" t="inlineStr">
        <is>
          <t>Brooke,L. (1987). Report of the Flow-Through and Static Acute Test Comparisons with Fathead Minnows and Acute Tests with an Amphipod and a Cladoceran. Memo to L.Larson, Center for Lake Superior Environmental Studies dated August 31, 24 p. ECOREF#:14339</t>
        </is>
      </c>
    </row>
    <row r="1984">
      <c r="A1984" t="n">
        <v>609234.0</v>
      </c>
      <c r="B1984" t="inlineStr">
        <is>
          <t>2,4,6-Triiodophenol</t>
        </is>
      </c>
      <c r="C1984"/>
      <c r="D1984" t="inlineStr">
        <is>
          <t>Measured</t>
        </is>
      </c>
      <c r="E1984" t="inlineStr">
        <is>
          <t>Not coded</t>
        </is>
      </c>
      <c r="F1984"/>
      <c r="G1984" t="n">
        <v>97.0</v>
      </c>
      <c r="H1984"/>
      <c r="I1984"/>
      <c r="J1984"/>
      <c r="K1984"/>
      <c r="L1984" t="inlineStr">
        <is>
          <t>Pimephales promelas</t>
        </is>
      </c>
      <c r="M1984" t="inlineStr">
        <is>
          <t>Fathead Minnow</t>
        </is>
      </c>
      <c r="N1984"/>
      <c r="O1984"/>
      <c r="P1984" t="n">
        <v>32.0</v>
      </c>
      <c r="Q1984"/>
      <c r="R1984"/>
      <c r="S1984"/>
      <c r="T1984"/>
      <c r="U1984" t="inlineStr">
        <is>
          <t>Day(s)</t>
        </is>
      </c>
      <c r="V1984" t="inlineStr">
        <is>
          <t>Flow-through</t>
        </is>
      </c>
      <c r="W1984" t="inlineStr">
        <is>
          <t>Fresh water</t>
        </is>
      </c>
      <c r="X1984" t="inlineStr">
        <is>
          <t>Lab</t>
        </is>
      </c>
      <c r="Y1984"/>
      <c r="Z1984" t="inlineStr">
        <is>
          <t>Active ingredient</t>
        </is>
      </c>
      <c r="AA1984"/>
      <c r="AB1984" t="n">
        <v>1.21</v>
      </c>
      <c r="AC1984"/>
      <c r="AD1984" t="n">
        <v>1.08</v>
      </c>
      <c r="AE1984"/>
      <c r="AF1984" t="n">
        <v>1.36</v>
      </c>
      <c r="AG1984" t="inlineStr">
        <is>
          <t>AI mg/L</t>
        </is>
      </c>
      <c r="AH1984"/>
      <c r="AI1984"/>
      <c r="AJ1984"/>
      <c r="AK1984"/>
      <c r="AL1984"/>
      <c r="AM1984"/>
      <c r="AN1984"/>
      <c r="AO1984"/>
      <c r="AP1984"/>
      <c r="AQ1984"/>
      <c r="AR1984"/>
      <c r="AS1984"/>
      <c r="AT1984"/>
      <c r="AU1984"/>
      <c r="AV1984"/>
      <c r="AW1984"/>
      <c r="AX1984" t="inlineStr">
        <is>
          <t>Mortality</t>
        </is>
      </c>
      <c r="AY1984" t="inlineStr">
        <is>
          <t>Mortality</t>
        </is>
      </c>
      <c r="AZ1984" t="inlineStr">
        <is>
          <t>LC50</t>
        </is>
      </c>
      <c r="BA1984"/>
      <c r="BB1984" t="n">
        <v>4.0</v>
      </c>
      <c r="BC1984"/>
      <c r="BD1984"/>
      <c r="BE1984"/>
      <c r="BF1984"/>
      <c r="BG1984" t="inlineStr">
        <is>
          <t>Day(s)</t>
        </is>
      </c>
      <c r="BH1984" t="inlineStr">
        <is>
          <t>Pure</t>
        </is>
      </c>
      <c r="BI1984" t="inlineStr">
        <is>
          <t>DTXSID8022080</t>
        </is>
      </c>
      <c r="BJ1984"/>
      <c r="BK1984"/>
      <c r="BL1984"/>
      <c r="BM1984"/>
      <c r="BN1984"/>
      <c r="BO1984"/>
      <c r="BP1984"/>
      <c r="BQ1984"/>
      <c r="BR1984"/>
      <c r="BS1984"/>
      <c r="BT1984" t="inlineStr">
        <is>
          <t>--</t>
        </is>
      </c>
      <c r="BU1984"/>
      <c r="BV1984"/>
      <c r="BW1984"/>
      <c r="BX1984"/>
      <c r="BY1984"/>
      <c r="BZ1984"/>
      <c r="CA1984"/>
      <c r="CB1984"/>
      <c r="CC1984"/>
      <c r="CD1984"/>
      <c r="CE1984"/>
      <c r="CF1984"/>
      <c r="CG1984"/>
      <c r="CH1984"/>
      <c r="CI1984" t="inlineStr">
        <is>
          <t xml:space="preserve"> Affected fish lost schooling behavior, were overreactive to external stimuli, had increased respiration and convulsions. Equilibrium loss was observed prior to death.  The 0-hr measurements were unreasonably low and not used due to a </t>
        </is>
      </c>
      <c r="CJ1984" t="inlineStr">
        <is>
          <t xml:space="preserve">   Affected fish lost schooling behavior, were overreactive to external stimuli, had increased respiration and convulsions. Equilibrium loss was observed prior to death.  The 0-hr measurements were unreasonably low and not used due to a </t>
        </is>
      </c>
      <c r="CK1984" t="inlineStr">
        <is>
          <t>Geiger,D.L., L.T. Brooke, and D.J. Call</t>
        </is>
      </c>
      <c r="CL1984" t="n">
        <v>3217.0</v>
      </c>
      <c r="CM1984" t="inlineStr">
        <is>
          <t>Acute Toxicities of Organic Chemicals to Fathead Minnows (Pimephales promelas), Volume V</t>
        </is>
      </c>
      <c r="CN1984" t="inlineStr">
        <is>
          <t>Center for Lake Superior Environmental Studies, University of Wisconsin, Superior, WI:332 p.</t>
        </is>
      </c>
      <c r="CO1984" t="n">
        <v>1990.0</v>
      </c>
      <c r="CP1984" t="inlineStr">
        <is>
          <t>Geiger,D.L., L.T. Brooke, and D.J. Call (1990). Acute Toxicities of Organic Chemicals to Fathead Minnows (Pimephales promelas), Volume V. Center for Lake Superior Environmental Studies, University of Wisconsin, Superior, WI, 332 p. ECOREF#:3217</t>
        </is>
      </c>
    </row>
    <row r="1985">
      <c r="A1985" t="n">
        <v>610399.0</v>
      </c>
      <c r="B1985" t="inlineStr">
        <is>
          <t>3,4-Dinitrotoluene</t>
        </is>
      </c>
      <c r="C1985"/>
      <c r="D1985" t="inlineStr">
        <is>
          <t>Unmeasured</t>
        </is>
      </c>
      <c r="E1985" t="inlineStr">
        <is>
          <t>Not coded</t>
        </is>
      </c>
      <c r="F1985"/>
      <c r="G1985"/>
      <c r="H1985"/>
      <c r="I1985"/>
      <c r="J1985"/>
      <c r="K1985"/>
      <c r="L1985" t="inlineStr">
        <is>
          <t>Pimephales promelas</t>
        </is>
      </c>
      <c r="M1985" t="inlineStr">
        <is>
          <t>Fathead Minnow</t>
        </is>
      </c>
      <c r="N1985"/>
      <c r="O1985"/>
      <c r="P1985"/>
      <c r="Q1985"/>
      <c r="R1985"/>
      <c r="S1985"/>
      <c r="T1985"/>
      <c r="U1985"/>
      <c r="V1985" t="inlineStr">
        <is>
          <t>Static</t>
        </is>
      </c>
      <c r="W1985" t="inlineStr">
        <is>
          <t>Fresh water</t>
        </is>
      </c>
      <c r="X1985" t="inlineStr">
        <is>
          <t>Lab</t>
        </is>
      </c>
      <c r="Y1985"/>
      <c r="Z1985" t="inlineStr">
        <is>
          <t>Formulation</t>
        </is>
      </c>
      <c r="AA1985" t="inlineStr">
        <is>
          <t>&lt;</t>
        </is>
      </c>
      <c r="AB1985" t="n">
        <v>5.0</v>
      </c>
      <c r="AC1985"/>
      <c r="AD1985"/>
      <c r="AE1985"/>
      <c r="AF1985"/>
      <c r="AG1985" t="inlineStr">
        <is>
          <t>AI mg/L</t>
        </is>
      </c>
      <c r="AH1985"/>
      <c r="AI1985"/>
      <c r="AJ1985"/>
      <c r="AK1985"/>
      <c r="AL1985"/>
      <c r="AM1985"/>
      <c r="AN1985"/>
      <c r="AO1985"/>
      <c r="AP1985"/>
      <c r="AQ1985"/>
      <c r="AR1985"/>
      <c r="AS1985"/>
      <c r="AT1985"/>
      <c r="AU1985"/>
      <c r="AV1985"/>
      <c r="AW1985"/>
      <c r="AX1985" t="inlineStr">
        <is>
          <t>Mortality</t>
        </is>
      </c>
      <c r="AY1985" t="inlineStr">
        <is>
          <t>Mortality</t>
        </is>
      </c>
      <c r="AZ1985" t="inlineStr">
        <is>
          <t>LC50</t>
        </is>
      </c>
      <c r="BA1985"/>
      <c r="BB1985" t="n">
        <v>4.0</v>
      </c>
      <c r="BC1985"/>
      <c r="BD1985"/>
      <c r="BE1985"/>
      <c r="BF1985"/>
      <c r="BG1985" t="inlineStr">
        <is>
          <t>Day(s)</t>
        </is>
      </c>
      <c r="BH1985"/>
      <c r="BI1985" t="inlineStr">
        <is>
          <t>DTXSID8027240</t>
        </is>
      </c>
      <c r="BJ1985"/>
      <c r="BK1985"/>
      <c r="BL1985"/>
      <c r="BM1985"/>
      <c r="BN1985"/>
      <c r="BO1985"/>
      <c r="BP1985"/>
      <c r="BQ1985"/>
      <c r="BR1985"/>
      <c r="BS1985"/>
      <c r="BT1985" t="inlineStr">
        <is>
          <t>--</t>
        </is>
      </c>
      <c r="BU1985"/>
      <c r="BV1985"/>
      <c r="BW1985"/>
      <c r="BX1985"/>
      <c r="BY1985"/>
      <c r="BZ1985"/>
      <c r="CA1985"/>
      <c r="CB1985"/>
      <c r="CC1985"/>
      <c r="CD1985"/>
      <c r="CE1985"/>
      <c r="CF1985"/>
      <c r="CG1985"/>
      <c r="CH1985"/>
      <c r="CI1985"/>
      <c r="CJ1985"/>
      <c r="CK1985" t="inlineStr">
        <is>
          <t>Liu,D.H.W., R.J. Spanggord, H.C. Bailey, G.W.,Jr. Newell, G. Pearson, and M.C. Warner</t>
        </is>
      </c>
      <c r="CL1985" t="n">
        <v>5671.0</v>
      </c>
      <c r="CM1985" t="inlineStr">
        <is>
          <t>Acute Toxicity of TNT Wastewater Components to the Fathead Minnow (Pimephales promelas)</t>
        </is>
      </c>
      <c r="CN1985" t="inlineStr">
        <is>
          <t>In: R.G.Burford (Ed.), Symposium: Int.Congress on Toxicology, Toronto, Ontario, Canada:527 p.</t>
        </is>
      </c>
      <c r="CO1985" t="n">
        <v>1977.0</v>
      </c>
      <c r="CP1985" t="inlineStr">
        <is>
          <t>Liu,D.H.W., R.J. Spanggord, H.C. Bailey, G.W.,Jr. Newell, G. Pearson, and M.C. Warner (1977). Acute Toxicity of TNT Wastewater Components to the Fathead Minnow (Pimephales promelas). In: R.G.Burford (Ed.), Symposium: Int.Congress on Toxicology, Toronto, Ontario, Canada, 527 p. ECOREF#:5671</t>
        </is>
      </c>
    </row>
    <row r="1986">
      <c r="A1986" t="n">
        <v>610399.0</v>
      </c>
      <c r="B1986" t="inlineStr">
        <is>
          <t>3,4-Dinitrotoluene</t>
        </is>
      </c>
      <c r="C1986"/>
      <c r="D1986" t="inlineStr">
        <is>
          <t>Unmeasured</t>
        </is>
      </c>
      <c r="E1986" t="inlineStr">
        <is>
          <t>Not coded</t>
        </is>
      </c>
      <c r="F1986"/>
      <c r="G1986"/>
      <c r="H1986"/>
      <c r="I1986" t="n">
        <v>95.0</v>
      </c>
      <c r="J1986"/>
      <c r="K1986" t="n">
        <v>99.0</v>
      </c>
      <c r="L1986" t="inlineStr">
        <is>
          <t>Pimephales promelas</t>
        </is>
      </c>
      <c r="M1986" t="inlineStr">
        <is>
          <t>Fathead Minnow</t>
        </is>
      </c>
      <c r="N1986" t="inlineStr">
        <is>
          <t>Juvenile</t>
        </is>
      </c>
      <c r="O1986"/>
      <c r="P1986"/>
      <c r="Q1986"/>
      <c r="R1986"/>
      <c r="S1986"/>
      <c r="T1986"/>
      <c r="U1986"/>
      <c r="V1986" t="inlineStr">
        <is>
          <t>Static</t>
        </is>
      </c>
      <c r="W1986" t="inlineStr">
        <is>
          <t>Fresh water</t>
        </is>
      </c>
      <c r="X1986" t="inlineStr">
        <is>
          <t>Lab</t>
        </is>
      </c>
      <c r="Y1986"/>
      <c r="Z1986" t="inlineStr">
        <is>
          <t>Active ingredient</t>
        </is>
      </c>
      <c r="AA1986"/>
      <c r="AB1986" t="n">
        <v>1.5</v>
      </c>
      <c r="AC1986"/>
      <c r="AD1986" t="n">
        <v>1.1</v>
      </c>
      <c r="AE1986"/>
      <c r="AF1986" t="n">
        <v>1.8</v>
      </c>
      <c r="AG1986" t="inlineStr">
        <is>
          <t>AI mg/L</t>
        </is>
      </c>
      <c r="AH1986"/>
      <c r="AI1986"/>
      <c r="AJ1986"/>
      <c r="AK1986"/>
      <c r="AL1986"/>
      <c r="AM1986"/>
      <c r="AN1986"/>
      <c r="AO1986"/>
      <c r="AP1986"/>
      <c r="AQ1986"/>
      <c r="AR1986"/>
      <c r="AS1986"/>
      <c r="AT1986"/>
      <c r="AU1986"/>
      <c r="AV1986"/>
      <c r="AW1986"/>
      <c r="AX1986" t="inlineStr">
        <is>
          <t>Mortality</t>
        </is>
      </c>
      <c r="AY1986" t="inlineStr">
        <is>
          <t>Mortality</t>
        </is>
      </c>
      <c r="AZ1986" t="inlineStr">
        <is>
          <t>LC50</t>
        </is>
      </c>
      <c r="BA1986"/>
      <c r="BB1986" t="n">
        <v>4.0</v>
      </c>
      <c r="BC1986"/>
      <c r="BD1986"/>
      <c r="BE1986"/>
      <c r="BF1986"/>
      <c r="BG1986" t="inlineStr">
        <is>
          <t>Day(s)</t>
        </is>
      </c>
      <c r="BH1986" t="inlineStr">
        <is>
          <t>Pure</t>
        </is>
      </c>
      <c r="BI1986" t="inlineStr">
        <is>
          <t>DTXSID8027240</t>
        </is>
      </c>
      <c r="BJ1986"/>
      <c r="BK1986"/>
      <c r="BL1986"/>
      <c r="BM1986"/>
      <c r="BN1986"/>
      <c r="BO1986"/>
      <c r="BP1986"/>
      <c r="BQ1986"/>
      <c r="BR1986"/>
      <c r="BS1986"/>
      <c r="BT1986" t="inlineStr">
        <is>
          <t>--</t>
        </is>
      </c>
      <c r="BU1986"/>
      <c r="BV1986"/>
      <c r="BW1986"/>
      <c r="BX1986"/>
      <c r="BY1986"/>
      <c r="BZ1986"/>
      <c r="CA1986"/>
      <c r="CB1986"/>
      <c r="CC1986"/>
      <c r="CD1986"/>
      <c r="CE1986"/>
      <c r="CF1986"/>
      <c r="CG1986"/>
      <c r="CH1986"/>
      <c r="CI1986" t="inlineStr">
        <is>
          <t xml:space="preserve"> UNFED// </t>
        </is>
      </c>
      <c r="CJ1986" t="inlineStr">
        <is>
          <t xml:space="preserve">   UNFED// </t>
        </is>
      </c>
      <c r="CK1986" t="inlineStr">
        <is>
          <t>Bailey,H.C., and R.J. Spanggord</t>
        </is>
      </c>
      <c r="CL1986" t="n">
        <v>10141.0</v>
      </c>
      <c r="CM1986" t="inlineStr">
        <is>
          <t>The Relationship Between the Toxicity and Structure of Nitroaromatic Chemicals</t>
        </is>
      </c>
      <c r="CN1986" t="inlineStr">
        <is>
          <t>ASTM Spec. Tech. Publ.:98-107</t>
        </is>
      </c>
      <c r="CO1986" t="n">
        <v>1983.0</v>
      </c>
      <c r="CP1986" t="inlineStr">
        <is>
          <t>Bailey,H.C., and R.J. Spanggord (1983). The Relationship Between the Toxicity and Structure of Nitroaromatic Chemicals. ASTM Spec. Tech. Publ., 98-107. ECOREF#:10141</t>
        </is>
      </c>
    </row>
    <row r="1987">
      <c r="A1987" t="n">
        <v>610399.0</v>
      </c>
      <c r="B1987" t="inlineStr">
        <is>
          <t>3,4-Dinitrotoluene</t>
        </is>
      </c>
      <c r="C1987"/>
      <c r="D1987" t="inlineStr">
        <is>
          <t>Unmeasured</t>
        </is>
      </c>
      <c r="E1987" t="inlineStr">
        <is>
          <t>Not coded</t>
        </is>
      </c>
      <c r="F1987"/>
      <c r="G1987"/>
      <c r="H1987"/>
      <c r="I1987"/>
      <c r="J1987"/>
      <c r="K1987"/>
      <c r="L1987" t="inlineStr">
        <is>
          <t>Pimephales promelas</t>
        </is>
      </c>
      <c r="M1987" t="inlineStr">
        <is>
          <t>Fathead Minnow</t>
        </is>
      </c>
      <c r="N1987" t="inlineStr">
        <is>
          <t>Juvenile</t>
        </is>
      </c>
      <c r="O1987"/>
      <c r="P1987"/>
      <c r="Q1987"/>
      <c r="R1987"/>
      <c r="S1987"/>
      <c r="T1987"/>
      <c r="U1987"/>
      <c r="V1987" t="inlineStr">
        <is>
          <t>Static</t>
        </is>
      </c>
      <c r="W1987" t="inlineStr">
        <is>
          <t>Fresh water</t>
        </is>
      </c>
      <c r="X1987" t="inlineStr">
        <is>
          <t>Lab</t>
        </is>
      </c>
      <c r="Y1987"/>
      <c r="Z1987" t="inlineStr">
        <is>
          <t>Formulation</t>
        </is>
      </c>
      <c r="AA1987"/>
      <c r="AB1987" t="n">
        <v>1.5</v>
      </c>
      <c r="AC1987"/>
      <c r="AD1987"/>
      <c r="AE1987"/>
      <c r="AF1987"/>
      <c r="AG1987" t="inlineStr">
        <is>
          <t>AI mg/L</t>
        </is>
      </c>
      <c r="AH1987"/>
      <c r="AI1987"/>
      <c r="AJ1987"/>
      <c r="AK1987"/>
      <c r="AL1987"/>
      <c r="AM1987"/>
      <c r="AN1987"/>
      <c r="AO1987"/>
      <c r="AP1987"/>
      <c r="AQ1987"/>
      <c r="AR1987"/>
      <c r="AS1987"/>
      <c r="AT1987"/>
      <c r="AU1987"/>
      <c r="AV1987"/>
      <c r="AW1987"/>
      <c r="AX1987" t="inlineStr">
        <is>
          <t>Mortality</t>
        </is>
      </c>
      <c r="AY1987" t="inlineStr">
        <is>
          <t>Mortality</t>
        </is>
      </c>
      <c r="AZ1987" t="inlineStr">
        <is>
          <t>LC50</t>
        </is>
      </c>
      <c r="BA1987"/>
      <c r="BB1987" t="n">
        <v>4.0</v>
      </c>
      <c r="BC1987"/>
      <c r="BD1987"/>
      <c r="BE1987"/>
      <c r="BF1987"/>
      <c r="BG1987" t="inlineStr">
        <is>
          <t>Day(s)</t>
        </is>
      </c>
      <c r="BH1987"/>
      <c r="BI1987" t="inlineStr">
        <is>
          <t>DTXSID8027240</t>
        </is>
      </c>
      <c r="BJ1987"/>
      <c r="BK1987"/>
      <c r="BL1987"/>
      <c r="BM1987"/>
      <c r="BN1987"/>
      <c r="BO1987"/>
      <c r="BP1987"/>
      <c r="BQ1987"/>
      <c r="BR1987"/>
      <c r="BS1987"/>
      <c r="BT1987" t="inlineStr">
        <is>
          <t>--</t>
        </is>
      </c>
      <c r="BU1987"/>
      <c r="BV1987"/>
      <c r="BW1987"/>
      <c r="BX1987"/>
      <c r="BY1987"/>
      <c r="BZ1987"/>
      <c r="CA1987"/>
      <c r="CB1987"/>
      <c r="CC1987"/>
      <c r="CD1987"/>
      <c r="CE1987"/>
      <c r="CF1987"/>
      <c r="CG1987"/>
      <c r="CH1987"/>
      <c r="CI1987" t="inlineStr">
        <is>
          <t xml:space="preserve"> EPA METHODS// </t>
        </is>
      </c>
      <c r="CJ1987" t="inlineStr">
        <is>
          <t xml:space="preserve">   EPA METHODS// </t>
        </is>
      </c>
      <c r="CK1987" t="inlineStr">
        <is>
          <t>Pearson,J.G., J.P. Glennon, J.J. Barkley, and J.W. Highfill</t>
        </is>
      </c>
      <c r="CL1987" t="n">
        <v>5087.0</v>
      </c>
      <c r="CM1987" t="inlineStr">
        <is>
          <t>An Approach to the Toxicological Evaluation of a Complex Industrial Wastewater</t>
        </is>
      </c>
      <c r="CN1987" t="inlineStr">
        <is>
          <t>ASTM Spec. Tech. Publ.:284-301</t>
        </is>
      </c>
      <c r="CO1987" t="n">
        <v>1979.0</v>
      </c>
      <c r="CP1987" t="inlineStr">
        <is>
          <t>Pearson,J.G., J.P. Glennon, J.J. Barkley, and J.W. Highfill (1979). An Approach to the Toxicological Evaluation of a Complex Industrial Wastewater. ASTM Spec. Tech. Publ., 284-301. ECOREF#:5087</t>
        </is>
      </c>
    </row>
    <row r="1988">
      <c r="A1988" t="n">
        <v>613456.0</v>
      </c>
      <c r="B1988" t="inlineStr">
        <is>
          <t>2,4-Dimethoxybenzaldehyde</t>
        </is>
      </c>
      <c r="C1988"/>
      <c r="D1988" t="inlineStr">
        <is>
          <t>Measured</t>
        </is>
      </c>
      <c r="E1988" t="inlineStr">
        <is>
          <t>Not coded</t>
        </is>
      </c>
      <c r="F1988" t="inlineStr">
        <is>
          <t>&gt;</t>
        </is>
      </c>
      <c r="G1988" t="n">
        <v>97.0</v>
      </c>
      <c r="H1988"/>
      <c r="I1988"/>
      <c r="J1988"/>
      <c r="K1988"/>
      <c r="L1988" t="inlineStr">
        <is>
          <t>Pimephales promelas</t>
        </is>
      </c>
      <c r="M1988" t="inlineStr">
        <is>
          <t>Fathead Minnow</t>
        </is>
      </c>
      <c r="N1988"/>
      <c r="O1988"/>
      <c r="P1988" t="n">
        <v>30.0</v>
      </c>
      <c r="Q1988"/>
      <c r="R1988"/>
      <c r="S1988"/>
      <c r="T1988"/>
      <c r="U1988" t="inlineStr">
        <is>
          <t>Day(s)</t>
        </is>
      </c>
      <c r="V1988" t="inlineStr">
        <is>
          <t>Flow-through</t>
        </is>
      </c>
      <c r="W1988" t="inlineStr">
        <is>
          <t>Fresh water</t>
        </is>
      </c>
      <c r="X1988" t="inlineStr">
        <is>
          <t>Lab</t>
        </is>
      </c>
      <c r="Y1988"/>
      <c r="Z1988" t="inlineStr">
        <is>
          <t>Active ingredient</t>
        </is>
      </c>
      <c r="AA1988"/>
      <c r="AB1988" t="n">
        <v>20.1</v>
      </c>
      <c r="AC1988"/>
      <c r="AD1988" t="n">
        <v>18.8</v>
      </c>
      <c r="AE1988"/>
      <c r="AF1988" t="n">
        <v>21.5</v>
      </c>
      <c r="AG1988" t="inlineStr">
        <is>
          <t>AI mg/L</t>
        </is>
      </c>
      <c r="AH1988"/>
      <c r="AI1988"/>
      <c r="AJ1988"/>
      <c r="AK1988"/>
      <c r="AL1988"/>
      <c r="AM1988"/>
      <c r="AN1988"/>
      <c r="AO1988"/>
      <c r="AP1988"/>
      <c r="AQ1988"/>
      <c r="AR1988"/>
      <c r="AS1988"/>
      <c r="AT1988"/>
      <c r="AU1988"/>
      <c r="AV1988"/>
      <c r="AW1988"/>
      <c r="AX1988" t="inlineStr">
        <is>
          <t>Mortality</t>
        </is>
      </c>
      <c r="AY1988" t="inlineStr">
        <is>
          <t>Mortality</t>
        </is>
      </c>
      <c r="AZ1988" t="inlineStr">
        <is>
          <t>LC50</t>
        </is>
      </c>
      <c r="BA1988"/>
      <c r="BB1988" t="n">
        <v>4.0</v>
      </c>
      <c r="BC1988"/>
      <c r="BD1988"/>
      <c r="BE1988"/>
      <c r="BF1988"/>
      <c r="BG1988" t="inlineStr">
        <is>
          <t>Day(s)</t>
        </is>
      </c>
      <c r="BH1988" t="inlineStr">
        <is>
          <t>Pure</t>
        </is>
      </c>
      <c r="BI1988" t="inlineStr">
        <is>
          <t>DTXSID3022081</t>
        </is>
      </c>
      <c r="BJ1988"/>
      <c r="BK1988"/>
      <c r="BL1988"/>
      <c r="BM1988"/>
      <c r="BN1988"/>
      <c r="BO1988"/>
      <c r="BP1988"/>
      <c r="BQ1988"/>
      <c r="BR1988"/>
      <c r="BS1988"/>
      <c r="BT1988" t="inlineStr">
        <is>
          <t>--</t>
        </is>
      </c>
      <c r="BU1988"/>
      <c r="BV1988"/>
      <c r="BW1988"/>
      <c r="BX1988"/>
      <c r="BY1988"/>
      <c r="BZ1988"/>
      <c r="CA1988"/>
      <c r="CB1988"/>
      <c r="CC1988"/>
      <c r="CD1988"/>
      <c r="CE1988"/>
      <c r="CF1988"/>
      <c r="CG1988"/>
      <c r="CH1988"/>
      <c r="CI1988" t="inlineStr">
        <is>
          <t xml:space="preserve"> Affected fish lost equilibrium prior to death.  ModeratelyNR stressed fish exhibited corkscrew swimming and rapid oper- culationNAear the water's surface. </t>
        </is>
      </c>
      <c r="CJ1988" t="inlineStr">
        <is>
          <t xml:space="preserve">   Affected fish lost equilibrium prior to death.  ModeratelyNR stressed fish exhibited corkscrew swimming and rapid oper- culationNAear the water's surface. </t>
        </is>
      </c>
      <c r="CK1988" t="inlineStr">
        <is>
          <t>Brooke,L.T., D.J. Call, D.L. Geiger, and C.E. Northcott</t>
        </is>
      </c>
      <c r="CL1988" t="n">
        <v>12448.0</v>
      </c>
      <c r="CM1988" t="inlineStr">
        <is>
          <t>Acute Toxicities of Organic Chemicals to Fathead Minnows (Pimephales promelas), Vol. 1</t>
        </is>
      </c>
      <c r="CN1988" t="inlineStr">
        <is>
          <t>Center for Lake Superior Environmental Studies, University of Wisconsin-Superior, Superior, WI:414 p.</t>
        </is>
      </c>
      <c r="CO1988" t="n">
        <v>1984.0</v>
      </c>
      <c r="CP1988" t="inlineStr">
        <is>
          <t>Brooke,L.T., D.J. Call, D.L. Geiger, and C.E. Northcott (1984). Acute Toxicities of Organic Chemicals to Fathead Minnows (Pimephales promelas), Vol. 1. Center for Lake Superior Environmental Studies, University of Wisconsin-Superior, Superior, WI, 414 p. ECOREF#:12448</t>
        </is>
      </c>
    </row>
    <row r="1989">
      <c r="A1989" t="n">
        <v>614802.0</v>
      </c>
      <c r="B1989" t="inlineStr">
        <is>
          <t>N-(2-Hydroxyphenyl)acetamide</t>
        </is>
      </c>
      <c r="C1989"/>
      <c r="D1989" t="inlineStr">
        <is>
          <t>Measured</t>
        </is>
      </c>
      <c r="E1989" t="inlineStr">
        <is>
          <t>Not coded</t>
        </is>
      </c>
      <c r="F1989"/>
      <c r="G1989" t="n">
        <v>92.0</v>
      </c>
      <c r="H1989"/>
      <c r="I1989"/>
      <c r="J1989"/>
      <c r="K1989"/>
      <c r="L1989" t="inlineStr">
        <is>
          <t>Pimephales promelas</t>
        </is>
      </c>
      <c r="M1989" t="inlineStr">
        <is>
          <t>Fathead Minnow</t>
        </is>
      </c>
      <c r="N1989"/>
      <c r="O1989"/>
      <c r="P1989" t="n">
        <v>36.0</v>
      </c>
      <c r="Q1989"/>
      <c r="R1989"/>
      <c r="S1989"/>
      <c r="T1989"/>
      <c r="U1989" t="inlineStr">
        <is>
          <t>Day(s)</t>
        </is>
      </c>
      <c r="V1989" t="inlineStr">
        <is>
          <t>Flow-through</t>
        </is>
      </c>
      <c r="W1989" t="inlineStr">
        <is>
          <t>Fresh water</t>
        </is>
      </c>
      <c r="X1989" t="inlineStr">
        <is>
          <t>Lab</t>
        </is>
      </c>
      <c r="Y1989"/>
      <c r="Z1989" t="inlineStr">
        <is>
          <t>Active ingredient</t>
        </is>
      </c>
      <c r="AA1989"/>
      <c r="AB1989" t="n">
        <v>22.1</v>
      </c>
      <c r="AC1989"/>
      <c r="AD1989"/>
      <c r="AE1989"/>
      <c r="AF1989"/>
      <c r="AG1989" t="inlineStr">
        <is>
          <t>AI mg/L</t>
        </is>
      </c>
      <c r="AH1989"/>
      <c r="AI1989"/>
      <c r="AJ1989"/>
      <c r="AK1989"/>
      <c r="AL1989"/>
      <c r="AM1989"/>
      <c r="AN1989"/>
      <c r="AO1989"/>
      <c r="AP1989"/>
      <c r="AQ1989"/>
      <c r="AR1989"/>
      <c r="AS1989"/>
      <c r="AT1989"/>
      <c r="AU1989"/>
      <c r="AV1989"/>
      <c r="AW1989"/>
      <c r="AX1989" t="inlineStr">
        <is>
          <t>Mortality</t>
        </is>
      </c>
      <c r="AY1989" t="inlineStr">
        <is>
          <t>Mortality</t>
        </is>
      </c>
      <c r="AZ1989" t="inlineStr">
        <is>
          <t>LC50</t>
        </is>
      </c>
      <c r="BA1989"/>
      <c r="BB1989" t="n">
        <v>4.0</v>
      </c>
      <c r="BC1989"/>
      <c r="BD1989"/>
      <c r="BE1989"/>
      <c r="BF1989"/>
      <c r="BG1989" t="inlineStr">
        <is>
          <t>Day(s)</t>
        </is>
      </c>
      <c r="BH1989" t="inlineStr">
        <is>
          <t>Pure</t>
        </is>
      </c>
      <c r="BI1989" t="inlineStr">
        <is>
          <t>DTXSID8022082</t>
        </is>
      </c>
      <c r="BJ1989"/>
      <c r="BK1989"/>
      <c r="BL1989"/>
      <c r="BM1989"/>
      <c r="BN1989"/>
      <c r="BO1989"/>
      <c r="BP1989"/>
      <c r="BQ1989"/>
      <c r="BR1989"/>
      <c r="BS1989"/>
      <c r="BT1989" t="inlineStr">
        <is>
          <t>--</t>
        </is>
      </c>
      <c r="BU1989"/>
      <c r="BV1989"/>
      <c r="BW1989"/>
      <c r="BX1989"/>
      <c r="BY1989"/>
      <c r="BZ1989"/>
      <c r="CA1989"/>
      <c r="CB1989"/>
      <c r="CC1989"/>
      <c r="CD1989"/>
      <c r="CE1989"/>
      <c r="CF1989"/>
      <c r="CG1989"/>
      <c r="CH1989"/>
      <c r="CI1989" t="inlineStr">
        <is>
          <t xml:space="preserve"> Affected fish swam at the surface and lost schooling      NR behavior and equilibrium prior to death. NA </t>
        </is>
      </c>
      <c r="CJ1989" t="inlineStr">
        <is>
          <t xml:space="preserve">   Affected fish swam at the surface and lost schooling      NR behavior and equilibrium prior to death. NA </t>
        </is>
      </c>
      <c r="CK1989" t="inlineStr">
        <is>
          <t>Brooke,L.T., D.J. Call, D.L. Geiger, and C.E. Northcott</t>
        </is>
      </c>
      <c r="CL1989" t="n">
        <v>12448.0</v>
      </c>
      <c r="CM1989" t="inlineStr">
        <is>
          <t>Acute Toxicities of Organic Chemicals to Fathead Minnows (Pimephales promelas), Vol. 1</t>
        </is>
      </c>
      <c r="CN1989" t="inlineStr">
        <is>
          <t>Center for Lake Superior Environmental Studies, University of Wisconsin-Superior, Superior, WI:414 p.</t>
        </is>
      </c>
      <c r="CO1989" t="n">
        <v>1984.0</v>
      </c>
      <c r="CP1989" t="inlineStr">
        <is>
          <t>Brooke,L.T., D.J. Call, D.L. Geiger, and C.E. Northcott (1984). Acute Toxicities of Organic Chemicals to Fathead Minnows (Pimephales promelas), Vol. 1. Center for Lake Superior Environmental Studies, University of Wisconsin-Superior, Superior, WI, 414 p. ECOREF#:12448</t>
        </is>
      </c>
    </row>
    <row r="1990">
      <c r="A1990" t="n">
        <v>614802.0</v>
      </c>
      <c r="B1990" t="inlineStr">
        <is>
          <t>N-(2-Hydroxyphenyl)acetamide</t>
        </is>
      </c>
      <c r="C1990"/>
      <c r="D1990" t="inlineStr">
        <is>
          <t>Measured</t>
        </is>
      </c>
      <c r="E1990" t="inlineStr">
        <is>
          <t>Not coded</t>
        </is>
      </c>
      <c r="F1990" t="inlineStr">
        <is>
          <t>&gt;=</t>
        </is>
      </c>
      <c r="G1990" t="n">
        <v>95.0</v>
      </c>
      <c r="H1990"/>
      <c r="I1990"/>
      <c r="J1990"/>
      <c r="K1990"/>
      <c r="L1990" t="inlineStr">
        <is>
          <t>Pimephales promelas</t>
        </is>
      </c>
      <c r="M1990" t="inlineStr">
        <is>
          <t>Fathead Minnow</t>
        </is>
      </c>
      <c r="N1990" t="inlineStr">
        <is>
          <t>Juvenile</t>
        </is>
      </c>
      <c r="O1990"/>
      <c r="P1990"/>
      <c r="Q1990"/>
      <c r="R1990" t="n">
        <v>26.0</v>
      </c>
      <c r="S1990"/>
      <c r="T1990" t="n">
        <v>34.0</v>
      </c>
      <c r="U1990" t="inlineStr">
        <is>
          <t>Day(s)</t>
        </is>
      </c>
      <c r="V1990" t="inlineStr">
        <is>
          <t>Flow-through</t>
        </is>
      </c>
      <c r="W1990" t="inlineStr">
        <is>
          <t>Fresh water</t>
        </is>
      </c>
      <c r="X1990" t="inlineStr">
        <is>
          <t>Lab</t>
        </is>
      </c>
      <c r="Y1990"/>
      <c r="Z1990" t="inlineStr">
        <is>
          <t>Active ingredient</t>
        </is>
      </c>
      <c r="AA1990"/>
      <c r="AB1990" t="n">
        <v>106.0</v>
      </c>
      <c r="AC1990"/>
      <c r="AD1990"/>
      <c r="AE1990"/>
      <c r="AF1990"/>
      <c r="AG1990" t="inlineStr">
        <is>
          <t>AI mg/L</t>
        </is>
      </c>
      <c r="AH1990"/>
      <c r="AI1990"/>
      <c r="AJ1990"/>
      <c r="AK1990"/>
      <c r="AL1990"/>
      <c r="AM1990"/>
      <c r="AN1990"/>
      <c r="AO1990"/>
      <c r="AP1990"/>
      <c r="AQ1990"/>
      <c r="AR1990"/>
      <c r="AS1990"/>
      <c r="AT1990"/>
      <c r="AU1990"/>
      <c r="AV1990"/>
      <c r="AW1990"/>
      <c r="AX1990" t="inlineStr">
        <is>
          <t>Mortality</t>
        </is>
      </c>
      <c r="AY1990" t="inlineStr">
        <is>
          <t>Mortality</t>
        </is>
      </c>
      <c r="AZ1990" t="inlineStr">
        <is>
          <t>LC50</t>
        </is>
      </c>
      <c r="BA1990"/>
      <c r="BB1990" t="n">
        <v>4.0</v>
      </c>
      <c r="BC1990"/>
      <c r="BD1990"/>
      <c r="BE1990"/>
      <c r="BF1990"/>
      <c r="BG1990" t="inlineStr">
        <is>
          <t>Day(s)</t>
        </is>
      </c>
      <c r="BH1990" t="inlineStr">
        <is>
          <t>Pure</t>
        </is>
      </c>
      <c r="BI1990" t="inlineStr">
        <is>
          <t>DTXSID8022082</t>
        </is>
      </c>
      <c r="BJ1990" t="inlineStr">
        <is>
          <t>10.1002/etc.5620140920</t>
        </is>
      </c>
      <c r="BK1990"/>
      <c r="BL1990"/>
      <c r="BM1990"/>
      <c r="BN1990"/>
      <c r="BO1990"/>
      <c r="BP1990"/>
      <c r="BQ1990"/>
      <c r="BR1990"/>
      <c r="BS1990"/>
      <c r="BT1990" t="inlineStr">
        <is>
          <t>--</t>
        </is>
      </c>
      <c r="BU1990"/>
      <c r="BV1990"/>
      <c r="BW1990"/>
      <c r="BX1990"/>
      <c r="BY1990"/>
      <c r="BZ1990"/>
      <c r="CA1990"/>
      <c r="CB1990"/>
      <c r="CC1990"/>
      <c r="CD1990"/>
      <c r="CE1990"/>
      <c r="CF1990"/>
      <c r="CG1990"/>
      <c r="CH1990"/>
      <c r="CI1990"/>
      <c r="CJ1990"/>
      <c r="CK1990" t="inlineStr">
        <is>
          <t>Broderius,S.J., M.D. Kahl, and M.D. Hoglund</t>
        </is>
      </c>
      <c r="CL1990" t="n">
        <v>15031.0</v>
      </c>
      <c r="CM1990" t="inlineStr">
        <is>
          <t>Use of Joint Toxic Response to Define the Primary Mode of Toxic Action for Diverse Industrial Organic Chemicals</t>
        </is>
      </c>
      <c r="CN1990" t="inlineStr">
        <is>
          <t>Environ. Toxicol. Chem.14(9): 1591-1605</t>
        </is>
      </c>
      <c r="CO1990" t="n">
        <v>1995.0</v>
      </c>
      <c r="CP1990" t="inlineStr">
        <is>
          <t>Broderius,S.J., M.D. Kahl, and M.D. Hoglund (1995). Use of Joint Toxic Response to Define the Primary Mode of Toxic Action for Diverse Industrial Organic Chemicals. Environ. Toxicol. Chem., 14, (9), 1591-1605. doi:10.1002/etc.5620140920. ECOREF#:15031</t>
        </is>
      </c>
    </row>
    <row r="1991">
      <c r="A1991" t="n">
        <v>614802.0</v>
      </c>
      <c r="B1991" t="inlineStr">
        <is>
          <t>N-(2-Hydroxyphenyl)acetamide</t>
        </is>
      </c>
      <c r="C1991"/>
      <c r="D1991" t="inlineStr">
        <is>
          <t>Measured</t>
        </is>
      </c>
      <c r="E1991" t="inlineStr">
        <is>
          <t>Not coded</t>
        </is>
      </c>
      <c r="F1991"/>
      <c r="G1991" t="n">
        <v>92.0</v>
      </c>
      <c r="H1991"/>
      <c r="I1991"/>
      <c r="J1991"/>
      <c r="K1991"/>
      <c r="L1991" t="inlineStr">
        <is>
          <t>Pimephales promelas</t>
        </is>
      </c>
      <c r="M1991" t="inlineStr">
        <is>
          <t>Fathead Minnow</t>
        </is>
      </c>
      <c r="N1991"/>
      <c r="O1991"/>
      <c r="P1991"/>
      <c r="Q1991"/>
      <c r="R1991" t="n">
        <v>30.0</v>
      </c>
      <c r="S1991"/>
      <c r="T1991" t="n">
        <v>32.0</v>
      </c>
      <c r="U1991" t="inlineStr">
        <is>
          <t>Day(s)</t>
        </is>
      </c>
      <c r="V1991" t="inlineStr">
        <is>
          <t>Flow-through</t>
        </is>
      </c>
      <c r="W1991" t="inlineStr">
        <is>
          <t>Fresh water</t>
        </is>
      </c>
      <c r="X1991" t="inlineStr">
        <is>
          <t>Lab</t>
        </is>
      </c>
      <c r="Y1991"/>
      <c r="Z1991" t="inlineStr">
        <is>
          <t>Active ingredient</t>
        </is>
      </c>
      <c r="AA1991"/>
      <c r="AB1991" t="n">
        <v>33.0</v>
      </c>
      <c r="AC1991"/>
      <c r="AD1991" t="n">
        <v>30.3</v>
      </c>
      <c r="AE1991"/>
      <c r="AF1991" t="n">
        <v>36.0</v>
      </c>
      <c r="AG1991" t="inlineStr">
        <is>
          <t>AI mg/L</t>
        </is>
      </c>
      <c r="AH1991"/>
      <c r="AI1991"/>
      <c r="AJ1991"/>
      <c r="AK1991"/>
      <c r="AL1991"/>
      <c r="AM1991"/>
      <c r="AN1991"/>
      <c r="AO1991"/>
      <c r="AP1991"/>
      <c r="AQ1991"/>
      <c r="AR1991"/>
      <c r="AS1991"/>
      <c r="AT1991"/>
      <c r="AU1991"/>
      <c r="AV1991"/>
      <c r="AW1991"/>
      <c r="AX1991" t="inlineStr">
        <is>
          <t>Mortality</t>
        </is>
      </c>
      <c r="AY1991" t="inlineStr">
        <is>
          <t>Mortality</t>
        </is>
      </c>
      <c r="AZ1991" t="inlineStr">
        <is>
          <t>LC50</t>
        </is>
      </c>
      <c r="BA1991"/>
      <c r="BB1991" t="n">
        <v>4.0</v>
      </c>
      <c r="BC1991"/>
      <c r="BD1991"/>
      <c r="BE1991"/>
      <c r="BF1991"/>
      <c r="BG1991" t="inlineStr">
        <is>
          <t>Day(s)</t>
        </is>
      </c>
      <c r="BH1991" t="inlineStr">
        <is>
          <t>Pure</t>
        </is>
      </c>
      <c r="BI1991" t="inlineStr">
        <is>
          <t>DTXSID8022082</t>
        </is>
      </c>
      <c r="BJ1991"/>
      <c r="BK1991"/>
      <c r="BL1991"/>
      <c r="BM1991"/>
      <c r="BN1991"/>
      <c r="BO1991"/>
      <c r="BP1991"/>
      <c r="BQ1991"/>
      <c r="BR1991"/>
      <c r="BS1991"/>
      <c r="BT1991" t="inlineStr">
        <is>
          <t>--</t>
        </is>
      </c>
      <c r="BU1991"/>
      <c r="BV1991"/>
      <c r="BW1991"/>
      <c r="BX1991"/>
      <c r="BY1991"/>
      <c r="BZ1991"/>
      <c r="CA1991"/>
      <c r="CB1991"/>
      <c r="CC1991"/>
      <c r="CD1991"/>
      <c r="CE1991"/>
      <c r="CF1991"/>
      <c r="CG1991"/>
      <c r="CH1991"/>
      <c r="CI1991" t="inlineStr">
        <is>
          <t xml:space="preserve"> Stressed fish lost equilibrium prior to death.            NR NA </t>
        </is>
      </c>
      <c r="CJ1991" t="inlineStr">
        <is>
          <t xml:space="preserve">   Stressed fish lost equilibrium prior to death.            NR NA </t>
        </is>
      </c>
      <c r="CK1991" t="inlineStr">
        <is>
          <t>Brooke,L.T., D.J. Call, D.L. Geiger, and C.E. Northcott</t>
        </is>
      </c>
      <c r="CL1991" t="n">
        <v>12448.0</v>
      </c>
      <c r="CM1991" t="inlineStr">
        <is>
          <t>Acute Toxicities of Organic Chemicals to Fathead Minnows (Pimephales promelas), Vol. 1</t>
        </is>
      </c>
      <c r="CN1991" t="inlineStr">
        <is>
          <t>Center for Lake Superior Environmental Studies, University of Wisconsin-Superior, Superior, WI:414 p.</t>
        </is>
      </c>
      <c r="CO1991" t="n">
        <v>1984.0</v>
      </c>
      <c r="CP1991" t="inlineStr">
        <is>
          <t>Brooke,L.T., D.J. Call, D.L. Geiger, and C.E. Northcott (1984). Acute Toxicities of Organic Chemicals to Fathead Minnows (Pimephales promelas), Vol. 1. Center for Lake Superior Environmental Studies, University of Wisconsin-Superior, Superior, WI, 414 p. ECOREF#:12448</t>
        </is>
      </c>
    </row>
    <row r="1992">
      <c r="A1992" t="n">
        <v>615656.0</v>
      </c>
      <c r="B1992" t="inlineStr">
        <is>
          <t>2-Chloro-4-methylbenzenamine</t>
        </is>
      </c>
      <c r="C1992"/>
      <c r="D1992" t="inlineStr">
        <is>
          <t>Measured</t>
        </is>
      </c>
      <c r="E1992" t="inlineStr">
        <is>
          <t>Not coded</t>
        </is>
      </c>
      <c r="F1992"/>
      <c r="G1992" t="n">
        <v>98.0</v>
      </c>
      <c r="H1992"/>
      <c r="I1992"/>
      <c r="J1992"/>
      <c r="K1992"/>
      <c r="L1992" t="inlineStr">
        <is>
          <t>Pimephales promelas</t>
        </is>
      </c>
      <c r="M1992" t="inlineStr">
        <is>
          <t>Fathead Minnow</t>
        </is>
      </c>
      <c r="N1992"/>
      <c r="O1992"/>
      <c r="P1992" t="n">
        <v>30.0</v>
      </c>
      <c r="Q1992"/>
      <c r="R1992"/>
      <c r="S1992"/>
      <c r="T1992"/>
      <c r="U1992" t="inlineStr">
        <is>
          <t>Day(s)</t>
        </is>
      </c>
      <c r="V1992" t="inlineStr">
        <is>
          <t>Flow-through</t>
        </is>
      </c>
      <c r="W1992" t="inlineStr">
        <is>
          <t>Fresh water</t>
        </is>
      </c>
      <c r="X1992" t="inlineStr">
        <is>
          <t>Lab</t>
        </is>
      </c>
      <c r="Y1992"/>
      <c r="Z1992" t="inlineStr">
        <is>
          <t>Active ingredient</t>
        </is>
      </c>
      <c r="AA1992"/>
      <c r="AB1992" t="n">
        <v>35.9</v>
      </c>
      <c r="AC1992"/>
      <c r="AD1992" t="n">
        <v>31.8</v>
      </c>
      <c r="AE1992"/>
      <c r="AF1992" t="n">
        <v>40.5</v>
      </c>
      <c r="AG1992" t="inlineStr">
        <is>
          <t>AI mg/L</t>
        </is>
      </c>
      <c r="AH1992"/>
      <c r="AI1992"/>
      <c r="AJ1992"/>
      <c r="AK1992"/>
      <c r="AL1992"/>
      <c r="AM1992"/>
      <c r="AN1992"/>
      <c r="AO1992"/>
      <c r="AP1992"/>
      <c r="AQ1992"/>
      <c r="AR1992"/>
      <c r="AS1992"/>
      <c r="AT1992"/>
      <c r="AU1992"/>
      <c r="AV1992"/>
      <c r="AW1992"/>
      <c r="AX1992" t="inlineStr">
        <is>
          <t>Mortality</t>
        </is>
      </c>
      <c r="AY1992" t="inlineStr">
        <is>
          <t>Mortality</t>
        </is>
      </c>
      <c r="AZ1992" t="inlineStr">
        <is>
          <t>LC50</t>
        </is>
      </c>
      <c r="BA1992"/>
      <c r="BB1992" t="n">
        <v>4.0</v>
      </c>
      <c r="BC1992"/>
      <c r="BD1992"/>
      <c r="BE1992"/>
      <c r="BF1992"/>
      <c r="BG1992" t="inlineStr">
        <is>
          <t>Day(s)</t>
        </is>
      </c>
      <c r="BH1992" t="inlineStr">
        <is>
          <t>Pure</t>
        </is>
      </c>
      <c r="BI1992" t="inlineStr">
        <is>
          <t>DTXSID3022083</t>
        </is>
      </c>
      <c r="BJ1992"/>
      <c r="BK1992"/>
      <c r="BL1992"/>
      <c r="BM1992"/>
      <c r="BN1992"/>
      <c r="BO1992"/>
      <c r="BP1992"/>
      <c r="BQ1992"/>
      <c r="BR1992"/>
      <c r="BS1992"/>
      <c r="BT1992" t="inlineStr">
        <is>
          <t>--</t>
        </is>
      </c>
      <c r="BU1992"/>
      <c r="BV1992"/>
      <c r="BW1992"/>
      <c r="BX1992"/>
      <c r="BY1992"/>
      <c r="BZ1992"/>
      <c r="CA1992"/>
      <c r="CB1992"/>
      <c r="CC1992"/>
      <c r="CD1992"/>
      <c r="CE1992"/>
      <c r="CF1992"/>
      <c r="CG1992"/>
      <c r="CH1992"/>
      <c r="CI1992" t="inlineStr">
        <is>
          <t xml:space="preserve"> Stressed fish exhibited a jerking movement and swam       NR erratically before they died. NA </t>
        </is>
      </c>
      <c r="CJ1992" t="inlineStr">
        <is>
          <t xml:space="preserve">   Stressed fish exhibited a jerking movement and swam       NR erratically before they died. NA </t>
        </is>
      </c>
      <c r="CK1992" t="inlineStr">
        <is>
          <t>Brooke,L.T., D.J. Call, D.L. Geiger, and C.E. Northcott</t>
        </is>
      </c>
      <c r="CL1992" t="n">
        <v>12448.0</v>
      </c>
      <c r="CM1992" t="inlineStr">
        <is>
          <t>Acute Toxicities of Organic Chemicals to Fathead Minnows (Pimephales promelas), Vol. 1</t>
        </is>
      </c>
      <c r="CN1992" t="inlineStr">
        <is>
          <t>Center for Lake Superior Environmental Studies, University of Wisconsin-Superior, Superior, WI:414 p.</t>
        </is>
      </c>
      <c r="CO1992" t="n">
        <v>1984.0</v>
      </c>
      <c r="CP1992" t="inlineStr">
        <is>
          <t>Brooke,L.T., D.J. Call, D.L. Geiger, and C.E. Northcott (1984). Acute Toxicities of Organic Chemicals to Fathead Minnows (Pimephales promelas), Vol. 1. Center for Lake Superior Environmental Studies, University of Wisconsin-Superior, Superior, WI, 414 p. ECOREF#:12448</t>
        </is>
      </c>
    </row>
    <row r="1993">
      <c r="A1993" t="n">
        <v>615656.0</v>
      </c>
      <c r="B1993" t="inlineStr">
        <is>
          <t>2-Chloro-4-methylbenzenamine</t>
        </is>
      </c>
      <c r="C1993"/>
      <c r="D1993" t="inlineStr">
        <is>
          <t>Measured</t>
        </is>
      </c>
      <c r="E1993" t="inlineStr">
        <is>
          <t>Not coded</t>
        </is>
      </c>
      <c r="F1993" t="inlineStr">
        <is>
          <t>&gt;=</t>
        </is>
      </c>
      <c r="G1993" t="n">
        <v>95.0</v>
      </c>
      <c r="H1993"/>
      <c r="I1993"/>
      <c r="J1993"/>
      <c r="K1993"/>
      <c r="L1993" t="inlineStr">
        <is>
          <t>Pimephales promelas</t>
        </is>
      </c>
      <c r="M1993" t="inlineStr">
        <is>
          <t>Fathead Minnow</t>
        </is>
      </c>
      <c r="N1993" t="inlineStr">
        <is>
          <t>Juvenile</t>
        </is>
      </c>
      <c r="O1993"/>
      <c r="P1993"/>
      <c r="Q1993"/>
      <c r="R1993" t="n">
        <v>26.0</v>
      </c>
      <c r="S1993"/>
      <c r="T1993" t="n">
        <v>34.0</v>
      </c>
      <c r="U1993" t="inlineStr">
        <is>
          <t>Day(s)</t>
        </is>
      </c>
      <c r="V1993" t="inlineStr">
        <is>
          <t>Flow-through</t>
        </is>
      </c>
      <c r="W1993" t="inlineStr">
        <is>
          <t>Fresh water</t>
        </is>
      </c>
      <c r="X1993" t="inlineStr">
        <is>
          <t>Lab</t>
        </is>
      </c>
      <c r="Y1993"/>
      <c r="Z1993" t="inlineStr">
        <is>
          <t>Active ingredient</t>
        </is>
      </c>
      <c r="AA1993"/>
      <c r="AB1993" t="n">
        <v>36.3</v>
      </c>
      <c r="AC1993"/>
      <c r="AD1993"/>
      <c r="AE1993"/>
      <c r="AF1993"/>
      <c r="AG1993" t="inlineStr">
        <is>
          <t>AI mg/L</t>
        </is>
      </c>
      <c r="AH1993"/>
      <c r="AI1993"/>
      <c r="AJ1993"/>
      <c r="AK1993"/>
      <c r="AL1993"/>
      <c r="AM1993"/>
      <c r="AN1993"/>
      <c r="AO1993"/>
      <c r="AP1993"/>
      <c r="AQ1993"/>
      <c r="AR1993"/>
      <c r="AS1993"/>
      <c r="AT1993"/>
      <c r="AU1993"/>
      <c r="AV1993"/>
      <c r="AW1993"/>
      <c r="AX1993" t="inlineStr">
        <is>
          <t>Mortality</t>
        </is>
      </c>
      <c r="AY1993" t="inlineStr">
        <is>
          <t>Mortality</t>
        </is>
      </c>
      <c r="AZ1993" t="inlineStr">
        <is>
          <t>LC50</t>
        </is>
      </c>
      <c r="BA1993"/>
      <c r="BB1993" t="n">
        <v>4.0</v>
      </c>
      <c r="BC1993"/>
      <c r="BD1993"/>
      <c r="BE1993"/>
      <c r="BF1993"/>
      <c r="BG1993" t="inlineStr">
        <is>
          <t>Day(s)</t>
        </is>
      </c>
      <c r="BH1993" t="inlineStr">
        <is>
          <t>Pure</t>
        </is>
      </c>
      <c r="BI1993" t="inlineStr">
        <is>
          <t>DTXSID3022083</t>
        </is>
      </c>
      <c r="BJ1993" t="inlineStr">
        <is>
          <t>10.1002/etc.5620140920</t>
        </is>
      </c>
      <c r="BK1993"/>
      <c r="BL1993"/>
      <c r="BM1993"/>
      <c r="BN1993"/>
      <c r="BO1993"/>
      <c r="BP1993"/>
      <c r="BQ1993"/>
      <c r="BR1993"/>
      <c r="BS1993"/>
      <c r="BT1993" t="inlineStr">
        <is>
          <t>--</t>
        </is>
      </c>
      <c r="BU1993"/>
      <c r="BV1993"/>
      <c r="BW1993"/>
      <c r="BX1993"/>
      <c r="BY1993"/>
      <c r="BZ1993"/>
      <c r="CA1993"/>
      <c r="CB1993"/>
      <c r="CC1993"/>
      <c r="CD1993"/>
      <c r="CE1993"/>
      <c r="CF1993"/>
      <c r="CG1993"/>
      <c r="CH1993"/>
      <c r="CI1993"/>
      <c r="CJ1993"/>
      <c r="CK1993" t="inlineStr">
        <is>
          <t>Broderius,S.J., M.D. Kahl, and M.D. Hoglund</t>
        </is>
      </c>
      <c r="CL1993" t="n">
        <v>15031.0</v>
      </c>
      <c r="CM1993" t="inlineStr">
        <is>
          <t>Use of Joint Toxic Response to Define the Primary Mode of Toxic Action for Diverse Industrial Organic Chemicals</t>
        </is>
      </c>
      <c r="CN1993" t="inlineStr">
        <is>
          <t>Environ. Toxicol. Chem.14(9): 1591-1605</t>
        </is>
      </c>
      <c r="CO1993" t="n">
        <v>1995.0</v>
      </c>
      <c r="CP1993" t="inlineStr">
        <is>
          <t>Broderius,S.J., M.D. Kahl, and M.D. Hoglund (1995). Use of Joint Toxic Response to Define the Primary Mode of Toxic Action for Diverse Industrial Organic Chemicals. Environ. Toxicol. Chem., 14, (9), 1591-1605. doi:10.1002/etc.5620140920. ECOREF#:15031</t>
        </is>
      </c>
    </row>
    <row r="1994">
      <c r="A1994" t="n">
        <v>615678.0</v>
      </c>
      <c r="B1994" t="inlineStr">
        <is>
          <t>2-Chloro-1,4-benzenediol</t>
        </is>
      </c>
      <c r="C1994"/>
      <c r="D1994" t="inlineStr">
        <is>
          <t>Unmeasured</t>
        </is>
      </c>
      <c r="E1994" t="inlineStr">
        <is>
          <t>Standard Methods for the Examination of Water and Wastewater</t>
        </is>
      </c>
      <c r="F1994"/>
      <c r="G1994"/>
      <c r="H1994"/>
      <c r="I1994"/>
      <c r="J1994"/>
      <c r="K1994"/>
      <c r="L1994" t="inlineStr">
        <is>
          <t>Pimephales promelas</t>
        </is>
      </c>
      <c r="M1994" t="inlineStr">
        <is>
          <t>Fathead Minnow</t>
        </is>
      </c>
      <c r="N1994"/>
      <c r="O1994"/>
      <c r="P1994"/>
      <c r="Q1994"/>
      <c r="R1994"/>
      <c r="S1994"/>
      <c r="T1994"/>
      <c r="U1994"/>
      <c r="V1994" t="inlineStr">
        <is>
          <t>Static</t>
        </is>
      </c>
      <c r="W1994" t="inlineStr">
        <is>
          <t>Fresh water</t>
        </is>
      </c>
      <c r="X1994" t="inlineStr">
        <is>
          <t>Lab</t>
        </is>
      </c>
      <c r="Y1994" t="n">
        <v>5.0</v>
      </c>
      <c r="Z1994" t="inlineStr">
        <is>
          <t>Formulation</t>
        </is>
      </c>
      <c r="AA1994"/>
      <c r="AB1994" t="n">
        <v>0.19</v>
      </c>
      <c r="AC1994"/>
      <c r="AD1994"/>
      <c r="AE1994"/>
      <c r="AF1994"/>
      <c r="AG1994" t="inlineStr">
        <is>
          <t>AI mg/L</t>
        </is>
      </c>
      <c r="AH1994"/>
      <c r="AI1994"/>
      <c r="AJ1994"/>
      <c r="AK1994"/>
      <c r="AL1994"/>
      <c r="AM1994"/>
      <c r="AN1994"/>
      <c r="AO1994"/>
      <c r="AP1994"/>
      <c r="AQ1994"/>
      <c r="AR1994"/>
      <c r="AS1994"/>
      <c r="AT1994"/>
      <c r="AU1994"/>
      <c r="AV1994"/>
      <c r="AW1994"/>
      <c r="AX1994" t="inlineStr">
        <is>
          <t>Mortality</t>
        </is>
      </c>
      <c r="AY1994" t="inlineStr">
        <is>
          <t>Mortality</t>
        </is>
      </c>
      <c r="AZ1994" t="inlineStr">
        <is>
          <t>LC50</t>
        </is>
      </c>
      <c r="BA1994"/>
      <c r="BB1994" t="n">
        <v>4.0</v>
      </c>
      <c r="BC1994"/>
      <c r="BD1994"/>
      <c r="BE1994"/>
      <c r="BF1994"/>
      <c r="BG1994" t="inlineStr">
        <is>
          <t>Day(s)</t>
        </is>
      </c>
      <c r="BH1994"/>
      <c r="BI1994" t="inlineStr">
        <is>
          <t>DTXSID4060656</t>
        </is>
      </c>
      <c r="BJ1994"/>
      <c r="BK1994"/>
      <c r="BL1994" t="inlineStr">
        <is>
          <t>Acute</t>
        </is>
      </c>
      <c r="BM1994"/>
      <c r="BN1994"/>
      <c r="BO1994"/>
      <c r="BP1994"/>
      <c r="BQ1994"/>
      <c r="BR1994"/>
      <c r="BS1994"/>
      <c r="BT1994" t="inlineStr">
        <is>
          <t>--</t>
        </is>
      </c>
      <c r="BU1994"/>
      <c r="BV1994"/>
      <c r="BW1994"/>
      <c r="BX1994"/>
      <c r="BY1994"/>
      <c r="BZ1994"/>
      <c r="CA1994"/>
      <c r="CB1994"/>
      <c r="CC1994"/>
      <c r="CD1994"/>
      <c r="CE1994"/>
      <c r="CF1994"/>
      <c r="CG1994"/>
      <c r="CH1994"/>
      <c r="CI1994"/>
      <c r="CJ1994" t="inlineStr">
        <is>
          <t xml:space="preserve">SOURCE/MUSKIE HATCHERY, ASBURY, NEW JERSEY//   </t>
        </is>
      </c>
      <c r="CK1994" t="inlineStr">
        <is>
          <t>National Association of Photographic Manufacturers</t>
        </is>
      </c>
      <c r="CL1994" t="n">
        <v>167113.0</v>
      </c>
      <c r="CM1994" t="inlineStr">
        <is>
          <t>Environmental Effect of Photoprocessing Chemicals Vol I and II (557)</t>
        </is>
      </c>
      <c r="CN1994" t="inlineStr">
        <is>
          <t>EPA/OTS Doc. #40-8469216:536 p.</t>
        </is>
      </c>
      <c r="CO1994" t="n">
        <v>1974.0</v>
      </c>
      <c r="CP1994" t="inlineStr">
        <is>
          <t>National Association of Photographic Manufacturers (1974). Environmental Effect of Photoprocessing Chemicals Vol I and II (557). EPA/OTS Doc. #40-8469216, 536 p. ECOREF#:167113</t>
        </is>
      </c>
    </row>
    <row r="1995">
      <c r="A1995" t="n">
        <v>615678.0</v>
      </c>
      <c r="B1995" t="inlineStr">
        <is>
          <t>2-Chloro-1,4-benzenediol</t>
        </is>
      </c>
      <c r="C1995"/>
      <c r="D1995" t="inlineStr">
        <is>
          <t>Unmeasured</t>
        </is>
      </c>
      <c r="E1995" t="inlineStr">
        <is>
          <t>Standard Methods for the Examination of Water and Wastewater</t>
        </is>
      </c>
      <c r="F1995"/>
      <c r="G1995"/>
      <c r="H1995"/>
      <c r="I1995"/>
      <c r="J1995"/>
      <c r="K1995"/>
      <c r="L1995" t="inlineStr">
        <is>
          <t>Pimephales promelas</t>
        </is>
      </c>
      <c r="M1995" t="inlineStr">
        <is>
          <t>Fathead Minnow</t>
        </is>
      </c>
      <c r="N1995"/>
      <c r="O1995"/>
      <c r="P1995"/>
      <c r="Q1995"/>
      <c r="R1995"/>
      <c r="S1995"/>
      <c r="T1995"/>
      <c r="U1995"/>
      <c r="V1995" t="inlineStr">
        <is>
          <t>Static</t>
        </is>
      </c>
      <c r="W1995" t="inlineStr">
        <is>
          <t>Fresh water</t>
        </is>
      </c>
      <c r="X1995" t="inlineStr">
        <is>
          <t>Lab</t>
        </is>
      </c>
      <c r="Y1995" t="n">
        <v>6.0</v>
      </c>
      <c r="Z1995" t="inlineStr">
        <is>
          <t>Formulation</t>
        </is>
      </c>
      <c r="AA1995" t="inlineStr">
        <is>
          <t>&gt;</t>
        </is>
      </c>
      <c r="AB1995" t="n">
        <v>0.18</v>
      </c>
      <c r="AC1995"/>
      <c r="AD1995"/>
      <c r="AE1995"/>
      <c r="AF1995"/>
      <c r="AG1995" t="inlineStr">
        <is>
          <t>AI mg/L</t>
        </is>
      </c>
      <c r="AH1995"/>
      <c r="AI1995"/>
      <c r="AJ1995"/>
      <c r="AK1995"/>
      <c r="AL1995"/>
      <c r="AM1995"/>
      <c r="AN1995"/>
      <c r="AO1995"/>
      <c r="AP1995"/>
      <c r="AQ1995"/>
      <c r="AR1995"/>
      <c r="AS1995"/>
      <c r="AT1995"/>
      <c r="AU1995"/>
      <c r="AV1995"/>
      <c r="AW1995"/>
      <c r="AX1995" t="inlineStr">
        <is>
          <t>Mortality</t>
        </is>
      </c>
      <c r="AY1995" t="inlineStr">
        <is>
          <t>Mortality</t>
        </is>
      </c>
      <c r="AZ1995" t="inlineStr">
        <is>
          <t>LC50</t>
        </is>
      </c>
      <c r="BA1995"/>
      <c r="BB1995" t="n">
        <v>4.0</v>
      </c>
      <c r="BC1995"/>
      <c r="BD1995"/>
      <c r="BE1995"/>
      <c r="BF1995"/>
      <c r="BG1995" t="inlineStr">
        <is>
          <t>Day(s)</t>
        </is>
      </c>
      <c r="BH1995"/>
      <c r="BI1995" t="inlineStr">
        <is>
          <t>DTXSID4060656</t>
        </is>
      </c>
      <c r="BJ1995"/>
      <c r="BK1995"/>
      <c r="BL1995" t="inlineStr">
        <is>
          <t>Acute</t>
        </is>
      </c>
      <c r="BM1995"/>
      <c r="BN1995"/>
      <c r="BO1995"/>
      <c r="BP1995"/>
      <c r="BQ1995"/>
      <c r="BR1995"/>
      <c r="BS1995"/>
      <c r="BT1995" t="inlineStr">
        <is>
          <t>--</t>
        </is>
      </c>
      <c r="BU1995"/>
      <c r="BV1995"/>
      <c r="BW1995"/>
      <c r="BX1995"/>
      <c r="BY1995"/>
      <c r="BZ1995"/>
      <c r="CA1995"/>
      <c r="CB1995"/>
      <c r="CC1995"/>
      <c r="CD1995"/>
      <c r="CE1995"/>
      <c r="CF1995"/>
      <c r="CG1995"/>
      <c r="CH1995"/>
      <c r="CI1995"/>
      <c r="CJ1995" t="inlineStr">
        <is>
          <t xml:space="preserve">SOURCE/MUSKIE HATCHERY, ASBURY, NEW JERSEY//   </t>
        </is>
      </c>
      <c r="CK1995" t="inlineStr">
        <is>
          <t>National Association of Photographic Manufacturers</t>
        </is>
      </c>
      <c r="CL1995" t="n">
        <v>167113.0</v>
      </c>
      <c r="CM1995" t="inlineStr">
        <is>
          <t>Environmental Effect of Photoprocessing Chemicals Vol I and II (557)</t>
        </is>
      </c>
      <c r="CN1995" t="inlineStr">
        <is>
          <t>EPA/OTS Doc. #40-8469216:536 p.</t>
        </is>
      </c>
      <c r="CO1995" t="n">
        <v>1974.0</v>
      </c>
      <c r="CP1995" t="inlineStr">
        <is>
          <t>National Association of Photographic Manufacturers (1974). Environmental Effect of Photoprocessing Chemicals Vol I and II (557). EPA/OTS Doc. #40-8469216, 536 p. ECOREF#:167113</t>
        </is>
      </c>
    </row>
    <row r="1996">
      <c r="A1996" t="n">
        <v>615678.0</v>
      </c>
      <c r="B1996" t="inlineStr">
        <is>
          <t>2-Chloro-1,4-benzenediol</t>
        </is>
      </c>
      <c r="C1996"/>
      <c r="D1996" t="inlineStr">
        <is>
          <t>Unmeasured</t>
        </is>
      </c>
      <c r="E1996" t="inlineStr">
        <is>
          <t>Standard Methods for the Examination of Water and Wastewater</t>
        </is>
      </c>
      <c r="F1996"/>
      <c r="G1996"/>
      <c r="H1996"/>
      <c r="I1996"/>
      <c r="J1996"/>
      <c r="K1996"/>
      <c r="L1996" t="inlineStr">
        <is>
          <t>Pimephales promelas</t>
        </is>
      </c>
      <c r="M1996" t="inlineStr">
        <is>
          <t>Fathead Minnow</t>
        </is>
      </c>
      <c r="N1996"/>
      <c r="O1996"/>
      <c r="P1996"/>
      <c r="Q1996"/>
      <c r="R1996"/>
      <c r="S1996"/>
      <c r="T1996"/>
      <c r="U1996"/>
      <c r="V1996" t="inlineStr">
        <is>
          <t>Static</t>
        </is>
      </c>
      <c r="W1996" t="inlineStr">
        <is>
          <t>Fresh water</t>
        </is>
      </c>
      <c r="X1996" t="inlineStr">
        <is>
          <t>Lab</t>
        </is>
      </c>
      <c r="Y1996" t="n">
        <v>6.0</v>
      </c>
      <c r="Z1996" t="inlineStr">
        <is>
          <t>Formulation</t>
        </is>
      </c>
      <c r="AA1996"/>
      <c r="AB1996"/>
      <c r="AC1996"/>
      <c r="AD1996" t="n">
        <v>0.1</v>
      </c>
      <c r="AE1996"/>
      <c r="AF1996" t="n">
        <v>0.13</v>
      </c>
      <c r="AG1996" t="inlineStr">
        <is>
          <t>AI mg/L</t>
        </is>
      </c>
      <c r="AH1996"/>
      <c r="AI1996"/>
      <c r="AJ1996"/>
      <c r="AK1996"/>
      <c r="AL1996"/>
      <c r="AM1996"/>
      <c r="AN1996"/>
      <c r="AO1996"/>
      <c r="AP1996"/>
      <c r="AQ1996"/>
      <c r="AR1996"/>
      <c r="AS1996"/>
      <c r="AT1996"/>
      <c r="AU1996"/>
      <c r="AV1996"/>
      <c r="AW1996"/>
      <c r="AX1996" t="inlineStr">
        <is>
          <t>Mortality</t>
        </is>
      </c>
      <c r="AY1996" t="inlineStr">
        <is>
          <t>Mortality</t>
        </is>
      </c>
      <c r="AZ1996" t="inlineStr">
        <is>
          <t>LC50</t>
        </is>
      </c>
      <c r="BA1996"/>
      <c r="BB1996" t="n">
        <v>4.0</v>
      </c>
      <c r="BC1996"/>
      <c r="BD1996"/>
      <c r="BE1996"/>
      <c r="BF1996"/>
      <c r="BG1996" t="inlineStr">
        <is>
          <t>Day(s)</t>
        </is>
      </c>
      <c r="BH1996"/>
      <c r="BI1996" t="inlineStr">
        <is>
          <t>DTXSID4060656</t>
        </is>
      </c>
      <c r="BJ1996"/>
      <c r="BK1996"/>
      <c r="BL1996" t="inlineStr">
        <is>
          <t>Acute</t>
        </is>
      </c>
      <c r="BM1996"/>
      <c r="BN1996"/>
      <c r="BO1996"/>
      <c r="BP1996"/>
      <c r="BQ1996"/>
      <c r="BR1996"/>
      <c r="BS1996"/>
      <c r="BT1996" t="inlineStr">
        <is>
          <t>--</t>
        </is>
      </c>
      <c r="BU1996"/>
      <c r="BV1996"/>
      <c r="BW1996"/>
      <c r="BX1996"/>
      <c r="BY1996"/>
      <c r="BZ1996"/>
      <c r="CA1996"/>
      <c r="CB1996"/>
      <c r="CC1996"/>
      <c r="CD1996"/>
      <c r="CE1996"/>
      <c r="CF1996"/>
      <c r="CG1996"/>
      <c r="CH1996"/>
      <c r="CI1996"/>
      <c r="CJ1996" t="inlineStr">
        <is>
          <t xml:space="preserve">SOURCE/MUSKIE HATCHERY, ASBURY, NEW JERSEY//   </t>
        </is>
      </c>
      <c r="CK1996" t="inlineStr">
        <is>
          <t>National Association of Photographic Manufacturers</t>
        </is>
      </c>
      <c r="CL1996" t="n">
        <v>167113.0</v>
      </c>
      <c r="CM1996" t="inlineStr">
        <is>
          <t>Environmental Effect of Photoprocessing Chemicals Vol I and II (557)</t>
        </is>
      </c>
      <c r="CN1996" t="inlineStr">
        <is>
          <t>EPA/OTS Doc. #40-8469216:536 p.</t>
        </is>
      </c>
      <c r="CO1996" t="n">
        <v>1974.0</v>
      </c>
      <c r="CP1996" t="inlineStr">
        <is>
          <t>National Association of Photographic Manufacturers (1974). Environmental Effect of Photoprocessing Chemicals Vol I and II (557). EPA/OTS Doc. #40-8469216, 536 p. ECOREF#:167113</t>
        </is>
      </c>
    </row>
    <row r="1997">
      <c r="A1997" t="n">
        <v>616455.0</v>
      </c>
      <c r="B1997" t="inlineStr">
        <is>
          <t>2-Pyrrolidinone</t>
        </is>
      </c>
      <c r="C1997"/>
      <c r="D1997" t="inlineStr">
        <is>
          <t>Unmeasured</t>
        </is>
      </c>
      <c r="E1997" t="inlineStr">
        <is>
          <t>Standard Methods for the Examination of Water and Wastewater</t>
        </is>
      </c>
      <c r="F1997"/>
      <c r="G1997"/>
      <c r="H1997"/>
      <c r="I1997"/>
      <c r="J1997"/>
      <c r="K1997"/>
      <c r="L1997" t="inlineStr">
        <is>
          <t>Pimephales promelas</t>
        </is>
      </c>
      <c r="M1997" t="inlineStr">
        <is>
          <t>Fathead Minnow</t>
        </is>
      </c>
      <c r="N1997"/>
      <c r="O1997"/>
      <c r="P1997"/>
      <c r="Q1997"/>
      <c r="R1997"/>
      <c r="S1997"/>
      <c r="T1997"/>
      <c r="U1997"/>
      <c r="V1997" t="inlineStr">
        <is>
          <t>Static</t>
        </is>
      </c>
      <c r="W1997" t="inlineStr">
        <is>
          <t>Fresh water</t>
        </is>
      </c>
      <c r="X1997" t="inlineStr">
        <is>
          <t>Lab</t>
        </is>
      </c>
      <c r="Y1997" t="n">
        <v>4.0</v>
      </c>
      <c r="Z1997" t="inlineStr">
        <is>
          <t>Formulation</t>
        </is>
      </c>
      <c r="AA1997" t="inlineStr">
        <is>
          <t>&gt;</t>
        </is>
      </c>
      <c r="AB1997" t="n">
        <v>100.0</v>
      </c>
      <c r="AC1997"/>
      <c r="AD1997"/>
      <c r="AE1997"/>
      <c r="AF1997"/>
      <c r="AG1997" t="inlineStr">
        <is>
          <t>AI mg/L</t>
        </is>
      </c>
      <c r="AH1997"/>
      <c r="AI1997"/>
      <c r="AJ1997"/>
      <c r="AK1997"/>
      <c r="AL1997"/>
      <c r="AM1997"/>
      <c r="AN1997"/>
      <c r="AO1997"/>
      <c r="AP1997"/>
      <c r="AQ1997"/>
      <c r="AR1997"/>
      <c r="AS1997"/>
      <c r="AT1997"/>
      <c r="AU1997"/>
      <c r="AV1997"/>
      <c r="AW1997"/>
      <c r="AX1997" t="inlineStr">
        <is>
          <t>Mortality</t>
        </is>
      </c>
      <c r="AY1997" t="inlineStr">
        <is>
          <t>Mortality</t>
        </is>
      </c>
      <c r="AZ1997" t="inlineStr">
        <is>
          <t>LC50</t>
        </is>
      </c>
      <c r="BA1997"/>
      <c r="BB1997" t="n">
        <v>4.0</v>
      </c>
      <c r="BC1997"/>
      <c r="BD1997"/>
      <c r="BE1997"/>
      <c r="BF1997"/>
      <c r="BG1997" t="inlineStr">
        <is>
          <t>Day(s)</t>
        </is>
      </c>
      <c r="BH1997"/>
      <c r="BI1997" t="inlineStr">
        <is>
          <t>DTXSID8027246</t>
        </is>
      </c>
      <c r="BJ1997"/>
      <c r="BK1997"/>
      <c r="BL1997" t="inlineStr">
        <is>
          <t>Acute</t>
        </is>
      </c>
      <c r="BM1997"/>
      <c r="BN1997"/>
      <c r="BO1997"/>
      <c r="BP1997"/>
      <c r="BQ1997"/>
      <c r="BR1997"/>
      <c r="BS1997"/>
      <c r="BT1997" t="inlineStr">
        <is>
          <t>--</t>
        </is>
      </c>
      <c r="BU1997"/>
      <c r="BV1997"/>
      <c r="BW1997"/>
      <c r="BX1997"/>
      <c r="BY1997"/>
      <c r="BZ1997"/>
      <c r="CA1997"/>
      <c r="CB1997"/>
      <c r="CC1997"/>
      <c r="CD1997"/>
      <c r="CE1997"/>
      <c r="CF1997"/>
      <c r="CG1997"/>
      <c r="CH1997"/>
      <c r="CI1997"/>
      <c r="CJ1997" t="inlineStr">
        <is>
          <t xml:space="preserve">SOURCE/MUSKIE HATCHERY, ASBURY, NEW JERSEY//   </t>
        </is>
      </c>
      <c r="CK1997" t="inlineStr">
        <is>
          <t>National Association of Photographic Manufacturers</t>
        </is>
      </c>
      <c r="CL1997" t="n">
        <v>167113.0</v>
      </c>
      <c r="CM1997" t="inlineStr">
        <is>
          <t>Environmental Effect of Photoprocessing Chemicals Vol I and II (557)</t>
        </is>
      </c>
      <c r="CN1997" t="inlineStr">
        <is>
          <t>EPA/OTS Doc. #40-8469216:536 p.</t>
        </is>
      </c>
      <c r="CO1997" t="n">
        <v>1974.0</v>
      </c>
      <c r="CP1997" t="inlineStr">
        <is>
          <t>National Association of Photographic Manufacturers (1974). Environmental Effect of Photoprocessing Chemicals Vol I and II (557). EPA/OTS Doc. #40-8469216, 536 p. ECOREF#:167113</t>
        </is>
      </c>
    </row>
    <row r="1998">
      <c r="A1998" t="n">
        <v>616728.0</v>
      </c>
      <c r="B1998" t="inlineStr">
        <is>
          <t>1,5-Dimethyl-2,4-dinitrobenzene</t>
        </is>
      </c>
      <c r="C1998"/>
      <c r="D1998" t="inlineStr">
        <is>
          <t>Unmeasured</t>
        </is>
      </c>
      <c r="E1998" t="inlineStr">
        <is>
          <t>Not coded</t>
        </is>
      </c>
      <c r="F1998"/>
      <c r="G1998"/>
      <c r="H1998"/>
      <c r="I1998"/>
      <c r="J1998"/>
      <c r="K1998"/>
      <c r="L1998" t="inlineStr">
        <is>
          <t>Pimephales promelas</t>
        </is>
      </c>
      <c r="M1998" t="inlineStr">
        <is>
          <t>Fathead Minnow</t>
        </is>
      </c>
      <c r="N1998" t="inlineStr">
        <is>
          <t>Juvenile</t>
        </is>
      </c>
      <c r="O1998"/>
      <c r="P1998"/>
      <c r="Q1998"/>
      <c r="R1998"/>
      <c r="S1998"/>
      <c r="T1998"/>
      <c r="U1998"/>
      <c r="V1998" t="inlineStr">
        <is>
          <t>Static</t>
        </is>
      </c>
      <c r="W1998" t="inlineStr">
        <is>
          <t>Fresh water</t>
        </is>
      </c>
      <c r="X1998" t="inlineStr">
        <is>
          <t>Lab</t>
        </is>
      </c>
      <c r="Y1998"/>
      <c r="Z1998" t="inlineStr">
        <is>
          <t>Formulation</t>
        </is>
      </c>
      <c r="AA1998"/>
      <c r="AB1998" t="n">
        <v>7.9</v>
      </c>
      <c r="AC1998"/>
      <c r="AD1998"/>
      <c r="AE1998"/>
      <c r="AF1998"/>
      <c r="AG1998" t="inlineStr">
        <is>
          <t>AI mg/L</t>
        </is>
      </c>
      <c r="AH1998"/>
      <c r="AI1998"/>
      <c r="AJ1998"/>
      <c r="AK1998"/>
      <c r="AL1998"/>
      <c r="AM1998"/>
      <c r="AN1998"/>
      <c r="AO1998"/>
      <c r="AP1998"/>
      <c r="AQ1998"/>
      <c r="AR1998"/>
      <c r="AS1998"/>
      <c r="AT1998"/>
      <c r="AU1998"/>
      <c r="AV1998"/>
      <c r="AW1998"/>
      <c r="AX1998" t="inlineStr">
        <is>
          <t>Mortality</t>
        </is>
      </c>
      <c r="AY1998" t="inlineStr">
        <is>
          <t>Mortality</t>
        </is>
      </c>
      <c r="AZ1998" t="inlineStr">
        <is>
          <t>LC50</t>
        </is>
      </c>
      <c r="BA1998"/>
      <c r="BB1998" t="n">
        <v>4.0</v>
      </c>
      <c r="BC1998"/>
      <c r="BD1998"/>
      <c r="BE1998"/>
      <c r="BF1998"/>
      <c r="BG1998" t="inlineStr">
        <is>
          <t>Day(s)</t>
        </is>
      </c>
      <c r="BH1998"/>
      <c r="BI1998" t="inlineStr">
        <is>
          <t>DTXSID80210605</t>
        </is>
      </c>
      <c r="BJ1998"/>
      <c r="BK1998"/>
      <c r="BL1998"/>
      <c r="BM1998"/>
      <c r="BN1998"/>
      <c r="BO1998"/>
      <c r="BP1998"/>
      <c r="BQ1998"/>
      <c r="BR1998"/>
      <c r="BS1998"/>
      <c r="BT1998" t="inlineStr">
        <is>
          <t>--</t>
        </is>
      </c>
      <c r="BU1998"/>
      <c r="BV1998"/>
      <c r="BW1998"/>
      <c r="BX1998"/>
      <c r="BY1998"/>
      <c r="BZ1998"/>
      <c r="CA1998"/>
      <c r="CB1998"/>
      <c r="CC1998"/>
      <c r="CD1998"/>
      <c r="CE1998"/>
      <c r="CF1998"/>
      <c r="CG1998"/>
      <c r="CH1998"/>
      <c r="CI1998" t="inlineStr">
        <is>
          <t xml:space="preserve"> EPA METHODS// </t>
        </is>
      </c>
      <c r="CJ1998" t="inlineStr">
        <is>
          <t xml:space="preserve">   EPA METHODS// </t>
        </is>
      </c>
      <c r="CK1998" t="inlineStr">
        <is>
          <t>Pearson,J.G., J.P. Glennon, J.J. Barkley, and J.W. Highfill</t>
        </is>
      </c>
      <c r="CL1998" t="n">
        <v>5087.0</v>
      </c>
      <c r="CM1998" t="inlineStr">
        <is>
          <t>An Approach to the Toxicological Evaluation of a Complex Industrial Wastewater</t>
        </is>
      </c>
      <c r="CN1998" t="inlineStr">
        <is>
          <t>ASTM Spec. Tech. Publ.:284-301</t>
        </is>
      </c>
      <c r="CO1998" t="n">
        <v>1979.0</v>
      </c>
      <c r="CP1998" t="inlineStr">
        <is>
          <t>Pearson,J.G., J.P. Glennon, J.J. Barkley, and J.W. Highfill (1979). An Approach to the Toxicological Evaluation of a Complex Industrial Wastewater. ASTM Spec. Tech. Publ., 284-301. ECOREF#:5087</t>
        </is>
      </c>
    </row>
    <row r="1999">
      <c r="A1999" t="n">
        <v>616728.0</v>
      </c>
      <c r="B1999" t="inlineStr">
        <is>
          <t>1,5-Dimethyl-2,4-dinitrobenzene</t>
        </is>
      </c>
      <c r="C1999"/>
      <c r="D1999" t="inlineStr">
        <is>
          <t>Unmeasured</t>
        </is>
      </c>
      <c r="E1999" t="inlineStr">
        <is>
          <t>Not coded</t>
        </is>
      </c>
      <c r="F1999"/>
      <c r="G1999"/>
      <c r="H1999"/>
      <c r="I1999"/>
      <c r="J1999"/>
      <c r="K1999"/>
      <c r="L1999" t="inlineStr">
        <is>
          <t>Pimephales promelas</t>
        </is>
      </c>
      <c r="M1999" t="inlineStr">
        <is>
          <t>Fathead Minnow</t>
        </is>
      </c>
      <c r="N1999"/>
      <c r="O1999"/>
      <c r="P1999"/>
      <c r="Q1999"/>
      <c r="R1999"/>
      <c r="S1999"/>
      <c r="T1999"/>
      <c r="U1999"/>
      <c r="V1999" t="inlineStr">
        <is>
          <t>Static</t>
        </is>
      </c>
      <c r="W1999" t="inlineStr">
        <is>
          <t>Fresh water</t>
        </is>
      </c>
      <c r="X1999" t="inlineStr">
        <is>
          <t>Lab</t>
        </is>
      </c>
      <c r="Y1999"/>
      <c r="Z1999" t="inlineStr">
        <is>
          <t>Formulation</t>
        </is>
      </c>
      <c r="AA1999"/>
      <c r="AB1999"/>
      <c r="AC1999"/>
      <c r="AD1999" t="n">
        <v>5.0</v>
      </c>
      <c r="AE1999"/>
      <c r="AF1999" t="n">
        <v>15.0</v>
      </c>
      <c r="AG1999" t="inlineStr">
        <is>
          <t>AI mg/L</t>
        </is>
      </c>
      <c r="AH1999"/>
      <c r="AI1999"/>
      <c r="AJ1999"/>
      <c r="AK1999"/>
      <c r="AL1999"/>
      <c r="AM1999"/>
      <c r="AN1999"/>
      <c r="AO1999"/>
      <c r="AP1999"/>
      <c r="AQ1999"/>
      <c r="AR1999"/>
      <c r="AS1999"/>
      <c r="AT1999"/>
      <c r="AU1999"/>
      <c r="AV1999"/>
      <c r="AW1999"/>
      <c r="AX1999" t="inlineStr">
        <is>
          <t>Mortality</t>
        </is>
      </c>
      <c r="AY1999" t="inlineStr">
        <is>
          <t>Mortality</t>
        </is>
      </c>
      <c r="AZ1999" t="inlineStr">
        <is>
          <t>LC50</t>
        </is>
      </c>
      <c r="BA1999"/>
      <c r="BB1999" t="n">
        <v>4.0</v>
      </c>
      <c r="BC1999"/>
      <c r="BD1999"/>
      <c r="BE1999"/>
      <c r="BF1999"/>
      <c r="BG1999" t="inlineStr">
        <is>
          <t>Day(s)</t>
        </is>
      </c>
      <c r="BH1999"/>
      <c r="BI1999" t="inlineStr">
        <is>
          <t>DTXSID80210605</t>
        </is>
      </c>
      <c r="BJ1999"/>
      <c r="BK1999"/>
      <c r="BL1999"/>
      <c r="BM1999"/>
      <c r="BN1999"/>
      <c r="BO1999"/>
      <c r="BP1999"/>
      <c r="BQ1999"/>
      <c r="BR1999"/>
      <c r="BS1999"/>
      <c r="BT1999" t="inlineStr">
        <is>
          <t>--</t>
        </is>
      </c>
      <c r="BU1999"/>
      <c r="BV1999"/>
      <c r="BW1999"/>
      <c r="BX1999"/>
      <c r="BY1999"/>
      <c r="BZ1999"/>
      <c r="CA1999"/>
      <c r="CB1999"/>
      <c r="CC1999"/>
      <c r="CD1999"/>
      <c r="CE1999"/>
      <c r="CF1999"/>
      <c r="CG1999"/>
      <c r="CH1999"/>
      <c r="CI1999"/>
      <c r="CJ1999"/>
      <c r="CK1999" t="inlineStr">
        <is>
          <t>Liu,D.H.W., R.J. Spanggord, H.C. Bailey, G.W.,Jr. Newell, G. Pearson, and M.C. Warner</t>
        </is>
      </c>
      <c r="CL1999" t="n">
        <v>5671.0</v>
      </c>
      <c r="CM1999" t="inlineStr">
        <is>
          <t>Acute Toxicity of TNT Wastewater Components to the Fathead Minnow (Pimephales promelas)</t>
        </is>
      </c>
      <c r="CN1999" t="inlineStr">
        <is>
          <t>In: R.G.Burford (Ed.), Symposium: Int.Congress on Toxicology, Toronto, Ontario, Canada:527 p.</t>
        </is>
      </c>
      <c r="CO1999" t="n">
        <v>1977.0</v>
      </c>
      <c r="CP1999" t="inlineStr">
        <is>
          <t>Liu,D.H.W., R.J. Spanggord, H.C. Bailey, G.W.,Jr. Newell, G. Pearson, and M.C. Warner (1977). Acute Toxicity of TNT Wastewater Components to the Fathead Minnow (Pimephales promelas). In: R.G.Burford (Ed.), Symposium: Int.Congress on Toxicology, Toronto, Ontario, Canada, 527 p. ECOREF#:5671</t>
        </is>
      </c>
    </row>
    <row r="2000">
      <c r="A2000" t="n">
        <v>616739.0</v>
      </c>
      <c r="B2000" t="inlineStr">
        <is>
          <t>2,4-Dinitro-5-methylphenol</t>
        </is>
      </c>
      <c r="C2000"/>
      <c r="D2000" t="inlineStr">
        <is>
          <t>Unmeasured</t>
        </is>
      </c>
      <c r="E2000" t="inlineStr">
        <is>
          <t>Not coded</t>
        </is>
      </c>
      <c r="F2000"/>
      <c r="G2000"/>
      <c r="H2000"/>
      <c r="I2000"/>
      <c r="J2000"/>
      <c r="K2000"/>
      <c r="L2000" t="inlineStr">
        <is>
          <t>Pimephales promelas</t>
        </is>
      </c>
      <c r="M2000" t="inlineStr">
        <is>
          <t>Fathead Minnow</t>
        </is>
      </c>
      <c r="N2000" t="inlineStr">
        <is>
          <t>Juvenile</t>
        </is>
      </c>
      <c r="O2000"/>
      <c r="P2000"/>
      <c r="Q2000"/>
      <c r="R2000"/>
      <c r="S2000"/>
      <c r="T2000"/>
      <c r="U2000"/>
      <c r="V2000" t="inlineStr">
        <is>
          <t>Static</t>
        </is>
      </c>
      <c r="W2000" t="inlineStr">
        <is>
          <t>Fresh water</t>
        </is>
      </c>
      <c r="X2000" t="inlineStr">
        <is>
          <t>Lab</t>
        </is>
      </c>
      <c r="Y2000"/>
      <c r="Z2000" t="inlineStr">
        <is>
          <t>Formulation</t>
        </is>
      </c>
      <c r="AA2000"/>
      <c r="AB2000" t="n">
        <v>3.2</v>
      </c>
      <c r="AC2000"/>
      <c r="AD2000"/>
      <c r="AE2000"/>
      <c r="AF2000"/>
      <c r="AG2000" t="inlineStr">
        <is>
          <t>AI mg/L</t>
        </is>
      </c>
      <c r="AH2000"/>
      <c r="AI2000"/>
      <c r="AJ2000"/>
      <c r="AK2000"/>
      <c r="AL2000"/>
      <c r="AM2000"/>
      <c r="AN2000"/>
      <c r="AO2000"/>
      <c r="AP2000"/>
      <c r="AQ2000"/>
      <c r="AR2000"/>
      <c r="AS2000"/>
      <c r="AT2000"/>
      <c r="AU2000"/>
      <c r="AV2000"/>
      <c r="AW2000"/>
      <c r="AX2000" t="inlineStr">
        <is>
          <t>Mortality</t>
        </is>
      </c>
      <c r="AY2000" t="inlineStr">
        <is>
          <t>Mortality</t>
        </is>
      </c>
      <c r="AZ2000" t="inlineStr">
        <is>
          <t>LC50</t>
        </is>
      </c>
      <c r="BA2000"/>
      <c r="BB2000" t="n">
        <v>4.0</v>
      </c>
      <c r="BC2000"/>
      <c r="BD2000"/>
      <c r="BE2000"/>
      <c r="BF2000"/>
      <c r="BG2000" t="inlineStr">
        <is>
          <t>Day(s)</t>
        </is>
      </c>
      <c r="BH2000"/>
      <c r="BI2000" t="inlineStr">
        <is>
          <t>DTXSID9073919</t>
        </is>
      </c>
      <c r="BJ2000"/>
      <c r="BK2000"/>
      <c r="BL2000"/>
      <c r="BM2000"/>
      <c r="BN2000"/>
      <c r="BO2000"/>
      <c r="BP2000"/>
      <c r="BQ2000"/>
      <c r="BR2000"/>
      <c r="BS2000"/>
      <c r="BT2000" t="inlineStr">
        <is>
          <t>--</t>
        </is>
      </c>
      <c r="BU2000"/>
      <c r="BV2000"/>
      <c r="BW2000"/>
      <c r="BX2000"/>
      <c r="BY2000"/>
      <c r="BZ2000"/>
      <c r="CA2000"/>
      <c r="CB2000"/>
      <c r="CC2000"/>
      <c r="CD2000"/>
      <c r="CE2000"/>
      <c r="CF2000"/>
      <c r="CG2000"/>
      <c r="CH2000"/>
      <c r="CI2000" t="inlineStr">
        <is>
          <t xml:space="preserve"> EPA METHODS// </t>
        </is>
      </c>
      <c r="CJ2000" t="inlineStr">
        <is>
          <t xml:space="preserve">   EPA METHODS// </t>
        </is>
      </c>
      <c r="CK2000" t="inlineStr">
        <is>
          <t>Pearson,J.G., J.P. Glennon, J.J. Barkley, and J.W. Highfill</t>
        </is>
      </c>
      <c r="CL2000" t="n">
        <v>5087.0</v>
      </c>
      <c r="CM2000" t="inlineStr">
        <is>
          <t>An Approach to the Toxicological Evaluation of a Complex Industrial Wastewater</t>
        </is>
      </c>
      <c r="CN2000" t="inlineStr">
        <is>
          <t>ASTM Spec. Tech. Publ.:284-301</t>
        </is>
      </c>
      <c r="CO2000" t="n">
        <v>1979.0</v>
      </c>
      <c r="CP2000" t="inlineStr">
        <is>
          <t>Pearson,J.G., J.P. Glennon, J.J. Barkley, and J.W. Highfill (1979). An Approach to the Toxicological Evaluation of a Complex Industrial Wastewater. ASTM Spec. Tech. Publ., 284-301. ECOREF#:5087</t>
        </is>
      </c>
    </row>
    <row r="2001">
      <c r="A2001" t="n">
        <v>616864.0</v>
      </c>
      <c r="B2001" t="inlineStr">
        <is>
          <t>4-Ethoxy-2-nitrobenzenamine</t>
        </is>
      </c>
      <c r="C2001"/>
      <c r="D2001" t="inlineStr">
        <is>
          <t>Measured</t>
        </is>
      </c>
      <c r="E2001" t="inlineStr">
        <is>
          <t>Not coded</t>
        </is>
      </c>
      <c r="F2001" t="inlineStr">
        <is>
          <t>&gt;=</t>
        </is>
      </c>
      <c r="G2001" t="n">
        <v>95.0</v>
      </c>
      <c r="H2001"/>
      <c r="I2001"/>
      <c r="J2001"/>
      <c r="K2001"/>
      <c r="L2001" t="inlineStr">
        <is>
          <t>Pimephales promelas</t>
        </is>
      </c>
      <c r="M2001" t="inlineStr">
        <is>
          <t>Fathead Minnow</t>
        </is>
      </c>
      <c r="N2001" t="inlineStr">
        <is>
          <t>Juvenile</t>
        </is>
      </c>
      <c r="O2001"/>
      <c r="P2001"/>
      <c r="Q2001"/>
      <c r="R2001" t="n">
        <v>26.0</v>
      </c>
      <c r="S2001"/>
      <c r="T2001" t="n">
        <v>34.0</v>
      </c>
      <c r="U2001" t="inlineStr">
        <is>
          <t>Day(s)</t>
        </is>
      </c>
      <c r="V2001" t="inlineStr">
        <is>
          <t>Flow-through</t>
        </is>
      </c>
      <c r="W2001" t="inlineStr">
        <is>
          <t>Fresh water</t>
        </is>
      </c>
      <c r="X2001" t="inlineStr">
        <is>
          <t>Lab</t>
        </is>
      </c>
      <c r="Y2001"/>
      <c r="Z2001" t="inlineStr">
        <is>
          <t>Active ingredient</t>
        </is>
      </c>
      <c r="AA2001"/>
      <c r="AB2001" t="n">
        <v>26.0</v>
      </c>
      <c r="AC2001"/>
      <c r="AD2001"/>
      <c r="AE2001"/>
      <c r="AF2001"/>
      <c r="AG2001" t="inlineStr">
        <is>
          <t>AI mg/L</t>
        </is>
      </c>
      <c r="AH2001"/>
      <c r="AI2001"/>
      <c r="AJ2001"/>
      <c r="AK2001"/>
      <c r="AL2001"/>
      <c r="AM2001"/>
      <c r="AN2001"/>
      <c r="AO2001"/>
      <c r="AP2001"/>
      <c r="AQ2001"/>
      <c r="AR2001"/>
      <c r="AS2001"/>
      <c r="AT2001"/>
      <c r="AU2001"/>
      <c r="AV2001"/>
      <c r="AW2001"/>
      <c r="AX2001" t="inlineStr">
        <is>
          <t>Mortality</t>
        </is>
      </c>
      <c r="AY2001" t="inlineStr">
        <is>
          <t>Mortality</t>
        </is>
      </c>
      <c r="AZ2001" t="inlineStr">
        <is>
          <t>LC50</t>
        </is>
      </c>
      <c r="BA2001"/>
      <c r="BB2001" t="n">
        <v>4.0</v>
      </c>
      <c r="BC2001"/>
      <c r="BD2001"/>
      <c r="BE2001"/>
      <c r="BF2001"/>
      <c r="BG2001" t="inlineStr">
        <is>
          <t>Day(s)</t>
        </is>
      </c>
      <c r="BH2001" t="inlineStr">
        <is>
          <t>Pure</t>
        </is>
      </c>
      <c r="BI2001" t="inlineStr">
        <is>
          <t>DTXSID8022084</t>
        </is>
      </c>
      <c r="BJ2001" t="inlineStr">
        <is>
          <t>10.1002/etc.5620140920</t>
        </is>
      </c>
      <c r="BK2001"/>
      <c r="BL2001"/>
      <c r="BM2001"/>
      <c r="BN2001"/>
      <c r="BO2001"/>
      <c r="BP2001"/>
      <c r="BQ2001"/>
      <c r="BR2001"/>
      <c r="BS2001"/>
      <c r="BT2001" t="inlineStr">
        <is>
          <t>--</t>
        </is>
      </c>
      <c r="BU2001"/>
      <c r="BV2001"/>
      <c r="BW2001"/>
      <c r="BX2001"/>
      <c r="BY2001"/>
      <c r="BZ2001"/>
      <c r="CA2001"/>
      <c r="CB2001"/>
      <c r="CC2001"/>
      <c r="CD2001"/>
      <c r="CE2001"/>
      <c r="CF2001"/>
      <c r="CG2001"/>
      <c r="CH2001"/>
      <c r="CI2001"/>
      <c r="CJ2001"/>
      <c r="CK2001" t="inlineStr">
        <is>
          <t>Broderius,S.J., M.D. Kahl, and M.D. Hoglund</t>
        </is>
      </c>
      <c r="CL2001" t="n">
        <v>15031.0</v>
      </c>
      <c r="CM2001" t="inlineStr">
        <is>
          <t>Use of Joint Toxic Response to Define the Primary Mode of Toxic Action for Diverse Industrial Organic Chemicals</t>
        </is>
      </c>
      <c r="CN2001" t="inlineStr">
        <is>
          <t>Environ. Toxicol. Chem.14(9): 1591-1605</t>
        </is>
      </c>
      <c r="CO2001" t="n">
        <v>1995.0</v>
      </c>
      <c r="CP2001" t="inlineStr">
        <is>
          <t>Broderius,S.J., M.D. Kahl, and M.D. Hoglund (1995). Use of Joint Toxic Response to Define the Primary Mode of Toxic Action for Diverse Industrial Organic Chemicals. Environ. Toxicol. Chem., 14, (9), 1591-1605. doi:10.1002/etc.5620140920. ECOREF#:15031</t>
        </is>
      </c>
    </row>
    <row r="2002">
      <c r="A2002" t="n">
        <v>616864.0</v>
      </c>
      <c r="B2002" t="inlineStr">
        <is>
          <t>4-Ethoxy-2-nitrobenzenamine</t>
        </is>
      </c>
      <c r="C2002"/>
      <c r="D2002" t="inlineStr">
        <is>
          <t>Measured</t>
        </is>
      </c>
      <c r="E2002" t="inlineStr">
        <is>
          <t>Not reported</t>
        </is>
      </c>
      <c r="F2002"/>
      <c r="G2002" t="n">
        <v>97.0</v>
      </c>
      <c r="H2002"/>
      <c r="I2002"/>
      <c r="J2002"/>
      <c r="K2002"/>
      <c r="L2002" t="inlineStr">
        <is>
          <t>Pimephales promelas</t>
        </is>
      </c>
      <c r="M2002" t="inlineStr">
        <is>
          <t>Fathead Minnow</t>
        </is>
      </c>
      <c r="N2002"/>
      <c r="O2002"/>
      <c r="P2002"/>
      <c r="Q2002"/>
      <c r="R2002" t="n">
        <v>34.0</v>
      </c>
      <c r="S2002"/>
      <c r="T2002" t="n">
        <v>36.0</v>
      </c>
      <c r="U2002" t="inlineStr">
        <is>
          <t>Day(s)</t>
        </is>
      </c>
      <c r="V2002" t="inlineStr">
        <is>
          <t>Flow-through</t>
        </is>
      </c>
      <c r="W2002" t="inlineStr">
        <is>
          <t>Fresh water</t>
        </is>
      </c>
      <c r="X2002" t="inlineStr">
        <is>
          <t>Lab</t>
        </is>
      </c>
      <c r="Y2002"/>
      <c r="Z2002" t="inlineStr">
        <is>
          <t>Active ingredient</t>
        </is>
      </c>
      <c r="AA2002"/>
      <c r="AB2002" t="n">
        <v>26.0</v>
      </c>
      <c r="AC2002"/>
      <c r="AD2002"/>
      <c r="AE2002"/>
      <c r="AF2002"/>
      <c r="AG2002" t="inlineStr">
        <is>
          <t>AI mg/L</t>
        </is>
      </c>
      <c r="AH2002"/>
      <c r="AI2002"/>
      <c r="AJ2002"/>
      <c r="AK2002"/>
      <c r="AL2002"/>
      <c r="AM2002"/>
      <c r="AN2002"/>
      <c r="AO2002"/>
      <c r="AP2002"/>
      <c r="AQ2002"/>
      <c r="AR2002"/>
      <c r="AS2002"/>
      <c r="AT2002"/>
      <c r="AU2002"/>
      <c r="AV2002"/>
      <c r="AW2002"/>
      <c r="AX2002" t="inlineStr">
        <is>
          <t>Mortality</t>
        </is>
      </c>
      <c r="AY2002" t="inlineStr">
        <is>
          <t>Mortality</t>
        </is>
      </c>
      <c r="AZ2002" t="inlineStr">
        <is>
          <t>LC50</t>
        </is>
      </c>
      <c r="BA2002"/>
      <c r="BB2002" t="n">
        <v>4.0</v>
      </c>
      <c r="BC2002"/>
      <c r="BD2002"/>
      <c r="BE2002"/>
      <c r="BF2002"/>
      <c r="BG2002" t="inlineStr">
        <is>
          <t>Day(s)</t>
        </is>
      </c>
      <c r="BH2002"/>
      <c r="BI2002" t="inlineStr">
        <is>
          <t>DTXSID8022084</t>
        </is>
      </c>
      <c r="BJ2002"/>
      <c r="BK2002"/>
      <c r="BL2002" t="inlineStr">
        <is>
          <t>Acute</t>
        </is>
      </c>
      <c r="BM2002"/>
      <c r="BN2002"/>
      <c r="BO2002"/>
      <c r="BP2002"/>
      <c r="BQ2002"/>
      <c r="BR2002"/>
      <c r="BS2002"/>
      <c r="BT2002" t="inlineStr">
        <is>
          <t>--</t>
        </is>
      </c>
      <c r="BU2002"/>
      <c r="BV2002"/>
      <c r="BW2002"/>
      <c r="BX2002"/>
      <c r="BY2002"/>
      <c r="BZ2002"/>
      <c r="CA2002"/>
      <c r="CB2002"/>
      <c r="CC2002"/>
      <c r="CD2002"/>
      <c r="CE2002"/>
      <c r="CF2002"/>
      <c r="CG2002"/>
      <c r="CH2002"/>
      <c r="CI2002"/>
      <c r="CJ2002" t="inlineStr">
        <is>
          <t xml:space="preserve">SOURCE/FROM US EPA ENVIRONMENTAL RESEARCH LABORATORY-DULUTH AND THE UNIVERSITY OF WISCONSIN-SUPERIOR CAMPUS//MEDIA/LAKE SUPERIOR WATER OR DECHLORINATED WATER//   </t>
        </is>
      </c>
      <c r="CK2002" t="inlineStr">
        <is>
          <t>Geiger,D.L., S.H. Poirier, L.T. Brooke, and D.J. Call</t>
        </is>
      </c>
      <c r="CL2002" t="n">
        <v>12858.0</v>
      </c>
      <c r="CM2002" t="inlineStr">
        <is>
          <t>Acute Toxicities of Organic Chemicals to Fathead Minnows (Pimephales promelas) Volume III</t>
        </is>
      </c>
      <c r="CN2002" t="inlineStr">
        <is>
          <t>Center for Lake Superior Environmental Studies, University of Wisconsin, Superior, WI:328 p.</t>
        </is>
      </c>
      <c r="CO2002" t="n">
        <v>1986.0</v>
      </c>
      <c r="CP2002" t="inlineStr">
        <is>
          <t>Geiger,D.L., S.H. Poirier, L.T. Brooke, and D.J. Call (1986). Acute Toxicities of Organic Chemicals to Fathead Minnows (Pimephales promelas) Volume III. Center for Lake Superior Environmental Studies, University of Wisconsin, Superior, WI, 328 p. ECOREF#:12858</t>
        </is>
      </c>
    </row>
    <row r="2003">
      <c r="A2003" t="n">
        <v>618859.0</v>
      </c>
      <c r="B2003" t="inlineStr">
        <is>
          <t>3,5-Dinitrotoluene</t>
        </is>
      </c>
      <c r="C2003"/>
      <c r="D2003" t="inlineStr">
        <is>
          <t>Unmeasured</t>
        </is>
      </c>
      <c r="E2003" t="inlineStr">
        <is>
          <t>Not coded</t>
        </is>
      </c>
      <c r="F2003"/>
      <c r="G2003"/>
      <c r="H2003"/>
      <c r="I2003"/>
      <c r="J2003"/>
      <c r="K2003"/>
      <c r="L2003" t="inlineStr">
        <is>
          <t>Pimephales promelas</t>
        </is>
      </c>
      <c r="M2003" t="inlineStr">
        <is>
          <t>Fathead Minnow</t>
        </is>
      </c>
      <c r="N2003" t="inlineStr">
        <is>
          <t>Juvenile</t>
        </is>
      </c>
      <c r="O2003"/>
      <c r="P2003"/>
      <c r="Q2003"/>
      <c r="R2003"/>
      <c r="S2003"/>
      <c r="T2003"/>
      <c r="U2003"/>
      <c r="V2003" t="inlineStr">
        <is>
          <t>Static</t>
        </is>
      </c>
      <c r="W2003" t="inlineStr">
        <is>
          <t>Fresh water</t>
        </is>
      </c>
      <c r="X2003" t="inlineStr">
        <is>
          <t>Lab</t>
        </is>
      </c>
      <c r="Y2003"/>
      <c r="Z2003" t="inlineStr">
        <is>
          <t>Formulation</t>
        </is>
      </c>
      <c r="AA2003"/>
      <c r="AB2003" t="n">
        <v>22.0</v>
      </c>
      <c r="AC2003"/>
      <c r="AD2003"/>
      <c r="AE2003"/>
      <c r="AF2003"/>
      <c r="AG2003" t="inlineStr">
        <is>
          <t>AI mg/L</t>
        </is>
      </c>
      <c r="AH2003"/>
      <c r="AI2003"/>
      <c r="AJ2003"/>
      <c r="AK2003"/>
      <c r="AL2003"/>
      <c r="AM2003"/>
      <c r="AN2003"/>
      <c r="AO2003"/>
      <c r="AP2003"/>
      <c r="AQ2003"/>
      <c r="AR2003"/>
      <c r="AS2003"/>
      <c r="AT2003"/>
      <c r="AU2003"/>
      <c r="AV2003"/>
      <c r="AW2003"/>
      <c r="AX2003" t="inlineStr">
        <is>
          <t>Mortality</t>
        </is>
      </c>
      <c r="AY2003" t="inlineStr">
        <is>
          <t>Mortality</t>
        </is>
      </c>
      <c r="AZ2003" t="inlineStr">
        <is>
          <t>LC50</t>
        </is>
      </c>
      <c r="BA2003"/>
      <c r="BB2003" t="n">
        <v>4.0</v>
      </c>
      <c r="BC2003"/>
      <c r="BD2003"/>
      <c r="BE2003"/>
      <c r="BF2003"/>
      <c r="BG2003" t="inlineStr">
        <is>
          <t>Day(s)</t>
        </is>
      </c>
      <c r="BH2003"/>
      <c r="BI2003" t="inlineStr">
        <is>
          <t>DTXSID40210803</t>
        </is>
      </c>
      <c r="BJ2003"/>
      <c r="BK2003"/>
      <c r="BL2003"/>
      <c r="BM2003"/>
      <c r="BN2003"/>
      <c r="BO2003"/>
      <c r="BP2003"/>
      <c r="BQ2003"/>
      <c r="BR2003"/>
      <c r="BS2003"/>
      <c r="BT2003" t="inlineStr">
        <is>
          <t>--</t>
        </is>
      </c>
      <c r="BU2003"/>
      <c r="BV2003"/>
      <c r="BW2003"/>
      <c r="BX2003"/>
      <c r="BY2003"/>
      <c r="BZ2003"/>
      <c r="CA2003"/>
      <c r="CB2003"/>
      <c r="CC2003"/>
      <c r="CD2003"/>
      <c r="CE2003"/>
      <c r="CF2003"/>
      <c r="CG2003"/>
      <c r="CH2003"/>
      <c r="CI2003" t="inlineStr">
        <is>
          <t xml:space="preserve"> EPA METHODS// </t>
        </is>
      </c>
      <c r="CJ2003" t="inlineStr">
        <is>
          <t xml:space="preserve">   EPA METHODS// </t>
        </is>
      </c>
      <c r="CK2003" t="inlineStr">
        <is>
          <t>Pearson,J.G., J.P. Glennon, J.J. Barkley, and J.W. Highfill</t>
        </is>
      </c>
      <c r="CL2003" t="n">
        <v>5087.0</v>
      </c>
      <c r="CM2003" t="inlineStr">
        <is>
          <t>An Approach to the Toxicological Evaluation of a Complex Industrial Wastewater</t>
        </is>
      </c>
      <c r="CN2003" t="inlineStr">
        <is>
          <t>ASTM Spec. Tech. Publ.:284-301</t>
        </is>
      </c>
      <c r="CO2003" t="n">
        <v>1979.0</v>
      </c>
      <c r="CP2003" t="inlineStr">
        <is>
          <t>Pearson,J.G., J.P. Glennon, J.J. Barkley, and J.W. Highfill (1979). An Approach to the Toxicological Evaluation of a Complex Industrial Wastewater. ASTM Spec. Tech. Publ., 284-301. ECOREF#:5087</t>
        </is>
      </c>
    </row>
    <row r="2004">
      <c r="A2004" t="n">
        <v>618859.0</v>
      </c>
      <c r="B2004" t="inlineStr">
        <is>
          <t>3,5-Dinitrotoluene</t>
        </is>
      </c>
      <c r="C2004"/>
      <c r="D2004" t="inlineStr">
        <is>
          <t>Unmeasured</t>
        </is>
      </c>
      <c r="E2004" t="inlineStr">
        <is>
          <t>Not coded</t>
        </is>
      </c>
      <c r="F2004"/>
      <c r="G2004"/>
      <c r="H2004"/>
      <c r="I2004"/>
      <c r="J2004"/>
      <c r="K2004"/>
      <c r="L2004" t="inlineStr">
        <is>
          <t>Pimephales promelas</t>
        </is>
      </c>
      <c r="M2004" t="inlineStr">
        <is>
          <t>Fathead Minnow</t>
        </is>
      </c>
      <c r="N2004"/>
      <c r="O2004"/>
      <c r="P2004"/>
      <c r="Q2004"/>
      <c r="R2004"/>
      <c r="S2004"/>
      <c r="T2004"/>
      <c r="U2004"/>
      <c r="V2004" t="inlineStr">
        <is>
          <t>Static</t>
        </is>
      </c>
      <c r="W2004" t="inlineStr">
        <is>
          <t>Fresh water</t>
        </is>
      </c>
      <c r="X2004" t="inlineStr">
        <is>
          <t>Lab</t>
        </is>
      </c>
      <c r="Y2004"/>
      <c r="Z2004" t="inlineStr">
        <is>
          <t>Formulation</t>
        </is>
      </c>
      <c r="AA2004"/>
      <c r="AB2004"/>
      <c r="AC2004"/>
      <c r="AD2004" t="n">
        <v>19.0</v>
      </c>
      <c r="AE2004"/>
      <c r="AF2004" t="n">
        <v>50.0</v>
      </c>
      <c r="AG2004" t="inlineStr">
        <is>
          <t>AI mg/L</t>
        </is>
      </c>
      <c r="AH2004"/>
      <c r="AI2004"/>
      <c r="AJ2004"/>
      <c r="AK2004"/>
      <c r="AL2004"/>
      <c r="AM2004"/>
      <c r="AN2004"/>
      <c r="AO2004"/>
      <c r="AP2004"/>
      <c r="AQ2004"/>
      <c r="AR2004"/>
      <c r="AS2004"/>
      <c r="AT2004"/>
      <c r="AU2004"/>
      <c r="AV2004"/>
      <c r="AW2004"/>
      <c r="AX2004" t="inlineStr">
        <is>
          <t>Mortality</t>
        </is>
      </c>
      <c r="AY2004" t="inlineStr">
        <is>
          <t>Mortality</t>
        </is>
      </c>
      <c r="AZ2004" t="inlineStr">
        <is>
          <t>LC50</t>
        </is>
      </c>
      <c r="BA2004"/>
      <c r="BB2004" t="n">
        <v>4.0</v>
      </c>
      <c r="BC2004"/>
      <c r="BD2004"/>
      <c r="BE2004"/>
      <c r="BF2004"/>
      <c r="BG2004" t="inlineStr">
        <is>
          <t>Day(s)</t>
        </is>
      </c>
      <c r="BH2004"/>
      <c r="BI2004" t="inlineStr">
        <is>
          <t>DTXSID40210803</t>
        </is>
      </c>
      <c r="BJ2004"/>
      <c r="BK2004"/>
      <c r="BL2004"/>
      <c r="BM2004"/>
      <c r="BN2004"/>
      <c r="BO2004"/>
      <c r="BP2004"/>
      <c r="BQ2004"/>
      <c r="BR2004"/>
      <c r="BS2004"/>
      <c r="BT2004" t="inlineStr">
        <is>
          <t>--</t>
        </is>
      </c>
      <c r="BU2004"/>
      <c r="BV2004"/>
      <c r="BW2004"/>
      <c r="BX2004"/>
      <c r="BY2004"/>
      <c r="BZ2004"/>
      <c r="CA2004"/>
      <c r="CB2004"/>
      <c r="CC2004"/>
      <c r="CD2004"/>
      <c r="CE2004"/>
      <c r="CF2004"/>
      <c r="CG2004"/>
      <c r="CH2004"/>
      <c r="CI2004"/>
      <c r="CJ2004"/>
      <c r="CK2004" t="inlineStr">
        <is>
          <t>Liu,D.H.W., R.J. Spanggord, H.C. Bailey, G.W.,Jr. Newell, G. Pearson, and M.C. Warner</t>
        </is>
      </c>
      <c r="CL2004" t="n">
        <v>5671.0</v>
      </c>
      <c r="CM2004" t="inlineStr">
        <is>
          <t>Acute Toxicity of TNT Wastewater Components to the Fathead Minnow (Pimephales promelas)</t>
        </is>
      </c>
      <c r="CN2004" t="inlineStr">
        <is>
          <t>In: R.G.Burford (Ed.), Symposium: Int.Congress on Toxicology, Toronto, Ontario, Canada:527 p.</t>
        </is>
      </c>
      <c r="CO2004" t="n">
        <v>1977.0</v>
      </c>
      <c r="CP2004" t="inlineStr">
        <is>
          <t>Liu,D.H.W., R.J. Spanggord, H.C. Bailey, G.W.,Jr. Newell, G. Pearson, and M.C. Warner (1977). Acute Toxicity of TNT Wastewater Components to the Fathead Minnow (Pimephales promelas). In: R.G.Burford (Ed.), Symposium: Int.Congress on Toxicology, Toronto, Ontario, Canada, 527 p. ECOREF#:5671</t>
        </is>
      </c>
    </row>
    <row r="2005">
      <c r="A2005" t="n">
        <v>618859.0</v>
      </c>
      <c r="B2005" t="inlineStr">
        <is>
          <t>3,5-Dinitrotoluene</t>
        </is>
      </c>
      <c r="C2005"/>
      <c r="D2005" t="inlineStr">
        <is>
          <t>Unmeasured</t>
        </is>
      </c>
      <c r="E2005" t="inlineStr">
        <is>
          <t>Not coded</t>
        </is>
      </c>
      <c r="F2005"/>
      <c r="G2005"/>
      <c r="H2005"/>
      <c r="I2005" t="n">
        <v>95.0</v>
      </c>
      <c r="J2005"/>
      <c r="K2005" t="n">
        <v>99.0</v>
      </c>
      <c r="L2005" t="inlineStr">
        <is>
          <t>Pimephales promelas</t>
        </is>
      </c>
      <c r="M2005" t="inlineStr">
        <is>
          <t>Fathead Minnow</t>
        </is>
      </c>
      <c r="N2005" t="inlineStr">
        <is>
          <t>Juvenile</t>
        </is>
      </c>
      <c r="O2005"/>
      <c r="P2005"/>
      <c r="Q2005"/>
      <c r="R2005"/>
      <c r="S2005"/>
      <c r="T2005"/>
      <c r="U2005"/>
      <c r="V2005" t="inlineStr">
        <is>
          <t>Static</t>
        </is>
      </c>
      <c r="W2005" t="inlineStr">
        <is>
          <t>Fresh water</t>
        </is>
      </c>
      <c r="X2005" t="inlineStr">
        <is>
          <t>Lab</t>
        </is>
      </c>
      <c r="Y2005"/>
      <c r="Z2005" t="inlineStr">
        <is>
          <t>Active ingredient</t>
        </is>
      </c>
      <c r="AA2005"/>
      <c r="AB2005" t="n">
        <v>22.6</v>
      </c>
      <c r="AC2005"/>
      <c r="AD2005" t="n">
        <v>13.4</v>
      </c>
      <c r="AE2005"/>
      <c r="AF2005" t="n">
        <v>27.1</v>
      </c>
      <c r="AG2005" t="inlineStr">
        <is>
          <t>AI mg/L</t>
        </is>
      </c>
      <c r="AH2005"/>
      <c r="AI2005"/>
      <c r="AJ2005"/>
      <c r="AK2005"/>
      <c r="AL2005"/>
      <c r="AM2005"/>
      <c r="AN2005"/>
      <c r="AO2005"/>
      <c r="AP2005"/>
      <c r="AQ2005"/>
      <c r="AR2005"/>
      <c r="AS2005"/>
      <c r="AT2005"/>
      <c r="AU2005"/>
      <c r="AV2005"/>
      <c r="AW2005"/>
      <c r="AX2005" t="inlineStr">
        <is>
          <t>Mortality</t>
        </is>
      </c>
      <c r="AY2005" t="inlineStr">
        <is>
          <t>Mortality</t>
        </is>
      </c>
      <c r="AZ2005" t="inlineStr">
        <is>
          <t>LC50</t>
        </is>
      </c>
      <c r="BA2005"/>
      <c r="BB2005" t="n">
        <v>4.0</v>
      </c>
      <c r="BC2005"/>
      <c r="BD2005"/>
      <c r="BE2005"/>
      <c r="BF2005"/>
      <c r="BG2005" t="inlineStr">
        <is>
          <t>Day(s)</t>
        </is>
      </c>
      <c r="BH2005" t="inlineStr">
        <is>
          <t>Pure</t>
        </is>
      </c>
      <c r="BI2005" t="inlineStr">
        <is>
          <t>DTXSID40210803</t>
        </is>
      </c>
      <c r="BJ2005"/>
      <c r="BK2005"/>
      <c r="BL2005"/>
      <c r="BM2005"/>
      <c r="BN2005"/>
      <c r="BO2005"/>
      <c r="BP2005"/>
      <c r="BQ2005"/>
      <c r="BR2005"/>
      <c r="BS2005"/>
      <c r="BT2005" t="inlineStr">
        <is>
          <t>--</t>
        </is>
      </c>
      <c r="BU2005"/>
      <c r="BV2005"/>
      <c r="BW2005"/>
      <c r="BX2005"/>
      <c r="BY2005"/>
      <c r="BZ2005"/>
      <c r="CA2005"/>
      <c r="CB2005"/>
      <c r="CC2005"/>
      <c r="CD2005"/>
      <c r="CE2005"/>
      <c r="CF2005"/>
      <c r="CG2005"/>
      <c r="CH2005"/>
      <c r="CI2005" t="inlineStr">
        <is>
          <t xml:space="preserve"> UNFED// </t>
        </is>
      </c>
      <c r="CJ2005" t="inlineStr">
        <is>
          <t xml:space="preserve">   UNFED// </t>
        </is>
      </c>
      <c r="CK2005" t="inlineStr">
        <is>
          <t>Bailey,H.C., and R.J. Spanggord</t>
        </is>
      </c>
      <c r="CL2005" t="n">
        <v>10141.0</v>
      </c>
      <c r="CM2005" t="inlineStr">
        <is>
          <t>The Relationship Between the Toxicity and Structure of Nitroaromatic Chemicals</t>
        </is>
      </c>
      <c r="CN2005" t="inlineStr">
        <is>
          <t>ASTM Spec. Tech. Publ.:98-107</t>
        </is>
      </c>
      <c r="CO2005" t="n">
        <v>1983.0</v>
      </c>
      <c r="CP2005" t="inlineStr">
        <is>
          <t>Bailey,H.C., and R.J. Spanggord (1983). The Relationship Between the Toxicity and Structure of Nitroaromatic Chemicals. ASTM Spec. Tech. Publ., 98-107. ECOREF#:10141</t>
        </is>
      </c>
    </row>
    <row r="2006">
      <c r="A2006" t="n">
        <v>618871.0</v>
      </c>
      <c r="B2006" t="inlineStr">
        <is>
          <t>3,5-Dinitrobenzenamine</t>
        </is>
      </c>
      <c r="C2006"/>
      <c r="D2006" t="inlineStr">
        <is>
          <t>Unmeasured</t>
        </is>
      </c>
      <c r="E2006" t="inlineStr">
        <is>
          <t>Not coded</t>
        </is>
      </c>
      <c r="F2006"/>
      <c r="G2006"/>
      <c r="H2006"/>
      <c r="I2006"/>
      <c r="J2006"/>
      <c r="K2006"/>
      <c r="L2006" t="inlineStr">
        <is>
          <t>Pimephales promelas</t>
        </is>
      </c>
      <c r="M2006" t="inlineStr">
        <is>
          <t>Fathead Minnow</t>
        </is>
      </c>
      <c r="N2006" t="inlineStr">
        <is>
          <t>Juvenile</t>
        </is>
      </c>
      <c r="O2006"/>
      <c r="P2006"/>
      <c r="Q2006"/>
      <c r="R2006"/>
      <c r="S2006"/>
      <c r="T2006"/>
      <c r="U2006"/>
      <c r="V2006" t="inlineStr">
        <is>
          <t>Static</t>
        </is>
      </c>
      <c r="W2006" t="inlineStr">
        <is>
          <t>Fresh water</t>
        </is>
      </c>
      <c r="X2006" t="inlineStr">
        <is>
          <t>Lab</t>
        </is>
      </c>
      <c r="Y2006"/>
      <c r="Z2006" t="inlineStr">
        <is>
          <t>Formulation</t>
        </is>
      </c>
      <c r="AA2006"/>
      <c r="AB2006" t="n">
        <v>21.4</v>
      </c>
      <c r="AC2006"/>
      <c r="AD2006"/>
      <c r="AE2006"/>
      <c r="AF2006"/>
      <c r="AG2006" t="inlineStr">
        <is>
          <t>AI mg/L</t>
        </is>
      </c>
      <c r="AH2006"/>
      <c r="AI2006"/>
      <c r="AJ2006"/>
      <c r="AK2006"/>
      <c r="AL2006"/>
      <c r="AM2006"/>
      <c r="AN2006"/>
      <c r="AO2006"/>
      <c r="AP2006"/>
      <c r="AQ2006"/>
      <c r="AR2006"/>
      <c r="AS2006"/>
      <c r="AT2006"/>
      <c r="AU2006"/>
      <c r="AV2006"/>
      <c r="AW2006"/>
      <c r="AX2006" t="inlineStr">
        <is>
          <t>Mortality</t>
        </is>
      </c>
      <c r="AY2006" t="inlineStr">
        <is>
          <t>Mortality</t>
        </is>
      </c>
      <c r="AZ2006" t="inlineStr">
        <is>
          <t>LC50</t>
        </is>
      </c>
      <c r="BA2006"/>
      <c r="BB2006" t="n">
        <v>4.0</v>
      </c>
      <c r="BC2006"/>
      <c r="BD2006"/>
      <c r="BE2006"/>
      <c r="BF2006"/>
      <c r="BG2006" t="inlineStr">
        <is>
          <t>Day(s)</t>
        </is>
      </c>
      <c r="BH2006"/>
      <c r="BI2006" t="inlineStr">
        <is>
          <t>DTXSID0044151</t>
        </is>
      </c>
      <c r="BJ2006"/>
      <c r="BK2006"/>
      <c r="BL2006"/>
      <c r="BM2006"/>
      <c r="BN2006"/>
      <c r="BO2006"/>
      <c r="BP2006"/>
      <c r="BQ2006"/>
      <c r="BR2006"/>
      <c r="BS2006"/>
      <c r="BT2006" t="inlineStr">
        <is>
          <t>--</t>
        </is>
      </c>
      <c r="BU2006"/>
      <c r="BV2006"/>
      <c r="BW2006"/>
      <c r="BX2006"/>
      <c r="BY2006"/>
      <c r="BZ2006"/>
      <c r="CA2006"/>
      <c r="CB2006"/>
      <c r="CC2006"/>
      <c r="CD2006"/>
      <c r="CE2006"/>
      <c r="CF2006"/>
      <c r="CG2006"/>
      <c r="CH2006"/>
      <c r="CI2006" t="inlineStr">
        <is>
          <t xml:space="preserve"> EPA METHODS// </t>
        </is>
      </c>
      <c r="CJ2006" t="inlineStr">
        <is>
          <t xml:space="preserve">   EPA METHODS// </t>
        </is>
      </c>
      <c r="CK2006" t="inlineStr">
        <is>
          <t>Pearson,J.G., J.P. Glennon, J.J. Barkley, and J.W. Highfill</t>
        </is>
      </c>
      <c r="CL2006" t="n">
        <v>5087.0</v>
      </c>
      <c r="CM2006" t="inlineStr">
        <is>
          <t>An Approach to the Toxicological Evaluation of a Complex Industrial Wastewater</t>
        </is>
      </c>
      <c r="CN2006" t="inlineStr">
        <is>
          <t>ASTM Spec. Tech. Publ.:284-301</t>
        </is>
      </c>
      <c r="CO2006" t="n">
        <v>1979.0</v>
      </c>
      <c r="CP2006" t="inlineStr">
        <is>
          <t>Pearson,J.G., J.P. Glennon, J.J. Barkley, and J.W. Highfill (1979). An Approach to the Toxicological Evaluation of a Complex Industrial Wastewater. ASTM Spec. Tech. Publ., 284-301. ECOREF#:5087</t>
        </is>
      </c>
    </row>
    <row r="2007">
      <c r="A2007" t="n">
        <v>618871.0</v>
      </c>
      <c r="B2007" t="inlineStr">
        <is>
          <t>3,5-Dinitrobenzenamine</t>
        </is>
      </c>
      <c r="C2007"/>
      <c r="D2007" t="inlineStr">
        <is>
          <t>Measured</t>
        </is>
      </c>
      <c r="E2007" t="inlineStr">
        <is>
          <t>Not coded</t>
        </is>
      </c>
      <c r="F2007" t="inlineStr">
        <is>
          <t>&gt;</t>
        </is>
      </c>
      <c r="G2007" t="n">
        <v>99.9</v>
      </c>
      <c r="H2007"/>
      <c r="I2007"/>
      <c r="J2007"/>
      <c r="K2007"/>
      <c r="L2007" t="inlineStr">
        <is>
          <t>Pimephales promelas</t>
        </is>
      </c>
      <c r="M2007" t="inlineStr">
        <is>
          <t>Fathead Minnow</t>
        </is>
      </c>
      <c r="N2007"/>
      <c r="O2007"/>
      <c r="P2007"/>
      <c r="Q2007"/>
      <c r="R2007" t="n">
        <v>39.0</v>
      </c>
      <c r="S2007"/>
      <c r="T2007" t="n">
        <v>112.0</v>
      </c>
      <c r="U2007" t="inlineStr">
        <is>
          <t>Week(s)</t>
        </is>
      </c>
      <c r="V2007" t="inlineStr">
        <is>
          <t>Static</t>
        </is>
      </c>
      <c r="W2007" t="inlineStr">
        <is>
          <t>Fresh water</t>
        </is>
      </c>
      <c r="X2007" t="inlineStr">
        <is>
          <t>Lab</t>
        </is>
      </c>
      <c r="Y2007"/>
      <c r="Z2007" t="inlineStr">
        <is>
          <t>Active ingredient</t>
        </is>
      </c>
      <c r="AA2007"/>
      <c r="AB2007" t="n">
        <v>21.2</v>
      </c>
      <c r="AC2007"/>
      <c r="AD2007" t="n">
        <v>15.1</v>
      </c>
      <c r="AE2007"/>
      <c r="AF2007" t="n">
        <v>29.9</v>
      </c>
      <c r="AG2007" t="inlineStr">
        <is>
          <t>AI mg/L</t>
        </is>
      </c>
      <c r="AH2007"/>
      <c r="AI2007"/>
      <c r="AJ2007"/>
      <c r="AK2007"/>
      <c r="AL2007"/>
      <c r="AM2007"/>
      <c r="AN2007"/>
      <c r="AO2007"/>
      <c r="AP2007"/>
      <c r="AQ2007"/>
      <c r="AR2007"/>
      <c r="AS2007"/>
      <c r="AT2007"/>
      <c r="AU2007"/>
      <c r="AV2007"/>
      <c r="AW2007"/>
      <c r="AX2007" t="inlineStr">
        <is>
          <t>Mortality</t>
        </is>
      </c>
      <c r="AY2007" t="inlineStr">
        <is>
          <t>Mortality</t>
        </is>
      </c>
      <c r="AZ2007" t="inlineStr">
        <is>
          <t>LC50</t>
        </is>
      </c>
      <c r="BA2007"/>
      <c r="BB2007" t="n">
        <v>4.0</v>
      </c>
      <c r="BC2007"/>
      <c r="BD2007"/>
      <c r="BE2007"/>
      <c r="BF2007"/>
      <c r="BG2007" t="inlineStr">
        <is>
          <t>Day(s)</t>
        </is>
      </c>
      <c r="BH2007" t="inlineStr">
        <is>
          <t>Purified</t>
        </is>
      </c>
      <c r="BI2007" t="inlineStr">
        <is>
          <t>DTXSID0044151</t>
        </is>
      </c>
      <c r="BJ2007"/>
      <c r="BK2007"/>
      <c r="BL2007"/>
      <c r="BM2007"/>
      <c r="BN2007"/>
      <c r="BO2007"/>
      <c r="BP2007"/>
      <c r="BQ2007"/>
      <c r="BR2007"/>
      <c r="BS2007"/>
      <c r="BT2007" t="inlineStr">
        <is>
          <t>--</t>
        </is>
      </c>
      <c r="BU2007"/>
      <c r="BV2007"/>
      <c r="BW2007"/>
      <c r="BX2007"/>
      <c r="BY2007"/>
      <c r="BZ2007"/>
      <c r="CA2007"/>
      <c r="CB2007"/>
      <c r="CC2007"/>
      <c r="CD2007"/>
      <c r="CE2007"/>
      <c r="CF2007"/>
      <c r="CG2007"/>
      <c r="CH2007"/>
      <c r="CI2007" t="inlineStr">
        <is>
          <t xml:space="preserve"> W CHEM CONT/UMHOS/CM//ORG C/T= 7.8*(1*-25*) MG/L C// </t>
        </is>
      </c>
      <c r="CJ2007" t="inlineStr">
        <is>
          <t xml:space="preserve">   W CHEM CONT/UMHOS/CM//ORG C/T= 7.8*(1*-25*) MG/L C// </t>
        </is>
      </c>
      <c r="CK2007" t="inlineStr">
        <is>
          <t>Van der Schalie,W.H.</t>
        </is>
      </c>
      <c r="CL2007" t="n">
        <v>11830.0</v>
      </c>
      <c r="CM2007" t="inlineStr">
        <is>
          <t>The Acute and Chronic Toxicity of 3,5-Dinitroaniline, 1,3-Dinitrobenzene, and 1,3,5-Trinitrobenzene to Freshwater Aquatic</t>
        </is>
      </c>
      <c r="CN2007" t="inlineStr">
        <is>
          <t>Tech.Rep.8305, U.S.Army Med.Bioeng.Res.&amp; Dev.Lab., Frederick, MD:53 p.</t>
        </is>
      </c>
      <c r="CO2007" t="n">
        <v>1983.0</v>
      </c>
      <c r="CP2007" t="inlineStr">
        <is>
          <t>Van der Schalie,W.H. (1983). The Acute and Chronic Toxicity of 3,5-Dinitroaniline, 1,3-Dinitrobenzene, and 1,3,5-Trinitrobenzene to Freshwater Aquatic. Tech.Rep.8305, U.S.Army Med.Bioeng.Res.&amp; Dev.Lab., Frederick, MD, 53 p. ECOREF#:11830</t>
        </is>
      </c>
    </row>
    <row r="2008">
      <c r="A2008" t="n">
        <v>619158.0</v>
      </c>
      <c r="B2008" t="inlineStr">
        <is>
          <t>2,5-Dinitrotoluene</t>
        </is>
      </c>
      <c r="C2008"/>
      <c r="D2008" t="inlineStr">
        <is>
          <t>Unmeasured</t>
        </is>
      </c>
      <c r="E2008" t="inlineStr">
        <is>
          <t>Not coded</t>
        </is>
      </c>
      <c r="F2008"/>
      <c r="G2008"/>
      <c r="H2008"/>
      <c r="I2008"/>
      <c r="J2008"/>
      <c r="K2008"/>
      <c r="L2008" t="inlineStr">
        <is>
          <t>Pimephales promelas</t>
        </is>
      </c>
      <c r="M2008" t="inlineStr">
        <is>
          <t>Fathead Minnow</t>
        </is>
      </c>
      <c r="N2008"/>
      <c r="O2008"/>
      <c r="P2008"/>
      <c r="Q2008"/>
      <c r="R2008"/>
      <c r="S2008"/>
      <c r="T2008"/>
      <c r="U2008"/>
      <c r="V2008" t="inlineStr">
        <is>
          <t>Static</t>
        </is>
      </c>
      <c r="W2008" t="inlineStr">
        <is>
          <t>Fresh water</t>
        </is>
      </c>
      <c r="X2008" t="inlineStr">
        <is>
          <t>Lab</t>
        </is>
      </c>
      <c r="Y2008"/>
      <c r="Z2008" t="inlineStr">
        <is>
          <t>Formulation</t>
        </is>
      </c>
      <c r="AA2008" t="inlineStr">
        <is>
          <t>&lt;</t>
        </is>
      </c>
      <c r="AB2008" t="n">
        <v>5.0</v>
      </c>
      <c r="AC2008"/>
      <c r="AD2008"/>
      <c r="AE2008"/>
      <c r="AF2008"/>
      <c r="AG2008" t="inlineStr">
        <is>
          <t>AI mg/L</t>
        </is>
      </c>
      <c r="AH2008"/>
      <c r="AI2008"/>
      <c r="AJ2008"/>
      <c r="AK2008"/>
      <c r="AL2008"/>
      <c r="AM2008"/>
      <c r="AN2008"/>
      <c r="AO2008"/>
      <c r="AP2008"/>
      <c r="AQ2008"/>
      <c r="AR2008"/>
      <c r="AS2008"/>
      <c r="AT2008"/>
      <c r="AU2008"/>
      <c r="AV2008"/>
      <c r="AW2008"/>
      <c r="AX2008" t="inlineStr">
        <is>
          <t>Mortality</t>
        </is>
      </c>
      <c r="AY2008" t="inlineStr">
        <is>
          <t>Mortality</t>
        </is>
      </c>
      <c r="AZ2008" t="inlineStr">
        <is>
          <t>LC50</t>
        </is>
      </c>
      <c r="BA2008"/>
      <c r="BB2008" t="n">
        <v>4.0</v>
      </c>
      <c r="BC2008"/>
      <c r="BD2008"/>
      <c r="BE2008"/>
      <c r="BF2008"/>
      <c r="BG2008" t="inlineStr">
        <is>
          <t>Day(s)</t>
        </is>
      </c>
      <c r="BH2008"/>
      <c r="BI2008" t="inlineStr">
        <is>
          <t>DTXSID8027248</t>
        </is>
      </c>
      <c r="BJ2008"/>
      <c r="BK2008"/>
      <c r="BL2008"/>
      <c r="BM2008"/>
      <c r="BN2008"/>
      <c r="BO2008"/>
      <c r="BP2008"/>
      <c r="BQ2008"/>
      <c r="BR2008"/>
      <c r="BS2008"/>
      <c r="BT2008" t="inlineStr">
        <is>
          <t>--</t>
        </is>
      </c>
      <c r="BU2008"/>
      <c r="BV2008"/>
      <c r="BW2008"/>
      <c r="BX2008"/>
      <c r="BY2008"/>
      <c r="BZ2008"/>
      <c r="CA2008"/>
      <c r="CB2008"/>
      <c r="CC2008"/>
      <c r="CD2008"/>
      <c r="CE2008"/>
      <c r="CF2008"/>
      <c r="CG2008"/>
      <c r="CH2008"/>
      <c r="CI2008"/>
      <c r="CJ2008"/>
      <c r="CK2008" t="inlineStr">
        <is>
          <t>Liu,D.H.W., R.J. Spanggord, H.C. Bailey, G.W.,Jr. Newell, G. Pearson, and M.C. Warner</t>
        </is>
      </c>
      <c r="CL2008" t="n">
        <v>5671.0</v>
      </c>
      <c r="CM2008" t="inlineStr">
        <is>
          <t>Acute Toxicity of TNT Wastewater Components to the Fathead Minnow (Pimephales promelas)</t>
        </is>
      </c>
      <c r="CN2008" t="inlineStr">
        <is>
          <t>In: R.G.Burford (Ed.), Symposium: Int.Congress on Toxicology, Toronto, Ontario, Canada:527 p.</t>
        </is>
      </c>
      <c r="CO2008" t="n">
        <v>1977.0</v>
      </c>
      <c r="CP2008" t="inlineStr">
        <is>
          <t>Liu,D.H.W., R.J. Spanggord, H.C. Bailey, G.W.,Jr. Newell, G. Pearson, and M.C. Warner (1977). Acute Toxicity of TNT Wastewater Components to the Fathead Minnow (Pimephales promelas). In: R.G.Burford (Ed.), Symposium: Int.Congress on Toxicology, Toronto, Ontario, Canada, 527 p. ECOREF#:5671</t>
        </is>
      </c>
    </row>
    <row r="2009">
      <c r="A2009" t="n">
        <v>619158.0</v>
      </c>
      <c r="B2009" t="inlineStr">
        <is>
          <t>2,5-Dinitrotoluene</t>
        </is>
      </c>
      <c r="C2009"/>
      <c r="D2009" t="inlineStr">
        <is>
          <t>Unmeasured</t>
        </is>
      </c>
      <c r="E2009" t="inlineStr">
        <is>
          <t>Not coded</t>
        </is>
      </c>
      <c r="F2009"/>
      <c r="G2009"/>
      <c r="H2009"/>
      <c r="I2009"/>
      <c r="J2009"/>
      <c r="K2009"/>
      <c r="L2009" t="inlineStr">
        <is>
          <t>Pimephales promelas</t>
        </is>
      </c>
      <c r="M2009" t="inlineStr">
        <is>
          <t>Fathead Minnow</t>
        </is>
      </c>
      <c r="N2009" t="inlineStr">
        <is>
          <t>Juvenile</t>
        </is>
      </c>
      <c r="O2009"/>
      <c r="P2009"/>
      <c r="Q2009"/>
      <c r="R2009"/>
      <c r="S2009"/>
      <c r="T2009"/>
      <c r="U2009"/>
      <c r="V2009" t="inlineStr">
        <is>
          <t>Static</t>
        </is>
      </c>
      <c r="W2009" t="inlineStr">
        <is>
          <t>Fresh water</t>
        </is>
      </c>
      <c r="X2009" t="inlineStr">
        <is>
          <t>Lab</t>
        </is>
      </c>
      <c r="Y2009"/>
      <c r="Z2009" t="inlineStr">
        <is>
          <t>Formulation</t>
        </is>
      </c>
      <c r="AA2009"/>
      <c r="AB2009" t="n">
        <v>1.3</v>
      </c>
      <c r="AC2009"/>
      <c r="AD2009"/>
      <c r="AE2009"/>
      <c r="AF2009"/>
      <c r="AG2009" t="inlineStr">
        <is>
          <t>AI mg/L</t>
        </is>
      </c>
      <c r="AH2009"/>
      <c r="AI2009"/>
      <c r="AJ2009"/>
      <c r="AK2009"/>
      <c r="AL2009"/>
      <c r="AM2009"/>
      <c r="AN2009"/>
      <c r="AO2009"/>
      <c r="AP2009"/>
      <c r="AQ2009"/>
      <c r="AR2009"/>
      <c r="AS2009"/>
      <c r="AT2009"/>
      <c r="AU2009"/>
      <c r="AV2009"/>
      <c r="AW2009"/>
      <c r="AX2009" t="inlineStr">
        <is>
          <t>Mortality</t>
        </is>
      </c>
      <c r="AY2009" t="inlineStr">
        <is>
          <t>Mortality</t>
        </is>
      </c>
      <c r="AZ2009" t="inlineStr">
        <is>
          <t>LC50</t>
        </is>
      </c>
      <c r="BA2009"/>
      <c r="BB2009" t="n">
        <v>4.0</v>
      </c>
      <c r="BC2009"/>
      <c r="BD2009"/>
      <c r="BE2009"/>
      <c r="BF2009"/>
      <c r="BG2009" t="inlineStr">
        <is>
          <t>Day(s)</t>
        </is>
      </c>
      <c r="BH2009"/>
      <c r="BI2009" t="inlineStr">
        <is>
          <t>DTXSID8027248</t>
        </is>
      </c>
      <c r="BJ2009"/>
      <c r="BK2009"/>
      <c r="BL2009"/>
      <c r="BM2009"/>
      <c r="BN2009"/>
      <c r="BO2009"/>
      <c r="BP2009"/>
      <c r="BQ2009"/>
      <c r="BR2009"/>
      <c r="BS2009"/>
      <c r="BT2009" t="inlineStr">
        <is>
          <t>--</t>
        </is>
      </c>
      <c r="BU2009"/>
      <c r="BV2009"/>
      <c r="BW2009"/>
      <c r="BX2009"/>
      <c r="BY2009"/>
      <c r="BZ2009"/>
      <c r="CA2009"/>
      <c r="CB2009"/>
      <c r="CC2009"/>
      <c r="CD2009"/>
      <c r="CE2009"/>
      <c r="CF2009"/>
      <c r="CG2009"/>
      <c r="CH2009"/>
      <c r="CI2009" t="inlineStr">
        <is>
          <t xml:space="preserve"> EPA METHODS// </t>
        </is>
      </c>
      <c r="CJ2009" t="inlineStr">
        <is>
          <t xml:space="preserve">   EPA METHODS// </t>
        </is>
      </c>
      <c r="CK2009" t="inlineStr">
        <is>
          <t>Pearson,J.G., J.P. Glennon, J.J. Barkley, and J.W. Highfill</t>
        </is>
      </c>
      <c r="CL2009" t="n">
        <v>5087.0</v>
      </c>
      <c r="CM2009" t="inlineStr">
        <is>
          <t>An Approach to the Toxicological Evaluation of a Complex Industrial Wastewater</t>
        </is>
      </c>
      <c r="CN2009" t="inlineStr">
        <is>
          <t>ASTM Spec. Tech. Publ.:284-301</t>
        </is>
      </c>
      <c r="CO2009" t="n">
        <v>1979.0</v>
      </c>
      <c r="CP2009" t="inlineStr">
        <is>
          <t>Pearson,J.G., J.P. Glennon, J.J. Barkley, and J.W. Highfill (1979). An Approach to the Toxicological Evaluation of a Complex Industrial Wastewater. ASTM Spec. Tech. Publ., 284-301. ECOREF#:5087</t>
        </is>
      </c>
    </row>
    <row r="2010">
      <c r="A2010" t="n">
        <v>619158.0</v>
      </c>
      <c r="B2010" t="inlineStr">
        <is>
          <t>2,5-Dinitrotoluene</t>
        </is>
      </c>
      <c r="C2010"/>
      <c r="D2010" t="inlineStr">
        <is>
          <t>Unmeasured</t>
        </is>
      </c>
      <c r="E2010" t="inlineStr">
        <is>
          <t>Not coded</t>
        </is>
      </c>
      <c r="F2010"/>
      <c r="G2010"/>
      <c r="H2010"/>
      <c r="I2010" t="n">
        <v>95.0</v>
      </c>
      <c r="J2010"/>
      <c r="K2010" t="n">
        <v>99.0</v>
      </c>
      <c r="L2010" t="inlineStr">
        <is>
          <t>Pimephales promelas</t>
        </is>
      </c>
      <c r="M2010" t="inlineStr">
        <is>
          <t>Fathead Minnow</t>
        </is>
      </c>
      <c r="N2010" t="inlineStr">
        <is>
          <t>Juvenile</t>
        </is>
      </c>
      <c r="O2010"/>
      <c r="P2010"/>
      <c r="Q2010"/>
      <c r="R2010"/>
      <c r="S2010"/>
      <c r="T2010"/>
      <c r="U2010"/>
      <c r="V2010" t="inlineStr">
        <is>
          <t>Static</t>
        </is>
      </c>
      <c r="W2010" t="inlineStr">
        <is>
          <t>Fresh water</t>
        </is>
      </c>
      <c r="X2010" t="inlineStr">
        <is>
          <t>Lab</t>
        </is>
      </c>
      <c r="Y2010"/>
      <c r="Z2010" t="inlineStr">
        <is>
          <t>Active ingredient</t>
        </is>
      </c>
      <c r="AA2010"/>
      <c r="AB2010" t="n">
        <v>1.3</v>
      </c>
      <c r="AC2010"/>
      <c r="AD2010" t="n">
        <v>1.1</v>
      </c>
      <c r="AE2010"/>
      <c r="AF2010" t="n">
        <v>1.4</v>
      </c>
      <c r="AG2010" t="inlineStr">
        <is>
          <t>AI mg/L</t>
        </is>
      </c>
      <c r="AH2010"/>
      <c r="AI2010"/>
      <c r="AJ2010"/>
      <c r="AK2010"/>
      <c r="AL2010"/>
      <c r="AM2010"/>
      <c r="AN2010"/>
      <c r="AO2010"/>
      <c r="AP2010"/>
      <c r="AQ2010"/>
      <c r="AR2010"/>
      <c r="AS2010"/>
      <c r="AT2010"/>
      <c r="AU2010"/>
      <c r="AV2010"/>
      <c r="AW2010"/>
      <c r="AX2010" t="inlineStr">
        <is>
          <t>Mortality</t>
        </is>
      </c>
      <c r="AY2010" t="inlineStr">
        <is>
          <t>Mortality</t>
        </is>
      </c>
      <c r="AZ2010" t="inlineStr">
        <is>
          <t>LC50</t>
        </is>
      </c>
      <c r="BA2010"/>
      <c r="BB2010" t="n">
        <v>4.0</v>
      </c>
      <c r="BC2010"/>
      <c r="BD2010"/>
      <c r="BE2010"/>
      <c r="BF2010"/>
      <c r="BG2010" t="inlineStr">
        <is>
          <t>Day(s)</t>
        </is>
      </c>
      <c r="BH2010" t="inlineStr">
        <is>
          <t>Pure</t>
        </is>
      </c>
      <c r="BI2010" t="inlineStr">
        <is>
          <t>DTXSID8027248</t>
        </is>
      </c>
      <c r="BJ2010"/>
      <c r="BK2010"/>
      <c r="BL2010"/>
      <c r="BM2010"/>
      <c r="BN2010"/>
      <c r="BO2010"/>
      <c r="BP2010"/>
      <c r="BQ2010"/>
      <c r="BR2010"/>
      <c r="BS2010"/>
      <c r="BT2010" t="inlineStr">
        <is>
          <t>--</t>
        </is>
      </c>
      <c r="BU2010"/>
      <c r="BV2010"/>
      <c r="BW2010"/>
      <c r="BX2010"/>
      <c r="BY2010"/>
      <c r="BZ2010"/>
      <c r="CA2010"/>
      <c r="CB2010"/>
      <c r="CC2010"/>
      <c r="CD2010"/>
      <c r="CE2010"/>
      <c r="CF2010"/>
      <c r="CG2010"/>
      <c r="CH2010"/>
      <c r="CI2010" t="inlineStr">
        <is>
          <t xml:space="preserve"> UNFED// </t>
        </is>
      </c>
      <c r="CJ2010" t="inlineStr">
        <is>
          <t xml:space="preserve">   UNFED// </t>
        </is>
      </c>
      <c r="CK2010" t="inlineStr">
        <is>
          <t>Bailey,H.C., and R.J. Spanggord</t>
        </is>
      </c>
      <c r="CL2010" t="n">
        <v>10141.0</v>
      </c>
      <c r="CM2010" t="inlineStr">
        <is>
          <t>The Relationship Between the Toxicity and Structure of Nitroaromatic Chemicals</t>
        </is>
      </c>
      <c r="CN2010" t="inlineStr">
        <is>
          <t>ASTM Spec. Tech. Publ.:98-107</t>
        </is>
      </c>
      <c r="CO2010" t="n">
        <v>1983.0</v>
      </c>
      <c r="CP2010" t="inlineStr">
        <is>
          <t>Bailey,H.C., and R.J. Spanggord (1983). The Relationship Between the Toxicity and Structure of Nitroaromatic Chemicals. ASTM Spec. Tech. Publ., 98-107. ECOREF#:10141</t>
        </is>
      </c>
    </row>
    <row r="2011">
      <c r="A2011" t="n">
        <v>619249.0</v>
      </c>
      <c r="B2011" t="inlineStr">
        <is>
          <t>3-Nitrobenzonitrile</t>
        </is>
      </c>
      <c r="C2011"/>
      <c r="D2011" t="inlineStr">
        <is>
          <t>Unmeasured</t>
        </is>
      </c>
      <c r="E2011" t="inlineStr">
        <is>
          <t>Not coded</t>
        </is>
      </c>
      <c r="F2011"/>
      <c r="G2011"/>
      <c r="H2011"/>
      <c r="I2011"/>
      <c r="J2011"/>
      <c r="K2011"/>
      <c r="L2011" t="inlineStr">
        <is>
          <t>Pimephales promelas</t>
        </is>
      </c>
      <c r="M2011" t="inlineStr">
        <is>
          <t>Fathead Minnow</t>
        </is>
      </c>
      <c r="N2011" t="inlineStr">
        <is>
          <t>Juvenile</t>
        </is>
      </c>
      <c r="O2011"/>
      <c r="P2011"/>
      <c r="Q2011"/>
      <c r="R2011"/>
      <c r="S2011"/>
      <c r="T2011"/>
      <c r="U2011"/>
      <c r="V2011" t="inlineStr">
        <is>
          <t>Static</t>
        </is>
      </c>
      <c r="W2011" t="inlineStr">
        <is>
          <t>Fresh water</t>
        </is>
      </c>
      <c r="X2011" t="inlineStr">
        <is>
          <t>Lab</t>
        </is>
      </c>
      <c r="Y2011"/>
      <c r="Z2011" t="inlineStr">
        <is>
          <t>Formulation</t>
        </is>
      </c>
      <c r="AA2011"/>
      <c r="AB2011" t="n">
        <v>60.2</v>
      </c>
      <c r="AC2011"/>
      <c r="AD2011"/>
      <c r="AE2011"/>
      <c r="AF2011"/>
      <c r="AG2011" t="inlineStr">
        <is>
          <t>AI mg/L</t>
        </is>
      </c>
      <c r="AH2011"/>
      <c r="AI2011"/>
      <c r="AJ2011"/>
      <c r="AK2011"/>
      <c r="AL2011"/>
      <c r="AM2011"/>
      <c r="AN2011"/>
      <c r="AO2011"/>
      <c r="AP2011"/>
      <c r="AQ2011"/>
      <c r="AR2011"/>
      <c r="AS2011"/>
      <c r="AT2011"/>
      <c r="AU2011"/>
      <c r="AV2011"/>
      <c r="AW2011"/>
      <c r="AX2011" t="inlineStr">
        <is>
          <t>Mortality</t>
        </is>
      </c>
      <c r="AY2011" t="inlineStr">
        <is>
          <t>Mortality</t>
        </is>
      </c>
      <c r="AZ2011" t="inlineStr">
        <is>
          <t>LC50</t>
        </is>
      </c>
      <c r="BA2011"/>
      <c r="BB2011" t="n">
        <v>4.0</v>
      </c>
      <c r="BC2011"/>
      <c r="BD2011"/>
      <c r="BE2011"/>
      <c r="BF2011"/>
      <c r="BG2011" t="inlineStr">
        <is>
          <t>Day(s)</t>
        </is>
      </c>
      <c r="BH2011"/>
      <c r="BI2011" t="inlineStr">
        <is>
          <t>DTXSID5060697</t>
        </is>
      </c>
      <c r="BJ2011"/>
      <c r="BK2011"/>
      <c r="BL2011"/>
      <c r="BM2011"/>
      <c r="BN2011"/>
      <c r="BO2011"/>
      <c r="BP2011"/>
      <c r="BQ2011"/>
      <c r="BR2011"/>
      <c r="BS2011"/>
      <c r="BT2011" t="inlineStr">
        <is>
          <t>--</t>
        </is>
      </c>
      <c r="BU2011"/>
      <c r="BV2011"/>
      <c r="BW2011"/>
      <c r="BX2011"/>
      <c r="BY2011"/>
      <c r="BZ2011"/>
      <c r="CA2011"/>
      <c r="CB2011"/>
      <c r="CC2011"/>
      <c r="CD2011"/>
      <c r="CE2011"/>
      <c r="CF2011"/>
      <c r="CG2011"/>
      <c r="CH2011"/>
      <c r="CI2011"/>
      <c r="CJ2011"/>
      <c r="CK2011" t="inlineStr">
        <is>
          <t>Pearson,J.G., J.P. Glennon, J.J. Barkley, and J.W. Highfill</t>
        </is>
      </c>
      <c r="CL2011" t="n">
        <v>5087.0</v>
      </c>
      <c r="CM2011" t="inlineStr">
        <is>
          <t>An Approach to the Toxicological Evaluation of a Complex Industrial Wastewater</t>
        </is>
      </c>
      <c r="CN2011" t="inlineStr">
        <is>
          <t>ASTM Spec. Tech. Publ.:284-301</t>
        </is>
      </c>
      <c r="CO2011" t="n">
        <v>1979.0</v>
      </c>
      <c r="CP2011" t="inlineStr">
        <is>
          <t>Pearson,J.G., J.P. Glennon, J.J. Barkley, and J.W. Highfill (1979). An Approach to the Toxicological Evaluation of a Complex Industrial Wastewater. ASTM Spec. Tech. Publ., 284-301. ECOREF#:5087</t>
        </is>
      </c>
    </row>
    <row r="2012">
      <c r="A2012" t="n">
        <v>619501.0</v>
      </c>
      <c r="B2012" t="inlineStr">
        <is>
          <t>4-Nitrobenzoic acid methyl ester</t>
        </is>
      </c>
      <c r="C2012"/>
      <c r="D2012" t="inlineStr">
        <is>
          <t>Measured</t>
        </is>
      </c>
      <c r="E2012" t="inlineStr">
        <is>
          <t>Not reported</t>
        </is>
      </c>
      <c r="F2012" t="inlineStr">
        <is>
          <t>&gt;</t>
        </is>
      </c>
      <c r="G2012" t="n">
        <v>99.0</v>
      </c>
      <c r="H2012"/>
      <c r="I2012"/>
      <c r="J2012"/>
      <c r="K2012"/>
      <c r="L2012" t="inlineStr">
        <is>
          <t>Pimephales promelas</t>
        </is>
      </c>
      <c r="M2012" t="inlineStr">
        <is>
          <t>Fathead Minnow</t>
        </is>
      </c>
      <c r="N2012"/>
      <c r="O2012"/>
      <c r="P2012" t="n">
        <v>33.0</v>
      </c>
      <c r="Q2012"/>
      <c r="R2012"/>
      <c r="S2012"/>
      <c r="T2012"/>
      <c r="U2012" t="inlineStr">
        <is>
          <t>Day(s)</t>
        </is>
      </c>
      <c r="V2012" t="inlineStr">
        <is>
          <t>Flow-through</t>
        </is>
      </c>
      <c r="W2012" t="inlineStr">
        <is>
          <t>Fresh water</t>
        </is>
      </c>
      <c r="X2012" t="inlineStr">
        <is>
          <t>Lab</t>
        </is>
      </c>
      <c r="Y2012" t="n">
        <v>6.0</v>
      </c>
      <c r="Z2012" t="inlineStr">
        <is>
          <t>Active ingredient</t>
        </is>
      </c>
      <c r="AA2012"/>
      <c r="AB2012" t="n">
        <v>23.8</v>
      </c>
      <c r="AC2012"/>
      <c r="AD2012" t="n">
        <v>22.4</v>
      </c>
      <c r="AE2012"/>
      <c r="AF2012" t="n">
        <v>25.3</v>
      </c>
      <c r="AG2012" t="inlineStr">
        <is>
          <t>AI mg/L</t>
        </is>
      </c>
      <c r="AH2012"/>
      <c r="AI2012"/>
      <c r="AJ2012"/>
      <c r="AK2012"/>
      <c r="AL2012"/>
      <c r="AM2012"/>
      <c r="AN2012"/>
      <c r="AO2012"/>
      <c r="AP2012"/>
      <c r="AQ2012"/>
      <c r="AR2012"/>
      <c r="AS2012"/>
      <c r="AT2012"/>
      <c r="AU2012"/>
      <c r="AV2012"/>
      <c r="AW2012"/>
      <c r="AX2012" t="inlineStr">
        <is>
          <t>Mortality</t>
        </is>
      </c>
      <c r="AY2012" t="inlineStr">
        <is>
          <t>Mortality</t>
        </is>
      </c>
      <c r="AZ2012" t="inlineStr">
        <is>
          <t>LC50</t>
        </is>
      </c>
      <c r="BA2012"/>
      <c r="BB2012" t="n">
        <v>4.0</v>
      </c>
      <c r="BC2012"/>
      <c r="BD2012"/>
      <c r="BE2012"/>
      <c r="BF2012"/>
      <c r="BG2012" t="inlineStr">
        <is>
          <t>Day(s)</t>
        </is>
      </c>
      <c r="BH2012"/>
      <c r="BI2012" t="inlineStr">
        <is>
          <t>DTXSID3022085</t>
        </is>
      </c>
      <c r="BJ2012"/>
      <c r="BK2012"/>
      <c r="BL2012" t="inlineStr">
        <is>
          <t>Acute</t>
        </is>
      </c>
      <c r="BM2012"/>
      <c r="BN2012"/>
      <c r="BO2012"/>
      <c r="BP2012"/>
      <c r="BQ2012"/>
      <c r="BR2012"/>
      <c r="BS2012"/>
      <c r="BT2012" t="inlineStr">
        <is>
          <t>--</t>
        </is>
      </c>
      <c r="BU2012"/>
      <c r="BV2012"/>
      <c r="BW2012"/>
      <c r="BX2012"/>
      <c r="BY2012"/>
      <c r="BZ2012"/>
      <c r="CA2012"/>
      <c r="CB2012"/>
      <c r="CC2012"/>
      <c r="CD2012"/>
      <c r="CE2012"/>
      <c r="CF2012"/>
      <c r="CG2012"/>
      <c r="CH2012"/>
      <c r="CI2012"/>
      <c r="CJ2012" t="inlineStr">
        <is>
          <t xml:space="preserve">SOURCE/US EPA ENVIRONMENTAL RESEARCH LABORATORY DULUTH AND THE UNIVERSITY OF WISCONSIN SUPERIOR//MEDIA/FILTERED LAKE SUPERIOR WATER OR DECHLORINATED CITY OF SUPERIOR WISCONSIN WATER//   </t>
        </is>
      </c>
      <c r="CK2012" t="inlineStr">
        <is>
          <t>Geiger,D.L., C.E. Northcott, D.J. Call, and L.T. Brooke</t>
        </is>
      </c>
      <c r="CL2012" t="n">
        <v>12447.0</v>
      </c>
      <c r="CM2012" t="inlineStr">
        <is>
          <t>Acute Toxicities of Organic Chemicals to Fathead Minnows (Pimephales promelas), Volume II</t>
        </is>
      </c>
      <c r="CN2012" t="inlineStr">
        <is>
          <t>Center for Lake Superior Environmental Studies, University of Wisconsin, Superior, WI:326 p.</t>
        </is>
      </c>
      <c r="CO2012" t="n">
        <v>1985.0</v>
      </c>
      <c r="CP2012" t="inlineStr">
        <is>
          <t>Geiger,D.L., C.E. Northcott, D.J. Call, and L.T. Brooke (1985). Acute Toxicities of Organic Chemicals to Fathead Minnows (Pimephales promelas), Volume II. Center for Lake Superior Environmental Studies, University of Wisconsin, Superior, WI, 326 p. ECOREF#:12447</t>
        </is>
      </c>
    </row>
    <row r="2013">
      <c r="A2013" t="n">
        <v>619501.0</v>
      </c>
      <c r="B2013" t="inlineStr">
        <is>
          <t>4-Nitrobenzoic acid methyl ester</t>
        </is>
      </c>
      <c r="C2013"/>
      <c r="D2013" t="inlineStr">
        <is>
          <t>Measured</t>
        </is>
      </c>
      <c r="E2013" t="inlineStr">
        <is>
          <t>Not coded</t>
        </is>
      </c>
      <c r="F2013" t="inlineStr">
        <is>
          <t>&gt;</t>
        </is>
      </c>
      <c r="G2013" t="n">
        <v>99.0</v>
      </c>
      <c r="H2013"/>
      <c r="I2013"/>
      <c r="J2013"/>
      <c r="K2013"/>
      <c r="L2013" t="inlineStr">
        <is>
          <t>Pimephales promelas</t>
        </is>
      </c>
      <c r="M2013" t="inlineStr">
        <is>
          <t>Fathead Minnow</t>
        </is>
      </c>
      <c r="N2013"/>
      <c r="O2013"/>
      <c r="P2013"/>
      <c r="Q2013"/>
      <c r="R2013" t="n">
        <v>31.0</v>
      </c>
      <c r="S2013"/>
      <c r="T2013" t="n">
        <v>35.0</v>
      </c>
      <c r="U2013" t="inlineStr">
        <is>
          <t>Day(s)</t>
        </is>
      </c>
      <c r="V2013" t="inlineStr">
        <is>
          <t>Flow-through</t>
        </is>
      </c>
      <c r="W2013" t="inlineStr">
        <is>
          <t>Fresh water</t>
        </is>
      </c>
      <c r="X2013" t="inlineStr">
        <is>
          <t>Lab</t>
        </is>
      </c>
      <c r="Y2013"/>
      <c r="Z2013" t="inlineStr">
        <is>
          <t>Active ingredient</t>
        </is>
      </c>
      <c r="AA2013"/>
      <c r="AB2013" t="n">
        <v>23.6</v>
      </c>
      <c r="AC2013"/>
      <c r="AD2013" t="n">
        <v>22.2</v>
      </c>
      <c r="AE2013"/>
      <c r="AF2013" t="n">
        <v>25.0</v>
      </c>
      <c r="AG2013" t="inlineStr">
        <is>
          <t>AI mg/L</t>
        </is>
      </c>
      <c r="AH2013"/>
      <c r="AI2013"/>
      <c r="AJ2013"/>
      <c r="AK2013"/>
      <c r="AL2013"/>
      <c r="AM2013"/>
      <c r="AN2013"/>
      <c r="AO2013"/>
      <c r="AP2013"/>
      <c r="AQ2013"/>
      <c r="AR2013"/>
      <c r="AS2013"/>
      <c r="AT2013"/>
      <c r="AU2013"/>
      <c r="AV2013"/>
      <c r="AW2013"/>
      <c r="AX2013" t="inlineStr">
        <is>
          <t>Mortality</t>
        </is>
      </c>
      <c r="AY2013" t="inlineStr">
        <is>
          <t>Mortality</t>
        </is>
      </c>
      <c r="AZ2013" t="inlineStr">
        <is>
          <t>LC50</t>
        </is>
      </c>
      <c r="BA2013"/>
      <c r="BB2013" t="n">
        <v>4.0</v>
      </c>
      <c r="BC2013"/>
      <c r="BD2013"/>
      <c r="BE2013"/>
      <c r="BF2013"/>
      <c r="BG2013" t="inlineStr">
        <is>
          <t>Day(s)</t>
        </is>
      </c>
      <c r="BH2013" t="inlineStr">
        <is>
          <t>Pure</t>
        </is>
      </c>
      <c r="BI2013" t="inlineStr">
        <is>
          <t>DTXSID3022085</t>
        </is>
      </c>
      <c r="BJ2013" t="inlineStr">
        <is>
          <t>10.1016/0143-1471(84)90081-3</t>
        </is>
      </c>
      <c r="BK2013"/>
      <c r="BL2013"/>
      <c r="BM2013"/>
      <c r="BN2013"/>
      <c r="BO2013"/>
      <c r="BP2013"/>
      <c r="BQ2013"/>
      <c r="BR2013"/>
      <c r="BS2013"/>
      <c r="BT2013" t="inlineStr">
        <is>
          <t>--</t>
        </is>
      </c>
      <c r="BU2013"/>
      <c r="BV2013"/>
      <c r="BW2013"/>
      <c r="BX2013"/>
      <c r="BY2013"/>
      <c r="BZ2013"/>
      <c r="CA2013"/>
      <c r="CB2013"/>
      <c r="CC2013"/>
      <c r="CD2013"/>
      <c r="CE2013"/>
      <c r="CF2013"/>
      <c r="CG2013"/>
      <c r="CH2013"/>
      <c r="CI2013" t="inlineStr">
        <is>
          <t xml:space="preserve"> NOT FED//LAKE SUPERIOR WATER// </t>
        </is>
      </c>
      <c r="CJ2013" t="inlineStr">
        <is>
          <t xml:space="preserve">   NOT FED//LAKE SUPERIOR WATER// </t>
        </is>
      </c>
      <c r="CK2013" t="inlineStr">
        <is>
          <t>Holcombe,G.W., G.L. Phipps, M.L. Knuth, and T. Felhaber</t>
        </is>
      </c>
      <c r="CL2013" t="n">
        <v>10954.0</v>
      </c>
      <c r="CM2013" t="inlineStr">
        <is>
          <t>The Acute Toxicity of Selected Substituted Phenols, Benzenes and Benzoic Acid Esters to Fathead Minnows Pimephales promelas</t>
        </is>
      </c>
      <c r="CN2013" t="inlineStr">
        <is>
          <t>Environ. Pollut. A.35(4): 367-381</t>
        </is>
      </c>
      <c r="CO2013" t="n">
        <v>1984.0</v>
      </c>
      <c r="CP2013" t="inlineStr">
        <is>
          <t>Holcombe,G.W., G.L. Phipps, M.L. Knuth, and T. Felhaber (1984). The Acute Toxicity of Selected Substituted Phenols, Benzenes and Benzoic Acid Esters to Fathead Minnows Pimephales promelas. Environ. Pollut. A., 35, (4), 367-381. doi:10.1016/0143-1471(84)90081-3. ECOREF#:10954</t>
        </is>
      </c>
    </row>
    <row r="2014">
      <c r="A2014" t="n">
        <v>619727.0</v>
      </c>
      <c r="B2014" t="inlineStr">
        <is>
          <t>4-Nitrobenzonitrile</t>
        </is>
      </c>
      <c r="C2014"/>
      <c r="D2014" t="inlineStr">
        <is>
          <t>Unmeasured</t>
        </is>
      </c>
      <c r="E2014" t="inlineStr">
        <is>
          <t>Not coded</t>
        </is>
      </c>
      <c r="F2014"/>
      <c r="G2014"/>
      <c r="H2014"/>
      <c r="I2014"/>
      <c r="J2014"/>
      <c r="K2014"/>
      <c r="L2014" t="inlineStr">
        <is>
          <t>Pimephales promelas</t>
        </is>
      </c>
      <c r="M2014" t="inlineStr">
        <is>
          <t>Fathead Minnow</t>
        </is>
      </c>
      <c r="N2014" t="inlineStr">
        <is>
          <t>Juvenile</t>
        </is>
      </c>
      <c r="O2014"/>
      <c r="P2014"/>
      <c r="Q2014"/>
      <c r="R2014"/>
      <c r="S2014"/>
      <c r="T2014"/>
      <c r="U2014"/>
      <c r="V2014" t="inlineStr">
        <is>
          <t>Static</t>
        </is>
      </c>
      <c r="W2014" t="inlineStr">
        <is>
          <t>Fresh water</t>
        </is>
      </c>
      <c r="X2014" t="inlineStr">
        <is>
          <t>Lab</t>
        </is>
      </c>
      <c r="Y2014"/>
      <c r="Z2014" t="inlineStr">
        <is>
          <t>Formulation</t>
        </is>
      </c>
      <c r="AA2014"/>
      <c r="AB2014" t="n">
        <v>24.4</v>
      </c>
      <c r="AC2014"/>
      <c r="AD2014"/>
      <c r="AE2014"/>
      <c r="AF2014"/>
      <c r="AG2014" t="inlineStr">
        <is>
          <t>AI mg/L</t>
        </is>
      </c>
      <c r="AH2014"/>
      <c r="AI2014"/>
      <c r="AJ2014"/>
      <c r="AK2014"/>
      <c r="AL2014"/>
      <c r="AM2014"/>
      <c r="AN2014"/>
      <c r="AO2014"/>
      <c r="AP2014"/>
      <c r="AQ2014"/>
      <c r="AR2014"/>
      <c r="AS2014"/>
      <c r="AT2014"/>
      <c r="AU2014"/>
      <c r="AV2014"/>
      <c r="AW2014"/>
      <c r="AX2014" t="inlineStr">
        <is>
          <t>Mortality</t>
        </is>
      </c>
      <c r="AY2014" t="inlineStr">
        <is>
          <t>Mortality</t>
        </is>
      </c>
      <c r="AZ2014" t="inlineStr">
        <is>
          <t>LC50</t>
        </is>
      </c>
      <c r="BA2014"/>
      <c r="BB2014" t="n">
        <v>4.0</v>
      </c>
      <c r="BC2014"/>
      <c r="BD2014"/>
      <c r="BE2014"/>
      <c r="BF2014"/>
      <c r="BG2014" t="inlineStr">
        <is>
          <t>Day(s)</t>
        </is>
      </c>
      <c r="BH2014"/>
      <c r="BI2014" t="inlineStr">
        <is>
          <t>DTXSID7060706</t>
        </is>
      </c>
      <c r="BJ2014"/>
      <c r="BK2014"/>
      <c r="BL2014"/>
      <c r="BM2014"/>
      <c r="BN2014"/>
      <c r="BO2014"/>
      <c r="BP2014"/>
      <c r="BQ2014"/>
      <c r="BR2014"/>
      <c r="BS2014"/>
      <c r="BT2014" t="inlineStr">
        <is>
          <t>--</t>
        </is>
      </c>
      <c r="BU2014"/>
      <c r="BV2014"/>
      <c r="BW2014"/>
      <c r="BX2014"/>
      <c r="BY2014"/>
      <c r="BZ2014"/>
      <c r="CA2014"/>
      <c r="CB2014"/>
      <c r="CC2014"/>
      <c r="CD2014"/>
      <c r="CE2014"/>
      <c r="CF2014"/>
      <c r="CG2014"/>
      <c r="CH2014"/>
      <c r="CI2014" t="inlineStr">
        <is>
          <t xml:space="preserve"> CONTR/ASTM METHODS// </t>
        </is>
      </c>
      <c r="CJ2014" t="inlineStr">
        <is>
          <t xml:space="preserve">   CONTR/ASTM METHODS// </t>
        </is>
      </c>
      <c r="CK2014" t="inlineStr">
        <is>
          <t>Pearson,J.G., J.P. Glennon, J.J. Barkley, and J.W. Highfill</t>
        </is>
      </c>
      <c r="CL2014" t="n">
        <v>5087.0</v>
      </c>
      <c r="CM2014" t="inlineStr">
        <is>
          <t>An Approach to the Toxicological Evaluation of a Complex Industrial Wastewater</t>
        </is>
      </c>
      <c r="CN2014" t="inlineStr">
        <is>
          <t>ASTM Spec. Tech. Publ.:284-301</t>
        </is>
      </c>
      <c r="CO2014" t="n">
        <v>1979.0</v>
      </c>
      <c r="CP2014" t="inlineStr">
        <is>
          <t>Pearson,J.G., J.P. Glennon, J.J. Barkley, and J.W. Highfill (1979). An Approach to the Toxicological Evaluation of a Complex Industrial Wastewater. ASTM Spec. Tech. Publ., 284-301. ECOREF#:5087</t>
        </is>
      </c>
    </row>
    <row r="2015">
      <c r="A2015" t="n">
        <v>619807.0</v>
      </c>
      <c r="B2015" t="inlineStr">
        <is>
          <t>4-Nitrobenzamide</t>
        </is>
      </c>
      <c r="C2015"/>
      <c r="D2015" t="inlineStr">
        <is>
          <t>Measured</t>
        </is>
      </c>
      <c r="E2015" t="inlineStr">
        <is>
          <t>Not reported</t>
        </is>
      </c>
      <c r="F2015"/>
      <c r="G2015" t="n">
        <v>98.0</v>
      </c>
      <c r="H2015"/>
      <c r="I2015"/>
      <c r="J2015"/>
      <c r="K2015"/>
      <c r="L2015" t="inlineStr">
        <is>
          <t>Pimephales promelas</t>
        </is>
      </c>
      <c r="M2015" t="inlineStr">
        <is>
          <t>Fathead Minnow</t>
        </is>
      </c>
      <c r="N2015"/>
      <c r="O2015"/>
      <c r="P2015" t="n">
        <v>33.0</v>
      </c>
      <c r="Q2015"/>
      <c r="R2015"/>
      <c r="S2015"/>
      <c r="T2015"/>
      <c r="U2015" t="inlineStr">
        <is>
          <t>Day(s)</t>
        </is>
      </c>
      <c r="V2015" t="inlineStr">
        <is>
          <t>Flow-through</t>
        </is>
      </c>
      <c r="W2015" t="inlineStr">
        <is>
          <t>Fresh water</t>
        </is>
      </c>
      <c r="X2015" t="inlineStr">
        <is>
          <t>Lab</t>
        </is>
      </c>
      <c r="Y2015"/>
      <c r="Z2015" t="inlineStr">
        <is>
          <t>Active ingredient</t>
        </is>
      </c>
      <c r="AA2015"/>
      <c r="AB2015" t="n">
        <v>133.0</v>
      </c>
      <c r="AC2015"/>
      <c r="AD2015" t="n">
        <v>128.0</v>
      </c>
      <c r="AE2015"/>
      <c r="AF2015" t="n">
        <v>137.0</v>
      </c>
      <c r="AG2015" t="inlineStr">
        <is>
          <t>AI mg/L</t>
        </is>
      </c>
      <c r="AH2015"/>
      <c r="AI2015"/>
      <c r="AJ2015"/>
      <c r="AK2015"/>
      <c r="AL2015"/>
      <c r="AM2015"/>
      <c r="AN2015"/>
      <c r="AO2015"/>
      <c r="AP2015"/>
      <c r="AQ2015"/>
      <c r="AR2015"/>
      <c r="AS2015"/>
      <c r="AT2015"/>
      <c r="AU2015"/>
      <c r="AV2015"/>
      <c r="AW2015"/>
      <c r="AX2015" t="inlineStr">
        <is>
          <t>Mortality</t>
        </is>
      </c>
      <c r="AY2015" t="inlineStr">
        <is>
          <t>Mortality</t>
        </is>
      </c>
      <c r="AZ2015" t="inlineStr">
        <is>
          <t>LC50</t>
        </is>
      </c>
      <c r="BA2015"/>
      <c r="BB2015" t="n">
        <v>4.0</v>
      </c>
      <c r="BC2015"/>
      <c r="BD2015"/>
      <c r="BE2015"/>
      <c r="BF2015"/>
      <c r="BG2015" t="inlineStr">
        <is>
          <t>Day(s)</t>
        </is>
      </c>
      <c r="BH2015"/>
      <c r="BI2015" t="inlineStr">
        <is>
          <t>DTXSID8022086</t>
        </is>
      </c>
      <c r="BJ2015"/>
      <c r="BK2015"/>
      <c r="BL2015" t="inlineStr">
        <is>
          <t>Acute</t>
        </is>
      </c>
      <c r="BM2015"/>
      <c r="BN2015"/>
      <c r="BO2015"/>
      <c r="BP2015"/>
      <c r="BQ2015"/>
      <c r="BR2015"/>
      <c r="BS2015"/>
      <c r="BT2015" t="inlineStr">
        <is>
          <t>--</t>
        </is>
      </c>
      <c r="BU2015"/>
      <c r="BV2015"/>
      <c r="BW2015"/>
      <c r="BX2015"/>
      <c r="BY2015"/>
      <c r="BZ2015"/>
      <c r="CA2015"/>
      <c r="CB2015"/>
      <c r="CC2015"/>
      <c r="CD2015"/>
      <c r="CE2015"/>
      <c r="CF2015"/>
      <c r="CG2015"/>
      <c r="CH2015"/>
      <c r="CI2015"/>
      <c r="CJ2015" t="inlineStr">
        <is>
          <t xml:space="preserve">SOURCE/US EPA ENVIRONMENTAL RESEARCH LABORATORY DULUTH AND THE UNIVERSITY OF WISCONSIN SUPERIOR//MEDIA/FILTERED LAKE SUPERIOR WATER OR DECHLORINATED CITY OF SUPERIOR WISCONSIN WATER//   </t>
        </is>
      </c>
      <c r="CK2015" t="inlineStr">
        <is>
          <t>Geiger,D.L., C.E. Northcott, D.J. Call, and L.T. Brooke</t>
        </is>
      </c>
      <c r="CL2015" t="n">
        <v>12447.0</v>
      </c>
      <c r="CM2015" t="inlineStr">
        <is>
          <t>Acute Toxicities of Organic Chemicals to Fathead Minnows (Pimephales promelas), Volume II</t>
        </is>
      </c>
      <c r="CN2015" t="inlineStr">
        <is>
          <t>Center for Lake Superior Environmental Studies, University of Wisconsin, Superior, WI:326 p.</t>
        </is>
      </c>
      <c r="CO2015" t="n">
        <v>1985.0</v>
      </c>
      <c r="CP2015" t="inlineStr">
        <is>
          <t>Geiger,D.L., C.E. Northcott, D.J. Call, and L.T. Brooke (1985). Acute Toxicities of Organic Chemicals to Fathead Minnows (Pimephales promelas), Volume II. Center for Lake Superior Environmental Studies, University of Wisconsin, Superior, WI, 326 p. ECOREF#:12447</t>
        </is>
      </c>
    </row>
    <row r="2016">
      <c r="A2016" t="n">
        <v>619807.0</v>
      </c>
      <c r="B2016" t="inlineStr">
        <is>
          <t>4-Nitrobenzamide</t>
        </is>
      </c>
      <c r="C2016"/>
      <c r="D2016" t="inlineStr">
        <is>
          <t>Measured</t>
        </is>
      </c>
      <c r="E2016" t="inlineStr">
        <is>
          <t>Not coded</t>
        </is>
      </c>
      <c r="F2016" t="inlineStr">
        <is>
          <t>&gt;=</t>
        </is>
      </c>
      <c r="G2016" t="n">
        <v>95.0</v>
      </c>
      <c r="H2016"/>
      <c r="I2016"/>
      <c r="J2016"/>
      <c r="K2016"/>
      <c r="L2016" t="inlineStr">
        <is>
          <t>Pimephales promelas</t>
        </is>
      </c>
      <c r="M2016" t="inlineStr">
        <is>
          <t>Fathead Minnow</t>
        </is>
      </c>
      <c r="N2016" t="inlineStr">
        <is>
          <t>Juvenile</t>
        </is>
      </c>
      <c r="O2016"/>
      <c r="P2016"/>
      <c r="Q2016"/>
      <c r="R2016" t="n">
        <v>26.0</v>
      </c>
      <c r="S2016"/>
      <c r="T2016" t="n">
        <v>34.0</v>
      </c>
      <c r="U2016" t="inlineStr">
        <is>
          <t>Day(s)</t>
        </is>
      </c>
      <c r="V2016" t="inlineStr">
        <is>
          <t>Flow-through</t>
        </is>
      </c>
      <c r="W2016" t="inlineStr">
        <is>
          <t>Fresh water</t>
        </is>
      </c>
      <c r="X2016" t="inlineStr">
        <is>
          <t>Lab</t>
        </is>
      </c>
      <c r="Y2016"/>
      <c r="Z2016" t="inlineStr">
        <is>
          <t>Active ingredient</t>
        </is>
      </c>
      <c r="AA2016"/>
      <c r="AB2016" t="n">
        <v>133.0</v>
      </c>
      <c r="AC2016"/>
      <c r="AD2016"/>
      <c r="AE2016"/>
      <c r="AF2016"/>
      <c r="AG2016" t="inlineStr">
        <is>
          <t>AI mg/L</t>
        </is>
      </c>
      <c r="AH2016"/>
      <c r="AI2016"/>
      <c r="AJ2016"/>
      <c r="AK2016"/>
      <c r="AL2016"/>
      <c r="AM2016"/>
      <c r="AN2016"/>
      <c r="AO2016"/>
      <c r="AP2016"/>
      <c r="AQ2016"/>
      <c r="AR2016"/>
      <c r="AS2016"/>
      <c r="AT2016"/>
      <c r="AU2016"/>
      <c r="AV2016"/>
      <c r="AW2016"/>
      <c r="AX2016" t="inlineStr">
        <is>
          <t>Mortality</t>
        </is>
      </c>
      <c r="AY2016" t="inlineStr">
        <is>
          <t>Mortality</t>
        </is>
      </c>
      <c r="AZ2016" t="inlineStr">
        <is>
          <t>LC50</t>
        </is>
      </c>
      <c r="BA2016"/>
      <c r="BB2016" t="n">
        <v>4.0</v>
      </c>
      <c r="BC2016"/>
      <c r="BD2016"/>
      <c r="BE2016"/>
      <c r="BF2016"/>
      <c r="BG2016" t="inlineStr">
        <is>
          <t>Day(s)</t>
        </is>
      </c>
      <c r="BH2016" t="inlineStr">
        <is>
          <t>Pure</t>
        </is>
      </c>
      <c r="BI2016" t="inlineStr">
        <is>
          <t>DTXSID8022086</t>
        </is>
      </c>
      <c r="BJ2016" t="inlineStr">
        <is>
          <t>10.1002/etc.5620140920</t>
        </is>
      </c>
      <c r="BK2016"/>
      <c r="BL2016"/>
      <c r="BM2016"/>
      <c r="BN2016"/>
      <c r="BO2016"/>
      <c r="BP2016"/>
      <c r="BQ2016"/>
      <c r="BR2016"/>
      <c r="BS2016"/>
      <c r="BT2016" t="inlineStr">
        <is>
          <t>--</t>
        </is>
      </c>
      <c r="BU2016"/>
      <c r="BV2016"/>
      <c r="BW2016"/>
      <c r="BX2016"/>
      <c r="BY2016"/>
      <c r="BZ2016"/>
      <c r="CA2016"/>
      <c r="CB2016"/>
      <c r="CC2016"/>
      <c r="CD2016"/>
      <c r="CE2016"/>
      <c r="CF2016"/>
      <c r="CG2016"/>
      <c r="CH2016"/>
      <c r="CI2016"/>
      <c r="CJ2016"/>
      <c r="CK2016" t="inlineStr">
        <is>
          <t>Broderius,S.J., M.D. Kahl, and M.D. Hoglund</t>
        </is>
      </c>
      <c r="CL2016" t="n">
        <v>15031.0</v>
      </c>
      <c r="CM2016" t="inlineStr">
        <is>
          <t>Use of Joint Toxic Response to Define the Primary Mode of Toxic Action for Diverse Industrial Organic Chemicals</t>
        </is>
      </c>
      <c r="CN2016" t="inlineStr">
        <is>
          <t>Environ. Toxicol. Chem.14(9): 1591-1605</t>
        </is>
      </c>
      <c r="CO2016" t="n">
        <v>1995.0</v>
      </c>
      <c r="CP2016" t="inlineStr">
        <is>
          <t>Broderius,S.J., M.D. Kahl, and M.D. Hoglund (1995). Use of Joint Toxic Response to Define the Primary Mode of Toxic Action for Diverse Industrial Organic Chemicals. Environ. Toxicol. Chem., 14, (9), 1591-1605. doi:10.1002/etc.5620140920. ECOREF#:15031</t>
        </is>
      </c>
    </row>
    <row r="2017">
      <c r="A2017" t="n">
        <v>620882.0</v>
      </c>
      <c r="B2017" t="inlineStr">
        <is>
          <t>4-Nitrophenyl phenyl ether</t>
        </is>
      </c>
      <c r="C2017"/>
      <c r="D2017" t="inlineStr">
        <is>
          <t>Measured</t>
        </is>
      </c>
      <c r="E2017" t="inlineStr">
        <is>
          <t>Not coded</t>
        </is>
      </c>
      <c r="F2017"/>
      <c r="G2017" t="n">
        <v>99.0</v>
      </c>
      <c r="H2017"/>
      <c r="I2017"/>
      <c r="J2017"/>
      <c r="K2017"/>
      <c r="L2017" t="inlineStr">
        <is>
          <t>Pimephales promelas</t>
        </is>
      </c>
      <c r="M2017" t="inlineStr">
        <is>
          <t>Fathead Minnow</t>
        </is>
      </c>
      <c r="N2017"/>
      <c r="O2017"/>
      <c r="P2017"/>
      <c r="Q2017"/>
      <c r="R2017" t="n">
        <v>28.0</v>
      </c>
      <c r="S2017"/>
      <c r="T2017" t="n">
        <v>30.0</v>
      </c>
      <c r="U2017" t="inlineStr">
        <is>
          <t>Day(s)</t>
        </is>
      </c>
      <c r="V2017" t="inlineStr">
        <is>
          <t>Flow-through</t>
        </is>
      </c>
      <c r="W2017" t="inlineStr">
        <is>
          <t>Fresh water</t>
        </is>
      </c>
      <c r="X2017" t="inlineStr">
        <is>
          <t>Lab</t>
        </is>
      </c>
      <c r="Y2017"/>
      <c r="Z2017" t="inlineStr">
        <is>
          <t>Active ingredient</t>
        </is>
      </c>
      <c r="AA2017"/>
      <c r="AB2017" t="n">
        <v>2.65</v>
      </c>
      <c r="AC2017"/>
      <c r="AD2017"/>
      <c r="AE2017"/>
      <c r="AF2017"/>
      <c r="AG2017" t="inlineStr">
        <is>
          <t>AI mg/L</t>
        </is>
      </c>
      <c r="AH2017"/>
      <c r="AI2017"/>
      <c r="AJ2017"/>
      <c r="AK2017"/>
      <c r="AL2017"/>
      <c r="AM2017"/>
      <c r="AN2017"/>
      <c r="AO2017"/>
      <c r="AP2017"/>
      <c r="AQ2017"/>
      <c r="AR2017"/>
      <c r="AS2017"/>
      <c r="AT2017"/>
      <c r="AU2017"/>
      <c r="AV2017"/>
      <c r="AW2017"/>
      <c r="AX2017" t="inlineStr">
        <is>
          <t>Mortality</t>
        </is>
      </c>
      <c r="AY2017" t="inlineStr">
        <is>
          <t>Mortality</t>
        </is>
      </c>
      <c r="AZ2017" t="inlineStr">
        <is>
          <t>LC50</t>
        </is>
      </c>
      <c r="BA2017"/>
      <c r="BB2017" t="n">
        <v>4.0</v>
      </c>
      <c r="BC2017"/>
      <c r="BD2017"/>
      <c r="BE2017"/>
      <c r="BF2017"/>
      <c r="BG2017" t="inlineStr">
        <is>
          <t>Day(s)</t>
        </is>
      </c>
      <c r="BH2017" t="inlineStr">
        <is>
          <t>Pure</t>
        </is>
      </c>
      <c r="BI2017" t="inlineStr">
        <is>
          <t>DTXSID3022087</t>
        </is>
      </c>
      <c r="BJ2017"/>
      <c r="BK2017"/>
      <c r="BL2017"/>
      <c r="BM2017"/>
      <c r="BN2017"/>
      <c r="BO2017"/>
      <c r="BP2017"/>
      <c r="BQ2017"/>
      <c r="BR2017"/>
      <c r="BS2017"/>
      <c r="BT2017" t="inlineStr">
        <is>
          <t>--</t>
        </is>
      </c>
      <c r="BU2017"/>
      <c r="BV2017"/>
      <c r="BW2017"/>
      <c r="BX2017"/>
      <c r="BY2017"/>
      <c r="BZ2017"/>
      <c r="CA2017"/>
      <c r="CB2017"/>
      <c r="CC2017"/>
      <c r="CD2017"/>
      <c r="CE2017"/>
      <c r="CF2017"/>
      <c r="CG2017"/>
      <c r="CH2017"/>
      <c r="CI2017" t="inlineStr">
        <is>
          <t xml:space="preserve"> The method of preparation for the toxicant stock was not  NR recorded, nor were nominal tank concentrations calculated. IndividuNA temperatures were not recorded; however, the mean temperature for the water bath was 22.1 C.  Individual </t>
        </is>
      </c>
      <c r="CJ2017" t="inlineStr">
        <is>
          <t xml:space="preserve">   The method of preparation for the toxicant stock was not  NR recorded, nor were nominal tank concentrations calculated. IndividuNA temperatures were not recorded; however, the mean temperature for the water bath was 22.1 C.  Individual </t>
        </is>
      </c>
      <c r="CK2017" t="inlineStr">
        <is>
          <t>Geiger,D.L., D.J. Call, and L.T. Brooke</t>
        </is>
      </c>
      <c r="CL2017" t="n">
        <v>12859.0</v>
      </c>
      <c r="CM2017" t="inlineStr">
        <is>
          <t>Acute Toxicities of Organic Chemicals to Fathead Minnows (Pimephales promelas) Volume IV</t>
        </is>
      </c>
      <c r="CN2017" t="inlineStr">
        <is>
          <t>Center for Lake Superior Environmental Studies, University of Wisconsin, Superior, WI4:355 p.</t>
        </is>
      </c>
      <c r="CO2017" t="n">
        <v>1988.0</v>
      </c>
      <c r="CP2017" t="inlineStr">
        <is>
          <t>Geiger,D.L., D.J. Call, and L.T. Brooke (1988). Acute Toxicities of Organic Chemicals to Fathead Minnows (Pimephales promelas) Volume IV. Center for Lake Superior Environmental Studies, University of Wisconsin, Superior, WI, 4, 355 p. ECOREF#:12859</t>
        </is>
      </c>
    </row>
    <row r="2018">
      <c r="A2018" t="n">
        <v>621089.0</v>
      </c>
      <c r="B2018" t="inlineStr">
        <is>
          <t>1,1'-[Sulfinylbis(methylene)]bisbenzene</t>
        </is>
      </c>
      <c r="C2018"/>
      <c r="D2018" t="inlineStr">
        <is>
          <t>Measured</t>
        </is>
      </c>
      <c r="E2018" t="inlineStr">
        <is>
          <t>Not coded</t>
        </is>
      </c>
      <c r="F2018"/>
      <c r="G2018" t="n">
        <v>98.0</v>
      </c>
      <c r="H2018"/>
      <c r="I2018"/>
      <c r="J2018"/>
      <c r="K2018"/>
      <c r="L2018" t="inlineStr">
        <is>
          <t>Pimephales promelas</t>
        </is>
      </c>
      <c r="M2018" t="inlineStr">
        <is>
          <t>Fathead Minnow</t>
        </is>
      </c>
      <c r="N2018"/>
      <c r="O2018"/>
      <c r="P2018" t="n">
        <v>34.0</v>
      </c>
      <c r="Q2018"/>
      <c r="R2018"/>
      <c r="S2018"/>
      <c r="T2018"/>
      <c r="U2018" t="inlineStr">
        <is>
          <t>Day(s)</t>
        </is>
      </c>
      <c r="V2018" t="inlineStr">
        <is>
          <t>Flow-through</t>
        </is>
      </c>
      <c r="W2018" t="inlineStr">
        <is>
          <t>Fresh water</t>
        </is>
      </c>
      <c r="X2018" t="inlineStr">
        <is>
          <t>Lab</t>
        </is>
      </c>
      <c r="Y2018"/>
      <c r="Z2018" t="inlineStr">
        <is>
          <t>Active ingredient</t>
        </is>
      </c>
      <c r="AA2018"/>
      <c r="AB2018" t="n">
        <v>80.1</v>
      </c>
      <c r="AC2018"/>
      <c r="AD2018" t="n">
        <v>73.6</v>
      </c>
      <c r="AE2018"/>
      <c r="AF2018" t="n">
        <v>87.2</v>
      </c>
      <c r="AG2018" t="inlineStr">
        <is>
          <t>AI mg/L</t>
        </is>
      </c>
      <c r="AH2018"/>
      <c r="AI2018"/>
      <c r="AJ2018"/>
      <c r="AK2018"/>
      <c r="AL2018"/>
      <c r="AM2018"/>
      <c r="AN2018"/>
      <c r="AO2018"/>
      <c r="AP2018"/>
      <c r="AQ2018"/>
      <c r="AR2018"/>
      <c r="AS2018"/>
      <c r="AT2018"/>
      <c r="AU2018"/>
      <c r="AV2018"/>
      <c r="AW2018"/>
      <c r="AX2018" t="inlineStr">
        <is>
          <t>Mortality</t>
        </is>
      </c>
      <c r="AY2018" t="inlineStr">
        <is>
          <t>Mortality</t>
        </is>
      </c>
      <c r="AZ2018" t="inlineStr">
        <is>
          <t>LC50</t>
        </is>
      </c>
      <c r="BA2018"/>
      <c r="BB2018" t="n">
        <v>4.0</v>
      </c>
      <c r="BC2018"/>
      <c r="BD2018"/>
      <c r="BE2018"/>
      <c r="BF2018"/>
      <c r="BG2018" t="inlineStr">
        <is>
          <t>Day(s)</t>
        </is>
      </c>
      <c r="BH2018" t="inlineStr">
        <is>
          <t>Pure</t>
        </is>
      </c>
      <c r="BI2018" t="inlineStr">
        <is>
          <t>DTXSID8022088</t>
        </is>
      </c>
      <c r="BJ2018"/>
      <c r="BK2018"/>
      <c r="BL2018"/>
      <c r="BM2018"/>
      <c r="BN2018"/>
      <c r="BO2018"/>
      <c r="BP2018"/>
      <c r="BQ2018"/>
      <c r="BR2018"/>
      <c r="BS2018"/>
      <c r="BT2018" t="inlineStr">
        <is>
          <t>--</t>
        </is>
      </c>
      <c r="BU2018"/>
      <c r="BV2018"/>
      <c r="BW2018"/>
      <c r="BX2018"/>
      <c r="BY2018"/>
      <c r="BZ2018"/>
      <c r="CA2018"/>
      <c r="CB2018"/>
      <c r="CC2018"/>
      <c r="CD2018"/>
      <c r="CE2018"/>
      <c r="CF2018"/>
      <c r="CG2018"/>
      <c r="CH2018"/>
      <c r="CI2018" t="inlineStr">
        <is>
          <t xml:space="preserve"> Affected fish were hypoactive, swam near the tank bottom and were underreactive to external stimuli.  They also had convulsions, rigid musculature and lost equilibrium prior to death. </t>
        </is>
      </c>
      <c r="CJ2018" t="inlineStr">
        <is>
          <t xml:space="preserve">   Affected fish were hypoactive, swam near the tank bottom and were underreactive to external stimuli.  They also had convulsions, rigid musculature and lost equilibrium prior to death. </t>
        </is>
      </c>
      <c r="CK2018" t="inlineStr">
        <is>
          <t>Geiger,D.L., L.T. Brooke, and D.J. Call</t>
        </is>
      </c>
      <c r="CL2018" t="n">
        <v>3217.0</v>
      </c>
      <c r="CM2018" t="inlineStr">
        <is>
          <t>Acute Toxicities of Organic Chemicals to Fathead Minnows (Pimephales promelas), Volume V</t>
        </is>
      </c>
      <c r="CN2018" t="inlineStr">
        <is>
          <t>Center for Lake Superior Environmental Studies, University of Wisconsin, Superior, WI:332 p.</t>
        </is>
      </c>
      <c r="CO2018" t="n">
        <v>1990.0</v>
      </c>
      <c r="CP2018" t="inlineStr">
        <is>
          <t>Geiger,D.L., L.T. Brooke, and D.J. Call (1990). Acute Toxicities of Organic Chemicals to Fathead Minnows (Pimephales promelas), Volume V. Center for Lake Superior Environmental Studies, University of Wisconsin, Superior, WI, 332 p. ECOREF#:3217</t>
        </is>
      </c>
    </row>
    <row r="2019">
      <c r="A2019" t="n">
        <v>621421.0</v>
      </c>
      <c r="B2019" t="inlineStr">
        <is>
          <t>N-(3-Hydroxyphenyl)acetamide</t>
        </is>
      </c>
      <c r="C2019"/>
      <c r="D2019" t="inlineStr">
        <is>
          <t>Measured</t>
        </is>
      </c>
      <c r="E2019" t="inlineStr">
        <is>
          <t>Not coded</t>
        </is>
      </c>
      <c r="F2019"/>
      <c r="G2019" t="n">
        <v>97.0</v>
      </c>
      <c r="H2019"/>
      <c r="I2019"/>
      <c r="J2019"/>
      <c r="K2019"/>
      <c r="L2019" t="inlineStr">
        <is>
          <t>Pimephales promelas</t>
        </is>
      </c>
      <c r="M2019" t="inlineStr">
        <is>
          <t>Fathead Minnow</t>
        </is>
      </c>
      <c r="N2019"/>
      <c r="O2019"/>
      <c r="P2019"/>
      <c r="Q2019"/>
      <c r="R2019" t="n">
        <v>34.0</v>
      </c>
      <c r="S2019"/>
      <c r="T2019" t="n">
        <v>36.0</v>
      </c>
      <c r="U2019" t="inlineStr">
        <is>
          <t>Day(s)</t>
        </is>
      </c>
      <c r="V2019" t="inlineStr">
        <is>
          <t>Flow-through</t>
        </is>
      </c>
      <c r="W2019" t="inlineStr">
        <is>
          <t>Fresh water</t>
        </is>
      </c>
      <c r="X2019" t="inlineStr">
        <is>
          <t>Lab</t>
        </is>
      </c>
      <c r="Y2019"/>
      <c r="Z2019" t="inlineStr">
        <is>
          <t>Active ingredient</t>
        </is>
      </c>
      <c r="AA2019"/>
      <c r="AB2019" t="n">
        <v>1130.0</v>
      </c>
      <c r="AC2019"/>
      <c r="AD2019" t="n">
        <v>1070.0</v>
      </c>
      <c r="AE2019"/>
      <c r="AF2019" t="n">
        <v>1190.0</v>
      </c>
      <c r="AG2019" t="inlineStr">
        <is>
          <t>AI mg/L</t>
        </is>
      </c>
      <c r="AH2019"/>
      <c r="AI2019"/>
      <c r="AJ2019"/>
      <c r="AK2019"/>
      <c r="AL2019"/>
      <c r="AM2019"/>
      <c r="AN2019"/>
      <c r="AO2019"/>
      <c r="AP2019"/>
      <c r="AQ2019"/>
      <c r="AR2019"/>
      <c r="AS2019"/>
      <c r="AT2019"/>
      <c r="AU2019"/>
      <c r="AV2019"/>
      <c r="AW2019"/>
      <c r="AX2019" t="inlineStr">
        <is>
          <t>Mortality</t>
        </is>
      </c>
      <c r="AY2019" t="inlineStr">
        <is>
          <t>Mortality</t>
        </is>
      </c>
      <c r="AZ2019" t="inlineStr">
        <is>
          <t>LC50</t>
        </is>
      </c>
      <c r="BA2019"/>
      <c r="BB2019" t="n">
        <v>4.0</v>
      </c>
      <c r="BC2019"/>
      <c r="BD2019"/>
      <c r="BE2019"/>
      <c r="BF2019"/>
      <c r="BG2019" t="inlineStr">
        <is>
          <t>Day(s)</t>
        </is>
      </c>
      <c r="BH2019" t="inlineStr">
        <is>
          <t>Pure</t>
        </is>
      </c>
      <c r="BI2019" t="inlineStr">
        <is>
          <t>DTXSID3022089</t>
        </is>
      </c>
      <c r="BJ2019"/>
      <c r="BK2019"/>
      <c r="BL2019"/>
      <c r="BM2019"/>
      <c r="BN2019"/>
      <c r="BO2019"/>
      <c r="BP2019"/>
      <c r="BQ2019"/>
      <c r="BR2019"/>
      <c r="BS2019"/>
      <c r="BT2019" t="inlineStr">
        <is>
          <t>--</t>
        </is>
      </c>
      <c r="BU2019"/>
      <c r="BV2019"/>
      <c r="BW2019"/>
      <c r="BX2019"/>
      <c r="BY2019"/>
      <c r="BZ2019"/>
      <c r="CA2019"/>
      <c r="CB2019"/>
      <c r="CC2019"/>
      <c r="CD2019"/>
      <c r="CE2019"/>
      <c r="CF2019"/>
      <c r="CG2019"/>
      <c r="CH2019"/>
      <c r="CI2019" t="inlineStr">
        <is>
          <t xml:space="preserve"> Affected fish were darker than the controls and were hypo-NR active, swam at the surface, lost schooling behavior and equilibrNAm prior to death. </t>
        </is>
      </c>
      <c r="CJ2019" t="inlineStr">
        <is>
          <t xml:space="preserve">   Affected fish were darker than the controls and were hypo-NR active, swam at the surface, lost schooling behavior and equilibrNAm prior to death. </t>
        </is>
      </c>
      <c r="CK2019" t="inlineStr">
        <is>
          <t>Brooke,L.T., D.J. Call, D.L. Geiger, and C.E. Northcott</t>
        </is>
      </c>
      <c r="CL2019" t="n">
        <v>12448.0</v>
      </c>
      <c r="CM2019" t="inlineStr">
        <is>
          <t>Acute Toxicities of Organic Chemicals to Fathead Minnows (Pimephales promelas), Vol. 1</t>
        </is>
      </c>
      <c r="CN2019" t="inlineStr">
        <is>
          <t>Center for Lake Superior Environmental Studies, University of Wisconsin-Superior, Superior, WI:414 p.</t>
        </is>
      </c>
      <c r="CO2019" t="n">
        <v>1984.0</v>
      </c>
      <c r="CP2019" t="inlineStr">
        <is>
          <t>Brooke,L.T., D.J. Call, D.L. Geiger, and C.E. Northcott (1984). Acute Toxicities of Organic Chemicals to Fathead Minnows (Pimephales promelas), Vol. 1. Center for Lake Superior Environmental Studies, University of Wisconsin-Superior, Superior, WI, 414 p. ECOREF#:12448</t>
        </is>
      </c>
    </row>
    <row r="2020">
      <c r="A2020" t="n">
        <v>622402.0</v>
      </c>
      <c r="B2020" t="inlineStr">
        <is>
          <t>Hydroxyethylmorpholine</t>
        </is>
      </c>
      <c r="C2020"/>
      <c r="D2020" t="inlineStr">
        <is>
          <t>Measured</t>
        </is>
      </c>
      <c r="E2020" t="inlineStr">
        <is>
          <t>Not reported</t>
        </is>
      </c>
      <c r="F2020"/>
      <c r="G2020" t="n">
        <v>97.0</v>
      </c>
      <c r="H2020"/>
      <c r="I2020"/>
      <c r="J2020"/>
      <c r="K2020"/>
      <c r="L2020" t="inlineStr">
        <is>
          <t>Pimephales promelas</t>
        </is>
      </c>
      <c r="M2020" t="inlineStr">
        <is>
          <t>Fathead Minnow</t>
        </is>
      </c>
      <c r="N2020"/>
      <c r="O2020"/>
      <c r="P2020"/>
      <c r="Q2020"/>
      <c r="R2020" t="n">
        <v>32.0</v>
      </c>
      <c r="S2020"/>
      <c r="T2020" t="n">
        <v>34.0</v>
      </c>
      <c r="U2020" t="inlineStr">
        <is>
          <t>Day(s)</t>
        </is>
      </c>
      <c r="V2020" t="inlineStr">
        <is>
          <t>Flow-through</t>
        </is>
      </c>
      <c r="W2020" t="inlineStr">
        <is>
          <t>Fresh water</t>
        </is>
      </c>
      <c r="X2020" t="inlineStr">
        <is>
          <t>Lab</t>
        </is>
      </c>
      <c r="Y2020"/>
      <c r="Z2020" t="inlineStr">
        <is>
          <t>Active ingredient</t>
        </is>
      </c>
      <c r="AA2020"/>
      <c r="AB2020" t="n">
        <v>2710.0</v>
      </c>
      <c r="AC2020"/>
      <c r="AD2020" t="n">
        <v>2460.0</v>
      </c>
      <c r="AE2020"/>
      <c r="AF2020" t="n">
        <v>2990.0</v>
      </c>
      <c r="AG2020" t="inlineStr">
        <is>
          <t>AI mg/L</t>
        </is>
      </c>
      <c r="AH2020"/>
      <c r="AI2020"/>
      <c r="AJ2020"/>
      <c r="AK2020"/>
      <c r="AL2020"/>
      <c r="AM2020"/>
      <c r="AN2020"/>
      <c r="AO2020"/>
      <c r="AP2020"/>
      <c r="AQ2020"/>
      <c r="AR2020"/>
      <c r="AS2020"/>
      <c r="AT2020"/>
      <c r="AU2020"/>
      <c r="AV2020"/>
      <c r="AW2020"/>
      <c r="AX2020" t="inlineStr">
        <is>
          <t>Mortality</t>
        </is>
      </c>
      <c r="AY2020" t="inlineStr">
        <is>
          <t>Mortality</t>
        </is>
      </c>
      <c r="AZ2020" t="inlineStr">
        <is>
          <t>LC50</t>
        </is>
      </c>
      <c r="BA2020"/>
      <c r="BB2020" t="n">
        <v>4.0</v>
      </c>
      <c r="BC2020"/>
      <c r="BD2020"/>
      <c r="BE2020"/>
      <c r="BF2020"/>
      <c r="BG2020" t="inlineStr">
        <is>
          <t>Day(s)</t>
        </is>
      </c>
      <c r="BH2020"/>
      <c r="BI2020" t="inlineStr">
        <is>
          <t>DTXSID2022090</t>
        </is>
      </c>
      <c r="BJ2020"/>
      <c r="BK2020"/>
      <c r="BL2020" t="inlineStr">
        <is>
          <t>Acute</t>
        </is>
      </c>
      <c r="BM2020"/>
      <c r="BN2020"/>
      <c r="BO2020"/>
      <c r="BP2020"/>
      <c r="BQ2020"/>
      <c r="BR2020"/>
      <c r="BS2020"/>
      <c r="BT2020" t="inlineStr">
        <is>
          <t>--</t>
        </is>
      </c>
      <c r="BU2020"/>
      <c r="BV2020"/>
      <c r="BW2020"/>
      <c r="BX2020"/>
      <c r="BY2020"/>
      <c r="BZ2020"/>
      <c r="CA2020"/>
      <c r="CB2020"/>
      <c r="CC2020"/>
      <c r="CD2020"/>
      <c r="CE2020"/>
      <c r="CF2020"/>
      <c r="CG2020"/>
      <c r="CH2020"/>
      <c r="CI2020"/>
      <c r="CJ2020" t="inlineStr">
        <is>
          <t xml:space="preserve">SOURCE/FROM US EPA ENVIRONMENTAL RESEARCH LABORATORY-DULUTH AND THE UNIVERSITY OF WISCONSIN-SUPERIOR CAMPUS//MEDIA/LAKE SUPERIOR WATER OR DECHLORINATED WATER//   </t>
        </is>
      </c>
      <c r="CK2020" t="inlineStr">
        <is>
          <t>Geiger,D.L., S.H. Poirier, L.T. Brooke, and D.J. Call</t>
        </is>
      </c>
      <c r="CL2020" t="n">
        <v>12858.0</v>
      </c>
      <c r="CM2020" t="inlineStr">
        <is>
          <t>Acute Toxicities of Organic Chemicals to Fathead Minnows (Pimephales promelas) Volume III</t>
        </is>
      </c>
      <c r="CN2020" t="inlineStr">
        <is>
          <t>Center for Lake Superior Environmental Studies, University of Wisconsin, Superior, WI:328 p.</t>
        </is>
      </c>
      <c r="CO2020" t="n">
        <v>1986.0</v>
      </c>
      <c r="CP2020" t="inlineStr">
        <is>
          <t>Geiger,D.L., S.H. Poirier, L.T. Brooke, and D.J. Call (1986). Acute Toxicities of Organic Chemicals to Fathead Minnows (Pimephales promelas) Volume III. Center for Lake Superior Environmental Studies, University of Wisconsin, Superior, WI, 328 p. ECOREF#:12858</t>
        </is>
      </c>
    </row>
    <row r="2021">
      <c r="A2021" t="n">
        <v>623256.0</v>
      </c>
      <c r="B2021" t="inlineStr">
        <is>
          <t>1,4-Bis(chloromethyl)benzene</t>
        </is>
      </c>
      <c r="C2021"/>
      <c r="D2021" t="inlineStr">
        <is>
          <t>Measured</t>
        </is>
      </c>
      <c r="E2021" t="inlineStr">
        <is>
          <t>Not coded</t>
        </is>
      </c>
      <c r="F2021"/>
      <c r="G2021" t="n">
        <v>98.0</v>
      </c>
      <c r="H2021"/>
      <c r="I2021"/>
      <c r="J2021"/>
      <c r="K2021"/>
      <c r="L2021" t="inlineStr">
        <is>
          <t>Pimephales promelas</t>
        </is>
      </c>
      <c r="M2021" t="inlineStr">
        <is>
          <t>Fathead Minnow</t>
        </is>
      </c>
      <c r="N2021"/>
      <c r="O2021"/>
      <c r="P2021"/>
      <c r="Q2021"/>
      <c r="R2021" t="n">
        <v>30.0</v>
      </c>
      <c r="S2021"/>
      <c r="T2021" t="n">
        <v>32.0</v>
      </c>
      <c r="U2021" t="inlineStr">
        <is>
          <t>Day(s)</t>
        </is>
      </c>
      <c r="V2021" t="inlineStr">
        <is>
          <t>Flow-through</t>
        </is>
      </c>
      <c r="W2021" t="inlineStr">
        <is>
          <t>Fresh water</t>
        </is>
      </c>
      <c r="X2021" t="inlineStr">
        <is>
          <t>Lab</t>
        </is>
      </c>
      <c r="Y2021"/>
      <c r="Z2021" t="inlineStr">
        <is>
          <t>Active ingredient</t>
        </is>
      </c>
      <c r="AA2021"/>
      <c r="AB2021" t="n">
        <v>0.039</v>
      </c>
      <c r="AC2021"/>
      <c r="AD2021" t="n">
        <v>0.036</v>
      </c>
      <c r="AE2021"/>
      <c r="AF2021" t="n">
        <v>0.042</v>
      </c>
      <c r="AG2021" t="inlineStr">
        <is>
          <t>AI mg/L</t>
        </is>
      </c>
      <c r="AH2021"/>
      <c r="AI2021"/>
      <c r="AJ2021"/>
      <c r="AK2021"/>
      <c r="AL2021"/>
      <c r="AM2021"/>
      <c r="AN2021"/>
      <c r="AO2021"/>
      <c r="AP2021"/>
      <c r="AQ2021"/>
      <c r="AR2021"/>
      <c r="AS2021"/>
      <c r="AT2021"/>
      <c r="AU2021"/>
      <c r="AV2021"/>
      <c r="AW2021"/>
      <c r="AX2021" t="inlineStr">
        <is>
          <t>Mortality</t>
        </is>
      </c>
      <c r="AY2021" t="inlineStr">
        <is>
          <t>Mortality</t>
        </is>
      </c>
      <c r="AZ2021" t="inlineStr">
        <is>
          <t>LC50</t>
        </is>
      </c>
      <c r="BA2021"/>
      <c r="BB2021" t="n">
        <v>4.0</v>
      </c>
      <c r="BC2021"/>
      <c r="BD2021"/>
      <c r="BE2021"/>
      <c r="BF2021"/>
      <c r="BG2021" t="inlineStr">
        <is>
          <t>Day(s)</t>
        </is>
      </c>
      <c r="BH2021" t="inlineStr">
        <is>
          <t>Pure</t>
        </is>
      </c>
      <c r="BI2021" t="inlineStr">
        <is>
          <t>DTXSID7022091</t>
        </is>
      </c>
      <c r="BJ2021"/>
      <c r="BK2021"/>
      <c r="BL2021"/>
      <c r="BM2021"/>
      <c r="BN2021"/>
      <c r="BO2021"/>
      <c r="BP2021"/>
      <c r="BQ2021"/>
      <c r="BR2021"/>
      <c r="BS2021"/>
      <c r="BT2021" t="inlineStr">
        <is>
          <t>--</t>
        </is>
      </c>
      <c r="BU2021"/>
      <c r="BV2021"/>
      <c r="BW2021"/>
      <c r="BX2021"/>
      <c r="BY2021"/>
      <c r="BZ2021"/>
      <c r="CA2021"/>
      <c r="CB2021"/>
      <c r="CC2021"/>
      <c r="CD2021"/>
      <c r="CE2021"/>
      <c r="CF2021"/>
      <c r="CG2021"/>
      <c r="CH2021"/>
      <c r="CI2021" t="inlineStr">
        <is>
          <t xml:space="preserve"> Analytical data for 8/22 and 8/23 were lost due to improper sample preparation prior to storage.  However, the diluter apparatuNAfunctioned well and the test was considered valid with chemical analysis through 48 hr.  Affected fish became </t>
        </is>
      </c>
      <c r="CJ2021" t="inlineStr">
        <is>
          <t xml:space="preserve">   Analytical data for 8/22 and 8/23 were lost due to improper sample preparation prior to storage.  However, the diluter apparatuNAfunctioned well and the test was considered valid with chemical analysis through 48 hr.  Affected fish became </t>
        </is>
      </c>
      <c r="CK2021" t="inlineStr">
        <is>
          <t>Brooke,L.T., D.J. Call, D.L. Geiger, and C.E. Northcott</t>
        </is>
      </c>
      <c r="CL2021" t="n">
        <v>12448.0</v>
      </c>
      <c r="CM2021" t="inlineStr">
        <is>
          <t>Acute Toxicities of Organic Chemicals to Fathead Minnows (Pimephales promelas), Vol. 1</t>
        </is>
      </c>
      <c r="CN2021" t="inlineStr">
        <is>
          <t>Center for Lake Superior Environmental Studies, University of Wisconsin-Superior, Superior, WI:414 p.</t>
        </is>
      </c>
      <c r="CO2021" t="n">
        <v>1984.0</v>
      </c>
      <c r="CP2021" t="inlineStr">
        <is>
          <t>Brooke,L.T., D.J. Call, D.L. Geiger, and C.E. Northcott (1984). Acute Toxicities of Organic Chemicals to Fathead Minnows (Pimephales promelas), Vol. 1. Center for Lake Superior Environmental Studies, University of Wisconsin-Superior, Superior, WI, 414 p. ECOREF#:12448</t>
        </is>
      </c>
    </row>
    <row r="2022">
      <c r="A2022" t="n">
        <v>623256.0</v>
      </c>
      <c r="B2022" t="inlineStr">
        <is>
          <t>1,4-Bis(chloromethyl)benzene</t>
        </is>
      </c>
      <c r="C2022"/>
      <c r="D2022" t="inlineStr">
        <is>
          <t>Unmeasured</t>
        </is>
      </c>
      <c r="E2022" t="inlineStr">
        <is>
          <t>Not reported</t>
        </is>
      </c>
      <c r="F2022"/>
      <c r="G2022"/>
      <c r="H2022"/>
      <c r="I2022"/>
      <c r="J2022"/>
      <c r="K2022"/>
      <c r="L2022" t="inlineStr">
        <is>
          <t>Pimephales promelas</t>
        </is>
      </c>
      <c r="M2022" t="inlineStr">
        <is>
          <t>Fathead Minnow</t>
        </is>
      </c>
      <c r="N2022"/>
      <c r="O2022"/>
      <c r="P2022"/>
      <c r="Q2022"/>
      <c r="R2022" t="n">
        <v>31.0</v>
      </c>
      <c r="S2022"/>
      <c r="T2022" t="n">
        <v>32.0</v>
      </c>
      <c r="U2022" t="inlineStr">
        <is>
          <t>Day(s)</t>
        </is>
      </c>
      <c r="V2022" t="inlineStr">
        <is>
          <t>Flow-through</t>
        </is>
      </c>
      <c r="W2022" t="inlineStr">
        <is>
          <t>Fresh water</t>
        </is>
      </c>
      <c r="X2022" t="inlineStr">
        <is>
          <t>Lab</t>
        </is>
      </c>
      <c r="Y2022" t="n">
        <v>6.0</v>
      </c>
      <c r="Z2022" t="inlineStr">
        <is>
          <t>Formulation</t>
        </is>
      </c>
      <c r="AA2022"/>
      <c r="AB2022" t="n">
        <v>0.039</v>
      </c>
      <c r="AC2022"/>
      <c r="AD2022"/>
      <c r="AE2022"/>
      <c r="AF2022"/>
      <c r="AG2022" t="inlineStr">
        <is>
          <t>AI mg/L</t>
        </is>
      </c>
      <c r="AH2022"/>
      <c r="AI2022"/>
      <c r="AJ2022"/>
      <c r="AK2022"/>
      <c r="AL2022"/>
      <c r="AM2022"/>
      <c r="AN2022"/>
      <c r="AO2022"/>
      <c r="AP2022"/>
      <c r="AQ2022"/>
      <c r="AR2022"/>
      <c r="AS2022"/>
      <c r="AT2022"/>
      <c r="AU2022"/>
      <c r="AV2022"/>
      <c r="AW2022"/>
      <c r="AX2022" t="inlineStr">
        <is>
          <t>Mortality</t>
        </is>
      </c>
      <c r="AY2022" t="inlineStr">
        <is>
          <t>Mortality</t>
        </is>
      </c>
      <c r="AZ2022" t="inlineStr">
        <is>
          <t>LC50</t>
        </is>
      </c>
      <c r="BA2022"/>
      <c r="BB2022" t="n">
        <v>4.0</v>
      </c>
      <c r="BC2022"/>
      <c r="BD2022"/>
      <c r="BE2022"/>
      <c r="BF2022"/>
      <c r="BG2022" t="inlineStr">
        <is>
          <t>Day(s)</t>
        </is>
      </c>
      <c r="BH2022"/>
      <c r="BI2022" t="inlineStr">
        <is>
          <t>DTXSID7022091</t>
        </is>
      </c>
      <c r="BJ2022"/>
      <c r="BK2022"/>
      <c r="BL2022"/>
      <c r="BM2022"/>
      <c r="BN2022"/>
      <c r="BO2022"/>
      <c r="BP2022"/>
      <c r="BQ2022"/>
      <c r="BR2022"/>
      <c r="BS2022"/>
      <c r="BT2022" t="inlineStr">
        <is>
          <t>--</t>
        </is>
      </c>
      <c r="BU2022"/>
      <c r="BV2022"/>
      <c r="BW2022"/>
      <c r="BX2022"/>
      <c r="BY2022"/>
      <c r="BZ2022"/>
      <c r="CA2022"/>
      <c r="CB2022"/>
      <c r="CC2022"/>
      <c r="CD2022"/>
      <c r="CE2022"/>
      <c r="CF2022"/>
      <c r="CG2022"/>
      <c r="CH2022"/>
      <c r="CI2022"/>
      <c r="CJ2022" t="inlineStr">
        <is>
          <t xml:space="preserve">SOURCE/CULTURED AT THE UW-S TEST FACILITY //MEDIA/LAKE SUPERIOR WATER//   </t>
        </is>
      </c>
      <c r="CK2022" t="inlineStr">
        <is>
          <t>Call,D.J., L.T. Brooke, N. Ahmad, and D.D. Vaishnav</t>
        </is>
      </c>
      <c r="CL2022" t="n">
        <v>3771.0</v>
      </c>
      <c r="CM2022" t="inlineStr">
        <is>
          <t>Aquatic Pollutant Hazard Assessments and Development of a Hazard Prediction Technology by Quantitative Structure-Activity Relationships</t>
        </is>
      </c>
      <c r="CN2022" t="inlineStr">
        <is>
          <t>First Q.Rep., U.S.EPA Coop.Agreement No.CR 809234-01-0, Ctr.for Lake Superior Environ.Stud., Univ.of Wisconsin, Superior, WI:52 p.</t>
        </is>
      </c>
      <c r="CO2022" t="n">
        <v>1981.0</v>
      </c>
      <c r="CP2022" t="inlineStr">
        <is>
          <t>Call,D.J., L.T. Brooke, N. Ahmad, and D.D. Vaishnav (1981). Aquatic Pollutant Hazard Assessments and Development of a Hazard Prediction Technology by Quantitative Structure-Activity Relationships. First Q.Rep., U.S.EPA Coop.Agreement No.CR 809234-01-0, Ctr.for Lake Superior Environ.Stud., Univ.of Wisconsin, Superior, WI, 52 p. ECOREF#:3771</t>
        </is>
      </c>
    </row>
    <row r="2023">
      <c r="A2023" t="n">
        <v>623916.0</v>
      </c>
      <c r="B2023" t="inlineStr">
        <is>
          <t>Diethyl fumarate</t>
        </is>
      </c>
      <c r="C2023"/>
      <c r="D2023" t="inlineStr">
        <is>
          <t>Unmeasured</t>
        </is>
      </c>
      <c r="E2023" t="inlineStr">
        <is>
          <t>Not coded</t>
        </is>
      </c>
      <c r="F2023"/>
      <c r="G2023"/>
      <c r="H2023"/>
      <c r="I2023"/>
      <c r="J2023"/>
      <c r="K2023"/>
      <c r="L2023" t="inlineStr">
        <is>
          <t>Pimephales promelas</t>
        </is>
      </c>
      <c r="M2023" t="inlineStr">
        <is>
          <t>Fathead Minnow</t>
        </is>
      </c>
      <c r="N2023"/>
      <c r="O2023"/>
      <c r="P2023"/>
      <c r="Q2023"/>
      <c r="R2023"/>
      <c r="S2023"/>
      <c r="T2023"/>
      <c r="U2023"/>
      <c r="V2023" t="inlineStr">
        <is>
          <t>Static</t>
        </is>
      </c>
      <c r="W2023" t="inlineStr">
        <is>
          <t>Fresh water</t>
        </is>
      </c>
      <c r="X2023" t="inlineStr">
        <is>
          <t>Lab</t>
        </is>
      </c>
      <c r="Y2023"/>
      <c r="Z2023" t="inlineStr">
        <is>
          <t>Formulation</t>
        </is>
      </c>
      <c r="AA2023"/>
      <c r="AB2023" t="n">
        <v>4.5</v>
      </c>
      <c r="AC2023"/>
      <c r="AD2023"/>
      <c r="AE2023"/>
      <c r="AF2023"/>
      <c r="AG2023" t="inlineStr">
        <is>
          <t>AI mg/L</t>
        </is>
      </c>
      <c r="AH2023"/>
      <c r="AI2023"/>
      <c r="AJ2023"/>
      <c r="AK2023"/>
      <c r="AL2023"/>
      <c r="AM2023"/>
      <c r="AN2023"/>
      <c r="AO2023"/>
      <c r="AP2023"/>
      <c r="AQ2023"/>
      <c r="AR2023"/>
      <c r="AS2023"/>
      <c r="AT2023"/>
      <c r="AU2023"/>
      <c r="AV2023"/>
      <c r="AW2023"/>
      <c r="AX2023" t="inlineStr">
        <is>
          <t>Mortality</t>
        </is>
      </c>
      <c r="AY2023" t="inlineStr">
        <is>
          <t>Mortality</t>
        </is>
      </c>
      <c r="AZ2023" t="inlineStr">
        <is>
          <t>LC50</t>
        </is>
      </c>
      <c r="BA2023"/>
      <c r="BB2023" t="n">
        <v>4.0</v>
      </c>
      <c r="BC2023"/>
      <c r="BD2023"/>
      <c r="BE2023"/>
      <c r="BF2023"/>
      <c r="BG2023" t="inlineStr">
        <is>
          <t>Day(s)</t>
        </is>
      </c>
      <c r="BH2023"/>
      <c r="BI2023" t="inlineStr">
        <is>
          <t>DTXSID7027253</t>
        </is>
      </c>
      <c r="BJ2023" t="inlineStr">
        <is>
          <t>10.1016/0043-1354(69)90046-3</t>
        </is>
      </c>
      <c r="BK2023"/>
      <c r="BL2023"/>
      <c r="BM2023"/>
      <c r="BN2023"/>
      <c r="BO2023"/>
      <c r="BP2023"/>
      <c r="BQ2023"/>
      <c r="BR2023"/>
      <c r="BS2023"/>
      <c r="BT2023" t="inlineStr">
        <is>
          <t>--</t>
        </is>
      </c>
      <c r="BU2023"/>
      <c r="BV2023"/>
      <c r="BW2023"/>
      <c r="BX2023"/>
      <c r="BY2023"/>
      <c r="BZ2023"/>
      <c r="CA2023"/>
      <c r="CB2023"/>
      <c r="CC2023"/>
      <c r="CD2023"/>
      <c r="CE2023"/>
      <c r="CF2023"/>
      <c r="CG2023"/>
      <c r="CH2023"/>
      <c r="CI2023"/>
      <c r="CJ2023"/>
      <c r="CK2023" t="inlineStr">
        <is>
          <t>Bender,M.E.</t>
        </is>
      </c>
      <c r="CL2023" t="n">
        <v>901.0</v>
      </c>
      <c r="CM2023" t="inlineStr">
        <is>
          <t>The Toxicity of the Hydrolysis and Breakdown Products of Malathion to the Fathead Minnow (Pimephales promelas, Rafinesque)</t>
        </is>
      </c>
      <c r="CN2023" t="inlineStr">
        <is>
          <t>Water Res.3(8): 571-582</t>
        </is>
      </c>
      <c r="CO2023" t="n">
        <v>1969.0</v>
      </c>
      <c r="CP2023" t="inlineStr">
        <is>
          <t>Bender,M.E. (1969). The Toxicity of the Hydrolysis and Breakdown Products of Malathion to the Fathead Minnow (Pimephales promelas, Rafinesque). Water Res., 3, (8), 571-582. doi:10.1016/0043-1354(69)90046-3. ECOREF#:901</t>
        </is>
      </c>
    </row>
    <row r="2024">
      <c r="A2024" t="n">
        <v>625865.0</v>
      </c>
      <c r="B2024" t="inlineStr">
        <is>
          <t>2,5-Dimethylfuran</t>
        </is>
      </c>
      <c r="C2024"/>
      <c r="D2024" t="inlineStr">
        <is>
          <t>Measured</t>
        </is>
      </c>
      <c r="E2024" t="inlineStr">
        <is>
          <t>Not coded</t>
        </is>
      </c>
      <c r="F2024"/>
      <c r="G2024" t="n">
        <v>99.0</v>
      </c>
      <c r="H2024"/>
      <c r="I2024"/>
      <c r="J2024"/>
      <c r="K2024"/>
      <c r="L2024" t="inlineStr">
        <is>
          <t>Pimephales promelas</t>
        </is>
      </c>
      <c r="M2024" t="inlineStr">
        <is>
          <t>Fathead Minnow</t>
        </is>
      </c>
      <c r="N2024"/>
      <c r="O2024"/>
      <c r="P2024" t="n">
        <v>30.0</v>
      </c>
      <c r="Q2024"/>
      <c r="R2024"/>
      <c r="S2024"/>
      <c r="T2024"/>
      <c r="U2024" t="inlineStr">
        <is>
          <t>Day(s)</t>
        </is>
      </c>
      <c r="V2024" t="inlineStr">
        <is>
          <t>Flow-through</t>
        </is>
      </c>
      <c r="W2024" t="inlineStr">
        <is>
          <t>Fresh water</t>
        </is>
      </c>
      <c r="X2024" t="inlineStr">
        <is>
          <t>Lab</t>
        </is>
      </c>
      <c r="Y2024"/>
      <c r="Z2024" t="inlineStr">
        <is>
          <t>Active ingredient</t>
        </is>
      </c>
      <c r="AA2024"/>
      <c r="AB2024" t="n">
        <v>71.1</v>
      </c>
      <c r="AC2024"/>
      <c r="AD2024" t="n">
        <v>62.0</v>
      </c>
      <c r="AE2024"/>
      <c r="AF2024" t="n">
        <v>81.6</v>
      </c>
      <c r="AG2024" t="inlineStr">
        <is>
          <t>AI mg/L</t>
        </is>
      </c>
      <c r="AH2024"/>
      <c r="AI2024"/>
      <c r="AJ2024"/>
      <c r="AK2024"/>
      <c r="AL2024"/>
      <c r="AM2024"/>
      <c r="AN2024"/>
      <c r="AO2024"/>
      <c r="AP2024"/>
      <c r="AQ2024"/>
      <c r="AR2024"/>
      <c r="AS2024"/>
      <c r="AT2024"/>
      <c r="AU2024"/>
      <c r="AV2024"/>
      <c r="AW2024"/>
      <c r="AX2024" t="inlineStr">
        <is>
          <t>Mortality</t>
        </is>
      </c>
      <c r="AY2024" t="inlineStr">
        <is>
          <t>Mortality</t>
        </is>
      </c>
      <c r="AZ2024" t="inlineStr">
        <is>
          <t>LC50</t>
        </is>
      </c>
      <c r="BA2024"/>
      <c r="BB2024" t="n">
        <v>4.0</v>
      </c>
      <c r="BC2024"/>
      <c r="BD2024"/>
      <c r="BE2024"/>
      <c r="BF2024"/>
      <c r="BG2024" t="inlineStr">
        <is>
          <t>Day(s)</t>
        </is>
      </c>
      <c r="BH2024" t="inlineStr">
        <is>
          <t>Pure</t>
        </is>
      </c>
      <c r="BI2024" t="inlineStr">
        <is>
          <t>DTXSID7022093</t>
        </is>
      </c>
      <c r="BJ2024"/>
      <c r="BK2024"/>
      <c r="BL2024"/>
      <c r="BM2024"/>
      <c r="BN2024"/>
      <c r="BO2024"/>
      <c r="BP2024"/>
      <c r="BQ2024"/>
      <c r="BR2024"/>
      <c r="BS2024"/>
      <c r="BT2024" t="inlineStr">
        <is>
          <t>--</t>
        </is>
      </c>
      <c r="BU2024"/>
      <c r="BV2024"/>
      <c r="BW2024"/>
      <c r="BX2024"/>
      <c r="BY2024"/>
      <c r="BZ2024"/>
      <c r="CA2024"/>
      <c r="CB2024"/>
      <c r="CC2024"/>
      <c r="CD2024"/>
      <c r="CE2024"/>
      <c r="CF2024"/>
      <c r="CG2024"/>
      <c r="CH2024"/>
      <c r="CI2024" t="inlineStr">
        <is>
          <t xml:space="preserve"> Dilution factor:  0%, 20%, 40%, 60%, 80% and 100% of the stock solution.  Affected fish were hypoactive and overreacNAve to external stimuli.  They had increasedO// respiration, were darkly colored, hemorrhagic and they lost </t>
        </is>
      </c>
      <c r="CJ2024" t="inlineStr">
        <is>
          <t xml:space="preserve">   Dilution factor:  0%, 20%, 40%, 60%, 80% and 100% of the stock solution.  Affected fish were hypoactive and overreacNAve to external stimuli.  They had increasedO// respiration, were darkly colored, hemorrhagic and they lost </t>
        </is>
      </c>
      <c r="CK2024" t="inlineStr">
        <is>
          <t>Geiger,D.L., D.J. Call, and L.T. Brooke</t>
        </is>
      </c>
      <c r="CL2024" t="n">
        <v>12859.0</v>
      </c>
      <c r="CM2024" t="inlineStr">
        <is>
          <t>Acute Toxicities of Organic Chemicals to Fathead Minnows (Pimephales promelas) Volume IV</t>
        </is>
      </c>
      <c r="CN2024" t="inlineStr">
        <is>
          <t>Center for Lake Superior Environmental Studies, University of Wisconsin, Superior, WI4:355 p.</t>
        </is>
      </c>
      <c r="CO2024" t="n">
        <v>1988.0</v>
      </c>
      <c r="CP2024" t="inlineStr">
        <is>
          <t>Geiger,D.L., D.J. Call, and L.T. Brooke (1988). Acute Toxicities of Organic Chemicals to Fathead Minnows (Pimephales promelas) Volume IV. Center for Lake Superior Environmental Studies, University of Wisconsin, Superior, WI, 4, 355 p. ECOREF#:12859</t>
        </is>
      </c>
    </row>
    <row r="2025">
      <c r="A2025" t="n">
        <v>627305.0</v>
      </c>
      <c r="B2025" t="inlineStr">
        <is>
          <t>3-Chloro-1-propanol</t>
        </is>
      </c>
      <c r="C2025"/>
      <c r="D2025" t="inlineStr">
        <is>
          <t>Unmeasured</t>
        </is>
      </c>
      <c r="E2025" t="inlineStr">
        <is>
          <t>Not reported</t>
        </is>
      </c>
      <c r="F2025" t="inlineStr">
        <is>
          <t>&gt;=</t>
        </is>
      </c>
      <c r="G2025" t="n">
        <v>98.0</v>
      </c>
      <c r="H2025"/>
      <c r="I2025"/>
      <c r="J2025"/>
      <c r="K2025"/>
      <c r="L2025" t="inlineStr">
        <is>
          <t>Pimephales promelas</t>
        </is>
      </c>
      <c r="M2025" t="inlineStr">
        <is>
          <t>Fathead Minnow</t>
        </is>
      </c>
      <c r="N2025"/>
      <c r="O2025"/>
      <c r="P2025" t="n">
        <v>30.0</v>
      </c>
      <c r="Q2025"/>
      <c r="R2025"/>
      <c r="S2025"/>
      <c r="T2025"/>
      <c r="U2025" t="inlineStr">
        <is>
          <t>Day(s)</t>
        </is>
      </c>
      <c r="V2025" t="inlineStr">
        <is>
          <t>Renewal</t>
        </is>
      </c>
      <c r="W2025" t="inlineStr">
        <is>
          <t>Fresh water</t>
        </is>
      </c>
      <c r="X2025" t="inlineStr">
        <is>
          <t>Lab</t>
        </is>
      </c>
      <c r="Y2025" t="n">
        <v>6.0</v>
      </c>
      <c r="Z2025" t="inlineStr">
        <is>
          <t>Active ingredient</t>
        </is>
      </c>
      <c r="AA2025"/>
      <c r="AB2025" t="n">
        <v>801.0</v>
      </c>
      <c r="AC2025"/>
      <c r="AD2025"/>
      <c r="AE2025"/>
      <c r="AF2025"/>
      <c r="AG2025" t="inlineStr">
        <is>
          <t>AI mg/L</t>
        </is>
      </c>
      <c r="AH2025"/>
      <c r="AI2025"/>
      <c r="AJ2025"/>
      <c r="AK2025"/>
      <c r="AL2025"/>
      <c r="AM2025"/>
      <c r="AN2025"/>
      <c r="AO2025"/>
      <c r="AP2025"/>
      <c r="AQ2025"/>
      <c r="AR2025"/>
      <c r="AS2025"/>
      <c r="AT2025"/>
      <c r="AU2025"/>
      <c r="AV2025"/>
      <c r="AW2025"/>
      <c r="AX2025" t="inlineStr">
        <is>
          <t>Mortality</t>
        </is>
      </c>
      <c r="AY2025" t="inlineStr">
        <is>
          <t>Mortality</t>
        </is>
      </c>
      <c r="AZ2025" t="inlineStr">
        <is>
          <t>LC50</t>
        </is>
      </c>
      <c r="BA2025"/>
      <c r="BB2025" t="n">
        <v>4.0</v>
      </c>
      <c r="BC2025"/>
      <c r="BD2025"/>
      <c r="BE2025"/>
      <c r="BF2025"/>
      <c r="BG2025" t="inlineStr">
        <is>
          <t>Day(s)</t>
        </is>
      </c>
      <c r="BH2025"/>
      <c r="BI2025" t="inlineStr">
        <is>
          <t>DTXSID9024809</t>
        </is>
      </c>
      <c r="BJ2025"/>
      <c r="BK2025"/>
      <c r="BL2025"/>
      <c r="BM2025"/>
      <c r="BN2025"/>
      <c r="BO2025"/>
      <c r="BP2025"/>
      <c r="BQ2025"/>
      <c r="BR2025"/>
      <c r="BS2025"/>
      <c r="BT2025" t="inlineStr">
        <is>
          <t>--</t>
        </is>
      </c>
      <c r="BU2025"/>
      <c r="BV2025"/>
      <c r="BW2025"/>
      <c r="BX2025"/>
      <c r="BY2025"/>
      <c r="BZ2025"/>
      <c r="CA2025"/>
      <c r="CB2025"/>
      <c r="CC2025"/>
      <c r="CD2025"/>
      <c r="CE2025"/>
      <c r="CF2025"/>
      <c r="CG2025"/>
      <c r="CH2025"/>
      <c r="CI2025"/>
      <c r="CJ2025" t="inlineStr">
        <is>
          <t xml:space="preserve">SOURCE/CULTURED AT THE UW-S TEST FACILITY //AP FREQ/RENEWAL AT 48 HOURS//MEDIA/LAKE SUPERIOR WATER//   </t>
        </is>
      </c>
      <c r="CK2025" t="inlineStr">
        <is>
          <t>Call,D.J., L.T. Brooke, N. Ahmad, and D.D. Vaishnav</t>
        </is>
      </c>
      <c r="CL2025" t="n">
        <v>3771.0</v>
      </c>
      <c r="CM2025" t="inlineStr">
        <is>
          <t>Aquatic Pollutant Hazard Assessments and Development of a Hazard Prediction Technology by Quantitative Structure-Activity Relationships</t>
        </is>
      </c>
      <c r="CN2025" t="inlineStr">
        <is>
          <t>First Q.Rep., U.S.EPA Coop.Agreement No.CR 809234-01-0, Ctr.for Lake Superior Environ.Stud., Univ.of Wisconsin, Superior, WI:52 p.</t>
        </is>
      </c>
      <c r="CO2025" t="n">
        <v>1981.0</v>
      </c>
      <c r="CP2025" t="inlineStr">
        <is>
          <t>Call,D.J., L.T. Brooke, N. Ahmad, and D.D. Vaishnav (1981). Aquatic Pollutant Hazard Assessments and Development of a Hazard Prediction Technology by Quantitative Structure-Activity Relationships. First Q.Rep., U.S.EPA Coop.Agreement No.CR 809234-01-0, Ctr.for Lake Superior Environ.Stud., Univ.of Wisconsin, Superior, WI, 52 p. ECOREF#:3771</t>
        </is>
      </c>
    </row>
    <row r="2026">
      <c r="A2026" t="n">
        <v>627305.0</v>
      </c>
      <c r="B2026" t="inlineStr">
        <is>
          <t>3-Chloro-1-propanol</t>
        </is>
      </c>
      <c r="C2026"/>
      <c r="D2026" t="inlineStr">
        <is>
          <t>Measured</t>
        </is>
      </c>
      <c r="E2026" t="inlineStr">
        <is>
          <t>Not coded</t>
        </is>
      </c>
      <c r="F2026"/>
      <c r="G2026" t="n">
        <v>98.0</v>
      </c>
      <c r="H2026"/>
      <c r="I2026"/>
      <c r="J2026"/>
      <c r="K2026"/>
      <c r="L2026" t="inlineStr">
        <is>
          <t>Pimephales promelas</t>
        </is>
      </c>
      <c r="M2026" t="inlineStr">
        <is>
          <t>Fathead Minnow</t>
        </is>
      </c>
      <c r="N2026"/>
      <c r="O2026"/>
      <c r="P2026" t="n">
        <v>30.0</v>
      </c>
      <c r="Q2026"/>
      <c r="R2026"/>
      <c r="S2026"/>
      <c r="T2026"/>
      <c r="U2026" t="inlineStr">
        <is>
          <t>Day(s)</t>
        </is>
      </c>
      <c r="V2026" t="inlineStr">
        <is>
          <t>Renewal</t>
        </is>
      </c>
      <c r="W2026" t="inlineStr">
        <is>
          <t>Fresh water</t>
        </is>
      </c>
      <c r="X2026" t="inlineStr">
        <is>
          <t>Lab</t>
        </is>
      </c>
      <c r="Y2026"/>
      <c r="Z2026" t="inlineStr">
        <is>
          <t>Active ingredient</t>
        </is>
      </c>
      <c r="AA2026"/>
      <c r="AB2026" t="n">
        <v>801.0</v>
      </c>
      <c r="AC2026"/>
      <c r="AD2026" t="n">
        <v>641.0</v>
      </c>
      <c r="AE2026"/>
      <c r="AF2026" t="n">
        <v>1000.0</v>
      </c>
      <c r="AG2026" t="inlineStr">
        <is>
          <t>AI mg/L</t>
        </is>
      </c>
      <c r="AH2026"/>
      <c r="AI2026"/>
      <c r="AJ2026"/>
      <c r="AK2026"/>
      <c r="AL2026"/>
      <c r="AM2026"/>
      <c r="AN2026"/>
      <c r="AO2026"/>
      <c r="AP2026"/>
      <c r="AQ2026"/>
      <c r="AR2026"/>
      <c r="AS2026"/>
      <c r="AT2026"/>
      <c r="AU2026"/>
      <c r="AV2026"/>
      <c r="AW2026"/>
      <c r="AX2026" t="inlineStr">
        <is>
          <t>Mortality</t>
        </is>
      </c>
      <c r="AY2026" t="inlineStr">
        <is>
          <t>Mortality</t>
        </is>
      </c>
      <c r="AZ2026" t="inlineStr">
        <is>
          <t>LC50</t>
        </is>
      </c>
      <c r="BA2026"/>
      <c r="BB2026" t="n">
        <v>4.0</v>
      </c>
      <c r="BC2026"/>
      <c r="BD2026"/>
      <c r="BE2026"/>
      <c r="BF2026"/>
      <c r="BG2026" t="inlineStr">
        <is>
          <t>Day(s)</t>
        </is>
      </c>
      <c r="BH2026" t="inlineStr">
        <is>
          <t>Pure</t>
        </is>
      </c>
      <c r="BI2026" t="inlineStr">
        <is>
          <t>DTXSID9024809</t>
        </is>
      </c>
      <c r="BJ2026"/>
      <c r="BK2026"/>
      <c r="BL2026"/>
      <c r="BM2026"/>
      <c r="BN2026"/>
      <c r="BO2026"/>
      <c r="BP2026"/>
      <c r="BQ2026"/>
      <c r="BR2026"/>
      <c r="BS2026"/>
      <c r="BT2026" t="inlineStr">
        <is>
          <t>--</t>
        </is>
      </c>
      <c r="BU2026"/>
      <c r="BV2026"/>
      <c r="BW2026"/>
      <c r="BX2026"/>
      <c r="BY2026"/>
      <c r="BZ2026"/>
      <c r="CA2026"/>
      <c r="CB2026"/>
      <c r="CC2026"/>
      <c r="CD2026"/>
      <c r="CE2026"/>
      <c r="CF2026"/>
      <c r="CG2026"/>
      <c r="CH2026"/>
      <c r="CI2026"/>
      <c r="CJ2026"/>
      <c r="CK2026" t="inlineStr">
        <is>
          <t>Brooke,L.T., D.J. Call, D.L. Geiger, and C.E. Northcott</t>
        </is>
      </c>
      <c r="CL2026" t="n">
        <v>12448.0</v>
      </c>
      <c r="CM2026" t="inlineStr">
        <is>
          <t>Acute Toxicities of Organic Chemicals to Fathead Minnows (Pimephales promelas), Vol. 1</t>
        </is>
      </c>
      <c r="CN2026" t="inlineStr">
        <is>
          <t>Center for Lake Superior Environmental Studies, University of Wisconsin-Superior, Superior, WI:414 p.</t>
        </is>
      </c>
      <c r="CO2026" t="n">
        <v>1984.0</v>
      </c>
      <c r="CP2026" t="inlineStr">
        <is>
          <t>Brooke,L.T., D.J. Call, D.L. Geiger, and C.E. Northcott (1984). Acute Toxicities of Organic Chemicals to Fathead Minnows (Pimephales promelas), Vol. 1. Center for Lake Superior Environmental Studies, University of Wisconsin-Superior, Superior, WI, 414 p. ECOREF#:12448</t>
        </is>
      </c>
    </row>
    <row r="2027">
      <c r="A2027" t="n">
        <v>628762.0</v>
      </c>
      <c r="B2027" t="inlineStr">
        <is>
          <t>1,5-Dichloropentane</t>
        </is>
      </c>
      <c r="C2027"/>
      <c r="D2027" t="inlineStr">
        <is>
          <t>Measured</t>
        </is>
      </c>
      <c r="E2027" t="inlineStr">
        <is>
          <t>Not coded</t>
        </is>
      </c>
      <c r="F2027"/>
      <c r="G2027" t="n">
        <v>99.0</v>
      </c>
      <c r="H2027"/>
      <c r="I2027"/>
      <c r="J2027"/>
      <c r="K2027"/>
      <c r="L2027" t="inlineStr">
        <is>
          <t>Pimephales promelas</t>
        </is>
      </c>
      <c r="M2027" t="inlineStr">
        <is>
          <t>Fathead Minnow</t>
        </is>
      </c>
      <c r="N2027"/>
      <c r="O2027"/>
      <c r="P2027" t="n">
        <v>28.0</v>
      </c>
      <c r="Q2027"/>
      <c r="R2027"/>
      <c r="S2027"/>
      <c r="T2027"/>
      <c r="U2027" t="inlineStr">
        <is>
          <t>Day(s)</t>
        </is>
      </c>
      <c r="V2027" t="inlineStr">
        <is>
          <t>Flow-through</t>
        </is>
      </c>
      <c r="W2027" t="inlineStr">
        <is>
          <t>Fresh water</t>
        </is>
      </c>
      <c r="X2027" t="inlineStr">
        <is>
          <t>Lab</t>
        </is>
      </c>
      <c r="Y2027"/>
      <c r="Z2027" t="inlineStr">
        <is>
          <t>Active ingredient</t>
        </is>
      </c>
      <c r="AA2027"/>
      <c r="AB2027" t="n">
        <v>25.3</v>
      </c>
      <c r="AC2027"/>
      <c r="AD2027" t="n">
        <v>24.7</v>
      </c>
      <c r="AE2027"/>
      <c r="AF2027" t="n">
        <v>25.8</v>
      </c>
      <c r="AG2027" t="inlineStr">
        <is>
          <t>AI mg/L</t>
        </is>
      </c>
      <c r="AH2027"/>
      <c r="AI2027"/>
      <c r="AJ2027"/>
      <c r="AK2027"/>
      <c r="AL2027"/>
      <c r="AM2027"/>
      <c r="AN2027"/>
      <c r="AO2027"/>
      <c r="AP2027"/>
      <c r="AQ2027"/>
      <c r="AR2027"/>
      <c r="AS2027"/>
      <c r="AT2027"/>
      <c r="AU2027"/>
      <c r="AV2027"/>
      <c r="AW2027"/>
      <c r="AX2027" t="inlineStr">
        <is>
          <t>Mortality</t>
        </is>
      </c>
      <c r="AY2027" t="inlineStr">
        <is>
          <t>Mortality</t>
        </is>
      </c>
      <c r="AZ2027" t="inlineStr">
        <is>
          <t>LC50</t>
        </is>
      </c>
      <c r="BA2027"/>
      <c r="BB2027" t="n">
        <v>4.0</v>
      </c>
      <c r="BC2027"/>
      <c r="BD2027"/>
      <c r="BE2027"/>
      <c r="BF2027"/>
      <c r="BG2027" t="inlineStr">
        <is>
          <t>Day(s)</t>
        </is>
      </c>
      <c r="BH2027" t="inlineStr">
        <is>
          <t>Pure</t>
        </is>
      </c>
      <c r="BI2027" t="inlineStr">
        <is>
          <t>DTXSID2022094</t>
        </is>
      </c>
      <c r="BJ2027"/>
      <c r="BK2027"/>
      <c r="BL2027"/>
      <c r="BM2027"/>
      <c r="BN2027"/>
      <c r="BO2027"/>
      <c r="BP2027"/>
      <c r="BQ2027"/>
      <c r="BR2027"/>
      <c r="BS2027"/>
      <c r="BT2027" t="inlineStr">
        <is>
          <t>--</t>
        </is>
      </c>
      <c r="BU2027"/>
      <c r="BV2027"/>
      <c r="BW2027"/>
      <c r="BX2027"/>
      <c r="BY2027"/>
      <c r="BZ2027"/>
      <c r="CA2027"/>
      <c r="CB2027"/>
      <c r="CC2027"/>
      <c r="CD2027"/>
      <c r="CE2027"/>
      <c r="CF2027"/>
      <c r="CG2027"/>
      <c r="CH2027"/>
      <c r="CI2027" t="inlineStr">
        <is>
          <t xml:space="preserve"> Affected fish lost equilibrium prior to death.            NR NA </t>
        </is>
      </c>
      <c r="CJ2027" t="inlineStr">
        <is>
          <t xml:space="preserve">   Affected fish lost equilibrium prior to death.            NR NA </t>
        </is>
      </c>
      <c r="CK2027" t="inlineStr">
        <is>
          <t>Brooke,L.T., D.J. Call, D.L. Geiger, and C.E. Northcott</t>
        </is>
      </c>
      <c r="CL2027" t="n">
        <v>12448.0</v>
      </c>
      <c r="CM2027" t="inlineStr">
        <is>
          <t>Acute Toxicities of Organic Chemicals to Fathead Minnows (Pimephales promelas), Vol. 1</t>
        </is>
      </c>
      <c r="CN2027" t="inlineStr">
        <is>
          <t>Center for Lake Superior Environmental Studies, University of Wisconsin-Superior, Superior, WI:414 p.</t>
        </is>
      </c>
      <c r="CO2027" t="n">
        <v>1984.0</v>
      </c>
      <c r="CP2027" t="inlineStr">
        <is>
          <t>Brooke,L.T., D.J. Call, D.L. Geiger, and C.E. Northcott (1984). Acute Toxicities of Organic Chemicals to Fathead Minnows (Pimephales promelas), Vol. 1. Center for Lake Superior Environmental Studies, University of Wisconsin-Superior, Superior, WI, 414 p. ECOREF#:12448</t>
        </is>
      </c>
    </row>
    <row r="2028">
      <c r="A2028" t="n">
        <v>629049.0</v>
      </c>
      <c r="B2028" t="inlineStr">
        <is>
          <t>1-Bromoheptane</t>
        </is>
      </c>
      <c r="C2028"/>
      <c r="D2028" t="inlineStr">
        <is>
          <t>Measured</t>
        </is>
      </c>
      <c r="E2028" t="inlineStr">
        <is>
          <t>Not coded</t>
        </is>
      </c>
      <c r="F2028"/>
      <c r="G2028" t="n">
        <v>99.0</v>
      </c>
      <c r="H2028"/>
      <c r="I2028"/>
      <c r="J2028"/>
      <c r="K2028"/>
      <c r="L2028" t="inlineStr">
        <is>
          <t>Pimephales promelas</t>
        </is>
      </c>
      <c r="M2028" t="inlineStr">
        <is>
          <t>Fathead Minnow</t>
        </is>
      </c>
      <c r="N2028"/>
      <c r="O2028"/>
      <c r="P2028" t="n">
        <v>32.0</v>
      </c>
      <c r="Q2028"/>
      <c r="R2028"/>
      <c r="S2028"/>
      <c r="T2028"/>
      <c r="U2028" t="inlineStr">
        <is>
          <t>Day(s)</t>
        </is>
      </c>
      <c r="V2028" t="inlineStr">
        <is>
          <t>Flow-through</t>
        </is>
      </c>
      <c r="W2028" t="inlineStr">
        <is>
          <t>Fresh water</t>
        </is>
      </c>
      <c r="X2028" t="inlineStr">
        <is>
          <t>Lab</t>
        </is>
      </c>
      <c r="Y2028"/>
      <c r="Z2028" t="inlineStr">
        <is>
          <t>Active ingredient</t>
        </is>
      </c>
      <c r="AA2028"/>
      <c r="AB2028" t="n">
        <v>1.47</v>
      </c>
      <c r="AC2028"/>
      <c r="AD2028" t="n">
        <v>1.38</v>
      </c>
      <c r="AE2028"/>
      <c r="AF2028" t="n">
        <v>1.58</v>
      </c>
      <c r="AG2028" t="inlineStr">
        <is>
          <t>AI mg/L</t>
        </is>
      </c>
      <c r="AH2028"/>
      <c r="AI2028"/>
      <c r="AJ2028"/>
      <c r="AK2028"/>
      <c r="AL2028"/>
      <c r="AM2028"/>
      <c r="AN2028"/>
      <c r="AO2028"/>
      <c r="AP2028"/>
      <c r="AQ2028"/>
      <c r="AR2028"/>
      <c r="AS2028"/>
      <c r="AT2028"/>
      <c r="AU2028"/>
      <c r="AV2028"/>
      <c r="AW2028"/>
      <c r="AX2028" t="inlineStr">
        <is>
          <t>Mortality</t>
        </is>
      </c>
      <c r="AY2028" t="inlineStr">
        <is>
          <t>Mortality</t>
        </is>
      </c>
      <c r="AZ2028" t="inlineStr">
        <is>
          <t>LC50</t>
        </is>
      </c>
      <c r="BA2028"/>
      <c r="BB2028" t="n">
        <v>4.0</v>
      </c>
      <c r="BC2028"/>
      <c r="BD2028"/>
      <c r="BE2028"/>
      <c r="BF2028"/>
      <c r="BG2028" t="inlineStr">
        <is>
          <t>Day(s)</t>
        </is>
      </c>
      <c r="BH2028" t="inlineStr">
        <is>
          <t>Pure</t>
        </is>
      </c>
      <c r="BI2028" t="inlineStr">
        <is>
          <t>DTXSID7022095</t>
        </is>
      </c>
      <c r="BJ2028"/>
      <c r="BK2028"/>
      <c r="BL2028"/>
      <c r="BM2028"/>
      <c r="BN2028"/>
      <c r="BO2028"/>
      <c r="BP2028"/>
      <c r="BQ2028"/>
      <c r="BR2028"/>
      <c r="BS2028"/>
      <c r="BT2028" t="inlineStr">
        <is>
          <t>--</t>
        </is>
      </c>
      <c r="BU2028"/>
      <c r="BV2028"/>
      <c r="BW2028"/>
      <c r="BX2028"/>
      <c r="BY2028"/>
      <c r="BZ2028"/>
      <c r="CA2028"/>
      <c r="CB2028"/>
      <c r="CC2028"/>
      <c r="CD2028"/>
      <c r="CE2028"/>
      <c r="CF2028"/>
      <c r="CG2028"/>
      <c r="CH2028"/>
      <c r="CI2028" t="inlineStr">
        <is>
          <t xml:space="preserve"> Nominal values were not calculated.  Dilution factor:  0%, 20%, 40%, 60%, 80% and 100% of the stock solution. BehaviorNA observations were not recorded.  </t>
        </is>
      </c>
      <c r="CJ2028" t="inlineStr">
        <is>
          <t xml:space="preserve">   Nominal values were not calculated.  Dilution factor:  0%, 20%, 40%, 60%, 80% and 100% of the stock solution. BehaviorNA observations were not recorded.  </t>
        </is>
      </c>
      <c r="CK2028" t="inlineStr">
        <is>
          <t>Geiger,D.L., D.J. Call, and L.T. Brooke</t>
        </is>
      </c>
      <c r="CL2028" t="n">
        <v>12859.0</v>
      </c>
      <c r="CM2028" t="inlineStr">
        <is>
          <t>Acute Toxicities of Organic Chemicals to Fathead Minnows (Pimephales promelas) Volume IV</t>
        </is>
      </c>
      <c r="CN2028" t="inlineStr">
        <is>
          <t>Center for Lake Superior Environmental Studies, University of Wisconsin, Superior, WI4:355 p.</t>
        </is>
      </c>
      <c r="CO2028" t="n">
        <v>1988.0</v>
      </c>
      <c r="CP2028" t="inlineStr">
        <is>
          <t>Geiger,D.L., D.J. Call, and L.T. Brooke (1988). Acute Toxicities of Organic Chemicals to Fathead Minnows (Pimephales promelas) Volume IV. Center for Lake Superior Environmental Studies, University of Wisconsin, Superior, WI, 4, 355 p. ECOREF#:12859</t>
        </is>
      </c>
    </row>
    <row r="2029">
      <c r="A2029" t="n">
        <v>629196.0</v>
      </c>
      <c r="B2029" t="inlineStr">
        <is>
          <t>Dipropyldisulfide</t>
        </is>
      </c>
      <c r="C2029"/>
      <c r="D2029" t="inlineStr">
        <is>
          <t>Measured</t>
        </is>
      </c>
      <c r="E2029" t="inlineStr">
        <is>
          <t>Not reported</t>
        </is>
      </c>
      <c r="F2029"/>
      <c r="G2029" t="n">
        <v>98.0</v>
      </c>
      <c r="H2029"/>
      <c r="I2029"/>
      <c r="J2029"/>
      <c r="K2029"/>
      <c r="L2029" t="inlineStr">
        <is>
          <t>Pimephales promelas</t>
        </is>
      </c>
      <c r="M2029" t="inlineStr">
        <is>
          <t>Fathead Minnow</t>
        </is>
      </c>
      <c r="N2029"/>
      <c r="O2029"/>
      <c r="P2029" t="n">
        <v>31.0</v>
      </c>
      <c r="Q2029"/>
      <c r="R2029"/>
      <c r="S2029"/>
      <c r="T2029"/>
      <c r="U2029" t="inlineStr">
        <is>
          <t>Day(s)</t>
        </is>
      </c>
      <c r="V2029" t="inlineStr">
        <is>
          <t>Flow-through</t>
        </is>
      </c>
      <c r="W2029" t="inlineStr">
        <is>
          <t>Fresh water</t>
        </is>
      </c>
      <c r="X2029" t="inlineStr">
        <is>
          <t>Lab</t>
        </is>
      </c>
      <c r="Y2029"/>
      <c r="Z2029" t="inlineStr">
        <is>
          <t>Active ingredient</t>
        </is>
      </c>
      <c r="AA2029"/>
      <c r="AB2029" t="n">
        <v>2.62</v>
      </c>
      <c r="AC2029"/>
      <c r="AD2029" t="n">
        <v>2.33</v>
      </c>
      <c r="AE2029"/>
      <c r="AF2029" t="n">
        <v>2.95</v>
      </c>
      <c r="AG2029" t="inlineStr">
        <is>
          <t>AI mg/L</t>
        </is>
      </c>
      <c r="AH2029"/>
      <c r="AI2029"/>
      <c r="AJ2029"/>
      <c r="AK2029"/>
      <c r="AL2029"/>
      <c r="AM2029"/>
      <c r="AN2029"/>
      <c r="AO2029"/>
      <c r="AP2029"/>
      <c r="AQ2029"/>
      <c r="AR2029"/>
      <c r="AS2029"/>
      <c r="AT2029"/>
      <c r="AU2029"/>
      <c r="AV2029"/>
      <c r="AW2029"/>
      <c r="AX2029" t="inlineStr">
        <is>
          <t>Mortality</t>
        </is>
      </c>
      <c r="AY2029" t="inlineStr">
        <is>
          <t>Mortality</t>
        </is>
      </c>
      <c r="AZ2029" t="inlineStr">
        <is>
          <t>LC50</t>
        </is>
      </c>
      <c r="BA2029"/>
      <c r="BB2029" t="n">
        <v>4.0</v>
      </c>
      <c r="BC2029"/>
      <c r="BD2029"/>
      <c r="BE2029"/>
      <c r="BF2029"/>
      <c r="BG2029" t="inlineStr">
        <is>
          <t>Day(s)</t>
        </is>
      </c>
      <c r="BH2029"/>
      <c r="BI2029" t="inlineStr">
        <is>
          <t>DTXSID2022096</t>
        </is>
      </c>
      <c r="BJ2029"/>
      <c r="BK2029"/>
      <c r="BL2029" t="inlineStr">
        <is>
          <t>Acute</t>
        </is>
      </c>
      <c r="BM2029"/>
      <c r="BN2029"/>
      <c r="BO2029"/>
      <c r="BP2029"/>
      <c r="BQ2029"/>
      <c r="BR2029"/>
      <c r="BS2029"/>
      <c r="BT2029" t="inlineStr">
        <is>
          <t>--</t>
        </is>
      </c>
      <c r="BU2029"/>
      <c r="BV2029"/>
      <c r="BW2029"/>
      <c r="BX2029"/>
      <c r="BY2029"/>
      <c r="BZ2029"/>
      <c r="CA2029"/>
      <c r="CB2029"/>
      <c r="CC2029"/>
      <c r="CD2029"/>
      <c r="CE2029"/>
      <c r="CF2029"/>
      <c r="CG2029"/>
      <c r="CH2029"/>
      <c r="CI2029"/>
      <c r="CJ2029" t="inlineStr">
        <is>
          <t xml:space="preserve">SOURCE/US EPA ENVIRONMENTAL RESEARCH LABORATORY DULUTH AND THE UNIVERSITY OF WISCONSIN SUPERIOR//MEDIA/FILTERED LAKE SUPERIOR WATER OR DECHLORINATED CITY OF SUPERIOR WISCONSIN WATER//   </t>
        </is>
      </c>
      <c r="CK2029" t="inlineStr">
        <is>
          <t>Geiger,D.L., C.E. Northcott, D.J. Call, and L.T. Brooke</t>
        </is>
      </c>
      <c r="CL2029" t="n">
        <v>12447.0</v>
      </c>
      <c r="CM2029" t="inlineStr">
        <is>
          <t>Acute Toxicities of Organic Chemicals to Fathead Minnows (Pimephales promelas), Volume II</t>
        </is>
      </c>
      <c r="CN2029" t="inlineStr">
        <is>
          <t>Center for Lake Superior Environmental Studies, University of Wisconsin, Superior, WI:326 p.</t>
        </is>
      </c>
      <c r="CO2029" t="n">
        <v>1985.0</v>
      </c>
      <c r="CP2029" t="inlineStr">
        <is>
          <t>Geiger,D.L., C.E. Northcott, D.J. Call, and L.T. Brooke (1985). Acute Toxicities of Organic Chemicals to Fathead Minnows (Pimephales promelas), Volume II. Center for Lake Superior Environmental Studies, University of Wisconsin, Superior, WI, 326 p. ECOREF#:12447</t>
        </is>
      </c>
    </row>
    <row r="2030">
      <c r="A2030" t="n">
        <v>629403.0</v>
      </c>
      <c r="B2030" t="inlineStr">
        <is>
          <t>Octanedinitrile</t>
        </is>
      </c>
      <c r="C2030"/>
      <c r="D2030" t="inlineStr">
        <is>
          <t>Measured</t>
        </is>
      </c>
      <c r="E2030" t="inlineStr">
        <is>
          <t>Not coded</t>
        </is>
      </c>
      <c r="F2030"/>
      <c r="G2030" t="n">
        <v>99.0</v>
      </c>
      <c r="H2030"/>
      <c r="I2030"/>
      <c r="J2030"/>
      <c r="K2030"/>
      <c r="L2030" t="inlineStr">
        <is>
          <t>Pimephales promelas</t>
        </is>
      </c>
      <c r="M2030" t="inlineStr">
        <is>
          <t>Fathead Minnow</t>
        </is>
      </c>
      <c r="N2030"/>
      <c r="O2030"/>
      <c r="P2030" t="n">
        <v>30.0</v>
      </c>
      <c r="Q2030"/>
      <c r="R2030"/>
      <c r="S2030"/>
      <c r="T2030"/>
      <c r="U2030" t="inlineStr">
        <is>
          <t>Day(s)</t>
        </is>
      </c>
      <c r="V2030" t="inlineStr">
        <is>
          <t>Flow-through</t>
        </is>
      </c>
      <c r="W2030" t="inlineStr">
        <is>
          <t>Fresh water</t>
        </is>
      </c>
      <c r="X2030" t="inlineStr">
        <is>
          <t>Lab</t>
        </is>
      </c>
      <c r="Y2030"/>
      <c r="Z2030" t="inlineStr">
        <is>
          <t>Active ingredient</t>
        </is>
      </c>
      <c r="AA2030"/>
      <c r="AB2030" t="n">
        <v>528.0</v>
      </c>
      <c r="AC2030"/>
      <c r="AD2030" t="n">
        <v>490.0</v>
      </c>
      <c r="AE2030"/>
      <c r="AF2030" t="n">
        <v>568.0</v>
      </c>
      <c r="AG2030" t="inlineStr">
        <is>
          <t>AI mg/L</t>
        </is>
      </c>
      <c r="AH2030"/>
      <c r="AI2030"/>
      <c r="AJ2030"/>
      <c r="AK2030"/>
      <c r="AL2030"/>
      <c r="AM2030"/>
      <c r="AN2030"/>
      <c r="AO2030"/>
      <c r="AP2030"/>
      <c r="AQ2030"/>
      <c r="AR2030"/>
      <c r="AS2030"/>
      <c r="AT2030"/>
      <c r="AU2030"/>
      <c r="AV2030"/>
      <c r="AW2030"/>
      <c r="AX2030" t="inlineStr">
        <is>
          <t>Mortality</t>
        </is>
      </c>
      <c r="AY2030" t="inlineStr">
        <is>
          <t>Mortality</t>
        </is>
      </c>
      <c r="AZ2030" t="inlineStr">
        <is>
          <t>LC50</t>
        </is>
      </c>
      <c r="BA2030"/>
      <c r="BB2030" t="n">
        <v>4.0</v>
      </c>
      <c r="BC2030"/>
      <c r="BD2030"/>
      <c r="BE2030"/>
      <c r="BF2030"/>
      <c r="BG2030" t="inlineStr">
        <is>
          <t>Day(s)</t>
        </is>
      </c>
      <c r="BH2030" t="inlineStr">
        <is>
          <t>Pure</t>
        </is>
      </c>
      <c r="BI2030" t="inlineStr">
        <is>
          <t>DTXSID7022097</t>
        </is>
      </c>
      <c r="BJ2030"/>
      <c r="BK2030"/>
      <c r="BL2030"/>
      <c r="BM2030"/>
      <c r="BN2030"/>
      <c r="BO2030"/>
      <c r="BP2030"/>
      <c r="BQ2030"/>
      <c r="BR2030"/>
      <c r="BS2030"/>
      <c r="BT2030" t="inlineStr">
        <is>
          <t>--</t>
        </is>
      </c>
      <c r="BU2030"/>
      <c r="BV2030"/>
      <c r="BW2030"/>
      <c r="BX2030"/>
      <c r="BY2030"/>
      <c r="BZ2030"/>
      <c r="CA2030"/>
      <c r="CB2030"/>
      <c r="CC2030"/>
      <c r="CD2030"/>
      <c r="CE2030"/>
      <c r="CF2030"/>
      <c r="CG2030"/>
      <c r="CH2030"/>
      <c r="CI2030" t="inlineStr">
        <is>
          <t xml:space="preserve"> Affected fish lost equilibrium prior to death.            NR NA </t>
        </is>
      </c>
      <c r="CJ2030" t="inlineStr">
        <is>
          <t xml:space="preserve">   Affected fish lost equilibrium prior to death.            NR NA </t>
        </is>
      </c>
      <c r="CK2030" t="inlineStr">
        <is>
          <t>Brooke,L.T., D.J. Call, D.L. Geiger, and C.E. Northcott</t>
        </is>
      </c>
      <c r="CL2030" t="n">
        <v>12448.0</v>
      </c>
      <c r="CM2030" t="inlineStr">
        <is>
          <t>Acute Toxicities of Organic Chemicals to Fathead Minnows (Pimephales promelas), Vol. 1</t>
        </is>
      </c>
      <c r="CN2030" t="inlineStr">
        <is>
          <t>Center for Lake Superior Environmental Studies, University of Wisconsin-Superior, Superior, WI:414 p.</t>
        </is>
      </c>
      <c r="CO2030" t="n">
        <v>1984.0</v>
      </c>
      <c r="CP2030" t="inlineStr">
        <is>
          <t>Brooke,L.T., D.J. Call, D.L. Geiger, and C.E. Northcott (1984). Acute Toxicities of Organic Chemicals to Fathead Minnows (Pimephales promelas), Vol. 1. Center for Lake Superior Environmental Studies, University of Wisconsin-Superior, Superior, WI, 414 p. ECOREF#:12448</t>
        </is>
      </c>
    </row>
    <row r="2031">
      <c r="A2031" t="n">
        <v>629403.0</v>
      </c>
      <c r="B2031" t="inlineStr">
        <is>
          <t>Octanedinitrile</t>
        </is>
      </c>
      <c r="C2031"/>
      <c r="D2031" t="inlineStr">
        <is>
          <t>Chemical analysis reported</t>
        </is>
      </c>
      <c r="E2031" t="inlineStr">
        <is>
          <t>American Society for Testing and Materials</t>
        </is>
      </c>
      <c r="F2031"/>
      <c r="G2031"/>
      <c r="H2031"/>
      <c r="I2031"/>
      <c r="J2031"/>
      <c r="K2031"/>
      <c r="L2031" t="inlineStr">
        <is>
          <t>Pimephales promelas</t>
        </is>
      </c>
      <c r="M2031" t="inlineStr">
        <is>
          <t>Fathead Minnow</t>
        </is>
      </c>
      <c r="N2031" t="inlineStr">
        <is>
          <t>Juvenile</t>
        </is>
      </c>
      <c r="O2031"/>
      <c r="P2031"/>
      <c r="Q2031"/>
      <c r="R2031" t="n">
        <v>28.0</v>
      </c>
      <c r="S2031"/>
      <c r="T2031" t="n">
        <v>34.0</v>
      </c>
      <c r="U2031" t="inlineStr">
        <is>
          <t>Day(s)</t>
        </is>
      </c>
      <c r="V2031" t="inlineStr">
        <is>
          <t>Flow-through</t>
        </is>
      </c>
      <c r="W2031" t="inlineStr">
        <is>
          <t>Fresh water</t>
        </is>
      </c>
      <c r="X2031" t="inlineStr">
        <is>
          <t>Lab</t>
        </is>
      </c>
      <c r="Y2031"/>
      <c r="Z2031" t="inlineStr">
        <is>
          <t>Active ingredient</t>
        </is>
      </c>
      <c r="AA2031"/>
      <c r="AB2031" t="n">
        <v>528.0</v>
      </c>
      <c r="AC2031"/>
      <c r="AD2031" t="n">
        <v>490.0</v>
      </c>
      <c r="AE2031"/>
      <c r="AF2031" t="n">
        <v>568.0</v>
      </c>
      <c r="AG2031" t="inlineStr">
        <is>
          <t>AI mg/L</t>
        </is>
      </c>
      <c r="AH2031"/>
      <c r="AI2031"/>
      <c r="AJ2031"/>
      <c r="AK2031"/>
      <c r="AL2031"/>
      <c r="AM2031"/>
      <c r="AN2031"/>
      <c r="AO2031"/>
      <c r="AP2031"/>
      <c r="AQ2031"/>
      <c r="AR2031"/>
      <c r="AS2031"/>
      <c r="AT2031"/>
      <c r="AU2031"/>
      <c r="AV2031"/>
      <c r="AW2031"/>
      <c r="AX2031" t="inlineStr">
        <is>
          <t>Mortality</t>
        </is>
      </c>
      <c r="AY2031" t="inlineStr">
        <is>
          <t>Mortality</t>
        </is>
      </c>
      <c r="AZ2031" t="inlineStr">
        <is>
          <t>LC50</t>
        </is>
      </c>
      <c r="BA2031"/>
      <c r="BB2031" t="n">
        <v>4.0</v>
      </c>
      <c r="BC2031"/>
      <c r="BD2031"/>
      <c r="BE2031"/>
      <c r="BF2031"/>
      <c r="BG2031" t="inlineStr">
        <is>
          <t>Day(s)</t>
        </is>
      </c>
      <c r="BH2031"/>
      <c r="BI2031" t="inlineStr">
        <is>
          <t>DTXSID7022097</t>
        </is>
      </c>
      <c r="BJ2031" t="inlineStr">
        <is>
          <t>10.1016/0166-445X(85)90026-8</t>
        </is>
      </c>
      <c r="BK2031"/>
      <c r="BL2031" t="inlineStr">
        <is>
          <t>Acute</t>
        </is>
      </c>
      <c r="BM2031"/>
      <c r="BN2031"/>
      <c r="BO2031"/>
      <c r="BP2031"/>
      <c r="BQ2031"/>
      <c r="BR2031"/>
      <c r="BS2031"/>
      <c r="BT2031" t="inlineStr">
        <is>
          <t>--</t>
        </is>
      </c>
      <c r="BU2031"/>
      <c r="BV2031"/>
      <c r="BW2031"/>
      <c r="BX2031"/>
      <c r="BY2031"/>
      <c r="BZ2031"/>
      <c r="CA2031"/>
      <c r="CB2031"/>
      <c r="CC2031"/>
      <c r="CD2031"/>
      <c r="CE2031"/>
      <c r="CF2031"/>
      <c r="CG2031"/>
      <c r="CH2031"/>
      <c r="CI2031"/>
      <c r="CJ2031" t="inlineStr">
        <is>
          <t xml:space="preserve">SOURCE/NR//TMETH/E729-80 (1980)//MEDIA/AERATED, FILTERED LAKE SUPERIOR WATER//   </t>
        </is>
      </c>
      <c r="CK2031" t="inlineStr">
        <is>
          <t>Broderius,S., and M. Kahl</t>
        </is>
      </c>
      <c r="CL2031" t="n">
        <v>14128.0</v>
      </c>
      <c r="CM2031" t="inlineStr">
        <is>
          <t>Acute Toxicity of Organic Chemical Mixtures to the Fathead Minnow</t>
        </is>
      </c>
      <c r="CN2031" t="inlineStr">
        <is>
          <t>Aquat. Toxicol.6:307-322</t>
        </is>
      </c>
      <c r="CO2031" t="n">
        <v>1985.0</v>
      </c>
      <c r="CP2031" t="inlineStr">
        <is>
          <t>Broderius,S., and M. Kahl (1985). Acute Toxicity of Organic Chemical Mixtures to the Fathead Minnow. Aquat. Toxicol., 6, 307-322. doi:10.1016/0166-445X(85)90026-8. ECOREF#:14128</t>
        </is>
      </c>
    </row>
    <row r="2032">
      <c r="A2032" t="n">
        <v>633965.0</v>
      </c>
      <c r="B2032" t="inlineStr">
        <is>
          <t>4-((2-Hydroxy-1-naphthalenyl)azo)-benzenesulfonic acid, Monosodium salt</t>
        </is>
      </c>
      <c r="C2032"/>
      <c r="D2032" t="inlineStr">
        <is>
          <t>Unmeasured</t>
        </is>
      </c>
      <c r="E2032" t="inlineStr">
        <is>
          <t>Not coded</t>
        </is>
      </c>
      <c r="F2032"/>
      <c r="G2032" t="n">
        <v>15.0</v>
      </c>
      <c r="H2032"/>
      <c r="I2032"/>
      <c r="J2032"/>
      <c r="K2032"/>
      <c r="L2032" t="inlineStr">
        <is>
          <t>Pimephales promelas</t>
        </is>
      </c>
      <c r="M2032" t="inlineStr">
        <is>
          <t>Fathead Minnow</t>
        </is>
      </c>
      <c r="N2032"/>
      <c r="O2032"/>
      <c r="P2032"/>
      <c r="Q2032"/>
      <c r="R2032"/>
      <c r="S2032"/>
      <c r="T2032"/>
      <c r="U2032"/>
      <c r="V2032" t="inlineStr">
        <is>
          <t>Static</t>
        </is>
      </c>
      <c r="W2032" t="inlineStr">
        <is>
          <t>Fresh water</t>
        </is>
      </c>
      <c r="X2032" t="inlineStr">
        <is>
          <t>Lab</t>
        </is>
      </c>
      <c r="Y2032"/>
      <c r="Z2032" t="inlineStr">
        <is>
          <t>Formulation</t>
        </is>
      </c>
      <c r="AA2032"/>
      <c r="AB2032" t="n">
        <v>165.0</v>
      </c>
      <c r="AC2032"/>
      <c r="AD2032"/>
      <c r="AE2032"/>
      <c r="AF2032"/>
      <c r="AG2032" t="inlineStr">
        <is>
          <t>AI mg/L</t>
        </is>
      </c>
      <c r="AH2032"/>
      <c r="AI2032"/>
      <c r="AJ2032"/>
      <c r="AK2032"/>
      <c r="AL2032"/>
      <c r="AM2032"/>
      <c r="AN2032"/>
      <c r="AO2032"/>
      <c r="AP2032"/>
      <c r="AQ2032"/>
      <c r="AR2032"/>
      <c r="AS2032"/>
      <c r="AT2032"/>
      <c r="AU2032"/>
      <c r="AV2032"/>
      <c r="AW2032"/>
      <c r="AX2032" t="inlineStr">
        <is>
          <t>Mortality</t>
        </is>
      </c>
      <c r="AY2032" t="inlineStr">
        <is>
          <t>Mortality</t>
        </is>
      </c>
      <c r="AZ2032" t="inlineStr">
        <is>
          <t>LC50</t>
        </is>
      </c>
      <c r="BA2032"/>
      <c r="BB2032" t="n">
        <v>4.0</v>
      </c>
      <c r="BC2032"/>
      <c r="BD2032"/>
      <c r="BE2032"/>
      <c r="BF2032"/>
      <c r="BG2032" t="inlineStr">
        <is>
          <t>Day(s)</t>
        </is>
      </c>
      <c r="BH2032" t="inlineStr">
        <is>
          <t>Active ingredient</t>
        </is>
      </c>
      <c r="BI2032" t="inlineStr">
        <is>
          <t>DTXSID0038881</t>
        </is>
      </c>
      <c r="BJ2032"/>
      <c r="BK2032"/>
      <c r="BL2032"/>
      <c r="BM2032"/>
      <c r="BN2032"/>
      <c r="BO2032"/>
      <c r="BP2032"/>
      <c r="BQ2032"/>
      <c r="BR2032"/>
      <c r="BS2032"/>
      <c r="BT2032" t="inlineStr">
        <is>
          <t>--</t>
        </is>
      </c>
      <c r="BU2032"/>
      <c r="BV2032"/>
      <c r="BW2032"/>
      <c r="BX2032"/>
      <c r="BY2032"/>
      <c r="BZ2032"/>
      <c r="CA2032"/>
      <c r="CB2032"/>
      <c r="CC2032"/>
      <c r="CD2032"/>
      <c r="CE2032"/>
      <c r="CF2032"/>
      <c r="CG2032"/>
      <c r="CH2032"/>
      <c r="CI2032" t="inlineStr">
        <is>
          <t xml:space="preserve"> CONTR/&lt;= 10 % MORT// USED STANDARD METHODS// AERATED 5 MG// MINUTES AT 48 H// TREATED WITH TETRACYCLINE HCL// LIFESTG/ 4.17(3.1-5.0) CM// </t>
        </is>
      </c>
      <c r="CJ2032" t="inlineStr">
        <is>
          <t xml:space="preserve">   CONTR/&lt;= 10 % MORT// USED STANDARD METHODS// AERATED 5 MG// MINUTES AT 48 H// TREATED WITH TETRACYCLINE HCL// LIFESTG/ 4.17(3.1-5.0) CM// </t>
        </is>
      </c>
      <c r="CK2032" t="inlineStr">
        <is>
          <t>Little,L.W., and J.C. Lamb III</t>
        </is>
      </c>
      <c r="CL2032" t="n">
        <v>6969.0</v>
      </c>
      <c r="CM2032" t="inlineStr">
        <is>
          <t>Acute Toxicity of 46 Selected Dyes to the Fathead Minnow, Pimephales promelas</t>
        </is>
      </c>
      <c r="CN2032" t="inlineStr">
        <is>
          <t>Dyes and the Environment - Reports on Selected Dyes and Their Effects, American Dye Manufacturers Institute:123 p.</t>
        </is>
      </c>
      <c r="CO2032" t="n">
        <v>1973.0</v>
      </c>
      <c r="CP2032" t="inlineStr">
        <is>
          <t>Little,L.W., and J.C. Lamb III (1973). Acute Toxicity of 46 Selected Dyes to the Fathead Minnow, Pimephales promelas. Dyes and the Environment - Reports on Selected Dyes and Their Effects, American Dye Manufacturers Institute, 123 p. ECOREF#:6969</t>
        </is>
      </c>
    </row>
    <row r="2033">
      <c r="A2033" t="n">
        <v>633965.0</v>
      </c>
      <c r="B2033" t="inlineStr">
        <is>
          <t>4-((2-Hydroxy-1-naphthalenyl)azo)-benzenesulfonic acid, Monosodium salt</t>
        </is>
      </c>
      <c r="C2033"/>
      <c r="D2033" t="inlineStr">
        <is>
          <t>Unmeasured</t>
        </is>
      </c>
      <c r="E2033" t="inlineStr">
        <is>
          <t>Not coded</t>
        </is>
      </c>
      <c r="F2033"/>
      <c r="G2033"/>
      <c r="H2033"/>
      <c r="I2033"/>
      <c r="J2033"/>
      <c r="K2033"/>
      <c r="L2033" t="inlineStr">
        <is>
          <t>Pimephales promelas</t>
        </is>
      </c>
      <c r="M2033" t="inlineStr">
        <is>
          <t>Fathead Minnow</t>
        </is>
      </c>
      <c r="N2033"/>
      <c r="O2033"/>
      <c r="P2033"/>
      <c r="Q2033"/>
      <c r="R2033"/>
      <c r="S2033"/>
      <c r="T2033"/>
      <c r="U2033"/>
      <c r="V2033" t="inlineStr">
        <is>
          <t>Static</t>
        </is>
      </c>
      <c r="W2033" t="inlineStr">
        <is>
          <t>Fresh water</t>
        </is>
      </c>
      <c r="X2033" t="inlineStr">
        <is>
          <t>Lab</t>
        </is>
      </c>
      <c r="Y2033"/>
      <c r="Z2033" t="inlineStr">
        <is>
          <t>Formulation</t>
        </is>
      </c>
      <c r="AA2033"/>
      <c r="AB2033" t="n">
        <v>165.0</v>
      </c>
      <c r="AC2033"/>
      <c r="AD2033"/>
      <c r="AE2033"/>
      <c r="AF2033"/>
      <c r="AG2033" t="inlineStr">
        <is>
          <t>AI mg/L</t>
        </is>
      </c>
      <c r="AH2033"/>
      <c r="AI2033"/>
      <c r="AJ2033"/>
      <c r="AK2033"/>
      <c r="AL2033"/>
      <c r="AM2033"/>
      <c r="AN2033"/>
      <c r="AO2033"/>
      <c r="AP2033"/>
      <c r="AQ2033"/>
      <c r="AR2033"/>
      <c r="AS2033"/>
      <c r="AT2033"/>
      <c r="AU2033"/>
      <c r="AV2033"/>
      <c r="AW2033"/>
      <c r="AX2033" t="inlineStr">
        <is>
          <t>Mortality</t>
        </is>
      </c>
      <c r="AY2033" t="inlineStr">
        <is>
          <t>Mortality</t>
        </is>
      </c>
      <c r="AZ2033" t="inlineStr">
        <is>
          <t>LC50</t>
        </is>
      </c>
      <c r="BA2033"/>
      <c r="BB2033" t="n">
        <v>4.0</v>
      </c>
      <c r="BC2033"/>
      <c r="BD2033"/>
      <c r="BE2033"/>
      <c r="BF2033"/>
      <c r="BG2033" t="inlineStr">
        <is>
          <t>Day(s)</t>
        </is>
      </c>
      <c r="BH2033"/>
      <c r="BI2033" t="inlineStr">
        <is>
          <t>DTXSID0038881</t>
        </is>
      </c>
      <c r="BJ2033"/>
      <c r="BK2033"/>
      <c r="BL2033"/>
      <c r="BM2033"/>
      <c r="BN2033"/>
      <c r="BO2033"/>
      <c r="BP2033"/>
      <c r="BQ2033"/>
      <c r="BR2033"/>
      <c r="BS2033"/>
      <c r="BT2033" t="inlineStr">
        <is>
          <t>--</t>
        </is>
      </c>
      <c r="BU2033"/>
      <c r="BV2033"/>
      <c r="BW2033"/>
      <c r="BX2033"/>
      <c r="BY2033"/>
      <c r="BZ2033"/>
      <c r="CA2033"/>
      <c r="CB2033"/>
      <c r="CC2033"/>
      <c r="CD2033"/>
      <c r="CE2033"/>
      <c r="CF2033"/>
      <c r="CG2033"/>
      <c r="CH2033"/>
      <c r="CI2033" t="inlineStr">
        <is>
          <t xml:space="preserve"> CONTR/&lt;= 10 % MORT, FOLLOWED STANDARD METHODS// AERATION 5 MINUTES AFTER 48 H OF TESTING// </t>
        </is>
      </c>
      <c r="CJ2033" t="inlineStr">
        <is>
          <t xml:space="preserve">   CONTR/&lt;= 10 % MORT, FOLLOWED STANDARD METHODS// AERATION 5 MINUTES AFTER 48 H OF TESTING// </t>
        </is>
      </c>
      <c r="CK2033" t="inlineStr">
        <is>
          <t>Little,L.W., J.C. Lamb III, M.A. Chillingworth, and W.B. Durkin</t>
        </is>
      </c>
      <c r="CL2033" t="n">
        <v>5789.0</v>
      </c>
      <c r="CM2033" t="inlineStr">
        <is>
          <t>Acute Toxicity of Selected Commercial Dyes to the Fathead Minnow and Evaluation of Biological Treatment for Reduction of Toxicity</t>
        </is>
      </c>
      <c r="CN2033" t="inlineStr">
        <is>
          <t>In: Proceedings of the 29th Industrial Waste Conference, Lafayette, IN:524-534</t>
        </is>
      </c>
      <c r="CO2033" t="n">
        <v>1974.0</v>
      </c>
      <c r="CP2033" t="inlineStr">
        <is>
          <t>Little,L.W., J.C. Lamb III, M.A. Chillingworth, and W.B. Durkin (1974). Acute Toxicity of Selected Commercial Dyes to the Fathead Minnow and Evaluation of Biological Treatment for Reduction of Toxicity. In: Proceedings of the 29th Industrial Waste Conference, Lafayette, IN, 524-534. ECOREF#:5789</t>
        </is>
      </c>
    </row>
    <row r="2034">
      <c r="A2034" t="n">
        <v>634662.0</v>
      </c>
      <c r="B2034" t="inlineStr">
        <is>
          <t>1,2,3,4-Tetrachlorobenzene</t>
        </is>
      </c>
      <c r="C2034"/>
      <c r="D2034" t="inlineStr">
        <is>
          <t>Measured</t>
        </is>
      </c>
      <c r="E2034" t="inlineStr">
        <is>
          <t>Not coded</t>
        </is>
      </c>
      <c r="F2034"/>
      <c r="G2034"/>
      <c r="H2034"/>
      <c r="I2034"/>
      <c r="J2034"/>
      <c r="K2034"/>
      <c r="L2034" t="inlineStr">
        <is>
          <t>Pimephales promelas</t>
        </is>
      </c>
      <c r="M2034" t="inlineStr">
        <is>
          <t>Fathead Minnow</t>
        </is>
      </c>
      <c r="N2034"/>
      <c r="O2034"/>
      <c r="P2034"/>
      <c r="Q2034"/>
      <c r="R2034"/>
      <c r="S2034"/>
      <c r="T2034"/>
      <c r="U2034"/>
      <c r="V2034" t="inlineStr">
        <is>
          <t>Flow-through</t>
        </is>
      </c>
      <c r="W2034" t="inlineStr">
        <is>
          <t>Fresh water</t>
        </is>
      </c>
      <c r="X2034" t="inlineStr">
        <is>
          <t>Lab</t>
        </is>
      </c>
      <c r="Y2034"/>
      <c r="Z2034" t="inlineStr">
        <is>
          <t>Active ingredient</t>
        </is>
      </c>
      <c r="AA2034"/>
      <c r="AB2034" t="n">
        <v>1.1</v>
      </c>
      <c r="AC2034"/>
      <c r="AD2034"/>
      <c r="AE2034"/>
      <c r="AF2034"/>
      <c r="AG2034" t="inlineStr">
        <is>
          <t>AI mg/L</t>
        </is>
      </c>
      <c r="AH2034"/>
      <c r="AI2034"/>
      <c r="AJ2034"/>
      <c r="AK2034"/>
      <c r="AL2034"/>
      <c r="AM2034"/>
      <c r="AN2034"/>
      <c r="AO2034"/>
      <c r="AP2034"/>
      <c r="AQ2034"/>
      <c r="AR2034"/>
      <c r="AS2034"/>
      <c r="AT2034"/>
      <c r="AU2034"/>
      <c r="AV2034"/>
      <c r="AW2034"/>
      <c r="AX2034" t="inlineStr">
        <is>
          <t>Mortality</t>
        </is>
      </c>
      <c r="AY2034" t="inlineStr">
        <is>
          <t>Mortality</t>
        </is>
      </c>
      <c r="AZ2034" t="inlineStr">
        <is>
          <t>LC50</t>
        </is>
      </c>
      <c r="BA2034"/>
      <c r="BB2034" t="n">
        <v>4.0</v>
      </c>
      <c r="BC2034"/>
      <c r="BD2034"/>
      <c r="BE2034"/>
      <c r="BF2034"/>
      <c r="BG2034" t="inlineStr">
        <is>
          <t>Day(s)</t>
        </is>
      </c>
      <c r="BH2034"/>
      <c r="BI2034" t="inlineStr">
        <is>
          <t>DTXSID6026088</t>
        </is>
      </c>
      <c r="BJ2034"/>
      <c r="BK2034"/>
      <c r="BL2034"/>
      <c r="BM2034"/>
      <c r="BN2034"/>
      <c r="BO2034"/>
      <c r="BP2034"/>
      <c r="BQ2034"/>
      <c r="BR2034"/>
      <c r="BS2034"/>
      <c r="BT2034" t="inlineStr">
        <is>
          <t>--</t>
        </is>
      </c>
      <c r="BU2034"/>
      <c r="BV2034"/>
      <c r="BW2034"/>
      <c r="BX2034"/>
      <c r="BY2034"/>
      <c r="BZ2034"/>
      <c r="CA2034"/>
      <c r="CB2034"/>
      <c r="CC2034"/>
      <c r="CD2034"/>
      <c r="CE2034"/>
      <c r="CF2034"/>
      <c r="CG2034"/>
      <c r="CH2034"/>
      <c r="CI2034" t="inlineStr">
        <is>
          <t xml:space="preserve"> STANDARD METHODS FOLLOWED//NOT FED// </t>
        </is>
      </c>
      <c r="CJ2034" t="inlineStr">
        <is>
          <t xml:space="preserve">   STANDARD METHODS FOLLOWED//NOT FED// </t>
        </is>
      </c>
      <c r="CK2034" t="inlineStr">
        <is>
          <t>Veith,G.D., D.J. Call, and L.T. Brooke</t>
        </is>
      </c>
      <c r="CL2034" t="n">
        <v>10183.0</v>
      </c>
      <c r="CM2034" t="inlineStr">
        <is>
          <t>Estimating the Acute Toxicity of Narcotic Industrial Chemicals to Fathead Minnows</t>
        </is>
      </c>
      <c r="CN2034" t="inlineStr">
        <is>
          <t>ASTM Spec. Tech. Publ.:90-97</t>
        </is>
      </c>
      <c r="CO2034" t="n">
        <v>1983.0</v>
      </c>
      <c r="CP2034" t="inlineStr">
        <is>
          <t>Veith,G.D., D.J. Call, and L.T. Brooke (1983). Estimating the Acute Toxicity of Narcotic Industrial Chemicals to Fathead Minnows. ASTM Spec. Tech. Publ., 90-97. ECOREF#:10183</t>
        </is>
      </c>
    </row>
    <row r="2035">
      <c r="A2035" t="n">
        <v>634662.0</v>
      </c>
      <c r="B2035" t="inlineStr">
        <is>
          <t>1,2,3,4-Tetrachlorobenzene</t>
        </is>
      </c>
      <c r="C2035"/>
      <c r="D2035" t="inlineStr">
        <is>
          <t>Unmeasured</t>
        </is>
      </c>
      <c r="E2035" t="inlineStr">
        <is>
          <t>Not reported</t>
        </is>
      </c>
      <c r="F2035"/>
      <c r="G2035"/>
      <c r="H2035"/>
      <c r="I2035"/>
      <c r="J2035"/>
      <c r="K2035"/>
      <c r="L2035" t="inlineStr">
        <is>
          <t>Pimephales promelas</t>
        </is>
      </c>
      <c r="M2035" t="inlineStr">
        <is>
          <t>Fathead Minnow</t>
        </is>
      </c>
      <c r="N2035" t="inlineStr">
        <is>
          <t>Juvenile</t>
        </is>
      </c>
      <c r="O2035"/>
      <c r="P2035"/>
      <c r="Q2035"/>
      <c r="R2035"/>
      <c r="S2035"/>
      <c r="T2035"/>
      <c r="U2035"/>
      <c r="V2035" t="inlineStr">
        <is>
          <t>Aquatic, unspecified</t>
        </is>
      </c>
      <c r="W2035" t="inlineStr">
        <is>
          <t>Fresh water</t>
        </is>
      </c>
      <c r="X2035" t="inlineStr">
        <is>
          <t>Lab</t>
        </is>
      </c>
      <c r="Y2035"/>
      <c r="Z2035" t="inlineStr">
        <is>
          <t>Formulation</t>
        </is>
      </c>
      <c r="AA2035"/>
      <c r="AB2035" t="n">
        <v>1.074</v>
      </c>
      <c r="AC2035"/>
      <c r="AD2035"/>
      <c r="AE2035"/>
      <c r="AF2035"/>
      <c r="AG2035" t="inlineStr">
        <is>
          <t>AI mg/L</t>
        </is>
      </c>
      <c r="AH2035"/>
      <c r="AI2035"/>
      <c r="AJ2035"/>
      <c r="AK2035"/>
      <c r="AL2035"/>
      <c r="AM2035"/>
      <c r="AN2035"/>
      <c r="AO2035"/>
      <c r="AP2035"/>
      <c r="AQ2035"/>
      <c r="AR2035"/>
      <c r="AS2035"/>
      <c r="AT2035"/>
      <c r="AU2035"/>
      <c r="AV2035"/>
      <c r="AW2035"/>
      <c r="AX2035" t="inlineStr">
        <is>
          <t>Mortality</t>
        </is>
      </c>
      <c r="AY2035" t="inlineStr">
        <is>
          <t>Mortality</t>
        </is>
      </c>
      <c r="AZ2035" t="inlineStr">
        <is>
          <t>LC50</t>
        </is>
      </c>
      <c r="BA2035"/>
      <c r="BB2035" t="n">
        <v>4.0</v>
      </c>
      <c r="BC2035"/>
      <c r="BD2035"/>
      <c r="BE2035"/>
      <c r="BF2035"/>
      <c r="BG2035" t="inlineStr">
        <is>
          <t>Day(s)</t>
        </is>
      </c>
      <c r="BH2035"/>
      <c r="BI2035" t="inlineStr">
        <is>
          <t>DTXSID6026088</t>
        </is>
      </c>
      <c r="BJ2035"/>
      <c r="BK2035"/>
      <c r="BL2035" t="inlineStr">
        <is>
          <t>Acute</t>
        </is>
      </c>
      <c r="BM2035"/>
      <c r="BN2035"/>
      <c r="BO2035"/>
      <c r="BP2035"/>
      <c r="BQ2035"/>
      <c r="BR2035"/>
      <c r="BS2035"/>
      <c r="BT2035" t="inlineStr">
        <is>
          <t>--</t>
        </is>
      </c>
      <c r="BU2035"/>
      <c r="BV2035"/>
      <c r="BW2035"/>
      <c r="BX2035"/>
      <c r="BY2035"/>
      <c r="BZ2035"/>
      <c r="CA2035"/>
      <c r="CB2035"/>
      <c r="CC2035"/>
      <c r="CD2035"/>
      <c r="CE2035"/>
      <c r="CF2035"/>
      <c r="CG2035"/>
      <c r="CH2035"/>
      <c r="CI2035"/>
      <c r="CJ2035" t="inlineStr">
        <is>
          <t xml:space="preserve">SOURCE/NR//MEDIA/NR//   </t>
        </is>
      </c>
      <c r="CK2035" t="inlineStr">
        <is>
          <t>Carlson,A.R.</t>
        </is>
      </c>
      <c r="CL2035" t="n">
        <v>161099.0</v>
      </c>
      <c r="CM2035" t="inlineStr">
        <is>
          <t>Quarterly Progress Report - October thru December 1979</t>
        </is>
      </c>
      <c r="CN2035" t="inlineStr">
        <is>
          <t>Draft, 12/30/91, U.S. Environmental Protection Agency, Environmental Research Laboratory, Duluth, MN:4 p.</t>
        </is>
      </c>
      <c r="CO2035" t="n">
        <v>1979.0</v>
      </c>
      <c r="CP2035" t="inlineStr">
        <is>
          <t>Carlson,A.R. (1979). Quarterly Progress Report - October thru December 1979. Draft, 12/30/91, U.S. Environmental Protection Agency, Environmental Research Laboratory, Duluth, MN, 4 p. ECOREF#:161099</t>
        </is>
      </c>
    </row>
    <row r="2036">
      <c r="A2036" t="n">
        <v>634662.0</v>
      </c>
      <c r="B2036" t="inlineStr">
        <is>
          <t>1,2,3,4-Tetrachlorobenzene</t>
        </is>
      </c>
      <c r="C2036"/>
      <c r="D2036" t="inlineStr">
        <is>
          <t>Measured</t>
        </is>
      </c>
      <c r="E2036" t="inlineStr">
        <is>
          <t>United States Environmental Protection Agency</t>
        </is>
      </c>
      <c r="F2036"/>
      <c r="G2036" t="n">
        <v>99.0</v>
      </c>
      <c r="H2036"/>
      <c r="I2036"/>
      <c r="J2036"/>
      <c r="K2036"/>
      <c r="L2036" t="inlineStr">
        <is>
          <t>Pimephales promelas</t>
        </is>
      </c>
      <c r="M2036" t="inlineStr">
        <is>
          <t>Fathead Minnow</t>
        </is>
      </c>
      <c r="N2036" t="inlineStr">
        <is>
          <t>Juvenile</t>
        </is>
      </c>
      <c r="O2036"/>
      <c r="P2036" t="n">
        <v>30.0</v>
      </c>
      <c r="Q2036"/>
      <c r="R2036"/>
      <c r="S2036"/>
      <c r="T2036"/>
      <c r="U2036" t="inlineStr">
        <is>
          <t>Day(s)</t>
        </is>
      </c>
      <c r="V2036" t="inlineStr">
        <is>
          <t>Flow-through</t>
        </is>
      </c>
      <c r="W2036" t="inlineStr">
        <is>
          <t>Fresh water</t>
        </is>
      </c>
      <c r="X2036" t="inlineStr">
        <is>
          <t>Lab</t>
        </is>
      </c>
      <c r="Y2036"/>
      <c r="Z2036" t="inlineStr">
        <is>
          <t>Active ingredient</t>
        </is>
      </c>
      <c r="AA2036"/>
      <c r="AB2036" t="n">
        <v>1.1</v>
      </c>
      <c r="AC2036"/>
      <c r="AD2036"/>
      <c r="AE2036"/>
      <c r="AF2036"/>
      <c r="AG2036" t="inlineStr">
        <is>
          <t>AI mg/L</t>
        </is>
      </c>
      <c r="AH2036"/>
      <c r="AI2036"/>
      <c r="AJ2036"/>
      <c r="AK2036"/>
      <c r="AL2036"/>
      <c r="AM2036"/>
      <c r="AN2036"/>
      <c r="AO2036"/>
      <c r="AP2036"/>
      <c r="AQ2036"/>
      <c r="AR2036"/>
      <c r="AS2036"/>
      <c r="AT2036"/>
      <c r="AU2036"/>
      <c r="AV2036"/>
      <c r="AW2036"/>
      <c r="AX2036" t="inlineStr">
        <is>
          <t>Mortality</t>
        </is>
      </c>
      <c r="AY2036" t="inlineStr">
        <is>
          <t>Mortality</t>
        </is>
      </c>
      <c r="AZ2036" t="inlineStr">
        <is>
          <t>LC50</t>
        </is>
      </c>
      <c r="BA2036"/>
      <c r="BB2036" t="n">
        <v>4.0</v>
      </c>
      <c r="BC2036"/>
      <c r="BD2036"/>
      <c r="BE2036"/>
      <c r="BF2036"/>
      <c r="BG2036" t="inlineStr">
        <is>
          <t>Day(s)</t>
        </is>
      </c>
      <c r="BH2036"/>
      <c r="BI2036" t="inlineStr">
        <is>
          <t>DTXSID6026088</t>
        </is>
      </c>
      <c r="BJ2036" t="inlineStr">
        <is>
          <t>10.1007/BF01055794</t>
        </is>
      </c>
      <c r="BK2036"/>
      <c r="BL2036" t="inlineStr">
        <is>
          <t>Acute</t>
        </is>
      </c>
      <c r="BM2036" t="inlineStr">
        <is>
          <t>JV</t>
        </is>
      </c>
      <c r="BN2036"/>
      <c r="BO2036"/>
      <c r="BP2036"/>
      <c r="BQ2036"/>
      <c r="BR2036"/>
      <c r="BS2036"/>
      <c r="BT2036" t="inlineStr">
        <is>
          <t>--</t>
        </is>
      </c>
      <c r="BU2036"/>
      <c r="BV2036"/>
      <c r="BW2036"/>
      <c r="BX2036"/>
      <c r="BY2036"/>
      <c r="BZ2036"/>
      <c r="CA2036"/>
      <c r="CB2036"/>
      <c r="CC2036"/>
      <c r="CD2036"/>
      <c r="CE2036"/>
      <c r="CF2036"/>
      <c r="CG2036"/>
      <c r="CH2036"/>
      <c r="CI2036"/>
      <c r="CJ2036" t="inlineStr">
        <is>
          <t xml:space="preserve">SOURCE/NR//TMETH/1975 TEST EPA-660/3-75-009 METHODS FOR ACUTE TESTS WITH FISH, MACROINVERTEBRATES, AND AMPHIBIANS//MEDIA/SAND FILTERED LAKE SUPERIOR WATER//   </t>
        </is>
      </c>
      <c r="CK2036" t="inlineStr">
        <is>
          <t>Carlson,A.R., and P.A. Kosian</t>
        </is>
      </c>
      <c r="CL2036" t="n">
        <v>12124.0</v>
      </c>
      <c r="CM2036" t="inlineStr">
        <is>
          <t>Toxicity of Chlorinated Benzenes to Fathead Minnows (Pimephales promelas)</t>
        </is>
      </c>
      <c r="CN2036" t="inlineStr">
        <is>
          <t>Arch. Environ. Contam. Toxicol.16(2): 129-135</t>
        </is>
      </c>
      <c r="CO2036" t="n">
        <v>1987.0</v>
      </c>
      <c r="CP2036" t="inlineStr">
        <is>
          <t>Carlson,A.R., and P.A. Kosian (1987). Toxicity of Chlorinated Benzenes to Fathead Minnows (Pimephales promelas). Arch. Environ. Contam. Toxicol., 16, (2), 129-135. doi:10.1007/BF01055794. ECOREF#:12124</t>
        </is>
      </c>
    </row>
    <row r="2037">
      <c r="A2037" t="n">
        <v>634673.0</v>
      </c>
      <c r="B2037" t="inlineStr">
        <is>
          <t>2,3,4-Trichloroaniline</t>
        </is>
      </c>
      <c r="C2037"/>
      <c r="D2037" t="inlineStr">
        <is>
          <t>Measured</t>
        </is>
      </c>
      <c r="E2037" t="inlineStr">
        <is>
          <t>Not coded</t>
        </is>
      </c>
      <c r="F2037"/>
      <c r="G2037" t="n">
        <v>97.0</v>
      </c>
      <c r="H2037"/>
      <c r="I2037"/>
      <c r="J2037"/>
      <c r="K2037"/>
      <c r="L2037" t="inlineStr">
        <is>
          <t>Pimephales promelas</t>
        </is>
      </c>
      <c r="M2037" t="inlineStr">
        <is>
          <t>Fathead Minnow</t>
        </is>
      </c>
      <c r="N2037"/>
      <c r="O2037"/>
      <c r="P2037"/>
      <c r="Q2037"/>
      <c r="R2037" t="n">
        <v>28.0</v>
      </c>
      <c r="S2037"/>
      <c r="T2037" t="n">
        <v>29.0</v>
      </c>
      <c r="U2037" t="inlineStr">
        <is>
          <t>Day(s)</t>
        </is>
      </c>
      <c r="V2037" t="inlineStr">
        <is>
          <t>Flow-through</t>
        </is>
      </c>
      <c r="W2037" t="inlineStr">
        <is>
          <t>Fresh water</t>
        </is>
      </c>
      <c r="X2037" t="inlineStr">
        <is>
          <t>Lab</t>
        </is>
      </c>
      <c r="Y2037"/>
      <c r="Z2037" t="inlineStr">
        <is>
          <t>Active ingredient</t>
        </is>
      </c>
      <c r="AA2037"/>
      <c r="AB2037" t="n">
        <v>3.56</v>
      </c>
      <c r="AC2037"/>
      <c r="AD2037"/>
      <c r="AE2037"/>
      <c r="AF2037"/>
      <c r="AG2037" t="inlineStr">
        <is>
          <t>AI mg/L</t>
        </is>
      </c>
      <c r="AH2037"/>
      <c r="AI2037"/>
      <c r="AJ2037"/>
      <c r="AK2037"/>
      <c r="AL2037"/>
      <c r="AM2037"/>
      <c r="AN2037"/>
      <c r="AO2037"/>
      <c r="AP2037"/>
      <c r="AQ2037"/>
      <c r="AR2037"/>
      <c r="AS2037"/>
      <c r="AT2037"/>
      <c r="AU2037"/>
      <c r="AV2037"/>
      <c r="AW2037"/>
      <c r="AX2037" t="inlineStr">
        <is>
          <t>Mortality</t>
        </is>
      </c>
      <c r="AY2037" t="inlineStr">
        <is>
          <t>Mortality</t>
        </is>
      </c>
      <c r="AZ2037" t="inlineStr">
        <is>
          <t>LC50</t>
        </is>
      </c>
      <c r="BA2037"/>
      <c r="BB2037" t="n">
        <v>4.0</v>
      </c>
      <c r="BC2037"/>
      <c r="BD2037"/>
      <c r="BE2037"/>
      <c r="BF2037"/>
      <c r="BG2037" t="inlineStr">
        <is>
          <t>Day(s)</t>
        </is>
      </c>
      <c r="BH2037" t="inlineStr">
        <is>
          <t>Pure</t>
        </is>
      </c>
      <c r="BI2037" t="inlineStr">
        <is>
          <t>DTXSID2022098</t>
        </is>
      </c>
      <c r="BJ2037"/>
      <c r="BK2037"/>
      <c r="BL2037"/>
      <c r="BM2037"/>
      <c r="BN2037"/>
      <c r="BO2037"/>
      <c r="BP2037"/>
      <c r="BQ2037"/>
      <c r="BR2037"/>
      <c r="BS2037"/>
      <c r="BT2037" t="inlineStr">
        <is>
          <t>--</t>
        </is>
      </c>
      <c r="BU2037"/>
      <c r="BV2037"/>
      <c r="BW2037"/>
      <c r="BX2037"/>
      <c r="BY2037"/>
      <c r="BZ2037"/>
      <c r="CA2037"/>
      <c r="CB2037"/>
      <c r="CC2037"/>
      <c r="CD2037"/>
      <c r="CE2037"/>
      <c r="CF2037"/>
      <c r="CG2037"/>
      <c r="CH2037"/>
      <c r="CI2037" t="inlineStr">
        <is>
          <t xml:space="preserve"> Stressed fish "rolled" and swam in a corkscrew fashion.   NR NA </t>
        </is>
      </c>
      <c r="CJ2037" t="inlineStr">
        <is>
          <t xml:space="preserve">   Stressed fish "rolled" and swam in a corkscrew fashion.   NR NA </t>
        </is>
      </c>
      <c r="CK2037" t="inlineStr">
        <is>
          <t>Brooke,L.T., D.J. Call, D.L. Geiger, and C.E. Northcott</t>
        </is>
      </c>
      <c r="CL2037" t="n">
        <v>12448.0</v>
      </c>
      <c r="CM2037" t="inlineStr">
        <is>
          <t>Acute Toxicities of Organic Chemicals to Fathead Minnows (Pimephales promelas), Vol. 1</t>
        </is>
      </c>
      <c r="CN2037" t="inlineStr">
        <is>
          <t>Center for Lake Superior Environmental Studies, University of Wisconsin-Superior, Superior, WI:414 p.</t>
        </is>
      </c>
      <c r="CO2037" t="n">
        <v>1984.0</v>
      </c>
      <c r="CP2037" t="inlineStr">
        <is>
          <t>Brooke,L.T., D.J. Call, D.L. Geiger, and C.E. Northcott (1984). Acute Toxicities of Organic Chemicals to Fathead Minnows (Pimephales promelas), Vol. 1. Center for Lake Superior Environmental Studies, University of Wisconsin-Superior, Superior, WI, 414 p. ECOREF#:12448</t>
        </is>
      </c>
    </row>
    <row r="2038">
      <c r="A2038" t="n">
        <v>634673.0</v>
      </c>
      <c r="B2038" t="inlineStr">
        <is>
          <t>2,3,4-Trichloroaniline</t>
        </is>
      </c>
      <c r="C2038"/>
      <c r="D2038" t="inlineStr">
        <is>
          <t>Measured</t>
        </is>
      </c>
      <c r="E2038" t="inlineStr">
        <is>
          <t>Not coded</t>
        </is>
      </c>
      <c r="F2038" t="inlineStr">
        <is>
          <t>&gt;=</t>
        </is>
      </c>
      <c r="G2038" t="n">
        <v>95.0</v>
      </c>
      <c r="H2038"/>
      <c r="I2038"/>
      <c r="J2038"/>
      <c r="K2038"/>
      <c r="L2038" t="inlineStr">
        <is>
          <t>Pimephales promelas</t>
        </is>
      </c>
      <c r="M2038" t="inlineStr">
        <is>
          <t>Fathead Minnow</t>
        </is>
      </c>
      <c r="N2038" t="inlineStr">
        <is>
          <t>Juvenile</t>
        </is>
      </c>
      <c r="O2038"/>
      <c r="P2038"/>
      <c r="Q2038"/>
      <c r="R2038" t="n">
        <v>26.0</v>
      </c>
      <c r="S2038"/>
      <c r="T2038" t="n">
        <v>34.0</v>
      </c>
      <c r="U2038" t="inlineStr">
        <is>
          <t>Day(s)</t>
        </is>
      </c>
      <c r="V2038" t="inlineStr">
        <is>
          <t>Flow-through</t>
        </is>
      </c>
      <c r="W2038" t="inlineStr">
        <is>
          <t>Fresh water</t>
        </is>
      </c>
      <c r="X2038" t="inlineStr">
        <is>
          <t>Lab</t>
        </is>
      </c>
      <c r="Y2038"/>
      <c r="Z2038" t="inlineStr">
        <is>
          <t>Active ingredient</t>
        </is>
      </c>
      <c r="AA2038"/>
      <c r="AB2038" t="n">
        <v>3.64</v>
      </c>
      <c r="AC2038"/>
      <c r="AD2038"/>
      <c r="AE2038"/>
      <c r="AF2038"/>
      <c r="AG2038" t="inlineStr">
        <is>
          <t>AI mg/L</t>
        </is>
      </c>
      <c r="AH2038"/>
      <c r="AI2038"/>
      <c r="AJ2038"/>
      <c r="AK2038"/>
      <c r="AL2038"/>
      <c r="AM2038"/>
      <c r="AN2038"/>
      <c r="AO2038"/>
      <c r="AP2038"/>
      <c r="AQ2038"/>
      <c r="AR2038"/>
      <c r="AS2038"/>
      <c r="AT2038"/>
      <c r="AU2038"/>
      <c r="AV2038"/>
      <c r="AW2038"/>
      <c r="AX2038" t="inlineStr">
        <is>
          <t>Mortality</t>
        </is>
      </c>
      <c r="AY2038" t="inlineStr">
        <is>
          <t>Mortality</t>
        </is>
      </c>
      <c r="AZ2038" t="inlineStr">
        <is>
          <t>LC50</t>
        </is>
      </c>
      <c r="BA2038"/>
      <c r="BB2038" t="n">
        <v>4.0</v>
      </c>
      <c r="BC2038"/>
      <c r="BD2038"/>
      <c r="BE2038"/>
      <c r="BF2038"/>
      <c r="BG2038" t="inlineStr">
        <is>
          <t>Day(s)</t>
        </is>
      </c>
      <c r="BH2038" t="inlineStr">
        <is>
          <t>Pure</t>
        </is>
      </c>
      <c r="BI2038" t="inlineStr">
        <is>
          <t>DTXSID2022098</t>
        </is>
      </c>
      <c r="BJ2038" t="inlineStr">
        <is>
          <t>10.1002/etc.5620140920</t>
        </is>
      </c>
      <c r="BK2038"/>
      <c r="BL2038"/>
      <c r="BM2038"/>
      <c r="BN2038"/>
      <c r="BO2038"/>
      <c r="BP2038"/>
      <c r="BQ2038"/>
      <c r="BR2038"/>
      <c r="BS2038"/>
      <c r="BT2038" t="inlineStr">
        <is>
          <t>--</t>
        </is>
      </c>
      <c r="BU2038"/>
      <c r="BV2038"/>
      <c r="BW2038"/>
      <c r="BX2038"/>
      <c r="BY2038"/>
      <c r="BZ2038"/>
      <c r="CA2038"/>
      <c r="CB2038"/>
      <c r="CC2038"/>
      <c r="CD2038"/>
      <c r="CE2038"/>
      <c r="CF2038"/>
      <c r="CG2038"/>
      <c r="CH2038"/>
      <c r="CI2038"/>
      <c r="CJ2038"/>
      <c r="CK2038" t="inlineStr">
        <is>
          <t>Broderius,S.J., M.D. Kahl, and M.D. Hoglund</t>
        </is>
      </c>
      <c r="CL2038" t="n">
        <v>15031.0</v>
      </c>
      <c r="CM2038" t="inlineStr">
        <is>
          <t>Use of Joint Toxic Response to Define the Primary Mode of Toxic Action for Diverse Industrial Organic Chemicals</t>
        </is>
      </c>
      <c r="CN2038" t="inlineStr">
        <is>
          <t>Environ. Toxicol. Chem.14(9): 1591-1605</t>
        </is>
      </c>
      <c r="CO2038" t="n">
        <v>1995.0</v>
      </c>
      <c r="CP2038" t="inlineStr">
        <is>
          <t>Broderius,S.J., M.D. Kahl, and M.D. Hoglund (1995). Use of Joint Toxic Response to Define the Primary Mode of Toxic Action for Diverse Industrial Organic Chemicals. Environ. Toxicol. Chem., 14, (9), 1591-1605. doi:10.1002/etc.5620140920. ECOREF#:15031</t>
        </is>
      </c>
    </row>
    <row r="2039">
      <c r="A2039" t="n">
        <v>634902.0</v>
      </c>
      <c r="B2039" t="inlineStr">
        <is>
          <t>1,2,3,5-Tetrachlorobenzene</t>
        </is>
      </c>
      <c r="C2039"/>
      <c r="D2039" t="inlineStr">
        <is>
          <t>Measured</t>
        </is>
      </c>
      <c r="E2039" t="inlineStr">
        <is>
          <t>Not coded</t>
        </is>
      </c>
      <c r="F2039"/>
      <c r="G2039" t="n">
        <v>99.0</v>
      </c>
      <c r="H2039"/>
      <c r="I2039"/>
      <c r="J2039"/>
      <c r="K2039"/>
      <c r="L2039" t="inlineStr">
        <is>
          <t>Pimephales promelas</t>
        </is>
      </c>
      <c r="M2039" t="inlineStr">
        <is>
          <t>Fathead Minnow</t>
        </is>
      </c>
      <c r="N2039"/>
      <c r="O2039"/>
      <c r="P2039"/>
      <c r="Q2039"/>
      <c r="R2039"/>
      <c r="S2039"/>
      <c r="T2039"/>
      <c r="U2039"/>
      <c r="V2039" t="inlineStr">
        <is>
          <t>Flow-through</t>
        </is>
      </c>
      <c r="W2039" t="inlineStr">
        <is>
          <t>Fresh water</t>
        </is>
      </c>
      <c r="X2039" t="inlineStr">
        <is>
          <t>Lab</t>
        </is>
      </c>
      <c r="Y2039" t="n">
        <v>6.0</v>
      </c>
      <c r="Z2039" t="inlineStr">
        <is>
          <t>Active ingredient</t>
        </is>
      </c>
      <c r="AA2039" t="inlineStr">
        <is>
          <t>&gt;</t>
        </is>
      </c>
      <c r="AB2039" t="n">
        <v>0.13</v>
      </c>
      <c r="AC2039"/>
      <c r="AD2039"/>
      <c r="AE2039"/>
      <c r="AF2039"/>
      <c r="AG2039" t="inlineStr">
        <is>
          <t>AI mg/L</t>
        </is>
      </c>
      <c r="AH2039"/>
      <c r="AI2039"/>
      <c r="AJ2039"/>
      <c r="AK2039"/>
      <c r="AL2039"/>
      <c r="AM2039"/>
      <c r="AN2039"/>
      <c r="AO2039"/>
      <c r="AP2039"/>
      <c r="AQ2039"/>
      <c r="AR2039"/>
      <c r="AS2039"/>
      <c r="AT2039"/>
      <c r="AU2039"/>
      <c r="AV2039"/>
      <c r="AW2039"/>
      <c r="AX2039" t="inlineStr">
        <is>
          <t>Mortality</t>
        </is>
      </c>
      <c r="AY2039" t="inlineStr">
        <is>
          <t>Mortality</t>
        </is>
      </c>
      <c r="AZ2039" t="inlineStr">
        <is>
          <t>LC50</t>
        </is>
      </c>
      <c r="BA2039"/>
      <c r="BB2039" t="n">
        <v>4.0</v>
      </c>
      <c r="BC2039"/>
      <c r="BD2039"/>
      <c r="BE2039"/>
      <c r="BF2039"/>
      <c r="BG2039" t="inlineStr">
        <is>
          <t>Day(s)</t>
        </is>
      </c>
      <c r="BH2039" t="inlineStr">
        <is>
          <t>Active ingredient</t>
        </is>
      </c>
      <c r="BI2039" t="inlineStr">
        <is>
          <t>DTXSID1026089</t>
        </is>
      </c>
      <c r="BJ2039"/>
      <c r="BK2039"/>
      <c r="BL2039"/>
      <c r="BM2039"/>
      <c r="BN2039"/>
      <c r="BO2039"/>
      <c r="BP2039"/>
      <c r="BQ2039"/>
      <c r="BR2039"/>
      <c r="BS2039"/>
      <c r="BT2039" t="inlineStr">
        <is>
          <t>--</t>
        </is>
      </c>
      <c r="BU2039"/>
      <c r="BV2039"/>
      <c r="BW2039"/>
      <c r="BX2039"/>
      <c r="BY2039"/>
      <c r="BZ2039"/>
      <c r="CA2039"/>
      <c r="CB2039"/>
      <c r="CC2039"/>
      <c r="CD2039"/>
      <c r="CE2039"/>
      <c r="CF2039"/>
      <c r="CG2039"/>
      <c r="CH2039"/>
      <c r="CI2039" t="inlineStr">
        <is>
          <t xml:space="preserve"> DNUM/6//DOSES/0.013/0.018/0.026/0.11/0.13 mg/L//TESTID/9//CONTR/C,V////</t>
        </is>
      </c>
      <c r="CJ2039" t="inlineStr">
        <is>
          <t xml:space="preserve">   DNUM/6//DOSES/0.013/0.018/0.026/0.11/0.13 mg/L//TESTID/9//CONTR/C,V////</t>
        </is>
      </c>
      <c r="CK2039" t="inlineStr">
        <is>
          <t>Turner,L.W.</t>
        </is>
      </c>
      <c r="CL2039" t="n">
        <v>9994.0</v>
      </c>
      <c r="CM2039" t="inlineStr">
        <is>
          <t>Acute Toxicity of Selected Chemicals to Fathead Minnow, Water Flea and Mysid Shrimp Under Static and Flow-Through Test Conditions</t>
        </is>
      </c>
      <c r="CN2039" t="inlineStr">
        <is>
          <t>Final Rep.Coop.Agreement 807479-01-0, U.S.EPA, Off.of Pestic.and Toxic Subst., Washington, DC:258 p.</t>
        </is>
      </c>
      <c r="CO2039" t="n">
        <v>1982.0</v>
      </c>
      <c r="CP2039" t="inlineStr">
        <is>
          <t>Turner,L.W. (1982). Acute Toxicity of Selected Chemicals to Fathead Minnow, Water Flea and Mysid Shrimp Under Static and Flow-Through Test Conditions. Final Rep.Coop.Agreement 807479-01-0, U.S.EPA, Off.of Pestic.and Toxic Subst., Washington, DC, 258 p. ECOREF#:9994</t>
        </is>
      </c>
    </row>
    <row r="2040">
      <c r="A2040" t="n">
        <v>634902.0</v>
      </c>
      <c r="B2040" t="inlineStr">
        <is>
          <t>1,2,3,5-Tetrachlorobenzene</t>
        </is>
      </c>
      <c r="C2040"/>
      <c r="D2040" t="inlineStr">
        <is>
          <t>Measured</t>
        </is>
      </c>
      <c r="E2040" t="inlineStr">
        <is>
          <t>Not coded</t>
        </is>
      </c>
      <c r="F2040"/>
      <c r="G2040" t="n">
        <v>99.0</v>
      </c>
      <c r="H2040"/>
      <c r="I2040"/>
      <c r="J2040"/>
      <c r="K2040"/>
      <c r="L2040" t="inlineStr">
        <is>
          <t>Pimephales promelas</t>
        </is>
      </c>
      <c r="M2040" t="inlineStr">
        <is>
          <t>Fathead Minnow</t>
        </is>
      </c>
      <c r="N2040"/>
      <c r="O2040"/>
      <c r="P2040"/>
      <c r="Q2040"/>
      <c r="R2040"/>
      <c r="S2040"/>
      <c r="T2040"/>
      <c r="U2040"/>
      <c r="V2040" t="inlineStr">
        <is>
          <t>Static</t>
        </is>
      </c>
      <c r="W2040" t="inlineStr">
        <is>
          <t>Fresh water</t>
        </is>
      </c>
      <c r="X2040" t="inlineStr">
        <is>
          <t>Lab</t>
        </is>
      </c>
      <c r="Y2040" t="n">
        <v>6.0</v>
      </c>
      <c r="Z2040" t="inlineStr">
        <is>
          <t>Active ingredient</t>
        </is>
      </c>
      <c r="AA2040" t="inlineStr">
        <is>
          <t>&gt;</t>
        </is>
      </c>
      <c r="AB2040" t="n">
        <v>0.2</v>
      </c>
      <c r="AC2040"/>
      <c r="AD2040"/>
      <c r="AE2040"/>
      <c r="AF2040"/>
      <c r="AG2040" t="inlineStr">
        <is>
          <t>AI mg/L</t>
        </is>
      </c>
      <c r="AH2040"/>
      <c r="AI2040"/>
      <c r="AJ2040"/>
      <c r="AK2040"/>
      <c r="AL2040"/>
      <c r="AM2040"/>
      <c r="AN2040"/>
      <c r="AO2040"/>
      <c r="AP2040"/>
      <c r="AQ2040"/>
      <c r="AR2040"/>
      <c r="AS2040"/>
      <c r="AT2040"/>
      <c r="AU2040"/>
      <c r="AV2040"/>
      <c r="AW2040"/>
      <c r="AX2040" t="inlineStr">
        <is>
          <t>Mortality</t>
        </is>
      </c>
      <c r="AY2040" t="inlineStr">
        <is>
          <t>Mortality</t>
        </is>
      </c>
      <c r="AZ2040" t="inlineStr">
        <is>
          <t>LC50</t>
        </is>
      </c>
      <c r="BA2040"/>
      <c r="BB2040" t="n">
        <v>4.0</v>
      </c>
      <c r="BC2040"/>
      <c r="BD2040"/>
      <c r="BE2040"/>
      <c r="BF2040"/>
      <c r="BG2040" t="inlineStr">
        <is>
          <t>Day(s)</t>
        </is>
      </c>
      <c r="BH2040" t="inlineStr">
        <is>
          <t>Active ingredient</t>
        </is>
      </c>
      <c r="BI2040" t="inlineStr">
        <is>
          <t>DTXSID1026089</t>
        </is>
      </c>
      <c r="BJ2040"/>
      <c r="BK2040"/>
      <c r="BL2040"/>
      <c r="BM2040"/>
      <c r="BN2040"/>
      <c r="BO2040"/>
      <c r="BP2040"/>
      <c r="BQ2040"/>
      <c r="BR2040"/>
      <c r="BS2040"/>
      <c r="BT2040" t="inlineStr">
        <is>
          <t>--</t>
        </is>
      </c>
      <c r="BU2040"/>
      <c r="BV2040"/>
      <c r="BW2040"/>
      <c r="BX2040"/>
      <c r="BY2040"/>
      <c r="BZ2040"/>
      <c r="CA2040"/>
      <c r="CB2040"/>
      <c r="CC2040"/>
      <c r="CD2040"/>
      <c r="CE2040"/>
      <c r="CF2040"/>
      <c r="CG2040"/>
      <c r="CH2040"/>
      <c r="CI2040" t="inlineStr">
        <is>
          <t xml:space="preserve"> DNUM/6//DOSES/0.093/0.20/0.19/0.17/0.16 mg/L//TESTID/8//CONTR/C,V////</t>
        </is>
      </c>
      <c r="CJ2040" t="inlineStr">
        <is>
          <t xml:space="preserve">   DNUM/6//DOSES/0.093/0.20/0.19/0.17/0.16 mg/L//TESTID/8//CONTR/C,V////</t>
        </is>
      </c>
      <c r="CK2040" t="inlineStr">
        <is>
          <t>Turner,L.W.</t>
        </is>
      </c>
      <c r="CL2040" t="n">
        <v>9994.0</v>
      </c>
      <c r="CM2040" t="inlineStr">
        <is>
          <t>Acute Toxicity of Selected Chemicals to Fathead Minnow, Water Flea and Mysid Shrimp Under Static and Flow-Through Test Conditions</t>
        </is>
      </c>
      <c r="CN2040" t="inlineStr">
        <is>
          <t>Final Rep.Coop.Agreement 807479-01-0, U.S.EPA, Off.of Pestic.and Toxic Subst., Washington, DC:258 p.</t>
        </is>
      </c>
      <c r="CO2040" t="n">
        <v>1982.0</v>
      </c>
      <c r="CP2040" t="inlineStr">
        <is>
          <t>Turner,L.W. (1982). Acute Toxicity of Selected Chemicals to Fathead Minnow, Water Flea and Mysid Shrimp Under Static and Flow-Through Test Conditions. Final Rep.Coop.Agreement 807479-01-0, U.S.EPA, Off.of Pestic.and Toxic Subst., Washington, DC, 258 p. ECOREF#:9994</t>
        </is>
      </c>
    </row>
    <row r="2041">
      <c r="A2041" t="n">
        <v>634935.0</v>
      </c>
      <c r="B2041" t="inlineStr">
        <is>
          <t>2,4,6-Trichloroaniline</t>
        </is>
      </c>
      <c r="C2041"/>
      <c r="D2041" t="inlineStr">
        <is>
          <t>Unmeasured</t>
        </is>
      </c>
      <c r="E2041" t="inlineStr">
        <is>
          <t>Not coded</t>
        </is>
      </c>
      <c r="F2041"/>
      <c r="G2041"/>
      <c r="H2041"/>
      <c r="I2041"/>
      <c r="J2041"/>
      <c r="K2041"/>
      <c r="L2041" t="inlineStr">
        <is>
          <t>Pimephales promelas</t>
        </is>
      </c>
      <c r="M2041" t="inlineStr">
        <is>
          <t>Fathead Minnow</t>
        </is>
      </c>
      <c r="N2041"/>
      <c r="O2041"/>
      <c r="P2041"/>
      <c r="Q2041"/>
      <c r="R2041"/>
      <c r="S2041"/>
      <c r="T2041"/>
      <c r="U2041"/>
      <c r="V2041" t="inlineStr">
        <is>
          <t>Static</t>
        </is>
      </c>
      <c r="W2041" t="inlineStr">
        <is>
          <t>Fresh water</t>
        </is>
      </c>
      <c r="X2041" t="inlineStr">
        <is>
          <t>Lab</t>
        </is>
      </c>
      <c r="Y2041"/>
      <c r="Z2041" t="inlineStr">
        <is>
          <t>Formulation</t>
        </is>
      </c>
      <c r="AA2041"/>
      <c r="AB2041"/>
      <c r="AC2041"/>
      <c r="AD2041" t="n">
        <v>1.0</v>
      </c>
      <c r="AE2041"/>
      <c r="AF2041" t="n">
        <v>10.0</v>
      </c>
      <c r="AG2041" t="inlineStr">
        <is>
          <t>AI mg/L</t>
        </is>
      </c>
      <c r="AH2041"/>
      <c r="AI2041"/>
      <c r="AJ2041"/>
      <c r="AK2041"/>
      <c r="AL2041"/>
      <c r="AM2041"/>
      <c r="AN2041"/>
      <c r="AO2041"/>
      <c r="AP2041"/>
      <c r="AQ2041"/>
      <c r="AR2041"/>
      <c r="AS2041"/>
      <c r="AT2041"/>
      <c r="AU2041"/>
      <c r="AV2041"/>
      <c r="AW2041"/>
      <c r="AX2041" t="inlineStr">
        <is>
          <t>Mortality</t>
        </is>
      </c>
      <c r="AY2041" t="inlineStr">
        <is>
          <t>Mortality</t>
        </is>
      </c>
      <c r="AZ2041" t="inlineStr">
        <is>
          <t>LC50</t>
        </is>
      </c>
      <c r="BA2041"/>
      <c r="BB2041" t="n">
        <v>4.0</v>
      </c>
      <c r="BC2041"/>
      <c r="BD2041"/>
      <c r="BE2041"/>
      <c r="BF2041"/>
      <c r="BG2041" t="inlineStr">
        <is>
          <t>Day(s)</t>
        </is>
      </c>
      <c r="BH2041"/>
      <c r="BI2041" t="inlineStr">
        <is>
          <t>DTXSID6021379</t>
        </is>
      </c>
      <c r="BJ2041"/>
      <c r="BK2041"/>
      <c r="BL2041"/>
      <c r="BM2041"/>
      <c r="BN2041"/>
      <c r="BO2041"/>
      <c r="BP2041"/>
      <c r="BQ2041"/>
      <c r="BR2041"/>
      <c r="BS2041"/>
      <c r="BT2041" t="inlineStr">
        <is>
          <t>--</t>
        </is>
      </c>
      <c r="BU2041"/>
      <c r="BV2041"/>
      <c r="BW2041"/>
      <c r="BX2041"/>
      <c r="BY2041"/>
      <c r="BZ2041"/>
      <c r="CA2041"/>
      <c r="CB2041"/>
      <c r="CC2041"/>
      <c r="CD2041"/>
      <c r="CE2041"/>
      <c r="CF2041"/>
      <c r="CG2041"/>
      <c r="CH2041"/>
      <c r="CI2041" t="inlineStr">
        <is>
          <t xml:space="preserve"> CARRIER/METHANOL, 400 PPM// CONTR/SOLVENT, NO MORT, FOLLOWED APHA STANDARD METHODS// </t>
        </is>
      </c>
      <c r="CJ2041" t="inlineStr">
        <is>
          <t xml:space="preserve">   CARRIER/METHANOL, 400 PPM// CONTR/SOLVENT, NO MORT, FOLLOWED APHA STANDARD METHODS// </t>
        </is>
      </c>
      <c r="CK2041" t="inlineStr">
        <is>
          <t>Barnhart,E.L., and G.R. Campbell</t>
        </is>
      </c>
      <c r="CL2041" t="n">
        <v>8960.0</v>
      </c>
      <c r="CM2041" t="inlineStr">
        <is>
          <t>The Effect of Chlorination on Selected Organic Chemicals</t>
        </is>
      </c>
      <c r="CN2041" t="inlineStr">
        <is>
          <t>EPA-12020-EXG, U.S.EPA, Washington, D.C.:105 p.</t>
        </is>
      </c>
      <c r="CO2041" t="n">
        <v>1972.0</v>
      </c>
      <c r="CP2041" t="inlineStr">
        <is>
          <t>Barnhart,E.L., and G.R. Campbell (1972). The Effect of Chlorination on Selected Organic Chemicals. EPA-12020-EXG, U.S.EPA, Washington, D.C., 105 p. ECOREF#:8960</t>
        </is>
      </c>
    </row>
    <row r="2042">
      <c r="A2042" t="n">
        <v>635938.0</v>
      </c>
      <c r="B2042" t="inlineStr">
        <is>
          <t>5-Chlorosalicylaldehyde</t>
        </is>
      </c>
      <c r="C2042"/>
      <c r="D2042" t="inlineStr">
        <is>
          <t>Measured</t>
        </is>
      </c>
      <c r="E2042" t="inlineStr">
        <is>
          <t>Not coded</t>
        </is>
      </c>
      <c r="F2042"/>
      <c r="G2042"/>
      <c r="H2042"/>
      <c r="I2042"/>
      <c r="J2042"/>
      <c r="K2042"/>
      <c r="L2042" t="inlineStr">
        <is>
          <t>Pimephales promelas</t>
        </is>
      </c>
      <c r="M2042" t="inlineStr">
        <is>
          <t>Fathead Minnow</t>
        </is>
      </c>
      <c r="N2042"/>
      <c r="O2042"/>
      <c r="P2042" t="n">
        <v>29.0</v>
      </c>
      <c r="Q2042"/>
      <c r="R2042"/>
      <c r="S2042"/>
      <c r="T2042"/>
      <c r="U2042" t="inlineStr">
        <is>
          <t>Day(s)</t>
        </is>
      </c>
      <c r="V2042" t="inlineStr">
        <is>
          <t>Flow-through</t>
        </is>
      </c>
      <c r="W2042" t="inlineStr">
        <is>
          <t>Fresh water</t>
        </is>
      </c>
      <c r="X2042" t="inlineStr">
        <is>
          <t>Lab</t>
        </is>
      </c>
      <c r="Y2042"/>
      <c r="Z2042" t="inlineStr">
        <is>
          <t>Active ingredient</t>
        </is>
      </c>
      <c r="AA2042"/>
      <c r="AB2042" t="n">
        <v>0.77</v>
      </c>
      <c r="AC2042"/>
      <c r="AD2042" t="n">
        <v>0.71</v>
      </c>
      <c r="AE2042"/>
      <c r="AF2042" t="n">
        <v>0.83</v>
      </c>
      <c r="AG2042" t="inlineStr">
        <is>
          <t>AI mg/L</t>
        </is>
      </c>
      <c r="AH2042"/>
      <c r="AI2042"/>
      <c r="AJ2042"/>
      <c r="AK2042"/>
      <c r="AL2042"/>
      <c r="AM2042"/>
      <c r="AN2042"/>
      <c r="AO2042"/>
      <c r="AP2042"/>
      <c r="AQ2042"/>
      <c r="AR2042"/>
      <c r="AS2042"/>
      <c r="AT2042"/>
      <c r="AU2042"/>
      <c r="AV2042"/>
      <c r="AW2042"/>
      <c r="AX2042" t="inlineStr">
        <is>
          <t>Mortality</t>
        </is>
      </c>
      <c r="AY2042" t="inlineStr">
        <is>
          <t>Mortality</t>
        </is>
      </c>
      <c r="AZ2042" t="inlineStr">
        <is>
          <t>LC50</t>
        </is>
      </c>
      <c r="BA2042"/>
      <c r="BB2042" t="n">
        <v>4.0</v>
      </c>
      <c r="BC2042"/>
      <c r="BD2042"/>
      <c r="BE2042"/>
      <c r="BF2042"/>
      <c r="BG2042" t="inlineStr">
        <is>
          <t>Day(s)</t>
        </is>
      </c>
      <c r="BH2042"/>
      <c r="BI2042" t="inlineStr">
        <is>
          <t>DTXSID7022099</t>
        </is>
      </c>
      <c r="BJ2042"/>
      <c r="BK2042"/>
      <c r="BL2042"/>
      <c r="BM2042"/>
      <c r="BN2042"/>
      <c r="BO2042"/>
      <c r="BP2042"/>
      <c r="BQ2042"/>
      <c r="BR2042"/>
      <c r="BS2042"/>
      <c r="BT2042" t="inlineStr">
        <is>
          <t>--</t>
        </is>
      </c>
      <c r="BU2042"/>
      <c r="BV2042"/>
      <c r="BW2042"/>
      <c r="BX2042"/>
      <c r="BY2042"/>
      <c r="BZ2042"/>
      <c r="CA2042"/>
      <c r="CB2042"/>
      <c r="CC2042"/>
      <c r="CD2042"/>
      <c r="CE2042"/>
      <c r="CF2042"/>
      <c r="CG2042"/>
      <c r="CH2042"/>
      <c r="CI2042" t="inlineStr">
        <is>
          <t xml:space="preserve"> Affected fish lost equilibrium prior to death.            NR NA </t>
        </is>
      </c>
      <c r="CJ2042" t="inlineStr">
        <is>
          <t xml:space="preserve">   Affected fish lost equilibrium prior to death.            NR NA </t>
        </is>
      </c>
      <c r="CK2042" t="inlineStr">
        <is>
          <t>Brooke,L.T., D.J. Call, D.L. Geiger, and C.E. Northcott</t>
        </is>
      </c>
      <c r="CL2042" t="n">
        <v>12448.0</v>
      </c>
      <c r="CM2042" t="inlineStr">
        <is>
          <t>Acute Toxicities of Organic Chemicals to Fathead Minnows (Pimephales promelas), Vol. 1</t>
        </is>
      </c>
      <c r="CN2042" t="inlineStr">
        <is>
          <t>Center for Lake Superior Environmental Studies, University of Wisconsin-Superior, Superior, WI:414 p.</t>
        </is>
      </c>
      <c r="CO2042" t="n">
        <v>1984.0</v>
      </c>
      <c r="CP2042" t="inlineStr">
        <is>
          <t>Brooke,L.T., D.J. Call, D.L. Geiger, and C.E. Northcott (1984). Acute Toxicities of Organic Chemicals to Fathead Minnows (Pimephales promelas), Vol. 1. Center for Lake Superior Environmental Studies, University of Wisconsin-Superior, Superior, WI, 414 p. ECOREF#:12448</t>
        </is>
      </c>
    </row>
    <row r="2043">
      <c r="A2043" t="n">
        <v>645567.0</v>
      </c>
      <c r="B2043" t="inlineStr">
        <is>
          <t>4-Propylphenol</t>
        </is>
      </c>
      <c r="C2043"/>
      <c r="D2043" t="inlineStr">
        <is>
          <t>Measured</t>
        </is>
      </c>
      <c r="E2043" t="inlineStr">
        <is>
          <t>Not coded</t>
        </is>
      </c>
      <c r="F2043" t="inlineStr">
        <is>
          <t>&gt;=</t>
        </is>
      </c>
      <c r="G2043" t="n">
        <v>95.0</v>
      </c>
      <c r="H2043"/>
      <c r="I2043"/>
      <c r="J2043"/>
      <c r="K2043"/>
      <c r="L2043" t="inlineStr">
        <is>
          <t>Pimephales promelas</t>
        </is>
      </c>
      <c r="M2043" t="inlineStr">
        <is>
          <t>Fathead Minnow</t>
        </is>
      </c>
      <c r="N2043" t="inlineStr">
        <is>
          <t>Juvenile</t>
        </is>
      </c>
      <c r="O2043"/>
      <c r="P2043"/>
      <c r="Q2043"/>
      <c r="R2043" t="n">
        <v>26.0</v>
      </c>
      <c r="S2043"/>
      <c r="T2043" t="n">
        <v>34.0</v>
      </c>
      <c r="U2043" t="inlineStr">
        <is>
          <t>Day(s)</t>
        </is>
      </c>
      <c r="V2043" t="inlineStr">
        <is>
          <t>Flow-through</t>
        </is>
      </c>
      <c r="W2043" t="inlineStr">
        <is>
          <t>Fresh water</t>
        </is>
      </c>
      <c r="X2043" t="inlineStr">
        <is>
          <t>Lab</t>
        </is>
      </c>
      <c r="Y2043"/>
      <c r="Z2043" t="inlineStr">
        <is>
          <t>Active ingredient</t>
        </is>
      </c>
      <c r="AA2043"/>
      <c r="AB2043" t="n">
        <v>11.0</v>
      </c>
      <c r="AC2043"/>
      <c r="AD2043"/>
      <c r="AE2043"/>
      <c r="AF2043"/>
      <c r="AG2043" t="inlineStr">
        <is>
          <t>AI mg/L</t>
        </is>
      </c>
      <c r="AH2043"/>
      <c r="AI2043"/>
      <c r="AJ2043"/>
      <c r="AK2043"/>
      <c r="AL2043"/>
      <c r="AM2043"/>
      <c r="AN2043"/>
      <c r="AO2043"/>
      <c r="AP2043"/>
      <c r="AQ2043"/>
      <c r="AR2043"/>
      <c r="AS2043"/>
      <c r="AT2043"/>
      <c r="AU2043"/>
      <c r="AV2043"/>
      <c r="AW2043"/>
      <c r="AX2043" t="inlineStr">
        <is>
          <t>Mortality</t>
        </is>
      </c>
      <c r="AY2043" t="inlineStr">
        <is>
          <t>Mortality</t>
        </is>
      </c>
      <c r="AZ2043" t="inlineStr">
        <is>
          <t>LC50</t>
        </is>
      </c>
      <c r="BA2043"/>
      <c r="BB2043" t="n">
        <v>4.0</v>
      </c>
      <c r="BC2043"/>
      <c r="BD2043"/>
      <c r="BE2043"/>
      <c r="BF2043"/>
      <c r="BG2043" t="inlineStr">
        <is>
          <t>Day(s)</t>
        </is>
      </c>
      <c r="BH2043" t="inlineStr">
        <is>
          <t>Pure</t>
        </is>
      </c>
      <c r="BI2043" t="inlineStr">
        <is>
          <t>DTXSID9022100</t>
        </is>
      </c>
      <c r="BJ2043" t="inlineStr">
        <is>
          <t>10.1002/etc.5620140920</t>
        </is>
      </c>
      <c r="BK2043"/>
      <c r="BL2043"/>
      <c r="BM2043"/>
      <c r="BN2043"/>
      <c r="BO2043"/>
      <c r="BP2043"/>
      <c r="BQ2043"/>
      <c r="BR2043"/>
      <c r="BS2043"/>
      <c r="BT2043" t="inlineStr">
        <is>
          <t>--</t>
        </is>
      </c>
      <c r="BU2043"/>
      <c r="BV2043"/>
      <c r="BW2043"/>
      <c r="BX2043"/>
      <c r="BY2043"/>
      <c r="BZ2043"/>
      <c r="CA2043"/>
      <c r="CB2043"/>
      <c r="CC2043"/>
      <c r="CD2043"/>
      <c r="CE2043"/>
      <c r="CF2043"/>
      <c r="CG2043"/>
      <c r="CH2043"/>
      <c r="CI2043"/>
      <c r="CJ2043"/>
      <c r="CK2043" t="inlineStr">
        <is>
          <t>Broderius,S.J., M.D. Kahl, and M.D. Hoglund</t>
        </is>
      </c>
      <c r="CL2043" t="n">
        <v>15031.0</v>
      </c>
      <c r="CM2043" t="inlineStr">
        <is>
          <t>Use of Joint Toxic Response to Define the Primary Mode of Toxic Action for Diverse Industrial Organic Chemicals</t>
        </is>
      </c>
      <c r="CN2043" t="inlineStr">
        <is>
          <t>Environ. Toxicol. Chem.14(9): 1591-1605</t>
        </is>
      </c>
      <c r="CO2043" t="n">
        <v>1995.0</v>
      </c>
      <c r="CP2043" t="inlineStr">
        <is>
          <t>Broderius,S.J., M.D. Kahl, and M.D. Hoglund (1995). Use of Joint Toxic Response to Define the Primary Mode of Toxic Action for Diverse Industrial Organic Chemicals. Environ. Toxicol. Chem., 14, (9), 1591-1605. doi:10.1002/etc.5620140920. ECOREF#:15031</t>
        </is>
      </c>
    </row>
    <row r="2044">
      <c r="A2044" t="n">
        <v>645567.0</v>
      </c>
      <c r="B2044" t="inlineStr">
        <is>
          <t>4-Propylphenol</t>
        </is>
      </c>
      <c r="C2044"/>
      <c r="D2044" t="inlineStr">
        <is>
          <t>Measured</t>
        </is>
      </c>
      <c r="E2044" t="inlineStr">
        <is>
          <t>Not reported</t>
        </is>
      </c>
      <c r="F2044"/>
      <c r="G2044" t="n">
        <v>99.0</v>
      </c>
      <c r="H2044"/>
      <c r="I2044"/>
      <c r="J2044"/>
      <c r="K2044"/>
      <c r="L2044" t="inlineStr">
        <is>
          <t>Pimephales promelas</t>
        </is>
      </c>
      <c r="M2044" t="inlineStr">
        <is>
          <t>Fathead Minnow</t>
        </is>
      </c>
      <c r="N2044"/>
      <c r="O2044"/>
      <c r="P2044" t="n">
        <v>29.0</v>
      </c>
      <c r="Q2044"/>
      <c r="R2044"/>
      <c r="S2044"/>
      <c r="T2044"/>
      <c r="U2044" t="inlineStr">
        <is>
          <t>Day(s)</t>
        </is>
      </c>
      <c r="V2044" t="inlineStr">
        <is>
          <t>Flow-through</t>
        </is>
      </c>
      <c r="W2044" t="inlineStr">
        <is>
          <t>Fresh water</t>
        </is>
      </c>
      <c r="X2044" t="inlineStr">
        <is>
          <t>Lab</t>
        </is>
      </c>
      <c r="Y2044"/>
      <c r="Z2044" t="inlineStr">
        <is>
          <t>Active ingredient</t>
        </is>
      </c>
      <c r="AA2044"/>
      <c r="AB2044" t="n">
        <v>11.0</v>
      </c>
      <c r="AC2044"/>
      <c r="AD2044" t="n">
        <v>10.2</v>
      </c>
      <c r="AE2044"/>
      <c r="AF2044" t="n">
        <v>11.7</v>
      </c>
      <c r="AG2044" t="inlineStr">
        <is>
          <t>AI mg/L</t>
        </is>
      </c>
      <c r="AH2044"/>
      <c r="AI2044"/>
      <c r="AJ2044"/>
      <c r="AK2044"/>
      <c r="AL2044"/>
      <c r="AM2044"/>
      <c r="AN2044"/>
      <c r="AO2044"/>
      <c r="AP2044"/>
      <c r="AQ2044"/>
      <c r="AR2044"/>
      <c r="AS2044"/>
      <c r="AT2044"/>
      <c r="AU2044"/>
      <c r="AV2044"/>
      <c r="AW2044"/>
      <c r="AX2044" t="inlineStr">
        <is>
          <t>Mortality</t>
        </is>
      </c>
      <c r="AY2044" t="inlineStr">
        <is>
          <t>Mortality</t>
        </is>
      </c>
      <c r="AZ2044" t="inlineStr">
        <is>
          <t>LC50</t>
        </is>
      </c>
      <c r="BA2044"/>
      <c r="BB2044" t="n">
        <v>4.0</v>
      </c>
      <c r="BC2044"/>
      <c r="BD2044"/>
      <c r="BE2044"/>
      <c r="BF2044"/>
      <c r="BG2044" t="inlineStr">
        <is>
          <t>Day(s)</t>
        </is>
      </c>
      <c r="BH2044"/>
      <c r="BI2044" t="inlineStr">
        <is>
          <t>DTXSID9022100</t>
        </is>
      </c>
      <c r="BJ2044"/>
      <c r="BK2044"/>
      <c r="BL2044" t="inlineStr">
        <is>
          <t>Acute</t>
        </is>
      </c>
      <c r="BM2044"/>
      <c r="BN2044"/>
      <c r="BO2044"/>
      <c r="BP2044"/>
      <c r="BQ2044"/>
      <c r="BR2044"/>
      <c r="BS2044"/>
      <c r="BT2044" t="inlineStr">
        <is>
          <t>--</t>
        </is>
      </c>
      <c r="BU2044"/>
      <c r="BV2044"/>
      <c r="BW2044"/>
      <c r="BX2044"/>
      <c r="BY2044"/>
      <c r="BZ2044"/>
      <c r="CA2044"/>
      <c r="CB2044"/>
      <c r="CC2044"/>
      <c r="CD2044"/>
      <c r="CE2044"/>
      <c r="CF2044"/>
      <c r="CG2044"/>
      <c r="CH2044"/>
      <c r="CI2044"/>
      <c r="CJ2044" t="inlineStr">
        <is>
          <t xml:space="preserve">SOURCE/FROM US EPA ENVIRONMENTAL RESEARCH LABORATORY-DULUTH AND THE UNIVERSITY OF WISCONSIN-SUPERIOR CAMPUS//MEDIA/LAKE SUPERIOR WATER OR DECHLORINATED WATER//   </t>
        </is>
      </c>
      <c r="CK2044" t="inlineStr">
        <is>
          <t>Geiger,D.L., S.H. Poirier, L.T. Brooke, and D.J. Call</t>
        </is>
      </c>
      <c r="CL2044" t="n">
        <v>12858.0</v>
      </c>
      <c r="CM2044" t="inlineStr">
        <is>
          <t>Acute Toxicities of Organic Chemicals to Fathead Minnows (Pimephales promelas) Volume III</t>
        </is>
      </c>
      <c r="CN2044" t="inlineStr">
        <is>
          <t>Center for Lake Superior Environmental Studies, University of Wisconsin, Superior, WI:328 p.</t>
        </is>
      </c>
      <c r="CO2044" t="n">
        <v>1986.0</v>
      </c>
      <c r="CP2044" t="inlineStr">
        <is>
          <t>Geiger,D.L., S.H. Poirier, L.T. Brooke, and D.J. Call (1986). Acute Toxicities of Organic Chemicals to Fathead Minnows (Pimephales promelas) Volume III. Center for Lake Superior Environmental Studies, University of Wisconsin, Superior, WI, 328 p. ECOREF#:12858</t>
        </is>
      </c>
    </row>
    <row r="2045">
      <c r="A2045" t="n">
        <v>653372.0</v>
      </c>
      <c r="B2045" t="inlineStr">
        <is>
          <t>Pentafluorobenzaldehyde</t>
        </is>
      </c>
      <c r="C2045"/>
      <c r="D2045" t="inlineStr">
        <is>
          <t>Measured</t>
        </is>
      </c>
      <c r="E2045" t="inlineStr">
        <is>
          <t>Not reported</t>
        </is>
      </c>
      <c r="F2045"/>
      <c r="G2045" t="n">
        <v>98.0</v>
      </c>
      <c r="H2045"/>
      <c r="I2045"/>
      <c r="J2045"/>
      <c r="K2045"/>
      <c r="L2045" t="inlineStr">
        <is>
          <t>Pimephales promelas</t>
        </is>
      </c>
      <c r="M2045" t="inlineStr">
        <is>
          <t>Fathead Minnow</t>
        </is>
      </c>
      <c r="N2045"/>
      <c r="O2045"/>
      <c r="P2045" t="n">
        <v>32.0</v>
      </c>
      <c r="Q2045"/>
      <c r="R2045"/>
      <c r="S2045"/>
      <c r="T2045"/>
      <c r="U2045" t="inlineStr">
        <is>
          <t>Day(s)</t>
        </is>
      </c>
      <c r="V2045" t="inlineStr">
        <is>
          <t>Flow-through</t>
        </is>
      </c>
      <c r="W2045" t="inlineStr">
        <is>
          <t>Fresh water</t>
        </is>
      </c>
      <c r="X2045" t="inlineStr">
        <is>
          <t>Lab</t>
        </is>
      </c>
      <c r="Y2045" t="n">
        <v>6.0</v>
      </c>
      <c r="Z2045" t="inlineStr">
        <is>
          <t>Active ingredient</t>
        </is>
      </c>
      <c r="AA2045"/>
      <c r="AB2045" t="n">
        <v>1.1</v>
      </c>
      <c r="AC2045"/>
      <c r="AD2045" t="n">
        <v>1.0</v>
      </c>
      <c r="AE2045"/>
      <c r="AF2045" t="n">
        <v>1.2</v>
      </c>
      <c r="AG2045" t="inlineStr">
        <is>
          <t>AI mg/L</t>
        </is>
      </c>
      <c r="AH2045"/>
      <c r="AI2045"/>
      <c r="AJ2045"/>
      <c r="AK2045"/>
      <c r="AL2045"/>
      <c r="AM2045"/>
      <c r="AN2045"/>
      <c r="AO2045"/>
      <c r="AP2045"/>
      <c r="AQ2045"/>
      <c r="AR2045"/>
      <c r="AS2045"/>
      <c r="AT2045"/>
      <c r="AU2045"/>
      <c r="AV2045"/>
      <c r="AW2045"/>
      <c r="AX2045" t="inlineStr">
        <is>
          <t>Mortality</t>
        </is>
      </c>
      <c r="AY2045" t="inlineStr">
        <is>
          <t>Mortality</t>
        </is>
      </c>
      <c r="AZ2045" t="inlineStr">
        <is>
          <t>LC50</t>
        </is>
      </c>
      <c r="BA2045"/>
      <c r="BB2045" t="n">
        <v>4.0</v>
      </c>
      <c r="BC2045"/>
      <c r="BD2045"/>
      <c r="BE2045"/>
      <c r="BF2045"/>
      <c r="BG2045" t="inlineStr">
        <is>
          <t>Day(s)</t>
        </is>
      </c>
      <c r="BH2045"/>
      <c r="BI2045" t="inlineStr">
        <is>
          <t>DTXSID4022101</t>
        </is>
      </c>
      <c r="BJ2045"/>
      <c r="BK2045"/>
      <c r="BL2045"/>
      <c r="BM2045"/>
      <c r="BN2045"/>
      <c r="BO2045"/>
      <c r="BP2045"/>
      <c r="BQ2045"/>
      <c r="BR2045"/>
      <c r="BS2045"/>
      <c r="BT2045" t="inlineStr">
        <is>
          <t>--</t>
        </is>
      </c>
      <c r="BU2045"/>
      <c r="BV2045"/>
      <c r="BW2045"/>
      <c r="BX2045"/>
      <c r="BY2045"/>
      <c r="BZ2045"/>
      <c r="CA2045"/>
      <c r="CB2045"/>
      <c r="CC2045"/>
      <c r="CD2045"/>
      <c r="CE2045"/>
      <c r="CF2045"/>
      <c r="CG2045"/>
      <c r="CH2045"/>
      <c r="CI2045"/>
      <c r="CJ2045" t="inlineStr">
        <is>
          <t xml:space="preserve">SOURCE/CULTURED FROM BROOD STOCK PROVIDED BY THE U.S. ENVIRONMENTAL RESEARCH LABORATORY - DULUTH//MEDIA/LAKE SUPERIOR WATER//   </t>
        </is>
      </c>
      <c r="CK2045" t="inlineStr">
        <is>
          <t>Brooke,L.T., D.J. Call, D.L. Geiger, and C.E. Northcott</t>
        </is>
      </c>
      <c r="CL2045" t="n">
        <v>12448.0</v>
      </c>
      <c r="CM2045" t="inlineStr">
        <is>
          <t>Acute Toxicities of Organic Chemicals to Fathead Minnows (Pimephales promelas), Vol. 1</t>
        </is>
      </c>
      <c r="CN2045" t="inlineStr">
        <is>
          <t>Center for Lake Superior Environmental Studies, University of Wisconsin-Superior, Superior, WI:414 p.</t>
        </is>
      </c>
      <c r="CO2045" t="n">
        <v>1984.0</v>
      </c>
      <c r="CP2045" t="inlineStr">
        <is>
          <t>Brooke,L.T., D.J. Call, D.L. Geiger, and C.E. Northcott (1984). Acute Toxicities of Organic Chemicals to Fathead Minnows (Pimephales promelas), Vol. 1. Center for Lake Superior Environmental Studies, University of Wisconsin-Superior, Superior, WI, 414 p. ECOREF#:12448</t>
        </is>
      </c>
    </row>
    <row r="2046">
      <c r="A2046" t="n">
        <v>654660.0</v>
      </c>
      <c r="B2046" t="inlineStr">
        <is>
          <t>4-Nitro-3-(trifluoromethyl)phenol, Sodium salt (1:1)</t>
        </is>
      </c>
      <c r="C2046"/>
      <c r="D2046" t="inlineStr">
        <is>
          <t>Measured</t>
        </is>
      </c>
      <c r="E2046" t="inlineStr">
        <is>
          <t>Not coded</t>
        </is>
      </c>
      <c r="F2046" t="inlineStr">
        <is>
          <t>&gt;=</t>
        </is>
      </c>
      <c r="G2046" t="n">
        <v>95.0</v>
      </c>
      <c r="H2046"/>
      <c r="I2046"/>
      <c r="J2046"/>
      <c r="K2046"/>
      <c r="L2046" t="inlineStr">
        <is>
          <t>Pimephales promelas</t>
        </is>
      </c>
      <c r="M2046" t="inlineStr">
        <is>
          <t>Fathead Minnow</t>
        </is>
      </c>
      <c r="N2046" t="inlineStr">
        <is>
          <t>Juvenile</t>
        </is>
      </c>
      <c r="O2046"/>
      <c r="P2046"/>
      <c r="Q2046"/>
      <c r="R2046" t="n">
        <v>26.0</v>
      </c>
      <c r="S2046"/>
      <c r="T2046" t="n">
        <v>34.0</v>
      </c>
      <c r="U2046" t="inlineStr">
        <is>
          <t>Day(s)</t>
        </is>
      </c>
      <c r="V2046" t="inlineStr">
        <is>
          <t>Flow-through</t>
        </is>
      </c>
      <c r="W2046" t="inlineStr">
        <is>
          <t>Fresh water</t>
        </is>
      </c>
      <c r="X2046" t="inlineStr">
        <is>
          <t>Lab</t>
        </is>
      </c>
      <c r="Y2046"/>
      <c r="Z2046" t="inlineStr">
        <is>
          <t>Active ingredient</t>
        </is>
      </c>
      <c r="AA2046"/>
      <c r="AB2046" t="n">
        <v>9.14</v>
      </c>
      <c r="AC2046"/>
      <c r="AD2046"/>
      <c r="AE2046"/>
      <c r="AF2046"/>
      <c r="AG2046" t="inlineStr">
        <is>
          <t>AI mg/L</t>
        </is>
      </c>
      <c r="AH2046"/>
      <c r="AI2046"/>
      <c r="AJ2046"/>
      <c r="AK2046"/>
      <c r="AL2046"/>
      <c r="AM2046"/>
      <c r="AN2046"/>
      <c r="AO2046"/>
      <c r="AP2046"/>
      <c r="AQ2046"/>
      <c r="AR2046"/>
      <c r="AS2046"/>
      <c r="AT2046"/>
      <c r="AU2046"/>
      <c r="AV2046"/>
      <c r="AW2046"/>
      <c r="AX2046" t="inlineStr">
        <is>
          <t>Mortality</t>
        </is>
      </c>
      <c r="AY2046" t="inlineStr">
        <is>
          <t>Mortality</t>
        </is>
      </c>
      <c r="AZ2046" t="inlineStr">
        <is>
          <t>LC50</t>
        </is>
      </c>
      <c r="BA2046"/>
      <c r="BB2046" t="n">
        <v>4.0</v>
      </c>
      <c r="BC2046"/>
      <c r="BD2046"/>
      <c r="BE2046"/>
      <c r="BF2046"/>
      <c r="BG2046" t="inlineStr">
        <is>
          <t>Day(s)</t>
        </is>
      </c>
      <c r="BH2046" t="inlineStr">
        <is>
          <t>Pure</t>
        </is>
      </c>
      <c r="BI2046" t="inlineStr">
        <is>
          <t>DTXSID0074978</t>
        </is>
      </c>
      <c r="BJ2046" t="inlineStr">
        <is>
          <t>10.1002/etc.5620140920</t>
        </is>
      </c>
      <c r="BK2046"/>
      <c r="BL2046"/>
      <c r="BM2046"/>
      <c r="BN2046"/>
      <c r="BO2046"/>
      <c r="BP2046"/>
      <c r="BQ2046"/>
      <c r="BR2046"/>
      <c r="BS2046"/>
      <c r="BT2046" t="inlineStr">
        <is>
          <t>--</t>
        </is>
      </c>
      <c r="BU2046"/>
      <c r="BV2046"/>
      <c r="BW2046"/>
      <c r="BX2046"/>
      <c r="BY2046"/>
      <c r="BZ2046"/>
      <c r="CA2046"/>
      <c r="CB2046"/>
      <c r="CC2046"/>
      <c r="CD2046"/>
      <c r="CE2046"/>
      <c r="CF2046"/>
      <c r="CG2046"/>
      <c r="CH2046"/>
      <c r="CI2046"/>
      <c r="CJ2046"/>
      <c r="CK2046" t="inlineStr">
        <is>
          <t>Broderius,S.J., M.D. Kahl, and M.D. Hoglund</t>
        </is>
      </c>
      <c r="CL2046" t="n">
        <v>15031.0</v>
      </c>
      <c r="CM2046" t="inlineStr">
        <is>
          <t>Use of Joint Toxic Response to Define the Primary Mode of Toxic Action for Diverse Industrial Organic Chemicals</t>
        </is>
      </c>
      <c r="CN2046" t="inlineStr">
        <is>
          <t>Environ. Toxicol. Chem.14(9): 1591-1605</t>
        </is>
      </c>
      <c r="CO2046" t="n">
        <v>1995.0</v>
      </c>
      <c r="CP2046" t="inlineStr">
        <is>
          <t>Broderius,S.J., M.D. Kahl, and M.D. Hoglund (1995). Use of Joint Toxic Response to Define the Primary Mode of Toxic Action for Diverse Industrial Organic Chemicals. Environ. Toxicol. Chem., 14, (9), 1591-1605. doi:10.1002/etc.5620140920. ECOREF#:15031</t>
        </is>
      </c>
    </row>
    <row r="2047">
      <c r="A2047" t="n">
        <v>683727.0</v>
      </c>
      <c r="B2047" t="inlineStr">
        <is>
          <t>2,2-Dichloroacetamide</t>
        </is>
      </c>
      <c r="C2047"/>
      <c r="D2047" t="inlineStr">
        <is>
          <t>Measured</t>
        </is>
      </c>
      <c r="E2047" t="inlineStr">
        <is>
          <t>Not coded</t>
        </is>
      </c>
      <c r="F2047"/>
      <c r="G2047" t="n">
        <v>93.0</v>
      </c>
      <c r="H2047"/>
      <c r="I2047"/>
      <c r="J2047"/>
      <c r="K2047"/>
      <c r="L2047" t="inlineStr">
        <is>
          <t>Pimephales promelas</t>
        </is>
      </c>
      <c r="M2047" t="inlineStr">
        <is>
          <t>Fathead Minnow</t>
        </is>
      </c>
      <c r="N2047"/>
      <c r="O2047"/>
      <c r="P2047" t="n">
        <v>31.0</v>
      </c>
      <c r="Q2047"/>
      <c r="R2047"/>
      <c r="S2047"/>
      <c r="T2047"/>
      <c r="U2047" t="inlineStr">
        <is>
          <t>Day(s)</t>
        </is>
      </c>
      <c r="V2047" t="inlineStr">
        <is>
          <t>Flow-through</t>
        </is>
      </c>
      <c r="W2047" t="inlineStr">
        <is>
          <t>Fresh water</t>
        </is>
      </c>
      <c r="X2047" t="inlineStr">
        <is>
          <t>Lab</t>
        </is>
      </c>
      <c r="Y2047"/>
      <c r="Z2047" t="inlineStr">
        <is>
          <t>Active ingredient</t>
        </is>
      </c>
      <c r="AA2047"/>
      <c r="AB2047" t="n">
        <v>241.0</v>
      </c>
      <c r="AC2047"/>
      <c r="AD2047" t="n">
        <v>216.0</v>
      </c>
      <c r="AE2047"/>
      <c r="AF2047" t="n">
        <v>268.0</v>
      </c>
      <c r="AG2047" t="inlineStr">
        <is>
          <t>AI mg/L</t>
        </is>
      </c>
      <c r="AH2047"/>
      <c r="AI2047"/>
      <c r="AJ2047"/>
      <c r="AK2047"/>
      <c r="AL2047"/>
      <c r="AM2047"/>
      <c r="AN2047"/>
      <c r="AO2047"/>
      <c r="AP2047"/>
      <c r="AQ2047"/>
      <c r="AR2047"/>
      <c r="AS2047"/>
      <c r="AT2047"/>
      <c r="AU2047"/>
      <c r="AV2047"/>
      <c r="AW2047"/>
      <c r="AX2047" t="inlineStr">
        <is>
          <t>Mortality</t>
        </is>
      </c>
      <c r="AY2047" t="inlineStr">
        <is>
          <t>Mortality</t>
        </is>
      </c>
      <c r="AZ2047" t="inlineStr">
        <is>
          <t>LC50</t>
        </is>
      </c>
      <c r="BA2047"/>
      <c r="BB2047" t="n">
        <v>4.0</v>
      </c>
      <c r="BC2047"/>
      <c r="BD2047"/>
      <c r="BE2047"/>
      <c r="BF2047"/>
      <c r="BG2047" t="inlineStr">
        <is>
          <t>Day(s)</t>
        </is>
      </c>
      <c r="BH2047" t="inlineStr">
        <is>
          <t>Pure</t>
        </is>
      </c>
      <c r="BI2047" t="inlineStr">
        <is>
          <t>DTXSID8021561</t>
        </is>
      </c>
      <c r="BJ2047"/>
      <c r="BK2047"/>
      <c r="BL2047"/>
      <c r="BM2047"/>
      <c r="BN2047"/>
      <c r="BO2047"/>
      <c r="BP2047"/>
      <c r="BQ2047"/>
      <c r="BR2047"/>
      <c r="BS2047"/>
      <c r="BT2047" t="inlineStr">
        <is>
          <t>--</t>
        </is>
      </c>
      <c r="BU2047"/>
      <c r="BV2047"/>
      <c r="BW2047"/>
      <c r="BX2047"/>
      <c r="BY2047"/>
      <c r="BZ2047"/>
      <c r="CA2047"/>
      <c r="CB2047"/>
      <c r="CC2047"/>
      <c r="CD2047"/>
      <c r="CE2047"/>
      <c r="CF2047"/>
      <c r="CG2047"/>
      <c r="CH2047"/>
      <c r="CI2047" t="inlineStr">
        <is>
          <t xml:space="preserve"> Affected fish became hypoactive, lost schooling ability,  NR darkened and lost equilibrium prior to death. NA </t>
        </is>
      </c>
      <c r="CJ2047" t="inlineStr">
        <is>
          <t xml:space="preserve">   Affected fish became hypoactive, lost schooling ability,  NR darkened and lost equilibrium prior to death. NA </t>
        </is>
      </c>
      <c r="CK2047" t="inlineStr">
        <is>
          <t>Brooke,L.T., D.J. Call, D.L. Geiger, and C.E. Northcott</t>
        </is>
      </c>
      <c r="CL2047" t="n">
        <v>12448.0</v>
      </c>
      <c r="CM2047" t="inlineStr">
        <is>
          <t>Acute Toxicities of Organic Chemicals to Fathead Minnows (Pimephales promelas), Vol. 1</t>
        </is>
      </c>
      <c r="CN2047" t="inlineStr">
        <is>
          <t>Center for Lake Superior Environmental Studies, University of Wisconsin-Superior, Superior, WI:414 p.</t>
        </is>
      </c>
      <c r="CO2047" t="n">
        <v>1984.0</v>
      </c>
      <c r="CP2047" t="inlineStr">
        <is>
          <t>Brooke,L.T., D.J. Call, D.L. Geiger, and C.E. Northcott (1984). Acute Toxicities of Organic Chemicals to Fathead Minnows (Pimephales promelas), Vol. 1. Center for Lake Superior Environmental Studies, University of Wisconsin-Superior, Superior, WI, 414 p. ECOREF#:12448</t>
        </is>
      </c>
    </row>
    <row r="2048">
      <c r="A2048" t="n">
        <v>685916.0</v>
      </c>
      <c r="B2048" t="inlineStr">
        <is>
          <t>N,N-Diethylacetamide</t>
        </is>
      </c>
      <c r="C2048"/>
      <c r="D2048" t="inlineStr">
        <is>
          <t>Measured</t>
        </is>
      </c>
      <c r="E2048" t="inlineStr">
        <is>
          <t>Not coded</t>
        </is>
      </c>
      <c r="F2048"/>
      <c r="G2048" t="n">
        <v>99.0</v>
      </c>
      <c r="H2048"/>
      <c r="I2048"/>
      <c r="J2048"/>
      <c r="K2048"/>
      <c r="L2048" t="inlineStr">
        <is>
          <t>Pimephales promelas</t>
        </is>
      </c>
      <c r="M2048" t="inlineStr">
        <is>
          <t>Fathead Minnow</t>
        </is>
      </c>
      <c r="N2048"/>
      <c r="O2048"/>
      <c r="P2048" t="n">
        <v>32.0</v>
      </c>
      <c r="Q2048"/>
      <c r="R2048"/>
      <c r="S2048"/>
      <c r="T2048"/>
      <c r="U2048" t="inlineStr">
        <is>
          <t>Day(s)</t>
        </is>
      </c>
      <c r="V2048" t="inlineStr">
        <is>
          <t>Renewal</t>
        </is>
      </c>
      <c r="W2048" t="inlineStr">
        <is>
          <t>Fresh water</t>
        </is>
      </c>
      <c r="X2048" t="inlineStr">
        <is>
          <t>Lab</t>
        </is>
      </c>
      <c r="Y2048"/>
      <c r="Z2048" t="inlineStr">
        <is>
          <t>Active ingredient</t>
        </is>
      </c>
      <c r="AA2048"/>
      <c r="AB2048" t="n">
        <v>1500.0</v>
      </c>
      <c r="AC2048"/>
      <c r="AD2048" t="n">
        <v>1210.0</v>
      </c>
      <c r="AE2048"/>
      <c r="AF2048" t="n">
        <v>1860.0</v>
      </c>
      <c r="AG2048" t="inlineStr">
        <is>
          <t>AI mg/L</t>
        </is>
      </c>
      <c r="AH2048"/>
      <c r="AI2048"/>
      <c r="AJ2048"/>
      <c r="AK2048"/>
      <c r="AL2048"/>
      <c r="AM2048"/>
      <c r="AN2048"/>
      <c r="AO2048"/>
      <c r="AP2048"/>
      <c r="AQ2048"/>
      <c r="AR2048"/>
      <c r="AS2048"/>
      <c r="AT2048"/>
      <c r="AU2048"/>
      <c r="AV2048"/>
      <c r="AW2048"/>
      <c r="AX2048" t="inlineStr">
        <is>
          <t>Mortality</t>
        </is>
      </c>
      <c r="AY2048" t="inlineStr">
        <is>
          <t>Mortality</t>
        </is>
      </c>
      <c r="AZ2048" t="inlineStr">
        <is>
          <t>LC50</t>
        </is>
      </c>
      <c r="BA2048"/>
      <c r="BB2048" t="n">
        <v>4.0</v>
      </c>
      <c r="BC2048"/>
      <c r="BD2048"/>
      <c r="BE2048"/>
      <c r="BF2048"/>
      <c r="BG2048" t="inlineStr">
        <is>
          <t>Day(s)</t>
        </is>
      </c>
      <c r="BH2048" t="inlineStr">
        <is>
          <t>Pure</t>
        </is>
      </c>
      <c r="BI2048" t="inlineStr">
        <is>
          <t>DTXSID9020459</t>
        </is>
      </c>
      <c r="BJ2048"/>
      <c r="BK2048"/>
      <c r="BL2048"/>
      <c r="BM2048"/>
      <c r="BN2048"/>
      <c r="BO2048"/>
      <c r="BP2048"/>
      <c r="BQ2048"/>
      <c r="BR2048"/>
      <c r="BS2048"/>
      <c r="BT2048" t="inlineStr">
        <is>
          <t>--</t>
        </is>
      </c>
      <c r="BU2048"/>
      <c r="BV2048"/>
      <c r="BW2048"/>
      <c r="BX2048"/>
      <c r="BY2048"/>
      <c r="BZ2048"/>
      <c r="CA2048"/>
      <c r="CB2048"/>
      <c r="CC2048"/>
      <c r="CD2048"/>
      <c r="CE2048"/>
      <c r="CF2048"/>
      <c r="CG2048"/>
      <c r="CH2048"/>
      <c r="CI2048" t="inlineStr">
        <is>
          <t xml:space="preserve"> Due to the cost of the chemical, a measured renewal test was completed.  The solutions were renewed twice during the-4 H// test.  The pH of the stock solution was adjusted to that of lake water using NaOH.  The detectable limit for the control </t>
        </is>
      </c>
      <c r="CJ2048" t="inlineStr">
        <is>
          <t xml:space="preserve">   Due to the cost of the chemical, a measured renewal test was completed.  The solutions were renewed twice during the-4 H// test.  The pH of the stock solution was adjusted to that of lake water using NaOH.  The detectable limit for the control </t>
        </is>
      </c>
      <c r="CK2048" t="inlineStr">
        <is>
          <t>Geiger,D.L., L.T. Brooke, and D.J. Call</t>
        </is>
      </c>
      <c r="CL2048" t="n">
        <v>3217.0</v>
      </c>
      <c r="CM2048" t="inlineStr">
        <is>
          <t>Acute Toxicities of Organic Chemicals to Fathead Minnows (Pimephales promelas), Volume V</t>
        </is>
      </c>
      <c r="CN2048" t="inlineStr">
        <is>
          <t>Center for Lake Superior Environmental Studies, University of Wisconsin, Superior, WI:332 p.</t>
        </is>
      </c>
      <c r="CO2048" t="n">
        <v>1990.0</v>
      </c>
      <c r="CP2048" t="inlineStr">
        <is>
          <t>Geiger,D.L., L.T. Brooke, and D.J. Call (1990). Acute Toxicities of Organic Chemicals to Fathead Minnows (Pimephales promelas), Volume V. Center for Lake Superior Environmental Studies, University of Wisconsin, Superior, WI, 332 p. ECOREF#:3217</t>
        </is>
      </c>
    </row>
    <row r="2049">
      <c r="A2049" t="n">
        <v>693163.0</v>
      </c>
      <c r="B2049" t="inlineStr">
        <is>
          <t>2-Octanamine</t>
        </is>
      </c>
      <c r="C2049"/>
      <c r="D2049" t="inlineStr">
        <is>
          <t>Measured</t>
        </is>
      </c>
      <c r="E2049" t="inlineStr">
        <is>
          <t>Not coded</t>
        </is>
      </c>
      <c r="F2049"/>
      <c r="G2049" t="n">
        <v>98.0</v>
      </c>
      <c r="H2049"/>
      <c r="I2049"/>
      <c r="J2049"/>
      <c r="K2049"/>
      <c r="L2049" t="inlineStr">
        <is>
          <t>Pimephales promelas</t>
        </is>
      </c>
      <c r="M2049" t="inlineStr">
        <is>
          <t>Fathead Minnow</t>
        </is>
      </c>
      <c r="N2049"/>
      <c r="O2049"/>
      <c r="P2049" t="n">
        <v>31.0</v>
      </c>
      <c r="Q2049"/>
      <c r="R2049"/>
      <c r="S2049"/>
      <c r="T2049"/>
      <c r="U2049" t="inlineStr">
        <is>
          <t>Day(s)</t>
        </is>
      </c>
      <c r="V2049" t="inlineStr">
        <is>
          <t>Flow-through</t>
        </is>
      </c>
      <c r="W2049" t="inlineStr">
        <is>
          <t>Fresh water</t>
        </is>
      </c>
      <c r="X2049" t="inlineStr">
        <is>
          <t>Lab</t>
        </is>
      </c>
      <c r="Y2049"/>
      <c r="Z2049" t="inlineStr">
        <is>
          <t>Active ingredient</t>
        </is>
      </c>
      <c r="AA2049"/>
      <c r="AB2049" t="n">
        <v>5.11</v>
      </c>
      <c r="AC2049"/>
      <c r="AD2049" t="n">
        <v>4.59</v>
      </c>
      <c r="AE2049"/>
      <c r="AF2049" t="n">
        <v>5.71</v>
      </c>
      <c r="AG2049" t="inlineStr">
        <is>
          <t>AI mg/L</t>
        </is>
      </c>
      <c r="AH2049"/>
      <c r="AI2049"/>
      <c r="AJ2049"/>
      <c r="AK2049"/>
      <c r="AL2049"/>
      <c r="AM2049"/>
      <c r="AN2049"/>
      <c r="AO2049"/>
      <c r="AP2049"/>
      <c r="AQ2049"/>
      <c r="AR2049"/>
      <c r="AS2049"/>
      <c r="AT2049"/>
      <c r="AU2049"/>
      <c r="AV2049"/>
      <c r="AW2049"/>
      <c r="AX2049" t="inlineStr">
        <is>
          <t>Mortality</t>
        </is>
      </c>
      <c r="AY2049" t="inlineStr">
        <is>
          <t>Mortality</t>
        </is>
      </c>
      <c r="AZ2049" t="inlineStr">
        <is>
          <t>LC50</t>
        </is>
      </c>
      <c r="BA2049"/>
      <c r="BB2049" t="n">
        <v>4.0</v>
      </c>
      <c r="BC2049"/>
      <c r="BD2049"/>
      <c r="BE2049"/>
      <c r="BF2049"/>
      <c r="BG2049" t="inlineStr">
        <is>
          <t>Day(s)</t>
        </is>
      </c>
      <c r="BH2049" t="inlineStr">
        <is>
          <t>Pure</t>
        </is>
      </c>
      <c r="BI2049" t="inlineStr">
        <is>
          <t>DTXSID4022103</t>
        </is>
      </c>
      <c r="BJ2049"/>
      <c r="BK2049"/>
      <c r="BL2049"/>
      <c r="BM2049"/>
      <c r="BN2049"/>
      <c r="BO2049"/>
      <c r="BP2049"/>
      <c r="BQ2049"/>
      <c r="BR2049"/>
      <c r="BS2049"/>
      <c r="BT2049" t="inlineStr">
        <is>
          <t>--</t>
        </is>
      </c>
      <c r="BU2049"/>
      <c r="BV2049"/>
      <c r="BW2049"/>
      <c r="BX2049"/>
      <c r="BY2049"/>
      <c r="BZ2049"/>
      <c r="CA2049"/>
      <c r="CB2049"/>
      <c r="CC2049"/>
      <c r="CD2049"/>
      <c r="CE2049"/>
      <c r="CF2049"/>
      <c r="CG2049"/>
      <c r="CH2049"/>
      <c r="CI2049"/>
      <c r="CJ2049"/>
      <c r="CK2049" t="inlineStr">
        <is>
          <t>Brooke,L.T., D.J. Call, D.L. Geiger, and C.E. Northcott</t>
        </is>
      </c>
      <c r="CL2049" t="n">
        <v>12448.0</v>
      </c>
      <c r="CM2049" t="inlineStr">
        <is>
          <t>Acute Toxicities of Organic Chemicals to Fathead Minnows (Pimephales promelas), Vol. 1</t>
        </is>
      </c>
      <c r="CN2049" t="inlineStr">
        <is>
          <t>Center for Lake Superior Environmental Studies, University of Wisconsin-Superior, Superior, WI:414 p.</t>
        </is>
      </c>
      <c r="CO2049" t="n">
        <v>1984.0</v>
      </c>
      <c r="CP2049" t="inlineStr">
        <is>
          <t>Brooke,L.T., D.J. Call, D.L. Geiger, and C.E. Northcott (1984). Acute Toxicities of Organic Chemicals to Fathead Minnows (Pimephales promelas), Vol. 1. Center for Lake Superior Environmental Studies, University of Wisconsin-Superior, Superior, WI, 414 p. ECOREF#:12448</t>
        </is>
      </c>
    </row>
    <row r="2050">
      <c r="A2050" t="n">
        <v>693163.0</v>
      </c>
      <c r="B2050" t="inlineStr">
        <is>
          <t>2-Octanamine</t>
        </is>
      </c>
      <c r="C2050"/>
      <c r="D2050" t="inlineStr">
        <is>
          <t>Measured</t>
        </is>
      </c>
      <c r="E2050" t="inlineStr">
        <is>
          <t>Not coded</t>
        </is>
      </c>
      <c r="F2050"/>
      <c r="G2050" t="n">
        <v>98.0</v>
      </c>
      <c r="H2050"/>
      <c r="I2050"/>
      <c r="J2050"/>
      <c r="K2050"/>
      <c r="L2050" t="inlineStr">
        <is>
          <t>Pimephales promelas</t>
        </is>
      </c>
      <c r="M2050" t="inlineStr">
        <is>
          <t>Fathead Minnow</t>
        </is>
      </c>
      <c r="N2050"/>
      <c r="O2050"/>
      <c r="P2050" t="n">
        <v>32.0</v>
      </c>
      <c r="Q2050"/>
      <c r="R2050"/>
      <c r="S2050"/>
      <c r="T2050"/>
      <c r="U2050" t="inlineStr">
        <is>
          <t>Day(s)</t>
        </is>
      </c>
      <c r="V2050" t="inlineStr">
        <is>
          <t>Flow-through</t>
        </is>
      </c>
      <c r="W2050" t="inlineStr">
        <is>
          <t>Fresh water</t>
        </is>
      </c>
      <c r="X2050" t="inlineStr">
        <is>
          <t>Lab</t>
        </is>
      </c>
      <c r="Y2050"/>
      <c r="Z2050" t="inlineStr">
        <is>
          <t>Active ingredient</t>
        </is>
      </c>
      <c r="AA2050"/>
      <c r="AB2050" t="n">
        <v>5.28</v>
      </c>
      <c r="AC2050"/>
      <c r="AD2050" t="n">
        <v>4.85</v>
      </c>
      <c r="AE2050"/>
      <c r="AF2050" t="n">
        <v>5.75</v>
      </c>
      <c r="AG2050" t="inlineStr">
        <is>
          <t>AI mg/L</t>
        </is>
      </c>
      <c r="AH2050"/>
      <c r="AI2050"/>
      <c r="AJ2050"/>
      <c r="AK2050"/>
      <c r="AL2050"/>
      <c r="AM2050"/>
      <c r="AN2050"/>
      <c r="AO2050"/>
      <c r="AP2050"/>
      <c r="AQ2050"/>
      <c r="AR2050"/>
      <c r="AS2050"/>
      <c r="AT2050"/>
      <c r="AU2050"/>
      <c r="AV2050"/>
      <c r="AW2050"/>
      <c r="AX2050" t="inlineStr">
        <is>
          <t>Mortality</t>
        </is>
      </c>
      <c r="AY2050" t="inlineStr">
        <is>
          <t>Mortality</t>
        </is>
      </c>
      <c r="AZ2050" t="inlineStr">
        <is>
          <t>LC50</t>
        </is>
      </c>
      <c r="BA2050"/>
      <c r="BB2050" t="n">
        <v>4.0</v>
      </c>
      <c r="BC2050"/>
      <c r="BD2050"/>
      <c r="BE2050"/>
      <c r="BF2050"/>
      <c r="BG2050" t="inlineStr">
        <is>
          <t>Day(s)</t>
        </is>
      </c>
      <c r="BH2050" t="inlineStr">
        <is>
          <t>Pure</t>
        </is>
      </c>
      <c r="BI2050" t="inlineStr">
        <is>
          <t>DTXSID4022103</t>
        </is>
      </c>
      <c r="BJ2050"/>
      <c r="BK2050"/>
      <c r="BL2050"/>
      <c r="BM2050"/>
      <c r="BN2050"/>
      <c r="BO2050"/>
      <c r="BP2050"/>
      <c r="BQ2050"/>
      <c r="BR2050"/>
      <c r="BS2050"/>
      <c r="BT2050" t="inlineStr">
        <is>
          <t>--</t>
        </is>
      </c>
      <c r="BU2050"/>
      <c r="BV2050"/>
      <c r="BW2050"/>
      <c r="BX2050"/>
      <c r="BY2050"/>
      <c r="BZ2050"/>
      <c r="CA2050"/>
      <c r="CB2050"/>
      <c r="CC2050"/>
      <c r="CD2050"/>
      <c r="CE2050"/>
      <c r="CF2050"/>
      <c r="CG2050"/>
      <c r="CH2050"/>
      <c r="CI2050"/>
      <c r="CJ2050"/>
      <c r="CK2050" t="inlineStr">
        <is>
          <t>Brooke,L.T., D.J. Call, D.L. Geiger, and C.E. Northcott</t>
        </is>
      </c>
      <c r="CL2050" t="n">
        <v>12448.0</v>
      </c>
      <c r="CM2050" t="inlineStr">
        <is>
          <t>Acute Toxicities of Organic Chemicals to Fathead Minnows (Pimephales promelas), Vol. 1</t>
        </is>
      </c>
      <c r="CN2050" t="inlineStr">
        <is>
          <t>Center for Lake Superior Environmental Studies, University of Wisconsin-Superior, Superior, WI:414 p.</t>
        </is>
      </c>
      <c r="CO2050" t="n">
        <v>1984.0</v>
      </c>
      <c r="CP2050" t="inlineStr">
        <is>
          <t>Brooke,L.T., D.J. Call, D.L. Geiger, and C.E. Northcott (1984). Acute Toxicities of Organic Chemicals to Fathead Minnows (Pimephales promelas), Vol. 1. Center for Lake Superior Environmental Studies, University of Wisconsin-Superior, Superior, WI, 414 p. ECOREF#:12448</t>
        </is>
      </c>
    </row>
    <row r="2051">
      <c r="A2051" t="n">
        <v>693210.0</v>
      </c>
      <c r="B2051" t="inlineStr">
        <is>
          <t>2,2'-Oxybisethanol, Dinitrate</t>
        </is>
      </c>
      <c r="C2051"/>
      <c r="D2051" t="inlineStr">
        <is>
          <t>Measured</t>
        </is>
      </c>
      <c r="E2051" t="inlineStr">
        <is>
          <t>Not coded</t>
        </is>
      </c>
      <c r="F2051"/>
      <c r="G2051"/>
      <c r="H2051"/>
      <c r="I2051"/>
      <c r="J2051"/>
      <c r="K2051"/>
      <c r="L2051" t="inlineStr">
        <is>
          <t>Pimephales promelas</t>
        </is>
      </c>
      <c r="M2051" t="inlineStr">
        <is>
          <t>Fathead Minnow</t>
        </is>
      </c>
      <c r="N2051"/>
      <c r="O2051"/>
      <c r="P2051" t="n">
        <v>2.0</v>
      </c>
      <c r="Q2051"/>
      <c r="R2051"/>
      <c r="S2051"/>
      <c r="T2051"/>
      <c r="U2051" t="inlineStr">
        <is>
          <t>Week(s)</t>
        </is>
      </c>
      <c r="V2051" t="inlineStr">
        <is>
          <t>Static</t>
        </is>
      </c>
      <c r="W2051" t="inlineStr">
        <is>
          <t>Fresh water</t>
        </is>
      </c>
      <c r="X2051" t="inlineStr">
        <is>
          <t>Lab</t>
        </is>
      </c>
      <c r="Y2051"/>
      <c r="Z2051" t="inlineStr">
        <is>
          <t>Active ingredient</t>
        </is>
      </c>
      <c r="AA2051"/>
      <c r="AB2051" t="n">
        <v>491.4</v>
      </c>
      <c r="AC2051"/>
      <c r="AD2051" t="n">
        <v>447.2</v>
      </c>
      <c r="AE2051"/>
      <c r="AF2051" t="n">
        <v>564.4</v>
      </c>
      <c r="AG2051" t="inlineStr">
        <is>
          <t>AI mg/L</t>
        </is>
      </c>
      <c r="AH2051"/>
      <c r="AI2051"/>
      <c r="AJ2051"/>
      <c r="AK2051"/>
      <c r="AL2051"/>
      <c r="AM2051"/>
      <c r="AN2051"/>
      <c r="AO2051"/>
      <c r="AP2051"/>
      <c r="AQ2051"/>
      <c r="AR2051"/>
      <c r="AS2051"/>
      <c r="AT2051"/>
      <c r="AU2051"/>
      <c r="AV2051"/>
      <c r="AW2051"/>
      <c r="AX2051" t="inlineStr">
        <is>
          <t>Mortality</t>
        </is>
      </c>
      <c r="AY2051" t="inlineStr">
        <is>
          <t>Mortality</t>
        </is>
      </c>
      <c r="AZ2051" t="inlineStr">
        <is>
          <t>LC50</t>
        </is>
      </c>
      <c r="BA2051"/>
      <c r="BB2051" t="n">
        <v>4.0</v>
      </c>
      <c r="BC2051"/>
      <c r="BD2051"/>
      <c r="BE2051"/>
      <c r="BF2051"/>
      <c r="BG2051" t="inlineStr">
        <is>
          <t>Day(s)</t>
        </is>
      </c>
      <c r="BH2051"/>
      <c r="BI2051" t="inlineStr">
        <is>
          <t>DTXSID1024047</t>
        </is>
      </c>
      <c r="BJ2051" t="inlineStr">
        <is>
          <t>10.1002/etc.5620080611</t>
        </is>
      </c>
      <c r="BK2051"/>
      <c r="BL2051"/>
      <c r="BM2051"/>
      <c r="BN2051"/>
      <c r="BO2051"/>
      <c r="BP2051"/>
      <c r="BQ2051"/>
      <c r="BR2051"/>
      <c r="BS2051"/>
      <c r="BT2051" t="inlineStr">
        <is>
          <t>--</t>
        </is>
      </c>
      <c r="BU2051"/>
      <c r="BV2051"/>
      <c r="BW2051"/>
      <c r="BX2051"/>
      <c r="BY2051"/>
      <c r="BZ2051"/>
      <c r="CA2051"/>
      <c r="CB2051"/>
      <c r="CC2051"/>
      <c r="CD2051"/>
      <c r="CE2051"/>
      <c r="CF2051"/>
      <c r="CG2051"/>
      <c r="CH2051"/>
      <c r="CI2051"/>
      <c r="CJ2051"/>
      <c r="CK2051" t="inlineStr">
        <is>
          <t>Fisher,D.J., D.T. Burton, and R.L. Paulson</t>
        </is>
      </c>
      <c r="CL2051" t="n">
        <v>734.0</v>
      </c>
      <c r="CM2051" t="inlineStr">
        <is>
          <t>Comparative Acute Toxicity of Diethyleneglycol Dinitrate to Freshwater Aquatic Organisms</t>
        </is>
      </c>
      <c r="CN2051" t="inlineStr">
        <is>
          <t>Environ. Toxicol. Chem.8(6): 545-550</t>
        </is>
      </c>
      <c r="CO2051" t="n">
        <v>1989.0</v>
      </c>
      <c r="CP2051" t="inlineStr">
        <is>
          <t>Fisher,D.J., D.T. Burton, and R.L. Paulson (1989). Comparative Acute Toxicity of Diethyleneglycol Dinitrate to Freshwater Aquatic Organisms. Environ. Toxicol. Chem., 8, (6), 545-550. doi:10.1002/etc.5620080611. ECOREF#:734</t>
        </is>
      </c>
    </row>
    <row r="2052">
      <c r="A2052" t="n">
        <v>693549.0</v>
      </c>
      <c r="B2052" t="inlineStr">
        <is>
          <t>2-Decanone</t>
        </is>
      </c>
      <c r="C2052"/>
      <c r="D2052" t="inlineStr">
        <is>
          <t>Measured</t>
        </is>
      </c>
      <c r="E2052" t="inlineStr">
        <is>
          <t>Not coded</t>
        </is>
      </c>
      <c r="F2052"/>
      <c r="G2052" t="n">
        <v>95.0</v>
      </c>
      <c r="H2052"/>
      <c r="I2052"/>
      <c r="J2052"/>
      <c r="K2052"/>
      <c r="L2052" t="inlineStr">
        <is>
          <t>Pimephales promelas</t>
        </is>
      </c>
      <c r="M2052" t="inlineStr">
        <is>
          <t>Fathead Minnow</t>
        </is>
      </c>
      <c r="N2052"/>
      <c r="O2052"/>
      <c r="P2052" t="n">
        <v>32.0</v>
      </c>
      <c r="Q2052"/>
      <c r="R2052"/>
      <c r="S2052"/>
      <c r="T2052"/>
      <c r="U2052" t="inlineStr">
        <is>
          <t>Day(s)</t>
        </is>
      </c>
      <c r="V2052" t="inlineStr">
        <is>
          <t>Flow-through</t>
        </is>
      </c>
      <c r="W2052" t="inlineStr">
        <is>
          <t>Fresh water</t>
        </is>
      </c>
      <c r="X2052" t="inlineStr">
        <is>
          <t>Lab</t>
        </is>
      </c>
      <c r="Y2052"/>
      <c r="Z2052" t="inlineStr">
        <is>
          <t>Active ingredient</t>
        </is>
      </c>
      <c r="AA2052"/>
      <c r="AB2052" t="n">
        <v>4.1</v>
      </c>
      <c r="AC2052"/>
      <c r="AD2052" t="n">
        <v>4.0</v>
      </c>
      <c r="AE2052"/>
      <c r="AF2052" t="n">
        <v>4.2</v>
      </c>
      <c r="AG2052" t="inlineStr">
        <is>
          <t>AI mg/L</t>
        </is>
      </c>
      <c r="AH2052"/>
      <c r="AI2052"/>
      <c r="AJ2052"/>
      <c r="AK2052"/>
      <c r="AL2052"/>
      <c r="AM2052"/>
      <c r="AN2052"/>
      <c r="AO2052"/>
      <c r="AP2052"/>
      <c r="AQ2052"/>
      <c r="AR2052"/>
      <c r="AS2052"/>
      <c r="AT2052"/>
      <c r="AU2052"/>
      <c r="AV2052"/>
      <c r="AW2052"/>
      <c r="AX2052" t="inlineStr">
        <is>
          <t>Mortality</t>
        </is>
      </c>
      <c r="AY2052" t="inlineStr">
        <is>
          <t>Mortality</t>
        </is>
      </c>
      <c r="AZ2052" t="inlineStr">
        <is>
          <t>LC50</t>
        </is>
      </c>
      <c r="BA2052"/>
      <c r="BB2052" t="n">
        <v>4.0</v>
      </c>
      <c r="BC2052"/>
      <c r="BD2052"/>
      <c r="BE2052"/>
      <c r="BF2052"/>
      <c r="BG2052" t="inlineStr">
        <is>
          <t>Day(s)</t>
        </is>
      </c>
      <c r="BH2052" t="inlineStr">
        <is>
          <t>Pure</t>
        </is>
      </c>
      <c r="BI2052" t="inlineStr">
        <is>
          <t>DTXSID9022104</t>
        </is>
      </c>
      <c r="BJ2052"/>
      <c r="BK2052"/>
      <c r="BL2052"/>
      <c r="BM2052"/>
      <c r="BN2052"/>
      <c r="BO2052"/>
      <c r="BP2052"/>
      <c r="BQ2052"/>
      <c r="BR2052"/>
      <c r="BS2052"/>
      <c r="BT2052" t="inlineStr">
        <is>
          <t>--</t>
        </is>
      </c>
      <c r="BU2052"/>
      <c r="BV2052"/>
      <c r="BW2052"/>
      <c r="BX2052"/>
      <c r="BY2052"/>
      <c r="BZ2052"/>
      <c r="CA2052"/>
      <c r="CB2052"/>
      <c r="CC2052"/>
      <c r="CD2052"/>
      <c r="CE2052"/>
      <c r="CF2052"/>
      <c r="CG2052"/>
      <c r="CH2052"/>
      <c r="CI2052" t="inlineStr">
        <is>
          <t xml:space="preserve"> Affected fish became lethargic and lost the ability to    NR school. NA </t>
        </is>
      </c>
      <c r="CJ2052" t="inlineStr">
        <is>
          <t xml:space="preserve">   Affected fish became lethargic and lost the ability to    NR school. NA </t>
        </is>
      </c>
      <c r="CK2052" t="inlineStr">
        <is>
          <t>Brooke,L.T., D.J. Call, D.L. Geiger, and C.E. Northcott</t>
        </is>
      </c>
      <c r="CL2052" t="n">
        <v>12448.0</v>
      </c>
      <c r="CM2052" t="inlineStr">
        <is>
          <t>Acute Toxicities of Organic Chemicals to Fathead Minnows (Pimephales promelas), Vol. 1</t>
        </is>
      </c>
      <c r="CN2052" t="inlineStr">
        <is>
          <t>Center for Lake Superior Environmental Studies, University of Wisconsin-Superior, Superior, WI:414 p.</t>
        </is>
      </c>
      <c r="CO2052" t="n">
        <v>1984.0</v>
      </c>
      <c r="CP2052" t="inlineStr">
        <is>
          <t>Brooke,L.T., D.J. Call, D.L. Geiger, and C.E. Northcott (1984). Acute Toxicities of Organic Chemicals to Fathead Minnows (Pimephales promelas), Vol. 1. Center for Lake Superior Environmental Studies, University of Wisconsin-Superior, Superior, WI, 414 p. ECOREF#:12448</t>
        </is>
      </c>
    </row>
    <row r="2053">
      <c r="A2053" t="n">
        <v>693549.0</v>
      </c>
      <c r="B2053" t="inlineStr">
        <is>
          <t>2-Decanone</t>
        </is>
      </c>
      <c r="C2053"/>
      <c r="D2053" t="inlineStr">
        <is>
          <t>Unmeasured</t>
        </is>
      </c>
      <c r="E2053" t="inlineStr">
        <is>
          <t>Not reported</t>
        </is>
      </c>
      <c r="F2053"/>
      <c r="G2053" t="n">
        <v>95.0</v>
      </c>
      <c r="H2053"/>
      <c r="I2053"/>
      <c r="J2053"/>
      <c r="K2053"/>
      <c r="L2053" t="inlineStr">
        <is>
          <t>Pimephales promelas</t>
        </is>
      </c>
      <c r="M2053" t="inlineStr">
        <is>
          <t>Fathead Minnow</t>
        </is>
      </c>
      <c r="N2053"/>
      <c r="O2053"/>
      <c r="P2053" t="n">
        <v>30.0</v>
      </c>
      <c r="Q2053"/>
      <c r="R2053"/>
      <c r="S2053"/>
      <c r="T2053"/>
      <c r="U2053" t="inlineStr">
        <is>
          <t>Day(s)</t>
        </is>
      </c>
      <c r="V2053" t="inlineStr">
        <is>
          <t>Flow-through</t>
        </is>
      </c>
      <c r="W2053" t="inlineStr">
        <is>
          <t>Fresh water</t>
        </is>
      </c>
      <c r="X2053" t="inlineStr">
        <is>
          <t>Lab</t>
        </is>
      </c>
      <c r="Y2053" t="n">
        <v>6.0</v>
      </c>
      <c r="Z2053" t="inlineStr">
        <is>
          <t>Active ingredient</t>
        </is>
      </c>
      <c r="AA2053"/>
      <c r="AB2053" t="n">
        <v>4.1</v>
      </c>
      <c r="AC2053"/>
      <c r="AD2053"/>
      <c r="AE2053"/>
      <c r="AF2053"/>
      <c r="AG2053" t="inlineStr">
        <is>
          <t>AI mg/L</t>
        </is>
      </c>
      <c r="AH2053"/>
      <c r="AI2053"/>
      <c r="AJ2053"/>
      <c r="AK2053"/>
      <c r="AL2053"/>
      <c r="AM2053"/>
      <c r="AN2053"/>
      <c r="AO2053"/>
      <c r="AP2053"/>
      <c r="AQ2053"/>
      <c r="AR2053"/>
      <c r="AS2053"/>
      <c r="AT2053"/>
      <c r="AU2053"/>
      <c r="AV2053"/>
      <c r="AW2053"/>
      <c r="AX2053" t="inlineStr">
        <is>
          <t>Mortality</t>
        </is>
      </c>
      <c r="AY2053" t="inlineStr">
        <is>
          <t>Mortality</t>
        </is>
      </c>
      <c r="AZ2053" t="inlineStr">
        <is>
          <t>LC50</t>
        </is>
      </c>
      <c r="BA2053"/>
      <c r="BB2053" t="n">
        <v>4.0</v>
      </c>
      <c r="BC2053"/>
      <c r="BD2053"/>
      <c r="BE2053"/>
      <c r="BF2053"/>
      <c r="BG2053" t="inlineStr">
        <is>
          <t>Day(s)</t>
        </is>
      </c>
      <c r="BH2053"/>
      <c r="BI2053" t="inlineStr">
        <is>
          <t>DTXSID9022104</t>
        </is>
      </c>
      <c r="BJ2053"/>
      <c r="BK2053"/>
      <c r="BL2053"/>
      <c r="BM2053"/>
      <c r="BN2053"/>
      <c r="BO2053"/>
      <c r="BP2053"/>
      <c r="BQ2053"/>
      <c r="BR2053"/>
      <c r="BS2053"/>
      <c r="BT2053" t="inlineStr">
        <is>
          <t>--</t>
        </is>
      </c>
      <c r="BU2053"/>
      <c r="BV2053"/>
      <c r="BW2053"/>
      <c r="BX2053"/>
      <c r="BY2053"/>
      <c r="BZ2053"/>
      <c r="CA2053"/>
      <c r="CB2053"/>
      <c r="CC2053"/>
      <c r="CD2053"/>
      <c r="CE2053"/>
      <c r="CF2053"/>
      <c r="CG2053"/>
      <c r="CH2053"/>
      <c r="CI2053"/>
      <c r="CJ2053" t="inlineStr">
        <is>
          <t xml:space="preserve">SOURCE/CULTURED AT THE UW-S TEST FACILITY //MEDIA/LAKE SUPERIOR WATER//   </t>
        </is>
      </c>
      <c r="CK2053" t="inlineStr">
        <is>
          <t>Call,D.J., L.T. Brooke, N. Ahmad, and D.D. Vaishnav</t>
        </is>
      </c>
      <c r="CL2053" t="n">
        <v>3771.0</v>
      </c>
      <c r="CM2053" t="inlineStr">
        <is>
          <t>Aquatic Pollutant Hazard Assessments and Development of a Hazard Prediction Technology by Quantitative Structure-Activity Relationships</t>
        </is>
      </c>
      <c r="CN2053" t="inlineStr">
        <is>
          <t>First Q.Rep., U.S.EPA Coop.Agreement No.CR 809234-01-0, Ctr.for Lake Superior Environ.Stud., Univ.of Wisconsin, Superior, WI:52 p.</t>
        </is>
      </c>
      <c r="CO2053" t="n">
        <v>1981.0</v>
      </c>
      <c r="CP2053" t="inlineStr">
        <is>
          <t>Call,D.J., L.T. Brooke, N. Ahmad, and D.D. Vaishnav (1981). Aquatic Pollutant Hazard Assessments and Development of a Hazard Prediction Technology by Quantitative Structure-Activity Relationships. First Q.Rep., U.S.EPA Coop.Agreement No.CR 809234-01-0, Ctr.for Lake Superior Environ.Stud., Univ.of Wisconsin, Superior, WI, 52 p. ECOREF#:3771</t>
        </is>
      </c>
    </row>
    <row r="2054">
      <c r="A2054" t="n">
        <v>693549.0</v>
      </c>
      <c r="B2054" t="inlineStr">
        <is>
          <t>2-Decanone</t>
        </is>
      </c>
      <c r="C2054"/>
      <c r="D2054" t="inlineStr">
        <is>
          <t>Measured</t>
        </is>
      </c>
      <c r="E2054" t="inlineStr">
        <is>
          <t>Not coded</t>
        </is>
      </c>
      <c r="F2054"/>
      <c r="G2054" t="n">
        <v>95.0</v>
      </c>
      <c r="H2054"/>
      <c r="I2054"/>
      <c r="J2054"/>
      <c r="K2054"/>
      <c r="L2054" t="inlineStr">
        <is>
          <t>Pimephales promelas</t>
        </is>
      </c>
      <c r="M2054" t="inlineStr">
        <is>
          <t>Fathead Minnow</t>
        </is>
      </c>
      <c r="N2054"/>
      <c r="O2054"/>
      <c r="P2054" t="n">
        <v>29.0</v>
      </c>
      <c r="Q2054"/>
      <c r="R2054"/>
      <c r="S2054"/>
      <c r="T2054"/>
      <c r="U2054" t="inlineStr">
        <is>
          <t>Day(s)</t>
        </is>
      </c>
      <c r="V2054" t="inlineStr">
        <is>
          <t>Flow-through</t>
        </is>
      </c>
      <c r="W2054" t="inlineStr">
        <is>
          <t>Fresh water</t>
        </is>
      </c>
      <c r="X2054" t="inlineStr">
        <is>
          <t>Lab</t>
        </is>
      </c>
      <c r="Y2054"/>
      <c r="Z2054" t="inlineStr">
        <is>
          <t>Active ingredient</t>
        </is>
      </c>
      <c r="AA2054"/>
      <c r="AB2054" t="n">
        <v>5.7</v>
      </c>
      <c r="AC2054"/>
      <c r="AD2054" t="n">
        <v>5.4</v>
      </c>
      <c r="AE2054"/>
      <c r="AF2054" t="n">
        <v>6.0</v>
      </c>
      <c r="AG2054" t="inlineStr">
        <is>
          <t>AI mg/L</t>
        </is>
      </c>
      <c r="AH2054"/>
      <c r="AI2054"/>
      <c r="AJ2054"/>
      <c r="AK2054"/>
      <c r="AL2054"/>
      <c r="AM2054"/>
      <c r="AN2054"/>
      <c r="AO2054"/>
      <c r="AP2054"/>
      <c r="AQ2054"/>
      <c r="AR2054"/>
      <c r="AS2054"/>
      <c r="AT2054"/>
      <c r="AU2054"/>
      <c r="AV2054"/>
      <c r="AW2054"/>
      <c r="AX2054" t="inlineStr">
        <is>
          <t>Mortality</t>
        </is>
      </c>
      <c r="AY2054" t="inlineStr">
        <is>
          <t>Mortality</t>
        </is>
      </c>
      <c r="AZ2054" t="inlineStr">
        <is>
          <t>LC50</t>
        </is>
      </c>
      <c r="BA2054"/>
      <c r="BB2054" t="n">
        <v>4.0</v>
      </c>
      <c r="BC2054"/>
      <c r="BD2054"/>
      <c r="BE2054"/>
      <c r="BF2054"/>
      <c r="BG2054" t="inlineStr">
        <is>
          <t>Day(s)</t>
        </is>
      </c>
      <c r="BH2054" t="inlineStr">
        <is>
          <t>Pure</t>
        </is>
      </c>
      <c r="BI2054" t="inlineStr">
        <is>
          <t>DTXSID9022104</t>
        </is>
      </c>
      <c r="BJ2054"/>
      <c r="BK2054"/>
      <c r="BL2054"/>
      <c r="BM2054"/>
      <c r="BN2054"/>
      <c r="BO2054"/>
      <c r="BP2054"/>
      <c r="BQ2054"/>
      <c r="BR2054"/>
      <c r="BS2054"/>
      <c r="BT2054" t="inlineStr">
        <is>
          <t>--</t>
        </is>
      </c>
      <c r="BU2054"/>
      <c r="BV2054"/>
      <c r="BW2054"/>
      <c r="BX2054"/>
      <c r="BY2054"/>
      <c r="BZ2054"/>
      <c r="CA2054"/>
      <c r="CB2054"/>
      <c r="CC2054"/>
      <c r="CD2054"/>
      <c r="CE2054"/>
      <c r="CF2054"/>
      <c r="CG2054"/>
      <c r="CH2054"/>
      <c r="CI2054" t="inlineStr">
        <is>
          <t xml:space="preserve"> Affected fish became hypoactive, lost the ability to school and lost equilibrium prior to death. NA </t>
        </is>
      </c>
      <c r="CJ2054" t="inlineStr">
        <is>
          <t xml:space="preserve">   Affected fish became hypoactive, lost the ability to school and lost equilibrium prior to death. NA </t>
        </is>
      </c>
      <c r="CK2054" t="inlineStr">
        <is>
          <t>Brooke,L.T., D.J. Call, D.L. Geiger, and C.E. Northcott</t>
        </is>
      </c>
      <c r="CL2054" t="n">
        <v>12448.0</v>
      </c>
      <c r="CM2054" t="inlineStr">
        <is>
          <t>Acute Toxicities of Organic Chemicals to Fathead Minnows (Pimephales promelas), Vol. 1</t>
        </is>
      </c>
      <c r="CN2054" t="inlineStr">
        <is>
          <t>Center for Lake Superior Environmental Studies, University of Wisconsin-Superior, Superior, WI:414 p.</t>
        </is>
      </c>
      <c r="CO2054" t="n">
        <v>1984.0</v>
      </c>
      <c r="CP2054" t="inlineStr">
        <is>
          <t>Brooke,L.T., D.J. Call, D.L. Geiger, and C.E. Northcott (1984). Acute Toxicities of Organic Chemicals to Fathead Minnows (Pimephales promelas), Vol. 1. Center for Lake Superior Environmental Studies, University of Wisconsin-Superior, Superior, WI, 414 p. ECOREF#:12448</t>
        </is>
      </c>
    </row>
    <row r="2055">
      <c r="A2055" t="n">
        <v>693652.0</v>
      </c>
      <c r="B2055" t="inlineStr">
        <is>
          <t>1,1'-Oxybispentane</t>
        </is>
      </c>
      <c r="C2055"/>
      <c r="D2055" t="inlineStr">
        <is>
          <t>Chemical analysis reported</t>
        </is>
      </c>
      <c r="E2055" t="inlineStr">
        <is>
          <t>American Society for Testing and Materials</t>
        </is>
      </c>
      <c r="F2055"/>
      <c r="G2055"/>
      <c r="H2055"/>
      <c r="I2055"/>
      <c r="J2055"/>
      <c r="K2055"/>
      <c r="L2055" t="inlineStr">
        <is>
          <t>Pimephales promelas</t>
        </is>
      </c>
      <c r="M2055" t="inlineStr">
        <is>
          <t>Fathead Minnow</t>
        </is>
      </c>
      <c r="N2055" t="inlineStr">
        <is>
          <t>Juvenile</t>
        </is>
      </c>
      <c r="O2055"/>
      <c r="P2055"/>
      <c r="Q2055"/>
      <c r="R2055" t="n">
        <v>28.0</v>
      </c>
      <c r="S2055"/>
      <c r="T2055" t="n">
        <v>34.0</v>
      </c>
      <c r="U2055" t="inlineStr">
        <is>
          <t>Day(s)</t>
        </is>
      </c>
      <c r="V2055" t="inlineStr">
        <is>
          <t>Flow-through</t>
        </is>
      </c>
      <c r="W2055" t="inlineStr">
        <is>
          <t>Fresh water</t>
        </is>
      </c>
      <c r="X2055" t="inlineStr">
        <is>
          <t>Lab</t>
        </is>
      </c>
      <c r="Y2055"/>
      <c r="Z2055" t="inlineStr">
        <is>
          <t>Active ingredient</t>
        </is>
      </c>
      <c r="AA2055"/>
      <c r="AB2055" t="n">
        <v>3.04</v>
      </c>
      <c r="AC2055"/>
      <c r="AD2055" t="n">
        <v>2.95</v>
      </c>
      <c r="AE2055"/>
      <c r="AF2055" t="n">
        <v>3.14</v>
      </c>
      <c r="AG2055" t="inlineStr">
        <is>
          <t>AI mg/L</t>
        </is>
      </c>
      <c r="AH2055"/>
      <c r="AI2055"/>
      <c r="AJ2055"/>
      <c r="AK2055"/>
      <c r="AL2055"/>
      <c r="AM2055"/>
      <c r="AN2055"/>
      <c r="AO2055"/>
      <c r="AP2055"/>
      <c r="AQ2055"/>
      <c r="AR2055"/>
      <c r="AS2055"/>
      <c r="AT2055"/>
      <c r="AU2055"/>
      <c r="AV2055"/>
      <c r="AW2055"/>
      <c r="AX2055" t="inlineStr">
        <is>
          <t>Mortality</t>
        </is>
      </c>
      <c r="AY2055" t="inlineStr">
        <is>
          <t>Mortality</t>
        </is>
      </c>
      <c r="AZ2055" t="inlineStr">
        <is>
          <t>LC50</t>
        </is>
      </c>
      <c r="BA2055"/>
      <c r="BB2055" t="n">
        <v>4.0</v>
      </c>
      <c r="BC2055"/>
      <c r="BD2055"/>
      <c r="BE2055"/>
      <c r="BF2055"/>
      <c r="BG2055" t="inlineStr">
        <is>
          <t>Day(s)</t>
        </is>
      </c>
      <c r="BH2055"/>
      <c r="BI2055" t="inlineStr">
        <is>
          <t>DTXSID4022105</t>
        </is>
      </c>
      <c r="BJ2055" t="inlineStr">
        <is>
          <t>10.1016/0166-445X(85)90026-8</t>
        </is>
      </c>
      <c r="BK2055"/>
      <c r="BL2055" t="inlineStr">
        <is>
          <t>Acute</t>
        </is>
      </c>
      <c r="BM2055"/>
      <c r="BN2055"/>
      <c r="BO2055"/>
      <c r="BP2055"/>
      <c r="BQ2055"/>
      <c r="BR2055"/>
      <c r="BS2055"/>
      <c r="BT2055" t="inlineStr">
        <is>
          <t>--</t>
        </is>
      </c>
      <c r="BU2055"/>
      <c r="BV2055"/>
      <c r="BW2055"/>
      <c r="BX2055"/>
      <c r="BY2055"/>
      <c r="BZ2055"/>
      <c r="CA2055"/>
      <c r="CB2055"/>
      <c r="CC2055"/>
      <c r="CD2055"/>
      <c r="CE2055"/>
      <c r="CF2055"/>
      <c r="CG2055"/>
      <c r="CH2055"/>
      <c r="CI2055"/>
      <c r="CJ2055" t="inlineStr">
        <is>
          <t xml:space="preserve">SOURCE/NR//TMETH/E729-80 (1980)//MEDIA/AERATED, FILTERED LAKE SUPERIOR WATER//   </t>
        </is>
      </c>
      <c r="CK2055" t="inlineStr">
        <is>
          <t>Broderius,S., and M. Kahl</t>
        </is>
      </c>
      <c r="CL2055" t="n">
        <v>14128.0</v>
      </c>
      <c r="CM2055" t="inlineStr">
        <is>
          <t>Acute Toxicity of Organic Chemical Mixtures to the Fathead Minnow</t>
        </is>
      </c>
      <c r="CN2055" t="inlineStr">
        <is>
          <t>Aquat. Toxicol.6:307-322</t>
        </is>
      </c>
      <c r="CO2055" t="n">
        <v>1985.0</v>
      </c>
      <c r="CP2055" t="inlineStr">
        <is>
          <t>Broderius,S., and M. Kahl (1985). Acute Toxicity of Organic Chemical Mixtures to the Fathead Minnow. Aquat. Toxicol., 6, 307-322. doi:10.1016/0166-445X(85)90026-8. ECOREF#:14128</t>
        </is>
      </c>
    </row>
    <row r="2056">
      <c r="A2056" t="n">
        <v>693652.0</v>
      </c>
      <c r="B2056" t="inlineStr">
        <is>
          <t>1,1'-Oxybispentane</t>
        </is>
      </c>
      <c r="C2056"/>
      <c r="D2056" t="inlineStr">
        <is>
          <t>Measured</t>
        </is>
      </c>
      <c r="E2056" t="inlineStr">
        <is>
          <t>Not coded</t>
        </is>
      </c>
      <c r="F2056"/>
      <c r="G2056" t="n">
        <v>99.0</v>
      </c>
      <c r="H2056"/>
      <c r="I2056"/>
      <c r="J2056"/>
      <c r="K2056"/>
      <c r="L2056" t="inlineStr">
        <is>
          <t>Pimephales promelas</t>
        </is>
      </c>
      <c r="M2056" t="inlineStr">
        <is>
          <t>Fathead Minnow</t>
        </is>
      </c>
      <c r="N2056"/>
      <c r="O2056"/>
      <c r="P2056" t="n">
        <v>30.0</v>
      </c>
      <c r="Q2056"/>
      <c r="R2056"/>
      <c r="S2056"/>
      <c r="T2056"/>
      <c r="U2056" t="inlineStr">
        <is>
          <t>Day(s)</t>
        </is>
      </c>
      <c r="V2056" t="inlineStr">
        <is>
          <t>Flow-through</t>
        </is>
      </c>
      <c r="W2056" t="inlineStr">
        <is>
          <t>Fresh water</t>
        </is>
      </c>
      <c r="X2056" t="inlineStr">
        <is>
          <t>Lab</t>
        </is>
      </c>
      <c r="Y2056"/>
      <c r="Z2056" t="inlineStr">
        <is>
          <t>Active ingredient</t>
        </is>
      </c>
      <c r="AA2056"/>
      <c r="AB2056" t="n">
        <v>3.14</v>
      </c>
      <c r="AC2056"/>
      <c r="AD2056"/>
      <c r="AE2056"/>
      <c r="AF2056"/>
      <c r="AG2056" t="inlineStr">
        <is>
          <t>AI mg/L</t>
        </is>
      </c>
      <c r="AH2056"/>
      <c r="AI2056"/>
      <c r="AJ2056"/>
      <c r="AK2056"/>
      <c r="AL2056"/>
      <c r="AM2056"/>
      <c r="AN2056"/>
      <c r="AO2056"/>
      <c r="AP2056"/>
      <c r="AQ2056"/>
      <c r="AR2056"/>
      <c r="AS2056"/>
      <c r="AT2056"/>
      <c r="AU2056"/>
      <c r="AV2056"/>
      <c r="AW2056"/>
      <c r="AX2056" t="inlineStr">
        <is>
          <t>Mortality</t>
        </is>
      </c>
      <c r="AY2056" t="inlineStr">
        <is>
          <t>Mortality</t>
        </is>
      </c>
      <c r="AZ2056" t="inlineStr">
        <is>
          <t>LC50</t>
        </is>
      </c>
      <c r="BA2056"/>
      <c r="BB2056" t="n">
        <v>4.0</v>
      </c>
      <c r="BC2056"/>
      <c r="BD2056"/>
      <c r="BE2056"/>
      <c r="BF2056"/>
      <c r="BG2056" t="inlineStr">
        <is>
          <t>Day(s)</t>
        </is>
      </c>
      <c r="BH2056" t="inlineStr">
        <is>
          <t>Pure</t>
        </is>
      </c>
      <c r="BI2056" t="inlineStr">
        <is>
          <t>DTXSID4022105</t>
        </is>
      </c>
      <c r="BJ2056"/>
      <c r="BK2056"/>
      <c r="BL2056"/>
      <c r="BM2056"/>
      <c r="BN2056"/>
      <c r="BO2056"/>
      <c r="BP2056"/>
      <c r="BQ2056"/>
      <c r="BR2056"/>
      <c r="BS2056"/>
      <c r="BT2056" t="inlineStr">
        <is>
          <t>--</t>
        </is>
      </c>
      <c r="BU2056"/>
      <c r="BV2056"/>
      <c r="BW2056"/>
      <c r="BX2056"/>
      <c r="BY2056"/>
      <c r="BZ2056"/>
      <c r="CA2056"/>
      <c r="CB2056"/>
      <c r="CC2056"/>
      <c r="CD2056"/>
      <c r="CE2056"/>
      <c r="CF2056"/>
      <c r="CG2056"/>
      <c r="CH2056"/>
      <c r="CI2056" t="inlineStr">
        <is>
          <t xml:space="preserve"> Individual lengths and weights of the test fish were not recorded; however, the measured mean weight was 0.131 g. Effect dNAa and nominal concentrations were not recorded.  </t>
        </is>
      </c>
      <c r="CJ2056" t="inlineStr">
        <is>
          <t xml:space="preserve">   Individual lengths and weights of the test fish were not recorded; however, the measured mean weight was 0.131 g. Effect dNAa and nominal concentrations were not recorded.  </t>
        </is>
      </c>
      <c r="CK2056" t="inlineStr">
        <is>
          <t>Geiger,D.L., D.J. Call, and L.T. Brooke</t>
        </is>
      </c>
      <c r="CL2056" t="n">
        <v>12859.0</v>
      </c>
      <c r="CM2056" t="inlineStr">
        <is>
          <t>Acute Toxicities of Organic Chemicals to Fathead Minnows (Pimephales promelas) Volume IV</t>
        </is>
      </c>
      <c r="CN2056" t="inlineStr">
        <is>
          <t>Center for Lake Superior Environmental Studies, University of Wisconsin, Superior, WI4:355 p.</t>
        </is>
      </c>
      <c r="CO2056" t="n">
        <v>1988.0</v>
      </c>
      <c r="CP2056" t="inlineStr">
        <is>
          <t>Geiger,D.L., D.J. Call, and L.T. Brooke (1988). Acute Toxicities of Organic Chemicals to Fathead Minnows (Pimephales promelas) Volume IV. Center for Lake Superior Environmental Studies, University of Wisconsin, Superior, WI, 4, 355 p. ECOREF#:12859</t>
        </is>
      </c>
    </row>
    <row r="2057">
      <c r="A2057" t="n">
        <v>693936.0</v>
      </c>
      <c r="B2057" t="inlineStr">
        <is>
          <t>4-Methyloxazole</t>
        </is>
      </c>
      <c r="C2057"/>
      <c r="D2057" t="inlineStr">
        <is>
          <t>Measured</t>
        </is>
      </c>
      <c r="E2057" t="inlineStr">
        <is>
          <t>Not reported</t>
        </is>
      </c>
      <c r="F2057" t="inlineStr">
        <is>
          <t>&gt;</t>
        </is>
      </c>
      <c r="G2057" t="n">
        <v>97.0</v>
      </c>
      <c r="H2057"/>
      <c r="I2057"/>
      <c r="J2057"/>
      <c r="K2057"/>
      <c r="L2057" t="inlineStr">
        <is>
          <t>Pimephales promelas</t>
        </is>
      </c>
      <c r="M2057" t="inlineStr">
        <is>
          <t>Fathead Minnow</t>
        </is>
      </c>
      <c r="N2057"/>
      <c r="O2057"/>
      <c r="P2057" t="n">
        <v>31.0</v>
      </c>
      <c r="Q2057"/>
      <c r="R2057"/>
      <c r="S2057"/>
      <c r="T2057"/>
      <c r="U2057" t="inlineStr">
        <is>
          <t>Day(s)</t>
        </is>
      </c>
      <c r="V2057" t="inlineStr">
        <is>
          <t>Flow-through</t>
        </is>
      </c>
      <c r="W2057" t="inlineStr">
        <is>
          <t>Fresh water</t>
        </is>
      </c>
      <c r="X2057" t="inlineStr">
        <is>
          <t>Lab</t>
        </is>
      </c>
      <c r="Y2057"/>
      <c r="Z2057" t="inlineStr">
        <is>
          <t>Active ingredient</t>
        </is>
      </c>
      <c r="AA2057"/>
      <c r="AB2057" t="n">
        <v>1390.0</v>
      </c>
      <c r="AC2057"/>
      <c r="AD2057" t="n">
        <v>1260.0</v>
      </c>
      <c r="AE2057"/>
      <c r="AF2057" t="n">
        <v>1530.0</v>
      </c>
      <c r="AG2057" t="inlineStr">
        <is>
          <t>AI mg/L</t>
        </is>
      </c>
      <c r="AH2057"/>
      <c r="AI2057"/>
      <c r="AJ2057"/>
      <c r="AK2057"/>
      <c r="AL2057"/>
      <c r="AM2057"/>
      <c r="AN2057"/>
      <c r="AO2057"/>
      <c r="AP2057"/>
      <c r="AQ2057"/>
      <c r="AR2057"/>
      <c r="AS2057"/>
      <c r="AT2057"/>
      <c r="AU2057"/>
      <c r="AV2057"/>
      <c r="AW2057"/>
      <c r="AX2057" t="inlineStr">
        <is>
          <t>Mortality</t>
        </is>
      </c>
      <c r="AY2057" t="inlineStr">
        <is>
          <t>Mortality</t>
        </is>
      </c>
      <c r="AZ2057" t="inlineStr">
        <is>
          <t>LC50</t>
        </is>
      </c>
      <c r="BA2057"/>
      <c r="BB2057" t="n">
        <v>4.0</v>
      </c>
      <c r="BC2057"/>
      <c r="BD2057"/>
      <c r="BE2057"/>
      <c r="BF2057"/>
      <c r="BG2057" t="inlineStr">
        <is>
          <t>Day(s)</t>
        </is>
      </c>
      <c r="BH2057"/>
      <c r="BI2057" t="inlineStr">
        <is>
          <t>DTXSID9022106</t>
        </is>
      </c>
      <c r="BJ2057"/>
      <c r="BK2057"/>
      <c r="BL2057" t="inlineStr">
        <is>
          <t>Acute</t>
        </is>
      </c>
      <c r="BM2057"/>
      <c r="BN2057"/>
      <c r="BO2057"/>
      <c r="BP2057"/>
      <c r="BQ2057"/>
      <c r="BR2057"/>
      <c r="BS2057"/>
      <c r="BT2057" t="inlineStr">
        <is>
          <t>--</t>
        </is>
      </c>
      <c r="BU2057"/>
      <c r="BV2057"/>
      <c r="BW2057"/>
      <c r="BX2057"/>
      <c r="BY2057"/>
      <c r="BZ2057"/>
      <c r="CA2057"/>
      <c r="CB2057"/>
      <c r="CC2057"/>
      <c r="CD2057"/>
      <c r="CE2057"/>
      <c r="CF2057"/>
      <c r="CG2057"/>
      <c r="CH2057"/>
      <c r="CI2057"/>
      <c r="CJ2057" t="inlineStr">
        <is>
          <t xml:space="preserve">SOURCE/FROM US EPA ENVIRONMENTAL RESEARCH LABORATORY-DULUTH AND THE UNIVERSITY OF WISCONSIN-SUPERIOR CAMPUS//MEDIA/LAKE SUPERIOR WATER OR DECHLORINATED WATER//   </t>
        </is>
      </c>
      <c r="CK2057" t="inlineStr">
        <is>
          <t>Geiger,D.L., S.H. Poirier, L.T. Brooke, and D.J. Call</t>
        </is>
      </c>
      <c r="CL2057" t="n">
        <v>12858.0</v>
      </c>
      <c r="CM2057" t="inlineStr">
        <is>
          <t>Acute Toxicities of Organic Chemicals to Fathead Minnows (Pimephales promelas) Volume III</t>
        </is>
      </c>
      <c r="CN2057" t="inlineStr">
        <is>
          <t>Center for Lake Superior Environmental Studies, University of Wisconsin, Superior, WI:328 p.</t>
        </is>
      </c>
      <c r="CO2057" t="n">
        <v>1986.0</v>
      </c>
      <c r="CP2057" t="inlineStr">
        <is>
          <t>Geiger,D.L., S.H. Poirier, L.T. Brooke, and D.J. Call (1986). Acute Toxicities of Organic Chemicals to Fathead Minnows (Pimephales promelas) Volume III. Center for Lake Superior Environmental Studies, University of Wisconsin, Superior, WI, 328 p. ECOREF#:12858</t>
        </is>
      </c>
    </row>
    <row r="2058">
      <c r="A2058" t="n">
        <v>693981.0</v>
      </c>
      <c r="B2058" t="inlineStr">
        <is>
          <t>2-Methylimidazole</t>
        </is>
      </c>
      <c r="C2058"/>
      <c r="D2058" t="inlineStr">
        <is>
          <t>Measured</t>
        </is>
      </c>
      <c r="E2058" t="inlineStr">
        <is>
          <t>Not coded</t>
        </is>
      </c>
      <c r="F2058"/>
      <c r="G2058" t="n">
        <v>99.0</v>
      </c>
      <c r="H2058"/>
      <c r="I2058"/>
      <c r="J2058"/>
      <c r="K2058"/>
      <c r="L2058" t="inlineStr">
        <is>
          <t>Pimephales promelas</t>
        </is>
      </c>
      <c r="M2058" t="inlineStr">
        <is>
          <t>Fathead Minnow</t>
        </is>
      </c>
      <c r="N2058"/>
      <c r="O2058"/>
      <c r="P2058" t="n">
        <v>30.0</v>
      </c>
      <c r="Q2058"/>
      <c r="R2058"/>
      <c r="S2058"/>
      <c r="T2058"/>
      <c r="U2058" t="inlineStr">
        <is>
          <t>Day(s)</t>
        </is>
      </c>
      <c r="V2058" t="inlineStr">
        <is>
          <t>Flow-through</t>
        </is>
      </c>
      <c r="W2058" t="inlineStr">
        <is>
          <t>Fresh water</t>
        </is>
      </c>
      <c r="X2058" t="inlineStr">
        <is>
          <t>Lab</t>
        </is>
      </c>
      <c r="Y2058"/>
      <c r="Z2058" t="inlineStr">
        <is>
          <t>Active ingredient</t>
        </is>
      </c>
      <c r="AA2058"/>
      <c r="AB2058" t="n">
        <v>286.0</v>
      </c>
      <c r="AC2058"/>
      <c r="AD2058" t="n">
        <v>267.0</v>
      </c>
      <c r="AE2058"/>
      <c r="AF2058" t="n">
        <v>307.0</v>
      </c>
      <c r="AG2058" t="inlineStr">
        <is>
          <t>AI mg/L</t>
        </is>
      </c>
      <c r="AH2058"/>
      <c r="AI2058"/>
      <c r="AJ2058"/>
      <c r="AK2058"/>
      <c r="AL2058"/>
      <c r="AM2058"/>
      <c r="AN2058"/>
      <c r="AO2058"/>
      <c r="AP2058"/>
      <c r="AQ2058"/>
      <c r="AR2058"/>
      <c r="AS2058"/>
      <c r="AT2058"/>
      <c r="AU2058"/>
      <c r="AV2058"/>
      <c r="AW2058"/>
      <c r="AX2058" t="inlineStr">
        <is>
          <t>Mortality</t>
        </is>
      </c>
      <c r="AY2058" t="inlineStr">
        <is>
          <t>Mortality</t>
        </is>
      </c>
      <c r="AZ2058" t="inlineStr">
        <is>
          <t>LC50</t>
        </is>
      </c>
      <c r="BA2058"/>
      <c r="BB2058" t="n">
        <v>4.0</v>
      </c>
      <c r="BC2058"/>
      <c r="BD2058"/>
      <c r="BE2058"/>
      <c r="BF2058"/>
      <c r="BG2058" t="inlineStr">
        <is>
          <t>Day(s)</t>
        </is>
      </c>
      <c r="BH2058" t="inlineStr">
        <is>
          <t>Pure</t>
        </is>
      </c>
      <c r="BI2058" t="inlineStr">
        <is>
          <t>DTXSID4022107</t>
        </is>
      </c>
      <c r="BJ2058"/>
      <c r="BK2058"/>
      <c r="BL2058"/>
      <c r="BM2058"/>
      <c r="BN2058"/>
      <c r="BO2058"/>
      <c r="BP2058"/>
      <c r="BQ2058"/>
      <c r="BR2058"/>
      <c r="BS2058"/>
      <c r="BT2058" t="inlineStr">
        <is>
          <t>--</t>
        </is>
      </c>
      <c r="BU2058"/>
      <c r="BV2058"/>
      <c r="BW2058"/>
      <c r="BX2058"/>
      <c r="BY2058"/>
      <c r="BZ2058"/>
      <c r="CA2058"/>
      <c r="CB2058"/>
      <c r="CC2058"/>
      <c r="CD2058"/>
      <c r="CE2058"/>
      <c r="CF2058"/>
      <c r="CG2058"/>
      <c r="CH2058"/>
      <c r="CI2058" t="inlineStr">
        <is>
          <t xml:space="preserve"> The pH of the stock solution was adjusted to that of lake NR water with HCl.  Affected fish became hyperactive, swam in interrupNAd spurts, and lost the ability to school. </t>
        </is>
      </c>
      <c r="CJ2058" t="inlineStr">
        <is>
          <t xml:space="preserve">   The pH of the stock solution was adjusted to that of lake NR water with HCl.  Affected fish became hyperactive, swam in interrupNAd spurts, and lost the ability to school. </t>
        </is>
      </c>
      <c r="CK2058" t="inlineStr">
        <is>
          <t>Brooke,L.T., D.J. Call, D.L. Geiger, and C.E. Northcott</t>
        </is>
      </c>
      <c r="CL2058" t="n">
        <v>12448.0</v>
      </c>
      <c r="CM2058" t="inlineStr">
        <is>
          <t>Acute Toxicities of Organic Chemicals to Fathead Minnows (Pimephales promelas), Vol. 1</t>
        </is>
      </c>
      <c r="CN2058" t="inlineStr">
        <is>
          <t>Center for Lake Superior Environmental Studies, University of Wisconsin-Superior, Superior, WI:414 p.</t>
        </is>
      </c>
      <c r="CO2058" t="n">
        <v>1984.0</v>
      </c>
      <c r="CP2058" t="inlineStr">
        <is>
          <t>Brooke,L.T., D.J. Call, D.L. Geiger, and C.E. Northcott (1984). Acute Toxicities of Organic Chemicals to Fathead Minnows (Pimephales promelas), Vol. 1. Center for Lake Superior Environmental Studies, University of Wisconsin-Superior, Superior, WI, 414 p. ECOREF#:12448</t>
        </is>
      </c>
    </row>
    <row r="2059">
      <c r="A2059" t="n">
        <v>700389.0</v>
      </c>
      <c r="B2059" t="inlineStr">
        <is>
          <t>5-Methyl-2-nitrophenol</t>
        </is>
      </c>
      <c r="C2059"/>
      <c r="D2059" t="inlineStr">
        <is>
          <t>Unmeasured</t>
        </is>
      </c>
      <c r="E2059" t="inlineStr">
        <is>
          <t>Not coded</t>
        </is>
      </c>
      <c r="F2059"/>
      <c r="G2059"/>
      <c r="H2059"/>
      <c r="I2059"/>
      <c r="J2059"/>
      <c r="K2059"/>
      <c r="L2059" t="inlineStr">
        <is>
          <t>Pimephales promelas</t>
        </is>
      </c>
      <c r="M2059" t="inlineStr">
        <is>
          <t>Fathead Minnow</t>
        </is>
      </c>
      <c r="N2059" t="inlineStr">
        <is>
          <t>Juvenile</t>
        </is>
      </c>
      <c r="O2059"/>
      <c r="P2059"/>
      <c r="Q2059"/>
      <c r="R2059"/>
      <c r="S2059"/>
      <c r="T2059"/>
      <c r="U2059"/>
      <c r="V2059" t="inlineStr">
        <is>
          <t>Static</t>
        </is>
      </c>
      <c r="W2059" t="inlineStr">
        <is>
          <t>Fresh water</t>
        </is>
      </c>
      <c r="X2059" t="inlineStr">
        <is>
          <t>Lab</t>
        </is>
      </c>
      <c r="Y2059"/>
      <c r="Z2059" t="inlineStr">
        <is>
          <t>Formulation</t>
        </is>
      </c>
      <c r="AA2059"/>
      <c r="AB2059" t="n">
        <v>47.0</v>
      </c>
      <c r="AC2059"/>
      <c r="AD2059"/>
      <c r="AE2059"/>
      <c r="AF2059"/>
      <c r="AG2059" t="inlineStr">
        <is>
          <t>AI mg/L</t>
        </is>
      </c>
      <c r="AH2059"/>
      <c r="AI2059"/>
      <c r="AJ2059"/>
      <c r="AK2059"/>
      <c r="AL2059"/>
      <c r="AM2059"/>
      <c r="AN2059"/>
      <c r="AO2059"/>
      <c r="AP2059"/>
      <c r="AQ2059"/>
      <c r="AR2059"/>
      <c r="AS2059"/>
      <c r="AT2059"/>
      <c r="AU2059"/>
      <c r="AV2059"/>
      <c r="AW2059"/>
      <c r="AX2059" t="inlineStr">
        <is>
          <t>Mortality</t>
        </is>
      </c>
      <c r="AY2059" t="inlineStr">
        <is>
          <t>Mortality</t>
        </is>
      </c>
      <c r="AZ2059" t="inlineStr">
        <is>
          <t>LC50</t>
        </is>
      </c>
      <c r="BA2059"/>
      <c r="BB2059" t="n">
        <v>4.0</v>
      </c>
      <c r="BC2059"/>
      <c r="BD2059"/>
      <c r="BE2059"/>
      <c r="BF2059"/>
      <c r="BG2059" t="inlineStr">
        <is>
          <t>Day(s)</t>
        </is>
      </c>
      <c r="BH2059"/>
      <c r="BI2059" t="inlineStr">
        <is>
          <t>DTXSID00220261</t>
        </is>
      </c>
      <c r="BJ2059"/>
      <c r="BK2059"/>
      <c r="BL2059"/>
      <c r="BM2059"/>
      <c r="BN2059"/>
      <c r="BO2059"/>
      <c r="BP2059"/>
      <c r="BQ2059"/>
      <c r="BR2059"/>
      <c r="BS2059"/>
      <c r="BT2059" t="inlineStr">
        <is>
          <t>--</t>
        </is>
      </c>
      <c r="BU2059"/>
      <c r="BV2059"/>
      <c r="BW2059"/>
      <c r="BX2059"/>
      <c r="BY2059"/>
      <c r="BZ2059"/>
      <c r="CA2059"/>
      <c r="CB2059"/>
      <c r="CC2059"/>
      <c r="CD2059"/>
      <c r="CE2059"/>
      <c r="CF2059"/>
      <c r="CG2059"/>
      <c r="CH2059"/>
      <c r="CI2059" t="inlineStr">
        <is>
          <t xml:space="preserve"> EPA METHODS// </t>
        </is>
      </c>
      <c r="CJ2059" t="inlineStr">
        <is>
          <t xml:space="preserve">   EPA METHODS// </t>
        </is>
      </c>
      <c r="CK2059" t="inlineStr">
        <is>
          <t>Pearson,J.G., J.P. Glennon, J.J. Barkley, and J.W. Highfill</t>
        </is>
      </c>
      <c r="CL2059" t="n">
        <v>5087.0</v>
      </c>
      <c r="CM2059" t="inlineStr">
        <is>
          <t>An Approach to the Toxicological Evaluation of a Complex Industrial Wastewater</t>
        </is>
      </c>
      <c r="CN2059" t="inlineStr">
        <is>
          <t>ASTM Spec. Tech. Publ.:284-301</t>
        </is>
      </c>
      <c r="CO2059" t="n">
        <v>1979.0</v>
      </c>
      <c r="CP2059" t="inlineStr">
        <is>
          <t>Pearson,J.G., J.P. Glennon, J.J. Barkley, and J.W. Highfill (1979). An Approach to the Toxicological Evaluation of a Complex Industrial Wastewater. ASTM Spec. Tech. Publ., 284-301. ECOREF#:5087</t>
        </is>
      </c>
    </row>
    <row r="2060">
      <c r="A2060" t="n">
        <v>700583.0</v>
      </c>
      <c r="B2060" t="inlineStr">
        <is>
          <t>2-Adamantanone</t>
        </is>
      </c>
      <c r="C2060"/>
      <c r="D2060" t="inlineStr">
        <is>
          <t>Measured</t>
        </is>
      </c>
      <c r="E2060" t="inlineStr">
        <is>
          <t>Not reported</t>
        </is>
      </c>
      <c r="F2060"/>
      <c r="G2060" t="n">
        <v>99.0</v>
      </c>
      <c r="H2060"/>
      <c r="I2060"/>
      <c r="J2060"/>
      <c r="K2060"/>
      <c r="L2060" t="inlineStr">
        <is>
          <t>Pimephales promelas</t>
        </is>
      </c>
      <c r="M2060" t="inlineStr">
        <is>
          <t>Fathead Minnow</t>
        </is>
      </c>
      <c r="N2060"/>
      <c r="O2060"/>
      <c r="P2060" t="n">
        <v>31.0</v>
      </c>
      <c r="Q2060"/>
      <c r="R2060"/>
      <c r="S2060"/>
      <c r="T2060"/>
      <c r="U2060" t="inlineStr">
        <is>
          <t>Day(s)</t>
        </is>
      </c>
      <c r="V2060" t="inlineStr">
        <is>
          <t>Flow-through</t>
        </is>
      </c>
      <c r="W2060" t="inlineStr">
        <is>
          <t>Fresh water</t>
        </is>
      </c>
      <c r="X2060" t="inlineStr">
        <is>
          <t>Lab</t>
        </is>
      </c>
      <c r="Y2060"/>
      <c r="Z2060" t="inlineStr">
        <is>
          <t>Active ingredient</t>
        </is>
      </c>
      <c r="AA2060"/>
      <c r="AB2060" t="n">
        <v>60.8</v>
      </c>
      <c r="AC2060"/>
      <c r="AD2060" t="n">
        <v>51.7</v>
      </c>
      <c r="AE2060"/>
      <c r="AF2060" t="n">
        <v>71.6</v>
      </c>
      <c r="AG2060" t="inlineStr">
        <is>
          <t>AI mg/L</t>
        </is>
      </c>
      <c r="AH2060"/>
      <c r="AI2060"/>
      <c r="AJ2060"/>
      <c r="AK2060"/>
      <c r="AL2060"/>
      <c r="AM2060"/>
      <c r="AN2060"/>
      <c r="AO2060"/>
      <c r="AP2060"/>
      <c r="AQ2060"/>
      <c r="AR2060"/>
      <c r="AS2060"/>
      <c r="AT2060"/>
      <c r="AU2060"/>
      <c r="AV2060"/>
      <c r="AW2060"/>
      <c r="AX2060" t="inlineStr">
        <is>
          <t>Mortality</t>
        </is>
      </c>
      <c r="AY2060" t="inlineStr">
        <is>
          <t>Mortality</t>
        </is>
      </c>
      <c r="AZ2060" t="inlineStr">
        <is>
          <t>LC50</t>
        </is>
      </c>
      <c r="BA2060"/>
      <c r="BB2060" t="n">
        <v>4.0</v>
      </c>
      <c r="BC2060"/>
      <c r="BD2060"/>
      <c r="BE2060"/>
      <c r="BF2060"/>
      <c r="BG2060" t="inlineStr">
        <is>
          <t>Day(s)</t>
        </is>
      </c>
      <c r="BH2060"/>
      <c r="BI2060" t="inlineStr">
        <is>
          <t>DTXSID9022108</t>
        </is>
      </c>
      <c r="BJ2060"/>
      <c r="BK2060"/>
      <c r="BL2060" t="inlineStr">
        <is>
          <t>Acute</t>
        </is>
      </c>
      <c r="BM2060"/>
      <c r="BN2060"/>
      <c r="BO2060"/>
      <c r="BP2060"/>
      <c r="BQ2060"/>
      <c r="BR2060"/>
      <c r="BS2060"/>
      <c r="BT2060" t="inlineStr">
        <is>
          <t>--</t>
        </is>
      </c>
      <c r="BU2060"/>
      <c r="BV2060"/>
      <c r="BW2060"/>
      <c r="BX2060"/>
      <c r="BY2060"/>
      <c r="BZ2060"/>
      <c r="CA2060"/>
      <c r="CB2060"/>
      <c r="CC2060"/>
      <c r="CD2060"/>
      <c r="CE2060"/>
      <c r="CF2060"/>
      <c r="CG2060"/>
      <c r="CH2060"/>
      <c r="CI2060"/>
      <c r="CJ2060" t="inlineStr">
        <is>
          <t xml:space="preserve">SOURCE/FROM US EPA ENVIRONMENTAL RESEARCH LABORATORY-DULUTH AND THE UNIVERSITY OF WISCONSIN-SUPERIOR CAMPUS//MEDIA/LAKE SUPERIOR WATER OR DECHLORINATED WATER//   </t>
        </is>
      </c>
      <c r="CK2060" t="inlineStr">
        <is>
          <t>Geiger,D.L., S.H. Poirier, L.T. Brooke, and D.J. Call</t>
        </is>
      </c>
      <c r="CL2060" t="n">
        <v>12858.0</v>
      </c>
      <c r="CM2060" t="inlineStr">
        <is>
          <t>Acute Toxicities of Organic Chemicals to Fathead Minnows (Pimephales promelas) Volume III</t>
        </is>
      </c>
      <c r="CN2060" t="inlineStr">
        <is>
          <t>Center for Lake Superior Environmental Studies, University of Wisconsin, Superior, WI:328 p.</t>
        </is>
      </c>
      <c r="CO2060" t="n">
        <v>1986.0</v>
      </c>
      <c r="CP2060" t="inlineStr">
        <is>
          <t>Geiger,D.L., S.H. Poirier, L.T. Brooke, and D.J. Call (1986). Acute Toxicities of Organic Chemicals to Fathead Minnows (Pimephales promelas) Volume III. Center for Lake Superior Environmental Studies, University of Wisconsin, Superior, WI, 328 p. ECOREF#:12858</t>
        </is>
      </c>
    </row>
    <row r="2061">
      <c r="A2061" t="n">
        <v>706149.0</v>
      </c>
      <c r="B2061" t="inlineStr">
        <is>
          <t>5-Hexyldihydro-2(3H)-furanone</t>
        </is>
      </c>
      <c r="C2061"/>
      <c r="D2061" t="inlineStr">
        <is>
          <t>Measured</t>
        </is>
      </c>
      <c r="E2061" t="inlineStr">
        <is>
          <t>Not coded</t>
        </is>
      </c>
      <c r="F2061"/>
      <c r="G2061" t="n">
        <v>99.0</v>
      </c>
      <c r="H2061"/>
      <c r="I2061"/>
      <c r="J2061"/>
      <c r="K2061"/>
      <c r="L2061" t="inlineStr">
        <is>
          <t>Pimephales promelas</t>
        </is>
      </c>
      <c r="M2061" t="inlineStr">
        <is>
          <t>Fathead Minnow</t>
        </is>
      </c>
      <c r="N2061"/>
      <c r="O2061"/>
      <c r="P2061" t="n">
        <v>29.0</v>
      </c>
      <c r="Q2061"/>
      <c r="R2061"/>
      <c r="S2061"/>
      <c r="T2061"/>
      <c r="U2061" t="inlineStr">
        <is>
          <t>Day(s)</t>
        </is>
      </c>
      <c r="V2061" t="inlineStr">
        <is>
          <t>Flow-through</t>
        </is>
      </c>
      <c r="W2061" t="inlineStr">
        <is>
          <t>Fresh water</t>
        </is>
      </c>
      <c r="X2061" t="inlineStr">
        <is>
          <t>Lab</t>
        </is>
      </c>
      <c r="Y2061"/>
      <c r="Z2061" t="inlineStr">
        <is>
          <t>Active ingredient</t>
        </is>
      </c>
      <c r="AA2061"/>
      <c r="AB2061" t="n">
        <v>18.0</v>
      </c>
      <c r="AC2061"/>
      <c r="AD2061" t="n">
        <v>17.1</v>
      </c>
      <c r="AE2061"/>
      <c r="AF2061" t="n">
        <v>19.0</v>
      </c>
      <c r="AG2061" t="inlineStr">
        <is>
          <t>AI mg/L</t>
        </is>
      </c>
      <c r="AH2061"/>
      <c r="AI2061"/>
      <c r="AJ2061"/>
      <c r="AK2061"/>
      <c r="AL2061"/>
      <c r="AM2061"/>
      <c r="AN2061"/>
      <c r="AO2061"/>
      <c r="AP2061"/>
      <c r="AQ2061"/>
      <c r="AR2061"/>
      <c r="AS2061"/>
      <c r="AT2061"/>
      <c r="AU2061"/>
      <c r="AV2061"/>
      <c r="AW2061"/>
      <c r="AX2061" t="inlineStr">
        <is>
          <t>Mortality</t>
        </is>
      </c>
      <c r="AY2061" t="inlineStr">
        <is>
          <t>Mortality</t>
        </is>
      </c>
      <c r="AZ2061" t="inlineStr">
        <is>
          <t>LC50</t>
        </is>
      </c>
      <c r="BA2061"/>
      <c r="BB2061" t="n">
        <v>4.0</v>
      </c>
      <c r="BC2061"/>
      <c r="BD2061"/>
      <c r="BE2061"/>
      <c r="BF2061"/>
      <c r="BG2061" t="inlineStr">
        <is>
          <t>Day(s)</t>
        </is>
      </c>
      <c r="BH2061" t="inlineStr">
        <is>
          <t>Pure</t>
        </is>
      </c>
      <c r="BI2061" t="inlineStr">
        <is>
          <t>DTXSID4022109</t>
        </is>
      </c>
      <c r="BJ2061"/>
      <c r="BK2061"/>
      <c r="BL2061"/>
      <c r="BM2061"/>
      <c r="BN2061"/>
      <c r="BO2061"/>
      <c r="BP2061"/>
      <c r="BQ2061"/>
      <c r="BR2061"/>
      <c r="BS2061"/>
      <c r="BT2061" t="inlineStr">
        <is>
          <t>--</t>
        </is>
      </c>
      <c r="BU2061"/>
      <c r="BV2061"/>
      <c r="BW2061"/>
      <c r="BX2061"/>
      <c r="BY2061"/>
      <c r="BZ2061"/>
      <c r="CA2061"/>
      <c r="CB2061"/>
      <c r="CC2061"/>
      <c r="CD2061"/>
      <c r="CE2061"/>
      <c r="CF2061"/>
      <c r="CG2061"/>
      <c r="CH2061"/>
      <c r="CI2061" t="inlineStr">
        <is>
          <t xml:space="preserve"> Affected fish lost schooling behavior, were hypoactive and swam near the tank bottom.  They were also underreactive to externalNAtimuli, had increased respiration, were darkly colored and lost equilibrium prior to death.  The 96-hr </t>
        </is>
      </c>
      <c r="CJ2061" t="inlineStr">
        <is>
          <t xml:space="preserve">   Affected fish lost schooling behavior, were hypoactive and swam near the tank bottom.  They were also underreactive to externalNAtimuli, had increased respiration, were darkly colored and lost equilibrium prior to death.  The 96-hr </t>
        </is>
      </c>
      <c r="CK2061" t="inlineStr">
        <is>
          <t>Geiger,D.L., D.J. Call, and L.T. Brooke</t>
        </is>
      </c>
      <c r="CL2061" t="n">
        <v>12859.0</v>
      </c>
      <c r="CM2061" t="inlineStr">
        <is>
          <t>Acute Toxicities of Organic Chemicals to Fathead Minnows (Pimephales promelas) Volume IV</t>
        </is>
      </c>
      <c r="CN2061" t="inlineStr">
        <is>
          <t>Center for Lake Superior Environmental Studies, University of Wisconsin, Superior, WI4:355 p.</t>
        </is>
      </c>
      <c r="CO2061" t="n">
        <v>1988.0</v>
      </c>
      <c r="CP2061" t="inlineStr">
        <is>
          <t>Geiger,D.L., D.J. Call, and L.T. Brooke (1988). Acute Toxicities of Organic Chemicals to Fathead Minnows (Pimephales promelas) Volume IV. Center for Lake Superior Environmental Studies, University of Wisconsin, Superior, WI, 4, 355 p. ECOREF#:12859</t>
        </is>
      </c>
    </row>
    <row r="2062">
      <c r="A2062" t="n">
        <v>708769.0</v>
      </c>
      <c r="B2062" t="inlineStr">
        <is>
          <t>4,6-Dimethoxy-2-hydroxybenzaldehyde</t>
        </is>
      </c>
      <c r="C2062"/>
      <c r="D2062" t="inlineStr">
        <is>
          <t>Measured</t>
        </is>
      </c>
      <c r="E2062" t="inlineStr">
        <is>
          <t>Not coded</t>
        </is>
      </c>
      <c r="F2062"/>
      <c r="G2062" t="n">
        <v>98.0</v>
      </c>
      <c r="H2062"/>
      <c r="I2062"/>
      <c r="J2062"/>
      <c r="K2062"/>
      <c r="L2062" t="inlineStr">
        <is>
          <t>Pimephales promelas</t>
        </is>
      </c>
      <c r="M2062" t="inlineStr">
        <is>
          <t>Fathead Minnow</t>
        </is>
      </c>
      <c r="N2062"/>
      <c r="O2062"/>
      <c r="P2062" t="n">
        <v>28.0</v>
      </c>
      <c r="Q2062"/>
      <c r="R2062"/>
      <c r="S2062"/>
      <c r="T2062"/>
      <c r="U2062" t="inlineStr">
        <is>
          <t>Day(s)</t>
        </is>
      </c>
      <c r="V2062" t="inlineStr">
        <is>
          <t>Flow-through</t>
        </is>
      </c>
      <c r="W2062" t="inlineStr">
        <is>
          <t>Fresh water</t>
        </is>
      </c>
      <c r="X2062" t="inlineStr">
        <is>
          <t>Lab</t>
        </is>
      </c>
      <c r="Y2062"/>
      <c r="Z2062" t="inlineStr">
        <is>
          <t>Active ingredient</t>
        </is>
      </c>
      <c r="AA2062"/>
      <c r="AB2062" t="n">
        <v>2.68</v>
      </c>
      <c r="AC2062"/>
      <c r="AD2062"/>
      <c r="AE2062"/>
      <c r="AF2062"/>
      <c r="AG2062" t="inlineStr">
        <is>
          <t>AI mg/L</t>
        </is>
      </c>
      <c r="AH2062"/>
      <c r="AI2062"/>
      <c r="AJ2062"/>
      <c r="AK2062"/>
      <c r="AL2062"/>
      <c r="AM2062"/>
      <c r="AN2062"/>
      <c r="AO2062"/>
      <c r="AP2062"/>
      <c r="AQ2062"/>
      <c r="AR2062"/>
      <c r="AS2062"/>
      <c r="AT2062"/>
      <c r="AU2062"/>
      <c r="AV2062"/>
      <c r="AW2062"/>
      <c r="AX2062" t="inlineStr">
        <is>
          <t>Mortality</t>
        </is>
      </c>
      <c r="AY2062" t="inlineStr">
        <is>
          <t>Mortality</t>
        </is>
      </c>
      <c r="AZ2062" t="inlineStr">
        <is>
          <t>LC50</t>
        </is>
      </c>
      <c r="BA2062"/>
      <c r="BB2062" t="n">
        <v>4.0</v>
      </c>
      <c r="BC2062"/>
      <c r="BD2062"/>
      <c r="BE2062"/>
      <c r="BF2062"/>
      <c r="BG2062" t="inlineStr">
        <is>
          <t>Day(s)</t>
        </is>
      </c>
      <c r="BH2062" t="inlineStr">
        <is>
          <t>Pure</t>
        </is>
      </c>
      <c r="BI2062" t="inlineStr">
        <is>
          <t>DTXSID3022110</t>
        </is>
      </c>
      <c r="BJ2062"/>
      <c r="BK2062"/>
      <c r="BL2062"/>
      <c r="BM2062"/>
      <c r="BN2062"/>
      <c r="BO2062"/>
      <c r="BP2062"/>
      <c r="BQ2062"/>
      <c r="BR2062"/>
      <c r="BS2062"/>
      <c r="BT2062" t="inlineStr">
        <is>
          <t>--</t>
        </is>
      </c>
      <c r="BU2062"/>
      <c r="BV2062"/>
      <c r="BW2062"/>
      <c r="BX2062"/>
      <c r="BY2062"/>
      <c r="BZ2062"/>
      <c r="CA2062"/>
      <c r="CB2062"/>
      <c r="CC2062"/>
      <c r="CD2062"/>
      <c r="CE2062"/>
      <c r="CF2062"/>
      <c r="CG2062"/>
      <c r="CH2062"/>
      <c r="CI2062" t="inlineStr">
        <is>
          <t xml:space="preserve"> Affected fish lost equilibrium prior to death.            NR NA </t>
        </is>
      </c>
      <c r="CJ2062" t="inlineStr">
        <is>
          <t xml:space="preserve">   Affected fish lost equilibrium prior to death.            NR NA </t>
        </is>
      </c>
      <c r="CK2062" t="inlineStr">
        <is>
          <t>Brooke,L.T., D.J. Call, D.L. Geiger, and C.E. Northcott</t>
        </is>
      </c>
      <c r="CL2062" t="n">
        <v>12448.0</v>
      </c>
      <c r="CM2062" t="inlineStr">
        <is>
          <t>Acute Toxicities of Organic Chemicals to Fathead Minnows (Pimephales promelas), Vol. 1</t>
        </is>
      </c>
      <c r="CN2062" t="inlineStr">
        <is>
          <t>Center for Lake Superior Environmental Studies, University of Wisconsin-Superior, Superior, WI:414 p.</t>
        </is>
      </c>
      <c r="CO2062" t="n">
        <v>1984.0</v>
      </c>
      <c r="CP2062" t="inlineStr">
        <is>
          <t>Brooke,L.T., D.J. Call, D.L. Geiger, and C.E. Northcott (1984). Acute Toxicities of Organic Chemicals to Fathead Minnows (Pimephales promelas), Vol. 1. Center for Lake Superior Environmental Studies, University of Wisconsin-Superior, Superior, WI, 414 p. ECOREF#:12448</t>
        </is>
      </c>
    </row>
    <row r="2063">
      <c r="A2063" t="n">
        <v>708769.0</v>
      </c>
      <c r="B2063" t="inlineStr">
        <is>
          <t>4,6-Dimethoxy-2-hydroxybenzaldehyde</t>
        </is>
      </c>
      <c r="C2063"/>
      <c r="D2063" t="inlineStr">
        <is>
          <t>Unmeasured</t>
        </is>
      </c>
      <c r="E2063" t="inlineStr">
        <is>
          <t>Not reported</t>
        </is>
      </c>
      <c r="F2063"/>
      <c r="G2063" t="n">
        <v>98.0</v>
      </c>
      <c r="H2063"/>
      <c r="I2063"/>
      <c r="J2063"/>
      <c r="K2063"/>
      <c r="L2063" t="inlineStr">
        <is>
          <t>Pimephales promelas</t>
        </is>
      </c>
      <c r="M2063" t="inlineStr">
        <is>
          <t>Fathead Minnow</t>
        </is>
      </c>
      <c r="N2063"/>
      <c r="O2063"/>
      <c r="P2063" t="n">
        <v>28.0</v>
      </c>
      <c r="Q2063"/>
      <c r="R2063"/>
      <c r="S2063"/>
      <c r="T2063"/>
      <c r="U2063" t="inlineStr">
        <is>
          <t>Day(s)</t>
        </is>
      </c>
      <c r="V2063" t="inlineStr">
        <is>
          <t>Flow-through</t>
        </is>
      </c>
      <c r="W2063" t="inlineStr">
        <is>
          <t>Fresh water</t>
        </is>
      </c>
      <c r="X2063" t="inlineStr">
        <is>
          <t>Lab</t>
        </is>
      </c>
      <c r="Y2063" t="n">
        <v>6.0</v>
      </c>
      <c r="Z2063" t="inlineStr">
        <is>
          <t>Active ingredient</t>
        </is>
      </c>
      <c r="AA2063"/>
      <c r="AB2063" t="n">
        <v>2.68</v>
      </c>
      <c r="AC2063"/>
      <c r="AD2063"/>
      <c r="AE2063"/>
      <c r="AF2063"/>
      <c r="AG2063" t="inlineStr">
        <is>
          <t>AI mg/L</t>
        </is>
      </c>
      <c r="AH2063"/>
      <c r="AI2063"/>
      <c r="AJ2063"/>
      <c r="AK2063"/>
      <c r="AL2063"/>
      <c r="AM2063"/>
      <c r="AN2063"/>
      <c r="AO2063"/>
      <c r="AP2063"/>
      <c r="AQ2063"/>
      <c r="AR2063"/>
      <c r="AS2063"/>
      <c r="AT2063"/>
      <c r="AU2063"/>
      <c r="AV2063"/>
      <c r="AW2063"/>
      <c r="AX2063" t="inlineStr">
        <is>
          <t>Mortality</t>
        </is>
      </c>
      <c r="AY2063" t="inlineStr">
        <is>
          <t>Mortality</t>
        </is>
      </c>
      <c r="AZ2063" t="inlineStr">
        <is>
          <t>LC50</t>
        </is>
      </c>
      <c r="BA2063"/>
      <c r="BB2063" t="n">
        <v>4.0</v>
      </c>
      <c r="BC2063"/>
      <c r="BD2063"/>
      <c r="BE2063"/>
      <c r="BF2063"/>
      <c r="BG2063" t="inlineStr">
        <is>
          <t>Day(s)</t>
        </is>
      </c>
      <c r="BH2063"/>
      <c r="BI2063" t="inlineStr">
        <is>
          <t>DTXSID3022110</t>
        </is>
      </c>
      <c r="BJ2063"/>
      <c r="BK2063"/>
      <c r="BL2063"/>
      <c r="BM2063"/>
      <c r="BN2063"/>
      <c r="BO2063"/>
      <c r="BP2063"/>
      <c r="BQ2063"/>
      <c r="BR2063"/>
      <c r="BS2063"/>
      <c r="BT2063" t="inlineStr">
        <is>
          <t>--</t>
        </is>
      </c>
      <c r="BU2063"/>
      <c r="BV2063"/>
      <c r="BW2063"/>
      <c r="BX2063"/>
      <c r="BY2063"/>
      <c r="BZ2063"/>
      <c r="CA2063"/>
      <c r="CB2063"/>
      <c r="CC2063"/>
      <c r="CD2063"/>
      <c r="CE2063"/>
      <c r="CF2063"/>
      <c r="CG2063"/>
      <c r="CH2063"/>
      <c r="CI2063"/>
      <c r="CJ2063" t="inlineStr">
        <is>
          <t xml:space="preserve">SOURCE/CULTURED AT THE UW-S TEST FACILITY //MEDIA/LAKE SUPERIOR WATER//   </t>
        </is>
      </c>
      <c r="CK2063" t="inlineStr">
        <is>
          <t>Call,D.J., L.T. Brooke, N. Ahmad, and D.D. Vaishnav</t>
        </is>
      </c>
      <c r="CL2063" t="n">
        <v>3771.0</v>
      </c>
      <c r="CM2063" t="inlineStr">
        <is>
          <t>Aquatic Pollutant Hazard Assessments and Development of a Hazard Prediction Technology by Quantitative Structure-Activity Relationships</t>
        </is>
      </c>
      <c r="CN2063" t="inlineStr">
        <is>
          <t>First Q.Rep., U.S.EPA Coop.Agreement No.CR 809234-01-0, Ctr.for Lake Superior Environ.Stud., Univ.of Wisconsin, Superior, WI:52 p.</t>
        </is>
      </c>
      <c r="CO2063" t="n">
        <v>1981.0</v>
      </c>
      <c r="CP2063" t="inlineStr">
        <is>
          <t>Call,D.J., L.T. Brooke, N. Ahmad, and D.D. Vaishnav (1981). Aquatic Pollutant Hazard Assessments and Development of a Hazard Prediction Technology by Quantitative Structure-Activity Relationships. First Q.Rep., U.S.EPA Coop.Agreement No.CR 809234-01-0, Ctr.for Lake Superior Environ.Stud., Univ.of Wisconsin, Superior, WI, 52 p. ECOREF#:3771</t>
        </is>
      </c>
    </row>
    <row r="2064">
      <c r="A2064" t="n">
        <v>709988.0</v>
      </c>
      <c r="B2064" t="inlineStr">
        <is>
          <t>N-(3,4-Dichlorophenyl)propanamide</t>
        </is>
      </c>
      <c r="C2064"/>
      <c r="D2064" t="inlineStr">
        <is>
          <t>Measured</t>
        </is>
      </c>
      <c r="E2064" t="inlineStr">
        <is>
          <t>Not reported</t>
        </is>
      </c>
      <c r="F2064"/>
      <c r="G2064" t="n">
        <v>85.9</v>
      </c>
      <c r="H2064"/>
      <c r="I2064"/>
      <c r="J2064"/>
      <c r="K2064"/>
      <c r="L2064" t="inlineStr">
        <is>
          <t>Pimephales promelas</t>
        </is>
      </c>
      <c r="M2064" t="inlineStr">
        <is>
          <t>Fathead Minnow</t>
        </is>
      </c>
      <c r="N2064"/>
      <c r="O2064"/>
      <c r="P2064"/>
      <c r="Q2064"/>
      <c r="R2064" t="n">
        <v>29.0</v>
      </c>
      <c r="S2064"/>
      <c r="T2064" t="n">
        <v>32.0</v>
      </c>
      <c r="U2064" t="inlineStr">
        <is>
          <t>Day(s)</t>
        </is>
      </c>
      <c r="V2064" t="inlineStr">
        <is>
          <t>Flow-through</t>
        </is>
      </c>
      <c r="W2064" t="inlineStr">
        <is>
          <t>Fresh water</t>
        </is>
      </c>
      <c r="X2064" t="inlineStr">
        <is>
          <t>Lab</t>
        </is>
      </c>
      <c r="Y2064"/>
      <c r="Z2064" t="inlineStr">
        <is>
          <t>Active ingredient</t>
        </is>
      </c>
      <c r="AA2064"/>
      <c r="AB2064" t="n">
        <v>8.6</v>
      </c>
      <c r="AC2064"/>
      <c r="AD2064" t="n">
        <v>7.7</v>
      </c>
      <c r="AE2064"/>
      <c r="AF2064" t="n">
        <v>9.5</v>
      </c>
      <c r="AG2064" t="inlineStr">
        <is>
          <t>AI mg/L</t>
        </is>
      </c>
      <c r="AH2064"/>
      <c r="AI2064"/>
      <c r="AJ2064"/>
      <c r="AK2064"/>
      <c r="AL2064"/>
      <c r="AM2064"/>
      <c r="AN2064"/>
      <c r="AO2064"/>
      <c r="AP2064"/>
      <c r="AQ2064"/>
      <c r="AR2064"/>
      <c r="AS2064"/>
      <c r="AT2064"/>
      <c r="AU2064"/>
      <c r="AV2064"/>
      <c r="AW2064"/>
      <c r="AX2064" t="inlineStr">
        <is>
          <t>Mortality</t>
        </is>
      </c>
      <c r="AY2064" t="inlineStr">
        <is>
          <t>Mortality</t>
        </is>
      </c>
      <c r="AZ2064" t="inlineStr">
        <is>
          <t>LC50</t>
        </is>
      </c>
      <c r="BA2064"/>
      <c r="BB2064" t="n">
        <v>4.0</v>
      </c>
      <c r="BC2064"/>
      <c r="BD2064"/>
      <c r="BE2064"/>
      <c r="BF2064"/>
      <c r="BG2064" t="inlineStr">
        <is>
          <t>Day(s)</t>
        </is>
      </c>
      <c r="BH2064"/>
      <c r="BI2064" t="inlineStr">
        <is>
          <t>DTXSID8022111</t>
        </is>
      </c>
      <c r="BJ2064"/>
      <c r="BK2064"/>
      <c r="BL2064" t="inlineStr">
        <is>
          <t>Acute</t>
        </is>
      </c>
      <c r="BM2064"/>
      <c r="BN2064"/>
      <c r="BO2064"/>
      <c r="BP2064"/>
      <c r="BQ2064"/>
      <c r="BR2064"/>
      <c r="BS2064"/>
      <c r="BT2064" t="inlineStr">
        <is>
          <t>--</t>
        </is>
      </c>
      <c r="BU2064"/>
      <c r="BV2064"/>
      <c r="BW2064"/>
      <c r="BX2064"/>
      <c r="BY2064"/>
      <c r="BZ2064"/>
      <c r="CA2064"/>
      <c r="CB2064"/>
      <c r="CC2064"/>
      <c r="CD2064"/>
      <c r="CE2064"/>
      <c r="CF2064"/>
      <c r="CG2064"/>
      <c r="CH2064"/>
      <c r="CI2064"/>
      <c r="CJ2064" t="inlineStr">
        <is>
          <t xml:space="preserve">SOURCE/FROM US EPA ENVIRONMENTAL RESEARCH LABORATORY-DULUTH AND THE UNIVERSITY OF WISCONSIN-SUPERIOR CAMPUS//MEDIA/LAKE SUPERIOR WATER OR DECHLORINATED WATER//   </t>
        </is>
      </c>
      <c r="CK2064" t="inlineStr">
        <is>
          <t>Geiger,D.L., S.H. Poirier, L.T. Brooke, and D.J. Call</t>
        </is>
      </c>
      <c r="CL2064" t="n">
        <v>12858.0</v>
      </c>
      <c r="CM2064" t="inlineStr">
        <is>
          <t>Acute Toxicities of Organic Chemicals to Fathead Minnows (Pimephales promelas) Volume III</t>
        </is>
      </c>
      <c r="CN2064" t="inlineStr">
        <is>
          <t>Center for Lake Superior Environmental Studies, University of Wisconsin, Superior, WI:328 p.</t>
        </is>
      </c>
      <c r="CO2064" t="n">
        <v>1986.0</v>
      </c>
      <c r="CP2064" t="inlineStr">
        <is>
          <t>Geiger,D.L., S.H. Poirier, L.T. Brooke, and D.J. Call (1986). Acute Toxicities of Organic Chemicals to Fathead Minnows (Pimephales promelas) Volume III. Center for Lake Superior Environmental Studies, University of Wisconsin, Superior, WI, 328 p. ECOREF#:12858</t>
        </is>
      </c>
    </row>
    <row r="2065">
      <c r="A2065" t="n">
        <v>709988.0</v>
      </c>
      <c r="B2065" t="inlineStr">
        <is>
          <t>N-(3,4-Dichlorophenyl)propanamide</t>
        </is>
      </c>
      <c r="C2065" t="inlineStr">
        <is>
          <t>Technical grade, technical product, technical formulation</t>
        </is>
      </c>
      <c r="D2065" t="inlineStr">
        <is>
          <t>Measured</t>
        </is>
      </c>
      <c r="E2065" t="inlineStr">
        <is>
          <t>Not coded</t>
        </is>
      </c>
      <c r="F2065"/>
      <c r="G2065" t="n">
        <v>85.9</v>
      </c>
      <c r="H2065"/>
      <c r="I2065"/>
      <c r="J2065"/>
      <c r="K2065"/>
      <c r="L2065" t="inlineStr">
        <is>
          <t>Pimephales promelas</t>
        </is>
      </c>
      <c r="M2065" t="inlineStr">
        <is>
          <t>Fathead Minnow</t>
        </is>
      </c>
      <c r="N2065"/>
      <c r="O2065"/>
      <c r="P2065" t="n">
        <v>20.0</v>
      </c>
      <c r="Q2065"/>
      <c r="R2065"/>
      <c r="S2065"/>
      <c r="T2065"/>
      <c r="U2065" t="inlineStr">
        <is>
          <t>Day(s)</t>
        </is>
      </c>
      <c r="V2065" t="inlineStr">
        <is>
          <t>Flow-through</t>
        </is>
      </c>
      <c r="W2065" t="inlineStr">
        <is>
          <t>Fresh water</t>
        </is>
      </c>
      <c r="X2065" t="inlineStr">
        <is>
          <t>Lab</t>
        </is>
      </c>
      <c r="Y2065" t="n">
        <v>6.0</v>
      </c>
      <c r="Z2065" t="inlineStr">
        <is>
          <t>Active ingredient</t>
        </is>
      </c>
      <c r="AA2065"/>
      <c r="AB2065" t="n">
        <v>8.6</v>
      </c>
      <c r="AC2065"/>
      <c r="AD2065"/>
      <c r="AE2065"/>
      <c r="AF2065"/>
      <c r="AG2065" t="inlineStr">
        <is>
          <t>AI mg/L</t>
        </is>
      </c>
      <c r="AH2065"/>
      <c r="AI2065"/>
      <c r="AJ2065"/>
      <c r="AK2065"/>
      <c r="AL2065"/>
      <c r="AM2065"/>
      <c r="AN2065"/>
      <c r="AO2065"/>
      <c r="AP2065"/>
      <c r="AQ2065"/>
      <c r="AR2065"/>
      <c r="AS2065"/>
      <c r="AT2065"/>
      <c r="AU2065"/>
      <c r="AV2065"/>
      <c r="AW2065"/>
      <c r="AX2065" t="inlineStr">
        <is>
          <t>Mortality</t>
        </is>
      </c>
      <c r="AY2065" t="inlineStr">
        <is>
          <t>Mortality</t>
        </is>
      </c>
      <c r="AZ2065" t="inlineStr">
        <is>
          <t>LC50</t>
        </is>
      </c>
      <c r="BA2065"/>
      <c r="BB2065" t="n">
        <v>4.0</v>
      </c>
      <c r="BC2065"/>
      <c r="BD2065"/>
      <c r="BE2065"/>
      <c r="BF2065"/>
      <c r="BG2065" t="inlineStr">
        <is>
          <t>Day(s)</t>
        </is>
      </c>
      <c r="BH2065" t="inlineStr">
        <is>
          <t>Pure</t>
        </is>
      </c>
      <c r="BI2065" t="inlineStr">
        <is>
          <t>DTXSID8022111</t>
        </is>
      </c>
      <c r="BJ2065" t="inlineStr">
        <is>
          <t>10.1007/BF01059578</t>
        </is>
      </c>
      <c r="BK2065"/>
      <c r="BL2065"/>
      <c r="BM2065"/>
      <c r="BN2065"/>
      <c r="BO2065"/>
      <c r="BP2065"/>
      <c r="BQ2065"/>
      <c r="BR2065"/>
      <c r="BS2065"/>
      <c r="BT2065" t="inlineStr">
        <is>
          <t>--</t>
        </is>
      </c>
      <c r="BU2065"/>
      <c r="BV2065"/>
      <c r="BW2065"/>
      <c r="BX2065"/>
      <c r="BY2065"/>
      <c r="BZ2065"/>
      <c r="CA2065"/>
      <c r="CB2065"/>
      <c r="CC2065"/>
      <c r="CD2065"/>
      <c r="CE2065"/>
      <c r="CF2065"/>
      <c r="CG2065"/>
      <c r="CH2065"/>
      <c r="CI2065" t="inlineStr">
        <is>
          <t xml:space="preserve"> DNUM/6//DOSES/1.9/4.0/8.4/11.1/15.7 mg/L//TESTID/1//OEF/FATE////</t>
        </is>
      </c>
      <c r="CJ2065" t="inlineStr">
        <is>
          <t xml:space="preserve">   DNUM/6//DOSES/1.9/4.0/8.4/11.1/15.7 mg/L//TESTID/1//OEF/FATE////</t>
        </is>
      </c>
      <c r="CK2065" t="inlineStr">
        <is>
          <t>Call,D.J., L.T. Brooke, R.J. Kent, M.L. Knuth, C. Anderson, and C. Moriarity</t>
        </is>
      </c>
      <c r="CL2065" t="n">
        <v>15275.0</v>
      </c>
      <c r="CM2065" t="inlineStr">
        <is>
          <t>Toxicity, Bioconcentration, and Metabolism of the Herbicide Propanil (3',4'-Dichloropropionanilide) in Freshwater Fish</t>
        </is>
      </c>
      <c r="CN2065" t="inlineStr">
        <is>
          <t>Arch. Environ. Contam. Toxicol.12:175-182</t>
        </is>
      </c>
      <c r="CO2065" t="n">
        <v>1983.0</v>
      </c>
      <c r="CP2065" t="inlineStr">
        <is>
          <t>Call,D.J., L.T. Brooke, R.J. Kent, M.L. Knuth, C. Anderson, and C. Moriarity (1983). Toxicity, Bioconcentration, and Metabolism of the Herbicide Propanil (3',4'-Dichloropropionanilide) in Freshwater Fish. Arch. Environ. Contam. Toxicol., 12, 175-182. doi:10.1007/BF01059578. ECOREF#:15275</t>
        </is>
      </c>
    </row>
    <row r="2066">
      <c r="A2066" t="n">
        <v>732116.0</v>
      </c>
      <c r="B2066" t="inlineStr">
        <is>
          <t>S-[(1,3-Dihydro-1,3-dioxo-2H-isoindol-2-yl)methyl]O,O-dimethyl ester, Phosphorodithioic acid</t>
        </is>
      </c>
      <c r="C2066"/>
      <c r="D2066" t="inlineStr">
        <is>
          <t>Unmeasured</t>
        </is>
      </c>
      <c r="E2066" t="inlineStr">
        <is>
          <t>Not reported</t>
        </is>
      </c>
      <c r="F2066"/>
      <c r="G2066" t="n">
        <v>96.8</v>
      </c>
      <c r="H2066"/>
      <c r="I2066"/>
      <c r="J2066"/>
      <c r="K2066"/>
      <c r="L2066" t="inlineStr">
        <is>
          <t>Pimephales promelas</t>
        </is>
      </c>
      <c r="M2066" t="inlineStr">
        <is>
          <t>Fathead Minnow</t>
        </is>
      </c>
      <c r="N2066"/>
      <c r="O2066"/>
      <c r="P2066"/>
      <c r="Q2066"/>
      <c r="R2066"/>
      <c r="S2066"/>
      <c r="T2066"/>
      <c r="U2066"/>
      <c r="V2066" t="inlineStr">
        <is>
          <t>Aquatic, unspecified</t>
        </is>
      </c>
      <c r="W2066" t="inlineStr">
        <is>
          <t>Fresh water</t>
        </is>
      </c>
      <c r="X2066" t="inlineStr">
        <is>
          <t>Lab</t>
        </is>
      </c>
      <c r="Y2066"/>
      <c r="Z2066" t="inlineStr">
        <is>
          <t>Active ingredient</t>
        </is>
      </c>
      <c r="AA2066"/>
      <c r="AB2066" t="n">
        <v>0.46</v>
      </c>
      <c r="AC2066"/>
      <c r="AD2066"/>
      <c r="AE2066"/>
      <c r="AF2066"/>
      <c r="AG2066" t="inlineStr">
        <is>
          <t>AI mg/L</t>
        </is>
      </c>
      <c r="AH2066"/>
      <c r="AI2066"/>
      <c r="AJ2066"/>
      <c r="AK2066"/>
      <c r="AL2066"/>
      <c r="AM2066"/>
      <c r="AN2066"/>
      <c r="AO2066"/>
      <c r="AP2066"/>
      <c r="AQ2066"/>
      <c r="AR2066"/>
      <c r="AS2066"/>
      <c r="AT2066"/>
      <c r="AU2066"/>
      <c r="AV2066"/>
      <c r="AW2066"/>
      <c r="AX2066" t="inlineStr">
        <is>
          <t>Mortality</t>
        </is>
      </c>
      <c r="AY2066" t="inlineStr">
        <is>
          <t>Mortality</t>
        </is>
      </c>
      <c r="AZ2066" t="inlineStr">
        <is>
          <t>LC50</t>
        </is>
      </c>
      <c r="BA2066"/>
      <c r="BB2066" t="n">
        <v>4.0</v>
      </c>
      <c r="BC2066"/>
      <c r="BD2066"/>
      <c r="BE2066"/>
      <c r="BF2066"/>
      <c r="BG2066" t="inlineStr">
        <is>
          <t>Day(s)</t>
        </is>
      </c>
      <c r="BH2066"/>
      <c r="BI2066" t="inlineStr">
        <is>
          <t>DTXSID5024261</t>
        </is>
      </c>
      <c r="BJ2066"/>
      <c r="BK2066"/>
      <c r="BL2066"/>
      <c r="BM2066"/>
      <c r="BN2066"/>
      <c r="BO2066"/>
      <c r="BP2066"/>
      <c r="BQ2066"/>
      <c r="BR2066"/>
      <c r="BS2066"/>
      <c r="BT2066" t="inlineStr">
        <is>
          <t>--</t>
        </is>
      </c>
      <c r="BU2066"/>
      <c r="BV2066"/>
      <c r="BW2066"/>
      <c r="BX2066"/>
      <c r="BY2066"/>
      <c r="BZ2066"/>
      <c r="CA2066"/>
      <c r="CB2066"/>
      <c r="CC2066"/>
      <c r="CD2066"/>
      <c r="CE2066"/>
      <c r="CF2066"/>
      <c r="CG2066"/>
      <c r="CH2066"/>
      <c r="CI2066"/>
      <c r="CJ2066" t="inlineStr">
        <is>
          <t xml:space="preserve">SOURCE/NR//MEDIA/NR//   </t>
        </is>
      </c>
      <c r="CK2066" t="inlineStr">
        <is>
          <t>York,D.</t>
        </is>
      </c>
      <c r="CL2066" t="n">
        <v>195524.0</v>
      </c>
      <c r="CM2066" t="inlineStr">
        <is>
          <t>Phosmet - Short-Term Reproduction Assay with Fathead Minnow (Pimephales promelas)</t>
        </is>
      </c>
      <c r="CN2066" t="inlineStr">
        <is>
          <t>Project Number: 12791/6143. Unpublished study prepared by Smithers Viscient Laboratories:161 p.</t>
        </is>
      </c>
      <c r="CO2066" t="n">
        <v>2012.0</v>
      </c>
      <c r="CP2066" t="inlineStr">
        <is>
          <t>York,D. (2012). Phosmet - Short-Term Reproduction Assay with Fathead Minnow (Pimephales promelas). Project Number: 12791/6143. Unpublished study prepared by Smithers Viscient Laboratories, 161 p. ECOREF#:195524</t>
        </is>
      </c>
    </row>
    <row r="2067">
      <c r="A2067" t="n">
        <v>732116.0</v>
      </c>
      <c r="B2067" t="inlineStr">
        <is>
          <t>S-[(1,3-Dihydro-1,3-dioxo-2H-isoindol-2-yl)methyl]O,O-dimethyl ester, Phosphorodithioic acid</t>
        </is>
      </c>
      <c r="C2067"/>
      <c r="D2067" t="inlineStr">
        <is>
          <t>Not reported</t>
        </is>
      </c>
      <c r="E2067" t="inlineStr">
        <is>
          <t>Not coded</t>
        </is>
      </c>
      <c r="F2067"/>
      <c r="G2067" t="n">
        <v>95.3</v>
      </c>
      <c r="H2067"/>
      <c r="I2067"/>
      <c r="J2067"/>
      <c r="K2067"/>
      <c r="L2067" t="inlineStr">
        <is>
          <t>Pimephales promelas</t>
        </is>
      </c>
      <c r="M2067" t="inlineStr">
        <is>
          <t>Fathead Minnow</t>
        </is>
      </c>
      <c r="N2067"/>
      <c r="O2067"/>
      <c r="P2067"/>
      <c r="Q2067"/>
      <c r="R2067"/>
      <c r="S2067"/>
      <c r="T2067"/>
      <c r="U2067"/>
      <c r="V2067" t="inlineStr">
        <is>
          <t>Static</t>
        </is>
      </c>
      <c r="W2067" t="inlineStr">
        <is>
          <t>Fresh water</t>
        </is>
      </c>
      <c r="X2067" t="inlineStr">
        <is>
          <t>Lab</t>
        </is>
      </c>
      <c r="Y2067"/>
      <c r="Z2067" t="inlineStr">
        <is>
          <t>Active ingredient</t>
        </is>
      </c>
      <c r="AA2067"/>
      <c r="AB2067" t="n">
        <v>7.3</v>
      </c>
      <c r="AC2067"/>
      <c r="AD2067" t="n">
        <v>4.676</v>
      </c>
      <c r="AE2067"/>
      <c r="AF2067" t="n">
        <v>11.395</v>
      </c>
      <c r="AG2067" t="inlineStr">
        <is>
          <t>AI mg/L</t>
        </is>
      </c>
      <c r="AH2067"/>
      <c r="AI2067"/>
      <c r="AJ2067"/>
      <c r="AK2067"/>
      <c r="AL2067"/>
      <c r="AM2067"/>
      <c r="AN2067"/>
      <c r="AO2067"/>
      <c r="AP2067"/>
      <c r="AQ2067"/>
      <c r="AR2067"/>
      <c r="AS2067"/>
      <c r="AT2067"/>
      <c r="AU2067"/>
      <c r="AV2067"/>
      <c r="AW2067"/>
      <c r="AX2067" t="inlineStr">
        <is>
          <t>Mortality</t>
        </is>
      </c>
      <c r="AY2067" t="inlineStr">
        <is>
          <t>Mortality</t>
        </is>
      </c>
      <c r="AZ2067" t="inlineStr">
        <is>
          <t>LC50</t>
        </is>
      </c>
      <c r="BA2067"/>
      <c r="BB2067" t="n">
        <v>4.0</v>
      </c>
      <c r="BC2067"/>
      <c r="BD2067"/>
      <c r="BE2067"/>
      <c r="BF2067"/>
      <c r="BG2067" t="inlineStr">
        <is>
          <t>Day(s)</t>
        </is>
      </c>
      <c r="BH2067" t="inlineStr">
        <is>
          <t>Pure</t>
        </is>
      </c>
      <c r="BI2067" t="inlineStr">
        <is>
          <t>DTXSID5024261</t>
        </is>
      </c>
      <c r="BJ2067"/>
      <c r="BK2067"/>
      <c r="BL2067"/>
      <c r="BM2067"/>
      <c r="BN2067"/>
      <c r="BO2067"/>
      <c r="BP2067"/>
      <c r="BQ2067"/>
      <c r="BR2067"/>
      <c r="BS2067"/>
      <c r="BT2067" t="inlineStr">
        <is>
          <t>--</t>
        </is>
      </c>
      <c r="BU2067"/>
      <c r="BV2067"/>
      <c r="BW2067"/>
      <c r="BX2067"/>
      <c r="BY2067"/>
      <c r="BZ2067"/>
      <c r="CA2067"/>
      <c r="CB2067"/>
      <c r="CC2067"/>
      <c r="CD2067"/>
      <c r="CE2067"/>
      <c r="CF2067"/>
      <c r="CG2067"/>
      <c r="CH2067"/>
      <c r="CI2067"/>
      <c r="CJ2067"/>
      <c r="CK2067" t="inlineStr">
        <is>
          <t>Mayer,F.L.,Jr., and M.R. Ellersieck</t>
        </is>
      </c>
      <c r="CL2067" t="n">
        <v>6797.0</v>
      </c>
      <c r="CM2067" t="inlineStr">
        <is>
          <t>Manual of Acute Toxicity: Interpretation and Data Base for 410 Chemicals and 66 Species of Freshwater Animals</t>
        </is>
      </c>
      <c r="CN2067" t="inlineStr">
        <is>
          <t>USDI Fish and Wildlife Service, Publication No.160, Washington, DC:505 p.</t>
        </is>
      </c>
      <c r="CO2067" t="n">
        <v>1986.0</v>
      </c>
      <c r="CP2067" t="inlineStr">
        <is>
          <t>Mayer,F.L.,Jr., and M.R. Ellersieck (1986). Manual of Acute Toxicity: Interpretation and Data Base for 410 Chemicals and 66 Species of Freshwater Animals. USDI Fish and Wildlife Service, Publication No.160, Washington, DC, 505 p. ECOREF#:6797</t>
        </is>
      </c>
    </row>
    <row r="2068">
      <c r="A2068" t="n">
        <v>732116.0</v>
      </c>
      <c r="B2068" t="inlineStr">
        <is>
          <t>S-[(1,3-Dihydro-1,3-dioxo-2H-isoindol-2-yl)methyl]O,O-dimethyl ester, Phosphorodithioic acid</t>
        </is>
      </c>
      <c r="C2068"/>
      <c r="D2068" t="inlineStr">
        <is>
          <t>Not reported</t>
        </is>
      </c>
      <c r="E2068" t="inlineStr">
        <is>
          <t>Not coded</t>
        </is>
      </c>
      <c r="F2068"/>
      <c r="G2068" t="n">
        <v>50.0</v>
      </c>
      <c r="H2068"/>
      <c r="I2068"/>
      <c r="J2068"/>
      <c r="K2068"/>
      <c r="L2068" t="inlineStr">
        <is>
          <t>Pimephales promelas</t>
        </is>
      </c>
      <c r="M2068" t="inlineStr">
        <is>
          <t>Fathead Minnow</t>
        </is>
      </c>
      <c r="N2068"/>
      <c r="O2068"/>
      <c r="P2068"/>
      <c r="Q2068"/>
      <c r="R2068"/>
      <c r="S2068"/>
      <c r="T2068"/>
      <c r="U2068"/>
      <c r="V2068" t="inlineStr">
        <is>
          <t>Static</t>
        </is>
      </c>
      <c r="W2068" t="inlineStr">
        <is>
          <t>Fresh water</t>
        </is>
      </c>
      <c r="X2068" t="inlineStr">
        <is>
          <t>Lab</t>
        </is>
      </c>
      <c r="Y2068"/>
      <c r="Z2068" t="inlineStr">
        <is>
          <t>Active ingredient</t>
        </is>
      </c>
      <c r="AA2068"/>
      <c r="AB2068" t="n">
        <v>9.0</v>
      </c>
      <c r="AC2068"/>
      <c r="AD2068" t="n">
        <v>6.154</v>
      </c>
      <c r="AE2068"/>
      <c r="AF2068" t="n">
        <v>13.162</v>
      </c>
      <c r="AG2068" t="inlineStr">
        <is>
          <t>AI mg/L</t>
        </is>
      </c>
      <c r="AH2068"/>
      <c r="AI2068"/>
      <c r="AJ2068"/>
      <c r="AK2068"/>
      <c r="AL2068"/>
      <c r="AM2068"/>
      <c r="AN2068"/>
      <c r="AO2068"/>
      <c r="AP2068"/>
      <c r="AQ2068"/>
      <c r="AR2068"/>
      <c r="AS2068"/>
      <c r="AT2068"/>
      <c r="AU2068"/>
      <c r="AV2068"/>
      <c r="AW2068"/>
      <c r="AX2068" t="inlineStr">
        <is>
          <t>Mortality</t>
        </is>
      </c>
      <c r="AY2068" t="inlineStr">
        <is>
          <t>Mortality</t>
        </is>
      </c>
      <c r="AZ2068" t="inlineStr">
        <is>
          <t>LC50</t>
        </is>
      </c>
      <c r="BA2068"/>
      <c r="BB2068" t="n">
        <v>4.0</v>
      </c>
      <c r="BC2068"/>
      <c r="BD2068"/>
      <c r="BE2068"/>
      <c r="BF2068"/>
      <c r="BG2068" t="inlineStr">
        <is>
          <t>Day(s)</t>
        </is>
      </c>
      <c r="BH2068" t="inlineStr">
        <is>
          <t>Wettable Powder or Water Dispersible Powder</t>
        </is>
      </c>
      <c r="BI2068" t="inlineStr">
        <is>
          <t>DTXSID5024261</t>
        </is>
      </c>
      <c r="BJ2068"/>
      <c r="BK2068"/>
      <c r="BL2068"/>
      <c r="BM2068"/>
      <c r="BN2068"/>
      <c r="BO2068"/>
      <c r="BP2068"/>
      <c r="BQ2068"/>
      <c r="BR2068"/>
      <c r="BS2068"/>
      <c r="BT2068" t="inlineStr">
        <is>
          <t>--</t>
        </is>
      </c>
      <c r="BU2068"/>
      <c r="BV2068"/>
      <c r="BW2068"/>
      <c r="BX2068"/>
      <c r="BY2068"/>
      <c r="BZ2068"/>
      <c r="CA2068"/>
      <c r="CB2068"/>
      <c r="CC2068"/>
      <c r="CD2068"/>
      <c r="CE2068"/>
      <c r="CF2068"/>
      <c r="CG2068"/>
      <c r="CH2068"/>
      <c r="CI2068"/>
      <c r="CJ2068"/>
      <c r="CK2068" t="inlineStr">
        <is>
          <t>Mayer,F.L.,Jr., and M.R. Ellersieck</t>
        </is>
      </c>
      <c r="CL2068" t="n">
        <v>6797.0</v>
      </c>
      <c r="CM2068" t="inlineStr">
        <is>
          <t>Manual of Acute Toxicity: Interpretation and Data Base for 410 Chemicals and 66 Species of Freshwater Animals</t>
        </is>
      </c>
      <c r="CN2068" t="inlineStr">
        <is>
          <t>USDI Fish and Wildlife Service, Publication No.160, Washington, DC:505 p.</t>
        </is>
      </c>
      <c r="CO2068" t="n">
        <v>1986.0</v>
      </c>
      <c r="CP2068" t="inlineStr">
        <is>
          <t>Mayer,F.L.,Jr., and M.R. Ellersieck (1986). Manual of Acute Toxicity: Interpretation and Data Base for 410 Chemicals and 66 Species of Freshwater Animals. USDI Fish and Wildlife Service, Publication No.160, Washington, DC, 505 p. ECOREF#:6797</t>
        </is>
      </c>
    </row>
    <row r="2069">
      <c r="A2069" t="n">
        <v>732263.0</v>
      </c>
      <c r="B2069" t="inlineStr">
        <is>
          <t>2,4,6-Tris(1,1-dimethylethyl)phenol</t>
        </is>
      </c>
      <c r="C2069"/>
      <c r="D2069" t="inlineStr">
        <is>
          <t>Measured</t>
        </is>
      </c>
      <c r="E2069" t="inlineStr">
        <is>
          <t>Not coded</t>
        </is>
      </c>
      <c r="F2069"/>
      <c r="G2069" t="n">
        <v>97.0</v>
      </c>
      <c r="H2069"/>
      <c r="I2069"/>
      <c r="J2069"/>
      <c r="K2069"/>
      <c r="L2069" t="inlineStr">
        <is>
          <t>Pimephales promelas</t>
        </is>
      </c>
      <c r="M2069" t="inlineStr">
        <is>
          <t>Fathead Minnow</t>
        </is>
      </c>
      <c r="N2069"/>
      <c r="O2069"/>
      <c r="P2069"/>
      <c r="Q2069"/>
      <c r="R2069" t="n">
        <v>30.0</v>
      </c>
      <c r="S2069"/>
      <c r="T2069" t="n">
        <v>31.0</v>
      </c>
      <c r="U2069" t="inlineStr">
        <is>
          <t>Day(s)</t>
        </is>
      </c>
      <c r="V2069" t="inlineStr">
        <is>
          <t>Flow-through</t>
        </is>
      </c>
      <c r="W2069" t="inlineStr">
        <is>
          <t>Fresh water</t>
        </is>
      </c>
      <c r="X2069" t="inlineStr">
        <is>
          <t>Lab</t>
        </is>
      </c>
      <c r="Y2069"/>
      <c r="Z2069" t="inlineStr">
        <is>
          <t>Active ingredient</t>
        </is>
      </c>
      <c r="AA2069"/>
      <c r="AB2069" t="n">
        <v>0.0609</v>
      </c>
      <c r="AC2069"/>
      <c r="AD2069"/>
      <c r="AE2069"/>
      <c r="AF2069"/>
      <c r="AG2069" t="inlineStr">
        <is>
          <t>AI mg/L</t>
        </is>
      </c>
      <c r="AH2069"/>
      <c r="AI2069"/>
      <c r="AJ2069"/>
      <c r="AK2069"/>
      <c r="AL2069"/>
      <c r="AM2069"/>
      <c r="AN2069"/>
      <c r="AO2069"/>
      <c r="AP2069"/>
      <c r="AQ2069"/>
      <c r="AR2069"/>
      <c r="AS2069"/>
      <c r="AT2069"/>
      <c r="AU2069"/>
      <c r="AV2069"/>
      <c r="AW2069"/>
      <c r="AX2069" t="inlineStr">
        <is>
          <t>Mortality</t>
        </is>
      </c>
      <c r="AY2069" t="inlineStr">
        <is>
          <t>Mortality</t>
        </is>
      </c>
      <c r="AZ2069" t="inlineStr">
        <is>
          <t>LC50</t>
        </is>
      </c>
      <c r="BA2069"/>
      <c r="BB2069" t="n">
        <v>4.0</v>
      </c>
      <c r="BC2069"/>
      <c r="BD2069"/>
      <c r="BE2069"/>
      <c r="BF2069"/>
      <c r="BG2069" t="inlineStr">
        <is>
          <t>Day(s)</t>
        </is>
      </c>
      <c r="BH2069" t="inlineStr">
        <is>
          <t>Pure</t>
        </is>
      </c>
      <c r="BI2069" t="inlineStr">
        <is>
          <t>DTXSID2021311</t>
        </is>
      </c>
      <c r="BJ2069"/>
      <c r="BK2069"/>
      <c r="BL2069"/>
      <c r="BM2069"/>
      <c r="BN2069"/>
      <c r="BO2069"/>
      <c r="BP2069"/>
      <c r="BQ2069"/>
      <c r="BR2069"/>
      <c r="BS2069"/>
      <c r="BT2069" t="inlineStr">
        <is>
          <t>--</t>
        </is>
      </c>
      <c r="BU2069"/>
      <c r="BV2069"/>
      <c r="BW2069"/>
      <c r="BX2069"/>
      <c r="BY2069"/>
      <c r="BZ2069"/>
      <c r="CA2069"/>
      <c r="CB2069"/>
      <c r="CC2069"/>
      <c r="CD2069"/>
      <c r="CE2069"/>
      <c r="CF2069"/>
      <c r="CG2069"/>
      <c r="CH2069"/>
      <c r="CI2069"/>
      <c r="CJ2069"/>
      <c r="CK2069" t="inlineStr">
        <is>
          <t>Geiger,D.L., L.T. Brooke, and D.J. Call</t>
        </is>
      </c>
      <c r="CL2069" t="n">
        <v>3217.0</v>
      </c>
      <c r="CM2069" t="inlineStr">
        <is>
          <t>Acute Toxicities of Organic Chemicals to Fathead Minnows (Pimephales promelas), Volume V</t>
        </is>
      </c>
      <c r="CN2069" t="inlineStr">
        <is>
          <t>Center for Lake Superior Environmental Studies, University of Wisconsin, Superior, WI:332 p.</t>
        </is>
      </c>
      <c r="CO2069" t="n">
        <v>1990.0</v>
      </c>
      <c r="CP2069" t="inlineStr">
        <is>
          <t>Geiger,D.L., L.T. Brooke, and D.J. Call (1990). Acute Toxicities of Organic Chemicals to Fathead Minnows (Pimephales promelas), Volume V. Center for Lake Superior Environmental Studies, University of Wisconsin, Superior, WI, 332 p. ECOREF#:3217</t>
        </is>
      </c>
    </row>
    <row r="2070">
      <c r="A2070" t="n">
        <v>756809.0</v>
      </c>
      <c r="B2070" t="inlineStr">
        <is>
          <t xml:space="preserve"> Phosphorodithioic acid, O,O-Dimethyl ester</t>
        </is>
      </c>
      <c r="C2070"/>
      <c r="D2070" t="inlineStr">
        <is>
          <t>Unmeasured</t>
        </is>
      </c>
      <c r="E2070" t="inlineStr">
        <is>
          <t>Not coded</t>
        </is>
      </c>
      <c r="F2070"/>
      <c r="G2070"/>
      <c r="H2070"/>
      <c r="I2070"/>
      <c r="J2070"/>
      <c r="K2070"/>
      <c r="L2070" t="inlineStr">
        <is>
          <t>Pimephales promelas</t>
        </is>
      </c>
      <c r="M2070" t="inlineStr">
        <is>
          <t>Fathead Minnow</t>
        </is>
      </c>
      <c r="N2070"/>
      <c r="O2070"/>
      <c r="P2070"/>
      <c r="Q2070"/>
      <c r="R2070"/>
      <c r="S2070"/>
      <c r="T2070"/>
      <c r="U2070"/>
      <c r="V2070" t="inlineStr">
        <is>
          <t>Static</t>
        </is>
      </c>
      <c r="W2070" t="inlineStr">
        <is>
          <t>Fresh water</t>
        </is>
      </c>
      <c r="X2070" t="inlineStr">
        <is>
          <t>Lab</t>
        </is>
      </c>
      <c r="Y2070"/>
      <c r="Z2070" t="inlineStr">
        <is>
          <t>Formulation</t>
        </is>
      </c>
      <c r="AA2070"/>
      <c r="AB2070" t="n">
        <v>23.5</v>
      </c>
      <c r="AC2070"/>
      <c r="AD2070"/>
      <c r="AE2070"/>
      <c r="AF2070"/>
      <c r="AG2070" t="inlineStr">
        <is>
          <t>AI mg/L</t>
        </is>
      </c>
      <c r="AH2070"/>
      <c r="AI2070"/>
      <c r="AJ2070"/>
      <c r="AK2070"/>
      <c r="AL2070"/>
      <c r="AM2070"/>
      <c r="AN2070"/>
      <c r="AO2070"/>
      <c r="AP2070"/>
      <c r="AQ2070"/>
      <c r="AR2070"/>
      <c r="AS2070"/>
      <c r="AT2070"/>
      <c r="AU2070"/>
      <c r="AV2070"/>
      <c r="AW2070"/>
      <c r="AX2070" t="inlineStr">
        <is>
          <t>Mortality</t>
        </is>
      </c>
      <c r="AY2070" t="inlineStr">
        <is>
          <t>Mortality</t>
        </is>
      </c>
      <c r="AZ2070" t="inlineStr">
        <is>
          <t>LC50</t>
        </is>
      </c>
      <c r="BA2070"/>
      <c r="BB2070" t="n">
        <v>4.0</v>
      </c>
      <c r="BC2070"/>
      <c r="BD2070"/>
      <c r="BE2070"/>
      <c r="BF2070"/>
      <c r="BG2070" t="inlineStr">
        <is>
          <t>Day(s)</t>
        </is>
      </c>
      <c r="BH2070"/>
      <c r="BI2070" t="inlineStr">
        <is>
          <t>DTXSID5027306</t>
        </is>
      </c>
      <c r="BJ2070" t="inlineStr">
        <is>
          <t>10.1016/0043-1354(69)90046-3</t>
        </is>
      </c>
      <c r="BK2070"/>
      <c r="BL2070"/>
      <c r="BM2070"/>
      <c r="BN2070"/>
      <c r="BO2070"/>
      <c r="BP2070"/>
      <c r="BQ2070"/>
      <c r="BR2070"/>
      <c r="BS2070"/>
      <c r="BT2070" t="inlineStr">
        <is>
          <t>--</t>
        </is>
      </c>
      <c r="BU2070"/>
      <c r="BV2070"/>
      <c r="BW2070"/>
      <c r="BX2070"/>
      <c r="BY2070"/>
      <c r="BZ2070"/>
      <c r="CA2070"/>
      <c r="CB2070"/>
      <c r="CC2070"/>
      <c r="CD2070"/>
      <c r="CE2070"/>
      <c r="CF2070"/>
      <c r="CG2070"/>
      <c r="CH2070"/>
      <c r="CI2070"/>
      <c r="CJ2070"/>
      <c r="CK2070" t="inlineStr">
        <is>
          <t>Bender,M.E.</t>
        </is>
      </c>
      <c r="CL2070" t="n">
        <v>901.0</v>
      </c>
      <c r="CM2070" t="inlineStr">
        <is>
          <t>The Toxicity of the Hydrolysis and Breakdown Products of Malathion to the Fathead Minnow (Pimephales promelas, Rafinesque)</t>
        </is>
      </c>
      <c r="CN2070" t="inlineStr">
        <is>
          <t>Water Res.3(8): 571-582</t>
        </is>
      </c>
      <c r="CO2070" t="n">
        <v>1969.0</v>
      </c>
      <c r="CP2070" t="inlineStr">
        <is>
          <t>Bender,M.E. (1969). The Toxicity of the Hydrolysis and Breakdown Products of Malathion to the Fathead Minnow (Pimephales promelas, Rafinesque). Water Res., 3, (8), 571-582. doi:10.1016/0043-1354(69)90046-3. ECOREF#:901</t>
        </is>
      </c>
    </row>
    <row r="2071">
      <c r="A2071" t="n">
        <v>759944.0</v>
      </c>
      <c r="B2071" t="inlineStr">
        <is>
          <t>N,N-dipropylcarbamothioic acid S-ethyl ester</t>
        </is>
      </c>
      <c r="C2071"/>
      <c r="D2071" t="inlineStr">
        <is>
          <t>Unmeasured</t>
        </is>
      </c>
      <c r="E2071" t="inlineStr">
        <is>
          <t>Not reported</t>
        </is>
      </c>
      <c r="F2071" t="inlineStr">
        <is>
          <t>&gt;</t>
        </is>
      </c>
      <c r="G2071" t="n">
        <v>99.9</v>
      </c>
      <c r="H2071"/>
      <c r="I2071"/>
      <c r="J2071"/>
      <c r="K2071"/>
      <c r="L2071" t="inlineStr">
        <is>
          <t>Pimephales promelas</t>
        </is>
      </c>
      <c r="M2071" t="inlineStr">
        <is>
          <t>Fathead Minnow</t>
        </is>
      </c>
      <c r="N2071"/>
      <c r="O2071"/>
      <c r="P2071"/>
      <c r="Q2071"/>
      <c r="R2071"/>
      <c r="S2071"/>
      <c r="T2071"/>
      <c r="U2071"/>
      <c r="V2071" t="inlineStr">
        <is>
          <t>Aquatic, unspecified</t>
        </is>
      </c>
      <c r="W2071" t="inlineStr">
        <is>
          <t>Fresh water</t>
        </is>
      </c>
      <c r="X2071" t="inlineStr">
        <is>
          <t>Lab</t>
        </is>
      </c>
      <c r="Y2071" t="n">
        <v>6.0</v>
      </c>
      <c r="Z2071" t="inlineStr">
        <is>
          <t>Active ingredient</t>
        </is>
      </c>
      <c r="AA2071"/>
      <c r="AB2071" t="n">
        <v>23.0</v>
      </c>
      <c r="AC2071"/>
      <c r="AD2071" t="n">
        <v>20.0</v>
      </c>
      <c r="AE2071"/>
      <c r="AF2071" t="n">
        <v>31.0</v>
      </c>
      <c r="AG2071" t="inlineStr">
        <is>
          <t>AI mg/L</t>
        </is>
      </c>
      <c r="AH2071"/>
      <c r="AI2071"/>
      <c r="AJ2071"/>
      <c r="AK2071"/>
      <c r="AL2071"/>
      <c r="AM2071"/>
      <c r="AN2071"/>
      <c r="AO2071"/>
      <c r="AP2071"/>
      <c r="AQ2071"/>
      <c r="AR2071"/>
      <c r="AS2071"/>
      <c r="AT2071"/>
      <c r="AU2071"/>
      <c r="AV2071"/>
      <c r="AW2071"/>
      <c r="AX2071" t="inlineStr">
        <is>
          <t>Mortality</t>
        </is>
      </c>
      <c r="AY2071" t="inlineStr">
        <is>
          <t>Mortality</t>
        </is>
      </c>
      <c r="AZ2071" t="inlineStr">
        <is>
          <t>LC50</t>
        </is>
      </c>
      <c r="BA2071"/>
      <c r="BB2071" t="n">
        <v>4.0</v>
      </c>
      <c r="BC2071"/>
      <c r="BD2071"/>
      <c r="BE2071"/>
      <c r="BF2071"/>
      <c r="BG2071" t="inlineStr">
        <is>
          <t>Day(s)</t>
        </is>
      </c>
      <c r="BH2071"/>
      <c r="BI2071" t="inlineStr">
        <is>
          <t>DTXSID1024091</t>
        </is>
      </c>
      <c r="BJ2071"/>
      <c r="BK2071"/>
      <c r="BL2071"/>
      <c r="BM2071"/>
      <c r="BN2071"/>
      <c r="BO2071"/>
      <c r="BP2071"/>
      <c r="BQ2071"/>
      <c r="BR2071"/>
      <c r="BS2071"/>
      <c r="BT2071" t="inlineStr">
        <is>
          <t>--</t>
        </is>
      </c>
      <c r="BU2071"/>
      <c r="BV2071"/>
      <c r="BW2071"/>
      <c r="BX2071"/>
      <c r="BY2071"/>
      <c r="BZ2071"/>
      <c r="CA2071"/>
      <c r="CB2071"/>
      <c r="CC2071"/>
      <c r="CD2071"/>
      <c r="CE2071"/>
      <c r="CF2071"/>
      <c r="CG2071"/>
      <c r="CH2071"/>
      <c r="CI2071"/>
      <c r="CJ2071" t="inlineStr">
        <is>
          <t xml:space="preserve">SOURCE/NR//MEDIA/NR//   </t>
        </is>
      </c>
      <c r="CK2071" t="inlineStr">
        <is>
          <t>York,D.</t>
        </is>
      </c>
      <c r="CL2071" t="n">
        <v>195300.0</v>
      </c>
      <c r="CM2071" t="inlineStr">
        <is>
          <t>EPTC - Short-Term Reproduction Assay with Fathead Minnow (Pimephales promelas)</t>
        </is>
      </c>
      <c r="CN2071" t="inlineStr">
        <is>
          <t>Project Number: 12791/6156. Unpublished study prepared by Smithers Viscient Laboratories. :165 p.</t>
        </is>
      </c>
      <c r="CO2071" t="n">
        <v>2012.0</v>
      </c>
      <c r="CP2071" t="inlineStr">
        <is>
          <t>York,D. (2012). EPTC - Short-Term Reproduction Assay with Fathead Minnow (Pimephales promelas). Project Number: 12791/6156. Unpublished study prepared by Smithers Viscient Laboratories. , 165 p. ECOREF#:195300</t>
        </is>
      </c>
    </row>
    <row r="2072">
      <c r="A2072" t="n">
        <v>760236.0</v>
      </c>
      <c r="B2072" t="inlineStr">
        <is>
          <t>3,4-Dichloro-1-butene</t>
        </is>
      </c>
      <c r="C2072"/>
      <c r="D2072" t="inlineStr">
        <is>
          <t>Measured</t>
        </is>
      </c>
      <c r="E2072" t="inlineStr">
        <is>
          <t>Not coded</t>
        </is>
      </c>
      <c r="F2072"/>
      <c r="G2072" t="n">
        <v>98.0</v>
      </c>
      <c r="H2072"/>
      <c r="I2072"/>
      <c r="J2072"/>
      <c r="K2072"/>
      <c r="L2072" t="inlineStr">
        <is>
          <t>Pimephales promelas</t>
        </is>
      </c>
      <c r="M2072" t="inlineStr">
        <is>
          <t>Fathead Minnow</t>
        </is>
      </c>
      <c r="N2072"/>
      <c r="O2072"/>
      <c r="P2072" t="n">
        <v>29.0</v>
      </c>
      <c r="Q2072"/>
      <c r="R2072"/>
      <c r="S2072"/>
      <c r="T2072"/>
      <c r="U2072" t="inlineStr">
        <is>
          <t>Day(s)</t>
        </is>
      </c>
      <c r="V2072" t="inlineStr">
        <is>
          <t>Flow-through</t>
        </is>
      </c>
      <c r="W2072" t="inlineStr">
        <is>
          <t>Fresh water</t>
        </is>
      </c>
      <c r="X2072" t="inlineStr">
        <is>
          <t>Lab</t>
        </is>
      </c>
      <c r="Y2072"/>
      <c r="Z2072" t="inlineStr">
        <is>
          <t>Active ingredient</t>
        </is>
      </c>
      <c r="AA2072"/>
      <c r="AB2072" t="n">
        <v>7.17</v>
      </c>
      <c r="AC2072"/>
      <c r="AD2072"/>
      <c r="AE2072"/>
      <c r="AF2072"/>
      <c r="AG2072" t="inlineStr">
        <is>
          <t>AI mg/L</t>
        </is>
      </c>
      <c r="AH2072"/>
      <c r="AI2072"/>
      <c r="AJ2072"/>
      <c r="AK2072"/>
      <c r="AL2072"/>
      <c r="AM2072"/>
      <c r="AN2072"/>
      <c r="AO2072"/>
      <c r="AP2072"/>
      <c r="AQ2072"/>
      <c r="AR2072"/>
      <c r="AS2072"/>
      <c r="AT2072"/>
      <c r="AU2072"/>
      <c r="AV2072"/>
      <c r="AW2072"/>
      <c r="AX2072" t="inlineStr">
        <is>
          <t>Mortality</t>
        </is>
      </c>
      <c r="AY2072" t="inlineStr">
        <is>
          <t>Mortality</t>
        </is>
      </c>
      <c r="AZ2072" t="inlineStr">
        <is>
          <t>LC50</t>
        </is>
      </c>
      <c r="BA2072"/>
      <c r="BB2072" t="n">
        <v>4.0</v>
      </c>
      <c r="BC2072"/>
      <c r="BD2072"/>
      <c r="BE2072"/>
      <c r="BF2072"/>
      <c r="BG2072" t="inlineStr">
        <is>
          <t>Day(s)</t>
        </is>
      </c>
      <c r="BH2072" t="inlineStr">
        <is>
          <t>Pure</t>
        </is>
      </c>
      <c r="BI2072" t="inlineStr">
        <is>
          <t>DTXSID8022113</t>
        </is>
      </c>
      <c r="BJ2072"/>
      <c r="BK2072"/>
      <c r="BL2072"/>
      <c r="BM2072"/>
      <c r="BN2072"/>
      <c r="BO2072"/>
      <c r="BP2072"/>
      <c r="BQ2072"/>
      <c r="BR2072"/>
      <c r="BS2072"/>
      <c r="BT2072" t="inlineStr">
        <is>
          <t>--</t>
        </is>
      </c>
      <c r="BU2072"/>
      <c r="BV2072"/>
      <c r="BW2072"/>
      <c r="BX2072"/>
      <c r="BY2072"/>
      <c r="BZ2072"/>
      <c r="CA2072"/>
      <c r="CB2072"/>
      <c r="CC2072"/>
      <c r="CD2072"/>
      <c r="CE2072"/>
      <c r="CF2072"/>
      <c r="CG2072"/>
      <c r="CH2072"/>
      <c r="CI2072" t="inlineStr">
        <is>
          <t xml:space="preserve"> Affected fish lost schooling behavior, swam near the tank bottom and were hypoactive.  Fish were underreactive to externalNAtimuli, had increased respiration, were darker in color and had edema.  They also lost equilibrium prior to </t>
        </is>
      </c>
      <c r="CJ2072" t="inlineStr">
        <is>
          <t xml:space="preserve">   Affected fish lost schooling behavior, swam near the tank bottom and were hypoactive.  Fish were underreactive to externalNAtimuli, had increased respiration, were darker in color and had edema.  They also lost equilibrium prior to </t>
        </is>
      </c>
      <c r="CK2072" t="inlineStr">
        <is>
          <t>Geiger,D.L., D.J. Call, and L.T. Brooke</t>
        </is>
      </c>
      <c r="CL2072" t="n">
        <v>12859.0</v>
      </c>
      <c r="CM2072" t="inlineStr">
        <is>
          <t>Acute Toxicities of Organic Chemicals to Fathead Minnows (Pimephales promelas) Volume IV</t>
        </is>
      </c>
      <c r="CN2072" t="inlineStr">
        <is>
          <t>Center for Lake Superior Environmental Studies, University of Wisconsin, Superior, WI4:355 p.</t>
        </is>
      </c>
      <c r="CO2072" t="n">
        <v>1988.0</v>
      </c>
      <c r="CP2072" t="inlineStr">
        <is>
          <t>Geiger,D.L., D.J. Call, and L.T. Brooke (1988). Acute Toxicities of Organic Chemicals to Fathead Minnows (Pimephales promelas) Volume IV. Center for Lake Superior Environmental Studies, University of Wisconsin, Superior, WI, 4, 355 p. ECOREF#:12859</t>
        </is>
      </c>
    </row>
    <row r="2073">
      <c r="A2073" t="n">
        <v>760236.0</v>
      </c>
      <c r="B2073" t="inlineStr">
        <is>
          <t>3,4-Dichloro-1-butene</t>
        </is>
      </c>
      <c r="C2073"/>
      <c r="D2073" t="inlineStr">
        <is>
          <t>Measured</t>
        </is>
      </c>
      <c r="E2073" t="inlineStr">
        <is>
          <t>Not reported</t>
        </is>
      </c>
      <c r="F2073"/>
      <c r="G2073" t="n">
        <v>98.0</v>
      </c>
      <c r="H2073"/>
      <c r="I2073"/>
      <c r="J2073"/>
      <c r="K2073"/>
      <c r="L2073" t="inlineStr">
        <is>
          <t>Pimephales promelas</t>
        </is>
      </c>
      <c r="M2073" t="inlineStr">
        <is>
          <t>Fathead Minnow</t>
        </is>
      </c>
      <c r="N2073"/>
      <c r="O2073"/>
      <c r="P2073" t="n">
        <v>32.0</v>
      </c>
      <c r="Q2073"/>
      <c r="R2073"/>
      <c r="S2073"/>
      <c r="T2073"/>
      <c r="U2073" t="inlineStr">
        <is>
          <t>Day(s)</t>
        </is>
      </c>
      <c r="V2073" t="inlineStr">
        <is>
          <t>Flow-through</t>
        </is>
      </c>
      <c r="W2073" t="inlineStr">
        <is>
          <t>Fresh water</t>
        </is>
      </c>
      <c r="X2073" t="inlineStr">
        <is>
          <t>Lab</t>
        </is>
      </c>
      <c r="Y2073"/>
      <c r="Z2073" t="inlineStr">
        <is>
          <t>Active ingredient</t>
        </is>
      </c>
      <c r="AA2073"/>
      <c r="AB2073" t="n">
        <v>9.33</v>
      </c>
      <c r="AC2073"/>
      <c r="AD2073" t="n">
        <v>8.51</v>
      </c>
      <c r="AE2073"/>
      <c r="AF2073" t="n">
        <v>10.2</v>
      </c>
      <c r="AG2073" t="inlineStr">
        <is>
          <t>AI mg/L</t>
        </is>
      </c>
      <c r="AH2073"/>
      <c r="AI2073"/>
      <c r="AJ2073"/>
      <c r="AK2073"/>
      <c r="AL2073"/>
      <c r="AM2073"/>
      <c r="AN2073"/>
      <c r="AO2073"/>
      <c r="AP2073"/>
      <c r="AQ2073"/>
      <c r="AR2073"/>
      <c r="AS2073"/>
      <c r="AT2073"/>
      <c r="AU2073"/>
      <c r="AV2073"/>
      <c r="AW2073"/>
      <c r="AX2073" t="inlineStr">
        <is>
          <t>Mortality</t>
        </is>
      </c>
      <c r="AY2073" t="inlineStr">
        <is>
          <t>Mortality</t>
        </is>
      </c>
      <c r="AZ2073" t="inlineStr">
        <is>
          <t>LC50</t>
        </is>
      </c>
      <c r="BA2073"/>
      <c r="BB2073" t="n">
        <v>4.0</v>
      </c>
      <c r="BC2073"/>
      <c r="BD2073"/>
      <c r="BE2073"/>
      <c r="BF2073"/>
      <c r="BG2073" t="inlineStr">
        <is>
          <t>Day(s)</t>
        </is>
      </c>
      <c r="BH2073"/>
      <c r="BI2073" t="inlineStr">
        <is>
          <t>DTXSID8022113</t>
        </is>
      </c>
      <c r="BJ2073"/>
      <c r="BK2073"/>
      <c r="BL2073" t="inlineStr">
        <is>
          <t>Acute</t>
        </is>
      </c>
      <c r="BM2073"/>
      <c r="BN2073"/>
      <c r="BO2073"/>
      <c r="BP2073"/>
      <c r="BQ2073"/>
      <c r="BR2073"/>
      <c r="BS2073"/>
      <c r="BT2073" t="inlineStr">
        <is>
          <t>--</t>
        </is>
      </c>
      <c r="BU2073"/>
      <c r="BV2073"/>
      <c r="BW2073"/>
      <c r="BX2073"/>
      <c r="BY2073"/>
      <c r="BZ2073"/>
      <c r="CA2073"/>
      <c r="CB2073"/>
      <c r="CC2073"/>
      <c r="CD2073"/>
      <c r="CE2073"/>
      <c r="CF2073"/>
      <c r="CG2073"/>
      <c r="CH2073"/>
      <c r="CI2073"/>
      <c r="CJ2073" t="inlineStr">
        <is>
          <t xml:space="preserve">SOURCE/US EPA ENVIRONMENTAL RESEARCH LABORATORY DULUTH AND THE UNIVERSITY OF WISCONSIN SUPERIOR//MEDIA/FILTERED LAKE SUPERIOR WATER OR DECHLORINATED CITY OF SUPERIOR WISCONSIN WATER//   </t>
        </is>
      </c>
      <c r="CK2073" t="inlineStr">
        <is>
          <t>Geiger,D.L., C.E. Northcott, D.J. Call, and L.T. Brooke</t>
        </is>
      </c>
      <c r="CL2073" t="n">
        <v>12447.0</v>
      </c>
      <c r="CM2073" t="inlineStr">
        <is>
          <t>Acute Toxicities of Organic Chemicals to Fathead Minnows (Pimephales promelas), Volume II</t>
        </is>
      </c>
      <c r="CN2073" t="inlineStr">
        <is>
          <t>Center for Lake Superior Environmental Studies, University of Wisconsin, Superior, WI:326 p.</t>
        </is>
      </c>
      <c r="CO2073" t="n">
        <v>1985.0</v>
      </c>
      <c r="CP2073" t="inlineStr">
        <is>
          <t>Geiger,D.L., C.E. Northcott, D.J. Call, and L.T. Brooke (1985). Acute Toxicities of Organic Chemicals to Fathead Minnows (Pimephales promelas), Volume II. Center for Lake Superior Environmental Studies, University of Wisconsin, Superior, WI, 326 p. ECOREF#:12447</t>
        </is>
      </c>
    </row>
    <row r="2074">
      <c r="A2074" t="n">
        <v>761659.0</v>
      </c>
      <c r="B2074" t="inlineStr">
        <is>
          <t>N,N-Dibutylformamide</t>
        </is>
      </c>
      <c r="C2074"/>
      <c r="D2074" t="inlineStr">
        <is>
          <t>Measured</t>
        </is>
      </c>
      <c r="E2074" t="inlineStr">
        <is>
          <t>Not coded</t>
        </is>
      </c>
      <c r="F2074"/>
      <c r="G2074" t="n">
        <v>99.0</v>
      </c>
      <c r="H2074"/>
      <c r="I2074"/>
      <c r="J2074"/>
      <c r="K2074"/>
      <c r="L2074" t="inlineStr">
        <is>
          <t>Pimephales promelas</t>
        </is>
      </c>
      <c r="M2074" t="inlineStr">
        <is>
          <t>Fathead Minnow</t>
        </is>
      </c>
      <c r="N2074"/>
      <c r="O2074"/>
      <c r="P2074" t="n">
        <v>29.0</v>
      </c>
      <c r="Q2074"/>
      <c r="R2074"/>
      <c r="S2074"/>
      <c r="T2074"/>
      <c r="U2074" t="inlineStr">
        <is>
          <t>Day(s)</t>
        </is>
      </c>
      <c r="V2074" t="inlineStr">
        <is>
          <t>Flow-through</t>
        </is>
      </c>
      <c r="W2074" t="inlineStr">
        <is>
          <t>Fresh water</t>
        </is>
      </c>
      <c r="X2074" t="inlineStr">
        <is>
          <t>Lab</t>
        </is>
      </c>
      <c r="Y2074"/>
      <c r="Z2074" t="inlineStr">
        <is>
          <t>Active ingredient</t>
        </is>
      </c>
      <c r="AA2074"/>
      <c r="AB2074" t="n">
        <v>89.3</v>
      </c>
      <c r="AC2074"/>
      <c r="AD2074" t="n">
        <v>82.1</v>
      </c>
      <c r="AE2074"/>
      <c r="AF2074" t="n">
        <v>97.3</v>
      </c>
      <c r="AG2074" t="inlineStr">
        <is>
          <t>AI mg/L</t>
        </is>
      </c>
      <c r="AH2074"/>
      <c r="AI2074"/>
      <c r="AJ2074"/>
      <c r="AK2074"/>
      <c r="AL2074"/>
      <c r="AM2074"/>
      <c r="AN2074"/>
      <c r="AO2074"/>
      <c r="AP2074"/>
      <c r="AQ2074"/>
      <c r="AR2074"/>
      <c r="AS2074"/>
      <c r="AT2074"/>
      <c r="AU2074"/>
      <c r="AV2074"/>
      <c r="AW2074"/>
      <c r="AX2074" t="inlineStr">
        <is>
          <t>Mortality</t>
        </is>
      </c>
      <c r="AY2074" t="inlineStr">
        <is>
          <t>Mortality</t>
        </is>
      </c>
      <c r="AZ2074" t="inlineStr">
        <is>
          <t>LC50</t>
        </is>
      </c>
      <c r="BA2074"/>
      <c r="BB2074" t="n">
        <v>4.0</v>
      </c>
      <c r="BC2074"/>
      <c r="BD2074"/>
      <c r="BE2074"/>
      <c r="BF2074"/>
      <c r="BG2074" t="inlineStr">
        <is>
          <t>Day(s)</t>
        </is>
      </c>
      <c r="BH2074" t="inlineStr">
        <is>
          <t>Pure</t>
        </is>
      </c>
      <c r="BI2074" t="inlineStr">
        <is>
          <t>DTXSID3022114</t>
        </is>
      </c>
      <c r="BJ2074"/>
      <c r="BK2074"/>
      <c r="BL2074"/>
      <c r="BM2074"/>
      <c r="BN2074"/>
      <c r="BO2074"/>
      <c r="BP2074"/>
      <c r="BQ2074"/>
      <c r="BR2074"/>
      <c r="BS2074"/>
      <c r="BT2074" t="inlineStr">
        <is>
          <t>--</t>
        </is>
      </c>
      <c r="BU2074"/>
      <c r="BV2074"/>
      <c r="BW2074"/>
      <c r="BX2074"/>
      <c r="BY2074"/>
      <c r="BZ2074"/>
      <c r="CA2074"/>
      <c r="CB2074"/>
      <c r="CC2074"/>
      <c r="CD2074"/>
      <c r="CE2074"/>
      <c r="CF2074"/>
      <c r="CG2074"/>
      <c r="CH2074"/>
      <c r="CI2074" t="inlineStr">
        <is>
          <t xml:space="preserve"> Fish in the two highest exposure concentrations lost      NR equilibrium and died within two hours of initial exposure. Fish in NAe middle concentration (78.2 mg/l) swam in a frenzied, corkscrew path for the first two hours of exposure </t>
        </is>
      </c>
      <c r="CJ2074" t="inlineStr">
        <is>
          <t xml:space="preserve">   Fish in the two highest exposure concentrations lost      NR equilibrium and died within two hours of initial exposure. Fish in NAe middle concentration (78.2 mg/l) swam in a frenzied, corkscrew path for the first two hours of exposure </t>
        </is>
      </c>
      <c r="CK2074" t="inlineStr">
        <is>
          <t>Brooke,L.T., D.J. Call, D.L. Geiger, and C.E. Northcott</t>
        </is>
      </c>
      <c r="CL2074" t="n">
        <v>12448.0</v>
      </c>
      <c r="CM2074" t="inlineStr">
        <is>
          <t>Acute Toxicities of Organic Chemicals to Fathead Minnows (Pimephales promelas), Vol. 1</t>
        </is>
      </c>
      <c r="CN2074" t="inlineStr">
        <is>
          <t>Center for Lake Superior Environmental Studies, University of Wisconsin-Superior, Superior, WI:414 p.</t>
        </is>
      </c>
      <c r="CO2074" t="n">
        <v>1984.0</v>
      </c>
      <c r="CP2074" t="inlineStr">
        <is>
          <t>Brooke,L.T., D.J. Call, D.L. Geiger, and C.E. Northcott (1984). Acute Toxicities of Organic Chemicals to Fathead Minnows (Pimephales promelas), Vol. 1. Center for Lake Superior Environmental Studies, University of Wisconsin-Superior, Superior, WI, 414 p. ECOREF#:12448</t>
        </is>
      </c>
    </row>
    <row r="2075">
      <c r="A2075" t="n">
        <v>764012.0</v>
      </c>
      <c r="B2075" t="inlineStr">
        <is>
          <t>2-Butyn-1-ol</t>
        </is>
      </c>
      <c r="C2075"/>
      <c r="D2075" t="inlineStr">
        <is>
          <t>Measured</t>
        </is>
      </c>
      <c r="E2075" t="inlineStr">
        <is>
          <t>Not coded</t>
        </is>
      </c>
      <c r="F2075" t="inlineStr">
        <is>
          <t>&gt;=</t>
        </is>
      </c>
      <c r="G2075" t="n">
        <v>95.0</v>
      </c>
      <c r="H2075"/>
      <c r="I2075"/>
      <c r="J2075"/>
      <c r="K2075"/>
      <c r="L2075" t="inlineStr">
        <is>
          <t>Pimephales promelas</t>
        </is>
      </c>
      <c r="M2075" t="inlineStr">
        <is>
          <t>Fathead Minnow</t>
        </is>
      </c>
      <c r="N2075" t="inlineStr">
        <is>
          <t>Juvenile</t>
        </is>
      </c>
      <c r="O2075"/>
      <c r="P2075"/>
      <c r="Q2075"/>
      <c r="R2075" t="n">
        <v>29.0</v>
      </c>
      <c r="S2075"/>
      <c r="T2075" t="n">
        <v>33.0</v>
      </c>
      <c r="U2075" t="inlineStr">
        <is>
          <t>Day(s)</t>
        </is>
      </c>
      <c r="V2075" t="inlineStr">
        <is>
          <t>Flow-through</t>
        </is>
      </c>
      <c r="W2075" t="inlineStr">
        <is>
          <t>Fresh water</t>
        </is>
      </c>
      <c r="X2075" t="inlineStr">
        <is>
          <t>Lab</t>
        </is>
      </c>
      <c r="Y2075"/>
      <c r="Z2075" t="inlineStr">
        <is>
          <t>Active ingredient</t>
        </is>
      </c>
      <c r="AA2075"/>
      <c r="AB2075" t="n">
        <v>10.1</v>
      </c>
      <c r="AC2075"/>
      <c r="AD2075" t="n">
        <v>9.13</v>
      </c>
      <c r="AE2075"/>
      <c r="AF2075" t="n">
        <v>11.1</v>
      </c>
      <c r="AG2075" t="inlineStr">
        <is>
          <t>AI mg/L</t>
        </is>
      </c>
      <c r="AH2075"/>
      <c r="AI2075"/>
      <c r="AJ2075"/>
      <c r="AK2075"/>
      <c r="AL2075"/>
      <c r="AM2075"/>
      <c r="AN2075"/>
      <c r="AO2075"/>
      <c r="AP2075"/>
      <c r="AQ2075"/>
      <c r="AR2075"/>
      <c r="AS2075"/>
      <c r="AT2075"/>
      <c r="AU2075"/>
      <c r="AV2075"/>
      <c r="AW2075"/>
      <c r="AX2075" t="inlineStr">
        <is>
          <t>Mortality</t>
        </is>
      </c>
      <c r="AY2075" t="inlineStr">
        <is>
          <t>Mortality</t>
        </is>
      </c>
      <c r="AZ2075" t="inlineStr">
        <is>
          <t>LC50</t>
        </is>
      </c>
      <c r="BA2075"/>
      <c r="BB2075" t="n">
        <v>4.0</v>
      </c>
      <c r="BC2075"/>
      <c r="BD2075"/>
      <c r="BE2075"/>
      <c r="BF2075"/>
      <c r="BG2075" t="inlineStr">
        <is>
          <t>Day(s)</t>
        </is>
      </c>
      <c r="BH2075" t="inlineStr">
        <is>
          <t>Pure</t>
        </is>
      </c>
      <c r="BI2075" t="inlineStr">
        <is>
          <t>DTXSID8022115</t>
        </is>
      </c>
      <c r="BJ2075" t="inlineStr">
        <is>
          <t>10.3109/00498258909042295</t>
        </is>
      </c>
      <c r="BK2075"/>
      <c r="BL2075"/>
      <c r="BM2075"/>
      <c r="BN2075"/>
      <c r="BO2075"/>
      <c r="BP2075"/>
      <c r="BQ2075"/>
      <c r="BR2075"/>
      <c r="BS2075"/>
      <c r="BT2075" t="inlineStr">
        <is>
          <t>--</t>
        </is>
      </c>
      <c r="BU2075"/>
      <c r="BV2075"/>
      <c r="BW2075"/>
      <c r="BX2075"/>
      <c r="BY2075"/>
      <c r="BZ2075"/>
      <c r="CA2075"/>
      <c r="CB2075"/>
      <c r="CC2075"/>
      <c r="CD2075"/>
      <c r="CE2075"/>
      <c r="CF2075"/>
      <c r="CG2075"/>
      <c r="CH2075"/>
      <c r="CI2075"/>
      <c r="CJ2075"/>
      <c r="CK2075" t="inlineStr">
        <is>
          <t>Veith,G.D., R.L. Lipnick, and C.L. Russom</t>
        </is>
      </c>
      <c r="CL2075" t="n">
        <v>2721.0</v>
      </c>
      <c r="CM2075" t="inlineStr">
        <is>
          <t>The Toxicity of Acetylenic Alcohols to the Fathead Minnow, Pimephales promelas: Narcosis and Proelectrophile Activation</t>
        </is>
      </c>
      <c r="CN2075" t="inlineStr">
        <is>
          <t>Xenobiotica19(5): 555-565</t>
        </is>
      </c>
      <c r="CO2075" t="n">
        <v>1989.0</v>
      </c>
      <c r="CP2075" t="inlineStr">
        <is>
          <t>Veith,G.D., R.L. Lipnick, and C.L. Russom (1989). The Toxicity of Acetylenic Alcohols to the Fathead Minnow, Pimephales promelas: Narcosis and Proelectrophile Activation. Xenobiotica, 19, (5), 555-565. doi:10.3109/00498258909042295. ECOREF#:2721</t>
        </is>
      </c>
    </row>
    <row r="2076">
      <c r="A2076" t="n">
        <v>764012.0</v>
      </c>
      <c r="B2076" t="inlineStr">
        <is>
          <t>2-Butyn-1-ol</t>
        </is>
      </c>
      <c r="C2076"/>
      <c r="D2076" t="inlineStr">
        <is>
          <t>Measured</t>
        </is>
      </c>
      <c r="E2076" t="inlineStr">
        <is>
          <t>Not coded</t>
        </is>
      </c>
      <c r="F2076"/>
      <c r="G2076" t="n">
        <v>98.0</v>
      </c>
      <c r="H2076"/>
      <c r="I2076"/>
      <c r="J2076"/>
      <c r="K2076"/>
      <c r="L2076" t="inlineStr">
        <is>
          <t>Pimephales promelas</t>
        </is>
      </c>
      <c r="M2076" t="inlineStr">
        <is>
          <t>Fathead Minnow</t>
        </is>
      </c>
      <c r="N2076"/>
      <c r="O2076"/>
      <c r="P2076"/>
      <c r="Q2076"/>
      <c r="R2076" t="n">
        <v>30.0</v>
      </c>
      <c r="S2076"/>
      <c r="T2076" t="n">
        <v>31.0</v>
      </c>
      <c r="U2076" t="inlineStr">
        <is>
          <t>Day(s)</t>
        </is>
      </c>
      <c r="V2076" t="inlineStr">
        <is>
          <t>Flow-through</t>
        </is>
      </c>
      <c r="W2076" t="inlineStr">
        <is>
          <t>Fresh water</t>
        </is>
      </c>
      <c r="X2076" t="inlineStr">
        <is>
          <t>Lab</t>
        </is>
      </c>
      <c r="Y2076"/>
      <c r="Z2076" t="inlineStr">
        <is>
          <t>Active ingredient</t>
        </is>
      </c>
      <c r="AA2076"/>
      <c r="AB2076" t="n">
        <v>10.1</v>
      </c>
      <c r="AC2076"/>
      <c r="AD2076" t="n">
        <v>9.13</v>
      </c>
      <c r="AE2076"/>
      <c r="AF2076" t="n">
        <v>11.1</v>
      </c>
      <c r="AG2076" t="inlineStr">
        <is>
          <t>AI mg/L</t>
        </is>
      </c>
      <c r="AH2076"/>
      <c r="AI2076"/>
      <c r="AJ2076"/>
      <c r="AK2076"/>
      <c r="AL2076"/>
      <c r="AM2076"/>
      <c r="AN2076"/>
      <c r="AO2076"/>
      <c r="AP2076"/>
      <c r="AQ2076"/>
      <c r="AR2076"/>
      <c r="AS2076"/>
      <c r="AT2076"/>
      <c r="AU2076"/>
      <c r="AV2076"/>
      <c r="AW2076"/>
      <c r="AX2076" t="inlineStr">
        <is>
          <t>Mortality</t>
        </is>
      </c>
      <c r="AY2076" t="inlineStr">
        <is>
          <t>Mortality</t>
        </is>
      </c>
      <c r="AZ2076" t="inlineStr">
        <is>
          <t>LC50</t>
        </is>
      </c>
      <c r="BA2076"/>
      <c r="BB2076" t="n">
        <v>4.0</v>
      </c>
      <c r="BC2076"/>
      <c r="BD2076"/>
      <c r="BE2076"/>
      <c r="BF2076"/>
      <c r="BG2076" t="inlineStr">
        <is>
          <t>Day(s)</t>
        </is>
      </c>
      <c r="BH2076" t="inlineStr">
        <is>
          <t>Pure</t>
        </is>
      </c>
      <c r="BI2076" t="inlineStr">
        <is>
          <t>DTXSID8022115</t>
        </is>
      </c>
      <c r="BJ2076"/>
      <c r="BK2076"/>
      <c r="BL2076"/>
      <c r="BM2076"/>
      <c r="BN2076"/>
      <c r="BO2076"/>
      <c r="BP2076"/>
      <c r="BQ2076"/>
      <c r="BR2076"/>
      <c r="BS2076"/>
      <c r="BT2076" t="inlineStr">
        <is>
          <t>--</t>
        </is>
      </c>
      <c r="BU2076"/>
      <c r="BV2076"/>
      <c r="BW2076"/>
      <c r="BX2076"/>
      <c r="BY2076"/>
      <c r="BZ2076"/>
      <c r="CA2076"/>
      <c r="CB2076"/>
      <c r="CC2076"/>
      <c r="CD2076"/>
      <c r="CE2076"/>
      <c r="CF2076"/>
      <c r="CG2076"/>
      <c r="CH2076"/>
      <c r="CI2076" t="inlineStr">
        <is>
          <t xml:space="preserve"> Affected fish were hypoactive, underreactive to external stimuli and had increased respiration.  They were also darkly cNAored, had edema and were cannibalistic in behavior.  Equilibrium loss was not observed prior to death. </t>
        </is>
      </c>
      <c r="CJ2076" t="inlineStr">
        <is>
          <t xml:space="preserve">   Affected fish were hypoactive, underreactive to external stimuli and had increased respiration.  They were also darkly cNAored, had edema and were cannibalistic in behavior.  Equilibrium loss was not observed prior to death. </t>
        </is>
      </c>
      <c r="CK2076" t="inlineStr">
        <is>
          <t>Geiger,D.L., D.J. Call, and L.T. Brooke</t>
        </is>
      </c>
      <c r="CL2076" t="n">
        <v>12859.0</v>
      </c>
      <c r="CM2076" t="inlineStr">
        <is>
          <t>Acute Toxicities of Organic Chemicals to Fathead Minnows (Pimephales promelas) Volume IV</t>
        </is>
      </c>
      <c r="CN2076" t="inlineStr">
        <is>
          <t>Center for Lake Superior Environmental Studies, University of Wisconsin, Superior, WI4:355 p.</t>
        </is>
      </c>
      <c r="CO2076" t="n">
        <v>1988.0</v>
      </c>
      <c r="CP2076" t="inlineStr">
        <is>
          <t>Geiger,D.L., D.J. Call, and L.T. Brooke (1988). Acute Toxicities of Organic Chemicals to Fathead Minnows (Pimephales promelas) Volume IV. Center for Lake Superior Environmental Studies, University of Wisconsin, Superior, WI, 4, 355 p. ECOREF#:12859</t>
        </is>
      </c>
    </row>
    <row r="2077">
      <c r="A2077" t="n">
        <v>764136.0</v>
      </c>
      <c r="B2077" t="inlineStr">
        <is>
          <t>2,5-Dimethyl-2,4-hexadiene</t>
        </is>
      </c>
      <c r="C2077"/>
      <c r="D2077" t="inlineStr">
        <is>
          <t>Measured</t>
        </is>
      </c>
      <c r="E2077" t="inlineStr">
        <is>
          <t>Not reported</t>
        </is>
      </c>
      <c r="F2077"/>
      <c r="G2077" t="n">
        <v>99.0</v>
      </c>
      <c r="H2077"/>
      <c r="I2077"/>
      <c r="J2077"/>
      <c r="K2077"/>
      <c r="L2077" t="inlineStr">
        <is>
          <t>Pimephales promelas</t>
        </is>
      </c>
      <c r="M2077" t="inlineStr">
        <is>
          <t>Fathead Minnow</t>
        </is>
      </c>
      <c r="N2077"/>
      <c r="O2077"/>
      <c r="P2077" t="n">
        <v>30.0</v>
      </c>
      <c r="Q2077"/>
      <c r="R2077"/>
      <c r="S2077"/>
      <c r="T2077"/>
      <c r="U2077" t="inlineStr">
        <is>
          <t>Day(s)</t>
        </is>
      </c>
      <c r="V2077" t="inlineStr">
        <is>
          <t>Flow-through</t>
        </is>
      </c>
      <c r="W2077" t="inlineStr">
        <is>
          <t>Fresh water</t>
        </is>
      </c>
      <c r="X2077" t="inlineStr">
        <is>
          <t>Lab</t>
        </is>
      </c>
      <c r="Y2077"/>
      <c r="Z2077" t="inlineStr">
        <is>
          <t>Active ingredient</t>
        </is>
      </c>
      <c r="AA2077"/>
      <c r="AB2077" t="n">
        <v>3.78</v>
      </c>
      <c r="AC2077"/>
      <c r="AD2077"/>
      <c r="AE2077"/>
      <c r="AF2077"/>
      <c r="AG2077" t="inlineStr">
        <is>
          <t>AI mg/L</t>
        </is>
      </c>
      <c r="AH2077"/>
      <c r="AI2077"/>
      <c r="AJ2077"/>
      <c r="AK2077"/>
      <c r="AL2077"/>
      <c r="AM2077"/>
      <c r="AN2077"/>
      <c r="AO2077"/>
      <c r="AP2077"/>
      <c r="AQ2077"/>
      <c r="AR2077"/>
      <c r="AS2077"/>
      <c r="AT2077"/>
      <c r="AU2077"/>
      <c r="AV2077"/>
      <c r="AW2077"/>
      <c r="AX2077" t="inlineStr">
        <is>
          <t>Mortality</t>
        </is>
      </c>
      <c r="AY2077" t="inlineStr">
        <is>
          <t>Mortality</t>
        </is>
      </c>
      <c r="AZ2077" t="inlineStr">
        <is>
          <t>LC50</t>
        </is>
      </c>
      <c r="BA2077"/>
      <c r="BB2077" t="n">
        <v>4.0</v>
      </c>
      <c r="BC2077"/>
      <c r="BD2077"/>
      <c r="BE2077"/>
      <c r="BF2077"/>
      <c r="BG2077" t="inlineStr">
        <is>
          <t>Day(s)</t>
        </is>
      </c>
      <c r="BH2077"/>
      <c r="BI2077" t="inlineStr">
        <is>
          <t>DTXSID3022116</t>
        </is>
      </c>
      <c r="BJ2077"/>
      <c r="BK2077"/>
      <c r="BL2077" t="inlineStr">
        <is>
          <t>Acute</t>
        </is>
      </c>
      <c r="BM2077"/>
      <c r="BN2077"/>
      <c r="BO2077"/>
      <c r="BP2077"/>
      <c r="BQ2077"/>
      <c r="BR2077"/>
      <c r="BS2077"/>
      <c r="BT2077" t="inlineStr">
        <is>
          <t>--</t>
        </is>
      </c>
      <c r="BU2077"/>
      <c r="BV2077"/>
      <c r="BW2077"/>
      <c r="BX2077"/>
      <c r="BY2077"/>
      <c r="BZ2077"/>
      <c r="CA2077"/>
      <c r="CB2077"/>
      <c r="CC2077"/>
      <c r="CD2077"/>
      <c r="CE2077"/>
      <c r="CF2077"/>
      <c r="CG2077"/>
      <c r="CH2077"/>
      <c r="CI2077"/>
      <c r="CJ2077" t="inlineStr">
        <is>
          <t xml:space="preserve">SOURCE/FROM US EPA ENVIRONMENTAL RESEARCH LABORATORY-DULUTH AND THE UNIVERSITY OF WISCONSIN-SUPERIOR CAMPUS//MEDIA/ LAKE SUPERIOR WATER OR DECHLORINATED WATER//   </t>
        </is>
      </c>
      <c r="CK2077" t="inlineStr">
        <is>
          <t>Geiger,D.L., S.H. Poirier, L.T. Brooke, and D.J. Call</t>
        </is>
      </c>
      <c r="CL2077" t="n">
        <v>12858.0</v>
      </c>
      <c r="CM2077" t="inlineStr">
        <is>
          <t>Acute Toxicities of Organic Chemicals to Fathead Minnows (Pimephales promelas) Volume III</t>
        </is>
      </c>
      <c r="CN2077" t="inlineStr">
        <is>
          <t>Center for Lake Superior Environmental Studies, University of Wisconsin, Superior, WI:328 p.</t>
        </is>
      </c>
      <c r="CO2077" t="n">
        <v>1986.0</v>
      </c>
      <c r="CP2077" t="inlineStr">
        <is>
          <t>Geiger,D.L., S.H. Poirier, L.T. Brooke, and D.J. Call (1986). Acute Toxicities of Organic Chemicals to Fathead Minnows (Pimephales promelas) Volume III. Center for Lake Superior Environmental Studies, University of Wisconsin, Superior, WI, 328 p. ECOREF#:12858</t>
        </is>
      </c>
    </row>
    <row r="2078">
      <c r="A2078" t="n">
        <v>768945.0</v>
      </c>
      <c r="B2078" t="inlineStr">
        <is>
          <t>Tricyclo[3.3.1.13,7]decan-1-amine</t>
        </is>
      </c>
      <c r="C2078"/>
      <c r="D2078" t="inlineStr">
        <is>
          <t>Measured</t>
        </is>
      </c>
      <c r="E2078" t="inlineStr">
        <is>
          <t>Not reported</t>
        </is>
      </c>
      <c r="F2078"/>
      <c r="G2078" t="n">
        <v>97.0</v>
      </c>
      <c r="H2078"/>
      <c r="I2078"/>
      <c r="J2078"/>
      <c r="K2078"/>
      <c r="L2078" t="inlineStr">
        <is>
          <t>Pimephales promelas</t>
        </is>
      </c>
      <c r="M2078" t="inlineStr">
        <is>
          <t>Fathead Minnow</t>
        </is>
      </c>
      <c r="N2078"/>
      <c r="O2078"/>
      <c r="P2078" t="n">
        <v>30.0</v>
      </c>
      <c r="Q2078"/>
      <c r="R2078"/>
      <c r="S2078"/>
      <c r="T2078"/>
      <c r="U2078" t="inlineStr">
        <is>
          <t>Day(s)</t>
        </is>
      </c>
      <c r="V2078" t="inlineStr">
        <is>
          <t>Flow-through</t>
        </is>
      </c>
      <c r="W2078" t="inlineStr">
        <is>
          <t>Fresh water</t>
        </is>
      </c>
      <c r="X2078" t="inlineStr">
        <is>
          <t>Lab</t>
        </is>
      </c>
      <c r="Y2078"/>
      <c r="Z2078" t="inlineStr">
        <is>
          <t>Active ingredient</t>
        </is>
      </c>
      <c r="AA2078"/>
      <c r="AB2078" t="n">
        <v>25.0</v>
      </c>
      <c r="AC2078"/>
      <c r="AD2078" t="n">
        <v>22.6</v>
      </c>
      <c r="AE2078"/>
      <c r="AF2078" t="n">
        <v>27.6</v>
      </c>
      <c r="AG2078" t="inlineStr">
        <is>
          <t>AI mg/L</t>
        </is>
      </c>
      <c r="AH2078"/>
      <c r="AI2078"/>
      <c r="AJ2078"/>
      <c r="AK2078"/>
      <c r="AL2078"/>
      <c r="AM2078"/>
      <c r="AN2078"/>
      <c r="AO2078"/>
      <c r="AP2078"/>
      <c r="AQ2078"/>
      <c r="AR2078"/>
      <c r="AS2078"/>
      <c r="AT2078"/>
      <c r="AU2078"/>
      <c r="AV2078"/>
      <c r="AW2078"/>
      <c r="AX2078" t="inlineStr">
        <is>
          <t>Mortality</t>
        </is>
      </c>
      <c r="AY2078" t="inlineStr">
        <is>
          <t>Mortality</t>
        </is>
      </c>
      <c r="AZ2078" t="inlineStr">
        <is>
          <t>LC50</t>
        </is>
      </c>
      <c r="BA2078"/>
      <c r="BB2078" t="n">
        <v>4.0</v>
      </c>
      <c r="BC2078"/>
      <c r="BD2078"/>
      <c r="BE2078"/>
      <c r="BF2078"/>
      <c r="BG2078" t="inlineStr">
        <is>
          <t>Day(s)</t>
        </is>
      </c>
      <c r="BH2078"/>
      <c r="BI2078" t="inlineStr">
        <is>
          <t>DTXSID8022117</t>
        </is>
      </c>
      <c r="BJ2078"/>
      <c r="BK2078"/>
      <c r="BL2078" t="inlineStr">
        <is>
          <t>Acute</t>
        </is>
      </c>
      <c r="BM2078"/>
      <c r="BN2078"/>
      <c r="BO2078"/>
      <c r="BP2078"/>
      <c r="BQ2078"/>
      <c r="BR2078"/>
      <c r="BS2078"/>
      <c r="BT2078" t="inlineStr">
        <is>
          <t>--</t>
        </is>
      </c>
      <c r="BU2078"/>
      <c r="BV2078"/>
      <c r="BW2078"/>
      <c r="BX2078"/>
      <c r="BY2078"/>
      <c r="BZ2078"/>
      <c r="CA2078"/>
      <c r="CB2078"/>
      <c r="CC2078"/>
      <c r="CD2078"/>
      <c r="CE2078"/>
      <c r="CF2078"/>
      <c r="CG2078"/>
      <c r="CH2078"/>
      <c r="CI2078"/>
      <c r="CJ2078" t="inlineStr">
        <is>
          <t xml:space="preserve">SOURCE/FROM US EPA ENVIRONMENTAL RESEARCH LABORATORY-DULUTH AND THE UNIVERSITY OF WISCONSIN-SUPERIOR CAMPUS//MEDIA/ LAKE SUPERIOR WATER OR DECHLORINATED WATER//   </t>
        </is>
      </c>
      <c r="CK2078" t="inlineStr">
        <is>
          <t>Geiger,D.L., S.H. Poirier, L.T. Brooke, and D.J. Call</t>
        </is>
      </c>
      <c r="CL2078" t="n">
        <v>12858.0</v>
      </c>
      <c r="CM2078" t="inlineStr">
        <is>
          <t>Acute Toxicities of Organic Chemicals to Fathead Minnows (Pimephales promelas) Volume III</t>
        </is>
      </c>
      <c r="CN2078" t="inlineStr">
        <is>
          <t>Center for Lake Superior Environmental Studies, University of Wisconsin, Superior, WI:328 p.</t>
        </is>
      </c>
      <c r="CO2078" t="n">
        <v>1986.0</v>
      </c>
      <c r="CP2078" t="inlineStr">
        <is>
          <t>Geiger,D.L., S.H. Poirier, L.T. Brooke, and D.J. Call (1986). Acute Toxicities of Organic Chemicals to Fathead Minnows (Pimephales promelas) Volume III. Center for Lake Superior Environmental Studies, University of Wisconsin, Superior, WI, 328 p. ECOREF#:12858</t>
        </is>
      </c>
    </row>
    <row r="2079">
      <c r="A2079" t="n">
        <v>769288.0</v>
      </c>
      <c r="B2079" t="inlineStr">
        <is>
          <t>3-Cyano-4,6-dimethyl-2-hydroxypyridine</t>
        </is>
      </c>
      <c r="C2079"/>
      <c r="D2079" t="inlineStr">
        <is>
          <t>Measured</t>
        </is>
      </c>
      <c r="E2079" t="inlineStr">
        <is>
          <t>Not reported</t>
        </is>
      </c>
      <c r="F2079"/>
      <c r="G2079" t="n">
        <v>98.0</v>
      </c>
      <c r="H2079"/>
      <c r="I2079"/>
      <c r="J2079"/>
      <c r="K2079"/>
      <c r="L2079" t="inlineStr">
        <is>
          <t>Pimephales promelas</t>
        </is>
      </c>
      <c r="M2079" t="inlineStr">
        <is>
          <t>Fathead Minnow</t>
        </is>
      </c>
      <c r="N2079"/>
      <c r="O2079"/>
      <c r="P2079" t="n">
        <v>31.0</v>
      </c>
      <c r="Q2079"/>
      <c r="R2079"/>
      <c r="S2079"/>
      <c r="T2079"/>
      <c r="U2079" t="inlineStr">
        <is>
          <t>Day(s)</t>
        </is>
      </c>
      <c r="V2079" t="inlineStr">
        <is>
          <t>Flow-through</t>
        </is>
      </c>
      <c r="W2079" t="inlineStr">
        <is>
          <t>Fresh water</t>
        </is>
      </c>
      <c r="X2079" t="inlineStr">
        <is>
          <t>Lab</t>
        </is>
      </c>
      <c r="Y2079"/>
      <c r="Z2079" t="inlineStr">
        <is>
          <t>Active ingredient</t>
        </is>
      </c>
      <c r="AA2079"/>
      <c r="AB2079" t="n">
        <v>157.0</v>
      </c>
      <c r="AC2079"/>
      <c r="AD2079" t="n">
        <v>103.0</v>
      </c>
      <c r="AE2079"/>
      <c r="AF2079" t="n">
        <v>238.0</v>
      </c>
      <c r="AG2079" t="inlineStr">
        <is>
          <t>AI mg/L</t>
        </is>
      </c>
      <c r="AH2079"/>
      <c r="AI2079"/>
      <c r="AJ2079"/>
      <c r="AK2079"/>
      <c r="AL2079"/>
      <c r="AM2079"/>
      <c r="AN2079"/>
      <c r="AO2079"/>
      <c r="AP2079"/>
      <c r="AQ2079"/>
      <c r="AR2079"/>
      <c r="AS2079"/>
      <c r="AT2079"/>
      <c r="AU2079"/>
      <c r="AV2079"/>
      <c r="AW2079"/>
      <c r="AX2079" t="inlineStr">
        <is>
          <t>Mortality</t>
        </is>
      </c>
      <c r="AY2079" t="inlineStr">
        <is>
          <t>Mortality</t>
        </is>
      </c>
      <c r="AZ2079" t="inlineStr">
        <is>
          <t>LC50</t>
        </is>
      </c>
      <c r="BA2079"/>
      <c r="BB2079" t="n">
        <v>4.0</v>
      </c>
      <c r="BC2079"/>
      <c r="BD2079"/>
      <c r="BE2079"/>
      <c r="BF2079"/>
      <c r="BG2079" t="inlineStr">
        <is>
          <t>Day(s)</t>
        </is>
      </c>
      <c r="BH2079"/>
      <c r="BI2079" t="inlineStr">
        <is>
          <t>DTXSID3022118</t>
        </is>
      </c>
      <c r="BJ2079"/>
      <c r="BK2079"/>
      <c r="BL2079" t="inlineStr">
        <is>
          <t>Acute</t>
        </is>
      </c>
      <c r="BM2079"/>
      <c r="BN2079"/>
      <c r="BO2079"/>
      <c r="BP2079"/>
      <c r="BQ2079"/>
      <c r="BR2079"/>
      <c r="BS2079"/>
      <c r="BT2079" t="inlineStr">
        <is>
          <t>--</t>
        </is>
      </c>
      <c r="BU2079"/>
      <c r="BV2079"/>
      <c r="BW2079"/>
      <c r="BX2079"/>
      <c r="BY2079"/>
      <c r="BZ2079"/>
      <c r="CA2079"/>
      <c r="CB2079"/>
      <c r="CC2079"/>
      <c r="CD2079"/>
      <c r="CE2079"/>
      <c r="CF2079"/>
      <c r="CG2079"/>
      <c r="CH2079"/>
      <c r="CI2079"/>
      <c r="CJ2079" t="inlineStr">
        <is>
          <t xml:space="preserve">SOURCE/FROM US EPA ENVIRONMENTAL RESEARCH LABORATORY-DULUTH AND THE UNIVERSITY OF WISCONSIN-SUPERIOR CAMPUS//MEDIA/LAKE SUPERIOR WATER OR DECHLORINATED WATER//   </t>
        </is>
      </c>
      <c r="CK2079" t="inlineStr">
        <is>
          <t>Geiger,D.L., S.H. Poirier, L.T. Brooke, and D.J. Call</t>
        </is>
      </c>
      <c r="CL2079" t="n">
        <v>12858.0</v>
      </c>
      <c r="CM2079" t="inlineStr">
        <is>
          <t>Acute Toxicities of Organic Chemicals to Fathead Minnows (Pimephales promelas) Volume III</t>
        </is>
      </c>
      <c r="CN2079" t="inlineStr">
        <is>
          <t>Center for Lake Superior Environmental Studies, University of Wisconsin, Superior, WI:328 p.</t>
        </is>
      </c>
      <c r="CO2079" t="n">
        <v>1986.0</v>
      </c>
      <c r="CP2079" t="inlineStr">
        <is>
          <t>Geiger,D.L., S.H. Poirier, L.T. Brooke, and D.J. Call (1986). Acute Toxicities of Organic Chemicals to Fathead Minnows (Pimephales promelas) Volume III. Center for Lake Superior Environmental Studies, University of Wisconsin, Superior, WI, 328 p. ECOREF#:12858</t>
        </is>
      </c>
    </row>
    <row r="2080">
      <c r="A2080" t="n">
        <v>771608.0</v>
      </c>
      <c r="B2080" t="inlineStr">
        <is>
          <t>Pentafluoroaniline</t>
        </is>
      </c>
      <c r="C2080"/>
      <c r="D2080" t="inlineStr">
        <is>
          <t>Measured</t>
        </is>
      </c>
      <c r="E2080" t="inlineStr">
        <is>
          <t>Not coded</t>
        </is>
      </c>
      <c r="F2080" t="inlineStr">
        <is>
          <t>&gt;=</t>
        </is>
      </c>
      <c r="G2080" t="n">
        <v>95.0</v>
      </c>
      <c r="H2080"/>
      <c r="I2080"/>
      <c r="J2080"/>
      <c r="K2080"/>
      <c r="L2080" t="inlineStr">
        <is>
          <t>Pimephales promelas</t>
        </is>
      </c>
      <c r="M2080" t="inlineStr">
        <is>
          <t>Fathead Minnow</t>
        </is>
      </c>
      <c r="N2080" t="inlineStr">
        <is>
          <t>Juvenile</t>
        </is>
      </c>
      <c r="O2080"/>
      <c r="P2080"/>
      <c r="Q2080"/>
      <c r="R2080" t="n">
        <v>26.0</v>
      </c>
      <c r="S2080"/>
      <c r="T2080" t="n">
        <v>34.0</v>
      </c>
      <c r="U2080" t="inlineStr">
        <is>
          <t>Day(s)</t>
        </is>
      </c>
      <c r="V2080" t="inlineStr">
        <is>
          <t>Flow-through</t>
        </is>
      </c>
      <c r="W2080" t="inlineStr">
        <is>
          <t>Fresh water</t>
        </is>
      </c>
      <c r="X2080" t="inlineStr">
        <is>
          <t>Lab</t>
        </is>
      </c>
      <c r="Y2080"/>
      <c r="Z2080" t="inlineStr">
        <is>
          <t>Active ingredient</t>
        </is>
      </c>
      <c r="AA2080"/>
      <c r="AB2080" t="n">
        <v>37.1</v>
      </c>
      <c r="AC2080"/>
      <c r="AD2080"/>
      <c r="AE2080"/>
      <c r="AF2080"/>
      <c r="AG2080" t="inlineStr">
        <is>
          <t>AI mg/L</t>
        </is>
      </c>
      <c r="AH2080"/>
      <c r="AI2080"/>
      <c r="AJ2080"/>
      <c r="AK2080"/>
      <c r="AL2080"/>
      <c r="AM2080"/>
      <c r="AN2080"/>
      <c r="AO2080"/>
      <c r="AP2080"/>
      <c r="AQ2080"/>
      <c r="AR2080"/>
      <c r="AS2080"/>
      <c r="AT2080"/>
      <c r="AU2080"/>
      <c r="AV2080"/>
      <c r="AW2080"/>
      <c r="AX2080" t="inlineStr">
        <is>
          <t>Mortality</t>
        </is>
      </c>
      <c r="AY2080" t="inlineStr">
        <is>
          <t>Mortality</t>
        </is>
      </c>
      <c r="AZ2080" t="inlineStr">
        <is>
          <t>LC50</t>
        </is>
      </c>
      <c r="BA2080"/>
      <c r="BB2080" t="n">
        <v>4.0</v>
      </c>
      <c r="BC2080"/>
      <c r="BD2080"/>
      <c r="BE2080"/>
      <c r="BF2080"/>
      <c r="BG2080" t="inlineStr">
        <is>
          <t>Day(s)</t>
        </is>
      </c>
      <c r="BH2080" t="inlineStr">
        <is>
          <t>Pure</t>
        </is>
      </c>
      <c r="BI2080" t="inlineStr">
        <is>
          <t>DTXSID8022119</t>
        </is>
      </c>
      <c r="BJ2080" t="inlineStr">
        <is>
          <t>10.1002/etc.5620140920</t>
        </is>
      </c>
      <c r="BK2080"/>
      <c r="BL2080"/>
      <c r="BM2080"/>
      <c r="BN2080"/>
      <c r="BO2080"/>
      <c r="BP2080"/>
      <c r="BQ2080"/>
      <c r="BR2080"/>
      <c r="BS2080"/>
      <c r="BT2080" t="inlineStr">
        <is>
          <t>--</t>
        </is>
      </c>
      <c r="BU2080"/>
      <c r="BV2080"/>
      <c r="BW2080"/>
      <c r="BX2080"/>
      <c r="BY2080"/>
      <c r="BZ2080"/>
      <c r="CA2080"/>
      <c r="CB2080"/>
      <c r="CC2080"/>
      <c r="CD2080"/>
      <c r="CE2080"/>
      <c r="CF2080"/>
      <c r="CG2080"/>
      <c r="CH2080"/>
      <c r="CI2080"/>
      <c r="CJ2080"/>
      <c r="CK2080" t="inlineStr">
        <is>
          <t>Broderius,S.J., M.D. Kahl, and M.D. Hoglund</t>
        </is>
      </c>
      <c r="CL2080" t="n">
        <v>15031.0</v>
      </c>
      <c r="CM2080" t="inlineStr">
        <is>
          <t>Use of Joint Toxic Response to Define the Primary Mode of Toxic Action for Diverse Industrial Organic Chemicals</t>
        </is>
      </c>
      <c r="CN2080" t="inlineStr">
        <is>
          <t>Environ. Toxicol. Chem.14(9): 1591-1605</t>
        </is>
      </c>
      <c r="CO2080" t="n">
        <v>1995.0</v>
      </c>
      <c r="CP2080" t="inlineStr">
        <is>
          <t>Broderius,S.J., M.D. Kahl, and M.D. Hoglund (1995). Use of Joint Toxic Response to Define the Primary Mode of Toxic Action for Diverse Industrial Organic Chemicals. Environ. Toxicol. Chem., 14, (9), 1591-1605. doi:10.1002/etc.5620140920. ECOREF#:15031</t>
        </is>
      </c>
    </row>
    <row r="2081">
      <c r="A2081" t="n">
        <v>771608.0</v>
      </c>
      <c r="B2081" t="inlineStr">
        <is>
          <t>Pentafluoroaniline</t>
        </is>
      </c>
      <c r="C2081"/>
      <c r="D2081" t="inlineStr">
        <is>
          <t>Measured</t>
        </is>
      </c>
      <c r="E2081" t="inlineStr">
        <is>
          <t>Not reported</t>
        </is>
      </c>
      <c r="F2081"/>
      <c r="G2081" t="n">
        <v>97.0</v>
      </c>
      <c r="H2081"/>
      <c r="I2081"/>
      <c r="J2081"/>
      <c r="K2081"/>
      <c r="L2081" t="inlineStr">
        <is>
          <t>Pimephales promelas</t>
        </is>
      </c>
      <c r="M2081" t="inlineStr">
        <is>
          <t>Fathead Minnow</t>
        </is>
      </c>
      <c r="N2081"/>
      <c r="O2081"/>
      <c r="P2081" t="n">
        <v>31.0</v>
      </c>
      <c r="Q2081"/>
      <c r="R2081"/>
      <c r="S2081"/>
      <c r="T2081"/>
      <c r="U2081" t="inlineStr">
        <is>
          <t>Day(s)</t>
        </is>
      </c>
      <c r="V2081" t="inlineStr">
        <is>
          <t>Flow-through</t>
        </is>
      </c>
      <c r="W2081" t="inlineStr">
        <is>
          <t>Fresh water</t>
        </is>
      </c>
      <c r="X2081" t="inlineStr">
        <is>
          <t>Lab</t>
        </is>
      </c>
      <c r="Y2081" t="n">
        <v>6.0</v>
      </c>
      <c r="Z2081" t="inlineStr">
        <is>
          <t>Active ingredient</t>
        </is>
      </c>
      <c r="AA2081"/>
      <c r="AB2081" t="n">
        <v>37.1</v>
      </c>
      <c r="AC2081"/>
      <c r="AD2081"/>
      <c r="AE2081"/>
      <c r="AF2081"/>
      <c r="AG2081" t="inlineStr">
        <is>
          <t>AI mg/L</t>
        </is>
      </c>
      <c r="AH2081"/>
      <c r="AI2081"/>
      <c r="AJ2081"/>
      <c r="AK2081"/>
      <c r="AL2081"/>
      <c r="AM2081"/>
      <c r="AN2081"/>
      <c r="AO2081"/>
      <c r="AP2081"/>
      <c r="AQ2081"/>
      <c r="AR2081"/>
      <c r="AS2081"/>
      <c r="AT2081"/>
      <c r="AU2081"/>
      <c r="AV2081"/>
      <c r="AW2081"/>
      <c r="AX2081" t="inlineStr">
        <is>
          <t>Mortality</t>
        </is>
      </c>
      <c r="AY2081" t="inlineStr">
        <is>
          <t>Mortality</t>
        </is>
      </c>
      <c r="AZ2081" t="inlineStr">
        <is>
          <t>LC50</t>
        </is>
      </c>
      <c r="BA2081"/>
      <c r="BB2081" t="n">
        <v>4.0</v>
      </c>
      <c r="BC2081"/>
      <c r="BD2081"/>
      <c r="BE2081"/>
      <c r="BF2081"/>
      <c r="BG2081" t="inlineStr">
        <is>
          <t>Day(s)</t>
        </is>
      </c>
      <c r="BH2081"/>
      <c r="BI2081" t="inlineStr">
        <is>
          <t>DTXSID8022119</t>
        </is>
      </c>
      <c r="BJ2081"/>
      <c r="BK2081"/>
      <c r="BL2081"/>
      <c r="BM2081"/>
      <c r="BN2081"/>
      <c r="BO2081"/>
      <c r="BP2081"/>
      <c r="BQ2081"/>
      <c r="BR2081"/>
      <c r="BS2081"/>
      <c r="BT2081" t="inlineStr">
        <is>
          <t>--</t>
        </is>
      </c>
      <c r="BU2081"/>
      <c r="BV2081"/>
      <c r="BW2081"/>
      <c r="BX2081"/>
      <c r="BY2081"/>
      <c r="BZ2081"/>
      <c r="CA2081"/>
      <c r="CB2081"/>
      <c r="CC2081"/>
      <c r="CD2081"/>
      <c r="CE2081"/>
      <c r="CF2081"/>
      <c r="CG2081"/>
      <c r="CH2081"/>
      <c r="CI2081"/>
      <c r="CJ2081" t="inlineStr">
        <is>
          <t xml:space="preserve">SOURCE/CULTURED FROM BROOD STOCK PROVIDED BY THE U.S. ENVIRONMENTAL RESEARCH LABORATORY - DULUTH//MEDIA/LAKE SUPERIOR WATER//   </t>
        </is>
      </c>
      <c r="CK2081" t="inlineStr">
        <is>
          <t>Brooke,L.T., D.J. Call, D.L. Geiger, and C.E. Northcott</t>
        </is>
      </c>
      <c r="CL2081" t="n">
        <v>12448.0</v>
      </c>
      <c r="CM2081" t="inlineStr">
        <is>
          <t>Acute Toxicities of Organic Chemicals to Fathead Minnows (Pimephales promelas), Vol. 1</t>
        </is>
      </c>
      <c r="CN2081" t="inlineStr">
        <is>
          <t>Center for Lake Superior Environmental Studies, University of Wisconsin-Superior, Superior, WI:414 p.</t>
        </is>
      </c>
      <c r="CO2081" t="n">
        <v>1984.0</v>
      </c>
      <c r="CP2081" t="inlineStr">
        <is>
          <t>Brooke,L.T., D.J. Call, D.L. Geiger, and C.E. Northcott (1984). Acute Toxicities of Organic Chemicals to Fathead Minnows (Pimephales promelas), Vol. 1. Center for Lake Superior Environmental Studies, University of Wisconsin-Superior, Superior, WI, 414 p. ECOREF#:12448</t>
        </is>
      </c>
    </row>
    <row r="2082">
      <c r="A2082" t="n">
        <v>780698.0</v>
      </c>
      <c r="B2082" t="inlineStr">
        <is>
          <t>(Triethoxysilyl)benzene</t>
        </is>
      </c>
      <c r="C2082"/>
      <c r="D2082" t="inlineStr">
        <is>
          <t>Measured</t>
        </is>
      </c>
      <c r="E2082" t="inlineStr">
        <is>
          <t>American Society for Testing and Materials</t>
        </is>
      </c>
      <c r="F2082"/>
      <c r="G2082" t="n">
        <v>98.0</v>
      </c>
      <c r="H2082"/>
      <c r="I2082"/>
      <c r="J2082"/>
      <c r="K2082"/>
      <c r="L2082" t="inlineStr">
        <is>
          <t>Pimephales promelas</t>
        </is>
      </c>
      <c r="M2082" t="inlineStr">
        <is>
          <t>Fathead Minnow</t>
        </is>
      </c>
      <c r="N2082" t="inlineStr">
        <is>
          <t>Juvenile</t>
        </is>
      </c>
      <c r="O2082"/>
      <c r="P2082" t="n">
        <v>31.0</v>
      </c>
      <c r="Q2082"/>
      <c r="R2082"/>
      <c r="S2082"/>
      <c r="T2082"/>
      <c r="U2082" t="inlineStr">
        <is>
          <t>Day(s)</t>
        </is>
      </c>
      <c r="V2082" t="inlineStr">
        <is>
          <t>Renewal</t>
        </is>
      </c>
      <c r="W2082" t="inlineStr">
        <is>
          <t>Fresh water</t>
        </is>
      </c>
      <c r="X2082" t="inlineStr">
        <is>
          <t>Lab</t>
        </is>
      </c>
      <c r="Y2082" t="n">
        <v>6.0</v>
      </c>
      <c r="Z2082" t="inlineStr">
        <is>
          <t>Active ingredient</t>
        </is>
      </c>
      <c r="AA2082"/>
      <c r="AB2082" t="n">
        <v>18.43</v>
      </c>
      <c r="AC2082"/>
      <c r="AD2082"/>
      <c r="AE2082"/>
      <c r="AF2082"/>
      <c r="AG2082" t="inlineStr">
        <is>
          <t>AI mg/L</t>
        </is>
      </c>
      <c r="AH2082"/>
      <c r="AI2082"/>
      <c r="AJ2082"/>
      <c r="AK2082"/>
      <c r="AL2082"/>
      <c r="AM2082"/>
      <c r="AN2082"/>
      <c r="AO2082"/>
      <c r="AP2082"/>
      <c r="AQ2082"/>
      <c r="AR2082"/>
      <c r="AS2082"/>
      <c r="AT2082"/>
      <c r="AU2082"/>
      <c r="AV2082"/>
      <c r="AW2082"/>
      <c r="AX2082" t="inlineStr">
        <is>
          <t>Mortality</t>
        </is>
      </c>
      <c r="AY2082" t="inlineStr">
        <is>
          <t>Mortality</t>
        </is>
      </c>
      <c r="AZ2082" t="inlineStr">
        <is>
          <t>LC50</t>
        </is>
      </c>
      <c r="BA2082"/>
      <c r="BB2082" t="n">
        <v>4.0</v>
      </c>
      <c r="BC2082"/>
      <c r="BD2082"/>
      <c r="BE2082"/>
      <c r="BF2082"/>
      <c r="BG2082" t="inlineStr">
        <is>
          <t>Day(s)</t>
        </is>
      </c>
      <c r="BH2082" t="inlineStr">
        <is>
          <t>Pure</t>
        </is>
      </c>
      <c r="BI2082" t="inlineStr">
        <is>
          <t>DTXSID8044462</t>
        </is>
      </c>
      <c r="BJ2082"/>
      <c r="BK2082"/>
      <c r="BL2082" t="inlineStr">
        <is>
          <t>Acute</t>
        </is>
      </c>
      <c r="BM2082"/>
      <c r="BN2082"/>
      <c r="BO2082"/>
      <c r="BP2082"/>
      <c r="BQ2082"/>
      <c r="BR2082"/>
      <c r="BS2082"/>
      <c r="BT2082" t="inlineStr">
        <is>
          <t>--</t>
        </is>
      </c>
      <c r="BU2082"/>
      <c r="BV2082"/>
      <c r="BW2082"/>
      <c r="BX2082"/>
      <c r="BY2082"/>
      <c r="BZ2082"/>
      <c r="CA2082"/>
      <c r="CB2082"/>
      <c r="CC2082"/>
      <c r="CD2082"/>
      <c r="CE2082"/>
      <c r="CF2082"/>
      <c r="CG2082"/>
      <c r="CH2082"/>
      <c r="CI2082"/>
      <c r="CJ2082"/>
      <c r="CK2082" t="inlineStr">
        <is>
          <t>Barnidge,D., D. Brooke, G. Elonen, T. Goldenstein, M. Hoglund, M. Kahl, G. Mielke, and A. Puglisi</t>
        </is>
      </c>
      <c r="CL2082" t="n">
        <v>164628.0</v>
      </c>
      <c r="CM2082" t="inlineStr">
        <is>
          <t>Toxicity of Data Gap Compounds to Fathead Minnows (Pimephales promelas) and Daphnids (Daphnia magna)</t>
        </is>
      </c>
      <c r="CN2082" t="inlineStr">
        <is>
          <t>U. S. Environmental Protection Agency, Environmental Research Laboratory, Duluth, MN:47 p.</t>
        </is>
      </c>
      <c r="CO2082" t="n">
        <v>1990.0</v>
      </c>
      <c r="CP2082" t="inlineStr">
        <is>
          <t>Barnidge,D., D. Brooke, G. Elonen, T. Goldenstein, M. Hoglund, M. Kahl, G. Mielke, and A. Puglisi (1990). Toxicity of Data Gap Compounds to Fathead Minnows (Pimephales promelas) and Daphnids (Daphnia magna). U. S. Environmental Protection Agency, Environmental Research Laboratory, Duluth, MN, 47 p. ECOREF#:164628</t>
        </is>
      </c>
    </row>
    <row r="2083">
      <c r="A2083" t="n">
        <v>786196.0</v>
      </c>
      <c r="B2083" t="inlineStr">
        <is>
          <t>Carbofenthion</t>
        </is>
      </c>
      <c r="C2083"/>
      <c r="D2083" t="inlineStr">
        <is>
          <t>Measured</t>
        </is>
      </c>
      <c r="E2083" t="inlineStr">
        <is>
          <t>Not coded</t>
        </is>
      </c>
      <c r="F2083"/>
      <c r="G2083" t="n">
        <v>98.0</v>
      </c>
      <c r="H2083"/>
      <c r="I2083"/>
      <c r="J2083"/>
      <c r="K2083"/>
      <c r="L2083" t="inlineStr">
        <is>
          <t>Pimephales promelas</t>
        </is>
      </c>
      <c r="M2083" t="inlineStr">
        <is>
          <t>Fathead Minnow</t>
        </is>
      </c>
      <c r="N2083"/>
      <c r="O2083"/>
      <c r="P2083"/>
      <c r="Q2083"/>
      <c r="R2083" t="n">
        <v>28.0</v>
      </c>
      <c r="S2083"/>
      <c r="T2083" t="n">
        <v>38.0</v>
      </c>
      <c r="U2083" t="inlineStr">
        <is>
          <t>Day(s)</t>
        </is>
      </c>
      <c r="V2083" t="inlineStr">
        <is>
          <t>Flow-through</t>
        </is>
      </c>
      <c r="W2083" t="inlineStr">
        <is>
          <t>Fresh water</t>
        </is>
      </c>
      <c r="X2083" t="inlineStr">
        <is>
          <t>Lab</t>
        </is>
      </c>
      <c r="Y2083" t="n">
        <v>6.0</v>
      </c>
      <c r="Z2083" t="inlineStr">
        <is>
          <t>Active ingredient</t>
        </is>
      </c>
      <c r="AA2083"/>
      <c r="AB2083" t="n">
        <v>0.237</v>
      </c>
      <c r="AC2083"/>
      <c r="AD2083"/>
      <c r="AE2083"/>
      <c r="AF2083"/>
      <c r="AG2083" t="inlineStr">
        <is>
          <t>AI mg/L</t>
        </is>
      </c>
      <c r="AH2083"/>
      <c r="AI2083"/>
      <c r="AJ2083"/>
      <c r="AK2083"/>
      <c r="AL2083"/>
      <c r="AM2083"/>
      <c r="AN2083"/>
      <c r="AO2083"/>
      <c r="AP2083"/>
      <c r="AQ2083"/>
      <c r="AR2083"/>
      <c r="AS2083"/>
      <c r="AT2083"/>
      <c r="AU2083"/>
      <c r="AV2083"/>
      <c r="AW2083"/>
      <c r="AX2083" t="inlineStr">
        <is>
          <t>Mortality</t>
        </is>
      </c>
      <c r="AY2083" t="inlineStr">
        <is>
          <t>Mortality</t>
        </is>
      </c>
      <c r="AZ2083" t="inlineStr">
        <is>
          <t>LC50</t>
        </is>
      </c>
      <c r="BA2083"/>
      <c r="BB2083" t="n">
        <v>4.0</v>
      </c>
      <c r="BC2083"/>
      <c r="BD2083"/>
      <c r="BE2083"/>
      <c r="BF2083"/>
      <c r="BG2083" t="inlineStr">
        <is>
          <t>Day(s)</t>
        </is>
      </c>
      <c r="BH2083" t="inlineStr">
        <is>
          <t>Pure</t>
        </is>
      </c>
      <c r="BI2083" t="inlineStr">
        <is>
          <t>DTXSID7022120</t>
        </is>
      </c>
      <c r="BJ2083"/>
      <c r="BK2083"/>
      <c r="BL2083"/>
      <c r="BM2083"/>
      <c r="BN2083"/>
      <c r="BO2083"/>
      <c r="BP2083"/>
      <c r="BQ2083"/>
      <c r="BR2083"/>
      <c r="BS2083"/>
      <c r="BT2083" t="inlineStr">
        <is>
          <t>--</t>
        </is>
      </c>
      <c r="BU2083"/>
      <c r="BV2083"/>
      <c r="BW2083"/>
      <c r="BX2083"/>
      <c r="BY2083"/>
      <c r="BZ2083"/>
      <c r="CA2083"/>
      <c r="CB2083"/>
      <c r="CC2083"/>
      <c r="CD2083"/>
      <c r="CE2083"/>
      <c r="CF2083"/>
      <c r="CG2083"/>
      <c r="CH2083"/>
      <c r="CI2083" t="inlineStr">
        <is>
          <t xml:space="preserve"> DNUM/6//DOSES/62/82/90/116/274 ug/L//TESTID/9//OEF/MIXTURE, ACUTE TO CHRONIC RATIO////</t>
        </is>
      </c>
      <c r="CJ2083" t="inlineStr">
        <is>
          <t xml:space="preserve">   DNUM/6//DOSES/62/82/90/116/274 ug/L//TESTID/9//OEF/MIXTURE, ACUTE TO CHRONIC RATIO////</t>
        </is>
      </c>
      <c r="CK2083" t="inlineStr">
        <is>
          <t>Call,D.J., S.H. Poirier, C.A. Lindberg, S.L. Harting, T.P. Markee, L.T. Brooke, N. Zarvan, and C.E. Northcott</t>
        </is>
      </c>
      <c r="CL2083" t="n">
        <v>14097.0</v>
      </c>
      <c r="CM2083" t="inlineStr">
        <is>
          <t>Toxicity of Selected Uncoupling and Acetylcholinesterase-Inhibiting Pesticides to the Fathead Minnow (Pimephales promelas)</t>
        </is>
      </c>
      <c r="CN2083" t="inlineStr">
        <is>
          <t>In: D.L.Weigmann (Ed.), Pesticides in Terrestrial and Aquatic Environments, Proc.Natl.Res.Conf., Virginia Polytechnic Inst.and State Univ., Blacksburg, VA:317-336</t>
        </is>
      </c>
      <c r="CO2083" t="n">
        <v>1989.0</v>
      </c>
      <c r="CP2083" t="inlineStr">
        <is>
          <t>Call,D.J., S.H. Poirier, C.A. Lindberg, S.L. Harting, T.P. Markee, L.T. Brooke, N. Zarvan, and C.E. Northcott (1989). Toxicity of Selected Uncoupling and Acetylcholinesterase-Inhibiting Pesticides to the Fathead Minnow (Pimephales promelas). In: D.L.Weigmann (Ed.), Pesticides in Terrestrial and Aquatic Environments, Proc.Natl.Res.Conf., Virginia Polytechnic Inst.and State Univ., Blacksburg, VA, 317-336. ECOREF#:14097</t>
        </is>
      </c>
    </row>
    <row r="2084">
      <c r="A2084" t="n">
        <v>786196.0</v>
      </c>
      <c r="B2084" t="inlineStr">
        <is>
          <t>Carbofenthion</t>
        </is>
      </c>
      <c r="C2084"/>
      <c r="D2084" t="inlineStr">
        <is>
          <t>Measured</t>
        </is>
      </c>
      <c r="E2084" t="inlineStr">
        <is>
          <t>Not coded</t>
        </is>
      </c>
      <c r="F2084"/>
      <c r="G2084" t="n">
        <v>94.6</v>
      </c>
      <c r="H2084"/>
      <c r="I2084"/>
      <c r="J2084"/>
      <c r="K2084"/>
      <c r="L2084" t="inlineStr">
        <is>
          <t>Pimephales promelas</t>
        </is>
      </c>
      <c r="M2084" t="inlineStr">
        <is>
          <t>Fathead Minnow</t>
        </is>
      </c>
      <c r="N2084"/>
      <c r="O2084"/>
      <c r="P2084"/>
      <c r="Q2084"/>
      <c r="R2084"/>
      <c r="S2084"/>
      <c r="T2084"/>
      <c r="U2084"/>
      <c r="V2084" t="inlineStr">
        <is>
          <t>Flow-through</t>
        </is>
      </c>
      <c r="W2084" t="inlineStr">
        <is>
          <t>Fresh water</t>
        </is>
      </c>
      <c r="X2084" t="inlineStr">
        <is>
          <t>Lab</t>
        </is>
      </c>
      <c r="Y2084"/>
      <c r="Z2084" t="inlineStr">
        <is>
          <t>Active ingredient</t>
        </is>
      </c>
      <c r="AA2084"/>
      <c r="AB2084" t="n">
        <v>0.22</v>
      </c>
      <c r="AC2084"/>
      <c r="AD2084"/>
      <c r="AE2084"/>
      <c r="AF2084"/>
      <c r="AG2084" t="inlineStr">
        <is>
          <t>AI mg/L</t>
        </is>
      </c>
      <c r="AH2084"/>
      <c r="AI2084"/>
      <c r="AJ2084"/>
      <c r="AK2084"/>
      <c r="AL2084"/>
      <c r="AM2084"/>
      <c r="AN2084"/>
      <c r="AO2084"/>
      <c r="AP2084"/>
      <c r="AQ2084"/>
      <c r="AR2084"/>
      <c r="AS2084"/>
      <c r="AT2084"/>
      <c r="AU2084"/>
      <c r="AV2084"/>
      <c r="AW2084"/>
      <c r="AX2084" t="inlineStr">
        <is>
          <t>Mortality</t>
        </is>
      </c>
      <c r="AY2084" t="inlineStr">
        <is>
          <t>Mortality</t>
        </is>
      </c>
      <c r="AZ2084" t="inlineStr">
        <is>
          <t>LC50</t>
        </is>
      </c>
      <c r="BA2084"/>
      <c r="BB2084" t="n">
        <v>4.0</v>
      </c>
      <c r="BC2084"/>
      <c r="BD2084"/>
      <c r="BE2084"/>
      <c r="BF2084"/>
      <c r="BG2084" t="inlineStr">
        <is>
          <t>Day(s)</t>
        </is>
      </c>
      <c r="BH2084" t="inlineStr">
        <is>
          <t>Pure</t>
        </is>
      </c>
      <c r="BI2084" t="inlineStr">
        <is>
          <t>DTXSID7022120</t>
        </is>
      </c>
      <c r="BJ2084" t="inlineStr">
        <is>
          <t>10.1007/BF01559050</t>
        </is>
      </c>
      <c r="BK2084"/>
      <c r="BL2084"/>
      <c r="BM2084"/>
      <c r="BN2084"/>
      <c r="BO2084"/>
      <c r="BP2084"/>
      <c r="BQ2084"/>
      <c r="BR2084"/>
      <c r="BS2084"/>
      <c r="BT2084" t="inlineStr">
        <is>
          <t>--</t>
        </is>
      </c>
      <c r="BU2084"/>
      <c r="BV2084"/>
      <c r="BW2084"/>
      <c r="BX2084"/>
      <c r="BY2084"/>
      <c r="BZ2084"/>
      <c r="CA2084"/>
      <c r="CB2084"/>
      <c r="CC2084"/>
      <c r="CD2084"/>
      <c r="CE2084"/>
      <c r="CF2084"/>
      <c r="CG2084"/>
      <c r="CH2084"/>
      <c r="CI2084" t="inlineStr">
        <is>
          <t xml:space="preserve"> CARRIER/ACETONE// CONTR/SOLVENT// FOLLOWED US FWS METHODS// </t>
        </is>
      </c>
      <c r="CJ2084" t="inlineStr">
        <is>
          <t xml:space="preserve">   CARRIER/ACETONE// CONTR/SOLVENT// FOLLOWED US FWS METHODS// </t>
        </is>
      </c>
      <c r="CK2084" t="inlineStr">
        <is>
          <t>Solon,J.M., and J.H. Nair III</t>
        </is>
      </c>
      <c r="CL2084" t="n">
        <v>605.0</v>
      </c>
      <c r="CM2084" t="inlineStr">
        <is>
          <t>The Effect of a Sublethal Concentration of LAS on the Acute Toxicity of Various Phosphate Pesticides to the Fathead Minnow (Pimephales promelas Rafinesque)</t>
        </is>
      </c>
      <c r="CN2084" t="inlineStr">
        <is>
          <t>Bull. Environ. Contam. Toxicol.5(5): 408-413</t>
        </is>
      </c>
      <c r="CO2084" t="n">
        <v>1970.0</v>
      </c>
      <c r="CP2084" t="inlineStr">
        <is>
          <t>Solon,J.M., and J.H. Nair III (1970). The Effect of a Sublethal Concentration of LAS on the Acute Toxicity of Various Phosphate Pesticides to the Fathead Minnow (Pimephales promelas Rafinesque). Bull. Environ. Contam. Toxicol., 5, (5), 408-413. doi:10.1007/BF01559050. ECOREF#:605</t>
        </is>
      </c>
    </row>
    <row r="2085">
      <c r="A2085" t="n">
        <v>791286.0</v>
      </c>
      <c r="B2085" t="inlineStr">
        <is>
          <t>Triphenylphosphine oxide</t>
        </is>
      </c>
      <c r="C2085"/>
      <c r="D2085" t="inlineStr">
        <is>
          <t>Measured</t>
        </is>
      </c>
      <c r="E2085" t="inlineStr">
        <is>
          <t>Not reported</t>
        </is>
      </c>
      <c r="F2085" t="inlineStr">
        <is>
          <t>&gt;</t>
        </is>
      </c>
      <c r="G2085" t="n">
        <v>97.0</v>
      </c>
      <c r="H2085"/>
      <c r="I2085"/>
      <c r="J2085"/>
      <c r="K2085"/>
      <c r="L2085" t="inlineStr">
        <is>
          <t>Pimephales promelas</t>
        </is>
      </c>
      <c r="M2085" t="inlineStr">
        <is>
          <t>Fathead Minnow</t>
        </is>
      </c>
      <c r="N2085"/>
      <c r="O2085"/>
      <c r="P2085" t="n">
        <v>31.0</v>
      </c>
      <c r="Q2085"/>
      <c r="R2085"/>
      <c r="S2085"/>
      <c r="T2085"/>
      <c r="U2085" t="inlineStr">
        <is>
          <t>Day(s)</t>
        </is>
      </c>
      <c r="V2085" t="inlineStr">
        <is>
          <t>Flow-through</t>
        </is>
      </c>
      <c r="W2085" t="inlineStr">
        <is>
          <t>Fresh water</t>
        </is>
      </c>
      <c r="X2085" t="inlineStr">
        <is>
          <t>Lab</t>
        </is>
      </c>
      <c r="Y2085"/>
      <c r="Z2085" t="inlineStr">
        <is>
          <t>Active ingredient</t>
        </is>
      </c>
      <c r="AA2085"/>
      <c r="AB2085" t="n">
        <v>53.7</v>
      </c>
      <c r="AC2085"/>
      <c r="AD2085" t="n">
        <v>50.8</v>
      </c>
      <c r="AE2085"/>
      <c r="AF2085" t="n">
        <v>56.7</v>
      </c>
      <c r="AG2085" t="inlineStr">
        <is>
          <t>AI mg/L</t>
        </is>
      </c>
      <c r="AH2085"/>
      <c r="AI2085"/>
      <c r="AJ2085"/>
      <c r="AK2085"/>
      <c r="AL2085"/>
      <c r="AM2085"/>
      <c r="AN2085"/>
      <c r="AO2085"/>
      <c r="AP2085"/>
      <c r="AQ2085"/>
      <c r="AR2085"/>
      <c r="AS2085"/>
      <c r="AT2085"/>
      <c r="AU2085"/>
      <c r="AV2085"/>
      <c r="AW2085"/>
      <c r="AX2085" t="inlineStr">
        <is>
          <t>Mortality</t>
        </is>
      </c>
      <c r="AY2085" t="inlineStr">
        <is>
          <t>Mortality</t>
        </is>
      </c>
      <c r="AZ2085" t="inlineStr">
        <is>
          <t>LC50</t>
        </is>
      </c>
      <c r="BA2085"/>
      <c r="BB2085" t="n">
        <v>4.0</v>
      </c>
      <c r="BC2085"/>
      <c r="BD2085"/>
      <c r="BE2085"/>
      <c r="BF2085"/>
      <c r="BG2085" t="inlineStr">
        <is>
          <t>Day(s)</t>
        </is>
      </c>
      <c r="BH2085"/>
      <c r="BI2085" t="inlineStr">
        <is>
          <t>DTXSID2022121</t>
        </is>
      </c>
      <c r="BJ2085"/>
      <c r="BK2085"/>
      <c r="BL2085" t="inlineStr">
        <is>
          <t>Acute</t>
        </is>
      </c>
      <c r="BM2085"/>
      <c r="BN2085"/>
      <c r="BO2085"/>
      <c r="BP2085"/>
      <c r="BQ2085"/>
      <c r="BR2085"/>
      <c r="BS2085"/>
      <c r="BT2085" t="inlineStr">
        <is>
          <t>--</t>
        </is>
      </c>
      <c r="BU2085"/>
      <c r="BV2085"/>
      <c r="BW2085"/>
      <c r="BX2085"/>
      <c r="BY2085"/>
      <c r="BZ2085"/>
      <c r="CA2085"/>
      <c r="CB2085"/>
      <c r="CC2085"/>
      <c r="CD2085"/>
      <c r="CE2085"/>
      <c r="CF2085"/>
      <c r="CG2085"/>
      <c r="CH2085"/>
      <c r="CI2085"/>
      <c r="CJ2085" t="inlineStr">
        <is>
          <t xml:space="preserve">SOURCE/FROM US EPA ENVIRONMENTAL RESEARCH LABORATORY-DULUTH AND THE UNIVERSITY OF WISCONSIN-SUPERIOR CAMPUS//MEDIA/LAKE SUPERIOR WATER OR DECHLORINATED WATER//   </t>
        </is>
      </c>
      <c r="CK2085" t="inlineStr">
        <is>
          <t>Geiger,D.L., S.H. Poirier, L.T. Brooke, and D.J. Call</t>
        </is>
      </c>
      <c r="CL2085" t="n">
        <v>12858.0</v>
      </c>
      <c r="CM2085" t="inlineStr">
        <is>
          <t>Acute Toxicities of Organic Chemicals to Fathead Minnows (Pimephales promelas) Volume III</t>
        </is>
      </c>
      <c r="CN2085" t="inlineStr">
        <is>
          <t>Center for Lake Superior Environmental Studies, University of Wisconsin, Superior, WI:328 p.</t>
        </is>
      </c>
      <c r="CO2085" t="n">
        <v>1986.0</v>
      </c>
      <c r="CP2085" t="inlineStr">
        <is>
          <t>Geiger,D.L., S.H. Poirier, L.T. Brooke, and D.J. Call (1986). Acute Toxicities of Organic Chemicals to Fathead Minnows (Pimephales promelas) Volume III. Center for Lake Superior Environmental Studies, University of Wisconsin, Superior, WI, 328 p. ECOREF#:12858</t>
        </is>
      </c>
    </row>
    <row r="2086">
      <c r="A2086" t="n">
        <v>793248.0</v>
      </c>
      <c r="B2086" t="inlineStr">
        <is>
          <t>N1-(1,3-Dimethylbutyl)-N4-phenyl-1,4-benzenediamine</t>
        </is>
      </c>
      <c r="C2086" t="inlineStr">
        <is>
          <t>Standard</t>
        </is>
      </c>
      <c r="D2086" t="inlineStr">
        <is>
          <t>Unmeasured values (some measured values reported in article)</t>
        </is>
      </c>
      <c r="E2086" t="inlineStr">
        <is>
          <t>USEPA and STDMETH methods</t>
        </is>
      </c>
      <c r="F2086"/>
      <c r="G2086"/>
      <c r="H2086"/>
      <c r="I2086"/>
      <c r="J2086"/>
      <c r="K2086"/>
      <c r="L2086" t="inlineStr">
        <is>
          <t>Pimephales promelas</t>
        </is>
      </c>
      <c r="M2086" t="inlineStr">
        <is>
          <t>Fathead Minnow</t>
        </is>
      </c>
      <c r="N2086"/>
      <c r="O2086"/>
      <c r="P2086"/>
      <c r="Q2086"/>
      <c r="R2086"/>
      <c r="S2086"/>
      <c r="T2086"/>
      <c r="U2086"/>
      <c r="V2086" t="inlineStr">
        <is>
          <t>Flow-through</t>
        </is>
      </c>
      <c r="W2086" t="inlineStr">
        <is>
          <t>Fresh water</t>
        </is>
      </c>
      <c r="X2086" t="inlineStr">
        <is>
          <t>Lab</t>
        </is>
      </c>
      <c r="Y2086" t="n">
        <v>6.0</v>
      </c>
      <c r="Z2086" t="inlineStr">
        <is>
          <t>Active ingredient</t>
        </is>
      </c>
      <c r="AA2086"/>
      <c r="AB2086" t="n">
        <v>0.45</v>
      </c>
      <c r="AC2086"/>
      <c r="AD2086" t="n">
        <v>0.39</v>
      </c>
      <c r="AE2086"/>
      <c r="AF2086" t="n">
        <v>0.51</v>
      </c>
      <c r="AG2086" t="inlineStr">
        <is>
          <t>AI mg/L</t>
        </is>
      </c>
      <c r="AH2086"/>
      <c r="AI2086"/>
      <c r="AJ2086"/>
      <c r="AK2086"/>
      <c r="AL2086"/>
      <c r="AM2086"/>
      <c r="AN2086"/>
      <c r="AO2086"/>
      <c r="AP2086"/>
      <c r="AQ2086"/>
      <c r="AR2086"/>
      <c r="AS2086"/>
      <c r="AT2086"/>
      <c r="AU2086"/>
      <c r="AV2086"/>
      <c r="AW2086"/>
      <c r="AX2086" t="inlineStr">
        <is>
          <t>Mortality</t>
        </is>
      </c>
      <c r="AY2086" t="inlineStr">
        <is>
          <t>Mortality</t>
        </is>
      </c>
      <c r="AZ2086" t="inlineStr">
        <is>
          <t>LC50</t>
        </is>
      </c>
      <c r="BA2086"/>
      <c r="BB2086" t="n">
        <v>4.0</v>
      </c>
      <c r="BC2086"/>
      <c r="BD2086"/>
      <c r="BE2086"/>
      <c r="BF2086"/>
      <c r="BG2086" t="inlineStr">
        <is>
          <t>Day(s)</t>
        </is>
      </c>
      <c r="BH2086" t="inlineStr">
        <is>
          <t>Powder</t>
        </is>
      </c>
      <c r="BI2086" t="inlineStr">
        <is>
          <t>DTXSID9025114</t>
        </is>
      </c>
      <c r="BJ2086"/>
      <c r="BK2086"/>
      <c r="BL2086"/>
      <c r="BM2086"/>
      <c r="BN2086"/>
      <c r="BO2086"/>
      <c r="BP2086"/>
      <c r="BQ2086"/>
      <c r="BR2086"/>
      <c r="BS2086"/>
      <c r="BT2086" t="inlineStr">
        <is>
          <t>--</t>
        </is>
      </c>
      <c r="BU2086"/>
      <c r="BV2086"/>
      <c r="BW2086"/>
      <c r="BX2086"/>
      <c r="BY2086"/>
      <c r="BZ2086"/>
      <c r="CA2086"/>
      <c r="CB2086"/>
      <c r="CC2086"/>
      <c r="CD2086"/>
      <c r="CE2086"/>
      <c r="CF2086"/>
      <c r="CG2086"/>
      <c r="CH2086"/>
      <c r="CI2086"/>
      <c r="CJ2086" t="inlineStr">
        <is>
          <t xml:space="preserve">SOURCE/FROM FENDER'S FISH HATCHERY IN BRADY, NEBRASKA//CONTR/V,P//TMETH/EPA 1975 TEST EPA-660/3-75-009, APHA 1976//MEDIA/AERATED WELL WATER//   </t>
        </is>
      </c>
      <c r="CK2086" t="inlineStr">
        <is>
          <t>Monsanto Co.</t>
        </is>
      </c>
      <c r="CL2086" t="n">
        <v>189614.0</v>
      </c>
      <c r="CM2086" t="inlineStr">
        <is>
          <t>Dynamic Toxicity of Santoflex 13 to Fatheads Minnows (Pimephales promelas)</t>
        </is>
      </c>
      <c r="CN2086" t="inlineStr">
        <is>
          <t>St. Louis, MO, USA: Monsanto (Performed at ABC Laboratories, Inc.), Report No. #21850-A/AB-780121B (Monsanto):104 p.</t>
        </is>
      </c>
      <c r="CO2086" t="n">
        <v>1979.0</v>
      </c>
      <c r="CP2086" t="inlineStr">
        <is>
          <t>Monsanto Co. (1979). Dynamic Toxicity of Santoflex 13 to Fatheads Minnows (Pimephales promelas). St. Louis, MO, USA: Monsanto (Performed at ABC Laboratories, Inc.), Report No. #21850-A/AB-780121B (Monsanto), 104 p. ECOREF#:189614</t>
        </is>
      </c>
    </row>
    <row r="2087">
      <c r="A2087" t="n">
        <v>811972.0</v>
      </c>
      <c r="B2087" t="inlineStr">
        <is>
          <t>1,1,1,2-Tetrafluoroethane</t>
        </is>
      </c>
      <c r="C2087"/>
      <c r="D2087" t="inlineStr">
        <is>
          <t>Measured</t>
        </is>
      </c>
      <c r="E2087" t="inlineStr">
        <is>
          <t>Other Method</t>
        </is>
      </c>
      <c r="F2087"/>
      <c r="G2087"/>
      <c r="H2087"/>
      <c r="I2087"/>
      <c r="J2087"/>
      <c r="K2087"/>
      <c r="L2087" t="inlineStr">
        <is>
          <t>Pimephales promelas</t>
        </is>
      </c>
      <c r="M2087" t="inlineStr">
        <is>
          <t>Fathead Minnow</t>
        </is>
      </c>
      <c r="N2087" t="inlineStr">
        <is>
          <t>Juvenile</t>
        </is>
      </c>
      <c r="O2087"/>
      <c r="P2087"/>
      <c r="Q2087"/>
      <c r="R2087"/>
      <c r="S2087"/>
      <c r="T2087"/>
      <c r="U2087"/>
      <c r="V2087" t="inlineStr">
        <is>
          <t>Flow-through</t>
        </is>
      </c>
      <c r="W2087" t="inlineStr">
        <is>
          <t>Fresh water</t>
        </is>
      </c>
      <c r="X2087" t="inlineStr">
        <is>
          <t>Lab</t>
        </is>
      </c>
      <c r="Y2087" t="n">
        <v>6.0</v>
      </c>
      <c r="Z2087" t="inlineStr">
        <is>
          <t>Active ingredient</t>
        </is>
      </c>
      <c r="AA2087" t="inlineStr">
        <is>
          <t>&gt;</t>
        </is>
      </c>
      <c r="AB2087" t="n">
        <v>818.0</v>
      </c>
      <c r="AC2087"/>
      <c r="AD2087"/>
      <c r="AE2087"/>
      <c r="AF2087"/>
      <c r="AG2087" t="inlineStr">
        <is>
          <t>AI mg/L</t>
        </is>
      </c>
      <c r="AH2087"/>
      <c r="AI2087"/>
      <c r="AJ2087"/>
      <c r="AK2087"/>
      <c r="AL2087"/>
      <c r="AM2087"/>
      <c r="AN2087"/>
      <c r="AO2087"/>
      <c r="AP2087"/>
      <c r="AQ2087"/>
      <c r="AR2087"/>
      <c r="AS2087"/>
      <c r="AT2087"/>
      <c r="AU2087"/>
      <c r="AV2087"/>
      <c r="AW2087"/>
      <c r="AX2087" t="inlineStr">
        <is>
          <t>Mortality</t>
        </is>
      </c>
      <c r="AY2087" t="inlineStr">
        <is>
          <t>Mortality</t>
        </is>
      </c>
      <c r="AZ2087" t="inlineStr">
        <is>
          <t>LC50</t>
        </is>
      </c>
      <c r="BA2087"/>
      <c r="BB2087" t="n">
        <v>4.0</v>
      </c>
      <c r="BC2087"/>
      <c r="BD2087"/>
      <c r="BE2087"/>
      <c r="BF2087"/>
      <c r="BG2087" t="inlineStr">
        <is>
          <t>Day(s)</t>
        </is>
      </c>
      <c r="BH2087"/>
      <c r="BI2087" t="inlineStr">
        <is>
          <t>DTXSID1021324</t>
        </is>
      </c>
      <c r="BJ2087"/>
      <c r="BK2087"/>
      <c r="BL2087" t="inlineStr">
        <is>
          <t>Acute</t>
        </is>
      </c>
      <c r="BM2087" t="inlineStr">
        <is>
          <t>JV</t>
        </is>
      </c>
      <c r="BN2087"/>
      <c r="BO2087"/>
      <c r="BP2087"/>
      <c r="BQ2087"/>
      <c r="BR2087"/>
      <c r="BS2087"/>
      <c r="BT2087" t="inlineStr">
        <is>
          <t>--</t>
        </is>
      </c>
      <c r="BU2087"/>
      <c r="BV2087"/>
      <c r="BW2087"/>
      <c r="BX2087"/>
      <c r="BY2087"/>
      <c r="BZ2087"/>
      <c r="CA2087"/>
      <c r="CB2087"/>
      <c r="CC2087"/>
      <c r="CD2087"/>
      <c r="CE2087"/>
      <c r="CF2087"/>
      <c r="CG2087"/>
      <c r="CH2087"/>
      <c r="CI2087" t="inlineStr">
        <is>
          <t xml:space="preserve">ALK/ONLY MEASURED AT 818 MG/L DOSE//HARD/ONLY MEASURED AT 818 MG/L DOSE// </t>
        </is>
      </c>
      <c r="CJ2087" t="inlineStr">
        <is>
          <t xml:space="preserve">SOURCE/SUPPLIED BY AQUATIC BIOSYSTEMS, FT. COLLINS, COLORADO//CONTR/C,P//TMETH/MODIFIED CALIFORNIA DEPT. OF FISH AND GAME (CDFG 1988) HAZARDOUS WASTE DETERMINATION PROTOCOL//MEDIA/EPA SYNTHETIC SOFT WATER//  ALK/ONLY MEASURED AT 818 MG/L DOSE//HARD/ONLY MEASURED AT 818 MG/L DOSE// </t>
        </is>
      </c>
      <c r="CK2087" t="inlineStr">
        <is>
          <t>McCampbell Analytical, Inc.</t>
        </is>
      </c>
      <c r="CL2087" t="n">
        <v>187156.0</v>
      </c>
      <c r="CM2087" t="inlineStr">
        <is>
          <t>Analytical Report R134a HazWaste Assessment</t>
        </is>
      </c>
      <c r="CN2087" t="inlineStr">
        <is>
          <t>Report 2103036, created for California Air Resources Board, Sacramento, CA:72 p.</t>
        </is>
      </c>
      <c r="CO2087" t="n">
        <v>2021.0</v>
      </c>
      <c r="CP2087" t="inlineStr">
        <is>
          <t>McCampbell Analytical, Inc. (2021). Analytical Report R134a HazWaste Assessment. Report 2103036, created for California Air Resources Board, Sacramento, CA, 72 p. ECOREF#:187156</t>
        </is>
      </c>
    </row>
    <row r="2088">
      <c r="A2088" t="n">
        <v>813785.0</v>
      </c>
      <c r="B2088" t="inlineStr">
        <is>
          <t>Phosphoric acid, Dimethyl ester</t>
        </is>
      </c>
      <c r="C2088"/>
      <c r="D2088" t="inlineStr">
        <is>
          <t>Unmeasured</t>
        </is>
      </c>
      <c r="E2088" t="inlineStr">
        <is>
          <t>Not coded</t>
        </is>
      </c>
      <c r="F2088"/>
      <c r="G2088"/>
      <c r="H2088"/>
      <c r="I2088"/>
      <c r="J2088"/>
      <c r="K2088"/>
      <c r="L2088" t="inlineStr">
        <is>
          <t>Pimephales promelas</t>
        </is>
      </c>
      <c r="M2088" t="inlineStr">
        <is>
          <t>Fathead Minnow</t>
        </is>
      </c>
      <c r="N2088"/>
      <c r="O2088"/>
      <c r="P2088"/>
      <c r="Q2088"/>
      <c r="R2088"/>
      <c r="S2088"/>
      <c r="T2088"/>
      <c r="U2088"/>
      <c r="V2088" t="inlineStr">
        <is>
          <t>Static</t>
        </is>
      </c>
      <c r="W2088" t="inlineStr">
        <is>
          <t>Fresh water</t>
        </is>
      </c>
      <c r="X2088" t="inlineStr">
        <is>
          <t>Lab</t>
        </is>
      </c>
      <c r="Y2088"/>
      <c r="Z2088" t="inlineStr">
        <is>
          <t>Formulation</t>
        </is>
      </c>
      <c r="AA2088"/>
      <c r="AB2088" t="n">
        <v>18.0</v>
      </c>
      <c r="AC2088"/>
      <c r="AD2088"/>
      <c r="AE2088"/>
      <c r="AF2088"/>
      <c r="AG2088" t="inlineStr">
        <is>
          <t>AI mg/L</t>
        </is>
      </c>
      <c r="AH2088"/>
      <c r="AI2088"/>
      <c r="AJ2088"/>
      <c r="AK2088"/>
      <c r="AL2088"/>
      <c r="AM2088"/>
      <c r="AN2088"/>
      <c r="AO2088"/>
      <c r="AP2088"/>
      <c r="AQ2088"/>
      <c r="AR2088"/>
      <c r="AS2088"/>
      <c r="AT2088"/>
      <c r="AU2088"/>
      <c r="AV2088"/>
      <c r="AW2088"/>
      <c r="AX2088" t="inlineStr">
        <is>
          <t>Mortality</t>
        </is>
      </c>
      <c r="AY2088" t="inlineStr">
        <is>
          <t>Mortality</t>
        </is>
      </c>
      <c r="AZ2088" t="inlineStr">
        <is>
          <t>LC50</t>
        </is>
      </c>
      <c r="BA2088"/>
      <c r="BB2088" t="n">
        <v>4.0</v>
      </c>
      <c r="BC2088"/>
      <c r="BD2088"/>
      <c r="BE2088"/>
      <c r="BF2088"/>
      <c r="BG2088" t="inlineStr">
        <is>
          <t>Day(s)</t>
        </is>
      </c>
      <c r="BH2088"/>
      <c r="BI2088" t="inlineStr">
        <is>
          <t>DTXSID5025150</t>
        </is>
      </c>
      <c r="BJ2088" t="inlineStr">
        <is>
          <t>10.1016/0043-1354(69)90046-3</t>
        </is>
      </c>
      <c r="BK2088"/>
      <c r="BL2088"/>
      <c r="BM2088"/>
      <c r="BN2088"/>
      <c r="BO2088"/>
      <c r="BP2088"/>
      <c r="BQ2088"/>
      <c r="BR2088"/>
      <c r="BS2088"/>
      <c r="BT2088" t="inlineStr">
        <is>
          <t>--</t>
        </is>
      </c>
      <c r="BU2088"/>
      <c r="BV2088"/>
      <c r="BW2088"/>
      <c r="BX2088"/>
      <c r="BY2088"/>
      <c r="BZ2088"/>
      <c r="CA2088"/>
      <c r="CB2088"/>
      <c r="CC2088"/>
      <c r="CD2088"/>
      <c r="CE2088"/>
      <c r="CF2088"/>
      <c r="CG2088"/>
      <c r="CH2088"/>
      <c r="CI2088"/>
      <c r="CJ2088"/>
      <c r="CK2088" t="inlineStr">
        <is>
          <t>Bender,M.E.</t>
        </is>
      </c>
      <c r="CL2088" t="n">
        <v>901.0</v>
      </c>
      <c r="CM2088" t="inlineStr">
        <is>
          <t>The Toxicity of the Hydrolysis and Breakdown Products of Malathion to the Fathead Minnow (Pimephales promelas, Rafinesque)</t>
        </is>
      </c>
      <c r="CN2088" t="inlineStr">
        <is>
          <t>Water Res.3(8): 571-582</t>
        </is>
      </c>
      <c r="CO2088" t="n">
        <v>1969.0</v>
      </c>
      <c r="CP2088" t="inlineStr">
        <is>
          <t>Bender,M.E. (1969). The Toxicity of the Hydrolysis and Breakdown Products of Malathion to the Fathead Minnow (Pimephales promelas, Rafinesque). Water Res., 3, (8), 571-582. doi:10.1016/0043-1354(69)90046-3. ECOREF#:901</t>
        </is>
      </c>
    </row>
    <row r="2089">
      <c r="A2089" t="n">
        <v>818611.0</v>
      </c>
      <c r="B2089" t="inlineStr">
        <is>
          <t>2-Hydroxyethyl acrylate</t>
        </is>
      </c>
      <c r="C2089"/>
      <c r="D2089" t="inlineStr">
        <is>
          <t>Measured</t>
        </is>
      </c>
      <c r="E2089" t="inlineStr">
        <is>
          <t>Not coded</t>
        </is>
      </c>
      <c r="F2089" t="inlineStr">
        <is>
          <t>&gt;</t>
        </is>
      </c>
      <c r="G2089" t="n">
        <v>97.0</v>
      </c>
      <c r="H2089"/>
      <c r="I2089"/>
      <c r="J2089"/>
      <c r="K2089"/>
      <c r="L2089" t="inlineStr">
        <is>
          <t>Pimephales promelas</t>
        </is>
      </c>
      <c r="M2089" t="inlineStr">
        <is>
          <t>Fathead Minnow</t>
        </is>
      </c>
      <c r="N2089" t="inlineStr">
        <is>
          <t>Juvenile</t>
        </is>
      </c>
      <c r="O2089"/>
      <c r="P2089"/>
      <c r="Q2089"/>
      <c r="R2089" t="n">
        <v>28.0</v>
      </c>
      <c r="S2089"/>
      <c r="T2089" t="n">
        <v>34.0</v>
      </c>
      <c r="U2089" t="inlineStr">
        <is>
          <t>Day(s)</t>
        </is>
      </c>
      <c r="V2089" t="inlineStr">
        <is>
          <t>Flow-through</t>
        </is>
      </c>
      <c r="W2089" t="inlineStr">
        <is>
          <t>Fresh water</t>
        </is>
      </c>
      <c r="X2089" t="inlineStr">
        <is>
          <t>Lab</t>
        </is>
      </c>
      <c r="Y2089"/>
      <c r="Z2089" t="inlineStr">
        <is>
          <t>Active ingredient</t>
        </is>
      </c>
      <c r="AA2089"/>
      <c r="AB2089" t="n">
        <v>4.8</v>
      </c>
      <c r="AC2089"/>
      <c r="AD2089"/>
      <c r="AE2089"/>
      <c r="AF2089"/>
      <c r="AG2089" t="inlineStr">
        <is>
          <t>AI mg/L</t>
        </is>
      </c>
      <c r="AH2089"/>
      <c r="AI2089"/>
      <c r="AJ2089"/>
      <c r="AK2089"/>
      <c r="AL2089"/>
      <c r="AM2089"/>
      <c r="AN2089"/>
      <c r="AO2089"/>
      <c r="AP2089"/>
      <c r="AQ2089"/>
      <c r="AR2089"/>
      <c r="AS2089"/>
      <c r="AT2089"/>
      <c r="AU2089"/>
      <c r="AV2089"/>
      <c r="AW2089"/>
      <c r="AX2089" t="inlineStr">
        <is>
          <t>Mortality</t>
        </is>
      </c>
      <c r="AY2089" t="inlineStr">
        <is>
          <t>Mortality</t>
        </is>
      </c>
      <c r="AZ2089" t="inlineStr">
        <is>
          <t>LC50</t>
        </is>
      </c>
      <c r="BA2089"/>
      <c r="BB2089" t="n">
        <v>4.0</v>
      </c>
      <c r="BC2089"/>
      <c r="BD2089"/>
      <c r="BE2089"/>
      <c r="BF2089"/>
      <c r="BG2089" t="inlineStr">
        <is>
          <t>Day(s)</t>
        </is>
      </c>
      <c r="BH2089" t="inlineStr">
        <is>
          <t>Pure</t>
        </is>
      </c>
      <c r="BI2089" t="inlineStr">
        <is>
          <t>DTXSID2022123</t>
        </is>
      </c>
      <c r="BJ2089" t="inlineStr">
        <is>
          <t>10.1007/BF02021005</t>
        </is>
      </c>
      <c r="BK2089"/>
      <c r="BL2089"/>
      <c r="BM2089"/>
      <c r="BN2089"/>
      <c r="BO2089"/>
      <c r="BP2089"/>
      <c r="BQ2089"/>
      <c r="BR2089"/>
      <c r="BS2089"/>
      <c r="BT2089" t="inlineStr">
        <is>
          <t>--</t>
        </is>
      </c>
      <c r="BU2089"/>
      <c r="BV2089"/>
      <c r="BW2089"/>
      <c r="BX2089"/>
      <c r="BY2089"/>
      <c r="BZ2089"/>
      <c r="CA2089"/>
      <c r="CB2089"/>
      <c r="CC2089"/>
      <c r="CD2089"/>
      <c r="CE2089"/>
      <c r="CF2089"/>
      <c r="CG2089"/>
      <c r="CH2089"/>
      <c r="CI2089"/>
      <c r="CJ2089"/>
      <c r="CK2089" t="inlineStr">
        <is>
          <t>Russom,C.L., R.A. Drummond, and A.D. Hoffman</t>
        </is>
      </c>
      <c r="CL2089" t="n">
        <v>13120.0</v>
      </c>
      <c r="CM2089" t="inlineStr">
        <is>
          <t>Acute Toxicity and Behavioral Effects of Acrylates and Methacrylates to Juvenile Fathead Minnows</t>
        </is>
      </c>
      <c r="CN2089" t="inlineStr">
        <is>
          <t>Bull. Environ. Contam. Toxicol.41:589-596</t>
        </is>
      </c>
      <c r="CO2089" t="n">
        <v>1988.0</v>
      </c>
      <c r="CP2089" t="inlineStr">
        <is>
          <t>Russom,C.L., R.A. Drummond, and A.D. Hoffman (1988). Acute Toxicity and Behavioral Effects of Acrylates and Methacrylates to Juvenile Fathead Minnows. Bull. Environ. Contam. Toxicol., 41, 589-596. doi:10.1007/BF02021005. ECOREF#:13120</t>
        </is>
      </c>
    </row>
    <row r="2090">
      <c r="A2090" t="n">
        <v>818611.0</v>
      </c>
      <c r="B2090" t="inlineStr">
        <is>
          <t>2-Hydroxyethyl acrylate</t>
        </is>
      </c>
      <c r="C2090"/>
      <c r="D2090" t="inlineStr">
        <is>
          <t>Measured</t>
        </is>
      </c>
      <c r="E2090" t="inlineStr">
        <is>
          <t>Not reported</t>
        </is>
      </c>
      <c r="F2090" t="inlineStr">
        <is>
          <t>&gt;</t>
        </is>
      </c>
      <c r="G2090" t="n">
        <v>97.0</v>
      </c>
      <c r="H2090"/>
      <c r="I2090"/>
      <c r="J2090"/>
      <c r="K2090"/>
      <c r="L2090" t="inlineStr">
        <is>
          <t>Pimephales promelas</t>
        </is>
      </c>
      <c r="M2090" t="inlineStr">
        <is>
          <t>Fathead Minnow</t>
        </is>
      </c>
      <c r="N2090"/>
      <c r="O2090"/>
      <c r="P2090" t="n">
        <v>28.0</v>
      </c>
      <c r="Q2090"/>
      <c r="R2090"/>
      <c r="S2090"/>
      <c r="T2090"/>
      <c r="U2090" t="inlineStr">
        <is>
          <t>Day(s)</t>
        </is>
      </c>
      <c r="V2090" t="inlineStr">
        <is>
          <t>Flow-through</t>
        </is>
      </c>
      <c r="W2090" t="inlineStr">
        <is>
          <t>Fresh water</t>
        </is>
      </c>
      <c r="X2090" t="inlineStr">
        <is>
          <t>Lab</t>
        </is>
      </c>
      <c r="Y2090"/>
      <c r="Z2090" t="inlineStr">
        <is>
          <t>Active ingredient</t>
        </is>
      </c>
      <c r="AA2090"/>
      <c r="AB2090" t="n">
        <v>4.8</v>
      </c>
      <c r="AC2090"/>
      <c r="AD2090"/>
      <c r="AE2090"/>
      <c r="AF2090"/>
      <c r="AG2090" t="inlineStr">
        <is>
          <t>AI mg/L</t>
        </is>
      </c>
      <c r="AH2090"/>
      <c r="AI2090"/>
      <c r="AJ2090"/>
      <c r="AK2090"/>
      <c r="AL2090"/>
      <c r="AM2090"/>
      <c r="AN2090"/>
      <c r="AO2090"/>
      <c r="AP2090"/>
      <c r="AQ2090"/>
      <c r="AR2090"/>
      <c r="AS2090"/>
      <c r="AT2090"/>
      <c r="AU2090"/>
      <c r="AV2090"/>
      <c r="AW2090"/>
      <c r="AX2090" t="inlineStr">
        <is>
          <t>Mortality</t>
        </is>
      </c>
      <c r="AY2090" t="inlineStr">
        <is>
          <t>Mortality</t>
        </is>
      </c>
      <c r="AZ2090" t="inlineStr">
        <is>
          <t>LC50</t>
        </is>
      </c>
      <c r="BA2090"/>
      <c r="BB2090" t="n">
        <v>4.0</v>
      </c>
      <c r="BC2090"/>
      <c r="BD2090"/>
      <c r="BE2090"/>
      <c r="BF2090"/>
      <c r="BG2090" t="inlineStr">
        <is>
          <t>Day(s)</t>
        </is>
      </c>
      <c r="BH2090"/>
      <c r="BI2090" t="inlineStr">
        <is>
          <t>DTXSID2022123</t>
        </is>
      </c>
      <c r="BJ2090"/>
      <c r="BK2090"/>
      <c r="BL2090" t="inlineStr">
        <is>
          <t>Acute</t>
        </is>
      </c>
      <c r="BM2090"/>
      <c r="BN2090"/>
      <c r="BO2090"/>
      <c r="BP2090"/>
      <c r="BQ2090"/>
      <c r="BR2090"/>
      <c r="BS2090"/>
      <c r="BT2090" t="inlineStr">
        <is>
          <t>--</t>
        </is>
      </c>
      <c r="BU2090"/>
      <c r="BV2090"/>
      <c r="BW2090"/>
      <c r="BX2090"/>
      <c r="BY2090"/>
      <c r="BZ2090"/>
      <c r="CA2090"/>
      <c r="CB2090"/>
      <c r="CC2090"/>
      <c r="CD2090"/>
      <c r="CE2090"/>
      <c r="CF2090"/>
      <c r="CG2090"/>
      <c r="CH2090"/>
      <c r="CI2090"/>
      <c r="CJ2090" t="inlineStr">
        <is>
          <t xml:space="preserve">SOURCE/FROM US EPA ENVIRONMENTAL RESEARCH LABORATORY-DULUTH AND THE UNIVERSITY OF WISCONSIN-SUPERIOR CAMPUS//MEDIA/LAKE SUPERIOR WATER OR DECHLORINATED WATER//   </t>
        </is>
      </c>
      <c r="CK2090" t="inlineStr">
        <is>
          <t>Geiger,D.L., S.H. Poirier, L.T. Brooke, and D.J. Call</t>
        </is>
      </c>
      <c r="CL2090" t="n">
        <v>12858.0</v>
      </c>
      <c r="CM2090" t="inlineStr">
        <is>
          <t>Acute Toxicities of Organic Chemicals to Fathead Minnows (Pimephales promelas) Volume III</t>
        </is>
      </c>
      <c r="CN2090" t="inlineStr">
        <is>
          <t>Center for Lake Superior Environmental Studies, University of Wisconsin, Superior, WI:328 p.</t>
        </is>
      </c>
      <c r="CO2090" t="n">
        <v>1986.0</v>
      </c>
      <c r="CP2090" t="inlineStr">
        <is>
          <t>Geiger,D.L., S.H. Poirier, L.T. Brooke, and D.J. Call (1986). Acute Toxicities of Organic Chemicals to Fathead Minnows (Pimephales promelas) Volume III. Center for Lake Superior Environmental Studies, University of Wisconsin, Superior, WI, 328 p. ECOREF#:12858</t>
        </is>
      </c>
    </row>
    <row r="2091">
      <c r="A2091" t="n">
        <v>818724.0</v>
      </c>
      <c r="B2091" t="inlineStr">
        <is>
          <t>1-Octyn-3-ol</t>
        </is>
      </c>
      <c r="C2091"/>
      <c r="D2091" t="inlineStr">
        <is>
          <t>Measured</t>
        </is>
      </c>
      <c r="E2091" t="inlineStr">
        <is>
          <t>Not coded</t>
        </is>
      </c>
      <c r="F2091"/>
      <c r="G2091" t="n">
        <v>96.0</v>
      </c>
      <c r="H2091"/>
      <c r="I2091"/>
      <c r="J2091"/>
      <c r="K2091"/>
      <c r="L2091" t="inlineStr">
        <is>
          <t>Pimephales promelas</t>
        </is>
      </c>
      <c r="M2091" t="inlineStr">
        <is>
          <t>Fathead Minnow</t>
        </is>
      </c>
      <c r="N2091"/>
      <c r="O2091"/>
      <c r="P2091" t="n">
        <v>31.0</v>
      </c>
      <c r="Q2091"/>
      <c r="R2091"/>
      <c r="S2091"/>
      <c r="T2091"/>
      <c r="U2091" t="inlineStr">
        <is>
          <t>Day(s)</t>
        </is>
      </c>
      <c r="V2091" t="inlineStr">
        <is>
          <t>Flow-through</t>
        </is>
      </c>
      <c r="W2091" t="inlineStr">
        <is>
          <t>Fresh water</t>
        </is>
      </c>
      <c r="X2091" t="inlineStr">
        <is>
          <t>Lab</t>
        </is>
      </c>
      <c r="Y2091"/>
      <c r="Z2091" t="inlineStr">
        <is>
          <t>Active ingredient</t>
        </is>
      </c>
      <c r="AA2091"/>
      <c r="AB2091" t="n">
        <v>0.413</v>
      </c>
      <c r="AC2091"/>
      <c r="AD2091" t="n">
        <v>0.37</v>
      </c>
      <c r="AE2091"/>
      <c r="AF2091" t="n">
        <v>0.46</v>
      </c>
      <c r="AG2091" t="inlineStr">
        <is>
          <t>AI mg/L</t>
        </is>
      </c>
      <c r="AH2091"/>
      <c r="AI2091"/>
      <c r="AJ2091"/>
      <c r="AK2091"/>
      <c r="AL2091"/>
      <c r="AM2091"/>
      <c r="AN2091"/>
      <c r="AO2091"/>
      <c r="AP2091"/>
      <c r="AQ2091"/>
      <c r="AR2091"/>
      <c r="AS2091"/>
      <c r="AT2091"/>
      <c r="AU2091"/>
      <c r="AV2091"/>
      <c r="AW2091"/>
      <c r="AX2091" t="inlineStr">
        <is>
          <t>Mortality</t>
        </is>
      </c>
      <c r="AY2091" t="inlineStr">
        <is>
          <t>Mortality</t>
        </is>
      </c>
      <c r="AZ2091" t="inlineStr">
        <is>
          <t>LC50</t>
        </is>
      </c>
      <c r="BA2091"/>
      <c r="BB2091" t="n">
        <v>4.0</v>
      </c>
      <c r="BC2091"/>
      <c r="BD2091"/>
      <c r="BE2091"/>
      <c r="BF2091"/>
      <c r="BG2091" t="inlineStr">
        <is>
          <t>Day(s)</t>
        </is>
      </c>
      <c r="BH2091" t="inlineStr">
        <is>
          <t>Pure</t>
        </is>
      </c>
      <c r="BI2091" t="inlineStr">
        <is>
          <t>DTXSID7022124</t>
        </is>
      </c>
      <c r="BJ2091"/>
      <c r="BK2091"/>
      <c r="BL2091"/>
      <c r="BM2091"/>
      <c r="BN2091"/>
      <c r="BO2091"/>
      <c r="BP2091"/>
      <c r="BQ2091"/>
      <c r="BR2091"/>
      <c r="BS2091"/>
      <c r="BT2091" t="inlineStr">
        <is>
          <t>--</t>
        </is>
      </c>
      <c r="BU2091"/>
      <c r="BV2091"/>
      <c r="BW2091"/>
      <c r="BX2091"/>
      <c r="BY2091"/>
      <c r="BZ2091"/>
      <c r="CA2091"/>
      <c r="CB2091"/>
      <c r="CC2091"/>
      <c r="CD2091"/>
      <c r="CE2091"/>
      <c r="CF2091"/>
      <c r="CG2091"/>
      <c r="CH2091"/>
      <c r="CI2091" t="inlineStr">
        <is>
          <t xml:space="preserve"> Affected fish were hyperactive, swam in a corkscrew/spiral pattern near the tank surface, were overreactive to external stimuli NAd had rigid musculature.  They also had spinal deformities and lost equilibrium prior to death. </t>
        </is>
      </c>
      <c r="CJ2091" t="inlineStr">
        <is>
          <t xml:space="preserve">   Affected fish were hyperactive, swam in a corkscrew/spiral pattern near the tank surface, were overreactive to external stimuli NAd had rigid musculature.  They also had spinal deformities and lost equilibrium prior to death. </t>
        </is>
      </c>
      <c r="CK2091" t="inlineStr">
        <is>
          <t>Geiger,D.L., D.J. Call, and L.T. Brooke</t>
        </is>
      </c>
      <c r="CL2091" t="n">
        <v>12859.0</v>
      </c>
      <c r="CM2091" t="inlineStr">
        <is>
          <t>Acute Toxicities of Organic Chemicals to Fathead Minnows (Pimephales promelas) Volume IV</t>
        </is>
      </c>
      <c r="CN2091" t="inlineStr">
        <is>
          <t>Center for Lake Superior Environmental Studies, University of Wisconsin, Superior, WI4:355 p.</t>
        </is>
      </c>
      <c r="CO2091" t="n">
        <v>1988.0</v>
      </c>
      <c r="CP2091" t="inlineStr">
        <is>
          <t>Geiger,D.L., D.J. Call, and L.T. Brooke (1988). Acute Toxicities of Organic Chemicals to Fathead Minnows (Pimephales promelas) Volume IV. Center for Lake Superior Environmental Studies, University of Wisconsin, Superior, WI, 4, 355 p. ECOREF#:12859</t>
        </is>
      </c>
    </row>
    <row r="2092">
      <c r="A2092" t="n">
        <v>818724.0</v>
      </c>
      <c r="B2092" t="inlineStr">
        <is>
          <t>1-Octyn-3-ol</t>
        </is>
      </c>
      <c r="C2092"/>
      <c r="D2092" t="inlineStr">
        <is>
          <t>Measured</t>
        </is>
      </c>
      <c r="E2092" t="inlineStr">
        <is>
          <t>Not coded</t>
        </is>
      </c>
      <c r="F2092" t="inlineStr">
        <is>
          <t>&gt;=</t>
        </is>
      </c>
      <c r="G2092" t="n">
        <v>95.0</v>
      </c>
      <c r="H2092"/>
      <c r="I2092"/>
      <c r="J2092"/>
      <c r="K2092"/>
      <c r="L2092" t="inlineStr">
        <is>
          <t>Pimephales promelas</t>
        </is>
      </c>
      <c r="M2092" t="inlineStr">
        <is>
          <t>Fathead Minnow</t>
        </is>
      </c>
      <c r="N2092" t="inlineStr">
        <is>
          <t>Juvenile</t>
        </is>
      </c>
      <c r="O2092"/>
      <c r="P2092"/>
      <c r="Q2092"/>
      <c r="R2092" t="n">
        <v>29.0</v>
      </c>
      <c r="S2092"/>
      <c r="T2092" t="n">
        <v>33.0</v>
      </c>
      <c r="U2092" t="inlineStr">
        <is>
          <t>Day(s)</t>
        </is>
      </c>
      <c r="V2092" t="inlineStr">
        <is>
          <t>Flow-through</t>
        </is>
      </c>
      <c r="W2092" t="inlineStr">
        <is>
          <t>Fresh water</t>
        </is>
      </c>
      <c r="X2092" t="inlineStr">
        <is>
          <t>Lab</t>
        </is>
      </c>
      <c r="Y2092"/>
      <c r="Z2092" t="inlineStr">
        <is>
          <t>Active ingredient</t>
        </is>
      </c>
      <c r="AA2092"/>
      <c r="AB2092" t="n">
        <v>0.413</v>
      </c>
      <c r="AC2092"/>
      <c r="AD2092" t="n">
        <v>0.37</v>
      </c>
      <c r="AE2092"/>
      <c r="AF2092" t="n">
        <v>0.46</v>
      </c>
      <c r="AG2092" t="inlineStr">
        <is>
          <t>AI mg/L</t>
        </is>
      </c>
      <c r="AH2092"/>
      <c r="AI2092"/>
      <c r="AJ2092"/>
      <c r="AK2092"/>
      <c r="AL2092"/>
      <c r="AM2092"/>
      <c r="AN2092"/>
      <c r="AO2092"/>
      <c r="AP2092"/>
      <c r="AQ2092"/>
      <c r="AR2092"/>
      <c r="AS2092"/>
      <c r="AT2092"/>
      <c r="AU2092"/>
      <c r="AV2092"/>
      <c r="AW2092"/>
      <c r="AX2092" t="inlineStr">
        <is>
          <t>Mortality</t>
        </is>
      </c>
      <c r="AY2092" t="inlineStr">
        <is>
          <t>Mortality</t>
        </is>
      </c>
      <c r="AZ2092" t="inlineStr">
        <is>
          <t>LC50</t>
        </is>
      </c>
      <c r="BA2092"/>
      <c r="BB2092" t="n">
        <v>4.0</v>
      </c>
      <c r="BC2092"/>
      <c r="BD2092"/>
      <c r="BE2092"/>
      <c r="BF2092"/>
      <c r="BG2092" t="inlineStr">
        <is>
          <t>Day(s)</t>
        </is>
      </c>
      <c r="BH2092" t="inlineStr">
        <is>
          <t>Pure</t>
        </is>
      </c>
      <c r="BI2092" t="inlineStr">
        <is>
          <t>DTXSID7022124</t>
        </is>
      </c>
      <c r="BJ2092" t="inlineStr">
        <is>
          <t>10.3109/00498258909042295</t>
        </is>
      </c>
      <c r="BK2092"/>
      <c r="BL2092"/>
      <c r="BM2092"/>
      <c r="BN2092"/>
      <c r="BO2092"/>
      <c r="BP2092"/>
      <c r="BQ2092"/>
      <c r="BR2092"/>
      <c r="BS2092"/>
      <c r="BT2092" t="inlineStr">
        <is>
          <t>--</t>
        </is>
      </c>
      <c r="BU2092"/>
      <c r="BV2092"/>
      <c r="BW2092"/>
      <c r="BX2092"/>
      <c r="BY2092"/>
      <c r="BZ2092"/>
      <c r="CA2092"/>
      <c r="CB2092"/>
      <c r="CC2092"/>
      <c r="CD2092"/>
      <c r="CE2092"/>
      <c r="CF2092"/>
      <c r="CG2092"/>
      <c r="CH2092"/>
      <c r="CI2092"/>
      <c r="CJ2092"/>
      <c r="CK2092" t="inlineStr">
        <is>
          <t>Veith,G.D., R.L. Lipnick, and C.L. Russom</t>
        </is>
      </c>
      <c r="CL2092" t="n">
        <v>2721.0</v>
      </c>
      <c r="CM2092" t="inlineStr">
        <is>
          <t>The Toxicity of Acetylenic Alcohols to the Fathead Minnow, Pimephales promelas: Narcosis and Proelectrophile Activation</t>
        </is>
      </c>
      <c r="CN2092" t="inlineStr">
        <is>
          <t>Xenobiotica19(5): 555-565</t>
        </is>
      </c>
      <c r="CO2092" t="n">
        <v>1989.0</v>
      </c>
      <c r="CP2092" t="inlineStr">
        <is>
          <t>Veith,G.D., R.L. Lipnick, and C.L. Russom (1989). The Toxicity of Acetylenic Alcohols to the Fathead Minnow, Pimephales promelas: Narcosis and Proelectrophile Activation. Xenobiotica, 19, (5), 555-565. doi:10.3109/00498258909042295. ECOREF#:2721</t>
        </is>
      </c>
    </row>
    <row r="2093">
      <c r="A2093" t="n">
        <v>821556.0</v>
      </c>
      <c r="B2093" t="inlineStr">
        <is>
          <t>2-Nonanone</t>
        </is>
      </c>
      <c r="C2093"/>
      <c r="D2093" t="inlineStr">
        <is>
          <t>Measured</t>
        </is>
      </c>
      <c r="E2093" t="inlineStr">
        <is>
          <t>Not reported</t>
        </is>
      </c>
      <c r="F2093" t="inlineStr">
        <is>
          <t>&gt;</t>
        </is>
      </c>
      <c r="G2093" t="n">
        <v>99.0</v>
      </c>
      <c r="H2093"/>
      <c r="I2093"/>
      <c r="J2093"/>
      <c r="K2093"/>
      <c r="L2093" t="inlineStr">
        <is>
          <t>Pimephales promelas</t>
        </is>
      </c>
      <c r="M2093" t="inlineStr">
        <is>
          <t>Fathead Minnow</t>
        </is>
      </c>
      <c r="N2093"/>
      <c r="O2093"/>
      <c r="P2093" t="n">
        <v>31.0</v>
      </c>
      <c r="Q2093"/>
      <c r="R2093"/>
      <c r="S2093"/>
      <c r="T2093"/>
      <c r="U2093" t="inlineStr">
        <is>
          <t>Day(s)</t>
        </is>
      </c>
      <c r="V2093" t="inlineStr">
        <is>
          <t>Flow-through</t>
        </is>
      </c>
      <c r="W2093" t="inlineStr">
        <is>
          <t>Fresh water</t>
        </is>
      </c>
      <c r="X2093" t="inlineStr">
        <is>
          <t>Lab</t>
        </is>
      </c>
      <c r="Y2093"/>
      <c r="Z2093" t="inlineStr">
        <is>
          <t>Active ingredient</t>
        </is>
      </c>
      <c r="AA2093"/>
      <c r="AB2093" t="n">
        <v>15.2</v>
      </c>
      <c r="AC2093"/>
      <c r="AD2093"/>
      <c r="AE2093"/>
      <c r="AF2093"/>
      <c r="AG2093" t="inlineStr">
        <is>
          <t>AI mg/L</t>
        </is>
      </c>
      <c r="AH2093"/>
      <c r="AI2093"/>
      <c r="AJ2093"/>
      <c r="AK2093"/>
      <c r="AL2093"/>
      <c r="AM2093"/>
      <c r="AN2093"/>
      <c r="AO2093"/>
      <c r="AP2093"/>
      <c r="AQ2093"/>
      <c r="AR2093"/>
      <c r="AS2093"/>
      <c r="AT2093"/>
      <c r="AU2093"/>
      <c r="AV2093"/>
      <c r="AW2093"/>
      <c r="AX2093" t="inlineStr">
        <is>
          <t>Mortality</t>
        </is>
      </c>
      <c r="AY2093" t="inlineStr">
        <is>
          <t>Mortality</t>
        </is>
      </c>
      <c r="AZ2093" t="inlineStr">
        <is>
          <t>LC50</t>
        </is>
      </c>
      <c r="BA2093"/>
      <c r="BB2093" t="n">
        <v>4.0</v>
      </c>
      <c r="BC2093"/>
      <c r="BD2093"/>
      <c r="BE2093"/>
      <c r="BF2093"/>
      <c r="BG2093" t="inlineStr">
        <is>
          <t>Day(s)</t>
        </is>
      </c>
      <c r="BH2093"/>
      <c r="BI2093" t="inlineStr">
        <is>
          <t>DTXSID2022125</t>
        </is>
      </c>
      <c r="BJ2093"/>
      <c r="BK2093"/>
      <c r="BL2093" t="inlineStr">
        <is>
          <t>Acute</t>
        </is>
      </c>
      <c r="BM2093"/>
      <c r="BN2093"/>
      <c r="BO2093"/>
      <c r="BP2093"/>
      <c r="BQ2093"/>
      <c r="BR2093"/>
      <c r="BS2093"/>
      <c r="BT2093" t="inlineStr">
        <is>
          <t>--</t>
        </is>
      </c>
      <c r="BU2093"/>
      <c r="BV2093"/>
      <c r="BW2093"/>
      <c r="BX2093"/>
      <c r="BY2093"/>
      <c r="BZ2093"/>
      <c r="CA2093"/>
      <c r="CB2093"/>
      <c r="CC2093"/>
      <c r="CD2093"/>
      <c r="CE2093"/>
      <c r="CF2093"/>
      <c r="CG2093"/>
      <c r="CH2093"/>
      <c r="CI2093"/>
      <c r="CJ2093" t="inlineStr">
        <is>
          <t xml:space="preserve">SOURCE/FROM US EPA ENVIRONMENTAL RESEARCH LABORATORY-DULUTH AND THE UNIVERSITY OF WISCONSIN-SUPERIOR CAMPUS//MEDIA/LAKE SUPERIOR WATER OR DECHLORINATED WATER//   </t>
        </is>
      </c>
      <c r="CK2093" t="inlineStr">
        <is>
          <t>Geiger,D.L., S.H. Poirier, L.T. Brooke, and D.J. Call</t>
        </is>
      </c>
      <c r="CL2093" t="n">
        <v>12858.0</v>
      </c>
      <c r="CM2093" t="inlineStr">
        <is>
          <t>Acute Toxicities of Organic Chemicals to Fathead Minnows (Pimephales promelas) Volume III</t>
        </is>
      </c>
      <c r="CN2093" t="inlineStr">
        <is>
          <t>Center for Lake Superior Environmental Studies, University of Wisconsin, Superior, WI:328 p.</t>
        </is>
      </c>
      <c r="CO2093" t="n">
        <v>1986.0</v>
      </c>
      <c r="CP2093" t="inlineStr">
        <is>
          <t>Geiger,D.L., S.H. Poirier, L.T. Brooke, and D.J. Call (1986). Acute Toxicities of Organic Chemicals to Fathead Minnows (Pimephales promelas) Volume III. Center for Lake Superior Environmental Studies, University of Wisconsin, Superior, WI, 328 p. ECOREF#:12858</t>
        </is>
      </c>
    </row>
    <row r="2094">
      <c r="A2094" t="n">
        <v>822866.0</v>
      </c>
      <c r="B2094" t="inlineStr">
        <is>
          <t>trans-1,2-Dichlorocyclohexane</t>
        </is>
      </c>
      <c r="C2094"/>
      <c r="D2094" t="inlineStr">
        <is>
          <t>Measured</t>
        </is>
      </c>
      <c r="E2094" t="inlineStr">
        <is>
          <t>Not coded</t>
        </is>
      </c>
      <c r="F2094"/>
      <c r="G2094" t="n">
        <v>97.0</v>
      </c>
      <c r="H2094"/>
      <c r="I2094"/>
      <c r="J2094"/>
      <c r="K2094"/>
      <c r="L2094" t="inlineStr">
        <is>
          <t>Pimephales promelas</t>
        </is>
      </c>
      <c r="M2094" t="inlineStr">
        <is>
          <t>Fathead Minnow</t>
        </is>
      </c>
      <c r="N2094"/>
      <c r="O2094"/>
      <c r="P2094" t="n">
        <v>31.0</v>
      </c>
      <c r="Q2094"/>
      <c r="R2094"/>
      <c r="S2094"/>
      <c r="T2094"/>
      <c r="U2094" t="inlineStr">
        <is>
          <t>Day(s)</t>
        </is>
      </c>
      <c r="V2094" t="inlineStr">
        <is>
          <t>Flow-through</t>
        </is>
      </c>
      <c r="W2094" t="inlineStr">
        <is>
          <t>Fresh water</t>
        </is>
      </c>
      <c r="X2094" t="inlineStr">
        <is>
          <t>Lab</t>
        </is>
      </c>
      <c r="Y2094"/>
      <c r="Z2094" t="inlineStr">
        <is>
          <t>Active ingredient</t>
        </is>
      </c>
      <c r="AA2094"/>
      <c r="AB2094" t="n">
        <v>18.4</v>
      </c>
      <c r="AC2094"/>
      <c r="AD2094"/>
      <c r="AE2094"/>
      <c r="AF2094"/>
      <c r="AG2094" t="inlineStr">
        <is>
          <t>AI mg/L</t>
        </is>
      </c>
      <c r="AH2094"/>
      <c r="AI2094"/>
      <c r="AJ2094"/>
      <c r="AK2094"/>
      <c r="AL2094"/>
      <c r="AM2094"/>
      <c r="AN2094"/>
      <c r="AO2094"/>
      <c r="AP2094"/>
      <c r="AQ2094"/>
      <c r="AR2094"/>
      <c r="AS2094"/>
      <c r="AT2094"/>
      <c r="AU2094"/>
      <c r="AV2094"/>
      <c r="AW2094"/>
      <c r="AX2094" t="inlineStr">
        <is>
          <t>Mortality</t>
        </is>
      </c>
      <c r="AY2094" t="inlineStr">
        <is>
          <t>Mortality</t>
        </is>
      </c>
      <c r="AZ2094" t="inlineStr">
        <is>
          <t>LC50</t>
        </is>
      </c>
      <c r="BA2094"/>
      <c r="BB2094" t="n">
        <v>4.0</v>
      </c>
      <c r="BC2094"/>
      <c r="BD2094"/>
      <c r="BE2094"/>
      <c r="BF2094"/>
      <c r="BG2094" t="inlineStr">
        <is>
          <t>Day(s)</t>
        </is>
      </c>
      <c r="BH2094" t="inlineStr">
        <is>
          <t>Pure</t>
        </is>
      </c>
      <c r="BI2094" t="inlineStr">
        <is>
          <t>DTXSID7022126</t>
        </is>
      </c>
      <c r="BJ2094"/>
      <c r="BK2094"/>
      <c r="BL2094"/>
      <c r="BM2094"/>
      <c r="BN2094"/>
      <c r="BO2094"/>
      <c r="BP2094"/>
      <c r="BQ2094"/>
      <c r="BR2094"/>
      <c r="BS2094"/>
      <c r="BT2094" t="inlineStr">
        <is>
          <t>--</t>
        </is>
      </c>
      <c r="BU2094"/>
      <c r="BV2094"/>
      <c r="BW2094"/>
      <c r="BX2094"/>
      <c r="BY2094"/>
      <c r="BZ2094"/>
      <c r="CA2094"/>
      <c r="CB2094"/>
      <c r="CC2094"/>
      <c r="CD2094"/>
      <c r="CE2094"/>
      <c r="CF2094"/>
      <c r="CG2094"/>
      <c r="CH2094"/>
      <c r="CI2094" t="inlineStr">
        <is>
          <t xml:space="preserve"> Affected fish lost equilibrium prior to death.            NR NA </t>
        </is>
      </c>
      <c r="CJ2094" t="inlineStr">
        <is>
          <t xml:space="preserve">   Affected fish lost equilibrium prior to death.            NR NA </t>
        </is>
      </c>
      <c r="CK2094" t="inlineStr">
        <is>
          <t>Brooke,L.T., D.J. Call, D.L. Geiger, and C.E. Northcott</t>
        </is>
      </c>
      <c r="CL2094" t="n">
        <v>12448.0</v>
      </c>
      <c r="CM2094" t="inlineStr">
        <is>
          <t>Acute Toxicities of Organic Chemicals to Fathead Minnows (Pimephales promelas), Vol. 1</t>
        </is>
      </c>
      <c r="CN2094" t="inlineStr">
        <is>
          <t>Center for Lake Superior Environmental Studies, University of Wisconsin-Superior, Superior, WI:414 p.</t>
        </is>
      </c>
      <c r="CO2094" t="n">
        <v>1984.0</v>
      </c>
      <c r="CP2094" t="inlineStr">
        <is>
          <t>Brooke,L.T., D.J. Call, D.L. Geiger, and C.E. Northcott (1984). Acute Toxicities of Organic Chemicals to Fathead Minnows (Pimephales promelas), Vol. 1. Center for Lake Superior Environmental Studies, University of Wisconsin-Superior, Superior, WI, 414 p. ECOREF#:12448</t>
        </is>
      </c>
    </row>
    <row r="2095">
      <c r="A2095" t="n">
        <v>829265.0</v>
      </c>
      <c r="B2095" t="inlineStr">
        <is>
          <t>2,3,6-Trimethylnaphthalene</t>
        </is>
      </c>
      <c r="C2095"/>
      <c r="D2095" t="inlineStr">
        <is>
          <t>Not reported</t>
        </is>
      </c>
      <c r="E2095" t="inlineStr">
        <is>
          <t>Not coded</t>
        </is>
      </c>
      <c r="F2095"/>
      <c r="G2095" t="n">
        <v>100.0</v>
      </c>
      <c r="H2095"/>
      <c r="I2095"/>
      <c r="J2095"/>
      <c r="K2095"/>
      <c r="L2095" t="inlineStr">
        <is>
          <t>Pimephales promelas</t>
        </is>
      </c>
      <c r="M2095" t="inlineStr">
        <is>
          <t>Fathead Minnow</t>
        </is>
      </c>
      <c r="N2095"/>
      <c r="O2095"/>
      <c r="P2095"/>
      <c r="Q2095"/>
      <c r="R2095"/>
      <c r="S2095"/>
      <c r="T2095"/>
      <c r="U2095"/>
      <c r="V2095" t="inlineStr">
        <is>
          <t>Static</t>
        </is>
      </c>
      <c r="W2095" t="inlineStr">
        <is>
          <t>Fresh water</t>
        </is>
      </c>
      <c r="X2095" t="inlineStr">
        <is>
          <t>Lab</t>
        </is>
      </c>
      <c r="Y2095"/>
      <c r="Z2095" t="inlineStr">
        <is>
          <t>Active ingredient</t>
        </is>
      </c>
      <c r="AA2095" t="inlineStr">
        <is>
          <t>&gt;</t>
        </is>
      </c>
      <c r="AB2095" t="n">
        <v>6.7</v>
      </c>
      <c r="AC2095"/>
      <c r="AD2095"/>
      <c r="AE2095"/>
      <c r="AF2095"/>
      <c r="AG2095" t="inlineStr">
        <is>
          <t>AI mg/L</t>
        </is>
      </c>
      <c r="AH2095"/>
      <c r="AI2095"/>
      <c r="AJ2095"/>
      <c r="AK2095"/>
      <c r="AL2095"/>
      <c r="AM2095"/>
      <c r="AN2095"/>
      <c r="AO2095"/>
      <c r="AP2095"/>
      <c r="AQ2095"/>
      <c r="AR2095"/>
      <c r="AS2095"/>
      <c r="AT2095"/>
      <c r="AU2095"/>
      <c r="AV2095"/>
      <c r="AW2095"/>
      <c r="AX2095" t="inlineStr">
        <is>
          <t>Mortality</t>
        </is>
      </c>
      <c r="AY2095" t="inlineStr">
        <is>
          <t>Mortality</t>
        </is>
      </c>
      <c r="AZ2095" t="inlineStr">
        <is>
          <t>LC50</t>
        </is>
      </c>
      <c r="BA2095"/>
      <c r="BB2095" t="n">
        <v>4.0</v>
      </c>
      <c r="BC2095"/>
      <c r="BD2095"/>
      <c r="BE2095"/>
      <c r="BF2095"/>
      <c r="BG2095" t="inlineStr">
        <is>
          <t>Day(s)</t>
        </is>
      </c>
      <c r="BH2095" t="inlineStr">
        <is>
          <t>Pure</t>
        </is>
      </c>
      <c r="BI2095" t="inlineStr">
        <is>
          <t>DTXSID8061189</t>
        </is>
      </c>
      <c r="BJ2095"/>
      <c r="BK2095"/>
      <c r="BL2095"/>
      <c r="BM2095"/>
      <c r="BN2095"/>
      <c r="BO2095"/>
      <c r="BP2095"/>
      <c r="BQ2095"/>
      <c r="BR2095"/>
      <c r="BS2095"/>
      <c r="BT2095" t="inlineStr">
        <is>
          <t>--</t>
        </is>
      </c>
      <c r="BU2095"/>
      <c r="BV2095"/>
      <c r="BW2095"/>
      <c r="BX2095"/>
      <c r="BY2095"/>
      <c r="BZ2095"/>
      <c r="CA2095"/>
      <c r="CB2095"/>
      <c r="CC2095"/>
      <c r="CD2095"/>
      <c r="CE2095"/>
      <c r="CF2095"/>
      <c r="CG2095"/>
      <c r="CH2095"/>
      <c r="CI2095"/>
      <c r="CJ2095"/>
      <c r="CK2095" t="inlineStr">
        <is>
          <t>Mayer,F.L.,Jr., and M.R. Ellersieck</t>
        </is>
      </c>
      <c r="CL2095" t="n">
        <v>6797.0</v>
      </c>
      <c r="CM2095" t="inlineStr">
        <is>
          <t>Manual of Acute Toxicity: Interpretation and Data Base for 410 Chemicals and 66 Species of Freshwater Animals</t>
        </is>
      </c>
      <c r="CN2095" t="inlineStr">
        <is>
          <t>USDI Fish and Wildlife Service, Publication No.160, Washington, DC:505 p.</t>
        </is>
      </c>
      <c r="CO2095" t="n">
        <v>1986.0</v>
      </c>
      <c r="CP2095" t="inlineStr">
        <is>
          <t>Mayer,F.L.,Jr., and M.R. Ellersieck (1986). Manual of Acute Toxicity: Interpretation and Data Base for 410 Chemicals and 66 Species of Freshwater Animals. USDI Fish and Wildlife Service, Publication No.160, Washington, DC, 505 p. ECOREF#:6797</t>
        </is>
      </c>
    </row>
    <row r="2096">
      <c r="A2096" t="n">
        <v>831823.0</v>
      </c>
      <c r="B2096" t="inlineStr">
        <is>
          <t>p-Phenoxyphenol</t>
        </is>
      </c>
      <c r="C2096"/>
      <c r="D2096" t="inlineStr">
        <is>
          <t>Measured</t>
        </is>
      </c>
      <c r="E2096" t="inlineStr">
        <is>
          <t>Not coded</t>
        </is>
      </c>
      <c r="F2096" t="inlineStr">
        <is>
          <t>&gt;=</t>
        </is>
      </c>
      <c r="G2096" t="n">
        <v>95.0</v>
      </c>
      <c r="H2096"/>
      <c r="I2096"/>
      <c r="J2096"/>
      <c r="K2096"/>
      <c r="L2096" t="inlineStr">
        <is>
          <t>Pimephales promelas</t>
        </is>
      </c>
      <c r="M2096" t="inlineStr">
        <is>
          <t>Fathead Minnow</t>
        </is>
      </c>
      <c r="N2096" t="inlineStr">
        <is>
          <t>Juvenile</t>
        </is>
      </c>
      <c r="O2096"/>
      <c r="P2096"/>
      <c r="Q2096"/>
      <c r="R2096" t="n">
        <v>26.0</v>
      </c>
      <c r="S2096"/>
      <c r="T2096" t="n">
        <v>34.0</v>
      </c>
      <c r="U2096" t="inlineStr">
        <is>
          <t>Day(s)</t>
        </is>
      </c>
      <c r="V2096" t="inlineStr">
        <is>
          <t>Flow-through</t>
        </is>
      </c>
      <c r="W2096" t="inlineStr">
        <is>
          <t>Fresh water</t>
        </is>
      </c>
      <c r="X2096" t="inlineStr">
        <is>
          <t>Lab</t>
        </is>
      </c>
      <c r="Y2096"/>
      <c r="Z2096" t="inlineStr">
        <is>
          <t>Active ingredient</t>
        </is>
      </c>
      <c r="AA2096"/>
      <c r="AB2096" t="n">
        <v>4.95</v>
      </c>
      <c r="AC2096"/>
      <c r="AD2096"/>
      <c r="AE2096"/>
      <c r="AF2096"/>
      <c r="AG2096" t="inlineStr">
        <is>
          <t>AI mg/L</t>
        </is>
      </c>
      <c r="AH2096"/>
      <c r="AI2096"/>
      <c r="AJ2096"/>
      <c r="AK2096"/>
      <c r="AL2096"/>
      <c r="AM2096"/>
      <c r="AN2096"/>
      <c r="AO2096"/>
      <c r="AP2096"/>
      <c r="AQ2096"/>
      <c r="AR2096"/>
      <c r="AS2096"/>
      <c r="AT2096"/>
      <c r="AU2096"/>
      <c r="AV2096"/>
      <c r="AW2096"/>
      <c r="AX2096" t="inlineStr">
        <is>
          <t>Mortality</t>
        </is>
      </c>
      <c r="AY2096" t="inlineStr">
        <is>
          <t>Mortality</t>
        </is>
      </c>
      <c r="AZ2096" t="inlineStr">
        <is>
          <t>LC50</t>
        </is>
      </c>
      <c r="BA2096"/>
      <c r="BB2096" t="n">
        <v>4.0</v>
      </c>
      <c r="BC2096"/>
      <c r="BD2096"/>
      <c r="BE2096"/>
      <c r="BF2096"/>
      <c r="BG2096" t="inlineStr">
        <is>
          <t>Day(s)</t>
        </is>
      </c>
      <c r="BH2096" t="inlineStr">
        <is>
          <t>Pure</t>
        </is>
      </c>
      <c r="BI2096" t="inlineStr">
        <is>
          <t>DTXSID2022127</t>
        </is>
      </c>
      <c r="BJ2096" t="inlineStr">
        <is>
          <t>10.1002/etc.5620140920</t>
        </is>
      </c>
      <c r="BK2096"/>
      <c r="BL2096"/>
      <c r="BM2096"/>
      <c r="BN2096"/>
      <c r="BO2096"/>
      <c r="BP2096"/>
      <c r="BQ2096"/>
      <c r="BR2096"/>
      <c r="BS2096"/>
      <c r="BT2096" t="inlineStr">
        <is>
          <t>--</t>
        </is>
      </c>
      <c r="BU2096"/>
      <c r="BV2096"/>
      <c r="BW2096"/>
      <c r="BX2096"/>
      <c r="BY2096"/>
      <c r="BZ2096"/>
      <c r="CA2096"/>
      <c r="CB2096"/>
      <c r="CC2096"/>
      <c r="CD2096"/>
      <c r="CE2096"/>
      <c r="CF2096"/>
      <c r="CG2096"/>
      <c r="CH2096"/>
      <c r="CI2096"/>
      <c r="CJ2096"/>
      <c r="CK2096" t="inlineStr">
        <is>
          <t>Broderius,S.J., M.D. Kahl, and M.D. Hoglund</t>
        </is>
      </c>
      <c r="CL2096" t="n">
        <v>15031.0</v>
      </c>
      <c r="CM2096" t="inlineStr">
        <is>
          <t>Use of Joint Toxic Response to Define the Primary Mode of Toxic Action for Diverse Industrial Organic Chemicals</t>
        </is>
      </c>
      <c r="CN2096" t="inlineStr">
        <is>
          <t>Environ. Toxicol. Chem.14(9): 1591-1605</t>
        </is>
      </c>
      <c r="CO2096" t="n">
        <v>1995.0</v>
      </c>
      <c r="CP2096" t="inlineStr">
        <is>
          <t>Broderius,S.J., M.D. Kahl, and M.D. Hoglund (1995). Use of Joint Toxic Response to Define the Primary Mode of Toxic Action for Diverse Industrial Organic Chemicals. Environ. Toxicol. Chem., 14, (9), 1591-1605. doi:10.1002/etc.5620140920. ECOREF#:15031</t>
        </is>
      </c>
    </row>
    <row r="2097">
      <c r="A2097" t="n">
        <v>831823.0</v>
      </c>
      <c r="B2097" t="inlineStr">
        <is>
          <t>p-Phenoxyphenol</t>
        </is>
      </c>
      <c r="C2097"/>
      <c r="D2097" t="inlineStr">
        <is>
          <t>Measured</t>
        </is>
      </c>
      <c r="E2097" t="inlineStr">
        <is>
          <t>Not reported</t>
        </is>
      </c>
      <c r="F2097"/>
      <c r="G2097" t="n">
        <v>99.0</v>
      </c>
      <c r="H2097"/>
      <c r="I2097"/>
      <c r="J2097"/>
      <c r="K2097"/>
      <c r="L2097" t="inlineStr">
        <is>
          <t>Pimephales promelas</t>
        </is>
      </c>
      <c r="M2097" t="inlineStr">
        <is>
          <t>Fathead Minnow</t>
        </is>
      </c>
      <c r="N2097"/>
      <c r="O2097"/>
      <c r="P2097" t="n">
        <v>30.0</v>
      </c>
      <c r="Q2097"/>
      <c r="R2097"/>
      <c r="S2097"/>
      <c r="T2097"/>
      <c r="U2097" t="inlineStr">
        <is>
          <t>Day(s)</t>
        </is>
      </c>
      <c r="V2097" t="inlineStr">
        <is>
          <t>Flow-through</t>
        </is>
      </c>
      <c r="W2097" t="inlineStr">
        <is>
          <t>Fresh water</t>
        </is>
      </c>
      <c r="X2097" t="inlineStr">
        <is>
          <t>Lab</t>
        </is>
      </c>
      <c r="Y2097" t="n">
        <v>6.0</v>
      </c>
      <c r="Z2097" t="inlineStr">
        <is>
          <t>Active ingredient</t>
        </is>
      </c>
      <c r="AA2097"/>
      <c r="AB2097" t="n">
        <v>4.95</v>
      </c>
      <c r="AC2097"/>
      <c r="AD2097" t="n">
        <v>4.55</v>
      </c>
      <c r="AE2097"/>
      <c r="AF2097" t="n">
        <v>5.38</v>
      </c>
      <c r="AG2097" t="inlineStr">
        <is>
          <t>AI mg/L</t>
        </is>
      </c>
      <c r="AH2097"/>
      <c r="AI2097"/>
      <c r="AJ2097"/>
      <c r="AK2097"/>
      <c r="AL2097"/>
      <c r="AM2097"/>
      <c r="AN2097"/>
      <c r="AO2097"/>
      <c r="AP2097"/>
      <c r="AQ2097"/>
      <c r="AR2097"/>
      <c r="AS2097"/>
      <c r="AT2097"/>
      <c r="AU2097"/>
      <c r="AV2097"/>
      <c r="AW2097"/>
      <c r="AX2097" t="inlineStr">
        <is>
          <t>Mortality</t>
        </is>
      </c>
      <c r="AY2097" t="inlineStr">
        <is>
          <t>Mortality</t>
        </is>
      </c>
      <c r="AZ2097" t="inlineStr">
        <is>
          <t>LC50</t>
        </is>
      </c>
      <c r="BA2097"/>
      <c r="BB2097" t="n">
        <v>4.0</v>
      </c>
      <c r="BC2097"/>
      <c r="BD2097"/>
      <c r="BE2097"/>
      <c r="BF2097"/>
      <c r="BG2097" t="inlineStr">
        <is>
          <t>Day(s)</t>
        </is>
      </c>
      <c r="BH2097"/>
      <c r="BI2097" t="inlineStr">
        <is>
          <t>DTXSID2022127</t>
        </is>
      </c>
      <c r="BJ2097"/>
      <c r="BK2097"/>
      <c r="BL2097" t="inlineStr">
        <is>
          <t>Acute</t>
        </is>
      </c>
      <c r="BM2097"/>
      <c r="BN2097"/>
      <c r="BO2097"/>
      <c r="BP2097"/>
      <c r="BQ2097"/>
      <c r="BR2097"/>
      <c r="BS2097"/>
      <c r="BT2097" t="inlineStr">
        <is>
          <t>--</t>
        </is>
      </c>
      <c r="BU2097"/>
      <c r="BV2097"/>
      <c r="BW2097"/>
      <c r="BX2097"/>
      <c r="BY2097"/>
      <c r="BZ2097"/>
      <c r="CA2097"/>
      <c r="CB2097"/>
      <c r="CC2097"/>
      <c r="CD2097"/>
      <c r="CE2097"/>
      <c r="CF2097"/>
      <c r="CG2097"/>
      <c r="CH2097"/>
      <c r="CI2097"/>
      <c r="CJ2097" t="inlineStr">
        <is>
          <t xml:space="preserve">SOURCE/US EPA ENVIRONMENTAL RESEARCH LABORATORY DULUTH AND THE UNIVERSITY OF WISCONSIN SUPERIOR//MEDIA/FILTERED LAKE SUPERIOR WATER OR DECHLORINATED CITY OF SUPERIOR WISCONSIN WATER//   </t>
        </is>
      </c>
      <c r="CK2097" t="inlineStr">
        <is>
          <t>Geiger,D.L., C.E. Northcott, D.J. Call, and L.T. Brooke</t>
        </is>
      </c>
      <c r="CL2097" t="n">
        <v>12447.0</v>
      </c>
      <c r="CM2097" t="inlineStr">
        <is>
          <t>Acute Toxicities of Organic Chemicals to Fathead Minnows (Pimephales promelas), Volume II</t>
        </is>
      </c>
      <c r="CN2097" t="inlineStr">
        <is>
          <t>Center for Lake Superior Environmental Studies, University of Wisconsin, Superior, WI:326 p.</t>
        </is>
      </c>
      <c r="CO2097" t="n">
        <v>1985.0</v>
      </c>
      <c r="CP2097" t="inlineStr">
        <is>
          <t>Geiger,D.L., C.E. Northcott, D.J. Call, and L.T. Brooke (1985). Acute Toxicities of Organic Chemicals to Fathead Minnows (Pimephales promelas), Volume II. Center for Lake Superior Environmental Studies, University of Wisconsin, Superior, WI, 326 p. ECOREF#:12447</t>
        </is>
      </c>
    </row>
    <row r="2098">
      <c r="A2098" t="n">
        <v>834128.0</v>
      </c>
      <c r="B2098" t="inlineStr">
        <is>
          <t>N2-Ethyl-N4-(1-methylethyl)-6-(methylthio)-1,3,5-triazine-2,4-diamine</t>
        </is>
      </c>
      <c r="C2098"/>
      <c r="D2098" t="inlineStr">
        <is>
          <t>Not coded</t>
        </is>
      </c>
      <c r="E2098" t="inlineStr">
        <is>
          <t>United States Environmental Protection Agency</t>
        </is>
      </c>
      <c r="F2098"/>
      <c r="G2098" t="n">
        <v>100.0</v>
      </c>
      <c r="H2098"/>
      <c r="I2098"/>
      <c r="J2098"/>
      <c r="K2098"/>
      <c r="L2098" t="inlineStr">
        <is>
          <t>Pimephales promelas</t>
        </is>
      </c>
      <c r="M2098" t="inlineStr">
        <is>
          <t>Fathead Minnow</t>
        </is>
      </c>
      <c r="N2098" t="inlineStr">
        <is>
          <t>Juvenile</t>
        </is>
      </c>
      <c r="O2098"/>
      <c r="P2098"/>
      <c r="Q2098"/>
      <c r="R2098"/>
      <c r="S2098"/>
      <c r="T2098"/>
      <c r="U2098"/>
      <c r="V2098" t="inlineStr">
        <is>
          <t>Static</t>
        </is>
      </c>
      <c r="W2098" t="inlineStr">
        <is>
          <t>Fresh water</t>
        </is>
      </c>
      <c r="X2098" t="inlineStr">
        <is>
          <t>Lab</t>
        </is>
      </c>
      <c r="Y2098"/>
      <c r="Z2098" t="inlineStr">
        <is>
          <t>Active ingredient</t>
        </is>
      </c>
      <c r="AA2098"/>
      <c r="AB2098" t="n">
        <v>5.7</v>
      </c>
      <c r="AC2098"/>
      <c r="AD2098" t="n">
        <v>2.8</v>
      </c>
      <c r="AE2098"/>
      <c r="AF2098" t="n">
        <v>11.7</v>
      </c>
      <c r="AG2098" t="inlineStr">
        <is>
          <t>AI mg/L</t>
        </is>
      </c>
      <c r="AH2098"/>
      <c r="AI2098"/>
      <c r="AJ2098"/>
      <c r="AK2098"/>
      <c r="AL2098"/>
      <c r="AM2098"/>
      <c r="AN2098"/>
      <c r="AO2098"/>
      <c r="AP2098"/>
      <c r="AQ2098"/>
      <c r="AR2098"/>
      <c r="AS2098"/>
      <c r="AT2098"/>
      <c r="AU2098"/>
      <c r="AV2098"/>
      <c r="AW2098"/>
      <c r="AX2098" t="inlineStr">
        <is>
          <t>Mortality</t>
        </is>
      </c>
      <c r="AY2098" t="inlineStr">
        <is>
          <t>Mortality</t>
        </is>
      </c>
      <c r="AZ2098" t="inlineStr">
        <is>
          <t>LC50</t>
        </is>
      </c>
      <c r="BA2098"/>
      <c r="BB2098" t="n">
        <v>4.0</v>
      </c>
      <c r="BC2098"/>
      <c r="BD2098"/>
      <c r="BE2098"/>
      <c r="BF2098"/>
      <c r="BG2098" t="inlineStr">
        <is>
          <t>Day(s)</t>
        </is>
      </c>
      <c r="BH2098"/>
      <c r="BI2098" t="inlineStr">
        <is>
          <t>DTXSID1023869</t>
        </is>
      </c>
      <c r="BJ2098"/>
      <c r="BK2098"/>
      <c r="BL2098" t="inlineStr">
        <is>
          <t>Acute</t>
        </is>
      </c>
      <c r="BM2098"/>
      <c r="BN2098"/>
      <c r="BO2098"/>
      <c r="BP2098"/>
      <c r="BQ2098"/>
      <c r="BR2098"/>
      <c r="BS2098"/>
      <c r="BT2098" t="inlineStr">
        <is>
          <t>--</t>
        </is>
      </c>
      <c r="BU2098"/>
      <c r="BV2098"/>
      <c r="BW2098"/>
      <c r="BX2098"/>
      <c r="BY2098"/>
      <c r="BZ2098"/>
      <c r="CA2098"/>
      <c r="CB2098"/>
      <c r="CC2098"/>
      <c r="CD2098"/>
      <c r="CE2098"/>
      <c r="CF2098"/>
      <c r="CG2098"/>
      <c r="CH2098"/>
      <c r="CI2098"/>
      <c r="CJ2098" t="inlineStr">
        <is>
          <t xml:space="preserve">CONTR/STD METHODS USED//   </t>
        </is>
      </c>
      <c r="CK2098" t="inlineStr">
        <is>
          <t>U.S. Environmental Protection Agency</t>
        </is>
      </c>
      <c r="CL2098" t="n">
        <v>344.0</v>
      </c>
      <c r="CM2098" t="inlineStr">
        <is>
          <t>Pesticide Ecotoxicity Database (Formerly: Environmental Effects Database (EEDB))</t>
        </is>
      </c>
      <c r="CN2098" t="inlineStr">
        <is>
          <t>Environmental Fate and Effects Division, U.S.EPA, Washington, D.C.:</t>
        </is>
      </c>
      <c r="CO2098" t="n">
        <v>1992.0</v>
      </c>
      <c r="CP2098" t="inlineStr">
        <is>
          <t>U.S. Environmental Protection Agency (1992). Pesticide Ecotoxicity Database (Formerly: Environmental Effects Database (EEDB)). Environmental Fate and Effects Division, U.S.EPA, Washington, D.C., ECOREF#:344</t>
        </is>
      </c>
    </row>
    <row r="2099">
      <c r="A2099" t="n">
        <v>834128.0</v>
      </c>
      <c r="B2099" t="inlineStr">
        <is>
          <t>N2-Ethyl-N4-(1-methylethyl)-6-(methylthio)-1,3,5-triazine-2,4-diamine</t>
        </is>
      </c>
      <c r="C2099"/>
      <c r="D2099" t="inlineStr">
        <is>
          <t>Not coded</t>
        </is>
      </c>
      <c r="E2099" t="inlineStr">
        <is>
          <t>United States Environmental Protection Agency</t>
        </is>
      </c>
      <c r="F2099"/>
      <c r="G2099" t="n">
        <v>98.0</v>
      </c>
      <c r="H2099"/>
      <c r="I2099"/>
      <c r="J2099"/>
      <c r="K2099"/>
      <c r="L2099" t="inlineStr">
        <is>
          <t>Pimephales promelas</t>
        </is>
      </c>
      <c r="M2099" t="inlineStr">
        <is>
          <t>Fathead Minnow</t>
        </is>
      </c>
      <c r="N2099"/>
      <c r="O2099"/>
      <c r="P2099"/>
      <c r="Q2099"/>
      <c r="R2099"/>
      <c r="S2099"/>
      <c r="T2099"/>
      <c r="U2099"/>
      <c r="V2099" t="inlineStr">
        <is>
          <t>Static</t>
        </is>
      </c>
      <c r="W2099" t="inlineStr">
        <is>
          <t>Fresh water</t>
        </is>
      </c>
      <c r="X2099" t="inlineStr">
        <is>
          <t>Lab</t>
        </is>
      </c>
      <c r="Y2099"/>
      <c r="Z2099" t="inlineStr">
        <is>
          <t>Active ingredient</t>
        </is>
      </c>
      <c r="AA2099"/>
      <c r="AB2099" t="n">
        <v>16.0</v>
      </c>
      <c r="AC2099"/>
      <c r="AD2099" t="n">
        <v>9.0</v>
      </c>
      <c r="AE2099"/>
      <c r="AF2099" t="n">
        <v>18.0</v>
      </c>
      <c r="AG2099" t="inlineStr">
        <is>
          <t>AI mg/L</t>
        </is>
      </c>
      <c r="AH2099"/>
      <c r="AI2099"/>
      <c r="AJ2099"/>
      <c r="AK2099"/>
      <c r="AL2099"/>
      <c r="AM2099"/>
      <c r="AN2099"/>
      <c r="AO2099"/>
      <c r="AP2099"/>
      <c r="AQ2099"/>
      <c r="AR2099"/>
      <c r="AS2099"/>
      <c r="AT2099"/>
      <c r="AU2099"/>
      <c r="AV2099"/>
      <c r="AW2099"/>
      <c r="AX2099" t="inlineStr">
        <is>
          <t>Mortality</t>
        </is>
      </c>
      <c r="AY2099" t="inlineStr">
        <is>
          <t>Mortality</t>
        </is>
      </c>
      <c r="AZ2099" t="inlineStr">
        <is>
          <t>LC50</t>
        </is>
      </c>
      <c r="BA2099"/>
      <c r="BB2099" t="n">
        <v>4.0</v>
      </c>
      <c r="BC2099"/>
      <c r="BD2099"/>
      <c r="BE2099"/>
      <c r="BF2099"/>
      <c r="BG2099" t="inlineStr">
        <is>
          <t>Day(s)</t>
        </is>
      </c>
      <c r="BH2099"/>
      <c r="BI2099" t="inlineStr">
        <is>
          <t>DTXSID1023869</t>
        </is>
      </c>
      <c r="BJ2099"/>
      <c r="BK2099"/>
      <c r="BL2099" t="inlineStr">
        <is>
          <t>Acute</t>
        </is>
      </c>
      <c r="BM2099"/>
      <c r="BN2099"/>
      <c r="BO2099"/>
      <c r="BP2099"/>
      <c r="BQ2099"/>
      <c r="BR2099"/>
      <c r="BS2099"/>
      <c r="BT2099" t="inlineStr">
        <is>
          <t>--</t>
        </is>
      </c>
      <c r="BU2099"/>
      <c r="BV2099"/>
      <c r="BW2099"/>
      <c r="BX2099"/>
      <c r="BY2099"/>
      <c r="BZ2099"/>
      <c r="CA2099"/>
      <c r="CB2099"/>
      <c r="CC2099"/>
      <c r="CD2099"/>
      <c r="CE2099"/>
      <c r="CF2099"/>
      <c r="CG2099"/>
      <c r="CH2099"/>
      <c r="CI2099"/>
      <c r="CJ2099" t="inlineStr">
        <is>
          <t xml:space="preserve">CONTR/STD METHODS USED//   </t>
        </is>
      </c>
      <c r="CK2099" t="inlineStr">
        <is>
          <t>U.S. Environmental Protection Agency</t>
        </is>
      </c>
      <c r="CL2099" t="n">
        <v>344.0</v>
      </c>
      <c r="CM2099" t="inlineStr">
        <is>
          <t>Pesticide Ecotoxicity Database (Formerly: Environmental Effects Database (EEDB))</t>
        </is>
      </c>
      <c r="CN2099" t="inlineStr">
        <is>
          <t>Environmental Fate and Effects Division, U.S.EPA, Washington, D.C.:</t>
        </is>
      </c>
      <c r="CO2099" t="n">
        <v>1992.0</v>
      </c>
      <c r="CP2099" t="inlineStr">
        <is>
          <t>U.S. Environmental Protection Agency (1992). Pesticide Ecotoxicity Database (Formerly: Environmental Effects Database (EEDB)). Environmental Fate and Effects Division, U.S.EPA, Washington, D.C., ECOREF#:344</t>
        </is>
      </c>
    </row>
    <row r="2100">
      <c r="A2100" t="n">
        <v>868779.0</v>
      </c>
      <c r="B2100" t="inlineStr">
        <is>
          <t>2-Methyl-2-propenoic acid, 2-Hydroxyethyl ester</t>
        </is>
      </c>
      <c r="C2100"/>
      <c r="D2100" t="inlineStr">
        <is>
          <t>Measured</t>
        </is>
      </c>
      <c r="E2100" t="inlineStr">
        <is>
          <t>Not reported</t>
        </is>
      </c>
      <c r="F2100"/>
      <c r="G2100" t="n">
        <v>98.5</v>
      </c>
      <c r="H2100"/>
      <c r="I2100"/>
      <c r="J2100"/>
      <c r="K2100"/>
      <c r="L2100" t="inlineStr">
        <is>
          <t>Pimephales promelas</t>
        </is>
      </c>
      <c r="M2100" t="inlineStr">
        <is>
          <t>Fathead Minnow</t>
        </is>
      </c>
      <c r="N2100"/>
      <c r="O2100"/>
      <c r="P2100" t="n">
        <v>30.0</v>
      </c>
      <c r="Q2100"/>
      <c r="R2100"/>
      <c r="S2100"/>
      <c r="T2100"/>
      <c r="U2100" t="inlineStr">
        <is>
          <t>Day(s)</t>
        </is>
      </c>
      <c r="V2100" t="inlineStr">
        <is>
          <t>Flow-through</t>
        </is>
      </c>
      <c r="W2100" t="inlineStr">
        <is>
          <t>Fresh water</t>
        </is>
      </c>
      <c r="X2100" t="inlineStr">
        <is>
          <t>Lab</t>
        </is>
      </c>
      <c r="Y2100"/>
      <c r="Z2100" t="inlineStr">
        <is>
          <t>Active ingredient</t>
        </is>
      </c>
      <c r="AA2100"/>
      <c r="AB2100" t="n">
        <v>227.0</v>
      </c>
      <c r="AC2100"/>
      <c r="AD2100" t="n">
        <v>213.0</v>
      </c>
      <c r="AE2100"/>
      <c r="AF2100" t="n">
        <v>242.0</v>
      </c>
      <c r="AG2100" t="inlineStr">
        <is>
          <t>AI mg/L</t>
        </is>
      </c>
      <c r="AH2100"/>
      <c r="AI2100"/>
      <c r="AJ2100"/>
      <c r="AK2100"/>
      <c r="AL2100"/>
      <c r="AM2100"/>
      <c r="AN2100"/>
      <c r="AO2100"/>
      <c r="AP2100"/>
      <c r="AQ2100"/>
      <c r="AR2100"/>
      <c r="AS2100"/>
      <c r="AT2100"/>
      <c r="AU2100"/>
      <c r="AV2100"/>
      <c r="AW2100"/>
      <c r="AX2100" t="inlineStr">
        <is>
          <t>Mortality</t>
        </is>
      </c>
      <c r="AY2100" t="inlineStr">
        <is>
          <t>Mortality</t>
        </is>
      </c>
      <c r="AZ2100" t="inlineStr">
        <is>
          <t>LC50</t>
        </is>
      </c>
      <c r="BA2100"/>
      <c r="BB2100" t="n">
        <v>4.0</v>
      </c>
      <c r="BC2100"/>
      <c r="BD2100"/>
      <c r="BE2100"/>
      <c r="BF2100"/>
      <c r="BG2100" t="inlineStr">
        <is>
          <t>Day(s)</t>
        </is>
      </c>
      <c r="BH2100"/>
      <c r="BI2100" t="inlineStr">
        <is>
          <t>DTXSID7022128</t>
        </is>
      </c>
      <c r="BJ2100"/>
      <c r="BK2100"/>
      <c r="BL2100" t="inlineStr">
        <is>
          <t>Acute</t>
        </is>
      </c>
      <c r="BM2100"/>
      <c r="BN2100"/>
      <c r="BO2100"/>
      <c r="BP2100"/>
      <c r="BQ2100"/>
      <c r="BR2100"/>
      <c r="BS2100"/>
      <c r="BT2100" t="inlineStr">
        <is>
          <t>--</t>
        </is>
      </c>
      <c r="BU2100"/>
      <c r="BV2100"/>
      <c r="BW2100"/>
      <c r="BX2100"/>
      <c r="BY2100"/>
      <c r="BZ2100"/>
      <c r="CA2100"/>
      <c r="CB2100"/>
      <c r="CC2100"/>
      <c r="CD2100"/>
      <c r="CE2100"/>
      <c r="CF2100"/>
      <c r="CG2100"/>
      <c r="CH2100"/>
      <c r="CI2100"/>
      <c r="CJ2100" t="inlineStr">
        <is>
          <t xml:space="preserve">SOURCE/FROM US EPA ENVIRONMENTAL RESEARCH LABORATORY-DULUTH AND THE UNIVERSITY OF WISCONSIN-SUPERIOR CAMPUS//MEDIA/LAKE SUPERIOR WATER OR DECHLORINATED WATER//   </t>
        </is>
      </c>
      <c r="CK2100" t="inlineStr">
        <is>
          <t>Geiger,D.L., S.H. Poirier, L.T. Brooke, and D.J. Call</t>
        </is>
      </c>
      <c r="CL2100" t="n">
        <v>12858.0</v>
      </c>
      <c r="CM2100" t="inlineStr">
        <is>
          <t>Acute Toxicities of Organic Chemicals to Fathead Minnows (Pimephales promelas) Volume III</t>
        </is>
      </c>
      <c r="CN2100" t="inlineStr">
        <is>
          <t>Center for Lake Superior Environmental Studies, University of Wisconsin, Superior, WI:328 p.</t>
        </is>
      </c>
      <c r="CO2100" t="n">
        <v>1986.0</v>
      </c>
      <c r="CP2100" t="inlineStr">
        <is>
          <t>Geiger,D.L., S.H. Poirier, L.T. Brooke, and D.J. Call (1986). Acute Toxicities of Organic Chemicals to Fathead Minnows (Pimephales promelas) Volume III. Center for Lake Superior Environmental Studies, University of Wisconsin, Superior, WI, 328 p. ECOREF#:12858</t>
        </is>
      </c>
    </row>
    <row r="2101">
      <c r="A2101" t="n">
        <v>868779.0</v>
      </c>
      <c r="B2101" t="inlineStr">
        <is>
          <t>2-Methyl-2-propenoic acid, 2-Hydroxyethyl ester</t>
        </is>
      </c>
      <c r="C2101"/>
      <c r="D2101" t="inlineStr">
        <is>
          <t>Measured</t>
        </is>
      </c>
      <c r="E2101" t="inlineStr">
        <is>
          <t>Not coded</t>
        </is>
      </c>
      <c r="F2101" t="inlineStr">
        <is>
          <t>&gt;</t>
        </is>
      </c>
      <c r="G2101" t="n">
        <v>97.0</v>
      </c>
      <c r="H2101"/>
      <c r="I2101"/>
      <c r="J2101"/>
      <c r="K2101"/>
      <c r="L2101" t="inlineStr">
        <is>
          <t>Pimephales promelas</t>
        </is>
      </c>
      <c r="M2101" t="inlineStr">
        <is>
          <t>Fathead Minnow</t>
        </is>
      </c>
      <c r="N2101" t="inlineStr">
        <is>
          <t>Juvenile</t>
        </is>
      </c>
      <c r="O2101"/>
      <c r="P2101"/>
      <c r="Q2101"/>
      <c r="R2101" t="n">
        <v>28.0</v>
      </c>
      <c r="S2101"/>
      <c r="T2101" t="n">
        <v>34.0</v>
      </c>
      <c r="U2101" t="inlineStr">
        <is>
          <t>Day(s)</t>
        </is>
      </c>
      <c r="V2101" t="inlineStr">
        <is>
          <t>Flow-through</t>
        </is>
      </c>
      <c r="W2101" t="inlineStr">
        <is>
          <t>Fresh water</t>
        </is>
      </c>
      <c r="X2101" t="inlineStr">
        <is>
          <t>Lab</t>
        </is>
      </c>
      <c r="Y2101"/>
      <c r="Z2101" t="inlineStr">
        <is>
          <t>Active ingredient</t>
        </is>
      </c>
      <c r="AA2101"/>
      <c r="AB2101" t="n">
        <v>227.0</v>
      </c>
      <c r="AC2101"/>
      <c r="AD2101"/>
      <c r="AE2101"/>
      <c r="AF2101"/>
      <c r="AG2101" t="inlineStr">
        <is>
          <t>AI mg/L</t>
        </is>
      </c>
      <c r="AH2101"/>
      <c r="AI2101"/>
      <c r="AJ2101"/>
      <c r="AK2101"/>
      <c r="AL2101"/>
      <c r="AM2101"/>
      <c r="AN2101"/>
      <c r="AO2101"/>
      <c r="AP2101"/>
      <c r="AQ2101"/>
      <c r="AR2101"/>
      <c r="AS2101"/>
      <c r="AT2101"/>
      <c r="AU2101"/>
      <c r="AV2101"/>
      <c r="AW2101"/>
      <c r="AX2101" t="inlineStr">
        <is>
          <t>Mortality</t>
        </is>
      </c>
      <c r="AY2101" t="inlineStr">
        <is>
          <t>Mortality</t>
        </is>
      </c>
      <c r="AZ2101" t="inlineStr">
        <is>
          <t>LC50</t>
        </is>
      </c>
      <c r="BA2101"/>
      <c r="BB2101" t="n">
        <v>4.0</v>
      </c>
      <c r="BC2101"/>
      <c r="BD2101"/>
      <c r="BE2101"/>
      <c r="BF2101"/>
      <c r="BG2101" t="inlineStr">
        <is>
          <t>Day(s)</t>
        </is>
      </c>
      <c r="BH2101" t="inlineStr">
        <is>
          <t>Pure</t>
        </is>
      </c>
      <c r="BI2101" t="inlineStr">
        <is>
          <t>DTXSID7022128</t>
        </is>
      </c>
      <c r="BJ2101" t="inlineStr">
        <is>
          <t>10.1007/BF02021005</t>
        </is>
      </c>
      <c r="BK2101"/>
      <c r="BL2101"/>
      <c r="BM2101"/>
      <c r="BN2101"/>
      <c r="BO2101"/>
      <c r="BP2101"/>
      <c r="BQ2101"/>
      <c r="BR2101"/>
      <c r="BS2101"/>
      <c r="BT2101" t="inlineStr">
        <is>
          <t>--</t>
        </is>
      </c>
      <c r="BU2101"/>
      <c r="BV2101"/>
      <c r="BW2101"/>
      <c r="BX2101"/>
      <c r="BY2101"/>
      <c r="BZ2101"/>
      <c r="CA2101"/>
      <c r="CB2101"/>
      <c r="CC2101"/>
      <c r="CD2101"/>
      <c r="CE2101"/>
      <c r="CF2101"/>
      <c r="CG2101"/>
      <c r="CH2101"/>
      <c r="CI2101"/>
      <c r="CJ2101"/>
      <c r="CK2101" t="inlineStr">
        <is>
          <t>Russom,C.L., R.A. Drummond, and A.D. Hoffman</t>
        </is>
      </c>
      <c r="CL2101" t="n">
        <v>13120.0</v>
      </c>
      <c r="CM2101" t="inlineStr">
        <is>
          <t>Acute Toxicity and Behavioral Effects of Acrylates and Methacrylates to Juvenile Fathead Minnows</t>
        </is>
      </c>
      <c r="CN2101" t="inlineStr">
        <is>
          <t>Bull. Environ. Contam. Toxicol.41:589-596</t>
        </is>
      </c>
      <c r="CO2101" t="n">
        <v>1988.0</v>
      </c>
      <c r="CP2101" t="inlineStr">
        <is>
          <t>Russom,C.L., R.A. Drummond, and A.D. Hoffman (1988). Acute Toxicity and Behavioral Effects of Acrylates and Methacrylates to Juvenile Fathead Minnows. Bull. Environ. Contam. Toxicol., 41, 589-596. doi:10.1007/BF02021005. ECOREF#:13120</t>
        </is>
      </c>
    </row>
    <row r="2102">
      <c r="A2102" t="n">
        <v>868859.0</v>
      </c>
      <c r="B2102" t="inlineStr">
        <is>
          <t>Phosphonic acid, dimethyl ester</t>
        </is>
      </c>
      <c r="C2102"/>
      <c r="D2102" t="inlineStr">
        <is>
          <t>Unmeasured</t>
        </is>
      </c>
      <c r="E2102" t="inlineStr">
        <is>
          <t>Not coded</t>
        </is>
      </c>
      <c r="F2102"/>
      <c r="G2102"/>
      <c r="H2102"/>
      <c r="I2102"/>
      <c r="J2102"/>
      <c r="K2102"/>
      <c r="L2102" t="inlineStr">
        <is>
          <t>Pimephales promelas</t>
        </is>
      </c>
      <c r="M2102" t="inlineStr">
        <is>
          <t>Fathead Minnow</t>
        </is>
      </c>
      <c r="N2102"/>
      <c r="O2102"/>
      <c r="P2102"/>
      <c r="Q2102"/>
      <c r="R2102"/>
      <c r="S2102"/>
      <c r="T2102"/>
      <c r="U2102"/>
      <c r="V2102" t="inlineStr">
        <is>
          <t>Static</t>
        </is>
      </c>
      <c r="W2102" t="inlineStr">
        <is>
          <t>Fresh water</t>
        </is>
      </c>
      <c r="X2102" t="inlineStr">
        <is>
          <t>Lab</t>
        </is>
      </c>
      <c r="Y2102"/>
      <c r="Z2102" t="inlineStr">
        <is>
          <t>Formulation</t>
        </is>
      </c>
      <c r="AA2102"/>
      <c r="AB2102" t="n">
        <v>225.0</v>
      </c>
      <c r="AC2102"/>
      <c r="AD2102"/>
      <c r="AE2102"/>
      <c r="AF2102"/>
      <c r="AG2102" t="inlineStr">
        <is>
          <t>AI mg/L</t>
        </is>
      </c>
      <c r="AH2102"/>
      <c r="AI2102"/>
      <c r="AJ2102"/>
      <c r="AK2102"/>
      <c r="AL2102"/>
      <c r="AM2102"/>
      <c r="AN2102"/>
      <c r="AO2102"/>
      <c r="AP2102"/>
      <c r="AQ2102"/>
      <c r="AR2102"/>
      <c r="AS2102"/>
      <c r="AT2102"/>
      <c r="AU2102"/>
      <c r="AV2102"/>
      <c r="AW2102"/>
      <c r="AX2102" t="inlineStr">
        <is>
          <t>Mortality</t>
        </is>
      </c>
      <c r="AY2102" t="inlineStr">
        <is>
          <t>Mortality</t>
        </is>
      </c>
      <c r="AZ2102" t="inlineStr">
        <is>
          <t>LC50</t>
        </is>
      </c>
      <c r="BA2102"/>
      <c r="BB2102" t="n">
        <v>4.0</v>
      </c>
      <c r="BC2102"/>
      <c r="BD2102"/>
      <c r="BE2102"/>
      <c r="BF2102"/>
      <c r="BG2102" t="inlineStr">
        <is>
          <t>Day(s)</t>
        </is>
      </c>
      <c r="BH2102"/>
      <c r="BI2102" t="inlineStr">
        <is>
          <t>DTXSID5020493</t>
        </is>
      </c>
      <c r="BJ2102" t="inlineStr">
        <is>
          <t>10.1016/0043-1354(69)90046-3</t>
        </is>
      </c>
      <c r="BK2102"/>
      <c r="BL2102"/>
      <c r="BM2102"/>
      <c r="BN2102"/>
      <c r="BO2102"/>
      <c r="BP2102"/>
      <c r="BQ2102"/>
      <c r="BR2102"/>
      <c r="BS2102"/>
      <c r="BT2102" t="inlineStr">
        <is>
          <t>--</t>
        </is>
      </c>
      <c r="BU2102"/>
      <c r="BV2102"/>
      <c r="BW2102"/>
      <c r="BX2102"/>
      <c r="BY2102"/>
      <c r="BZ2102"/>
      <c r="CA2102"/>
      <c r="CB2102"/>
      <c r="CC2102"/>
      <c r="CD2102"/>
      <c r="CE2102"/>
      <c r="CF2102"/>
      <c r="CG2102"/>
      <c r="CH2102"/>
      <c r="CI2102"/>
      <c r="CJ2102"/>
      <c r="CK2102" t="inlineStr">
        <is>
          <t>Bender,M.E.</t>
        </is>
      </c>
      <c r="CL2102" t="n">
        <v>901.0</v>
      </c>
      <c r="CM2102" t="inlineStr">
        <is>
          <t>The Toxicity of the Hydrolysis and Breakdown Products of Malathion to the Fathead Minnow (Pimephales promelas, Rafinesque)</t>
        </is>
      </c>
      <c r="CN2102" t="inlineStr">
        <is>
          <t>Water Res.3(8): 571-582</t>
        </is>
      </c>
      <c r="CO2102" t="n">
        <v>1969.0</v>
      </c>
      <c r="CP2102" t="inlineStr">
        <is>
          <t>Bender,M.E. (1969). The Toxicity of the Hydrolysis and Breakdown Products of Malathion to the Fathead Minnow (Pimephales promelas, Rafinesque). Water Res., 3, (8), 571-582. doi:10.1016/0043-1354(69)90046-3. ECOREF#:901</t>
        </is>
      </c>
    </row>
    <row r="2103">
      <c r="A2103" t="n">
        <v>870724.0</v>
      </c>
      <c r="B2103" t="inlineStr">
        <is>
          <t>1-Hydroxymethanesulfonic acid sodium salt (1:1)</t>
        </is>
      </c>
      <c r="C2103"/>
      <c r="D2103" t="inlineStr">
        <is>
          <t>Unmeasured</t>
        </is>
      </c>
      <c r="E2103" t="inlineStr">
        <is>
          <t>Standard Methods for the Examination of Water and Wastewater</t>
        </is>
      </c>
      <c r="F2103"/>
      <c r="G2103"/>
      <c r="H2103"/>
      <c r="I2103"/>
      <c r="J2103"/>
      <c r="K2103"/>
      <c r="L2103" t="inlineStr">
        <is>
          <t>Pimephales promelas</t>
        </is>
      </c>
      <c r="M2103" t="inlineStr">
        <is>
          <t>Fathead Minnow</t>
        </is>
      </c>
      <c r="N2103"/>
      <c r="O2103"/>
      <c r="P2103"/>
      <c r="Q2103"/>
      <c r="R2103"/>
      <c r="S2103"/>
      <c r="T2103"/>
      <c r="U2103"/>
      <c r="V2103" t="inlineStr">
        <is>
          <t>Static</t>
        </is>
      </c>
      <c r="W2103" t="inlineStr">
        <is>
          <t>Fresh water</t>
        </is>
      </c>
      <c r="X2103" t="inlineStr">
        <is>
          <t>Lab</t>
        </is>
      </c>
      <c r="Y2103" t="n">
        <v>4.0</v>
      </c>
      <c r="Z2103" t="inlineStr">
        <is>
          <t>Formulation</t>
        </is>
      </c>
      <c r="AA2103" t="inlineStr">
        <is>
          <t>&gt;</t>
        </is>
      </c>
      <c r="AB2103" t="n">
        <v>100.0</v>
      </c>
      <c r="AC2103"/>
      <c r="AD2103"/>
      <c r="AE2103"/>
      <c r="AF2103"/>
      <c r="AG2103" t="inlineStr">
        <is>
          <t>AI mg/L</t>
        </is>
      </c>
      <c r="AH2103"/>
      <c r="AI2103"/>
      <c r="AJ2103"/>
      <c r="AK2103"/>
      <c r="AL2103"/>
      <c r="AM2103"/>
      <c r="AN2103"/>
      <c r="AO2103"/>
      <c r="AP2103"/>
      <c r="AQ2103"/>
      <c r="AR2103"/>
      <c r="AS2103"/>
      <c r="AT2103"/>
      <c r="AU2103"/>
      <c r="AV2103"/>
      <c r="AW2103"/>
      <c r="AX2103" t="inlineStr">
        <is>
          <t>Mortality</t>
        </is>
      </c>
      <c r="AY2103" t="inlineStr">
        <is>
          <t>Mortality</t>
        </is>
      </c>
      <c r="AZ2103" t="inlineStr">
        <is>
          <t>LC50</t>
        </is>
      </c>
      <c r="BA2103"/>
      <c r="BB2103" t="n">
        <v>4.0</v>
      </c>
      <c r="BC2103"/>
      <c r="BD2103"/>
      <c r="BE2103"/>
      <c r="BF2103"/>
      <c r="BG2103" t="inlineStr">
        <is>
          <t>Day(s)</t>
        </is>
      </c>
      <c r="BH2103"/>
      <c r="BI2103" t="inlineStr">
        <is>
          <t>DTXSID3027328</t>
        </is>
      </c>
      <c r="BJ2103"/>
      <c r="BK2103"/>
      <c r="BL2103" t="inlineStr">
        <is>
          <t>Acute</t>
        </is>
      </c>
      <c r="BM2103"/>
      <c r="BN2103"/>
      <c r="BO2103"/>
      <c r="BP2103"/>
      <c r="BQ2103"/>
      <c r="BR2103"/>
      <c r="BS2103"/>
      <c r="BT2103" t="inlineStr">
        <is>
          <t>--</t>
        </is>
      </c>
      <c r="BU2103"/>
      <c r="BV2103"/>
      <c r="BW2103"/>
      <c r="BX2103"/>
      <c r="BY2103"/>
      <c r="BZ2103"/>
      <c r="CA2103"/>
      <c r="CB2103"/>
      <c r="CC2103"/>
      <c r="CD2103"/>
      <c r="CE2103"/>
      <c r="CF2103"/>
      <c r="CG2103"/>
      <c r="CH2103"/>
      <c r="CI2103"/>
      <c r="CJ2103" t="inlineStr">
        <is>
          <t xml:space="preserve">SOURCE/MUSKIE HATCHERY, ASBURY, NEW JERSEY//   </t>
        </is>
      </c>
      <c r="CK2103" t="inlineStr">
        <is>
          <t>National Association of Photographic Manufacturers</t>
        </is>
      </c>
      <c r="CL2103" t="n">
        <v>167113.0</v>
      </c>
      <c r="CM2103" t="inlineStr">
        <is>
          <t>Environmental Effect of Photoprocessing Chemicals Vol I and II (557)</t>
        </is>
      </c>
      <c r="CN2103" t="inlineStr">
        <is>
          <t>EPA/OTS Doc. #40-8469216:536 p.</t>
        </is>
      </c>
      <c r="CO2103" t="n">
        <v>1974.0</v>
      </c>
      <c r="CP2103" t="inlineStr">
        <is>
          <t>National Association of Photographic Manufacturers (1974). Environmental Effect of Photoprocessing Chemicals Vol I and II (557). EPA/OTS Doc. #40-8469216, 536 p. ECOREF#:167113</t>
        </is>
      </c>
    </row>
    <row r="2104">
      <c r="A2104" t="n">
        <v>872311.0</v>
      </c>
      <c r="B2104" t="inlineStr">
        <is>
          <t>3-Bromothiophene</t>
        </is>
      </c>
      <c r="C2104"/>
      <c r="D2104" t="inlineStr">
        <is>
          <t>Measured</t>
        </is>
      </c>
      <c r="E2104" t="inlineStr">
        <is>
          <t>Not coded</t>
        </is>
      </c>
      <c r="F2104"/>
      <c r="G2104" t="n">
        <v>96.0</v>
      </c>
      <c r="H2104"/>
      <c r="I2104"/>
      <c r="J2104"/>
      <c r="K2104"/>
      <c r="L2104" t="inlineStr">
        <is>
          <t>Pimephales promelas</t>
        </is>
      </c>
      <c r="M2104" t="inlineStr">
        <is>
          <t>Fathead Minnow</t>
        </is>
      </c>
      <c r="N2104"/>
      <c r="O2104"/>
      <c r="P2104" t="n">
        <v>30.0</v>
      </c>
      <c r="Q2104"/>
      <c r="R2104"/>
      <c r="S2104"/>
      <c r="T2104"/>
      <c r="U2104" t="inlineStr">
        <is>
          <t>Day(s)</t>
        </is>
      </c>
      <c r="V2104" t="inlineStr">
        <is>
          <t>Flow-through</t>
        </is>
      </c>
      <c r="W2104" t="inlineStr">
        <is>
          <t>Fresh water</t>
        </is>
      </c>
      <c r="X2104" t="inlineStr">
        <is>
          <t>Lab</t>
        </is>
      </c>
      <c r="Y2104"/>
      <c r="Z2104" t="inlineStr">
        <is>
          <t>Active ingredient</t>
        </is>
      </c>
      <c r="AA2104"/>
      <c r="AB2104" t="n">
        <v>6.19</v>
      </c>
      <c r="AC2104"/>
      <c r="AD2104" t="n">
        <v>5.65</v>
      </c>
      <c r="AE2104"/>
      <c r="AF2104" t="n">
        <v>6.77</v>
      </c>
      <c r="AG2104" t="inlineStr">
        <is>
          <t>AI mg/L</t>
        </is>
      </c>
      <c r="AH2104"/>
      <c r="AI2104"/>
      <c r="AJ2104"/>
      <c r="AK2104"/>
      <c r="AL2104"/>
      <c r="AM2104"/>
      <c r="AN2104"/>
      <c r="AO2104"/>
      <c r="AP2104"/>
      <c r="AQ2104"/>
      <c r="AR2104"/>
      <c r="AS2104"/>
      <c r="AT2104"/>
      <c r="AU2104"/>
      <c r="AV2104"/>
      <c r="AW2104"/>
      <c r="AX2104" t="inlineStr">
        <is>
          <t>Mortality</t>
        </is>
      </c>
      <c r="AY2104" t="inlineStr">
        <is>
          <t>Mortality</t>
        </is>
      </c>
      <c r="AZ2104" t="inlineStr">
        <is>
          <t>LC50</t>
        </is>
      </c>
      <c r="BA2104"/>
      <c r="BB2104" t="n">
        <v>4.0</v>
      </c>
      <c r="BC2104"/>
      <c r="BD2104"/>
      <c r="BE2104"/>
      <c r="BF2104"/>
      <c r="BG2104" t="inlineStr">
        <is>
          <t>Day(s)</t>
        </is>
      </c>
      <c r="BH2104" t="inlineStr">
        <is>
          <t>Pure</t>
        </is>
      </c>
      <c r="BI2104" t="inlineStr">
        <is>
          <t>DTXSID2022129</t>
        </is>
      </c>
      <c r="BJ2104"/>
      <c r="BK2104"/>
      <c r="BL2104"/>
      <c r="BM2104"/>
      <c r="BN2104"/>
      <c r="BO2104"/>
      <c r="BP2104"/>
      <c r="BQ2104"/>
      <c r="BR2104"/>
      <c r="BS2104"/>
      <c r="BT2104" t="inlineStr">
        <is>
          <t>--</t>
        </is>
      </c>
      <c r="BU2104"/>
      <c r="BV2104"/>
      <c r="BW2104"/>
      <c r="BX2104"/>
      <c r="BY2104"/>
      <c r="BZ2104"/>
      <c r="CA2104"/>
      <c r="CB2104"/>
      <c r="CC2104"/>
      <c r="CD2104"/>
      <c r="CE2104"/>
      <c r="CF2104"/>
      <c r="CG2104"/>
      <c r="CH2104"/>
      <c r="CI2104" t="inlineStr">
        <is>
          <t xml:space="preserve"> The sample for tank E at 24 hr was omitted due to an unreasonable analytical result.  Affected fish lost schoolinNAbehavior, were hyperactive and swam near the tank surface.  They were also overreactive to external </t>
        </is>
      </c>
      <c r="CJ2104" t="inlineStr">
        <is>
          <t xml:space="preserve">   The sample for tank E at 24 hr was omitted due to an unreasonable analytical result.  Affected fish lost schoolinNAbehavior, were hyperactive and swam near the tank surface.  They were also overreactive to external </t>
        </is>
      </c>
      <c r="CK2104" t="inlineStr">
        <is>
          <t>Geiger,D.L., D.J. Call, and L.T. Brooke</t>
        </is>
      </c>
      <c r="CL2104" t="n">
        <v>12859.0</v>
      </c>
      <c r="CM2104" t="inlineStr">
        <is>
          <t>Acute Toxicities of Organic Chemicals to Fathead Minnows (Pimephales promelas) Volume IV</t>
        </is>
      </c>
      <c r="CN2104" t="inlineStr">
        <is>
          <t>Center for Lake Superior Environmental Studies, University of Wisconsin, Superior, WI4:355 p.</t>
        </is>
      </c>
      <c r="CO2104" t="n">
        <v>1988.0</v>
      </c>
      <c r="CP2104" t="inlineStr">
        <is>
          <t>Geiger,D.L., D.J. Call, and L.T. Brooke (1988). Acute Toxicities of Organic Chemicals to Fathead Minnows (Pimephales promelas) Volume IV. Center for Lake Superior Environmental Studies, University of Wisconsin, Superior, WI, 4, 355 p. ECOREF#:12859</t>
        </is>
      </c>
    </row>
    <row r="2105">
      <c r="A2105" t="n">
        <v>874420.0</v>
      </c>
      <c r="B2105" t="inlineStr">
        <is>
          <t>2,4-Dichlorobenzaldehyde</t>
        </is>
      </c>
      <c r="C2105"/>
      <c r="D2105" t="inlineStr">
        <is>
          <t>Measured</t>
        </is>
      </c>
      <c r="E2105" t="inlineStr">
        <is>
          <t>Not coded</t>
        </is>
      </c>
      <c r="F2105" t="inlineStr">
        <is>
          <t>&gt;</t>
        </is>
      </c>
      <c r="G2105" t="n">
        <v>97.0</v>
      </c>
      <c r="H2105"/>
      <c r="I2105"/>
      <c r="J2105"/>
      <c r="K2105"/>
      <c r="L2105" t="inlineStr">
        <is>
          <t>Pimephales promelas</t>
        </is>
      </c>
      <c r="M2105" t="inlineStr">
        <is>
          <t>Fathead Minnow</t>
        </is>
      </c>
      <c r="N2105"/>
      <c r="O2105"/>
      <c r="P2105"/>
      <c r="Q2105"/>
      <c r="R2105" t="n">
        <v>27.0</v>
      </c>
      <c r="S2105"/>
      <c r="T2105" t="n">
        <v>30.0</v>
      </c>
      <c r="U2105" t="inlineStr">
        <is>
          <t>Day(s)</t>
        </is>
      </c>
      <c r="V2105" t="inlineStr">
        <is>
          <t>Flow-through</t>
        </is>
      </c>
      <c r="W2105" t="inlineStr">
        <is>
          <t>Fresh water</t>
        </is>
      </c>
      <c r="X2105" t="inlineStr">
        <is>
          <t>Lab</t>
        </is>
      </c>
      <c r="Y2105"/>
      <c r="Z2105" t="inlineStr">
        <is>
          <t>Active ingredient</t>
        </is>
      </c>
      <c r="AA2105"/>
      <c r="AB2105" t="n">
        <v>1.8</v>
      </c>
      <c r="AC2105"/>
      <c r="AD2105" t="n">
        <v>1.6</v>
      </c>
      <c r="AE2105"/>
      <c r="AF2105" t="n">
        <v>2.0</v>
      </c>
      <c r="AG2105" t="inlineStr">
        <is>
          <t>AI mg/L</t>
        </is>
      </c>
      <c r="AH2105"/>
      <c r="AI2105"/>
      <c r="AJ2105"/>
      <c r="AK2105"/>
      <c r="AL2105"/>
      <c r="AM2105"/>
      <c r="AN2105"/>
      <c r="AO2105"/>
      <c r="AP2105"/>
      <c r="AQ2105"/>
      <c r="AR2105"/>
      <c r="AS2105"/>
      <c r="AT2105"/>
      <c r="AU2105"/>
      <c r="AV2105"/>
      <c r="AW2105"/>
      <c r="AX2105" t="inlineStr">
        <is>
          <t>Mortality</t>
        </is>
      </c>
      <c r="AY2105" t="inlineStr">
        <is>
          <t>Mortality</t>
        </is>
      </c>
      <c r="AZ2105" t="inlineStr">
        <is>
          <t>LC50</t>
        </is>
      </c>
      <c r="BA2105"/>
      <c r="BB2105" t="n">
        <v>4.0</v>
      </c>
      <c r="BC2105"/>
      <c r="BD2105"/>
      <c r="BE2105"/>
      <c r="BF2105"/>
      <c r="BG2105" t="inlineStr">
        <is>
          <t>Day(s)</t>
        </is>
      </c>
      <c r="BH2105" t="inlineStr">
        <is>
          <t>Pure</t>
        </is>
      </c>
      <c r="BI2105" t="inlineStr">
        <is>
          <t>DTXSID1022130</t>
        </is>
      </c>
      <c r="BJ2105"/>
      <c r="BK2105"/>
      <c r="BL2105"/>
      <c r="BM2105"/>
      <c r="BN2105"/>
      <c r="BO2105"/>
      <c r="BP2105"/>
      <c r="BQ2105"/>
      <c r="BR2105"/>
      <c r="BS2105"/>
      <c r="BT2105" t="inlineStr">
        <is>
          <t>--</t>
        </is>
      </c>
      <c r="BU2105"/>
      <c r="BV2105"/>
      <c r="BW2105"/>
      <c r="BX2105"/>
      <c r="BY2105"/>
      <c r="BZ2105"/>
      <c r="CA2105"/>
      <c r="CB2105"/>
      <c r="CC2105"/>
      <c r="CD2105"/>
      <c r="CE2105"/>
      <c r="CF2105"/>
      <c r="CG2105"/>
      <c r="CH2105"/>
      <c r="CI2105" t="inlineStr">
        <is>
          <t xml:space="preserve"> Affected fish swam at the surface and stopped schooling.  NR Fish did not lose equilibrium prior to death. NA </t>
        </is>
      </c>
      <c r="CJ2105" t="inlineStr">
        <is>
          <t xml:space="preserve">   Affected fish swam at the surface and stopped schooling.  NR Fish did not lose equilibrium prior to death. NA </t>
        </is>
      </c>
      <c r="CK2105" t="inlineStr">
        <is>
          <t>Brooke,L.T., D.J. Call, D.L. Geiger, and C.E. Northcott</t>
        </is>
      </c>
      <c r="CL2105" t="n">
        <v>12448.0</v>
      </c>
      <c r="CM2105" t="inlineStr">
        <is>
          <t>Acute Toxicities of Organic Chemicals to Fathead Minnows (Pimephales promelas), Vol. 1</t>
        </is>
      </c>
      <c r="CN2105" t="inlineStr">
        <is>
          <t>Center for Lake Superior Environmental Studies, University of Wisconsin-Superior, Superior, WI:414 p.</t>
        </is>
      </c>
      <c r="CO2105" t="n">
        <v>1984.0</v>
      </c>
      <c r="CP2105" t="inlineStr">
        <is>
          <t>Brooke,L.T., D.J. Call, D.L. Geiger, and C.E. Northcott (1984). Acute Toxicities of Organic Chemicals to Fathead Minnows (Pimephales promelas), Vol. 1. Center for Lake Superior Environmental Studies, University of Wisconsin-Superior, Superior, WI, 414 p. ECOREF#:12448</t>
        </is>
      </c>
    </row>
    <row r="2106">
      <c r="A2106" t="n">
        <v>882337.0</v>
      </c>
      <c r="B2106" t="inlineStr">
        <is>
          <t>Phenyl disulfide</t>
        </is>
      </c>
      <c r="C2106"/>
      <c r="D2106" t="inlineStr">
        <is>
          <t>Measured</t>
        </is>
      </c>
      <c r="E2106" t="inlineStr">
        <is>
          <t>Not reported</t>
        </is>
      </c>
      <c r="F2106"/>
      <c r="G2106" t="n">
        <v>99.0</v>
      </c>
      <c r="H2106"/>
      <c r="I2106"/>
      <c r="J2106"/>
      <c r="K2106"/>
      <c r="L2106" t="inlineStr">
        <is>
          <t>Pimephales promelas</t>
        </is>
      </c>
      <c r="M2106" t="inlineStr">
        <is>
          <t>Fathead Minnow</t>
        </is>
      </c>
      <c r="N2106"/>
      <c r="O2106"/>
      <c r="P2106" t="n">
        <v>30.0</v>
      </c>
      <c r="Q2106"/>
      <c r="R2106"/>
      <c r="S2106"/>
      <c r="T2106"/>
      <c r="U2106" t="inlineStr">
        <is>
          <t>Day(s)</t>
        </is>
      </c>
      <c r="V2106" t="inlineStr">
        <is>
          <t>Flow-through</t>
        </is>
      </c>
      <c r="W2106" t="inlineStr">
        <is>
          <t>Fresh water</t>
        </is>
      </c>
      <c r="X2106" t="inlineStr">
        <is>
          <t>Lab</t>
        </is>
      </c>
      <c r="Y2106"/>
      <c r="Z2106" t="inlineStr">
        <is>
          <t>Active ingredient</t>
        </is>
      </c>
      <c r="AA2106"/>
      <c r="AB2106" t="n">
        <v>0.11</v>
      </c>
      <c r="AC2106"/>
      <c r="AD2106"/>
      <c r="AE2106"/>
      <c r="AF2106"/>
      <c r="AG2106" t="inlineStr">
        <is>
          <t>AI mg/L</t>
        </is>
      </c>
      <c r="AH2106"/>
      <c r="AI2106"/>
      <c r="AJ2106"/>
      <c r="AK2106"/>
      <c r="AL2106"/>
      <c r="AM2106"/>
      <c r="AN2106"/>
      <c r="AO2106"/>
      <c r="AP2106"/>
      <c r="AQ2106"/>
      <c r="AR2106"/>
      <c r="AS2106"/>
      <c r="AT2106"/>
      <c r="AU2106"/>
      <c r="AV2106"/>
      <c r="AW2106"/>
      <c r="AX2106" t="inlineStr">
        <is>
          <t>Mortality</t>
        </is>
      </c>
      <c r="AY2106" t="inlineStr">
        <is>
          <t>Mortality</t>
        </is>
      </c>
      <c r="AZ2106" t="inlineStr">
        <is>
          <t>LC50</t>
        </is>
      </c>
      <c r="BA2106"/>
      <c r="BB2106" t="n">
        <v>4.0</v>
      </c>
      <c r="BC2106"/>
      <c r="BD2106"/>
      <c r="BE2106"/>
      <c r="BF2106"/>
      <c r="BG2106" t="inlineStr">
        <is>
          <t>Day(s)</t>
        </is>
      </c>
      <c r="BH2106"/>
      <c r="BI2106" t="inlineStr">
        <is>
          <t>DTXSID6022131</t>
        </is>
      </c>
      <c r="BJ2106"/>
      <c r="BK2106"/>
      <c r="BL2106" t="inlineStr">
        <is>
          <t>Acute</t>
        </is>
      </c>
      <c r="BM2106"/>
      <c r="BN2106"/>
      <c r="BO2106"/>
      <c r="BP2106"/>
      <c r="BQ2106"/>
      <c r="BR2106"/>
      <c r="BS2106"/>
      <c r="BT2106" t="inlineStr">
        <is>
          <t>--</t>
        </is>
      </c>
      <c r="BU2106"/>
      <c r="BV2106"/>
      <c r="BW2106"/>
      <c r="BX2106"/>
      <c r="BY2106"/>
      <c r="BZ2106"/>
      <c r="CA2106"/>
      <c r="CB2106"/>
      <c r="CC2106"/>
      <c r="CD2106"/>
      <c r="CE2106"/>
      <c r="CF2106"/>
      <c r="CG2106"/>
      <c r="CH2106"/>
      <c r="CI2106"/>
      <c r="CJ2106" t="inlineStr">
        <is>
          <t xml:space="preserve">SOURCE/US EPA ENVIRONMENTAL RESEARCH LABORATORY DULUTH AND THE UNIVERSITY OF WISCONSIN SUPERIOR//MEDIA/FILTERED LAKE SUPERIOR WATER OR DECHLORINATED CITY OF SUPERIOR WISCONSIN WATER//   </t>
        </is>
      </c>
      <c r="CK2106" t="inlineStr">
        <is>
          <t>Geiger,D.L., C.E. Northcott, D.J. Call, and L.T. Brooke</t>
        </is>
      </c>
      <c r="CL2106" t="n">
        <v>12447.0</v>
      </c>
      <c r="CM2106" t="inlineStr">
        <is>
          <t>Acute Toxicities of Organic Chemicals to Fathead Minnows (Pimephales promelas), Volume II</t>
        </is>
      </c>
      <c r="CN2106" t="inlineStr">
        <is>
          <t>Center for Lake Superior Environmental Studies, University of Wisconsin, Superior, WI:326 p.</t>
        </is>
      </c>
      <c r="CO2106" t="n">
        <v>1985.0</v>
      </c>
      <c r="CP2106" t="inlineStr">
        <is>
          <t>Geiger,D.L., C.E. Northcott, D.J. Call, and L.T. Brooke (1985). Acute Toxicities of Organic Chemicals to Fathead Minnows (Pimephales promelas), Volume II. Center for Lake Superior Environmental Studies, University of Wisconsin, Superior, WI, 326 p. ECOREF#:12447</t>
        </is>
      </c>
    </row>
    <row r="2107">
      <c r="A2107" t="n">
        <v>886862.0</v>
      </c>
      <c r="B2107" t="inlineStr">
        <is>
          <t>3-Aminobenzoic acid ethyl ester methanesulfonate</t>
        </is>
      </c>
      <c r="C2107"/>
      <c r="D2107" t="inlineStr">
        <is>
          <t>Measured</t>
        </is>
      </c>
      <c r="E2107" t="inlineStr">
        <is>
          <t>Not coded</t>
        </is>
      </c>
      <c r="F2107"/>
      <c r="G2107" t="n">
        <v>98.0</v>
      </c>
      <c r="H2107"/>
      <c r="I2107"/>
      <c r="J2107"/>
      <c r="K2107"/>
      <c r="L2107" t="inlineStr">
        <is>
          <t>Pimephales promelas</t>
        </is>
      </c>
      <c r="M2107" t="inlineStr">
        <is>
          <t>Fathead Minnow</t>
        </is>
      </c>
      <c r="N2107"/>
      <c r="O2107"/>
      <c r="P2107" t="n">
        <v>32.0</v>
      </c>
      <c r="Q2107"/>
      <c r="R2107"/>
      <c r="S2107"/>
      <c r="T2107"/>
      <c r="U2107" t="inlineStr">
        <is>
          <t>Day(s)</t>
        </is>
      </c>
      <c r="V2107" t="inlineStr">
        <is>
          <t>Flow-through</t>
        </is>
      </c>
      <c r="W2107" t="inlineStr">
        <is>
          <t>Fresh water</t>
        </is>
      </c>
      <c r="X2107" t="inlineStr">
        <is>
          <t>Lab</t>
        </is>
      </c>
      <c r="Y2107"/>
      <c r="Z2107" t="inlineStr">
        <is>
          <t>Active ingredient</t>
        </is>
      </c>
      <c r="AA2107"/>
      <c r="AB2107" t="n">
        <v>79.0</v>
      </c>
      <c r="AC2107"/>
      <c r="AD2107" t="n">
        <v>73.8</v>
      </c>
      <c r="AE2107"/>
      <c r="AF2107" t="n">
        <v>84.5</v>
      </c>
      <c r="AG2107" t="inlineStr">
        <is>
          <t>AI mg/L</t>
        </is>
      </c>
      <c r="AH2107"/>
      <c r="AI2107"/>
      <c r="AJ2107"/>
      <c r="AK2107"/>
      <c r="AL2107"/>
      <c r="AM2107"/>
      <c r="AN2107"/>
      <c r="AO2107"/>
      <c r="AP2107"/>
      <c r="AQ2107"/>
      <c r="AR2107"/>
      <c r="AS2107"/>
      <c r="AT2107"/>
      <c r="AU2107"/>
      <c r="AV2107"/>
      <c r="AW2107"/>
      <c r="AX2107" t="inlineStr">
        <is>
          <t>Mortality</t>
        </is>
      </c>
      <c r="AY2107" t="inlineStr">
        <is>
          <t>Mortality</t>
        </is>
      </c>
      <c r="AZ2107" t="inlineStr">
        <is>
          <t>LC50</t>
        </is>
      </c>
      <c r="BA2107"/>
      <c r="BB2107" t="n">
        <v>4.0</v>
      </c>
      <c r="BC2107"/>
      <c r="BD2107"/>
      <c r="BE2107"/>
      <c r="BF2107"/>
      <c r="BG2107" t="inlineStr">
        <is>
          <t>Day(s)</t>
        </is>
      </c>
      <c r="BH2107" t="inlineStr">
        <is>
          <t>Pure</t>
        </is>
      </c>
      <c r="BI2107" t="inlineStr">
        <is>
          <t>DTXSID6022133</t>
        </is>
      </c>
      <c r="BJ2107"/>
      <c r="BK2107"/>
      <c r="BL2107"/>
      <c r="BM2107"/>
      <c r="BN2107"/>
      <c r="BO2107"/>
      <c r="BP2107"/>
      <c r="BQ2107"/>
      <c r="BR2107"/>
      <c r="BS2107"/>
      <c r="BT2107" t="inlineStr">
        <is>
          <t>--</t>
        </is>
      </c>
      <c r="BU2107"/>
      <c r="BV2107"/>
      <c r="BW2107"/>
      <c r="BX2107"/>
      <c r="BY2107"/>
      <c r="BZ2107"/>
      <c r="CA2107"/>
      <c r="CB2107"/>
      <c r="CC2107"/>
      <c r="CD2107"/>
      <c r="CE2107"/>
      <c r="CF2107"/>
      <c r="CG2107"/>
      <c r="CH2107"/>
      <c r="CI2107"/>
      <c r="CJ2107"/>
      <c r="CK2107" t="inlineStr">
        <is>
          <t>Geiger,D.L., D.J. Call, and L.T. Brooke</t>
        </is>
      </c>
      <c r="CL2107" t="n">
        <v>12859.0</v>
      </c>
      <c r="CM2107" t="inlineStr">
        <is>
          <t>Acute Toxicities of Organic Chemicals to Fathead Minnows (Pimephales promelas) Volume IV</t>
        </is>
      </c>
      <c r="CN2107" t="inlineStr">
        <is>
          <t>Center for Lake Superior Environmental Studies, University of Wisconsin, Superior, WI4:355 p.</t>
        </is>
      </c>
      <c r="CO2107" t="n">
        <v>1988.0</v>
      </c>
      <c r="CP2107" t="inlineStr">
        <is>
          <t>Geiger,D.L., D.J. Call, and L.T. Brooke (1988). Acute Toxicities of Organic Chemicals to Fathead Minnows (Pimephales promelas) Volume IV. Center for Lake Superior Environmental Studies, University of Wisconsin, Superior, WI, 4, 355 p. ECOREF#:12859</t>
        </is>
      </c>
    </row>
    <row r="2108">
      <c r="A2108" t="n">
        <v>886862.0</v>
      </c>
      <c r="B2108" t="inlineStr">
        <is>
          <t>3-Aminobenzoic acid ethyl ester methanesulfonate</t>
        </is>
      </c>
      <c r="C2108"/>
      <c r="D2108" t="inlineStr">
        <is>
          <t>Measured</t>
        </is>
      </c>
      <c r="E2108" t="inlineStr">
        <is>
          <t>Not coded</t>
        </is>
      </c>
      <c r="F2108" t="inlineStr">
        <is>
          <t>&gt;=</t>
        </is>
      </c>
      <c r="G2108" t="n">
        <v>95.0</v>
      </c>
      <c r="H2108"/>
      <c r="I2108"/>
      <c r="J2108"/>
      <c r="K2108"/>
      <c r="L2108" t="inlineStr">
        <is>
          <t>Pimephales promelas</t>
        </is>
      </c>
      <c r="M2108" t="inlineStr">
        <is>
          <t>Fathead Minnow</t>
        </is>
      </c>
      <c r="N2108" t="inlineStr">
        <is>
          <t>Juvenile</t>
        </is>
      </c>
      <c r="O2108"/>
      <c r="P2108"/>
      <c r="Q2108"/>
      <c r="R2108" t="n">
        <v>26.0</v>
      </c>
      <c r="S2108"/>
      <c r="T2108" t="n">
        <v>34.0</v>
      </c>
      <c r="U2108" t="inlineStr">
        <is>
          <t>Day(s)</t>
        </is>
      </c>
      <c r="V2108" t="inlineStr">
        <is>
          <t>Flow-through</t>
        </is>
      </c>
      <c r="W2108" t="inlineStr">
        <is>
          <t>Fresh water</t>
        </is>
      </c>
      <c r="X2108" t="inlineStr">
        <is>
          <t>Lab</t>
        </is>
      </c>
      <c r="Y2108"/>
      <c r="Z2108" t="inlineStr">
        <is>
          <t>Active ingredient</t>
        </is>
      </c>
      <c r="AA2108"/>
      <c r="AB2108" t="n">
        <v>78.1</v>
      </c>
      <c r="AC2108"/>
      <c r="AD2108"/>
      <c r="AE2108"/>
      <c r="AF2108"/>
      <c r="AG2108" t="inlineStr">
        <is>
          <t>AI mg/L</t>
        </is>
      </c>
      <c r="AH2108"/>
      <c r="AI2108"/>
      <c r="AJ2108"/>
      <c r="AK2108"/>
      <c r="AL2108"/>
      <c r="AM2108"/>
      <c r="AN2108"/>
      <c r="AO2108"/>
      <c r="AP2108"/>
      <c r="AQ2108"/>
      <c r="AR2108"/>
      <c r="AS2108"/>
      <c r="AT2108"/>
      <c r="AU2108"/>
      <c r="AV2108"/>
      <c r="AW2108"/>
      <c r="AX2108" t="inlineStr">
        <is>
          <t>Mortality</t>
        </is>
      </c>
      <c r="AY2108" t="inlineStr">
        <is>
          <t>Mortality</t>
        </is>
      </c>
      <c r="AZ2108" t="inlineStr">
        <is>
          <t>LC50</t>
        </is>
      </c>
      <c r="BA2108"/>
      <c r="BB2108" t="n">
        <v>4.0</v>
      </c>
      <c r="BC2108"/>
      <c r="BD2108"/>
      <c r="BE2108"/>
      <c r="BF2108"/>
      <c r="BG2108" t="inlineStr">
        <is>
          <t>Day(s)</t>
        </is>
      </c>
      <c r="BH2108" t="inlineStr">
        <is>
          <t>Pure</t>
        </is>
      </c>
      <c r="BI2108" t="inlineStr">
        <is>
          <t>DTXSID6022133</t>
        </is>
      </c>
      <c r="BJ2108" t="inlineStr">
        <is>
          <t>10.1002/etc.5620140920</t>
        </is>
      </c>
      <c r="BK2108"/>
      <c r="BL2108"/>
      <c r="BM2108"/>
      <c r="BN2108"/>
      <c r="BO2108"/>
      <c r="BP2108"/>
      <c r="BQ2108"/>
      <c r="BR2108"/>
      <c r="BS2108"/>
      <c r="BT2108" t="inlineStr">
        <is>
          <t>--</t>
        </is>
      </c>
      <c r="BU2108"/>
      <c r="BV2108"/>
      <c r="BW2108"/>
      <c r="BX2108"/>
      <c r="BY2108"/>
      <c r="BZ2108"/>
      <c r="CA2108"/>
      <c r="CB2108"/>
      <c r="CC2108"/>
      <c r="CD2108"/>
      <c r="CE2108"/>
      <c r="CF2108"/>
      <c r="CG2108"/>
      <c r="CH2108"/>
      <c r="CI2108"/>
      <c r="CJ2108"/>
      <c r="CK2108" t="inlineStr">
        <is>
          <t>Broderius,S.J., M.D. Kahl, and M.D. Hoglund</t>
        </is>
      </c>
      <c r="CL2108" t="n">
        <v>15031.0</v>
      </c>
      <c r="CM2108" t="inlineStr">
        <is>
          <t>Use of Joint Toxic Response to Define the Primary Mode of Toxic Action for Diverse Industrial Organic Chemicals</t>
        </is>
      </c>
      <c r="CN2108" t="inlineStr">
        <is>
          <t>Environ. Toxicol. Chem.14(9): 1591-1605</t>
        </is>
      </c>
      <c r="CO2108" t="n">
        <v>1995.0</v>
      </c>
      <c r="CP2108" t="inlineStr">
        <is>
          <t>Broderius,S.J., M.D. Kahl, and M.D. Hoglund (1995). Use of Joint Toxic Response to Define the Primary Mode of Toxic Action for Diverse Industrial Organic Chemicals. Environ. Toxicol. Chem., 14, (9), 1591-1605. doi:10.1002/etc.5620140920. ECOREF#:15031</t>
        </is>
      </c>
    </row>
    <row r="2109">
      <c r="A2109" t="n">
        <v>920661.0</v>
      </c>
      <c r="B2109" t="inlineStr">
        <is>
          <t>1,1,1,3,3,3-Hexafluoro-2-propanol</t>
        </is>
      </c>
      <c r="C2109"/>
      <c r="D2109" t="inlineStr">
        <is>
          <t>Measured</t>
        </is>
      </c>
      <c r="E2109" t="inlineStr">
        <is>
          <t>Not reported</t>
        </is>
      </c>
      <c r="F2109" t="inlineStr">
        <is>
          <t>&gt;</t>
        </is>
      </c>
      <c r="G2109" t="n">
        <v>99.0</v>
      </c>
      <c r="H2109"/>
      <c r="I2109"/>
      <c r="J2109"/>
      <c r="K2109"/>
      <c r="L2109" t="inlineStr">
        <is>
          <t>Pimephales promelas</t>
        </is>
      </c>
      <c r="M2109" t="inlineStr">
        <is>
          <t>Fathead Minnow</t>
        </is>
      </c>
      <c r="N2109"/>
      <c r="O2109"/>
      <c r="P2109" t="n">
        <v>31.0</v>
      </c>
      <c r="Q2109"/>
      <c r="R2109"/>
      <c r="S2109"/>
      <c r="T2109"/>
      <c r="U2109" t="inlineStr">
        <is>
          <t>Day(s)</t>
        </is>
      </c>
      <c r="V2109" t="inlineStr">
        <is>
          <t>Flow-through</t>
        </is>
      </c>
      <c r="W2109" t="inlineStr">
        <is>
          <t>Fresh water</t>
        </is>
      </c>
      <c r="X2109" t="inlineStr">
        <is>
          <t>Lab</t>
        </is>
      </c>
      <c r="Y2109" t="n">
        <v>6.0</v>
      </c>
      <c r="Z2109" t="inlineStr">
        <is>
          <t>Active ingredient</t>
        </is>
      </c>
      <c r="AA2109"/>
      <c r="AB2109" t="n">
        <v>244.0</v>
      </c>
      <c r="AC2109"/>
      <c r="AD2109" t="n">
        <v>224.0</v>
      </c>
      <c r="AE2109"/>
      <c r="AF2109" t="n">
        <v>266.0</v>
      </c>
      <c r="AG2109" t="inlineStr">
        <is>
          <t>AI mg/L</t>
        </is>
      </c>
      <c r="AH2109"/>
      <c r="AI2109"/>
      <c r="AJ2109"/>
      <c r="AK2109"/>
      <c r="AL2109"/>
      <c r="AM2109"/>
      <c r="AN2109"/>
      <c r="AO2109"/>
      <c r="AP2109"/>
      <c r="AQ2109"/>
      <c r="AR2109"/>
      <c r="AS2109"/>
      <c r="AT2109"/>
      <c r="AU2109"/>
      <c r="AV2109"/>
      <c r="AW2109"/>
      <c r="AX2109" t="inlineStr">
        <is>
          <t>Mortality</t>
        </is>
      </c>
      <c r="AY2109" t="inlineStr">
        <is>
          <t>Mortality</t>
        </is>
      </c>
      <c r="AZ2109" t="inlineStr">
        <is>
          <t>LC50</t>
        </is>
      </c>
      <c r="BA2109"/>
      <c r="BB2109" t="n">
        <v>4.0</v>
      </c>
      <c r="BC2109"/>
      <c r="BD2109"/>
      <c r="BE2109"/>
      <c r="BF2109"/>
      <c r="BG2109" t="inlineStr">
        <is>
          <t>Day(s)</t>
        </is>
      </c>
      <c r="BH2109"/>
      <c r="BI2109" t="inlineStr">
        <is>
          <t>DTXSID1022134</t>
        </is>
      </c>
      <c r="BJ2109"/>
      <c r="BK2109"/>
      <c r="BL2109"/>
      <c r="BM2109"/>
      <c r="BN2109"/>
      <c r="BO2109"/>
      <c r="BP2109"/>
      <c r="BQ2109"/>
      <c r="BR2109"/>
      <c r="BS2109"/>
      <c r="BT2109" t="inlineStr">
        <is>
          <t>--</t>
        </is>
      </c>
      <c r="BU2109"/>
      <c r="BV2109"/>
      <c r="BW2109"/>
      <c r="BX2109"/>
      <c r="BY2109"/>
      <c r="BZ2109"/>
      <c r="CA2109"/>
      <c r="CB2109"/>
      <c r="CC2109"/>
      <c r="CD2109"/>
      <c r="CE2109"/>
      <c r="CF2109"/>
      <c r="CG2109"/>
      <c r="CH2109"/>
      <c r="CI2109"/>
      <c r="CJ2109" t="inlineStr">
        <is>
          <t xml:space="preserve">SOURCE/FROM US EPA ENVIRONMENTAL RESEARCH LABORATORY-DULUTH AND THE UNIVERSITY OF WISCONSIN-SUPERIOR CAMPUS//MEDIA/LAKE SUPERIOR WATER OR DECHLORINATED WATER//   </t>
        </is>
      </c>
      <c r="CK2109" t="inlineStr">
        <is>
          <t>Geiger,D.L., S.H. Poirier, L.T. Brooke, and D.J. Call</t>
        </is>
      </c>
      <c r="CL2109" t="n">
        <v>12858.0</v>
      </c>
      <c r="CM2109" t="inlineStr">
        <is>
          <t>Acute Toxicities of Organic Chemicals to Fathead Minnows (Pimephales promelas) Volume III</t>
        </is>
      </c>
      <c r="CN2109" t="inlineStr">
        <is>
          <t>Center for Lake Superior Environmental Studies, University of Wisconsin, Superior, WI:328 p.</t>
        </is>
      </c>
      <c r="CO2109" t="n">
        <v>1986.0</v>
      </c>
      <c r="CP2109" t="inlineStr">
        <is>
          <t>Geiger,D.L., S.H. Poirier, L.T. Brooke, and D.J. Call (1986). Acute Toxicities of Organic Chemicals to Fathead Minnows (Pimephales promelas) Volume III. Center for Lake Superior Environmental Studies, University of Wisconsin, Superior, WI, 328 p. ECOREF#:12858</t>
        </is>
      </c>
    </row>
    <row r="2110">
      <c r="A2110" t="n">
        <v>924414.0</v>
      </c>
      <c r="B2110" t="inlineStr">
        <is>
          <t>1,5-Hexadien-3-ol</t>
        </is>
      </c>
      <c r="C2110"/>
      <c r="D2110" t="inlineStr">
        <is>
          <t>Measured</t>
        </is>
      </c>
      <c r="E2110" t="inlineStr">
        <is>
          <t>Not coded</t>
        </is>
      </c>
      <c r="F2110"/>
      <c r="G2110" t="n">
        <v>95.0</v>
      </c>
      <c r="H2110"/>
      <c r="I2110"/>
      <c r="J2110"/>
      <c r="K2110"/>
      <c r="L2110" t="inlineStr">
        <is>
          <t>Pimephales promelas</t>
        </is>
      </c>
      <c r="M2110" t="inlineStr">
        <is>
          <t>Fathead Minnow</t>
        </is>
      </c>
      <c r="N2110"/>
      <c r="O2110"/>
      <c r="P2110" t="n">
        <v>29.0</v>
      </c>
      <c r="Q2110"/>
      <c r="R2110"/>
      <c r="S2110"/>
      <c r="T2110"/>
      <c r="U2110" t="inlineStr">
        <is>
          <t>Day(s)</t>
        </is>
      </c>
      <c r="V2110" t="inlineStr">
        <is>
          <t>Flow-through</t>
        </is>
      </c>
      <c r="W2110" t="inlineStr">
        <is>
          <t>Fresh water</t>
        </is>
      </c>
      <c r="X2110" t="inlineStr">
        <is>
          <t>Lab</t>
        </is>
      </c>
      <c r="Y2110"/>
      <c r="Z2110" t="inlineStr">
        <is>
          <t>Active ingredient</t>
        </is>
      </c>
      <c r="AA2110"/>
      <c r="AB2110" t="n">
        <v>38.1</v>
      </c>
      <c r="AC2110"/>
      <c r="AD2110" t="n">
        <v>33.4</v>
      </c>
      <c r="AE2110"/>
      <c r="AF2110" t="n">
        <v>43.3</v>
      </c>
      <c r="AG2110" t="inlineStr">
        <is>
          <t>AI mg/L</t>
        </is>
      </c>
      <c r="AH2110"/>
      <c r="AI2110"/>
      <c r="AJ2110"/>
      <c r="AK2110"/>
      <c r="AL2110"/>
      <c r="AM2110"/>
      <c r="AN2110"/>
      <c r="AO2110"/>
      <c r="AP2110"/>
      <c r="AQ2110"/>
      <c r="AR2110"/>
      <c r="AS2110"/>
      <c r="AT2110"/>
      <c r="AU2110"/>
      <c r="AV2110"/>
      <c r="AW2110"/>
      <c r="AX2110" t="inlineStr">
        <is>
          <t>Mortality</t>
        </is>
      </c>
      <c r="AY2110" t="inlineStr">
        <is>
          <t>Mortality</t>
        </is>
      </c>
      <c r="AZ2110" t="inlineStr">
        <is>
          <t>LC50</t>
        </is>
      </c>
      <c r="BA2110"/>
      <c r="BB2110" t="n">
        <v>4.0</v>
      </c>
      <c r="BC2110"/>
      <c r="BD2110"/>
      <c r="BE2110"/>
      <c r="BF2110"/>
      <c r="BG2110" t="inlineStr">
        <is>
          <t>Day(s)</t>
        </is>
      </c>
      <c r="BH2110" t="inlineStr">
        <is>
          <t>Pure</t>
        </is>
      </c>
      <c r="BI2110" t="inlineStr">
        <is>
          <t>DTXSID6022135</t>
        </is>
      </c>
      <c r="BJ2110"/>
      <c r="BK2110"/>
      <c r="BL2110"/>
      <c r="BM2110"/>
      <c r="BN2110"/>
      <c r="BO2110"/>
      <c r="BP2110"/>
      <c r="BQ2110"/>
      <c r="BR2110"/>
      <c r="BS2110"/>
      <c r="BT2110" t="inlineStr">
        <is>
          <t>--</t>
        </is>
      </c>
      <c r="BU2110"/>
      <c r="BV2110"/>
      <c r="BW2110"/>
      <c r="BX2110"/>
      <c r="BY2110"/>
      <c r="BZ2110"/>
      <c r="CA2110"/>
      <c r="CB2110"/>
      <c r="CC2110"/>
      <c r="CD2110"/>
      <c r="CE2110"/>
      <c r="CF2110"/>
      <c r="CG2110"/>
      <c r="CH2110"/>
      <c r="CI2110" t="inlineStr">
        <is>
          <t xml:space="preserve"> No behavioral changes were recorded.  NA  </t>
        </is>
      </c>
      <c r="CJ2110" t="inlineStr">
        <is>
          <t xml:space="preserve">   No behavioral changes were recorded.  NA  </t>
        </is>
      </c>
      <c r="CK2110" t="inlineStr">
        <is>
          <t>Geiger,D.L., D.J. Call, and L.T. Brooke</t>
        </is>
      </c>
      <c r="CL2110" t="n">
        <v>12859.0</v>
      </c>
      <c r="CM2110" t="inlineStr">
        <is>
          <t>Acute Toxicities of Organic Chemicals to Fathead Minnows (Pimephales promelas) Volume IV</t>
        </is>
      </c>
      <c r="CN2110" t="inlineStr">
        <is>
          <t>Center for Lake Superior Environmental Studies, University of Wisconsin, Superior, WI4:355 p.</t>
        </is>
      </c>
      <c r="CO2110" t="n">
        <v>1988.0</v>
      </c>
      <c r="CP2110" t="inlineStr">
        <is>
          <t>Geiger,D.L., D.J. Call, and L.T. Brooke (1988). Acute Toxicities of Organic Chemicals to Fathead Minnows (Pimephales promelas) Volume IV. Center for Lake Superior Environmental Studies, University of Wisconsin, Superior, WI, 4, 355 p. ECOREF#:12859</t>
        </is>
      </c>
    </row>
    <row r="2111">
      <c r="A2111" t="n">
        <v>924414.0</v>
      </c>
      <c r="B2111" t="inlineStr">
        <is>
          <t>1,5-Hexadien-3-ol</t>
        </is>
      </c>
      <c r="C2111"/>
      <c r="D2111" t="inlineStr">
        <is>
          <t>Measured</t>
        </is>
      </c>
      <c r="E2111" t="inlineStr">
        <is>
          <t>Not coded</t>
        </is>
      </c>
      <c r="F2111" t="inlineStr">
        <is>
          <t>&gt;=</t>
        </is>
      </c>
      <c r="G2111" t="n">
        <v>95.0</v>
      </c>
      <c r="H2111"/>
      <c r="I2111"/>
      <c r="J2111"/>
      <c r="K2111"/>
      <c r="L2111" t="inlineStr">
        <is>
          <t>Pimephales promelas</t>
        </is>
      </c>
      <c r="M2111" t="inlineStr">
        <is>
          <t>Fathead Minnow</t>
        </is>
      </c>
      <c r="N2111" t="inlineStr">
        <is>
          <t>Juvenile</t>
        </is>
      </c>
      <c r="O2111"/>
      <c r="P2111"/>
      <c r="Q2111"/>
      <c r="R2111" t="n">
        <v>29.0</v>
      </c>
      <c r="S2111"/>
      <c r="T2111" t="n">
        <v>33.0</v>
      </c>
      <c r="U2111" t="inlineStr">
        <is>
          <t>Day(s)</t>
        </is>
      </c>
      <c r="V2111" t="inlineStr">
        <is>
          <t>Flow-through</t>
        </is>
      </c>
      <c r="W2111" t="inlineStr">
        <is>
          <t>Fresh water</t>
        </is>
      </c>
      <c r="X2111" t="inlineStr">
        <is>
          <t>Lab</t>
        </is>
      </c>
      <c r="Y2111"/>
      <c r="Z2111" t="inlineStr">
        <is>
          <t>Active ingredient</t>
        </is>
      </c>
      <c r="AA2111"/>
      <c r="AB2111" t="n">
        <v>38.1</v>
      </c>
      <c r="AC2111"/>
      <c r="AD2111" t="n">
        <v>33.4</v>
      </c>
      <c r="AE2111"/>
      <c r="AF2111" t="n">
        <v>43.3</v>
      </c>
      <c r="AG2111" t="inlineStr">
        <is>
          <t>AI mg/L</t>
        </is>
      </c>
      <c r="AH2111"/>
      <c r="AI2111"/>
      <c r="AJ2111"/>
      <c r="AK2111"/>
      <c r="AL2111"/>
      <c r="AM2111"/>
      <c r="AN2111"/>
      <c r="AO2111"/>
      <c r="AP2111"/>
      <c r="AQ2111"/>
      <c r="AR2111"/>
      <c r="AS2111"/>
      <c r="AT2111"/>
      <c r="AU2111"/>
      <c r="AV2111"/>
      <c r="AW2111"/>
      <c r="AX2111" t="inlineStr">
        <is>
          <t>Mortality</t>
        </is>
      </c>
      <c r="AY2111" t="inlineStr">
        <is>
          <t>Mortality</t>
        </is>
      </c>
      <c r="AZ2111" t="inlineStr">
        <is>
          <t>LC50</t>
        </is>
      </c>
      <c r="BA2111"/>
      <c r="BB2111" t="n">
        <v>4.0</v>
      </c>
      <c r="BC2111"/>
      <c r="BD2111"/>
      <c r="BE2111"/>
      <c r="BF2111"/>
      <c r="BG2111" t="inlineStr">
        <is>
          <t>Day(s)</t>
        </is>
      </c>
      <c r="BH2111" t="inlineStr">
        <is>
          <t>Pure</t>
        </is>
      </c>
      <c r="BI2111" t="inlineStr">
        <is>
          <t>DTXSID6022135</t>
        </is>
      </c>
      <c r="BJ2111" t="inlineStr">
        <is>
          <t>10.3109/00498258909042295</t>
        </is>
      </c>
      <c r="BK2111"/>
      <c r="BL2111"/>
      <c r="BM2111"/>
      <c r="BN2111"/>
      <c r="BO2111"/>
      <c r="BP2111"/>
      <c r="BQ2111"/>
      <c r="BR2111"/>
      <c r="BS2111"/>
      <c r="BT2111" t="inlineStr">
        <is>
          <t>--</t>
        </is>
      </c>
      <c r="BU2111"/>
      <c r="BV2111"/>
      <c r="BW2111"/>
      <c r="BX2111"/>
      <c r="BY2111"/>
      <c r="BZ2111"/>
      <c r="CA2111"/>
      <c r="CB2111"/>
      <c r="CC2111"/>
      <c r="CD2111"/>
      <c r="CE2111"/>
      <c r="CF2111"/>
      <c r="CG2111"/>
      <c r="CH2111"/>
      <c r="CI2111"/>
      <c r="CJ2111"/>
      <c r="CK2111" t="inlineStr">
        <is>
          <t>Veith,G.D., R.L. Lipnick, and C.L. Russom</t>
        </is>
      </c>
      <c r="CL2111" t="n">
        <v>2721.0</v>
      </c>
      <c r="CM2111" t="inlineStr">
        <is>
          <t>The Toxicity of Acetylenic Alcohols to the Fathead Minnow, Pimephales promelas: Narcosis and Proelectrophile Activation</t>
        </is>
      </c>
      <c r="CN2111" t="inlineStr">
        <is>
          <t>Xenobiotica19(5): 555-565</t>
        </is>
      </c>
      <c r="CO2111" t="n">
        <v>1989.0</v>
      </c>
      <c r="CP2111" t="inlineStr">
        <is>
          <t>Veith,G.D., R.L. Lipnick, and C.L. Russom (1989). The Toxicity of Acetylenic Alcohols to the Fathead Minnow, Pimephales promelas: Narcosis and Proelectrophile Activation. Xenobiotica, 19, (5), 555-565. doi:10.3109/00498258909042295. ECOREF#:2721</t>
        </is>
      </c>
    </row>
    <row r="2112">
      <c r="A2112" t="n">
        <v>927742.0</v>
      </c>
      <c r="B2112" t="inlineStr">
        <is>
          <t>3-Butyn-1-ol</t>
        </is>
      </c>
      <c r="C2112"/>
      <c r="D2112" t="inlineStr">
        <is>
          <t>Measured</t>
        </is>
      </c>
      <c r="E2112" t="inlineStr">
        <is>
          <t>Not reported</t>
        </is>
      </c>
      <c r="F2112"/>
      <c r="G2112" t="n">
        <v>97.0</v>
      </c>
      <c r="H2112"/>
      <c r="I2112"/>
      <c r="J2112"/>
      <c r="K2112"/>
      <c r="L2112" t="inlineStr">
        <is>
          <t>Pimephales promelas</t>
        </is>
      </c>
      <c r="M2112" t="inlineStr">
        <is>
          <t>Fathead Minnow</t>
        </is>
      </c>
      <c r="N2112"/>
      <c r="O2112"/>
      <c r="P2112" t="n">
        <v>29.0</v>
      </c>
      <c r="Q2112"/>
      <c r="R2112"/>
      <c r="S2112"/>
      <c r="T2112"/>
      <c r="U2112" t="inlineStr">
        <is>
          <t>Day(s)</t>
        </is>
      </c>
      <c r="V2112" t="inlineStr">
        <is>
          <t>Flow-through</t>
        </is>
      </c>
      <c r="W2112" t="inlineStr">
        <is>
          <t>Fresh water</t>
        </is>
      </c>
      <c r="X2112" t="inlineStr">
        <is>
          <t>Lab</t>
        </is>
      </c>
      <c r="Y2112"/>
      <c r="Z2112" t="inlineStr">
        <is>
          <t>Active ingredient</t>
        </is>
      </c>
      <c r="AA2112"/>
      <c r="AB2112" t="n">
        <v>36.1</v>
      </c>
      <c r="AC2112"/>
      <c r="AD2112" t="n">
        <v>33.6</v>
      </c>
      <c r="AE2112"/>
      <c r="AF2112" t="n">
        <v>38.8</v>
      </c>
      <c r="AG2112" t="inlineStr">
        <is>
          <t>AI mg/L</t>
        </is>
      </c>
      <c r="AH2112"/>
      <c r="AI2112"/>
      <c r="AJ2112"/>
      <c r="AK2112"/>
      <c r="AL2112"/>
      <c r="AM2112"/>
      <c r="AN2112"/>
      <c r="AO2112"/>
      <c r="AP2112"/>
      <c r="AQ2112"/>
      <c r="AR2112"/>
      <c r="AS2112"/>
      <c r="AT2112"/>
      <c r="AU2112"/>
      <c r="AV2112"/>
      <c r="AW2112"/>
      <c r="AX2112" t="inlineStr">
        <is>
          <t>Mortality</t>
        </is>
      </c>
      <c r="AY2112" t="inlineStr">
        <is>
          <t>Mortality</t>
        </is>
      </c>
      <c r="AZ2112" t="inlineStr">
        <is>
          <t>LC50</t>
        </is>
      </c>
      <c r="BA2112"/>
      <c r="BB2112" t="n">
        <v>4.0</v>
      </c>
      <c r="BC2112"/>
      <c r="BD2112"/>
      <c r="BE2112"/>
      <c r="BF2112"/>
      <c r="BG2112" t="inlineStr">
        <is>
          <t>Day(s)</t>
        </is>
      </c>
      <c r="BH2112"/>
      <c r="BI2112" t="inlineStr">
        <is>
          <t>DTXSID1022136</t>
        </is>
      </c>
      <c r="BJ2112"/>
      <c r="BK2112"/>
      <c r="BL2112" t="inlineStr">
        <is>
          <t>Acute</t>
        </is>
      </c>
      <c r="BM2112"/>
      <c r="BN2112"/>
      <c r="BO2112"/>
      <c r="BP2112"/>
      <c r="BQ2112"/>
      <c r="BR2112"/>
      <c r="BS2112"/>
      <c r="BT2112" t="inlineStr">
        <is>
          <t>--</t>
        </is>
      </c>
      <c r="BU2112"/>
      <c r="BV2112"/>
      <c r="BW2112"/>
      <c r="BX2112"/>
      <c r="BY2112"/>
      <c r="BZ2112"/>
      <c r="CA2112"/>
      <c r="CB2112"/>
      <c r="CC2112"/>
      <c r="CD2112"/>
      <c r="CE2112"/>
      <c r="CF2112"/>
      <c r="CG2112"/>
      <c r="CH2112"/>
      <c r="CI2112"/>
      <c r="CJ2112" t="inlineStr">
        <is>
          <t xml:space="preserve">SOURCE/FROM US EPA ENVIRONMENTAL RESEARCH LABORATORY-DULUTH AND THE UNIVERSITY OF WISCONSIN-SUPERIOR CAMPUS//MEDIA/LAKE SUPERIOR WATER OR DECHLORINATED WATER//   </t>
        </is>
      </c>
      <c r="CK2112" t="inlineStr">
        <is>
          <t>Geiger,D.L., S.H. Poirier, L.T. Brooke, and D.J. Call</t>
        </is>
      </c>
      <c r="CL2112" t="n">
        <v>12858.0</v>
      </c>
      <c r="CM2112" t="inlineStr">
        <is>
          <t>Acute Toxicities of Organic Chemicals to Fathead Minnows (Pimephales promelas) Volume III</t>
        </is>
      </c>
      <c r="CN2112" t="inlineStr">
        <is>
          <t>Center for Lake Superior Environmental Studies, University of Wisconsin, Superior, WI:328 p.</t>
        </is>
      </c>
      <c r="CO2112" t="n">
        <v>1986.0</v>
      </c>
      <c r="CP2112" t="inlineStr">
        <is>
          <t>Geiger,D.L., S.H. Poirier, L.T. Brooke, and D.J. Call (1986). Acute Toxicities of Organic Chemicals to Fathead Minnows (Pimephales promelas) Volume III. Center for Lake Superior Environmental Studies, University of Wisconsin, Superior, WI, 328 p. ECOREF#:12858</t>
        </is>
      </c>
    </row>
    <row r="2113">
      <c r="A2113" t="n">
        <v>927742.0</v>
      </c>
      <c r="B2113" t="inlineStr">
        <is>
          <t>3-Butyn-1-ol</t>
        </is>
      </c>
      <c r="C2113"/>
      <c r="D2113" t="inlineStr">
        <is>
          <t>Measured</t>
        </is>
      </c>
      <c r="E2113" t="inlineStr">
        <is>
          <t>Not coded</t>
        </is>
      </c>
      <c r="F2113" t="inlineStr">
        <is>
          <t>&gt;=</t>
        </is>
      </c>
      <c r="G2113" t="n">
        <v>95.0</v>
      </c>
      <c r="H2113"/>
      <c r="I2113"/>
      <c r="J2113"/>
      <c r="K2113"/>
      <c r="L2113" t="inlineStr">
        <is>
          <t>Pimephales promelas</t>
        </is>
      </c>
      <c r="M2113" t="inlineStr">
        <is>
          <t>Fathead Minnow</t>
        </is>
      </c>
      <c r="N2113" t="inlineStr">
        <is>
          <t>Juvenile</t>
        </is>
      </c>
      <c r="O2113"/>
      <c r="P2113"/>
      <c r="Q2113"/>
      <c r="R2113" t="n">
        <v>29.0</v>
      </c>
      <c r="S2113"/>
      <c r="T2113" t="n">
        <v>33.0</v>
      </c>
      <c r="U2113" t="inlineStr">
        <is>
          <t>Day(s)</t>
        </is>
      </c>
      <c r="V2113" t="inlineStr">
        <is>
          <t>Flow-through</t>
        </is>
      </c>
      <c r="W2113" t="inlineStr">
        <is>
          <t>Fresh water</t>
        </is>
      </c>
      <c r="X2113" t="inlineStr">
        <is>
          <t>Lab</t>
        </is>
      </c>
      <c r="Y2113"/>
      <c r="Z2113" t="inlineStr">
        <is>
          <t>Active ingredient</t>
        </is>
      </c>
      <c r="AA2113"/>
      <c r="AB2113" t="n">
        <v>36.1</v>
      </c>
      <c r="AC2113"/>
      <c r="AD2113" t="n">
        <v>33.6</v>
      </c>
      <c r="AE2113"/>
      <c r="AF2113" t="n">
        <v>38.8</v>
      </c>
      <c r="AG2113" t="inlineStr">
        <is>
          <t>AI mg/L</t>
        </is>
      </c>
      <c r="AH2113"/>
      <c r="AI2113"/>
      <c r="AJ2113"/>
      <c r="AK2113"/>
      <c r="AL2113"/>
      <c r="AM2113"/>
      <c r="AN2113"/>
      <c r="AO2113"/>
      <c r="AP2113"/>
      <c r="AQ2113"/>
      <c r="AR2113"/>
      <c r="AS2113"/>
      <c r="AT2113"/>
      <c r="AU2113"/>
      <c r="AV2113"/>
      <c r="AW2113"/>
      <c r="AX2113" t="inlineStr">
        <is>
          <t>Mortality</t>
        </is>
      </c>
      <c r="AY2113" t="inlineStr">
        <is>
          <t>Mortality</t>
        </is>
      </c>
      <c r="AZ2113" t="inlineStr">
        <is>
          <t>LC50</t>
        </is>
      </c>
      <c r="BA2113"/>
      <c r="BB2113" t="n">
        <v>4.0</v>
      </c>
      <c r="BC2113"/>
      <c r="BD2113"/>
      <c r="BE2113"/>
      <c r="BF2113"/>
      <c r="BG2113" t="inlineStr">
        <is>
          <t>Day(s)</t>
        </is>
      </c>
      <c r="BH2113" t="inlineStr">
        <is>
          <t>Pure</t>
        </is>
      </c>
      <c r="BI2113" t="inlineStr">
        <is>
          <t>DTXSID1022136</t>
        </is>
      </c>
      <c r="BJ2113" t="inlineStr">
        <is>
          <t>10.3109/00498258909042295</t>
        </is>
      </c>
      <c r="BK2113"/>
      <c r="BL2113"/>
      <c r="BM2113"/>
      <c r="BN2113"/>
      <c r="BO2113"/>
      <c r="BP2113"/>
      <c r="BQ2113"/>
      <c r="BR2113"/>
      <c r="BS2113"/>
      <c r="BT2113" t="inlineStr">
        <is>
          <t>--</t>
        </is>
      </c>
      <c r="BU2113"/>
      <c r="BV2113"/>
      <c r="BW2113"/>
      <c r="BX2113"/>
      <c r="BY2113"/>
      <c r="BZ2113"/>
      <c r="CA2113"/>
      <c r="CB2113"/>
      <c r="CC2113"/>
      <c r="CD2113"/>
      <c r="CE2113"/>
      <c r="CF2113"/>
      <c r="CG2113"/>
      <c r="CH2113"/>
      <c r="CI2113"/>
      <c r="CJ2113"/>
      <c r="CK2113" t="inlineStr">
        <is>
          <t>Veith,G.D., R.L. Lipnick, and C.L. Russom</t>
        </is>
      </c>
      <c r="CL2113" t="n">
        <v>2721.0</v>
      </c>
      <c r="CM2113" t="inlineStr">
        <is>
          <t>The Toxicity of Acetylenic Alcohols to the Fathead Minnow, Pimephales promelas: Narcosis and Proelectrophile Activation</t>
        </is>
      </c>
      <c r="CN2113" t="inlineStr">
        <is>
          <t>Xenobiotica19(5): 555-565</t>
        </is>
      </c>
      <c r="CO2113" t="n">
        <v>1989.0</v>
      </c>
      <c r="CP2113" t="inlineStr">
        <is>
          <t>Veith,G.D., R.L. Lipnick, and C.L. Russom (1989). The Toxicity of Acetylenic Alcohols to the Fathead Minnow, Pimephales promelas: Narcosis and Proelectrophile Activation. Xenobiotica, 19, (5), 555-565. doi:10.3109/00498258909042295. ECOREF#:2721</t>
        </is>
      </c>
    </row>
    <row r="2114">
      <c r="A2114" t="n">
        <v>928961.0</v>
      </c>
      <c r="B2114" t="inlineStr">
        <is>
          <t xml:space="preserve">(3Z)-3-Hexen-1-ol  </t>
        </is>
      </c>
      <c r="C2114"/>
      <c r="D2114" t="inlineStr">
        <is>
          <t>Measured</t>
        </is>
      </c>
      <c r="E2114" t="inlineStr">
        <is>
          <t>Not coded</t>
        </is>
      </c>
      <c r="F2114" t="inlineStr">
        <is>
          <t>&gt;=</t>
        </is>
      </c>
      <c r="G2114" t="n">
        <v>95.0</v>
      </c>
      <c r="H2114"/>
      <c r="I2114"/>
      <c r="J2114"/>
      <c r="K2114"/>
      <c r="L2114" t="inlineStr">
        <is>
          <t>Pimephales promelas</t>
        </is>
      </c>
      <c r="M2114" t="inlineStr">
        <is>
          <t>Fathead Minnow</t>
        </is>
      </c>
      <c r="N2114" t="inlineStr">
        <is>
          <t>Juvenile</t>
        </is>
      </c>
      <c r="O2114"/>
      <c r="P2114"/>
      <c r="Q2114"/>
      <c r="R2114" t="n">
        <v>29.0</v>
      </c>
      <c r="S2114"/>
      <c r="T2114" t="n">
        <v>33.0</v>
      </c>
      <c r="U2114" t="inlineStr">
        <is>
          <t>Day(s)</t>
        </is>
      </c>
      <c r="V2114" t="inlineStr">
        <is>
          <t>Flow-through</t>
        </is>
      </c>
      <c r="W2114" t="inlineStr">
        <is>
          <t>Fresh water</t>
        </is>
      </c>
      <c r="X2114" t="inlineStr">
        <is>
          <t>Lab</t>
        </is>
      </c>
      <c r="Y2114"/>
      <c r="Z2114" t="inlineStr">
        <is>
          <t>Active ingredient</t>
        </is>
      </c>
      <c r="AA2114"/>
      <c r="AB2114" t="n">
        <v>381.0</v>
      </c>
      <c r="AC2114"/>
      <c r="AD2114" t="n">
        <v>352.0</v>
      </c>
      <c r="AE2114"/>
      <c r="AF2114" t="n">
        <v>412.0</v>
      </c>
      <c r="AG2114" t="inlineStr">
        <is>
          <t>AI mg/L</t>
        </is>
      </c>
      <c r="AH2114"/>
      <c r="AI2114"/>
      <c r="AJ2114"/>
      <c r="AK2114"/>
      <c r="AL2114"/>
      <c r="AM2114"/>
      <c r="AN2114"/>
      <c r="AO2114"/>
      <c r="AP2114"/>
      <c r="AQ2114"/>
      <c r="AR2114"/>
      <c r="AS2114"/>
      <c r="AT2114"/>
      <c r="AU2114"/>
      <c r="AV2114"/>
      <c r="AW2114"/>
      <c r="AX2114" t="inlineStr">
        <is>
          <t>Mortality</t>
        </is>
      </c>
      <c r="AY2114" t="inlineStr">
        <is>
          <t>Mortality</t>
        </is>
      </c>
      <c r="AZ2114" t="inlineStr">
        <is>
          <t>LC50</t>
        </is>
      </c>
      <c r="BA2114"/>
      <c r="BB2114" t="n">
        <v>4.0</v>
      </c>
      <c r="BC2114"/>
      <c r="BD2114"/>
      <c r="BE2114"/>
      <c r="BF2114"/>
      <c r="BG2114" t="inlineStr">
        <is>
          <t>Day(s)</t>
        </is>
      </c>
      <c r="BH2114" t="inlineStr">
        <is>
          <t>Pure</t>
        </is>
      </c>
      <c r="BI2114" t="inlineStr">
        <is>
          <t>DTXSID6022137</t>
        </is>
      </c>
      <c r="BJ2114" t="inlineStr">
        <is>
          <t>10.3109/00498258909042295</t>
        </is>
      </c>
      <c r="BK2114"/>
      <c r="BL2114"/>
      <c r="BM2114"/>
      <c r="BN2114"/>
      <c r="BO2114"/>
      <c r="BP2114"/>
      <c r="BQ2114"/>
      <c r="BR2114"/>
      <c r="BS2114"/>
      <c r="BT2114" t="inlineStr">
        <is>
          <t>--</t>
        </is>
      </c>
      <c r="BU2114"/>
      <c r="BV2114"/>
      <c r="BW2114"/>
      <c r="BX2114"/>
      <c r="BY2114"/>
      <c r="BZ2114"/>
      <c r="CA2114"/>
      <c r="CB2114"/>
      <c r="CC2114"/>
      <c r="CD2114"/>
      <c r="CE2114"/>
      <c r="CF2114"/>
      <c r="CG2114"/>
      <c r="CH2114"/>
      <c r="CI2114"/>
      <c r="CJ2114"/>
      <c r="CK2114" t="inlineStr">
        <is>
          <t>Veith,G.D., R.L. Lipnick, and C.L. Russom</t>
        </is>
      </c>
      <c r="CL2114" t="n">
        <v>2721.0</v>
      </c>
      <c r="CM2114" t="inlineStr">
        <is>
          <t>The Toxicity of Acetylenic Alcohols to the Fathead Minnow, Pimephales promelas: Narcosis and Proelectrophile Activation</t>
        </is>
      </c>
      <c r="CN2114" t="inlineStr">
        <is>
          <t>Xenobiotica19(5): 555-565</t>
        </is>
      </c>
      <c r="CO2114" t="n">
        <v>1989.0</v>
      </c>
      <c r="CP2114" t="inlineStr">
        <is>
          <t>Veith,G.D., R.L. Lipnick, and C.L. Russom (1989). The Toxicity of Acetylenic Alcohols to the Fathead Minnow, Pimephales promelas: Narcosis and Proelectrophile Activation. Xenobiotica, 19, (5), 555-565. doi:10.3109/00498258909042295. ECOREF#:2721</t>
        </is>
      </c>
    </row>
    <row r="2115">
      <c r="A2115" t="n">
        <v>928961.0</v>
      </c>
      <c r="B2115" t="inlineStr">
        <is>
          <t xml:space="preserve">(3Z)-3-Hexen-1-ol  </t>
        </is>
      </c>
      <c r="C2115"/>
      <c r="D2115" t="inlineStr">
        <is>
          <t>Measured</t>
        </is>
      </c>
      <c r="E2115" t="inlineStr">
        <is>
          <t>Not coded</t>
        </is>
      </c>
      <c r="F2115"/>
      <c r="G2115" t="n">
        <v>98.0</v>
      </c>
      <c r="H2115"/>
      <c r="I2115"/>
      <c r="J2115"/>
      <c r="K2115"/>
      <c r="L2115" t="inlineStr">
        <is>
          <t>Pimephales promelas</t>
        </is>
      </c>
      <c r="M2115" t="inlineStr">
        <is>
          <t>Fathead Minnow</t>
        </is>
      </c>
      <c r="N2115"/>
      <c r="O2115"/>
      <c r="P2115"/>
      <c r="Q2115"/>
      <c r="R2115" t="n">
        <v>30.0</v>
      </c>
      <c r="S2115"/>
      <c r="T2115" t="n">
        <v>31.0</v>
      </c>
      <c r="U2115" t="inlineStr">
        <is>
          <t>Day(s)</t>
        </is>
      </c>
      <c r="V2115" t="inlineStr">
        <is>
          <t>Flow-through</t>
        </is>
      </c>
      <c r="W2115" t="inlineStr">
        <is>
          <t>Fresh water</t>
        </is>
      </c>
      <c r="X2115" t="inlineStr">
        <is>
          <t>Lab</t>
        </is>
      </c>
      <c r="Y2115"/>
      <c r="Z2115" t="inlineStr">
        <is>
          <t>Active ingredient</t>
        </is>
      </c>
      <c r="AA2115"/>
      <c r="AB2115" t="n">
        <v>381.0</v>
      </c>
      <c r="AC2115"/>
      <c r="AD2115" t="n">
        <v>352.0</v>
      </c>
      <c r="AE2115"/>
      <c r="AF2115" t="n">
        <v>412.0</v>
      </c>
      <c r="AG2115" t="inlineStr">
        <is>
          <t>AI mg/L</t>
        </is>
      </c>
      <c r="AH2115"/>
      <c r="AI2115"/>
      <c r="AJ2115"/>
      <c r="AK2115"/>
      <c r="AL2115"/>
      <c r="AM2115"/>
      <c r="AN2115"/>
      <c r="AO2115"/>
      <c r="AP2115"/>
      <c r="AQ2115"/>
      <c r="AR2115"/>
      <c r="AS2115"/>
      <c r="AT2115"/>
      <c r="AU2115"/>
      <c r="AV2115"/>
      <c r="AW2115"/>
      <c r="AX2115" t="inlineStr">
        <is>
          <t>Mortality</t>
        </is>
      </c>
      <c r="AY2115" t="inlineStr">
        <is>
          <t>Mortality</t>
        </is>
      </c>
      <c r="AZ2115" t="inlineStr">
        <is>
          <t>LC50</t>
        </is>
      </c>
      <c r="BA2115"/>
      <c r="BB2115" t="n">
        <v>4.0</v>
      </c>
      <c r="BC2115"/>
      <c r="BD2115"/>
      <c r="BE2115"/>
      <c r="BF2115"/>
      <c r="BG2115" t="inlineStr">
        <is>
          <t>Day(s)</t>
        </is>
      </c>
      <c r="BH2115" t="inlineStr">
        <is>
          <t>Pure</t>
        </is>
      </c>
      <c r="BI2115" t="inlineStr">
        <is>
          <t>DTXSID6022137</t>
        </is>
      </c>
      <c r="BJ2115"/>
      <c r="BK2115"/>
      <c r="BL2115"/>
      <c r="BM2115"/>
      <c r="BN2115"/>
      <c r="BO2115"/>
      <c r="BP2115"/>
      <c r="BQ2115"/>
      <c r="BR2115"/>
      <c r="BS2115"/>
      <c r="BT2115" t="inlineStr">
        <is>
          <t>--</t>
        </is>
      </c>
      <c r="BU2115"/>
      <c r="BV2115"/>
      <c r="BW2115"/>
      <c r="BX2115"/>
      <c r="BY2115"/>
      <c r="BZ2115"/>
      <c r="CA2115"/>
      <c r="CB2115"/>
      <c r="CC2115"/>
      <c r="CD2115"/>
      <c r="CE2115"/>
      <c r="CF2115"/>
      <c r="CG2115"/>
      <c r="CH2115"/>
      <c r="CI2115" t="inlineStr">
        <is>
          <t xml:space="preserve"> Affected fish lost schooling behavior, were hypoactive andNR underreactive to external stimuli.  They also had increased respiratNAn and were darkly colored.  Fish lost equilibrium prior to death. </t>
        </is>
      </c>
      <c r="CJ2115" t="inlineStr">
        <is>
          <t xml:space="preserve">   Affected fish lost schooling behavior, were hypoactive andNR underreactive to external stimuli.  They also had increased respiratNAn and were darkly colored.  Fish lost equilibrium prior to death. </t>
        </is>
      </c>
      <c r="CK2115" t="inlineStr">
        <is>
          <t>Geiger,D.L., D.J. Call, and L.T. Brooke</t>
        </is>
      </c>
      <c r="CL2115" t="n">
        <v>12859.0</v>
      </c>
      <c r="CM2115" t="inlineStr">
        <is>
          <t>Acute Toxicities of Organic Chemicals to Fathead Minnows (Pimephales promelas) Volume IV</t>
        </is>
      </c>
      <c r="CN2115" t="inlineStr">
        <is>
          <t>Center for Lake Superior Environmental Studies, University of Wisconsin, Superior, WI4:355 p.</t>
        </is>
      </c>
      <c r="CO2115" t="n">
        <v>1988.0</v>
      </c>
      <c r="CP2115" t="inlineStr">
        <is>
          <t>Geiger,D.L., D.J. Call, and L.T. Brooke (1988). Acute Toxicities of Organic Chemicals to Fathead Minnows (Pimephales promelas) Volume IV. Center for Lake Superior Environmental Studies, University of Wisconsin, Superior, WI, 4, 355 p. ECOREF#:12859</t>
        </is>
      </c>
    </row>
    <row r="2116">
      <c r="A2116" t="n">
        <v>928972.0</v>
      </c>
      <c r="B2116" t="inlineStr">
        <is>
          <t>(E)-3-Hexen-1-ol</t>
        </is>
      </c>
      <c r="C2116"/>
      <c r="D2116" t="inlineStr">
        <is>
          <t>Measured</t>
        </is>
      </c>
      <c r="E2116" t="inlineStr">
        <is>
          <t>Not coded</t>
        </is>
      </c>
      <c r="F2116" t="inlineStr">
        <is>
          <t>&gt;=</t>
        </is>
      </c>
      <c r="G2116" t="n">
        <v>95.0</v>
      </c>
      <c r="H2116"/>
      <c r="I2116"/>
      <c r="J2116"/>
      <c r="K2116"/>
      <c r="L2116" t="inlineStr">
        <is>
          <t>Pimephales promelas</t>
        </is>
      </c>
      <c r="M2116" t="inlineStr">
        <is>
          <t>Fathead Minnow</t>
        </is>
      </c>
      <c r="N2116" t="inlineStr">
        <is>
          <t>Juvenile</t>
        </is>
      </c>
      <c r="O2116"/>
      <c r="P2116"/>
      <c r="Q2116"/>
      <c r="R2116" t="n">
        <v>29.0</v>
      </c>
      <c r="S2116"/>
      <c r="T2116" t="n">
        <v>33.0</v>
      </c>
      <c r="U2116" t="inlineStr">
        <is>
          <t>Day(s)</t>
        </is>
      </c>
      <c r="V2116" t="inlineStr">
        <is>
          <t>Flow-through</t>
        </is>
      </c>
      <c r="W2116" t="inlineStr">
        <is>
          <t>Fresh water</t>
        </is>
      </c>
      <c r="X2116" t="inlineStr">
        <is>
          <t>Lab</t>
        </is>
      </c>
      <c r="Y2116"/>
      <c r="Z2116" t="inlineStr">
        <is>
          <t>Active ingredient</t>
        </is>
      </c>
      <c r="AA2116"/>
      <c r="AB2116" t="n">
        <v>271.0</v>
      </c>
      <c r="AC2116"/>
      <c r="AD2116"/>
      <c r="AE2116"/>
      <c r="AF2116"/>
      <c r="AG2116" t="inlineStr">
        <is>
          <t>AI mg/L</t>
        </is>
      </c>
      <c r="AH2116"/>
      <c r="AI2116"/>
      <c r="AJ2116"/>
      <c r="AK2116"/>
      <c r="AL2116"/>
      <c r="AM2116"/>
      <c r="AN2116"/>
      <c r="AO2116"/>
      <c r="AP2116"/>
      <c r="AQ2116"/>
      <c r="AR2116"/>
      <c r="AS2116"/>
      <c r="AT2116"/>
      <c r="AU2116"/>
      <c r="AV2116"/>
      <c r="AW2116"/>
      <c r="AX2116" t="inlineStr">
        <is>
          <t>Mortality</t>
        </is>
      </c>
      <c r="AY2116" t="inlineStr">
        <is>
          <t>Mortality</t>
        </is>
      </c>
      <c r="AZ2116" t="inlineStr">
        <is>
          <t>LC50</t>
        </is>
      </c>
      <c r="BA2116"/>
      <c r="BB2116" t="n">
        <v>4.0</v>
      </c>
      <c r="BC2116"/>
      <c r="BD2116"/>
      <c r="BE2116"/>
      <c r="BF2116"/>
      <c r="BG2116" t="inlineStr">
        <is>
          <t>Day(s)</t>
        </is>
      </c>
      <c r="BH2116" t="inlineStr">
        <is>
          <t>Pure</t>
        </is>
      </c>
      <c r="BI2116" t="inlineStr">
        <is>
          <t>DTXSID1022138</t>
        </is>
      </c>
      <c r="BJ2116" t="inlineStr">
        <is>
          <t>10.3109/00498258909042295</t>
        </is>
      </c>
      <c r="BK2116"/>
      <c r="BL2116"/>
      <c r="BM2116"/>
      <c r="BN2116"/>
      <c r="BO2116"/>
      <c r="BP2116"/>
      <c r="BQ2116"/>
      <c r="BR2116"/>
      <c r="BS2116"/>
      <c r="BT2116" t="inlineStr">
        <is>
          <t>--</t>
        </is>
      </c>
      <c r="BU2116"/>
      <c r="BV2116"/>
      <c r="BW2116"/>
      <c r="BX2116"/>
      <c r="BY2116"/>
      <c r="BZ2116"/>
      <c r="CA2116"/>
      <c r="CB2116"/>
      <c r="CC2116"/>
      <c r="CD2116"/>
      <c r="CE2116"/>
      <c r="CF2116"/>
      <c r="CG2116"/>
      <c r="CH2116"/>
      <c r="CI2116"/>
      <c r="CJ2116"/>
      <c r="CK2116" t="inlineStr">
        <is>
          <t>Veith,G.D., R.L. Lipnick, and C.L. Russom</t>
        </is>
      </c>
      <c r="CL2116" t="n">
        <v>2721.0</v>
      </c>
      <c r="CM2116" t="inlineStr">
        <is>
          <t>The Toxicity of Acetylenic Alcohols to the Fathead Minnow, Pimephales promelas: Narcosis and Proelectrophile Activation</t>
        </is>
      </c>
      <c r="CN2116" t="inlineStr">
        <is>
          <t>Xenobiotica19(5): 555-565</t>
        </is>
      </c>
      <c r="CO2116" t="n">
        <v>1989.0</v>
      </c>
      <c r="CP2116" t="inlineStr">
        <is>
          <t>Veith,G.D., R.L. Lipnick, and C.L. Russom (1989). The Toxicity of Acetylenic Alcohols to the Fathead Minnow, Pimephales promelas: Narcosis and Proelectrophile Activation. Xenobiotica, 19, (5), 555-565. doi:10.3109/00498258909042295. ECOREF#:2721</t>
        </is>
      </c>
    </row>
    <row r="2117">
      <c r="A2117" t="n">
        <v>928972.0</v>
      </c>
      <c r="B2117" t="inlineStr">
        <is>
          <t>(E)-3-Hexen-1-ol</t>
        </is>
      </c>
      <c r="C2117"/>
      <c r="D2117" t="inlineStr">
        <is>
          <t>Measured</t>
        </is>
      </c>
      <c r="E2117" t="inlineStr">
        <is>
          <t>Not coded</t>
        </is>
      </c>
      <c r="F2117"/>
      <c r="G2117" t="n">
        <v>98.0</v>
      </c>
      <c r="H2117"/>
      <c r="I2117"/>
      <c r="J2117"/>
      <c r="K2117"/>
      <c r="L2117" t="inlineStr">
        <is>
          <t>Pimephales promelas</t>
        </is>
      </c>
      <c r="M2117" t="inlineStr">
        <is>
          <t>Fathead Minnow</t>
        </is>
      </c>
      <c r="N2117"/>
      <c r="O2117"/>
      <c r="P2117" t="n">
        <v>30.0</v>
      </c>
      <c r="Q2117"/>
      <c r="R2117"/>
      <c r="S2117"/>
      <c r="T2117"/>
      <c r="U2117" t="inlineStr">
        <is>
          <t>Day(s)</t>
        </is>
      </c>
      <c r="V2117" t="inlineStr">
        <is>
          <t>Flow-through</t>
        </is>
      </c>
      <c r="W2117" t="inlineStr">
        <is>
          <t>Fresh water</t>
        </is>
      </c>
      <c r="X2117" t="inlineStr">
        <is>
          <t>Lab</t>
        </is>
      </c>
      <c r="Y2117"/>
      <c r="Z2117" t="inlineStr">
        <is>
          <t>Active ingredient</t>
        </is>
      </c>
      <c r="AA2117"/>
      <c r="AB2117" t="n">
        <v>271.0</v>
      </c>
      <c r="AC2117"/>
      <c r="AD2117" t="n">
        <v>256.0</v>
      </c>
      <c r="AE2117"/>
      <c r="AF2117" t="n">
        <v>287.0</v>
      </c>
      <c r="AG2117" t="inlineStr">
        <is>
          <t>AI mg/L</t>
        </is>
      </c>
      <c r="AH2117"/>
      <c r="AI2117"/>
      <c r="AJ2117"/>
      <c r="AK2117"/>
      <c r="AL2117"/>
      <c r="AM2117"/>
      <c r="AN2117"/>
      <c r="AO2117"/>
      <c r="AP2117"/>
      <c r="AQ2117"/>
      <c r="AR2117"/>
      <c r="AS2117"/>
      <c r="AT2117"/>
      <c r="AU2117"/>
      <c r="AV2117"/>
      <c r="AW2117"/>
      <c r="AX2117" t="inlineStr">
        <is>
          <t>Mortality</t>
        </is>
      </c>
      <c r="AY2117" t="inlineStr">
        <is>
          <t>Mortality</t>
        </is>
      </c>
      <c r="AZ2117" t="inlineStr">
        <is>
          <t>LC50</t>
        </is>
      </c>
      <c r="BA2117"/>
      <c r="BB2117" t="n">
        <v>4.0</v>
      </c>
      <c r="BC2117"/>
      <c r="BD2117"/>
      <c r="BE2117"/>
      <c r="BF2117"/>
      <c r="BG2117" t="inlineStr">
        <is>
          <t>Day(s)</t>
        </is>
      </c>
      <c r="BH2117" t="inlineStr">
        <is>
          <t>Pure</t>
        </is>
      </c>
      <c r="BI2117" t="inlineStr">
        <is>
          <t>DTXSID1022138</t>
        </is>
      </c>
      <c r="BJ2117"/>
      <c r="BK2117"/>
      <c r="BL2117"/>
      <c r="BM2117"/>
      <c r="BN2117"/>
      <c r="BO2117"/>
      <c r="BP2117"/>
      <c r="BQ2117"/>
      <c r="BR2117"/>
      <c r="BS2117"/>
      <c r="BT2117" t="inlineStr">
        <is>
          <t>--</t>
        </is>
      </c>
      <c r="BU2117"/>
      <c r="BV2117"/>
      <c r="BW2117"/>
      <c r="BX2117"/>
      <c r="BY2117"/>
      <c r="BZ2117"/>
      <c r="CA2117"/>
      <c r="CB2117"/>
      <c r="CC2117"/>
      <c r="CD2117"/>
      <c r="CE2117"/>
      <c r="CF2117"/>
      <c r="CG2117"/>
      <c r="CH2117"/>
      <c r="CI2117" t="inlineStr">
        <is>
          <t xml:space="preserve"> Affected fish lost schooling behavior, were hypoactive and underreactive to external stimuli.  They also had increased respiratNAn, were darkly colored and lost equilibrium prior to death. </t>
        </is>
      </c>
      <c r="CJ2117" t="inlineStr">
        <is>
          <t xml:space="preserve">   Affected fish lost schooling behavior, were hypoactive and underreactive to external stimuli.  They also had increased respiratNAn, were darkly colored and lost equilibrium prior to death. </t>
        </is>
      </c>
      <c r="CK2117" t="inlineStr">
        <is>
          <t>Geiger,D.L., D.J. Call, and L.T. Brooke</t>
        </is>
      </c>
      <c r="CL2117" t="n">
        <v>12859.0</v>
      </c>
      <c r="CM2117" t="inlineStr">
        <is>
          <t>Acute Toxicities of Organic Chemicals to Fathead Minnows (Pimephales promelas) Volume IV</t>
        </is>
      </c>
      <c r="CN2117" t="inlineStr">
        <is>
          <t>Center for Lake Superior Environmental Studies, University of Wisconsin, Superior, WI4:355 p.</t>
        </is>
      </c>
      <c r="CO2117" t="n">
        <v>1988.0</v>
      </c>
      <c r="CP2117" t="inlineStr">
        <is>
          <t>Geiger,D.L., D.J. Call, and L.T. Brooke (1988). Acute Toxicities of Organic Chemicals to Fathead Minnows (Pimephales promelas) Volume IV. Center for Lake Superior Environmental Studies, University of Wisconsin, Superior, WI, 4, 355 p. ECOREF#:12859</t>
        </is>
      </c>
    </row>
    <row r="2118">
      <c r="A2118" t="n">
        <v>932161.0</v>
      </c>
      <c r="B2118" t="inlineStr">
        <is>
          <t>2-Acetyl-1-methylpyrrole</t>
        </is>
      </c>
      <c r="C2118"/>
      <c r="D2118" t="inlineStr">
        <is>
          <t>Measured</t>
        </is>
      </c>
      <c r="E2118" t="inlineStr">
        <is>
          <t>Not coded</t>
        </is>
      </c>
      <c r="F2118"/>
      <c r="G2118" t="n">
        <v>98.0</v>
      </c>
      <c r="H2118"/>
      <c r="I2118"/>
      <c r="J2118"/>
      <c r="K2118"/>
      <c r="L2118" t="inlineStr">
        <is>
          <t>Pimephales promelas</t>
        </is>
      </c>
      <c r="M2118" t="inlineStr">
        <is>
          <t>Fathead Minnow</t>
        </is>
      </c>
      <c r="N2118"/>
      <c r="O2118"/>
      <c r="P2118" t="n">
        <v>28.0</v>
      </c>
      <c r="Q2118"/>
      <c r="R2118"/>
      <c r="S2118"/>
      <c r="T2118"/>
      <c r="U2118" t="inlineStr">
        <is>
          <t>Day(s)</t>
        </is>
      </c>
      <c r="V2118" t="inlineStr">
        <is>
          <t>Flow-through</t>
        </is>
      </c>
      <c r="W2118" t="inlineStr">
        <is>
          <t>Fresh water</t>
        </is>
      </c>
      <c r="X2118" t="inlineStr">
        <is>
          <t>Lab</t>
        </is>
      </c>
      <c r="Y2118"/>
      <c r="Z2118" t="inlineStr">
        <is>
          <t>Active ingredient</t>
        </is>
      </c>
      <c r="AA2118"/>
      <c r="AB2118" t="n">
        <v>157.0</v>
      </c>
      <c r="AC2118"/>
      <c r="AD2118" t="n">
        <v>149.0</v>
      </c>
      <c r="AE2118"/>
      <c r="AF2118" t="n">
        <v>166.0</v>
      </c>
      <c r="AG2118" t="inlineStr">
        <is>
          <t>AI mg/L</t>
        </is>
      </c>
      <c r="AH2118"/>
      <c r="AI2118"/>
      <c r="AJ2118"/>
      <c r="AK2118"/>
      <c r="AL2118"/>
      <c r="AM2118"/>
      <c r="AN2118"/>
      <c r="AO2118"/>
      <c r="AP2118"/>
      <c r="AQ2118"/>
      <c r="AR2118"/>
      <c r="AS2118"/>
      <c r="AT2118"/>
      <c r="AU2118"/>
      <c r="AV2118"/>
      <c r="AW2118"/>
      <c r="AX2118" t="inlineStr">
        <is>
          <t>Mortality</t>
        </is>
      </c>
      <c r="AY2118" t="inlineStr">
        <is>
          <t>Mortality</t>
        </is>
      </c>
      <c r="AZ2118" t="inlineStr">
        <is>
          <t>LC50</t>
        </is>
      </c>
      <c r="BA2118"/>
      <c r="BB2118" t="n">
        <v>4.0</v>
      </c>
      <c r="BC2118"/>
      <c r="BD2118"/>
      <c r="BE2118"/>
      <c r="BF2118"/>
      <c r="BG2118" t="inlineStr">
        <is>
          <t>Day(s)</t>
        </is>
      </c>
      <c r="BH2118" t="inlineStr">
        <is>
          <t>Pure</t>
        </is>
      </c>
      <c r="BI2118" t="inlineStr">
        <is>
          <t>DTXSID6022139</t>
        </is>
      </c>
      <c r="BJ2118"/>
      <c r="BK2118"/>
      <c r="BL2118"/>
      <c r="BM2118"/>
      <c r="BN2118"/>
      <c r="BO2118"/>
      <c r="BP2118"/>
      <c r="BQ2118"/>
      <c r="BR2118"/>
      <c r="BS2118"/>
      <c r="BT2118" t="inlineStr">
        <is>
          <t>--</t>
        </is>
      </c>
      <c r="BU2118"/>
      <c r="BV2118"/>
      <c r="BW2118"/>
      <c r="BX2118"/>
      <c r="BY2118"/>
      <c r="BZ2118"/>
      <c r="CA2118"/>
      <c r="CB2118"/>
      <c r="CC2118"/>
      <c r="CD2118"/>
      <c r="CE2118"/>
      <c r="CF2118"/>
      <c r="CG2118"/>
      <c r="CH2118"/>
      <c r="CI2118" t="inlineStr">
        <is>
          <t xml:space="preserve"> Affected fish became hypoactive, stopped schooling, and lost equilibrium prior to death. </t>
        </is>
      </c>
      <c r="CJ2118" t="inlineStr">
        <is>
          <t xml:space="preserve">   Affected fish became hypoactive, stopped schooling, and lost equilibrium prior to death. </t>
        </is>
      </c>
      <c r="CK2118" t="inlineStr">
        <is>
          <t>Brooke,L.T., D.J. Call, D.L. Geiger, and C.E. Northcott</t>
        </is>
      </c>
      <c r="CL2118" t="n">
        <v>12448.0</v>
      </c>
      <c r="CM2118" t="inlineStr">
        <is>
          <t>Acute Toxicities of Organic Chemicals to Fathead Minnows (Pimephales promelas), Vol. 1</t>
        </is>
      </c>
      <c r="CN2118" t="inlineStr">
        <is>
          <t>Center for Lake Superior Environmental Studies, University of Wisconsin-Superior, Superior, WI:414 p.</t>
        </is>
      </c>
      <c r="CO2118" t="n">
        <v>1984.0</v>
      </c>
      <c r="CP2118" t="inlineStr">
        <is>
          <t>Brooke,L.T., D.J. Call, D.L. Geiger, and C.E. Northcott (1984). Acute Toxicities of Organic Chemicals to Fathead Minnows (Pimephales promelas), Vol. 1. Center for Lake Superior Environmental Studies, University of Wisconsin-Superior, Superior, WI, 414 p. ECOREF#:12448</t>
        </is>
      </c>
    </row>
    <row r="2119">
      <c r="A2119" t="n">
        <v>937202.0</v>
      </c>
      <c r="B2119" t="inlineStr">
        <is>
          <t>2,4'-Dichloroacetophenone</t>
        </is>
      </c>
      <c r="C2119"/>
      <c r="D2119" t="inlineStr">
        <is>
          <t>Measured</t>
        </is>
      </c>
      <c r="E2119" t="inlineStr">
        <is>
          <t>Not coded</t>
        </is>
      </c>
      <c r="F2119"/>
      <c r="G2119"/>
      <c r="H2119"/>
      <c r="I2119"/>
      <c r="J2119"/>
      <c r="K2119"/>
      <c r="L2119" t="inlineStr">
        <is>
          <t>Pimephales promelas</t>
        </is>
      </c>
      <c r="M2119" t="inlineStr">
        <is>
          <t>Fathead Minnow</t>
        </is>
      </c>
      <c r="N2119"/>
      <c r="O2119"/>
      <c r="P2119" t="n">
        <v>32.0</v>
      </c>
      <c r="Q2119"/>
      <c r="R2119"/>
      <c r="S2119"/>
      <c r="T2119"/>
      <c r="U2119" t="inlineStr">
        <is>
          <t>Day(s)</t>
        </is>
      </c>
      <c r="V2119" t="inlineStr">
        <is>
          <t>Flow-through</t>
        </is>
      </c>
      <c r="W2119" t="inlineStr">
        <is>
          <t>Fresh water</t>
        </is>
      </c>
      <c r="X2119" t="inlineStr">
        <is>
          <t>Lab</t>
        </is>
      </c>
      <c r="Y2119"/>
      <c r="Z2119" t="inlineStr">
        <is>
          <t>Active ingredient</t>
        </is>
      </c>
      <c r="AA2119"/>
      <c r="AB2119" t="n">
        <v>11.7</v>
      </c>
      <c r="AC2119"/>
      <c r="AD2119"/>
      <c r="AE2119"/>
      <c r="AF2119"/>
      <c r="AG2119" t="inlineStr">
        <is>
          <t>AI mg/L</t>
        </is>
      </c>
      <c r="AH2119"/>
      <c r="AI2119"/>
      <c r="AJ2119"/>
      <c r="AK2119"/>
      <c r="AL2119"/>
      <c r="AM2119"/>
      <c r="AN2119"/>
      <c r="AO2119"/>
      <c r="AP2119"/>
      <c r="AQ2119"/>
      <c r="AR2119"/>
      <c r="AS2119"/>
      <c r="AT2119"/>
      <c r="AU2119"/>
      <c r="AV2119"/>
      <c r="AW2119"/>
      <c r="AX2119" t="inlineStr">
        <is>
          <t>Mortality</t>
        </is>
      </c>
      <c r="AY2119" t="inlineStr">
        <is>
          <t>Mortality</t>
        </is>
      </c>
      <c r="AZ2119" t="inlineStr">
        <is>
          <t>LC50</t>
        </is>
      </c>
      <c r="BA2119"/>
      <c r="BB2119" t="n">
        <v>4.0</v>
      </c>
      <c r="BC2119"/>
      <c r="BD2119"/>
      <c r="BE2119"/>
      <c r="BF2119"/>
      <c r="BG2119" t="inlineStr">
        <is>
          <t>Day(s)</t>
        </is>
      </c>
      <c r="BH2119"/>
      <c r="BI2119" t="inlineStr">
        <is>
          <t>DTXSID50239540</t>
        </is>
      </c>
      <c r="BJ2119"/>
      <c r="BK2119"/>
      <c r="BL2119"/>
      <c r="BM2119"/>
      <c r="BN2119"/>
      <c r="BO2119"/>
      <c r="BP2119"/>
      <c r="BQ2119"/>
      <c r="BR2119"/>
      <c r="BS2119"/>
      <c r="BT2119" t="inlineStr">
        <is>
          <t>--</t>
        </is>
      </c>
      <c r="BU2119"/>
      <c r="BV2119"/>
      <c r="BW2119"/>
      <c r="BX2119"/>
      <c r="BY2119"/>
      <c r="BZ2119"/>
      <c r="CA2119"/>
      <c r="CB2119"/>
      <c r="CC2119"/>
      <c r="CD2119"/>
      <c r="CE2119"/>
      <c r="CF2119"/>
      <c r="CG2119"/>
      <c r="CH2119"/>
      <c r="CI2119" t="inlineStr">
        <is>
          <t xml:space="preserve"> O EFCT CONT/COEFFICIENTS, HEXANAL, VANILLIN// </t>
        </is>
      </c>
      <c r="CJ2119" t="inlineStr">
        <is>
          <t xml:space="preserve">   O EFCT CONT/COEFFICIENTS, HEXANAL, VANILLIN// </t>
        </is>
      </c>
      <c r="CK2119" t="inlineStr">
        <is>
          <t>Call,D.J., L.T. Brooke, and N. Ahmad</t>
        </is>
      </c>
      <c r="CL2119" t="n">
        <v>4154.0</v>
      </c>
      <c r="CM2119" t="inlineStr">
        <is>
          <t>Estimates of "No Effect" Concentrations of Selected Pesticides in Freshwater Organisms</t>
        </is>
      </c>
      <c r="CN2119" t="inlineStr">
        <is>
          <t>Fourth Quarterly Prog.Rep.to EPA, EPA Coop.Agreement No.CR 806864030, Univ.of Wisconsin, Superior, WI:84 p.</t>
        </is>
      </c>
      <c r="CO2119" t="n">
        <v>1981.0</v>
      </c>
      <c r="CP2119" t="inlineStr">
        <is>
          <t>Call,D.J., L.T. Brooke, and N. Ahmad (1981). Estimates of "No Effect" Concentrations of Selected Pesticides in Freshwater Organisms. Fourth Quarterly Prog.Rep.to EPA, EPA Coop.Agreement No.CR 806864030, Univ.of Wisconsin, Superior, WI, 84 p. ECOREF#:4154</t>
        </is>
      </c>
    </row>
    <row r="2120">
      <c r="A2120" t="n">
        <v>939231.0</v>
      </c>
      <c r="B2120" t="inlineStr">
        <is>
          <t>4-Phenylpyridine</t>
        </is>
      </c>
      <c r="C2120"/>
      <c r="D2120" t="inlineStr">
        <is>
          <t>Measured</t>
        </is>
      </c>
      <c r="E2120" t="inlineStr">
        <is>
          <t>Not reported</t>
        </is>
      </c>
      <c r="F2120"/>
      <c r="G2120" t="n">
        <v>99.0</v>
      </c>
      <c r="H2120"/>
      <c r="I2120"/>
      <c r="J2120"/>
      <c r="K2120"/>
      <c r="L2120" t="inlineStr">
        <is>
          <t>Pimephales promelas</t>
        </is>
      </c>
      <c r="M2120" t="inlineStr">
        <is>
          <t>Fathead Minnow</t>
        </is>
      </c>
      <c r="N2120"/>
      <c r="O2120"/>
      <c r="P2120" t="n">
        <v>31.0</v>
      </c>
      <c r="Q2120"/>
      <c r="R2120"/>
      <c r="S2120"/>
      <c r="T2120"/>
      <c r="U2120" t="inlineStr">
        <is>
          <t>Day(s)</t>
        </is>
      </c>
      <c r="V2120" t="inlineStr">
        <is>
          <t>Flow-through</t>
        </is>
      </c>
      <c r="W2120" t="inlineStr">
        <is>
          <t>Fresh water</t>
        </is>
      </c>
      <c r="X2120" t="inlineStr">
        <is>
          <t>Lab</t>
        </is>
      </c>
      <c r="Y2120"/>
      <c r="Z2120" t="inlineStr">
        <is>
          <t>Active ingredient</t>
        </is>
      </c>
      <c r="AA2120"/>
      <c r="AB2120" t="n">
        <v>16.1</v>
      </c>
      <c r="AC2120"/>
      <c r="AD2120" t="n">
        <v>15.1</v>
      </c>
      <c r="AE2120"/>
      <c r="AF2120" t="n">
        <v>17.2</v>
      </c>
      <c r="AG2120" t="inlineStr">
        <is>
          <t>AI mg/L</t>
        </is>
      </c>
      <c r="AH2120"/>
      <c r="AI2120"/>
      <c r="AJ2120"/>
      <c r="AK2120"/>
      <c r="AL2120"/>
      <c r="AM2120"/>
      <c r="AN2120"/>
      <c r="AO2120"/>
      <c r="AP2120"/>
      <c r="AQ2120"/>
      <c r="AR2120"/>
      <c r="AS2120"/>
      <c r="AT2120"/>
      <c r="AU2120"/>
      <c r="AV2120"/>
      <c r="AW2120"/>
      <c r="AX2120" t="inlineStr">
        <is>
          <t>Mortality</t>
        </is>
      </c>
      <c r="AY2120" t="inlineStr">
        <is>
          <t>Mortality</t>
        </is>
      </c>
      <c r="AZ2120" t="inlineStr">
        <is>
          <t>LC50</t>
        </is>
      </c>
      <c r="BA2120"/>
      <c r="BB2120" t="n">
        <v>4.0</v>
      </c>
      <c r="BC2120"/>
      <c r="BD2120"/>
      <c r="BE2120"/>
      <c r="BF2120"/>
      <c r="BG2120" t="inlineStr">
        <is>
          <t>Day(s)</t>
        </is>
      </c>
      <c r="BH2120"/>
      <c r="BI2120" t="inlineStr">
        <is>
          <t>DTXSID5022140</t>
        </is>
      </c>
      <c r="BJ2120"/>
      <c r="BK2120"/>
      <c r="BL2120" t="inlineStr">
        <is>
          <t>Acute</t>
        </is>
      </c>
      <c r="BM2120"/>
      <c r="BN2120"/>
      <c r="BO2120"/>
      <c r="BP2120"/>
      <c r="BQ2120"/>
      <c r="BR2120"/>
      <c r="BS2120"/>
      <c r="BT2120" t="inlineStr">
        <is>
          <t>--</t>
        </is>
      </c>
      <c r="BU2120"/>
      <c r="BV2120"/>
      <c r="BW2120"/>
      <c r="BX2120"/>
      <c r="BY2120"/>
      <c r="BZ2120"/>
      <c r="CA2120"/>
      <c r="CB2120"/>
      <c r="CC2120"/>
      <c r="CD2120"/>
      <c r="CE2120"/>
      <c r="CF2120"/>
      <c r="CG2120"/>
      <c r="CH2120"/>
      <c r="CI2120"/>
      <c r="CJ2120" t="inlineStr">
        <is>
          <t xml:space="preserve">SOURCE/FROM US EPA ENVIRONMENTAL RESEARCH LABORATORY-DULUTH AND THE UNIVERSITY OF WISCONSIN-SUPERIOR CAMPUS//MEDIA/LAKE SUPERIOR WATER OR DECHLORINATED WATER//   </t>
        </is>
      </c>
      <c r="CK2120" t="inlineStr">
        <is>
          <t>Geiger,D.L., S.H. Poirier, L.T. Brooke, and D.J. Call</t>
        </is>
      </c>
      <c r="CL2120" t="n">
        <v>12858.0</v>
      </c>
      <c r="CM2120" t="inlineStr">
        <is>
          <t>Acute Toxicities of Organic Chemicals to Fathead Minnows (Pimephales promelas) Volume III</t>
        </is>
      </c>
      <c r="CN2120" t="inlineStr">
        <is>
          <t>Center for Lake Superior Environmental Studies, University of Wisconsin, Superior, WI:328 p.</t>
        </is>
      </c>
      <c r="CO2120" t="n">
        <v>1986.0</v>
      </c>
      <c r="CP2120" t="inlineStr">
        <is>
          <t>Geiger,D.L., S.H. Poirier, L.T. Brooke, and D.J. Call (1986). Acute Toxicities of Organic Chemicals to Fathead Minnows (Pimephales promelas) Volume III. Center for Lake Superior Environmental Studies, University of Wisconsin, Superior, WI, 328 p. ECOREF#:12858</t>
        </is>
      </c>
    </row>
    <row r="2121">
      <c r="A2121" t="n">
        <v>944229.0</v>
      </c>
      <c r="B2121" t="inlineStr">
        <is>
          <t>Ethylphosphonodithioic acid, O-Ethyl S-phenyl ester</t>
        </is>
      </c>
      <c r="C2121" t="inlineStr">
        <is>
          <t>Technical grade, technical product, technical formulation</t>
        </is>
      </c>
      <c r="D2121" t="inlineStr">
        <is>
          <t>Measured</t>
        </is>
      </c>
      <c r="E2121" t="inlineStr">
        <is>
          <t>Not coded</t>
        </is>
      </c>
      <c r="F2121"/>
      <c r="G2121"/>
      <c r="H2121"/>
      <c r="I2121"/>
      <c r="J2121"/>
      <c r="K2121"/>
      <c r="L2121" t="inlineStr">
        <is>
          <t>Pimephales promelas</t>
        </is>
      </c>
      <c r="M2121" t="inlineStr">
        <is>
          <t>Fathead Minnow</t>
        </is>
      </c>
      <c r="N2121" t="inlineStr">
        <is>
          <t>Juvenile</t>
        </is>
      </c>
      <c r="O2121"/>
      <c r="P2121"/>
      <c r="Q2121"/>
      <c r="R2121"/>
      <c r="S2121"/>
      <c r="T2121"/>
      <c r="U2121"/>
      <c r="V2121" t="inlineStr">
        <is>
          <t>Static</t>
        </is>
      </c>
      <c r="W2121" t="inlineStr">
        <is>
          <t>Fresh water</t>
        </is>
      </c>
      <c r="X2121" t="inlineStr">
        <is>
          <t>Lab</t>
        </is>
      </c>
      <c r="Y2121"/>
      <c r="Z2121" t="inlineStr">
        <is>
          <t>Active ingredient</t>
        </is>
      </c>
      <c r="AA2121"/>
      <c r="AB2121" t="n">
        <v>1.09</v>
      </c>
      <c r="AC2121"/>
      <c r="AD2121" t="n">
        <v>0.93</v>
      </c>
      <c r="AE2121"/>
      <c r="AF2121" t="n">
        <v>1.26</v>
      </c>
      <c r="AG2121" t="inlineStr">
        <is>
          <t>AI mg/L</t>
        </is>
      </c>
      <c r="AH2121"/>
      <c r="AI2121"/>
      <c r="AJ2121"/>
      <c r="AK2121"/>
      <c r="AL2121"/>
      <c r="AM2121"/>
      <c r="AN2121"/>
      <c r="AO2121"/>
      <c r="AP2121"/>
      <c r="AQ2121"/>
      <c r="AR2121"/>
      <c r="AS2121"/>
      <c r="AT2121"/>
      <c r="AU2121"/>
      <c r="AV2121"/>
      <c r="AW2121"/>
      <c r="AX2121" t="inlineStr">
        <is>
          <t>Mortality</t>
        </is>
      </c>
      <c r="AY2121" t="inlineStr">
        <is>
          <t>Mortality</t>
        </is>
      </c>
      <c r="AZ2121" t="inlineStr">
        <is>
          <t>LC50</t>
        </is>
      </c>
      <c r="BA2121"/>
      <c r="BB2121" t="n">
        <v>4.0</v>
      </c>
      <c r="BC2121"/>
      <c r="BD2121"/>
      <c r="BE2121"/>
      <c r="BF2121"/>
      <c r="BG2121" t="inlineStr">
        <is>
          <t>Day(s)</t>
        </is>
      </c>
      <c r="BH2121"/>
      <c r="BI2121" t="inlineStr">
        <is>
          <t>DTXSID2024113</t>
        </is>
      </c>
      <c r="BJ2121" t="inlineStr">
        <is>
          <t>10.1007/BF01059157</t>
        </is>
      </c>
      <c r="BK2121"/>
      <c r="BL2121"/>
      <c r="BM2121"/>
      <c r="BN2121"/>
      <c r="BO2121"/>
      <c r="BP2121"/>
      <c r="BQ2121"/>
      <c r="BR2121"/>
      <c r="BS2121"/>
      <c r="BT2121" t="inlineStr">
        <is>
          <t>--</t>
        </is>
      </c>
      <c r="BU2121"/>
      <c r="BV2121"/>
      <c r="BW2121"/>
      <c r="BX2121"/>
      <c r="BY2121"/>
      <c r="BZ2121"/>
      <c r="CA2121"/>
      <c r="CB2121"/>
      <c r="CC2121"/>
      <c r="CD2121"/>
      <c r="CE2121"/>
      <c r="CF2121"/>
      <c r="CG2121"/>
      <c r="CH2121"/>
      <c r="CI2121"/>
      <c r="CJ2121"/>
      <c r="CK2121" t="inlineStr">
        <is>
          <t>Pickering,Q.H., and W.T. Gilliam</t>
        </is>
      </c>
      <c r="CL2121" t="n">
        <v>15169.0</v>
      </c>
      <c r="CM2121" t="inlineStr">
        <is>
          <t>Toxicity of Aldicarb and Fonofos to the Early-Life Stage of the Fathead Minnow</t>
        </is>
      </c>
      <c r="CN2121" t="inlineStr">
        <is>
          <t>Arch. Environ. Contam. Toxicol.11(6): 699-702</t>
        </is>
      </c>
      <c r="CO2121" t="n">
        <v>1982.0</v>
      </c>
      <c r="CP2121" t="inlineStr">
        <is>
          <t>Pickering,Q.H., and W.T. Gilliam (1982). Toxicity of Aldicarb and Fonofos to the Early-Life Stage of the Fathead Minnow. Arch. Environ. Contam. Toxicol., 11, (6), 699-702. doi:10.1007/BF01059157. ECOREF#:15169</t>
        </is>
      </c>
    </row>
    <row r="2122">
      <c r="A2122" t="n">
        <v>945517.0</v>
      </c>
      <c r="B2122" t="inlineStr">
        <is>
          <t>1,1'-Sulfinylbis-benzene</t>
        </is>
      </c>
      <c r="C2122"/>
      <c r="D2122" t="inlineStr">
        <is>
          <t>Measured</t>
        </is>
      </c>
      <c r="E2122" t="inlineStr">
        <is>
          <t>Not coded</t>
        </is>
      </c>
      <c r="F2122"/>
      <c r="G2122" t="n">
        <v>97.0</v>
      </c>
      <c r="H2122"/>
      <c r="I2122"/>
      <c r="J2122"/>
      <c r="K2122"/>
      <c r="L2122" t="inlineStr">
        <is>
          <t>Pimephales promelas</t>
        </is>
      </c>
      <c r="M2122" t="inlineStr">
        <is>
          <t>Fathead Minnow</t>
        </is>
      </c>
      <c r="N2122"/>
      <c r="O2122"/>
      <c r="P2122" t="n">
        <v>30.0</v>
      </c>
      <c r="Q2122"/>
      <c r="R2122"/>
      <c r="S2122"/>
      <c r="T2122"/>
      <c r="U2122" t="inlineStr">
        <is>
          <t>Day(s)</t>
        </is>
      </c>
      <c r="V2122" t="inlineStr">
        <is>
          <t>Flow-through</t>
        </is>
      </c>
      <c r="W2122" t="inlineStr">
        <is>
          <t>Fresh water</t>
        </is>
      </c>
      <c r="X2122" t="inlineStr">
        <is>
          <t>Lab</t>
        </is>
      </c>
      <c r="Y2122"/>
      <c r="Z2122" t="inlineStr">
        <is>
          <t>Active ingredient</t>
        </is>
      </c>
      <c r="AA2122"/>
      <c r="AB2122" t="n">
        <v>87.3</v>
      </c>
      <c r="AC2122"/>
      <c r="AD2122" t="n">
        <v>81.1</v>
      </c>
      <c r="AE2122"/>
      <c r="AF2122" t="n">
        <v>94.0</v>
      </c>
      <c r="AG2122" t="inlineStr">
        <is>
          <t>AI mg/L</t>
        </is>
      </c>
      <c r="AH2122"/>
      <c r="AI2122"/>
      <c r="AJ2122"/>
      <c r="AK2122"/>
      <c r="AL2122"/>
      <c r="AM2122"/>
      <c r="AN2122"/>
      <c r="AO2122"/>
      <c r="AP2122"/>
      <c r="AQ2122"/>
      <c r="AR2122"/>
      <c r="AS2122"/>
      <c r="AT2122"/>
      <c r="AU2122"/>
      <c r="AV2122"/>
      <c r="AW2122"/>
      <c r="AX2122" t="inlineStr">
        <is>
          <t>Mortality</t>
        </is>
      </c>
      <c r="AY2122" t="inlineStr">
        <is>
          <t>Mortality</t>
        </is>
      </c>
      <c r="AZ2122" t="inlineStr">
        <is>
          <t>LC50</t>
        </is>
      </c>
      <c r="BA2122"/>
      <c r="BB2122" t="n">
        <v>4.0</v>
      </c>
      <c r="BC2122"/>
      <c r="BD2122"/>
      <c r="BE2122"/>
      <c r="BF2122"/>
      <c r="BG2122" t="inlineStr">
        <is>
          <t>Day(s)</t>
        </is>
      </c>
      <c r="BH2122" t="inlineStr">
        <is>
          <t>Pure</t>
        </is>
      </c>
      <c r="BI2122" t="inlineStr">
        <is>
          <t>DTXSID0022141</t>
        </is>
      </c>
      <c r="BJ2122"/>
      <c r="BK2122"/>
      <c r="BL2122"/>
      <c r="BM2122"/>
      <c r="BN2122"/>
      <c r="BO2122"/>
      <c r="BP2122"/>
      <c r="BQ2122"/>
      <c r="BR2122"/>
      <c r="BS2122"/>
      <c r="BT2122" t="inlineStr">
        <is>
          <t>--</t>
        </is>
      </c>
      <c r="BU2122"/>
      <c r="BV2122"/>
      <c r="BW2122"/>
      <c r="BX2122"/>
      <c r="BY2122"/>
      <c r="BZ2122"/>
      <c r="CA2122"/>
      <c r="CB2122"/>
      <c r="CC2122"/>
      <c r="CD2122"/>
      <c r="CE2122"/>
      <c r="CF2122"/>
      <c r="CG2122"/>
      <c r="CH2122"/>
      <c r="CI2122" t="inlineStr">
        <is>
          <t xml:space="preserve"> Affected fish lost schooling behavior, were hypoactive and underreactive to external stimuli, and had rigid musculature.  Equilibrium loss was observed prior to death. </t>
        </is>
      </c>
      <c r="CJ2122" t="inlineStr">
        <is>
          <t xml:space="preserve">   Affected fish lost schooling behavior, were hypoactive and underreactive to external stimuli, and had rigid musculature.  Equilibrium loss was observed prior to death. </t>
        </is>
      </c>
      <c r="CK2122" t="inlineStr">
        <is>
          <t>Geiger,D.L., L.T. Brooke, and D.J. Call</t>
        </is>
      </c>
      <c r="CL2122" t="n">
        <v>3217.0</v>
      </c>
      <c r="CM2122" t="inlineStr">
        <is>
          <t>Acute Toxicities of Organic Chemicals to Fathead Minnows (Pimephales promelas), Volume V</t>
        </is>
      </c>
      <c r="CN2122" t="inlineStr">
        <is>
          <t>Center for Lake Superior Environmental Studies, University of Wisconsin, Superior, WI:332 p.</t>
        </is>
      </c>
      <c r="CO2122" t="n">
        <v>1990.0</v>
      </c>
      <c r="CP2122" t="inlineStr">
        <is>
          <t>Geiger,D.L., L.T. Brooke, and D.J. Call (1990). Acute Toxicities of Organic Chemicals to Fathead Minnows (Pimephales promelas), Volume V. Center for Lake Superior Environmental Studies, University of Wisconsin, Superior, WI, 332 p. ECOREF#:3217</t>
        </is>
      </c>
    </row>
    <row r="2123">
      <c r="A2123" t="n">
        <v>955839.0</v>
      </c>
      <c r="B2123" t="inlineStr">
        <is>
          <t>2,5-Diphenylfuran</t>
        </is>
      </c>
      <c r="C2123" t="inlineStr">
        <is>
          <t>Reagent Grade, Purissium, Purum, Puriss, Puris, Reinst</t>
        </is>
      </c>
      <c r="D2123" t="inlineStr">
        <is>
          <t>Measured</t>
        </is>
      </c>
      <c r="E2123" t="inlineStr">
        <is>
          <t>Not reported</t>
        </is>
      </c>
      <c r="F2123"/>
      <c r="G2123"/>
      <c r="H2123"/>
      <c r="I2123"/>
      <c r="J2123"/>
      <c r="K2123"/>
      <c r="L2123" t="inlineStr">
        <is>
          <t>Pimephales promelas</t>
        </is>
      </c>
      <c r="M2123" t="inlineStr">
        <is>
          <t>Fathead Minnow</t>
        </is>
      </c>
      <c r="N2123"/>
      <c r="O2123"/>
      <c r="P2123" t="n">
        <v>29.0</v>
      </c>
      <c r="Q2123"/>
      <c r="R2123"/>
      <c r="S2123"/>
      <c r="T2123"/>
      <c r="U2123" t="inlineStr">
        <is>
          <t>Day(s)</t>
        </is>
      </c>
      <c r="V2123" t="inlineStr">
        <is>
          <t>Flow-through</t>
        </is>
      </c>
      <c r="W2123" t="inlineStr">
        <is>
          <t>Fresh water</t>
        </is>
      </c>
      <c r="X2123" t="inlineStr">
        <is>
          <t>Lab</t>
        </is>
      </c>
      <c r="Y2123" t="n">
        <v>4.0</v>
      </c>
      <c r="Z2123" t="inlineStr">
        <is>
          <t>Active ingredient</t>
        </is>
      </c>
      <c r="AA2123"/>
      <c r="AB2123" t="n">
        <v>0.05</v>
      </c>
      <c r="AC2123"/>
      <c r="AD2123"/>
      <c r="AE2123"/>
      <c r="AF2123"/>
      <c r="AG2123" t="inlineStr">
        <is>
          <t>AI mg/L</t>
        </is>
      </c>
      <c r="AH2123"/>
      <c r="AI2123"/>
      <c r="AJ2123"/>
      <c r="AK2123"/>
      <c r="AL2123"/>
      <c r="AM2123"/>
      <c r="AN2123"/>
      <c r="AO2123"/>
      <c r="AP2123"/>
      <c r="AQ2123"/>
      <c r="AR2123"/>
      <c r="AS2123"/>
      <c r="AT2123"/>
      <c r="AU2123"/>
      <c r="AV2123"/>
      <c r="AW2123"/>
      <c r="AX2123" t="inlineStr">
        <is>
          <t>Mortality</t>
        </is>
      </c>
      <c r="AY2123" t="inlineStr">
        <is>
          <t>Mortality</t>
        </is>
      </c>
      <c r="AZ2123" t="inlineStr">
        <is>
          <t>LC50</t>
        </is>
      </c>
      <c r="BA2123"/>
      <c r="BB2123" t="n">
        <v>4.0</v>
      </c>
      <c r="BC2123"/>
      <c r="BD2123"/>
      <c r="BE2123"/>
      <c r="BF2123"/>
      <c r="BG2123" t="inlineStr">
        <is>
          <t>Day(s)</t>
        </is>
      </c>
      <c r="BH2123"/>
      <c r="BI2123" t="inlineStr">
        <is>
          <t>DTXSID5022142</t>
        </is>
      </c>
      <c r="BJ2123"/>
      <c r="BK2123"/>
      <c r="BL2123" t="inlineStr">
        <is>
          <t>Acute</t>
        </is>
      </c>
      <c r="BM2123"/>
      <c r="BN2123"/>
      <c r="BO2123"/>
      <c r="BP2123"/>
      <c r="BQ2123"/>
      <c r="BR2123"/>
      <c r="BS2123"/>
      <c r="BT2123" t="inlineStr">
        <is>
          <t>--</t>
        </is>
      </c>
      <c r="BU2123"/>
      <c r="BV2123"/>
      <c r="BW2123"/>
      <c r="BX2123"/>
      <c r="BY2123"/>
      <c r="BZ2123"/>
      <c r="CA2123"/>
      <c r="CB2123"/>
      <c r="CC2123"/>
      <c r="CD2123"/>
      <c r="CE2123"/>
      <c r="CF2123"/>
      <c r="CG2123"/>
      <c r="CH2123"/>
      <c r="CI2123"/>
      <c r="CJ2123" t="inlineStr">
        <is>
          <t xml:space="preserve">SOURCE/US EPA ENVIRONMENTAL RESEARCH LABORATORY DULUTH AND THE UNIVERSITY OF WISCONSIN SUPERIOR//MEDIA/FILTERED LAKE SUPERIOR WATER OR DECHLORINATED CITY OF SUPERIOR WISCONSIN WATER//   </t>
        </is>
      </c>
      <c r="CK2123" t="inlineStr">
        <is>
          <t>Geiger,D.L., C.E. Northcott, D.J. Call, and L.T. Brooke</t>
        </is>
      </c>
      <c r="CL2123" t="n">
        <v>12447.0</v>
      </c>
      <c r="CM2123" t="inlineStr">
        <is>
          <t>Acute Toxicities of Organic Chemicals to Fathead Minnows (Pimephales promelas), Volume II</t>
        </is>
      </c>
      <c r="CN2123" t="inlineStr">
        <is>
          <t>Center for Lake Superior Environmental Studies, University of Wisconsin, Superior, WI:326 p.</t>
        </is>
      </c>
      <c r="CO2123" t="n">
        <v>1985.0</v>
      </c>
      <c r="CP2123" t="inlineStr">
        <is>
          <t>Geiger,D.L., C.E. Northcott, D.J. Call, and L.T. Brooke (1985). Acute Toxicities of Organic Chemicals to Fathead Minnows (Pimephales promelas), Volume II. Center for Lake Superior Environmental Studies, University of Wisconsin, Superior, WI, 326 p. ECOREF#:12447</t>
        </is>
      </c>
    </row>
    <row r="2124">
      <c r="A2124" t="n">
        <v>957517.0</v>
      </c>
      <c r="B2124" t="inlineStr">
        <is>
          <t>N,N-Dimethyl-alpha-phenylbenzeneacetamide</t>
        </is>
      </c>
      <c r="C2124"/>
      <c r="D2124" t="inlineStr">
        <is>
          <t>Not reported</t>
        </is>
      </c>
      <c r="E2124" t="inlineStr">
        <is>
          <t>Not coded</t>
        </is>
      </c>
      <c r="F2124"/>
      <c r="G2124" t="n">
        <v>100.0</v>
      </c>
      <c r="H2124"/>
      <c r="I2124"/>
      <c r="J2124"/>
      <c r="K2124"/>
      <c r="L2124" t="inlineStr">
        <is>
          <t>Pimephales promelas</t>
        </is>
      </c>
      <c r="M2124" t="inlineStr">
        <is>
          <t>Fathead Minnow</t>
        </is>
      </c>
      <c r="N2124"/>
      <c r="O2124"/>
      <c r="P2124"/>
      <c r="Q2124"/>
      <c r="R2124"/>
      <c r="S2124"/>
      <c r="T2124"/>
      <c r="U2124"/>
      <c r="V2124" t="inlineStr">
        <is>
          <t>Static</t>
        </is>
      </c>
      <c r="W2124" t="inlineStr">
        <is>
          <t>Fresh water</t>
        </is>
      </c>
      <c r="X2124" t="inlineStr">
        <is>
          <t>Lab</t>
        </is>
      </c>
      <c r="Y2124"/>
      <c r="Z2124" t="inlineStr">
        <is>
          <t>Active ingredient</t>
        </is>
      </c>
      <c r="AA2124"/>
      <c r="AB2124" t="n">
        <v>48.0</v>
      </c>
      <c r="AC2124"/>
      <c r="AD2124" t="n">
        <v>38.0</v>
      </c>
      <c r="AE2124"/>
      <c r="AF2124" t="n">
        <v>60.0</v>
      </c>
      <c r="AG2124" t="inlineStr">
        <is>
          <t>AI mg/L</t>
        </is>
      </c>
      <c r="AH2124"/>
      <c r="AI2124"/>
      <c r="AJ2124"/>
      <c r="AK2124"/>
      <c r="AL2124"/>
      <c r="AM2124"/>
      <c r="AN2124"/>
      <c r="AO2124"/>
      <c r="AP2124"/>
      <c r="AQ2124"/>
      <c r="AR2124"/>
      <c r="AS2124"/>
      <c r="AT2124"/>
      <c r="AU2124"/>
      <c r="AV2124"/>
      <c r="AW2124"/>
      <c r="AX2124" t="inlineStr">
        <is>
          <t>Mortality</t>
        </is>
      </c>
      <c r="AY2124" t="inlineStr">
        <is>
          <t>Mortality</t>
        </is>
      </c>
      <c r="AZ2124" t="inlineStr">
        <is>
          <t>LC50</t>
        </is>
      </c>
      <c r="BA2124"/>
      <c r="BB2124" t="n">
        <v>4.0</v>
      </c>
      <c r="BC2124"/>
      <c r="BD2124"/>
      <c r="BE2124"/>
      <c r="BF2124"/>
      <c r="BG2124" t="inlineStr">
        <is>
          <t>Day(s)</t>
        </is>
      </c>
      <c r="BH2124" t="inlineStr">
        <is>
          <t>Pure</t>
        </is>
      </c>
      <c r="BI2124" t="inlineStr">
        <is>
          <t>DTXSID8024072</t>
        </is>
      </c>
      <c r="BJ2124"/>
      <c r="BK2124"/>
      <c r="BL2124"/>
      <c r="BM2124"/>
      <c r="BN2124"/>
      <c r="BO2124"/>
      <c r="BP2124"/>
      <c r="BQ2124"/>
      <c r="BR2124"/>
      <c r="BS2124"/>
      <c r="BT2124" t="inlineStr">
        <is>
          <t>--</t>
        </is>
      </c>
      <c r="BU2124"/>
      <c r="BV2124"/>
      <c r="BW2124"/>
      <c r="BX2124"/>
      <c r="BY2124"/>
      <c r="BZ2124"/>
      <c r="CA2124"/>
      <c r="CB2124"/>
      <c r="CC2124"/>
      <c r="CD2124"/>
      <c r="CE2124"/>
      <c r="CF2124"/>
      <c r="CG2124"/>
      <c r="CH2124"/>
      <c r="CI2124"/>
      <c r="CJ2124"/>
      <c r="CK2124" t="inlineStr">
        <is>
          <t>Mayer,F.L.,Jr., and M.R. Ellersieck</t>
        </is>
      </c>
      <c r="CL2124" t="n">
        <v>6797.0</v>
      </c>
      <c r="CM2124" t="inlineStr">
        <is>
          <t>Manual of Acute Toxicity: Interpretation and Data Base for 410 Chemicals and 66 Species of Freshwater Animals</t>
        </is>
      </c>
      <c r="CN2124" t="inlineStr">
        <is>
          <t>USDI Fish and Wildlife Service, Publication No.160, Washington, DC:505 p.</t>
        </is>
      </c>
      <c r="CO2124" t="n">
        <v>1986.0</v>
      </c>
      <c r="CP2124" t="inlineStr">
        <is>
          <t>Mayer,F.L.,Jr., and M.R. Ellersieck (1986). Manual of Acute Toxicity: Interpretation and Data Base for 410 Chemicals and 66 Species of Freshwater Animals. USDI Fish and Wildlife Service, Publication No.160, Washington, DC, 505 p. ECOREF#:6797</t>
        </is>
      </c>
    </row>
    <row r="2125">
      <c r="A2125" t="n">
        <v>999611.0</v>
      </c>
      <c r="B2125" t="inlineStr">
        <is>
          <t>2-Hydroxypropyl acrylate</t>
        </is>
      </c>
      <c r="C2125"/>
      <c r="D2125" t="inlineStr">
        <is>
          <t>Measured</t>
        </is>
      </c>
      <c r="E2125" t="inlineStr">
        <is>
          <t>Not reported</t>
        </is>
      </c>
      <c r="F2125" t="inlineStr">
        <is>
          <t>&gt;</t>
        </is>
      </c>
      <c r="G2125" t="n">
        <v>97.0</v>
      </c>
      <c r="H2125"/>
      <c r="I2125"/>
      <c r="J2125"/>
      <c r="K2125"/>
      <c r="L2125" t="inlineStr">
        <is>
          <t>Pimephales promelas</t>
        </is>
      </c>
      <c r="M2125" t="inlineStr">
        <is>
          <t>Fathead Minnow</t>
        </is>
      </c>
      <c r="N2125"/>
      <c r="O2125"/>
      <c r="P2125" t="n">
        <v>33.0</v>
      </c>
      <c r="Q2125"/>
      <c r="R2125"/>
      <c r="S2125"/>
      <c r="T2125"/>
      <c r="U2125" t="inlineStr">
        <is>
          <t>Day(s)</t>
        </is>
      </c>
      <c r="V2125" t="inlineStr">
        <is>
          <t>Flow-through</t>
        </is>
      </c>
      <c r="W2125" t="inlineStr">
        <is>
          <t>Fresh water</t>
        </is>
      </c>
      <c r="X2125" t="inlineStr">
        <is>
          <t>Lab</t>
        </is>
      </c>
      <c r="Y2125"/>
      <c r="Z2125" t="inlineStr">
        <is>
          <t>Active ingredient</t>
        </is>
      </c>
      <c r="AA2125"/>
      <c r="AB2125" t="n">
        <v>3.1</v>
      </c>
      <c r="AC2125"/>
      <c r="AD2125"/>
      <c r="AE2125"/>
      <c r="AF2125"/>
      <c r="AG2125" t="inlineStr">
        <is>
          <t>AI mg/L</t>
        </is>
      </c>
      <c r="AH2125"/>
      <c r="AI2125"/>
      <c r="AJ2125"/>
      <c r="AK2125"/>
      <c r="AL2125"/>
      <c r="AM2125"/>
      <c r="AN2125"/>
      <c r="AO2125"/>
      <c r="AP2125"/>
      <c r="AQ2125"/>
      <c r="AR2125"/>
      <c r="AS2125"/>
      <c r="AT2125"/>
      <c r="AU2125"/>
      <c r="AV2125"/>
      <c r="AW2125"/>
      <c r="AX2125" t="inlineStr">
        <is>
          <t>Mortality</t>
        </is>
      </c>
      <c r="AY2125" t="inlineStr">
        <is>
          <t>Mortality</t>
        </is>
      </c>
      <c r="AZ2125" t="inlineStr">
        <is>
          <t>LC50</t>
        </is>
      </c>
      <c r="BA2125"/>
      <c r="BB2125" t="n">
        <v>4.0</v>
      </c>
      <c r="BC2125"/>
      <c r="BD2125"/>
      <c r="BE2125"/>
      <c r="BF2125"/>
      <c r="BG2125" t="inlineStr">
        <is>
          <t>Day(s)</t>
        </is>
      </c>
      <c r="BH2125"/>
      <c r="BI2125" t="inlineStr">
        <is>
          <t>DTXSID0022143</t>
        </is>
      </c>
      <c r="BJ2125"/>
      <c r="BK2125"/>
      <c r="BL2125" t="inlineStr">
        <is>
          <t>Acute</t>
        </is>
      </c>
      <c r="BM2125"/>
      <c r="BN2125"/>
      <c r="BO2125"/>
      <c r="BP2125"/>
      <c r="BQ2125"/>
      <c r="BR2125"/>
      <c r="BS2125"/>
      <c r="BT2125" t="inlineStr">
        <is>
          <t>--</t>
        </is>
      </c>
      <c r="BU2125"/>
      <c r="BV2125"/>
      <c r="BW2125"/>
      <c r="BX2125"/>
      <c r="BY2125"/>
      <c r="BZ2125"/>
      <c r="CA2125"/>
      <c r="CB2125"/>
      <c r="CC2125"/>
      <c r="CD2125"/>
      <c r="CE2125"/>
      <c r="CF2125"/>
      <c r="CG2125"/>
      <c r="CH2125"/>
      <c r="CI2125"/>
      <c r="CJ2125" t="inlineStr">
        <is>
          <t xml:space="preserve">SOURCE/FROM US EPA ENVIRONMENTAL RESEARCH LABORATORY-DULUTH AND THE UNIVERSITY OF WISCONSIN-SUPERIOR CAMPUS//MEDIA/LAKE SUPERIOR WATER OR DECHLORINATED WATER//   </t>
        </is>
      </c>
      <c r="CK2125" t="inlineStr">
        <is>
          <t>Geiger,D.L., S.H. Poirier, L.T. Brooke, and D.J. Call</t>
        </is>
      </c>
      <c r="CL2125" t="n">
        <v>12858.0</v>
      </c>
      <c r="CM2125" t="inlineStr">
        <is>
          <t>Acute Toxicities of Organic Chemicals to Fathead Minnows (Pimephales promelas) Volume III</t>
        </is>
      </c>
      <c r="CN2125" t="inlineStr">
        <is>
          <t>Center for Lake Superior Environmental Studies, University of Wisconsin, Superior, WI:328 p.</t>
        </is>
      </c>
      <c r="CO2125" t="n">
        <v>1986.0</v>
      </c>
      <c r="CP2125" t="inlineStr">
        <is>
          <t>Geiger,D.L., S.H. Poirier, L.T. Brooke, and D.J. Call (1986). Acute Toxicities of Organic Chemicals to Fathead Minnows (Pimephales promelas) Volume III. Center for Lake Superior Environmental Studies, University of Wisconsin, Superior, WI, 328 p. ECOREF#:12858</t>
        </is>
      </c>
    </row>
    <row r="2126">
      <c r="A2126" t="n">
        <v>999611.0</v>
      </c>
      <c r="B2126" t="inlineStr">
        <is>
          <t>2-Hydroxypropyl acrylate</t>
        </is>
      </c>
      <c r="C2126"/>
      <c r="D2126" t="inlineStr">
        <is>
          <t>Measured</t>
        </is>
      </c>
      <c r="E2126" t="inlineStr">
        <is>
          <t>Not coded</t>
        </is>
      </c>
      <c r="F2126" t="inlineStr">
        <is>
          <t>&gt;</t>
        </is>
      </c>
      <c r="G2126" t="n">
        <v>97.0</v>
      </c>
      <c r="H2126"/>
      <c r="I2126"/>
      <c r="J2126"/>
      <c r="K2126"/>
      <c r="L2126" t="inlineStr">
        <is>
          <t>Pimephales promelas</t>
        </is>
      </c>
      <c r="M2126" t="inlineStr">
        <is>
          <t>Fathead Minnow</t>
        </is>
      </c>
      <c r="N2126" t="inlineStr">
        <is>
          <t>Juvenile</t>
        </is>
      </c>
      <c r="O2126"/>
      <c r="P2126"/>
      <c r="Q2126"/>
      <c r="R2126" t="n">
        <v>28.0</v>
      </c>
      <c r="S2126"/>
      <c r="T2126" t="n">
        <v>34.0</v>
      </c>
      <c r="U2126" t="inlineStr">
        <is>
          <t>Day(s)</t>
        </is>
      </c>
      <c r="V2126" t="inlineStr">
        <is>
          <t>Flow-through</t>
        </is>
      </c>
      <c r="W2126" t="inlineStr">
        <is>
          <t>Fresh water</t>
        </is>
      </c>
      <c r="X2126" t="inlineStr">
        <is>
          <t>Lab</t>
        </is>
      </c>
      <c r="Y2126"/>
      <c r="Z2126" t="inlineStr">
        <is>
          <t>Active ingredient</t>
        </is>
      </c>
      <c r="AA2126"/>
      <c r="AB2126" t="n">
        <v>3.1</v>
      </c>
      <c r="AC2126"/>
      <c r="AD2126"/>
      <c r="AE2126"/>
      <c r="AF2126"/>
      <c r="AG2126" t="inlineStr">
        <is>
          <t>AI mg/L</t>
        </is>
      </c>
      <c r="AH2126"/>
      <c r="AI2126"/>
      <c r="AJ2126"/>
      <c r="AK2126"/>
      <c r="AL2126"/>
      <c r="AM2126"/>
      <c r="AN2126"/>
      <c r="AO2126"/>
      <c r="AP2126"/>
      <c r="AQ2126"/>
      <c r="AR2126"/>
      <c r="AS2126"/>
      <c r="AT2126"/>
      <c r="AU2126"/>
      <c r="AV2126"/>
      <c r="AW2126"/>
      <c r="AX2126" t="inlineStr">
        <is>
          <t>Mortality</t>
        </is>
      </c>
      <c r="AY2126" t="inlineStr">
        <is>
          <t>Mortality</t>
        </is>
      </c>
      <c r="AZ2126" t="inlineStr">
        <is>
          <t>LC50</t>
        </is>
      </c>
      <c r="BA2126"/>
      <c r="BB2126" t="n">
        <v>4.0</v>
      </c>
      <c r="BC2126"/>
      <c r="BD2126"/>
      <c r="BE2126"/>
      <c r="BF2126"/>
      <c r="BG2126" t="inlineStr">
        <is>
          <t>Day(s)</t>
        </is>
      </c>
      <c r="BH2126" t="inlineStr">
        <is>
          <t>Pure</t>
        </is>
      </c>
      <c r="BI2126" t="inlineStr">
        <is>
          <t>DTXSID0022143</t>
        </is>
      </c>
      <c r="BJ2126" t="inlineStr">
        <is>
          <t>10.1007/BF02021005</t>
        </is>
      </c>
      <c r="BK2126"/>
      <c r="BL2126"/>
      <c r="BM2126"/>
      <c r="BN2126"/>
      <c r="BO2126"/>
      <c r="BP2126"/>
      <c r="BQ2126"/>
      <c r="BR2126"/>
      <c r="BS2126"/>
      <c r="BT2126" t="inlineStr">
        <is>
          <t>--</t>
        </is>
      </c>
      <c r="BU2126"/>
      <c r="BV2126"/>
      <c r="BW2126"/>
      <c r="BX2126"/>
      <c r="BY2126"/>
      <c r="BZ2126"/>
      <c r="CA2126"/>
      <c r="CB2126"/>
      <c r="CC2126"/>
      <c r="CD2126"/>
      <c r="CE2126"/>
      <c r="CF2126"/>
      <c r="CG2126"/>
      <c r="CH2126"/>
      <c r="CI2126"/>
      <c r="CJ2126"/>
      <c r="CK2126" t="inlineStr">
        <is>
          <t>Russom,C.L., R.A. Drummond, and A.D. Hoffman</t>
        </is>
      </c>
      <c r="CL2126" t="n">
        <v>13120.0</v>
      </c>
      <c r="CM2126" t="inlineStr">
        <is>
          <t>Acute Toxicity and Behavioral Effects of Acrylates and Methacrylates to Juvenile Fathead Minnows</t>
        </is>
      </c>
      <c r="CN2126" t="inlineStr">
        <is>
          <t>Bull. Environ. Contam. Toxicol.41:589-596</t>
        </is>
      </c>
      <c r="CO2126" t="n">
        <v>1988.0</v>
      </c>
      <c r="CP2126" t="inlineStr">
        <is>
          <t>Russom,C.L., R.A. Drummond, and A.D. Hoffman (1988). Acute Toxicity and Behavioral Effects of Acrylates and Methacrylates to Juvenile Fathead Minnows. Bull. Environ. Contam. Toxicol., 41, 589-596. doi:10.1007/BF02021005. ECOREF#:13120</t>
        </is>
      </c>
    </row>
    <row r="2127">
      <c r="A2127" t="n">
        <v>999611.0</v>
      </c>
      <c r="B2127" t="inlineStr">
        <is>
          <t>2-Hydroxypropyl acrylate</t>
        </is>
      </c>
      <c r="C2127"/>
      <c r="D2127" t="inlineStr">
        <is>
          <t>Measured</t>
        </is>
      </c>
      <c r="E2127" t="inlineStr">
        <is>
          <t>Not coded</t>
        </is>
      </c>
      <c r="F2127" t="inlineStr">
        <is>
          <t>&gt;</t>
        </is>
      </c>
      <c r="G2127" t="n">
        <v>97.0</v>
      </c>
      <c r="H2127"/>
      <c r="I2127"/>
      <c r="J2127"/>
      <c r="K2127"/>
      <c r="L2127" t="inlineStr">
        <is>
          <t>Pimephales promelas</t>
        </is>
      </c>
      <c r="M2127" t="inlineStr">
        <is>
          <t>Fathead Minnow</t>
        </is>
      </c>
      <c r="N2127" t="inlineStr">
        <is>
          <t>Juvenile</t>
        </is>
      </c>
      <c r="O2127"/>
      <c r="P2127"/>
      <c r="Q2127"/>
      <c r="R2127" t="n">
        <v>28.0</v>
      </c>
      <c r="S2127"/>
      <c r="T2127" t="n">
        <v>34.0</v>
      </c>
      <c r="U2127" t="inlineStr">
        <is>
          <t>Day(s)</t>
        </is>
      </c>
      <c r="V2127" t="inlineStr">
        <is>
          <t>Flow-through</t>
        </is>
      </c>
      <c r="W2127" t="inlineStr">
        <is>
          <t>Fresh water</t>
        </is>
      </c>
      <c r="X2127" t="inlineStr">
        <is>
          <t>Lab</t>
        </is>
      </c>
      <c r="Y2127"/>
      <c r="Z2127" t="inlineStr">
        <is>
          <t>Active ingredient</t>
        </is>
      </c>
      <c r="AA2127"/>
      <c r="AB2127" t="n">
        <v>3.61</v>
      </c>
      <c r="AC2127"/>
      <c r="AD2127"/>
      <c r="AE2127"/>
      <c r="AF2127"/>
      <c r="AG2127" t="inlineStr">
        <is>
          <t>AI mg/L</t>
        </is>
      </c>
      <c r="AH2127"/>
      <c r="AI2127"/>
      <c r="AJ2127"/>
      <c r="AK2127"/>
      <c r="AL2127"/>
      <c r="AM2127"/>
      <c r="AN2127"/>
      <c r="AO2127"/>
      <c r="AP2127"/>
      <c r="AQ2127"/>
      <c r="AR2127"/>
      <c r="AS2127"/>
      <c r="AT2127"/>
      <c r="AU2127"/>
      <c r="AV2127"/>
      <c r="AW2127"/>
      <c r="AX2127" t="inlineStr">
        <is>
          <t>Mortality</t>
        </is>
      </c>
      <c r="AY2127" t="inlineStr">
        <is>
          <t>Mortality</t>
        </is>
      </c>
      <c r="AZ2127" t="inlineStr">
        <is>
          <t>LC50</t>
        </is>
      </c>
      <c r="BA2127"/>
      <c r="BB2127" t="n">
        <v>4.0</v>
      </c>
      <c r="BC2127"/>
      <c r="BD2127"/>
      <c r="BE2127"/>
      <c r="BF2127"/>
      <c r="BG2127" t="inlineStr">
        <is>
          <t>Day(s)</t>
        </is>
      </c>
      <c r="BH2127" t="inlineStr">
        <is>
          <t>Pure</t>
        </is>
      </c>
      <c r="BI2127" t="inlineStr">
        <is>
          <t>DTXSID0022143</t>
        </is>
      </c>
      <c r="BJ2127" t="inlineStr">
        <is>
          <t>10.1007/BF02021005</t>
        </is>
      </c>
      <c r="BK2127"/>
      <c r="BL2127"/>
      <c r="BM2127"/>
      <c r="BN2127"/>
      <c r="BO2127"/>
      <c r="BP2127"/>
      <c r="BQ2127"/>
      <c r="BR2127"/>
      <c r="BS2127"/>
      <c r="BT2127" t="inlineStr">
        <is>
          <t>--</t>
        </is>
      </c>
      <c r="BU2127"/>
      <c r="BV2127"/>
      <c r="BW2127"/>
      <c r="BX2127"/>
      <c r="BY2127"/>
      <c r="BZ2127"/>
      <c r="CA2127"/>
      <c r="CB2127"/>
      <c r="CC2127"/>
      <c r="CD2127"/>
      <c r="CE2127"/>
      <c r="CF2127"/>
      <c r="CG2127"/>
      <c r="CH2127"/>
      <c r="CI2127"/>
      <c r="CJ2127"/>
      <c r="CK2127" t="inlineStr">
        <is>
          <t>Russom,C.L., R.A. Drummond, and A.D. Hoffman</t>
        </is>
      </c>
      <c r="CL2127" t="n">
        <v>13120.0</v>
      </c>
      <c r="CM2127" t="inlineStr">
        <is>
          <t>Acute Toxicity and Behavioral Effects of Acrylates and Methacrylates to Juvenile Fathead Minnows</t>
        </is>
      </c>
      <c r="CN2127" t="inlineStr">
        <is>
          <t>Bull. Environ. Contam. Toxicol.41:589-596</t>
        </is>
      </c>
      <c r="CO2127" t="n">
        <v>1988.0</v>
      </c>
      <c r="CP2127" t="inlineStr">
        <is>
          <t>Russom,C.L., R.A. Drummond, and A.D. Hoffman (1988). Acute Toxicity and Behavioral Effects of Acrylates and Methacrylates to Juvenile Fathead Minnows. Bull. Environ. Contam. Toxicol., 41, 589-596. doi:10.1007/BF02021005. ECOREF#:13120</t>
        </is>
      </c>
    </row>
    <row r="2128">
      <c r="A2128" t="n">
        <v>999611.0</v>
      </c>
      <c r="B2128" t="inlineStr">
        <is>
          <t>2-Hydroxypropyl acrylate</t>
        </is>
      </c>
      <c r="C2128"/>
      <c r="D2128" t="inlineStr">
        <is>
          <t>Measured</t>
        </is>
      </c>
      <c r="E2128" t="inlineStr">
        <is>
          <t>Not reported</t>
        </is>
      </c>
      <c r="F2128" t="inlineStr">
        <is>
          <t>&gt;</t>
        </is>
      </c>
      <c r="G2128" t="n">
        <v>97.0</v>
      </c>
      <c r="H2128"/>
      <c r="I2128"/>
      <c r="J2128"/>
      <c r="K2128"/>
      <c r="L2128" t="inlineStr">
        <is>
          <t>Pimephales promelas</t>
        </is>
      </c>
      <c r="M2128" t="inlineStr">
        <is>
          <t>Fathead Minnow</t>
        </is>
      </c>
      <c r="N2128"/>
      <c r="O2128"/>
      <c r="P2128" t="n">
        <v>34.0</v>
      </c>
      <c r="Q2128"/>
      <c r="R2128"/>
      <c r="S2128"/>
      <c r="T2128"/>
      <c r="U2128" t="inlineStr">
        <is>
          <t>Day(s)</t>
        </is>
      </c>
      <c r="V2128" t="inlineStr">
        <is>
          <t>Flow-through</t>
        </is>
      </c>
      <c r="W2128" t="inlineStr">
        <is>
          <t>Fresh water</t>
        </is>
      </c>
      <c r="X2128" t="inlineStr">
        <is>
          <t>Lab</t>
        </is>
      </c>
      <c r="Y2128"/>
      <c r="Z2128" t="inlineStr">
        <is>
          <t>Active ingredient</t>
        </is>
      </c>
      <c r="AA2128"/>
      <c r="AB2128" t="n">
        <v>3.61</v>
      </c>
      <c r="AC2128"/>
      <c r="AD2128"/>
      <c r="AE2128"/>
      <c r="AF2128"/>
      <c r="AG2128" t="inlineStr">
        <is>
          <t>AI mg/L</t>
        </is>
      </c>
      <c r="AH2128"/>
      <c r="AI2128"/>
      <c r="AJ2128"/>
      <c r="AK2128"/>
      <c r="AL2128"/>
      <c r="AM2128"/>
      <c r="AN2128"/>
      <c r="AO2128"/>
      <c r="AP2128"/>
      <c r="AQ2128"/>
      <c r="AR2128"/>
      <c r="AS2128"/>
      <c r="AT2128"/>
      <c r="AU2128"/>
      <c r="AV2128"/>
      <c r="AW2128"/>
      <c r="AX2128" t="inlineStr">
        <is>
          <t>Mortality</t>
        </is>
      </c>
      <c r="AY2128" t="inlineStr">
        <is>
          <t>Mortality</t>
        </is>
      </c>
      <c r="AZ2128" t="inlineStr">
        <is>
          <t>LC50</t>
        </is>
      </c>
      <c r="BA2128"/>
      <c r="BB2128" t="n">
        <v>4.0</v>
      </c>
      <c r="BC2128"/>
      <c r="BD2128"/>
      <c r="BE2128"/>
      <c r="BF2128"/>
      <c r="BG2128" t="inlineStr">
        <is>
          <t>Day(s)</t>
        </is>
      </c>
      <c r="BH2128"/>
      <c r="BI2128" t="inlineStr">
        <is>
          <t>DTXSID0022143</t>
        </is>
      </c>
      <c r="BJ2128"/>
      <c r="BK2128"/>
      <c r="BL2128" t="inlineStr">
        <is>
          <t>Acute</t>
        </is>
      </c>
      <c r="BM2128"/>
      <c r="BN2128"/>
      <c r="BO2128"/>
      <c r="BP2128"/>
      <c r="BQ2128"/>
      <c r="BR2128"/>
      <c r="BS2128"/>
      <c r="BT2128" t="inlineStr">
        <is>
          <t>--</t>
        </is>
      </c>
      <c r="BU2128"/>
      <c r="BV2128"/>
      <c r="BW2128"/>
      <c r="BX2128"/>
      <c r="BY2128"/>
      <c r="BZ2128"/>
      <c r="CA2128"/>
      <c r="CB2128"/>
      <c r="CC2128"/>
      <c r="CD2128"/>
      <c r="CE2128"/>
      <c r="CF2128"/>
      <c r="CG2128"/>
      <c r="CH2128"/>
      <c r="CI2128"/>
      <c r="CJ2128" t="inlineStr">
        <is>
          <t xml:space="preserve">SOURCE/FROM US EPA ENVIRONMENTAL RESEARCH LABORATORY-DULUTH AND THE UNIVERSITY OF WISCONSIN-SUPERIOR CAMPUS//MEDIA/LAKE SUPERIOR WATER OR DECHLORINATED WATER//   </t>
        </is>
      </c>
      <c r="CK2128" t="inlineStr">
        <is>
          <t>Geiger,D.L., S.H. Poirier, L.T. Brooke, and D.J. Call</t>
        </is>
      </c>
      <c r="CL2128" t="n">
        <v>12858.0</v>
      </c>
      <c r="CM2128" t="inlineStr">
        <is>
          <t>Acute Toxicities of Organic Chemicals to Fathead Minnows (Pimephales promelas) Volume III</t>
        </is>
      </c>
      <c r="CN2128" t="inlineStr">
        <is>
          <t>Center for Lake Superior Environmental Studies, University of Wisconsin, Superior, WI:328 p.</t>
        </is>
      </c>
      <c r="CO2128" t="n">
        <v>1986.0</v>
      </c>
      <c r="CP2128" t="inlineStr">
        <is>
          <t>Geiger,D.L., S.H. Poirier, L.T. Brooke, and D.J. Call (1986). Acute Toxicities of Organic Chemicals to Fathead Minnows (Pimephales promelas) Volume III. Center for Lake Superior Environmental Studies, University of Wisconsin, Superior, WI, 328 p. ECOREF#:12858</t>
        </is>
      </c>
    </row>
    <row r="2129">
      <c r="A2129" t="n">
        <v>999815.0</v>
      </c>
      <c r="B2129" t="inlineStr">
        <is>
          <t>2-Chloro-N,N,N-trimethylethanaminium chloride (1:1)</t>
        </is>
      </c>
      <c r="C2129"/>
      <c r="D2129" t="inlineStr">
        <is>
          <t>Not reported</t>
        </is>
      </c>
      <c r="E2129" t="inlineStr">
        <is>
          <t>Not coded</t>
        </is>
      </c>
      <c r="F2129"/>
      <c r="G2129" t="n">
        <v>98.1</v>
      </c>
      <c r="H2129"/>
      <c r="I2129"/>
      <c r="J2129"/>
      <c r="K2129"/>
      <c r="L2129" t="inlineStr">
        <is>
          <t>Pimephales promelas</t>
        </is>
      </c>
      <c r="M2129" t="inlineStr">
        <is>
          <t>Fathead Minnow</t>
        </is>
      </c>
      <c r="N2129"/>
      <c r="O2129"/>
      <c r="P2129"/>
      <c r="Q2129"/>
      <c r="R2129"/>
      <c r="S2129"/>
      <c r="T2129"/>
      <c r="U2129"/>
      <c r="V2129" t="inlineStr">
        <is>
          <t>Static</t>
        </is>
      </c>
      <c r="W2129" t="inlineStr">
        <is>
          <t>Fresh water</t>
        </is>
      </c>
      <c r="X2129" t="inlineStr">
        <is>
          <t>Lab</t>
        </is>
      </c>
      <c r="Y2129"/>
      <c r="Z2129" t="inlineStr">
        <is>
          <t>Active ingredient</t>
        </is>
      </c>
      <c r="AA2129" t="inlineStr">
        <is>
          <t>&gt;</t>
        </is>
      </c>
      <c r="AB2129" t="n">
        <v>100.0</v>
      </c>
      <c r="AC2129"/>
      <c r="AD2129"/>
      <c r="AE2129"/>
      <c r="AF2129"/>
      <c r="AG2129" t="inlineStr">
        <is>
          <t>AI mg/L</t>
        </is>
      </c>
      <c r="AH2129"/>
      <c r="AI2129"/>
      <c r="AJ2129"/>
      <c r="AK2129"/>
      <c r="AL2129"/>
      <c r="AM2129"/>
      <c r="AN2129"/>
      <c r="AO2129"/>
      <c r="AP2129"/>
      <c r="AQ2129"/>
      <c r="AR2129"/>
      <c r="AS2129"/>
      <c r="AT2129"/>
      <c r="AU2129"/>
      <c r="AV2129"/>
      <c r="AW2129"/>
      <c r="AX2129" t="inlineStr">
        <is>
          <t>Mortality</t>
        </is>
      </c>
      <c r="AY2129" t="inlineStr">
        <is>
          <t>Mortality</t>
        </is>
      </c>
      <c r="AZ2129" t="inlineStr">
        <is>
          <t>LC50</t>
        </is>
      </c>
      <c r="BA2129"/>
      <c r="BB2129" t="n">
        <v>4.0</v>
      </c>
      <c r="BC2129"/>
      <c r="BD2129"/>
      <c r="BE2129"/>
      <c r="BF2129"/>
      <c r="BG2129" t="inlineStr">
        <is>
          <t>Day(s)</t>
        </is>
      </c>
      <c r="BH2129" t="inlineStr">
        <is>
          <t>Pure</t>
        </is>
      </c>
      <c r="BI2129" t="inlineStr">
        <is>
          <t>DTXSID6020303</t>
        </is>
      </c>
      <c r="BJ2129"/>
      <c r="BK2129"/>
      <c r="BL2129"/>
      <c r="BM2129"/>
      <c r="BN2129"/>
      <c r="BO2129"/>
      <c r="BP2129"/>
      <c r="BQ2129"/>
      <c r="BR2129"/>
      <c r="BS2129"/>
      <c r="BT2129" t="inlineStr">
        <is>
          <t>--</t>
        </is>
      </c>
      <c r="BU2129"/>
      <c r="BV2129"/>
      <c r="BW2129"/>
      <c r="BX2129"/>
      <c r="BY2129"/>
      <c r="BZ2129"/>
      <c r="CA2129"/>
      <c r="CB2129"/>
      <c r="CC2129"/>
      <c r="CD2129"/>
      <c r="CE2129"/>
      <c r="CF2129"/>
      <c r="CG2129"/>
      <c r="CH2129"/>
      <c r="CI2129"/>
      <c r="CJ2129"/>
      <c r="CK2129" t="inlineStr">
        <is>
          <t>Mayer,F.L.,Jr., and M.R. Ellersieck</t>
        </is>
      </c>
      <c r="CL2129" t="n">
        <v>6797.0</v>
      </c>
      <c r="CM2129" t="inlineStr">
        <is>
          <t>Manual of Acute Toxicity: Interpretation and Data Base for 410 Chemicals and 66 Species of Freshwater Animals</t>
        </is>
      </c>
      <c r="CN2129" t="inlineStr">
        <is>
          <t>USDI Fish and Wildlife Service, Publication No.160, Washington, DC:505 p.</t>
        </is>
      </c>
      <c r="CO2129" t="n">
        <v>1986.0</v>
      </c>
      <c r="CP2129" t="inlineStr">
        <is>
          <t>Mayer,F.L.,Jr., and M.R. Ellersieck (1986). Manual of Acute Toxicity: Interpretation and Data Base for 410 Chemicals and 66 Species of Freshwater Animals. USDI Fish and Wildlife Service, Publication No.160, Washington, DC, 505 p. ECOREF#:6797</t>
        </is>
      </c>
    </row>
    <row r="2130">
      <c r="A2130" t="n">
        <v>1064488.0</v>
      </c>
      <c r="B2130" t="inlineStr">
        <is>
          <t>4-Amino-5-hydroxy-3-((4-nitrophenyl)azo)-6-(phenylazo)-2,7-naphthalene disulfonic acid, Disodium salt</t>
        </is>
      </c>
      <c r="C2130"/>
      <c r="D2130" t="inlineStr">
        <is>
          <t>Unmeasured</t>
        </is>
      </c>
      <c r="E2130" t="inlineStr">
        <is>
          <t>Not coded</t>
        </is>
      </c>
      <c r="F2130"/>
      <c r="G2130"/>
      <c r="H2130"/>
      <c r="I2130"/>
      <c r="J2130"/>
      <c r="K2130"/>
      <c r="L2130" t="inlineStr">
        <is>
          <t>Pimephales promelas</t>
        </is>
      </c>
      <c r="M2130" t="inlineStr">
        <is>
          <t>Fathead Minnow</t>
        </is>
      </c>
      <c r="N2130"/>
      <c r="O2130"/>
      <c r="P2130"/>
      <c r="Q2130"/>
      <c r="R2130"/>
      <c r="S2130"/>
      <c r="T2130"/>
      <c r="U2130"/>
      <c r="V2130" t="inlineStr">
        <is>
          <t>Static</t>
        </is>
      </c>
      <c r="W2130" t="inlineStr">
        <is>
          <t>Fresh water</t>
        </is>
      </c>
      <c r="X2130" t="inlineStr">
        <is>
          <t>Lab</t>
        </is>
      </c>
      <c r="Y2130"/>
      <c r="Z2130" t="inlineStr">
        <is>
          <t>Formulation</t>
        </is>
      </c>
      <c r="AA2130" t="inlineStr">
        <is>
          <t>&gt;</t>
        </is>
      </c>
      <c r="AB2130" t="n">
        <v>180.0</v>
      </c>
      <c r="AC2130"/>
      <c r="AD2130"/>
      <c r="AE2130"/>
      <c r="AF2130"/>
      <c r="AG2130" t="inlineStr">
        <is>
          <t>AI mg/L</t>
        </is>
      </c>
      <c r="AH2130"/>
      <c r="AI2130"/>
      <c r="AJ2130"/>
      <c r="AK2130"/>
      <c r="AL2130"/>
      <c r="AM2130"/>
      <c r="AN2130"/>
      <c r="AO2130"/>
      <c r="AP2130"/>
      <c r="AQ2130"/>
      <c r="AR2130"/>
      <c r="AS2130"/>
      <c r="AT2130"/>
      <c r="AU2130"/>
      <c r="AV2130"/>
      <c r="AW2130"/>
      <c r="AX2130" t="inlineStr">
        <is>
          <t>Mortality</t>
        </is>
      </c>
      <c r="AY2130" t="inlineStr">
        <is>
          <t>Mortality</t>
        </is>
      </c>
      <c r="AZ2130" t="inlineStr">
        <is>
          <t>LC50</t>
        </is>
      </c>
      <c r="BA2130"/>
      <c r="BB2130" t="n">
        <v>4.0</v>
      </c>
      <c r="BC2130"/>
      <c r="BD2130"/>
      <c r="BE2130"/>
      <c r="BF2130"/>
      <c r="BG2130" t="inlineStr">
        <is>
          <t>Day(s)</t>
        </is>
      </c>
      <c r="BH2130"/>
      <c r="BI2130" t="inlineStr">
        <is>
          <t>DTXSID1024415</t>
        </is>
      </c>
      <c r="BJ2130"/>
      <c r="BK2130"/>
      <c r="BL2130"/>
      <c r="BM2130"/>
      <c r="BN2130"/>
      <c r="BO2130"/>
      <c r="BP2130"/>
      <c r="BQ2130"/>
      <c r="BR2130"/>
      <c r="BS2130"/>
      <c r="BT2130" t="inlineStr">
        <is>
          <t>--</t>
        </is>
      </c>
      <c r="BU2130"/>
      <c r="BV2130"/>
      <c r="BW2130"/>
      <c r="BX2130"/>
      <c r="BY2130"/>
      <c r="BZ2130"/>
      <c r="CA2130"/>
      <c r="CB2130"/>
      <c r="CC2130"/>
      <c r="CD2130"/>
      <c r="CE2130"/>
      <c r="CF2130"/>
      <c r="CG2130"/>
      <c r="CH2130"/>
      <c r="CI2130" t="inlineStr">
        <is>
          <t xml:space="preserve"> CONTR/&lt;= 10 % MORT, FOLLOWED STANDARD METHODS// AERATION 5 MINUTES AFTER 48 H OF TESTING// </t>
        </is>
      </c>
      <c r="CJ2130" t="inlineStr">
        <is>
          <t xml:space="preserve">   CONTR/&lt;= 10 % MORT, FOLLOWED STANDARD METHODS// AERATION 5 MINUTES AFTER 48 H OF TESTING// </t>
        </is>
      </c>
      <c r="CK2130" t="inlineStr">
        <is>
          <t>Little,L.W., J.C. Lamb III, M.A. Chillingworth, and W.B. Durkin</t>
        </is>
      </c>
      <c r="CL2130" t="n">
        <v>5789.0</v>
      </c>
      <c r="CM2130" t="inlineStr">
        <is>
          <t>Acute Toxicity of Selected Commercial Dyes to the Fathead Minnow and Evaluation of Biological Treatment for Reduction of Toxicity</t>
        </is>
      </c>
      <c r="CN2130" t="inlineStr">
        <is>
          <t>In: Proceedings of the 29th Industrial Waste Conference, Lafayette, IN:524-534</t>
        </is>
      </c>
      <c r="CO2130" t="n">
        <v>1974.0</v>
      </c>
      <c r="CP2130" t="inlineStr">
        <is>
          <t>Little,L.W., J.C. Lamb III, M.A. Chillingworth, and W.B. Durkin (1974). Acute Toxicity of Selected Commercial Dyes to the Fathead Minnow and Evaluation of Biological Treatment for Reduction of Toxicity. In: Proceedings of the 29th Industrial Waste Conference, Lafayette, IN, 524-534. ECOREF#:5789</t>
        </is>
      </c>
    </row>
    <row r="2131">
      <c r="A2131" t="n">
        <v>1064488.0</v>
      </c>
      <c r="B2131" t="inlineStr">
        <is>
          <t>4-Amino-5-hydroxy-3-((4-nitrophenyl)azo)-6-(phenylazo)-2,7-naphthalene disulfonic acid, Disodium salt</t>
        </is>
      </c>
      <c r="C2131"/>
      <c r="D2131" t="inlineStr">
        <is>
          <t>Unmeasured</t>
        </is>
      </c>
      <c r="E2131" t="inlineStr">
        <is>
          <t>Not coded</t>
        </is>
      </c>
      <c r="F2131"/>
      <c r="G2131" t="n">
        <v>15.0</v>
      </c>
      <c r="H2131"/>
      <c r="I2131"/>
      <c r="J2131"/>
      <c r="K2131"/>
      <c r="L2131" t="inlineStr">
        <is>
          <t>Pimephales promelas</t>
        </is>
      </c>
      <c r="M2131" t="inlineStr">
        <is>
          <t>Fathead Minnow</t>
        </is>
      </c>
      <c r="N2131"/>
      <c r="O2131"/>
      <c r="P2131"/>
      <c r="Q2131"/>
      <c r="R2131"/>
      <c r="S2131"/>
      <c r="T2131"/>
      <c r="U2131"/>
      <c r="V2131" t="inlineStr">
        <is>
          <t>Static</t>
        </is>
      </c>
      <c r="W2131" t="inlineStr">
        <is>
          <t>Fresh water</t>
        </is>
      </c>
      <c r="X2131" t="inlineStr">
        <is>
          <t>Lab</t>
        </is>
      </c>
      <c r="Y2131"/>
      <c r="Z2131" t="inlineStr">
        <is>
          <t>Formulation</t>
        </is>
      </c>
      <c r="AA2131" t="inlineStr">
        <is>
          <t>&gt;</t>
        </is>
      </c>
      <c r="AB2131" t="n">
        <v>180.0</v>
      </c>
      <c r="AC2131"/>
      <c r="AD2131"/>
      <c r="AE2131"/>
      <c r="AF2131"/>
      <c r="AG2131" t="inlineStr">
        <is>
          <t>AI mg/L</t>
        </is>
      </c>
      <c r="AH2131"/>
      <c r="AI2131"/>
      <c r="AJ2131"/>
      <c r="AK2131"/>
      <c r="AL2131"/>
      <c r="AM2131"/>
      <c r="AN2131"/>
      <c r="AO2131"/>
      <c r="AP2131"/>
      <c r="AQ2131"/>
      <c r="AR2131"/>
      <c r="AS2131"/>
      <c r="AT2131"/>
      <c r="AU2131"/>
      <c r="AV2131"/>
      <c r="AW2131"/>
      <c r="AX2131" t="inlineStr">
        <is>
          <t>Mortality</t>
        </is>
      </c>
      <c r="AY2131" t="inlineStr">
        <is>
          <t>Mortality</t>
        </is>
      </c>
      <c r="AZ2131" t="inlineStr">
        <is>
          <t>LC50</t>
        </is>
      </c>
      <c r="BA2131"/>
      <c r="BB2131" t="n">
        <v>4.0</v>
      </c>
      <c r="BC2131"/>
      <c r="BD2131"/>
      <c r="BE2131"/>
      <c r="BF2131"/>
      <c r="BG2131" t="inlineStr">
        <is>
          <t>Day(s)</t>
        </is>
      </c>
      <c r="BH2131" t="inlineStr">
        <is>
          <t>Active ingredient</t>
        </is>
      </c>
      <c r="BI2131" t="inlineStr">
        <is>
          <t>DTXSID1024415</t>
        </is>
      </c>
      <c r="BJ2131"/>
      <c r="BK2131"/>
      <c r="BL2131"/>
      <c r="BM2131"/>
      <c r="BN2131"/>
      <c r="BO2131"/>
      <c r="BP2131"/>
      <c r="BQ2131"/>
      <c r="BR2131"/>
      <c r="BS2131"/>
      <c r="BT2131" t="inlineStr">
        <is>
          <t>--</t>
        </is>
      </c>
      <c r="BU2131"/>
      <c r="BV2131"/>
      <c r="BW2131"/>
      <c r="BX2131"/>
      <c r="BY2131"/>
      <c r="BZ2131"/>
      <c r="CA2131"/>
      <c r="CB2131"/>
      <c r="CC2131"/>
      <c r="CD2131"/>
      <c r="CE2131"/>
      <c r="CF2131"/>
      <c r="CG2131"/>
      <c r="CH2131"/>
      <c r="CI2131" t="inlineStr">
        <is>
          <t xml:space="preserve"> CONTR/&lt;= 10 % MORT// USED STANDARD METHODS// TREATED WITH TETRACYCLINE HCL TWICE// LIFESTG/4.05(3.4-4.8) CM// </t>
        </is>
      </c>
      <c r="CJ2131" t="inlineStr">
        <is>
          <t xml:space="preserve">   CONTR/&lt;= 10 % MORT// USED STANDARD METHODS// TREATED WITH TETRACYCLINE HCL TWICE// LIFESTG/4.05(3.4-4.8) CM// </t>
        </is>
      </c>
      <c r="CK2131" t="inlineStr">
        <is>
          <t>Little,L.W., and J.C. Lamb III</t>
        </is>
      </c>
      <c r="CL2131" t="n">
        <v>6969.0</v>
      </c>
      <c r="CM2131" t="inlineStr">
        <is>
          <t>Acute Toxicity of 46 Selected Dyes to the Fathead Minnow, Pimephales promelas</t>
        </is>
      </c>
      <c r="CN2131" t="inlineStr">
        <is>
          <t>Dyes and the Environment - Reports on Selected Dyes and Their Effects, American Dye Manufacturers Institute:123 p.</t>
        </is>
      </c>
      <c r="CO2131" t="n">
        <v>1973.0</v>
      </c>
      <c r="CP2131" t="inlineStr">
        <is>
          <t>Little,L.W., and J.C. Lamb III (1973). Acute Toxicity of 46 Selected Dyes to the Fathead Minnow, Pimephales promelas. Dyes and the Environment - Reports on Selected Dyes and Their Effects, American Dye Manufacturers Institute, 123 p. ECOREF#:6969</t>
        </is>
      </c>
    </row>
    <row r="2132">
      <c r="A2132" t="n">
        <v>1066428.0</v>
      </c>
      <c r="B2132" t="inlineStr">
        <is>
          <t>Dimethylsilanediol</t>
        </is>
      </c>
      <c r="C2132"/>
      <c r="D2132" t="inlineStr">
        <is>
          <t>Measured</t>
        </is>
      </c>
      <c r="E2132" t="inlineStr">
        <is>
          <t>OECD, USEPA and ASTM methods</t>
        </is>
      </c>
      <c r="F2132"/>
      <c r="G2132" t="n">
        <v>98.5</v>
      </c>
      <c r="H2132"/>
      <c r="I2132"/>
      <c r="J2132"/>
      <c r="K2132"/>
      <c r="L2132" t="inlineStr">
        <is>
          <t>Pimephales promelas</t>
        </is>
      </c>
      <c r="M2132" t="inlineStr">
        <is>
          <t>Fathead Minnow</t>
        </is>
      </c>
      <c r="N2132" t="inlineStr">
        <is>
          <t>Embryo</t>
        </is>
      </c>
      <c r="O2132"/>
      <c r="P2132"/>
      <c r="Q2132"/>
      <c r="R2132" t="n">
        <v>6.0</v>
      </c>
      <c r="S2132"/>
      <c r="T2132" t="n">
        <v>24.0</v>
      </c>
      <c r="U2132" t="inlineStr">
        <is>
          <t>Hours post fertilization</t>
        </is>
      </c>
      <c r="V2132" t="inlineStr">
        <is>
          <t>Renewal</t>
        </is>
      </c>
      <c r="W2132" t="inlineStr">
        <is>
          <t>Fresh water</t>
        </is>
      </c>
      <c r="X2132" t="inlineStr">
        <is>
          <t>Lab</t>
        </is>
      </c>
      <c r="Y2132" t="n">
        <v>6.0</v>
      </c>
      <c r="Z2132" t="inlineStr">
        <is>
          <t>Active ingredient</t>
        </is>
      </c>
      <c r="AA2132" t="inlineStr">
        <is>
          <t>&gt;</t>
        </is>
      </c>
      <c r="AB2132" t="n">
        <v>12.0</v>
      </c>
      <c r="AC2132"/>
      <c r="AD2132" t="n">
        <v>10.0</v>
      </c>
      <c r="AE2132"/>
      <c r="AF2132" t="n">
        <v>14.0</v>
      </c>
      <c r="AG2132" t="inlineStr">
        <is>
          <t>AI mg/L</t>
        </is>
      </c>
      <c r="AH2132"/>
      <c r="AI2132"/>
      <c r="AJ2132"/>
      <c r="AK2132"/>
      <c r="AL2132"/>
      <c r="AM2132"/>
      <c r="AN2132"/>
      <c r="AO2132"/>
      <c r="AP2132"/>
      <c r="AQ2132"/>
      <c r="AR2132"/>
      <c r="AS2132"/>
      <c r="AT2132"/>
      <c r="AU2132"/>
      <c r="AV2132"/>
      <c r="AW2132"/>
      <c r="AX2132" t="inlineStr">
        <is>
          <t>Mortality</t>
        </is>
      </c>
      <c r="AY2132" t="inlineStr">
        <is>
          <t>Hatch</t>
        </is>
      </c>
      <c r="AZ2132" t="inlineStr">
        <is>
          <t>LC50</t>
        </is>
      </c>
      <c r="BA2132"/>
      <c r="BB2132" t="n">
        <v>4.0</v>
      </c>
      <c r="BC2132"/>
      <c r="BD2132"/>
      <c r="BE2132"/>
      <c r="BF2132"/>
      <c r="BG2132" t="inlineStr">
        <is>
          <t>Day(s)</t>
        </is>
      </c>
      <c r="BH2132"/>
      <c r="BI2132" t="inlineStr">
        <is>
          <t>DTXSID2061434</t>
        </is>
      </c>
      <c r="BJ2132"/>
      <c r="BK2132"/>
      <c r="BL2132" t="inlineStr">
        <is>
          <t>Early life stage</t>
        </is>
      </c>
      <c r="BM2132" t="inlineStr">
        <is>
          <t>EM</t>
        </is>
      </c>
      <c r="BN2132"/>
      <c r="BO2132"/>
      <c r="BP2132"/>
      <c r="BQ2132"/>
      <c r="BR2132"/>
      <c r="BS2132"/>
      <c r="BT2132" t="inlineStr">
        <is>
          <t>--</t>
        </is>
      </c>
      <c r="BU2132"/>
      <c r="BV2132"/>
      <c r="BW2132"/>
      <c r="BX2132"/>
      <c r="BY2132"/>
      <c r="BZ2132"/>
      <c r="CA2132"/>
      <c r="CB2132"/>
      <c r="CC2132"/>
      <c r="CD2132"/>
      <c r="CE2132"/>
      <c r="CF2132"/>
      <c r="CG2132"/>
      <c r="CH2132"/>
      <c r="CI2132"/>
      <c r="CJ2132" t="inlineStr">
        <is>
          <t xml:space="preserve">SOURCE/OBTAINED FROM BROOD STOCK MAINTAINED AT SMITHERS//AP FREQ/EMBRYO EXPOSURES RENEWED DAILY, FRY EXPOSURES RENEWED THREE TIMES WEEKLY//TMETH/OECD 210 (2013), OCSPP GUIDELINE 850.1400 (2016), AND ASTM DESIGNATION E: 1241-05 (2013)//MEDIA/LABORATORY WELL WATER//   </t>
        </is>
      </c>
      <c r="CK2132" t="inlineStr">
        <is>
          <t>Snow,B.</t>
        </is>
      </c>
      <c r="CL2132" t="n">
        <v>190690.0</v>
      </c>
      <c r="CM2132" t="inlineStr">
        <is>
          <t>Dimethylsilanediol (DMDS) - Early Life-Stage Toxicity Test with the Fathead Minnow (Pimephales promelas) Following OECD Guideline 210</t>
        </is>
      </c>
      <c r="CN2132" t="inlineStr">
        <is>
          <t>Smithers Study No. 14037.6127, Smithers, Wareham, Massachusetts:142 p.</t>
        </is>
      </c>
      <c r="CO2132" t="n">
        <v>2021.0</v>
      </c>
      <c r="CP2132" t="inlineStr">
        <is>
          <t>Snow,B. (2021). Dimethylsilanediol (DMDS) - Early Life-Stage Toxicity Test with the Fathead Minnow (Pimephales promelas) Following OECD Guideline 210. Smithers Study No. 14037.6127, Smithers, Wareham, Massachusetts, 142 p. ECOREF#:190690</t>
        </is>
      </c>
    </row>
    <row r="2133">
      <c r="A2133" t="n">
        <v>1071836.0</v>
      </c>
      <c r="B2133" t="inlineStr">
        <is>
          <t>N-(Phosphonomethyl)glycine</t>
        </is>
      </c>
      <c r="C2133"/>
      <c r="D2133" t="inlineStr">
        <is>
          <t>Not reported</t>
        </is>
      </c>
      <c r="E2133" t="inlineStr">
        <is>
          <t>Not coded</t>
        </is>
      </c>
      <c r="F2133"/>
      <c r="G2133" t="n">
        <v>41.0</v>
      </c>
      <c r="H2133"/>
      <c r="I2133"/>
      <c r="J2133"/>
      <c r="K2133"/>
      <c r="L2133" t="inlineStr">
        <is>
          <t>Pimephales promelas</t>
        </is>
      </c>
      <c r="M2133" t="inlineStr">
        <is>
          <t>Fathead Minnow</t>
        </is>
      </c>
      <c r="N2133"/>
      <c r="O2133"/>
      <c r="P2133"/>
      <c r="Q2133"/>
      <c r="R2133"/>
      <c r="S2133"/>
      <c r="T2133"/>
      <c r="U2133"/>
      <c r="V2133" t="inlineStr">
        <is>
          <t>Static</t>
        </is>
      </c>
      <c r="W2133" t="inlineStr">
        <is>
          <t>Fresh water</t>
        </is>
      </c>
      <c r="X2133" t="inlineStr">
        <is>
          <t>Lab</t>
        </is>
      </c>
      <c r="Y2133"/>
      <c r="Z2133" t="inlineStr">
        <is>
          <t>Active ingredient</t>
        </is>
      </c>
      <c r="AA2133"/>
      <c r="AB2133" t="n">
        <v>4.3</v>
      </c>
      <c r="AC2133"/>
      <c r="AD2133" t="n">
        <v>3.2</v>
      </c>
      <c r="AE2133"/>
      <c r="AF2133" t="n">
        <v>5.8</v>
      </c>
      <c r="AG2133" t="inlineStr">
        <is>
          <t>AI mg/L</t>
        </is>
      </c>
      <c r="AH2133"/>
      <c r="AI2133"/>
      <c r="AJ2133"/>
      <c r="AK2133"/>
      <c r="AL2133"/>
      <c r="AM2133"/>
      <c r="AN2133"/>
      <c r="AO2133"/>
      <c r="AP2133"/>
      <c r="AQ2133"/>
      <c r="AR2133"/>
      <c r="AS2133"/>
      <c r="AT2133"/>
      <c r="AU2133"/>
      <c r="AV2133"/>
      <c r="AW2133"/>
      <c r="AX2133" t="inlineStr">
        <is>
          <t>Mortality</t>
        </is>
      </c>
      <c r="AY2133" t="inlineStr">
        <is>
          <t>Mortality</t>
        </is>
      </c>
      <c r="AZ2133" t="inlineStr">
        <is>
          <t>LC50</t>
        </is>
      </c>
      <c r="BA2133"/>
      <c r="BB2133" t="n">
        <v>4.0</v>
      </c>
      <c r="BC2133"/>
      <c r="BD2133"/>
      <c r="BE2133"/>
      <c r="BF2133"/>
      <c r="BG2133" t="inlineStr">
        <is>
          <t>Day(s)</t>
        </is>
      </c>
      <c r="BH2133" t="inlineStr">
        <is>
          <t>Liquid</t>
        </is>
      </c>
      <c r="BI2133" t="inlineStr">
        <is>
          <t>DTXSID1024122</t>
        </is>
      </c>
      <c r="BJ2133"/>
      <c r="BK2133"/>
      <c r="BL2133"/>
      <c r="BM2133"/>
      <c r="BN2133"/>
      <c r="BO2133"/>
      <c r="BP2133"/>
      <c r="BQ2133"/>
      <c r="BR2133"/>
      <c r="BS2133"/>
      <c r="BT2133" t="inlineStr">
        <is>
          <t>--</t>
        </is>
      </c>
      <c r="BU2133"/>
      <c r="BV2133"/>
      <c r="BW2133"/>
      <c r="BX2133"/>
      <c r="BY2133"/>
      <c r="BZ2133"/>
      <c r="CA2133"/>
      <c r="CB2133"/>
      <c r="CC2133"/>
      <c r="CD2133"/>
      <c r="CE2133"/>
      <c r="CF2133"/>
      <c r="CG2133"/>
      <c r="CH2133"/>
      <c r="CI2133"/>
      <c r="CJ2133"/>
      <c r="CK2133" t="inlineStr">
        <is>
          <t>Mayer,F.L.,Jr., and M.R. Ellersieck</t>
        </is>
      </c>
      <c r="CL2133" t="n">
        <v>6797.0</v>
      </c>
      <c r="CM2133" t="inlineStr">
        <is>
          <t>Manual of Acute Toxicity: Interpretation and Data Base for 410 Chemicals and 66 Species of Freshwater Animals</t>
        </is>
      </c>
      <c r="CN2133" t="inlineStr">
        <is>
          <t>USDI Fish and Wildlife Service, Publication No.160, Washington, DC:505 p.</t>
        </is>
      </c>
      <c r="CO2133" t="n">
        <v>1986.0</v>
      </c>
      <c r="CP2133" t="inlineStr">
        <is>
          <t>Mayer,F.L.,Jr., and M.R. Ellersieck (1986). Manual of Acute Toxicity: Interpretation and Data Base for 410 Chemicals and 66 Species of Freshwater Animals. USDI Fish and Wildlife Service, Publication No.160, Washington, DC, 505 p. ECOREF#:6797</t>
        </is>
      </c>
    </row>
    <row r="2134">
      <c r="A2134" t="n">
        <v>1071836.0</v>
      </c>
      <c r="B2134" t="inlineStr">
        <is>
          <t>N-(Phosphonomethyl)glycine</t>
        </is>
      </c>
      <c r="C2134"/>
      <c r="D2134" t="inlineStr">
        <is>
          <t>Not reported</t>
        </is>
      </c>
      <c r="E2134" t="inlineStr">
        <is>
          <t>Not coded</t>
        </is>
      </c>
      <c r="F2134"/>
      <c r="G2134" t="n">
        <v>96.7</v>
      </c>
      <c r="H2134"/>
      <c r="I2134"/>
      <c r="J2134"/>
      <c r="K2134"/>
      <c r="L2134" t="inlineStr">
        <is>
          <t>Pimephales promelas</t>
        </is>
      </c>
      <c r="M2134" t="inlineStr">
        <is>
          <t>Fathead Minnow</t>
        </is>
      </c>
      <c r="N2134"/>
      <c r="O2134"/>
      <c r="P2134"/>
      <c r="Q2134"/>
      <c r="R2134"/>
      <c r="S2134"/>
      <c r="T2134"/>
      <c r="U2134"/>
      <c r="V2134" t="inlineStr">
        <is>
          <t>Static</t>
        </is>
      </c>
      <c r="W2134" t="inlineStr">
        <is>
          <t>Fresh water</t>
        </is>
      </c>
      <c r="X2134" t="inlineStr">
        <is>
          <t>Lab</t>
        </is>
      </c>
      <c r="Y2134"/>
      <c r="Z2134" t="inlineStr">
        <is>
          <t>Active ingredient</t>
        </is>
      </c>
      <c r="AA2134"/>
      <c r="AB2134" t="n">
        <v>97.0</v>
      </c>
      <c r="AC2134"/>
      <c r="AD2134" t="n">
        <v>79.0</v>
      </c>
      <c r="AE2134"/>
      <c r="AF2134" t="n">
        <v>120.0</v>
      </c>
      <c r="AG2134" t="inlineStr">
        <is>
          <t>AI mg/L</t>
        </is>
      </c>
      <c r="AH2134"/>
      <c r="AI2134"/>
      <c r="AJ2134"/>
      <c r="AK2134"/>
      <c r="AL2134"/>
      <c r="AM2134"/>
      <c r="AN2134"/>
      <c r="AO2134"/>
      <c r="AP2134"/>
      <c r="AQ2134"/>
      <c r="AR2134"/>
      <c r="AS2134"/>
      <c r="AT2134"/>
      <c r="AU2134"/>
      <c r="AV2134"/>
      <c r="AW2134"/>
      <c r="AX2134" t="inlineStr">
        <is>
          <t>Mortality</t>
        </is>
      </c>
      <c r="AY2134" t="inlineStr">
        <is>
          <t>Mortality</t>
        </is>
      </c>
      <c r="AZ2134" t="inlineStr">
        <is>
          <t>LC50</t>
        </is>
      </c>
      <c r="BA2134"/>
      <c r="BB2134" t="n">
        <v>4.0</v>
      </c>
      <c r="BC2134"/>
      <c r="BD2134"/>
      <c r="BE2134"/>
      <c r="BF2134"/>
      <c r="BG2134" t="inlineStr">
        <is>
          <t>Day(s)</t>
        </is>
      </c>
      <c r="BH2134" t="inlineStr">
        <is>
          <t>Pure</t>
        </is>
      </c>
      <c r="BI2134" t="inlineStr">
        <is>
          <t>DTXSID1024122</t>
        </is>
      </c>
      <c r="BJ2134"/>
      <c r="BK2134"/>
      <c r="BL2134"/>
      <c r="BM2134"/>
      <c r="BN2134"/>
      <c r="BO2134"/>
      <c r="BP2134"/>
      <c r="BQ2134"/>
      <c r="BR2134"/>
      <c r="BS2134"/>
      <c r="BT2134" t="inlineStr">
        <is>
          <t>--</t>
        </is>
      </c>
      <c r="BU2134"/>
      <c r="BV2134"/>
      <c r="BW2134"/>
      <c r="BX2134"/>
      <c r="BY2134"/>
      <c r="BZ2134"/>
      <c r="CA2134"/>
      <c r="CB2134"/>
      <c r="CC2134"/>
      <c r="CD2134"/>
      <c r="CE2134"/>
      <c r="CF2134"/>
      <c r="CG2134"/>
      <c r="CH2134"/>
      <c r="CI2134"/>
      <c r="CJ2134"/>
      <c r="CK2134" t="inlineStr">
        <is>
          <t>Mayer,F.L.,Jr., and M.R. Ellersieck</t>
        </is>
      </c>
      <c r="CL2134" t="n">
        <v>6797.0</v>
      </c>
      <c r="CM2134" t="inlineStr">
        <is>
          <t>Manual of Acute Toxicity: Interpretation and Data Base for 410 Chemicals and 66 Species of Freshwater Animals</t>
        </is>
      </c>
      <c r="CN2134" t="inlineStr">
        <is>
          <t>USDI Fish and Wildlife Service, Publication No.160, Washington, DC:505 p.</t>
        </is>
      </c>
      <c r="CO2134" t="n">
        <v>1986.0</v>
      </c>
      <c r="CP2134" t="inlineStr">
        <is>
          <t>Mayer,F.L.,Jr., and M.R. Ellersieck (1986). Manual of Acute Toxicity: Interpretation and Data Base for 410 Chemicals and 66 Species of Freshwater Animals. USDI Fish and Wildlife Service, Publication No.160, Washington, DC, 505 p. ECOREF#:6797</t>
        </is>
      </c>
    </row>
    <row r="2135">
      <c r="A2135" t="n">
        <v>1071836.0</v>
      </c>
      <c r="B2135" t="inlineStr">
        <is>
          <t>N-(Phosphonomethyl)glycine</t>
        </is>
      </c>
      <c r="C2135"/>
      <c r="D2135" t="inlineStr">
        <is>
          <t>Not reported</t>
        </is>
      </c>
      <c r="E2135" t="inlineStr">
        <is>
          <t>Not coded</t>
        </is>
      </c>
      <c r="F2135"/>
      <c r="G2135" t="n">
        <v>41.0</v>
      </c>
      <c r="H2135"/>
      <c r="I2135"/>
      <c r="J2135"/>
      <c r="K2135"/>
      <c r="L2135" t="inlineStr">
        <is>
          <t>Pimephales promelas</t>
        </is>
      </c>
      <c r="M2135" t="inlineStr">
        <is>
          <t>Fathead Minnow</t>
        </is>
      </c>
      <c r="N2135"/>
      <c r="O2135"/>
      <c r="P2135"/>
      <c r="Q2135"/>
      <c r="R2135"/>
      <c r="S2135"/>
      <c r="T2135"/>
      <c r="U2135"/>
      <c r="V2135" t="inlineStr">
        <is>
          <t>Static</t>
        </is>
      </c>
      <c r="W2135" t="inlineStr">
        <is>
          <t>Fresh water</t>
        </is>
      </c>
      <c r="X2135" t="inlineStr">
        <is>
          <t>Lab</t>
        </is>
      </c>
      <c r="Y2135"/>
      <c r="Z2135" t="inlineStr">
        <is>
          <t>Active ingredient</t>
        </is>
      </c>
      <c r="AA2135"/>
      <c r="AB2135" t="n">
        <v>4.8</v>
      </c>
      <c r="AC2135"/>
      <c r="AD2135" t="n">
        <v>3.7</v>
      </c>
      <c r="AE2135"/>
      <c r="AF2135" t="n">
        <v>6.3</v>
      </c>
      <c r="AG2135" t="inlineStr">
        <is>
          <t>AI mg/L</t>
        </is>
      </c>
      <c r="AH2135"/>
      <c r="AI2135"/>
      <c r="AJ2135"/>
      <c r="AK2135"/>
      <c r="AL2135"/>
      <c r="AM2135"/>
      <c r="AN2135"/>
      <c r="AO2135"/>
      <c r="AP2135"/>
      <c r="AQ2135"/>
      <c r="AR2135"/>
      <c r="AS2135"/>
      <c r="AT2135"/>
      <c r="AU2135"/>
      <c r="AV2135"/>
      <c r="AW2135"/>
      <c r="AX2135" t="inlineStr">
        <is>
          <t>Mortality</t>
        </is>
      </c>
      <c r="AY2135" t="inlineStr">
        <is>
          <t>Mortality</t>
        </is>
      </c>
      <c r="AZ2135" t="inlineStr">
        <is>
          <t>LC50</t>
        </is>
      </c>
      <c r="BA2135"/>
      <c r="BB2135" t="n">
        <v>4.0</v>
      </c>
      <c r="BC2135"/>
      <c r="BD2135"/>
      <c r="BE2135"/>
      <c r="BF2135"/>
      <c r="BG2135" t="inlineStr">
        <is>
          <t>Day(s)</t>
        </is>
      </c>
      <c r="BH2135" t="inlineStr">
        <is>
          <t>Liquid</t>
        </is>
      </c>
      <c r="BI2135" t="inlineStr">
        <is>
          <t>DTXSID1024122</t>
        </is>
      </c>
      <c r="BJ2135"/>
      <c r="BK2135"/>
      <c r="BL2135"/>
      <c r="BM2135"/>
      <c r="BN2135"/>
      <c r="BO2135"/>
      <c r="BP2135"/>
      <c r="BQ2135"/>
      <c r="BR2135"/>
      <c r="BS2135"/>
      <c r="BT2135" t="inlineStr">
        <is>
          <t>--</t>
        </is>
      </c>
      <c r="BU2135"/>
      <c r="BV2135"/>
      <c r="BW2135"/>
      <c r="BX2135"/>
      <c r="BY2135"/>
      <c r="BZ2135"/>
      <c r="CA2135"/>
      <c r="CB2135"/>
      <c r="CC2135"/>
      <c r="CD2135"/>
      <c r="CE2135"/>
      <c r="CF2135"/>
      <c r="CG2135"/>
      <c r="CH2135"/>
      <c r="CI2135"/>
      <c r="CJ2135"/>
      <c r="CK2135" t="inlineStr">
        <is>
          <t>Mayer,F.L.,Jr., and M.R. Ellersieck</t>
        </is>
      </c>
      <c r="CL2135" t="n">
        <v>6797.0</v>
      </c>
      <c r="CM2135" t="inlineStr">
        <is>
          <t>Manual of Acute Toxicity: Interpretation and Data Base for 410 Chemicals and 66 Species of Freshwater Animals</t>
        </is>
      </c>
      <c r="CN2135" t="inlineStr">
        <is>
          <t>USDI Fish and Wildlife Service, Publication No.160, Washington, DC:505 p.</t>
        </is>
      </c>
      <c r="CO2135" t="n">
        <v>1986.0</v>
      </c>
      <c r="CP2135" t="inlineStr">
        <is>
          <t>Mayer,F.L.,Jr., and M.R. Ellersieck (1986). Manual of Acute Toxicity: Interpretation and Data Base for 410 Chemicals and 66 Species of Freshwater Animals. USDI Fish and Wildlife Service, Publication No.160, Washington, DC, 505 p. ECOREF#:6797</t>
        </is>
      </c>
    </row>
    <row r="2136">
      <c r="A2136" t="n">
        <v>1071836.0</v>
      </c>
      <c r="B2136" t="inlineStr">
        <is>
          <t>N-(Phosphonomethyl)glycine</t>
        </is>
      </c>
      <c r="C2136"/>
      <c r="D2136" t="inlineStr">
        <is>
          <t>Not coded</t>
        </is>
      </c>
      <c r="E2136" t="inlineStr">
        <is>
          <t>United States Environmental Protection Agency</t>
        </is>
      </c>
      <c r="F2136"/>
      <c r="G2136" t="n">
        <v>80.0</v>
      </c>
      <c r="H2136"/>
      <c r="I2136"/>
      <c r="J2136"/>
      <c r="K2136"/>
      <c r="L2136" t="inlineStr">
        <is>
          <t>Pimephales promelas</t>
        </is>
      </c>
      <c r="M2136" t="inlineStr">
        <is>
          <t>Fathead Minnow</t>
        </is>
      </c>
      <c r="N2136"/>
      <c r="O2136"/>
      <c r="P2136"/>
      <c r="Q2136"/>
      <c r="R2136"/>
      <c r="S2136"/>
      <c r="T2136"/>
      <c r="U2136"/>
      <c r="V2136" t="inlineStr">
        <is>
          <t>Static</t>
        </is>
      </c>
      <c r="W2136" t="inlineStr">
        <is>
          <t>Fresh water</t>
        </is>
      </c>
      <c r="X2136" t="inlineStr">
        <is>
          <t>Lab</t>
        </is>
      </c>
      <c r="Y2136"/>
      <c r="Z2136" t="inlineStr">
        <is>
          <t>Formulation</t>
        </is>
      </c>
      <c r="AA2136"/>
      <c r="AB2136" t="n">
        <v>67.9</v>
      </c>
      <c r="AC2136"/>
      <c r="AD2136" t="n">
        <v>59.1</v>
      </c>
      <c r="AE2136"/>
      <c r="AF2136" t="n">
        <v>98.9</v>
      </c>
      <c r="AG2136" t="inlineStr">
        <is>
          <t>AI mg/L</t>
        </is>
      </c>
      <c r="AH2136"/>
      <c r="AI2136"/>
      <c r="AJ2136"/>
      <c r="AK2136"/>
      <c r="AL2136"/>
      <c r="AM2136"/>
      <c r="AN2136"/>
      <c r="AO2136"/>
      <c r="AP2136"/>
      <c r="AQ2136"/>
      <c r="AR2136"/>
      <c r="AS2136"/>
      <c r="AT2136"/>
      <c r="AU2136"/>
      <c r="AV2136"/>
      <c r="AW2136"/>
      <c r="AX2136" t="inlineStr">
        <is>
          <t>Mortality</t>
        </is>
      </c>
      <c r="AY2136" t="inlineStr">
        <is>
          <t>Mortality</t>
        </is>
      </c>
      <c r="AZ2136" t="inlineStr">
        <is>
          <t>LC50</t>
        </is>
      </c>
      <c r="BA2136"/>
      <c r="BB2136" t="n">
        <v>4.0</v>
      </c>
      <c r="BC2136"/>
      <c r="BD2136"/>
      <c r="BE2136"/>
      <c r="BF2136"/>
      <c r="BG2136" t="inlineStr">
        <is>
          <t>Day(s)</t>
        </is>
      </c>
      <c r="BH2136"/>
      <c r="BI2136" t="inlineStr">
        <is>
          <t>DTXSID1024122</t>
        </is>
      </c>
      <c r="BJ2136"/>
      <c r="BK2136"/>
      <c r="BL2136" t="inlineStr">
        <is>
          <t>Acute</t>
        </is>
      </c>
      <c r="BM2136"/>
      <c r="BN2136"/>
      <c r="BO2136"/>
      <c r="BP2136"/>
      <c r="BQ2136"/>
      <c r="BR2136"/>
      <c r="BS2136"/>
      <c r="BT2136" t="inlineStr">
        <is>
          <t>--</t>
        </is>
      </c>
      <c r="BU2136"/>
      <c r="BV2136"/>
      <c r="BW2136"/>
      <c r="BX2136"/>
      <c r="BY2136"/>
      <c r="BZ2136"/>
      <c r="CA2136"/>
      <c r="CB2136"/>
      <c r="CC2136"/>
      <c r="CD2136"/>
      <c r="CE2136"/>
      <c r="CF2136"/>
      <c r="CG2136"/>
      <c r="CH2136"/>
      <c r="CI2136"/>
      <c r="CJ2136" t="inlineStr">
        <is>
          <t xml:space="preserve">CONTR/STD METHODS USED//   </t>
        </is>
      </c>
      <c r="CK2136" t="inlineStr">
        <is>
          <t>U.S. Environmental Protection Agency</t>
        </is>
      </c>
      <c r="CL2136" t="n">
        <v>344.0</v>
      </c>
      <c r="CM2136" t="inlineStr">
        <is>
          <t>Pesticide Ecotoxicity Database (Formerly: Environmental Effects Database (EEDB))</t>
        </is>
      </c>
      <c r="CN2136" t="inlineStr">
        <is>
          <t>Environmental Fate and Effects Division, U.S.EPA, Washington, D.C.:</t>
        </is>
      </c>
      <c r="CO2136" t="n">
        <v>1992.0</v>
      </c>
      <c r="CP2136" t="inlineStr">
        <is>
          <t>U.S. Environmental Protection Agency (1992). Pesticide Ecotoxicity Database (Formerly: Environmental Effects Database (EEDB)). Environmental Fate and Effects Division, U.S.EPA, Washington, D.C., ECOREF#:344</t>
        </is>
      </c>
    </row>
    <row r="2137">
      <c r="A2137" t="n">
        <v>1071836.0</v>
      </c>
      <c r="B2137" t="inlineStr">
        <is>
          <t>N-(Phosphonomethyl)glycine</t>
        </is>
      </c>
      <c r="C2137"/>
      <c r="D2137" t="inlineStr">
        <is>
          <t>Not reported</t>
        </is>
      </c>
      <c r="E2137" t="inlineStr">
        <is>
          <t>Not coded</t>
        </is>
      </c>
      <c r="F2137"/>
      <c r="G2137" t="n">
        <v>41.0</v>
      </c>
      <c r="H2137"/>
      <c r="I2137"/>
      <c r="J2137"/>
      <c r="K2137"/>
      <c r="L2137" t="inlineStr">
        <is>
          <t>Pimephales promelas</t>
        </is>
      </c>
      <c r="M2137" t="inlineStr">
        <is>
          <t>Fathead Minnow</t>
        </is>
      </c>
      <c r="N2137"/>
      <c r="O2137"/>
      <c r="P2137"/>
      <c r="Q2137"/>
      <c r="R2137"/>
      <c r="S2137"/>
      <c r="T2137"/>
      <c r="U2137"/>
      <c r="V2137" t="inlineStr">
        <is>
          <t>Static</t>
        </is>
      </c>
      <c r="W2137" t="inlineStr">
        <is>
          <t>Fresh water</t>
        </is>
      </c>
      <c r="X2137" t="inlineStr">
        <is>
          <t>Lab</t>
        </is>
      </c>
      <c r="Y2137"/>
      <c r="Z2137" t="inlineStr">
        <is>
          <t>Active ingredient</t>
        </is>
      </c>
      <c r="AA2137"/>
      <c r="AB2137" t="n">
        <v>2.3</v>
      </c>
      <c r="AC2137"/>
      <c r="AD2137" t="n">
        <v>1.9</v>
      </c>
      <c r="AE2137"/>
      <c r="AF2137" t="n">
        <v>2.8</v>
      </c>
      <c r="AG2137" t="inlineStr">
        <is>
          <t>AI mg/L</t>
        </is>
      </c>
      <c r="AH2137"/>
      <c r="AI2137"/>
      <c r="AJ2137"/>
      <c r="AK2137"/>
      <c r="AL2137"/>
      <c r="AM2137"/>
      <c r="AN2137"/>
      <c r="AO2137"/>
      <c r="AP2137"/>
      <c r="AQ2137"/>
      <c r="AR2137"/>
      <c r="AS2137"/>
      <c r="AT2137"/>
      <c r="AU2137"/>
      <c r="AV2137"/>
      <c r="AW2137"/>
      <c r="AX2137" t="inlineStr">
        <is>
          <t>Mortality</t>
        </is>
      </c>
      <c r="AY2137" t="inlineStr">
        <is>
          <t>Mortality</t>
        </is>
      </c>
      <c r="AZ2137" t="inlineStr">
        <is>
          <t>LC50</t>
        </is>
      </c>
      <c r="BA2137"/>
      <c r="BB2137" t="n">
        <v>4.0</v>
      </c>
      <c r="BC2137"/>
      <c r="BD2137"/>
      <c r="BE2137"/>
      <c r="BF2137"/>
      <c r="BG2137" t="inlineStr">
        <is>
          <t>Day(s)</t>
        </is>
      </c>
      <c r="BH2137" t="inlineStr">
        <is>
          <t>Liquid</t>
        </is>
      </c>
      <c r="BI2137" t="inlineStr">
        <is>
          <t>DTXSID1024122</t>
        </is>
      </c>
      <c r="BJ2137"/>
      <c r="BK2137"/>
      <c r="BL2137"/>
      <c r="BM2137"/>
      <c r="BN2137"/>
      <c r="BO2137"/>
      <c r="BP2137"/>
      <c r="BQ2137"/>
      <c r="BR2137"/>
      <c r="BS2137"/>
      <c r="BT2137" t="inlineStr">
        <is>
          <t>--</t>
        </is>
      </c>
      <c r="BU2137"/>
      <c r="BV2137"/>
      <c r="BW2137"/>
      <c r="BX2137"/>
      <c r="BY2137"/>
      <c r="BZ2137"/>
      <c r="CA2137"/>
      <c r="CB2137"/>
      <c r="CC2137"/>
      <c r="CD2137"/>
      <c r="CE2137"/>
      <c r="CF2137"/>
      <c r="CG2137"/>
      <c r="CH2137"/>
      <c r="CI2137"/>
      <c r="CJ2137"/>
      <c r="CK2137" t="inlineStr">
        <is>
          <t>Mayer,F.L.,Jr., and M.R. Ellersieck</t>
        </is>
      </c>
      <c r="CL2137" t="n">
        <v>6797.0</v>
      </c>
      <c r="CM2137" t="inlineStr">
        <is>
          <t>Manual of Acute Toxicity: Interpretation and Data Base for 410 Chemicals and 66 Species of Freshwater Animals</t>
        </is>
      </c>
      <c r="CN2137" t="inlineStr">
        <is>
          <t>USDI Fish and Wildlife Service, Publication No.160, Washington, DC:505 p.</t>
        </is>
      </c>
      <c r="CO2137" t="n">
        <v>1986.0</v>
      </c>
      <c r="CP2137" t="inlineStr">
        <is>
          <t>Mayer,F.L.,Jr., and M.R. Ellersieck (1986). Manual of Acute Toxicity: Interpretation and Data Base for 410 Chemicals and 66 Species of Freshwater Animals. USDI Fish and Wildlife Service, Publication No.160, Washington, DC, 505 p. ECOREF#:6797</t>
        </is>
      </c>
    </row>
    <row r="2138">
      <c r="A2138" t="n">
        <v>1071836.0</v>
      </c>
      <c r="B2138" t="inlineStr">
        <is>
          <t>N-(Phosphonomethyl)glycine</t>
        </is>
      </c>
      <c r="C2138"/>
      <c r="D2138" t="inlineStr">
        <is>
          <t>Not reported</t>
        </is>
      </c>
      <c r="E2138" t="inlineStr">
        <is>
          <t>Not coded</t>
        </is>
      </c>
      <c r="F2138"/>
      <c r="G2138" t="n">
        <v>41.0</v>
      </c>
      <c r="H2138"/>
      <c r="I2138"/>
      <c r="J2138"/>
      <c r="K2138"/>
      <c r="L2138" t="inlineStr">
        <is>
          <t>Pimephales promelas</t>
        </is>
      </c>
      <c r="M2138" t="inlineStr">
        <is>
          <t>Fathead Minnow</t>
        </is>
      </c>
      <c r="N2138"/>
      <c r="O2138"/>
      <c r="P2138"/>
      <c r="Q2138"/>
      <c r="R2138"/>
      <c r="S2138"/>
      <c r="T2138"/>
      <c r="U2138"/>
      <c r="V2138" t="inlineStr">
        <is>
          <t>Static</t>
        </is>
      </c>
      <c r="W2138" t="inlineStr">
        <is>
          <t>Fresh water</t>
        </is>
      </c>
      <c r="X2138" t="inlineStr">
        <is>
          <t>Lab</t>
        </is>
      </c>
      <c r="Y2138"/>
      <c r="Z2138" t="inlineStr">
        <is>
          <t>Active ingredient</t>
        </is>
      </c>
      <c r="AA2138"/>
      <c r="AB2138" t="n">
        <v>2.9</v>
      </c>
      <c r="AC2138"/>
      <c r="AD2138" t="n">
        <v>1.7</v>
      </c>
      <c r="AE2138"/>
      <c r="AF2138" t="n">
        <v>5.0</v>
      </c>
      <c r="AG2138" t="inlineStr">
        <is>
          <t>AI mg/L</t>
        </is>
      </c>
      <c r="AH2138"/>
      <c r="AI2138"/>
      <c r="AJ2138"/>
      <c r="AK2138"/>
      <c r="AL2138"/>
      <c r="AM2138"/>
      <c r="AN2138"/>
      <c r="AO2138"/>
      <c r="AP2138"/>
      <c r="AQ2138"/>
      <c r="AR2138"/>
      <c r="AS2138"/>
      <c r="AT2138"/>
      <c r="AU2138"/>
      <c r="AV2138"/>
      <c r="AW2138"/>
      <c r="AX2138" t="inlineStr">
        <is>
          <t>Mortality</t>
        </is>
      </c>
      <c r="AY2138" t="inlineStr">
        <is>
          <t>Mortality</t>
        </is>
      </c>
      <c r="AZ2138" t="inlineStr">
        <is>
          <t>LC50</t>
        </is>
      </c>
      <c r="BA2138"/>
      <c r="BB2138" t="n">
        <v>4.0</v>
      </c>
      <c r="BC2138"/>
      <c r="BD2138"/>
      <c r="BE2138"/>
      <c r="BF2138"/>
      <c r="BG2138" t="inlineStr">
        <is>
          <t>Day(s)</t>
        </is>
      </c>
      <c r="BH2138" t="inlineStr">
        <is>
          <t>Liquid</t>
        </is>
      </c>
      <c r="BI2138" t="inlineStr">
        <is>
          <t>DTXSID1024122</t>
        </is>
      </c>
      <c r="BJ2138"/>
      <c r="BK2138"/>
      <c r="BL2138"/>
      <c r="BM2138"/>
      <c r="BN2138"/>
      <c r="BO2138"/>
      <c r="BP2138"/>
      <c r="BQ2138"/>
      <c r="BR2138"/>
      <c r="BS2138"/>
      <c r="BT2138" t="inlineStr">
        <is>
          <t>--</t>
        </is>
      </c>
      <c r="BU2138"/>
      <c r="BV2138"/>
      <c r="BW2138"/>
      <c r="BX2138"/>
      <c r="BY2138"/>
      <c r="BZ2138"/>
      <c r="CA2138"/>
      <c r="CB2138"/>
      <c r="CC2138"/>
      <c r="CD2138"/>
      <c r="CE2138"/>
      <c r="CF2138"/>
      <c r="CG2138"/>
      <c r="CH2138"/>
      <c r="CI2138"/>
      <c r="CJ2138"/>
      <c r="CK2138" t="inlineStr">
        <is>
          <t>Mayer,F.L.,Jr., and M.R. Ellersieck</t>
        </is>
      </c>
      <c r="CL2138" t="n">
        <v>6797.0</v>
      </c>
      <c r="CM2138" t="inlineStr">
        <is>
          <t>Manual of Acute Toxicity: Interpretation and Data Base for 410 Chemicals and 66 Species of Freshwater Animals</t>
        </is>
      </c>
      <c r="CN2138" t="inlineStr">
        <is>
          <t>USDI Fish and Wildlife Service, Publication No.160, Washington, DC:505 p.</t>
        </is>
      </c>
      <c r="CO2138" t="n">
        <v>1986.0</v>
      </c>
      <c r="CP2138" t="inlineStr">
        <is>
          <t>Mayer,F.L.,Jr., and M.R. Ellersieck (1986). Manual of Acute Toxicity: Interpretation and Data Base for 410 Chemicals and 66 Species of Freshwater Animals. USDI Fish and Wildlife Service, Publication No.160, Washington, DC, 505 p. ECOREF#:6797</t>
        </is>
      </c>
    </row>
    <row r="2139">
      <c r="A2139" t="n">
        <v>1072975.0</v>
      </c>
      <c r="B2139" t="inlineStr">
        <is>
          <t>2-Amino-5-bromopyridine</t>
        </is>
      </c>
      <c r="C2139"/>
      <c r="D2139" t="inlineStr">
        <is>
          <t>Measured</t>
        </is>
      </c>
      <c r="E2139" t="inlineStr">
        <is>
          <t>Not reported</t>
        </is>
      </c>
      <c r="F2139"/>
      <c r="G2139" t="n">
        <v>98.5</v>
      </c>
      <c r="H2139"/>
      <c r="I2139"/>
      <c r="J2139"/>
      <c r="K2139"/>
      <c r="L2139" t="inlineStr">
        <is>
          <t>Pimephales promelas</t>
        </is>
      </c>
      <c r="M2139" t="inlineStr">
        <is>
          <t>Fathead Minnow</t>
        </is>
      </c>
      <c r="N2139"/>
      <c r="O2139"/>
      <c r="P2139"/>
      <c r="Q2139"/>
      <c r="R2139" t="n">
        <v>29.0</v>
      </c>
      <c r="S2139"/>
      <c r="T2139" t="n">
        <v>30.0</v>
      </c>
      <c r="U2139" t="inlineStr">
        <is>
          <t>Day(s)</t>
        </is>
      </c>
      <c r="V2139" t="inlineStr">
        <is>
          <t>Flow-through</t>
        </is>
      </c>
      <c r="W2139" t="inlineStr">
        <is>
          <t>Fresh water</t>
        </is>
      </c>
      <c r="X2139" t="inlineStr">
        <is>
          <t>Lab</t>
        </is>
      </c>
      <c r="Y2139"/>
      <c r="Z2139" t="inlineStr">
        <is>
          <t>Active ingredient</t>
        </is>
      </c>
      <c r="AA2139"/>
      <c r="AB2139" t="n">
        <v>177.0</v>
      </c>
      <c r="AC2139"/>
      <c r="AD2139" t="n">
        <v>168.0</v>
      </c>
      <c r="AE2139"/>
      <c r="AF2139" t="n">
        <v>188.0</v>
      </c>
      <c r="AG2139" t="inlineStr">
        <is>
          <t>AI mg/L</t>
        </is>
      </c>
      <c r="AH2139"/>
      <c r="AI2139"/>
      <c r="AJ2139"/>
      <c r="AK2139"/>
      <c r="AL2139"/>
      <c r="AM2139"/>
      <c r="AN2139"/>
      <c r="AO2139"/>
      <c r="AP2139"/>
      <c r="AQ2139"/>
      <c r="AR2139"/>
      <c r="AS2139"/>
      <c r="AT2139"/>
      <c r="AU2139"/>
      <c r="AV2139"/>
      <c r="AW2139"/>
      <c r="AX2139" t="inlineStr">
        <is>
          <t>Mortality</t>
        </is>
      </c>
      <c r="AY2139" t="inlineStr">
        <is>
          <t>Mortality</t>
        </is>
      </c>
      <c r="AZ2139" t="inlineStr">
        <is>
          <t>LC50</t>
        </is>
      </c>
      <c r="BA2139"/>
      <c r="BB2139" t="n">
        <v>4.0</v>
      </c>
      <c r="BC2139"/>
      <c r="BD2139"/>
      <c r="BE2139"/>
      <c r="BF2139"/>
      <c r="BG2139" t="inlineStr">
        <is>
          <t>Day(s)</t>
        </is>
      </c>
      <c r="BH2139"/>
      <c r="BI2139" t="inlineStr">
        <is>
          <t>DTXSID5022144</t>
        </is>
      </c>
      <c r="BJ2139"/>
      <c r="BK2139"/>
      <c r="BL2139" t="inlineStr">
        <is>
          <t>Acute</t>
        </is>
      </c>
      <c r="BM2139"/>
      <c r="BN2139"/>
      <c r="BO2139"/>
      <c r="BP2139"/>
      <c r="BQ2139"/>
      <c r="BR2139"/>
      <c r="BS2139"/>
      <c r="BT2139" t="inlineStr">
        <is>
          <t>--</t>
        </is>
      </c>
      <c r="BU2139"/>
      <c r="BV2139"/>
      <c r="BW2139"/>
      <c r="BX2139"/>
      <c r="BY2139"/>
      <c r="BZ2139"/>
      <c r="CA2139"/>
      <c r="CB2139"/>
      <c r="CC2139"/>
      <c r="CD2139"/>
      <c r="CE2139"/>
      <c r="CF2139"/>
      <c r="CG2139"/>
      <c r="CH2139"/>
      <c r="CI2139"/>
      <c r="CJ2139" t="inlineStr">
        <is>
          <t xml:space="preserve">SOURCE/FROM US EPA ENVIRONMENTAL RESEARCH LABORATORY-DULUTH AND THE UNIVERSITY OF WISCONSIN-SUPERIOR CAMPUS//MEDIA/LAKE SUPERIOR WATER OR DECHLORINATED WATER//   </t>
        </is>
      </c>
      <c r="CK2139" t="inlineStr">
        <is>
          <t>Geiger,D.L., S.H. Poirier, L.T. Brooke, and D.J. Call</t>
        </is>
      </c>
      <c r="CL2139" t="n">
        <v>12858.0</v>
      </c>
      <c r="CM2139" t="inlineStr">
        <is>
          <t>Acute Toxicities of Organic Chemicals to Fathead Minnows (Pimephales promelas) Volume III</t>
        </is>
      </c>
      <c r="CN2139" t="inlineStr">
        <is>
          <t>Center for Lake Superior Environmental Studies, University of Wisconsin, Superior, WI:328 p.</t>
        </is>
      </c>
      <c r="CO2139" t="n">
        <v>1986.0</v>
      </c>
      <c r="CP2139" t="inlineStr">
        <is>
          <t>Geiger,D.L., S.H. Poirier, L.T. Brooke, and D.J. Call (1986). Acute Toxicities of Organic Chemicals to Fathead Minnows (Pimephales promelas) Volume III. Center for Lake Superior Environmental Studies, University of Wisconsin, Superior, WI, 328 p. ECOREF#:12858</t>
        </is>
      </c>
    </row>
    <row r="2140">
      <c r="A2140" t="n">
        <v>1080326.0</v>
      </c>
      <c r="B2140" t="inlineStr">
        <is>
          <t>Benzylphosphonic acid, Diethyl ester</t>
        </is>
      </c>
      <c r="C2140"/>
      <c r="D2140" t="inlineStr">
        <is>
          <t>Measured</t>
        </is>
      </c>
      <c r="E2140" t="inlineStr">
        <is>
          <t>Not coded</t>
        </is>
      </c>
      <c r="F2140"/>
      <c r="G2140" t="n">
        <v>99.0</v>
      </c>
      <c r="H2140"/>
      <c r="I2140"/>
      <c r="J2140"/>
      <c r="K2140"/>
      <c r="L2140" t="inlineStr">
        <is>
          <t>Pimephales promelas</t>
        </is>
      </c>
      <c r="M2140" t="inlineStr">
        <is>
          <t>Fathead Minnow</t>
        </is>
      </c>
      <c r="N2140"/>
      <c r="O2140"/>
      <c r="P2140" t="n">
        <v>30.0</v>
      </c>
      <c r="Q2140"/>
      <c r="R2140"/>
      <c r="S2140"/>
      <c r="T2140"/>
      <c r="U2140" t="inlineStr">
        <is>
          <t>Day(s)</t>
        </is>
      </c>
      <c r="V2140" t="inlineStr">
        <is>
          <t>Flow-through</t>
        </is>
      </c>
      <c r="W2140" t="inlineStr">
        <is>
          <t>Fresh water</t>
        </is>
      </c>
      <c r="X2140" t="inlineStr">
        <is>
          <t>Lab</t>
        </is>
      </c>
      <c r="Y2140"/>
      <c r="Z2140" t="inlineStr">
        <is>
          <t>Active ingredient</t>
        </is>
      </c>
      <c r="AA2140"/>
      <c r="AB2140" t="n">
        <v>336.0</v>
      </c>
      <c r="AC2140"/>
      <c r="AD2140" t="n">
        <v>304.0</v>
      </c>
      <c r="AE2140"/>
      <c r="AF2140" t="n">
        <v>371.0</v>
      </c>
      <c r="AG2140" t="inlineStr">
        <is>
          <t>AI mg/L</t>
        </is>
      </c>
      <c r="AH2140"/>
      <c r="AI2140"/>
      <c r="AJ2140"/>
      <c r="AK2140"/>
      <c r="AL2140"/>
      <c r="AM2140"/>
      <c r="AN2140"/>
      <c r="AO2140"/>
      <c r="AP2140"/>
      <c r="AQ2140"/>
      <c r="AR2140"/>
      <c r="AS2140"/>
      <c r="AT2140"/>
      <c r="AU2140"/>
      <c r="AV2140"/>
      <c r="AW2140"/>
      <c r="AX2140" t="inlineStr">
        <is>
          <t>Mortality</t>
        </is>
      </c>
      <c r="AY2140" t="inlineStr">
        <is>
          <t>Mortality</t>
        </is>
      </c>
      <c r="AZ2140" t="inlineStr">
        <is>
          <t>LC50</t>
        </is>
      </c>
      <c r="BA2140"/>
      <c r="BB2140" t="n">
        <v>4.0</v>
      </c>
      <c r="BC2140"/>
      <c r="BD2140"/>
      <c r="BE2140"/>
      <c r="BF2140"/>
      <c r="BG2140" t="inlineStr">
        <is>
          <t>Day(s)</t>
        </is>
      </c>
      <c r="BH2140" t="inlineStr">
        <is>
          <t>Pure</t>
        </is>
      </c>
      <c r="BI2140" t="inlineStr">
        <is>
          <t>DTXSID0022145</t>
        </is>
      </c>
      <c r="BJ2140"/>
      <c r="BK2140"/>
      <c r="BL2140"/>
      <c r="BM2140"/>
      <c r="BN2140"/>
      <c r="BO2140"/>
      <c r="BP2140"/>
      <c r="BQ2140"/>
      <c r="BR2140"/>
      <c r="BS2140"/>
      <c r="BT2140" t="inlineStr">
        <is>
          <t>--</t>
        </is>
      </c>
      <c r="BU2140"/>
      <c r="BV2140"/>
      <c r="BW2140"/>
      <c r="BX2140"/>
      <c r="BY2140"/>
      <c r="BZ2140"/>
      <c r="CA2140"/>
      <c r="CB2140"/>
      <c r="CC2140"/>
      <c r="CD2140"/>
      <c r="CE2140"/>
      <c r="CF2140"/>
      <c r="CG2140"/>
      <c r="CH2140"/>
      <c r="CI2140" t="inlineStr">
        <is>
          <t xml:space="preserve"> Affected fish lost schooling behavior, were hypoactive and underreactive to external stimuli.  They also had increased respiratNAn, were darkly colored and lost equilibrium// prior to death. </t>
        </is>
      </c>
      <c r="CJ2140" t="inlineStr">
        <is>
          <t xml:space="preserve">   Affected fish lost schooling behavior, were hypoactive and underreactive to external stimuli.  They also had increased respiratNAn, were darkly colored and lost equilibrium// prior to death. </t>
        </is>
      </c>
      <c r="CK2140" t="inlineStr">
        <is>
          <t>Geiger,D.L., D.J. Call, and L.T. Brooke</t>
        </is>
      </c>
      <c r="CL2140" t="n">
        <v>12859.0</v>
      </c>
      <c r="CM2140" t="inlineStr">
        <is>
          <t>Acute Toxicities of Organic Chemicals to Fathead Minnows (Pimephales promelas) Volume IV</t>
        </is>
      </c>
      <c r="CN2140" t="inlineStr">
        <is>
          <t>Center for Lake Superior Environmental Studies, University of Wisconsin, Superior, WI4:355 p.</t>
        </is>
      </c>
      <c r="CO2140" t="n">
        <v>1988.0</v>
      </c>
      <c r="CP2140" t="inlineStr">
        <is>
          <t>Geiger,D.L., D.J. Call, and L.T. Brooke (1988). Acute Toxicities of Organic Chemicals to Fathead Minnows (Pimephales promelas) Volume IV. Center for Lake Superior Environmental Studies, University of Wisconsin, Superior, WI, 4, 355 p. ECOREF#:12859</t>
        </is>
      </c>
    </row>
    <row r="2141">
      <c r="A2141" t="n">
        <v>1111780.0</v>
      </c>
      <c r="B2141" t="inlineStr">
        <is>
          <t>Carbamic acid, Monoammonium salt</t>
        </is>
      </c>
      <c r="C2141"/>
      <c r="D2141" t="inlineStr">
        <is>
          <t>Measured</t>
        </is>
      </c>
      <c r="E2141" t="inlineStr">
        <is>
          <t>Not reported</t>
        </is>
      </c>
      <c r="F2141"/>
      <c r="G2141"/>
      <c r="H2141"/>
      <c r="I2141"/>
      <c r="J2141"/>
      <c r="K2141"/>
      <c r="L2141" t="inlineStr">
        <is>
          <t>Pimephales promelas</t>
        </is>
      </c>
      <c r="M2141" t="inlineStr">
        <is>
          <t>Fathead Minnow</t>
        </is>
      </c>
      <c r="N2141"/>
      <c r="O2141"/>
      <c r="P2141"/>
      <c r="Q2141"/>
      <c r="R2141"/>
      <c r="S2141"/>
      <c r="T2141"/>
      <c r="U2141"/>
      <c r="V2141" t="inlineStr">
        <is>
          <t>Static</t>
        </is>
      </c>
      <c r="W2141" t="inlineStr">
        <is>
          <t>Fresh water</t>
        </is>
      </c>
      <c r="X2141" t="inlineStr">
        <is>
          <t>Lab</t>
        </is>
      </c>
      <c r="Y2141" t="inlineStr">
        <is>
          <t>&gt;=6</t>
        </is>
      </c>
      <c r="Z2141" t="inlineStr">
        <is>
          <t>Total</t>
        </is>
      </c>
      <c r="AA2141"/>
      <c r="AB2141" t="n">
        <v>40.6</v>
      </c>
      <c r="AC2141"/>
      <c r="AD2141" t="n">
        <v>31.4</v>
      </c>
      <c r="AE2141"/>
      <c r="AF2141" t="n">
        <v>54.2</v>
      </c>
      <c r="AG2141" t="inlineStr">
        <is>
          <t>AI mg/L</t>
        </is>
      </c>
      <c r="AH2141"/>
      <c r="AI2141"/>
      <c r="AJ2141"/>
      <c r="AK2141"/>
      <c r="AL2141"/>
      <c r="AM2141"/>
      <c r="AN2141"/>
      <c r="AO2141"/>
      <c r="AP2141"/>
      <c r="AQ2141"/>
      <c r="AR2141"/>
      <c r="AS2141"/>
      <c r="AT2141"/>
      <c r="AU2141"/>
      <c r="AV2141"/>
      <c r="AW2141"/>
      <c r="AX2141" t="inlineStr">
        <is>
          <t>Mortality</t>
        </is>
      </c>
      <c r="AY2141" t="inlineStr">
        <is>
          <t>Mortality</t>
        </is>
      </c>
      <c r="AZ2141" t="inlineStr">
        <is>
          <t>LC50</t>
        </is>
      </c>
      <c r="BA2141"/>
      <c r="BB2141" t="n">
        <v>4.0</v>
      </c>
      <c r="BC2141"/>
      <c r="BD2141"/>
      <c r="BE2141"/>
      <c r="BF2141"/>
      <c r="BG2141" t="inlineStr">
        <is>
          <t>Day(s)</t>
        </is>
      </c>
      <c r="BH2141"/>
      <c r="BI2141" t="inlineStr">
        <is>
          <t>DTXSID9027360</t>
        </is>
      </c>
      <c r="BJ2141" t="inlineStr">
        <is>
          <t>10.1016/0022-1694(81)90144-X</t>
        </is>
      </c>
      <c r="BK2141"/>
      <c r="BL2141"/>
      <c r="BM2141"/>
      <c r="BN2141"/>
      <c r="BO2141"/>
      <c r="BP2141"/>
      <c r="BQ2141"/>
      <c r="BR2141"/>
      <c r="BS2141"/>
      <c r="BT2141" t="inlineStr">
        <is>
          <t>--</t>
        </is>
      </c>
      <c r="BU2141"/>
      <c r="BV2141"/>
      <c r="BW2141"/>
      <c r="BX2141"/>
      <c r="BY2141"/>
      <c r="BZ2141"/>
      <c r="CA2141"/>
      <c r="CB2141"/>
      <c r="CC2141"/>
      <c r="CD2141"/>
      <c r="CE2141"/>
      <c r="CF2141"/>
      <c r="CG2141"/>
      <c r="CH2141"/>
      <c r="CI2141"/>
      <c r="CJ2141" t="inlineStr">
        <is>
          <t xml:space="preserve">SOURCE/GOVERNMENT AGENCY//   </t>
        </is>
      </c>
      <c r="CK2141" t="inlineStr">
        <is>
          <t>Curtis,M.W., and C.H. Ward</t>
        </is>
      </c>
      <c r="CL2141" t="n">
        <v>2965.0</v>
      </c>
      <c r="CM2141" t="inlineStr">
        <is>
          <t>Aquatic Toxicity of Forty Industrial Chemicals: Testing in Support of Hazardous Substance Spill Prevention Regulation</t>
        </is>
      </c>
      <c r="CN2141" t="inlineStr">
        <is>
          <t>J. Hydrol.51:359-367</t>
        </is>
      </c>
      <c r="CO2141" t="n">
        <v>1981.0</v>
      </c>
      <c r="CP2141" t="inlineStr">
        <is>
          <t>Curtis,M.W., and C.H. Ward (1981). Aquatic Toxicity of Forty Industrial Chemicals: Testing in Support of Hazardous Substance Spill Prevention Regulation. J. Hydrol., 51, 359-367. doi:10.1016/0022-1694(81)90144-X. ECOREF#:2965</t>
        </is>
      </c>
    </row>
    <row r="2142">
      <c r="A2142" t="n">
        <v>1112385.0</v>
      </c>
      <c r="B2142" t="inlineStr">
        <is>
          <t>Phosphorothioic acid, O,O-Dimethyl ester</t>
        </is>
      </c>
      <c r="C2142"/>
      <c r="D2142" t="inlineStr">
        <is>
          <t>Unmeasured</t>
        </is>
      </c>
      <c r="E2142" t="inlineStr">
        <is>
          <t>Not coded</t>
        </is>
      </c>
      <c r="F2142"/>
      <c r="G2142"/>
      <c r="H2142"/>
      <c r="I2142"/>
      <c r="J2142"/>
      <c r="K2142"/>
      <c r="L2142" t="inlineStr">
        <is>
          <t>Pimephales promelas</t>
        </is>
      </c>
      <c r="M2142" t="inlineStr">
        <is>
          <t>Fathead Minnow</t>
        </is>
      </c>
      <c r="N2142"/>
      <c r="O2142"/>
      <c r="P2142"/>
      <c r="Q2142"/>
      <c r="R2142"/>
      <c r="S2142"/>
      <c r="T2142"/>
      <c r="U2142"/>
      <c r="V2142" t="inlineStr">
        <is>
          <t>Static</t>
        </is>
      </c>
      <c r="W2142" t="inlineStr">
        <is>
          <t>Fresh water</t>
        </is>
      </c>
      <c r="X2142" t="inlineStr">
        <is>
          <t>Lab</t>
        </is>
      </c>
      <c r="Y2142"/>
      <c r="Z2142" t="inlineStr">
        <is>
          <t>Formulation</t>
        </is>
      </c>
      <c r="AA2142"/>
      <c r="AB2142" t="n">
        <v>42.5</v>
      </c>
      <c r="AC2142"/>
      <c r="AD2142"/>
      <c r="AE2142"/>
      <c r="AF2142"/>
      <c r="AG2142" t="inlineStr">
        <is>
          <t>AI mg/L</t>
        </is>
      </c>
      <c r="AH2142"/>
      <c r="AI2142"/>
      <c r="AJ2142"/>
      <c r="AK2142"/>
      <c r="AL2142"/>
      <c r="AM2142"/>
      <c r="AN2142"/>
      <c r="AO2142"/>
      <c r="AP2142"/>
      <c r="AQ2142"/>
      <c r="AR2142"/>
      <c r="AS2142"/>
      <c r="AT2142"/>
      <c r="AU2142"/>
      <c r="AV2142"/>
      <c r="AW2142"/>
      <c r="AX2142" t="inlineStr">
        <is>
          <t>Mortality</t>
        </is>
      </c>
      <c r="AY2142" t="inlineStr">
        <is>
          <t>Mortality</t>
        </is>
      </c>
      <c r="AZ2142" t="inlineStr">
        <is>
          <t>LC50</t>
        </is>
      </c>
      <c r="BA2142"/>
      <c r="BB2142" t="n">
        <v>4.0</v>
      </c>
      <c r="BC2142"/>
      <c r="BD2142"/>
      <c r="BE2142"/>
      <c r="BF2142"/>
      <c r="BG2142" t="inlineStr">
        <is>
          <t>Day(s)</t>
        </is>
      </c>
      <c r="BH2142"/>
      <c r="BI2142" t="inlineStr">
        <is>
          <t>DTXSID10858736</t>
        </is>
      </c>
      <c r="BJ2142" t="inlineStr">
        <is>
          <t>10.1016/0043-1354(69)90046-3</t>
        </is>
      </c>
      <c r="BK2142"/>
      <c r="BL2142"/>
      <c r="BM2142"/>
      <c r="BN2142"/>
      <c r="BO2142"/>
      <c r="BP2142"/>
      <c r="BQ2142"/>
      <c r="BR2142"/>
      <c r="BS2142"/>
      <c r="BT2142" t="inlineStr">
        <is>
          <t>--</t>
        </is>
      </c>
      <c r="BU2142"/>
      <c r="BV2142"/>
      <c r="BW2142"/>
      <c r="BX2142"/>
      <c r="BY2142"/>
      <c r="BZ2142"/>
      <c r="CA2142"/>
      <c r="CB2142"/>
      <c r="CC2142"/>
      <c r="CD2142"/>
      <c r="CE2142"/>
      <c r="CF2142"/>
      <c r="CG2142"/>
      <c r="CH2142"/>
      <c r="CI2142"/>
      <c r="CJ2142"/>
      <c r="CK2142" t="inlineStr">
        <is>
          <t>Bender,M.E.</t>
        </is>
      </c>
      <c r="CL2142" t="n">
        <v>901.0</v>
      </c>
      <c r="CM2142" t="inlineStr">
        <is>
          <t>The Toxicity of the Hydrolysis and Breakdown Products of Malathion to the Fathead Minnow (Pimephales promelas, Rafinesque)</t>
        </is>
      </c>
      <c r="CN2142" t="inlineStr">
        <is>
          <t>Water Res.3(8): 571-582</t>
        </is>
      </c>
      <c r="CO2142" t="n">
        <v>1969.0</v>
      </c>
      <c r="CP2142" t="inlineStr">
        <is>
          <t>Bender,M.E. (1969). The Toxicity of the Hydrolysis and Breakdown Products of Malathion to the Fathead Minnow (Pimephales promelas, Rafinesque). Water Res., 3, (8), 571-582. doi:10.1016/0043-1354(69)90046-3. ECOREF#:901</t>
        </is>
      </c>
    </row>
    <row r="2143">
      <c r="A2143" t="n">
        <v>1122549.0</v>
      </c>
      <c r="B2143" t="inlineStr">
        <is>
          <t>1-(4-Pyridinyl)ethanone</t>
        </is>
      </c>
      <c r="C2143"/>
      <c r="D2143" t="inlineStr">
        <is>
          <t>Measured</t>
        </is>
      </c>
      <c r="E2143" t="inlineStr">
        <is>
          <t>Not reported</t>
        </is>
      </c>
      <c r="F2143"/>
      <c r="G2143" t="n">
        <v>97.0</v>
      </c>
      <c r="H2143"/>
      <c r="I2143"/>
      <c r="J2143"/>
      <c r="K2143"/>
      <c r="L2143" t="inlineStr">
        <is>
          <t>Pimephales promelas</t>
        </is>
      </c>
      <c r="M2143" t="inlineStr">
        <is>
          <t>Fathead Minnow</t>
        </is>
      </c>
      <c r="N2143"/>
      <c r="O2143"/>
      <c r="P2143" t="n">
        <v>30.0</v>
      </c>
      <c r="Q2143"/>
      <c r="R2143"/>
      <c r="S2143"/>
      <c r="T2143"/>
      <c r="U2143" t="inlineStr">
        <is>
          <t>Day(s)</t>
        </is>
      </c>
      <c r="V2143" t="inlineStr">
        <is>
          <t>Flow-through</t>
        </is>
      </c>
      <c r="W2143" t="inlineStr">
        <is>
          <t>Fresh water</t>
        </is>
      </c>
      <c r="X2143" t="inlineStr">
        <is>
          <t>Lab</t>
        </is>
      </c>
      <c r="Y2143"/>
      <c r="Z2143" t="inlineStr">
        <is>
          <t>Active ingredient</t>
        </is>
      </c>
      <c r="AA2143"/>
      <c r="AB2143" t="n">
        <v>168.0</v>
      </c>
      <c r="AC2143"/>
      <c r="AD2143" t="n">
        <v>156.0</v>
      </c>
      <c r="AE2143"/>
      <c r="AF2143" t="n">
        <v>180.0</v>
      </c>
      <c r="AG2143" t="inlineStr">
        <is>
          <t>AI mg/L</t>
        </is>
      </c>
      <c r="AH2143"/>
      <c r="AI2143"/>
      <c r="AJ2143"/>
      <c r="AK2143"/>
      <c r="AL2143"/>
      <c r="AM2143"/>
      <c r="AN2143"/>
      <c r="AO2143"/>
      <c r="AP2143"/>
      <c r="AQ2143"/>
      <c r="AR2143"/>
      <c r="AS2143"/>
      <c r="AT2143"/>
      <c r="AU2143"/>
      <c r="AV2143"/>
      <c r="AW2143"/>
      <c r="AX2143" t="inlineStr">
        <is>
          <t>Mortality</t>
        </is>
      </c>
      <c r="AY2143" t="inlineStr">
        <is>
          <t>Mortality</t>
        </is>
      </c>
      <c r="AZ2143" t="inlineStr">
        <is>
          <t>LC50</t>
        </is>
      </c>
      <c r="BA2143"/>
      <c r="BB2143" t="n">
        <v>4.0</v>
      </c>
      <c r="BC2143"/>
      <c r="BD2143"/>
      <c r="BE2143"/>
      <c r="BF2143"/>
      <c r="BG2143" t="inlineStr">
        <is>
          <t>Day(s)</t>
        </is>
      </c>
      <c r="BH2143"/>
      <c r="BI2143" t="inlineStr">
        <is>
          <t>DTXSID0022147</t>
        </is>
      </c>
      <c r="BJ2143"/>
      <c r="BK2143"/>
      <c r="BL2143" t="inlineStr">
        <is>
          <t>Acute</t>
        </is>
      </c>
      <c r="BM2143"/>
      <c r="BN2143"/>
      <c r="BO2143"/>
      <c r="BP2143"/>
      <c r="BQ2143"/>
      <c r="BR2143"/>
      <c r="BS2143"/>
      <c r="BT2143" t="inlineStr">
        <is>
          <t>--</t>
        </is>
      </c>
      <c r="BU2143"/>
      <c r="BV2143"/>
      <c r="BW2143"/>
      <c r="BX2143"/>
      <c r="BY2143"/>
      <c r="BZ2143"/>
      <c r="CA2143"/>
      <c r="CB2143"/>
      <c r="CC2143"/>
      <c r="CD2143"/>
      <c r="CE2143"/>
      <c r="CF2143"/>
      <c r="CG2143"/>
      <c r="CH2143"/>
      <c r="CI2143"/>
      <c r="CJ2143" t="inlineStr">
        <is>
          <t xml:space="preserve">SOURCE/FROM US EPA ENVIRONMENTAL RESEARCH LABORATORY-DULUTH AND THE UNIVERSITY OF WISCONSIN-SUPERIOR CAMPUS//MEDIA/LAKE SUPERIOR WATER OR DECHLORINATED WATER//   </t>
        </is>
      </c>
      <c r="CK2143" t="inlineStr">
        <is>
          <t>Geiger,D.L., S.H. Poirier, L.T. Brooke, and D.J. Call</t>
        </is>
      </c>
      <c r="CL2143" t="n">
        <v>12858.0</v>
      </c>
      <c r="CM2143" t="inlineStr">
        <is>
          <t>Acute Toxicities of Organic Chemicals to Fathead Minnows (Pimephales promelas) Volume III</t>
        </is>
      </c>
      <c r="CN2143" t="inlineStr">
        <is>
          <t>Center for Lake Superior Environmental Studies, University of Wisconsin, Superior, WI:328 p.</t>
        </is>
      </c>
      <c r="CO2143" t="n">
        <v>1986.0</v>
      </c>
      <c r="CP2143" t="inlineStr">
        <is>
          <t>Geiger,D.L., S.H. Poirier, L.T. Brooke, and D.J. Call (1986). Acute Toxicities of Organic Chemicals to Fathead Minnows (Pimephales promelas) Volume III. Center for Lake Superior Environmental Studies, University of Wisconsin, Superior, WI, 328 p. ECOREF#:12858</t>
        </is>
      </c>
    </row>
    <row r="2144">
      <c r="A2144" t="n">
        <v>1122549.0</v>
      </c>
      <c r="B2144" t="inlineStr">
        <is>
          <t>1-(4-Pyridinyl)ethanone</t>
        </is>
      </c>
      <c r="C2144"/>
      <c r="D2144" t="inlineStr">
        <is>
          <t>Measured</t>
        </is>
      </c>
      <c r="E2144" t="inlineStr">
        <is>
          <t>Not coded</t>
        </is>
      </c>
      <c r="F2144" t="inlineStr">
        <is>
          <t>&gt;=</t>
        </is>
      </c>
      <c r="G2144" t="n">
        <v>95.0</v>
      </c>
      <c r="H2144"/>
      <c r="I2144"/>
      <c r="J2144"/>
      <c r="K2144"/>
      <c r="L2144" t="inlineStr">
        <is>
          <t>Pimephales promelas</t>
        </is>
      </c>
      <c r="M2144" t="inlineStr">
        <is>
          <t>Fathead Minnow</t>
        </is>
      </c>
      <c r="N2144" t="inlineStr">
        <is>
          <t>Juvenile</t>
        </is>
      </c>
      <c r="O2144"/>
      <c r="P2144"/>
      <c r="Q2144"/>
      <c r="R2144" t="n">
        <v>26.0</v>
      </c>
      <c r="S2144"/>
      <c r="T2144" t="n">
        <v>34.0</v>
      </c>
      <c r="U2144" t="inlineStr">
        <is>
          <t>Day(s)</t>
        </is>
      </c>
      <c r="V2144" t="inlineStr">
        <is>
          <t>Flow-through</t>
        </is>
      </c>
      <c r="W2144" t="inlineStr">
        <is>
          <t>Fresh water</t>
        </is>
      </c>
      <c r="X2144" t="inlineStr">
        <is>
          <t>Lab</t>
        </is>
      </c>
      <c r="Y2144"/>
      <c r="Z2144" t="inlineStr">
        <is>
          <t>Active ingredient</t>
        </is>
      </c>
      <c r="AA2144"/>
      <c r="AB2144" t="n">
        <v>168.0</v>
      </c>
      <c r="AC2144"/>
      <c r="AD2144"/>
      <c r="AE2144"/>
      <c r="AF2144"/>
      <c r="AG2144" t="inlineStr">
        <is>
          <t>AI mg/L</t>
        </is>
      </c>
      <c r="AH2144"/>
      <c r="AI2144"/>
      <c r="AJ2144"/>
      <c r="AK2144"/>
      <c r="AL2144"/>
      <c r="AM2144"/>
      <c r="AN2144"/>
      <c r="AO2144"/>
      <c r="AP2144"/>
      <c r="AQ2144"/>
      <c r="AR2144"/>
      <c r="AS2144"/>
      <c r="AT2144"/>
      <c r="AU2144"/>
      <c r="AV2144"/>
      <c r="AW2144"/>
      <c r="AX2144" t="inlineStr">
        <is>
          <t>Mortality</t>
        </is>
      </c>
      <c r="AY2144" t="inlineStr">
        <is>
          <t>Mortality</t>
        </is>
      </c>
      <c r="AZ2144" t="inlineStr">
        <is>
          <t>LC50</t>
        </is>
      </c>
      <c r="BA2144"/>
      <c r="BB2144" t="n">
        <v>4.0</v>
      </c>
      <c r="BC2144"/>
      <c r="BD2144"/>
      <c r="BE2144"/>
      <c r="BF2144"/>
      <c r="BG2144" t="inlineStr">
        <is>
          <t>Day(s)</t>
        </is>
      </c>
      <c r="BH2144" t="inlineStr">
        <is>
          <t>Pure</t>
        </is>
      </c>
      <c r="BI2144" t="inlineStr">
        <is>
          <t>DTXSID0022147</t>
        </is>
      </c>
      <c r="BJ2144" t="inlineStr">
        <is>
          <t>10.1002/etc.5620140920</t>
        </is>
      </c>
      <c r="BK2144"/>
      <c r="BL2144"/>
      <c r="BM2144"/>
      <c r="BN2144"/>
      <c r="BO2144"/>
      <c r="BP2144"/>
      <c r="BQ2144"/>
      <c r="BR2144"/>
      <c r="BS2144"/>
      <c r="BT2144" t="inlineStr">
        <is>
          <t>--</t>
        </is>
      </c>
      <c r="BU2144"/>
      <c r="BV2144"/>
      <c r="BW2144"/>
      <c r="BX2144"/>
      <c r="BY2144"/>
      <c r="BZ2144"/>
      <c r="CA2144"/>
      <c r="CB2144"/>
      <c r="CC2144"/>
      <c r="CD2144"/>
      <c r="CE2144"/>
      <c r="CF2144"/>
      <c r="CG2144"/>
      <c r="CH2144"/>
      <c r="CI2144"/>
      <c r="CJ2144"/>
      <c r="CK2144" t="inlineStr">
        <is>
          <t>Broderius,S.J., M.D. Kahl, and M.D. Hoglund</t>
        </is>
      </c>
      <c r="CL2144" t="n">
        <v>15031.0</v>
      </c>
      <c r="CM2144" t="inlineStr">
        <is>
          <t>Use of Joint Toxic Response to Define the Primary Mode of Toxic Action for Diverse Industrial Organic Chemicals</t>
        </is>
      </c>
      <c r="CN2144" t="inlineStr">
        <is>
          <t>Environ. Toxicol. Chem.14(9): 1591-1605</t>
        </is>
      </c>
      <c r="CO2144" t="n">
        <v>1995.0</v>
      </c>
      <c r="CP2144" t="inlineStr">
        <is>
          <t>Broderius,S.J., M.D. Kahl, and M.D. Hoglund (1995). Use of Joint Toxic Response to Define the Primary Mode of Toxic Action for Diverse Industrial Organic Chemicals. Environ. Toxicol. Chem., 14, (9), 1591-1605. doi:10.1002/etc.5620140920. ECOREF#:15031</t>
        </is>
      </c>
    </row>
    <row r="2145">
      <c r="A2145" t="n">
        <v>1126461.0</v>
      </c>
      <c r="B2145" t="inlineStr">
        <is>
          <t>4-Chlorobenzoic acid, Methyl ester</t>
        </is>
      </c>
      <c r="C2145"/>
      <c r="D2145" t="inlineStr">
        <is>
          <t>Measured</t>
        </is>
      </c>
      <c r="E2145" t="inlineStr">
        <is>
          <t>Not reported</t>
        </is>
      </c>
      <c r="F2145"/>
      <c r="G2145" t="n">
        <v>99.0</v>
      </c>
      <c r="H2145"/>
      <c r="I2145"/>
      <c r="J2145"/>
      <c r="K2145"/>
      <c r="L2145" t="inlineStr">
        <is>
          <t>Pimephales promelas</t>
        </is>
      </c>
      <c r="M2145" t="inlineStr">
        <is>
          <t>Fathead Minnow</t>
        </is>
      </c>
      <c r="N2145"/>
      <c r="O2145"/>
      <c r="P2145" t="n">
        <v>33.0</v>
      </c>
      <c r="Q2145"/>
      <c r="R2145"/>
      <c r="S2145"/>
      <c r="T2145"/>
      <c r="U2145" t="inlineStr">
        <is>
          <t>Day(s)</t>
        </is>
      </c>
      <c r="V2145" t="inlineStr">
        <is>
          <t>Flow-through</t>
        </is>
      </c>
      <c r="W2145" t="inlineStr">
        <is>
          <t>Fresh water</t>
        </is>
      </c>
      <c r="X2145" t="inlineStr">
        <is>
          <t>Lab</t>
        </is>
      </c>
      <c r="Y2145" t="n">
        <v>6.0</v>
      </c>
      <c r="Z2145" t="inlineStr">
        <is>
          <t>Active ingredient</t>
        </is>
      </c>
      <c r="AA2145"/>
      <c r="AB2145" t="n">
        <v>11.0</v>
      </c>
      <c r="AC2145"/>
      <c r="AD2145" t="n">
        <v>9.82</v>
      </c>
      <c r="AE2145"/>
      <c r="AF2145" t="n">
        <v>12.4</v>
      </c>
      <c r="AG2145" t="inlineStr">
        <is>
          <t>AI mg/L</t>
        </is>
      </c>
      <c r="AH2145"/>
      <c r="AI2145"/>
      <c r="AJ2145"/>
      <c r="AK2145"/>
      <c r="AL2145"/>
      <c r="AM2145"/>
      <c r="AN2145"/>
      <c r="AO2145"/>
      <c r="AP2145"/>
      <c r="AQ2145"/>
      <c r="AR2145"/>
      <c r="AS2145"/>
      <c r="AT2145"/>
      <c r="AU2145"/>
      <c r="AV2145"/>
      <c r="AW2145"/>
      <c r="AX2145" t="inlineStr">
        <is>
          <t>Mortality</t>
        </is>
      </c>
      <c r="AY2145" t="inlineStr">
        <is>
          <t>Mortality</t>
        </is>
      </c>
      <c r="AZ2145" t="inlineStr">
        <is>
          <t>LC50</t>
        </is>
      </c>
      <c r="BA2145"/>
      <c r="BB2145" t="n">
        <v>4.0</v>
      </c>
      <c r="BC2145"/>
      <c r="BD2145"/>
      <c r="BE2145"/>
      <c r="BF2145"/>
      <c r="BG2145" t="inlineStr">
        <is>
          <t>Day(s)</t>
        </is>
      </c>
      <c r="BH2145"/>
      <c r="BI2145" t="inlineStr">
        <is>
          <t>DTXSID5022148</t>
        </is>
      </c>
      <c r="BJ2145"/>
      <c r="BK2145"/>
      <c r="BL2145" t="inlineStr">
        <is>
          <t>Acute</t>
        </is>
      </c>
      <c r="BM2145"/>
      <c r="BN2145"/>
      <c r="BO2145"/>
      <c r="BP2145"/>
      <c r="BQ2145"/>
      <c r="BR2145"/>
      <c r="BS2145"/>
      <c r="BT2145" t="inlineStr">
        <is>
          <t>--</t>
        </is>
      </c>
      <c r="BU2145"/>
      <c r="BV2145"/>
      <c r="BW2145"/>
      <c r="BX2145"/>
      <c r="BY2145"/>
      <c r="BZ2145"/>
      <c r="CA2145"/>
      <c r="CB2145"/>
      <c r="CC2145"/>
      <c r="CD2145"/>
      <c r="CE2145"/>
      <c r="CF2145"/>
      <c r="CG2145"/>
      <c r="CH2145"/>
      <c r="CI2145"/>
      <c r="CJ2145" t="inlineStr">
        <is>
          <t xml:space="preserve">SOURCE/US EPA ENVIRONMENTAL RESEARCH LABORATORY DULUTH AND THE UNIVERSITY OF WISCONSIN SUPERIOR//MEDIA/FILTERED LAKE SUPERIOR WATER OR DECHLORINATED CITY OF SUPERIOR WISCONSIN WATER//   </t>
        </is>
      </c>
      <c r="CK2145" t="inlineStr">
        <is>
          <t>Geiger,D.L., C.E. Northcott, D.J. Call, and L.T. Brooke</t>
        </is>
      </c>
      <c r="CL2145" t="n">
        <v>12447.0</v>
      </c>
      <c r="CM2145" t="inlineStr">
        <is>
          <t>Acute Toxicities of Organic Chemicals to Fathead Minnows (Pimephales promelas), Volume II</t>
        </is>
      </c>
      <c r="CN2145" t="inlineStr">
        <is>
          <t>Center for Lake Superior Environmental Studies, University of Wisconsin, Superior, WI:326 p.</t>
        </is>
      </c>
      <c r="CO2145" t="n">
        <v>1985.0</v>
      </c>
      <c r="CP2145" t="inlineStr">
        <is>
          <t>Geiger,D.L., C.E. Northcott, D.J. Call, and L.T. Brooke (1985). Acute Toxicities of Organic Chemicals to Fathead Minnows (Pimephales promelas), Volume II. Center for Lake Superior Environmental Studies, University of Wisconsin, Superior, WI, 326 p. ECOREF#:12447</t>
        </is>
      </c>
    </row>
    <row r="2146">
      <c r="A2146" t="n">
        <v>1126461.0</v>
      </c>
      <c r="B2146" t="inlineStr">
        <is>
          <t>4-Chlorobenzoic acid, Methyl ester</t>
        </is>
      </c>
      <c r="C2146"/>
      <c r="D2146" t="inlineStr">
        <is>
          <t>Measured</t>
        </is>
      </c>
      <c r="E2146" t="inlineStr">
        <is>
          <t>Not coded</t>
        </is>
      </c>
      <c r="F2146" t="inlineStr">
        <is>
          <t>&gt;=</t>
        </is>
      </c>
      <c r="G2146" t="n">
        <v>95.0</v>
      </c>
      <c r="H2146"/>
      <c r="I2146"/>
      <c r="J2146"/>
      <c r="K2146"/>
      <c r="L2146" t="inlineStr">
        <is>
          <t>Pimephales promelas</t>
        </is>
      </c>
      <c r="M2146" t="inlineStr">
        <is>
          <t>Fathead Minnow</t>
        </is>
      </c>
      <c r="N2146" t="inlineStr">
        <is>
          <t>Juvenile</t>
        </is>
      </c>
      <c r="O2146"/>
      <c r="P2146"/>
      <c r="Q2146"/>
      <c r="R2146" t="n">
        <v>26.0</v>
      </c>
      <c r="S2146"/>
      <c r="T2146" t="n">
        <v>34.0</v>
      </c>
      <c r="U2146" t="inlineStr">
        <is>
          <t>Day(s)</t>
        </is>
      </c>
      <c r="V2146" t="inlineStr">
        <is>
          <t>Flow-through</t>
        </is>
      </c>
      <c r="W2146" t="inlineStr">
        <is>
          <t>Fresh water</t>
        </is>
      </c>
      <c r="X2146" t="inlineStr">
        <is>
          <t>Lab</t>
        </is>
      </c>
      <c r="Y2146"/>
      <c r="Z2146" t="inlineStr">
        <is>
          <t>Active ingredient</t>
        </is>
      </c>
      <c r="AA2146"/>
      <c r="AB2146" t="n">
        <v>13.0</v>
      </c>
      <c r="AC2146"/>
      <c r="AD2146"/>
      <c r="AE2146"/>
      <c r="AF2146"/>
      <c r="AG2146" t="inlineStr">
        <is>
          <t>AI mg/L</t>
        </is>
      </c>
      <c r="AH2146"/>
      <c r="AI2146"/>
      <c r="AJ2146"/>
      <c r="AK2146"/>
      <c r="AL2146"/>
      <c r="AM2146"/>
      <c r="AN2146"/>
      <c r="AO2146"/>
      <c r="AP2146"/>
      <c r="AQ2146"/>
      <c r="AR2146"/>
      <c r="AS2146"/>
      <c r="AT2146"/>
      <c r="AU2146"/>
      <c r="AV2146"/>
      <c r="AW2146"/>
      <c r="AX2146" t="inlineStr">
        <is>
          <t>Mortality</t>
        </is>
      </c>
      <c r="AY2146" t="inlineStr">
        <is>
          <t>Mortality</t>
        </is>
      </c>
      <c r="AZ2146" t="inlineStr">
        <is>
          <t>LC50</t>
        </is>
      </c>
      <c r="BA2146"/>
      <c r="BB2146" t="n">
        <v>4.0</v>
      </c>
      <c r="BC2146"/>
      <c r="BD2146"/>
      <c r="BE2146"/>
      <c r="BF2146"/>
      <c r="BG2146" t="inlineStr">
        <is>
          <t>Day(s)</t>
        </is>
      </c>
      <c r="BH2146" t="inlineStr">
        <is>
          <t>Pure</t>
        </is>
      </c>
      <c r="BI2146" t="inlineStr">
        <is>
          <t>DTXSID5022148</t>
        </is>
      </c>
      <c r="BJ2146" t="inlineStr">
        <is>
          <t>10.1002/etc.5620140920</t>
        </is>
      </c>
      <c r="BK2146"/>
      <c r="BL2146"/>
      <c r="BM2146"/>
      <c r="BN2146"/>
      <c r="BO2146"/>
      <c r="BP2146"/>
      <c r="BQ2146"/>
      <c r="BR2146"/>
      <c r="BS2146"/>
      <c r="BT2146" t="inlineStr">
        <is>
          <t>--</t>
        </is>
      </c>
      <c r="BU2146"/>
      <c r="BV2146"/>
      <c r="BW2146"/>
      <c r="BX2146"/>
      <c r="BY2146"/>
      <c r="BZ2146"/>
      <c r="CA2146"/>
      <c r="CB2146"/>
      <c r="CC2146"/>
      <c r="CD2146"/>
      <c r="CE2146"/>
      <c r="CF2146"/>
      <c r="CG2146"/>
      <c r="CH2146"/>
      <c r="CI2146"/>
      <c r="CJ2146"/>
      <c r="CK2146" t="inlineStr">
        <is>
          <t>Broderius,S.J., M.D. Kahl, and M.D. Hoglund</t>
        </is>
      </c>
      <c r="CL2146" t="n">
        <v>15031.0</v>
      </c>
      <c r="CM2146" t="inlineStr">
        <is>
          <t>Use of Joint Toxic Response to Define the Primary Mode of Toxic Action for Diverse Industrial Organic Chemicals</t>
        </is>
      </c>
      <c r="CN2146" t="inlineStr">
        <is>
          <t>Environ. Toxicol. Chem.14(9): 1591-1605</t>
        </is>
      </c>
      <c r="CO2146" t="n">
        <v>1995.0</v>
      </c>
      <c r="CP2146" t="inlineStr">
        <is>
          <t>Broderius,S.J., M.D. Kahl, and M.D. Hoglund (1995). Use of Joint Toxic Response to Define the Primary Mode of Toxic Action for Diverse Industrial Organic Chemicals. Environ. Toxicol. Chem., 14, (9), 1591-1605. doi:10.1002/etc.5620140920. ECOREF#:15031</t>
        </is>
      </c>
    </row>
    <row r="2147">
      <c r="A2147" t="n">
        <v>1126461.0</v>
      </c>
      <c r="B2147" t="inlineStr">
        <is>
          <t>4-Chlorobenzoic acid, Methyl ester</t>
        </is>
      </c>
      <c r="C2147"/>
      <c r="D2147" t="inlineStr">
        <is>
          <t>Measured</t>
        </is>
      </c>
      <c r="E2147" t="inlineStr">
        <is>
          <t>Not coded</t>
        </is>
      </c>
      <c r="F2147"/>
      <c r="G2147" t="n">
        <v>99.0</v>
      </c>
      <c r="H2147"/>
      <c r="I2147"/>
      <c r="J2147"/>
      <c r="K2147"/>
      <c r="L2147" t="inlineStr">
        <is>
          <t>Pimephales promelas</t>
        </is>
      </c>
      <c r="M2147" t="inlineStr">
        <is>
          <t>Fathead Minnow</t>
        </is>
      </c>
      <c r="N2147"/>
      <c r="O2147"/>
      <c r="P2147"/>
      <c r="Q2147"/>
      <c r="R2147" t="n">
        <v>31.0</v>
      </c>
      <c r="S2147"/>
      <c r="T2147" t="n">
        <v>35.0</v>
      </c>
      <c r="U2147" t="inlineStr">
        <is>
          <t>Day(s)</t>
        </is>
      </c>
      <c r="V2147" t="inlineStr">
        <is>
          <t>Flow-through</t>
        </is>
      </c>
      <c r="W2147" t="inlineStr">
        <is>
          <t>Fresh water</t>
        </is>
      </c>
      <c r="X2147" t="inlineStr">
        <is>
          <t>Lab</t>
        </is>
      </c>
      <c r="Y2147"/>
      <c r="Z2147" t="inlineStr">
        <is>
          <t>Active ingredient</t>
        </is>
      </c>
      <c r="AA2147"/>
      <c r="AB2147" t="n">
        <v>10.9</v>
      </c>
      <c r="AC2147"/>
      <c r="AD2147" t="n">
        <v>9.68</v>
      </c>
      <c r="AE2147"/>
      <c r="AF2147" t="n">
        <v>12.2</v>
      </c>
      <c r="AG2147" t="inlineStr">
        <is>
          <t>AI mg/L</t>
        </is>
      </c>
      <c r="AH2147"/>
      <c r="AI2147"/>
      <c r="AJ2147"/>
      <c r="AK2147"/>
      <c r="AL2147"/>
      <c r="AM2147"/>
      <c r="AN2147"/>
      <c r="AO2147"/>
      <c r="AP2147"/>
      <c r="AQ2147"/>
      <c r="AR2147"/>
      <c r="AS2147"/>
      <c r="AT2147"/>
      <c r="AU2147"/>
      <c r="AV2147"/>
      <c r="AW2147"/>
      <c r="AX2147" t="inlineStr">
        <is>
          <t>Mortality</t>
        </is>
      </c>
      <c r="AY2147" t="inlineStr">
        <is>
          <t>Mortality</t>
        </is>
      </c>
      <c r="AZ2147" t="inlineStr">
        <is>
          <t>LC50</t>
        </is>
      </c>
      <c r="BA2147"/>
      <c r="BB2147" t="n">
        <v>4.0</v>
      </c>
      <c r="BC2147"/>
      <c r="BD2147"/>
      <c r="BE2147"/>
      <c r="BF2147"/>
      <c r="BG2147" t="inlineStr">
        <is>
          <t>Day(s)</t>
        </is>
      </c>
      <c r="BH2147" t="inlineStr">
        <is>
          <t>Pure</t>
        </is>
      </c>
      <c r="BI2147" t="inlineStr">
        <is>
          <t>DTXSID5022148</t>
        </is>
      </c>
      <c r="BJ2147" t="inlineStr">
        <is>
          <t>10.1016/0143-1471(84)90081-3</t>
        </is>
      </c>
      <c r="BK2147"/>
      <c r="BL2147"/>
      <c r="BM2147"/>
      <c r="BN2147"/>
      <c r="BO2147"/>
      <c r="BP2147"/>
      <c r="BQ2147"/>
      <c r="BR2147"/>
      <c r="BS2147"/>
      <c r="BT2147" t="inlineStr">
        <is>
          <t>--</t>
        </is>
      </c>
      <c r="BU2147"/>
      <c r="BV2147"/>
      <c r="BW2147"/>
      <c r="BX2147"/>
      <c r="BY2147"/>
      <c r="BZ2147"/>
      <c r="CA2147"/>
      <c r="CB2147"/>
      <c r="CC2147"/>
      <c r="CD2147"/>
      <c r="CE2147"/>
      <c r="CF2147"/>
      <c r="CG2147"/>
      <c r="CH2147"/>
      <c r="CI2147" t="inlineStr">
        <is>
          <t xml:space="preserve"> NOT FED//LAKE SUPERIOR WATER// </t>
        </is>
      </c>
      <c r="CJ2147" t="inlineStr">
        <is>
          <t xml:space="preserve">   NOT FED//LAKE SUPERIOR WATER// </t>
        </is>
      </c>
      <c r="CK2147" t="inlineStr">
        <is>
          <t>Holcombe,G.W., G.L. Phipps, M.L. Knuth, and T. Felhaber</t>
        </is>
      </c>
      <c r="CL2147" t="n">
        <v>10954.0</v>
      </c>
      <c r="CM2147" t="inlineStr">
        <is>
          <t>The Acute Toxicity of Selected Substituted Phenols, Benzenes and Benzoic Acid Esters to Fathead Minnows Pimephales promelas</t>
        </is>
      </c>
      <c r="CN2147" t="inlineStr">
        <is>
          <t>Environ. Pollut. A.35(4): 367-381</t>
        </is>
      </c>
      <c r="CO2147" t="n">
        <v>1984.0</v>
      </c>
      <c r="CP2147" t="inlineStr">
        <is>
          <t>Holcombe,G.W., G.L. Phipps, M.L. Knuth, and T. Felhaber (1984). The Acute Toxicity of Selected Substituted Phenols, Benzenes and Benzoic Acid Esters to Fathead Minnows Pimephales promelas. Environ. Pollut. A., 35, (4), 367-381. doi:10.1016/0143-1471(84)90081-3. ECOREF#:10954</t>
        </is>
      </c>
    </row>
    <row r="2148">
      <c r="A2148" t="n">
        <v>1126790.0</v>
      </c>
      <c r="B2148" t="inlineStr">
        <is>
          <t>Butoxybenzene</t>
        </is>
      </c>
      <c r="C2148"/>
      <c r="D2148" t="inlineStr">
        <is>
          <t>Measured</t>
        </is>
      </c>
      <c r="E2148" t="inlineStr">
        <is>
          <t>Not coded</t>
        </is>
      </c>
      <c r="F2148"/>
      <c r="G2148" t="n">
        <v>99.0</v>
      </c>
      <c r="H2148"/>
      <c r="I2148"/>
      <c r="J2148"/>
      <c r="K2148"/>
      <c r="L2148" t="inlineStr">
        <is>
          <t>Pimephales promelas</t>
        </is>
      </c>
      <c r="M2148" t="inlineStr">
        <is>
          <t>Fathead Minnow</t>
        </is>
      </c>
      <c r="N2148"/>
      <c r="O2148"/>
      <c r="P2148" t="n">
        <v>30.0</v>
      </c>
      <c r="Q2148"/>
      <c r="R2148"/>
      <c r="S2148"/>
      <c r="T2148"/>
      <c r="U2148" t="inlineStr">
        <is>
          <t>Day(s)</t>
        </is>
      </c>
      <c r="V2148" t="inlineStr">
        <is>
          <t>Flow-through</t>
        </is>
      </c>
      <c r="W2148" t="inlineStr">
        <is>
          <t>Fresh water</t>
        </is>
      </c>
      <c r="X2148" t="inlineStr">
        <is>
          <t>Lab</t>
        </is>
      </c>
      <c r="Y2148"/>
      <c r="Z2148" t="inlineStr">
        <is>
          <t>Active ingredient</t>
        </is>
      </c>
      <c r="AA2148"/>
      <c r="AB2148" t="n">
        <v>5.77</v>
      </c>
      <c r="AC2148"/>
      <c r="AD2148" t="n">
        <v>5.2</v>
      </c>
      <c r="AE2148"/>
      <c r="AF2148" t="n">
        <v>6.41</v>
      </c>
      <c r="AG2148" t="inlineStr">
        <is>
          <t>AI mg/L</t>
        </is>
      </c>
      <c r="AH2148"/>
      <c r="AI2148"/>
      <c r="AJ2148"/>
      <c r="AK2148"/>
      <c r="AL2148"/>
      <c r="AM2148"/>
      <c r="AN2148"/>
      <c r="AO2148"/>
      <c r="AP2148"/>
      <c r="AQ2148"/>
      <c r="AR2148"/>
      <c r="AS2148"/>
      <c r="AT2148"/>
      <c r="AU2148"/>
      <c r="AV2148"/>
      <c r="AW2148"/>
      <c r="AX2148" t="inlineStr">
        <is>
          <t>Mortality</t>
        </is>
      </c>
      <c r="AY2148" t="inlineStr">
        <is>
          <t>Mortality</t>
        </is>
      </c>
      <c r="AZ2148" t="inlineStr">
        <is>
          <t>LC50</t>
        </is>
      </c>
      <c r="BA2148"/>
      <c r="BB2148" t="n">
        <v>4.0</v>
      </c>
      <c r="BC2148"/>
      <c r="BD2148"/>
      <c r="BE2148"/>
      <c r="BF2148"/>
      <c r="BG2148" t="inlineStr">
        <is>
          <t>Day(s)</t>
        </is>
      </c>
      <c r="BH2148" t="inlineStr">
        <is>
          <t>Pure</t>
        </is>
      </c>
      <c r="BI2148" t="inlineStr">
        <is>
          <t>DTXSID0022149</t>
        </is>
      </c>
      <c r="BJ2148"/>
      <c r="BK2148"/>
      <c r="BL2148"/>
      <c r="BM2148"/>
      <c r="BN2148"/>
      <c r="BO2148"/>
      <c r="BP2148"/>
      <c r="BQ2148"/>
      <c r="BR2148"/>
      <c r="BS2148"/>
      <c r="BT2148" t="inlineStr">
        <is>
          <t>--</t>
        </is>
      </c>
      <c r="BU2148"/>
      <c r="BV2148"/>
      <c r="BW2148"/>
      <c r="BX2148"/>
      <c r="BY2148"/>
      <c r="BZ2148"/>
      <c r="CA2148"/>
      <c r="CB2148"/>
      <c r="CC2148"/>
      <c r="CD2148"/>
      <c r="CE2148"/>
      <c r="CF2148"/>
      <c r="CG2148"/>
      <c r="CH2148"/>
      <c r="CI2148" t="inlineStr">
        <is>
          <t xml:space="preserve"> Affected fish lost schooling behavior, were hypoactive, swam near the tank bottom, were darkly colored and underreactive to external stimuli.  Equilibrium loss was observed prior to death.  The chemical was volatile and therefore two equili- </t>
        </is>
      </c>
      <c r="CJ2148" t="inlineStr">
        <is>
          <t xml:space="preserve">   Affected fish lost schooling behavior, were hypoactive, swam near the tank bottom, were darkly colored and underreactive to external stimuli.  Equilibrium loss was observed prior to death.  The chemical was volatile and therefore two equili- </t>
        </is>
      </c>
      <c r="CK2148" t="inlineStr">
        <is>
          <t>Geiger,D.L., L.T. Brooke, and D.J. Call</t>
        </is>
      </c>
      <c r="CL2148" t="n">
        <v>3217.0</v>
      </c>
      <c r="CM2148" t="inlineStr">
        <is>
          <t>Acute Toxicities of Organic Chemicals to Fathead Minnows (Pimephales promelas), Volume V</t>
        </is>
      </c>
      <c r="CN2148" t="inlineStr">
        <is>
          <t>Center for Lake Superior Environmental Studies, University of Wisconsin, Superior, WI:332 p.</t>
        </is>
      </c>
      <c r="CO2148" t="n">
        <v>1990.0</v>
      </c>
      <c r="CP2148" t="inlineStr">
        <is>
          <t>Geiger,D.L., L.T. Brooke, and D.J. Call (1990). Acute Toxicities of Organic Chemicals to Fathead Minnows (Pimephales promelas), Volume V. Center for Lake Superior Environmental Studies, University of Wisconsin, Superior, WI, 332 p. ECOREF#:3217</t>
        </is>
      </c>
    </row>
    <row r="2149">
      <c r="A2149" t="n">
        <v>1126790.0</v>
      </c>
      <c r="B2149" t="inlineStr">
        <is>
          <t>Butoxybenzene</t>
        </is>
      </c>
      <c r="C2149"/>
      <c r="D2149" t="inlineStr">
        <is>
          <t>Measured</t>
        </is>
      </c>
      <c r="E2149" t="inlineStr">
        <is>
          <t>Not coded</t>
        </is>
      </c>
      <c r="F2149" t="inlineStr">
        <is>
          <t>&gt;</t>
        </is>
      </c>
      <c r="G2149" t="n">
        <v>99.0</v>
      </c>
      <c r="H2149"/>
      <c r="I2149"/>
      <c r="J2149"/>
      <c r="K2149"/>
      <c r="L2149" t="inlineStr">
        <is>
          <t>Pimephales promelas</t>
        </is>
      </c>
      <c r="M2149" t="inlineStr">
        <is>
          <t>Fathead Minnow</t>
        </is>
      </c>
      <c r="N2149" t="inlineStr">
        <is>
          <t>Larva</t>
        </is>
      </c>
      <c r="O2149" t="inlineStr">
        <is>
          <t>&lt;</t>
        </is>
      </c>
      <c r="P2149" t="n">
        <v>24.0</v>
      </c>
      <c r="Q2149"/>
      <c r="R2149"/>
      <c r="S2149"/>
      <c r="T2149"/>
      <c r="U2149" t="inlineStr">
        <is>
          <t>Hour(s)</t>
        </is>
      </c>
      <c r="V2149" t="inlineStr">
        <is>
          <t>Flow-through</t>
        </is>
      </c>
      <c r="W2149" t="inlineStr">
        <is>
          <t>Fresh water</t>
        </is>
      </c>
      <c r="X2149" t="inlineStr">
        <is>
          <t>Lab</t>
        </is>
      </c>
      <c r="Y2149"/>
      <c r="Z2149" t="inlineStr">
        <is>
          <t>Active ingredient</t>
        </is>
      </c>
      <c r="AA2149" t="inlineStr">
        <is>
          <t>&gt;</t>
        </is>
      </c>
      <c r="AB2149" t="n">
        <v>5.88</v>
      </c>
      <c r="AC2149"/>
      <c r="AD2149"/>
      <c r="AE2149"/>
      <c r="AF2149"/>
      <c r="AG2149" t="inlineStr">
        <is>
          <t>AI mg/L</t>
        </is>
      </c>
      <c r="AH2149"/>
      <c r="AI2149"/>
      <c r="AJ2149"/>
      <c r="AK2149"/>
      <c r="AL2149"/>
      <c r="AM2149"/>
      <c r="AN2149"/>
      <c r="AO2149"/>
      <c r="AP2149"/>
      <c r="AQ2149"/>
      <c r="AR2149"/>
      <c r="AS2149"/>
      <c r="AT2149"/>
      <c r="AU2149"/>
      <c r="AV2149"/>
      <c r="AW2149"/>
      <c r="AX2149" t="inlineStr">
        <is>
          <t>Mortality</t>
        </is>
      </c>
      <c r="AY2149" t="inlineStr">
        <is>
          <t>Survival</t>
        </is>
      </c>
      <c r="AZ2149" t="inlineStr">
        <is>
          <t>LC50</t>
        </is>
      </c>
      <c r="BA2149"/>
      <c r="BB2149" t="n">
        <v>4.0</v>
      </c>
      <c r="BC2149"/>
      <c r="BD2149"/>
      <c r="BE2149"/>
      <c r="BF2149"/>
      <c r="BG2149" t="inlineStr">
        <is>
          <t>Day(s)</t>
        </is>
      </c>
      <c r="BH2149" t="inlineStr">
        <is>
          <t>Pure</t>
        </is>
      </c>
      <c r="BI2149" t="inlineStr">
        <is>
          <t>DTXSID0022149</t>
        </is>
      </c>
      <c r="BJ2149"/>
      <c r="BK2149"/>
      <c r="BL2149"/>
      <c r="BM2149"/>
      <c r="BN2149"/>
      <c r="BO2149"/>
      <c r="BP2149"/>
      <c r="BQ2149"/>
      <c r="BR2149"/>
      <c r="BS2149"/>
      <c r="BT2149" t="inlineStr">
        <is>
          <t>--</t>
        </is>
      </c>
      <c r="BU2149"/>
      <c r="BV2149"/>
      <c r="BW2149"/>
      <c r="BX2149"/>
      <c r="BY2149"/>
      <c r="BZ2149"/>
      <c r="CA2149"/>
      <c r="CB2149"/>
      <c r="CC2149"/>
      <c r="CD2149"/>
      <c r="CE2149"/>
      <c r="CF2149"/>
      <c r="CG2149"/>
      <c r="CH2149"/>
      <c r="CI2149"/>
      <c r="CJ2149"/>
      <c r="CK2149" t="inlineStr">
        <is>
          <t>Marchini,S., M.L. Tosato, T.J. Norberg-King, D.E. Hammermeister, and M.D. Hoglund</t>
        </is>
      </c>
      <c r="CL2149" t="n">
        <v>3910.0</v>
      </c>
      <c r="CM2149" t="inlineStr">
        <is>
          <t>Lethal and Sublethal Toxicity of Benzene Derivatives to the Fathead Minnow, Using a Short-Term Test</t>
        </is>
      </c>
      <c r="CN2149" t="inlineStr">
        <is>
          <t>Environ. Toxicol. Chem.11(2): 187-195</t>
        </is>
      </c>
      <c r="CO2149" t="n">
        <v>1992.0</v>
      </c>
      <c r="CP2149" t="inlineStr">
        <is>
          <t>Marchini,S., M.L. Tosato, T.J. Norberg-King, D.E. Hammermeister, and M.D. Hoglund (1992). Lethal and Sublethal Toxicity of Benzene Derivatives to the Fathead Minnow, Using a Short-Term Test. Environ. Toxicol. Chem., 11, (2), 187-195. ECOREF#:3910</t>
        </is>
      </c>
    </row>
    <row r="2150">
      <c r="A2150" t="n">
        <v>1126790.0</v>
      </c>
      <c r="B2150" t="inlineStr">
        <is>
          <t>Butoxybenzene</t>
        </is>
      </c>
      <c r="C2150"/>
      <c r="D2150" t="inlineStr">
        <is>
          <t>Measured</t>
        </is>
      </c>
      <c r="E2150" t="inlineStr">
        <is>
          <t>Not coded</t>
        </is>
      </c>
      <c r="F2150" t="inlineStr">
        <is>
          <t>&gt;</t>
        </is>
      </c>
      <c r="G2150" t="n">
        <v>99.0</v>
      </c>
      <c r="H2150"/>
      <c r="I2150"/>
      <c r="J2150"/>
      <c r="K2150"/>
      <c r="L2150" t="inlineStr">
        <is>
          <t>Pimephales promelas</t>
        </is>
      </c>
      <c r="M2150" t="inlineStr">
        <is>
          <t>Fathead Minnow</t>
        </is>
      </c>
      <c r="N2150" t="inlineStr">
        <is>
          <t>Juvenile</t>
        </is>
      </c>
      <c r="O2150"/>
      <c r="P2150"/>
      <c r="Q2150"/>
      <c r="R2150" t="n">
        <v>28.0</v>
      </c>
      <c r="S2150"/>
      <c r="T2150" t="n">
        <v>33.0</v>
      </c>
      <c r="U2150" t="inlineStr">
        <is>
          <t>Day(s)</t>
        </is>
      </c>
      <c r="V2150" t="inlineStr">
        <is>
          <t>Flow-through</t>
        </is>
      </c>
      <c r="W2150" t="inlineStr">
        <is>
          <t>Fresh water</t>
        </is>
      </c>
      <c r="X2150" t="inlineStr">
        <is>
          <t>Lab</t>
        </is>
      </c>
      <c r="Y2150"/>
      <c r="Z2150" t="inlineStr">
        <is>
          <t>Active ingredient</t>
        </is>
      </c>
      <c r="AA2150"/>
      <c r="AB2150" t="n">
        <v>5.77</v>
      </c>
      <c r="AC2150"/>
      <c r="AD2150" t="n">
        <v>5.2</v>
      </c>
      <c r="AE2150"/>
      <c r="AF2150" t="n">
        <v>6.41</v>
      </c>
      <c r="AG2150" t="inlineStr">
        <is>
          <t>AI mg/L</t>
        </is>
      </c>
      <c r="AH2150"/>
      <c r="AI2150"/>
      <c r="AJ2150"/>
      <c r="AK2150"/>
      <c r="AL2150"/>
      <c r="AM2150"/>
      <c r="AN2150"/>
      <c r="AO2150"/>
      <c r="AP2150"/>
      <c r="AQ2150"/>
      <c r="AR2150"/>
      <c r="AS2150"/>
      <c r="AT2150"/>
      <c r="AU2150"/>
      <c r="AV2150"/>
      <c r="AW2150"/>
      <c r="AX2150" t="inlineStr">
        <is>
          <t>Mortality</t>
        </is>
      </c>
      <c r="AY2150" t="inlineStr">
        <is>
          <t>Survival</t>
        </is>
      </c>
      <c r="AZ2150" t="inlineStr">
        <is>
          <t>LC50</t>
        </is>
      </c>
      <c r="BA2150"/>
      <c r="BB2150" t="n">
        <v>4.0</v>
      </c>
      <c r="BC2150"/>
      <c r="BD2150"/>
      <c r="BE2150"/>
      <c r="BF2150"/>
      <c r="BG2150" t="inlineStr">
        <is>
          <t>Day(s)</t>
        </is>
      </c>
      <c r="BH2150" t="inlineStr">
        <is>
          <t>Pure</t>
        </is>
      </c>
      <c r="BI2150" t="inlineStr">
        <is>
          <t>DTXSID0022149</t>
        </is>
      </c>
      <c r="BJ2150"/>
      <c r="BK2150"/>
      <c r="BL2150"/>
      <c r="BM2150"/>
      <c r="BN2150"/>
      <c r="BO2150"/>
      <c r="BP2150"/>
      <c r="BQ2150"/>
      <c r="BR2150"/>
      <c r="BS2150"/>
      <c r="BT2150" t="inlineStr">
        <is>
          <t>--</t>
        </is>
      </c>
      <c r="BU2150"/>
      <c r="BV2150"/>
      <c r="BW2150"/>
      <c r="BX2150"/>
      <c r="BY2150"/>
      <c r="BZ2150"/>
      <c r="CA2150"/>
      <c r="CB2150"/>
      <c r="CC2150"/>
      <c r="CD2150"/>
      <c r="CE2150"/>
      <c r="CF2150"/>
      <c r="CG2150"/>
      <c r="CH2150"/>
      <c r="CI2150"/>
      <c r="CJ2150"/>
      <c r="CK2150" t="inlineStr">
        <is>
          <t>Marchini,S., M.L. Tosato, T.J. Norberg-King, D.E. Hammermeister, and M.D. Hoglund</t>
        </is>
      </c>
      <c r="CL2150" t="n">
        <v>3910.0</v>
      </c>
      <c r="CM2150" t="inlineStr">
        <is>
          <t>Lethal and Sublethal Toxicity of Benzene Derivatives to the Fathead Minnow, Using a Short-Term Test</t>
        </is>
      </c>
      <c r="CN2150" t="inlineStr">
        <is>
          <t>Environ. Toxicol. Chem.11(2): 187-195</t>
        </is>
      </c>
      <c r="CO2150" t="n">
        <v>1992.0</v>
      </c>
      <c r="CP2150" t="inlineStr">
        <is>
          <t>Marchini,S., M.L. Tosato, T.J. Norberg-King, D.E. Hammermeister, and M.D. Hoglund (1992). Lethal and Sublethal Toxicity of Benzene Derivatives to the Fathead Minnow, Using a Short-Term Test. Environ. Toxicol. Chem., 11, (2), 187-195. ECOREF#:3910</t>
        </is>
      </c>
    </row>
    <row r="2151">
      <c r="A2151" t="n">
        <v>1129357.0</v>
      </c>
      <c r="B2151" t="inlineStr">
        <is>
          <t>Methyl 4-cyanobenzoate</t>
        </is>
      </c>
      <c r="C2151"/>
      <c r="D2151" t="inlineStr">
        <is>
          <t>Measured</t>
        </is>
      </c>
      <c r="E2151" t="inlineStr">
        <is>
          <t>Not coded</t>
        </is>
      </c>
      <c r="F2151"/>
      <c r="G2151" t="n">
        <v>99.0</v>
      </c>
      <c r="H2151"/>
      <c r="I2151"/>
      <c r="J2151"/>
      <c r="K2151"/>
      <c r="L2151" t="inlineStr">
        <is>
          <t>Pimephales promelas</t>
        </is>
      </c>
      <c r="M2151" t="inlineStr">
        <is>
          <t>Fathead Minnow</t>
        </is>
      </c>
      <c r="N2151"/>
      <c r="O2151"/>
      <c r="P2151" t="n">
        <v>26.0</v>
      </c>
      <c r="Q2151"/>
      <c r="R2151"/>
      <c r="S2151"/>
      <c r="T2151"/>
      <c r="U2151" t="inlineStr">
        <is>
          <t>Day(s)</t>
        </is>
      </c>
      <c r="V2151" t="inlineStr">
        <is>
          <t>Flow-through</t>
        </is>
      </c>
      <c r="W2151" t="inlineStr">
        <is>
          <t>Fresh water</t>
        </is>
      </c>
      <c r="X2151" t="inlineStr">
        <is>
          <t>Lab</t>
        </is>
      </c>
      <c r="Y2151"/>
      <c r="Z2151" t="inlineStr">
        <is>
          <t>Active ingredient</t>
        </is>
      </c>
      <c r="AA2151"/>
      <c r="AB2151" t="n">
        <v>46.8</v>
      </c>
      <c r="AC2151"/>
      <c r="AD2151" t="n">
        <v>41.2</v>
      </c>
      <c r="AE2151"/>
      <c r="AF2151" t="n">
        <v>53.2</v>
      </c>
      <c r="AG2151" t="inlineStr">
        <is>
          <t>AI mg/L</t>
        </is>
      </c>
      <c r="AH2151"/>
      <c r="AI2151"/>
      <c r="AJ2151"/>
      <c r="AK2151"/>
      <c r="AL2151"/>
      <c r="AM2151"/>
      <c r="AN2151"/>
      <c r="AO2151"/>
      <c r="AP2151"/>
      <c r="AQ2151"/>
      <c r="AR2151"/>
      <c r="AS2151"/>
      <c r="AT2151"/>
      <c r="AU2151"/>
      <c r="AV2151"/>
      <c r="AW2151"/>
      <c r="AX2151" t="inlineStr">
        <is>
          <t>Mortality</t>
        </is>
      </c>
      <c r="AY2151" t="inlineStr">
        <is>
          <t>Mortality</t>
        </is>
      </c>
      <c r="AZ2151" t="inlineStr">
        <is>
          <t>LC50</t>
        </is>
      </c>
      <c r="BA2151"/>
      <c r="BB2151" t="n">
        <v>4.0</v>
      </c>
      <c r="BC2151"/>
      <c r="BD2151"/>
      <c r="BE2151"/>
      <c r="BF2151"/>
      <c r="BG2151" t="inlineStr">
        <is>
          <t>Day(s)</t>
        </is>
      </c>
      <c r="BH2151" t="inlineStr">
        <is>
          <t>Pure</t>
        </is>
      </c>
      <c r="BI2151" t="inlineStr">
        <is>
          <t>DTXSID9022150</t>
        </is>
      </c>
      <c r="BJ2151"/>
      <c r="BK2151"/>
      <c r="BL2151"/>
      <c r="BM2151"/>
      <c r="BN2151"/>
      <c r="BO2151"/>
      <c r="BP2151"/>
      <c r="BQ2151"/>
      <c r="BR2151"/>
      <c r="BS2151"/>
      <c r="BT2151" t="inlineStr">
        <is>
          <t>--</t>
        </is>
      </c>
      <c r="BU2151"/>
      <c r="BV2151"/>
      <c r="BW2151"/>
      <c r="BX2151"/>
      <c r="BY2151"/>
      <c r="BZ2151"/>
      <c r="CA2151"/>
      <c r="CB2151"/>
      <c r="CC2151"/>
      <c r="CD2151"/>
      <c r="CE2151"/>
      <c r="CF2151"/>
      <c r="CG2151"/>
      <c r="CH2151"/>
      <c r="CI2151" t="inlineStr">
        <is>
          <t xml:space="preserve"> Twenty mls of acetone were used per 19 liters of water to NR dissolve the compound.  Affected fish swam at the surface, were hypNActive, lost schooling behavior, and equilibrium prior to death. </t>
        </is>
      </c>
      <c r="CJ2151" t="inlineStr">
        <is>
          <t xml:space="preserve">   Twenty mls of acetone were used per 19 liters of water to NR dissolve the compound.  Affected fish swam at the surface, were hypNActive, lost schooling behavior, and equilibrium prior to death. </t>
        </is>
      </c>
      <c r="CK2151" t="inlineStr">
        <is>
          <t>Brooke,L.T., D.J. Call, D.L. Geiger, and C.E. Northcott</t>
        </is>
      </c>
      <c r="CL2151" t="n">
        <v>12448.0</v>
      </c>
      <c r="CM2151" t="inlineStr">
        <is>
          <t>Acute Toxicities of Organic Chemicals to Fathead Minnows (Pimephales promelas), Vol. 1</t>
        </is>
      </c>
      <c r="CN2151" t="inlineStr">
        <is>
          <t>Center for Lake Superior Environmental Studies, University of Wisconsin-Superior, Superior, WI:414 p.</t>
        </is>
      </c>
      <c r="CO2151" t="n">
        <v>1984.0</v>
      </c>
      <c r="CP2151" t="inlineStr">
        <is>
          <t>Brooke,L.T., D.J. Call, D.L. Geiger, and C.E. Northcott (1984). Acute Toxicities of Organic Chemicals to Fathead Minnows (Pimephales promelas), Vol. 1. Center for Lake Superior Environmental Studies, University of Wisconsin-Superior, Superior, WI, 414 p. ECOREF#:12448</t>
        </is>
      </c>
    </row>
    <row r="2152">
      <c r="A2152" t="n">
        <v>1184572.0</v>
      </c>
      <c r="B2152" t="inlineStr">
        <is>
          <t>Hydroxymethylmercury</t>
        </is>
      </c>
      <c r="C2152"/>
      <c r="D2152" t="inlineStr">
        <is>
          <t>Unmeasured</t>
        </is>
      </c>
      <c r="E2152" t="inlineStr">
        <is>
          <t>Not reported</t>
        </is>
      </c>
      <c r="F2152"/>
      <c r="G2152"/>
      <c r="H2152"/>
      <c r="I2152"/>
      <c r="J2152"/>
      <c r="K2152"/>
      <c r="L2152" t="inlineStr">
        <is>
          <t>Pimephales promelas</t>
        </is>
      </c>
      <c r="M2152" t="inlineStr">
        <is>
          <t>Fathead Minnow</t>
        </is>
      </c>
      <c r="N2152" t="inlineStr">
        <is>
          <t>Embryo</t>
        </is>
      </c>
      <c r="O2152"/>
      <c r="P2152"/>
      <c r="Q2152"/>
      <c r="R2152"/>
      <c r="S2152"/>
      <c r="T2152"/>
      <c r="U2152"/>
      <c r="V2152" t="inlineStr">
        <is>
          <t>Flow-through</t>
        </is>
      </c>
      <c r="W2152" t="inlineStr">
        <is>
          <t>Fresh water</t>
        </is>
      </c>
      <c r="X2152" t="inlineStr">
        <is>
          <t>Lab</t>
        </is>
      </c>
      <c r="Y2152" t="n">
        <v>6.0</v>
      </c>
      <c r="Z2152" t="inlineStr">
        <is>
          <t>Total</t>
        </is>
      </c>
      <c r="AA2152"/>
      <c r="AB2152" t="n">
        <v>0.039</v>
      </c>
      <c r="AC2152"/>
      <c r="AD2152" t="n">
        <v>0.024</v>
      </c>
      <c r="AE2152"/>
      <c r="AF2152" t="n">
        <v>0.054</v>
      </c>
      <c r="AG2152" t="inlineStr">
        <is>
          <t>AI mg/L</t>
        </is>
      </c>
      <c r="AH2152"/>
      <c r="AI2152"/>
      <c r="AJ2152"/>
      <c r="AK2152"/>
      <c r="AL2152"/>
      <c r="AM2152"/>
      <c r="AN2152"/>
      <c r="AO2152"/>
      <c r="AP2152"/>
      <c r="AQ2152"/>
      <c r="AR2152"/>
      <c r="AS2152"/>
      <c r="AT2152"/>
      <c r="AU2152"/>
      <c r="AV2152"/>
      <c r="AW2152"/>
      <c r="AX2152" t="inlineStr">
        <is>
          <t>Mortality</t>
        </is>
      </c>
      <c r="AY2152" t="inlineStr">
        <is>
          <t>Mortality</t>
        </is>
      </c>
      <c r="AZ2152" t="inlineStr">
        <is>
          <t>LC50</t>
        </is>
      </c>
      <c r="BA2152"/>
      <c r="BB2152" t="n">
        <v>4.0</v>
      </c>
      <c r="BC2152"/>
      <c r="BD2152"/>
      <c r="BE2152"/>
      <c r="BF2152"/>
      <c r="BG2152" t="inlineStr">
        <is>
          <t>Day(s)</t>
        </is>
      </c>
      <c r="BH2152"/>
      <c r="BI2152" t="inlineStr">
        <is>
          <t>DTXSID3025621</t>
        </is>
      </c>
      <c r="BJ2152" t="inlineStr">
        <is>
          <t>10.1007/s10646-005-0051-3</t>
        </is>
      </c>
      <c r="BK2152"/>
      <c r="BL2152" t="inlineStr">
        <is>
          <t>Acute</t>
        </is>
      </c>
      <c r="BM2152"/>
      <c r="BN2152"/>
      <c r="BO2152"/>
      <c r="BP2152"/>
      <c r="BQ2152"/>
      <c r="BR2152"/>
      <c r="BS2152"/>
      <c r="BT2152" t="inlineStr">
        <is>
          <t>--</t>
        </is>
      </c>
      <c r="BU2152"/>
      <c r="BV2152"/>
      <c r="BW2152"/>
      <c r="BX2152"/>
      <c r="BY2152"/>
      <c r="BZ2152"/>
      <c r="CA2152"/>
      <c r="CB2152"/>
      <c r="CC2152"/>
      <c r="CD2152"/>
      <c r="CE2152"/>
      <c r="CF2152"/>
      <c r="CG2152"/>
      <c r="CH2152"/>
      <c r="CI2152"/>
      <c r="CJ2152" t="inlineStr">
        <is>
          <t xml:space="preserve">SOURCE/FROM USEPA - MED LAB//   </t>
        </is>
      </c>
      <c r="CK2152" t="inlineStr">
        <is>
          <t>Devlin,E.W.</t>
        </is>
      </c>
      <c r="CL2152" t="n">
        <v>97384.0</v>
      </c>
      <c r="CM2152" t="inlineStr">
        <is>
          <t>Acute Toxicity, Uptake and Histopathology of Aqueous Methyl Mercury to Fathead Minnow Embryos</t>
        </is>
      </c>
      <c r="CN2152" t="inlineStr">
        <is>
          <t>Ecotoxicology15(1): 97-110</t>
        </is>
      </c>
      <c r="CO2152" t="n">
        <v>2006.0</v>
      </c>
      <c r="CP2152" t="inlineStr">
        <is>
          <t>Devlin,E.W. (2006). Acute Toxicity, Uptake and Histopathology of Aqueous Methyl Mercury to Fathead Minnow Embryos. Ecotoxicology, 15, (1), 97-110. doi:10.1007/s10646-005-0051-3. ECOREF#:97384</t>
        </is>
      </c>
    </row>
    <row r="2153">
      <c r="A2153" t="n">
        <v>1192525.0</v>
      </c>
      <c r="B2153" t="inlineStr">
        <is>
          <t>4,5-Dichloro-3H-1,2-dithiol-3-one</t>
        </is>
      </c>
      <c r="C2153"/>
      <c r="D2153" t="inlineStr">
        <is>
          <t>Not coded</t>
        </is>
      </c>
      <c r="E2153" t="inlineStr">
        <is>
          <t>United States Environmental Protection Agency</t>
        </is>
      </c>
      <c r="F2153"/>
      <c r="G2153" t="n">
        <v>5.0</v>
      </c>
      <c r="H2153"/>
      <c r="I2153"/>
      <c r="J2153"/>
      <c r="K2153"/>
      <c r="L2153" t="inlineStr">
        <is>
          <t>Pimephales promelas</t>
        </is>
      </c>
      <c r="M2153" t="inlineStr">
        <is>
          <t>Fathead Minnow</t>
        </is>
      </c>
      <c r="N2153"/>
      <c r="O2153"/>
      <c r="P2153"/>
      <c r="Q2153"/>
      <c r="R2153"/>
      <c r="S2153"/>
      <c r="T2153"/>
      <c r="U2153"/>
      <c r="V2153" t="inlineStr">
        <is>
          <t>Static</t>
        </is>
      </c>
      <c r="W2153" t="inlineStr">
        <is>
          <t>Fresh water</t>
        </is>
      </c>
      <c r="X2153" t="inlineStr">
        <is>
          <t>Lab</t>
        </is>
      </c>
      <c r="Y2153"/>
      <c r="Z2153" t="inlineStr">
        <is>
          <t>Formulation</t>
        </is>
      </c>
      <c r="AA2153"/>
      <c r="AB2153" t="n">
        <v>9.2</v>
      </c>
      <c r="AC2153"/>
      <c r="AD2153"/>
      <c r="AE2153"/>
      <c r="AF2153"/>
      <c r="AG2153" t="inlineStr">
        <is>
          <t>AI mg/L</t>
        </is>
      </c>
      <c r="AH2153"/>
      <c r="AI2153"/>
      <c r="AJ2153"/>
      <c r="AK2153"/>
      <c r="AL2153"/>
      <c r="AM2153"/>
      <c r="AN2153"/>
      <c r="AO2153"/>
      <c r="AP2153"/>
      <c r="AQ2153"/>
      <c r="AR2153"/>
      <c r="AS2153"/>
      <c r="AT2153"/>
      <c r="AU2153"/>
      <c r="AV2153"/>
      <c r="AW2153"/>
      <c r="AX2153" t="inlineStr">
        <is>
          <t>Mortality</t>
        </is>
      </c>
      <c r="AY2153" t="inlineStr">
        <is>
          <t>Mortality</t>
        </is>
      </c>
      <c r="AZ2153" t="inlineStr">
        <is>
          <t>LC50</t>
        </is>
      </c>
      <c r="BA2153"/>
      <c r="BB2153" t="n">
        <v>4.0</v>
      </c>
      <c r="BC2153"/>
      <c r="BD2153"/>
      <c r="BE2153"/>
      <c r="BF2153"/>
      <c r="BG2153" t="inlineStr">
        <is>
          <t>Day(s)</t>
        </is>
      </c>
      <c r="BH2153"/>
      <c r="BI2153" t="inlineStr">
        <is>
          <t>DTXSID6032518</t>
        </is>
      </c>
      <c r="BJ2153"/>
      <c r="BK2153"/>
      <c r="BL2153" t="inlineStr">
        <is>
          <t>Acute</t>
        </is>
      </c>
      <c r="BM2153"/>
      <c r="BN2153"/>
      <c r="BO2153"/>
      <c r="BP2153"/>
      <c r="BQ2153"/>
      <c r="BR2153"/>
      <c r="BS2153"/>
      <c r="BT2153" t="inlineStr">
        <is>
          <t>--</t>
        </is>
      </c>
      <c r="BU2153"/>
      <c r="BV2153"/>
      <c r="BW2153"/>
      <c r="BX2153"/>
      <c r="BY2153"/>
      <c r="BZ2153"/>
      <c r="CA2153"/>
      <c r="CB2153"/>
      <c r="CC2153"/>
      <c r="CD2153"/>
      <c r="CE2153"/>
      <c r="CF2153"/>
      <c r="CG2153"/>
      <c r="CH2153"/>
      <c r="CI2153" t="inlineStr">
        <is>
          <t xml:space="preserve">CONC1/0-inf// </t>
        </is>
      </c>
      <c r="CJ2153" t="inlineStr">
        <is>
          <t xml:space="preserve">CONTR/STD METHODS USED//  CONC1/0-inf// </t>
        </is>
      </c>
      <c r="CK2153" t="inlineStr">
        <is>
          <t>U.S. Environmental Protection Agency</t>
        </is>
      </c>
      <c r="CL2153" t="n">
        <v>344.0</v>
      </c>
      <c r="CM2153" t="inlineStr">
        <is>
          <t>Pesticide Ecotoxicity Database (Formerly: Environmental Effects Database (EEDB))</t>
        </is>
      </c>
      <c r="CN2153" t="inlineStr">
        <is>
          <t>Environmental Fate and Effects Division, U.S.EPA, Washington, D.C.:</t>
        </is>
      </c>
      <c r="CO2153" t="n">
        <v>1992.0</v>
      </c>
      <c r="CP2153" t="inlineStr">
        <is>
          <t>U.S. Environmental Protection Agency (1992). Pesticide Ecotoxicity Database (Formerly: Environmental Effects Database (EEDB)). Environmental Fate and Effects Division, U.S.EPA, Washington, D.C., ECOREF#:344</t>
        </is>
      </c>
    </row>
    <row r="2154">
      <c r="A2154" t="n">
        <v>1194656.0</v>
      </c>
      <c r="B2154" t="inlineStr">
        <is>
          <t>2,6-Dichlorobenzonitrile</t>
        </is>
      </c>
      <c r="C2154"/>
      <c r="D2154" t="inlineStr">
        <is>
          <t>Not reported</t>
        </is>
      </c>
      <c r="E2154" t="inlineStr">
        <is>
          <t>Not coded</t>
        </is>
      </c>
      <c r="F2154"/>
      <c r="G2154" t="n">
        <v>98.9</v>
      </c>
      <c r="H2154"/>
      <c r="I2154"/>
      <c r="J2154"/>
      <c r="K2154"/>
      <c r="L2154" t="inlineStr">
        <is>
          <t>Pimephales promelas</t>
        </is>
      </c>
      <c r="M2154" t="inlineStr">
        <is>
          <t>Fathead Minnow</t>
        </is>
      </c>
      <c r="N2154"/>
      <c r="O2154"/>
      <c r="P2154"/>
      <c r="Q2154"/>
      <c r="R2154"/>
      <c r="S2154"/>
      <c r="T2154"/>
      <c r="U2154"/>
      <c r="V2154" t="inlineStr">
        <is>
          <t>Static</t>
        </is>
      </c>
      <c r="W2154" t="inlineStr">
        <is>
          <t>Fresh water</t>
        </is>
      </c>
      <c r="X2154" t="inlineStr">
        <is>
          <t>Lab</t>
        </is>
      </c>
      <c r="Y2154"/>
      <c r="Z2154" t="inlineStr">
        <is>
          <t>Active ingredient</t>
        </is>
      </c>
      <c r="AA2154"/>
      <c r="AB2154" t="n">
        <v>7.12</v>
      </c>
      <c r="AC2154"/>
      <c r="AD2154" t="n">
        <v>5.3</v>
      </c>
      <c r="AE2154"/>
      <c r="AF2154" t="n">
        <v>9.56</v>
      </c>
      <c r="AG2154" t="inlineStr">
        <is>
          <t>AI mg/L</t>
        </is>
      </c>
      <c r="AH2154"/>
      <c r="AI2154"/>
      <c r="AJ2154"/>
      <c r="AK2154"/>
      <c r="AL2154"/>
      <c r="AM2154"/>
      <c r="AN2154"/>
      <c r="AO2154"/>
      <c r="AP2154"/>
      <c r="AQ2154"/>
      <c r="AR2154"/>
      <c r="AS2154"/>
      <c r="AT2154"/>
      <c r="AU2154"/>
      <c r="AV2154"/>
      <c r="AW2154"/>
      <c r="AX2154" t="inlineStr">
        <is>
          <t>Mortality</t>
        </is>
      </c>
      <c r="AY2154" t="inlineStr">
        <is>
          <t>Mortality</t>
        </is>
      </c>
      <c r="AZ2154" t="inlineStr">
        <is>
          <t>LC50</t>
        </is>
      </c>
      <c r="BA2154"/>
      <c r="BB2154" t="n">
        <v>4.0</v>
      </c>
      <c r="BC2154"/>
      <c r="BD2154"/>
      <c r="BE2154"/>
      <c r="BF2154"/>
      <c r="BG2154" t="inlineStr">
        <is>
          <t>Day(s)</t>
        </is>
      </c>
      <c r="BH2154" t="inlineStr">
        <is>
          <t>Pure</t>
        </is>
      </c>
      <c r="BI2154" t="inlineStr">
        <is>
          <t>DTXSID5032365</t>
        </is>
      </c>
      <c r="BJ2154"/>
      <c r="BK2154"/>
      <c r="BL2154"/>
      <c r="BM2154"/>
      <c r="BN2154"/>
      <c r="BO2154"/>
      <c r="BP2154"/>
      <c r="BQ2154"/>
      <c r="BR2154"/>
      <c r="BS2154"/>
      <c r="BT2154" t="inlineStr">
        <is>
          <t>--</t>
        </is>
      </c>
      <c r="BU2154"/>
      <c r="BV2154"/>
      <c r="BW2154"/>
      <c r="BX2154"/>
      <c r="BY2154"/>
      <c r="BZ2154"/>
      <c r="CA2154"/>
      <c r="CB2154"/>
      <c r="CC2154"/>
      <c r="CD2154"/>
      <c r="CE2154"/>
      <c r="CF2154"/>
      <c r="CG2154"/>
      <c r="CH2154"/>
      <c r="CI2154"/>
      <c r="CJ2154"/>
      <c r="CK2154" t="inlineStr">
        <is>
          <t>Mayer,F.L.,Jr., and M.R. Ellersieck</t>
        </is>
      </c>
      <c r="CL2154" t="n">
        <v>6797.0</v>
      </c>
      <c r="CM2154" t="inlineStr">
        <is>
          <t>Manual of Acute Toxicity: Interpretation and Data Base for 410 Chemicals and 66 Species of Freshwater Animals</t>
        </is>
      </c>
      <c r="CN2154" t="inlineStr">
        <is>
          <t>USDI Fish and Wildlife Service, Publication No.160, Washington, DC:505 p.</t>
        </is>
      </c>
      <c r="CO2154" t="n">
        <v>1986.0</v>
      </c>
      <c r="CP2154" t="inlineStr">
        <is>
          <t>Mayer,F.L.,Jr., and M.R. Ellersieck (1986). Manual of Acute Toxicity: Interpretation and Data Base for 410 Chemicals and 66 Species of Freshwater Animals. USDI Fish and Wildlife Service, Publication No.160, Washington, DC, 505 p. ECOREF#:6797</t>
        </is>
      </c>
    </row>
    <row r="2155">
      <c r="A2155" t="n">
        <v>1194656.0</v>
      </c>
      <c r="B2155" t="inlineStr">
        <is>
          <t>2,6-Dichlorobenzonitrile</t>
        </is>
      </c>
      <c r="C2155"/>
      <c r="D2155" t="inlineStr">
        <is>
          <t>Not reported</t>
        </is>
      </c>
      <c r="E2155" t="inlineStr">
        <is>
          <t>Not coded</t>
        </is>
      </c>
      <c r="F2155"/>
      <c r="G2155" t="n">
        <v>98.9</v>
      </c>
      <c r="H2155"/>
      <c r="I2155"/>
      <c r="J2155"/>
      <c r="K2155"/>
      <c r="L2155" t="inlineStr">
        <is>
          <t>Pimephales promelas</t>
        </is>
      </c>
      <c r="M2155" t="inlineStr">
        <is>
          <t>Fathead Minnow</t>
        </is>
      </c>
      <c r="N2155"/>
      <c r="O2155"/>
      <c r="P2155"/>
      <c r="Q2155"/>
      <c r="R2155"/>
      <c r="S2155"/>
      <c r="T2155"/>
      <c r="U2155"/>
      <c r="V2155" t="inlineStr">
        <is>
          <t>Static</t>
        </is>
      </c>
      <c r="W2155" t="inlineStr">
        <is>
          <t>Fresh water</t>
        </is>
      </c>
      <c r="X2155" t="inlineStr">
        <is>
          <t>Lab</t>
        </is>
      </c>
      <c r="Y2155"/>
      <c r="Z2155" t="inlineStr">
        <is>
          <t>Active ingredient</t>
        </is>
      </c>
      <c r="AA2155"/>
      <c r="AB2155" t="n">
        <v>6.0</v>
      </c>
      <c r="AC2155"/>
      <c r="AD2155" t="n">
        <v>3.98</v>
      </c>
      <c r="AE2155"/>
      <c r="AF2155" t="n">
        <v>9.07</v>
      </c>
      <c r="AG2155" t="inlineStr">
        <is>
          <t>AI mg/L</t>
        </is>
      </c>
      <c r="AH2155"/>
      <c r="AI2155"/>
      <c r="AJ2155"/>
      <c r="AK2155"/>
      <c r="AL2155"/>
      <c r="AM2155"/>
      <c r="AN2155"/>
      <c r="AO2155"/>
      <c r="AP2155"/>
      <c r="AQ2155"/>
      <c r="AR2155"/>
      <c r="AS2155"/>
      <c r="AT2155"/>
      <c r="AU2155"/>
      <c r="AV2155"/>
      <c r="AW2155"/>
      <c r="AX2155" t="inlineStr">
        <is>
          <t>Mortality</t>
        </is>
      </c>
      <c r="AY2155" t="inlineStr">
        <is>
          <t>Mortality</t>
        </is>
      </c>
      <c r="AZ2155" t="inlineStr">
        <is>
          <t>LC50</t>
        </is>
      </c>
      <c r="BA2155"/>
      <c r="BB2155" t="n">
        <v>4.0</v>
      </c>
      <c r="BC2155"/>
      <c r="BD2155"/>
      <c r="BE2155"/>
      <c r="BF2155"/>
      <c r="BG2155" t="inlineStr">
        <is>
          <t>Day(s)</t>
        </is>
      </c>
      <c r="BH2155" t="inlineStr">
        <is>
          <t>Pure</t>
        </is>
      </c>
      <c r="BI2155" t="inlineStr">
        <is>
          <t>DTXSID5032365</t>
        </is>
      </c>
      <c r="BJ2155"/>
      <c r="BK2155"/>
      <c r="BL2155"/>
      <c r="BM2155"/>
      <c r="BN2155"/>
      <c r="BO2155"/>
      <c r="BP2155"/>
      <c r="BQ2155"/>
      <c r="BR2155"/>
      <c r="BS2155"/>
      <c r="BT2155" t="inlineStr">
        <is>
          <t>--</t>
        </is>
      </c>
      <c r="BU2155"/>
      <c r="BV2155"/>
      <c r="BW2155"/>
      <c r="BX2155"/>
      <c r="BY2155"/>
      <c r="BZ2155"/>
      <c r="CA2155"/>
      <c r="CB2155"/>
      <c r="CC2155"/>
      <c r="CD2155"/>
      <c r="CE2155"/>
      <c r="CF2155"/>
      <c r="CG2155"/>
      <c r="CH2155"/>
      <c r="CI2155"/>
      <c r="CJ2155"/>
      <c r="CK2155" t="inlineStr">
        <is>
          <t>Mayer,F.L.,Jr., and M.R. Ellersieck</t>
        </is>
      </c>
      <c r="CL2155" t="n">
        <v>6797.0</v>
      </c>
      <c r="CM2155" t="inlineStr">
        <is>
          <t>Manual of Acute Toxicity: Interpretation and Data Base for 410 Chemicals and 66 Species of Freshwater Animals</t>
        </is>
      </c>
      <c r="CN2155" t="inlineStr">
        <is>
          <t>USDI Fish and Wildlife Service, Publication No.160, Washington, DC:505 p.</t>
        </is>
      </c>
      <c r="CO2155" t="n">
        <v>1986.0</v>
      </c>
      <c r="CP2155" t="inlineStr">
        <is>
          <t>Mayer,F.L.,Jr., and M.R. Ellersieck (1986). Manual of Acute Toxicity: Interpretation and Data Base for 410 Chemicals and 66 Species of Freshwater Animals. USDI Fish and Wildlife Service, Publication No.160, Washington, DC, 505 p. ECOREF#:6797</t>
        </is>
      </c>
    </row>
    <row r="2156">
      <c r="A2156" t="n">
        <v>1198556.0</v>
      </c>
      <c r="B2156" t="inlineStr">
        <is>
          <t>3,4,5,6-Tetrachlorocatechol</t>
        </is>
      </c>
      <c r="C2156"/>
      <c r="D2156" t="inlineStr">
        <is>
          <t>Measured</t>
        </is>
      </c>
      <c r="E2156" t="inlineStr">
        <is>
          <t>Not reported</t>
        </is>
      </c>
      <c r="F2156"/>
      <c r="G2156"/>
      <c r="H2156"/>
      <c r="I2156"/>
      <c r="J2156"/>
      <c r="K2156"/>
      <c r="L2156" t="inlineStr">
        <is>
          <t>Pimephales promelas</t>
        </is>
      </c>
      <c r="M2156" t="inlineStr">
        <is>
          <t>Fathead Minnow</t>
        </is>
      </c>
      <c r="N2156"/>
      <c r="O2156"/>
      <c r="P2156" t="n">
        <v>31.0</v>
      </c>
      <c r="Q2156"/>
      <c r="R2156"/>
      <c r="S2156"/>
      <c r="T2156"/>
      <c r="U2156" t="inlineStr">
        <is>
          <t>Day(s)</t>
        </is>
      </c>
      <c r="V2156" t="inlineStr">
        <is>
          <t>Flow-through</t>
        </is>
      </c>
      <c r="W2156" t="inlineStr">
        <is>
          <t>Fresh water</t>
        </is>
      </c>
      <c r="X2156" t="inlineStr">
        <is>
          <t>Lab</t>
        </is>
      </c>
      <c r="Y2156"/>
      <c r="Z2156" t="inlineStr">
        <is>
          <t>Active ingredient</t>
        </is>
      </c>
      <c r="AA2156"/>
      <c r="AB2156" t="n">
        <v>1.27</v>
      </c>
      <c r="AC2156"/>
      <c r="AD2156" t="n">
        <v>1.14</v>
      </c>
      <c r="AE2156"/>
      <c r="AF2156" t="n">
        <v>1.41</v>
      </c>
      <c r="AG2156" t="inlineStr">
        <is>
          <t>AI mg/L</t>
        </is>
      </c>
      <c r="AH2156"/>
      <c r="AI2156"/>
      <c r="AJ2156"/>
      <c r="AK2156"/>
      <c r="AL2156"/>
      <c r="AM2156"/>
      <c r="AN2156"/>
      <c r="AO2156"/>
      <c r="AP2156"/>
      <c r="AQ2156"/>
      <c r="AR2156"/>
      <c r="AS2156"/>
      <c r="AT2156"/>
      <c r="AU2156"/>
      <c r="AV2156"/>
      <c r="AW2156"/>
      <c r="AX2156" t="inlineStr">
        <is>
          <t>Mortality</t>
        </is>
      </c>
      <c r="AY2156" t="inlineStr">
        <is>
          <t>Mortality</t>
        </is>
      </c>
      <c r="AZ2156" t="inlineStr">
        <is>
          <t>LC50</t>
        </is>
      </c>
      <c r="BA2156"/>
      <c r="BB2156" t="n">
        <v>4.0</v>
      </c>
      <c r="BC2156"/>
      <c r="BD2156"/>
      <c r="BE2156"/>
      <c r="BF2156"/>
      <c r="BG2156" t="inlineStr">
        <is>
          <t>Day(s)</t>
        </is>
      </c>
      <c r="BH2156"/>
      <c r="BI2156" t="inlineStr">
        <is>
          <t>DTXSID4022151</t>
        </is>
      </c>
      <c r="BJ2156"/>
      <c r="BK2156"/>
      <c r="BL2156" t="inlineStr">
        <is>
          <t>Acute</t>
        </is>
      </c>
      <c r="BM2156"/>
      <c r="BN2156"/>
      <c r="BO2156"/>
      <c r="BP2156"/>
      <c r="BQ2156"/>
      <c r="BR2156"/>
      <c r="BS2156"/>
      <c r="BT2156" t="inlineStr">
        <is>
          <t>--</t>
        </is>
      </c>
      <c r="BU2156"/>
      <c r="BV2156"/>
      <c r="BW2156"/>
      <c r="BX2156"/>
      <c r="BY2156"/>
      <c r="BZ2156"/>
      <c r="CA2156"/>
      <c r="CB2156"/>
      <c r="CC2156"/>
      <c r="CD2156"/>
      <c r="CE2156"/>
      <c r="CF2156"/>
      <c r="CG2156"/>
      <c r="CH2156"/>
      <c r="CI2156"/>
      <c r="CJ2156" t="inlineStr">
        <is>
          <t xml:space="preserve">SOURCE/US EPA ENVIRONMENTAL RESEARCH LABORATORY DULUTH AND THE UNIVERSITY OF WISCONSIN SUPERIOR//MEDIA/FILTERED LAKE SUPERIOR WATER OR DECHLORINATED CITY OF SUPERIOR WISCONSIN WATER//   </t>
        </is>
      </c>
      <c r="CK2156" t="inlineStr">
        <is>
          <t>Geiger,D.L., C.E. Northcott, D.J. Call, and L.T. Brooke</t>
        </is>
      </c>
      <c r="CL2156" t="n">
        <v>12447.0</v>
      </c>
      <c r="CM2156" t="inlineStr">
        <is>
          <t>Acute Toxicities of Organic Chemicals to Fathead Minnows (Pimephales promelas), Volume II</t>
        </is>
      </c>
      <c r="CN2156" t="inlineStr">
        <is>
          <t>Center for Lake Superior Environmental Studies, University of Wisconsin, Superior, WI:326 p.</t>
        </is>
      </c>
      <c r="CO2156" t="n">
        <v>1985.0</v>
      </c>
      <c r="CP2156" t="inlineStr">
        <is>
          <t>Geiger,D.L., C.E. Northcott, D.J. Call, and L.T. Brooke (1985). Acute Toxicities of Organic Chemicals to Fathead Minnows (Pimephales promelas), Volume II. Center for Lake Superior Environmental Studies, University of Wisconsin, Superior, WI, 326 p. ECOREF#:12447</t>
        </is>
      </c>
    </row>
    <row r="2157">
      <c r="A2157" t="n">
        <v>1204213.0</v>
      </c>
      <c r="B2157" t="inlineStr">
        <is>
          <t>2-Bromo-1-(2,5-dimethoxyphenyl)ethanone</t>
        </is>
      </c>
      <c r="C2157"/>
      <c r="D2157" t="inlineStr">
        <is>
          <t>Measured</t>
        </is>
      </c>
      <c r="E2157" t="inlineStr">
        <is>
          <t>Not coded</t>
        </is>
      </c>
      <c r="F2157"/>
      <c r="G2157"/>
      <c r="H2157"/>
      <c r="I2157"/>
      <c r="J2157"/>
      <c r="K2157"/>
      <c r="L2157" t="inlineStr">
        <is>
          <t>Pimephales promelas</t>
        </is>
      </c>
      <c r="M2157" t="inlineStr">
        <is>
          <t>Fathead Minnow</t>
        </is>
      </c>
      <c r="N2157"/>
      <c r="O2157"/>
      <c r="P2157"/>
      <c r="Q2157"/>
      <c r="R2157"/>
      <c r="S2157"/>
      <c r="T2157"/>
      <c r="U2157"/>
      <c r="V2157" t="inlineStr">
        <is>
          <t>Flow-through</t>
        </is>
      </c>
      <c r="W2157" t="inlineStr">
        <is>
          <t>Fresh water</t>
        </is>
      </c>
      <c r="X2157" t="inlineStr">
        <is>
          <t>Lab</t>
        </is>
      </c>
      <c r="Y2157"/>
      <c r="Z2157" t="inlineStr">
        <is>
          <t>Active ingredient</t>
        </is>
      </c>
      <c r="AA2157"/>
      <c r="AB2157" t="n">
        <v>0.053</v>
      </c>
      <c r="AC2157"/>
      <c r="AD2157" t="n">
        <v>0.048</v>
      </c>
      <c r="AE2157"/>
      <c r="AF2157" t="n">
        <v>0.058</v>
      </c>
      <c r="AG2157" t="inlineStr">
        <is>
          <t>AI mg/L</t>
        </is>
      </c>
      <c r="AH2157"/>
      <c r="AI2157"/>
      <c r="AJ2157"/>
      <c r="AK2157"/>
      <c r="AL2157"/>
      <c r="AM2157"/>
      <c r="AN2157"/>
      <c r="AO2157"/>
      <c r="AP2157"/>
      <c r="AQ2157"/>
      <c r="AR2157"/>
      <c r="AS2157"/>
      <c r="AT2157"/>
      <c r="AU2157"/>
      <c r="AV2157"/>
      <c r="AW2157"/>
      <c r="AX2157" t="inlineStr">
        <is>
          <t>Mortality</t>
        </is>
      </c>
      <c r="AY2157" t="inlineStr">
        <is>
          <t>Mortality</t>
        </is>
      </c>
      <c r="AZ2157" t="inlineStr">
        <is>
          <t>LC50</t>
        </is>
      </c>
      <c r="BA2157"/>
      <c r="BB2157" t="n">
        <v>4.0</v>
      </c>
      <c r="BC2157"/>
      <c r="BD2157"/>
      <c r="BE2157"/>
      <c r="BF2157"/>
      <c r="BG2157" t="inlineStr">
        <is>
          <t>Day(s)</t>
        </is>
      </c>
      <c r="BH2157"/>
      <c r="BI2157" t="inlineStr">
        <is>
          <t>DTXSID9022152</t>
        </is>
      </c>
      <c r="BJ2157" t="inlineStr">
        <is>
          <t>10.1016/0143-1471(85)90073-X</t>
        </is>
      </c>
      <c r="BK2157"/>
      <c r="BL2157"/>
      <c r="BM2157"/>
      <c r="BN2157"/>
      <c r="BO2157"/>
      <c r="BP2157"/>
      <c r="BQ2157"/>
      <c r="BR2157"/>
      <c r="BS2157"/>
      <c r="BT2157" t="inlineStr">
        <is>
          <t>--</t>
        </is>
      </c>
      <c r="BU2157"/>
      <c r="BV2157"/>
      <c r="BW2157"/>
      <c r="BX2157"/>
      <c r="BY2157"/>
      <c r="BZ2157"/>
      <c r="CA2157"/>
      <c r="CB2157"/>
      <c r="CC2157"/>
      <c r="CD2157"/>
      <c r="CE2157"/>
      <c r="CF2157"/>
      <c r="CG2157"/>
      <c r="CH2157"/>
      <c r="CI2157"/>
      <c r="CJ2157"/>
      <c r="CK2157" t="inlineStr">
        <is>
          <t>Phipps,G.L., and G.W. Holcombe</t>
        </is>
      </c>
      <c r="CL2157" t="n">
        <v>10775.0</v>
      </c>
      <c r="CM2157" t="inlineStr">
        <is>
          <t>A Method for Aquatic Multiple Species Toxicant Testing: Acute Toxicity of 10 Chemicals to 5 Vertebrates and 2 Invertebrates</t>
        </is>
      </c>
      <c r="CN2157" t="inlineStr">
        <is>
          <t>Environ. Pollut. A.38(2): 141-157</t>
        </is>
      </c>
      <c r="CO2157" t="n">
        <v>1985.0</v>
      </c>
      <c r="CP2157" t="inlineStr">
        <is>
          <t>Phipps,G.L., and G.W. Holcombe (1985). A Method for Aquatic Multiple Species Toxicant Testing: Acute Toxicity of 10 Chemicals to 5 Vertebrates and 2 Invertebrates. Environ. Pollut. A., 38, (2), 141-157. doi:10.1016/0143-1471(85)90073-X. ECOREF#:10775</t>
        </is>
      </c>
    </row>
    <row r="2158">
      <c r="A2158" t="n">
        <v>1204213.0</v>
      </c>
      <c r="B2158" t="inlineStr">
        <is>
          <t>2-Bromo-1-(2,5-dimethoxyphenyl)ethanone</t>
        </is>
      </c>
      <c r="C2158"/>
      <c r="D2158" t="inlineStr">
        <is>
          <t>Measured</t>
        </is>
      </c>
      <c r="E2158" t="inlineStr">
        <is>
          <t>Not coded</t>
        </is>
      </c>
      <c r="F2158"/>
      <c r="G2158" t="n">
        <v>97.0</v>
      </c>
      <c r="H2158"/>
      <c r="I2158"/>
      <c r="J2158"/>
      <c r="K2158"/>
      <c r="L2158" t="inlineStr">
        <is>
          <t>Pimephales promelas</t>
        </is>
      </c>
      <c r="M2158" t="inlineStr">
        <is>
          <t>Fathead Minnow</t>
        </is>
      </c>
      <c r="N2158"/>
      <c r="O2158"/>
      <c r="P2158" t="n">
        <v>30.0</v>
      </c>
      <c r="Q2158"/>
      <c r="R2158"/>
      <c r="S2158"/>
      <c r="T2158"/>
      <c r="U2158" t="inlineStr">
        <is>
          <t>Day(s)</t>
        </is>
      </c>
      <c r="V2158" t="inlineStr">
        <is>
          <t>Flow-through</t>
        </is>
      </c>
      <c r="W2158" t="inlineStr">
        <is>
          <t>Fresh water</t>
        </is>
      </c>
      <c r="X2158" t="inlineStr">
        <is>
          <t>Lab</t>
        </is>
      </c>
      <c r="Y2158"/>
      <c r="Z2158" t="inlineStr">
        <is>
          <t>Active ingredient</t>
        </is>
      </c>
      <c r="AA2158"/>
      <c r="AB2158" t="n">
        <v>0.087</v>
      </c>
      <c r="AC2158"/>
      <c r="AD2158"/>
      <c r="AE2158"/>
      <c r="AF2158"/>
      <c r="AG2158" t="inlineStr">
        <is>
          <t>AI mg/L</t>
        </is>
      </c>
      <c r="AH2158"/>
      <c r="AI2158"/>
      <c r="AJ2158"/>
      <c r="AK2158"/>
      <c r="AL2158"/>
      <c r="AM2158"/>
      <c r="AN2158"/>
      <c r="AO2158"/>
      <c r="AP2158"/>
      <c r="AQ2158"/>
      <c r="AR2158"/>
      <c r="AS2158"/>
      <c r="AT2158"/>
      <c r="AU2158"/>
      <c r="AV2158"/>
      <c r="AW2158"/>
      <c r="AX2158" t="inlineStr">
        <is>
          <t>Mortality</t>
        </is>
      </c>
      <c r="AY2158" t="inlineStr">
        <is>
          <t>Mortality</t>
        </is>
      </c>
      <c r="AZ2158" t="inlineStr">
        <is>
          <t>LC50</t>
        </is>
      </c>
      <c r="BA2158"/>
      <c r="BB2158" t="n">
        <v>4.0</v>
      </c>
      <c r="BC2158"/>
      <c r="BD2158"/>
      <c r="BE2158"/>
      <c r="BF2158"/>
      <c r="BG2158" t="inlineStr">
        <is>
          <t>Day(s)</t>
        </is>
      </c>
      <c r="BH2158" t="inlineStr">
        <is>
          <t>Pure</t>
        </is>
      </c>
      <c r="BI2158" t="inlineStr">
        <is>
          <t>DTXSID9022152</t>
        </is>
      </c>
      <c r="BJ2158"/>
      <c r="BK2158"/>
      <c r="BL2158"/>
      <c r="BM2158"/>
      <c r="BN2158"/>
      <c r="BO2158"/>
      <c r="BP2158"/>
      <c r="BQ2158"/>
      <c r="BR2158"/>
      <c r="BS2158"/>
      <c r="BT2158" t="inlineStr">
        <is>
          <t>--</t>
        </is>
      </c>
      <c r="BU2158"/>
      <c r="BV2158"/>
      <c r="BW2158"/>
      <c r="BX2158"/>
      <c r="BY2158"/>
      <c r="BZ2158"/>
      <c r="CA2158"/>
      <c r="CB2158"/>
      <c r="CC2158"/>
      <c r="CD2158"/>
      <c r="CE2158"/>
      <c r="CF2158"/>
      <c r="CG2158"/>
      <c r="CH2158"/>
      <c r="CI2158"/>
      <c r="CJ2158"/>
      <c r="CK2158" t="inlineStr">
        <is>
          <t>Brooke,L.T., D.J. Call, D.L. Geiger, and C.E. Northcott</t>
        </is>
      </c>
      <c r="CL2158" t="n">
        <v>12448.0</v>
      </c>
      <c r="CM2158" t="inlineStr">
        <is>
          <t>Acute Toxicities of Organic Chemicals to Fathead Minnows (Pimephales promelas), Vol. 1</t>
        </is>
      </c>
      <c r="CN2158" t="inlineStr">
        <is>
          <t>Center for Lake Superior Environmental Studies, University of Wisconsin-Superior, Superior, WI:414 p.</t>
        </is>
      </c>
      <c r="CO2158" t="n">
        <v>1984.0</v>
      </c>
      <c r="CP2158" t="inlineStr">
        <is>
          <t>Brooke,L.T., D.J. Call, D.L. Geiger, and C.E. Northcott (1984). Acute Toxicities of Organic Chemicals to Fathead Minnows (Pimephales promelas), Vol. 1. Center for Lake Superior Environmental Studies, University of Wisconsin-Superior, Superior, WI, 414 p. ECOREF#:12448</t>
        </is>
      </c>
    </row>
    <row r="2159">
      <c r="A2159" t="n">
        <v>1204213.0</v>
      </c>
      <c r="B2159" t="inlineStr">
        <is>
          <t>2-Bromo-1-(2,5-dimethoxyphenyl)ethanone</t>
        </is>
      </c>
      <c r="C2159"/>
      <c r="D2159" t="inlineStr">
        <is>
          <t>Measured</t>
        </is>
      </c>
      <c r="E2159" t="inlineStr">
        <is>
          <t>Not reported</t>
        </is>
      </c>
      <c r="F2159"/>
      <c r="G2159" t="n">
        <v>97.0</v>
      </c>
      <c r="H2159"/>
      <c r="I2159"/>
      <c r="J2159"/>
      <c r="K2159"/>
      <c r="L2159" t="inlineStr">
        <is>
          <t>Pimephales promelas</t>
        </is>
      </c>
      <c r="M2159" t="inlineStr">
        <is>
          <t>Fathead Minnow</t>
        </is>
      </c>
      <c r="N2159"/>
      <c r="O2159"/>
      <c r="P2159" t="n">
        <v>44.0</v>
      </c>
      <c r="Q2159"/>
      <c r="R2159"/>
      <c r="S2159"/>
      <c r="T2159"/>
      <c r="U2159" t="inlineStr">
        <is>
          <t>Day(s)</t>
        </is>
      </c>
      <c r="V2159" t="inlineStr">
        <is>
          <t>Flow-through</t>
        </is>
      </c>
      <c r="W2159" t="inlineStr">
        <is>
          <t>Fresh water</t>
        </is>
      </c>
      <c r="X2159" t="inlineStr">
        <is>
          <t>Lab</t>
        </is>
      </c>
      <c r="Y2159"/>
      <c r="Z2159" t="inlineStr">
        <is>
          <t>Active ingredient</t>
        </is>
      </c>
      <c r="AA2159"/>
      <c r="AB2159" t="n">
        <v>0.053</v>
      </c>
      <c r="AC2159"/>
      <c r="AD2159" t="n">
        <v>0.048</v>
      </c>
      <c r="AE2159"/>
      <c r="AF2159" t="n">
        <v>0.058</v>
      </c>
      <c r="AG2159" t="inlineStr">
        <is>
          <t>AI mg/L</t>
        </is>
      </c>
      <c r="AH2159"/>
      <c r="AI2159"/>
      <c r="AJ2159"/>
      <c r="AK2159"/>
      <c r="AL2159"/>
      <c r="AM2159"/>
      <c r="AN2159"/>
      <c r="AO2159"/>
      <c r="AP2159"/>
      <c r="AQ2159"/>
      <c r="AR2159"/>
      <c r="AS2159"/>
      <c r="AT2159"/>
      <c r="AU2159"/>
      <c r="AV2159"/>
      <c r="AW2159"/>
      <c r="AX2159" t="inlineStr">
        <is>
          <t>Mortality</t>
        </is>
      </c>
      <c r="AY2159" t="inlineStr">
        <is>
          <t>Mortality</t>
        </is>
      </c>
      <c r="AZ2159" t="inlineStr">
        <is>
          <t>LC50</t>
        </is>
      </c>
      <c r="BA2159"/>
      <c r="BB2159" t="n">
        <v>4.0</v>
      </c>
      <c r="BC2159"/>
      <c r="BD2159"/>
      <c r="BE2159"/>
      <c r="BF2159"/>
      <c r="BG2159" t="inlineStr">
        <is>
          <t>Day(s)</t>
        </is>
      </c>
      <c r="BH2159"/>
      <c r="BI2159" t="inlineStr">
        <is>
          <t>DTXSID9022152</t>
        </is>
      </c>
      <c r="BJ2159"/>
      <c r="BK2159"/>
      <c r="BL2159" t="inlineStr">
        <is>
          <t>Acute</t>
        </is>
      </c>
      <c r="BM2159"/>
      <c r="BN2159"/>
      <c r="BO2159"/>
      <c r="BP2159"/>
      <c r="BQ2159"/>
      <c r="BR2159"/>
      <c r="BS2159"/>
      <c r="BT2159" t="inlineStr">
        <is>
          <t>--</t>
        </is>
      </c>
      <c r="BU2159"/>
      <c r="BV2159"/>
      <c r="BW2159"/>
      <c r="BX2159"/>
      <c r="BY2159"/>
      <c r="BZ2159"/>
      <c r="CA2159"/>
      <c r="CB2159"/>
      <c r="CC2159"/>
      <c r="CD2159"/>
      <c r="CE2159"/>
      <c r="CF2159"/>
      <c r="CG2159"/>
      <c r="CH2159"/>
      <c r="CI2159"/>
      <c r="CJ2159" t="inlineStr">
        <is>
          <t xml:space="preserve">SOURCE/US EPA ENVIRONMENTAL RESEARCH LABORATORY DULUTH AND THE UNIVERSITY OF WISCONSIN SUPERIOR//MEDIA/FILTERED LAKE SUPERIOR WATER OR DECHLORINATED CITY OF SUPERIOR WISCONSIN WATER//   </t>
        </is>
      </c>
      <c r="CK2159" t="inlineStr">
        <is>
          <t>Geiger,D.L., C.E. Northcott, D.J. Call, and L.T. Brooke</t>
        </is>
      </c>
      <c r="CL2159" t="n">
        <v>12447.0</v>
      </c>
      <c r="CM2159" t="inlineStr">
        <is>
          <t>Acute Toxicities of Organic Chemicals to Fathead Minnows (Pimephales promelas), Volume II</t>
        </is>
      </c>
      <c r="CN2159" t="inlineStr">
        <is>
          <t>Center for Lake Superior Environmental Studies, University of Wisconsin, Superior, WI:326 p.</t>
        </is>
      </c>
      <c r="CO2159" t="n">
        <v>1985.0</v>
      </c>
      <c r="CP2159" t="inlineStr">
        <is>
          <t>Geiger,D.L., C.E. Northcott, D.J. Call, and L.T. Brooke (1985). Acute Toxicities of Organic Chemicals to Fathead Minnows (Pimephales promelas), Volume II. Center for Lake Superior Environmental Studies, University of Wisconsin, Superior, WI, 326 p. ECOREF#:12447</t>
        </is>
      </c>
    </row>
    <row r="2160">
      <c r="A2160" t="n">
        <v>1204213.0</v>
      </c>
      <c r="B2160" t="inlineStr">
        <is>
          <t>2-Bromo-1-(2,5-dimethoxyphenyl)ethanone</t>
        </is>
      </c>
      <c r="C2160"/>
      <c r="D2160" t="inlineStr">
        <is>
          <t>Measured</t>
        </is>
      </c>
      <c r="E2160" t="inlineStr">
        <is>
          <t>Not coded</t>
        </is>
      </c>
      <c r="F2160"/>
      <c r="G2160" t="n">
        <v>97.0</v>
      </c>
      <c r="H2160"/>
      <c r="I2160"/>
      <c r="J2160"/>
      <c r="K2160"/>
      <c r="L2160" t="inlineStr">
        <is>
          <t>Pimephales promelas</t>
        </is>
      </c>
      <c r="M2160" t="inlineStr">
        <is>
          <t>Fathead Minnow</t>
        </is>
      </c>
      <c r="N2160"/>
      <c r="O2160"/>
      <c r="P2160" t="n">
        <v>28.0</v>
      </c>
      <c r="Q2160"/>
      <c r="R2160"/>
      <c r="S2160"/>
      <c r="T2160"/>
      <c r="U2160" t="inlineStr">
        <is>
          <t>Day(s)</t>
        </is>
      </c>
      <c r="V2160" t="inlineStr">
        <is>
          <t>Flow-through</t>
        </is>
      </c>
      <c r="W2160" t="inlineStr">
        <is>
          <t>Fresh water</t>
        </is>
      </c>
      <c r="X2160" t="inlineStr">
        <is>
          <t>Lab</t>
        </is>
      </c>
      <c r="Y2160"/>
      <c r="Z2160" t="inlineStr">
        <is>
          <t>Active ingredient</t>
        </is>
      </c>
      <c r="AA2160"/>
      <c r="AB2160" t="n">
        <v>0.064</v>
      </c>
      <c r="AC2160"/>
      <c r="AD2160"/>
      <c r="AE2160"/>
      <c r="AF2160"/>
      <c r="AG2160" t="inlineStr">
        <is>
          <t>AI mg/L</t>
        </is>
      </c>
      <c r="AH2160"/>
      <c r="AI2160"/>
      <c r="AJ2160"/>
      <c r="AK2160"/>
      <c r="AL2160"/>
      <c r="AM2160"/>
      <c r="AN2160"/>
      <c r="AO2160"/>
      <c r="AP2160"/>
      <c r="AQ2160"/>
      <c r="AR2160"/>
      <c r="AS2160"/>
      <c r="AT2160"/>
      <c r="AU2160"/>
      <c r="AV2160"/>
      <c r="AW2160"/>
      <c r="AX2160" t="inlineStr">
        <is>
          <t>Mortality</t>
        </is>
      </c>
      <c r="AY2160" t="inlineStr">
        <is>
          <t>Mortality</t>
        </is>
      </c>
      <c r="AZ2160" t="inlineStr">
        <is>
          <t>LC50</t>
        </is>
      </c>
      <c r="BA2160"/>
      <c r="BB2160" t="n">
        <v>4.0</v>
      </c>
      <c r="BC2160"/>
      <c r="BD2160"/>
      <c r="BE2160"/>
      <c r="BF2160"/>
      <c r="BG2160" t="inlineStr">
        <is>
          <t>Day(s)</t>
        </is>
      </c>
      <c r="BH2160" t="inlineStr">
        <is>
          <t>Pure</t>
        </is>
      </c>
      <c r="BI2160" t="inlineStr">
        <is>
          <t>DTXSID9022152</t>
        </is>
      </c>
      <c r="BJ2160"/>
      <c r="BK2160"/>
      <c r="BL2160"/>
      <c r="BM2160"/>
      <c r="BN2160"/>
      <c r="BO2160"/>
      <c r="BP2160"/>
      <c r="BQ2160"/>
      <c r="BR2160"/>
      <c r="BS2160"/>
      <c r="BT2160" t="inlineStr">
        <is>
          <t>--</t>
        </is>
      </c>
      <c r="BU2160"/>
      <c r="BV2160"/>
      <c r="BW2160"/>
      <c r="BX2160"/>
      <c r="BY2160"/>
      <c r="BZ2160"/>
      <c r="CA2160"/>
      <c r="CB2160"/>
      <c r="CC2160"/>
      <c r="CD2160"/>
      <c r="CE2160"/>
      <c r="CF2160"/>
      <c r="CG2160"/>
      <c r="CH2160"/>
      <c r="CI2160"/>
      <c r="CJ2160"/>
      <c r="CK2160" t="inlineStr">
        <is>
          <t>Geiger,D.L., D.J. Call, and L.T. Brooke</t>
        </is>
      </c>
      <c r="CL2160" t="n">
        <v>12859.0</v>
      </c>
      <c r="CM2160" t="inlineStr">
        <is>
          <t>Acute Toxicities of Organic Chemicals to Fathead Minnows (Pimephales promelas) Volume IV</t>
        </is>
      </c>
      <c r="CN2160" t="inlineStr">
        <is>
          <t>Center for Lake Superior Environmental Studies, University of Wisconsin, Superior, WI4:355 p.</t>
        </is>
      </c>
      <c r="CO2160" t="n">
        <v>1988.0</v>
      </c>
      <c r="CP2160" t="inlineStr">
        <is>
          <t>Geiger,D.L., D.J. Call, and L.T. Brooke (1988). Acute Toxicities of Organic Chemicals to Fathead Minnows (Pimephales promelas) Volume IV. Center for Lake Superior Environmental Studies, University of Wisconsin, Superior, WI, 4, 355 p. ECOREF#:12859</t>
        </is>
      </c>
    </row>
    <row r="2161">
      <c r="A2161" t="n">
        <v>1303282.0</v>
      </c>
      <c r="B2161" t="inlineStr">
        <is>
          <t>3-Oxo-1lambda~5~,3lambda~5~-diarsoxane-1,1,3-trione</t>
        </is>
      </c>
      <c r="C2161"/>
      <c r="D2161" t="inlineStr">
        <is>
          <t>Unmeasured</t>
        </is>
      </c>
      <c r="E2161" t="inlineStr">
        <is>
          <t>Not coded</t>
        </is>
      </c>
      <c r="F2161"/>
      <c r="G2161"/>
      <c r="H2161"/>
      <c r="I2161"/>
      <c r="J2161"/>
      <c r="K2161"/>
      <c r="L2161" t="inlineStr">
        <is>
          <t>Pimephales promelas</t>
        </is>
      </c>
      <c r="M2161" t="inlineStr">
        <is>
          <t>Fathead Minnow</t>
        </is>
      </c>
      <c r="N2161"/>
      <c r="O2161"/>
      <c r="P2161" t="n">
        <v>32.0</v>
      </c>
      <c r="Q2161"/>
      <c r="R2161"/>
      <c r="S2161"/>
      <c r="T2161"/>
      <c r="U2161" t="inlineStr">
        <is>
          <t>Day(s)</t>
        </is>
      </c>
      <c r="V2161" t="inlineStr">
        <is>
          <t>Flow-through</t>
        </is>
      </c>
      <c r="W2161" t="inlineStr">
        <is>
          <t>Fresh water</t>
        </is>
      </c>
      <c r="X2161" t="inlineStr">
        <is>
          <t>Lab</t>
        </is>
      </c>
      <c r="Y2161" t="n">
        <v>6.0</v>
      </c>
      <c r="Z2161" t="inlineStr">
        <is>
          <t>Total</t>
        </is>
      </c>
      <c r="AA2161"/>
      <c r="AB2161" t="n">
        <v>26.3</v>
      </c>
      <c r="AC2161"/>
      <c r="AD2161"/>
      <c r="AE2161"/>
      <c r="AF2161"/>
      <c r="AG2161" t="inlineStr">
        <is>
          <t>AI mg/L</t>
        </is>
      </c>
      <c r="AH2161"/>
      <c r="AI2161"/>
      <c r="AJ2161"/>
      <c r="AK2161"/>
      <c r="AL2161"/>
      <c r="AM2161"/>
      <c r="AN2161"/>
      <c r="AO2161"/>
      <c r="AP2161"/>
      <c r="AQ2161"/>
      <c r="AR2161"/>
      <c r="AS2161"/>
      <c r="AT2161"/>
      <c r="AU2161"/>
      <c r="AV2161"/>
      <c r="AW2161"/>
      <c r="AX2161" t="inlineStr">
        <is>
          <t>Mortality</t>
        </is>
      </c>
      <c r="AY2161" t="inlineStr">
        <is>
          <t>Mortality</t>
        </is>
      </c>
      <c r="AZ2161" t="inlineStr">
        <is>
          <t>LC50</t>
        </is>
      </c>
      <c r="BA2161"/>
      <c r="BB2161" t="n">
        <v>4.0</v>
      </c>
      <c r="BC2161"/>
      <c r="BD2161"/>
      <c r="BE2161"/>
      <c r="BF2161"/>
      <c r="BG2161" t="inlineStr">
        <is>
          <t>Day(s)</t>
        </is>
      </c>
      <c r="BH2161"/>
      <c r="BI2161" t="inlineStr">
        <is>
          <t>DTXSID1034343</t>
        </is>
      </c>
      <c r="BJ2161"/>
      <c r="BK2161"/>
      <c r="BL2161"/>
      <c r="BM2161"/>
      <c r="BN2161"/>
      <c r="BO2161"/>
      <c r="BP2161"/>
      <c r="BQ2161"/>
      <c r="BR2161"/>
      <c r="BS2161"/>
      <c r="BT2161" t="inlineStr">
        <is>
          <t>--</t>
        </is>
      </c>
      <c r="BU2161"/>
      <c r="BV2161"/>
      <c r="BW2161"/>
      <c r="BX2161"/>
      <c r="BY2161"/>
      <c r="BZ2161"/>
      <c r="CA2161"/>
      <c r="CB2161"/>
      <c r="CC2161"/>
      <c r="CD2161"/>
      <c r="CE2161"/>
      <c r="CF2161"/>
      <c r="CG2161"/>
      <c r="CH2161"/>
      <c r="CI2161" t="inlineStr">
        <is>
          <t xml:space="preserve"> TESTID/1//DOSES/3.6/7.9/17.5/33.5/73.5 MG/L//MSMT/NR//SOURCE/LAB//WTINT/NR//DNUM/6//SEX/NR//TMETH/ASTM//STYPE/ACUTE//ETIME/96 H//AP RATE/NR//SAMPN/NR//WTAT/NR//INTAKE/NR//COMPEP/NR//LD/NR//DW/NR//STST/NR//HMA/NR//NA/NR//CL/NR//DIC/NR//CA/NR//POT/NR//MG/NR//SO4/NR//SULF/NR//</t>
        </is>
      </c>
      <c r="CJ2161" t="inlineStr">
        <is>
          <t xml:space="preserve">   TESTID/1//DOSES/3.6/7.9/17.5/33.5/73.5 MG/L//MSMT/NR//SOURCE/LAB//WTINT/NR//DNUM/6//SEX/NR//TMETH/ASTM//STYPE/ACUTE//ETIME/96 H//AP RATE/NR//SAMPN/NR//WTAT/NR//INTAKE/NR//COMPEP/NR//LD/NR//DW/NR//STST/NR//HMA/NR//NA/NR//CL/NR//DIC/NR//CA/NR//POT/NR//MG/NR//SO4/NR//SULF/NR//</t>
        </is>
      </c>
      <c r="CK2161" t="inlineStr">
        <is>
          <t>De Foe,D.L.</t>
        </is>
      </c>
      <c r="CL2161" t="n">
        <v>3687.0</v>
      </c>
      <c r="CM2161" t="inlineStr">
        <is>
          <t>Arsenic (V) Test Results</t>
        </is>
      </c>
      <c r="CN2161" t="inlineStr">
        <is>
          <t>U.S.EPA, Duluth, MN (Memo to R.L.Spehar, U.S.EPA, Duluth, MN):9 p.</t>
        </is>
      </c>
      <c r="CO2161" t="n">
        <v>1982.0</v>
      </c>
      <c r="CP2161" t="inlineStr">
        <is>
          <t>De Foe,D.L. (1982). Arsenic (V) Test Results. U.S.EPA, Duluth, MN (Memo to R.L.Spehar, U.S.EPA, Duluth, MN), 9 p. ECOREF#:3687</t>
        </is>
      </c>
    </row>
    <row r="2162">
      <c r="A2162" t="n">
        <v>1303282.0</v>
      </c>
      <c r="B2162" t="inlineStr">
        <is>
          <t>3-Oxo-1lambda~5~,3lambda~5~-diarsoxane-1,1,3-trione</t>
        </is>
      </c>
      <c r="C2162"/>
      <c r="D2162" t="inlineStr">
        <is>
          <t>Unmeasured</t>
        </is>
      </c>
      <c r="E2162" t="inlineStr">
        <is>
          <t>Not coded</t>
        </is>
      </c>
      <c r="F2162"/>
      <c r="G2162"/>
      <c r="H2162"/>
      <c r="I2162"/>
      <c r="J2162"/>
      <c r="K2162"/>
      <c r="L2162" t="inlineStr">
        <is>
          <t>Pimephales promelas</t>
        </is>
      </c>
      <c r="M2162" t="inlineStr">
        <is>
          <t>Fathead Minnow</t>
        </is>
      </c>
      <c r="N2162"/>
      <c r="O2162"/>
      <c r="P2162" t="n">
        <v>32.0</v>
      </c>
      <c r="Q2162"/>
      <c r="R2162"/>
      <c r="S2162"/>
      <c r="T2162"/>
      <c r="U2162" t="inlineStr">
        <is>
          <t>Day(s)</t>
        </is>
      </c>
      <c r="V2162" t="inlineStr">
        <is>
          <t>Flow-through</t>
        </is>
      </c>
      <c r="W2162" t="inlineStr">
        <is>
          <t>Fresh water</t>
        </is>
      </c>
      <c r="X2162" t="inlineStr">
        <is>
          <t>Lab</t>
        </is>
      </c>
      <c r="Y2162"/>
      <c r="Z2162" t="inlineStr">
        <is>
          <t>Total</t>
        </is>
      </c>
      <c r="AA2162"/>
      <c r="AB2162" t="n">
        <v>25.6</v>
      </c>
      <c r="AC2162"/>
      <c r="AD2162"/>
      <c r="AE2162"/>
      <c r="AF2162"/>
      <c r="AG2162" t="inlineStr">
        <is>
          <t>AI mg/L</t>
        </is>
      </c>
      <c r="AH2162"/>
      <c r="AI2162"/>
      <c r="AJ2162"/>
      <c r="AK2162"/>
      <c r="AL2162"/>
      <c r="AM2162"/>
      <c r="AN2162"/>
      <c r="AO2162"/>
      <c r="AP2162"/>
      <c r="AQ2162"/>
      <c r="AR2162"/>
      <c r="AS2162"/>
      <c r="AT2162"/>
      <c r="AU2162"/>
      <c r="AV2162"/>
      <c r="AW2162"/>
      <c r="AX2162" t="inlineStr">
        <is>
          <t>Mortality</t>
        </is>
      </c>
      <c r="AY2162" t="inlineStr">
        <is>
          <t>Mortality</t>
        </is>
      </c>
      <c r="AZ2162" t="inlineStr">
        <is>
          <t>LC50</t>
        </is>
      </c>
      <c r="BA2162"/>
      <c r="BB2162" t="n">
        <v>4.0</v>
      </c>
      <c r="BC2162"/>
      <c r="BD2162"/>
      <c r="BE2162"/>
      <c r="BF2162"/>
      <c r="BG2162" t="inlineStr">
        <is>
          <t>Day(s)</t>
        </is>
      </c>
      <c r="BH2162"/>
      <c r="BI2162" t="inlineStr">
        <is>
          <t>DTXSID1034343</t>
        </is>
      </c>
      <c r="BJ2162"/>
      <c r="BK2162"/>
      <c r="BL2162"/>
      <c r="BM2162"/>
      <c r="BN2162"/>
      <c r="BO2162"/>
      <c r="BP2162"/>
      <c r="BQ2162"/>
      <c r="BR2162"/>
      <c r="BS2162"/>
      <c r="BT2162" t="inlineStr">
        <is>
          <t>--</t>
        </is>
      </c>
      <c r="BU2162"/>
      <c r="BV2162"/>
      <c r="BW2162"/>
      <c r="BX2162"/>
      <c r="BY2162"/>
      <c r="BZ2162"/>
      <c r="CA2162"/>
      <c r="CB2162"/>
      <c r="CC2162"/>
      <c r="CD2162"/>
      <c r="CE2162"/>
      <c r="CF2162"/>
      <c r="CG2162"/>
      <c r="CH2162"/>
      <c r="CI2162" t="inlineStr">
        <is>
          <t xml:space="preserve"> INCLUDES THE HIGHEST CONC//</t>
        </is>
      </c>
      <c r="CJ2162" t="inlineStr">
        <is>
          <t xml:space="preserve">   INCLUDES THE HIGHEST CONC//</t>
        </is>
      </c>
      <c r="CK2162" t="inlineStr">
        <is>
          <t>De Foe,D.L.</t>
        </is>
      </c>
      <c r="CL2162" t="n">
        <v>3687.0</v>
      </c>
      <c r="CM2162" t="inlineStr">
        <is>
          <t>Arsenic (V) Test Results</t>
        </is>
      </c>
      <c r="CN2162" t="inlineStr">
        <is>
          <t>U.S.EPA, Duluth, MN (Memo to R.L.Spehar, U.S.EPA, Duluth, MN):9 p.</t>
        </is>
      </c>
      <c r="CO2162" t="n">
        <v>1982.0</v>
      </c>
      <c r="CP2162" t="inlineStr">
        <is>
          <t>De Foe,D.L. (1982). Arsenic (V) Test Results. U.S.EPA, Duluth, MN (Memo to R.L.Spehar, U.S.EPA, Duluth, MN), 9 p. ECOREF#:3687</t>
        </is>
      </c>
    </row>
    <row r="2163">
      <c r="A2163" t="n">
        <v>1303339.0</v>
      </c>
      <c r="B2163" t="inlineStr">
        <is>
          <t>Arsenic trisulfide (As2S3)</t>
        </is>
      </c>
      <c r="C2163"/>
      <c r="D2163" t="inlineStr">
        <is>
          <t>Unmeasured</t>
        </is>
      </c>
      <c r="E2163" t="inlineStr">
        <is>
          <t>United States Environmental Protection Agency</t>
        </is>
      </c>
      <c r="F2163"/>
      <c r="G2163"/>
      <c r="H2163"/>
      <c r="I2163"/>
      <c r="J2163"/>
      <c r="K2163"/>
      <c r="L2163" t="inlineStr">
        <is>
          <t>Pimephales promelas</t>
        </is>
      </c>
      <c r="M2163" t="inlineStr">
        <is>
          <t>Fathead Minnow</t>
        </is>
      </c>
      <c r="N2163"/>
      <c r="O2163"/>
      <c r="P2163"/>
      <c r="Q2163"/>
      <c r="R2163"/>
      <c r="S2163"/>
      <c r="T2163"/>
      <c r="U2163"/>
      <c r="V2163" t="inlineStr">
        <is>
          <t>Static</t>
        </is>
      </c>
      <c r="W2163" t="inlineStr">
        <is>
          <t>Fresh water</t>
        </is>
      </c>
      <c r="X2163" t="inlineStr">
        <is>
          <t>Lab</t>
        </is>
      </c>
      <c r="Y2163"/>
      <c r="Z2163" t="inlineStr">
        <is>
          <t>Total</t>
        </is>
      </c>
      <c r="AA2163"/>
      <c r="AB2163" t="n">
        <v>135.1</v>
      </c>
      <c r="AC2163"/>
      <c r="AD2163" t="n">
        <v>107.3</v>
      </c>
      <c r="AE2163"/>
      <c r="AF2163" t="n">
        <v>173.6</v>
      </c>
      <c r="AG2163" t="inlineStr">
        <is>
          <t>AI mg/L</t>
        </is>
      </c>
      <c r="AH2163"/>
      <c r="AI2163"/>
      <c r="AJ2163"/>
      <c r="AK2163"/>
      <c r="AL2163"/>
      <c r="AM2163"/>
      <c r="AN2163"/>
      <c r="AO2163"/>
      <c r="AP2163"/>
      <c r="AQ2163"/>
      <c r="AR2163"/>
      <c r="AS2163"/>
      <c r="AT2163"/>
      <c r="AU2163"/>
      <c r="AV2163"/>
      <c r="AW2163"/>
      <c r="AX2163" t="inlineStr">
        <is>
          <t>Mortality</t>
        </is>
      </c>
      <c r="AY2163" t="inlineStr">
        <is>
          <t>Mortality</t>
        </is>
      </c>
      <c r="AZ2163" t="inlineStr">
        <is>
          <t>LC50</t>
        </is>
      </c>
      <c r="BA2163"/>
      <c r="BB2163" t="n">
        <v>4.0</v>
      </c>
      <c r="BC2163"/>
      <c r="BD2163"/>
      <c r="BE2163"/>
      <c r="BF2163"/>
      <c r="BG2163" t="inlineStr">
        <is>
          <t>Day(s)</t>
        </is>
      </c>
      <c r="BH2163" t="inlineStr">
        <is>
          <t>Powder</t>
        </is>
      </c>
      <c r="BI2163" t="inlineStr">
        <is>
          <t>DTXSID50274153</t>
        </is>
      </c>
      <c r="BJ2163" t="inlineStr">
        <is>
          <t>10.1016/0043-1354(79)90084-8</t>
        </is>
      </c>
      <c r="BK2163"/>
      <c r="BL2163" t="inlineStr">
        <is>
          <t>Acute</t>
        </is>
      </c>
      <c r="BM2163"/>
      <c r="BN2163"/>
      <c r="BO2163"/>
      <c r="BP2163"/>
      <c r="BQ2163"/>
      <c r="BR2163"/>
      <c r="BS2163"/>
      <c r="BT2163" t="inlineStr">
        <is>
          <t>--</t>
        </is>
      </c>
      <c r="BU2163"/>
      <c r="BV2163"/>
      <c r="BW2163"/>
      <c r="BX2163"/>
      <c r="BY2163"/>
      <c r="BZ2163"/>
      <c r="CA2163"/>
      <c r="CB2163"/>
      <c r="CC2163"/>
      <c r="CD2163"/>
      <c r="CE2163"/>
      <c r="CF2163"/>
      <c r="CG2163"/>
      <c r="CH2163"/>
      <c r="CI2163"/>
      <c r="CJ2163" t="inlineStr">
        <is>
          <t xml:space="preserve">SOURCE/FROM THE EPA NEWTOWN FISH TOXICOLOGY STATION, CINCINNATI, OHIO//TMETH/EPA-660-3-75-009//MEDIA/UNAERATED RECONSTITUTED SOFT WATER//   </t>
        </is>
      </c>
      <c r="CK2163" t="inlineStr">
        <is>
          <t>Curtis,M.W., T.L. Copeland, and C.H. Ward</t>
        </is>
      </c>
      <c r="CL2163" t="n">
        <v>875.0</v>
      </c>
      <c r="CM2163" t="inlineStr">
        <is>
          <t>Acute Toxicity of 12 Industrial Chemicals to Freshwater and Saltwater Organisms</t>
        </is>
      </c>
      <c r="CN2163" t="inlineStr">
        <is>
          <t>Water Res.13(2): 137-141</t>
        </is>
      </c>
      <c r="CO2163" t="n">
        <v>1979.0</v>
      </c>
      <c r="CP2163" t="inlineStr">
        <is>
          <t>Curtis,M.W., T.L. Copeland, and C.H. Ward (1979). Acute Toxicity of 12 Industrial Chemicals to Freshwater and Saltwater Organisms. Water Res., 13, (2), 137-141. doi:10.1016/0043-1354(79)90084-8. ECOREF#:875</t>
        </is>
      </c>
    </row>
    <row r="2164">
      <c r="A2164" t="n">
        <v>1306190.0</v>
      </c>
      <c r="B2164" t="inlineStr">
        <is>
          <t>Cadmium oxide</t>
        </is>
      </c>
      <c r="C2164"/>
      <c r="D2164" t="inlineStr">
        <is>
          <t>Unmeasured</t>
        </is>
      </c>
      <c r="E2164" t="inlineStr">
        <is>
          <t>Not coded</t>
        </is>
      </c>
      <c r="F2164"/>
      <c r="G2164"/>
      <c r="H2164"/>
      <c r="I2164"/>
      <c r="J2164"/>
      <c r="K2164"/>
      <c r="L2164" t="inlineStr">
        <is>
          <t>Pimephales promelas</t>
        </is>
      </c>
      <c r="M2164" t="inlineStr">
        <is>
          <t>Fathead Minnow</t>
        </is>
      </c>
      <c r="N2164" t="inlineStr">
        <is>
          <t>Neonate</t>
        </is>
      </c>
      <c r="O2164" t="inlineStr">
        <is>
          <t>&lt;</t>
        </is>
      </c>
      <c r="P2164" t="n">
        <v>24.0</v>
      </c>
      <c r="Q2164"/>
      <c r="R2164"/>
      <c r="S2164"/>
      <c r="T2164"/>
      <c r="U2164" t="inlineStr">
        <is>
          <t>Hour(s)</t>
        </is>
      </c>
      <c r="V2164" t="inlineStr">
        <is>
          <t>Static</t>
        </is>
      </c>
      <c r="W2164" t="inlineStr">
        <is>
          <t>Fresh water</t>
        </is>
      </c>
      <c r="X2164" t="inlineStr">
        <is>
          <t>Lab</t>
        </is>
      </c>
      <c r="Y2164"/>
      <c r="Z2164" t="inlineStr">
        <is>
          <t>Total</t>
        </is>
      </c>
      <c r="AA2164"/>
      <c r="AB2164" t="n">
        <v>9.35</v>
      </c>
      <c r="AC2164"/>
      <c r="AD2164"/>
      <c r="AE2164"/>
      <c r="AF2164"/>
      <c r="AG2164" t="inlineStr">
        <is>
          <t>AI mg/L</t>
        </is>
      </c>
      <c r="AH2164"/>
      <c r="AI2164"/>
      <c r="AJ2164"/>
      <c r="AK2164"/>
      <c r="AL2164"/>
      <c r="AM2164"/>
      <c r="AN2164"/>
      <c r="AO2164"/>
      <c r="AP2164"/>
      <c r="AQ2164"/>
      <c r="AR2164"/>
      <c r="AS2164"/>
      <c r="AT2164"/>
      <c r="AU2164"/>
      <c r="AV2164"/>
      <c r="AW2164"/>
      <c r="AX2164" t="inlineStr">
        <is>
          <t>Mortality</t>
        </is>
      </c>
      <c r="AY2164" t="inlineStr">
        <is>
          <t>Mortality</t>
        </is>
      </c>
      <c r="AZ2164" t="inlineStr">
        <is>
          <t>LC50</t>
        </is>
      </c>
      <c r="BA2164"/>
      <c r="BB2164" t="n">
        <v>4.0</v>
      </c>
      <c r="BC2164"/>
      <c r="BD2164"/>
      <c r="BE2164"/>
      <c r="BF2164"/>
      <c r="BG2164" t="inlineStr">
        <is>
          <t>Day(s)</t>
        </is>
      </c>
      <c r="BH2164"/>
      <c r="BI2164" t="inlineStr">
        <is>
          <t>DTXSID0024715</t>
        </is>
      </c>
      <c r="BJ2164"/>
      <c r="BK2164"/>
      <c r="BL2164"/>
      <c r="BM2164"/>
      <c r="BN2164"/>
      <c r="BO2164"/>
      <c r="BP2164"/>
      <c r="BQ2164"/>
      <c r="BR2164"/>
      <c r="BS2164"/>
      <c r="BT2164" t="inlineStr">
        <is>
          <t>--</t>
        </is>
      </c>
      <c r="BU2164"/>
      <c r="BV2164"/>
      <c r="BW2164"/>
      <c r="BX2164"/>
      <c r="BY2164"/>
      <c r="BZ2164"/>
      <c r="CA2164"/>
      <c r="CB2164"/>
      <c r="CC2164"/>
      <c r="CD2164"/>
      <c r="CE2164"/>
      <c r="CF2164"/>
      <c r="CG2164"/>
      <c r="CH2164"/>
      <c r="CI2164" t="inlineStr">
        <is>
          <t xml:space="preserve"> CONC/NOMINAL//TESTID/23//</t>
        </is>
      </c>
      <c r="CJ2164" t="inlineStr">
        <is>
          <t xml:space="preserve">   CONC/NOMINAL//TESTID/23//</t>
        </is>
      </c>
      <c r="CK2164" t="inlineStr">
        <is>
          <t>Gale,N.L., B.G. Wixson, and M. Erten</t>
        </is>
      </c>
      <c r="CL2164" t="n">
        <v>9180.0</v>
      </c>
      <c r="CM2164" t="inlineStr">
        <is>
          <t>An Evaluation of the Acute Toxicity of Lead, Zinc, and Cadmium in Missouri Ozark Groundwater</t>
        </is>
      </c>
      <c r="CN2164" t="inlineStr">
        <is>
          <t>Trace Subst. Environ. Health25:169-183</t>
        </is>
      </c>
      <c r="CO2164" t="n">
        <v>1992.0</v>
      </c>
      <c r="CP2164" t="inlineStr">
        <is>
          <t>Gale,N.L., B.G. Wixson, and M. Erten (1992). An Evaluation of the Acute Toxicity of Lead, Zinc, and Cadmium in Missouri Ozark Groundwater. Trace Subst. Environ. Health, 25, 169-183. ECOREF#:9180</t>
        </is>
      </c>
    </row>
    <row r="2165">
      <c r="A2165" t="n">
        <v>1306190.0</v>
      </c>
      <c r="B2165" t="inlineStr">
        <is>
          <t>Cadmium oxide</t>
        </is>
      </c>
      <c r="C2165"/>
      <c r="D2165" t="inlineStr">
        <is>
          <t>Measured</t>
        </is>
      </c>
      <c r="E2165" t="inlineStr">
        <is>
          <t>Not coded</t>
        </is>
      </c>
      <c r="F2165"/>
      <c r="G2165"/>
      <c r="H2165"/>
      <c r="I2165"/>
      <c r="J2165"/>
      <c r="K2165"/>
      <c r="L2165" t="inlineStr">
        <is>
          <t>Pimephales promelas</t>
        </is>
      </c>
      <c r="M2165" t="inlineStr">
        <is>
          <t>Fathead Minnow</t>
        </is>
      </c>
      <c r="N2165" t="inlineStr">
        <is>
          <t>Neonate</t>
        </is>
      </c>
      <c r="O2165" t="inlineStr">
        <is>
          <t>&lt;</t>
        </is>
      </c>
      <c r="P2165" t="n">
        <v>24.0</v>
      </c>
      <c r="Q2165"/>
      <c r="R2165"/>
      <c r="S2165"/>
      <c r="T2165"/>
      <c r="U2165" t="inlineStr">
        <is>
          <t>Hour(s)</t>
        </is>
      </c>
      <c r="V2165" t="inlineStr">
        <is>
          <t>Static</t>
        </is>
      </c>
      <c r="W2165" t="inlineStr">
        <is>
          <t>Fresh water</t>
        </is>
      </c>
      <c r="X2165" t="inlineStr">
        <is>
          <t>Lab</t>
        </is>
      </c>
      <c r="Y2165"/>
      <c r="Z2165" t="inlineStr">
        <is>
          <t>Dissolved</t>
        </is>
      </c>
      <c r="AA2165"/>
      <c r="AB2165" t="n">
        <v>0.177</v>
      </c>
      <c r="AC2165"/>
      <c r="AD2165"/>
      <c r="AE2165"/>
      <c r="AF2165"/>
      <c r="AG2165" t="inlineStr">
        <is>
          <t>AI mg/L</t>
        </is>
      </c>
      <c r="AH2165"/>
      <c r="AI2165"/>
      <c r="AJ2165"/>
      <c r="AK2165"/>
      <c r="AL2165"/>
      <c r="AM2165"/>
      <c r="AN2165"/>
      <c r="AO2165"/>
      <c r="AP2165"/>
      <c r="AQ2165"/>
      <c r="AR2165"/>
      <c r="AS2165"/>
      <c r="AT2165"/>
      <c r="AU2165"/>
      <c r="AV2165"/>
      <c r="AW2165"/>
      <c r="AX2165" t="inlineStr">
        <is>
          <t>Mortality</t>
        </is>
      </c>
      <c r="AY2165" t="inlineStr">
        <is>
          <t>Mortality</t>
        </is>
      </c>
      <c r="AZ2165" t="inlineStr">
        <is>
          <t>LC50</t>
        </is>
      </c>
      <c r="BA2165"/>
      <c r="BB2165" t="n">
        <v>4.0</v>
      </c>
      <c r="BC2165"/>
      <c r="BD2165"/>
      <c r="BE2165"/>
      <c r="BF2165"/>
      <c r="BG2165" t="inlineStr">
        <is>
          <t>Day(s)</t>
        </is>
      </c>
      <c r="BH2165"/>
      <c r="BI2165" t="inlineStr">
        <is>
          <t>DTXSID0024715</t>
        </is>
      </c>
      <c r="BJ2165"/>
      <c r="BK2165"/>
      <c r="BL2165"/>
      <c r="BM2165"/>
      <c r="BN2165"/>
      <c r="BO2165"/>
      <c r="BP2165"/>
      <c r="BQ2165"/>
      <c r="BR2165"/>
      <c r="BS2165"/>
      <c r="BT2165" t="inlineStr">
        <is>
          <t>--</t>
        </is>
      </c>
      <c r="BU2165"/>
      <c r="BV2165"/>
      <c r="BW2165"/>
      <c r="BX2165"/>
      <c r="BY2165"/>
      <c r="BZ2165"/>
      <c r="CA2165"/>
      <c r="CB2165"/>
      <c r="CC2165"/>
      <c r="CD2165"/>
      <c r="CE2165"/>
      <c r="CF2165"/>
      <c r="CG2165"/>
      <c r="CH2165"/>
      <c r="CI2165" t="inlineStr">
        <is>
          <t xml:space="preserve"> CONC/DISSOLVED//TESTID/23//</t>
        </is>
      </c>
      <c r="CJ2165" t="inlineStr">
        <is>
          <t xml:space="preserve">   CONC/DISSOLVED//TESTID/23//</t>
        </is>
      </c>
      <c r="CK2165" t="inlineStr">
        <is>
          <t>Gale,N.L., B.G. Wixson, and M. Erten</t>
        </is>
      </c>
      <c r="CL2165" t="n">
        <v>9180.0</v>
      </c>
      <c r="CM2165" t="inlineStr">
        <is>
          <t>An Evaluation of the Acute Toxicity of Lead, Zinc, and Cadmium in Missouri Ozark Groundwater</t>
        </is>
      </c>
      <c r="CN2165" t="inlineStr">
        <is>
          <t>Trace Subst. Environ. Health25:169-183</t>
        </is>
      </c>
      <c r="CO2165" t="n">
        <v>1992.0</v>
      </c>
      <c r="CP2165" t="inlineStr">
        <is>
          <t>Gale,N.L., B.G. Wixson, and M. Erten (1992). An Evaluation of the Acute Toxicity of Lead, Zinc, and Cadmium in Missouri Ozark Groundwater. Trace Subst. Environ. Health, 25, 169-183. ECOREF#:9180</t>
        </is>
      </c>
    </row>
    <row r="2166">
      <c r="A2166" t="n">
        <v>1306190.0</v>
      </c>
      <c r="B2166" t="inlineStr">
        <is>
          <t>Cadmium oxide</t>
        </is>
      </c>
      <c r="C2166"/>
      <c r="D2166" t="inlineStr">
        <is>
          <t>Measured</t>
        </is>
      </c>
      <c r="E2166" t="inlineStr">
        <is>
          <t>Not coded</t>
        </is>
      </c>
      <c r="F2166"/>
      <c r="G2166"/>
      <c r="H2166"/>
      <c r="I2166"/>
      <c r="J2166"/>
      <c r="K2166"/>
      <c r="L2166" t="inlineStr">
        <is>
          <t>Pimephales promelas</t>
        </is>
      </c>
      <c r="M2166" t="inlineStr">
        <is>
          <t>Fathead Minnow</t>
        </is>
      </c>
      <c r="N2166" t="inlineStr">
        <is>
          <t>Neonate</t>
        </is>
      </c>
      <c r="O2166" t="inlineStr">
        <is>
          <t>&lt;</t>
        </is>
      </c>
      <c r="P2166" t="n">
        <v>24.0</v>
      </c>
      <c r="Q2166"/>
      <c r="R2166"/>
      <c r="S2166"/>
      <c r="T2166"/>
      <c r="U2166" t="inlineStr">
        <is>
          <t>Hour(s)</t>
        </is>
      </c>
      <c r="V2166" t="inlineStr">
        <is>
          <t>Static</t>
        </is>
      </c>
      <c r="W2166" t="inlineStr">
        <is>
          <t>Fresh water</t>
        </is>
      </c>
      <c r="X2166" t="inlineStr">
        <is>
          <t>Lab</t>
        </is>
      </c>
      <c r="Y2166"/>
      <c r="Z2166" t="inlineStr">
        <is>
          <t>Dissolved</t>
        </is>
      </c>
      <c r="AA2166"/>
      <c r="AB2166" t="n">
        <v>9.92</v>
      </c>
      <c r="AC2166"/>
      <c r="AD2166"/>
      <c r="AE2166"/>
      <c r="AF2166"/>
      <c r="AG2166" t="inlineStr">
        <is>
          <t>AI mg/L</t>
        </is>
      </c>
      <c r="AH2166"/>
      <c r="AI2166"/>
      <c r="AJ2166"/>
      <c r="AK2166"/>
      <c r="AL2166"/>
      <c r="AM2166"/>
      <c r="AN2166"/>
      <c r="AO2166"/>
      <c r="AP2166"/>
      <c r="AQ2166"/>
      <c r="AR2166"/>
      <c r="AS2166"/>
      <c r="AT2166"/>
      <c r="AU2166"/>
      <c r="AV2166"/>
      <c r="AW2166"/>
      <c r="AX2166" t="inlineStr">
        <is>
          <t>Mortality</t>
        </is>
      </c>
      <c r="AY2166" t="inlineStr">
        <is>
          <t>Mortality</t>
        </is>
      </c>
      <c r="AZ2166" t="inlineStr">
        <is>
          <t>LC50</t>
        </is>
      </c>
      <c r="BA2166"/>
      <c r="BB2166" t="n">
        <v>4.0</v>
      </c>
      <c r="BC2166"/>
      <c r="BD2166"/>
      <c r="BE2166"/>
      <c r="BF2166"/>
      <c r="BG2166" t="inlineStr">
        <is>
          <t>Day(s)</t>
        </is>
      </c>
      <c r="BH2166"/>
      <c r="BI2166" t="inlineStr">
        <is>
          <t>DTXSID0024715</t>
        </is>
      </c>
      <c r="BJ2166"/>
      <c r="BK2166"/>
      <c r="BL2166"/>
      <c r="BM2166"/>
      <c r="BN2166"/>
      <c r="BO2166"/>
      <c r="BP2166"/>
      <c r="BQ2166"/>
      <c r="BR2166"/>
      <c r="BS2166"/>
      <c r="BT2166" t="inlineStr">
        <is>
          <t>--</t>
        </is>
      </c>
      <c r="BU2166"/>
      <c r="BV2166"/>
      <c r="BW2166"/>
      <c r="BX2166"/>
      <c r="BY2166"/>
      <c r="BZ2166"/>
      <c r="CA2166"/>
      <c r="CB2166"/>
      <c r="CC2166"/>
      <c r="CD2166"/>
      <c r="CE2166"/>
      <c r="CF2166"/>
      <c r="CG2166"/>
      <c r="CH2166"/>
      <c r="CI2166" t="inlineStr">
        <is>
          <t xml:space="preserve"> CONC/EASILY DISSOLVED//TESTID/23//</t>
        </is>
      </c>
      <c r="CJ2166" t="inlineStr">
        <is>
          <t xml:space="preserve">   CONC/EASILY DISSOLVED//TESTID/23//</t>
        </is>
      </c>
      <c r="CK2166" t="inlineStr">
        <is>
          <t>Gale,N.L., B.G. Wixson, and M. Erten</t>
        </is>
      </c>
      <c r="CL2166" t="n">
        <v>9180.0</v>
      </c>
      <c r="CM2166" t="inlineStr">
        <is>
          <t>An Evaluation of the Acute Toxicity of Lead, Zinc, and Cadmium in Missouri Ozark Groundwater</t>
        </is>
      </c>
      <c r="CN2166" t="inlineStr">
        <is>
          <t>Trace Subst. Environ. Health25:169-183</t>
        </is>
      </c>
      <c r="CO2166" t="n">
        <v>1992.0</v>
      </c>
      <c r="CP2166" t="inlineStr">
        <is>
          <t>Gale,N.L., B.G. Wixson, and M. Erten (1992). An Evaluation of the Acute Toxicity of Lead, Zinc, and Cadmium in Missouri Ozark Groundwater. Trace Subst. Environ. Health, 25, 169-183. ECOREF#:9180</t>
        </is>
      </c>
    </row>
    <row r="2167">
      <c r="A2167" t="n">
        <v>1306190.0</v>
      </c>
      <c r="B2167" t="inlineStr">
        <is>
          <t>Cadmium oxide</t>
        </is>
      </c>
      <c r="C2167"/>
      <c r="D2167" t="inlineStr">
        <is>
          <t>Measured</t>
        </is>
      </c>
      <c r="E2167" t="inlineStr">
        <is>
          <t>Not coded</t>
        </is>
      </c>
      <c r="F2167"/>
      <c r="G2167"/>
      <c r="H2167"/>
      <c r="I2167"/>
      <c r="J2167"/>
      <c r="K2167"/>
      <c r="L2167" t="inlineStr">
        <is>
          <t>Pimephales promelas</t>
        </is>
      </c>
      <c r="M2167" t="inlineStr">
        <is>
          <t>Fathead Minnow</t>
        </is>
      </c>
      <c r="N2167" t="inlineStr">
        <is>
          <t>Neonate</t>
        </is>
      </c>
      <c r="O2167" t="inlineStr">
        <is>
          <t>&lt;</t>
        </is>
      </c>
      <c r="P2167" t="n">
        <v>24.0</v>
      </c>
      <c r="Q2167"/>
      <c r="R2167"/>
      <c r="S2167"/>
      <c r="T2167"/>
      <c r="U2167" t="inlineStr">
        <is>
          <t>Hour(s)</t>
        </is>
      </c>
      <c r="V2167" t="inlineStr">
        <is>
          <t>Static</t>
        </is>
      </c>
      <c r="W2167" t="inlineStr">
        <is>
          <t>Fresh water</t>
        </is>
      </c>
      <c r="X2167" t="inlineStr">
        <is>
          <t>Lab</t>
        </is>
      </c>
      <c r="Y2167"/>
      <c r="Z2167" t="inlineStr">
        <is>
          <t>Total</t>
        </is>
      </c>
      <c r="AA2167"/>
      <c r="AB2167" t="n">
        <v>7.029</v>
      </c>
      <c r="AC2167"/>
      <c r="AD2167"/>
      <c r="AE2167"/>
      <c r="AF2167"/>
      <c r="AG2167" t="inlineStr">
        <is>
          <t>AI mg/L</t>
        </is>
      </c>
      <c r="AH2167"/>
      <c r="AI2167"/>
      <c r="AJ2167"/>
      <c r="AK2167"/>
      <c r="AL2167"/>
      <c r="AM2167"/>
      <c r="AN2167"/>
      <c r="AO2167"/>
      <c r="AP2167"/>
      <c r="AQ2167"/>
      <c r="AR2167"/>
      <c r="AS2167"/>
      <c r="AT2167"/>
      <c r="AU2167"/>
      <c r="AV2167"/>
      <c r="AW2167"/>
      <c r="AX2167" t="inlineStr">
        <is>
          <t>Mortality</t>
        </is>
      </c>
      <c r="AY2167" t="inlineStr">
        <is>
          <t>Mortality</t>
        </is>
      </c>
      <c r="AZ2167" t="inlineStr">
        <is>
          <t>LC50</t>
        </is>
      </c>
      <c r="BA2167"/>
      <c r="BB2167" t="n">
        <v>4.0</v>
      </c>
      <c r="BC2167"/>
      <c r="BD2167"/>
      <c r="BE2167"/>
      <c r="BF2167"/>
      <c r="BG2167" t="inlineStr">
        <is>
          <t>Day(s)</t>
        </is>
      </c>
      <c r="BH2167"/>
      <c r="BI2167" t="inlineStr">
        <is>
          <t>DTXSID0024715</t>
        </is>
      </c>
      <c r="BJ2167"/>
      <c r="BK2167"/>
      <c r="BL2167"/>
      <c r="BM2167"/>
      <c r="BN2167"/>
      <c r="BO2167"/>
      <c r="BP2167"/>
      <c r="BQ2167"/>
      <c r="BR2167"/>
      <c r="BS2167"/>
      <c r="BT2167" t="inlineStr">
        <is>
          <t>--</t>
        </is>
      </c>
      <c r="BU2167"/>
      <c r="BV2167"/>
      <c r="BW2167"/>
      <c r="BX2167"/>
      <c r="BY2167"/>
      <c r="BZ2167"/>
      <c r="CA2167"/>
      <c r="CB2167"/>
      <c r="CC2167"/>
      <c r="CD2167"/>
      <c r="CE2167"/>
      <c r="CF2167"/>
      <c r="CG2167"/>
      <c r="CH2167"/>
      <c r="CI2167" t="inlineStr">
        <is>
          <t xml:space="preserve"> CONC/AVAILABLE//TESTID/23//</t>
        </is>
      </c>
      <c r="CJ2167" t="inlineStr">
        <is>
          <t xml:space="preserve">   CONC/AVAILABLE//TESTID/23//</t>
        </is>
      </c>
      <c r="CK2167" t="inlineStr">
        <is>
          <t>Gale,N.L., B.G. Wixson, and M. Erten</t>
        </is>
      </c>
      <c r="CL2167" t="n">
        <v>9180.0</v>
      </c>
      <c r="CM2167" t="inlineStr">
        <is>
          <t>An Evaluation of the Acute Toxicity of Lead, Zinc, and Cadmium in Missouri Ozark Groundwater</t>
        </is>
      </c>
      <c r="CN2167" t="inlineStr">
        <is>
          <t>Trace Subst. Environ. Health25:169-183</t>
        </is>
      </c>
      <c r="CO2167" t="n">
        <v>1992.0</v>
      </c>
      <c r="CP2167" t="inlineStr">
        <is>
          <t>Gale,N.L., B.G. Wixson, and M. Erten (1992). An Evaluation of the Acute Toxicity of Lead, Zinc, and Cadmium in Missouri Ozark Groundwater. Trace Subst. Environ. Health, 25, 169-183. ECOREF#:9180</t>
        </is>
      </c>
    </row>
    <row r="2168">
      <c r="A2168" t="n">
        <v>1306190.0</v>
      </c>
      <c r="B2168" t="inlineStr">
        <is>
          <t>Cadmium oxide</t>
        </is>
      </c>
      <c r="C2168"/>
      <c r="D2168" t="inlineStr">
        <is>
          <t>Measured</t>
        </is>
      </c>
      <c r="E2168" t="inlineStr">
        <is>
          <t>Not coded</t>
        </is>
      </c>
      <c r="F2168"/>
      <c r="G2168"/>
      <c r="H2168"/>
      <c r="I2168"/>
      <c r="J2168"/>
      <c r="K2168"/>
      <c r="L2168" t="inlineStr">
        <is>
          <t>Pimephales promelas</t>
        </is>
      </c>
      <c r="M2168" t="inlineStr">
        <is>
          <t>Fathead Minnow</t>
        </is>
      </c>
      <c r="N2168" t="inlineStr">
        <is>
          <t>Neonate</t>
        </is>
      </c>
      <c r="O2168" t="inlineStr">
        <is>
          <t>&lt;</t>
        </is>
      </c>
      <c r="P2168" t="n">
        <v>24.0</v>
      </c>
      <c r="Q2168"/>
      <c r="R2168"/>
      <c r="S2168"/>
      <c r="T2168"/>
      <c r="U2168" t="inlineStr">
        <is>
          <t>Hour(s)</t>
        </is>
      </c>
      <c r="V2168" t="inlineStr">
        <is>
          <t>Static</t>
        </is>
      </c>
      <c r="W2168" t="inlineStr">
        <is>
          <t>Fresh water</t>
        </is>
      </c>
      <c r="X2168" t="inlineStr">
        <is>
          <t>Lab</t>
        </is>
      </c>
      <c r="Y2168"/>
      <c r="Z2168" t="inlineStr">
        <is>
          <t>Total</t>
        </is>
      </c>
      <c r="AA2168"/>
      <c r="AB2168" t="n">
        <v>10.47</v>
      </c>
      <c r="AC2168"/>
      <c r="AD2168"/>
      <c r="AE2168"/>
      <c r="AF2168"/>
      <c r="AG2168" t="inlineStr">
        <is>
          <t>AI mg/L</t>
        </is>
      </c>
      <c r="AH2168"/>
      <c r="AI2168"/>
      <c r="AJ2168"/>
      <c r="AK2168"/>
      <c r="AL2168"/>
      <c r="AM2168"/>
      <c r="AN2168"/>
      <c r="AO2168"/>
      <c r="AP2168"/>
      <c r="AQ2168"/>
      <c r="AR2168"/>
      <c r="AS2168"/>
      <c r="AT2168"/>
      <c r="AU2168"/>
      <c r="AV2168"/>
      <c r="AW2168"/>
      <c r="AX2168" t="inlineStr">
        <is>
          <t>Mortality</t>
        </is>
      </c>
      <c r="AY2168" t="inlineStr">
        <is>
          <t>Mortality</t>
        </is>
      </c>
      <c r="AZ2168" t="inlineStr">
        <is>
          <t>LC50</t>
        </is>
      </c>
      <c r="BA2168"/>
      <c r="BB2168" t="n">
        <v>4.0</v>
      </c>
      <c r="BC2168"/>
      <c r="BD2168"/>
      <c r="BE2168"/>
      <c r="BF2168"/>
      <c r="BG2168" t="inlineStr">
        <is>
          <t>Day(s)</t>
        </is>
      </c>
      <c r="BH2168"/>
      <c r="BI2168" t="inlineStr">
        <is>
          <t>DTXSID0024715</t>
        </is>
      </c>
      <c r="BJ2168"/>
      <c r="BK2168"/>
      <c r="BL2168"/>
      <c r="BM2168"/>
      <c r="BN2168"/>
      <c r="BO2168"/>
      <c r="BP2168"/>
      <c r="BQ2168"/>
      <c r="BR2168"/>
      <c r="BS2168"/>
      <c r="BT2168" t="inlineStr">
        <is>
          <t>--</t>
        </is>
      </c>
      <c r="BU2168"/>
      <c r="BV2168"/>
      <c r="BW2168"/>
      <c r="BX2168"/>
      <c r="BY2168"/>
      <c r="BZ2168"/>
      <c r="CA2168"/>
      <c r="CB2168"/>
      <c r="CC2168"/>
      <c r="CD2168"/>
      <c r="CE2168"/>
      <c r="CF2168"/>
      <c r="CG2168"/>
      <c r="CH2168"/>
      <c r="CI2168" t="inlineStr">
        <is>
          <t xml:space="preserve"> CONC/TOTAL//TESTID/23//</t>
        </is>
      </c>
      <c r="CJ2168" t="inlineStr">
        <is>
          <t xml:space="preserve">   CONC/TOTAL//TESTID/23//</t>
        </is>
      </c>
      <c r="CK2168" t="inlineStr">
        <is>
          <t>Gale,N.L., B.G. Wixson, and M. Erten</t>
        </is>
      </c>
      <c r="CL2168" t="n">
        <v>9180.0</v>
      </c>
      <c r="CM2168" t="inlineStr">
        <is>
          <t>An Evaluation of the Acute Toxicity of Lead, Zinc, and Cadmium in Missouri Ozark Groundwater</t>
        </is>
      </c>
      <c r="CN2168" t="inlineStr">
        <is>
          <t>Trace Subst. Environ. Health25:169-183</t>
        </is>
      </c>
      <c r="CO2168" t="n">
        <v>1992.0</v>
      </c>
      <c r="CP2168" t="inlineStr">
        <is>
          <t>Gale,N.L., B.G. Wixson, and M. Erten (1992). An Evaluation of the Acute Toxicity of Lead, Zinc, and Cadmium in Missouri Ozark Groundwater. Trace Subst. Environ. Health, 25, 169-183. ECOREF#:9180</t>
        </is>
      </c>
    </row>
    <row r="2169">
      <c r="A2169" t="n">
        <v>1306236.0</v>
      </c>
      <c r="B2169" t="inlineStr">
        <is>
          <t>Cadmium sulfide</t>
        </is>
      </c>
      <c r="C2169"/>
      <c r="D2169" t="inlineStr">
        <is>
          <t>Measured</t>
        </is>
      </c>
      <c r="E2169" t="inlineStr">
        <is>
          <t>Not coded</t>
        </is>
      </c>
      <c r="F2169"/>
      <c r="G2169"/>
      <c r="H2169"/>
      <c r="I2169"/>
      <c r="J2169"/>
      <c r="K2169"/>
      <c r="L2169" t="inlineStr">
        <is>
          <t>Pimephales promelas</t>
        </is>
      </c>
      <c r="M2169" t="inlineStr">
        <is>
          <t>Fathead Minnow</t>
        </is>
      </c>
      <c r="N2169" t="inlineStr">
        <is>
          <t>Neonate</t>
        </is>
      </c>
      <c r="O2169" t="inlineStr">
        <is>
          <t>&lt;</t>
        </is>
      </c>
      <c r="P2169" t="n">
        <v>24.0</v>
      </c>
      <c r="Q2169"/>
      <c r="R2169"/>
      <c r="S2169"/>
      <c r="T2169"/>
      <c r="U2169" t="inlineStr">
        <is>
          <t>Hour(s)</t>
        </is>
      </c>
      <c r="V2169" t="inlineStr">
        <is>
          <t>Static</t>
        </is>
      </c>
      <c r="W2169" t="inlineStr">
        <is>
          <t>Fresh water</t>
        </is>
      </c>
      <c r="X2169" t="inlineStr">
        <is>
          <t>Lab</t>
        </is>
      </c>
      <c r="Y2169"/>
      <c r="Z2169" t="inlineStr">
        <is>
          <t>Total</t>
        </is>
      </c>
      <c r="AA2169"/>
      <c r="AB2169" t="n">
        <v>0.153</v>
      </c>
      <c r="AC2169"/>
      <c r="AD2169"/>
      <c r="AE2169"/>
      <c r="AF2169"/>
      <c r="AG2169" t="inlineStr">
        <is>
          <t>AI mg/L</t>
        </is>
      </c>
      <c r="AH2169"/>
      <c r="AI2169"/>
      <c r="AJ2169"/>
      <c r="AK2169"/>
      <c r="AL2169"/>
      <c r="AM2169"/>
      <c r="AN2169"/>
      <c r="AO2169"/>
      <c r="AP2169"/>
      <c r="AQ2169"/>
      <c r="AR2169"/>
      <c r="AS2169"/>
      <c r="AT2169"/>
      <c r="AU2169"/>
      <c r="AV2169"/>
      <c r="AW2169"/>
      <c r="AX2169" t="inlineStr">
        <is>
          <t>Mortality</t>
        </is>
      </c>
      <c r="AY2169" t="inlineStr">
        <is>
          <t>Mortality</t>
        </is>
      </c>
      <c r="AZ2169" t="inlineStr">
        <is>
          <t>LC50</t>
        </is>
      </c>
      <c r="BA2169"/>
      <c r="BB2169" t="n">
        <v>4.0</v>
      </c>
      <c r="BC2169"/>
      <c r="BD2169"/>
      <c r="BE2169"/>
      <c r="BF2169"/>
      <c r="BG2169" t="inlineStr">
        <is>
          <t>Day(s)</t>
        </is>
      </c>
      <c r="BH2169"/>
      <c r="BI2169" t="inlineStr">
        <is>
          <t>DTXSID30893280</t>
        </is>
      </c>
      <c r="BJ2169"/>
      <c r="BK2169"/>
      <c r="BL2169"/>
      <c r="BM2169"/>
      <c r="BN2169"/>
      <c r="BO2169"/>
      <c r="BP2169"/>
      <c r="BQ2169"/>
      <c r="BR2169"/>
      <c r="BS2169"/>
      <c r="BT2169" t="inlineStr">
        <is>
          <t>--</t>
        </is>
      </c>
      <c r="BU2169"/>
      <c r="BV2169"/>
      <c r="BW2169"/>
      <c r="BX2169"/>
      <c r="BY2169"/>
      <c r="BZ2169"/>
      <c r="CA2169"/>
      <c r="CB2169"/>
      <c r="CC2169"/>
      <c r="CD2169"/>
      <c r="CE2169"/>
      <c r="CF2169"/>
      <c r="CG2169"/>
      <c r="CH2169"/>
      <c r="CI2169" t="inlineStr">
        <is>
          <t xml:space="preserve"> CONC/AVAILABLE//TESTID/25//</t>
        </is>
      </c>
      <c r="CJ2169" t="inlineStr">
        <is>
          <t xml:space="preserve">   CONC/AVAILABLE//TESTID/25//</t>
        </is>
      </c>
      <c r="CK2169" t="inlineStr">
        <is>
          <t>Gale,N.L., B.G. Wixson, and M. Erten</t>
        </is>
      </c>
      <c r="CL2169" t="n">
        <v>9180.0</v>
      </c>
      <c r="CM2169" t="inlineStr">
        <is>
          <t>An Evaluation of the Acute Toxicity of Lead, Zinc, and Cadmium in Missouri Ozark Groundwater</t>
        </is>
      </c>
      <c r="CN2169" t="inlineStr">
        <is>
          <t>Trace Subst. Environ. Health25:169-183</t>
        </is>
      </c>
      <c r="CO2169" t="n">
        <v>1992.0</v>
      </c>
      <c r="CP2169" t="inlineStr">
        <is>
          <t>Gale,N.L., B.G. Wixson, and M. Erten (1992). An Evaluation of the Acute Toxicity of Lead, Zinc, and Cadmium in Missouri Ozark Groundwater. Trace Subst. Environ. Health, 25, 169-183. ECOREF#:9180</t>
        </is>
      </c>
    </row>
    <row r="2170">
      <c r="A2170" t="n">
        <v>1306236.0</v>
      </c>
      <c r="B2170" t="inlineStr">
        <is>
          <t>Cadmium sulfide</t>
        </is>
      </c>
      <c r="C2170"/>
      <c r="D2170" t="inlineStr">
        <is>
          <t>Measured</t>
        </is>
      </c>
      <c r="E2170" t="inlineStr">
        <is>
          <t>Not coded</t>
        </is>
      </c>
      <c r="F2170"/>
      <c r="G2170"/>
      <c r="H2170"/>
      <c r="I2170"/>
      <c r="J2170"/>
      <c r="K2170"/>
      <c r="L2170" t="inlineStr">
        <is>
          <t>Pimephales promelas</t>
        </is>
      </c>
      <c r="M2170" t="inlineStr">
        <is>
          <t>Fathead Minnow</t>
        </is>
      </c>
      <c r="N2170" t="inlineStr">
        <is>
          <t>Neonate</t>
        </is>
      </c>
      <c r="O2170" t="inlineStr">
        <is>
          <t>&lt;</t>
        </is>
      </c>
      <c r="P2170" t="n">
        <v>24.0</v>
      </c>
      <c r="Q2170"/>
      <c r="R2170"/>
      <c r="S2170"/>
      <c r="T2170"/>
      <c r="U2170" t="inlineStr">
        <is>
          <t>Hour(s)</t>
        </is>
      </c>
      <c r="V2170" t="inlineStr">
        <is>
          <t>Static</t>
        </is>
      </c>
      <c r="W2170" t="inlineStr">
        <is>
          <t>Fresh water</t>
        </is>
      </c>
      <c r="X2170" t="inlineStr">
        <is>
          <t>Lab</t>
        </is>
      </c>
      <c r="Y2170"/>
      <c r="Z2170" t="inlineStr">
        <is>
          <t>Total</t>
        </is>
      </c>
      <c r="AA2170"/>
      <c r="AB2170" t="n">
        <v>0.354</v>
      </c>
      <c r="AC2170"/>
      <c r="AD2170"/>
      <c r="AE2170"/>
      <c r="AF2170"/>
      <c r="AG2170" t="inlineStr">
        <is>
          <t>AI mg/L</t>
        </is>
      </c>
      <c r="AH2170"/>
      <c r="AI2170"/>
      <c r="AJ2170"/>
      <c r="AK2170"/>
      <c r="AL2170"/>
      <c r="AM2170"/>
      <c r="AN2170"/>
      <c r="AO2170"/>
      <c r="AP2170"/>
      <c r="AQ2170"/>
      <c r="AR2170"/>
      <c r="AS2170"/>
      <c r="AT2170"/>
      <c r="AU2170"/>
      <c r="AV2170"/>
      <c r="AW2170"/>
      <c r="AX2170" t="inlineStr">
        <is>
          <t>Mortality</t>
        </is>
      </c>
      <c r="AY2170" t="inlineStr">
        <is>
          <t>Mortality</t>
        </is>
      </c>
      <c r="AZ2170" t="inlineStr">
        <is>
          <t>LC50</t>
        </is>
      </c>
      <c r="BA2170"/>
      <c r="BB2170" t="n">
        <v>4.0</v>
      </c>
      <c r="BC2170"/>
      <c r="BD2170"/>
      <c r="BE2170"/>
      <c r="BF2170"/>
      <c r="BG2170" t="inlineStr">
        <is>
          <t>Day(s)</t>
        </is>
      </c>
      <c r="BH2170"/>
      <c r="BI2170" t="inlineStr">
        <is>
          <t>DTXSID30893280</t>
        </is>
      </c>
      <c r="BJ2170"/>
      <c r="BK2170"/>
      <c r="BL2170"/>
      <c r="BM2170"/>
      <c r="BN2170"/>
      <c r="BO2170"/>
      <c r="BP2170"/>
      <c r="BQ2170"/>
      <c r="BR2170"/>
      <c r="BS2170"/>
      <c r="BT2170" t="inlineStr">
        <is>
          <t>--</t>
        </is>
      </c>
      <c r="BU2170"/>
      <c r="BV2170"/>
      <c r="BW2170"/>
      <c r="BX2170"/>
      <c r="BY2170"/>
      <c r="BZ2170"/>
      <c r="CA2170"/>
      <c r="CB2170"/>
      <c r="CC2170"/>
      <c r="CD2170"/>
      <c r="CE2170"/>
      <c r="CF2170"/>
      <c r="CG2170"/>
      <c r="CH2170"/>
      <c r="CI2170" t="inlineStr">
        <is>
          <t xml:space="preserve"> CONC/TOTAL//TESTID/25//</t>
        </is>
      </c>
      <c r="CJ2170" t="inlineStr">
        <is>
          <t xml:space="preserve">   CONC/TOTAL//TESTID/25//</t>
        </is>
      </c>
      <c r="CK2170" t="inlineStr">
        <is>
          <t>Gale,N.L., B.G. Wixson, and M. Erten</t>
        </is>
      </c>
      <c r="CL2170" t="n">
        <v>9180.0</v>
      </c>
      <c r="CM2170" t="inlineStr">
        <is>
          <t>An Evaluation of the Acute Toxicity of Lead, Zinc, and Cadmium in Missouri Ozark Groundwater</t>
        </is>
      </c>
      <c r="CN2170" t="inlineStr">
        <is>
          <t>Trace Subst. Environ. Health25:169-183</t>
        </is>
      </c>
      <c r="CO2170" t="n">
        <v>1992.0</v>
      </c>
      <c r="CP2170" t="inlineStr">
        <is>
          <t>Gale,N.L., B.G. Wixson, and M. Erten (1992). An Evaluation of the Acute Toxicity of Lead, Zinc, and Cadmium in Missouri Ozark Groundwater. Trace Subst. Environ. Health, 25, 169-183. ECOREF#:9180</t>
        </is>
      </c>
    </row>
    <row r="2171">
      <c r="A2171" t="n">
        <v>1306236.0</v>
      </c>
      <c r="B2171" t="inlineStr">
        <is>
          <t>Cadmium sulfide</t>
        </is>
      </c>
      <c r="C2171"/>
      <c r="D2171" t="inlineStr">
        <is>
          <t>Measured</t>
        </is>
      </c>
      <c r="E2171" t="inlineStr">
        <is>
          <t>Not coded</t>
        </is>
      </c>
      <c r="F2171"/>
      <c r="G2171"/>
      <c r="H2171"/>
      <c r="I2171"/>
      <c r="J2171"/>
      <c r="K2171"/>
      <c r="L2171" t="inlineStr">
        <is>
          <t>Pimephales promelas</t>
        </is>
      </c>
      <c r="M2171" t="inlineStr">
        <is>
          <t>Fathead Minnow</t>
        </is>
      </c>
      <c r="N2171" t="inlineStr">
        <is>
          <t>Neonate</t>
        </is>
      </c>
      <c r="O2171" t="inlineStr">
        <is>
          <t>&lt;</t>
        </is>
      </c>
      <c r="P2171" t="n">
        <v>24.0</v>
      </c>
      <c r="Q2171"/>
      <c r="R2171"/>
      <c r="S2171"/>
      <c r="T2171"/>
      <c r="U2171" t="inlineStr">
        <is>
          <t>Hour(s)</t>
        </is>
      </c>
      <c r="V2171" t="inlineStr">
        <is>
          <t>Static</t>
        </is>
      </c>
      <c r="W2171" t="inlineStr">
        <is>
          <t>Fresh water</t>
        </is>
      </c>
      <c r="X2171" t="inlineStr">
        <is>
          <t>Lab</t>
        </is>
      </c>
      <c r="Y2171"/>
      <c r="Z2171" t="inlineStr">
        <is>
          <t>Dissolved</t>
        </is>
      </c>
      <c r="AA2171"/>
      <c r="AB2171" t="n">
        <v>0.108</v>
      </c>
      <c r="AC2171"/>
      <c r="AD2171"/>
      <c r="AE2171"/>
      <c r="AF2171"/>
      <c r="AG2171" t="inlineStr">
        <is>
          <t>AI mg/L</t>
        </is>
      </c>
      <c r="AH2171"/>
      <c r="AI2171"/>
      <c r="AJ2171"/>
      <c r="AK2171"/>
      <c r="AL2171"/>
      <c r="AM2171"/>
      <c r="AN2171"/>
      <c r="AO2171"/>
      <c r="AP2171"/>
      <c r="AQ2171"/>
      <c r="AR2171"/>
      <c r="AS2171"/>
      <c r="AT2171"/>
      <c r="AU2171"/>
      <c r="AV2171"/>
      <c r="AW2171"/>
      <c r="AX2171" t="inlineStr">
        <is>
          <t>Mortality</t>
        </is>
      </c>
      <c r="AY2171" t="inlineStr">
        <is>
          <t>Mortality</t>
        </is>
      </c>
      <c r="AZ2171" t="inlineStr">
        <is>
          <t>LC50</t>
        </is>
      </c>
      <c r="BA2171"/>
      <c r="BB2171" t="n">
        <v>4.0</v>
      </c>
      <c r="BC2171"/>
      <c r="BD2171"/>
      <c r="BE2171"/>
      <c r="BF2171"/>
      <c r="BG2171" t="inlineStr">
        <is>
          <t>Day(s)</t>
        </is>
      </c>
      <c r="BH2171"/>
      <c r="BI2171" t="inlineStr">
        <is>
          <t>DTXSID30893280</t>
        </is>
      </c>
      <c r="BJ2171"/>
      <c r="BK2171"/>
      <c r="BL2171"/>
      <c r="BM2171"/>
      <c r="BN2171"/>
      <c r="BO2171"/>
      <c r="BP2171"/>
      <c r="BQ2171"/>
      <c r="BR2171"/>
      <c r="BS2171"/>
      <c r="BT2171" t="inlineStr">
        <is>
          <t>--</t>
        </is>
      </c>
      <c r="BU2171"/>
      <c r="BV2171"/>
      <c r="BW2171"/>
      <c r="BX2171"/>
      <c r="BY2171"/>
      <c r="BZ2171"/>
      <c r="CA2171"/>
      <c r="CB2171"/>
      <c r="CC2171"/>
      <c r="CD2171"/>
      <c r="CE2171"/>
      <c r="CF2171"/>
      <c r="CG2171"/>
      <c r="CH2171"/>
      <c r="CI2171" t="inlineStr">
        <is>
          <t xml:space="preserve"> CONC/DISSOLVED//TESTID/25//</t>
        </is>
      </c>
      <c r="CJ2171" t="inlineStr">
        <is>
          <t xml:space="preserve">   CONC/DISSOLVED//TESTID/25//</t>
        </is>
      </c>
      <c r="CK2171" t="inlineStr">
        <is>
          <t>Gale,N.L., B.G. Wixson, and M. Erten</t>
        </is>
      </c>
      <c r="CL2171" t="n">
        <v>9180.0</v>
      </c>
      <c r="CM2171" t="inlineStr">
        <is>
          <t>An Evaluation of the Acute Toxicity of Lead, Zinc, and Cadmium in Missouri Ozark Groundwater</t>
        </is>
      </c>
      <c r="CN2171" t="inlineStr">
        <is>
          <t>Trace Subst. Environ. Health25:169-183</t>
        </is>
      </c>
      <c r="CO2171" t="n">
        <v>1992.0</v>
      </c>
      <c r="CP2171" t="inlineStr">
        <is>
          <t>Gale,N.L., B.G. Wixson, and M. Erten (1992). An Evaluation of the Acute Toxicity of Lead, Zinc, and Cadmium in Missouri Ozark Groundwater. Trace Subst. Environ. Health, 25, 169-183. ECOREF#:9180</t>
        </is>
      </c>
    </row>
    <row r="2172">
      <c r="A2172" t="n">
        <v>1306236.0</v>
      </c>
      <c r="B2172" t="inlineStr">
        <is>
          <t>Cadmium sulfide</t>
        </is>
      </c>
      <c r="C2172"/>
      <c r="D2172" t="inlineStr">
        <is>
          <t>Measured</t>
        </is>
      </c>
      <c r="E2172" t="inlineStr">
        <is>
          <t>Not coded</t>
        </is>
      </c>
      <c r="F2172"/>
      <c r="G2172"/>
      <c r="H2172"/>
      <c r="I2172"/>
      <c r="J2172"/>
      <c r="K2172"/>
      <c r="L2172" t="inlineStr">
        <is>
          <t>Pimephales promelas</t>
        </is>
      </c>
      <c r="M2172" t="inlineStr">
        <is>
          <t>Fathead Minnow</t>
        </is>
      </c>
      <c r="N2172" t="inlineStr">
        <is>
          <t>Neonate</t>
        </is>
      </c>
      <c r="O2172" t="inlineStr">
        <is>
          <t>&lt;</t>
        </is>
      </c>
      <c r="P2172" t="n">
        <v>24.0</v>
      </c>
      <c r="Q2172"/>
      <c r="R2172"/>
      <c r="S2172"/>
      <c r="T2172"/>
      <c r="U2172" t="inlineStr">
        <is>
          <t>Hour(s)</t>
        </is>
      </c>
      <c r="V2172" t="inlineStr">
        <is>
          <t>Static</t>
        </is>
      </c>
      <c r="W2172" t="inlineStr">
        <is>
          <t>Fresh water</t>
        </is>
      </c>
      <c r="X2172" t="inlineStr">
        <is>
          <t>Lab</t>
        </is>
      </c>
      <c r="Y2172"/>
      <c r="Z2172" t="inlineStr">
        <is>
          <t>Dissolved</t>
        </is>
      </c>
      <c r="AA2172"/>
      <c r="AB2172" t="n">
        <v>0.222</v>
      </c>
      <c r="AC2172"/>
      <c r="AD2172"/>
      <c r="AE2172"/>
      <c r="AF2172"/>
      <c r="AG2172" t="inlineStr">
        <is>
          <t>AI mg/L</t>
        </is>
      </c>
      <c r="AH2172"/>
      <c r="AI2172"/>
      <c r="AJ2172"/>
      <c r="AK2172"/>
      <c r="AL2172"/>
      <c r="AM2172"/>
      <c r="AN2172"/>
      <c r="AO2172"/>
      <c r="AP2172"/>
      <c r="AQ2172"/>
      <c r="AR2172"/>
      <c r="AS2172"/>
      <c r="AT2172"/>
      <c r="AU2172"/>
      <c r="AV2172"/>
      <c r="AW2172"/>
      <c r="AX2172" t="inlineStr">
        <is>
          <t>Mortality</t>
        </is>
      </c>
      <c r="AY2172" t="inlineStr">
        <is>
          <t>Mortality</t>
        </is>
      </c>
      <c r="AZ2172" t="inlineStr">
        <is>
          <t>LC50</t>
        </is>
      </c>
      <c r="BA2172"/>
      <c r="BB2172" t="n">
        <v>4.0</v>
      </c>
      <c r="BC2172"/>
      <c r="BD2172"/>
      <c r="BE2172"/>
      <c r="BF2172"/>
      <c r="BG2172" t="inlineStr">
        <is>
          <t>Day(s)</t>
        </is>
      </c>
      <c r="BH2172"/>
      <c r="BI2172" t="inlineStr">
        <is>
          <t>DTXSID30893280</t>
        </is>
      </c>
      <c r="BJ2172"/>
      <c r="BK2172"/>
      <c r="BL2172"/>
      <c r="BM2172"/>
      <c r="BN2172"/>
      <c r="BO2172"/>
      <c r="BP2172"/>
      <c r="BQ2172"/>
      <c r="BR2172"/>
      <c r="BS2172"/>
      <c r="BT2172" t="inlineStr">
        <is>
          <t>--</t>
        </is>
      </c>
      <c r="BU2172"/>
      <c r="BV2172"/>
      <c r="BW2172"/>
      <c r="BX2172"/>
      <c r="BY2172"/>
      <c r="BZ2172"/>
      <c r="CA2172"/>
      <c r="CB2172"/>
      <c r="CC2172"/>
      <c r="CD2172"/>
      <c r="CE2172"/>
      <c r="CF2172"/>
      <c r="CG2172"/>
      <c r="CH2172"/>
      <c r="CI2172" t="inlineStr">
        <is>
          <t xml:space="preserve"> CONC/EASILY DISSOLVED//TESTID/25//</t>
        </is>
      </c>
      <c r="CJ2172" t="inlineStr">
        <is>
          <t xml:space="preserve">   CONC/EASILY DISSOLVED//TESTID/25//</t>
        </is>
      </c>
      <c r="CK2172" t="inlineStr">
        <is>
          <t>Gale,N.L., B.G. Wixson, and M. Erten</t>
        </is>
      </c>
      <c r="CL2172" t="n">
        <v>9180.0</v>
      </c>
      <c r="CM2172" t="inlineStr">
        <is>
          <t>An Evaluation of the Acute Toxicity of Lead, Zinc, and Cadmium in Missouri Ozark Groundwater</t>
        </is>
      </c>
      <c r="CN2172" t="inlineStr">
        <is>
          <t>Trace Subst. Environ. Health25:169-183</t>
        </is>
      </c>
      <c r="CO2172" t="n">
        <v>1992.0</v>
      </c>
      <c r="CP2172" t="inlineStr">
        <is>
          <t>Gale,N.L., B.G. Wixson, and M. Erten (1992). An Evaluation of the Acute Toxicity of Lead, Zinc, and Cadmium in Missouri Ozark Groundwater. Trace Subst. Environ. Health, 25, 169-183. ECOREF#:9180</t>
        </is>
      </c>
    </row>
    <row r="2173">
      <c r="A2173" t="n">
        <v>1306236.0</v>
      </c>
      <c r="B2173" t="inlineStr">
        <is>
          <t>Cadmium sulfide</t>
        </is>
      </c>
      <c r="C2173" t="inlineStr">
        <is>
          <t>Reagent Grade, Purissium, Purum, Puriss, Puris, Reinst</t>
        </is>
      </c>
      <c r="D2173" t="inlineStr">
        <is>
          <t>Measured</t>
        </is>
      </c>
      <c r="E2173" t="inlineStr">
        <is>
          <t>Not coded</t>
        </is>
      </c>
      <c r="F2173"/>
      <c r="G2173"/>
      <c r="H2173"/>
      <c r="I2173"/>
      <c r="J2173"/>
      <c r="K2173"/>
      <c r="L2173" t="inlineStr">
        <is>
          <t>Pimephales promelas</t>
        </is>
      </c>
      <c r="M2173" t="inlineStr">
        <is>
          <t>Fathead Minnow</t>
        </is>
      </c>
      <c r="N2173" t="inlineStr">
        <is>
          <t>Neonate</t>
        </is>
      </c>
      <c r="O2173" t="inlineStr">
        <is>
          <t>&lt;</t>
        </is>
      </c>
      <c r="P2173" t="n">
        <v>24.0</v>
      </c>
      <c r="Q2173"/>
      <c r="R2173"/>
      <c r="S2173"/>
      <c r="T2173"/>
      <c r="U2173" t="inlineStr">
        <is>
          <t>Hour(s)</t>
        </is>
      </c>
      <c r="V2173" t="inlineStr">
        <is>
          <t>Static</t>
        </is>
      </c>
      <c r="W2173" t="inlineStr">
        <is>
          <t>Fresh water</t>
        </is>
      </c>
      <c r="X2173" t="inlineStr">
        <is>
          <t>Lab</t>
        </is>
      </c>
      <c r="Y2173" t="inlineStr">
        <is>
          <t>7-19</t>
        </is>
      </c>
      <c r="Z2173" t="inlineStr">
        <is>
          <t>Total</t>
        </is>
      </c>
      <c r="AA2173"/>
      <c r="AB2173" t="n">
        <v>0.354</v>
      </c>
      <c r="AC2173"/>
      <c r="AD2173"/>
      <c r="AE2173"/>
      <c r="AF2173"/>
      <c r="AG2173" t="inlineStr">
        <is>
          <t>AI mg/L</t>
        </is>
      </c>
      <c r="AH2173"/>
      <c r="AI2173"/>
      <c r="AJ2173"/>
      <c r="AK2173"/>
      <c r="AL2173"/>
      <c r="AM2173"/>
      <c r="AN2173"/>
      <c r="AO2173"/>
      <c r="AP2173"/>
      <c r="AQ2173"/>
      <c r="AR2173"/>
      <c r="AS2173"/>
      <c r="AT2173"/>
      <c r="AU2173"/>
      <c r="AV2173"/>
      <c r="AW2173"/>
      <c r="AX2173" t="inlineStr">
        <is>
          <t>Mortality</t>
        </is>
      </c>
      <c r="AY2173" t="inlineStr">
        <is>
          <t>Mortality</t>
        </is>
      </c>
      <c r="AZ2173" t="inlineStr">
        <is>
          <t>LC50</t>
        </is>
      </c>
      <c r="BA2173"/>
      <c r="BB2173" t="n">
        <v>4.0</v>
      </c>
      <c r="BC2173"/>
      <c r="BD2173"/>
      <c r="BE2173"/>
      <c r="BF2173"/>
      <c r="BG2173" t="inlineStr">
        <is>
          <t>Day(s)</t>
        </is>
      </c>
      <c r="BH2173" t="inlineStr">
        <is>
          <t>Finely ground</t>
        </is>
      </c>
      <c r="BI2173" t="inlineStr">
        <is>
          <t>DTXSID30893280</t>
        </is>
      </c>
      <c r="BJ2173" t="inlineStr">
        <is>
          <t>10.3184/095422998782775826</t>
        </is>
      </c>
      <c r="BK2173"/>
      <c r="BL2173"/>
      <c r="BM2173"/>
      <c r="BN2173"/>
      <c r="BO2173"/>
      <c r="BP2173"/>
      <c r="BQ2173"/>
      <c r="BR2173"/>
      <c r="BS2173"/>
      <c r="BT2173" t="inlineStr">
        <is>
          <t>--</t>
        </is>
      </c>
      <c r="BU2173"/>
      <c r="BV2173"/>
      <c r="BW2173"/>
      <c r="BX2173"/>
      <c r="BY2173"/>
      <c r="BZ2173"/>
      <c r="CA2173"/>
      <c r="CB2173"/>
      <c r="CC2173"/>
      <c r="CD2173"/>
      <c r="CE2173"/>
      <c r="CF2173"/>
      <c r="CG2173"/>
      <c r="CH2173"/>
      <c r="CI2173" t="inlineStr">
        <is>
          <t xml:space="preserve"> DNUM/7-19//TESTID/17//CONC TYPE FRACTIONS ALSO REPORTED AS NOMINAL, AVAILABLE AND EASILY DISSOLVED//</t>
        </is>
      </c>
      <c r="CJ2173" t="inlineStr">
        <is>
          <t xml:space="preserve">   DNUM/7-19//TESTID/17//CONC TYPE FRACTIONS ALSO REPORTED AS NOMINAL, AVAILABLE AND EASILY DISSOLVED//</t>
        </is>
      </c>
      <c r="CK2173" t="inlineStr">
        <is>
          <t>Erten-Unal,M., B.G. Wixson, N. Gale, and J.L. Pitt</t>
        </is>
      </c>
      <c r="CL2173" t="n">
        <v>76100.0</v>
      </c>
      <c r="CM2173" t="inlineStr">
        <is>
          <t>Evaluation of Toxicity, Bioavailability and Speciation of Lead, Zinc and Cadmium in Mine/Mill Wastewaters</t>
        </is>
      </c>
      <c r="CN2173" t="inlineStr">
        <is>
          <t>Chem. Spec. Bioavail.10(2): 37-46</t>
        </is>
      </c>
      <c r="CO2173" t="n">
        <v>1998.0</v>
      </c>
      <c r="CP2173" t="inlineStr">
        <is>
          <t>Erten-Unal,M., B.G. Wixson, N. Gale, and J.L. Pitt (1998). Evaluation of Toxicity, Bioavailability and Speciation of Lead, Zinc and Cadmium in Mine/Mill Wastewaters. Chem. Spec. Bioavail., 10, (2), 37-46. doi:10.3184/095422998782775826. ECOREF#:76100</t>
        </is>
      </c>
    </row>
    <row r="2174">
      <c r="A2174" t="n">
        <v>1306236.0</v>
      </c>
      <c r="B2174" t="inlineStr">
        <is>
          <t>Cadmium sulfide</t>
        </is>
      </c>
      <c r="C2174" t="inlineStr">
        <is>
          <t>Reagent Grade, Purissium, Purum, Puriss, Puris, Reinst</t>
        </is>
      </c>
      <c r="D2174" t="inlineStr">
        <is>
          <t>Measured</t>
        </is>
      </c>
      <c r="E2174" t="inlineStr">
        <is>
          <t>Not coded</t>
        </is>
      </c>
      <c r="F2174"/>
      <c r="G2174"/>
      <c r="H2174"/>
      <c r="I2174"/>
      <c r="J2174"/>
      <c r="K2174"/>
      <c r="L2174" t="inlineStr">
        <is>
          <t>Pimephales promelas</t>
        </is>
      </c>
      <c r="M2174" t="inlineStr">
        <is>
          <t>Fathead Minnow</t>
        </is>
      </c>
      <c r="N2174" t="inlineStr">
        <is>
          <t>Neonate</t>
        </is>
      </c>
      <c r="O2174" t="inlineStr">
        <is>
          <t>&lt;</t>
        </is>
      </c>
      <c r="P2174" t="n">
        <v>24.0</v>
      </c>
      <c r="Q2174"/>
      <c r="R2174"/>
      <c r="S2174"/>
      <c r="T2174"/>
      <c r="U2174" t="inlineStr">
        <is>
          <t>Hour(s)</t>
        </is>
      </c>
      <c r="V2174" t="inlineStr">
        <is>
          <t>Static</t>
        </is>
      </c>
      <c r="W2174" t="inlineStr">
        <is>
          <t>Fresh water</t>
        </is>
      </c>
      <c r="X2174" t="inlineStr">
        <is>
          <t>Lab</t>
        </is>
      </c>
      <c r="Y2174" t="inlineStr">
        <is>
          <t>7-19</t>
        </is>
      </c>
      <c r="Z2174" t="inlineStr">
        <is>
          <t>Dissolved</t>
        </is>
      </c>
      <c r="AA2174"/>
      <c r="AB2174" t="n">
        <v>0.108</v>
      </c>
      <c r="AC2174"/>
      <c r="AD2174"/>
      <c r="AE2174"/>
      <c r="AF2174"/>
      <c r="AG2174" t="inlineStr">
        <is>
          <t>AI mg/L</t>
        </is>
      </c>
      <c r="AH2174"/>
      <c r="AI2174"/>
      <c r="AJ2174"/>
      <c r="AK2174"/>
      <c r="AL2174"/>
      <c r="AM2174"/>
      <c r="AN2174"/>
      <c r="AO2174"/>
      <c r="AP2174"/>
      <c r="AQ2174"/>
      <c r="AR2174"/>
      <c r="AS2174"/>
      <c r="AT2174"/>
      <c r="AU2174"/>
      <c r="AV2174"/>
      <c r="AW2174"/>
      <c r="AX2174" t="inlineStr">
        <is>
          <t>Mortality</t>
        </is>
      </c>
      <c r="AY2174" t="inlineStr">
        <is>
          <t>Mortality</t>
        </is>
      </c>
      <c r="AZ2174" t="inlineStr">
        <is>
          <t>LC50</t>
        </is>
      </c>
      <c r="BA2174"/>
      <c r="BB2174" t="n">
        <v>4.0</v>
      </c>
      <c r="BC2174"/>
      <c r="BD2174"/>
      <c r="BE2174"/>
      <c r="BF2174"/>
      <c r="BG2174" t="inlineStr">
        <is>
          <t>Day(s)</t>
        </is>
      </c>
      <c r="BH2174" t="inlineStr">
        <is>
          <t>Finely ground</t>
        </is>
      </c>
      <c r="BI2174" t="inlineStr">
        <is>
          <t>DTXSID30893280</t>
        </is>
      </c>
      <c r="BJ2174" t="inlineStr">
        <is>
          <t>10.3184/095422998782775826</t>
        </is>
      </c>
      <c r="BK2174"/>
      <c r="BL2174"/>
      <c r="BM2174"/>
      <c r="BN2174"/>
      <c r="BO2174"/>
      <c r="BP2174"/>
      <c r="BQ2174"/>
      <c r="BR2174"/>
      <c r="BS2174"/>
      <c r="BT2174" t="inlineStr">
        <is>
          <t>--</t>
        </is>
      </c>
      <c r="BU2174"/>
      <c r="BV2174"/>
      <c r="BW2174"/>
      <c r="BX2174"/>
      <c r="BY2174"/>
      <c r="BZ2174"/>
      <c r="CA2174"/>
      <c r="CB2174"/>
      <c r="CC2174"/>
      <c r="CD2174"/>
      <c r="CE2174"/>
      <c r="CF2174"/>
      <c r="CG2174"/>
      <c r="CH2174"/>
      <c r="CI2174" t="inlineStr">
        <is>
          <t xml:space="preserve"> DNUM/7-19//TESTID/17//CONC TYPE FRACTIONS ALSO REPORTED AS NOMINAL, AVAILABLE AND EASILY DISSOLVED//</t>
        </is>
      </c>
      <c r="CJ2174" t="inlineStr">
        <is>
          <t xml:space="preserve">   DNUM/7-19//TESTID/17//CONC TYPE FRACTIONS ALSO REPORTED AS NOMINAL, AVAILABLE AND EASILY DISSOLVED//</t>
        </is>
      </c>
      <c r="CK2174" t="inlineStr">
        <is>
          <t>Erten-Unal,M., B.G. Wixson, N. Gale, and J.L. Pitt</t>
        </is>
      </c>
      <c r="CL2174" t="n">
        <v>76100.0</v>
      </c>
      <c r="CM2174" t="inlineStr">
        <is>
          <t>Evaluation of Toxicity, Bioavailability and Speciation of Lead, Zinc and Cadmium in Mine/Mill Wastewaters</t>
        </is>
      </c>
      <c r="CN2174" t="inlineStr">
        <is>
          <t>Chem. Spec. Bioavail.10(2): 37-46</t>
        </is>
      </c>
      <c r="CO2174" t="n">
        <v>1998.0</v>
      </c>
      <c r="CP2174" t="inlineStr">
        <is>
          <t>Erten-Unal,M., B.G. Wixson, N. Gale, and J.L. Pitt (1998). Evaluation of Toxicity, Bioavailability and Speciation of Lead, Zinc and Cadmium in Mine/Mill Wastewaters. Chem. Spec. Bioavail., 10, (2), 37-46. doi:10.3184/095422998782775826. ECOREF#:76100</t>
        </is>
      </c>
    </row>
    <row r="2175">
      <c r="A2175" t="n">
        <v>1306236.0</v>
      </c>
      <c r="B2175" t="inlineStr">
        <is>
          <t>Cadmium sulfide</t>
        </is>
      </c>
      <c r="C2175"/>
      <c r="D2175" t="inlineStr">
        <is>
          <t>Unmeasured</t>
        </is>
      </c>
      <c r="E2175" t="inlineStr">
        <is>
          <t>Not coded</t>
        </is>
      </c>
      <c r="F2175"/>
      <c r="G2175"/>
      <c r="H2175"/>
      <c r="I2175"/>
      <c r="J2175"/>
      <c r="K2175"/>
      <c r="L2175" t="inlineStr">
        <is>
          <t>Pimephales promelas</t>
        </is>
      </c>
      <c r="M2175" t="inlineStr">
        <is>
          <t>Fathead Minnow</t>
        </is>
      </c>
      <c r="N2175" t="inlineStr">
        <is>
          <t>Neonate</t>
        </is>
      </c>
      <c r="O2175" t="inlineStr">
        <is>
          <t>&lt;</t>
        </is>
      </c>
      <c r="P2175" t="n">
        <v>24.0</v>
      </c>
      <c r="Q2175"/>
      <c r="R2175"/>
      <c r="S2175"/>
      <c r="T2175"/>
      <c r="U2175" t="inlineStr">
        <is>
          <t>Hour(s)</t>
        </is>
      </c>
      <c r="V2175" t="inlineStr">
        <is>
          <t>Static</t>
        </is>
      </c>
      <c r="W2175" t="inlineStr">
        <is>
          <t>Fresh water</t>
        </is>
      </c>
      <c r="X2175" t="inlineStr">
        <is>
          <t>Lab</t>
        </is>
      </c>
      <c r="Y2175"/>
      <c r="Z2175" t="inlineStr">
        <is>
          <t>Total</t>
        </is>
      </c>
      <c r="AA2175"/>
      <c r="AB2175" t="n">
        <v>0.336</v>
      </c>
      <c r="AC2175"/>
      <c r="AD2175"/>
      <c r="AE2175"/>
      <c r="AF2175"/>
      <c r="AG2175" t="inlineStr">
        <is>
          <t>AI mg/L</t>
        </is>
      </c>
      <c r="AH2175"/>
      <c r="AI2175"/>
      <c r="AJ2175"/>
      <c r="AK2175"/>
      <c r="AL2175"/>
      <c r="AM2175"/>
      <c r="AN2175"/>
      <c r="AO2175"/>
      <c r="AP2175"/>
      <c r="AQ2175"/>
      <c r="AR2175"/>
      <c r="AS2175"/>
      <c r="AT2175"/>
      <c r="AU2175"/>
      <c r="AV2175"/>
      <c r="AW2175"/>
      <c r="AX2175" t="inlineStr">
        <is>
          <t>Mortality</t>
        </is>
      </c>
      <c r="AY2175" t="inlineStr">
        <is>
          <t>Mortality</t>
        </is>
      </c>
      <c r="AZ2175" t="inlineStr">
        <is>
          <t>LC50</t>
        </is>
      </c>
      <c r="BA2175"/>
      <c r="BB2175" t="n">
        <v>4.0</v>
      </c>
      <c r="BC2175"/>
      <c r="BD2175"/>
      <c r="BE2175"/>
      <c r="BF2175"/>
      <c r="BG2175" t="inlineStr">
        <is>
          <t>Day(s)</t>
        </is>
      </c>
      <c r="BH2175"/>
      <c r="BI2175" t="inlineStr">
        <is>
          <t>DTXSID30893280</t>
        </is>
      </c>
      <c r="BJ2175"/>
      <c r="BK2175"/>
      <c r="BL2175"/>
      <c r="BM2175"/>
      <c r="BN2175"/>
      <c r="BO2175"/>
      <c r="BP2175"/>
      <c r="BQ2175"/>
      <c r="BR2175"/>
      <c r="BS2175"/>
      <c r="BT2175" t="inlineStr">
        <is>
          <t>--</t>
        </is>
      </c>
      <c r="BU2175"/>
      <c r="BV2175"/>
      <c r="BW2175"/>
      <c r="BX2175"/>
      <c r="BY2175"/>
      <c r="BZ2175"/>
      <c r="CA2175"/>
      <c r="CB2175"/>
      <c r="CC2175"/>
      <c r="CD2175"/>
      <c r="CE2175"/>
      <c r="CF2175"/>
      <c r="CG2175"/>
      <c r="CH2175"/>
      <c r="CI2175" t="inlineStr">
        <is>
          <t xml:space="preserve"> CONC/NOMINAL//TESTID/25//</t>
        </is>
      </c>
      <c r="CJ2175" t="inlineStr">
        <is>
          <t xml:space="preserve">   CONC/NOMINAL//TESTID/25//</t>
        </is>
      </c>
      <c r="CK2175" t="inlineStr">
        <is>
          <t>Gale,N.L., B.G. Wixson, and M. Erten</t>
        </is>
      </c>
      <c r="CL2175" t="n">
        <v>9180.0</v>
      </c>
      <c r="CM2175" t="inlineStr">
        <is>
          <t>An Evaluation of the Acute Toxicity of Lead, Zinc, and Cadmium in Missouri Ozark Groundwater</t>
        </is>
      </c>
      <c r="CN2175" t="inlineStr">
        <is>
          <t>Trace Subst. Environ. Health25:169-183</t>
        </is>
      </c>
      <c r="CO2175" t="n">
        <v>1992.0</v>
      </c>
      <c r="CP2175" t="inlineStr">
        <is>
          <t>Gale,N.L., B.G. Wixson, and M. Erten (1992). An Evaluation of the Acute Toxicity of Lead, Zinc, and Cadmium in Missouri Ozark Groundwater. Trace Subst. Environ. Health, 25, 169-183. ECOREF#:9180</t>
        </is>
      </c>
    </row>
    <row r="2176">
      <c r="A2176" t="n">
        <v>1308389.0</v>
      </c>
      <c r="B2176" t="inlineStr">
        <is>
          <t>Chromium oxide (Cr2O3)</t>
        </is>
      </c>
      <c r="C2176"/>
      <c r="D2176" t="inlineStr">
        <is>
          <t>Unmeasured</t>
        </is>
      </c>
      <c r="E2176" t="inlineStr">
        <is>
          <t>Organization for Economic Cooperation and Development</t>
        </is>
      </c>
      <c r="F2176" t="inlineStr">
        <is>
          <t>&gt;=</t>
        </is>
      </c>
      <c r="G2176" t="n">
        <v>98.0</v>
      </c>
      <c r="H2176"/>
      <c r="I2176"/>
      <c r="J2176"/>
      <c r="K2176"/>
      <c r="L2176" t="inlineStr">
        <is>
          <t>Pimephales promelas</t>
        </is>
      </c>
      <c r="M2176" t="inlineStr">
        <is>
          <t>Fathead Minnow</t>
        </is>
      </c>
      <c r="N2176" t="inlineStr">
        <is>
          <t>Embryo</t>
        </is>
      </c>
      <c r="O2176" t="inlineStr">
        <is>
          <t>&lt;</t>
        </is>
      </c>
      <c r="P2176" t="n">
        <v>32.0</v>
      </c>
      <c r="Q2176"/>
      <c r="R2176"/>
      <c r="S2176"/>
      <c r="T2176"/>
      <c r="U2176" t="inlineStr">
        <is>
          <t>Cell stage</t>
        </is>
      </c>
      <c r="V2176" t="inlineStr">
        <is>
          <t>Renewal</t>
        </is>
      </c>
      <c r="W2176" t="inlineStr">
        <is>
          <t>Fresh water</t>
        </is>
      </c>
      <c r="X2176" t="inlineStr">
        <is>
          <t>Lab</t>
        </is>
      </c>
      <c r="Y2176"/>
      <c r="Z2176" t="inlineStr">
        <is>
          <t>Total</t>
        </is>
      </c>
      <c r="AA2176"/>
      <c r="AB2176" t="n">
        <v>40.116</v>
      </c>
      <c r="AC2176"/>
      <c r="AD2176"/>
      <c r="AE2176"/>
      <c r="AF2176"/>
      <c r="AG2176" t="inlineStr">
        <is>
          <t>AI mg/L</t>
        </is>
      </c>
      <c r="AH2176"/>
      <c r="AI2176"/>
      <c r="AJ2176"/>
      <c r="AK2176"/>
      <c r="AL2176"/>
      <c r="AM2176"/>
      <c r="AN2176"/>
      <c r="AO2176"/>
      <c r="AP2176"/>
      <c r="AQ2176"/>
      <c r="AR2176"/>
      <c r="AS2176"/>
      <c r="AT2176"/>
      <c r="AU2176"/>
      <c r="AV2176"/>
      <c r="AW2176"/>
      <c r="AX2176" t="inlineStr">
        <is>
          <t>Mortality</t>
        </is>
      </c>
      <c r="AY2176" t="inlineStr">
        <is>
          <t>Mortality</t>
        </is>
      </c>
      <c r="AZ2176" t="inlineStr">
        <is>
          <t>LC50</t>
        </is>
      </c>
      <c r="BA2176"/>
      <c r="BB2176" t="n">
        <v>4.0</v>
      </c>
      <c r="BC2176"/>
      <c r="BD2176"/>
      <c r="BE2176"/>
      <c r="BF2176"/>
      <c r="BG2176" t="inlineStr">
        <is>
          <t>Day(s)</t>
        </is>
      </c>
      <c r="BH2176"/>
      <c r="BI2176" t="inlineStr">
        <is>
          <t>DTXSID4043721</t>
        </is>
      </c>
      <c r="BJ2176" t="inlineStr">
        <is>
          <t>10.1002/etc.5455</t>
        </is>
      </c>
      <c r="BK2176"/>
      <c r="BL2176" t="inlineStr">
        <is>
          <t>Acute</t>
        </is>
      </c>
      <c r="BM2176" t="inlineStr">
        <is>
          <t>EM</t>
        </is>
      </c>
      <c r="BN2176"/>
      <c r="BO2176"/>
      <c r="BP2176"/>
      <c r="BQ2176"/>
      <c r="BR2176"/>
      <c r="BS2176"/>
      <c r="BT2176" t="inlineStr">
        <is>
          <t>--</t>
        </is>
      </c>
      <c r="BU2176"/>
      <c r="BV2176"/>
      <c r="BW2176"/>
      <c r="BX2176"/>
      <c r="BY2176"/>
      <c r="BZ2176"/>
      <c r="CA2176"/>
      <c r="CB2176"/>
      <c r="CC2176"/>
      <c r="CD2176"/>
      <c r="CE2176"/>
      <c r="CF2176"/>
      <c r="CG2176"/>
      <c r="CH2176"/>
      <c r="CI2176"/>
      <c r="CJ2176" t="inlineStr">
        <is>
          <t xml:space="preserve">SOURCE/SPAWNING BROOD STOCK FROM COVE ENVIRONMENTAL'S AQUATIC TOXICITY LABORATORY (STILLWATER, OK)//AP FREQ/80 PERCENT OF EXISTING VOLUME REPLACED//CONTR/C,P//TMETH/JEFFRIES, M. K. S., STULTS, A. E., SMITH, A. W., RAWLINGS, J. M., BELANGER, S. E., AND ORIS, J. T. (2014). ALTERNATIVE METHODS FOR TOXICITY ASSESSMENTS IN FISH: COMPARISON OF THE FISH EMBRYO TOXICITY AND THE LARVAL GROWTH AND SURVIVAL TESTS IN ZEBRAFISH AND FATHEAD MINNOWS. ENVIRONMENTAL TOXICOLOGY AND CHEMISTRY, 33(11), 2584-2594. AND ORGANISATION FOR ECONOMIC CO-OPERATION AND DEVELOPMENT. (2013). TEST NO. 236: FISH EMBRYO ACUTE TOXICITY (FET) TEST. OECD GUIDELINES FOR THE TESTING OF CHEMICALS.//MEDIA/USEPA SYNTHETIC HARD WATER//   </t>
        </is>
      </c>
      <c r="CK2176" t="inlineStr">
        <is>
          <t>Scott,J., R. Grewe, and M. Minghetti</t>
        </is>
      </c>
      <c r="CL2176" t="n">
        <v>191977.0</v>
      </c>
      <c r="CM2176" t="inlineStr">
        <is>
          <t>Fish Embryo Acute Toxicity Testing and the RTgill-W1 Cell Line as in Vitro Models for Whole-Effluent Toxicity (WET) Testing: An in Vitro/in Vivo Comparison of Chemicals Relevant for WET Testing</t>
        </is>
      </c>
      <c r="CN2176" t="inlineStr">
        <is>
          <t>Environ. Toxicol. Chem.41(11): 2721-2731</t>
        </is>
      </c>
      <c r="CO2176" t="n">
        <v>2022.0</v>
      </c>
      <c r="CP2176" t="inlineStr">
        <is>
          <t>Scott,J., R. Grewe, and M. Minghetti (2022). Fish Embryo Acute Toxicity Testing and the RTgill-W1 Cell Line as in Vitro Models for Whole-Effluent Toxicity (WET) Testing: An in Vitro/in Vivo Comparison of Chemicals Relevant for WET Testing. Environ. Toxicol. Chem., 41, (11), 2721-2731. doi:10.1002/etc.5455. ECOREF#:191977</t>
        </is>
      </c>
    </row>
    <row r="2177">
      <c r="A2177" t="n">
        <v>1309644.0</v>
      </c>
      <c r="B2177" t="inlineStr">
        <is>
          <t>Antimony trioxide</t>
        </is>
      </c>
      <c r="C2177"/>
      <c r="D2177" t="inlineStr">
        <is>
          <t>Unmeasured</t>
        </is>
      </c>
      <c r="E2177" t="inlineStr">
        <is>
          <t>Not coded</t>
        </is>
      </c>
      <c r="F2177"/>
      <c r="G2177"/>
      <c r="H2177"/>
      <c r="I2177"/>
      <c r="J2177"/>
      <c r="K2177"/>
      <c r="L2177" t="inlineStr">
        <is>
          <t>Pimephales promelas</t>
        </is>
      </c>
      <c r="M2177" t="inlineStr">
        <is>
          <t>Fathead Minnow</t>
        </is>
      </c>
      <c r="N2177"/>
      <c r="O2177"/>
      <c r="P2177"/>
      <c r="Q2177"/>
      <c r="R2177"/>
      <c r="S2177"/>
      <c r="T2177"/>
      <c r="U2177"/>
      <c r="V2177" t="inlineStr">
        <is>
          <t>Static</t>
        </is>
      </c>
      <c r="W2177" t="inlineStr">
        <is>
          <t>Fresh water</t>
        </is>
      </c>
      <c r="X2177" t="inlineStr">
        <is>
          <t>Lab</t>
        </is>
      </c>
      <c r="Y2177"/>
      <c r="Z2177" t="inlineStr">
        <is>
          <t>Total</t>
        </is>
      </c>
      <c r="AA2177" t="inlineStr">
        <is>
          <t>&gt;</t>
        </is>
      </c>
      <c r="AB2177" t="n">
        <v>80.0</v>
      </c>
      <c r="AC2177"/>
      <c r="AD2177"/>
      <c r="AE2177"/>
      <c r="AF2177"/>
      <c r="AG2177" t="inlineStr">
        <is>
          <t>AI mg/L</t>
        </is>
      </c>
      <c r="AH2177"/>
      <c r="AI2177"/>
      <c r="AJ2177"/>
      <c r="AK2177"/>
      <c r="AL2177"/>
      <c r="AM2177"/>
      <c r="AN2177"/>
      <c r="AO2177"/>
      <c r="AP2177"/>
      <c r="AQ2177"/>
      <c r="AR2177"/>
      <c r="AS2177"/>
      <c r="AT2177"/>
      <c r="AU2177"/>
      <c r="AV2177"/>
      <c r="AW2177"/>
      <c r="AX2177" t="inlineStr">
        <is>
          <t>Mortality</t>
        </is>
      </c>
      <c r="AY2177" t="inlineStr">
        <is>
          <t>Mortality</t>
        </is>
      </c>
      <c r="AZ2177" t="inlineStr">
        <is>
          <t>LC50</t>
        </is>
      </c>
      <c r="BA2177"/>
      <c r="BB2177" t="n">
        <v>4.0</v>
      </c>
      <c r="BC2177"/>
      <c r="BD2177"/>
      <c r="BE2177"/>
      <c r="BF2177"/>
      <c r="BG2177" t="inlineStr">
        <is>
          <t>Day(s)</t>
        </is>
      </c>
      <c r="BH2177"/>
      <c r="BI2177" t="inlineStr">
        <is>
          <t>DTXSID4023880</t>
        </is>
      </c>
      <c r="BJ2177"/>
      <c r="BK2177"/>
      <c r="BL2177"/>
      <c r="BM2177"/>
      <c r="BN2177"/>
      <c r="BO2177"/>
      <c r="BP2177"/>
      <c r="BQ2177"/>
      <c r="BR2177"/>
      <c r="BS2177"/>
      <c r="BT2177" t="inlineStr">
        <is>
          <t>--</t>
        </is>
      </c>
      <c r="BU2177"/>
      <c r="BV2177"/>
      <c r="BW2177"/>
      <c r="BX2177"/>
      <c r="BY2177"/>
      <c r="BZ2177"/>
      <c r="CA2177"/>
      <c r="CB2177"/>
      <c r="CC2177"/>
      <c r="CD2177"/>
      <c r="CE2177"/>
      <c r="CF2177"/>
      <c r="CG2177"/>
      <c r="CH2177"/>
      <c r="CI2177"/>
      <c r="CJ2177"/>
      <c r="CK2177" t="inlineStr">
        <is>
          <t>Tarzwell,C.M., and C. Henderson</t>
        </is>
      </c>
      <c r="CL2177" t="n">
        <v>2042.0</v>
      </c>
      <c r="CM2177" t="inlineStr">
        <is>
          <t>Toxicity of Less Common Metals to Fishes</t>
        </is>
      </c>
      <c r="CN2177" t="inlineStr">
        <is>
          <t>Ind. Wastes5:12-</t>
        </is>
      </c>
      <c r="CO2177" t="n">
        <v>1960.0</v>
      </c>
      <c r="CP2177" t="inlineStr">
        <is>
          <t>Tarzwell,C.M., and C. Henderson (1960). Toxicity of Less Common Metals to Fishes. Ind. Wastes, 5, 12-. ECOREF#:2042</t>
        </is>
      </c>
    </row>
    <row r="2178">
      <c r="A2178" t="n">
        <v>1309644.0</v>
      </c>
      <c r="B2178" t="inlineStr">
        <is>
          <t>Antimony trioxide</t>
        </is>
      </c>
      <c r="C2178"/>
      <c r="D2178" t="inlineStr">
        <is>
          <t>Unmeasured</t>
        </is>
      </c>
      <c r="E2178" t="inlineStr">
        <is>
          <t>Not coded</t>
        </is>
      </c>
      <c r="F2178"/>
      <c r="G2178"/>
      <c r="H2178"/>
      <c r="I2178"/>
      <c r="J2178"/>
      <c r="K2178"/>
      <c r="L2178" t="inlineStr">
        <is>
          <t>Pimephales promelas</t>
        </is>
      </c>
      <c r="M2178" t="inlineStr">
        <is>
          <t>Fathead Minnow</t>
        </is>
      </c>
      <c r="N2178"/>
      <c r="O2178"/>
      <c r="P2178"/>
      <c r="Q2178"/>
      <c r="R2178"/>
      <c r="S2178"/>
      <c r="T2178"/>
      <c r="U2178"/>
      <c r="V2178" t="inlineStr">
        <is>
          <t>Static</t>
        </is>
      </c>
      <c r="W2178" t="inlineStr">
        <is>
          <t>Fresh water</t>
        </is>
      </c>
      <c r="X2178" t="inlineStr">
        <is>
          <t>Lab</t>
        </is>
      </c>
      <c r="Y2178"/>
      <c r="Z2178" t="inlineStr">
        <is>
          <t>Total</t>
        </is>
      </c>
      <c r="AA2178" t="inlineStr">
        <is>
          <t>&gt;</t>
        </is>
      </c>
      <c r="AB2178" t="n">
        <v>80.0</v>
      </c>
      <c r="AC2178"/>
      <c r="AD2178"/>
      <c r="AE2178"/>
      <c r="AF2178"/>
      <c r="AG2178" t="inlineStr">
        <is>
          <t>AI mg/L</t>
        </is>
      </c>
      <c r="AH2178"/>
      <c r="AI2178"/>
      <c r="AJ2178"/>
      <c r="AK2178"/>
      <c r="AL2178"/>
      <c r="AM2178"/>
      <c r="AN2178"/>
      <c r="AO2178"/>
      <c r="AP2178"/>
      <c r="AQ2178"/>
      <c r="AR2178"/>
      <c r="AS2178"/>
      <c r="AT2178"/>
      <c r="AU2178"/>
      <c r="AV2178"/>
      <c r="AW2178"/>
      <c r="AX2178" t="inlineStr">
        <is>
          <t>Mortality</t>
        </is>
      </c>
      <c r="AY2178" t="inlineStr">
        <is>
          <t>Mortality</t>
        </is>
      </c>
      <c r="AZ2178" t="inlineStr">
        <is>
          <t>LC50</t>
        </is>
      </c>
      <c r="BA2178"/>
      <c r="BB2178" t="n">
        <v>4.0</v>
      </c>
      <c r="BC2178"/>
      <c r="BD2178"/>
      <c r="BE2178"/>
      <c r="BF2178"/>
      <c r="BG2178" t="inlineStr">
        <is>
          <t>Day(s)</t>
        </is>
      </c>
      <c r="BH2178"/>
      <c r="BI2178" t="inlineStr">
        <is>
          <t>DTXSID4023880</t>
        </is>
      </c>
      <c r="BJ2178"/>
      <c r="BK2178"/>
      <c r="BL2178"/>
      <c r="BM2178"/>
      <c r="BN2178"/>
      <c r="BO2178"/>
      <c r="BP2178"/>
      <c r="BQ2178"/>
      <c r="BR2178"/>
      <c r="BS2178"/>
      <c r="BT2178" t="inlineStr">
        <is>
          <t>--</t>
        </is>
      </c>
      <c r="BU2178"/>
      <c r="BV2178"/>
      <c r="BW2178"/>
      <c r="BX2178"/>
      <c r="BY2178"/>
      <c r="BZ2178"/>
      <c r="CA2178"/>
      <c r="CB2178"/>
      <c r="CC2178"/>
      <c r="CD2178"/>
      <c r="CE2178"/>
      <c r="CF2178"/>
      <c r="CG2178"/>
      <c r="CH2178"/>
      <c r="CI2178"/>
      <c r="CJ2178"/>
      <c r="CK2178" t="inlineStr">
        <is>
          <t>Tarzwell,C.M., and C. Henderson</t>
        </is>
      </c>
      <c r="CL2178" t="n">
        <v>2042.0</v>
      </c>
      <c r="CM2178" t="inlineStr">
        <is>
          <t>Toxicity of Less Common Metals to Fishes</t>
        </is>
      </c>
      <c r="CN2178" t="inlineStr">
        <is>
          <t>Ind. Wastes5:12-</t>
        </is>
      </c>
      <c r="CO2178" t="n">
        <v>1960.0</v>
      </c>
      <c r="CP2178" t="inlineStr">
        <is>
          <t>Tarzwell,C.M., and C. Henderson (1960). Toxicity of Less Common Metals to Fishes. Ind. Wastes, 5, 12-. ECOREF#:2042</t>
        </is>
      </c>
    </row>
    <row r="2179">
      <c r="A2179" t="n">
        <v>1313275.0</v>
      </c>
      <c r="B2179" t="inlineStr">
        <is>
          <t>Molybdenum trioxide (MoO3)</t>
        </is>
      </c>
      <c r="C2179" t="inlineStr">
        <is>
          <t>Reagent Grade, Purissium, Purum, Puriss, Puris, Reinst</t>
        </is>
      </c>
      <c r="D2179" t="inlineStr">
        <is>
          <t>Measured</t>
        </is>
      </c>
      <c r="E2179" t="inlineStr">
        <is>
          <t>Not reported</t>
        </is>
      </c>
      <c r="F2179"/>
      <c r="G2179"/>
      <c r="H2179"/>
      <c r="I2179"/>
      <c r="J2179"/>
      <c r="K2179"/>
      <c r="L2179" t="inlineStr">
        <is>
          <t>Pimephales promelas</t>
        </is>
      </c>
      <c r="M2179" t="inlineStr">
        <is>
          <t>Fathead Minnow</t>
        </is>
      </c>
      <c r="N2179" t="inlineStr">
        <is>
          <t>Juvenile</t>
        </is>
      </c>
      <c r="O2179"/>
      <c r="P2179" t="n">
        <v>8.0</v>
      </c>
      <c r="Q2179"/>
      <c r="R2179"/>
      <c r="S2179"/>
      <c r="T2179"/>
      <c r="U2179" t="inlineStr">
        <is>
          <t>Week(s)</t>
        </is>
      </c>
      <c r="V2179" t="inlineStr">
        <is>
          <t>Static</t>
        </is>
      </c>
      <c r="W2179" t="inlineStr">
        <is>
          <t>Fresh water</t>
        </is>
      </c>
      <c r="X2179" t="inlineStr">
        <is>
          <t>Lab</t>
        </is>
      </c>
      <c r="Y2179" t="n">
        <v>7.0</v>
      </c>
      <c r="Z2179" t="inlineStr">
        <is>
          <t>Total</t>
        </is>
      </c>
      <c r="AA2179"/>
      <c r="AB2179" t="n">
        <v>577.0</v>
      </c>
      <c r="AC2179"/>
      <c r="AD2179" t="n">
        <v>417.0</v>
      </c>
      <c r="AE2179"/>
      <c r="AF2179" t="n">
        <v>846.0</v>
      </c>
      <c r="AG2179" t="inlineStr">
        <is>
          <t>AI mg/L</t>
        </is>
      </c>
      <c r="AH2179"/>
      <c r="AI2179"/>
      <c r="AJ2179"/>
      <c r="AK2179"/>
      <c r="AL2179"/>
      <c r="AM2179"/>
      <c r="AN2179"/>
      <c r="AO2179"/>
      <c r="AP2179"/>
      <c r="AQ2179"/>
      <c r="AR2179"/>
      <c r="AS2179"/>
      <c r="AT2179"/>
      <c r="AU2179"/>
      <c r="AV2179"/>
      <c r="AW2179"/>
      <c r="AX2179" t="inlineStr">
        <is>
          <t>Mortality</t>
        </is>
      </c>
      <c r="AY2179" t="inlineStr">
        <is>
          <t>Mortality</t>
        </is>
      </c>
      <c r="AZ2179" t="inlineStr">
        <is>
          <t>LC50</t>
        </is>
      </c>
      <c r="BA2179"/>
      <c r="BB2179" t="n">
        <v>4.0</v>
      </c>
      <c r="BC2179"/>
      <c r="BD2179"/>
      <c r="BE2179"/>
      <c r="BF2179"/>
      <c r="BG2179" t="inlineStr">
        <is>
          <t>Day(s)</t>
        </is>
      </c>
      <c r="BH2179"/>
      <c r="BI2179" t="inlineStr">
        <is>
          <t>DTXSID7020899</t>
        </is>
      </c>
      <c r="BJ2179"/>
      <c r="BK2179"/>
      <c r="BL2179" t="inlineStr">
        <is>
          <t>Acute</t>
        </is>
      </c>
      <c r="BM2179"/>
      <c r="BN2179"/>
      <c r="BO2179"/>
      <c r="BP2179"/>
      <c r="BQ2179"/>
      <c r="BR2179"/>
      <c r="BS2179"/>
      <c r="BT2179" t="inlineStr">
        <is>
          <t>--</t>
        </is>
      </c>
      <c r="BU2179"/>
      <c r="BV2179"/>
      <c r="BW2179"/>
      <c r="BX2179"/>
      <c r="BY2179"/>
      <c r="BZ2179"/>
      <c r="CA2179"/>
      <c r="CB2179"/>
      <c r="CC2179"/>
      <c r="CD2179"/>
      <c r="CE2179"/>
      <c r="CF2179"/>
      <c r="CG2179"/>
      <c r="CH2179"/>
      <c r="CI2179"/>
      <c r="CJ2179" t="inlineStr">
        <is>
          <t xml:space="preserve">SOURCE/OBTAINED FROM A HATCHERY//MEDIA/HARD WELL WATER TAPPING JORDAN SANDSTONE STRATUM UNDERLYING MINNEAPOLIS-ST PAUL METRO AREA//   </t>
        </is>
      </c>
      <c r="CK2179" t="inlineStr">
        <is>
          <t>Kimball,G.</t>
        </is>
      </c>
      <c r="CL2179" t="n">
        <v>3783.0</v>
      </c>
      <c r="CM2179" t="inlineStr">
        <is>
          <t>The Effects of Lesser Known Metals and One Organic to Fathead Minnows (Pimephales promelas) and Daphnia magna</t>
        </is>
      </c>
      <c r="CN2179" t="inlineStr">
        <is>
          <t>Manuscript, Department of Entomology, Fisheries and Wildlife, University of Minnesota, Minneapolis, MN:88 p.</t>
        </is>
      </c>
      <c r="CO2179" t="n">
        <v>1978.0</v>
      </c>
      <c r="CP2179" t="inlineStr">
        <is>
          <t>Kimball,G. (1978). The Effects of Lesser Known Metals and One Organic to Fathead Minnows (Pimephales promelas) and Daphnia magna. Manuscript, Department of Entomology, Fisheries and Wildlife, University of Minnesota, Minneapolis, MN, 88 p. ECOREF#:3783</t>
        </is>
      </c>
    </row>
    <row r="2180">
      <c r="A2180" t="n">
        <v>1313275.0</v>
      </c>
      <c r="B2180" t="inlineStr">
        <is>
          <t>Molybdenum trioxide (MoO3)</t>
        </is>
      </c>
      <c r="C2180" t="inlineStr">
        <is>
          <t>Reagent Grade, Purissium, Purum, Puriss, Puris, Reinst</t>
        </is>
      </c>
      <c r="D2180" t="inlineStr">
        <is>
          <t>Measured</t>
        </is>
      </c>
      <c r="E2180" t="inlineStr">
        <is>
          <t>Not reported</t>
        </is>
      </c>
      <c r="F2180"/>
      <c r="G2180"/>
      <c r="H2180"/>
      <c r="I2180"/>
      <c r="J2180"/>
      <c r="K2180"/>
      <c r="L2180" t="inlineStr">
        <is>
          <t>Pimephales promelas</t>
        </is>
      </c>
      <c r="M2180" t="inlineStr">
        <is>
          <t>Fathead Minnow</t>
        </is>
      </c>
      <c r="N2180" t="inlineStr">
        <is>
          <t>Juvenile</t>
        </is>
      </c>
      <c r="O2180"/>
      <c r="P2180" t="n">
        <v>8.0</v>
      </c>
      <c r="Q2180"/>
      <c r="R2180"/>
      <c r="S2180"/>
      <c r="T2180"/>
      <c r="U2180" t="inlineStr">
        <is>
          <t>Week(s)</t>
        </is>
      </c>
      <c r="V2180" t="inlineStr">
        <is>
          <t>Static</t>
        </is>
      </c>
      <c r="W2180" t="inlineStr">
        <is>
          <t>Fresh water</t>
        </is>
      </c>
      <c r="X2180" t="inlineStr">
        <is>
          <t>Lab</t>
        </is>
      </c>
      <c r="Y2180" t="n">
        <v>7.0</v>
      </c>
      <c r="Z2180" t="inlineStr">
        <is>
          <t>Total</t>
        </is>
      </c>
      <c r="AA2180"/>
      <c r="AB2180" t="n">
        <v>628.0</v>
      </c>
      <c r="AC2180"/>
      <c r="AD2180"/>
      <c r="AE2180"/>
      <c r="AF2180"/>
      <c r="AG2180" t="inlineStr">
        <is>
          <t>AI mg/L</t>
        </is>
      </c>
      <c r="AH2180"/>
      <c r="AI2180"/>
      <c r="AJ2180"/>
      <c r="AK2180"/>
      <c r="AL2180"/>
      <c r="AM2180"/>
      <c r="AN2180"/>
      <c r="AO2180"/>
      <c r="AP2180"/>
      <c r="AQ2180"/>
      <c r="AR2180"/>
      <c r="AS2180"/>
      <c r="AT2180"/>
      <c r="AU2180"/>
      <c r="AV2180"/>
      <c r="AW2180"/>
      <c r="AX2180" t="inlineStr">
        <is>
          <t>Mortality</t>
        </is>
      </c>
      <c r="AY2180" t="inlineStr">
        <is>
          <t>Mortality</t>
        </is>
      </c>
      <c r="AZ2180" t="inlineStr">
        <is>
          <t>LC50</t>
        </is>
      </c>
      <c r="BA2180"/>
      <c r="BB2180" t="n">
        <v>4.0</v>
      </c>
      <c r="BC2180"/>
      <c r="BD2180"/>
      <c r="BE2180"/>
      <c r="BF2180"/>
      <c r="BG2180" t="inlineStr">
        <is>
          <t>Day(s)</t>
        </is>
      </c>
      <c r="BH2180"/>
      <c r="BI2180" t="inlineStr">
        <is>
          <t>DTXSID7020899</t>
        </is>
      </c>
      <c r="BJ2180"/>
      <c r="BK2180"/>
      <c r="BL2180" t="inlineStr">
        <is>
          <t>Acute</t>
        </is>
      </c>
      <c r="BM2180"/>
      <c r="BN2180"/>
      <c r="BO2180"/>
      <c r="BP2180"/>
      <c r="BQ2180"/>
      <c r="BR2180"/>
      <c r="BS2180"/>
      <c r="BT2180" t="inlineStr">
        <is>
          <t>--</t>
        </is>
      </c>
      <c r="BU2180"/>
      <c r="BV2180"/>
      <c r="BW2180"/>
      <c r="BX2180"/>
      <c r="BY2180"/>
      <c r="BZ2180"/>
      <c r="CA2180"/>
      <c r="CB2180"/>
      <c r="CC2180"/>
      <c r="CD2180"/>
      <c r="CE2180"/>
      <c r="CF2180"/>
      <c r="CG2180"/>
      <c r="CH2180"/>
      <c r="CI2180"/>
      <c r="CJ2180" t="inlineStr">
        <is>
          <t xml:space="preserve">SOURCE/OBTAINED FROM A HATCHERY//MEDIA/HARD WELL WATER TAPPING JORDAN SANDSTONE STRATUM UNDERLYING MINNEAPOLIS-ST PAUL METRO AREA//   </t>
        </is>
      </c>
      <c r="CK2180" t="inlineStr">
        <is>
          <t>Kimball,G.</t>
        </is>
      </c>
      <c r="CL2180" t="n">
        <v>3783.0</v>
      </c>
      <c r="CM2180" t="inlineStr">
        <is>
          <t>The Effects of Lesser Known Metals and One Organic to Fathead Minnows (Pimephales promelas) and Daphnia magna</t>
        </is>
      </c>
      <c r="CN2180" t="inlineStr">
        <is>
          <t>Manuscript, Department of Entomology, Fisheries and Wildlife, University of Minnesota, Minneapolis, MN:88 p.</t>
        </is>
      </c>
      <c r="CO2180" t="n">
        <v>1978.0</v>
      </c>
      <c r="CP2180" t="inlineStr">
        <is>
          <t>Kimball,G. (1978). The Effects of Lesser Known Metals and One Organic to Fathead Minnows (Pimephales promelas) and Daphnia magna. Manuscript, Department of Entomology, Fisheries and Wildlife, University of Minnesota, Minneapolis, MN, 88 p. ECOREF#:3783</t>
        </is>
      </c>
    </row>
    <row r="2181">
      <c r="A2181" t="n">
        <v>1313275.0</v>
      </c>
      <c r="B2181" t="inlineStr">
        <is>
          <t>Molybdenum trioxide (MoO3)</t>
        </is>
      </c>
      <c r="C2181"/>
      <c r="D2181" t="inlineStr">
        <is>
          <t>Unmeasured</t>
        </is>
      </c>
      <c r="E2181" t="inlineStr">
        <is>
          <t>Not coded</t>
        </is>
      </c>
      <c r="F2181"/>
      <c r="G2181"/>
      <c r="H2181"/>
      <c r="I2181"/>
      <c r="J2181"/>
      <c r="K2181"/>
      <c r="L2181" t="inlineStr">
        <is>
          <t>Pimephales promelas</t>
        </is>
      </c>
      <c r="M2181" t="inlineStr">
        <is>
          <t>Fathead Minnow</t>
        </is>
      </c>
      <c r="N2181"/>
      <c r="O2181"/>
      <c r="P2181"/>
      <c r="Q2181"/>
      <c r="R2181"/>
      <c r="S2181"/>
      <c r="T2181"/>
      <c r="U2181"/>
      <c r="V2181" t="inlineStr">
        <is>
          <t>Static</t>
        </is>
      </c>
      <c r="W2181" t="inlineStr">
        <is>
          <t>Fresh water</t>
        </is>
      </c>
      <c r="X2181" t="inlineStr">
        <is>
          <t>Lab</t>
        </is>
      </c>
      <c r="Y2181"/>
      <c r="Z2181" t="inlineStr">
        <is>
          <t>Total</t>
        </is>
      </c>
      <c r="AA2181"/>
      <c r="AB2181" t="n">
        <v>370.0</v>
      </c>
      <c r="AC2181"/>
      <c r="AD2181"/>
      <c r="AE2181"/>
      <c r="AF2181"/>
      <c r="AG2181" t="inlineStr">
        <is>
          <t>AI mg/L</t>
        </is>
      </c>
      <c r="AH2181"/>
      <c r="AI2181"/>
      <c r="AJ2181"/>
      <c r="AK2181"/>
      <c r="AL2181"/>
      <c r="AM2181"/>
      <c r="AN2181"/>
      <c r="AO2181"/>
      <c r="AP2181"/>
      <c r="AQ2181"/>
      <c r="AR2181"/>
      <c r="AS2181"/>
      <c r="AT2181"/>
      <c r="AU2181"/>
      <c r="AV2181"/>
      <c r="AW2181"/>
      <c r="AX2181" t="inlineStr">
        <is>
          <t>Mortality</t>
        </is>
      </c>
      <c r="AY2181" t="inlineStr">
        <is>
          <t>Mortality</t>
        </is>
      </c>
      <c r="AZ2181" t="inlineStr">
        <is>
          <t>LC50</t>
        </is>
      </c>
      <c r="BA2181"/>
      <c r="BB2181" t="n">
        <v>4.0</v>
      </c>
      <c r="BC2181"/>
      <c r="BD2181"/>
      <c r="BE2181"/>
      <c r="BF2181"/>
      <c r="BG2181" t="inlineStr">
        <is>
          <t>Day(s)</t>
        </is>
      </c>
      <c r="BH2181"/>
      <c r="BI2181" t="inlineStr">
        <is>
          <t>DTXSID7020899</t>
        </is>
      </c>
      <c r="BJ2181"/>
      <c r="BK2181"/>
      <c r="BL2181"/>
      <c r="BM2181"/>
      <c r="BN2181"/>
      <c r="BO2181"/>
      <c r="BP2181"/>
      <c r="BQ2181"/>
      <c r="BR2181"/>
      <c r="BS2181"/>
      <c r="BT2181" t="inlineStr">
        <is>
          <t>--</t>
        </is>
      </c>
      <c r="BU2181"/>
      <c r="BV2181"/>
      <c r="BW2181"/>
      <c r="BX2181"/>
      <c r="BY2181"/>
      <c r="BZ2181"/>
      <c r="CA2181"/>
      <c r="CB2181"/>
      <c r="CC2181"/>
      <c r="CD2181"/>
      <c r="CE2181"/>
      <c r="CF2181"/>
      <c r="CG2181"/>
      <c r="CH2181"/>
      <c r="CI2181"/>
      <c r="CJ2181"/>
      <c r="CK2181" t="inlineStr">
        <is>
          <t>Tarzwell,C.M., and C. Henderson</t>
        </is>
      </c>
      <c r="CL2181" t="n">
        <v>2042.0</v>
      </c>
      <c r="CM2181" t="inlineStr">
        <is>
          <t>Toxicity of Less Common Metals to Fishes</t>
        </is>
      </c>
      <c r="CN2181" t="inlineStr">
        <is>
          <t>Ind. Wastes5:12-</t>
        </is>
      </c>
      <c r="CO2181" t="n">
        <v>1960.0</v>
      </c>
      <c r="CP2181" t="inlineStr">
        <is>
          <t>Tarzwell,C.M., and C. Henderson (1960). Toxicity of Less Common Metals to Fishes. Ind. Wastes, 5, 12-. ECOREF#:2042</t>
        </is>
      </c>
    </row>
    <row r="2182">
      <c r="A2182" t="n">
        <v>1313275.0</v>
      </c>
      <c r="B2182" t="inlineStr">
        <is>
          <t>Molybdenum trioxide (MoO3)</t>
        </is>
      </c>
      <c r="C2182"/>
      <c r="D2182" t="inlineStr">
        <is>
          <t>Unmeasured</t>
        </is>
      </c>
      <c r="E2182" t="inlineStr">
        <is>
          <t>Not coded</t>
        </is>
      </c>
      <c r="F2182"/>
      <c r="G2182"/>
      <c r="H2182"/>
      <c r="I2182"/>
      <c r="J2182"/>
      <c r="K2182"/>
      <c r="L2182" t="inlineStr">
        <is>
          <t>Pimephales promelas</t>
        </is>
      </c>
      <c r="M2182" t="inlineStr">
        <is>
          <t>Fathead Minnow</t>
        </is>
      </c>
      <c r="N2182"/>
      <c r="O2182"/>
      <c r="P2182"/>
      <c r="Q2182"/>
      <c r="R2182"/>
      <c r="S2182"/>
      <c r="T2182"/>
      <c r="U2182"/>
      <c r="V2182" t="inlineStr">
        <is>
          <t>Static</t>
        </is>
      </c>
      <c r="W2182" t="inlineStr">
        <is>
          <t>Fresh water</t>
        </is>
      </c>
      <c r="X2182" t="inlineStr">
        <is>
          <t>Lab</t>
        </is>
      </c>
      <c r="Y2182"/>
      <c r="Z2182" t="inlineStr">
        <is>
          <t>Total</t>
        </is>
      </c>
      <c r="AA2182"/>
      <c r="AB2182" t="n">
        <v>70.0</v>
      </c>
      <c r="AC2182"/>
      <c r="AD2182"/>
      <c r="AE2182"/>
      <c r="AF2182"/>
      <c r="AG2182" t="inlineStr">
        <is>
          <t>AI mg/L</t>
        </is>
      </c>
      <c r="AH2182"/>
      <c r="AI2182"/>
      <c r="AJ2182"/>
      <c r="AK2182"/>
      <c r="AL2182"/>
      <c r="AM2182"/>
      <c r="AN2182"/>
      <c r="AO2182"/>
      <c r="AP2182"/>
      <c r="AQ2182"/>
      <c r="AR2182"/>
      <c r="AS2182"/>
      <c r="AT2182"/>
      <c r="AU2182"/>
      <c r="AV2182"/>
      <c r="AW2182"/>
      <c r="AX2182" t="inlineStr">
        <is>
          <t>Mortality</t>
        </is>
      </c>
      <c r="AY2182" t="inlineStr">
        <is>
          <t>Mortality</t>
        </is>
      </c>
      <c r="AZ2182" t="inlineStr">
        <is>
          <t>LC50</t>
        </is>
      </c>
      <c r="BA2182"/>
      <c r="BB2182" t="n">
        <v>4.0</v>
      </c>
      <c r="BC2182"/>
      <c r="BD2182"/>
      <c r="BE2182"/>
      <c r="BF2182"/>
      <c r="BG2182" t="inlineStr">
        <is>
          <t>Day(s)</t>
        </is>
      </c>
      <c r="BH2182"/>
      <c r="BI2182" t="inlineStr">
        <is>
          <t>DTXSID7020899</t>
        </is>
      </c>
      <c r="BJ2182"/>
      <c r="BK2182"/>
      <c r="BL2182"/>
      <c r="BM2182"/>
      <c r="BN2182"/>
      <c r="BO2182"/>
      <c r="BP2182"/>
      <c r="BQ2182"/>
      <c r="BR2182"/>
      <c r="BS2182"/>
      <c r="BT2182" t="inlineStr">
        <is>
          <t>--</t>
        </is>
      </c>
      <c r="BU2182"/>
      <c r="BV2182"/>
      <c r="BW2182"/>
      <c r="BX2182"/>
      <c r="BY2182"/>
      <c r="BZ2182"/>
      <c r="CA2182"/>
      <c r="CB2182"/>
      <c r="CC2182"/>
      <c r="CD2182"/>
      <c r="CE2182"/>
      <c r="CF2182"/>
      <c r="CG2182"/>
      <c r="CH2182"/>
      <c r="CI2182"/>
      <c r="CJ2182"/>
      <c r="CK2182" t="inlineStr">
        <is>
          <t>Tarzwell,C.M., and C. Henderson</t>
        </is>
      </c>
      <c r="CL2182" t="n">
        <v>2042.0</v>
      </c>
      <c r="CM2182" t="inlineStr">
        <is>
          <t>Toxicity of Less Common Metals to Fishes</t>
        </is>
      </c>
      <c r="CN2182" t="inlineStr">
        <is>
          <t>Ind. Wastes5:12-</t>
        </is>
      </c>
      <c r="CO2182" t="n">
        <v>1960.0</v>
      </c>
      <c r="CP2182" t="inlineStr">
        <is>
          <t>Tarzwell,C.M., and C. Henderson (1960). Toxicity of Less Common Metals to Fishes. Ind. Wastes, 5, 12-. ECOREF#:2042</t>
        </is>
      </c>
    </row>
    <row r="2183">
      <c r="A2183" t="n">
        <v>1313275.0</v>
      </c>
      <c r="B2183" t="inlineStr">
        <is>
          <t>Molybdenum trioxide (MoO3)</t>
        </is>
      </c>
      <c r="C2183" t="inlineStr">
        <is>
          <t>Reagent Grade, Purissium, Purum, Puriss, Puris, Reinst</t>
        </is>
      </c>
      <c r="D2183" t="inlineStr">
        <is>
          <t>Measured</t>
        </is>
      </c>
      <c r="E2183" t="inlineStr">
        <is>
          <t>Not reported</t>
        </is>
      </c>
      <c r="F2183"/>
      <c r="G2183"/>
      <c r="H2183"/>
      <c r="I2183"/>
      <c r="J2183"/>
      <c r="K2183"/>
      <c r="L2183" t="inlineStr">
        <is>
          <t>Pimephales promelas</t>
        </is>
      </c>
      <c r="M2183" t="inlineStr">
        <is>
          <t>Fathead Minnow</t>
        </is>
      </c>
      <c r="N2183" t="inlineStr">
        <is>
          <t>Juvenile</t>
        </is>
      </c>
      <c r="O2183"/>
      <c r="P2183" t="n">
        <v>8.0</v>
      </c>
      <c r="Q2183"/>
      <c r="R2183"/>
      <c r="S2183"/>
      <c r="T2183"/>
      <c r="U2183" t="inlineStr">
        <is>
          <t>Week(s)</t>
        </is>
      </c>
      <c r="V2183" t="inlineStr">
        <is>
          <t>Static</t>
        </is>
      </c>
      <c r="W2183" t="inlineStr">
        <is>
          <t>Fresh water</t>
        </is>
      </c>
      <c r="X2183" t="inlineStr">
        <is>
          <t>Lab</t>
        </is>
      </c>
      <c r="Y2183" t="n">
        <v>7.0</v>
      </c>
      <c r="Z2183" t="inlineStr">
        <is>
          <t>Total</t>
        </is>
      </c>
      <c r="AA2183"/>
      <c r="AB2183" t="n">
        <v>678.0</v>
      </c>
      <c r="AC2183"/>
      <c r="AD2183" t="n">
        <v>482.0</v>
      </c>
      <c r="AE2183"/>
      <c r="AF2183" t="n">
        <v>969.0</v>
      </c>
      <c r="AG2183" t="inlineStr">
        <is>
          <t>AI mg/L</t>
        </is>
      </c>
      <c r="AH2183"/>
      <c r="AI2183"/>
      <c r="AJ2183"/>
      <c r="AK2183"/>
      <c r="AL2183"/>
      <c r="AM2183"/>
      <c r="AN2183"/>
      <c r="AO2183"/>
      <c r="AP2183"/>
      <c r="AQ2183"/>
      <c r="AR2183"/>
      <c r="AS2183"/>
      <c r="AT2183"/>
      <c r="AU2183"/>
      <c r="AV2183"/>
      <c r="AW2183"/>
      <c r="AX2183" t="inlineStr">
        <is>
          <t>Mortality</t>
        </is>
      </c>
      <c r="AY2183" t="inlineStr">
        <is>
          <t>Mortality</t>
        </is>
      </c>
      <c r="AZ2183" t="inlineStr">
        <is>
          <t>LC50</t>
        </is>
      </c>
      <c r="BA2183"/>
      <c r="BB2183" t="n">
        <v>4.0</v>
      </c>
      <c r="BC2183"/>
      <c r="BD2183"/>
      <c r="BE2183"/>
      <c r="BF2183"/>
      <c r="BG2183" t="inlineStr">
        <is>
          <t>Day(s)</t>
        </is>
      </c>
      <c r="BH2183"/>
      <c r="BI2183" t="inlineStr">
        <is>
          <t>DTXSID7020899</t>
        </is>
      </c>
      <c r="BJ2183"/>
      <c r="BK2183"/>
      <c r="BL2183" t="inlineStr">
        <is>
          <t>Acute</t>
        </is>
      </c>
      <c r="BM2183"/>
      <c r="BN2183"/>
      <c r="BO2183"/>
      <c r="BP2183"/>
      <c r="BQ2183"/>
      <c r="BR2183"/>
      <c r="BS2183"/>
      <c r="BT2183" t="inlineStr">
        <is>
          <t>--</t>
        </is>
      </c>
      <c r="BU2183"/>
      <c r="BV2183"/>
      <c r="BW2183"/>
      <c r="BX2183"/>
      <c r="BY2183"/>
      <c r="BZ2183"/>
      <c r="CA2183"/>
      <c r="CB2183"/>
      <c r="CC2183"/>
      <c r="CD2183"/>
      <c r="CE2183"/>
      <c r="CF2183"/>
      <c r="CG2183"/>
      <c r="CH2183"/>
      <c r="CI2183"/>
      <c r="CJ2183" t="inlineStr">
        <is>
          <t xml:space="preserve">SOURCE/OBTAINED FROM A HATCHERY//MEDIA/HARD WELL WATER TAPPING JORDAN SANDSTONE STRATUM UNDERLYING MINNEAPOLIS-ST PAUL METRO AREA//   </t>
        </is>
      </c>
      <c r="CK2183" t="inlineStr">
        <is>
          <t>Kimball,G.</t>
        </is>
      </c>
      <c r="CL2183" t="n">
        <v>3783.0</v>
      </c>
      <c r="CM2183" t="inlineStr">
        <is>
          <t>The Effects of Lesser Known Metals and One Organic to Fathead Minnows (Pimephales promelas) and Daphnia magna</t>
        </is>
      </c>
      <c r="CN2183" t="inlineStr">
        <is>
          <t>Manuscript, Department of Entomology, Fisheries and Wildlife, University of Minnesota, Minneapolis, MN:88 p.</t>
        </is>
      </c>
      <c r="CO2183" t="n">
        <v>1978.0</v>
      </c>
      <c r="CP2183" t="inlineStr">
        <is>
          <t>Kimball,G. (1978). The Effects of Lesser Known Metals and One Organic to Fathead Minnows (Pimephales promelas) and Daphnia magna. Manuscript, Department of Entomology, Fisheries and Wildlife, University of Minnesota, Minneapolis, MN, 88 p. ECOREF#:3783</t>
        </is>
      </c>
    </row>
    <row r="2184">
      <c r="A2184" t="n">
        <v>1313822.0</v>
      </c>
      <c r="B2184" t="inlineStr">
        <is>
          <t>Sodium sulfide (Na2S)</t>
        </is>
      </c>
      <c r="C2184" t="inlineStr">
        <is>
          <t>Reagent Grade, Purissium, Purum, Puriss, Puris, Reinst</t>
        </is>
      </c>
      <c r="D2184" t="inlineStr">
        <is>
          <t>Measured</t>
        </is>
      </c>
      <c r="E2184" t="inlineStr">
        <is>
          <t>Not reported</t>
        </is>
      </c>
      <c r="F2184"/>
      <c r="G2184"/>
      <c r="H2184"/>
      <c r="I2184"/>
      <c r="J2184"/>
      <c r="K2184"/>
      <c r="L2184" t="inlineStr">
        <is>
          <t>Pimephales promelas</t>
        </is>
      </c>
      <c r="M2184" t="inlineStr">
        <is>
          <t>Fathead Minnow</t>
        </is>
      </c>
      <c r="N2184" t="inlineStr">
        <is>
          <t>Juvenile</t>
        </is>
      </c>
      <c r="O2184"/>
      <c r="P2184" t="n">
        <v>13.0</v>
      </c>
      <c r="Q2184"/>
      <c r="R2184"/>
      <c r="S2184"/>
      <c r="T2184"/>
      <c r="U2184" t="inlineStr">
        <is>
          <t>Week(s)</t>
        </is>
      </c>
      <c r="V2184" t="inlineStr">
        <is>
          <t>Flow-through</t>
        </is>
      </c>
      <c r="W2184" t="inlineStr">
        <is>
          <t>Fresh water</t>
        </is>
      </c>
      <c r="X2184" t="inlineStr">
        <is>
          <t>Lab</t>
        </is>
      </c>
      <c r="Y2184" t="n">
        <v>5.0</v>
      </c>
      <c r="Z2184" t="inlineStr">
        <is>
          <t>Dissolved</t>
        </is>
      </c>
      <c r="AA2184"/>
      <c r="AB2184" t="n">
        <v>0.0641</v>
      </c>
      <c r="AC2184"/>
      <c r="AD2184" t="n">
        <v>0.0587</v>
      </c>
      <c r="AE2184"/>
      <c r="AF2184" t="n">
        <v>0.07</v>
      </c>
      <c r="AG2184" t="inlineStr">
        <is>
          <t>AI mg/L</t>
        </is>
      </c>
      <c r="AH2184" t="inlineStr">
        <is>
          <t>Total</t>
        </is>
      </c>
      <c r="AI2184"/>
      <c r="AJ2184" t="n">
        <v>0.0492</v>
      </c>
      <c r="AK2184"/>
      <c r="AL2184" t="n">
        <v>0.0451</v>
      </c>
      <c r="AM2184"/>
      <c r="AN2184" t="n">
        <v>0.0537</v>
      </c>
      <c r="AO2184" t="inlineStr">
        <is>
          <t>AI mg/L</t>
        </is>
      </c>
      <c r="AP2184"/>
      <c r="AQ2184"/>
      <c r="AR2184"/>
      <c r="AS2184"/>
      <c r="AT2184"/>
      <c r="AU2184"/>
      <c r="AV2184"/>
      <c r="AW2184"/>
      <c r="AX2184" t="inlineStr">
        <is>
          <t>Mortality</t>
        </is>
      </c>
      <c r="AY2184" t="inlineStr">
        <is>
          <t>Mortality</t>
        </is>
      </c>
      <c r="AZ2184" t="inlineStr">
        <is>
          <t>LC50</t>
        </is>
      </c>
      <c r="BA2184"/>
      <c r="BB2184" t="n">
        <v>4.0</v>
      </c>
      <c r="BC2184"/>
      <c r="BD2184"/>
      <c r="BE2184"/>
      <c r="BF2184"/>
      <c r="BG2184" t="inlineStr">
        <is>
          <t>Day(s)</t>
        </is>
      </c>
      <c r="BH2184"/>
      <c r="BI2184" t="inlineStr">
        <is>
          <t>DTXSID0029636</t>
        </is>
      </c>
      <c r="BJ2184" t="inlineStr">
        <is>
          <t>10.1139/f77-311</t>
        </is>
      </c>
      <c r="BK2184"/>
      <c r="BL2184"/>
      <c r="BM2184"/>
      <c r="BN2184"/>
      <c r="BO2184"/>
      <c r="BP2184"/>
      <c r="BQ2184"/>
      <c r="BR2184"/>
      <c r="BS2184"/>
      <c r="BT2184" t="inlineStr">
        <is>
          <t>--</t>
        </is>
      </c>
      <c r="BU2184"/>
      <c r="BV2184"/>
      <c r="BW2184"/>
      <c r="BX2184"/>
      <c r="BY2184"/>
      <c r="BZ2184"/>
      <c r="CA2184" t="inlineStr">
        <is>
          <t>--</t>
        </is>
      </c>
      <c r="CB2184"/>
      <c r="CC2184"/>
      <c r="CD2184"/>
      <c r="CE2184"/>
      <c r="CF2184"/>
      <c r="CG2184"/>
      <c r="CH2184"/>
      <c r="CI2184"/>
      <c r="CJ2184" t="inlineStr">
        <is>
          <t xml:space="preserve">SOURCE/LABORATORY CULTURE FROM STOCK ORIGINALLY FROM THE US EPA ENVIRONMENTAL RESEARCH LABORATORY, DULUTH, MN//MEDIA/WELL WATER//   </t>
        </is>
      </c>
      <c r="CK2184" t="inlineStr">
        <is>
          <t>Broderius,S.J., L.L.,Jr. Smith, and D.T. Lind</t>
        </is>
      </c>
      <c r="CL2184" t="n">
        <v>519.0</v>
      </c>
      <c r="CM2184" t="inlineStr">
        <is>
          <t>Relative Toxicity of Free Cyanide and Dissolved Sulfide Forms to the Fathead Minnow (Pimephales promelas)</t>
        </is>
      </c>
      <c r="CN2184" t="inlineStr">
        <is>
          <t>J. Fish. Res. Board Can.34(12): 2323-2332</t>
        </is>
      </c>
      <c r="CO2184" t="n">
        <v>1977.0</v>
      </c>
      <c r="CP2184" t="inlineStr">
        <is>
          <t>Broderius,S.J., L.L.,Jr. Smith, and D.T. Lind (1977). Relative Toxicity of Free Cyanide and Dissolved Sulfide Forms to the Fathead Minnow (Pimephales promelas). J. Fish. Res. Board Can., 34, (12), 2323-2332. doi:10.1139/f77-311. ECOREF#:519</t>
        </is>
      </c>
    </row>
    <row r="2185">
      <c r="A2185" t="n">
        <v>1313822.0</v>
      </c>
      <c r="B2185" t="inlineStr">
        <is>
          <t>Sodium sulfide (Na2S)</t>
        </is>
      </c>
      <c r="C2185" t="inlineStr">
        <is>
          <t>Reagent Grade, Purissium, Purum, Puriss, Puris, Reinst</t>
        </is>
      </c>
      <c r="D2185" t="inlineStr">
        <is>
          <t>Measured</t>
        </is>
      </c>
      <c r="E2185" t="inlineStr">
        <is>
          <t>Not reported</t>
        </is>
      </c>
      <c r="F2185"/>
      <c r="G2185"/>
      <c r="H2185"/>
      <c r="I2185"/>
      <c r="J2185"/>
      <c r="K2185"/>
      <c r="L2185" t="inlineStr">
        <is>
          <t>Pimephales promelas</t>
        </is>
      </c>
      <c r="M2185" t="inlineStr">
        <is>
          <t>Fathead Minnow</t>
        </is>
      </c>
      <c r="N2185" t="inlineStr">
        <is>
          <t>Juvenile</t>
        </is>
      </c>
      <c r="O2185"/>
      <c r="P2185" t="n">
        <v>13.0</v>
      </c>
      <c r="Q2185"/>
      <c r="R2185"/>
      <c r="S2185"/>
      <c r="T2185"/>
      <c r="U2185" t="inlineStr">
        <is>
          <t>Week(s)</t>
        </is>
      </c>
      <c r="V2185" t="inlineStr">
        <is>
          <t>Flow-through</t>
        </is>
      </c>
      <c r="W2185" t="inlineStr">
        <is>
          <t>Fresh water</t>
        </is>
      </c>
      <c r="X2185" t="inlineStr">
        <is>
          <t>Lab</t>
        </is>
      </c>
      <c r="Y2185" t="n">
        <v>5.0</v>
      </c>
      <c r="Z2185" t="inlineStr">
        <is>
          <t>Dissolved</t>
        </is>
      </c>
      <c r="AA2185"/>
      <c r="AB2185" t="n">
        <v>0.239</v>
      </c>
      <c r="AC2185"/>
      <c r="AD2185" t="n">
        <v>0.219</v>
      </c>
      <c r="AE2185"/>
      <c r="AF2185" t="n">
        <v>0.26</v>
      </c>
      <c r="AG2185" t="inlineStr">
        <is>
          <t>AI mg/L</t>
        </is>
      </c>
      <c r="AH2185" t="inlineStr">
        <is>
          <t>Total</t>
        </is>
      </c>
      <c r="AI2185"/>
      <c r="AJ2185" t="n">
        <v>0.0382</v>
      </c>
      <c r="AK2185"/>
      <c r="AL2185" t="n">
        <v>0.0328</v>
      </c>
      <c r="AM2185"/>
      <c r="AN2185" t="n">
        <v>0.0445</v>
      </c>
      <c r="AO2185" t="inlineStr">
        <is>
          <t>AI mg/L</t>
        </is>
      </c>
      <c r="AP2185"/>
      <c r="AQ2185"/>
      <c r="AR2185"/>
      <c r="AS2185"/>
      <c r="AT2185"/>
      <c r="AU2185"/>
      <c r="AV2185"/>
      <c r="AW2185"/>
      <c r="AX2185" t="inlineStr">
        <is>
          <t>Mortality</t>
        </is>
      </c>
      <c r="AY2185" t="inlineStr">
        <is>
          <t>Mortality</t>
        </is>
      </c>
      <c r="AZ2185" t="inlineStr">
        <is>
          <t>LC50</t>
        </is>
      </c>
      <c r="BA2185"/>
      <c r="BB2185" t="n">
        <v>4.0</v>
      </c>
      <c r="BC2185"/>
      <c r="BD2185"/>
      <c r="BE2185"/>
      <c r="BF2185"/>
      <c r="BG2185" t="inlineStr">
        <is>
          <t>Day(s)</t>
        </is>
      </c>
      <c r="BH2185"/>
      <c r="BI2185" t="inlineStr">
        <is>
          <t>DTXSID0029636</t>
        </is>
      </c>
      <c r="BJ2185" t="inlineStr">
        <is>
          <t>10.1139/f77-311</t>
        </is>
      </c>
      <c r="BK2185"/>
      <c r="BL2185"/>
      <c r="BM2185"/>
      <c r="BN2185"/>
      <c r="BO2185"/>
      <c r="BP2185"/>
      <c r="BQ2185"/>
      <c r="BR2185"/>
      <c r="BS2185"/>
      <c r="BT2185" t="inlineStr">
        <is>
          <t>--</t>
        </is>
      </c>
      <c r="BU2185"/>
      <c r="BV2185"/>
      <c r="BW2185"/>
      <c r="BX2185"/>
      <c r="BY2185"/>
      <c r="BZ2185"/>
      <c r="CA2185" t="inlineStr">
        <is>
          <t>--</t>
        </is>
      </c>
      <c r="CB2185"/>
      <c r="CC2185"/>
      <c r="CD2185"/>
      <c r="CE2185"/>
      <c r="CF2185"/>
      <c r="CG2185"/>
      <c r="CH2185"/>
      <c r="CI2185"/>
      <c r="CJ2185" t="inlineStr">
        <is>
          <t xml:space="preserve">SOURCE/LABORATORY CULTURE FROM STOCK ORIGINALLY FROM THE US EPA ENVIRONMENTAL RESEARCH LABORATORY, DULUTH, MN//MEDIA/WELL WATER//   </t>
        </is>
      </c>
      <c r="CK2185" t="inlineStr">
        <is>
          <t>Broderius,S.J., L.L.,Jr. Smith, and D.T. Lind</t>
        </is>
      </c>
      <c r="CL2185" t="n">
        <v>519.0</v>
      </c>
      <c r="CM2185" t="inlineStr">
        <is>
          <t>Relative Toxicity of Free Cyanide and Dissolved Sulfide Forms to the Fathead Minnow (Pimephales promelas)</t>
        </is>
      </c>
      <c r="CN2185" t="inlineStr">
        <is>
          <t>J. Fish. Res. Board Can.34(12): 2323-2332</t>
        </is>
      </c>
      <c r="CO2185" t="n">
        <v>1977.0</v>
      </c>
      <c r="CP2185" t="inlineStr">
        <is>
          <t>Broderius,S.J., L.L.,Jr. Smith, and D.T. Lind (1977). Relative Toxicity of Free Cyanide and Dissolved Sulfide Forms to the Fathead Minnow (Pimephales promelas). J. Fish. Res. Board Can., 34, (12), 2323-2332. doi:10.1139/f77-311. ECOREF#:519</t>
        </is>
      </c>
    </row>
    <row r="2186">
      <c r="A2186" t="n">
        <v>1313822.0</v>
      </c>
      <c r="B2186" t="inlineStr">
        <is>
          <t>Sodium sulfide (Na2S)</t>
        </is>
      </c>
      <c r="C2186" t="inlineStr">
        <is>
          <t>Reagent Grade, Purissium, Purum, Puriss, Puris, Reinst</t>
        </is>
      </c>
      <c r="D2186" t="inlineStr">
        <is>
          <t>Measured</t>
        </is>
      </c>
      <c r="E2186" t="inlineStr">
        <is>
          <t>Not reported</t>
        </is>
      </c>
      <c r="F2186"/>
      <c r="G2186"/>
      <c r="H2186"/>
      <c r="I2186"/>
      <c r="J2186"/>
      <c r="K2186"/>
      <c r="L2186" t="inlineStr">
        <is>
          <t>Pimephales promelas</t>
        </is>
      </c>
      <c r="M2186" t="inlineStr">
        <is>
          <t>Fathead Minnow</t>
        </is>
      </c>
      <c r="N2186" t="inlineStr">
        <is>
          <t>Juvenile</t>
        </is>
      </c>
      <c r="O2186"/>
      <c r="P2186" t="n">
        <v>13.0</v>
      </c>
      <c r="Q2186"/>
      <c r="R2186"/>
      <c r="S2186"/>
      <c r="T2186"/>
      <c r="U2186" t="inlineStr">
        <is>
          <t>Week(s)</t>
        </is>
      </c>
      <c r="V2186" t="inlineStr">
        <is>
          <t>Flow-through</t>
        </is>
      </c>
      <c r="W2186" t="inlineStr">
        <is>
          <t>Fresh water</t>
        </is>
      </c>
      <c r="X2186" t="inlineStr">
        <is>
          <t>Lab</t>
        </is>
      </c>
      <c r="Y2186" t="n">
        <v>5.0</v>
      </c>
      <c r="Z2186" t="inlineStr">
        <is>
          <t>Dissolved</t>
        </is>
      </c>
      <c r="AA2186"/>
      <c r="AB2186" t="n">
        <v>0.806</v>
      </c>
      <c r="AC2186"/>
      <c r="AD2186" t="n">
        <v>0.726</v>
      </c>
      <c r="AE2186"/>
      <c r="AF2186" t="n">
        <v>0.895</v>
      </c>
      <c r="AG2186" t="inlineStr">
        <is>
          <t>AI mg/L</t>
        </is>
      </c>
      <c r="AH2186" t="inlineStr">
        <is>
          <t>Total</t>
        </is>
      </c>
      <c r="AI2186"/>
      <c r="AJ2186" t="n">
        <v>0.0149</v>
      </c>
      <c r="AK2186"/>
      <c r="AL2186" t="n">
        <v>0.013</v>
      </c>
      <c r="AM2186"/>
      <c r="AN2186" t="n">
        <v>0.0172</v>
      </c>
      <c r="AO2186" t="inlineStr">
        <is>
          <t>AI mg/L</t>
        </is>
      </c>
      <c r="AP2186"/>
      <c r="AQ2186"/>
      <c r="AR2186"/>
      <c r="AS2186"/>
      <c r="AT2186"/>
      <c r="AU2186"/>
      <c r="AV2186"/>
      <c r="AW2186"/>
      <c r="AX2186" t="inlineStr">
        <is>
          <t>Mortality</t>
        </is>
      </c>
      <c r="AY2186" t="inlineStr">
        <is>
          <t>Mortality</t>
        </is>
      </c>
      <c r="AZ2186" t="inlineStr">
        <is>
          <t>LC50</t>
        </is>
      </c>
      <c r="BA2186"/>
      <c r="BB2186" t="n">
        <v>4.0</v>
      </c>
      <c r="BC2186"/>
      <c r="BD2186"/>
      <c r="BE2186"/>
      <c r="BF2186"/>
      <c r="BG2186" t="inlineStr">
        <is>
          <t>Day(s)</t>
        </is>
      </c>
      <c r="BH2186"/>
      <c r="BI2186" t="inlineStr">
        <is>
          <t>DTXSID0029636</t>
        </is>
      </c>
      <c r="BJ2186" t="inlineStr">
        <is>
          <t>10.1139/f77-311</t>
        </is>
      </c>
      <c r="BK2186"/>
      <c r="BL2186"/>
      <c r="BM2186"/>
      <c r="BN2186"/>
      <c r="BO2186"/>
      <c r="BP2186"/>
      <c r="BQ2186"/>
      <c r="BR2186"/>
      <c r="BS2186"/>
      <c r="BT2186" t="inlineStr">
        <is>
          <t>--</t>
        </is>
      </c>
      <c r="BU2186"/>
      <c r="BV2186"/>
      <c r="BW2186"/>
      <c r="BX2186"/>
      <c r="BY2186"/>
      <c r="BZ2186"/>
      <c r="CA2186" t="inlineStr">
        <is>
          <t>--</t>
        </is>
      </c>
      <c r="CB2186"/>
      <c r="CC2186"/>
      <c r="CD2186"/>
      <c r="CE2186"/>
      <c r="CF2186"/>
      <c r="CG2186"/>
      <c r="CH2186"/>
      <c r="CI2186"/>
      <c r="CJ2186" t="inlineStr">
        <is>
          <t xml:space="preserve">SOURCE/LABORATORY CULTURE FROM STOCK ORIGINALLY FROM THE US EPA ENVIRONMENTAL RESEARCH LABORATORY, DULUTH, MN//MEDIA/WELL WATER//   </t>
        </is>
      </c>
      <c r="CK2186" t="inlineStr">
        <is>
          <t>Broderius,S.J., L.L.,Jr. Smith, and D.T. Lind</t>
        </is>
      </c>
      <c r="CL2186" t="n">
        <v>519.0</v>
      </c>
      <c r="CM2186" t="inlineStr">
        <is>
          <t>Relative Toxicity of Free Cyanide and Dissolved Sulfide Forms to the Fathead Minnow (Pimephales promelas)</t>
        </is>
      </c>
      <c r="CN2186" t="inlineStr">
        <is>
          <t>J. Fish. Res. Board Can.34(12): 2323-2332</t>
        </is>
      </c>
      <c r="CO2186" t="n">
        <v>1977.0</v>
      </c>
      <c r="CP2186" t="inlineStr">
        <is>
          <t>Broderius,S.J., L.L.,Jr. Smith, and D.T. Lind (1977). Relative Toxicity of Free Cyanide and Dissolved Sulfide Forms to the Fathead Minnow (Pimephales promelas). J. Fish. Res. Board Can., 34, (12), 2323-2332. doi:10.1139/f77-311. ECOREF#:519</t>
        </is>
      </c>
    </row>
    <row r="2187">
      <c r="A2187" t="n">
        <v>1313822.0</v>
      </c>
      <c r="B2187" t="inlineStr">
        <is>
          <t>Sodium sulfide (Na2S)</t>
        </is>
      </c>
      <c r="C2187" t="inlineStr">
        <is>
          <t>Reagent Grade, Purissium, Purum, Puriss, Puris, Reinst</t>
        </is>
      </c>
      <c r="D2187" t="inlineStr">
        <is>
          <t>Measured</t>
        </is>
      </c>
      <c r="E2187" t="inlineStr">
        <is>
          <t>Not reported</t>
        </is>
      </c>
      <c r="F2187"/>
      <c r="G2187"/>
      <c r="H2187"/>
      <c r="I2187"/>
      <c r="J2187"/>
      <c r="K2187"/>
      <c r="L2187" t="inlineStr">
        <is>
          <t>Pimephales promelas</t>
        </is>
      </c>
      <c r="M2187" t="inlineStr">
        <is>
          <t>Fathead Minnow</t>
        </is>
      </c>
      <c r="N2187" t="inlineStr">
        <is>
          <t>Juvenile</t>
        </is>
      </c>
      <c r="O2187"/>
      <c r="P2187" t="n">
        <v>13.0</v>
      </c>
      <c r="Q2187"/>
      <c r="R2187"/>
      <c r="S2187"/>
      <c r="T2187"/>
      <c r="U2187" t="inlineStr">
        <is>
          <t>Week(s)</t>
        </is>
      </c>
      <c r="V2187" t="inlineStr">
        <is>
          <t>Flow-through</t>
        </is>
      </c>
      <c r="W2187" t="inlineStr">
        <is>
          <t>Fresh water</t>
        </is>
      </c>
      <c r="X2187" t="inlineStr">
        <is>
          <t>Lab</t>
        </is>
      </c>
      <c r="Y2187" t="n">
        <v>5.0</v>
      </c>
      <c r="Z2187" t="inlineStr">
        <is>
          <t>Dissolved</t>
        </is>
      </c>
      <c r="AA2187"/>
      <c r="AB2187" t="n">
        <v>0.42</v>
      </c>
      <c r="AC2187"/>
      <c r="AD2187" t="n">
        <v>0.394</v>
      </c>
      <c r="AE2187"/>
      <c r="AF2187" t="n">
        <v>0.448</v>
      </c>
      <c r="AG2187" t="inlineStr">
        <is>
          <t>AI mg/L</t>
        </is>
      </c>
      <c r="AH2187" t="inlineStr">
        <is>
          <t>Total</t>
        </is>
      </c>
      <c r="AI2187"/>
      <c r="AJ2187" t="n">
        <v>0.0258</v>
      </c>
      <c r="AK2187"/>
      <c r="AL2187" t="n">
        <v>0.0247</v>
      </c>
      <c r="AM2187"/>
      <c r="AN2187" t="n">
        <v>0.027</v>
      </c>
      <c r="AO2187" t="inlineStr">
        <is>
          <t>AI mg/L</t>
        </is>
      </c>
      <c r="AP2187"/>
      <c r="AQ2187"/>
      <c r="AR2187"/>
      <c r="AS2187"/>
      <c r="AT2187"/>
      <c r="AU2187"/>
      <c r="AV2187"/>
      <c r="AW2187"/>
      <c r="AX2187" t="inlineStr">
        <is>
          <t>Mortality</t>
        </is>
      </c>
      <c r="AY2187" t="inlineStr">
        <is>
          <t>Mortality</t>
        </is>
      </c>
      <c r="AZ2187" t="inlineStr">
        <is>
          <t>LC50</t>
        </is>
      </c>
      <c r="BA2187"/>
      <c r="BB2187" t="n">
        <v>4.0</v>
      </c>
      <c r="BC2187"/>
      <c r="BD2187"/>
      <c r="BE2187"/>
      <c r="BF2187"/>
      <c r="BG2187" t="inlineStr">
        <is>
          <t>Day(s)</t>
        </is>
      </c>
      <c r="BH2187"/>
      <c r="BI2187" t="inlineStr">
        <is>
          <t>DTXSID0029636</t>
        </is>
      </c>
      <c r="BJ2187" t="inlineStr">
        <is>
          <t>10.1139/f77-311</t>
        </is>
      </c>
      <c r="BK2187"/>
      <c r="BL2187"/>
      <c r="BM2187"/>
      <c r="BN2187"/>
      <c r="BO2187"/>
      <c r="BP2187"/>
      <c r="BQ2187"/>
      <c r="BR2187"/>
      <c r="BS2187"/>
      <c r="BT2187" t="inlineStr">
        <is>
          <t>--</t>
        </is>
      </c>
      <c r="BU2187"/>
      <c r="BV2187"/>
      <c r="BW2187"/>
      <c r="BX2187"/>
      <c r="BY2187"/>
      <c r="BZ2187"/>
      <c r="CA2187" t="inlineStr">
        <is>
          <t>--</t>
        </is>
      </c>
      <c r="CB2187"/>
      <c r="CC2187"/>
      <c r="CD2187"/>
      <c r="CE2187"/>
      <c r="CF2187"/>
      <c r="CG2187"/>
      <c r="CH2187"/>
      <c r="CI2187"/>
      <c r="CJ2187" t="inlineStr">
        <is>
          <t xml:space="preserve">SOURCE/LABORATORY CULTURE FROM STOCK ORIGINALLY FROM THE US EPA ENVIRONMENTAL RESEARCH LABORATORY, DULUTH, MN//MEDIA/WELL WATER//   </t>
        </is>
      </c>
      <c r="CK2187" t="inlineStr">
        <is>
          <t>Broderius,S.J., L.L.,Jr. Smith, and D.T. Lind</t>
        </is>
      </c>
      <c r="CL2187" t="n">
        <v>519.0</v>
      </c>
      <c r="CM2187" t="inlineStr">
        <is>
          <t>Relative Toxicity of Free Cyanide and Dissolved Sulfide Forms to the Fathead Minnow (Pimephales promelas)</t>
        </is>
      </c>
      <c r="CN2187" t="inlineStr">
        <is>
          <t>J. Fish. Res. Board Can.34(12): 2323-2332</t>
        </is>
      </c>
      <c r="CO2187" t="n">
        <v>1977.0</v>
      </c>
      <c r="CP2187" t="inlineStr">
        <is>
          <t>Broderius,S.J., L.L.,Jr. Smith, and D.T. Lind (1977). Relative Toxicity of Free Cyanide and Dissolved Sulfide Forms to the Fathead Minnow (Pimephales promelas). J. Fish. Res. Board Can., 34, (12), 2323-2332. doi:10.1139/f77-311. ECOREF#:519</t>
        </is>
      </c>
    </row>
    <row r="2188">
      <c r="A2188" t="n">
        <v>1313822.0</v>
      </c>
      <c r="B2188" t="inlineStr">
        <is>
          <t>Sodium sulfide (Na2S)</t>
        </is>
      </c>
      <c r="C2188" t="inlineStr">
        <is>
          <t>Reagent Grade, Purissium, Purum, Puriss, Puris, Reinst</t>
        </is>
      </c>
      <c r="D2188" t="inlineStr">
        <is>
          <t>Measured</t>
        </is>
      </c>
      <c r="E2188" t="inlineStr">
        <is>
          <t>Not reported</t>
        </is>
      </c>
      <c r="F2188"/>
      <c r="G2188"/>
      <c r="H2188"/>
      <c r="I2188"/>
      <c r="J2188"/>
      <c r="K2188"/>
      <c r="L2188" t="inlineStr">
        <is>
          <t>Pimephales promelas</t>
        </is>
      </c>
      <c r="M2188" t="inlineStr">
        <is>
          <t>Fathead Minnow</t>
        </is>
      </c>
      <c r="N2188" t="inlineStr">
        <is>
          <t>Juvenile</t>
        </is>
      </c>
      <c r="O2188"/>
      <c r="P2188" t="n">
        <v>13.0</v>
      </c>
      <c r="Q2188"/>
      <c r="R2188"/>
      <c r="S2188"/>
      <c r="T2188"/>
      <c r="U2188" t="inlineStr">
        <is>
          <t>Week(s)</t>
        </is>
      </c>
      <c r="V2188" t="inlineStr">
        <is>
          <t>Flow-through</t>
        </is>
      </c>
      <c r="W2188" t="inlineStr">
        <is>
          <t>Fresh water</t>
        </is>
      </c>
      <c r="X2188" t="inlineStr">
        <is>
          <t>Lab</t>
        </is>
      </c>
      <c r="Y2188" t="n">
        <v>5.0</v>
      </c>
      <c r="Z2188" t="inlineStr">
        <is>
          <t>Dissolved</t>
        </is>
      </c>
      <c r="AA2188"/>
      <c r="AB2188" t="n">
        <v>0.133</v>
      </c>
      <c r="AC2188"/>
      <c r="AD2188" t="n">
        <v>0.123</v>
      </c>
      <c r="AE2188"/>
      <c r="AF2188" t="n">
        <v>0.145</v>
      </c>
      <c r="AG2188" t="inlineStr">
        <is>
          <t>AI mg/L</t>
        </is>
      </c>
      <c r="AH2188" t="inlineStr">
        <is>
          <t>Total</t>
        </is>
      </c>
      <c r="AI2188"/>
      <c r="AJ2188" t="n">
        <v>0.0572</v>
      </c>
      <c r="AK2188"/>
      <c r="AL2188" t="n">
        <v>0.0526</v>
      </c>
      <c r="AM2188"/>
      <c r="AN2188" t="n">
        <v>0.0621</v>
      </c>
      <c r="AO2188" t="inlineStr">
        <is>
          <t>AI mg/L</t>
        </is>
      </c>
      <c r="AP2188"/>
      <c r="AQ2188"/>
      <c r="AR2188"/>
      <c r="AS2188"/>
      <c r="AT2188"/>
      <c r="AU2188"/>
      <c r="AV2188"/>
      <c r="AW2188"/>
      <c r="AX2188" t="inlineStr">
        <is>
          <t>Mortality</t>
        </is>
      </c>
      <c r="AY2188" t="inlineStr">
        <is>
          <t>Mortality</t>
        </is>
      </c>
      <c r="AZ2188" t="inlineStr">
        <is>
          <t>LC50</t>
        </is>
      </c>
      <c r="BA2188"/>
      <c r="BB2188" t="n">
        <v>4.0</v>
      </c>
      <c r="BC2188"/>
      <c r="BD2188"/>
      <c r="BE2188"/>
      <c r="BF2188"/>
      <c r="BG2188" t="inlineStr">
        <is>
          <t>Day(s)</t>
        </is>
      </c>
      <c r="BH2188"/>
      <c r="BI2188" t="inlineStr">
        <is>
          <t>DTXSID0029636</t>
        </is>
      </c>
      <c r="BJ2188" t="inlineStr">
        <is>
          <t>10.1139/f77-311</t>
        </is>
      </c>
      <c r="BK2188"/>
      <c r="BL2188"/>
      <c r="BM2188"/>
      <c r="BN2188"/>
      <c r="BO2188"/>
      <c r="BP2188"/>
      <c r="BQ2188"/>
      <c r="BR2188"/>
      <c r="BS2188"/>
      <c r="BT2188" t="inlineStr">
        <is>
          <t>--</t>
        </is>
      </c>
      <c r="BU2188"/>
      <c r="BV2188"/>
      <c r="BW2188"/>
      <c r="BX2188"/>
      <c r="BY2188"/>
      <c r="BZ2188"/>
      <c r="CA2188" t="inlineStr">
        <is>
          <t>--</t>
        </is>
      </c>
      <c r="CB2188"/>
      <c r="CC2188"/>
      <c r="CD2188"/>
      <c r="CE2188"/>
      <c r="CF2188"/>
      <c r="CG2188"/>
      <c r="CH2188"/>
      <c r="CI2188"/>
      <c r="CJ2188" t="inlineStr">
        <is>
          <t xml:space="preserve">SOURCE/LABORATORY CULTURE FROM STOCK ORIGINALLY FROM THE US EPA ENVIRONMENTAL RESEARCH LABORATORY, DULUTH, MN//MEDIA/WELL WATER//   </t>
        </is>
      </c>
      <c r="CK2188" t="inlineStr">
        <is>
          <t>Broderius,S.J., L.L.,Jr. Smith, and D.T. Lind</t>
        </is>
      </c>
      <c r="CL2188" t="n">
        <v>519.0</v>
      </c>
      <c r="CM2188" t="inlineStr">
        <is>
          <t>Relative Toxicity of Free Cyanide and Dissolved Sulfide Forms to the Fathead Minnow (Pimephales promelas)</t>
        </is>
      </c>
      <c r="CN2188" t="inlineStr">
        <is>
          <t>J. Fish. Res. Board Can.34(12): 2323-2332</t>
        </is>
      </c>
      <c r="CO2188" t="n">
        <v>1977.0</v>
      </c>
      <c r="CP2188" t="inlineStr">
        <is>
          <t>Broderius,S.J., L.L.,Jr. Smith, and D.T. Lind (1977). Relative Toxicity of Free Cyanide and Dissolved Sulfide Forms to the Fathead Minnow (Pimephales promelas). J. Fish. Res. Board Can., 34, (12), 2323-2332. doi:10.1139/f77-311. ECOREF#:519</t>
        </is>
      </c>
    </row>
    <row r="2189">
      <c r="A2189" t="n">
        <v>1313822.0</v>
      </c>
      <c r="B2189" t="inlineStr">
        <is>
          <t>Sodium sulfide (Na2S)</t>
        </is>
      </c>
      <c r="C2189" t="inlineStr">
        <is>
          <t>Reagent Grade, Purissium, Purum, Puriss, Puris, Reinst</t>
        </is>
      </c>
      <c r="D2189" t="inlineStr">
        <is>
          <t>Measured</t>
        </is>
      </c>
      <c r="E2189" t="inlineStr">
        <is>
          <t>Not reported</t>
        </is>
      </c>
      <c r="F2189"/>
      <c r="G2189"/>
      <c r="H2189"/>
      <c r="I2189"/>
      <c r="J2189"/>
      <c r="K2189"/>
      <c r="L2189" t="inlineStr">
        <is>
          <t>Pimephales promelas</t>
        </is>
      </c>
      <c r="M2189" t="inlineStr">
        <is>
          <t>Fathead Minnow</t>
        </is>
      </c>
      <c r="N2189" t="inlineStr">
        <is>
          <t>Juvenile</t>
        </is>
      </c>
      <c r="O2189"/>
      <c r="P2189" t="n">
        <v>13.0</v>
      </c>
      <c r="Q2189"/>
      <c r="R2189"/>
      <c r="S2189"/>
      <c r="T2189"/>
      <c r="U2189" t="inlineStr">
        <is>
          <t>Week(s)</t>
        </is>
      </c>
      <c r="V2189" t="inlineStr">
        <is>
          <t>Flow-through</t>
        </is>
      </c>
      <c r="W2189" t="inlineStr">
        <is>
          <t>Fresh water</t>
        </is>
      </c>
      <c r="X2189" t="inlineStr">
        <is>
          <t>Lab</t>
        </is>
      </c>
      <c r="Y2189" t="n">
        <v>5.0</v>
      </c>
      <c r="Z2189" t="inlineStr">
        <is>
          <t>Dissolved</t>
        </is>
      </c>
      <c r="AA2189"/>
      <c r="AB2189" t="n">
        <v>0.546</v>
      </c>
      <c r="AC2189"/>
      <c r="AD2189" t="n">
        <v>0.483</v>
      </c>
      <c r="AE2189"/>
      <c r="AF2189" t="n">
        <v>0.616</v>
      </c>
      <c r="AG2189" t="inlineStr">
        <is>
          <t>AI mg/L</t>
        </is>
      </c>
      <c r="AH2189" t="inlineStr">
        <is>
          <t>Total</t>
        </is>
      </c>
      <c r="AI2189"/>
      <c r="AJ2189" t="n">
        <v>0.0184</v>
      </c>
      <c r="AK2189"/>
      <c r="AL2189" t="n">
        <v>0.0175</v>
      </c>
      <c r="AM2189"/>
      <c r="AN2189" t="n">
        <v>0.0194</v>
      </c>
      <c r="AO2189" t="inlineStr">
        <is>
          <t>AI mg/L</t>
        </is>
      </c>
      <c r="AP2189"/>
      <c r="AQ2189"/>
      <c r="AR2189"/>
      <c r="AS2189"/>
      <c r="AT2189"/>
      <c r="AU2189"/>
      <c r="AV2189"/>
      <c r="AW2189"/>
      <c r="AX2189" t="inlineStr">
        <is>
          <t>Mortality</t>
        </is>
      </c>
      <c r="AY2189" t="inlineStr">
        <is>
          <t>Mortality</t>
        </is>
      </c>
      <c r="AZ2189" t="inlineStr">
        <is>
          <t>LC50</t>
        </is>
      </c>
      <c r="BA2189"/>
      <c r="BB2189" t="n">
        <v>4.0</v>
      </c>
      <c r="BC2189"/>
      <c r="BD2189"/>
      <c r="BE2189"/>
      <c r="BF2189"/>
      <c r="BG2189" t="inlineStr">
        <is>
          <t>Day(s)</t>
        </is>
      </c>
      <c r="BH2189"/>
      <c r="BI2189" t="inlineStr">
        <is>
          <t>DTXSID0029636</t>
        </is>
      </c>
      <c r="BJ2189" t="inlineStr">
        <is>
          <t>10.1139/f77-311</t>
        </is>
      </c>
      <c r="BK2189"/>
      <c r="BL2189"/>
      <c r="BM2189"/>
      <c r="BN2189"/>
      <c r="BO2189"/>
      <c r="BP2189"/>
      <c r="BQ2189"/>
      <c r="BR2189"/>
      <c r="BS2189"/>
      <c r="BT2189" t="inlineStr">
        <is>
          <t>--</t>
        </is>
      </c>
      <c r="BU2189"/>
      <c r="BV2189"/>
      <c r="BW2189"/>
      <c r="BX2189"/>
      <c r="BY2189"/>
      <c r="BZ2189"/>
      <c r="CA2189" t="inlineStr">
        <is>
          <t>--</t>
        </is>
      </c>
      <c r="CB2189"/>
      <c r="CC2189"/>
      <c r="CD2189"/>
      <c r="CE2189"/>
      <c r="CF2189"/>
      <c r="CG2189"/>
      <c r="CH2189"/>
      <c r="CI2189"/>
      <c r="CJ2189" t="inlineStr">
        <is>
          <t xml:space="preserve">SOURCE/LABORATORY CULTURE FROM STOCK ORIGINALLY FROM THE US EPA ENVIRONMENTAL RESEARCH LABORATORY, DULUTH, MN//MEDIA/WELL WATER//   </t>
        </is>
      </c>
      <c r="CK2189" t="inlineStr">
        <is>
          <t>Broderius,S.J., L.L.,Jr. Smith, and D.T. Lind</t>
        </is>
      </c>
      <c r="CL2189" t="n">
        <v>519.0</v>
      </c>
      <c r="CM2189" t="inlineStr">
        <is>
          <t>Relative Toxicity of Free Cyanide and Dissolved Sulfide Forms to the Fathead Minnow (Pimephales promelas)</t>
        </is>
      </c>
      <c r="CN2189" t="inlineStr">
        <is>
          <t>J. Fish. Res. Board Can.34(12): 2323-2332</t>
        </is>
      </c>
      <c r="CO2189" t="n">
        <v>1977.0</v>
      </c>
      <c r="CP2189" t="inlineStr">
        <is>
          <t>Broderius,S.J., L.L.,Jr. Smith, and D.T. Lind (1977). Relative Toxicity of Free Cyanide and Dissolved Sulfide Forms to the Fathead Minnow (Pimephales promelas). J. Fish. Res. Board Can., 34, (12), 2323-2332. doi:10.1139/f77-311. ECOREF#:519</t>
        </is>
      </c>
    </row>
    <row r="2190">
      <c r="A2190" t="n">
        <v>1314132.0</v>
      </c>
      <c r="B2190" t="inlineStr">
        <is>
          <t>Zinc oxide (ZnO)</t>
        </is>
      </c>
      <c r="C2190"/>
      <c r="D2190" t="inlineStr">
        <is>
          <t>Unmeasured</t>
        </is>
      </c>
      <c r="E2190" t="inlineStr">
        <is>
          <t>Not coded</t>
        </is>
      </c>
      <c r="F2190"/>
      <c r="G2190"/>
      <c r="H2190"/>
      <c r="I2190"/>
      <c r="J2190"/>
      <c r="K2190"/>
      <c r="L2190" t="inlineStr">
        <is>
          <t>Pimephales promelas</t>
        </is>
      </c>
      <c r="M2190" t="inlineStr">
        <is>
          <t>Fathead Minnow</t>
        </is>
      </c>
      <c r="N2190" t="inlineStr">
        <is>
          <t>Neonate</t>
        </is>
      </c>
      <c r="O2190" t="inlineStr">
        <is>
          <t>&lt;</t>
        </is>
      </c>
      <c r="P2190" t="n">
        <v>24.0</v>
      </c>
      <c r="Q2190"/>
      <c r="R2190"/>
      <c r="S2190"/>
      <c r="T2190"/>
      <c r="U2190" t="inlineStr">
        <is>
          <t>Hour(s)</t>
        </is>
      </c>
      <c r="V2190" t="inlineStr">
        <is>
          <t>Static</t>
        </is>
      </c>
      <c r="W2190" t="inlineStr">
        <is>
          <t>Fresh water</t>
        </is>
      </c>
      <c r="X2190" t="inlineStr">
        <is>
          <t>Lab</t>
        </is>
      </c>
      <c r="Y2190"/>
      <c r="Z2190" t="inlineStr">
        <is>
          <t>Total</t>
        </is>
      </c>
      <c r="AA2190"/>
      <c r="AB2190" t="n">
        <v>2246.0</v>
      </c>
      <c r="AC2190"/>
      <c r="AD2190"/>
      <c r="AE2190"/>
      <c r="AF2190"/>
      <c r="AG2190" t="inlineStr">
        <is>
          <t>AI mg/L</t>
        </is>
      </c>
      <c r="AH2190"/>
      <c r="AI2190"/>
      <c r="AJ2190"/>
      <c r="AK2190"/>
      <c r="AL2190"/>
      <c r="AM2190"/>
      <c r="AN2190"/>
      <c r="AO2190"/>
      <c r="AP2190"/>
      <c r="AQ2190"/>
      <c r="AR2190"/>
      <c r="AS2190"/>
      <c r="AT2190"/>
      <c r="AU2190"/>
      <c r="AV2190"/>
      <c r="AW2190"/>
      <c r="AX2190" t="inlineStr">
        <is>
          <t>Mortality</t>
        </is>
      </c>
      <c r="AY2190" t="inlineStr">
        <is>
          <t>Mortality</t>
        </is>
      </c>
      <c r="AZ2190" t="inlineStr">
        <is>
          <t>LC50</t>
        </is>
      </c>
      <c r="BA2190"/>
      <c r="BB2190" t="n">
        <v>4.0</v>
      </c>
      <c r="BC2190"/>
      <c r="BD2190"/>
      <c r="BE2190"/>
      <c r="BF2190"/>
      <c r="BG2190" t="inlineStr">
        <is>
          <t>Day(s)</t>
        </is>
      </c>
      <c r="BH2190"/>
      <c r="BI2190" t="inlineStr">
        <is>
          <t>DTXSID7035016</t>
        </is>
      </c>
      <c r="BJ2190"/>
      <c r="BK2190"/>
      <c r="BL2190"/>
      <c r="BM2190"/>
      <c r="BN2190"/>
      <c r="BO2190"/>
      <c r="BP2190"/>
      <c r="BQ2190"/>
      <c r="BR2190"/>
      <c r="BS2190"/>
      <c r="BT2190" t="inlineStr">
        <is>
          <t>--</t>
        </is>
      </c>
      <c r="BU2190"/>
      <c r="BV2190"/>
      <c r="BW2190"/>
      <c r="BX2190"/>
      <c r="BY2190"/>
      <c r="BZ2190"/>
      <c r="CA2190"/>
      <c r="CB2190"/>
      <c r="CC2190"/>
      <c r="CD2190"/>
      <c r="CE2190"/>
      <c r="CF2190"/>
      <c r="CG2190"/>
      <c r="CH2190"/>
      <c r="CI2190" t="inlineStr">
        <is>
          <t xml:space="preserve"> CONC/NOMINAL//TESTID/7//</t>
        </is>
      </c>
      <c r="CJ2190" t="inlineStr">
        <is>
          <t xml:space="preserve">   CONC/NOMINAL//TESTID/7//</t>
        </is>
      </c>
      <c r="CK2190" t="inlineStr">
        <is>
          <t>Gale,N.L., B.G. Wixson, and M. Erten</t>
        </is>
      </c>
      <c r="CL2190" t="n">
        <v>9180.0</v>
      </c>
      <c r="CM2190" t="inlineStr">
        <is>
          <t>An Evaluation of the Acute Toxicity of Lead, Zinc, and Cadmium in Missouri Ozark Groundwater</t>
        </is>
      </c>
      <c r="CN2190" t="inlineStr">
        <is>
          <t>Trace Subst. Environ. Health25:169-183</t>
        </is>
      </c>
      <c r="CO2190" t="n">
        <v>1992.0</v>
      </c>
      <c r="CP2190" t="inlineStr">
        <is>
          <t>Gale,N.L., B.G. Wixson, and M. Erten (1992). An Evaluation of the Acute Toxicity of Lead, Zinc, and Cadmium in Missouri Ozark Groundwater. Trace Subst. Environ. Health, 25, 169-183. ECOREF#:9180</t>
        </is>
      </c>
    </row>
    <row r="2191">
      <c r="A2191" t="n">
        <v>1314621.0</v>
      </c>
      <c r="B2191" t="inlineStr">
        <is>
          <t>Vanadium oxide (V2O5)</t>
        </is>
      </c>
      <c r="C2191"/>
      <c r="D2191" t="inlineStr">
        <is>
          <t>Unmeasured</t>
        </is>
      </c>
      <c r="E2191" t="inlineStr">
        <is>
          <t>Not coded</t>
        </is>
      </c>
      <c r="F2191"/>
      <c r="G2191"/>
      <c r="H2191"/>
      <c r="I2191"/>
      <c r="J2191"/>
      <c r="K2191"/>
      <c r="L2191" t="inlineStr">
        <is>
          <t>Pimephales promelas</t>
        </is>
      </c>
      <c r="M2191" t="inlineStr">
        <is>
          <t>Fathead Minnow</t>
        </is>
      </c>
      <c r="N2191"/>
      <c r="O2191"/>
      <c r="P2191"/>
      <c r="Q2191"/>
      <c r="R2191"/>
      <c r="S2191"/>
      <c r="T2191"/>
      <c r="U2191"/>
      <c r="V2191" t="inlineStr">
        <is>
          <t>Static</t>
        </is>
      </c>
      <c r="W2191" t="inlineStr">
        <is>
          <t>Fresh water</t>
        </is>
      </c>
      <c r="X2191" t="inlineStr">
        <is>
          <t>Lab</t>
        </is>
      </c>
      <c r="Y2191"/>
      <c r="Z2191" t="inlineStr">
        <is>
          <t>Total</t>
        </is>
      </c>
      <c r="AA2191"/>
      <c r="AB2191" t="n">
        <v>13.0</v>
      </c>
      <c r="AC2191"/>
      <c r="AD2191"/>
      <c r="AE2191"/>
      <c r="AF2191"/>
      <c r="AG2191" t="inlineStr">
        <is>
          <t>AI mg/L</t>
        </is>
      </c>
      <c r="AH2191"/>
      <c r="AI2191"/>
      <c r="AJ2191"/>
      <c r="AK2191"/>
      <c r="AL2191"/>
      <c r="AM2191"/>
      <c r="AN2191"/>
      <c r="AO2191"/>
      <c r="AP2191"/>
      <c r="AQ2191"/>
      <c r="AR2191"/>
      <c r="AS2191"/>
      <c r="AT2191"/>
      <c r="AU2191"/>
      <c r="AV2191"/>
      <c r="AW2191"/>
      <c r="AX2191" t="inlineStr">
        <is>
          <t>Mortality</t>
        </is>
      </c>
      <c r="AY2191" t="inlineStr">
        <is>
          <t>Mortality</t>
        </is>
      </c>
      <c r="AZ2191" t="inlineStr">
        <is>
          <t>LC50</t>
        </is>
      </c>
      <c r="BA2191"/>
      <c r="BB2191" t="n">
        <v>4.0</v>
      </c>
      <c r="BC2191"/>
      <c r="BD2191"/>
      <c r="BE2191"/>
      <c r="BF2191"/>
      <c r="BG2191" t="inlineStr">
        <is>
          <t>Day(s)</t>
        </is>
      </c>
      <c r="BH2191"/>
      <c r="BI2191" t="inlineStr">
        <is>
          <t>DTXSID2023806</t>
        </is>
      </c>
      <c r="BJ2191"/>
      <c r="BK2191"/>
      <c r="BL2191"/>
      <c r="BM2191"/>
      <c r="BN2191"/>
      <c r="BO2191"/>
      <c r="BP2191"/>
      <c r="BQ2191"/>
      <c r="BR2191"/>
      <c r="BS2191"/>
      <c r="BT2191" t="inlineStr">
        <is>
          <t>--</t>
        </is>
      </c>
      <c r="BU2191"/>
      <c r="BV2191"/>
      <c r="BW2191"/>
      <c r="BX2191"/>
      <c r="BY2191"/>
      <c r="BZ2191"/>
      <c r="CA2191"/>
      <c r="CB2191"/>
      <c r="CC2191"/>
      <c r="CD2191"/>
      <c r="CE2191"/>
      <c r="CF2191"/>
      <c r="CG2191"/>
      <c r="CH2191"/>
      <c r="CI2191"/>
      <c r="CJ2191"/>
      <c r="CK2191" t="inlineStr">
        <is>
          <t>Tarzwell,C.M., and C. Henderson</t>
        </is>
      </c>
      <c r="CL2191" t="n">
        <v>2042.0</v>
      </c>
      <c r="CM2191" t="inlineStr">
        <is>
          <t>Toxicity of Less Common Metals to Fishes</t>
        </is>
      </c>
      <c r="CN2191" t="inlineStr">
        <is>
          <t>Ind. Wastes5:12-</t>
        </is>
      </c>
      <c r="CO2191" t="n">
        <v>1960.0</v>
      </c>
      <c r="CP2191" t="inlineStr">
        <is>
          <t>Tarzwell,C.M., and C. Henderson (1960). Toxicity of Less Common Metals to Fishes. Ind. Wastes, 5, 12-. ECOREF#:2042</t>
        </is>
      </c>
    </row>
    <row r="2192">
      <c r="A2192" t="n">
        <v>1314621.0</v>
      </c>
      <c r="B2192" t="inlineStr">
        <is>
          <t>Vanadium oxide (V2O5)</t>
        </is>
      </c>
      <c r="C2192" t="inlineStr">
        <is>
          <t>Reagent Grade, Purissium, Purum, Puriss, Puris, Reinst</t>
        </is>
      </c>
      <c r="D2192" t="inlineStr">
        <is>
          <t>Measured</t>
        </is>
      </c>
      <c r="E2192" t="inlineStr">
        <is>
          <t>Not reported</t>
        </is>
      </c>
      <c r="F2192"/>
      <c r="G2192"/>
      <c r="H2192"/>
      <c r="I2192"/>
      <c r="J2192"/>
      <c r="K2192"/>
      <c r="L2192" t="inlineStr">
        <is>
          <t>Pimephales promelas</t>
        </is>
      </c>
      <c r="M2192" t="inlineStr">
        <is>
          <t>Fathead Minnow</t>
        </is>
      </c>
      <c r="N2192" t="inlineStr">
        <is>
          <t>Juvenile</t>
        </is>
      </c>
      <c r="O2192"/>
      <c r="P2192" t="n">
        <v>8.0</v>
      </c>
      <c r="Q2192"/>
      <c r="R2192"/>
      <c r="S2192"/>
      <c r="T2192"/>
      <c r="U2192" t="inlineStr">
        <is>
          <t>Week(s)</t>
        </is>
      </c>
      <c r="V2192" t="inlineStr">
        <is>
          <t>Flow-through</t>
        </is>
      </c>
      <c r="W2192" t="inlineStr">
        <is>
          <t>Fresh water</t>
        </is>
      </c>
      <c r="X2192" t="inlineStr">
        <is>
          <t>Lab</t>
        </is>
      </c>
      <c r="Y2192" t="n">
        <v>7.0</v>
      </c>
      <c r="Z2192" t="inlineStr">
        <is>
          <t>Total</t>
        </is>
      </c>
      <c r="AA2192"/>
      <c r="AB2192" t="n">
        <v>1.9</v>
      </c>
      <c r="AC2192"/>
      <c r="AD2192" t="n">
        <v>1.3</v>
      </c>
      <c r="AE2192"/>
      <c r="AF2192" t="n">
        <v>2.88</v>
      </c>
      <c r="AG2192" t="inlineStr">
        <is>
          <t>AI mg/L</t>
        </is>
      </c>
      <c r="AH2192"/>
      <c r="AI2192"/>
      <c r="AJ2192"/>
      <c r="AK2192"/>
      <c r="AL2192"/>
      <c r="AM2192"/>
      <c r="AN2192"/>
      <c r="AO2192"/>
      <c r="AP2192"/>
      <c r="AQ2192"/>
      <c r="AR2192"/>
      <c r="AS2192"/>
      <c r="AT2192"/>
      <c r="AU2192"/>
      <c r="AV2192"/>
      <c r="AW2192"/>
      <c r="AX2192" t="inlineStr">
        <is>
          <t>Mortality</t>
        </is>
      </c>
      <c r="AY2192" t="inlineStr">
        <is>
          <t>Mortality</t>
        </is>
      </c>
      <c r="AZ2192" t="inlineStr">
        <is>
          <t>LC50</t>
        </is>
      </c>
      <c r="BA2192"/>
      <c r="BB2192" t="n">
        <v>4.0</v>
      </c>
      <c r="BC2192"/>
      <c r="BD2192"/>
      <c r="BE2192"/>
      <c r="BF2192"/>
      <c r="BG2192" t="inlineStr">
        <is>
          <t>Day(s)</t>
        </is>
      </c>
      <c r="BH2192"/>
      <c r="BI2192" t="inlineStr">
        <is>
          <t>DTXSID2023806</t>
        </is>
      </c>
      <c r="BJ2192"/>
      <c r="BK2192"/>
      <c r="BL2192" t="inlineStr">
        <is>
          <t>Acute</t>
        </is>
      </c>
      <c r="BM2192"/>
      <c r="BN2192"/>
      <c r="BO2192"/>
      <c r="BP2192"/>
      <c r="BQ2192"/>
      <c r="BR2192"/>
      <c r="BS2192"/>
      <c r="BT2192" t="inlineStr">
        <is>
          <t>--</t>
        </is>
      </c>
      <c r="BU2192"/>
      <c r="BV2192"/>
      <c r="BW2192"/>
      <c r="BX2192"/>
      <c r="BY2192"/>
      <c r="BZ2192"/>
      <c r="CA2192"/>
      <c r="CB2192"/>
      <c r="CC2192"/>
      <c r="CD2192"/>
      <c r="CE2192"/>
      <c r="CF2192"/>
      <c r="CG2192"/>
      <c r="CH2192"/>
      <c r="CI2192"/>
      <c r="CJ2192" t="inlineStr">
        <is>
          <t xml:space="preserve">SOURCE/OBTAINED FROM A HATCHERY//MEDIA/HARD WELL WATER TAPPING JORDAN SANDSTONE STRATUM UNDERLYING MINNEAPOLIS-ST PAUL METRO AREA//   </t>
        </is>
      </c>
      <c r="CK2192" t="inlineStr">
        <is>
          <t>Kimball,G.</t>
        </is>
      </c>
      <c r="CL2192" t="n">
        <v>3783.0</v>
      </c>
      <c r="CM2192" t="inlineStr">
        <is>
          <t>The Effects of Lesser Known Metals and One Organic to Fathead Minnows (Pimephales promelas) and Daphnia magna</t>
        </is>
      </c>
      <c r="CN2192" t="inlineStr">
        <is>
          <t>Manuscript, Department of Entomology, Fisheries and Wildlife, University of Minnesota, Minneapolis, MN:88 p.</t>
        </is>
      </c>
      <c r="CO2192" t="n">
        <v>1978.0</v>
      </c>
      <c r="CP2192" t="inlineStr">
        <is>
          <t>Kimball,G. (1978). The Effects of Lesser Known Metals and One Organic to Fathead Minnows (Pimephales promelas) and Daphnia magna. Manuscript, Department of Entomology, Fisheries and Wildlife, University of Minnesota, Minneapolis, MN, 88 p. ECOREF#:3783</t>
        </is>
      </c>
    </row>
    <row r="2193">
      <c r="A2193" t="n">
        <v>1314621.0</v>
      </c>
      <c r="B2193" t="inlineStr">
        <is>
          <t>Vanadium oxide (V2O5)</t>
        </is>
      </c>
      <c r="C2193" t="inlineStr">
        <is>
          <t>Reagent Grade, Purissium, Purum, Puriss, Puris, Reinst</t>
        </is>
      </c>
      <c r="D2193" t="inlineStr">
        <is>
          <t>Measured</t>
        </is>
      </c>
      <c r="E2193" t="inlineStr">
        <is>
          <t>Not reported</t>
        </is>
      </c>
      <c r="F2193"/>
      <c r="G2193"/>
      <c r="H2193"/>
      <c r="I2193"/>
      <c r="J2193"/>
      <c r="K2193"/>
      <c r="L2193" t="inlineStr">
        <is>
          <t>Pimephales promelas</t>
        </is>
      </c>
      <c r="M2193" t="inlineStr">
        <is>
          <t>Fathead Minnow</t>
        </is>
      </c>
      <c r="N2193" t="inlineStr">
        <is>
          <t>Juvenile</t>
        </is>
      </c>
      <c r="O2193"/>
      <c r="P2193" t="n">
        <v>8.0</v>
      </c>
      <c r="Q2193"/>
      <c r="R2193"/>
      <c r="S2193"/>
      <c r="T2193"/>
      <c r="U2193" t="inlineStr">
        <is>
          <t>Week(s)</t>
        </is>
      </c>
      <c r="V2193" t="inlineStr">
        <is>
          <t>Flow-through</t>
        </is>
      </c>
      <c r="W2193" t="inlineStr">
        <is>
          <t>Fresh water</t>
        </is>
      </c>
      <c r="X2193" t="inlineStr">
        <is>
          <t>Lab</t>
        </is>
      </c>
      <c r="Y2193" t="n">
        <v>7.0</v>
      </c>
      <c r="Z2193" t="inlineStr">
        <is>
          <t>Total</t>
        </is>
      </c>
      <c r="AA2193"/>
      <c r="AB2193" t="n">
        <v>1.85</v>
      </c>
      <c r="AC2193"/>
      <c r="AD2193"/>
      <c r="AE2193"/>
      <c r="AF2193"/>
      <c r="AG2193" t="inlineStr">
        <is>
          <t>AI mg/L</t>
        </is>
      </c>
      <c r="AH2193"/>
      <c r="AI2193"/>
      <c r="AJ2193"/>
      <c r="AK2193"/>
      <c r="AL2193"/>
      <c r="AM2193"/>
      <c r="AN2193"/>
      <c r="AO2193"/>
      <c r="AP2193"/>
      <c r="AQ2193"/>
      <c r="AR2193"/>
      <c r="AS2193"/>
      <c r="AT2193"/>
      <c r="AU2193"/>
      <c r="AV2193"/>
      <c r="AW2193"/>
      <c r="AX2193" t="inlineStr">
        <is>
          <t>Mortality</t>
        </is>
      </c>
      <c r="AY2193" t="inlineStr">
        <is>
          <t>Mortality</t>
        </is>
      </c>
      <c r="AZ2193" t="inlineStr">
        <is>
          <t>LC50</t>
        </is>
      </c>
      <c r="BA2193"/>
      <c r="BB2193" t="n">
        <v>4.0</v>
      </c>
      <c r="BC2193"/>
      <c r="BD2193"/>
      <c r="BE2193"/>
      <c r="BF2193"/>
      <c r="BG2193" t="inlineStr">
        <is>
          <t>Day(s)</t>
        </is>
      </c>
      <c r="BH2193"/>
      <c r="BI2193" t="inlineStr">
        <is>
          <t>DTXSID2023806</t>
        </is>
      </c>
      <c r="BJ2193"/>
      <c r="BK2193"/>
      <c r="BL2193" t="inlineStr">
        <is>
          <t>Acute</t>
        </is>
      </c>
      <c r="BM2193"/>
      <c r="BN2193"/>
      <c r="BO2193"/>
      <c r="BP2193"/>
      <c r="BQ2193"/>
      <c r="BR2193"/>
      <c r="BS2193"/>
      <c r="BT2193" t="inlineStr">
        <is>
          <t>--</t>
        </is>
      </c>
      <c r="BU2193"/>
      <c r="BV2193"/>
      <c r="BW2193"/>
      <c r="BX2193"/>
      <c r="BY2193"/>
      <c r="BZ2193"/>
      <c r="CA2193"/>
      <c r="CB2193"/>
      <c r="CC2193"/>
      <c r="CD2193"/>
      <c r="CE2193"/>
      <c r="CF2193"/>
      <c r="CG2193"/>
      <c r="CH2193"/>
      <c r="CI2193"/>
      <c r="CJ2193" t="inlineStr">
        <is>
          <t xml:space="preserve">SOURCE/OBTAINED FROM A HATCHERY//MEDIA/HARD WELL WATER TAPPING JORDAN SANDSTONE STRATUM UNDERLYING MINNEAPOLIS-ST PAUL METRO AREA//   </t>
        </is>
      </c>
      <c r="CK2193" t="inlineStr">
        <is>
          <t>Kimball,G.</t>
        </is>
      </c>
      <c r="CL2193" t="n">
        <v>3783.0</v>
      </c>
      <c r="CM2193" t="inlineStr">
        <is>
          <t>The Effects of Lesser Known Metals and One Organic to Fathead Minnows (Pimephales promelas) and Daphnia magna</t>
        </is>
      </c>
      <c r="CN2193" t="inlineStr">
        <is>
          <t>Manuscript, Department of Entomology, Fisheries and Wildlife, University of Minnesota, Minneapolis, MN:88 p.</t>
        </is>
      </c>
      <c r="CO2193" t="n">
        <v>1978.0</v>
      </c>
      <c r="CP2193" t="inlineStr">
        <is>
          <t>Kimball,G. (1978). The Effects of Lesser Known Metals and One Organic to Fathead Minnows (Pimephales promelas) and Daphnia magna. Manuscript, Department of Entomology, Fisheries and Wildlife, University of Minnesota, Minneapolis, MN, 88 p. ECOREF#:3783</t>
        </is>
      </c>
    </row>
    <row r="2194">
      <c r="A2194" t="n">
        <v>1314621.0</v>
      </c>
      <c r="B2194" t="inlineStr">
        <is>
          <t>Vanadium oxide (V2O5)</t>
        </is>
      </c>
      <c r="C2194"/>
      <c r="D2194" t="inlineStr">
        <is>
          <t>Unmeasured</t>
        </is>
      </c>
      <c r="E2194" t="inlineStr">
        <is>
          <t>Not coded</t>
        </is>
      </c>
      <c r="F2194"/>
      <c r="G2194"/>
      <c r="H2194"/>
      <c r="I2194"/>
      <c r="J2194"/>
      <c r="K2194"/>
      <c r="L2194" t="inlineStr">
        <is>
          <t>Pimephales promelas</t>
        </is>
      </c>
      <c r="M2194" t="inlineStr">
        <is>
          <t>Fathead Minnow</t>
        </is>
      </c>
      <c r="N2194"/>
      <c r="O2194"/>
      <c r="P2194"/>
      <c r="Q2194"/>
      <c r="R2194"/>
      <c r="S2194"/>
      <c r="T2194"/>
      <c r="U2194"/>
      <c r="V2194" t="inlineStr">
        <is>
          <t>Static</t>
        </is>
      </c>
      <c r="W2194" t="inlineStr">
        <is>
          <t>Fresh water</t>
        </is>
      </c>
      <c r="X2194" t="inlineStr">
        <is>
          <t>Lab</t>
        </is>
      </c>
      <c r="Y2194"/>
      <c r="Z2194" t="inlineStr">
        <is>
          <t>Total</t>
        </is>
      </c>
      <c r="AA2194"/>
      <c r="AB2194" t="n">
        <v>55.0</v>
      </c>
      <c r="AC2194"/>
      <c r="AD2194"/>
      <c r="AE2194"/>
      <c r="AF2194"/>
      <c r="AG2194" t="inlineStr">
        <is>
          <t>AI mg/L</t>
        </is>
      </c>
      <c r="AH2194"/>
      <c r="AI2194"/>
      <c r="AJ2194"/>
      <c r="AK2194"/>
      <c r="AL2194"/>
      <c r="AM2194"/>
      <c r="AN2194"/>
      <c r="AO2194"/>
      <c r="AP2194"/>
      <c r="AQ2194"/>
      <c r="AR2194"/>
      <c r="AS2194"/>
      <c r="AT2194"/>
      <c r="AU2194"/>
      <c r="AV2194"/>
      <c r="AW2194"/>
      <c r="AX2194" t="inlineStr">
        <is>
          <t>Mortality</t>
        </is>
      </c>
      <c r="AY2194" t="inlineStr">
        <is>
          <t>Mortality</t>
        </is>
      </c>
      <c r="AZ2194" t="inlineStr">
        <is>
          <t>LC50</t>
        </is>
      </c>
      <c r="BA2194"/>
      <c r="BB2194" t="n">
        <v>4.0</v>
      </c>
      <c r="BC2194"/>
      <c r="BD2194"/>
      <c r="BE2194"/>
      <c r="BF2194"/>
      <c r="BG2194" t="inlineStr">
        <is>
          <t>Day(s)</t>
        </is>
      </c>
      <c r="BH2194"/>
      <c r="BI2194" t="inlineStr">
        <is>
          <t>DTXSID2023806</t>
        </is>
      </c>
      <c r="BJ2194"/>
      <c r="BK2194"/>
      <c r="BL2194"/>
      <c r="BM2194"/>
      <c r="BN2194"/>
      <c r="BO2194"/>
      <c r="BP2194"/>
      <c r="BQ2194"/>
      <c r="BR2194"/>
      <c r="BS2194"/>
      <c r="BT2194" t="inlineStr">
        <is>
          <t>--</t>
        </is>
      </c>
      <c r="BU2194"/>
      <c r="BV2194"/>
      <c r="BW2194"/>
      <c r="BX2194"/>
      <c r="BY2194"/>
      <c r="BZ2194"/>
      <c r="CA2194"/>
      <c r="CB2194"/>
      <c r="CC2194"/>
      <c r="CD2194"/>
      <c r="CE2194"/>
      <c r="CF2194"/>
      <c r="CG2194"/>
      <c r="CH2194"/>
      <c r="CI2194"/>
      <c r="CJ2194"/>
      <c r="CK2194" t="inlineStr">
        <is>
          <t>Tarzwell,C.M., and C. Henderson</t>
        </is>
      </c>
      <c r="CL2194" t="n">
        <v>2042.0</v>
      </c>
      <c r="CM2194" t="inlineStr">
        <is>
          <t>Toxicity of Less Common Metals to Fishes</t>
        </is>
      </c>
      <c r="CN2194" t="inlineStr">
        <is>
          <t>Ind. Wastes5:12-</t>
        </is>
      </c>
      <c r="CO2194" t="n">
        <v>1960.0</v>
      </c>
      <c r="CP2194" t="inlineStr">
        <is>
          <t>Tarzwell,C.M., and C. Henderson (1960). Toxicity of Less Common Metals to Fishes. Ind. Wastes, 5, 12-. ECOREF#:2042</t>
        </is>
      </c>
    </row>
    <row r="2195">
      <c r="A2195" t="n">
        <v>1314621.0</v>
      </c>
      <c r="B2195" t="inlineStr">
        <is>
          <t>Vanadium oxide (V2O5)</t>
        </is>
      </c>
      <c r="C2195" t="inlineStr">
        <is>
          <t>Reagent Grade, Purissium, Purum, Puriss, Puris, Reinst</t>
        </is>
      </c>
      <c r="D2195" t="inlineStr">
        <is>
          <t>Measured</t>
        </is>
      </c>
      <c r="E2195" t="inlineStr">
        <is>
          <t>Not reported</t>
        </is>
      </c>
      <c r="F2195"/>
      <c r="G2195"/>
      <c r="H2195"/>
      <c r="I2195"/>
      <c r="J2195"/>
      <c r="K2195"/>
      <c r="L2195" t="inlineStr">
        <is>
          <t>Pimephales promelas</t>
        </is>
      </c>
      <c r="M2195" t="inlineStr">
        <is>
          <t>Fathead Minnow</t>
        </is>
      </c>
      <c r="N2195" t="inlineStr">
        <is>
          <t>Juvenile</t>
        </is>
      </c>
      <c r="O2195"/>
      <c r="P2195" t="n">
        <v>8.0</v>
      </c>
      <c r="Q2195"/>
      <c r="R2195"/>
      <c r="S2195"/>
      <c r="T2195"/>
      <c r="U2195" t="inlineStr">
        <is>
          <t>Week(s)</t>
        </is>
      </c>
      <c r="V2195" t="inlineStr">
        <is>
          <t>Flow-through</t>
        </is>
      </c>
      <c r="W2195" t="inlineStr">
        <is>
          <t>Fresh water</t>
        </is>
      </c>
      <c r="X2195" t="inlineStr">
        <is>
          <t>Lab</t>
        </is>
      </c>
      <c r="Y2195" t="n">
        <v>7.0</v>
      </c>
      <c r="Z2195" t="inlineStr">
        <is>
          <t>Total</t>
        </is>
      </c>
      <c r="AA2195"/>
      <c r="AB2195" t="n">
        <v>1.8</v>
      </c>
      <c r="AC2195"/>
      <c r="AD2195" t="n">
        <v>1.21</v>
      </c>
      <c r="AE2195"/>
      <c r="AF2195" t="n">
        <v>2.73</v>
      </c>
      <c r="AG2195" t="inlineStr">
        <is>
          <t>AI mg/L</t>
        </is>
      </c>
      <c r="AH2195"/>
      <c r="AI2195"/>
      <c r="AJ2195"/>
      <c r="AK2195"/>
      <c r="AL2195"/>
      <c r="AM2195"/>
      <c r="AN2195"/>
      <c r="AO2195"/>
      <c r="AP2195"/>
      <c r="AQ2195"/>
      <c r="AR2195"/>
      <c r="AS2195"/>
      <c r="AT2195"/>
      <c r="AU2195"/>
      <c r="AV2195"/>
      <c r="AW2195"/>
      <c r="AX2195" t="inlineStr">
        <is>
          <t>Mortality</t>
        </is>
      </c>
      <c r="AY2195" t="inlineStr">
        <is>
          <t>Mortality</t>
        </is>
      </c>
      <c r="AZ2195" t="inlineStr">
        <is>
          <t>LC50</t>
        </is>
      </c>
      <c r="BA2195"/>
      <c r="BB2195" t="n">
        <v>4.0</v>
      </c>
      <c r="BC2195"/>
      <c r="BD2195"/>
      <c r="BE2195"/>
      <c r="BF2195"/>
      <c r="BG2195" t="inlineStr">
        <is>
          <t>Day(s)</t>
        </is>
      </c>
      <c r="BH2195"/>
      <c r="BI2195" t="inlineStr">
        <is>
          <t>DTXSID2023806</t>
        </is>
      </c>
      <c r="BJ2195"/>
      <c r="BK2195"/>
      <c r="BL2195" t="inlineStr">
        <is>
          <t>Acute</t>
        </is>
      </c>
      <c r="BM2195"/>
      <c r="BN2195"/>
      <c r="BO2195"/>
      <c r="BP2195"/>
      <c r="BQ2195"/>
      <c r="BR2195"/>
      <c r="BS2195"/>
      <c r="BT2195" t="inlineStr">
        <is>
          <t>--</t>
        </is>
      </c>
      <c r="BU2195"/>
      <c r="BV2195"/>
      <c r="BW2195"/>
      <c r="BX2195"/>
      <c r="BY2195"/>
      <c r="BZ2195"/>
      <c r="CA2195"/>
      <c r="CB2195"/>
      <c r="CC2195"/>
      <c r="CD2195"/>
      <c r="CE2195"/>
      <c r="CF2195"/>
      <c r="CG2195"/>
      <c r="CH2195"/>
      <c r="CI2195"/>
      <c r="CJ2195" t="inlineStr">
        <is>
          <t xml:space="preserve">SOURCE/OBTAINED FROM A HATCHERY//MEDIA/HARD WELL WATER TAPPING JORDAN SANDSTONE STRATUM UNDERLYING MINNEAPOLIS-ST PAUL METRO AREA//   </t>
        </is>
      </c>
      <c r="CK2195" t="inlineStr">
        <is>
          <t>Kimball,G.</t>
        </is>
      </c>
      <c r="CL2195" t="n">
        <v>3783.0</v>
      </c>
      <c r="CM2195" t="inlineStr">
        <is>
          <t>The Effects of Lesser Known Metals and One Organic to Fathead Minnows (Pimephales promelas) and Daphnia magna</t>
        </is>
      </c>
      <c r="CN2195" t="inlineStr">
        <is>
          <t>Manuscript, Department of Entomology, Fisheries and Wildlife, University of Minnesota, Minneapolis, MN:88 p.</t>
        </is>
      </c>
      <c r="CO2195" t="n">
        <v>1978.0</v>
      </c>
      <c r="CP2195" t="inlineStr">
        <is>
          <t>Kimball,G. (1978). The Effects of Lesser Known Metals and One Organic to Fathead Minnows (Pimephales promelas) and Daphnia magna. Manuscript, Department of Entomology, Fisheries and Wildlife, University of Minnesota, Minneapolis, MN, 88 p. ECOREF#:3783</t>
        </is>
      </c>
    </row>
    <row r="2196">
      <c r="A2196" t="n">
        <v>1314643.0</v>
      </c>
      <c r="B2196" t="inlineStr">
        <is>
          <t>Dioxo[sulfato(2-)-kO] uranium</t>
        </is>
      </c>
      <c r="C2196"/>
      <c r="D2196" t="inlineStr">
        <is>
          <t>Unmeasured</t>
        </is>
      </c>
      <c r="E2196" t="inlineStr">
        <is>
          <t>Not coded</t>
        </is>
      </c>
      <c r="F2196"/>
      <c r="G2196"/>
      <c r="H2196"/>
      <c r="I2196"/>
      <c r="J2196"/>
      <c r="K2196"/>
      <c r="L2196" t="inlineStr">
        <is>
          <t>Pimephales promelas</t>
        </is>
      </c>
      <c r="M2196" t="inlineStr">
        <is>
          <t>Fathead Minnow</t>
        </is>
      </c>
      <c r="N2196"/>
      <c r="O2196"/>
      <c r="P2196"/>
      <c r="Q2196"/>
      <c r="R2196"/>
      <c r="S2196"/>
      <c r="T2196"/>
      <c r="U2196"/>
      <c r="V2196" t="inlineStr">
        <is>
          <t>Static</t>
        </is>
      </c>
      <c r="W2196" t="inlineStr">
        <is>
          <t>Fresh water</t>
        </is>
      </c>
      <c r="X2196" t="inlineStr">
        <is>
          <t>Lab</t>
        </is>
      </c>
      <c r="Y2196"/>
      <c r="Z2196" t="inlineStr">
        <is>
          <t>Total</t>
        </is>
      </c>
      <c r="AA2196"/>
      <c r="AB2196" t="n">
        <v>135.0</v>
      </c>
      <c r="AC2196"/>
      <c r="AD2196"/>
      <c r="AE2196"/>
      <c r="AF2196"/>
      <c r="AG2196" t="inlineStr">
        <is>
          <t>AI mg/L</t>
        </is>
      </c>
      <c r="AH2196"/>
      <c r="AI2196"/>
      <c r="AJ2196"/>
      <c r="AK2196"/>
      <c r="AL2196"/>
      <c r="AM2196"/>
      <c r="AN2196"/>
      <c r="AO2196"/>
      <c r="AP2196"/>
      <c r="AQ2196"/>
      <c r="AR2196"/>
      <c r="AS2196"/>
      <c r="AT2196"/>
      <c r="AU2196"/>
      <c r="AV2196"/>
      <c r="AW2196"/>
      <c r="AX2196" t="inlineStr">
        <is>
          <t>Mortality</t>
        </is>
      </c>
      <c r="AY2196" t="inlineStr">
        <is>
          <t>Mortality</t>
        </is>
      </c>
      <c r="AZ2196" t="inlineStr">
        <is>
          <t>LC50</t>
        </is>
      </c>
      <c r="BA2196"/>
      <c r="BB2196" t="n">
        <v>4.0</v>
      </c>
      <c r="BC2196"/>
      <c r="BD2196"/>
      <c r="BE2196"/>
      <c r="BF2196"/>
      <c r="BG2196" t="inlineStr">
        <is>
          <t>Day(s)</t>
        </is>
      </c>
      <c r="BH2196"/>
      <c r="BI2196" t="inlineStr">
        <is>
          <t>DTXSID40893736</t>
        </is>
      </c>
      <c r="BJ2196"/>
      <c r="BK2196"/>
      <c r="BL2196"/>
      <c r="BM2196"/>
      <c r="BN2196"/>
      <c r="BO2196"/>
      <c r="BP2196"/>
      <c r="BQ2196"/>
      <c r="BR2196"/>
      <c r="BS2196"/>
      <c r="BT2196" t="inlineStr">
        <is>
          <t>--</t>
        </is>
      </c>
      <c r="BU2196"/>
      <c r="BV2196"/>
      <c r="BW2196"/>
      <c r="BX2196"/>
      <c r="BY2196"/>
      <c r="BZ2196"/>
      <c r="CA2196"/>
      <c r="CB2196"/>
      <c r="CC2196"/>
      <c r="CD2196"/>
      <c r="CE2196"/>
      <c r="CF2196"/>
      <c r="CG2196"/>
      <c r="CH2196"/>
      <c r="CI2196"/>
      <c r="CJ2196"/>
      <c r="CK2196" t="inlineStr">
        <is>
          <t>Tarzwell,C.M., and C. Henderson</t>
        </is>
      </c>
      <c r="CL2196" t="n">
        <v>2042.0</v>
      </c>
      <c r="CM2196" t="inlineStr">
        <is>
          <t>Toxicity of Less Common Metals to Fishes</t>
        </is>
      </c>
      <c r="CN2196" t="inlineStr">
        <is>
          <t>Ind. Wastes5:12-</t>
        </is>
      </c>
      <c r="CO2196" t="n">
        <v>1960.0</v>
      </c>
      <c r="CP2196" t="inlineStr">
        <is>
          <t>Tarzwell,C.M., and C. Henderson (1960). Toxicity of Less Common Metals to Fishes. Ind. Wastes, 5, 12-. ECOREF#:2042</t>
        </is>
      </c>
    </row>
    <row r="2197">
      <c r="A2197" t="n">
        <v>1314643.0</v>
      </c>
      <c r="B2197" t="inlineStr">
        <is>
          <t>Dioxo[sulfato(2-)-kO] uranium</t>
        </is>
      </c>
      <c r="C2197"/>
      <c r="D2197" t="inlineStr">
        <is>
          <t>Unmeasured</t>
        </is>
      </c>
      <c r="E2197" t="inlineStr">
        <is>
          <t>Not coded</t>
        </is>
      </c>
      <c r="F2197"/>
      <c r="G2197"/>
      <c r="H2197"/>
      <c r="I2197"/>
      <c r="J2197"/>
      <c r="K2197"/>
      <c r="L2197" t="inlineStr">
        <is>
          <t>Pimephales promelas</t>
        </is>
      </c>
      <c r="M2197" t="inlineStr">
        <is>
          <t>Fathead Minnow</t>
        </is>
      </c>
      <c r="N2197"/>
      <c r="O2197"/>
      <c r="P2197"/>
      <c r="Q2197"/>
      <c r="R2197"/>
      <c r="S2197"/>
      <c r="T2197"/>
      <c r="U2197"/>
      <c r="V2197" t="inlineStr">
        <is>
          <t>Static</t>
        </is>
      </c>
      <c r="W2197" t="inlineStr">
        <is>
          <t>Fresh water</t>
        </is>
      </c>
      <c r="X2197" t="inlineStr">
        <is>
          <t>Lab</t>
        </is>
      </c>
      <c r="Y2197"/>
      <c r="Z2197" t="inlineStr">
        <is>
          <t>Total</t>
        </is>
      </c>
      <c r="AA2197"/>
      <c r="AB2197" t="n">
        <v>2.8</v>
      </c>
      <c r="AC2197"/>
      <c r="AD2197"/>
      <c r="AE2197"/>
      <c r="AF2197"/>
      <c r="AG2197" t="inlineStr">
        <is>
          <t>AI mg/L</t>
        </is>
      </c>
      <c r="AH2197"/>
      <c r="AI2197"/>
      <c r="AJ2197"/>
      <c r="AK2197"/>
      <c r="AL2197"/>
      <c r="AM2197"/>
      <c r="AN2197"/>
      <c r="AO2197"/>
      <c r="AP2197"/>
      <c r="AQ2197"/>
      <c r="AR2197"/>
      <c r="AS2197"/>
      <c r="AT2197"/>
      <c r="AU2197"/>
      <c r="AV2197"/>
      <c r="AW2197"/>
      <c r="AX2197" t="inlineStr">
        <is>
          <t>Mortality</t>
        </is>
      </c>
      <c r="AY2197" t="inlineStr">
        <is>
          <t>Mortality</t>
        </is>
      </c>
      <c r="AZ2197" t="inlineStr">
        <is>
          <t>LC50</t>
        </is>
      </c>
      <c r="BA2197"/>
      <c r="BB2197" t="n">
        <v>4.0</v>
      </c>
      <c r="BC2197"/>
      <c r="BD2197"/>
      <c r="BE2197"/>
      <c r="BF2197"/>
      <c r="BG2197" t="inlineStr">
        <is>
          <t>Day(s)</t>
        </is>
      </c>
      <c r="BH2197"/>
      <c r="BI2197" t="inlineStr">
        <is>
          <t>DTXSID40893736</t>
        </is>
      </c>
      <c r="BJ2197"/>
      <c r="BK2197"/>
      <c r="BL2197"/>
      <c r="BM2197"/>
      <c r="BN2197"/>
      <c r="BO2197"/>
      <c r="BP2197"/>
      <c r="BQ2197"/>
      <c r="BR2197"/>
      <c r="BS2197"/>
      <c r="BT2197" t="inlineStr">
        <is>
          <t>--</t>
        </is>
      </c>
      <c r="BU2197"/>
      <c r="BV2197"/>
      <c r="BW2197"/>
      <c r="BX2197"/>
      <c r="BY2197"/>
      <c r="BZ2197"/>
      <c r="CA2197"/>
      <c r="CB2197"/>
      <c r="CC2197"/>
      <c r="CD2197"/>
      <c r="CE2197"/>
      <c r="CF2197"/>
      <c r="CG2197"/>
      <c r="CH2197"/>
      <c r="CI2197"/>
      <c r="CJ2197"/>
      <c r="CK2197" t="inlineStr">
        <is>
          <t>Tarzwell,C.M., and C. Henderson</t>
        </is>
      </c>
      <c r="CL2197" t="n">
        <v>2042.0</v>
      </c>
      <c r="CM2197" t="inlineStr">
        <is>
          <t>Toxicity of Less Common Metals to Fishes</t>
        </is>
      </c>
      <c r="CN2197" t="inlineStr">
        <is>
          <t>Ind. Wastes5:12-</t>
        </is>
      </c>
      <c r="CO2197" t="n">
        <v>1960.0</v>
      </c>
      <c r="CP2197" t="inlineStr">
        <is>
          <t>Tarzwell,C.M., and C. Henderson (1960). Toxicity of Less Common Metals to Fishes. Ind. Wastes, 5, 12-. ECOREF#:2042</t>
        </is>
      </c>
    </row>
    <row r="2198">
      <c r="A2198" t="n">
        <v>1314870.0</v>
      </c>
      <c r="B2198" t="inlineStr">
        <is>
          <t>Lead sulfide</t>
        </is>
      </c>
      <c r="C2198"/>
      <c r="D2198" t="inlineStr">
        <is>
          <t>Measured</t>
        </is>
      </c>
      <c r="E2198" t="inlineStr">
        <is>
          <t>Not coded</t>
        </is>
      </c>
      <c r="F2198"/>
      <c r="G2198"/>
      <c r="H2198"/>
      <c r="I2198"/>
      <c r="J2198"/>
      <c r="K2198"/>
      <c r="L2198" t="inlineStr">
        <is>
          <t>Pimephales promelas</t>
        </is>
      </c>
      <c r="M2198" t="inlineStr">
        <is>
          <t>Fathead Minnow</t>
        </is>
      </c>
      <c r="N2198" t="inlineStr">
        <is>
          <t>Neonate</t>
        </is>
      </c>
      <c r="O2198" t="inlineStr">
        <is>
          <t>&lt;</t>
        </is>
      </c>
      <c r="P2198" t="n">
        <v>24.0</v>
      </c>
      <c r="Q2198"/>
      <c r="R2198"/>
      <c r="S2198"/>
      <c r="T2198"/>
      <c r="U2198" t="inlineStr">
        <is>
          <t>Hour(s)</t>
        </is>
      </c>
      <c r="V2198" t="inlineStr">
        <is>
          <t>Static</t>
        </is>
      </c>
      <c r="W2198" t="inlineStr">
        <is>
          <t>Fresh water</t>
        </is>
      </c>
      <c r="X2198" t="inlineStr">
        <is>
          <t>Lab</t>
        </is>
      </c>
      <c r="Y2198"/>
      <c r="Z2198" t="inlineStr">
        <is>
          <t>Total</t>
        </is>
      </c>
      <c r="AA2198"/>
      <c r="AB2198" t="n">
        <v>3665.0</v>
      </c>
      <c r="AC2198"/>
      <c r="AD2198"/>
      <c r="AE2198"/>
      <c r="AF2198"/>
      <c r="AG2198" t="inlineStr">
        <is>
          <t>AI mg/L</t>
        </is>
      </c>
      <c r="AH2198"/>
      <c r="AI2198"/>
      <c r="AJ2198"/>
      <c r="AK2198"/>
      <c r="AL2198"/>
      <c r="AM2198"/>
      <c r="AN2198"/>
      <c r="AO2198"/>
      <c r="AP2198"/>
      <c r="AQ2198"/>
      <c r="AR2198"/>
      <c r="AS2198"/>
      <c r="AT2198"/>
      <c r="AU2198"/>
      <c r="AV2198"/>
      <c r="AW2198"/>
      <c r="AX2198" t="inlineStr">
        <is>
          <t>Mortality</t>
        </is>
      </c>
      <c r="AY2198" t="inlineStr">
        <is>
          <t>Mortality</t>
        </is>
      </c>
      <c r="AZ2198" t="inlineStr">
        <is>
          <t>LC50</t>
        </is>
      </c>
      <c r="BA2198"/>
      <c r="BB2198" t="n">
        <v>4.0</v>
      </c>
      <c r="BC2198"/>
      <c r="BD2198"/>
      <c r="BE2198"/>
      <c r="BF2198"/>
      <c r="BG2198" t="inlineStr">
        <is>
          <t>Day(s)</t>
        </is>
      </c>
      <c r="BH2198"/>
      <c r="BI2198" t="inlineStr">
        <is>
          <t>DTXSID0025498</t>
        </is>
      </c>
      <c r="BJ2198"/>
      <c r="BK2198"/>
      <c r="BL2198"/>
      <c r="BM2198"/>
      <c r="BN2198"/>
      <c r="BO2198"/>
      <c r="BP2198"/>
      <c r="BQ2198"/>
      <c r="BR2198"/>
      <c r="BS2198"/>
      <c r="BT2198" t="inlineStr">
        <is>
          <t>--</t>
        </is>
      </c>
      <c r="BU2198"/>
      <c r="BV2198"/>
      <c r="BW2198"/>
      <c r="BX2198"/>
      <c r="BY2198"/>
      <c r="BZ2198"/>
      <c r="CA2198"/>
      <c r="CB2198"/>
      <c r="CC2198"/>
      <c r="CD2198"/>
      <c r="CE2198"/>
      <c r="CF2198"/>
      <c r="CG2198"/>
      <c r="CH2198"/>
      <c r="CI2198" t="inlineStr">
        <is>
          <t xml:space="preserve"> CONC/TOTAL//TESTID/27//</t>
        </is>
      </c>
      <c r="CJ2198" t="inlineStr">
        <is>
          <t xml:space="preserve">   CONC/TOTAL//TESTID/27//</t>
        </is>
      </c>
      <c r="CK2198" t="inlineStr">
        <is>
          <t>Gale,N.L., B.G. Wixson, and M. Erten</t>
        </is>
      </c>
      <c r="CL2198" t="n">
        <v>9180.0</v>
      </c>
      <c r="CM2198" t="inlineStr">
        <is>
          <t>An Evaluation of the Acute Toxicity of Lead, Zinc, and Cadmium in Missouri Ozark Groundwater</t>
        </is>
      </c>
      <c r="CN2198" t="inlineStr">
        <is>
          <t>Trace Subst. Environ. Health25:169-183</t>
        </is>
      </c>
      <c r="CO2198" t="n">
        <v>1992.0</v>
      </c>
      <c r="CP2198" t="inlineStr">
        <is>
          <t>Gale,N.L., B.G. Wixson, and M. Erten (1992). An Evaluation of the Acute Toxicity of Lead, Zinc, and Cadmium in Missouri Ozark Groundwater. Trace Subst. Environ. Health, 25, 169-183. ECOREF#:9180</t>
        </is>
      </c>
    </row>
    <row r="2199">
      <c r="A2199" t="n">
        <v>1314870.0</v>
      </c>
      <c r="B2199" t="inlineStr">
        <is>
          <t>Lead sulfide</t>
        </is>
      </c>
      <c r="C2199"/>
      <c r="D2199" t="inlineStr">
        <is>
          <t>Measured</t>
        </is>
      </c>
      <c r="E2199" t="inlineStr">
        <is>
          <t>Not coded</t>
        </is>
      </c>
      <c r="F2199"/>
      <c r="G2199"/>
      <c r="H2199"/>
      <c r="I2199"/>
      <c r="J2199"/>
      <c r="K2199"/>
      <c r="L2199" t="inlineStr">
        <is>
          <t>Pimephales promelas</t>
        </is>
      </c>
      <c r="M2199" t="inlineStr">
        <is>
          <t>Fathead Minnow</t>
        </is>
      </c>
      <c r="N2199" t="inlineStr">
        <is>
          <t>Neonate</t>
        </is>
      </c>
      <c r="O2199" t="inlineStr">
        <is>
          <t>&lt;</t>
        </is>
      </c>
      <c r="P2199" t="n">
        <v>24.0</v>
      </c>
      <c r="Q2199"/>
      <c r="R2199"/>
      <c r="S2199"/>
      <c r="T2199"/>
      <c r="U2199" t="inlineStr">
        <is>
          <t>Hour(s)</t>
        </is>
      </c>
      <c r="V2199" t="inlineStr">
        <is>
          <t>Static</t>
        </is>
      </c>
      <c r="W2199" t="inlineStr">
        <is>
          <t>Fresh water</t>
        </is>
      </c>
      <c r="X2199" t="inlineStr">
        <is>
          <t>Lab</t>
        </is>
      </c>
      <c r="Y2199"/>
      <c r="Z2199" t="inlineStr">
        <is>
          <t>Dissolved</t>
        </is>
      </c>
      <c r="AA2199"/>
      <c r="AB2199" t="n">
        <v>564.0</v>
      </c>
      <c r="AC2199"/>
      <c r="AD2199"/>
      <c r="AE2199"/>
      <c r="AF2199"/>
      <c r="AG2199" t="inlineStr">
        <is>
          <t>AI mg/L</t>
        </is>
      </c>
      <c r="AH2199"/>
      <c r="AI2199"/>
      <c r="AJ2199"/>
      <c r="AK2199"/>
      <c r="AL2199"/>
      <c r="AM2199"/>
      <c r="AN2199"/>
      <c r="AO2199"/>
      <c r="AP2199"/>
      <c r="AQ2199"/>
      <c r="AR2199"/>
      <c r="AS2199"/>
      <c r="AT2199"/>
      <c r="AU2199"/>
      <c r="AV2199"/>
      <c r="AW2199"/>
      <c r="AX2199" t="inlineStr">
        <is>
          <t>Mortality</t>
        </is>
      </c>
      <c r="AY2199" t="inlineStr">
        <is>
          <t>Mortality</t>
        </is>
      </c>
      <c r="AZ2199" t="inlineStr">
        <is>
          <t>LC50</t>
        </is>
      </c>
      <c r="BA2199"/>
      <c r="BB2199" t="n">
        <v>4.0</v>
      </c>
      <c r="BC2199"/>
      <c r="BD2199"/>
      <c r="BE2199"/>
      <c r="BF2199"/>
      <c r="BG2199" t="inlineStr">
        <is>
          <t>Day(s)</t>
        </is>
      </c>
      <c r="BH2199"/>
      <c r="BI2199" t="inlineStr">
        <is>
          <t>DTXSID0025498</t>
        </is>
      </c>
      <c r="BJ2199"/>
      <c r="BK2199"/>
      <c r="BL2199"/>
      <c r="BM2199"/>
      <c r="BN2199"/>
      <c r="BO2199"/>
      <c r="BP2199"/>
      <c r="BQ2199"/>
      <c r="BR2199"/>
      <c r="BS2199"/>
      <c r="BT2199" t="inlineStr">
        <is>
          <t>--</t>
        </is>
      </c>
      <c r="BU2199"/>
      <c r="BV2199"/>
      <c r="BW2199"/>
      <c r="BX2199"/>
      <c r="BY2199"/>
      <c r="BZ2199"/>
      <c r="CA2199"/>
      <c r="CB2199"/>
      <c r="CC2199"/>
      <c r="CD2199"/>
      <c r="CE2199"/>
      <c r="CF2199"/>
      <c r="CG2199"/>
      <c r="CH2199"/>
      <c r="CI2199" t="inlineStr">
        <is>
          <t xml:space="preserve"> CONC/EASILY DISSOLVED//TESTID/27//</t>
        </is>
      </c>
      <c r="CJ2199" t="inlineStr">
        <is>
          <t xml:space="preserve">   CONC/EASILY DISSOLVED//TESTID/27//</t>
        </is>
      </c>
      <c r="CK2199" t="inlineStr">
        <is>
          <t>Gale,N.L., B.G. Wixson, and M. Erten</t>
        </is>
      </c>
      <c r="CL2199" t="n">
        <v>9180.0</v>
      </c>
      <c r="CM2199" t="inlineStr">
        <is>
          <t>An Evaluation of the Acute Toxicity of Lead, Zinc, and Cadmium in Missouri Ozark Groundwater</t>
        </is>
      </c>
      <c r="CN2199" t="inlineStr">
        <is>
          <t>Trace Subst. Environ. Health25:169-183</t>
        </is>
      </c>
      <c r="CO2199" t="n">
        <v>1992.0</v>
      </c>
      <c r="CP2199" t="inlineStr">
        <is>
          <t>Gale,N.L., B.G. Wixson, and M. Erten (1992). An Evaluation of the Acute Toxicity of Lead, Zinc, and Cadmium in Missouri Ozark Groundwater. Trace Subst. Environ. Health, 25, 169-183. ECOREF#:9180</t>
        </is>
      </c>
    </row>
    <row r="2200">
      <c r="A2200" t="n">
        <v>1314870.0</v>
      </c>
      <c r="B2200" t="inlineStr">
        <is>
          <t>Lead sulfide</t>
        </is>
      </c>
      <c r="C2200"/>
      <c r="D2200" t="inlineStr">
        <is>
          <t>Unmeasured</t>
        </is>
      </c>
      <c r="E2200" t="inlineStr">
        <is>
          <t>Not coded</t>
        </is>
      </c>
      <c r="F2200"/>
      <c r="G2200"/>
      <c r="H2200"/>
      <c r="I2200"/>
      <c r="J2200"/>
      <c r="K2200"/>
      <c r="L2200" t="inlineStr">
        <is>
          <t>Pimephales promelas</t>
        </is>
      </c>
      <c r="M2200" t="inlineStr">
        <is>
          <t>Fathead Minnow</t>
        </is>
      </c>
      <c r="N2200" t="inlineStr">
        <is>
          <t>Neonate</t>
        </is>
      </c>
      <c r="O2200" t="inlineStr">
        <is>
          <t>&lt;</t>
        </is>
      </c>
      <c r="P2200" t="n">
        <v>24.0</v>
      </c>
      <c r="Q2200"/>
      <c r="R2200"/>
      <c r="S2200"/>
      <c r="T2200"/>
      <c r="U2200" t="inlineStr">
        <is>
          <t>Hour(s)</t>
        </is>
      </c>
      <c r="V2200" t="inlineStr">
        <is>
          <t>Static</t>
        </is>
      </c>
      <c r="W2200" t="inlineStr">
        <is>
          <t>Fresh water</t>
        </is>
      </c>
      <c r="X2200" t="inlineStr">
        <is>
          <t>Lab</t>
        </is>
      </c>
      <c r="Y2200"/>
      <c r="Z2200" t="inlineStr">
        <is>
          <t>Total</t>
        </is>
      </c>
      <c r="AA2200"/>
      <c r="AB2200" t="n">
        <v>4013.0</v>
      </c>
      <c r="AC2200"/>
      <c r="AD2200"/>
      <c r="AE2200"/>
      <c r="AF2200"/>
      <c r="AG2200" t="inlineStr">
        <is>
          <t>AI mg/L</t>
        </is>
      </c>
      <c r="AH2200"/>
      <c r="AI2200"/>
      <c r="AJ2200"/>
      <c r="AK2200"/>
      <c r="AL2200"/>
      <c r="AM2200"/>
      <c r="AN2200"/>
      <c r="AO2200"/>
      <c r="AP2200"/>
      <c r="AQ2200"/>
      <c r="AR2200"/>
      <c r="AS2200"/>
      <c r="AT2200"/>
      <c r="AU2200"/>
      <c r="AV2200"/>
      <c r="AW2200"/>
      <c r="AX2200" t="inlineStr">
        <is>
          <t>Mortality</t>
        </is>
      </c>
      <c r="AY2200" t="inlineStr">
        <is>
          <t>Mortality</t>
        </is>
      </c>
      <c r="AZ2200" t="inlineStr">
        <is>
          <t>LC50</t>
        </is>
      </c>
      <c r="BA2200"/>
      <c r="BB2200" t="n">
        <v>4.0</v>
      </c>
      <c r="BC2200"/>
      <c r="BD2200"/>
      <c r="BE2200"/>
      <c r="BF2200"/>
      <c r="BG2200" t="inlineStr">
        <is>
          <t>Day(s)</t>
        </is>
      </c>
      <c r="BH2200"/>
      <c r="BI2200" t="inlineStr">
        <is>
          <t>DTXSID0025498</t>
        </is>
      </c>
      <c r="BJ2200"/>
      <c r="BK2200"/>
      <c r="BL2200"/>
      <c r="BM2200"/>
      <c r="BN2200"/>
      <c r="BO2200"/>
      <c r="BP2200"/>
      <c r="BQ2200"/>
      <c r="BR2200"/>
      <c r="BS2200"/>
      <c r="BT2200" t="inlineStr">
        <is>
          <t>--</t>
        </is>
      </c>
      <c r="BU2200"/>
      <c r="BV2200"/>
      <c r="BW2200"/>
      <c r="BX2200"/>
      <c r="BY2200"/>
      <c r="BZ2200"/>
      <c r="CA2200"/>
      <c r="CB2200"/>
      <c r="CC2200"/>
      <c r="CD2200"/>
      <c r="CE2200"/>
      <c r="CF2200"/>
      <c r="CG2200"/>
      <c r="CH2200"/>
      <c r="CI2200" t="inlineStr">
        <is>
          <t xml:space="preserve"> CONC/NOMINAL//TESTID/27//</t>
        </is>
      </c>
      <c r="CJ2200" t="inlineStr">
        <is>
          <t xml:space="preserve">   CONC/NOMINAL//TESTID/27//</t>
        </is>
      </c>
      <c r="CK2200" t="inlineStr">
        <is>
          <t>Gale,N.L., B.G. Wixson, and M. Erten</t>
        </is>
      </c>
      <c r="CL2200" t="n">
        <v>9180.0</v>
      </c>
      <c r="CM2200" t="inlineStr">
        <is>
          <t>An Evaluation of the Acute Toxicity of Lead, Zinc, and Cadmium in Missouri Ozark Groundwater</t>
        </is>
      </c>
      <c r="CN2200" t="inlineStr">
        <is>
          <t>Trace Subst. Environ. Health25:169-183</t>
        </is>
      </c>
      <c r="CO2200" t="n">
        <v>1992.0</v>
      </c>
      <c r="CP2200" t="inlineStr">
        <is>
          <t>Gale,N.L., B.G. Wixson, and M. Erten (1992). An Evaluation of the Acute Toxicity of Lead, Zinc, and Cadmium in Missouri Ozark Groundwater. Trace Subst. Environ. Health, 25, 169-183. ECOREF#:9180</t>
        </is>
      </c>
    </row>
    <row r="2201">
      <c r="A2201" t="n">
        <v>1314870.0</v>
      </c>
      <c r="B2201" t="inlineStr">
        <is>
          <t>Lead sulfide</t>
        </is>
      </c>
      <c r="C2201" t="inlineStr">
        <is>
          <t>Reagent Grade, Purissium, Purum, Puriss, Puris, Reinst</t>
        </is>
      </c>
      <c r="D2201" t="inlineStr">
        <is>
          <t>Measured</t>
        </is>
      </c>
      <c r="E2201" t="inlineStr">
        <is>
          <t>Not coded</t>
        </is>
      </c>
      <c r="F2201"/>
      <c r="G2201"/>
      <c r="H2201"/>
      <c r="I2201"/>
      <c r="J2201"/>
      <c r="K2201"/>
      <c r="L2201" t="inlineStr">
        <is>
          <t>Pimephales promelas</t>
        </is>
      </c>
      <c r="M2201" t="inlineStr">
        <is>
          <t>Fathead Minnow</t>
        </is>
      </c>
      <c r="N2201" t="inlineStr">
        <is>
          <t>Neonate</t>
        </is>
      </c>
      <c r="O2201" t="inlineStr">
        <is>
          <t>&lt;</t>
        </is>
      </c>
      <c r="P2201" t="n">
        <v>24.0</v>
      </c>
      <c r="Q2201"/>
      <c r="R2201"/>
      <c r="S2201"/>
      <c r="T2201"/>
      <c r="U2201" t="inlineStr">
        <is>
          <t>Hour(s)</t>
        </is>
      </c>
      <c r="V2201" t="inlineStr">
        <is>
          <t>Static</t>
        </is>
      </c>
      <c r="W2201" t="inlineStr">
        <is>
          <t>Fresh water</t>
        </is>
      </c>
      <c r="X2201" t="inlineStr">
        <is>
          <t>Lab</t>
        </is>
      </c>
      <c r="Y2201" t="inlineStr">
        <is>
          <t>7-19</t>
        </is>
      </c>
      <c r="Z2201" t="inlineStr">
        <is>
          <t>Total</t>
        </is>
      </c>
      <c r="AA2201"/>
      <c r="AB2201" t="n">
        <v>3655.0</v>
      </c>
      <c r="AC2201"/>
      <c r="AD2201"/>
      <c r="AE2201"/>
      <c r="AF2201"/>
      <c r="AG2201" t="inlineStr">
        <is>
          <t>AI mg/L</t>
        </is>
      </c>
      <c r="AH2201"/>
      <c r="AI2201"/>
      <c r="AJ2201"/>
      <c r="AK2201"/>
      <c r="AL2201"/>
      <c r="AM2201"/>
      <c r="AN2201"/>
      <c r="AO2201"/>
      <c r="AP2201"/>
      <c r="AQ2201"/>
      <c r="AR2201"/>
      <c r="AS2201"/>
      <c r="AT2201"/>
      <c r="AU2201"/>
      <c r="AV2201"/>
      <c r="AW2201"/>
      <c r="AX2201" t="inlineStr">
        <is>
          <t>Mortality</t>
        </is>
      </c>
      <c r="AY2201" t="inlineStr">
        <is>
          <t>Mortality</t>
        </is>
      </c>
      <c r="AZ2201" t="inlineStr">
        <is>
          <t>LC50</t>
        </is>
      </c>
      <c r="BA2201"/>
      <c r="BB2201" t="n">
        <v>4.0</v>
      </c>
      <c r="BC2201"/>
      <c r="BD2201"/>
      <c r="BE2201"/>
      <c r="BF2201"/>
      <c r="BG2201" t="inlineStr">
        <is>
          <t>Day(s)</t>
        </is>
      </c>
      <c r="BH2201" t="inlineStr">
        <is>
          <t>Finely ground</t>
        </is>
      </c>
      <c r="BI2201" t="inlineStr">
        <is>
          <t>DTXSID0025498</t>
        </is>
      </c>
      <c r="BJ2201" t="inlineStr">
        <is>
          <t>10.3184/095422998782775826</t>
        </is>
      </c>
      <c r="BK2201"/>
      <c r="BL2201"/>
      <c r="BM2201"/>
      <c r="BN2201"/>
      <c r="BO2201"/>
      <c r="BP2201"/>
      <c r="BQ2201"/>
      <c r="BR2201"/>
      <c r="BS2201"/>
      <c r="BT2201" t="inlineStr">
        <is>
          <t>--</t>
        </is>
      </c>
      <c r="BU2201"/>
      <c r="BV2201"/>
      <c r="BW2201"/>
      <c r="BX2201"/>
      <c r="BY2201"/>
      <c r="BZ2201"/>
      <c r="CA2201"/>
      <c r="CB2201"/>
      <c r="CC2201"/>
      <c r="CD2201"/>
      <c r="CE2201"/>
      <c r="CF2201"/>
      <c r="CG2201"/>
      <c r="CH2201"/>
      <c r="CI2201" t="inlineStr">
        <is>
          <t xml:space="preserve"> DNUM/7-19//TESTID/9//CONC TYPE FRACTIONS ALSO REPORTED AS NOMINAL, AVAILABLE AND EASILY DISSOLVED//</t>
        </is>
      </c>
      <c r="CJ2201" t="inlineStr">
        <is>
          <t xml:space="preserve">   DNUM/7-19//TESTID/9//CONC TYPE FRACTIONS ALSO REPORTED AS NOMINAL, AVAILABLE AND EASILY DISSOLVED//</t>
        </is>
      </c>
      <c r="CK2201" t="inlineStr">
        <is>
          <t>Erten-Unal,M., B.G. Wixson, N. Gale, and J.L. Pitt</t>
        </is>
      </c>
      <c r="CL2201" t="n">
        <v>76100.0</v>
      </c>
      <c r="CM2201" t="inlineStr">
        <is>
          <t>Evaluation of Toxicity, Bioavailability and Speciation of Lead, Zinc and Cadmium in Mine/Mill Wastewaters</t>
        </is>
      </c>
      <c r="CN2201" t="inlineStr">
        <is>
          <t>Chem. Spec. Bioavail.10(2): 37-46</t>
        </is>
      </c>
      <c r="CO2201" t="n">
        <v>1998.0</v>
      </c>
      <c r="CP2201" t="inlineStr">
        <is>
          <t>Erten-Unal,M., B.G. Wixson, N. Gale, and J.L. Pitt (1998). Evaluation of Toxicity, Bioavailability and Speciation of Lead, Zinc and Cadmium in Mine/Mill Wastewaters. Chem. Spec. Bioavail., 10, (2), 37-46. doi:10.3184/095422998782775826. ECOREF#:76100</t>
        </is>
      </c>
    </row>
    <row r="2202">
      <c r="A2202" t="n">
        <v>1314870.0</v>
      </c>
      <c r="B2202" t="inlineStr">
        <is>
          <t>Lead sulfide</t>
        </is>
      </c>
      <c r="C2202"/>
      <c r="D2202" t="inlineStr">
        <is>
          <t>Measured</t>
        </is>
      </c>
      <c r="E2202" t="inlineStr">
        <is>
          <t>Not coded</t>
        </is>
      </c>
      <c r="F2202"/>
      <c r="G2202"/>
      <c r="H2202"/>
      <c r="I2202"/>
      <c r="J2202"/>
      <c r="K2202"/>
      <c r="L2202" t="inlineStr">
        <is>
          <t>Pimephales promelas</t>
        </is>
      </c>
      <c r="M2202" t="inlineStr">
        <is>
          <t>Fathead Minnow</t>
        </is>
      </c>
      <c r="N2202" t="inlineStr">
        <is>
          <t>Neonate</t>
        </is>
      </c>
      <c r="O2202" t="inlineStr">
        <is>
          <t>&lt;</t>
        </is>
      </c>
      <c r="P2202" t="n">
        <v>24.0</v>
      </c>
      <c r="Q2202"/>
      <c r="R2202"/>
      <c r="S2202"/>
      <c r="T2202"/>
      <c r="U2202" t="inlineStr">
        <is>
          <t>Hour(s)</t>
        </is>
      </c>
      <c r="V2202" t="inlineStr">
        <is>
          <t>Static</t>
        </is>
      </c>
      <c r="W2202" t="inlineStr">
        <is>
          <t>Fresh water</t>
        </is>
      </c>
      <c r="X2202" t="inlineStr">
        <is>
          <t>Lab</t>
        </is>
      </c>
      <c r="Y2202"/>
      <c r="Z2202" t="inlineStr">
        <is>
          <t>Total</t>
        </is>
      </c>
      <c r="AA2202"/>
      <c r="AB2202" t="n">
        <v>403.0</v>
      </c>
      <c r="AC2202"/>
      <c r="AD2202"/>
      <c r="AE2202"/>
      <c r="AF2202"/>
      <c r="AG2202" t="inlineStr">
        <is>
          <t>AI mg/L</t>
        </is>
      </c>
      <c r="AH2202"/>
      <c r="AI2202"/>
      <c r="AJ2202"/>
      <c r="AK2202"/>
      <c r="AL2202"/>
      <c r="AM2202"/>
      <c r="AN2202"/>
      <c r="AO2202"/>
      <c r="AP2202"/>
      <c r="AQ2202"/>
      <c r="AR2202"/>
      <c r="AS2202"/>
      <c r="AT2202"/>
      <c r="AU2202"/>
      <c r="AV2202"/>
      <c r="AW2202"/>
      <c r="AX2202" t="inlineStr">
        <is>
          <t>Mortality</t>
        </is>
      </c>
      <c r="AY2202" t="inlineStr">
        <is>
          <t>Mortality</t>
        </is>
      </c>
      <c r="AZ2202" t="inlineStr">
        <is>
          <t>LC50</t>
        </is>
      </c>
      <c r="BA2202"/>
      <c r="BB2202" t="n">
        <v>4.0</v>
      </c>
      <c r="BC2202"/>
      <c r="BD2202"/>
      <c r="BE2202"/>
      <c r="BF2202"/>
      <c r="BG2202" t="inlineStr">
        <is>
          <t>Day(s)</t>
        </is>
      </c>
      <c r="BH2202"/>
      <c r="BI2202" t="inlineStr">
        <is>
          <t>DTXSID0025498</t>
        </is>
      </c>
      <c r="BJ2202"/>
      <c r="BK2202"/>
      <c r="BL2202"/>
      <c r="BM2202"/>
      <c r="BN2202"/>
      <c r="BO2202"/>
      <c r="BP2202"/>
      <c r="BQ2202"/>
      <c r="BR2202"/>
      <c r="BS2202"/>
      <c r="BT2202" t="inlineStr">
        <is>
          <t>--</t>
        </is>
      </c>
      <c r="BU2202"/>
      <c r="BV2202"/>
      <c r="BW2202"/>
      <c r="BX2202"/>
      <c r="BY2202"/>
      <c r="BZ2202"/>
      <c r="CA2202"/>
      <c r="CB2202"/>
      <c r="CC2202"/>
      <c r="CD2202"/>
      <c r="CE2202"/>
      <c r="CF2202"/>
      <c r="CG2202"/>
      <c r="CH2202"/>
      <c r="CI2202" t="inlineStr">
        <is>
          <t xml:space="preserve"> CONC/AVAILABLE//TESTID27//</t>
        </is>
      </c>
      <c r="CJ2202" t="inlineStr">
        <is>
          <t xml:space="preserve">   CONC/AVAILABLE//TESTID27//</t>
        </is>
      </c>
      <c r="CK2202" t="inlineStr">
        <is>
          <t>Gale,N.L., B.G. Wixson, and M. Erten</t>
        </is>
      </c>
      <c r="CL2202" t="n">
        <v>9180.0</v>
      </c>
      <c r="CM2202" t="inlineStr">
        <is>
          <t>An Evaluation of the Acute Toxicity of Lead, Zinc, and Cadmium in Missouri Ozark Groundwater</t>
        </is>
      </c>
      <c r="CN2202" t="inlineStr">
        <is>
          <t>Trace Subst. Environ. Health25:169-183</t>
        </is>
      </c>
      <c r="CO2202" t="n">
        <v>1992.0</v>
      </c>
      <c r="CP2202" t="inlineStr">
        <is>
          <t>Gale,N.L., B.G. Wixson, and M. Erten (1992). An Evaluation of the Acute Toxicity of Lead, Zinc, and Cadmium in Missouri Ozark Groundwater. Trace Subst. Environ. Health, 25, 169-183. ECOREF#:9180</t>
        </is>
      </c>
    </row>
    <row r="2203">
      <c r="A2203" t="n">
        <v>1314870.0</v>
      </c>
      <c r="B2203" t="inlineStr">
        <is>
          <t>Lead sulfide</t>
        </is>
      </c>
      <c r="C2203"/>
      <c r="D2203" t="inlineStr">
        <is>
          <t>Measured</t>
        </is>
      </c>
      <c r="E2203" t="inlineStr">
        <is>
          <t>Not coded</t>
        </is>
      </c>
      <c r="F2203"/>
      <c r="G2203"/>
      <c r="H2203"/>
      <c r="I2203"/>
      <c r="J2203"/>
      <c r="K2203"/>
      <c r="L2203" t="inlineStr">
        <is>
          <t>Pimephales promelas</t>
        </is>
      </c>
      <c r="M2203" t="inlineStr">
        <is>
          <t>Fathead Minnow</t>
        </is>
      </c>
      <c r="N2203" t="inlineStr">
        <is>
          <t>Neonate</t>
        </is>
      </c>
      <c r="O2203" t="inlineStr">
        <is>
          <t>&lt;</t>
        </is>
      </c>
      <c r="P2203" t="n">
        <v>24.0</v>
      </c>
      <c r="Q2203"/>
      <c r="R2203"/>
      <c r="S2203"/>
      <c r="T2203"/>
      <c r="U2203" t="inlineStr">
        <is>
          <t>Hour(s)</t>
        </is>
      </c>
      <c r="V2203" t="inlineStr">
        <is>
          <t>Static</t>
        </is>
      </c>
      <c r="W2203" t="inlineStr">
        <is>
          <t>Fresh water</t>
        </is>
      </c>
      <c r="X2203" t="inlineStr">
        <is>
          <t>Lab</t>
        </is>
      </c>
      <c r="Y2203"/>
      <c r="Z2203" t="inlineStr">
        <is>
          <t>Dissolved</t>
        </is>
      </c>
      <c r="AA2203"/>
      <c r="AB2203" t="n">
        <v>0.915</v>
      </c>
      <c r="AC2203"/>
      <c r="AD2203"/>
      <c r="AE2203"/>
      <c r="AF2203"/>
      <c r="AG2203" t="inlineStr">
        <is>
          <t>AI mg/L</t>
        </is>
      </c>
      <c r="AH2203"/>
      <c r="AI2203"/>
      <c r="AJ2203"/>
      <c r="AK2203"/>
      <c r="AL2203"/>
      <c r="AM2203"/>
      <c r="AN2203"/>
      <c r="AO2203"/>
      <c r="AP2203"/>
      <c r="AQ2203"/>
      <c r="AR2203"/>
      <c r="AS2203"/>
      <c r="AT2203"/>
      <c r="AU2203"/>
      <c r="AV2203"/>
      <c r="AW2203"/>
      <c r="AX2203" t="inlineStr">
        <is>
          <t>Mortality</t>
        </is>
      </c>
      <c r="AY2203" t="inlineStr">
        <is>
          <t>Mortality</t>
        </is>
      </c>
      <c r="AZ2203" t="inlineStr">
        <is>
          <t>LC50</t>
        </is>
      </c>
      <c r="BA2203"/>
      <c r="BB2203" t="n">
        <v>4.0</v>
      </c>
      <c r="BC2203"/>
      <c r="BD2203"/>
      <c r="BE2203"/>
      <c r="BF2203"/>
      <c r="BG2203" t="inlineStr">
        <is>
          <t>Day(s)</t>
        </is>
      </c>
      <c r="BH2203"/>
      <c r="BI2203" t="inlineStr">
        <is>
          <t>DTXSID0025498</t>
        </is>
      </c>
      <c r="BJ2203"/>
      <c r="BK2203"/>
      <c r="BL2203"/>
      <c r="BM2203"/>
      <c r="BN2203"/>
      <c r="BO2203"/>
      <c r="BP2203"/>
      <c r="BQ2203"/>
      <c r="BR2203"/>
      <c r="BS2203"/>
      <c r="BT2203" t="inlineStr">
        <is>
          <t>--</t>
        </is>
      </c>
      <c r="BU2203"/>
      <c r="BV2203"/>
      <c r="BW2203"/>
      <c r="BX2203"/>
      <c r="BY2203"/>
      <c r="BZ2203"/>
      <c r="CA2203"/>
      <c r="CB2203"/>
      <c r="CC2203"/>
      <c r="CD2203"/>
      <c r="CE2203"/>
      <c r="CF2203"/>
      <c r="CG2203"/>
      <c r="CH2203"/>
      <c r="CI2203" t="inlineStr">
        <is>
          <t xml:space="preserve"> CONC/DISSOLVED//TESTID/27//</t>
        </is>
      </c>
      <c r="CJ2203" t="inlineStr">
        <is>
          <t xml:space="preserve">   CONC/DISSOLVED//TESTID/27//</t>
        </is>
      </c>
      <c r="CK2203" t="inlineStr">
        <is>
          <t>Gale,N.L., B.G. Wixson, and M. Erten</t>
        </is>
      </c>
      <c r="CL2203" t="n">
        <v>9180.0</v>
      </c>
      <c r="CM2203" t="inlineStr">
        <is>
          <t>An Evaluation of the Acute Toxicity of Lead, Zinc, and Cadmium in Missouri Ozark Groundwater</t>
        </is>
      </c>
      <c r="CN2203" t="inlineStr">
        <is>
          <t>Trace Subst. Environ. Health25:169-183</t>
        </is>
      </c>
      <c r="CO2203" t="n">
        <v>1992.0</v>
      </c>
      <c r="CP2203" t="inlineStr">
        <is>
          <t>Gale,N.L., B.G. Wixson, and M. Erten (1992). An Evaluation of the Acute Toxicity of Lead, Zinc, and Cadmium in Missouri Ozark Groundwater. Trace Subst. Environ. Health, 25, 169-183. ECOREF#:9180</t>
        </is>
      </c>
    </row>
    <row r="2204">
      <c r="A2204" t="n">
        <v>1314870.0</v>
      </c>
      <c r="B2204" t="inlineStr">
        <is>
          <t>Lead sulfide</t>
        </is>
      </c>
      <c r="C2204" t="inlineStr">
        <is>
          <t>Reagent Grade, Purissium, Purum, Puriss, Puris, Reinst</t>
        </is>
      </c>
      <c r="D2204" t="inlineStr">
        <is>
          <t>Measured</t>
        </is>
      </c>
      <c r="E2204" t="inlineStr">
        <is>
          <t>Not coded</t>
        </is>
      </c>
      <c r="F2204"/>
      <c r="G2204"/>
      <c r="H2204"/>
      <c r="I2204"/>
      <c r="J2204"/>
      <c r="K2204"/>
      <c r="L2204" t="inlineStr">
        <is>
          <t>Pimephales promelas</t>
        </is>
      </c>
      <c r="M2204" t="inlineStr">
        <is>
          <t>Fathead Minnow</t>
        </is>
      </c>
      <c r="N2204" t="inlineStr">
        <is>
          <t>Neonate</t>
        </is>
      </c>
      <c r="O2204" t="inlineStr">
        <is>
          <t>&lt;</t>
        </is>
      </c>
      <c r="P2204" t="n">
        <v>24.0</v>
      </c>
      <c r="Q2204"/>
      <c r="R2204"/>
      <c r="S2204"/>
      <c r="T2204"/>
      <c r="U2204" t="inlineStr">
        <is>
          <t>Hour(s)</t>
        </is>
      </c>
      <c r="V2204" t="inlineStr">
        <is>
          <t>Static</t>
        </is>
      </c>
      <c r="W2204" t="inlineStr">
        <is>
          <t>Fresh water</t>
        </is>
      </c>
      <c r="X2204" t="inlineStr">
        <is>
          <t>Lab</t>
        </is>
      </c>
      <c r="Y2204" t="inlineStr">
        <is>
          <t>7-19</t>
        </is>
      </c>
      <c r="Z2204" t="inlineStr">
        <is>
          <t>Dissolved</t>
        </is>
      </c>
      <c r="AA2204"/>
      <c r="AB2204" t="n">
        <v>0.915</v>
      </c>
      <c r="AC2204"/>
      <c r="AD2204"/>
      <c r="AE2204"/>
      <c r="AF2204"/>
      <c r="AG2204" t="inlineStr">
        <is>
          <t>AI mg/L</t>
        </is>
      </c>
      <c r="AH2204"/>
      <c r="AI2204"/>
      <c r="AJ2204"/>
      <c r="AK2204"/>
      <c r="AL2204"/>
      <c r="AM2204"/>
      <c r="AN2204"/>
      <c r="AO2204"/>
      <c r="AP2204"/>
      <c r="AQ2204"/>
      <c r="AR2204"/>
      <c r="AS2204"/>
      <c r="AT2204"/>
      <c r="AU2204"/>
      <c r="AV2204"/>
      <c r="AW2204"/>
      <c r="AX2204" t="inlineStr">
        <is>
          <t>Mortality</t>
        </is>
      </c>
      <c r="AY2204" t="inlineStr">
        <is>
          <t>Mortality</t>
        </is>
      </c>
      <c r="AZ2204" t="inlineStr">
        <is>
          <t>LC50</t>
        </is>
      </c>
      <c r="BA2204"/>
      <c r="BB2204" t="n">
        <v>4.0</v>
      </c>
      <c r="BC2204"/>
      <c r="BD2204"/>
      <c r="BE2204"/>
      <c r="BF2204"/>
      <c r="BG2204" t="inlineStr">
        <is>
          <t>Day(s)</t>
        </is>
      </c>
      <c r="BH2204" t="inlineStr">
        <is>
          <t>Finely ground</t>
        </is>
      </c>
      <c r="BI2204" t="inlineStr">
        <is>
          <t>DTXSID0025498</t>
        </is>
      </c>
      <c r="BJ2204" t="inlineStr">
        <is>
          <t>10.3184/095422998782775826</t>
        </is>
      </c>
      <c r="BK2204"/>
      <c r="BL2204"/>
      <c r="BM2204"/>
      <c r="BN2204"/>
      <c r="BO2204"/>
      <c r="BP2204"/>
      <c r="BQ2204"/>
      <c r="BR2204"/>
      <c r="BS2204"/>
      <c r="BT2204" t="inlineStr">
        <is>
          <t>--</t>
        </is>
      </c>
      <c r="BU2204"/>
      <c r="BV2204"/>
      <c r="BW2204"/>
      <c r="BX2204"/>
      <c r="BY2204"/>
      <c r="BZ2204"/>
      <c r="CA2204"/>
      <c r="CB2204"/>
      <c r="CC2204"/>
      <c r="CD2204"/>
      <c r="CE2204"/>
      <c r="CF2204"/>
      <c r="CG2204"/>
      <c r="CH2204"/>
      <c r="CI2204" t="inlineStr">
        <is>
          <t xml:space="preserve"> DNUM/7-19//TESTID/9//CONC TYPE FRACTIONS ALSO REPORTED AS NOMINAL, AVAILABLE AND EASILY DISSOLVED//</t>
        </is>
      </c>
      <c r="CJ2204" t="inlineStr">
        <is>
          <t xml:space="preserve">   DNUM/7-19//TESTID/9//CONC TYPE FRACTIONS ALSO REPORTED AS NOMINAL, AVAILABLE AND EASILY DISSOLVED//</t>
        </is>
      </c>
      <c r="CK2204" t="inlineStr">
        <is>
          <t>Erten-Unal,M., B.G. Wixson, N. Gale, and J.L. Pitt</t>
        </is>
      </c>
      <c r="CL2204" t="n">
        <v>76100.0</v>
      </c>
      <c r="CM2204" t="inlineStr">
        <is>
          <t>Evaluation of Toxicity, Bioavailability and Speciation of Lead, Zinc and Cadmium in Mine/Mill Wastewaters</t>
        </is>
      </c>
      <c r="CN2204" t="inlineStr">
        <is>
          <t>Chem. Spec. Bioavail.10(2): 37-46</t>
        </is>
      </c>
      <c r="CO2204" t="n">
        <v>1998.0</v>
      </c>
      <c r="CP2204" t="inlineStr">
        <is>
          <t>Erten-Unal,M., B.G. Wixson, N. Gale, and J.L. Pitt (1998). Evaluation of Toxicity, Bioavailability and Speciation of Lead, Zinc and Cadmium in Mine/Mill Wastewaters. Chem. Spec. Bioavail., 10, (2), 37-46. doi:10.3184/095422998782775826. ECOREF#:76100</t>
        </is>
      </c>
    </row>
    <row r="2205">
      <c r="A2205" t="n">
        <v>1314983.0</v>
      </c>
      <c r="B2205" t="inlineStr">
        <is>
          <t>Zinc sulfide</t>
        </is>
      </c>
      <c r="C2205"/>
      <c r="D2205" t="inlineStr">
        <is>
          <t>Unmeasured</t>
        </is>
      </c>
      <c r="E2205" t="inlineStr">
        <is>
          <t>Not coded</t>
        </is>
      </c>
      <c r="F2205"/>
      <c r="G2205"/>
      <c r="H2205"/>
      <c r="I2205"/>
      <c r="J2205"/>
      <c r="K2205"/>
      <c r="L2205" t="inlineStr">
        <is>
          <t>Pimephales promelas</t>
        </is>
      </c>
      <c r="M2205" t="inlineStr">
        <is>
          <t>Fathead Minnow</t>
        </is>
      </c>
      <c r="N2205" t="inlineStr">
        <is>
          <t>Neonate</t>
        </is>
      </c>
      <c r="O2205" t="inlineStr">
        <is>
          <t>&lt;</t>
        </is>
      </c>
      <c r="P2205" t="n">
        <v>24.0</v>
      </c>
      <c r="Q2205"/>
      <c r="R2205"/>
      <c r="S2205"/>
      <c r="T2205"/>
      <c r="U2205" t="inlineStr">
        <is>
          <t>Hour(s)</t>
        </is>
      </c>
      <c r="V2205" t="inlineStr">
        <is>
          <t>Static</t>
        </is>
      </c>
      <c r="W2205" t="inlineStr">
        <is>
          <t>Fresh water</t>
        </is>
      </c>
      <c r="X2205" t="inlineStr">
        <is>
          <t>Lab</t>
        </is>
      </c>
      <c r="Y2205"/>
      <c r="Z2205" t="inlineStr">
        <is>
          <t>Total</t>
        </is>
      </c>
      <c r="AA2205"/>
      <c r="AB2205" t="n">
        <v>1826.0</v>
      </c>
      <c r="AC2205"/>
      <c r="AD2205"/>
      <c r="AE2205"/>
      <c r="AF2205"/>
      <c r="AG2205" t="inlineStr">
        <is>
          <t>AI mg/L</t>
        </is>
      </c>
      <c r="AH2205"/>
      <c r="AI2205"/>
      <c r="AJ2205"/>
      <c r="AK2205"/>
      <c r="AL2205"/>
      <c r="AM2205"/>
      <c r="AN2205"/>
      <c r="AO2205"/>
      <c r="AP2205"/>
      <c r="AQ2205"/>
      <c r="AR2205"/>
      <c r="AS2205"/>
      <c r="AT2205"/>
      <c r="AU2205"/>
      <c r="AV2205"/>
      <c r="AW2205"/>
      <c r="AX2205" t="inlineStr">
        <is>
          <t>Mortality</t>
        </is>
      </c>
      <c r="AY2205" t="inlineStr">
        <is>
          <t>Mortality</t>
        </is>
      </c>
      <c r="AZ2205" t="inlineStr">
        <is>
          <t>LC50</t>
        </is>
      </c>
      <c r="BA2205"/>
      <c r="BB2205" t="n">
        <v>4.0</v>
      </c>
      <c r="BC2205"/>
      <c r="BD2205"/>
      <c r="BE2205"/>
      <c r="BF2205"/>
      <c r="BG2205" t="inlineStr">
        <is>
          <t>Day(s)</t>
        </is>
      </c>
      <c r="BH2205"/>
      <c r="BI2205" t="inlineStr">
        <is>
          <t>DTXSID7042518</t>
        </is>
      </c>
      <c r="BJ2205"/>
      <c r="BK2205"/>
      <c r="BL2205"/>
      <c r="BM2205"/>
      <c r="BN2205"/>
      <c r="BO2205"/>
      <c r="BP2205"/>
      <c r="BQ2205"/>
      <c r="BR2205"/>
      <c r="BS2205"/>
      <c r="BT2205" t="inlineStr">
        <is>
          <t>--</t>
        </is>
      </c>
      <c r="BU2205"/>
      <c r="BV2205"/>
      <c r="BW2205"/>
      <c r="BX2205"/>
      <c r="BY2205"/>
      <c r="BZ2205"/>
      <c r="CA2205"/>
      <c r="CB2205"/>
      <c r="CC2205"/>
      <c r="CD2205"/>
      <c r="CE2205"/>
      <c r="CF2205"/>
      <c r="CG2205"/>
      <c r="CH2205"/>
      <c r="CI2205" t="inlineStr">
        <is>
          <t xml:space="preserve"> CONC/NOMINAL//TESTID/19//</t>
        </is>
      </c>
      <c r="CJ2205" t="inlineStr">
        <is>
          <t xml:space="preserve">   CONC/NOMINAL//TESTID/19//</t>
        </is>
      </c>
      <c r="CK2205" t="inlineStr">
        <is>
          <t>Gale,N.L., B.G. Wixson, and M. Erten</t>
        </is>
      </c>
      <c r="CL2205" t="n">
        <v>9180.0</v>
      </c>
      <c r="CM2205" t="inlineStr">
        <is>
          <t>An Evaluation of the Acute Toxicity of Lead, Zinc, and Cadmium in Missouri Ozark Groundwater</t>
        </is>
      </c>
      <c r="CN2205" t="inlineStr">
        <is>
          <t>Trace Subst. Environ. Health25:169-183</t>
        </is>
      </c>
      <c r="CO2205" t="n">
        <v>1992.0</v>
      </c>
      <c r="CP2205" t="inlineStr">
        <is>
          <t>Gale,N.L., B.G. Wixson, and M. Erten (1992). An Evaluation of the Acute Toxicity of Lead, Zinc, and Cadmium in Missouri Ozark Groundwater. Trace Subst. Environ. Health, 25, 169-183. ECOREF#:9180</t>
        </is>
      </c>
    </row>
    <row r="2206">
      <c r="A2206" t="n">
        <v>1314983.0</v>
      </c>
      <c r="B2206" t="inlineStr">
        <is>
          <t>Zinc sulfide</t>
        </is>
      </c>
      <c r="C2206" t="inlineStr">
        <is>
          <t>Reagent Grade, Purissium, Purum, Puriss, Puris, Reinst</t>
        </is>
      </c>
      <c r="D2206" t="inlineStr">
        <is>
          <t>Measured</t>
        </is>
      </c>
      <c r="E2206" t="inlineStr">
        <is>
          <t>Not coded</t>
        </is>
      </c>
      <c r="F2206"/>
      <c r="G2206"/>
      <c r="H2206"/>
      <c r="I2206"/>
      <c r="J2206"/>
      <c r="K2206"/>
      <c r="L2206" t="inlineStr">
        <is>
          <t>Pimephales promelas</t>
        </is>
      </c>
      <c r="M2206" t="inlineStr">
        <is>
          <t>Fathead Minnow</t>
        </is>
      </c>
      <c r="N2206" t="inlineStr">
        <is>
          <t>Neonate</t>
        </is>
      </c>
      <c r="O2206" t="inlineStr">
        <is>
          <t>&lt;</t>
        </is>
      </c>
      <c r="P2206" t="n">
        <v>24.0</v>
      </c>
      <c r="Q2206"/>
      <c r="R2206"/>
      <c r="S2206"/>
      <c r="T2206"/>
      <c r="U2206" t="inlineStr">
        <is>
          <t>Hour(s)</t>
        </is>
      </c>
      <c r="V2206" t="inlineStr">
        <is>
          <t>Static</t>
        </is>
      </c>
      <c r="W2206" t="inlineStr">
        <is>
          <t>Fresh water</t>
        </is>
      </c>
      <c r="X2206" t="inlineStr">
        <is>
          <t>Lab</t>
        </is>
      </c>
      <c r="Y2206" t="inlineStr">
        <is>
          <t>7-19</t>
        </is>
      </c>
      <c r="Z2206" t="inlineStr">
        <is>
          <t>Total</t>
        </is>
      </c>
      <c r="AA2206"/>
      <c r="AB2206" t="n">
        <v>1826.0</v>
      </c>
      <c r="AC2206"/>
      <c r="AD2206"/>
      <c r="AE2206"/>
      <c r="AF2206"/>
      <c r="AG2206" t="inlineStr">
        <is>
          <t>AI mg/L</t>
        </is>
      </c>
      <c r="AH2206"/>
      <c r="AI2206"/>
      <c r="AJ2206"/>
      <c r="AK2206"/>
      <c r="AL2206"/>
      <c r="AM2206"/>
      <c r="AN2206"/>
      <c r="AO2206"/>
      <c r="AP2206"/>
      <c r="AQ2206"/>
      <c r="AR2206"/>
      <c r="AS2206"/>
      <c r="AT2206"/>
      <c r="AU2206"/>
      <c r="AV2206"/>
      <c r="AW2206"/>
      <c r="AX2206" t="inlineStr">
        <is>
          <t>Mortality</t>
        </is>
      </c>
      <c r="AY2206" t="inlineStr">
        <is>
          <t>Mortality</t>
        </is>
      </c>
      <c r="AZ2206" t="inlineStr">
        <is>
          <t>LC50</t>
        </is>
      </c>
      <c r="BA2206"/>
      <c r="BB2206" t="n">
        <v>4.0</v>
      </c>
      <c r="BC2206"/>
      <c r="BD2206"/>
      <c r="BE2206"/>
      <c r="BF2206"/>
      <c r="BG2206" t="inlineStr">
        <is>
          <t>Day(s)</t>
        </is>
      </c>
      <c r="BH2206" t="inlineStr">
        <is>
          <t>Finely ground</t>
        </is>
      </c>
      <c r="BI2206" t="inlineStr">
        <is>
          <t>DTXSID7042518</t>
        </is>
      </c>
      <c r="BJ2206" t="inlineStr">
        <is>
          <t>10.3184/095422998782775826</t>
        </is>
      </c>
      <c r="BK2206"/>
      <c r="BL2206"/>
      <c r="BM2206"/>
      <c r="BN2206"/>
      <c r="BO2206"/>
      <c r="BP2206"/>
      <c r="BQ2206"/>
      <c r="BR2206"/>
      <c r="BS2206"/>
      <c r="BT2206" t="inlineStr">
        <is>
          <t>--</t>
        </is>
      </c>
      <c r="BU2206"/>
      <c r="BV2206"/>
      <c r="BW2206"/>
      <c r="BX2206"/>
      <c r="BY2206"/>
      <c r="BZ2206"/>
      <c r="CA2206"/>
      <c r="CB2206"/>
      <c r="CC2206"/>
      <c r="CD2206"/>
      <c r="CE2206"/>
      <c r="CF2206"/>
      <c r="CG2206"/>
      <c r="CH2206"/>
      <c r="CI2206" t="inlineStr">
        <is>
          <t xml:space="preserve"> DNUM/7-19//TESTID/5//</t>
        </is>
      </c>
      <c r="CJ2206" t="inlineStr">
        <is>
          <t xml:space="preserve">   DNUM/7-19//TESTID/5//</t>
        </is>
      </c>
      <c r="CK2206" t="inlineStr">
        <is>
          <t>Erten-Unal,M., B.G. Wixson, N. Gale, and J.L. Pitt</t>
        </is>
      </c>
      <c r="CL2206" t="n">
        <v>76100.0</v>
      </c>
      <c r="CM2206" t="inlineStr">
        <is>
          <t>Evaluation of Toxicity, Bioavailability and Speciation of Lead, Zinc and Cadmium in Mine/Mill Wastewaters</t>
        </is>
      </c>
      <c r="CN2206" t="inlineStr">
        <is>
          <t>Chem. Spec. Bioavail.10(2): 37-46</t>
        </is>
      </c>
      <c r="CO2206" t="n">
        <v>1998.0</v>
      </c>
      <c r="CP2206" t="inlineStr">
        <is>
          <t>Erten-Unal,M., B.G. Wixson, N. Gale, and J.L. Pitt (1998). Evaluation of Toxicity, Bioavailability and Speciation of Lead, Zinc and Cadmium in Mine/Mill Wastewaters. Chem. Spec. Bioavail., 10, (2), 37-46. doi:10.3184/095422998782775826. ECOREF#:76100</t>
        </is>
      </c>
    </row>
    <row r="2207">
      <c r="A2207" t="n">
        <v>1317368.0</v>
      </c>
      <c r="B2207" t="inlineStr">
        <is>
          <t>Lead oxide (PbO)</t>
        </is>
      </c>
      <c r="C2207"/>
      <c r="D2207" t="inlineStr">
        <is>
          <t>Measured</t>
        </is>
      </c>
      <c r="E2207" t="inlineStr">
        <is>
          <t>Not coded</t>
        </is>
      </c>
      <c r="F2207"/>
      <c r="G2207"/>
      <c r="H2207"/>
      <c r="I2207"/>
      <c r="J2207"/>
      <c r="K2207"/>
      <c r="L2207" t="inlineStr">
        <is>
          <t>Pimephales promelas</t>
        </is>
      </c>
      <c r="M2207" t="inlineStr">
        <is>
          <t>Fathead Minnow</t>
        </is>
      </c>
      <c r="N2207" t="inlineStr">
        <is>
          <t>Neonate</t>
        </is>
      </c>
      <c r="O2207" t="inlineStr">
        <is>
          <t>&lt;</t>
        </is>
      </c>
      <c r="P2207" t="n">
        <v>24.0</v>
      </c>
      <c r="Q2207"/>
      <c r="R2207"/>
      <c r="S2207"/>
      <c r="T2207"/>
      <c r="U2207" t="inlineStr">
        <is>
          <t>Hour(s)</t>
        </is>
      </c>
      <c r="V2207" t="inlineStr">
        <is>
          <t>Static</t>
        </is>
      </c>
      <c r="W2207" t="inlineStr">
        <is>
          <t>Fresh water</t>
        </is>
      </c>
      <c r="X2207" t="inlineStr">
        <is>
          <t>Lab</t>
        </is>
      </c>
      <c r="Y2207"/>
      <c r="Z2207" t="inlineStr">
        <is>
          <t>Dissolved</t>
        </is>
      </c>
      <c r="AA2207"/>
      <c r="AB2207" t="n">
        <v>3841.0</v>
      </c>
      <c r="AC2207"/>
      <c r="AD2207"/>
      <c r="AE2207"/>
      <c r="AF2207"/>
      <c r="AG2207" t="inlineStr">
        <is>
          <t>AI mg/L</t>
        </is>
      </c>
      <c r="AH2207"/>
      <c r="AI2207"/>
      <c r="AJ2207"/>
      <c r="AK2207"/>
      <c r="AL2207"/>
      <c r="AM2207"/>
      <c r="AN2207"/>
      <c r="AO2207"/>
      <c r="AP2207"/>
      <c r="AQ2207"/>
      <c r="AR2207"/>
      <c r="AS2207"/>
      <c r="AT2207"/>
      <c r="AU2207"/>
      <c r="AV2207"/>
      <c r="AW2207"/>
      <c r="AX2207" t="inlineStr">
        <is>
          <t>Mortality</t>
        </is>
      </c>
      <c r="AY2207" t="inlineStr">
        <is>
          <t>Mortality</t>
        </is>
      </c>
      <c r="AZ2207" t="inlineStr">
        <is>
          <t>LC50</t>
        </is>
      </c>
      <c r="BA2207"/>
      <c r="BB2207" t="n">
        <v>4.0</v>
      </c>
      <c r="BC2207"/>
      <c r="BD2207"/>
      <c r="BE2207"/>
      <c r="BF2207"/>
      <c r="BG2207" t="inlineStr">
        <is>
          <t>Day(s)</t>
        </is>
      </c>
      <c r="BH2207"/>
      <c r="BI2207" t="inlineStr">
        <is>
          <t>DTXSID0029638</t>
        </is>
      </c>
      <c r="BJ2207"/>
      <c r="BK2207"/>
      <c r="BL2207"/>
      <c r="BM2207"/>
      <c r="BN2207"/>
      <c r="BO2207"/>
      <c r="BP2207"/>
      <c r="BQ2207"/>
      <c r="BR2207"/>
      <c r="BS2207"/>
      <c r="BT2207" t="inlineStr">
        <is>
          <t>--</t>
        </is>
      </c>
      <c r="BU2207"/>
      <c r="BV2207"/>
      <c r="BW2207"/>
      <c r="BX2207"/>
      <c r="BY2207"/>
      <c r="BZ2207"/>
      <c r="CA2207"/>
      <c r="CB2207"/>
      <c r="CC2207"/>
      <c r="CD2207"/>
      <c r="CE2207"/>
      <c r="CF2207"/>
      <c r="CG2207"/>
      <c r="CH2207"/>
      <c r="CI2207" t="inlineStr">
        <is>
          <t xml:space="preserve"> CONC/EASILY DISSOLVED//TESTID/1//</t>
        </is>
      </c>
      <c r="CJ2207" t="inlineStr">
        <is>
          <t xml:space="preserve">   CONC/EASILY DISSOLVED//TESTID/1//</t>
        </is>
      </c>
      <c r="CK2207" t="inlineStr">
        <is>
          <t>Gale,N.L., B.G. Wixson, and M. Erten</t>
        </is>
      </c>
      <c r="CL2207" t="n">
        <v>9180.0</v>
      </c>
      <c r="CM2207" t="inlineStr">
        <is>
          <t>An Evaluation of the Acute Toxicity of Lead, Zinc, and Cadmium in Missouri Ozark Groundwater</t>
        </is>
      </c>
      <c r="CN2207" t="inlineStr">
        <is>
          <t>Trace Subst. Environ. Health25:169-183</t>
        </is>
      </c>
      <c r="CO2207" t="n">
        <v>1992.0</v>
      </c>
      <c r="CP2207" t="inlineStr">
        <is>
          <t>Gale,N.L., B.G. Wixson, and M. Erten (1992). An Evaluation of the Acute Toxicity of Lead, Zinc, and Cadmium in Missouri Ozark Groundwater. Trace Subst. Environ. Health, 25, 169-183. ECOREF#:9180</t>
        </is>
      </c>
    </row>
    <row r="2208">
      <c r="A2208" t="n">
        <v>1317368.0</v>
      </c>
      <c r="B2208" t="inlineStr">
        <is>
          <t>Lead oxide (PbO)</t>
        </is>
      </c>
      <c r="C2208"/>
      <c r="D2208" t="inlineStr">
        <is>
          <t>Unmeasured</t>
        </is>
      </c>
      <c r="E2208" t="inlineStr">
        <is>
          <t>Not coded</t>
        </is>
      </c>
      <c r="F2208"/>
      <c r="G2208"/>
      <c r="H2208"/>
      <c r="I2208"/>
      <c r="J2208"/>
      <c r="K2208"/>
      <c r="L2208" t="inlineStr">
        <is>
          <t>Pimephales promelas</t>
        </is>
      </c>
      <c r="M2208" t="inlineStr">
        <is>
          <t>Fathead Minnow</t>
        </is>
      </c>
      <c r="N2208" t="inlineStr">
        <is>
          <t>Neonate</t>
        </is>
      </c>
      <c r="O2208" t="inlineStr">
        <is>
          <t>&lt;</t>
        </is>
      </c>
      <c r="P2208" t="n">
        <v>24.0</v>
      </c>
      <c r="Q2208"/>
      <c r="R2208"/>
      <c r="S2208"/>
      <c r="T2208"/>
      <c r="U2208" t="inlineStr">
        <is>
          <t>Hour(s)</t>
        </is>
      </c>
      <c r="V2208" t="inlineStr">
        <is>
          <t>Static</t>
        </is>
      </c>
      <c r="W2208" t="inlineStr">
        <is>
          <t>Fresh water</t>
        </is>
      </c>
      <c r="X2208" t="inlineStr">
        <is>
          <t>Lab</t>
        </is>
      </c>
      <c r="Y2208"/>
      <c r="Z2208" t="inlineStr">
        <is>
          <t>Total</t>
        </is>
      </c>
      <c r="AA2208"/>
      <c r="AB2208" t="n">
        <v>3486.0</v>
      </c>
      <c r="AC2208"/>
      <c r="AD2208"/>
      <c r="AE2208"/>
      <c r="AF2208"/>
      <c r="AG2208" t="inlineStr">
        <is>
          <t>AI mg/L</t>
        </is>
      </c>
      <c r="AH2208"/>
      <c r="AI2208"/>
      <c r="AJ2208"/>
      <c r="AK2208"/>
      <c r="AL2208"/>
      <c r="AM2208"/>
      <c r="AN2208"/>
      <c r="AO2208"/>
      <c r="AP2208"/>
      <c r="AQ2208"/>
      <c r="AR2208"/>
      <c r="AS2208"/>
      <c r="AT2208"/>
      <c r="AU2208"/>
      <c r="AV2208"/>
      <c r="AW2208"/>
      <c r="AX2208" t="inlineStr">
        <is>
          <t>Mortality</t>
        </is>
      </c>
      <c r="AY2208" t="inlineStr">
        <is>
          <t>Mortality</t>
        </is>
      </c>
      <c r="AZ2208" t="inlineStr">
        <is>
          <t>LC50</t>
        </is>
      </c>
      <c r="BA2208"/>
      <c r="BB2208" t="n">
        <v>4.0</v>
      </c>
      <c r="BC2208"/>
      <c r="BD2208"/>
      <c r="BE2208"/>
      <c r="BF2208"/>
      <c r="BG2208" t="inlineStr">
        <is>
          <t>Day(s)</t>
        </is>
      </c>
      <c r="BH2208"/>
      <c r="BI2208" t="inlineStr">
        <is>
          <t>DTXSID0029638</t>
        </is>
      </c>
      <c r="BJ2208"/>
      <c r="BK2208"/>
      <c r="BL2208"/>
      <c r="BM2208"/>
      <c r="BN2208"/>
      <c r="BO2208"/>
      <c r="BP2208"/>
      <c r="BQ2208"/>
      <c r="BR2208"/>
      <c r="BS2208"/>
      <c r="BT2208" t="inlineStr">
        <is>
          <t>--</t>
        </is>
      </c>
      <c r="BU2208"/>
      <c r="BV2208"/>
      <c r="BW2208"/>
      <c r="BX2208"/>
      <c r="BY2208"/>
      <c r="BZ2208"/>
      <c r="CA2208"/>
      <c r="CB2208"/>
      <c r="CC2208"/>
      <c r="CD2208"/>
      <c r="CE2208"/>
      <c r="CF2208"/>
      <c r="CG2208"/>
      <c r="CH2208"/>
      <c r="CI2208" t="inlineStr">
        <is>
          <t xml:space="preserve"> CONC/NOMINAL//TESTID/1//</t>
        </is>
      </c>
      <c r="CJ2208" t="inlineStr">
        <is>
          <t xml:space="preserve">   CONC/NOMINAL//TESTID/1//</t>
        </is>
      </c>
      <c r="CK2208" t="inlineStr">
        <is>
          <t>Gale,N.L., B.G. Wixson, and M. Erten</t>
        </is>
      </c>
      <c r="CL2208" t="n">
        <v>9180.0</v>
      </c>
      <c r="CM2208" t="inlineStr">
        <is>
          <t>An Evaluation of the Acute Toxicity of Lead, Zinc, and Cadmium in Missouri Ozark Groundwater</t>
        </is>
      </c>
      <c r="CN2208" t="inlineStr">
        <is>
          <t>Trace Subst. Environ. Health25:169-183</t>
        </is>
      </c>
      <c r="CO2208" t="n">
        <v>1992.0</v>
      </c>
      <c r="CP2208" t="inlineStr">
        <is>
          <t>Gale,N.L., B.G. Wixson, and M. Erten (1992). An Evaluation of the Acute Toxicity of Lead, Zinc, and Cadmium in Missouri Ozark Groundwater. Trace Subst. Environ. Health, 25, 169-183. ECOREF#:9180</t>
        </is>
      </c>
    </row>
    <row r="2209">
      <c r="A2209" t="n">
        <v>1317368.0</v>
      </c>
      <c r="B2209" t="inlineStr">
        <is>
          <t>Lead oxide (PbO)</t>
        </is>
      </c>
      <c r="C2209"/>
      <c r="D2209" t="inlineStr">
        <is>
          <t>Measured</t>
        </is>
      </c>
      <c r="E2209" t="inlineStr">
        <is>
          <t>Not coded</t>
        </is>
      </c>
      <c r="F2209"/>
      <c r="G2209"/>
      <c r="H2209"/>
      <c r="I2209"/>
      <c r="J2209"/>
      <c r="K2209"/>
      <c r="L2209" t="inlineStr">
        <is>
          <t>Pimephales promelas</t>
        </is>
      </c>
      <c r="M2209" t="inlineStr">
        <is>
          <t>Fathead Minnow</t>
        </is>
      </c>
      <c r="N2209" t="inlineStr">
        <is>
          <t>Neonate</t>
        </is>
      </c>
      <c r="O2209" t="inlineStr">
        <is>
          <t>&lt;</t>
        </is>
      </c>
      <c r="P2209" t="n">
        <v>24.0</v>
      </c>
      <c r="Q2209"/>
      <c r="R2209"/>
      <c r="S2209"/>
      <c r="T2209"/>
      <c r="U2209" t="inlineStr">
        <is>
          <t>Hour(s)</t>
        </is>
      </c>
      <c r="V2209" t="inlineStr">
        <is>
          <t>Static</t>
        </is>
      </c>
      <c r="W2209" t="inlineStr">
        <is>
          <t>Fresh water</t>
        </is>
      </c>
      <c r="X2209" t="inlineStr">
        <is>
          <t>Lab</t>
        </is>
      </c>
      <c r="Y2209"/>
      <c r="Z2209" t="inlineStr">
        <is>
          <t>Total</t>
        </is>
      </c>
      <c r="AA2209"/>
      <c r="AB2209" t="n">
        <v>3963.0</v>
      </c>
      <c r="AC2209"/>
      <c r="AD2209"/>
      <c r="AE2209"/>
      <c r="AF2209"/>
      <c r="AG2209" t="inlineStr">
        <is>
          <t>AI mg/L</t>
        </is>
      </c>
      <c r="AH2209"/>
      <c r="AI2209"/>
      <c r="AJ2209"/>
      <c r="AK2209"/>
      <c r="AL2209"/>
      <c r="AM2209"/>
      <c r="AN2209"/>
      <c r="AO2209"/>
      <c r="AP2209"/>
      <c r="AQ2209"/>
      <c r="AR2209"/>
      <c r="AS2209"/>
      <c r="AT2209"/>
      <c r="AU2209"/>
      <c r="AV2209"/>
      <c r="AW2209"/>
      <c r="AX2209" t="inlineStr">
        <is>
          <t>Mortality</t>
        </is>
      </c>
      <c r="AY2209" t="inlineStr">
        <is>
          <t>Mortality</t>
        </is>
      </c>
      <c r="AZ2209" t="inlineStr">
        <is>
          <t>LC50</t>
        </is>
      </c>
      <c r="BA2209"/>
      <c r="BB2209" t="n">
        <v>4.0</v>
      </c>
      <c r="BC2209"/>
      <c r="BD2209"/>
      <c r="BE2209"/>
      <c r="BF2209"/>
      <c r="BG2209" t="inlineStr">
        <is>
          <t>Day(s)</t>
        </is>
      </c>
      <c r="BH2209"/>
      <c r="BI2209" t="inlineStr">
        <is>
          <t>DTXSID0029638</t>
        </is>
      </c>
      <c r="BJ2209"/>
      <c r="BK2209"/>
      <c r="BL2209"/>
      <c r="BM2209"/>
      <c r="BN2209"/>
      <c r="BO2209"/>
      <c r="BP2209"/>
      <c r="BQ2209"/>
      <c r="BR2209"/>
      <c r="BS2209"/>
      <c r="BT2209" t="inlineStr">
        <is>
          <t>--</t>
        </is>
      </c>
      <c r="BU2209"/>
      <c r="BV2209"/>
      <c r="BW2209"/>
      <c r="BX2209"/>
      <c r="BY2209"/>
      <c r="BZ2209"/>
      <c r="CA2209"/>
      <c r="CB2209"/>
      <c r="CC2209"/>
      <c r="CD2209"/>
      <c r="CE2209"/>
      <c r="CF2209"/>
      <c r="CG2209"/>
      <c r="CH2209"/>
      <c r="CI2209" t="inlineStr">
        <is>
          <t xml:space="preserve"> CONC/TOTAL//TESTID/1//</t>
        </is>
      </c>
      <c r="CJ2209" t="inlineStr">
        <is>
          <t xml:space="preserve">   CONC/TOTAL//TESTID/1//</t>
        </is>
      </c>
      <c r="CK2209" t="inlineStr">
        <is>
          <t>Gale,N.L., B.G. Wixson, and M. Erten</t>
        </is>
      </c>
      <c r="CL2209" t="n">
        <v>9180.0</v>
      </c>
      <c r="CM2209" t="inlineStr">
        <is>
          <t>An Evaluation of the Acute Toxicity of Lead, Zinc, and Cadmium in Missouri Ozark Groundwater</t>
        </is>
      </c>
      <c r="CN2209" t="inlineStr">
        <is>
          <t>Trace Subst. Environ. Health25:169-183</t>
        </is>
      </c>
      <c r="CO2209" t="n">
        <v>1992.0</v>
      </c>
      <c r="CP2209" t="inlineStr">
        <is>
          <t>Gale,N.L., B.G. Wixson, and M. Erten (1992). An Evaluation of the Acute Toxicity of Lead, Zinc, and Cadmium in Missouri Ozark Groundwater. Trace Subst. Environ. Health, 25, 169-183. ECOREF#:9180</t>
        </is>
      </c>
    </row>
    <row r="2210">
      <c r="A2210" t="n">
        <v>1317368.0</v>
      </c>
      <c r="B2210" t="inlineStr">
        <is>
          <t>Lead oxide (PbO)</t>
        </is>
      </c>
      <c r="C2210"/>
      <c r="D2210" t="inlineStr">
        <is>
          <t>Measured</t>
        </is>
      </c>
      <c r="E2210" t="inlineStr">
        <is>
          <t>Not coded</t>
        </is>
      </c>
      <c r="F2210"/>
      <c r="G2210"/>
      <c r="H2210"/>
      <c r="I2210"/>
      <c r="J2210"/>
      <c r="K2210"/>
      <c r="L2210" t="inlineStr">
        <is>
          <t>Pimephales promelas</t>
        </is>
      </c>
      <c r="M2210" t="inlineStr">
        <is>
          <t>Fathead Minnow</t>
        </is>
      </c>
      <c r="N2210" t="inlineStr">
        <is>
          <t>Neonate</t>
        </is>
      </c>
      <c r="O2210" t="inlineStr">
        <is>
          <t>&lt;</t>
        </is>
      </c>
      <c r="P2210" t="n">
        <v>24.0</v>
      </c>
      <c r="Q2210"/>
      <c r="R2210"/>
      <c r="S2210"/>
      <c r="T2210"/>
      <c r="U2210" t="inlineStr">
        <is>
          <t>Hour(s)</t>
        </is>
      </c>
      <c r="V2210" t="inlineStr">
        <is>
          <t>Static</t>
        </is>
      </c>
      <c r="W2210" t="inlineStr">
        <is>
          <t>Fresh water</t>
        </is>
      </c>
      <c r="X2210" t="inlineStr">
        <is>
          <t>Lab</t>
        </is>
      </c>
      <c r="Y2210"/>
      <c r="Z2210" t="inlineStr">
        <is>
          <t>Dissolved</t>
        </is>
      </c>
      <c r="AA2210"/>
      <c r="AB2210" t="n">
        <v>0.298</v>
      </c>
      <c r="AC2210"/>
      <c r="AD2210"/>
      <c r="AE2210"/>
      <c r="AF2210"/>
      <c r="AG2210" t="inlineStr">
        <is>
          <t>AI mg/L</t>
        </is>
      </c>
      <c r="AH2210"/>
      <c r="AI2210"/>
      <c r="AJ2210"/>
      <c r="AK2210"/>
      <c r="AL2210"/>
      <c r="AM2210"/>
      <c r="AN2210"/>
      <c r="AO2210"/>
      <c r="AP2210"/>
      <c r="AQ2210"/>
      <c r="AR2210"/>
      <c r="AS2210"/>
      <c r="AT2210"/>
      <c r="AU2210"/>
      <c r="AV2210"/>
      <c r="AW2210"/>
      <c r="AX2210" t="inlineStr">
        <is>
          <t>Mortality</t>
        </is>
      </c>
      <c r="AY2210" t="inlineStr">
        <is>
          <t>Mortality</t>
        </is>
      </c>
      <c r="AZ2210" t="inlineStr">
        <is>
          <t>LC50</t>
        </is>
      </c>
      <c r="BA2210"/>
      <c r="BB2210" t="n">
        <v>4.0</v>
      </c>
      <c r="BC2210"/>
      <c r="BD2210"/>
      <c r="BE2210"/>
      <c r="BF2210"/>
      <c r="BG2210" t="inlineStr">
        <is>
          <t>Day(s)</t>
        </is>
      </c>
      <c r="BH2210"/>
      <c r="BI2210" t="inlineStr">
        <is>
          <t>DTXSID0029638</t>
        </is>
      </c>
      <c r="BJ2210"/>
      <c r="BK2210"/>
      <c r="BL2210"/>
      <c r="BM2210"/>
      <c r="BN2210"/>
      <c r="BO2210"/>
      <c r="BP2210"/>
      <c r="BQ2210"/>
      <c r="BR2210"/>
      <c r="BS2210"/>
      <c r="BT2210" t="inlineStr">
        <is>
          <t>--</t>
        </is>
      </c>
      <c r="BU2210"/>
      <c r="BV2210"/>
      <c r="BW2210"/>
      <c r="BX2210"/>
      <c r="BY2210"/>
      <c r="BZ2210"/>
      <c r="CA2210"/>
      <c r="CB2210"/>
      <c r="CC2210"/>
      <c r="CD2210"/>
      <c r="CE2210"/>
      <c r="CF2210"/>
      <c r="CG2210"/>
      <c r="CH2210"/>
      <c r="CI2210" t="inlineStr">
        <is>
          <t xml:space="preserve"> CONC/DISSOLVED//TESTID/1//</t>
        </is>
      </c>
      <c r="CJ2210" t="inlineStr">
        <is>
          <t xml:space="preserve">   CONC/DISSOLVED//TESTID/1//</t>
        </is>
      </c>
      <c r="CK2210" t="inlineStr">
        <is>
          <t>Gale,N.L., B.G. Wixson, and M. Erten</t>
        </is>
      </c>
      <c r="CL2210" t="n">
        <v>9180.0</v>
      </c>
      <c r="CM2210" t="inlineStr">
        <is>
          <t>An Evaluation of the Acute Toxicity of Lead, Zinc, and Cadmium in Missouri Ozark Groundwater</t>
        </is>
      </c>
      <c r="CN2210" t="inlineStr">
        <is>
          <t>Trace Subst. Environ. Health25:169-183</t>
        </is>
      </c>
      <c r="CO2210" t="n">
        <v>1992.0</v>
      </c>
      <c r="CP2210" t="inlineStr">
        <is>
          <t>Gale,N.L., B.G. Wixson, and M. Erten (1992). An Evaluation of the Acute Toxicity of Lead, Zinc, and Cadmium in Missouri Ozark Groundwater. Trace Subst. Environ. Health, 25, 169-183. ECOREF#:9180</t>
        </is>
      </c>
    </row>
    <row r="2211">
      <c r="A2211" t="n">
        <v>1317368.0</v>
      </c>
      <c r="B2211" t="inlineStr">
        <is>
          <t>Lead oxide (PbO)</t>
        </is>
      </c>
      <c r="C2211"/>
      <c r="D2211" t="inlineStr">
        <is>
          <t>Measured</t>
        </is>
      </c>
      <c r="E2211" t="inlineStr">
        <is>
          <t>Not coded</t>
        </is>
      </c>
      <c r="F2211"/>
      <c r="G2211"/>
      <c r="H2211"/>
      <c r="I2211"/>
      <c r="J2211"/>
      <c r="K2211"/>
      <c r="L2211" t="inlineStr">
        <is>
          <t>Pimephales promelas</t>
        </is>
      </c>
      <c r="M2211" t="inlineStr">
        <is>
          <t>Fathead Minnow</t>
        </is>
      </c>
      <c r="N2211" t="inlineStr">
        <is>
          <t>Neonate</t>
        </is>
      </c>
      <c r="O2211" t="inlineStr">
        <is>
          <t>&lt;</t>
        </is>
      </c>
      <c r="P2211" t="n">
        <v>24.0</v>
      </c>
      <c r="Q2211"/>
      <c r="R2211"/>
      <c r="S2211"/>
      <c r="T2211"/>
      <c r="U2211" t="inlineStr">
        <is>
          <t>Hour(s)</t>
        </is>
      </c>
      <c r="V2211" t="inlineStr">
        <is>
          <t>Static</t>
        </is>
      </c>
      <c r="W2211" t="inlineStr">
        <is>
          <t>Fresh water</t>
        </is>
      </c>
      <c r="X2211" t="inlineStr">
        <is>
          <t>Lab</t>
        </is>
      </c>
      <c r="Y2211"/>
      <c r="Z2211" t="inlineStr">
        <is>
          <t>Total</t>
        </is>
      </c>
      <c r="AA2211"/>
      <c r="AB2211" t="n">
        <v>3562.0</v>
      </c>
      <c r="AC2211"/>
      <c r="AD2211"/>
      <c r="AE2211"/>
      <c r="AF2211"/>
      <c r="AG2211" t="inlineStr">
        <is>
          <t>AI mg/L</t>
        </is>
      </c>
      <c r="AH2211"/>
      <c r="AI2211"/>
      <c r="AJ2211"/>
      <c r="AK2211"/>
      <c r="AL2211"/>
      <c r="AM2211"/>
      <c r="AN2211"/>
      <c r="AO2211"/>
      <c r="AP2211"/>
      <c r="AQ2211"/>
      <c r="AR2211"/>
      <c r="AS2211"/>
      <c r="AT2211"/>
      <c r="AU2211"/>
      <c r="AV2211"/>
      <c r="AW2211"/>
      <c r="AX2211" t="inlineStr">
        <is>
          <t>Mortality</t>
        </is>
      </c>
      <c r="AY2211" t="inlineStr">
        <is>
          <t>Mortality</t>
        </is>
      </c>
      <c r="AZ2211" t="inlineStr">
        <is>
          <t>LC50</t>
        </is>
      </c>
      <c r="BA2211"/>
      <c r="BB2211" t="n">
        <v>4.0</v>
      </c>
      <c r="BC2211"/>
      <c r="BD2211"/>
      <c r="BE2211"/>
      <c r="BF2211"/>
      <c r="BG2211" t="inlineStr">
        <is>
          <t>Day(s)</t>
        </is>
      </c>
      <c r="BH2211"/>
      <c r="BI2211" t="inlineStr">
        <is>
          <t>DTXSID0029638</t>
        </is>
      </c>
      <c r="BJ2211"/>
      <c r="BK2211"/>
      <c r="BL2211"/>
      <c r="BM2211"/>
      <c r="BN2211"/>
      <c r="BO2211"/>
      <c r="BP2211"/>
      <c r="BQ2211"/>
      <c r="BR2211"/>
      <c r="BS2211"/>
      <c r="BT2211" t="inlineStr">
        <is>
          <t>--</t>
        </is>
      </c>
      <c r="BU2211"/>
      <c r="BV2211"/>
      <c r="BW2211"/>
      <c r="BX2211"/>
      <c r="BY2211"/>
      <c r="BZ2211"/>
      <c r="CA2211"/>
      <c r="CB2211"/>
      <c r="CC2211"/>
      <c r="CD2211"/>
      <c r="CE2211"/>
      <c r="CF2211"/>
      <c r="CG2211"/>
      <c r="CH2211"/>
      <c r="CI2211" t="inlineStr">
        <is>
          <t xml:space="preserve"> CONC/AVAILABLE//TESTID/1//</t>
        </is>
      </c>
      <c r="CJ2211" t="inlineStr">
        <is>
          <t xml:space="preserve">   CONC/AVAILABLE//TESTID/1//</t>
        </is>
      </c>
      <c r="CK2211" t="inlineStr">
        <is>
          <t>Gale,N.L., B.G. Wixson, and M. Erten</t>
        </is>
      </c>
      <c r="CL2211" t="n">
        <v>9180.0</v>
      </c>
      <c r="CM2211" t="inlineStr">
        <is>
          <t>An Evaluation of the Acute Toxicity of Lead, Zinc, and Cadmium in Missouri Ozark Groundwater</t>
        </is>
      </c>
      <c r="CN2211" t="inlineStr">
        <is>
          <t>Trace Subst. Environ. Health25:169-183</t>
        </is>
      </c>
      <c r="CO2211" t="n">
        <v>1992.0</v>
      </c>
      <c r="CP2211" t="inlineStr">
        <is>
          <t>Gale,N.L., B.G. Wixson, and M. Erten (1992). An Evaluation of the Acute Toxicity of Lead, Zinc, and Cadmium in Missouri Ozark Groundwater. Trace Subst. Environ. Health, 25, 169-183. ECOREF#:9180</t>
        </is>
      </c>
    </row>
    <row r="2212">
      <c r="A2212" t="n">
        <v>1319773.0</v>
      </c>
      <c r="B2212" t="inlineStr">
        <is>
          <t>Cresol</t>
        </is>
      </c>
      <c r="C2212" t="inlineStr">
        <is>
          <t>Technical grade, technical product, technical formulation</t>
        </is>
      </c>
      <c r="D2212" t="inlineStr">
        <is>
          <t>Measured</t>
        </is>
      </c>
      <c r="E2212" t="inlineStr">
        <is>
          <t>Not coded</t>
        </is>
      </c>
      <c r="F2212"/>
      <c r="G2212"/>
      <c r="H2212"/>
      <c r="I2212"/>
      <c r="J2212"/>
      <c r="K2212"/>
      <c r="L2212" t="inlineStr">
        <is>
          <t>Pimephales promelas</t>
        </is>
      </c>
      <c r="M2212" t="inlineStr">
        <is>
          <t>Fathead Minnow</t>
        </is>
      </c>
      <c r="N2212"/>
      <c r="O2212"/>
      <c r="P2212" t="n">
        <v>29.0</v>
      </c>
      <c r="Q2212"/>
      <c r="R2212"/>
      <c r="S2212"/>
      <c r="T2212"/>
      <c r="U2212" t="inlineStr">
        <is>
          <t>Day(s)</t>
        </is>
      </c>
      <c r="V2212" t="inlineStr">
        <is>
          <t>Flow-through</t>
        </is>
      </c>
      <c r="W2212" t="inlineStr">
        <is>
          <t>Fresh water</t>
        </is>
      </c>
      <c r="X2212" t="inlineStr">
        <is>
          <t>Lab</t>
        </is>
      </c>
      <c r="Y2212"/>
      <c r="Z2212" t="inlineStr">
        <is>
          <t>Active ingredient</t>
        </is>
      </c>
      <c r="AA2212"/>
      <c r="AB2212" t="n">
        <v>12.8</v>
      </c>
      <c r="AC2212"/>
      <c r="AD2212"/>
      <c r="AE2212"/>
      <c r="AF2212"/>
      <c r="AG2212" t="inlineStr">
        <is>
          <t>AI mg/L</t>
        </is>
      </c>
      <c r="AH2212"/>
      <c r="AI2212"/>
      <c r="AJ2212"/>
      <c r="AK2212"/>
      <c r="AL2212"/>
      <c r="AM2212"/>
      <c r="AN2212"/>
      <c r="AO2212"/>
      <c r="AP2212"/>
      <c r="AQ2212"/>
      <c r="AR2212"/>
      <c r="AS2212"/>
      <c r="AT2212"/>
      <c r="AU2212"/>
      <c r="AV2212"/>
      <c r="AW2212"/>
      <c r="AX2212" t="inlineStr">
        <is>
          <t>Mortality</t>
        </is>
      </c>
      <c r="AY2212" t="inlineStr">
        <is>
          <t>Mortality</t>
        </is>
      </c>
      <c r="AZ2212" t="inlineStr">
        <is>
          <t>LC50</t>
        </is>
      </c>
      <c r="BA2212"/>
      <c r="BB2212" t="n">
        <v>4.0</v>
      </c>
      <c r="BC2212"/>
      <c r="BD2212"/>
      <c r="BE2212"/>
      <c r="BF2212"/>
      <c r="BG2212" t="inlineStr">
        <is>
          <t>Day(s)</t>
        </is>
      </c>
      <c r="BH2212"/>
      <c r="BI2212" t="inlineStr">
        <is>
          <t>DTXSID3024364</t>
        </is>
      </c>
      <c r="BJ2212"/>
      <c r="BK2212"/>
      <c r="BL2212"/>
      <c r="BM2212"/>
      <c r="BN2212"/>
      <c r="BO2212"/>
      <c r="BP2212"/>
      <c r="BQ2212"/>
      <c r="BR2212"/>
      <c r="BS2212"/>
      <c r="BT2212" t="inlineStr">
        <is>
          <t>--</t>
        </is>
      </c>
      <c r="BU2212"/>
      <c r="BV2212"/>
      <c r="BW2212"/>
      <c r="BX2212"/>
      <c r="BY2212"/>
      <c r="BZ2212"/>
      <c r="CA2212"/>
      <c r="CB2212"/>
      <c r="CC2212"/>
      <c r="CD2212"/>
      <c r="CE2212"/>
      <c r="CF2212"/>
      <c r="CG2212"/>
      <c r="CH2212"/>
      <c r="CI2212"/>
      <c r="CJ2212"/>
      <c r="CK2212" t="inlineStr">
        <is>
          <t>Geiger,D.L., L.T. Brooke, and D.J. Call</t>
        </is>
      </c>
      <c r="CL2212" t="n">
        <v>3217.0</v>
      </c>
      <c r="CM2212" t="inlineStr">
        <is>
          <t>Acute Toxicities of Organic Chemicals to Fathead Minnows (Pimephales promelas), Volume V</t>
        </is>
      </c>
      <c r="CN2212" t="inlineStr">
        <is>
          <t>Center for Lake Superior Environmental Studies, University of Wisconsin, Superior, WI:332 p.</t>
        </is>
      </c>
      <c r="CO2212" t="n">
        <v>1990.0</v>
      </c>
      <c r="CP2212" t="inlineStr">
        <is>
          <t>Geiger,D.L., L.T. Brooke, and D.J. Call (1990). Acute Toxicities of Organic Chemicals to Fathead Minnows (Pimephales promelas), Volume V. Center for Lake Superior Environmental Studies, University of Wisconsin, Superior, WI, 332 p. ECOREF#:3217</t>
        </is>
      </c>
    </row>
    <row r="2213">
      <c r="A2213" t="n">
        <v>1320076.0</v>
      </c>
      <c r="B2213" t="inlineStr">
        <is>
          <t>4-((3-((Dimethylphenyl)azo)-2,4-dihydroxyphenyl)azo)benzene sulfonic acid, Monosodium salt</t>
        </is>
      </c>
      <c r="C2213"/>
      <c r="D2213" t="inlineStr">
        <is>
          <t>Unmeasured</t>
        </is>
      </c>
      <c r="E2213" t="inlineStr">
        <is>
          <t>Not coded</t>
        </is>
      </c>
      <c r="F2213"/>
      <c r="G2213" t="n">
        <v>15.0</v>
      </c>
      <c r="H2213"/>
      <c r="I2213"/>
      <c r="J2213"/>
      <c r="K2213"/>
      <c r="L2213" t="inlineStr">
        <is>
          <t>Pimephales promelas</t>
        </is>
      </c>
      <c r="M2213" t="inlineStr">
        <is>
          <t>Fathead Minnow</t>
        </is>
      </c>
      <c r="N2213"/>
      <c r="O2213"/>
      <c r="P2213"/>
      <c r="Q2213"/>
      <c r="R2213"/>
      <c r="S2213"/>
      <c r="T2213"/>
      <c r="U2213"/>
      <c r="V2213" t="inlineStr">
        <is>
          <t>Static</t>
        </is>
      </c>
      <c r="W2213" t="inlineStr">
        <is>
          <t>Fresh water</t>
        </is>
      </c>
      <c r="X2213" t="inlineStr">
        <is>
          <t>Lab</t>
        </is>
      </c>
      <c r="Y2213"/>
      <c r="Z2213" t="inlineStr">
        <is>
          <t>Formulation</t>
        </is>
      </c>
      <c r="AA2213"/>
      <c r="AB2213" t="n">
        <v>130.0</v>
      </c>
      <c r="AC2213"/>
      <c r="AD2213"/>
      <c r="AE2213"/>
      <c r="AF2213"/>
      <c r="AG2213" t="inlineStr">
        <is>
          <t>AI mg/L</t>
        </is>
      </c>
      <c r="AH2213"/>
      <c r="AI2213"/>
      <c r="AJ2213"/>
      <c r="AK2213"/>
      <c r="AL2213"/>
      <c r="AM2213"/>
      <c r="AN2213"/>
      <c r="AO2213"/>
      <c r="AP2213"/>
      <c r="AQ2213"/>
      <c r="AR2213"/>
      <c r="AS2213"/>
      <c r="AT2213"/>
      <c r="AU2213"/>
      <c r="AV2213"/>
      <c r="AW2213"/>
      <c r="AX2213" t="inlineStr">
        <is>
          <t>Mortality</t>
        </is>
      </c>
      <c r="AY2213" t="inlineStr">
        <is>
          <t>Mortality</t>
        </is>
      </c>
      <c r="AZ2213" t="inlineStr">
        <is>
          <t>LC50</t>
        </is>
      </c>
      <c r="BA2213"/>
      <c r="BB2213" t="n">
        <v>4.0</v>
      </c>
      <c r="BC2213"/>
      <c r="BD2213"/>
      <c r="BE2213"/>
      <c r="BF2213"/>
      <c r="BG2213" t="inlineStr">
        <is>
          <t>Day(s)</t>
        </is>
      </c>
      <c r="BH2213" t="inlineStr">
        <is>
          <t>Active ingredient</t>
        </is>
      </c>
      <c r="BI2213" t="inlineStr">
        <is>
          <t>DTXSID7041708</t>
        </is>
      </c>
      <c r="BJ2213"/>
      <c r="BK2213"/>
      <c r="BL2213"/>
      <c r="BM2213"/>
      <c r="BN2213"/>
      <c r="BO2213"/>
      <c r="BP2213"/>
      <c r="BQ2213"/>
      <c r="BR2213"/>
      <c r="BS2213"/>
      <c r="BT2213" t="inlineStr">
        <is>
          <t>--</t>
        </is>
      </c>
      <c r="BU2213"/>
      <c r="BV2213"/>
      <c r="BW2213"/>
      <c r="BX2213"/>
      <c r="BY2213"/>
      <c r="BZ2213"/>
      <c r="CA2213"/>
      <c r="CB2213"/>
      <c r="CC2213"/>
      <c r="CD2213"/>
      <c r="CE2213"/>
      <c r="CF2213"/>
      <c r="CG2213"/>
      <c r="CH2213"/>
      <c r="CI2213" t="inlineStr">
        <is>
          <t xml:space="preserve"> CONTR/&lt;= 10 % MORT// USED STANDARD METHODS// AERATED 5/ MINUTES AT 48 H// TREATED WITH TETRACYCLINE HCL// LIFESTG/ 4.24(2.7-6.0) CM// </t>
        </is>
      </c>
      <c r="CJ2213" t="inlineStr">
        <is>
          <t xml:space="preserve">   CONTR/&lt;= 10 % MORT// USED STANDARD METHODS// AERATED 5/ MINUTES AT 48 H// TREATED WITH TETRACYCLINE HCL// LIFESTG/ 4.24(2.7-6.0) CM// </t>
        </is>
      </c>
      <c r="CK2213" t="inlineStr">
        <is>
          <t>Little,L.W., and J.C. Lamb III</t>
        </is>
      </c>
      <c r="CL2213" t="n">
        <v>6969.0</v>
      </c>
      <c r="CM2213" t="inlineStr">
        <is>
          <t>Acute Toxicity of 46 Selected Dyes to the Fathead Minnow, Pimephales promelas</t>
        </is>
      </c>
      <c r="CN2213" t="inlineStr">
        <is>
          <t>Dyes and the Environment - Reports on Selected Dyes and Their Effects, American Dye Manufacturers Institute:123 p.</t>
        </is>
      </c>
      <c r="CO2213" t="n">
        <v>1973.0</v>
      </c>
      <c r="CP2213" t="inlineStr">
        <is>
          <t>Little,L.W., and J.C. Lamb III (1973). Acute Toxicity of 46 Selected Dyes to the Fathead Minnow, Pimephales promelas. Dyes and the Environment - Reports on Selected Dyes and Their Effects, American Dye Manufacturers Institute, 123 p. ECOREF#:6969</t>
        </is>
      </c>
    </row>
    <row r="2214">
      <c r="A2214" t="n">
        <v>1320076.0</v>
      </c>
      <c r="B2214" t="inlineStr">
        <is>
          <t>4-((3-((Dimethylphenyl)azo)-2,4-dihydroxyphenyl)azo)benzene sulfonic acid, Monosodium salt</t>
        </is>
      </c>
      <c r="C2214"/>
      <c r="D2214" t="inlineStr">
        <is>
          <t>Unmeasured</t>
        </is>
      </c>
      <c r="E2214" t="inlineStr">
        <is>
          <t>Not coded</t>
        </is>
      </c>
      <c r="F2214"/>
      <c r="G2214"/>
      <c r="H2214"/>
      <c r="I2214"/>
      <c r="J2214"/>
      <c r="K2214"/>
      <c r="L2214" t="inlineStr">
        <is>
          <t>Pimephales promelas</t>
        </is>
      </c>
      <c r="M2214" t="inlineStr">
        <is>
          <t>Fathead Minnow</t>
        </is>
      </c>
      <c r="N2214"/>
      <c r="O2214"/>
      <c r="P2214"/>
      <c r="Q2214"/>
      <c r="R2214"/>
      <c r="S2214"/>
      <c r="T2214"/>
      <c r="U2214"/>
      <c r="V2214" t="inlineStr">
        <is>
          <t>Static</t>
        </is>
      </c>
      <c r="W2214" t="inlineStr">
        <is>
          <t>Fresh water</t>
        </is>
      </c>
      <c r="X2214" t="inlineStr">
        <is>
          <t>Lab</t>
        </is>
      </c>
      <c r="Y2214"/>
      <c r="Z2214" t="inlineStr">
        <is>
          <t>Formulation</t>
        </is>
      </c>
      <c r="AA2214" t="inlineStr">
        <is>
          <t>&gt;</t>
        </is>
      </c>
      <c r="AB2214" t="n">
        <v>130.0</v>
      </c>
      <c r="AC2214"/>
      <c r="AD2214"/>
      <c r="AE2214"/>
      <c r="AF2214"/>
      <c r="AG2214" t="inlineStr">
        <is>
          <t>AI mg/L</t>
        </is>
      </c>
      <c r="AH2214"/>
      <c r="AI2214"/>
      <c r="AJ2214"/>
      <c r="AK2214"/>
      <c r="AL2214"/>
      <c r="AM2214"/>
      <c r="AN2214"/>
      <c r="AO2214"/>
      <c r="AP2214"/>
      <c r="AQ2214"/>
      <c r="AR2214"/>
      <c r="AS2214"/>
      <c r="AT2214"/>
      <c r="AU2214"/>
      <c r="AV2214"/>
      <c r="AW2214"/>
      <c r="AX2214" t="inlineStr">
        <is>
          <t>Mortality</t>
        </is>
      </c>
      <c r="AY2214" t="inlineStr">
        <is>
          <t>Mortality</t>
        </is>
      </c>
      <c r="AZ2214" t="inlineStr">
        <is>
          <t>LC50</t>
        </is>
      </c>
      <c r="BA2214"/>
      <c r="BB2214" t="n">
        <v>4.0</v>
      </c>
      <c r="BC2214"/>
      <c r="BD2214"/>
      <c r="BE2214"/>
      <c r="BF2214"/>
      <c r="BG2214" t="inlineStr">
        <is>
          <t>Day(s)</t>
        </is>
      </c>
      <c r="BH2214"/>
      <c r="BI2214" t="inlineStr">
        <is>
          <t>DTXSID7041708</t>
        </is>
      </c>
      <c r="BJ2214"/>
      <c r="BK2214"/>
      <c r="BL2214"/>
      <c r="BM2214"/>
      <c r="BN2214"/>
      <c r="BO2214"/>
      <c r="BP2214"/>
      <c r="BQ2214"/>
      <c r="BR2214"/>
      <c r="BS2214"/>
      <c r="BT2214" t="inlineStr">
        <is>
          <t>--</t>
        </is>
      </c>
      <c r="BU2214"/>
      <c r="BV2214"/>
      <c r="BW2214"/>
      <c r="BX2214"/>
      <c r="BY2214"/>
      <c r="BZ2214"/>
      <c r="CA2214"/>
      <c r="CB2214"/>
      <c r="CC2214"/>
      <c r="CD2214"/>
      <c r="CE2214"/>
      <c r="CF2214"/>
      <c r="CG2214"/>
      <c r="CH2214"/>
      <c r="CI2214" t="inlineStr">
        <is>
          <t xml:space="preserve"> AERATION 5 MINUTES AFTER 48 H OF TESTING// CONTR/&lt;= 10 % MORT, FOLLOWED STANDARD METHODS// </t>
        </is>
      </c>
      <c r="CJ2214" t="inlineStr">
        <is>
          <t xml:space="preserve">   AERATION 5 MINUTES AFTER 48 H OF TESTING// CONTR/&lt;= 10 % MORT, FOLLOWED STANDARD METHODS// </t>
        </is>
      </c>
      <c r="CK2214" t="inlineStr">
        <is>
          <t>Little,L.W., J.C. Lamb III, M.A. Chillingworth, and W.B. Durkin</t>
        </is>
      </c>
      <c r="CL2214" t="n">
        <v>5789.0</v>
      </c>
      <c r="CM2214" t="inlineStr">
        <is>
          <t>Acute Toxicity of Selected Commercial Dyes to the Fathead Minnow and Evaluation of Biological Treatment for Reduction of Toxicity</t>
        </is>
      </c>
      <c r="CN2214" t="inlineStr">
        <is>
          <t>In: Proceedings of the 29th Industrial Waste Conference, Lafayette, IN:524-534</t>
        </is>
      </c>
      <c r="CO2214" t="n">
        <v>1974.0</v>
      </c>
      <c r="CP2214" t="inlineStr">
        <is>
          <t>Little,L.W., J.C. Lamb III, M.A. Chillingworth, and W.B. Durkin (1974). Acute Toxicity of Selected Commercial Dyes to the Fathead Minnow and Evaluation of Biological Treatment for Reduction of Toxicity. In: Proceedings of the 29th Industrial Waste Conference, Lafayette, IN, 524-534. ECOREF#:5789</t>
        </is>
      </c>
    </row>
    <row r="2215">
      <c r="A2215" t="n">
        <v>1324114.0</v>
      </c>
      <c r="B2215" t="inlineStr">
        <is>
          <t>Dibromoalbenzo(b,def)chrysene-7,14-dione</t>
        </is>
      </c>
      <c r="C2215"/>
      <c r="D2215" t="inlineStr">
        <is>
          <t>Unmeasured</t>
        </is>
      </c>
      <c r="E2215" t="inlineStr">
        <is>
          <t>Not coded</t>
        </is>
      </c>
      <c r="F2215"/>
      <c r="G2215"/>
      <c r="H2215"/>
      <c r="I2215"/>
      <c r="J2215"/>
      <c r="K2215"/>
      <c r="L2215" t="inlineStr">
        <is>
          <t>Pimephales promelas</t>
        </is>
      </c>
      <c r="M2215" t="inlineStr">
        <is>
          <t>Fathead Minnow</t>
        </is>
      </c>
      <c r="N2215"/>
      <c r="O2215"/>
      <c r="P2215"/>
      <c r="Q2215"/>
      <c r="R2215"/>
      <c r="S2215"/>
      <c r="T2215"/>
      <c r="U2215"/>
      <c r="V2215" t="inlineStr">
        <is>
          <t>Static</t>
        </is>
      </c>
      <c r="W2215" t="inlineStr">
        <is>
          <t>Fresh water</t>
        </is>
      </c>
      <c r="X2215" t="inlineStr">
        <is>
          <t>Lab</t>
        </is>
      </c>
      <c r="Y2215"/>
      <c r="Z2215" t="inlineStr">
        <is>
          <t>Formulation</t>
        </is>
      </c>
      <c r="AA2215" t="inlineStr">
        <is>
          <t>&gt;</t>
        </is>
      </c>
      <c r="AB2215" t="n">
        <v>180.0</v>
      </c>
      <c r="AC2215"/>
      <c r="AD2215"/>
      <c r="AE2215"/>
      <c r="AF2215"/>
      <c r="AG2215" t="inlineStr">
        <is>
          <t>AI mg/L</t>
        </is>
      </c>
      <c r="AH2215"/>
      <c r="AI2215"/>
      <c r="AJ2215"/>
      <c r="AK2215"/>
      <c r="AL2215"/>
      <c r="AM2215"/>
      <c r="AN2215"/>
      <c r="AO2215"/>
      <c r="AP2215"/>
      <c r="AQ2215"/>
      <c r="AR2215"/>
      <c r="AS2215"/>
      <c r="AT2215"/>
      <c r="AU2215"/>
      <c r="AV2215"/>
      <c r="AW2215"/>
      <c r="AX2215" t="inlineStr">
        <is>
          <t>Mortality</t>
        </is>
      </c>
      <c r="AY2215" t="inlineStr">
        <is>
          <t>Mortality</t>
        </is>
      </c>
      <c r="AZ2215" t="inlineStr">
        <is>
          <t>LC50</t>
        </is>
      </c>
      <c r="BA2215"/>
      <c r="BB2215" t="n">
        <v>4.0</v>
      </c>
      <c r="BC2215"/>
      <c r="BD2215"/>
      <c r="BE2215"/>
      <c r="BF2215"/>
      <c r="BG2215" t="inlineStr">
        <is>
          <t>Day(s)</t>
        </is>
      </c>
      <c r="BH2215"/>
      <c r="BI2215" t="inlineStr">
        <is>
          <t>DTXSID9051668</t>
        </is>
      </c>
      <c r="BJ2215"/>
      <c r="BK2215"/>
      <c r="BL2215"/>
      <c r="BM2215"/>
      <c r="BN2215"/>
      <c r="BO2215"/>
      <c r="BP2215"/>
      <c r="BQ2215"/>
      <c r="BR2215"/>
      <c r="BS2215"/>
      <c r="BT2215" t="inlineStr">
        <is>
          <t>--</t>
        </is>
      </c>
      <c r="BU2215"/>
      <c r="BV2215"/>
      <c r="BW2215"/>
      <c r="BX2215"/>
      <c r="BY2215"/>
      <c r="BZ2215"/>
      <c r="CA2215"/>
      <c r="CB2215"/>
      <c r="CC2215"/>
      <c r="CD2215"/>
      <c r="CE2215"/>
      <c r="CF2215"/>
      <c r="CG2215"/>
      <c r="CH2215"/>
      <c r="CI2215" t="inlineStr">
        <is>
          <t xml:space="preserve"> AERATED 5 MINUTES AFTER TESTING 48 H// CONTR/&lt;= 10 % MORT, FOLLOWED STD METHODS// CARRIER/TAMOL SN// </t>
        </is>
      </c>
      <c r="CJ2215" t="inlineStr">
        <is>
          <t xml:space="preserve">   AERATED 5 MINUTES AFTER TESTING 48 H// CONTR/&lt;= 10 % MORT, FOLLOWED STD METHODS// CARRIER/TAMOL SN// </t>
        </is>
      </c>
      <c r="CK2215" t="inlineStr">
        <is>
          <t>Little,L.W., J.C. Lamb III, M.A. Chillingworth, and W.B. Durkin</t>
        </is>
      </c>
      <c r="CL2215" t="n">
        <v>5789.0</v>
      </c>
      <c r="CM2215" t="inlineStr">
        <is>
          <t>Acute Toxicity of Selected Commercial Dyes to the Fathead Minnow and Evaluation of Biological Treatment for Reduction of Toxicity</t>
        </is>
      </c>
      <c r="CN2215" t="inlineStr">
        <is>
          <t>In: Proceedings of the 29th Industrial Waste Conference, Lafayette, IN:524-534</t>
        </is>
      </c>
      <c r="CO2215" t="n">
        <v>1974.0</v>
      </c>
      <c r="CP2215" t="inlineStr">
        <is>
          <t>Little,L.W., J.C. Lamb III, M.A. Chillingworth, and W.B. Durkin (1974). Acute Toxicity of Selected Commercial Dyes to the Fathead Minnow and Evaluation of Biological Treatment for Reduction of Toxicity. In: Proceedings of the 29th Industrial Waste Conference, Lafayette, IN, 524-534. ECOREF#:5789</t>
        </is>
      </c>
    </row>
    <row r="2216">
      <c r="A2216" t="n">
        <v>1324114.0</v>
      </c>
      <c r="B2216" t="inlineStr">
        <is>
          <t>Dibromoalbenzo(b,def)chrysene-7,14-dione</t>
        </is>
      </c>
      <c r="C2216"/>
      <c r="D2216" t="inlineStr">
        <is>
          <t>Unmeasured</t>
        </is>
      </c>
      <c r="E2216" t="inlineStr">
        <is>
          <t>Not coded</t>
        </is>
      </c>
      <c r="F2216"/>
      <c r="G2216" t="n">
        <v>15.0</v>
      </c>
      <c r="H2216"/>
      <c r="I2216"/>
      <c r="J2216"/>
      <c r="K2216"/>
      <c r="L2216" t="inlineStr">
        <is>
          <t>Pimephales promelas</t>
        </is>
      </c>
      <c r="M2216" t="inlineStr">
        <is>
          <t>Fathead Minnow</t>
        </is>
      </c>
      <c r="N2216"/>
      <c r="O2216"/>
      <c r="P2216"/>
      <c r="Q2216"/>
      <c r="R2216"/>
      <c r="S2216"/>
      <c r="T2216"/>
      <c r="U2216"/>
      <c r="V2216" t="inlineStr">
        <is>
          <t>Static</t>
        </is>
      </c>
      <c r="W2216" t="inlineStr">
        <is>
          <t>Fresh water</t>
        </is>
      </c>
      <c r="X2216" t="inlineStr">
        <is>
          <t>Lab</t>
        </is>
      </c>
      <c r="Y2216"/>
      <c r="Z2216" t="inlineStr">
        <is>
          <t>Formulation</t>
        </is>
      </c>
      <c r="AA2216" t="inlineStr">
        <is>
          <t>&gt;</t>
        </is>
      </c>
      <c r="AB2216" t="n">
        <v>180.0</v>
      </c>
      <c r="AC2216"/>
      <c r="AD2216"/>
      <c r="AE2216"/>
      <c r="AF2216"/>
      <c r="AG2216" t="inlineStr">
        <is>
          <t>AI mg/L</t>
        </is>
      </c>
      <c r="AH2216"/>
      <c r="AI2216"/>
      <c r="AJ2216"/>
      <c r="AK2216"/>
      <c r="AL2216"/>
      <c r="AM2216"/>
      <c r="AN2216"/>
      <c r="AO2216"/>
      <c r="AP2216"/>
      <c r="AQ2216"/>
      <c r="AR2216"/>
      <c r="AS2216"/>
      <c r="AT2216"/>
      <c r="AU2216"/>
      <c r="AV2216"/>
      <c r="AW2216"/>
      <c r="AX2216" t="inlineStr">
        <is>
          <t>Mortality</t>
        </is>
      </c>
      <c r="AY2216" t="inlineStr">
        <is>
          <t>Mortality</t>
        </is>
      </c>
      <c r="AZ2216" t="inlineStr">
        <is>
          <t>LC50</t>
        </is>
      </c>
      <c r="BA2216"/>
      <c r="BB2216" t="n">
        <v>4.0</v>
      </c>
      <c r="BC2216"/>
      <c r="BD2216"/>
      <c r="BE2216"/>
      <c r="BF2216"/>
      <c r="BG2216" t="inlineStr">
        <is>
          <t>Day(s)</t>
        </is>
      </c>
      <c r="BH2216" t="inlineStr">
        <is>
          <t>Active ingredient</t>
        </is>
      </c>
      <c r="BI2216" t="inlineStr">
        <is>
          <t>DTXSID9051668</t>
        </is>
      </c>
      <c r="BJ2216"/>
      <c r="BK2216"/>
      <c r="BL2216"/>
      <c r="BM2216"/>
      <c r="BN2216"/>
      <c r="BO2216"/>
      <c r="BP2216"/>
      <c r="BQ2216"/>
      <c r="BR2216"/>
      <c r="BS2216"/>
      <c r="BT2216" t="inlineStr">
        <is>
          <t>--</t>
        </is>
      </c>
      <c r="BU2216"/>
      <c r="BV2216"/>
      <c r="BW2216"/>
      <c r="BX2216"/>
      <c r="BY2216"/>
      <c r="BZ2216"/>
      <c r="CA2216"/>
      <c r="CB2216"/>
      <c r="CC2216"/>
      <c r="CD2216"/>
      <c r="CE2216"/>
      <c r="CF2216"/>
      <c r="CG2216"/>
      <c r="CH2216"/>
      <c r="CI2216" t="inlineStr">
        <is>
          <t xml:space="preserve"> CONTR/&lt;= 10 % MORT// USED STANDARD METHODS// TREATED WITH TETRACYCLINE HCL// </t>
        </is>
      </c>
      <c r="CJ2216" t="inlineStr">
        <is>
          <t xml:space="preserve">   CONTR/&lt;= 10 % MORT// USED STANDARD METHODS// TREATED WITH TETRACYCLINE HCL// </t>
        </is>
      </c>
      <c r="CK2216" t="inlineStr">
        <is>
          <t>Little,L.W., and J.C. Lamb III</t>
        </is>
      </c>
      <c r="CL2216" t="n">
        <v>6969.0</v>
      </c>
      <c r="CM2216" t="inlineStr">
        <is>
          <t>Acute Toxicity of 46 Selected Dyes to the Fathead Minnow, Pimephales promelas</t>
        </is>
      </c>
      <c r="CN2216" t="inlineStr">
        <is>
          <t>Dyes and the Environment - Reports on Selected Dyes and Their Effects, American Dye Manufacturers Institute:123 p.</t>
        </is>
      </c>
      <c r="CO2216" t="n">
        <v>1973.0</v>
      </c>
      <c r="CP2216" t="inlineStr">
        <is>
          <t>Little,L.W., and J.C. Lamb III (1973). Acute Toxicity of 46 Selected Dyes to the Fathead Minnow, Pimephales promelas. Dyes and the Environment - Reports on Selected Dyes and Their Effects, American Dye Manufacturers Institute, 123 p. ECOREF#:6969</t>
        </is>
      </c>
    </row>
    <row r="2217">
      <c r="A2217" t="n">
        <v>1325377.0</v>
      </c>
      <c r="B2217" t="inlineStr">
        <is>
          <t>C.I. Direct Yellow 11</t>
        </is>
      </c>
      <c r="C2217"/>
      <c r="D2217" t="inlineStr">
        <is>
          <t>Unmeasured</t>
        </is>
      </c>
      <c r="E2217" t="inlineStr">
        <is>
          <t>Not coded</t>
        </is>
      </c>
      <c r="F2217"/>
      <c r="G2217"/>
      <c r="H2217"/>
      <c r="I2217"/>
      <c r="J2217"/>
      <c r="K2217"/>
      <c r="L2217" t="inlineStr">
        <is>
          <t>Pimephales promelas</t>
        </is>
      </c>
      <c r="M2217" t="inlineStr">
        <is>
          <t>Fathead Minnow</t>
        </is>
      </c>
      <c r="N2217"/>
      <c r="O2217"/>
      <c r="P2217"/>
      <c r="Q2217"/>
      <c r="R2217"/>
      <c r="S2217"/>
      <c r="T2217"/>
      <c r="U2217"/>
      <c r="V2217" t="inlineStr">
        <is>
          <t>Static</t>
        </is>
      </c>
      <c r="W2217" t="inlineStr">
        <is>
          <t>Fresh water</t>
        </is>
      </c>
      <c r="X2217" t="inlineStr">
        <is>
          <t>Lab</t>
        </is>
      </c>
      <c r="Y2217"/>
      <c r="Z2217" t="inlineStr">
        <is>
          <t>Formulation</t>
        </is>
      </c>
      <c r="AA2217" t="inlineStr">
        <is>
          <t>&gt;</t>
        </is>
      </c>
      <c r="AB2217" t="n">
        <v>180.0</v>
      </c>
      <c r="AC2217"/>
      <c r="AD2217"/>
      <c r="AE2217"/>
      <c r="AF2217"/>
      <c r="AG2217" t="inlineStr">
        <is>
          <t>AI mg/L</t>
        </is>
      </c>
      <c r="AH2217"/>
      <c r="AI2217"/>
      <c r="AJ2217"/>
      <c r="AK2217"/>
      <c r="AL2217"/>
      <c r="AM2217"/>
      <c r="AN2217"/>
      <c r="AO2217"/>
      <c r="AP2217"/>
      <c r="AQ2217"/>
      <c r="AR2217"/>
      <c r="AS2217"/>
      <c r="AT2217"/>
      <c r="AU2217"/>
      <c r="AV2217"/>
      <c r="AW2217"/>
      <c r="AX2217" t="inlineStr">
        <is>
          <t>Mortality</t>
        </is>
      </c>
      <c r="AY2217" t="inlineStr">
        <is>
          <t>Mortality</t>
        </is>
      </c>
      <c r="AZ2217" t="inlineStr">
        <is>
          <t>LC50</t>
        </is>
      </c>
      <c r="BA2217"/>
      <c r="BB2217" t="n">
        <v>4.0</v>
      </c>
      <c r="BC2217"/>
      <c r="BD2217"/>
      <c r="BE2217"/>
      <c r="BF2217"/>
      <c r="BG2217" t="inlineStr">
        <is>
          <t>Day(s)</t>
        </is>
      </c>
      <c r="BH2217"/>
      <c r="BI2217" t="inlineStr">
        <is>
          <t>DTXSID8025206</t>
        </is>
      </c>
      <c r="BJ2217"/>
      <c r="BK2217"/>
      <c r="BL2217"/>
      <c r="BM2217"/>
      <c r="BN2217"/>
      <c r="BO2217"/>
      <c r="BP2217"/>
      <c r="BQ2217"/>
      <c r="BR2217"/>
      <c r="BS2217"/>
      <c r="BT2217" t="inlineStr">
        <is>
          <t>--</t>
        </is>
      </c>
      <c r="BU2217"/>
      <c r="BV2217"/>
      <c r="BW2217"/>
      <c r="BX2217"/>
      <c r="BY2217"/>
      <c r="BZ2217"/>
      <c r="CA2217"/>
      <c r="CB2217"/>
      <c r="CC2217"/>
      <c r="CD2217"/>
      <c r="CE2217"/>
      <c r="CF2217"/>
      <c r="CG2217"/>
      <c r="CH2217"/>
      <c r="CI2217" t="inlineStr">
        <is>
          <t xml:space="preserve"> AERATION 5 MINUTES AFTER 48 H OF TESTING// CONTR/&lt;= 10 % MORT, FOLLOWED STANDARD METHODS// </t>
        </is>
      </c>
      <c r="CJ2217" t="inlineStr">
        <is>
          <t xml:space="preserve">   AERATION 5 MINUTES AFTER 48 H OF TESTING// CONTR/&lt;= 10 % MORT, FOLLOWED STANDARD METHODS// </t>
        </is>
      </c>
      <c r="CK2217" t="inlineStr">
        <is>
          <t>Little,L.W., J.C. Lamb III, M.A. Chillingworth, and W.B. Durkin</t>
        </is>
      </c>
      <c r="CL2217" t="n">
        <v>5789.0</v>
      </c>
      <c r="CM2217" t="inlineStr">
        <is>
          <t>Acute Toxicity of Selected Commercial Dyes to the Fathead Minnow and Evaluation of Biological Treatment for Reduction of Toxicity</t>
        </is>
      </c>
      <c r="CN2217" t="inlineStr">
        <is>
          <t>In: Proceedings of the 29th Industrial Waste Conference, Lafayette, IN:524-534</t>
        </is>
      </c>
      <c r="CO2217" t="n">
        <v>1974.0</v>
      </c>
      <c r="CP2217" t="inlineStr">
        <is>
          <t>Little,L.W., J.C. Lamb III, M.A. Chillingworth, and W.B. Durkin (1974). Acute Toxicity of Selected Commercial Dyes to the Fathead Minnow and Evaluation of Biological Treatment for Reduction of Toxicity. In: Proceedings of the 29th Industrial Waste Conference, Lafayette, IN, 524-534. ECOREF#:5789</t>
        </is>
      </c>
    </row>
    <row r="2218">
      <c r="A2218" t="n">
        <v>1325377.0</v>
      </c>
      <c r="B2218" t="inlineStr">
        <is>
          <t>C.I. Direct Yellow 11</t>
        </is>
      </c>
      <c r="C2218"/>
      <c r="D2218" t="inlineStr">
        <is>
          <t>Unmeasured</t>
        </is>
      </c>
      <c r="E2218" t="inlineStr">
        <is>
          <t>Not coded</t>
        </is>
      </c>
      <c r="F2218"/>
      <c r="G2218" t="n">
        <v>15.0</v>
      </c>
      <c r="H2218"/>
      <c r="I2218"/>
      <c r="J2218"/>
      <c r="K2218"/>
      <c r="L2218" t="inlineStr">
        <is>
          <t>Pimephales promelas</t>
        </is>
      </c>
      <c r="M2218" t="inlineStr">
        <is>
          <t>Fathead Minnow</t>
        </is>
      </c>
      <c r="N2218"/>
      <c r="O2218"/>
      <c r="P2218"/>
      <c r="Q2218"/>
      <c r="R2218"/>
      <c r="S2218"/>
      <c r="T2218"/>
      <c r="U2218"/>
      <c r="V2218" t="inlineStr">
        <is>
          <t>Static</t>
        </is>
      </c>
      <c r="W2218" t="inlineStr">
        <is>
          <t>Fresh water</t>
        </is>
      </c>
      <c r="X2218" t="inlineStr">
        <is>
          <t>Lab</t>
        </is>
      </c>
      <c r="Y2218"/>
      <c r="Z2218" t="inlineStr">
        <is>
          <t>Formulation</t>
        </is>
      </c>
      <c r="AA2218" t="inlineStr">
        <is>
          <t>&gt;</t>
        </is>
      </c>
      <c r="AB2218" t="n">
        <v>180.0</v>
      </c>
      <c r="AC2218"/>
      <c r="AD2218"/>
      <c r="AE2218"/>
      <c r="AF2218"/>
      <c r="AG2218" t="inlineStr">
        <is>
          <t>AI mg/L</t>
        </is>
      </c>
      <c r="AH2218"/>
      <c r="AI2218"/>
      <c r="AJ2218"/>
      <c r="AK2218"/>
      <c r="AL2218"/>
      <c r="AM2218"/>
      <c r="AN2218"/>
      <c r="AO2218"/>
      <c r="AP2218"/>
      <c r="AQ2218"/>
      <c r="AR2218"/>
      <c r="AS2218"/>
      <c r="AT2218"/>
      <c r="AU2218"/>
      <c r="AV2218"/>
      <c r="AW2218"/>
      <c r="AX2218" t="inlineStr">
        <is>
          <t>Mortality</t>
        </is>
      </c>
      <c r="AY2218" t="inlineStr">
        <is>
          <t>Mortality</t>
        </is>
      </c>
      <c r="AZ2218" t="inlineStr">
        <is>
          <t>LC50</t>
        </is>
      </c>
      <c r="BA2218"/>
      <c r="BB2218" t="n">
        <v>4.0</v>
      </c>
      <c r="BC2218"/>
      <c r="BD2218"/>
      <c r="BE2218"/>
      <c r="BF2218"/>
      <c r="BG2218" t="inlineStr">
        <is>
          <t>Day(s)</t>
        </is>
      </c>
      <c r="BH2218" t="inlineStr">
        <is>
          <t>Active ingredient</t>
        </is>
      </c>
      <c r="BI2218" t="inlineStr">
        <is>
          <t>DTXSID8025206</t>
        </is>
      </c>
      <c r="BJ2218"/>
      <c r="BK2218"/>
      <c r="BL2218"/>
      <c r="BM2218"/>
      <c r="BN2218"/>
      <c r="BO2218"/>
      <c r="BP2218"/>
      <c r="BQ2218"/>
      <c r="BR2218"/>
      <c r="BS2218"/>
      <c r="BT2218" t="inlineStr">
        <is>
          <t>--</t>
        </is>
      </c>
      <c r="BU2218"/>
      <c r="BV2218"/>
      <c r="BW2218"/>
      <c r="BX2218"/>
      <c r="BY2218"/>
      <c r="BZ2218"/>
      <c r="CA2218"/>
      <c r="CB2218"/>
      <c r="CC2218"/>
      <c r="CD2218"/>
      <c r="CE2218"/>
      <c r="CF2218"/>
      <c r="CG2218"/>
      <c r="CH2218"/>
      <c r="CI2218" t="inlineStr">
        <is>
          <t xml:space="preserve"> CONTR/&lt;= 10 % MORT// USED STANDARD METHODS// TREATED WITH TETRACYCLINE HCL// LIFESTG/4.25(3.4-4.9) CM// </t>
        </is>
      </c>
      <c r="CJ2218" t="inlineStr">
        <is>
          <t xml:space="preserve">   CONTR/&lt;= 10 % MORT// USED STANDARD METHODS// TREATED WITH TETRACYCLINE HCL// LIFESTG/4.25(3.4-4.9) CM// </t>
        </is>
      </c>
      <c r="CK2218" t="inlineStr">
        <is>
          <t>Little,L.W., and J.C. Lamb III</t>
        </is>
      </c>
      <c r="CL2218" t="n">
        <v>6969.0</v>
      </c>
      <c r="CM2218" t="inlineStr">
        <is>
          <t>Acute Toxicity of 46 Selected Dyes to the Fathead Minnow, Pimephales promelas</t>
        </is>
      </c>
      <c r="CN2218" t="inlineStr">
        <is>
          <t>Dyes and the Environment - Reports on Selected Dyes and Their Effects, American Dye Manufacturers Institute:123 p.</t>
        </is>
      </c>
      <c r="CO2218" t="n">
        <v>1973.0</v>
      </c>
      <c r="CP2218" t="inlineStr">
        <is>
          <t>Little,L.W., and J.C. Lamb III (1973). Acute Toxicity of 46 Selected Dyes to the Fathead Minnow, Pimephales promelas. Dyes and the Environment - Reports on Selected Dyes and Their Effects, American Dye Manufacturers Institute, 123 p. ECOREF#:6969</t>
        </is>
      </c>
    </row>
    <row r="2219">
      <c r="A2219" t="n">
        <v>1326825.0</v>
      </c>
      <c r="B2219" t="inlineStr">
        <is>
          <t>C.I. Sulfur Black 1</t>
        </is>
      </c>
      <c r="C2219"/>
      <c r="D2219" t="inlineStr">
        <is>
          <t>Unmeasured</t>
        </is>
      </c>
      <c r="E2219" t="inlineStr">
        <is>
          <t>Not coded</t>
        </is>
      </c>
      <c r="F2219"/>
      <c r="G2219" t="n">
        <v>15.0</v>
      </c>
      <c r="H2219"/>
      <c r="I2219"/>
      <c r="J2219"/>
      <c r="K2219"/>
      <c r="L2219" t="inlineStr">
        <is>
          <t>Pimephales promelas</t>
        </is>
      </c>
      <c r="M2219" t="inlineStr">
        <is>
          <t>Fathead Minnow</t>
        </is>
      </c>
      <c r="N2219"/>
      <c r="O2219"/>
      <c r="P2219"/>
      <c r="Q2219"/>
      <c r="R2219"/>
      <c r="S2219"/>
      <c r="T2219"/>
      <c r="U2219"/>
      <c r="V2219" t="inlineStr">
        <is>
          <t>Static</t>
        </is>
      </c>
      <c r="W2219" t="inlineStr">
        <is>
          <t>Fresh water</t>
        </is>
      </c>
      <c r="X2219" t="inlineStr">
        <is>
          <t>Lab</t>
        </is>
      </c>
      <c r="Y2219"/>
      <c r="Z2219" t="inlineStr">
        <is>
          <t>Formulation</t>
        </is>
      </c>
      <c r="AA2219" t="inlineStr">
        <is>
          <t>&gt;</t>
        </is>
      </c>
      <c r="AB2219" t="n">
        <v>180.0</v>
      </c>
      <c r="AC2219"/>
      <c r="AD2219"/>
      <c r="AE2219"/>
      <c r="AF2219"/>
      <c r="AG2219" t="inlineStr">
        <is>
          <t>AI mg/L</t>
        </is>
      </c>
      <c r="AH2219"/>
      <c r="AI2219"/>
      <c r="AJ2219"/>
      <c r="AK2219"/>
      <c r="AL2219"/>
      <c r="AM2219"/>
      <c r="AN2219"/>
      <c r="AO2219"/>
      <c r="AP2219"/>
      <c r="AQ2219"/>
      <c r="AR2219"/>
      <c r="AS2219"/>
      <c r="AT2219"/>
      <c r="AU2219"/>
      <c r="AV2219"/>
      <c r="AW2219"/>
      <c r="AX2219" t="inlineStr">
        <is>
          <t>Mortality</t>
        </is>
      </c>
      <c r="AY2219" t="inlineStr">
        <is>
          <t>Mortality</t>
        </is>
      </c>
      <c r="AZ2219" t="inlineStr">
        <is>
          <t>LC50</t>
        </is>
      </c>
      <c r="BA2219"/>
      <c r="BB2219" t="n">
        <v>4.0</v>
      </c>
      <c r="BC2219"/>
      <c r="BD2219"/>
      <c r="BE2219"/>
      <c r="BF2219"/>
      <c r="BG2219" t="inlineStr">
        <is>
          <t>Day(s)</t>
        </is>
      </c>
      <c r="BH2219" t="inlineStr">
        <is>
          <t>Active ingredient</t>
        </is>
      </c>
      <c r="BI2219" t="inlineStr">
        <is>
          <t>DTXSID5029213</t>
        </is>
      </c>
      <c r="BJ2219"/>
      <c r="BK2219"/>
      <c r="BL2219"/>
      <c r="BM2219"/>
      <c r="BN2219"/>
      <c r="BO2219"/>
      <c r="BP2219"/>
      <c r="BQ2219"/>
      <c r="BR2219"/>
      <c r="BS2219"/>
      <c r="BT2219" t="inlineStr">
        <is>
          <t>--</t>
        </is>
      </c>
      <c r="BU2219"/>
      <c r="BV2219"/>
      <c r="BW2219"/>
      <c r="BX2219"/>
      <c r="BY2219"/>
      <c r="BZ2219"/>
      <c r="CA2219"/>
      <c r="CB2219"/>
      <c r="CC2219"/>
      <c r="CD2219"/>
      <c r="CE2219"/>
      <c r="CF2219"/>
      <c r="CG2219"/>
      <c r="CH2219"/>
      <c r="CI2219" t="inlineStr">
        <is>
          <t xml:space="preserve"> CONTR/&lt;= 10 % MORT// USED STANDARD METHODS// FISH TREATED WITH TETRACYCLINE HCL TWICE// </t>
        </is>
      </c>
      <c r="CJ2219" t="inlineStr">
        <is>
          <t xml:space="preserve">   CONTR/&lt;= 10 % MORT// USED STANDARD METHODS// FISH TREATED WITH TETRACYCLINE HCL TWICE// </t>
        </is>
      </c>
      <c r="CK2219" t="inlineStr">
        <is>
          <t>Little,L.W., and J.C. Lamb III</t>
        </is>
      </c>
      <c r="CL2219" t="n">
        <v>6969.0</v>
      </c>
      <c r="CM2219" t="inlineStr">
        <is>
          <t>Acute Toxicity of 46 Selected Dyes to the Fathead Minnow, Pimephales promelas</t>
        </is>
      </c>
      <c r="CN2219" t="inlineStr">
        <is>
          <t>Dyes and the Environment - Reports on Selected Dyes and Their Effects, American Dye Manufacturers Institute:123 p.</t>
        </is>
      </c>
      <c r="CO2219" t="n">
        <v>1973.0</v>
      </c>
      <c r="CP2219" t="inlineStr">
        <is>
          <t>Little,L.W., and J.C. Lamb III (1973). Acute Toxicity of 46 Selected Dyes to the Fathead Minnow, Pimephales promelas. Dyes and the Environment - Reports on Selected Dyes and Their Effects, American Dye Manufacturers Institute, 123 p. ECOREF#:6969</t>
        </is>
      </c>
    </row>
    <row r="2220">
      <c r="A2220" t="n">
        <v>1326825.0</v>
      </c>
      <c r="B2220" t="inlineStr">
        <is>
          <t>C.I. Sulfur Black 1</t>
        </is>
      </c>
      <c r="C2220"/>
      <c r="D2220" t="inlineStr">
        <is>
          <t>Unmeasured</t>
        </is>
      </c>
      <c r="E2220" t="inlineStr">
        <is>
          <t>Not coded</t>
        </is>
      </c>
      <c r="F2220"/>
      <c r="G2220"/>
      <c r="H2220"/>
      <c r="I2220"/>
      <c r="J2220"/>
      <c r="K2220"/>
      <c r="L2220" t="inlineStr">
        <is>
          <t>Pimephales promelas</t>
        </is>
      </c>
      <c r="M2220" t="inlineStr">
        <is>
          <t>Fathead Minnow</t>
        </is>
      </c>
      <c r="N2220"/>
      <c r="O2220"/>
      <c r="P2220"/>
      <c r="Q2220"/>
      <c r="R2220"/>
      <c r="S2220"/>
      <c r="T2220"/>
      <c r="U2220"/>
      <c r="V2220" t="inlineStr">
        <is>
          <t>Static</t>
        </is>
      </c>
      <c r="W2220" t="inlineStr">
        <is>
          <t>Fresh water</t>
        </is>
      </c>
      <c r="X2220" t="inlineStr">
        <is>
          <t>Lab</t>
        </is>
      </c>
      <c r="Y2220"/>
      <c r="Z2220" t="inlineStr">
        <is>
          <t>Formulation</t>
        </is>
      </c>
      <c r="AA2220" t="inlineStr">
        <is>
          <t>&gt;</t>
        </is>
      </c>
      <c r="AB2220" t="n">
        <v>180.0</v>
      </c>
      <c r="AC2220"/>
      <c r="AD2220"/>
      <c r="AE2220"/>
      <c r="AF2220"/>
      <c r="AG2220" t="inlineStr">
        <is>
          <t>AI mg/L</t>
        </is>
      </c>
      <c r="AH2220"/>
      <c r="AI2220"/>
      <c r="AJ2220"/>
      <c r="AK2220"/>
      <c r="AL2220"/>
      <c r="AM2220"/>
      <c r="AN2220"/>
      <c r="AO2220"/>
      <c r="AP2220"/>
      <c r="AQ2220"/>
      <c r="AR2220"/>
      <c r="AS2220"/>
      <c r="AT2220"/>
      <c r="AU2220"/>
      <c r="AV2220"/>
      <c r="AW2220"/>
      <c r="AX2220" t="inlineStr">
        <is>
          <t>Mortality</t>
        </is>
      </c>
      <c r="AY2220" t="inlineStr">
        <is>
          <t>Mortality</t>
        </is>
      </c>
      <c r="AZ2220" t="inlineStr">
        <is>
          <t>LC50</t>
        </is>
      </c>
      <c r="BA2220"/>
      <c r="BB2220" t="n">
        <v>4.0</v>
      </c>
      <c r="BC2220"/>
      <c r="BD2220"/>
      <c r="BE2220"/>
      <c r="BF2220"/>
      <c r="BG2220" t="inlineStr">
        <is>
          <t>Day(s)</t>
        </is>
      </c>
      <c r="BH2220"/>
      <c r="BI2220" t="inlineStr">
        <is>
          <t>DTXSID5029213</t>
        </is>
      </c>
      <c r="BJ2220"/>
      <c r="BK2220"/>
      <c r="BL2220"/>
      <c r="BM2220"/>
      <c r="BN2220"/>
      <c r="BO2220"/>
      <c r="BP2220"/>
      <c r="BQ2220"/>
      <c r="BR2220"/>
      <c r="BS2220"/>
      <c r="BT2220" t="inlineStr">
        <is>
          <t>--</t>
        </is>
      </c>
      <c r="BU2220"/>
      <c r="BV2220"/>
      <c r="BW2220"/>
      <c r="BX2220"/>
      <c r="BY2220"/>
      <c r="BZ2220"/>
      <c r="CA2220"/>
      <c r="CB2220"/>
      <c r="CC2220"/>
      <c r="CD2220"/>
      <c r="CE2220"/>
      <c r="CF2220"/>
      <c r="CG2220"/>
      <c r="CH2220"/>
      <c r="CI2220" t="inlineStr">
        <is>
          <t xml:space="preserve"> AERATION 5 MINUTES AFTER 48 H OF TESTING// CONTR/&lt;= 10 % MORT, FOLLOWED STANDARD METHODS// </t>
        </is>
      </c>
      <c r="CJ2220" t="inlineStr">
        <is>
          <t xml:space="preserve">   AERATION 5 MINUTES AFTER 48 H OF TESTING// CONTR/&lt;= 10 % MORT, FOLLOWED STANDARD METHODS// </t>
        </is>
      </c>
      <c r="CK2220" t="inlineStr">
        <is>
          <t>Little,L.W., J.C. Lamb III, M.A. Chillingworth, and W.B. Durkin</t>
        </is>
      </c>
      <c r="CL2220" t="n">
        <v>5789.0</v>
      </c>
      <c r="CM2220" t="inlineStr">
        <is>
          <t>Acute Toxicity of Selected Commercial Dyes to the Fathead Minnow and Evaluation of Biological Treatment for Reduction of Toxicity</t>
        </is>
      </c>
      <c r="CN2220" t="inlineStr">
        <is>
          <t>In: Proceedings of the 29th Industrial Waste Conference, Lafayette, IN:524-534</t>
        </is>
      </c>
      <c r="CO2220" t="n">
        <v>1974.0</v>
      </c>
      <c r="CP2220" t="inlineStr">
        <is>
          <t>Little,L.W., J.C. Lamb III, M.A. Chillingworth, and W.B. Durkin (1974). Acute Toxicity of Selected Commercial Dyes to the Fathead Minnow and Evaluation of Biological Treatment for Reduction of Toxicity. In: Proceedings of the 29th Industrial Waste Conference, Lafayette, IN, 524-534. ECOREF#:5789</t>
        </is>
      </c>
    </row>
    <row r="2221">
      <c r="A2221" t="n">
        <v>1327533.0</v>
      </c>
      <c r="B2221" t="inlineStr">
        <is>
          <t>Arsenic oxide (As2O3)</t>
        </is>
      </c>
      <c r="C2221"/>
      <c r="D2221" t="inlineStr">
        <is>
          <t>Unmeasured</t>
        </is>
      </c>
      <c r="E2221" t="inlineStr">
        <is>
          <t>Organization for Economic Cooperation and Development</t>
        </is>
      </c>
      <c r="F2221" t="inlineStr">
        <is>
          <t>&gt;=</t>
        </is>
      </c>
      <c r="G2221" t="n">
        <v>99.0</v>
      </c>
      <c r="H2221"/>
      <c r="I2221"/>
      <c r="J2221"/>
      <c r="K2221"/>
      <c r="L2221" t="inlineStr">
        <is>
          <t>Pimephales promelas</t>
        </is>
      </c>
      <c r="M2221" t="inlineStr">
        <is>
          <t>Fathead Minnow</t>
        </is>
      </c>
      <c r="N2221" t="inlineStr">
        <is>
          <t>Embryo</t>
        </is>
      </c>
      <c r="O2221" t="inlineStr">
        <is>
          <t>&lt;</t>
        </is>
      </c>
      <c r="P2221" t="n">
        <v>32.0</v>
      </c>
      <c r="Q2221"/>
      <c r="R2221"/>
      <c r="S2221"/>
      <c r="T2221"/>
      <c r="U2221" t="inlineStr">
        <is>
          <t>Cell stage</t>
        </is>
      </c>
      <c r="V2221" t="inlineStr">
        <is>
          <t>Renewal</t>
        </is>
      </c>
      <c r="W2221" t="inlineStr">
        <is>
          <t>Fresh water</t>
        </is>
      </c>
      <c r="X2221" t="inlineStr">
        <is>
          <t>Lab</t>
        </is>
      </c>
      <c r="Y2221"/>
      <c r="Z2221" t="inlineStr">
        <is>
          <t>Total</t>
        </is>
      </c>
      <c r="AA2221"/>
      <c r="AB2221" t="n">
        <v>61.533</v>
      </c>
      <c r="AC2221"/>
      <c r="AD2221"/>
      <c r="AE2221"/>
      <c r="AF2221"/>
      <c r="AG2221" t="inlineStr">
        <is>
          <t>AI mg/L</t>
        </is>
      </c>
      <c r="AH2221"/>
      <c r="AI2221"/>
      <c r="AJ2221"/>
      <c r="AK2221"/>
      <c r="AL2221"/>
      <c r="AM2221"/>
      <c r="AN2221"/>
      <c r="AO2221"/>
      <c r="AP2221"/>
      <c r="AQ2221"/>
      <c r="AR2221"/>
      <c r="AS2221"/>
      <c r="AT2221"/>
      <c r="AU2221"/>
      <c r="AV2221"/>
      <c r="AW2221"/>
      <c r="AX2221" t="inlineStr">
        <is>
          <t>Mortality</t>
        </is>
      </c>
      <c r="AY2221" t="inlineStr">
        <is>
          <t>Mortality</t>
        </is>
      </c>
      <c r="AZ2221" t="inlineStr">
        <is>
          <t>LC50</t>
        </is>
      </c>
      <c r="BA2221"/>
      <c r="BB2221" t="n">
        <v>4.0</v>
      </c>
      <c r="BC2221"/>
      <c r="BD2221"/>
      <c r="BE2221"/>
      <c r="BF2221"/>
      <c r="BG2221" t="inlineStr">
        <is>
          <t>Day(s)</t>
        </is>
      </c>
      <c r="BH2221"/>
      <c r="BI2221" t="inlineStr">
        <is>
          <t>DTXSID0020103</t>
        </is>
      </c>
      <c r="BJ2221" t="inlineStr">
        <is>
          <t>10.1002/etc.5455</t>
        </is>
      </c>
      <c r="BK2221"/>
      <c r="BL2221" t="inlineStr">
        <is>
          <t>Acute</t>
        </is>
      </c>
      <c r="BM2221" t="inlineStr">
        <is>
          <t>EM</t>
        </is>
      </c>
      <c r="BN2221"/>
      <c r="BO2221"/>
      <c r="BP2221"/>
      <c r="BQ2221"/>
      <c r="BR2221"/>
      <c r="BS2221"/>
      <c r="BT2221" t="inlineStr">
        <is>
          <t>--</t>
        </is>
      </c>
      <c r="BU2221"/>
      <c r="BV2221"/>
      <c r="BW2221"/>
      <c r="BX2221"/>
      <c r="BY2221"/>
      <c r="BZ2221"/>
      <c r="CA2221"/>
      <c r="CB2221"/>
      <c r="CC2221"/>
      <c r="CD2221"/>
      <c r="CE2221"/>
      <c r="CF2221"/>
      <c r="CG2221"/>
      <c r="CH2221"/>
      <c r="CI2221"/>
      <c r="CJ2221" t="inlineStr">
        <is>
          <t xml:space="preserve">SOURCE/SPAWNING BROOD STOCK FROM COVE ENVIRONMENTAL'S AQUATIC TOXICITY LABORATORY (STILLWATER, OK)//AP FREQ/80 PERCENT OF EXISTING VOLUME REPLACED//CONTR/C,P//TMETH/JEFFRIES, M. K. S., STULTS, A. E., SMITH, A. W., RAWLINGS, J. M., BELANGER, S. E., AND ORIS, J. T. (2014). ALTERNATIVE METHODS FOR TOXICITY ASSESSMENTS IN FISH: COMPARISON OF THE FISH EMBRYO TOXICITY AND THE LARVAL GROWTH AND SURVIVAL TESTS IN ZEBRAFISH AND FATHEAD MINNOWS. ENVIRONMENTAL TOXICOLOGY AND CHEMISTRY, 33(11), 2584-2594. AND ORGANISATION FOR ECONOMIC CO-OPERATION AND DEVELOPMENT. (2013). TEST NO. 236: FISH EMBRYO ACUTE TOXICITY (FET) TEST. OECD GUIDELINES FOR THE TESTING OF CHEMICALS.//MEDIA/USEPA SYNTHETIC HARD WATER//   </t>
        </is>
      </c>
      <c r="CK2221" t="inlineStr">
        <is>
          <t>Scott,J., R. Grewe, and M. Minghetti</t>
        </is>
      </c>
      <c r="CL2221" t="n">
        <v>191977.0</v>
      </c>
      <c r="CM2221" t="inlineStr">
        <is>
          <t>Fish Embryo Acute Toxicity Testing and the RTgill-W1 Cell Line as in Vitro Models for Whole-Effluent Toxicity (WET) Testing: An in Vitro/in Vivo Comparison of Chemicals Relevant for WET Testing</t>
        </is>
      </c>
      <c r="CN2221" t="inlineStr">
        <is>
          <t>Environ. Toxicol. Chem.41(11): 2721-2731</t>
        </is>
      </c>
      <c r="CO2221" t="n">
        <v>2022.0</v>
      </c>
      <c r="CP2221" t="inlineStr">
        <is>
          <t>Scott,J., R. Grewe, and M. Minghetti (2022). Fish Embryo Acute Toxicity Testing and the RTgill-W1 Cell Line as in Vitro Models for Whole-Effluent Toxicity (WET) Testing: An in Vitro/in Vivo Comparison of Chemicals Relevant for WET Testing. Environ. Toxicol. Chem., 41, (11), 2721-2731. doi:10.1002/etc.5455. ECOREF#:191977</t>
        </is>
      </c>
    </row>
    <row r="2222">
      <c r="A2222" t="n">
        <v>1327793.0</v>
      </c>
      <c r="B2222" t="inlineStr">
        <is>
          <t>Thiazin Vat Blue 43 C.I. No. 53630</t>
        </is>
      </c>
      <c r="C2222"/>
      <c r="D2222" t="inlineStr">
        <is>
          <t>Unmeasured</t>
        </is>
      </c>
      <c r="E2222" t="inlineStr">
        <is>
          <t>Not coded</t>
        </is>
      </c>
      <c r="F2222"/>
      <c r="G2222"/>
      <c r="H2222"/>
      <c r="I2222"/>
      <c r="J2222"/>
      <c r="K2222"/>
      <c r="L2222" t="inlineStr">
        <is>
          <t>Pimephales promelas</t>
        </is>
      </c>
      <c r="M2222" t="inlineStr">
        <is>
          <t>Fathead Minnow</t>
        </is>
      </c>
      <c r="N2222"/>
      <c r="O2222"/>
      <c r="P2222"/>
      <c r="Q2222"/>
      <c r="R2222"/>
      <c r="S2222"/>
      <c r="T2222"/>
      <c r="U2222"/>
      <c r="V2222" t="inlineStr">
        <is>
          <t>Static</t>
        </is>
      </c>
      <c r="W2222" t="inlineStr">
        <is>
          <t>Fresh water</t>
        </is>
      </c>
      <c r="X2222" t="inlineStr">
        <is>
          <t>Lab</t>
        </is>
      </c>
      <c r="Y2222"/>
      <c r="Z2222" t="inlineStr">
        <is>
          <t>Formulation</t>
        </is>
      </c>
      <c r="AA2222" t="inlineStr">
        <is>
          <t>&gt;</t>
        </is>
      </c>
      <c r="AB2222" t="n">
        <v>180.0</v>
      </c>
      <c r="AC2222"/>
      <c r="AD2222"/>
      <c r="AE2222"/>
      <c r="AF2222"/>
      <c r="AG2222" t="inlineStr">
        <is>
          <t>AI mg/L</t>
        </is>
      </c>
      <c r="AH2222"/>
      <c r="AI2222"/>
      <c r="AJ2222"/>
      <c r="AK2222"/>
      <c r="AL2222"/>
      <c r="AM2222"/>
      <c r="AN2222"/>
      <c r="AO2222"/>
      <c r="AP2222"/>
      <c r="AQ2222"/>
      <c r="AR2222"/>
      <c r="AS2222"/>
      <c r="AT2222"/>
      <c r="AU2222"/>
      <c r="AV2222"/>
      <c r="AW2222"/>
      <c r="AX2222" t="inlineStr">
        <is>
          <t>Mortality</t>
        </is>
      </c>
      <c r="AY2222" t="inlineStr">
        <is>
          <t>Mortality</t>
        </is>
      </c>
      <c r="AZ2222" t="inlineStr">
        <is>
          <t>LC50</t>
        </is>
      </c>
      <c r="BA2222"/>
      <c r="BB2222" t="n">
        <v>4.0</v>
      </c>
      <c r="BC2222"/>
      <c r="BD2222"/>
      <c r="BE2222"/>
      <c r="BF2222"/>
      <c r="BG2222" t="inlineStr">
        <is>
          <t>Day(s)</t>
        </is>
      </c>
      <c r="BH2222"/>
      <c r="BI2222" t="inlineStr">
        <is>
          <t>DTXSID4061674</t>
        </is>
      </c>
      <c r="BJ2222"/>
      <c r="BK2222"/>
      <c r="BL2222"/>
      <c r="BM2222"/>
      <c r="BN2222"/>
      <c r="BO2222"/>
      <c r="BP2222"/>
      <c r="BQ2222"/>
      <c r="BR2222"/>
      <c r="BS2222"/>
      <c r="BT2222" t="inlineStr">
        <is>
          <t>--</t>
        </is>
      </c>
      <c r="BU2222"/>
      <c r="BV2222"/>
      <c r="BW2222"/>
      <c r="BX2222"/>
      <c r="BY2222"/>
      <c r="BZ2222"/>
      <c r="CA2222"/>
      <c r="CB2222"/>
      <c r="CC2222"/>
      <c r="CD2222"/>
      <c r="CE2222"/>
      <c r="CF2222"/>
      <c r="CG2222"/>
      <c r="CH2222"/>
      <c r="CI2222" t="inlineStr">
        <is>
          <t xml:space="preserve"> AERATION 5 MINUTES AFTER 48 H OF TESTING// CONTR/&lt;= 10 % MORT, FOLLOWED STANDARD METHODS// CARRIER/TAMOL SN// </t>
        </is>
      </c>
      <c r="CJ2222" t="inlineStr">
        <is>
          <t xml:space="preserve">   AERATION 5 MINUTES AFTER 48 H OF TESTING// CONTR/&lt;= 10 % MORT, FOLLOWED STANDARD METHODS// CARRIER/TAMOL SN// </t>
        </is>
      </c>
      <c r="CK2222" t="inlineStr">
        <is>
          <t>Little,L.W., J.C. Lamb III, M.A. Chillingworth, and W.B. Durkin</t>
        </is>
      </c>
      <c r="CL2222" t="n">
        <v>5789.0</v>
      </c>
      <c r="CM2222" t="inlineStr">
        <is>
          <t>Acute Toxicity of Selected Commercial Dyes to the Fathead Minnow and Evaluation of Biological Treatment for Reduction of Toxicity</t>
        </is>
      </c>
      <c r="CN2222" t="inlineStr">
        <is>
          <t>In: Proceedings of the 29th Industrial Waste Conference, Lafayette, IN:524-534</t>
        </is>
      </c>
      <c r="CO2222" t="n">
        <v>1974.0</v>
      </c>
      <c r="CP2222" t="inlineStr">
        <is>
          <t>Little,L.W., J.C. Lamb III, M.A. Chillingworth, and W.B. Durkin (1974). Acute Toxicity of Selected Commercial Dyes to the Fathead Minnow and Evaluation of Biological Treatment for Reduction of Toxicity. In: Proceedings of the 29th Industrial Waste Conference, Lafayette, IN, 524-534. ECOREF#:5789</t>
        </is>
      </c>
    </row>
    <row r="2223">
      <c r="A2223" t="n">
        <v>1327793.0</v>
      </c>
      <c r="B2223" t="inlineStr">
        <is>
          <t>Thiazin Vat Blue 43 C.I. No. 53630</t>
        </is>
      </c>
      <c r="C2223"/>
      <c r="D2223" t="inlineStr">
        <is>
          <t>Unmeasured</t>
        </is>
      </c>
      <c r="E2223" t="inlineStr">
        <is>
          <t>Not coded</t>
        </is>
      </c>
      <c r="F2223"/>
      <c r="G2223" t="n">
        <v>15.0</v>
      </c>
      <c r="H2223"/>
      <c r="I2223"/>
      <c r="J2223"/>
      <c r="K2223"/>
      <c r="L2223" t="inlineStr">
        <is>
          <t>Pimephales promelas</t>
        </is>
      </c>
      <c r="M2223" t="inlineStr">
        <is>
          <t>Fathead Minnow</t>
        </is>
      </c>
      <c r="N2223"/>
      <c r="O2223"/>
      <c r="P2223"/>
      <c r="Q2223"/>
      <c r="R2223"/>
      <c r="S2223"/>
      <c r="T2223"/>
      <c r="U2223"/>
      <c r="V2223" t="inlineStr">
        <is>
          <t>Static</t>
        </is>
      </c>
      <c r="W2223" t="inlineStr">
        <is>
          <t>Fresh water</t>
        </is>
      </c>
      <c r="X2223" t="inlineStr">
        <is>
          <t>Lab</t>
        </is>
      </c>
      <c r="Y2223"/>
      <c r="Z2223" t="inlineStr">
        <is>
          <t>Formulation</t>
        </is>
      </c>
      <c r="AA2223" t="inlineStr">
        <is>
          <t>&gt;</t>
        </is>
      </c>
      <c r="AB2223" t="n">
        <v>180.0</v>
      </c>
      <c r="AC2223"/>
      <c r="AD2223"/>
      <c r="AE2223"/>
      <c r="AF2223"/>
      <c r="AG2223" t="inlineStr">
        <is>
          <t>AI mg/L</t>
        </is>
      </c>
      <c r="AH2223"/>
      <c r="AI2223"/>
      <c r="AJ2223"/>
      <c r="AK2223"/>
      <c r="AL2223"/>
      <c r="AM2223"/>
      <c r="AN2223"/>
      <c r="AO2223"/>
      <c r="AP2223"/>
      <c r="AQ2223"/>
      <c r="AR2223"/>
      <c r="AS2223"/>
      <c r="AT2223"/>
      <c r="AU2223"/>
      <c r="AV2223"/>
      <c r="AW2223"/>
      <c r="AX2223" t="inlineStr">
        <is>
          <t>Mortality</t>
        </is>
      </c>
      <c r="AY2223" t="inlineStr">
        <is>
          <t>Mortality</t>
        </is>
      </c>
      <c r="AZ2223" t="inlineStr">
        <is>
          <t>LC50</t>
        </is>
      </c>
      <c r="BA2223"/>
      <c r="BB2223" t="n">
        <v>4.0</v>
      </c>
      <c r="BC2223"/>
      <c r="BD2223"/>
      <c r="BE2223"/>
      <c r="BF2223"/>
      <c r="BG2223" t="inlineStr">
        <is>
          <t>Day(s)</t>
        </is>
      </c>
      <c r="BH2223" t="inlineStr">
        <is>
          <t>Active ingredient</t>
        </is>
      </c>
      <c r="BI2223" t="inlineStr">
        <is>
          <t>DTXSID4061674</t>
        </is>
      </c>
      <c r="BJ2223"/>
      <c r="BK2223"/>
      <c r="BL2223"/>
      <c r="BM2223"/>
      <c r="BN2223"/>
      <c r="BO2223"/>
      <c r="BP2223"/>
      <c r="BQ2223"/>
      <c r="BR2223"/>
      <c r="BS2223"/>
      <c r="BT2223" t="inlineStr">
        <is>
          <t>--</t>
        </is>
      </c>
      <c r="BU2223"/>
      <c r="BV2223"/>
      <c r="BW2223"/>
      <c r="BX2223"/>
      <c r="BY2223"/>
      <c r="BZ2223"/>
      <c r="CA2223"/>
      <c r="CB2223"/>
      <c r="CC2223"/>
      <c r="CD2223"/>
      <c r="CE2223"/>
      <c r="CF2223"/>
      <c r="CG2223"/>
      <c r="CH2223"/>
      <c r="CI2223" t="inlineStr">
        <is>
          <t xml:space="preserve"> CONTR/&lt;= 10 % MORT// USED STANDARD METHODS// FISH TREATED WITH TETRACYCLINE HCL// LIFESTG/4.23(3.7-5.0) CM// </t>
        </is>
      </c>
      <c r="CJ2223" t="inlineStr">
        <is>
          <t xml:space="preserve">   CONTR/&lt;= 10 % MORT// USED STANDARD METHODS// FISH TREATED WITH TETRACYCLINE HCL// LIFESTG/4.23(3.7-5.0) CM// </t>
        </is>
      </c>
      <c r="CK2223" t="inlineStr">
        <is>
          <t>Little,L.W., and J.C. Lamb III</t>
        </is>
      </c>
      <c r="CL2223" t="n">
        <v>6969.0</v>
      </c>
      <c r="CM2223" t="inlineStr">
        <is>
          <t>Acute Toxicity of 46 Selected Dyes to the Fathead Minnow, Pimephales promelas</t>
        </is>
      </c>
      <c r="CN2223" t="inlineStr">
        <is>
          <t>Dyes and the Environment - Reports on Selected Dyes and Their Effects, American Dye Manufacturers Institute:123 p.</t>
        </is>
      </c>
      <c r="CO2223" t="n">
        <v>1973.0</v>
      </c>
      <c r="CP2223" t="inlineStr">
        <is>
          <t>Little,L.W., and J.C. Lamb III (1973). Acute Toxicity of 46 Selected Dyes to the Fathead Minnow, Pimephales promelas. Dyes and the Environment - Reports on Selected Dyes and Their Effects, American Dye Manufacturers Institute, 123 p. ECOREF#:6969</t>
        </is>
      </c>
    </row>
    <row r="2224">
      <c r="A2224" t="n">
        <v>1330207.0</v>
      </c>
      <c r="B2224" t="inlineStr">
        <is>
          <t>Dimethylbenzene</t>
        </is>
      </c>
      <c r="C2224"/>
      <c r="D2224" t="inlineStr">
        <is>
          <t>Unmeasured</t>
        </is>
      </c>
      <c r="E2224" t="inlineStr">
        <is>
          <t>Not coded</t>
        </is>
      </c>
      <c r="F2224"/>
      <c r="G2224"/>
      <c r="H2224"/>
      <c r="I2224"/>
      <c r="J2224"/>
      <c r="K2224"/>
      <c r="L2224" t="inlineStr">
        <is>
          <t>Pimephales promelas</t>
        </is>
      </c>
      <c r="M2224" t="inlineStr">
        <is>
          <t>Fathead Minnow</t>
        </is>
      </c>
      <c r="N2224"/>
      <c r="O2224"/>
      <c r="P2224"/>
      <c r="Q2224"/>
      <c r="R2224"/>
      <c r="S2224"/>
      <c r="T2224"/>
      <c r="U2224"/>
      <c r="V2224" t="inlineStr">
        <is>
          <t>Static</t>
        </is>
      </c>
      <c r="W2224" t="inlineStr">
        <is>
          <t>Fresh water</t>
        </is>
      </c>
      <c r="X2224" t="inlineStr">
        <is>
          <t>Lab</t>
        </is>
      </c>
      <c r="Y2224"/>
      <c r="Z2224" t="inlineStr">
        <is>
          <t>Formulation</t>
        </is>
      </c>
      <c r="AA2224"/>
      <c r="AB2224" t="n">
        <v>28.77</v>
      </c>
      <c r="AC2224"/>
      <c r="AD2224" t="n">
        <v>25.62</v>
      </c>
      <c r="AE2224"/>
      <c r="AF2224" t="n">
        <v>32.64</v>
      </c>
      <c r="AG2224" t="inlineStr">
        <is>
          <t>AI mg/L</t>
        </is>
      </c>
      <c r="AH2224"/>
      <c r="AI2224"/>
      <c r="AJ2224"/>
      <c r="AK2224"/>
      <c r="AL2224"/>
      <c r="AM2224"/>
      <c r="AN2224"/>
      <c r="AO2224"/>
      <c r="AP2224"/>
      <c r="AQ2224"/>
      <c r="AR2224"/>
      <c r="AS2224"/>
      <c r="AT2224"/>
      <c r="AU2224"/>
      <c r="AV2224"/>
      <c r="AW2224"/>
      <c r="AX2224" t="inlineStr">
        <is>
          <t>Mortality</t>
        </is>
      </c>
      <c r="AY2224" t="inlineStr">
        <is>
          <t>Mortality</t>
        </is>
      </c>
      <c r="AZ2224" t="inlineStr">
        <is>
          <t>LC50</t>
        </is>
      </c>
      <c r="BA2224"/>
      <c r="BB2224" t="n">
        <v>4.0</v>
      </c>
      <c r="BC2224"/>
      <c r="BD2224"/>
      <c r="BE2224"/>
      <c r="BF2224"/>
      <c r="BG2224" t="inlineStr">
        <is>
          <t>Day(s)</t>
        </is>
      </c>
      <c r="BH2224"/>
      <c r="BI2224" t="inlineStr">
        <is>
          <t>DTXSID2021446</t>
        </is>
      </c>
      <c r="BJ2224"/>
      <c r="BK2224"/>
      <c r="BL2224"/>
      <c r="BM2224"/>
      <c r="BN2224"/>
      <c r="BO2224"/>
      <c r="BP2224"/>
      <c r="BQ2224"/>
      <c r="BR2224"/>
      <c r="BS2224"/>
      <c r="BT2224" t="inlineStr">
        <is>
          <t>--</t>
        </is>
      </c>
      <c r="BU2224"/>
      <c r="BV2224"/>
      <c r="BW2224"/>
      <c r="BX2224"/>
      <c r="BY2224"/>
      <c r="BZ2224"/>
      <c r="CA2224"/>
      <c r="CB2224"/>
      <c r="CC2224"/>
      <c r="CD2224"/>
      <c r="CE2224"/>
      <c r="CF2224"/>
      <c r="CG2224"/>
      <c r="CH2224"/>
      <c r="CI2224" t="inlineStr">
        <is>
          <t xml:space="preserve"> CONTR/FOLLOWED STANDARD METHOD// </t>
        </is>
      </c>
      <c r="CJ2224" t="inlineStr">
        <is>
          <t xml:space="preserve">   CONTR/FOLLOWED STANDARD METHOD// </t>
        </is>
      </c>
      <c r="CK2224" t="inlineStr">
        <is>
          <t>Pickering,Q.H., and C. Henderson</t>
        </is>
      </c>
      <c r="CL2224" t="n">
        <v>728.0</v>
      </c>
      <c r="CM2224" t="inlineStr">
        <is>
          <t>Acute Toxicity of Some Important Petrochemicals to Fish</t>
        </is>
      </c>
      <c r="CN2224" t="inlineStr">
        <is>
          <t>J. Water Pollut. Control Fed.38(9): 1419-1429</t>
        </is>
      </c>
      <c r="CO2224" t="n">
        <v>1966.0</v>
      </c>
      <c r="CP2224" t="inlineStr">
        <is>
          <t>Pickering,Q.H., and C. Henderson (1966). Acute Toxicity of Some Important Petrochemicals to Fish. J. Water Pollut. Control Fed., 38, (9), 1419-1429. ECOREF#:728</t>
        </is>
      </c>
    </row>
    <row r="2225">
      <c r="A2225" t="n">
        <v>1330207.0</v>
      </c>
      <c r="B2225" t="inlineStr">
        <is>
          <t>Dimethylbenzene</t>
        </is>
      </c>
      <c r="C2225" t="inlineStr">
        <is>
          <t>Reagent Grade, Purissium, Purum, Puriss, Puris, Reinst</t>
        </is>
      </c>
      <c r="D2225" t="inlineStr">
        <is>
          <t>Measured</t>
        </is>
      </c>
      <c r="E2225" t="inlineStr">
        <is>
          <t>Not coded</t>
        </is>
      </c>
      <c r="F2225"/>
      <c r="G2225"/>
      <c r="H2225"/>
      <c r="I2225"/>
      <c r="J2225"/>
      <c r="K2225"/>
      <c r="L2225" t="inlineStr">
        <is>
          <t>Pimephales promelas</t>
        </is>
      </c>
      <c r="M2225" t="inlineStr">
        <is>
          <t>Fathead Minnow</t>
        </is>
      </c>
      <c r="N2225"/>
      <c r="O2225"/>
      <c r="P2225" t="n">
        <v>31.0</v>
      </c>
      <c r="Q2225"/>
      <c r="R2225"/>
      <c r="S2225"/>
      <c r="T2225"/>
      <c r="U2225" t="inlineStr">
        <is>
          <t>Day(s)</t>
        </is>
      </c>
      <c r="V2225" t="inlineStr">
        <is>
          <t>Flow-through</t>
        </is>
      </c>
      <c r="W2225" t="inlineStr">
        <is>
          <t>Fresh water</t>
        </is>
      </c>
      <c r="X2225" t="inlineStr">
        <is>
          <t>Lab</t>
        </is>
      </c>
      <c r="Y2225"/>
      <c r="Z2225" t="inlineStr">
        <is>
          <t>Active ingredient</t>
        </is>
      </c>
      <c r="AA2225"/>
      <c r="AB2225" t="n">
        <v>13.4</v>
      </c>
      <c r="AC2225"/>
      <c r="AD2225"/>
      <c r="AE2225"/>
      <c r="AF2225"/>
      <c r="AG2225" t="inlineStr">
        <is>
          <t>AI mg/L</t>
        </is>
      </c>
      <c r="AH2225"/>
      <c r="AI2225"/>
      <c r="AJ2225"/>
      <c r="AK2225"/>
      <c r="AL2225"/>
      <c r="AM2225"/>
      <c r="AN2225"/>
      <c r="AO2225"/>
      <c r="AP2225"/>
      <c r="AQ2225"/>
      <c r="AR2225"/>
      <c r="AS2225"/>
      <c r="AT2225"/>
      <c r="AU2225"/>
      <c r="AV2225"/>
      <c r="AW2225"/>
      <c r="AX2225" t="inlineStr">
        <is>
          <t>Mortality</t>
        </is>
      </c>
      <c r="AY2225" t="inlineStr">
        <is>
          <t>Mortality</t>
        </is>
      </c>
      <c r="AZ2225" t="inlineStr">
        <is>
          <t>LC50</t>
        </is>
      </c>
      <c r="BA2225"/>
      <c r="BB2225" t="n">
        <v>4.0</v>
      </c>
      <c r="BC2225"/>
      <c r="BD2225"/>
      <c r="BE2225"/>
      <c r="BF2225"/>
      <c r="BG2225" t="inlineStr">
        <is>
          <t>Day(s)</t>
        </is>
      </c>
      <c r="BH2225"/>
      <c r="BI2225" t="inlineStr">
        <is>
          <t>DTXSID2021446</t>
        </is>
      </c>
      <c r="BJ2225"/>
      <c r="BK2225"/>
      <c r="BL2225"/>
      <c r="BM2225"/>
      <c r="BN2225"/>
      <c r="BO2225"/>
      <c r="BP2225"/>
      <c r="BQ2225"/>
      <c r="BR2225"/>
      <c r="BS2225"/>
      <c r="BT2225" t="inlineStr">
        <is>
          <t>--</t>
        </is>
      </c>
      <c r="BU2225"/>
      <c r="BV2225"/>
      <c r="BW2225"/>
      <c r="BX2225"/>
      <c r="BY2225"/>
      <c r="BZ2225"/>
      <c r="CA2225"/>
      <c r="CB2225"/>
      <c r="CC2225"/>
      <c r="CD2225"/>
      <c r="CE2225"/>
      <c r="CF2225"/>
      <c r="CG2225"/>
      <c r="CH2225"/>
      <c r="CI2225"/>
      <c r="CJ2225"/>
      <c r="CK2225" t="inlineStr">
        <is>
          <t>Geiger,D.L., L.T. Brooke, and D.J. Call</t>
        </is>
      </c>
      <c r="CL2225" t="n">
        <v>3217.0</v>
      </c>
      <c r="CM2225" t="inlineStr">
        <is>
          <t>Acute Toxicities of Organic Chemicals to Fathead Minnows (Pimephales promelas), Volume V</t>
        </is>
      </c>
      <c r="CN2225" t="inlineStr">
        <is>
          <t>Center for Lake Superior Environmental Studies, University of Wisconsin, Superior, WI:332 p.</t>
        </is>
      </c>
      <c r="CO2225" t="n">
        <v>1990.0</v>
      </c>
      <c r="CP2225" t="inlineStr">
        <is>
          <t>Geiger,D.L., L.T. Brooke, and D.J. Call (1990). Acute Toxicities of Organic Chemicals to Fathead Minnows (Pimephales promelas), Volume V. Center for Lake Superior Environmental Studies, University of Wisconsin, Superior, WI, 332 p. ECOREF#:3217</t>
        </is>
      </c>
    </row>
    <row r="2226">
      <c r="A2226" t="n">
        <v>1330207.0</v>
      </c>
      <c r="B2226" t="inlineStr">
        <is>
          <t>Dimethylbenzene</t>
        </is>
      </c>
      <c r="C2226"/>
      <c r="D2226" t="inlineStr">
        <is>
          <t>Unmeasured</t>
        </is>
      </c>
      <c r="E2226" t="inlineStr">
        <is>
          <t>Not coded</t>
        </is>
      </c>
      <c r="F2226"/>
      <c r="G2226"/>
      <c r="H2226"/>
      <c r="I2226"/>
      <c r="J2226"/>
      <c r="K2226"/>
      <c r="L2226" t="inlineStr">
        <is>
          <t>Pimephales promelas</t>
        </is>
      </c>
      <c r="M2226" t="inlineStr">
        <is>
          <t>Fathead Minnow</t>
        </is>
      </c>
      <c r="N2226"/>
      <c r="O2226"/>
      <c r="P2226"/>
      <c r="Q2226"/>
      <c r="R2226"/>
      <c r="S2226"/>
      <c r="T2226"/>
      <c r="U2226"/>
      <c r="V2226" t="inlineStr">
        <is>
          <t>Static</t>
        </is>
      </c>
      <c r="W2226" t="inlineStr">
        <is>
          <t>Fresh water</t>
        </is>
      </c>
      <c r="X2226" t="inlineStr">
        <is>
          <t>Lab</t>
        </is>
      </c>
      <c r="Y2226"/>
      <c r="Z2226" t="inlineStr">
        <is>
          <t>Formulation</t>
        </is>
      </c>
      <c r="AA2226"/>
      <c r="AB2226" t="n">
        <v>26.7</v>
      </c>
      <c r="AC2226"/>
      <c r="AD2226" t="n">
        <v>23.53</v>
      </c>
      <c r="AE2226"/>
      <c r="AF2226" t="n">
        <v>29.97</v>
      </c>
      <c r="AG2226" t="inlineStr">
        <is>
          <t>AI mg/L</t>
        </is>
      </c>
      <c r="AH2226"/>
      <c r="AI2226"/>
      <c r="AJ2226"/>
      <c r="AK2226"/>
      <c r="AL2226"/>
      <c r="AM2226"/>
      <c r="AN2226"/>
      <c r="AO2226"/>
      <c r="AP2226"/>
      <c r="AQ2226"/>
      <c r="AR2226"/>
      <c r="AS2226"/>
      <c r="AT2226"/>
      <c r="AU2226"/>
      <c r="AV2226"/>
      <c r="AW2226"/>
      <c r="AX2226" t="inlineStr">
        <is>
          <t>Mortality</t>
        </is>
      </c>
      <c r="AY2226" t="inlineStr">
        <is>
          <t>Mortality</t>
        </is>
      </c>
      <c r="AZ2226" t="inlineStr">
        <is>
          <t>LC50</t>
        </is>
      </c>
      <c r="BA2226"/>
      <c r="BB2226" t="n">
        <v>4.0</v>
      </c>
      <c r="BC2226"/>
      <c r="BD2226"/>
      <c r="BE2226"/>
      <c r="BF2226"/>
      <c r="BG2226" t="inlineStr">
        <is>
          <t>Day(s)</t>
        </is>
      </c>
      <c r="BH2226"/>
      <c r="BI2226" t="inlineStr">
        <is>
          <t>DTXSID2021446</t>
        </is>
      </c>
      <c r="BJ2226"/>
      <c r="BK2226"/>
      <c r="BL2226"/>
      <c r="BM2226"/>
      <c r="BN2226"/>
      <c r="BO2226"/>
      <c r="BP2226"/>
      <c r="BQ2226"/>
      <c r="BR2226"/>
      <c r="BS2226"/>
      <c r="BT2226" t="inlineStr">
        <is>
          <t>--</t>
        </is>
      </c>
      <c r="BU2226"/>
      <c r="BV2226"/>
      <c r="BW2226"/>
      <c r="BX2226"/>
      <c r="BY2226"/>
      <c r="BZ2226"/>
      <c r="CA2226"/>
      <c r="CB2226"/>
      <c r="CC2226"/>
      <c r="CD2226"/>
      <c r="CE2226"/>
      <c r="CF2226"/>
      <c r="CG2226"/>
      <c r="CH2226"/>
      <c r="CI2226" t="inlineStr">
        <is>
          <t xml:space="preserve"> CONTR/FOLLOWED STANDARD METHOD// </t>
        </is>
      </c>
      <c r="CJ2226" t="inlineStr">
        <is>
          <t xml:space="preserve">   CONTR/FOLLOWED STANDARD METHOD// </t>
        </is>
      </c>
      <c r="CK2226" t="inlineStr">
        <is>
          <t>Pickering,Q.H., and C. Henderson</t>
        </is>
      </c>
      <c r="CL2226" t="n">
        <v>728.0</v>
      </c>
      <c r="CM2226" t="inlineStr">
        <is>
          <t>Acute Toxicity of Some Important Petrochemicals to Fish</t>
        </is>
      </c>
      <c r="CN2226" t="inlineStr">
        <is>
          <t>J. Water Pollut. Control Fed.38(9): 1419-1429</t>
        </is>
      </c>
      <c r="CO2226" t="n">
        <v>1966.0</v>
      </c>
      <c r="CP2226" t="inlineStr">
        <is>
          <t>Pickering,Q.H., and C. Henderson (1966). Acute Toxicity of Some Important Petrochemicals to Fish. J. Water Pollut. Control Fed., 38, (9), 1419-1429. ECOREF#:728</t>
        </is>
      </c>
    </row>
    <row r="2227">
      <c r="A2227" t="n">
        <v>1330207.0</v>
      </c>
      <c r="B2227" t="inlineStr">
        <is>
          <t>Dimethylbenzene</t>
        </is>
      </c>
      <c r="C2227"/>
      <c r="D2227" t="inlineStr">
        <is>
          <t>Unmeasured</t>
        </is>
      </c>
      <c r="E2227" t="inlineStr">
        <is>
          <t>Not coded</t>
        </is>
      </c>
      <c r="F2227"/>
      <c r="G2227"/>
      <c r="H2227"/>
      <c r="I2227"/>
      <c r="J2227"/>
      <c r="K2227"/>
      <c r="L2227" t="inlineStr">
        <is>
          <t>Pimephales promelas</t>
        </is>
      </c>
      <c r="M2227" t="inlineStr">
        <is>
          <t>Fathead Minnow</t>
        </is>
      </c>
      <c r="N2227" t="inlineStr">
        <is>
          <t>Juvenile</t>
        </is>
      </c>
      <c r="O2227"/>
      <c r="P2227"/>
      <c r="Q2227"/>
      <c r="R2227" t="n">
        <v>4.0</v>
      </c>
      <c r="S2227"/>
      <c r="T2227" t="n">
        <v>8.0</v>
      </c>
      <c r="U2227" t="inlineStr">
        <is>
          <t>Week(s)</t>
        </is>
      </c>
      <c r="V2227" t="inlineStr">
        <is>
          <t>Static</t>
        </is>
      </c>
      <c r="W2227" t="inlineStr">
        <is>
          <t>Fresh water</t>
        </is>
      </c>
      <c r="X2227" t="inlineStr">
        <is>
          <t>Lab</t>
        </is>
      </c>
      <c r="Y2227"/>
      <c r="Z2227" t="inlineStr">
        <is>
          <t>Formulation</t>
        </is>
      </c>
      <c r="AA2227"/>
      <c r="AB2227" t="n">
        <v>42.0</v>
      </c>
      <c r="AC2227"/>
      <c r="AD2227"/>
      <c r="AE2227"/>
      <c r="AF2227"/>
      <c r="AG2227" t="inlineStr">
        <is>
          <t>AI mg/L</t>
        </is>
      </c>
      <c r="AH2227"/>
      <c r="AI2227"/>
      <c r="AJ2227"/>
      <c r="AK2227"/>
      <c r="AL2227"/>
      <c r="AM2227"/>
      <c r="AN2227"/>
      <c r="AO2227"/>
      <c r="AP2227"/>
      <c r="AQ2227"/>
      <c r="AR2227"/>
      <c r="AS2227"/>
      <c r="AT2227"/>
      <c r="AU2227"/>
      <c r="AV2227"/>
      <c r="AW2227"/>
      <c r="AX2227" t="inlineStr">
        <is>
          <t>Mortality</t>
        </is>
      </c>
      <c r="AY2227" t="inlineStr">
        <is>
          <t>Mortality</t>
        </is>
      </c>
      <c r="AZ2227" t="inlineStr">
        <is>
          <t>LC50</t>
        </is>
      </c>
      <c r="BA2227"/>
      <c r="BB2227" t="n">
        <v>4.0</v>
      </c>
      <c r="BC2227"/>
      <c r="BD2227"/>
      <c r="BE2227"/>
      <c r="BF2227"/>
      <c r="BG2227" t="inlineStr">
        <is>
          <t>Day(s)</t>
        </is>
      </c>
      <c r="BH2227"/>
      <c r="BI2227" t="inlineStr">
        <is>
          <t>DTXSID2021446</t>
        </is>
      </c>
      <c r="BJ2227"/>
      <c r="BK2227"/>
      <c r="BL2227"/>
      <c r="BM2227"/>
      <c r="BN2227"/>
      <c r="BO2227"/>
      <c r="BP2227"/>
      <c r="BQ2227"/>
      <c r="BR2227"/>
      <c r="BS2227"/>
      <c r="BT2227" t="inlineStr">
        <is>
          <t>--</t>
        </is>
      </c>
      <c r="BU2227"/>
      <c r="BV2227"/>
      <c r="BW2227"/>
      <c r="BX2227"/>
      <c r="BY2227"/>
      <c r="BZ2227"/>
      <c r="CA2227"/>
      <c r="CB2227"/>
      <c r="CC2227"/>
      <c r="CD2227"/>
      <c r="CE2227"/>
      <c r="CF2227"/>
      <c r="CG2227"/>
      <c r="CH2227"/>
      <c r="CI2227"/>
      <c r="CJ2227"/>
      <c r="CK2227" t="inlineStr">
        <is>
          <t>Mattson,V.R., J.W. Arthur, and C.T. Walbridge</t>
        </is>
      </c>
      <c r="CL2227" t="n">
        <v>719.0</v>
      </c>
      <c r="CM2227" t="inlineStr">
        <is>
          <t>Acute Toxicity of Selected Organic Compounds to Fathead Minnows</t>
        </is>
      </c>
      <c r="CN2227" t="inlineStr">
        <is>
          <t>EPA-600/3-76-097, U.S.EPA, Duluth, MN:12 p.</t>
        </is>
      </c>
      <c r="CO2227" t="n">
        <v>1976.0</v>
      </c>
      <c r="CP2227" t="inlineStr">
        <is>
          <t>Mattson,V.R., J.W. Arthur, and C.T. Walbridge (1976). Acute Toxicity of Selected Organic Compounds to Fathead Minnows. EPA-600/3-76-097, U.S.EPA, Duluth, MN, 12 p. ECOREF#:719</t>
        </is>
      </c>
    </row>
    <row r="2228">
      <c r="A2228" t="n">
        <v>1330387.0</v>
      </c>
      <c r="B2228" t="inlineStr">
        <is>
          <t>(29H,31H-Phthalocyaninedisulfonate (2-)-N29,N20,N31,N32)copper, Disodium salt</t>
        </is>
      </c>
      <c r="C2228"/>
      <c r="D2228" t="inlineStr">
        <is>
          <t>Unmeasured</t>
        </is>
      </c>
      <c r="E2228" t="inlineStr">
        <is>
          <t>Not coded</t>
        </is>
      </c>
      <c r="F2228"/>
      <c r="G2228"/>
      <c r="H2228"/>
      <c r="I2228"/>
      <c r="J2228"/>
      <c r="K2228"/>
      <c r="L2228" t="inlineStr">
        <is>
          <t>Pimephales promelas</t>
        </is>
      </c>
      <c r="M2228" t="inlineStr">
        <is>
          <t>Fathead Minnow</t>
        </is>
      </c>
      <c r="N2228"/>
      <c r="O2228"/>
      <c r="P2228"/>
      <c r="Q2228"/>
      <c r="R2228"/>
      <c r="S2228"/>
      <c r="T2228"/>
      <c r="U2228"/>
      <c r="V2228" t="inlineStr">
        <is>
          <t>Static</t>
        </is>
      </c>
      <c r="W2228" t="inlineStr">
        <is>
          <t>Fresh water</t>
        </is>
      </c>
      <c r="X2228" t="inlineStr">
        <is>
          <t>Lab</t>
        </is>
      </c>
      <c r="Y2228"/>
      <c r="Z2228" t="inlineStr">
        <is>
          <t>Formulation</t>
        </is>
      </c>
      <c r="AA2228" t="inlineStr">
        <is>
          <t>&gt;</t>
        </is>
      </c>
      <c r="AB2228" t="n">
        <v>180.0</v>
      </c>
      <c r="AC2228"/>
      <c r="AD2228"/>
      <c r="AE2228"/>
      <c r="AF2228"/>
      <c r="AG2228" t="inlineStr">
        <is>
          <t>AI mg/L</t>
        </is>
      </c>
      <c r="AH2228"/>
      <c r="AI2228"/>
      <c r="AJ2228"/>
      <c r="AK2228"/>
      <c r="AL2228"/>
      <c r="AM2228"/>
      <c r="AN2228"/>
      <c r="AO2228"/>
      <c r="AP2228"/>
      <c r="AQ2228"/>
      <c r="AR2228"/>
      <c r="AS2228"/>
      <c r="AT2228"/>
      <c r="AU2228"/>
      <c r="AV2228"/>
      <c r="AW2228"/>
      <c r="AX2228" t="inlineStr">
        <is>
          <t>Mortality</t>
        </is>
      </c>
      <c r="AY2228" t="inlineStr">
        <is>
          <t>Mortality</t>
        </is>
      </c>
      <c r="AZ2228" t="inlineStr">
        <is>
          <t>LC50</t>
        </is>
      </c>
      <c r="BA2228"/>
      <c r="BB2228" t="n">
        <v>4.0</v>
      </c>
      <c r="BC2228"/>
      <c r="BD2228"/>
      <c r="BE2228"/>
      <c r="BF2228"/>
      <c r="BG2228" t="inlineStr">
        <is>
          <t>Day(s)</t>
        </is>
      </c>
      <c r="BH2228"/>
      <c r="BI2228" t="inlineStr">
        <is>
          <t>DTXSID3051674</t>
        </is>
      </c>
      <c r="BJ2228"/>
      <c r="BK2228"/>
      <c r="BL2228"/>
      <c r="BM2228"/>
      <c r="BN2228"/>
      <c r="BO2228"/>
      <c r="BP2228"/>
      <c r="BQ2228"/>
      <c r="BR2228"/>
      <c r="BS2228"/>
      <c r="BT2228" t="inlineStr">
        <is>
          <t>--</t>
        </is>
      </c>
      <c r="BU2228"/>
      <c r="BV2228"/>
      <c r="BW2228"/>
      <c r="BX2228"/>
      <c r="BY2228"/>
      <c r="BZ2228"/>
      <c r="CA2228"/>
      <c r="CB2228"/>
      <c r="CC2228"/>
      <c r="CD2228"/>
      <c r="CE2228"/>
      <c r="CF2228"/>
      <c r="CG2228"/>
      <c r="CH2228"/>
      <c r="CI2228" t="inlineStr">
        <is>
          <t xml:space="preserve"> AERATION 5 MINUTES AFTER 48 H OF TESTING// CONTR/&lt;= 10 % MORT, FOLLOWED STANDARD METHODS// </t>
        </is>
      </c>
      <c r="CJ2228" t="inlineStr">
        <is>
          <t xml:space="preserve">   AERATION 5 MINUTES AFTER 48 H OF TESTING// CONTR/&lt;= 10 % MORT, FOLLOWED STANDARD METHODS// </t>
        </is>
      </c>
      <c r="CK2228" t="inlineStr">
        <is>
          <t>Little,L.W., J.C. Lamb III, M.A. Chillingworth, and W.B. Durkin</t>
        </is>
      </c>
      <c r="CL2228" t="n">
        <v>5789.0</v>
      </c>
      <c r="CM2228" t="inlineStr">
        <is>
          <t>Acute Toxicity of Selected Commercial Dyes to the Fathead Minnow and Evaluation of Biological Treatment for Reduction of Toxicity</t>
        </is>
      </c>
      <c r="CN2228" t="inlineStr">
        <is>
          <t>In: Proceedings of the 29th Industrial Waste Conference, Lafayette, IN:524-534</t>
        </is>
      </c>
      <c r="CO2228" t="n">
        <v>1974.0</v>
      </c>
      <c r="CP2228" t="inlineStr">
        <is>
          <t>Little,L.W., J.C. Lamb III, M.A. Chillingworth, and W.B. Durkin (1974). Acute Toxicity of Selected Commercial Dyes to the Fathead Minnow and Evaluation of Biological Treatment for Reduction of Toxicity. In: Proceedings of the 29th Industrial Waste Conference, Lafayette, IN, 524-534. ECOREF#:5789</t>
        </is>
      </c>
    </row>
    <row r="2229">
      <c r="A2229" t="n">
        <v>1330387.0</v>
      </c>
      <c r="B2229" t="inlineStr">
        <is>
          <t>(29H,31H-Phthalocyaninedisulfonate (2-)-N29,N20,N31,N32)copper, Disodium salt</t>
        </is>
      </c>
      <c r="C2229"/>
      <c r="D2229" t="inlineStr">
        <is>
          <t>Unmeasured</t>
        </is>
      </c>
      <c r="E2229" t="inlineStr">
        <is>
          <t>Not coded</t>
        </is>
      </c>
      <c r="F2229"/>
      <c r="G2229" t="n">
        <v>15.0</v>
      </c>
      <c r="H2229"/>
      <c r="I2229"/>
      <c r="J2229"/>
      <c r="K2229"/>
      <c r="L2229" t="inlineStr">
        <is>
          <t>Pimephales promelas</t>
        </is>
      </c>
      <c r="M2229" t="inlineStr">
        <is>
          <t>Fathead Minnow</t>
        </is>
      </c>
      <c r="N2229"/>
      <c r="O2229"/>
      <c r="P2229"/>
      <c r="Q2229"/>
      <c r="R2229"/>
      <c r="S2229"/>
      <c r="T2229"/>
      <c r="U2229"/>
      <c r="V2229" t="inlineStr">
        <is>
          <t>Static</t>
        </is>
      </c>
      <c r="W2229" t="inlineStr">
        <is>
          <t>Fresh water</t>
        </is>
      </c>
      <c r="X2229" t="inlineStr">
        <is>
          <t>Lab</t>
        </is>
      </c>
      <c r="Y2229"/>
      <c r="Z2229" t="inlineStr">
        <is>
          <t>Formulation</t>
        </is>
      </c>
      <c r="AA2229" t="inlineStr">
        <is>
          <t>&gt;</t>
        </is>
      </c>
      <c r="AB2229" t="n">
        <v>180.0</v>
      </c>
      <c r="AC2229"/>
      <c r="AD2229"/>
      <c r="AE2229"/>
      <c r="AF2229"/>
      <c r="AG2229" t="inlineStr">
        <is>
          <t>AI mg/L</t>
        </is>
      </c>
      <c r="AH2229"/>
      <c r="AI2229"/>
      <c r="AJ2229"/>
      <c r="AK2229"/>
      <c r="AL2229"/>
      <c r="AM2229"/>
      <c r="AN2229"/>
      <c r="AO2229"/>
      <c r="AP2229"/>
      <c r="AQ2229"/>
      <c r="AR2229"/>
      <c r="AS2229"/>
      <c r="AT2229"/>
      <c r="AU2229"/>
      <c r="AV2229"/>
      <c r="AW2229"/>
      <c r="AX2229" t="inlineStr">
        <is>
          <t>Mortality</t>
        </is>
      </c>
      <c r="AY2229" t="inlineStr">
        <is>
          <t>Mortality</t>
        </is>
      </c>
      <c r="AZ2229" t="inlineStr">
        <is>
          <t>LC50</t>
        </is>
      </c>
      <c r="BA2229"/>
      <c r="BB2229" t="n">
        <v>4.0</v>
      </c>
      <c r="BC2229"/>
      <c r="BD2229"/>
      <c r="BE2229"/>
      <c r="BF2229"/>
      <c r="BG2229" t="inlineStr">
        <is>
          <t>Day(s)</t>
        </is>
      </c>
      <c r="BH2229" t="inlineStr">
        <is>
          <t>Active ingredient</t>
        </is>
      </c>
      <c r="BI2229" t="inlineStr">
        <is>
          <t>DTXSID3051674</t>
        </is>
      </c>
      <c r="BJ2229"/>
      <c r="BK2229"/>
      <c r="BL2229"/>
      <c r="BM2229"/>
      <c r="BN2229"/>
      <c r="BO2229"/>
      <c r="BP2229"/>
      <c r="BQ2229"/>
      <c r="BR2229"/>
      <c r="BS2229"/>
      <c r="BT2229" t="inlineStr">
        <is>
          <t>--</t>
        </is>
      </c>
      <c r="BU2229"/>
      <c r="BV2229"/>
      <c r="BW2229"/>
      <c r="BX2229"/>
      <c r="BY2229"/>
      <c r="BZ2229"/>
      <c r="CA2229"/>
      <c r="CB2229"/>
      <c r="CC2229"/>
      <c r="CD2229"/>
      <c r="CE2229"/>
      <c r="CF2229"/>
      <c r="CG2229"/>
      <c r="CH2229"/>
      <c r="CI2229" t="inlineStr">
        <is>
          <t xml:space="preserve"> CONTR/&lt;= 10 % MORT// USED STANDARD METHODS// TREATED WITH TETRACYCLINE HCL TWICE// </t>
        </is>
      </c>
      <c r="CJ2229" t="inlineStr">
        <is>
          <t xml:space="preserve">   CONTR/&lt;= 10 % MORT// USED STANDARD METHODS// TREATED WITH TETRACYCLINE HCL TWICE// </t>
        </is>
      </c>
      <c r="CK2229" t="inlineStr">
        <is>
          <t>Little,L.W., and J.C. Lamb III</t>
        </is>
      </c>
      <c r="CL2229" t="n">
        <v>6969.0</v>
      </c>
      <c r="CM2229" t="inlineStr">
        <is>
          <t>Acute Toxicity of 46 Selected Dyes to the Fathead Minnow, Pimephales promelas</t>
        </is>
      </c>
      <c r="CN2229" t="inlineStr">
        <is>
          <t>Dyes and the Environment - Reports on Selected Dyes and Their Effects, American Dye Manufacturers Institute:123 p.</t>
        </is>
      </c>
      <c r="CO2229" t="n">
        <v>1973.0</v>
      </c>
      <c r="CP2229" t="inlineStr">
        <is>
          <t>Little,L.W., and J.C. Lamb III (1973). Acute Toxicity of 46 Selected Dyes to the Fathead Minnow, Pimephales promelas. Dyes and the Environment - Reports on Selected Dyes and Their Effects, American Dye Manufacturers Institute, 123 p. ECOREF#:6969</t>
        </is>
      </c>
    </row>
    <row r="2230">
      <c r="A2230" t="n">
        <v>1330434.0</v>
      </c>
      <c r="B2230" t="inlineStr">
        <is>
          <t>Boron sodium oxide (B4Na2O7)</t>
        </is>
      </c>
      <c r="C2230"/>
      <c r="D2230" t="inlineStr">
        <is>
          <t>Unmeasured</t>
        </is>
      </c>
      <c r="E2230" t="inlineStr">
        <is>
          <t>Standard Methods for the Examination of Water and Wastewater</t>
        </is>
      </c>
      <c r="F2230"/>
      <c r="G2230"/>
      <c r="H2230"/>
      <c r="I2230"/>
      <c r="J2230"/>
      <c r="K2230"/>
      <c r="L2230" t="inlineStr">
        <is>
          <t>Pimephales promelas</t>
        </is>
      </c>
      <c r="M2230" t="inlineStr">
        <is>
          <t>Fathead Minnow</t>
        </is>
      </c>
      <c r="N2230"/>
      <c r="O2230"/>
      <c r="P2230"/>
      <c r="Q2230"/>
      <c r="R2230"/>
      <c r="S2230"/>
      <c r="T2230"/>
      <c r="U2230"/>
      <c r="V2230" t="inlineStr">
        <is>
          <t>Static</t>
        </is>
      </c>
      <c r="W2230" t="inlineStr">
        <is>
          <t>Fresh water</t>
        </is>
      </c>
      <c r="X2230" t="inlineStr">
        <is>
          <t>Lab</t>
        </is>
      </c>
      <c r="Y2230" t="n">
        <v>6.0</v>
      </c>
      <c r="Z2230" t="inlineStr">
        <is>
          <t>Total</t>
        </is>
      </c>
      <c r="AA2230"/>
      <c r="AB2230" t="n">
        <v>1900.0</v>
      </c>
      <c r="AC2230"/>
      <c r="AD2230"/>
      <c r="AE2230"/>
      <c r="AF2230"/>
      <c r="AG2230" t="inlineStr">
        <is>
          <t>AI mg/L</t>
        </is>
      </c>
      <c r="AH2230"/>
      <c r="AI2230"/>
      <c r="AJ2230"/>
      <c r="AK2230"/>
      <c r="AL2230"/>
      <c r="AM2230"/>
      <c r="AN2230"/>
      <c r="AO2230"/>
      <c r="AP2230"/>
      <c r="AQ2230"/>
      <c r="AR2230"/>
      <c r="AS2230"/>
      <c r="AT2230"/>
      <c r="AU2230"/>
      <c r="AV2230"/>
      <c r="AW2230"/>
      <c r="AX2230" t="inlineStr">
        <is>
          <t>Mortality</t>
        </is>
      </c>
      <c r="AY2230" t="inlineStr">
        <is>
          <t>Mortality</t>
        </is>
      </c>
      <c r="AZ2230" t="inlineStr">
        <is>
          <t>LC50</t>
        </is>
      </c>
      <c r="BA2230"/>
      <c r="BB2230" t="n">
        <v>4.0</v>
      </c>
      <c r="BC2230"/>
      <c r="BD2230"/>
      <c r="BE2230"/>
      <c r="BF2230"/>
      <c r="BG2230" t="inlineStr">
        <is>
          <t>Day(s)</t>
        </is>
      </c>
      <c r="BH2230"/>
      <c r="BI2230" t="inlineStr">
        <is>
          <t>DTXSID2034388</t>
        </is>
      </c>
      <c r="BJ2230"/>
      <c r="BK2230"/>
      <c r="BL2230" t="inlineStr">
        <is>
          <t>Acute</t>
        </is>
      </c>
      <c r="BM2230"/>
      <c r="BN2230"/>
      <c r="BO2230"/>
      <c r="BP2230"/>
      <c r="BQ2230"/>
      <c r="BR2230"/>
      <c r="BS2230"/>
      <c r="BT2230" t="inlineStr">
        <is>
          <t>--</t>
        </is>
      </c>
      <c r="BU2230"/>
      <c r="BV2230"/>
      <c r="BW2230"/>
      <c r="BX2230"/>
      <c r="BY2230"/>
      <c r="BZ2230"/>
      <c r="CA2230"/>
      <c r="CB2230"/>
      <c r="CC2230"/>
      <c r="CD2230"/>
      <c r="CE2230"/>
      <c r="CF2230"/>
      <c r="CG2230"/>
      <c r="CH2230"/>
      <c r="CI2230"/>
      <c r="CJ2230" t="inlineStr">
        <is>
          <t xml:space="preserve">SOURCE/MUSKIE HATCHERY, ASBURY, NEW JERSEY//   </t>
        </is>
      </c>
      <c r="CK2230" t="inlineStr">
        <is>
          <t>National Association of Photographic Manufacturers</t>
        </is>
      </c>
      <c r="CL2230" t="n">
        <v>167113.0</v>
      </c>
      <c r="CM2230" t="inlineStr">
        <is>
          <t>Environmental Effect of Photoprocessing Chemicals Vol I and II (557)</t>
        </is>
      </c>
      <c r="CN2230" t="inlineStr">
        <is>
          <t>EPA/OTS Doc. #40-8469216:536 p.</t>
        </is>
      </c>
      <c r="CO2230" t="n">
        <v>1974.0</v>
      </c>
      <c r="CP2230" t="inlineStr">
        <is>
          <t>National Association of Photographic Manufacturers (1974). Environmental Effect of Photoprocessing Chemicals Vol I and II (557). EPA/OTS Doc. #40-8469216, 536 p. ECOREF#:167113</t>
        </is>
      </c>
    </row>
    <row r="2231">
      <c r="A2231" t="n">
        <v>1330785.0</v>
      </c>
      <c r="B2231" t="inlineStr">
        <is>
          <t>Phosphoric acid, Tris(methylphenyl) ester</t>
        </is>
      </c>
      <c r="C2231" t="inlineStr">
        <is>
          <t>Special Grade</t>
        </is>
      </c>
      <c r="D2231" t="inlineStr">
        <is>
          <t>Unmeasured</t>
        </is>
      </c>
      <c r="E2231" t="inlineStr">
        <is>
          <t>United States Environmental Protection Agency</t>
        </is>
      </c>
      <c r="F2231"/>
      <c r="G2231"/>
      <c r="H2231"/>
      <c r="I2231"/>
      <c r="J2231"/>
      <c r="K2231"/>
      <c r="L2231" t="inlineStr">
        <is>
          <t>Pimephales promelas</t>
        </is>
      </c>
      <c r="M2231" t="inlineStr">
        <is>
          <t>Fathead Minnow</t>
        </is>
      </c>
      <c r="N2231"/>
      <c r="O2231"/>
      <c r="P2231" t="n">
        <v>5.0</v>
      </c>
      <c r="Q2231"/>
      <c r="R2231"/>
      <c r="S2231"/>
      <c r="T2231"/>
      <c r="U2231" t="inlineStr">
        <is>
          <t>Month(s)</t>
        </is>
      </c>
      <c r="V2231" t="inlineStr">
        <is>
          <t>Static</t>
        </is>
      </c>
      <c r="W2231" t="inlineStr">
        <is>
          <t>Fresh water</t>
        </is>
      </c>
      <c r="X2231" t="inlineStr">
        <is>
          <t>Lab</t>
        </is>
      </c>
      <c r="Y2231" t="n">
        <v>7.0</v>
      </c>
      <c r="Z2231" t="inlineStr">
        <is>
          <t>Active ingredient</t>
        </is>
      </c>
      <c r="AA2231"/>
      <c r="AB2231" t="n">
        <v>44.8</v>
      </c>
      <c r="AC2231"/>
      <c r="AD2231" t="n">
        <v>37.0</v>
      </c>
      <c r="AE2231"/>
      <c r="AF2231" t="n">
        <v>54.3</v>
      </c>
      <c r="AG2231" t="inlineStr">
        <is>
          <t>AI mg/L</t>
        </is>
      </c>
      <c r="AH2231"/>
      <c r="AI2231"/>
      <c r="AJ2231"/>
      <c r="AK2231"/>
      <c r="AL2231"/>
      <c r="AM2231"/>
      <c r="AN2231"/>
      <c r="AO2231"/>
      <c r="AP2231"/>
      <c r="AQ2231"/>
      <c r="AR2231"/>
      <c r="AS2231"/>
      <c r="AT2231"/>
      <c r="AU2231"/>
      <c r="AV2231"/>
      <c r="AW2231"/>
      <c r="AX2231" t="inlineStr">
        <is>
          <t>Mortality</t>
        </is>
      </c>
      <c r="AY2231" t="inlineStr">
        <is>
          <t>Mortality</t>
        </is>
      </c>
      <c r="AZ2231" t="inlineStr">
        <is>
          <t>LC50</t>
        </is>
      </c>
      <c r="BA2231"/>
      <c r="BB2231" t="n">
        <v>4.0</v>
      </c>
      <c r="BC2231"/>
      <c r="BD2231"/>
      <c r="BE2231"/>
      <c r="BF2231"/>
      <c r="BG2231" t="inlineStr">
        <is>
          <t>Day(s)</t>
        </is>
      </c>
      <c r="BH2231"/>
      <c r="BI2231" t="inlineStr">
        <is>
          <t>DTXSID4021391</t>
        </is>
      </c>
      <c r="BJ2231"/>
      <c r="BK2231"/>
      <c r="BL2231" t="inlineStr">
        <is>
          <t>Acute</t>
        </is>
      </c>
      <c r="BM2231"/>
      <c r="BN2231"/>
      <c r="BO2231"/>
      <c r="BP2231"/>
      <c r="BQ2231"/>
      <c r="BR2231"/>
      <c r="BS2231"/>
      <c r="BT2231" t="inlineStr">
        <is>
          <t>--</t>
        </is>
      </c>
      <c r="BU2231"/>
      <c r="BV2231"/>
      <c r="BW2231"/>
      <c r="BX2231"/>
      <c r="BY2231"/>
      <c r="BZ2231"/>
      <c r="CA2231"/>
      <c r="CB2231"/>
      <c r="CC2231"/>
      <c r="CD2231"/>
      <c r="CE2231"/>
      <c r="CF2231"/>
      <c r="CG2231"/>
      <c r="CH2231"/>
      <c r="CI2231"/>
      <c r="CJ2231" t="inlineStr">
        <is>
          <t xml:space="preserve">SOURCE/UNION CARBIDE ENVIRONMENTAL SERVICES LAB, PARENTAL STOCK OBTAINED FROM NATIONAL WATER QUALITY LABORATORY, DULUTH, MINNESOTA//CONTR/C,V,P//TMETH/US EPA-660/3-75-009, 1975//MEDIA/RECONSTITUTED WELL WATER//   </t>
        </is>
      </c>
      <c r="CK2231" t="inlineStr">
        <is>
          <t>EPA/OTS</t>
        </is>
      </c>
      <c r="CL2231" t="n">
        <v>179719.0</v>
      </c>
      <c r="CM2231" t="inlineStr">
        <is>
          <t>Technical and Toxicological Information on Various Materials from the FMC Corp</t>
        </is>
      </c>
      <c r="CN2231" t="inlineStr">
        <is>
          <t>EPA/OTS 40-7942486:370 p.</t>
        </is>
      </c>
      <c r="CO2231" t="n">
        <v>2000.0</v>
      </c>
      <c r="CP2231" t="inlineStr">
        <is>
          <t>EPA/OTS (2000). Technical and Toxicological Information on Various Materials from the FMC Corp. EPA/OTS 40-7942486, 370 p. ECOREF#:179719</t>
        </is>
      </c>
    </row>
    <row r="2232">
      <c r="A2232" t="n">
        <v>1330785.0</v>
      </c>
      <c r="B2232" t="inlineStr">
        <is>
          <t>Phosphoric acid, Tris(methylphenyl) ester</t>
        </is>
      </c>
      <c r="C2232" t="inlineStr">
        <is>
          <t>Standard</t>
        </is>
      </c>
      <c r="D2232" t="inlineStr">
        <is>
          <t>Unmeasured</t>
        </is>
      </c>
      <c r="E2232" t="inlineStr">
        <is>
          <t>United States Environmental Protection Agency</t>
        </is>
      </c>
      <c r="F2232"/>
      <c r="G2232"/>
      <c r="H2232"/>
      <c r="I2232"/>
      <c r="J2232"/>
      <c r="K2232"/>
      <c r="L2232" t="inlineStr">
        <is>
          <t>Pimephales promelas</t>
        </is>
      </c>
      <c r="M2232" t="inlineStr">
        <is>
          <t>Fathead Minnow</t>
        </is>
      </c>
      <c r="N2232"/>
      <c r="O2232"/>
      <c r="P2232" t="n">
        <v>6.0</v>
      </c>
      <c r="Q2232"/>
      <c r="R2232"/>
      <c r="S2232"/>
      <c r="T2232"/>
      <c r="U2232" t="inlineStr">
        <is>
          <t>Month(s)</t>
        </is>
      </c>
      <c r="V2232" t="inlineStr">
        <is>
          <t>Static</t>
        </is>
      </c>
      <c r="W2232" t="inlineStr">
        <is>
          <t>Fresh water</t>
        </is>
      </c>
      <c r="X2232" t="inlineStr">
        <is>
          <t>Lab</t>
        </is>
      </c>
      <c r="Y2232" t="n">
        <v>7.0</v>
      </c>
      <c r="Z2232" t="inlineStr">
        <is>
          <t>Active ingredient</t>
        </is>
      </c>
      <c r="AA2232" t="inlineStr">
        <is>
          <t>&gt;</t>
        </is>
      </c>
      <c r="AB2232" t="n">
        <v>100.0</v>
      </c>
      <c r="AC2232"/>
      <c r="AD2232"/>
      <c r="AE2232"/>
      <c r="AF2232"/>
      <c r="AG2232" t="inlineStr">
        <is>
          <t>AI mg/L</t>
        </is>
      </c>
      <c r="AH2232"/>
      <c r="AI2232"/>
      <c r="AJ2232"/>
      <c r="AK2232"/>
      <c r="AL2232"/>
      <c r="AM2232"/>
      <c r="AN2232"/>
      <c r="AO2232"/>
      <c r="AP2232"/>
      <c r="AQ2232"/>
      <c r="AR2232"/>
      <c r="AS2232"/>
      <c r="AT2232"/>
      <c r="AU2232"/>
      <c r="AV2232"/>
      <c r="AW2232"/>
      <c r="AX2232" t="inlineStr">
        <is>
          <t>Mortality</t>
        </is>
      </c>
      <c r="AY2232" t="inlineStr">
        <is>
          <t>Mortality</t>
        </is>
      </c>
      <c r="AZ2232" t="inlineStr">
        <is>
          <t>LC50</t>
        </is>
      </c>
      <c r="BA2232"/>
      <c r="BB2232" t="n">
        <v>4.0</v>
      </c>
      <c r="BC2232"/>
      <c r="BD2232"/>
      <c r="BE2232"/>
      <c r="BF2232"/>
      <c r="BG2232" t="inlineStr">
        <is>
          <t>Day(s)</t>
        </is>
      </c>
      <c r="BH2232"/>
      <c r="BI2232" t="inlineStr">
        <is>
          <t>DTXSID4021391</t>
        </is>
      </c>
      <c r="BJ2232"/>
      <c r="BK2232"/>
      <c r="BL2232" t="inlineStr">
        <is>
          <t>Acute</t>
        </is>
      </c>
      <c r="BM2232"/>
      <c r="BN2232"/>
      <c r="BO2232"/>
      <c r="BP2232"/>
      <c r="BQ2232"/>
      <c r="BR2232"/>
      <c r="BS2232"/>
      <c r="BT2232" t="inlineStr">
        <is>
          <t>--</t>
        </is>
      </c>
      <c r="BU2232"/>
      <c r="BV2232"/>
      <c r="BW2232"/>
      <c r="BX2232"/>
      <c r="BY2232"/>
      <c r="BZ2232"/>
      <c r="CA2232"/>
      <c r="CB2232"/>
      <c r="CC2232"/>
      <c r="CD2232"/>
      <c r="CE2232"/>
      <c r="CF2232"/>
      <c r="CG2232"/>
      <c r="CH2232"/>
      <c r="CI2232"/>
      <c r="CJ2232" t="inlineStr">
        <is>
          <t xml:space="preserve">SOURCE/UNION CARBIDE ENVIRONMENTAL SERVICES LAB, PARENTAL STOCK OBTAINED FROM NATIONAL WATER QUALITY LABORATORY, DULUTH, MINNESOTA//CONTR/C,V,P//TMETH/US EPA-660/3-75-009, 1975//MEDIA/RECONSTITUTED WELL WATER//   </t>
        </is>
      </c>
      <c r="CK2232" t="inlineStr">
        <is>
          <t>EPA/OTS</t>
        </is>
      </c>
      <c r="CL2232" t="n">
        <v>179719.0</v>
      </c>
      <c r="CM2232" t="inlineStr">
        <is>
          <t>Technical and Toxicological Information on Various Materials from the FMC Corp</t>
        </is>
      </c>
      <c r="CN2232" t="inlineStr">
        <is>
          <t>EPA/OTS 40-7942486:370 p.</t>
        </is>
      </c>
      <c r="CO2232" t="n">
        <v>2000.0</v>
      </c>
      <c r="CP2232" t="inlineStr">
        <is>
          <t>EPA/OTS (2000). Technical and Toxicological Information on Various Materials from the FMC Corp. EPA/OTS 40-7942486, 370 p. ECOREF#:179719</t>
        </is>
      </c>
    </row>
    <row r="2233">
      <c r="A2233" t="n">
        <v>1344678.0</v>
      </c>
      <c r="B2233" t="inlineStr">
        <is>
          <t>Copper chloride</t>
        </is>
      </c>
      <c r="C2233" t="inlineStr">
        <is>
          <t>Reagent Grade, Purissium, Purum, Puriss, Puris, Reinst</t>
        </is>
      </c>
      <c r="D2233" t="inlineStr">
        <is>
          <t>Unmeasured</t>
        </is>
      </c>
      <c r="E2233" t="inlineStr">
        <is>
          <t>Not coded</t>
        </is>
      </c>
      <c r="F2233"/>
      <c r="G2233"/>
      <c r="H2233"/>
      <c r="I2233"/>
      <c r="J2233"/>
      <c r="K2233"/>
      <c r="L2233" t="inlineStr">
        <is>
          <t>Pimephales promelas</t>
        </is>
      </c>
      <c r="M2233" t="inlineStr">
        <is>
          <t>Fathead Minnow</t>
        </is>
      </c>
      <c r="N2233" t="inlineStr">
        <is>
          <t>Larva</t>
        </is>
      </c>
      <c r="O2233"/>
      <c r="P2233"/>
      <c r="Q2233"/>
      <c r="R2233"/>
      <c r="S2233"/>
      <c r="T2233"/>
      <c r="U2233"/>
      <c r="V2233" t="inlineStr">
        <is>
          <t>Static</t>
        </is>
      </c>
      <c r="W2233" t="inlineStr">
        <is>
          <t>Fresh water</t>
        </is>
      </c>
      <c r="X2233" t="inlineStr">
        <is>
          <t>Lab</t>
        </is>
      </c>
      <c r="Y2233"/>
      <c r="Z2233" t="inlineStr">
        <is>
          <t>Total</t>
        </is>
      </c>
      <c r="AA2233" t="inlineStr">
        <is>
          <t>&gt;</t>
        </is>
      </c>
      <c r="AB2233" t="n">
        <v>0.988</v>
      </c>
      <c r="AC2233"/>
      <c r="AD2233"/>
      <c r="AE2233"/>
      <c r="AF2233"/>
      <c r="AG2233" t="inlineStr">
        <is>
          <t>AI mg/L</t>
        </is>
      </c>
      <c r="AH2233"/>
      <c r="AI2233"/>
      <c r="AJ2233"/>
      <c r="AK2233"/>
      <c r="AL2233"/>
      <c r="AM2233"/>
      <c r="AN2233"/>
      <c r="AO2233"/>
      <c r="AP2233"/>
      <c r="AQ2233"/>
      <c r="AR2233"/>
      <c r="AS2233"/>
      <c r="AT2233"/>
      <c r="AU2233"/>
      <c r="AV2233"/>
      <c r="AW2233"/>
      <c r="AX2233" t="inlineStr">
        <is>
          <t>Mortality</t>
        </is>
      </c>
      <c r="AY2233" t="inlineStr">
        <is>
          <t>Mortality</t>
        </is>
      </c>
      <c r="AZ2233" t="inlineStr">
        <is>
          <t>LC50</t>
        </is>
      </c>
      <c r="BA2233"/>
      <c r="BB2233" t="n">
        <v>4.0</v>
      </c>
      <c r="BC2233"/>
      <c r="BD2233"/>
      <c r="BE2233"/>
      <c r="BF2233"/>
      <c r="BG2233" t="inlineStr">
        <is>
          <t>Day(s)</t>
        </is>
      </c>
      <c r="BH2233"/>
      <c r="BI2233" t="inlineStr">
        <is>
          <t>DTXSID80873496</t>
        </is>
      </c>
      <c r="BJ2233"/>
      <c r="BK2233"/>
      <c r="BL2233"/>
      <c r="BM2233"/>
      <c r="BN2233"/>
      <c r="BO2233"/>
      <c r="BP2233"/>
      <c r="BQ2233"/>
      <c r="BR2233"/>
      <c r="BS2233"/>
      <c r="BT2233" t="inlineStr">
        <is>
          <t>--</t>
        </is>
      </c>
      <c r="BU2233"/>
      <c r="BV2233"/>
      <c r="BW2233"/>
      <c r="BX2233"/>
      <c r="BY2233"/>
      <c r="BZ2233"/>
      <c r="CA2233"/>
      <c r="CB2233"/>
      <c r="CC2233"/>
      <c r="CD2233"/>
      <c r="CE2233"/>
      <c r="CF2233"/>
      <c r="CG2233"/>
      <c r="CH2233"/>
      <c r="CI2233"/>
      <c r="CJ2233"/>
      <c r="CK2233" t="inlineStr">
        <is>
          <t>Carlson,A.R., H. Nelson, and D. Hammermeister</t>
        </is>
      </c>
      <c r="CL2233" t="n">
        <v>12161.0</v>
      </c>
      <c r="CM2233" t="inlineStr">
        <is>
          <t>Development and Validation of Site-Specific Water Quality Criteria for Copper</t>
        </is>
      </c>
      <c r="CN2233" t="inlineStr">
        <is>
          <t>Environ. Toxicol. Chem.5:997-1012</t>
        </is>
      </c>
      <c r="CO2233" t="n">
        <v>1986.0</v>
      </c>
      <c r="CP2233" t="inlineStr">
        <is>
          <t>Carlson,A.R., H. Nelson, and D. Hammermeister (1986). Development and Validation of Site-Specific Water Quality Criteria for Copper. Environ. Toxicol. Chem., 5, 997-1012. ECOREF#:12161</t>
        </is>
      </c>
    </row>
    <row r="2234">
      <c r="A2234" t="n">
        <v>1344678.0</v>
      </c>
      <c r="B2234" t="inlineStr">
        <is>
          <t>Copper chloride</t>
        </is>
      </c>
      <c r="C2234" t="inlineStr">
        <is>
          <t>Reagent Grade, Purissium, Purum, Puriss, Puris, Reinst</t>
        </is>
      </c>
      <c r="D2234" t="inlineStr">
        <is>
          <t>Unmeasured</t>
        </is>
      </c>
      <c r="E2234" t="inlineStr">
        <is>
          <t>Not coded</t>
        </is>
      </c>
      <c r="F2234"/>
      <c r="G2234"/>
      <c r="H2234"/>
      <c r="I2234"/>
      <c r="J2234"/>
      <c r="K2234"/>
      <c r="L2234" t="inlineStr">
        <is>
          <t>Pimephales promelas</t>
        </is>
      </c>
      <c r="M2234" t="inlineStr">
        <is>
          <t>Fathead Minnow</t>
        </is>
      </c>
      <c r="N2234" t="inlineStr">
        <is>
          <t>Larva</t>
        </is>
      </c>
      <c r="O2234"/>
      <c r="P2234"/>
      <c r="Q2234"/>
      <c r="R2234"/>
      <c r="S2234"/>
      <c r="T2234"/>
      <c r="U2234"/>
      <c r="V2234" t="inlineStr">
        <is>
          <t>Static</t>
        </is>
      </c>
      <c r="W2234" t="inlineStr">
        <is>
          <t>Fresh water</t>
        </is>
      </c>
      <c r="X2234" t="inlineStr">
        <is>
          <t>Lab</t>
        </is>
      </c>
      <c r="Y2234"/>
      <c r="Z2234" t="inlineStr">
        <is>
          <t>Total</t>
        </is>
      </c>
      <c r="AA2234"/>
      <c r="AB2234" t="n">
        <v>0.323</v>
      </c>
      <c r="AC2234"/>
      <c r="AD2234" t="n">
        <v>0.25</v>
      </c>
      <c r="AE2234"/>
      <c r="AF2234" t="n">
        <v>0.417</v>
      </c>
      <c r="AG2234" t="inlineStr">
        <is>
          <t>AI mg/L</t>
        </is>
      </c>
      <c r="AH2234"/>
      <c r="AI2234"/>
      <c r="AJ2234"/>
      <c r="AK2234"/>
      <c r="AL2234"/>
      <c r="AM2234"/>
      <c r="AN2234"/>
      <c r="AO2234"/>
      <c r="AP2234"/>
      <c r="AQ2234"/>
      <c r="AR2234"/>
      <c r="AS2234"/>
      <c r="AT2234"/>
      <c r="AU2234"/>
      <c r="AV2234"/>
      <c r="AW2234"/>
      <c r="AX2234" t="inlineStr">
        <is>
          <t>Mortality</t>
        </is>
      </c>
      <c r="AY2234" t="inlineStr">
        <is>
          <t>Mortality</t>
        </is>
      </c>
      <c r="AZ2234" t="inlineStr">
        <is>
          <t>LC50</t>
        </is>
      </c>
      <c r="BA2234"/>
      <c r="BB2234" t="n">
        <v>4.0</v>
      </c>
      <c r="BC2234"/>
      <c r="BD2234"/>
      <c r="BE2234"/>
      <c r="BF2234"/>
      <c r="BG2234" t="inlineStr">
        <is>
          <t>Day(s)</t>
        </is>
      </c>
      <c r="BH2234"/>
      <c r="BI2234" t="inlineStr">
        <is>
          <t>DTXSID80873496</t>
        </is>
      </c>
      <c r="BJ2234"/>
      <c r="BK2234"/>
      <c r="BL2234"/>
      <c r="BM2234"/>
      <c r="BN2234"/>
      <c r="BO2234"/>
      <c r="BP2234"/>
      <c r="BQ2234"/>
      <c r="BR2234"/>
      <c r="BS2234"/>
      <c r="BT2234" t="inlineStr">
        <is>
          <t>--</t>
        </is>
      </c>
      <c r="BU2234"/>
      <c r="BV2234"/>
      <c r="BW2234"/>
      <c r="BX2234"/>
      <c r="BY2234"/>
      <c r="BZ2234"/>
      <c r="CA2234"/>
      <c r="CB2234"/>
      <c r="CC2234"/>
      <c r="CD2234"/>
      <c r="CE2234"/>
      <c r="CF2234"/>
      <c r="CG2234"/>
      <c r="CH2234"/>
      <c r="CI2234"/>
      <c r="CJ2234"/>
      <c r="CK2234" t="inlineStr">
        <is>
          <t>Carlson,A.R., H. Nelson, and D. Hammermeister</t>
        </is>
      </c>
      <c r="CL2234" t="n">
        <v>12161.0</v>
      </c>
      <c r="CM2234" t="inlineStr">
        <is>
          <t>Development and Validation of Site-Specific Water Quality Criteria for Copper</t>
        </is>
      </c>
      <c r="CN2234" t="inlineStr">
        <is>
          <t>Environ. Toxicol. Chem.5:997-1012</t>
        </is>
      </c>
      <c r="CO2234" t="n">
        <v>1986.0</v>
      </c>
      <c r="CP2234" t="inlineStr">
        <is>
          <t>Carlson,A.R., H. Nelson, and D. Hammermeister (1986). Development and Validation of Site-Specific Water Quality Criteria for Copper. Environ. Toxicol. Chem., 5, 997-1012. ECOREF#:12161</t>
        </is>
      </c>
    </row>
    <row r="2235">
      <c r="A2235" t="n">
        <v>1344678.0</v>
      </c>
      <c r="B2235" t="inlineStr">
        <is>
          <t>Copper chloride</t>
        </is>
      </c>
      <c r="C2235" t="inlineStr">
        <is>
          <t>Reagent Grade, Purissium, Purum, Puriss, Puris, Reinst</t>
        </is>
      </c>
      <c r="D2235" t="inlineStr">
        <is>
          <t>Unmeasured</t>
        </is>
      </c>
      <c r="E2235" t="inlineStr">
        <is>
          <t>Not coded</t>
        </is>
      </c>
      <c r="F2235"/>
      <c r="G2235"/>
      <c r="H2235"/>
      <c r="I2235"/>
      <c r="J2235"/>
      <c r="K2235"/>
      <c r="L2235" t="inlineStr">
        <is>
          <t>Pimephales promelas</t>
        </is>
      </c>
      <c r="M2235" t="inlineStr">
        <is>
          <t>Fathead Minnow</t>
        </is>
      </c>
      <c r="N2235" t="inlineStr">
        <is>
          <t>Larva</t>
        </is>
      </c>
      <c r="O2235"/>
      <c r="P2235"/>
      <c r="Q2235"/>
      <c r="R2235"/>
      <c r="S2235"/>
      <c r="T2235"/>
      <c r="U2235"/>
      <c r="V2235" t="inlineStr">
        <is>
          <t>Static</t>
        </is>
      </c>
      <c r="W2235" t="inlineStr">
        <is>
          <t>Fresh water</t>
        </is>
      </c>
      <c r="X2235" t="inlineStr">
        <is>
          <t>Lab</t>
        </is>
      </c>
      <c r="Y2235"/>
      <c r="Z2235" t="inlineStr">
        <is>
          <t>Total</t>
        </is>
      </c>
      <c r="AA2235"/>
      <c r="AB2235" t="n">
        <v>0.055</v>
      </c>
      <c r="AC2235"/>
      <c r="AD2235" t="n">
        <v>0.038</v>
      </c>
      <c r="AE2235"/>
      <c r="AF2235" t="n">
        <v>0.081</v>
      </c>
      <c r="AG2235" t="inlineStr">
        <is>
          <t>AI mg/L</t>
        </is>
      </c>
      <c r="AH2235"/>
      <c r="AI2235"/>
      <c r="AJ2235"/>
      <c r="AK2235"/>
      <c r="AL2235"/>
      <c r="AM2235"/>
      <c r="AN2235"/>
      <c r="AO2235"/>
      <c r="AP2235"/>
      <c r="AQ2235"/>
      <c r="AR2235"/>
      <c r="AS2235"/>
      <c r="AT2235"/>
      <c r="AU2235"/>
      <c r="AV2235"/>
      <c r="AW2235"/>
      <c r="AX2235" t="inlineStr">
        <is>
          <t>Mortality</t>
        </is>
      </c>
      <c r="AY2235" t="inlineStr">
        <is>
          <t>Mortality</t>
        </is>
      </c>
      <c r="AZ2235" t="inlineStr">
        <is>
          <t>LC50</t>
        </is>
      </c>
      <c r="BA2235"/>
      <c r="BB2235" t="n">
        <v>4.0</v>
      </c>
      <c r="BC2235"/>
      <c r="BD2235"/>
      <c r="BE2235"/>
      <c r="BF2235"/>
      <c r="BG2235" t="inlineStr">
        <is>
          <t>Day(s)</t>
        </is>
      </c>
      <c r="BH2235"/>
      <c r="BI2235" t="inlineStr">
        <is>
          <t>DTXSID80873496</t>
        </is>
      </c>
      <c r="BJ2235"/>
      <c r="BK2235"/>
      <c r="BL2235"/>
      <c r="BM2235"/>
      <c r="BN2235"/>
      <c r="BO2235"/>
      <c r="BP2235"/>
      <c r="BQ2235"/>
      <c r="BR2235"/>
      <c r="BS2235"/>
      <c r="BT2235" t="inlineStr">
        <is>
          <t>--</t>
        </is>
      </c>
      <c r="BU2235"/>
      <c r="BV2235"/>
      <c r="BW2235"/>
      <c r="BX2235"/>
      <c r="BY2235"/>
      <c r="BZ2235"/>
      <c r="CA2235"/>
      <c r="CB2235"/>
      <c r="CC2235"/>
      <c r="CD2235"/>
      <c r="CE2235"/>
      <c r="CF2235"/>
      <c r="CG2235"/>
      <c r="CH2235"/>
      <c r="CI2235"/>
      <c r="CJ2235"/>
      <c r="CK2235" t="inlineStr">
        <is>
          <t>Carlson,A.R., H. Nelson, and D. Hammermeister</t>
        </is>
      </c>
      <c r="CL2235" t="n">
        <v>12161.0</v>
      </c>
      <c r="CM2235" t="inlineStr">
        <is>
          <t>Development and Validation of Site-Specific Water Quality Criteria for Copper</t>
        </is>
      </c>
      <c r="CN2235" t="inlineStr">
        <is>
          <t>Environ. Toxicol. Chem.5:997-1012</t>
        </is>
      </c>
      <c r="CO2235" t="n">
        <v>1986.0</v>
      </c>
      <c r="CP2235" t="inlineStr">
        <is>
          <t>Carlson,A.R., H. Nelson, and D. Hammermeister (1986). Development and Validation of Site-Specific Water Quality Criteria for Copper. Environ. Toxicol. Chem., 5, 997-1012. ECOREF#:12161</t>
        </is>
      </c>
    </row>
    <row r="2236">
      <c r="A2236" t="n">
        <v>1344678.0</v>
      </c>
      <c r="B2236" t="inlineStr">
        <is>
          <t>Copper chloride</t>
        </is>
      </c>
      <c r="C2236" t="inlineStr">
        <is>
          <t>Reagent Grade, Purissium, Purum, Puriss, Puris, Reinst</t>
        </is>
      </c>
      <c r="D2236" t="inlineStr">
        <is>
          <t>Unmeasured</t>
        </is>
      </c>
      <c r="E2236" t="inlineStr">
        <is>
          <t>Not coded</t>
        </is>
      </c>
      <c r="F2236"/>
      <c r="G2236"/>
      <c r="H2236"/>
      <c r="I2236"/>
      <c r="J2236"/>
      <c r="K2236"/>
      <c r="L2236" t="inlineStr">
        <is>
          <t>Pimephales promelas</t>
        </is>
      </c>
      <c r="M2236" t="inlineStr">
        <is>
          <t>Fathead Minnow</t>
        </is>
      </c>
      <c r="N2236" t="inlineStr">
        <is>
          <t>Larva</t>
        </is>
      </c>
      <c r="O2236"/>
      <c r="P2236"/>
      <c r="Q2236"/>
      <c r="R2236"/>
      <c r="S2236"/>
      <c r="T2236"/>
      <c r="U2236"/>
      <c r="V2236" t="inlineStr">
        <is>
          <t>Static</t>
        </is>
      </c>
      <c r="W2236" t="inlineStr">
        <is>
          <t>Fresh water</t>
        </is>
      </c>
      <c r="X2236" t="inlineStr">
        <is>
          <t>Lab</t>
        </is>
      </c>
      <c r="Y2236"/>
      <c r="Z2236" t="inlineStr">
        <is>
          <t>Total</t>
        </is>
      </c>
      <c r="AA2236"/>
      <c r="AB2236" t="n">
        <v>0.18</v>
      </c>
      <c r="AC2236"/>
      <c r="AD2236" t="n">
        <v>0.166</v>
      </c>
      <c r="AE2236"/>
      <c r="AF2236" t="n">
        <v>0.195</v>
      </c>
      <c r="AG2236" t="inlineStr">
        <is>
          <t>AI mg/L</t>
        </is>
      </c>
      <c r="AH2236"/>
      <c r="AI2236"/>
      <c r="AJ2236"/>
      <c r="AK2236"/>
      <c r="AL2236"/>
      <c r="AM2236"/>
      <c r="AN2236"/>
      <c r="AO2236"/>
      <c r="AP2236"/>
      <c r="AQ2236"/>
      <c r="AR2236"/>
      <c r="AS2236"/>
      <c r="AT2236"/>
      <c r="AU2236"/>
      <c r="AV2236"/>
      <c r="AW2236"/>
      <c r="AX2236" t="inlineStr">
        <is>
          <t>Mortality</t>
        </is>
      </c>
      <c r="AY2236" t="inlineStr">
        <is>
          <t>Mortality</t>
        </is>
      </c>
      <c r="AZ2236" t="inlineStr">
        <is>
          <t>LC50</t>
        </is>
      </c>
      <c r="BA2236"/>
      <c r="BB2236" t="n">
        <v>4.0</v>
      </c>
      <c r="BC2236"/>
      <c r="BD2236"/>
      <c r="BE2236"/>
      <c r="BF2236"/>
      <c r="BG2236" t="inlineStr">
        <is>
          <t>Day(s)</t>
        </is>
      </c>
      <c r="BH2236"/>
      <c r="BI2236" t="inlineStr">
        <is>
          <t>DTXSID80873496</t>
        </is>
      </c>
      <c r="BJ2236"/>
      <c r="BK2236"/>
      <c r="BL2236"/>
      <c r="BM2236"/>
      <c r="BN2236"/>
      <c r="BO2236"/>
      <c r="BP2236"/>
      <c r="BQ2236"/>
      <c r="BR2236"/>
      <c r="BS2236"/>
      <c r="BT2236" t="inlineStr">
        <is>
          <t>--</t>
        </is>
      </c>
      <c r="BU2236"/>
      <c r="BV2236"/>
      <c r="BW2236"/>
      <c r="BX2236"/>
      <c r="BY2236"/>
      <c r="BZ2236"/>
      <c r="CA2236"/>
      <c r="CB2236"/>
      <c r="CC2236"/>
      <c r="CD2236"/>
      <c r="CE2236"/>
      <c r="CF2236"/>
      <c r="CG2236"/>
      <c r="CH2236"/>
      <c r="CI2236"/>
      <c r="CJ2236"/>
      <c r="CK2236" t="inlineStr">
        <is>
          <t>Carlson,A.R., H. Nelson, and D. Hammermeister</t>
        </is>
      </c>
      <c r="CL2236" t="n">
        <v>12161.0</v>
      </c>
      <c r="CM2236" t="inlineStr">
        <is>
          <t>Development and Validation of Site-Specific Water Quality Criteria for Copper</t>
        </is>
      </c>
      <c r="CN2236" t="inlineStr">
        <is>
          <t>Environ. Toxicol. Chem.5:997-1012</t>
        </is>
      </c>
      <c r="CO2236" t="n">
        <v>1986.0</v>
      </c>
      <c r="CP2236" t="inlineStr">
        <is>
          <t>Carlson,A.R., H. Nelson, and D. Hammermeister (1986). Development and Validation of Site-Specific Water Quality Criteria for Copper. Environ. Toxicol. Chem., 5, 997-1012. ECOREF#:12161</t>
        </is>
      </c>
    </row>
    <row r="2237">
      <c r="A2237" t="n">
        <v>1344678.0</v>
      </c>
      <c r="B2237" t="inlineStr">
        <is>
          <t>Copper chloride</t>
        </is>
      </c>
      <c r="C2237" t="inlineStr">
        <is>
          <t>Reagent Grade, Purissium, Purum, Puriss, Puris, Reinst</t>
        </is>
      </c>
      <c r="D2237" t="inlineStr">
        <is>
          <t>Unmeasured</t>
        </is>
      </c>
      <c r="E2237" t="inlineStr">
        <is>
          <t>Not coded</t>
        </is>
      </c>
      <c r="F2237"/>
      <c r="G2237"/>
      <c r="H2237"/>
      <c r="I2237"/>
      <c r="J2237"/>
      <c r="K2237"/>
      <c r="L2237" t="inlineStr">
        <is>
          <t>Pimephales promelas</t>
        </is>
      </c>
      <c r="M2237" t="inlineStr">
        <is>
          <t>Fathead Minnow</t>
        </is>
      </c>
      <c r="N2237" t="inlineStr">
        <is>
          <t>Larva</t>
        </is>
      </c>
      <c r="O2237"/>
      <c r="P2237"/>
      <c r="Q2237"/>
      <c r="R2237"/>
      <c r="S2237"/>
      <c r="T2237"/>
      <c r="U2237"/>
      <c r="V2237" t="inlineStr">
        <is>
          <t>Static</t>
        </is>
      </c>
      <c r="W2237" t="inlineStr">
        <is>
          <t>Fresh water</t>
        </is>
      </c>
      <c r="X2237" t="inlineStr">
        <is>
          <t>Lab</t>
        </is>
      </c>
      <c r="Y2237"/>
      <c r="Z2237" t="inlineStr">
        <is>
          <t>Total</t>
        </is>
      </c>
      <c r="AA2237"/>
      <c r="AB2237" t="n">
        <v>0.511</v>
      </c>
      <c r="AC2237"/>
      <c r="AD2237" t="n">
        <v>0.439</v>
      </c>
      <c r="AE2237"/>
      <c r="AF2237" t="n">
        <v>0.594</v>
      </c>
      <c r="AG2237" t="inlineStr">
        <is>
          <t>AI mg/L</t>
        </is>
      </c>
      <c r="AH2237"/>
      <c r="AI2237"/>
      <c r="AJ2237"/>
      <c r="AK2237"/>
      <c r="AL2237"/>
      <c r="AM2237"/>
      <c r="AN2237"/>
      <c r="AO2237"/>
      <c r="AP2237"/>
      <c r="AQ2237"/>
      <c r="AR2237"/>
      <c r="AS2237"/>
      <c r="AT2237"/>
      <c r="AU2237"/>
      <c r="AV2237"/>
      <c r="AW2237"/>
      <c r="AX2237" t="inlineStr">
        <is>
          <t>Mortality</t>
        </is>
      </c>
      <c r="AY2237" t="inlineStr">
        <is>
          <t>Mortality</t>
        </is>
      </c>
      <c r="AZ2237" t="inlineStr">
        <is>
          <t>LC50</t>
        </is>
      </c>
      <c r="BA2237"/>
      <c r="BB2237" t="n">
        <v>4.0</v>
      </c>
      <c r="BC2237"/>
      <c r="BD2237"/>
      <c r="BE2237"/>
      <c r="BF2237"/>
      <c r="BG2237" t="inlineStr">
        <is>
          <t>Day(s)</t>
        </is>
      </c>
      <c r="BH2237"/>
      <c r="BI2237" t="inlineStr">
        <is>
          <t>DTXSID80873496</t>
        </is>
      </c>
      <c r="BJ2237"/>
      <c r="BK2237"/>
      <c r="BL2237"/>
      <c r="BM2237"/>
      <c r="BN2237"/>
      <c r="BO2237"/>
      <c r="BP2237"/>
      <c r="BQ2237"/>
      <c r="BR2237"/>
      <c r="BS2237"/>
      <c r="BT2237" t="inlineStr">
        <is>
          <t>--</t>
        </is>
      </c>
      <c r="BU2237"/>
      <c r="BV2237"/>
      <c r="BW2237"/>
      <c r="BX2237"/>
      <c r="BY2237"/>
      <c r="BZ2237"/>
      <c r="CA2237"/>
      <c r="CB2237"/>
      <c r="CC2237"/>
      <c r="CD2237"/>
      <c r="CE2237"/>
      <c r="CF2237"/>
      <c r="CG2237"/>
      <c r="CH2237"/>
      <c r="CI2237"/>
      <c r="CJ2237"/>
      <c r="CK2237" t="inlineStr">
        <is>
          <t>Carlson,A.R., H. Nelson, and D. Hammermeister</t>
        </is>
      </c>
      <c r="CL2237" t="n">
        <v>12161.0</v>
      </c>
      <c r="CM2237" t="inlineStr">
        <is>
          <t>Development and Validation of Site-Specific Water Quality Criteria for Copper</t>
        </is>
      </c>
      <c r="CN2237" t="inlineStr">
        <is>
          <t>Environ. Toxicol. Chem.5:997-1012</t>
        </is>
      </c>
      <c r="CO2237" t="n">
        <v>1986.0</v>
      </c>
      <c r="CP2237" t="inlineStr">
        <is>
          <t>Carlson,A.R., H. Nelson, and D. Hammermeister (1986). Development and Validation of Site-Specific Water Quality Criteria for Copper. Environ. Toxicol. Chem., 5, 997-1012. ECOREF#:12161</t>
        </is>
      </c>
    </row>
    <row r="2238">
      <c r="A2238" t="n">
        <v>1344678.0</v>
      </c>
      <c r="B2238" t="inlineStr">
        <is>
          <t>Copper chloride</t>
        </is>
      </c>
      <c r="C2238" t="inlineStr">
        <is>
          <t>Reagent Grade, Purissium, Purum, Puriss, Puris, Reinst</t>
        </is>
      </c>
      <c r="D2238" t="inlineStr">
        <is>
          <t>Unmeasured</t>
        </is>
      </c>
      <c r="E2238" t="inlineStr">
        <is>
          <t>Not coded</t>
        </is>
      </c>
      <c r="F2238"/>
      <c r="G2238"/>
      <c r="H2238"/>
      <c r="I2238"/>
      <c r="J2238"/>
      <c r="K2238"/>
      <c r="L2238" t="inlineStr">
        <is>
          <t>Pimephales promelas</t>
        </is>
      </c>
      <c r="M2238" t="inlineStr">
        <is>
          <t>Fathead Minnow</t>
        </is>
      </c>
      <c r="N2238" t="inlineStr">
        <is>
          <t>Larva</t>
        </is>
      </c>
      <c r="O2238"/>
      <c r="P2238"/>
      <c r="Q2238"/>
      <c r="R2238"/>
      <c r="S2238"/>
      <c r="T2238"/>
      <c r="U2238"/>
      <c r="V2238" t="inlineStr">
        <is>
          <t>Static</t>
        </is>
      </c>
      <c r="W2238" t="inlineStr">
        <is>
          <t>Fresh water</t>
        </is>
      </c>
      <c r="X2238" t="inlineStr">
        <is>
          <t>Lab</t>
        </is>
      </c>
      <c r="Y2238"/>
      <c r="Z2238" t="inlineStr">
        <is>
          <t>Total</t>
        </is>
      </c>
      <c r="AA2238"/>
      <c r="AB2238" t="n">
        <v>0.085</v>
      </c>
      <c r="AC2238"/>
      <c r="AD2238" t="n">
        <v>0.064</v>
      </c>
      <c r="AE2238"/>
      <c r="AF2238" t="n">
        <v>0.112</v>
      </c>
      <c r="AG2238" t="inlineStr">
        <is>
          <t>AI mg/L</t>
        </is>
      </c>
      <c r="AH2238"/>
      <c r="AI2238"/>
      <c r="AJ2238"/>
      <c r="AK2238"/>
      <c r="AL2238"/>
      <c r="AM2238"/>
      <c r="AN2238"/>
      <c r="AO2238"/>
      <c r="AP2238"/>
      <c r="AQ2238"/>
      <c r="AR2238"/>
      <c r="AS2238"/>
      <c r="AT2238"/>
      <c r="AU2238"/>
      <c r="AV2238"/>
      <c r="AW2238"/>
      <c r="AX2238" t="inlineStr">
        <is>
          <t>Mortality</t>
        </is>
      </c>
      <c r="AY2238" t="inlineStr">
        <is>
          <t>Mortality</t>
        </is>
      </c>
      <c r="AZ2238" t="inlineStr">
        <is>
          <t>LC50</t>
        </is>
      </c>
      <c r="BA2238"/>
      <c r="BB2238" t="n">
        <v>4.0</v>
      </c>
      <c r="BC2238"/>
      <c r="BD2238"/>
      <c r="BE2238"/>
      <c r="BF2238"/>
      <c r="BG2238" t="inlineStr">
        <is>
          <t>Day(s)</t>
        </is>
      </c>
      <c r="BH2238"/>
      <c r="BI2238" t="inlineStr">
        <is>
          <t>DTXSID80873496</t>
        </is>
      </c>
      <c r="BJ2238"/>
      <c r="BK2238"/>
      <c r="BL2238"/>
      <c r="BM2238"/>
      <c r="BN2238"/>
      <c r="BO2238"/>
      <c r="BP2238"/>
      <c r="BQ2238"/>
      <c r="BR2238"/>
      <c r="BS2238"/>
      <c r="BT2238" t="inlineStr">
        <is>
          <t>--</t>
        </is>
      </c>
      <c r="BU2238"/>
      <c r="BV2238"/>
      <c r="BW2238"/>
      <c r="BX2238"/>
      <c r="BY2238"/>
      <c r="BZ2238"/>
      <c r="CA2238"/>
      <c r="CB2238"/>
      <c r="CC2238"/>
      <c r="CD2238"/>
      <c r="CE2238"/>
      <c r="CF2238"/>
      <c r="CG2238"/>
      <c r="CH2238"/>
      <c r="CI2238"/>
      <c r="CJ2238"/>
      <c r="CK2238" t="inlineStr">
        <is>
          <t>Carlson,A.R., H. Nelson, and D. Hammermeister</t>
        </is>
      </c>
      <c r="CL2238" t="n">
        <v>12161.0</v>
      </c>
      <c r="CM2238" t="inlineStr">
        <is>
          <t>Development and Validation of Site-Specific Water Quality Criteria for Copper</t>
        </is>
      </c>
      <c r="CN2238" t="inlineStr">
        <is>
          <t>Environ. Toxicol. Chem.5:997-1012</t>
        </is>
      </c>
      <c r="CO2238" t="n">
        <v>1986.0</v>
      </c>
      <c r="CP2238" t="inlineStr">
        <is>
          <t>Carlson,A.R., H. Nelson, and D. Hammermeister (1986). Development and Validation of Site-Specific Water Quality Criteria for Copper. Environ. Toxicol. Chem., 5, 997-1012. ECOREF#:12161</t>
        </is>
      </c>
    </row>
    <row r="2239">
      <c r="A2239" t="n">
        <v>1344816.0</v>
      </c>
      <c r="B2239" t="inlineStr">
        <is>
          <t>Calcium sulfide (Ca(Sx))</t>
        </is>
      </c>
      <c r="C2239"/>
      <c r="D2239" t="inlineStr">
        <is>
          <t>Not reported</t>
        </is>
      </c>
      <c r="E2239" t="inlineStr">
        <is>
          <t>Not coded</t>
        </is>
      </c>
      <c r="F2239"/>
      <c r="G2239" t="n">
        <v>29.0</v>
      </c>
      <c r="H2239"/>
      <c r="I2239"/>
      <c r="J2239"/>
      <c r="K2239"/>
      <c r="L2239" t="inlineStr">
        <is>
          <t>Pimephales promelas</t>
        </is>
      </c>
      <c r="M2239" t="inlineStr">
        <is>
          <t>Fathead Minnow</t>
        </is>
      </c>
      <c r="N2239"/>
      <c r="O2239"/>
      <c r="P2239"/>
      <c r="Q2239"/>
      <c r="R2239"/>
      <c r="S2239"/>
      <c r="T2239"/>
      <c r="U2239"/>
      <c r="V2239" t="inlineStr">
        <is>
          <t>Static</t>
        </is>
      </c>
      <c r="W2239" t="inlineStr">
        <is>
          <t>Fresh water</t>
        </is>
      </c>
      <c r="X2239" t="inlineStr">
        <is>
          <t>Lab</t>
        </is>
      </c>
      <c r="Y2239"/>
      <c r="Z2239" t="inlineStr">
        <is>
          <t>Total</t>
        </is>
      </c>
      <c r="AA2239"/>
      <c r="AB2239" t="n">
        <v>31.6</v>
      </c>
      <c r="AC2239"/>
      <c r="AD2239" t="n">
        <v>24.0</v>
      </c>
      <c r="AE2239"/>
      <c r="AF2239" t="n">
        <v>41.7</v>
      </c>
      <c r="AG2239" t="inlineStr">
        <is>
          <t>AI mg/L</t>
        </is>
      </c>
      <c r="AH2239"/>
      <c r="AI2239"/>
      <c r="AJ2239"/>
      <c r="AK2239"/>
      <c r="AL2239"/>
      <c r="AM2239"/>
      <c r="AN2239"/>
      <c r="AO2239"/>
      <c r="AP2239"/>
      <c r="AQ2239"/>
      <c r="AR2239"/>
      <c r="AS2239"/>
      <c r="AT2239"/>
      <c r="AU2239"/>
      <c r="AV2239"/>
      <c r="AW2239"/>
      <c r="AX2239" t="inlineStr">
        <is>
          <t>Mortality</t>
        </is>
      </c>
      <c r="AY2239" t="inlineStr">
        <is>
          <t>Mortality</t>
        </is>
      </c>
      <c r="AZ2239" t="inlineStr">
        <is>
          <t>LC50</t>
        </is>
      </c>
      <c r="BA2239"/>
      <c r="BB2239" t="n">
        <v>4.0</v>
      </c>
      <c r="BC2239"/>
      <c r="BD2239"/>
      <c r="BE2239"/>
      <c r="BF2239"/>
      <c r="BG2239" t="inlineStr">
        <is>
          <t>Day(s)</t>
        </is>
      </c>
      <c r="BH2239" t="inlineStr">
        <is>
          <t>Liquid</t>
        </is>
      </c>
      <c r="BI2239" t="inlineStr">
        <is>
          <t>DTXSID7034414</t>
        </is>
      </c>
      <c r="BJ2239"/>
      <c r="BK2239"/>
      <c r="BL2239"/>
      <c r="BM2239"/>
      <c r="BN2239"/>
      <c r="BO2239"/>
      <c r="BP2239"/>
      <c r="BQ2239"/>
      <c r="BR2239"/>
      <c r="BS2239"/>
      <c r="BT2239" t="inlineStr">
        <is>
          <t>--</t>
        </is>
      </c>
      <c r="BU2239"/>
      <c r="BV2239"/>
      <c r="BW2239"/>
      <c r="BX2239"/>
      <c r="BY2239"/>
      <c r="BZ2239"/>
      <c r="CA2239"/>
      <c r="CB2239"/>
      <c r="CC2239"/>
      <c r="CD2239"/>
      <c r="CE2239"/>
      <c r="CF2239"/>
      <c r="CG2239"/>
      <c r="CH2239"/>
      <c r="CI2239"/>
      <c r="CJ2239"/>
      <c r="CK2239" t="inlineStr">
        <is>
          <t>Mayer,F.L.,Jr., and M.R. Ellersieck</t>
        </is>
      </c>
      <c r="CL2239" t="n">
        <v>6797.0</v>
      </c>
      <c r="CM2239" t="inlineStr">
        <is>
          <t>Manual of Acute Toxicity: Interpretation and Data Base for 410 Chemicals and 66 Species of Freshwater Animals</t>
        </is>
      </c>
      <c r="CN2239" t="inlineStr">
        <is>
          <t>USDI Fish and Wildlife Service, Publication No.160, Washington, DC:505 p.</t>
        </is>
      </c>
      <c r="CO2239" t="n">
        <v>1986.0</v>
      </c>
      <c r="CP2239" t="inlineStr">
        <is>
          <t>Mayer,F.L.,Jr., and M.R. Ellersieck (1986). Manual of Acute Toxicity: Interpretation and Data Base for 410 Chemicals and 66 Species of Freshwater Animals. USDI Fish and Wildlife Service, Publication No.160, Washington, DC, 505 p. ECOREF#:6797</t>
        </is>
      </c>
    </row>
    <row r="2240">
      <c r="A2240" t="n">
        <v>1397940.0</v>
      </c>
      <c r="B2240" t="inlineStr">
        <is>
          <t>Antimycin A</t>
        </is>
      </c>
      <c r="C2240"/>
      <c r="D2240" t="inlineStr">
        <is>
          <t>Unmeasured</t>
        </is>
      </c>
      <c r="E2240" t="inlineStr">
        <is>
          <t>Not coded</t>
        </is>
      </c>
      <c r="F2240"/>
      <c r="G2240"/>
      <c r="H2240"/>
      <c r="I2240"/>
      <c r="J2240"/>
      <c r="K2240"/>
      <c r="L2240" t="inlineStr">
        <is>
          <t>Pimephales promelas</t>
        </is>
      </c>
      <c r="M2240" t="inlineStr">
        <is>
          <t>Fathead Minnow</t>
        </is>
      </c>
      <c r="N2240"/>
      <c r="O2240"/>
      <c r="P2240"/>
      <c r="Q2240"/>
      <c r="R2240"/>
      <c r="S2240"/>
      <c r="T2240"/>
      <c r="U2240"/>
      <c r="V2240" t="inlineStr">
        <is>
          <t>Static</t>
        </is>
      </c>
      <c r="W2240" t="inlineStr">
        <is>
          <t>Fresh water</t>
        </is>
      </c>
      <c r="X2240" t="inlineStr">
        <is>
          <t>Lab</t>
        </is>
      </c>
      <c r="Y2240" t="n">
        <v>6.0</v>
      </c>
      <c r="Z2240" t="inlineStr">
        <is>
          <t>Formulation</t>
        </is>
      </c>
      <c r="AA2240"/>
      <c r="AB2240" t="n">
        <v>2.8E-5</v>
      </c>
      <c r="AC2240"/>
      <c r="AD2240" t="n">
        <v>2.3E-5</v>
      </c>
      <c r="AE2240"/>
      <c r="AF2240" t="n">
        <v>3.4E-5</v>
      </c>
      <c r="AG2240" t="inlineStr">
        <is>
          <t>AI mg/L</t>
        </is>
      </c>
      <c r="AH2240"/>
      <c r="AI2240"/>
      <c r="AJ2240"/>
      <c r="AK2240"/>
      <c r="AL2240"/>
      <c r="AM2240"/>
      <c r="AN2240"/>
      <c r="AO2240"/>
      <c r="AP2240"/>
      <c r="AQ2240"/>
      <c r="AR2240"/>
      <c r="AS2240"/>
      <c r="AT2240"/>
      <c r="AU2240"/>
      <c r="AV2240"/>
      <c r="AW2240"/>
      <c r="AX2240" t="inlineStr">
        <is>
          <t>Mortality</t>
        </is>
      </c>
      <c r="AY2240" t="inlineStr">
        <is>
          <t>Mortality</t>
        </is>
      </c>
      <c r="AZ2240" t="inlineStr">
        <is>
          <t>LC50</t>
        </is>
      </c>
      <c r="BA2240"/>
      <c r="BB2240" t="n">
        <v>4.0</v>
      </c>
      <c r="BC2240"/>
      <c r="BD2240"/>
      <c r="BE2240"/>
      <c r="BF2240"/>
      <c r="BG2240" t="inlineStr">
        <is>
          <t>Day(s)</t>
        </is>
      </c>
      <c r="BH2240" t="inlineStr">
        <is>
          <t>Active ingredient</t>
        </is>
      </c>
      <c r="BI2240" t="inlineStr">
        <is>
          <t>DTXSID9032325</t>
        </is>
      </c>
      <c r="BJ2240"/>
      <c r="BK2240"/>
      <c r="BL2240"/>
      <c r="BM2240"/>
      <c r="BN2240"/>
      <c r="BO2240"/>
      <c r="BP2240"/>
      <c r="BQ2240"/>
      <c r="BR2240"/>
      <c r="BS2240"/>
      <c r="BT2240" t="inlineStr">
        <is>
          <t>--</t>
        </is>
      </c>
      <c r="BU2240"/>
      <c r="BV2240"/>
      <c r="BW2240"/>
      <c r="BX2240"/>
      <c r="BY2240"/>
      <c r="BZ2240"/>
      <c r="CA2240"/>
      <c r="CB2240"/>
      <c r="CC2240"/>
      <c r="CD2240"/>
      <c r="CE2240"/>
      <c r="CF2240"/>
      <c r="CG2240"/>
      <c r="CH2240"/>
      <c r="CI2240" t="inlineStr">
        <is>
          <t xml:space="preserve"> DNUM/6//DOSES/0.000024/0.000037/0.000056/0.000087/0.00014 mg/L//TESTID/7//CONTR/C AND V//OEF/IN VITRO, FATE,HUMAN HEALTH, BACTERIA, MIXTURE,INHALATION////</t>
        </is>
      </c>
      <c r="CJ2240" t="inlineStr">
        <is>
          <t xml:space="preserve">   DNUM/6//DOSES/0.000024/0.000037/0.000056/0.000087/0.00014 mg/L//TESTID/7//CONTR/C AND V//OEF/IN VITRO, FATE,HUMAN HEALTH, BACTERIA, MIXTURE,INHALATION////</t>
        </is>
      </c>
      <c r="CK2240" t="inlineStr">
        <is>
          <t>Monsanto Co.</t>
        </is>
      </c>
      <c r="CL2240" t="n">
        <v>112108.0</v>
      </c>
      <c r="CM2240" t="inlineStr">
        <is>
          <t>Toxicologic Investigation of: Ureka White</t>
        </is>
      </c>
      <c r="CN2240" t="inlineStr">
        <is>
          <t>EPA/OTS Doc.#878215064:6 p.</t>
        </is>
      </c>
      <c r="CO2240" t="n">
        <v>1985.0</v>
      </c>
      <c r="CP2240" t="inlineStr">
        <is>
          <t>Monsanto Co. (1985). Toxicologic Investigation of: Ureka White. EPA/OTS Doc.#878215064, 6 p. ECOREF#:112108</t>
        </is>
      </c>
    </row>
    <row r="2241">
      <c r="A2241" t="n">
        <v>1397940.0</v>
      </c>
      <c r="B2241" t="inlineStr">
        <is>
          <t>Antimycin A</t>
        </is>
      </c>
      <c r="C2241"/>
      <c r="D2241" t="inlineStr">
        <is>
          <t>Not reported</t>
        </is>
      </c>
      <c r="E2241" t="inlineStr">
        <is>
          <t>Not coded</t>
        </is>
      </c>
      <c r="F2241"/>
      <c r="G2241" t="n">
        <v>95.5</v>
      </c>
      <c r="H2241"/>
      <c r="I2241"/>
      <c r="J2241"/>
      <c r="K2241"/>
      <c r="L2241" t="inlineStr">
        <is>
          <t>Pimephales promelas</t>
        </is>
      </c>
      <c r="M2241" t="inlineStr">
        <is>
          <t>Fathead Minnow</t>
        </is>
      </c>
      <c r="N2241"/>
      <c r="O2241"/>
      <c r="P2241"/>
      <c r="Q2241"/>
      <c r="R2241"/>
      <c r="S2241"/>
      <c r="T2241"/>
      <c r="U2241"/>
      <c r="V2241" t="inlineStr">
        <is>
          <t>Static</t>
        </is>
      </c>
      <c r="W2241" t="inlineStr">
        <is>
          <t>Fresh water</t>
        </is>
      </c>
      <c r="X2241" t="inlineStr">
        <is>
          <t>Lab</t>
        </is>
      </c>
      <c r="Y2241"/>
      <c r="Z2241" t="inlineStr">
        <is>
          <t>Active ingredient</t>
        </is>
      </c>
      <c r="AA2241"/>
      <c r="AB2241" t="n">
        <v>3.22E-5</v>
      </c>
      <c r="AC2241"/>
      <c r="AD2241" t="n">
        <v>2.03E-5</v>
      </c>
      <c r="AE2241"/>
      <c r="AF2241" t="n">
        <v>5.05E-5</v>
      </c>
      <c r="AG2241" t="inlineStr">
        <is>
          <t>AI mg/L</t>
        </is>
      </c>
      <c r="AH2241"/>
      <c r="AI2241"/>
      <c r="AJ2241"/>
      <c r="AK2241"/>
      <c r="AL2241"/>
      <c r="AM2241"/>
      <c r="AN2241"/>
      <c r="AO2241"/>
      <c r="AP2241"/>
      <c r="AQ2241"/>
      <c r="AR2241"/>
      <c r="AS2241"/>
      <c r="AT2241"/>
      <c r="AU2241"/>
      <c r="AV2241"/>
      <c r="AW2241"/>
      <c r="AX2241" t="inlineStr">
        <is>
          <t>Mortality</t>
        </is>
      </c>
      <c r="AY2241" t="inlineStr">
        <is>
          <t>Mortality</t>
        </is>
      </c>
      <c r="AZ2241" t="inlineStr">
        <is>
          <t>LC50</t>
        </is>
      </c>
      <c r="BA2241"/>
      <c r="BB2241" t="n">
        <v>4.0</v>
      </c>
      <c r="BC2241"/>
      <c r="BD2241"/>
      <c r="BE2241"/>
      <c r="BF2241"/>
      <c r="BG2241" t="inlineStr">
        <is>
          <t>Day(s)</t>
        </is>
      </c>
      <c r="BH2241" t="inlineStr">
        <is>
          <t>Pure</t>
        </is>
      </c>
      <c r="BI2241" t="inlineStr">
        <is>
          <t>DTXSID9032325</t>
        </is>
      </c>
      <c r="BJ2241"/>
      <c r="BK2241"/>
      <c r="BL2241"/>
      <c r="BM2241"/>
      <c r="BN2241"/>
      <c r="BO2241"/>
      <c r="BP2241"/>
      <c r="BQ2241"/>
      <c r="BR2241"/>
      <c r="BS2241"/>
      <c r="BT2241" t="inlineStr">
        <is>
          <t>--</t>
        </is>
      </c>
      <c r="BU2241"/>
      <c r="BV2241"/>
      <c r="BW2241"/>
      <c r="BX2241"/>
      <c r="BY2241"/>
      <c r="BZ2241"/>
      <c r="CA2241"/>
      <c r="CB2241"/>
      <c r="CC2241"/>
      <c r="CD2241"/>
      <c r="CE2241"/>
      <c r="CF2241"/>
      <c r="CG2241"/>
      <c r="CH2241"/>
      <c r="CI2241"/>
      <c r="CJ2241"/>
      <c r="CK2241" t="inlineStr">
        <is>
          <t>Mayer,F.L.,Jr., and M.R. Ellersieck</t>
        </is>
      </c>
      <c r="CL2241" t="n">
        <v>6797.0</v>
      </c>
      <c r="CM2241" t="inlineStr">
        <is>
          <t>Manual of Acute Toxicity: Interpretation and Data Base for 410 Chemicals and 66 Species of Freshwater Animals</t>
        </is>
      </c>
      <c r="CN2241" t="inlineStr">
        <is>
          <t>USDI Fish and Wildlife Service, Publication No.160, Washington, DC:505 p.</t>
        </is>
      </c>
      <c r="CO2241" t="n">
        <v>1986.0</v>
      </c>
      <c r="CP2241" t="inlineStr">
        <is>
          <t>Mayer,F.L.,Jr., and M.R. Ellersieck (1986). Manual of Acute Toxicity: Interpretation and Data Base for 410 Chemicals and 66 Species of Freshwater Animals. USDI Fish and Wildlife Service, Publication No.160, Washington, DC, 505 p. ECOREF#:6797</t>
        </is>
      </c>
    </row>
    <row r="2242">
      <c r="A2242" t="n">
        <v>1397940.0</v>
      </c>
      <c r="B2242" t="inlineStr">
        <is>
          <t>Antimycin A</t>
        </is>
      </c>
      <c r="C2242"/>
      <c r="D2242" t="inlineStr">
        <is>
          <t>Not reported</t>
        </is>
      </c>
      <c r="E2242" t="inlineStr">
        <is>
          <t>Not coded</t>
        </is>
      </c>
      <c r="F2242"/>
      <c r="G2242" t="n">
        <v>95.5</v>
      </c>
      <c r="H2242"/>
      <c r="I2242"/>
      <c r="J2242"/>
      <c r="K2242"/>
      <c r="L2242" t="inlineStr">
        <is>
          <t>Pimephales promelas</t>
        </is>
      </c>
      <c r="M2242" t="inlineStr">
        <is>
          <t>Fathead Minnow</t>
        </is>
      </c>
      <c r="N2242"/>
      <c r="O2242"/>
      <c r="P2242"/>
      <c r="Q2242"/>
      <c r="R2242"/>
      <c r="S2242"/>
      <c r="T2242"/>
      <c r="U2242"/>
      <c r="V2242" t="inlineStr">
        <is>
          <t>Flow-through</t>
        </is>
      </c>
      <c r="W2242" t="inlineStr">
        <is>
          <t>Fresh water</t>
        </is>
      </c>
      <c r="X2242" t="inlineStr">
        <is>
          <t>Lab</t>
        </is>
      </c>
      <c r="Y2242"/>
      <c r="Z2242" t="inlineStr">
        <is>
          <t>Active ingredient</t>
        </is>
      </c>
      <c r="AA2242"/>
      <c r="AB2242" t="n">
        <v>1.65E-4</v>
      </c>
      <c r="AC2242"/>
      <c r="AD2242" t="n">
        <v>1.47E-4</v>
      </c>
      <c r="AE2242"/>
      <c r="AF2242" t="n">
        <v>1.85E-4</v>
      </c>
      <c r="AG2242" t="inlineStr">
        <is>
          <t>AI mg/L</t>
        </is>
      </c>
      <c r="AH2242"/>
      <c r="AI2242"/>
      <c r="AJ2242"/>
      <c r="AK2242"/>
      <c r="AL2242"/>
      <c r="AM2242"/>
      <c r="AN2242"/>
      <c r="AO2242"/>
      <c r="AP2242"/>
      <c r="AQ2242"/>
      <c r="AR2242"/>
      <c r="AS2242"/>
      <c r="AT2242"/>
      <c r="AU2242"/>
      <c r="AV2242"/>
      <c r="AW2242"/>
      <c r="AX2242" t="inlineStr">
        <is>
          <t>Mortality</t>
        </is>
      </c>
      <c r="AY2242" t="inlineStr">
        <is>
          <t>Mortality</t>
        </is>
      </c>
      <c r="AZ2242" t="inlineStr">
        <is>
          <t>LC50</t>
        </is>
      </c>
      <c r="BA2242"/>
      <c r="BB2242" t="n">
        <v>4.0</v>
      </c>
      <c r="BC2242"/>
      <c r="BD2242"/>
      <c r="BE2242"/>
      <c r="BF2242"/>
      <c r="BG2242" t="inlineStr">
        <is>
          <t>Day(s)</t>
        </is>
      </c>
      <c r="BH2242" t="inlineStr">
        <is>
          <t>Pure</t>
        </is>
      </c>
      <c r="BI2242" t="inlineStr">
        <is>
          <t>DTXSID9032325</t>
        </is>
      </c>
      <c r="BJ2242"/>
      <c r="BK2242"/>
      <c r="BL2242"/>
      <c r="BM2242"/>
      <c r="BN2242"/>
      <c r="BO2242"/>
      <c r="BP2242"/>
      <c r="BQ2242"/>
      <c r="BR2242"/>
      <c r="BS2242"/>
      <c r="BT2242" t="inlineStr">
        <is>
          <t>--</t>
        </is>
      </c>
      <c r="BU2242"/>
      <c r="BV2242"/>
      <c r="BW2242"/>
      <c r="BX2242"/>
      <c r="BY2242"/>
      <c r="BZ2242"/>
      <c r="CA2242"/>
      <c r="CB2242"/>
      <c r="CC2242"/>
      <c r="CD2242"/>
      <c r="CE2242"/>
      <c r="CF2242"/>
      <c r="CG2242"/>
      <c r="CH2242"/>
      <c r="CI2242"/>
      <c r="CJ2242"/>
      <c r="CK2242" t="inlineStr">
        <is>
          <t>Mayer,F.L.,Jr., and M.R. Ellersieck</t>
        </is>
      </c>
      <c r="CL2242" t="n">
        <v>6797.0</v>
      </c>
      <c r="CM2242" t="inlineStr">
        <is>
          <t>Manual of Acute Toxicity: Interpretation and Data Base for 410 Chemicals and 66 Species of Freshwater Animals</t>
        </is>
      </c>
      <c r="CN2242" t="inlineStr">
        <is>
          <t>USDI Fish and Wildlife Service, Publication No.160, Washington, DC:505 p.</t>
        </is>
      </c>
      <c r="CO2242" t="n">
        <v>1986.0</v>
      </c>
      <c r="CP2242" t="inlineStr">
        <is>
          <t>Mayer,F.L.,Jr., and M.R. Ellersieck (1986). Manual of Acute Toxicity: Interpretation and Data Base for 410 Chemicals and 66 Species of Freshwater Animals. USDI Fish and Wildlife Service, Publication No.160, Washington, DC, 505 p. ECOREF#:6797</t>
        </is>
      </c>
    </row>
    <row r="2243">
      <c r="A2243" t="n">
        <v>1397940.0</v>
      </c>
      <c r="B2243" t="inlineStr">
        <is>
          <t>Antimycin A</t>
        </is>
      </c>
      <c r="C2243"/>
      <c r="D2243" t="inlineStr">
        <is>
          <t>Not reported</t>
        </is>
      </c>
      <c r="E2243" t="inlineStr">
        <is>
          <t>Not coded</t>
        </is>
      </c>
      <c r="F2243"/>
      <c r="G2243" t="n">
        <v>95.5</v>
      </c>
      <c r="H2243"/>
      <c r="I2243"/>
      <c r="J2243"/>
      <c r="K2243"/>
      <c r="L2243" t="inlineStr">
        <is>
          <t>Pimephales promelas</t>
        </is>
      </c>
      <c r="M2243" t="inlineStr">
        <is>
          <t>Fathead Minnow</t>
        </is>
      </c>
      <c r="N2243"/>
      <c r="O2243"/>
      <c r="P2243"/>
      <c r="Q2243"/>
      <c r="R2243"/>
      <c r="S2243"/>
      <c r="T2243"/>
      <c r="U2243"/>
      <c r="V2243" t="inlineStr">
        <is>
          <t>Static</t>
        </is>
      </c>
      <c r="W2243" t="inlineStr">
        <is>
          <t>Fresh water</t>
        </is>
      </c>
      <c r="X2243" t="inlineStr">
        <is>
          <t>Lab</t>
        </is>
      </c>
      <c r="Y2243"/>
      <c r="Z2243" t="inlineStr">
        <is>
          <t>Active ingredient</t>
        </is>
      </c>
      <c r="AA2243"/>
      <c r="AB2243" t="n">
        <v>2.65E-4</v>
      </c>
      <c r="AC2243"/>
      <c r="AD2243" t="n">
        <v>1.02E-4</v>
      </c>
      <c r="AE2243"/>
      <c r="AF2243" t="n">
        <v>6.87E-4</v>
      </c>
      <c r="AG2243" t="inlineStr">
        <is>
          <t>AI mg/L</t>
        </is>
      </c>
      <c r="AH2243"/>
      <c r="AI2243"/>
      <c r="AJ2243"/>
      <c r="AK2243"/>
      <c r="AL2243"/>
      <c r="AM2243"/>
      <c r="AN2243"/>
      <c r="AO2243"/>
      <c r="AP2243"/>
      <c r="AQ2243"/>
      <c r="AR2243"/>
      <c r="AS2243"/>
      <c r="AT2243"/>
      <c r="AU2243"/>
      <c r="AV2243"/>
      <c r="AW2243"/>
      <c r="AX2243" t="inlineStr">
        <is>
          <t>Mortality</t>
        </is>
      </c>
      <c r="AY2243" t="inlineStr">
        <is>
          <t>Mortality</t>
        </is>
      </c>
      <c r="AZ2243" t="inlineStr">
        <is>
          <t>LC50</t>
        </is>
      </c>
      <c r="BA2243"/>
      <c r="BB2243" t="n">
        <v>4.0</v>
      </c>
      <c r="BC2243"/>
      <c r="BD2243"/>
      <c r="BE2243"/>
      <c r="BF2243"/>
      <c r="BG2243" t="inlineStr">
        <is>
          <t>Day(s)</t>
        </is>
      </c>
      <c r="BH2243" t="inlineStr">
        <is>
          <t>Pure</t>
        </is>
      </c>
      <c r="BI2243" t="inlineStr">
        <is>
          <t>DTXSID9032325</t>
        </is>
      </c>
      <c r="BJ2243"/>
      <c r="BK2243"/>
      <c r="BL2243"/>
      <c r="BM2243"/>
      <c r="BN2243"/>
      <c r="BO2243"/>
      <c r="BP2243"/>
      <c r="BQ2243"/>
      <c r="BR2243"/>
      <c r="BS2243"/>
      <c r="BT2243" t="inlineStr">
        <is>
          <t>--</t>
        </is>
      </c>
      <c r="BU2243"/>
      <c r="BV2243"/>
      <c r="BW2243"/>
      <c r="BX2243"/>
      <c r="BY2243"/>
      <c r="BZ2243"/>
      <c r="CA2243"/>
      <c r="CB2243"/>
      <c r="CC2243"/>
      <c r="CD2243"/>
      <c r="CE2243"/>
      <c r="CF2243"/>
      <c r="CG2243"/>
      <c r="CH2243"/>
      <c r="CI2243"/>
      <c r="CJ2243"/>
      <c r="CK2243" t="inlineStr">
        <is>
          <t>Mayer,F.L.,Jr., and M.R. Ellersieck</t>
        </is>
      </c>
      <c r="CL2243" t="n">
        <v>6797.0</v>
      </c>
      <c r="CM2243" t="inlineStr">
        <is>
          <t>Manual of Acute Toxicity: Interpretation and Data Base for 410 Chemicals and 66 Species of Freshwater Animals</t>
        </is>
      </c>
      <c r="CN2243" t="inlineStr">
        <is>
          <t>USDI Fish and Wildlife Service, Publication No.160, Washington, DC:505 p.</t>
        </is>
      </c>
      <c r="CO2243" t="n">
        <v>1986.0</v>
      </c>
      <c r="CP2243" t="inlineStr">
        <is>
          <t>Mayer,F.L.,Jr., and M.R. Ellersieck (1986). Manual of Acute Toxicity: Interpretation and Data Base for 410 Chemicals and 66 Species of Freshwater Animals. USDI Fish and Wildlife Service, Publication No.160, Washington, DC, 505 p. ECOREF#:6797</t>
        </is>
      </c>
    </row>
    <row r="2244">
      <c r="A2244" t="n">
        <v>1397940.0</v>
      </c>
      <c r="B2244" t="inlineStr">
        <is>
          <t>Antimycin A</t>
        </is>
      </c>
      <c r="C2244"/>
      <c r="D2244" t="inlineStr">
        <is>
          <t>Unmeasured</t>
        </is>
      </c>
      <c r="E2244" t="inlineStr">
        <is>
          <t>Not coded</t>
        </is>
      </c>
      <c r="F2244"/>
      <c r="G2244" t="n">
        <v>10.0</v>
      </c>
      <c r="H2244"/>
      <c r="I2244"/>
      <c r="J2244"/>
      <c r="K2244"/>
      <c r="L2244" t="inlineStr">
        <is>
          <t>Pimephales promelas</t>
        </is>
      </c>
      <c r="M2244" t="inlineStr">
        <is>
          <t>Fathead Minnow</t>
        </is>
      </c>
      <c r="N2244"/>
      <c r="O2244"/>
      <c r="P2244"/>
      <c r="Q2244"/>
      <c r="R2244"/>
      <c r="S2244"/>
      <c r="T2244"/>
      <c r="U2244"/>
      <c r="V2244" t="inlineStr">
        <is>
          <t>Static</t>
        </is>
      </c>
      <c r="W2244" t="inlineStr">
        <is>
          <t>Fresh water</t>
        </is>
      </c>
      <c r="X2244" t="inlineStr">
        <is>
          <t>Lab</t>
        </is>
      </c>
      <c r="Y2244"/>
      <c r="Z2244" t="inlineStr">
        <is>
          <t>Active ingredient</t>
        </is>
      </c>
      <c r="AA2244"/>
      <c r="AB2244" t="n">
        <v>8.2E-4</v>
      </c>
      <c r="AC2244"/>
      <c r="AD2244" t="n">
        <v>4.6E-4</v>
      </c>
      <c r="AE2244"/>
      <c r="AF2244" t="n">
        <v>0.00143</v>
      </c>
      <c r="AG2244" t="inlineStr">
        <is>
          <t>AI mg/L</t>
        </is>
      </c>
      <c r="AH2244"/>
      <c r="AI2244"/>
      <c r="AJ2244"/>
      <c r="AK2244"/>
      <c r="AL2244"/>
      <c r="AM2244"/>
      <c r="AN2244"/>
      <c r="AO2244"/>
      <c r="AP2244"/>
      <c r="AQ2244"/>
      <c r="AR2244"/>
      <c r="AS2244"/>
      <c r="AT2244"/>
      <c r="AU2244"/>
      <c r="AV2244"/>
      <c r="AW2244"/>
      <c r="AX2244" t="inlineStr">
        <is>
          <t>Mortality</t>
        </is>
      </c>
      <c r="AY2244" t="inlineStr">
        <is>
          <t>Mortality</t>
        </is>
      </c>
      <c r="AZ2244" t="inlineStr">
        <is>
          <t>LC50</t>
        </is>
      </c>
      <c r="BA2244"/>
      <c r="BB2244" t="n">
        <v>4.0</v>
      </c>
      <c r="BC2244"/>
      <c r="BD2244"/>
      <c r="BE2244"/>
      <c r="BF2244"/>
      <c r="BG2244" t="inlineStr">
        <is>
          <t>Day(s)</t>
        </is>
      </c>
      <c r="BH2244" t="inlineStr">
        <is>
          <t>Concentrate</t>
        </is>
      </c>
      <c r="BI2244" t="inlineStr">
        <is>
          <t>DTXSID9032325</t>
        </is>
      </c>
      <c r="BJ2244" t="inlineStr">
        <is>
          <t>10.1577/1548-8659(1982)2&lt;301:EOAAPA&gt;2.0.CO;2</t>
        </is>
      </c>
      <c r="BK2244"/>
      <c r="BL2244"/>
      <c r="BM2244"/>
      <c r="BN2244"/>
      <c r="BO2244"/>
      <c r="BP2244"/>
      <c r="BQ2244"/>
      <c r="BR2244"/>
      <c r="BS2244"/>
      <c r="BT2244" t="inlineStr">
        <is>
          <t>--</t>
        </is>
      </c>
      <c r="BU2244"/>
      <c r="BV2244"/>
      <c r="BW2244"/>
      <c r="BX2244"/>
      <c r="BY2244"/>
      <c r="BZ2244"/>
      <c r="CA2244"/>
      <c r="CB2244"/>
      <c r="CC2244"/>
      <c r="CD2244"/>
      <c r="CE2244"/>
      <c r="CF2244"/>
      <c r="CG2244"/>
      <c r="CH2244"/>
      <c r="CI2244"/>
      <c r="CJ2244"/>
      <c r="CK2244" t="inlineStr">
        <is>
          <t>Gilderhus,P.A.</t>
        </is>
      </c>
      <c r="CL2244" t="n">
        <v>15277.0</v>
      </c>
      <c r="CM2244" t="inlineStr">
        <is>
          <t>Effects of an Aquatic Plant and Suspended Clay on the Activity of Fish Toxicants</t>
        </is>
      </c>
      <c r="CN2244" t="inlineStr">
        <is>
          <t>N. Am. J. Fish. Manag.2:301-306</t>
        </is>
      </c>
      <c r="CO2244" t="n">
        <v>1982.0</v>
      </c>
      <c r="CP2244" t="inlineStr">
        <is>
          <t>Gilderhus,P.A. (1982). Effects of an Aquatic Plant and Suspended Clay on the Activity of Fish Toxicants. N. Am. J. Fish. Manag., 2, 301-306. doi:10.1577/1548-8659(1982)2&lt;301:EOAAPA&gt;2.0.CO;2. ECOREF#:15277</t>
        </is>
      </c>
    </row>
    <row r="2245">
      <c r="A2245" t="n">
        <v>1397940.0</v>
      </c>
      <c r="B2245" t="inlineStr">
        <is>
          <t>Antimycin A</t>
        </is>
      </c>
      <c r="C2245"/>
      <c r="D2245" t="inlineStr">
        <is>
          <t>Not reported</t>
        </is>
      </c>
      <c r="E2245" t="inlineStr">
        <is>
          <t>Not coded</t>
        </is>
      </c>
      <c r="F2245"/>
      <c r="G2245" t="n">
        <v>95.5</v>
      </c>
      <c r="H2245"/>
      <c r="I2245"/>
      <c r="J2245"/>
      <c r="K2245"/>
      <c r="L2245" t="inlineStr">
        <is>
          <t>Pimephales promelas</t>
        </is>
      </c>
      <c r="M2245" t="inlineStr">
        <is>
          <t>Fathead Minnow</t>
        </is>
      </c>
      <c r="N2245"/>
      <c r="O2245"/>
      <c r="P2245"/>
      <c r="Q2245"/>
      <c r="R2245"/>
      <c r="S2245"/>
      <c r="T2245"/>
      <c r="U2245"/>
      <c r="V2245" t="inlineStr">
        <is>
          <t>Flow-through</t>
        </is>
      </c>
      <c r="W2245" t="inlineStr">
        <is>
          <t>Fresh water</t>
        </is>
      </c>
      <c r="X2245" t="inlineStr">
        <is>
          <t>Lab</t>
        </is>
      </c>
      <c r="Y2245"/>
      <c r="Z2245" t="inlineStr">
        <is>
          <t>Active ingredient</t>
        </is>
      </c>
      <c r="AA2245"/>
      <c r="AB2245" t="n">
        <v>3.8E-5</v>
      </c>
      <c r="AC2245"/>
      <c r="AD2245" t="n">
        <v>2.3E-5</v>
      </c>
      <c r="AE2245"/>
      <c r="AF2245" t="n">
        <v>6.1E-5</v>
      </c>
      <c r="AG2245" t="inlineStr">
        <is>
          <t>AI mg/L</t>
        </is>
      </c>
      <c r="AH2245"/>
      <c r="AI2245"/>
      <c r="AJ2245"/>
      <c r="AK2245"/>
      <c r="AL2245"/>
      <c r="AM2245"/>
      <c r="AN2245"/>
      <c r="AO2245"/>
      <c r="AP2245"/>
      <c r="AQ2245"/>
      <c r="AR2245"/>
      <c r="AS2245"/>
      <c r="AT2245"/>
      <c r="AU2245"/>
      <c r="AV2245"/>
      <c r="AW2245"/>
      <c r="AX2245" t="inlineStr">
        <is>
          <t>Mortality</t>
        </is>
      </c>
      <c r="AY2245" t="inlineStr">
        <is>
          <t>Mortality</t>
        </is>
      </c>
      <c r="AZ2245" t="inlineStr">
        <is>
          <t>LC50</t>
        </is>
      </c>
      <c r="BA2245"/>
      <c r="BB2245" t="n">
        <v>4.0</v>
      </c>
      <c r="BC2245"/>
      <c r="BD2245"/>
      <c r="BE2245"/>
      <c r="BF2245"/>
      <c r="BG2245" t="inlineStr">
        <is>
          <t>Day(s)</t>
        </is>
      </c>
      <c r="BH2245" t="inlineStr">
        <is>
          <t>Pure</t>
        </is>
      </c>
      <c r="BI2245" t="inlineStr">
        <is>
          <t>DTXSID9032325</t>
        </is>
      </c>
      <c r="BJ2245"/>
      <c r="BK2245"/>
      <c r="BL2245"/>
      <c r="BM2245"/>
      <c r="BN2245"/>
      <c r="BO2245"/>
      <c r="BP2245"/>
      <c r="BQ2245"/>
      <c r="BR2245"/>
      <c r="BS2245"/>
      <c r="BT2245" t="inlineStr">
        <is>
          <t>--</t>
        </is>
      </c>
      <c r="BU2245"/>
      <c r="BV2245"/>
      <c r="BW2245"/>
      <c r="BX2245"/>
      <c r="BY2245"/>
      <c r="BZ2245"/>
      <c r="CA2245"/>
      <c r="CB2245"/>
      <c r="CC2245"/>
      <c r="CD2245"/>
      <c r="CE2245"/>
      <c r="CF2245"/>
      <c r="CG2245"/>
      <c r="CH2245"/>
      <c r="CI2245"/>
      <c r="CJ2245"/>
      <c r="CK2245" t="inlineStr">
        <is>
          <t>Mayer,F.L.,Jr., and M.R. Ellersieck</t>
        </is>
      </c>
      <c r="CL2245" t="n">
        <v>6797.0</v>
      </c>
      <c r="CM2245" t="inlineStr">
        <is>
          <t>Manual of Acute Toxicity: Interpretation and Data Base for 410 Chemicals and 66 Species of Freshwater Animals</t>
        </is>
      </c>
      <c r="CN2245" t="inlineStr">
        <is>
          <t>USDI Fish and Wildlife Service, Publication No.160, Washington, DC:505 p.</t>
        </is>
      </c>
      <c r="CO2245" t="n">
        <v>1986.0</v>
      </c>
      <c r="CP2245" t="inlineStr">
        <is>
          <t>Mayer,F.L.,Jr., and M.R. Ellersieck (1986). Manual of Acute Toxicity: Interpretation and Data Base for 410 Chemicals and 66 Species of Freshwater Animals. USDI Fish and Wildlife Service, Publication No.160, Washington, DC, 505 p. ECOREF#:6797</t>
        </is>
      </c>
    </row>
    <row r="2246">
      <c r="A2246" t="n">
        <v>1397940.0</v>
      </c>
      <c r="B2246" t="inlineStr">
        <is>
          <t>Antimycin A</t>
        </is>
      </c>
      <c r="C2246"/>
      <c r="D2246" t="inlineStr">
        <is>
          <t>Not reported</t>
        </is>
      </c>
      <c r="E2246" t="inlineStr">
        <is>
          <t>Not coded</t>
        </is>
      </c>
      <c r="F2246"/>
      <c r="G2246" t="n">
        <v>95.5</v>
      </c>
      <c r="H2246"/>
      <c r="I2246"/>
      <c r="J2246"/>
      <c r="K2246"/>
      <c r="L2246" t="inlineStr">
        <is>
          <t>Pimephales promelas</t>
        </is>
      </c>
      <c r="M2246" t="inlineStr">
        <is>
          <t>Fathead Minnow</t>
        </is>
      </c>
      <c r="N2246"/>
      <c r="O2246"/>
      <c r="P2246"/>
      <c r="Q2246"/>
      <c r="R2246"/>
      <c r="S2246"/>
      <c r="T2246"/>
      <c r="U2246"/>
      <c r="V2246" t="inlineStr">
        <is>
          <t>Static</t>
        </is>
      </c>
      <c r="W2246" t="inlineStr">
        <is>
          <t>Fresh water</t>
        </is>
      </c>
      <c r="X2246" t="inlineStr">
        <is>
          <t>Lab</t>
        </is>
      </c>
      <c r="Y2246"/>
      <c r="Z2246" t="inlineStr">
        <is>
          <t>Active ingredient</t>
        </is>
      </c>
      <c r="AA2246"/>
      <c r="AB2246" t="n">
        <v>4.02E-5</v>
      </c>
      <c r="AC2246"/>
      <c r="AD2246" t="n">
        <v>2.0E-5</v>
      </c>
      <c r="AE2246"/>
      <c r="AF2246" t="n">
        <v>8.07E-5</v>
      </c>
      <c r="AG2246" t="inlineStr">
        <is>
          <t>AI mg/L</t>
        </is>
      </c>
      <c r="AH2246"/>
      <c r="AI2246"/>
      <c r="AJ2246"/>
      <c r="AK2246"/>
      <c r="AL2246"/>
      <c r="AM2246"/>
      <c r="AN2246"/>
      <c r="AO2246"/>
      <c r="AP2246"/>
      <c r="AQ2246"/>
      <c r="AR2246"/>
      <c r="AS2246"/>
      <c r="AT2246"/>
      <c r="AU2246"/>
      <c r="AV2246"/>
      <c r="AW2246"/>
      <c r="AX2246" t="inlineStr">
        <is>
          <t>Mortality</t>
        </is>
      </c>
      <c r="AY2246" t="inlineStr">
        <is>
          <t>Mortality</t>
        </is>
      </c>
      <c r="AZ2246" t="inlineStr">
        <is>
          <t>LC50</t>
        </is>
      </c>
      <c r="BA2246"/>
      <c r="BB2246" t="n">
        <v>4.0</v>
      </c>
      <c r="BC2246"/>
      <c r="BD2246"/>
      <c r="BE2246"/>
      <c r="BF2246"/>
      <c r="BG2246" t="inlineStr">
        <is>
          <t>Day(s)</t>
        </is>
      </c>
      <c r="BH2246" t="inlineStr">
        <is>
          <t>Pure</t>
        </is>
      </c>
      <c r="BI2246" t="inlineStr">
        <is>
          <t>DTXSID9032325</t>
        </is>
      </c>
      <c r="BJ2246"/>
      <c r="BK2246"/>
      <c r="BL2246"/>
      <c r="BM2246"/>
      <c r="BN2246"/>
      <c r="BO2246"/>
      <c r="BP2246"/>
      <c r="BQ2246"/>
      <c r="BR2246"/>
      <c r="BS2246"/>
      <c r="BT2246" t="inlineStr">
        <is>
          <t>--</t>
        </is>
      </c>
      <c r="BU2246"/>
      <c r="BV2246"/>
      <c r="BW2246"/>
      <c r="BX2246"/>
      <c r="BY2246"/>
      <c r="BZ2246"/>
      <c r="CA2246"/>
      <c r="CB2246"/>
      <c r="CC2246"/>
      <c r="CD2246"/>
      <c r="CE2246"/>
      <c r="CF2246"/>
      <c r="CG2246"/>
      <c r="CH2246"/>
      <c r="CI2246"/>
      <c r="CJ2246"/>
      <c r="CK2246" t="inlineStr">
        <is>
          <t>Mayer,F.L.,Jr., and M.R. Ellersieck</t>
        </is>
      </c>
      <c r="CL2246" t="n">
        <v>6797.0</v>
      </c>
      <c r="CM2246" t="inlineStr">
        <is>
          <t>Manual of Acute Toxicity: Interpretation and Data Base for 410 Chemicals and 66 Species of Freshwater Animals</t>
        </is>
      </c>
      <c r="CN2246" t="inlineStr">
        <is>
          <t>USDI Fish and Wildlife Service, Publication No.160, Washington, DC:505 p.</t>
        </is>
      </c>
      <c r="CO2246" t="n">
        <v>1986.0</v>
      </c>
      <c r="CP2246" t="inlineStr">
        <is>
          <t>Mayer,F.L.,Jr., and M.R. Ellersieck (1986). Manual of Acute Toxicity: Interpretation and Data Base for 410 Chemicals and 66 Species of Freshwater Animals. USDI Fish and Wildlife Service, Publication No.160, Washington, DC, 505 p. ECOREF#:6797</t>
        </is>
      </c>
    </row>
    <row r="2247">
      <c r="A2247" t="n">
        <v>1397940.0</v>
      </c>
      <c r="B2247" t="inlineStr">
        <is>
          <t>Antimycin A</t>
        </is>
      </c>
      <c r="C2247"/>
      <c r="D2247" t="inlineStr">
        <is>
          <t>Unmeasured</t>
        </is>
      </c>
      <c r="E2247" t="inlineStr">
        <is>
          <t>Not coded</t>
        </is>
      </c>
      <c r="F2247"/>
      <c r="G2247" t="n">
        <v>10.0</v>
      </c>
      <c r="H2247"/>
      <c r="I2247"/>
      <c r="J2247"/>
      <c r="K2247"/>
      <c r="L2247" t="inlineStr">
        <is>
          <t>Pimephales promelas</t>
        </is>
      </c>
      <c r="M2247" t="inlineStr">
        <is>
          <t>Fathead Minnow</t>
        </is>
      </c>
      <c r="N2247"/>
      <c r="O2247"/>
      <c r="P2247"/>
      <c r="Q2247"/>
      <c r="R2247"/>
      <c r="S2247"/>
      <c r="T2247"/>
      <c r="U2247"/>
      <c r="V2247" t="inlineStr">
        <is>
          <t>Static</t>
        </is>
      </c>
      <c r="W2247" t="inlineStr">
        <is>
          <t>Fresh water</t>
        </is>
      </c>
      <c r="X2247" t="inlineStr">
        <is>
          <t>Lab</t>
        </is>
      </c>
      <c r="Y2247"/>
      <c r="Z2247" t="inlineStr">
        <is>
          <t>Active ingredient</t>
        </is>
      </c>
      <c r="AA2247"/>
      <c r="AB2247" t="n">
        <v>2.7E-4</v>
      </c>
      <c r="AC2247"/>
      <c r="AD2247" t="n">
        <v>1.0E-4</v>
      </c>
      <c r="AE2247"/>
      <c r="AF2247" t="n">
        <v>7.0E-4</v>
      </c>
      <c r="AG2247" t="inlineStr">
        <is>
          <t>AI mg/L</t>
        </is>
      </c>
      <c r="AH2247"/>
      <c r="AI2247"/>
      <c r="AJ2247"/>
      <c r="AK2247"/>
      <c r="AL2247"/>
      <c r="AM2247"/>
      <c r="AN2247"/>
      <c r="AO2247"/>
      <c r="AP2247"/>
      <c r="AQ2247"/>
      <c r="AR2247"/>
      <c r="AS2247"/>
      <c r="AT2247"/>
      <c r="AU2247"/>
      <c r="AV2247"/>
      <c r="AW2247"/>
      <c r="AX2247" t="inlineStr">
        <is>
          <t>Mortality</t>
        </is>
      </c>
      <c r="AY2247" t="inlineStr">
        <is>
          <t>Mortality</t>
        </is>
      </c>
      <c r="AZ2247" t="inlineStr">
        <is>
          <t>LC50</t>
        </is>
      </c>
      <c r="BA2247"/>
      <c r="BB2247" t="n">
        <v>4.0</v>
      </c>
      <c r="BC2247"/>
      <c r="BD2247"/>
      <c r="BE2247"/>
      <c r="BF2247"/>
      <c r="BG2247" t="inlineStr">
        <is>
          <t>Day(s)</t>
        </is>
      </c>
      <c r="BH2247" t="inlineStr">
        <is>
          <t>Concentrate</t>
        </is>
      </c>
      <c r="BI2247" t="inlineStr">
        <is>
          <t>DTXSID9032325</t>
        </is>
      </c>
      <c r="BJ2247" t="inlineStr">
        <is>
          <t>10.1577/1548-8659(1982)2&lt;301:EOAAPA&gt;2.0.CO;2</t>
        </is>
      </c>
      <c r="BK2247"/>
      <c r="BL2247"/>
      <c r="BM2247"/>
      <c r="BN2247"/>
      <c r="BO2247"/>
      <c r="BP2247"/>
      <c r="BQ2247"/>
      <c r="BR2247"/>
      <c r="BS2247"/>
      <c r="BT2247" t="inlineStr">
        <is>
          <t>--</t>
        </is>
      </c>
      <c r="BU2247"/>
      <c r="BV2247"/>
      <c r="BW2247"/>
      <c r="BX2247"/>
      <c r="BY2247"/>
      <c r="BZ2247"/>
      <c r="CA2247"/>
      <c r="CB2247"/>
      <c r="CC2247"/>
      <c r="CD2247"/>
      <c r="CE2247"/>
      <c r="CF2247"/>
      <c r="CG2247"/>
      <c r="CH2247"/>
      <c r="CI2247"/>
      <c r="CJ2247"/>
      <c r="CK2247" t="inlineStr">
        <is>
          <t>Gilderhus,P.A.</t>
        </is>
      </c>
      <c r="CL2247" t="n">
        <v>15277.0</v>
      </c>
      <c r="CM2247" t="inlineStr">
        <is>
          <t>Effects of an Aquatic Plant and Suspended Clay on the Activity of Fish Toxicants</t>
        </is>
      </c>
      <c r="CN2247" t="inlineStr">
        <is>
          <t>N. Am. J. Fish. Manag.2:301-306</t>
        </is>
      </c>
      <c r="CO2247" t="n">
        <v>1982.0</v>
      </c>
      <c r="CP2247" t="inlineStr">
        <is>
          <t>Gilderhus,P.A. (1982). Effects of an Aquatic Plant and Suspended Clay on the Activity of Fish Toxicants. N. Am. J. Fish. Manag., 2, 301-306. doi:10.1577/1548-8659(1982)2&lt;301:EOAAPA&gt;2.0.CO;2. ECOREF#:15277</t>
        </is>
      </c>
    </row>
    <row r="2248">
      <c r="A2248" t="n">
        <v>1397940.0</v>
      </c>
      <c r="B2248" t="inlineStr">
        <is>
          <t>Antimycin A</t>
        </is>
      </c>
      <c r="C2248"/>
      <c r="D2248" t="inlineStr">
        <is>
          <t>Unmeasured</t>
        </is>
      </c>
      <c r="E2248" t="inlineStr">
        <is>
          <t>Not coded</t>
        </is>
      </c>
      <c r="F2248"/>
      <c r="G2248" t="n">
        <v>10.0</v>
      </c>
      <c r="H2248"/>
      <c r="I2248"/>
      <c r="J2248"/>
      <c r="K2248"/>
      <c r="L2248" t="inlineStr">
        <is>
          <t>Pimephales promelas</t>
        </is>
      </c>
      <c r="M2248" t="inlineStr">
        <is>
          <t>Fathead Minnow</t>
        </is>
      </c>
      <c r="N2248"/>
      <c r="O2248"/>
      <c r="P2248"/>
      <c r="Q2248"/>
      <c r="R2248"/>
      <c r="S2248"/>
      <c r="T2248"/>
      <c r="U2248"/>
      <c r="V2248" t="inlineStr">
        <is>
          <t>Static</t>
        </is>
      </c>
      <c r="W2248" t="inlineStr">
        <is>
          <t>Fresh water</t>
        </is>
      </c>
      <c r="X2248" t="inlineStr">
        <is>
          <t>Lab</t>
        </is>
      </c>
      <c r="Y2248"/>
      <c r="Z2248" t="inlineStr">
        <is>
          <t>Active ingredient</t>
        </is>
      </c>
      <c r="AA2248"/>
      <c r="AB2248" t="n">
        <v>7.1E-4</v>
      </c>
      <c r="AC2248"/>
      <c r="AD2248" t="n">
        <v>6.1E-4</v>
      </c>
      <c r="AE2248"/>
      <c r="AF2248" t="n">
        <v>8.3E-4</v>
      </c>
      <c r="AG2248" t="inlineStr">
        <is>
          <t>AI mg/L</t>
        </is>
      </c>
      <c r="AH2248"/>
      <c r="AI2248"/>
      <c r="AJ2248"/>
      <c r="AK2248"/>
      <c r="AL2248"/>
      <c r="AM2248"/>
      <c r="AN2248"/>
      <c r="AO2248"/>
      <c r="AP2248"/>
      <c r="AQ2248"/>
      <c r="AR2248"/>
      <c r="AS2248"/>
      <c r="AT2248"/>
      <c r="AU2248"/>
      <c r="AV2248"/>
      <c r="AW2248"/>
      <c r="AX2248" t="inlineStr">
        <is>
          <t>Mortality</t>
        </is>
      </c>
      <c r="AY2248" t="inlineStr">
        <is>
          <t>Mortality</t>
        </is>
      </c>
      <c r="AZ2248" t="inlineStr">
        <is>
          <t>LC50</t>
        </is>
      </c>
      <c r="BA2248"/>
      <c r="BB2248" t="n">
        <v>4.0</v>
      </c>
      <c r="BC2248"/>
      <c r="BD2248"/>
      <c r="BE2248"/>
      <c r="BF2248"/>
      <c r="BG2248" t="inlineStr">
        <is>
          <t>Day(s)</t>
        </is>
      </c>
      <c r="BH2248" t="inlineStr">
        <is>
          <t>Concentrate</t>
        </is>
      </c>
      <c r="BI2248" t="inlineStr">
        <is>
          <t>DTXSID9032325</t>
        </is>
      </c>
      <c r="BJ2248" t="inlineStr">
        <is>
          <t>10.1577/1548-8659(1982)2&lt;301:EOAAPA&gt;2.0.CO;2</t>
        </is>
      </c>
      <c r="BK2248"/>
      <c r="BL2248"/>
      <c r="BM2248"/>
      <c r="BN2248"/>
      <c r="BO2248"/>
      <c r="BP2248"/>
      <c r="BQ2248"/>
      <c r="BR2248"/>
      <c r="BS2248"/>
      <c r="BT2248" t="inlineStr">
        <is>
          <t>--</t>
        </is>
      </c>
      <c r="BU2248"/>
      <c r="BV2248"/>
      <c r="BW2248"/>
      <c r="BX2248"/>
      <c r="BY2248"/>
      <c r="BZ2248"/>
      <c r="CA2248"/>
      <c r="CB2248"/>
      <c r="CC2248"/>
      <c r="CD2248"/>
      <c r="CE2248"/>
      <c r="CF2248"/>
      <c r="CG2248"/>
      <c r="CH2248"/>
      <c r="CI2248"/>
      <c r="CJ2248"/>
      <c r="CK2248" t="inlineStr">
        <is>
          <t>Gilderhus,P.A.</t>
        </is>
      </c>
      <c r="CL2248" t="n">
        <v>15277.0</v>
      </c>
      <c r="CM2248" t="inlineStr">
        <is>
          <t>Effects of an Aquatic Plant and Suspended Clay on the Activity of Fish Toxicants</t>
        </is>
      </c>
      <c r="CN2248" t="inlineStr">
        <is>
          <t>N. Am. J. Fish. Manag.2:301-306</t>
        </is>
      </c>
      <c r="CO2248" t="n">
        <v>1982.0</v>
      </c>
      <c r="CP2248" t="inlineStr">
        <is>
          <t>Gilderhus,P.A. (1982). Effects of an Aquatic Plant and Suspended Clay on the Activity of Fish Toxicants. N. Am. J. Fish. Manag., 2, 301-306. doi:10.1577/1548-8659(1982)2&lt;301:EOAAPA&gt;2.0.CO;2. ECOREF#:15277</t>
        </is>
      </c>
    </row>
    <row r="2249">
      <c r="A2249" t="n">
        <v>1397940.0</v>
      </c>
      <c r="B2249" t="inlineStr">
        <is>
          <t>Antimycin A</t>
        </is>
      </c>
      <c r="C2249"/>
      <c r="D2249" t="inlineStr">
        <is>
          <t>Unmeasured</t>
        </is>
      </c>
      <c r="E2249" t="inlineStr">
        <is>
          <t>USEPA and STDMETH methods</t>
        </is>
      </c>
      <c r="F2249"/>
      <c r="G2249"/>
      <c r="H2249"/>
      <c r="I2249"/>
      <c r="J2249"/>
      <c r="K2249"/>
      <c r="L2249" t="inlineStr">
        <is>
          <t>Pimephales promelas</t>
        </is>
      </c>
      <c r="M2249" t="inlineStr">
        <is>
          <t>Fathead Minnow</t>
        </is>
      </c>
      <c r="N2249"/>
      <c r="O2249"/>
      <c r="P2249"/>
      <c r="Q2249"/>
      <c r="R2249"/>
      <c r="S2249"/>
      <c r="T2249"/>
      <c r="U2249"/>
      <c r="V2249" t="inlineStr">
        <is>
          <t>Flow-through</t>
        </is>
      </c>
      <c r="W2249" t="inlineStr">
        <is>
          <t>Fresh water</t>
        </is>
      </c>
      <c r="X2249" t="inlineStr">
        <is>
          <t>Lab</t>
        </is>
      </c>
      <c r="Y2249" t="n">
        <v>6.0</v>
      </c>
      <c r="Z2249" t="inlineStr">
        <is>
          <t>Formulation</t>
        </is>
      </c>
      <c r="AA2249"/>
      <c r="AB2249" t="n">
        <v>7.4E-5</v>
      </c>
      <c r="AC2249"/>
      <c r="AD2249"/>
      <c r="AE2249"/>
      <c r="AF2249"/>
      <c r="AG2249" t="inlineStr">
        <is>
          <t>AI mg/L</t>
        </is>
      </c>
      <c r="AH2249"/>
      <c r="AI2249"/>
      <c r="AJ2249"/>
      <c r="AK2249"/>
      <c r="AL2249"/>
      <c r="AM2249"/>
      <c r="AN2249"/>
      <c r="AO2249"/>
      <c r="AP2249"/>
      <c r="AQ2249"/>
      <c r="AR2249"/>
      <c r="AS2249"/>
      <c r="AT2249"/>
      <c r="AU2249"/>
      <c r="AV2249"/>
      <c r="AW2249"/>
      <c r="AX2249" t="inlineStr">
        <is>
          <t>Mortality</t>
        </is>
      </c>
      <c r="AY2249" t="inlineStr">
        <is>
          <t>Mortality</t>
        </is>
      </c>
      <c r="AZ2249" t="inlineStr">
        <is>
          <t>LC50</t>
        </is>
      </c>
      <c r="BA2249"/>
      <c r="BB2249" t="n">
        <v>4.0</v>
      </c>
      <c r="BC2249"/>
      <c r="BD2249"/>
      <c r="BE2249"/>
      <c r="BF2249"/>
      <c r="BG2249" t="inlineStr">
        <is>
          <t>Day(s)</t>
        </is>
      </c>
      <c r="BH2249" t="inlineStr">
        <is>
          <t>Powder</t>
        </is>
      </c>
      <c r="BI2249" t="inlineStr">
        <is>
          <t>DTXSID9032325</t>
        </is>
      </c>
      <c r="BJ2249"/>
      <c r="BK2249"/>
      <c r="BL2249"/>
      <c r="BM2249"/>
      <c r="BN2249"/>
      <c r="BO2249"/>
      <c r="BP2249"/>
      <c r="BQ2249"/>
      <c r="BR2249"/>
      <c r="BS2249"/>
      <c r="BT2249" t="inlineStr">
        <is>
          <t>--</t>
        </is>
      </c>
      <c r="BU2249"/>
      <c r="BV2249"/>
      <c r="BW2249"/>
      <c r="BX2249"/>
      <c r="BY2249"/>
      <c r="BZ2249"/>
      <c r="CA2249"/>
      <c r="CB2249"/>
      <c r="CC2249"/>
      <c r="CD2249"/>
      <c r="CE2249"/>
      <c r="CF2249"/>
      <c r="CG2249"/>
      <c r="CH2249"/>
      <c r="CI2249"/>
      <c r="CJ2249" t="inlineStr">
        <is>
          <t xml:space="preserve">SOURCE/FROM FENDER'S FISH HATCHERY IN BRADY, NEBRASKA//TMETH/EPA 1975 TEST EPA-660/3-75-009, APHA 1976//MEDIA/RECONSTITUTED WATER//   </t>
        </is>
      </c>
      <c r="CK2249" t="inlineStr">
        <is>
          <t>Monsanto Co.</t>
        </is>
      </c>
      <c r="CL2249" t="n">
        <v>189614.0</v>
      </c>
      <c r="CM2249" t="inlineStr">
        <is>
          <t>Dynamic Toxicity of Santoflex 13 to Fatheads Minnows (Pimephales promelas)</t>
        </is>
      </c>
      <c r="CN2249" t="inlineStr">
        <is>
          <t>St. Louis, MO, USA: Monsanto (Performed at ABC Laboratories, Inc.), Report No. #21850-A/AB-780121B (Monsanto):104 p.</t>
        </is>
      </c>
      <c r="CO2249" t="n">
        <v>1979.0</v>
      </c>
      <c r="CP2249" t="inlineStr">
        <is>
          <t>Monsanto Co. (1979). Dynamic Toxicity of Santoflex 13 to Fatheads Minnows (Pimephales promelas). St. Louis, MO, USA: Monsanto (Performed at ABC Laboratories, Inc.), Report No. #21850-A/AB-780121B (Monsanto), 104 p. ECOREF#:189614</t>
        </is>
      </c>
    </row>
    <row r="2250">
      <c r="A2250" t="n">
        <v>1397940.0</v>
      </c>
      <c r="B2250" t="inlineStr">
        <is>
          <t>Antimycin A</t>
        </is>
      </c>
      <c r="C2250"/>
      <c r="D2250" t="inlineStr">
        <is>
          <t>Unmeasured</t>
        </is>
      </c>
      <c r="E2250" t="inlineStr">
        <is>
          <t>Not coded</t>
        </is>
      </c>
      <c r="F2250"/>
      <c r="G2250" t="n">
        <v>10.0</v>
      </c>
      <c r="H2250"/>
      <c r="I2250"/>
      <c r="J2250"/>
      <c r="K2250"/>
      <c r="L2250" t="inlineStr">
        <is>
          <t>Pimephales promelas</t>
        </is>
      </c>
      <c r="M2250" t="inlineStr">
        <is>
          <t>Fathead Minnow</t>
        </is>
      </c>
      <c r="N2250"/>
      <c r="O2250"/>
      <c r="P2250"/>
      <c r="Q2250"/>
      <c r="R2250"/>
      <c r="S2250"/>
      <c r="T2250"/>
      <c r="U2250"/>
      <c r="V2250" t="inlineStr">
        <is>
          <t>Static</t>
        </is>
      </c>
      <c r="W2250" t="inlineStr">
        <is>
          <t>Fresh water</t>
        </is>
      </c>
      <c r="X2250" t="inlineStr">
        <is>
          <t>Lab</t>
        </is>
      </c>
      <c r="Y2250"/>
      <c r="Z2250" t="inlineStr">
        <is>
          <t>Active ingredient</t>
        </is>
      </c>
      <c r="AA2250"/>
      <c r="AB2250" t="n">
        <v>0.0024</v>
      </c>
      <c r="AC2250"/>
      <c r="AD2250" t="n">
        <v>0.0014</v>
      </c>
      <c r="AE2250"/>
      <c r="AF2250" t="n">
        <v>0.0043</v>
      </c>
      <c r="AG2250" t="inlineStr">
        <is>
          <t>AI mg/L</t>
        </is>
      </c>
      <c r="AH2250"/>
      <c r="AI2250"/>
      <c r="AJ2250"/>
      <c r="AK2250"/>
      <c r="AL2250"/>
      <c r="AM2250"/>
      <c r="AN2250"/>
      <c r="AO2250"/>
      <c r="AP2250"/>
      <c r="AQ2250"/>
      <c r="AR2250"/>
      <c r="AS2250"/>
      <c r="AT2250"/>
      <c r="AU2250"/>
      <c r="AV2250"/>
      <c r="AW2250"/>
      <c r="AX2250" t="inlineStr">
        <is>
          <t>Mortality</t>
        </is>
      </c>
      <c r="AY2250" t="inlineStr">
        <is>
          <t>Mortality</t>
        </is>
      </c>
      <c r="AZ2250" t="inlineStr">
        <is>
          <t>LC50</t>
        </is>
      </c>
      <c r="BA2250"/>
      <c r="BB2250" t="n">
        <v>4.0</v>
      </c>
      <c r="BC2250"/>
      <c r="BD2250"/>
      <c r="BE2250"/>
      <c r="BF2250"/>
      <c r="BG2250" t="inlineStr">
        <is>
          <t>Day(s)</t>
        </is>
      </c>
      <c r="BH2250" t="inlineStr">
        <is>
          <t>Concentrate</t>
        </is>
      </c>
      <c r="BI2250" t="inlineStr">
        <is>
          <t>DTXSID9032325</t>
        </is>
      </c>
      <c r="BJ2250" t="inlineStr">
        <is>
          <t>10.1577/1548-8659(1982)2&lt;301:EOAAPA&gt;2.0.CO;2</t>
        </is>
      </c>
      <c r="BK2250"/>
      <c r="BL2250"/>
      <c r="BM2250"/>
      <c r="BN2250"/>
      <c r="BO2250"/>
      <c r="BP2250"/>
      <c r="BQ2250"/>
      <c r="BR2250"/>
      <c r="BS2250"/>
      <c r="BT2250" t="inlineStr">
        <is>
          <t>--</t>
        </is>
      </c>
      <c r="BU2250"/>
      <c r="BV2250"/>
      <c r="BW2250"/>
      <c r="BX2250"/>
      <c r="BY2250"/>
      <c r="BZ2250"/>
      <c r="CA2250"/>
      <c r="CB2250"/>
      <c r="CC2250"/>
      <c r="CD2250"/>
      <c r="CE2250"/>
      <c r="CF2250"/>
      <c r="CG2250"/>
      <c r="CH2250"/>
      <c r="CI2250"/>
      <c r="CJ2250"/>
      <c r="CK2250" t="inlineStr">
        <is>
          <t>Gilderhus,P.A.</t>
        </is>
      </c>
      <c r="CL2250" t="n">
        <v>15277.0</v>
      </c>
      <c r="CM2250" t="inlineStr">
        <is>
          <t>Effects of an Aquatic Plant and Suspended Clay on the Activity of Fish Toxicants</t>
        </is>
      </c>
      <c r="CN2250" t="inlineStr">
        <is>
          <t>N. Am. J. Fish. Manag.2:301-306</t>
        </is>
      </c>
      <c r="CO2250" t="n">
        <v>1982.0</v>
      </c>
      <c r="CP2250" t="inlineStr">
        <is>
          <t>Gilderhus,P.A. (1982). Effects of an Aquatic Plant and Suspended Clay on the Activity of Fish Toxicants. N. Am. J. Fish. Manag., 2, 301-306. doi:10.1577/1548-8659(1982)2&lt;301:EOAAPA&gt;2.0.CO;2. ECOREF#:15277</t>
        </is>
      </c>
    </row>
    <row r="2251">
      <c r="A2251" t="n">
        <v>1397940.0</v>
      </c>
      <c r="B2251" t="inlineStr">
        <is>
          <t>Antimycin A</t>
        </is>
      </c>
      <c r="C2251"/>
      <c r="D2251" t="inlineStr">
        <is>
          <t>Unmeasured</t>
        </is>
      </c>
      <c r="E2251" t="inlineStr">
        <is>
          <t>Standard Methods for the Examination of Water and Wastewater</t>
        </is>
      </c>
      <c r="F2251"/>
      <c r="G2251"/>
      <c r="H2251"/>
      <c r="I2251"/>
      <c r="J2251"/>
      <c r="K2251"/>
      <c r="L2251" t="inlineStr">
        <is>
          <t>Pimephales promelas</t>
        </is>
      </c>
      <c r="M2251" t="inlineStr">
        <is>
          <t>Fathead Minnow</t>
        </is>
      </c>
      <c r="N2251"/>
      <c r="O2251"/>
      <c r="P2251"/>
      <c r="Q2251"/>
      <c r="R2251"/>
      <c r="S2251"/>
      <c r="T2251"/>
      <c r="U2251"/>
      <c r="V2251" t="inlineStr">
        <is>
          <t>Static</t>
        </is>
      </c>
      <c r="W2251" t="inlineStr">
        <is>
          <t>Fresh water</t>
        </is>
      </c>
      <c r="X2251" t="inlineStr">
        <is>
          <t>Lab</t>
        </is>
      </c>
      <c r="Y2251" t="n">
        <v>6.0</v>
      </c>
      <c r="Z2251" t="inlineStr">
        <is>
          <t>Formulation</t>
        </is>
      </c>
      <c r="AA2251"/>
      <c r="AB2251" t="n">
        <v>2.7E-5</v>
      </c>
      <c r="AC2251"/>
      <c r="AD2251" t="n">
        <v>2.0E-5</v>
      </c>
      <c r="AE2251"/>
      <c r="AF2251" t="n">
        <v>3.7E-5</v>
      </c>
      <c r="AG2251" t="inlineStr">
        <is>
          <t>AI mg/L</t>
        </is>
      </c>
      <c r="AH2251"/>
      <c r="AI2251"/>
      <c r="AJ2251"/>
      <c r="AK2251"/>
      <c r="AL2251"/>
      <c r="AM2251"/>
      <c r="AN2251"/>
      <c r="AO2251"/>
      <c r="AP2251"/>
      <c r="AQ2251"/>
      <c r="AR2251"/>
      <c r="AS2251"/>
      <c r="AT2251"/>
      <c r="AU2251"/>
      <c r="AV2251"/>
      <c r="AW2251"/>
      <c r="AX2251" t="inlineStr">
        <is>
          <t>Mortality</t>
        </is>
      </c>
      <c r="AY2251" t="inlineStr">
        <is>
          <t>Mortality</t>
        </is>
      </c>
      <c r="AZ2251" t="inlineStr">
        <is>
          <t>LC50</t>
        </is>
      </c>
      <c r="BA2251"/>
      <c r="BB2251" t="n">
        <v>4.0</v>
      </c>
      <c r="BC2251"/>
      <c r="BD2251"/>
      <c r="BE2251"/>
      <c r="BF2251"/>
      <c r="BG2251" t="inlineStr">
        <is>
          <t>Day(s)</t>
        </is>
      </c>
      <c r="BH2251" t="inlineStr">
        <is>
          <t>Crystal</t>
        </is>
      </c>
      <c r="BI2251" t="inlineStr">
        <is>
          <t>DTXSID9032325</t>
        </is>
      </c>
      <c r="BJ2251"/>
      <c r="BK2251"/>
      <c r="BL2251" t="inlineStr">
        <is>
          <t>Acute</t>
        </is>
      </c>
      <c r="BM2251"/>
      <c r="BN2251"/>
      <c r="BO2251"/>
      <c r="BP2251"/>
      <c r="BQ2251"/>
      <c r="BR2251"/>
      <c r="BS2251"/>
      <c r="BT2251" t="inlineStr">
        <is>
          <t>--</t>
        </is>
      </c>
      <c r="BU2251"/>
      <c r="BV2251"/>
      <c r="BW2251"/>
      <c r="BX2251"/>
      <c r="BY2251"/>
      <c r="BZ2251"/>
      <c r="CA2251"/>
      <c r="CB2251"/>
      <c r="CC2251"/>
      <c r="CD2251"/>
      <c r="CE2251"/>
      <c r="CF2251"/>
      <c r="CG2251"/>
      <c r="CH2251"/>
      <c r="CI2251"/>
      <c r="CJ2251" t="inlineStr">
        <is>
          <t xml:space="preserve">SOURCE/FATTIG FISH HATCHERY//   </t>
        </is>
      </c>
      <c r="CK2251" t="inlineStr">
        <is>
          <t>Monsanto Co.</t>
        </is>
      </c>
      <c r="CL2251" t="n">
        <v>104273.0</v>
      </c>
      <c r="CM2251" t="inlineStr">
        <is>
          <t>Comparative Toxicity of Aniline with Cover Letter</t>
        </is>
      </c>
      <c r="CN2251" t="inlineStr">
        <is>
          <t>EPA/OTS Doc.# 878211204:1500 p.</t>
        </is>
      </c>
      <c r="CO2251" t="n">
        <v>1982.0</v>
      </c>
      <c r="CP2251" t="inlineStr">
        <is>
          <t>Monsanto Co. (1982). Comparative Toxicity of Aniline with Cover Letter. EPA/OTS Doc.# 878211204, 1500 p. ECOREF#:104273</t>
        </is>
      </c>
    </row>
    <row r="2252">
      <c r="A2252" t="n">
        <v>1397940.0</v>
      </c>
      <c r="B2252" t="inlineStr">
        <is>
          <t>Antimycin A</t>
        </is>
      </c>
      <c r="C2252"/>
      <c r="D2252" t="inlineStr">
        <is>
          <t>Unmeasured</t>
        </is>
      </c>
      <c r="E2252" t="inlineStr">
        <is>
          <t>Not coded</t>
        </is>
      </c>
      <c r="F2252"/>
      <c r="G2252" t="n">
        <v>10.0</v>
      </c>
      <c r="H2252"/>
      <c r="I2252"/>
      <c r="J2252"/>
      <c r="K2252"/>
      <c r="L2252" t="inlineStr">
        <is>
          <t>Pimephales promelas</t>
        </is>
      </c>
      <c r="M2252" t="inlineStr">
        <is>
          <t>Fathead Minnow</t>
        </is>
      </c>
      <c r="N2252"/>
      <c r="O2252"/>
      <c r="P2252"/>
      <c r="Q2252"/>
      <c r="R2252"/>
      <c r="S2252"/>
      <c r="T2252"/>
      <c r="U2252"/>
      <c r="V2252" t="inlineStr">
        <is>
          <t>Static</t>
        </is>
      </c>
      <c r="W2252" t="inlineStr">
        <is>
          <t>Fresh water</t>
        </is>
      </c>
      <c r="X2252" t="inlineStr">
        <is>
          <t>Lab</t>
        </is>
      </c>
      <c r="Y2252"/>
      <c r="Z2252" t="inlineStr">
        <is>
          <t>Active ingredient</t>
        </is>
      </c>
      <c r="AA2252"/>
      <c r="AB2252" t="n">
        <v>1.8E-4</v>
      </c>
      <c r="AC2252"/>
      <c r="AD2252" t="n">
        <v>1.5E-4</v>
      </c>
      <c r="AE2252"/>
      <c r="AF2252" t="n">
        <v>2.3E-4</v>
      </c>
      <c r="AG2252" t="inlineStr">
        <is>
          <t>AI mg/L</t>
        </is>
      </c>
      <c r="AH2252"/>
      <c r="AI2252"/>
      <c r="AJ2252"/>
      <c r="AK2252"/>
      <c r="AL2252"/>
      <c r="AM2252"/>
      <c r="AN2252"/>
      <c r="AO2252"/>
      <c r="AP2252"/>
      <c r="AQ2252"/>
      <c r="AR2252"/>
      <c r="AS2252"/>
      <c r="AT2252"/>
      <c r="AU2252"/>
      <c r="AV2252"/>
      <c r="AW2252"/>
      <c r="AX2252" t="inlineStr">
        <is>
          <t>Mortality</t>
        </is>
      </c>
      <c r="AY2252" t="inlineStr">
        <is>
          <t>Mortality</t>
        </is>
      </c>
      <c r="AZ2252" t="inlineStr">
        <is>
          <t>LC50</t>
        </is>
      </c>
      <c r="BA2252"/>
      <c r="BB2252" t="n">
        <v>4.0</v>
      </c>
      <c r="BC2252"/>
      <c r="BD2252"/>
      <c r="BE2252"/>
      <c r="BF2252"/>
      <c r="BG2252" t="inlineStr">
        <is>
          <t>Day(s)</t>
        </is>
      </c>
      <c r="BH2252" t="inlineStr">
        <is>
          <t>Concentrate</t>
        </is>
      </c>
      <c r="BI2252" t="inlineStr">
        <is>
          <t>DTXSID9032325</t>
        </is>
      </c>
      <c r="BJ2252" t="inlineStr">
        <is>
          <t>10.1577/1548-8659(1982)2&lt;301:EOAAPA&gt;2.0.CO;2</t>
        </is>
      </c>
      <c r="BK2252"/>
      <c r="BL2252"/>
      <c r="BM2252"/>
      <c r="BN2252"/>
      <c r="BO2252"/>
      <c r="BP2252"/>
      <c r="BQ2252"/>
      <c r="BR2252"/>
      <c r="BS2252"/>
      <c r="BT2252" t="inlineStr">
        <is>
          <t>--</t>
        </is>
      </c>
      <c r="BU2252"/>
      <c r="BV2252"/>
      <c r="BW2252"/>
      <c r="BX2252"/>
      <c r="BY2252"/>
      <c r="BZ2252"/>
      <c r="CA2252"/>
      <c r="CB2252"/>
      <c r="CC2252"/>
      <c r="CD2252"/>
      <c r="CE2252"/>
      <c r="CF2252"/>
      <c r="CG2252"/>
      <c r="CH2252"/>
      <c r="CI2252"/>
      <c r="CJ2252"/>
      <c r="CK2252" t="inlineStr">
        <is>
          <t>Gilderhus,P.A.</t>
        </is>
      </c>
      <c r="CL2252" t="n">
        <v>15277.0</v>
      </c>
      <c r="CM2252" t="inlineStr">
        <is>
          <t>Effects of an Aquatic Plant and Suspended Clay on the Activity of Fish Toxicants</t>
        </is>
      </c>
      <c r="CN2252" t="inlineStr">
        <is>
          <t>N. Am. J. Fish. Manag.2:301-306</t>
        </is>
      </c>
      <c r="CO2252" t="n">
        <v>1982.0</v>
      </c>
      <c r="CP2252" t="inlineStr">
        <is>
          <t>Gilderhus,P.A. (1982). Effects of an Aquatic Plant and Suspended Clay on the Activity of Fish Toxicants. N. Am. J. Fish. Manag., 2, 301-306. doi:10.1577/1548-8659(1982)2&lt;301:EOAAPA&gt;2.0.CO;2. ECOREF#:15277</t>
        </is>
      </c>
    </row>
    <row r="2253">
      <c r="A2253" t="n">
        <v>1397940.0</v>
      </c>
      <c r="B2253" t="inlineStr">
        <is>
          <t>Antimycin A</t>
        </is>
      </c>
      <c r="C2253"/>
      <c r="D2253" t="inlineStr">
        <is>
          <t>Not reported</t>
        </is>
      </c>
      <c r="E2253" t="inlineStr">
        <is>
          <t>Not coded</t>
        </is>
      </c>
      <c r="F2253"/>
      <c r="G2253" t="n">
        <v>95.5</v>
      </c>
      <c r="H2253"/>
      <c r="I2253"/>
      <c r="J2253"/>
      <c r="K2253"/>
      <c r="L2253" t="inlineStr">
        <is>
          <t>Pimephales promelas</t>
        </is>
      </c>
      <c r="M2253" t="inlineStr">
        <is>
          <t>Fathead Minnow</t>
        </is>
      </c>
      <c r="N2253"/>
      <c r="O2253"/>
      <c r="P2253"/>
      <c r="Q2253"/>
      <c r="R2253"/>
      <c r="S2253"/>
      <c r="T2253"/>
      <c r="U2253"/>
      <c r="V2253" t="inlineStr">
        <is>
          <t>Static</t>
        </is>
      </c>
      <c r="W2253" t="inlineStr">
        <is>
          <t>Fresh water</t>
        </is>
      </c>
      <c r="X2253" t="inlineStr">
        <is>
          <t>Lab</t>
        </is>
      </c>
      <c r="Y2253"/>
      <c r="Z2253" t="inlineStr">
        <is>
          <t>Active ingredient</t>
        </is>
      </c>
      <c r="AA2253"/>
      <c r="AB2253" t="n">
        <v>2.5E-5</v>
      </c>
      <c r="AC2253"/>
      <c r="AD2253" t="n">
        <v>8.4E-6</v>
      </c>
      <c r="AE2253"/>
      <c r="AF2253" t="n">
        <v>7.4E-5</v>
      </c>
      <c r="AG2253" t="inlineStr">
        <is>
          <t>AI mg/L</t>
        </is>
      </c>
      <c r="AH2253"/>
      <c r="AI2253"/>
      <c r="AJ2253"/>
      <c r="AK2253"/>
      <c r="AL2253"/>
      <c r="AM2253"/>
      <c r="AN2253"/>
      <c r="AO2253"/>
      <c r="AP2253"/>
      <c r="AQ2253"/>
      <c r="AR2253"/>
      <c r="AS2253"/>
      <c r="AT2253"/>
      <c r="AU2253"/>
      <c r="AV2253"/>
      <c r="AW2253"/>
      <c r="AX2253" t="inlineStr">
        <is>
          <t>Mortality</t>
        </is>
      </c>
      <c r="AY2253" t="inlineStr">
        <is>
          <t>Mortality</t>
        </is>
      </c>
      <c r="AZ2253" t="inlineStr">
        <is>
          <t>LC50</t>
        </is>
      </c>
      <c r="BA2253"/>
      <c r="BB2253" t="n">
        <v>4.0</v>
      </c>
      <c r="BC2253"/>
      <c r="BD2253"/>
      <c r="BE2253"/>
      <c r="BF2253"/>
      <c r="BG2253" t="inlineStr">
        <is>
          <t>Day(s)</t>
        </is>
      </c>
      <c r="BH2253" t="inlineStr">
        <is>
          <t>Pure</t>
        </is>
      </c>
      <c r="BI2253" t="inlineStr">
        <is>
          <t>DTXSID9032325</t>
        </is>
      </c>
      <c r="BJ2253"/>
      <c r="BK2253"/>
      <c r="BL2253"/>
      <c r="BM2253"/>
      <c r="BN2253"/>
      <c r="BO2253"/>
      <c r="BP2253"/>
      <c r="BQ2253"/>
      <c r="BR2253"/>
      <c r="BS2253"/>
      <c r="BT2253" t="inlineStr">
        <is>
          <t>--</t>
        </is>
      </c>
      <c r="BU2253"/>
      <c r="BV2253"/>
      <c r="BW2253"/>
      <c r="BX2253"/>
      <c r="BY2253"/>
      <c r="BZ2253"/>
      <c r="CA2253"/>
      <c r="CB2253"/>
      <c r="CC2253"/>
      <c r="CD2253"/>
      <c r="CE2253"/>
      <c r="CF2253"/>
      <c r="CG2253"/>
      <c r="CH2253"/>
      <c r="CI2253"/>
      <c r="CJ2253"/>
      <c r="CK2253" t="inlineStr">
        <is>
          <t>Mayer,F.L.,Jr., and M.R. Ellersieck</t>
        </is>
      </c>
      <c r="CL2253" t="n">
        <v>6797.0</v>
      </c>
      <c r="CM2253" t="inlineStr">
        <is>
          <t>Manual of Acute Toxicity: Interpretation and Data Base for 410 Chemicals and 66 Species of Freshwater Animals</t>
        </is>
      </c>
      <c r="CN2253" t="inlineStr">
        <is>
          <t>USDI Fish and Wildlife Service, Publication No.160, Washington, DC:505 p.</t>
        </is>
      </c>
      <c r="CO2253" t="n">
        <v>1986.0</v>
      </c>
      <c r="CP2253" t="inlineStr">
        <is>
          <t>Mayer,F.L.,Jr., and M.R. Ellersieck (1986). Manual of Acute Toxicity: Interpretation and Data Base for 410 Chemicals and 66 Species of Freshwater Animals. USDI Fish and Wildlife Service, Publication No.160, Washington, DC, 505 p. ECOREF#:6797</t>
        </is>
      </c>
    </row>
    <row r="2254">
      <c r="A2254" t="n">
        <v>1397940.0</v>
      </c>
      <c r="B2254" t="inlineStr">
        <is>
          <t>Antimycin A</t>
        </is>
      </c>
      <c r="C2254"/>
      <c r="D2254" t="inlineStr">
        <is>
          <t>Unmeasured</t>
        </is>
      </c>
      <c r="E2254" t="inlineStr">
        <is>
          <t>Not coded</t>
        </is>
      </c>
      <c r="F2254"/>
      <c r="G2254" t="n">
        <v>10.0</v>
      </c>
      <c r="H2254"/>
      <c r="I2254"/>
      <c r="J2254"/>
      <c r="K2254"/>
      <c r="L2254" t="inlineStr">
        <is>
          <t>Pimephales promelas</t>
        </is>
      </c>
      <c r="M2254" t="inlineStr">
        <is>
          <t>Fathead Minnow</t>
        </is>
      </c>
      <c r="N2254"/>
      <c r="O2254"/>
      <c r="P2254"/>
      <c r="Q2254"/>
      <c r="R2254"/>
      <c r="S2254"/>
      <c r="T2254"/>
      <c r="U2254"/>
      <c r="V2254" t="inlineStr">
        <is>
          <t>Static</t>
        </is>
      </c>
      <c r="W2254" t="inlineStr">
        <is>
          <t>Fresh water</t>
        </is>
      </c>
      <c r="X2254" t="inlineStr">
        <is>
          <t>Lab</t>
        </is>
      </c>
      <c r="Y2254"/>
      <c r="Z2254" t="inlineStr">
        <is>
          <t>Active ingredient</t>
        </is>
      </c>
      <c r="AA2254"/>
      <c r="AB2254" t="n">
        <v>5.5E-4</v>
      </c>
      <c r="AC2254"/>
      <c r="AD2254" t="n">
        <v>2.0E-4</v>
      </c>
      <c r="AE2254"/>
      <c r="AF2254" t="n">
        <v>0.0015</v>
      </c>
      <c r="AG2254" t="inlineStr">
        <is>
          <t>AI mg/L</t>
        </is>
      </c>
      <c r="AH2254"/>
      <c r="AI2254"/>
      <c r="AJ2254"/>
      <c r="AK2254"/>
      <c r="AL2254"/>
      <c r="AM2254"/>
      <c r="AN2254"/>
      <c r="AO2254"/>
      <c r="AP2254"/>
      <c r="AQ2254"/>
      <c r="AR2254"/>
      <c r="AS2254"/>
      <c r="AT2254"/>
      <c r="AU2254"/>
      <c r="AV2254"/>
      <c r="AW2254"/>
      <c r="AX2254" t="inlineStr">
        <is>
          <t>Mortality</t>
        </is>
      </c>
      <c r="AY2254" t="inlineStr">
        <is>
          <t>Mortality</t>
        </is>
      </c>
      <c r="AZ2254" t="inlineStr">
        <is>
          <t>LC50</t>
        </is>
      </c>
      <c r="BA2254"/>
      <c r="BB2254" t="n">
        <v>4.0</v>
      </c>
      <c r="BC2254"/>
      <c r="BD2254"/>
      <c r="BE2254"/>
      <c r="BF2254"/>
      <c r="BG2254" t="inlineStr">
        <is>
          <t>Day(s)</t>
        </is>
      </c>
      <c r="BH2254" t="inlineStr">
        <is>
          <t>Concentrate</t>
        </is>
      </c>
      <c r="BI2254" t="inlineStr">
        <is>
          <t>DTXSID9032325</t>
        </is>
      </c>
      <c r="BJ2254" t="inlineStr">
        <is>
          <t>10.1577/1548-8659(1982)2&lt;301:EOAAPA&gt;2.0.CO;2</t>
        </is>
      </c>
      <c r="BK2254"/>
      <c r="BL2254"/>
      <c r="BM2254"/>
      <c r="BN2254"/>
      <c r="BO2254"/>
      <c r="BP2254"/>
      <c r="BQ2254"/>
      <c r="BR2254"/>
      <c r="BS2254"/>
      <c r="BT2254" t="inlineStr">
        <is>
          <t>--</t>
        </is>
      </c>
      <c r="BU2254"/>
      <c r="BV2254"/>
      <c r="BW2254"/>
      <c r="BX2254"/>
      <c r="BY2254"/>
      <c r="BZ2254"/>
      <c r="CA2254"/>
      <c r="CB2254"/>
      <c r="CC2254"/>
      <c r="CD2254"/>
      <c r="CE2254"/>
      <c r="CF2254"/>
      <c r="CG2254"/>
      <c r="CH2254"/>
      <c r="CI2254"/>
      <c r="CJ2254"/>
      <c r="CK2254" t="inlineStr">
        <is>
          <t>Gilderhus,P.A.</t>
        </is>
      </c>
      <c r="CL2254" t="n">
        <v>15277.0</v>
      </c>
      <c r="CM2254" t="inlineStr">
        <is>
          <t>Effects of an Aquatic Plant and Suspended Clay on the Activity of Fish Toxicants</t>
        </is>
      </c>
      <c r="CN2254" t="inlineStr">
        <is>
          <t>N. Am. J. Fish. Manag.2:301-306</t>
        </is>
      </c>
      <c r="CO2254" t="n">
        <v>1982.0</v>
      </c>
      <c r="CP2254" t="inlineStr">
        <is>
          <t>Gilderhus,P.A. (1982). Effects of an Aquatic Plant and Suspended Clay on the Activity of Fish Toxicants. N. Am. J. Fish. Manag., 2, 301-306. doi:10.1577/1548-8659(1982)2&lt;301:EOAAPA&gt;2.0.CO;2. ECOREF#:15277</t>
        </is>
      </c>
    </row>
    <row r="2255">
      <c r="A2255" t="n">
        <v>1397940.0</v>
      </c>
      <c r="B2255" t="inlineStr">
        <is>
          <t>Antimycin A</t>
        </is>
      </c>
      <c r="C2255"/>
      <c r="D2255" t="inlineStr">
        <is>
          <t>Not reported</t>
        </is>
      </c>
      <c r="E2255" t="inlineStr">
        <is>
          <t>Not coded</t>
        </is>
      </c>
      <c r="F2255"/>
      <c r="G2255" t="n">
        <v>95.5</v>
      </c>
      <c r="H2255"/>
      <c r="I2255"/>
      <c r="J2255"/>
      <c r="K2255"/>
      <c r="L2255" t="inlineStr">
        <is>
          <t>Pimephales promelas</t>
        </is>
      </c>
      <c r="M2255" t="inlineStr">
        <is>
          <t>Fathead Minnow</t>
        </is>
      </c>
      <c r="N2255"/>
      <c r="O2255"/>
      <c r="P2255"/>
      <c r="Q2255"/>
      <c r="R2255"/>
      <c r="S2255"/>
      <c r="T2255"/>
      <c r="U2255"/>
      <c r="V2255" t="inlineStr">
        <is>
          <t>Static</t>
        </is>
      </c>
      <c r="W2255" t="inlineStr">
        <is>
          <t>Fresh water</t>
        </is>
      </c>
      <c r="X2255" t="inlineStr">
        <is>
          <t>Lab</t>
        </is>
      </c>
      <c r="Y2255"/>
      <c r="Z2255" t="inlineStr">
        <is>
          <t>Active ingredient</t>
        </is>
      </c>
      <c r="AA2255"/>
      <c r="AB2255" t="n">
        <v>4.0E-5</v>
      </c>
      <c r="AC2255"/>
      <c r="AD2255" t="n">
        <v>2.1E-5</v>
      </c>
      <c r="AE2255"/>
      <c r="AF2255" t="n">
        <v>7.7E-5</v>
      </c>
      <c r="AG2255" t="inlineStr">
        <is>
          <t>AI mg/L</t>
        </is>
      </c>
      <c r="AH2255"/>
      <c r="AI2255"/>
      <c r="AJ2255"/>
      <c r="AK2255"/>
      <c r="AL2255"/>
      <c r="AM2255"/>
      <c r="AN2255"/>
      <c r="AO2255"/>
      <c r="AP2255"/>
      <c r="AQ2255"/>
      <c r="AR2255"/>
      <c r="AS2255"/>
      <c r="AT2255"/>
      <c r="AU2255"/>
      <c r="AV2255"/>
      <c r="AW2255"/>
      <c r="AX2255" t="inlineStr">
        <is>
          <t>Mortality</t>
        </is>
      </c>
      <c r="AY2255" t="inlineStr">
        <is>
          <t>Mortality</t>
        </is>
      </c>
      <c r="AZ2255" t="inlineStr">
        <is>
          <t>LC50</t>
        </is>
      </c>
      <c r="BA2255"/>
      <c r="BB2255" t="n">
        <v>4.0</v>
      </c>
      <c r="BC2255"/>
      <c r="BD2255"/>
      <c r="BE2255"/>
      <c r="BF2255"/>
      <c r="BG2255" t="inlineStr">
        <is>
          <t>Day(s)</t>
        </is>
      </c>
      <c r="BH2255" t="inlineStr">
        <is>
          <t>Pure</t>
        </is>
      </c>
      <c r="BI2255" t="inlineStr">
        <is>
          <t>DTXSID9032325</t>
        </is>
      </c>
      <c r="BJ2255"/>
      <c r="BK2255"/>
      <c r="BL2255"/>
      <c r="BM2255"/>
      <c r="BN2255"/>
      <c r="BO2255"/>
      <c r="BP2255"/>
      <c r="BQ2255"/>
      <c r="BR2255"/>
      <c r="BS2255"/>
      <c r="BT2255" t="inlineStr">
        <is>
          <t>--</t>
        </is>
      </c>
      <c r="BU2255"/>
      <c r="BV2255"/>
      <c r="BW2255"/>
      <c r="BX2255"/>
      <c r="BY2255"/>
      <c r="BZ2255"/>
      <c r="CA2255"/>
      <c r="CB2255"/>
      <c r="CC2255"/>
      <c r="CD2255"/>
      <c r="CE2255"/>
      <c r="CF2255"/>
      <c r="CG2255"/>
      <c r="CH2255"/>
      <c r="CI2255"/>
      <c r="CJ2255"/>
      <c r="CK2255" t="inlineStr">
        <is>
          <t>Mayer,F.L.,Jr., and M.R. Ellersieck</t>
        </is>
      </c>
      <c r="CL2255" t="n">
        <v>6797.0</v>
      </c>
      <c r="CM2255" t="inlineStr">
        <is>
          <t>Manual of Acute Toxicity: Interpretation and Data Base for 410 Chemicals and 66 Species of Freshwater Animals</t>
        </is>
      </c>
      <c r="CN2255" t="inlineStr">
        <is>
          <t>USDI Fish and Wildlife Service, Publication No.160, Washington, DC:505 p.</t>
        </is>
      </c>
      <c r="CO2255" t="n">
        <v>1986.0</v>
      </c>
      <c r="CP2255" t="inlineStr">
        <is>
          <t>Mayer,F.L.,Jr., and M.R. Ellersieck (1986). Manual of Acute Toxicity: Interpretation and Data Base for 410 Chemicals and 66 Species of Freshwater Animals. USDI Fish and Wildlife Service, Publication No.160, Washington, DC, 505 p. ECOREF#:6797</t>
        </is>
      </c>
    </row>
    <row r="2256">
      <c r="A2256" t="n">
        <v>1397940.0</v>
      </c>
      <c r="B2256" t="inlineStr">
        <is>
          <t>Antimycin A</t>
        </is>
      </c>
      <c r="C2256"/>
      <c r="D2256" t="inlineStr">
        <is>
          <t>Unmeasured</t>
        </is>
      </c>
      <c r="E2256" t="inlineStr">
        <is>
          <t>Not coded</t>
        </is>
      </c>
      <c r="F2256"/>
      <c r="G2256" t="n">
        <v>10.0</v>
      </c>
      <c r="H2256"/>
      <c r="I2256"/>
      <c r="J2256"/>
      <c r="K2256"/>
      <c r="L2256" t="inlineStr">
        <is>
          <t>Pimephales promelas</t>
        </is>
      </c>
      <c r="M2256" t="inlineStr">
        <is>
          <t>Fathead Minnow</t>
        </is>
      </c>
      <c r="N2256"/>
      <c r="O2256"/>
      <c r="P2256"/>
      <c r="Q2256"/>
      <c r="R2256"/>
      <c r="S2256"/>
      <c r="T2256"/>
      <c r="U2256"/>
      <c r="V2256" t="inlineStr">
        <is>
          <t>Static</t>
        </is>
      </c>
      <c r="W2256" t="inlineStr">
        <is>
          <t>Fresh water</t>
        </is>
      </c>
      <c r="X2256" t="inlineStr">
        <is>
          <t>Lab</t>
        </is>
      </c>
      <c r="Y2256"/>
      <c r="Z2256" t="inlineStr">
        <is>
          <t>Active ingredient</t>
        </is>
      </c>
      <c r="AA2256"/>
      <c r="AB2256" t="n">
        <v>4.6E-4</v>
      </c>
      <c r="AC2256"/>
      <c r="AD2256" t="n">
        <v>2.3E-4</v>
      </c>
      <c r="AE2256"/>
      <c r="AF2256" t="n">
        <v>9.1E-4</v>
      </c>
      <c r="AG2256" t="inlineStr">
        <is>
          <t>AI mg/L</t>
        </is>
      </c>
      <c r="AH2256"/>
      <c r="AI2256"/>
      <c r="AJ2256"/>
      <c r="AK2256"/>
      <c r="AL2256"/>
      <c r="AM2256"/>
      <c r="AN2256"/>
      <c r="AO2256"/>
      <c r="AP2256"/>
      <c r="AQ2256"/>
      <c r="AR2256"/>
      <c r="AS2256"/>
      <c r="AT2256"/>
      <c r="AU2256"/>
      <c r="AV2256"/>
      <c r="AW2256"/>
      <c r="AX2256" t="inlineStr">
        <is>
          <t>Mortality</t>
        </is>
      </c>
      <c r="AY2256" t="inlineStr">
        <is>
          <t>Mortality</t>
        </is>
      </c>
      <c r="AZ2256" t="inlineStr">
        <is>
          <t>LC50</t>
        </is>
      </c>
      <c r="BA2256"/>
      <c r="BB2256" t="n">
        <v>4.0</v>
      </c>
      <c r="BC2256"/>
      <c r="BD2256"/>
      <c r="BE2256"/>
      <c r="BF2256"/>
      <c r="BG2256" t="inlineStr">
        <is>
          <t>Day(s)</t>
        </is>
      </c>
      <c r="BH2256" t="inlineStr">
        <is>
          <t>Concentrate</t>
        </is>
      </c>
      <c r="BI2256" t="inlineStr">
        <is>
          <t>DTXSID9032325</t>
        </is>
      </c>
      <c r="BJ2256" t="inlineStr">
        <is>
          <t>10.1577/1548-8659(1982)2&lt;301:EOAAPA&gt;2.0.CO;2</t>
        </is>
      </c>
      <c r="BK2256"/>
      <c r="BL2256"/>
      <c r="BM2256"/>
      <c r="BN2256"/>
      <c r="BO2256"/>
      <c r="BP2256"/>
      <c r="BQ2256"/>
      <c r="BR2256"/>
      <c r="BS2256"/>
      <c r="BT2256" t="inlineStr">
        <is>
          <t>--</t>
        </is>
      </c>
      <c r="BU2256"/>
      <c r="BV2256"/>
      <c r="BW2256"/>
      <c r="BX2256"/>
      <c r="BY2256"/>
      <c r="BZ2256"/>
      <c r="CA2256"/>
      <c r="CB2256"/>
      <c r="CC2256"/>
      <c r="CD2256"/>
      <c r="CE2256"/>
      <c r="CF2256"/>
      <c r="CG2256"/>
      <c r="CH2256"/>
      <c r="CI2256"/>
      <c r="CJ2256"/>
      <c r="CK2256" t="inlineStr">
        <is>
          <t>Gilderhus,P.A.</t>
        </is>
      </c>
      <c r="CL2256" t="n">
        <v>15277.0</v>
      </c>
      <c r="CM2256" t="inlineStr">
        <is>
          <t>Effects of an Aquatic Plant and Suspended Clay on the Activity of Fish Toxicants</t>
        </is>
      </c>
      <c r="CN2256" t="inlineStr">
        <is>
          <t>N. Am. J. Fish. Manag.2:301-306</t>
        </is>
      </c>
      <c r="CO2256" t="n">
        <v>1982.0</v>
      </c>
      <c r="CP2256" t="inlineStr">
        <is>
          <t>Gilderhus,P.A. (1982). Effects of an Aquatic Plant and Suspended Clay on the Activity of Fish Toxicants. N. Am. J. Fish. Manag., 2, 301-306. doi:10.1577/1548-8659(1982)2&lt;301:EOAAPA&gt;2.0.CO;2. ECOREF#:15277</t>
        </is>
      </c>
    </row>
    <row r="2257">
      <c r="A2257" t="n">
        <v>1397940.0</v>
      </c>
      <c r="B2257" t="inlineStr">
        <is>
          <t>Antimycin A</t>
        </is>
      </c>
      <c r="C2257"/>
      <c r="D2257" t="inlineStr">
        <is>
          <t>Unmeasured</t>
        </is>
      </c>
      <c r="E2257" t="inlineStr">
        <is>
          <t>Not coded</t>
        </is>
      </c>
      <c r="F2257"/>
      <c r="G2257" t="n">
        <v>10.0</v>
      </c>
      <c r="H2257"/>
      <c r="I2257"/>
      <c r="J2257"/>
      <c r="K2257"/>
      <c r="L2257" t="inlineStr">
        <is>
          <t>Pimephales promelas</t>
        </is>
      </c>
      <c r="M2257" t="inlineStr">
        <is>
          <t>Fathead Minnow</t>
        </is>
      </c>
      <c r="N2257"/>
      <c r="O2257"/>
      <c r="P2257"/>
      <c r="Q2257"/>
      <c r="R2257"/>
      <c r="S2257"/>
      <c r="T2257"/>
      <c r="U2257"/>
      <c r="V2257" t="inlineStr">
        <is>
          <t>Static</t>
        </is>
      </c>
      <c r="W2257" t="inlineStr">
        <is>
          <t>Fresh water</t>
        </is>
      </c>
      <c r="X2257" t="inlineStr">
        <is>
          <t>Lab</t>
        </is>
      </c>
      <c r="Y2257"/>
      <c r="Z2257" t="inlineStr">
        <is>
          <t>Active ingredient</t>
        </is>
      </c>
      <c r="AA2257"/>
      <c r="AB2257" t="n">
        <v>9.3E-4</v>
      </c>
      <c r="AC2257"/>
      <c r="AD2257" t="n">
        <v>5.8E-4</v>
      </c>
      <c r="AE2257"/>
      <c r="AF2257" t="n">
        <v>0.0015</v>
      </c>
      <c r="AG2257" t="inlineStr">
        <is>
          <t>AI mg/L</t>
        </is>
      </c>
      <c r="AH2257"/>
      <c r="AI2257"/>
      <c r="AJ2257"/>
      <c r="AK2257"/>
      <c r="AL2257"/>
      <c r="AM2257"/>
      <c r="AN2257"/>
      <c r="AO2257"/>
      <c r="AP2257"/>
      <c r="AQ2257"/>
      <c r="AR2257"/>
      <c r="AS2257"/>
      <c r="AT2257"/>
      <c r="AU2257"/>
      <c r="AV2257"/>
      <c r="AW2257"/>
      <c r="AX2257" t="inlineStr">
        <is>
          <t>Mortality</t>
        </is>
      </c>
      <c r="AY2257" t="inlineStr">
        <is>
          <t>Mortality</t>
        </is>
      </c>
      <c r="AZ2257" t="inlineStr">
        <is>
          <t>LC50</t>
        </is>
      </c>
      <c r="BA2257"/>
      <c r="BB2257" t="n">
        <v>4.0</v>
      </c>
      <c r="BC2257"/>
      <c r="BD2257"/>
      <c r="BE2257"/>
      <c r="BF2257"/>
      <c r="BG2257" t="inlineStr">
        <is>
          <t>Day(s)</t>
        </is>
      </c>
      <c r="BH2257" t="inlineStr">
        <is>
          <t>Concentrate</t>
        </is>
      </c>
      <c r="BI2257" t="inlineStr">
        <is>
          <t>DTXSID9032325</t>
        </is>
      </c>
      <c r="BJ2257" t="inlineStr">
        <is>
          <t>10.1577/1548-8659(1982)2&lt;301:EOAAPA&gt;2.0.CO;2</t>
        </is>
      </c>
      <c r="BK2257"/>
      <c r="BL2257"/>
      <c r="BM2257"/>
      <c r="BN2257"/>
      <c r="BO2257"/>
      <c r="BP2257"/>
      <c r="BQ2257"/>
      <c r="BR2257"/>
      <c r="BS2257"/>
      <c r="BT2257" t="inlineStr">
        <is>
          <t>--</t>
        </is>
      </c>
      <c r="BU2257"/>
      <c r="BV2257"/>
      <c r="BW2257"/>
      <c r="BX2257"/>
      <c r="BY2257"/>
      <c r="BZ2257"/>
      <c r="CA2257"/>
      <c r="CB2257"/>
      <c r="CC2257"/>
      <c r="CD2257"/>
      <c r="CE2257"/>
      <c r="CF2257"/>
      <c r="CG2257"/>
      <c r="CH2257"/>
      <c r="CI2257"/>
      <c r="CJ2257"/>
      <c r="CK2257" t="inlineStr">
        <is>
          <t>Gilderhus,P.A.</t>
        </is>
      </c>
      <c r="CL2257" t="n">
        <v>15277.0</v>
      </c>
      <c r="CM2257" t="inlineStr">
        <is>
          <t>Effects of an Aquatic Plant and Suspended Clay on the Activity of Fish Toxicants</t>
        </is>
      </c>
      <c r="CN2257" t="inlineStr">
        <is>
          <t>N. Am. J. Fish. Manag.2:301-306</t>
        </is>
      </c>
      <c r="CO2257" t="n">
        <v>1982.0</v>
      </c>
      <c r="CP2257" t="inlineStr">
        <is>
          <t>Gilderhus,P.A. (1982). Effects of an Aquatic Plant and Suspended Clay on the Activity of Fish Toxicants. N. Am. J. Fish. Manag., 2, 301-306. doi:10.1577/1548-8659(1982)2&lt;301:EOAAPA&gt;2.0.CO;2. ECOREF#:15277</t>
        </is>
      </c>
    </row>
    <row r="2258">
      <c r="A2258" t="n">
        <v>1397940.0</v>
      </c>
      <c r="B2258" t="inlineStr">
        <is>
          <t>Antimycin A</t>
        </is>
      </c>
      <c r="C2258"/>
      <c r="D2258" t="inlineStr">
        <is>
          <t>Not reported</t>
        </is>
      </c>
      <c r="E2258" t="inlineStr">
        <is>
          <t>Not coded</t>
        </is>
      </c>
      <c r="F2258"/>
      <c r="G2258" t="n">
        <v>95.5</v>
      </c>
      <c r="H2258"/>
      <c r="I2258"/>
      <c r="J2258"/>
      <c r="K2258"/>
      <c r="L2258" t="inlineStr">
        <is>
          <t>Pimephales promelas</t>
        </is>
      </c>
      <c r="M2258" t="inlineStr">
        <is>
          <t>Fathead Minnow</t>
        </is>
      </c>
      <c r="N2258"/>
      <c r="O2258"/>
      <c r="P2258"/>
      <c r="Q2258"/>
      <c r="R2258"/>
      <c r="S2258"/>
      <c r="T2258"/>
      <c r="U2258"/>
      <c r="V2258" t="inlineStr">
        <is>
          <t>Static</t>
        </is>
      </c>
      <c r="W2258" t="inlineStr">
        <is>
          <t>Fresh water</t>
        </is>
      </c>
      <c r="X2258" t="inlineStr">
        <is>
          <t>Lab</t>
        </is>
      </c>
      <c r="Y2258"/>
      <c r="Z2258" t="inlineStr">
        <is>
          <t>Active ingredient</t>
        </is>
      </c>
      <c r="AA2258"/>
      <c r="AB2258" t="n">
        <v>8.0E-5</v>
      </c>
      <c r="AC2258"/>
      <c r="AD2258" t="n">
        <v>7.0E-5</v>
      </c>
      <c r="AE2258"/>
      <c r="AF2258" t="n">
        <v>1.0E-4</v>
      </c>
      <c r="AG2258" t="inlineStr">
        <is>
          <t>AI mg/L</t>
        </is>
      </c>
      <c r="AH2258"/>
      <c r="AI2258"/>
      <c r="AJ2258"/>
      <c r="AK2258"/>
      <c r="AL2258"/>
      <c r="AM2258"/>
      <c r="AN2258"/>
      <c r="AO2258"/>
      <c r="AP2258"/>
      <c r="AQ2258"/>
      <c r="AR2258"/>
      <c r="AS2258"/>
      <c r="AT2258"/>
      <c r="AU2258"/>
      <c r="AV2258"/>
      <c r="AW2258"/>
      <c r="AX2258" t="inlineStr">
        <is>
          <t>Mortality</t>
        </is>
      </c>
      <c r="AY2258" t="inlineStr">
        <is>
          <t>Mortality</t>
        </is>
      </c>
      <c r="AZ2258" t="inlineStr">
        <is>
          <t>LC50</t>
        </is>
      </c>
      <c r="BA2258"/>
      <c r="BB2258" t="n">
        <v>4.0</v>
      </c>
      <c r="BC2258"/>
      <c r="BD2258"/>
      <c r="BE2258"/>
      <c r="BF2258"/>
      <c r="BG2258" t="inlineStr">
        <is>
          <t>Day(s)</t>
        </is>
      </c>
      <c r="BH2258" t="inlineStr">
        <is>
          <t>Pure</t>
        </is>
      </c>
      <c r="BI2258" t="inlineStr">
        <is>
          <t>DTXSID9032325</t>
        </is>
      </c>
      <c r="BJ2258"/>
      <c r="BK2258"/>
      <c r="BL2258"/>
      <c r="BM2258"/>
      <c r="BN2258"/>
      <c r="BO2258"/>
      <c r="BP2258"/>
      <c r="BQ2258"/>
      <c r="BR2258"/>
      <c r="BS2258"/>
      <c r="BT2258" t="inlineStr">
        <is>
          <t>--</t>
        </is>
      </c>
      <c r="BU2258"/>
      <c r="BV2258"/>
      <c r="BW2258"/>
      <c r="BX2258"/>
      <c r="BY2258"/>
      <c r="BZ2258"/>
      <c r="CA2258"/>
      <c r="CB2258"/>
      <c r="CC2258"/>
      <c r="CD2258"/>
      <c r="CE2258"/>
      <c r="CF2258"/>
      <c r="CG2258"/>
      <c r="CH2258"/>
      <c r="CI2258"/>
      <c r="CJ2258"/>
      <c r="CK2258" t="inlineStr">
        <is>
          <t>Mayer,F.L.,Jr., and M.R. Ellersieck</t>
        </is>
      </c>
      <c r="CL2258" t="n">
        <v>6797.0</v>
      </c>
      <c r="CM2258" t="inlineStr">
        <is>
          <t>Manual of Acute Toxicity: Interpretation and Data Base for 410 Chemicals and 66 Species of Freshwater Animals</t>
        </is>
      </c>
      <c r="CN2258" t="inlineStr">
        <is>
          <t>USDI Fish and Wildlife Service, Publication No.160, Washington, DC:505 p.</t>
        </is>
      </c>
      <c r="CO2258" t="n">
        <v>1986.0</v>
      </c>
      <c r="CP2258" t="inlineStr">
        <is>
          <t>Mayer,F.L.,Jr., and M.R. Ellersieck (1986). Manual of Acute Toxicity: Interpretation and Data Base for 410 Chemicals and 66 Species of Freshwater Animals. USDI Fish and Wildlife Service, Publication No.160, Washington, DC, 505 p. ECOREF#:6797</t>
        </is>
      </c>
    </row>
    <row r="2259">
      <c r="A2259" t="n">
        <v>1399800.0</v>
      </c>
      <c r="B2259" t="inlineStr">
        <is>
          <t>ar-Dodecyl-ar,N,N,N,N',N',N'-heptamethylbenzenedimethanaminium chloride (1:2) mixt. with ar-dodecyl-ar,N,N,N-tetramethylbenzenemethanaminium chloride (1:1)</t>
        </is>
      </c>
      <c r="C2259"/>
      <c r="D2259" t="inlineStr">
        <is>
          <t>Unmeasured</t>
        </is>
      </c>
      <c r="E2259" t="inlineStr">
        <is>
          <t>Standard Methods for the Examination of Water and Wastewater</t>
        </is>
      </c>
      <c r="F2259"/>
      <c r="G2259" t="n">
        <v>50.0</v>
      </c>
      <c r="H2259"/>
      <c r="I2259"/>
      <c r="J2259"/>
      <c r="K2259"/>
      <c r="L2259" t="inlineStr">
        <is>
          <t>Pimephales promelas</t>
        </is>
      </c>
      <c r="M2259" t="inlineStr">
        <is>
          <t>Fathead Minnow</t>
        </is>
      </c>
      <c r="N2259"/>
      <c r="O2259"/>
      <c r="P2259"/>
      <c r="Q2259"/>
      <c r="R2259"/>
      <c r="S2259"/>
      <c r="T2259"/>
      <c r="U2259"/>
      <c r="V2259" t="inlineStr">
        <is>
          <t>Static</t>
        </is>
      </c>
      <c r="W2259" t="inlineStr">
        <is>
          <t>Fresh water</t>
        </is>
      </c>
      <c r="X2259" t="inlineStr">
        <is>
          <t>Lab</t>
        </is>
      </c>
      <c r="Y2259"/>
      <c r="Z2259" t="inlineStr">
        <is>
          <t>Active ingredient</t>
        </is>
      </c>
      <c r="AA2259"/>
      <c r="AB2259" t="n">
        <v>4.2</v>
      </c>
      <c r="AC2259"/>
      <c r="AD2259"/>
      <c r="AE2259"/>
      <c r="AF2259"/>
      <c r="AG2259" t="inlineStr">
        <is>
          <t>AI mg/L</t>
        </is>
      </c>
      <c r="AH2259"/>
      <c r="AI2259"/>
      <c r="AJ2259"/>
      <c r="AK2259"/>
      <c r="AL2259"/>
      <c r="AM2259"/>
      <c r="AN2259"/>
      <c r="AO2259"/>
      <c r="AP2259"/>
      <c r="AQ2259"/>
      <c r="AR2259"/>
      <c r="AS2259"/>
      <c r="AT2259"/>
      <c r="AU2259"/>
      <c r="AV2259"/>
      <c r="AW2259"/>
      <c r="AX2259" t="inlineStr">
        <is>
          <t>Mortality</t>
        </is>
      </c>
      <c r="AY2259" t="inlineStr">
        <is>
          <t>Mortality</t>
        </is>
      </c>
      <c r="AZ2259" t="inlineStr">
        <is>
          <t>LC50</t>
        </is>
      </c>
      <c r="BA2259"/>
      <c r="BB2259" t="n">
        <v>4.0</v>
      </c>
      <c r="BC2259"/>
      <c r="BD2259"/>
      <c r="BE2259"/>
      <c r="BF2259"/>
      <c r="BG2259" t="inlineStr">
        <is>
          <t>Day(s)</t>
        </is>
      </c>
      <c r="BH2259" t="inlineStr">
        <is>
          <t>Solution</t>
        </is>
      </c>
      <c r="BI2259" t="inlineStr">
        <is>
          <t>DTXSID9034735</t>
        </is>
      </c>
      <c r="BJ2259" t="inlineStr">
        <is>
          <t>10.1577/1548-8659(1962)24[164:ATOEDH]2.0.CO;2</t>
        </is>
      </c>
      <c r="BK2259"/>
      <c r="BL2259"/>
      <c r="BM2259"/>
      <c r="BN2259"/>
      <c r="BO2259"/>
      <c r="BP2259"/>
      <c r="BQ2259"/>
      <c r="BR2259"/>
      <c r="BS2259"/>
      <c r="BT2259" t="inlineStr">
        <is>
          <t>--</t>
        </is>
      </c>
      <c r="BU2259"/>
      <c r="BV2259"/>
      <c r="BW2259"/>
      <c r="BX2259"/>
      <c r="BY2259"/>
      <c r="BZ2259"/>
      <c r="CA2259"/>
      <c r="CB2259"/>
      <c r="CC2259"/>
      <c r="CD2259"/>
      <c r="CE2259"/>
      <c r="CF2259"/>
      <c r="CG2259"/>
      <c r="CH2259"/>
      <c r="CI2259"/>
      <c r="CJ2259" t="inlineStr">
        <is>
          <t xml:space="preserve">TMETH/AMERICAN PUBLIC HEALTH ASSOCIATION, 1960.//MEDIA/HARD WATER//   </t>
        </is>
      </c>
      <c r="CK2259" t="inlineStr">
        <is>
          <t>Surber,E.W., and Q.H. Pickering</t>
        </is>
      </c>
      <c r="CL2259" t="n">
        <v>892.0</v>
      </c>
      <c r="CM2259" t="inlineStr">
        <is>
          <t>Acute Toxicity of Endothal, Diquat, Hyamine, Dalapon, and Silvex to Fish</t>
        </is>
      </c>
      <c r="CN2259" t="inlineStr">
        <is>
          <t>Prog. Fish-Cult.24(4): 164-171</t>
        </is>
      </c>
      <c r="CO2259" t="n">
        <v>1962.0</v>
      </c>
      <c r="CP2259" t="inlineStr">
        <is>
          <t>Surber,E.W., and Q.H. Pickering (1962). Acute Toxicity of Endothal, Diquat, Hyamine, Dalapon, and Silvex to Fish. Prog. Fish-Cult., 24, (4), 164-171. doi:10.1577/1548-8659(1962)24[164:ATOEDH]2.0.CO;2. ECOREF#:892</t>
        </is>
      </c>
    </row>
    <row r="2260">
      <c r="A2260" t="n">
        <v>1399800.0</v>
      </c>
      <c r="B2260" t="inlineStr">
        <is>
          <t>ar-Dodecyl-ar,N,N,N,N',N',N'-heptamethylbenzenedimethanaminium chloride (1:2) mixt. with ar-dodecyl-ar,N,N,N-tetramethylbenzenemethanaminium chloride (1:1)</t>
        </is>
      </c>
      <c r="C2260"/>
      <c r="D2260" t="inlineStr">
        <is>
          <t>Unmeasured</t>
        </is>
      </c>
      <c r="E2260" t="inlineStr">
        <is>
          <t>Standard Methods for the Examination of Water and Wastewater</t>
        </is>
      </c>
      <c r="F2260"/>
      <c r="G2260" t="n">
        <v>50.0</v>
      </c>
      <c r="H2260"/>
      <c r="I2260"/>
      <c r="J2260"/>
      <c r="K2260"/>
      <c r="L2260" t="inlineStr">
        <is>
          <t>Pimephales promelas</t>
        </is>
      </c>
      <c r="M2260" t="inlineStr">
        <is>
          <t>Fathead Minnow</t>
        </is>
      </c>
      <c r="N2260"/>
      <c r="O2260"/>
      <c r="P2260"/>
      <c r="Q2260"/>
      <c r="R2260"/>
      <c r="S2260"/>
      <c r="T2260"/>
      <c r="U2260"/>
      <c r="V2260" t="inlineStr">
        <is>
          <t>Static</t>
        </is>
      </c>
      <c r="W2260" t="inlineStr">
        <is>
          <t>Fresh water</t>
        </is>
      </c>
      <c r="X2260" t="inlineStr">
        <is>
          <t>Lab</t>
        </is>
      </c>
      <c r="Y2260"/>
      <c r="Z2260" t="inlineStr">
        <is>
          <t>Active ingredient</t>
        </is>
      </c>
      <c r="AA2260"/>
      <c r="AB2260" t="n">
        <v>2.4</v>
      </c>
      <c r="AC2260"/>
      <c r="AD2260"/>
      <c r="AE2260"/>
      <c r="AF2260"/>
      <c r="AG2260" t="inlineStr">
        <is>
          <t>AI mg/L</t>
        </is>
      </c>
      <c r="AH2260"/>
      <c r="AI2260"/>
      <c r="AJ2260"/>
      <c r="AK2260"/>
      <c r="AL2260"/>
      <c r="AM2260"/>
      <c r="AN2260"/>
      <c r="AO2260"/>
      <c r="AP2260"/>
      <c r="AQ2260"/>
      <c r="AR2260"/>
      <c r="AS2260"/>
      <c r="AT2260"/>
      <c r="AU2260"/>
      <c r="AV2260"/>
      <c r="AW2260"/>
      <c r="AX2260" t="inlineStr">
        <is>
          <t>Mortality</t>
        </is>
      </c>
      <c r="AY2260" t="inlineStr">
        <is>
          <t>Mortality</t>
        </is>
      </c>
      <c r="AZ2260" t="inlineStr">
        <is>
          <t>LC50</t>
        </is>
      </c>
      <c r="BA2260"/>
      <c r="BB2260" t="n">
        <v>4.0</v>
      </c>
      <c r="BC2260"/>
      <c r="BD2260"/>
      <c r="BE2260"/>
      <c r="BF2260"/>
      <c r="BG2260" t="inlineStr">
        <is>
          <t>Day(s)</t>
        </is>
      </c>
      <c r="BH2260" t="inlineStr">
        <is>
          <t>Solution</t>
        </is>
      </c>
      <c r="BI2260" t="inlineStr">
        <is>
          <t>DTXSID9034735</t>
        </is>
      </c>
      <c r="BJ2260" t="inlineStr">
        <is>
          <t>10.1577/1548-8659(1962)24[164:ATOEDH]2.0.CO;2</t>
        </is>
      </c>
      <c r="BK2260"/>
      <c r="BL2260"/>
      <c r="BM2260"/>
      <c r="BN2260"/>
      <c r="BO2260"/>
      <c r="BP2260"/>
      <c r="BQ2260"/>
      <c r="BR2260"/>
      <c r="BS2260"/>
      <c r="BT2260" t="inlineStr">
        <is>
          <t>--</t>
        </is>
      </c>
      <c r="BU2260"/>
      <c r="BV2260"/>
      <c r="BW2260"/>
      <c r="BX2260"/>
      <c r="BY2260"/>
      <c r="BZ2260"/>
      <c r="CA2260"/>
      <c r="CB2260"/>
      <c r="CC2260"/>
      <c r="CD2260"/>
      <c r="CE2260"/>
      <c r="CF2260"/>
      <c r="CG2260"/>
      <c r="CH2260"/>
      <c r="CI2260"/>
      <c r="CJ2260" t="inlineStr">
        <is>
          <t xml:space="preserve">TMETH/AMERICAN PUBLIC HEALTH ASSOCIATION, 1960.//MEDIA/SOFT WATER//   </t>
        </is>
      </c>
      <c r="CK2260" t="inlineStr">
        <is>
          <t>Surber,E.W., and Q.H. Pickering</t>
        </is>
      </c>
      <c r="CL2260" t="n">
        <v>892.0</v>
      </c>
      <c r="CM2260" t="inlineStr">
        <is>
          <t>Acute Toxicity of Endothal, Diquat, Hyamine, Dalapon, and Silvex to Fish</t>
        </is>
      </c>
      <c r="CN2260" t="inlineStr">
        <is>
          <t>Prog. Fish-Cult.24(4): 164-171</t>
        </is>
      </c>
      <c r="CO2260" t="n">
        <v>1962.0</v>
      </c>
      <c r="CP2260" t="inlineStr">
        <is>
          <t>Surber,E.W., and Q.H. Pickering (1962). Acute Toxicity of Endothal, Diquat, Hyamine, Dalapon, and Silvex to Fish. Prog. Fish-Cult., 24, (4), 164-171. doi:10.1577/1548-8659(1962)24[164:ATOEDH]2.0.CO;2. ECOREF#:892</t>
        </is>
      </c>
    </row>
    <row r="2261">
      <c r="A2261" t="n">
        <v>1420048.0</v>
      </c>
      <c r="B2261" t="inlineStr">
        <is>
          <t>5-Chloro-N-(2-chloro-4-nitrophenyl)-2-hydrozybenzamide, compd. with 2-aminoethanol (1:1)</t>
        </is>
      </c>
      <c r="C2261"/>
      <c r="D2261" t="inlineStr">
        <is>
          <t>Not coded</t>
        </is>
      </c>
      <c r="E2261" t="inlineStr">
        <is>
          <t>United States Environmental Protection Agency</t>
        </is>
      </c>
      <c r="F2261"/>
      <c r="G2261" t="n">
        <v>99.0</v>
      </c>
      <c r="H2261"/>
      <c r="I2261"/>
      <c r="J2261"/>
      <c r="K2261"/>
      <c r="L2261" t="inlineStr">
        <is>
          <t>Pimephales promelas</t>
        </is>
      </c>
      <c r="M2261" t="inlineStr">
        <is>
          <t>Fathead Minnow</t>
        </is>
      </c>
      <c r="N2261"/>
      <c r="O2261"/>
      <c r="P2261"/>
      <c r="Q2261"/>
      <c r="R2261"/>
      <c r="S2261"/>
      <c r="T2261"/>
      <c r="U2261"/>
      <c r="V2261" t="inlineStr">
        <is>
          <t>Static</t>
        </is>
      </c>
      <c r="W2261" t="inlineStr">
        <is>
          <t>Fresh water</t>
        </is>
      </c>
      <c r="X2261" t="inlineStr">
        <is>
          <t>Lab</t>
        </is>
      </c>
      <c r="Y2261"/>
      <c r="Z2261" t="inlineStr">
        <is>
          <t>Active ingredient</t>
        </is>
      </c>
      <c r="AA2261"/>
      <c r="AB2261" t="n">
        <v>0.102</v>
      </c>
      <c r="AC2261"/>
      <c r="AD2261" t="n">
        <v>0.089</v>
      </c>
      <c r="AE2261"/>
      <c r="AF2261" t="n">
        <v>0.117</v>
      </c>
      <c r="AG2261" t="inlineStr">
        <is>
          <t>AI mg/L</t>
        </is>
      </c>
      <c r="AH2261"/>
      <c r="AI2261"/>
      <c r="AJ2261"/>
      <c r="AK2261"/>
      <c r="AL2261"/>
      <c r="AM2261"/>
      <c r="AN2261"/>
      <c r="AO2261"/>
      <c r="AP2261"/>
      <c r="AQ2261"/>
      <c r="AR2261"/>
      <c r="AS2261"/>
      <c r="AT2261"/>
      <c r="AU2261"/>
      <c r="AV2261"/>
      <c r="AW2261"/>
      <c r="AX2261" t="inlineStr">
        <is>
          <t>Mortality</t>
        </is>
      </c>
      <c r="AY2261" t="inlineStr">
        <is>
          <t>Mortality</t>
        </is>
      </c>
      <c r="AZ2261" t="inlineStr">
        <is>
          <t>LC50</t>
        </is>
      </c>
      <c r="BA2261"/>
      <c r="BB2261" t="n">
        <v>4.0</v>
      </c>
      <c r="BC2261"/>
      <c r="BD2261"/>
      <c r="BE2261"/>
      <c r="BF2261"/>
      <c r="BG2261" t="inlineStr">
        <is>
          <t>Day(s)</t>
        </is>
      </c>
      <c r="BH2261"/>
      <c r="BI2261" t="inlineStr">
        <is>
          <t>DTXSID3020338</t>
        </is>
      </c>
      <c r="BJ2261"/>
      <c r="BK2261"/>
      <c r="BL2261" t="inlineStr">
        <is>
          <t>Acute</t>
        </is>
      </c>
      <c r="BM2261"/>
      <c r="BN2261"/>
      <c r="BO2261"/>
      <c r="BP2261"/>
      <c r="BQ2261"/>
      <c r="BR2261"/>
      <c r="BS2261"/>
      <c r="BT2261" t="inlineStr">
        <is>
          <t>--</t>
        </is>
      </c>
      <c r="BU2261"/>
      <c r="BV2261"/>
      <c r="BW2261"/>
      <c r="BX2261"/>
      <c r="BY2261"/>
      <c r="BZ2261"/>
      <c r="CA2261"/>
      <c r="CB2261"/>
      <c r="CC2261"/>
      <c r="CD2261"/>
      <c r="CE2261"/>
      <c r="CF2261"/>
      <c r="CG2261"/>
      <c r="CH2261"/>
      <c r="CI2261"/>
      <c r="CJ2261" t="inlineStr">
        <is>
          <t xml:space="preserve">CONTR/STD METHODS USED//   </t>
        </is>
      </c>
      <c r="CK2261" t="inlineStr">
        <is>
          <t>U.S. Environmental Protection Agency</t>
        </is>
      </c>
      <c r="CL2261" t="n">
        <v>344.0</v>
      </c>
      <c r="CM2261" t="inlineStr">
        <is>
          <t>Pesticide Ecotoxicity Database (Formerly: Environmental Effects Database (EEDB))</t>
        </is>
      </c>
      <c r="CN2261" t="inlineStr">
        <is>
          <t>Environmental Fate and Effects Division, U.S.EPA, Washington, D.C.:</t>
        </is>
      </c>
      <c r="CO2261" t="n">
        <v>1992.0</v>
      </c>
      <c r="CP2261" t="inlineStr">
        <is>
          <t>U.S. Environmental Protection Agency (1992). Pesticide Ecotoxicity Database (Formerly: Environmental Effects Database (EEDB)). Environmental Fate and Effects Division, U.S.EPA, Washington, D.C., ECOREF#:344</t>
        </is>
      </c>
    </row>
    <row r="2262">
      <c r="A2262" t="n">
        <v>1420048.0</v>
      </c>
      <c r="B2262" t="inlineStr">
        <is>
          <t>5-Chloro-N-(2-chloro-4-nitrophenyl)-2-hydrozybenzamide, compd. with 2-aminoethanol (1:1)</t>
        </is>
      </c>
      <c r="C2262"/>
      <c r="D2262" t="inlineStr">
        <is>
          <t>Unmeasured</t>
        </is>
      </c>
      <c r="E2262" t="inlineStr">
        <is>
          <t>Not coded</t>
        </is>
      </c>
      <c r="F2262"/>
      <c r="G2262"/>
      <c r="H2262"/>
      <c r="I2262"/>
      <c r="J2262"/>
      <c r="K2262"/>
      <c r="L2262" t="inlineStr">
        <is>
          <t>Pimephales promelas</t>
        </is>
      </c>
      <c r="M2262" t="inlineStr">
        <is>
          <t>Fathead Minnow</t>
        </is>
      </c>
      <c r="N2262"/>
      <c r="O2262"/>
      <c r="P2262"/>
      <c r="Q2262"/>
      <c r="R2262"/>
      <c r="S2262"/>
      <c r="T2262"/>
      <c r="U2262"/>
      <c r="V2262" t="inlineStr">
        <is>
          <t>Aquatic, unspecified</t>
        </is>
      </c>
      <c r="W2262" t="inlineStr">
        <is>
          <t>Fresh water</t>
        </is>
      </c>
      <c r="X2262" t="inlineStr">
        <is>
          <t>Lab</t>
        </is>
      </c>
      <c r="Y2262"/>
      <c r="Z2262" t="inlineStr">
        <is>
          <t>Formulation</t>
        </is>
      </c>
      <c r="AA2262"/>
      <c r="AB2262" t="n">
        <v>0.102</v>
      </c>
      <c r="AC2262"/>
      <c r="AD2262"/>
      <c r="AE2262"/>
      <c r="AF2262"/>
      <c r="AG2262" t="inlineStr">
        <is>
          <t>AI mg/L</t>
        </is>
      </c>
      <c r="AH2262"/>
      <c r="AI2262"/>
      <c r="AJ2262"/>
      <c r="AK2262"/>
      <c r="AL2262"/>
      <c r="AM2262"/>
      <c r="AN2262"/>
      <c r="AO2262"/>
      <c r="AP2262"/>
      <c r="AQ2262"/>
      <c r="AR2262"/>
      <c r="AS2262"/>
      <c r="AT2262"/>
      <c r="AU2262"/>
      <c r="AV2262"/>
      <c r="AW2262"/>
      <c r="AX2262" t="inlineStr">
        <is>
          <t>Mortality</t>
        </is>
      </c>
      <c r="AY2262" t="inlineStr">
        <is>
          <t>Mortality</t>
        </is>
      </c>
      <c r="AZ2262" t="inlineStr">
        <is>
          <t>LC50</t>
        </is>
      </c>
      <c r="BA2262"/>
      <c r="BB2262" t="n">
        <v>4.0</v>
      </c>
      <c r="BC2262"/>
      <c r="BD2262"/>
      <c r="BE2262"/>
      <c r="BF2262"/>
      <c r="BG2262" t="inlineStr">
        <is>
          <t>Day(s)</t>
        </is>
      </c>
      <c r="BH2262"/>
      <c r="BI2262" t="inlineStr">
        <is>
          <t>DTXSID3020338</t>
        </is>
      </c>
      <c r="BJ2262"/>
      <c r="BK2262"/>
      <c r="BL2262"/>
      <c r="BM2262"/>
      <c r="BN2262"/>
      <c r="BO2262"/>
      <c r="BP2262"/>
      <c r="BQ2262"/>
      <c r="BR2262"/>
      <c r="BS2262"/>
      <c r="BT2262" t="inlineStr">
        <is>
          <t>--</t>
        </is>
      </c>
      <c r="BU2262"/>
      <c r="BV2262"/>
      <c r="BW2262"/>
      <c r="BX2262"/>
      <c r="BY2262"/>
      <c r="BZ2262"/>
      <c r="CA2262"/>
      <c r="CB2262"/>
      <c r="CC2262"/>
      <c r="CD2262"/>
      <c r="CE2262"/>
      <c r="CF2262"/>
      <c r="CG2262"/>
      <c r="CH2262"/>
      <c r="CI2262"/>
      <c r="CJ2262"/>
      <c r="CK2262" t="inlineStr">
        <is>
          <t>Mayer,F.L.,Jr.</t>
        </is>
      </c>
      <c r="CL2262" t="n">
        <v>70421.0</v>
      </c>
      <c r="CM2262" t="inlineStr">
        <is>
          <t>Pesticides as Pollutants</t>
        </is>
      </c>
      <c r="CN2262" t="inlineStr">
        <is>
          <t>In: B.G.Liptak (Ed.), Environmental Engineer's Handbook, Chilton Book Co., Radnor, PA:405-418</t>
        </is>
      </c>
      <c r="CO2262" t="n">
        <v>1974.0</v>
      </c>
      <c r="CP2262" t="inlineStr">
        <is>
          <t>Mayer,F.L.,Jr. (1974). Pesticides as Pollutants. In: B.G.Liptak (Ed.), Environmental Engineer's Handbook, Chilton Book Co., Radnor, PA, 405-418. ECOREF#:70421</t>
        </is>
      </c>
    </row>
    <row r="2263">
      <c r="A2263" t="n">
        <v>1420048.0</v>
      </c>
      <c r="B2263" t="inlineStr">
        <is>
          <t>5-Chloro-N-(2-chloro-4-nitrophenyl)-2-hydrozybenzamide, compd. with 2-aminoethanol (1:1)</t>
        </is>
      </c>
      <c r="C2263" t="inlineStr">
        <is>
          <t>Technical grade, technical product, technical formulation</t>
        </is>
      </c>
      <c r="D2263" t="inlineStr">
        <is>
          <t>Unmeasured</t>
        </is>
      </c>
      <c r="E2263" t="inlineStr">
        <is>
          <t>Not coded</t>
        </is>
      </c>
      <c r="F2263"/>
      <c r="G2263" t="n">
        <v>99.0</v>
      </c>
      <c r="H2263"/>
      <c r="I2263"/>
      <c r="J2263"/>
      <c r="K2263"/>
      <c r="L2263" t="inlineStr">
        <is>
          <t>Pimephales promelas</t>
        </is>
      </c>
      <c r="M2263" t="inlineStr">
        <is>
          <t>Fathead Minnow</t>
        </is>
      </c>
      <c r="N2263"/>
      <c r="O2263"/>
      <c r="P2263"/>
      <c r="Q2263"/>
      <c r="R2263"/>
      <c r="S2263"/>
      <c r="T2263"/>
      <c r="U2263"/>
      <c r="V2263" t="inlineStr">
        <is>
          <t>Aquatic, unspecified</t>
        </is>
      </c>
      <c r="W2263" t="inlineStr">
        <is>
          <t>Fresh water</t>
        </is>
      </c>
      <c r="X2263" t="inlineStr">
        <is>
          <t>Lab</t>
        </is>
      </c>
      <c r="Y2263"/>
      <c r="Z2263" t="inlineStr">
        <is>
          <t>Active ingredient</t>
        </is>
      </c>
      <c r="AA2263"/>
      <c r="AB2263" t="n">
        <v>0.102</v>
      </c>
      <c r="AC2263"/>
      <c r="AD2263" t="n">
        <v>0.089</v>
      </c>
      <c r="AE2263"/>
      <c r="AF2263" t="n">
        <v>0.117</v>
      </c>
      <c r="AG2263" t="inlineStr">
        <is>
          <t>AI mg/L</t>
        </is>
      </c>
      <c r="AH2263"/>
      <c r="AI2263"/>
      <c r="AJ2263"/>
      <c r="AK2263"/>
      <c r="AL2263"/>
      <c r="AM2263"/>
      <c r="AN2263"/>
      <c r="AO2263"/>
      <c r="AP2263"/>
      <c r="AQ2263"/>
      <c r="AR2263"/>
      <c r="AS2263"/>
      <c r="AT2263"/>
      <c r="AU2263"/>
      <c r="AV2263"/>
      <c r="AW2263"/>
      <c r="AX2263" t="inlineStr">
        <is>
          <t>Mortality</t>
        </is>
      </c>
      <c r="AY2263" t="inlineStr">
        <is>
          <t>Mortality</t>
        </is>
      </c>
      <c r="AZ2263" t="inlineStr">
        <is>
          <t>LC50</t>
        </is>
      </c>
      <c r="BA2263"/>
      <c r="BB2263" t="n">
        <v>4.0</v>
      </c>
      <c r="BC2263"/>
      <c r="BD2263"/>
      <c r="BE2263"/>
      <c r="BF2263"/>
      <c r="BG2263" t="inlineStr">
        <is>
          <t>Day(s)</t>
        </is>
      </c>
      <c r="BH2263" t="inlineStr">
        <is>
          <t>Formulated</t>
        </is>
      </c>
      <c r="BI2263" t="inlineStr">
        <is>
          <t>DTXSID3020338</t>
        </is>
      </c>
      <c r="BJ2263"/>
      <c r="BK2263"/>
      <c r="BL2263"/>
      <c r="BM2263"/>
      <c r="BN2263"/>
      <c r="BO2263"/>
      <c r="BP2263"/>
      <c r="BQ2263"/>
      <c r="BR2263"/>
      <c r="BS2263"/>
      <c r="BT2263" t="inlineStr">
        <is>
          <t>--</t>
        </is>
      </c>
      <c r="BU2263"/>
      <c r="BV2263"/>
      <c r="BW2263"/>
      <c r="BX2263"/>
      <c r="BY2263"/>
      <c r="BZ2263"/>
      <c r="CA2263"/>
      <c r="CB2263"/>
      <c r="CC2263"/>
      <c r="CD2263"/>
      <c r="CE2263"/>
      <c r="CF2263"/>
      <c r="CG2263"/>
      <c r="CH2263"/>
      <c r="CI2263"/>
      <c r="CJ2263"/>
      <c r="CK2263" t="inlineStr">
        <is>
          <t>Marking,L.L., and J.W. Hogan</t>
        </is>
      </c>
      <c r="CL2263" t="n">
        <v>14052.0</v>
      </c>
      <c r="CM2263" t="inlineStr">
        <is>
          <t>Toxicity of Bayer 73 to Fish</t>
        </is>
      </c>
      <c r="CN2263" t="inlineStr">
        <is>
          <t>Invest.Fish Control No.19, Res.Publ.No.36, USDI Fish Wildl.Serv., Bur.Sport Fish.Wildl., Washington, DC:3-13</t>
        </is>
      </c>
      <c r="CO2263" t="n">
        <v>1967.0</v>
      </c>
      <c r="CP2263" t="inlineStr">
        <is>
          <t>Marking,L.L., and J.W. Hogan (1967). Toxicity of Bayer 73 to Fish. Invest.Fish Control No.19, Res.Publ.No.36, USDI Fish Wildl.Serv., Bur.Sport Fish.Wildl., Washington, DC, 3-13. ECOREF#:14052</t>
        </is>
      </c>
    </row>
    <row r="2264">
      <c r="A2264" t="n">
        <v>1420048.0</v>
      </c>
      <c r="B2264" t="inlineStr">
        <is>
          <t>5-Chloro-N-(2-chloro-4-nitrophenyl)-2-hydrozybenzamide, compd. with 2-aminoethanol (1:1)</t>
        </is>
      </c>
      <c r="C2264"/>
      <c r="D2264" t="inlineStr">
        <is>
          <t>Unmeasured</t>
        </is>
      </c>
      <c r="E2264" t="inlineStr">
        <is>
          <t>Not coded</t>
        </is>
      </c>
      <c r="F2264"/>
      <c r="G2264"/>
      <c r="H2264"/>
      <c r="I2264"/>
      <c r="J2264"/>
      <c r="K2264"/>
      <c r="L2264" t="inlineStr">
        <is>
          <t>Pimephales promelas</t>
        </is>
      </c>
      <c r="M2264" t="inlineStr">
        <is>
          <t>Fathead Minnow</t>
        </is>
      </c>
      <c r="N2264"/>
      <c r="O2264"/>
      <c r="P2264"/>
      <c r="Q2264"/>
      <c r="R2264"/>
      <c r="S2264"/>
      <c r="T2264"/>
      <c r="U2264"/>
      <c r="V2264" t="inlineStr">
        <is>
          <t>Static</t>
        </is>
      </c>
      <c r="W2264" t="inlineStr">
        <is>
          <t>Fresh water</t>
        </is>
      </c>
      <c r="X2264" t="inlineStr">
        <is>
          <t>Lab</t>
        </is>
      </c>
      <c r="Y2264"/>
      <c r="Z2264" t="inlineStr">
        <is>
          <t>Formulation</t>
        </is>
      </c>
      <c r="AA2264"/>
      <c r="AB2264" t="n">
        <v>0.11</v>
      </c>
      <c r="AC2264"/>
      <c r="AD2264" t="n">
        <v>0.087</v>
      </c>
      <c r="AE2264"/>
      <c r="AF2264" t="n">
        <v>0.14</v>
      </c>
      <c r="AG2264" t="inlineStr">
        <is>
          <t>AI mg/L</t>
        </is>
      </c>
      <c r="AH2264"/>
      <c r="AI2264"/>
      <c r="AJ2264"/>
      <c r="AK2264"/>
      <c r="AL2264"/>
      <c r="AM2264"/>
      <c r="AN2264"/>
      <c r="AO2264"/>
      <c r="AP2264"/>
      <c r="AQ2264"/>
      <c r="AR2264"/>
      <c r="AS2264"/>
      <c r="AT2264"/>
      <c r="AU2264"/>
      <c r="AV2264"/>
      <c r="AW2264"/>
      <c r="AX2264" t="inlineStr">
        <is>
          <t>Mortality</t>
        </is>
      </c>
      <c r="AY2264" t="inlineStr">
        <is>
          <t>Mortality</t>
        </is>
      </c>
      <c r="AZ2264" t="inlineStr">
        <is>
          <t>LC50</t>
        </is>
      </c>
      <c r="BA2264"/>
      <c r="BB2264" t="n">
        <v>4.0</v>
      </c>
      <c r="BC2264"/>
      <c r="BD2264"/>
      <c r="BE2264"/>
      <c r="BF2264"/>
      <c r="BG2264" t="inlineStr">
        <is>
          <t>Day(s)</t>
        </is>
      </c>
      <c r="BH2264"/>
      <c r="BI2264" t="inlineStr">
        <is>
          <t>DTXSID3020338</t>
        </is>
      </c>
      <c r="BJ2264" t="inlineStr">
        <is>
          <t>10.1016/S0380-1330(85)71756-X</t>
        </is>
      </c>
      <c r="BK2264"/>
      <c r="BL2264"/>
      <c r="BM2264"/>
      <c r="BN2264"/>
      <c r="BO2264"/>
      <c r="BP2264"/>
      <c r="BQ2264"/>
      <c r="BR2264"/>
      <c r="BS2264"/>
      <c r="BT2264" t="inlineStr">
        <is>
          <t>--</t>
        </is>
      </c>
      <c r="BU2264"/>
      <c r="BV2264"/>
      <c r="BW2264"/>
      <c r="BX2264"/>
      <c r="BY2264"/>
      <c r="BZ2264"/>
      <c r="CA2264"/>
      <c r="CB2264"/>
      <c r="CC2264"/>
      <c r="CD2264"/>
      <c r="CE2264"/>
      <c r="CF2264"/>
      <c r="CG2264"/>
      <c r="CH2264"/>
      <c r="CI2264" t="inlineStr">
        <is>
          <t xml:space="preserve"> O CHEM CONT/INDUSTRIAL POLLUTANTS//RECONSTITUTED WATER// </t>
        </is>
      </c>
      <c r="CJ2264" t="inlineStr">
        <is>
          <t xml:space="preserve">   O CHEM CONT/INDUSTRIAL POLLUTANTS//RECONSTITUTED WATER// </t>
        </is>
      </c>
      <c r="CK2264" t="inlineStr">
        <is>
          <t>Marking,L.L., and T.D. Bills</t>
        </is>
      </c>
      <c r="CL2264" t="n">
        <v>10938.0</v>
      </c>
      <c r="CM2264" t="inlineStr">
        <is>
          <t>Effects of Contaminants on Toxicity of the Lampricides TFM and Bayer 73 to Three Species of Fish</t>
        </is>
      </c>
      <c r="CN2264" t="inlineStr">
        <is>
          <t>J. Great Lakes Res.11(2): 171-178</t>
        </is>
      </c>
      <c r="CO2264" t="n">
        <v>1985.0</v>
      </c>
      <c r="CP2264" t="inlineStr">
        <is>
          <t>Marking,L.L., and T.D. Bills (1985). Effects of Contaminants on Toxicity of the Lampricides TFM and Bayer 73 to Three Species of Fish. J. Great Lakes Res., 11, (2), 171-178. doi:10.1016/S0380-1330(85)71756-X. ECOREF#:10938</t>
        </is>
      </c>
    </row>
    <row r="2265">
      <c r="A2265" t="n">
        <v>1439072.0</v>
      </c>
      <c r="B2265" t="inlineStr">
        <is>
          <t>(2R,3R)-rel-2,3-Diphenyloxirane</t>
        </is>
      </c>
      <c r="C2265"/>
      <c r="D2265" t="inlineStr">
        <is>
          <t>Unmeasured</t>
        </is>
      </c>
      <c r="E2265" t="inlineStr">
        <is>
          <t>Not reported</t>
        </is>
      </c>
      <c r="F2265"/>
      <c r="G2265"/>
      <c r="H2265"/>
      <c r="I2265"/>
      <c r="J2265"/>
      <c r="K2265"/>
      <c r="L2265" t="inlineStr">
        <is>
          <t>Pimephales promelas</t>
        </is>
      </c>
      <c r="M2265" t="inlineStr">
        <is>
          <t>Fathead Minnow</t>
        </is>
      </c>
      <c r="N2265" t="inlineStr">
        <is>
          <t>Larva</t>
        </is>
      </c>
      <c r="O2265"/>
      <c r="P2265" t="n">
        <v>7.0</v>
      </c>
      <c r="Q2265"/>
      <c r="R2265"/>
      <c r="S2265"/>
      <c r="T2265"/>
      <c r="U2265" t="inlineStr">
        <is>
          <t>Day(s)</t>
        </is>
      </c>
      <c r="V2265" t="inlineStr">
        <is>
          <t>Renewal</t>
        </is>
      </c>
      <c r="W2265" t="inlineStr">
        <is>
          <t>Fresh water</t>
        </is>
      </c>
      <c r="X2265" t="inlineStr">
        <is>
          <t>Lab</t>
        </is>
      </c>
      <c r="Y2265" t="n">
        <v>6.0</v>
      </c>
      <c r="Z2265" t="inlineStr">
        <is>
          <t>Formulation</t>
        </is>
      </c>
      <c r="AA2265"/>
      <c r="AB2265" t="n">
        <v>5.2987149</v>
      </c>
      <c r="AC2265"/>
      <c r="AD2265"/>
      <c r="AE2265"/>
      <c r="AF2265"/>
      <c r="AG2265" t="inlineStr">
        <is>
          <t>AI mg/L</t>
        </is>
      </c>
      <c r="AH2265"/>
      <c r="AI2265"/>
      <c r="AJ2265"/>
      <c r="AK2265"/>
      <c r="AL2265"/>
      <c r="AM2265"/>
      <c r="AN2265"/>
      <c r="AO2265"/>
      <c r="AP2265"/>
      <c r="AQ2265"/>
      <c r="AR2265"/>
      <c r="AS2265"/>
      <c r="AT2265"/>
      <c r="AU2265"/>
      <c r="AV2265"/>
      <c r="AW2265"/>
      <c r="AX2265" t="inlineStr">
        <is>
          <t>Mortality</t>
        </is>
      </c>
      <c r="AY2265" t="inlineStr">
        <is>
          <t>Mortality</t>
        </is>
      </c>
      <c r="AZ2265" t="inlineStr">
        <is>
          <t>LC50</t>
        </is>
      </c>
      <c r="BA2265"/>
      <c r="BB2265" t="n">
        <v>4.0</v>
      </c>
      <c r="BC2265"/>
      <c r="BD2265"/>
      <c r="BE2265"/>
      <c r="BF2265"/>
      <c r="BG2265" t="inlineStr">
        <is>
          <t>Day(s)</t>
        </is>
      </c>
      <c r="BH2265"/>
      <c r="BI2265" t="inlineStr">
        <is>
          <t>DTXSID80891559</t>
        </is>
      </c>
      <c r="BJ2265" t="inlineStr">
        <is>
          <t>10.1289/ehp.0110961</t>
        </is>
      </c>
      <c r="BK2265"/>
      <c r="BL2265"/>
      <c r="BM2265"/>
      <c r="BN2265"/>
      <c r="BO2265"/>
      <c r="BP2265"/>
      <c r="BQ2265"/>
      <c r="BR2265"/>
      <c r="BS2265"/>
      <c r="BT2265" t="inlineStr">
        <is>
          <t>--</t>
        </is>
      </c>
      <c r="BU2265"/>
      <c r="BV2265"/>
      <c r="BW2265"/>
      <c r="BX2265"/>
      <c r="BY2265"/>
      <c r="BZ2265"/>
      <c r="CA2265"/>
      <c r="CB2265"/>
      <c r="CC2265"/>
      <c r="CD2265"/>
      <c r="CE2265"/>
      <c r="CF2265"/>
      <c r="CG2265"/>
      <c r="CH2265"/>
      <c r="CI2265"/>
      <c r="CJ2265" t="inlineStr">
        <is>
          <t xml:space="preserve">SOURCE/AQUATOX IN HOT SPRINGS, AR//   </t>
        </is>
      </c>
      <c r="CK2265" t="inlineStr">
        <is>
          <t>Newman,J.W., D.L. Denton, C. Morisseau, C.S. Koger, C.E. Wheelock, D.E. Hinton, and B.D. Hammock</t>
        </is>
      </c>
      <c r="CL2265" t="n">
        <v>60040.0</v>
      </c>
      <c r="CM2265" t="inlineStr">
        <is>
          <t>Evaluation of Fish Models of Soluble Epoxide Hydrolase Inhibition</t>
        </is>
      </c>
      <c r="CN2265" t="inlineStr">
        <is>
          <t>Environ. Health Perspect.109(1): 61-66</t>
        </is>
      </c>
      <c r="CO2265" t="n">
        <v>2001.0</v>
      </c>
      <c r="CP2265" t="inlineStr">
        <is>
          <t>Newman,J.W., D.L. Denton, C. Morisseau, C.S. Koger, C.E. Wheelock, D.E. Hinton, and B.D. Hammock (2001). Evaluation of Fish Models of Soluble Epoxide Hydrolase Inhibition. Environ. Health Perspect., 109, (1), 61-66. doi:10.1289/ehp.0110961. ECOREF#:60040</t>
        </is>
      </c>
    </row>
    <row r="2266">
      <c r="A2266" t="n">
        <v>1445756.0</v>
      </c>
      <c r="B2266" t="inlineStr">
        <is>
          <t>Diisopropylmethyl phosphonate</t>
        </is>
      </c>
      <c r="C2266"/>
      <c r="D2266" t="inlineStr">
        <is>
          <t>Unmeasured</t>
        </is>
      </c>
      <c r="E2266" t="inlineStr">
        <is>
          <t>Not coded</t>
        </is>
      </c>
      <c r="F2266"/>
      <c r="G2266" t="n">
        <v>98.5</v>
      </c>
      <c r="H2266"/>
      <c r="I2266"/>
      <c r="J2266"/>
      <c r="K2266"/>
      <c r="L2266" t="inlineStr">
        <is>
          <t>Pimephales promelas</t>
        </is>
      </c>
      <c r="M2266" t="inlineStr">
        <is>
          <t>Fathead Minnow</t>
        </is>
      </c>
      <c r="N2266" t="inlineStr">
        <is>
          <t>Fry</t>
        </is>
      </c>
      <c r="O2266"/>
      <c r="P2266" t="n">
        <v>7.0</v>
      </c>
      <c r="Q2266"/>
      <c r="R2266"/>
      <c r="S2266"/>
      <c r="T2266"/>
      <c r="U2266" t="inlineStr">
        <is>
          <t>Day(s)</t>
        </is>
      </c>
      <c r="V2266" t="inlineStr">
        <is>
          <t>Static</t>
        </is>
      </c>
      <c r="W2266" t="inlineStr">
        <is>
          <t>Fresh water</t>
        </is>
      </c>
      <c r="X2266" t="inlineStr">
        <is>
          <t>Lab</t>
        </is>
      </c>
      <c r="Y2266"/>
      <c r="Z2266" t="inlineStr">
        <is>
          <t>Active ingredient</t>
        </is>
      </c>
      <c r="AA2266" t="inlineStr">
        <is>
          <t>&gt;</t>
        </is>
      </c>
      <c r="AB2266" t="n">
        <v>1000.0</v>
      </c>
      <c r="AC2266"/>
      <c r="AD2266"/>
      <c r="AE2266"/>
      <c r="AF2266"/>
      <c r="AG2266" t="inlineStr">
        <is>
          <t>AI mg/L</t>
        </is>
      </c>
      <c r="AH2266"/>
      <c r="AI2266"/>
      <c r="AJ2266"/>
      <c r="AK2266"/>
      <c r="AL2266"/>
      <c r="AM2266"/>
      <c r="AN2266"/>
      <c r="AO2266"/>
      <c r="AP2266"/>
      <c r="AQ2266"/>
      <c r="AR2266"/>
      <c r="AS2266"/>
      <c r="AT2266"/>
      <c r="AU2266"/>
      <c r="AV2266"/>
      <c r="AW2266"/>
      <c r="AX2266" t="inlineStr">
        <is>
          <t>Mortality</t>
        </is>
      </c>
      <c r="AY2266" t="inlineStr">
        <is>
          <t>Mortality</t>
        </is>
      </c>
      <c r="AZ2266" t="inlineStr">
        <is>
          <t>LC50</t>
        </is>
      </c>
      <c r="BA2266"/>
      <c r="BB2266" t="n">
        <v>4.0</v>
      </c>
      <c r="BC2266"/>
      <c r="BD2266"/>
      <c r="BE2266"/>
      <c r="BF2266"/>
      <c r="BG2266" t="inlineStr">
        <is>
          <t>Day(s)</t>
        </is>
      </c>
      <c r="BH2266" t="inlineStr">
        <is>
          <t>Pure</t>
        </is>
      </c>
      <c r="BI2266" t="inlineStr">
        <is>
          <t>DTXSID5024051</t>
        </is>
      </c>
      <c r="BJ2266"/>
      <c r="BK2266"/>
      <c r="BL2266"/>
      <c r="BM2266"/>
      <c r="BN2266"/>
      <c r="BO2266"/>
      <c r="BP2266"/>
      <c r="BQ2266"/>
      <c r="BR2266"/>
      <c r="BS2266"/>
      <c r="BT2266" t="inlineStr">
        <is>
          <t>--</t>
        </is>
      </c>
      <c r="BU2266"/>
      <c r="BV2266"/>
      <c r="BW2266"/>
      <c r="BX2266"/>
      <c r="BY2266"/>
      <c r="BZ2266"/>
      <c r="CA2266"/>
      <c r="CB2266"/>
      <c r="CC2266"/>
      <c r="CD2266"/>
      <c r="CE2266"/>
      <c r="CF2266"/>
      <c r="CG2266"/>
      <c r="CH2266"/>
      <c r="CI2266" t="inlineStr">
        <is>
          <t xml:space="preserve"> CONTR/0% MORT,FOLLOWED EPA METHODS//CONC/ACTIVE INGREDIENT// </t>
        </is>
      </c>
      <c r="CJ2266" t="inlineStr">
        <is>
          <t xml:space="preserve">   CONTR/0% MORT,FOLLOWED EPA METHODS//CONC/ACTIVE INGREDIENT// </t>
        </is>
      </c>
      <c r="CK2266" t="inlineStr">
        <is>
          <t>Bentley,R.E., G.A. LeBlanc, T.A. Hollister, and B.H. Sleight III</t>
        </is>
      </c>
      <c r="CL2266" t="n">
        <v>5965.0</v>
      </c>
      <c r="CM2266" t="inlineStr">
        <is>
          <t>Acute Toxicity of Diisopropylmethyl Phosphonate and Dicyclopentadiene to Aquatic Organisms</t>
        </is>
      </c>
      <c r="CN2266" t="inlineStr">
        <is>
          <t>Contract No.DAMD-17-75-C-5073, Final Rep., U.S.Army Med.Res.Dev.Command, Washington, DC:98 p.</t>
        </is>
      </c>
      <c r="CO2266" t="n">
        <v>1976.0</v>
      </c>
      <c r="CP2266" t="inlineStr">
        <is>
          <t>Bentley,R.E., G.A. LeBlanc, T.A. Hollister, and B.H. Sleight III (1976). Acute Toxicity of Diisopropylmethyl Phosphonate and Dicyclopentadiene to Aquatic Organisms. Contract No.DAMD-17-75-C-5073, Final Rep., U.S.Army Med.Res.Dev.Command, Washington, DC, 98 p. ECOREF#:5965</t>
        </is>
      </c>
    </row>
    <row r="2267">
      <c r="A2267" t="n">
        <v>1445756.0</v>
      </c>
      <c r="B2267" t="inlineStr">
        <is>
          <t>Diisopropylmethyl phosphonate</t>
        </is>
      </c>
      <c r="C2267"/>
      <c r="D2267" t="inlineStr">
        <is>
          <t>Unmeasured</t>
        </is>
      </c>
      <c r="E2267" t="inlineStr">
        <is>
          <t>Not coded</t>
        </is>
      </c>
      <c r="F2267"/>
      <c r="G2267" t="n">
        <v>98.5</v>
      </c>
      <c r="H2267"/>
      <c r="I2267"/>
      <c r="J2267"/>
      <c r="K2267"/>
      <c r="L2267" t="inlineStr">
        <is>
          <t>Pimephales promelas</t>
        </is>
      </c>
      <c r="M2267" t="inlineStr">
        <is>
          <t>Fathead Minnow</t>
        </is>
      </c>
      <c r="N2267"/>
      <c r="O2267"/>
      <c r="P2267" t="n">
        <v>1.0</v>
      </c>
      <c r="Q2267"/>
      <c r="R2267"/>
      <c r="S2267"/>
      <c r="T2267"/>
      <c r="U2267" t="inlineStr">
        <is>
          <t>Hour(s)</t>
        </is>
      </c>
      <c r="V2267" t="inlineStr">
        <is>
          <t>Static</t>
        </is>
      </c>
      <c r="W2267" t="inlineStr">
        <is>
          <t>Fresh water</t>
        </is>
      </c>
      <c r="X2267" t="inlineStr">
        <is>
          <t>Lab</t>
        </is>
      </c>
      <c r="Y2267"/>
      <c r="Z2267" t="inlineStr">
        <is>
          <t>Active ingredient</t>
        </is>
      </c>
      <c r="AA2267"/>
      <c r="AB2267"/>
      <c r="AC2267" t="inlineStr">
        <is>
          <t>&gt;</t>
        </is>
      </c>
      <c r="AD2267" t="n">
        <v>1800.0</v>
      </c>
      <c r="AE2267" t="inlineStr">
        <is>
          <t>&lt;</t>
        </is>
      </c>
      <c r="AF2267" t="n">
        <v>2100.0</v>
      </c>
      <c r="AG2267" t="inlineStr">
        <is>
          <t>AI mg/L</t>
        </is>
      </c>
      <c r="AH2267"/>
      <c r="AI2267"/>
      <c r="AJ2267"/>
      <c r="AK2267"/>
      <c r="AL2267"/>
      <c r="AM2267"/>
      <c r="AN2267"/>
      <c r="AO2267"/>
      <c r="AP2267"/>
      <c r="AQ2267"/>
      <c r="AR2267"/>
      <c r="AS2267"/>
      <c r="AT2267"/>
      <c r="AU2267"/>
      <c r="AV2267"/>
      <c r="AW2267"/>
      <c r="AX2267" t="inlineStr">
        <is>
          <t>Mortality</t>
        </is>
      </c>
      <c r="AY2267" t="inlineStr">
        <is>
          <t>Mortality</t>
        </is>
      </c>
      <c r="AZ2267" t="inlineStr">
        <is>
          <t>LC50</t>
        </is>
      </c>
      <c r="BA2267"/>
      <c r="BB2267" t="n">
        <v>4.0</v>
      </c>
      <c r="BC2267"/>
      <c r="BD2267"/>
      <c r="BE2267"/>
      <c r="BF2267"/>
      <c r="BG2267" t="inlineStr">
        <is>
          <t>Day(s)</t>
        </is>
      </c>
      <c r="BH2267" t="inlineStr">
        <is>
          <t>Pure</t>
        </is>
      </c>
      <c r="BI2267" t="inlineStr">
        <is>
          <t>DTXSID5024051</t>
        </is>
      </c>
      <c r="BJ2267"/>
      <c r="BK2267"/>
      <c r="BL2267"/>
      <c r="BM2267"/>
      <c r="BN2267"/>
      <c r="BO2267"/>
      <c r="BP2267"/>
      <c r="BQ2267"/>
      <c r="BR2267"/>
      <c r="BS2267"/>
      <c r="BT2267" t="inlineStr">
        <is>
          <t>--</t>
        </is>
      </c>
      <c r="BU2267"/>
      <c r="BV2267"/>
      <c r="BW2267"/>
      <c r="BX2267"/>
      <c r="BY2267"/>
      <c r="BZ2267"/>
      <c r="CA2267"/>
      <c r="CB2267"/>
      <c r="CC2267"/>
      <c r="CD2267"/>
      <c r="CE2267"/>
      <c r="CF2267"/>
      <c r="CG2267"/>
      <c r="CH2267"/>
      <c r="CI2267" t="inlineStr">
        <is>
          <t xml:space="preserve"> CONTR/0% MORT,FOLLOWED EPA METHODS//CONC/ACTIVE INGREDIENT// </t>
        </is>
      </c>
      <c r="CJ2267" t="inlineStr">
        <is>
          <t xml:space="preserve">   CONTR/0% MORT,FOLLOWED EPA METHODS//CONC/ACTIVE INGREDIENT// </t>
        </is>
      </c>
      <c r="CK2267" t="inlineStr">
        <is>
          <t>Bentley,R.E., G.A. LeBlanc, T.A. Hollister, and B.H. Sleight III</t>
        </is>
      </c>
      <c r="CL2267" t="n">
        <v>5965.0</v>
      </c>
      <c r="CM2267" t="inlineStr">
        <is>
          <t>Acute Toxicity of Diisopropylmethyl Phosphonate and Dicyclopentadiene to Aquatic Organisms</t>
        </is>
      </c>
      <c r="CN2267" t="inlineStr">
        <is>
          <t>Contract No.DAMD-17-75-C-5073, Final Rep., U.S.Army Med.Res.Dev.Command, Washington, DC:98 p.</t>
        </is>
      </c>
      <c r="CO2267" t="n">
        <v>1976.0</v>
      </c>
      <c r="CP2267" t="inlineStr">
        <is>
          <t>Bentley,R.E., G.A. LeBlanc, T.A. Hollister, and B.H. Sleight III (1976). Acute Toxicity of Diisopropylmethyl Phosphonate and Dicyclopentadiene to Aquatic Organisms. Contract No.DAMD-17-75-C-5073, Final Rep., U.S.Army Med.Res.Dev.Command, Washington, DC, 98 p. ECOREF#:5965</t>
        </is>
      </c>
    </row>
    <row r="2268">
      <c r="A2268" t="n">
        <v>1445756.0</v>
      </c>
      <c r="B2268" t="inlineStr">
        <is>
          <t>Diisopropylmethyl phosphonate</t>
        </is>
      </c>
      <c r="C2268"/>
      <c r="D2268" t="inlineStr">
        <is>
          <t>Unmeasured</t>
        </is>
      </c>
      <c r="E2268" t="inlineStr">
        <is>
          <t>Not coded</t>
        </is>
      </c>
      <c r="F2268"/>
      <c r="G2268" t="n">
        <v>98.5</v>
      </c>
      <c r="H2268"/>
      <c r="I2268"/>
      <c r="J2268"/>
      <c r="K2268"/>
      <c r="L2268" t="inlineStr">
        <is>
          <t>Pimephales promelas</t>
        </is>
      </c>
      <c r="M2268" t="inlineStr">
        <is>
          <t>Fathead Minnow</t>
        </is>
      </c>
      <c r="N2268"/>
      <c r="O2268"/>
      <c r="P2268"/>
      <c r="Q2268"/>
      <c r="R2268"/>
      <c r="S2268"/>
      <c r="T2268"/>
      <c r="U2268"/>
      <c r="V2268" t="inlineStr">
        <is>
          <t>Static</t>
        </is>
      </c>
      <c r="W2268" t="inlineStr">
        <is>
          <t>Fresh water</t>
        </is>
      </c>
      <c r="X2268" t="inlineStr">
        <is>
          <t>Lab</t>
        </is>
      </c>
      <c r="Y2268"/>
      <c r="Z2268" t="inlineStr">
        <is>
          <t>Active ingredient</t>
        </is>
      </c>
      <c r="AA2268"/>
      <c r="AB2268" t="n">
        <v>1770.0</v>
      </c>
      <c r="AC2268"/>
      <c r="AD2268" t="n">
        <v>1320.0</v>
      </c>
      <c r="AE2268"/>
      <c r="AF2268" t="n">
        <v>2370.0</v>
      </c>
      <c r="AG2268" t="inlineStr">
        <is>
          <t>AI mg/L</t>
        </is>
      </c>
      <c r="AH2268"/>
      <c r="AI2268"/>
      <c r="AJ2268"/>
      <c r="AK2268"/>
      <c r="AL2268"/>
      <c r="AM2268"/>
      <c r="AN2268"/>
      <c r="AO2268"/>
      <c r="AP2268"/>
      <c r="AQ2268"/>
      <c r="AR2268"/>
      <c r="AS2268"/>
      <c r="AT2268"/>
      <c r="AU2268"/>
      <c r="AV2268"/>
      <c r="AW2268"/>
      <c r="AX2268" t="inlineStr">
        <is>
          <t>Mortality</t>
        </is>
      </c>
      <c r="AY2268" t="inlineStr">
        <is>
          <t>Mortality</t>
        </is>
      </c>
      <c r="AZ2268" t="inlineStr">
        <is>
          <t>LC50</t>
        </is>
      </c>
      <c r="BA2268"/>
      <c r="BB2268" t="n">
        <v>4.0</v>
      </c>
      <c r="BC2268"/>
      <c r="BD2268"/>
      <c r="BE2268"/>
      <c r="BF2268"/>
      <c r="BG2268" t="inlineStr">
        <is>
          <t>Day(s)</t>
        </is>
      </c>
      <c r="BH2268" t="inlineStr">
        <is>
          <t>Pure</t>
        </is>
      </c>
      <c r="BI2268" t="inlineStr">
        <is>
          <t>DTXSID5024051</t>
        </is>
      </c>
      <c r="BJ2268"/>
      <c r="BK2268"/>
      <c r="BL2268"/>
      <c r="BM2268"/>
      <c r="BN2268"/>
      <c r="BO2268"/>
      <c r="BP2268"/>
      <c r="BQ2268"/>
      <c r="BR2268"/>
      <c r="BS2268"/>
      <c r="BT2268" t="inlineStr">
        <is>
          <t>--</t>
        </is>
      </c>
      <c r="BU2268"/>
      <c r="BV2268"/>
      <c r="BW2268"/>
      <c r="BX2268"/>
      <c r="BY2268"/>
      <c r="BZ2268"/>
      <c r="CA2268"/>
      <c r="CB2268"/>
      <c r="CC2268"/>
      <c r="CD2268"/>
      <c r="CE2268"/>
      <c r="CF2268"/>
      <c r="CG2268"/>
      <c r="CH2268"/>
      <c r="CI2268" t="inlineStr">
        <is>
          <t xml:space="preserve"> CONTR/0% MORT,FOLLOWED EPA METHODS//CONC/ACTIVE INGREDIENT// </t>
        </is>
      </c>
      <c r="CJ2268" t="inlineStr">
        <is>
          <t xml:space="preserve">   CONTR/0% MORT,FOLLOWED EPA METHODS//CONC/ACTIVE INGREDIENT// </t>
        </is>
      </c>
      <c r="CK2268" t="inlineStr">
        <is>
          <t>Bentley,R.E., G.A. LeBlanc, T.A. Hollister, and B.H. Sleight III</t>
        </is>
      </c>
      <c r="CL2268" t="n">
        <v>5965.0</v>
      </c>
      <c r="CM2268" t="inlineStr">
        <is>
          <t>Acute Toxicity of Diisopropylmethyl Phosphonate and Dicyclopentadiene to Aquatic Organisms</t>
        </is>
      </c>
      <c r="CN2268" t="inlineStr">
        <is>
          <t>Contract No.DAMD-17-75-C-5073, Final Rep., U.S.Army Med.Res.Dev.Command, Washington, DC:98 p.</t>
        </is>
      </c>
      <c r="CO2268" t="n">
        <v>1976.0</v>
      </c>
      <c r="CP2268" t="inlineStr">
        <is>
          <t>Bentley,R.E., G.A. LeBlanc, T.A. Hollister, and B.H. Sleight III (1976). Acute Toxicity of Diisopropylmethyl Phosphonate and Dicyclopentadiene to Aquatic Organisms. Contract No.DAMD-17-75-C-5073, Final Rep., U.S.Army Med.Res.Dev.Command, Washington, DC, 98 p. ECOREF#:5965</t>
        </is>
      </c>
    </row>
    <row r="2269">
      <c r="A2269" t="n">
        <v>1445756.0</v>
      </c>
      <c r="B2269" t="inlineStr">
        <is>
          <t>Diisopropylmethyl phosphonate</t>
        </is>
      </c>
      <c r="C2269"/>
      <c r="D2269" t="inlineStr">
        <is>
          <t>Unmeasured</t>
        </is>
      </c>
      <c r="E2269" t="inlineStr">
        <is>
          <t>Not coded</t>
        </is>
      </c>
      <c r="F2269"/>
      <c r="G2269" t="n">
        <v>98.5</v>
      </c>
      <c r="H2269"/>
      <c r="I2269"/>
      <c r="J2269"/>
      <c r="K2269"/>
      <c r="L2269" t="inlineStr">
        <is>
          <t>Pimephales promelas</t>
        </is>
      </c>
      <c r="M2269" t="inlineStr">
        <is>
          <t>Fathead Minnow</t>
        </is>
      </c>
      <c r="N2269" t="inlineStr">
        <is>
          <t>Fry</t>
        </is>
      </c>
      <c r="O2269"/>
      <c r="P2269" t="n">
        <v>30.0</v>
      </c>
      <c r="Q2269"/>
      <c r="R2269"/>
      <c r="S2269"/>
      <c r="T2269"/>
      <c r="U2269" t="inlineStr">
        <is>
          <t>Day(s)</t>
        </is>
      </c>
      <c r="V2269" t="inlineStr">
        <is>
          <t>Static</t>
        </is>
      </c>
      <c r="W2269" t="inlineStr">
        <is>
          <t>Fresh water</t>
        </is>
      </c>
      <c r="X2269" t="inlineStr">
        <is>
          <t>Lab</t>
        </is>
      </c>
      <c r="Y2269"/>
      <c r="Z2269" t="inlineStr">
        <is>
          <t>Active ingredient</t>
        </is>
      </c>
      <c r="AA2269"/>
      <c r="AB2269" t="n">
        <v>635.0</v>
      </c>
      <c r="AC2269"/>
      <c r="AD2269" t="n">
        <v>524.0</v>
      </c>
      <c r="AE2269"/>
      <c r="AF2269" t="n">
        <v>769.0</v>
      </c>
      <c r="AG2269" t="inlineStr">
        <is>
          <t>AI mg/L</t>
        </is>
      </c>
      <c r="AH2269"/>
      <c r="AI2269"/>
      <c r="AJ2269"/>
      <c r="AK2269"/>
      <c r="AL2269"/>
      <c r="AM2269"/>
      <c r="AN2269"/>
      <c r="AO2269"/>
      <c r="AP2269"/>
      <c r="AQ2269"/>
      <c r="AR2269"/>
      <c r="AS2269"/>
      <c r="AT2269"/>
      <c r="AU2269"/>
      <c r="AV2269"/>
      <c r="AW2269"/>
      <c r="AX2269" t="inlineStr">
        <is>
          <t>Mortality</t>
        </is>
      </c>
      <c r="AY2269" t="inlineStr">
        <is>
          <t>Mortality</t>
        </is>
      </c>
      <c r="AZ2269" t="inlineStr">
        <is>
          <t>LC50</t>
        </is>
      </c>
      <c r="BA2269"/>
      <c r="BB2269" t="n">
        <v>4.0</v>
      </c>
      <c r="BC2269"/>
      <c r="BD2269"/>
      <c r="BE2269"/>
      <c r="BF2269"/>
      <c r="BG2269" t="inlineStr">
        <is>
          <t>Day(s)</t>
        </is>
      </c>
      <c r="BH2269" t="inlineStr">
        <is>
          <t>Pure</t>
        </is>
      </c>
      <c r="BI2269" t="inlineStr">
        <is>
          <t>DTXSID5024051</t>
        </is>
      </c>
      <c r="BJ2269"/>
      <c r="BK2269"/>
      <c r="BL2269"/>
      <c r="BM2269"/>
      <c r="BN2269"/>
      <c r="BO2269"/>
      <c r="BP2269"/>
      <c r="BQ2269"/>
      <c r="BR2269"/>
      <c r="BS2269"/>
      <c r="BT2269" t="inlineStr">
        <is>
          <t>--</t>
        </is>
      </c>
      <c r="BU2269"/>
      <c r="BV2269"/>
      <c r="BW2269"/>
      <c r="BX2269"/>
      <c r="BY2269"/>
      <c r="BZ2269"/>
      <c r="CA2269"/>
      <c r="CB2269"/>
      <c r="CC2269"/>
      <c r="CD2269"/>
      <c r="CE2269"/>
      <c r="CF2269"/>
      <c r="CG2269"/>
      <c r="CH2269"/>
      <c r="CI2269" t="inlineStr">
        <is>
          <t xml:space="preserve"> CONTR/0% MORT,FOLLOWED EPA METHODS//CONC/ACTIVE INGREDIENT// </t>
        </is>
      </c>
      <c r="CJ2269" t="inlineStr">
        <is>
          <t xml:space="preserve">   CONTR/0% MORT,FOLLOWED EPA METHODS//CONC/ACTIVE INGREDIENT// </t>
        </is>
      </c>
      <c r="CK2269" t="inlineStr">
        <is>
          <t>Bentley,R.E., G.A. LeBlanc, T.A. Hollister, and B.H. Sleight III</t>
        </is>
      </c>
      <c r="CL2269" t="n">
        <v>5965.0</v>
      </c>
      <c r="CM2269" t="inlineStr">
        <is>
          <t>Acute Toxicity of Diisopropylmethyl Phosphonate and Dicyclopentadiene to Aquatic Organisms</t>
        </is>
      </c>
      <c r="CN2269" t="inlineStr">
        <is>
          <t>Contract No.DAMD-17-75-C-5073, Final Rep., U.S.Army Med.Res.Dev.Command, Washington, DC:98 p.</t>
        </is>
      </c>
      <c r="CO2269" t="n">
        <v>1976.0</v>
      </c>
      <c r="CP2269" t="inlineStr">
        <is>
          <t>Bentley,R.E., G.A. LeBlanc, T.A. Hollister, and B.H. Sleight III (1976). Acute Toxicity of Diisopropylmethyl Phosphonate and Dicyclopentadiene to Aquatic Organisms. Contract No.DAMD-17-75-C-5073, Final Rep., U.S.Army Med.Res.Dev.Command, Washington, DC, 98 p. ECOREF#:5965</t>
        </is>
      </c>
    </row>
    <row r="2270">
      <c r="A2270" t="n">
        <v>1445756.0</v>
      </c>
      <c r="B2270" t="inlineStr">
        <is>
          <t>Diisopropylmethyl phosphonate</t>
        </is>
      </c>
      <c r="C2270"/>
      <c r="D2270" t="inlineStr">
        <is>
          <t>Unmeasured</t>
        </is>
      </c>
      <c r="E2270" t="inlineStr">
        <is>
          <t>Not coded</t>
        </is>
      </c>
      <c r="F2270"/>
      <c r="G2270" t="n">
        <v>98.5</v>
      </c>
      <c r="H2270"/>
      <c r="I2270"/>
      <c r="J2270"/>
      <c r="K2270"/>
      <c r="L2270" t="inlineStr">
        <is>
          <t>Pimephales promelas</t>
        </is>
      </c>
      <c r="M2270" t="inlineStr">
        <is>
          <t>Fathead Minnow</t>
        </is>
      </c>
      <c r="N2270"/>
      <c r="O2270"/>
      <c r="P2270"/>
      <c r="Q2270"/>
      <c r="R2270"/>
      <c r="S2270"/>
      <c r="T2270"/>
      <c r="U2270"/>
      <c r="V2270" t="inlineStr">
        <is>
          <t>Static</t>
        </is>
      </c>
      <c r="W2270" t="inlineStr">
        <is>
          <t>Fresh water</t>
        </is>
      </c>
      <c r="X2270" t="inlineStr">
        <is>
          <t>Lab</t>
        </is>
      </c>
      <c r="Y2270"/>
      <c r="Z2270" t="inlineStr">
        <is>
          <t>Active ingredient</t>
        </is>
      </c>
      <c r="AA2270"/>
      <c r="AB2270" t="n">
        <v>479.0</v>
      </c>
      <c r="AC2270"/>
      <c r="AD2270" t="n">
        <v>408.0</v>
      </c>
      <c r="AE2270"/>
      <c r="AF2270" t="n">
        <v>563.0</v>
      </c>
      <c r="AG2270" t="inlineStr">
        <is>
          <t>AI mg/L</t>
        </is>
      </c>
      <c r="AH2270"/>
      <c r="AI2270"/>
      <c r="AJ2270"/>
      <c r="AK2270"/>
      <c r="AL2270"/>
      <c r="AM2270"/>
      <c r="AN2270"/>
      <c r="AO2270"/>
      <c r="AP2270"/>
      <c r="AQ2270"/>
      <c r="AR2270"/>
      <c r="AS2270"/>
      <c r="AT2270"/>
      <c r="AU2270"/>
      <c r="AV2270"/>
      <c r="AW2270"/>
      <c r="AX2270" t="inlineStr">
        <is>
          <t>Mortality</t>
        </is>
      </c>
      <c r="AY2270" t="inlineStr">
        <is>
          <t>Mortality</t>
        </is>
      </c>
      <c r="AZ2270" t="inlineStr">
        <is>
          <t>LC50</t>
        </is>
      </c>
      <c r="BA2270"/>
      <c r="BB2270" t="n">
        <v>4.0</v>
      </c>
      <c r="BC2270"/>
      <c r="BD2270"/>
      <c r="BE2270"/>
      <c r="BF2270"/>
      <c r="BG2270" t="inlineStr">
        <is>
          <t>Day(s)</t>
        </is>
      </c>
      <c r="BH2270" t="inlineStr">
        <is>
          <t>Pure</t>
        </is>
      </c>
      <c r="BI2270" t="inlineStr">
        <is>
          <t>DTXSID5024051</t>
        </is>
      </c>
      <c r="BJ2270"/>
      <c r="BK2270"/>
      <c r="BL2270"/>
      <c r="BM2270"/>
      <c r="BN2270"/>
      <c r="BO2270"/>
      <c r="BP2270"/>
      <c r="BQ2270"/>
      <c r="BR2270"/>
      <c r="BS2270"/>
      <c r="BT2270" t="inlineStr">
        <is>
          <t>--</t>
        </is>
      </c>
      <c r="BU2270"/>
      <c r="BV2270"/>
      <c r="BW2270"/>
      <c r="BX2270"/>
      <c r="BY2270"/>
      <c r="BZ2270"/>
      <c r="CA2270"/>
      <c r="CB2270"/>
      <c r="CC2270"/>
      <c r="CD2270"/>
      <c r="CE2270"/>
      <c r="CF2270"/>
      <c r="CG2270"/>
      <c r="CH2270"/>
      <c r="CI2270" t="inlineStr">
        <is>
          <t xml:space="preserve"> CONTR/0% MORT,FOLLOWED EPA METHODS//CONC/ACTIVE INGREDIENT// </t>
        </is>
      </c>
      <c r="CJ2270" t="inlineStr">
        <is>
          <t xml:space="preserve">   CONTR/0% MORT,FOLLOWED EPA METHODS//CONC/ACTIVE INGREDIENT// </t>
        </is>
      </c>
      <c r="CK2270" t="inlineStr">
        <is>
          <t>Bentley,R.E., G.A. LeBlanc, T.A. Hollister, and B.H. Sleight III</t>
        </is>
      </c>
      <c r="CL2270" t="n">
        <v>5965.0</v>
      </c>
      <c r="CM2270" t="inlineStr">
        <is>
          <t>Acute Toxicity of Diisopropylmethyl Phosphonate and Dicyclopentadiene to Aquatic Organisms</t>
        </is>
      </c>
      <c r="CN2270" t="inlineStr">
        <is>
          <t>Contract No.DAMD-17-75-C-5073, Final Rep., U.S.Army Med.Res.Dev.Command, Washington, DC:98 p.</t>
        </is>
      </c>
      <c r="CO2270" t="n">
        <v>1976.0</v>
      </c>
      <c r="CP2270" t="inlineStr">
        <is>
          <t>Bentley,R.E., G.A. LeBlanc, T.A. Hollister, and B.H. Sleight III (1976). Acute Toxicity of Diisopropylmethyl Phosphonate and Dicyclopentadiene to Aquatic Organisms. Contract No.DAMD-17-75-C-5073, Final Rep., U.S.Army Med.Res.Dev.Command, Washington, DC, 98 p. ECOREF#:5965</t>
        </is>
      </c>
    </row>
    <row r="2271">
      <c r="A2271" t="n">
        <v>1445756.0</v>
      </c>
      <c r="B2271" t="inlineStr">
        <is>
          <t>Diisopropylmethyl phosphonate</t>
        </is>
      </c>
      <c r="C2271"/>
      <c r="D2271" t="inlineStr">
        <is>
          <t>Unmeasured</t>
        </is>
      </c>
      <c r="E2271" t="inlineStr">
        <is>
          <t>Not coded</t>
        </is>
      </c>
      <c r="F2271"/>
      <c r="G2271" t="n">
        <v>98.5</v>
      </c>
      <c r="H2271"/>
      <c r="I2271"/>
      <c r="J2271"/>
      <c r="K2271"/>
      <c r="L2271" t="inlineStr">
        <is>
          <t>Pimephales promelas</t>
        </is>
      </c>
      <c r="M2271" t="inlineStr">
        <is>
          <t>Fathead Minnow</t>
        </is>
      </c>
      <c r="N2271" t="inlineStr">
        <is>
          <t>Fry</t>
        </is>
      </c>
      <c r="O2271"/>
      <c r="P2271" t="n">
        <v>60.0</v>
      </c>
      <c r="Q2271"/>
      <c r="R2271"/>
      <c r="S2271"/>
      <c r="T2271"/>
      <c r="U2271" t="inlineStr">
        <is>
          <t>Day(s)</t>
        </is>
      </c>
      <c r="V2271" t="inlineStr">
        <is>
          <t>Static</t>
        </is>
      </c>
      <c r="W2271" t="inlineStr">
        <is>
          <t>Fresh water</t>
        </is>
      </c>
      <c r="X2271" t="inlineStr">
        <is>
          <t>Lab</t>
        </is>
      </c>
      <c r="Y2271"/>
      <c r="Z2271" t="inlineStr">
        <is>
          <t>Active ingredient</t>
        </is>
      </c>
      <c r="AA2271"/>
      <c r="AB2271" t="n">
        <v>641.0</v>
      </c>
      <c r="AC2271"/>
      <c r="AD2271" t="n">
        <v>548.0</v>
      </c>
      <c r="AE2271"/>
      <c r="AF2271" t="n">
        <v>749.0</v>
      </c>
      <c r="AG2271" t="inlineStr">
        <is>
          <t>AI mg/L</t>
        </is>
      </c>
      <c r="AH2271"/>
      <c r="AI2271"/>
      <c r="AJ2271"/>
      <c r="AK2271"/>
      <c r="AL2271"/>
      <c r="AM2271"/>
      <c r="AN2271"/>
      <c r="AO2271"/>
      <c r="AP2271"/>
      <c r="AQ2271"/>
      <c r="AR2271"/>
      <c r="AS2271"/>
      <c r="AT2271"/>
      <c r="AU2271"/>
      <c r="AV2271"/>
      <c r="AW2271"/>
      <c r="AX2271" t="inlineStr">
        <is>
          <t>Mortality</t>
        </is>
      </c>
      <c r="AY2271" t="inlineStr">
        <is>
          <t>Mortality</t>
        </is>
      </c>
      <c r="AZ2271" t="inlineStr">
        <is>
          <t>LC50</t>
        </is>
      </c>
      <c r="BA2271"/>
      <c r="BB2271" t="n">
        <v>4.0</v>
      </c>
      <c r="BC2271"/>
      <c r="BD2271"/>
      <c r="BE2271"/>
      <c r="BF2271"/>
      <c r="BG2271" t="inlineStr">
        <is>
          <t>Day(s)</t>
        </is>
      </c>
      <c r="BH2271" t="inlineStr">
        <is>
          <t>Pure</t>
        </is>
      </c>
      <c r="BI2271" t="inlineStr">
        <is>
          <t>DTXSID5024051</t>
        </is>
      </c>
      <c r="BJ2271"/>
      <c r="BK2271"/>
      <c r="BL2271"/>
      <c r="BM2271"/>
      <c r="BN2271"/>
      <c r="BO2271"/>
      <c r="BP2271"/>
      <c r="BQ2271"/>
      <c r="BR2271"/>
      <c r="BS2271"/>
      <c r="BT2271" t="inlineStr">
        <is>
          <t>--</t>
        </is>
      </c>
      <c r="BU2271"/>
      <c r="BV2271"/>
      <c r="BW2271"/>
      <c r="BX2271"/>
      <c r="BY2271"/>
      <c r="BZ2271"/>
      <c r="CA2271"/>
      <c r="CB2271"/>
      <c r="CC2271"/>
      <c r="CD2271"/>
      <c r="CE2271"/>
      <c r="CF2271"/>
      <c r="CG2271"/>
      <c r="CH2271"/>
      <c r="CI2271" t="inlineStr">
        <is>
          <t xml:space="preserve"> CONTR/0% MORT,FOLLOWED EPA METHODS//CONC/ACTIVE INGREDIENT// </t>
        </is>
      </c>
      <c r="CJ2271" t="inlineStr">
        <is>
          <t xml:space="preserve">   CONTR/0% MORT,FOLLOWED EPA METHODS//CONC/ACTIVE INGREDIENT// </t>
        </is>
      </c>
      <c r="CK2271" t="inlineStr">
        <is>
          <t>Bentley,R.E., G.A. LeBlanc, T.A. Hollister, and B.H. Sleight III</t>
        </is>
      </c>
      <c r="CL2271" t="n">
        <v>5965.0</v>
      </c>
      <c r="CM2271" t="inlineStr">
        <is>
          <t>Acute Toxicity of Diisopropylmethyl Phosphonate and Dicyclopentadiene to Aquatic Organisms</t>
        </is>
      </c>
      <c r="CN2271" t="inlineStr">
        <is>
          <t>Contract No.DAMD-17-75-C-5073, Final Rep., U.S.Army Med.Res.Dev.Command, Washington, DC:98 p.</t>
        </is>
      </c>
      <c r="CO2271" t="n">
        <v>1976.0</v>
      </c>
      <c r="CP2271" t="inlineStr">
        <is>
          <t>Bentley,R.E., G.A. LeBlanc, T.A. Hollister, and B.H. Sleight III (1976). Acute Toxicity of Diisopropylmethyl Phosphonate and Dicyclopentadiene to Aquatic Organisms. Contract No.DAMD-17-75-C-5073, Final Rep., U.S.Army Med.Res.Dev.Command, Washington, DC, 98 p. ECOREF#:5965</t>
        </is>
      </c>
    </row>
    <row r="2272">
      <c r="A2272" t="n">
        <v>1445756.0</v>
      </c>
      <c r="B2272" t="inlineStr">
        <is>
          <t>Diisopropylmethyl phosphonate</t>
        </is>
      </c>
      <c r="C2272"/>
      <c r="D2272" t="inlineStr">
        <is>
          <t>Unmeasured</t>
        </is>
      </c>
      <c r="E2272" t="inlineStr">
        <is>
          <t>Not coded</t>
        </is>
      </c>
      <c r="F2272"/>
      <c r="G2272" t="n">
        <v>98.5</v>
      </c>
      <c r="H2272"/>
      <c r="I2272"/>
      <c r="J2272"/>
      <c r="K2272"/>
      <c r="L2272" t="inlineStr">
        <is>
          <t>Pimephales promelas</t>
        </is>
      </c>
      <c r="M2272" t="inlineStr">
        <is>
          <t>Fathead Minnow</t>
        </is>
      </c>
      <c r="N2272"/>
      <c r="O2272"/>
      <c r="P2272" t="n">
        <v>1.0</v>
      </c>
      <c r="Q2272"/>
      <c r="R2272"/>
      <c r="S2272"/>
      <c r="T2272"/>
      <c r="U2272" t="inlineStr">
        <is>
          <t>Hour(s)</t>
        </is>
      </c>
      <c r="V2272" t="inlineStr">
        <is>
          <t>Static</t>
        </is>
      </c>
      <c r="W2272" t="inlineStr">
        <is>
          <t>Fresh water</t>
        </is>
      </c>
      <c r="X2272" t="inlineStr">
        <is>
          <t>Lab</t>
        </is>
      </c>
      <c r="Y2272"/>
      <c r="Z2272" t="inlineStr">
        <is>
          <t>Active ingredient</t>
        </is>
      </c>
      <c r="AA2272" t="inlineStr">
        <is>
          <t>&gt;</t>
        </is>
      </c>
      <c r="AB2272" t="n">
        <v>1000.0</v>
      </c>
      <c r="AC2272"/>
      <c r="AD2272"/>
      <c r="AE2272"/>
      <c r="AF2272"/>
      <c r="AG2272" t="inlineStr">
        <is>
          <t>AI mg/L</t>
        </is>
      </c>
      <c r="AH2272"/>
      <c r="AI2272"/>
      <c r="AJ2272"/>
      <c r="AK2272"/>
      <c r="AL2272"/>
      <c r="AM2272"/>
      <c r="AN2272"/>
      <c r="AO2272"/>
      <c r="AP2272"/>
      <c r="AQ2272"/>
      <c r="AR2272"/>
      <c r="AS2272"/>
      <c r="AT2272"/>
      <c r="AU2272"/>
      <c r="AV2272"/>
      <c r="AW2272"/>
      <c r="AX2272" t="inlineStr">
        <is>
          <t>Mortality</t>
        </is>
      </c>
      <c r="AY2272" t="inlineStr">
        <is>
          <t>Mortality</t>
        </is>
      </c>
      <c r="AZ2272" t="inlineStr">
        <is>
          <t>LC50</t>
        </is>
      </c>
      <c r="BA2272"/>
      <c r="BB2272" t="n">
        <v>4.0</v>
      </c>
      <c r="BC2272"/>
      <c r="BD2272"/>
      <c r="BE2272"/>
      <c r="BF2272"/>
      <c r="BG2272" t="inlineStr">
        <is>
          <t>Day(s)</t>
        </is>
      </c>
      <c r="BH2272" t="inlineStr">
        <is>
          <t>Pure</t>
        </is>
      </c>
      <c r="BI2272" t="inlineStr">
        <is>
          <t>DTXSID5024051</t>
        </is>
      </c>
      <c r="BJ2272"/>
      <c r="BK2272"/>
      <c r="BL2272"/>
      <c r="BM2272"/>
      <c r="BN2272"/>
      <c r="BO2272"/>
      <c r="BP2272"/>
      <c r="BQ2272"/>
      <c r="BR2272"/>
      <c r="BS2272"/>
      <c r="BT2272" t="inlineStr">
        <is>
          <t>--</t>
        </is>
      </c>
      <c r="BU2272"/>
      <c r="BV2272"/>
      <c r="BW2272"/>
      <c r="BX2272"/>
      <c r="BY2272"/>
      <c r="BZ2272"/>
      <c r="CA2272"/>
      <c r="CB2272"/>
      <c r="CC2272"/>
      <c r="CD2272"/>
      <c r="CE2272"/>
      <c r="CF2272"/>
      <c r="CG2272"/>
      <c r="CH2272"/>
      <c r="CI2272" t="inlineStr">
        <is>
          <t xml:space="preserve"> CONTR/0% MORT,FOLLOWED EPA METHODS//CONC/ACTIVE INGREDIENT// </t>
        </is>
      </c>
      <c r="CJ2272" t="inlineStr">
        <is>
          <t xml:space="preserve">   CONTR/0% MORT,FOLLOWED EPA METHODS//CONC/ACTIVE INGREDIENT// </t>
        </is>
      </c>
      <c r="CK2272" t="inlineStr">
        <is>
          <t>Bentley,R.E., G.A. LeBlanc, T.A. Hollister, and B.H. Sleight III</t>
        </is>
      </c>
      <c r="CL2272" t="n">
        <v>5965.0</v>
      </c>
      <c r="CM2272" t="inlineStr">
        <is>
          <t>Acute Toxicity of Diisopropylmethyl Phosphonate and Dicyclopentadiene to Aquatic Organisms</t>
        </is>
      </c>
      <c r="CN2272" t="inlineStr">
        <is>
          <t>Contract No.DAMD-17-75-C-5073, Final Rep., U.S.Army Med.Res.Dev.Command, Washington, DC:98 p.</t>
        </is>
      </c>
      <c r="CO2272" t="n">
        <v>1976.0</v>
      </c>
      <c r="CP2272" t="inlineStr">
        <is>
          <t>Bentley,R.E., G.A. LeBlanc, T.A. Hollister, and B.H. Sleight III (1976). Acute Toxicity of Diisopropylmethyl Phosphonate and Dicyclopentadiene to Aquatic Organisms. Contract No.DAMD-17-75-C-5073, Final Rep., U.S.Army Med.Res.Dev.Command, Washington, DC, 98 p. ECOREF#:5965</t>
        </is>
      </c>
    </row>
    <row r="2273">
      <c r="A2273" t="n">
        <v>1461252.0</v>
      </c>
      <c r="B2273" t="inlineStr">
        <is>
          <t>Tetrabutylstannane</t>
        </is>
      </c>
      <c r="C2273"/>
      <c r="D2273" t="inlineStr">
        <is>
          <t>Measured</t>
        </is>
      </c>
      <c r="E2273" t="inlineStr">
        <is>
          <t>Not coded</t>
        </is>
      </c>
      <c r="F2273"/>
      <c r="G2273" t="n">
        <v>96.0</v>
      </c>
      <c r="H2273"/>
      <c r="I2273"/>
      <c r="J2273"/>
      <c r="K2273"/>
      <c r="L2273" t="inlineStr">
        <is>
          <t>Pimephales promelas</t>
        </is>
      </c>
      <c r="M2273" t="inlineStr">
        <is>
          <t>Fathead Minnow</t>
        </is>
      </c>
      <c r="N2273"/>
      <c r="O2273"/>
      <c r="P2273" t="n">
        <v>31.0</v>
      </c>
      <c r="Q2273"/>
      <c r="R2273"/>
      <c r="S2273"/>
      <c r="T2273"/>
      <c r="U2273" t="inlineStr">
        <is>
          <t>Day(s)</t>
        </is>
      </c>
      <c r="V2273" t="inlineStr">
        <is>
          <t>Flow-through</t>
        </is>
      </c>
      <c r="W2273" t="inlineStr">
        <is>
          <t>Fresh water</t>
        </is>
      </c>
      <c r="X2273" t="inlineStr">
        <is>
          <t>Lab</t>
        </is>
      </c>
      <c r="Y2273"/>
      <c r="Z2273" t="inlineStr">
        <is>
          <t>Active ingredient</t>
        </is>
      </c>
      <c r="AA2273"/>
      <c r="AB2273" t="n">
        <v>0.0452</v>
      </c>
      <c r="AC2273"/>
      <c r="AD2273" t="n">
        <v>0.0416</v>
      </c>
      <c r="AE2273"/>
      <c r="AF2273" t="n">
        <v>0.0492</v>
      </c>
      <c r="AG2273" t="inlineStr">
        <is>
          <t>AI mg/L</t>
        </is>
      </c>
      <c r="AH2273"/>
      <c r="AI2273"/>
      <c r="AJ2273"/>
      <c r="AK2273"/>
      <c r="AL2273"/>
      <c r="AM2273"/>
      <c r="AN2273"/>
      <c r="AO2273"/>
      <c r="AP2273"/>
      <c r="AQ2273"/>
      <c r="AR2273"/>
      <c r="AS2273"/>
      <c r="AT2273"/>
      <c r="AU2273"/>
      <c r="AV2273"/>
      <c r="AW2273"/>
      <c r="AX2273" t="inlineStr">
        <is>
          <t>Mortality</t>
        </is>
      </c>
      <c r="AY2273" t="inlineStr">
        <is>
          <t>Mortality</t>
        </is>
      </c>
      <c r="AZ2273" t="inlineStr">
        <is>
          <t>LC50</t>
        </is>
      </c>
      <c r="BA2273"/>
      <c r="BB2273" t="n">
        <v>4.0</v>
      </c>
      <c r="BC2273"/>
      <c r="BD2273"/>
      <c r="BE2273"/>
      <c r="BF2273"/>
      <c r="BG2273" t="inlineStr">
        <is>
          <t>Day(s)</t>
        </is>
      </c>
      <c r="BH2273" t="inlineStr">
        <is>
          <t>Pure</t>
        </is>
      </c>
      <c r="BI2273" t="inlineStr">
        <is>
          <t>DTXSID4022153</t>
        </is>
      </c>
      <c r="BJ2273"/>
      <c r="BK2273"/>
      <c r="BL2273"/>
      <c r="BM2273"/>
      <c r="BN2273"/>
      <c r="BO2273"/>
      <c r="BP2273"/>
      <c r="BQ2273"/>
      <c r="BR2273"/>
      <c r="BS2273"/>
      <c r="BT2273" t="inlineStr">
        <is>
          <t>--</t>
        </is>
      </c>
      <c r="BU2273"/>
      <c r="BV2273"/>
      <c r="BW2273"/>
      <c r="BX2273"/>
      <c r="BY2273"/>
      <c r="BZ2273"/>
      <c r="CA2273"/>
      <c r="CB2273"/>
      <c r="CC2273"/>
      <c r="CD2273"/>
      <c r="CE2273"/>
      <c r="CF2273"/>
      <c r="CG2273"/>
      <c r="CH2273"/>
      <c r="CI2273" t="inlineStr">
        <is>
          <t xml:space="preserve"> Affected fish were hyperactive, had increased respiration and lost equilibrium prior to death.  Fish were exposed to 0%, 20%, 40%, 60%, 80% and 100% of the stock solution. </t>
        </is>
      </c>
      <c r="CJ2273" t="inlineStr">
        <is>
          <t xml:space="preserve">   Affected fish were hyperactive, had increased respiration and lost equilibrium prior to death.  Fish were exposed to 0%, 20%, 40%, 60%, 80% and 100% of the stock solution. </t>
        </is>
      </c>
      <c r="CK2273" t="inlineStr">
        <is>
          <t>Geiger,D.L., L.T. Brooke, and D.J. Call</t>
        </is>
      </c>
      <c r="CL2273" t="n">
        <v>3217.0</v>
      </c>
      <c r="CM2273" t="inlineStr">
        <is>
          <t>Acute Toxicities of Organic Chemicals to Fathead Minnows (Pimephales promelas), Volume V</t>
        </is>
      </c>
      <c r="CN2273" t="inlineStr">
        <is>
          <t>Center for Lake Superior Environmental Studies, University of Wisconsin, Superior, WI:332 p.</t>
        </is>
      </c>
      <c r="CO2273" t="n">
        <v>1990.0</v>
      </c>
      <c r="CP2273" t="inlineStr">
        <is>
          <t>Geiger,D.L., L.T. Brooke, and D.J. Call (1990). Acute Toxicities of Organic Chemicals to Fathead Minnows (Pimephales promelas), Volume V. Center for Lake Superior Environmental Studies, University of Wisconsin, Superior, WI, 332 p. ECOREF#:3217</t>
        </is>
      </c>
    </row>
    <row r="2274">
      <c r="A2274" t="n">
        <v>1464422.0</v>
      </c>
      <c r="B2274" t="inlineStr">
        <is>
          <t>2-Amino-4-(methylseleno)butanoic acid</t>
        </is>
      </c>
      <c r="C2274"/>
      <c r="D2274" t="inlineStr">
        <is>
          <t>Unmeasured</t>
        </is>
      </c>
      <c r="E2274" t="inlineStr">
        <is>
          <t>Not reported</t>
        </is>
      </c>
      <c r="F2274"/>
      <c r="G2274"/>
      <c r="H2274"/>
      <c r="I2274"/>
      <c r="J2274"/>
      <c r="K2274"/>
      <c r="L2274" t="inlineStr">
        <is>
          <t>Pimephales promelas</t>
        </is>
      </c>
      <c r="M2274" t="inlineStr">
        <is>
          <t>Fathead Minnow</t>
        </is>
      </c>
      <c r="N2274"/>
      <c r="O2274"/>
      <c r="P2274" t="n">
        <v>8.0</v>
      </c>
      <c r="Q2274"/>
      <c r="R2274"/>
      <c r="S2274"/>
      <c r="T2274"/>
      <c r="U2274" t="inlineStr">
        <is>
          <t>Month(s)</t>
        </is>
      </c>
      <c r="V2274" t="inlineStr">
        <is>
          <t>Aquatic, unspecified</t>
        </is>
      </c>
      <c r="W2274" t="inlineStr">
        <is>
          <t>Fresh water</t>
        </is>
      </c>
      <c r="X2274" t="inlineStr">
        <is>
          <t>Lab</t>
        </is>
      </c>
      <c r="Y2274" t="n">
        <v>7.0</v>
      </c>
      <c r="Z2274" t="inlineStr">
        <is>
          <t>Total</t>
        </is>
      </c>
      <c r="AA2274"/>
      <c r="AB2274" t="n">
        <v>0.5</v>
      </c>
      <c r="AC2274"/>
      <c r="AD2274"/>
      <c r="AE2274"/>
      <c r="AF2274"/>
      <c r="AG2274" t="inlineStr">
        <is>
          <t>AI mg/L</t>
        </is>
      </c>
      <c r="AH2274"/>
      <c r="AI2274"/>
      <c r="AJ2274"/>
      <c r="AK2274"/>
      <c r="AL2274"/>
      <c r="AM2274"/>
      <c r="AN2274"/>
      <c r="AO2274"/>
      <c r="AP2274"/>
      <c r="AQ2274"/>
      <c r="AR2274"/>
      <c r="AS2274"/>
      <c r="AT2274"/>
      <c r="AU2274"/>
      <c r="AV2274"/>
      <c r="AW2274"/>
      <c r="AX2274" t="inlineStr">
        <is>
          <t>Mortality</t>
        </is>
      </c>
      <c r="AY2274" t="inlineStr">
        <is>
          <t>Mortality</t>
        </is>
      </c>
      <c r="AZ2274" t="inlineStr">
        <is>
          <t>LC50</t>
        </is>
      </c>
      <c r="BA2274"/>
      <c r="BB2274" t="n">
        <v>4.0</v>
      </c>
      <c r="BC2274"/>
      <c r="BD2274"/>
      <c r="BE2274"/>
      <c r="BF2274"/>
      <c r="BG2274" t="inlineStr">
        <is>
          <t>Day(s)</t>
        </is>
      </c>
      <c r="BH2274"/>
      <c r="BI2274" t="inlineStr">
        <is>
          <t>DTXSID7040609</t>
        </is>
      </c>
      <c r="BJ2274"/>
      <c r="BK2274"/>
      <c r="BL2274" t="inlineStr">
        <is>
          <t>Acute</t>
        </is>
      </c>
      <c r="BM2274"/>
      <c r="BN2274"/>
      <c r="BO2274"/>
      <c r="BP2274"/>
      <c r="BQ2274"/>
      <c r="BR2274"/>
      <c r="BS2274"/>
      <c r="BT2274" t="inlineStr">
        <is>
          <t>--</t>
        </is>
      </c>
      <c r="BU2274"/>
      <c r="BV2274"/>
      <c r="BW2274"/>
      <c r="BX2274"/>
      <c r="BY2274"/>
      <c r="BZ2274"/>
      <c r="CA2274"/>
      <c r="CB2274"/>
      <c r="CC2274"/>
      <c r="CD2274"/>
      <c r="CE2274"/>
      <c r="CF2274"/>
      <c r="CG2274"/>
      <c r="CH2274"/>
      <c r="CI2274"/>
      <c r="CJ2274" t="inlineStr">
        <is>
          <t xml:space="preserve">SOURCE/FROM ENVIRONMENTAL SCIENCES DIVISION TOXICOLOGY LABORATORY DIRECTLY TRACEABLE TO THE U.S. EPA, ENVIRONMENTAL MONITORING AND SUPPORT LABORATORY, CINCINNATI, OH//   </t>
        </is>
      </c>
      <c r="CK2274" t="inlineStr">
        <is>
          <t>Graham,R.V.</t>
        </is>
      </c>
      <c r="CL2274" t="n">
        <v>174085.0</v>
      </c>
      <c r="CM2274" t="inlineStr">
        <is>
          <t>A Comparison of the Environmental Cycling and Toxicity of Selenite and Selenomethionine</t>
        </is>
      </c>
      <c r="CN2274" t="inlineStr">
        <is>
          <t>Ph.D.Thesis, University of Tennessee, Knoxville, TN:216 p.</t>
        </is>
      </c>
      <c r="CO2274" t="n">
        <v>1992.0</v>
      </c>
      <c r="CP2274" t="inlineStr">
        <is>
          <t>Graham,R.V. (1992). A Comparison of the Environmental Cycling and Toxicity of Selenite and Selenomethionine. Ph.D.Thesis, University of Tennessee, Knoxville, TN, 216 p. ECOREF#:174085</t>
        </is>
      </c>
    </row>
    <row r="2275">
      <c r="A2275" t="n">
        <v>1482151.0</v>
      </c>
      <c r="B2275" t="inlineStr">
        <is>
          <t>3,4-Dimethyl-1-pentyn-3-ol</t>
        </is>
      </c>
      <c r="C2275"/>
      <c r="D2275" t="inlineStr">
        <is>
          <t>Measured</t>
        </is>
      </c>
      <c r="E2275" t="inlineStr">
        <is>
          <t>Not coded</t>
        </is>
      </c>
      <c r="F2275" t="inlineStr">
        <is>
          <t>&gt;=</t>
        </is>
      </c>
      <c r="G2275" t="n">
        <v>95.0</v>
      </c>
      <c r="H2275"/>
      <c r="I2275"/>
      <c r="J2275"/>
      <c r="K2275"/>
      <c r="L2275" t="inlineStr">
        <is>
          <t>Pimephales promelas</t>
        </is>
      </c>
      <c r="M2275" t="inlineStr">
        <is>
          <t>Fathead Minnow</t>
        </is>
      </c>
      <c r="N2275" t="inlineStr">
        <is>
          <t>Juvenile</t>
        </is>
      </c>
      <c r="O2275"/>
      <c r="P2275"/>
      <c r="Q2275"/>
      <c r="R2275" t="n">
        <v>29.0</v>
      </c>
      <c r="S2275"/>
      <c r="T2275" t="n">
        <v>33.0</v>
      </c>
      <c r="U2275" t="inlineStr">
        <is>
          <t>Day(s)</t>
        </is>
      </c>
      <c r="V2275" t="inlineStr">
        <is>
          <t>Flow-through</t>
        </is>
      </c>
      <c r="W2275" t="inlineStr">
        <is>
          <t>Fresh water</t>
        </is>
      </c>
      <c r="X2275" t="inlineStr">
        <is>
          <t>Lab</t>
        </is>
      </c>
      <c r="Y2275"/>
      <c r="Z2275" t="inlineStr">
        <is>
          <t>Active ingredient</t>
        </is>
      </c>
      <c r="AA2275"/>
      <c r="AB2275" t="n">
        <v>205.0</v>
      </c>
      <c r="AC2275"/>
      <c r="AD2275" t="n">
        <v>189.0</v>
      </c>
      <c r="AE2275"/>
      <c r="AF2275" t="n">
        <v>222.0</v>
      </c>
      <c r="AG2275" t="inlineStr">
        <is>
          <t>AI mg/L</t>
        </is>
      </c>
      <c r="AH2275"/>
      <c r="AI2275"/>
      <c r="AJ2275"/>
      <c r="AK2275"/>
      <c r="AL2275"/>
      <c r="AM2275"/>
      <c r="AN2275"/>
      <c r="AO2275"/>
      <c r="AP2275"/>
      <c r="AQ2275"/>
      <c r="AR2275"/>
      <c r="AS2275"/>
      <c r="AT2275"/>
      <c r="AU2275"/>
      <c r="AV2275"/>
      <c r="AW2275"/>
      <c r="AX2275" t="inlineStr">
        <is>
          <t>Mortality</t>
        </is>
      </c>
      <c r="AY2275" t="inlineStr">
        <is>
          <t>Mortality</t>
        </is>
      </c>
      <c r="AZ2275" t="inlineStr">
        <is>
          <t>LC50</t>
        </is>
      </c>
      <c r="BA2275"/>
      <c r="BB2275" t="n">
        <v>4.0</v>
      </c>
      <c r="BC2275"/>
      <c r="BD2275"/>
      <c r="BE2275"/>
      <c r="BF2275"/>
      <c r="BG2275" t="inlineStr">
        <is>
          <t>Day(s)</t>
        </is>
      </c>
      <c r="BH2275" t="inlineStr">
        <is>
          <t>Pure</t>
        </is>
      </c>
      <c r="BI2275" t="inlineStr">
        <is>
          <t>DTXSID9022154</t>
        </is>
      </c>
      <c r="BJ2275" t="inlineStr">
        <is>
          <t>10.3109/00498258909042295</t>
        </is>
      </c>
      <c r="BK2275"/>
      <c r="BL2275"/>
      <c r="BM2275"/>
      <c r="BN2275"/>
      <c r="BO2275"/>
      <c r="BP2275"/>
      <c r="BQ2275"/>
      <c r="BR2275"/>
      <c r="BS2275"/>
      <c r="BT2275" t="inlineStr">
        <is>
          <t>--</t>
        </is>
      </c>
      <c r="BU2275"/>
      <c r="BV2275"/>
      <c r="BW2275"/>
      <c r="BX2275"/>
      <c r="BY2275"/>
      <c r="BZ2275"/>
      <c r="CA2275"/>
      <c r="CB2275"/>
      <c r="CC2275"/>
      <c r="CD2275"/>
      <c r="CE2275"/>
      <c r="CF2275"/>
      <c r="CG2275"/>
      <c r="CH2275"/>
      <c r="CI2275"/>
      <c r="CJ2275"/>
      <c r="CK2275" t="inlineStr">
        <is>
          <t>Veith,G.D., R.L. Lipnick, and C.L. Russom</t>
        </is>
      </c>
      <c r="CL2275" t="n">
        <v>2721.0</v>
      </c>
      <c r="CM2275" t="inlineStr">
        <is>
          <t>The Toxicity of Acetylenic Alcohols to the Fathead Minnow, Pimephales promelas: Narcosis and Proelectrophile Activation</t>
        </is>
      </c>
      <c r="CN2275" t="inlineStr">
        <is>
          <t>Xenobiotica19(5): 555-565</t>
        </is>
      </c>
      <c r="CO2275" t="n">
        <v>1989.0</v>
      </c>
      <c r="CP2275" t="inlineStr">
        <is>
          <t>Veith,G.D., R.L. Lipnick, and C.L. Russom (1989). The Toxicity of Acetylenic Alcohols to the Fathead Minnow, Pimephales promelas: Narcosis and Proelectrophile Activation. Xenobiotica, 19, (5), 555-565. doi:10.3109/00498258909042295. ECOREF#:2721</t>
        </is>
      </c>
    </row>
    <row r="2276">
      <c r="A2276" t="n">
        <v>1484135.0</v>
      </c>
      <c r="B2276" t="inlineStr">
        <is>
          <t>N-Vinylcarbazole</t>
        </is>
      </c>
      <c r="C2276"/>
      <c r="D2276" t="inlineStr">
        <is>
          <t>Measured</t>
        </is>
      </c>
      <c r="E2276" t="inlineStr">
        <is>
          <t>Not reported</t>
        </is>
      </c>
      <c r="F2276" t="inlineStr">
        <is>
          <t>&gt;</t>
        </is>
      </c>
      <c r="G2276" t="n">
        <v>98.0</v>
      </c>
      <c r="H2276"/>
      <c r="I2276"/>
      <c r="J2276"/>
      <c r="K2276"/>
      <c r="L2276" t="inlineStr">
        <is>
          <t>Pimephales promelas</t>
        </is>
      </c>
      <c r="M2276" t="inlineStr">
        <is>
          <t>Fathead Minnow</t>
        </is>
      </c>
      <c r="N2276"/>
      <c r="O2276"/>
      <c r="P2276" t="n">
        <v>30.0</v>
      </c>
      <c r="Q2276"/>
      <c r="R2276"/>
      <c r="S2276"/>
      <c r="T2276"/>
      <c r="U2276" t="inlineStr">
        <is>
          <t>Day(s)</t>
        </is>
      </c>
      <c r="V2276" t="inlineStr">
        <is>
          <t>Flow-through</t>
        </is>
      </c>
      <c r="W2276" t="inlineStr">
        <is>
          <t>Fresh water</t>
        </is>
      </c>
      <c r="X2276" t="inlineStr">
        <is>
          <t>Lab</t>
        </is>
      </c>
      <c r="Y2276"/>
      <c r="Z2276" t="inlineStr">
        <is>
          <t>Active ingredient</t>
        </is>
      </c>
      <c r="AA2276"/>
      <c r="AB2276" t="n">
        <v>0.0032</v>
      </c>
      <c r="AC2276"/>
      <c r="AD2276" t="n">
        <v>0.00277</v>
      </c>
      <c r="AE2276"/>
      <c r="AF2276" t="n">
        <v>0.00369</v>
      </c>
      <c r="AG2276" t="inlineStr">
        <is>
          <t>AI mg/L</t>
        </is>
      </c>
      <c r="AH2276"/>
      <c r="AI2276"/>
      <c r="AJ2276"/>
      <c r="AK2276"/>
      <c r="AL2276"/>
      <c r="AM2276"/>
      <c r="AN2276"/>
      <c r="AO2276"/>
      <c r="AP2276"/>
      <c r="AQ2276"/>
      <c r="AR2276"/>
      <c r="AS2276"/>
      <c r="AT2276"/>
      <c r="AU2276"/>
      <c r="AV2276"/>
      <c r="AW2276"/>
      <c r="AX2276" t="inlineStr">
        <is>
          <t>Mortality</t>
        </is>
      </c>
      <c r="AY2276" t="inlineStr">
        <is>
          <t>Mortality</t>
        </is>
      </c>
      <c r="AZ2276" t="inlineStr">
        <is>
          <t>LC50</t>
        </is>
      </c>
      <c r="BA2276"/>
      <c r="BB2276" t="n">
        <v>4.0</v>
      </c>
      <c r="BC2276"/>
      <c r="BD2276"/>
      <c r="BE2276"/>
      <c r="BF2276"/>
      <c r="BG2276" t="inlineStr">
        <is>
          <t>Day(s)</t>
        </is>
      </c>
      <c r="BH2276"/>
      <c r="BI2276" t="inlineStr">
        <is>
          <t>DTXSID4022155</t>
        </is>
      </c>
      <c r="BJ2276"/>
      <c r="BK2276"/>
      <c r="BL2276" t="inlineStr">
        <is>
          <t>Acute</t>
        </is>
      </c>
      <c r="BM2276"/>
      <c r="BN2276"/>
      <c r="BO2276"/>
      <c r="BP2276"/>
      <c r="BQ2276"/>
      <c r="BR2276"/>
      <c r="BS2276"/>
      <c r="BT2276" t="inlineStr">
        <is>
          <t>--</t>
        </is>
      </c>
      <c r="BU2276"/>
      <c r="BV2276"/>
      <c r="BW2276"/>
      <c r="BX2276"/>
      <c r="BY2276"/>
      <c r="BZ2276"/>
      <c r="CA2276"/>
      <c r="CB2276"/>
      <c r="CC2276"/>
      <c r="CD2276"/>
      <c r="CE2276"/>
      <c r="CF2276"/>
      <c r="CG2276"/>
      <c r="CH2276"/>
      <c r="CI2276"/>
      <c r="CJ2276" t="inlineStr">
        <is>
          <t xml:space="preserve">SOURCE/FROM US EPA ENVIRONMENTAL RESEARCH LABORATORY-DULUTH AND THE UNIVERSITY OF WISCONSIN-SUPERIOR CAMPUS//MEDIA/LAKE SUPERIOR WATER OR DECHLORINATED WATER//   </t>
        </is>
      </c>
      <c r="CK2276" t="inlineStr">
        <is>
          <t>Geiger,D.L., S.H. Poirier, L.T. Brooke, and D.J. Call</t>
        </is>
      </c>
      <c r="CL2276" t="n">
        <v>12858.0</v>
      </c>
      <c r="CM2276" t="inlineStr">
        <is>
          <t>Acute Toxicities of Organic Chemicals to Fathead Minnows (Pimephales promelas) Volume III</t>
        </is>
      </c>
      <c r="CN2276" t="inlineStr">
        <is>
          <t>Center for Lake Superior Environmental Studies, University of Wisconsin, Superior, WI:328 p.</t>
        </is>
      </c>
      <c r="CO2276" t="n">
        <v>1986.0</v>
      </c>
      <c r="CP2276" t="inlineStr">
        <is>
          <t>Geiger,D.L., S.H. Poirier, L.T. Brooke, and D.J. Call (1986). Acute Toxicities of Organic Chemicals to Fathead Minnows (Pimephales promelas) Volume III. Center for Lake Superior Environmental Studies, University of Wisconsin, Superior, WI, 328 p. ECOREF#:12858</t>
        </is>
      </c>
    </row>
    <row r="2277">
      <c r="A2277" t="n">
        <v>1484260.0</v>
      </c>
      <c r="B2277" t="inlineStr">
        <is>
          <t>3-Benzyloxyaniline</t>
        </is>
      </c>
      <c r="C2277"/>
      <c r="D2277" t="inlineStr">
        <is>
          <t>Measured</t>
        </is>
      </c>
      <c r="E2277" t="inlineStr">
        <is>
          <t>Not coded</t>
        </is>
      </c>
      <c r="F2277"/>
      <c r="G2277" t="n">
        <v>98.0</v>
      </c>
      <c r="H2277"/>
      <c r="I2277"/>
      <c r="J2277"/>
      <c r="K2277"/>
      <c r="L2277" t="inlineStr">
        <is>
          <t>Pimephales promelas</t>
        </is>
      </c>
      <c r="M2277" t="inlineStr">
        <is>
          <t>Fathead Minnow</t>
        </is>
      </c>
      <c r="N2277"/>
      <c r="O2277"/>
      <c r="P2277" t="n">
        <v>33.0</v>
      </c>
      <c r="Q2277"/>
      <c r="R2277"/>
      <c r="S2277"/>
      <c r="T2277"/>
      <c r="U2277" t="inlineStr">
        <is>
          <t>Day(s)</t>
        </is>
      </c>
      <c r="V2277" t="inlineStr">
        <is>
          <t>Flow-through</t>
        </is>
      </c>
      <c r="W2277" t="inlineStr">
        <is>
          <t>Fresh water</t>
        </is>
      </c>
      <c r="X2277" t="inlineStr">
        <is>
          <t>Lab</t>
        </is>
      </c>
      <c r="Y2277"/>
      <c r="Z2277" t="inlineStr">
        <is>
          <t>Active ingredient</t>
        </is>
      </c>
      <c r="AA2277"/>
      <c r="AB2277" t="n">
        <v>9.14</v>
      </c>
      <c r="AC2277"/>
      <c r="AD2277" t="n">
        <v>8.28</v>
      </c>
      <c r="AE2277"/>
      <c r="AF2277" t="n">
        <v>10.1</v>
      </c>
      <c r="AG2277" t="inlineStr">
        <is>
          <t>AI mg/L</t>
        </is>
      </c>
      <c r="AH2277"/>
      <c r="AI2277"/>
      <c r="AJ2277"/>
      <c r="AK2277"/>
      <c r="AL2277"/>
      <c r="AM2277"/>
      <c r="AN2277"/>
      <c r="AO2277"/>
      <c r="AP2277"/>
      <c r="AQ2277"/>
      <c r="AR2277"/>
      <c r="AS2277"/>
      <c r="AT2277"/>
      <c r="AU2277"/>
      <c r="AV2277"/>
      <c r="AW2277"/>
      <c r="AX2277" t="inlineStr">
        <is>
          <t>Mortality</t>
        </is>
      </c>
      <c r="AY2277" t="inlineStr">
        <is>
          <t>Mortality</t>
        </is>
      </c>
      <c r="AZ2277" t="inlineStr">
        <is>
          <t>LC50</t>
        </is>
      </c>
      <c r="BA2277"/>
      <c r="BB2277" t="n">
        <v>4.0</v>
      </c>
      <c r="BC2277"/>
      <c r="BD2277"/>
      <c r="BE2277"/>
      <c r="BF2277"/>
      <c r="BG2277" t="inlineStr">
        <is>
          <t>Day(s)</t>
        </is>
      </c>
      <c r="BH2277" t="inlineStr">
        <is>
          <t>Pure</t>
        </is>
      </c>
      <c r="BI2277" t="inlineStr">
        <is>
          <t>DTXSID9022156</t>
        </is>
      </c>
      <c r="BJ2277"/>
      <c r="BK2277"/>
      <c r="BL2277"/>
      <c r="BM2277"/>
      <c r="BN2277"/>
      <c r="BO2277"/>
      <c r="BP2277"/>
      <c r="BQ2277"/>
      <c r="BR2277"/>
      <c r="BS2277"/>
      <c r="BT2277" t="inlineStr">
        <is>
          <t>--</t>
        </is>
      </c>
      <c r="BU2277"/>
      <c r="BV2277"/>
      <c r="BW2277"/>
      <c r="BX2277"/>
      <c r="BY2277"/>
      <c r="BZ2277"/>
      <c r="CA2277"/>
      <c r="CB2277"/>
      <c r="CC2277"/>
      <c r="CD2277"/>
      <c r="CE2277"/>
      <c r="CF2277"/>
      <c r="CG2277"/>
      <c r="CH2277"/>
      <c r="CI2277" t="inlineStr">
        <is>
          <t xml:space="preserve"> A total of 225 mls of acetone in 87 liters of water was   NR used to dissolve the compound over the duration of the test. ChemistsNAere unable to analyze the A concentration, there- fore a nominal value was determined based upon the B concen- </t>
        </is>
      </c>
      <c r="CJ2277" t="inlineStr">
        <is>
          <t xml:space="preserve">   A total of 225 mls of acetone in 87 liters of water was   NR used to dissolve the compound over the duration of the test. ChemistsNAere unable to analyze the A concentration, there- fore a nominal value was determined based upon the B concen- </t>
        </is>
      </c>
      <c r="CK2277" t="inlineStr">
        <is>
          <t>Brooke,L.T., D.J. Call, D.L. Geiger, and C.E. Northcott</t>
        </is>
      </c>
      <c r="CL2277" t="n">
        <v>12448.0</v>
      </c>
      <c r="CM2277" t="inlineStr">
        <is>
          <t>Acute Toxicities of Organic Chemicals to Fathead Minnows (Pimephales promelas), Vol. 1</t>
        </is>
      </c>
      <c r="CN2277" t="inlineStr">
        <is>
          <t>Center for Lake Superior Environmental Studies, University of Wisconsin-Superior, Superior, WI:414 p.</t>
        </is>
      </c>
      <c r="CO2277" t="n">
        <v>1984.0</v>
      </c>
      <c r="CP2277" t="inlineStr">
        <is>
          <t>Brooke,L.T., D.J. Call, D.L. Geiger, and C.E. Northcott (1984). Acute Toxicities of Organic Chemicals to Fathead Minnows (Pimephales promelas), Vol. 1. Center for Lake Superior Environmental Studies, University of Wisconsin-Superior, Superior, WI, 414 p. ECOREF#:12448</t>
        </is>
      </c>
    </row>
    <row r="2278">
      <c r="A2278" t="n">
        <v>1563662.0</v>
      </c>
      <c r="B2278" t="inlineStr">
        <is>
          <t>2,3-Dihydro-2,2-dimethyl-7-benzofuranol 7-(N-methylcarbamate)</t>
        </is>
      </c>
      <c r="C2278"/>
      <c r="D2278" t="inlineStr">
        <is>
          <t>Measured</t>
        </is>
      </c>
      <c r="E2278" t="inlineStr">
        <is>
          <t>Not coded</t>
        </is>
      </c>
      <c r="F2278"/>
      <c r="G2278" t="n">
        <v>99.0</v>
      </c>
      <c r="H2278"/>
      <c r="I2278"/>
      <c r="J2278"/>
      <c r="K2278"/>
      <c r="L2278" t="inlineStr">
        <is>
          <t>Pimephales promelas</t>
        </is>
      </c>
      <c r="M2278" t="inlineStr">
        <is>
          <t>Fathead Minnow</t>
        </is>
      </c>
      <c r="N2278"/>
      <c r="O2278"/>
      <c r="P2278"/>
      <c r="Q2278"/>
      <c r="R2278" t="n">
        <v>28.0</v>
      </c>
      <c r="S2278"/>
      <c r="T2278" t="n">
        <v>38.0</v>
      </c>
      <c r="U2278" t="inlineStr">
        <is>
          <t>Day(s)</t>
        </is>
      </c>
      <c r="V2278" t="inlineStr">
        <is>
          <t>Flow-through</t>
        </is>
      </c>
      <c r="W2278" t="inlineStr">
        <is>
          <t>Fresh water</t>
        </is>
      </c>
      <c r="X2278" t="inlineStr">
        <is>
          <t>Lab</t>
        </is>
      </c>
      <c r="Y2278" t="n">
        <v>6.0</v>
      </c>
      <c r="Z2278" t="inlineStr">
        <is>
          <t>Active ingredient</t>
        </is>
      </c>
      <c r="AA2278"/>
      <c r="AB2278" t="n">
        <v>0.844</v>
      </c>
      <c r="AC2278"/>
      <c r="AD2278" t="n">
        <v>0.758</v>
      </c>
      <c r="AE2278"/>
      <c r="AF2278" t="n">
        <v>0.939</v>
      </c>
      <c r="AG2278" t="inlineStr">
        <is>
          <t>AI mg/L</t>
        </is>
      </c>
      <c r="AH2278"/>
      <c r="AI2278"/>
      <c r="AJ2278"/>
      <c r="AK2278"/>
      <c r="AL2278"/>
      <c r="AM2278"/>
      <c r="AN2278"/>
      <c r="AO2278"/>
      <c r="AP2278"/>
      <c r="AQ2278"/>
      <c r="AR2278"/>
      <c r="AS2278"/>
      <c r="AT2278"/>
      <c r="AU2278"/>
      <c r="AV2278"/>
      <c r="AW2278"/>
      <c r="AX2278" t="inlineStr">
        <is>
          <t>Mortality</t>
        </is>
      </c>
      <c r="AY2278" t="inlineStr">
        <is>
          <t>Mortality</t>
        </is>
      </c>
      <c r="AZ2278" t="inlineStr">
        <is>
          <t>LC50</t>
        </is>
      </c>
      <c r="BA2278"/>
      <c r="BB2278" t="n">
        <v>4.0</v>
      </c>
      <c r="BC2278"/>
      <c r="BD2278"/>
      <c r="BE2278"/>
      <c r="BF2278"/>
      <c r="BG2278" t="inlineStr">
        <is>
          <t>Day(s)</t>
        </is>
      </c>
      <c r="BH2278" t="inlineStr">
        <is>
          <t>Pure</t>
        </is>
      </c>
      <c r="BI2278" t="inlineStr">
        <is>
          <t>DTXSID9020249</t>
        </is>
      </c>
      <c r="BJ2278"/>
      <c r="BK2278"/>
      <c r="BL2278"/>
      <c r="BM2278"/>
      <c r="BN2278"/>
      <c r="BO2278"/>
      <c r="BP2278"/>
      <c r="BQ2278"/>
      <c r="BR2278"/>
      <c r="BS2278"/>
      <c r="BT2278" t="inlineStr">
        <is>
          <t>--</t>
        </is>
      </c>
      <c r="BU2278"/>
      <c r="BV2278"/>
      <c r="BW2278"/>
      <c r="BX2278"/>
      <c r="BY2278"/>
      <c r="BZ2278"/>
      <c r="CA2278"/>
      <c r="CB2278"/>
      <c r="CC2278"/>
      <c r="CD2278"/>
      <c r="CE2278"/>
      <c r="CF2278"/>
      <c r="CG2278"/>
      <c r="CH2278"/>
      <c r="CI2278" t="inlineStr">
        <is>
          <t xml:space="preserve"> DNUM/6//DOSES/560/683/863/1250/1650 ug/L//TESTID/21//OEF/MIXTURE, ACUTE TO CHRONIC RATIO////</t>
        </is>
      </c>
      <c r="CJ2278" t="inlineStr">
        <is>
          <t xml:space="preserve">   DNUM/6//DOSES/560/683/863/1250/1650 ug/L//TESTID/21//OEF/MIXTURE, ACUTE TO CHRONIC RATIO////</t>
        </is>
      </c>
      <c r="CK2278" t="inlineStr">
        <is>
          <t>Call,D.J., S.H. Poirier, C.A. Lindberg, S.L. Harting, T.P. Markee, L.T. Brooke, N. Zarvan, and C.E. Northcott</t>
        </is>
      </c>
      <c r="CL2278" t="n">
        <v>14097.0</v>
      </c>
      <c r="CM2278" t="inlineStr">
        <is>
          <t>Toxicity of Selected Uncoupling and Acetylcholinesterase-Inhibiting Pesticides to the Fathead Minnow (Pimephales promelas)</t>
        </is>
      </c>
      <c r="CN2278" t="inlineStr">
        <is>
          <t>In: D.L.Weigmann (Ed.), Pesticides in Terrestrial and Aquatic Environments, Proc.Natl.Res.Conf., Virginia Polytechnic Inst.and State Univ., Blacksburg, VA:317-336</t>
        </is>
      </c>
      <c r="CO2278" t="n">
        <v>1989.0</v>
      </c>
      <c r="CP2278" t="inlineStr">
        <is>
          <t>Call,D.J., S.H. Poirier, C.A. Lindberg, S.L. Harting, T.P. Markee, L.T. Brooke, N. Zarvan, and C.E. Northcott (1989). Toxicity of Selected Uncoupling and Acetylcholinesterase-Inhibiting Pesticides to the Fathead Minnow (Pimephales promelas). In: D.L.Weigmann (Ed.), Pesticides in Terrestrial and Aquatic Environments, Proc.Natl.Res.Conf., Virginia Polytechnic Inst.and State Univ., Blacksburg, VA, 317-336. ECOREF#:14097</t>
        </is>
      </c>
    </row>
    <row r="2279">
      <c r="A2279" t="n">
        <v>1563662.0</v>
      </c>
      <c r="B2279" t="inlineStr">
        <is>
          <t>2,3-Dihydro-2,2-dimethyl-7-benzofuranol 7-(N-methylcarbamate)</t>
        </is>
      </c>
      <c r="C2279"/>
      <c r="D2279" t="inlineStr">
        <is>
          <t>Unmeasured</t>
        </is>
      </c>
      <c r="E2279" t="inlineStr">
        <is>
          <t>Not reported</t>
        </is>
      </c>
      <c r="F2279"/>
      <c r="G2279" t="n">
        <v>99.4</v>
      </c>
      <c r="H2279"/>
      <c r="I2279"/>
      <c r="J2279"/>
      <c r="K2279"/>
      <c r="L2279" t="inlineStr">
        <is>
          <t>Pimephales promelas</t>
        </is>
      </c>
      <c r="M2279" t="inlineStr">
        <is>
          <t>Fathead Minnow</t>
        </is>
      </c>
      <c r="N2279"/>
      <c r="O2279"/>
      <c r="P2279"/>
      <c r="Q2279"/>
      <c r="R2279"/>
      <c r="S2279"/>
      <c r="T2279"/>
      <c r="U2279"/>
      <c r="V2279" t="inlineStr">
        <is>
          <t>Renewal</t>
        </is>
      </c>
      <c r="W2279" t="inlineStr">
        <is>
          <t>Fresh water</t>
        </is>
      </c>
      <c r="X2279" t="inlineStr">
        <is>
          <t>Lab</t>
        </is>
      </c>
      <c r="Y2279" t="n">
        <v>4.0</v>
      </c>
      <c r="Z2279" t="inlineStr">
        <is>
          <t>Active ingredient</t>
        </is>
      </c>
      <c r="AA2279"/>
      <c r="AB2279" t="n">
        <v>2.0</v>
      </c>
      <c r="AC2279"/>
      <c r="AD2279"/>
      <c r="AE2279"/>
      <c r="AF2279"/>
      <c r="AG2279" t="inlineStr">
        <is>
          <t>AI mg/L</t>
        </is>
      </c>
      <c r="AH2279"/>
      <c r="AI2279"/>
      <c r="AJ2279"/>
      <c r="AK2279"/>
      <c r="AL2279"/>
      <c r="AM2279"/>
      <c r="AN2279"/>
      <c r="AO2279"/>
      <c r="AP2279"/>
      <c r="AQ2279"/>
      <c r="AR2279"/>
      <c r="AS2279"/>
      <c r="AT2279"/>
      <c r="AU2279"/>
      <c r="AV2279"/>
      <c r="AW2279"/>
      <c r="AX2279" t="inlineStr">
        <is>
          <t>Mortality</t>
        </is>
      </c>
      <c r="AY2279" t="inlineStr">
        <is>
          <t>Mortality</t>
        </is>
      </c>
      <c r="AZ2279" t="inlineStr">
        <is>
          <t>LC50</t>
        </is>
      </c>
      <c r="BA2279"/>
      <c r="BB2279" t="n">
        <v>4.0</v>
      </c>
      <c r="BC2279"/>
      <c r="BD2279"/>
      <c r="BE2279"/>
      <c r="BF2279"/>
      <c r="BG2279" t="inlineStr">
        <is>
          <t>Day(s)</t>
        </is>
      </c>
      <c r="BH2279" t="inlineStr">
        <is>
          <t>Solid</t>
        </is>
      </c>
      <c r="BI2279" t="inlineStr">
        <is>
          <t>DTXSID9020249</t>
        </is>
      </c>
      <c r="BJ2279"/>
      <c r="BK2279"/>
      <c r="BL2279"/>
      <c r="BM2279"/>
      <c r="BN2279"/>
      <c r="BO2279"/>
      <c r="BP2279"/>
      <c r="BQ2279"/>
      <c r="BR2279"/>
      <c r="BS2279"/>
      <c r="BT2279" t="inlineStr">
        <is>
          <t>--</t>
        </is>
      </c>
      <c r="BU2279"/>
      <c r="BV2279"/>
      <c r="BW2279"/>
      <c r="BX2279"/>
      <c r="BY2279"/>
      <c r="BZ2279"/>
      <c r="CA2279"/>
      <c r="CB2279"/>
      <c r="CC2279"/>
      <c r="CD2279"/>
      <c r="CE2279"/>
      <c r="CF2279"/>
      <c r="CG2279"/>
      <c r="CH2279"/>
      <c r="CI2279"/>
      <c r="CJ2279" t="inlineStr">
        <is>
          <t xml:space="preserve">SOURCE/IN-HOUSE CULTURES//MEDIA/NR//   </t>
        </is>
      </c>
      <c r="CK2279" t="inlineStr">
        <is>
          <t>Dinehart,S.</t>
        </is>
      </c>
      <c r="CL2279" t="n">
        <v>195321.0</v>
      </c>
      <c r="CM2279" t="inlineStr">
        <is>
          <t>Carbofuran Technical: Short Term Reproduction Assay with the Fathead Minnow, Pimephales promelas, Determined Under Flow-Through Conditions</t>
        </is>
      </c>
      <c r="CN2279" t="inlineStr">
        <is>
          <t>Project Number: 67473, A2011/7345. Unpublished study prepared by ABC Laboratories, Inc. and Experimental Pathology Laboratories.:122 p.</t>
        </is>
      </c>
      <c r="CO2279" t="n">
        <v>2011.0</v>
      </c>
      <c r="CP2279" t="inlineStr">
        <is>
          <t>Dinehart,S. (2011). Carbofuran Technical: Short Term Reproduction Assay with the Fathead Minnow, Pimephales promelas, Determined Under Flow-Through Conditions. Project Number: 67473, A2011/7345. Unpublished study prepared by ABC Laboratories, Inc. and Experimental Pathology Laboratories., 122 p. ECOREF#:195321</t>
        </is>
      </c>
    </row>
    <row r="2280">
      <c r="A2280" t="n">
        <v>1563662.0</v>
      </c>
      <c r="B2280" t="inlineStr">
        <is>
          <t>2,3-Dihydro-2,2-dimethyl-7-benzofuranol 7-(N-methylcarbamate)</t>
        </is>
      </c>
      <c r="C2280"/>
      <c r="D2280" t="inlineStr">
        <is>
          <t>Not reported</t>
        </is>
      </c>
      <c r="E2280" t="inlineStr">
        <is>
          <t>Not coded</t>
        </is>
      </c>
      <c r="F2280"/>
      <c r="G2280" t="n">
        <v>99.0</v>
      </c>
      <c r="H2280"/>
      <c r="I2280"/>
      <c r="J2280"/>
      <c r="K2280"/>
      <c r="L2280" t="inlineStr">
        <is>
          <t>Pimephales promelas</t>
        </is>
      </c>
      <c r="M2280" t="inlineStr">
        <is>
          <t>Fathead Minnow</t>
        </is>
      </c>
      <c r="N2280"/>
      <c r="O2280"/>
      <c r="P2280"/>
      <c r="Q2280"/>
      <c r="R2280"/>
      <c r="S2280"/>
      <c r="T2280"/>
      <c r="U2280"/>
      <c r="V2280" t="inlineStr">
        <is>
          <t>Static</t>
        </is>
      </c>
      <c r="W2280" t="inlineStr">
        <is>
          <t>Fresh water</t>
        </is>
      </c>
      <c r="X2280" t="inlineStr">
        <is>
          <t>Lab</t>
        </is>
      </c>
      <c r="Y2280"/>
      <c r="Z2280" t="inlineStr">
        <is>
          <t>Active ingredient</t>
        </is>
      </c>
      <c r="AA2280"/>
      <c r="AB2280" t="n">
        <v>1.99</v>
      </c>
      <c r="AC2280"/>
      <c r="AD2280" t="n">
        <v>1.385</v>
      </c>
      <c r="AE2280"/>
      <c r="AF2280" t="n">
        <v>2.859</v>
      </c>
      <c r="AG2280" t="inlineStr">
        <is>
          <t>AI mg/L</t>
        </is>
      </c>
      <c r="AH2280"/>
      <c r="AI2280"/>
      <c r="AJ2280"/>
      <c r="AK2280"/>
      <c r="AL2280"/>
      <c r="AM2280"/>
      <c r="AN2280"/>
      <c r="AO2280"/>
      <c r="AP2280"/>
      <c r="AQ2280"/>
      <c r="AR2280"/>
      <c r="AS2280"/>
      <c r="AT2280"/>
      <c r="AU2280"/>
      <c r="AV2280"/>
      <c r="AW2280"/>
      <c r="AX2280" t="inlineStr">
        <is>
          <t>Mortality</t>
        </is>
      </c>
      <c r="AY2280" t="inlineStr">
        <is>
          <t>Mortality</t>
        </is>
      </c>
      <c r="AZ2280" t="inlineStr">
        <is>
          <t>LC50</t>
        </is>
      </c>
      <c r="BA2280"/>
      <c r="BB2280" t="n">
        <v>4.0</v>
      </c>
      <c r="BC2280"/>
      <c r="BD2280"/>
      <c r="BE2280"/>
      <c r="BF2280"/>
      <c r="BG2280" t="inlineStr">
        <is>
          <t>Day(s)</t>
        </is>
      </c>
      <c r="BH2280" t="inlineStr">
        <is>
          <t>Pure</t>
        </is>
      </c>
      <c r="BI2280" t="inlineStr">
        <is>
          <t>DTXSID9020249</t>
        </is>
      </c>
      <c r="BJ2280"/>
      <c r="BK2280"/>
      <c r="BL2280"/>
      <c r="BM2280"/>
      <c r="BN2280"/>
      <c r="BO2280"/>
      <c r="BP2280"/>
      <c r="BQ2280"/>
      <c r="BR2280"/>
      <c r="BS2280"/>
      <c r="BT2280" t="inlineStr">
        <is>
          <t>--</t>
        </is>
      </c>
      <c r="BU2280"/>
      <c r="BV2280"/>
      <c r="BW2280"/>
      <c r="BX2280"/>
      <c r="BY2280"/>
      <c r="BZ2280"/>
      <c r="CA2280"/>
      <c r="CB2280"/>
      <c r="CC2280"/>
      <c r="CD2280"/>
      <c r="CE2280"/>
      <c r="CF2280"/>
      <c r="CG2280"/>
      <c r="CH2280"/>
      <c r="CI2280"/>
      <c r="CJ2280"/>
      <c r="CK2280" t="inlineStr">
        <is>
          <t>Mayer,F.L.,Jr., and M.R. Ellersieck</t>
        </is>
      </c>
      <c r="CL2280" t="n">
        <v>6797.0</v>
      </c>
      <c r="CM2280" t="inlineStr">
        <is>
          <t>Manual of Acute Toxicity: Interpretation and Data Base for 410 Chemicals and 66 Species of Freshwater Animals</t>
        </is>
      </c>
      <c r="CN2280" t="inlineStr">
        <is>
          <t>USDI Fish and Wildlife Service, Publication No.160, Washington, DC:505 p.</t>
        </is>
      </c>
      <c r="CO2280" t="n">
        <v>1986.0</v>
      </c>
      <c r="CP2280" t="inlineStr">
        <is>
          <t>Mayer,F.L.,Jr., and M.R. Ellersieck (1986). Manual of Acute Toxicity: Interpretation and Data Base for 410 Chemicals and 66 Species of Freshwater Animals. USDI Fish and Wildlife Service, Publication No.160, Washington, DC, 505 p. ECOREF#:6797</t>
        </is>
      </c>
    </row>
    <row r="2281">
      <c r="A2281" t="n">
        <v>1563662.0</v>
      </c>
      <c r="B2281" t="inlineStr">
        <is>
          <t>2,3-Dihydro-2,2-dimethyl-7-benzofuranol 7-(N-methylcarbamate)</t>
        </is>
      </c>
      <c r="C2281"/>
      <c r="D2281" t="inlineStr">
        <is>
          <t>Not coded</t>
        </is>
      </c>
      <c r="E2281" t="inlineStr">
        <is>
          <t>United States Environmental Protection Agency</t>
        </is>
      </c>
      <c r="F2281"/>
      <c r="G2281" t="n">
        <v>99.0</v>
      </c>
      <c r="H2281"/>
      <c r="I2281"/>
      <c r="J2281"/>
      <c r="K2281"/>
      <c r="L2281" t="inlineStr">
        <is>
          <t>Pimephales promelas</t>
        </is>
      </c>
      <c r="M2281" t="inlineStr">
        <is>
          <t>Fathead Minnow</t>
        </is>
      </c>
      <c r="N2281"/>
      <c r="O2281"/>
      <c r="P2281"/>
      <c r="Q2281"/>
      <c r="R2281"/>
      <c r="S2281"/>
      <c r="T2281"/>
      <c r="U2281"/>
      <c r="V2281" t="inlineStr">
        <is>
          <t>Static</t>
        </is>
      </c>
      <c r="W2281" t="inlineStr">
        <is>
          <t>Fresh water</t>
        </is>
      </c>
      <c r="X2281" t="inlineStr">
        <is>
          <t>Lab</t>
        </is>
      </c>
      <c r="Y2281"/>
      <c r="Z2281" t="inlineStr">
        <is>
          <t>Active ingredient</t>
        </is>
      </c>
      <c r="AA2281"/>
      <c r="AB2281" t="n">
        <v>1.99</v>
      </c>
      <c r="AC2281"/>
      <c r="AD2281" t="n">
        <v>1.385</v>
      </c>
      <c r="AE2281"/>
      <c r="AF2281" t="n">
        <v>2.859</v>
      </c>
      <c r="AG2281" t="inlineStr">
        <is>
          <t>AI mg/L</t>
        </is>
      </c>
      <c r="AH2281"/>
      <c r="AI2281"/>
      <c r="AJ2281"/>
      <c r="AK2281"/>
      <c r="AL2281"/>
      <c r="AM2281"/>
      <c r="AN2281"/>
      <c r="AO2281"/>
      <c r="AP2281"/>
      <c r="AQ2281"/>
      <c r="AR2281"/>
      <c r="AS2281"/>
      <c r="AT2281"/>
      <c r="AU2281"/>
      <c r="AV2281"/>
      <c r="AW2281"/>
      <c r="AX2281" t="inlineStr">
        <is>
          <t>Mortality</t>
        </is>
      </c>
      <c r="AY2281" t="inlineStr">
        <is>
          <t>Mortality</t>
        </is>
      </c>
      <c r="AZ2281" t="inlineStr">
        <is>
          <t>LC50</t>
        </is>
      </c>
      <c r="BA2281"/>
      <c r="BB2281" t="n">
        <v>4.0</v>
      </c>
      <c r="BC2281"/>
      <c r="BD2281"/>
      <c r="BE2281"/>
      <c r="BF2281"/>
      <c r="BG2281" t="inlineStr">
        <is>
          <t>Day(s)</t>
        </is>
      </c>
      <c r="BH2281"/>
      <c r="BI2281" t="inlineStr">
        <is>
          <t>DTXSID9020249</t>
        </is>
      </c>
      <c r="BJ2281"/>
      <c r="BK2281"/>
      <c r="BL2281" t="inlineStr">
        <is>
          <t>Acute</t>
        </is>
      </c>
      <c r="BM2281"/>
      <c r="BN2281"/>
      <c r="BO2281"/>
      <c r="BP2281"/>
      <c r="BQ2281"/>
      <c r="BR2281"/>
      <c r="BS2281"/>
      <c r="BT2281" t="inlineStr">
        <is>
          <t>--</t>
        </is>
      </c>
      <c r="BU2281"/>
      <c r="BV2281"/>
      <c r="BW2281"/>
      <c r="BX2281"/>
      <c r="BY2281"/>
      <c r="BZ2281"/>
      <c r="CA2281"/>
      <c r="CB2281"/>
      <c r="CC2281"/>
      <c r="CD2281"/>
      <c r="CE2281"/>
      <c r="CF2281"/>
      <c r="CG2281"/>
      <c r="CH2281"/>
      <c r="CI2281"/>
      <c r="CJ2281" t="inlineStr">
        <is>
          <t xml:space="preserve">CONTR/STD METHODS USED//   </t>
        </is>
      </c>
      <c r="CK2281" t="inlineStr">
        <is>
          <t>U.S. Environmental Protection Agency</t>
        </is>
      </c>
      <c r="CL2281" t="n">
        <v>344.0</v>
      </c>
      <c r="CM2281" t="inlineStr">
        <is>
          <t>Pesticide Ecotoxicity Database (Formerly: Environmental Effects Database (EEDB))</t>
        </is>
      </c>
      <c r="CN2281" t="inlineStr">
        <is>
          <t>Environmental Fate and Effects Division, U.S.EPA, Washington, D.C.:</t>
        </is>
      </c>
      <c r="CO2281" t="n">
        <v>1992.0</v>
      </c>
      <c r="CP2281" t="inlineStr">
        <is>
          <t>U.S. Environmental Protection Agency (1992). Pesticide Ecotoxicity Database (Formerly: Environmental Effects Database (EEDB)). Environmental Fate and Effects Division, U.S.EPA, Washington, D.C., ECOREF#:344</t>
        </is>
      </c>
    </row>
    <row r="2282">
      <c r="A2282" t="n">
        <v>1563662.0</v>
      </c>
      <c r="B2282" t="inlineStr">
        <is>
          <t>2,3-Dihydro-2,2-dimethyl-7-benzofuranol 7-(N-methylcarbamate)</t>
        </is>
      </c>
      <c r="C2282"/>
      <c r="D2282" t="inlineStr">
        <is>
          <t>Measured</t>
        </is>
      </c>
      <c r="E2282" t="inlineStr">
        <is>
          <t>Not coded</t>
        </is>
      </c>
      <c r="F2282"/>
      <c r="G2282" t="n">
        <v>99.0</v>
      </c>
      <c r="H2282"/>
      <c r="I2282"/>
      <c r="J2282"/>
      <c r="K2282"/>
      <c r="L2282" t="inlineStr">
        <is>
          <t>Pimephales promelas</t>
        </is>
      </c>
      <c r="M2282" t="inlineStr">
        <is>
          <t>Fathead Minnow</t>
        </is>
      </c>
      <c r="N2282"/>
      <c r="O2282"/>
      <c r="P2282" t="n">
        <v>30.0</v>
      </c>
      <c r="Q2282"/>
      <c r="R2282"/>
      <c r="S2282"/>
      <c r="T2282"/>
      <c r="U2282" t="inlineStr">
        <is>
          <t>Day(s)</t>
        </is>
      </c>
      <c r="V2282" t="inlineStr">
        <is>
          <t>Flow-through</t>
        </is>
      </c>
      <c r="W2282" t="inlineStr">
        <is>
          <t>Fresh water</t>
        </is>
      </c>
      <c r="X2282" t="inlineStr">
        <is>
          <t>Lab</t>
        </is>
      </c>
      <c r="Y2282"/>
      <c r="Z2282" t="inlineStr">
        <is>
          <t>Active ingredient</t>
        </is>
      </c>
      <c r="AA2282"/>
      <c r="AB2282" t="n">
        <v>0.844</v>
      </c>
      <c r="AC2282"/>
      <c r="AD2282" t="n">
        <v>0.758</v>
      </c>
      <c r="AE2282"/>
      <c r="AF2282" t="n">
        <v>0.939</v>
      </c>
      <c r="AG2282" t="inlineStr">
        <is>
          <t>AI mg/L</t>
        </is>
      </c>
      <c r="AH2282"/>
      <c r="AI2282"/>
      <c r="AJ2282"/>
      <c r="AK2282"/>
      <c r="AL2282"/>
      <c r="AM2282"/>
      <c r="AN2282"/>
      <c r="AO2282"/>
      <c r="AP2282"/>
      <c r="AQ2282"/>
      <c r="AR2282"/>
      <c r="AS2282"/>
      <c r="AT2282"/>
      <c r="AU2282"/>
      <c r="AV2282"/>
      <c r="AW2282"/>
      <c r="AX2282" t="inlineStr">
        <is>
          <t>Mortality</t>
        </is>
      </c>
      <c r="AY2282" t="inlineStr">
        <is>
          <t>Mortality</t>
        </is>
      </c>
      <c r="AZ2282" t="inlineStr">
        <is>
          <t>LC50</t>
        </is>
      </c>
      <c r="BA2282"/>
      <c r="BB2282" t="n">
        <v>4.0</v>
      </c>
      <c r="BC2282"/>
      <c r="BD2282"/>
      <c r="BE2282"/>
      <c r="BF2282"/>
      <c r="BG2282" t="inlineStr">
        <is>
          <t>Day(s)</t>
        </is>
      </c>
      <c r="BH2282" t="inlineStr">
        <is>
          <t>Pure</t>
        </is>
      </c>
      <c r="BI2282" t="inlineStr">
        <is>
          <t>DTXSID9020249</t>
        </is>
      </c>
      <c r="BJ2282"/>
      <c r="BK2282"/>
      <c r="BL2282"/>
      <c r="BM2282"/>
      <c r="BN2282"/>
      <c r="BO2282"/>
      <c r="BP2282"/>
      <c r="BQ2282"/>
      <c r="BR2282"/>
      <c r="BS2282"/>
      <c r="BT2282" t="inlineStr">
        <is>
          <t>--</t>
        </is>
      </c>
      <c r="BU2282"/>
      <c r="BV2282"/>
      <c r="BW2282"/>
      <c r="BX2282"/>
      <c r="BY2282"/>
      <c r="BZ2282"/>
      <c r="CA2282"/>
      <c r="CB2282"/>
      <c r="CC2282"/>
      <c r="CD2282"/>
      <c r="CE2282"/>
      <c r="CF2282"/>
      <c r="CG2282"/>
      <c r="CH2282"/>
      <c r="CI2282" t="inlineStr">
        <is>
          <t xml:space="preserve"> Equilibrium loss was not observed prior to death. </t>
        </is>
      </c>
      <c r="CJ2282" t="inlineStr">
        <is>
          <t xml:space="preserve">   Equilibrium loss was not observed prior to death. </t>
        </is>
      </c>
      <c r="CK2282" t="inlineStr">
        <is>
          <t>Geiger,D.L., L.T. Brooke, and D.J. Call</t>
        </is>
      </c>
      <c r="CL2282" t="n">
        <v>3217.0</v>
      </c>
      <c r="CM2282" t="inlineStr">
        <is>
          <t>Acute Toxicities of Organic Chemicals to Fathead Minnows (Pimephales promelas), Volume V</t>
        </is>
      </c>
      <c r="CN2282" t="inlineStr">
        <is>
          <t>Center for Lake Superior Environmental Studies, University of Wisconsin, Superior, WI:332 p.</t>
        </is>
      </c>
      <c r="CO2282" t="n">
        <v>1990.0</v>
      </c>
      <c r="CP2282" t="inlineStr">
        <is>
          <t>Geiger,D.L., L.T. Brooke, and D.J. Call (1990). Acute Toxicities of Organic Chemicals to Fathead Minnows (Pimephales promelas), Volume V. Center for Lake Superior Environmental Studies, University of Wisconsin, Superior, WI, 332 p. ECOREF#:3217</t>
        </is>
      </c>
    </row>
    <row r="2283">
      <c r="A2283" t="n">
        <v>1563662.0</v>
      </c>
      <c r="B2283" t="inlineStr">
        <is>
          <t>2,3-Dihydro-2,2-dimethyl-7-benzofuranol 7-(N-methylcarbamate)</t>
        </is>
      </c>
      <c r="C2283"/>
      <c r="D2283" t="inlineStr">
        <is>
          <t>Not reported</t>
        </is>
      </c>
      <c r="E2283" t="inlineStr">
        <is>
          <t>Not coded</t>
        </is>
      </c>
      <c r="F2283"/>
      <c r="G2283" t="n">
        <v>99.0</v>
      </c>
      <c r="H2283"/>
      <c r="I2283"/>
      <c r="J2283"/>
      <c r="K2283"/>
      <c r="L2283" t="inlineStr">
        <is>
          <t>Pimephales promelas</t>
        </is>
      </c>
      <c r="M2283" t="inlineStr">
        <is>
          <t>Fathead Minnow</t>
        </is>
      </c>
      <c r="N2283"/>
      <c r="O2283"/>
      <c r="P2283"/>
      <c r="Q2283"/>
      <c r="R2283"/>
      <c r="S2283"/>
      <c r="T2283"/>
      <c r="U2283"/>
      <c r="V2283" t="inlineStr">
        <is>
          <t>Static</t>
        </is>
      </c>
      <c r="W2283" t="inlineStr">
        <is>
          <t>Fresh water</t>
        </is>
      </c>
      <c r="X2283" t="inlineStr">
        <is>
          <t>Lab</t>
        </is>
      </c>
      <c r="Y2283"/>
      <c r="Z2283" t="inlineStr">
        <is>
          <t>Active ingredient</t>
        </is>
      </c>
      <c r="AA2283"/>
      <c r="AB2283" t="n">
        <v>0.872</v>
      </c>
      <c r="AC2283"/>
      <c r="AD2283" t="n">
        <v>0.479</v>
      </c>
      <c r="AE2283"/>
      <c r="AF2283" t="n">
        <v>1.59</v>
      </c>
      <c r="AG2283" t="inlineStr">
        <is>
          <t>AI mg/L</t>
        </is>
      </c>
      <c r="AH2283"/>
      <c r="AI2283"/>
      <c r="AJ2283"/>
      <c r="AK2283"/>
      <c r="AL2283"/>
      <c r="AM2283"/>
      <c r="AN2283"/>
      <c r="AO2283"/>
      <c r="AP2283"/>
      <c r="AQ2283"/>
      <c r="AR2283"/>
      <c r="AS2283"/>
      <c r="AT2283"/>
      <c r="AU2283"/>
      <c r="AV2283"/>
      <c r="AW2283"/>
      <c r="AX2283" t="inlineStr">
        <is>
          <t>Mortality</t>
        </is>
      </c>
      <c r="AY2283" t="inlineStr">
        <is>
          <t>Mortality</t>
        </is>
      </c>
      <c r="AZ2283" t="inlineStr">
        <is>
          <t>LC50</t>
        </is>
      </c>
      <c r="BA2283"/>
      <c r="BB2283" t="n">
        <v>4.0</v>
      </c>
      <c r="BC2283"/>
      <c r="BD2283"/>
      <c r="BE2283"/>
      <c r="BF2283"/>
      <c r="BG2283" t="inlineStr">
        <is>
          <t>Day(s)</t>
        </is>
      </c>
      <c r="BH2283" t="inlineStr">
        <is>
          <t>Pure</t>
        </is>
      </c>
      <c r="BI2283" t="inlineStr">
        <is>
          <t>DTXSID9020249</t>
        </is>
      </c>
      <c r="BJ2283"/>
      <c r="BK2283"/>
      <c r="BL2283"/>
      <c r="BM2283"/>
      <c r="BN2283"/>
      <c r="BO2283"/>
      <c r="BP2283"/>
      <c r="BQ2283"/>
      <c r="BR2283"/>
      <c r="BS2283"/>
      <c r="BT2283" t="inlineStr">
        <is>
          <t>--</t>
        </is>
      </c>
      <c r="BU2283"/>
      <c r="BV2283"/>
      <c r="BW2283"/>
      <c r="BX2283"/>
      <c r="BY2283"/>
      <c r="BZ2283"/>
      <c r="CA2283"/>
      <c r="CB2283"/>
      <c r="CC2283"/>
      <c r="CD2283"/>
      <c r="CE2283"/>
      <c r="CF2283"/>
      <c r="CG2283"/>
      <c r="CH2283"/>
      <c r="CI2283"/>
      <c r="CJ2283"/>
      <c r="CK2283" t="inlineStr">
        <is>
          <t>Mayer,F.L.,Jr., and M.R. Ellersieck</t>
        </is>
      </c>
      <c r="CL2283" t="n">
        <v>6797.0</v>
      </c>
      <c r="CM2283" t="inlineStr">
        <is>
          <t>Manual of Acute Toxicity: Interpretation and Data Base for 410 Chemicals and 66 Species of Freshwater Animals</t>
        </is>
      </c>
      <c r="CN2283" t="inlineStr">
        <is>
          <t>USDI Fish and Wildlife Service, Publication No.160, Washington, DC:505 p.</t>
        </is>
      </c>
      <c r="CO2283" t="n">
        <v>1986.0</v>
      </c>
      <c r="CP2283" t="inlineStr">
        <is>
          <t>Mayer,F.L.,Jr., and M.R. Ellersieck (1986). Manual of Acute Toxicity: Interpretation and Data Base for 410 Chemicals and 66 Species of Freshwater Animals. USDI Fish and Wildlife Service, Publication No.160, Washington, DC, 505 p. ECOREF#:6797</t>
        </is>
      </c>
    </row>
    <row r="2284">
      <c r="A2284" t="n">
        <v>1563662.0</v>
      </c>
      <c r="B2284" t="inlineStr">
        <is>
          <t>2,3-Dihydro-2,2-dimethyl-7-benzofuranol 7-(N-methylcarbamate)</t>
        </is>
      </c>
      <c r="C2284"/>
      <c r="D2284" t="inlineStr">
        <is>
          <t>Not reported</t>
        </is>
      </c>
      <c r="E2284" t="inlineStr">
        <is>
          <t>Not coded</t>
        </is>
      </c>
      <c r="F2284"/>
      <c r="G2284" t="n">
        <v>99.0</v>
      </c>
      <c r="H2284"/>
      <c r="I2284"/>
      <c r="J2284"/>
      <c r="K2284"/>
      <c r="L2284" t="inlineStr">
        <is>
          <t>Pimephales promelas</t>
        </is>
      </c>
      <c r="M2284" t="inlineStr">
        <is>
          <t>Fathead Minnow</t>
        </is>
      </c>
      <c r="N2284"/>
      <c r="O2284"/>
      <c r="P2284"/>
      <c r="Q2284"/>
      <c r="R2284"/>
      <c r="S2284"/>
      <c r="T2284"/>
      <c r="U2284"/>
      <c r="V2284" t="inlineStr">
        <is>
          <t>Flow-through</t>
        </is>
      </c>
      <c r="W2284" t="inlineStr">
        <is>
          <t>Fresh water</t>
        </is>
      </c>
      <c r="X2284" t="inlineStr">
        <is>
          <t>Lab</t>
        </is>
      </c>
      <c r="Y2284"/>
      <c r="Z2284" t="inlineStr">
        <is>
          <t>Active ingredient</t>
        </is>
      </c>
      <c r="AA2284"/>
      <c r="AB2284" t="n">
        <v>1.18</v>
      </c>
      <c r="AC2284"/>
      <c r="AD2284" t="n">
        <v>0.813</v>
      </c>
      <c r="AE2284"/>
      <c r="AF2284" t="n">
        <v>1.711</v>
      </c>
      <c r="AG2284" t="inlineStr">
        <is>
          <t>AI mg/L</t>
        </is>
      </c>
      <c r="AH2284"/>
      <c r="AI2284"/>
      <c r="AJ2284"/>
      <c r="AK2284"/>
      <c r="AL2284"/>
      <c r="AM2284"/>
      <c r="AN2284"/>
      <c r="AO2284"/>
      <c r="AP2284"/>
      <c r="AQ2284"/>
      <c r="AR2284"/>
      <c r="AS2284"/>
      <c r="AT2284"/>
      <c r="AU2284"/>
      <c r="AV2284"/>
      <c r="AW2284"/>
      <c r="AX2284" t="inlineStr">
        <is>
          <t>Mortality</t>
        </is>
      </c>
      <c r="AY2284" t="inlineStr">
        <is>
          <t>Mortality</t>
        </is>
      </c>
      <c r="AZ2284" t="inlineStr">
        <is>
          <t>LC50</t>
        </is>
      </c>
      <c r="BA2284"/>
      <c r="BB2284" t="n">
        <v>4.0</v>
      </c>
      <c r="BC2284"/>
      <c r="BD2284"/>
      <c r="BE2284"/>
      <c r="BF2284"/>
      <c r="BG2284" t="inlineStr">
        <is>
          <t>Day(s)</t>
        </is>
      </c>
      <c r="BH2284" t="inlineStr">
        <is>
          <t>Pure</t>
        </is>
      </c>
      <c r="BI2284" t="inlineStr">
        <is>
          <t>DTXSID9020249</t>
        </is>
      </c>
      <c r="BJ2284"/>
      <c r="BK2284"/>
      <c r="BL2284"/>
      <c r="BM2284"/>
      <c r="BN2284"/>
      <c r="BO2284"/>
      <c r="BP2284"/>
      <c r="BQ2284"/>
      <c r="BR2284"/>
      <c r="BS2284"/>
      <c r="BT2284" t="inlineStr">
        <is>
          <t>--</t>
        </is>
      </c>
      <c r="BU2284"/>
      <c r="BV2284"/>
      <c r="BW2284"/>
      <c r="BX2284"/>
      <c r="BY2284"/>
      <c r="BZ2284"/>
      <c r="CA2284"/>
      <c r="CB2284"/>
      <c r="CC2284"/>
      <c r="CD2284"/>
      <c r="CE2284"/>
      <c r="CF2284"/>
      <c r="CG2284"/>
      <c r="CH2284"/>
      <c r="CI2284"/>
      <c r="CJ2284"/>
      <c r="CK2284" t="inlineStr">
        <is>
          <t>Mayer,F.L.,Jr., and M.R. Ellersieck</t>
        </is>
      </c>
      <c r="CL2284" t="n">
        <v>6797.0</v>
      </c>
      <c r="CM2284" t="inlineStr">
        <is>
          <t>Manual of Acute Toxicity: Interpretation and Data Base for 410 Chemicals and 66 Species of Freshwater Animals</t>
        </is>
      </c>
      <c r="CN2284" t="inlineStr">
        <is>
          <t>USDI Fish and Wildlife Service, Publication No.160, Washington, DC:505 p.</t>
        </is>
      </c>
      <c r="CO2284" t="n">
        <v>1986.0</v>
      </c>
      <c r="CP2284" t="inlineStr">
        <is>
          <t>Mayer,F.L.,Jr., and M.R. Ellersieck (1986). Manual of Acute Toxicity: Interpretation and Data Base for 410 Chemicals and 66 Species of Freshwater Animals. USDI Fish and Wildlife Service, Publication No.160, Washington, DC, 505 p. ECOREF#:6797</t>
        </is>
      </c>
    </row>
    <row r="2285">
      <c r="A2285" t="n">
        <v>1582098.0</v>
      </c>
      <c r="B2285" t="inlineStr">
        <is>
          <t>2,6-Dinitro-N,N-dipropyl-4-(trifluoromethyl)benzenamine</t>
        </is>
      </c>
      <c r="C2285"/>
      <c r="D2285" t="inlineStr">
        <is>
          <t>Not reported</t>
        </is>
      </c>
      <c r="E2285" t="inlineStr">
        <is>
          <t>Not coded</t>
        </is>
      </c>
      <c r="F2285"/>
      <c r="G2285" t="n">
        <v>95.9</v>
      </c>
      <c r="H2285"/>
      <c r="I2285"/>
      <c r="J2285"/>
      <c r="K2285"/>
      <c r="L2285" t="inlineStr">
        <is>
          <t>Pimephales promelas</t>
        </is>
      </c>
      <c r="M2285" t="inlineStr">
        <is>
          <t>Fathead Minnow</t>
        </is>
      </c>
      <c r="N2285"/>
      <c r="O2285"/>
      <c r="P2285"/>
      <c r="Q2285"/>
      <c r="R2285"/>
      <c r="S2285"/>
      <c r="T2285"/>
      <c r="U2285"/>
      <c r="V2285" t="inlineStr">
        <is>
          <t>Static</t>
        </is>
      </c>
      <c r="W2285" t="inlineStr">
        <is>
          <t>Fresh water</t>
        </is>
      </c>
      <c r="X2285" t="inlineStr">
        <is>
          <t>Lab</t>
        </is>
      </c>
      <c r="Y2285"/>
      <c r="Z2285" t="inlineStr">
        <is>
          <t>Active ingredient</t>
        </is>
      </c>
      <c r="AA2285"/>
      <c r="AB2285" t="n">
        <v>0.105</v>
      </c>
      <c r="AC2285"/>
      <c r="AD2285" t="n">
        <v>0.083</v>
      </c>
      <c r="AE2285"/>
      <c r="AF2285" t="n">
        <v>0.134</v>
      </c>
      <c r="AG2285" t="inlineStr">
        <is>
          <t>AI mg/L</t>
        </is>
      </c>
      <c r="AH2285"/>
      <c r="AI2285"/>
      <c r="AJ2285"/>
      <c r="AK2285"/>
      <c r="AL2285"/>
      <c r="AM2285"/>
      <c r="AN2285"/>
      <c r="AO2285"/>
      <c r="AP2285"/>
      <c r="AQ2285"/>
      <c r="AR2285"/>
      <c r="AS2285"/>
      <c r="AT2285"/>
      <c r="AU2285"/>
      <c r="AV2285"/>
      <c r="AW2285"/>
      <c r="AX2285" t="inlineStr">
        <is>
          <t>Mortality</t>
        </is>
      </c>
      <c r="AY2285" t="inlineStr">
        <is>
          <t>Mortality</t>
        </is>
      </c>
      <c r="AZ2285" t="inlineStr">
        <is>
          <t>LC50</t>
        </is>
      </c>
      <c r="BA2285"/>
      <c r="BB2285" t="n">
        <v>4.0</v>
      </c>
      <c r="BC2285"/>
      <c r="BD2285"/>
      <c r="BE2285"/>
      <c r="BF2285"/>
      <c r="BG2285" t="inlineStr">
        <is>
          <t>Day(s)</t>
        </is>
      </c>
      <c r="BH2285" t="inlineStr">
        <is>
          <t>Pure</t>
        </is>
      </c>
      <c r="BI2285" t="inlineStr">
        <is>
          <t>DTXSID4021395</t>
        </is>
      </c>
      <c r="BJ2285"/>
      <c r="BK2285"/>
      <c r="BL2285"/>
      <c r="BM2285"/>
      <c r="BN2285"/>
      <c r="BO2285"/>
      <c r="BP2285"/>
      <c r="BQ2285"/>
      <c r="BR2285"/>
      <c r="BS2285"/>
      <c r="BT2285" t="inlineStr">
        <is>
          <t>--</t>
        </is>
      </c>
      <c r="BU2285"/>
      <c r="BV2285"/>
      <c r="BW2285"/>
      <c r="BX2285"/>
      <c r="BY2285"/>
      <c r="BZ2285"/>
      <c r="CA2285"/>
      <c r="CB2285"/>
      <c r="CC2285"/>
      <c r="CD2285"/>
      <c r="CE2285"/>
      <c r="CF2285"/>
      <c r="CG2285"/>
      <c r="CH2285"/>
      <c r="CI2285"/>
      <c r="CJ2285"/>
      <c r="CK2285" t="inlineStr">
        <is>
          <t>Mayer,F.L.,Jr., and M.R. Ellersieck</t>
        </is>
      </c>
      <c r="CL2285" t="n">
        <v>6797.0</v>
      </c>
      <c r="CM2285" t="inlineStr">
        <is>
          <t>Manual of Acute Toxicity: Interpretation and Data Base for 410 Chemicals and 66 Species of Freshwater Animals</t>
        </is>
      </c>
      <c r="CN2285" t="inlineStr">
        <is>
          <t>USDI Fish and Wildlife Service, Publication No.160, Washington, DC:505 p.</t>
        </is>
      </c>
      <c r="CO2285" t="n">
        <v>1986.0</v>
      </c>
      <c r="CP2285" t="inlineStr">
        <is>
          <t>Mayer,F.L.,Jr., and M.R. Ellersieck (1986). Manual of Acute Toxicity: Interpretation and Data Base for 410 Chemicals and 66 Species of Freshwater Animals. USDI Fish and Wildlife Service, Publication No.160, Washington, DC, 505 p. ECOREF#:6797</t>
        </is>
      </c>
    </row>
    <row r="2286">
      <c r="A2286" t="n">
        <v>1582098.0</v>
      </c>
      <c r="B2286" t="inlineStr">
        <is>
          <t>2,6-Dinitro-N,N-dipropyl-4-(trifluoromethyl)benzenamine</t>
        </is>
      </c>
      <c r="C2286"/>
      <c r="D2286" t="inlineStr">
        <is>
          <t>Not reported</t>
        </is>
      </c>
      <c r="E2286" t="inlineStr">
        <is>
          <t>Not coded</t>
        </is>
      </c>
      <c r="F2286"/>
      <c r="G2286" t="n">
        <v>95.9</v>
      </c>
      <c r="H2286"/>
      <c r="I2286"/>
      <c r="J2286"/>
      <c r="K2286"/>
      <c r="L2286" t="inlineStr">
        <is>
          <t>Pimephales promelas</t>
        </is>
      </c>
      <c r="M2286" t="inlineStr">
        <is>
          <t>Fathead Minnow</t>
        </is>
      </c>
      <c r="N2286"/>
      <c r="O2286"/>
      <c r="P2286"/>
      <c r="Q2286"/>
      <c r="R2286"/>
      <c r="S2286"/>
      <c r="T2286"/>
      <c r="U2286"/>
      <c r="V2286" t="inlineStr">
        <is>
          <t>Static</t>
        </is>
      </c>
      <c r="W2286" t="inlineStr">
        <is>
          <t>Fresh water</t>
        </is>
      </c>
      <c r="X2286" t="inlineStr">
        <is>
          <t>Lab</t>
        </is>
      </c>
      <c r="Y2286"/>
      <c r="Z2286" t="inlineStr">
        <is>
          <t>Active ingredient</t>
        </is>
      </c>
      <c r="AA2286"/>
      <c r="AB2286" t="n">
        <v>0.124</v>
      </c>
      <c r="AC2286"/>
      <c r="AD2286" t="n">
        <v>0.095</v>
      </c>
      <c r="AE2286"/>
      <c r="AF2286" t="n">
        <v>0.162</v>
      </c>
      <c r="AG2286" t="inlineStr">
        <is>
          <t>AI mg/L</t>
        </is>
      </c>
      <c r="AH2286"/>
      <c r="AI2286"/>
      <c r="AJ2286"/>
      <c r="AK2286"/>
      <c r="AL2286"/>
      <c r="AM2286"/>
      <c r="AN2286"/>
      <c r="AO2286"/>
      <c r="AP2286"/>
      <c r="AQ2286"/>
      <c r="AR2286"/>
      <c r="AS2286"/>
      <c r="AT2286"/>
      <c r="AU2286"/>
      <c r="AV2286"/>
      <c r="AW2286"/>
      <c r="AX2286" t="inlineStr">
        <is>
          <t>Mortality</t>
        </is>
      </c>
      <c r="AY2286" t="inlineStr">
        <is>
          <t>Mortality</t>
        </is>
      </c>
      <c r="AZ2286" t="inlineStr">
        <is>
          <t>LC50</t>
        </is>
      </c>
      <c r="BA2286"/>
      <c r="BB2286" t="n">
        <v>4.0</v>
      </c>
      <c r="BC2286"/>
      <c r="BD2286"/>
      <c r="BE2286"/>
      <c r="BF2286"/>
      <c r="BG2286" t="inlineStr">
        <is>
          <t>Day(s)</t>
        </is>
      </c>
      <c r="BH2286" t="inlineStr">
        <is>
          <t>Pure</t>
        </is>
      </c>
      <c r="BI2286" t="inlineStr">
        <is>
          <t>DTXSID4021395</t>
        </is>
      </c>
      <c r="BJ2286"/>
      <c r="BK2286"/>
      <c r="BL2286"/>
      <c r="BM2286"/>
      <c r="BN2286"/>
      <c r="BO2286"/>
      <c r="BP2286"/>
      <c r="BQ2286"/>
      <c r="BR2286"/>
      <c r="BS2286"/>
      <c r="BT2286" t="inlineStr">
        <is>
          <t>--</t>
        </is>
      </c>
      <c r="BU2286"/>
      <c r="BV2286"/>
      <c r="BW2286"/>
      <c r="BX2286"/>
      <c r="BY2286"/>
      <c r="BZ2286"/>
      <c r="CA2286"/>
      <c r="CB2286"/>
      <c r="CC2286"/>
      <c r="CD2286"/>
      <c r="CE2286"/>
      <c r="CF2286"/>
      <c r="CG2286"/>
      <c r="CH2286"/>
      <c r="CI2286"/>
      <c r="CJ2286"/>
      <c r="CK2286" t="inlineStr">
        <is>
          <t>Mayer,F.L.,Jr., and M.R. Ellersieck</t>
        </is>
      </c>
      <c r="CL2286" t="n">
        <v>6797.0</v>
      </c>
      <c r="CM2286" t="inlineStr">
        <is>
          <t>Manual of Acute Toxicity: Interpretation and Data Base for 410 Chemicals and 66 Species of Freshwater Animals</t>
        </is>
      </c>
      <c r="CN2286" t="inlineStr">
        <is>
          <t>USDI Fish and Wildlife Service, Publication No.160, Washington, DC:505 p.</t>
        </is>
      </c>
      <c r="CO2286" t="n">
        <v>1986.0</v>
      </c>
      <c r="CP2286" t="inlineStr">
        <is>
          <t>Mayer,F.L.,Jr., and M.R. Ellersieck (1986). Manual of Acute Toxicity: Interpretation and Data Base for 410 Chemicals and 66 Species of Freshwater Animals. USDI Fish and Wildlife Service, Publication No.160, Washington, DC, 505 p. ECOREF#:6797</t>
        </is>
      </c>
    </row>
    <row r="2287">
      <c r="A2287" t="n">
        <v>1582098.0</v>
      </c>
      <c r="B2287" t="inlineStr">
        <is>
          <t>2,6-Dinitro-N,N-dipropyl-4-(trifluoromethyl)benzenamine</t>
        </is>
      </c>
      <c r="C2287"/>
      <c r="D2287" t="inlineStr">
        <is>
          <t>Not reported</t>
        </is>
      </c>
      <c r="E2287" t="inlineStr">
        <is>
          <t>Not coded</t>
        </is>
      </c>
      <c r="F2287"/>
      <c r="G2287" t="n">
        <v>95.9</v>
      </c>
      <c r="H2287"/>
      <c r="I2287"/>
      <c r="J2287"/>
      <c r="K2287"/>
      <c r="L2287" t="inlineStr">
        <is>
          <t>Pimephales promelas</t>
        </is>
      </c>
      <c r="M2287" t="inlineStr">
        <is>
          <t>Fathead Minnow</t>
        </is>
      </c>
      <c r="N2287"/>
      <c r="O2287"/>
      <c r="P2287"/>
      <c r="Q2287"/>
      <c r="R2287"/>
      <c r="S2287"/>
      <c r="T2287"/>
      <c r="U2287"/>
      <c r="V2287" t="inlineStr">
        <is>
          <t>Static</t>
        </is>
      </c>
      <c r="W2287" t="inlineStr">
        <is>
          <t>Fresh water</t>
        </is>
      </c>
      <c r="X2287" t="inlineStr">
        <is>
          <t>Lab</t>
        </is>
      </c>
      <c r="Y2287"/>
      <c r="Z2287" t="inlineStr">
        <is>
          <t>Active ingredient</t>
        </is>
      </c>
      <c r="AA2287"/>
      <c r="AB2287" t="n">
        <v>0.16</v>
      </c>
      <c r="AC2287"/>
      <c r="AD2287" t="n">
        <v>0.116</v>
      </c>
      <c r="AE2287"/>
      <c r="AF2287" t="n">
        <v>0.22</v>
      </c>
      <c r="AG2287" t="inlineStr">
        <is>
          <t>AI mg/L</t>
        </is>
      </c>
      <c r="AH2287"/>
      <c r="AI2287"/>
      <c r="AJ2287"/>
      <c r="AK2287"/>
      <c r="AL2287"/>
      <c r="AM2287"/>
      <c r="AN2287"/>
      <c r="AO2287"/>
      <c r="AP2287"/>
      <c r="AQ2287"/>
      <c r="AR2287"/>
      <c r="AS2287"/>
      <c r="AT2287"/>
      <c r="AU2287"/>
      <c r="AV2287"/>
      <c r="AW2287"/>
      <c r="AX2287" t="inlineStr">
        <is>
          <t>Mortality</t>
        </is>
      </c>
      <c r="AY2287" t="inlineStr">
        <is>
          <t>Mortality</t>
        </is>
      </c>
      <c r="AZ2287" t="inlineStr">
        <is>
          <t>LC50</t>
        </is>
      </c>
      <c r="BA2287"/>
      <c r="BB2287" t="n">
        <v>4.0</v>
      </c>
      <c r="BC2287"/>
      <c r="BD2287"/>
      <c r="BE2287"/>
      <c r="BF2287"/>
      <c r="BG2287" t="inlineStr">
        <is>
          <t>Day(s)</t>
        </is>
      </c>
      <c r="BH2287" t="inlineStr">
        <is>
          <t>Pure</t>
        </is>
      </c>
      <c r="BI2287" t="inlineStr">
        <is>
          <t>DTXSID4021395</t>
        </is>
      </c>
      <c r="BJ2287"/>
      <c r="BK2287"/>
      <c r="BL2287"/>
      <c r="BM2287"/>
      <c r="BN2287"/>
      <c r="BO2287"/>
      <c r="BP2287"/>
      <c r="BQ2287"/>
      <c r="BR2287"/>
      <c r="BS2287"/>
      <c r="BT2287" t="inlineStr">
        <is>
          <t>--</t>
        </is>
      </c>
      <c r="BU2287"/>
      <c r="BV2287"/>
      <c r="BW2287"/>
      <c r="BX2287"/>
      <c r="BY2287"/>
      <c r="BZ2287"/>
      <c r="CA2287"/>
      <c r="CB2287"/>
      <c r="CC2287"/>
      <c r="CD2287"/>
      <c r="CE2287"/>
      <c r="CF2287"/>
      <c r="CG2287"/>
      <c r="CH2287"/>
      <c r="CI2287"/>
      <c r="CJ2287"/>
      <c r="CK2287" t="inlineStr">
        <is>
          <t>Mayer,F.L.,Jr., and M.R. Ellersieck</t>
        </is>
      </c>
      <c r="CL2287" t="n">
        <v>6797.0</v>
      </c>
      <c r="CM2287" t="inlineStr">
        <is>
          <t>Manual of Acute Toxicity: Interpretation and Data Base for 410 Chemicals and 66 Species of Freshwater Animals</t>
        </is>
      </c>
      <c r="CN2287" t="inlineStr">
        <is>
          <t>USDI Fish and Wildlife Service, Publication No.160, Washington, DC:505 p.</t>
        </is>
      </c>
      <c r="CO2287" t="n">
        <v>1986.0</v>
      </c>
      <c r="CP2287" t="inlineStr">
        <is>
          <t>Mayer,F.L.,Jr., and M.R. Ellersieck (1986). Manual of Acute Toxicity: Interpretation and Data Base for 410 Chemicals and 66 Species of Freshwater Animals. USDI Fish and Wildlife Service, Publication No.160, Washington, DC, 505 p. ECOREF#:6797</t>
        </is>
      </c>
    </row>
    <row r="2288">
      <c r="A2288" t="n">
        <v>1582098.0</v>
      </c>
      <c r="B2288" t="inlineStr">
        <is>
          <t>2,6-Dinitro-N,N-dipropyl-4-(trifluoromethyl)benzenamine</t>
        </is>
      </c>
      <c r="C2288"/>
      <c r="D2288" t="inlineStr">
        <is>
          <t>Unmeasured</t>
        </is>
      </c>
      <c r="E2288" t="inlineStr">
        <is>
          <t>Not coded</t>
        </is>
      </c>
      <c r="F2288"/>
      <c r="G2288"/>
      <c r="H2288"/>
      <c r="I2288"/>
      <c r="J2288"/>
      <c r="K2288"/>
      <c r="L2288" t="inlineStr">
        <is>
          <t>Pimephales promelas</t>
        </is>
      </c>
      <c r="M2288" t="inlineStr">
        <is>
          <t>Fathead Minnow</t>
        </is>
      </c>
      <c r="N2288"/>
      <c r="O2288"/>
      <c r="P2288"/>
      <c r="Q2288"/>
      <c r="R2288"/>
      <c r="S2288"/>
      <c r="T2288"/>
      <c r="U2288"/>
      <c r="V2288" t="inlineStr">
        <is>
          <t>Aquatic, unspecified</t>
        </is>
      </c>
      <c r="W2288" t="inlineStr">
        <is>
          <t>Fresh water</t>
        </is>
      </c>
      <c r="X2288" t="inlineStr">
        <is>
          <t>Lab</t>
        </is>
      </c>
      <c r="Y2288"/>
      <c r="Z2288" t="inlineStr">
        <is>
          <t>Formulation</t>
        </is>
      </c>
      <c r="AA2288"/>
      <c r="AB2288" t="n">
        <v>0.099</v>
      </c>
      <c r="AC2288"/>
      <c r="AD2288"/>
      <c r="AE2288"/>
      <c r="AF2288"/>
      <c r="AG2288" t="inlineStr">
        <is>
          <t>AI mg/L</t>
        </is>
      </c>
      <c r="AH2288"/>
      <c r="AI2288"/>
      <c r="AJ2288"/>
      <c r="AK2288"/>
      <c r="AL2288"/>
      <c r="AM2288"/>
      <c r="AN2288"/>
      <c r="AO2288"/>
      <c r="AP2288"/>
      <c r="AQ2288"/>
      <c r="AR2288"/>
      <c r="AS2288"/>
      <c r="AT2288"/>
      <c r="AU2288"/>
      <c r="AV2288"/>
      <c r="AW2288"/>
      <c r="AX2288" t="inlineStr">
        <is>
          <t>Mortality</t>
        </is>
      </c>
      <c r="AY2288" t="inlineStr">
        <is>
          <t>Mortality</t>
        </is>
      </c>
      <c r="AZ2288" t="inlineStr">
        <is>
          <t>LC50</t>
        </is>
      </c>
      <c r="BA2288"/>
      <c r="BB2288" t="n">
        <v>4.0</v>
      </c>
      <c r="BC2288"/>
      <c r="BD2288"/>
      <c r="BE2288"/>
      <c r="BF2288"/>
      <c r="BG2288" t="inlineStr">
        <is>
          <t>Day(s)</t>
        </is>
      </c>
      <c r="BH2288"/>
      <c r="BI2288" t="inlineStr">
        <is>
          <t>DTXSID4021395</t>
        </is>
      </c>
      <c r="BJ2288"/>
      <c r="BK2288"/>
      <c r="BL2288"/>
      <c r="BM2288"/>
      <c r="BN2288"/>
      <c r="BO2288"/>
      <c r="BP2288"/>
      <c r="BQ2288"/>
      <c r="BR2288"/>
      <c r="BS2288"/>
      <c r="BT2288" t="inlineStr">
        <is>
          <t>--</t>
        </is>
      </c>
      <c r="BU2288"/>
      <c r="BV2288"/>
      <c r="BW2288"/>
      <c r="BX2288"/>
      <c r="BY2288"/>
      <c r="BZ2288"/>
      <c r="CA2288"/>
      <c r="CB2288"/>
      <c r="CC2288"/>
      <c r="CD2288"/>
      <c r="CE2288"/>
      <c r="CF2288"/>
      <c r="CG2288"/>
      <c r="CH2288"/>
      <c r="CI2288"/>
      <c r="CJ2288"/>
      <c r="CK2288" t="inlineStr">
        <is>
          <t>Mayer,F.L.,Jr.</t>
        </is>
      </c>
      <c r="CL2288" t="n">
        <v>70421.0</v>
      </c>
      <c r="CM2288" t="inlineStr">
        <is>
          <t>Pesticides as Pollutants</t>
        </is>
      </c>
      <c r="CN2288" t="inlineStr">
        <is>
          <t>In: B.G.Liptak (Ed.), Environmental Engineer's Handbook, Chilton Book Co., Radnor, PA:405-418</t>
        </is>
      </c>
      <c r="CO2288" t="n">
        <v>1974.0</v>
      </c>
      <c r="CP2288" t="inlineStr">
        <is>
          <t>Mayer,F.L.,Jr. (1974). Pesticides as Pollutants. In: B.G.Liptak (Ed.), Environmental Engineer's Handbook, Chilton Book Co., Radnor, PA, 405-418. ECOREF#:70421</t>
        </is>
      </c>
    </row>
    <row r="2289">
      <c r="A2289" t="n">
        <v>1600277.0</v>
      </c>
      <c r="B2289" t="inlineStr">
        <is>
          <t>Mercuric acetate</t>
        </is>
      </c>
      <c r="C2289"/>
      <c r="D2289" t="inlineStr">
        <is>
          <t>Measured</t>
        </is>
      </c>
      <c r="E2289" t="inlineStr">
        <is>
          <t>Not coded</t>
        </is>
      </c>
      <c r="F2289"/>
      <c r="G2289"/>
      <c r="H2289"/>
      <c r="I2289"/>
      <c r="J2289"/>
      <c r="K2289"/>
      <c r="L2289" t="inlineStr">
        <is>
          <t>Pimephales promelas</t>
        </is>
      </c>
      <c r="M2289" t="inlineStr">
        <is>
          <t>Fathead Minnow</t>
        </is>
      </c>
      <c r="N2289"/>
      <c r="O2289"/>
      <c r="P2289"/>
      <c r="Q2289"/>
      <c r="R2289"/>
      <c r="S2289"/>
      <c r="T2289"/>
      <c r="U2289"/>
      <c r="V2289" t="inlineStr">
        <is>
          <t>Static</t>
        </is>
      </c>
      <c r="W2289" t="inlineStr">
        <is>
          <t>Fresh water</t>
        </is>
      </c>
      <c r="X2289" t="inlineStr">
        <is>
          <t>Lab</t>
        </is>
      </c>
      <c r="Y2289"/>
      <c r="Z2289" t="inlineStr">
        <is>
          <t>Total</t>
        </is>
      </c>
      <c r="AA2289"/>
      <c r="AB2289" t="n">
        <v>0.12</v>
      </c>
      <c r="AC2289"/>
      <c r="AD2289" t="n">
        <v>0.025</v>
      </c>
      <c r="AE2289"/>
      <c r="AF2289" t="n">
        <v>0.19</v>
      </c>
      <c r="AG2289" t="inlineStr">
        <is>
          <t>AI mg/L</t>
        </is>
      </c>
      <c r="AH2289"/>
      <c r="AI2289"/>
      <c r="AJ2289"/>
      <c r="AK2289"/>
      <c r="AL2289"/>
      <c r="AM2289"/>
      <c r="AN2289"/>
      <c r="AO2289"/>
      <c r="AP2289"/>
      <c r="AQ2289"/>
      <c r="AR2289"/>
      <c r="AS2289"/>
      <c r="AT2289"/>
      <c r="AU2289"/>
      <c r="AV2289"/>
      <c r="AW2289"/>
      <c r="AX2289" t="inlineStr">
        <is>
          <t>Mortality</t>
        </is>
      </c>
      <c r="AY2289" t="inlineStr">
        <is>
          <t>Mortality</t>
        </is>
      </c>
      <c r="AZ2289" t="inlineStr">
        <is>
          <t>LC50</t>
        </is>
      </c>
      <c r="BA2289"/>
      <c r="BB2289" t="n">
        <v>4.0</v>
      </c>
      <c r="BC2289"/>
      <c r="BD2289"/>
      <c r="BE2289"/>
      <c r="BF2289"/>
      <c r="BG2289" t="inlineStr">
        <is>
          <t>Day(s)</t>
        </is>
      </c>
      <c r="BH2289"/>
      <c r="BI2289" t="inlineStr">
        <is>
          <t>DTXSID4042123</t>
        </is>
      </c>
      <c r="BJ2289"/>
      <c r="BK2289"/>
      <c r="BL2289"/>
      <c r="BM2289"/>
      <c r="BN2289"/>
      <c r="BO2289"/>
      <c r="BP2289"/>
      <c r="BQ2289"/>
      <c r="BR2289"/>
      <c r="BS2289"/>
      <c r="BT2289" t="inlineStr">
        <is>
          <t>--</t>
        </is>
      </c>
      <c r="BU2289"/>
      <c r="BV2289"/>
      <c r="BW2289"/>
      <c r="BX2289"/>
      <c r="BY2289"/>
      <c r="BZ2289"/>
      <c r="CA2289"/>
      <c r="CB2289"/>
      <c r="CC2289"/>
      <c r="CD2289"/>
      <c r="CE2289"/>
      <c r="CF2289"/>
      <c r="CG2289"/>
      <c r="CH2289"/>
      <c r="CI2289" t="inlineStr">
        <is>
          <t xml:space="preserve"> O EFCT CONT/AMMONIUM TRISULFIDE//</t>
        </is>
      </c>
      <c r="CJ2289" t="inlineStr">
        <is>
          <t>CONTR/C,V//   O EFCT CONT/AMMONIUM TRISULFIDE//</t>
        </is>
      </c>
      <c r="CK2289" t="inlineStr">
        <is>
          <t>Curtis,M.W., T.L. Copeland, and C.H. Ward</t>
        </is>
      </c>
      <c r="CL2289" t="n">
        <v>5735.0</v>
      </c>
      <c r="CM2289" t="inlineStr">
        <is>
          <t>Aquatic Toxicity of Substances Proposed for Spill Prevention Regulation</t>
        </is>
      </c>
      <c r="CN2289" t="inlineStr">
        <is>
          <t>In: Proc. Natl. Conf. Control of Hazardous Material Spills, Miami Beach, FL:99-103</t>
        </is>
      </c>
      <c r="CO2289" t="n">
        <v>1978.0</v>
      </c>
      <c r="CP2289" t="inlineStr">
        <is>
          <t>Curtis,M.W., T.L. Copeland, and C.H. Ward (1978). Aquatic Toxicity of Substances Proposed for Spill Prevention Regulation. In: Proc. Natl. Conf. Control of Hazardous Material Spills, Miami Beach, FL, 99-103. ECOREF#:5735</t>
        </is>
      </c>
    </row>
    <row r="2290">
      <c r="A2290" t="n">
        <v>1600277.0</v>
      </c>
      <c r="B2290" t="inlineStr">
        <is>
          <t>Mercuric acetate</t>
        </is>
      </c>
      <c r="C2290"/>
      <c r="D2290" t="inlineStr">
        <is>
          <t>Measured</t>
        </is>
      </c>
      <c r="E2290" t="inlineStr">
        <is>
          <t>Not coded</t>
        </is>
      </c>
      <c r="F2290"/>
      <c r="G2290"/>
      <c r="H2290"/>
      <c r="I2290"/>
      <c r="J2290"/>
      <c r="K2290"/>
      <c r="L2290" t="inlineStr">
        <is>
          <t>Pimephales promelas</t>
        </is>
      </c>
      <c r="M2290" t="inlineStr">
        <is>
          <t>Fathead Minnow</t>
        </is>
      </c>
      <c r="N2290"/>
      <c r="O2290"/>
      <c r="P2290"/>
      <c r="Q2290"/>
      <c r="R2290"/>
      <c r="S2290"/>
      <c r="T2290"/>
      <c r="U2290"/>
      <c r="V2290" t="inlineStr">
        <is>
          <t>Static</t>
        </is>
      </c>
      <c r="W2290" t="inlineStr">
        <is>
          <t>Fresh water</t>
        </is>
      </c>
      <c r="X2290" t="inlineStr">
        <is>
          <t>Lab</t>
        </is>
      </c>
      <c r="Y2290"/>
      <c r="Z2290" t="inlineStr">
        <is>
          <t>Total</t>
        </is>
      </c>
      <c r="AA2290"/>
      <c r="AB2290" t="n">
        <v>0.04</v>
      </c>
      <c r="AC2290"/>
      <c r="AD2290"/>
      <c r="AE2290"/>
      <c r="AF2290"/>
      <c r="AG2290" t="inlineStr">
        <is>
          <t>AI mg/L</t>
        </is>
      </c>
      <c r="AH2290"/>
      <c r="AI2290"/>
      <c r="AJ2290"/>
      <c r="AK2290"/>
      <c r="AL2290"/>
      <c r="AM2290"/>
      <c r="AN2290"/>
      <c r="AO2290"/>
      <c r="AP2290"/>
      <c r="AQ2290"/>
      <c r="AR2290"/>
      <c r="AS2290"/>
      <c r="AT2290"/>
      <c r="AU2290"/>
      <c r="AV2290"/>
      <c r="AW2290"/>
      <c r="AX2290" t="inlineStr">
        <is>
          <t>Mortality</t>
        </is>
      </c>
      <c r="AY2290" t="inlineStr">
        <is>
          <t>Mortality</t>
        </is>
      </c>
      <c r="AZ2290" t="inlineStr">
        <is>
          <t>LC50</t>
        </is>
      </c>
      <c r="BA2290"/>
      <c r="BB2290" t="n">
        <v>4.0</v>
      </c>
      <c r="BC2290"/>
      <c r="BD2290"/>
      <c r="BE2290"/>
      <c r="BF2290"/>
      <c r="BG2290" t="inlineStr">
        <is>
          <t>Day(s)</t>
        </is>
      </c>
      <c r="BH2290"/>
      <c r="BI2290" t="inlineStr">
        <is>
          <t>DTXSID4042123</t>
        </is>
      </c>
      <c r="BJ2290"/>
      <c r="BK2290"/>
      <c r="BL2290"/>
      <c r="BM2290"/>
      <c r="BN2290"/>
      <c r="BO2290"/>
      <c r="BP2290"/>
      <c r="BQ2290"/>
      <c r="BR2290"/>
      <c r="BS2290"/>
      <c r="BT2290" t="inlineStr">
        <is>
          <t>--</t>
        </is>
      </c>
      <c r="BU2290"/>
      <c r="BV2290"/>
      <c r="BW2290"/>
      <c r="BX2290"/>
      <c r="BY2290"/>
      <c r="BZ2290"/>
      <c r="CA2290"/>
      <c r="CB2290"/>
      <c r="CC2290"/>
      <c r="CD2290"/>
      <c r="CE2290"/>
      <c r="CF2290"/>
      <c r="CG2290"/>
      <c r="CH2290"/>
      <c r="CI2290" t="inlineStr">
        <is>
          <t xml:space="preserve"> O EFCT CONT/AMMONIUM TRISULFIDE//</t>
        </is>
      </c>
      <c r="CJ2290" t="inlineStr">
        <is>
          <t>CONTR/C,V//   O EFCT CONT/AMMONIUM TRISULFIDE//</t>
        </is>
      </c>
      <c r="CK2290" t="inlineStr">
        <is>
          <t>Curtis,M.W., T.L. Copeland, and C.H. Ward</t>
        </is>
      </c>
      <c r="CL2290" t="n">
        <v>5735.0</v>
      </c>
      <c r="CM2290" t="inlineStr">
        <is>
          <t>Aquatic Toxicity of Substances Proposed for Spill Prevention Regulation</t>
        </is>
      </c>
      <c r="CN2290" t="inlineStr">
        <is>
          <t>In: Proc. Natl. Conf. Control of Hazardous Material Spills, Miami Beach, FL:99-103</t>
        </is>
      </c>
      <c r="CO2290" t="n">
        <v>1978.0</v>
      </c>
      <c r="CP2290" t="inlineStr">
        <is>
          <t>Curtis,M.W., T.L. Copeland, and C.H. Ward (1978). Aquatic Toxicity of Substances Proposed for Spill Prevention Regulation. In: Proc. Natl. Conf. Control of Hazardous Material Spills, Miami Beach, FL, 99-103. ECOREF#:5735</t>
        </is>
      </c>
    </row>
    <row r="2291">
      <c r="A2291" t="n">
        <v>1600277.0</v>
      </c>
      <c r="B2291" t="inlineStr">
        <is>
          <t>Mercuric acetate</t>
        </is>
      </c>
      <c r="C2291"/>
      <c r="D2291" t="inlineStr">
        <is>
          <t>Measured</t>
        </is>
      </c>
      <c r="E2291" t="inlineStr">
        <is>
          <t>United States Environmental Protection Agency</t>
        </is>
      </c>
      <c r="F2291"/>
      <c r="G2291"/>
      <c r="H2291"/>
      <c r="I2291"/>
      <c r="J2291"/>
      <c r="K2291"/>
      <c r="L2291" t="inlineStr">
        <is>
          <t>Pimephales promelas</t>
        </is>
      </c>
      <c r="M2291" t="inlineStr">
        <is>
          <t>Fathead Minnow</t>
        </is>
      </c>
      <c r="N2291"/>
      <c r="O2291"/>
      <c r="P2291"/>
      <c r="Q2291"/>
      <c r="R2291"/>
      <c r="S2291"/>
      <c r="T2291"/>
      <c r="U2291"/>
      <c r="V2291" t="inlineStr">
        <is>
          <t>Static</t>
        </is>
      </c>
      <c r="W2291" t="inlineStr">
        <is>
          <t>Fresh water</t>
        </is>
      </c>
      <c r="X2291" t="inlineStr">
        <is>
          <t>Lab</t>
        </is>
      </c>
      <c r="Y2291"/>
      <c r="Z2291" t="inlineStr">
        <is>
          <t>Total</t>
        </is>
      </c>
      <c r="AA2291"/>
      <c r="AB2291" t="n">
        <v>0.064</v>
      </c>
      <c r="AC2291"/>
      <c r="AD2291"/>
      <c r="AE2291"/>
      <c r="AF2291"/>
      <c r="AG2291" t="inlineStr">
        <is>
          <t>AI mg/L</t>
        </is>
      </c>
      <c r="AH2291"/>
      <c r="AI2291"/>
      <c r="AJ2291"/>
      <c r="AK2291"/>
      <c r="AL2291"/>
      <c r="AM2291"/>
      <c r="AN2291"/>
      <c r="AO2291"/>
      <c r="AP2291"/>
      <c r="AQ2291"/>
      <c r="AR2291"/>
      <c r="AS2291"/>
      <c r="AT2291"/>
      <c r="AU2291"/>
      <c r="AV2291"/>
      <c r="AW2291"/>
      <c r="AX2291" t="inlineStr">
        <is>
          <t>Mortality</t>
        </is>
      </c>
      <c r="AY2291" t="inlineStr">
        <is>
          <t>Mortality</t>
        </is>
      </c>
      <c r="AZ2291" t="inlineStr">
        <is>
          <t>LC50</t>
        </is>
      </c>
      <c r="BA2291"/>
      <c r="BB2291" t="n">
        <v>4.0</v>
      </c>
      <c r="BC2291"/>
      <c r="BD2291"/>
      <c r="BE2291"/>
      <c r="BF2291"/>
      <c r="BG2291" t="inlineStr">
        <is>
          <t>Day(s)</t>
        </is>
      </c>
      <c r="BH2291"/>
      <c r="BI2291" t="inlineStr">
        <is>
          <t>DTXSID4042123</t>
        </is>
      </c>
      <c r="BJ2291" t="inlineStr">
        <is>
          <t>10.1016/0043-1354(79)90084-8</t>
        </is>
      </c>
      <c r="BK2291"/>
      <c r="BL2291" t="inlineStr">
        <is>
          <t>Acute</t>
        </is>
      </c>
      <c r="BM2291"/>
      <c r="BN2291"/>
      <c r="BO2291"/>
      <c r="BP2291"/>
      <c r="BQ2291"/>
      <c r="BR2291"/>
      <c r="BS2291"/>
      <c r="BT2291" t="inlineStr">
        <is>
          <t>--</t>
        </is>
      </c>
      <c r="BU2291"/>
      <c r="BV2291"/>
      <c r="BW2291"/>
      <c r="BX2291"/>
      <c r="BY2291"/>
      <c r="BZ2291"/>
      <c r="CA2291"/>
      <c r="CB2291"/>
      <c r="CC2291"/>
      <c r="CD2291"/>
      <c r="CE2291"/>
      <c r="CF2291"/>
      <c r="CG2291"/>
      <c r="CH2291"/>
      <c r="CI2291" t="inlineStr">
        <is>
          <t xml:space="preserve">CONC1/BASED ON MEASURED CONCS// </t>
        </is>
      </c>
      <c r="CJ2291" t="inlineStr">
        <is>
          <t xml:space="preserve">SOURCE/FROM THE EPA NEWTOWN FISH TOXICOLOGY STATION, CINCINNATI, OHIO//TMETH/EPA-660-3-75-009//MEDIA/UNAERATED RECONSTITUTED SOFT WATER//  CONC1/BASED ON MEASURED CONCS// </t>
        </is>
      </c>
      <c r="CK2291" t="inlineStr">
        <is>
          <t>Curtis,M.W., T.L. Copeland, and C.H. Ward</t>
        </is>
      </c>
      <c r="CL2291" t="n">
        <v>875.0</v>
      </c>
      <c r="CM2291" t="inlineStr">
        <is>
          <t>Acute Toxicity of 12 Industrial Chemicals to Freshwater and Saltwater Organisms</t>
        </is>
      </c>
      <c r="CN2291" t="inlineStr">
        <is>
          <t>Water Res.13(2): 137-141</t>
        </is>
      </c>
      <c r="CO2291" t="n">
        <v>1979.0</v>
      </c>
      <c r="CP2291" t="inlineStr">
        <is>
          <t>Curtis,M.W., T.L. Copeland, and C.H. Ward (1979). Acute Toxicity of 12 Industrial Chemicals to Freshwater and Saltwater Organisms. Water Res., 13, (2), 137-141. doi:10.1016/0043-1354(79)90084-8. ECOREF#:875</t>
        </is>
      </c>
    </row>
    <row r="2292">
      <c r="A2292" t="n">
        <v>1634044.0</v>
      </c>
      <c r="B2292" t="inlineStr">
        <is>
          <t>2-Methoxy-2-methylpropane</t>
        </is>
      </c>
      <c r="C2292"/>
      <c r="D2292" t="inlineStr">
        <is>
          <t>Measured</t>
        </is>
      </c>
      <c r="E2292" t="inlineStr">
        <is>
          <t>Not coded</t>
        </is>
      </c>
      <c r="F2292"/>
      <c r="G2292" t="n">
        <v>97.0</v>
      </c>
      <c r="H2292"/>
      <c r="I2292"/>
      <c r="J2292"/>
      <c r="K2292"/>
      <c r="L2292" t="inlineStr">
        <is>
          <t>Pimephales promelas</t>
        </is>
      </c>
      <c r="M2292" t="inlineStr">
        <is>
          <t>Fathead Minnow</t>
        </is>
      </c>
      <c r="N2292"/>
      <c r="O2292"/>
      <c r="P2292" t="n">
        <v>33.0</v>
      </c>
      <c r="Q2292"/>
      <c r="R2292"/>
      <c r="S2292"/>
      <c r="T2292"/>
      <c r="U2292" t="inlineStr">
        <is>
          <t>Day(s)</t>
        </is>
      </c>
      <c r="V2292" t="inlineStr">
        <is>
          <t>Flow-through</t>
        </is>
      </c>
      <c r="W2292" t="inlineStr">
        <is>
          <t>Fresh water</t>
        </is>
      </c>
      <c r="X2292" t="inlineStr">
        <is>
          <t>Lab</t>
        </is>
      </c>
      <c r="Y2292"/>
      <c r="Z2292" t="inlineStr">
        <is>
          <t>Active ingredient</t>
        </is>
      </c>
      <c r="AA2292"/>
      <c r="AB2292" t="n">
        <v>672.0</v>
      </c>
      <c r="AC2292"/>
      <c r="AD2292"/>
      <c r="AE2292"/>
      <c r="AF2292"/>
      <c r="AG2292" t="inlineStr">
        <is>
          <t>AI mg/L</t>
        </is>
      </c>
      <c r="AH2292"/>
      <c r="AI2292"/>
      <c r="AJ2292"/>
      <c r="AK2292"/>
      <c r="AL2292"/>
      <c r="AM2292"/>
      <c r="AN2292"/>
      <c r="AO2292"/>
      <c r="AP2292"/>
      <c r="AQ2292"/>
      <c r="AR2292"/>
      <c r="AS2292"/>
      <c r="AT2292"/>
      <c r="AU2292"/>
      <c r="AV2292"/>
      <c r="AW2292"/>
      <c r="AX2292" t="inlineStr">
        <is>
          <t>Mortality</t>
        </is>
      </c>
      <c r="AY2292" t="inlineStr">
        <is>
          <t>Mortality</t>
        </is>
      </c>
      <c r="AZ2292" t="inlineStr">
        <is>
          <t>LC50</t>
        </is>
      </c>
      <c r="BA2292"/>
      <c r="BB2292" t="n">
        <v>4.0</v>
      </c>
      <c r="BC2292"/>
      <c r="BD2292"/>
      <c r="BE2292"/>
      <c r="BF2292"/>
      <c r="BG2292" t="inlineStr">
        <is>
          <t>Day(s)</t>
        </is>
      </c>
      <c r="BH2292" t="inlineStr">
        <is>
          <t>Pure</t>
        </is>
      </c>
      <c r="BI2292" t="inlineStr">
        <is>
          <t>DTXSID3020833</t>
        </is>
      </c>
      <c r="BJ2292"/>
      <c r="BK2292"/>
      <c r="BL2292"/>
      <c r="BM2292"/>
      <c r="BN2292"/>
      <c r="BO2292"/>
      <c r="BP2292"/>
      <c r="BQ2292"/>
      <c r="BR2292"/>
      <c r="BS2292"/>
      <c r="BT2292" t="inlineStr">
        <is>
          <t>--</t>
        </is>
      </c>
      <c r="BU2292"/>
      <c r="BV2292"/>
      <c r="BW2292"/>
      <c r="BX2292"/>
      <c r="BY2292"/>
      <c r="BZ2292"/>
      <c r="CA2292"/>
      <c r="CB2292"/>
      <c r="CC2292"/>
      <c r="CD2292"/>
      <c r="CE2292"/>
      <c r="CF2292"/>
      <c r="CG2292"/>
      <c r="CH2292"/>
      <c r="CI2292" t="inlineStr">
        <is>
          <t xml:space="preserve"> THE MEASURED MEAN WEIGHT WAS 0.193 G.  EFCT DATA WERE NOT RECORDED.  SAMPLE CONTAMINATION MAY ACCOUNT FOR THE PRESENCE OF TOXICANT IN CONTROL SAMPLES// </t>
        </is>
      </c>
      <c r="CJ2292" t="inlineStr">
        <is>
          <t xml:space="preserve">   THE MEASURED MEAN WEIGHT WAS 0.193 G.  EFCT DATA WERE NOT RECORDED.  SAMPLE CONTAMINATION MAY ACCOUNT FOR THE PRESENCE OF TOXICANT IN CONTROL SAMPLES// </t>
        </is>
      </c>
      <c r="CK2292" t="inlineStr">
        <is>
          <t>Geiger,D.L., D.J. Call, and L.T. Brooke</t>
        </is>
      </c>
      <c r="CL2292" t="n">
        <v>12859.0</v>
      </c>
      <c r="CM2292" t="inlineStr">
        <is>
          <t>Acute Toxicities of Organic Chemicals to Fathead Minnows (Pimephales promelas) Volume IV</t>
        </is>
      </c>
      <c r="CN2292" t="inlineStr">
        <is>
          <t>Center for Lake Superior Environmental Studies, University of Wisconsin, Superior, WI4:355 p.</t>
        </is>
      </c>
      <c r="CO2292" t="n">
        <v>1988.0</v>
      </c>
      <c r="CP2292" t="inlineStr">
        <is>
          <t>Geiger,D.L., D.J. Call, and L.T. Brooke (1988). Acute Toxicities of Organic Chemicals to Fathead Minnows (Pimephales promelas) Volume IV. Center for Lake Superior Environmental Studies, University of Wisconsin, Superior, WI, 4, 355 p. ECOREF#:12859</t>
        </is>
      </c>
    </row>
    <row r="2293">
      <c r="A2293" t="n">
        <v>1647161.0</v>
      </c>
      <c r="B2293" t="inlineStr">
        <is>
          <t>1,9-Decadiene</t>
        </is>
      </c>
      <c r="C2293"/>
      <c r="D2293" t="inlineStr">
        <is>
          <t>Measured</t>
        </is>
      </c>
      <c r="E2293" t="inlineStr">
        <is>
          <t>Not reported</t>
        </is>
      </c>
      <c r="F2293"/>
      <c r="G2293" t="n">
        <v>97.0</v>
      </c>
      <c r="H2293"/>
      <c r="I2293"/>
      <c r="J2293"/>
      <c r="K2293"/>
      <c r="L2293" t="inlineStr">
        <is>
          <t>Pimephales promelas</t>
        </is>
      </c>
      <c r="M2293" t="inlineStr">
        <is>
          <t>Fathead Minnow</t>
        </is>
      </c>
      <c r="N2293"/>
      <c r="O2293"/>
      <c r="P2293" t="n">
        <v>32.0</v>
      </c>
      <c r="Q2293"/>
      <c r="R2293"/>
      <c r="S2293"/>
      <c r="T2293"/>
      <c r="U2293" t="inlineStr">
        <is>
          <t>Day(s)</t>
        </is>
      </c>
      <c r="V2293" t="inlineStr">
        <is>
          <t>Flow-through</t>
        </is>
      </c>
      <c r="W2293" t="inlineStr">
        <is>
          <t>Fresh water</t>
        </is>
      </c>
      <c r="X2293" t="inlineStr">
        <is>
          <t>Lab</t>
        </is>
      </c>
      <c r="Y2293"/>
      <c r="Z2293" t="inlineStr">
        <is>
          <t>Active ingredient</t>
        </is>
      </c>
      <c r="AA2293"/>
      <c r="AB2293" t="n">
        <v>0.29</v>
      </c>
      <c r="AC2293"/>
      <c r="AD2293" t="n">
        <v>0.27</v>
      </c>
      <c r="AE2293"/>
      <c r="AF2293" t="n">
        <v>0.3</v>
      </c>
      <c r="AG2293" t="inlineStr">
        <is>
          <t>AI mg/L</t>
        </is>
      </c>
      <c r="AH2293"/>
      <c r="AI2293"/>
      <c r="AJ2293"/>
      <c r="AK2293"/>
      <c r="AL2293"/>
      <c r="AM2293"/>
      <c r="AN2293"/>
      <c r="AO2293"/>
      <c r="AP2293"/>
      <c r="AQ2293"/>
      <c r="AR2293"/>
      <c r="AS2293"/>
      <c r="AT2293"/>
      <c r="AU2293"/>
      <c r="AV2293"/>
      <c r="AW2293"/>
      <c r="AX2293" t="inlineStr">
        <is>
          <t>Mortality</t>
        </is>
      </c>
      <c r="AY2293" t="inlineStr">
        <is>
          <t>Mortality</t>
        </is>
      </c>
      <c r="AZ2293" t="inlineStr">
        <is>
          <t>LC50</t>
        </is>
      </c>
      <c r="BA2293"/>
      <c r="BB2293" t="n">
        <v>4.0</v>
      </c>
      <c r="BC2293"/>
      <c r="BD2293"/>
      <c r="BE2293"/>
      <c r="BF2293"/>
      <c r="BG2293" t="inlineStr">
        <is>
          <t>Day(s)</t>
        </is>
      </c>
      <c r="BH2293"/>
      <c r="BI2293" t="inlineStr">
        <is>
          <t>DTXSID4022159</t>
        </is>
      </c>
      <c r="BJ2293"/>
      <c r="BK2293"/>
      <c r="BL2293" t="inlineStr">
        <is>
          <t>Acute</t>
        </is>
      </c>
      <c r="BM2293"/>
      <c r="BN2293"/>
      <c r="BO2293"/>
      <c r="BP2293"/>
      <c r="BQ2293"/>
      <c r="BR2293"/>
      <c r="BS2293"/>
      <c r="BT2293" t="inlineStr">
        <is>
          <t>--</t>
        </is>
      </c>
      <c r="BU2293"/>
      <c r="BV2293"/>
      <c r="BW2293"/>
      <c r="BX2293"/>
      <c r="BY2293"/>
      <c r="BZ2293"/>
      <c r="CA2293"/>
      <c r="CB2293"/>
      <c r="CC2293"/>
      <c r="CD2293"/>
      <c r="CE2293"/>
      <c r="CF2293"/>
      <c r="CG2293"/>
      <c r="CH2293"/>
      <c r="CI2293"/>
      <c r="CJ2293" t="inlineStr">
        <is>
          <t xml:space="preserve">SOURCE/US EPA ENVIRONMENTAL RESEARCH LABORATORY DULUTH AND THE UNIVERSITY OF WISCONSIN SUPERIOR//MEDIA/FILTERED LAKE SUPERIOR WATER OR DECHLORINATED CITY OF SUPERIOR WISCONSIN WATER//   </t>
        </is>
      </c>
      <c r="CK2293" t="inlineStr">
        <is>
          <t>Geiger,D.L., C.E. Northcott, D.J. Call, and L.T. Brooke</t>
        </is>
      </c>
      <c r="CL2293" t="n">
        <v>12447.0</v>
      </c>
      <c r="CM2293" t="inlineStr">
        <is>
          <t>Acute Toxicities of Organic Chemicals to Fathead Minnows (Pimephales promelas), Volume II</t>
        </is>
      </c>
      <c r="CN2293" t="inlineStr">
        <is>
          <t>Center for Lake Superior Environmental Studies, University of Wisconsin, Superior, WI:326 p.</t>
        </is>
      </c>
      <c r="CO2293" t="n">
        <v>1985.0</v>
      </c>
      <c r="CP2293" t="inlineStr">
        <is>
          <t>Geiger,D.L., C.E. Northcott, D.J. Call, and L.T. Brooke (1985). Acute Toxicities of Organic Chemicals to Fathead Minnows (Pimephales promelas), Volume II. Center for Lake Superior Environmental Studies, University of Wisconsin, Superior, WI, 326 p. ECOREF#:12447</t>
        </is>
      </c>
    </row>
    <row r="2294">
      <c r="A2294" t="n">
        <v>1656480.0</v>
      </c>
      <c r="B2294" t="inlineStr">
        <is>
          <t>Oxydipropionitrile</t>
        </is>
      </c>
      <c r="C2294" t="inlineStr">
        <is>
          <t>Reagent or practical grade</t>
        </is>
      </c>
      <c r="D2294" t="inlineStr">
        <is>
          <t>Unmeasured</t>
        </is>
      </c>
      <c r="E2294" t="inlineStr">
        <is>
          <t>Other Method</t>
        </is>
      </c>
      <c r="F2294"/>
      <c r="G2294"/>
      <c r="H2294"/>
      <c r="I2294" t="n">
        <v>98.0</v>
      </c>
      <c r="J2294"/>
      <c r="K2294" t="n">
        <v>100.0</v>
      </c>
      <c r="L2294" t="inlineStr">
        <is>
          <t>Pimephales promelas</t>
        </is>
      </c>
      <c r="M2294" t="inlineStr">
        <is>
          <t>Fathead Minnow</t>
        </is>
      </c>
      <c r="N2294"/>
      <c r="O2294"/>
      <c r="P2294"/>
      <c r="Q2294"/>
      <c r="R2294"/>
      <c r="S2294"/>
      <c r="T2294"/>
      <c r="U2294"/>
      <c r="V2294" t="inlineStr">
        <is>
          <t>Static</t>
        </is>
      </c>
      <c r="W2294" t="inlineStr">
        <is>
          <t>Fresh water</t>
        </is>
      </c>
      <c r="X2294" t="inlineStr">
        <is>
          <t>Lab</t>
        </is>
      </c>
      <c r="Y2294"/>
      <c r="Z2294" t="inlineStr">
        <is>
          <t>Active ingredient</t>
        </is>
      </c>
      <c r="AA2294"/>
      <c r="AB2294" t="n">
        <v>3600.0</v>
      </c>
      <c r="AC2294"/>
      <c r="AD2294"/>
      <c r="AE2294"/>
      <c r="AF2294"/>
      <c r="AG2294" t="inlineStr">
        <is>
          <t>AI mg/L</t>
        </is>
      </c>
      <c r="AH2294"/>
      <c r="AI2294"/>
      <c r="AJ2294"/>
      <c r="AK2294"/>
      <c r="AL2294"/>
      <c r="AM2294"/>
      <c r="AN2294"/>
      <c r="AO2294"/>
      <c r="AP2294"/>
      <c r="AQ2294"/>
      <c r="AR2294"/>
      <c r="AS2294"/>
      <c r="AT2294"/>
      <c r="AU2294"/>
      <c r="AV2294"/>
      <c r="AW2294"/>
      <c r="AX2294" t="inlineStr">
        <is>
          <t>Mortality</t>
        </is>
      </c>
      <c r="AY2294" t="inlineStr">
        <is>
          <t>Mortality</t>
        </is>
      </c>
      <c r="AZ2294" t="inlineStr">
        <is>
          <t>LC50</t>
        </is>
      </c>
      <c r="BA2294"/>
      <c r="BB2294" t="n">
        <v>4.0</v>
      </c>
      <c r="BC2294"/>
      <c r="BD2294"/>
      <c r="BE2294"/>
      <c r="BF2294"/>
      <c r="BG2294" t="inlineStr">
        <is>
          <t>Day(s)</t>
        </is>
      </c>
      <c r="BH2294" t="inlineStr">
        <is>
          <t>Liquid</t>
        </is>
      </c>
      <c r="BI2294" t="inlineStr">
        <is>
          <t>DTXSID5044154</t>
        </is>
      </c>
      <c r="BJ2294"/>
      <c r="BK2294"/>
      <c r="BL2294" t="inlineStr">
        <is>
          <t>Acute</t>
        </is>
      </c>
      <c r="BM2294"/>
      <c r="BN2294"/>
      <c r="BO2294"/>
      <c r="BP2294"/>
      <c r="BQ2294"/>
      <c r="BR2294"/>
      <c r="BS2294"/>
      <c r="BT2294" t="inlineStr">
        <is>
          <t>--</t>
        </is>
      </c>
      <c r="BU2294"/>
      <c r="BV2294"/>
      <c r="BW2294"/>
      <c r="BX2294"/>
      <c r="BY2294"/>
      <c r="BZ2294"/>
      <c r="CA2294"/>
      <c r="CB2294"/>
      <c r="CC2294"/>
      <c r="CD2294"/>
      <c r="CE2294"/>
      <c r="CF2294"/>
      <c r="CG2294"/>
      <c r="CH2294"/>
      <c r="CI2294"/>
      <c r="CJ2294" t="inlineStr">
        <is>
          <t xml:space="preserve">SOURCE/NR//TMETH/DOUDOROFF ET. AL. (1951).//MEDIA/SOFT WATER.//   </t>
        </is>
      </c>
      <c r="CK2294" t="inlineStr">
        <is>
          <t>Henderson,C., Q.H. Pickering, and A.E. Lemke</t>
        </is>
      </c>
      <c r="CL2294" t="n">
        <v>923.0</v>
      </c>
      <c r="CM2294" t="inlineStr">
        <is>
          <t>The Effect of Some Organic Cyanides (Nitriles) on Fish</t>
        </is>
      </c>
      <c r="CN2294" t="inlineStr">
        <is>
          <t>Proceedings of the 15th Industrial Waste Conference, Purdue University65(2): 120-130</t>
        </is>
      </c>
      <c r="CO2294" t="n">
        <v>1961.0</v>
      </c>
      <c r="CP2294" t="inlineStr">
        <is>
          <t>Henderson,C., Q.H. Pickering, and A.E. Lemke (1961). The Effect of Some Organic Cyanides (Nitriles) on Fish. Proceedings of the 15th Industrial Waste Conference, Purdue University, 65, (2), 120-130. ECOREF#:923</t>
        </is>
      </c>
    </row>
    <row r="2295">
      <c r="A2295" t="n">
        <v>1656480.0</v>
      </c>
      <c r="B2295" t="inlineStr">
        <is>
          <t>Oxydipropionitrile</t>
        </is>
      </c>
      <c r="C2295" t="inlineStr">
        <is>
          <t>Reagent or practical grade</t>
        </is>
      </c>
      <c r="D2295" t="inlineStr">
        <is>
          <t>Unmeasured</t>
        </is>
      </c>
      <c r="E2295" t="inlineStr">
        <is>
          <t>Other Method</t>
        </is>
      </c>
      <c r="F2295"/>
      <c r="G2295"/>
      <c r="H2295"/>
      <c r="I2295" t="n">
        <v>98.0</v>
      </c>
      <c r="J2295"/>
      <c r="K2295" t="n">
        <v>100.0</v>
      </c>
      <c r="L2295" t="inlineStr">
        <is>
          <t>Pimephales promelas</t>
        </is>
      </c>
      <c r="M2295" t="inlineStr">
        <is>
          <t>Fathead Minnow</t>
        </is>
      </c>
      <c r="N2295"/>
      <c r="O2295"/>
      <c r="P2295"/>
      <c r="Q2295"/>
      <c r="R2295"/>
      <c r="S2295"/>
      <c r="T2295"/>
      <c r="U2295"/>
      <c r="V2295" t="inlineStr">
        <is>
          <t>Static</t>
        </is>
      </c>
      <c r="W2295" t="inlineStr">
        <is>
          <t>Fresh water</t>
        </is>
      </c>
      <c r="X2295" t="inlineStr">
        <is>
          <t>Lab</t>
        </is>
      </c>
      <c r="Y2295"/>
      <c r="Z2295" t="inlineStr">
        <is>
          <t>Active ingredient</t>
        </is>
      </c>
      <c r="AA2295"/>
      <c r="AB2295" t="n">
        <v>3900.0</v>
      </c>
      <c r="AC2295"/>
      <c r="AD2295"/>
      <c r="AE2295"/>
      <c r="AF2295"/>
      <c r="AG2295" t="inlineStr">
        <is>
          <t>AI mg/L</t>
        </is>
      </c>
      <c r="AH2295"/>
      <c r="AI2295"/>
      <c r="AJ2295"/>
      <c r="AK2295"/>
      <c r="AL2295"/>
      <c r="AM2295"/>
      <c r="AN2295"/>
      <c r="AO2295"/>
      <c r="AP2295"/>
      <c r="AQ2295"/>
      <c r="AR2295"/>
      <c r="AS2295"/>
      <c r="AT2295"/>
      <c r="AU2295"/>
      <c r="AV2295"/>
      <c r="AW2295"/>
      <c r="AX2295" t="inlineStr">
        <is>
          <t>Mortality</t>
        </is>
      </c>
      <c r="AY2295" t="inlineStr">
        <is>
          <t>Mortality</t>
        </is>
      </c>
      <c r="AZ2295" t="inlineStr">
        <is>
          <t>LC50</t>
        </is>
      </c>
      <c r="BA2295"/>
      <c r="BB2295" t="n">
        <v>4.0</v>
      </c>
      <c r="BC2295"/>
      <c r="BD2295"/>
      <c r="BE2295"/>
      <c r="BF2295"/>
      <c r="BG2295" t="inlineStr">
        <is>
          <t>Day(s)</t>
        </is>
      </c>
      <c r="BH2295" t="inlineStr">
        <is>
          <t>Liquid</t>
        </is>
      </c>
      <c r="BI2295" t="inlineStr">
        <is>
          <t>DTXSID5044154</t>
        </is>
      </c>
      <c r="BJ2295"/>
      <c r="BK2295"/>
      <c r="BL2295" t="inlineStr">
        <is>
          <t>Acute</t>
        </is>
      </c>
      <c r="BM2295"/>
      <c r="BN2295"/>
      <c r="BO2295"/>
      <c r="BP2295"/>
      <c r="BQ2295"/>
      <c r="BR2295"/>
      <c r="BS2295"/>
      <c r="BT2295" t="inlineStr">
        <is>
          <t>--</t>
        </is>
      </c>
      <c r="BU2295"/>
      <c r="BV2295"/>
      <c r="BW2295"/>
      <c r="BX2295"/>
      <c r="BY2295"/>
      <c r="BZ2295"/>
      <c r="CA2295"/>
      <c r="CB2295"/>
      <c r="CC2295"/>
      <c r="CD2295"/>
      <c r="CE2295"/>
      <c r="CF2295"/>
      <c r="CG2295"/>
      <c r="CH2295"/>
      <c r="CI2295"/>
      <c r="CJ2295" t="inlineStr">
        <is>
          <t xml:space="preserve">SOURCE/NR//TMETH/DOUDOROFF ET. AL. (1951).//MEDIA/HARD WATER.//   </t>
        </is>
      </c>
      <c r="CK2295" t="inlineStr">
        <is>
          <t>Henderson,C., Q.H. Pickering, and A.E. Lemke</t>
        </is>
      </c>
      <c r="CL2295" t="n">
        <v>923.0</v>
      </c>
      <c r="CM2295" t="inlineStr">
        <is>
          <t>The Effect of Some Organic Cyanides (Nitriles) on Fish</t>
        </is>
      </c>
      <c r="CN2295" t="inlineStr">
        <is>
          <t>Proceedings of the 15th Industrial Waste Conference, Purdue University65(2): 120-130</t>
        </is>
      </c>
      <c r="CO2295" t="n">
        <v>1961.0</v>
      </c>
      <c r="CP2295" t="inlineStr">
        <is>
          <t>Henderson,C., Q.H. Pickering, and A.E. Lemke (1961). The Effect of Some Organic Cyanides (Nitriles) on Fish. Proceedings of the 15th Industrial Waste Conference, Purdue University, 65, (2), 120-130. ECOREF#:923</t>
        </is>
      </c>
    </row>
    <row r="2296">
      <c r="A2296" t="n">
        <v>1689823.0</v>
      </c>
      <c r="B2296" t="inlineStr">
        <is>
          <t>p-Phenylazophenol</t>
        </is>
      </c>
      <c r="C2296"/>
      <c r="D2296" t="inlineStr">
        <is>
          <t>Measured</t>
        </is>
      </c>
      <c r="E2296" t="inlineStr">
        <is>
          <t>Not reported</t>
        </is>
      </c>
      <c r="F2296"/>
      <c r="G2296" t="n">
        <v>90.0</v>
      </c>
      <c r="H2296"/>
      <c r="I2296"/>
      <c r="J2296"/>
      <c r="K2296"/>
      <c r="L2296" t="inlineStr">
        <is>
          <t>Pimephales promelas</t>
        </is>
      </c>
      <c r="M2296" t="inlineStr">
        <is>
          <t>Fathead Minnow</t>
        </is>
      </c>
      <c r="N2296"/>
      <c r="O2296"/>
      <c r="P2296" t="n">
        <v>32.0</v>
      </c>
      <c r="Q2296"/>
      <c r="R2296"/>
      <c r="S2296"/>
      <c r="T2296"/>
      <c r="U2296" t="inlineStr">
        <is>
          <t>Day(s)</t>
        </is>
      </c>
      <c r="V2296" t="inlineStr">
        <is>
          <t>Flow-through</t>
        </is>
      </c>
      <c r="W2296" t="inlineStr">
        <is>
          <t>Fresh water</t>
        </is>
      </c>
      <c r="X2296" t="inlineStr">
        <is>
          <t>Lab</t>
        </is>
      </c>
      <c r="Y2296" t="n">
        <v>6.0</v>
      </c>
      <c r="Z2296" t="inlineStr">
        <is>
          <t>Active ingredient</t>
        </is>
      </c>
      <c r="AA2296"/>
      <c r="AB2296" t="n">
        <v>1.17</v>
      </c>
      <c r="AC2296"/>
      <c r="AD2296" t="n">
        <v>1.13</v>
      </c>
      <c r="AE2296"/>
      <c r="AF2296" t="n">
        <v>1.21</v>
      </c>
      <c r="AG2296" t="inlineStr">
        <is>
          <t>AI mg/L</t>
        </is>
      </c>
      <c r="AH2296"/>
      <c r="AI2296"/>
      <c r="AJ2296"/>
      <c r="AK2296"/>
      <c r="AL2296"/>
      <c r="AM2296"/>
      <c r="AN2296"/>
      <c r="AO2296"/>
      <c r="AP2296"/>
      <c r="AQ2296"/>
      <c r="AR2296"/>
      <c r="AS2296"/>
      <c r="AT2296"/>
      <c r="AU2296"/>
      <c r="AV2296"/>
      <c r="AW2296"/>
      <c r="AX2296" t="inlineStr">
        <is>
          <t>Mortality</t>
        </is>
      </c>
      <c r="AY2296" t="inlineStr">
        <is>
          <t>Mortality</t>
        </is>
      </c>
      <c r="AZ2296" t="inlineStr">
        <is>
          <t>LC50</t>
        </is>
      </c>
      <c r="BA2296"/>
      <c r="BB2296" t="n">
        <v>4.0</v>
      </c>
      <c r="BC2296"/>
      <c r="BD2296"/>
      <c r="BE2296"/>
      <c r="BF2296"/>
      <c r="BG2296" t="inlineStr">
        <is>
          <t>Day(s)</t>
        </is>
      </c>
      <c r="BH2296"/>
      <c r="BI2296" t="inlineStr">
        <is>
          <t>DTXSID3022160</t>
        </is>
      </c>
      <c r="BJ2296"/>
      <c r="BK2296"/>
      <c r="BL2296" t="inlineStr">
        <is>
          <t>Acute</t>
        </is>
      </c>
      <c r="BM2296"/>
      <c r="BN2296"/>
      <c r="BO2296"/>
      <c r="BP2296"/>
      <c r="BQ2296"/>
      <c r="BR2296"/>
      <c r="BS2296"/>
      <c r="BT2296" t="inlineStr">
        <is>
          <t>--</t>
        </is>
      </c>
      <c r="BU2296"/>
      <c r="BV2296"/>
      <c r="BW2296"/>
      <c r="BX2296"/>
      <c r="BY2296"/>
      <c r="BZ2296"/>
      <c r="CA2296"/>
      <c r="CB2296"/>
      <c r="CC2296"/>
      <c r="CD2296"/>
      <c r="CE2296"/>
      <c r="CF2296"/>
      <c r="CG2296"/>
      <c r="CH2296"/>
      <c r="CI2296"/>
      <c r="CJ2296" t="inlineStr">
        <is>
          <t xml:space="preserve">SOURCE/US EPA ENVIRONMENTAL RESEARCH LABORATORY DULUTH AND THE UNIVERSITY OF WISCONSIN SUPERIOR//MEDIA/FILTERED LAKE SUPERIOR WATER OR DECHLORINATED CITY OF SUPERIOR WISCONSIN WATER//   </t>
        </is>
      </c>
      <c r="CK2296" t="inlineStr">
        <is>
          <t>Geiger,D.L., C.E. Northcott, D.J. Call, and L.T. Brooke</t>
        </is>
      </c>
      <c r="CL2296" t="n">
        <v>12447.0</v>
      </c>
      <c r="CM2296" t="inlineStr">
        <is>
          <t>Acute Toxicities of Organic Chemicals to Fathead Minnows (Pimephales promelas), Volume II</t>
        </is>
      </c>
      <c r="CN2296" t="inlineStr">
        <is>
          <t>Center for Lake Superior Environmental Studies, University of Wisconsin, Superior, WI:326 p.</t>
        </is>
      </c>
      <c r="CO2296" t="n">
        <v>1985.0</v>
      </c>
      <c r="CP2296" t="inlineStr">
        <is>
          <t>Geiger,D.L., C.E. Northcott, D.J. Call, and L.T. Brooke (1985). Acute Toxicities of Organic Chemicals to Fathead Minnows (Pimephales promelas), Volume II. Center for Lake Superior Environmental Studies, University of Wisconsin, Superior, WI, 326 p. ECOREF#:12447</t>
        </is>
      </c>
    </row>
    <row r="2297">
      <c r="A2297" t="n">
        <v>1689823.0</v>
      </c>
      <c r="B2297" t="inlineStr">
        <is>
          <t>p-Phenylazophenol</t>
        </is>
      </c>
      <c r="C2297"/>
      <c r="D2297" t="inlineStr">
        <is>
          <t>Measured</t>
        </is>
      </c>
      <c r="E2297" t="inlineStr">
        <is>
          <t>American Society for Testing and Materials</t>
        </is>
      </c>
      <c r="F2297" t="inlineStr">
        <is>
          <t>&gt;=</t>
        </is>
      </c>
      <c r="G2297" t="n">
        <v>95.0</v>
      </c>
      <c r="H2297"/>
      <c r="I2297"/>
      <c r="J2297"/>
      <c r="K2297"/>
      <c r="L2297" t="inlineStr">
        <is>
          <t>Pimephales promelas</t>
        </is>
      </c>
      <c r="M2297" t="inlineStr">
        <is>
          <t>Fathead Minnow</t>
        </is>
      </c>
      <c r="N2297" t="inlineStr">
        <is>
          <t>Juvenile</t>
        </is>
      </c>
      <c r="O2297"/>
      <c r="P2297"/>
      <c r="Q2297"/>
      <c r="R2297" t="n">
        <v>26.0</v>
      </c>
      <c r="S2297"/>
      <c r="T2297" t="n">
        <v>34.0</v>
      </c>
      <c r="U2297" t="inlineStr">
        <is>
          <t>Day(s)</t>
        </is>
      </c>
      <c r="V2297" t="inlineStr">
        <is>
          <t>Flow-through</t>
        </is>
      </c>
      <c r="W2297" t="inlineStr">
        <is>
          <t>Fresh water</t>
        </is>
      </c>
      <c r="X2297" t="inlineStr">
        <is>
          <t>Lab</t>
        </is>
      </c>
      <c r="Y2297" t="n">
        <v>6.0</v>
      </c>
      <c r="Z2297" t="inlineStr">
        <is>
          <t>Active ingredient</t>
        </is>
      </c>
      <c r="AA2297"/>
      <c r="AB2297" t="n">
        <v>1.64</v>
      </c>
      <c r="AC2297"/>
      <c r="AD2297" t="n">
        <v>1.53</v>
      </c>
      <c r="AE2297"/>
      <c r="AF2297" t="n">
        <v>1.75</v>
      </c>
      <c r="AG2297" t="inlineStr">
        <is>
          <t>AI mg/L</t>
        </is>
      </c>
      <c r="AH2297"/>
      <c r="AI2297"/>
      <c r="AJ2297"/>
      <c r="AK2297"/>
      <c r="AL2297"/>
      <c r="AM2297"/>
      <c r="AN2297"/>
      <c r="AO2297"/>
      <c r="AP2297"/>
      <c r="AQ2297"/>
      <c r="AR2297"/>
      <c r="AS2297"/>
      <c r="AT2297"/>
      <c r="AU2297"/>
      <c r="AV2297"/>
      <c r="AW2297"/>
      <c r="AX2297" t="inlineStr">
        <is>
          <t>Mortality</t>
        </is>
      </c>
      <c r="AY2297" t="inlineStr">
        <is>
          <t>Mortality</t>
        </is>
      </c>
      <c r="AZ2297" t="inlineStr">
        <is>
          <t>LC50</t>
        </is>
      </c>
      <c r="BA2297"/>
      <c r="BB2297" t="n">
        <v>4.0</v>
      </c>
      <c r="BC2297"/>
      <c r="BD2297"/>
      <c r="BE2297"/>
      <c r="BF2297"/>
      <c r="BG2297" t="inlineStr">
        <is>
          <t>Day(s)</t>
        </is>
      </c>
      <c r="BH2297"/>
      <c r="BI2297" t="inlineStr">
        <is>
          <t>DTXSID3022160</t>
        </is>
      </c>
      <c r="BJ2297" t="inlineStr">
        <is>
          <t>10.1897/05-094R.1</t>
        </is>
      </c>
      <c r="BK2297"/>
      <c r="BL2297" t="inlineStr">
        <is>
          <t>Acute</t>
        </is>
      </c>
      <c r="BM2297"/>
      <c r="BN2297"/>
      <c r="BO2297"/>
      <c r="BP2297"/>
      <c r="BQ2297"/>
      <c r="BR2297"/>
      <c r="BS2297"/>
      <c r="BT2297" t="inlineStr">
        <is>
          <t>--</t>
        </is>
      </c>
      <c r="BU2297"/>
      <c r="BV2297"/>
      <c r="BW2297"/>
      <c r="BX2297"/>
      <c r="BY2297"/>
      <c r="BZ2297"/>
      <c r="CA2297"/>
      <c r="CB2297"/>
      <c r="CC2297"/>
      <c r="CD2297"/>
      <c r="CE2297"/>
      <c r="CF2297"/>
      <c r="CG2297"/>
      <c r="CH2297"/>
      <c r="CI2297"/>
      <c r="CJ2297"/>
      <c r="CK2297" t="inlineStr">
        <is>
          <t>Broderius,S.J., M.D. Kahl, G.E. Elonen, D.E. Hammermeister, and M.D. Hoglund</t>
        </is>
      </c>
      <c r="CL2297" t="n">
        <v>86254.0</v>
      </c>
      <c r="CM2297" t="inlineStr">
        <is>
          <t>A Comparison of the Lethal and Sublethal Toxicity of Organic Chemical Mixtures to the Fathead Minnow (Pimephales promelas)</t>
        </is>
      </c>
      <c r="CN2297" t="inlineStr">
        <is>
          <t>Environ. Toxicol. Chem.24(12): 3117-3127</t>
        </is>
      </c>
      <c r="CO2297" t="n">
        <v>2005.0</v>
      </c>
      <c r="CP2297" t="inlineStr">
        <is>
          <t>Broderius,S.J., M.D. Kahl, G.E. Elonen, D.E. Hammermeister, and M.D. Hoglund (2005). A Comparison of the Lethal and Sublethal Toxicity of Organic Chemical Mixtures to the Fathead Minnow (Pimephales promelas). Environ. Toxicol. Chem., 24, (12), 3117-3127. doi:10.1897/05-094R.1. ECOREF#:86254</t>
        </is>
      </c>
    </row>
    <row r="2298">
      <c r="A2298" t="n">
        <v>1689823.0</v>
      </c>
      <c r="B2298" t="inlineStr">
        <is>
          <t>p-Phenylazophenol</t>
        </is>
      </c>
      <c r="C2298"/>
      <c r="D2298" t="inlineStr">
        <is>
          <t>Measured</t>
        </is>
      </c>
      <c r="E2298" t="inlineStr">
        <is>
          <t>Not coded</t>
        </is>
      </c>
      <c r="F2298" t="inlineStr">
        <is>
          <t>&gt;=</t>
        </is>
      </c>
      <c r="G2298" t="n">
        <v>95.0</v>
      </c>
      <c r="H2298"/>
      <c r="I2298"/>
      <c r="J2298"/>
      <c r="K2298"/>
      <c r="L2298" t="inlineStr">
        <is>
          <t>Pimephales promelas</t>
        </is>
      </c>
      <c r="M2298" t="inlineStr">
        <is>
          <t>Fathead Minnow</t>
        </is>
      </c>
      <c r="N2298" t="inlineStr">
        <is>
          <t>Juvenile</t>
        </is>
      </c>
      <c r="O2298"/>
      <c r="P2298"/>
      <c r="Q2298"/>
      <c r="R2298" t="n">
        <v>26.0</v>
      </c>
      <c r="S2298"/>
      <c r="T2298" t="n">
        <v>34.0</v>
      </c>
      <c r="U2298" t="inlineStr">
        <is>
          <t>Day(s)</t>
        </is>
      </c>
      <c r="V2298" t="inlineStr">
        <is>
          <t>Flow-through</t>
        </is>
      </c>
      <c r="W2298" t="inlineStr">
        <is>
          <t>Fresh water</t>
        </is>
      </c>
      <c r="X2298" t="inlineStr">
        <is>
          <t>Lab</t>
        </is>
      </c>
      <c r="Y2298"/>
      <c r="Z2298" t="inlineStr">
        <is>
          <t>Active ingredient</t>
        </is>
      </c>
      <c r="AA2298"/>
      <c r="AB2298" t="n">
        <v>1.64</v>
      </c>
      <c r="AC2298"/>
      <c r="AD2298"/>
      <c r="AE2298"/>
      <c r="AF2298"/>
      <c r="AG2298" t="inlineStr">
        <is>
          <t>AI mg/L</t>
        </is>
      </c>
      <c r="AH2298"/>
      <c r="AI2298"/>
      <c r="AJ2298"/>
      <c r="AK2298"/>
      <c r="AL2298"/>
      <c r="AM2298"/>
      <c r="AN2298"/>
      <c r="AO2298"/>
      <c r="AP2298"/>
      <c r="AQ2298"/>
      <c r="AR2298"/>
      <c r="AS2298"/>
      <c r="AT2298"/>
      <c r="AU2298"/>
      <c r="AV2298"/>
      <c r="AW2298"/>
      <c r="AX2298" t="inlineStr">
        <is>
          <t>Mortality</t>
        </is>
      </c>
      <c r="AY2298" t="inlineStr">
        <is>
          <t>Mortality</t>
        </is>
      </c>
      <c r="AZ2298" t="inlineStr">
        <is>
          <t>LC50</t>
        </is>
      </c>
      <c r="BA2298"/>
      <c r="BB2298" t="n">
        <v>4.0</v>
      </c>
      <c r="BC2298"/>
      <c r="BD2298"/>
      <c r="BE2298"/>
      <c r="BF2298"/>
      <c r="BG2298" t="inlineStr">
        <is>
          <t>Day(s)</t>
        </is>
      </c>
      <c r="BH2298" t="inlineStr">
        <is>
          <t>Pure</t>
        </is>
      </c>
      <c r="BI2298" t="inlineStr">
        <is>
          <t>DTXSID3022160</t>
        </is>
      </c>
      <c r="BJ2298" t="inlineStr">
        <is>
          <t>10.1002/etc.5620140920</t>
        </is>
      </c>
      <c r="BK2298"/>
      <c r="BL2298"/>
      <c r="BM2298"/>
      <c r="BN2298"/>
      <c r="BO2298"/>
      <c r="BP2298"/>
      <c r="BQ2298"/>
      <c r="BR2298"/>
      <c r="BS2298"/>
      <c r="BT2298" t="inlineStr">
        <is>
          <t>--</t>
        </is>
      </c>
      <c r="BU2298"/>
      <c r="BV2298"/>
      <c r="BW2298"/>
      <c r="BX2298"/>
      <c r="BY2298"/>
      <c r="BZ2298"/>
      <c r="CA2298"/>
      <c r="CB2298"/>
      <c r="CC2298"/>
      <c r="CD2298"/>
      <c r="CE2298"/>
      <c r="CF2298"/>
      <c r="CG2298"/>
      <c r="CH2298"/>
      <c r="CI2298"/>
      <c r="CJ2298"/>
      <c r="CK2298" t="inlineStr">
        <is>
          <t>Broderius,S.J., M.D. Kahl, and M.D. Hoglund</t>
        </is>
      </c>
      <c r="CL2298" t="n">
        <v>15031.0</v>
      </c>
      <c r="CM2298" t="inlineStr">
        <is>
          <t>Use of Joint Toxic Response to Define the Primary Mode of Toxic Action for Diverse Industrial Organic Chemicals</t>
        </is>
      </c>
      <c r="CN2298" t="inlineStr">
        <is>
          <t>Environ. Toxicol. Chem.14(9): 1591-1605</t>
        </is>
      </c>
      <c r="CO2298" t="n">
        <v>1995.0</v>
      </c>
      <c r="CP2298" t="inlineStr">
        <is>
          <t>Broderius,S.J., M.D. Kahl, and M.D. Hoglund (1995). Use of Joint Toxic Response to Define the Primary Mode of Toxic Action for Diverse Industrial Organic Chemicals. Environ. Toxicol. Chem., 14, (9), 1591-1605. doi:10.1002/etc.5620140920. ECOREF#:15031</t>
        </is>
      </c>
    </row>
    <row r="2299">
      <c r="A2299" t="n">
        <v>1689823.0</v>
      </c>
      <c r="B2299" t="inlineStr">
        <is>
          <t>p-Phenylazophenol</t>
        </is>
      </c>
      <c r="C2299"/>
      <c r="D2299" t="inlineStr">
        <is>
          <t>Measured</t>
        </is>
      </c>
      <c r="E2299" t="inlineStr">
        <is>
          <t>Not coded</t>
        </is>
      </c>
      <c r="F2299" t="inlineStr">
        <is>
          <t>&gt;</t>
        </is>
      </c>
      <c r="G2299" t="n">
        <v>90.0</v>
      </c>
      <c r="H2299"/>
      <c r="I2299"/>
      <c r="J2299"/>
      <c r="K2299"/>
      <c r="L2299" t="inlineStr">
        <is>
          <t>Pimephales promelas</t>
        </is>
      </c>
      <c r="M2299" t="inlineStr">
        <is>
          <t>Fathead Minnow</t>
        </is>
      </c>
      <c r="N2299"/>
      <c r="O2299"/>
      <c r="P2299"/>
      <c r="Q2299"/>
      <c r="R2299" t="n">
        <v>31.0</v>
      </c>
      <c r="S2299"/>
      <c r="T2299" t="n">
        <v>35.0</v>
      </c>
      <c r="U2299" t="inlineStr">
        <is>
          <t>Day(s)</t>
        </is>
      </c>
      <c r="V2299" t="inlineStr">
        <is>
          <t>Flow-through</t>
        </is>
      </c>
      <c r="W2299" t="inlineStr">
        <is>
          <t>Fresh water</t>
        </is>
      </c>
      <c r="X2299" t="inlineStr">
        <is>
          <t>Lab</t>
        </is>
      </c>
      <c r="Y2299"/>
      <c r="Z2299" t="inlineStr">
        <is>
          <t>Active ingredient</t>
        </is>
      </c>
      <c r="AA2299"/>
      <c r="AB2299" t="n">
        <v>1.09</v>
      </c>
      <c r="AC2299"/>
      <c r="AD2299" t="n">
        <v>1.05</v>
      </c>
      <c r="AE2299"/>
      <c r="AF2299" t="n">
        <v>1.13</v>
      </c>
      <c r="AG2299" t="inlineStr">
        <is>
          <t>AI mg/L</t>
        </is>
      </c>
      <c r="AH2299"/>
      <c r="AI2299"/>
      <c r="AJ2299"/>
      <c r="AK2299"/>
      <c r="AL2299"/>
      <c r="AM2299"/>
      <c r="AN2299"/>
      <c r="AO2299"/>
      <c r="AP2299"/>
      <c r="AQ2299"/>
      <c r="AR2299"/>
      <c r="AS2299"/>
      <c r="AT2299"/>
      <c r="AU2299"/>
      <c r="AV2299"/>
      <c r="AW2299"/>
      <c r="AX2299" t="inlineStr">
        <is>
          <t>Mortality</t>
        </is>
      </c>
      <c r="AY2299" t="inlineStr">
        <is>
          <t>Mortality</t>
        </is>
      </c>
      <c r="AZ2299" t="inlineStr">
        <is>
          <t>LC50</t>
        </is>
      </c>
      <c r="BA2299"/>
      <c r="BB2299" t="n">
        <v>4.0</v>
      </c>
      <c r="BC2299"/>
      <c r="BD2299"/>
      <c r="BE2299"/>
      <c r="BF2299"/>
      <c r="BG2299" t="inlineStr">
        <is>
          <t>Day(s)</t>
        </is>
      </c>
      <c r="BH2299" t="inlineStr">
        <is>
          <t>Pure</t>
        </is>
      </c>
      <c r="BI2299" t="inlineStr">
        <is>
          <t>DTXSID3022160</t>
        </is>
      </c>
      <c r="BJ2299" t="inlineStr">
        <is>
          <t>10.1016/0143-1471(84)90081-3</t>
        </is>
      </c>
      <c r="BK2299"/>
      <c r="BL2299"/>
      <c r="BM2299"/>
      <c r="BN2299"/>
      <c r="BO2299"/>
      <c r="BP2299"/>
      <c r="BQ2299"/>
      <c r="BR2299"/>
      <c r="BS2299"/>
      <c r="BT2299" t="inlineStr">
        <is>
          <t>--</t>
        </is>
      </c>
      <c r="BU2299"/>
      <c r="BV2299"/>
      <c r="BW2299"/>
      <c r="BX2299"/>
      <c r="BY2299"/>
      <c r="BZ2299"/>
      <c r="CA2299"/>
      <c r="CB2299"/>
      <c r="CC2299"/>
      <c r="CD2299"/>
      <c r="CE2299"/>
      <c r="CF2299"/>
      <c r="CG2299"/>
      <c r="CH2299"/>
      <c r="CI2299" t="inlineStr">
        <is>
          <t xml:space="preserve"> NOT FED//LAKE SUPERIOR WATER// </t>
        </is>
      </c>
      <c r="CJ2299" t="inlineStr">
        <is>
          <t xml:space="preserve">   NOT FED//LAKE SUPERIOR WATER// </t>
        </is>
      </c>
      <c r="CK2299" t="inlineStr">
        <is>
          <t>Holcombe,G.W., G.L. Phipps, M.L. Knuth, and T. Felhaber</t>
        </is>
      </c>
      <c r="CL2299" t="n">
        <v>10954.0</v>
      </c>
      <c r="CM2299" t="inlineStr">
        <is>
          <t>The Acute Toxicity of Selected Substituted Phenols, Benzenes and Benzoic Acid Esters to Fathead Minnows Pimephales promelas</t>
        </is>
      </c>
      <c r="CN2299" t="inlineStr">
        <is>
          <t>Environ. Pollut. A.35(4): 367-381</t>
        </is>
      </c>
      <c r="CO2299" t="n">
        <v>1984.0</v>
      </c>
      <c r="CP2299" t="inlineStr">
        <is>
          <t>Holcombe,G.W., G.L. Phipps, M.L. Knuth, and T. Felhaber (1984). The Acute Toxicity of Selected Substituted Phenols, Benzenes and Benzoic Acid Esters to Fathead Minnows Pimephales promelas. Environ. Pollut. A., 35, (4), 367-381. doi:10.1016/0143-1471(84)90081-3. ECOREF#:10954</t>
        </is>
      </c>
    </row>
    <row r="2300">
      <c r="A2300" t="n">
        <v>1689834.0</v>
      </c>
      <c r="B2300" t="inlineStr">
        <is>
          <t>4-Hydroxy-3,5-diiodobenzonitrile</t>
        </is>
      </c>
      <c r="C2300"/>
      <c r="D2300" t="inlineStr">
        <is>
          <t>Measured</t>
        </is>
      </c>
      <c r="E2300" t="inlineStr">
        <is>
          <t>Not coded</t>
        </is>
      </c>
      <c r="F2300"/>
      <c r="G2300"/>
      <c r="H2300"/>
      <c r="I2300"/>
      <c r="J2300"/>
      <c r="K2300"/>
      <c r="L2300" t="inlineStr">
        <is>
          <t>Pimephales promelas</t>
        </is>
      </c>
      <c r="M2300" t="inlineStr">
        <is>
          <t>Fathead Minnow</t>
        </is>
      </c>
      <c r="N2300"/>
      <c r="O2300"/>
      <c r="P2300" t="n">
        <v>30.0</v>
      </c>
      <c r="Q2300"/>
      <c r="R2300"/>
      <c r="S2300"/>
      <c r="T2300"/>
      <c r="U2300" t="inlineStr">
        <is>
          <t>Day(s)</t>
        </is>
      </c>
      <c r="V2300" t="inlineStr">
        <is>
          <t>Flow-through</t>
        </is>
      </c>
      <c r="W2300" t="inlineStr">
        <is>
          <t>Fresh water</t>
        </is>
      </c>
      <c r="X2300" t="inlineStr">
        <is>
          <t>Lab</t>
        </is>
      </c>
      <c r="Y2300"/>
      <c r="Z2300" t="inlineStr">
        <is>
          <t>Active ingredient</t>
        </is>
      </c>
      <c r="AA2300"/>
      <c r="AB2300" t="n">
        <v>6.8</v>
      </c>
      <c r="AC2300"/>
      <c r="AD2300"/>
      <c r="AE2300"/>
      <c r="AF2300"/>
      <c r="AG2300" t="inlineStr">
        <is>
          <t>AI mg/L</t>
        </is>
      </c>
      <c r="AH2300"/>
      <c r="AI2300"/>
      <c r="AJ2300"/>
      <c r="AK2300"/>
      <c r="AL2300"/>
      <c r="AM2300"/>
      <c r="AN2300"/>
      <c r="AO2300"/>
      <c r="AP2300"/>
      <c r="AQ2300"/>
      <c r="AR2300"/>
      <c r="AS2300"/>
      <c r="AT2300"/>
      <c r="AU2300"/>
      <c r="AV2300"/>
      <c r="AW2300"/>
      <c r="AX2300" t="inlineStr">
        <is>
          <t>Mortality</t>
        </is>
      </c>
      <c r="AY2300" t="inlineStr">
        <is>
          <t>Mortality</t>
        </is>
      </c>
      <c r="AZ2300" t="inlineStr">
        <is>
          <t>LC50</t>
        </is>
      </c>
      <c r="BA2300"/>
      <c r="BB2300" t="n">
        <v>4.0</v>
      </c>
      <c r="BC2300"/>
      <c r="BD2300"/>
      <c r="BE2300"/>
      <c r="BF2300"/>
      <c r="BG2300" t="inlineStr">
        <is>
          <t>Day(s)</t>
        </is>
      </c>
      <c r="BH2300"/>
      <c r="BI2300" t="inlineStr">
        <is>
          <t>DTXSID8022161</t>
        </is>
      </c>
      <c r="BJ2300"/>
      <c r="BK2300"/>
      <c r="BL2300"/>
      <c r="BM2300"/>
      <c r="BN2300"/>
      <c r="BO2300"/>
      <c r="BP2300"/>
      <c r="BQ2300"/>
      <c r="BR2300"/>
      <c r="BS2300"/>
      <c r="BT2300" t="inlineStr">
        <is>
          <t>--</t>
        </is>
      </c>
      <c r="BU2300"/>
      <c r="BV2300"/>
      <c r="BW2300"/>
      <c r="BX2300"/>
      <c r="BY2300"/>
      <c r="BZ2300"/>
      <c r="CA2300"/>
      <c r="CB2300"/>
      <c r="CC2300"/>
      <c r="CD2300"/>
      <c r="CE2300"/>
      <c r="CF2300"/>
      <c r="CG2300"/>
      <c r="CH2300"/>
      <c r="CI2300"/>
      <c r="CJ2300"/>
      <c r="CK2300" t="inlineStr">
        <is>
          <t>Geiger,D.L., L.T. Brooke, and D.J. Call</t>
        </is>
      </c>
      <c r="CL2300" t="n">
        <v>3217.0</v>
      </c>
      <c r="CM2300" t="inlineStr">
        <is>
          <t>Acute Toxicities of Organic Chemicals to Fathead Minnows (Pimephales promelas), Volume V</t>
        </is>
      </c>
      <c r="CN2300" t="inlineStr">
        <is>
          <t>Center for Lake Superior Environmental Studies, University of Wisconsin, Superior, WI:332 p.</t>
        </is>
      </c>
      <c r="CO2300" t="n">
        <v>1990.0</v>
      </c>
      <c r="CP2300" t="inlineStr">
        <is>
          <t>Geiger,D.L., L.T. Brooke, and D.J. Call (1990). Acute Toxicities of Organic Chemicals to Fathead Minnows (Pimephales promelas), Volume V. Center for Lake Superior Environmental Studies, University of Wisconsin, Superior, WI, 332 p. ECOREF#:3217</t>
        </is>
      </c>
    </row>
    <row r="2301">
      <c r="A2301" t="n">
        <v>1689845.0</v>
      </c>
      <c r="B2301" t="inlineStr">
        <is>
          <t>3,5-Dibromo-4-hydroxybenzonitrile</t>
        </is>
      </c>
      <c r="C2301"/>
      <c r="D2301" t="inlineStr">
        <is>
          <t>Measured</t>
        </is>
      </c>
      <c r="E2301" t="inlineStr">
        <is>
          <t>Not coded</t>
        </is>
      </c>
      <c r="F2301"/>
      <c r="G2301" t="n">
        <v>98.0</v>
      </c>
      <c r="H2301"/>
      <c r="I2301"/>
      <c r="J2301"/>
      <c r="K2301"/>
      <c r="L2301" t="inlineStr">
        <is>
          <t>Pimephales promelas</t>
        </is>
      </c>
      <c r="M2301" t="inlineStr">
        <is>
          <t>Fathead Minnow</t>
        </is>
      </c>
      <c r="N2301"/>
      <c r="O2301"/>
      <c r="P2301"/>
      <c r="Q2301"/>
      <c r="R2301" t="n">
        <v>29.0</v>
      </c>
      <c r="S2301"/>
      <c r="T2301" t="n">
        <v>30.0</v>
      </c>
      <c r="U2301" t="inlineStr">
        <is>
          <t>Day(s)</t>
        </is>
      </c>
      <c r="V2301" t="inlineStr">
        <is>
          <t>Flow-through</t>
        </is>
      </c>
      <c r="W2301" t="inlineStr">
        <is>
          <t>Fresh water</t>
        </is>
      </c>
      <c r="X2301" t="inlineStr">
        <is>
          <t>Lab</t>
        </is>
      </c>
      <c r="Y2301"/>
      <c r="Z2301" t="inlineStr">
        <is>
          <t>Active ingredient</t>
        </is>
      </c>
      <c r="AA2301"/>
      <c r="AB2301" t="n">
        <v>11.5</v>
      </c>
      <c r="AC2301"/>
      <c r="AD2301"/>
      <c r="AE2301"/>
      <c r="AF2301"/>
      <c r="AG2301" t="inlineStr">
        <is>
          <t>AI mg/L</t>
        </is>
      </c>
      <c r="AH2301"/>
      <c r="AI2301"/>
      <c r="AJ2301"/>
      <c r="AK2301"/>
      <c r="AL2301"/>
      <c r="AM2301"/>
      <c r="AN2301"/>
      <c r="AO2301"/>
      <c r="AP2301"/>
      <c r="AQ2301"/>
      <c r="AR2301"/>
      <c r="AS2301"/>
      <c r="AT2301"/>
      <c r="AU2301"/>
      <c r="AV2301"/>
      <c r="AW2301"/>
      <c r="AX2301" t="inlineStr">
        <is>
          <t>Mortality</t>
        </is>
      </c>
      <c r="AY2301" t="inlineStr">
        <is>
          <t>Mortality</t>
        </is>
      </c>
      <c r="AZ2301" t="inlineStr">
        <is>
          <t>LC50</t>
        </is>
      </c>
      <c r="BA2301"/>
      <c r="BB2301" t="n">
        <v>4.0</v>
      </c>
      <c r="BC2301"/>
      <c r="BD2301"/>
      <c r="BE2301"/>
      <c r="BF2301"/>
      <c r="BG2301" t="inlineStr">
        <is>
          <t>Day(s)</t>
        </is>
      </c>
      <c r="BH2301" t="inlineStr">
        <is>
          <t>Pure</t>
        </is>
      </c>
      <c r="BI2301" t="inlineStr">
        <is>
          <t>DTXSID3022162</t>
        </is>
      </c>
      <c r="BJ2301"/>
      <c r="BK2301"/>
      <c r="BL2301"/>
      <c r="BM2301"/>
      <c r="BN2301"/>
      <c r="BO2301"/>
      <c r="BP2301"/>
      <c r="BQ2301"/>
      <c r="BR2301"/>
      <c r="BS2301"/>
      <c r="BT2301" t="inlineStr">
        <is>
          <t>--</t>
        </is>
      </c>
      <c r="BU2301"/>
      <c r="BV2301"/>
      <c r="BW2301"/>
      <c r="BX2301"/>
      <c r="BY2301"/>
      <c r="BZ2301"/>
      <c r="CA2301"/>
      <c r="CB2301"/>
      <c r="CC2301"/>
      <c r="CD2301"/>
      <c r="CE2301"/>
      <c r="CF2301"/>
      <c r="CG2301"/>
      <c r="CH2301"/>
      <c r="CI2301" t="inlineStr">
        <is>
          <t xml:space="preserve"> Physical change or stress was not apparent in the fish    NR prior to death. NA </t>
        </is>
      </c>
      <c r="CJ2301" t="inlineStr">
        <is>
          <t xml:space="preserve">   Physical change or stress was not apparent in the fish    NR prior to death. NA </t>
        </is>
      </c>
      <c r="CK2301" t="inlineStr">
        <is>
          <t>Brooke,L.T., D.J. Call, D.L. Geiger, and C.E. Northcott</t>
        </is>
      </c>
      <c r="CL2301" t="n">
        <v>12448.0</v>
      </c>
      <c r="CM2301" t="inlineStr">
        <is>
          <t>Acute Toxicities of Organic Chemicals to Fathead Minnows (Pimephales promelas), Vol. 1</t>
        </is>
      </c>
      <c r="CN2301" t="inlineStr">
        <is>
          <t>Center for Lake Superior Environmental Studies, University of Wisconsin-Superior, Superior, WI:414 p.</t>
        </is>
      </c>
      <c r="CO2301" t="n">
        <v>1984.0</v>
      </c>
      <c r="CP2301" t="inlineStr">
        <is>
          <t>Brooke,L.T., D.J. Call, D.L. Geiger, and C.E. Northcott (1984). Acute Toxicities of Organic Chemicals to Fathead Minnows (Pimephales promelas), Vol. 1. Center for Lake Superior Environmental Studies, University of Wisconsin-Superior, Superior, WI, 414 p. ECOREF#:12448</t>
        </is>
      </c>
    </row>
    <row r="2302">
      <c r="A2302" t="n">
        <v>1689845.0</v>
      </c>
      <c r="B2302" t="inlineStr">
        <is>
          <t>3,5-Dibromo-4-hydroxybenzonitrile</t>
        </is>
      </c>
      <c r="C2302"/>
      <c r="D2302" t="inlineStr">
        <is>
          <t>Measured</t>
        </is>
      </c>
      <c r="E2302" t="inlineStr">
        <is>
          <t>Not coded</t>
        </is>
      </c>
      <c r="F2302"/>
      <c r="G2302" t="n">
        <v>98.0</v>
      </c>
      <c r="H2302"/>
      <c r="I2302"/>
      <c r="J2302"/>
      <c r="K2302"/>
      <c r="L2302" t="inlineStr">
        <is>
          <t>Pimephales promelas</t>
        </is>
      </c>
      <c r="M2302" t="inlineStr">
        <is>
          <t>Fathead Minnow</t>
        </is>
      </c>
      <c r="N2302"/>
      <c r="O2302"/>
      <c r="P2302" t="n">
        <v>33.0</v>
      </c>
      <c r="Q2302"/>
      <c r="R2302"/>
      <c r="S2302"/>
      <c r="T2302"/>
      <c r="U2302" t="inlineStr">
        <is>
          <t>Day(s)</t>
        </is>
      </c>
      <c r="V2302" t="inlineStr">
        <is>
          <t>Flow-through</t>
        </is>
      </c>
      <c r="W2302" t="inlineStr">
        <is>
          <t>Fresh water</t>
        </is>
      </c>
      <c r="X2302" t="inlineStr">
        <is>
          <t>Lab</t>
        </is>
      </c>
      <c r="Y2302"/>
      <c r="Z2302" t="inlineStr">
        <is>
          <t>Active ingredient</t>
        </is>
      </c>
      <c r="AA2302"/>
      <c r="AB2302" t="n">
        <v>13.8</v>
      </c>
      <c r="AC2302"/>
      <c r="AD2302" t="n">
        <v>12.7</v>
      </c>
      <c r="AE2302"/>
      <c r="AF2302" t="n">
        <v>15.1</v>
      </c>
      <c r="AG2302" t="inlineStr">
        <is>
          <t>AI mg/L</t>
        </is>
      </c>
      <c r="AH2302"/>
      <c r="AI2302"/>
      <c r="AJ2302"/>
      <c r="AK2302"/>
      <c r="AL2302"/>
      <c r="AM2302"/>
      <c r="AN2302"/>
      <c r="AO2302"/>
      <c r="AP2302"/>
      <c r="AQ2302"/>
      <c r="AR2302"/>
      <c r="AS2302"/>
      <c r="AT2302"/>
      <c r="AU2302"/>
      <c r="AV2302"/>
      <c r="AW2302"/>
      <c r="AX2302" t="inlineStr">
        <is>
          <t>Mortality</t>
        </is>
      </c>
      <c r="AY2302" t="inlineStr">
        <is>
          <t>Mortality</t>
        </is>
      </c>
      <c r="AZ2302" t="inlineStr">
        <is>
          <t>LC50</t>
        </is>
      </c>
      <c r="BA2302"/>
      <c r="BB2302" t="n">
        <v>4.0</v>
      </c>
      <c r="BC2302"/>
      <c r="BD2302"/>
      <c r="BE2302"/>
      <c r="BF2302"/>
      <c r="BG2302" t="inlineStr">
        <is>
          <t>Day(s)</t>
        </is>
      </c>
      <c r="BH2302" t="inlineStr">
        <is>
          <t>Pure</t>
        </is>
      </c>
      <c r="BI2302" t="inlineStr">
        <is>
          <t>DTXSID3022162</t>
        </is>
      </c>
      <c r="BJ2302"/>
      <c r="BK2302"/>
      <c r="BL2302"/>
      <c r="BM2302"/>
      <c r="BN2302"/>
      <c r="BO2302"/>
      <c r="BP2302"/>
      <c r="BQ2302"/>
      <c r="BR2302"/>
      <c r="BS2302"/>
      <c r="BT2302" t="inlineStr">
        <is>
          <t>--</t>
        </is>
      </c>
      <c r="BU2302"/>
      <c r="BV2302"/>
      <c r="BW2302"/>
      <c r="BX2302"/>
      <c r="BY2302"/>
      <c r="BZ2302"/>
      <c r="CA2302"/>
      <c r="CB2302"/>
      <c r="CC2302"/>
      <c r="CD2302"/>
      <c r="CE2302"/>
      <c r="CF2302"/>
      <c r="CG2302"/>
      <c r="CH2302"/>
      <c r="CI2302" t="inlineStr">
        <is>
          <t xml:space="preserve"> Affected fish lost schooling behavior, were hyperactive and overreactive to external stimuli and had increased respiratNAn.  Equilibrium loss was not observed prior to death. </t>
        </is>
      </c>
      <c r="CJ2302" t="inlineStr">
        <is>
          <t xml:space="preserve">   Affected fish lost schooling behavior, were hyperactive and overreactive to external stimuli and had increased respiratNAn.  Equilibrium loss was not observed prior to death. </t>
        </is>
      </c>
      <c r="CK2302" t="inlineStr">
        <is>
          <t>Geiger,D.L., D.J. Call, and L.T. Brooke</t>
        </is>
      </c>
      <c r="CL2302" t="n">
        <v>12859.0</v>
      </c>
      <c r="CM2302" t="inlineStr">
        <is>
          <t>Acute Toxicities of Organic Chemicals to Fathead Minnows (Pimephales promelas) Volume IV</t>
        </is>
      </c>
      <c r="CN2302" t="inlineStr">
        <is>
          <t>Center for Lake Superior Environmental Studies, University of Wisconsin, Superior, WI4:355 p.</t>
        </is>
      </c>
      <c r="CO2302" t="n">
        <v>1988.0</v>
      </c>
      <c r="CP2302" t="inlineStr">
        <is>
          <t>Geiger,D.L., D.J. Call, and L.T. Brooke (1988). Acute Toxicities of Organic Chemicals to Fathead Minnows (Pimephales promelas) Volume IV. Center for Lake Superior Environmental Studies, University of Wisconsin, Superior, WI, 4, 355 p. ECOREF#:12859</t>
        </is>
      </c>
    </row>
    <row r="2303">
      <c r="A2303" t="n">
        <v>1689845.0</v>
      </c>
      <c r="B2303" t="inlineStr">
        <is>
          <t>3,5-Dibromo-4-hydroxybenzonitrile</t>
        </is>
      </c>
      <c r="C2303"/>
      <c r="D2303" t="inlineStr">
        <is>
          <t>Measured</t>
        </is>
      </c>
      <c r="E2303" t="inlineStr">
        <is>
          <t>Not coded</t>
        </is>
      </c>
      <c r="F2303" t="inlineStr">
        <is>
          <t>&gt;=</t>
        </is>
      </c>
      <c r="G2303" t="n">
        <v>95.0</v>
      </c>
      <c r="H2303"/>
      <c r="I2303"/>
      <c r="J2303"/>
      <c r="K2303"/>
      <c r="L2303" t="inlineStr">
        <is>
          <t>Pimephales promelas</t>
        </is>
      </c>
      <c r="M2303" t="inlineStr">
        <is>
          <t>Fathead Minnow</t>
        </is>
      </c>
      <c r="N2303" t="inlineStr">
        <is>
          <t>Juvenile</t>
        </is>
      </c>
      <c r="O2303"/>
      <c r="P2303"/>
      <c r="Q2303"/>
      <c r="R2303" t="n">
        <v>26.0</v>
      </c>
      <c r="S2303"/>
      <c r="T2303" t="n">
        <v>34.0</v>
      </c>
      <c r="U2303" t="inlineStr">
        <is>
          <t>Day(s)</t>
        </is>
      </c>
      <c r="V2303" t="inlineStr">
        <is>
          <t>Flow-through</t>
        </is>
      </c>
      <c r="W2303" t="inlineStr">
        <is>
          <t>Fresh water</t>
        </is>
      </c>
      <c r="X2303" t="inlineStr">
        <is>
          <t>Lab</t>
        </is>
      </c>
      <c r="Y2303"/>
      <c r="Z2303" t="inlineStr">
        <is>
          <t>Active ingredient</t>
        </is>
      </c>
      <c r="AA2303"/>
      <c r="AB2303" t="n">
        <v>13.8</v>
      </c>
      <c r="AC2303"/>
      <c r="AD2303"/>
      <c r="AE2303"/>
      <c r="AF2303"/>
      <c r="AG2303" t="inlineStr">
        <is>
          <t>AI mg/L</t>
        </is>
      </c>
      <c r="AH2303"/>
      <c r="AI2303"/>
      <c r="AJ2303"/>
      <c r="AK2303"/>
      <c r="AL2303"/>
      <c r="AM2303"/>
      <c r="AN2303"/>
      <c r="AO2303"/>
      <c r="AP2303"/>
      <c r="AQ2303"/>
      <c r="AR2303"/>
      <c r="AS2303"/>
      <c r="AT2303"/>
      <c r="AU2303"/>
      <c r="AV2303"/>
      <c r="AW2303"/>
      <c r="AX2303" t="inlineStr">
        <is>
          <t>Mortality</t>
        </is>
      </c>
      <c r="AY2303" t="inlineStr">
        <is>
          <t>Mortality</t>
        </is>
      </c>
      <c r="AZ2303" t="inlineStr">
        <is>
          <t>LC50</t>
        </is>
      </c>
      <c r="BA2303"/>
      <c r="BB2303" t="n">
        <v>4.0</v>
      </c>
      <c r="BC2303"/>
      <c r="BD2303"/>
      <c r="BE2303"/>
      <c r="BF2303"/>
      <c r="BG2303" t="inlineStr">
        <is>
          <t>Day(s)</t>
        </is>
      </c>
      <c r="BH2303" t="inlineStr">
        <is>
          <t>Pure</t>
        </is>
      </c>
      <c r="BI2303" t="inlineStr">
        <is>
          <t>DTXSID3022162</t>
        </is>
      </c>
      <c r="BJ2303" t="inlineStr">
        <is>
          <t>10.1002/etc.5620140920</t>
        </is>
      </c>
      <c r="BK2303"/>
      <c r="BL2303"/>
      <c r="BM2303"/>
      <c r="BN2303"/>
      <c r="BO2303"/>
      <c r="BP2303"/>
      <c r="BQ2303"/>
      <c r="BR2303"/>
      <c r="BS2303"/>
      <c r="BT2303" t="inlineStr">
        <is>
          <t>--</t>
        </is>
      </c>
      <c r="BU2303"/>
      <c r="BV2303"/>
      <c r="BW2303"/>
      <c r="BX2303"/>
      <c r="BY2303"/>
      <c r="BZ2303"/>
      <c r="CA2303"/>
      <c r="CB2303"/>
      <c r="CC2303"/>
      <c r="CD2303"/>
      <c r="CE2303"/>
      <c r="CF2303"/>
      <c r="CG2303"/>
      <c r="CH2303"/>
      <c r="CI2303"/>
      <c r="CJ2303"/>
      <c r="CK2303" t="inlineStr">
        <is>
          <t>Broderius,S.J., M.D. Kahl, and M.D. Hoglund</t>
        </is>
      </c>
      <c r="CL2303" t="n">
        <v>15031.0</v>
      </c>
      <c r="CM2303" t="inlineStr">
        <is>
          <t>Use of Joint Toxic Response to Define the Primary Mode of Toxic Action for Diverse Industrial Organic Chemicals</t>
        </is>
      </c>
      <c r="CN2303" t="inlineStr">
        <is>
          <t>Environ. Toxicol. Chem.14(9): 1591-1605</t>
        </is>
      </c>
      <c r="CO2303" t="n">
        <v>1995.0</v>
      </c>
      <c r="CP2303" t="inlineStr">
        <is>
          <t>Broderius,S.J., M.D. Kahl, and M.D. Hoglund (1995). Use of Joint Toxic Response to Define the Primary Mode of Toxic Action for Diverse Industrial Organic Chemicals. Environ. Toxicol. Chem., 14, (9), 1591-1605. doi:10.1002/etc.5620140920. ECOREF#:15031</t>
        </is>
      </c>
    </row>
    <row r="2304">
      <c r="A2304" t="n">
        <v>1740198.0</v>
      </c>
      <c r="B2304" t="inlineStr">
        <is>
          <t>(1R,4aS,10aR)-1,2,3,4,4a,9,10,10a-octahydro-1,4a-dimethyl-7-(1-methylethyl)-1-phenanthrenecarboxylic acid</t>
        </is>
      </c>
      <c r="C2304"/>
      <c r="D2304" t="inlineStr">
        <is>
          <t>Measured</t>
        </is>
      </c>
      <c r="E2304" t="inlineStr">
        <is>
          <t>Not coded</t>
        </is>
      </c>
      <c r="F2304"/>
      <c r="G2304"/>
      <c r="H2304"/>
      <c r="I2304"/>
      <c r="J2304"/>
      <c r="K2304"/>
      <c r="L2304" t="inlineStr">
        <is>
          <t>Pimephales promelas</t>
        </is>
      </c>
      <c r="M2304" t="inlineStr">
        <is>
          <t>Fathead Minnow</t>
        </is>
      </c>
      <c r="N2304"/>
      <c r="O2304"/>
      <c r="P2304"/>
      <c r="Q2304"/>
      <c r="R2304"/>
      <c r="S2304"/>
      <c r="T2304"/>
      <c r="U2304"/>
      <c r="V2304" t="inlineStr">
        <is>
          <t>Static</t>
        </is>
      </c>
      <c r="W2304" t="inlineStr">
        <is>
          <t>Fresh water</t>
        </is>
      </c>
      <c r="X2304" t="inlineStr">
        <is>
          <t>Lab</t>
        </is>
      </c>
      <c r="Y2304"/>
      <c r="Z2304" t="inlineStr">
        <is>
          <t>Total</t>
        </is>
      </c>
      <c r="AA2304"/>
      <c r="AB2304" t="n">
        <v>9.9</v>
      </c>
      <c r="AC2304"/>
      <c r="AD2304"/>
      <c r="AE2304"/>
      <c r="AF2304"/>
      <c r="AG2304" t="inlineStr">
        <is>
          <t>AI mg/L</t>
        </is>
      </c>
      <c r="AH2304"/>
      <c r="AI2304"/>
      <c r="AJ2304"/>
      <c r="AK2304"/>
      <c r="AL2304"/>
      <c r="AM2304"/>
      <c r="AN2304"/>
      <c r="AO2304"/>
      <c r="AP2304"/>
      <c r="AQ2304"/>
      <c r="AR2304"/>
      <c r="AS2304"/>
      <c r="AT2304"/>
      <c r="AU2304"/>
      <c r="AV2304"/>
      <c r="AW2304"/>
      <c r="AX2304" t="inlineStr">
        <is>
          <t>Mortality</t>
        </is>
      </c>
      <c r="AY2304" t="inlineStr">
        <is>
          <t>Mortality</t>
        </is>
      </c>
      <c r="AZ2304" t="inlineStr">
        <is>
          <t>LC50</t>
        </is>
      </c>
      <c r="BA2304"/>
      <c r="BB2304" t="n">
        <v>4.0</v>
      </c>
      <c r="BC2304"/>
      <c r="BD2304"/>
      <c r="BE2304"/>
      <c r="BF2304"/>
      <c r="BG2304" t="inlineStr">
        <is>
          <t>Day(s)</t>
        </is>
      </c>
      <c r="BH2304"/>
      <c r="BI2304" t="inlineStr">
        <is>
          <t>DTXSID8022163</t>
        </is>
      </c>
      <c r="BJ2304" t="inlineStr">
        <is>
          <t>10.1007/BF01610111</t>
        </is>
      </c>
      <c r="BK2304"/>
      <c r="BL2304"/>
      <c r="BM2304"/>
      <c r="BN2304"/>
      <c r="BO2304"/>
      <c r="BP2304"/>
      <c r="BQ2304"/>
      <c r="BR2304"/>
      <c r="BS2304"/>
      <c r="BT2304" t="inlineStr">
        <is>
          <t>--</t>
        </is>
      </c>
      <c r="BU2304"/>
      <c r="BV2304"/>
      <c r="BW2304"/>
      <c r="BX2304"/>
      <c r="BY2304"/>
      <c r="BZ2304"/>
      <c r="CA2304"/>
      <c r="CB2304"/>
      <c r="CC2304"/>
      <c r="CD2304"/>
      <c r="CE2304"/>
      <c r="CF2304"/>
      <c r="CG2304"/>
      <c r="CH2304"/>
      <c r="CI2304" t="inlineStr">
        <is>
          <t xml:space="preserve"> DECHLORINATED TAP WATER, NOT FED, AERATION//CONTR/CARRIER// </t>
        </is>
      </c>
      <c r="CJ2304" t="inlineStr">
        <is>
          <t xml:space="preserve">   DECHLORINATED TAP WATER, NOT FED, AERATION//CONTR/CARRIER// </t>
        </is>
      </c>
      <c r="CK2304" t="inlineStr">
        <is>
          <t>Zanella,E.</t>
        </is>
      </c>
      <c r="CL2304" t="n">
        <v>10550.0</v>
      </c>
      <c r="CM2304" t="inlineStr">
        <is>
          <t>Effect of pH on Acute Toxicity of Dehydroabietic Acid and Chlorinated Dehydroabietic Acid to Fish and Daphnia</t>
        </is>
      </c>
      <c r="CN2304" t="inlineStr">
        <is>
          <t>Bull. Environ. Contam. Toxicol.30(2): 133-140</t>
        </is>
      </c>
      <c r="CO2304" t="n">
        <v>1983.0</v>
      </c>
      <c r="CP2304" t="inlineStr">
        <is>
          <t>Zanella,E. (1983). Effect of pH on Acute Toxicity of Dehydroabietic Acid and Chlorinated Dehydroabietic Acid to Fish and Daphnia. Bull. Environ. Contam. Toxicol., 30, (2), 133-140. doi:10.1007/BF01610111. ECOREF#:10550</t>
        </is>
      </c>
    </row>
    <row r="2305">
      <c r="A2305" t="n">
        <v>1740198.0</v>
      </c>
      <c r="B2305" t="inlineStr">
        <is>
          <t>(1R,4aS,10aR)-1,2,3,4,4a,9,10,10a-octahydro-1,4a-dimethyl-7-(1-methylethyl)-1-phenanthrenecarboxylic acid</t>
        </is>
      </c>
      <c r="C2305"/>
      <c r="D2305" t="inlineStr">
        <is>
          <t>Measured</t>
        </is>
      </c>
      <c r="E2305" t="inlineStr">
        <is>
          <t>Not coded</t>
        </is>
      </c>
      <c r="F2305"/>
      <c r="G2305"/>
      <c r="H2305"/>
      <c r="I2305"/>
      <c r="J2305"/>
      <c r="K2305"/>
      <c r="L2305" t="inlineStr">
        <is>
          <t>Pimephales promelas</t>
        </is>
      </c>
      <c r="M2305" t="inlineStr">
        <is>
          <t>Fathead Minnow</t>
        </is>
      </c>
      <c r="N2305"/>
      <c r="O2305"/>
      <c r="P2305"/>
      <c r="Q2305"/>
      <c r="R2305"/>
      <c r="S2305"/>
      <c r="T2305"/>
      <c r="U2305"/>
      <c r="V2305" t="inlineStr">
        <is>
          <t>Static</t>
        </is>
      </c>
      <c r="W2305" t="inlineStr">
        <is>
          <t>Fresh water</t>
        </is>
      </c>
      <c r="X2305" t="inlineStr">
        <is>
          <t>Lab</t>
        </is>
      </c>
      <c r="Y2305"/>
      <c r="Z2305" t="inlineStr">
        <is>
          <t>Total</t>
        </is>
      </c>
      <c r="AA2305"/>
      <c r="AB2305" t="n">
        <v>1.5</v>
      </c>
      <c r="AC2305"/>
      <c r="AD2305"/>
      <c r="AE2305"/>
      <c r="AF2305"/>
      <c r="AG2305" t="inlineStr">
        <is>
          <t>AI mg/L</t>
        </is>
      </c>
      <c r="AH2305"/>
      <c r="AI2305"/>
      <c r="AJ2305"/>
      <c r="AK2305"/>
      <c r="AL2305"/>
      <c r="AM2305"/>
      <c r="AN2305"/>
      <c r="AO2305"/>
      <c r="AP2305"/>
      <c r="AQ2305"/>
      <c r="AR2305"/>
      <c r="AS2305"/>
      <c r="AT2305"/>
      <c r="AU2305"/>
      <c r="AV2305"/>
      <c r="AW2305"/>
      <c r="AX2305" t="inlineStr">
        <is>
          <t>Mortality</t>
        </is>
      </c>
      <c r="AY2305" t="inlineStr">
        <is>
          <t>Mortality</t>
        </is>
      </c>
      <c r="AZ2305" t="inlineStr">
        <is>
          <t>LC50</t>
        </is>
      </c>
      <c r="BA2305"/>
      <c r="BB2305" t="n">
        <v>4.0</v>
      </c>
      <c r="BC2305"/>
      <c r="BD2305"/>
      <c r="BE2305"/>
      <c r="BF2305"/>
      <c r="BG2305" t="inlineStr">
        <is>
          <t>Day(s)</t>
        </is>
      </c>
      <c r="BH2305"/>
      <c r="BI2305" t="inlineStr">
        <is>
          <t>DTXSID8022163</t>
        </is>
      </c>
      <c r="BJ2305" t="inlineStr">
        <is>
          <t>10.1007/BF01610111</t>
        </is>
      </c>
      <c r="BK2305"/>
      <c r="BL2305"/>
      <c r="BM2305"/>
      <c r="BN2305"/>
      <c r="BO2305"/>
      <c r="BP2305"/>
      <c r="BQ2305"/>
      <c r="BR2305"/>
      <c r="BS2305"/>
      <c r="BT2305" t="inlineStr">
        <is>
          <t>--</t>
        </is>
      </c>
      <c r="BU2305"/>
      <c r="BV2305"/>
      <c r="BW2305"/>
      <c r="BX2305"/>
      <c r="BY2305"/>
      <c r="BZ2305"/>
      <c r="CA2305"/>
      <c r="CB2305"/>
      <c r="CC2305"/>
      <c r="CD2305"/>
      <c r="CE2305"/>
      <c r="CF2305"/>
      <c r="CG2305"/>
      <c r="CH2305"/>
      <c r="CI2305" t="inlineStr">
        <is>
          <t xml:space="preserve"> DECHLORINATED TAP WATER, NOT FED, AERATION//CONTR/CARRIER// </t>
        </is>
      </c>
      <c r="CJ2305" t="inlineStr">
        <is>
          <t xml:space="preserve">   DECHLORINATED TAP WATER, NOT FED, AERATION//CONTR/CARRIER// </t>
        </is>
      </c>
      <c r="CK2305" t="inlineStr">
        <is>
          <t>Zanella,E.</t>
        </is>
      </c>
      <c r="CL2305" t="n">
        <v>10550.0</v>
      </c>
      <c r="CM2305" t="inlineStr">
        <is>
          <t>Effect of pH on Acute Toxicity of Dehydroabietic Acid and Chlorinated Dehydroabietic Acid to Fish and Daphnia</t>
        </is>
      </c>
      <c r="CN2305" t="inlineStr">
        <is>
          <t>Bull. Environ. Contam. Toxicol.30(2): 133-140</t>
        </is>
      </c>
      <c r="CO2305" t="n">
        <v>1983.0</v>
      </c>
      <c r="CP2305" t="inlineStr">
        <is>
          <t>Zanella,E. (1983). Effect of pH on Acute Toxicity of Dehydroabietic Acid and Chlorinated Dehydroabietic Acid to Fish and Daphnia. Bull. Environ. Contam. Toxicol., 30, (2), 133-140. doi:10.1007/BF01610111. ECOREF#:10550</t>
        </is>
      </c>
    </row>
    <row r="2306">
      <c r="A2306" t="n">
        <v>1740198.0</v>
      </c>
      <c r="B2306" t="inlineStr">
        <is>
          <t>(1R,4aS,10aR)-1,2,3,4,4a,9,10,10a-octahydro-1,4a-dimethyl-7-(1-methylethyl)-1-phenanthrenecarboxylic acid</t>
        </is>
      </c>
      <c r="C2306"/>
      <c r="D2306" t="inlineStr">
        <is>
          <t>Measured</t>
        </is>
      </c>
      <c r="E2306" t="inlineStr">
        <is>
          <t>Not reported</t>
        </is>
      </c>
      <c r="F2306" t="inlineStr">
        <is>
          <t>&gt;</t>
        </is>
      </c>
      <c r="G2306" t="n">
        <v>99.0</v>
      </c>
      <c r="H2306"/>
      <c r="I2306"/>
      <c r="J2306"/>
      <c r="K2306"/>
      <c r="L2306" t="inlineStr">
        <is>
          <t>Pimephales promelas</t>
        </is>
      </c>
      <c r="M2306" t="inlineStr">
        <is>
          <t>Fathead Minnow</t>
        </is>
      </c>
      <c r="N2306"/>
      <c r="O2306"/>
      <c r="P2306" t="n">
        <v>28.0</v>
      </c>
      <c r="Q2306"/>
      <c r="R2306"/>
      <c r="S2306"/>
      <c r="T2306"/>
      <c r="U2306" t="inlineStr">
        <is>
          <t>Day(s)</t>
        </is>
      </c>
      <c r="V2306" t="inlineStr">
        <is>
          <t>Flow-through</t>
        </is>
      </c>
      <c r="W2306" t="inlineStr">
        <is>
          <t>Fresh water</t>
        </is>
      </c>
      <c r="X2306" t="inlineStr">
        <is>
          <t>Lab</t>
        </is>
      </c>
      <c r="Y2306"/>
      <c r="Z2306" t="inlineStr">
        <is>
          <t>Active ingredient</t>
        </is>
      </c>
      <c r="AA2306"/>
      <c r="AB2306" t="n">
        <v>2.1</v>
      </c>
      <c r="AC2306"/>
      <c r="AD2306" t="n">
        <v>1.74</v>
      </c>
      <c r="AE2306"/>
      <c r="AF2306" t="n">
        <v>2.53</v>
      </c>
      <c r="AG2306" t="inlineStr">
        <is>
          <t>AI mg/L</t>
        </is>
      </c>
      <c r="AH2306"/>
      <c r="AI2306"/>
      <c r="AJ2306"/>
      <c r="AK2306"/>
      <c r="AL2306"/>
      <c r="AM2306"/>
      <c r="AN2306"/>
      <c r="AO2306"/>
      <c r="AP2306"/>
      <c r="AQ2306"/>
      <c r="AR2306"/>
      <c r="AS2306"/>
      <c r="AT2306"/>
      <c r="AU2306"/>
      <c r="AV2306"/>
      <c r="AW2306"/>
      <c r="AX2306" t="inlineStr">
        <is>
          <t>Mortality</t>
        </is>
      </c>
      <c r="AY2306" t="inlineStr">
        <is>
          <t>Mortality</t>
        </is>
      </c>
      <c r="AZ2306" t="inlineStr">
        <is>
          <t>LC50</t>
        </is>
      </c>
      <c r="BA2306"/>
      <c r="BB2306" t="n">
        <v>4.0</v>
      </c>
      <c r="BC2306"/>
      <c r="BD2306"/>
      <c r="BE2306"/>
      <c r="BF2306"/>
      <c r="BG2306" t="inlineStr">
        <is>
          <t>Day(s)</t>
        </is>
      </c>
      <c r="BH2306"/>
      <c r="BI2306" t="inlineStr">
        <is>
          <t>DTXSID8022163</t>
        </is>
      </c>
      <c r="BJ2306"/>
      <c r="BK2306"/>
      <c r="BL2306" t="inlineStr">
        <is>
          <t>Acute</t>
        </is>
      </c>
      <c r="BM2306"/>
      <c r="BN2306"/>
      <c r="BO2306"/>
      <c r="BP2306"/>
      <c r="BQ2306"/>
      <c r="BR2306"/>
      <c r="BS2306"/>
      <c r="BT2306" t="inlineStr">
        <is>
          <t>--</t>
        </is>
      </c>
      <c r="BU2306"/>
      <c r="BV2306"/>
      <c r="BW2306"/>
      <c r="BX2306"/>
      <c r="BY2306"/>
      <c r="BZ2306"/>
      <c r="CA2306"/>
      <c r="CB2306"/>
      <c r="CC2306"/>
      <c r="CD2306"/>
      <c r="CE2306"/>
      <c r="CF2306"/>
      <c r="CG2306"/>
      <c r="CH2306"/>
      <c r="CI2306"/>
      <c r="CJ2306" t="inlineStr">
        <is>
          <t xml:space="preserve">SOURCE/US EPA ENVIRONMENTAL RESEARCH LABORATORY DULUTH AND THE UNIVERSITY OF WISCONSIN SUPERIOR//MEDIA/FILTERED LAKE SUPERIOR WATER OR DECHLORINATED CITY OF SUPERIOR WISCONSIN WATER//   </t>
        </is>
      </c>
      <c r="CK2306" t="inlineStr">
        <is>
          <t>Geiger,D.L., C.E. Northcott, D.J. Call, and L.T. Brooke</t>
        </is>
      </c>
      <c r="CL2306" t="n">
        <v>12447.0</v>
      </c>
      <c r="CM2306" t="inlineStr">
        <is>
          <t>Acute Toxicities of Organic Chemicals to Fathead Minnows (Pimephales promelas), Volume II</t>
        </is>
      </c>
      <c r="CN2306" t="inlineStr">
        <is>
          <t>Center for Lake Superior Environmental Studies, University of Wisconsin, Superior, WI:326 p.</t>
        </is>
      </c>
      <c r="CO2306" t="n">
        <v>1985.0</v>
      </c>
      <c r="CP2306" t="inlineStr">
        <is>
          <t>Geiger,D.L., C.E. Northcott, D.J. Call, and L.T. Brooke (1985). Acute Toxicities of Organic Chemicals to Fathead Minnows (Pimephales promelas), Volume II. Center for Lake Superior Environmental Studies, University of Wisconsin, Superior, WI, 326 p. ECOREF#:12447</t>
        </is>
      </c>
    </row>
    <row r="2307">
      <c r="A2307" t="n">
        <v>1740198.0</v>
      </c>
      <c r="B2307" t="inlineStr">
        <is>
          <t>(1R,4aS,10aR)-1,2,3,4,4a,9,10,10a-octahydro-1,4a-dimethyl-7-(1-methylethyl)-1-phenanthrenecarboxylic acid</t>
        </is>
      </c>
      <c r="C2307"/>
      <c r="D2307" t="inlineStr">
        <is>
          <t>Measured</t>
        </is>
      </c>
      <c r="E2307" t="inlineStr">
        <is>
          <t>Not coded</t>
        </is>
      </c>
      <c r="F2307"/>
      <c r="G2307"/>
      <c r="H2307"/>
      <c r="I2307"/>
      <c r="J2307"/>
      <c r="K2307"/>
      <c r="L2307" t="inlineStr">
        <is>
          <t>Pimephales promelas</t>
        </is>
      </c>
      <c r="M2307" t="inlineStr">
        <is>
          <t>Fathead Minnow</t>
        </is>
      </c>
      <c r="N2307"/>
      <c r="O2307"/>
      <c r="P2307"/>
      <c r="Q2307"/>
      <c r="R2307"/>
      <c r="S2307"/>
      <c r="T2307"/>
      <c r="U2307"/>
      <c r="V2307" t="inlineStr">
        <is>
          <t>Static</t>
        </is>
      </c>
      <c r="W2307" t="inlineStr">
        <is>
          <t>Fresh water</t>
        </is>
      </c>
      <c r="X2307" t="inlineStr">
        <is>
          <t>Lab</t>
        </is>
      </c>
      <c r="Y2307"/>
      <c r="Z2307" t="inlineStr">
        <is>
          <t>Total</t>
        </is>
      </c>
      <c r="AA2307"/>
      <c r="AB2307" t="n">
        <v>3.2</v>
      </c>
      <c r="AC2307"/>
      <c r="AD2307"/>
      <c r="AE2307"/>
      <c r="AF2307"/>
      <c r="AG2307" t="inlineStr">
        <is>
          <t>AI mg/L</t>
        </is>
      </c>
      <c r="AH2307"/>
      <c r="AI2307"/>
      <c r="AJ2307"/>
      <c r="AK2307"/>
      <c r="AL2307"/>
      <c r="AM2307"/>
      <c r="AN2307"/>
      <c r="AO2307"/>
      <c r="AP2307"/>
      <c r="AQ2307"/>
      <c r="AR2307"/>
      <c r="AS2307"/>
      <c r="AT2307"/>
      <c r="AU2307"/>
      <c r="AV2307"/>
      <c r="AW2307"/>
      <c r="AX2307" t="inlineStr">
        <is>
          <t>Mortality</t>
        </is>
      </c>
      <c r="AY2307" t="inlineStr">
        <is>
          <t>Mortality</t>
        </is>
      </c>
      <c r="AZ2307" t="inlineStr">
        <is>
          <t>LC50</t>
        </is>
      </c>
      <c r="BA2307"/>
      <c r="BB2307" t="n">
        <v>4.0</v>
      </c>
      <c r="BC2307"/>
      <c r="BD2307"/>
      <c r="BE2307"/>
      <c r="BF2307"/>
      <c r="BG2307" t="inlineStr">
        <is>
          <t>Day(s)</t>
        </is>
      </c>
      <c r="BH2307"/>
      <c r="BI2307" t="inlineStr">
        <is>
          <t>DTXSID8022163</t>
        </is>
      </c>
      <c r="BJ2307" t="inlineStr">
        <is>
          <t>10.1007/BF01610111</t>
        </is>
      </c>
      <c r="BK2307"/>
      <c r="BL2307"/>
      <c r="BM2307"/>
      <c r="BN2307"/>
      <c r="BO2307"/>
      <c r="BP2307"/>
      <c r="BQ2307"/>
      <c r="BR2307"/>
      <c r="BS2307"/>
      <c r="BT2307" t="inlineStr">
        <is>
          <t>--</t>
        </is>
      </c>
      <c r="BU2307"/>
      <c r="BV2307"/>
      <c r="BW2307"/>
      <c r="BX2307"/>
      <c r="BY2307"/>
      <c r="BZ2307"/>
      <c r="CA2307"/>
      <c r="CB2307"/>
      <c r="CC2307"/>
      <c r="CD2307"/>
      <c r="CE2307"/>
      <c r="CF2307"/>
      <c r="CG2307"/>
      <c r="CH2307"/>
      <c r="CI2307" t="inlineStr">
        <is>
          <t xml:space="preserve"> DECHLORINATED TAP WATER, NOT FED, AERATION//CONTR/CARRIER// </t>
        </is>
      </c>
      <c r="CJ2307" t="inlineStr">
        <is>
          <t xml:space="preserve">   DECHLORINATED TAP WATER, NOT FED, AERATION//CONTR/CARRIER// </t>
        </is>
      </c>
      <c r="CK2307" t="inlineStr">
        <is>
          <t>Zanella,E.</t>
        </is>
      </c>
      <c r="CL2307" t="n">
        <v>10550.0</v>
      </c>
      <c r="CM2307" t="inlineStr">
        <is>
          <t>Effect of pH on Acute Toxicity of Dehydroabietic Acid and Chlorinated Dehydroabietic Acid to Fish and Daphnia</t>
        </is>
      </c>
      <c r="CN2307" t="inlineStr">
        <is>
          <t>Bull. Environ. Contam. Toxicol.30(2): 133-140</t>
        </is>
      </c>
      <c r="CO2307" t="n">
        <v>1983.0</v>
      </c>
      <c r="CP2307" t="inlineStr">
        <is>
          <t>Zanella,E. (1983). Effect of pH on Acute Toxicity of Dehydroabietic Acid and Chlorinated Dehydroabietic Acid to Fish and Daphnia. Bull. Environ. Contam. Toxicol., 30, (2), 133-140. doi:10.1007/BF01610111. ECOREF#:10550</t>
        </is>
      </c>
    </row>
    <row r="2308">
      <c r="A2308" t="n">
        <v>1740198.0</v>
      </c>
      <c r="B2308" t="inlineStr">
        <is>
          <t>(1R,4aS,10aR)-1,2,3,4,4a,9,10,10a-octahydro-1,4a-dimethyl-7-(1-methylethyl)-1-phenanthrenecarboxylic acid</t>
        </is>
      </c>
      <c r="C2308"/>
      <c r="D2308" t="inlineStr">
        <is>
          <t>Measured</t>
        </is>
      </c>
      <c r="E2308" t="inlineStr">
        <is>
          <t>Not coded</t>
        </is>
      </c>
      <c r="F2308"/>
      <c r="G2308"/>
      <c r="H2308"/>
      <c r="I2308"/>
      <c r="J2308"/>
      <c r="K2308"/>
      <c r="L2308" t="inlineStr">
        <is>
          <t>Pimephales promelas</t>
        </is>
      </c>
      <c r="M2308" t="inlineStr">
        <is>
          <t>Fathead Minnow</t>
        </is>
      </c>
      <c r="N2308"/>
      <c r="O2308"/>
      <c r="P2308"/>
      <c r="Q2308"/>
      <c r="R2308"/>
      <c r="S2308"/>
      <c r="T2308"/>
      <c r="U2308"/>
      <c r="V2308" t="inlineStr">
        <is>
          <t>Static</t>
        </is>
      </c>
      <c r="W2308" t="inlineStr">
        <is>
          <t>Fresh water</t>
        </is>
      </c>
      <c r="X2308" t="inlineStr">
        <is>
          <t>Lab</t>
        </is>
      </c>
      <c r="Y2308"/>
      <c r="Z2308" t="inlineStr">
        <is>
          <t>Total</t>
        </is>
      </c>
      <c r="AA2308"/>
      <c r="AB2308" t="n">
        <v>45.5</v>
      </c>
      <c r="AC2308"/>
      <c r="AD2308"/>
      <c r="AE2308"/>
      <c r="AF2308"/>
      <c r="AG2308" t="inlineStr">
        <is>
          <t>AI mg/L</t>
        </is>
      </c>
      <c r="AH2308"/>
      <c r="AI2308"/>
      <c r="AJ2308"/>
      <c r="AK2308"/>
      <c r="AL2308"/>
      <c r="AM2308"/>
      <c r="AN2308"/>
      <c r="AO2308"/>
      <c r="AP2308"/>
      <c r="AQ2308"/>
      <c r="AR2308"/>
      <c r="AS2308"/>
      <c r="AT2308"/>
      <c r="AU2308"/>
      <c r="AV2308"/>
      <c r="AW2308"/>
      <c r="AX2308" t="inlineStr">
        <is>
          <t>Mortality</t>
        </is>
      </c>
      <c r="AY2308" t="inlineStr">
        <is>
          <t>Mortality</t>
        </is>
      </c>
      <c r="AZ2308" t="inlineStr">
        <is>
          <t>LC50</t>
        </is>
      </c>
      <c r="BA2308"/>
      <c r="BB2308" t="n">
        <v>4.0</v>
      </c>
      <c r="BC2308"/>
      <c r="BD2308"/>
      <c r="BE2308"/>
      <c r="BF2308"/>
      <c r="BG2308" t="inlineStr">
        <is>
          <t>Day(s)</t>
        </is>
      </c>
      <c r="BH2308"/>
      <c r="BI2308" t="inlineStr">
        <is>
          <t>DTXSID8022163</t>
        </is>
      </c>
      <c r="BJ2308" t="inlineStr">
        <is>
          <t>10.1007/BF01610111</t>
        </is>
      </c>
      <c r="BK2308"/>
      <c r="BL2308"/>
      <c r="BM2308"/>
      <c r="BN2308"/>
      <c r="BO2308"/>
      <c r="BP2308"/>
      <c r="BQ2308"/>
      <c r="BR2308"/>
      <c r="BS2308"/>
      <c r="BT2308" t="inlineStr">
        <is>
          <t>--</t>
        </is>
      </c>
      <c r="BU2308"/>
      <c r="BV2308"/>
      <c r="BW2308"/>
      <c r="BX2308"/>
      <c r="BY2308"/>
      <c r="BZ2308"/>
      <c r="CA2308"/>
      <c r="CB2308"/>
      <c r="CC2308"/>
      <c r="CD2308"/>
      <c r="CE2308"/>
      <c r="CF2308"/>
      <c r="CG2308"/>
      <c r="CH2308"/>
      <c r="CI2308" t="inlineStr">
        <is>
          <t xml:space="preserve"> DECHLORINATED TAP WATER, NOT FED, AERATION//CONTR/CARRIER// </t>
        </is>
      </c>
      <c r="CJ2308" t="inlineStr">
        <is>
          <t xml:space="preserve">   DECHLORINATED TAP WATER, NOT FED, AERATION//CONTR/CARRIER// </t>
        </is>
      </c>
      <c r="CK2308" t="inlineStr">
        <is>
          <t>Zanella,E.</t>
        </is>
      </c>
      <c r="CL2308" t="n">
        <v>10550.0</v>
      </c>
      <c r="CM2308" t="inlineStr">
        <is>
          <t>Effect of pH on Acute Toxicity of Dehydroabietic Acid and Chlorinated Dehydroabietic Acid to Fish and Daphnia</t>
        </is>
      </c>
      <c r="CN2308" t="inlineStr">
        <is>
          <t>Bull. Environ. Contam. Toxicol.30(2): 133-140</t>
        </is>
      </c>
      <c r="CO2308" t="n">
        <v>1983.0</v>
      </c>
      <c r="CP2308" t="inlineStr">
        <is>
          <t>Zanella,E. (1983). Effect of pH on Acute Toxicity of Dehydroabietic Acid and Chlorinated Dehydroabietic Acid to Fish and Daphnia. Bull. Environ. Contam. Toxicol., 30, (2), 133-140. doi:10.1007/BF01610111. ECOREF#:10550</t>
        </is>
      </c>
    </row>
    <row r="2309">
      <c r="A2309" t="n">
        <v>1745819.0</v>
      </c>
      <c r="B2309" t="inlineStr">
        <is>
          <t>2-Allylphenol</t>
        </is>
      </c>
      <c r="C2309"/>
      <c r="D2309" t="inlineStr">
        <is>
          <t>Measured</t>
        </is>
      </c>
      <c r="E2309" t="inlineStr">
        <is>
          <t>Not coded</t>
        </is>
      </c>
      <c r="F2309"/>
      <c r="G2309" t="n">
        <v>98.0</v>
      </c>
      <c r="H2309"/>
      <c r="I2309"/>
      <c r="J2309"/>
      <c r="K2309"/>
      <c r="L2309" t="inlineStr">
        <is>
          <t>Pimephales promelas</t>
        </is>
      </c>
      <c r="M2309" t="inlineStr">
        <is>
          <t>Fathead Minnow</t>
        </is>
      </c>
      <c r="N2309"/>
      <c r="O2309"/>
      <c r="P2309"/>
      <c r="Q2309"/>
      <c r="R2309" t="n">
        <v>31.0</v>
      </c>
      <c r="S2309"/>
      <c r="T2309" t="n">
        <v>35.0</v>
      </c>
      <c r="U2309" t="inlineStr">
        <is>
          <t>Day(s)</t>
        </is>
      </c>
      <c r="V2309" t="inlineStr">
        <is>
          <t>Flow-through</t>
        </is>
      </c>
      <c r="W2309" t="inlineStr">
        <is>
          <t>Fresh water</t>
        </is>
      </c>
      <c r="X2309" t="inlineStr">
        <is>
          <t>Lab</t>
        </is>
      </c>
      <c r="Y2309"/>
      <c r="Z2309" t="inlineStr">
        <is>
          <t>Active ingredient</t>
        </is>
      </c>
      <c r="AA2309"/>
      <c r="AB2309" t="n">
        <v>13.2</v>
      </c>
      <c r="AC2309"/>
      <c r="AD2309" t="n">
        <v>12.1</v>
      </c>
      <c r="AE2309"/>
      <c r="AF2309" t="n">
        <v>14.4</v>
      </c>
      <c r="AG2309" t="inlineStr">
        <is>
          <t>AI mg/L</t>
        </is>
      </c>
      <c r="AH2309"/>
      <c r="AI2309"/>
      <c r="AJ2309"/>
      <c r="AK2309"/>
      <c r="AL2309"/>
      <c r="AM2309"/>
      <c r="AN2309"/>
      <c r="AO2309"/>
      <c r="AP2309"/>
      <c r="AQ2309"/>
      <c r="AR2309"/>
      <c r="AS2309"/>
      <c r="AT2309"/>
      <c r="AU2309"/>
      <c r="AV2309"/>
      <c r="AW2309"/>
      <c r="AX2309" t="inlineStr">
        <is>
          <t>Mortality</t>
        </is>
      </c>
      <c r="AY2309" t="inlineStr">
        <is>
          <t>Mortality</t>
        </is>
      </c>
      <c r="AZ2309" t="inlineStr">
        <is>
          <t>LC50</t>
        </is>
      </c>
      <c r="BA2309"/>
      <c r="BB2309" t="n">
        <v>4.0</v>
      </c>
      <c r="BC2309"/>
      <c r="BD2309"/>
      <c r="BE2309"/>
      <c r="BF2309"/>
      <c r="BG2309" t="inlineStr">
        <is>
          <t>Day(s)</t>
        </is>
      </c>
      <c r="BH2309" t="inlineStr">
        <is>
          <t>Pure</t>
        </is>
      </c>
      <c r="BI2309" t="inlineStr">
        <is>
          <t>DTXSID3022164</t>
        </is>
      </c>
      <c r="BJ2309" t="inlineStr">
        <is>
          <t>10.1016/0143-1471(84)90081-3</t>
        </is>
      </c>
      <c r="BK2309"/>
      <c r="BL2309"/>
      <c r="BM2309"/>
      <c r="BN2309"/>
      <c r="BO2309"/>
      <c r="BP2309"/>
      <c r="BQ2309"/>
      <c r="BR2309"/>
      <c r="BS2309"/>
      <c r="BT2309" t="inlineStr">
        <is>
          <t>--</t>
        </is>
      </c>
      <c r="BU2309"/>
      <c r="BV2309"/>
      <c r="BW2309"/>
      <c r="BX2309"/>
      <c r="BY2309"/>
      <c r="BZ2309"/>
      <c r="CA2309"/>
      <c r="CB2309"/>
      <c r="CC2309"/>
      <c r="CD2309"/>
      <c r="CE2309"/>
      <c r="CF2309"/>
      <c r="CG2309"/>
      <c r="CH2309"/>
      <c r="CI2309" t="inlineStr">
        <is>
          <t xml:space="preserve"> NOT FED//LAKE SUPERIOR WATER// </t>
        </is>
      </c>
      <c r="CJ2309" t="inlineStr">
        <is>
          <t xml:space="preserve">   NOT FED//LAKE SUPERIOR WATER// </t>
        </is>
      </c>
      <c r="CK2309" t="inlineStr">
        <is>
          <t>Holcombe,G.W., G.L. Phipps, M.L. Knuth, and T. Felhaber</t>
        </is>
      </c>
      <c r="CL2309" t="n">
        <v>10954.0</v>
      </c>
      <c r="CM2309" t="inlineStr">
        <is>
          <t>The Acute Toxicity of Selected Substituted Phenols, Benzenes and Benzoic Acid Esters to Fathead Minnows Pimephales promelas</t>
        </is>
      </c>
      <c r="CN2309" t="inlineStr">
        <is>
          <t>Environ. Pollut. A.35(4): 367-381</t>
        </is>
      </c>
      <c r="CO2309" t="n">
        <v>1984.0</v>
      </c>
      <c r="CP2309" t="inlineStr">
        <is>
          <t>Holcombe,G.W., G.L. Phipps, M.L. Knuth, and T. Felhaber (1984). The Acute Toxicity of Selected Substituted Phenols, Benzenes and Benzoic Acid Esters to Fathead Minnows Pimephales promelas. Environ. Pollut. A., 35, (4), 367-381. doi:10.1016/0143-1471(84)90081-3. ECOREF#:10954</t>
        </is>
      </c>
    </row>
    <row r="2310">
      <c r="A2310" t="n">
        <v>1745819.0</v>
      </c>
      <c r="B2310" t="inlineStr">
        <is>
          <t>2-Allylphenol</t>
        </is>
      </c>
      <c r="C2310"/>
      <c r="D2310" t="inlineStr">
        <is>
          <t>Measured</t>
        </is>
      </c>
      <c r="E2310" t="inlineStr">
        <is>
          <t>Not reported</t>
        </is>
      </c>
      <c r="F2310"/>
      <c r="G2310" t="n">
        <v>98.0</v>
      </c>
      <c r="H2310"/>
      <c r="I2310"/>
      <c r="J2310"/>
      <c r="K2310"/>
      <c r="L2310" t="inlineStr">
        <is>
          <t>Pimephales promelas</t>
        </is>
      </c>
      <c r="M2310" t="inlineStr">
        <is>
          <t>Fathead Minnow</t>
        </is>
      </c>
      <c r="N2310"/>
      <c r="O2310"/>
      <c r="P2310" t="n">
        <v>31.0</v>
      </c>
      <c r="Q2310"/>
      <c r="R2310"/>
      <c r="S2310"/>
      <c r="T2310"/>
      <c r="U2310" t="inlineStr">
        <is>
          <t>Day(s)</t>
        </is>
      </c>
      <c r="V2310" t="inlineStr">
        <is>
          <t>Flow-through</t>
        </is>
      </c>
      <c r="W2310" t="inlineStr">
        <is>
          <t>Fresh water</t>
        </is>
      </c>
      <c r="X2310" t="inlineStr">
        <is>
          <t>Lab</t>
        </is>
      </c>
      <c r="Y2310"/>
      <c r="Z2310" t="inlineStr">
        <is>
          <t>Active ingredient</t>
        </is>
      </c>
      <c r="AA2310"/>
      <c r="AB2310" t="n">
        <v>15.0</v>
      </c>
      <c r="AC2310"/>
      <c r="AD2310" t="n">
        <v>13.7</v>
      </c>
      <c r="AE2310"/>
      <c r="AF2310" t="n">
        <v>16.299</v>
      </c>
      <c r="AG2310" t="inlineStr">
        <is>
          <t>AI mg/L</t>
        </is>
      </c>
      <c r="AH2310"/>
      <c r="AI2310"/>
      <c r="AJ2310"/>
      <c r="AK2310"/>
      <c r="AL2310"/>
      <c r="AM2310"/>
      <c r="AN2310"/>
      <c r="AO2310"/>
      <c r="AP2310"/>
      <c r="AQ2310"/>
      <c r="AR2310"/>
      <c r="AS2310"/>
      <c r="AT2310"/>
      <c r="AU2310"/>
      <c r="AV2310"/>
      <c r="AW2310"/>
      <c r="AX2310" t="inlineStr">
        <is>
          <t>Mortality</t>
        </is>
      </c>
      <c r="AY2310" t="inlineStr">
        <is>
          <t>Mortality</t>
        </is>
      </c>
      <c r="AZ2310" t="inlineStr">
        <is>
          <t>LC50</t>
        </is>
      </c>
      <c r="BA2310"/>
      <c r="BB2310" t="n">
        <v>4.0</v>
      </c>
      <c r="BC2310"/>
      <c r="BD2310"/>
      <c r="BE2310"/>
      <c r="BF2310"/>
      <c r="BG2310" t="inlineStr">
        <is>
          <t>Day(s)</t>
        </is>
      </c>
      <c r="BH2310"/>
      <c r="BI2310" t="inlineStr">
        <is>
          <t>DTXSID3022164</t>
        </is>
      </c>
      <c r="BJ2310"/>
      <c r="BK2310"/>
      <c r="BL2310" t="inlineStr">
        <is>
          <t>Acute</t>
        </is>
      </c>
      <c r="BM2310"/>
      <c r="BN2310"/>
      <c r="BO2310"/>
      <c r="BP2310"/>
      <c r="BQ2310"/>
      <c r="BR2310"/>
      <c r="BS2310"/>
      <c r="BT2310" t="inlineStr">
        <is>
          <t>--</t>
        </is>
      </c>
      <c r="BU2310"/>
      <c r="BV2310"/>
      <c r="BW2310"/>
      <c r="BX2310"/>
      <c r="BY2310"/>
      <c r="BZ2310"/>
      <c r="CA2310"/>
      <c r="CB2310"/>
      <c r="CC2310"/>
      <c r="CD2310"/>
      <c r="CE2310"/>
      <c r="CF2310"/>
      <c r="CG2310"/>
      <c r="CH2310"/>
      <c r="CI2310"/>
      <c r="CJ2310" t="inlineStr">
        <is>
          <t xml:space="preserve">SOURCE/US EPA ENVIRONMENTAL RESEARCH LABORATORY DULUTH AND THE UNIVERSITY OF WISCONSIN SUPERIOR//MEDIA/FILTERED LAKE SUPERIOR WATER OR DECHLORINATED CITY OF SUPERIOR WISCONSIN WATER//   </t>
        </is>
      </c>
      <c r="CK2310" t="inlineStr">
        <is>
          <t>Geiger,D.L., C.E. Northcott, D.J. Call, and L.T. Brooke</t>
        </is>
      </c>
      <c r="CL2310" t="n">
        <v>12447.0</v>
      </c>
      <c r="CM2310" t="inlineStr">
        <is>
          <t>Acute Toxicities of Organic Chemicals to Fathead Minnows (Pimephales promelas), Volume II</t>
        </is>
      </c>
      <c r="CN2310" t="inlineStr">
        <is>
          <t>Center for Lake Superior Environmental Studies, University of Wisconsin, Superior, WI:326 p.</t>
        </is>
      </c>
      <c r="CO2310" t="n">
        <v>1985.0</v>
      </c>
      <c r="CP2310" t="inlineStr">
        <is>
          <t>Geiger,D.L., C.E. Northcott, D.J. Call, and L.T. Brooke (1985). Acute Toxicities of Organic Chemicals to Fathead Minnows (Pimephales promelas), Volume II. Center for Lake Superior Environmental Studies, University of Wisconsin, Superior, WI, 326 p. ECOREF#:12447</t>
        </is>
      </c>
    </row>
    <row r="2311">
      <c r="A2311" t="n">
        <v>1757182.0</v>
      </c>
      <c r="B2311" t="inlineStr">
        <is>
          <t>Akton</t>
        </is>
      </c>
      <c r="C2311"/>
      <c r="D2311" t="inlineStr">
        <is>
          <t>Not reported</t>
        </is>
      </c>
      <c r="E2311" t="inlineStr">
        <is>
          <t>Not coded</t>
        </is>
      </c>
      <c r="F2311"/>
      <c r="G2311" t="n">
        <v>26.0</v>
      </c>
      <c r="H2311"/>
      <c r="I2311"/>
      <c r="J2311"/>
      <c r="K2311"/>
      <c r="L2311" t="inlineStr">
        <is>
          <t>Pimephales promelas</t>
        </is>
      </c>
      <c r="M2311" t="inlineStr">
        <is>
          <t>Fathead Minnow</t>
        </is>
      </c>
      <c r="N2311"/>
      <c r="O2311"/>
      <c r="P2311"/>
      <c r="Q2311"/>
      <c r="R2311"/>
      <c r="S2311"/>
      <c r="T2311"/>
      <c r="U2311"/>
      <c r="V2311" t="inlineStr">
        <is>
          <t>Static</t>
        </is>
      </c>
      <c r="W2311" t="inlineStr">
        <is>
          <t>Fresh water</t>
        </is>
      </c>
      <c r="X2311" t="inlineStr">
        <is>
          <t>Lab</t>
        </is>
      </c>
      <c r="Y2311"/>
      <c r="Z2311" t="inlineStr">
        <is>
          <t>Active ingredient</t>
        </is>
      </c>
      <c r="AA2311"/>
      <c r="AB2311" t="n">
        <v>0.27</v>
      </c>
      <c r="AC2311"/>
      <c r="AD2311"/>
      <c r="AE2311"/>
      <c r="AF2311"/>
      <c r="AG2311" t="inlineStr">
        <is>
          <t>AI mg/L</t>
        </is>
      </c>
      <c r="AH2311"/>
      <c r="AI2311"/>
      <c r="AJ2311"/>
      <c r="AK2311"/>
      <c r="AL2311"/>
      <c r="AM2311"/>
      <c r="AN2311"/>
      <c r="AO2311"/>
      <c r="AP2311"/>
      <c r="AQ2311"/>
      <c r="AR2311"/>
      <c r="AS2311"/>
      <c r="AT2311"/>
      <c r="AU2311"/>
      <c r="AV2311"/>
      <c r="AW2311"/>
      <c r="AX2311" t="inlineStr">
        <is>
          <t>Mortality</t>
        </is>
      </c>
      <c r="AY2311" t="inlineStr">
        <is>
          <t>Mortality</t>
        </is>
      </c>
      <c r="AZ2311" t="inlineStr">
        <is>
          <t>LC50</t>
        </is>
      </c>
      <c r="BA2311"/>
      <c r="BB2311" t="n">
        <v>4.0</v>
      </c>
      <c r="BC2311"/>
      <c r="BD2311"/>
      <c r="BE2311"/>
      <c r="BF2311"/>
      <c r="BG2311" t="inlineStr">
        <is>
          <t>Day(s)</t>
        </is>
      </c>
      <c r="BH2311" t="inlineStr">
        <is>
          <t>Emulsifiable concentrate</t>
        </is>
      </c>
      <c r="BI2311" t="inlineStr">
        <is>
          <t>DTXSID5034775</t>
        </is>
      </c>
      <c r="BJ2311"/>
      <c r="BK2311"/>
      <c r="BL2311"/>
      <c r="BM2311"/>
      <c r="BN2311"/>
      <c r="BO2311"/>
      <c r="BP2311"/>
      <c r="BQ2311"/>
      <c r="BR2311"/>
      <c r="BS2311"/>
      <c r="BT2311" t="inlineStr">
        <is>
          <t>--</t>
        </is>
      </c>
      <c r="BU2311"/>
      <c r="BV2311"/>
      <c r="BW2311"/>
      <c r="BX2311"/>
      <c r="BY2311"/>
      <c r="BZ2311"/>
      <c r="CA2311"/>
      <c r="CB2311"/>
      <c r="CC2311"/>
      <c r="CD2311"/>
      <c r="CE2311"/>
      <c r="CF2311"/>
      <c r="CG2311"/>
      <c r="CH2311"/>
      <c r="CI2311"/>
      <c r="CJ2311"/>
      <c r="CK2311" t="inlineStr">
        <is>
          <t>Mayer,F.L.,Jr., and M.R. Ellersieck</t>
        </is>
      </c>
      <c r="CL2311" t="n">
        <v>6797.0</v>
      </c>
      <c r="CM2311" t="inlineStr">
        <is>
          <t>Manual of Acute Toxicity: Interpretation and Data Base for 410 Chemicals and 66 Species of Freshwater Animals</t>
        </is>
      </c>
      <c r="CN2311" t="inlineStr">
        <is>
          <t>USDI Fish and Wildlife Service, Publication No.160, Washington, DC:505 p.</t>
        </is>
      </c>
      <c r="CO2311" t="n">
        <v>1986.0</v>
      </c>
      <c r="CP2311" t="inlineStr">
        <is>
          <t>Mayer,F.L.,Jr., and M.R. Ellersieck (1986). Manual of Acute Toxicity: Interpretation and Data Base for 410 Chemicals and 66 Species of Freshwater Animals. USDI Fish and Wildlife Service, Publication No.160, Washington, DC, 505 p. ECOREF#:6797</t>
        </is>
      </c>
    </row>
    <row r="2312">
      <c r="A2312" t="n">
        <v>1761611.0</v>
      </c>
      <c r="B2312" t="inlineStr">
        <is>
          <t>5-Bromosalicylaldehyde</t>
        </is>
      </c>
      <c r="C2312"/>
      <c r="D2312" t="inlineStr">
        <is>
          <t>Measured</t>
        </is>
      </c>
      <c r="E2312" t="inlineStr">
        <is>
          <t>Not coded</t>
        </is>
      </c>
      <c r="F2312"/>
      <c r="G2312" t="n">
        <v>99.0</v>
      </c>
      <c r="H2312"/>
      <c r="I2312"/>
      <c r="J2312"/>
      <c r="K2312"/>
      <c r="L2312" t="inlineStr">
        <is>
          <t>Pimephales promelas</t>
        </is>
      </c>
      <c r="M2312" t="inlineStr">
        <is>
          <t>Fathead Minnow</t>
        </is>
      </c>
      <c r="N2312"/>
      <c r="O2312"/>
      <c r="P2312" t="n">
        <v>32.0</v>
      </c>
      <c r="Q2312"/>
      <c r="R2312"/>
      <c r="S2312"/>
      <c r="T2312"/>
      <c r="U2312" t="inlineStr">
        <is>
          <t>Day(s)</t>
        </is>
      </c>
      <c r="V2312" t="inlineStr">
        <is>
          <t>Flow-through</t>
        </is>
      </c>
      <c r="W2312" t="inlineStr">
        <is>
          <t>Fresh water</t>
        </is>
      </c>
      <c r="X2312" t="inlineStr">
        <is>
          <t>Lab</t>
        </is>
      </c>
      <c r="Y2312"/>
      <c r="Z2312" t="inlineStr">
        <is>
          <t>Active ingredient</t>
        </is>
      </c>
      <c r="AA2312"/>
      <c r="AB2312" t="n">
        <v>1.3</v>
      </c>
      <c r="AC2312"/>
      <c r="AD2312" t="n">
        <v>1.2</v>
      </c>
      <c r="AE2312"/>
      <c r="AF2312" t="n">
        <v>1.4</v>
      </c>
      <c r="AG2312" t="inlineStr">
        <is>
          <t>AI mg/L</t>
        </is>
      </c>
      <c r="AH2312"/>
      <c r="AI2312"/>
      <c r="AJ2312"/>
      <c r="AK2312"/>
      <c r="AL2312"/>
      <c r="AM2312"/>
      <c r="AN2312"/>
      <c r="AO2312"/>
      <c r="AP2312"/>
      <c r="AQ2312"/>
      <c r="AR2312"/>
      <c r="AS2312"/>
      <c r="AT2312"/>
      <c r="AU2312"/>
      <c r="AV2312"/>
      <c r="AW2312"/>
      <c r="AX2312" t="inlineStr">
        <is>
          <t>Mortality</t>
        </is>
      </c>
      <c r="AY2312" t="inlineStr">
        <is>
          <t>Mortality</t>
        </is>
      </c>
      <c r="AZ2312" t="inlineStr">
        <is>
          <t>LC50</t>
        </is>
      </c>
      <c r="BA2312"/>
      <c r="BB2312" t="n">
        <v>4.0</v>
      </c>
      <c r="BC2312"/>
      <c r="BD2312"/>
      <c r="BE2312"/>
      <c r="BF2312"/>
      <c r="BG2312" t="inlineStr">
        <is>
          <t>Day(s)</t>
        </is>
      </c>
      <c r="BH2312" t="inlineStr">
        <is>
          <t>Pure</t>
        </is>
      </c>
      <c r="BI2312" t="inlineStr">
        <is>
          <t>DTXSID8022165</t>
        </is>
      </c>
      <c r="BJ2312"/>
      <c r="BK2312"/>
      <c r="BL2312"/>
      <c r="BM2312"/>
      <c r="BN2312"/>
      <c r="BO2312"/>
      <c r="BP2312"/>
      <c r="BQ2312"/>
      <c r="BR2312"/>
      <c r="BS2312"/>
      <c r="BT2312" t="inlineStr">
        <is>
          <t>--</t>
        </is>
      </c>
      <c r="BU2312"/>
      <c r="BV2312"/>
      <c r="BW2312"/>
      <c r="BX2312"/>
      <c r="BY2312"/>
      <c r="BZ2312"/>
      <c r="CA2312"/>
      <c r="CB2312"/>
      <c r="CC2312"/>
      <c r="CD2312"/>
      <c r="CE2312"/>
      <c r="CF2312"/>
      <c r="CG2312"/>
      <c r="CH2312"/>
      <c r="CI2312" t="inlineStr">
        <is>
          <t xml:space="preserve"> Affected fish stopped schooling and lost equilibrium priorNR to death. NA </t>
        </is>
      </c>
      <c r="CJ2312" t="inlineStr">
        <is>
          <t xml:space="preserve">   Affected fish stopped schooling and lost equilibrium priorNR to death. NA </t>
        </is>
      </c>
      <c r="CK2312" t="inlineStr">
        <is>
          <t>Brooke,L.T., D.J. Call, D.L. Geiger, and C.E. Northcott</t>
        </is>
      </c>
      <c r="CL2312" t="n">
        <v>12448.0</v>
      </c>
      <c r="CM2312" t="inlineStr">
        <is>
          <t>Acute Toxicities of Organic Chemicals to Fathead Minnows (Pimephales promelas), Vol. 1</t>
        </is>
      </c>
      <c r="CN2312" t="inlineStr">
        <is>
          <t>Center for Lake Superior Environmental Studies, University of Wisconsin-Superior, Superior, WI:414 p.</t>
        </is>
      </c>
      <c r="CO2312" t="n">
        <v>1984.0</v>
      </c>
      <c r="CP2312" t="inlineStr">
        <is>
          <t>Brooke,L.T., D.J. Call, D.L. Geiger, and C.E. Northcott (1984). Acute Toxicities of Organic Chemicals to Fathead Minnows (Pimephales promelas), Vol. 1. Center for Lake Superior Environmental Studies, University of Wisconsin-Superior, Superior, WI, 414 p. ECOREF#:12448</t>
        </is>
      </c>
    </row>
    <row r="2313">
      <c r="A2313" t="n">
        <v>1770805.0</v>
      </c>
      <c r="B2313" t="inlineStr">
        <is>
          <t>1,4,5,6,7,7-Hexachlorobicyclo[2.2.1]hept-5-ene-2,3-dicarboxylic acid, Dibutyl ester</t>
        </is>
      </c>
      <c r="C2313"/>
      <c r="D2313" t="inlineStr">
        <is>
          <t>Not reported</t>
        </is>
      </c>
      <c r="E2313" t="inlineStr">
        <is>
          <t>Not coded</t>
        </is>
      </c>
      <c r="F2313"/>
      <c r="G2313" t="n">
        <v>100.0</v>
      </c>
      <c r="H2313"/>
      <c r="I2313"/>
      <c r="J2313"/>
      <c r="K2313"/>
      <c r="L2313" t="inlineStr">
        <is>
          <t>Pimephales promelas</t>
        </is>
      </c>
      <c r="M2313" t="inlineStr">
        <is>
          <t>Fathead Minnow</t>
        </is>
      </c>
      <c r="N2313"/>
      <c r="O2313"/>
      <c r="P2313"/>
      <c r="Q2313"/>
      <c r="R2313"/>
      <c r="S2313"/>
      <c r="T2313"/>
      <c r="U2313"/>
      <c r="V2313" t="inlineStr">
        <is>
          <t>Static</t>
        </is>
      </c>
      <c r="W2313" t="inlineStr">
        <is>
          <t>Fresh water</t>
        </is>
      </c>
      <c r="X2313" t="inlineStr">
        <is>
          <t>Lab</t>
        </is>
      </c>
      <c r="Y2313"/>
      <c r="Z2313" t="inlineStr">
        <is>
          <t>Active ingredient</t>
        </is>
      </c>
      <c r="AA2313" t="inlineStr">
        <is>
          <t>&gt;</t>
        </is>
      </c>
      <c r="AB2313" t="n">
        <v>100.0</v>
      </c>
      <c r="AC2313"/>
      <c r="AD2313"/>
      <c r="AE2313"/>
      <c r="AF2313"/>
      <c r="AG2313" t="inlineStr">
        <is>
          <t>AI mg/L</t>
        </is>
      </c>
      <c r="AH2313"/>
      <c r="AI2313"/>
      <c r="AJ2313"/>
      <c r="AK2313"/>
      <c r="AL2313"/>
      <c r="AM2313"/>
      <c r="AN2313"/>
      <c r="AO2313"/>
      <c r="AP2313"/>
      <c r="AQ2313"/>
      <c r="AR2313"/>
      <c r="AS2313"/>
      <c r="AT2313"/>
      <c r="AU2313"/>
      <c r="AV2313"/>
      <c r="AW2313"/>
      <c r="AX2313" t="inlineStr">
        <is>
          <t>Mortality</t>
        </is>
      </c>
      <c r="AY2313" t="inlineStr">
        <is>
          <t>Mortality</t>
        </is>
      </c>
      <c r="AZ2313" t="inlineStr">
        <is>
          <t>LC50</t>
        </is>
      </c>
      <c r="BA2313"/>
      <c r="BB2313" t="n">
        <v>4.0</v>
      </c>
      <c r="BC2313"/>
      <c r="BD2313"/>
      <c r="BE2313"/>
      <c r="BF2313"/>
      <c r="BG2313" t="inlineStr">
        <is>
          <t>Day(s)</t>
        </is>
      </c>
      <c r="BH2313" t="inlineStr">
        <is>
          <t>Commercial</t>
        </is>
      </c>
      <c r="BI2313" t="inlineStr">
        <is>
          <t>DTXSID1051802</t>
        </is>
      </c>
      <c r="BJ2313"/>
      <c r="BK2313"/>
      <c r="BL2313"/>
      <c r="BM2313"/>
      <c r="BN2313"/>
      <c r="BO2313"/>
      <c r="BP2313"/>
      <c r="BQ2313"/>
      <c r="BR2313"/>
      <c r="BS2313"/>
      <c r="BT2313" t="inlineStr">
        <is>
          <t>--</t>
        </is>
      </c>
      <c r="BU2313"/>
      <c r="BV2313"/>
      <c r="BW2313"/>
      <c r="BX2313"/>
      <c r="BY2313"/>
      <c r="BZ2313"/>
      <c r="CA2313"/>
      <c r="CB2313"/>
      <c r="CC2313"/>
      <c r="CD2313"/>
      <c r="CE2313"/>
      <c r="CF2313"/>
      <c r="CG2313"/>
      <c r="CH2313"/>
      <c r="CI2313"/>
      <c r="CJ2313"/>
      <c r="CK2313" t="inlineStr">
        <is>
          <t>Mayer,F.L.,Jr., and M.R. Ellersieck</t>
        </is>
      </c>
      <c r="CL2313" t="n">
        <v>6797.0</v>
      </c>
      <c r="CM2313" t="inlineStr">
        <is>
          <t>Manual of Acute Toxicity: Interpretation and Data Base for 410 Chemicals and 66 Species of Freshwater Animals</t>
        </is>
      </c>
      <c r="CN2313" t="inlineStr">
        <is>
          <t>USDI Fish and Wildlife Service, Publication No.160, Washington, DC:505 p.</t>
        </is>
      </c>
      <c r="CO2313" t="n">
        <v>1986.0</v>
      </c>
      <c r="CP2313" t="inlineStr">
        <is>
          <t>Mayer,F.L.,Jr., and M.R. Ellersieck (1986). Manual of Acute Toxicity: Interpretation and Data Base for 410 Chemicals and 66 Species of Freshwater Animals. USDI Fish and Wildlife Service, Publication No.160, Washington, DC, 505 p. ECOREF#:6797</t>
        </is>
      </c>
    </row>
    <row r="2314">
      <c r="A2314" t="n">
        <v>1773893.0</v>
      </c>
      <c r="B2314" t="inlineStr">
        <is>
          <t>1,4,5,6,7,7-Hexachlorobicyclo[2.2.1]hept-5-ene-2,3-dicarboxylic acid, Dimethyl ester</t>
        </is>
      </c>
      <c r="C2314"/>
      <c r="D2314" t="inlineStr">
        <is>
          <t>Not reported</t>
        </is>
      </c>
      <c r="E2314" t="inlineStr">
        <is>
          <t>Not coded</t>
        </is>
      </c>
      <c r="F2314"/>
      <c r="G2314" t="n">
        <v>100.0</v>
      </c>
      <c r="H2314"/>
      <c r="I2314"/>
      <c r="J2314"/>
      <c r="K2314"/>
      <c r="L2314" t="inlineStr">
        <is>
          <t>Pimephales promelas</t>
        </is>
      </c>
      <c r="M2314" t="inlineStr">
        <is>
          <t>Fathead Minnow</t>
        </is>
      </c>
      <c r="N2314"/>
      <c r="O2314"/>
      <c r="P2314"/>
      <c r="Q2314"/>
      <c r="R2314"/>
      <c r="S2314"/>
      <c r="T2314"/>
      <c r="U2314"/>
      <c r="V2314" t="inlineStr">
        <is>
          <t>Static</t>
        </is>
      </c>
      <c r="W2314" t="inlineStr">
        <is>
          <t>Fresh water</t>
        </is>
      </c>
      <c r="X2314" t="inlineStr">
        <is>
          <t>Lab</t>
        </is>
      </c>
      <c r="Y2314"/>
      <c r="Z2314" t="inlineStr">
        <is>
          <t>Active ingredient</t>
        </is>
      </c>
      <c r="AA2314"/>
      <c r="AB2314" t="n">
        <v>1.7</v>
      </c>
      <c r="AC2314"/>
      <c r="AD2314" t="n">
        <v>1.25</v>
      </c>
      <c r="AE2314"/>
      <c r="AF2314" t="n">
        <v>2.3</v>
      </c>
      <c r="AG2314" t="inlineStr">
        <is>
          <t>AI mg/L</t>
        </is>
      </c>
      <c r="AH2314"/>
      <c r="AI2314"/>
      <c r="AJ2314"/>
      <c r="AK2314"/>
      <c r="AL2314"/>
      <c r="AM2314"/>
      <c r="AN2314"/>
      <c r="AO2314"/>
      <c r="AP2314"/>
      <c r="AQ2314"/>
      <c r="AR2314"/>
      <c r="AS2314"/>
      <c r="AT2314"/>
      <c r="AU2314"/>
      <c r="AV2314"/>
      <c r="AW2314"/>
      <c r="AX2314" t="inlineStr">
        <is>
          <t>Mortality</t>
        </is>
      </c>
      <c r="AY2314" t="inlineStr">
        <is>
          <t>Mortality</t>
        </is>
      </c>
      <c r="AZ2314" t="inlineStr">
        <is>
          <t>LC50</t>
        </is>
      </c>
      <c r="BA2314"/>
      <c r="BB2314" t="n">
        <v>4.0</v>
      </c>
      <c r="BC2314"/>
      <c r="BD2314"/>
      <c r="BE2314"/>
      <c r="BF2314"/>
      <c r="BG2314" t="inlineStr">
        <is>
          <t>Day(s)</t>
        </is>
      </c>
      <c r="BH2314" t="inlineStr">
        <is>
          <t>Commercial</t>
        </is>
      </c>
      <c r="BI2314" t="inlineStr">
        <is>
          <t>DTXSID3040306</t>
        </is>
      </c>
      <c r="BJ2314"/>
      <c r="BK2314"/>
      <c r="BL2314"/>
      <c r="BM2314"/>
      <c r="BN2314"/>
      <c r="BO2314"/>
      <c r="BP2314"/>
      <c r="BQ2314"/>
      <c r="BR2314"/>
      <c r="BS2314"/>
      <c r="BT2314" t="inlineStr">
        <is>
          <t>--</t>
        </is>
      </c>
      <c r="BU2314"/>
      <c r="BV2314"/>
      <c r="BW2314"/>
      <c r="BX2314"/>
      <c r="BY2314"/>
      <c r="BZ2314"/>
      <c r="CA2314"/>
      <c r="CB2314"/>
      <c r="CC2314"/>
      <c r="CD2314"/>
      <c r="CE2314"/>
      <c r="CF2314"/>
      <c r="CG2314"/>
      <c r="CH2314"/>
      <c r="CI2314"/>
      <c r="CJ2314"/>
      <c r="CK2314" t="inlineStr">
        <is>
          <t>Mayer,F.L.,Jr., and M.R. Ellersieck</t>
        </is>
      </c>
      <c r="CL2314" t="n">
        <v>6797.0</v>
      </c>
      <c r="CM2314" t="inlineStr">
        <is>
          <t>Manual of Acute Toxicity: Interpretation and Data Base for 410 Chemicals and 66 Species of Freshwater Animals</t>
        </is>
      </c>
      <c r="CN2314" t="inlineStr">
        <is>
          <t>USDI Fish and Wildlife Service, Publication No.160, Washington, DC:505 p.</t>
        </is>
      </c>
      <c r="CO2314" t="n">
        <v>1986.0</v>
      </c>
      <c r="CP2314" t="inlineStr">
        <is>
          <t>Mayer,F.L.,Jr., and M.R. Ellersieck (1986). Manual of Acute Toxicity: Interpretation and Data Base for 410 Chemicals and 66 Species of Freshwater Animals. USDI Fish and Wildlife Service, Publication No.160, Washington, DC, 505 p. ECOREF#:6797</t>
        </is>
      </c>
    </row>
    <row r="2315">
      <c r="A2315" t="n">
        <v>1773893.0</v>
      </c>
      <c r="B2315" t="inlineStr">
        <is>
          <t>1,4,5,6,7,7-Hexachlorobicyclo[2.2.1]hept-5-ene-2,3-dicarboxylic acid, Dimethyl ester</t>
        </is>
      </c>
      <c r="C2315"/>
      <c r="D2315" t="inlineStr">
        <is>
          <t>Not reported</t>
        </is>
      </c>
      <c r="E2315" t="inlineStr">
        <is>
          <t>Not coded</t>
        </is>
      </c>
      <c r="F2315"/>
      <c r="G2315" t="n">
        <v>100.0</v>
      </c>
      <c r="H2315"/>
      <c r="I2315"/>
      <c r="J2315"/>
      <c r="K2315"/>
      <c r="L2315" t="inlineStr">
        <is>
          <t>Pimephales promelas</t>
        </is>
      </c>
      <c r="M2315" t="inlineStr">
        <is>
          <t>Fathead Minnow</t>
        </is>
      </c>
      <c r="N2315"/>
      <c r="O2315"/>
      <c r="P2315"/>
      <c r="Q2315"/>
      <c r="R2315"/>
      <c r="S2315"/>
      <c r="T2315"/>
      <c r="U2315"/>
      <c r="V2315" t="inlineStr">
        <is>
          <t>Flow-through</t>
        </is>
      </c>
      <c r="W2315" t="inlineStr">
        <is>
          <t>Fresh water</t>
        </is>
      </c>
      <c r="X2315" t="inlineStr">
        <is>
          <t>Lab</t>
        </is>
      </c>
      <c r="Y2315"/>
      <c r="Z2315" t="inlineStr">
        <is>
          <t>Active ingredient</t>
        </is>
      </c>
      <c r="AA2315"/>
      <c r="AB2315" t="n">
        <v>1.75</v>
      </c>
      <c r="AC2315"/>
      <c r="AD2315" t="n">
        <v>1.61</v>
      </c>
      <c r="AE2315"/>
      <c r="AF2315" t="n">
        <v>1.9</v>
      </c>
      <c r="AG2315" t="inlineStr">
        <is>
          <t>AI mg/L</t>
        </is>
      </c>
      <c r="AH2315"/>
      <c r="AI2315"/>
      <c r="AJ2315"/>
      <c r="AK2315"/>
      <c r="AL2315"/>
      <c r="AM2315"/>
      <c r="AN2315"/>
      <c r="AO2315"/>
      <c r="AP2315"/>
      <c r="AQ2315"/>
      <c r="AR2315"/>
      <c r="AS2315"/>
      <c r="AT2315"/>
      <c r="AU2315"/>
      <c r="AV2315"/>
      <c r="AW2315"/>
      <c r="AX2315" t="inlineStr">
        <is>
          <t>Mortality</t>
        </is>
      </c>
      <c r="AY2315" t="inlineStr">
        <is>
          <t>Mortality</t>
        </is>
      </c>
      <c r="AZ2315" t="inlineStr">
        <is>
          <t>LC50</t>
        </is>
      </c>
      <c r="BA2315"/>
      <c r="BB2315" t="n">
        <v>4.0</v>
      </c>
      <c r="BC2315"/>
      <c r="BD2315"/>
      <c r="BE2315"/>
      <c r="BF2315"/>
      <c r="BG2315" t="inlineStr">
        <is>
          <t>Day(s)</t>
        </is>
      </c>
      <c r="BH2315" t="inlineStr">
        <is>
          <t>Commercial</t>
        </is>
      </c>
      <c r="BI2315" t="inlineStr">
        <is>
          <t>DTXSID3040306</t>
        </is>
      </c>
      <c r="BJ2315"/>
      <c r="BK2315"/>
      <c r="BL2315"/>
      <c r="BM2315"/>
      <c r="BN2315"/>
      <c r="BO2315"/>
      <c r="BP2315"/>
      <c r="BQ2315"/>
      <c r="BR2315"/>
      <c r="BS2315"/>
      <c r="BT2315" t="inlineStr">
        <is>
          <t>--</t>
        </is>
      </c>
      <c r="BU2315"/>
      <c r="BV2315"/>
      <c r="BW2315"/>
      <c r="BX2315"/>
      <c r="BY2315"/>
      <c r="BZ2315"/>
      <c r="CA2315"/>
      <c r="CB2315"/>
      <c r="CC2315"/>
      <c r="CD2315"/>
      <c r="CE2315"/>
      <c r="CF2315"/>
      <c r="CG2315"/>
      <c r="CH2315"/>
      <c r="CI2315"/>
      <c r="CJ2315"/>
      <c r="CK2315" t="inlineStr">
        <is>
          <t>Mayer,F.L.,Jr., and M.R. Ellersieck</t>
        </is>
      </c>
      <c r="CL2315" t="n">
        <v>6797.0</v>
      </c>
      <c r="CM2315" t="inlineStr">
        <is>
          <t>Manual of Acute Toxicity: Interpretation and Data Base for 410 Chemicals and 66 Species of Freshwater Animals</t>
        </is>
      </c>
      <c r="CN2315" t="inlineStr">
        <is>
          <t>USDI Fish and Wildlife Service, Publication No.160, Washington, DC:505 p.</t>
        </is>
      </c>
      <c r="CO2315" t="n">
        <v>1986.0</v>
      </c>
      <c r="CP2315" t="inlineStr">
        <is>
          <t>Mayer,F.L.,Jr., and M.R. Ellersieck (1986). Manual of Acute Toxicity: Interpretation and Data Base for 410 Chemicals and 66 Species of Freshwater Animals. USDI Fish and Wildlife Service, Publication No.160, Washington, DC, 505 p. ECOREF#:6797</t>
        </is>
      </c>
    </row>
    <row r="2316">
      <c r="A2316" t="n">
        <v>1787617.0</v>
      </c>
      <c r="B2316" t="inlineStr">
        <is>
          <t>3-Hydroxy-4-((1-hydroxy-2-naphthalenyl)azo)-7-nitro-1-naphthalenesulfonic acid, Monosodium salt</t>
        </is>
      </c>
      <c r="C2316"/>
      <c r="D2316" t="inlineStr">
        <is>
          <t>Unmeasured</t>
        </is>
      </c>
      <c r="E2316" t="inlineStr">
        <is>
          <t>Not coded</t>
        </is>
      </c>
      <c r="F2316"/>
      <c r="G2316"/>
      <c r="H2316"/>
      <c r="I2316"/>
      <c r="J2316"/>
      <c r="K2316"/>
      <c r="L2316" t="inlineStr">
        <is>
          <t>Pimephales promelas</t>
        </is>
      </c>
      <c r="M2316" t="inlineStr">
        <is>
          <t>Fathead Minnow</t>
        </is>
      </c>
      <c r="N2316"/>
      <c r="O2316"/>
      <c r="P2316"/>
      <c r="Q2316"/>
      <c r="R2316"/>
      <c r="S2316"/>
      <c r="T2316"/>
      <c r="U2316"/>
      <c r="V2316" t="inlineStr">
        <is>
          <t>Static</t>
        </is>
      </c>
      <c r="W2316" t="inlineStr">
        <is>
          <t>Fresh water</t>
        </is>
      </c>
      <c r="X2316" t="inlineStr">
        <is>
          <t>Lab</t>
        </is>
      </c>
      <c r="Y2316"/>
      <c r="Z2316" t="inlineStr">
        <is>
          <t>Formulation</t>
        </is>
      </c>
      <c r="AA2316"/>
      <c r="AB2316" t="n">
        <v>6.0</v>
      </c>
      <c r="AC2316"/>
      <c r="AD2316"/>
      <c r="AE2316"/>
      <c r="AF2316"/>
      <c r="AG2316" t="inlineStr">
        <is>
          <t>AI mg/L</t>
        </is>
      </c>
      <c r="AH2316"/>
      <c r="AI2316"/>
      <c r="AJ2316"/>
      <c r="AK2316"/>
      <c r="AL2316"/>
      <c r="AM2316"/>
      <c r="AN2316"/>
      <c r="AO2316"/>
      <c r="AP2316"/>
      <c r="AQ2316"/>
      <c r="AR2316"/>
      <c r="AS2316"/>
      <c r="AT2316"/>
      <c r="AU2316"/>
      <c r="AV2316"/>
      <c r="AW2316"/>
      <c r="AX2316" t="inlineStr">
        <is>
          <t>Mortality</t>
        </is>
      </c>
      <c r="AY2316" t="inlineStr">
        <is>
          <t>Mortality</t>
        </is>
      </c>
      <c r="AZ2316" t="inlineStr">
        <is>
          <t>LC50</t>
        </is>
      </c>
      <c r="BA2316"/>
      <c r="BB2316" t="n">
        <v>4.0</v>
      </c>
      <c r="BC2316"/>
      <c r="BD2316"/>
      <c r="BE2316"/>
      <c r="BF2316"/>
      <c r="BG2316" t="inlineStr">
        <is>
          <t>Day(s)</t>
        </is>
      </c>
      <c r="BH2316"/>
      <c r="BI2316" t="inlineStr">
        <is>
          <t>DTXSID4061969</t>
        </is>
      </c>
      <c r="BJ2316"/>
      <c r="BK2316"/>
      <c r="BL2316"/>
      <c r="BM2316"/>
      <c r="BN2316"/>
      <c r="BO2316"/>
      <c r="BP2316"/>
      <c r="BQ2316"/>
      <c r="BR2316"/>
      <c r="BS2316"/>
      <c r="BT2316" t="inlineStr">
        <is>
          <t>--</t>
        </is>
      </c>
      <c r="BU2316"/>
      <c r="BV2316"/>
      <c r="BW2316"/>
      <c r="BX2316"/>
      <c r="BY2316"/>
      <c r="BZ2316"/>
      <c r="CA2316"/>
      <c r="CB2316"/>
      <c r="CC2316"/>
      <c r="CD2316"/>
      <c r="CE2316"/>
      <c r="CF2316"/>
      <c r="CG2316"/>
      <c r="CH2316"/>
      <c r="CI2316" t="inlineStr">
        <is>
          <t xml:space="preserve"> AERATION 5 MINUTES AFTER 48 H OF TESTING// CONTR/&lt;= 10 % MORT, FOLLOWED STANDARD METHODS// </t>
        </is>
      </c>
      <c r="CJ2316" t="inlineStr">
        <is>
          <t xml:space="preserve">   AERATION 5 MINUTES AFTER 48 H OF TESTING// CONTR/&lt;= 10 % MORT, FOLLOWED STANDARD METHODS// </t>
        </is>
      </c>
      <c r="CK2316" t="inlineStr">
        <is>
          <t>Little,L.W., J.C. Lamb III, M.A. Chillingworth, and W.B. Durkin</t>
        </is>
      </c>
      <c r="CL2316" t="n">
        <v>5789.0</v>
      </c>
      <c r="CM2316" t="inlineStr">
        <is>
          <t>Acute Toxicity of Selected Commercial Dyes to the Fathead Minnow and Evaluation of Biological Treatment for Reduction of Toxicity</t>
        </is>
      </c>
      <c r="CN2316" t="inlineStr">
        <is>
          <t>In: Proceedings of the 29th Industrial Waste Conference, Lafayette, IN:524-534</t>
        </is>
      </c>
      <c r="CO2316" t="n">
        <v>1974.0</v>
      </c>
      <c r="CP2316" t="inlineStr">
        <is>
          <t>Little,L.W., J.C. Lamb III, M.A. Chillingworth, and W.B. Durkin (1974). Acute Toxicity of Selected Commercial Dyes to the Fathead Minnow and Evaluation of Biological Treatment for Reduction of Toxicity. In: Proceedings of the 29th Industrial Waste Conference, Lafayette, IN, 524-534. ECOREF#:5789</t>
        </is>
      </c>
    </row>
    <row r="2317">
      <c r="A2317" t="n">
        <v>1787617.0</v>
      </c>
      <c r="B2317" t="inlineStr">
        <is>
          <t>3-Hydroxy-4-((1-hydroxy-2-naphthalenyl)azo)-7-nitro-1-naphthalenesulfonic acid, Monosodium salt</t>
        </is>
      </c>
      <c r="C2317"/>
      <c r="D2317" t="inlineStr">
        <is>
          <t>Unmeasured</t>
        </is>
      </c>
      <c r="E2317" t="inlineStr">
        <is>
          <t>Not coded</t>
        </is>
      </c>
      <c r="F2317"/>
      <c r="G2317" t="n">
        <v>15.0</v>
      </c>
      <c r="H2317"/>
      <c r="I2317"/>
      <c r="J2317"/>
      <c r="K2317"/>
      <c r="L2317" t="inlineStr">
        <is>
          <t>Pimephales promelas</t>
        </is>
      </c>
      <c r="M2317" t="inlineStr">
        <is>
          <t>Fathead Minnow</t>
        </is>
      </c>
      <c r="N2317"/>
      <c r="O2317"/>
      <c r="P2317"/>
      <c r="Q2317"/>
      <c r="R2317"/>
      <c r="S2317"/>
      <c r="T2317"/>
      <c r="U2317"/>
      <c r="V2317" t="inlineStr">
        <is>
          <t>Static</t>
        </is>
      </c>
      <c r="W2317" t="inlineStr">
        <is>
          <t>Fresh water</t>
        </is>
      </c>
      <c r="X2317" t="inlineStr">
        <is>
          <t>Lab</t>
        </is>
      </c>
      <c r="Y2317"/>
      <c r="Z2317" t="inlineStr">
        <is>
          <t>Formulation</t>
        </is>
      </c>
      <c r="AA2317"/>
      <c r="AB2317" t="n">
        <v>6.0</v>
      </c>
      <c r="AC2317"/>
      <c r="AD2317"/>
      <c r="AE2317"/>
      <c r="AF2317"/>
      <c r="AG2317" t="inlineStr">
        <is>
          <t>AI mg/L</t>
        </is>
      </c>
      <c r="AH2317"/>
      <c r="AI2317"/>
      <c r="AJ2317"/>
      <c r="AK2317"/>
      <c r="AL2317"/>
      <c r="AM2317"/>
      <c r="AN2317"/>
      <c r="AO2317"/>
      <c r="AP2317"/>
      <c r="AQ2317"/>
      <c r="AR2317"/>
      <c r="AS2317"/>
      <c r="AT2317"/>
      <c r="AU2317"/>
      <c r="AV2317"/>
      <c r="AW2317"/>
      <c r="AX2317" t="inlineStr">
        <is>
          <t>Mortality</t>
        </is>
      </c>
      <c r="AY2317" t="inlineStr">
        <is>
          <t>Mortality</t>
        </is>
      </c>
      <c r="AZ2317" t="inlineStr">
        <is>
          <t>LC50</t>
        </is>
      </c>
      <c r="BA2317"/>
      <c r="BB2317" t="n">
        <v>4.0</v>
      </c>
      <c r="BC2317"/>
      <c r="BD2317"/>
      <c r="BE2317"/>
      <c r="BF2317"/>
      <c r="BG2317" t="inlineStr">
        <is>
          <t>Day(s)</t>
        </is>
      </c>
      <c r="BH2317" t="inlineStr">
        <is>
          <t>Active ingredient</t>
        </is>
      </c>
      <c r="BI2317" t="inlineStr">
        <is>
          <t>DTXSID4061969</t>
        </is>
      </c>
      <c r="BJ2317"/>
      <c r="BK2317"/>
      <c r="BL2317"/>
      <c r="BM2317"/>
      <c r="BN2317"/>
      <c r="BO2317"/>
      <c r="BP2317"/>
      <c r="BQ2317"/>
      <c r="BR2317"/>
      <c r="BS2317"/>
      <c r="BT2317" t="inlineStr">
        <is>
          <t>--</t>
        </is>
      </c>
      <c r="BU2317"/>
      <c r="BV2317"/>
      <c r="BW2317"/>
      <c r="BX2317"/>
      <c r="BY2317"/>
      <c r="BZ2317"/>
      <c r="CA2317"/>
      <c r="CB2317"/>
      <c r="CC2317"/>
      <c r="CD2317"/>
      <c r="CE2317"/>
      <c r="CF2317"/>
      <c r="CG2317"/>
      <c r="CH2317"/>
      <c r="CI2317" t="inlineStr">
        <is>
          <t xml:space="preserve"> CONTR/&lt;= 10 % MORT// AERATED 5 MINUTES AT 48 H// TREATED WITH TETRACYCLINE TWICE// USED STANDARD METHODS// </t>
        </is>
      </c>
      <c r="CJ2317" t="inlineStr">
        <is>
          <t xml:space="preserve">   CONTR/&lt;= 10 % MORT// AERATED 5 MINUTES AT 48 H// TREATED WITH TETRACYCLINE TWICE// USED STANDARD METHODS// </t>
        </is>
      </c>
      <c r="CK2317" t="inlineStr">
        <is>
          <t>Little,L.W., and J.C. Lamb III</t>
        </is>
      </c>
      <c r="CL2317" t="n">
        <v>6969.0</v>
      </c>
      <c r="CM2317" t="inlineStr">
        <is>
          <t>Acute Toxicity of 46 Selected Dyes to the Fathead Minnow, Pimephales promelas</t>
        </is>
      </c>
      <c r="CN2317" t="inlineStr">
        <is>
          <t>Dyes and the Environment - Reports on Selected Dyes and Their Effects, American Dye Manufacturers Institute:123 p.</t>
        </is>
      </c>
      <c r="CO2317" t="n">
        <v>1973.0</v>
      </c>
      <c r="CP2317" t="inlineStr">
        <is>
          <t>Little,L.W., and J.C. Lamb III (1973). Acute Toxicity of 46 Selected Dyes to the Fathead Minnow, Pimephales promelas. Dyes and the Environment - Reports on Selected Dyes and Their Effects, American Dye Manufacturers Institute, 123 p. ECOREF#:6969</t>
        </is>
      </c>
    </row>
    <row r="2318">
      <c r="A2318" t="n">
        <v>1825214.0</v>
      </c>
      <c r="B2318" t="inlineStr">
        <is>
          <t>1,2,3,4,5-Pentachloro-6-methoxybenzene</t>
        </is>
      </c>
      <c r="C2318"/>
      <c r="D2318" t="inlineStr">
        <is>
          <t>Measured</t>
        </is>
      </c>
      <c r="E2318" t="inlineStr">
        <is>
          <t>Not coded</t>
        </is>
      </c>
      <c r="F2318"/>
      <c r="G2318" t="n">
        <v>100.0</v>
      </c>
      <c r="H2318"/>
      <c r="I2318"/>
      <c r="J2318"/>
      <c r="K2318"/>
      <c r="L2318" t="inlineStr">
        <is>
          <t>Pimephales promelas</t>
        </is>
      </c>
      <c r="M2318" t="inlineStr">
        <is>
          <t>Fathead Minnow</t>
        </is>
      </c>
      <c r="N2318"/>
      <c r="O2318"/>
      <c r="P2318" t="n">
        <v>30.0</v>
      </c>
      <c r="Q2318"/>
      <c r="R2318"/>
      <c r="S2318"/>
      <c r="T2318"/>
      <c r="U2318" t="inlineStr">
        <is>
          <t>Day(s)</t>
        </is>
      </c>
      <c r="V2318" t="inlineStr">
        <is>
          <t>Static</t>
        </is>
      </c>
      <c r="W2318" t="inlineStr">
        <is>
          <t>Fresh water</t>
        </is>
      </c>
      <c r="X2318" t="inlineStr">
        <is>
          <t>Lab</t>
        </is>
      </c>
      <c r="Y2318"/>
      <c r="Z2318" t="inlineStr">
        <is>
          <t>Active ingredient</t>
        </is>
      </c>
      <c r="AA2318" t="inlineStr">
        <is>
          <t>&gt;</t>
        </is>
      </c>
      <c r="AB2318" t="n">
        <v>1.19</v>
      </c>
      <c r="AC2318"/>
      <c r="AD2318"/>
      <c r="AE2318"/>
      <c r="AF2318"/>
      <c r="AG2318" t="inlineStr">
        <is>
          <t>AI mg/L</t>
        </is>
      </c>
      <c r="AH2318"/>
      <c r="AI2318"/>
      <c r="AJ2318"/>
      <c r="AK2318"/>
      <c r="AL2318"/>
      <c r="AM2318"/>
      <c r="AN2318"/>
      <c r="AO2318"/>
      <c r="AP2318"/>
      <c r="AQ2318"/>
      <c r="AR2318"/>
      <c r="AS2318"/>
      <c r="AT2318"/>
      <c r="AU2318"/>
      <c r="AV2318"/>
      <c r="AW2318"/>
      <c r="AX2318" t="inlineStr">
        <is>
          <t>Mortality</t>
        </is>
      </c>
      <c r="AY2318" t="inlineStr">
        <is>
          <t>Mortality</t>
        </is>
      </c>
      <c r="AZ2318" t="inlineStr">
        <is>
          <t>LC50</t>
        </is>
      </c>
      <c r="BA2318"/>
      <c r="BB2318" t="n">
        <v>4.0</v>
      </c>
      <c r="BC2318"/>
      <c r="BD2318"/>
      <c r="BE2318"/>
      <c r="BF2318"/>
      <c r="BG2318" t="inlineStr">
        <is>
          <t>Day(s)</t>
        </is>
      </c>
      <c r="BH2318" t="inlineStr">
        <is>
          <t>Pure</t>
        </is>
      </c>
      <c r="BI2318" t="inlineStr">
        <is>
          <t>DTXSID2021103</t>
        </is>
      </c>
      <c r="BJ2318"/>
      <c r="BK2318"/>
      <c r="BL2318"/>
      <c r="BM2318"/>
      <c r="BN2318"/>
      <c r="BO2318"/>
      <c r="BP2318"/>
      <c r="BQ2318"/>
      <c r="BR2318"/>
      <c r="BS2318"/>
      <c r="BT2318" t="inlineStr">
        <is>
          <t>--</t>
        </is>
      </c>
      <c r="BU2318"/>
      <c r="BV2318"/>
      <c r="BW2318"/>
      <c r="BX2318"/>
      <c r="BY2318"/>
      <c r="BZ2318"/>
      <c r="CA2318"/>
      <c r="CB2318"/>
      <c r="CC2318"/>
      <c r="CD2318"/>
      <c r="CE2318"/>
      <c r="CF2318"/>
      <c r="CG2318"/>
      <c r="CH2318"/>
      <c r="CI2318"/>
      <c r="CJ2318"/>
      <c r="CK2318" t="inlineStr">
        <is>
          <t>Brooke,L.T.</t>
        </is>
      </c>
      <c r="CL2318" t="n">
        <v>17138.0</v>
      </c>
      <c r="CM2318" t="inlineStr">
        <is>
          <t>Results of Freshwater Exposures with the Chemicals Atrazine, Biphenyl, Butachlor, Carbaryl, Carbazole, Dibenzofuran, 3,3'-Dichlorobenzidine, Dichlorvos, 1,2-Epoxyethylbenzene (Styrene Oxide), Isophorone, Isopropalin, Ox</t>
        </is>
      </c>
      <c r="CN2318" t="inlineStr">
        <is>
          <t>Center for Lake Superior Environmental Studies, University of Wisconsin, Superior, WI:110 p.</t>
        </is>
      </c>
      <c r="CO2318" t="n">
        <v>1991.0</v>
      </c>
      <c r="CP2318" t="inlineStr">
        <is>
          <t>Brooke,L.T. (1991). Results of Freshwater Exposures with the Chemicals Atrazine, Biphenyl, Butachlor, Carbaryl, Carbazole, Dibenzofuran, 3,3'-Dichlorobenzidine, Dichlorvos, 1,2-Epoxyethylbenzene (Styrene Oxide), Isophorone, Isopropalin, Ox. Center for Lake Superior Environmental Studies, University of Wisconsin, Superior, WI, 110 p. ECOREF#:17138</t>
        </is>
      </c>
    </row>
    <row r="2319">
      <c r="A2319" t="n">
        <v>1825214.0</v>
      </c>
      <c r="B2319" t="inlineStr">
        <is>
          <t>1,2,3,4,5-Pentachloro-6-methoxybenzene</t>
        </is>
      </c>
      <c r="C2319"/>
      <c r="D2319" t="inlineStr">
        <is>
          <t>Measured</t>
        </is>
      </c>
      <c r="E2319" t="inlineStr">
        <is>
          <t>Not coded</t>
        </is>
      </c>
      <c r="F2319"/>
      <c r="G2319" t="n">
        <v>100.0</v>
      </c>
      <c r="H2319"/>
      <c r="I2319"/>
      <c r="J2319"/>
      <c r="K2319"/>
      <c r="L2319" t="inlineStr">
        <is>
          <t>Pimephales promelas</t>
        </is>
      </c>
      <c r="M2319" t="inlineStr">
        <is>
          <t>Fathead Minnow</t>
        </is>
      </c>
      <c r="N2319"/>
      <c r="O2319"/>
      <c r="P2319" t="n">
        <v>30.0</v>
      </c>
      <c r="Q2319"/>
      <c r="R2319"/>
      <c r="S2319"/>
      <c r="T2319"/>
      <c r="U2319" t="inlineStr">
        <is>
          <t>Day(s)</t>
        </is>
      </c>
      <c r="V2319" t="inlineStr">
        <is>
          <t>Flow-through</t>
        </is>
      </c>
      <c r="W2319" t="inlineStr">
        <is>
          <t>Fresh water</t>
        </is>
      </c>
      <c r="X2319" t="inlineStr">
        <is>
          <t>Lab</t>
        </is>
      </c>
      <c r="Y2319"/>
      <c r="Z2319" t="inlineStr">
        <is>
          <t>Active ingredient</t>
        </is>
      </c>
      <c r="AA2319"/>
      <c r="AB2319" t="n">
        <v>0.65</v>
      </c>
      <c r="AC2319"/>
      <c r="AD2319" t="n">
        <v>0.5</v>
      </c>
      <c r="AE2319"/>
      <c r="AF2319" t="n">
        <v>0.84</v>
      </c>
      <c r="AG2319" t="inlineStr">
        <is>
          <t>AI mg/L</t>
        </is>
      </c>
      <c r="AH2319"/>
      <c r="AI2319"/>
      <c r="AJ2319"/>
      <c r="AK2319"/>
      <c r="AL2319"/>
      <c r="AM2319"/>
      <c r="AN2319"/>
      <c r="AO2319"/>
      <c r="AP2319"/>
      <c r="AQ2319"/>
      <c r="AR2319"/>
      <c r="AS2319"/>
      <c r="AT2319"/>
      <c r="AU2319"/>
      <c r="AV2319"/>
      <c r="AW2319"/>
      <c r="AX2319" t="inlineStr">
        <is>
          <t>Mortality</t>
        </is>
      </c>
      <c r="AY2319" t="inlineStr">
        <is>
          <t>Mortality</t>
        </is>
      </c>
      <c r="AZ2319" t="inlineStr">
        <is>
          <t>LC50</t>
        </is>
      </c>
      <c r="BA2319"/>
      <c r="BB2319" t="n">
        <v>4.0</v>
      </c>
      <c r="BC2319"/>
      <c r="BD2319"/>
      <c r="BE2319"/>
      <c r="BF2319"/>
      <c r="BG2319" t="inlineStr">
        <is>
          <t>Day(s)</t>
        </is>
      </c>
      <c r="BH2319" t="inlineStr">
        <is>
          <t>Pure</t>
        </is>
      </c>
      <c r="BI2319" t="inlineStr">
        <is>
          <t>DTXSID2021103</t>
        </is>
      </c>
      <c r="BJ2319"/>
      <c r="BK2319"/>
      <c r="BL2319"/>
      <c r="BM2319"/>
      <c r="BN2319"/>
      <c r="BO2319"/>
      <c r="BP2319"/>
      <c r="BQ2319"/>
      <c r="BR2319"/>
      <c r="BS2319"/>
      <c r="BT2319" t="inlineStr">
        <is>
          <t>--</t>
        </is>
      </c>
      <c r="BU2319"/>
      <c r="BV2319"/>
      <c r="BW2319"/>
      <c r="BX2319"/>
      <c r="BY2319"/>
      <c r="BZ2319"/>
      <c r="CA2319"/>
      <c r="CB2319"/>
      <c r="CC2319"/>
      <c r="CD2319"/>
      <c r="CE2319"/>
      <c r="CF2319"/>
      <c r="CG2319"/>
      <c r="CH2319"/>
      <c r="CI2319"/>
      <c r="CJ2319"/>
      <c r="CK2319" t="inlineStr">
        <is>
          <t>Brooke,L.T.</t>
        </is>
      </c>
      <c r="CL2319" t="n">
        <v>17138.0</v>
      </c>
      <c r="CM2319" t="inlineStr">
        <is>
          <t>Results of Freshwater Exposures with the Chemicals Atrazine, Biphenyl, Butachlor, Carbaryl, Carbazole, Dibenzofuran, 3,3'-Dichlorobenzidine, Dichlorvos, 1,2-Epoxyethylbenzene (Styrene Oxide), Isophorone, Isopropalin, Ox</t>
        </is>
      </c>
      <c r="CN2319" t="inlineStr">
        <is>
          <t>Center for Lake Superior Environmental Studies, University of Wisconsin, Superior, WI:110 p.</t>
        </is>
      </c>
      <c r="CO2319" t="n">
        <v>1991.0</v>
      </c>
      <c r="CP2319" t="inlineStr">
        <is>
          <t>Brooke,L.T. (1991). Results of Freshwater Exposures with the Chemicals Atrazine, Biphenyl, Butachlor, Carbaryl, Carbazole, Dibenzofuran, 3,3'-Dichlorobenzidine, Dichlorvos, 1,2-Epoxyethylbenzene (Styrene Oxide), Isophorone, Isopropalin, Ox. Center for Lake Superior Environmental Studies, University of Wisconsin, Superior, WI, 110 p. ECOREF#:17138</t>
        </is>
      </c>
    </row>
    <row r="2320">
      <c r="A2320" t="n">
        <v>1861401.0</v>
      </c>
      <c r="B2320" t="inlineStr">
        <is>
          <t>N-Butyl-N-ethyl-2,6-dinitro-4-(trifluoromethyl)benzenamine</t>
        </is>
      </c>
      <c r="C2320"/>
      <c r="D2320" t="inlineStr">
        <is>
          <t>Not reported</t>
        </is>
      </c>
      <c r="E2320" t="inlineStr">
        <is>
          <t>Not coded</t>
        </is>
      </c>
      <c r="F2320"/>
      <c r="G2320" t="n">
        <v>100.0</v>
      </c>
      <c r="H2320"/>
      <c r="I2320"/>
      <c r="J2320"/>
      <c r="K2320"/>
      <c r="L2320" t="inlineStr">
        <is>
          <t>Pimephales promelas</t>
        </is>
      </c>
      <c r="M2320" t="inlineStr">
        <is>
          <t>Fathead Minnow</t>
        </is>
      </c>
      <c r="N2320"/>
      <c r="O2320"/>
      <c r="P2320"/>
      <c r="Q2320"/>
      <c r="R2320"/>
      <c r="S2320"/>
      <c r="T2320"/>
      <c r="U2320"/>
      <c r="V2320" t="inlineStr">
        <is>
          <t>Static</t>
        </is>
      </c>
      <c r="W2320" t="inlineStr">
        <is>
          <t>Fresh water</t>
        </is>
      </c>
      <c r="X2320" t="inlineStr">
        <is>
          <t>Lab</t>
        </is>
      </c>
      <c r="Y2320"/>
      <c r="Z2320" t="inlineStr">
        <is>
          <t>Active ingredient</t>
        </is>
      </c>
      <c r="AA2320"/>
      <c r="AB2320" t="n">
        <v>0.1</v>
      </c>
      <c r="AC2320"/>
      <c r="AD2320" t="n">
        <v>0.1</v>
      </c>
      <c r="AE2320"/>
      <c r="AF2320" t="n">
        <v>1.0</v>
      </c>
      <c r="AG2320" t="inlineStr">
        <is>
          <t>AI mg/L</t>
        </is>
      </c>
      <c r="AH2320"/>
      <c r="AI2320"/>
      <c r="AJ2320"/>
      <c r="AK2320"/>
      <c r="AL2320"/>
      <c r="AM2320"/>
      <c r="AN2320"/>
      <c r="AO2320"/>
      <c r="AP2320"/>
      <c r="AQ2320"/>
      <c r="AR2320"/>
      <c r="AS2320"/>
      <c r="AT2320"/>
      <c r="AU2320"/>
      <c r="AV2320"/>
      <c r="AW2320"/>
      <c r="AX2320" t="inlineStr">
        <is>
          <t>Mortality</t>
        </is>
      </c>
      <c r="AY2320" t="inlineStr">
        <is>
          <t>Mortality</t>
        </is>
      </c>
      <c r="AZ2320" t="inlineStr">
        <is>
          <t>LC50</t>
        </is>
      </c>
      <c r="BA2320"/>
      <c r="BB2320" t="n">
        <v>4.0</v>
      </c>
      <c r="BC2320"/>
      <c r="BD2320"/>
      <c r="BE2320"/>
      <c r="BF2320"/>
      <c r="BG2320" t="inlineStr">
        <is>
          <t>Day(s)</t>
        </is>
      </c>
      <c r="BH2320" t="inlineStr">
        <is>
          <t>Pure</t>
        </is>
      </c>
      <c r="BI2320" t="inlineStr">
        <is>
          <t>DTXSID3023899</t>
        </is>
      </c>
      <c r="BJ2320"/>
      <c r="BK2320"/>
      <c r="BL2320"/>
      <c r="BM2320"/>
      <c r="BN2320"/>
      <c r="BO2320"/>
      <c r="BP2320"/>
      <c r="BQ2320"/>
      <c r="BR2320"/>
      <c r="BS2320"/>
      <c r="BT2320" t="inlineStr">
        <is>
          <t>--</t>
        </is>
      </c>
      <c r="BU2320"/>
      <c r="BV2320"/>
      <c r="BW2320"/>
      <c r="BX2320"/>
      <c r="BY2320"/>
      <c r="BZ2320"/>
      <c r="CA2320"/>
      <c r="CB2320"/>
      <c r="CC2320"/>
      <c r="CD2320"/>
      <c r="CE2320"/>
      <c r="CF2320"/>
      <c r="CG2320"/>
      <c r="CH2320"/>
      <c r="CI2320"/>
      <c r="CJ2320"/>
      <c r="CK2320" t="inlineStr">
        <is>
          <t>Mayer,F.L.,Jr., and M.R. Ellersieck</t>
        </is>
      </c>
      <c r="CL2320" t="n">
        <v>6797.0</v>
      </c>
      <c r="CM2320" t="inlineStr">
        <is>
          <t>Manual of Acute Toxicity: Interpretation and Data Base for 410 Chemicals and 66 Species of Freshwater Animals</t>
        </is>
      </c>
      <c r="CN2320" t="inlineStr">
        <is>
          <t>USDI Fish and Wildlife Service, Publication No.160, Washington, DC:505 p.</t>
        </is>
      </c>
      <c r="CO2320" t="n">
        <v>1986.0</v>
      </c>
      <c r="CP2320" t="inlineStr">
        <is>
          <t>Mayer,F.L.,Jr., and M.R. Ellersieck (1986). Manual of Acute Toxicity: Interpretation and Data Base for 410 Chemicals and 66 Species of Freshwater Animals. USDI Fish and Wildlife Service, Publication No.160, Washington, DC, 505 p. ECOREF#:6797</t>
        </is>
      </c>
    </row>
    <row r="2321">
      <c r="A2321" t="n">
        <v>1871574.0</v>
      </c>
      <c r="B2321" t="inlineStr">
        <is>
          <t>3-Chloro-2-chloromethyl-1-propene</t>
        </is>
      </c>
      <c r="C2321"/>
      <c r="D2321" t="inlineStr">
        <is>
          <t>Measured</t>
        </is>
      </c>
      <c r="E2321" t="inlineStr">
        <is>
          <t>Not reported</t>
        </is>
      </c>
      <c r="F2321" t="inlineStr">
        <is>
          <t>&gt;</t>
        </is>
      </c>
      <c r="G2321" t="n">
        <v>99.0</v>
      </c>
      <c r="H2321"/>
      <c r="I2321"/>
      <c r="J2321"/>
      <c r="K2321"/>
      <c r="L2321" t="inlineStr">
        <is>
          <t>Pimephales promelas</t>
        </is>
      </c>
      <c r="M2321" t="inlineStr">
        <is>
          <t>Fathead Minnow</t>
        </is>
      </c>
      <c r="N2321"/>
      <c r="O2321"/>
      <c r="P2321" t="n">
        <v>28.0</v>
      </c>
      <c r="Q2321"/>
      <c r="R2321"/>
      <c r="S2321"/>
      <c r="T2321"/>
      <c r="U2321" t="inlineStr">
        <is>
          <t>Day(s)</t>
        </is>
      </c>
      <c r="V2321" t="inlineStr">
        <is>
          <t>Flow-through</t>
        </is>
      </c>
      <c r="W2321" t="inlineStr">
        <is>
          <t>Fresh water</t>
        </is>
      </c>
      <c r="X2321" t="inlineStr">
        <is>
          <t>Lab</t>
        </is>
      </c>
      <c r="Y2321"/>
      <c r="Z2321" t="inlineStr">
        <is>
          <t>Active ingredient</t>
        </is>
      </c>
      <c r="AA2321"/>
      <c r="AB2321" t="n">
        <v>0.189</v>
      </c>
      <c r="AC2321"/>
      <c r="AD2321" t="n">
        <v>0.172</v>
      </c>
      <c r="AE2321"/>
      <c r="AF2321" t="n">
        <v>0.206</v>
      </c>
      <c r="AG2321" t="inlineStr">
        <is>
          <t>AI mg/L</t>
        </is>
      </c>
      <c r="AH2321"/>
      <c r="AI2321"/>
      <c r="AJ2321"/>
      <c r="AK2321"/>
      <c r="AL2321"/>
      <c r="AM2321"/>
      <c r="AN2321"/>
      <c r="AO2321"/>
      <c r="AP2321"/>
      <c r="AQ2321"/>
      <c r="AR2321"/>
      <c r="AS2321"/>
      <c r="AT2321"/>
      <c r="AU2321"/>
      <c r="AV2321"/>
      <c r="AW2321"/>
      <c r="AX2321" t="inlineStr">
        <is>
          <t>Mortality</t>
        </is>
      </c>
      <c r="AY2321" t="inlineStr">
        <is>
          <t>Mortality</t>
        </is>
      </c>
      <c r="AZ2321" t="inlineStr">
        <is>
          <t>LC50</t>
        </is>
      </c>
      <c r="BA2321"/>
      <c r="BB2321" t="n">
        <v>4.0</v>
      </c>
      <c r="BC2321"/>
      <c r="BD2321"/>
      <c r="BE2321"/>
      <c r="BF2321"/>
      <c r="BG2321" t="inlineStr">
        <is>
          <t>Day(s)</t>
        </is>
      </c>
      <c r="BH2321"/>
      <c r="BI2321" t="inlineStr">
        <is>
          <t>DTXSID3022166</t>
        </is>
      </c>
      <c r="BJ2321"/>
      <c r="BK2321"/>
      <c r="BL2321" t="inlineStr">
        <is>
          <t>Acute</t>
        </is>
      </c>
      <c r="BM2321"/>
      <c r="BN2321"/>
      <c r="BO2321"/>
      <c r="BP2321"/>
      <c r="BQ2321"/>
      <c r="BR2321"/>
      <c r="BS2321"/>
      <c r="BT2321" t="inlineStr">
        <is>
          <t>--</t>
        </is>
      </c>
      <c r="BU2321"/>
      <c r="BV2321"/>
      <c r="BW2321"/>
      <c r="BX2321"/>
      <c r="BY2321"/>
      <c r="BZ2321"/>
      <c r="CA2321"/>
      <c r="CB2321"/>
      <c r="CC2321"/>
      <c r="CD2321"/>
      <c r="CE2321"/>
      <c r="CF2321"/>
      <c r="CG2321"/>
      <c r="CH2321"/>
      <c r="CI2321"/>
      <c r="CJ2321" t="inlineStr">
        <is>
          <t xml:space="preserve">SOURCE/FROM US EPA ENVIRONMENTAL RESEARCH LABORATORY-DULUTH AND THE UNIVERSITY OF WISCONSIN-SUPERIOR CAMPUS//MEDIA/ LAKE SUPERIOR WATER OR DECHLORINATED WATER//   </t>
        </is>
      </c>
      <c r="CK2321" t="inlineStr">
        <is>
          <t>Geiger,D.L., S.H. Poirier, L.T. Brooke, and D.J. Call</t>
        </is>
      </c>
      <c r="CL2321" t="n">
        <v>12858.0</v>
      </c>
      <c r="CM2321" t="inlineStr">
        <is>
          <t>Acute Toxicities of Organic Chemicals to Fathead Minnows (Pimephales promelas) Volume III</t>
        </is>
      </c>
      <c r="CN2321" t="inlineStr">
        <is>
          <t>Center for Lake Superior Environmental Studies, University of Wisconsin, Superior, WI:328 p.</t>
        </is>
      </c>
      <c r="CO2321" t="n">
        <v>1986.0</v>
      </c>
      <c r="CP2321" t="inlineStr">
        <is>
          <t>Geiger,D.L., S.H. Poirier, L.T. Brooke, and D.J. Call (1986). Acute Toxicities of Organic Chemicals to Fathead Minnows (Pimephales promelas) Volume III. Center for Lake Superior Environmental Studies, University of Wisconsin, Superior, WI, 328 p. ECOREF#:12858</t>
        </is>
      </c>
    </row>
    <row r="2322">
      <c r="A2322" t="n">
        <v>1891958.0</v>
      </c>
      <c r="B2322" t="inlineStr">
        <is>
          <t>3,5-Dichloro-4-hydroxybenzonitrile</t>
        </is>
      </c>
      <c r="C2322"/>
      <c r="D2322" t="inlineStr">
        <is>
          <t>Measured</t>
        </is>
      </c>
      <c r="E2322" t="inlineStr">
        <is>
          <t>Not coded</t>
        </is>
      </c>
      <c r="F2322"/>
      <c r="G2322" t="n">
        <v>95.0</v>
      </c>
      <c r="H2322"/>
      <c r="I2322"/>
      <c r="J2322"/>
      <c r="K2322"/>
      <c r="L2322" t="inlineStr">
        <is>
          <t>Pimephales promelas</t>
        </is>
      </c>
      <c r="M2322" t="inlineStr">
        <is>
          <t>Fathead Minnow</t>
        </is>
      </c>
      <c r="N2322"/>
      <c r="O2322"/>
      <c r="P2322" t="n">
        <v>31.0</v>
      </c>
      <c r="Q2322"/>
      <c r="R2322"/>
      <c r="S2322"/>
      <c r="T2322"/>
      <c r="U2322" t="inlineStr">
        <is>
          <t>Day(s)</t>
        </is>
      </c>
      <c r="V2322" t="inlineStr">
        <is>
          <t>Flow-through</t>
        </is>
      </c>
      <c r="W2322" t="inlineStr">
        <is>
          <t>Fresh water</t>
        </is>
      </c>
      <c r="X2322" t="inlineStr">
        <is>
          <t>Lab</t>
        </is>
      </c>
      <c r="Y2322"/>
      <c r="Z2322" t="inlineStr">
        <is>
          <t>Active ingredient</t>
        </is>
      </c>
      <c r="AA2322"/>
      <c r="AB2322" t="n">
        <v>24.3</v>
      </c>
      <c r="AC2322"/>
      <c r="AD2322" t="n">
        <v>21.4</v>
      </c>
      <c r="AE2322"/>
      <c r="AF2322" t="n">
        <v>27.5</v>
      </c>
      <c r="AG2322" t="inlineStr">
        <is>
          <t>AI mg/L</t>
        </is>
      </c>
      <c r="AH2322"/>
      <c r="AI2322"/>
      <c r="AJ2322"/>
      <c r="AK2322"/>
      <c r="AL2322"/>
      <c r="AM2322"/>
      <c r="AN2322"/>
      <c r="AO2322"/>
      <c r="AP2322"/>
      <c r="AQ2322"/>
      <c r="AR2322"/>
      <c r="AS2322"/>
      <c r="AT2322"/>
      <c r="AU2322"/>
      <c r="AV2322"/>
      <c r="AW2322"/>
      <c r="AX2322" t="inlineStr">
        <is>
          <t>Mortality</t>
        </is>
      </c>
      <c r="AY2322" t="inlineStr">
        <is>
          <t>Mortality</t>
        </is>
      </c>
      <c r="AZ2322" t="inlineStr">
        <is>
          <t>LC50</t>
        </is>
      </c>
      <c r="BA2322"/>
      <c r="BB2322" t="n">
        <v>4.0</v>
      </c>
      <c r="BC2322"/>
      <c r="BD2322"/>
      <c r="BE2322"/>
      <c r="BF2322"/>
      <c r="BG2322" t="inlineStr">
        <is>
          <t>Day(s)</t>
        </is>
      </c>
      <c r="BH2322" t="inlineStr">
        <is>
          <t>Pure</t>
        </is>
      </c>
      <c r="BI2322" t="inlineStr">
        <is>
          <t>DTXSID8022167</t>
        </is>
      </c>
      <c r="BJ2322"/>
      <c r="BK2322"/>
      <c r="BL2322"/>
      <c r="BM2322"/>
      <c r="BN2322"/>
      <c r="BO2322"/>
      <c r="BP2322"/>
      <c r="BQ2322"/>
      <c r="BR2322"/>
      <c r="BS2322"/>
      <c r="BT2322" t="inlineStr">
        <is>
          <t>--</t>
        </is>
      </c>
      <c r="BU2322"/>
      <c r="BV2322"/>
      <c r="BW2322"/>
      <c r="BX2322"/>
      <c r="BY2322"/>
      <c r="BZ2322"/>
      <c r="CA2322"/>
      <c r="CB2322"/>
      <c r="CC2322"/>
      <c r="CD2322"/>
      <c r="CE2322"/>
      <c r="CF2322"/>
      <c r="CG2322"/>
      <c r="CH2322"/>
      <c r="CI2322" t="inlineStr">
        <is>
          <t xml:space="preserve"> Affected fish lost schooling behavior, were hyperactive and overreactive to external stimuli, swam near the tank surface and had increased respiration.  Equilibrium loss was not observed prior to death.  NaOH was used to increase the// </t>
        </is>
      </c>
      <c r="CJ2322" t="inlineStr">
        <is>
          <t xml:space="preserve">   Affected fish lost schooling behavior, were hyperactive and overreactive to external stimuli, swam near the tank surface and had increased respiration.  Equilibrium loss was not observed prior to death.  NaOH was used to increase the// </t>
        </is>
      </c>
      <c r="CK2322" t="inlineStr">
        <is>
          <t>Geiger,D.L., L.T. Brooke, and D.J. Call</t>
        </is>
      </c>
      <c r="CL2322" t="n">
        <v>3217.0</v>
      </c>
      <c r="CM2322" t="inlineStr">
        <is>
          <t>Acute Toxicities of Organic Chemicals to Fathead Minnows (Pimephales promelas), Volume V</t>
        </is>
      </c>
      <c r="CN2322" t="inlineStr">
        <is>
          <t>Center for Lake Superior Environmental Studies, University of Wisconsin, Superior, WI:332 p.</t>
        </is>
      </c>
      <c r="CO2322" t="n">
        <v>1990.0</v>
      </c>
      <c r="CP2322" t="inlineStr">
        <is>
          <t>Geiger,D.L., L.T. Brooke, and D.J. Call (1990). Acute Toxicities of Organic Chemicals to Fathead Minnows (Pimephales promelas), Volume V. Center for Lake Superior Environmental Studies, University of Wisconsin, Superior, WI, 332 p. ECOREF#:3217</t>
        </is>
      </c>
    </row>
    <row r="2323">
      <c r="A2323" t="n">
        <v>1897456.0</v>
      </c>
      <c r="B2323" t="inlineStr">
        <is>
          <t>2,4,5,6-Tetrachloro-1,3-benzenedicarbonitrile</t>
        </is>
      </c>
      <c r="C2323"/>
      <c r="D2323" t="inlineStr">
        <is>
          <t>Chemical analysis reported</t>
        </is>
      </c>
      <c r="E2323" t="inlineStr">
        <is>
          <t>Not reported</t>
        </is>
      </c>
      <c r="F2323"/>
      <c r="G2323" t="n">
        <v>12.9</v>
      </c>
      <c r="H2323"/>
      <c r="I2323"/>
      <c r="J2323"/>
      <c r="K2323"/>
      <c r="L2323" t="inlineStr">
        <is>
          <t>Pimephales promelas</t>
        </is>
      </c>
      <c r="M2323" t="inlineStr">
        <is>
          <t>Fathead Minnow</t>
        </is>
      </c>
      <c r="N2323"/>
      <c r="O2323" t="inlineStr">
        <is>
          <t>&lt;</t>
        </is>
      </c>
      <c r="P2323" t="n">
        <v>24.0</v>
      </c>
      <c r="Q2323"/>
      <c r="R2323"/>
      <c r="S2323"/>
      <c r="T2323"/>
      <c r="U2323" t="inlineStr">
        <is>
          <t>Hour(s)</t>
        </is>
      </c>
      <c r="V2323" t="inlineStr">
        <is>
          <t>Renewal</t>
        </is>
      </c>
      <c r="W2323" t="inlineStr">
        <is>
          <t>Fresh water</t>
        </is>
      </c>
      <c r="X2323" t="inlineStr">
        <is>
          <t>Lab</t>
        </is>
      </c>
      <c r="Y2323" t="n">
        <v>10.0</v>
      </c>
      <c r="Z2323" t="inlineStr">
        <is>
          <t>Active ingredient</t>
        </is>
      </c>
      <c r="AA2323"/>
      <c r="AB2323" t="n">
        <v>0.0226</v>
      </c>
      <c r="AC2323"/>
      <c r="AD2323"/>
      <c r="AE2323"/>
      <c r="AF2323"/>
      <c r="AG2323" t="inlineStr">
        <is>
          <t>AI mg/L</t>
        </is>
      </c>
      <c r="AH2323"/>
      <c r="AI2323"/>
      <c r="AJ2323"/>
      <c r="AK2323"/>
      <c r="AL2323"/>
      <c r="AM2323"/>
      <c r="AN2323"/>
      <c r="AO2323"/>
      <c r="AP2323"/>
      <c r="AQ2323"/>
      <c r="AR2323"/>
      <c r="AS2323"/>
      <c r="AT2323"/>
      <c r="AU2323"/>
      <c r="AV2323"/>
      <c r="AW2323"/>
      <c r="AX2323" t="inlineStr">
        <is>
          <t>Mortality</t>
        </is>
      </c>
      <c r="AY2323" t="inlineStr">
        <is>
          <t>Mortality</t>
        </is>
      </c>
      <c r="AZ2323" t="inlineStr">
        <is>
          <t>LC50</t>
        </is>
      </c>
      <c r="BA2323"/>
      <c r="BB2323" t="n">
        <v>4.0</v>
      </c>
      <c r="BC2323"/>
      <c r="BD2323"/>
      <c r="BE2323"/>
      <c r="BF2323"/>
      <c r="BG2323" t="inlineStr">
        <is>
          <t>Day(s)</t>
        </is>
      </c>
      <c r="BH2323"/>
      <c r="BI2323" t="inlineStr">
        <is>
          <t>DTXSID0020319</t>
        </is>
      </c>
      <c r="BJ2323" t="inlineStr">
        <is>
          <t>10.1016/S0147-6513(02)00073-8</t>
        </is>
      </c>
      <c r="BK2323"/>
      <c r="BL2323"/>
      <c r="BM2323" t="inlineStr">
        <is>
          <t>OR</t>
        </is>
      </c>
      <c r="BN2323"/>
      <c r="BO2323"/>
      <c r="BP2323"/>
      <c r="BQ2323"/>
      <c r="BR2323"/>
      <c r="BS2323"/>
      <c r="BT2323" t="inlineStr">
        <is>
          <t>--</t>
        </is>
      </c>
      <c r="BU2323"/>
      <c r="BV2323"/>
      <c r="BW2323"/>
      <c r="BX2323"/>
      <c r="BY2323"/>
      <c r="BZ2323"/>
      <c r="CA2323"/>
      <c r="CB2323"/>
      <c r="CC2323"/>
      <c r="CD2323"/>
      <c r="CE2323"/>
      <c r="CF2323"/>
      <c r="CG2323"/>
      <c r="CH2323"/>
      <c r="CI2323"/>
      <c r="CJ2323" t="inlineStr">
        <is>
          <t xml:space="preserve">SOURCE/DEPT OF ENVIRONMENTAL TOXICOLOGY, CLEMSON UNIVERSITY//MEDIA/MODERATELY HARD WELL WATER//   </t>
        </is>
      </c>
      <c r="CK2323" t="inlineStr">
        <is>
          <t>Sherrard,R.M., C.L. Murray-Gulde, J.H.,Jr. Rodgers, and Y.T. Shah</t>
        </is>
      </c>
      <c r="CL2323" t="n">
        <v>72623.0</v>
      </c>
      <c r="CM2323" t="inlineStr">
        <is>
          <t>Comparative Toxicity of Chlorothalonil: Ceriodaphnia dubia and Pimephales promelas</t>
        </is>
      </c>
      <c r="CN2323" t="inlineStr">
        <is>
          <t>Ecotoxicol. Environ. Saf.56(3): 327-333</t>
        </is>
      </c>
      <c r="CO2323" t="n">
        <v>2003.0</v>
      </c>
      <c r="CP2323" t="inlineStr">
        <is>
          <t>Sherrard,R.M., C.L. Murray-Gulde, J.H.,Jr. Rodgers, and Y.T. Shah (2003). Comparative Toxicity of Chlorothalonil: Ceriodaphnia dubia and Pimephales promelas. Ecotoxicol. Environ. Saf., 56, (3), 327-333. doi:10.1016/S0147-6513(02)00073-8. ECOREF#:72623</t>
        </is>
      </c>
    </row>
    <row r="2324">
      <c r="A2324" t="n">
        <v>1897456.0</v>
      </c>
      <c r="B2324" t="inlineStr">
        <is>
          <t>2,4,5,6-Tetrachloro-1,3-benzenedicarbonitrile</t>
        </is>
      </c>
      <c r="C2324"/>
      <c r="D2324" t="inlineStr">
        <is>
          <t>Unmeasured</t>
        </is>
      </c>
      <c r="E2324" t="inlineStr">
        <is>
          <t>Not reported</t>
        </is>
      </c>
      <c r="F2324"/>
      <c r="G2324" t="n">
        <v>12.9</v>
      </c>
      <c r="H2324"/>
      <c r="I2324"/>
      <c r="J2324"/>
      <c r="K2324"/>
      <c r="L2324" t="inlineStr">
        <is>
          <t>Pimephales promelas</t>
        </is>
      </c>
      <c r="M2324" t="inlineStr">
        <is>
          <t>Fathead Minnow</t>
        </is>
      </c>
      <c r="N2324"/>
      <c r="O2324" t="inlineStr">
        <is>
          <t>&lt;</t>
        </is>
      </c>
      <c r="P2324" t="n">
        <v>24.0</v>
      </c>
      <c r="Q2324"/>
      <c r="R2324"/>
      <c r="S2324"/>
      <c r="T2324"/>
      <c r="U2324" t="inlineStr">
        <is>
          <t>Hour(s)</t>
        </is>
      </c>
      <c r="V2324" t="inlineStr">
        <is>
          <t>Renewal</t>
        </is>
      </c>
      <c r="W2324" t="inlineStr">
        <is>
          <t>Fresh water</t>
        </is>
      </c>
      <c r="X2324" t="inlineStr">
        <is>
          <t>Lab</t>
        </is>
      </c>
      <c r="Y2324" t="n">
        <v>10.0</v>
      </c>
      <c r="Z2324" t="inlineStr">
        <is>
          <t>Formulation</t>
        </is>
      </c>
      <c r="AA2324"/>
      <c r="AB2324" t="n">
        <v>0.0226</v>
      </c>
      <c r="AC2324"/>
      <c r="AD2324"/>
      <c r="AE2324"/>
      <c r="AF2324"/>
      <c r="AG2324" t="inlineStr">
        <is>
          <t>AI mg/L</t>
        </is>
      </c>
      <c r="AH2324"/>
      <c r="AI2324"/>
      <c r="AJ2324"/>
      <c r="AK2324"/>
      <c r="AL2324"/>
      <c r="AM2324"/>
      <c r="AN2324"/>
      <c r="AO2324"/>
      <c r="AP2324"/>
      <c r="AQ2324"/>
      <c r="AR2324"/>
      <c r="AS2324"/>
      <c r="AT2324"/>
      <c r="AU2324"/>
      <c r="AV2324"/>
      <c r="AW2324"/>
      <c r="AX2324" t="inlineStr">
        <is>
          <t>Mortality</t>
        </is>
      </c>
      <c r="AY2324" t="inlineStr">
        <is>
          <t>Mortality</t>
        </is>
      </c>
      <c r="AZ2324" t="inlineStr">
        <is>
          <t>LC50</t>
        </is>
      </c>
      <c r="BA2324"/>
      <c r="BB2324" t="n">
        <v>4.0</v>
      </c>
      <c r="BC2324"/>
      <c r="BD2324"/>
      <c r="BE2324"/>
      <c r="BF2324"/>
      <c r="BG2324" t="inlineStr">
        <is>
          <t>Day(s)</t>
        </is>
      </c>
      <c r="BH2324" t="inlineStr">
        <is>
          <t>Active ingredient</t>
        </is>
      </c>
      <c r="BI2324" t="inlineStr">
        <is>
          <t>DTXSID0020319</t>
        </is>
      </c>
      <c r="BJ2324" t="inlineStr">
        <is>
          <t>10.1002/tox.10091</t>
        </is>
      </c>
      <c r="BK2324"/>
      <c r="BL2324"/>
      <c r="BM2324"/>
      <c r="BN2324"/>
      <c r="BO2324"/>
      <c r="BP2324"/>
      <c r="BQ2324"/>
      <c r="BR2324"/>
      <c r="BS2324"/>
      <c r="BT2324" t="inlineStr">
        <is>
          <t>--</t>
        </is>
      </c>
      <c r="BU2324"/>
      <c r="BV2324"/>
      <c r="BW2324"/>
      <c r="BX2324"/>
      <c r="BY2324"/>
      <c r="BZ2324"/>
      <c r="CA2324"/>
      <c r="CB2324"/>
      <c r="CC2324"/>
      <c r="CD2324"/>
      <c r="CE2324"/>
      <c r="CF2324"/>
      <c r="CG2324"/>
      <c r="CH2324"/>
      <c r="CI2324"/>
      <c r="CJ2324"/>
      <c r="CK2324" t="inlineStr">
        <is>
          <t>Sherrard,R.M., C.L. Murray-Gulde, J.H.,Jr. Rodgers, and Y.T. Shah</t>
        </is>
      </c>
      <c r="CL2324" t="n">
        <v>101293.0</v>
      </c>
      <c r="CM2324" t="inlineStr">
        <is>
          <t>Comparative Toxicity of Chlorothalonil and Chlorpyrifos:  Ceriodaphnia dubia and Pimephales promelas</t>
        </is>
      </c>
      <c r="CN2324" t="inlineStr">
        <is>
          <t>Environ. Toxicol.17(6): 503-512</t>
        </is>
      </c>
      <c r="CO2324" t="n">
        <v>2002.0</v>
      </c>
      <c r="CP2324" t="inlineStr">
        <is>
          <t>Sherrard,R.M., C.L. Murray-Gulde, J.H.,Jr. Rodgers, and Y.T. Shah (2002). Comparative Toxicity of Chlorothalonil and Chlorpyrifos:  Ceriodaphnia dubia and Pimephales promelas. Environ. Toxicol., 17, (6), 503-512. doi:10.1002/tox.10091. ECOREF#:101293</t>
        </is>
      </c>
    </row>
    <row r="2325">
      <c r="A2325" t="n">
        <v>1912249.0</v>
      </c>
      <c r="B2325" t="inlineStr">
        <is>
          <t>6-Chloro-N-ethyl-N'-(1-methylethyl)-1,3,5-triazine-2,4-diamine</t>
        </is>
      </c>
      <c r="C2325" t="inlineStr">
        <is>
          <t>Technical grade, technical product, technical formulation</t>
        </is>
      </c>
      <c r="D2325" t="inlineStr">
        <is>
          <t>Measured</t>
        </is>
      </c>
      <c r="E2325" t="inlineStr">
        <is>
          <t>Not coded</t>
        </is>
      </c>
      <c r="F2325"/>
      <c r="G2325" t="n">
        <v>97.1</v>
      </c>
      <c r="H2325"/>
      <c r="I2325"/>
      <c r="J2325"/>
      <c r="K2325"/>
      <c r="L2325" t="inlineStr">
        <is>
          <t>Pimephales promelas</t>
        </is>
      </c>
      <c r="M2325" t="inlineStr">
        <is>
          <t>Fathead Minnow</t>
        </is>
      </c>
      <c r="N2325"/>
      <c r="O2325"/>
      <c r="P2325"/>
      <c r="Q2325"/>
      <c r="R2325"/>
      <c r="S2325"/>
      <c r="T2325"/>
      <c r="U2325"/>
      <c r="V2325" t="inlineStr">
        <is>
          <t>Flow-through</t>
        </is>
      </c>
      <c r="W2325" t="inlineStr">
        <is>
          <t>Fresh water</t>
        </is>
      </c>
      <c r="X2325" t="inlineStr">
        <is>
          <t>Lab</t>
        </is>
      </c>
      <c r="Y2325" t="n">
        <v>6.0</v>
      </c>
      <c r="Z2325" t="inlineStr">
        <is>
          <t>Active ingredient</t>
        </is>
      </c>
      <c r="AA2325"/>
      <c r="AB2325" t="n">
        <v>20.0</v>
      </c>
      <c r="AC2325"/>
      <c r="AD2325"/>
      <c r="AE2325"/>
      <c r="AF2325"/>
      <c r="AG2325" t="inlineStr">
        <is>
          <t>AI mg/L</t>
        </is>
      </c>
      <c r="AH2325"/>
      <c r="AI2325"/>
      <c r="AJ2325"/>
      <c r="AK2325"/>
      <c r="AL2325"/>
      <c r="AM2325"/>
      <c r="AN2325"/>
      <c r="AO2325"/>
      <c r="AP2325"/>
      <c r="AQ2325"/>
      <c r="AR2325"/>
      <c r="AS2325"/>
      <c r="AT2325"/>
      <c r="AU2325"/>
      <c r="AV2325"/>
      <c r="AW2325"/>
      <c r="AX2325" t="inlineStr">
        <is>
          <t>Mortality</t>
        </is>
      </c>
      <c r="AY2325" t="inlineStr">
        <is>
          <t>Mortality</t>
        </is>
      </c>
      <c r="AZ2325" t="inlineStr">
        <is>
          <t>LC50</t>
        </is>
      </c>
      <c r="BA2325"/>
      <c r="BB2325" t="n">
        <v>4.0</v>
      </c>
      <c r="BC2325"/>
      <c r="BD2325"/>
      <c r="BE2325"/>
      <c r="BF2325"/>
      <c r="BG2325" t="inlineStr">
        <is>
          <t>Day(s)</t>
        </is>
      </c>
      <c r="BH2325" t="inlineStr">
        <is>
          <t>Powder</t>
        </is>
      </c>
      <c r="BI2325" t="inlineStr">
        <is>
          <t>DTXSID9020112</t>
        </is>
      </c>
      <c r="BJ2325"/>
      <c r="BK2325"/>
      <c r="BL2325"/>
      <c r="BM2325"/>
      <c r="BN2325"/>
      <c r="BO2325"/>
      <c r="BP2325"/>
      <c r="BQ2325"/>
      <c r="BR2325"/>
      <c r="BS2325"/>
      <c r="BT2325" t="inlineStr">
        <is>
          <t>--</t>
        </is>
      </c>
      <c r="BU2325"/>
      <c r="BV2325"/>
      <c r="BW2325"/>
      <c r="BX2325"/>
      <c r="BY2325"/>
      <c r="BZ2325"/>
      <c r="CA2325"/>
      <c r="CB2325"/>
      <c r="CC2325"/>
      <c r="CD2325"/>
      <c r="CE2325"/>
      <c r="CF2325"/>
      <c r="CG2325"/>
      <c r="CH2325"/>
      <c r="CI2325" t="inlineStr">
        <is>
          <t xml:space="preserve"> CHAR/INGREDIENT//TIME/OTHER DURATIONS REPORTED//DNUM/6//DOSES/5.2/6.7/11/14/21 AI mg/L//</t>
        </is>
      </c>
      <c r="CJ2325" t="inlineStr">
        <is>
          <t xml:space="preserve">   CHAR/INGREDIENT//TIME/OTHER DURATIONS REPORTED//DNUM/6//DOSES/5.2/6.7/11/14/21 AI mg/L//</t>
        </is>
      </c>
      <c r="CK2325" t="inlineStr">
        <is>
          <t>Dionne,E.</t>
        </is>
      </c>
      <c r="CL2325" t="n">
        <v>78794.0</v>
      </c>
      <c r="CM2325" t="inlineStr">
        <is>
          <t>Chronic Toxicity to the Fathead Minnow (Pimephales promelas) During a Full Life-Cycle Exposure</t>
        </is>
      </c>
      <c r="CN2325" t="inlineStr">
        <is>
          <t>Lab.Study #92-7-4324,CIBA-GEIGY Corp., Greensboro, NC:439 p.</t>
        </is>
      </c>
      <c r="CO2325" t="n">
        <v>1992.0</v>
      </c>
      <c r="CP2325" t="inlineStr">
        <is>
          <t>Dionne,E. (1992). Chronic Toxicity to the Fathead Minnow (Pimephales promelas) During a Full Life-Cycle Exposure. Lab.Study #92-7-4324,CIBA-GEIGY Corp., Greensboro, NC, 439 p. ECOREF#:78794</t>
        </is>
      </c>
    </row>
    <row r="2326">
      <c r="A2326" t="n">
        <v>1912249.0</v>
      </c>
      <c r="B2326" t="inlineStr">
        <is>
          <t>6-Chloro-N-ethyl-N'-(1-methylethyl)-1,3,5-triazine-2,4-diamine</t>
        </is>
      </c>
      <c r="C2326" t="inlineStr">
        <is>
          <t>Technical grade, technical product, technical formulation</t>
        </is>
      </c>
      <c r="D2326" t="inlineStr">
        <is>
          <t>Measured</t>
        </is>
      </c>
      <c r="E2326" t="inlineStr">
        <is>
          <t>Not coded</t>
        </is>
      </c>
      <c r="F2326"/>
      <c r="G2326" t="n">
        <v>97.0</v>
      </c>
      <c r="H2326"/>
      <c r="I2326"/>
      <c r="J2326"/>
      <c r="K2326"/>
      <c r="L2326" t="inlineStr">
        <is>
          <t>Pimephales promelas</t>
        </is>
      </c>
      <c r="M2326" t="inlineStr">
        <is>
          <t>Fathead Minnow</t>
        </is>
      </c>
      <c r="N2326" t="inlineStr">
        <is>
          <t>Juvenile</t>
        </is>
      </c>
      <c r="O2326"/>
      <c r="P2326"/>
      <c r="Q2326"/>
      <c r="R2326" t="n">
        <v>25.0</v>
      </c>
      <c r="S2326"/>
      <c r="T2326" t="n">
        <v>35.0</v>
      </c>
      <c r="U2326" t="inlineStr">
        <is>
          <t>Day(s)</t>
        </is>
      </c>
      <c r="V2326" t="inlineStr">
        <is>
          <t>Static</t>
        </is>
      </c>
      <c r="W2326" t="inlineStr">
        <is>
          <t>Fresh water</t>
        </is>
      </c>
      <c r="X2326" t="inlineStr">
        <is>
          <t>Lab</t>
        </is>
      </c>
      <c r="Y2326" t="n">
        <v>7.0</v>
      </c>
      <c r="Z2326" t="inlineStr">
        <is>
          <t>Active ingredient</t>
        </is>
      </c>
      <c r="AA2326" t="inlineStr">
        <is>
          <t>&gt;</t>
        </is>
      </c>
      <c r="AB2326" t="n">
        <v>4.1</v>
      </c>
      <c r="AC2326"/>
      <c r="AD2326"/>
      <c r="AE2326"/>
      <c r="AF2326"/>
      <c r="AG2326" t="inlineStr">
        <is>
          <t>AI mg/L</t>
        </is>
      </c>
      <c r="AH2326"/>
      <c r="AI2326"/>
      <c r="AJ2326"/>
      <c r="AK2326"/>
      <c r="AL2326"/>
      <c r="AM2326"/>
      <c r="AN2326"/>
      <c r="AO2326"/>
      <c r="AP2326"/>
      <c r="AQ2326"/>
      <c r="AR2326"/>
      <c r="AS2326"/>
      <c r="AT2326"/>
      <c r="AU2326"/>
      <c r="AV2326"/>
      <c r="AW2326"/>
      <c r="AX2326" t="inlineStr">
        <is>
          <t>Mortality</t>
        </is>
      </c>
      <c r="AY2326" t="inlineStr">
        <is>
          <t>Mortality</t>
        </is>
      </c>
      <c r="AZ2326" t="inlineStr">
        <is>
          <t>LC50</t>
        </is>
      </c>
      <c r="BA2326"/>
      <c r="BB2326" t="n">
        <v>4.0</v>
      </c>
      <c r="BC2326"/>
      <c r="BD2326"/>
      <c r="BE2326"/>
      <c r="BF2326"/>
      <c r="BG2326" t="inlineStr">
        <is>
          <t>Day(s)</t>
        </is>
      </c>
      <c r="BH2326" t="inlineStr">
        <is>
          <t>Active ingredient</t>
        </is>
      </c>
      <c r="BI2326" t="inlineStr">
        <is>
          <t>DTXSID9020112</t>
        </is>
      </c>
      <c r="BJ2326"/>
      <c r="BK2326"/>
      <c r="BL2326"/>
      <c r="BM2326"/>
      <c r="BN2326"/>
      <c r="BO2326"/>
      <c r="BP2326"/>
      <c r="BQ2326"/>
      <c r="BR2326"/>
      <c r="BS2326"/>
      <c r="BT2326" t="inlineStr">
        <is>
          <t>--</t>
        </is>
      </c>
      <c r="BU2326"/>
      <c r="BV2326"/>
      <c r="BW2326"/>
      <c r="BX2326"/>
      <c r="BY2326"/>
      <c r="BZ2326"/>
      <c r="CA2326"/>
      <c r="CB2326"/>
      <c r="CC2326"/>
      <c r="CD2326"/>
      <c r="CE2326"/>
      <c r="CF2326"/>
      <c r="CG2326"/>
      <c r="CH2326"/>
      <c r="CI2326" t="inlineStr">
        <is>
          <t xml:space="preserve"> CONTR/C,V//TESTID/1//MSMT/NR//DOSES/0.24/0.60/1.0/2.5/4.1 AI MG/L//SOURCE/LAB//WTINT/NR//DNUM/7//SEX/NR//TMETH/USEPA//STYPE/ACUTE//ETIME/96 H//AP RATE/NR//SAMPN/NR//WTAT/NR//INTAKE/NR//COMPEP/NR//LD/NR//DW/NR//STST/NR//HMA/NR//NA/11.6* MG/L//CL/NR//DIC/NR//CA/6.8* MG/L//POT/0.8* MG/L//MG/2.0* MG/L//SO4/NR//SULF/NR//</t>
        </is>
      </c>
      <c r="CJ2326" t="inlineStr">
        <is>
          <t xml:space="preserve">   CONTR/C,V//TESTID/1//MSMT/NR//DOSES/0.24/0.60/1.0/2.5/4.1 AI MG/L//SOURCE/LAB//WTINT/NR//DNUM/7//SEX/NR//TMETH/USEPA//STYPE/ACUTE//ETIME/96 H//AP RATE/NR//SAMPN/NR//WTAT/NR//INTAKE/NR//COMPEP/NR//LD/NR//DW/NR//STST/NR//HMA/NR//NA/11.6* MG/L//CL/NR//DIC/NR//CA/6.8* MG/L//POT/0.8* MG/L//MG/2.0* MG/L//SO4/NR//SULF/NR//</t>
        </is>
      </c>
      <c r="CK2326" t="inlineStr">
        <is>
          <t>Jop,K.M.</t>
        </is>
      </c>
      <c r="CL2326" t="n">
        <v>81782.0</v>
      </c>
      <c r="CM2326" t="inlineStr">
        <is>
          <t>(Atrazine Technical) - Acute Toxicity to Fathead Minnows (Pimephales promelas) Under Static Conditions</t>
        </is>
      </c>
      <c r="CN2326" t="inlineStr">
        <is>
          <t>SLI Rep.No.91-1-3630, Springborn Lab.Inc., Environ.Sci.Div., Wareham, MA:46 p.</t>
        </is>
      </c>
      <c r="CO2326" t="n">
        <v>1991.0</v>
      </c>
      <c r="CP2326" t="inlineStr">
        <is>
          <t>Jop,K.M. (1991). (Atrazine Technical) - Acute Toxicity to Fathead Minnows (Pimephales promelas) Under Static Conditions. SLI Rep.No.91-1-3630, Springborn Lab.Inc., Environ.Sci.Div., Wareham, MA, 46 p. ECOREF#:81782</t>
        </is>
      </c>
    </row>
    <row r="2327">
      <c r="A2327" t="n">
        <v>1912249.0</v>
      </c>
      <c r="B2327" t="inlineStr">
        <is>
          <t>6-Chloro-N-ethyl-N'-(1-methylethyl)-1,3,5-triazine-2,4-diamine</t>
        </is>
      </c>
      <c r="C2327"/>
      <c r="D2327" t="inlineStr">
        <is>
          <t>Unmeasured</t>
        </is>
      </c>
      <c r="E2327" t="inlineStr">
        <is>
          <t>Not coded</t>
        </is>
      </c>
      <c r="F2327"/>
      <c r="G2327"/>
      <c r="H2327"/>
      <c r="I2327"/>
      <c r="J2327"/>
      <c r="K2327"/>
      <c r="L2327" t="inlineStr">
        <is>
          <t>Pimephales promelas</t>
        </is>
      </c>
      <c r="M2327" t="inlineStr">
        <is>
          <t>Fathead Minnow</t>
        </is>
      </c>
      <c r="N2327"/>
      <c r="O2327"/>
      <c r="P2327"/>
      <c r="Q2327"/>
      <c r="R2327"/>
      <c r="S2327"/>
      <c r="T2327"/>
      <c r="U2327"/>
      <c r="V2327" t="inlineStr">
        <is>
          <t>Renewal</t>
        </is>
      </c>
      <c r="W2327" t="inlineStr">
        <is>
          <t>Fresh water</t>
        </is>
      </c>
      <c r="X2327" t="inlineStr">
        <is>
          <t>Lab</t>
        </is>
      </c>
      <c r="Y2327"/>
      <c r="Z2327" t="inlineStr">
        <is>
          <t>Formulation</t>
        </is>
      </c>
      <c r="AA2327"/>
      <c r="AB2327" t="n">
        <v>15.0</v>
      </c>
      <c r="AC2327"/>
      <c r="AD2327" t="n">
        <v>11.0</v>
      </c>
      <c r="AE2327"/>
      <c r="AF2327" t="n">
        <v>20.0</v>
      </c>
      <c r="AG2327" t="inlineStr">
        <is>
          <t>AI mg/L</t>
        </is>
      </c>
      <c r="AH2327"/>
      <c r="AI2327"/>
      <c r="AJ2327"/>
      <c r="AK2327"/>
      <c r="AL2327"/>
      <c r="AM2327"/>
      <c r="AN2327"/>
      <c r="AO2327"/>
      <c r="AP2327"/>
      <c r="AQ2327"/>
      <c r="AR2327"/>
      <c r="AS2327"/>
      <c r="AT2327"/>
      <c r="AU2327"/>
      <c r="AV2327"/>
      <c r="AW2327"/>
      <c r="AX2327" t="inlineStr">
        <is>
          <t>Mortality</t>
        </is>
      </c>
      <c r="AY2327" t="inlineStr">
        <is>
          <t>Mortality</t>
        </is>
      </c>
      <c r="AZ2327" t="inlineStr">
        <is>
          <t>LC50</t>
        </is>
      </c>
      <c r="BA2327"/>
      <c r="BB2327" t="n">
        <v>4.0</v>
      </c>
      <c r="BC2327"/>
      <c r="BD2327"/>
      <c r="BE2327"/>
      <c r="BF2327"/>
      <c r="BG2327" t="inlineStr">
        <is>
          <t>Day(s)</t>
        </is>
      </c>
      <c r="BH2327"/>
      <c r="BI2327" t="inlineStr">
        <is>
          <t>DTXSID9020112</t>
        </is>
      </c>
      <c r="BJ2327"/>
      <c r="BK2327"/>
      <c r="BL2327"/>
      <c r="BM2327"/>
      <c r="BN2327"/>
      <c r="BO2327"/>
      <c r="BP2327"/>
      <c r="BQ2327"/>
      <c r="BR2327"/>
      <c r="BS2327"/>
      <c r="BT2327" t="inlineStr">
        <is>
          <t>--</t>
        </is>
      </c>
      <c r="BU2327"/>
      <c r="BV2327"/>
      <c r="BW2327"/>
      <c r="BX2327"/>
      <c r="BY2327"/>
      <c r="BZ2327"/>
      <c r="CA2327"/>
      <c r="CB2327"/>
      <c r="CC2327"/>
      <c r="CD2327"/>
      <c r="CE2327"/>
      <c r="CF2327"/>
      <c r="CG2327"/>
      <c r="CH2327"/>
      <c r="CI2327" t="inlineStr">
        <is>
          <t xml:space="preserve"> ENDPT/ALSO THE INCIPIENT LC50// FOLLOWED STANDARD METHODS// </t>
        </is>
      </c>
      <c r="CJ2327" t="inlineStr">
        <is>
          <t xml:space="preserve">   ENDPT/ALSO THE INCIPIENT LC50// FOLLOWED STANDARD METHODS// </t>
        </is>
      </c>
      <c r="CK2327" t="inlineStr">
        <is>
          <t>Macek,K.J., K.S. Buxton, S. Sauter, S. Gnilka, and J.W. Dean</t>
        </is>
      </c>
      <c r="CL2327" t="n">
        <v>631.0</v>
      </c>
      <c r="CM2327" t="inlineStr">
        <is>
          <t>Chronic Toxicity of Atrazine to Selected Aquatic Invertebrates and Fishes</t>
        </is>
      </c>
      <c r="CN2327" t="inlineStr">
        <is>
          <t>EPA-600/3-76-047, U.S.EPA, Duluth, MN:50 p.</t>
        </is>
      </c>
      <c r="CO2327" t="n">
        <v>1976.0</v>
      </c>
      <c r="CP2327" t="inlineStr">
        <is>
          <t>Macek,K.J., K.S. Buxton, S. Sauter, S. Gnilka, and J.W. Dean (1976). Chronic Toxicity of Atrazine to Selected Aquatic Invertebrates and Fishes. EPA-600/3-76-047, U.S.EPA, Duluth, MN, 50 p. ECOREF#:631</t>
        </is>
      </c>
    </row>
    <row r="2328">
      <c r="A2328" t="n">
        <v>1918021.0</v>
      </c>
      <c r="B2328" t="inlineStr">
        <is>
          <t>4-Amino-3,5,6-trichloro-2-pyridinecarboxylic acid</t>
        </is>
      </c>
      <c r="C2328"/>
      <c r="D2328" t="inlineStr">
        <is>
          <t>Not coded</t>
        </is>
      </c>
      <c r="E2328" t="inlineStr">
        <is>
          <t>United States Environmental Protection Agency</t>
        </is>
      </c>
      <c r="F2328"/>
      <c r="G2328" t="n">
        <v>93.8</v>
      </c>
      <c r="H2328"/>
      <c r="I2328"/>
      <c r="J2328"/>
      <c r="K2328"/>
      <c r="L2328" t="inlineStr">
        <is>
          <t>Pimephales promelas</t>
        </is>
      </c>
      <c r="M2328" t="inlineStr">
        <is>
          <t>Fathead Minnow</t>
        </is>
      </c>
      <c r="N2328" t="inlineStr">
        <is>
          <t>Juvenile</t>
        </is>
      </c>
      <c r="O2328"/>
      <c r="P2328"/>
      <c r="Q2328"/>
      <c r="R2328"/>
      <c r="S2328"/>
      <c r="T2328"/>
      <c r="U2328"/>
      <c r="V2328" t="inlineStr">
        <is>
          <t>Static</t>
        </is>
      </c>
      <c r="W2328" t="inlineStr">
        <is>
          <t>Fresh water</t>
        </is>
      </c>
      <c r="X2328" t="inlineStr">
        <is>
          <t>Lab</t>
        </is>
      </c>
      <c r="Y2328"/>
      <c r="Z2328" t="inlineStr">
        <is>
          <t>Active ingredient</t>
        </is>
      </c>
      <c r="AA2328"/>
      <c r="AB2328" t="n">
        <v>55.3</v>
      </c>
      <c r="AC2328"/>
      <c r="AD2328"/>
      <c r="AE2328"/>
      <c r="AF2328"/>
      <c r="AG2328" t="inlineStr">
        <is>
          <t>AI mg/L</t>
        </is>
      </c>
      <c r="AH2328"/>
      <c r="AI2328"/>
      <c r="AJ2328"/>
      <c r="AK2328"/>
      <c r="AL2328"/>
      <c r="AM2328"/>
      <c r="AN2328"/>
      <c r="AO2328"/>
      <c r="AP2328"/>
      <c r="AQ2328"/>
      <c r="AR2328"/>
      <c r="AS2328"/>
      <c r="AT2328"/>
      <c r="AU2328"/>
      <c r="AV2328"/>
      <c r="AW2328"/>
      <c r="AX2328" t="inlineStr">
        <is>
          <t>Mortality</t>
        </is>
      </c>
      <c r="AY2328" t="inlineStr">
        <is>
          <t>Mortality</t>
        </is>
      </c>
      <c r="AZ2328" t="inlineStr">
        <is>
          <t>LC50</t>
        </is>
      </c>
      <c r="BA2328"/>
      <c r="BB2328" t="n">
        <v>4.0</v>
      </c>
      <c r="BC2328"/>
      <c r="BD2328"/>
      <c r="BE2328"/>
      <c r="BF2328"/>
      <c r="BG2328" t="inlineStr">
        <is>
          <t>Day(s)</t>
        </is>
      </c>
      <c r="BH2328"/>
      <c r="BI2328" t="inlineStr">
        <is>
          <t>DTXSID1021160</t>
        </is>
      </c>
      <c r="BJ2328"/>
      <c r="BK2328"/>
      <c r="BL2328" t="inlineStr">
        <is>
          <t>Acute</t>
        </is>
      </c>
      <c r="BM2328"/>
      <c r="BN2328"/>
      <c r="BO2328"/>
      <c r="BP2328"/>
      <c r="BQ2328"/>
      <c r="BR2328"/>
      <c r="BS2328"/>
      <c r="BT2328" t="inlineStr">
        <is>
          <t>--</t>
        </is>
      </c>
      <c r="BU2328"/>
      <c r="BV2328"/>
      <c r="BW2328"/>
      <c r="BX2328"/>
      <c r="BY2328"/>
      <c r="BZ2328"/>
      <c r="CA2328"/>
      <c r="CB2328"/>
      <c r="CC2328"/>
      <c r="CD2328"/>
      <c r="CE2328"/>
      <c r="CF2328"/>
      <c r="CG2328"/>
      <c r="CH2328"/>
      <c r="CI2328"/>
      <c r="CJ2328" t="inlineStr">
        <is>
          <t xml:space="preserve">CONTR/STD METHODS USED//   </t>
        </is>
      </c>
      <c r="CK2328" t="inlineStr">
        <is>
          <t>U.S. Environmental Protection Agency</t>
        </is>
      </c>
      <c r="CL2328" t="n">
        <v>344.0</v>
      </c>
      <c r="CM2328" t="inlineStr">
        <is>
          <t>Pesticide Ecotoxicity Database (Formerly: Environmental Effects Database (EEDB))</t>
        </is>
      </c>
      <c r="CN2328" t="inlineStr">
        <is>
          <t>Environmental Fate and Effects Division, U.S.EPA, Washington, D.C.:</t>
        </is>
      </c>
      <c r="CO2328" t="n">
        <v>1992.0</v>
      </c>
      <c r="CP2328" t="inlineStr">
        <is>
          <t>U.S. Environmental Protection Agency (1992). Pesticide Ecotoxicity Database (Formerly: Environmental Effects Database (EEDB)). Environmental Fate and Effects Division, U.S.EPA, Washington, D.C., ECOREF#:344</t>
        </is>
      </c>
    </row>
    <row r="2329">
      <c r="A2329" t="n">
        <v>1918021.0</v>
      </c>
      <c r="B2329" t="inlineStr">
        <is>
          <t>4-Amino-3,5,6-trichloro-2-pyridinecarboxylic acid</t>
        </is>
      </c>
      <c r="C2329" t="inlineStr">
        <is>
          <t>Technical grade, technical product, technical formulation</t>
        </is>
      </c>
      <c r="D2329" t="inlineStr">
        <is>
          <t>Unmeasured</t>
        </is>
      </c>
      <c r="E2329" t="inlineStr">
        <is>
          <t>Not coded</t>
        </is>
      </c>
      <c r="F2329"/>
      <c r="G2329" t="n">
        <v>93.8</v>
      </c>
      <c r="H2329"/>
      <c r="I2329"/>
      <c r="J2329"/>
      <c r="K2329"/>
      <c r="L2329" t="inlineStr">
        <is>
          <t>Pimephales promelas</t>
        </is>
      </c>
      <c r="M2329" t="inlineStr">
        <is>
          <t>Fathead Minnow</t>
        </is>
      </c>
      <c r="N2329"/>
      <c r="O2329"/>
      <c r="P2329"/>
      <c r="Q2329"/>
      <c r="R2329"/>
      <c r="S2329"/>
      <c r="T2329"/>
      <c r="U2329"/>
      <c r="V2329" t="inlineStr">
        <is>
          <t>Static</t>
        </is>
      </c>
      <c r="W2329" t="inlineStr">
        <is>
          <t>Fresh water</t>
        </is>
      </c>
      <c r="X2329" t="inlineStr">
        <is>
          <t>Lab</t>
        </is>
      </c>
      <c r="Y2329"/>
      <c r="Z2329" t="inlineStr">
        <is>
          <t>Active ingredient</t>
        </is>
      </c>
      <c r="AA2329"/>
      <c r="AB2329" t="n">
        <v>55.3</v>
      </c>
      <c r="AC2329"/>
      <c r="AD2329" t="n">
        <v>47.4</v>
      </c>
      <c r="AE2329"/>
      <c r="AF2329" t="n">
        <v>64.6</v>
      </c>
      <c r="AG2329" t="inlineStr">
        <is>
          <t>AI mg/L</t>
        </is>
      </c>
      <c r="AH2329"/>
      <c r="AI2329"/>
      <c r="AJ2329"/>
      <c r="AK2329"/>
      <c r="AL2329"/>
      <c r="AM2329"/>
      <c r="AN2329"/>
      <c r="AO2329"/>
      <c r="AP2329"/>
      <c r="AQ2329"/>
      <c r="AR2329"/>
      <c r="AS2329"/>
      <c r="AT2329"/>
      <c r="AU2329"/>
      <c r="AV2329"/>
      <c r="AW2329"/>
      <c r="AX2329" t="inlineStr">
        <is>
          <t>Mortality</t>
        </is>
      </c>
      <c r="AY2329" t="inlineStr">
        <is>
          <t>Mortality</t>
        </is>
      </c>
      <c r="AZ2329" t="inlineStr">
        <is>
          <t>LC50</t>
        </is>
      </c>
      <c r="BA2329"/>
      <c r="BB2329" t="n">
        <v>4.0</v>
      </c>
      <c r="BC2329"/>
      <c r="BD2329"/>
      <c r="BE2329"/>
      <c r="BF2329"/>
      <c r="BG2329" t="inlineStr">
        <is>
          <t>Day(s)</t>
        </is>
      </c>
      <c r="BH2329"/>
      <c r="BI2329" t="inlineStr">
        <is>
          <t>DTXSID1021160</t>
        </is>
      </c>
      <c r="BJ2329" t="inlineStr">
        <is>
          <t>10.1002/etc.5620030209</t>
        </is>
      </c>
      <c r="BK2329"/>
      <c r="BL2329"/>
      <c r="BM2329"/>
      <c r="BN2329"/>
      <c r="BO2329"/>
      <c r="BP2329"/>
      <c r="BQ2329"/>
      <c r="BR2329"/>
      <c r="BS2329"/>
      <c r="BT2329" t="inlineStr">
        <is>
          <t>--</t>
        </is>
      </c>
      <c r="BU2329"/>
      <c r="BV2329"/>
      <c r="BW2329"/>
      <c r="BX2329"/>
      <c r="BY2329"/>
      <c r="BZ2329"/>
      <c r="CA2329"/>
      <c r="CB2329"/>
      <c r="CC2329"/>
      <c r="CD2329"/>
      <c r="CE2329"/>
      <c r="CF2329"/>
      <c r="CG2329"/>
      <c r="CH2329"/>
      <c r="CI2329" t="inlineStr">
        <is>
          <t xml:space="preserve"> FILTERED, UV IRRADIATED LAKE HURON WATER, NOT FED, 16 H PHOTO, 860-1180 LUX//CONTR/0 % MORT, CARRIER, 0 % MORT// </t>
        </is>
      </c>
      <c r="CJ2329" t="inlineStr">
        <is>
          <t xml:space="preserve">   FILTERED, UV IRRADIATED LAKE HURON WATER, NOT FED, 16 H PHOTO, 860-1180 LUX//CONTR/0 % MORT, CARRIER, 0 % MORT// </t>
        </is>
      </c>
      <c r="CK2329" t="inlineStr">
        <is>
          <t>Mayes,M.A., and D.C. Dill</t>
        </is>
      </c>
      <c r="CL2329" t="n">
        <v>10698.0</v>
      </c>
      <c r="CM2329" t="inlineStr">
        <is>
          <t>The Acute Toxicity of Picloram, Picloram Potassium Salt, and Picloram Triisopropanolamine Salt to Aquatic Organisms</t>
        </is>
      </c>
      <c r="CN2329" t="inlineStr">
        <is>
          <t>Environ. Toxicol. Chem.3(2): 263-269</t>
        </is>
      </c>
      <c r="CO2329" t="n">
        <v>1984.0</v>
      </c>
      <c r="CP2329" t="inlineStr">
        <is>
          <t>Mayes,M.A., and D.C. Dill (1984). The Acute Toxicity of Picloram, Picloram Potassium Salt, and Picloram Triisopropanolamine Salt to Aquatic Organisms. Environ. Toxicol. Chem., 3, (2), 263-269. doi:10.1002/etc.5620030209. ECOREF#:10698</t>
        </is>
      </c>
    </row>
    <row r="2330">
      <c r="A2330" t="n">
        <v>1929733.0</v>
      </c>
      <c r="B2330" t="inlineStr">
        <is>
          <t>2-(2,4-Dichlorophenoxy)acetic acid, 2-Butoxyethyl ester</t>
        </is>
      </c>
      <c r="C2330"/>
      <c r="D2330" t="inlineStr">
        <is>
          <t>Not coded</t>
        </is>
      </c>
      <c r="E2330" t="inlineStr">
        <is>
          <t>United States Environmental Protection Agency</t>
        </is>
      </c>
      <c r="F2330"/>
      <c r="G2330" t="n">
        <v>97.4</v>
      </c>
      <c r="H2330"/>
      <c r="I2330"/>
      <c r="J2330"/>
      <c r="K2330"/>
      <c r="L2330" t="inlineStr">
        <is>
          <t>Pimephales promelas</t>
        </is>
      </c>
      <c r="M2330" t="inlineStr">
        <is>
          <t>Fathead Minnow</t>
        </is>
      </c>
      <c r="N2330"/>
      <c r="O2330"/>
      <c r="P2330"/>
      <c r="Q2330"/>
      <c r="R2330"/>
      <c r="S2330"/>
      <c r="T2330"/>
      <c r="U2330"/>
      <c r="V2330" t="inlineStr">
        <is>
          <t>Static</t>
        </is>
      </c>
      <c r="W2330" t="inlineStr">
        <is>
          <t>Fresh water</t>
        </is>
      </c>
      <c r="X2330" t="inlineStr">
        <is>
          <t>Lab</t>
        </is>
      </c>
      <c r="Y2330"/>
      <c r="Z2330" t="inlineStr">
        <is>
          <t>Active ingredient</t>
        </is>
      </c>
      <c r="AA2330"/>
      <c r="AB2330" t="n">
        <v>2.5</v>
      </c>
      <c r="AC2330"/>
      <c r="AD2330" t="n">
        <v>2.3</v>
      </c>
      <c r="AE2330"/>
      <c r="AF2330" t="n">
        <v>2.8</v>
      </c>
      <c r="AG2330" t="inlineStr">
        <is>
          <t>AI mg/L</t>
        </is>
      </c>
      <c r="AH2330"/>
      <c r="AI2330"/>
      <c r="AJ2330"/>
      <c r="AK2330"/>
      <c r="AL2330"/>
      <c r="AM2330"/>
      <c r="AN2330"/>
      <c r="AO2330"/>
      <c r="AP2330"/>
      <c r="AQ2330"/>
      <c r="AR2330"/>
      <c r="AS2330"/>
      <c r="AT2330"/>
      <c r="AU2330"/>
      <c r="AV2330"/>
      <c r="AW2330"/>
      <c r="AX2330" t="inlineStr">
        <is>
          <t>Mortality</t>
        </is>
      </c>
      <c r="AY2330" t="inlineStr">
        <is>
          <t>Mortality</t>
        </is>
      </c>
      <c r="AZ2330" t="inlineStr">
        <is>
          <t>LC50</t>
        </is>
      </c>
      <c r="BA2330"/>
      <c r="BB2330" t="n">
        <v>4.0</v>
      </c>
      <c r="BC2330"/>
      <c r="BD2330"/>
      <c r="BE2330"/>
      <c r="BF2330"/>
      <c r="BG2330" t="inlineStr">
        <is>
          <t>Day(s)</t>
        </is>
      </c>
      <c r="BH2330"/>
      <c r="BI2330" t="inlineStr">
        <is>
          <t>DTXSID1032309</t>
        </is>
      </c>
      <c r="BJ2330"/>
      <c r="BK2330"/>
      <c r="BL2330" t="inlineStr">
        <is>
          <t>Acute</t>
        </is>
      </c>
      <c r="BM2330"/>
      <c r="BN2330"/>
      <c r="BO2330"/>
      <c r="BP2330"/>
      <c r="BQ2330"/>
      <c r="BR2330"/>
      <c r="BS2330"/>
      <c r="BT2330" t="inlineStr">
        <is>
          <t>--</t>
        </is>
      </c>
      <c r="BU2330"/>
      <c r="BV2330"/>
      <c r="BW2330"/>
      <c r="BX2330"/>
      <c r="BY2330"/>
      <c r="BZ2330"/>
      <c r="CA2330"/>
      <c r="CB2330"/>
      <c r="CC2330"/>
      <c r="CD2330"/>
      <c r="CE2330"/>
      <c r="CF2330"/>
      <c r="CG2330"/>
      <c r="CH2330"/>
      <c r="CI2330"/>
      <c r="CJ2330" t="inlineStr">
        <is>
          <t xml:space="preserve">CONTR/STD METHODS USED//   </t>
        </is>
      </c>
      <c r="CK2330" t="inlineStr">
        <is>
          <t>U.S. Environmental Protection Agency</t>
        </is>
      </c>
      <c r="CL2330" t="n">
        <v>344.0</v>
      </c>
      <c r="CM2330" t="inlineStr">
        <is>
          <t>Pesticide Ecotoxicity Database (Formerly: Environmental Effects Database (EEDB))</t>
        </is>
      </c>
      <c r="CN2330" t="inlineStr">
        <is>
          <t>Environmental Fate and Effects Division, U.S.EPA, Washington, D.C.:</t>
        </is>
      </c>
      <c r="CO2330" t="n">
        <v>1992.0</v>
      </c>
      <c r="CP2330" t="inlineStr">
        <is>
          <t>U.S. Environmental Protection Agency (1992). Pesticide Ecotoxicity Database (Formerly: Environmental Effects Database (EEDB)). Environmental Fate and Effects Division, U.S.EPA, Washington, D.C., ECOREF#:344</t>
        </is>
      </c>
    </row>
    <row r="2331">
      <c r="A2331" t="n">
        <v>1929733.0</v>
      </c>
      <c r="B2331" t="inlineStr">
        <is>
          <t>2-(2,4-Dichlorophenoxy)acetic acid, 2-Butoxyethyl ester</t>
        </is>
      </c>
      <c r="C2331"/>
      <c r="D2331" t="inlineStr">
        <is>
          <t>Not reported</t>
        </is>
      </c>
      <c r="E2331" t="inlineStr">
        <is>
          <t>Not coded</t>
        </is>
      </c>
      <c r="F2331"/>
      <c r="G2331" t="n">
        <v>62.5</v>
      </c>
      <c r="H2331"/>
      <c r="I2331"/>
      <c r="J2331"/>
      <c r="K2331"/>
      <c r="L2331" t="inlineStr">
        <is>
          <t>Pimephales promelas</t>
        </is>
      </c>
      <c r="M2331" t="inlineStr">
        <is>
          <t>Fathead Minnow</t>
        </is>
      </c>
      <c r="N2331"/>
      <c r="O2331"/>
      <c r="P2331"/>
      <c r="Q2331"/>
      <c r="R2331"/>
      <c r="S2331"/>
      <c r="T2331"/>
      <c r="U2331"/>
      <c r="V2331" t="inlineStr">
        <is>
          <t>Static</t>
        </is>
      </c>
      <c r="W2331" t="inlineStr">
        <is>
          <t>Fresh water</t>
        </is>
      </c>
      <c r="X2331" t="inlineStr">
        <is>
          <t>Lab</t>
        </is>
      </c>
      <c r="Y2331"/>
      <c r="Z2331" t="inlineStr">
        <is>
          <t>Active ingredient</t>
        </is>
      </c>
      <c r="AA2331"/>
      <c r="AB2331" t="n">
        <v>3.25</v>
      </c>
      <c r="AC2331"/>
      <c r="AD2331" t="n">
        <v>2.54</v>
      </c>
      <c r="AE2331"/>
      <c r="AF2331" t="n">
        <v>4.16</v>
      </c>
      <c r="AG2331" t="inlineStr">
        <is>
          <t>AI mg/L</t>
        </is>
      </c>
      <c r="AH2331"/>
      <c r="AI2331"/>
      <c r="AJ2331"/>
      <c r="AK2331"/>
      <c r="AL2331"/>
      <c r="AM2331"/>
      <c r="AN2331"/>
      <c r="AO2331"/>
      <c r="AP2331"/>
      <c r="AQ2331"/>
      <c r="AR2331"/>
      <c r="AS2331"/>
      <c r="AT2331"/>
      <c r="AU2331"/>
      <c r="AV2331"/>
      <c r="AW2331"/>
      <c r="AX2331" t="inlineStr">
        <is>
          <t>Mortality</t>
        </is>
      </c>
      <c r="AY2331" t="inlineStr">
        <is>
          <t>Mortality</t>
        </is>
      </c>
      <c r="AZ2331" t="inlineStr">
        <is>
          <t>LC50</t>
        </is>
      </c>
      <c r="BA2331"/>
      <c r="BB2331" t="n">
        <v>4.0</v>
      </c>
      <c r="BC2331"/>
      <c r="BD2331"/>
      <c r="BE2331"/>
      <c r="BF2331"/>
      <c r="BG2331" t="inlineStr">
        <is>
          <t>Day(s)</t>
        </is>
      </c>
      <c r="BH2331" t="inlineStr">
        <is>
          <t>Pure</t>
        </is>
      </c>
      <c r="BI2331" t="inlineStr">
        <is>
          <t>DTXSID1032309</t>
        </is>
      </c>
      <c r="BJ2331"/>
      <c r="BK2331"/>
      <c r="BL2331"/>
      <c r="BM2331"/>
      <c r="BN2331"/>
      <c r="BO2331"/>
      <c r="BP2331"/>
      <c r="BQ2331"/>
      <c r="BR2331"/>
      <c r="BS2331"/>
      <c r="BT2331" t="inlineStr">
        <is>
          <t>--</t>
        </is>
      </c>
      <c r="BU2331"/>
      <c r="BV2331"/>
      <c r="BW2331"/>
      <c r="BX2331"/>
      <c r="BY2331"/>
      <c r="BZ2331"/>
      <c r="CA2331"/>
      <c r="CB2331"/>
      <c r="CC2331"/>
      <c r="CD2331"/>
      <c r="CE2331"/>
      <c r="CF2331"/>
      <c r="CG2331"/>
      <c r="CH2331"/>
      <c r="CI2331"/>
      <c r="CJ2331"/>
      <c r="CK2331" t="inlineStr">
        <is>
          <t>Mayer,F.L.,Jr., and M.R. Ellersieck</t>
        </is>
      </c>
      <c r="CL2331" t="n">
        <v>6797.0</v>
      </c>
      <c r="CM2331" t="inlineStr">
        <is>
          <t>Manual of Acute Toxicity: Interpretation and Data Base for 410 Chemicals and 66 Species of Freshwater Animals</t>
        </is>
      </c>
      <c r="CN2331" t="inlineStr">
        <is>
          <t>USDI Fish and Wildlife Service, Publication No.160, Washington, DC:505 p.</t>
        </is>
      </c>
      <c r="CO2331" t="n">
        <v>1986.0</v>
      </c>
      <c r="CP2331" t="inlineStr">
        <is>
          <t>Mayer,F.L.,Jr., and M.R. Ellersieck (1986). Manual of Acute Toxicity: Interpretation and Data Base for 410 Chemicals and 66 Species of Freshwater Animals. USDI Fish and Wildlife Service, Publication No.160, Washington, DC, 505 p. ECOREF#:6797</t>
        </is>
      </c>
    </row>
    <row r="2332">
      <c r="A2332" t="n">
        <v>1929824.0</v>
      </c>
      <c r="B2332" t="inlineStr">
        <is>
          <t>2-Chloro-6-(trichloromethyl)pyridine</t>
        </is>
      </c>
      <c r="C2332"/>
      <c r="D2332" t="inlineStr">
        <is>
          <t>Not reported</t>
        </is>
      </c>
      <c r="E2332" t="inlineStr">
        <is>
          <t>Not coded</t>
        </is>
      </c>
      <c r="F2332"/>
      <c r="G2332" t="n">
        <v>93.6</v>
      </c>
      <c r="H2332"/>
      <c r="I2332"/>
      <c r="J2332"/>
      <c r="K2332"/>
      <c r="L2332" t="inlineStr">
        <is>
          <t>Pimephales promelas</t>
        </is>
      </c>
      <c r="M2332" t="inlineStr">
        <is>
          <t>Fathead Minnow</t>
        </is>
      </c>
      <c r="N2332"/>
      <c r="O2332"/>
      <c r="P2332"/>
      <c r="Q2332"/>
      <c r="R2332"/>
      <c r="S2332"/>
      <c r="T2332"/>
      <c r="U2332"/>
      <c r="V2332" t="inlineStr">
        <is>
          <t>Static</t>
        </is>
      </c>
      <c r="W2332" t="inlineStr">
        <is>
          <t>Fresh water</t>
        </is>
      </c>
      <c r="X2332" t="inlineStr">
        <is>
          <t>Lab</t>
        </is>
      </c>
      <c r="Y2332"/>
      <c r="Z2332" t="inlineStr">
        <is>
          <t>Active ingredient</t>
        </is>
      </c>
      <c r="AA2332"/>
      <c r="AB2332" t="n">
        <v>9.6</v>
      </c>
      <c r="AC2332"/>
      <c r="AD2332" t="n">
        <v>7.8</v>
      </c>
      <c r="AE2332"/>
      <c r="AF2332" t="n">
        <v>11.6</v>
      </c>
      <c r="AG2332" t="inlineStr">
        <is>
          <t>AI mg/L</t>
        </is>
      </c>
      <c r="AH2332"/>
      <c r="AI2332"/>
      <c r="AJ2332"/>
      <c r="AK2332"/>
      <c r="AL2332"/>
      <c r="AM2332"/>
      <c r="AN2332"/>
      <c r="AO2332"/>
      <c r="AP2332"/>
      <c r="AQ2332"/>
      <c r="AR2332"/>
      <c r="AS2332"/>
      <c r="AT2332"/>
      <c r="AU2332"/>
      <c r="AV2332"/>
      <c r="AW2332"/>
      <c r="AX2332" t="inlineStr">
        <is>
          <t>Mortality</t>
        </is>
      </c>
      <c r="AY2332" t="inlineStr">
        <is>
          <t>Mortality</t>
        </is>
      </c>
      <c r="AZ2332" t="inlineStr">
        <is>
          <t>LC50</t>
        </is>
      </c>
      <c r="BA2332"/>
      <c r="BB2332" t="n">
        <v>4.0</v>
      </c>
      <c r="BC2332"/>
      <c r="BD2332"/>
      <c r="BE2332"/>
      <c r="BF2332"/>
      <c r="BG2332" t="inlineStr">
        <is>
          <t>Day(s)</t>
        </is>
      </c>
      <c r="BH2332" t="inlineStr">
        <is>
          <t>Pure</t>
        </is>
      </c>
      <c r="BI2332" t="inlineStr">
        <is>
          <t>DTXSID0024216</t>
        </is>
      </c>
      <c r="BJ2332"/>
      <c r="BK2332"/>
      <c r="BL2332"/>
      <c r="BM2332"/>
      <c r="BN2332"/>
      <c r="BO2332"/>
      <c r="BP2332"/>
      <c r="BQ2332"/>
      <c r="BR2332"/>
      <c r="BS2332"/>
      <c r="BT2332" t="inlineStr">
        <is>
          <t>--</t>
        </is>
      </c>
      <c r="BU2332"/>
      <c r="BV2332"/>
      <c r="BW2332"/>
      <c r="BX2332"/>
      <c r="BY2332"/>
      <c r="BZ2332"/>
      <c r="CA2332"/>
      <c r="CB2332"/>
      <c r="CC2332"/>
      <c r="CD2332"/>
      <c r="CE2332"/>
      <c r="CF2332"/>
      <c r="CG2332"/>
      <c r="CH2332"/>
      <c r="CI2332"/>
      <c r="CJ2332"/>
      <c r="CK2332" t="inlineStr">
        <is>
          <t>Mayer,F.L.,Jr., and M.R. Ellersieck</t>
        </is>
      </c>
      <c r="CL2332" t="n">
        <v>6797.0</v>
      </c>
      <c r="CM2332" t="inlineStr">
        <is>
          <t>Manual of Acute Toxicity: Interpretation and Data Base for 410 Chemicals and 66 Species of Freshwater Animals</t>
        </is>
      </c>
      <c r="CN2332" t="inlineStr">
        <is>
          <t>USDI Fish and Wildlife Service, Publication No.160, Washington, DC:505 p.</t>
        </is>
      </c>
      <c r="CO2332" t="n">
        <v>1986.0</v>
      </c>
      <c r="CP2332" t="inlineStr">
        <is>
          <t>Mayer,F.L.,Jr., and M.R. Ellersieck (1986). Manual of Acute Toxicity: Interpretation and Data Base for 410 Chemicals and 66 Species of Freshwater Animals. USDI Fish and Wildlife Service, Publication No.160, Washington, DC, 505 p. ECOREF#:6797</t>
        </is>
      </c>
    </row>
    <row r="2333">
      <c r="A2333" t="n">
        <v>1929824.0</v>
      </c>
      <c r="B2333" t="inlineStr">
        <is>
          <t>2-Chloro-6-(trichloromethyl)pyridine</t>
        </is>
      </c>
      <c r="C2333"/>
      <c r="D2333" t="inlineStr">
        <is>
          <t>Not reported</t>
        </is>
      </c>
      <c r="E2333" t="inlineStr">
        <is>
          <t>Not coded</t>
        </is>
      </c>
      <c r="F2333"/>
      <c r="G2333" t="n">
        <v>93.6</v>
      </c>
      <c r="H2333"/>
      <c r="I2333"/>
      <c r="J2333"/>
      <c r="K2333"/>
      <c r="L2333" t="inlineStr">
        <is>
          <t>Pimephales promelas</t>
        </is>
      </c>
      <c r="M2333" t="inlineStr">
        <is>
          <t>Fathead Minnow</t>
        </is>
      </c>
      <c r="N2333"/>
      <c r="O2333"/>
      <c r="P2333"/>
      <c r="Q2333"/>
      <c r="R2333"/>
      <c r="S2333"/>
      <c r="T2333"/>
      <c r="U2333"/>
      <c r="V2333" t="inlineStr">
        <is>
          <t>Static</t>
        </is>
      </c>
      <c r="W2333" t="inlineStr">
        <is>
          <t>Fresh water</t>
        </is>
      </c>
      <c r="X2333" t="inlineStr">
        <is>
          <t>Lab</t>
        </is>
      </c>
      <c r="Y2333"/>
      <c r="Z2333" t="inlineStr">
        <is>
          <t>Active ingredient</t>
        </is>
      </c>
      <c r="AA2333"/>
      <c r="AB2333" t="n">
        <v>10.2</v>
      </c>
      <c r="AC2333"/>
      <c r="AD2333" t="n">
        <v>8.8</v>
      </c>
      <c r="AE2333"/>
      <c r="AF2333" t="n">
        <v>11.7</v>
      </c>
      <c r="AG2333" t="inlineStr">
        <is>
          <t>AI mg/L</t>
        </is>
      </c>
      <c r="AH2333"/>
      <c r="AI2333"/>
      <c r="AJ2333"/>
      <c r="AK2333"/>
      <c r="AL2333"/>
      <c r="AM2333"/>
      <c r="AN2333"/>
      <c r="AO2333"/>
      <c r="AP2333"/>
      <c r="AQ2333"/>
      <c r="AR2333"/>
      <c r="AS2333"/>
      <c r="AT2333"/>
      <c r="AU2333"/>
      <c r="AV2333"/>
      <c r="AW2333"/>
      <c r="AX2333" t="inlineStr">
        <is>
          <t>Mortality</t>
        </is>
      </c>
      <c r="AY2333" t="inlineStr">
        <is>
          <t>Mortality</t>
        </is>
      </c>
      <c r="AZ2333" t="inlineStr">
        <is>
          <t>LC50</t>
        </is>
      </c>
      <c r="BA2333"/>
      <c r="BB2333" t="n">
        <v>4.0</v>
      </c>
      <c r="BC2333"/>
      <c r="BD2333"/>
      <c r="BE2333"/>
      <c r="BF2333"/>
      <c r="BG2333" t="inlineStr">
        <is>
          <t>Day(s)</t>
        </is>
      </c>
      <c r="BH2333" t="inlineStr">
        <is>
          <t>Pure</t>
        </is>
      </c>
      <c r="BI2333" t="inlineStr">
        <is>
          <t>DTXSID0024216</t>
        </is>
      </c>
      <c r="BJ2333"/>
      <c r="BK2333"/>
      <c r="BL2333"/>
      <c r="BM2333"/>
      <c r="BN2333"/>
      <c r="BO2333"/>
      <c r="BP2333"/>
      <c r="BQ2333"/>
      <c r="BR2333"/>
      <c r="BS2333"/>
      <c r="BT2333" t="inlineStr">
        <is>
          <t>--</t>
        </is>
      </c>
      <c r="BU2333"/>
      <c r="BV2333"/>
      <c r="BW2333"/>
      <c r="BX2333"/>
      <c r="BY2333"/>
      <c r="BZ2333"/>
      <c r="CA2333"/>
      <c r="CB2333"/>
      <c r="CC2333"/>
      <c r="CD2333"/>
      <c r="CE2333"/>
      <c r="CF2333"/>
      <c r="CG2333"/>
      <c r="CH2333"/>
      <c r="CI2333"/>
      <c r="CJ2333"/>
      <c r="CK2333" t="inlineStr">
        <is>
          <t>Mayer,F.L.,Jr., and M.R. Ellersieck</t>
        </is>
      </c>
      <c r="CL2333" t="n">
        <v>6797.0</v>
      </c>
      <c r="CM2333" t="inlineStr">
        <is>
          <t>Manual of Acute Toxicity: Interpretation and Data Base for 410 Chemicals and 66 Species of Freshwater Animals</t>
        </is>
      </c>
      <c r="CN2333" t="inlineStr">
        <is>
          <t>USDI Fish and Wildlife Service, Publication No.160, Washington, DC:505 p.</t>
        </is>
      </c>
      <c r="CO2333" t="n">
        <v>1986.0</v>
      </c>
      <c r="CP2333" t="inlineStr">
        <is>
          <t>Mayer,F.L.,Jr., and M.R. Ellersieck (1986). Manual of Acute Toxicity: Interpretation and Data Base for 410 Chemicals and 66 Species of Freshwater Animals. USDI Fish and Wildlife Service, Publication No.160, Washington, DC, 505 p. ECOREF#:6797</t>
        </is>
      </c>
    </row>
    <row r="2334">
      <c r="A2334" t="n">
        <v>1937377.0</v>
      </c>
      <c r="B2334" t="inlineStr">
        <is>
          <t>4-Amino-3-[2-[4'-[2-(2,4-diaminophenyl)diazenyl][1,1'-biphenyl]-4-yl]diazenyl]-5-hydroxy-6-(2-phenyldiazenyl)-2,7-naphthalenedisulfonic acid sodium salt (1:2)</t>
        </is>
      </c>
      <c r="C2334"/>
      <c r="D2334" t="inlineStr">
        <is>
          <t>Unmeasured</t>
        </is>
      </c>
      <c r="E2334" t="inlineStr">
        <is>
          <t>Not coded</t>
        </is>
      </c>
      <c r="F2334"/>
      <c r="G2334"/>
      <c r="H2334"/>
      <c r="I2334"/>
      <c r="J2334"/>
      <c r="K2334"/>
      <c r="L2334" t="inlineStr">
        <is>
          <t>Pimephales promelas</t>
        </is>
      </c>
      <c r="M2334" t="inlineStr">
        <is>
          <t>Fathead Minnow</t>
        </is>
      </c>
      <c r="N2334"/>
      <c r="O2334"/>
      <c r="P2334"/>
      <c r="Q2334"/>
      <c r="R2334"/>
      <c r="S2334"/>
      <c r="T2334"/>
      <c r="U2334"/>
      <c r="V2334" t="inlineStr">
        <is>
          <t>Static</t>
        </is>
      </c>
      <c r="W2334" t="inlineStr">
        <is>
          <t>Fresh water</t>
        </is>
      </c>
      <c r="X2334" t="inlineStr">
        <is>
          <t>Lab</t>
        </is>
      </c>
      <c r="Y2334"/>
      <c r="Z2334" t="inlineStr">
        <is>
          <t>Formulation</t>
        </is>
      </c>
      <c r="AA2334" t="inlineStr">
        <is>
          <t>&gt;</t>
        </is>
      </c>
      <c r="AB2334" t="n">
        <v>180.0</v>
      </c>
      <c r="AC2334"/>
      <c r="AD2334"/>
      <c r="AE2334"/>
      <c r="AF2334"/>
      <c r="AG2334" t="inlineStr">
        <is>
          <t>AI mg/L</t>
        </is>
      </c>
      <c r="AH2334"/>
      <c r="AI2334"/>
      <c r="AJ2334"/>
      <c r="AK2334"/>
      <c r="AL2334"/>
      <c r="AM2334"/>
      <c r="AN2334"/>
      <c r="AO2334"/>
      <c r="AP2334"/>
      <c r="AQ2334"/>
      <c r="AR2334"/>
      <c r="AS2334"/>
      <c r="AT2334"/>
      <c r="AU2334"/>
      <c r="AV2334"/>
      <c r="AW2334"/>
      <c r="AX2334" t="inlineStr">
        <is>
          <t>Mortality</t>
        </is>
      </c>
      <c r="AY2334" t="inlineStr">
        <is>
          <t>Mortality</t>
        </is>
      </c>
      <c r="AZ2334" t="inlineStr">
        <is>
          <t>LC50</t>
        </is>
      </c>
      <c r="BA2334"/>
      <c r="BB2334" t="n">
        <v>4.0</v>
      </c>
      <c r="BC2334"/>
      <c r="BD2334"/>
      <c r="BE2334"/>
      <c r="BF2334"/>
      <c r="BG2334" t="inlineStr">
        <is>
          <t>Day(s)</t>
        </is>
      </c>
      <c r="BH2334"/>
      <c r="BI2334" t="inlineStr">
        <is>
          <t>DTXSID7020184</t>
        </is>
      </c>
      <c r="BJ2334"/>
      <c r="BK2334"/>
      <c r="BL2334"/>
      <c r="BM2334"/>
      <c r="BN2334"/>
      <c r="BO2334"/>
      <c r="BP2334"/>
      <c r="BQ2334"/>
      <c r="BR2334"/>
      <c r="BS2334"/>
      <c r="BT2334" t="inlineStr">
        <is>
          <t>--</t>
        </is>
      </c>
      <c r="BU2334"/>
      <c r="BV2334"/>
      <c r="BW2334"/>
      <c r="BX2334"/>
      <c r="BY2334"/>
      <c r="BZ2334"/>
      <c r="CA2334"/>
      <c r="CB2334"/>
      <c r="CC2334"/>
      <c r="CD2334"/>
      <c r="CE2334"/>
      <c r="CF2334"/>
      <c r="CG2334"/>
      <c r="CH2334"/>
      <c r="CI2334" t="inlineStr">
        <is>
          <t xml:space="preserve"> AERATION 5 MINUTES AFTER 48 H OF TESTING// CONTR/&lt;= 10 % MORT, FOLLOWED STANDARD METHODS// </t>
        </is>
      </c>
      <c r="CJ2334" t="inlineStr">
        <is>
          <t xml:space="preserve">   AERATION 5 MINUTES AFTER 48 H OF TESTING// CONTR/&lt;= 10 % MORT, FOLLOWED STANDARD METHODS// </t>
        </is>
      </c>
      <c r="CK2334" t="inlineStr">
        <is>
          <t>Little,L.W., J.C. Lamb III, M.A. Chillingworth, and W.B. Durkin</t>
        </is>
      </c>
      <c r="CL2334" t="n">
        <v>5789.0</v>
      </c>
      <c r="CM2334" t="inlineStr">
        <is>
          <t>Acute Toxicity of Selected Commercial Dyes to the Fathead Minnow and Evaluation of Biological Treatment for Reduction of Toxicity</t>
        </is>
      </c>
      <c r="CN2334" t="inlineStr">
        <is>
          <t>In: Proceedings of the 29th Industrial Waste Conference, Lafayette, IN:524-534</t>
        </is>
      </c>
      <c r="CO2334" t="n">
        <v>1974.0</v>
      </c>
      <c r="CP2334" t="inlineStr">
        <is>
          <t>Little,L.W., J.C. Lamb III, M.A. Chillingworth, and W.B. Durkin (1974). Acute Toxicity of Selected Commercial Dyes to the Fathead Minnow and Evaluation of Biological Treatment for Reduction of Toxicity. In: Proceedings of the 29th Industrial Waste Conference, Lafayette, IN, 524-534. ECOREF#:5789</t>
        </is>
      </c>
    </row>
    <row r="2335">
      <c r="A2335" t="n">
        <v>1937377.0</v>
      </c>
      <c r="B2335" t="inlineStr">
        <is>
          <t>4-Amino-3-[2-[4'-[2-(2,4-diaminophenyl)diazenyl][1,1'-biphenyl]-4-yl]diazenyl]-5-hydroxy-6-(2-phenyldiazenyl)-2,7-naphthalenedisulfonic acid sodium salt (1:2)</t>
        </is>
      </c>
      <c r="C2335"/>
      <c r="D2335" t="inlineStr">
        <is>
          <t>Unmeasured</t>
        </is>
      </c>
      <c r="E2335" t="inlineStr">
        <is>
          <t>Not coded</t>
        </is>
      </c>
      <c r="F2335"/>
      <c r="G2335" t="n">
        <v>15.0</v>
      </c>
      <c r="H2335"/>
      <c r="I2335"/>
      <c r="J2335"/>
      <c r="K2335"/>
      <c r="L2335" t="inlineStr">
        <is>
          <t>Pimephales promelas</t>
        </is>
      </c>
      <c r="M2335" t="inlineStr">
        <is>
          <t>Fathead Minnow</t>
        </is>
      </c>
      <c r="N2335"/>
      <c r="O2335"/>
      <c r="P2335"/>
      <c r="Q2335"/>
      <c r="R2335"/>
      <c r="S2335"/>
      <c r="T2335"/>
      <c r="U2335"/>
      <c r="V2335" t="inlineStr">
        <is>
          <t>Static</t>
        </is>
      </c>
      <c r="W2335" t="inlineStr">
        <is>
          <t>Fresh water</t>
        </is>
      </c>
      <c r="X2335" t="inlineStr">
        <is>
          <t>Lab</t>
        </is>
      </c>
      <c r="Y2335"/>
      <c r="Z2335" t="inlineStr">
        <is>
          <t>Formulation</t>
        </is>
      </c>
      <c r="AA2335" t="inlineStr">
        <is>
          <t>&gt;</t>
        </is>
      </c>
      <c r="AB2335" t="n">
        <v>180.0</v>
      </c>
      <c r="AC2335"/>
      <c r="AD2335"/>
      <c r="AE2335"/>
      <c r="AF2335"/>
      <c r="AG2335" t="inlineStr">
        <is>
          <t>AI mg/L</t>
        </is>
      </c>
      <c r="AH2335"/>
      <c r="AI2335"/>
      <c r="AJ2335"/>
      <c r="AK2335"/>
      <c r="AL2335"/>
      <c r="AM2335"/>
      <c r="AN2335"/>
      <c r="AO2335"/>
      <c r="AP2335"/>
      <c r="AQ2335"/>
      <c r="AR2335"/>
      <c r="AS2335"/>
      <c r="AT2335"/>
      <c r="AU2335"/>
      <c r="AV2335"/>
      <c r="AW2335"/>
      <c r="AX2335" t="inlineStr">
        <is>
          <t>Mortality</t>
        </is>
      </c>
      <c r="AY2335" t="inlineStr">
        <is>
          <t>Mortality</t>
        </is>
      </c>
      <c r="AZ2335" t="inlineStr">
        <is>
          <t>LC50</t>
        </is>
      </c>
      <c r="BA2335"/>
      <c r="BB2335" t="n">
        <v>4.0</v>
      </c>
      <c r="BC2335"/>
      <c r="BD2335"/>
      <c r="BE2335"/>
      <c r="BF2335"/>
      <c r="BG2335" t="inlineStr">
        <is>
          <t>Day(s)</t>
        </is>
      </c>
      <c r="BH2335" t="inlineStr">
        <is>
          <t>Prepared/synthesized in lab</t>
        </is>
      </c>
      <c r="BI2335" t="inlineStr">
        <is>
          <t>DTXSID7020184</t>
        </is>
      </c>
      <c r="BJ2335"/>
      <c r="BK2335"/>
      <c r="BL2335"/>
      <c r="BM2335"/>
      <c r="BN2335"/>
      <c r="BO2335"/>
      <c r="BP2335"/>
      <c r="BQ2335"/>
      <c r="BR2335"/>
      <c r="BS2335"/>
      <c r="BT2335" t="inlineStr">
        <is>
          <t>--</t>
        </is>
      </c>
      <c r="BU2335"/>
      <c r="BV2335"/>
      <c r="BW2335"/>
      <c r="BX2335"/>
      <c r="BY2335"/>
      <c r="BZ2335"/>
      <c r="CA2335"/>
      <c r="CB2335"/>
      <c r="CC2335"/>
      <c r="CD2335"/>
      <c r="CE2335"/>
      <c r="CF2335"/>
      <c r="CG2335"/>
      <c r="CH2335"/>
      <c r="CI2335"/>
      <c r="CJ2335"/>
      <c r="CK2335" t="inlineStr">
        <is>
          <t>Little,L.W., and J.C. Lamb III</t>
        </is>
      </c>
      <c r="CL2335" t="n">
        <v>6969.0</v>
      </c>
      <c r="CM2335" t="inlineStr">
        <is>
          <t>Acute Toxicity of 46 Selected Dyes to the Fathead Minnow, Pimephales promelas</t>
        </is>
      </c>
      <c r="CN2335" t="inlineStr">
        <is>
          <t>Dyes and the Environment - Reports on Selected Dyes and Their Effects, American Dye Manufacturers Institute:123 p.</t>
        </is>
      </c>
      <c r="CO2335" t="n">
        <v>1973.0</v>
      </c>
      <c r="CP2335" t="inlineStr">
        <is>
          <t>Little,L.W., and J.C. Lamb III (1973). Acute Toxicity of 46 Selected Dyes to the Fathead Minnow, Pimephales promelas. Dyes and the Environment - Reports on Selected Dyes and Their Effects, American Dye Manufacturers Institute, 123 p. ECOREF#:6969</t>
        </is>
      </c>
    </row>
    <row r="2336">
      <c r="A2336" t="n">
        <v>1962750.0</v>
      </c>
      <c r="B2336" t="inlineStr">
        <is>
          <t>1,4-Benzenedicarboxylic acid, 1,4-Dibutyl ester</t>
        </is>
      </c>
      <c r="C2336"/>
      <c r="D2336" t="inlineStr">
        <is>
          <t>Measured</t>
        </is>
      </c>
      <c r="E2336" t="inlineStr">
        <is>
          <t>Not coded</t>
        </is>
      </c>
      <c r="F2336" t="inlineStr">
        <is>
          <t>&gt;</t>
        </is>
      </c>
      <c r="G2336" t="n">
        <v>99.0</v>
      </c>
      <c r="H2336"/>
      <c r="I2336"/>
      <c r="J2336"/>
      <c r="K2336"/>
      <c r="L2336" t="inlineStr">
        <is>
          <t>Pimephales promelas</t>
        </is>
      </c>
      <c r="M2336" t="inlineStr">
        <is>
          <t>Fathead Minnow</t>
        </is>
      </c>
      <c r="N2336"/>
      <c r="O2336"/>
      <c r="P2336" t="n">
        <v>32.0</v>
      </c>
      <c r="Q2336"/>
      <c r="R2336"/>
      <c r="S2336"/>
      <c r="T2336"/>
      <c r="U2336" t="inlineStr">
        <is>
          <t>Day(s)</t>
        </is>
      </c>
      <c r="V2336" t="inlineStr">
        <is>
          <t>Flow-through</t>
        </is>
      </c>
      <c r="W2336" t="inlineStr">
        <is>
          <t>Fresh water</t>
        </is>
      </c>
      <c r="X2336" t="inlineStr">
        <is>
          <t>Lab</t>
        </is>
      </c>
      <c r="Y2336"/>
      <c r="Z2336" t="inlineStr">
        <is>
          <t>Active ingredient</t>
        </is>
      </c>
      <c r="AA2336"/>
      <c r="AB2336" t="n">
        <v>0.59</v>
      </c>
      <c r="AC2336"/>
      <c r="AD2336" t="n">
        <v>0.52</v>
      </c>
      <c r="AE2336"/>
      <c r="AF2336" t="n">
        <v>0.68</v>
      </c>
      <c r="AG2336" t="inlineStr">
        <is>
          <t>AI mg/L</t>
        </is>
      </c>
      <c r="AH2336"/>
      <c r="AI2336"/>
      <c r="AJ2336"/>
      <c r="AK2336"/>
      <c r="AL2336"/>
      <c r="AM2336"/>
      <c r="AN2336"/>
      <c r="AO2336"/>
      <c r="AP2336"/>
      <c r="AQ2336"/>
      <c r="AR2336"/>
      <c r="AS2336"/>
      <c r="AT2336"/>
      <c r="AU2336"/>
      <c r="AV2336"/>
      <c r="AW2336"/>
      <c r="AX2336" t="inlineStr">
        <is>
          <t>Mortality</t>
        </is>
      </c>
      <c r="AY2336" t="inlineStr">
        <is>
          <t>Mortality</t>
        </is>
      </c>
      <c r="AZ2336" t="inlineStr">
        <is>
          <t>LC50</t>
        </is>
      </c>
      <c r="BA2336"/>
      <c r="BB2336" t="n">
        <v>4.0</v>
      </c>
      <c r="BC2336"/>
      <c r="BD2336"/>
      <c r="BE2336"/>
      <c r="BF2336"/>
      <c r="BG2336" t="inlineStr">
        <is>
          <t>Day(s)</t>
        </is>
      </c>
      <c r="BH2336" t="inlineStr">
        <is>
          <t>Pure</t>
        </is>
      </c>
      <c r="BI2336" t="inlineStr">
        <is>
          <t>DTXSID3022168</t>
        </is>
      </c>
      <c r="BJ2336"/>
      <c r="BK2336"/>
      <c r="BL2336"/>
      <c r="BM2336"/>
      <c r="BN2336"/>
      <c r="BO2336"/>
      <c r="BP2336"/>
      <c r="BQ2336"/>
      <c r="BR2336"/>
      <c r="BS2336"/>
      <c r="BT2336" t="inlineStr">
        <is>
          <t>--</t>
        </is>
      </c>
      <c r="BU2336"/>
      <c r="BV2336"/>
      <c r="BW2336"/>
      <c r="BX2336"/>
      <c r="BY2336"/>
      <c r="BZ2336"/>
      <c r="CA2336"/>
      <c r="CB2336"/>
      <c r="CC2336"/>
      <c r="CD2336"/>
      <c r="CE2336"/>
      <c r="CF2336"/>
      <c r="CG2336"/>
      <c r="CH2336"/>
      <c r="CI2336" t="inlineStr">
        <is>
          <t xml:space="preserve"> Dilution factor:  0%, 20%, 40%, 60%, 80% and 100% of the stock solution.  Affected fish were hypoactive, under- reactiveNAo external stimuli and darkly colored.  Equili- brium loss was not observed prior to death.  Measured con- </t>
        </is>
      </c>
      <c r="CJ2336" t="inlineStr">
        <is>
          <t xml:space="preserve">   Dilution factor:  0%, 20%, 40%, 60%, 80% and 100% of the stock solution.  Affected fish were hypoactive, under- reactiveNAo external stimuli and darkly colored.  Equili- brium loss was not observed prior to death.  Measured con- </t>
        </is>
      </c>
      <c r="CK2336" t="inlineStr">
        <is>
          <t>Geiger,D.L., D.J. Call, and L.T. Brooke</t>
        </is>
      </c>
      <c r="CL2336" t="n">
        <v>12859.0</v>
      </c>
      <c r="CM2336" t="inlineStr">
        <is>
          <t>Acute Toxicities of Organic Chemicals to Fathead Minnows (Pimephales promelas) Volume IV</t>
        </is>
      </c>
      <c r="CN2336" t="inlineStr">
        <is>
          <t>Center for Lake Superior Environmental Studies, University of Wisconsin, Superior, WI4:355 p.</t>
        </is>
      </c>
      <c r="CO2336" t="n">
        <v>1988.0</v>
      </c>
      <c r="CP2336" t="inlineStr">
        <is>
          <t>Geiger,D.L., D.J. Call, and L.T. Brooke (1988). Acute Toxicities of Organic Chemicals to Fathead Minnows (Pimephales promelas) Volume IV. Center for Lake Superior Environmental Studies, University of Wisconsin, Superior, WI, 4, 355 p. ECOREF#:12859</t>
        </is>
      </c>
    </row>
    <row r="2337">
      <c r="A2337" t="n">
        <v>1962750.0</v>
      </c>
      <c r="B2337" t="inlineStr">
        <is>
          <t>1,4-Benzenedicarboxylic acid, 1,4-Dibutyl ester</t>
        </is>
      </c>
      <c r="C2337"/>
      <c r="D2337" t="inlineStr">
        <is>
          <t>Chemical analysis reported</t>
        </is>
      </c>
      <c r="E2337" t="inlineStr">
        <is>
          <t>American Society for Testing and Materials</t>
        </is>
      </c>
      <c r="F2337"/>
      <c r="G2337"/>
      <c r="H2337"/>
      <c r="I2337"/>
      <c r="J2337"/>
      <c r="K2337"/>
      <c r="L2337" t="inlineStr">
        <is>
          <t>Pimephales promelas</t>
        </is>
      </c>
      <c r="M2337" t="inlineStr">
        <is>
          <t>Fathead Minnow</t>
        </is>
      </c>
      <c r="N2337" t="inlineStr">
        <is>
          <t>Juvenile</t>
        </is>
      </c>
      <c r="O2337"/>
      <c r="P2337"/>
      <c r="Q2337"/>
      <c r="R2337" t="n">
        <v>29.0</v>
      </c>
      <c r="S2337"/>
      <c r="T2337" t="n">
        <v>34.0</v>
      </c>
      <c r="U2337" t="inlineStr">
        <is>
          <t>Day(s)</t>
        </is>
      </c>
      <c r="V2337" t="inlineStr">
        <is>
          <t>Flow-through</t>
        </is>
      </c>
      <c r="W2337" t="inlineStr">
        <is>
          <t>Fresh water</t>
        </is>
      </c>
      <c r="X2337" t="inlineStr">
        <is>
          <t>Lab</t>
        </is>
      </c>
      <c r="Y2337"/>
      <c r="Z2337" t="inlineStr">
        <is>
          <t>Active ingredient</t>
        </is>
      </c>
      <c r="AA2337"/>
      <c r="AB2337" t="n">
        <v>0.61</v>
      </c>
      <c r="AC2337"/>
      <c r="AD2337" t="n">
        <v>0.54</v>
      </c>
      <c r="AE2337"/>
      <c r="AF2337" t="n">
        <v>0.7</v>
      </c>
      <c r="AG2337" t="inlineStr">
        <is>
          <t>AI mg/L</t>
        </is>
      </c>
      <c r="AH2337"/>
      <c r="AI2337"/>
      <c r="AJ2337"/>
      <c r="AK2337"/>
      <c r="AL2337"/>
      <c r="AM2337"/>
      <c r="AN2337"/>
      <c r="AO2337"/>
      <c r="AP2337"/>
      <c r="AQ2337"/>
      <c r="AR2337"/>
      <c r="AS2337"/>
      <c r="AT2337"/>
      <c r="AU2337"/>
      <c r="AV2337"/>
      <c r="AW2337"/>
      <c r="AX2337" t="inlineStr">
        <is>
          <t>Mortality</t>
        </is>
      </c>
      <c r="AY2337" t="inlineStr">
        <is>
          <t>Mortality</t>
        </is>
      </c>
      <c r="AZ2337" t="inlineStr">
        <is>
          <t>LC50</t>
        </is>
      </c>
      <c r="BA2337"/>
      <c r="BB2337" t="n">
        <v>4.0</v>
      </c>
      <c r="BC2337"/>
      <c r="BD2337"/>
      <c r="BE2337"/>
      <c r="BF2337"/>
      <c r="BG2337" t="inlineStr">
        <is>
          <t>Day(s)</t>
        </is>
      </c>
      <c r="BH2337" t="inlineStr">
        <is>
          <t>Prepared/synthesized in lab</t>
        </is>
      </c>
      <c r="BI2337" t="inlineStr">
        <is>
          <t>DTXSID3022168</t>
        </is>
      </c>
      <c r="BJ2337" t="inlineStr">
        <is>
          <t>10.1002/etc.5620090509</t>
        </is>
      </c>
      <c r="BK2337"/>
      <c r="BL2337" t="inlineStr">
        <is>
          <t>Acute</t>
        </is>
      </c>
      <c r="BM2337"/>
      <c r="BN2337"/>
      <c r="BO2337"/>
      <c r="BP2337"/>
      <c r="BQ2337"/>
      <c r="BR2337"/>
      <c r="BS2337"/>
      <c r="BT2337" t="inlineStr">
        <is>
          <t>--</t>
        </is>
      </c>
      <c r="BU2337"/>
      <c r="BV2337"/>
      <c r="BW2337"/>
      <c r="BX2337"/>
      <c r="BY2337"/>
      <c r="BZ2337"/>
      <c r="CA2337"/>
      <c r="CB2337"/>
      <c r="CC2337"/>
      <c r="CD2337"/>
      <c r="CE2337"/>
      <c r="CF2337"/>
      <c r="CG2337"/>
      <c r="CH2337"/>
      <c r="CI2337" t="inlineStr">
        <is>
          <t xml:space="preserve">CONC1/MEASURED VALUE WAS 101.7 PERCENT OF NOMINAL VALUE// </t>
        </is>
      </c>
      <c r="CJ2337" t="inlineStr">
        <is>
          <t xml:space="preserve">SOURCE/ENVIRONMENTAL RESEARCH LABORATORY, DULUTH, MN//TMETH/1980, E279-80//MEDIA/SAND-FILTERED LAKE SUPERIOR WATER//  CONC1/MEASURED VALUE WAS 101.7 PERCENT OF NOMINAL VALUE// </t>
        </is>
      </c>
      <c r="CK2337" t="inlineStr">
        <is>
          <t>DeFoe,D.L., G.W. Holcombe, D.E. Hammermeister, and K.E. Biesinger</t>
        </is>
      </c>
      <c r="CL2337" t="n">
        <v>180793.0</v>
      </c>
      <c r="CM2337" t="inlineStr">
        <is>
          <t>Solubility and Toxicity of Eight Phthalate Esters to Four Aquatic Organisms</t>
        </is>
      </c>
      <c r="CN2337" t="inlineStr">
        <is>
          <t>Environ. Toxicol. Chem.9(5): 623-636</t>
        </is>
      </c>
      <c r="CO2337" t="n">
        <v>1990.0</v>
      </c>
      <c r="CP2337" t="inlineStr">
        <is>
          <t>DeFoe,D.L., G.W. Holcombe, D.E. Hammermeister, and K.E. Biesinger (1990). Solubility and Toxicity of Eight Phthalate Esters to Four Aquatic Organisms. Environ. Toxicol. Chem., 9, (5), 623-636. doi:10.1002/etc.5620090509. ECOREF#:180793</t>
        </is>
      </c>
    </row>
    <row r="2338">
      <c r="A2338" t="n">
        <v>1965099.0</v>
      </c>
      <c r="B2338" t="inlineStr">
        <is>
          <t>4,4'-Oxybisphenol</t>
        </is>
      </c>
      <c r="C2338"/>
      <c r="D2338" t="inlineStr">
        <is>
          <t>Measured</t>
        </is>
      </c>
      <c r="E2338" t="inlineStr">
        <is>
          <t>Not reported</t>
        </is>
      </c>
      <c r="F2338"/>
      <c r="G2338" t="n">
        <v>97.0</v>
      </c>
      <c r="H2338"/>
      <c r="I2338"/>
      <c r="J2338"/>
      <c r="K2338"/>
      <c r="L2338" t="inlineStr">
        <is>
          <t>Pimephales promelas</t>
        </is>
      </c>
      <c r="M2338" t="inlineStr">
        <is>
          <t>Fathead Minnow</t>
        </is>
      </c>
      <c r="N2338"/>
      <c r="O2338"/>
      <c r="P2338"/>
      <c r="Q2338"/>
      <c r="R2338" t="n">
        <v>31.0</v>
      </c>
      <c r="S2338"/>
      <c r="T2338" t="n">
        <v>32.0</v>
      </c>
      <c r="U2338" t="inlineStr">
        <is>
          <t>Day(s)</t>
        </is>
      </c>
      <c r="V2338" t="inlineStr">
        <is>
          <t>Flow-through</t>
        </is>
      </c>
      <c r="W2338" t="inlineStr">
        <is>
          <t>Fresh water</t>
        </is>
      </c>
      <c r="X2338" t="inlineStr">
        <is>
          <t>Lab</t>
        </is>
      </c>
      <c r="Y2338"/>
      <c r="Z2338" t="inlineStr">
        <is>
          <t>Active ingredient</t>
        </is>
      </c>
      <c r="AA2338"/>
      <c r="AB2338" t="n">
        <v>6.39</v>
      </c>
      <c r="AC2338"/>
      <c r="AD2338" t="n">
        <v>6.02</v>
      </c>
      <c r="AE2338"/>
      <c r="AF2338" t="n">
        <v>6.78</v>
      </c>
      <c r="AG2338" t="inlineStr">
        <is>
          <t>AI mg/L</t>
        </is>
      </c>
      <c r="AH2338"/>
      <c r="AI2338"/>
      <c r="AJ2338"/>
      <c r="AK2338"/>
      <c r="AL2338"/>
      <c r="AM2338"/>
      <c r="AN2338"/>
      <c r="AO2338"/>
      <c r="AP2338"/>
      <c r="AQ2338"/>
      <c r="AR2338"/>
      <c r="AS2338"/>
      <c r="AT2338"/>
      <c r="AU2338"/>
      <c r="AV2338"/>
      <c r="AW2338"/>
      <c r="AX2338" t="inlineStr">
        <is>
          <t>Mortality</t>
        </is>
      </c>
      <c r="AY2338" t="inlineStr">
        <is>
          <t>Mortality</t>
        </is>
      </c>
      <c r="AZ2338" t="inlineStr">
        <is>
          <t>LC50</t>
        </is>
      </c>
      <c r="BA2338"/>
      <c r="BB2338" t="n">
        <v>4.0</v>
      </c>
      <c r="BC2338"/>
      <c r="BD2338"/>
      <c r="BE2338"/>
      <c r="BF2338"/>
      <c r="BG2338" t="inlineStr">
        <is>
          <t>Day(s)</t>
        </is>
      </c>
      <c r="BH2338"/>
      <c r="BI2338" t="inlineStr">
        <is>
          <t>DTXSID8022169</t>
        </is>
      </c>
      <c r="BJ2338"/>
      <c r="BK2338"/>
      <c r="BL2338" t="inlineStr">
        <is>
          <t>Acute</t>
        </is>
      </c>
      <c r="BM2338"/>
      <c r="BN2338"/>
      <c r="BO2338"/>
      <c r="BP2338"/>
      <c r="BQ2338"/>
      <c r="BR2338"/>
      <c r="BS2338"/>
      <c r="BT2338" t="inlineStr">
        <is>
          <t>--</t>
        </is>
      </c>
      <c r="BU2338"/>
      <c r="BV2338"/>
      <c r="BW2338"/>
      <c r="BX2338"/>
      <c r="BY2338"/>
      <c r="BZ2338"/>
      <c r="CA2338"/>
      <c r="CB2338"/>
      <c r="CC2338"/>
      <c r="CD2338"/>
      <c r="CE2338"/>
      <c r="CF2338"/>
      <c r="CG2338"/>
      <c r="CH2338"/>
      <c r="CI2338"/>
      <c r="CJ2338" t="inlineStr">
        <is>
          <t xml:space="preserve">SOURCE/US EPA ENVIRONMENTAL RESEARCH LABORATORY DULUTH AND THE UNIVERSITY OF WISCONSIN SUPERIOR//MEDIA/FILTERED LAKE SUPERIOR WATER OR DECHLORINATED CITY OF SUPERIOR WISCONSIN WATER//   </t>
        </is>
      </c>
      <c r="CK2338" t="inlineStr">
        <is>
          <t>Geiger,D.L., C.E. Northcott, D.J. Call, and L.T. Brooke</t>
        </is>
      </c>
      <c r="CL2338" t="n">
        <v>12447.0</v>
      </c>
      <c r="CM2338" t="inlineStr">
        <is>
          <t>Acute Toxicities of Organic Chemicals to Fathead Minnows (Pimephales promelas), Volume II</t>
        </is>
      </c>
      <c r="CN2338" t="inlineStr">
        <is>
          <t>Center for Lake Superior Environmental Studies, University of Wisconsin, Superior, WI:326 p.</t>
        </is>
      </c>
      <c r="CO2338" t="n">
        <v>1985.0</v>
      </c>
      <c r="CP2338" t="inlineStr">
        <is>
          <t>Geiger,D.L., C.E. Northcott, D.J. Call, and L.T. Brooke (1985). Acute Toxicities of Organic Chemicals to Fathead Minnows (Pimephales promelas), Volume II. Center for Lake Superior Environmental Studies, University of Wisconsin, Superior, WI, 326 p. ECOREF#:12447</t>
        </is>
      </c>
    </row>
    <row r="2339">
      <c r="A2339" t="n">
        <v>1965099.0</v>
      </c>
      <c r="B2339" t="inlineStr">
        <is>
          <t>4,4'-Oxybisphenol</t>
        </is>
      </c>
      <c r="C2339"/>
      <c r="D2339" t="inlineStr">
        <is>
          <t>Measured</t>
        </is>
      </c>
      <c r="E2339" t="inlineStr">
        <is>
          <t>Not reported</t>
        </is>
      </c>
      <c r="F2339"/>
      <c r="G2339" t="n">
        <v>97.0</v>
      </c>
      <c r="H2339"/>
      <c r="I2339"/>
      <c r="J2339"/>
      <c r="K2339"/>
      <c r="L2339" t="inlineStr">
        <is>
          <t>Pimephales promelas</t>
        </is>
      </c>
      <c r="M2339" t="inlineStr">
        <is>
          <t>Fathead Minnow</t>
        </is>
      </c>
      <c r="N2339"/>
      <c r="O2339"/>
      <c r="P2339"/>
      <c r="Q2339"/>
      <c r="R2339" t="n">
        <v>31.0</v>
      </c>
      <c r="S2339"/>
      <c r="T2339" t="n">
        <v>32.0</v>
      </c>
      <c r="U2339" t="inlineStr">
        <is>
          <t>Day(s)</t>
        </is>
      </c>
      <c r="V2339" t="inlineStr">
        <is>
          <t>Flow-through</t>
        </is>
      </c>
      <c r="W2339" t="inlineStr">
        <is>
          <t>Fresh water</t>
        </is>
      </c>
      <c r="X2339" t="inlineStr">
        <is>
          <t>Lab</t>
        </is>
      </c>
      <c r="Y2339"/>
      <c r="Z2339" t="inlineStr">
        <is>
          <t>Active ingredient</t>
        </is>
      </c>
      <c r="AA2339"/>
      <c r="AB2339" t="n">
        <v>5.22</v>
      </c>
      <c r="AC2339"/>
      <c r="AD2339" t="n">
        <v>4.73</v>
      </c>
      <c r="AE2339"/>
      <c r="AF2339" t="n">
        <v>5.76</v>
      </c>
      <c r="AG2339" t="inlineStr">
        <is>
          <t>AI mg/L</t>
        </is>
      </c>
      <c r="AH2339"/>
      <c r="AI2339"/>
      <c r="AJ2339"/>
      <c r="AK2339"/>
      <c r="AL2339"/>
      <c r="AM2339"/>
      <c r="AN2339"/>
      <c r="AO2339"/>
      <c r="AP2339"/>
      <c r="AQ2339"/>
      <c r="AR2339"/>
      <c r="AS2339"/>
      <c r="AT2339"/>
      <c r="AU2339"/>
      <c r="AV2339"/>
      <c r="AW2339"/>
      <c r="AX2339" t="inlineStr">
        <is>
          <t>Mortality</t>
        </is>
      </c>
      <c r="AY2339" t="inlineStr">
        <is>
          <t>Mortality</t>
        </is>
      </c>
      <c r="AZ2339" t="inlineStr">
        <is>
          <t>LC50</t>
        </is>
      </c>
      <c r="BA2339"/>
      <c r="BB2339" t="n">
        <v>4.0</v>
      </c>
      <c r="BC2339"/>
      <c r="BD2339"/>
      <c r="BE2339"/>
      <c r="BF2339"/>
      <c r="BG2339" t="inlineStr">
        <is>
          <t>Day(s)</t>
        </is>
      </c>
      <c r="BH2339"/>
      <c r="BI2339" t="inlineStr">
        <is>
          <t>DTXSID8022169</t>
        </is>
      </c>
      <c r="BJ2339"/>
      <c r="BK2339"/>
      <c r="BL2339" t="inlineStr">
        <is>
          <t>Acute</t>
        </is>
      </c>
      <c r="BM2339"/>
      <c r="BN2339"/>
      <c r="BO2339"/>
      <c r="BP2339"/>
      <c r="BQ2339"/>
      <c r="BR2339"/>
      <c r="BS2339"/>
      <c r="BT2339" t="inlineStr">
        <is>
          <t>--</t>
        </is>
      </c>
      <c r="BU2339"/>
      <c r="BV2339"/>
      <c r="BW2339"/>
      <c r="BX2339"/>
      <c r="BY2339"/>
      <c r="BZ2339"/>
      <c r="CA2339"/>
      <c r="CB2339"/>
      <c r="CC2339"/>
      <c r="CD2339"/>
      <c r="CE2339"/>
      <c r="CF2339"/>
      <c r="CG2339"/>
      <c r="CH2339"/>
      <c r="CI2339"/>
      <c r="CJ2339" t="inlineStr">
        <is>
          <t xml:space="preserve">SOURCE/US EPA ENVIRONMENTAL RESEARCH LABORATORY DULUTH AND THE UNIVERSITY OF WISCONSIN SUPERIOR//MEDIA/FILTERED LAKE SUPERIOR WATER OR DECHLORINATED CITY OF SUPERIOR WISCONSIN WATER//   </t>
        </is>
      </c>
      <c r="CK2339" t="inlineStr">
        <is>
          <t>Geiger,D.L., C.E. Northcott, D.J. Call, and L.T. Brooke</t>
        </is>
      </c>
      <c r="CL2339" t="n">
        <v>12447.0</v>
      </c>
      <c r="CM2339" t="inlineStr">
        <is>
          <t>Acute Toxicities of Organic Chemicals to Fathead Minnows (Pimephales promelas), Volume II</t>
        </is>
      </c>
      <c r="CN2339" t="inlineStr">
        <is>
          <t>Center for Lake Superior Environmental Studies, University of Wisconsin, Superior, WI:326 p.</t>
        </is>
      </c>
      <c r="CO2339" t="n">
        <v>1985.0</v>
      </c>
      <c r="CP2339" t="inlineStr">
        <is>
          <t>Geiger,D.L., C.E. Northcott, D.J. Call, and L.T. Brooke (1985). Acute Toxicities of Organic Chemicals to Fathead Minnows (Pimephales promelas), Volume II. Center for Lake Superior Environmental Studies, University of Wisconsin, Superior, WI, 326 p. ECOREF#:12447</t>
        </is>
      </c>
    </row>
    <row r="2340">
      <c r="A2340" t="n">
        <v>2008391.0</v>
      </c>
      <c r="B2340" t="inlineStr">
        <is>
          <t>2-(2,4-Dichlorophenoxy)acetic acid compd. with N-methylmethanamine (1:1)</t>
        </is>
      </c>
      <c r="C2340"/>
      <c r="D2340" t="inlineStr">
        <is>
          <t>Not reported</t>
        </is>
      </c>
      <c r="E2340" t="inlineStr">
        <is>
          <t>Not coded</t>
        </is>
      </c>
      <c r="F2340"/>
      <c r="G2340" t="n">
        <v>49.6</v>
      </c>
      <c r="H2340"/>
      <c r="I2340"/>
      <c r="J2340"/>
      <c r="K2340"/>
      <c r="L2340" t="inlineStr">
        <is>
          <t>Pimephales promelas</t>
        </is>
      </c>
      <c r="M2340" t="inlineStr">
        <is>
          <t>Fathead Minnow</t>
        </is>
      </c>
      <c r="N2340" t="inlineStr">
        <is>
          <t>Fingerling</t>
        </is>
      </c>
      <c r="O2340"/>
      <c r="P2340"/>
      <c r="Q2340"/>
      <c r="R2340"/>
      <c r="S2340"/>
      <c r="T2340"/>
      <c r="U2340"/>
      <c r="V2340" t="inlineStr">
        <is>
          <t>Static</t>
        </is>
      </c>
      <c r="W2340" t="inlineStr">
        <is>
          <t>Fresh water</t>
        </is>
      </c>
      <c r="X2340" t="inlineStr">
        <is>
          <t>Lab</t>
        </is>
      </c>
      <c r="Y2340"/>
      <c r="Z2340" t="inlineStr">
        <is>
          <t>Active ingredient</t>
        </is>
      </c>
      <c r="AA2340"/>
      <c r="AB2340" t="n">
        <v>320.0</v>
      </c>
      <c r="AC2340"/>
      <c r="AD2340" t="n">
        <v>240.0</v>
      </c>
      <c r="AE2340"/>
      <c r="AF2340" t="n">
        <v>425.0</v>
      </c>
      <c r="AG2340" t="inlineStr">
        <is>
          <t>AI mg/L</t>
        </is>
      </c>
      <c r="AH2340"/>
      <c r="AI2340"/>
      <c r="AJ2340"/>
      <c r="AK2340"/>
      <c r="AL2340"/>
      <c r="AM2340"/>
      <c r="AN2340"/>
      <c r="AO2340"/>
      <c r="AP2340"/>
      <c r="AQ2340"/>
      <c r="AR2340"/>
      <c r="AS2340"/>
      <c r="AT2340"/>
      <c r="AU2340"/>
      <c r="AV2340"/>
      <c r="AW2340"/>
      <c r="AX2340" t="inlineStr">
        <is>
          <t>Mortality</t>
        </is>
      </c>
      <c r="AY2340" t="inlineStr">
        <is>
          <t>Mortality</t>
        </is>
      </c>
      <c r="AZ2340" t="inlineStr">
        <is>
          <t>LC50</t>
        </is>
      </c>
      <c r="BA2340"/>
      <c r="BB2340" t="n">
        <v>4.0</v>
      </c>
      <c r="BC2340"/>
      <c r="BD2340"/>
      <c r="BE2340"/>
      <c r="BF2340"/>
      <c r="BG2340" t="inlineStr">
        <is>
          <t>Day(s)</t>
        </is>
      </c>
      <c r="BH2340" t="inlineStr">
        <is>
          <t>Liquid</t>
        </is>
      </c>
      <c r="BI2340" t="inlineStr">
        <is>
          <t>DTXSID0024896</t>
        </is>
      </c>
      <c r="BJ2340"/>
      <c r="BK2340"/>
      <c r="BL2340"/>
      <c r="BM2340"/>
      <c r="BN2340"/>
      <c r="BO2340"/>
      <c r="BP2340"/>
      <c r="BQ2340"/>
      <c r="BR2340"/>
      <c r="BS2340"/>
      <c r="BT2340" t="inlineStr">
        <is>
          <t>--</t>
        </is>
      </c>
      <c r="BU2340"/>
      <c r="BV2340"/>
      <c r="BW2340"/>
      <c r="BX2340"/>
      <c r="BY2340"/>
      <c r="BZ2340"/>
      <c r="CA2340"/>
      <c r="CB2340"/>
      <c r="CC2340"/>
      <c r="CD2340"/>
      <c r="CE2340"/>
      <c r="CF2340"/>
      <c r="CG2340"/>
      <c r="CH2340"/>
      <c r="CI2340"/>
      <c r="CJ2340"/>
      <c r="CK2340" t="inlineStr">
        <is>
          <t>Mayer,F.L.,Jr., and M.R. Ellersieck</t>
        </is>
      </c>
      <c r="CL2340" t="n">
        <v>6797.0</v>
      </c>
      <c r="CM2340" t="inlineStr">
        <is>
          <t>Manual of Acute Toxicity: Interpretation and Data Base for 410 Chemicals and 66 Species of Freshwater Animals</t>
        </is>
      </c>
      <c r="CN2340" t="inlineStr">
        <is>
          <t>USDI Fish and Wildlife Service, Publication No.160, Washington, DC:505 p.</t>
        </is>
      </c>
      <c r="CO2340" t="n">
        <v>1986.0</v>
      </c>
      <c r="CP2340" t="inlineStr">
        <is>
          <t>Mayer,F.L.,Jr., and M.R. Ellersieck (1986). Manual of Acute Toxicity: Interpretation and Data Base for 410 Chemicals and 66 Species of Freshwater Animals. USDI Fish and Wildlife Service, Publication No.160, Washington, DC, 505 p. ECOREF#:6797</t>
        </is>
      </c>
    </row>
    <row r="2341">
      <c r="A2341" t="n">
        <v>2008391.0</v>
      </c>
      <c r="B2341" t="inlineStr">
        <is>
          <t>2-(2,4-Dichlorophenoxy)acetic acid compd. with N-methylmethanamine (1:1)</t>
        </is>
      </c>
      <c r="C2341"/>
      <c r="D2341" t="inlineStr">
        <is>
          <t>Not reported</t>
        </is>
      </c>
      <c r="E2341" t="inlineStr">
        <is>
          <t>Not coded</t>
        </is>
      </c>
      <c r="F2341"/>
      <c r="G2341" t="n">
        <v>49.6</v>
      </c>
      <c r="H2341"/>
      <c r="I2341"/>
      <c r="J2341"/>
      <c r="K2341"/>
      <c r="L2341" t="inlineStr">
        <is>
          <t>Pimephales promelas</t>
        </is>
      </c>
      <c r="M2341" t="inlineStr">
        <is>
          <t>Fathead Minnow</t>
        </is>
      </c>
      <c r="N2341"/>
      <c r="O2341"/>
      <c r="P2341"/>
      <c r="Q2341"/>
      <c r="R2341"/>
      <c r="S2341"/>
      <c r="T2341"/>
      <c r="U2341"/>
      <c r="V2341" t="inlineStr">
        <is>
          <t>Static</t>
        </is>
      </c>
      <c r="W2341" t="inlineStr">
        <is>
          <t>Fresh water</t>
        </is>
      </c>
      <c r="X2341" t="inlineStr">
        <is>
          <t>Lab</t>
        </is>
      </c>
      <c r="Y2341"/>
      <c r="Z2341" t="inlineStr">
        <is>
          <t>Active ingredient</t>
        </is>
      </c>
      <c r="AA2341"/>
      <c r="AB2341" t="n">
        <v>266.0</v>
      </c>
      <c r="AC2341"/>
      <c r="AD2341" t="n">
        <v>216.0</v>
      </c>
      <c r="AE2341"/>
      <c r="AF2341" t="n">
        <v>321.0</v>
      </c>
      <c r="AG2341" t="inlineStr">
        <is>
          <t>AI mg/L</t>
        </is>
      </c>
      <c r="AH2341"/>
      <c r="AI2341"/>
      <c r="AJ2341"/>
      <c r="AK2341"/>
      <c r="AL2341"/>
      <c r="AM2341"/>
      <c r="AN2341"/>
      <c r="AO2341"/>
      <c r="AP2341"/>
      <c r="AQ2341"/>
      <c r="AR2341"/>
      <c r="AS2341"/>
      <c r="AT2341"/>
      <c r="AU2341"/>
      <c r="AV2341"/>
      <c r="AW2341"/>
      <c r="AX2341" t="inlineStr">
        <is>
          <t>Mortality</t>
        </is>
      </c>
      <c r="AY2341" t="inlineStr">
        <is>
          <t>Mortality</t>
        </is>
      </c>
      <c r="AZ2341" t="inlineStr">
        <is>
          <t>LC50</t>
        </is>
      </c>
      <c r="BA2341"/>
      <c r="BB2341" t="n">
        <v>4.0</v>
      </c>
      <c r="BC2341"/>
      <c r="BD2341"/>
      <c r="BE2341"/>
      <c r="BF2341"/>
      <c r="BG2341" t="inlineStr">
        <is>
          <t>Day(s)</t>
        </is>
      </c>
      <c r="BH2341" t="inlineStr">
        <is>
          <t>Liquid</t>
        </is>
      </c>
      <c r="BI2341" t="inlineStr">
        <is>
          <t>DTXSID0024896</t>
        </is>
      </c>
      <c r="BJ2341"/>
      <c r="BK2341"/>
      <c r="BL2341"/>
      <c r="BM2341"/>
      <c r="BN2341"/>
      <c r="BO2341"/>
      <c r="BP2341"/>
      <c r="BQ2341"/>
      <c r="BR2341"/>
      <c r="BS2341"/>
      <c r="BT2341" t="inlineStr">
        <is>
          <t>--</t>
        </is>
      </c>
      <c r="BU2341"/>
      <c r="BV2341"/>
      <c r="BW2341"/>
      <c r="BX2341"/>
      <c r="BY2341"/>
      <c r="BZ2341"/>
      <c r="CA2341"/>
      <c r="CB2341"/>
      <c r="CC2341"/>
      <c r="CD2341"/>
      <c r="CE2341"/>
      <c r="CF2341"/>
      <c r="CG2341"/>
      <c r="CH2341"/>
      <c r="CI2341"/>
      <c r="CJ2341"/>
      <c r="CK2341" t="inlineStr">
        <is>
          <t>Mayer,F.L.,Jr., and M.R. Ellersieck</t>
        </is>
      </c>
      <c r="CL2341" t="n">
        <v>6797.0</v>
      </c>
      <c r="CM2341" t="inlineStr">
        <is>
          <t>Manual of Acute Toxicity: Interpretation and Data Base for 410 Chemicals and 66 Species of Freshwater Animals</t>
        </is>
      </c>
      <c r="CN2341" t="inlineStr">
        <is>
          <t>USDI Fish and Wildlife Service, Publication No.160, Washington, DC:505 p.</t>
        </is>
      </c>
      <c r="CO2341" t="n">
        <v>1986.0</v>
      </c>
      <c r="CP2341" t="inlineStr">
        <is>
          <t>Mayer,F.L.,Jr., and M.R. Ellersieck (1986). Manual of Acute Toxicity: Interpretation and Data Base for 410 Chemicals and 66 Species of Freshwater Animals. USDI Fish and Wildlife Service, Publication No.160, Washington, DC, 505 p. ECOREF#:6797</t>
        </is>
      </c>
    </row>
    <row r="2342">
      <c r="A2342" t="n">
        <v>2008391.0</v>
      </c>
      <c r="B2342" t="inlineStr">
        <is>
          <t>2-(2,4-Dichlorophenoxy)acetic acid compd. with N-methylmethanamine (1:1)</t>
        </is>
      </c>
      <c r="C2342"/>
      <c r="D2342" t="inlineStr">
        <is>
          <t>Not reported</t>
        </is>
      </c>
      <c r="E2342" t="inlineStr">
        <is>
          <t>Not coded</t>
        </is>
      </c>
      <c r="F2342"/>
      <c r="G2342" t="n">
        <v>49.6</v>
      </c>
      <c r="H2342"/>
      <c r="I2342"/>
      <c r="J2342"/>
      <c r="K2342"/>
      <c r="L2342" t="inlineStr">
        <is>
          <t>Pimephales promelas</t>
        </is>
      </c>
      <c r="M2342" t="inlineStr">
        <is>
          <t>Fathead Minnow</t>
        </is>
      </c>
      <c r="N2342" t="inlineStr">
        <is>
          <t>Fingerling</t>
        </is>
      </c>
      <c r="O2342"/>
      <c r="P2342"/>
      <c r="Q2342"/>
      <c r="R2342"/>
      <c r="S2342"/>
      <c r="T2342"/>
      <c r="U2342"/>
      <c r="V2342" t="inlineStr">
        <is>
          <t>Static</t>
        </is>
      </c>
      <c r="W2342" t="inlineStr">
        <is>
          <t>Fresh water</t>
        </is>
      </c>
      <c r="X2342" t="inlineStr">
        <is>
          <t>Lab</t>
        </is>
      </c>
      <c r="Y2342"/>
      <c r="Z2342" t="inlineStr">
        <is>
          <t>Active ingredient</t>
        </is>
      </c>
      <c r="AA2342"/>
      <c r="AB2342" t="n">
        <v>630.0</v>
      </c>
      <c r="AC2342"/>
      <c r="AD2342" t="n">
        <v>520.0</v>
      </c>
      <c r="AE2342"/>
      <c r="AF2342" t="n">
        <v>763.0</v>
      </c>
      <c r="AG2342" t="inlineStr">
        <is>
          <t>AI mg/L</t>
        </is>
      </c>
      <c r="AH2342"/>
      <c r="AI2342"/>
      <c r="AJ2342"/>
      <c r="AK2342"/>
      <c r="AL2342"/>
      <c r="AM2342"/>
      <c r="AN2342"/>
      <c r="AO2342"/>
      <c r="AP2342"/>
      <c r="AQ2342"/>
      <c r="AR2342"/>
      <c r="AS2342"/>
      <c r="AT2342"/>
      <c r="AU2342"/>
      <c r="AV2342"/>
      <c r="AW2342"/>
      <c r="AX2342" t="inlineStr">
        <is>
          <t>Mortality</t>
        </is>
      </c>
      <c r="AY2342" t="inlineStr">
        <is>
          <t>Mortality</t>
        </is>
      </c>
      <c r="AZ2342" t="inlineStr">
        <is>
          <t>LC50</t>
        </is>
      </c>
      <c r="BA2342"/>
      <c r="BB2342" t="n">
        <v>4.0</v>
      </c>
      <c r="BC2342"/>
      <c r="BD2342"/>
      <c r="BE2342"/>
      <c r="BF2342"/>
      <c r="BG2342" t="inlineStr">
        <is>
          <t>Day(s)</t>
        </is>
      </c>
      <c r="BH2342" t="inlineStr">
        <is>
          <t>Liquid</t>
        </is>
      </c>
      <c r="BI2342" t="inlineStr">
        <is>
          <t>DTXSID0024896</t>
        </is>
      </c>
      <c r="BJ2342"/>
      <c r="BK2342"/>
      <c r="BL2342"/>
      <c r="BM2342"/>
      <c r="BN2342"/>
      <c r="BO2342"/>
      <c r="BP2342"/>
      <c r="BQ2342"/>
      <c r="BR2342"/>
      <c r="BS2342"/>
      <c r="BT2342" t="inlineStr">
        <is>
          <t>--</t>
        </is>
      </c>
      <c r="BU2342"/>
      <c r="BV2342"/>
      <c r="BW2342"/>
      <c r="BX2342"/>
      <c r="BY2342"/>
      <c r="BZ2342"/>
      <c r="CA2342"/>
      <c r="CB2342"/>
      <c r="CC2342"/>
      <c r="CD2342"/>
      <c r="CE2342"/>
      <c r="CF2342"/>
      <c r="CG2342"/>
      <c r="CH2342"/>
      <c r="CI2342"/>
      <c r="CJ2342"/>
      <c r="CK2342" t="inlineStr">
        <is>
          <t>Mayer,F.L.,Jr., and M.R. Ellersieck</t>
        </is>
      </c>
      <c r="CL2342" t="n">
        <v>6797.0</v>
      </c>
      <c r="CM2342" t="inlineStr">
        <is>
          <t>Manual of Acute Toxicity: Interpretation and Data Base for 410 Chemicals and 66 Species of Freshwater Animals</t>
        </is>
      </c>
      <c r="CN2342" t="inlineStr">
        <is>
          <t>USDI Fish and Wildlife Service, Publication No.160, Washington, DC:505 p.</t>
        </is>
      </c>
      <c r="CO2342" t="n">
        <v>1986.0</v>
      </c>
      <c r="CP2342" t="inlineStr">
        <is>
          <t>Mayer,F.L.,Jr., and M.R. Ellersieck (1986). Manual of Acute Toxicity: Interpretation and Data Base for 410 Chemicals and 66 Species of Freshwater Animals. USDI Fish and Wildlife Service, Publication No.160, Washington, DC, 505 p. ECOREF#:6797</t>
        </is>
      </c>
    </row>
    <row r="2343">
      <c r="A2343" t="n">
        <v>2008391.0</v>
      </c>
      <c r="B2343" t="inlineStr">
        <is>
          <t>2-(2,4-Dichlorophenoxy)acetic acid compd. with N-methylmethanamine (1:1)</t>
        </is>
      </c>
      <c r="C2343"/>
      <c r="D2343" t="inlineStr">
        <is>
          <t>Not reported</t>
        </is>
      </c>
      <c r="E2343" t="inlineStr">
        <is>
          <t>Not coded</t>
        </is>
      </c>
      <c r="F2343"/>
      <c r="G2343" t="n">
        <v>49.6</v>
      </c>
      <c r="H2343"/>
      <c r="I2343"/>
      <c r="J2343"/>
      <c r="K2343"/>
      <c r="L2343" t="inlineStr">
        <is>
          <t>Pimephales promelas</t>
        </is>
      </c>
      <c r="M2343" t="inlineStr">
        <is>
          <t>Fathead Minnow</t>
        </is>
      </c>
      <c r="N2343"/>
      <c r="O2343"/>
      <c r="P2343"/>
      <c r="Q2343"/>
      <c r="R2343"/>
      <c r="S2343"/>
      <c r="T2343"/>
      <c r="U2343"/>
      <c r="V2343" t="inlineStr">
        <is>
          <t>Static</t>
        </is>
      </c>
      <c r="W2343" t="inlineStr">
        <is>
          <t>Fresh water</t>
        </is>
      </c>
      <c r="X2343" t="inlineStr">
        <is>
          <t>Lab</t>
        </is>
      </c>
      <c r="Y2343"/>
      <c r="Z2343" t="inlineStr">
        <is>
          <t>Active ingredient</t>
        </is>
      </c>
      <c r="AA2343"/>
      <c r="AB2343" t="n">
        <v>760.0</v>
      </c>
      <c r="AC2343"/>
      <c r="AD2343" t="n">
        <v>595.0</v>
      </c>
      <c r="AE2343"/>
      <c r="AF2343" t="n">
        <v>970.0</v>
      </c>
      <c r="AG2343" t="inlineStr">
        <is>
          <t>AI mg/L</t>
        </is>
      </c>
      <c r="AH2343"/>
      <c r="AI2343"/>
      <c r="AJ2343"/>
      <c r="AK2343"/>
      <c r="AL2343"/>
      <c r="AM2343"/>
      <c r="AN2343"/>
      <c r="AO2343"/>
      <c r="AP2343"/>
      <c r="AQ2343"/>
      <c r="AR2343"/>
      <c r="AS2343"/>
      <c r="AT2343"/>
      <c r="AU2343"/>
      <c r="AV2343"/>
      <c r="AW2343"/>
      <c r="AX2343" t="inlineStr">
        <is>
          <t>Mortality</t>
        </is>
      </c>
      <c r="AY2343" t="inlineStr">
        <is>
          <t>Mortality</t>
        </is>
      </c>
      <c r="AZ2343" t="inlineStr">
        <is>
          <t>LC50</t>
        </is>
      </c>
      <c r="BA2343"/>
      <c r="BB2343" t="n">
        <v>4.0</v>
      </c>
      <c r="BC2343"/>
      <c r="BD2343"/>
      <c r="BE2343"/>
      <c r="BF2343"/>
      <c r="BG2343" t="inlineStr">
        <is>
          <t>Day(s)</t>
        </is>
      </c>
      <c r="BH2343" t="inlineStr">
        <is>
          <t>Liquid</t>
        </is>
      </c>
      <c r="BI2343" t="inlineStr">
        <is>
          <t>DTXSID0024896</t>
        </is>
      </c>
      <c r="BJ2343"/>
      <c r="BK2343"/>
      <c r="BL2343"/>
      <c r="BM2343"/>
      <c r="BN2343"/>
      <c r="BO2343"/>
      <c r="BP2343"/>
      <c r="BQ2343"/>
      <c r="BR2343"/>
      <c r="BS2343"/>
      <c r="BT2343" t="inlineStr">
        <is>
          <t>--</t>
        </is>
      </c>
      <c r="BU2343"/>
      <c r="BV2343"/>
      <c r="BW2343"/>
      <c r="BX2343"/>
      <c r="BY2343"/>
      <c r="BZ2343"/>
      <c r="CA2343"/>
      <c r="CB2343"/>
      <c r="CC2343"/>
      <c r="CD2343"/>
      <c r="CE2343"/>
      <c r="CF2343"/>
      <c r="CG2343"/>
      <c r="CH2343"/>
      <c r="CI2343"/>
      <c r="CJ2343"/>
      <c r="CK2343" t="inlineStr">
        <is>
          <t>Mayer,F.L.,Jr., and M.R. Ellersieck</t>
        </is>
      </c>
      <c r="CL2343" t="n">
        <v>6797.0</v>
      </c>
      <c r="CM2343" t="inlineStr">
        <is>
          <t>Manual of Acute Toxicity: Interpretation and Data Base for 410 Chemicals and 66 Species of Freshwater Animals</t>
        </is>
      </c>
      <c r="CN2343" t="inlineStr">
        <is>
          <t>USDI Fish and Wildlife Service, Publication No.160, Washington, DC:505 p.</t>
        </is>
      </c>
      <c r="CO2343" t="n">
        <v>1986.0</v>
      </c>
      <c r="CP2343" t="inlineStr">
        <is>
          <t>Mayer,F.L.,Jr., and M.R. Ellersieck (1986). Manual of Acute Toxicity: Interpretation and Data Base for 410 Chemicals and 66 Species of Freshwater Animals. USDI Fish and Wildlife Service, Publication No.160, Washington, DC, 505 p. ECOREF#:6797</t>
        </is>
      </c>
    </row>
    <row r="2344">
      <c r="A2344" t="n">
        <v>2008391.0</v>
      </c>
      <c r="B2344" t="inlineStr">
        <is>
          <t>2-(2,4-Dichlorophenoxy)acetic acid compd. with N-methylmethanamine (1:1)</t>
        </is>
      </c>
      <c r="C2344"/>
      <c r="D2344" t="inlineStr">
        <is>
          <t>Not reported</t>
        </is>
      </c>
      <c r="E2344" t="inlineStr">
        <is>
          <t>Not coded</t>
        </is>
      </c>
      <c r="F2344"/>
      <c r="G2344" t="n">
        <v>49.6</v>
      </c>
      <c r="H2344"/>
      <c r="I2344"/>
      <c r="J2344"/>
      <c r="K2344"/>
      <c r="L2344" t="inlineStr">
        <is>
          <t>Pimephales promelas</t>
        </is>
      </c>
      <c r="M2344" t="inlineStr">
        <is>
          <t>Fathead Minnow</t>
        </is>
      </c>
      <c r="N2344" t="inlineStr">
        <is>
          <t>Swim-up</t>
        </is>
      </c>
      <c r="O2344"/>
      <c r="P2344"/>
      <c r="Q2344"/>
      <c r="R2344"/>
      <c r="S2344"/>
      <c r="T2344"/>
      <c r="U2344"/>
      <c r="V2344" t="inlineStr">
        <is>
          <t>Static</t>
        </is>
      </c>
      <c r="W2344" t="inlineStr">
        <is>
          <t>Fresh water</t>
        </is>
      </c>
      <c r="X2344" t="inlineStr">
        <is>
          <t>Lab</t>
        </is>
      </c>
      <c r="Y2344"/>
      <c r="Z2344" t="inlineStr">
        <is>
          <t>Active ingredient</t>
        </is>
      </c>
      <c r="AA2344"/>
      <c r="AB2344" t="n">
        <v>425.0</v>
      </c>
      <c r="AC2344"/>
      <c r="AD2344" t="n">
        <v>334.0</v>
      </c>
      <c r="AE2344"/>
      <c r="AF2344" t="n">
        <v>541.0</v>
      </c>
      <c r="AG2344" t="inlineStr">
        <is>
          <t>AI mg/L</t>
        </is>
      </c>
      <c r="AH2344"/>
      <c r="AI2344"/>
      <c r="AJ2344"/>
      <c r="AK2344"/>
      <c r="AL2344"/>
      <c r="AM2344"/>
      <c r="AN2344"/>
      <c r="AO2344"/>
      <c r="AP2344"/>
      <c r="AQ2344"/>
      <c r="AR2344"/>
      <c r="AS2344"/>
      <c r="AT2344"/>
      <c r="AU2344"/>
      <c r="AV2344"/>
      <c r="AW2344"/>
      <c r="AX2344" t="inlineStr">
        <is>
          <t>Mortality</t>
        </is>
      </c>
      <c r="AY2344" t="inlineStr">
        <is>
          <t>Mortality</t>
        </is>
      </c>
      <c r="AZ2344" t="inlineStr">
        <is>
          <t>LC50</t>
        </is>
      </c>
      <c r="BA2344"/>
      <c r="BB2344" t="n">
        <v>4.0</v>
      </c>
      <c r="BC2344"/>
      <c r="BD2344"/>
      <c r="BE2344"/>
      <c r="BF2344"/>
      <c r="BG2344" t="inlineStr">
        <is>
          <t>Day(s)</t>
        </is>
      </c>
      <c r="BH2344" t="inlineStr">
        <is>
          <t>Liquid</t>
        </is>
      </c>
      <c r="BI2344" t="inlineStr">
        <is>
          <t>DTXSID0024896</t>
        </is>
      </c>
      <c r="BJ2344"/>
      <c r="BK2344"/>
      <c r="BL2344"/>
      <c r="BM2344"/>
      <c r="BN2344"/>
      <c r="BO2344"/>
      <c r="BP2344"/>
      <c r="BQ2344"/>
      <c r="BR2344"/>
      <c r="BS2344"/>
      <c r="BT2344" t="inlineStr">
        <is>
          <t>--</t>
        </is>
      </c>
      <c r="BU2344"/>
      <c r="BV2344"/>
      <c r="BW2344"/>
      <c r="BX2344"/>
      <c r="BY2344"/>
      <c r="BZ2344"/>
      <c r="CA2344"/>
      <c r="CB2344"/>
      <c r="CC2344"/>
      <c r="CD2344"/>
      <c r="CE2344"/>
      <c r="CF2344"/>
      <c r="CG2344"/>
      <c r="CH2344"/>
      <c r="CI2344"/>
      <c r="CJ2344"/>
      <c r="CK2344" t="inlineStr">
        <is>
          <t>Mayer,F.L.,Jr., and M.R. Ellersieck</t>
        </is>
      </c>
      <c r="CL2344" t="n">
        <v>6797.0</v>
      </c>
      <c r="CM2344" t="inlineStr">
        <is>
          <t>Manual of Acute Toxicity: Interpretation and Data Base for 410 Chemicals and 66 Species of Freshwater Animals</t>
        </is>
      </c>
      <c r="CN2344" t="inlineStr">
        <is>
          <t>USDI Fish and Wildlife Service, Publication No.160, Washington, DC:505 p.</t>
        </is>
      </c>
      <c r="CO2344" t="n">
        <v>1986.0</v>
      </c>
      <c r="CP2344" t="inlineStr">
        <is>
          <t>Mayer,F.L.,Jr., and M.R. Ellersieck (1986). Manual of Acute Toxicity: Interpretation and Data Base for 410 Chemicals and 66 Species of Freshwater Animals. USDI Fish and Wildlife Service, Publication No.160, Washington, DC, 505 p. ECOREF#:6797</t>
        </is>
      </c>
    </row>
    <row r="2345">
      <c r="A2345" t="n">
        <v>2008391.0</v>
      </c>
      <c r="B2345" t="inlineStr">
        <is>
          <t>2-(2,4-Dichlorophenoxy)acetic acid compd. with N-methylmethanamine (1:1)</t>
        </is>
      </c>
      <c r="C2345"/>
      <c r="D2345" t="inlineStr">
        <is>
          <t>Not reported</t>
        </is>
      </c>
      <c r="E2345" t="inlineStr">
        <is>
          <t>Not coded</t>
        </is>
      </c>
      <c r="F2345"/>
      <c r="G2345" t="n">
        <v>49.6</v>
      </c>
      <c r="H2345"/>
      <c r="I2345"/>
      <c r="J2345"/>
      <c r="K2345"/>
      <c r="L2345" t="inlineStr">
        <is>
          <t>Pimephales promelas</t>
        </is>
      </c>
      <c r="M2345" t="inlineStr">
        <is>
          <t>Fathead Minnow</t>
        </is>
      </c>
      <c r="N2345"/>
      <c r="O2345"/>
      <c r="P2345"/>
      <c r="Q2345"/>
      <c r="R2345"/>
      <c r="S2345"/>
      <c r="T2345"/>
      <c r="U2345"/>
      <c r="V2345" t="inlineStr">
        <is>
          <t>Static</t>
        </is>
      </c>
      <c r="W2345" t="inlineStr">
        <is>
          <t>Fresh water</t>
        </is>
      </c>
      <c r="X2345" t="inlineStr">
        <is>
          <t>Lab</t>
        </is>
      </c>
      <c r="Y2345"/>
      <c r="Z2345" t="inlineStr">
        <is>
          <t>Active ingredient</t>
        </is>
      </c>
      <c r="AA2345"/>
      <c r="AB2345" t="n">
        <v>800.0</v>
      </c>
      <c r="AC2345"/>
      <c r="AD2345" t="n">
        <v>32.0</v>
      </c>
      <c r="AE2345"/>
      <c r="AF2345" t="n">
        <v>1012.0</v>
      </c>
      <c r="AG2345" t="inlineStr">
        <is>
          <t>AI mg/L</t>
        </is>
      </c>
      <c r="AH2345"/>
      <c r="AI2345"/>
      <c r="AJ2345"/>
      <c r="AK2345"/>
      <c r="AL2345"/>
      <c r="AM2345"/>
      <c r="AN2345"/>
      <c r="AO2345"/>
      <c r="AP2345"/>
      <c r="AQ2345"/>
      <c r="AR2345"/>
      <c r="AS2345"/>
      <c r="AT2345"/>
      <c r="AU2345"/>
      <c r="AV2345"/>
      <c r="AW2345"/>
      <c r="AX2345" t="inlineStr">
        <is>
          <t>Mortality</t>
        </is>
      </c>
      <c r="AY2345" t="inlineStr">
        <is>
          <t>Mortality</t>
        </is>
      </c>
      <c r="AZ2345" t="inlineStr">
        <is>
          <t>LC50</t>
        </is>
      </c>
      <c r="BA2345"/>
      <c r="BB2345" t="n">
        <v>4.0</v>
      </c>
      <c r="BC2345"/>
      <c r="BD2345"/>
      <c r="BE2345"/>
      <c r="BF2345"/>
      <c r="BG2345" t="inlineStr">
        <is>
          <t>Day(s)</t>
        </is>
      </c>
      <c r="BH2345" t="inlineStr">
        <is>
          <t>Liquid</t>
        </is>
      </c>
      <c r="BI2345" t="inlineStr">
        <is>
          <t>DTXSID0024896</t>
        </is>
      </c>
      <c r="BJ2345"/>
      <c r="BK2345"/>
      <c r="BL2345"/>
      <c r="BM2345"/>
      <c r="BN2345"/>
      <c r="BO2345"/>
      <c r="BP2345"/>
      <c r="BQ2345"/>
      <c r="BR2345"/>
      <c r="BS2345"/>
      <c r="BT2345" t="inlineStr">
        <is>
          <t>--</t>
        </is>
      </c>
      <c r="BU2345"/>
      <c r="BV2345"/>
      <c r="BW2345"/>
      <c r="BX2345"/>
      <c r="BY2345"/>
      <c r="BZ2345"/>
      <c r="CA2345"/>
      <c r="CB2345"/>
      <c r="CC2345"/>
      <c r="CD2345"/>
      <c r="CE2345"/>
      <c r="CF2345"/>
      <c r="CG2345"/>
      <c r="CH2345"/>
      <c r="CI2345"/>
      <c r="CJ2345"/>
      <c r="CK2345" t="inlineStr">
        <is>
          <t>Mayer,F.L.,Jr., and M.R. Ellersieck</t>
        </is>
      </c>
      <c r="CL2345" t="n">
        <v>6797.0</v>
      </c>
      <c r="CM2345" t="inlineStr">
        <is>
          <t>Manual of Acute Toxicity: Interpretation and Data Base for 410 Chemicals and 66 Species of Freshwater Animals</t>
        </is>
      </c>
      <c r="CN2345" t="inlineStr">
        <is>
          <t>USDI Fish and Wildlife Service, Publication No.160, Washington, DC:505 p.</t>
        </is>
      </c>
      <c r="CO2345" t="n">
        <v>1986.0</v>
      </c>
      <c r="CP2345" t="inlineStr">
        <is>
          <t>Mayer,F.L.,Jr., and M.R. Ellersieck (1986). Manual of Acute Toxicity: Interpretation and Data Base for 410 Chemicals and 66 Species of Freshwater Animals. USDI Fish and Wildlife Service, Publication No.160, Washington, DC, 505 p. ECOREF#:6797</t>
        </is>
      </c>
    </row>
    <row r="2346">
      <c r="A2346" t="n">
        <v>2008391.0</v>
      </c>
      <c r="B2346" t="inlineStr">
        <is>
          <t>2-(2,4-Dichlorophenoxy)acetic acid compd. with N-methylmethanamine (1:1)</t>
        </is>
      </c>
      <c r="C2346"/>
      <c r="D2346" t="inlineStr">
        <is>
          <t>Not reported</t>
        </is>
      </c>
      <c r="E2346" t="inlineStr">
        <is>
          <t>Not coded</t>
        </is>
      </c>
      <c r="F2346"/>
      <c r="G2346" t="n">
        <v>49.6</v>
      </c>
      <c r="H2346"/>
      <c r="I2346"/>
      <c r="J2346"/>
      <c r="K2346"/>
      <c r="L2346" t="inlineStr">
        <is>
          <t>Pimephales promelas</t>
        </is>
      </c>
      <c r="M2346" t="inlineStr">
        <is>
          <t>Fathead Minnow</t>
        </is>
      </c>
      <c r="N2346"/>
      <c r="O2346"/>
      <c r="P2346"/>
      <c r="Q2346"/>
      <c r="R2346"/>
      <c r="S2346"/>
      <c r="T2346"/>
      <c r="U2346"/>
      <c r="V2346" t="inlineStr">
        <is>
          <t>Static</t>
        </is>
      </c>
      <c r="W2346" t="inlineStr">
        <is>
          <t>Fresh water</t>
        </is>
      </c>
      <c r="X2346" t="inlineStr">
        <is>
          <t>Lab</t>
        </is>
      </c>
      <c r="Y2346"/>
      <c r="Z2346" t="inlineStr">
        <is>
          <t>Active ingredient</t>
        </is>
      </c>
      <c r="AA2346"/>
      <c r="AB2346" t="n">
        <v>760.0</v>
      </c>
      <c r="AC2346"/>
      <c r="AD2346" t="n">
        <v>595.0</v>
      </c>
      <c r="AE2346"/>
      <c r="AF2346" t="n">
        <v>970.0</v>
      </c>
      <c r="AG2346" t="inlineStr">
        <is>
          <t>AI mg/L</t>
        </is>
      </c>
      <c r="AH2346"/>
      <c r="AI2346"/>
      <c r="AJ2346"/>
      <c r="AK2346"/>
      <c r="AL2346"/>
      <c r="AM2346"/>
      <c r="AN2346"/>
      <c r="AO2346"/>
      <c r="AP2346"/>
      <c r="AQ2346"/>
      <c r="AR2346"/>
      <c r="AS2346"/>
      <c r="AT2346"/>
      <c r="AU2346"/>
      <c r="AV2346"/>
      <c r="AW2346"/>
      <c r="AX2346" t="inlineStr">
        <is>
          <t>Mortality</t>
        </is>
      </c>
      <c r="AY2346" t="inlineStr">
        <is>
          <t>Mortality</t>
        </is>
      </c>
      <c r="AZ2346" t="inlineStr">
        <is>
          <t>LC50</t>
        </is>
      </c>
      <c r="BA2346"/>
      <c r="BB2346" t="n">
        <v>4.0</v>
      </c>
      <c r="BC2346"/>
      <c r="BD2346"/>
      <c r="BE2346"/>
      <c r="BF2346"/>
      <c r="BG2346" t="inlineStr">
        <is>
          <t>Day(s)</t>
        </is>
      </c>
      <c r="BH2346" t="inlineStr">
        <is>
          <t>Liquid</t>
        </is>
      </c>
      <c r="BI2346" t="inlineStr">
        <is>
          <t>DTXSID0024896</t>
        </is>
      </c>
      <c r="BJ2346"/>
      <c r="BK2346"/>
      <c r="BL2346"/>
      <c r="BM2346"/>
      <c r="BN2346"/>
      <c r="BO2346"/>
      <c r="BP2346"/>
      <c r="BQ2346"/>
      <c r="BR2346"/>
      <c r="BS2346"/>
      <c r="BT2346" t="inlineStr">
        <is>
          <t>--</t>
        </is>
      </c>
      <c r="BU2346"/>
      <c r="BV2346"/>
      <c r="BW2346"/>
      <c r="BX2346"/>
      <c r="BY2346"/>
      <c r="BZ2346"/>
      <c r="CA2346"/>
      <c r="CB2346"/>
      <c r="CC2346"/>
      <c r="CD2346"/>
      <c r="CE2346"/>
      <c r="CF2346"/>
      <c r="CG2346"/>
      <c r="CH2346"/>
      <c r="CI2346"/>
      <c r="CJ2346"/>
      <c r="CK2346" t="inlineStr">
        <is>
          <t>Mayer,F.L.,Jr., and M.R. Ellersieck</t>
        </is>
      </c>
      <c r="CL2346" t="n">
        <v>6797.0</v>
      </c>
      <c r="CM2346" t="inlineStr">
        <is>
          <t>Manual of Acute Toxicity: Interpretation and Data Base for 410 Chemicals and 66 Species of Freshwater Animals</t>
        </is>
      </c>
      <c r="CN2346" t="inlineStr">
        <is>
          <t>USDI Fish and Wildlife Service, Publication No.160, Washington, DC:505 p.</t>
        </is>
      </c>
      <c r="CO2346" t="n">
        <v>1986.0</v>
      </c>
      <c r="CP2346" t="inlineStr">
        <is>
          <t>Mayer,F.L.,Jr., and M.R. Ellersieck (1986). Manual of Acute Toxicity: Interpretation and Data Base for 410 Chemicals and 66 Species of Freshwater Animals. USDI Fish and Wildlife Service, Publication No.160, Washington, DC, 505 p. ECOREF#:6797</t>
        </is>
      </c>
    </row>
    <row r="2347">
      <c r="A2347" t="n">
        <v>2008391.0</v>
      </c>
      <c r="B2347" t="inlineStr">
        <is>
          <t>2-(2,4-Dichlorophenoxy)acetic acid compd. with N-methylmethanamine (1:1)</t>
        </is>
      </c>
      <c r="C2347"/>
      <c r="D2347" t="inlineStr">
        <is>
          <t>Not reported</t>
        </is>
      </c>
      <c r="E2347" t="inlineStr">
        <is>
          <t>Not coded</t>
        </is>
      </c>
      <c r="F2347"/>
      <c r="G2347" t="n">
        <v>49.6</v>
      </c>
      <c r="H2347"/>
      <c r="I2347"/>
      <c r="J2347"/>
      <c r="K2347"/>
      <c r="L2347" t="inlineStr">
        <is>
          <t>Pimephales promelas</t>
        </is>
      </c>
      <c r="M2347" t="inlineStr">
        <is>
          <t>Fathead Minnow</t>
        </is>
      </c>
      <c r="N2347"/>
      <c r="O2347"/>
      <c r="P2347"/>
      <c r="Q2347"/>
      <c r="R2347"/>
      <c r="S2347"/>
      <c r="T2347"/>
      <c r="U2347"/>
      <c r="V2347" t="inlineStr">
        <is>
          <t>Static</t>
        </is>
      </c>
      <c r="W2347" t="inlineStr">
        <is>
          <t>Fresh water</t>
        </is>
      </c>
      <c r="X2347" t="inlineStr">
        <is>
          <t>Lab</t>
        </is>
      </c>
      <c r="Y2347"/>
      <c r="Z2347" t="inlineStr">
        <is>
          <t>Active ingredient</t>
        </is>
      </c>
      <c r="AA2347"/>
      <c r="AB2347" t="n">
        <v>760.0</v>
      </c>
      <c r="AC2347"/>
      <c r="AD2347" t="n">
        <v>595.0</v>
      </c>
      <c r="AE2347"/>
      <c r="AF2347" t="n">
        <v>970.0</v>
      </c>
      <c r="AG2347" t="inlineStr">
        <is>
          <t>AI mg/L</t>
        </is>
      </c>
      <c r="AH2347"/>
      <c r="AI2347"/>
      <c r="AJ2347"/>
      <c r="AK2347"/>
      <c r="AL2347"/>
      <c r="AM2347"/>
      <c r="AN2347"/>
      <c r="AO2347"/>
      <c r="AP2347"/>
      <c r="AQ2347"/>
      <c r="AR2347"/>
      <c r="AS2347"/>
      <c r="AT2347"/>
      <c r="AU2347"/>
      <c r="AV2347"/>
      <c r="AW2347"/>
      <c r="AX2347" t="inlineStr">
        <is>
          <t>Mortality</t>
        </is>
      </c>
      <c r="AY2347" t="inlineStr">
        <is>
          <t>Mortality</t>
        </is>
      </c>
      <c r="AZ2347" t="inlineStr">
        <is>
          <t>LC50</t>
        </is>
      </c>
      <c r="BA2347"/>
      <c r="BB2347" t="n">
        <v>4.0</v>
      </c>
      <c r="BC2347"/>
      <c r="BD2347"/>
      <c r="BE2347"/>
      <c r="BF2347"/>
      <c r="BG2347" t="inlineStr">
        <is>
          <t>Day(s)</t>
        </is>
      </c>
      <c r="BH2347" t="inlineStr">
        <is>
          <t>Liquid</t>
        </is>
      </c>
      <c r="BI2347" t="inlineStr">
        <is>
          <t>DTXSID0024896</t>
        </is>
      </c>
      <c r="BJ2347"/>
      <c r="BK2347"/>
      <c r="BL2347"/>
      <c r="BM2347"/>
      <c r="BN2347"/>
      <c r="BO2347"/>
      <c r="BP2347"/>
      <c r="BQ2347"/>
      <c r="BR2347"/>
      <c r="BS2347"/>
      <c r="BT2347" t="inlineStr">
        <is>
          <t>--</t>
        </is>
      </c>
      <c r="BU2347"/>
      <c r="BV2347"/>
      <c r="BW2347"/>
      <c r="BX2347"/>
      <c r="BY2347"/>
      <c r="BZ2347"/>
      <c r="CA2347"/>
      <c r="CB2347"/>
      <c r="CC2347"/>
      <c r="CD2347"/>
      <c r="CE2347"/>
      <c r="CF2347"/>
      <c r="CG2347"/>
      <c r="CH2347"/>
      <c r="CI2347"/>
      <c r="CJ2347"/>
      <c r="CK2347" t="inlineStr">
        <is>
          <t>Mayer,F.L.,Jr., and M.R. Ellersieck</t>
        </is>
      </c>
      <c r="CL2347" t="n">
        <v>6797.0</v>
      </c>
      <c r="CM2347" t="inlineStr">
        <is>
          <t>Manual of Acute Toxicity: Interpretation and Data Base for 410 Chemicals and 66 Species of Freshwater Animals</t>
        </is>
      </c>
      <c r="CN2347" t="inlineStr">
        <is>
          <t>USDI Fish and Wildlife Service, Publication No.160, Washington, DC:505 p.</t>
        </is>
      </c>
      <c r="CO2347" t="n">
        <v>1986.0</v>
      </c>
      <c r="CP2347" t="inlineStr">
        <is>
          <t>Mayer,F.L.,Jr., and M.R. Ellersieck (1986). Manual of Acute Toxicity: Interpretation and Data Base for 410 Chemicals and 66 Species of Freshwater Animals. USDI Fish and Wildlife Service, Publication No.160, Washington, DC, 505 p. ECOREF#:6797</t>
        </is>
      </c>
    </row>
    <row r="2348">
      <c r="A2348" t="n">
        <v>2008391.0</v>
      </c>
      <c r="B2348" t="inlineStr">
        <is>
          <t>2-(2,4-Dichlorophenoxy)acetic acid compd. with N-methylmethanamine (1:1)</t>
        </is>
      </c>
      <c r="C2348"/>
      <c r="D2348" t="inlineStr">
        <is>
          <t>Not reported</t>
        </is>
      </c>
      <c r="E2348" t="inlineStr">
        <is>
          <t>Not coded</t>
        </is>
      </c>
      <c r="F2348"/>
      <c r="G2348" t="n">
        <v>49.6</v>
      </c>
      <c r="H2348"/>
      <c r="I2348"/>
      <c r="J2348"/>
      <c r="K2348"/>
      <c r="L2348" t="inlineStr">
        <is>
          <t>Pimephales promelas</t>
        </is>
      </c>
      <c r="M2348" t="inlineStr">
        <is>
          <t>Fathead Minnow</t>
        </is>
      </c>
      <c r="N2348"/>
      <c r="O2348"/>
      <c r="P2348"/>
      <c r="Q2348"/>
      <c r="R2348"/>
      <c r="S2348"/>
      <c r="T2348"/>
      <c r="U2348"/>
      <c r="V2348" t="inlineStr">
        <is>
          <t>Static</t>
        </is>
      </c>
      <c r="W2348" t="inlineStr">
        <is>
          <t>Fresh water</t>
        </is>
      </c>
      <c r="X2348" t="inlineStr">
        <is>
          <t>Lab</t>
        </is>
      </c>
      <c r="Y2348"/>
      <c r="Z2348" t="inlineStr">
        <is>
          <t>Active ingredient</t>
        </is>
      </c>
      <c r="AA2348"/>
      <c r="AB2348" t="n">
        <v>760.0</v>
      </c>
      <c r="AC2348"/>
      <c r="AD2348" t="n">
        <v>595.0</v>
      </c>
      <c r="AE2348"/>
      <c r="AF2348" t="n">
        <v>970.0</v>
      </c>
      <c r="AG2348" t="inlineStr">
        <is>
          <t>AI mg/L</t>
        </is>
      </c>
      <c r="AH2348"/>
      <c r="AI2348"/>
      <c r="AJ2348"/>
      <c r="AK2348"/>
      <c r="AL2348"/>
      <c r="AM2348"/>
      <c r="AN2348"/>
      <c r="AO2348"/>
      <c r="AP2348"/>
      <c r="AQ2348"/>
      <c r="AR2348"/>
      <c r="AS2348"/>
      <c r="AT2348"/>
      <c r="AU2348"/>
      <c r="AV2348"/>
      <c r="AW2348"/>
      <c r="AX2348" t="inlineStr">
        <is>
          <t>Mortality</t>
        </is>
      </c>
      <c r="AY2348" t="inlineStr">
        <is>
          <t>Mortality</t>
        </is>
      </c>
      <c r="AZ2348" t="inlineStr">
        <is>
          <t>LC50</t>
        </is>
      </c>
      <c r="BA2348"/>
      <c r="BB2348" t="n">
        <v>4.0</v>
      </c>
      <c r="BC2348"/>
      <c r="BD2348"/>
      <c r="BE2348"/>
      <c r="BF2348"/>
      <c r="BG2348" t="inlineStr">
        <is>
          <t>Day(s)</t>
        </is>
      </c>
      <c r="BH2348" t="inlineStr">
        <is>
          <t>Liquid</t>
        </is>
      </c>
      <c r="BI2348" t="inlineStr">
        <is>
          <t>DTXSID0024896</t>
        </is>
      </c>
      <c r="BJ2348"/>
      <c r="BK2348"/>
      <c r="BL2348"/>
      <c r="BM2348"/>
      <c r="BN2348"/>
      <c r="BO2348"/>
      <c r="BP2348"/>
      <c r="BQ2348"/>
      <c r="BR2348"/>
      <c r="BS2348"/>
      <c r="BT2348" t="inlineStr">
        <is>
          <t>--</t>
        </is>
      </c>
      <c r="BU2348"/>
      <c r="BV2348"/>
      <c r="BW2348"/>
      <c r="BX2348"/>
      <c r="BY2348"/>
      <c r="BZ2348"/>
      <c r="CA2348"/>
      <c r="CB2348"/>
      <c r="CC2348"/>
      <c r="CD2348"/>
      <c r="CE2348"/>
      <c r="CF2348"/>
      <c r="CG2348"/>
      <c r="CH2348"/>
      <c r="CI2348"/>
      <c r="CJ2348"/>
      <c r="CK2348" t="inlineStr">
        <is>
          <t>Mayer,F.L.,Jr., and M.R. Ellersieck</t>
        </is>
      </c>
      <c r="CL2348" t="n">
        <v>6797.0</v>
      </c>
      <c r="CM2348" t="inlineStr">
        <is>
          <t>Manual of Acute Toxicity: Interpretation and Data Base for 410 Chemicals and 66 Species of Freshwater Animals</t>
        </is>
      </c>
      <c r="CN2348" t="inlineStr">
        <is>
          <t>USDI Fish and Wildlife Service, Publication No.160, Washington, DC:505 p.</t>
        </is>
      </c>
      <c r="CO2348" t="n">
        <v>1986.0</v>
      </c>
      <c r="CP2348" t="inlineStr">
        <is>
          <t>Mayer,F.L.,Jr., and M.R. Ellersieck (1986). Manual of Acute Toxicity: Interpretation and Data Base for 410 Chemicals and 66 Species of Freshwater Animals. USDI Fish and Wildlife Service, Publication No.160, Washington, DC, 505 p. ECOREF#:6797</t>
        </is>
      </c>
    </row>
    <row r="2349">
      <c r="A2349" t="n">
        <v>2008391.0</v>
      </c>
      <c r="B2349" t="inlineStr">
        <is>
          <t>2-(2,4-Dichlorophenoxy)acetic acid compd. with N-methylmethanamine (1:1)</t>
        </is>
      </c>
      <c r="C2349"/>
      <c r="D2349" t="inlineStr">
        <is>
          <t>Not reported</t>
        </is>
      </c>
      <c r="E2349" t="inlineStr">
        <is>
          <t>Not coded</t>
        </is>
      </c>
      <c r="F2349"/>
      <c r="G2349" t="n">
        <v>49.6</v>
      </c>
      <c r="H2349"/>
      <c r="I2349"/>
      <c r="J2349"/>
      <c r="K2349"/>
      <c r="L2349" t="inlineStr">
        <is>
          <t>Pimephales promelas</t>
        </is>
      </c>
      <c r="M2349" t="inlineStr">
        <is>
          <t>Fathead Minnow</t>
        </is>
      </c>
      <c r="N2349" t="inlineStr">
        <is>
          <t>Sac fry, yolk sac fry</t>
        </is>
      </c>
      <c r="O2349"/>
      <c r="P2349"/>
      <c r="Q2349"/>
      <c r="R2349"/>
      <c r="S2349"/>
      <c r="T2349"/>
      <c r="U2349"/>
      <c r="V2349" t="inlineStr">
        <is>
          <t>Static</t>
        </is>
      </c>
      <c r="W2349" t="inlineStr">
        <is>
          <t>Fresh water</t>
        </is>
      </c>
      <c r="X2349" t="inlineStr">
        <is>
          <t>Lab</t>
        </is>
      </c>
      <c r="Y2349"/>
      <c r="Z2349" t="inlineStr">
        <is>
          <t>Active ingredient</t>
        </is>
      </c>
      <c r="AA2349"/>
      <c r="AB2349" t="n">
        <v>630.0</v>
      </c>
      <c r="AC2349"/>
      <c r="AD2349" t="n">
        <v>520.0</v>
      </c>
      <c r="AE2349"/>
      <c r="AF2349" t="n">
        <v>763.0</v>
      </c>
      <c r="AG2349" t="inlineStr">
        <is>
          <t>AI mg/L</t>
        </is>
      </c>
      <c r="AH2349"/>
      <c r="AI2349"/>
      <c r="AJ2349"/>
      <c r="AK2349"/>
      <c r="AL2349"/>
      <c r="AM2349"/>
      <c r="AN2349"/>
      <c r="AO2349"/>
      <c r="AP2349"/>
      <c r="AQ2349"/>
      <c r="AR2349"/>
      <c r="AS2349"/>
      <c r="AT2349"/>
      <c r="AU2349"/>
      <c r="AV2349"/>
      <c r="AW2349"/>
      <c r="AX2349" t="inlineStr">
        <is>
          <t>Mortality</t>
        </is>
      </c>
      <c r="AY2349" t="inlineStr">
        <is>
          <t>Mortality</t>
        </is>
      </c>
      <c r="AZ2349" t="inlineStr">
        <is>
          <t>LC50</t>
        </is>
      </c>
      <c r="BA2349"/>
      <c r="BB2349" t="n">
        <v>4.0</v>
      </c>
      <c r="BC2349"/>
      <c r="BD2349"/>
      <c r="BE2349"/>
      <c r="BF2349"/>
      <c r="BG2349" t="inlineStr">
        <is>
          <t>Day(s)</t>
        </is>
      </c>
      <c r="BH2349" t="inlineStr">
        <is>
          <t>Liquid</t>
        </is>
      </c>
      <c r="BI2349" t="inlineStr">
        <is>
          <t>DTXSID0024896</t>
        </is>
      </c>
      <c r="BJ2349"/>
      <c r="BK2349"/>
      <c r="BL2349"/>
      <c r="BM2349"/>
      <c r="BN2349"/>
      <c r="BO2349"/>
      <c r="BP2349"/>
      <c r="BQ2349"/>
      <c r="BR2349"/>
      <c r="BS2349"/>
      <c r="BT2349" t="inlineStr">
        <is>
          <t>--</t>
        </is>
      </c>
      <c r="BU2349"/>
      <c r="BV2349"/>
      <c r="BW2349"/>
      <c r="BX2349"/>
      <c r="BY2349"/>
      <c r="BZ2349"/>
      <c r="CA2349"/>
      <c r="CB2349"/>
      <c r="CC2349"/>
      <c r="CD2349"/>
      <c r="CE2349"/>
      <c r="CF2349"/>
      <c r="CG2349"/>
      <c r="CH2349"/>
      <c r="CI2349"/>
      <c r="CJ2349"/>
      <c r="CK2349" t="inlineStr">
        <is>
          <t>Mayer,F.L.,Jr., and M.R. Ellersieck</t>
        </is>
      </c>
      <c r="CL2349" t="n">
        <v>6797.0</v>
      </c>
      <c r="CM2349" t="inlineStr">
        <is>
          <t>Manual of Acute Toxicity: Interpretation and Data Base for 410 Chemicals and 66 Species of Freshwater Animals</t>
        </is>
      </c>
      <c r="CN2349" t="inlineStr">
        <is>
          <t>USDI Fish and Wildlife Service, Publication No.160, Washington, DC:505 p.</t>
        </is>
      </c>
      <c r="CO2349" t="n">
        <v>1986.0</v>
      </c>
      <c r="CP2349" t="inlineStr">
        <is>
          <t>Mayer,F.L.,Jr., and M.R. Ellersieck (1986). Manual of Acute Toxicity: Interpretation and Data Base for 410 Chemicals and 66 Species of Freshwater Animals. USDI Fish and Wildlife Service, Publication No.160, Washington, DC, 505 p. ECOREF#:6797</t>
        </is>
      </c>
    </row>
    <row r="2350">
      <c r="A2350" t="n">
        <v>2008391.0</v>
      </c>
      <c r="B2350" t="inlineStr">
        <is>
          <t>2-(2,4-Dichlorophenoxy)acetic acid compd. with N-methylmethanamine (1:1)</t>
        </is>
      </c>
      <c r="C2350"/>
      <c r="D2350" t="inlineStr">
        <is>
          <t>Not reported</t>
        </is>
      </c>
      <c r="E2350" t="inlineStr">
        <is>
          <t>Not coded</t>
        </is>
      </c>
      <c r="F2350"/>
      <c r="G2350" t="n">
        <v>49.6</v>
      </c>
      <c r="H2350"/>
      <c r="I2350"/>
      <c r="J2350"/>
      <c r="K2350"/>
      <c r="L2350" t="inlineStr">
        <is>
          <t>Pimephales promelas</t>
        </is>
      </c>
      <c r="M2350" t="inlineStr">
        <is>
          <t>Fathead Minnow</t>
        </is>
      </c>
      <c r="N2350"/>
      <c r="O2350"/>
      <c r="P2350"/>
      <c r="Q2350"/>
      <c r="R2350"/>
      <c r="S2350"/>
      <c r="T2350"/>
      <c r="U2350"/>
      <c r="V2350" t="inlineStr">
        <is>
          <t>Static</t>
        </is>
      </c>
      <c r="W2350" t="inlineStr">
        <is>
          <t>Fresh water</t>
        </is>
      </c>
      <c r="X2350" t="inlineStr">
        <is>
          <t>Lab</t>
        </is>
      </c>
      <c r="Y2350"/>
      <c r="Z2350" t="inlineStr">
        <is>
          <t>Active ingredient</t>
        </is>
      </c>
      <c r="AA2350"/>
      <c r="AB2350" t="n">
        <v>335.0</v>
      </c>
      <c r="AC2350"/>
      <c r="AD2350" t="n">
        <v>245.0</v>
      </c>
      <c r="AE2350"/>
      <c r="AF2350" t="n">
        <v>458.0</v>
      </c>
      <c r="AG2350" t="inlineStr">
        <is>
          <t>AI mg/L</t>
        </is>
      </c>
      <c r="AH2350"/>
      <c r="AI2350"/>
      <c r="AJ2350"/>
      <c r="AK2350"/>
      <c r="AL2350"/>
      <c r="AM2350"/>
      <c r="AN2350"/>
      <c r="AO2350"/>
      <c r="AP2350"/>
      <c r="AQ2350"/>
      <c r="AR2350"/>
      <c r="AS2350"/>
      <c r="AT2350"/>
      <c r="AU2350"/>
      <c r="AV2350"/>
      <c r="AW2350"/>
      <c r="AX2350" t="inlineStr">
        <is>
          <t>Mortality</t>
        </is>
      </c>
      <c r="AY2350" t="inlineStr">
        <is>
          <t>Mortality</t>
        </is>
      </c>
      <c r="AZ2350" t="inlineStr">
        <is>
          <t>LC50</t>
        </is>
      </c>
      <c r="BA2350"/>
      <c r="BB2350" t="n">
        <v>4.0</v>
      </c>
      <c r="BC2350"/>
      <c r="BD2350"/>
      <c r="BE2350"/>
      <c r="BF2350"/>
      <c r="BG2350" t="inlineStr">
        <is>
          <t>Day(s)</t>
        </is>
      </c>
      <c r="BH2350" t="inlineStr">
        <is>
          <t>Liquid</t>
        </is>
      </c>
      <c r="BI2350" t="inlineStr">
        <is>
          <t>DTXSID0024896</t>
        </is>
      </c>
      <c r="BJ2350"/>
      <c r="BK2350"/>
      <c r="BL2350"/>
      <c r="BM2350"/>
      <c r="BN2350"/>
      <c r="BO2350"/>
      <c r="BP2350"/>
      <c r="BQ2350"/>
      <c r="BR2350"/>
      <c r="BS2350"/>
      <c r="BT2350" t="inlineStr">
        <is>
          <t>--</t>
        </is>
      </c>
      <c r="BU2350"/>
      <c r="BV2350"/>
      <c r="BW2350"/>
      <c r="BX2350"/>
      <c r="BY2350"/>
      <c r="BZ2350"/>
      <c r="CA2350"/>
      <c r="CB2350"/>
      <c r="CC2350"/>
      <c r="CD2350"/>
      <c r="CE2350"/>
      <c r="CF2350"/>
      <c r="CG2350"/>
      <c r="CH2350"/>
      <c r="CI2350"/>
      <c r="CJ2350"/>
      <c r="CK2350" t="inlineStr">
        <is>
          <t>Mayer,F.L.,Jr., and M.R. Ellersieck</t>
        </is>
      </c>
      <c r="CL2350" t="n">
        <v>6797.0</v>
      </c>
      <c r="CM2350" t="inlineStr">
        <is>
          <t>Manual of Acute Toxicity: Interpretation and Data Base for 410 Chemicals and 66 Species of Freshwater Animals</t>
        </is>
      </c>
      <c r="CN2350" t="inlineStr">
        <is>
          <t>USDI Fish and Wildlife Service, Publication No.160, Washington, DC:505 p.</t>
        </is>
      </c>
      <c r="CO2350" t="n">
        <v>1986.0</v>
      </c>
      <c r="CP2350" t="inlineStr">
        <is>
          <t>Mayer,F.L.,Jr., and M.R. Ellersieck (1986). Manual of Acute Toxicity: Interpretation and Data Base for 410 Chemicals and 66 Species of Freshwater Animals. USDI Fish and Wildlife Service, Publication No.160, Washington, DC, 505 p. ECOREF#:6797</t>
        </is>
      </c>
    </row>
    <row r="2351">
      <c r="A2351" t="n">
        <v>2008391.0</v>
      </c>
      <c r="B2351" t="inlineStr">
        <is>
          <t>2-(2,4-Dichlorophenoxy)acetic acid compd. with N-methylmethanamine (1:1)</t>
        </is>
      </c>
      <c r="C2351"/>
      <c r="D2351" t="inlineStr">
        <is>
          <t>Not reported</t>
        </is>
      </c>
      <c r="E2351" t="inlineStr">
        <is>
          <t>Not coded</t>
        </is>
      </c>
      <c r="F2351"/>
      <c r="G2351" t="n">
        <v>49.6</v>
      </c>
      <c r="H2351"/>
      <c r="I2351"/>
      <c r="J2351"/>
      <c r="K2351"/>
      <c r="L2351" t="inlineStr">
        <is>
          <t>Pimephales promelas</t>
        </is>
      </c>
      <c r="M2351" t="inlineStr">
        <is>
          <t>Fathead Minnow</t>
        </is>
      </c>
      <c r="N2351"/>
      <c r="O2351"/>
      <c r="P2351"/>
      <c r="Q2351"/>
      <c r="R2351"/>
      <c r="S2351"/>
      <c r="T2351"/>
      <c r="U2351"/>
      <c r="V2351" t="inlineStr">
        <is>
          <t>Static</t>
        </is>
      </c>
      <c r="W2351" t="inlineStr">
        <is>
          <t>Fresh water</t>
        </is>
      </c>
      <c r="X2351" t="inlineStr">
        <is>
          <t>Lab</t>
        </is>
      </c>
      <c r="Y2351"/>
      <c r="Z2351" t="inlineStr">
        <is>
          <t>Active ingredient</t>
        </is>
      </c>
      <c r="AA2351"/>
      <c r="AB2351" t="n">
        <v>740.0</v>
      </c>
      <c r="AC2351"/>
      <c r="AD2351" t="n">
        <v>583.0</v>
      </c>
      <c r="AE2351"/>
      <c r="AF2351" t="n">
        <v>939.0</v>
      </c>
      <c r="AG2351" t="inlineStr">
        <is>
          <t>AI mg/L</t>
        </is>
      </c>
      <c r="AH2351"/>
      <c r="AI2351"/>
      <c r="AJ2351"/>
      <c r="AK2351"/>
      <c r="AL2351"/>
      <c r="AM2351"/>
      <c r="AN2351"/>
      <c r="AO2351"/>
      <c r="AP2351"/>
      <c r="AQ2351"/>
      <c r="AR2351"/>
      <c r="AS2351"/>
      <c r="AT2351"/>
      <c r="AU2351"/>
      <c r="AV2351"/>
      <c r="AW2351"/>
      <c r="AX2351" t="inlineStr">
        <is>
          <t>Mortality</t>
        </is>
      </c>
      <c r="AY2351" t="inlineStr">
        <is>
          <t>Mortality</t>
        </is>
      </c>
      <c r="AZ2351" t="inlineStr">
        <is>
          <t>LC50</t>
        </is>
      </c>
      <c r="BA2351"/>
      <c r="BB2351" t="n">
        <v>4.0</v>
      </c>
      <c r="BC2351"/>
      <c r="BD2351"/>
      <c r="BE2351"/>
      <c r="BF2351"/>
      <c r="BG2351" t="inlineStr">
        <is>
          <t>Day(s)</t>
        </is>
      </c>
      <c r="BH2351" t="inlineStr">
        <is>
          <t>Liquid</t>
        </is>
      </c>
      <c r="BI2351" t="inlineStr">
        <is>
          <t>DTXSID0024896</t>
        </is>
      </c>
      <c r="BJ2351"/>
      <c r="BK2351"/>
      <c r="BL2351"/>
      <c r="BM2351"/>
      <c r="BN2351"/>
      <c r="BO2351"/>
      <c r="BP2351"/>
      <c r="BQ2351"/>
      <c r="BR2351"/>
      <c r="BS2351"/>
      <c r="BT2351" t="inlineStr">
        <is>
          <t>--</t>
        </is>
      </c>
      <c r="BU2351"/>
      <c r="BV2351"/>
      <c r="BW2351"/>
      <c r="BX2351"/>
      <c r="BY2351"/>
      <c r="BZ2351"/>
      <c r="CA2351"/>
      <c r="CB2351"/>
      <c r="CC2351"/>
      <c r="CD2351"/>
      <c r="CE2351"/>
      <c r="CF2351"/>
      <c r="CG2351"/>
      <c r="CH2351"/>
      <c r="CI2351"/>
      <c r="CJ2351"/>
      <c r="CK2351" t="inlineStr">
        <is>
          <t>Mayer,F.L.,Jr., and M.R. Ellersieck</t>
        </is>
      </c>
      <c r="CL2351" t="n">
        <v>6797.0</v>
      </c>
      <c r="CM2351" t="inlineStr">
        <is>
          <t>Manual of Acute Toxicity: Interpretation and Data Base for 410 Chemicals and 66 Species of Freshwater Animals</t>
        </is>
      </c>
      <c r="CN2351" t="inlineStr">
        <is>
          <t>USDI Fish and Wildlife Service, Publication No.160, Washington, DC:505 p.</t>
        </is>
      </c>
      <c r="CO2351" t="n">
        <v>1986.0</v>
      </c>
      <c r="CP2351" t="inlineStr">
        <is>
          <t>Mayer,F.L.,Jr., and M.R. Ellersieck (1986). Manual of Acute Toxicity: Interpretation and Data Base for 410 Chemicals and 66 Species of Freshwater Animals. USDI Fish and Wildlife Service, Publication No.160, Washington, DC, 505 p. ECOREF#:6797</t>
        </is>
      </c>
    </row>
    <row r="2352">
      <c r="A2352" t="n">
        <v>2008391.0</v>
      </c>
      <c r="B2352" t="inlineStr">
        <is>
          <t>2-(2,4-Dichlorophenoxy)acetic acid compd. with N-methylmethanamine (1:1)</t>
        </is>
      </c>
      <c r="C2352"/>
      <c r="D2352" t="inlineStr">
        <is>
          <t>Not reported</t>
        </is>
      </c>
      <c r="E2352" t="inlineStr">
        <is>
          <t>Not coded</t>
        </is>
      </c>
      <c r="F2352"/>
      <c r="G2352" t="n">
        <v>49.6</v>
      </c>
      <c r="H2352"/>
      <c r="I2352"/>
      <c r="J2352"/>
      <c r="K2352"/>
      <c r="L2352" t="inlineStr">
        <is>
          <t>Pimephales promelas</t>
        </is>
      </c>
      <c r="M2352" t="inlineStr">
        <is>
          <t>Fathead Minnow</t>
        </is>
      </c>
      <c r="N2352"/>
      <c r="O2352"/>
      <c r="P2352"/>
      <c r="Q2352"/>
      <c r="R2352"/>
      <c r="S2352"/>
      <c r="T2352"/>
      <c r="U2352"/>
      <c r="V2352" t="inlineStr">
        <is>
          <t>Static</t>
        </is>
      </c>
      <c r="W2352" t="inlineStr">
        <is>
          <t>Fresh water</t>
        </is>
      </c>
      <c r="X2352" t="inlineStr">
        <is>
          <t>Lab</t>
        </is>
      </c>
      <c r="Y2352"/>
      <c r="Z2352" t="inlineStr">
        <is>
          <t>Active ingredient</t>
        </is>
      </c>
      <c r="AA2352"/>
      <c r="AB2352" t="n">
        <v>285.0</v>
      </c>
      <c r="AC2352"/>
      <c r="AD2352" t="n">
        <v>236.0</v>
      </c>
      <c r="AE2352"/>
      <c r="AF2352" t="n">
        <v>344.0</v>
      </c>
      <c r="AG2352" t="inlineStr">
        <is>
          <t>AI mg/L</t>
        </is>
      </c>
      <c r="AH2352"/>
      <c r="AI2352"/>
      <c r="AJ2352"/>
      <c r="AK2352"/>
      <c r="AL2352"/>
      <c r="AM2352"/>
      <c r="AN2352"/>
      <c r="AO2352"/>
      <c r="AP2352"/>
      <c r="AQ2352"/>
      <c r="AR2352"/>
      <c r="AS2352"/>
      <c r="AT2352"/>
      <c r="AU2352"/>
      <c r="AV2352"/>
      <c r="AW2352"/>
      <c r="AX2352" t="inlineStr">
        <is>
          <t>Mortality</t>
        </is>
      </c>
      <c r="AY2352" t="inlineStr">
        <is>
          <t>Mortality</t>
        </is>
      </c>
      <c r="AZ2352" t="inlineStr">
        <is>
          <t>LC50</t>
        </is>
      </c>
      <c r="BA2352"/>
      <c r="BB2352" t="n">
        <v>4.0</v>
      </c>
      <c r="BC2352"/>
      <c r="BD2352"/>
      <c r="BE2352"/>
      <c r="BF2352"/>
      <c r="BG2352" t="inlineStr">
        <is>
          <t>Day(s)</t>
        </is>
      </c>
      <c r="BH2352" t="inlineStr">
        <is>
          <t>Liquid</t>
        </is>
      </c>
      <c r="BI2352" t="inlineStr">
        <is>
          <t>DTXSID0024896</t>
        </is>
      </c>
      <c r="BJ2352"/>
      <c r="BK2352"/>
      <c r="BL2352"/>
      <c r="BM2352"/>
      <c r="BN2352"/>
      <c r="BO2352"/>
      <c r="BP2352"/>
      <c r="BQ2352"/>
      <c r="BR2352"/>
      <c r="BS2352"/>
      <c r="BT2352" t="inlineStr">
        <is>
          <t>--</t>
        </is>
      </c>
      <c r="BU2352"/>
      <c r="BV2352"/>
      <c r="BW2352"/>
      <c r="BX2352"/>
      <c r="BY2352"/>
      <c r="BZ2352"/>
      <c r="CA2352"/>
      <c r="CB2352"/>
      <c r="CC2352"/>
      <c r="CD2352"/>
      <c r="CE2352"/>
      <c r="CF2352"/>
      <c r="CG2352"/>
      <c r="CH2352"/>
      <c r="CI2352"/>
      <c r="CJ2352"/>
      <c r="CK2352" t="inlineStr">
        <is>
          <t>Mayer,F.L.,Jr., and M.R. Ellersieck</t>
        </is>
      </c>
      <c r="CL2352" t="n">
        <v>6797.0</v>
      </c>
      <c r="CM2352" t="inlineStr">
        <is>
          <t>Manual of Acute Toxicity: Interpretation and Data Base for 410 Chemicals and 66 Species of Freshwater Animals</t>
        </is>
      </c>
      <c r="CN2352" t="inlineStr">
        <is>
          <t>USDI Fish and Wildlife Service, Publication No.160, Washington, DC:505 p.</t>
        </is>
      </c>
      <c r="CO2352" t="n">
        <v>1986.0</v>
      </c>
      <c r="CP2352" t="inlineStr">
        <is>
          <t>Mayer,F.L.,Jr., and M.R. Ellersieck (1986). Manual of Acute Toxicity: Interpretation and Data Base for 410 Chemicals and 66 Species of Freshwater Animals. USDI Fish and Wildlife Service, Publication No.160, Washington, DC, 505 p. ECOREF#:6797</t>
        </is>
      </c>
    </row>
    <row r="2353">
      <c r="A2353" t="n">
        <v>2008391.0</v>
      </c>
      <c r="B2353" t="inlineStr">
        <is>
          <t>2-(2,4-Dichlorophenoxy)acetic acid compd. with N-methylmethanamine (1:1)</t>
        </is>
      </c>
      <c r="C2353"/>
      <c r="D2353" t="inlineStr">
        <is>
          <t>Not reported</t>
        </is>
      </c>
      <c r="E2353" t="inlineStr">
        <is>
          <t>Not coded</t>
        </is>
      </c>
      <c r="F2353"/>
      <c r="G2353" t="n">
        <v>49.6</v>
      </c>
      <c r="H2353"/>
      <c r="I2353"/>
      <c r="J2353"/>
      <c r="K2353"/>
      <c r="L2353" t="inlineStr">
        <is>
          <t>Pimephales promelas</t>
        </is>
      </c>
      <c r="M2353" t="inlineStr">
        <is>
          <t>Fathead Minnow</t>
        </is>
      </c>
      <c r="N2353"/>
      <c r="O2353"/>
      <c r="P2353"/>
      <c r="Q2353"/>
      <c r="R2353"/>
      <c r="S2353"/>
      <c r="T2353"/>
      <c r="U2353"/>
      <c r="V2353" t="inlineStr">
        <is>
          <t>Static</t>
        </is>
      </c>
      <c r="W2353" t="inlineStr">
        <is>
          <t>Fresh water</t>
        </is>
      </c>
      <c r="X2353" t="inlineStr">
        <is>
          <t>Lab</t>
        </is>
      </c>
      <c r="Y2353"/>
      <c r="Z2353" t="inlineStr">
        <is>
          <t>Active ingredient</t>
        </is>
      </c>
      <c r="AA2353"/>
      <c r="AB2353" t="n">
        <v>630.0</v>
      </c>
      <c r="AC2353"/>
      <c r="AD2353" t="n">
        <v>522.0</v>
      </c>
      <c r="AE2353"/>
      <c r="AF2353" t="n">
        <v>760.0</v>
      </c>
      <c r="AG2353" t="inlineStr">
        <is>
          <t>AI mg/L</t>
        </is>
      </c>
      <c r="AH2353"/>
      <c r="AI2353"/>
      <c r="AJ2353"/>
      <c r="AK2353"/>
      <c r="AL2353"/>
      <c r="AM2353"/>
      <c r="AN2353"/>
      <c r="AO2353"/>
      <c r="AP2353"/>
      <c r="AQ2353"/>
      <c r="AR2353"/>
      <c r="AS2353"/>
      <c r="AT2353"/>
      <c r="AU2353"/>
      <c r="AV2353"/>
      <c r="AW2353"/>
      <c r="AX2353" t="inlineStr">
        <is>
          <t>Mortality</t>
        </is>
      </c>
      <c r="AY2353" t="inlineStr">
        <is>
          <t>Mortality</t>
        </is>
      </c>
      <c r="AZ2353" t="inlineStr">
        <is>
          <t>LC50</t>
        </is>
      </c>
      <c r="BA2353"/>
      <c r="BB2353" t="n">
        <v>4.0</v>
      </c>
      <c r="BC2353"/>
      <c r="BD2353"/>
      <c r="BE2353"/>
      <c r="BF2353"/>
      <c r="BG2353" t="inlineStr">
        <is>
          <t>Day(s)</t>
        </is>
      </c>
      <c r="BH2353" t="inlineStr">
        <is>
          <t>Liquid</t>
        </is>
      </c>
      <c r="BI2353" t="inlineStr">
        <is>
          <t>DTXSID0024896</t>
        </is>
      </c>
      <c r="BJ2353"/>
      <c r="BK2353"/>
      <c r="BL2353"/>
      <c r="BM2353"/>
      <c r="BN2353"/>
      <c r="BO2353"/>
      <c r="BP2353"/>
      <c r="BQ2353"/>
      <c r="BR2353"/>
      <c r="BS2353"/>
      <c r="BT2353" t="inlineStr">
        <is>
          <t>--</t>
        </is>
      </c>
      <c r="BU2353"/>
      <c r="BV2353"/>
      <c r="BW2353"/>
      <c r="BX2353"/>
      <c r="BY2353"/>
      <c r="BZ2353"/>
      <c r="CA2353"/>
      <c r="CB2353"/>
      <c r="CC2353"/>
      <c r="CD2353"/>
      <c r="CE2353"/>
      <c r="CF2353"/>
      <c r="CG2353"/>
      <c r="CH2353"/>
      <c r="CI2353"/>
      <c r="CJ2353"/>
      <c r="CK2353" t="inlineStr">
        <is>
          <t>Mayer,F.L.,Jr., and M.R. Ellersieck</t>
        </is>
      </c>
      <c r="CL2353" t="n">
        <v>6797.0</v>
      </c>
      <c r="CM2353" t="inlineStr">
        <is>
          <t>Manual of Acute Toxicity: Interpretation and Data Base for 410 Chemicals and 66 Species of Freshwater Animals</t>
        </is>
      </c>
      <c r="CN2353" t="inlineStr">
        <is>
          <t>USDI Fish and Wildlife Service, Publication No.160, Washington, DC:505 p.</t>
        </is>
      </c>
      <c r="CO2353" t="n">
        <v>1986.0</v>
      </c>
      <c r="CP2353" t="inlineStr">
        <is>
          <t>Mayer,F.L.,Jr., and M.R. Ellersieck (1986). Manual of Acute Toxicity: Interpretation and Data Base for 410 Chemicals and 66 Species of Freshwater Animals. USDI Fish and Wildlife Service, Publication No.160, Washington, DC, 505 p. ECOREF#:6797</t>
        </is>
      </c>
    </row>
    <row r="2354">
      <c r="A2354" t="n">
        <v>2008391.0</v>
      </c>
      <c r="B2354" t="inlineStr">
        <is>
          <t>2-(2,4-Dichlorophenoxy)acetic acid compd. with N-methylmethanamine (1:1)</t>
        </is>
      </c>
      <c r="C2354"/>
      <c r="D2354" t="inlineStr">
        <is>
          <t>Not reported</t>
        </is>
      </c>
      <c r="E2354" t="inlineStr">
        <is>
          <t>Not coded</t>
        </is>
      </c>
      <c r="F2354"/>
      <c r="G2354" t="n">
        <v>49.6</v>
      </c>
      <c r="H2354"/>
      <c r="I2354"/>
      <c r="J2354"/>
      <c r="K2354"/>
      <c r="L2354" t="inlineStr">
        <is>
          <t>Pimephales promelas</t>
        </is>
      </c>
      <c r="M2354" t="inlineStr">
        <is>
          <t>Fathead Minnow</t>
        </is>
      </c>
      <c r="N2354" t="inlineStr">
        <is>
          <t>Egg</t>
        </is>
      </c>
      <c r="O2354"/>
      <c r="P2354"/>
      <c r="Q2354"/>
      <c r="R2354"/>
      <c r="S2354"/>
      <c r="T2354"/>
      <c r="U2354"/>
      <c r="V2354" t="inlineStr">
        <is>
          <t>Static</t>
        </is>
      </c>
      <c r="W2354" t="inlineStr">
        <is>
          <t>Fresh water</t>
        </is>
      </c>
      <c r="X2354" t="inlineStr">
        <is>
          <t>Lab</t>
        </is>
      </c>
      <c r="Y2354"/>
      <c r="Z2354" t="inlineStr">
        <is>
          <t>Active ingredient</t>
        </is>
      </c>
      <c r="AA2354"/>
      <c r="AB2354" t="n">
        <v>1530.0</v>
      </c>
      <c r="AC2354"/>
      <c r="AD2354" t="n">
        <v>1070.0</v>
      </c>
      <c r="AE2354"/>
      <c r="AF2354" t="n">
        <v>2190.0</v>
      </c>
      <c r="AG2354" t="inlineStr">
        <is>
          <t>AI mg/L</t>
        </is>
      </c>
      <c r="AH2354"/>
      <c r="AI2354"/>
      <c r="AJ2354"/>
      <c r="AK2354"/>
      <c r="AL2354"/>
      <c r="AM2354"/>
      <c r="AN2354"/>
      <c r="AO2354"/>
      <c r="AP2354"/>
      <c r="AQ2354"/>
      <c r="AR2354"/>
      <c r="AS2354"/>
      <c r="AT2354"/>
      <c r="AU2354"/>
      <c r="AV2354"/>
      <c r="AW2354"/>
      <c r="AX2354" t="inlineStr">
        <is>
          <t>Mortality</t>
        </is>
      </c>
      <c r="AY2354" t="inlineStr">
        <is>
          <t>Mortality</t>
        </is>
      </c>
      <c r="AZ2354" t="inlineStr">
        <is>
          <t>LC50</t>
        </is>
      </c>
      <c r="BA2354"/>
      <c r="BB2354" t="n">
        <v>4.0</v>
      </c>
      <c r="BC2354"/>
      <c r="BD2354"/>
      <c r="BE2354"/>
      <c r="BF2354"/>
      <c r="BG2354" t="inlineStr">
        <is>
          <t>Day(s)</t>
        </is>
      </c>
      <c r="BH2354" t="inlineStr">
        <is>
          <t>Liquid</t>
        </is>
      </c>
      <c r="BI2354" t="inlineStr">
        <is>
          <t>DTXSID0024896</t>
        </is>
      </c>
      <c r="BJ2354"/>
      <c r="BK2354"/>
      <c r="BL2354"/>
      <c r="BM2354"/>
      <c r="BN2354"/>
      <c r="BO2354"/>
      <c r="BP2354"/>
      <c r="BQ2354"/>
      <c r="BR2354"/>
      <c r="BS2354"/>
      <c r="BT2354" t="inlineStr">
        <is>
          <t>--</t>
        </is>
      </c>
      <c r="BU2354"/>
      <c r="BV2354"/>
      <c r="BW2354"/>
      <c r="BX2354"/>
      <c r="BY2354"/>
      <c r="BZ2354"/>
      <c r="CA2354"/>
      <c r="CB2354"/>
      <c r="CC2354"/>
      <c r="CD2354"/>
      <c r="CE2354"/>
      <c r="CF2354"/>
      <c r="CG2354"/>
      <c r="CH2354"/>
      <c r="CI2354"/>
      <c r="CJ2354"/>
      <c r="CK2354" t="inlineStr">
        <is>
          <t>Mayer,F.L.,Jr., and M.R. Ellersieck</t>
        </is>
      </c>
      <c r="CL2354" t="n">
        <v>6797.0</v>
      </c>
      <c r="CM2354" t="inlineStr">
        <is>
          <t>Manual of Acute Toxicity: Interpretation and Data Base for 410 Chemicals and 66 Species of Freshwater Animals</t>
        </is>
      </c>
      <c r="CN2354" t="inlineStr">
        <is>
          <t>USDI Fish and Wildlife Service, Publication No.160, Washington, DC:505 p.</t>
        </is>
      </c>
      <c r="CO2354" t="n">
        <v>1986.0</v>
      </c>
      <c r="CP2354" t="inlineStr">
        <is>
          <t>Mayer,F.L.,Jr., and M.R. Ellersieck (1986). Manual of Acute Toxicity: Interpretation and Data Base for 410 Chemicals and 66 Species of Freshwater Animals. USDI Fish and Wildlife Service, Publication No.160, Washington, DC, 505 p. ECOREF#:6797</t>
        </is>
      </c>
    </row>
    <row r="2355">
      <c r="A2355" t="n">
        <v>2008391.0</v>
      </c>
      <c r="B2355" t="inlineStr">
        <is>
          <t>2-(2,4-Dichlorophenoxy)acetic acid compd. with N-methylmethanamine (1:1)</t>
        </is>
      </c>
      <c r="C2355"/>
      <c r="D2355" t="inlineStr">
        <is>
          <t>Not coded</t>
        </is>
      </c>
      <c r="E2355" t="inlineStr">
        <is>
          <t>United States Environmental Protection Agency</t>
        </is>
      </c>
      <c r="F2355"/>
      <c r="G2355" t="n">
        <v>67.3</v>
      </c>
      <c r="H2355"/>
      <c r="I2355"/>
      <c r="J2355"/>
      <c r="K2355"/>
      <c r="L2355" t="inlineStr">
        <is>
          <t>Pimephales promelas</t>
        </is>
      </c>
      <c r="M2355" t="inlineStr">
        <is>
          <t>Fathead Minnow</t>
        </is>
      </c>
      <c r="N2355"/>
      <c r="O2355"/>
      <c r="P2355"/>
      <c r="Q2355"/>
      <c r="R2355"/>
      <c r="S2355"/>
      <c r="T2355"/>
      <c r="U2355"/>
      <c r="V2355" t="inlineStr">
        <is>
          <t>Static</t>
        </is>
      </c>
      <c r="W2355" t="inlineStr">
        <is>
          <t>Fresh water</t>
        </is>
      </c>
      <c r="X2355" t="inlineStr">
        <is>
          <t>Lab</t>
        </is>
      </c>
      <c r="Y2355"/>
      <c r="Z2355" t="inlineStr">
        <is>
          <t>Formulation</t>
        </is>
      </c>
      <c r="AA2355"/>
      <c r="AB2355" t="n">
        <v>318.0</v>
      </c>
      <c r="AC2355"/>
      <c r="AD2355" t="n">
        <v>224.0</v>
      </c>
      <c r="AE2355"/>
      <c r="AF2355" t="n">
        <v>387.0</v>
      </c>
      <c r="AG2355" t="inlineStr">
        <is>
          <t>AI mg/L</t>
        </is>
      </c>
      <c r="AH2355"/>
      <c r="AI2355"/>
      <c r="AJ2355"/>
      <c r="AK2355"/>
      <c r="AL2355"/>
      <c r="AM2355"/>
      <c r="AN2355"/>
      <c r="AO2355"/>
      <c r="AP2355"/>
      <c r="AQ2355"/>
      <c r="AR2355"/>
      <c r="AS2355"/>
      <c r="AT2355"/>
      <c r="AU2355"/>
      <c r="AV2355"/>
      <c r="AW2355"/>
      <c r="AX2355" t="inlineStr">
        <is>
          <t>Mortality</t>
        </is>
      </c>
      <c r="AY2355" t="inlineStr">
        <is>
          <t>Mortality</t>
        </is>
      </c>
      <c r="AZ2355" t="inlineStr">
        <is>
          <t>LC50</t>
        </is>
      </c>
      <c r="BA2355"/>
      <c r="BB2355" t="n">
        <v>4.0</v>
      </c>
      <c r="BC2355"/>
      <c r="BD2355"/>
      <c r="BE2355"/>
      <c r="BF2355"/>
      <c r="BG2355" t="inlineStr">
        <is>
          <t>Day(s)</t>
        </is>
      </c>
      <c r="BH2355"/>
      <c r="BI2355" t="inlineStr">
        <is>
          <t>DTXSID0024896</t>
        </is>
      </c>
      <c r="BJ2355"/>
      <c r="BK2355"/>
      <c r="BL2355" t="inlineStr">
        <is>
          <t>Acute</t>
        </is>
      </c>
      <c r="BM2355"/>
      <c r="BN2355"/>
      <c r="BO2355"/>
      <c r="BP2355"/>
      <c r="BQ2355"/>
      <c r="BR2355"/>
      <c r="BS2355"/>
      <c r="BT2355" t="inlineStr">
        <is>
          <t>--</t>
        </is>
      </c>
      <c r="BU2355"/>
      <c r="BV2355"/>
      <c r="BW2355"/>
      <c r="BX2355"/>
      <c r="BY2355"/>
      <c r="BZ2355"/>
      <c r="CA2355"/>
      <c r="CB2355"/>
      <c r="CC2355"/>
      <c r="CD2355"/>
      <c r="CE2355"/>
      <c r="CF2355"/>
      <c r="CG2355"/>
      <c r="CH2355"/>
      <c r="CI2355"/>
      <c r="CJ2355" t="inlineStr">
        <is>
          <t xml:space="preserve">CONTR/STD METHODS USED//   </t>
        </is>
      </c>
      <c r="CK2355" t="inlineStr">
        <is>
          <t>U.S. Environmental Protection Agency</t>
        </is>
      </c>
      <c r="CL2355" t="n">
        <v>344.0</v>
      </c>
      <c r="CM2355" t="inlineStr">
        <is>
          <t>Pesticide Ecotoxicity Database (Formerly: Environmental Effects Database (EEDB))</t>
        </is>
      </c>
      <c r="CN2355" t="inlineStr">
        <is>
          <t>Environmental Fate and Effects Division, U.S.EPA, Washington, D.C.:</t>
        </is>
      </c>
      <c r="CO2355" t="n">
        <v>1992.0</v>
      </c>
      <c r="CP2355" t="inlineStr">
        <is>
          <t>U.S. Environmental Protection Agency (1992). Pesticide Ecotoxicity Database (Formerly: Environmental Effects Database (EEDB)). Environmental Fate and Effects Division, U.S.EPA, Washington, D.C., ECOREF#:344</t>
        </is>
      </c>
    </row>
    <row r="2356">
      <c r="A2356" t="n">
        <v>2008391.0</v>
      </c>
      <c r="B2356" t="inlineStr">
        <is>
          <t>2-(2,4-Dichlorophenoxy)acetic acid compd. with N-methylmethanamine (1:1)</t>
        </is>
      </c>
      <c r="C2356"/>
      <c r="D2356" t="inlineStr">
        <is>
          <t>Not reported</t>
        </is>
      </c>
      <c r="E2356" t="inlineStr">
        <is>
          <t>Not coded</t>
        </is>
      </c>
      <c r="F2356"/>
      <c r="G2356" t="n">
        <v>49.6</v>
      </c>
      <c r="H2356"/>
      <c r="I2356"/>
      <c r="J2356"/>
      <c r="K2356"/>
      <c r="L2356" t="inlineStr">
        <is>
          <t>Pimephales promelas</t>
        </is>
      </c>
      <c r="M2356" t="inlineStr">
        <is>
          <t>Fathead Minnow</t>
        </is>
      </c>
      <c r="N2356" t="inlineStr">
        <is>
          <t>Eyed egg or stage, eyed embryo</t>
        </is>
      </c>
      <c r="O2356"/>
      <c r="P2356"/>
      <c r="Q2356"/>
      <c r="R2356"/>
      <c r="S2356"/>
      <c r="T2356"/>
      <c r="U2356"/>
      <c r="V2356" t="inlineStr">
        <is>
          <t>Static</t>
        </is>
      </c>
      <c r="W2356" t="inlineStr">
        <is>
          <t>Fresh water</t>
        </is>
      </c>
      <c r="X2356" t="inlineStr">
        <is>
          <t>Lab</t>
        </is>
      </c>
      <c r="Y2356"/>
      <c r="Z2356" t="inlineStr">
        <is>
          <t>Active ingredient</t>
        </is>
      </c>
      <c r="AA2356"/>
      <c r="AB2356" t="n">
        <v>1450.0</v>
      </c>
      <c r="AC2356"/>
      <c r="AD2356" t="n">
        <v>1160.0</v>
      </c>
      <c r="AE2356"/>
      <c r="AF2356" t="n">
        <v>1810.0</v>
      </c>
      <c r="AG2356" t="inlineStr">
        <is>
          <t>AI mg/L</t>
        </is>
      </c>
      <c r="AH2356"/>
      <c r="AI2356"/>
      <c r="AJ2356"/>
      <c r="AK2356"/>
      <c r="AL2356"/>
      <c r="AM2356"/>
      <c r="AN2356"/>
      <c r="AO2356"/>
      <c r="AP2356"/>
      <c r="AQ2356"/>
      <c r="AR2356"/>
      <c r="AS2356"/>
      <c r="AT2356"/>
      <c r="AU2356"/>
      <c r="AV2356"/>
      <c r="AW2356"/>
      <c r="AX2356" t="inlineStr">
        <is>
          <t>Mortality</t>
        </is>
      </c>
      <c r="AY2356" t="inlineStr">
        <is>
          <t>Mortality</t>
        </is>
      </c>
      <c r="AZ2356" t="inlineStr">
        <is>
          <t>LC50</t>
        </is>
      </c>
      <c r="BA2356"/>
      <c r="BB2356" t="n">
        <v>4.0</v>
      </c>
      <c r="BC2356"/>
      <c r="BD2356"/>
      <c r="BE2356"/>
      <c r="BF2356"/>
      <c r="BG2356" t="inlineStr">
        <is>
          <t>Day(s)</t>
        </is>
      </c>
      <c r="BH2356" t="inlineStr">
        <is>
          <t>Liquid</t>
        </is>
      </c>
      <c r="BI2356" t="inlineStr">
        <is>
          <t>DTXSID0024896</t>
        </is>
      </c>
      <c r="BJ2356"/>
      <c r="BK2356"/>
      <c r="BL2356"/>
      <c r="BM2356"/>
      <c r="BN2356"/>
      <c r="BO2356"/>
      <c r="BP2356"/>
      <c r="BQ2356"/>
      <c r="BR2356"/>
      <c r="BS2356"/>
      <c r="BT2356" t="inlineStr">
        <is>
          <t>--</t>
        </is>
      </c>
      <c r="BU2356"/>
      <c r="BV2356"/>
      <c r="BW2356"/>
      <c r="BX2356"/>
      <c r="BY2356"/>
      <c r="BZ2356"/>
      <c r="CA2356"/>
      <c r="CB2356"/>
      <c r="CC2356"/>
      <c r="CD2356"/>
      <c r="CE2356"/>
      <c r="CF2356"/>
      <c r="CG2356"/>
      <c r="CH2356"/>
      <c r="CI2356"/>
      <c r="CJ2356"/>
      <c r="CK2356" t="inlineStr">
        <is>
          <t>Mayer,F.L.,Jr., and M.R. Ellersieck</t>
        </is>
      </c>
      <c r="CL2356" t="n">
        <v>6797.0</v>
      </c>
      <c r="CM2356" t="inlineStr">
        <is>
          <t>Manual of Acute Toxicity: Interpretation and Data Base for 410 Chemicals and 66 Species of Freshwater Animals</t>
        </is>
      </c>
      <c r="CN2356" t="inlineStr">
        <is>
          <t>USDI Fish and Wildlife Service, Publication No.160, Washington, DC:505 p.</t>
        </is>
      </c>
      <c r="CO2356" t="n">
        <v>1986.0</v>
      </c>
      <c r="CP2356" t="inlineStr">
        <is>
          <t>Mayer,F.L.,Jr., and M.R. Ellersieck (1986). Manual of Acute Toxicity: Interpretation and Data Base for 410 Chemicals and 66 Species of Freshwater Animals. USDI Fish and Wildlife Service, Publication No.160, Washington, DC, 505 p. ECOREF#:6797</t>
        </is>
      </c>
    </row>
    <row r="2357">
      <c r="A2357" t="n">
        <v>2008391.0</v>
      </c>
      <c r="B2357" t="inlineStr">
        <is>
          <t>2-(2,4-Dichlorophenoxy)acetic acid compd. with N-methylmethanamine (1:1)</t>
        </is>
      </c>
      <c r="C2357"/>
      <c r="D2357" t="inlineStr">
        <is>
          <t>Not reported</t>
        </is>
      </c>
      <c r="E2357" t="inlineStr">
        <is>
          <t>Not coded</t>
        </is>
      </c>
      <c r="F2357"/>
      <c r="G2357" t="n">
        <v>49.6</v>
      </c>
      <c r="H2357"/>
      <c r="I2357"/>
      <c r="J2357"/>
      <c r="K2357"/>
      <c r="L2357" t="inlineStr">
        <is>
          <t>Pimephales promelas</t>
        </is>
      </c>
      <c r="M2357" t="inlineStr">
        <is>
          <t>Fathead Minnow</t>
        </is>
      </c>
      <c r="N2357" t="inlineStr">
        <is>
          <t>Fingerling</t>
        </is>
      </c>
      <c r="O2357"/>
      <c r="P2357"/>
      <c r="Q2357"/>
      <c r="R2357"/>
      <c r="S2357"/>
      <c r="T2357"/>
      <c r="U2357"/>
      <c r="V2357" t="inlineStr">
        <is>
          <t>Static</t>
        </is>
      </c>
      <c r="W2357" t="inlineStr">
        <is>
          <t>Fresh water</t>
        </is>
      </c>
      <c r="X2357" t="inlineStr">
        <is>
          <t>Lab</t>
        </is>
      </c>
      <c r="Y2357"/>
      <c r="Z2357" t="inlineStr">
        <is>
          <t>Active ingredient</t>
        </is>
      </c>
      <c r="AA2357"/>
      <c r="AB2357" t="n">
        <v>740.0</v>
      </c>
      <c r="AC2357"/>
      <c r="AD2357" t="n">
        <v>495.0</v>
      </c>
      <c r="AE2357"/>
      <c r="AF2357" t="n">
        <v>1106.0</v>
      </c>
      <c r="AG2357" t="inlineStr">
        <is>
          <t>AI mg/L</t>
        </is>
      </c>
      <c r="AH2357"/>
      <c r="AI2357"/>
      <c r="AJ2357"/>
      <c r="AK2357"/>
      <c r="AL2357"/>
      <c r="AM2357"/>
      <c r="AN2357"/>
      <c r="AO2357"/>
      <c r="AP2357"/>
      <c r="AQ2357"/>
      <c r="AR2357"/>
      <c r="AS2357"/>
      <c r="AT2357"/>
      <c r="AU2357"/>
      <c r="AV2357"/>
      <c r="AW2357"/>
      <c r="AX2357" t="inlineStr">
        <is>
          <t>Mortality</t>
        </is>
      </c>
      <c r="AY2357" t="inlineStr">
        <is>
          <t>Mortality</t>
        </is>
      </c>
      <c r="AZ2357" t="inlineStr">
        <is>
          <t>LC50</t>
        </is>
      </c>
      <c r="BA2357"/>
      <c r="BB2357" t="n">
        <v>4.0</v>
      </c>
      <c r="BC2357"/>
      <c r="BD2357"/>
      <c r="BE2357"/>
      <c r="BF2357"/>
      <c r="BG2357" t="inlineStr">
        <is>
          <t>Day(s)</t>
        </is>
      </c>
      <c r="BH2357" t="inlineStr">
        <is>
          <t>Liquid</t>
        </is>
      </c>
      <c r="BI2357" t="inlineStr">
        <is>
          <t>DTXSID0024896</t>
        </is>
      </c>
      <c r="BJ2357"/>
      <c r="BK2357"/>
      <c r="BL2357"/>
      <c r="BM2357"/>
      <c r="BN2357"/>
      <c r="BO2357"/>
      <c r="BP2357"/>
      <c r="BQ2357"/>
      <c r="BR2357"/>
      <c r="BS2357"/>
      <c r="BT2357" t="inlineStr">
        <is>
          <t>--</t>
        </is>
      </c>
      <c r="BU2357"/>
      <c r="BV2357"/>
      <c r="BW2357"/>
      <c r="BX2357"/>
      <c r="BY2357"/>
      <c r="BZ2357"/>
      <c r="CA2357"/>
      <c r="CB2357"/>
      <c r="CC2357"/>
      <c r="CD2357"/>
      <c r="CE2357"/>
      <c r="CF2357"/>
      <c r="CG2357"/>
      <c r="CH2357"/>
      <c r="CI2357"/>
      <c r="CJ2357"/>
      <c r="CK2357" t="inlineStr">
        <is>
          <t>Mayer,F.L.,Jr., and M.R. Ellersieck</t>
        </is>
      </c>
      <c r="CL2357" t="n">
        <v>6797.0</v>
      </c>
      <c r="CM2357" t="inlineStr">
        <is>
          <t>Manual of Acute Toxicity: Interpretation and Data Base for 410 Chemicals and 66 Species of Freshwater Animals</t>
        </is>
      </c>
      <c r="CN2357" t="inlineStr">
        <is>
          <t>USDI Fish and Wildlife Service, Publication No.160, Washington, DC:505 p.</t>
        </is>
      </c>
      <c r="CO2357" t="n">
        <v>1986.0</v>
      </c>
      <c r="CP2357" t="inlineStr">
        <is>
          <t>Mayer,F.L.,Jr., and M.R. Ellersieck (1986). Manual of Acute Toxicity: Interpretation and Data Base for 410 Chemicals and 66 Species of Freshwater Animals. USDI Fish and Wildlife Service, Publication No.160, Washington, DC, 505 p. ECOREF#:6797</t>
        </is>
      </c>
    </row>
    <row r="2358">
      <c r="A2358" t="n">
        <v>2008391.0</v>
      </c>
      <c r="B2358" t="inlineStr">
        <is>
          <t>2-(2,4-Dichlorophenoxy)acetic acid compd. with N-methylmethanamine (1:1)</t>
        </is>
      </c>
      <c r="C2358"/>
      <c r="D2358" t="inlineStr">
        <is>
          <t>Not reported</t>
        </is>
      </c>
      <c r="E2358" t="inlineStr">
        <is>
          <t>Not coded</t>
        </is>
      </c>
      <c r="F2358"/>
      <c r="G2358" t="n">
        <v>49.6</v>
      </c>
      <c r="H2358"/>
      <c r="I2358"/>
      <c r="J2358"/>
      <c r="K2358"/>
      <c r="L2358" t="inlineStr">
        <is>
          <t>Pimephales promelas</t>
        </is>
      </c>
      <c r="M2358" t="inlineStr">
        <is>
          <t>Fathead Minnow</t>
        </is>
      </c>
      <c r="N2358"/>
      <c r="O2358"/>
      <c r="P2358"/>
      <c r="Q2358"/>
      <c r="R2358"/>
      <c r="S2358"/>
      <c r="T2358"/>
      <c r="U2358"/>
      <c r="V2358" t="inlineStr">
        <is>
          <t>Static</t>
        </is>
      </c>
      <c r="W2358" t="inlineStr">
        <is>
          <t>Fresh water</t>
        </is>
      </c>
      <c r="X2358" t="inlineStr">
        <is>
          <t>Lab</t>
        </is>
      </c>
      <c r="Y2358"/>
      <c r="Z2358" t="inlineStr">
        <is>
          <t>Active ingredient</t>
        </is>
      </c>
      <c r="AA2358"/>
      <c r="AB2358" t="n">
        <v>630.0</v>
      </c>
      <c r="AC2358"/>
      <c r="AD2358" t="n">
        <v>522.0</v>
      </c>
      <c r="AE2358"/>
      <c r="AF2358" t="n">
        <v>761.0</v>
      </c>
      <c r="AG2358" t="inlineStr">
        <is>
          <t>AI mg/L</t>
        </is>
      </c>
      <c r="AH2358"/>
      <c r="AI2358"/>
      <c r="AJ2358"/>
      <c r="AK2358"/>
      <c r="AL2358"/>
      <c r="AM2358"/>
      <c r="AN2358"/>
      <c r="AO2358"/>
      <c r="AP2358"/>
      <c r="AQ2358"/>
      <c r="AR2358"/>
      <c r="AS2358"/>
      <c r="AT2358"/>
      <c r="AU2358"/>
      <c r="AV2358"/>
      <c r="AW2358"/>
      <c r="AX2358" t="inlineStr">
        <is>
          <t>Mortality</t>
        </is>
      </c>
      <c r="AY2358" t="inlineStr">
        <is>
          <t>Mortality</t>
        </is>
      </c>
      <c r="AZ2358" t="inlineStr">
        <is>
          <t>LC50</t>
        </is>
      </c>
      <c r="BA2358"/>
      <c r="BB2358" t="n">
        <v>4.0</v>
      </c>
      <c r="BC2358"/>
      <c r="BD2358"/>
      <c r="BE2358"/>
      <c r="BF2358"/>
      <c r="BG2358" t="inlineStr">
        <is>
          <t>Day(s)</t>
        </is>
      </c>
      <c r="BH2358" t="inlineStr">
        <is>
          <t>Liquid</t>
        </is>
      </c>
      <c r="BI2358" t="inlineStr">
        <is>
          <t>DTXSID0024896</t>
        </is>
      </c>
      <c r="BJ2358"/>
      <c r="BK2358"/>
      <c r="BL2358"/>
      <c r="BM2358"/>
      <c r="BN2358"/>
      <c r="BO2358"/>
      <c r="BP2358"/>
      <c r="BQ2358"/>
      <c r="BR2358"/>
      <c r="BS2358"/>
      <c r="BT2358" t="inlineStr">
        <is>
          <t>--</t>
        </is>
      </c>
      <c r="BU2358"/>
      <c r="BV2358"/>
      <c r="BW2358"/>
      <c r="BX2358"/>
      <c r="BY2358"/>
      <c r="BZ2358"/>
      <c r="CA2358"/>
      <c r="CB2358"/>
      <c r="CC2358"/>
      <c r="CD2358"/>
      <c r="CE2358"/>
      <c r="CF2358"/>
      <c r="CG2358"/>
      <c r="CH2358"/>
      <c r="CI2358"/>
      <c r="CJ2358"/>
      <c r="CK2358" t="inlineStr">
        <is>
          <t>Mayer,F.L.,Jr., and M.R. Ellersieck</t>
        </is>
      </c>
      <c r="CL2358" t="n">
        <v>6797.0</v>
      </c>
      <c r="CM2358" t="inlineStr">
        <is>
          <t>Manual of Acute Toxicity: Interpretation and Data Base for 410 Chemicals and 66 Species of Freshwater Animals</t>
        </is>
      </c>
      <c r="CN2358" t="inlineStr">
        <is>
          <t>USDI Fish and Wildlife Service, Publication No.160, Washington, DC:505 p.</t>
        </is>
      </c>
      <c r="CO2358" t="n">
        <v>1986.0</v>
      </c>
      <c r="CP2358" t="inlineStr">
        <is>
          <t>Mayer,F.L.,Jr., and M.R. Ellersieck (1986). Manual of Acute Toxicity: Interpretation and Data Base for 410 Chemicals and 66 Species of Freshwater Animals. USDI Fish and Wildlife Service, Publication No.160, Washington, DC, 505 p. ECOREF#:6797</t>
        </is>
      </c>
    </row>
    <row r="2359">
      <c r="A2359" t="n">
        <v>2008391.0</v>
      </c>
      <c r="B2359" t="inlineStr">
        <is>
          <t>2-(2,4-Dichlorophenoxy)acetic acid compd. with N-methylmethanamine (1:1)</t>
        </is>
      </c>
      <c r="C2359"/>
      <c r="D2359" t="inlineStr">
        <is>
          <t>Not reported</t>
        </is>
      </c>
      <c r="E2359" t="inlineStr">
        <is>
          <t>Not coded</t>
        </is>
      </c>
      <c r="F2359"/>
      <c r="G2359" t="n">
        <v>49.6</v>
      </c>
      <c r="H2359"/>
      <c r="I2359"/>
      <c r="J2359"/>
      <c r="K2359"/>
      <c r="L2359" t="inlineStr">
        <is>
          <t>Pimephales promelas</t>
        </is>
      </c>
      <c r="M2359" t="inlineStr">
        <is>
          <t>Fathead Minnow</t>
        </is>
      </c>
      <c r="N2359"/>
      <c r="O2359"/>
      <c r="P2359"/>
      <c r="Q2359"/>
      <c r="R2359"/>
      <c r="S2359"/>
      <c r="T2359"/>
      <c r="U2359"/>
      <c r="V2359" t="inlineStr">
        <is>
          <t>Static</t>
        </is>
      </c>
      <c r="W2359" t="inlineStr">
        <is>
          <t>Fresh water</t>
        </is>
      </c>
      <c r="X2359" t="inlineStr">
        <is>
          <t>Lab</t>
        </is>
      </c>
      <c r="Y2359"/>
      <c r="Z2359" t="inlineStr">
        <is>
          <t>Active ingredient</t>
        </is>
      </c>
      <c r="AA2359"/>
      <c r="AB2359" t="n">
        <v>800.0</v>
      </c>
      <c r="AC2359"/>
      <c r="AD2359" t="n">
        <v>637.0</v>
      </c>
      <c r="AE2359"/>
      <c r="AF2359" t="n">
        <v>1005.0</v>
      </c>
      <c r="AG2359" t="inlineStr">
        <is>
          <t>AI mg/L</t>
        </is>
      </c>
      <c r="AH2359"/>
      <c r="AI2359"/>
      <c r="AJ2359"/>
      <c r="AK2359"/>
      <c r="AL2359"/>
      <c r="AM2359"/>
      <c r="AN2359"/>
      <c r="AO2359"/>
      <c r="AP2359"/>
      <c r="AQ2359"/>
      <c r="AR2359"/>
      <c r="AS2359"/>
      <c r="AT2359"/>
      <c r="AU2359"/>
      <c r="AV2359"/>
      <c r="AW2359"/>
      <c r="AX2359" t="inlineStr">
        <is>
          <t>Mortality</t>
        </is>
      </c>
      <c r="AY2359" t="inlineStr">
        <is>
          <t>Mortality</t>
        </is>
      </c>
      <c r="AZ2359" t="inlineStr">
        <is>
          <t>LC50</t>
        </is>
      </c>
      <c r="BA2359"/>
      <c r="BB2359" t="n">
        <v>4.0</v>
      </c>
      <c r="BC2359"/>
      <c r="BD2359"/>
      <c r="BE2359"/>
      <c r="BF2359"/>
      <c r="BG2359" t="inlineStr">
        <is>
          <t>Day(s)</t>
        </is>
      </c>
      <c r="BH2359" t="inlineStr">
        <is>
          <t>Liquid</t>
        </is>
      </c>
      <c r="BI2359" t="inlineStr">
        <is>
          <t>DTXSID0024896</t>
        </is>
      </c>
      <c r="BJ2359"/>
      <c r="BK2359"/>
      <c r="BL2359"/>
      <c r="BM2359"/>
      <c r="BN2359"/>
      <c r="BO2359"/>
      <c r="BP2359"/>
      <c r="BQ2359"/>
      <c r="BR2359"/>
      <c r="BS2359"/>
      <c r="BT2359" t="inlineStr">
        <is>
          <t>--</t>
        </is>
      </c>
      <c r="BU2359"/>
      <c r="BV2359"/>
      <c r="BW2359"/>
      <c r="BX2359"/>
      <c r="BY2359"/>
      <c r="BZ2359"/>
      <c r="CA2359"/>
      <c r="CB2359"/>
      <c r="CC2359"/>
      <c r="CD2359"/>
      <c r="CE2359"/>
      <c r="CF2359"/>
      <c r="CG2359"/>
      <c r="CH2359"/>
      <c r="CI2359"/>
      <c r="CJ2359"/>
      <c r="CK2359" t="inlineStr">
        <is>
          <t>Mayer,F.L.,Jr., and M.R. Ellersieck</t>
        </is>
      </c>
      <c r="CL2359" t="n">
        <v>6797.0</v>
      </c>
      <c r="CM2359" t="inlineStr">
        <is>
          <t>Manual of Acute Toxicity: Interpretation and Data Base for 410 Chemicals and 66 Species of Freshwater Animals</t>
        </is>
      </c>
      <c r="CN2359" t="inlineStr">
        <is>
          <t>USDI Fish and Wildlife Service, Publication No.160, Washington, DC:505 p.</t>
        </is>
      </c>
      <c r="CO2359" t="n">
        <v>1986.0</v>
      </c>
      <c r="CP2359" t="inlineStr">
        <is>
          <t>Mayer,F.L.,Jr., and M.R. Ellersieck (1986). Manual of Acute Toxicity: Interpretation and Data Base for 410 Chemicals and 66 Species of Freshwater Animals. USDI Fish and Wildlife Service, Publication No.160, Washington, DC, 505 p. ECOREF#:6797</t>
        </is>
      </c>
    </row>
    <row r="2360">
      <c r="A2360" t="n">
        <v>2008391.0</v>
      </c>
      <c r="B2360" t="inlineStr">
        <is>
          <t>2-(2,4-Dichlorophenoxy)acetic acid compd. with N-methylmethanamine (1:1)</t>
        </is>
      </c>
      <c r="C2360" t="inlineStr">
        <is>
          <t>Technical grade, technical product, technical formulation</t>
        </is>
      </c>
      <c r="D2360" t="inlineStr">
        <is>
          <t>Unmeasured</t>
        </is>
      </c>
      <c r="E2360" t="inlineStr">
        <is>
          <t>Not coded</t>
        </is>
      </c>
      <c r="F2360"/>
      <c r="G2360" t="n">
        <v>67.3</v>
      </c>
      <c r="H2360"/>
      <c r="I2360"/>
      <c r="J2360"/>
      <c r="K2360"/>
      <c r="L2360" t="inlineStr">
        <is>
          <t>Pimephales promelas</t>
        </is>
      </c>
      <c r="M2360" t="inlineStr">
        <is>
          <t>Fathead Minnow</t>
        </is>
      </c>
      <c r="N2360"/>
      <c r="O2360"/>
      <c r="P2360"/>
      <c r="Q2360"/>
      <c r="R2360"/>
      <c r="S2360"/>
      <c r="T2360"/>
      <c r="U2360"/>
      <c r="V2360" t="inlineStr">
        <is>
          <t>Static</t>
        </is>
      </c>
      <c r="W2360" t="inlineStr">
        <is>
          <t>Fresh water</t>
        </is>
      </c>
      <c r="X2360" t="inlineStr">
        <is>
          <t>Lab</t>
        </is>
      </c>
      <c r="Y2360"/>
      <c r="Z2360" t="inlineStr">
        <is>
          <t>Active ingredient</t>
        </is>
      </c>
      <c r="AA2360"/>
      <c r="AB2360" t="n">
        <v>344.0</v>
      </c>
      <c r="AC2360"/>
      <c r="AD2360" t="n">
        <v>282.0</v>
      </c>
      <c r="AE2360"/>
      <c r="AF2360" t="n">
        <v>382.0</v>
      </c>
      <c r="AG2360" t="inlineStr">
        <is>
          <t>AI mg/L</t>
        </is>
      </c>
      <c r="AH2360"/>
      <c r="AI2360"/>
      <c r="AJ2360"/>
      <c r="AK2360"/>
      <c r="AL2360"/>
      <c r="AM2360"/>
      <c r="AN2360"/>
      <c r="AO2360"/>
      <c r="AP2360"/>
      <c r="AQ2360"/>
      <c r="AR2360"/>
      <c r="AS2360"/>
      <c r="AT2360"/>
      <c r="AU2360"/>
      <c r="AV2360"/>
      <c r="AW2360"/>
      <c r="AX2360" t="inlineStr">
        <is>
          <t>Mortality</t>
        </is>
      </c>
      <c r="AY2360" t="inlineStr">
        <is>
          <t>Mortality</t>
        </is>
      </c>
      <c r="AZ2360" t="inlineStr">
        <is>
          <t>LC50</t>
        </is>
      </c>
      <c r="BA2360"/>
      <c r="BB2360" t="n">
        <v>4.0</v>
      </c>
      <c r="BC2360"/>
      <c r="BD2360"/>
      <c r="BE2360"/>
      <c r="BF2360"/>
      <c r="BG2360" t="inlineStr">
        <is>
          <t>Day(s)</t>
        </is>
      </c>
      <c r="BH2360" t="inlineStr">
        <is>
          <t>Pure</t>
        </is>
      </c>
      <c r="BI2360" t="inlineStr">
        <is>
          <t>DTXSID0024896</t>
        </is>
      </c>
      <c r="BJ2360" t="inlineStr">
        <is>
          <t>10.1007/BF01636516</t>
        </is>
      </c>
      <c r="BK2360"/>
      <c r="BL2360"/>
      <c r="BM2360"/>
      <c r="BN2360"/>
      <c r="BO2360"/>
      <c r="BP2360"/>
      <c r="BQ2360"/>
      <c r="BR2360"/>
      <c r="BS2360"/>
      <c r="BT2360" t="inlineStr">
        <is>
          <t>--</t>
        </is>
      </c>
      <c r="BU2360"/>
      <c r="BV2360"/>
      <c r="BW2360"/>
      <c r="BX2360"/>
      <c r="BY2360"/>
      <c r="BZ2360"/>
      <c r="CA2360"/>
      <c r="CB2360"/>
      <c r="CC2360"/>
      <c r="CD2360"/>
      <c r="CE2360"/>
      <c r="CF2360"/>
      <c r="CG2360"/>
      <c r="CH2360"/>
      <c r="CI2360"/>
      <c r="CJ2360"/>
      <c r="CK2360" t="inlineStr">
        <is>
          <t>Alexander,H.C., F.M. Gersich, and M.A. Mayes</t>
        </is>
      </c>
      <c r="CL2360" t="n">
        <v>11504.0</v>
      </c>
      <c r="CM2360" t="inlineStr">
        <is>
          <t>Acute Toxicity of Four Phenoxy Herbicides to Aquatic Organisms</t>
        </is>
      </c>
      <c r="CN2360" t="inlineStr">
        <is>
          <t>Bull. Environ. Contam. Toxicol.35(3): 314-321</t>
        </is>
      </c>
      <c r="CO2360" t="n">
        <v>1985.0</v>
      </c>
      <c r="CP2360" t="inlineStr">
        <is>
          <t>Alexander,H.C., F.M. Gersich, and M.A. Mayes (1985). Acute Toxicity of Four Phenoxy Herbicides to Aquatic Organisms. Bull. Environ. Contam. Toxicol., 35, (3), 314-321. doi:10.1007/BF01636516. ECOREF#:11504</t>
        </is>
      </c>
    </row>
    <row r="2361">
      <c r="A2361" t="n">
        <v>2008391.0</v>
      </c>
      <c r="B2361" t="inlineStr">
        <is>
          <t>2-(2,4-Dichlorophenoxy)acetic acid compd. with N-methylmethanamine (1:1)</t>
        </is>
      </c>
      <c r="C2361"/>
      <c r="D2361" t="inlineStr">
        <is>
          <t>Not reported</t>
        </is>
      </c>
      <c r="E2361" t="inlineStr">
        <is>
          <t>Not coded</t>
        </is>
      </c>
      <c r="F2361"/>
      <c r="G2361" t="n">
        <v>49.6</v>
      </c>
      <c r="H2361"/>
      <c r="I2361"/>
      <c r="J2361"/>
      <c r="K2361"/>
      <c r="L2361" t="inlineStr">
        <is>
          <t>Pimephales promelas</t>
        </is>
      </c>
      <c r="M2361" t="inlineStr">
        <is>
          <t>Fathead Minnow</t>
        </is>
      </c>
      <c r="N2361"/>
      <c r="O2361"/>
      <c r="P2361"/>
      <c r="Q2361"/>
      <c r="R2361"/>
      <c r="S2361"/>
      <c r="T2361"/>
      <c r="U2361"/>
      <c r="V2361" t="inlineStr">
        <is>
          <t>Static</t>
        </is>
      </c>
      <c r="W2361" t="inlineStr">
        <is>
          <t>Fresh water</t>
        </is>
      </c>
      <c r="X2361" t="inlineStr">
        <is>
          <t>Lab</t>
        </is>
      </c>
      <c r="Y2361"/>
      <c r="Z2361" t="inlineStr">
        <is>
          <t>Active ingredient</t>
        </is>
      </c>
      <c r="AA2361"/>
      <c r="AB2361" t="n">
        <v>760.0</v>
      </c>
      <c r="AC2361"/>
      <c r="AD2361" t="n">
        <v>595.0</v>
      </c>
      <c r="AE2361"/>
      <c r="AF2361" t="n">
        <v>970.0</v>
      </c>
      <c r="AG2361" t="inlineStr">
        <is>
          <t>AI mg/L</t>
        </is>
      </c>
      <c r="AH2361"/>
      <c r="AI2361"/>
      <c r="AJ2361"/>
      <c r="AK2361"/>
      <c r="AL2361"/>
      <c r="AM2361"/>
      <c r="AN2361"/>
      <c r="AO2361"/>
      <c r="AP2361"/>
      <c r="AQ2361"/>
      <c r="AR2361"/>
      <c r="AS2361"/>
      <c r="AT2361"/>
      <c r="AU2361"/>
      <c r="AV2361"/>
      <c r="AW2361"/>
      <c r="AX2361" t="inlineStr">
        <is>
          <t>Mortality</t>
        </is>
      </c>
      <c r="AY2361" t="inlineStr">
        <is>
          <t>Mortality</t>
        </is>
      </c>
      <c r="AZ2361" t="inlineStr">
        <is>
          <t>LC50</t>
        </is>
      </c>
      <c r="BA2361"/>
      <c r="BB2361" t="n">
        <v>4.0</v>
      </c>
      <c r="BC2361"/>
      <c r="BD2361"/>
      <c r="BE2361"/>
      <c r="BF2361"/>
      <c r="BG2361" t="inlineStr">
        <is>
          <t>Day(s)</t>
        </is>
      </c>
      <c r="BH2361" t="inlineStr">
        <is>
          <t>Liquid</t>
        </is>
      </c>
      <c r="BI2361" t="inlineStr">
        <is>
          <t>DTXSID0024896</t>
        </is>
      </c>
      <c r="BJ2361"/>
      <c r="BK2361"/>
      <c r="BL2361"/>
      <c r="BM2361"/>
      <c r="BN2361"/>
      <c r="BO2361"/>
      <c r="BP2361"/>
      <c r="BQ2361"/>
      <c r="BR2361"/>
      <c r="BS2361"/>
      <c r="BT2361" t="inlineStr">
        <is>
          <t>--</t>
        </is>
      </c>
      <c r="BU2361"/>
      <c r="BV2361"/>
      <c r="BW2361"/>
      <c r="BX2361"/>
      <c r="BY2361"/>
      <c r="BZ2361"/>
      <c r="CA2361"/>
      <c r="CB2361"/>
      <c r="CC2361"/>
      <c r="CD2361"/>
      <c r="CE2361"/>
      <c r="CF2361"/>
      <c r="CG2361"/>
      <c r="CH2361"/>
      <c r="CI2361"/>
      <c r="CJ2361"/>
      <c r="CK2361" t="inlineStr">
        <is>
          <t>Mayer,F.L.,Jr., and M.R. Ellersieck</t>
        </is>
      </c>
      <c r="CL2361" t="n">
        <v>6797.0</v>
      </c>
      <c r="CM2361" t="inlineStr">
        <is>
          <t>Manual of Acute Toxicity: Interpretation and Data Base for 410 Chemicals and 66 Species of Freshwater Animals</t>
        </is>
      </c>
      <c r="CN2361" t="inlineStr">
        <is>
          <t>USDI Fish and Wildlife Service, Publication No.160, Washington, DC:505 p.</t>
        </is>
      </c>
      <c r="CO2361" t="n">
        <v>1986.0</v>
      </c>
      <c r="CP2361" t="inlineStr">
        <is>
          <t>Mayer,F.L.,Jr., and M.R. Ellersieck (1986). Manual of Acute Toxicity: Interpretation and Data Base for 410 Chemicals and 66 Species of Freshwater Animals. USDI Fish and Wildlife Service, Publication No.160, Washington, DC, 505 p. ECOREF#:6797</t>
        </is>
      </c>
    </row>
    <row r="2362">
      <c r="A2362" t="n">
        <v>2008391.0</v>
      </c>
      <c r="B2362" t="inlineStr">
        <is>
          <t>2-(2,4-Dichlorophenoxy)acetic acid compd. with N-methylmethanamine (1:1)</t>
        </is>
      </c>
      <c r="C2362"/>
      <c r="D2362" t="inlineStr">
        <is>
          <t>Not reported</t>
        </is>
      </c>
      <c r="E2362" t="inlineStr">
        <is>
          <t>Not coded</t>
        </is>
      </c>
      <c r="F2362"/>
      <c r="G2362" t="n">
        <v>49.6</v>
      </c>
      <c r="H2362"/>
      <c r="I2362"/>
      <c r="J2362"/>
      <c r="K2362"/>
      <c r="L2362" t="inlineStr">
        <is>
          <t>Pimephales promelas</t>
        </is>
      </c>
      <c r="M2362" t="inlineStr">
        <is>
          <t>Fathead Minnow</t>
        </is>
      </c>
      <c r="N2362"/>
      <c r="O2362"/>
      <c r="P2362"/>
      <c r="Q2362"/>
      <c r="R2362"/>
      <c r="S2362"/>
      <c r="T2362"/>
      <c r="U2362"/>
      <c r="V2362" t="inlineStr">
        <is>
          <t>Static</t>
        </is>
      </c>
      <c r="W2362" t="inlineStr">
        <is>
          <t>Fresh water</t>
        </is>
      </c>
      <c r="X2362" t="inlineStr">
        <is>
          <t>Lab</t>
        </is>
      </c>
      <c r="Y2362"/>
      <c r="Z2362" t="inlineStr">
        <is>
          <t>Active ingredient</t>
        </is>
      </c>
      <c r="AA2362"/>
      <c r="AB2362" t="n">
        <v>590.0</v>
      </c>
      <c r="AC2362"/>
      <c r="AD2362" t="n">
        <v>495.0</v>
      </c>
      <c r="AE2362"/>
      <c r="AF2362" t="n">
        <v>703.0</v>
      </c>
      <c r="AG2362" t="inlineStr">
        <is>
          <t>AI mg/L</t>
        </is>
      </c>
      <c r="AH2362"/>
      <c r="AI2362"/>
      <c r="AJ2362"/>
      <c r="AK2362"/>
      <c r="AL2362"/>
      <c r="AM2362"/>
      <c r="AN2362"/>
      <c r="AO2362"/>
      <c r="AP2362"/>
      <c r="AQ2362"/>
      <c r="AR2362"/>
      <c r="AS2362"/>
      <c r="AT2362"/>
      <c r="AU2362"/>
      <c r="AV2362"/>
      <c r="AW2362"/>
      <c r="AX2362" t="inlineStr">
        <is>
          <t>Mortality</t>
        </is>
      </c>
      <c r="AY2362" t="inlineStr">
        <is>
          <t>Mortality</t>
        </is>
      </c>
      <c r="AZ2362" t="inlineStr">
        <is>
          <t>LC50</t>
        </is>
      </c>
      <c r="BA2362"/>
      <c r="BB2362" t="n">
        <v>4.0</v>
      </c>
      <c r="BC2362"/>
      <c r="BD2362"/>
      <c r="BE2362"/>
      <c r="BF2362"/>
      <c r="BG2362" t="inlineStr">
        <is>
          <t>Day(s)</t>
        </is>
      </c>
      <c r="BH2362" t="inlineStr">
        <is>
          <t>Liquid</t>
        </is>
      </c>
      <c r="BI2362" t="inlineStr">
        <is>
          <t>DTXSID0024896</t>
        </is>
      </c>
      <c r="BJ2362"/>
      <c r="BK2362"/>
      <c r="BL2362"/>
      <c r="BM2362"/>
      <c r="BN2362"/>
      <c r="BO2362"/>
      <c r="BP2362"/>
      <c r="BQ2362"/>
      <c r="BR2362"/>
      <c r="BS2362"/>
      <c r="BT2362" t="inlineStr">
        <is>
          <t>--</t>
        </is>
      </c>
      <c r="BU2362"/>
      <c r="BV2362"/>
      <c r="BW2362"/>
      <c r="BX2362"/>
      <c r="BY2362"/>
      <c r="BZ2362"/>
      <c r="CA2362"/>
      <c r="CB2362"/>
      <c r="CC2362"/>
      <c r="CD2362"/>
      <c r="CE2362"/>
      <c r="CF2362"/>
      <c r="CG2362"/>
      <c r="CH2362"/>
      <c r="CI2362"/>
      <c r="CJ2362"/>
      <c r="CK2362" t="inlineStr">
        <is>
          <t>Mayer,F.L.,Jr., and M.R. Ellersieck</t>
        </is>
      </c>
      <c r="CL2362" t="n">
        <v>6797.0</v>
      </c>
      <c r="CM2362" t="inlineStr">
        <is>
          <t>Manual of Acute Toxicity: Interpretation and Data Base for 410 Chemicals and 66 Species of Freshwater Animals</t>
        </is>
      </c>
      <c r="CN2362" t="inlineStr">
        <is>
          <t>USDI Fish and Wildlife Service, Publication No.160, Washington, DC:505 p.</t>
        </is>
      </c>
      <c r="CO2362" t="n">
        <v>1986.0</v>
      </c>
      <c r="CP2362" t="inlineStr">
        <is>
          <t>Mayer,F.L.,Jr., and M.R. Ellersieck (1986). Manual of Acute Toxicity: Interpretation and Data Base for 410 Chemicals and 66 Species of Freshwater Animals. USDI Fish and Wildlife Service, Publication No.160, Washington, DC, 505 p. ECOREF#:6797</t>
        </is>
      </c>
    </row>
    <row r="2363">
      <c r="A2363" t="n">
        <v>2008391.0</v>
      </c>
      <c r="B2363" t="inlineStr">
        <is>
          <t>2-(2,4-Dichlorophenoxy)acetic acid compd. with N-methylmethanamine (1:1)</t>
        </is>
      </c>
      <c r="C2363"/>
      <c r="D2363" t="inlineStr">
        <is>
          <t>Not reported</t>
        </is>
      </c>
      <c r="E2363" t="inlineStr">
        <is>
          <t>Not coded</t>
        </is>
      </c>
      <c r="F2363"/>
      <c r="G2363" t="n">
        <v>49.6</v>
      </c>
      <c r="H2363"/>
      <c r="I2363"/>
      <c r="J2363"/>
      <c r="K2363"/>
      <c r="L2363" t="inlineStr">
        <is>
          <t>Pimephales promelas</t>
        </is>
      </c>
      <c r="M2363" t="inlineStr">
        <is>
          <t>Fathead Minnow</t>
        </is>
      </c>
      <c r="N2363" t="inlineStr">
        <is>
          <t>Fingerling</t>
        </is>
      </c>
      <c r="O2363"/>
      <c r="P2363"/>
      <c r="Q2363"/>
      <c r="R2363"/>
      <c r="S2363"/>
      <c r="T2363"/>
      <c r="U2363"/>
      <c r="V2363" t="inlineStr">
        <is>
          <t>Static</t>
        </is>
      </c>
      <c r="W2363" t="inlineStr">
        <is>
          <t>Fresh water</t>
        </is>
      </c>
      <c r="X2363" t="inlineStr">
        <is>
          <t>Lab</t>
        </is>
      </c>
      <c r="Y2363"/>
      <c r="Z2363" t="inlineStr">
        <is>
          <t>Active ingredient</t>
        </is>
      </c>
      <c r="AA2363"/>
      <c r="AB2363" t="n">
        <v>700.0</v>
      </c>
      <c r="AC2363"/>
      <c r="AD2363" t="n">
        <v>561.0</v>
      </c>
      <c r="AE2363"/>
      <c r="AF2363" t="n">
        <v>873.0</v>
      </c>
      <c r="AG2363" t="inlineStr">
        <is>
          <t>AI mg/L</t>
        </is>
      </c>
      <c r="AH2363"/>
      <c r="AI2363"/>
      <c r="AJ2363"/>
      <c r="AK2363"/>
      <c r="AL2363"/>
      <c r="AM2363"/>
      <c r="AN2363"/>
      <c r="AO2363"/>
      <c r="AP2363"/>
      <c r="AQ2363"/>
      <c r="AR2363"/>
      <c r="AS2363"/>
      <c r="AT2363"/>
      <c r="AU2363"/>
      <c r="AV2363"/>
      <c r="AW2363"/>
      <c r="AX2363" t="inlineStr">
        <is>
          <t>Mortality</t>
        </is>
      </c>
      <c r="AY2363" t="inlineStr">
        <is>
          <t>Mortality</t>
        </is>
      </c>
      <c r="AZ2363" t="inlineStr">
        <is>
          <t>LC50</t>
        </is>
      </c>
      <c r="BA2363"/>
      <c r="BB2363" t="n">
        <v>4.0</v>
      </c>
      <c r="BC2363"/>
      <c r="BD2363"/>
      <c r="BE2363"/>
      <c r="BF2363"/>
      <c r="BG2363" t="inlineStr">
        <is>
          <t>Day(s)</t>
        </is>
      </c>
      <c r="BH2363" t="inlineStr">
        <is>
          <t>Liquid</t>
        </is>
      </c>
      <c r="BI2363" t="inlineStr">
        <is>
          <t>DTXSID0024896</t>
        </is>
      </c>
      <c r="BJ2363"/>
      <c r="BK2363"/>
      <c r="BL2363"/>
      <c r="BM2363"/>
      <c r="BN2363"/>
      <c r="BO2363"/>
      <c r="BP2363"/>
      <c r="BQ2363"/>
      <c r="BR2363"/>
      <c r="BS2363"/>
      <c r="BT2363" t="inlineStr">
        <is>
          <t>--</t>
        </is>
      </c>
      <c r="BU2363"/>
      <c r="BV2363"/>
      <c r="BW2363"/>
      <c r="BX2363"/>
      <c r="BY2363"/>
      <c r="BZ2363"/>
      <c r="CA2363"/>
      <c r="CB2363"/>
      <c r="CC2363"/>
      <c r="CD2363"/>
      <c r="CE2363"/>
      <c r="CF2363"/>
      <c r="CG2363"/>
      <c r="CH2363"/>
      <c r="CI2363"/>
      <c r="CJ2363"/>
      <c r="CK2363" t="inlineStr">
        <is>
          <t>Mayer,F.L.,Jr., and M.R. Ellersieck</t>
        </is>
      </c>
      <c r="CL2363" t="n">
        <v>6797.0</v>
      </c>
      <c r="CM2363" t="inlineStr">
        <is>
          <t>Manual of Acute Toxicity: Interpretation and Data Base for 410 Chemicals and 66 Species of Freshwater Animals</t>
        </is>
      </c>
      <c r="CN2363" t="inlineStr">
        <is>
          <t>USDI Fish and Wildlife Service, Publication No.160, Washington, DC:505 p.</t>
        </is>
      </c>
      <c r="CO2363" t="n">
        <v>1986.0</v>
      </c>
      <c r="CP2363" t="inlineStr">
        <is>
          <t>Mayer,F.L.,Jr., and M.R. Ellersieck (1986). Manual of Acute Toxicity: Interpretation and Data Base for 410 Chemicals and 66 Species of Freshwater Animals. USDI Fish and Wildlife Service, Publication No.160, Washington, DC, 505 p. ECOREF#:6797</t>
        </is>
      </c>
    </row>
    <row r="2364">
      <c r="A2364" t="n">
        <v>2008391.0</v>
      </c>
      <c r="B2364" t="inlineStr">
        <is>
          <t>2-(2,4-Dichlorophenoxy)acetic acid compd. with N-methylmethanamine (1:1)</t>
        </is>
      </c>
      <c r="C2364"/>
      <c r="D2364" t="inlineStr">
        <is>
          <t>Not reported</t>
        </is>
      </c>
      <c r="E2364" t="inlineStr">
        <is>
          <t>Not coded</t>
        </is>
      </c>
      <c r="F2364"/>
      <c r="G2364" t="n">
        <v>49.6</v>
      </c>
      <c r="H2364"/>
      <c r="I2364"/>
      <c r="J2364"/>
      <c r="K2364"/>
      <c r="L2364" t="inlineStr">
        <is>
          <t>Pimephales promelas</t>
        </is>
      </c>
      <c r="M2364" t="inlineStr">
        <is>
          <t>Fathead Minnow</t>
        </is>
      </c>
      <c r="N2364"/>
      <c r="O2364"/>
      <c r="P2364"/>
      <c r="Q2364"/>
      <c r="R2364"/>
      <c r="S2364"/>
      <c r="T2364"/>
      <c r="U2364"/>
      <c r="V2364" t="inlineStr">
        <is>
          <t>Static</t>
        </is>
      </c>
      <c r="W2364" t="inlineStr">
        <is>
          <t>Fresh water</t>
        </is>
      </c>
      <c r="X2364" t="inlineStr">
        <is>
          <t>Lab</t>
        </is>
      </c>
      <c r="Y2364"/>
      <c r="Z2364" t="inlineStr">
        <is>
          <t>Active ingredient</t>
        </is>
      </c>
      <c r="AA2364"/>
      <c r="AB2364" t="n">
        <v>590.0</v>
      </c>
      <c r="AC2364"/>
      <c r="AD2364" t="n">
        <v>495.0</v>
      </c>
      <c r="AE2364"/>
      <c r="AF2364" t="n">
        <v>703.0</v>
      </c>
      <c r="AG2364" t="inlineStr">
        <is>
          <t>AI mg/L</t>
        </is>
      </c>
      <c r="AH2364"/>
      <c r="AI2364"/>
      <c r="AJ2364"/>
      <c r="AK2364"/>
      <c r="AL2364"/>
      <c r="AM2364"/>
      <c r="AN2364"/>
      <c r="AO2364"/>
      <c r="AP2364"/>
      <c r="AQ2364"/>
      <c r="AR2364"/>
      <c r="AS2364"/>
      <c r="AT2364"/>
      <c r="AU2364"/>
      <c r="AV2364"/>
      <c r="AW2364"/>
      <c r="AX2364" t="inlineStr">
        <is>
          <t>Mortality</t>
        </is>
      </c>
      <c r="AY2364" t="inlineStr">
        <is>
          <t>Mortality</t>
        </is>
      </c>
      <c r="AZ2364" t="inlineStr">
        <is>
          <t>LC50</t>
        </is>
      </c>
      <c r="BA2364"/>
      <c r="BB2364" t="n">
        <v>4.0</v>
      </c>
      <c r="BC2364"/>
      <c r="BD2364"/>
      <c r="BE2364"/>
      <c r="BF2364"/>
      <c r="BG2364" t="inlineStr">
        <is>
          <t>Day(s)</t>
        </is>
      </c>
      <c r="BH2364" t="inlineStr">
        <is>
          <t>Liquid</t>
        </is>
      </c>
      <c r="BI2364" t="inlineStr">
        <is>
          <t>DTXSID0024896</t>
        </is>
      </c>
      <c r="BJ2364"/>
      <c r="BK2364"/>
      <c r="BL2364"/>
      <c r="BM2364"/>
      <c r="BN2364"/>
      <c r="BO2364"/>
      <c r="BP2364"/>
      <c r="BQ2364"/>
      <c r="BR2364"/>
      <c r="BS2364"/>
      <c r="BT2364" t="inlineStr">
        <is>
          <t>--</t>
        </is>
      </c>
      <c r="BU2364"/>
      <c r="BV2364"/>
      <c r="BW2364"/>
      <c r="BX2364"/>
      <c r="BY2364"/>
      <c r="BZ2364"/>
      <c r="CA2364"/>
      <c r="CB2364"/>
      <c r="CC2364"/>
      <c r="CD2364"/>
      <c r="CE2364"/>
      <c r="CF2364"/>
      <c r="CG2364"/>
      <c r="CH2364"/>
      <c r="CI2364"/>
      <c r="CJ2364"/>
      <c r="CK2364" t="inlineStr">
        <is>
          <t>Mayer,F.L.,Jr., and M.R. Ellersieck</t>
        </is>
      </c>
      <c r="CL2364" t="n">
        <v>6797.0</v>
      </c>
      <c r="CM2364" t="inlineStr">
        <is>
          <t>Manual of Acute Toxicity: Interpretation and Data Base for 410 Chemicals and 66 Species of Freshwater Animals</t>
        </is>
      </c>
      <c r="CN2364" t="inlineStr">
        <is>
          <t>USDI Fish and Wildlife Service, Publication No.160, Washington, DC:505 p.</t>
        </is>
      </c>
      <c r="CO2364" t="n">
        <v>1986.0</v>
      </c>
      <c r="CP2364" t="inlineStr">
        <is>
          <t>Mayer,F.L.,Jr., and M.R. Ellersieck (1986). Manual of Acute Toxicity: Interpretation and Data Base for 410 Chemicals and 66 Species of Freshwater Animals. USDI Fish and Wildlife Service, Publication No.160, Washington, DC, 505 p. ECOREF#:6797</t>
        </is>
      </c>
    </row>
    <row r="2365">
      <c r="A2365" t="n">
        <v>2008391.0</v>
      </c>
      <c r="B2365" t="inlineStr">
        <is>
          <t>2-(2,4-Dichlorophenoxy)acetic acid compd. with N-methylmethanamine (1:1)</t>
        </is>
      </c>
      <c r="C2365"/>
      <c r="D2365" t="inlineStr">
        <is>
          <t>Not reported</t>
        </is>
      </c>
      <c r="E2365" t="inlineStr">
        <is>
          <t>Not coded</t>
        </is>
      </c>
      <c r="F2365"/>
      <c r="G2365" t="n">
        <v>49.6</v>
      </c>
      <c r="H2365"/>
      <c r="I2365"/>
      <c r="J2365"/>
      <c r="K2365"/>
      <c r="L2365" t="inlineStr">
        <is>
          <t>Pimephales promelas</t>
        </is>
      </c>
      <c r="M2365" t="inlineStr">
        <is>
          <t>Fathead Minnow</t>
        </is>
      </c>
      <c r="N2365"/>
      <c r="O2365"/>
      <c r="P2365"/>
      <c r="Q2365"/>
      <c r="R2365"/>
      <c r="S2365"/>
      <c r="T2365"/>
      <c r="U2365"/>
      <c r="V2365" t="inlineStr">
        <is>
          <t>Static</t>
        </is>
      </c>
      <c r="W2365" t="inlineStr">
        <is>
          <t>Fresh water</t>
        </is>
      </c>
      <c r="X2365" t="inlineStr">
        <is>
          <t>Lab</t>
        </is>
      </c>
      <c r="Y2365"/>
      <c r="Z2365" t="inlineStr">
        <is>
          <t>Active ingredient</t>
        </is>
      </c>
      <c r="AA2365"/>
      <c r="AB2365" t="n">
        <v>440.0</v>
      </c>
      <c r="AC2365"/>
      <c r="AD2365" t="n">
        <v>355.0</v>
      </c>
      <c r="AE2365"/>
      <c r="AF2365" t="n">
        <v>546.0</v>
      </c>
      <c r="AG2365" t="inlineStr">
        <is>
          <t>AI mg/L</t>
        </is>
      </c>
      <c r="AH2365"/>
      <c r="AI2365"/>
      <c r="AJ2365"/>
      <c r="AK2365"/>
      <c r="AL2365"/>
      <c r="AM2365"/>
      <c r="AN2365"/>
      <c r="AO2365"/>
      <c r="AP2365"/>
      <c r="AQ2365"/>
      <c r="AR2365"/>
      <c r="AS2365"/>
      <c r="AT2365"/>
      <c r="AU2365"/>
      <c r="AV2365"/>
      <c r="AW2365"/>
      <c r="AX2365" t="inlineStr">
        <is>
          <t>Mortality</t>
        </is>
      </c>
      <c r="AY2365" t="inlineStr">
        <is>
          <t>Mortality</t>
        </is>
      </c>
      <c r="AZ2365" t="inlineStr">
        <is>
          <t>LC50</t>
        </is>
      </c>
      <c r="BA2365"/>
      <c r="BB2365" t="n">
        <v>4.0</v>
      </c>
      <c r="BC2365"/>
      <c r="BD2365"/>
      <c r="BE2365"/>
      <c r="BF2365"/>
      <c r="BG2365" t="inlineStr">
        <is>
          <t>Day(s)</t>
        </is>
      </c>
      <c r="BH2365" t="inlineStr">
        <is>
          <t>Liquid</t>
        </is>
      </c>
      <c r="BI2365" t="inlineStr">
        <is>
          <t>DTXSID0024896</t>
        </is>
      </c>
      <c r="BJ2365"/>
      <c r="BK2365"/>
      <c r="BL2365"/>
      <c r="BM2365"/>
      <c r="BN2365"/>
      <c r="BO2365"/>
      <c r="BP2365"/>
      <c r="BQ2365"/>
      <c r="BR2365"/>
      <c r="BS2365"/>
      <c r="BT2365" t="inlineStr">
        <is>
          <t>--</t>
        </is>
      </c>
      <c r="BU2365"/>
      <c r="BV2365"/>
      <c r="BW2365"/>
      <c r="BX2365"/>
      <c r="BY2365"/>
      <c r="BZ2365"/>
      <c r="CA2365"/>
      <c r="CB2365"/>
      <c r="CC2365"/>
      <c r="CD2365"/>
      <c r="CE2365"/>
      <c r="CF2365"/>
      <c r="CG2365"/>
      <c r="CH2365"/>
      <c r="CI2365"/>
      <c r="CJ2365"/>
      <c r="CK2365" t="inlineStr">
        <is>
          <t>Mayer,F.L.,Jr., and M.R. Ellersieck</t>
        </is>
      </c>
      <c r="CL2365" t="n">
        <v>6797.0</v>
      </c>
      <c r="CM2365" t="inlineStr">
        <is>
          <t>Manual of Acute Toxicity: Interpretation and Data Base for 410 Chemicals and 66 Species of Freshwater Animals</t>
        </is>
      </c>
      <c r="CN2365" t="inlineStr">
        <is>
          <t>USDI Fish and Wildlife Service, Publication No.160, Washington, DC:505 p.</t>
        </is>
      </c>
      <c r="CO2365" t="n">
        <v>1986.0</v>
      </c>
      <c r="CP2365" t="inlineStr">
        <is>
          <t>Mayer,F.L.,Jr., and M.R. Ellersieck (1986). Manual of Acute Toxicity: Interpretation and Data Base for 410 Chemicals and 66 Species of Freshwater Animals. USDI Fish and Wildlife Service, Publication No.160, Washington, DC, 505 p. ECOREF#:6797</t>
        </is>
      </c>
    </row>
    <row r="2366">
      <c r="A2366" t="n">
        <v>2008460.0</v>
      </c>
      <c r="B2366" t="inlineStr">
        <is>
          <t>2-(2,4,5-Trichlorophenoxy)acetic acid compd. with N,N-diethylethanamine (1:1)</t>
        </is>
      </c>
      <c r="C2366"/>
      <c r="D2366" t="inlineStr">
        <is>
          <t>Not reported</t>
        </is>
      </c>
      <c r="E2366" t="inlineStr">
        <is>
          <t>Not coded</t>
        </is>
      </c>
      <c r="F2366"/>
      <c r="G2366" t="n">
        <v>56.7</v>
      </c>
      <c r="H2366"/>
      <c r="I2366"/>
      <c r="J2366"/>
      <c r="K2366"/>
      <c r="L2366" t="inlineStr">
        <is>
          <t>Pimephales promelas</t>
        </is>
      </c>
      <c r="M2366" t="inlineStr">
        <is>
          <t>Fathead Minnow</t>
        </is>
      </c>
      <c r="N2366"/>
      <c r="O2366"/>
      <c r="P2366"/>
      <c r="Q2366"/>
      <c r="R2366"/>
      <c r="S2366"/>
      <c r="T2366"/>
      <c r="U2366"/>
      <c r="V2366" t="inlineStr">
        <is>
          <t>Static</t>
        </is>
      </c>
      <c r="W2366" t="inlineStr">
        <is>
          <t>Fresh water</t>
        </is>
      </c>
      <c r="X2366" t="inlineStr">
        <is>
          <t>Lab</t>
        </is>
      </c>
      <c r="Y2366"/>
      <c r="Z2366" t="inlineStr">
        <is>
          <t>Active ingredient</t>
        </is>
      </c>
      <c r="AA2366" t="inlineStr">
        <is>
          <t>&gt;</t>
        </is>
      </c>
      <c r="AB2366" t="n">
        <v>10.0</v>
      </c>
      <c r="AC2366"/>
      <c r="AD2366"/>
      <c r="AE2366"/>
      <c r="AF2366"/>
      <c r="AG2366" t="inlineStr">
        <is>
          <t>AI mg/L</t>
        </is>
      </c>
      <c r="AH2366"/>
      <c r="AI2366"/>
      <c r="AJ2366"/>
      <c r="AK2366"/>
      <c r="AL2366"/>
      <c r="AM2366"/>
      <c r="AN2366"/>
      <c r="AO2366"/>
      <c r="AP2366"/>
      <c r="AQ2366"/>
      <c r="AR2366"/>
      <c r="AS2366"/>
      <c r="AT2366"/>
      <c r="AU2366"/>
      <c r="AV2366"/>
      <c r="AW2366"/>
      <c r="AX2366" t="inlineStr">
        <is>
          <t>Mortality</t>
        </is>
      </c>
      <c r="AY2366" t="inlineStr">
        <is>
          <t>Mortality</t>
        </is>
      </c>
      <c r="AZ2366" t="inlineStr">
        <is>
          <t>LC50</t>
        </is>
      </c>
      <c r="BA2366"/>
      <c r="BB2366" t="n">
        <v>4.0</v>
      </c>
      <c r="BC2366"/>
      <c r="BD2366"/>
      <c r="BE2366"/>
      <c r="BF2366"/>
      <c r="BG2366" t="inlineStr">
        <is>
          <t>Day(s)</t>
        </is>
      </c>
      <c r="BH2366" t="inlineStr">
        <is>
          <t>Pure</t>
        </is>
      </c>
      <c r="BI2366" t="inlineStr">
        <is>
          <t>DTXSID30894994</t>
        </is>
      </c>
      <c r="BJ2366"/>
      <c r="BK2366"/>
      <c r="BL2366"/>
      <c r="BM2366"/>
      <c r="BN2366"/>
      <c r="BO2366"/>
      <c r="BP2366"/>
      <c r="BQ2366"/>
      <c r="BR2366"/>
      <c r="BS2366"/>
      <c r="BT2366" t="inlineStr">
        <is>
          <t>--</t>
        </is>
      </c>
      <c r="BU2366"/>
      <c r="BV2366"/>
      <c r="BW2366"/>
      <c r="BX2366"/>
      <c r="BY2366"/>
      <c r="BZ2366"/>
      <c r="CA2366"/>
      <c r="CB2366"/>
      <c r="CC2366"/>
      <c r="CD2366"/>
      <c r="CE2366"/>
      <c r="CF2366"/>
      <c r="CG2366"/>
      <c r="CH2366"/>
      <c r="CI2366"/>
      <c r="CJ2366"/>
      <c r="CK2366" t="inlineStr">
        <is>
          <t>Mayer,F.L.,Jr., and M.R. Ellersieck</t>
        </is>
      </c>
      <c r="CL2366" t="n">
        <v>6797.0</v>
      </c>
      <c r="CM2366" t="inlineStr">
        <is>
          <t>Manual of Acute Toxicity: Interpretation and Data Base for 410 Chemicals and 66 Species of Freshwater Animals</t>
        </is>
      </c>
      <c r="CN2366" t="inlineStr">
        <is>
          <t>USDI Fish and Wildlife Service, Publication No.160, Washington, DC:505 p.</t>
        </is>
      </c>
      <c r="CO2366" t="n">
        <v>1986.0</v>
      </c>
      <c r="CP2366" t="inlineStr">
        <is>
          <t>Mayer,F.L.,Jr., and M.R. Ellersieck (1986). Manual of Acute Toxicity: Interpretation and Data Base for 410 Chemicals and 66 Species of Freshwater Animals. USDI Fish and Wildlife Service, Publication No.160, Washington, DC, 505 p. ECOREF#:6797</t>
        </is>
      </c>
    </row>
    <row r="2367">
      <c r="A2367" t="n">
        <v>2008584.0</v>
      </c>
      <c r="B2367" t="inlineStr">
        <is>
          <t>2,6-Dichlorobenzamide</t>
        </is>
      </c>
      <c r="C2367"/>
      <c r="D2367" t="inlineStr">
        <is>
          <t>Measured</t>
        </is>
      </c>
      <c r="E2367" t="inlineStr">
        <is>
          <t>Not reported</t>
        </is>
      </c>
      <c r="F2367"/>
      <c r="G2367" t="n">
        <v>97.0</v>
      </c>
      <c r="H2367"/>
      <c r="I2367"/>
      <c r="J2367"/>
      <c r="K2367"/>
      <c r="L2367" t="inlineStr">
        <is>
          <t>Pimephales promelas</t>
        </is>
      </c>
      <c r="M2367" t="inlineStr">
        <is>
          <t>Fathead Minnow</t>
        </is>
      </c>
      <c r="N2367"/>
      <c r="O2367"/>
      <c r="P2367" t="n">
        <v>32.0</v>
      </c>
      <c r="Q2367"/>
      <c r="R2367"/>
      <c r="S2367"/>
      <c r="T2367"/>
      <c r="U2367" t="inlineStr">
        <is>
          <t>Day(s)</t>
        </is>
      </c>
      <c r="V2367" t="inlineStr">
        <is>
          <t>Flow-through</t>
        </is>
      </c>
      <c r="W2367" t="inlineStr">
        <is>
          <t>Fresh water</t>
        </is>
      </c>
      <c r="X2367" t="inlineStr">
        <is>
          <t>Lab</t>
        </is>
      </c>
      <c r="Y2367"/>
      <c r="Z2367" t="inlineStr">
        <is>
          <t>Active ingredient</t>
        </is>
      </c>
      <c r="AA2367"/>
      <c r="AB2367" t="n">
        <v>469.0</v>
      </c>
      <c r="AC2367"/>
      <c r="AD2367"/>
      <c r="AE2367"/>
      <c r="AF2367"/>
      <c r="AG2367" t="inlineStr">
        <is>
          <t>AI mg/L</t>
        </is>
      </c>
      <c r="AH2367"/>
      <c r="AI2367"/>
      <c r="AJ2367"/>
      <c r="AK2367"/>
      <c r="AL2367"/>
      <c r="AM2367"/>
      <c r="AN2367"/>
      <c r="AO2367"/>
      <c r="AP2367"/>
      <c r="AQ2367"/>
      <c r="AR2367"/>
      <c r="AS2367"/>
      <c r="AT2367"/>
      <c r="AU2367"/>
      <c r="AV2367"/>
      <c r="AW2367"/>
      <c r="AX2367" t="inlineStr">
        <is>
          <t>Mortality</t>
        </is>
      </c>
      <c r="AY2367" t="inlineStr">
        <is>
          <t>Mortality</t>
        </is>
      </c>
      <c r="AZ2367" t="inlineStr">
        <is>
          <t>LC50</t>
        </is>
      </c>
      <c r="BA2367"/>
      <c r="BB2367" t="n">
        <v>4.0</v>
      </c>
      <c r="BC2367"/>
      <c r="BD2367"/>
      <c r="BE2367"/>
      <c r="BF2367"/>
      <c r="BG2367" t="inlineStr">
        <is>
          <t>Day(s)</t>
        </is>
      </c>
      <c r="BH2367"/>
      <c r="BI2367" t="inlineStr">
        <is>
          <t>DTXSID7022170</t>
        </is>
      </c>
      <c r="BJ2367"/>
      <c r="BK2367"/>
      <c r="BL2367" t="inlineStr">
        <is>
          <t>Acute</t>
        </is>
      </c>
      <c r="BM2367"/>
      <c r="BN2367"/>
      <c r="BO2367"/>
      <c r="BP2367"/>
      <c r="BQ2367"/>
      <c r="BR2367"/>
      <c r="BS2367"/>
      <c r="BT2367" t="inlineStr">
        <is>
          <t>--</t>
        </is>
      </c>
      <c r="BU2367"/>
      <c r="BV2367"/>
      <c r="BW2367"/>
      <c r="BX2367"/>
      <c r="BY2367"/>
      <c r="BZ2367"/>
      <c r="CA2367"/>
      <c r="CB2367"/>
      <c r="CC2367"/>
      <c r="CD2367"/>
      <c r="CE2367"/>
      <c r="CF2367"/>
      <c r="CG2367"/>
      <c r="CH2367"/>
      <c r="CI2367"/>
      <c r="CJ2367" t="inlineStr">
        <is>
          <t xml:space="preserve">SOURCE/US EPA ENVIRONMENTAL RESEARCH LABORATORY DULUTH AND THE UNIVERSITY OF WISCONSIN SUPERIOR//MEDIA/FILTERED LAKE SUPERIOR WATER OR DECHLORINATED CITY OF SUPERIOR WISCONSIN WATER//   </t>
        </is>
      </c>
      <c r="CK2367" t="inlineStr">
        <is>
          <t>Geiger,D.L., C.E. Northcott, D.J. Call, and L.T. Brooke</t>
        </is>
      </c>
      <c r="CL2367" t="n">
        <v>12447.0</v>
      </c>
      <c r="CM2367" t="inlineStr">
        <is>
          <t>Acute Toxicities of Organic Chemicals to Fathead Minnows (Pimephales promelas), Volume II</t>
        </is>
      </c>
      <c r="CN2367" t="inlineStr">
        <is>
          <t>Center for Lake Superior Environmental Studies, University of Wisconsin, Superior, WI:326 p.</t>
        </is>
      </c>
      <c r="CO2367" t="n">
        <v>1985.0</v>
      </c>
      <c r="CP2367" t="inlineStr">
        <is>
          <t>Geiger,D.L., C.E. Northcott, D.J. Call, and L.T. Brooke (1985). Acute Toxicities of Organic Chemicals to Fathead Minnows (Pimephales promelas), Volume II. Center for Lake Superior Environmental Studies, University of Wisconsin, Superior, WI, 326 p. ECOREF#:12447</t>
        </is>
      </c>
    </row>
    <row r="2368">
      <c r="A2368" t="n">
        <v>2008584.0</v>
      </c>
      <c r="B2368" t="inlineStr">
        <is>
          <t>2,6-Dichlorobenzamide</t>
        </is>
      </c>
      <c r="C2368"/>
      <c r="D2368" t="inlineStr">
        <is>
          <t>Measured</t>
        </is>
      </c>
      <c r="E2368" t="inlineStr">
        <is>
          <t>Not coded</t>
        </is>
      </c>
      <c r="F2368" t="inlineStr">
        <is>
          <t>&gt;=</t>
        </is>
      </c>
      <c r="G2368" t="n">
        <v>95.0</v>
      </c>
      <c r="H2368"/>
      <c r="I2368"/>
      <c r="J2368"/>
      <c r="K2368"/>
      <c r="L2368" t="inlineStr">
        <is>
          <t>Pimephales promelas</t>
        </is>
      </c>
      <c r="M2368" t="inlineStr">
        <is>
          <t>Fathead Minnow</t>
        </is>
      </c>
      <c r="N2368" t="inlineStr">
        <is>
          <t>Juvenile</t>
        </is>
      </c>
      <c r="O2368"/>
      <c r="P2368"/>
      <c r="Q2368"/>
      <c r="R2368" t="n">
        <v>26.0</v>
      </c>
      <c r="S2368"/>
      <c r="T2368" t="n">
        <v>34.0</v>
      </c>
      <c r="U2368" t="inlineStr">
        <is>
          <t>Day(s)</t>
        </is>
      </c>
      <c r="V2368" t="inlineStr">
        <is>
          <t>Flow-through</t>
        </is>
      </c>
      <c r="W2368" t="inlineStr">
        <is>
          <t>Fresh water</t>
        </is>
      </c>
      <c r="X2368" t="inlineStr">
        <is>
          <t>Lab</t>
        </is>
      </c>
      <c r="Y2368"/>
      <c r="Z2368" t="inlineStr">
        <is>
          <t>Active ingredient</t>
        </is>
      </c>
      <c r="AA2368"/>
      <c r="AB2368" t="n">
        <v>469.0</v>
      </c>
      <c r="AC2368"/>
      <c r="AD2368"/>
      <c r="AE2368"/>
      <c r="AF2368"/>
      <c r="AG2368" t="inlineStr">
        <is>
          <t>AI mg/L</t>
        </is>
      </c>
      <c r="AH2368"/>
      <c r="AI2368"/>
      <c r="AJ2368"/>
      <c r="AK2368"/>
      <c r="AL2368"/>
      <c r="AM2368"/>
      <c r="AN2368"/>
      <c r="AO2368"/>
      <c r="AP2368"/>
      <c r="AQ2368"/>
      <c r="AR2368"/>
      <c r="AS2368"/>
      <c r="AT2368"/>
      <c r="AU2368"/>
      <c r="AV2368"/>
      <c r="AW2368"/>
      <c r="AX2368" t="inlineStr">
        <is>
          <t>Mortality</t>
        </is>
      </c>
      <c r="AY2368" t="inlineStr">
        <is>
          <t>Mortality</t>
        </is>
      </c>
      <c r="AZ2368" t="inlineStr">
        <is>
          <t>LC50</t>
        </is>
      </c>
      <c r="BA2368"/>
      <c r="BB2368" t="n">
        <v>4.0</v>
      </c>
      <c r="BC2368"/>
      <c r="BD2368"/>
      <c r="BE2368"/>
      <c r="BF2368"/>
      <c r="BG2368" t="inlineStr">
        <is>
          <t>Day(s)</t>
        </is>
      </c>
      <c r="BH2368" t="inlineStr">
        <is>
          <t>Pure</t>
        </is>
      </c>
      <c r="BI2368" t="inlineStr">
        <is>
          <t>DTXSID7022170</t>
        </is>
      </c>
      <c r="BJ2368" t="inlineStr">
        <is>
          <t>10.1002/etc.5620140920</t>
        </is>
      </c>
      <c r="BK2368"/>
      <c r="BL2368"/>
      <c r="BM2368"/>
      <c r="BN2368"/>
      <c r="BO2368"/>
      <c r="BP2368"/>
      <c r="BQ2368"/>
      <c r="BR2368"/>
      <c r="BS2368"/>
      <c r="BT2368" t="inlineStr">
        <is>
          <t>--</t>
        </is>
      </c>
      <c r="BU2368"/>
      <c r="BV2368"/>
      <c r="BW2368"/>
      <c r="BX2368"/>
      <c r="BY2368"/>
      <c r="BZ2368"/>
      <c r="CA2368"/>
      <c r="CB2368"/>
      <c r="CC2368"/>
      <c r="CD2368"/>
      <c r="CE2368"/>
      <c r="CF2368"/>
      <c r="CG2368"/>
      <c r="CH2368"/>
      <c r="CI2368"/>
      <c r="CJ2368"/>
      <c r="CK2368" t="inlineStr">
        <is>
          <t>Broderius,S.J., M.D. Kahl, and M.D. Hoglund</t>
        </is>
      </c>
      <c r="CL2368" t="n">
        <v>15031.0</v>
      </c>
      <c r="CM2368" t="inlineStr">
        <is>
          <t>Use of Joint Toxic Response to Define the Primary Mode of Toxic Action for Diverse Industrial Organic Chemicals</t>
        </is>
      </c>
      <c r="CN2368" t="inlineStr">
        <is>
          <t>Environ. Toxicol. Chem.14(9): 1591-1605</t>
        </is>
      </c>
      <c r="CO2368" t="n">
        <v>1995.0</v>
      </c>
      <c r="CP2368" t="inlineStr">
        <is>
          <t>Broderius,S.J., M.D. Kahl, and M.D. Hoglund (1995). Use of Joint Toxic Response to Define the Primary Mode of Toxic Action for Diverse Industrial Organic Chemicals. Environ. Toxicol. Chem., 14, (9), 1591-1605. doi:10.1002/etc.5620140920. ECOREF#:15031</t>
        </is>
      </c>
    </row>
    <row r="2369">
      <c r="A2369" t="n">
        <v>2016571.0</v>
      </c>
      <c r="B2369" t="inlineStr">
        <is>
          <t>1-Decanamine</t>
        </is>
      </c>
      <c r="C2369"/>
      <c r="D2369" t="inlineStr">
        <is>
          <t>Measured</t>
        </is>
      </c>
      <c r="E2369" t="inlineStr">
        <is>
          <t>Not reported</t>
        </is>
      </c>
      <c r="F2369"/>
      <c r="G2369" t="n">
        <v>99.0</v>
      </c>
      <c r="H2369"/>
      <c r="I2369"/>
      <c r="J2369"/>
      <c r="K2369"/>
      <c r="L2369" t="inlineStr">
        <is>
          <t>Pimephales promelas</t>
        </is>
      </c>
      <c r="M2369" t="inlineStr">
        <is>
          <t>Fathead Minnow</t>
        </is>
      </c>
      <c r="N2369"/>
      <c r="O2369"/>
      <c r="P2369" t="n">
        <v>30.0</v>
      </c>
      <c r="Q2369"/>
      <c r="R2369"/>
      <c r="S2369"/>
      <c r="T2369"/>
      <c r="U2369" t="inlineStr">
        <is>
          <t>Day(s)</t>
        </is>
      </c>
      <c r="V2369" t="inlineStr">
        <is>
          <t>Flow-through</t>
        </is>
      </c>
      <c r="W2369" t="inlineStr">
        <is>
          <t>Fresh water</t>
        </is>
      </c>
      <c r="X2369" t="inlineStr">
        <is>
          <t>Lab</t>
        </is>
      </c>
      <c r="Y2369" t="n">
        <v>6.0</v>
      </c>
      <c r="Z2369" t="inlineStr">
        <is>
          <t>Active ingredient</t>
        </is>
      </c>
      <c r="AA2369"/>
      <c r="AB2369" t="n">
        <v>1.04</v>
      </c>
      <c r="AC2369"/>
      <c r="AD2369" t="n">
        <v>0.99</v>
      </c>
      <c r="AE2369"/>
      <c r="AF2369" t="n">
        <v>1.09</v>
      </c>
      <c r="AG2369" t="inlineStr">
        <is>
          <t>AI mg/L</t>
        </is>
      </c>
      <c r="AH2369"/>
      <c r="AI2369"/>
      <c r="AJ2369"/>
      <c r="AK2369"/>
      <c r="AL2369"/>
      <c r="AM2369"/>
      <c r="AN2369"/>
      <c r="AO2369"/>
      <c r="AP2369"/>
      <c r="AQ2369"/>
      <c r="AR2369"/>
      <c r="AS2369"/>
      <c r="AT2369"/>
      <c r="AU2369"/>
      <c r="AV2369"/>
      <c r="AW2369"/>
      <c r="AX2369" t="inlineStr">
        <is>
          <t>Mortality</t>
        </is>
      </c>
      <c r="AY2369" t="inlineStr">
        <is>
          <t>Mortality</t>
        </is>
      </c>
      <c r="AZ2369" t="inlineStr">
        <is>
          <t>LC50</t>
        </is>
      </c>
      <c r="BA2369"/>
      <c r="BB2369" t="n">
        <v>4.0</v>
      </c>
      <c r="BC2369"/>
      <c r="BD2369"/>
      <c r="BE2369"/>
      <c r="BF2369"/>
      <c r="BG2369" t="inlineStr">
        <is>
          <t>Day(s)</t>
        </is>
      </c>
      <c r="BH2369" t="inlineStr">
        <is>
          <t>Pure</t>
        </is>
      </c>
      <c r="BI2369" t="inlineStr">
        <is>
          <t>DTXSID2022171</t>
        </is>
      </c>
      <c r="BJ2369"/>
      <c r="BK2369"/>
      <c r="BL2369" t="inlineStr">
        <is>
          <t>Acute</t>
        </is>
      </c>
      <c r="BM2369"/>
      <c r="BN2369"/>
      <c r="BO2369"/>
      <c r="BP2369"/>
      <c r="BQ2369"/>
      <c r="BR2369"/>
      <c r="BS2369"/>
      <c r="BT2369" t="inlineStr">
        <is>
          <t>--</t>
        </is>
      </c>
      <c r="BU2369"/>
      <c r="BV2369"/>
      <c r="BW2369"/>
      <c r="BX2369"/>
      <c r="BY2369"/>
      <c r="BZ2369"/>
      <c r="CA2369"/>
      <c r="CB2369"/>
      <c r="CC2369"/>
      <c r="CD2369"/>
      <c r="CE2369"/>
      <c r="CF2369"/>
      <c r="CG2369"/>
      <c r="CH2369"/>
      <c r="CI2369"/>
      <c r="CJ2369"/>
      <c r="CK2369" t="inlineStr">
        <is>
          <t>Brooke,L.T., D.J. Call, D.L. Geiger, and C.E. Northcott</t>
        </is>
      </c>
      <c r="CL2369" t="n">
        <v>12448.0</v>
      </c>
      <c r="CM2369" t="inlineStr">
        <is>
          <t>Acute Toxicities of Organic Chemicals to Fathead Minnows (Pimephales promelas), Vol. 1</t>
        </is>
      </c>
      <c r="CN2369" t="inlineStr">
        <is>
          <t>Center for Lake Superior Environmental Studies, University of Wisconsin-Superior, Superior, WI:414 p.</t>
        </is>
      </c>
      <c r="CO2369" t="n">
        <v>1984.0</v>
      </c>
      <c r="CP2369" t="inlineStr">
        <is>
          <t>Brooke,L.T., D.J. Call, D.L. Geiger, and C.E. Northcott (1984). Acute Toxicities of Organic Chemicals to Fathead Minnows (Pimephales promelas), Vol. 1. Center for Lake Superior Environmental Studies, University of Wisconsin-Superior, Superior, WI, 414 p. ECOREF#:12448</t>
        </is>
      </c>
    </row>
    <row r="2370">
      <c r="A2370" t="n">
        <v>2028639.0</v>
      </c>
      <c r="B2370" t="inlineStr">
        <is>
          <t>3-Butyn-2-ol</t>
        </is>
      </c>
      <c r="C2370"/>
      <c r="D2370" t="inlineStr">
        <is>
          <t>Measured</t>
        </is>
      </c>
      <c r="E2370" t="inlineStr">
        <is>
          <t>Not reported</t>
        </is>
      </c>
      <c r="F2370"/>
      <c r="G2370" t="n">
        <v>99.0</v>
      </c>
      <c r="H2370"/>
      <c r="I2370"/>
      <c r="J2370"/>
      <c r="K2370"/>
      <c r="L2370" t="inlineStr">
        <is>
          <t>Pimephales promelas</t>
        </is>
      </c>
      <c r="M2370" t="inlineStr">
        <is>
          <t>Fathead Minnow</t>
        </is>
      </c>
      <c r="N2370"/>
      <c r="O2370"/>
      <c r="P2370" t="n">
        <v>30.0</v>
      </c>
      <c r="Q2370"/>
      <c r="R2370"/>
      <c r="S2370"/>
      <c r="T2370"/>
      <c r="U2370" t="inlineStr">
        <is>
          <t>Day(s)</t>
        </is>
      </c>
      <c r="V2370" t="inlineStr">
        <is>
          <t>Flow-through</t>
        </is>
      </c>
      <c r="W2370" t="inlineStr">
        <is>
          <t>Fresh water</t>
        </is>
      </c>
      <c r="X2370" t="inlineStr">
        <is>
          <t>Lab</t>
        </is>
      </c>
      <c r="Y2370"/>
      <c r="Z2370" t="inlineStr">
        <is>
          <t>Active ingredient</t>
        </is>
      </c>
      <c r="AA2370"/>
      <c r="AB2370" t="n">
        <v>11.7</v>
      </c>
      <c r="AC2370"/>
      <c r="AD2370" t="n">
        <v>10.8</v>
      </c>
      <c r="AE2370"/>
      <c r="AF2370" t="n">
        <v>12.6</v>
      </c>
      <c r="AG2370" t="inlineStr">
        <is>
          <t>AI mg/L</t>
        </is>
      </c>
      <c r="AH2370"/>
      <c r="AI2370"/>
      <c r="AJ2370"/>
      <c r="AK2370"/>
      <c r="AL2370"/>
      <c r="AM2370"/>
      <c r="AN2370"/>
      <c r="AO2370"/>
      <c r="AP2370"/>
      <c r="AQ2370"/>
      <c r="AR2370"/>
      <c r="AS2370"/>
      <c r="AT2370"/>
      <c r="AU2370"/>
      <c r="AV2370"/>
      <c r="AW2370"/>
      <c r="AX2370" t="inlineStr">
        <is>
          <t>Mortality</t>
        </is>
      </c>
      <c r="AY2370" t="inlineStr">
        <is>
          <t>Mortality</t>
        </is>
      </c>
      <c r="AZ2370" t="inlineStr">
        <is>
          <t>LC50</t>
        </is>
      </c>
      <c r="BA2370"/>
      <c r="BB2370" t="n">
        <v>4.0</v>
      </c>
      <c r="BC2370"/>
      <c r="BD2370"/>
      <c r="BE2370"/>
      <c r="BF2370"/>
      <c r="BG2370" t="inlineStr">
        <is>
          <t>Day(s)</t>
        </is>
      </c>
      <c r="BH2370"/>
      <c r="BI2370" t="inlineStr">
        <is>
          <t>DTXSID3022297</t>
        </is>
      </c>
      <c r="BJ2370"/>
      <c r="BK2370"/>
      <c r="BL2370" t="inlineStr">
        <is>
          <t>Acute</t>
        </is>
      </c>
      <c r="BM2370"/>
      <c r="BN2370"/>
      <c r="BO2370"/>
      <c r="BP2370"/>
      <c r="BQ2370"/>
      <c r="BR2370"/>
      <c r="BS2370"/>
      <c r="BT2370" t="inlineStr">
        <is>
          <t>--</t>
        </is>
      </c>
      <c r="BU2370"/>
      <c r="BV2370"/>
      <c r="BW2370"/>
      <c r="BX2370"/>
      <c r="BY2370"/>
      <c r="BZ2370"/>
      <c r="CA2370"/>
      <c r="CB2370"/>
      <c r="CC2370"/>
      <c r="CD2370"/>
      <c r="CE2370"/>
      <c r="CF2370"/>
      <c r="CG2370"/>
      <c r="CH2370"/>
      <c r="CI2370"/>
      <c r="CJ2370" t="inlineStr">
        <is>
          <t xml:space="preserve">SOURCE/FROM US EPA ENVIRONMENTAL RESEARCH LABORATORY-DULUTH AND THE UNIVERSITY OF WISCONSIN-SUPERIOR CAMPUS//MEDIA/LAKE SUPERIOR WATER OR DECHLORINATED WATER//   </t>
        </is>
      </c>
      <c r="CK2370" t="inlineStr">
        <is>
          <t>Geiger,D.L., S.H. Poirier, L.T. Brooke, and D.J. Call</t>
        </is>
      </c>
      <c r="CL2370" t="n">
        <v>12858.0</v>
      </c>
      <c r="CM2370" t="inlineStr">
        <is>
          <t>Acute Toxicities of Organic Chemicals to Fathead Minnows (Pimephales promelas) Volume III</t>
        </is>
      </c>
      <c r="CN2370" t="inlineStr">
        <is>
          <t>Center for Lake Superior Environmental Studies, University of Wisconsin, Superior, WI:328 p.</t>
        </is>
      </c>
      <c r="CO2370" t="n">
        <v>1986.0</v>
      </c>
      <c r="CP2370" t="inlineStr">
        <is>
          <t>Geiger,D.L., S.H. Poirier, L.T. Brooke, and D.J. Call (1986). Acute Toxicities of Organic Chemicals to Fathead Minnows (Pimephales promelas) Volume III. Center for Lake Superior Environmental Studies, University of Wisconsin, Superior, WI, 328 p. ECOREF#:12858</t>
        </is>
      </c>
    </row>
    <row r="2371">
      <c r="A2371" t="n">
        <v>2028639.0</v>
      </c>
      <c r="B2371" t="inlineStr">
        <is>
          <t>3-Butyn-2-ol</t>
        </is>
      </c>
      <c r="C2371"/>
      <c r="D2371" t="inlineStr">
        <is>
          <t>Measured</t>
        </is>
      </c>
      <c r="E2371" t="inlineStr">
        <is>
          <t>Not coded</t>
        </is>
      </c>
      <c r="F2371" t="inlineStr">
        <is>
          <t>&gt;=</t>
        </is>
      </c>
      <c r="G2371" t="n">
        <v>95.0</v>
      </c>
      <c r="H2371"/>
      <c r="I2371"/>
      <c r="J2371"/>
      <c r="K2371"/>
      <c r="L2371" t="inlineStr">
        <is>
          <t>Pimephales promelas</t>
        </is>
      </c>
      <c r="M2371" t="inlineStr">
        <is>
          <t>Fathead Minnow</t>
        </is>
      </c>
      <c r="N2371" t="inlineStr">
        <is>
          <t>Juvenile</t>
        </is>
      </c>
      <c r="O2371"/>
      <c r="P2371"/>
      <c r="Q2371"/>
      <c r="R2371" t="n">
        <v>29.0</v>
      </c>
      <c r="S2371"/>
      <c r="T2371" t="n">
        <v>33.0</v>
      </c>
      <c r="U2371" t="inlineStr">
        <is>
          <t>Day(s)</t>
        </is>
      </c>
      <c r="V2371" t="inlineStr">
        <is>
          <t>Flow-through</t>
        </is>
      </c>
      <c r="W2371" t="inlineStr">
        <is>
          <t>Fresh water</t>
        </is>
      </c>
      <c r="X2371" t="inlineStr">
        <is>
          <t>Lab</t>
        </is>
      </c>
      <c r="Y2371"/>
      <c r="Z2371" t="inlineStr">
        <is>
          <t>Active ingredient</t>
        </is>
      </c>
      <c r="AA2371"/>
      <c r="AB2371" t="n">
        <v>11.7</v>
      </c>
      <c r="AC2371"/>
      <c r="AD2371" t="n">
        <v>10.8</v>
      </c>
      <c r="AE2371"/>
      <c r="AF2371" t="n">
        <v>12.6</v>
      </c>
      <c r="AG2371" t="inlineStr">
        <is>
          <t>AI mg/L</t>
        </is>
      </c>
      <c r="AH2371"/>
      <c r="AI2371"/>
      <c r="AJ2371"/>
      <c r="AK2371"/>
      <c r="AL2371"/>
      <c r="AM2371"/>
      <c r="AN2371"/>
      <c r="AO2371"/>
      <c r="AP2371"/>
      <c r="AQ2371"/>
      <c r="AR2371"/>
      <c r="AS2371"/>
      <c r="AT2371"/>
      <c r="AU2371"/>
      <c r="AV2371"/>
      <c r="AW2371"/>
      <c r="AX2371" t="inlineStr">
        <is>
          <t>Mortality</t>
        </is>
      </c>
      <c r="AY2371" t="inlineStr">
        <is>
          <t>Mortality</t>
        </is>
      </c>
      <c r="AZ2371" t="inlineStr">
        <is>
          <t>LC50</t>
        </is>
      </c>
      <c r="BA2371"/>
      <c r="BB2371" t="n">
        <v>4.0</v>
      </c>
      <c r="BC2371"/>
      <c r="BD2371"/>
      <c r="BE2371"/>
      <c r="BF2371"/>
      <c r="BG2371" t="inlineStr">
        <is>
          <t>Day(s)</t>
        </is>
      </c>
      <c r="BH2371" t="inlineStr">
        <is>
          <t>Pure</t>
        </is>
      </c>
      <c r="BI2371" t="inlineStr">
        <is>
          <t>DTXSID3022297</t>
        </is>
      </c>
      <c r="BJ2371" t="inlineStr">
        <is>
          <t>10.3109/00498258909042295</t>
        </is>
      </c>
      <c r="BK2371"/>
      <c r="BL2371"/>
      <c r="BM2371"/>
      <c r="BN2371"/>
      <c r="BO2371"/>
      <c r="BP2371"/>
      <c r="BQ2371"/>
      <c r="BR2371"/>
      <c r="BS2371"/>
      <c r="BT2371" t="inlineStr">
        <is>
          <t>--</t>
        </is>
      </c>
      <c r="BU2371"/>
      <c r="BV2371"/>
      <c r="BW2371"/>
      <c r="BX2371"/>
      <c r="BY2371"/>
      <c r="BZ2371"/>
      <c r="CA2371"/>
      <c r="CB2371"/>
      <c r="CC2371"/>
      <c r="CD2371"/>
      <c r="CE2371"/>
      <c r="CF2371"/>
      <c r="CG2371"/>
      <c r="CH2371"/>
      <c r="CI2371"/>
      <c r="CJ2371"/>
      <c r="CK2371" t="inlineStr">
        <is>
          <t>Veith,G.D., R.L. Lipnick, and C.L. Russom</t>
        </is>
      </c>
      <c r="CL2371" t="n">
        <v>2721.0</v>
      </c>
      <c r="CM2371" t="inlineStr">
        <is>
          <t>The Toxicity of Acetylenic Alcohols to the Fathead Minnow, Pimephales promelas: Narcosis and Proelectrophile Activation</t>
        </is>
      </c>
      <c r="CN2371" t="inlineStr">
        <is>
          <t>Xenobiotica19(5): 555-565</t>
        </is>
      </c>
      <c r="CO2371" t="n">
        <v>1989.0</v>
      </c>
      <c r="CP2371" t="inlineStr">
        <is>
          <t>Veith,G.D., R.L. Lipnick, and C.L. Russom (1989). The Toxicity of Acetylenic Alcohols to the Fathead Minnow, Pimephales promelas: Narcosis and Proelectrophile Activation. Xenobiotica, 19, (5), 555-565. doi:10.3109/00498258909042295. ECOREF#:2721</t>
        </is>
      </c>
    </row>
    <row r="2372">
      <c r="A2372" t="n">
        <v>2032599.0</v>
      </c>
      <c r="B2372" t="inlineStr">
        <is>
          <t>4-(Dimethylamino)-3-methylphenol, Methylcarbamate (ester)</t>
        </is>
      </c>
      <c r="C2372" t="inlineStr">
        <is>
          <t>Laboratory Grade</t>
        </is>
      </c>
      <c r="D2372" t="inlineStr">
        <is>
          <t>Unmeasured</t>
        </is>
      </c>
      <c r="E2372" t="inlineStr">
        <is>
          <t>Not coded</t>
        </is>
      </c>
      <c r="F2372"/>
      <c r="G2372" t="n">
        <v>17.0</v>
      </c>
      <c r="H2372"/>
      <c r="I2372"/>
      <c r="J2372"/>
      <c r="K2372"/>
      <c r="L2372" t="inlineStr">
        <is>
          <t>Pimephales promelas</t>
        </is>
      </c>
      <c r="M2372" t="inlineStr">
        <is>
          <t>Fathead Minnow</t>
        </is>
      </c>
      <c r="N2372"/>
      <c r="O2372"/>
      <c r="P2372"/>
      <c r="Q2372"/>
      <c r="R2372"/>
      <c r="S2372"/>
      <c r="T2372"/>
      <c r="U2372"/>
      <c r="V2372" t="inlineStr">
        <is>
          <t>Static</t>
        </is>
      </c>
      <c r="W2372" t="inlineStr">
        <is>
          <t>Fresh water</t>
        </is>
      </c>
      <c r="X2372" t="inlineStr">
        <is>
          <t>Lab</t>
        </is>
      </c>
      <c r="Y2372"/>
      <c r="Z2372" t="inlineStr">
        <is>
          <t>Active ingredient</t>
        </is>
      </c>
      <c r="AA2372"/>
      <c r="AB2372" t="n">
        <v>0.08</v>
      </c>
      <c r="AC2372"/>
      <c r="AD2372" t="n">
        <v>0.06</v>
      </c>
      <c r="AE2372"/>
      <c r="AF2372" t="n">
        <v>0.09</v>
      </c>
      <c r="AG2372" t="inlineStr">
        <is>
          <t>AI mg/L</t>
        </is>
      </c>
      <c r="AH2372"/>
      <c r="AI2372"/>
      <c r="AJ2372"/>
      <c r="AK2372"/>
      <c r="AL2372"/>
      <c r="AM2372"/>
      <c r="AN2372"/>
      <c r="AO2372"/>
      <c r="AP2372"/>
      <c r="AQ2372"/>
      <c r="AR2372"/>
      <c r="AS2372"/>
      <c r="AT2372"/>
      <c r="AU2372"/>
      <c r="AV2372"/>
      <c r="AW2372"/>
      <c r="AX2372" t="inlineStr">
        <is>
          <t>Mortality</t>
        </is>
      </c>
      <c r="AY2372" t="inlineStr">
        <is>
          <t>Mortality</t>
        </is>
      </c>
      <c r="AZ2372" t="inlineStr">
        <is>
          <t>LC50</t>
        </is>
      </c>
      <c r="BA2372"/>
      <c r="BB2372" t="n">
        <v>4.0</v>
      </c>
      <c r="BC2372"/>
      <c r="BD2372"/>
      <c r="BE2372"/>
      <c r="BF2372"/>
      <c r="BG2372" t="inlineStr">
        <is>
          <t>Day(s)</t>
        </is>
      </c>
      <c r="BH2372" t="inlineStr">
        <is>
          <t>Pure</t>
        </is>
      </c>
      <c r="BI2372" t="inlineStr">
        <is>
          <t>DTXSID7022172</t>
        </is>
      </c>
      <c r="BJ2372"/>
      <c r="BK2372"/>
      <c r="BL2372"/>
      <c r="BM2372"/>
      <c r="BN2372"/>
      <c r="BO2372"/>
      <c r="BP2372"/>
      <c r="BQ2372"/>
      <c r="BR2372"/>
      <c r="BS2372"/>
      <c r="BT2372" t="inlineStr">
        <is>
          <t>--</t>
        </is>
      </c>
      <c r="BU2372"/>
      <c r="BV2372"/>
      <c r="BW2372"/>
      <c r="BX2372"/>
      <c r="BY2372"/>
      <c r="BZ2372"/>
      <c r="CA2372"/>
      <c r="CB2372"/>
      <c r="CC2372"/>
      <c r="CD2372"/>
      <c r="CE2372"/>
      <c r="CF2372"/>
      <c r="CG2372"/>
      <c r="CH2372"/>
      <c r="CI2372" t="inlineStr">
        <is>
          <t xml:space="preserve"> CONC/AS ACT INGRD// HARD,PH/OF DILUTION H2O// USED STANDARD METHODS, RECONSTITUTED H2O// CARRIER/ACETONE// </t>
        </is>
      </c>
      <c r="CJ2372" t="inlineStr">
        <is>
          <t xml:space="preserve">   CONC/AS ACT INGRD// HARD,PH/OF DILUTION H2O// USED STANDARD METHODS, RECONSTITUTED H2O// CARRIER/ACETONE// </t>
        </is>
      </c>
      <c r="CK2372" t="inlineStr">
        <is>
          <t>Sanders,H.O., M.T. Finley, and J.B. Hunn</t>
        </is>
      </c>
      <c r="CL2372" t="n">
        <v>15574.0</v>
      </c>
      <c r="CM2372" t="inlineStr">
        <is>
          <t>Acute Toxicity of Six Forest Insecticides to Three Aquatic Invertebrates and Four Fishes</t>
        </is>
      </c>
      <c r="CN2372" t="inlineStr">
        <is>
          <t>Tech.Pap.No.110, U.S.Fish Wildl.Serv., Washington, DC:1-5</t>
        </is>
      </c>
      <c r="CO2372" t="n">
        <v>1983.0</v>
      </c>
      <c r="CP2372" t="inlineStr">
        <is>
          <t>Sanders,H.O., M.T. Finley, and J.B. Hunn (1983). Acute Toxicity of Six Forest Insecticides to Three Aquatic Invertebrates and Four Fishes. Tech.Pap.No.110, U.S.Fish Wildl.Serv., Washington, DC, 1-5. ECOREF#:15574</t>
        </is>
      </c>
    </row>
    <row r="2373">
      <c r="A2373" t="n">
        <v>2032599.0</v>
      </c>
      <c r="B2373" t="inlineStr">
        <is>
          <t>4-(Dimethylamino)-3-methylphenol, Methylcarbamate (ester)</t>
        </is>
      </c>
      <c r="C2373"/>
      <c r="D2373" t="inlineStr">
        <is>
          <t>Not reported</t>
        </is>
      </c>
      <c r="E2373" t="inlineStr">
        <is>
          <t>Not coded</t>
        </is>
      </c>
      <c r="F2373"/>
      <c r="G2373" t="n">
        <v>17.0</v>
      </c>
      <c r="H2373"/>
      <c r="I2373"/>
      <c r="J2373"/>
      <c r="K2373"/>
      <c r="L2373" t="inlineStr">
        <is>
          <t>Pimephales promelas</t>
        </is>
      </c>
      <c r="M2373" t="inlineStr">
        <is>
          <t>Fathead Minnow</t>
        </is>
      </c>
      <c r="N2373"/>
      <c r="O2373"/>
      <c r="P2373"/>
      <c r="Q2373"/>
      <c r="R2373"/>
      <c r="S2373"/>
      <c r="T2373"/>
      <c r="U2373"/>
      <c r="V2373" t="inlineStr">
        <is>
          <t>Static</t>
        </is>
      </c>
      <c r="W2373" t="inlineStr">
        <is>
          <t>Fresh water</t>
        </is>
      </c>
      <c r="X2373" t="inlineStr">
        <is>
          <t>Lab</t>
        </is>
      </c>
      <c r="Y2373"/>
      <c r="Z2373" t="inlineStr">
        <is>
          <t>Active ingredient</t>
        </is>
      </c>
      <c r="AA2373"/>
      <c r="AB2373" t="n">
        <v>0.075</v>
      </c>
      <c r="AC2373"/>
      <c r="AD2373" t="n">
        <v>0.063</v>
      </c>
      <c r="AE2373"/>
      <c r="AF2373" t="n">
        <v>0.09</v>
      </c>
      <c r="AG2373" t="inlineStr">
        <is>
          <t>AI mg/L</t>
        </is>
      </c>
      <c r="AH2373"/>
      <c r="AI2373"/>
      <c r="AJ2373"/>
      <c r="AK2373"/>
      <c r="AL2373"/>
      <c r="AM2373"/>
      <c r="AN2373"/>
      <c r="AO2373"/>
      <c r="AP2373"/>
      <c r="AQ2373"/>
      <c r="AR2373"/>
      <c r="AS2373"/>
      <c r="AT2373"/>
      <c r="AU2373"/>
      <c r="AV2373"/>
      <c r="AW2373"/>
      <c r="AX2373" t="inlineStr">
        <is>
          <t>Mortality</t>
        </is>
      </c>
      <c r="AY2373" t="inlineStr">
        <is>
          <t>Mortality</t>
        </is>
      </c>
      <c r="AZ2373" t="inlineStr">
        <is>
          <t>LC50</t>
        </is>
      </c>
      <c r="BA2373"/>
      <c r="BB2373" t="n">
        <v>4.0</v>
      </c>
      <c r="BC2373"/>
      <c r="BD2373"/>
      <c r="BE2373"/>
      <c r="BF2373"/>
      <c r="BG2373" t="inlineStr">
        <is>
          <t>Day(s)</t>
        </is>
      </c>
      <c r="BH2373" t="inlineStr">
        <is>
          <t>Oil soluble</t>
        </is>
      </c>
      <c r="BI2373" t="inlineStr">
        <is>
          <t>DTXSID7022172</t>
        </is>
      </c>
      <c r="BJ2373"/>
      <c r="BK2373"/>
      <c r="BL2373"/>
      <c r="BM2373"/>
      <c r="BN2373"/>
      <c r="BO2373"/>
      <c r="BP2373"/>
      <c r="BQ2373"/>
      <c r="BR2373"/>
      <c r="BS2373"/>
      <c r="BT2373" t="inlineStr">
        <is>
          <t>--</t>
        </is>
      </c>
      <c r="BU2373"/>
      <c r="BV2373"/>
      <c r="BW2373"/>
      <c r="BX2373"/>
      <c r="BY2373"/>
      <c r="BZ2373"/>
      <c r="CA2373"/>
      <c r="CB2373"/>
      <c r="CC2373"/>
      <c r="CD2373"/>
      <c r="CE2373"/>
      <c r="CF2373"/>
      <c r="CG2373"/>
      <c r="CH2373"/>
      <c r="CI2373"/>
      <c r="CJ2373"/>
      <c r="CK2373" t="inlineStr">
        <is>
          <t>Mayer,F.L.,Jr., and M.R. Ellersieck</t>
        </is>
      </c>
      <c r="CL2373" t="n">
        <v>6797.0</v>
      </c>
      <c r="CM2373" t="inlineStr">
        <is>
          <t>Manual of Acute Toxicity: Interpretation and Data Base for 410 Chemicals and 66 Species of Freshwater Animals</t>
        </is>
      </c>
      <c r="CN2373" t="inlineStr">
        <is>
          <t>USDI Fish and Wildlife Service, Publication No.160, Washington, DC:505 p.</t>
        </is>
      </c>
      <c r="CO2373" t="n">
        <v>1986.0</v>
      </c>
      <c r="CP2373" t="inlineStr">
        <is>
          <t>Mayer,F.L.,Jr., and M.R. Ellersieck (1986). Manual of Acute Toxicity: Interpretation and Data Base for 410 Chemicals and 66 Species of Freshwater Animals. USDI Fish and Wildlife Service, Publication No.160, Washington, DC, 505 p. ECOREF#:6797</t>
        </is>
      </c>
    </row>
    <row r="2374">
      <c r="A2374" t="n">
        <v>2032599.0</v>
      </c>
      <c r="B2374" t="inlineStr">
        <is>
          <t>4-(Dimethylamino)-3-methylphenol, Methylcarbamate (ester)</t>
        </is>
      </c>
      <c r="C2374"/>
      <c r="D2374" t="inlineStr">
        <is>
          <t>Measured</t>
        </is>
      </c>
      <c r="E2374" t="inlineStr">
        <is>
          <t>Not coded</t>
        </is>
      </c>
      <c r="F2374"/>
      <c r="G2374" t="n">
        <v>97.0</v>
      </c>
      <c r="H2374"/>
      <c r="I2374"/>
      <c r="J2374"/>
      <c r="K2374"/>
      <c r="L2374" t="inlineStr">
        <is>
          <t>Pimephales promelas</t>
        </is>
      </c>
      <c r="M2374" t="inlineStr">
        <is>
          <t>Fathead Minnow</t>
        </is>
      </c>
      <c r="N2374"/>
      <c r="O2374"/>
      <c r="P2374"/>
      <c r="Q2374"/>
      <c r="R2374" t="n">
        <v>28.0</v>
      </c>
      <c r="S2374"/>
      <c r="T2374" t="n">
        <v>38.0</v>
      </c>
      <c r="U2374" t="inlineStr">
        <is>
          <t>Day(s)</t>
        </is>
      </c>
      <c r="V2374" t="inlineStr">
        <is>
          <t>Flow-through</t>
        </is>
      </c>
      <c r="W2374" t="inlineStr">
        <is>
          <t>Fresh water</t>
        </is>
      </c>
      <c r="X2374" t="inlineStr">
        <is>
          <t>Lab</t>
        </is>
      </c>
      <c r="Y2374" t="n">
        <v>6.0</v>
      </c>
      <c r="Z2374" t="inlineStr">
        <is>
          <t>Active ingredient</t>
        </is>
      </c>
      <c r="AA2374"/>
      <c r="AB2374" t="n">
        <v>2.21</v>
      </c>
      <c r="AC2374"/>
      <c r="AD2374" t="n">
        <v>2.07</v>
      </c>
      <c r="AE2374"/>
      <c r="AF2374" t="n">
        <v>2.37</v>
      </c>
      <c r="AG2374" t="inlineStr">
        <is>
          <t>AI mg/L</t>
        </is>
      </c>
      <c r="AH2374"/>
      <c r="AI2374"/>
      <c r="AJ2374"/>
      <c r="AK2374"/>
      <c r="AL2374"/>
      <c r="AM2374"/>
      <c r="AN2374"/>
      <c r="AO2374"/>
      <c r="AP2374"/>
      <c r="AQ2374"/>
      <c r="AR2374"/>
      <c r="AS2374"/>
      <c r="AT2374"/>
      <c r="AU2374"/>
      <c r="AV2374"/>
      <c r="AW2374"/>
      <c r="AX2374" t="inlineStr">
        <is>
          <t>Mortality</t>
        </is>
      </c>
      <c r="AY2374" t="inlineStr">
        <is>
          <t>Mortality</t>
        </is>
      </c>
      <c r="AZ2374" t="inlineStr">
        <is>
          <t>LC50</t>
        </is>
      </c>
      <c r="BA2374"/>
      <c r="BB2374" t="n">
        <v>4.0</v>
      </c>
      <c r="BC2374"/>
      <c r="BD2374"/>
      <c r="BE2374"/>
      <c r="BF2374"/>
      <c r="BG2374" t="inlineStr">
        <is>
          <t>Day(s)</t>
        </is>
      </c>
      <c r="BH2374" t="inlineStr">
        <is>
          <t>Pure</t>
        </is>
      </c>
      <c r="BI2374" t="inlineStr">
        <is>
          <t>DTXSID7022172</t>
        </is>
      </c>
      <c r="BJ2374"/>
      <c r="BK2374"/>
      <c r="BL2374"/>
      <c r="BM2374"/>
      <c r="BN2374"/>
      <c r="BO2374"/>
      <c r="BP2374"/>
      <c r="BQ2374"/>
      <c r="BR2374"/>
      <c r="BS2374"/>
      <c r="BT2374" t="inlineStr">
        <is>
          <t>--</t>
        </is>
      </c>
      <c r="BU2374"/>
      <c r="BV2374"/>
      <c r="BW2374"/>
      <c r="BX2374"/>
      <c r="BY2374"/>
      <c r="BZ2374"/>
      <c r="CA2374"/>
      <c r="CB2374"/>
      <c r="CC2374"/>
      <c r="CD2374"/>
      <c r="CE2374"/>
      <c r="CF2374"/>
      <c r="CG2374"/>
      <c r="CH2374"/>
      <c r="CI2374" t="inlineStr">
        <is>
          <t xml:space="preserve"> DNUM/6//DOSES/1420/1690/2190/2870/4000 ug/L//TESTID/19//OEF/MIXTURE, ACUTE TO CHRONIC RATIO////</t>
        </is>
      </c>
      <c r="CJ2374" t="inlineStr">
        <is>
          <t xml:space="preserve">   DNUM/6//DOSES/1420/1690/2190/2870/4000 ug/L//TESTID/19//OEF/MIXTURE, ACUTE TO CHRONIC RATIO////</t>
        </is>
      </c>
      <c r="CK2374" t="inlineStr">
        <is>
          <t>Call,D.J., S.H. Poirier, C.A. Lindberg, S.L. Harting, T.P. Markee, L.T. Brooke, N. Zarvan, and C.E. Northcott</t>
        </is>
      </c>
      <c r="CL2374" t="n">
        <v>14097.0</v>
      </c>
      <c r="CM2374" t="inlineStr">
        <is>
          <t>Toxicity of Selected Uncoupling and Acetylcholinesterase-Inhibiting Pesticides to the Fathead Minnow (Pimephales promelas)</t>
        </is>
      </c>
      <c r="CN2374" t="inlineStr">
        <is>
          <t>In: D.L.Weigmann (Ed.), Pesticides in Terrestrial and Aquatic Environments, Proc.Natl.Res.Conf., Virginia Polytechnic Inst.and State Univ., Blacksburg, VA:317-336</t>
        </is>
      </c>
      <c r="CO2374" t="n">
        <v>1989.0</v>
      </c>
      <c r="CP2374" t="inlineStr">
        <is>
          <t>Call,D.J., S.H. Poirier, C.A. Lindberg, S.L. Harting, T.P. Markee, L.T. Brooke, N. Zarvan, and C.E. Northcott (1989). Toxicity of Selected Uncoupling and Acetylcholinesterase-Inhibiting Pesticides to the Fathead Minnow (Pimephales promelas). In: D.L.Weigmann (Ed.), Pesticides in Terrestrial and Aquatic Environments, Proc.Natl.Res.Conf., Virginia Polytechnic Inst.and State Univ., Blacksburg, VA, 317-336. ECOREF#:14097</t>
        </is>
      </c>
    </row>
    <row r="2375">
      <c r="A2375" t="n">
        <v>2032599.0</v>
      </c>
      <c r="B2375" t="inlineStr">
        <is>
          <t>4-(Dimethylamino)-3-methylphenol, Methylcarbamate (ester)</t>
        </is>
      </c>
      <c r="C2375"/>
      <c r="D2375" t="inlineStr">
        <is>
          <t>Measured</t>
        </is>
      </c>
      <c r="E2375" t="inlineStr">
        <is>
          <t>Not coded</t>
        </is>
      </c>
      <c r="F2375"/>
      <c r="G2375" t="n">
        <v>97.0</v>
      </c>
      <c r="H2375"/>
      <c r="I2375"/>
      <c r="J2375"/>
      <c r="K2375"/>
      <c r="L2375" t="inlineStr">
        <is>
          <t>Pimephales promelas</t>
        </is>
      </c>
      <c r="M2375" t="inlineStr">
        <is>
          <t>Fathead Minnow</t>
        </is>
      </c>
      <c r="N2375"/>
      <c r="O2375"/>
      <c r="P2375" t="n">
        <v>30.0</v>
      </c>
      <c r="Q2375"/>
      <c r="R2375"/>
      <c r="S2375"/>
      <c r="T2375"/>
      <c r="U2375" t="inlineStr">
        <is>
          <t>Day(s)</t>
        </is>
      </c>
      <c r="V2375" t="inlineStr">
        <is>
          <t>Flow-through</t>
        </is>
      </c>
      <c r="W2375" t="inlineStr">
        <is>
          <t>Fresh water</t>
        </is>
      </c>
      <c r="X2375" t="inlineStr">
        <is>
          <t>Lab</t>
        </is>
      </c>
      <c r="Y2375"/>
      <c r="Z2375" t="inlineStr">
        <is>
          <t>Active ingredient</t>
        </is>
      </c>
      <c r="AA2375"/>
      <c r="AB2375" t="n">
        <v>1.95</v>
      </c>
      <c r="AC2375"/>
      <c r="AD2375" t="n">
        <v>1.87</v>
      </c>
      <c r="AE2375"/>
      <c r="AF2375" t="n">
        <v>2.02</v>
      </c>
      <c r="AG2375" t="inlineStr">
        <is>
          <t>AI mg/L</t>
        </is>
      </c>
      <c r="AH2375"/>
      <c r="AI2375"/>
      <c r="AJ2375"/>
      <c r="AK2375"/>
      <c r="AL2375"/>
      <c r="AM2375"/>
      <c r="AN2375"/>
      <c r="AO2375"/>
      <c r="AP2375"/>
      <c r="AQ2375"/>
      <c r="AR2375"/>
      <c r="AS2375"/>
      <c r="AT2375"/>
      <c r="AU2375"/>
      <c r="AV2375"/>
      <c r="AW2375"/>
      <c r="AX2375" t="inlineStr">
        <is>
          <t>Mortality</t>
        </is>
      </c>
      <c r="AY2375" t="inlineStr">
        <is>
          <t>Mortality</t>
        </is>
      </c>
      <c r="AZ2375" t="inlineStr">
        <is>
          <t>LC50</t>
        </is>
      </c>
      <c r="BA2375"/>
      <c r="BB2375" t="n">
        <v>4.0</v>
      </c>
      <c r="BC2375"/>
      <c r="BD2375"/>
      <c r="BE2375"/>
      <c r="BF2375"/>
      <c r="BG2375" t="inlineStr">
        <is>
          <t>Day(s)</t>
        </is>
      </c>
      <c r="BH2375" t="inlineStr">
        <is>
          <t>Pure</t>
        </is>
      </c>
      <c r="BI2375" t="inlineStr">
        <is>
          <t>DTXSID7022172</t>
        </is>
      </c>
      <c r="BJ2375"/>
      <c r="BK2375"/>
      <c r="BL2375"/>
      <c r="BM2375"/>
      <c r="BN2375"/>
      <c r="BO2375"/>
      <c r="BP2375"/>
      <c r="BQ2375"/>
      <c r="BR2375"/>
      <c r="BS2375"/>
      <c r="BT2375" t="inlineStr">
        <is>
          <t>--</t>
        </is>
      </c>
      <c r="BU2375"/>
      <c r="BV2375"/>
      <c r="BW2375"/>
      <c r="BX2375"/>
      <c r="BY2375"/>
      <c r="BZ2375"/>
      <c r="CA2375"/>
      <c r="CB2375"/>
      <c r="CC2375"/>
      <c r="CD2375"/>
      <c r="CE2375"/>
      <c r="CF2375"/>
      <c r="CG2375"/>
      <c r="CH2375"/>
      <c r="CI2375" t="inlineStr">
        <is>
          <t xml:space="preserve"> Behavioral data were not recorded. </t>
        </is>
      </c>
      <c r="CJ2375" t="inlineStr">
        <is>
          <t xml:space="preserve">   Behavioral data were not recorded. </t>
        </is>
      </c>
      <c r="CK2375" t="inlineStr">
        <is>
          <t>Geiger,D.L., L.T. Brooke, and D.J. Call</t>
        </is>
      </c>
      <c r="CL2375" t="n">
        <v>3217.0</v>
      </c>
      <c r="CM2375" t="inlineStr">
        <is>
          <t>Acute Toxicities of Organic Chemicals to Fathead Minnows (Pimephales promelas), Volume V</t>
        </is>
      </c>
      <c r="CN2375" t="inlineStr">
        <is>
          <t>Center for Lake Superior Environmental Studies, University of Wisconsin, Superior, WI:332 p.</t>
        </is>
      </c>
      <c r="CO2375" t="n">
        <v>1990.0</v>
      </c>
      <c r="CP2375" t="inlineStr">
        <is>
          <t>Geiger,D.L., L.T. Brooke, and D.J. Call (1990). Acute Toxicities of Organic Chemicals to Fathead Minnows (Pimephales promelas), Volume V. Center for Lake Superior Environmental Studies, University of Wisconsin, Superior, WI, 332 p. ECOREF#:3217</t>
        </is>
      </c>
    </row>
    <row r="2376">
      <c r="A2376" t="n">
        <v>2032599.0</v>
      </c>
      <c r="B2376" t="inlineStr">
        <is>
          <t>4-(Dimethylamino)-3-methylphenol, Methylcarbamate (ester)</t>
        </is>
      </c>
      <c r="C2376"/>
      <c r="D2376" t="inlineStr">
        <is>
          <t>Not reported</t>
        </is>
      </c>
      <c r="E2376" t="inlineStr">
        <is>
          <t>Not coded</t>
        </is>
      </c>
      <c r="F2376"/>
      <c r="G2376" t="n">
        <v>98.0</v>
      </c>
      <c r="H2376"/>
      <c r="I2376"/>
      <c r="J2376"/>
      <c r="K2376"/>
      <c r="L2376" t="inlineStr">
        <is>
          <t>Pimephales promelas</t>
        </is>
      </c>
      <c r="M2376" t="inlineStr">
        <is>
          <t>Fathead Minnow</t>
        </is>
      </c>
      <c r="N2376"/>
      <c r="O2376"/>
      <c r="P2376"/>
      <c r="Q2376"/>
      <c r="R2376"/>
      <c r="S2376"/>
      <c r="T2376"/>
      <c r="U2376"/>
      <c r="V2376" t="inlineStr">
        <is>
          <t>Static</t>
        </is>
      </c>
      <c r="W2376" t="inlineStr">
        <is>
          <t>Fresh water</t>
        </is>
      </c>
      <c r="X2376" t="inlineStr">
        <is>
          <t>Lab</t>
        </is>
      </c>
      <c r="Y2376"/>
      <c r="Z2376" t="inlineStr">
        <is>
          <t>Active ingredient</t>
        </is>
      </c>
      <c r="AA2376"/>
      <c r="AB2376" t="n">
        <v>8.5</v>
      </c>
      <c r="AC2376"/>
      <c r="AD2376" t="n">
        <v>6.5</v>
      </c>
      <c r="AE2376"/>
      <c r="AF2376" t="n">
        <v>11.1</v>
      </c>
      <c r="AG2376" t="inlineStr">
        <is>
          <t>AI mg/L</t>
        </is>
      </c>
      <c r="AH2376"/>
      <c r="AI2376"/>
      <c r="AJ2376"/>
      <c r="AK2376"/>
      <c r="AL2376"/>
      <c r="AM2376"/>
      <c r="AN2376"/>
      <c r="AO2376"/>
      <c r="AP2376"/>
      <c r="AQ2376"/>
      <c r="AR2376"/>
      <c r="AS2376"/>
      <c r="AT2376"/>
      <c r="AU2376"/>
      <c r="AV2376"/>
      <c r="AW2376"/>
      <c r="AX2376" t="inlineStr">
        <is>
          <t>Mortality</t>
        </is>
      </c>
      <c r="AY2376" t="inlineStr">
        <is>
          <t>Mortality</t>
        </is>
      </c>
      <c r="AZ2376" t="inlineStr">
        <is>
          <t>LC50</t>
        </is>
      </c>
      <c r="BA2376"/>
      <c r="BB2376" t="n">
        <v>4.0</v>
      </c>
      <c r="BC2376"/>
      <c r="BD2376"/>
      <c r="BE2376"/>
      <c r="BF2376"/>
      <c r="BG2376" t="inlineStr">
        <is>
          <t>Day(s)</t>
        </is>
      </c>
      <c r="BH2376" t="inlineStr">
        <is>
          <t>Pure</t>
        </is>
      </c>
      <c r="BI2376" t="inlineStr">
        <is>
          <t>DTXSID7022172</t>
        </is>
      </c>
      <c r="BJ2376"/>
      <c r="BK2376"/>
      <c r="BL2376"/>
      <c r="BM2376"/>
      <c r="BN2376"/>
      <c r="BO2376"/>
      <c r="BP2376"/>
      <c r="BQ2376"/>
      <c r="BR2376"/>
      <c r="BS2376"/>
      <c r="BT2376" t="inlineStr">
        <is>
          <t>--</t>
        </is>
      </c>
      <c r="BU2376"/>
      <c r="BV2376"/>
      <c r="BW2376"/>
      <c r="BX2376"/>
      <c r="BY2376"/>
      <c r="BZ2376"/>
      <c r="CA2376"/>
      <c r="CB2376"/>
      <c r="CC2376"/>
      <c r="CD2376"/>
      <c r="CE2376"/>
      <c r="CF2376"/>
      <c r="CG2376"/>
      <c r="CH2376"/>
      <c r="CI2376"/>
      <c r="CJ2376"/>
      <c r="CK2376" t="inlineStr">
        <is>
          <t>Mayer,F.L.,Jr., and M.R. Ellersieck</t>
        </is>
      </c>
      <c r="CL2376" t="n">
        <v>6797.0</v>
      </c>
      <c r="CM2376" t="inlineStr">
        <is>
          <t>Manual of Acute Toxicity: Interpretation and Data Base for 410 Chemicals and 66 Species of Freshwater Animals</t>
        </is>
      </c>
      <c r="CN2376" t="inlineStr">
        <is>
          <t>USDI Fish and Wildlife Service, Publication No.160, Washington, DC:505 p.</t>
        </is>
      </c>
      <c r="CO2376" t="n">
        <v>1986.0</v>
      </c>
      <c r="CP2376" t="inlineStr">
        <is>
          <t>Mayer,F.L.,Jr., and M.R. Ellersieck (1986). Manual of Acute Toxicity: Interpretation and Data Base for 410 Chemicals and 66 Species of Freshwater Animals. USDI Fish and Wildlife Service, Publication No.160, Washington, DC, 505 p. ECOREF#:6797</t>
        </is>
      </c>
    </row>
    <row r="2377">
      <c r="A2377" t="n">
        <v>2034222.0</v>
      </c>
      <c r="B2377" t="inlineStr">
        <is>
          <t>2,4,5-Tribromo-1H-imidazole</t>
        </is>
      </c>
      <c r="C2377"/>
      <c r="D2377" t="inlineStr">
        <is>
          <t>Unmeasured</t>
        </is>
      </c>
      <c r="E2377" t="inlineStr">
        <is>
          <t>Not coded</t>
        </is>
      </c>
      <c r="F2377"/>
      <c r="G2377" t="n">
        <v>97.0</v>
      </c>
      <c r="H2377"/>
      <c r="I2377"/>
      <c r="J2377"/>
      <c r="K2377"/>
      <c r="L2377" t="inlineStr">
        <is>
          <t>Pimephales promelas</t>
        </is>
      </c>
      <c r="M2377" t="inlineStr">
        <is>
          <t>Fathead Minnow</t>
        </is>
      </c>
      <c r="N2377"/>
      <c r="O2377"/>
      <c r="P2377"/>
      <c r="Q2377"/>
      <c r="R2377" t="n">
        <v>28.0</v>
      </c>
      <c r="S2377"/>
      <c r="T2377" t="n">
        <v>32.0</v>
      </c>
      <c r="U2377" t="inlineStr">
        <is>
          <t>Day(s)</t>
        </is>
      </c>
      <c r="V2377" t="inlineStr">
        <is>
          <t>Renewal</t>
        </is>
      </c>
      <c r="W2377" t="inlineStr">
        <is>
          <t>Fresh water</t>
        </is>
      </c>
      <c r="X2377" t="inlineStr">
        <is>
          <t>Lab</t>
        </is>
      </c>
      <c r="Y2377"/>
      <c r="Z2377" t="inlineStr">
        <is>
          <t>Active ingredient</t>
        </is>
      </c>
      <c r="AA2377"/>
      <c r="AB2377" t="n">
        <v>7.96</v>
      </c>
      <c r="AC2377"/>
      <c r="AD2377" t="n">
        <v>7.23</v>
      </c>
      <c r="AE2377"/>
      <c r="AF2377" t="n">
        <v>8.78</v>
      </c>
      <c r="AG2377" t="inlineStr">
        <is>
          <t>AI mg/L</t>
        </is>
      </c>
      <c r="AH2377"/>
      <c r="AI2377"/>
      <c r="AJ2377"/>
      <c r="AK2377"/>
      <c r="AL2377"/>
      <c r="AM2377"/>
      <c r="AN2377"/>
      <c r="AO2377"/>
      <c r="AP2377"/>
      <c r="AQ2377"/>
      <c r="AR2377"/>
      <c r="AS2377"/>
      <c r="AT2377"/>
      <c r="AU2377"/>
      <c r="AV2377"/>
      <c r="AW2377"/>
      <c r="AX2377" t="inlineStr">
        <is>
          <t>Mortality</t>
        </is>
      </c>
      <c r="AY2377" t="inlineStr">
        <is>
          <t>Mortality</t>
        </is>
      </c>
      <c r="AZ2377" t="inlineStr">
        <is>
          <t>LC50</t>
        </is>
      </c>
      <c r="BA2377"/>
      <c r="BB2377" t="n">
        <v>4.0</v>
      </c>
      <c r="BC2377"/>
      <c r="BD2377"/>
      <c r="BE2377"/>
      <c r="BF2377"/>
      <c r="BG2377" t="inlineStr">
        <is>
          <t>Day(s)</t>
        </is>
      </c>
      <c r="BH2377" t="inlineStr">
        <is>
          <t>Pure</t>
        </is>
      </c>
      <c r="BI2377" t="inlineStr">
        <is>
          <t>DTXSID2022173</t>
        </is>
      </c>
      <c r="BJ2377"/>
      <c r="BK2377"/>
      <c r="BL2377"/>
      <c r="BM2377"/>
      <c r="BN2377"/>
      <c r="BO2377"/>
      <c r="BP2377"/>
      <c r="BQ2377"/>
      <c r="BR2377"/>
      <c r="BS2377"/>
      <c r="BT2377" t="inlineStr">
        <is>
          <t>--</t>
        </is>
      </c>
      <c r="BU2377"/>
      <c r="BV2377"/>
      <c r="BW2377"/>
      <c r="BX2377"/>
      <c r="BY2377"/>
      <c r="BZ2377"/>
      <c r="CA2377"/>
      <c r="CB2377"/>
      <c r="CC2377"/>
      <c r="CD2377"/>
      <c r="CE2377"/>
      <c r="CF2377"/>
      <c r="CG2377"/>
      <c r="CH2377"/>
      <c r="CI2377"/>
      <c r="CJ2377"/>
      <c r="CK2377" t="inlineStr">
        <is>
          <t>Brooke,L.T., D.J. Call, D.L. Geiger, and C.E. Northcott</t>
        </is>
      </c>
      <c r="CL2377" t="n">
        <v>12448.0</v>
      </c>
      <c r="CM2377" t="inlineStr">
        <is>
          <t>Acute Toxicities of Organic Chemicals to Fathead Minnows (Pimephales promelas), Vol. 1</t>
        </is>
      </c>
      <c r="CN2377" t="inlineStr">
        <is>
          <t>Center for Lake Superior Environmental Studies, University of Wisconsin-Superior, Superior, WI:414 p.</t>
        </is>
      </c>
      <c r="CO2377" t="n">
        <v>1984.0</v>
      </c>
      <c r="CP2377" t="inlineStr">
        <is>
          <t>Brooke,L.T., D.J. Call, D.L. Geiger, and C.E. Northcott (1984). Acute Toxicities of Organic Chemicals to Fathead Minnows (Pimephales promelas), Vol. 1. Center for Lake Superior Environmental Studies, University of Wisconsin-Superior, Superior, WI, 414 p. ECOREF#:12448</t>
        </is>
      </c>
    </row>
    <row r="2378">
      <c r="A2378" t="n">
        <v>2034222.0</v>
      </c>
      <c r="B2378" t="inlineStr">
        <is>
          <t>2,4,5-Tribromo-1H-imidazole</t>
        </is>
      </c>
      <c r="C2378"/>
      <c r="D2378" t="inlineStr">
        <is>
          <t>Measured</t>
        </is>
      </c>
      <c r="E2378" t="inlineStr">
        <is>
          <t>Not reported</t>
        </is>
      </c>
      <c r="F2378"/>
      <c r="G2378" t="n">
        <v>97.0</v>
      </c>
      <c r="H2378"/>
      <c r="I2378"/>
      <c r="J2378"/>
      <c r="K2378"/>
      <c r="L2378" t="inlineStr">
        <is>
          <t>Pimephales promelas</t>
        </is>
      </c>
      <c r="M2378" t="inlineStr">
        <is>
          <t>Fathead Minnow</t>
        </is>
      </c>
      <c r="N2378"/>
      <c r="O2378"/>
      <c r="P2378" t="n">
        <v>30.0</v>
      </c>
      <c r="Q2378"/>
      <c r="R2378"/>
      <c r="S2378"/>
      <c r="T2378"/>
      <c r="U2378" t="inlineStr">
        <is>
          <t>Day(s)</t>
        </is>
      </c>
      <c r="V2378" t="inlineStr">
        <is>
          <t>Flow-through</t>
        </is>
      </c>
      <c r="W2378" t="inlineStr">
        <is>
          <t>Fresh water</t>
        </is>
      </c>
      <c r="X2378" t="inlineStr">
        <is>
          <t>Lab</t>
        </is>
      </c>
      <c r="Y2378"/>
      <c r="Z2378" t="inlineStr">
        <is>
          <t>Active ingredient</t>
        </is>
      </c>
      <c r="AA2378"/>
      <c r="AB2378" t="n">
        <v>4.7</v>
      </c>
      <c r="AC2378"/>
      <c r="AD2378" t="n">
        <v>3.8</v>
      </c>
      <c r="AE2378"/>
      <c r="AF2378" t="n">
        <v>5.8</v>
      </c>
      <c r="AG2378" t="inlineStr">
        <is>
          <t>AI mg/L</t>
        </is>
      </c>
      <c r="AH2378"/>
      <c r="AI2378"/>
      <c r="AJ2378"/>
      <c r="AK2378"/>
      <c r="AL2378"/>
      <c r="AM2378"/>
      <c r="AN2378"/>
      <c r="AO2378"/>
      <c r="AP2378"/>
      <c r="AQ2378"/>
      <c r="AR2378"/>
      <c r="AS2378"/>
      <c r="AT2378"/>
      <c r="AU2378"/>
      <c r="AV2378"/>
      <c r="AW2378"/>
      <c r="AX2378" t="inlineStr">
        <is>
          <t>Mortality</t>
        </is>
      </c>
      <c r="AY2378" t="inlineStr">
        <is>
          <t>Mortality</t>
        </is>
      </c>
      <c r="AZ2378" t="inlineStr">
        <is>
          <t>LC50</t>
        </is>
      </c>
      <c r="BA2378"/>
      <c r="BB2378" t="n">
        <v>4.0</v>
      </c>
      <c r="BC2378"/>
      <c r="BD2378"/>
      <c r="BE2378"/>
      <c r="BF2378"/>
      <c r="BG2378" t="inlineStr">
        <is>
          <t>Day(s)</t>
        </is>
      </c>
      <c r="BH2378"/>
      <c r="BI2378" t="inlineStr">
        <is>
          <t>DTXSID2022173</t>
        </is>
      </c>
      <c r="BJ2378"/>
      <c r="BK2378"/>
      <c r="BL2378" t="inlineStr">
        <is>
          <t>Acute</t>
        </is>
      </c>
      <c r="BM2378"/>
      <c r="BN2378"/>
      <c r="BO2378"/>
      <c r="BP2378"/>
      <c r="BQ2378"/>
      <c r="BR2378"/>
      <c r="BS2378"/>
      <c r="BT2378" t="inlineStr">
        <is>
          <t>--</t>
        </is>
      </c>
      <c r="BU2378"/>
      <c r="BV2378"/>
      <c r="BW2378"/>
      <c r="BX2378"/>
      <c r="BY2378"/>
      <c r="BZ2378"/>
      <c r="CA2378"/>
      <c r="CB2378"/>
      <c r="CC2378"/>
      <c r="CD2378"/>
      <c r="CE2378"/>
      <c r="CF2378"/>
      <c r="CG2378"/>
      <c r="CH2378"/>
      <c r="CI2378"/>
      <c r="CJ2378" t="inlineStr">
        <is>
          <t xml:space="preserve">SOURCE/FROM US EPA ENVIRONMENTAL RESEARCH LABORATORY-DULUTH AND THE UNIVERSITY OF WISCONSIN-SUPERIOR CAMPUS//MEDIA/LAKE SUPERIOR WATER OR DECHLORINATED WATER//   </t>
        </is>
      </c>
      <c r="CK2378" t="inlineStr">
        <is>
          <t>Geiger,D.L., S.H. Poirier, L.T. Brooke, and D.J. Call</t>
        </is>
      </c>
      <c r="CL2378" t="n">
        <v>12858.0</v>
      </c>
      <c r="CM2378" t="inlineStr">
        <is>
          <t>Acute Toxicities of Organic Chemicals to Fathead Minnows (Pimephales promelas) Volume III</t>
        </is>
      </c>
      <c r="CN2378" t="inlineStr">
        <is>
          <t>Center for Lake Superior Environmental Studies, University of Wisconsin, Superior, WI:328 p.</t>
        </is>
      </c>
      <c r="CO2378" t="n">
        <v>1986.0</v>
      </c>
      <c r="CP2378" t="inlineStr">
        <is>
          <t>Geiger,D.L., S.H. Poirier, L.T. Brooke, and D.J. Call (1986). Acute Toxicities of Organic Chemicals to Fathead Minnows (Pimephales promelas) Volume III. Center for Lake Superior Environmental Studies, University of Wisconsin, Superior, WI, 328 p. ECOREF#:12858</t>
        </is>
      </c>
    </row>
    <row r="2379">
      <c r="A2379" t="n">
        <v>2051607.0</v>
      </c>
      <c r="B2379" t="inlineStr">
        <is>
          <t>2-Chlorobiphenyl</t>
        </is>
      </c>
      <c r="C2379"/>
      <c r="D2379" t="inlineStr">
        <is>
          <t>Unmeasured</t>
        </is>
      </c>
      <c r="E2379" t="inlineStr">
        <is>
          <t>Not coded</t>
        </is>
      </c>
      <c r="F2379" t="inlineStr">
        <is>
          <t>&gt;</t>
        </is>
      </c>
      <c r="G2379" t="n">
        <v>97.0</v>
      </c>
      <c r="H2379"/>
      <c r="I2379"/>
      <c r="J2379"/>
      <c r="K2379"/>
      <c r="L2379" t="inlineStr">
        <is>
          <t>Pimephales promelas</t>
        </is>
      </c>
      <c r="M2379" t="inlineStr">
        <is>
          <t>Fathead Minnow</t>
        </is>
      </c>
      <c r="N2379"/>
      <c r="O2379"/>
      <c r="P2379"/>
      <c r="Q2379"/>
      <c r="R2379"/>
      <c r="S2379"/>
      <c r="T2379"/>
      <c r="U2379"/>
      <c r="V2379" t="inlineStr">
        <is>
          <t>Static</t>
        </is>
      </c>
      <c r="W2379" t="inlineStr">
        <is>
          <t>Fresh water</t>
        </is>
      </c>
      <c r="X2379" t="inlineStr">
        <is>
          <t>Lab</t>
        </is>
      </c>
      <c r="Y2379"/>
      <c r="Z2379" t="inlineStr">
        <is>
          <t>Active ingredient</t>
        </is>
      </c>
      <c r="AA2379"/>
      <c r="AB2379" t="n">
        <v>4.0</v>
      </c>
      <c r="AC2379"/>
      <c r="AD2379" t="n">
        <v>3.7</v>
      </c>
      <c r="AE2379"/>
      <c r="AF2379" t="n">
        <v>4.4</v>
      </c>
      <c r="AG2379" t="inlineStr">
        <is>
          <t>AI mg/L</t>
        </is>
      </c>
      <c r="AH2379"/>
      <c r="AI2379"/>
      <c r="AJ2379"/>
      <c r="AK2379"/>
      <c r="AL2379"/>
      <c r="AM2379"/>
      <c r="AN2379"/>
      <c r="AO2379"/>
      <c r="AP2379"/>
      <c r="AQ2379"/>
      <c r="AR2379"/>
      <c r="AS2379"/>
      <c r="AT2379"/>
      <c r="AU2379"/>
      <c r="AV2379"/>
      <c r="AW2379"/>
      <c r="AX2379" t="inlineStr">
        <is>
          <t>Mortality</t>
        </is>
      </c>
      <c r="AY2379" t="inlineStr">
        <is>
          <t>Mortality</t>
        </is>
      </c>
      <c r="AZ2379" t="inlineStr">
        <is>
          <t>LC50</t>
        </is>
      </c>
      <c r="BA2379"/>
      <c r="BB2379" t="n">
        <v>4.0</v>
      </c>
      <c r="BC2379"/>
      <c r="BD2379"/>
      <c r="BE2379"/>
      <c r="BF2379"/>
      <c r="BG2379" t="inlineStr">
        <is>
          <t>Day(s)</t>
        </is>
      </c>
      <c r="BH2379" t="inlineStr">
        <is>
          <t>Prepared/synthesized in lab</t>
        </is>
      </c>
      <c r="BI2379" t="inlineStr">
        <is>
          <t>DTXSID6040298</t>
        </is>
      </c>
      <c r="BJ2379"/>
      <c r="BK2379"/>
      <c r="BL2379"/>
      <c r="BM2379"/>
      <c r="BN2379"/>
      <c r="BO2379"/>
      <c r="BP2379"/>
      <c r="BQ2379"/>
      <c r="BR2379"/>
      <c r="BS2379"/>
      <c r="BT2379" t="inlineStr">
        <is>
          <t>--</t>
        </is>
      </c>
      <c r="BU2379"/>
      <c r="BV2379"/>
      <c r="BW2379"/>
      <c r="BX2379"/>
      <c r="BY2379"/>
      <c r="BZ2379"/>
      <c r="CA2379"/>
      <c r="CB2379"/>
      <c r="CC2379"/>
      <c r="CD2379"/>
      <c r="CE2379"/>
      <c r="CF2379"/>
      <c r="CG2379"/>
      <c r="CH2379"/>
      <c r="CI2379" t="inlineStr">
        <is>
          <t xml:space="preserve"> FILTERED//HARD,ALK,PH/DILUTION WATER// </t>
        </is>
      </c>
      <c r="CJ2379" t="inlineStr">
        <is>
          <t xml:space="preserve">   FILTERED//HARD,ALK,PH/DILUTION WATER// </t>
        </is>
      </c>
      <c r="CK2379" t="inlineStr">
        <is>
          <t>Dill,D.C., M.A. Mayes, C.G. Mendoza, G.U. Boggs, and J.A. Emmitte</t>
        </is>
      </c>
      <c r="CL2379" t="n">
        <v>10120.0</v>
      </c>
      <c r="CM2379" t="inlineStr">
        <is>
          <t>Comparison of the Toxicities of Biphenyl, Monochlorobiphenyl, and 2,2',4,4'-Tetrachlorobiphenyl to Fish and Daphnids</t>
        </is>
      </c>
      <c r="CN2379" t="inlineStr">
        <is>
          <t>ASTM Spec. Tech. Publ.:245-256</t>
        </is>
      </c>
      <c r="CO2379" t="n">
        <v>1982.0</v>
      </c>
      <c r="CP2379" t="inlineStr">
        <is>
          <t>Dill,D.C., M.A. Mayes, C.G. Mendoza, G.U. Boggs, and J.A. Emmitte (1982). Comparison of the Toxicities of Biphenyl, Monochlorobiphenyl, and 2,2',4,4'-Tetrachlorobiphenyl to Fish and Daphnids. ASTM Spec. Tech. Publ., 245-256. ECOREF#:10120</t>
        </is>
      </c>
    </row>
    <row r="2380">
      <c r="A2380" t="n">
        <v>2051618.0</v>
      </c>
      <c r="B2380" t="inlineStr">
        <is>
          <t>3-Chloro-1,1'-biphenyl</t>
        </is>
      </c>
      <c r="C2380"/>
      <c r="D2380" t="inlineStr">
        <is>
          <t>Unmeasured</t>
        </is>
      </c>
      <c r="E2380" t="inlineStr">
        <is>
          <t>Not coded</t>
        </is>
      </c>
      <c r="F2380" t="inlineStr">
        <is>
          <t>&gt;</t>
        </is>
      </c>
      <c r="G2380" t="n">
        <v>97.0</v>
      </c>
      <c r="H2380"/>
      <c r="I2380"/>
      <c r="J2380"/>
      <c r="K2380"/>
      <c r="L2380" t="inlineStr">
        <is>
          <t>Pimephales promelas</t>
        </is>
      </c>
      <c r="M2380" t="inlineStr">
        <is>
          <t>Fathead Minnow</t>
        </is>
      </c>
      <c r="N2380"/>
      <c r="O2380"/>
      <c r="P2380"/>
      <c r="Q2380"/>
      <c r="R2380"/>
      <c r="S2380"/>
      <c r="T2380"/>
      <c r="U2380"/>
      <c r="V2380" t="inlineStr">
        <is>
          <t>Static</t>
        </is>
      </c>
      <c r="W2380" t="inlineStr">
        <is>
          <t>Fresh water</t>
        </is>
      </c>
      <c r="X2380" t="inlineStr">
        <is>
          <t>Lab</t>
        </is>
      </c>
      <c r="Y2380"/>
      <c r="Z2380" t="inlineStr">
        <is>
          <t>Active ingredient</t>
        </is>
      </c>
      <c r="AA2380"/>
      <c r="AB2380" t="n">
        <v>7.8</v>
      </c>
      <c r="AC2380"/>
      <c r="AD2380" t="n">
        <v>6.8</v>
      </c>
      <c r="AE2380"/>
      <c r="AF2380" t="n">
        <v>9.1</v>
      </c>
      <c r="AG2380" t="inlineStr">
        <is>
          <t>AI mg/L</t>
        </is>
      </c>
      <c r="AH2380"/>
      <c r="AI2380"/>
      <c r="AJ2380"/>
      <c r="AK2380"/>
      <c r="AL2380"/>
      <c r="AM2380"/>
      <c r="AN2380"/>
      <c r="AO2380"/>
      <c r="AP2380"/>
      <c r="AQ2380"/>
      <c r="AR2380"/>
      <c r="AS2380"/>
      <c r="AT2380"/>
      <c r="AU2380"/>
      <c r="AV2380"/>
      <c r="AW2380"/>
      <c r="AX2380" t="inlineStr">
        <is>
          <t>Mortality</t>
        </is>
      </c>
      <c r="AY2380" t="inlineStr">
        <is>
          <t>Mortality</t>
        </is>
      </c>
      <c r="AZ2380" t="inlineStr">
        <is>
          <t>LC50</t>
        </is>
      </c>
      <c r="BA2380"/>
      <c r="BB2380" t="n">
        <v>4.0</v>
      </c>
      <c r="BC2380"/>
      <c r="BD2380"/>
      <c r="BE2380"/>
      <c r="BF2380"/>
      <c r="BG2380" t="inlineStr">
        <is>
          <t>Day(s)</t>
        </is>
      </c>
      <c r="BH2380" t="inlineStr">
        <is>
          <t>Prepared/synthesized in lab</t>
        </is>
      </c>
      <c r="BI2380" t="inlineStr">
        <is>
          <t>DTXSID1040299</t>
        </is>
      </c>
      <c r="BJ2380"/>
      <c r="BK2380"/>
      <c r="BL2380"/>
      <c r="BM2380"/>
      <c r="BN2380"/>
      <c r="BO2380"/>
      <c r="BP2380"/>
      <c r="BQ2380"/>
      <c r="BR2380"/>
      <c r="BS2380"/>
      <c r="BT2380" t="inlineStr">
        <is>
          <t>--</t>
        </is>
      </c>
      <c r="BU2380"/>
      <c r="BV2380"/>
      <c r="BW2380"/>
      <c r="BX2380"/>
      <c r="BY2380"/>
      <c r="BZ2380"/>
      <c r="CA2380"/>
      <c r="CB2380"/>
      <c r="CC2380"/>
      <c r="CD2380"/>
      <c r="CE2380"/>
      <c r="CF2380"/>
      <c r="CG2380"/>
      <c r="CH2380"/>
      <c r="CI2380" t="inlineStr">
        <is>
          <t xml:space="preserve"> FILTERED//HARD,PH,ALK/DILUTION WATER//CONC/EXCEEDED RPTD WATER SOLUBILITY// </t>
        </is>
      </c>
      <c r="CJ2380" t="inlineStr">
        <is>
          <t xml:space="preserve">   FILTERED//HARD,PH,ALK/DILUTION WATER//CONC/EXCEEDED RPTD WATER SOLUBILITY// </t>
        </is>
      </c>
      <c r="CK2380" t="inlineStr">
        <is>
          <t>Dill,D.C., M.A. Mayes, C.G. Mendoza, G.U. Boggs, and J.A. Emmitte</t>
        </is>
      </c>
      <c r="CL2380" t="n">
        <v>10120.0</v>
      </c>
      <c r="CM2380" t="inlineStr">
        <is>
          <t>Comparison of the Toxicities of Biphenyl, Monochlorobiphenyl, and 2,2',4,4'-Tetrachlorobiphenyl to Fish and Daphnids</t>
        </is>
      </c>
      <c r="CN2380" t="inlineStr">
        <is>
          <t>ASTM Spec. Tech. Publ.:245-256</t>
        </is>
      </c>
      <c r="CO2380" t="n">
        <v>1982.0</v>
      </c>
      <c r="CP2380" t="inlineStr">
        <is>
          <t>Dill,D.C., M.A. Mayes, C.G. Mendoza, G.U. Boggs, and J.A. Emmitte (1982). Comparison of the Toxicities of Biphenyl, Monochlorobiphenyl, and 2,2',4,4'-Tetrachlorobiphenyl to Fish and Daphnids. ASTM Spec. Tech. Publ., 245-256. ECOREF#:10120</t>
        </is>
      </c>
    </row>
    <row r="2381">
      <c r="A2381" t="n">
        <v>2051798.0</v>
      </c>
      <c r="B2381" t="inlineStr">
        <is>
          <t>N4,N4-Diethyl-2-methyl-1,4-benzenediamine hydrochloride (1:1)</t>
        </is>
      </c>
      <c r="C2381"/>
      <c r="D2381" t="inlineStr">
        <is>
          <t>Unmeasured</t>
        </is>
      </c>
      <c r="E2381" t="inlineStr">
        <is>
          <t>Standard Methods for the Examination of Water and Wastewater</t>
        </is>
      </c>
      <c r="F2381"/>
      <c r="G2381"/>
      <c r="H2381"/>
      <c r="I2381"/>
      <c r="J2381"/>
      <c r="K2381"/>
      <c r="L2381" t="inlineStr">
        <is>
          <t>Pimephales promelas</t>
        </is>
      </c>
      <c r="M2381" t="inlineStr">
        <is>
          <t>Fathead Minnow</t>
        </is>
      </c>
      <c r="N2381"/>
      <c r="O2381"/>
      <c r="P2381"/>
      <c r="Q2381"/>
      <c r="R2381"/>
      <c r="S2381"/>
      <c r="T2381"/>
      <c r="U2381"/>
      <c r="V2381" t="inlineStr">
        <is>
          <t>Static</t>
        </is>
      </c>
      <c r="W2381" t="inlineStr">
        <is>
          <t>Fresh water</t>
        </is>
      </c>
      <c r="X2381" t="inlineStr">
        <is>
          <t>Lab</t>
        </is>
      </c>
      <c r="Y2381" t="n">
        <v>6.0</v>
      </c>
      <c r="Z2381" t="inlineStr">
        <is>
          <t>Formulation</t>
        </is>
      </c>
      <c r="AA2381"/>
      <c r="AB2381"/>
      <c r="AC2381"/>
      <c r="AD2381" t="n">
        <v>0.18</v>
      </c>
      <c r="AE2381"/>
      <c r="AF2381" t="n">
        <v>0.32</v>
      </c>
      <c r="AG2381" t="inlineStr">
        <is>
          <t>AI mg/L</t>
        </is>
      </c>
      <c r="AH2381"/>
      <c r="AI2381"/>
      <c r="AJ2381"/>
      <c r="AK2381"/>
      <c r="AL2381"/>
      <c r="AM2381"/>
      <c r="AN2381"/>
      <c r="AO2381"/>
      <c r="AP2381"/>
      <c r="AQ2381"/>
      <c r="AR2381"/>
      <c r="AS2381"/>
      <c r="AT2381"/>
      <c r="AU2381"/>
      <c r="AV2381"/>
      <c r="AW2381"/>
      <c r="AX2381" t="inlineStr">
        <is>
          <t>Mortality</t>
        </is>
      </c>
      <c r="AY2381" t="inlineStr">
        <is>
          <t>Mortality</t>
        </is>
      </c>
      <c r="AZ2381" t="inlineStr">
        <is>
          <t>LC50</t>
        </is>
      </c>
      <c r="BA2381"/>
      <c r="BB2381" t="n">
        <v>4.0</v>
      </c>
      <c r="BC2381"/>
      <c r="BD2381"/>
      <c r="BE2381"/>
      <c r="BF2381"/>
      <c r="BG2381" t="inlineStr">
        <is>
          <t>Day(s)</t>
        </is>
      </c>
      <c r="BH2381"/>
      <c r="BI2381" t="inlineStr">
        <is>
          <t>DTXSID1038799</t>
        </is>
      </c>
      <c r="BJ2381"/>
      <c r="BK2381"/>
      <c r="BL2381" t="inlineStr">
        <is>
          <t>Acute</t>
        </is>
      </c>
      <c r="BM2381"/>
      <c r="BN2381"/>
      <c r="BO2381"/>
      <c r="BP2381"/>
      <c r="BQ2381"/>
      <c r="BR2381"/>
      <c r="BS2381"/>
      <c r="BT2381" t="inlineStr">
        <is>
          <t>--</t>
        </is>
      </c>
      <c r="BU2381"/>
      <c r="BV2381"/>
      <c r="BW2381"/>
      <c r="BX2381"/>
      <c r="BY2381"/>
      <c r="BZ2381"/>
      <c r="CA2381"/>
      <c r="CB2381"/>
      <c r="CC2381"/>
      <c r="CD2381"/>
      <c r="CE2381"/>
      <c r="CF2381"/>
      <c r="CG2381"/>
      <c r="CH2381"/>
      <c r="CI2381"/>
      <c r="CJ2381" t="inlineStr">
        <is>
          <t xml:space="preserve">SOURCE/MUSKIE HATCHERY, ASBURY, NEW JERSEY//   </t>
        </is>
      </c>
      <c r="CK2381" t="inlineStr">
        <is>
          <t>National Association of Photographic Manufacturers</t>
        </is>
      </c>
      <c r="CL2381" t="n">
        <v>167113.0</v>
      </c>
      <c r="CM2381" t="inlineStr">
        <is>
          <t>Environmental Effect of Photoprocessing Chemicals Vol I and II (557)</t>
        </is>
      </c>
      <c r="CN2381" t="inlineStr">
        <is>
          <t>EPA/OTS Doc. #40-8469216:536 p.</t>
        </is>
      </c>
      <c r="CO2381" t="n">
        <v>1974.0</v>
      </c>
      <c r="CP2381" t="inlineStr">
        <is>
          <t>National Association of Photographic Manufacturers (1974). Environmental Effect of Photoprocessing Chemicals Vol I and II (557). EPA/OTS Doc. #40-8469216, 536 p. ECOREF#:167113</t>
        </is>
      </c>
    </row>
    <row r="2382">
      <c r="A2382" t="n">
        <v>2051798.0</v>
      </c>
      <c r="B2382" t="inlineStr">
        <is>
          <t>N4,N4-Diethyl-2-methyl-1,4-benzenediamine hydrochloride (1:1)</t>
        </is>
      </c>
      <c r="C2382"/>
      <c r="D2382" t="inlineStr">
        <is>
          <t>Unmeasured</t>
        </is>
      </c>
      <c r="E2382" t="inlineStr">
        <is>
          <t>Standard Methods for the Examination of Water and Wastewater</t>
        </is>
      </c>
      <c r="F2382"/>
      <c r="G2382"/>
      <c r="H2382"/>
      <c r="I2382"/>
      <c r="J2382"/>
      <c r="K2382"/>
      <c r="L2382" t="inlineStr">
        <is>
          <t>Pimephales promelas</t>
        </is>
      </c>
      <c r="M2382" t="inlineStr">
        <is>
          <t>Fathead Minnow</t>
        </is>
      </c>
      <c r="N2382"/>
      <c r="O2382"/>
      <c r="P2382"/>
      <c r="Q2382"/>
      <c r="R2382"/>
      <c r="S2382"/>
      <c r="T2382"/>
      <c r="U2382"/>
      <c r="V2382" t="inlineStr">
        <is>
          <t>Static</t>
        </is>
      </c>
      <c r="W2382" t="inlineStr">
        <is>
          <t>Fresh water</t>
        </is>
      </c>
      <c r="X2382" t="inlineStr">
        <is>
          <t>Lab</t>
        </is>
      </c>
      <c r="Y2382" t="n">
        <v>5.0</v>
      </c>
      <c r="Z2382" t="inlineStr">
        <is>
          <t>Formulation</t>
        </is>
      </c>
      <c r="AA2382"/>
      <c r="AB2382"/>
      <c r="AC2382"/>
      <c r="AD2382" t="n">
        <v>0.32</v>
      </c>
      <c r="AE2382"/>
      <c r="AF2382" t="n">
        <v>0.56</v>
      </c>
      <c r="AG2382" t="inlineStr">
        <is>
          <t>AI mg/L</t>
        </is>
      </c>
      <c r="AH2382"/>
      <c r="AI2382"/>
      <c r="AJ2382"/>
      <c r="AK2382"/>
      <c r="AL2382"/>
      <c r="AM2382"/>
      <c r="AN2382"/>
      <c r="AO2382"/>
      <c r="AP2382"/>
      <c r="AQ2382"/>
      <c r="AR2382"/>
      <c r="AS2382"/>
      <c r="AT2382"/>
      <c r="AU2382"/>
      <c r="AV2382"/>
      <c r="AW2382"/>
      <c r="AX2382" t="inlineStr">
        <is>
          <t>Mortality</t>
        </is>
      </c>
      <c r="AY2382" t="inlineStr">
        <is>
          <t>Mortality</t>
        </is>
      </c>
      <c r="AZ2382" t="inlineStr">
        <is>
          <t>LC50</t>
        </is>
      </c>
      <c r="BA2382"/>
      <c r="BB2382" t="n">
        <v>4.0</v>
      </c>
      <c r="BC2382"/>
      <c r="BD2382"/>
      <c r="BE2382"/>
      <c r="BF2382"/>
      <c r="BG2382" t="inlineStr">
        <is>
          <t>Day(s)</t>
        </is>
      </c>
      <c r="BH2382"/>
      <c r="BI2382" t="inlineStr">
        <is>
          <t>DTXSID1038799</t>
        </is>
      </c>
      <c r="BJ2382"/>
      <c r="BK2382"/>
      <c r="BL2382" t="inlineStr">
        <is>
          <t>Acute</t>
        </is>
      </c>
      <c r="BM2382"/>
      <c r="BN2382"/>
      <c r="BO2382"/>
      <c r="BP2382"/>
      <c r="BQ2382"/>
      <c r="BR2382"/>
      <c r="BS2382"/>
      <c r="BT2382" t="inlineStr">
        <is>
          <t>--</t>
        </is>
      </c>
      <c r="BU2382"/>
      <c r="BV2382"/>
      <c r="BW2382"/>
      <c r="BX2382"/>
      <c r="BY2382"/>
      <c r="BZ2382"/>
      <c r="CA2382"/>
      <c r="CB2382"/>
      <c r="CC2382"/>
      <c r="CD2382"/>
      <c r="CE2382"/>
      <c r="CF2382"/>
      <c r="CG2382"/>
      <c r="CH2382"/>
      <c r="CI2382"/>
      <c r="CJ2382" t="inlineStr">
        <is>
          <t xml:space="preserve">SOURCE/MUSKIE HATCHERY, ASBURY, NEW JERSEY//   </t>
        </is>
      </c>
      <c r="CK2382" t="inlineStr">
        <is>
          <t>National Association of Photographic Manufacturers</t>
        </is>
      </c>
      <c r="CL2382" t="n">
        <v>167113.0</v>
      </c>
      <c r="CM2382" t="inlineStr">
        <is>
          <t>Environmental Effect of Photoprocessing Chemicals Vol I and II (557)</t>
        </is>
      </c>
      <c r="CN2382" t="inlineStr">
        <is>
          <t>EPA/OTS Doc. #40-8469216:536 p.</t>
        </is>
      </c>
      <c r="CO2382" t="n">
        <v>1974.0</v>
      </c>
      <c r="CP2382" t="inlineStr">
        <is>
          <t>National Association of Photographic Manufacturers (1974). Environmental Effect of Photoprocessing Chemicals Vol I and II (557). EPA/OTS Doc. #40-8469216, 536 p. ECOREF#:167113</t>
        </is>
      </c>
    </row>
    <row r="2383">
      <c r="A2383" t="n">
        <v>2051798.0</v>
      </c>
      <c r="B2383" t="inlineStr">
        <is>
          <t>N4,N4-Diethyl-2-methyl-1,4-benzenediamine hydrochloride (1:1)</t>
        </is>
      </c>
      <c r="C2383"/>
      <c r="D2383" t="inlineStr">
        <is>
          <t>Unmeasured</t>
        </is>
      </c>
      <c r="E2383" t="inlineStr">
        <is>
          <t>Standard Methods for the Examination of Water and Wastewater</t>
        </is>
      </c>
      <c r="F2383"/>
      <c r="G2383"/>
      <c r="H2383"/>
      <c r="I2383"/>
      <c r="J2383"/>
      <c r="K2383"/>
      <c r="L2383" t="inlineStr">
        <is>
          <t>Pimephales promelas</t>
        </is>
      </c>
      <c r="M2383" t="inlineStr">
        <is>
          <t>Fathead Minnow</t>
        </is>
      </c>
      <c r="N2383"/>
      <c r="O2383"/>
      <c r="P2383"/>
      <c r="Q2383"/>
      <c r="R2383"/>
      <c r="S2383"/>
      <c r="T2383"/>
      <c r="U2383"/>
      <c r="V2383" t="inlineStr">
        <is>
          <t>Static</t>
        </is>
      </c>
      <c r="W2383" t="inlineStr">
        <is>
          <t>Fresh water</t>
        </is>
      </c>
      <c r="X2383" t="inlineStr">
        <is>
          <t>Lab</t>
        </is>
      </c>
      <c r="Y2383" t="n">
        <v>6.0</v>
      </c>
      <c r="Z2383" t="inlineStr">
        <is>
          <t>Formulation</t>
        </is>
      </c>
      <c r="AA2383" t="inlineStr">
        <is>
          <t>&lt;</t>
        </is>
      </c>
      <c r="AB2383" t="n">
        <v>2.0</v>
      </c>
      <c r="AC2383"/>
      <c r="AD2383"/>
      <c r="AE2383"/>
      <c r="AF2383"/>
      <c r="AG2383" t="inlineStr">
        <is>
          <t>AI mg/L</t>
        </is>
      </c>
      <c r="AH2383"/>
      <c r="AI2383"/>
      <c r="AJ2383"/>
      <c r="AK2383"/>
      <c r="AL2383"/>
      <c r="AM2383"/>
      <c r="AN2383"/>
      <c r="AO2383"/>
      <c r="AP2383"/>
      <c r="AQ2383"/>
      <c r="AR2383"/>
      <c r="AS2383"/>
      <c r="AT2383"/>
      <c r="AU2383"/>
      <c r="AV2383"/>
      <c r="AW2383"/>
      <c r="AX2383" t="inlineStr">
        <is>
          <t>Mortality</t>
        </is>
      </c>
      <c r="AY2383" t="inlineStr">
        <is>
          <t>Mortality</t>
        </is>
      </c>
      <c r="AZ2383" t="inlineStr">
        <is>
          <t>LC50</t>
        </is>
      </c>
      <c r="BA2383"/>
      <c r="BB2383" t="n">
        <v>4.0</v>
      </c>
      <c r="BC2383"/>
      <c r="BD2383"/>
      <c r="BE2383"/>
      <c r="BF2383"/>
      <c r="BG2383" t="inlineStr">
        <is>
          <t>Day(s)</t>
        </is>
      </c>
      <c r="BH2383"/>
      <c r="BI2383" t="inlineStr">
        <is>
          <t>DTXSID1038799</t>
        </is>
      </c>
      <c r="BJ2383"/>
      <c r="BK2383"/>
      <c r="BL2383" t="inlineStr">
        <is>
          <t>Acute</t>
        </is>
      </c>
      <c r="BM2383"/>
      <c r="BN2383"/>
      <c r="BO2383"/>
      <c r="BP2383"/>
      <c r="BQ2383"/>
      <c r="BR2383"/>
      <c r="BS2383"/>
      <c r="BT2383" t="inlineStr">
        <is>
          <t>--</t>
        </is>
      </c>
      <c r="BU2383"/>
      <c r="BV2383"/>
      <c r="BW2383"/>
      <c r="BX2383"/>
      <c r="BY2383"/>
      <c r="BZ2383"/>
      <c r="CA2383"/>
      <c r="CB2383"/>
      <c r="CC2383"/>
      <c r="CD2383"/>
      <c r="CE2383"/>
      <c r="CF2383"/>
      <c r="CG2383"/>
      <c r="CH2383"/>
      <c r="CI2383"/>
      <c r="CJ2383" t="inlineStr">
        <is>
          <t xml:space="preserve">SOURCE/MUSKIE HATCHERY, ASBURY, NEW JERSEY//   </t>
        </is>
      </c>
      <c r="CK2383" t="inlineStr">
        <is>
          <t>National Association of Photographic Manufacturers</t>
        </is>
      </c>
      <c r="CL2383" t="n">
        <v>167113.0</v>
      </c>
      <c r="CM2383" t="inlineStr">
        <is>
          <t>Environmental Effect of Photoprocessing Chemicals Vol I and II (557)</t>
        </is>
      </c>
      <c r="CN2383" t="inlineStr">
        <is>
          <t>EPA/OTS Doc. #40-8469216:536 p.</t>
        </is>
      </c>
      <c r="CO2383" t="n">
        <v>1974.0</v>
      </c>
      <c r="CP2383" t="inlineStr">
        <is>
          <t>National Association of Photographic Manufacturers (1974). Environmental Effect of Photoprocessing Chemicals Vol I and II (557). EPA/OTS Doc. #40-8469216, 536 p. ECOREF#:167113</t>
        </is>
      </c>
    </row>
    <row r="2384">
      <c r="A2384" t="n">
        <v>2074671.0</v>
      </c>
      <c r="B2384" t="inlineStr">
        <is>
          <t>Bis(hydroxymethyl)phosphinic acid</t>
        </is>
      </c>
      <c r="C2384"/>
      <c r="D2384" t="inlineStr">
        <is>
          <t>Unmeasured</t>
        </is>
      </c>
      <c r="E2384" t="inlineStr">
        <is>
          <t>Not coded</t>
        </is>
      </c>
      <c r="F2384"/>
      <c r="G2384"/>
      <c r="H2384"/>
      <c r="I2384"/>
      <c r="J2384"/>
      <c r="K2384"/>
      <c r="L2384" t="inlineStr">
        <is>
          <t>Pimephales promelas</t>
        </is>
      </c>
      <c r="M2384" t="inlineStr">
        <is>
          <t>Fathead Minnow</t>
        </is>
      </c>
      <c r="N2384"/>
      <c r="O2384"/>
      <c r="P2384"/>
      <c r="Q2384"/>
      <c r="R2384"/>
      <c r="S2384"/>
      <c r="T2384"/>
      <c r="U2384"/>
      <c r="V2384" t="inlineStr">
        <is>
          <t>Static</t>
        </is>
      </c>
      <c r="W2384" t="inlineStr">
        <is>
          <t>Fresh water</t>
        </is>
      </c>
      <c r="X2384" t="inlineStr">
        <is>
          <t>Lab</t>
        </is>
      </c>
      <c r="Y2384"/>
      <c r="Z2384" t="inlineStr">
        <is>
          <t>Formulation</t>
        </is>
      </c>
      <c r="AA2384"/>
      <c r="AB2384" t="n">
        <v>29.0</v>
      </c>
      <c r="AC2384"/>
      <c r="AD2384"/>
      <c r="AE2384"/>
      <c r="AF2384"/>
      <c r="AG2384" t="inlineStr">
        <is>
          <t>AI mg/L</t>
        </is>
      </c>
      <c r="AH2384"/>
      <c r="AI2384"/>
      <c r="AJ2384"/>
      <c r="AK2384"/>
      <c r="AL2384"/>
      <c r="AM2384"/>
      <c r="AN2384"/>
      <c r="AO2384"/>
      <c r="AP2384"/>
      <c r="AQ2384"/>
      <c r="AR2384"/>
      <c r="AS2384"/>
      <c r="AT2384"/>
      <c r="AU2384"/>
      <c r="AV2384"/>
      <c r="AW2384"/>
      <c r="AX2384" t="inlineStr">
        <is>
          <t>Mortality</t>
        </is>
      </c>
      <c r="AY2384" t="inlineStr">
        <is>
          <t>Mortality</t>
        </is>
      </c>
      <c r="AZ2384" t="inlineStr">
        <is>
          <t>LC50</t>
        </is>
      </c>
      <c r="BA2384"/>
      <c r="BB2384" t="n">
        <v>4.0</v>
      </c>
      <c r="BC2384"/>
      <c r="BD2384"/>
      <c r="BE2384"/>
      <c r="BF2384"/>
      <c r="BG2384" t="inlineStr">
        <is>
          <t>Day(s)</t>
        </is>
      </c>
      <c r="BH2384"/>
      <c r="BI2384" t="inlineStr">
        <is>
          <t>DTXSID20285438</t>
        </is>
      </c>
      <c r="BJ2384" t="inlineStr">
        <is>
          <t>10.1016/0043-1354(69)90046-3</t>
        </is>
      </c>
      <c r="BK2384"/>
      <c r="BL2384"/>
      <c r="BM2384"/>
      <c r="BN2384"/>
      <c r="BO2384"/>
      <c r="BP2384"/>
      <c r="BQ2384"/>
      <c r="BR2384"/>
      <c r="BS2384"/>
      <c r="BT2384" t="inlineStr">
        <is>
          <t>--</t>
        </is>
      </c>
      <c r="BU2384"/>
      <c r="BV2384"/>
      <c r="BW2384"/>
      <c r="BX2384"/>
      <c r="BY2384"/>
      <c r="BZ2384"/>
      <c r="CA2384"/>
      <c r="CB2384"/>
      <c r="CC2384"/>
      <c r="CD2384"/>
      <c r="CE2384"/>
      <c r="CF2384"/>
      <c r="CG2384"/>
      <c r="CH2384"/>
      <c r="CI2384"/>
      <c r="CJ2384"/>
      <c r="CK2384" t="inlineStr">
        <is>
          <t>Bender,M.E.</t>
        </is>
      </c>
      <c r="CL2384" t="n">
        <v>901.0</v>
      </c>
      <c r="CM2384" t="inlineStr">
        <is>
          <t>The Toxicity of the Hydrolysis and Breakdown Products of Malathion to the Fathead Minnow (Pimephales promelas, Rafinesque)</t>
        </is>
      </c>
      <c r="CN2384" t="inlineStr">
        <is>
          <t>Water Res.3(8): 571-582</t>
        </is>
      </c>
      <c r="CO2384" t="n">
        <v>1969.0</v>
      </c>
      <c r="CP2384" t="inlineStr">
        <is>
          <t>Bender,M.E. (1969). The Toxicity of the Hydrolysis and Breakdown Products of Malathion to the Fathead Minnow (Pimephales promelas, Rafinesque). Water Res., 3, (8), 571-582. doi:10.1016/0043-1354(69)90046-3. ECOREF#:901</t>
        </is>
      </c>
    </row>
    <row r="2385">
      <c r="A2385" t="n">
        <v>2104645.0</v>
      </c>
      <c r="B2385" t="inlineStr">
        <is>
          <t xml:space="preserve">P-Phenylphosphonothioic acid O-ethyl O-(4-nitrophenyl) ester </t>
        </is>
      </c>
      <c r="C2385" t="inlineStr">
        <is>
          <t>Technical grade, technical product, technical formulation</t>
        </is>
      </c>
      <c r="D2385" t="inlineStr">
        <is>
          <t>Unmeasured</t>
        </is>
      </c>
      <c r="E2385" t="inlineStr">
        <is>
          <t>Not coded</t>
        </is>
      </c>
      <c r="F2385"/>
      <c r="G2385" t="n">
        <v>25.0</v>
      </c>
      <c r="H2385"/>
      <c r="I2385"/>
      <c r="J2385"/>
      <c r="K2385"/>
      <c r="L2385" t="inlineStr">
        <is>
          <t>Pimephales promelas</t>
        </is>
      </c>
      <c r="M2385" t="inlineStr">
        <is>
          <t>Fathead Minnow</t>
        </is>
      </c>
      <c r="N2385"/>
      <c r="O2385"/>
      <c r="P2385"/>
      <c r="Q2385"/>
      <c r="R2385"/>
      <c r="S2385"/>
      <c r="T2385"/>
      <c r="U2385"/>
      <c r="V2385" t="inlineStr">
        <is>
          <t>Static</t>
        </is>
      </c>
      <c r="W2385" t="inlineStr">
        <is>
          <t>Fresh water</t>
        </is>
      </c>
      <c r="X2385" t="inlineStr">
        <is>
          <t>Lab</t>
        </is>
      </c>
      <c r="Y2385"/>
      <c r="Z2385" t="inlineStr">
        <is>
          <t>Active ingredient</t>
        </is>
      </c>
      <c r="AA2385"/>
      <c r="AB2385" t="n">
        <v>0.25</v>
      </c>
      <c r="AC2385"/>
      <c r="AD2385"/>
      <c r="AE2385"/>
      <c r="AF2385"/>
      <c r="AG2385" t="inlineStr">
        <is>
          <t>AI mg/L</t>
        </is>
      </c>
      <c r="AH2385"/>
      <c r="AI2385"/>
      <c r="AJ2385"/>
      <c r="AK2385"/>
      <c r="AL2385"/>
      <c r="AM2385"/>
      <c r="AN2385"/>
      <c r="AO2385"/>
      <c r="AP2385"/>
      <c r="AQ2385"/>
      <c r="AR2385"/>
      <c r="AS2385"/>
      <c r="AT2385"/>
      <c r="AU2385"/>
      <c r="AV2385"/>
      <c r="AW2385"/>
      <c r="AX2385" t="inlineStr">
        <is>
          <t>Mortality</t>
        </is>
      </c>
      <c r="AY2385" t="inlineStr">
        <is>
          <t>Mortality</t>
        </is>
      </c>
      <c r="AZ2385" t="inlineStr">
        <is>
          <t>LC50</t>
        </is>
      </c>
      <c r="BA2385"/>
      <c r="BB2385" t="n">
        <v>4.0</v>
      </c>
      <c r="BC2385"/>
      <c r="BD2385"/>
      <c r="BE2385"/>
      <c r="BF2385"/>
      <c r="BG2385" t="inlineStr">
        <is>
          <t>Day(s)</t>
        </is>
      </c>
      <c r="BH2385" t="inlineStr">
        <is>
          <t>Pure</t>
        </is>
      </c>
      <c r="BI2385" t="inlineStr">
        <is>
          <t>DTXSID7022174</t>
        </is>
      </c>
      <c r="BJ2385" t="inlineStr">
        <is>
          <t>10.1577/1548-8659(1957)87[39:TOOPIT]2.0.CO;2</t>
        </is>
      </c>
      <c r="BK2385"/>
      <c r="BL2385"/>
      <c r="BM2385"/>
      <c r="BN2385"/>
      <c r="BO2385"/>
      <c r="BP2385"/>
      <c r="BQ2385"/>
      <c r="BR2385"/>
      <c r="BS2385"/>
      <c r="BT2385" t="inlineStr">
        <is>
          <t>--</t>
        </is>
      </c>
      <c r="BU2385"/>
      <c r="BV2385"/>
      <c r="BW2385"/>
      <c r="BX2385"/>
      <c r="BY2385"/>
      <c r="BZ2385"/>
      <c r="CA2385"/>
      <c r="CB2385"/>
      <c r="CC2385"/>
      <c r="CD2385"/>
      <c r="CE2385"/>
      <c r="CF2385"/>
      <c r="CG2385"/>
      <c r="CH2385"/>
      <c r="CI2385" t="inlineStr">
        <is>
          <t xml:space="preserve"> STOCK SOLUTION, 1% BY VOLUME IN WATER EMULSION// HARDNESS/ DILUTION WATER = 400 MG/L AS CACO3// </t>
        </is>
      </c>
      <c r="CJ2385" t="inlineStr">
        <is>
          <t xml:space="preserve">   STOCK SOLUTION, 1% BY VOLUME IN WATER EMULSION// HARDNESS/ DILUTION WATER = 400 MG/L AS CACO3// </t>
        </is>
      </c>
      <c r="CK2385" t="inlineStr">
        <is>
          <t>Henderson,C., and Q.H. Pickering</t>
        </is>
      </c>
      <c r="CL2385" t="n">
        <v>2155.0</v>
      </c>
      <c r="CM2385" t="inlineStr">
        <is>
          <t>Toxicity of Organic Phosphorus Insecticides to Fish</t>
        </is>
      </c>
      <c r="CN2385" t="inlineStr">
        <is>
          <t>Trans. Am. Fish. Soc.87:39-51</t>
        </is>
      </c>
      <c r="CO2385" t="n">
        <v>1958.0</v>
      </c>
      <c r="CP2385" t="inlineStr">
        <is>
          <t>Henderson,C., and Q.H. Pickering (1958). Toxicity of Organic Phosphorus Insecticides to Fish. Trans. Am. Fish. Soc., 87, 39-51. doi:10.1577/1548-8659(1957)87[39:TOOPIT]2.0.CO;2. ECOREF#:2155</t>
        </is>
      </c>
    </row>
    <row r="2386">
      <c r="A2386" t="n">
        <v>2104645.0</v>
      </c>
      <c r="B2386" t="inlineStr">
        <is>
          <t xml:space="preserve">P-Phenylphosphonothioic acid O-ethyl O-(4-nitrophenyl) ester </t>
        </is>
      </c>
      <c r="C2386" t="inlineStr">
        <is>
          <t>Technical grade, technical product, technical formulation</t>
        </is>
      </c>
      <c r="D2386" t="inlineStr">
        <is>
          <t>Unmeasured</t>
        </is>
      </c>
      <c r="E2386" t="inlineStr">
        <is>
          <t>Not coded</t>
        </is>
      </c>
      <c r="F2386"/>
      <c r="G2386" t="n">
        <v>25.0</v>
      </c>
      <c r="H2386"/>
      <c r="I2386"/>
      <c r="J2386"/>
      <c r="K2386"/>
      <c r="L2386" t="inlineStr">
        <is>
          <t>Pimephales promelas</t>
        </is>
      </c>
      <c r="M2386" t="inlineStr">
        <is>
          <t>Fathead Minnow</t>
        </is>
      </c>
      <c r="N2386"/>
      <c r="O2386"/>
      <c r="P2386"/>
      <c r="Q2386"/>
      <c r="R2386"/>
      <c r="S2386"/>
      <c r="T2386"/>
      <c r="U2386"/>
      <c r="V2386" t="inlineStr">
        <is>
          <t>Static</t>
        </is>
      </c>
      <c r="W2386" t="inlineStr">
        <is>
          <t>Fresh water</t>
        </is>
      </c>
      <c r="X2386" t="inlineStr">
        <is>
          <t>Lab</t>
        </is>
      </c>
      <c r="Y2386"/>
      <c r="Z2386" t="inlineStr">
        <is>
          <t>Active ingredient</t>
        </is>
      </c>
      <c r="AA2386"/>
      <c r="AB2386" t="n">
        <v>0.2</v>
      </c>
      <c r="AC2386"/>
      <c r="AD2386"/>
      <c r="AE2386"/>
      <c r="AF2386"/>
      <c r="AG2386" t="inlineStr">
        <is>
          <t>AI mg/L</t>
        </is>
      </c>
      <c r="AH2386"/>
      <c r="AI2386"/>
      <c r="AJ2386"/>
      <c r="AK2386"/>
      <c r="AL2386"/>
      <c r="AM2386"/>
      <c r="AN2386"/>
      <c r="AO2386"/>
      <c r="AP2386"/>
      <c r="AQ2386"/>
      <c r="AR2386"/>
      <c r="AS2386"/>
      <c r="AT2386"/>
      <c r="AU2386"/>
      <c r="AV2386"/>
      <c r="AW2386"/>
      <c r="AX2386" t="inlineStr">
        <is>
          <t>Mortality</t>
        </is>
      </c>
      <c r="AY2386" t="inlineStr">
        <is>
          <t>Mortality</t>
        </is>
      </c>
      <c r="AZ2386" t="inlineStr">
        <is>
          <t>LC50</t>
        </is>
      </c>
      <c r="BA2386"/>
      <c r="BB2386" t="n">
        <v>4.0</v>
      </c>
      <c r="BC2386"/>
      <c r="BD2386"/>
      <c r="BE2386"/>
      <c r="BF2386"/>
      <c r="BG2386" t="inlineStr">
        <is>
          <t>Day(s)</t>
        </is>
      </c>
      <c r="BH2386" t="inlineStr">
        <is>
          <t>Pure</t>
        </is>
      </c>
      <c r="BI2386" t="inlineStr">
        <is>
          <t>DTXSID7022174</t>
        </is>
      </c>
      <c r="BJ2386" t="inlineStr">
        <is>
          <t>10.1577/1548-8659(1957)87[39:TOOPIT]2.0.CO;2</t>
        </is>
      </c>
      <c r="BK2386"/>
      <c r="BL2386"/>
      <c r="BM2386"/>
      <c r="BN2386"/>
      <c r="BO2386"/>
      <c r="BP2386"/>
      <c r="BQ2386"/>
      <c r="BR2386"/>
      <c r="BS2386"/>
      <c r="BT2386" t="inlineStr">
        <is>
          <t>--</t>
        </is>
      </c>
      <c r="BU2386"/>
      <c r="BV2386"/>
      <c r="BW2386"/>
      <c r="BX2386"/>
      <c r="BY2386"/>
      <c r="BZ2386"/>
      <c r="CA2386"/>
      <c r="CB2386"/>
      <c r="CC2386"/>
      <c r="CD2386"/>
      <c r="CE2386"/>
      <c r="CF2386"/>
      <c r="CG2386"/>
      <c r="CH2386"/>
      <c r="CI2386" t="inlineStr">
        <is>
          <t xml:space="preserve"> STOCK SOLUTION, 1% BY VOLUME IN WATER EMULSION// HARDNESS/ DILUTION WATER = 20 MG/L AS CACO3// </t>
        </is>
      </c>
      <c r="CJ2386" t="inlineStr">
        <is>
          <t xml:space="preserve">   STOCK SOLUTION, 1% BY VOLUME IN WATER EMULSION// HARDNESS/ DILUTION WATER = 20 MG/L AS CACO3// </t>
        </is>
      </c>
      <c r="CK2386" t="inlineStr">
        <is>
          <t>Henderson,C., and Q.H. Pickering</t>
        </is>
      </c>
      <c r="CL2386" t="n">
        <v>2155.0</v>
      </c>
      <c r="CM2386" t="inlineStr">
        <is>
          <t>Toxicity of Organic Phosphorus Insecticides to Fish</t>
        </is>
      </c>
      <c r="CN2386" t="inlineStr">
        <is>
          <t>Trans. Am. Fish. Soc.87:39-51</t>
        </is>
      </c>
      <c r="CO2386" t="n">
        <v>1958.0</v>
      </c>
      <c r="CP2386" t="inlineStr">
        <is>
          <t>Henderson,C., and Q.H. Pickering (1958). Toxicity of Organic Phosphorus Insecticides to Fish. Trans. Am. Fish. Soc., 87, 39-51. doi:10.1577/1548-8659(1957)87[39:TOOPIT]2.0.CO;2. ECOREF#:2155</t>
        </is>
      </c>
    </row>
    <row r="2387">
      <c r="A2387" t="n">
        <v>2104645.0</v>
      </c>
      <c r="B2387" t="inlineStr">
        <is>
          <t xml:space="preserve">P-Phenylphosphonothioic acid O-ethyl O-(4-nitrophenyl) ester </t>
        </is>
      </c>
      <c r="C2387"/>
      <c r="D2387" t="inlineStr">
        <is>
          <t>Unmeasured</t>
        </is>
      </c>
      <c r="E2387" t="inlineStr">
        <is>
          <t>Not coded</t>
        </is>
      </c>
      <c r="F2387"/>
      <c r="G2387" t="n">
        <v>25.0</v>
      </c>
      <c r="H2387"/>
      <c r="I2387"/>
      <c r="J2387"/>
      <c r="K2387"/>
      <c r="L2387" t="inlineStr">
        <is>
          <t>Pimephales promelas</t>
        </is>
      </c>
      <c r="M2387" t="inlineStr">
        <is>
          <t>Fathead Minnow</t>
        </is>
      </c>
      <c r="N2387"/>
      <c r="O2387"/>
      <c r="P2387"/>
      <c r="Q2387"/>
      <c r="R2387"/>
      <c r="S2387"/>
      <c r="T2387"/>
      <c r="U2387"/>
      <c r="V2387" t="inlineStr">
        <is>
          <t>Static</t>
        </is>
      </c>
      <c r="W2387" t="inlineStr">
        <is>
          <t>Fresh water</t>
        </is>
      </c>
      <c r="X2387" t="inlineStr">
        <is>
          <t>Lab</t>
        </is>
      </c>
      <c r="Y2387"/>
      <c r="Z2387" t="inlineStr">
        <is>
          <t>Formulation</t>
        </is>
      </c>
      <c r="AA2387"/>
      <c r="AB2387" t="n">
        <v>1.1</v>
      </c>
      <c r="AC2387"/>
      <c r="AD2387"/>
      <c r="AE2387"/>
      <c r="AF2387"/>
      <c r="AG2387" t="inlineStr">
        <is>
          <t>AI mg/L</t>
        </is>
      </c>
      <c r="AH2387"/>
      <c r="AI2387"/>
      <c r="AJ2387"/>
      <c r="AK2387"/>
      <c r="AL2387"/>
      <c r="AM2387"/>
      <c r="AN2387"/>
      <c r="AO2387"/>
      <c r="AP2387"/>
      <c r="AQ2387"/>
      <c r="AR2387"/>
      <c r="AS2387"/>
      <c r="AT2387"/>
      <c r="AU2387"/>
      <c r="AV2387"/>
      <c r="AW2387"/>
      <c r="AX2387" t="inlineStr">
        <is>
          <t>Mortality</t>
        </is>
      </c>
      <c r="AY2387" t="inlineStr">
        <is>
          <t>Mortality</t>
        </is>
      </c>
      <c r="AZ2387" t="inlineStr">
        <is>
          <t>LC50</t>
        </is>
      </c>
      <c r="BA2387"/>
      <c r="BB2387" t="n">
        <v>4.0</v>
      </c>
      <c r="BC2387"/>
      <c r="BD2387"/>
      <c r="BE2387"/>
      <c r="BF2387"/>
      <c r="BG2387" t="inlineStr">
        <is>
          <t>Day(s)</t>
        </is>
      </c>
      <c r="BH2387" t="inlineStr">
        <is>
          <t>Wettable Powder or Water Dispersible Powder</t>
        </is>
      </c>
      <c r="BI2387" t="inlineStr">
        <is>
          <t>DTXSID7022174</t>
        </is>
      </c>
      <c r="BJ2387" t="inlineStr">
        <is>
          <t>10.1577/1548-8659(1962)91[175:TTOOPI]2.0.CO;2</t>
        </is>
      </c>
      <c r="BK2387"/>
      <c r="BL2387"/>
      <c r="BM2387"/>
      <c r="BN2387"/>
      <c r="BO2387"/>
      <c r="BP2387"/>
      <c r="BQ2387"/>
      <c r="BR2387"/>
      <c r="BS2387"/>
      <c r="BT2387" t="inlineStr">
        <is>
          <t>--</t>
        </is>
      </c>
      <c r="BU2387"/>
      <c r="BV2387"/>
      <c r="BW2387"/>
      <c r="BX2387"/>
      <c r="BY2387"/>
      <c r="BZ2387"/>
      <c r="CA2387"/>
      <c r="CB2387"/>
      <c r="CC2387"/>
      <c r="CD2387"/>
      <c r="CE2387"/>
      <c r="CF2387"/>
      <c r="CG2387"/>
      <c r="CH2387"/>
      <c r="CI2387" t="inlineStr">
        <is>
          <t xml:space="preserve"> AERATION// CONTR/FOLLOWED APHA STANDARD METHODS// </t>
        </is>
      </c>
      <c r="CJ2387" t="inlineStr">
        <is>
          <t xml:space="preserve">   AERATION// CONTR/FOLLOWED APHA STANDARD METHODS// </t>
        </is>
      </c>
      <c r="CK2387" t="inlineStr">
        <is>
          <t>Pickering,Q.H., C. Henderson, and A.E. Lemke</t>
        </is>
      </c>
      <c r="CL2387" t="n">
        <v>2893.0</v>
      </c>
      <c r="CM2387" t="inlineStr">
        <is>
          <t>The Toxicity of Organic Phosphorus Insecticides to Different Species of Warmwater Fishes</t>
        </is>
      </c>
      <c r="CN2387" t="inlineStr">
        <is>
          <t>Trans. Am. Fish. Soc.91:175-184</t>
        </is>
      </c>
      <c r="CO2387" t="n">
        <v>1962.0</v>
      </c>
      <c r="CP2387" t="inlineStr">
        <is>
          <t>Pickering,Q.H., C. Henderson, and A.E. Lemke (1962). The Toxicity of Organic Phosphorus Insecticides to Different Species of Warmwater Fishes. Trans. Am. Fish. Soc., 91, 175-184. doi:10.1577/1548-8659(1962)91[175:TTOOPI]2.0.CO;2. ECOREF#:2893</t>
        </is>
      </c>
    </row>
    <row r="2388">
      <c r="A2388" t="n">
        <v>2104645.0</v>
      </c>
      <c r="B2388" t="inlineStr">
        <is>
          <t xml:space="preserve">P-Phenylphosphonothioic acid O-ethyl O-(4-nitrophenyl) ester </t>
        </is>
      </c>
      <c r="C2388"/>
      <c r="D2388" t="inlineStr">
        <is>
          <t>Measured</t>
        </is>
      </c>
      <c r="E2388" t="inlineStr">
        <is>
          <t>Not coded</t>
        </is>
      </c>
      <c r="F2388"/>
      <c r="G2388" t="n">
        <v>97.0</v>
      </c>
      <c r="H2388"/>
      <c r="I2388"/>
      <c r="J2388"/>
      <c r="K2388"/>
      <c r="L2388" t="inlineStr">
        <is>
          <t>Pimephales promelas</t>
        </is>
      </c>
      <c r="M2388" t="inlineStr">
        <is>
          <t>Fathead Minnow</t>
        </is>
      </c>
      <c r="N2388"/>
      <c r="O2388"/>
      <c r="P2388" t="n">
        <v>30.0</v>
      </c>
      <c r="Q2388"/>
      <c r="R2388"/>
      <c r="S2388"/>
      <c r="T2388"/>
      <c r="U2388" t="inlineStr">
        <is>
          <t>Day(s)</t>
        </is>
      </c>
      <c r="V2388" t="inlineStr">
        <is>
          <t>Flow-through</t>
        </is>
      </c>
      <c r="W2388" t="inlineStr">
        <is>
          <t>Fresh water</t>
        </is>
      </c>
      <c r="X2388" t="inlineStr">
        <is>
          <t>Lab</t>
        </is>
      </c>
      <c r="Y2388"/>
      <c r="Z2388" t="inlineStr">
        <is>
          <t>Active ingredient</t>
        </is>
      </c>
      <c r="AA2388"/>
      <c r="AB2388" t="n">
        <v>0.0786</v>
      </c>
      <c r="AC2388"/>
      <c r="AD2388" t="n">
        <v>0.0648</v>
      </c>
      <c r="AE2388"/>
      <c r="AF2388" t="n">
        <v>0.0953</v>
      </c>
      <c r="AG2388" t="inlineStr">
        <is>
          <t>AI mg/L</t>
        </is>
      </c>
      <c r="AH2388"/>
      <c r="AI2388"/>
      <c r="AJ2388"/>
      <c r="AK2388"/>
      <c r="AL2388"/>
      <c r="AM2388"/>
      <c r="AN2388"/>
      <c r="AO2388"/>
      <c r="AP2388"/>
      <c r="AQ2388"/>
      <c r="AR2388"/>
      <c r="AS2388"/>
      <c r="AT2388"/>
      <c r="AU2388"/>
      <c r="AV2388"/>
      <c r="AW2388"/>
      <c r="AX2388" t="inlineStr">
        <is>
          <t>Mortality</t>
        </is>
      </c>
      <c r="AY2388" t="inlineStr">
        <is>
          <t>Mortality</t>
        </is>
      </c>
      <c r="AZ2388" t="inlineStr">
        <is>
          <t>LC50</t>
        </is>
      </c>
      <c r="BA2388"/>
      <c r="BB2388" t="n">
        <v>4.0</v>
      </c>
      <c r="BC2388"/>
      <c r="BD2388"/>
      <c r="BE2388"/>
      <c r="BF2388"/>
      <c r="BG2388" t="inlineStr">
        <is>
          <t>Day(s)</t>
        </is>
      </c>
      <c r="BH2388" t="inlineStr">
        <is>
          <t>Pure</t>
        </is>
      </c>
      <c r="BI2388" t="inlineStr">
        <is>
          <t>DTXSID7022174</t>
        </is>
      </c>
      <c r="BJ2388"/>
      <c r="BK2388"/>
      <c r="BL2388"/>
      <c r="BM2388"/>
      <c r="BN2388"/>
      <c r="BO2388"/>
      <c r="BP2388"/>
      <c r="BQ2388"/>
      <c r="BR2388"/>
      <c r="BS2388"/>
      <c r="BT2388" t="inlineStr">
        <is>
          <t>--</t>
        </is>
      </c>
      <c r="BU2388"/>
      <c r="BV2388"/>
      <c r="BW2388"/>
      <c r="BX2388"/>
      <c r="BY2388"/>
      <c r="BZ2388"/>
      <c r="CA2388"/>
      <c r="CB2388"/>
      <c r="CC2388"/>
      <c r="CD2388"/>
      <c r="CE2388"/>
      <c r="CF2388"/>
      <c r="CG2388"/>
      <c r="CH2388"/>
      <c r="CI2388" t="inlineStr">
        <is>
          <t xml:space="preserve"> Affected fish lost equilibrium prior to death.  Acetone was used as a solvent to increase the amount of chemical in the water.  The  72-hr data were omitted due to sample contami- nations.  Measured concentrations were from 36 to 47% of </t>
        </is>
      </c>
      <c r="CJ2388" t="inlineStr">
        <is>
          <t xml:space="preserve">   Affected fish lost equilibrium prior to death.  Acetone was used as a solvent to increase the amount of chemical in the water.  The  72-hr data were omitted due to sample contami- nations.  Measured concentrations were from 36 to 47% of </t>
        </is>
      </c>
      <c r="CK2388" t="inlineStr">
        <is>
          <t>Geiger,D.L., L.T. Brooke, and D.J. Call</t>
        </is>
      </c>
      <c r="CL2388" t="n">
        <v>3217.0</v>
      </c>
      <c r="CM2388" t="inlineStr">
        <is>
          <t>Acute Toxicities of Organic Chemicals to Fathead Minnows (Pimephales promelas), Volume V</t>
        </is>
      </c>
      <c r="CN2388" t="inlineStr">
        <is>
          <t>Center for Lake Superior Environmental Studies, University of Wisconsin, Superior, WI:332 p.</t>
        </is>
      </c>
      <c r="CO2388" t="n">
        <v>1990.0</v>
      </c>
      <c r="CP2388" t="inlineStr">
        <is>
          <t>Geiger,D.L., L.T. Brooke, and D.J. Call (1990). Acute Toxicities of Organic Chemicals to Fathead Minnows (Pimephales promelas), Volume V. Center for Lake Superior Environmental Studies, University of Wisconsin, Superior, WI, 332 p. ECOREF#:3217</t>
        </is>
      </c>
    </row>
    <row r="2389">
      <c r="A2389" t="n">
        <v>2104645.0</v>
      </c>
      <c r="B2389" t="inlineStr">
        <is>
          <t xml:space="preserve">P-Phenylphosphonothioic acid O-ethyl O-(4-nitrophenyl) ester </t>
        </is>
      </c>
      <c r="C2389" t="inlineStr">
        <is>
          <t>Technical grade, technical product, technical formulation</t>
        </is>
      </c>
      <c r="D2389" t="inlineStr">
        <is>
          <t>Unmeasured</t>
        </is>
      </c>
      <c r="E2389" t="inlineStr">
        <is>
          <t>Not coded</t>
        </is>
      </c>
      <c r="F2389"/>
      <c r="G2389" t="n">
        <v>100.0</v>
      </c>
      <c r="H2389"/>
      <c r="I2389"/>
      <c r="J2389"/>
      <c r="K2389"/>
      <c r="L2389" t="inlineStr">
        <is>
          <t>Pimephales promelas</t>
        </is>
      </c>
      <c r="M2389" t="inlineStr">
        <is>
          <t>Fathead Minnow</t>
        </is>
      </c>
      <c r="N2389"/>
      <c r="O2389"/>
      <c r="P2389"/>
      <c r="Q2389"/>
      <c r="R2389"/>
      <c r="S2389"/>
      <c r="T2389"/>
      <c r="U2389"/>
      <c r="V2389" t="inlineStr">
        <is>
          <t>Static</t>
        </is>
      </c>
      <c r="W2389" t="inlineStr">
        <is>
          <t>Fresh water</t>
        </is>
      </c>
      <c r="X2389" t="inlineStr">
        <is>
          <t>Lab</t>
        </is>
      </c>
      <c r="Y2389"/>
      <c r="Z2389" t="inlineStr">
        <is>
          <t>Active ingredient</t>
        </is>
      </c>
      <c r="AA2389"/>
      <c r="AB2389" t="n">
        <v>0.25</v>
      </c>
      <c r="AC2389"/>
      <c r="AD2389"/>
      <c r="AE2389"/>
      <c r="AF2389"/>
      <c r="AG2389" t="inlineStr">
        <is>
          <t>AI mg/L</t>
        </is>
      </c>
      <c r="AH2389"/>
      <c r="AI2389"/>
      <c r="AJ2389"/>
      <c r="AK2389"/>
      <c r="AL2389"/>
      <c r="AM2389"/>
      <c r="AN2389"/>
      <c r="AO2389"/>
      <c r="AP2389"/>
      <c r="AQ2389"/>
      <c r="AR2389"/>
      <c r="AS2389"/>
      <c r="AT2389"/>
      <c r="AU2389"/>
      <c r="AV2389"/>
      <c r="AW2389"/>
      <c r="AX2389" t="inlineStr">
        <is>
          <t>Mortality</t>
        </is>
      </c>
      <c r="AY2389" t="inlineStr">
        <is>
          <t>Mortality</t>
        </is>
      </c>
      <c r="AZ2389" t="inlineStr">
        <is>
          <t>LC50</t>
        </is>
      </c>
      <c r="BA2389"/>
      <c r="BB2389" t="n">
        <v>4.0</v>
      </c>
      <c r="BC2389"/>
      <c r="BD2389"/>
      <c r="BE2389"/>
      <c r="BF2389"/>
      <c r="BG2389" t="inlineStr">
        <is>
          <t>Day(s)</t>
        </is>
      </c>
      <c r="BH2389" t="inlineStr">
        <is>
          <t>Pure</t>
        </is>
      </c>
      <c r="BI2389" t="inlineStr">
        <is>
          <t>DTXSID7022174</t>
        </is>
      </c>
      <c r="BJ2389" t="inlineStr">
        <is>
          <t>10.1577/1548-8659(1962)91[175:TTOOPI]2.0.CO;2</t>
        </is>
      </c>
      <c r="BK2389"/>
      <c r="BL2389"/>
      <c r="BM2389"/>
      <c r="BN2389"/>
      <c r="BO2389"/>
      <c r="BP2389"/>
      <c r="BQ2389"/>
      <c r="BR2389"/>
      <c r="BS2389"/>
      <c r="BT2389" t="inlineStr">
        <is>
          <t>--</t>
        </is>
      </c>
      <c r="BU2389"/>
      <c r="BV2389"/>
      <c r="BW2389"/>
      <c r="BX2389"/>
      <c r="BY2389"/>
      <c r="BZ2389"/>
      <c r="CA2389"/>
      <c r="CB2389"/>
      <c r="CC2389"/>
      <c r="CD2389"/>
      <c r="CE2389"/>
      <c r="CF2389"/>
      <c r="CG2389"/>
      <c r="CH2389"/>
      <c r="CI2389" t="inlineStr">
        <is>
          <t xml:space="preserve"> AERATION// CONTR/FOLLOWED APHA STANDARD METHODS// CARRIER/ ACETONE// </t>
        </is>
      </c>
      <c r="CJ2389" t="inlineStr">
        <is>
          <t xml:space="preserve">   AERATION// CONTR/FOLLOWED APHA STANDARD METHODS// CARRIER/ ACETONE// </t>
        </is>
      </c>
      <c r="CK2389" t="inlineStr">
        <is>
          <t>Pickering,Q.H., C. Henderson, and A.E. Lemke</t>
        </is>
      </c>
      <c r="CL2389" t="n">
        <v>2893.0</v>
      </c>
      <c r="CM2389" t="inlineStr">
        <is>
          <t>The Toxicity of Organic Phosphorus Insecticides to Different Species of Warmwater Fishes</t>
        </is>
      </c>
      <c r="CN2389" t="inlineStr">
        <is>
          <t>Trans. Am. Fish. Soc.91:175-184</t>
        </is>
      </c>
      <c r="CO2389" t="n">
        <v>1962.0</v>
      </c>
      <c r="CP2389" t="inlineStr">
        <is>
          <t>Pickering,Q.H., C. Henderson, and A.E. Lemke (1962). The Toxicity of Organic Phosphorus Insecticides to Different Species of Warmwater Fishes. Trans. Am. Fish. Soc., 91, 175-184. doi:10.1577/1548-8659(1962)91[175:TTOOPI]2.0.CO;2. ECOREF#:2893</t>
        </is>
      </c>
    </row>
    <row r="2390">
      <c r="A2390" t="n">
        <v>2104645.0</v>
      </c>
      <c r="B2390" t="inlineStr">
        <is>
          <t xml:space="preserve">P-Phenylphosphonothioic acid O-ethyl O-(4-nitrophenyl) ester </t>
        </is>
      </c>
      <c r="C2390"/>
      <c r="D2390" t="inlineStr">
        <is>
          <t>Measured</t>
        </is>
      </c>
      <c r="E2390" t="inlineStr">
        <is>
          <t>Not coded</t>
        </is>
      </c>
      <c r="F2390"/>
      <c r="G2390" t="n">
        <v>99.5</v>
      </c>
      <c r="H2390"/>
      <c r="I2390"/>
      <c r="J2390"/>
      <c r="K2390"/>
      <c r="L2390" t="inlineStr">
        <is>
          <t>Pimephales promelas</t>
        </is>
      </c>
      <c r="M2390" t="inlineStr">
        <is>
          <t>Fathead Minnow</t>
        </is>
      </c>
      <c r="N2390"/>
      <c r="O2390"/>
      <c r="P2390"/>
      <c r="Q2390"/>
      <c r="R2390"/>
      <c r="S2390"/>
      <c r="T2390"/>
      <c r="U2390"/>
      <c r="V2390" t="inlineStr">
        <is>
          <t>Flow-through</t>
        </is>
      </c>
      <c r="W2390" t="inlineStr">
        <is>
          <t>Fresh water</t>
        </is>
      </c>
      <c r="X2390" t="inlineStr">
        <is>
          <t>Lab</t>
        </is>
      </c>
      <c r="Y2390"/>
      <c r="Z2390" t="inlineStr">
        <is>
          <t>Active ingredient</t>
        </is>
      </c>
      <c r="AA2390"/>
      <c r="AB2390" t="n">
        <v>0.11</v>
      </c>
      <c r="AC2390"/>
      <c r="AD2390"/>
      <c r="AE2390"/>
      <c r="AF2390"/>
      <c r="AG2390" t="inlineStr">
        <is>
          <t>AI mg/L</t>
        </is>
      </c>
      <c r="AH2390"/>
      <c r="AI2390"/>
      <c r="AJ2390"/>
      <c r="AK2390"/>
      <c r="AL2390"/>
      <c r="AM2390"/>
      <c r="AN2390"/>
      <c r="AO2390"/>
      <c r="AP2390"/>
      <c r="AQ2390"/>
      <c r="AR2390"/>
      <c r="AS2390"/>
      <c r="AT2390"/>
      <c r="AU2390"/>
      <c r="AV2390"/>
      <c r="AW2390"/>
      <c r="AX2390" t="inlineStr">
        <is>
          <t>Mortality</t>
        </is>
      </c>
      <c r="AY2390" t="inlineStr">
        <is>
          <t>Mortality</t>
        </is>
      </c>
      <c r="AZ2390" t="inlineStr">
        <is>
          <t>LC50</t>
        </is>
      </c>
      <c r="BA2390"/>
      <c r="BB2390" t="n">
        <v>4.0</v>
      </c>
      <c r="BC2390"/>
      <c r="BD2390"/>
      <c r="BE2390"/>
      <c r="BF2390"/>
      <c r="BG2390" t="inlineStr">
        <is>
          <t>Day(s)</t>
        </is>
      </c>
      <c r="BH2390" t="inlineStr">
        <is>
          <t>Pure</t>
        </is>
      </c>
      <c r="BI2390" t="inlineStr">
        <is>
          <t>DTXSID7022174</t>
        </is>
      </c>
      <c r="BJ2390" t="inlineStr">
        <is>
          <t>10.1007/BF01559050</t>
        </is>
      </c>
      <c r="BK2390"/>
      <c r="BL2390"/>
      <c r="BM2390"/>
      <c r="BN2390"/>
      <c r="BO2390"/>
      <c r="BP2390"/>
      <c r="BQ2390"/>
      <c r="BR2390"/>
      <c r="BS2390"/>
      <c r="BT2390" t="inlineStr">
        <is>
          <t>--</t>
        </is>
      </c>
      <c r="BU2390"/>
      <c r="BV2390"/>
      <c r="BW2390"/>
      <c r="BX2390"/>
      <c r="BY2390"/>
      <c r="BZ2390"/>
      <c r="CA2390"/>
      <c r="CB2390"/>
      <c r="CC2390"/>
      <c r="CD2390"/>
      <c r="CE2390"/>
      <c r="CF2390"/>
      <c r="CG2390"/>
      <c r="CH2390"/>
      <c r="CI2390" t="inlineStr">
        <is>
          <t xml:space="preserve"> CARRIER/ACETONE// CONTR/SOLVENT// FOLLOWED US FWS METHODS// </t>
        </is>
      </c>
      <c r="CJ2390" t="inlineStr">
        <is>
          <t xml:space="preserve">   CARRIER/ACETONE// CONTR/SOLVENT// FOLLOWED US FWS METHODS// </t>
        </is>
      </c>
      <c r="CK2390" t="inlineStr">
        <is>
          <t>Solon,J.M., and J.H. Nair III</t>
        </is>
      </c>
      <c r="CL2390" t="n">
        <v>605.0</v>
      </c>
      <c r="CM2390" t="inlineStr">
        <is>
          <t>The Effect of a Sublethal Concentration of LAS on the Acute Toxicity of Various Phosphate Pesticides to the Fathead Minnow (Pimephales promelas Rafinesque)</t>
        </is>
      </c>
      <c r="CN2390" t="inlineStr">
        <is>
          <t>Bull. Environ. Contam. Toxicol.5(5): 408-413</t>
        </is>
      </c>
      <c r="CO2390" t="n">
        <v>1970.0</v>
      </c>
      <c r="CP2390" t="inlineStr">
        <is>
          <t>Solon,J.M., and J.H. Nair III (1970). The Effect of a Sublethal Concentration of LAS on the Acute Toxicity of Various Phosphate Pesticides to the Fathead Minnow (Pimephales promelas Rafinesque). Bull. Environ. Contam. Toxicol., 5, (5), 408-413. doi:10.1007/BF01559050. ECOREF#:605</t>
        </is>
      </c>
    </row>
    <row r="2391">
      <c r="A2391" t="n">
        <v>2104645.0</v>
      </c>
      <c r="B2391" t="inlineStr">
        <is>
          <t xml:space="preserve">P-Phenylphosphonothioic acid O-ethyl O-(4-nitrophenyl) ester </t>
        </is>
      </c>
      <c r="C2391"/>
      <c r="D2391" t="inlineStr">
        <is>
          <t>Measured</t>
        </is>
      </c>
      <c r="E2391" t="inlineStr">
        <is>
          <t>Not coded</t>
        </is>
      </c>
      <c r="F2391"/>
      <c r="G2391" t="n">
        <v>97.0</v>
      </c>
      <c r="H2391"/>
      <c r="I2391"/>
      <c r="J2391"/>
      <c r="K2391"/>
      <c r="L2391" t="inlineStr">
        <is>
          <t>Pimephales promelas</t>
        </is>
      </c>
      <c r="M2391" t="inlineStr">
        <is>
          <t>Fathead Minnow</t>
        </is>
      </c>
      <c r="N2391"/>
      <c r="O2391"/>
      <c r="P2391"/>
      <c r="Q2391"/>
      <c r="R2391" t="n">
        <v>28.0</v>
      </c>
      <c r="S2391"/>
      <c r="T2391" t="n">
        <v>38.0</v>
      </c>
      <c r="U2391" t="inlineStr">
        <is>
          <t>Day(s)</t>
        </is>
      </c>
      <c r="V2391" t="inlineStr">
        <is>
          <t>Flow-through</t>
        </is>
      </c>
      <c r="W2391" t="inlineStr">
        <is>
          <t>Fresh water</t>
        </is>
      </c>
      <c r="X2391" t="inlineStr">
        <is>
          <t>Lab</t>
        </is>
      </c>
      <c r="Y2391" t="n">
        <v>6.0</v>
      </c>
      <c r="Z2391" t="inlineStr">
        <is>
          <t>Active ingredient</t>
        </is>
      </c>
      <c r="AA2391"/>
      <c r="AB2391" t="n">
        <v>0.079</v>
      </c>
      <c r="AC2391"/>
      <c r="AD2391" t="n">
        <v>0.065</v>
      </c>
      <c r="AE2391"/>
      <c r="AF2391" t="n">
        <v>0.095</v>
      </c>
      <c r="AG2391" t="inlineStr">
        <is>
          <t>AI mg/L</t>
        </is>
      </c>
      <c r="AH2391"/>
      <c r="AI2391"/>
      <c r="AJ2391"/>
      <c r="AK2391"/>
      <c r="AL2391"/>
      <c r="AM2391"/>
      <c r="AN2391"/>
      <c r="AO2391"/>
      <c r="AP2391"/>
      <c r="AQ2391"/>
      <c r="AR2391"/>
      <c r="AS2391"/>
      <c r="AT2391"/>
      <c r="AU2391"/>
      <c r="AV2391"/>
      <c r="AW2391"/>
      <c r="AX2391" t="inlineStr">
        <is>
          <t>Mortality</t>
        </is>
      </c>
      <c r="AY2391" t="inlineStr">
        <is>
          <t>Mortality</t>
        </is>
      </c>
      <c r="AZ2391" t="inlineStr">
        <is>
          <t>LC50</t>
        </is>
      </c>
      <c r="BA2391"/>
      <c r="BB2391" t="n">
        <v>4.0</v>
      </c>
      <c r="BC2391"/>
      <c r="BD2391"/>
      <c r="BE2391"/>
      <c r="BF2391"/>
      <c r="BG2391" t="inlineStr">
        <is>
          <t>Day(s)</t>
        </is>
      </c>
      <c r="BH2391" t="inlineStr">
        <is>
          <t>Pure</t>
        </is>
      </c>
      <c r="BI2391" t="inlineStr">
        <is>
          <t>DTXSID7022174</t>
        </is>
      </c>
      <c r="BJ2391"/>
      <c r="BK2391"/>
      <c r="BL2391"/>
      <c r="BM2391"/>
      <c r="BN2391"/>
      <c r="BO2391"/>
      <c r="BP2391"/>
      <c r="BQ2391"/>
      <c r="BR2391"/>
      <c r="BS2391"/>
      <c r="BT2391" t="inlineStr">
        <is>
          <t>--</t>
        </is>
      </c>
      <c r="BU2391"/>
      <c r="BV2391"/>
      <c r="BW2391"/>
      <c r="BX2391"/>
      <c r="BY2391"/>
      <c r="BZ2391"/>
      <c r="CA2391"/>
      <c r="CB2391"/>
      <c r="CC2391"/>
      <c r="CD2391"/>
      <c r="CE2391"/>
      <c r="CF2391"/>
      <c r="CG2391"/>
      <c r="CH2391"/>
      <c r="CI2391" t="inlineStr">
        <is>
          <t xml:space="preserve"> DNUM/6//DOSES/70.5/105/177/231/476 ug/L//TESTID/13//OEF/MIXTURE, ACUTE TO CHRONIC RATIO////</t>
        </is>
      </c>
      <c r="CJ2391" t="inlineStr">
        <is>
          <t xml:space="preserve">   DNUM/6//DOSES/70.5/105/177/231/476 ug/L//TESTID/13//OEF/MIXTURE, ACUTE TO CHRONIC RATIO////</t>
        </is>
      </c>
      <c r="CK2391" t="inlineStr">
        <is>
          <t>Call,D.J., S.H. Poirier, C.A. Lindberg, S.L. Harting, T.P. Markee, L.T. Brooke, N. Zarvan, and C.E. Northcott</t>
        </is>
      </c>
      <c r="CL2391" t="n">
        <v>14097.0</v>
      </c>
      <c r="CM2391" t="inlineStr">
        <is>
          <t>Toxicity of Selected Uncoupling and Acetylcholinesterase-Inhibiting Pesticides to the Fathead Minnow (Pimephales promelas)</t>
        </is>
      </c>
      <c r="CN2391" t="inlineStr">
        <is>
          <t>In: D.L.Weigmann (Ed.), Pesticides in Terrestrial and Aquatic Environments, Proc.Natl.Res.Conf., Virginia Polytechnic Inst.and State Univ., Blacksburg, VA:317-336</t>
        </is>
      </c>
      <c r="CO2391" t="n">
        <v>1989.0</v>
      </c>
      <c r="CP2391" t="inlineStr">
        <is>
          <t>Call,D.J., S.H. Poirier, C.A. Lindberg, S.L. Harting, T.P. Markee, L.T. Brooke, N. Zarvan, and C.E. Northcott (1989). Toxicity of Selected Uncoupling and Acetylcholinesterase-Inhibiting Pesticides to the Fathead Minnow (Pimephales promelas). In: D.L.Weigmann (Ed.), Pesticides in Terrestrial and Aquatic Environments, Proc.Natl.Res.Conf., Virginia Polytechnic Inst.and State Univ., Blacksburg, VA, 317-336. ECOREF#:14097</t>
        </is>
      </c>
    </row>
    <row r="2392">
      <c r="A2392" t="n">
        <v>2117115.0</v>
      </c>
      <c r="B2392" t="inlineStr">
        <is>
          <t>4-Pentyn-2-ol</t>
        </is>
      </c>
      <c r="C2392"/>
      <c r="D2392" t="inlineStr">
        <is>
          <t>Measured</t>
        </is>
      </c>
      <c r="E2392" t="inlineStr">
        <is>
          <t>Not coded</t>
        </is>
      </c>
      <c r="F2392"/>
      <c r="G2392" t="n">
        <v>99.0</v>
      </c>
      <c r="H2392"/>
      <c r="I2392"/>
      <c r="J2392"/>
      <c r="K2392"/>
      <c r="L2392" t="inlineStr">
        <is>
          <t>Pimephales promelas</t>
        </is>
      </c>
      <c r="M2392" t="inlineStr">
        <is>
          <t>Fathead Minnow</t>
        </is>
      </c>
      <c r="N2392"/>
      <c r="O2392"/>
      <c r="P2392" t="n">
        <v>30.0</v>
      </c>
      <c r="Q2392"/>
      <c r="R2392"/>
      <c r="S2392"/>
      <c r="T2392"/>
      <c r="U2392" t="inlineStr">
        <is>
          <t>Day(s)</t>
        </is>
      </c>
      <c r="V2392" t="inlineStr">
        <is>
          <t>Flow-through</t>
        </is>
      </c>
      <c r="W2392" t="inlineStr">
        <is>
          <t>Fresh water</t>
        </is>
      </c>
      <c r="X2392" t="inlineStr">
        <is>
          <t>Lab</t>
        </is>
      </c>
      <c r="Y2392"/>
      <c r="Z2392" t="inlineStr">
        <is>
          <t>Active ingredient</t>
        </is>
      </c>
      <c r="AA2392"/>
      <c r="AB2392" t="n">
        <v>35.1</v>
      </c>
      <c r="AC2392"/>
      <c r="AD2392" t="n">
        <v>32.2</v>
      </c>
      <c r="AE2392"/>
      <c r="AF2392" t="n">
        <v>38.2</v>
      </c>
      <c r="AG2392" t="inlineStr">
        <is>
          <t>AI mg/L</t>
        </is>
      </c>
      <c r="AH2392"/>
      <c r="AI2392"/>
      <c r="AJ2392"/>
      <c r="AK2392"/>
      <c r="AL2392"/>
      <c r="AM2392"/>
      <c r="AN2392"/>
      <c r="AO2392"/>
      <c r="AP2392"/>
      <c r="AQ2392"/>
      <c r="AR2392"/>
      <c r="AS2392"/>
      <c r="AT2392"/>
      <c r="AU2392"/>
      <c r="AV2392"/>
      <c r="AW2392"/>
      <c r="AX2392" t="inlineStr">
        <is>
          <t>Mortality</t>
        </is>
      </c>
      <c r="AY2392" t="inlineStr">
        <is>
          <t>Mortality</t>
        </is>
      </c>
      <c r="AZ2392" t="inlineStr">
        <is>
          <t>LC50</t>
        </is>
      </c>
      <c r="BA2392"/>
      <c r="BB2392" t="n">
        <v>4.0</v>
      </c>
      <c r="BC2392"/>
      <c r="BD2392"/>
      <c r="BE2392"/>
      <c r="BF2392"/>
      <c r="BG2392" t="inlineStr">
        <is>
          <t>Day(s)</t>
        </is>
      </c>
      <c r="BH2392" t="inlineStr">
        <is>
          <t>Pure</t>
        </is>
      </c>
      <c r="BI2392" t="inlineStr">
        <is>
          <t>DTXSID2022175</t>
        </is>
      </c>
      <c r="BJ2392"/>
      <c r="BK2392"/>
      <c r="BL2392"/>
      <c r="BM2392"/>
      <c r="BN2392"/>
      <c r="BO2392"/>
      <c r="BP2392"/>
      <c r="BQ2392"/>
      <c r="BR2392"/>
      <c r="BS2392"/>
      <c r="BT2392" t="inlineStr">
        <is>
          <t>--</t>
        </is>
      </c>
      <c r="BU2392"/>
      <c r="BV2392"/>
      <c r="BW2392"/>
      <c r="BX2392"/>
      <c r="BY2392"/>
      <c r="BZ2392"/>
      <c r="CA2392"/>
      <c r="CB2392"/>
      <c r="CC2392"/>
      <c r="CD2392"/>
      <c r="CE2392"/>
      <c r="CF2392"/>
      <c r="CG2392"/>
      <c r="CH2392"/>
      <c r="CI2392"/>
      <c r="CJ2392"/>
      <c r="CK2392" t="inlineStr">
        <is>
          <t>Geiger,D.L., D.J. Call, and L.T. Brooke</t>
        </is>
      </c>
      <c r="CL2392" t="n">
        <v>12859.0</v>
      </c>
      <c r="CM2392" t="inlineStr">
        <is>
          <t>Acute Toxicities of Organic Chemicals to Fathead Minnows (Pimephales promelas) Volume IV</t>
        </is>
      </c>
      <c r="CN2392" t="inlineStr">
        <is>
          <t>Center for Lake Superior Environmental Studies, University of Wisconsin, Superior, WI4:355 p.</t>
        </is>
      </c>
      <c r="CO2392" t="n">
        <v>1988.0</v>
      </c>
      <c r="CP2392" t="inlineStr">
        <is>
          <t>Geiger,D.L., D.J. Call, and L.T. Brooke (1988). Acute Toxicities of Organic Chemicals to Fathead Minnows (Pimephales promelas) Volume IV. Center for Lake Superior Environmental Studies, University of Wisconsin, Superior, WI, 4, 355 p. ECOREF#:12859</t>
        </is>
      </c>
    </row>
    <row r="2393">
      <c r="A2393" t="n">
        <v>2117115.0</v>
      </c>
      <c r="B2393" t="inlineStr">
        <is>
          <t>4-Pentyn-2-ol</t>
        </is>
      </c>
      <c r="C2393"/>
      <c r="D2393" t="inlineStr">
        <is>
          <t>Measured</t>
        </is>
      </c>
      <c r="E2393" t="inlineStr">
        <is>
          <t>Not coded</t>
        </is>
      </c>
      <c r="F2393" t="inlineStr">
        <is>
          <t>&gt;=</t>
        </is>
      </c>
      <c r="G2393" t="n">
        <v>95.0</v>
      </c>
      <c r="H2393"/>
      <c r="I2393"/>
      <c r="J2393"/>
      <c r="K2393"/>
      <c r="L2393" t="inlineStr">
        <is>
          <t>Pimephales promelas</t>
        </is>
      </c>
      <c r="M2393" t="inlineStr">
        <is>
          <t>Fathead Minnow</t>
        </is>
      </c>
      <c r="N2393" t="inlineStr">
        <is>
          <t>Juvenile</t>
        </is>
      </c>
      <c r="O2393"/>
      <c r="P2393"/>
      <c r="Q2393"/>
      <c r="R2393" t="n">
        <v>26.0</v>
      </c>
      <c r="S2393"/>
      <c r="T2393" t="n">
        <v>34.0</v>
      </c>
      <c r="U2393" t="inlineStr">
        <is>
          <t>Day(s)</t>
        </is>
      </c>
      <c r="V2393" t="inlineStr">
        <is>
          <t>Flow-through</t>
        </is>
      </c>
      <c r="W2393" t="inlineStr">
        <is>
          <t>Fresh water</t>
        </is>
      </c>
      <c r="X2393" t="inlineStr">
        <is>
          <t>Lab</t>
        </is>
      </c>
      <c r="Y2393"/>
      <c r="Z2393" t="inlineStr">
        <is>
          <t>Active ingredient</t>
        </is>
      </c>
      <c r="AA2393"/>
      <c r="AB2393" t="n">
        <v>35.1</v>
      </c>
      <c r="AC2393"/>
      <c r="AD2393"/>
      <c r="AE2393"/>
      <c r="AF2393"/>
      <c r="AG2393" t="inlineStr">
        <is>
          <t>AI mg/L</t>
        </is>
      </c>
      <c r="AH2393"/>
      <c r="AI2393"/>
      <c r="AJ2393"/>
      <c r="AK2393"/>
      <c r="AL2393"/>
      <c r="AM2393"/>
      <c r="AN2393"/>
      <c r="AO2393"/>
      <c r="AP2393"/>
      <c r="AQ2393"/>
      <c r="AR2393"/>
      <c r="AS2393"/>
      <c r="AT2393"/>
      <c r="AU2393"/>
      <c r="AV2393"/>
      <c r="AW2393"/>
      <c r="AX2393" t="inlineStr">
        <is>
          <t>Mortality</t>
        </is>
      </c>
      <c r="AY2393" t="inlineStr">
        <is>
          <t>Mortality</t>
        </is>
      </c>
      <c r="AZ2393" t="inlineStr">
        <is>
          <t>LC50</t>
        </is>
      </c>
      <c r="BA2393"/>
      <c r="BB2393" t="n">
        <v>4.0</v>
      </c>
      <c r="BC2393"/>
      <c r="BD2393"/>
      <c r="BE2393"/>
      <c r="BF2393"/>
      <c r="BG2393" t="inlineStr">
        <is>
          <t>Day(s)</t>
        </is>
      </c>
      <c r="BH2393" t="inlineStr">
        <is>
          <t>Pure</t>
        </is>
      </c>
      <c r="BI2393" t="inlineStr">
        <is>
          <t>DTXSID2022175</t>
        </is>
      </c>
      <c r="BJ2393" t="inlineStr">
        <is>
          <t>10.1002/etc.5620140920</t>
        </is>
      </c>
      <c r="BK2393"/>
      <c r="BL2393"/>
      <c r="BM2393"/>
      <c r="BN2393"/>
      <c r="BO2393"/>
      <c r="BP2393"/>
      <c r="BQ2393"/>
      <c r="BR2393"/>
      <c r="BS2393"/>
      <c r="BT2393" t="inlineStr">
        <is>
          <t>--</t>
        </is>
      </c>
      <c r="BU2393"/>
      <c r="BV2393"/>
      <c r="BW2393"/>
      <c r="BX2393"/>
      <c r="BY2393"/>
      <c r="BZ2393"/>
      <c r="CA2393"/>
      <c r="CB2393"/>
      <c r="CC2393"/>
      <c r="CD2393"/>
      <c r="CE2393"/>
      <c r="CF2393"/>
      <c r="CG2393"/>
      <c r="CH2393"/>
      <c r="CI2393"/>
      <c r="CJ2393"/>
      <c r="CK2393" t="inlineStr">
        <is>
          <t>Broderius,S.J., M.D. Kahl, and M.D. Hoglund</t>
        </is>
      </c>
      <c r="CL2393" t="n">
        <v>15031.0</v>
      </c>
      <c r="CM2393" t="inlineStr">
        <is>
          <t>Use of Joint Toxic Response to Define the Primary Mode of Toxic Action for Diverse Industrial Organic Chemicals</t>
        </is>
      </c>
      <c r="CN2393" t="inlineStr">
        <is>
          <t>Environ. Toxicol. Chem.14(9): 1591-1605</t>
        </is>
      </c>
      <c r="CO2393" t="n">
        <v>1995.0</v>
      </c>
      <c r="CP2393" t="inlineStr">
        <is>
          <t>Broderius,S.J., M.D. Kahl, and M.D. Hoglund (1995). Use of Joint Toxic Response to Define the Primary Mode of Toxic Action for Diverse Industrial Organic Chemicals. Environ. Toxicol. Chem., 14, (9), 1591-1605. doi:10.1002/etc.5620140920. ECOREF#:15031</t>
        </is>
      </c>
    </row>
    <row r="2394">
      <c r="A2394" t="n">
        <v>2117115.0</v>
      </c>
      <c r="B2394" t="inlineStr">
        <is>
          <t>4-Pentyn-2-ol</t>
        </is>
      </c>
      <c r="C2394"/>
      <c r="D2394" t="inlineStr">
        <is>
          <t>Measured</t>
        </is>
      </c>
      <c r="E2394" t="inlineStr">
        <is>
          <t>Not coded</t>
        </is>
      </c>
      <c r="F2394" t="inlineStr">
        <is>
          <t>&gt;=</t>
        </is>
      </c>
      <c r="G2394" t="n">
        <v>95.0</v>
      </c>
      <c r="H2394"/>
      <c r="I2394"/>
      <c r="J2394"/>
      <c r="K2394"/>
      <c r="L2394" t="inlineStr">
        <is>
          <t>Pimephales promelas</t>
        </is>
      </c>
      <c r="M2394" t="inlineStr">
        <is>
          <t>Fathead Minnow</t>
        </is>
      </c>
      <c r="N2394" t="inlineStr">
        <is>
          <t>Juvenile</t>
        </is>
      </c>
      <c r="O2394"/>
      <c r="P2394"/>
      <c r="Q2394"/>
      <c r="R2394" t="n">
        <v>29.0</v>
      </c>
      <c r="S2394"/>
      <c r="T2394" t="n">
        <v>33.0</v>
      </c>
      <c r="U2394" t="inlineStr">
        <is>
          <t>Day(s)</t>
        </is>
      </c>
      <c r="V2394" t="inlineStr">
        <is>
          <t>Flow-through</t>
        </is>
      </c>
      <c r="W2394" t="inlineStr">
        <is>
          <t>Fresh water</t>
        </is>
      </c>
      <c r="X2394" t="inlineStr">
        <is>
          <t>Lab</t>
        </is>
      </c>
      <c r="Y2394"/>
      <c r="Z2394" t="inlineStr">
        <is>
          <t>Active ingredient</t>
        </is>
      </c>
      <c r="AA2394"/>
      <c r="AB2394" t="n">
        <v>35.1</v>
      </c>
      <c r="AC2394"/>
      <c r="AD2394" t="n">
        <v>32.2</v>
      </c>
      <c r="AE2394"/>
      <c r="AF2394" t="n">
        <v>38.2</v>
      </c>
      <c r="AG2394" t="inlineStr">
        <is>
          <t>AI mg/L</t>
        </is>
      </c>
      <c r="AH2394"/>
      <c r="AI2394"/>
      <c r="AJ2394"/>
      <c r="AK2394"/>
      <c r="AL2394"/>
      <c r="AM2394"/>
      <c r="AN2394"/>
      <c r="AO2394"/>
      <c r="AP2394"/>
      <c r="AQ2394"/>
      <c r="AR2394"/>
      <c r="AS2394"/>
      <c r="AT2394"/>
      <c r="AU2394"/>
      <c r="AV2394"/>
      <c r="AW2394"/>
      <c r="AX2394" t="inlineStr">
        <is>
          <t>Mortality</t>
        </is>
      </c>
      <c r="AY2394" t="inlineStr">
        <is>
          <t>Mortality</t>
        </is>
      </c>
      <c r="AZ2394" t="inlineStr">
        <is>
          <t>LC50</t>
        </is>
      </c>
      <c r="BA2394"/>
      <c r="BB2394" t="n">
        <v>4.0</v>
      </c>
      <c r="BC2394"/>
      <c r="BD2394"/>
      <c r="BE2394"/>
      <c r="BF2394"/>
      <c r="BG2394" t="inlineStr">
        <is>
          <t>Day(s)</t>
        </is>
      </c>
      <c r="BH2394" t="inlineStr">
        <is>
          <t>Pure</t>
        </is>
      </c>
      <c r="BI2394" t="inlineStr">
        <is>
          <t>DTXSID2022175</t>
        </is>
      </c>
      <c r="BJ2394" t="inlineStr">
        <is>
          <t>10.3109/00498258909042295</t>
        </is>
      </c>
      <c r="BK2394"/>
      <c r="BL2394"/>
      <c r="BM2394"/>
      <c r="BN2394"/>
      <c r="BO2394"/>
      <c r="BP2394"/>
      <c r="BQ2394"/>
      <c r="BR2394"/>
      <c r="BS2394"/>
      <c r="BT2394" t="inlineStr">
        <is>
          <t>--</t>
        </is>
      </c>
      <c r="BU2394"/>
      <c r="BV2394"/>
      <c r="BW2394"/>
      <c r="BX2394"/>
      <c r="BY2394"/>
      <c r="BZ2394"/>
      <c r="CA2394"/>
      <c r="CB2394"/>
      <c r="CC2394"/>
      <c r="CD2394"/>
      <c r="CE2394"/>
      <c r="CF2394"/>
      <c r="CG2394"/>
      <c r="CH2394"/>
      <c r="CI2394"/>
      <c r="CJ2394"/>
      <c r="CK2394" t="inlineStr">
        <is>
          <t>Veith,G.D., R.L. Lipnick, and C.L. Russom</t>
        </is>
      </c>
      <c r="CL2394" t="n">
        <v>2721.0</v>
      </c>
      <c r="CM2394" t="inlineStr">
        <is>
          <t>The Toxicity of Acetylenic Alcohols to the Fathead Minnow, Pimephales promelas: Narcosis and Proelectrophile Activation</t>
        </is>
      </c>
      <c r="CN2394" t="inlineStr">
        <is>
          <t>Xenobiotica19(5): 555-565</t>
        </is>
      </c>
      <c r="CO2394" t="n">
        <v>1989.0</v>
      </c>
      <c r="CP2394" t="inlineStr">
        <is>
          <t>Veith,G.D., R.L. Lipnick, and C.L. Russom (1989). The Toxicity of Acetylenic Alcohols to the Fathead Minnow, Pimephales promelas: Narcosis and Proelectrophile Activation. Xenobiotica, 19, (5), 555-565. doi:10.3109/00498258909042295. ECOREF#:2721</t>
        </is>
      </c>
    </row>
    <row r="2395">
      <c r="A2395" t="n">
        <v>2138229.0</v>
      </c>
      <c r="B2395" t="inlineStr">
        <is>
          <t>4-Chlorocatechol</t>
        </is>
      </c>
      <c r="C2395"/>
      <c r="D2395" t="inlineStr">
        <is>
          <t>Measured</t>
        </is>
      </c>
      <c r="E2395" t="inlineStr">
        <is>
          <t>Not reported</t>
        </is>
      </c>
      <c r="F2395"/>
      <c r="G2395"/>
      <c r="H2395"/>
      <c r="I2395" t="n">
        <v>90.0</v>
      </c>
      <c r="J2395"/>
      <c r="K2395" t="n">
        <v>95.0</v>
      </c>
      <c r="L2395" t="inlineStr">
        <is>
          <t>Pimephales promelas</t>
        </is>
      </c>
      <c r="M2395" t="inlineStr">
        <is>
          <t>Fathead Minnow</t>
        </is>
      </c>
      <c r="N2395"/>
      <c r="O2395"/>
      <c r="P2395" t="n">
        <v>31.0</v>
      </c>
      <c r="Q2395"/>
      <c r="R2395"/>
      <c r="S2395"/>
      <c r="T2395"/>
      <c r="U2395" t="inlineStr">
        <is>
          <t>Day(s)</t>
        </is>
      </c>
      <c r="V2395" t="inlineStr">
        <is>
          <t>Flow-through</t>
        </is>
      </c>
      <c r="W2395" t="inlineStr">
        <is>
          <t>Fresh water</t>
        </is>
      </c>
      <c r="X2395" t="inlineStr">
        <is>
          <t>Lab</t>
        </is>
      </c>
      <c r="Y2395"/>
      <c r="Z2395" t="inlineStr">
        <is>
          <t>Active ingredient</t>
        </is>
      </c>
      <c r="AA2395"/>
      <c r="AB2395" t="n">
        <v>1.58</v>
      </c>
      <c r="AC2395"/>
      <c r="AD2395" t="n">
        <v>1.42</v>
      </c>
      <c r="AE2395"/>
      <c r="AF2395" t="n">
        <v>1.75</v>
      </c>
      <c r="AG2395" t="inlineStr">
        <is>
          <t>AI mg/L</t>
        </is>
      </c>
      <c r="AH2395"/>
      <c r="AI2395"/>
      <c r="AJ2395"/>
      <c r="AK2395"/>
      <c r="AL2395"/>
      <c r="AM2395"/>
      <c r="AN2395"/>
      <c r="AO2395"/>
      <c r="AP2395"/>
      <c r="AQ2395"/>
      <c r="AR2395"/>
      <c r="AS2395"/>
      <c r="AT2395"/>
      <c r="AU2395"/>
      <c r="AV2395"/>
      <c r="AW2395"/>
      <c r="AX2395" t="inlineStr">
        <is>
          <t>Mortality</t>
        </is>
      </c>
      <c r="AY2395" t="inlineStr">
        <is>
          <t>Mortality</t>
        </is>
      </c>
      <c r="AZ2395" t="inlineStr">
        <is>
          <t>LC50</t>
        </is>
      </c>
      <c r="BA2395"/>
      <c r="BB2395" t="n">
        <v>4.0</v>
      </c>
      <c r="BC2395"/>
      <c r="BD2395"/>
      <c r="BE2395"/>
      <c r="BF2395"/>
      <c r="BG2395" t="inlineStr">
        <is>
          <t>Day(s)</t>
        </is>
      </c>
      <c r="BH2395"/>
      <c r="BI2395" t="inlineStr">
        <is>
          <t>DTXSID7022176</t>
        </is>
      </c>
      <c r="BJ2395"/>
      <c r="BK2395"/>
      <c r="BL2395" t="inlineStr">
        <is>
          <t>Acute</t>
        </is>
      </c>
      <c r="BM2395"/>
      <c r="BN2395"/>
      <c r="BO2395"/>
      <c r="BP2395"/>
      <c r="BQ2395"/>
      <c r="BR2395"/>
      <c r="BS2395"/>
      <c r="BT2395" t="inlineStr">
        <is>
          <t>--</t>
        </is>
      </c>
      <c r="BU2395"/>
      <c r="BV2395"/>
      <c r="BW2395"/>
      <c r="BX2395"/>
      <c r="BY2395"/>
      <c r="BZ2395"/>
      <c r="CA2395"/>
      <c r="CB2395"/>
      <c r="CC2395"/>
      <c r="CD2395"/>
      <c r="CE2395"/>
      <c r="CF2395"/>
      <c r="CG2395"/>
      <c r="CH2395"/>
      <c r="CI2395"/>
      <c r="CJ2395" t="inlineStr">
        <is>
          <t xml:space="preserve">SOURCE/US EPA ENVIRONMENTAL RESEARCH LABORATORY DULUTH AND THE UNIVERSITY OF WISCONSIN SUPERIOR//MEDIA/FILTERED LAKE SUPERIOR WATER OR DECHLORINATED CITY OF SUPERIOR WISCONSIN WATER//   </t>
        </is>
      </c>
      <c r="CK2395" t="inlineStr">
        <is>
          <t>Geiger,D.L., C.E. Northcott, D.J. Call, and L.T. Brooke</t>
        </is>
      </c>
      <c r="CL2395" t="n">
        <v>12447.0</v>
      </c>
      <c r="CM2395" t="inlineStr">
        <is>
          <t>Acute Toxicities of Organic Chemicals to Fathead Minnows (Pimephales promelas), Volume II</t>
        </is>
      </c>
      <c r="CN2395" t="inlineStr">
        <is>
          <t>Center for Lake Superior Environmental Studies, University of Wisconsin, Superior, WI:326 p.</t>
        </is>
      </c>
      <c r="CO2395" t="n">
        <v>1985.0</v>
      </c>
      <c r="CP2395" t="inlineStr">
        <is>
          <t>Geiger,D.L., C.E. Northcott, D.J. Call, and L.T. Brooke (1985). Acute Toxicities of Organic Chemicals to Fathead Minnows (Pimephales promelas), Volume II. Center for Lake Superior Environmental Studies, University of Wisconsin, Superior, WI, 326 p. ECOREF#:12447</t>
        </is>
      </c>
    </row>
    <row r="2396">
      <c r="A2396" t="n">
        <v>2150472.0</v>
      </c>
      <c r="B2396" t="inlineStr">
        <is>
          <t>2,4-Dihydroxybenzoic acid, Methyl ester</t>
        </is>
      </c>
      <c r="C2396"/>
      <c r="D2396" t="inlineStr">
        <is>
          <t>Measured</t>
        </is>
      </c>
      <c r="E2396" t="inlineStr">
        <is>
          <t>Not reported</t>
        </is>
      </c>
      <c r="F2396"/>
      <c r="G2396" t="n">
        <v>97.0</v>
      </c>
      <c r="H2396"/>
      <c r="I2396"/>
      <c r="J2396"/>
      <c r="K2396"/>
      <c r="L2396" t="inlineStr">
        <is>
          <t>Pimephales promelas</t>
        </is>
      </c>
      <c r="M2396" t="inlineStr">
        <is>
          <t>Fathead Minnow</t>
        </is>
      </c>
      <c r="N2396"/>
      <c r="O2396"/>
      <c r="P2396" t="n">
        <v>33.0</v>
      </c>
      <c r="Q2396"/>
      <c r="R2396"/>
      <c r="S2396"/>
      <c r="T2396"/>
      <c r="U2396" t="inlineStr">
        <is>
          <t>Day(s)</t>
        </is>
      </c>
      <c r="V2396" t="inlineStr">
        <is>
          <t>Flow-through</t>
        </is>
      </c>
      <c r="W2396" t="inlineStr">
        <is>
          <t>Fresh water</t>
        </is>
      </c>
      <c r="X2396" t="inlineStr">
        <is>
          <t>Lab</t>
        </is>
      </c>
      <c r="Y2396"/>
      <c r="Z2396" t="inlineStr">
        <is>
          <t>Active ingredient</t>
        </is>
      </c>
      <c r="AA2396"/>
      <c r="AB2396" t="n">
        <v>45.8</v>
      </c>
      <c r="AC2396"/>
      <c r="AD2396"/>
      <c r="AE2396"/>
      <c r="AF2396"/>
      <c r="AG2396" t="inlineStr">
        <is>
          <t>AI mg/L</t>
        </is>
      </c>
      <c r="AH2396"/>
      <c r="AI2396"/>
      <c r="AJ2396"/>
      <c r="AK2396"/>
      <c r="AL2396"/>
      <c r="AM2396"/>
      <c r="AN2396"/>
      <c r="AO2396"/>
      <c r="AP2396"/>
      <c r="AQ2396"/>
      <c r="AR2396"/>
      <c r="AS2396"/>
      <c r="AT2396"/>
      <c r="AU2396"/>
      <c r="AV2396"/>
      <c r="AW2396"/>
      <c r="AX2396" t="inlineStr">
        <is>
          <t>Mortality</t>
        </is>
      </c>
      <c r="AY2396" t="inlineStr">
        <is>
          <t>Mortality</t>
        </is>
      </c>
      <c r="AZ2396" t="inlineStr">
        <is>
          <t>LC50</t>
        </is>
      </c>
      <c r="BA2396"/>
      <c r="BB2396" t="n">
        <v>4.0</v>
      </c>
      <c r="BC2396"/>
      <c r="BD2396"/>
      <c r="BE2396"/>
      <c r="BF2396"/>
      <c r="BG2396" t="inlineStr">
        <is>
          <t>Day(s)</t>
        </is>
      </c>
      <c r="BH2396"/>
      <c r="BI2396" t="inlineStr">
        <is>
          <t>DTXSID2022177</t>
        </is>
      </c>
      <c r="BJ2396"/>
      <c r="BK2396"/>
      <c r="BL2396" t="inlineStr">
        <is>
          <t>Acute</t>
        </is>
      </c>
      <c r="BM2396"/>
      <c r="BN2396"/>
      <c r="BO2396"/>
      <c r="BP2396"/>
      <c r="BQ2396"/>
      <c r="BR2396"/>
      <c r="BS2396"/>
      <c r="BT2396" t="inlineStr">
        <is>
          <t>--</t>
        </is>
      </c>
      <c r="BU2396"/>
      <c r="BV2396"/>
      <c r="BW2396"/>
      <c r="BX2396"/>
      <c r="BY2396"/>
      <c r="BZ2396"/>
      <c r="CA2396"/>
      <c r="CB2396"/>
      <c r="CC2396"/>
      <c r="CD2396"/>
      <c r="CE2396"/>
      <c r="CF2396"/>
      <c r="CG2396"/>
      <c r="CH2396"/>
      <c r="CI2396"/>
      <c r="CJ2396" t="inlineStr">
        <is>
          <t xml:space="preserve">SOURCE/US EPA ENVIRONMENTAL RESEARCH LABORATORY DULUTH AND THE UNIVERSITY OF WISCONSIN SUPERIOR//MEDIA/FILTERED LAKE SUPERIOR WATER OR DECHLORINATED CITY OF SUPERIOR WISCONSIN WATER//   </t>
        </is>
      </c>
      <c r="CK2396" t="inlineStr">
        <is>
          <t>Geiger,D.L., C.E. Northcott, D.J. Call, and L.T. Brooke</t>
        </is>
      </c>
      <c r="CL2396" t="n">
        <v>12447.0</v>
      </c>
      <c r="CM2396" t="inlineStr">
        <is>
          <t>Acute Toxicities of Organic Chemicals to Fathead Minnows (Pimephales promelas), Volume II</t>
        </is>
      </c>
      <c r="CN2396" t="inlineStr">
        <is>
          <t>Center for Lake Superior Environmental Studies, University of Wisconsin, Superior, WI:326 p.</t>
        </is>
      </c>
      <c r="CO2396" t="n">
        <v>1985.0</v>
      </c>
      <c r="CP2396" t="inlineStr">
        <is>
          <t>Geiger,D.L., C.E. Northcott, D.J. Call, and L.T. Brooke (1985). Acute Toxicities of Organic Chemicals to Fathead Minnows (Pimephales promelas), Volume II. Center for Lake Superior Environmental Studies, University of Wisconsin, Superior, WI, 326 p. ECOREF#:12447</t>
        </is>
      </c>
    </row>
    <row r="2397">
      <c r="A2397" t="n">
        <v>2150472.0</v>
      </c>
      <c r="B2397" t="inlineStr">
        <is>
          <t>2,4-Dihydroxybenzoic acid, Methyl ester</t>
        </is>
      </c>
      <c r="C2397"/>
      <c r="D2397" t="inlineStr">
        <is>
          <t>Measured</t>
        </is>
      </c>
      <c r="E2397" t="inlineStr">
        <is>
          <t>Not coded</t>
        </is>
      </c>
      <c r="F2397"/>
      <c r="G2397" t="n">
        <v>97.0</v>
      </c>
      <c r="H2397"/>
      <c r="I2397"/>
      <c r="J2397"/>
      <c r="K2397"/>
      <c r="L2397" t="inlineStr">
        <is>
          <t>Pimephales promelas</t>
        </is>
      </c>
      <c r="M2397" t="inlineStr">
        <is>
          <t>Fathead Minnow</t>
        </is>
      </c>
      <c r="N2397"/>
      <c r="O2397"/>
      <c r="P2397"/>
      <c r="Q2397"/>
      <c r="R2397" t="n">
        <v>31.0</v>
      </c>
      <c r="S2397"/>
      <c r="T2397" t="n">
        <v>35.0</v>
      </c>
      <c r="U2397" t="inlineStr">
        <is>
          <t>Day(s)</t>
        </is>
      </c>
      <c r="V2397" t="inlineStr">
        <is>
          <t>Flow-through</t>
        </is>
      </c>
      <c r="W2397" t="inlineStr">
        <is>
          <t>Fresh water</t>
        </is>
      </c>
      <c r="X2397" t="inlineStr">
        <is>
          <t>Lab</t>
        </is>
      </c>
      <c r="Y2397"/>
      <c r="Z2397" t="inlineStr">
        <is>
          <t>Active ingredient</t>
        </is>
      </c>
      <c r="AA2397"/>
      <c r="AB2397" t="n">
        <v>38.5</v>
      </c>
      <c r="AC2397"/>
      <c r="AD2397" t="n">
        <v>37.3</v>
      </c>
      <c r="AE2397"/>
      <c r="AF2397" t="n">
        <v>39.9</v>
      </c>
      <c r="AG2397" t="inlineStr">
        <is>
          <t>AI mg/L</t>
        </is>
      </c>
      <c r="AH2397"/>
      <c r="AI2397"/>
      <c r="AJ2397"/>
      <c r="AK2397"/>
      <c r="AL2397"/>
      <c r="AM2397"/>
      <c r="AN2397"/>
      <c r="AO2397"/>
      <c r="AP2397"/>
      <c r="AQ2397"/>
      <c r="AR2397"/>
      <c r="AS2397"/>
      <c r="AT2397"/>
      <c r="AU2397"/>
      <c r="AV2397"/>
      <c r="AW2397"/>
      <c r="AX2397" t="inlineStr">
        <is>
          <t>Mortality</t>
        </is>
      </c>
      <c r="AY2397" t="inlineStr">
        <is>
          <t>Mortality</t>
        </is>
      </c>
      <c r="AZ2397" t="inlineStr">
        <is>
          <t>LC50</t>
        </is>
      </c>
      <c r="BA2397"/>
      <c r="BB2397" t="n">
        <v>4.0</v>
      </c>
      <c r="BC2397"/>
      <c r="BD2397"/>
      <c r="BE2397"/>
      <c r="BF2397"/>
      <c r="BG2397" t="inlineStr">
        <is>
          <t>Day(s)</t>
        </is>
      </c>
      <c r="BH2397" t="inlineStr">
        <is>
          <t>Pure</t>
        </is>
      </c>
      <c r="BI2397" t="inlineStr">
        <is>
          <t>DTXSID2022177</t>
        </is>
      </c>
      <c r="BJ2397" t="inlineStr">
        <is>
          <t>10.1016/0143-1471(84)90081-3</t>
        </is>
      </c>
      <c r="BK2397"/>
      <c r="BL2397"/>
      <c r="BM2397"/>
      <c r="BN2397"/>
      <c r="BO2397"/>
      <c r="BP2397"/>
      <c r="BQ2397"/>
      <c r="BR2397"/>
      <c r="BS2397"/>
      <c r="BT2397" t="inlineStr">
        <is>
          <t>--</t>
        </is>
      </c>
      <c r="BU2397"/>
      <c r="BV2397"/>
      <c r="BW2397"/>
      <c r="BX2397"/>
      <c r="BY2397"/>
      <c r="BZ2397"/>
      <c r="CA2397"/>
      <c r="CB2397"/>
      <c r="CC2397"/>
      <c r="CD2397"/>
      <c r="CE2397"/>
      <c r="CF2397"/>
      <c r="CG2397"/>
      <c r="CH2397"/>
      <c r="CI2397" t="inlineStr">
        <is>
          <t xml:space="preserve"> NOT FED//LAKE SUPERIOR WATER// </t>
        </is>
      </c>
      <c r="CJ2397" t="inlineStr">
        <is>
          <t xml:space="preserve">   NOT FED//LAKE SUPERIOR WATER// </t>
        </is>
      </c>
      <c r="CK2397" t="inlineStr">
        <is>
          <t>Holcombe,G.W., G.L. Phipps, M.L. Knuth, and T. Felhaber</t>
        </is>
      </c>
      <c r="CL2397" t="n">
        <v>10954.0</v>
      </c>
      <c r="CM2397" t="inlineStr">
        <is>
          <t>The Acute Toxicity of Selected Substituted Phenols, Benzenes and Benzoic Acid Esters to Fathead Minnows Pimephales promelas</t>
        </is>
      </c>
      <c r="CN2397" t="inlineStr">
        <is>
          <t>Environ. Pollut. A.35(4): 367-381</t>
        </is>
      </c>
      <c r="CO2397" t="n">
        <v>1984.0</v>
      </c>
      <c r="CP2397" t="inlineStr">
        <is>
          <t>Holcombe,G.W., G.L. Phipps, M.L. Knuth, and T. Felhaber (1984). The Acute Toxicity of Selected Substituted Phenols, Benzenes and Benzoic Acid Esters to Fathead Minnows Pimephales promelas. Environ. Pollut. A., 35, (4), 367-381. doi:10.1016/0143-1471(84)90081-3. ECOREF#:10954</t>
        </is>
      </c>
    </row>
    <row r="2398">
      <c r="A2398" t="n">
        <v>2163793.0</v>
      </c>
      <c r="B2398" t="inlineStr">
        <is>
          <t>N,N-Dimethyl-N'-(octahydro-4,7-methano-1H-inden-5-yl)urea</t>
        </is>
      </c>
      <c r="C2398"/>
      <c r="D2398" t="inlineStr">
        <is>
          <t>Not reported</t>
        </is>
      </c>
      <c r="E2398" t="inlineStr">
        <is>
          <t>Not coded</t>
        </is>
      </c>
      <c r="F2398"/>
      <c r="G2398" t="n">
        <v>100.0</v>
      </c>
      <c r="H2398"/>
      <c r="I2398"/>
      <c r="J2398"/>
      <c r="K2398"/>
      <c r="L2398" t="inlineStr">
        <is>
          <t>Pimephales promelas</t>
        </is>
      </c>
      <c r="M2398" t="inlineStr">
        <is>
          <t>Fathead Minnow</t>
        </is>
      </c>
      <c r="N2398"/>
      <c r="O2398"/>
      <c r="P2398"/>
      <c r="Q2398"/>
      <c r="R2398"/>
      <c r="S2398"/>
      <c r="T2398"/>
      <c r="U2398"/>
      <c r="V2398" t="inlineStr">
        <is>
          <t>Static</t>
        </is>
      </c>
      <c r="W2398" t="inlineStr">
        <is>
          <t>Fresh water</t>
        </is>
      </c>
      <c r="X2398" t="inlineStr">
        <is>
          <t>Lab</t>
        </is>
      </c>
      <c r="Y2398"/>
      <c r="Z2398" t="inlineStr">
        <is>
          <t>Active ingredient</t>
        </is>
      </c>
      <c r="AA2398"/>
      <c r="AB2398" t="n">
        <v>32.0</v>
      </c>
      <c r="AC2398"/>
      <c r="AD2398" t="n">
        <v>23.0</v>
      </c>
      <c r="AE2398"/>
      <c r="AF2398" t="n">
        <v>44.0</v>
      </c>
      <c r="AG2398" t="inlineStr">
        <is>
          <t>AI mg/L</t>
        </is>
      </c>
      <c r="AH2398"/>
      <c r="AI2398"/>
      <c r="AJ2398"/>
      <c r="AK2398"/>
      <c r="AL2398"/>
      <c r="AM2398"/>
      <c r="AN2398"/>
      <c r="AO2398"/>
      <c r="AP2398"/>
      <c r="AQ2398"/>
      <c r="AR2398"/>
      <c r="AS2398"/>
      <c r="AT2398"/>
      <c r="AU2398"/>
      <c r="AV2398"/>
      <c r="AW2398"/>
      <c r="AX2398" t="inlineStr">
        <is>
          <t>Mortality</t>
        </is>
      </c>
      <c r="AY2398" t="inlineStr">
        <is>
          <t>Mortality</t>
        </is>
      </c>
      <c r="AZ2398" t="inlineStr">
        <is>
          <t>LC50</t>
        </is>
      </c>
      <c r="BA2398"/>
      <c r="BB2398" t="n">
        <v>4.0</v>
      </c>
      <c r="BC2398"/>
      <c r="BD2398"/>
      <c r="BE2398"/>
      <c r="BF2398"/>
      <c r="BG2398" t="inlineStr">
        <is>
          <t>Day(s)</t>
        </is>
      </c>
      <c r="BH2398" t="inlineStr">
        <is>
          <t>Pure</t>
        </is>
      </c>
      <c r="BI2398" t="inlineStr">
        <is>
          <t>DTXSID1020691</t>
        </is>
      </c>
      <c r="BJ2398"/>
      <c r="BK2398"/>
      <c r="BL2398"/>
      <c r="BM2398"/>
      <c r="BN2398"/>
      <c r="BO2398"/>
      <c r="BP2398"/>
      <c r="BQ2398"/>
      <c r="BR2398"/>
      <c r="BS2398"/>
      <c r="BT2398" t="inlineStr">
        <is>
          <t>--</t>
        </is>
      </c>
      <c r="BU2398"/>
      <c r="BV2398"/>
      <c r="BW2398"/>
      <c r="BX2398"/>
      <c r="BY2398"/>
      <c r="BZ2398"/>
      <c r="CA2398"/>
      <c r="CB2398"/>
      <c r="CC2398"/>
      <c r="CD2398"/>
      <c r="CE2398"/>
      <c r="CF2398"/>
      <c r="CG2398"/>
      <c r="CH2398"/>
      <c r="CI2398"/>
      <c r="CJ2398"/>
      <c r="CK2398" t="inlineStr">
        <is>
          <t>Mayer,F.L.,Jr., and M.R. Ellersieck</t>
        </is>
      </c>
      <c r="CL2398" t="n">
        <v>6797.0</v>
      </c>
      <c r="CM2398" t="inlineStr">
        <is>
          <t>Manual of Acute Toxicity: Interpretation and Data Base for 410 Chemicals and 66 Species of Freshwater Animals</t>
        </is>
      </c>
      <c r="CN2398" t="inlineStr">
        <is>
          <t>USDI Fish and Wildlife Service, Publication No.160, Washington, DC:505 p.</t>
        </is>
      </c>
      <c r="CO2398" t="n">
        <v>1986.0</v>
      </c>
      <c r="CP2398" t="inlineStr">
        <is>
          <t>Mayer,F.L.,Jr., and M.R. Ellersieck (1986). Manual of Acute Toxicity: Interpretation and Data Base for 410 Chemicals and 66 Species of Freshwater Animals. USDI Fish and Wildlife Service, Publication No.160, Washington, DC, 505 p. ECOREF#:6797</t>
        </is>
      </c>
    </row>
    <row r="2399">
      <c r="A2399" t="n">
        <v>2163806.0</v>
      </c>
      <c r="B2399" t="inlineStr">
        <is>
          <t>Methylarsonic acid, Monosodium salt</t>
        </is>
      </c>
      <c r="C2399"/>
      <c r="D2399" t="inlineStr">
        <is>
          <t>Chemical analysis reported</t>
        </is>
      </c>
      <c r="E2399" t="inlineStr">
        <is>
          <t>Not reported</t>
        </is>
      </c>
      <c r="F2399"/>
      <c r="G2399" t="n">
        <v>48.3</v>
      </c>
      <c r="H2399"/>
      <c r="I2399"/>
      <c r="J2399"/>
      <c r="K2399"/>
      <c r="L2399" t="inlineStr">
        <is>
          <t>Pimephales promelas</t>
        </is>
      </c>
      <c r="M2399" t="inlineStr">
        <is>
          <t>Fathead Minnow</t>
        </is>
      </c>
      <c r="N2399"/>
      <c r="O2399"/>
      <c r="P2399" t="n">
        <v>1.0</v>
      </c>
      <c r="Q2399"/>
      <c r="R2399"/>
      <c r="S2399"/>
      <c r="T2399"/>
      <c r="U2399" t="inlineStr">
        <is>
          <t>Year(s)</t>
        </is>
      </c>
      <c r="V2399" t="inlineStr">
        <is>
          <t>Static</t>
        </is>
      </c>
      <c r="W2399" t="inlineStr">
        <is>
          <t>Fresh water</t>
        </is>
      </c>
      <c r="X2399" t="inlineStr">
        <is>
          <t>Lab</t>
        </is>
      </c>
      <c r="Y2399" t="n">
        <v>10.0</v>
      </c>
      <c r="Z2399" t="inlineStr">
        <is>
          <t>Total</t>
        </is>
      </c>
      <c r="AA2399"/>
      <c r="AB2399" t="n">
        <v>550.0</v>
      </c>
      <c r="AC2399"/>
      <c r="AD2399" t="n">
        <v>488.0</v>
      </c>
      <c r="AE2399"/>
      <c r="AF2399" t="n">
        <v>620.0</v>
      </c>
      <c r="AG2399" t="inlineStr">
        <is>
          <t>AI mg/L</t>
        </is>
      </c>
      <c r="AH2399"/>
      <c r="AI2399"/>
      <c r="AJ2399"/>
      <c r="AK2399"/>
      <c r="AL2399"/>
      <c r="AM2399"/>
      <c r="AN2399"/>
      <c r="AO2399"/>
      <c r="AP2399"/>
      <c r="AQ2399"/>
      <c r="AR2399"/>
      <c r="AS2399"/>
      <c r="AT2399"/>
      <c r="AU2399"/>
      <c r="AV2399"/>
      <c r="AW2399"/>
      <c r="AX2399" t="inlineStr">
        <is>
          <t>Mortality</t>
        </is>
      </c>
      <c r="AY2399" t="inlineStr">
        <is>
          <t>Mortality</t>
        </is>
      </c>
      <c r="AZ2399" t="inlineStr">
        <is>
          <t>LC50</t>
        </is>
      </c>
      <c r="BA2399"/>
      <c r="BB2399" t="n">
        <v>4.0</v>
      </c>
      <c r="BC2399"/>
      <c r="BD2399"/>
      <c r="BE2399"/>
      <c r="BF2399"/>
      <c r="BG2399" t="inlineStr">
        <is>
          <t>Day(s)</t>
        </is>
      </c>
      <c r="BH2399"/>
      <c r="BI2399" t="inlineStr">
        <is>
          <t>DTXSID2025686</t>
        </is>
      </c>
      <c r="BJ2399"/>
      <c r="BK2399"/>
      <c r="BL2399"/>
      <c r="BM2399"/>
      <c r="BN2399"/>
      <c r="BO2399"/>
      <c r="BP2399"/>
      <c r="BQ2399"/>
      <c r="BR2399"/>
      <c r="BS2399"/>
      <c r="BT2399" t="inlineStr">
        <is>
          <t>--</t>
        </is>
      </c>
      <c r="BU2399"/>
      <c r="BV2399"/>
      <c r="BW2399"/>
      <c r="BX2399"/>
      <c r="BY2399"/>
      <c r="BZ2399"/>
      <c r="CA2399"/>
      <c r="CB2399"/>
      <c r="CC2399"/>
      <c r="CD2399"/>
      <c r="CE2399"/>
      <c r="CF2399"/>
      <c r="CG2399"/>
      <c r="CH2399"/>
      <c r="CI2399"/>
      <c r="CJ2399" t="inlineStr">
        <is>
          <t xml:space="preserve">SOURCE/OBTAINED FROM CULTURES AT THE U.S. FISH AND WILDLIFE SERVICE NATIONAL FISHERY RESEARCH LABORATORY//MEDIA/RECONSTITUTED SOFT WATER//   </t>
        </is>
      </c>
      <c r="CK2399" t="inlineStr">
        <is>
          <t>Skelly,J.R.</t>
        </is>
      </c>
      <c r="CL2399" t="n">
        <v>192150.0</v>
      </c>
      <c r="CM2399" t="inlineStr">
        <is>
          <t>Toxicity of 2-Sec-Butyl-4,6-Dinitrophenol (DINOSEB) and Monosodium Methanearsonate (MSMA), Individually and in a Mixture, to Channel Catfish (Ictalurus punctatus) and Fathead Minnows (Pimephales promealas)</t>
        </is>
      </c>
      <c r="CN2399" t="inlineStr">
        <is>
          <t>Environ. Toxicol. Chem.:623-628</t>
        </is>
      </c>
      <c r="CO2399" t="n">
        <v>1989.0</v>
      </c>
      <c r="CP2399" t="inlineStr">
        <is>
          <t>Skelly,J.R. (1989). Toxicity of 2-Sec-Butyl-4,6-Dinitrophenol (DINOSEB) and Monosodium Methanearsonate (MSMA), Individually and in a Mixture, to Channel Catfish (Ictalurus punctatus) and Fathead Minnows (Pimephales promealas). Environ. Toxicol. Chem., 623-628. ECOREF#:192150</t>
        </is>
      </c>
    </row>
    <row r="2400">
      <c r="A2400" t="n">
        <v>2163806.0</v>
      </c>
      <c r="B2400" t="inlineStr">
        <is>
          <t>Methylarsonic acid, Monosodium salt</t>
        </is>
      </c>
      <c r="C2400"/>
      <c r="D2400" t="inlineStr">
        <is>
          <t>Chemical analysis reported</t>
        </is>
      </c>
      <c r="E2400" t="inlineStr">
        <is>
          <t>Not reported</t>
        </is>
      </c>
      <c r="F2400"/>
      <c r="G2400" t="n">
        <v>35.19</v>
      </c>
      <c r="H2400"/>
      <c r="I2400"/>
      <c r="J2400"/>
      <c r="K2400"/>
      <c r="L2400" t="inlineStr">
        <is>
          <t>Pimephales promelas</t>
        </is>
      </c>
      <c r="M2400" t="inlineStr">
        <is>
          <t>Fathead Minnow</t>
        </is>
      </c>
      <c r="N2400"/>
      <c r="O2400"/>
      <c r="P2400" t="n">
        <v>1.0</v>
      </c>
      <c r="Q2400"/>
      <c r="R2400"/>
      <c r="S2400"/>
      <c r="T2400"/>
      <c r="U2400" t="inlineStr">
        <is>
          <t>Year(s)</t>
        </is>
      </c>
      <c r="V2400" t="inlineStr">
        <is>
          <t>Static</t>
        </is>
      </c>
      <c r="W2400" t="inlineStr">
        <is>
          <t>Fresh water</t>
        </is>
      </c>
      <c r="X2400" t="inlineStr">
        <is>
          <t>Lab</t>
        </is>
      </c>
      <c r="Y2400" t="n">
        <v>10.0</v>
      </c>
      <c r="Z2400" t="inlineStr">
        <is>
          <t>Total</t>
        </is>
      </c>
      <c r="AA2400"/>
      <c r="AB2400" t="n">
        <v>448.0</v>
      </c>
      <c r="AC2400"/>
      <c r="AD2400" t="n">
        <v>377.0</v>
      </c>
      <c r="AE2400"/>
      <c r="AF2400" t="n">
        <v>532.0</v>
      </c>
      <c r="AG2400" t="inlineStr">
        <is>
          <t>AI mg/L</t>
        </is>
      </c>
      <c r="AH2400"/>
      <c r="AI2400"/>
      <c r="AJ2400"/>
      <c r="AK2400"/>
      <c r="AL2400"/>
      <c r="AM2400"/>
      <c r="AN2400"/>
      <c r="AO2400"/>
      <c r="AP2400"/>
      <c r="AQ2400"/>
      <c r="AR2400"/>
      <c r="AS2400"/>
      <c r="AT2400"/>
      <c r="AU2400"/>
      <c r="AV2400"/>
      <c r="AW2400"/>
      <c r="AX2400" t="inlineStr">
        <is>
          <t>Mortality</t>
        </is>
      </c>
      <c r="AY2400" t="inlineStr">
        <is>
          <t>Mortality</t>
        </is>
      </c>
      <c r="AZ2400" t="inlineStr">
        <is>
          <t>LC50</t>
        </is>
      </c>
      <c r="BA2400"/>
      <c r="BB2400" t="n">
        <v>4.0</v>
      </c>
      <c r="BC2400"/>
      <c r="BD2400"/>
      <c r="BE2400"/>
      <c r="BF2400"/>
      <c r="BG2400" t="inlineStr">
        <is>
          <t>Day(s)</t>
        </is>
      </c>
      <c r="BH2400"/>
      <c r="BI2400" t="inlineStr">
        <is>
          <t>DTXSID2025686</t>
        </is>
      </c>
      <c r="BJ2400"/>
      <c r="BK2400"/>
      <c r="BL2400"/>
      <c r="BM2400"/>
      <c r="BN2400"/>
      <c r="BO2400"/>
      <c r="BP2400"/>
      <c r="BQ2400"/>
      <c r="BR2400"/>
      <c r="BS2400"/>
      <c r="BT2400" t="inlineStr">
        <is>
          <t>--</t>
        </is>
      </c>
      <c r="BU2400"/>
      <c r="BV2400"/>
      <c r="BW2400"/>
      <c r="BX2400"/>
      <c r="BY2400"/>
      <c r="BZ2400"/>
      <c r="CA2400"/>
      <c r="CB2400"/>
      <c r="CC2400"/>
      <c r="CD2400"/>
      <c r="CE2400"/>
      <c r="CF2400"/>
      <c r="CG2400"/>
      <c r="CH2400"/>
      <c r="CI2400"/>
      <c r="CJ2400" t="inlineStr">
        <is>
          <t xml:space="preserve">SOURCE/OBTAINED FROM CULTURES AT THE U.S. FISH AND WILDLIFE SERVICE NATIONAL FISHERY RESEARCH LABORATORY//MEDIA/RECONSTITUTED SOFT WATER//   </t>
        </is>
      </c>
      <c r="CK2400" t="inlineStr">
        <is>
          <t>Skelly,J.R.</t>
        </is>
      </c>
      <c r="CL2400" t="n">
        <v>192150.0</v>
      </c>
      <c r="CM2400" t="inlineStr">
        <is>
          <t>Toxicity of 2-Sec-Butyl-4,6-Dinitrophenol (DINOSEB) and Monosodium Methanearsonate (MSMA), Individually and in a Mixture, to Channel Catfish (Ictalurus punctatus) and Fathead Minnows (Pimephales promealas)</t>
        </is>
      </c>
      <c r="CN2400" t="inlineStr">
        <is>
          <t>Environ. Toxicol. Chem.:623-628</t>
        </is>
      </c>
      <c r="CO2400" t="n">
        <v>1989.0</v>
      </c>
      <c r="CP2400" t="inlineStr">
        <is>
          <t>Skelly,J.R. (1989). Toxicity of 2-Sec-Butyl-4,6-Dinitrophenol (DINOSEB) and Monosodium Methanearsonate (MSMA), Individually and in a Mixture, to Channel Catfish (Ictalurus punctatus) and Fathead Minnows (Pimephales promealas). Environ. Toxicol. Chem., 623-628. ECOREF#:192150</t>
        </is>
      </c>
    </row>
    <row r="2401">
      <c r="A2401" t="n">
        <v>2163806.0</v>
      </c>
      <c r="B2401" t="inlineStr">
        <is>
          <t>Methylarsonic acid, Monosodium salt</t>
        </is>
      </c>
      <c r="C2401"/>
      <c r="D2401" t="inlineStr">
        <is>
          <t>Not reported</t>
        </is>
      </c>
      <c r="E2401" t="inlineStr">
        <is>
          <t>Not coded</t>
        </is>
      </c>
      <c r="F2401"/>
      <c r="G2401" t="n">
        <v>34.8</v>
      </c>
      <c r="H2401"/>
      <c r="I2401"/>
      <c r="J2401"/>
      <c r="K2401"/>
      <c r="L2401" t="inlineStr">
        <is>
          <t>Pimephales promelas</t>
        </is>
      </c>
      <c r="M2401" t="inlineStr">
        <is>
          <t>Fathead Minnow</t>
        </is>
      </c>
      <c r="N2401"/>
      <c r="O2401"/>
      <c r="P2401"/>
      <c r="Q2401"/>
      <c r="R2401"/>
      <c r="S2401"/>
      <c r="T2401"/>
      <c r="U2401"/>
      <c r="V2401" t="inlineStr">
        <is>
          <t>Static</t>
        </is>
      </c>
      <c r="W2401" t="inlineStr">
        <is>
          <t>Fresh water</t>
        </is>
      </c>
      <c r="X2401" t="inlineStr">
        <is>
          <t>Lab</t>
        </is>
      </c>
      <c r="Y2401"/>
      <c r="Z2401" t="inlineStr">
        <is>
          <t>Total</t>
        </is>
      </c>
      <c r="AA2401"/>
      <c r="AB2401" t="n">
        <v>13.3</v>
      </c>
      <c r="AC2401"/>
      <c r="AD2401" t="n">
        <v>5.1</v>
      </c>
      <c r="AE2401"/>
      <c r="AF2401" t="n">
        <v>35.8</v>
      </c>
      <c r="AG2401" t="inlineStr">
        <is>
          <t>AI mg/L</t>
        </is>
      </c>
      <c r="AH2401"/>
      <c r="AI2401"/>
      <c r="AJ2401"/>
      <c r="AK2401"/>
      <c r="AL2401"/>
      <c r="AM2401"/>
      <c r="AN2401"/>
      <c r="AO2401"/>
      <c r="AP2401"/>
      <c r="AQ2401"/>
      <c r="AR2401"/>
      <c r="AS2401"/>
      <c r="AT2401"/>
      <c r="AU2401"/>
      <c r="AV2401"/>
      <c r="AW2401"/>
      <c r="AX2401" t="inlineStr">
        <is>
          <t>Mortality</t>
        </is>
      </c>
      <c r="AY2401" t="inlineStr">
        <is>
          <t>Mortality</t>
        </is>
      </c>
      <c r="AZ2401" t="inlineStr">
        <is>
          <t>LC50</t>
        </is>
      </c>
      <c r="BA2401"/>
      <c r="BB2401" t="n">
        <v>4.0</v>
      </c>
      <c r="BC2401"/>
      <c r="BD2401"/>
      <c r="BE2401"/>
      <c r="BF2401"/>
      <c r="BG2401" t="inlineStr">
        <is>
          <t>Day(s)</t>
        </is>
      </c>
      <c r="BH2401" t="inlineStr">
        <is>
          <t>Liquid concentrate</t>
        </is>
      </c>
      <c r="BI2401" t="inlineStr">
        <is>
          <t>DTXSID2025686</t>
        </is>
      </c>
      <c r="BJ2401"/>
      <c r="BK2401"/>
      <c r="BL2401"/>
      <c r="BM2401"/>
      <c r="BN2401"/>
      <c r="BO2401"/>
      <c r="BP2401"/>
      <c r="BQ2401"/>
      <c r="BR2401"/>
      <c r="BS2401"/>
      <c r="BT2401" t="inlineStr">
        <is>
          <t>--</t>
        </is>
      </c>
      <c r="BU2401"/>
      <c r="BV2401"/>
      <c r="BW2401"/>
      <c r="BX2401"/>
      <c r="BY2401"/>
      <c r="BZ2401"/>
      <c r="CA2401"/>
      <c r="CB2401"/>
      <c r="CC2401"/>
      <c r="CD2401"/>
      <c r="CE2401"/>
      <c r="CF2401"/>
      <c r="CG2401"/>
      <c r="CH2401"/>
      <c r="CI2401"/>
      <c r="CJ2401"/>
      <c r="CK2401" t="inlineStr">
        <is>
          <t>Mayer,F.L.,Jr., and M.R. Ellersieck</t>
        </is>
      </c>
      <c r="CL2401" t="n">
        <v>6797.0</v>
      </c>
      <c r="CM2401" t="inlineStr">
        <is>
          <t>Manual of Acute Toxicity: Interpretation and Data Base for 410 Chemicals and 66 Species of Freshwater Animals</t>
        </is>
      </c>
      <c r="CN2401" t="inlineStr">
        <is>
          <t>USDI Fish and Wildlife Service, Publication No.160, Washington, DC:505 p.</t>
        </is>
      </c>
      <c r="CO2401" t="n">
        <v>1986.0</v>
      </c>
      <c r="CP2401" t="inlineStr">
        <is>
          <t>Mayer,F.L.,Jr., and M.R. Ellersieck (1986). Manual of Acute Toxicity: Interpretation and Data Base for 410 Chemicals and 66 Species of Freshwater Animals. USDI Fish and Wildlife Service, Publication No.160, Washington, DC, 505 p. ECOREF#:6797</t>
        </is>
      </c>
    </row>
    <row r="2402">
      <c r="A2402" t="n">
        <v>2163806.0</v>
      </c>
      <c r="B2402" t="inlineStr">
        <is>
          <t>Methylarsonic acid, Monosodium salt</t>
        </is>
      </c>
      <c r="C2402"/>
      <c r="D2402" t="inlineStr">
        <is>
          <t>Unmeasured</t>
        </is>
      </c>
      <c r="E2402" t="inlineStr">
        <is>
          <t>Not coded</t>
        </is>
      </c>
      <c r="F2402"/>
      <c r="G2402" t="n">
        <v>48.3</v>
      </c>
      <c r="H2402"/>
      <c r="I2402"/>
      <c r="J2402"/>
      <c r="K2402"/>
      <c r="L2402" t="inlineStr">
        <is>
          <t>Pimephales promelas</t>
        </is>
      </c>
      <c r="M2402" t="inlineStr">
        <is>
          <t>Fathead Minnow</t>
        </is>
      </c>
      <c r="N2402"/>
      <c r="O2402"/>
      <c r="P2402" t="n">
        <v>1.0</v>
      </c>
      <c r="Q2402"/>
      <c r="R2402"/>
      <c r="S2402"/>
      <c r="T2402"/>
      <c r="U2402" t="inlineStr">
        <is>
          <t>Year(s)</t>
        </is>
      </c>
      <c r="V2402" t="inlineStr">
        <is>
          <t>Static</t>
        </is>
      </c>
      <c r="W2402" t="inlineStr">
        <is>
          <t>Fresh water</t>
        </is>
      </c>
      <c r="X2402" t="inlineStr">
        <is>
          <t>Lab</t>
        </is>
      </c>
      <c r="Y2402"/>
      <c r="Z2402" t="inlineStr">
        <is>
          <t>Active ingredient</t>
        </is>
      </c>
      <c r="AA2402"/>
      <c r="AB2402" t="n">
        <v>550.0</v>
      </c>
      <c r="AC2402"/>
      <c r="AD2402" t="n">
        <v>488.0</v>
      </c>
      <c r="AE2402"/>
      <c r="AF2402" t="n">
        <v>620.0</v>
      </c>
      <c r="AG2402" t="inlineStr">
        <is>
          <t>AI mg/L</t>
        </is>
      </c>
      <c r="AH2402"/>
      <c r="AI2402"/>
      <c r="AJ2402"/>
      <c r="AK2402"/>
      <c r="AL2402"/>
      <c r="AM2402"/>
      <c r="AN2402"/>
      <c r="AO2402"/>
      <c r="AP2402"/>
      <c r="AQ2402"/>
      <c r="AR2402"/>
      <c r="AS2402"/>
      <c r="AT2402"/>
      <c r="AU2402"/>
      <c r="AV2402"/>
      <c r="AW2402"/>
      <c r="AX2402" t="inlineStr">
        <is>
          <t>Mortality</t>
        </is>
      </c>
      <c r="AY2402" t="inlineStr">
        <is>
          <t>Mortality</t>
        </is>
      </c>
      <c r="AZ2402" t="inlineStr">
        <is>
          <t>LC50</t>
        </is>
      </c>
      <c r="BA2402"/>
      <c r="BB2402" t="n">
        <v>4.0</v>
      </c>
      <c r="BC2402"/>
      <c r="BD2402"/>
      <c r="BE2402"/>
      <c r="BF2402"/>
      <c r="BG2402" t="inlineStr">
        <is>
          <t>Day(s)</t>
        </is>
      </c>
      <c r="BH2402" t="inlineStr">
        <is>
          <t>Active ingredient</t>
        </is>
      </c>
      <c r="BI2402" t="inlineStr">
        <is>
          <t>DTXSID2025686</t>
        </is>
      </c>
      <c r="BJ2402"/>
      <c r="BK2402"/>
      <c r="BL2402"/>
      <c r="BM2402"/>
      <c r="BN2402"/>
      <c r="BO2402"/>
      <c r="BP2402"/>
      <c r="BQ2402"/>
      <c r="BR2402"/>
      <c r="BS2402"/>
      <c r="BT2402" t="inlineStr">
        <is>
          <t>--</t>
        </is>
      </c>
      <c r="BU2402"/>
      <c r="BV2402"/>
      <c r="BW2402"/>
      <c r="BX2402"/>
      <c r="BY2402"/>
      <c r="BZ2402"/>
      <c r="CA2402"/>
      <c r="CB2402"/>
      <c r="CC2402"/>
      <c r="CD2402"/>
      <c r="CE2402"/>
      <c r="CF2402"/>
      <c r="CG2402"/>
      <c r="CH2402"/>
      <c r="CI2402"/>
      <c r="CJ2402"/>
      <c r="CK2402" t="inlineStr">
        <is>
          <t>Skelley,J.R.</t>
        </is>
      </c>
      <c r="CL2402" t="n">
        <v>759.0</v>
      </c>
      <c r="CM2402" t="inlineStr">
        <is>
          <t>Toxicity of 2-Sec-Butyl-4,6-Dinitrophenol (Dinoseb)and Monosodium Methanearsonate (MSMA), Individuallyand in a Mixture, to Channel Catfish</t>
        </is>
      </c>
      <c r="CN2402" t="inlineStr">
        <is>
          <t>Environ. Toxicol. Chem.8(7): 623-628</t>
        </is>
      </c>
      <c r="CO2402" t="n">
        <v>1989.0</v>
      </c>
      <c r="CP2402" t="inlineStr">
        <is>
          <t>Skelley,J.R. (1989). Toxicity of 2-Sec-Butyl-4,6-Dinitrophenol (Dinoseb)and Monosodium Methanearsonate (MSMA), Individuallyand in a Mixture, to Channel Catfish. Environ. Toxicol. Chem., 8, (7), 623-628. ECOREF#:759</t>
        </is>
      </c>
    </row>
    <row r="2403">
      <c r="A2403" t="n">
        <v>2163806.0</v>
      </c>
      <c r="B2403" t="inlineStr">
        <is>
          <t>Methylarsonic acid, Monosodium salt</t>
        </is>
      </c>
      <c r="C2403" t="inlineStr">
        <is>
          <t>Technical grade, technical product, technical formulation</t>
        </is>
      </c>
      <c r="D2403" t="inlineStr">
        <is>
          <t>Unmeasured</t>
        </is>
      </c>
      <c r="E2403" t="inlineStr">
        <is>
          <t>Not coded</t>
        </is>
      </c>
      <c r="F2403"/>
      <c r="G2403" t="n">
        <v>51.0</v>
      </c>
      <c r="H2403"/>
      <c r="I2403"/>
      <c r="J2403"/>
      <c r="K2403"/>
      <c r="L2403" t="inlineStr">
        <is>
          <t>Pimephales promelas</t>
        </is>
      </c>
      <c r="M2403" t="inlineStr">
        <is>
          <t>Fathead Minnow</t>
        </is>
      </c>
      <c r="N2403"/>
      <c r="O2403"/>
      <c r="P2403" t="n">
        <v>1.0</v>
      </c>
      <c r="Q2403"/>
      <c r="R2403"/>
      <c r="S2403"/>
      <c r="T2403"/>
      <c r="U2403" t="inlineStr">
        <is>
          <t>Year(s)</t>
        </is>
      </c>
      <c r="V2403" t="inlineStr">
        <is>
          <t>Static</t>
        </is>
      </c>
      <c r="W2403" t="inlineStr">
        <is>
          <t>Fresh water</t>
        </is>
      </c>
      <c r="X2403" t="inlineStr">
        <is>
          <t>Lab</t>
        </is>
      </c>
      <c r="Y2403"/>
      <c r="Z2403" t="inlineStr">
        <is>
          <t>Active ingredient</t>
        </is>
      </c>
      <c r="AA2403"/>
      <c r="AB2403" t="n">
        <v>1210.0</v>
      </c>
      <c r="AC2403"/>
      <c r="AD2403" t="n">
        <v>977.0</v>
      </c>
      <c r="AE2403"/>
      <c r="AF2403" t="n">
        <v>1499.0</v>
      </c>
      <c r="AG2403" t="inlineStr">
        <is>
          <t>AI mg/L</t>
        </is>
      </c>
      <c r="AH2403"/>
      <c r="AI2403"/>
      <c r="AJ2403"/>
      <c r="AK2403"/>
      <c r="AL2403"/>
      <c r="AM2403"/>
      <c r="AN2403"/>
      <c r="AO2403"/>
      <c r="AP2403"/>
      <c r="AQ2403"/>
      <c r="AR2403"/>
      <c r="AS2403"/>
      <c r="AT2403"/>
      <c r="AU2403"/>
      <c r="AV2403"/>
      <c r="AW2403"/>
      <c r="AX2403" t="inlineStr">
        <is>
          <t>Mortality</t>
        </is>
      </c>
      <c r="AY2403" t="inlineStr">
        <is>
          <t>Mortality</t>
        </is>
      </c>
      <c r="AZ2403" t="inlineStr">
        <is>
          <t>LC50</t>
        </is>
      </c>
      <c r="BA2403"/>
      <c r="BB2403" t="n">
        <v>4.0</v>
      </c>
      <c r="BC2403"/>
      <c r="BD2403"/>
      <c r="BE2403"/>
      <c r="BF2403"/>
      <c r="BG2403" t="inlineStr">
        <is>
          <t>Day(s)</t>
        </is>
      </c>
      <c r="BH2403" t="inlineStr">
        <is>
          <t>Active ingredient</t>
        </is>
      </c>
      <c r="BI2403" t="inlineStr">
        <is>
          <t>DTXSID2025686</t>
        </is>
      </c>
      <c r="BJ2403"/>
      <c r="BK2403"/>
      <c r="BL2403"/>
      <c r="BM2403"/>
      <c r="BN2403"/>
      <c r="BO2403"/>
      <c r="BP2403"/>
      <c r="BQ2403"/>
      <c r="BR2403"/>
      <c r="BS2403"/>
      <c r="BT2403" t="inlineStr">
        <is>
          <t>--</t>
        </is>
      </c>
      <c r="BU2403"/>
      <c r="BV2403"/>
      <c r="BW2403"/>
      <c r="BX2403"/>
      <c r="BY2403"/>
      <c r="BZ2403"/>
      <c r="CA2403"/>
      <c r="CB2403"/>
      <c r="CC2403"/>
      <c r="CD2403"/>
      <c r="CE2403"/>
      <c r="CF2403"/>
      <c r="CG2403"/>
      <c r="CH2403"/>
      <c r="CI2403"/>
      <c r="CJ2403"/>
      <c r="CK2403" t="inlineStr">
        <is>
          <t>Skelley,J.R.</t>
        </is>
      </c>
      <c r="CL2403" t="n">
        <v>759.0</v>
      </c>
      <c r="CM2403" t="inlineStr">
        <is>
          <t>Toxicity of 2-Sec-Butyl-4,6-Dinitrophenol (Dinoseb)and Monosodium Methanearsonate (MSMA), Individuallyand in a Mixture, to Channel Catfish</t>
        </is>
      </c>
      <c r="CN2403" t="inlineStr">
        <is>
          <t>Environ. Toxicol. Chem.8(7): 623-628</t>
        </is>
      </c>
      <c r="CO2403" t="n">
        <v>1989.0</v>
      </c>
      <c r="CP2403" t="inlineStr">
        <is>
          <t>Skelley,J.R. (1989). Toxicity of 2-Sec-Butyl-4,6-Dinitrophenol (Dinoseb)and Monosodium Methanearsonate (MSMA), Individuallyand in a Mixture, to Channel Catfish. Environ. Toxicol. Chem., 8, (7), 623-628. ECOREF#:759</t>
        </is>
      </c>
    </row>
    <row r="2404">
      <c r="A2404" t="n">
        <v>2163806.0</v>
      </c>
      <c r="B2404" t="inlineStr">
        <is>
          <t>Methylarsonic acid, Monosodium salt</t>
        </is>
      </c>
      <c r="C2404"/>
      <c r="D2404" t="inlineStr">
        <is>
          <t>Unmeasured</t>
        </is>
      </c>
      <c r="E2404" t="inlineStr">
        <is>
          <t>Not coded</t>
        </is>
      </c>
      <c r="F2404"/>
      <c r="G2404" t="n">
        <v>48.3</v>
      </c>
      <c r="H2404"/>
      <c r="I2404"/>
      <c r="J2404"/>
      <c r="K2404"/>
      <c r="L2404" t="inlineStr">
        <is>
          <t>Pimephales promelas</t>
        </is>
      </c>
      <c r="M2404" t="inlineStr">
        <is>
          <t>Fathead Minnow</t>
        </is>
      </c>
      <c r="N2404"/>
      <c r="O2404"/>
      <c r="P2404" t="n">
        <v>1.0</v>
      </c>
      <c r="Q2404"/>
      <c r="R2404"/>
      <c r="S2404"/>
      <c r="T2404"/>
      <c r="U2404" t="inlineStr">
        <is>
          <t>Year(s)</t>
        </is>
      </c>
      <c r="V2404" t="inlineStr">
        <is>
          <t>Static</t>
        </is>
      </c>
      <c r="W2404" t="inlineStr">
        <is>
          <t>Fresh water</t>
        </is>
      </c>
      <c r="X2404" t="inlineStr">
        <is>
          <t>Lab</t>
        </is>
      </c>
      <c r="Y2404"/>
      <c r="Z2404" t="inlineStr">
        <is>
          <t>Active ingredient</t>
        </is>
      </c>
      <c r="AA2404"/>
      <c r="AB2404" t="n">
        <v>1290.0</v>
      </c>
      <c r="AC2404"/>
      <c r="AD2404" t="n">
        <v>902.0</v>
      </c>
      <c r="AE2404"/>
      <c r="AF2404" t="n">
        <v>1845.0</v>
      </c>
      <c r="AG2404" t="inlineStr">
        <is>
          <t>AI mg/L</t>
        </is>
      </c>
      <c r="AH2404"/>
      <c r="AI2404"/>
      <c r="AJ2404"/>
      <c r="AK2404"/>
      <c r="AL2404"/>
      <c r="AM2404"/>
      <c r="AN2404"/>
      <c r="AO2404"/>
      <c r="AP2404"/>
      <c r="AQ2404"/>
      <c r="AR2404"/>
      <c r="AS2404"/>
      <c r="AT2404"/>
      <c r="AU2404"/>
      <c r="AV2404"/>
      <c r="AW2404"/>
      <c r="AX2404" t="inlineStr">
        <is>
          <t>Mortality</t>
        </is>
      </c>
      <c r="AY2404" t="inlineStr">
        <is>
          <t>Mortality</t>
        </is>
      </c>
      <c r="AZ2404" t="inlineStr">
        <is>
          <t>LC50</t>
        </is>
      </c>
      <c r="BA2404"/>
      <c r="BB2404" t="n">
        <v>4.0</v>
      </c>
      <c r="BC2404"/>
      <c r="BD2404"/>
      <c r="BE2404"/>
      <c r="BF2404"/>
      <c r="BG2404" t="inlineStr">
        <is>
          <t>Day(s)</t>
        </is>
      </c>
      <c r="BH2404" t="inlineStr">
        <is>
          <t>Active ingredient</t>
        </is>
      </c>
      <c r="BI2404" t="inlineStr">
        <is>
          <t>DTXSID2025686</t>
        </is>
      </c>
      <c r="BJ2404"/>
      <c r="BK2404"/>
      <c r="BL2404"/>
      <c r="BM2404"/>
      <c r="BN2404"/>
      <c r="BO2404"/>
      <c r="BP2404"/>
      <c r="BQ2404"/>
      <c r="BR2404"/>
      <c r="BS2404"/>
      <c r="BT2404" t="inlineStr">
        <is>
          <t>--</t>
        </is>
      </c>
      <c r="BU2404"/>
      <c r="BV2404"/>
      <c r="BW2404"/>
      <c r="BX2404"/>
      <c r="BY2404"/>
      <c r="BZ2404"/>
      <c r="CA2404"/>
      <c r="CB2404"/>
      <c r="CC2404"/>
      <c r="CD2404"/>
      <c r="CE2404"/>
      <c r="CF2404"/>
      <c r="CG2404"/>
      <c r="CH2404"/>
      <c r="CI2404"/>
      <c r="CJ2404"/>
      <c r="CK2404" t="inlineStr">
        <is>
          <t>Skelley,J.R.</t>
        </is>
      </c>
      <c r="CL2404" t="n">
        <v>759.0</v>
      </c>
      <c r="CM2404" t="inlineStr">
        <is>
          <t>Toxicity of 2-Sec-Butyl-4,6-Dinitrophenol (Dinoseb)and Monosodium Methanearsonate (MSMA), Individuallyand in a Mixture, to Channel Catfish</t>
        </is>
      </c>
      <c r="CN2404" t="inlineStr">
        <is>
          <t>Environ. Toxicol. Chem.8(7): 623-628</t>
        </is>
      </c>
      <c r="CO2404" t="n">
        <v>1989.0</v>
      </c>
      <c r="CP2404" t="inlineStr">
        <is>
          <t>Skelley,J.R. (1989). Toxicity of 2-Sec-Butyl-4,6-Dinitrophenol (Dinoseb)and Monosodium Methanearsonate (MSMA), Individuallyand in a Mixture, to Channel Catfish. Environ. Toxicol. Chem., 8, (7), 623-628. ECOREF#:759</t>
        </is>
      </c>
    </row>
    <row r="2405">
      <c r="A2405" t="n">
        <v>2163806.0</v>
      </c>
      <c r="B2405" t="inlineStr">
        <is>
          <t>Methylarsonic acid, Monosodium salt</t>
        </is>
      </c>
      <c r="C2405"/>
      <c r="D2405" t="inlineStr">
        <is>
          <t>Unmeasured</t>
        </is>
      </c>
      <c r="E2405" t="inlineStr">
        <is>
          <t>Not coded</t>
        </is>
      </c>
      <c r="F2405"/>
      <c r="G2405" t="n">
        <v>35.19</v>
      </c>
      <c r="H2405"/>
      <c r="I2405"/>
      <c r="J2405"/>
      <c r="K2405"/>
      <c r="L2405" t="inlineStr">
        <is>
          <t>Pimephales promelas</t>
        </is>
      </c>
      <c r="M2405" t="inlineStr">
        <is>
          <t>Fathead Minnow</t>
        </is>
      </c>
      <c r="N2405"/>
      <c r="O2405"/>
      <c r="P2405" t="n">
        <v>1.0</v>
      </c>
      <c r="Q2405"/>
      <c r="R2405"/>
      <c r="S2405"/>
      <c r="T2405"/>
      <c r="U2405" t="inlineStr">
        <is>
          <t>Year(s)</t>
        </is>
      </c>
      <c r="V2405" t="inlineStr">
        <is>
          <t>Static</t>
        </is>
      </c>
      <c r="W2405" t="inlineStr">
        <is>
          <t>Fresh water</t>
        </is>
      </c>
      <c r="X2405" t="inlineStr">
        <is>
          <t>Lab</t>
        </is>
      </c>
      <c r="Y2405"/>
      <c r="Z2405" t="inlineStr">
        <is>
          <t>Active ingredient</t>
        </is>
      </c>
      <c r="AA2405"/>
      <c r="AB2405" t="n">
        <v>448.0</v>
      </c>
      <c r="AC2405"/>
      <c r="AD2405" t="n">
        <v>377.0</v>
      </c>
      <c r="AE2405"/>
      <c r="AF2405" t="n">
        <v>532.0</v>
      </c>
      <c r="AG2405" t="inlineStr">
        <is>
          <t>AI mg/L</t>
        </is>
      </c>
      <c r="AH2405"/>
      <c r="AI2405"/>
      <c r="AJ2405"/>
      <c r="AK2405"/>
      <c r="AL2405"/>
      <c r="AM2405"/>
      <c r="AN2405"/>
      <c r="AO2405"/>
      <c r="AP2405"/>
      <c r="AQ2405"/>
      <c r="AR2405"/>
      <c r="AS2405"/>
      <c r="AT2405"/>
      <c r="AU2405"/>
      <c r="AV2405"/>
      <c r="AW2405"/>
      <c r="AX2405" t="inlineStr">
        <is>
          <t>Mortality</t>
        </is>
      </c>
      <c r="AY2405" t="inlineStr">
        <is>
          <t>Mortality</t>
        </is>
      </c>
      <c r="AZ2405" t="inlineStr">
        <is>
          <t>LC50</t>
        </is>
      </c>
      <c r="BA2405"/>
      <c r="BB2405" t="n">
        <v>4.0</v>
      </c>
      <c r="BC2405"/>
      <c r="BD2405"/>
      <c r="BE2405"/>
      <c r="BF2405"/>
      <c r="BG2405" t="inlineStr">
        <is>
          <t>Day(s)</t>
        </is>
      </c>
      <c r="BH2405" t="inlineStr">
        <is>
          <t>Active ingredient</t>
        </is>
      </c>
      <c r="BI2405" t="inlineStr">
        <is>
          <t>DTXSID2025686</t>
        </is>
      </c>
      <c r="BJ2405"/>
      <c r="BK2405"/>
      <c r="BL2405"/>
      <c r="BM2405"/>
      <c r="BN2405"/>
      <c r="BO2405"/>
      <c r="BP2405"/>
      <c r="BQ2405"/>
      <c r="BR2405"/>
      <c r="BS2405"/>
      <c r="BT2405" t="inlineStr">
        <is>
          <t>--</t>
        </is>
      </c>
      <c r="BU2405"/>
      <c r="BV2405"/>
      <c r="BW2405"/>
      <c r="BX2405"/>
      <c r="BY2405"/>
      <c r="BZ2405"/>
      <c r="CA2405"/>
      <c r="CB2405"/>
      <c r="CC2405"/>
      <c r="CD2405"/>
      <c r="CE2405"/>
      <c r="CF2405"/>
      <c r="CG2405"/>
      <c r="CH2405"/>
      <c r="CI2405"/>
      <c r="CJ2405"/>
      <c r="CK2405" t="inlineStr">
        <is>
          <t>Skelley,J.R.</t>
        </is>
      </c>
      <c r="CL2405" t="n">
        <v>759.0</v>
      </c>
      <c r="CM2405" t="inlineStr">
        <is>
          <t>Toxicity of 2-Sec-Butyl-4,6-Dinitrophenol (Dinoseb)and Monosodium Methanearsonate (MSMA), Individuallyand in a Mixture, to Channel Catfish</t>
        </is>
      </c>
      <c r="CN2405" t="inlineStr">
        <is>
          <t>Environ. Toxicol. Chem.8(7): 623-628</t>
        </is>
      </c>
      <c r="CO2405" t="n">
        <v>1989.0</v>
      </c>
      <c r="CP2405" t="inlineStr">
        <is>
          <t>Skelley,J.R. (1989). Toxicity of 2-Sec-Butyl-4,6-Dinitrophenol (Dinoseb)and Monosodium Methanearsonate (MSMA), Individuallyand in a Mixture, to Channel Catfish. Environ. Toxicol. Chem., 8, (7), 623-628. ECOREF#:759</t>
        </is>
      </c>
    </row>
    <row r="2406">
      <c r="A2406" t="n">
        <v>2163806.0</v>
      </c>
      <c r="B2406" t="inlineStr">
        <is>
          <t>Methylarsonic acid, Monosodium salt</t>
        </is>
      </c>
      <c r="C2406"/>
      <c r="D2406" t="inlineStr">
        <is>
          <t>Chemical analysis reported</t>
        </is>
      </c>
      <c r="E2406" t="inlineStr">
        <is>
          <t>Not reported</t>
        </is>
      </c>
      <c r="F2406"/>
      <c r="G2406" t="n">
        <v>48.3</v>
      </c>
      <c r="H2406"/>
      <c r="I2406"/>
      <c r="J2406"/>
      <c r="K2406"/>
      <c r="L2406" t="inlineStr">
        <is>
          <t>Pimephales promelas</t>
        </is>
      </c>
      <c r="M2406" t="inlineStr">
        <is>
          <t>Fathead Minnow</t>
        </is>
      </c>
      <c r="N2406"/>
      <c r="O2406"/>
      <c r="P2406" t="n">
        <v>1.0</v>
      </c>
      <c r="Q2406"/>
      <c r="R2406"/>
      <c r="S2406"/>
      <c r="T2406"/>
      <c r="U2406" t="inlineStr">
        <is>
          <t>Year(s)</t>
        </is>
      </c>
      <c r="V2406" t="inlineStr">
        <is>
          <t>Static</t>
        </is>
      </c>
      <c r="W2406" t="inlineStr">
        <is>
          <t>Fresh water</t>
        </is>
      </c>
      <c r="X2406" t="inlineStr">
        <is>
          <t>Lab</t>
        </is>
      </c>
      <c r="Y2406" t="n">
        <v>10.0</v>
      </c>
      <c r="Z2406" t="inlineStr">
        <is>
          <t>Total</t>
        </is>
      </c>
      <c r="AA2406"/>
      <c r="AB2406" t="n">
        <v>1290.0</v>
      </c>
      <c r="AC2406"/>
      <c r="AD2406" t="n">
        <v>902.0</v>
      </c>
      <c r="AE2406"/>
      <c r="AF2406" t="n">
        <v>1845.0</v>
      </c>
      <c r="AG2406" t="inlineStr">
        <is>
          <t>AI mg/L</t>
        </is>
      </c>
      <c r="AH2406"/>
      <c r="AI2406"/>
      <c r="AJ2406"/>
      <c r="AK2406"/>
      <c r="AL2406"/>
      <c r="AM2406"/>
      <c r="AN2406"/>
      <c r="AO2406"/>
      <c r="AP2406"/>
      <c r="AQ2406"/>
      <c r="AR2406"/>
      <c r="AS2406"/>
      <c r="AT2406"/>
      <c r="AU2406"/>
      <c r="AV2406"/>
      <c r="AW2406"/>
      <c r="AX2406" t="inlineStr">
        <is>
          <t>Mortality</t>
        </is>
      </c>
      <c r="AY2406" t="inlineStr">
        <is>
          <t>Mortality</t>
        </is>
      </c>
      <c r="AZ2406" t="inlineStr">
        <is>
          <t>LC50</t>
        </is>
      </c>
      <c r="BA2406"/>
      <c r="BB2406" t="n">
        <v>4.0</v>
      </c>
      <c r="BC2406"/>
      <c r="BD2406"/>
      <c r="BE2406"/>
      <c r="BF2406"/>
      <c r="BG2406" t="inlineStr">
        <is>
          <t>Day(s)</t>
        </is>
      </c>
      <c r="BH2406"/>
      <c r="BI2406" t="inlineStr">
        <is>
          <t>DTXSID2025686</t>
        </is>
      </c>
      <c r="BJ2406"/>
      <c r="BK2406"/>
      <c r="BL2406"/>
      <c r="BM2406"/>
      <c r="BN2406"/>
      <c r="BO2406"/>
      <c r="BP2406"/>
      <c r="BQ2406"/>
      <c r="BR2406"/>
      <c r="BS2406"/>
      <c r="BT2406" t="inlineStr">
        <is>
          <t>--</t>
        </is>
      </c>
      <c r="BU2406"/>
      <c r="BV2406"/>
      <c r="BW2406"/>
      <c r="BX2406"/>
      <c r="BY2406"/>
      <c r="BZ2406"/>
      <c r="CA2406"/>
      <c r="CB2406"/>
      <c r="CC2406"/>
      <c r="CD2406"/>
      <c r="CE2406"/>
      <c r="CF2406"/>
      <c r="CG2406"/>
      <c r="CH2406"/>
      <c r="CI2406"/>
      <c r="CJ2406" t="inlineStr">
        <is>
          <t xml:space="preserve">SOURCE/OBTAINED FROM CULTURES AT THE U.S. FISH AND WILDLIFE SERVICE NATIONAL FISHERY RESEARCH LABORATORY//MEDIA/RECONSTITUTED SOFT WATER//   </t>
        </is>
      </c>
      <c r="CK2406" t="inlineStr">
        <is>
          <t>Skelly,J.R.</t>
        </is>
      </c>
      <c r="CL2406" t="n">
        <v>192150.0</v>
      </c>
      <c r="CM2406" t="inlineStr">
        <is>
          <t>Toxicity of 2-Sec-Butyl-4,6-Dinitrophenol (DINOSEB) and Monosodium Methanearsonate (MSMA), Individually and in a Mixture, to Channel Catfish (Ictalurus punctatus) and Fathead Minnows (Pimephales promealas)</t>
        </is>
      </c>
      <c r="CN2406" t="inlineStr">
        <is>
          <t>Environ. Toxicol. Chem.:623-628</t>
        </is>
      </c>
      <c r="CO2406" t="n">
        <v>1989.0</v>
      </c>
      <c r="CP2406" t="inlineStr">
        <is>
          <t>Skelly,J.R. (1989). Toxicity of 2-Sec-Butyl-4,6-Dinitrophenol (DINOSEB) and Monosodium Methanearsonate (MSMA), Individually and in a Mixture, to Channel Catfish (Ictalurus punctatus) and Fathead Minnows (Pimephales promealas). Environ. Toxicol. Chem., 623-628. ECOREF#:192150</t>
        </is>
      </c>
    </row>
    <row r="2407">
      <c r="A2407" t="n">
        <v>2163806.0</v>
      </c>
      <c r="B2407" t="inlineStr">
        <is>
          <t>Methylarsonic acid, Monosodium salt</t>
        </is>
      </c>
      <c r="C2407" t="inlineStr">
        <is>
          <t>Technical grade, technical product, technical formulation</t>
        </is>
      </c>
      <c r="D2407" t="inlineStr">
        <is>
          <t>Chemical analysis reported</t>
        </is>
      </c>
      <c r="E2407" t="inlineStr">
        <is>
          <t>Not reported</t>
        </is>
      </c>
      <c r="F2407"/>
      <c r="G2407" t="n">
        <v>51.0</v>
      </c>
      <c r="H2407"/>
      <c r="I2407"/>
      <c r="J2407"/>
      <c r="K2407"/>
      <c r="L2407" t="inlineStr">
        <is>
          <t>Pimephales promelas</t>
        </is>
      </c>
      <c r="M2407" t="inlineStr">
        <is>
          <t>Fathead Minnow</t>
        </is>
      </c>
      <c r="N2407"/>
      <c r="O2407"/>
      <c r="P2407" t="n">
        <v>1.0</v>
      </c>
      <c r="Q2407"/>
      <c r="R2407"/>
      <c r="S2407"/>
      <c r="T2407"/>
      <c r="U2407" t="inlineStr">
        <is>
          <t>Year(s)</t>
        </is>
      </c>
      <c r="V2407" t="inlineStr">
        <is>
          <t>Static</t>
        </is>
      </c>
      <c r="W2407" t="inlineStr">
        <is>
          <t>Fresh water</t>
        </is>
      </c>
      <c r="X2407" t="inlineStr">
        <is>
          <t>Lab</t>
        </is>
      </c>
      <c r="Y2407" t="n">
        <v>10.0</v>
      </c>
      <c r="Z2407" t="inlineStr">
        <is>
          <t>Total</t>
        </is>
      </c>
      <c r="AA2407"/>
      <c r="AB2407" t="n">
        <v>1210.0</v>
      </c>
      <c r="AC2407"/>
      <c r="AD2407" t="n">
        <v>977.0</v>
      </c>
      <c r="AE2407"/>
      <c r="AF2407" t="n">
        <v>1499.0</v>
      </c>
      <c r="AG2407" t="inlineStr">
        <is>
          <t>AI mg/L</t>
        </is>
      </c>
      <c r="AH2407"/>
      <c r="AI2407"/>
      <c r="AJ2407"/>
      <c r="AK2407"/>
      <c r="AL2407"/>
      <c r="AM2407"/>
      <c r="AN2407"/>
      <c r="AO2407"/>
      <c r="AP2407"/>
      <c r="AQ2407"/>
      <c r="AR2407"/>
      <c r="AS2407"/>
      <c r="AT2407"/>
      <c r="AU2407"/>
      <c r="AV2407"/>
      <c r="AW2407"/>
      <c r="AX2407" t="inlineStr">
        <is>
          <t>Mortality</t>
        </is>
      </c>
      <c r="AY2407" t="inlineStr">
        <is>
          <t>Mortality</t>
        </is>
      </c>
      <c r="AZ2407" t="inlineStr">
        <is>
          <t>LC50</t>
        </is>
      </c>
      <c r="BA2407"/>
      <c r="BB2407" t="n">
        <v>4.0</v>
      </c>
      <c r="BC2407"/>
      <c r="BD2407"/>
      <c r="BE2407"/>
      <c r="BF2407"/>
      <c r="BG2407" t="inlineStr">
        <is>
          <t>Day(s)</t>
        </is>
      </c>
      <c r="BH2407" t="inlineStr">
        <is>
          <t>Liquid</t>
        </is>
      </c>
      <c r="BI2407" t="inlineStr">
        <is>
          <t>DTXSID2025686</t>
        </is>
      </c>
      <c r="BJ2407"/>
      <c r="BK2407"/>
      <c r="BL2407"/>
      <c r="BM2407"/>
      <c r="BN2407"/>
      <c r="BO2407"/>
      <c r="BP2407"/>
      <c r="BQ2407"/>
      <c r="BR2407"/>
      <c r="BS2407"/>
      <c r="BT2407" t="inlineStr">
        <is>
          <t>--</t>
        </is>
      </c>
      <c r="BU2407"/>
      <c r="BV2407"/>
      <c r="BW2407"/>
      <c r="BX2407"/>
      <c r="BY2407"/>
      <c r="BZ2407"/>
      <c r="CA2407"/>
      <c r="CB2407"/>
      <c r="CC2407"/>
      <c r="CD2407"/>
      <c r="CE2407"/>
      <c r="CF2407"/>
      <c r="CG2407"/>
      <c r="CH2407"/>
      <c r="CI2407"/>
      <c r="CJ2407" t="inlineStr">
        <is>
          <t xml:space="preserve">SOURCE/OBTAINED FROM CULTURES AT THE U.S. FISH AND WILDLIFE SERVICE NATIONAL FISHERY RESEARCH LABORATORY//MEDIA/RECONSTITUTED SOFT WATER//   </t>
        </is>
      </c>
      <c r="CK2407" t="inlineStr">
        <is>
          <t>Skelly,J.R.</t>
        </is>
      </c>
      <c r="CL2407" t="n">
        <v>192150.0</v>
      </c>
      <c r="CM2407" t="inlineStr">
        <is>
          <t>Toxicity of 2-Sec-Butyl-4,6-Dinitrophenol (DINOSEB) and Monosodium Methanearsonate (MSMA), Individually and in a Mixture, to Channel Catfish (Ictalurus punctatus) and Fathead Minnows (Pimephales promealas)</t>
        </is>
      </c>
      <c r="CN2407" t="inlineStr">
        <is>
          <t>Environ. Toxicol. Chem.:623-628</t>
        </is>
      </c>
      <c r="CO2407" t="n">
        <v>1989.0</v>
      </c>
      <c r="CP2407" t="inlineStr">
        <is>
          <t>Skelly,J.R. (1989). Toxicity of 2-Sec-Butyl-4,6-Dinitrophenol (DINOSEB) and Monosodium Methanearsonate (MSMA), Individually and in a Mixture, to Channel Catfish (Ictalurus punctatus) and Fathead Minnows (Pimephales promealas). Environ. Toxicol. Chem., 623-628. ECOREF#:192150</t>
        </is>
      </c>
    </row>
    <row r="2408">
      <c r="A2408" t="n">
        <v>2164172.0</v>
      </c>
      <c r="B2408" t="inlineStr">
        <is>
          <t>N,N-Dimethyl-N'-[3-(trifluoromethyl)phenyl]urea</t>
        </is>
      </c>
      <c r="C2408"/>
      <c r="D2408" t="inlineStr">
        <is>
          <t>Not coded</t>
        </is>
      </c>
      <c r="E2408" t="inlineStr">
        <is>
          <t>United States Environmental Protection Agency</t>
        </is>
      </c>
      <c r="F2408"/>
      <c r="G2408" t="n">
        <v>97.8</v>
      </c>
      <c r="H2408"/>
      <c r="I2408"/>
      <c r="J2408"/>
      <c r="K2408"/>
      <c r="L2408" t="inlineStr">
        <is>
          <t>Pimephales promelas</t>
        </is>
      </c>
      <c r="M2408" t="inlineStr">
        <is>
          <t>Fathead Minnow</t>
        </is>
      </c>
      <c r="N2408"/>
      <c r="O2408"/>
      <c r="P2408"/>
      <c r="Q2408"/>
      <c r="R2408"/>
      <c r="S2408"/>
      <c r="T2408"/>
      <c r="U2408"/>
      <c r="V2408" t="inlineStr">
        <is>
          <t>Static</t>
        </is>
      </c>
      <c r="W2408" t="inlineStr">
        <is>
          <t>Fresh water</t>
        </is>
      </c>
      <c r="X2408" t="inlineStr">
        <is>
          <t>Lab</t>
        </is>
      </c>
      <c r="Y2408"/>
      <c r="Z2408" t="inlineStr">
        <is>
          <t>Active ingredient</t>
        </is>
      </c>
      <c r="AA2408"/>
      <c r="AB2408" t="n">
        <v>65.0</v>
      </c>
      <c r="AC2408"/>
      <c r="AD2408" t="n">
        <v>49.0</v>
      </c>
      <c r="AE2408"/>
      <c r="AF2408" t="n">
        <v>95.0</v>
      </c>
      <c r="AG2408" t="inlineStr">
        <is>
          <t>AI mg/L</t>
        </is>
      </c>
      <c r="AH2408"/>
      <c r="AI2408"/>
      <c r="AJ2408"/>
      <c r="AK2408"/>
      <c r="AL2408"/>
      <c r="AM2408"/>
      <c r="AN2408"/>
      <c r="AO2408"/>
      <c r="AP2408"/>
      <c r="AQ2408"/>
      <c r="AR2408"/>
      <c r="AS2408"/>
      <c r="AT2408"/>
      <c r="AU2408"/>
      <c r="AV2408"/>
      <c r="AW2408"/>
      <c r="AX2408" t="inlineStr">
        <is>
          <t>Mortality</t>
        </is>
      </c>
      <c r="AY2408" t="inlineStr">
        <is>
          <t>Mortality</t>
        </is>
      </c>
      <c r="AZ2408" t="inlineStr">
        <is>
          <t>LC50</t>
        </is>
      </c>
      <c r="BA2408"/>
      <c r="BB2408" t="n">
        <v>4.0</v>
      </c>
      <c r="BC2408"/>
      <c r="BD2408"/>
      <c r="BE2408"/>
      <c r="BF2408"/>
      <c r="BG2408" t="inlineStr">
        <is>
          <t>Day(s)</t>
        </is>
      </c>
      <c r="BH2408"/>
      <c r="BI2408" t="inlineStr">
        <is>
          <t>DTXSID8020628</t>
        </is>
      </c>
      <c r="BJ2408"/>
      <c r="BK2408"/>
      <c r="BL2408" t="inlineStr">
        <is>
          <t>Acute</t>
        </is>
      </c>
      <c r="BM2408"/>
      <c r="BN2408"/>
      <c r="BO2408"/>
      <c r="BP2408"/>
      <c r="BQ2408"/>
      <c r="BR2408"/>
      <c r="BS2408"/>
      <c r="BT2408" t="inlineStr">
        <is>
          <t>--</t>
        </is>
      </c>
      <c r="BU2408"/>
      <c r="BV2408"/>
      <c r="BW2408"/>
      <c r="BX2408"/>
      <c r="BY2408"/>
      <c r="BZ2408"/>
      <c r="CA2408"/>
      <c r="CB2408"/>
      <c r="CC2408"/>
      <c r="CD2408"/>
      <c r="CE2408"/>
      <c r="CF2408"/>
      <c r="CG2408"/>
      <c r="CH2408"/>
      <c r="CI2408"/>
      <c r="CJ2408" t="inlineStr">
        <is>
          <t xml:space="preserve">CONTR/STD METHODS USED//   </t>
        </is>
      </c>
      <c r="CK2408" t="inlineStr">
        <is>
          <t>U.S. Environmental Protection Agency</t>
        </is>
      </c>
      <c r="CL2408" t="n">
        <v>344.0</v>
      </c>
      <c r="CM2408" t="inlineStr">
        <is>
          <t>Pesticide Ecotoxicity Database (Formerly: Environmental Effects Database (EEDB))</t>
        </is>
      </c>
      <c r="CN2408" t="inlineStr">
        <is>
          <t>Environmental Fate and Effects Division, U.S.EPA, Washington, D.C.:</t>
        </is>
      </c>
      <c r="CO2408" t="n">
        <v>1992.0</v>
      </c>
      <c r="CP2408" t="inlineStr">
        <is>
          <t>U.S. Environmental Protection Agency (1992). Pesticide Ecotoxicity Database (Formerly: Environmental Effects Database (EEDB)). Environmental Fate and Effects Division, U.S.EPA, Washington, D.C., ECOREF#:344</t>
        </is>
      </c>
    </row>
    <row r="2409">
      <c r="A2409" t="n">
        <v>2176627.0</v>
      </c>
      <c r="B2409" t="inlineStr">
        <is>
          <t>Pentachloropyridine</t>
        </is>
      </c>
      <c r="C2409"/>
      <c r="D2409" t="inlineStr">
        <is>
          <t>Measured</t>
        </is>
      </c>
      <c r="E2409" t="inlineStr">
        <is>
          <t>Not coded</t>
        </is>
      </c>
      <c r="F2409" t="inlineStr">
        <is>
          <t>&gt;=</t>
        </is>
      </c>
      <c r="G2409" t="n">
        <v>95.0</v>
      </c>
      <c r="H2409"/>
      <c r="I2409"/>
      <c r="J2409"/>
      <c r="K2409"/>
      <c r="L2409" t="inlineStr">
        <is>
          <t>Pimephales promelas</t>
        </is>
      </c>
      <c r="M2409" t="inlineStr">
        <is>
          <t>Fathead Minnow</t>
        </is>
      </c>
      <c r="N2409" t="inlineStr">
        <is>
          <t>Juvenile</t>
        </is>
      </c>
      <c r="O2409"/>
      <c r="P2409"/>
      <c r="Q2409"/>
      <c r="R2409" t="n">
        <v>26.0</v>
      </c>
      <c r="S2409"/>
      <c r="T2409" t="n">
        <v>34.0</v>
      </c>
      <c r="U2409" t="inlineStr">
        <is>
          <t>Day(s)</t>
        </is>
      </c>
      <c r="V2409" t="inlineStr">
        <is>
          <t>Flow-through</t>
        </is>
      </c>
      <c r="W2409" t="inlineStr">
        <is>
          <t>Fresh water</t>
        </is>
      </c>
      <c r="X2409" t="inlineStr">
        <is>
          <t>Lab</t>
        </is>
      </c>
      <c r="Y2409"/>
      <c r="Z2409" t="inlineStr">
        <is>
          <t>Active ingredient</t>
        </is>
      </c>
      <c r="AA2409"/>
      <c r="AB2409" t="n">
        <v>0.466</v>
      </c>
      <c r="AC2409"/>
      <c r="AD2409"/>
      <c r="AE2409"/>
      <c r="AF2409"/>
      <c r="AG2409" t="inlineStr">
        <is>
          <t>AI mg/L</t>
        </is>
      </c>
      <c r="AH2409"/>
      <c r="AI2409"/>
      <c r="AJ2409"/>
      <c r="AK2409"/>
      <c r="AL2409"/>
      <c r="AM2409"/>
      <c r="AN2409"/>
      <c r="AO2409"/>
      <c r="AP2409"/>
      <c r="AQ2409"/>
      <c r="AR2409"/>
      <c r="AS2409"/>
      <c r="AT2409"/>
      <c r="AU2409"/>
      <c r="AV2409"/>
      <c r="AW2409"/>
      <c r="AX2409" t="inlineStr">
        <is>
          <t>Mortality</t>
        </is>
      </c>
      <c r="AY2409" t="inlineStr">
        <is>
          <t>Mortality</t>
        </is>
      </c>
      <c r="AZ2409" t="inlineStr">
        <is>
          <t>LC50</t>
        </is>
      </c>
      <c r="BA2409"/>
      <c r="BB2409" t="n">
        <v>4.0</v>
      </c>
      <c r="BC2409"/>
      <c r="BD2409"/>
      <c r="BE2409"/>
      <c r="BF2409"/>
      <c r="BG2409" t="inlineStr">
        <is>
          <t>Day(s)</t>
        </is>
      </c>
      <c r="BH2409" t="inlineStr">
        <is>
          <t>Pure</t>
        </is>
      </c>
      <c r="BI2409" t="inlineStr">
        <is>
          <t>DTXSID2022179</t>
        </is>
      </c>
      <c r="BJ2409" t="inlineStr">
        <is>
          <t>10.1002/etc.5620140920</t>
        </is>
      </c>
      <c r="BK2409"/>
      <c r="BL2409"/>
      <c r="BM2409"/>
      <c r="BN2409"/>
      <c r="BO2409"/>
      <c r="BP2409"/>
      <c r="BQ2409"/>
      <c r="BR2409"/>
      <c r="BS2409"/>
      <c r="BT2409" t="inlineStr">
        <is>
          <t>--</t>
        </is>
      </c>
      <c r="BU2409"/>
      <c r="BV2409"/>
      <c r="BW2409"/>
      <c r="BX2409"/>
      <c r="BY2409"/>
      <c r="BZ2409"/>
      <c r="CA2409"/>
      <c r="CB2409"/>
      <c r="CC2409"/>
      <c r="CD2409"/>
      <c r="CE2409"/>
      <c r="CF2409"/>
      <c r="CG2409"/>
      <c r="CH2409"/>
      <c r="CI2409"/>
      <c r="CJ2409"/>
      <c r="CK2409" t="inlineStr">
        <is>
          <t>Broderius,S.J., M.D. Kahl, and M.D. Hoglund</t>
        </is>
      </c>
      <c r="CL2409" t="n">
        <v>15031.0</v>
      </c>
      <c r="CM2409" t="inlineStr">
        <is>
          <t>Use of Joint Toxic Response to Define the Primary Mode of Toxic Action for Diverse Industrial Organic Chemicals</t>
        </is>
      </c>
      <c r="CN2409" t="inlineStr">
        <is>
          <t>Environ. Toxicol. Chem.14(9): 1591-1605</t>
        </is>
      </c>
      <c r="CO2409" t="n">
        <v>1995.0</v>
      </c>
      <c r="CP2409" t="inlineStr">
        <is>
          <t>Broderius,S.J., M.D. Kahl, and M.D. Hoglund (1995). Use of Joint Toxic Response to Define the Primary Mode of Toxic Action for Diverse Industrial Organic Chemicals. Environ. Toxicol. Chem., 14, (9), 1591-1605. doi:10.1002/etc.5620140920. ECOREF#:15031</t>
        </is>
      </c>
    </row>
    <row r="2410">
      <c r="A2410" t="n">
        <v>2176627.0</v>
      </c>
      <c r="B2410" t="inlineStr">
        <is>
          <t>Pentachloropyridine</t>
        </is>
      </c>
      <c r="C2410"/>
      <c r="D2410" t="inlineStr">
        <is>
          <t>Measured</t>
        </is>
      </c>
      <c r="E2410" t="inlineStr">
        <is>
          <t>Not reported</t>
        </is>
      </c>
      <c r="F2410"/>
      <c r="G2410" t="n">
        <v>98.0</v>
      </c>
      <c r="H2410"/>
      <c r="I2410"/>
      <c r="J2410"/>
      <c r="K2410"/>
      <c r="L2410" t="inlineStr">
        <is>
          <t>Pimephales promelas</t>
        </is>
      </c>
      <c r="M2410" t="inlineStr">
        <is>
          <t>Fathead Minnow</t>
        </is>
      </c>
      <c r="N2410"/>
      <c r="O2410"/>
      <c r="P2410" t="n">
        <v>29.0</v>
      </c>
      <c r="Q2410"/>
      <c r="R2410"/>
      <c r="S2410"/>
      <c r="T2410"/>
      <c r="U2410" t="inlineStr">
        <is>
          <t>Day(s)</t>
        </is>
      </c>
      <c r="V2410" t="inlineStr">
        <is>
          <t>Flow-through</t>
        </is>
      </c>
      <c r="W2410" t="inlineStr">
        <is>
          <t>Fresh water</t>
        </is>
      </c>
      <c r="X2410" t="inlineStr">
        <is>
          <t>Lab</t>
        </is>
      </c>
      <c r="Y2410"/>
      <c r="Z2410" t="inlineStr">
        <is>
          <t>Active ingredient</t>
        </is>
      </c>
      <c r="AA2410"/>
      <c r="AB2410" t="n">
        <v>0.47</v>
      </c>
      <c r="AC2410"/>
      <c r="AD2410" t="n">
        <v>0.44</v>
      </c>
      <c r="AE2410"/>
      <c r="AF2410" t="n">
        <v>0.5</v>
      </c>
      <c r="AG2410" t="inlineStr">
        <is>
          <t>AI mg/L</t>
        </is>
      </c>
      <c r="AH2410"/>
      <c r="AI2410"/>
      <c r="AJ2410"/>
      <c r="AK2410"/>
      <c r="AL2410"/>
      <c r="AM2410"/>
      <c r="AN2410"/>
      <c r="AO2410"/>
      <c r="AP2410"/>
      <c r="AQ2410"/>
      <c r="AR2410"/>
      <c r="AS2410"/>
      <c r="AT2410"/>
      <c r="AU2410"/>
      <c r="AV2410"/>
      <c r="AW2410"/>
      <c r="AX2410" t="inlineStr">
        <is>
          <t>Mortality</t>
        </is>
      </c>
      <c r="AY2410" t="inlineStr">
        <is>
          <t>Mortality</t>
        </is>
      </c>
      <c r="AZ2410" t="inlineStr">
        <is>
          <t>LC50</t>
        </is>
      </c>
      <c r="BA2410"/>
      <c r="BB2410" t="n">
        <v>4.0</v>
      </c>
      <c r="BC2410"/>
      <c r="BD2410"/>
      <c r="BE2410"/>
      <c r="BF2410"/>
      <c r="BG2410" t="inlineStr">
        <is>
          <t>Day(s)</t>
        </is>
      </c>
      <c r="BH2410"/>
      <c r="BI2410" t="inlineStr">
        <is>
          <t>DTXSID2022179</t>
        </is>
      </c>
      <c r="BJ2410"/>
      <c r="BK2410"/>
      <c r="BL2410" t="inlineStr">
        <is>
          <t>Acute</t>
        </is>
      </c>
      <c r="BM2410"/>
      <c r="BN2410"/>
      <c r="BO2410"/>
      <c r="BP2410"/>
      <c r="BQ2410"/>
      <c r="BR2410"/>
      <c r="BS2410"/>
      <c r="BT2410" t="inlineStr">
        <is>
          <t>--</t>
        </is>
      </c>
      <c r="BU2410"/>
      <c r="BV2410"/>
      <c r="BW2410"/>
      <c r="BX2410"/>
      <c r="BY2410"/>
      <c r="BZ2410"/>
      <c r="CA2410"/>
      <c r="CB2410"/>
      <c r="CC2410"/>
      <c r="CD2410"/>
      <c r="CE2410"/>
      <c r="CF2410"/>
      <c r="CG2410"/>
      <c r="CH2410"/>
      <c r="CI2410"/>
      <c r="CJ2410" t="inlineStr">
        <is>
          <t xml:space="preserve">SOURCE/FROM US EPA ENVIRONMENTAL RESEARCH LABORATORY-DULUTH AND THE UNIVERSITY OF WISCONSIN-SUPERIOR CAMPUS//MEDIA/LAKE SUPERIOR WATER OR DECHLORINATED WATER//   </t>
        </is>
      </c>
      <c r="CK2410" t="inlineStr">
        <is>
          <t>Geiger,D.L., S.H. Poirier, L.T. Brooke, and D.J. Call</t>
        </is>
      </c>
      <c r="CL2410" t="n">
        <v>12858.0</v>
      </c>
      <c r="CM2410" t="inlineStr">
        <is>
          <t>Acute Toxicities of Organic Chemicals to Fathead Minnows (Pimephales promelas) Volume III</t>
        </is>
      </c>
      <c r="CN2410" t="inlineStr">
        <is>
          <t>Center for Lake Superior Environmental Studies, University of Wisconsin, Superior, WI:328 p.</t>
        </is>
      </c>
      <c r="CO2410" t="n">
        <v>1986.0</v>
      </c>
      <c r="CP2410" t="inlineStr">
        <is>
          <t>Geiger,D.L., S.H. Poirier, L.T. Brooke, and D.J. Call (1986). Acute Toxicities of Organic Chemicals to Fathead Minnows (Pimephales promelas) Volume III. Center for Lake Superior Environmental Studies, University of Wisconsin, Superior, WI, 328 p. ECOREF#:12858</t>
        </is>
      </c>
    </row>
    <row r="2411">
      <c r="A2411" t="n">
        <v>2198585.0</v>
      </c>
      <c r="B2411" t="inlineStr">
        <is>
          <t>N1,N1-Diethyl-1,4-benzenediamine hydrochloride (1:1)</t>
        </is>
      </c>
      <c r="C2411"/>
      <c r="D2411" t="inlineStr">
        <is>
          <t>Unmeasured</t>
        </is>
      </c>
      <c r="E2411" t="inlineStr">
        <is>
          <t>Standard Methods for the Examination of Water and Wastewater</t>
        </is>
      </c>
      <c r="F2411"/>
      <c r="G2411"/>
      <c r="H2411"/>
      <c r="I2411"/>
      <c r="J2411"/>
      <c r="K2411"/>
      <c r="L2411" t="inlineStr">
        <is>
          <t>Pimephales promelas</t>
        </is>
      </c>
      <c r="M2411" t="inlineStr">
        <is>
          <t>Fathead Minnow</t>
        </is>
      </c>
      <c r="N2411"/>
      <c r="O2411"/>
      <c r="P2411"/>
      <c r="Q2411"/>
      <c r="R2411"/>
      <c r="S2411"/>
      <c r="T2411"/>
      <c r="U2411"/>
      <c r="V2411" t="inlineStr">
        <is>
          <t>Static</t>
        </is>
      </c>
      <c r="W2411" t="inlineStr">
        <is>
          <t>Fresh water</t>
        </is>
      </c>
      <c r="X2411" t="inlineStr">
        <is>
          <t>Lab</t>
        </is>
      </c>
      <c r="Y2411" t="n">
        <v>6.0</v>
      </c>
      <c r="Z2411" t="inlineStr">
        <is>
          <t>Formulation</t>
        </is>
      </c>
      <c r="AA2411"/>
      <c r="AB2411"/>
      <c r="AC2411"/>
      <c r="AD2411" t="n">
        <v>3.6</v>
      </c>
      <c r="AE2411"/>
      <c r="AF2411" t="n">
        <v>6.4</v>
      </c>
      <c r="AG2411" t="inlineStr">
        <is>
          <t>AI mg/L</t>
        </is>
      </c>
      <c r="AH2411"/>
      <c r="AI2411"/>
      <c r="AJ2411"/>
      <c r="AK2411"/>
      <c r="AL2411"/>
      <c r="AM2411"/>
      <c r="AN2411"/>
      <c r="AO2411"/>
      <c r="AP2411"/>
      <c r="AQ2411"/>
      <c r="AR2411"/>
      <c r="AS2411"/>
      <c r="AT2411"/>
      <c r="AU2411"/>
      <c r="AV2411"/>
      <c r="AW2411"/>
      <c r="AX2411" t="inlineStr">
        <is>
          <t>Mortality</t>
        </is>
      </c>
      <c r="AY2411" t="inlineStr">
        <is>
          <t>Mortality</t>
        </is>
      </c>
      <c r="AZ2411" t="inlineStr">
        <is>
          <t>LC50</t>
        </is>
      </c>
      <c r="BA2411"/>
      <c r="BB2411" t="n">
        <v>4.0</v>
      </c>
      <c r="BC2411"/>
      <c r="BD2411"/>
      <c r="BE2411"/>
      <c r="BF2411"/>
      <c r="BG2411" t="inlineStr">
        <is>
          <t>Day(s)</t>
        </is>
      </c>
      <c r="BH2411"/>
      <c r="BI2411" t="inlineStr">
        <is>
          <t>DTXSID70883807</t>
        </is>
      </c>
      <c r="BJ2411"/>
      <c r="BK2411"/>
      <c r="BL2411" t="inlineStr">
        <is>
          <t>Acute</t>
        </is>
      </c>
      <c r="BM2411"/>
      <c r="BN2411"/>
      <c r="BO2411"/>
      <c r="BP2411"/>
      <c r="BQ2411"/>
      <c r="BR2411"/>
      <c r="BS2411"/>
      <c r="BT2411" t="inlineStr">
        <is>
          <t>--</t>
        </is>
      </c>
      <c r="BU2411"/>
      <c r="BV2411"/>
      <c r="BW2411"/>
      <c r="BX2411"/>
      <c r="BY2411"/>
      <c r="BZ2411"/>
      <c r="CA2411"/>
      <c r="CB2411"/>
      <c r="CC2411"/>
      <c r="CD2411"/>
      <c r="CE2411"/>
      <c r="CF2411"/>
      <c r="CG2411"/>
      <c r="CH2411"/>
      <c r="CI2411"/>
      <c r="CJ2411" t="inlineStr">
        <is>
          <t xml:space="preserve">SOURCE/MUSKIE HATCHERY, ASBURY, NEW JERSEY//   </t>
        </is>
      </c>
      <c r="CK2411" t="inlineStr">
        <is>
          <t>National Association of Photographic Manufacturers</t>
        </is>
      </c>
      <c r="CL2411" t="n">
        <v>167113.0</v>
      </c>
      <c r="CM2411" t="inlineStr">
        <is>
          <t>Environmental Effect of Photoprocessing Chemicals Vol I and II (557)</t>
        </is>
      </c>
      <c r="CN2411" t="inlineStr">
        <is>
          <t>EPA/OTS Doc. #40-8469216:536 p.</t>
        </is>
      </c>
      <c r="CO2411" t="n">
        <v>1974.0</v>
      </c>
      <c r="CP2411" t="inlineStr">
        <is>
          <t>National Association of Photographic Manufacturers (1974). Environmental Effect of Photoprocessing Chemicals Vol I and II (557). EPA/OTS Doc. #40-8469216, 536 p. ECOREF#:167113</t>
        </is>
      </c>
    </row>
    <row r="2412">
      <c r="A2412" t="n">
        <v>2212671.0</v>
      </c>
      <c r="B2412" t="inlineStr">
        <is>
          <t>Hexahydro-1H-azepine-1-carbothioic acid, S-Ethyl ester</t>
        </is>
      </c>
      <c r="C2412"/>
      <c r="D2412" t="inlineStr">
        <is>
          <t>Not coded</t>
        </is>
      </c>
      <c r="E2412" t="inlineStr">
        <is>
          <t>United States Environmental Protection Agency</t>
        </is>
      </c>
      <c r="F2412"/>
      <c r="G2412" t="n">
        <v>99.0</v>
      </c>
      <c r="H2412"/>
      <c r="I2412"/>
      <c r="J2412"/>
      <c r="K2412"/>
      <c r="L2412" t="inlineStr">
        <is>
          <t>Pimephales promelas</t>
        </is>
      </c>
      <c r="M2412" t="inlineStr">
        <is>
          <t>Fathead Minnow</t>
        </is>
      </c>
      <c r="N2412"/>
      <c r="O2412"/>
      <c r="P2412"/>
      <c r="Q2412"/>
      <c r="R2412"/>
      <c r="S2412"/>
      <c r="T2412"/>
      <c r="U2412"/>
      <c r="V2412" t="inlineStr">
        <is>
          <t>Static</t>
        </is>
      </c>
      <c r="W2412" t="inlineStr">
        <is>
          <t>Fresh water</t>
        </is>
      </c>
      <c r="X2412" t="inlineStr">
        <is>
          <t>Lab</t>
        </is>
      </c>
      <c r="Y2412"/>
      <c r="Z2412" t="inlineStr">
        <is>
          <t>Active ingredient</t>
        </is>
      </c>
      <c r="AA2412"/>
      <c r="AB2412" t="n">
        <v>27.0</v>
      </c>
      <c r="AC2412"/>
      <c r="AD2412" t="n">
        <v>21.0</v>
      </c>
      <c r="AE2412"/>
      <c r="AF2412" t="n">
        <v>32.0</v>
      </c>
      <c r="AG2412" t="inlineStr">
        <is>
          <t>AI mg/L</t>
        </is>
      </c>
      <c r="AH2412"/>
      <c r="AI2412"/>
      <c r="AJ2412"/>
      <c r="AK2412"/>
      <c r="AL2412"/>
      <c r="AM2412"/>
      <c r="AN2412"/>
      <c r="AO2412"/>
      <c r="AP2412"/>
      <c r="AQ2412"/>
      <c r="AR2412"/>
      <c r="AS2412"/>
      <c r="AT2412"/>
      <c r="AU2412"/>
      <c r="AV2412"/>
      <c r="AW2412"/>
      <c r="AX2412" t="inlineStr">
        <is>
          <t>Mortality</t>
        </is>
      </c>
      <c r="AY2412" t="inlineStr">
        <is>
          <t>Mortality</t>
        </is>
      </c>
      <c r="AZ2412" t="inlineStr">
        <is>
          <t>LC50</t>
        </is>
      </c>
      <c r="BA2412"/>
      <c r="BB2412" t="n">
        <v>4.0</v>
      </c>
      <c r="BC2412"/>
      <c r="BD2412"/>
      <c r="BE2412"/>
      <c r="BF2412"/>
      <c r="BG2412" t="inlineStr">
        <is>
          <t>Day(s)</t>
        </is>
      </c>
      <c r="BH2412"/>
      <c r="BI2412" t="inlineStr">
        <is>
          <t>DTXSID6024206</t>
        </is>
      </c>
      <c r="BJ2412"/>
      <c r="BK2412"/>
      <c r="BL2412" t="inlineStr">
        <is>
          <t>Acute</t>
        </is>
      </c>
      <c r="BM2412"/>
      <c r="BN2412"/>
      <c r="BO2412"/>
      <c r="BP2412"/>
      <c r="BQ2412"/>
      <c r="BR2412"/>
      <c r="BS2412"/>
      <c r="BT2412" t="inlineStr">
        <is>
          <t>--</t>
        </is>
      </c>
      <c r="BU2412"/>
      <c r="BV2412"/>
      <c r="BW2412"/>
      <c r="BX2412"/>
      <c r="BY2412"/>
      <c r="BZ2412"/>
      <c r="CA2412"/>
      <c r="CB2412"/>
      <c r="CC2412"/>
      <c r="CD2412"/>
      <c r="CE2412"/>
      <c r="CF2412"/>
      <c r="CG2412"/>
      <c r="CH2412"/>
      <c r="CI2412"/>
      <c r="CJ2412" t="inlineStr">
        <is>
          <t xml:space="preserve">CONTR/STD METHODS USED//   </t>
        </is>
      </c>
      <c r="CK2412" t="inlineStr">
        <is>
          <t>U.S. Environmental Protection Agency</t>
        </is>
      </c>
      <c r="CL2412" t="n">
        <v>344.0</v>
      </c>
      <c r="CM2412" t="inlineStr">
        <is>
          <t>Pesticide Ecotoxicity Database (Formerly: Environmental Effects Database (EEDB))</t>
        </is>
      </c>
      <c r="CN2412" t="inlineStr">
        <is>
          <t>Environmental Fate and Effects Division, U.S.EPA, Washington, D.C.:</t>
        </is>
      </c>
      <c r="CO2412" t="n">
        <v>1992.0</v>
      </c>
      <c r="CP2412" t="inlineStr">
        <is>
          <t>U.S. Environmental Protection Agency (1992). Pesticide Ecotoxicity Database (Formerly: Environmental Effects Database (EEDB)). Environmental Fate and Effects Division, U.S.EPA, Washington, D.C., ECOREF#:344</t>
        </is>
      </c>
    </row>
    <row r="2413">
      <c r="A2413" t="n">
        <v>2216515.0</v>
      </c>
      <c r="B2413" t="inlineStr">
        <is>
          <t>(1R,2S,5R)-5-Methyl-2-(1-methylethyl)cyclohexanol</t>
        </is>
      </c>
      <c r="C2413"/>
      <c r="D2413" t="inlineStr">
        <is>
          <t>Measured</t>
        </is>
      </c>
      <c r="E2413" t="inlineStr">
        <is>
          <t>Not coded</t>
        </is>
      </c>
      <c r="F2413"/>
      <c r="G2413" t="n">
        <v>99.0</v>
      </c>
      <c r="H2413"/>
      <c r="I2413"/>
      <c r="J2413"/>
      <c r="K2413"/>
      <c r="L2413" t="inlineStr">
        <is>
          <t>Pimephales promelas</t>
        </is>
      </c>
      <c r="M2413" t="inlineStr">
        <is>
          <t>Fathead Minnow</t>
        </is>
      </c>
      <c r="N2413"/>
      <c r="O2413"/>
      <c r="P2413" t="n">
        <v>30.0</v>
      </c>
      <c r="Q2413"/>
      <c r="R2413"/>
      <c r="S2413"/>
      <c r="T2413"/>
      <c r="U2413" t="inlineStr">
        <is>
          <t>Day(s)</t>
        </is>
      </c>
      <c r="V2413" t="inlineStr">
        <is>
          <t>Flow-through</t>
        </is>
      </c>
      <c r="W2413" t="inlineStr">
        <is>
          <t>Fresh water</t>
        </is>
      </c>
      <c r="X2413" t="inlineStr">
        <is>
          <t>Lab</t>
        </is>
      </c>
      <c r="Y2413"/>
      <c r="Z2413" t="inlineStr">
        <is>
          <t>Active ingredient</t>
        </is>
      </c>
      <c r="AA2413"/>
      <c r="AB2413" t="n">
        <v>18.9</v>
      </c>
      <c r="AC2413"/>
      <c r="AD2413"/>
      <c r="AE2413"/>
      <c r="AF2413"/>
      <c r="AG2413" t="inlineStr">
        <is>
          <t>AI mg/L</t>
        </is>
      </c>
      <c r="AH2413"/>
      <c r="AI2413"/>
      <c r="AJ2413"/>
      <c r="AK2413"/>
      <c r="AL2413"/>
      <c r="AM2413"/>
      <c r="AN2413"/>
      <c r="AO2413"/>
      <c r="AP2413"/>
      <c r="AQ2413"/>
      <c r="AR2413"/>
      <c r="AS2413"/>
      <c r="AT2413"/>
      <c r="AU2413"/>
      <c r="AV2413"/>
      <c r="AW2413"/>
      <c r="AX2413" t="inlineStr">
        <is>
          <t>Mortality</t>
        </is>
      </c>
      <c r="AY2413" t="inlineStr">
        <is>
          <t>Mortality</t>
        </is>
      </c>
      <c r="AZ2413" t="inlineStr">
        <is>
          <t>LC50</t>
        </is>
      </c>
      <c r="BA2413"/>
      <c r="BB2413" t="n">
        <v>4.0</v>
      </c>
      <c r="BC2413"/>
      <c r="BD2413"/>
      <c r="BE2413"/>
      <c r="BF2413"/>
      <c r="BG2413" t="inlineStr">
        <is>
          <t>Day(s)</t>
        </is>
      </c>
      <c r="BH2413" t="inlineStr">
        <is>
          <t>Pure</t>
        </is>
      </c>
      <c r="BI2413" t="inlineStr">
        <is>
          <t>DTXSID1022180</t>
        </is>
      </c>
      <c r="BJ2413"/>
      <c r="BK2413"/>
      <c r="BL2413"/>
      <c r="BM2413"/>
      <c r="BN2413"/>
      <c r="BO2413"/>
      <c r="BP2413"/>
      <c r="BQ2413"/>
      <c r="BR2413"/>
      <c r="BS2413"/>
      <c r="BT2413" t="inlineStr">
        <is>
          <t>--</t>
        </is>
      </c>
      <c r="BU2413"/>
      <c r="BV2413"/>
      <c r="BW2413"/>
      <c r="BX2413"/>
      <c r="BY2413"/>
      <c r="BZ2413"/>
      <c r="CA2413"/>
      <c r="CB2413"/>
      <c r="CC2413"/>
      <c r="CD2413"/>
      <c r="CE2413"/>
      <c r="CF2413"/>
      <c r="CG2413"/>
      <c r="CH2413"/>
      <c r="CI2413" t="inlineStr">
        <is>
          <t xml:space="preserve"> Affected fish lost schooling behavior, were hypoactive and underreactive to external stimuli.  They had increased respiratNAn, were darkly colored and lost equilibrium prior to death.  The 96-hr samples were omitted due to unrealistic </t>
        </is>
      </c>
      <c r="CJ2413" t="inlineStr">
        <is>
          <t xml:space="preserve">   Affected fish lost schooling behavior, were hypoactive and underreactive to external stimuli.  They had increased respiratNAn, were darkly colored and lost equilibrium prior to death.  The 96-hr samples were omitted due to unrealistic </t>
        </is>
      </c>
      <c r="CK2413" t="inlineStr">
        <is>
          <t>Geiger,D.L., D.J. Call, and L.T. Brooke</t>
        </is>
      </c>
      <c r="CL2413" t="n">
        <v>12859.0</v>
      </c>
      <c r="CM2413" t="inlineStr">
        <is>
          <t>Acute Toxicities of Organic Chemicals to Fathead Minnows (Pimephales promelas) Volume IV</t>
        </is>
      </c>
      <c r="CN2413" t="inlineStr">
        <is>
          <t>Center for Lake Superior Environmental Studies, University of Wisconsin, Superior, WI4:355 p.</t>
        </is>
      </c>
      <c r="CO2413" t="n">
        <v>1988.0</v>
      </c>
      <c r="CP2413" t="inlineStr">
        <is>
          <t>Geiger,D.L., D.J. Call, and L.T. Brooke (1988). Acute Toxicities of Organic Chemicals to Fathead Minnows (Pimephales promelas) Volume IV. Center for Lake Superior Environmental Studies, University of Wisconsin, Superior, WI, 4, 355 p. ECOREF#:12859</t>
        </is>
      </c>
    </row>
    <row r="2414">
      <c r="A2414" t="n">
        <v>2232088.0</v>
      </c>
      <c r="B2414" t="inlineStr">
        <is>
          <t>1-[(4-Methylphenyl)sulfonyl]-1H-imidazole</t>
        </is>
      </c>
      <c r="C2414"/>
      <c r="D2414" t="inlineStr">
        <is>
          <t>Measured</t>
        </is>
      </c>
      <c r="E2414" t="inlineStr">
        <is>
          <t>Not coded</t>
        </is>
      </c>
      <c r="F2414"/>
      <c r="G2414" t="n">
        <v>99.0</v>
      </c>
      <c r="H2414"/>
      <c r="I2414"/>
      <c r="J2414"/>
      <c r="K2414"/>
      <c r="L2414" t="inlineStr">
        <is>
          <t>Pimephales promelas</t>
        </is>
      </c>
      <c r="M2414" t="inlineStr">
        <is>
          <t>Fathead Minnow</t>
        </is>
      </c>
      <c r="N2414"/>
      <c r="O2414"/>
      <c r="P2414" t="n">
        <v>33.0</v>
      </c>
      <c r="Q2414"/>
      <c r="R2414"/>
      <c r="S2414"/>
      <c r="T2414"/>
      <c r="U2414" t="inlineStr">
        <is>
          <t>Day(s)</t>
        </is>
      </c>
      <c r="V2414" t="inlineStr">
        <is>
          <t>Flow-through</t>
        </is>
      </c>
      <c r="W2414" t="inlineStr">
        <is>
          <t>Fresh water</t>
        </is>
      </c>
      <c r="X2414" t="inlineStr">
        <is>
          <t>Lab</t>
        </is>
      </c>
      <c r="Y2414"/>
      <c r="Z2414" t="inlineStr">
        <is>
          <t>Active ingredient</t>
        </is>
      </c>
      <c r="AA2414"/>
      <c r="AB2414" t="n">
        <v>41.8</v>
      </c>
      <c r="AC2414"/>
      <c r="AD2414" t="n">
        <v>38.4</v>
      </c>
      <c r="AE2414"/>
      <c r="AF2414" t="n">
        <v>45.6</v>
      </c>
      <c r="AG2414" t="inlineStr">
        <is>
          <t>AI mg/L</t>
        </is>
      </c>
      <c r="AH2414"/>
      <c r="AI2414"/>
      <c r="AJ2414"/>
      <c r="AK2414"/>
      <c r="AL2414"/>
      <c r="AM2414"/>
      <c r="AN2414"/>
      <c r="AO2414"/>
      <c r="AP2414"/>
      <c r="AQ2414"/>
      <c r="AR2414"/>
      <c r="AS2414"/>
      <c r="AT2414"/>
      <c r="AU2414"/>
      <c r="AV2414"/>
      <c r="AW2414"/>
      <c r="AX2414" t="inlineStr">
        <is>
          <t>Mortality</t>
        </is>
      </c>
      <c r="AY2414" t="inlineStr">
        <is>
          <t>Mortality</t>
        </is>
      </c>
      <c r="AZ2414" t="inlineStr">
        <is>
          <t>LC50</t>
        </is>
      </c>
      <c r="BA2414"/>
      <c r="BB2414" t="n">
        <v>4.0</v>
      </c>
      <c r="BC2414"/>
      <c r="BD2414"/>
      <c r="BE2414"/>
      <c r="BF2414"/>
      <c r="BG2414" t="inlineStr">
        <is>
          <t>Day(s)</t>
        </is>
      </c>
      <c r="BH2414" t="inlineStr">
        <is>
          <t>Pure</t>
        </is>
      </c>
      <c r="BI2414" t="inlineStr">
        <is>
          <t>DTXSID6022181</t>
        </is>
      </c>
      <c r="BJ2414"/>
      <c r="BK2414"/>
      <c r="BL2414"/>
      <c r="BM2414"/>
      <c r="BN2414"/>
      <c r="BO2414"/>
      <c r="BP2414"/>
      <c r="BQ2414"/>
      <c r="BR2414"/>
      <c r="BS2414"/>
      <c r="BT2414" t="inlineStr">
        <is>
          <t>--</t>
        </is>
      </c>
      <c r="BU2414"/>
      <c r="BV2414"/>
      <c r="BW2414"/>
      <c r="BX2414"/>
      <c r="BY2414"/>
      <c r="BZ2414"/>
      <c r="CA2414"/>
      <c r="CB2414"/>
      <c r="CC2414"/>
      <c r="CD2414"/>
      <c r="CE2414"/>
      <c r="CF2414"/>
      <c r="CG2414"/>
      <c r="CH2414"/>
      <c r="CI2414"/>
      <c r="CJ2414"/>
      <c r="CK2414" t="inlineStr">
        <is>
          <t>Brooke,L.T., D.J. Call, D.L. Geiger, and C.E. Northcott</t>
        </is>
      </c>
      <c r="CL2414" t="n">
        <v>12448.0</v>
      </c>
      <c r="CM2414" t="inlineStr">
        <is>
          <t>Acute Toxicities of Organic Chemicals to Fathead Minnows (Pimephales promelas), Vol. 1</t>
        </is>
      </c>
      <c r="CN2414" t="inlineStr">
        <is>
          <t>Center for Lake Superior Environmental Studies, University of Wisconsin-Superior, Superior, WI:414 p.</t>
        </is>
      </c>
      <c r="CO2414" t="n">
        <v>1984.0</v>
      </c>
      <c r="CP2414" t="inlineStr">
        <is>
          <t>Brooke,L.T., D.J. Call, D.L. Geiger, and C.E. Northcott (1984). Acute Toxicities of Organic Chemicals to Fathead Minnows (Pimephales promelas), Vol. 1. Center for Lake Superior Environmental Studies, University of Wisconsin-Superior, Superior, WI, 414 p. ECOREF#:12448</t>
        </is>
      </c>
    </row>
    <row r="2415">
      <c r="A2415" t="n">
        <v>2234164.0</v>
      </c>
      <c r="B2415" t="inlineStr">
        <is>
          <t>1-(2,4-Dichlorophenyl)ethanone</t>
        </is>
      </c>
      <c r="C2415"/>
      <c r="D2415" t="inlineStr">
        <is>
          <t>Measured</t>
        </is>
      </c>
      <c r="E2415" t="inlineStr">
        <is>
          <t>Not coded</t>
        </is>
      </c>
      <c r="F2415" t="inlineStr">
        <is>
          <t>&gt;</t>
        </is>
      </c>
      <c r="G2415" t="n">
        <v>99.0</v>
      </c>
      <c r="H2415"/>
      <c r="I2415"/>
      <c r="J2415"/>
      <c r="K2415"/>
      <c r="L2415" t="inlineStr">
        <is>
          <t>Pimephales promelas</t>
        </is>
      </c>
      <c r="M2415" t="inlineStr">
        <is>
          <t>Fathead Minnow</t>
        </is>
      </c>
      <c r="N2415"/>
      <c r="O2415"/>
      <c r="P2415" t="n">
        <v>32.0</v>
      </c>
      <c r="Q2415"/>
      <c r="R2415"/>
      <c r="S2415"/>
      <c r="T2415"/>
      <c r="U2415" t="inlineStr">
        <is>
          <t>Day(s)</t>
        </is>
      </c>
      <c r="V2415" t="inlineStr">
        <is>
          <t>Flow-through</t>
        </is>
      </c>
      <c r="W2415" t="inlineStr">
        <is>
          <t>Fresh water</t>
        </is>
      </c>
      <c r="X2415" t="inlineStr">
        <is>
          <t>Lab</t>
        </is>
      </c>
      <c r="Y2415"/>
      <c r="Z2415" t="inlineStr">
        <is>
          <t>Active ingredient</t>
        </is>
      </c>
      <c r="AA2415"/>
      <c r="AB2415" t="n">
        <v>11.7</v>
      </c>
      <c r="AC2415"/>
      <c r="AD2415"/>
      <c r="AE2415"/>
      <c r="AF2415"/>
      <c r="AG2415" t="inlineStr">
        <is>
          <t>AI mg/L</t>
        </is>
      </c>
      <c r="AH2415"/>
      <c r="AI2415"/>
      <c r="AJ2415"/>
      <c r="AK2415"/>
      <c r="AL2415"/>
      <c r="AM2415"/>
      <c r="AN2415"/>
      <c r="AO2415"/>
      <c r="AP2415"/>
      <c r="AQ2415"/>
      <c r="AR2415"/>
      <c r="AS2415"/>
      <c r="AT2415"/>
      <c r="AU2415"/>
      <c r="AV2415"/>
      <c r="AW2415"/>
      <c r="AX2415" t="inlineStr">
        <is>
          <t>Mortality</t>
        </is>
      </c>
      <c r="AY2415" t="inlineStr">
        <is>
          <t>Mortality</t>
        </is>
      </c>
      <c r="AZ2415" t="inlineStr">
        <is>
          <t>LC50</t>
        </is>
      </c>
      <c r="BA2415"/>
      <c r="BB2415" t="n">
        <v>4.0</v>
      </c>
      <c r="BC2415"/>
      <c r="BD2415"/>
      <c r="BE2415"/>
      <c r="BF2415"/>
      <c r="BG2415" t="inlineStr">
        <is>
          <t>Day(s)</t>
        </is>
      </c>
      <c r="BH2415" t="inlineStr">
        <is>
          <t>Pure</t>
        </is>
      </c>
      <c r="BI2415" t="inlineStr">
        <is>
          <t>DTXSID1022182</t>
        </is>
      </c>
      <c r="BJ2415"/>
      <c r="BK2415"/>
      <c r="BL2415"/>
      <c r="BM2415"/>
      <c r="BN2415"/>
      <c r="BO2415"/>
      <c r="BP2415"/>
      <c r="BQ2415"/>
      <c r="BR2415"/>
      <c r="BS2415"/>
      <c r="BT2415" t="inlineStr">
        <is>
          <t>--</t>
        </is>
      </c>
      <c r="BU2415"/>
      <c r="BV2415"/>
      <c r="BW2415"/>
      <c r="BX2415"/>
      <c r="BY2415"/>
      <c r="BZ2415"/>
      <c r="CA2415"/>
      <c r="CB2415"/>
      <c r="CC2415"/>
      <c r="CD2415"/>
      <c r="CE2415"/>
      <c r="CF2415"/>
      <c r="CG2415"/>
      <c r="CH2415"/>
      <c r="CI2415" t="inlineStr">
        <is>
          <t xml:space="preserve"> Affected fish lost equilibrium prior to death.  Fish in the D concentration were hypoactive, while fish in the C concen- tration NAased schooling. </t>
        </is>
      </c>
      <c r="CJ2415" t="inlineStr">
        <is>
          <t xml:space="preserve">   Affected fish lost equilibrium prior to death.  Fish in the D concentration were hypoactive, while fish in the C concen- tration NAased schooling. </t>
        </is>
      </c>
      <c r="CK2415" t="inlineStr">
        <is>
          <t>Brooke,L.T., D.J. Call, D.L. Geiger, and C.E. Northcott</t>
        </is>
      </c>
      <c r="CL2415" t="n">
        <v>12448.0</v>
      </c>
      <c r="CM2415" t="inlineStr">
        <is>
          <t>Acute Toxicities of Organic Chemicals to Fathead Minnows (Pimephales promelas), Vol. 1</t>
        </is>
      </c>
      <c r="CN2415" t="inlineStr">
        <is>
          <t>Center for Lake Superior Environmental Studies, University of Wisconsin-Superior, Superior, WI:414 p.</t>
        </is>
      </c>
      <c r="CO2415" t="n">
        <v>1984.0</v>
      </c>
      <c r="CP2415" t="inlineStr">
        <is>
          <t>Brooke,L.T., D.J. Call, D.L. Geiger, and C.E. Northcott (1984). Acute Toxicities of Organic Chemicals to Fathead Minnows (Pimephales promelas), Vol. 1. Center for Lake Superior Environmental Studies, University of Wisconsin-Superior, Superior, WI, 414 p. ECOREF#:12448</t>
        </is>
      </c>
    </row>
    <row r="2416">
      <c r="A2416" t="n">
        <v>2234164.0</v>
      </c>
      <c r="B2416" t="inlineStr">
        <is>
          <t>1-(2,4-Dichlorophenyl)ethanone</t>
        </is>
      </c>
      <c r="C2416"/>
      <c r="D2416" t="inlineStr">
        <is>
          <t>Chemical analysis reported</t>
        </is>
      </c>
      <c r="E2416" t="inlineStr">
        <is>
          <t>American Society for Testing and Materials</t>
        </is>
      </c>
      <c r="F2416"/>
      <c r="G2416"/>
      <c r="H2416"/>
      <c r="I2416"/>
      <c r="J2416"/>
      <c r="K2416"/>
      <c r="L2416" t="inlineStr">
        <is>
          <t>Pimephales promelas</t>
        </is>
      </c>
      <c r="M2416" t="inlineStr">
        <is>
          <t>Fathead Minnow</t>
        </is>
      </c>
      <c r="N2416" t="inlineStr">
        <is>
          <t>Juvenile</t>
        </is>
      </c>
      <c r="O2416"/>
      <c r="P2416"/>
      <c r="Q2416"/>
      <c r="R2416" t="n">
        <v>28.0</v>
      </c>
      <c r="S2416"/>
      <c r="T2416" t="n">
        <v>34.0</v>
      </c>
      <c r="U2416" t="inlineStr">
        <is>
          <t>Day(s)</t>
        </is>
      </c>
      <c r="V2416" t="inlineStr">
        <is>
          <t>Flow-through</t>
        </is>
      </c>
      <c r="W2416" t="inlineStr">
        <is>
          <t>Fresh water</t>
        </is>
      </c>
      <c r="X2416" t="inlineStr">
        <is>
          <t>Lab</t>
        </is>
      </c>
      <c r="Y2416"/>
      <c r="Z2416" t="inlineStr">
        <is>
          <t>Active ingredient</t>
        </is>
      </c>
      <c r="AA2416"/>
      <c r="AB2416" t="n">
        <v>11.7</v>
      </c>
      <c r="AC2416"/>
      <c r="AD2416" t="n">
        <v>8.4</v>
      </c>
      <c r="AE2416"/>
      <c r="AF2416" t="n">
        <v>16.4</v>
      </c>
      <c r="AG2416" t="inlineStr">
        <is>
          <t>AI mg/L</t>
        </is>
      </c>
      <c r="AH2416"/>
      <c r="AI2416"/>
      <c r="AJ2416"/>
      <c r="AK2416"/>
      <c r="AL2416"/>
      <c r="AM2416"/>
      <c r="AN2416"/>
      <c r="AO2416"/>
      <c r="AP2416"/>
      <c r="AQ2416"/>
      <c r="AR2416"/>
      <c r="AS2416"/>
      <c r="AT2416"/>
      <c r="AU2416"/>
      <c r="AV2416"/>
      <c r="AW2416"/>
      <c r="AX2416" t="inlineStr">
        <is>
          <t>Mortality</t>
        </is>
      </c>
      <c r="AY2416" t="inlineStr">
        <is>
          <t>Mortality</t>
        </is>
      </c>
      <c r="AZ2416" t="inlineStr">
        <is>
          <t>LC50</t>
        </is>
      </c>
      <c r="BA2416"/>
      <c r="BB2416" t="n">
        <v>4.0</v>
      </c>
      <c r="BC2416"/>
      <c r="BD2416"/>
      <c r="BE2416"/>
      <c r="BF2416"/>
      <c r="BG2416" t="inlineStr">
        <is>
          <t>Day(s)</t>
        </is>
      </c>
      <c r="BH2416"/>
      <c r="BI2416" t="inlineStr">
        <is>
          <t>DTXSID1022182</t>
        </is>
      </c>
      <c r="BJ2416" t="inlineStr">
        <is>
          <t>10.1016/0166-445X(85)90026-8</t>
        </is>
      </c>
      <c r="BK2416"/>
      <c r="BL2416" t="inlineStr">
        <is>
          <t>Acute</t>
        </is>
      </c>
      <c r="BM2416"/>
      <c r="BN2416"/>
      <c r="BO2416"/>
      <c r="BP2416"/>
      <c r="BQ2416"/>
      <c r="BR2416"/>
      <c r="BS2416"/>
      <c r="BT2416" t="inlineStr">
        <is>
          <t>--</t>
        </is>
      </c>
      <c r="BU2416"/>
      <c r="BV2416"/>
      <c r="BW2416"/>
      <c r="BX2416"/>
      <c r="BY2416"/>
      <c r="BZ2416"/>
      <c r="CA2416"/>
      <c r="CB2416"/>
      <c r="CC2416"/>
      <c r="CD2416"/>
      <c r="CE2416"/>
      <c r="CF2416"/>
      <c r="CG2416"/>
      <c r="CH2416"/>
      <c r="CI2416"/>
      <c r="CJ2416" t="inlineStr">
        <is>
          <t xml:space="preserve">SOURCE/NR//TMETH/E729-80 (1980)//MEDIA/AERATED, FILTERED LAKE SUPERIOR WATER//   </t>
        </is>
      </c>
      <c r="CK2416" t="inlineStr">
        <is>
          <t>Broderius,S., and M. Kahl</t>
        </is>
      </c>
      <c r="CL2416" t="n">
        <v>14128.0</v>
      </c>
      <c r="CM2416" t="inlineStr">
        <is>
          <t>Acute Toxicity of Organic Chemical Mixtures to the Fathead Minnow</t>
        </is>
      </c>
      <c r="CN2416" t="inlineStr">
        <is>
          <t>Aquat. Toxicol.6:307-322</t>
        </is>
      </c>
      <c r="CO2416" t="n">
        <v>1985.0</v>
      </c>
      <c r="CP2416" t="inlineStr">
        <is>
          <t>Broderius,S., and M. Kahl (1985). Acute Toxicity of Organic Chemical Mixtures to the Fathead Minnow. Aquat. Toxicol., 6, 307-322. doi:10.1016/0166-445X(85)90026-8. ECOREF#:14128</t>
        </is>
      </c>
    </row>
    <row r="2417">
      <c r="A2417" t="n">
        <v>2235258.0</v>
      </c>
      <c r="B2417" t="inlineStr">
        <is>
          <t>Ethyl[phosphato(3-)-kappaO]mercurate(2-) hydrogen (1:2)</t>
        </is>
      </c>
      <c r="C2417"/>
      <c r="D2417" t="inlineStr">
        <is>
          <t>Not reported</t>
        </is>
      </c>
      <c r="E2417" t="inlineStr">
        <is>
          <t>Not coded</t>
        </is>
      </c>
      <c r="F2417"/>
      <c r="G2417" t="n">
        <v>98.1</v>
      </c>
      <c r="H2417"/>
      <c r="I2417"/>
      <c r="J2417"/>
      <c r="K2417"/>
      <c r="L2417" t="inlineStr">
        <is>
          <t>Pimephales promelas</t>
        </is>
      </c>
      <c r="M2417" t="inlineStr">
        <is>
          <t>Fathead Minnow</t>
        </is>
      </c>
      <c r="N2417"/>
      <c r="O2417"/>
      <c r="P2417"/>
      <c r="Q2417"/>
      <c r="R2417"/>
      <c r="S2417"/>
      <c r="T2417"/>
      <c r="U2417"/>
      <c r="V2417" t="inlineStr">
        <is>
          <t>Static</t>
        </is>
      </c>
      <c r="W2417" t="inlineStr">
        <is>
          <t>Fresh water</t>
        </is>
      </c>
      <c r="X2417" t="inlineStr">
        <is>
          <t>Lab</t>
        </is>
      </c>
      <c r="Y2417"/>
      <c r="Z2417" t="inlineStr">
        <is>
          <t>Total</t>
        </is>
      </c>
      <c r="AA2417" t="inlineStr">
        <is>
          <t>&gt;</t>
        </is>
      </c>
      <c r="AB2417" t="n">
        <v>10.0</v>
      </c>
      <c r="AC2417"/>
      <c r="AD2417"/>
      <c r="AE2417"/>
      <c r="AF2417"/>
      <c r="AG2417" t="inlineStr">
        <is>
          <t>AI mg/L</t>
        </is>
      </c>
      <c r="AH2417"/>
      <c r="AI2417"/>
      <c r="AJ2417"/>
      <c r="AK2417"/>
      <c r="AL2417"/>
      <c r="AM2417"/>
      <c r="AN2417"/>
      <c r="AO2417"/>
      <c r="AP2417"/>
      <c r="AQ2417"/>
      <c r="AR2417"/>
      <c r="AS2417"/>
      <c r="AT2417"/>
      <c r="AU2417"/>
      <c r="AV2417"/>
      <c r="AW2417"/>
      <c r="AX2417" t="inlineStr">
        <is>
          <t>Mortality</t>
        </is>
      </c>
      <c r="AY2417" t="inlineStr">
        <is>
          <t>Mortality</t>
        </is>
      </c>
      <c r="AZ2417" t="inlineStr">
        <is>
          <t>LC50</t>
        </is>
      </c>
      <c r="BA2417"/>
      <c r="BB2417" t="n">
        <v>4.0</v>
      </c>
      <c r="BC2417"/>
      <c r="BD2417"/>
      <c r="BE2417"/>
      <c r="BF2417"/>
      <c r="BG2417" t="inlineStr">
        <is>
          <t>Day(s)</t>
        </is>
      </c>
      <c r="BH2417" t="inlineStr">
        <is>
          <t>Pure</t>
        </is>
      </c>
      <c r="BI2417" t="inlineStr">
        <is>
          <t>DTXSID8062284</t>
        </is>
      </c>
      <c r="BJ2417"/>
      <c r="BK2417"/>
      <c r="BL2417"/>
      <c r="BM2417"/>
      <c r="BN2417"/>
      <c r="BO2417"/>
      <c r="BP2417"/>
      <c r="BQ2417"/>
      <c r="BR2417"/>
      <c r="BS2417"/>
      <c r="BT2417" t="inlineStr">
        <is>
          <t>--</t>
        </is>
      </c>
      <c r="BU2417"/>
      <c r="BV2417"/>
      <c r="BW2417"/>
      <c r="BX2417"/>
      <c r="BY2417"/>
      <c r="BZ2417"/>
      <c r="CA2417"/>
      <c r="CB2417"/>
      <c r="CC2417"/>
      <c r="CD2417"/>
      <c r="CE2417"/>
      <c r="CF2417"/>
      <c r="CG2417"/>
      <c r="CH2417"/>
      <c r="CI2417"/>
      <c r="CJ2417"/>
      <c r="CK2417" t="inlineStr">
        <is>
          <t>Mayer,F.L.,Jr., and M.R. Ellersieck</t>
        </is>
      </c>
      <c r="CL2417" t="n">
        <v>6797.0</v>
      </c>
      <c r="CM2417" t="inlineStr">
        <is>
          <t>Manual of Acute Toxicity: Interpretation and Data Base for 410 Chemicals and 66 Species of Freshwater Animals</t>
        </is>
      </c>
      <c r="CN2417" t="inlineStr">
        <is>
          <t>USDI Fish and Wildlife Service, Publication No.160, Washington, DC:505 p.</t>
        </is>
      </c>
      <c r="CO2417" t="n">
        <v>1986.0</v>
      </c>
      <c r="CP2417" t="inlineStr">
        <is>
          <t>Mayer,F.L.,Jr., and M.R. Ellersieck (1986). Manual of Acute Toxicity: Interpretation and Data Base for 410 Chemicals and 66 Species of Freshwater Animals. USDI Fish and Wildlife Service, Publication No.160, Washington, DC, 505 p. ECOREF#:6797</t>
        </is>
      </c>
    </row>
    <row r="2418">
      <c r="A2418" t="n">
        <v>2243278.0</v>
      </c>
      <c r="B2418" t="inlineStr">
        <is>
          <t>Nonanenitrile</t>
        </is>
      </c>
      <c r="C2418"/>
      <c r="D2418" t="inlineStr">
        <is>
          <t>Measured</t>
        </is>
      </c>
      <c r="E2418" t="inlineStr">
        <is>
          <t>Not reported</t>
        </is>
      </c>
      <c r="F2418" t="inlineStr">
        <is>
          <t>&gt;=</t>
        </is>
      </c>
      <c r="G2418" t="n">
        <v>98.0</v>
      </c>
      <c r="H2418"/>
      <c r="I2418"/>
      <c r="J2418"/>
      <c r="K2418"/>
      <c r="L2418" t="inlineStr">
        <is>
          <t>Pimephales promelas</t>
        </is>
      </c>
      <c r="M2418" t="inlineStr">
        <is>
          <t>Fathead Minnow</t>
        </is>
      </c>
      <c r="N2418"/>
      <c r="O2418"/>
      <c r="P2418" t="n">
        <v>32.0</v>
      </c>
      <c r="Q2418"/>
      <c r="R2418"/>
      <c r="S2418"/>
      <c r="T2418"/>
      <c r="U2418" t="inlineStr">
        <is>
          <t>Day(s)</t>
        </is>
      </c>
      <c r="V2418" t="inlineStr">
        <is>
          <t>Flow-through</t>
        </is>
      </c>
      <c r="W2418" t="inlineStr">
        <is>
          <t>Fresh water</t>
        </is>
      </c>
      <c r="X2418" t="inlineStr">
        <is>
          <t>Lab</t>
        </is>
      </c>
      <c r="Y2418" t="n">
        <v>6.0</v>
      </c>
      <c r="Z2418" t="inlineStr">
        <is>
          <t>Active ingredient</t>
        </is>
      </c>
      <c r="AA2418"/>
      <c r="AB2418" t="n">
        <v>5.61</v>
      </c>
      <c r="AC2418"/>
      <c r="AD2418" t="n">
        <v>5.45</v>
      </c>
      <c r="AE2418"/>
      <c r="AF2418" t="n">
        <v>5.77</v>
      </c>
      <c r="AG2418" t="inlineStr">
        <is>
          <t>AI mg/L</t>
        </is>
      </c>
      <c r="AH2418"/>
      <c r="AI2418"/>
      <c r="AJ2418"/>
      <c r="AK2418"/>
      <c r="AL2418"/>
      <c r="AM2418"/>
      <c r="AN2418"/>
      <c r="AO2418"/>
      <c r="AP2418"/>
      <c r="AQ2418"/>
      <c r="AR2418"/>
      <c r="AS2418"/>
      <c r="AT2418"/>
      <c r="AU2418"/>
      <c r="AV2418"/>
      <c r="AW2418"/>
      <c r="AX2418" t="inlineStr">
        <is>
          <t>Mortality</t>
        </is>
      </c>
      <c r="AY2418" t="inlineStr">
        <is>
          <t>Mortality</t>
        </is>
      </c>
      <c r="AZ2418" t="inlineStr">
        <is>
          <t>LC50</t>
        </is>
      </c>
      <c r="BA2418"/>
      <c r="BB2418" t="n">
        <v>4.0</v>
      </c>
      <c r="BC2418"/>
      <c r="BD2418"/>
      <c r="BE2418"/>
      <c r="BF2418"/>
      <c r="BG2418" t="inlineStr">
        <is>
          <t>Day(s)</t>
        </is>
      </c>
      <c r="BH2418"/>
      <c r="BI2418" t="inlineStr">
        <is>
          <t>DTXSID6022183</t>
        </is>
      </c>
      <c r="BJ2418"/>
      <c r="BK2418"/>
      <c r="BL2418"/>
      <c r="BM2418"/>
      <c r="BN2418"/>
      <c r="BO2418"/>
      <c r="BP2418"/>
      <c r="BQ2418"/>
      <c r="BR2418"/>
      <c r="BS2418"/>
      <c r="BT2418" t="inlineStr">
        <is>
          <t>--</t>
        </is>
      </c>
      <c r="BU2418"/>
      <c r="BV2418"/>
      <c r="BW2418"/>
      <c r="BX2418"/>
      <c r="BY2418"/>
      <c r="BZ2418"/>
      <c r="CA2418"/>
      <c r="CB2418"/>
      <c r="CC2418"/>
      <c r="CD2418"/>
      <c r="CE2418"/>
      <c r="CF2418"/>
      <c r="CG2418"/>
      <c r="CH2418"/>
      <c r="CI2418"/>
      <c r="CJ2418" t="inlineStr">
        <is>
          <t xml:space="preserve">SOURCE/CULTURED FROM BROOD STOCK PROVIDED BY THE U.S. ENVIRONMENTAL RESEARCH LABORATORY - DULUTH//MEDIA/LAKE SUPERIOR WATER//   </t>
        </is>
      </c>
      <c r="CK2418" t="inlineStr">
        <is>
          <t>Brooke,L.T., D.J. Call, D.L. Geiger, and C.E. Northcott</t>
        </is>
      </c>
      <c r="CL2418" t="n">
        <v>12448.0</v>
      </c>
      <c r="CM2418" t="inlineStr">
        <is>
          <t>Acute Toxicities of Organic Chemicals to Fathead Minnows (Pimephales promelas), Vol. 1</t>
        </is>
      </c>
      <c r="CN2418" t="inlineStr">
        <is>
          <t>Center for Lake Superior Environmental Studies, University of Wisconsin-Superior, Superior, WI:414 p.</t>
        </is>
      </c>
      <c r="CO2418" t="n">
        <v>1984.0</v>
      </c>
      <c r="CP2418" t="inlineStr">
        <is>
          <t>Brooke,L.T., D.J. Call, D.L. Geiger, and C.E. Northcott (1984). Acute Toxicities of Organic Chemicals to Fathead Minnows (Pimephales promelas), Vol. 1. Center for Lake Superior Environmental Studies, University of Wisconsin-Superior, Superior, WI, 414 p. ECOREF#:12448</t>
        </is>
      </c>
    </row>
    <row r="2419">
      <c r="A2419" t="n">
        <v>2243278.0</v>
      </c>
      <c r="B2419" t="inlineStr">
        <is>
          <t>Nonanenitrile</t>
        </is>
      </c>
      <c r="C2419"/>
      <c r="D2419" t="inlineStr">
        <is>
          <t>Measured</t>
        </is>
      </c>
      <c r="E2419" t="inlineStr">
        <is>
          <t>Not reported</t>
        </is>
      </c>
      <c r="F2419" t="inlineStr">
        <is>
          <t>&gt;=</t>
        </is>
      </c>
      <c r="G2419" t="n">
        <v>98.0</v>
      </c>
      <c r="H2419"/>
      <c r="I2419"/>
      <c r="J2419"/>
      <c r="K2419"/>
      <c r="L2419" t="inlineStr">
        <is>
          <t>Pimephales promelas</t>
        </is>
      </c>
      <c r="M2419" t="inlineStr">
        <is>
          <t>Fathead Minnow</t>
        </is>
      </c>
      <c r="N2419"/>
      <c r="O2419"/>
      <c r="P2419" t="n">
        <v>26.0</v>
      </c>
      <c r="Q2419"/>
      <c r="R2419"/>
      <c r="S2419"/>
      <c r="T2419"/>
      <c r="U2419" t="inlineStr">
        <is>
          <t>Day(s)</t>
        </is>
      </c>
      <c r="V2419" t="inlineStr">
        <is>
          <t>Flow-through</t>
        </is>
      </c>
      <c r="W2419" t="inlineStr">
        <is>
          <t>Fresh water</t>
        </is>
      </c>
      <c r="X2419" t="inlineStr">
        <is>
          <t>Lab</t>
        </is>
      </c>
      <c r="Y2419" t="n">
        <v>6.0</v>
      </c>
      <c r="Z2419" t="inlineStr">
        <is>
          <t>Active ingredient</t>
        </is>
      </c>
      <c r="AA2419"/>
      <c r="AB2419" t="n">
        <v>4.91</v>
      </c>
      <c r="AC2419"/>
      <c r="AD2419" t="n">
        <v>4.54</v>
      </c>
      <c r="AE2419"/>
      <c r="AF2419" t="n">
        <v>5.31</v>
      </c>
      <c r="AG2419" t="inlineStr">
        <is>
          <t>AI mg/L</t>
        </is>
      </c>
      <c r="AH2419"/>
      <c r="AI2419"/>
      <c r="AJ2419"/>
      <c r="AK2419"/>
      <c r="AL2419"/>
      <c r="AM2419"/>
      <c r="AN2419"/>
      <c r="AO2419"/>
      <c r="AP2419"/>
      <c r="AQ2419"/>
      <c r="AR2419"/>
      <c r="AS2419"/>
      <c r="AT2419"/>
      <c r="AU2419"/>
      <c r="AV2419"/>
      <c r="AW2419"/>
      <c r="AX2419" t="inlineStr">
        <is>
          <t>Mortality</t>
        </is>
      </c>
      <c r="AY2419" t="inlineStr">
        <is>
          <t>Mortality</t>
        </is>
      </c>
      <c r="AZ2419" t="inlineStr">
        <is>
          <t>LC50</t>
        </is>
      </c>
      <c r="BA2419"/>
      <c r="BB2419" t="n">
        <v>4.0</v>
      </c>
      <c r="BC2419"/>
      <c r="BD2419"/>
      <c r="BE2419"/>
      <c r="BF2419"/>
      <c r="BG2419" t="inlineStr">
        <is>
          <t>Day(s)</t>
        </is>
      </c>
      <c r="BH2419"/>
      <c r="BI2419" t="inlineStr">
        <is>
          <t>DTXSID6022183</t>
        </is>
      </c>
      <c r="BJ2419"/>
      <c r="BK2419"/>
      <c r="BL2419"/>
      <c r="BM2419"/>
      <c r="BN2419"/>
      <c r="BO2419"/>
      <c r="BP2419"/>
      <c r="BQ2419"/>
      <c r="BR2419"/>
      <c r="BS2419"/>
      <c r="BT2419" t="inlineStr">
        <is>
          <t>--</t>
        </is>
      </c>
      <c r="BU2419"/>
      <c r="BV2419"/>
      <c r="BW2419"/>
      <c r="BX2419"/>
      <c r="BY2419"/>
      <c r="BZ2419"/>
      <c r="CA2419"/>
      <c r="CB2419"/>
      <c r="CC2419"/>
      <c r="CD2419"/>
      <c r="CE2419"/>
      <c r="CF2419"/>
      <c r="CG2419"/>
      <c r="CH2419"/>
      <c r="CI2419"/>
      <c r="CJ2419" t="inlineStr">
        <is>
          <t xml:space="preserve">SOURCE/CULTURED FROM BROOD STOCK PROVIDED BY THE U.S. ENVIRONMENTAL RESEARCH LABORATORY - DULUTH//MEDIA/LAKE SUPERIOR WATER//   </t>
        </is>
      </c>
      <c r="CK2419" t="inlineStr">
        <is>
          <t>Brooke,L.T., D.J. Call, D.L. Geiger, and C.E. Northcott</t>
        </is>
      </c>
      <c r="CL2419" t="n">
        <v>12448.0</v>
      </c>
      <c r="CM2419" t="inlineStr">
        <is>
          <t>Acute Toxicities of Organic Chemicals to Fathead Minnows (Pimephales promelas), Vol. 1</t>
        </is>
      </c>
      <c r="CN2419" t="inlineStr">
        <is>
          <t>Center for Lake Superior Environmental Studies, University of Wisconsin-Superior, Superior, WI:414 p.</t>
        </is>
      </c>
      <c r="CO2419" t="n">
        <v>1984.0</v>
      </c>
      <c r="CP2419" t="inlineStr">
        <is>
          <t>Brooke,L.T., D.J. Call, D.L. Geiger, and C.E. Northcott (1984). Acute Toxicities of Organic Chemicals to Fathead Minnows (Pimephales promelas), Vol. 1. Center for Lake Superior Environmental Studies, University of Wisconsin-Superior, Superior, WI, 414 p. ECOREF#:12448</t>
        </is>
      </c>
    </row>
    <row r="2420">
      <c r="A2420" t="n">
        <v>2243278.0</v>
      </c>
      <c r="B2420" t="inlineStr">
        <is>
          <t>Nonanenitrile</t>
        </is>
      </c>
      <c r="C2420"/>
      <c r="D2420" t="inlineStr">
        <is>
          <t>Chemical analysis reported</t>
        </is>
      </c>
      <c r="E2420" t="inlineStr">
        <is>
          <t>American Society for Testing and Materials</t>
        </is>
      </c>
      <c r="F2420"/>
      <c r="G2420"/>
      <c r="H2420"/>
      <c r="I2420"/>
      <c r="J2420"/>
      <c r="K2420"/>
      <c r="L2420" t="inlineStr">
        <is>
          <t>Pimephales promelas</t>
        </is>
      </c>
      <c r="M2420" t="inlineStr">
        <is>
          <t>Fathead Minnow</t>
        </is>
      </c>
      <c r="N2420" t="inlineStr">
        <is>
          <t>Juvenile</t>
        </is>
      </c>
      <c r="O2420"/>
      <c r="P2420"/>
      <c r="Q2420"/>
      <c r="R2420" t="n">
        <v>28.0</v>
      </c>
      <c r="S2420"/>
      <c r="T2420" t="n">
        <v>34.0</v>
      </c>
      <c r="U2420" t="inlineStr">
        <is>
          <t>Day(s)</t>
        </is>
      </c>
      <c r="V2420" t="inlineStr">
        <is>
          <t>Flow-through</t>
        </is>
      </c>
      <c r="W2420" t="inlineStr">
        <is>
          <t>Fresh water</t>
        </is>
      </c>
      <c r="X2420" t="inlineStr">
        <is>
          <t>Lab</t>
        </is>
      </c>
      <c r="Y2420"/>
      <c r="Z2420" t="inlineStr">
        <is>
          <t>Active ingredient</t>
        </is>
      </c>
      <c r="AA2420"/>
      <c r="AB2420" t="n">
        <v>6.9</v>
      </c>
      <c r="AC2420"/>
      <c r="AD2420" t="n">
        <v>6.66</v>
      </c>
      <c r="AE2420"/>
      <c r="AF2420" t="n">
        <v>7.14</v>
      </c>
      <c r="AG2420" t="inlineStr">
        <is>
          <t>AI mg/L</t>
        </is>
      </c>
      <c r="AH2420"/>
      <c r="AI2420"/>
      <c r="AJ2420"/>
      <c r="AK2420"/>
      <c r="AL2420"/>
      <c r="AM2420"/>
      <c r="AN2420"/>
      <c r="AO2420"/>
      <c r="AP2420"/>
      <c r="AQ2420"/>
      <c r="AR2420"/>
      <c r="AS2420"/>
      <c r="AT2420"/>
      <c r="AU2420"/>
      <c r="AV2420"/>
      <c r="AW2420"/>
      <c r="AX2420" t="inlineStr">
        <is>
          <t>Mortality</t>
        </is>
      </c>
      <c r="AY2420" t="inlineStr">
        <is>
          <t>Mortality</t>
        </is>
      </c>
      <c r="AZ2420" t="inlineStr">
        <is>
          <t>LC50</t>
        </is>
      </c>
      <c r="BA2420"/>
      <c r="BB2420" t="n">
        <v>4.0</v>
      </c>
      <c r="BC2420"/>
      <c r="BD2420"/>
      <c r="BE2420"/>
      <c r="BF2420"/>
      <c r="BG2420" t="inlineStr">
        <is>
          <t>Day(s)</t>
        </is>
      </c>
      <c r="BH2420"/>
      <c r="BI2420" t="inlineStr">
        <is>
          <t>DTXSID6022183</t>
        </is>
      </c>
      <c r="BJ2420" t="inlineStr">
        <is>
          <t>10.1016/0166-445X(85)90026-8</t>
        </is>
      </c>
      <c r="BK2420"/>
      <c r="BL2420" t="inlineStr">
        <is>
          <t>Acute</t>
        </is>
      </c>
      <c r="BM2420"/>
      <c r="BN2420"/>
      <c r="BO2420"/>
      <c r="BP2420"/>
      <c r="BQ2420"/>
      <c r="BR2420"/>
      <c r="BS2420"/>
      <c r="BT2420" t="inlineStr">
        <is>
          <t>--</t>
        </is>
      </c>
      <c r="BU2420"/>
      <c r="BV2420"/>
      <c r="BW2420"/>
      <c r="BX2420"/>
      <c r="BY2420"/>
      <c r="BZ2420"/>
      <c r="CA2420"/>
      <c r="CB2420"/>
      <c r="CC2420"/>
      <c r="CD2420"/>
      <c r="CE2420"/>
      <c r="CF2420"/>
      <c r="CG2420"/>
      <c r="CH2420"/>
      <c r="CI2420"/>
      <c r="CJ2420" t="inlineStr">
        <is>
          <t xml:space="preserve">SOURCE/NR//TMETH/E729-80 (1980)//MEDIA/AERATED, FILTERED LAKE SUPERIOR WATER//   </t>
        </is>
      </c>
      <c r="CK2420" t="inlineStr">
        <is>
          <t>Broderius,S., and M. Kahl</t>
        </is>
      </c>
      <c r="CL2420" t="n">
        <v>14128.0</v>
      </c>
      <c r="CM2420" t="inlineStr">
        <is>
          <t>Acute Toxicity of Organic Chemical Mixtures to the Fathead Minnow</t>
        </is>
      </c>
      <c r="CN2420" t="inlineStr">
        <is>
          <t>Aquat. Toxicol.6:307-322</t>
        </is>
      </c>
      <c r="CO2420" t="n">
        <v>1985.0</v>
      </c>
      <c r="CP2420" t="inlineStr">
        <is>
          <t>Broderius,S., and M. Kahl (1985). Acute Toxicity of Organic Chemical Mixtures to the Fathead Minnow. Aquat. Toxicol., 6, 307-322. doi:10.1016/0166-445X(85)90026-8. ECOREF#:14128</t>
        </is>
      </c>
    </row>
    <row r="2421">
      <c r="A2421" t="n">
        <v>2245387.0</v>
      </c>
      <c r="B2421" t="inlineStr">
        <is>
          <t>2,3,5-Trimethyl naphthalene</t>
        </is>
      </c>
      <c r="C2421"/>
      <c r="D2421" t="inlineStr">
        <is>
          <t>Not reported</t>
        </is>
      </c>
      <c r="E2421" t="inlineStr">
        <is>
          <t>Not coded</t>
        </is>
      </c>
      <c r="F2421"/>
      <c r="G2421" t="n">
        <v>100.0</v>
      </c>
      <c r="H2421"/>
      <c r="I2421"/>
      <c r="J2421"/>
      <c r="K2421"/>
      <c r="L2421" t="inlineStr">
        <is>
          <t>Pimephales promelas</t>
        </is>
      </c>
      <c r="M2421" t="inlineStr">
        <is>
          <t>Fathead Minnow</t>
        </is>
      </c>
      <c r="N2421"/>
      <c r="O2421"/>
      <c r="P2421"/>
      <c r="Q2421"/>
      <c r="R2421"/>
      <c r="S2421"/>
      <c r="T2421"/>
      <c r="U2421"/>
      <c r="V2421" t="inlineStr">
        <is>
          <t>Static</t>
        </is>
      </c>
      <c r="W2421" t="inlineStr">
        <is>
          <t>Fresh water</t>
        </is>
      </c>
      <c r="X2421" t="inlineStr">
        <is>
          <t>Lab</t>
        </is>
      </c>
      <c r="Y2421"/>
      <c r="Z2421" t="inlineStr">
        <is>
          <t>Active ingredient</t>
        </is>
      </c>
      <c r="AA2421"/>
      <c r="AB2421" t="n">
        <v>6.4</v>
      </c>
      <c r="AC2421"/>
      <c r="AD2421" t="n">
        <v>4.89</v>
      </c>
      <c r="AE2421"/>
      <c r="AF2421" t="n">
        <v>8.38</v>
      </c>
      <c r="AG2421" t="inlineStr">
        <is>
          <t>AI mg/L</t>
        </is>
      </c>
      <c r="AH2421"/>
      <c r="AI2421"/>
      <c r="AJ2421"/>
      <c r="AK2421"/>
      <c r="AL2421"/>
      <c r="AM2421"/>
      <c r="AN2421"/>
      <c r="AO2421"/>
      <c r="AP2421"/>
      <c r="AQ2421"/>
      <c r="AR2421"/>
      <c r="AS2421"/>
      <c r="AT2421"/>
      <c r="AU2421"/>
      <c r="AV2421"/>
      <c r="AW2421"/>
      <c r="AX2421" t="inlineStr">
        <is>
          <t>Mortality</t>
        </is>
      </c>
      <c r="AY2421" t="inlineStr">
        <is>
          <t>Mortality</t>
        </is>
      </c>
      <c r="AZ2421" t="inlineStr">
        <is>
          <t>LC50</t>
        </is>
      </c>
      <c r="BA2421"/>
      <c r="BB2421" t="n">
        <v>4.0</v>
      </c>
      <c r="BC2421"/>
      <c r="BD2421"/>
      <c r="BE2421"/>
      <c r="BF2421"/>
      <c r="BG2421" t="inlineStr">
        <is>
          <t>Day(s)</t>
        </is>
      </c>
      <c r="BH2421" t="inlineStr">
        <is>
          <t>Pure</t>
        </is>
      </c>
      <c r="BI2421" t="inlineStr">
        <is>
          <t>DTXSID7062291</t>
        </is>
      </c>
      <c r="BJ2421"/>
      <c r="BK2421"/>
      <c r="BL2421"/>
      <c r="BM2421"/>
      <c r="BN2421"/>
      <c r="BO2421"/>
      <c r="BP2421"/>
      <c r="BQ2421"/>
      <c r="BR2421"/>
      <c r="BS2421"/>
      <c r="BT2421" t="inlineStr">
        <is>
          <t>--</t>
        </is>
      </c>
      <c r="BU2421"/>
      <c r="BV2421"/>
      <c r="BW2421"/>
      <c r="BX2421"/>
      <c r="BY2421"/>
      <c r="BZ2421"/>
      <c r="CA2421"/>
      <c r="CB2421"/>
      <c r="CC2421"/>
      <c r="CD2421"/>
      <c r="CE2421"/>
      <c r="CF2421"/>
      <c r="CG2421"/>
      <c r="CH2421"/>
      <c r="CI2421"/>
      <c r="CJ2421"/>
      <c r="CK2421" t="inlineStr">
        <is>
          <t>Mayer,F.L.,Jr., and M.R. Ellersieck</t>
        </is>
      </c>
      <c r="CL2421" t="n">
        <v>6797.0</v>
      </c>
      <c r="CM2421" t="inlineStr">
        <is>
          <t>Manual of Acute Toxicity: Interpretation and Data Base for 410 Chemicals and 66 Species of Freshwater Animals</t>
        </is>
      </c>
      <c r="CN2421" t="inlineStr">
        <is>
          <t>USDI Fish and Wildlife Service, Publication No.160, Washington, DC:505 p.</t>
        </is>
      </c>
      <c r="CO2421" t="n">
        <v>1986.0</v>
      </c>
      <c r="CP2421" t="inlineStr">
        <is>
          <t>Mayer,F.L.,Jr., and M.R. Ellersieck (1986). Manual of Acute Toxicity: Interpretation and Data Base for 410 Chemicals and 66 Species of Freshwater Animals. USDI Fish and Wildlife Service, Publication No.160, Washington, DC, 505 p. ECOREF#:6797</t>
        </is>
      </c>
    </row>
    <row r="2422">
      <c r="A2422" t="n">
        <v>2310170.0</v>
      </c>
      <c r="B2422" t="inlineStr">
        <is>
          <t>S-[(6-Chloro-2-oxo-3(2H)-benzoxazolyl)methyl]O,O-diethyl ester phosphorodithioic acid</t>
        </is>
      </c>
      <c r="C2422"/>
      <c r="D2422" t="inlineStr">
        <is>
          <t>Unmeasured</t>
        </is>
      </c>
      <c r="E2422" t="inlineStr">
        <is>
          <t>Not coded</t>
        </is>
      </c>
      <c r="F2422"/>
      <c r="G2422" t="n">
        <v>25.0</v>
      </c>
      <c r="H2422"/>
      <c r="I2422"/>
      <c r="J2422"/>
      <c r="K2422"/>
      <c r="L2422" t="inlineStr">
        <is>
          <t>Pimephales promelas</t>
        </is>
      </c>
      <c r="M2422" t="inlineStr">
        <is>
          <t>Fathead Minnow</t>
        </is>
      </c>
      <c r="N2422"/>
      <c r="O2422"/>
      <c r="P2422"/>
      <c r="Q2422"/>
      <c r="R2422"/>
      <c r="S2422"/>
      <c r="T2422"/>
      <c r="U2422"/>
      <c r="V2422" t="inlineStr">
        <is>
          <t>Static</t>
        </is>
      </c>
      <c r="W2422" t="inlineStr">
        <is>
          <t>Fresh water</t>
        </is>
      </c>
      <c r="X2422" t="inlineStr">
        <is>
          <t>Lab</t>
        </is>
      </c>
      <c r="Y2422"/>
      <c r="Z2422" t="inlineStr">
        <is>
          <t>Formulation</t>
        </is>
      </c>
      <c r="AA2422"/>
      <c r="AB2422" t="n">
        <v>0.141</v>
      </c>
      <c r="AC2422"/>
      <c r="AD2422" t="n">
        <v>0.069</v>
      </c>
      <c r="AE2422"/>
      <c r="AF2422" t="n">
        <v>0.291</v>
      </c>
      <c r="AG2422" t="inlineStr">
        <is>
          <t>AI mg/L</t>
        </is>
      </c>
      <c r="AH2422"/>
      <c r="AI2422"/>
      <c r="AJ2422"/>
      <c r="AK2422"/>
      <c r="AL2422"/>
      <c r="AM2422"/>
      <c r="AN2422"/>
      <c r="AO2422"/>
      <c r="AP2422"/>
      <c r="AQ2422"/>
      <c r="AR2422"/>
      <c r="AS2422"/>
      <c r="AT2422"/>
      <c r="AU2422"/>
      <c r="AV2422"/>
      <c r="AW2422"/>
      <c r="AX2422" t="inlineStr">
        <is>
          <t>Mortality</t>
        </is>
      </c>
      <c r="AY2422" t="inlineStr">
        <is>
          <t>Mortality</t>
        </is>
      </c>
      <c r="AZ2422" t="inlineStr">
        <is>
          <t>LC50</t>
        </is>
      </c>
      <c r="BA2422"/>
      <c r="BB2422" t="n">
        <v>4.0</v>
      </c>
      <c r="BC2422"/>
      <c r="BD2422"/>
      <c r="BE2422"/>
      <c r="BF2422"/>
      <c r="BG2422" t="inlineStr">
        <is>
          <t>Day(s)</t>
        </is>
      </c>
      <c r="BH2422" t="inlineStr">
        <is>
          <t>Pure</t>
        </is>
      </c>
      <c r="BI2422" t="inlineStr">
        <is>
          <t>DTXSID1024259</t>
        </is>
      </c>
      <c r="BJ2422"/>
      <c r="BK2422"/>
      <c r="BL2422"/>
      <c r="BM2422"/>
      <c r="BN2422"/>
      <c r="BO2422"/>
      <c r="BP2422"/>
      <c r="BQ2422"/>
      <c r="BR2422"/>
      <c r="BS2422"/>
      <c r="BT2422" t="inlineStr">
        <is>
          <t>--</t>
        </is>
      </c>
      <c r="BU2422"/>
      <c r="BV2422"/>
      <c r="BW2422"/>
      <c r="BX2422"/>
      <c r="BY2422"/>
      <c r="BZ2422"/>
      <c r="CA2422"/>
      <c r="CB2422"/>
      <c r="CC2422"/>
      <c r="CD2422"/>
      <c r="CE2422"/>
      <c r="CF2422"/>
      <c r="CG2422"/>
      <c r="CH2422"/>
      <c r="CI2422"/>
      <c r="CJ2422"/>
      <c r="CK2422" t="inlineStr">
        <is>
          <t>Schoettger,R.A.</t>
        </is>
      </c>
      <c r="CL2422" t="n">
        <v>6615.0</v>
      </c>
      <c r="CM2422" t="inlineStr">
        <is>
          <t>Fish-Pesticide Research Laboratory</t>
        </is>
      </c>
      <c r="CN2422" t="inlineStr">
        <is>
          <t>In: Prog. in Sport Fish. Res., U.S. Dep. Interior, Bur. Sport Fish. and Wildl. Res., Publ. No.106:2-40</t>
        </is>
      </c>
      <c r="CO2422" t="n">
        <v>1970.0</v>
      </c>
      <c r="CP2422" t="inlineStr">
        <is>
          <t>Schoettger,R.A. (1970). Fish-Pesticide Research Laboratory. In: Prog. in Sport Fish. Res., U.S. Dep. Interior, Bur. Sport Fish. and Wildl. Res., Publ. No.106, 2-40. ECOREF#:6615</t>
        </is>
      </c>
    </row>
    <row r="2423">
      <c r="A2423" t="n">
        <v>2310170.0</v>
      </c>
      <c r="B2423" t="inlineStr">
        <is>
          <t>S-[(6-Chloro-2-oxo-3(2H)-benzoxazolyl)methyl]O,O-diethyl ester phosphorodithioic acid</t>
        </is>
      </c>
      <c r="C2423"/>
      <c r="D2423" t="inlineStr">
        <is>
          <t>Not reported</t>
        </is>
      </c>
      <c r="E2423" t="inlineStr">
        <is>
          <t>Not coded</t>
        </is>
      </c>
      <c r="F2423"/>
      <c r="G2423" t="n">
        <v>25.0</v>
      </c>
      <c r="H2423"/>
      <c r="I2423"/>
      <c r="J2423"/>
      <c r="K2423"/>
      <c r="L2423" t="inlineStr">
        <is>
          <t>Pimephales promelas</t>
        </is>
      </c>
      <c r="M2423" t="inlineStr">
        <is>
          <t>Fathead Minnow</t>
        </is>
      </c>
      <c r="N2423"/>
      <c r="O2423"/>
      <c r="P2423"/>
      <c r="Q2423"/>
      <c r="R2423"/>
      <c r="S2423"/>
      <c r="T2423"/>
      <c r="U2423"/>
      <c r="V2423" t="inlineStr">
        <is>
          <t>Static</t>
        </is>
      </c>
      <c r="W2423" t="inlineStr">
        <is>
          <t>Fresh water</t>
        </is>
      </c>
      <c r="X2423" t="inlineStr">
        <is>
          <t>Lab</t>
        </is>
      </c>
      <c r="Y2423"/>
      <c r="Z2423" t="inlineStr">
        <is>
          <t>Active ingredient</t>
        </is>
      </c>
      <c r="AA2423"/>
      <c r="AB2423" t="n">
        <v>0.32</v>
      </c>
      <c r="AC2423"/>
      <c r="AD2423" t="n">
        <v>0.19</v>
      </c>
      <c r="AE2423"/>
      <c r="AF2423" t="n">
        <v>0.54</v>
      </c>
      <c r="AG2423" t="inlineStr">
        <is>
          <t>AI mg/L</t>
        </is>
      </c>
      <c r="AH2423"/>
      <c r="AI2423"/>
      <c r="AJ2423"/>
      <c r="AK2423"/>
      <c r="AL2423"/>
      <c r="AM2423"/>
      <c r="AN2423"/>
      <c r="AO2423"/>
      <c r="AP2423"/>
      <c r="AQ2423"/>
      <c r="AR2423"/>
      <c r="AS2423"/>
      <c r="AT2423"/>
      <c r="AU2423"/>
      <c r="AV2423"/>
      <c r="AW2423"/>
      <c r="AX2423" t="inlineStr">
        <is>
          <t>Mortality</t>
        </is>
      </c>
      <c r="AY2423" t="inlineStr">
        <is>
          <t>Mortality</t>
        </is>
      </c>
      <c r="AZ2423" t="inlineStr">
        <is>
          <t>LC50</t>
        </is>
      </c>
      <c r="BA2423"/>
      <c r="BB2423" t="n">
        <v>4.0</v>
      </c>
      <c r="BC2423"/>
      <c r="BD2423"/>
      <c r="BE2423"/>
      <c r="BF2423"/>
      <c r="BG2423" t="inlineStr">
        <is>
          <t>Day(s)</t>
        </is>
      </c>
      <c r="BH2423" t="inlineStr">
        <is>
          <t>Wettable Powder or Water Dispersible Powder</t>
        </is>
      </c>
      <c r="BI2423" t="inlineStr">
        <is>
          <t>DTXSID1024259</t>
        </is>
      </c>
      <c r="BJ2423"/>
      <c r="BK2423"/>
      <c r="BL2423"/>
      <c r="BM2423"/>
      <c r="BN2423"/>
      <c r="BO2423"/>
      <c r="BP2423"/>
      <c r="BQ2423"/>
      <c r="BR2423"/>
      <c r="BS2423"/>
      <c r="BT2423" t="inlineStr">
        <is>
          <t>--</t>
        </is>
      </c>
      <c r="BU2423"/>
      <c r="BV2423"/>
      <c r="BW2423"/>
      <c r="BX2423"/>
      <c r="BY2423"/>
      <c r="BZ2423"/>
      <c r="CA2423"/>
      <c r="CB2423"/>
      <c r="CC2423"/>
      <c r="CD2423"/>
      <c r="CE2423"/>
      <c r="CF2423"/>
      <c r="CG2423"/>
      <c r="CH2423"/>
      <c r="CI2423"/>
      <c r="CJ2423"/>
      <c r="CK2423" t="inlineStr">
        <is>
          <t>Mayer,F.L.,Jr., and M.R. Ellersieck</t>
        </is>
      </c>
      <c r="CL2423" t="n">
        <v>6797.0</v>
      </c>
      <c r="CM2423" t="inlineStr">
        <is>
          <t>Manual of Acute Toxicity: Interpretation and Data Base for 410 Chemicals and 66 Species of Freshwater Animals</t>
        </is>
      </c>
      <c r="CN2423" t="inlineStr">
        <is>
          <t>USDI Fish and Wildlife Service, Publication No.160, Washington, DC:505 p.</t>
        </is>
      </c>
      <c r="CO2423" t="n">
        <v>1986.0</v>
      </c>
      <c r="CP2423" t="inlineStr">
        <is>
          <t>Mayer,F.L.,Jr., and M.R. Ellersieck (1986). Manual of Acute Toxicity: Interpretation and Data Base for 410 Chemicals and 66 Species of Freshwater Animals. USDI Fish and Wildlife Service, Publication No.160, Washington, DC, 505 p. ECOREF#:6797</t>
        </is>
      </c>
    </row>
    <row r="2424">
      <c r="A2424" t="n">
        <v>2317240.0</v>
      </c>
      <c r="B2424" t="inlineStr">
        <is>
          <t>2-(2,4,5-Trichlorophenoxy)propanoic acid 2-butoxy-1-methylethyl ester</t>
        </is>
      </c>
      <c r="C2424"/>
      <c r="D2424" t="inlineStr">
        <is>
          <t>Unmeasured</t>
        </is>
      </c>
      <c r="E2424" t="inlineStr">
        <is>
          <t>Standard Methods for the Examination of Water and Wastewater</t>
        </is>
      </c>
      <c r="F2424"/>
      <c r="G2424" t="n">
        <v>64.5</v>
      </c>
      <c r="H2424"/>
      <c r="I2424"/>
      <c r="J2424"/>
      <c r="K2424"/>
      <c r="L2424" t="inlineStr">
        <is>
          <t>Pimephales promelas</t>
        </is>
      </c>
      <c r="M2424" t="inlineStr">
        <is>
          <t>Fathead Minnow</t>
        </is>
      </c>
      <c r="N2424"/>
      <c r="O2424"/>
      <c r="P2424"/>
      <c r="Q2424"/>
      <c r="R2424"/>
      <c r="S2424"/>
      <c r="T2424"/>
      <c r="U2424"/>
      <c r="V2424" t="inlineStr">
        <is>
          <t>Static</t>
        </is>
      </c>
      <c r="W2424" t="inlineStr">
        <is>
          <t>Fresh water</t>
        </is>
      </c>
      <c r="X2424" t="inlineStr">
        <is>
          <t>Lab</t>
        </is>
      </c>
      <c r="Y2424"/>
      <c r="Z2424" t="inlineStr">
        <is>
          <t>Active ingredient</t>
        </is>
      </c>
      <c r="AA2424"/>
      <c r="AB2424" t="n">
        <v>8.1</v>
      </c>
      <c r="AC2424"/>
      <c r="AD2424"/>
      <c r="AE2424"/>
      <c r="AF2424"/>
      <c r="AG2424" t="inlineStr">
        <is>
          <t>AI mg/L</t>
        </is>
      </c>
      <c r="AH2424"/>
      <c r="AI2424"/>
      <c r="AJ2424"/>
      <c r="AK2424"/>
      <c r="AL2424"/>
      <c r="AM2424"/>
      <c r="AN2424"/>
      <c r="AO2424"/>
      <c r="AP2424"/>
      <c r="AQ2424"/>
      <c r="AR2424"/>
      <c r="AS2424"/>
      <c r="AT2424"/>
      <c r="AU2424"/>
      <c r="AV2424"/>
      <c r="AW2424"/>
      <c r="AX2424" t="inlineStr">
        <is>
          <t>Mortality</t>
        </is>
      </c>
      <c r="AY2424" t="inlineStr">
        <is>
          <t>Mortality</t>
        </is>
      </c>
      <c r="AZ2424" t="inlineStr">
        <is>
          <t>LC50</t>
        </is>
      </c>
      <c r="BA2424"/>
      <c r="BB2424" t="n">
        <v>4.0</v>
      </c>
      <c r="BC2424"/>
      <c r="BD2424"/>
      <c r="BE2424"/>
      <c r="BF2424"/>
      <c r="BG2424" t="inlineStr">
        <is>
          <t>Day(s)</t>
        </is>
      </c>
      <c r="BH2424" t="inlineStr">
        <is>
          <t>Solution</t>
        </is>
      </c>
      <c r="BI2424" t="inlineStr">
        <is>
          <t>DTXSID80945844</t>
        </is>
      </c>
      <c r="BJ2424" t="inlineStr">
        <is>
          <t>10.1577/1548-8659(1962)24[164:ATOEDH]2.0.CO;2</t>
        </is>
      </c>
      <c r="BK2424"/>
      <c r="BL2424"/>
      <c r="BM2424"/>
      <c r="BN2424"/>
      <c r="BO2424"/>
      <c r="BP2424"/>
      <c r="BQ2424"/>
      <c r="BR2424"/>
      <c r="BS2424"/>
      <c r="BT2424" t="inlineStr">
        <is>
          <t>--</t>
        </is>
      </c>
      <c r="BU2424"/>
      <c r="BV2424"/>
      <c r="BW2424"/>
      <c r="BX2424"/>
      <c r="BY2424"/>
      <c r="BZ2424"/>
      <c r="CA2424"/>
      <c r="CB2424"/>
      <c r="CC2424"/>
      <c r="CD2424"/>
      <c r="CE2424"/>
      <c r="CF2424"/>
      <c r="CG2424"/>
      <c r="CH2424"/>
      <c r="CI2424"/>
      <c r="CJ2424" t="inlineStr">
        <is>
          <t xml:space="preserve">TMETH/AMERICAN PUBLIC HEALTH ASSOCIATION, 1960.//MEDIA/HARD WATER//   </t>
        </is>
      </c>
      <c r="CK2424" t="inlineStr">
        <is>
          <t>Surber,E.W., and Q.H. Pickering</t>
        </is>
      </c>
      <c r="CL2424" t="n">
        <v>892.0</v>
      </c>
      <c r="CM2424" t="inlineStr">
        <is>
          <t>Acute Toxicity of Endothal, Diquat, Hyamine, Dalapon, and Silvex to Fish</t>
        </is>
      </c>
      <c r="CN2424" t="inlineStr">
        <is>
          <t>Prog. Fish-Cult.24(4): 164-171</t>
        </is>
      </c>
      <c r="CO2424" t="n">
        <v>1962.0</v>
      </c>
      <c r="CP2424" t="inlineStr">
        <is>
          <t>Surber,E.W., and Q.H. Pickering (1962). Acute Toxicity of Endothal, Diquat, Hyamine, Dalapon, and Silvex to Fish. Prog. Fish-Cult., 24, (4), 164-171. doi:10.1577/1548-8659(1962)24[164:ATOEDH]2.0.CO;2. ECOREF#:892</t>
        </is>
      </c>
    </row>
    <row r="2425">
      <c r="A2425" t="n">
        <v>2317240.0</v>
      </c>
      <c r="B2425" t="inlineStr">
        <is>
          <t>2-(2,4,5-Trichlorophenoxy)propanoic acid 2-butoxy-1-methylethyl ester</t>
        </is>
      </c>
      <c r="C2425"/>
      <c r="D2425" t="inlineStr">
        <is>
          <t>Unmeasured</t>
        </is>
      </c>
      <c r="E2425" t="inlineStr">
        <is>
          <t>Standard Methods for the Examination of Water and Wastewater</t>
        </is>
      </c>
      <c r="F2425"/>
      <c r="G2425" t="n">
        <v>64.5</v>
      </c>
      <c r="H2425"/>
      <c r="I2425"/>
      <c r="J2425"/>
      <c r="K2425"/>
      <c r="L2425" t="inlineStr">
        <is>
          <t>Pimephales promelas</t>
        </is>
      </c>
      <c r="M2425" t="inlineStr">
        <is>
          <t>Fathead Minnow</t>
        </is>
      </c>
      <c r="N2425"/>
      <c r="O2425"/>
      <c r="P2425"/>
      <c r="Q2425"/>
      <c r="R2425"/>
      <c r="S2425"/>
      <c r="T2425"/>
      <c r="U2425"/>
      <c r="V2425" t="inlineStr">
        <is>
          <t>Static</t>
        </is>
      </c>
      <c r="W2425" t="inlineStr">
        <is>
          <t>Fresh water</t>
        </is>
      </c>
      <c r="X2425" t="inlineStr">
        <is>
          <t>Lab</t>
        </is>
      </c>
      <c r="Y2425"/>
      <c r="Z2425" t="inlineStr">
        <is>
          <t>Active ingredient</t>
        </is>
      </c>
      <c r="AA2425"/>
      <c r="AB2425" t="n">
        <v>7.2</v>
      </c>
      <c r="AC2425"/>
      <c r="AD2425"/>
      <c r="AE2425"/>
      <c r="AF2425"/>
      <c r="AG2425" t="inlineStr">
        <is>
          <t>AI mg/L</t>
        </is>
      </c>
      <c r="AH2425"/>
      <c r="AI2425"/>
      <c r="AJ2425"/>
      <c r="AK2425"/>
      <c r="AL2425"/>
      <c r="AM2425"/>
      <c r="AN2425"/>
      <c r="AO2425"/>
      <c r="AP2425"/>
      <c r="AQ2425"/>
      <c r="AR2425"/>
      <c r="AS2425"/>
      <c r="AT2425"/>
      <c r="AU2425"/>
      <c r="AV2425"/>
      <c r="AW2425"/>
      <c r="AX2425" t="inlineStr">
        <is>
          <t>Mortality</t>
        </is>
      </c>
      <c r="AY2425" t="inlineStr">
        <is>
          <t>Mortality</t>
        </is>
      </c>
      <c r="AZ2425" t="inlineStr">
        <is>
          <t>LC50</t>
        </is>
      </c>
      <c r="BA2425"/>
      <c r="BB2425" t="n">
        <v>4.0</v>
      </c>
      <c r="BC2425"/>
      <c r="BD2425"/>
      <c r="BE2425"/>
      <c r="BF2425"/>
      <c r="BG2425" t="inlineStr">
        <is>
          <t>Day(s)</t>
        </is>
      </c>
      <c r="BH2425" t="inlineStr">
        <is>
          <t>Solution</t>
        </is>
      </c>
      <c r="BI2425" t="inlineStr">
        <is>
          <t>DTXSID80945844</t>
        </is>
      </c>
      <c r="BJ2425" t="inlineStr">
        <is>
          <t>10.1577/1548-8659(1962)24[164:ATOEDH]2.0.CO;2</t>
        </is>
      </c>
      <c r="BK2425"/>
      <c r="BL2425"/>
      <c r="BM2425"/>
      <c r="BN2425"/>
      <c r="BO2425"/>
      <c r="BP2425"/>
      <c r="BQ2425"/>
      <c r="BR2425"/>
      <c r="BS2425"/>
      <c r="BT2425" t="inlineStr">
        <is>
          <t>--</t>
        </is>
      </c>
      <c r="BU2425"/>
      <c r="BV2425"/>
      <c r="BW2425"/>
      <c r="BX2425"/>
      <c r="BY2425"/>
      <c r="BZ2425"/>
      <c r="CA2425"/>
      <c r="CB2425"/>
      <c r="CC2425"/>
      <c r="CD2425"/>
      <c r="CE2425"/>
      <c r="CF2425"/>
      <c r="CG2425"/>
      <c r="CH2425"/>
      <c r="CI2425"/>
      <c r="CJ2425" t="inlineStr">
        <is>
          <t xml:space="preserve">TMETH/AMERICAN PUBLIC HEALTH ASSOCIATION, 1960.//MEDIA/SOFT WATER//   </t>
        </is>
      </c>
      <c r="CK2425" t="inlineStr">
        <is>
          <t>Surber,E.W., and Q.H. Pickering</t>
        </is>
      </c>
      <c r="CL2425" t="n">
        <v>892.0</v>
      </c>
      <c r="CM2425" t="inlineStr">
        <is>
          <t>Acute Toxicity of Endothal, Diquat, Hyamine, Dalapon, and Silvex to Fish</t>
        </is>
      </c>
      <c r="CN2425" t="inlineStr">
        <is>
          <t>Prog. Fish-Cult.24(4): 164-171</t>
        </is>
      </c>
      <c r="CO2425" t="n">
        <v>1962.0</v>
      </c>
      <c r="CP2425" t="inlineStr">
        <is>
          <t>Surber,E.W., and Q.H. Pickering (1962). Acute Toxicity of Endothal, Diquat, Hyamine, Dalapon, and Silvex to Fish. Prog. Fish-Cult., 24, (4), 164-171. doi:10.1577/1548-8659(1962)24[164:ATOEDH]2.0.CO;2. ECOREF#:892</t>
        </is>
      </c>
    </row>
    <row r="2426">
      <c r="A2426" t="n">
        <v>2357473.0</v>
      </c>
      <c r="B2426" t="inlineStr">
        <is>
          <t>4-Fluoro-3-(trifluoromethyl)aniline</t>
        </is>
      </c>
      <c r="C2426"/>
      <c r="D2426" t="inlineStr">
        <is>
          <t>Measured</t>
        </is>
      </c>
      <c r="E2426" t="inlineStr">
        <is>
          <t>Not reported</t>
        </is>
      </c>
      <c r="F2426"/>
      <c r="G2426" t="n">
        <v>99.0</v>
      </c>
      <c r="H2426"/>
      <c r="I2426"/>
      <c r="J2426"/>
      <c r="K2426"/>
      <c r="L2426" t="inlineStr">
        <is>
          <t>Pimephales promelas</t>
        </is>
      </c>
      <c r="M2426" t="inlineStr">
        <is>
          <t>Fathead Minnow</t>
        </is>
      </c>
      <c r="N2426"/>
      <c r="O2426"/>
      <c r="P2426" t="n">
        <v>34.0</v>
      </c>
      <c r="Q2426"/>
      <c r="R2426"/>
      <c r="S2426"/>
      <c r="T2426"/>
      <c r="U2426" t="inlineStr">
        <is>
          <t>Day(s)</t>
        </is>
      </c>
      <c r="V2426" t="inlineStr">
        <is>
          <t>Flow-through</t>
        </is>
      </c>
      <c r="W2426" t="inlineStr">
        <is>
          <t>Fresh water</t>
        </is>
      </c>
      <c r="X2426" t="inlineStr">
        <is>
          <t>Lab</t>
        </is>
      </c>
      <c r="Y2426" t="n">
        <v>6.0</v>
      </c>
      <c r="Z2426" t="inlineStr">
        <is>
          <t>Active ingredient</t>
        </is>
      </c>
      <c r="AA2426"/>
      <c r="AB2426" t="n">
        <v>30.1</v>
      </c>
      <c r="AC2426"/>
      <c r="AD2426" t="n">
        <v>25.0</v>
      </c>
      <c r="AE2426"/>
      <c r="AF2426" t="n">
        <v>36.3</v>
      </c>
      <c r="AG2426" t="inlineStr">
        <is>
          <t>AI mg/L</t>
        </is>
      </c>
      <c r="AH2426"/>
      <c r="AI2426"/>
      <c r="AJ2426"/>
      <c r="AK2426"/>
      <c r="AL2426"/>
      <c r="AM2426"/>
      <c r="AN2426"/>
      <c r="AO2426"/>
      <c r="AP2426"/>
      <c r="AQ2426"/>
      <c r="AR2426"/>
      <c r="AS2426"/>
      <c r="AT2426"/>
      <c r="AU2426"/>
      <c r="AV2426"/>
      <c r="AW2426"/>
      <c r="AX2426" t="inlineStr">
        <is>
          <t>Mortality</t>
        </is>
      </c>
      <c r="AY2426" t="inlineStr">
        <is>
          <t>Mortality</t>
        </is>
      </c>
      <c r="AZ2426" t="inlineStr">
        <is>
          <t>LC50</t>
        </is>
      </c>
      <c r="BA2426"/>
      <c r="BB2426" t="n">
        <v>4.0</v>
      </c>
      <c r="BC2426"/>
      <c r="BD2426"/>
      <c r="BE2426"/>
      <c r="BF2426"/>
      <c r="BG2426" t="inlineStr">
        <is>
          <t>Day(s)</t>
        </is>
      </c>
      <c r="BH2426"/>
      <c r="BI2426" t="inlineStr">
        <is>
          <t>DTXSID1022184</t>
        </is>
      </c>
      <c r="BJ2426"/>
      <c r="BK2426"/>
      <c r="BL2426"/>
      <c r="BM2426"/>
      <c r="BN2426"/>
      <c r="BO2426"/>
      <c r="BP2426"/>
      <c r="BQ2426"/>
      <c r="BR2426"/>
      <c r="BS2426"/>
      <c r="BT2426" t="inlineStr">
        <is>
          <t>--</t>
        </is>
      </c>
      <c r="BU2426"/>
      <c r="BV2426"/>
      <c r="BW2426"/>
      <c r="BX2426"/>
      <c r="BY2426"/>
      <c r="BZ2426"/>
      <c r="CA2426"/>
      <c r="CB2426"/>
      <c r="CC2426"/>
      <c r="CD2426"/>
      <c r="CE2426"/>
      <c r="CF2426"/>
      <c r="CG2426"/>
      <c r="CH2426"/>
      <c r="CI2426"/>
      <c r="CJ2426" t="inlineStr">
        <is>
          <t xml:space="preserve">SOURCE/CULTURED FROM BROOD STOCK PROVIDED BY THE U.S. ENVIRONMENTAL RESEARCH LABORATORY - DULUTH//MEDIA/LAKE SUPERIOR WATER//   </t>
        </is>
      </c>
      <c r="CK2426" t="inlineStr">
        <is>
          <t>Brooke,L.T., D.J. Call, D.L. Geiger, and C.E. Northcott</t>
        </is>
      </c>
      <c r="CL2426" t="n">
        <v>12448.0</v>
      </c>
      <c r="CM2426" t="inlineStr">
        <is>
          <t>Acute Toxicities of Organic Chemicals to Fathead Minnows (Pimephales promelas), Vol. 1</t>
        </is>
      </c>
      <c r="CN2426" t="inlineStr">
        <is>
          <t>Center for Lake Superior Environmental Studies, University of Wisconsin-Superior, Superior, WI:414 p.</t>
        </is>
      </c>
      <c r="CO2426" t="n">
        <v>1984.0</v>
      </c>
      <c r="CP2426" t="inlineStr">
        <is>
          <t>Brooke,L.T., D.J. Call, D.L. Geiger, and C.E. Northcott (1984). Acute Toxicities of Organic Chemicals to Fathead Minnows (Pimephales promelas), Vol. 1. Center for Lake Superior Environmental Studies, University of Wisconsin-Superior, Superior, WI, 414 p. ECOREF#:12448</t>
        </is>
      </c>
    </row>
    <row r="2427">
      <c r="A2427" t="n">
        <v>2362610.0</v>
      </c>
      <c r="B2427" t="inlineStr">
        <is>
          <t>trans-2-Phenyl-1-cyclohexanol</t>
        </is>
      </c>
      <c r="C2427"/>
      <c r="D2427" t="inlineStr">
        <is>
          <t>Measured</t>
        </is>
      </c>
      <c r="E2427" t="inlineStr">
        <is>
          <t>Not reported</t>
        </is>
      </c>
      <c r="F2427"/>
      <c r="G2427" t="n">
        <v>99.0</v>
      </c>
      <c r="H2427"/>
      <c r="I2427"/>
      <c r="J2427"/>
      <c r="K2427"/>
      <c r="L2427" t="inlineStr">
        <is>
          <t>Pimephales promelas</t>
        </is>
      </c>
      <c r="M2427" t="inlineStr">
        <is>
          <t>Fathead Minnow</t>
        </is>
      </c>
      <c r="N2427"/>
      <c r="O2427"/>
      <c r="P2427" t="n">
        <v>35.0</v>
      </c>
      <c r="Q2427"/>
      <c r="R2427"/>
      <c r="S2427"/>
      <c r="T2427"/>
      <c r="U2427" t="inlineStr">
        <is>
          <t>Day(s)</t>
        </is>
      </c>
      <c r="V2427" t="inlineStr">
        <is>
          <t>Flow-through</t>
        </is>
      </c>
      <c r="W2427" t="inlineStr">
        <is>
          <t>Fresh water</t>
        </is>
      </c>
      <c r="X2427" t="inlineStr">
        <is>
          <t>Lab</t>
        </is>
      </c>
      <c r="Y2427"/>
      <c r="Z2427" t="inlineStr">
        <is>
          <t>Active ingredient</t>
        </is>
      </c>
      <c r="AA2427"/>
      <c r="AB2427" t="n">
        <v>44.4</v>
      </c>
      <c r="AC2427"/>
      <c r="AD2427"/>
      <c r="AE2427"/>
      <c r="AF2427"/>
      <c r="AG2427" t="inlineStr">
        <is>
          <t>AI mg/L</t>
        </is>
      </c>
      <c r="AH2427"/>
      <c r="AI2427"/>
      <c r="AJ2427"/>
      <c r="AK2427"/>
      <c r="AL2427"/>
      <c r="AM2427"/>
      <c r="AN2427"/>
      <c r="AO2427"/>
      <c r="AP2427"/>
      <c r="AQ2427"/>
      <c r="AR2427"/>
      <c r="AS2427"/>
      <c r="AT2427"/>
      <c r="AU2427"/>
      <c r="AV2427"/>
      <c r="AW2427"/>
      <c r="AX2427" t="inlineStr">
        <is>
          <t>Mortality</t>
        </is>
      </c>
      <c r="AY2427" t="inlineStr">
        <is>
          <t>Mortality</t>
        </is>
      </c>
      <c r="AZ2427" t="inlineStr">
        <is>
          <t>LC50</t>
        </is>
      </c>
      <c r="BA2427"/>
      <c r="BB2427" t="n">
        <v>4.0</v>
      </c>
      <c r="BC2427"/>
      <c r="BD2427"/>
      <c r="BE2427"/>
      <c r="BF2427"/>
      <c r="BG2427" t="inlineStr">
        <is>
          <t>Day(s)</t>
        </is>
      </c>
      <c r="BH2427"/>
      <c r="BI2427" t="inlineStr">
        <is>
          <t>DTXSID6022185</t>
        </is>
      </c>
      <c r="BJ2427"/>
      <c r="BK2427"/>
      <c r="BL2427" t="inlineStr">
        <is>
          <t>Acute</t>
        </is>
      </c>
      <c r="BM2427"/>
      <c r="BN2427"/>
      <c r="BO2427"/>
      <c r="BP2427"/>
      <c r="BQ2427"/>
      <c r="BR2427"/>
      <c r="BS2427"/>
      <c r="BT2427" t="inlineStr">
        <is>
          <t>--</t>
        </is>
      </c>
      <c r="BU2427"/>
      <c r="BV2427"/>
      <c r="BW2427"/>
      <c r="BX2427"/>
      <c r="BY2427"/>
      <c r="BZ2427"/>
      <c r="CA2427"/>
      <c r="CB2427"/>
      <c r="CC2427"/>
      <c r="CD2427"/>
      <c r="CE2427"/>
      <c r="CF2427"/>
      <c r="CG2427"/>
      <c r="CH2427"/>
      <c r="CI2427"/>
      <c r="CJ2427" t="inlineStr">
        <is>
          <t xml:space="preserve">SOURCE/US EPA ENVIRONMENTAL RESEARCH LABORATORY DULUTH AND THE UNIVERSITY OF WISCONSIN SUPERIOR//MEDIA/FILTERED LAKE SUPERIOR WATER OR DECHLORINATED CITY OF SUPERIOR WISCONSIN WATER//   </t>
        </is>
      </c>
      <c r="CK2427" t="inlineStr">
        <is>
          <t>Geiger,D.L., C.E. Northcott, D.J. Call, and L.T. Brooke</t>
        </is>
      </c>
      <c r="CL2427" t="n">
        <v>12447.0</v>
      </c>
      <c r="CM2427" t="inlineStr">
        <is>
          <t>Acute Toxicities of Organic Chemicals to Fathead Minnows (Pimephales promelas), Volume II</t>
        </is>
      </c>
      <c r="CN2427" t="inlineStr">
        <is>
          <t>Center for Lake Superior Environmental Studies, University of Wisconsin, Superior, WI:326 p.</t>
        </is>
      </c>
      <c r="CO2427" t="n">
        <v>1985.0</v>
      </c>
      <c r="CP2427" t="inlineStr">
        <is>
          <t>Geiger,D.L., C.E. Northcott, D.J. Call, and L.T. Brooke (1985). Acute Toxicities of Organic Chemicals to Fathead Minnows (Pimephales promelas), Volume II. Center for Lake Superior Environmental Studies, University of Wisconsin, Superior, WI, 326 p. ECOREF#:12447</t>
        </is>
      </c>
    </row>
    <row r="2428">
      <c r="A2428" t="n">
        <v>2370630.0</v>
      </c>
      <c r="B2428" t="inlineStr">
        <is>
          <t>2-Ethoxyethyl methacrylate</t>
        </is>
      </c>
      <c r="C2428"/>
      <c r="D2428" t="inlineStr">
        <is>
          <t>Measured</t>
        </is>
      </c>
      <c r="E2428" t="inlineStr">
        <is>
          <t>Not coded</t>
        </is>
      </c>
      <c r="F2428" t="inlineStr">
        <is>
          <t>&gt;</t>
        </is>
      </c>
      <c r="G2428" t="n">
        <v>97.0</v>
      </c>
      <c r="H2428"/>
      <c r="I2428"/>
      <c r="J2428"/>
      <c r="K2428"/>
      <c r="L2428" t="inlineStr">
        <is>
          <t>Pimephales promelas</t>
        </is>
      </c>
      <c r="M2428" t="inlineStr">
        <is>
          <t>Fathead Minnow</t>
        </is>
      </c>
      <c r="N2428" t="inlineStr">
        <is>
          <t>Juvenile</t>
        </is>
      </c>
      <c r="O2428"/>
      <c r="P2428"/>
      <c r="Q2428"/>
      <c r="R2428" t="n">
        <v>28.0</v>
      </c>
      <c r="S2428"/>
      <c r="T2428" t="n">
        <v>34.0</v>
      </c>
      <c r="U2428" t="inlineStr">
        <is>
          <t>Day(s)</t>
        </is>
      </c>
      <c r="V2428" t="inlineStr">
        <is>
          <t>Flow-through</t>
        </is>
      </c>
      <c r="W2428" t="inlineStr">
        <is>
          <t>Fresh water</t>
        </is>
      </c>
      <c r="X2428" t="inlineStr">
        <is>
          <t>Lab</t>
        </is>
      </c>
      <c r="Y2428"/>
      <c r="Z2428" t="inlineStr">
        <is>
          <t>Active ingredient</t>
        </is>
      </c>
      <c r="AA2428"/>
      <c r="AB2428" t="n">
        <v>27.7</v>
      </c>
      <c r="AC2428"/>
      <c r="AD2428"/>
      <c r="AE2428"/>
      <c r="AF2428"/>
      <c r="AG2428" t="inlineStr">
        <is>
          <t>AI mg/L</t>
        </is>
      </c>
      <c r="AH2428"/>
      <c r="AI2428"/>
      <c r="AJ2428"/>
      <c r="AK2428"/>
      <c r="AL2428"/>
      <c r="AM2428"/>
      <c r="AN2428"/>
      <c r="AO2428"/>
      <c r="AP2428"/>
      <c r="AQ2428"/>
      <c r="AR2428"/>
      <c r="AS2428"/>
      <c r="AT2428"/>
      <c r="AU2428"/>
      <c r="AV2428"/>
      <c r="AW2428"/>
      <c r="AX2428" t="inlineStr">
        <is>
          <t>Mortality</t>
        </is>
      </c>
      <c r="AY2428" t="inlineStr">
        <is>
          <t>Mortality</t>
        </is>
      </c>
      <c r="AZ2428" t="inlineStr">
        <is>
          <t>LC50</t>
        </is>
      </c>
      <c r="BA2428"/>
      <c r="BB2428" t="n">
        <v>4.0</v>
      </c>
      <c r="BC2428"/>
      <c r="BD2428"/>
      <c r="BE2428"/>
      <c r="BF2428"/>
      <c r="BG2428" t="inlineStr">
        <is>
          <t>Day(s)</t>
        </is>
      </c>
      <c r="BH2428" t="inlineStr">
        <is>
          <t>Pure</t>
        </is>
      </c>
      <c r="BI2428" t="inlineStr">
        <is>
          <t>DTXSID1022186</t>
        </is>
      </c>
      <c r="BJ2428" t="inlineStr">
        <is>
          <t>10.1007/BF02021005</t>
        </is>
      </c>
      <c r="BK2428"/>
      <c r="BL2428"/>
      <c r="BM2428"/>
      <c r="BN2428"/>
      <c r="BO2428"/>
      <c r="BP2428"/>
      <c r="BQ2428"/>
      <c r="BR2428"/>
      <c r="BS2428"/>
      <c r="BT2428" t="inlineStr">
        <is>
          <t>--</t>
        </is>
      </c>
      <c r="BU2428"/>
      <c r="BV2428"/>
      <c r="BW2428"/>
      <c r="BX2428"/>
      <c r="BY2428"/>
      <c r="BZ2428"/>
      <c r="CA2428"/>
      <c r="CB2428"/>
      <c r="CC2428"/>
      <c r="CD2428"/>
      <c r="CE2428"/>
      <c r="CF2428"/>
      <c r="CG2428"/>
      <c r="CH2428"/>
      <c r="CI2428"/>
      <c r="CJ2428"/>
      <c r="CK2428" t="inlineStr">
        <is>
          <t>Russom,C.L., R.A. Drummond, and A.D. Hoffman</t>
        </is>
      </c>
      <c r="CL2428" t="n">
        <v>13120.0</v>
      </c>
      <c r="CM2428" t="inlineStr">
        <is>
          <t>Acute Toxicity and Behavioral Effects of Acrylates and Methacrylates to Juvenile Fathead Minnows</t>
        </is>
      </c>
      <c r="CN2428" t="inlineStr">
        <is>
          <t>Bull. Environ. Contam. Toxicol.41:589-596</t>
        </is>
      </c>
      <c r="CO2428" t="n">
        <v>1988.0</v>
      </c>
      <c r="CP2428" t="inlineStr">
        <is>
          <t>Russom,C.L., R.A. Drummond, and A.D. Hoffman (1988). Acute Toxicity and Behavioral Effects of Acrylates and Methacrylates to Juvenile Fathead Minnows. Bull. Environ. Contam. Toxicol., 41, 589-596. doi:10.1007/BF02021005. ECOREF#:13120</t>
        </is>
      </c>
    </row>
    <row r="2429">
      <c r="A2429" t="n">
        <v>2370630.0</v>
      </c>
      <c r="B2429" t="inlineStr">
        <is>
          <t>2-Ethoxyethyl methacrylate</t>
        </is>
      </c>
      <c r="C2429"/>
      <c r="D2429" t="inlineStr">
        <is>
          <t>Measured</t>
        </is>
      </c>
      <c r="E2429" t="inlineStr">
        <is>
          <t>Not reported</t>
        </is>
      </c>
      <c r="F2429" t="inlineStr">
        <is>
          <t>&gt;</t>
        </is>
      </c>
      <c r="G2429" t="n">
        <v>97.0</v>
      </c>
      <c r="H2429"/>
      <c r="I2429"/>
      <c r="J2429"/>
      <c r="K2429"/>
      <c r="L2429" t="inlineStr">
        <is>
          <t>Pimephales promelas</t>
        </is>
      </c>
      <c r="M2429" t="inlineStr">
        <is>
          <t>Fathead Minnow</t>
        </is>
      </c>
      <c r="N2429"/>
      <c r="O2429"/>
      <c r="P2429" t="n">
        <v>30.0</v>
      </c>
      <c r="Q2429"/>
      <c r="R2429"/>
      <c r="S2429"/>
      <c r="T2429"/>
      <c r="U2429" t="inlineStr">
        <is>
          <t>Day(s)</t>
        </is>
      </c>
      <c r="V2429" t="inlineStr">
        <is>
          <t>Flow-through</t>
        </is>
      </c>
      <c r="W2429" t="inlineStr">
        <is>
          <t>Fresh water</t>
        </is>
      </c>
      <c r="X2429" t="inlineStr">
        <is>
          <t>Lab</t>
        </is>
      </c>
      <c r="Y2429"/>
      <c r="Z2429" t="inlineStr">
        <is>
          <t>Active ingredient</t>
        </is>
      </c>
      <c r="AA2429"/>
      <c r="AB2429" t="n">
        <v>27.7</v>
      </c>
      <c r="AC2429"/>
      <c r="AD2429"/>
      <c r="AE2429"/>
      <c r="AF2429"/>
      <c r="AG2429" t="inlineStr">
        <is>
          <t>AI mg/L</t>
        </is>
      </c>
      <c r="AH2429"/>
      <c r="AI2429"/>
      <c r="AJ2429"/>
      <c r="AK2429"/>
      <c r="AL2429"/>
      <c r="AM2429"/>
      <c r="AN2429"/>
      <c r="AO2429"/>
      <c r="AP2429"/>
      <c r="AQ2429"/>
      <c r="AR2429"/>
      <c r="AS2429"/>
      <c r="AT2429"/>
      <c r="AU2429"/>
      <c r="AV2429"/>
      <c r="AW2429"/>
      <c r="AX2429" t="inlineStr">
        <is>
          <t>Mortality</t>
        </is>
      </c>
      <c r="AY2429" t="inlineStr">
        <is>
          <t>Mortality</t>
        </is>
      </c>
      <c r="AZ2429" t="inlineStr">
        <is>
          <t>LC50</t>
        </is>
      </c>
      <c r="BA2429"/>
      <c r="BB2429" t="n">
        <v>4.0</v>
      </c>
      <c r="BC2429"/>
      <c r="BD2429"/>
      <c r="BE2429"/>
      <c r="BF2429"/>
      <c r="BG2429" t="inlineStr">
        <is>
          <t>Day(s)</t>
        </is>
      </c>
      <c r="BH2429"/>
      <c r="BI2429" t="inlineStr">
        <is>
          <t>DTXSID1022186</t>
        </is>
      </c>
      <c r="BJ2429"/>
      <c r="BK2429"/>
      <c r="BL2429" t="inlineStr">
        <is>
          <t>Acute</t>
        </is>
      </c>
      <c r="BM2429"/>
      <c r="BN2429"/>
      <c r="BO2429"/>
      <c r="BP2429"/>
      <c r="BQ2429"/>
      <c r="BR2429"/>
      <c r="BS2429"/>
      <c r="BT2429" t="inlineStr">
        <is>
          <t>--</t>
        </is>
      </c>
      <c r="BU2429"/>
      <c r="BV2429"/>
      <c r="BW2429"/>
      <c r="BX2429"/>
      <c r="BY2429"/>
      <c r="BZ2429"/>
      <c r="CA2429"/>
      <c r="CB2429"/>
      <c r="CC2429"/>
      <c r="CD2429"/>
      <c r="CE2429"/>
      <c r="CF2429"/>
      <c r="CG2429"/>
      <c r="CH2429"/>
      <c r="CI2429"/>
      <c r="CJ2429" t="inlineStr">
        <is>
          <t xml:space="preserve">SOURCE/FROM US EPA ENVIRONMENTAL RESEARCH LABORATORY-DULUTH AND THE UNIVERSITY OF WISCONSIN-SUPERIOR CAMPUS//MEDIA/LAKE SUPERIOR WATER OR DECHLORINATED WATER//   </t>
        </is>
      </c>
      <c r="CK2429" t="inlineStr">
        <is>
          <t>Geiger,D.L., S.H. Poirier, L.T. Brooke, and D.J. Call</t>
        </is>
      </c>
      <c r="CL2429" t="n">
        <v>12858.0</v>
      </c>
      <c r="CM2429" t="inlineStr">
        <is>
          <t>Acute Toxicities of Organic Chemicals to Fathead Minnows (Pimephales promelas) Volume III</t>
        </is>
      </c>
      <c r="CN2429" t="inlineStr">
        <is>
          <t>Center for Lake Superior Environmental Studies, University of Wisconsin, Superior, WI:328 p.</t>
        </is>
      </c>
      <c r="CO2429" t="n">
        <v>1986.0</v>
      </c>
      <c r="CP2429" t="inlineStr">
        <is>
          <t>Geiger,D.L., S.H. Poirier, L.T. Brooke, and D.J. Call (1986). Acute Toxicities of Organic Chemicals to Fathead Minnows (Pimephales promelas) Volume III. Center for Lake Superior Environmental Studies, University of Wisconsin, Superior, WI, 328 p. ECOREF#:12858</t>
        </is>
      </c>
    </row>
    <row r="2430">
      <c r="A2430" t="n">
        <v>2385855.0</v>
      </c>
      <c r="B2430" t="inlineStr">
        <is>
          <t>1,1a,2,2,3,3a,4,5,5,5a,5b,6-Dodecachlorooctahydro-1,3,4-metheno-1H-cyclobuta[cd]pentalene</t>
        </is>
      </c>
      <c r="C2430"/>
      <c r="D2430" t="inlineStr">
        <is>
          <t>Unmeasured</t>
        </is>
      </c>
      <c r="E2430" t="inlineStr">
        <is>
          <t>Not coded</t>
        </is>
      </c>
      <c r="F2430"/>
      <c r="G2430"/>
      <c r="H2430"/>
      <c r="I2430"/>
      <c r="J2430"/>
      <c r="K2430"/>
      <c r="L2430" t="inlineStr">
        <is>
          <t>Pimephales promelas</t>
        </is>
      </c>
      <c r="M2430" t="inlineStr">
        <is>
          <t>Fathead Minnow</t>
        </is>
      </c>
      <c r="N2430"/>
      <c r="O2430"/>
      <c r="P2430"/>
      <c r="Q2430"/>
      <c r="R2430"/>
      <c r="S2430"/>
      <c r="T2430"/>
      <c r="U2430"/>
      <c r="V2430" t="inlineStr">
        <is>
          <t>Aquatic, unspecified</t>
        </is>
      </c>
      <c r="W2430" t="inlineStr">
        <is>
          <t>Fresh water</t>
        </is>
      </c>
      <c r="X2430" t="inlineStr">
        <is>
          <t>Lab</t>
        </is>
      </c>
      <c r="Y2430"/>
      <c r="Z2430" t="inlineStr">
        <is>
          <t>Formulation</t>
        </is>
      </c>
      <c r="AA2430"/>
      <c r="AB2430" t="n">
        <v>130.0</v>
      </c>
      <c r="AC2430"/>
      <c r="AD2430"/>
      <c r="AE2430"/>
      <c r="AF2430"/>
      <c r="AG2430" t="inlineStr">
        <is>
          <t>AI mg/L</t>
        </is>
      </c>
      <c r="AH2430"/>
      <c r="AI2430"/>
      <c r="AJ2430"/>
      <c r="AK2430"/>
      <c r="AL2430"/>
      <c r="AM2430"/>
      <c r="AN2430"/>
      <c r="AO2430"/>
      <c r="AP2430"/>
      <c r="AQ2430"/>
      <c r="AR2430"/>
      <c r="AS2430"/>
      <c r="AT2430"/>
      <c r="AU2430"/>
      <c r="AV2430"/>
      <c r="AW2430"/>
      <c r="AX2430" t="inlineStr">
        <is>
          <t>Mortality</t>
        </is>
      </c>
      <c r="AY2430" t="inlineStr">
        <is>
          <t>Mortality</t>
        </is>
      </c>
      <c r="AZ2430" t="inlineStr">
        <is>
          <t>LC50</t>
        </is>
      </c>
      <c r="BA2430"/>
      <c r="BB2430" t="n">
        <v>4.0</v>
      </c>
      <c r="BC2430"/>
      <c r="BD2430"/>
      <c r="BE2430"/>
      <c r="BF2430"/>
      <c r="BG2430" t="inlineStr">
        <is>
          <t>Day(s)</t>
        </is>
      </c>
      <c r="BH2430"/>
      <c r="BI2430" t="inlineStr">
        <is>
          <t>DTXSID7020895</t>
        </is>
      </c>
      <c r="BJ2430"/>
      <c r="BK2430"/>
      <c r="BL2430"/>
      <c r="BM2430"/>
      <c r="BN2430"/>
      <c r="BO2430"/>
      <c r="BP2430"/>
      <c r="BQ2430"/>
      <c r="BR2430"/>
      <c r="BS2430"/>
      <c r="BT2430" t="inlineStr">
        <is>
          <t>--</t>
        </is>
      </c>
      <c r="BU2430"/>
      <c r="BV2430"/>
      <c r="BW2430"/>
      <c r="BX2430"/>
      <c r="BY2430"/>
      <c r="BZ2430"/>
      <c r="CA2430"/>
      <c r="CB2430"/>
      <c r="CC2430"/>
      <c r="CD2430"/>
      <c r="CE2430"/>
      <c r="CF2430"/>
      <c r="CG2430"/>
      <c r="CH2430"/>
      <c r="CI2430"/>
      <c r="CJ2430"/>
      <c r="CK2430" t="inlineStr">
        <is>
          <t>Mayer,F.L.,Jr.</t>
        </is>
      </c>
      <c r="CL2430" t="n">
        <v>70421.0</v>
      </c>
      <c r="CM2430" t="inlineStr">
        <is>
          <t>Pesticides as Pollutants</t>
        </is>
      </c>
      <c r="CN2430" t="inlineStr">
        <is>
          <t>In: B.G.Liptak (Ed.), Environmental Engineer's Handbook, Chilton Book Co., Radnor, PA:405-418</t>
        </is>
      </c>
      <c r="CO2430" t="n">
        <v>1974.0</v>
      </c>
      <c r="CP2430" t="inlineStr">
        <is>
          <t>Mayer,F.L.,Jr. (1974). Pesticides as Pollutants. In: B.G.Liptak (Ed.), Environmental Engineer's Handbook, Chilton Book Co., Radnor, PA, 405-418. ECOREF#:70421</t>
        </is>
      </c>
    </row>
    <row r="2431">
      <c r="A2431" t="n">
        <v>2385855.0</v>
      </c>
      <c r="B2431" t="inlineStr">
        <is>
          <t>1,1a,2,2,3,3a,4,5,5,5a,5b,6-Dodecachlorooctahydro-1,3,4-metheno-1H-cyclobuta[cd]pentalene</t>
        </is>
      </c>
      <c r="C2431"/>
      <c r="D2431" t="inlineStr">
        <is>
          <t>Not reported</t>
        </is>
      </c>
      <c r="E2431" t="inlineStr">
        <is>
          <t>Not coded</t>
        </is>
      </c>
      <c r="F2431"/>
      <c r="G2431" t="n">
        <v>50.0</v>
      </c>
      <c r="H2431"/>
      <c r="I2431"/>
      <c r="J2431"/>
      <c r="K2431"/>
      <c r="L2431" t="inlineStr">
        <is>
          <t>Pimephales promelas</t>
        </is>
      </c>
      <c r="M2431" t="inlineStr">
        <is>
          <t>Fathead Minnow</t>
        </is>
      </c>
      <c r="N2431"/>
      <c r="O2431"/>
      <c r="P2431"/>
      <c r="Q2431"/>
      <c r="R2431"/>
      <c r="S2431"/>
      <c r="T2431"/>
      <c r="U2431"/>
      <c r="V2431" t="inlineStr">
        <is>
          <t>Static</t>
        </is>
      </c>
      <c r="W2431" t="inlineStr">
        <is>
          <t>Fresh water</t>
        </is>
      </c>
      <c r="X2431" t="inlineStr">
        <is>
          <t>Lab</t>
        </is>
      </c>
      <c r="Y2431"/>
      <c r="Z2431" t="inlineStr">
        <is>
          <t>Active ingredient</t>
        </is>
      </c>
      <c r="AA2431" t="inlineStr">
        <is>
          <t>&gt;</t>
        </is>
      </c>
      <c r="AB2431" t="n">
        <v>100.0</v>
      </c>
      <c r="AC2431"/>
      <c r="AD2431"/>
      <c r="AE2431"/>
      <c r="AF2431"/>
      <c r="AG2431" t="inlineStr">
        <is>
          <t>AI mg/L</t>
        </is>
      </c>
      <c r="AH2431"/>
      <c r="AI2431"/>
      <c r="AJ2431"/>
      <c r="AK2431"/>
      <c r="AL2431"/>
      <c r="AM2431"/>
      <c r="AN2431"/>
      <c r="AO2431"/>
      <c r="AP2431"/>
      <c r="AQ2431"/>
      <c r="AR2431"/>
      <c r="AS2431"/>
      <c r="AT2431"/>
      <c r="AU2431"/>
      <c r="AV2431"/>
      <c r="AW2431"/>
      <c r="AX2431" t="inlineStr">
        <is>
          <t>Mortality</t>
        </is>
      </c>
      <c r="AY2431" t="inlineStr">
        <is>
          <t>Mortality</t>
        </is>
      </c>
      <c r="AZ2431" t="inlineStr">
        <is>
          <t>LC50</t>
        </is>
      </c>
      <c r="BA2431"/>
      <c r="BB2431" t="n">
        <v>4.0</v>
      </c>
      <c r="BC2431"/>
      <c r="BD2431"/>
      <c r="BE2431"/>
      <c r="BF2431"/>
      <c r="BG2431" t="inlineStr">
        <is>
          <t>Day(s)</t>
        </is>
      </c>
      <c r="BH2431" t="inlineStr">
        <is>
          <t>Wettable Powder or Water Dispersible Powder</t>
        </is>
      </c>
      <c r="BI2431" t="inlineStr">
        <is>
          <t>DTXSID7020895</t>
        </is>
      </c>
      <c r="BJ2431"/>
      <c r="BK2431"/>
      <c r="BL2431"/>
      <c r="BM2431"/>
      <c r="BN2431"/>
      <c r="BO2431"/>
      <c r="BP2431"/>
      <c r="BQ2431"/>
      <c r="BR2431"/>
      <c r="BS2431"/>
      <c r="BT2431" t="inlineStr">
        <is>
          <t>--</t>
        </is>
      </c>
      <c r="BU2431"/>
      <c r="BV2431"/>
      <c r="BW2431"/>
      <c r="BX2431"/>
      <c r="BY2431"/>
      <c r="BZ2431"/>
      <c r="CA2431"/>
      <c r="CB2431"/>
      <c r="CC2431"/>
      <c r="CD2431"/>
      <c r="CE2431"/>
      <c r="CF2431"/>
      <c r="CG2431"/>
      <c r="CH2431"/>
      <c r="CI2431"/>
      <c r="CJ2431"/>
      <c r="CK2431" t="inlineStr">
        <is>
          <t>Mayer,F.L.,Jr., and M.R. Ellersieck</t>
        </is>
      </c>
      <c r="CL2431" t="n">
        <v>6797.0</v>
      </c>
      <c r="CM2431" t="inlineStr">
        <is>
          <t>Manual of Acute Toxicity: Interpretation and Data Base for 410 Chemicals and 66 Species of Freshwater Animals</t>
        </is>
      </c>
      <c r="CN2431" t="inlineStr">
        <is>
          <t>USDI Fish and Wildlife Service, Publication No.160, Washington, DC:505 p.</t>
        </is>
      </c>
      <c r="CO2431" t="n">
        <v>1986.0</v>
      </c>
      <c r="CP2431" t="inlineStr">
        <is>
          <t>Mayer,F.L.,Jr., and M.R. Ellersieck (1986). Manual of Acute Toxicity: Interpretation and Data Base for 410 Chemicals and 66 Species of Freshwater Animals. USDI Fish and Wildlife Service, Publication No.160, Washington, DC, 505 p. ECOREF#:6797</t>
        </is>
      </c>
    </row>
    <row r="2432">
      <c r="A2432" t="n">
        <v>2416946.0</v>
      </c>
      <c r="B2432" t="inlineStr">
        <is>
          <t>2,3,6-Trimethylphenol</t>
        </is>
      </c>
      <c r="C2432"/>
      <c r="D2432" t="inlineStr">
        <is>
          <t>Measured</t>
        </is>
      </c>
      <c r="E2432" t="inlineStr">
        <is>
          <t>Not coded</t>
        </is>
      </c>
      <c r="F2432"/>
      <c r="G2432"/>
      <c r="H2432"/>
      <c r="I2432"/>
      <c r="J2432"/>
      <c r="K2432"/>
      <c r="L2432" t="inlineStr">
        <is>
          <t>Pimephales promelas</t>
        </is>
      </c>
      <c r="M2432" t="inlineStr">
        <is>
          <t>Fathead Minnow</t>
        </is>
      </c>
      <c r="N2432"/>
      <c r="O2432"/>
      <c r="P2432" t="n">
        <v>31.0</v>
      </c>
      <c r="Q2432"/>
      <c r="R2432"/>
      <c r="S2432"/>
      <c r="T2432"/>
      <c r="U2432" t="inlineStr">
        <is>
          <t>Day(s)</t>
        </is>
      </c>
      <c r="V2432" t="inlineStr">
        <is>
          <t>Flow-through</t>
        </is>
      </c>
      <c r="W2432" t="inlineStr">
        <is>
          <t>Fresh water</t>
        </is>
      </c>
      <c r="X2432" t="inlineStr">
        <is>
          <t>Lab</t>
        </is>
      </c>
      <c r="Y2432"/>
      <c r="Z2432" t="inlineStr">
        <is>
          <t>Active ingredient</t>
        </is>
      </c>
      <c r="AA2432"/>
      <c r="AB2432" t="n">
        <v>8.2</v>
      </c>
      <c r="AC2432"/>
      <c r="AD2432" t="n">
        <v>7.25</v>
      </c>
      <c r="AE2432"/>
      <c r="AF2432" t="n">
        <v>9.28</v>
      </c>
      <c r="AG2432" t="inlineStr">
        <is>
          <t>AI mg/L</t>
        </is>
      </c>
      <c r="AH2432"/>
      <c r="AI2432"/>
      <c r="AJ2432"/>
      <c r="AK2432"/>
      <c r="AL2432"/>
      <c r="AM2432"/>
      <c r="AN2432"/>
      <c r="AO2432"/>
      <c r="AP2432"/>
      <c r="AQ2432"/>
      <c r="AR2432"/>
      <c r="AS2432"/>
      <c r="AT2432"/>
      <c r="AU2432"/>
      <c r="AV2432"/>
      <c r="AW2432"/>
      <c r="AX2432" t="inlineStr">
        <is>
          <t>Mortality</t>
        </is>
      </c>
      <c r="AY2432" t="inlineStr">
        <is>
          <t>Mortality</t>
        </is>
      </c>
      <c r="AZ2432" t="inlineStr">
        <is>
          <t>LC50</t>
        </is>
      </c>
      <c r="BA2432"/>
      <c r="BB2432" t="n">
        <v>4.0</v>
      </c>
      <c r="BC2432"/>
      <c r="BD2432"/>
      <c r="BE2432"/>
      <c r="BF2432"/>
      <c r="BG2432" t="inlineStr">
        <is>
          <t>Day(s)</t>
        </is>
      </c>
      <c r="BH2432"/>
      <c r="BI2432" t="inlineStr">
        <is>
          <t>DTXSID6022187</t>
        </is>
      </c>
      <c r="BJ2432"/>
      <c r="BK2432"/>
      <c r="BL2432"/>
      <c r="BM2432"/>
      <c r="BN2432"/>
      <c r="BO2432"/>
      <c r="BP2432"/>
      <c r="BQ2432"/>
      <c r="BR2432"/>
      <c r="BS2432"/>
      <c r="BT2432" t="inlineStr">
        <is>
          <t>--</t>
        </is>
      </c>
      <c r="BU2432"/>
      <c r="BV2432"/>
      <c r="BW2432"/>
      <c r="BX2432"/>
      <c r="BY2432"/>
      <c r="BZ2432"/>
      <c r="CA2432"/>
      <c r="CB2432"/>
      <c r="CC2432"/>
      <c r="CD2432"/>
      <c r="CE2432"/>
      <c r="CF2432"/>
      <c r="CG2432"/>
      <c r="CH2432"/>
      <c r="CI2432" t="inlineStr">
        <is>
          <t xml:space="preserve"> Affected fish lost schooling behavior, were hypoactive and underreactive to external stimuli, had increased respiration and were darkly colored.  Equilibrium loss was observedO// prior to death.  Fish also exhibited cannibalistic behavior. </t>
        </is>
      </c>
      <c r="CJ2432" t="inlineStr">
        <is>
          <t xml:space="preserve">   Affected fish lost schooling behavior, were hypoactive and underreactive to external stimuli, had increased respiration and were darkly colored.  Equilibrium loss was observedO// prior to death.  Fish also exhibited cannibalistic behavior. </t>
        </is>
      </c>
      <c r="CK2432" t="inlineStr">
        <is>
          <t>Geiger,D.L., L.T. Brooke, and D.J. Call</t>
        </is>
      </c>
      <c r="CL2432" t="n">
        <v>3217.0</v>
      </c>
      <c r="CM2432" t="inlineStr">
        <is>
          <t>Acute Toxicities of Organic Chemicals to Fathead Minnows (Pimephales promelas), Volume V</t>
        </is>
      </c>
      <c r="CN2432" t="inlineStr">
        <is>
          <t>Center for Lake Superior Environmental Studies, University of Wisconsin, Superior, WI:332 p.</t>
        </is>
      </c>
      <c r="CO2432" t="n">
        <v>1990.0</v>
      </c>
      <c r="CP2432" t="inlineStr">
        <is>
          <t>Geiger,D.L., L.T. Brooke, and D.J. Call (1990). Acute Toxicities of Organic Chemicals to Fathead Minnows (Pimephales promelas), Volume V. Center for Lake Superior Environmental Studies, University of Wisconsin, Superior, WI, 332 p. ECOREF#:3217</t>
        </is>
      </c>
    </row>
    <row r="2433">
      <c r="A2433" t="n">
        <v>2437254.0</v>
      </c>
      <c r="B2433" t="inlineStr">
        <is>
          <t>Dodecanenitrile</t>
        </is>
      </c>
      <c r="C2433"/>
      <c r="D2433" t="inlineStr">
        <is>
          <t>Measured</t>
        </is>
      </c>
      <c r="E2433" t="inlineStr">
        <is>
          <t>Not reported</t>
        </is>
      </c>
      <c r="F2433"/>
      <c r="G2433" t="n">
        <v>99.0</v>
      </c>
      <c r="H2433"/>
      <c r="I2433"/>
      <c r="J2433"/>
      <c r="K2433"/>
      <c r="L2433" t="inlineStr">
        <is>
          <t>Pimephales promelas</t>
        </is>
      </c>
      <c r="M2433" t="inlineStr">
        <is>
          <t>Fathead Minnow</t>
        </is>
      </c>
      <c r="N2433"/>
      <c r="O2433"/>
      <c r="P2433" t="n">
        <v>30.0</v>
      </c>
      <c r="Q2433"/>
      <c r="R2433"/>
      <c r="S2433"/>
      <c r="T2433"/>
      <c r="U2433" t="inlineStr">
        <is>
          <t>Day(s)</t>
        </is>
      </c>
      <c r="V2433" t="inlineStr">
        <is>
          <t>Flow-through</t>
        </is>
      </c>
      <c r="W2433" t="inlineStr">
        <is>
          <t>Fresh water</t>
        </is>
      </c>
      <c r="X2433" t="inlineStr">
        <is>
          <t>Lab</t>
        </is>
      </c>
      <c r="Y2433" t="n">
        <v>6.0</v>
      </c>
      <c r="Z2433" t="inlineStr">
        <is>
          <t>Active ingredient</t>
        </is>
      </c>
      <c r="AA2433"/>
      <c r="AB2433" t="n">
        <v>0.43</v>
      </c>
      <c r="AC2433"/>
      <c r="AD2433" t="n">
        <v>0.4</v>
      </c>
      <c r="AE2433"/>
      <c r="AF2433" t="n">
        <v>0.47</v>
      </c>
      <c r="AG2433" t="inlineStr">
        <is>
          <t>AI mg/L</t>
        </is>
      </c>
      <c r="AH2433"/>
      <c r="AI2433"/>
      <c r="AJ2433"/>
      <c r="AK2433"/>
      <c r="AL2433"/>
      <c r="AM2433"/>
      <c r="AN2433"/>
      <c r="AO2433"/>
      <c r="AP2433"/>
      <c r="AQ2433"/>
      <c r="AR2433"/>
      <c r="AS2433"/>
      <c r="AT2433"/>
      <c r="AU2433"/>
      <c r="AV2433"/>
      <c r="AW2433"/>
      <c r="AX2433" t="inlineStr">
        <is>
          <t>Mortality</t>
        </is>
      </c>
      <c r="AY2433" t="inlineStr">
        <is>
          <t>Mortality</t>
        </is>
      </c>
      <c r="AZ2433" t="inlineStr">
        <is>
          <t>LC50</t>
        </is>
      </c>
      <c r="BA2433"/>
      <c r="BB2433" t="n">
        <v>4.0</v>
      </c>
      <c r="BC2433"/>
      <c r="BD2433"/>
      <c r="BE2433"/>
      <c r="BF2433"/>
      <c r="BG2433" t="inlineStr">
        <is>
          <t>Day(s)</t>
        </is>
      </c>
      <c r="BH2433"/>
      <c r="BI2433" t="inlineStr">
        <is>
          <t>DTXSID1022188</t>
        </is>
      </c>
      <c r="BJ2433"/>
      <c r="BK2433"/>
      <c r="BL2433"/>
      <c r="BM2433"/>
      <c r="BN2433"/>
      <c r="BO2433"/>
      <c r="BP2433"/>
      <c r="BQ2433"/>
      <c r="BR2433"/>
      <c r="BS2433"/>
      <c r="BT2433" t="inlineStr">
        <is>
          <t>--</t>
        </is>
      </c>
      <c r="BU2433"/>
      <c r="BV2433"/>
      <c r="BW2433"/>
      <c r="BX2433"/>
      <c r="BY2433"/>
      <c r="BZ2433"/>
      <c r="CA2433"/>
      <c r="CB2433"/>
      <c r="CC2433"/>
      <c r="CD2433"/>
      <c r="CE2433"/>
      <c r="CF2433"/>
      <c r="CG2433"/>
      <c r="CH2433"/>
      <c r="CI2433"/>
      <c r="CJ2433" t="inlineStr">
        <is>
          <t xml:space="preserve">SOURCE/CULTURED FROM BROOD STOCK PROVIDED BY THE U.S. ENVIRONMENTAL RESEARCH LABORATORY - DULUTH//MEDIA/LAKE SUPERIOR WATER//   </t>
        </is>
      </c>
      <c r="CK2433" t="inlineStr">
        <is>
          <t>Brooke,L.T., D.J. Call, D.L. Geiger, and C.E. Northcott</t>
        </is>
      </c>
      <c r="CL2433" t="n">
        <v>12448.0</v>
      </c>
      <c r="CM2433" t="inlineStr">
        <is>
          <t>Acute Toxicities of Organic Chemicals to Fathead Minnows (Pimephales promelas), Vol. 1</t>
        </is>
      </c>
      <c r="CN2433" t="inlineStr">
        <is>
          <t>Center for Lake Superior Environmental Studies, University of Wisconsin-Superior, Superior, WI:414 p.</t>
        </is>
      </c>
      <c r="CO2433" t="n">
        <v>1984.0</v>
      </c>
      <c r="CP2433" t="inlineStr">
        <is>
          <t>Brooke,L.T., D.J. Call, D.L. Geiger, and C.E. Northcott (1984). Acute Toxicities of Organic Chemicals to Fathead Minnows (Pimephales promelas), Vol. 1. Center for Lake Superior Environmental Studies, University of Wisconsin-Superior, Superior, WI, 414 p. ECOREF#:12448</t>
        </is>
      </c>
    </row>
    <row r="2434">
      <c r="A2434" t="n">
        <v>2439772.0</v>
      </c>
      <c r="B2434" t="inlineStr">
        <is>
          <t>2-Methoxybenzamide</t>
        </is>
      </c>
      <c r="C2434"/>
      <c r="D2434" t="inlineStr">
        <is>
          <t>Measured</t>
        </is>
      </c>
      <c r="E2434" t="inlineStr">
        <is>
          <t>Not reported</t>
        </is>
      </c>
      <c r="F2434" t="inlineStr">
        <is>
          <t>&gt;</t>
        </is>
      </c>
      <c r="G2434" t="n">
        <v>99.0</v>
      </c>
      <c r="H2434"/>
      <c r="I2434"/>
      <c r="J2434"/>
      <c r="K2434"/>
      <c r="L2434" t="inlineStr">
        <is>
          <t>Pimephales promelas</t>
        </is>
      </c>
      <c r="M2434" t="inlineStr">
        <is>
          <t>Fathead Minnow</t>
        </is>
      </c>
      <c r="N2434"/>
      <c r="O2434"/>
      <c r="P2434"/>
      <c r="Q2434"/>
      <c r="R2434" t="n">
        <v>32.0</v>
      </c>
      <c r="S2434"/>
      <c r="T2434" t="n">
        <v>33.0</v>
      </c>
      <c r="U2434" t="inlineStr">
        <is>
          <t>Day(s)</t>
        </is>
      </c>
      <c r="V2434" t="inlineStr">
        <is>
          <t>Flow-through</t>
        </is>
      </c>
      <c r="W2434" t="inlineStr">
        <is>
          <t>Fresh water</t>
        </is>
      </c>
      <c r="X2434" t="inlineStr">
        <is>
          <t>Lab</t>
        </is>
      </c>
      <c r="Y2434" t="n">
        <v>6.0</v>
      </c>
      <c r="Z2434" t="inlineStr">
        <is>
          <t>Active ingredient</t>
        </is>
      </c>
      <c r="AA2434"/>
      <c r="AB2434" t="n">
        <v>120.0</v>
      </c>
      <c r="AC2434"/>
      <c r="AD2434" t="n">
        <v>110.0</v>
      </c>
      <c r="AE2434"/>
      <c r="AF2434" t="n">
        <v>131.0</v>
      </c>
      <c r="AG2434" t="inlineStr">
        <is>
          <t>AI mg/L</t>
        </is>
      </c>
      <c r="AH2434"/>
      <c r="AI2434"/>
      <c r="AJ2434"/>
      <c r="AK2434"/>
      <c r="AL2434"/>
      <c r="AM2434"/>
      <c r="AN2434"/>
      <c r="AO2434"/>
      <c r="AP2434"/>
      <c r="AQ2434"/>
      <c r="AR2434"/>
      <c r="AS2434"/>
      <c r="AT2434"/>
      <c r="AU2434"/>
      <c r="AV2434"/>
      <c r="AW2434"/>
      <c r="AX2434" t="inlineStr">
        <is>
          <t>Mortality</t>
        </is>
      </c>
      <c r="AY2434" t="inlineStr">
        <is>
          <t>Mortality</t>
        </is>
      </c>
      <c r="AZ2434" t="inlineStr">
        <is>
          <t>LC50</t>
        </is>
      </c>
      <c r="BA2434"/>
      <c r="BB2434" t="n">
        <v>4.0</v>
      </c>
      <c r="BC2434"/>
      <c r="BD2434"/>
      <c r="BE2434"/>
      <c r="BF2434"/>
      <c r="BG2434" t="inlineStr">
        <is>
          <t>Day(s)</t>
        </is>
      </c>
      <c r="BH2434"/>
      <c r="BI2434" t="inlineStr">
        <is>
          <t>DTXSID6022189</t>
        </is>
      </c>
      <c r="BJ2434"/>
      <c r="BK2434"/>
      <c r="BL2434" t="inlineStr">
        <is>
          <t>Acute</t>
        </is>
      </c>
      <c r="BM2434"/>
      <c r="BN2434"/>
      <c r="BO2434"/>
      <c r="BP2434"/>
      <c r="BQ2434"/>
      <c r="BR2434"/>
      <c r="BS2434"/>
      <c r="BT2434" t="inlineStr">
        <is>
          <t>--</t>
        </is>
      </c>
      <c r="BU2434"/>
      <c r="BV2434"/>
      <c r="BW2434"/>
      <c r="BX2434"/>
      <c r="BY2434"/>
      <c r="BZ2434"/>
      <c r="CA2434"/>
      <c r="CB2434"/>
      <c r="CC2434"/>
      <c r="CD2434"/>
      <c r="CE2434"/>
      <c r="CF2434"/>
      <c r="CG2434"/>
      <c r="CH2434"/>
      <c r="CI2434"/>
      <c r="CJ2434" t="inlineStr">
        <is>
          <t xml:space="preserve">SOURCE/US EPA ENVIRONMENTAL RESEARCH LABORATORY DULUTH AND THE UNIVERSITY OF WISCONSIN SUPERIOR//MEDIA/FILTERED LAKE SUPERIOR WATER OR DECHLORINATED CITY OF SUPERIOR WISCONSIN WATER//   </t>
        </is>
      </c>
      <c r="CK2434" t="inlineStr">
        <is>
          <t>Geiger,D.L., C.E. Northcott, D.J. Call, and L.T. Brooke</t>
        </is>
      </c>
      <c r="CL2434" t="n">
        <v>12447.0</v>
      </c>
      <c r="CM2434" t="inlineStr">
        <is>
          <t>Acute Toxicities of Organic Chemicals to Fathead Minnows (Pimephales promelas), Volume II</t>
        </is>
      </c>
      <c r="CN2434" t="inlineStr">
        <is>
          <t>Center for Lake Superior Environmental Studies, University of Wisconsin, Superior, WI:326 p.</t>
        </is>
      </c>
      <c r="CO2434" t="n">
        <v>1985.0</v>
      </c>
      <c r="CP2434" t="inlineStr">
        <is>
          <t>Geiger,D.L., C.E. Northcott, D.J. Call, and L.T. Brooke (1985). Acute Toxicities of Organic Chemicals to Fathead Minnows (Pimephales promelas), Volume II. Center for Lake Superior Environmental Studies, University of Wisconsin, Superior, WI, 326 p. ECOREF#:12447</t>
        </is>
      </c>
    </row>
    <row r="2435">
      <c r="A2435" t="n">
        <v>2447792.0</v>
      </c>
      <c r="B2435" t="inlineStr">
        <is>
          <t>2,4-Dichlorobenzamide</t>
        </is>
      </c>
      <c r="C2435"/>
      <c r="D2435" t="inlineStr">
        <is>
          <t>Measured</t>
        </is>
      </c>
      <c r="E2435" t="inlineStr">
        <is>
          <t>Not coded</t>
        </is>
      </c>
      <c r="F2435" t="inlineStr">
        <is>
          <t>&gt;=</t>
        </is>
      </c>
      <c r="G2435" t="n">
        <v>95.0</v>
      </c>
      <c r="H2435"/>
      <c r="I2435"/>
      <c r="J2435"/>
      <c r="K2435"/>
      <c r="L2435" t="inlineStr">
        <is>
          <t>Pimephales promelas</t>
        </is>
      </c>
      <c r="M2435" t="inlineStr">
        <is>
          <t>Fathead Minnow</t>
        </is>
      </c>
      <c r="N2435" t="inlineStr">
        <is>
          <t>Juvenile</t>
        </is>
      </c>
      <c r="O2435"/>
      <c r="P2435"/>
      <c r="Q2435"/>
      <c r="R2435" t="n">
        <v>26.0</v>
      </c>
      <c r="S2435"/>
      <c r="T2435" t="n">
        <v>34.0</v>
      </c>
      <c r="U2435" t="inlineStr">
        <is>
          <t>Day(s)</t>
        </is>
      </c>
      <c r="V2435" t="inlineStr">
        <is>
          <t>Flow-through</t>
        </is>
      </c>
      <c r="W2435" t="inlineStr">
        <is>
          <t>Fresh water</t>
        </is>
      </c>
      <c r="X2435" t="inlineStr">
        <is>
          <t>Lab</t>
        </is>
      </c>
      <c r="Y2435"/>
      <c r="Z2435" t="inlineStr">
        <is>
          <t>Active ingredient</t>
        </is>
      </c>
      <c r="AA2435"/>
      <c r="AB2435" t="n">
        <v>95.6</v>
      </c>
      <c r="AC2435"/>
      <c r="AD2435"/>
      <c r="AE2435"/>
      <c r="AF2435"/>
      <c r="AG2435" t="inlineStr">
        <is>
          <t>AI mg/L</t>
        </is>
      </c>
      <c r="AH2435"/>
      <c r="AI2435"/>
      <c r="AJ2435"/>
      <c r="AK2435"/>
      <c r="AL2435"/>
      <c r="AM2435"/>
      <c r="AN2435"/>
      <c r="AO2435"/>
      <c r="AP2435"/>
      <c r="AQ2435"/>
      <c r="AR2435"/>
      <c r="AS2435"/>
      <c r="AT2435"/>
      <c r="AU2435"/>
      <c r="AV2435"/>
      <c r="AW2435"/>
      <c r="AX2435" t="inlineStr">
        <is>
          <t>Mortality</t>
        </is>
      </c>
      <c r="AY2435" t="inlineStr">
        <is>
          <t>Mortality</t>
        </is>
      </c>
      <c r="AZ2435" t="inlineStr">
        <is>
          <t>LC50</t>
        </is>
      </c>
      <c r="BA2435"/>
      <c r="BB2435" t="n">
        <v>4.0</v>
      </c>
      <c r="BC2435"/>
      <c r="BD2435"/>
      <c r="BE2435"/>
      <c r="BF2435"/>
      <c r="BG2435" t="inlineStr">
        <is>
          <t>Day(s)</t>
        </is>
      </c>
      <c r="BH2435" t="inlineStr">
        <is>
          <t>Pure</t>
        </is>
      </c>
      <c r="BI2435" t="inlineStr">
        <is>
          <t>DTXSID5022190</t>
        </is>
      </c>
      <c r="BJ2435" t="inlineStr">
        <is>
          <t>10.1002/etc.5620140920</t>
        </is>
      </c>
      <c r="BK2435"/>
      <c r="BL2435"/>
      <c r="BM2435"/>
      <c r="BN2435"/>
      <c r="BO2435"/>
      <c r="BP2435"/>
      <c r="BQ2435"/>
      <c r="BR2435"/>
      <c r="BS2435"/>
      <c r="BT2435" t="inlineStr">
        <is>
          <t>--</t>
        </is>
      </c>
      <c r="BU2435"/>
      <c r="BV2435"/>
      <c r="BW2435"/>
      <c r="BX2435"/>
      <c r="BY2435"/>
      <c r="BZ2435"/>
      <c r="CA2435"/>
      <c r="CB2435"/>
      <c r="CC2435"/>
      <c r="CD2435"/>
      <c r="CE2435"/>
      <c r="CF2435"/>
      <c r="CG2435"/>
      <c r="CH2435"/>
      <c r="CI2435"/>
      <c r="CJ2435"/>
      <c r="CK2435" t="inlineStr">
        <is>
          <t>Broderius,S.J., M.D. Kahl, and M.D. Hoglund</t>
        </is>
      </c>
      <c r="CL2435" t="n">
        <v>15031.0</v>
      </c>
      <c r="CM2435" t="inlineStr">
        <is>
          <t>Use of Joint Toxic Response to Define the Primary Mode of Toxic Action for Diverse Industrial Organic Chemicals</t>
        </is>
      </c>
      <c r="CN2435" t="inlineStr">
        <is>
          <t>Environ. Toxicol. Chem.14(9): 1591-1605</t>
        </is>
      </c>
      <c r="CO2435" t="n">
        <v>1995.0</v>
      </c>
      <c r="CP2435" t="inlineStr">
        <is>
          <t>Broderius,S.J., M.D. Kahl, and M.D. Hoglund (1995). Use of Joint Toxic Response to Define the Primary Mode of Toxic Action for Diverse Industrial Organic Chemicals. Environ. Toxicol. Chem., 14, (9), 1591-1605. doi:10.1002/etc.5620140920. ECOREF#:15031</t>
        </is>
      </c>
    </row>
    <row r="2436">
      <c r="A2436" t="n">
        <v>2447792.0</v>
      </c>
      <c r="B2436" t="inlineStr">
        <is>
          <t>2,4-Dichlorobenzamide</t>
        </is>
      </c>
      <c r="C2436"/>
      <c r="D2436" t="inlineStr">
        <is>
          <t>Measured</t>
        </is>
      </c>
      <c r="E2436" t="inlineStr">
        <is>
          <t>Not reported</t>
        </is>
      </c>
      <c r="F2436"/>
      <c r="G2436" t="n">
        <v>98.0</v>
      </c>
      <c r="H2436"/>
      <c r="I2436"/>
      <c r="J2436"/>
      <c r="K2436"/>
      <c r="L2436" t="inlineStr">
        <is>
          <t>Pimephales promelas</t>
        </is>
      </c>
      <c r="M2436" t="inlineStr">
        <is>
          <t>Fathead Minnow</t>
        </is>
      </c>
      <c r="N2436"/>
      <c r="O2436"/>
      <c r="P2436" t="n">
        <v>31.0</v>
      </c>
      <c r="Q2436"/>
      <c r="R2436"/>
      <c r="S2436"/>
      <c r="T2436"/>
      <c r="U2436" t="inlineStr">
        <is>
          <t>Day(s)</t>
        </is>
      </c>
      <c r="V2436" t="inlineStr">
        <is>
          <t>Flow-through</t>
        </is>
      </c>
      <c r="W2436" t="inlineStr">
        <is>
          <t>Fresh water</t>
        </is>
      </c>
      <c r="X2436" t="inlineStr">
        <is>
          <t>Lab</t>
        </is>
      </c>
      <c r="Y2436"/>
      <c r="Z2436" t="inlineStr">
        <is>
          <t>Active ingredient</t>
        </is>
      </c>
      <c r="AA2436"/>
      <c r="AB2436" t="n">
        <v>95.6</v>
      </c>
      <c r="AC2436"/>
      <c r="AD2436" t="n">
        <v>73.3</v>
      </c>
      <c r="AE2436"/>
      <c r="AF2436" t="n">
        <v>125.0</v>
      </c>
      <c r="AG2436" t="inlineStr">
        <is>
          <t>AI mg/L</t>
        </is>
      </c>
      <c r="AH2436"/>
      <c r="AI2436"/>
      <c r="AJ2436"/>
      <c r="AK2436"/>
      <c r="AL2436"/>
      <c r="AM2436"/>
      <c r="AN2436"/>
      <c r="AO2436"/>
      <c r="AP2436"/>
      <c r="AQ2436"/>
      <c r="AR2436"/>
      <c r="AS2436"/>
      <c r="AT2436"/>
      <c r="AU2436"/>
      <c r="AV2436"/>
      <c r="AW2436"/>
      <c r="AX2436" t="inlineStr">
        <is>
          <t>Mortality</t>
        </is>
      </c>
      <c r="AY2436" t="inlineStr">
        <is>
          <t>Mortality</t>
        </is>
      </c>
      <c r="AZ2436" t="inlineStr">
        <is>
          <t>LC50</t>
        </is>
      </c>
      <c r="BA2436"/>
      <c r="BB2436" t="n">
        <v>4.0</v>
      </c>
      <c r="BC2436"/>
      <c r="BD2436"/>
      <c r="BE2436"/>
      <c r="BF2436"/>
      <c r="BG2436" t="inlineStr">
        <is>
          <t>Day(s)</t>
        </is>
      </c>
      <c r="BH2436"/>
      <c r="BI2436" t="inlineStr">
        <is>
          <t>DTXSID5022190</t>
        </is>
      </c>
      <c r="BJ2436"/>
      <c r="BK2436"/>
      <c r="BL2436" t="inlineStr">
        <is>
          <t>Acute</t>
        </is>
      </c>
      <c r="BM2436"/>
      <c r="BN2436"/>
      <c r="BO2436"/>
      <c r="BP2436"/>
      <c r="BQ2436"/>
      <c r="BR2436"/>
      <c r="BS2436"/>
      <c r="BT2436" t="inlineStr">
        <is>
          <t>--</t>
        </is>
      </c>
      <c r="BU2436"/>
      <c r="BV2436"/>
      <c r="BW2436"/>
      <c r="BX2436"/>
      <c r="BY2436"/>
      <c r="BZ2436"/>
      <c r="CA2436"/>
      <c r="CB2436"/>
      <c r="CC2436"/>
      <c r="CD2436"/>
      <c r="CE2436"/>
      <c r="CF2436"/>
      <c r="CG2436"/>
      <c r="CH2436"/>
      <c r="CI2436"/>
      <c r="CJ2436" t="inlineStr">
        <is>
          <t xml:space="preserve">SOURCE/US EPA ENVIRONMENTAL RESEARCH LABORATORY DULUTH AND THE UNIVERSITY OF WISCONSIN SUPERIOR//MEDIA/FILTERED LAKE SUPERIOR WATER OR DECHLORINATED CITY OF SUPERIOR WISCONSIN WATER//   </t>
        </is>
      </c>
      <c r="CK2436" t="inlineStr">
        <is>
          <t>Geiger,D.L., C.E. Northcott, D.J. Call, and L.T. Brooke</t>
        </is>
      </c>
      <c r="CL2436" t="n">
        <v>12447.0</v>
      </c>
      <c r="CM2436" t="inlineStr">
        <is>
          <t>Acute Toxicities of Organic Chemicals to Fathead Minnows (Pimephales promelas), Volume II</t>
        </is>
      </c>
      <c r="CN2436" t="inlineStr">
        <is>
          <t>Center for Lake Superior Environmental Studies, University of Wisconsin, Superior, WI:326 p.</t>
        </is>
      </c>
      <c r="CO2436" t="n">
        <v>1985.0</v>
      </c>
      <c r="CP2436" t="inlineStr">
        <is>
          <t>Geiger,D.L., C.E. Northcott, D.J. Call, and L.T. Brooke (1985). Acute Toxicities of Organic Chemicals to Fathead Minnows (Pimephales promelas), Volume II. Center for Lake Superior Environmental Studies, University of Wisconsin, Superior, WI, 326 p. ECOREF#:12447</t>
        </is>
      </c>
    </row>
    <row r="2437">
      <c r="A2437" t="n">
        <v>2455245.0</v>
      </c>
      <c r="B2437" t="inlineStr">
        <is>
          <t>2-Methyl-2-propenoic acid, (Tetrahydro-2-furanyl)methyl ester</t>
        </is>
      </c>
      <c r="C2437"/>
      <c r="D2437" t="inlineStr">
        <is>
          <t>Measured</t>
        </is>
      </c>
      <c r="E2437" t="inlineStr">
        <is>
          <t>Not reported</t>
        </is>
      </c>
      <c r="F2437" t="inlineStr">
        <is>
          <t>&gt;</t>
        </is>
      </c>
      <c r="G2437" t="n">
        <v>97.0</v>
      </c>
      <c r="H2437"/>
      <c r="I2437"/>
      <c r="J2437"/>
      <c r="K2437"/>
      <c r="L2437" t="inlineStr">
        <is>
          <t>Pimephales promelas</t>
        </is>
      </c>
      <c r="M2437" t="inlineStr">
        <is>
          <t>Fathead Minnow</t>
        </is>
      </c>
      <c r="N2437"/>
      <c r="O2437"/>
      <c r="P2437" t="n">
        <v>29.0</v>
      </c>
      <c r="Q2437"/>
      <c r="R2437"/>
      <c r="S2437"/>
      <c r="T2437"/>
      <c r="U2437" t="inlineStr">
        <is>
          <t>Day(s)</t>
        </is>
      </c>
      <c r="V2437" t="inlineStr">
        <is>
          <t>Flow-through</t>
        </is>
      </c>
      <c r="W2437" t="inlineStr">
        <is>
          <t>Fresh water</t>
        </is>
      </c>
      <c r="X2437" t="inlineStr">
        <is>
          <t>Lab</t>
        </is>
      </c>
      <c r="Y2437"/>
      <c r="Z2437" t="inlineStr">
        <is>
          <t>Active ingredient</t>
        </is>
      </c>
      <c r="AA2437"/>
      <c r="AB2437" t="n">
        <v>34.7</v>
      </c>
      <c r="AC2437"/>
      <c r="AD2437" t="n">
        <v>31.1</v>
      </c>
      <c r="AE2437"/>
      <c r="AF2437" t="n">
        <v>38.8</v>
      </c>
      <c r="AG2437" t="inlineStr">
        <is>
          <t>AI mg/L</t>
        </is>
      </c>
      <c r="AH2437"/>
      <c r="AI2437"/>
      <c r="AJ2437"/>
      <c r="AK2437"/>
      <c r="AL2437"/>
      <c r="AM2437"/>
      <c r="AN2437"/>
      <c r="AO2437"/>
      <c r="AP2437"/>
      <c r="AQ2437"/>
      <c r="AR2437"/>
      <c r="AS2437"/>
      <c r="AT2437"/>
      <c r="AU2437"/>
      <c r="AV2437"/>
      <c r="AW2437"/>
      <c r="AX2437" t="inlineStr">
        <is>
          <t>Mortality</t>
        </is>
      </c>
      <c r="AY2437" t="inlineStr">
        <is>
          <t>Mortality</t>
        </is>
      </c>
      <c r="AZ2437" t="inlineStr">
        <is>
          <t>LC50</t>
        </is>
      </c>
      <c r="BA2437"/>
      <c r="BB2437" t="n">
        <v>4.0</v>
      </c>
      <c r="BC2437"/>
      <c r="BD2437"/>
      <c r="BE2437"/>
      <c r="BF2437"/>
      <c r="BG2437" t="inlineStr">
        <is>
          <t>Day(s)</t>
        </is>
      </c>
      <c r="BH2437"/>
      <c r="BI2437" t="inlineStr">
        <is>
          <t>DTXSID0022191</t>
        </is>
      </c>
      <c r="BJ2437"/>
      <c r="BK2437"/>
      <c r="BL2437" t="inlineStr">
        <is>
          <t>Acute</t>
        </is>
      </c>
      <c r="BM2437"/>
      <c r="BN2437"/>
      <c r="BO2437"/>
      <c r="BP2437"/>
      <c r="BQ2437"/>
      <c r="BR2437"/>
      <c r="BS2437"/>
      <c r="BT2437" t="inlineStr">
        <is>
          <t>--</t>
        </is>
      </c>
      <c r="BU2437"/>
      <c r="BV2437"/>
      <c r="BW2437"/>
      <c r="BX2437"/>
      <c r="BY2437"/>
      <c r="BZ2437"/>
      <c r="CA2437"/>
      <c r="CB2437"/>
      <c r="CC2437"/>
      <c r="CD2437"/>
      <c r="CE2437"/>
      <c r="CF2437"/>
      <c r="CG2437"/>
      <c r="CH2437"/>
      <c r="CI2437"/>
      <c r="CJ2437" t="inlineStr">
        <is>
          <t xml:space="preserve">SOURCE/FROM US EPA ENVIRONMENTAL RESEARCH LABORATORY-DULUTH AND THE UNIVERSITY OF WISCONSIN-SUPERIOR CAMPUS//MEDIA/LAKE SUPERIOR WATER OR DECHLORINATED WATER//   </t>
        </is>
      </c>
      <c r="CK2437" t="inlineStr">
        <is>
          <t>Geiger,D.L., S.H. Poirier, L.T. Brooke, and D.J. Call</t>
        </is>
      </c>
      <c r="CL2437" t="n">
        <v>12858.0</v>
      </c>
      <c r="CM2437" t="inlineStr">
        <is>
          <t>Acute Toxicities of Organic Chemicals to Fathead Minnows (Pimephales promelas) Volume III</t>
        </is>
      </c>
      <c r="CN2437" t="inlineStr">
        <is>
          <t>Center for Lake Superior Environmental Studies, University of Wisconsin, Superior, WI:328 p.</t>
        </is>
      </c>
      <c r="CO2437" t="n">
        <v>1986.0</v>
      </c>
      <c r="CP2437" t="inlineStr">
        <is>
          <t>Geiger,D.L., S.H. Poirier, L.T. Brooke, and D.J. Call (1986). Acute Toxicities of Organic Chemicals to Fathead Minnows (Pimephales promelas) Volume III. Center for Lake Superior Environmental Studies, University of Wisconsin, Superior, WI, 328 p. ECOREF#:12858</t>
        </is>
      </c>
    </row>
    <row r="2438">
      <c r="A2438" t="n">
        <v>2455245.0</v>
      </c>
      <c r="B2438" t="inlineStr">
        <is>
          <t>2-Methyl-2-propenoic acid, (Tetrahydro-2-furanyl)methyl ester</t>
        </is>
      </c>
      <c r="C2438"/>
      <c r="D2438" t="inlineStr">
        <is>
          <t>Measured</t>
        </is>
      </c>
      <c r="E2438" t="inlineStr">
        <is>
          <t>Not coded</t>
        </is>
      </c>
      <c r="F2438" t="inlineStr">
        <is>
          <t>&gt;</t>
        </is>
      </c>
      <c r="G2438" t="n">
        <v>97.0</v>
      </c>
      <c r="H2438"/>
      <c r="I2438"/>
      <c r="J2438"/>
      <c r="K2438"/>
      <c r="L2438" t="inlineStr">
        <is>
          <t>Pimephales promelas</t>
        </is>
      </c>
      <c r="M2438" t="inlineStr">
        <is>
          <t>Fathead Minnow</t>
        </is>
      </c>
      <c r="N2438" t="inlineStr">
        <is>
          <t>Juvenile</t>
        </is>
      </c>
      <c r="O2438"/>
      <c r="P2438"/>
      <c r="Q2438"/>
      <c r="R2438" t="n">
        <v>28.0</v>
      </c>
      <c r="S2438"/>
      <c r="T2438" t="n">
        <v>34.0</v>
      </c>
      <c r="U2438" t="inlineStr">
        <is>
          <t>Day(s)</t>
        </is>
      </c>
      <c r="V2438" t="inlineStr">
        <is>
          <t>Flow-through</t>
        </is>
      </c>
      <c r="W2438" t="inlineStr">
        <is>
          <t>Fresh water</t>
        </is>
      </c>
      <c r="X2438" t="inlineStr">
        <is>
          <t>Lab</t>
        </is>
      </c>
      <c r="Y2438"/>
      <c r="Z2438" t="inlineStr">
        <is>
          <t>Active ingredient</t>
        </is>
      </c>
      <c r="AA2438"/>
      <c r="AB2438" t="n">
        <v>34.7</v>
      </c>
      <c r="AC2438"/>
      <c r="AD2438"/>
      <c r="AE2438"/>
      <c r="AF2438"/>
      <c r="AG2438" t="inlineStr">
        <is>
          <t>AI mg/L</t>
        </is>
      </c>
      <c r="AH2438"/>
      <c r="AI2438"/>
      <c r="AJ2438"/>
      <c r="AK2438"/>
      <c r="AL2438"/>
      <c r="AM2438"/>
      <c r="AN2438"/>
      <c r="AO2438"/>
      <c r="AP2438"/>
      <c r="AQ2438"/>
      <c r="AR2438"/>
      <c r="AS2438"/>
      <c r="AT2438"/>
      <c r="AU2438"/>
      <c r="AV2438"/>
      <c r="AW2438"/>
      <c r="AX2438" t="inlineStr">
        <is>
          <t>Mortality</t>
        </is>
      </c>
      <c r="AY2438" t="inlineStr">
        <is>
          <t>Mortality</t>
        </is>
      </c>
      <c r="AZ2438" t="inlineStr">
        <is>
          <t>LC50</t>
        </is>
      </c>
      <c r="BA2438"/>
      <c r="BB2438" t="n">
        <v>4.0</v>
      </c>
      <c r="BC2438"/>
      <c r="BD2438"/>
      <c r="BE2438"/>
      <c r="BF2438"/>
      <c r="BG2438" t="inlineStr">
        <is>
          <t>Day(s)</t>
        </is>
      </c>
      <c r="BH2438" t="inlineStr">
        <is>
          <t>Pure</t>
        </is>
      </c>
      <c r="BI2438" t="inlineStr">
        <is>
          <t>DTXSID0022191</t>
        </is>
      </c>
      <c r="BJ2438" t="inlineStr">
        <is>
          <t>10.1007/BF02021005</t>
        </is>
      </c>
      <c r="BK2438"/>
      <c r="BL2438"/>
      <c r="BM2438"/>
      <c r="BN2438"/>
      <c r="BO2438"/>
      <c r="BP2438"/>
      <c r="BQ2438"/>
      <c r="BR2438"/>
      <c r="BS2438"/>
      <c r="BT2438" t="inlineStr">
        <is>
          <t>--</t>
        </is>
      </c>
      <c r="BU2438"/>
      <c r="BV2438"/>
      <c r="BW2438"/>
      <c r="BX2438"/>
      <c r="BY2438"/>
      <c r="BZ2438"/>
      <c r="CA2438"/>
      <c r="CB2438"/>
      <c r="CC2438"/>
      <c r="CD2438"/>
      <c r="CE2438"/>
      <c r="CF2438"/>
      <c r="CG2438"/>
      <c r="CH2438"/>
      <c r="CI2438"/>
      <c r="CJ2438"/>
      <c r="CK2438" t="inlineStr">
        <is>
          <t>Russom,C.L., R.A. Drummond, and A.D. Hoffman</t>
        </is>
      </c>
      <c r="CL2438" t="n">
        <v>13120.0</v>
      </c>
      <c r="CM2438" t="inlineStr">
        <is>
          <t>Acute Toxicity and Behavioral Effects of Acrylates and Methacrylates to Juvenile Fathead Minnows</t>
        </is>
      </c>
      <c r="CN2438" t="inlineStr">
        <is>
          <t>Bull. Environ. Contam. Toxicol.41:589-596</t>
        </is>
      </c>
      <c r="CO2438" t="n">
        <v>1988.0</v>
      </c>
      <c r="CP2438" t="inlineStr">
        <is>
          <t>Russom,C.L., R.A. Drummond, and A.D. Hoffman (1988). Acute Toxicity and Behavioral Effects of Acrylates and Methacrylates to Juvenile Fathead Minnows. Bull. Environ. Contam. Toxicol., 41, 589-596. doi:10.1007/BF02021005. ECOREF#:13120</t>
        </is>
      </c>
    </row>
    <row r="2439">
      <c r="A2439" t="n">
        <v>2460493.0</v>
      </c>
      <c r="B2439" t="inlineStr">
        <is>
          <t>4,5-Dichloro-2-methoxyphenol</t>
        </is>
      </c>
      <c r="C2439"/>
      <c r="D2439" t="inlineStr">
        <is>
          <t>Measured</t>
        </is>
      </c>
      <c r="E2439" t="inlineStr">
        <is>
          <t>Not reported</t>
        </is>
      </c>
      <c r="F2439" t="inlineStr">
        <is>
          <t>&gt;</t>
        </is>
      </c>
      <c r="G2439" t="n">
        <v>99.0</v>
      </c>
      <c r="H2439"/>
      <c r="I2439"/>
      <c r="J2439"/>
      <c r="K2439"/>
      <c r="L2439" t="inlineStr">
        <is>
          <t>Pimephales promelas</t>
        </is>
      </c>
      <c r="M2439" t="inlineStr">
        <is>
          <t>Fathead Minnow</t>
        </is>
      </c>
      <c r="N2439"/>
      <c r="O2439"/>
      <c r="P2439" t="n">
        <v>30.0</v>
      </c>
      <c r="Q2439"/>
      <c r="R2439"/>
      <c r="S2439"/>
      <c r="T2439"/>
      <c r="U2439" t="inlineStr">
        <is>
          <t>Day(s)</t>
        </is>
      </c>
      <c r="V2439" t="inlineStr">
        <is>
          <t>Flow-through</t>
        </is>
      </c>
      <c r="W2439" t="inlineStr">
        <is>
          <t>Fresh water</t>
        </is>
      </c>
      <c r="X2439" t="inlineStr">
        <is>
          <t>Lab</t>
        </is>
      </c>
      <c r="Y2439"/>
      <c r="Z2439" t="inlineStr">
        <is>
          <t>Active ingredient</t>
        </is>
      </c>
      <c r="AA2439"/>
      <c r="AB2439" t="n">
        <v>4.47</v>
      </c>
      <c r="AC2439"/>
      <c r="AD2439" t="n">
        <v>4.08</v>
      </c>
      <c r="AE2439"/>
      <c r="AF2439" t="n">
        <v>4.89</v>
      </c>
      <c r="AG2439" t="inlineStr">
        <is>
          <t>AI mg/L</t>
        </is>
      </c>
      <c r="AH2439"/>
      <c r="AI2439"/>
      <c r="AJ2439"/>
      <c r="AK2439"/>
      <c r="AL2439"/>
      <c r="AM2439"/>
      <c r="AN2439"/>
      <c r="AO2439"/>
      <c r="AP2439"/>
      <c r="AQ2439"/>
      <c r="AR2439"/>
      <c r="AS2439"/>
      <c r="AT2439"/>
      <c r="AU2439"/>
      <c r="AV2439"/>
      <c r="AW2439"/>
      <c r="AX2439" t="inlineStr">
        <is>
          <t>Mortality</t>
        </is>
      </c>
      <c r="AY2439" t="inlineStr">
        <is>
          <t>Mortality</t>
        </is>
      </c>
      <c r="AZ2439" t="inlineStr">
        <is>
          <t>LC50</t>
        </is>
      </c>
      <c r="BA2439"/>
      <c r="BB2439" t="n">
        <v>4.0</v>
      </c>
      <c r="BC2439"/>
      <c r="BD2439"/>
      <c r="BE2439"/>
      <c r="BF2439"/>
      <c r="BG2439" t="inlineStr">
        <is>
          <t>Day(s)</t>
        </is>
      </c>
      <c r="BH2439"/>
      <c r="BI2439" t="inlineStr">
        <is>
          <t>DTXSID5022192</t>
        </is>
      </c>
      <c r="BJ2439"/>
      <c r="BK2439"/>
      <c r="BL2439" t="inlineStr">
        <is>
          <t>Acute</t>
        </is>
      </c>
      <c r="BM2439"/>
      <c r="BN2439"/>
      <c r="BO2439"/>
      <c r="BP2439"/>
      <c r="BQ2439"/>
      <c r="BR2439"/>
      <c r="BS2439"/>
      <c r="BT2439" t="inlineStr">
        <is>
          <t>--</t>
        </is>
      </c>
      <c r="BU2439"/>
      <c r="BV2439"/>
      <c r="BW2439"/>
      <c r="BX2439"/>
      <c r="BY2439"/>
      <c r="BZ2439"/>
      <c r="CA2439"/>
      <c r="CB2439"/>
      <c r="CC2439"/>
      <c r="CD2439"/>
      <c r="CE2439"/>
      <c r="CF2439"/>
      <c r="CG2439"/>
      <c r="CH2439"/>
      <c r="CI2439"/>
      <c r="CJ2439" t="inlineStr">
        <is>
          <t xml:space="preserve">SOURCE/US EPA ENVIRONMENTAL RESEARCH LABORATORY DULUTH AND THE UNIVERSITY OF WISCONSIN SUPERIOR//MEDIA/FILTERED LAKE SUPERIOR WATER OR DECHLORINATED CITY OF SUPERIOR WISCONSIN WATER//   </t>
        </is>
      </c>
      <c r="CK2439" t="inlineStr">
        <is>
          <t>Geiger,D.L., C.E. Northcott, D.J. Call, and L.T. Brooke</t>
        </is>
      </c>
      <c r="CL2439" t="n">
        <v>12447.0</v>
      </c>
      <c r="CM2439" t="inlineStr">
        <is>
          <t>Acute Toxicities of Organic Chemicals to Fathead Minnows (Pimephales promelas), Volume II</t>
        </is>
      </c>
      <c r="CN2439" t="inlineStr">
        <is>
          <t>Center for Lake Superior Environmental Studies, University of Wisconsin, Superior, WI:326 p.</t>
        </is>
      </c>
      <c r="CO2439" t="n">
        <v>1985.0</v>
      </c>
      <c r="CP2439" t="inlineStr">
        <is>
          <t>Geiger,D.L., C.E. Northcott, D.J. Call, and L.T. Brooke (1985). Acute Toxicities of Organic Chemicals to Fathead Minnows (Pimephales promelas), Volume II. Center for Lake Superior Environmental Studies, University of Wisconsin, Superior, WI, 326 p. ECOREF#:12447</t>
        </is>
      </c>
    </row>
    <row r="2440">
      <c r="A2440" t="n">
        <v>2475469.0</v>
      </c>
      <c r="B2440" t="inlineStr">
        <is>
          <t>Anthraquinone Disperse Blue 3 CI No. 61505</t>
        </is>
      </c>
      <c r="C2440"/>
      <c r="D2440" t="inlineStr">
        <is>
          <t>Unmeasured</t>
        </is>
      </c>
      <c r="E2440" t="inlineStr">
        <is>
          <t>Not coded</t>
        </is>
      </c>
      <c r="F2440"/>
      <c r="G2440" t="n">
        <v>15.0</v>
      </c>
      <c r="H2440"/>
      <c r="I2440"/>
      <c r="J2440"/>
      <c r="K2440"/>
      <c r="L2440" t="inlineStr">
        <is>
          <t>Pimephales promelas</t>
        </is>
      </c>
      <c r="M2440" t="inlineStr">
        <is>
          <t>Fathead Minnow</t>
        </is>
      </c>
      <c r="N2440"/>
      <c r="O2440"/>
      <c r="P2440"/>
      <c r="Q2440"/>
      <c r="R2440"/>
      <c r="S2440"/>
      <c r="T2440"/>
      <c r="U2440"/>
      <c r="V2440" t="inlineStr">
        <is>
          <t>Static</t>
        </is>
      </c>
      <c r="W2440" t="inlineStr">
        <is>
          <t>Fresh water</t>
        </is>
      </c>
      <c r="X2440" t="inlineStr">
        <is>
          <t>Lab</t>
        </is>
      </c>
      <c r="Y2440"/>
      <c r="Z2440" t="inlineStr">
        <is>
          <t>Formulation</t>
        </is>
      </c>
      <c r="AA2440"/>
      <c r="AB2440" t="n">
        <v>1.0</v>
      </c>
      <c r="AC2440"/>
      <c r="AD2440"/>
      <c r="AE2440"/>
      <c r="AF2440"/>
      <c r="AG2440" t="inlineStr">
        <is>
          <t>AI mg/L</t>
        </is>
      </c>
      <c r="AH2440"/>
      <c r="AI2440"/>
      <c r="AJ2440"/>
      <c r="AK2440"/>
      <c r="AL2440"/>
      <c r="AM2440"/>
      <c r="AN2440"/>
      <c r="AO2440"/>
      <c r="AP2440"/>
      <c r="AQ2440"/>
      <c r="AR2440"/>
      <c r="AS2440"/>
      <c r="AT2440"/>
      <c r="AU2440"/>
      <c r="AV2440"/>
      <c r="AW2440"/>
      <c r="AX2440" t="inlineStr">
        <is>
          <t>Mortality</t>
        </is>
      </c>
      <c r="AY2440" t="inlineStr">
        <is>
          <t>Mortality</t>
        </is>
      </c>
      <c r="AZ2440" t="inlineStr">
        <is>
          <t>LC50</t>
        </is>
      </c>
      <c r="BA2440"/>
      <c r="BB2440" t="n">
        <v>4.0</v>
      </c>
      <c r="BC2440"/>
      <c r="BD2440"/>
      <c r="BE2440"/>
      <c r="BF2440"/>
      <c r="BG2440" t="inlineStr">
        <is>
          <t>Day(s)</t>
        </is>
      </c>
      <c r="BH2440" t="inlineStr">
        <is>
          <t>Active ingredient</t>
        </is>
      </c>
      <c r="BI2440" t="inlineStr">
        <is>
          <t>DTXSID9041730</t>
        </is>
      </c>
      <c r="BJ2440"/>
      <c r="BK2440"/>
      <c r="BL2440"/>
      <c r="BM2440"/>
      <c r="BN2440"/>
      <c r="BO2440"/>
      <c r="BP2440"/>
      <c r="BQ2440"/>
      <c r="BR2440"/>
      <c r="BS2440"/>
      <c r="BT2440" t="inlineStr">
        <is>
          <t>--</t>
        </is>
      </c>
      <c r="BU2440"/>
      <c r="BV2440"/>
      <c r="BW2440"/>
      <c r="BX2440"/>
      <c r="BY2440"/>
      <c r="BZ2440"/>
      <c r="CA2440"/>
      <c r="CB2440"/>
      <c r="CC2440"/>
      <c r="CD2440"/>
      <c r="CE2440"/>
      <c r="CF2440"/>
      <c r="CG2440"/>
      <c r="CH2440"/>
      <c r="CI2440" t="inlineStr">
        <is>
          <t xml:space="preserve"> CONTR/&lt;= 10 % MORT// USED STANDARD METHODS// FISH TREATED WITH TETRACYCLINE HCL TWICE// AERATED 5 MINUTES AT 48 H// </t>
        </is>
      </c>
      <c r="CJ2440" t="inlineStr">
        <is>
          <t xml:space="preserve">   CONTR/&lt;= 10 % MORT// USED STANDARD METHODS// FISH TREATED WITH TETRACYCLINE HCL TWICE// AERATED 5 MINUTES AT 48 H// </t>
        </is>
      </c>
      <c r="CK2440" t="inlineStr">
        <is>
          <t>Little,L.W., and J.C. Lamb III</t>
        </is>
      </c>
      <c r="CL2440" t="n">
        <v>6969.0</v>
      </c>
      <c r="CM2440" t="inlineStr">
        <is>
          <t>Acute Toxicity of 46 Selected Dyes to the Fathead Minnow, Pimephales promelas</t>
        </is>
      </c>
      <c r="CN2440" t="inlineStr">
        <is>
          <t>Dyes and the Environment - Reports on Selected Dyes and Their Effects, American Dye Manufacturers Institute:123 p.</t>
        </is>
      </c>
      <c r="CO2440" t="n">
        <v>1973.0</v>
      </c>
      <c r="CP2440" t="inlineStr">
        <is>
          <t>Little,L.W., and J.C. Lamb III (1973). Acute Toxicity of 46 Selected Dyes to the Fathead Minnow, Pimephales promelas. Dyes and the Environment - Reports on Selected Dyes and Their Effects, American Dye Manufacturers Institute, 123 p. ECOREF#:6969</t>
        </is>
      </c>
    </row>
    <row r="2441">
      <c r="A2441" t="n">
        <v>2475469.0</v>
      </c>
      <c r="B2441" t="inlineStr">
        <is>
          <t>Anthraquinone Disperse Blue 3 CI No. 61505</t>
        </is>
      </c>
      <c r="C2441"/>
      <c r="D2441" t="inlineStr">
        <is>
          <t>Unmeasured</t>
        </is>
      </c>
      <c r="E2441" t="inlineStr">
        <is>
          <t>Not coded</t>
        </is>
      </c>
      <c r="F2441"/>
      <c r="G2441"/>
      <c r="H2441"/>
      <c r="I2441"/>
      <c r="J2441"/>
      <c r="K2441"/>
      <c r="L2441" t="inlineStr">
        <is>
          <t>Pimephales promelas</t>
        </is>
      </c>
      <c r="M2441" t="inlineStr">
        <is>
          <t>Fathead Minnow</t>
        </is>
      </c>
      <c r="N2441"/>
      <c r="O2441"/>
      <c r="P2441"/>
      <c r="Q2441"/>
      <c r="R2441"/>
      <c r="S2441"/>
      <c r="T2441"/>
      <c r="U2441"/>
      <c r="V2441" t="inlineStr">
        <is>
          <t>Static</t>
        </is>
      </c>
      <c r="W2441" t="inlineStr">
        <is>
          <t>Fresh water</t>
        </is>
      </c>
      <c r="X2441" t="inlineStr">
        <is>
          <t>Lab</t>
        </is>
      </c>
      <c r="Y2441"/>
      <c r="Z2441" t="inlineStr">
        <is>
          <t>Formulation</t>
        </is>
      </c>
      <c r="AA2441"/>
      <c r="AB2441" t="n">
        <v>1.0</v>
      </c>
      <c r="AC2441"/>
      <c r="AD2441"/>
      <c r="AE2441"/>
      <c r="AF2441"/>
      <c r="AG2441" t="inlineStr">
        <is>
          <t>AI mg/L</t>
        </is>
      </c>
      <c r="AH2441"/>
      <c r="AI2441"/>
      <c r="AJ2441"/>
      <c r="AK2441"/>
      <c r="AL2441"/>
      <c r="AM2441"/>
      <c r="AN2441"/>
      <c r="AO2441"/>
      <c r="AP2441"/>
      <c r="AQ2441"/>
      <c r="AR2441"/>
      <c r="AS2441"/>
      <c r="AT2441"/>
      <c r="AU2441"/>
      <c r="AV2441"/>
      <c r="AW2441"/>
      <c r="AX2441" t="inlineStr">
        <is>
          <t>Mortality</t>
        </is>
      </c>
      <c r="AY2441" t="inlineStr">
        <is>
          <t>Mortality</t>
        </is>
      </c>
      <c r="AZ2441" t="inlineStr">
        <is>
          <t>LC50</t>
        </is>
      </c>
      <c r="BA2441"/>
      <c r="BB2441" t="n">
        <v>4.0</v>
      </c>
      <c r="BC2441"/>
      <c r="BD2441"/>
      <c r="BE2441"/>
      <c r="BF2441"/>
      <c r="BG2441" t="inlineStr">
        <is>
          <t>Day(s)</t>
        </is>
      </c>
      <c r="BH2441"/>
      <c r="BI2441" t="inlineStr">
        <is>
          <t>DTXSID9041730</t>
        </is>
      </c>
      <c r="BJ2441"/>
      <c r="BK2441"/>
      <c r="BL2441"/>
      <c r="BM2441"/>
      <c r="BN2441"/>
      <c r="BO2441"/>
      <c r="BP2441"/>
      <c r="BQ2441"/>
      <c r="BR2441"/>
      <c r="BS2441"/>
      <c r="BT2441" t="inlineStr">
        <is>
          <t>--</t>
        </is>
      </c>
      <c r="BU2441"/>
      <c r="BV2441"/>
      <c r="BW2441"/>
      <c r="BX2441"/>
      <c r="BY2441"/>
      <c r="BZ2441"/>
      <c r="CA2441"/>
      <c r="CB2441"/>
      <c r="CC2441"/>
      <c r="CD2441"/>
      <c r="CE2441"/>
      <c r="CF2441"/>
      <c r="CG2441"/>
      <c r="CH2441"/>
      <c r="CI2441" t="inlineStr">
        <is>
          <t xml:space="preserve"> AERATED 5 MINUTES AFTER TESTING 48 H// CONTR/FOLLOWED STAN- DARD METHODS, &lt;= 10 % MORT// CARRIER/REAX 85A// </t>
        </is>
      </c>
      <c r="CJ2441" t="inlineStr">
        <is>
          <t xml:space="preserve">   AERATED 5 MINUTES AFTER TESTING 48 H// CONTR/FOLLOWED STAN- DARD METHODS, &lt;= 10 % MORT// CARRIER/REAX 85A// </t>
        </is>
      </c>
      <c r="CK2441" t="inlineStr">
        <is>
          <t>Little,L.W., J.C. Lamb III, M.A. Chillingworth, and W.B. Durkin</t>
        </is>
      </c>
      <c r="CL2441" t="n">
        <v>5789.0</v>
      </c>
      <c r="CM2441" t="inlineStr">
        <is>
          <t>Acute Toxicity of Selected Commercial Dyes to the Fathead Minnow and Evaluation of Biological Treatment for Reduction of Toxicity</t>
        </is>
      </c>
      <c r="CN2441" t="inlineStr">
        <is>
          <t>In: Proceedings of the 29th Industrial Waste Conference, Lafayette, IN:524-534</t>
        </is>
      </c>
      <c r="CO2441" t="n">
        <v>1974.0</v>
      </c>
      <c r="CP2441" t="inlineStr">
        <is>
          <t>Little,L.W., J.C. Lamb III, M.A. Chillingworth, and W.B. Durkin (1974). Acute Toxicity of Selected Commercial Dyes to the Fathead Minnow and Evaluation of Biological Treatment for Reduction of Toxicity. In: Proceedings of the 29th Industrial Waste Conference, Lafayette, IN, 524-534. ECOREF#:5789</t>
        </is>
      </c>
    </row>
    <row r="2442">
      <c r="A2442" t="n">
        <v>2487903.0</v>
      </c>
      <c r="B2442" t="inlineStr">
        <is>
          <t>Trimethoxysilane</t>
        </is>
      </c>
      <c r="C2442"/>
      <c r="D2442" t="inlineStr">
        <is>
          <t>Measured</t>
        </is>
      </c>
      <c r="E2442" t="inlineStr">
        <is>
          <t>American Society for Testing and Materials</t>
        </is>
      </c>
      <c r="F2442"/>
      <c r="G2442" t="n">
        <v>95.0</v>
      </c>
      <c r="H2442"/>
      <c r="I2442"/>
      <c r="J2442"/>
      <c r="K2442"/>
      <c r="L2442" t="inlineStr">
        <is>
          <t>Pimephales promelas</t>
        </is>
      </c>
      <c r="M2442" t="inlineStr">
        <is>
          <t>Fathead Minnow</t>
        </is>
      </c>
      <c r="N2442" t="inlineStr">
        <is>
          <t>Juvenile</t>
        </is>
      </c>
      <c r="O2442"/>
      <c r="P2442" t="n">
        <v>31.0</v>
      </c>
      <c r="Q2442"/>
      <c r="R2442"/>
      <c r="S2442"/>
      <c r="T2442"/>
      <c r="U2442" t="inlineStr">
        <is>
          <t>Day(s)</t>
        </is>
      </c>
      <c r="V2442" t="inlineStr">
        <is>
          <t>Renewal</t>
        </is>
      </c>
      <c r="W2442" t="inlineStr">
        <is>
          <t>Fresh water</t>
        </is>
      </c>
      <c r="X2442" t="inlineStr">
        <is>
          <t>Lab</t>
        </is>
      </c>
      <c r="Y2442" t="n">
        <v>5.0</v>
      </c>
      <c r="Z2442" t="inlineStr">
        <is>
          <t>Active ingredient</t>
        </is>
      </c>
      <c r="AA2442"/>
      <c r="AB2442" t="n">
        <v>112.13</v>
      </c>
      <c r="AC2442"/>
      <c r="AD2442"/>
      <c r="AE2442"/>
      <c r="AF2442"/>
      <c r="AG2442" t="inlineStr">
        <is>
          <t>AI mg/L</t>
        </is>
      </c>
      <c r="AH2442"/>
      <c r="AI2442"/>
      <c r="AJ2442"/>
      <c r="AK2442"/>
      <c r="AL2442"/>
      <c r="AM2442"/>
      <c r="AN2442"/>
      <c r="AO2442"/>
      <c r="AP2442"/>
      <c r="AQ2442"/>
      <c r="AR2442"/>
      <c r="AS2442"/>
      <c r="AT2442"/>
      <c r="AU2442"/>
      <c r="AV2442"/>
      <c r="AW2442"/>
      <c r="AX2442" t="inlineStr">
        <is>
          <t>Mortality</t>
        </is>
      </c>
      <c r="AY2442" t="inlineStr">
        <is>
          <t>Mortality</t>
        </is>
      </c>
      <c r="AZ2442" t="inlineStr">
        <is>
          <t>LC50</t>
        </is>
      </c>
      <c r="BA2442"/>
      <c r="BB2442" t="n">
        <v>4.0</v>
      </c>
      <c r="BC2442"/>
      <c r="BD2442"/>
      <c r="BE2442"/>
      <c r="BF2442"/>
      <c r="BG2442" t="inlineStr">
        <is>
          <t>Day(s)</t>
        </is>
      </c>
      <c r="BH2442" t="inlineStr">
        <is>
          <t>Pure</t>
        </is>
      </c>
      <c r="BI2442" t="inlineStr">
        <is>
          <t>DTXSID0027482</t>
        </is>
      </c>
      <c r="BJ2442"/>
      <c r="BK2442"/>
      <c r="BL2442" t="inlineStr">
        <is>
          <t>Acute</t>
        </is>
      </c>
      <c r="BM2442"/>
      <c r="BN2442"/>
      <c r="BO2442"/>
      <c r="BP2442"/>
      <c r="BQ2442"/>
      <c r="BR2442"/>
      <c r="BS2442"/>
      <c r="BT2442" t="inlineStr">
        <is>
          <t>--</t>
        </is>
      </c>
      <c r="BU2442"/>
      <c r="BV2442"/>
      <c r="BW2442"/>
      <c r="BX2442"/>
      <c r="BY2442"/>
      <c r="BZ2442"/>
      <c r="CA2442"/>
      <c r="CB2442"/>
      <c r="CC2442"/>
      <c r="CD2442"/>
      <c r="CE2442"/>
      <c r="CF2442"/>
      <c r="CG2442"/>
      <c r="CH2442"/>
      <c r="CI2442"/>
      <c r="CJ2442"/>
      <c r="CK2442" t="inlineStr">
        <is>
          <t>Barnidge,D., D. Brooke, G. Elonen, T. Goldenstein, M. Hoglund, M. Kahl, G. Mielke, and A. Puglisi</t>
        </is>
      </c>
      <c r="CL2442" t="n">
        <v>164628.0</v>
      </c>
      <c r="CM2442" t="inlineStr">
        <is>
          <t>Toxicity of Data Gap Compounds to Fathead Minnows (Pimephales promelas) and Daphnids (Daphnia magna)</t>
        </is>
      </c>
      <c r="CN2442" t="inlineStr">
        <is>
          <t>U. S. Environmental Protection Agency, Environmental Research Laboratory, Duluth, MN:47 p.</t>
        </is>
      </c>
      <c r="CO2442" t="n">
        <v>1990.0</v>
      </c>
      <c r="CP2442" t="inlineStr">
        <is>
          <t>Barnidge,D., D. Brooke, G. Elonen, T. Goldenstein, M. Hoglund, M. Kahl, G. Mielke, and A. Puglisi (1990). Toxicity of Data Gap Compounds to Fathead Minnows (Pimephales promelas) and Daphnids (Daphnia magna). U. S. Environmental Protection Agency, Environmental Research Laboratory, Duluth, MN, 47 p. ECOREF#:164628</t>
        </is>
      </c>
    </row>
    <row r="2443">
      <c r="A2443" t="n">
        <v>2495376.0</v>
      </c>
      <c r="B2443" t="inlineStr">
        <is>
          <t>Benzyl methacrylate</t>
        </is>
      </c>
      <c r="C2443"/>
      <c r="D2443" t="inlineStr">
        <is>
          <t>Measured</t>
        </is>
      </c>
      <c r="E2443" t="inlineStr">
        <is>
          <t>Not reported</t>
        </is>
      </c>
      <c r="F2443" t="inlineStr">
        <is>
          <t>&gt;</t>
        </is>
      </c>
      <c r="G2443" t="n">
        <v>97.0</v>
      </c>
      <c r="H2443"/>
      <c r="I2443"/>
      <c r="J2443"/>
      <c r="K2443"/>
      <c r="L2443" t="inlineStr">
        <is>
          <t>Pimephales promelas</t>
        </is>
      </c>
      <c r="M2443" t="inlineStr">
        <is>
          <t>Fathead Minnow</t>
        </is>
      </c>
      <c r="N2443"/>
      <c r="O2443"/>
      <c r="P2443" t="n">
        <v>29.0</v>
      </c>
      <c r="Q2443"/>
      <c r="R2443"/>
      <c r="S2443"/>
      <c r="T2443"/>
      <c r="U2443" t="inlineStr">
        <is>
          <t>Day(s)</t>
        </is>
      </c>
      <c r="V2443" t="inlineStr">
        <is>
          <t>Flow-through</t>
        </is>
      </c>
      <c r="W2443" t="inlineStr">
        <is>
          <t>Fresh water</t>
        </is>
      </c>
      <c r="X2443" t="inlineStr">
        <is>
          <t>Lab</t>
        </is>
      </c>
      <c r="Y2443"/>
      <c r="Z2443" t="inlineStr">
        <is>
          <t>Active ingredient</t>
        </is>
      </c>
      <c r="AA2443"/>
      <c r="AB2443" t="n">
        <v>4.67</v>
      </c>
      <c r="AC2443"/>
      <c r="AD2443" t="n">
        <v>4.25</v>
      </c>
      <c r="AE2443"/>
      <c r="AF2443" t="n">
        <v>5.13</v>
      </c>
      <c r="AG2443" t="inlineStr">
        <is>
          <t>AI mg/L</t>
        </is>
      </c>
      <c r="AH2443"/>
      <c r="AI2443"/>
      <c r="AJ2443"/>
      <c r="AK2443"/>
      <c r="AL2443"/>
      <c r="AM2443"/>
      <c r="AN2443"/>
      <c r="AO2443"/>
      <c r="AP2443"/>
      <c r="AQ2443"/>
      <c r="AR2443"/>
      <c r="AS2443"/>
      <c r="AT2443"/>
      <c r="AU2443"/>
      <c r="AV2443"/>
      <c r="AW2443"/>
      <c r="AX2443" t="inlineStr">
        <is>
          <t>Mortality</t>
        </is>
      </c>
      <c r="AY2443" t="inlineStr">
        <is>
          <t>Mortality</t>
        </is>
      </c>
      <c r="AZ2443" t="inlineStr">
        <is>
          <t>LC50</t>
        </is>
      </c>
      <c r="BA2443"/>
      <c r="BB2443" t="n">
        <v>4.0</v>
      </c>
      <c r="BC2443"/>
      <c r="BD2443"/>
      <c r="BE2443"/>
      <c r="BF2443"/>
      <c r="BG2443" t="inlineStr">
        <is>
          <t>Day(s)</t>
        </is>
      </c>
      <c r="BH2443"/>
      <c r="BI2443" t="inlineStr">
        <is>
          <t>DTXSID0022193</t>
        </is>
      </c>
      <c r="BJ2443"/>
      <c r="BK2443"/>
      <c r="BL2443" t="inlineStr">
        <is>
          <t>Acute</t>
        </is>
      </c>
      <c r="BM2443"/>
      <c r="BN2443"/>
      <c r="BO2443"/>
      <c r="BP2443"/>
      <c r="BQ2443"/>
      <c r="BR2443"/>
      <c r="BS2443"/>
      <c r="BT2443" t="inlineStr">
        <is>
          <t>--</t>
        </is>
      </c>
      <c r="BU2443"/>
      <c r="BV2443"/>
      <c r="BW2443"/>
      <c r="BX2443"/>
      <c r="BY2443"/>
      <c r="BZ2443"/>
      <c r="CA2443"/>
      <c r="CB2443"/>
      <c r="CC2443"/>
      <c r="CD2443"/>
      <c r="CE2443"/>
      <c r="CF2443"/>
      <c r="CG2443"/>
      <c r="CH2443"/>
      <c r="CI2443"/>
      <c r="CJ2443" t="inlineStr">
        <is>
          <t xml:space="preserve">SOURCE/FROM US EPA ENVIRONMENTAL RESEARCH LABORATORY-DULUTH AND THE UNIVERSITY OF WISCONSIN-SUPERIOR CAMPUS//MEDIA/ LAKE SUPERIOR WATER OR DECHLORINATED WATER//   </t>
        </is>
      </c>
      <c r="CK2443" t="inlineStr">
        <is>
          <t>Geiger,D.L., S.H. Poirier, L.T. Brooke, and D.J. Call</t>
        </is>
      </c>
      <c r="CL2443" t="n">
        <v>12858.0</v>
      </c>
      <c r="CM2443" t="inlineStr">
        <is>
          <t>Acute Toxicities of Organic Chemicals to Fathead Minnows (Pimephales promelas) Volume III</t>
        </is>
      </c>
      <c r="CN2443" t="inlineStr">
        <is>
          <t>Center for Lake Superior Environmental Studies, University of Wisconsin, Superior, WI:328 p.</t>
        </is>
      </c>
      <c r="CO2443" t="n">
        <v>1986.0</v>
      </c>
      <c r="CP2443" t="inlineStr">
        <is>
          <t>Geiger,D.L., S.H. Poirier, L.T. Brooke, and D.J. Call (1986). Acute Toxicities of Organic Chemicals to Fathead Minnows (Pimephales promelas) Volume III. Center for Lake Superior Environmental Studies, University of Wisconsin, Superior, WI, 328 p. ECOREF#:12858</t>
        </is>
      </c>
    </row>
    <row r="2444">
      <c r="A2444" t="n">
        <v>2495376.0</v>
      </c>
      <c r="B2444" t="inlineStr">
        <is>
          <t>Benzyl methacrylate</t>
        </is>
      </c>
      <c r="C2444"/>
      <c r="D2444" t="inlineStr">
        <is>
          <t>Measured</t>
        </is>
      </c>
      <c r="E2444" t="inlineStr">
        <is>
          <t>Not coded</t>
        </is>
      </c>
      <c r="F2444" t="inlineStr">
        <is>
          <t>&gt;</t>
        </is>
      </c>
      <c r="G2444" t="n">
        <v>97.0</v>
      </c>
      <c r="H2444"/>
      <c r="I2444"/>
      <c r="J2444"/>
      <c r="K2444"/>
      <c r="L2444" t="inlineStr">
        <is>
          <t>Pimephales promelas</t>
        </is>
      </c>
      <c r="M2444" t="inlineStr">
        <is>
          <t>Fathead Minnow</t>
        </is>
      </c>
      <c r="N2444" t="inlineStr">
        <is>
          <t>Juvenile</t>
        </is>
      </c>
      <c r="O2444"/>
      <c r="P2444"/>
      <c r="Q2444"/>
      <c r="R2444" t="n">
        <v>28.0</v>
      </c>
      <c r="S2444"/>
      <c r="T2444" t="n">
        <v>34.0</v>
      </c>
      <c r="U2444" t="inlineStr">
        <is>
          <t>Day(s)</t>
        </is>
      </c>
      <c r="V2444" t="inlineStr">
        <is>
          <t>Flow-through</t>
        </is>
      </c>
      <c r="W2444" t="inlineStr">
        <is>
          <t>Fresh water</t>
        </is>
      </c>
      <c r="X2444" t="inlineStr">
        <is>
          <t>Lab</t>
        </is>
      </c>
      <c r="Y2444"/>
      <c r="Z2444" t="inlineStr">
        <is>
          <t>Active ingredient</t>
        </is>
      </c>
      <c r="AA2444"/>
      <c r="AB2444" t="n">
        <v>4.67</v>
      </c>
      <c r="AC2444"/>
      <c r="AD2444"/>
      <c r="AE2444"/>
      <c r="AF2444"/>
      <c r="AG2444" t="inlineStr">
        <is>
          <t>AI mg/L</t>
        </is>
      </c>
      <c r="AH2444"/>
      <c r="AI2444"/>
      <c r="AJ2444"/>
      <c r="AK2444"/>
      <c r="AL2444"/>
      <c r="AM2444"/>
      <c r="AN2444"/>
      <c r="AO2444"/>
      <c r="AP2444"/>
      <c r="AQ2444"/>
      <c r="AR2444"/>
      <c r="AS2444"/>
      <c r="AT2444"/>
      <c r="AU2444"/>
      <c r="AV2444"/>
      <c r="AW2444"/>
      <c r="AX2444" t="inlineStr">
        <is>
          <t>Mortality</t>
        </is>
      </c>
      <c r="AY2444" t="inlineStr">
        <is>
          <t>Mortality</t>
        </is>
      </c>
      <c r="AZ2444" t="inlineStr">
        <is>
          <t>LC50</t>
        </is>
      </c>
      <c r="BA2444"/>
      <c r="BB2444" t="n">
        <v>4.0</v>
      </c>
      <c r="BC2444"/>
      <c r="BD2444"/>
      <c r="BE2444"/>
      <c r="BF2444"/>
      <c r="BG2444" t="inlineStr">
        <is>
          <t>Day(s)</t>
        </is>
      </c>
      <c r="BH2444" t="inlineStr">
        <is>
          <t>Pure</t>
        </is>
      </c>
      <c r="BI2444" t="inlineStr">
        <is>
          <t>DTXSID0022193</t>
        </is>
      </c>
      <c r="BJ2444" t="inlineStr">
        <is>
          <t>10.1007/BF02021005</t>
        </is>
      </c>
      <c r="BK2444"/>
      <c r="BL2444"/>
      <c r="BM2444"/>
      <c r="BN2444"/>
      <c r="BO2444"/>
      <c r="BP2444"/>
      <c r="BQ2444"/>
      <c r="BR2444"/>
      <c r="BS2444"/>
      <c r="BT2444" t="inlineStr">
        <is>
          <t>--</t>
        </is>
      </c>
      <c r="BU2444"/>
      <c r="BV2444"/>
      <c r="BW2444"/>
      <c r="BX2444"/>
      <c r="BY2444"/>
      <c r="BZ2444"/>
      <c r="CA2444"/>
      <c r="CB2444"/>
      <c r="CC2444"/>
      <c r="CD2444"/>
      <c r="CE2444"/>
      <c r="CF2444"/>
      <c r="CG2444"/>
      <c r="CH2444"/>
      <c r="CI2444"/>
      <c r="CJ2444"/>
      <c r="CK2444" t="inlineStr">
        <is>
          <t>Russom,C.L., R.A. Drummond, and A.D. Hoffman</t>
        </is>
      </c>
      <c r="CL2444" t="n">
        <v>13120.0</v>
      </c>
      <c r="CM2444" t="inlineStr">
        <is>
          <t>Acute Toxicity and Behavioral Effects of Acrylates and Methacrylates to Juvenile Fathead Minnows</t>
        </is>
      </c>
      <c r="CN2444" t="inlineStr">
        <is>
          <t>Bull. Environ. Contam. Toxicol.41:589-596</t>
        </is>
      </c>
      <c r="CO2444" t="n">
        <v>1988.0</v>
      </c>
      <c r="CP2444" t="inlineStr">
        <is>
          <t>Russom,C.L., R.A. Drummond, and A.D. Hoffman (1988). Acute Toxicity and Behavioral Effects of Acrylates and Methacrylates to Juvenile Fathead Minnows. Bull. Environ. Contam. Toxicol., 41, 589-596. doi:10.1007/BF02021005. ECOREF#:13120</t>
        </is>
      </c>
    </row>
    <row r="2445">
      <c r="A2445" t="n">
        <v>2499958.0</v>
      </c>
      <c r="B2445" t="inlineStr">
        <is>
          <t>Hexyl acrylate</t>
        </is>
      </c>
      <c r="C2445"/>
      <c r="D2445" t="inlineStr">
        <is>
          <t>Measured</t>
        </is>
      </c>
      <c r="E2445" t="inlineStr">
        <is>
          <t>Not coded</t>
        </is>
      </c>
      <c r="F2445" t="inlineStr">
        <is>
          <t>&gt;</t>
        </is>
      </c>
      <c r="G2445" t="n">
        <v>97.0</v>
      </c>
      <c r="H2445"/>
      <c r="I2445"/>
      <c r="J2445"/>
      <c r="K2445"/>
      <c r="L2445" t="inlineStr">
        <is>
          <t>Pimephales promelas</t>
        </is>
      </c>
      <c r="M2445" t="inlineStr">
        <is>
          <t>Fathead Minnow</t>
        </is>
      </c>
      <c r="N2445" t="inlineStr">
        <is>
          <t>Juvenile</t>
        </is>
      </c>
      <c r="O2445"/>
      <c r="P2445"/>
      <c r="Q2445"/>
      <c r="R2445" t="n">
        <v>28.0</v>
      </c>
      <c r="S2445"/>
      <c r="T2445" t="n">
        <v>34.0</v>
      </c>
      <c r="U2445" t="inlineStr">
        <is>
          <t>Day(s)</t>
        </is>
      </c>
      <c r="V2445" t="inlineStr">
        <is>
          <t>Flow-through</t>
        </is>
      </c>
      <c r="W2445" t="inlineStr">
        <is>
          <t>Fresh water</t>
        </is>
      </c>
      <c r="X2445" t="inlineStr">
        <is>
          <t>Lab</t>
        </is>
      </c>
      <c r="Y2445"/>
      <c r="Z2445" t="inlineStr">
        <is>
          <t>Active ingredient</t>
        </is>
      </c>
      <c r="AA2445"/>
      <c r="AB2445" t="n">
        <v>1.14</v>
      </c>
      <c r="AC2445"/>
      <c r="AD2445"/>
      <c r="AE2445"/>
      <c r="AF2445"/>
      <c r="AG2445" t="inlineStr">
        <is>
          <t>AI mg/L</t>
        </is>
      </c>
      <c r="AH2445"/>
      <c r="AI2445"/>
      <c r="AJ2445"/>
      <c r="AK2445"/>
      <c r="AL2445"/>
      <c r="AM2445"/>
      <c r="AN2445"/>
      <c r="AO2445"/>
      <c r="AP2445"/>
      <c r="AQ2445"/>
      <c r="AR2445"/>
      <c r="AS2445"/>
      <c r="AT2445"/>
      <c r="AU2445"/>
      <c r="AV2445"/>
      <c r="AW2445"/>
      <c r="AX2445" t="inlineStr">
        <is>
          <t>Mortality</t>
        </is>
      </c>
      <c r="AY2445" t="inlineStr">
        <is>
          <t>Mortality</t>
        </is>
      </c>
      <c r="AZ2445" t="inlineStr">
        <is>
          <t>LC50</t>
        </is>
      </c>
      <c r="BA2445"/>
      <c r="BB2445" t="n">
        <v>4.0</v>
      </c>
      <c r="BC2445"/>
      <c r="BD2445"/>
      <c r="BE2445"/>
      <c r="BF2445"/>
      <c r="BG2445" t="inlineStr">
        <is>
          <t>Day(s)</t>
        </is>
      </c>
      <c r="BH2445" t="inlineStr">
        <is>
          <t>Pure</t>
        </is>
      </c>
      <c r="BI2445" t="inlineStr">
        <is>
          <t>DTXSID5022194</t>
        </is>
      </c>
      <c r="BJ2445" t="inlineStr">
        <is>
          <t>10.1007/BF02021005</t>
        </is>
      </c>
      <c r="BK2445"/>
      <c r="BL2445"/>
      <c r="BM2445"/>
      <c r="BN2445"/>
      <c r="BO2445"/>
      <c r="BP2445"/>
      <c r="BQ2445"/>
      <c r="BR2445"/>
      <c r="BS2445"/>
      <c r="BT2445" t="inlineStr">
        <is>
          <t>--</t>
        </is>
      </c>
      <c r="BU2445"/>
      <c r="BV2445"/>
      <c r="BW2445"/>
      <c r="BX2445"/>
      <c r="BY2445"/>
      <c r="BZ2445"/>
      <c r="CA2445"/>
      <c r="CB2445"/>
      <c r="CC2445"/>
      <c r="CD2445"/>
      <c r="CE2445"/>
      <c r="CF2445"/>
      <c r="CG2445"/>
      <c r="CH2445"/>
      <c r="CI2445"/>
      <c r="CJ2445"/>
      <c r="CK2445" t="inlineStr">
        <is>
          <t>Russom,C.L., R.A. Drummond, and A.D. Hoffman</t>
        </is>
      </c>
      <c r="CL2445" t="n">
        <v>13120.0</v>
      </c>
      <c r="CM2445" t="inlineStr">
        <is>
          <t>Acute Toxicity and Behavioral Effects of Acrylates and Methacrylates to Juvenile Fathead Minnows</t>
        </is>
      </c>
      <c r="CN2445" t="inlineStr">
        <is>
          <t>Bull. Environ. Contam. Toxicol.41:589-596</t>
        </is>
      </c>
      <c r="CO2445" t="n">
        <v>1988.0</v>
      </c>
      <c r="CP2445" t="inlineStr">
        <is>
          <t>Russom,C.L., R.A. Drummond, and A.D. Hoffman (1988). Acute Toxicity and Behavioral Effects of Acrylates and Methacrylates to Juvenile Fathead Minnows. Bull. Environ. Contam. Toxicol., 41, 589-596. doi:10.1007/BF02021005. ECOREF#:13120</t>
        </is>
      </c>
    </row>
    <row r="2446">
      <c r="A2446" t="n">
        <v>2499958.0</v>
      </c>
      <c r="B2446" t="inlineStr">
        <is>
          <t>Hexyl acrylate</t>
        </is>
      </c>
      <c r="C2446"/>
      <c r="D2446" t="inlineStr">
        <is>
          <t>Measured</t>
        </is>
      </c>
      <c r="E2446" t="inlineStr">
        <is>
          <t>Not coded</t>
        </is>
      </c>
      <c r="F2446" t="inlineStr">
        <is>
          <t>&gt;</t>
        </is>
      </c>
      <c r="G2446" t="n">
        <v>97.0</v>
      </c>
      <c r="H2446"/>
      <c r="I2446"/>
      <c r="J2446"/>
      <c r="K2446"/>
      <c r="L2446" t="inlineStr">
        <is>
          <t>Pimephales promelas</t>
        </is>
      </c>
      <c r="M2446" t="inlineStr">
        <is>
          <t>Fathead Minnow</t>
        </is>
      </c>
      <c r="N2446" t="inlineStr">
        <is>
          <t>Juvenile</t>
        </is>
      </c>
      <c r="O2446"/>
      <c r="P2446"/>
      <c r="Q2446"/>
      <c r="R2446" t="n">
        <v>28.0</v>
      </c>
      <c r="S2446"/>
      <c r="T2446" t="n">
        <v>34.0</v>
      </c>
      <c r="U2446" t="inlineStr">
        <is>
          <t>Day(s)</t>
        </is>
      </c>
      <c r="V2446" t="inlineStr">
        <is>
          <t>Flow-through</t>
        </is>
      </c>
      <c r="W2446" t="inlineStr">
        <is>
          <t>Fresh water</t>
        </is>
      </c>
      <c r="X2446" t="inlineStr">
        <is>
          <t>Lab</t>
        </is>
      </c>
      <c r="Y2446"/>
      <c r="Z2446" t="inlineStr">
        <is>
          <t>Active ingredient</t>
        </is>
      </c>
      <c r="AA2446"/>
      <c r="AB2446" t="n">
        <v>1.09</v>
      </c>
      <c r="AC2446"/>
      <c r="AD2446"/>
      <c r="AE2446"/>
      <c r="AF2446"/>
      <c r="AG2446" t="inlineStr">
        <is>
          <t>AI mg/L</t>
        </is>
      </c>
      <c r="AH2446"/>
      <c r="AI2446"/>
      <c r="AJ2446"/>
      <c r="AK2446"/>
      <c r="AL2446"/>
      <c r="AM2446"/>
      <c r="AN2446"/>
      <c r="AO2446"/>
      <c r="AP2446"/>
      <c r="AQ2446"/>
      <c r="AR2446"/>
      <c r="AS2446"/>
      <c r="AT2446"/>
      <c r="AU2446"/>
      <c r="AV2446"/>
      <c r="AW2446"/>
      <c r="AX2446" t="inlineStr">
        <is>
          <t>Mortality</t>
        </is>
      </c>
      <c r="AY2446" t="inlineStr">
        <is>
          <t>Mortality</t>
        </is>
      </c>
      <c r="AZ2446" t="inlineStr">
        <is>
          <t>LC50</t>
        </is>
      </c>
      <c r="BA2446"/>
      <c r="BB2446" t="n">
        <v>4.0</v>
      </c>
      <c r="BC2446"/>
      <c r="BD2446"/>
      <c r="BE2446"/>
      <c r="BF2446"/>
      <c r="BG2446" t="inlineStr">
        <is>
          <t>Day(s)</t>
        </is>
      </c>
      <c r="BH2446" t="inlineStr">
        <is>
          <t>Pure</t>
        </is>
      </c>
      <c r="BI2446" t="inlineStr">
        <is>
          <t>DTXSID5022194</t>
        </is>
      </c>
      <c r="BJ2446" t="inlineStr">
        <is>
          <t>10.1007/BF02021005</t>
        </is>
      </c>
      <c r="BK2446"/>
      <c r="BL2446"/>
      <c r="BM2446"/>
      <c r="BN2446"/>
      <c r="BO2446"/>
      <c r="BP2446"/>
      <c r="BQ2446"/>
      <c r="BR2446"/>
      <c r="BS2446"/>
      <c r="BT2446" t="inlineStr">
        <is>
          <t>--</t>
        </is>
      </c>
      <c r="BU2446"/>
      <c r="BV2446"/>
      <c r="BW2446"/>
      <c r="BX2446"/>
      <c r="BY2446"/>
      <c r="BZ2446"/>
      <c r="CA2446"/>
      <c r="CB2446"/>
      <c r="CC2446"/>
      <c r="CD2446"/>
      <c r="CE2446"/>
      <c r="CF2446"/>
      <c r="CG2446"/>
      <c r="CH2446"/>
      <c r="CI2446"/>
      <c r="CJ2446"/>
      <c r="CK2446" t="inlineStr">
        <is>
          <t>Russom,C.L., R.A. Drummond, and A.D. Hoffman</t>
        </is>
      </c>
      <c r="CL2446" t="n">
        <v>13120.0</v>
      </c>
      <c r="CM2446" t="inlineStr">
        <is>
          <t>Acute Toxicity and Behavioral Effects of Acrylates and Methacrylates to Juvenile Fathead Minnows</t>
        </is>
      </c>
      <c r="CN2446" t="inlineStr">
        <is>
          <t>Bull. Environ. Contam. Toxicol.41:589-596</t>
        </is>
      </c>
      <c r="CO2446" t="n">
        <v>1988.0</v>
      </c>
      <c r="CP2446" t="inlineStr">
        <is>
          <t>Russom,C.L., R.A. Drummond, and A.D. Hoffman (1988). Acute Toxicity and Behavioral Effects of Acrylates and Methacrylates to Juvenile Fathead Minnows. Bull. Environ. Contam. Toxicol., 41, 589-596. doi:10.1007/BF02021005. ECOREF#:13120</t>
        </is>
      </c>
    </row>
    <row r="2447">
      <c r="A2447" t="n">
        <v>2499958.0</v>
      </c>
      <c r="B2447" t="inlineStr">
        <is>
          <t>Hexyl acrylate</t>
        </is>
      </c>
      <c r="C2447"/>
      <c r="D2447" t="inlineStr">
        <is>
          <t>Measured</t>
        </is>
      </c>
      <c r="E2447" t="inlineStr">
        <is>
          <t>Not coded</t>
        </is>
      </c>
      <c r="F2447" t="inlineStr">
        <is>
          <t>&gt;</t>
        </is>
      </c>
      <c r="G2447" t="n">
        <v>97.0</v>
      </c>
      <c r="H2447"/>
      <c r="I2447"/>
      <c r="J2447"/>
      <c r="K2447"/>
      <c r="L2447" t="inlineStr">
        <is>
          <t>Pimephales promelas</t>
        </is>
      </c>
      <c r="M2447" t="inlineStr">
        <is>
          <t>Fathead Minnow</t>
        </is>
      </c>
      <c r="N2447"/>
      <c r="O2447"/>
      <c r="P2447" t="n">
        <v>29.0</v>
      </c>
      <c r="Q2447"/>
      <c r="R2447"/>
      <c r="S2447"/>
      <c r="T2447"/>
      <c r="U2447" t="inlineStr">
        <is>
          <t>Day(s)</t>
        </is>
      </c>
      <c r="V2447" t="inlineStr">
        <is>
          <t>Flow-through</t>
        </is>
      </c>
      <c r="W2447" t="inlineStr">
        <is>
          <t>Fresh water</t>
        </is>
      </c>
      <c r="X2447" t="inlineStr">
        <is>
          <t>Lab</t>
        </is>
      </c>
      <c r="Y2447"/>
      <c r="Z2447" t="inlineStr">
        <is>
          <t>Active ingredient</t>
        </is>
      </c>
      <c r="AA2447"/>
      <c r="AB2447" t="n">
        <v>1.14</v>
      </c>
      <c r="AC2447"/>
      <c r="AD2447" t="n">
        <v>1.05</v>
      </c>
      <c r="AE2447"/>
      <c r="AF2447" t="n">
        <v>1.24</v>
      </c>
      <c r="AG2447" t="inlineStr">
        <is>
          <t>AI mg/L</t>
        </is>
      </c>
      <c r="AH2447"/>
      <c r="AI2447"/>
      <c r="AJ2447"/>
      <c r="AK2447"/>
      <c r="AL2447"/>
      <c r="AM2447"/>
      <c r="AN2447"/>
      <c r="AO2447"/>
      <c r="AP2447"/>
      <c r="AQ2447"/>
      <c r="AR2447"/>
      <c r="AS2447"/>
      <c r="AT2447"/>
      <c r="AU2447"/>
      <c r="AV2447"/>
      <c r="AW2447"/>
      <c r="AX2447" t="inlineStr">
        <is>
          <t>Mortality</t>
        </is>
      </c>
      <c r="AY2447" t="inlineStr">
        <is>
          <t>Mortality</t>
        </is>
      </c>
      <c r="AZ2447" t="inlineStr">
        <is>
          <t>LC50</t>
        </is>
      </c>
      <c r="BA2447"/>
      <c r="BB2447" t="n">
        <v>4.0</v>
      </c>
      <c r="BC2447"/>
      <c r="BD2447"/>
      <c r="BE2447"/>
      <c r="BF2447"/>
      <c r="BG2447" t="inlineStr">
        <is>
          <t>Day(s)</t>
        </is>
      </c>
      <c r="BH2447" t="inlineStr">
        <is>
          <t>Pure</t>
        </is>
      </c>
      <c r="BI2447" t="inlineStr">
        <is>
          <t>DTXSID5022194</t>
        </is>
      </c>
      <c r="BJ2447"/>
      <c r="BK2447"/>
      <c r="BL2447"/>
      <c r="BM2447"/>
      <c r="BN2447"/>
      <c r="BO2447"/>
      <c r="BP2447"/>
      <c r="BQ2447"/>
      <c r="BR2447"/>
      <c r="BS2447"/>
      <c r="BT2447" t="inlineStr">
        <is>
          <t>--</t>
        </is>
      </c>
      <c r="BU2447"/>
      <c r="BV2447"/>
      <c r="BW2447"/>
      <c r="BX2447"/>
      <c r="BY2447"/>
      <c r="BZ2447"/>
      <c r="CA2447"/>
      <c r="CB2447"/>
      <c r="CC2447"/>
      <c r="CD2447"/>
      <c r="CE2447"/>
      <c r="CF2447"/>
      <c r="CG2447"/>
      <c r="CH2447"/>
      <c r="CI2447" t="inlineStr">
        <is>
          <t xml:space="preserve"> Affected fish lost schooling behavior, were hypoactive and swam near the tank surface.  They were underreactive to externalNAtimuli.  Equilibrium loss was not observed prior to death.  The sample for tank E at 72 hr was omitted due </t>
        </is>
      </c>
      <c r="CJ2447" t="inlineStr">
        <is>
          <t xml:space="preserve">   Affected fish lost schooling behavior, were hypoactive and swam near the tank surface.  They were underreactive to externalNAtimuli.  Equilibrium loss was not observed prior to death.  The sample for tank E at 72 hr was omitted due </t>
        </is>
      </c>
      <c r="CK2447" t="inlineStr">
        <is>
          <t>Geiger,D.L., D.J. Call, and L.T. Brooke</t>
        </is>
      </c>
      <c r="CL2447" t="n">
        <v>12859.0</v>
      </c>
      <c r="CM2447" t="inlineStr">
        <is>
          <t>Acute Toxicities of Organic Chemicals to Fathead Minnows (Pimephales promelas) Volume IV</t>
        </is>
      </c>
      <c r="CN2447" t="inlineStr">
        <is>
          <t>Center for Lake Superior Environmental Studies, University of Wisconsin, Superior, WI4:355 p.</t>
        </is>
      </c>
      <c r="CO2447" t="n">
        <v>1988.0</v>
      </c>
      <c r="CP2447" t="inlineStr">
        <is>
          <t>Geiger,D.L., D.J. Call, and L.T. Brooke (1988). Acute Toxicities of Organic Chemicals to Fathead Minnows (Pimephales promelas) Volume IV. Center for Lake Superior Environmental Studies, University of Wisconsin, Superior, WI, 4, 355 p. ECOREF#:12859</t>
        </is>
      </c>
    </row>
    <row r="2448">
      <c r="A2448" t="n">
        <v>2499958.0</v>
      </c>
      <c r="B2448" t="inlineStr">
        <is>
          <t>Hexyl acrylate</t>
        </is>
      </c>
      <c r="C2448"/>
      <c r="D2448" t="inlineStr">
        <is>
          <t>Measured</t>
        </is>
      </c>
      <c r="E2448" t="inlineStr">
        <is>
          <t>Not reported</t>
        </is>
      </c>
      <c r="F2448" t="inlineStr">
        <is>
          <t>&gt;</t>
        </is>
      </c>
      <c r="G2448" t="n">
        <v>97.0</v>
      </c>
      <c r="H2448"/>
      <c r="I2448"/>
      <c r="J2448"/>
      <c r="K2448"/>
      <c r="L2448" t="inlineStr">
        <is>
          <t>Pimephales promelas</t>
        </is>
      </c>
      <c r="M2448" t="inlineStr">
        <is>
          <t>Fathead Minnow</t>
        </is>
      </c>
      <c r="N2448"/>
      <c r="O2448"/>
      <c r="P2448" t="n">
        <v>34.0</v>
      </c>
      <c r="Q2448"/>
      <c r="R2448"/>
      <c r="S2448"/>
      <c r="T2448"/>
      <c r="U2448" t="inlineStr">
        <is>
          <t>Day(s)</t>
        </is>
      </c>
      <c r="V2448" t="inlineStr">
        <is>
          <t>Flow-through</t>
        </is>
      </c>
      <c r="W2448" t="inlineStr">
        <is>
          <t>Fresh water</t>
        </is>
      </c>
      <c r="X2448" t="inlineStr">
        <is>
          <t>Lab</t>
        </is>
      </c>
      <c r="Y2448"/>
      <c r="Z2448" t="inlineStr">
        <is>
          <t>Active ingredient</t>
        </is>
      </c>
      <c r="AA2448"/>
      <c r="AB2448" t="n">
        <v>1.09</v>
      </c>
      <c r="AC2448"/>
      <c r="AD2448" t="n">
        <v>1.01</v>
      </c>
      <c r="AE2448"/>
      <c r="AF2448" t="n">
        <v>1.18</v>
      </c>
      <c r="AG2448" t="inlineStr">
        <is>
          <t>AI mg/L</t>
        </is>
      </c>
      <c r="AH2448"/>
      <c r="AI2448"/>
      <c r="AJ2448"/>
      <c r="AK2448"/>
      <c r="AL2448"/>
      <c r="AM2448"/>
      <c r="AN2448"/>
      <c r="AO2448"/>
      <c r="AP2448"/>
      <c r="AQ2448"/>
      <c r="AR2448"/>
      <c r="AS2448"/>
      <c r="AT2448"/>
      <c r="AU2448"/>
      <c r="AV2448"/>
      <c r="AW2448"/>
      <c r="AX2448" t="inlineStr">
        <is>
          <t>Mortality</t>
        </is>
      </c>
      <c r="AY2448" t="inlineStr">
        <is>
          <t>Mortality</t>
        </is>
      </c>
      <c r="AZ2448" t="inlineStr">
        <is>
          <t>LC50</t>
        </is>
      </c>
      <c r="BA2448"/>
      <c r="BB2448" t="n">
        <v>4.0</v>
      </c>
      <c r="BC2448"/>
      <c r="BD2448"/>
      <c r="BE2448"/>
      <c r="BF2448"/>
      <c r="BG2448" t="inlineStr">
        <is>
          <t>Day(s)</t>
        </is>
      </c>
      <c r="BH2448"/>
      <c r="BI2448" t="inlineStr">
        <is>
          <t>DTXSID5022194</t>
        </is>
      </c>
      <c r="BJ2448"/>
      <c r="BK2448"/>
      <c r="BL2448" t="inlineStr">
        <is>
          <t>Acute</t>
        </is>
      </c>
      <c r="BM2448"/>
      <c r="BN2448"/>
      <c r="BO2448"/>
      <c r="BP2448"/>
      <c r="BQ2448"/>
      <c r="BR2448"/>
      <c r="BS2448"/>
      <c r="BT2448" t="inlineStr">
        <is>
          <t>--</t>
        </is>
      </c>
      <c r="BU2448"/>
      <c r="BV2448"/>
      <c r="BW2448"/>
      <c r="BX2448"/>
      <c r="BY2448"/>
      <c r="BZ2448"/>
      <c r="CA2448"/>
      <c r="CB2448"/>
      <c r="CC2448"/>
      <c r="CD2448"/>
      <c r="CE2448"/>
      <c r="CF2448"/>
      <c r="CG2448"/>
      <c r="CH2448"/>
      <c r="CI2448"/>
      <c r="CJ2448" t="inlineStr">
        <is>
          <t xml:space="preserve">SOURCE/FROM US EPA ENVIRONMENTAL RESEARCH LABORATORY-DULUTH AND THE UNIVERSITY OF WISCONSIN-SUPERIOR CAMPUS//MEDIA/LAKE SUPERIOR WATER OR DECHLORINATED WATER//   </t>
        </is>
      </c>
      <c r="CK2448" t="inlineStr">
        <is>
          <t>Geiger,D.L., S.H. Poirier, L.T. Brooke, and D.J. Call</t>
        </is>
      </c>
      <c r="CL2448" t="n">
        <v>12858.0</v>
      </c>
      <c r="CM2448" t="inlineStr">
        <is>
          <t>Acute Toxicities of Organic Chemicals to Fathead Minnows (Pimephales promelas) Volume III</t>
        </is>
      </c>
      <c r="CN2448" t="inlineStr">
        <is>
          <t>Center for Lake Superior Environmental Studies, University of Wisconsin, Superior, WI:328 p.</t>
        </is>
      </c>
      <c r="CO2448" t="n">
        <v>1986.0</v>
      </c>
      <c r="CP2448" t="inlineStr">
        <is>
          <t>Geiger,D.L., S.H. Poirier, L.T. Brooke, and D.J. Call (1986). Acute Toxicities of Organic Chemicals to Fathead Minnows (Pimephales promelas) Volume III. Center for Lake Superior Environmental Studies, University of Wisconsin, Superior, WI, 328 p. ECOREF#:12858</t>
        </is>
      </c>
    </row>
    <row r="2449">
      <c r="A2449" t="n">
        <v>2536314.0</v>
      </c>
      <c r="B2449" t="inlineStr">
        <is>
          <t>2-Chloro-9-hydroxy-9H-fluorene-9-carboxylic acid, Methyl ester</t>
        </is>
      </c>
      <c r="C2449"/>
      <c r="D2449" t="inlineStr">
        <is>
          <t>Not coded</t>
        </is>
      </c>
      <c r="E2449" t="inlineStr">
        <is>
          <t>United States Environmental Protection Agency</t>
        </is>
      </c>
      <c r="F2449"/>
      <c r="G2449" t="n">
        <v>12.5</v>
      </c>
      <c r="H2449"/>
      <c r="I2449"/>
      <c r="J2449"/>
      <c r="K2449"/>
      <c r="L2449" t="inlineStr">
        <is>
          <t>Pimephales promelas</t>
        </is>
      </c>
      <c r="M2449" t="inlineStr">
        <is>
          <t>Fathead Minnow</t>
        </is>
      </c>
      <c r="N2449" t="inlineStr">
        <is>
          <t>Adult</t>
        </is>
      </c>
      <c r="O2449"/>
      <c r="P2449"/>
      <c r="Q2449"/>
      <c r="R2449"/>
      <c r="S2449"/>
      <c r="T2449"/>
      <c r="U2449"/>
      <c r="V2449" t="inlineStr">
        <is>
          <t>Static</t>
        </is>
      </c>
      <c r="W2449" t="inlineStr">
        <is>
          <t>Fresh water</t>
        </is>
      </c>
      <c r="X2449" t="inlineStr">
        <is>
          <t>Lab</t>
        </is>
      </c>
      <c r="Y2449"/>
      <c r="Z2449" t="inlineStr">
        <is>
          <t>Formulation</t>
        </is>
      </c>
      <c r="AA2449"/>
      <c r="AB2449" t="n">
        <v>1.45</v>
      </c>
      <c r="AC2449"/>
      <c r="AD2449"/>
      <c r="AE2449"/>
      <c r="AF2449"/>
      <c r="AG2449" t="inlineStr">
        <is>
          <t>AI mg/L</t>
        </is>
      </c>
      <c r="AH2449"/>
      <c r="AI2449"/>
      <c r="AJ2449"/>
      <c r="AK2449"/>
      <c r="AL2449"/>
      <c r="AM2449"/>
      <c r="AN2449"/>
      <c r="AO2449"/>
      <c r="AP2449"/>
      <c r="AQ2449"/>
      <c r="AR2449"/>
      <c r="AS2449"/>
      <c r="AT2449"/>
      <c r="AU2449"/>
      <c r="AV2449"/>
      <c r="AW2449"/>
      <c r="AX2449" t="inlineStr">
        <is>
          <t>Mortality</t>
        </is>
      </c>
      <c r="AY2449" t="inlineStr">
        <is>
          <t>Mortality</t>
        </is>
      </c>
      <c r="AZ2449" t="inlineStr">
        <is>
          <t>LC50</t>
        </is>
      </c>
      <c r="BA2449"/>
      <c r="BB2449" t="n">
        <v>4.0</v>
      </c>
      <c r="BC2449"/>
      <c r="BD2449"/>
      <c r="BE2449"/>
      <c r="BF2449"/>
      <c r="BG2449" t="inlineStr">
        <is>
          <t>Day(s)</t>
        </is>
      </c>
      <c r="BH2449"/>
      <c r="BI2449" t="inlineStr">
        <is>
          <t>DTXSID4032534</t>
        </is>
      </c>
      <c r="BJ2449"/>
      <c r="BK2449"/>
      <c r="BL2449" t="inlineStr">
        <is>
          <t>Acute</t>
        </is>
      </c>
      <c r="BM2449"/>
      <c r="BN2449"/>
      <c r="BO2449"/>
      <c r="BP2449"/>
      <c r="BQ2449"/>
      <c r="BR2449"/>
      <c r="BS2449"/>
      <c r="BT2449" t="inlineStr">
        <is>
          <t>--</t>
        </is>
      </c>
      <c r="BU2449"/>
      <c r="BV2449"/>
      <c r="BW2449"/>
      <c r="BX2449"/>
      <c r="BY2449"/>
      <c r="BZ2449"/>
      <c r="CA2449"/>
      <c r="CB2449"/>
      <c r="CC2449"/>
      <c r="CD2449"/>
      <c r="CE2449"/>
      <c r="CF2449"/>
      <c r="CG2449"/>
      <c r="CH2449"/>
      <c r="CI2449"/>
      <c r="CJ2449" t="inlineStr">
        <is>
          <t xml:space="preserve">CONTR/STD METHODS USED//   </t>
        </is>
      </c>
      <c r="CK2449" t="inlineStr">
        <is>
          <t>U.S. Environmental Protection Agency</t>
        </is>
      </c>
      <c r="CL2449" t="n">
        <v>344.0</v>
      </c>
      <c r="CM2449" t="inlineStr">
        <is>
          <t>Pesticide Ecotoxicity Database (Formerly: Environmental Effects Database (EEDB))</t>
        </is>
      </c>
      <c r="CN2449" t="inlineStr">
        <is>
          <t>Environmental Fate and Effects Division, U.S.EPA, Washington, D.C.:</t>
        </is>
      </c>
      <c r="CO2449" t="n">
        <v>1992.0</v>
      </c>
      <c r="CP2449" t="inlineStr">
        <is>
          <t>U.S. Environmental Protection Agency (1992). Pesticide Ecotoxicity Database (Formerly: Environmental Effects Database (EEDB)). Environmental Fate and Effects Division, U.S.EPA, Washington, D.C., ECOREF#:344</t>
        </is>
      </c>
    </row>
    <row r="2450">
      <c r="A2450" t="n">
        <v>2545600.0</v>
      </c>
      <c r="B2450" t="inlineStr">
        <is>
          <t>4-Amino-3,5,6-trichloro-2-pyridinecarboxylic acid, Potassium salt (1:1)</t>
        </is>
      </c>
      <c r="C2450"/>
      <c r="D2450" t="inlineStr">
        <is>
          <t>Unmeasured</t>
        </is>
      </c>
      <c r="E2450" t="inlineStr">
        <is>
          <t>Not coded</t>
        </is>
      </c>
      <c r="F2450"/>
      <c r="G2450" t="n">
        <v>43.5</v>
      </c>
      <c r="H2450"/>
      <c r="I2450"/>
      <c r="J2450"/>
      <c r="K2450"/>
      <c r="L2450" t="inlineStr">
        <is>
          <t>Pimephales promelas</t>
        </is>
      </c>
      <c r="M2450" t="inlineStr">
        <is>
          <t>Fathead Minnow</t>
        </is>
      </c>
      <c r="N2450"/>
      <c r="O2450"/>
      <c r="P2450"/>
      <c r="Q2450"/>
      <c r="R2450"/>
      <c r="S2450"/>
      <c r="T2450"/>
      <c r="U2450"/>
      <c r="V2450" t="inlineStr">
        <is>
          <t>Static</t>
        </is>
      </c>
      <c r="W2450" t="inlineStr">
        <is>
          <t>Fresh water</t>
        </is>
      </c>
      <c r="X2450" t="inlineStr">
        <is>
          <t>Lab</t>
        </is>
      </c>
      <c r="Y2450"/>
      <c r="Z2450" t="inlineStr">
        <is>
          <t>Formulation</t>
        </is>
      </c>
      <c r="AA2450"/>
      <c r="AB2450" t="n">
        <v>201.0</v>
      </c>
      <c r="AC2450"/>
      <c r="AD2450" t="n">
        <v>161.0</v>
      </c>
      <c r="AE2450"/>
      <c r="AF2450" t="n">
        <v>288.0</v>
      </c>
      <c r="AG2450" t="inlineStr">
        <is>
          <t>AI mg/L</t>
        </is>
      </c>
      <c r="AH2450"/>
      <c r="AI2450"/>
      <c r="AJ2450"/>
      <c r="AK2450"/>
      <c r="AL2450"/>
      <c r="AM2450"/>
      <c r="AN2450"/>
      <c r="AO2450"/>
      <c r="AP2450"/>
      <c r="AQ2450"/>
      <c r="AR2450"/>
      <c r="AS2450"/>
      <c r="AT2450"/>
      <c r="AU2450"/>
      <c r="AV2450"/>
      <c r="AW2450"/>
      <c r="AX2450" t="inlineStr">
        <is>
          <t>Mortality</t>
        </is>
      </c>
      <c r="AY2450" t="inlineStr">
        <is>
          <t>Mortality</t>
        </is>
      </c>
      <c r="AZ2450" t="inlineStr">
        <is>
          <t>LC50</t>
        </is>
      </c>
      <c r="BA2450"/>
      <c r="BB2450" t="n">
        <v>4.0</v>
      </c>
      <c r="BC2450"/>
      <c r="BD2450"/>
      <c r="BE2450"/>
      <c r="BF2450"/>
      <c r="BG2450" t="inlineStr">
        <is>
          <t>Day(s)</t>
        </is>
      </c>
      <c r="BH2450"/>
      <c r="BI2450" t="inlineStr">
        <is>
          <t>DTXSID8034821</t>
        </is>
      </c>
      <c r="BJ2450" t="inlineStr">
        <is>
          <t>10.1002/etc.5620030209</t>
        </is>
      </c>
      <c r="BK2450"/>
      <c r="BL2450"/>
      <c r="BM2450"/>
      <c r="BN2450"/>
      <c r="BO2450"/>
      <c r="BP2450"/>
      <c r="BQ2450"/>
      <c r="BR2450"/>
      <c r="BS2450"/>
      <c r="BT2450" t="inlineStr">
        <is>
          <t>--</t>
        </is>
      </c>
      <c r="BU2450"/>
      <c r="BV2450"/>
      <c r="BW2450"/>
      <c r="BX2450"/>
      <c r="BY2450"/>
      <c r="BZ2450"/>
      <c r="CA2450"/>
      <c r="CB2450"/>
      <c r="CC2450"/>
      <c r="CD2450"/>
      <c r="CE2450"/>
      <c r="CF2450"/>
      <c r="CG2450"/>
      <c r="CH2450"/>
      <c r="CI2450" t="inlineStr">
        <is>
          <t xml:space="preserve"> FILTERED, UV IRRADIATED LAKE HURON WATER, NOT FED, 16 H PHOTO, 860-1180 LUX//CONTR/0 % MORT// </t>
        </is>
      </c>
      <c r="CJ2450" t="inlineStr">
        <is>
          <t xml:space="preserve">   FILTERED, UV IRRADIATED LAKE HURON WATER, NOT FED, 16 H PHOTO, 860-1180 LUX//CONTR/0 % MORT// </t>
        </is>
      </c>
      <c r="CK2450" t="inlineStr">
        <is>
          <t>Mayes,M.A., and D.C. Dill</t>
        </is>
      </c>
      <c r="CL2450" t="n">
        <v>10698.0</v>
      </c>
      <c r="CM2450" t="inlineStr">
        <is>
          <t>The Acute Toxicity of Picloram, Picloram Potassium Salt, and Picloram Triisopropanolamine Salt to Aquatic Organisms</t>
        </is>
      </c>
      <c r="CN2450" t="inlineStr">
        <is>
          <t>Environ. Toxicol. Chem.3(2): 263-269</t>
        </is>
      </c>
      <c r="CO2450" t="n">
        <v>1984.0</v>
      </c>
      <c r="CP2450" t="inlineStr">
        <is>
          <t>Mayes,M.A., and D.C. Dill (1984). The Acute Toxicity of Picloram, Picloram Potassium Salt, and Picloram Triisopropanolamine Salt to Aquatic Organisms. Environ. Toxicol. Chem., 3, (2), 263-269. doi:10.1002/etc.5620030209. ECOREF#:10698</t>
        </is>
      </c>
    </row>
    <row r="2451">
      <c r="A2451" t="n">
        <v>2602462.0</v>
      </c>
      <c r="B2451" t="inlineStr">
        <is>
          <t>3,3'-[[1,1'-Biphenyl]-4,4'-diylbis(2,1-diazenediyl)]bis[5-amino-4-hydroxy-2,7-naphthalenedisulfonic acid sodium salt (1:4)</t>
        </is>
      </c>
      <c r="C2451"/>
      <c r="D2451" t="inlineStr">
        <is>
          <t>Unmeasured</t>
        </is>
      </c>
      <c r="E2451" t="inlineStr">
        <is>
          <t>Not coded</t>
        </is>
      </c>
      <c r="F2451"/>
      <c r="G2451"/>
      <c r="H2451"/>
      <c r="I2451"/>
      <c r="J2451"/>
      <c r="K2451"/>
      <c r="L2451" t="inlineStr">
        <is>
          <t>Pimephales promelas</t>
        </is>
      </c>
      <c r="M2451" t="inlineStr">
        <is>
          <t>Fathead Minnow</t>
        </is>
      </c>
      <c r="N2451"/>
      <c r="O2451"/>
      <c r="P2451"/>
      <c r="Q2451"/>
      <c r="R2451"/>
      <c r="S2451"/>
      <c r="T2451"/>
      <c r="U2451"/>
      <c r="V2451" t="inlineStr">
        <is>
          <t>Static</t>
        </is>
      </c>
      <c r="W2451" t="inlineStr">
        <is>
          <t>Fresh water</t>
        </is>
      </c>
      <c r="X2451" t="inlineStr">
        <is>
          <t>Lab</t>
        </is>
      </c>
      <c r="Y2451"/>
      <c r="Z2451" t="inlineStr">
        <is>
          <t>Formulation</t>
        </is>
      </c>
      <c r="AA2451" t="inlineStr">
        <is>
          <t>&gt;</t>
        </is>
      </c>
      <c r="AB2451" t="n">
        <v>180.0</v>
      </c>
      <c r="AC2451"/>
      <c r="AD2451"/>
      <c r="AE2451"/>
      <c r="AF2451"/>
      <c r="AG2451" t="inlineStr">
        <is>
          <t>AI mg/L</t>
        </is>
      </c>
      <c r="AH2451"/>
      <c r="AI2451"/>
      <c r="AJ2451"/>
      <c r="AK2451"/>
      <c r="AL2451"/>
      <c r="AM2451"/>
      <c r="AN2451"/>
      <c r="AO2451"/>
      <c r="AP2451"/>
      <c r="AQ2451"/>
      <c r="AR2451"/>
      <c r="AS2451"/>
      <c r="AT2451"/>
      <c r="AU2451"/>
      <c r="AV2451"/>
      <c r="AW2451"/>
      <c r="AX2451" t="inlineStr">
        <is>
          <t>Mortality</t>
        </is>
      </c>
      <c r="AY2451" t="inlineStr">
        <is>
          <t>Mortality</t>
        </is>
      </c>
      <c r="AZ2451" t="inlineStr">
        <is>
          <t>LC50</t>
        </is>
      </c>
      <c r="BA2451"/>
      <c r="BB2451" t="n">
        <v>4.0</v>
      </c>
      <c r="BC2451"/>
      <c r="BD2451"/>
      <c r="BE2451"/>
      <c r="BF2451"/>
      <c r="BG2451" t="inlineStr">
        <is>
          <t>Day(s)</t>
        </is>
      </c>
      <c r="BH2451"/>
      <c r="BI2451" t="inlineStr">
        <is>
          <t>DTXSID2020185</t>
        </is>
      </c>
      <c r="BJ2451"/>
      <c r="BK2451"/>
      <c r="BL2451"/>
      <c r="BM2451"/>
      <c r="BN2451"/>
      <c r="BO2451"/>
      <c r="BP2451"/>
      <c r="BQ2451"/>
      <c r="BR2451"/>
      <c r="BS2451"/>
      <c r="BT2451" t="inlineStr">
        <is>
          <t>--</t>
        </is>
      </c>
      <c r="BU2451"/>
      <c r="BV2451"/>
      <c r="BW2451"/>
      <c r="BX2451"/>
      <c r="BY2451"/>
      <c r="BZ2451"/>
      <c r="CA2451"/>
      <c r="CB2451"/>
      <c r="CC2451"/>
      <c r="CD2451"/>
      <c r="CE2451"/>
      <c r="CF2451"/>
      <c r="CG2451"/>
      <c r="CH2451"/>
      <c r="CI2451" t="inlineStr">
        <is>
          <t xml:space="preserve"> AERATION 5 MINUTES AFTER 48 H OF TESTING// CONTR/&lt;= 10 % MORT, FOLLOWED STANDARD METHODS// </t>
        </is>
      </c>
      <c r="CJ2451" t="inlineStr">
        <is>
          <t xml:space="preserve">   AERATION 5 MINUTES AFTER 48 H OF TESTING// CONTR/&lt;= 10 % MORT, FOLLOWED STANDARD METHODS// </t>
        </is>
      </c>
      <c r="CK2451" t="inlineStr">
        <is>
          <t>Little,L.W., J.C. Lamb III, M.A. Chillingworth, and W.B. Durkin</t>
        </is>
      </c>
      <c r="CL2451" t="n">
        <v>5789.0</v>
      </c>
      <c r="CM2451" t="inlineStr">
        <is>
          <t>Acute Toxicity of Selected Commercial Dyes to the Fathead Minnow and Evaluation of Biological Treatment for Reduction of Toxicity</t>
        </is>
      </c>
      <c r="CN2451" t="inlineStr">
        <is>
          <t>In: Proceedings of the 29th Industrial Waste Conference, Lafayette, IN:524-534</t>
        </is>
      </c>
      <c r="CO2451" t="n">
        <v>1974.0</v>
      </c>
      <c r="CP2451" t="inlineStr">
        <is>
          <t>Little,L.W., J.C. Lamb III, M.A. Chillingworth, and W.B. Durkin (1974). Acute Toxicity of Selected Commercial Dyes to the Fathead Minnow and Evaluation of Biological Treatment for Reduction of Toxicity. In: Proceedings of the 29th Industrial Waste Conference, Lafayette, IN, 524-534. ECOREF#:5789</t>
        </is>
      </c>
    </row>
    <row r="2452">
      <c r="A2452" t="n">
        <v>2602462.0</v>
      </c>
      <c r="B2452" t="inlineStr">
        <is>
          <t>3,3'-[[1,1'-Biphenyl]-4,4'-diylbis(2,1-diazenediyl)]bis[5-amino-4-hydroxy-2,7-naphthalenedisulfonic acid sodium salt (1:4)</t>
        </is>
      </c>
      <c r="C2452"/>
      <c r="D2452" t="inlineStr">
        <is>
          <t>Unmeasured</t>
        </is>
      </c>
      <c r="E2452" t="inlineStr">
        <is>
          <t>Not coded</t>
        </is>
      </c>
      <c r="F2452"/>
      <c r="G2452" t="n">
        <v>15.0</v>
      </c>
      <c r="H2452"/>
      <c r="I2452"/>
      <c r="J2452"/>
      <c r="K2452"/>
      <c r="L2452" t="inlineStr">
        <is>
          <t>Pimephales promelas</t>
        </is>
      </c>
      <c r="M2452" t="inlineStr">
        <is>
          <t>Fathead Minnow</t>
        </is>
      </c>
      <c r="N2452"/>
      <c r="O2452"/>
      <c r="P2452"/>
      <c r="Q2452"/>
      <c r="R2452"/>
      <c r="S2452"/>
      <c r="T2452"/>
      <c r="U2452"/>
      <c r="V2452" t="inlineStr">
        <is>
          <t>Static</t>
        </is>
      </c>
      <c r="W2452" t="inlineStr">
        <is>
          <t>Fresh water</t>
        </is>
      </c>
      <c r="X2452" t="inlineStr">
        <is>
          <t>Lab</t>
        </is>
      </c>
      <c r="Y2452"/>
      <c r="Z2452" t="inlineStr">
        <is>
          <t>Formulation</t>
        </is>
      </c>
      <c r="AA2452" t="inlineStr">
        <is>
          <t>&gt;</t>
        </is>
      </c>
      <c r="AB2452" t="n">
        <v>180.0</v>
      </c>
      <c r="AC2452"/>
      <c r="AD2452"/>
      <c r="AE2452"/>
      <c r="AF2452"/>
      <c r="AG2452" t="inlineStr">
        <is>
          <t>AI mg/L</t>
        </is>
      </c>
      <c r="AH2452"/>
      <c r="AI2452"/>
      <c r="AJ2452"/>
      <c r="AK2452"/>
      <c r="AL2452"/>
      <c r="AM2452"/>
      <c r="AN2452"/>
      <c r="AO2452"/>
      <c r="AP2452"/>
      <c r="AQ2452"/>
      <c r="AR2452"/>
      <c r="AS2452"/>
      <c r="AT2452"/>
      <c r="AU2452"/>
      <c r="AV2452"/>
      <c r="AW2452"/>
      <c r="AX2452" t="inlineStr">
        <is>
          <t>Mortality</t>
        </is>
      </c>
      <c r="AY2452" t="inlineStr">
        <is>
          <t>Mortality</t>
        </is>
      </c>
      <c r="AZ2452" t="inlineStr">
        <is>
          <t>LC50</t>
        </is>
      </c>
      <c r="BA2452"/>
      <c r="BB2452" t="n">
        <v>4.0</v>
      </c>
      <c r="BC2452"/>
      <c r="BD2452"/>
      <c r="BE2452"/>
      <c r="BF2452"/>
      <c r="BG2452" t="inlineStr">
        <is>
          <t>Day(s)</t>
        </is>
      </c>
      <c r="BH2452" t="inlineStr">
        <is>
          <t>Prepared/synthesized in lab</t>
        </is>
      </c>
      <c r="BI2452" t="inlineStr">
        <is>
          <t>DTXSID2020185</t>
        </is>
      </c>
      <c r="BJ2452"/>
      <c r="BK2452"/>
      <c r="BL2452"/>
      <c r="BM2452"/>
      <c r="BN2452"/>
      <c r="BO2452"/>
      <c r="BP2452"/>
      <c r="BQ2452"/>
      <c r="BR2452"/>
      <c r="BS2452"/>
      <c r="BT2452" t="inlineStr">
        <is>
          <t>--</t>
        </is>
      </c>
      <c r="BU2452"/>
      <c r="BV2452"/>
      <c r="BW2452"/>
      <c r="BX2452"/>
      <c r="BY2452"/>
      <c r="BZ2452"/>
      <c r="CA2452"/>
      <c r="CB2452"/>
      <c r="CC2452"/>
      <c r="CD2452"/>
      <c r="CE2452"/>
      <c r="CF2452"/>
      <c r="CG2452"/>
      <c r="CH2452"/>
      <c r="CI2452" t="inlineStr">
        <is>
          <t xml:space="preserve"> CONTR/&lt;= 10% MORT//USED STANDARD METHODS// TREATED W/ TETRACYCLINE HCL TWICE// </t>
        </is>
      </c>
      <c r="CJ2452" t="inlineStr">
        <is>
          <t xml:space="preserve">   CONTR/&lt;= 10% MORT//USED STANDARD METHODS// TREATED W/ TETRACYCLINE HCL TWICE// </t>
        </is>
      </c>
      <c r="CK2452" t="inlineStr">
        <is>
          <t>Little,L.W., and J.C. Lamb III</t>
        </is>
      </c>
      <c r="CL2452" t="n">
        <v>6969.0</v>
      </c>
      <c r="CM2452" t="inlineStr">
        <is>
          <t>Acute Toxicity of 46 Selected Dyes to the Fathead Minnow, Pimephales promelas</t>
        </is>
      </c>
      <c r="CN2452" t="inlineStr">
        <is>
          <t>Dyes and the Environment - Reports on Selected Dyes and Their Effects, American Dye Manufacturers Institute:123 p.</t>
        </is>
      </c>
      <c r="CO2452" t="n">
        <v>1973.0</v>
      </c>
      <c r="CP2452" t="inlineStr">
        <is>
          <t>Little,L.W., and J.C. Lamb III (1973). Acute Toxicity of 46 Selected Dyes to the Fathead Minnow, Pimephales promelas. Dyes and the Environment - Reports on Selected Dyes and Their Effects, American Dye Manufacturers Institute, 123 p. ECOREF#:6969</t>
        </is>
      </c>
    </row>
    <row r="2453">
      <c r="A2453" t="n">
        <v>2610119.0</v>
      </c>
      <c r="B2453" t="inlineStr">
        <is>
          <t>7-(Benzoylamine)-4-hydroxy-3-((4-((4-sulfophenyl)azo)phenyl)azo)-2-naphthalenesulfonic acid, Disodium salt</t>
        </is>
      </c>
      <c r="C2453"/>
      <c r="D2453" t="inlineStr">
        <is>
          <t>Unmeasured</t>
        </is>
      </c>
      <c r="E2453" t="inlineStr">
        <is>
          <t>Not coded</t>
        </is>
      </c>
      <c r="F2453"/>
      <c r="G2453" t="n">
        <v>15.0</v>
      </c>
      <c r="H2453"/>
      <c r="I2453"/>
      <c r="J2453"/>
      <c r="K2453"/>
      <c r="L2453" t="inlineStr">
        <is>
          <t>Pimephales promelas</t>
        </is>
      </c>
      <c r="M2453" t="inlineStr">
        <is>
          <t>Fathead Minnow</t>
        </is>
      </c>
      <c r="N2453"/>
      <c r="O2453"/>
      <c r="P2453"/>
      <c r="Q2453"/>
      <c r="R2453"/>
      <c r="S2453"/>
      <c r="T2453"/>
      <c r="U2453"/>
      <c r="V2453" t="inlineStr">
        <is>
          <t>Static</t>
        </is>
      </c>
      <c r="W2453" t="inlineStr">
        <is>
          <t>Fresh water</t>
        </is>
      </c>
      <c r="X2453" t="inlineStr">
        <is>
          <t>Lab</t>
        </is>
      </c>
      <c r="Y2453"/>
      <c r="Z2453" t="inlineStr">
        <is>
          <t>Formulation</t>
        </is>
      </c>
      <c r="AA2453" t="inlineStr">
        <is>
          <t>&gt;</t>
        </is>
      </c>
      <c r="AB2453" t="n">
        <v>180.0</v>
      </c>
      <c r="AC2453"/>
      <c r="AD2453"/>
      <c r="AE2453"/>
      <c r="AF2453"/>
      <c r="AG2453" t="inlineStr">
        <is>
          <t>AI mg/L</t>
        </is>
      </c>
      <c r="AH2453"/>
      <c r="AI2453"/>
      <c r="AJ2453"/>
      <c r="AK2453"/>
      <c r="AL2453"/>
      <c r="AM2453"/>
      <c r="AN2453"/>
      <c r="AO2453"/>
      <c r="AP2453"/>
      <c r="AQ2453"/>
      <c r="AR2453"/>
      <c r="AS2453"/>
      <c r="AT2453"/>
      <c r="AU2453"/>
      <c r="AV2453"/>
      <c r="AW2453"/>
      <c r="AX2453" t="inlineStr">
        <is>
          <t>Mortality</t>
        </is>
      </c>
      <c r="AY2453" t="inlineStr">
        <is>
          <t>Mortality</t>
        </is>
      </c>
      <c r="AZ2453" t="inlineStr">
        <is>
          <t>LC50</t>
        </is>
      </c>
      <c r="BA2453"/>
      <c r="BB2453" t="n">
        <v>4.0</v>
      </c>
      <c r="BC2453"/>
      <c r="BD2453"/>
      <c r="BE2453"/>
      <c r="BF2453"/>
      <c r="BG2453" t="inlineStr">
        <is>
          <t>Day(s)</t>
        </is>
      </c>
      <c r="BH2453" t="inlineStr">
        <is>
          <t>Active ingredient</t>
        </is>
      </c>
      <c r="BI2453" t="inlineStr">
        <is>
          <t>DTXSID5041726</t>
        </is>
      </c>
      <c r="BJ2453"/>
      <c r="BK2453"/>
      <c r="BL2453"/>
      <c r="BM2453"/>
      <c r="BN2453"/>
      <c r="BO2453"/>
      <c r="BP2453"/>
      <c r="BQ2453"/>
      <c r="BR2453"/>
      <c r="BS2453"/>
      <c r="BT2453" t="inlineStr">
        <is>
          <t>--</t>
        </is>
      </c>
      <c r="BU2453"/>
      <c r="BV2453"/>
      <c r="BW2453"/>
      <c r="BX2453"/>
      <c r="BY2453"/>
      <c r="BZ2453"/>
      <c r="CA2453"/>
      <c r="CB2453"/>
      <c r="CC2453"/>
      <c r="CD2453"/>
      <c r="CE2453"/>
      <c r="CF2453"/>
      <c r="CG2453"/>
      <c r="CH2453"/>
      <c r="CI2453" t="inlineStr">
        <is>
          <t xml:space="preserve"> CONTR/&lt;= 10 % MORT// USED STANDARD METHODS// TREATED WITH TETRACYCLINE HCL TWICE// </t>
        </is>
      </c>
      <c r="CJ2453" t="inlineStr">
        <is>
          <t xml:space="preserve">   CONTR/&lt;= 10 % MORT// USED STANDARD METHODS// TREATED WITH TETRACYCLINE HCL TWICE// </t>
        </is>
      </c>
      <c r="CK2453" t="inlineStr">
        <is>
          <t>Little,L.W., and J.C. Lamb III</t>
        </is>
      </c>
      <c r="CL2453" t="n">
        <v>6969.0</v>
      </c>
      <c r="CM2453" t="inlineStr">
        <is>
          <t>Acute Toxicity of 46 Selected Dyes to the Fathead Minnow, Pimephales promelas</t>
        </is>
      </c>
      <c r="CN2453" t="inlineStr">
        <is>
          <t>Dyes and the Environment - Reports on Selected Dyes and Their Effects, American Dye Manufacturers Institute:123 p.</t>
        </is>
      </c>
      <c r="CO2453" t="n">
        <v>1973.0</v>
      </c>
      <c r="CP2453" t="inlineStr">
        <is>
          <t>Little,L.W., and J.C. Lamb III (1973). Acute Toxicity of 46 Selected Dyes to the Fathead Minnow, Pimephales promelas. Dyes and the Environment - Reports on Selected Dyes and Their Effects, American Dye Manufacturers Institute, 123 p. ECOREF#:6969</t>
        </is>
      </c>
    </row>
    <row r="2454">
      <c r="A2454" t="n">
        <v>2610119.0</v>
      </c>
      <c r="B2454" t="inlineStr">
        <is>
          <t>7-(Benzoylamine)-4-hydroxy-3-((4-((4-sulfophenyl)azo)phenyl)azo)-2-naphthalenesulfonic acid, Disodium salt</t>
        </is>
      </c>
      <c r="C2454"/>
      <c r="D2454" t="inlineStr">
        <is>
          <t>Unmeasured</t>
        </is>
      </c>
      <c r="E2454" t="inlineStr">
        <is>
          <t>Not coded</t>
        </is>
      </c>
      <c r="F2454"/>
      <c r="G2454"/>
      <c r="H2454"/>
      <c r="I2454"/>
      <c r="J2454"/>
      <c r="K2454"/>
      <c r="L2454" t="inlineStr">
        <is>
          <t>Pimephales promelas</t>
        </is>
      </c>
      <c r="M2454" t="inlineStr">
        <is>
          <t>Fathead Minnow</t>
        </is>
      </c>
      <c r="N2454"/>
      <c r="O2454"/>
      <c r="P2454"/>
      <c r="Q2454"/>
      <c r="R2454"/>
      <c r="S2454"/>
      <c r="T2454"/>
      <c r="U2454"/>
      <c r="V2454" t="inlineStr">
        <is>
          <t>Static</t>
        </is>
      </c>
      <c r="W2454" t="inlineStr">
        <is>
          <t>Fresh water</t>
        </is>
      </c>
      <c r="X2454" t="inlineStr">
        <is>
          <t>Lab</t>
        </is>
      </c>
      <c r="Y2454"/>
      <c r="Z2454" t="inlineStr">
        <is>
          <t>Formulation</t>
        </is>
      </c>
      <c r="AA2454" t="inlineStr">
        <is>
          <t>&gt;</t>
        </is>
      </c>
      <c r="AB2454" t="n">
        <v>180.0</v>
      </c>
      <c r="AC2454"/>
      <c r="AD2454"/>
      <c r="AE2454"/>
      <c r="AF2454"/>
      <c r="AG2454" t="inlineStr">
        <is>
          <t>AI mg/L</t>
        </is>
      </c>
      <c r="AH2454"/>
      <c r="AI2454"/>
      <c r="AJ2454"/>
      <c r="AK2454"/>
      <c r="AL2454"/>
      <c r="AM2454"/>
      <c r="AN2454"/>
      <c r="AO2454"/>
      <c r="AP2454"/>
      <c r="AQ2454"/>
      <c r="AR2454"/>
      <c r="AS2454"/>
      <c r="AT2454"/>
      <c r="AU2454"/>
      <c r="AV2454"/>
      <c r="AW2454"/>
      <c r="AX2454" t="inlineStr">
        <is>
          <t>Mortality</t>
        </is>
      </c>
      <c r="AY2454" t="inlineStr">
        <is>
          <t>Mortality</t>
        </is>
      </c>
      <c r="AZ2454" t="inlineStr">
        <is>
          <t>LC50</t>
        </is>
      </c>
      <c r="BA2454"/>
      <c r="BB2454" t="n">
        <v>4.0</v>
      </c>
      <c r="BC2454"/>
      <c r="BD2454"/>
      <c r="BE2454"/>
      <c r="BF2454"/>
      <c r="BG2454" t="inlineStr">
        <is>
          <t>Day(s)</t>
        </is>
      </c>
      <c r="BH2454"/>
      <c r="BI2454" t="inlineStr">
        <is>
          <t>DTXSID5041726</t>
        </is>
      </c>
      <c r="BJ2454"/>
      <c r="BK2454"/>
      <c r="BL2454"/>
      <c r="BM2454"/>
      <c r="BN2454"/>
      <c r="BO2454"/>
      <c r="BP2454"/>
      <c r="BQ2454"/>
      <c r="BR2454"/>
      <c r="BS2454"/>
      <c r="BT2454" t="inlineStr">
        <is>
          <t>--</t>
        </is>
      </c>
      <c r="BU2454"/>
      <c r="BV2454"/>
      <c r="BW2454"/>
      <c r="BX2454"/>
      <c r="BY2454"/>
      <c r="BZ2454"/>
      <c r="CA2454"/>
      <c r="CB2454"/>
      <c r="CC2454"/>
      <c r="CD2454"/>
      <c r="CE2454"/>
      <c r="CF2454"/>
      <c r="CG2454"/>
      <c r="CH2454"/>
      <c r="CI2454" t="inlineStr">
        <is>
          <t xml:space="preserve"> AERATION 5 MINUTES AFTER 48 H OF TESTING// CONTR/&lt;= 10 % MORT, FOLLOWED STANDARD METHODS// </t>
        </is>
      </c>
      <c r="CJ2454" t="inlineStr">
        <is>
          <t xml:space="preserve">   AERATION 5 MINUTES AFTER 48 H OF TESTING// CONTR/&lt;= 10 % MORT, FOLLOWED STANDARD METHODS// </t>
        </is>
      </c>
      <c r="CK2454" t="inlineStr">
        <is>
          <t>Little,L.W., J.C. Lamb III, M.A. Chillingworth, and W.B. Durkin</t>
        </is>
      </c>
      <c r="CL2454" t="n">
        <v>5789.0</v>
      </c>
      <c r="CM2454" t="inlineStr">
        <is>
          <t>Acute Toxicity of Selected Commercial Dyes to the Fathead Minnow and Evaluation of Biological Treatment for Reduction of Toxicity</t>
        </is>
      </c>
      <c r="CN2454" t="inlineStr">
        <is>
          <t>In: Proceedings of the 29th Industrial Waste Conference, Lafayette, IN:524-534</t>
        </is>
      </c>
      <c r="CO2454" t="n">
        <v>1974.0</v>
      </c>
      <c r="CP2454" t="inlineStr">
        <is>
          <t>Little,L.W., J.C. Lamb III, M.A. Chillingworth, and W.B. Durkin (1974). Acute Toxicity of Selected Commercial Dyes to the Fathead Minnow and Evaluation of Biological Treatment for Reduction of Toxicity. In: Proceedings of the 29th Industrial Waste Conference, Lafayette, IN, 524-534. ECOREF#:5789</t>
        </is>
      </c>
    </row>
    <row r="2455">
      <c r="A2455" t="n">
        <v>2626837.0</v>
      </c>
      <c r="B2455" t="inlineStr">
        <is>
          <t xml:space="preserve">4-(1,1-Dimethylethyl)phenol-1-(N-methylcarbamate) </t>
        </is>
      </c>
      <c r="C2455"/>
      <c r="D2455" t="inlineStr">
        <is>
          <t>Measured</t>
        </is>
      </c>
      <c r="E2455" t="inlineStr">
        <is>
          <t>Not reported</t>
        </is>
      </c>
      <c r="F2455" t="inlineStr">
        <is>
          <t>&gt;=</t>
        </is>
      </c>
      <c r="G2455" t="n">
        <v>99.0</v>
      </c>
      <c r="H2455"/>
      <c r="I2455"/>
      <c r="J2455"/>
      <c r="K2455"/>
      <c r="L2455" t="inlineStr">
        <is>
          <t>Pimephales promelas</t>
        </is>
      </c>
      <c r="M2455" t="inlineStr">
        <is>
          <t>Fathead Minnow</t>
        </is>
      </c>
      <c r="N2455"/>
      <c r="O2455"/>
      <c r="P2455" t="n">
        <v>32.0</v>
      </c>
      <c r="Q2455"/>
      <c r="R2455"/>
      <c r="S2455"/>
      <c r="T2455"/>
      <c r="U2455" t="inlineStr">
        <is>
          <t>Day(s)</t>
        </is>
      </c>
      <c r="V2455" t="inlineStr">
        <is>
          <t>Flow-through</t>
        </is>
      </c>
      <c r="W2455" t="inlineStr">
        <is>
          <t>Fresh water</t>
        </is>
      </c>
      <c r="X2455" t="inlineStr">
        <is>
          <t>Lab</t>
        </is>
      </c>
      <c r="Y2455" t="n">
        <v>6.0</v>
      </c>
      <c r="Z2455" t="inlineStr">
        <is>
          <t>Active ingredient</t>
        </is>
      </c>
      <c r="AA2455"/>
      <c r="AB2455" t="n">
        <v>10.0</v>
      </c>
      <c r="AC2455"/>
      <c r="AD2455" t="n">
        <v>9.38</v>
      </c>
      <c r="AE2455"/>
      <c r="AF2455" t="n">
        <v>10.7</v>
      </c>
      <c r="AG2455" t="inlineStr">
        <is>
          <t>AI mg/L</t>
        </is>
      </c>
      <c r="AH2455"/>
      <c r="AI2455"/>
      <c r="AJ2455"/>
      <c r="AK2455"/>
      <c r="AL2455"/>
      <c r="AM2455"/>
      <c r="AN2455"/>
      <c r="AO2455"/>
      <c r="AP2455"/>
      <c r="AQ2455"/>
      <c r="AR2455"/>
      <c r="AS2455"/>
      <c r="AT2455"/>
      <c r="AU2455"/>
      <c r="AV2455"/>
      <c r="AW2455"/>
      <c r="AX2455" t="inlineStr">
        <is>
          <t>Mortality</t>
        </is>
      </c>
      <c r="AY2455" t="inlineStr">
        <is>
          <t>Mortality</t>
        </is>
      </c>
      <c r="AZ2455" t="inlineStr">
        <is>
          <t>LC50</t>
        </is>
      </c>
      <c r="BA2455"/>
      <c r="BB2455" t="n">
        <v>4.0</v>
      </c>
      <c r="BC2455"/>
      <c r="BD2455"/>
      <c r="BE2455"/>
      <c r="BF2455"/>
      <c r="BG2455" t="inlineStr">
        <is>
          <t>Day(s)</t>
        </is>
      </c>
      <c r="BH2455" t="inlineStr">
        <is>
          <t>Pure</t>
        </is>
      </c>
      <c r="BI2455" t="inlineStr">
        <is>
          <t>DTXSID0022195</t>
        </is>
      </c>
      <c r="BJ2455"/>
      <c r="BK2455"/>
      <c r="BL2455" t="inlineStr">
        <is>
          <t>Acute</t>
        </is>
      </c>
      <c r="BM2455"/>
      <c r="BN2455"/>
      <c r="BO2455"/>
      <c r="BP2455"/>
      <c r="BQ2455"/>
      <c r="BR2455"/>
      <c r="BS2455"/>
      <c r="BT2455" t="inlineStr">
        <is>
          <t>--</t>
        </is>
      </c>
      <c r="BU2455"/>
      <c r="BV2455"/>
      <c r="BW2455"/>
      <c r="BX2455"/>
      <c r="BY2455"/>
      <c r="BZ2455"/>
      <c r="CA2455"/>
      <c r="CB2455"/>
      <c r="CC2455"/>
      <c r="CD2455"/>
      <c r="CE2455"/>
      <c r="CF2455"/>
      <c r="CG2455"/>
      <c r="CH2455"/>
      <c r="CI2455"/>
      <c r="CJ2455"/>
      <c r="CK2455" t="inlineStr">
        <is>
          <t>Brooke,L.T., D.J. Call, D.L. Geiger, and C.E. Northcott</t>
        </is>
      </c>
      <c r="CL2455" t="n">
        <v>12448.0</v>
      </c>
      <c r="CM2455" t="inlineStr">
        <is>
          <t>Acute Toxicities of Organic Chemicals to Fathead Minnows (Pimephales promelas), Vol. 1</t>
        </is>
      </c>
      <c r="CN2455" t="inlineStr">
        <is>
          <t>Center for Lake Superior Environmental Studies, University of Wisconsin-Superior, Superior, WI:414 p.</t>
        </is>
      </c>
      <c r="CO2455" t="n">
        <v>1984.0</v>
      </c>
      <c r="CP2455" t="inlineStr">
        <is>
          <t>Brooke,L.T., D.J. Call, D.L. Geiger, and C.E. Northcott (1984). Acute Toxicities of Organic Chemicals to Fathead Minnows (Pimephales promelas), Vol. 1. Center for Lake Superior Environmental Studies, University of Wisconsin-Superior, Superior, WI, 414 p. ECOREF#:12448</t>
        </is>
      </c>
    </row>
    <row r="2456">
      <c r="A2456" t="n">
        <v>2691410.0</v>
      </c>
      <c r="B2456" t="inlineStr">
        <is>
          <t>Octahydro-1,3,5,7-tetranitro-1,3,5,7-tetrazocine</t>
        </is>
      </c>
      <c r="C2456"/>
      <c r="D2456" t="inlineStr">
        <is>
          <t>Unmeasured</t>
        </is>
      </c>
      <c r="E2456" t="inlineStr">
        <is>
          <t>Not coded</t>
        </is>
      </c>
      <c r="F2456"/>
      <c r="G2456"/>
      <c r="H2456"/>
      <c r="I2456"/>
      <c r="J2456"/>
      <c r="K2456"/>
      <c r="L2456" t="inlineStr">
        <is>
          <t>Pimephales promelas</t>
        </is>
      </c>
      <c r="M2456" t="inlineStr">
        <is>
          <t>Fathead Minnow</t>
        </is>
      </c>
      <c r="N2456" t="inlineStr">
        <is>
          <t>Fry</t>
        </is>
      </c>
      <c r="O2456"/>
      <c r="P2456" t="n">
        <v>30.0</v>
      </c>
      <c r="Q2456"/>
      <c r="R2456"/>
      <c r="S2456"/>
      <c r="T2456"/>
      <c r="U2456" t="inlineStr">
        <is>
          <t>Day(s)</t>
        </is>
      </c>
      <c r="V2456" t="inlineStr">
        <is>
          <t>Static</t>
        </is>
      </c>
      <c r="W2456" t="inlineStr">
        <is>
          <t>Fresh water</t>
        </is>
      </c>
      <c r="X2456" t="inlineStr">
        <is>
          <t>Lab</t>
        </is>
      </c>
      <c r="Y2456"/>
      <c r="Z2456" t="inlineStr">
        <is>
          <t>Formulation</t>
        </is>
      </c>
      <c r="AA2456" t="inlineStr">
        <is>
          <t>&gt;</t>
        </is>
      </c>
      <c r="AB2456" t="n">
        <v>32.0</v>
      </c>
      <c r="AC2456"/>
      <c r="AD2456"/>
      <c r="AE2456"/>
      <c r="AF2456"/>
      <c r="AG2456" t="inlineStr">
        <is>
          <t>AI mg/L</t>
        </is>
      </c>
      <c r="AH2456"/>
      <c r="AI2456"/>
      <c r="AJ2456"/>
      <c r="AK2456"/>
      <c r="AL2456"/>
      <c r="AM2456"/>
      <c r="AN2456"/>
      <c r="AO2456"/>
      <c r="AP2456"/>
      <c r="AQ2456"/>
      <c r="AR2456"/>
      <c r="AS2456"/>
      <c r="AT2456"/>
      <c r="AU2456"/>
      <c r="AV2456"/>
      <c r="AW2456"/>
      <c r="AX2456" t="inlineStr">
        <is>
          <t>Mortality</t>
        </is>
      </c>
      <c r="AY2456" t="inlineStr">
        <is>
          <t>Mortality</t>
        </is>
      </c>
      <c r="AZ2456" t="inlineStr">
        <is>
          <t>LC50</t>
        </is>
      </c>
      <c r="BA2456"/>
      <c r="BB2456" t="n">
        <v>4.0</v>
      </c>
      <c r="BC2456"/>
      <c r="BD2456"/>
      <c r="BE2456"/>
      <c r="BF2456"/>
      <c r="BG2456" t="inlineStr">
        <is>
          <t>Day(s)</t>
        </is>
      </c>
      <c r="BH2456"/>
      <c r="BI2456" t="inlineStr">
        <is>
          <t>DTXSID3024237</t>
        </is>
      </c>
      <c r="BJ2456"/>
      <c r="BK2456"/>
      <c r="BL2456"/>
      <c r="BM2456"/>
      <c r="BN2456"/>
      <c r="BO2456"/>
      <c r="BP2456"/>
      <c r="BQ2456"/>
      <c r="BR2456"/>
      <c r="BS2456"/>
      <c r="BT2456" t="inlineStr">
        <is>
          <t>--</t>
        </is>
      </c>
      <c r="BU2456"/>
      <c r="BV2456"/>
      <c r="BW2456"/>
      <c r="BX2456"/>
      <c r="BY2456"/>
      <c r="BZ2456"/>
      <c r="CA2456"/>
      <c r="CB2456"/>
      <c r="CC2456"/>
      <c r="CD2456"/>
      <c r="CE2456"/>
      <c r="CF2456"/>
      <c r="CG2456"/>
      <c r="CH2456"/>
      <c r="CI2456" t="inlineStr">
        <is>
          <t xml:space="preserve"> CONTR/USED EPA METHODS// </t>
        </is>
      </c>
      <c r="CJ2456" t="inlineStr">
        <is>
          <t xml:space="preserve">   CONTR/USED EPA METHODS// </t>
        </is>
      </c>
      <c r="CK2456" t="inlineStr">
        <is>
          <t>Bentley,R.E., G.A. LeBlanc, T.A. Hollister, and B.H. Sleight III</t>
        </is>
      </c>
      <c r="CL2456" t="n">
        <v>5966.0</v>
      </c>
      <c r="CM2456" t="inlineStr">
        <is>
          <t>Acute Toxicity of 1,3,5,7-Tetranitrooctahydro-1,3, 5,7-Tetrazocine (HMX) to Aquatic Organisms</t>
        </is>
      </c>
      <c r="CN2456" t="inlineStr">
        <is>
          <t>U. S. Army Medical Research and Development Command, Washington, D.C.:23 p.</t>
        </is>
      </c>
      <c r="CO2456" t="n">
        <v>1977.0</v>
      </c>
      <c r="CP2456" t="inlineStr">
        <is>
          <t>Bentley,R.E., G.A. LeBlanc, T.A. Hollister, and B.H. Sleight III (1977). Acute Toxicity of 1,3,5,7-Tetranitrooctahydro-1,3, 5,7-Tetrazocine (HMX) to Aquatic Organisms. U. S. Army Medical Research and Development Command, Washington, D.C., 23 p. ECOREF#:5966</t>
        </is>
      </c>
    </row>
    <row r="2457">
      <c r="A2457" t="n">
        <v>2691410.0</v>
      </c>
      <c r="B2457" t="inlineStr">
        <is>
          <t>Octahydro-1,3,5,7-tetranitro-1,3,5,7-tetrazocine</t>
        </is>
      </c>
      <c r="C2457"/>
      <c r="D2457" t="inlineStr">
        <is>
          <t>Unmeasured</t>
        </is>
      </c>
      <c r="E2457" t="inlineStr">
        <is>
          <t>Not coded</t>
        </is>
      </c>
      <c r="F2457"/>
      <c r="G2457"/>
      <c r="H2457"/>
      <c r="I2457"/>
      <c r="J2457"/>
      <c r="K2457"/>
      <c r="L2457" t="inlineStr">
        <is>
          <t>Pimephales promelas</t>
        </is>
      </c>
      <c r="M2457" t="inlineStr">
        <is>
          <t>Fathead Minnow</t>
        </is>
      </c>
      <c r="N2457" t="inlineStr">
        <is>
          <t>Fry</t>
        </is>
      </c>
      <c r="O2457"/>
      <c r="P2457" t="n">
        <v>7.0</v>
      </c>
      <c r="Q2457"/>
      <c r="R2457"/>
      <c r="S2457"/>
      <c r="T2457"/>
      <c r="U2457" t="inlineStr">
        <is>
          <t>Day(s)</t>
        </is>
      </c>
      <c r="V2457" t="inlineStr">
        <is>
          <t>Static</t>
        </is>
      </c>
      <c r="W2457" t="inlineStr">
        <is>
          <t>Fresh water</t>
        </is>
      </c>
      <c r="X2457" t="inlineStr">
        <is>
          <t>Lab</t>
        </is>
      </c>
      <c r="Y2457"/>
      <c r="Z2457" t="inlineStr">
        <is>
          <t>Formulation</t>
        </is>
      </c>
      <c r="AA2457"/>
      <c r="AB2457" t="n">
        <v>15.0</v>
      </c>
      <c r="AC2457"/>
      <c r="AD2457" t="n">
        <v>8.8</v>
      </c>
      <c r="AE2457"/>
      <c r="AF2457" t="n">
        <v>26.0</v>
      </c>
      <c r="AG2457" t="inlineStr">
        <is>
          <t>AI mg/L</t>
        </is>
      </c>
      <c r="AH2457"/>
      <c r="AI2457"/>
      <c r="AJ2457"/>
      <c r="AK2457"/>
      <c r="AL2457"/>
      <c r="AM2457"/>
      <c r="AN2457"/>
      <c r="AO2457"/>
      <c r="AP2457"/>
      <c r="AQ2457"/>
      <c r="AR2457"/>
      <c r="AS2457"/>
      <c r="AT2457"/>
      <c r="AU2457"/>
      <c r="AV2457"/>
      <c r="AW2457"/>
      <c r="AX2457" t="inlineStr">
        <is>
          <t>Mortality</t>
        </is>
      </c>
      <c r="AY2457" t="inlineStr">
        <is>
          <t>Mortality</t>
        </is>
      </c>
      <c r="AZ2457" t="inlineStr">
        <is>
          <t>LC50</t>
        </is>
      </c>
      <c r="BA2457"/>
      <c r="BB2457" t="n">
        <v>4.0</v>
      </c>
      <c r="BC2457"/>
      <c r="BD2457"/>
      <c r="BE2457"/>
      <c r="BF2457"/>
      <c r="BG2457" t="inlineStr">
        <is>
          <t>Day(s)</t>
        </is>
      </c>
      <c r="BH2457"/>
      <c r="BI2457" t="inlineStr">
        <is>
          <t>DTXSID3024237</t>
        </is>
      </c>
      <c r="BJ2457"/>
      <c r="BK2457"/>
      <c r="BL2457"/>
      <c r="BM2457"/>
      <c r="BN2457"/>
      <c r="BO2457"/>
      <c r="BP2457"/>
      <c r="BQ2457"/>
      <c r="BR2457"/>
      <c r="BS2457"/>
      <c r="BT2457" t="inlineStr">
        <is>
          <t>--</t>
        </is>
      </c>
      <c r="BU2457"/>
      <c r="BV2457"/>
      <c r="BW2457"/>
      <c r="BX2457"/>
      <c r="BY2457"/>
      <c r="BZ2457"/>
      <c r="CA2457"/>
      <c r="CB2457"/>
      <c r="CC2457"/>
      <c r="CD2457"/>
      <c r="CE2457"/>
      <c r="CF2457"/>
      <c r="CG2457"/>
      <c r="CH2457"/>
      <c r="CI2457" t="inlineStr">
        <is>
          <t xml:space="preserve"> CONTR/USED EPA METHODS// </t>
        </is>
      </c>
      <c r="CJ2457" t="inlineStr">
        <is>
          <t xml:space="preserve">   CONTR/USED EPA METHODS// </t>
        </is>
      </c>
      <c r="CK2457" t="inlineStr">
        <is>
          <t>Bentley,R.E., G.A. LeBlanc, T.A. Hollister, and B.H. Sleight III</t>
        </is>
      </c>
      <c r="CL2457" t="n">
        <v>5966.0</v>
      </c>
      <c r="CM2457" t="inlineStr">
        <is>
          <t>Acute Toxicity of 1,3,5,7-Tetranitrooctahydro-1,3, 5,7-Tetrazocine (HMX) to Aquatic Organisms</t>
        </is>
      </c>
      <c r="CN2457" t="inlineStr">
        <is>
          <t>U. S. Army Medical Research and Development Command, Washington, D.C.:23 p.</t>
        </is>
      </c>
      <c r="CO2457" t="n">
        <v>1977.0</v>
      </c>
      <c r="CP2457" t="inlineStr">
        <is>
          <t>Bentley,R.E., G.A. LeBlanc, T.A. Hollister, and B.H. Sleight III (1977). Acute Toxicity of 1,3,5,7-Tetranitrooctahydro-1,3, 5,7-Tetrazocine (HMX) to Aquatic Organisms. U. S. Army Medical Research and Development Command, Washington, D.C., 23 p. ECOREF#:5966</t>
        </is>
      </c>
    </row>
    <row r="2458">
      <c r="A2458" t="n">
        <v>2691410.0</v>
      </c>
      <c r="B2458" t="inlineStr">
        <is>
          <t>Octahydro-1,3,5,7-tetranitro-1,3,5,7-tetrazocine</t>
        </is>
      </c>
      <c r="C2458"/>
      <c r="D2458" t="inlineStr">
        <is>
          <t>Unmeasured</t>
        </is>
      </c>
      <c r="E2458" t="inlineStr">
        <is>
          <t>Not coded</t>
        </is>
      </c>
      <c r="F2458"/>
      <c r="G2458"/>
      <c r="H2458"/>
      <c r="I2458"/>
      <c r="J2458"/>
      <c r="K2458"/>
      <c r="L2458" t="inlineStr">
        <is>
          <t>Pimephales promelas</t>
        </is>
      </c>
      <c r="M2458" t="inlineStr">
        <is>
          <t>Fathead Minnow</t>
        </is>
      </c>
      <c r="N2458" t="inlineStr">
        <is>
          <t>Fry</t>
        </is>
      </c>
      <c r="O2458"/>
      <c r="P2458" t="n">
        <v>1.0</v>
      </c>
      <c r="Q2458"/>
      <c r="R2458"/>
      <c r="S2458"/>
      <c r="T2458"/>
      <c r="U2458" t="inlineStr">
        <is>
          <t>Hour(s)</t>
        </is>
      </c>
      <c r="V2458" t="inlineStr">
        <is>
          <t>Static</t>
        </is>
      </c>
      <c r="W2458" t="inlineStr">
        <is>
          <t>Fresh water</t>
        </is>
      </c>
      <c r="X2458" t="inlineStr">
        <is>
          <t>Lab</t>
        </is>
      </c>
      <c r="Y2458"/>
      <c r="Z2458" t="inlineStr">
        <is>
          <t>Formulation</t>
        </is>
      </c>
      <c r="AA2458" t="inlineStr">
        <is>
          <t>&gt;</t>
        </is>
      </c>
      <c r="AB2458" t="n">
        <v>32.0</v>
      </c>
      <c r="AC2458"/>
      <c r="AD2458"/>
      <c r="AE2458"/>
      <c r="AF2458"/>
      <c r="AG2458" t="inlineStr">
        <is>
          <t>AI mg/L</t>
        </is>
      </c>
      <c r="AH2458"/>
      <c r="AI2458"/>
      <c r="AJ2458"/>
      <c r="AK2458"/>
      <c r="AL2458"/>
      <c r="AM2458"/>
      <c r="AN2458"/>
      <c r="AO2458"/>
      <c r="AP2458"/>
      <c r="AQ2458"/>
      <c r="AR2458"/>
      <c r="AS2458"/>
      <c r="AT2458"/>
      <c r="AU2458"/>
      <c r="AV2458"/>
      <c r="AW2458"/>
      <c r="AX2458" t="inlineStr">
        <is>
          <t>Mortality</t>
        </is>
      </c>
      <c r="AY2458" t="inlineStr">
        <is>
          <t>Mortality</t>
        </is>
      </c>
      <c r="AZ2458" t="inlineStr">
        <is>
          <t>LC50</t>
        </is>
      </c>
      <c r="BA2458"/>
      <c r="BB2458" t="n">
        <v>4.0</v>
      </c>
      <c r="BC2458"/>
      <c r="BD2458"/>
      <c r="BE2458"/>
      <c r="BF2458"/>
      <c r="BG2458" t="inlineStr">
        <is>
          <t>Day(s)</t>
        </is>
      </c>
      <c r="BH2458"/>
      <c r="BI2458" t="inlineStr">
        <is>
          <t>DTXSID3024237</t>
        </is>
      </c>
      <c r="BJ2458"/>
      <c r="BK2458"/>
      <c r="BL2458"/>
      <c r="BM2458"/>
      <c r="BN2458"/>
      <c r="BO2458"/>
      <c r="BP2458"/>
      <c r="BQ2458"/>
      <c r="BR2458"/>
      <c r="BS2458"/>
      <c r="BT2458" t="inlineStr">
        <is>
          <t>--</t>
        </is>
      </c>
      <c r="BU2458"/>
      <c r="BV2458"/>
      <c r="BW2458"/>
      <c r="BX2458"/>
      <c r="BY2458"/>
      <c r="BZ2458"/>
      <c r="CA2458"/>
      <c r="CB2458"/>
      <c r="CC2458"/>
      <c r="CD2458"/>
      <c r="CE2458"/>
      <c r="CF2458"/>
      <c r="CG2458"/>
      <c r="CH2458"/>
      <c r="CI2458" t="inlineStr">
        <is>
          <t xml:space="preserve"> CONTR/USED EPA METHODS// </t>
        </is>
      </c>
      <c r="CJ2458" t="inlineStr">
        <is>
          <t xml:space="preserve">   CONTR/USED EPA METHODS// </t>
        </is>
      </c>
      <c r="CK2458" t="inlineStr">
        <is>
          <t>Bentley,R.E., G.A. LeBlanc, T.A. Hollister, and B.H. Sleight III</t>
        </is>
      </c>
      <c r="CL2458" t="n">
        <v>5966.0</v>
      </c>
      <c r="CM2458" t="inlineStr">
        <is>
          <t>Acute Toxicity of 1,3,5,7-Tetranitrooctahydro-1,3, 5,7-Tetrazocine (HMX) to Aquatic Organisms</t>
        </is>
      </c>
      <c r="CN2458" t="inlineStr">
        <is>
          <t>U. S. Army Medical Research and Development Command, Washington, D.C.:23 p.</t>
        </is>
      </c>
      <c r="CO2458" t="n">
        <v>1977.0</v>
      </c>
      <c r="CP2458" t="inlineStr">
        <is>
          <t>Bentley,R.E., G.A. LeBlanc, T.A. Hollister, and B.H. Sleight III (1977). Acute Toxicity of 1,3,5,7-Tetranitrooctahydro-1,3, 5,7-Tetrazocine (HMX) to Aquatic Organisms. U. S. Army Medical Research and Development Command, Washington, D.C., 23 p. ECOREF#:5966</t>
        </is>
      </c>
    </row>
    <row r="2459">
      <c r="A2459" t="n">
        <v>2691410.0</v>
      </c>
      <c r="B2459" t="inlineStr">
        <is>
          <t>Octahydro-1,3,5,7-tetranitro-1,3,5,7-tetrazocine</t>
        </is>
      </c>
      <c r="C2459"/>
      <c r="D2459" t="inlineStr">
        <is>
          <t>Unmeasured</t>
        </is>
      </c>
      <c r="E2459" t="inlineStr">
        <is>
          <t>Not coded</t>
        </is>
      </c>
      <c r="F2459"/>
      <c r="G2459"/>
      <c r="H2459"/>
      <c r="I2459"/>
      <c r="J2459"/>
      <c r="K2459"/>
      <c r="L2459" t="inlineStr">
        <is>
          <t>Pimephales promelas</t>
        </is>
      </c>
      <c r="M2459" t="inlineStr">
        <is>
          <t>Fathead Minnow</t>
        </is>
      </c>
      <c r="N2459"/>
      <c r="O2459"/>
      <c r="P2459"/>
      <c r="Q2459"/>
      <c r="R2459"/>
      <c r="S2459"/>
      <c r="T2459"/>
      <c r="U2459"/>
      <c r="V2459" t="inlineStr">
        <is>
          <t>Static</t>
        </is>
      </c>
      <c r="W2459" t="inlineStr">
        <is>
          <t>Fresh water</t>
        </is>
      </c>
      <c r="X2459" t="inlineStr">
        <is>
          <t>Lab</t>
        </is>
      </c>
      <c r="Y2459"/>
      <c r="Z2459" t="inlineStr">
        <is>
          <t>Formulation</t>
        </is>
      </c>
      <c r="AA2459" t="inlineStr">
        <is>
          <t>&gt;</t>
        </is>
      </c>
      <c r="AB2459" t="n">
        <v>32.0</v>
      </c>
      <c r="AC2459"/>
      <c r="AD2459"/>
      <c r="AE2459"/>
      <c r="AF2459"/>
      <c r="AG2459" t="inlineStr">
        <is>
          <t>AI mg/L</t>
        </is>
      </c>
      <c r="AH2459"/>
      <c r="AI2459"/>
      <c r="AJ2459"/>
      <c r="AK2459"/>
      <c r="AL2459"/>
      <c r="AM2459"/>
      <c r="AN2459"/>
      <c r="AO2459"/>
      <c r="AP2459"/>
      <c r="AQ2459"/>
      <c r="AR2459"/>
      <c r="AS2459"/>
      <c r="AT2459"/>
      <c r="AU2459"/>
      <c r="AV2459"/>
      <c r="AW2459"/>
      <c r="AX2459" t="inlineStr">
        <is>
          <t>Mortality</t>
        </is>
      </c>
      <c r="AY2459" t="inlineStr">
        <is>
          <t>Mortality</t>
        </is>
      </c>
      <c r="AZ2459" t="inlineStr">
        <is>
          <t>LC50</t>
        </is>
      </c>
      <c r="BA2459"/>
      <c r="BB2459" t="n">
        <v>4.0</v>
      </c>
      <c r="BC2459"/>
      <c r="BD2459"/>
      <c r="BE2459"/>
      <c r="BF2459"/>
      <c r="BG2459" t="inlineStr">
        <is>
          <t>Day(s)</t>
        </is>
      </c>
      <c r="BH2459"/>
      <c r="BI2459" t="inlineStr">
        <is>
          <t>DTXSID3024237</t>
        </is>
      </c>
      <c r="BJ2459"/>
      <c r="BK2459"/>
      <c r="BL2459"/>
      <c r="BM2459"/>
      <c r="BN2459"/>
      <c r="BO2459"/>
      <c r="BP2459"/>
      <c r="BQ2459"/>
      <c r="BR2459"/>
      <c r="BS2459"/>
      <c r="BT2459" t="inlineStr">
        <is>
          <t>--</t>
        </is>
      </c>
      <c r="BU2459"/>
      <c r="BV2459"/>
      <c r="BW2459"/>
      <c r="BX2459"/>
      <c r="BY2459"/>
      <c r="BZ2459"/>
      <c r="CA2459"/>
      <c r="CB2459"/>
      <c r="CC2459"/>
      <c r="CD2459"/>
      <c r="CE2459"/>
      <c r="CF2459"/>
      <c r="CG2459"/>
      <c r="CH2459"/>
      <c r="CI2459" t="inlineStr">
        <is>
          <t xml:space="preserve"> CONTR/USED EPA METHODS// </t>
        </is>
      </c>
      <c r="CJ2459" t="inlineStr">
        <is>
          <t xml:space="preserve">   CONTR/USED EPA METHODS// </t>
        </is>
      </c>
      <c r="CK2459" t="inlineStr">
        <is>
          <t>Bentley,R.E., G.A. LeBlanc, T.A. Hollister, and B.H. Sleight III</t>
        </is>
      </c>
      <c r="CL2459" t="n">
        <v>5966.0</v>
      </c>
      <c r="CM2459" t="inlineStr">
        <is>
          <t>Acute Toxicity of 1,3,5,7-Tetranitrooctahydro-1,3, 5,7-Tetrazocine (HMX) to Aquatic Organisms</t>
        </is>
      </c>
      <c r="CN2459" t="inlineStr">
        <is>
          <t>U. S. Army Medical Research and Development Command, Washington, D.C.:23 p.</t>
        </is>
      </c>
      <c r="CO2459" t="n">
        <v>1977.0</v>
      </c>
      <c r="CP2459" t="inlineStr">
        <is>
          <t>Bentley,R.E., G.A. LeBlanc, T.A. Hollister, and B.H. Sleight III (1977). Acute Toxicity of 1,3,5,7-Tetranitrooctahydro-1,3, 5,7-Tetrazocine (HMX) to Aquatic Organisms. U. S. Army Medical Research and Development Command, Washington, D.C., 23 p. ECOREF#:5966</t>
        </is>
      </c>
    </row>
    <row r="2460">
      <c r="A2460" t="n">
        <v>2691410.0</v>
      </c>
      <c r="B2460" t="inlineStr">
        <is>
          <t>Octahydro-1,3,5,7-tetranitro-1,3,5,7-tetrazocine</t>
        </is>
      </c>
      <c r="C2460"/>
      <c r="D2460" t="inlineStr">
        <is>
          <t>Unmeasured</t>
        </is>
      </c>
      <c r="E2460" t="inlineStr">
        <is>
          <t>Not coded</t>
        </is>
      </c>
      <c r="F2460"/>
      <c r="G2460"/>
      <c r="H2460"/>
      <c r="I2460"/>
      <c r="J2460"/>
      <c r="K2460"/>
      <c r="L2460" t="inlineStr">
        <is>
          <t>Pimephales promelas</t>
        </is>
      </c>
      <c r="M2460" t="inlineStr">
        <is>
          <t>Fathead Minnow</t>
        </is>
      </c>
      <c r="N2460" t="inlineStr">
        <is>
          <t>Fry</t>
        </is>
      </c>
      <c r="O2460"/>
      <c r="P2460" t="n">
        <v>60.0</v>
      </c>
      <c r="Q2460"/>
      <c r="R2460"/>
      <c r="S2460"/>
      <c r="T2460"/>
      <c r="U2460" t="inlineStr">
        <is>
          <t>Day(s)</t>
        </is>
      </c>
      <c r="V2460" t="inlineStr">
        <is>
          <t>Static</t>
        </is>
      </c>
      <c r="W2460" t="inlineStr">
        <is>
          <t>Fresh water</t>
        </is>
      </c>
      <c r="X2460" t="inlineStr">
        <is>
          <t>Lab</t>
        </is>
      </c>
      <c r="Y2460"/>
      <c r="Z2460" t="inlineStr">
        <is>
          <t>Formulation</t>
        </is>
      </c>
      <c r="AA2460" t="inlineStr">
        <is>
          <t>&gt;</t>
        </is>
      </c>
      <c r="AB2460" t="n">
        <v>32.0</v>
      </c>
      <c r="AC2460"/>
      <c r="AD2460"/>
      <c r="AE2460"/>
      <c r="AF2460"/>
      <c r="AG2460" t="inlineStr">
        <is>
          <t>AI mg/L</t>
        </is>
      </c>
      <c r="AH2460"/>
      <c r="AI2460"/>
      <c r="AJ2460"/>
      <c r="AK2460"/>
      <c r="AL2460"/>
      <c r="AM2460"/>
      <c r="AN2460"/>
      <c r="AO2460"/>
      <c r="AP2460"/>
      <c r="AQ2460"/>
      <c r="AR2460"/>
      <c r="AS2460"/>
      <c r="AT2460"/>
      <c r="AU2460"/>
      <c r="AV2460"/>
      <c r="AW2460"/>
      <c r="AX2460" t="inlineStr">
        <is>
          <t>Mortality</t>
        </is>
      </c>
      <c r="AY2460" t="inlineStr">
        <is>
          <t>Mortality</t>
        </is>
      </c>
      <c r="AZ2460" t="inlineStr">
        <is>
          <t>LC50</t>
        </is>
      </c>
      <c r="BA2460"/>
      <c r="BB2460" t="n">
        <v>4.0</v>
      </c>
      <c r="BC2460"/>
      <c r="BD2460"/>
      <c r="BE2460"/>
      <c r="BF2460"/>
      <c r="BG2460" t="inlineStr">
        <is>
          <t>Day(s)</t>
        </is>
      </c>
      <c r="BH2460"/>
      <c r="BI2460" t="inlineStr">
        <is>
          <t>DTXSID3024237</t>
        </is>
      </c>
      <c r="BJ2460"/>
      <c r="BK2460"/>
      <c r="BL2460"/>
      <c r="BM2460"/>
      <c r="BN2460"/>
      <c r="BO2460"/>
      <c r="BP2460"/>
      <c r="BQ2460"/>
      <c r="BR2460"/>
      <c r="BS2460"/>
      <c r="BT2460" t="inlineStr">
        <is>
          <t>--</t>
        </is>
      </c>
      <c r="BU2460"/>
      <c r="BV2460"/>
      <c r="BW2460"/>
      <c r="BX2460"/>
      <c r="BY2460"/>
      <c r="BZ2460"/>
      <c r="CA2460"/>
      <c r="CB2460"/>
      <c r="CC2460"/>
      <c r="CD2460"/>
      <c r="CE2460"/>
      <c r="CF2460"/>
      <c r="CG2460"/>
      <c r="CH2460"/>
      <c r="CI2460" t="inlineStr">
        <is>
          <t xml:space="preserve"> CONTR/USED EPA METHODS// </t>
        </is>
      </c>
      <c r="CJ2460" t="inlineStr">
        <is>
          <t xml:space="preserve">   CONTR/USED EPA METHODS// </t>
        </is>
      </c>
      <c r="CK2460" t="inlineStr">
        <is>
          <t>Bentley,R.E., G.A. LeBlanc, T.A. Hollister, and B.H. Sleight III</t>
        </is>
      </c>
      <c r="CL2460" t="n">
        <v>5966.0</v>
      </c>
      <c r="CM2460" t="inlineStr">
        <is>
          <t>Acute Toxicity of 1,3,5,7-Tetranitrooctahydro-1,3, 5,7-Tetrazocine (HMX) to Aquatic Organisms</t>
        </is>
      </c>
      <c r="CN2460" t="inlineStr">
        <is>
          <t>U. S. Army Medical Research and Development Command, Washington, D.C.:23 p.</t>
        </is>
      </c>
      <c r="CO2460" t="n">
        <v>1977.0</v>
      </c>
      <c r="CP2460" t="inlineStr">
        <is>
          <t>Bentley,R.E., G.A. LeBlanc, T.A. Hollister, and B.H. Sleight III (1977). Acute Toxicity of 1,3,5,7-Tetranitrooctahydro-1,3, 5,7-Tetrazocine (HMX) to Aquatic Organisms. U. S. Army Medical Research and Development Command, Washington, D.C., 23 p. ECOREF#:5966</t>
        </is>
      </c>
    </row>
    <row r="2461">
      <c r="A2461" t="n">
        <v>2691410.0</v>
      </c>
      <c r="B2461" t="inlineStr">
        <is>
          <t>Octahydro-1,3,5,7-tetranitro-1,3,5,7-tetrazocine</t>
        </is>
      </c>
      <c r="C2461"/>
      <c r="D2461" t="inlineStr">
        <is>
          <t>Unmeasured</t>
        </is>
      </c>
      <c r="E2461" t="inlineStr">
        <is>
          <t>Not coded</t>
        </is>
      </c>
      <c r="F2461"/>
      <c r="G2461"/>
      <c r="H2461"/>
      <c r="I2461"/>
      <c r="J2461"/>
      <c r="K2461"/>
      <c r="L2461" t="inlineStr">
        <is>
          <t>Pimephales promelas</t>
        </is>
      </c>
      <c r="M2461" t="inlineStr">
        <is>
          <t>Fathead Minnow</t>
        </is>
      </c>
      <c r="N2461" t="inlineStr">
        <is>
          <t>Egg</t>
        </is>
      </c>
      <c r="O2461"/>
      <c r="P2461"/>
      <c r="Q2461"/>
      <c r="R2461"/>
      <c r="S2461"/>
      <c r="T2461"/>
      <c r="U2461"/>
      <c r="V2461" t="inlineStr">
        <is>
          <t>Static</t>
        </is>
      </c>
      <c r="W2461" t="inlineStr">
        <is>
          <t>Fresh water</t>
        </is>
      </c>
      <c r="X2461" t="inlineStr">
        <is>
          <t>Lab</t>
        </is>
      </c>
      <c r="Y2461"/>
      <c r="Z2461" t="inlineStr">
        <is>
          <t>Formulation</t>
        </is>
      </c>
      <c r="AA2461" t="inlineStr">
        <is>
          <t>&gt;</t>
        </is>
      </c>
      <c r="AB2461" t="n">
        <v>32.0</v>
      </c>
      <c r="AC2461"/>
      <c r="AD2461"/>
      <c r="AE2461"/>
      <c r="AF2461"/>
      <c r="AG2461" t="inlineStr">
        <is>
          <t>AI mg/L</t>
        </is>
      </c>
      <c r="AH2461"/>
      <c r="AI2461"/>
      <c r="AJ2461"/>
      <c r="AK2461"/>
      <c r="AL2461"/>
      <c r="AM2461"/>
      <c r="AN2461"/>
      <c r="AO2461"/>
      <c r="AP2461"/>
      <c r="AQ2461"/>
      <c r="AR2461"/>
      <c r="AS2461"/>
      <c r="AT2461"/>
      <c r="AU2461"/>
      <c r="AV2461"/>
      <c r="AW2461"/>
      <c r="AX2461" t="inlineStr">
        <is>
          <t>Mortality</t>
        </is>
      </c>
      <c r="AY2461" t="inlineStr">
        <is>
          <t>Mortality</t>
        </is>
      </c>
      <c r="AZ2461" t="inlineStr">
        <is>
          <t>LC50</t>
        </is>
      </c>
      <c r="BA2461"/>
      <c r="BB2461" t="n">
        <v>4.0</v>
      </c>
      <c r="BC2461"/>
      <c r="BD2461"/>
      <c r="BE2461"/>
      <c r="BF2461"/>
      <c r="BG2461" t="inlineStr">
        <is>
          <t>Day(s)</t>
        </is>
      </c>
      <c r="BH2461"/>
      <c r="BI2461" t="inlineStr">
        <is>
          <t>DTXSID3024237</t>
        </is>
      </c>
      <c r="BJ2461"/>
      <c r="BK2461"/>
      <c r="BL2461"/>
      <c r="BM2461"/>
      <c r="BN2461"/>
      <c r="BO2461"/>
      <c r="BP2461"/>
      <c r="BQ2461"/>
      <c r="BR2461"/>
      <c r="BS2461"/>
      <c r="BT2461" t="inlineStr">
        <is>
          <t>--</t>
        </is>
      </c>
      <c r="BU2461"/>
      <c r="BV2461"/>
      <c r="BW2461"/>
      <c r="BX2461"/>
      <c r="BY2461"/>
      <c r="BZ2461"/>
      <c r="CA2461"/>
      <c r="CB2461"/>
      <c r="CC2461"/>
      <c r="CD2461"/>
      <c r="CE2461"/>
      <c r="CF2461"/>
      <c r="CG2461"/>
      <c r="CH2461"/>
      <c r="CI2461" t="inlineStr">
        <is>
          <t xml:space="preserve"> CONTR/USED EPA METHODS// </t>
        </is>
      </c>
      <c r="CJ2461" t="inlineStr">
        <is>
          <t xml:space="preserve">   CONTR/USED EPA METHODS// </t>
        </is>
      </c>
      <c r="CK2461" t="inlineStr">
        <is>
          <t>Bentley,R.E., G.A. LeBlanc, T.A. Hollister, and B.H. Sleight III</t>
        </is>
      </c>
      <c r="CL2461" t="n">
        <v>5966.0</v>
      </c>
      <c r="CM2461" t="inlineStr">
        <is>
          <t>Acute Toxicity of 1,3,5,7-Tetranitrooctahydro-1,3, 5,7-Tetrazocine (HMX) to Aquatic Organisms</t>
        </is>
      </c>
      <c r="CN2461" t="inlineStr">
        <is>
          <t>U. S. Army Medical Research and Development Command, Washington, D.C.:23 p.</t>
        </is>
      </c>
      <c r="CO2461" t="n">
        <v>1977.0</v>
      </c>
      <c r="CP2461" t="inlineStr">
        <is>
          <t>Bentley,R.E., G.A. LeBlanc, T.A. Hollister, and B.H. Sleight III (1977). Acute Toxicity of 1,3,5,7-Tetranitrooctahydro-1,3, 5,7-Tetrazocine (HMX) to Aquatic Organisms. U. S. Army Medical Research and Development Command, Washington, D.C., 23 p. ECOREF#:5966</t>
        </is>
      </c>
    </row>
    <row r="2462">
      <c r="A2462" t="n">
        <v>2706903.0</v>
      </c>
      <c r="B2462" t="inlineStr">
        <is>
          <t>2,2,3,3,4,4,5,5,5-Nonafluoropentanoic acid</t>
        </is>
      </c>
      <c r="C2462"/>
      <c r="D2462" t="inlineStr">
        <is>
          <t>Measured</t>
        </is>
      </c>
      <c r="E2462" t="inlineStr">
        <is>
          <t>Organization for Economic Cooperation and Development</t>
        </is>
      </c>
      <c r="F2462"/>
      <c r="G2462" t="n">
        <v>97.0</v>
      </c>
      <c r="H2462"/>
      <c r="I2462"/>
      <c r="J2462"/>
      <c r="K2462"/>
      <c r="L2462" t="inlineStr">
        <is>
          <t>Pimephales promelas</t>
        </is>
      </c>
      <c r="M2462" t="inlineStr">
        <is>
          <t>Fathead Minnow</t>
        </is>
      </c>
      <c r="N2462"/>
      <c r="O2462"/>
      <c r="P2462" t="n">
        <v>68.0</v>
      </c>
      <c r="Q2462"/>
      <c r="R2462"/>
      <c r="S2462"/>
      <c r="T2462"/>
      <c r="U2462" t="inlineStr">
        <is>
          <t>Day(s)</t>
        </is>
      </c>
      <c r="V2462" t="inlineStr">
        <is>
          <t>Static</t>
        </is>
      </c>
      <c r="W2462" t="inlineStr">
        <is>
          <t>Fresh water</t>
        </is>
      </c>
      <c r="X2462" t="inlineStr">
        <is>
          <t>Lab</t>
        </is>
      </c>
      <c r="Y2462" t="n">
        <v>5.0</v>
      </c>
      <c r="Z2462" t="inlineStr">
        <is>
          <t>Active ingredient</t>
        </is>
      </c>
      <c r="AA2462"/>
      <c r="AB2462" t="n">
        <v>31.8</v>
      </c>
      <c r="AC2462"/>
      <c r="AD2462" t="n">
        <v>10.3</v>
      </c>
      <c r="AE2462"/>
      <c r="AF2462" t="n">
        <v>98.3</v>
      </c>
      <c r="AG2462" t="inlineStr">
        <is>
          <t>AI mg/L</t>
        </is>
      </c>
      <c r="AH2462"/>
      <c r="AI2462"/>
      <c r="AJ2462"/>
      <c r="AK2462"/>
      <c r="AL2462"/>
      <c r="AM2462"/>
      <c r="AN2462"/>
      <c r="AO2462"/>
      <c r="AP2462"/>
      <c r="AQ2462"/>
      <c r="AR2462"/>
      <c r="AS2462"/>
      <c r="AT2462"/>
      <c r="AU2462"/>
      <c r="AV2462"/>
      <c r="AW2462"/>
      <c r="AX2462" t="inlineStr">
        <is>
          <t>Mortality</t>
        </is>
      </c>
      <c r="AY2462" t="inlineStr">
        <is>
          <t>Mortality</t>
        </is>
      </c>
      <c r="AZ2462" t="inlineStr">
        <is>
          <t>LC50</t>
        </is>
      </c>
      <c r="BA2462"/>
      <c r="BB2462" t="n">
        <v>4.0</v>
      </c>
      <c r="BC2462"/>
      <c r="BD2462"/>
      <c r="BE2462"/>
      <c r="BF2462"/>
      <c r="BG2462" t="inlineStr">
        <is>
          <t>Day(s)</t>
        </is>
      </c>
      <c r="BH2462"/>
      <c r="BI2462" t="inlineStr">
        <is>
          <t>DTXSID6062599</t>
        </is>
      </c>
      <c r="BJ2462" t="inlineStr">
        <is>
          <t>10.1016/j.chemosphere.2011.12.066</t>
        </is>
      </c>
      <c r="BK2462"/>
      <c r="BL2462" t="inlineStr">
        <is>
          <t>Acute</t>
        </is>
      </c>
      <c r="BM2462" t="inlineStr">
        <is>
          <t>OR</t>
        </is>
      </c>
      <c r="BN2462"/>
      <c r="BO2462"/>
      <c r="BP2462"/>
      <c r="BQ2462"/>
      <c r="BR2462"/>
      <c r="BS2462"/>
      <c r="BT2462" t="inlineStr">
        <is>
          <t>--</t>
        </is>
      </c>
      <c r="BU2462"/>
      <c r="BV2462"/>
      <c r="BW2462"/>
      <c r="BX2462"/>
      <c r="BY2462"/>
      <c r="BZ2462"/>
      <c r="CA2462"/>
      <c r="CB2462"/>
      <c r="CC2462"/>
      <c r="CD2462"/>
      <c r="CE2462"/>
      <c r="CF2462"/>
      <c r="CG2462"/>
      <c r="CH2462"/>
      <c r="CI2462"/>
      <c r="CJ2462" t="inlineStr">
        <is>
          <t xml:space="preserve">SOURCE/ECT, SUPERIOR, WI//TMETH/203//MEDIA/ WELL WATER//   </t>
        </is>
      </c>
      <c r="CK2462" t="inlineStr">
        <is>
          <t>Hoke,R.A., L.D. Bouchelle, B.D. Ferrell, and R.C. Buck</t>
        </is>
      </c>
      <c r="CL2462" t="n">
        <v>161077.0</v>
      </c>
      <c r="CM2462" t="inlineStr">
        <is>
          <t>Comparative Acute Freshwater Hazard Assessment and Preliminary PNEC Development for Eight Fluorinated Acids</t>
        </is>
      </c>
      <c r="CN2462" t="inlineStr">
        <is>
          <t>Chemosphere87(7): 725-733</t>
        </is>
      </c>
      <c r="CO2462" t="n">
        <v>2012.0</v>
      </c>
      <c r="CP2462" t="inlineStr">
        <is>
          <t>Hoke,R.A., L.D. Bouchelle, B.D. Ferrell, and R.C. Buck (2012). Comparative Acute Freshwater Hazard Assessment and Preliminary PNEC Development for Eight Fluorinated Acids. Chemosphere, 87, (7), 725-733. doi:10.1016/j.chemosphere.2011.12.066. ECOREF#:161077</t>
        </is>
      </c>
    </row>
    <row r="2463">
      <c r="A2463" t="n">
        <v>2759286.0</v>
      </c>
      <c r="B2463" t="inlineStr">
        <is>
          <t>1-Benzylpiperazine</t>
        </is>
      </c>
      <c r="C2463"/>
      <c r="D2463" t="inlineStr">
        <is>
          <t>Measured</t>
        </is>
      </c>
      <c r="E2463" t="inlineStr">
        <is>
          <t>Not reported</t>
        </is>
      </c>
      <c r="F2463"/>
      <c r="G2463" t="n">
        <v>95.0</v>
      </c>
      <c r="H2463"/>
      <c r="I2463"/>
      <c r="J2463"/>
      <c r="K2463"/>
      <c r="L2463" t="inlineStr">
        <is>
          <t>Pimephales promelas</t>
        </is>
      </c>
      <c r="M2463" t="inlineStr">
        <is>
          <t>Fathead Minnow</t>
        </is>
      </c>
      <c r="N2463"/>
      <c r="O2463"/>
      <c r="P2463"/>
      <c r="Q2463"/>
      <c r="R2463" t="n">
        <v>31.0</v>
      </c>
      <c r="S2463"/>
      <c r="T2463" t="n">
        <v>32.0</v>
      </c>
      <c r="U2463" t="inlineStr">
        <is>
          <t>Day(s)</t>
        </is>
      </c>
      <c r="V2463" t="inlineStr">
        <is>
          <t>Flow-through</t>
        </is>
      </c>
      <c r="W2463" t="inlineStr">
        <is>
          <t>Fresh water</t>
        </is>
      </c>
      <c r="X2463" t="inlineStr">
        <is>
          <t>Lab</t>
        </is>
      </c>
      <c r="Y2463"/>
      <c r="Z2463" t="inlineStr">
        <is>
          <t>Active ingredient</t>
        </is>
      </c>
      <c r="AA2463"/>
      <c r="AB2463" t="n">
        <v>47.4</v>
      </c>
      <c r="AC2463"/>
      <c r="AD2463" t="n">
        <v>44.6</v>
      </c>
      <c r="AE2463"/>
      <c r="AF2463" t="n">
        <v>50.5</v>
      </c>
      <c r="AG2463" t="inlineStr">
        <is>
          <t>AI mg/L</t>
        </is>
      </c>
      <c r="AH2463"/>
      <c r="AI2463"/>
      <c r="AJ2463"/>
      <c r="AK2463"/>
      <c r="AL2463"/>
      <c r="AM2463"/>
      <c r="AN2463"/>
      <c r="AO2463"/>
      <c r="AP2463"/>
      <c r="AQ2463"/>
      <c r="AR2463"/>
      <c r="AS2463"/>
      <c r="AT2463"/>
      <c r="AU2463"/>
      <c r="AV2463"/>
      <c r="AW2463"/>
      <c r="AX2463" t="inlineStr">
        <is>
          <t>Mortality</t>
        </is>
      </c>
      <c r="AY2463" t="inlineStr">
        <is>
          <t>Mortality</t>
        </is>
      </c>
      <c r="AZ2463" t="inlineStr">
        <is>
          <t>LC50</t>
        </is>
      </c>
      <c r="BA2463"/>
      <c r="BB2463" t="n">
        <v>4.0</v>
      </c>
      <c r="BC2463"/>
      <c r="BD2463"/>
      <c r="BE2463"/>
      <c r="BF2463"/>
      <c r="BG2463" t="inlineStr">
        <is>
          <t>Day(s)</t>
        </is>
      </c>
      <c r="BH2463"/>
      <c r="BI2463" t="inlineStr">
        <is>
          <t>DTXSID0022197</t>
        </is>
      </c>
      <c r="BJ2463"/>
      <c r="BK2463"/>
      <c r="BL2463" t="inlineStr">
        <is>
          <t>Acute</t>
        </is>
      </c>
      <c r="BM2463"/>
      <c r="BN2463"/>
      <c r="BO2463"/>
      <c r="BP2463"/>
      <c r="BQ2463"/>
      <c r="BR2463"/>
      <c r="BS2463"/>
      <c r="BT2463" t="inlineStr">
        <is>
          <t>--</t>
        </is>
      </c>
      <c r="BU2463"/>
      <c r="BV2463"/>
      <c r="BW2463"/>
      <c r="BX2463"/>
      <c r="BY2463"/>
      <c r="BZ2463"/>
      <c r="CA2463"/>
      <c r="CB2463"/>
      <c r="CC2463"/>
      <c r="CD2463"/>
      <c r="CE2463"/>
      <c r="CF2463"/>
      <c r="CG2463"/>
      <c r="CH2463"/>
      <c r="CI2463"/>
      <c r="CJ2463" t="inlineStr">
        <is>
          <t xml:space="preserve">SOURCE/FROM US EPA ENVIRONMENTAL RESEARCH LABORATORY-DULUTH AND THE UNIVERSITY OF WISCONSIN-SUPERIOR CAMPUS//MEDIA/LAKE SUPERIOR WATER OR DECHLORINATED WATER//   </t>
        </is>
      </c>
      <c r="CK2463" t="inlineStr">
        <is>
          <t>Geiger,D.L., S.H. Poirier, L.T. Brooke, and D.J. Call</t>
        </is>
      </c>
      <c r="CL2463" t="n">
        <v>12858.0</v>
      </c>
      <c r="CM2463" t="inlineStr">
        <is>
          <t>Acute Toxicities of Organic Chemicals to Fathead Minnows (Pimephales promelas) Volume III</t>
        </is>
      </c>
      <c r="CN2463" t="inlineStr">
        <is>
          <t>Center for Lake Superior Environmental Studies, University of Wisconsin, Superior, WI:328 p.</t>
        </is>
      </c>
      <c r="CO2463" t="n">
        <v>1986.0</v>
      </c>
      <c r="CP2463" t="inlineStr">
        <is>
          <t>Geiger,D.L., S.H. Poirier, L.T. Brooke, and D.J. Call (1986). Acute Toxicities of Organic Chemicals to Fathead Minnows (Pimephales promelas) Volume III. Center for Lake Superior Environmental Studies, University of Wisconsin, Superior, WI, 328 p. ECOREF#:12858</t>
        </is>
      </c>
    </row>
    <row r="2464">
      <c r="A2464" t="n">
        <v>2764729.0</v>
      </c>
      <c r="B2464" t="inlineStr">
        <is>
          <t>6,7-Dihydrodipyrido (1,2-a:2',1'-c)pyrazinediium</t>
        </is>
      </c>
      <c r="C2464"/>
      <c r="D2464" t="inlineStr">
        <is>
          <t>Unmeasured</t>
        </is>
      </c>
      <c r="E2464" t="inlineStr">
        <is>
          <t>Not coded</t>
        </is>
      </c>
      <c r="F2464"/>
      <c r="G2464"/>
      <c r="H2464"/>
      <c r="I2464"/>
      <c r="J2464"/>
      <c r="K2464"/>
      <c r="L2464" t="inlineStr">
        <is>
          <t>Pimephales promelas</t>
        </is>
      </c>
      <c r="M2464" t="inlineStr">
        <is>
          <t>Fathead Minnow</t>
        </is>
      </c>
      <c r="N2464"/>
      <c r="O2464"/>
      <c r="P2464"/>
      <c r="Q2464"/>
      <c r="R2464"/>
      <c r="S2464"/>
      <c r="T2464"/>
      <c r="U2464"/>
      <c r="V2464" t="inlineStr">
        <is>
          <t>Aquatic, unspecified</t>
        </is>
      </c>
      <c r="W2464" t="inlineStr">
        <is>
          <t>Fresh water</t>
        </is>
      </c>
      <c r="X2464" t="inlineStr">
        <is>
          <t>Lab</t>
        </is>
      </c>
      <c r="Y2464"/>
      <c r="Z2464" t="inlineStr">
        <is>
          <t>Formulation</t>
        </is>
      </c>
      <c r="AA2464"/>
      <c r="AB2464" t="n">
        <v>14.0</v>
      </c>
      <c r="AC2464"/>
      <c r="AD2464"/>
      <c r="AE2464"/>
      <c r="AF2464"/>
      <c r="AG2464" t="inlineStr">
        <is>
          <t>AI mg/L</t>
        </is>
      </c>
      <c r="AH2464"/>
      <c r="AI2464"/>
      <c r="AJ2464"/>
      <c r="AK2464"/>
      <c r="AL2464"/>
      <c r="AM2464"/>
      <c r="AN2464"/>
      <c r="AO2464"/>
      <c r="AP2464"/>
      <c r="AQ2464"/>
      <c r="AR2464"/>
      <c r="AS2464"/>
      <c r="AT2464"/>
      <c r="AU2464"/>
      <c r="AV2464"/>
      <c r="AW2464"/>
      <c r="AX2464" t="inlineStr">
        <is>
          <t>Mortality</t>
        </is>
      </c>
      <c r="AY2464" t="inlineStr">
        <is>
          <t>Mortality</t>
        </is>
      </c>
      <c r="AZ2464" t="inlineStr">
        <is>
          <t>LC50</t>
        </is>
      </c>
      <c r="BA2464"/>
      <c r="BB2464" t="n">
        <v>4.0</v>
      </c>
      <c r="BC2464"/>
      <c r="BD2464"/>
      <c r="BE2464"/>
      <c r="BF2464"/>
      <c r="BG2464" t="inlineStr">
        <is>
          <t>Day(s)</t>
        </is>
      </c>
      <c r="BH2464"/>
      <c r="BI2464" t="inlineStr">
        <is>
          <t>DTXSID6034554</t>
        </is>
      </c>
      <c r="BJ2464"/>
      <c r="BK2464"/>
      <c r="BL2464"/>
      <c r="BM2464"/>
      <c r="BN2464"/>
      <c r="BO2464"/>
      <c r="BP2464"/>
      <c r="BQ2464"/>
      <c r="BR2464"/>
      <c r="BS2464"/>
      <c r="BT2464" t="inlineStr">
        <is>
          <t>--</t>
        </is>
      </c>
      <c r="BU2464"/>
      <c r="BV2464"/>
      <c r="BW2464"/>
      <c r="BX2464"/>
      <c r="BY2464"/>
      <c r="BZ2464"/>
      <c r="CA2464"/>
      <c r="CB2464"/>
      <c r="CC2464"/>
      <c r="CD2464"/>
      <c r="CE2464"/>
      <c r="CF2464"/>
      <c r="CG2464"/>
      <c r="CH2464"/>
      <c r="CI2464"/>
      <c r="CJ2464"/>
      <c r="CK2464" t="inlineStr">
        <is>
          <t>Mayer,F.L.,Jr.</t>
        </is>
      </c>
      <c r="CL2464" t="n">
        <v>70421.0</v>
      </c>
      <c r="CM2464" t="inlineStr">
        <is>
          <t>Pesticides as Pollutants</t>
        </is>
      </c>
      <c r="CN2464" t="inlineStr">
        <is>
          <t>In: B.G.Liptak (Ed.), Environmental Engineer's Handbook, Chilton Book Co., Radnor, PA:405-418</t>
        </is>
      </c>
      <c r="CO2464" t="n">
        <v>1974.0</v>
      </c>
      <c r="CP2464" t="inlineStr">
        <is>
          <t>Mayer,F.L.,Jr. (1974). Pesticides as Pollutants. In: B.G.Liptak (Ed.), Environmental Engineer's Handbook, Chilton Book Co., Radnor, PA, 405-418. ECOREF#:70421</t>
        </is>
      </c>
    </row>
    <row r="2465">
      <c r="A2465" t="n">
        <v>2787919.0</v>
      </c>
      <c r="B2465" t="inlineStr">
        <is>
          <t>3,7-bis(Diethylamino)-1-ethoxyphenoxazin-5-ium, Chloride</t>
        </is>
      </c>
      <c r="C2465"/>
      <c r="D2465" t="inlineStr">
        <is>
          <t>Unmeasured</t>
        </is>
      </c>
      <c r="E2465" t="inlineStr">
        <is>
          <t>Not coded</t>
        </is>
      </c>
      <c r="F2465"/>
      <c r="G2465"/>
      <c r="H2465"/>
      <c r="I2465"/>
      <c r="J2465"/>
      <c r="K2465"/>
      <c r="L2465" t="inlineStr">
        <is>
          <t>Pimephales promelas</t>
        </is>
      </c>
      <c r="M2465" t="inlineStr">
        <is>
          <t>Fathead Minnow</t>
        </is>
      </c>
      <c r="N2465"/>
      <c r="O2465"/>
      <c r="P2465"/>
      <c r="Q2465"/>
      <c r="R2465"/>
      <c r="S2465"/>
      <c r="T2465"/>
      <c r="U2465"/>
      <c r="V2465" t="inlineStr">
        <is>
          <t>Static</t>
        </is>
      </c>
      <c r="W2465" t="inlineStr">
        <is>
          <t>Fresh water</t>
        </is>
      </c>
      <c r="X2465" t="inlineStr">
        <is>
          <t>Lab</t>
        </is>
      </c>
      <c r="Y2465"/>
      <c r="Z2465" t="inlineStr">
        <is>
          <t>Formulation</t>
        </is>
      </c>
      <c r="AA2465"/>
      <c r="AB2465" t="n">
        <v>4.0</v>
      </c>
      <c r="AC2465"/>
      <c r="AD2465"/>
      <c r="AE2465"/>
      <c r="AF2465"/>
      <c r="AG2465" t="inlineStr">
        <is>
          <t>AI mg/L</t>
        </is>
      </c>
      <c r="AH2465"/>
      <c r="AI2465"/>
      <c r="AJ2465"/>
      <c r="AK2465"/>
      <c r="AL2465"/>
      <c r="AM2465"/>
      <c r="AN2465"/>
      <c r="AO2465"/>
      <c r="AP2465"/>
      <c r="AQ2465"/>
      <c r="AR2465"/>
      <c r="AS2465"/>
      <c r="AT2465"/>
      <c r="AU2465"/>
      <c r="AV2465"/>
      <c r="AW2465"/>
      <c r="AX2465" t="inlineStr">
        <is>
          <t>Mortality</t>
        </is>
      </c>
      <c r="AY2465" t="inlineStr">
        <is>
          <t>Mortality</t>
        </is>
      </c>
      <c r="AZ2465" t="inlineStr">
        <is>
          <t>LC50</t>
        </is>
      </c>
      <c r="BA2465"/>
      <c r="BB2465" t="n">
        <v>4.0</v>
      </c>
      <c r="BC2465"/>
      <c r="BD2465"/>
      <c r="BE2465"/>
      <c r="BF2465"/>
      <c r="BG2465" t="inlineStr">
        <is>
          <t>Day(s)</t>
        </is>
      </c>
      <c r="BH2465"/>
      <c r="BI2465" t="inlineStr">
        <is>
          <t>DTXSID00950556</t>
        </is>
      </c>
      <c r="BJ2465"/>
      <c r="BK2465"/>
      <c r="BL2465"/>
      <c r="BM2465"/>
      <c r="BN2465"/>
      <c r="BO2465"/>
      <c r="BP2465"/>
      <c r="BQ2465"/>
      <c r="BR2465"/>
      <c r="BS2465"/>
      <c r="BT2465" t="inlineStr">
        <is>
          <t>--</t>
        </is>
      </c>
      <c r="BU2465"/>
      <c r="BV2465"/>
      <c r="BW2465"/>
      <c r="BX2465"/>
      <c r="BY2465"/>
      <c r="BZ2465"/>
      <c r="CA2465"/>
      <c r="CB2465"/>
      <c r="CC2465"/>
      <c r="CD2465"/>
      <c r="CE2465"/>
      <c r="CF2465"/>
      <c r="CG2465"/>
      <c r="CH2465"/>
      <c r="CI2465" t="inlineStr">
        <is>
          <t xml:space="preserve"> AERATION 5 MINUTES AFTER 48 H OF TESTING// CONTR/&lt;= 10 % MORT, FOLLOWED STANDARD METHODS// </t>
        </is>
      </c>
      <c r="CJ2465" t="inlineStr">
        <is>
          <t xml:space="preserve">   AERATION 5 MINUTES AFTER 48 H OF TESTING// CONTR/&lt;= 10 % MORT, FOLLOWED STANDARD METHODS// </t>
        </is>
      </c>
      <c r="CK2465" t="inlineStr">
        <is>
          <t>Little,L.W., J.C. Lamb III, M.A. Chillingworth, and W.B. Durkin</t>
        </is>
      </c>
      <c r="CL2465" t="n">
        <v>5789.0</v>
      </c>
      <c r="CM2465" t="inlineStr">
        <is>
          <t>Acute Toxicity of Selected Commercial Dyes to the Fathead Minnow and Evaluation of Biological Treatment for Reduction of Toxicity</t>
        </is>
      </c>
      <c r="CN2465" t="inlineStr">
        <is>
          <t>In: Proceedings of the 29th Industrial Waste Conference, Lafayette, IN:524-534</t>
        </is>
      </c>
      <c r="CO2465" t="n">
        <v>1974.0</v>
      </c>
      <c r="CP2465" t="inlineStr">
        <is>
          <t>Little,L.W., J.C. Lamb III, M.A. Chillingworth, and W.B. Durkin (1974). Acute Toxicity of Selected Commercial Dyes to the Fathead Minnow and Evaluation of Biological Treatment for Reduction of Toxicity. In: Proceedings of the 29th Industrial Waste Conference, Lafayette, IN, 524-534. ECOREF#:5789</t>
        </is>
      </c>
    </row>
    <row r="2466">
      <c r="A2466" t="n">
        <v>2787919.0</v>
      </c>
      <c r="B2466" t="inlineStr">
        <is>
          <t>3,7-bis(Diethylamino)-1-ethoxyphenoxazin-5-ium, Chloride</t>
        </is>
      </c>
      <c r="C2466"/>
      <c r="D2466" t="inlineStr">
        <is>
          <t>Unmeasured</t>
        </is>
      </c>
      <c r="E2466" t="inlineStr">
        <is>
          <t>Not coded</t>
        </is>
      </c>
      <c r="F2466"/>
      <c r="G2466" t="n">
        <v>15.0</v>
      </c>
      <c r="H2466"/>
      <c r="I2466"/>
      <c r="J2466"/>
      <c r="K2466"/>
      <c r="L2466" t="inlineStr">
        <is>
          <t>Pimephales promelas</t>
        </is>
      </c>
      <c r="M2466" t="inlineStr">
        <is>
          <t>Fathead Minnow</t>
        </is>
      </c>
      <c r="N2466"/>
      <c r="O2466"/>
      <c r="P2466"/>
      <c r="Q2466"/>
      <c r="R2466"/>
      <c r="S2466"/>
      <c r="T2466"/>
      <c r="U2466"/>
      <c r="V2466" t="inlineStr">
        <is>
          <t>Static</t>
        </is>
      </c>
      <c r="W2466" t="inlineStr">
        <is>
          <t>Fresh water</t>
        </is>
      </c>
      <c r="X2466" t="inlineStr">
        <is>
          <t>Lab</t>
        </is>
      </c>
      <c r="Y2466"/>
      <c r="Z2466" t="inlineStr">
        <is>
          <t>Formulation</t>
        </is>
      </c>
      <c r="AA2466"/>
      <c r="AB2466" t="n">
        <v>4.0</v>
      </c>
      <c r="AC2466"/>
      <c r="AD2466"/>
      <c r="AE2466"/>
      <c r="AF2466"/>
      <c r="AG2466" t="inlineStr">
        <is>
          <t>AI mg/L</t>
        </is>
      </c>
      <c r="AH2466"/>
      <c r="AI2466"/>
      <c r="AJ2466"/>
      <c r="AK2466"/>
      <c r="AL2466"/>
      <c r="AM2466"/>
      <c r="AN2466"/>
      <c r="AO2466"/>
      <c r="AP2466"/>
      <c r="AQ2466"/>
      <c r="AR2466"/>
      <c r="AS2466"/>
      <c r="AT2466"/>
      <c r="AU2466"/>
      <c r="AV2466"/>
      <c r="AW2466"/>
      <c r="AX2466" t="inlineStr">
        <is>
          <t>Mortality</t>
        </is>
      </c>
      <c r="AY2466" t="inlineStr">
        <is>
          <t>Mortality</t>
        </is>
      </c>
      <c r="AZ2466" t="inlineStr">
        <is>
          <t>LC50</t>
        </is>
      </c>
      <c r="BA2466"/>
      <c r="BB2466" t="n">
        <v>4.0</v>
      </c>
      <c r="BC2466"/>
      <c r="BD2466"/>
      <c r="BE2466"/>
      <c r="BF2466"/>
      <c r="BG2466" t="inlineStr">
        <is>
          <t>Day(s)</t>
        </is>
      </c>
      <c r="BH2466" t="inlineStr">
        <is>
          <t>Active ingredient</t>
        </is>
      </c>
      <c r="BI2466" t="inlineStr">
        <is>
          <t>DTXSID00950556</t>
        </is>
      </c>
      <c r="BJ2466"/>
      <c r="BK2466"/>
      <c r="BL2466"/>
      <c r="BM2466"/>
      <c r="BN2466"/>
      <c r="BO2466"/>
      <c r="BP2466"/>
      <c r="BQ2466"/>
      <c r="BR2466"/>
      <c r="BS2466"/>
      <c r="BT2466" t="inlineStr">
        <is>
          <t>--</t>
        </is>
      </c>
      <c r="BU2466"/>
      <c r="BV2466"/>
      <c r="BW2466"/>
      <c r="BX2466"/>
      <c r="BY2466"/>
      <c r="BZ2466"/>
      <c r="CA2466"/>
      <c r="CB2466"/>
      <c r="CC2466"/>
      <c r="CD2466"/>
      <c r="CE2466"/>
      <c r="CF2466"/>
      <c r="CG2466"/>
      <c r="CH2466"/>
      <c r="CI2466" t="inlineStr">
        <is>
          <t xml:space="preserve"> LIFESTG/4.13(3.2-5.7) CM// </t>
        </is>
      </c>
      <c r="CJ2466" t="inlineStr">
        <is>
          <t xml:space="preserve">   LIFESTG/4.13(3.2-5.7) CM// </t>
        </is>
      </c>
      <c r="CK2466" t="inlineStr">
        <is>
          <t>Little,L.W., and J.C. Lamb III</t>
        </is>
      </c>
      <c r="CL2466" t="n">
        <v>6969.0</v>
      </c>
      <c r="CM2466" t="inlineStr">
        <is>
          <t>Acute Toxicity of 46 Selected Dyes to the Fathead Minnow, Pimephales promelas</t>
        </is>
      </c>
      <c r="CN2466" t="inlineStr">
        <is>
          <t>Dyes and the Environment - Reports on Selected Dyes and Their Effects, American Dye Manufacturers Institute:123 p.</t>
        </is>
      </c>
      <c r="CO2466" t="n">
        <v>1973.0</v>
      </c>
      <c r="CP2466" t="inlineStr">
        <is>
          <t>Little,L.W., and J.C. Lamb III (1973). Acute Toxicity of 46 Selected Dyes to the Fathead Minnow, Pimephales promelas. Dyes and the Environment - Reports on Selected Dyes and Their Effects, American Dye Manufacturers Institute, 123 p. ECOREF#:6969</t>
        </is>
      </c>
    </row>
    <row r="2467">
      <c r="A2467" t="n">
        <v>2795393.0</v>
      </c>
      <c r="B2467" t="inlineStr">
        <is>
          <t>1,1,2,2,3,3,4,4,5,5,6,6,7,7,8,8,8-Heptadecafluoro-1-octanesulfonic acid potassium salt</t>
        </is>
      </c>
      <c r="C2467"/>
      <c r="D2467" t="inlineStr">
        <is>
          <t>Unmeasured</t>
        </is>
      </c>
      <c r="E2467" t="inlineStr">
        <is>
          <t>United States Environmental Protection Agency</t>
        </is>
      </c>
      <c r="F2467"/>
      <c r="G2467"/>
      <c r="H2467"/>
      <c r="I2467"/>
      <c r="J2467"/>
      <c r="K2467"/>
      <c r="L2467" t="inlineStr">
        <is>
          <t>Pimephales promelas</t>
        </is>
      </c>
      <c r="M2467" t="inlineStr">
        <is>
          <t>Fathead Minnow</t>
        </is>
      </c>
      <c r="N2467"/>
      <c r="O2467"/>
      <c r="P2467"/>
      <c r="Q2467"/>
      <c r="R2467"/>
      <c r="S2467"/>
      <c r="T2467"/>
      <c r="U2467"/>
      <c r="V2467" t="inlineStr">
        <is>
          <t>Static</t>
        </is>
      </c>
      <c r="W2467" t="inlineStr">
        <is>
          <t>Fresh water</t>
        </is>
      </c>
      <c r="X2467" t="inlineStr">
        <is>
          <t>Lab</t>
        </is>
      </c>
      <c r="Y2467"/>
      <c r="Z2467" t="inlineStr">
        <is>
          <t>Formulation</t>
        </is>
      </c>
      <c r="AA2467"/>
      <c r="AB2467" t="n">
        <v>37.6</v>
      </c>
      <c r="AC2467"/>
      <c r="AD2467" t="n">
        <v>28.4</v>
      </c>
      <c r="AE2467"/>
      <c r="AF2467" t="n">
        <v>50.2</v>
      </c>
      <c r="AG2467" t="inlineStr">
        <is>
          <t>AI mg/L</t>
        </is>
      </c>
      <c r="AH2467"/>
      <c r="AI2467"/>
      <c r="AJ2467"/>
      <c r="AK2467"/>
      <c r="AL2467"/>
      <c r="AM2467"/>
      <c r="AN2467"/>
      <c r="AO2467"/>
      <c r="AP2467"/>
      <c r="AQ2467"/>
      <c r="AR2467"/>
      <c r="AS2467"/>
      <c r="AT2467"/>
      <c r="AU2467"/>
      <c r="AV2467"/>
      <c r="AW2467"/>
      <c r="AX2467" t="inlineStr">
        <is>
          <t>Mortality</t>
        </is>
      </c>
      <c r="AY2467" t="inlineStr">
        <is>
          <t>Mortality</t>
        </is>
      </c>
      <c r="AZ2467" t="inlineStr">
        <is>
          <t>LC50</t>
        </is>
      </c>
      <c r="BA2467"/>
      <c r="BB2467" t="n">
        <v>4.0</v>
      </c>
      <c r="BC2467"/>
      <c r="BD2467"/>
      <c r="BE2467"/>
      <c r="BF2467"/>
      <c r="BG2467" t="inlineStr">
        <is>
          <t>Day(s)</t>
        </is>
      </c>
      <c r="BH2467" t="inlineStr">
        <is>
          <t>Powder</t>
        </is>
      </c>
      <c r="BI2467" t="inlineStr">
        <is>
          <t>DTXSID8037706</t>
        </is>
      </c>
      <c r="BJ2467"/>
      <c r="BK2467"/>
      <c r="BL2467" t="inlineStr">
        <is>
          <t>Acute</t>
        </is>
      </c>
      <c r="BM2467"/>
      <c r="BN2467"/>
      <c r="BO2467"/>
      <c r="BP2467"/>
      <c r="BQ2467"/>
      <c r="BR2467"/>
      <c r="BS2467"/>
      <c r="BT2467" t="inlineStr">
        <is>
          <t>--</t>
        </is>
      </c>
      <c r="BU2467"/>
      <c r="BV2467"/>
      <c r="BW2467"/>
      <c r="BX2467"/>
      <c r="BY2467"/>
      <c r="BZ2467"/>
      <c r="CA2467"/>
      <c r="CB2467"/>
      <c r="CC2467"/>
      <c r="CD2467"/>
      <c r="CE2467"/>
      <c r="CF2467"/>
      <c r="CG2467"/>
      <c r="CH2467"/>
      <c r="CI2467"/>
      <c r="CJ2467" t="inlineStr">
        <is>
          <t xml:space="preserve">SOURCE/DENNIS FENDER FISH HATCHERY, BALTIC, OHIO//TMETH/USEPA (1975) 660/3-75-009//MEDIA/CARBON-FILTERED WELL WATER//   </t>
        </is>
      </c>
      <c r="CK2467" t="inlineStr">
        <is>
          <t>3M Co.</t>
        </is>
      </c>
      <c r="CL2467" t="n">
        <v>186121.0</v>
      </c>
      <c r="CM2467" t="inlineStr">
        <is>
          <t>Information on Perfluorooctane Sulfonates: Post-1975 Studies Pertaining to Environmental Effects, Fate &amp; Transport, and Health Effects, W/Attchmnts &amp; Cvr Ltr Dtd 050400 [FC-95 DATA]</t>
        </is>
      </c>
      <c r="CN2467" t="inlineStr">
        <is>
          <t>EPA/OTS:</t>
        </is>
      </c>
      <c r="CO2467" t="n">
        <v>2000.0</v>
      </c>
      <c r="CP2467" t="inlineStr">
        <is>
          <t>3M Co. (2000). Information on Perfluorooctane Sulfonates: Post-1975 Studies Pertaining to Environmental Effects, Fate &amp; Transport, and Health Effects, W/Attchmnts &amp; Cvr Ltr Dtd 050400 [FC-95 DATA]. EPA/OTS, ECOREF#:186121</t>
        </is>
      </c>
    </row>
    <row r="2468">
      <c r="A2468" t="n">
        <v>2795393.0</v>
      </c>
      <c r="B2468" t="inlineStr">
        <is>
          <t>1,1,2,2,3,3,4,4,5,5,6,6,7,7,8,8,8-Heptadecafluoro-1-octanesulfonic acid potassium salt</t>
        </is>
      </c>
      <c r="C2468"/>
      <c r="D2468" t="inlineStr">
        <is>
          <t>Unmeasured</t>
        </is>
      </c>
      <c r="E2468" t="inlineStr">
        <is>
          <t>United States Environmental Protection Agency</t>
        </is>
      </c>
      <c r="F2468"/>
      <c r="G2468"/>
      <c r="H2468"/>
      <c r="I2468"/>
      <c r="J2468"/>
      <c r="K2468"/>
      <c r="L2468" t="inlineStr">
        <is>
          <t>Pimephales promelas</t>
        </is>
      </c>
      <c r="M2468" t="inlineStr">
        <is>
          <t>Fathead Minnow</t>
        </is>
      </c>
      <c r="N2468"/>
      <c r="O2468"/>
      <c r="P2468"/>
      <c r="Q2468"/>
      <c r="R2468"/>
      <c r="S2468"/>
      <c r="T2468"/>
      <c r="U2468"/>
      <c r="V2468" t="inlineStr">
        <is>
          <t>Static</t>
        </is>
      </c>
      <c r="W2468" t="inlineStr">
        <is>
          <t>Fresh water</t>
        </is>
      </c>
      <c r="X2468" t="inlineStr">
        <is>
          <t>Lab</t>
        </is>
      </c>
      <c r="Y2468"/>
      <c r="Z2468" t="inlineStr">
        <is>
          <t>Formulation</t>
        </is>
      </c>
      <c r="AA2468"/>
      <c r="AB2468" t="n">
        <v>51.0</v>
      </c>
      <c r="AC2468"/>
      <c r="AD2468" t="n">
        <v>46.0</v>
      </c>
      <c r="AE2468"/>
      <c r="AF2468" t="n">
        <v>56.0</v>
      </c>
      <c r="AG2468" t="inlineStr">
        <is>
          <t>AI mg/L</t>
        </is>
      </c>
      <c r="AH2468"/>
      <c r="AI2468"/>
      <c r="AJ2468"/>
      <c r="AK2468"/>
      <c r="AL2468"/>
      <c r="AM2468"/>
      <c r="AN2468"/>
      <c r="AO2468"/>
      <c r="AP2468"/>
      <c r="AQ2468"/>
      <c r="AR2468"/>
      <c r="AS2468"/>
      <c r="AT2468"/>
      <c r="AU2468"/>
      <c r="AV2468"/>
      <c r="AW2468"/>
      <c r="AX2468" t="inlineStr">
        <is>
          <t>Mortality</t>
        </is>
      </c>
      <c r="AY2468" t="inlineStr">
        <is>
          <t>Mortality</t>
        </is>
      </c>
      <c r="AZ2468" t="inlineStr">
        <is>
          <t>LC50</t>
        </is>
      </c>
      <c r="BA2468"/>
      <c r="BB2468" t="n">
        <v>4.0</v>
      </c>
      <c r="BC2468"/>
      <c r="BD2468"/>
      <c r="BE2468"/>
      <c r="BF2468"/>
      <c r="BG2468" t="inlineStr">
        <is>
          <t>Day(s)</t>
        </is>
      </c>
      <c r="BH2468" t="inlineStr">
        <is>
          <t>Powder</t>
        </is>
      </c>
      <c r="BI2468" t="inlineStr">
        <is>
          <t>DTXSID8037706</t>
        </is>
      </c>
      <c r="BJ2468"/>
      <c r="BK2468"/>
      <c r="BL2468" t="inlineStr">
        <is>
          <t>Acute</t>
        </is>
      </c>
      <c r="BM2468"/>
      <c r="BN2468"/>
      <c r="BO2468"/>
      <c r="BP2468"/>
      <c r="BQ2468"/>
      <c r="BR2468"/>
      <c r="BS2468"/>
      <c r="BT2468" t="inlineStr">
        <is>
          <t>--</t>
        </is>
      </c>
      <c r="BU2468"/>
      <c r="BV2468"/>
      <c r="BW2468"/>
      <c r="BX2468"/>
      <c r="BY2468"/>
      <c r="BZ2468"/>
      <c r="CA2468"/>
      <c r="CB2468"/>
      <c r="CC2468"/>
      <c r="CD2468"/>
      <c r="CE2468"/>
      <c r="CF2468"/>
      <c r="CG2468"/>
      <c r="CH2468"/>
      <c r="CI2468"/>
      <c r="CJ2468" t="inlineStr">
        <is>
          <t xml:space="preserve">SOURCE/DENNIS FENDER FISH HATCHERY, BALTIC, OHIO//TMETH/USEPA (1975) 660/3-75-009//MEDIA/CARBON-FILTERED WELL WATER//   </t>
        </is>
      </c>
      <c r="CK2468" t="inlineStr">
        <is>
          <t>3M Co.</t>
        </is>
      </c>
      <c r="CL2468" t="n">
        <v>186121.0</v>
      </c>
      <c r="CM2468" t="inlineStr">
        <is>
          <t>Information on Perfluorooctane Sulfonates: Post-1975 Studies Pertaining to Environmental Effects, Fate &amp; Transport, and Health Effects, W/Attchmnts &amp; Cvr Ltr Dtd 050400 [FC-95 DATA]</t>
        </is>
      </c>
      <c r="CN2468" t="inlineStr">
        <is>
          <t>EPA/OTS:</t>
        </is>
      </c>
      <c r="CO2468" t="n">
        <v>2000.0</v>
      </c>
      <c r="CP2468" t="inlineStr">
        <is>
          <t>3M Co. (2000). Information on Perfluorooctane Sulfonates: Post-1975 Studies Pertaining to Environmental Effects, Fate &amp; Transport, and Health Effects, W/Attchmnts &amp; Cvr Ltr Dtd 050400 [FC-95 DATA]. EPA/OTS, ECOREF#:186121</t>
        </is>
      </c>
    </row>
    <row r="2469">
      <c r="A2469" t="n">
        <v>2795393.0</v>
      </c>
      <c r="B2469" t="inlineStr">
        <is>
          <t>1,1,2,2,3,3,4,4,5,5,6,6,7,7,8,8,8-Heptadecafluoro-1-octanesulfonic acid potassium salt</t>
        </is>
      </c>
      <c r="C2469"/>
      <c r="D2469" t="inlineStr">
        <is>
          <t>Measured</t>
        </is>
      </c>
      <c r="E2469" t="inlineStr">
        <is>
          <t>OECD, USEPA and ASTM methods</t>
        </is>
      </c>
      <c r="F2469"/>
      <c r="G2469" t="n">
        <v>90.49</v>
      </c>
      <c r="H2469"/>
      <c r="I2469"/>
      <c r="J2469"/>
      <c r="K2469"/>
      <c r="L2469" t="inlineStr">
        <is>
          <t>Pimephales promelas</t>
        </is>
      </c>
      <c r="M2469" t="inlineStr">
        <is>
          <t>Fathead Minnow</t>
        </is>
      </c>
      <c r="N2469" t="inlineStr">
        <is>
          <t>Juvenile</t>
        </is>
      </c>
      <c r="O2469" t="inlineStr">
        <is>
          <t>&gt;=</t>
        </is>
      </c>
      <c r="P2469" t="n">
        <v>126.0</v>
      </c>
      <c r="Q2469"/>
      <c r="R2469"/>
      <c r="S2469"/>
      <c r="T2469"/>
      <c r="U2469" t="inlineStr">
        <is>
          <t>Day(s)</t>
        </is>
      </c>
      <c r="V2469" t="inlineStr">
        <is>
          <t>Static</t>
        </is>
      </c>
      <c r="W2469" t="inlineStr">
        <is>
          <t>Fresh water</t>
        </is>
      </c>
      <c r="X2469" t="inlineStr">
        <is>
          <t>Lab</t>
        </is>
      </c>
      <c r="Y2469" t="n">
        <v>6.0</v>
      </c>
      <c r="Z2469" t="inlineStr">
        <is>
          <t>Active ingredient</t>
        </is>
      </c>
      <c r="AA2469"/>
      <c r="AB2469" t="n">
        <v>9.5</v>
      </c>
      <c r="AC2469"/>
      <c r="AD2469" t="n">
        <v>8.0</v>
      </c>
      <c r="AE2469"/>
      <c r="AF2469" t="n">
        <v>11.0</v>
      </c>
      <c r="AG2469" t="inlineStr">
        <is>
          <t>AI mg/L</t>
        </is>
      </c>
      <c r="AH2469"/>
      <c r="AI2469"/>
      <c r="AJ2469"/>
      <c r="AK2469"/>
      <c r="AL2469"/>
      <c r="AM2469"/>
      <c r="AN2469"/>
      <c r="AO2469"/>
      <c r="AP2469"/>
      <c r="AQ2469"/>
      <c r="AR2469"/>
      <c r="AS2469"/>
      <c r="AT2469"/>
      <c r="AU2469"/>
      <c r="AV2469"/>
      <c r="AW2469"/>
      <c r="AX2469" t="inlineStr">
        <is>
          <t>Mortality</t>
        </is>
      </c>
      <c r="AY2469" t="inlineStr">
        <is>
          <t>Mortality</t>
        </is>
      </c>
      <c r="AZ2469" t="inlineStr">
        <is>
          <t>LC50</t>
        </is>
      </c>
      <c r="BA2469"/>
      <c r="BB2469" t="n">
        <v>4.0</v>
      </c>
      <c r="BC2469"/>
      <c r="BD2469"/>
      <c r="BE2469"/>
      <c r="BF2469"/>
      <c r="BG2469" t="inlineStr">
        <is>
          <t>Day(s)</t>
        </is>
      </c>
      <c r="BH2469" t="inlineStr">
        <is>
          <t>Powder</t>
        </is>
      </c>
      <c r="BI2469" t="inlineStr">
        <is>
          <t>DTXSID8037706</t>
        </is>
      </c>
      <c r="BJ2469"/>
      <c r="BK2469"/>
      <c r="BL2469" t="inlineStr">
        <is>
          <t>Acute</t>
        </is>
      </c>
      <c r="BM2469"/>
      <c r="BN2469"/>
      <c r="BO2469"/>
      <c r="BP2469"/>
      <c r="BQ2469"/>
      <c r="BR2469"/>
      <c r="BS2469"/>
      <c r="BT2469" t="inlineStr">
        <is>
          <t>--</t>
        </is>
      </c>
      <c r="BU2469"/>
      <c r="BV2469"/>
      <c r="BW2469"/>
      <c r="BX2469"/>
      <c r="BY2469"/>
      <c r="BZ2469"/>
      <c r="CA2469"/>
      <c r="CB2469"/>
      <c r="CC2469"/>
      <c r="CD2469"/>
      <c r="CE2469"/>
      <c r="CF2469"/>
      <c r="CG2469"/>
      <c r="CH2469"/>
      <c r="CI2469" t="inlineStr">
        <is>
          <t xml:space="preserve">ALK/0-HOUR READING//HARD/0-HOUR READING//COND/0-HOUR READING// </t>
        </is>
      </c>
      <c r="CJ2469" t="inlineStr">
        <is>
          <t xml:space="preserve">SOURCE/WILDLIFE INTERNATIONAL LTD, EASTON MARYLAND//TMETH/1) US EPA, SERIES 850, OPPTS NUMBER 850.1075; 2) OECD GUIDELINE 203; 3) ASTM STANDARD E729-88a//MEDIA/SAND FILTERED WELL WATER//  ALK/0-HOUR READING//HARD/0-HOUR READING//COND/0-HOUR READING// </t>
        </is>
      </c>
      <c r="CK2469" t="inlineStr">
        <is>
          <t>Drottar,K.R., and H.O. Krueger</t>
        </is>
      </c>
      <c r="CL2469" t="n">
        <v>180423.0</v>
      </c>
      <c r="CM2469" t="inlineStr">
        <is>
          <t>PFOS: A 96-Hour Static Acute Toxicity Test with the Fathead Minnow (Pimephales promelas)</t>
        </is>
      </c>
      <c r="CN2469" t="inlineStr">
        <is>
          <t>Project 454A-102, Wildlife International Ltd., Easton, MD:58 p.</t>
        </is>
      </c>
      <c r="CO2469" t="n">
        <v>2000.0</v>
      </c>
      <c r="CP2469" t="inlineStr">
        <is>
          <t>Drottar,K.R., and H.O. Krueger (2000). PFOS: A 96-Hour Static Acute Toxicity Test with the Fathead Minnow (Pimephales promelas). Project 454A-102, Wildlife International Ltd., Easton, MD, 58 p. ECOREF#:180423</t>
        </is>
      </c>
    </row>
    <row r="2470">
      <c r="A2470" t="n">
        <v>2832408.0</v>
      </c>
      <c r="B2470" t="inlineStr">
        <is>
          <t>N-[4-[(2-Hydroxy-5-methylphenyl)azo]phenyl]acetamide</t>
        </is>
      </c>
      <c r="C2470"/>
      <c r="D2470" t="inlineStr">
        <is>
          <t>Unmeasured</t>
        </is>
      </c>
      <c r="E2470" t="inlineStr">
        <is>
          <t>Not coded</t>
        </is>
      </c>
      <c r="F2470"/>
      <c r="G2470" t="n">
        <v>15.0</v>
      </c>
      <c r="H2470"/>
      <c r="I2470"/>
      <c r="J2470"/>
      <c r="K2470"/>
      <c r="L2470" t="inlineStr">
        <is>
          <t>Pimephales promelas</t>
        </is>
      </c>
      <c r="M2470" t="inlineStr">
        <is>
          <t>Fathead Minnow</t>
        </is>
      </c>
      <c r="N2470"/>
      <c r="O2470"/>
      <c r="P2470"/>
      <c r="Q2470"/>
      <c r="R2470"/>
      <c r="S2470"/>
      <c r="T2470"/>
      <c r="U2470"/>
      <c r="V2470" t="inlineStr">
        <is>
          <t>Static</t>
        </is>
      </c>
      <c r="W2470" t="inlineStr">
        <is>
          <t>Fresh water</t>
        </is>
      </c>
      <c r="X2470" t="inlineStr">
        <is>
          <t>Lab</t>
        </is>
      </c>
      <c r="Y2470"/>
      <c r="Z2470" t="inlineStr">
        <is>
          <t>Formulation</t>
        </is>
      </c>
      <c r="AA2470" t="inlineStr">
        <is>
          <t>&gt;</t>
        </is>
      </c>
      <c r="AB2470" t="n">
        <v>180.0</v>
      </c>
      <c r="AC2470"/>
      <c r="AD2470"/>
      <c r="AE2470"/>
      <c r="AF2470"/>
      <c r="AG2470" t="inlineStr">
        <is>
          <t>AI mg/L</t>
        </is>
      </c>
      <c r="AH2470"/>
      <c r="AI2470"/>
      <c r="AJ2470"/>
      <c r="AK2470"/>
      <c r="AL2470"/>
      <c r="AM2470"/>
      <c r="AN2470"/>
      <c r="AO2470"/>
      <c r="AP2470"/>
      <c r="AQ2470"/>
      <c r="AR2470"/>
      <c r="AS2470"/>
      <c r="AT2470"/>
      <c r="AU2470"/>
      <c r="AV2470"/>
      <c r="AW2470"/>
      <c r="AX2470" t="inlineStr">
        <is>
          <t>Mortality</t>
        </is>
      </c>
      <c r="AY2470" t="inlineStr">
        <is>
          <t>Mortality</t>
        </is>
      </c>
      <c r="AZ2470" t="inlineStr">
        <is>
          <t>LC50</t>
        </is>
      </c>
      <c r="BA2470"/>
      <c r="BB2470" t="n">
        <v>4.0</v>
      </c>
      <c r="BC2470"/>
      <c r="BD2470"/>
      <c r="BE2470"/>
      <c r="BF2470"/>
      <c r="BG2470" t="inlineStr">
        <is>
          <t>Day(s)</t>
        </is>
      </c>
      <c r="BH2470" t="inlineStr">
        <is>
          <t>Active ingredient</t>
        </is>
      </c>
      <c r="BI2470" t="inlineStr">
        <is>
          <t>DTXSID6021450</t>
        </is>
      </c>
      <c r="BJ2470"/>
      <c r="BK2470"/>
      <c r="BL2470"/>
      <c r="BM2470"/>
      <c r="BN2470"/>
      <c r="BO2470"/>
      <c r="BP2470"/>
      <c r="BQ2470"/>
      <c r="BR2470"/>
      <c r="BS2470"/>
      <c r="BT2470" t="inlineStr">
        <is>
          <t>--</t>
        </is>
      </c>
      <c r="BU2470"/>
      <c r="BV2470"/>
      <c r="BW2470"/>
      <c r="BX2470"/>
      <c r="BY2470"/>
      <c r="BZ2470"/>
      <c r="CA2470"/>
      <c r="CB2470"/>
      <c r="CC2470"/>
      <c r="CD2470"/>
      <c r="CE2470"/>
      <c r="CF2470"/>
      <c r="CG2470"/>
      <c r="CH2470"/>
      <c r="CI2470" t="inlineStr">
        <is>
          <t xml:space="preserve"> CONTR/&lt;= 10 % MORT// USED STANDARD METHODS// AERATED 5 MG// MINUTES AT 48 H// </t>
        </is>
      </c>
      <c r="CJ2470" t="inlineStr">
        <is>
          <t xml:space="preserve">   CONTR/&lt;= 10 % MORT// USED STANDARD METHODS// AERATED 5 MG// MINUTES AT 48 H// </t>
        </is>
      </c>
      <c r="CK2470" t="inlineStr">
        <is>
          <t>Little,L.W., and J.C. Lamb III</t>
        </is>
      </c>
      <c r="CL2470" t="n">
        <v>6969.0</v>
      </c>
      <c r="CM2470" t="inlineStr">
        <is>
          <t>Acute Toxicity of 46 Selected Dyes to the Fathead Minnow, Pimephales promelas</t>
        </is>
      </c>
      <c r="CN2470" t="inlineStr">
        <is>
          <t>Dyes and the Environment - Reports on Selected Dyes and Their Effects, American Dye Manufacturers Institute:123 p.</t>
        </is>
      </c>
      <c r="CO2470" t="n">
        <v>1973.0</v>
      </c>
      <c r="CP2470" t="inlineStr">
        <is>
          <t>Little,L.W., and J.C. Lamb III (1973). Acute Toxicity of 46 Selected Dyes to the Fathead Minnow, Pimephales promelas. Dyes and the Environment - Reports on Selected Dyes and Their Effects, American Dye Manufacturers Institute, 123 p. ECOREF#:6969</t>
        </is>
      </c>
    </row>
    <row r="2471">
      <c r="A2471" t="n">
        <v>2832408.0</v>
      </c>
      <c r="B2471" t="inlineStr">
        <is>
          <t>N-[4-[(2-Hydroxy-5-methylphenyl)azo]phenyl]acetamide</t>
        </is>
      </c>
      <c r="C2471"/>
      <c r="D2471" t="inlineStr">
        <is>
          <t>Unmeasured</t>
        </is>
      </c>
      <c r="E2471" t="inlineStr">
        <is>
          <t>Not coded</t>
        </is>
      </c>
      <c r="F2471"/>
      <c r="G2471"/>
      <c r="H2471"/>
      <c r="I2471"/>
      <c r="J2471"/>
      <c r="K2471"/>
      <c r="L2471" t="inlineStr">
        <is>
          <t>Pimephales promelas</t>
        </is>
      </c>
      <c r="M2471" t="inlineStr">
        <is>
          <t>Fathead Minnow</t>
        </is>
      </c>
      <c r="N2471"/>
      <c r="O2471"/>
      <c r="P2471"/>
      <c r="Q2471"/>
      <c r="R2471"/>
      <c r="S2471"/>
      <c r="T2471"/>
      <c r="U2471"/>
      <c r="V2471" t="inlineStr">
        <is>
          <t>Static</t>
        </is>
      </c>
      <c r="W2471" t="inlineStr">
        <is>
          <t>Fresh water</t>
        </is>
      </c>
      <c r="X2471" t="inlineStr">
        <is>
          <t>Lab</t>
        </is>
      </c>
      <c r="Y2471"/>
      <c r="Z2471" t="inlineStr">
        <is>
          <t>Formulation</t>
        </is>
      </c>
      <c r="AA2471" t="inlineStr">
        <is>
          <t>&gt;</t>
        </is>
      </c>
      <c r="AB2471" t="n">
        <v>180.0</v>
      </c>
      <c r="AC2471"/>
      <c r="AD2471"/>
      <c r="AE2471"/>
      <c r="AF2471"/>
      <c r="AG2471" t="inlineStr">
        <is>
          <t>AI mg/L</t>
        </is>
      </c>
      <c r="AH2471"/>
      <c r="AI2471"/>
      <c r="AJ2471"/>
      <c r="AK2471"/>
      <c r="AL2471"/>
      <c r="AM2471"/>
      <c r="AN2471"/>
      <c r="AO2471"/>
      <c r="AP2471"/>
      <c r="AQ2471"/>
      <c r="AR2471"/>
      <c r="AS2471"/>
      <c r="AT2471"/>
      <c r="AU2471"/>
      <c r="AV2471"/>
      <c r="AW2471"/>
      <c r="AX2471" t="inlineStr">
        <is>
          <t>Mortality</t>
        </is>
      </c>
      <c r="AY2471" t="inlineStr">
        <is>
          <t>Mortality</t>
        </is>
      </c>
      <c r="AZ2471" t="inlineStr">
        <is>
          <t>LC50</t>
        </is>
      </c>
      <c r="BA2471"/>
      <c r="BB2471" t="n">
        <v>4.0</v>
      </c>
      <c r="BC2471"/>
      <c r="BD2471"/>
      <c r="BE2471"/>
      <c r="BF2471"/>
      <c r="BG2471" t="inlineStr">
        <is>
          <t>Day(s)</t>
        </is>
      </c>
      <c r="BH2471"/>
      <c r="BI2471" t="inlineStr">
        <is>
          <t>DTXSID6021450</t>
        </is>
      </c>
      <c r="BJ2471"/>
      <c r="BK2471"/>
      <c r="BL2471"/>
      <c r="BM2471"/>
      <c r="BN2471"/>
      <c r="BO2471"/>
      <c r="BP2471"/>
      <c r="BQ2471"/>
      <c r="BR2471"/>
      <c r="BS2471"/>
      <c r="BT2471" t="inlineStr">
        <is>
          <t>--</t>
        </is>
      </c>
      <c r="BU2471"/>
      <c r="BV2471"/>
      <c r="BW2471"/>
      <c r="BX2471"/>
      <c r="BY2471"/>
      <c r="BZ2471"/>
      <c r="CA2471"/>
      <c r="CB2471"/>
      <c r="CC2471"/>
      <c r="CD2471"/>
      <c r="CE2471"/>
      <c r="CF2471"/>
      <c r="CG2471"/>
      <c r="CH2471"/>
      <c r="CI2471" t="inlineStr">
        <is>
          <t xml:space="preserve"> AERATION 5 MINUTES AFTER 48 H OF TESTING// CONTR/&lt;= 10 % MORT, FOLLOWED STANDARD METHODS// CARRIER/REAX 85A// </t>
        </is>
      </c>
      <c r="CJ2471" t="inlineStr">
        <is>
          <t xml:space="preserve">   AERATION 5 MINUTES AFTER 48 H OF TESTING// CONTR/&lt;= 10 % MORT, FOLLOWED STANDARD METHODS// CARRIER/REAX 85A// </t>
        </is>
      </c>
      <c r="CK2471" t="inlineStr">
        <is>
          <t>Little,L.W., J.C. Lamb III, M.A. Chillingworth, and W.B. Durkin</t>
        </is>
      </c>
      <c r="CL2471" t="n">
        <v>5789.0</v>
      </c>
      <c r="CM2471" t="inlineStr">
        <is>
          <t>Acute Toxicity of Selected Commercial Dyes to the Fathead Minnow and Evaluation of Biological Treatment for Reduction of Toxicity</t>
        </is>
      </c>
      <c r="CN2471" t="inlineStr">
        <is>
          <t>In: Proceedings of the 29th Industrial Waste Conference, Lafayette, IN:524-534</t>
        </is>
      </c>
      <c r="CO2471" t="n">
        <v>1974.0</v>
      </c>
      <c r="CP2471" t="inlineStr">
        <is>
          <t>Little,L.W., J.C. Lamb III, M.A. Chillingworth, and W.B. Durkin (1974). Acute Toxicity of Selected Commercial Dyes to the Fathead Minnow and Evaluation of Biological Treatment for Reduction of Toxicity. In: Proceedings of the 29th Industrial Waste Conference, Lafayette, IN, 524-534. ECOREF#:5789</t>
        </is>
      </c>
    </row>
    <row r="2472">
      <c r="A2472" t="n">
        <v>2859678.0</v>
      </c>
      <c r="B2472" t="inlineStr">
        <is>
          <t>3-(3-Pyridyl)-1-propanol</t>
        </is>
      </c>
      <c r="C2472"/>
      <c r="D2472" t="inlineStr">
        <is>
          <t>Unmeasured</t>
        </is>
      </c>
      <c r="E2472" t="inlineStr">
        <is>
          <t>Not reported</t>
        </is>
      </c>
      <c r="F2472"/>
      <c r="G2472" t="n">
        <v>99.0</v>
      </c>
      <c r="H2472"/>
      <c r="I2472"/>
      <c r="J2472"/>
      <c r="K2472"/>
      <c r="L2472" t="inlineStr">
        <is>
          <t>Pimephales promelas</t>
        </is>
      </c>
      <c r="M2472" t="inlineStr">
        <is>
          <t>Fathead Minnow</t>
        </is>
      </c>
      <c r="N2472"/>
      <c r="O2472"/>
      <c r="P2472" t="n">
        <v>30.0</v>
      </c>
      <c r="Q2472"/>
      <c r="R2472"/>
      <c r="S2472"/>
      <c r="T2472"/>
      <c r="U2472" t="inlineStr">
        <is>
          <t>Day(s)</t>
        </is>
      </c>
      <c r="V2472" t="inlineStr">
        <is>
          <t>Flow-through</t>
        </is>
      </c>
      <c r="W2472" t="inlineStr">
        <is>
          <t>Fresh water</t>
        </is>
      </c>
      <c r="X2472" t="inlineStr">
        <is>
          <t>Lab</t>
        </is>
      </c>
      <c r="Y2472" t="n">
        <v>6.0</v>
      </c>
      <c r="Z2472" t="inlineStr">
        <is>
          <t>Active ingredient</t>
        </is>
      </c>
      <c r="AA2472"/>
      <c r="AB2472" t="n">
        <v>150.0</v>
      </c>
      <c r="AC2472"/>
      <c r="AD2472"/>
      <c r="AE2472"/>
      <c r="AF2472"/>
      <c r="AG2472" t="inlineStr">
        <is>
          <t>AI mg/L</t>
        </is>
      </c>
      <c r="AH2472"/>
      <c r="AI2472"/>
      <c r="AJ2472"/>
      <c r="AK2472"/>
      <c r="AL2472"/>
      <c r="AM2472"/>
      <c r="AN2472"/>
      <c r="AO2472"/>
      <c r="AP2472"/>
      <c r="AQ2472"/>
      <c r="AR2472"/>
      <c r="AS2472"/>
      <c r="AT2472"/>
      <c r="AU2472"/>
      <c r="AV2472"/>
      <c r="AW2472"/>
      <c r="AX2472" t="inlineStr">
        <is>
          <t>Mortality</t>
        </is>
      </c>
      <c r="AY2472" t="inlineStr">
        <is>
          <t>Mortality</t>
        </is>
      </c>
      <c r="AZ2472" t="inlineStr">
        <is>
          <t>LC50</t>
        </is>
      </c>
      <c r="BA2472"/>
      <c r="BB2472" t="n">
        <v>4.0</v>
      </c>
      <c r="BC2472"/>
      <c r="BD2472"/>
      <c r="BE2472"/>
      <c r="BF2472"/>
      <c r="BG2472" t="inlineStr">
        <is>
          <t>Day(s)</t>
        </is>
      </c>
      <c r="BH2472"/>
      <c r="BI2472" t="inlineStr">
        <is>
          <t>DTXSID5022198</t>
        </is>
      </c>
      <c r="BJ2472"/>
      <c r="BK2472"/>
      <c r="BL2472"/>
      <c r="BM2472"/>
      <c r="BN2472"/>
      <c r="BO2472"/>
      <c r="BP2472"/>
      <c r="BQ2472"/>
      <c r="BR2472"/>
      <c r="BS2472"/>
      <c r="BT2472" t="inlineStr">
        <is>
          <t>--</t>
        </is>
      </c>
      <c r="BU2472"/>
      <c r="BV2472"/>
      <c r="BW2472"/>
      <c r="BX2472"/>
      <c r="BY2472"/>
      <c r="BZ2472"/>
      <c r="CA2472"/>
      <c r="CB2472"/>
      <c r="CC2472"/>
      <c r="CD2472"/>
      <c r="CE2472"/>
      <c r="CF2472"/>
      <c r="CG2472"/>
      <c r="CH2472"/>
      <c r="CI2472"/>
      <c r="CJ2472" t="inlineStr">
        <is>
          <t xml:space="preserve">SOURCE/CULTURED AT THE UW-S TEST FACILITY //MEDIA/LAKE SUPERIOR WATER//   </t>
        </is>
      </c>
      <c r="CK2472" t="inlineStr">
        <is>
          <t>Call,D.J., L.T. Brooke, N. Ahmad, and D.D. Vaishnav</t>
        </is>
      </c>
      <c r="CL2472" t="n">
        <v>3771.0</v>
      </c>
      <c r="CM2472" t="inlineStr">
        <is>
          <t>Aquatic Pollutant Hazard Assessments and Development of a Hazard Prediction Technology by Quantitative Structure-Activity Relationships</t>
        </is>
      </c>
      <c r="CN2472" t="inlineStr">
        <is>
          <t>First Q.Rep., U.S.EPA Coop.Agreement No.CR 809234-01-0, Ctr.for Lake Superior Environ.Stud., Univ.of Wisconsin, Superior, WI:52 p.</t>
        </is>
      </c>
      <c r="CO2472" t="n">
        <v>1981.0</v>
      </c>
      <c r="CP2472" t="inlineStr">
        <is>
          <t>Call,D.J., L.T. Brooke, N. Ahmad, and D.D. Vaishnav (1981). Aquatic Pollutant Hazard Assessments and Development of a Hazard Prediction Technology by Quantitative Structure-Activity Relationships. First Q.Rep., U.S.EPA Coop.Agreement No.CR 809234-01-0, Ctr.for Lake Superior Environ.Stud., Univ.of Wisconsin, Superior, WI, 52 p. ECOREF#:3771</t>
        </is>
      </c>
    </row>
    <row r="2473">
      <c r="A2473" t="n">
        <v>2859678.0</v>
      </c>
      <c r="B2473" t="inlineStr">
        <is>
          <t>3-(3-Pyridyl)-1-propanol</t>
        </is>
      </c>
      <c r="C2473"/>
      <c r="D2473" t="inlineStr">
        <is>
          <t>Measured</t>
        </is>
      </c>
      <c r="E2473" t="inlineStr">
        <is>
          <t>Not coded</t>
        </is>
      </c>
      <c r="F2473"/>
      <c r="G2473" t="n">
        <v>99.0</v>
      </c>
      <c r="H2473"/>
      <c r="I2473"/>
      <c r="J2473"/>
      <c r="K2473"/>
      <c r="L2473" t="inlineStr">
        <is>
          <t>Pimephales promelas</t>
        </is>
      </c>
      <c r="M2473" t="inlineStr">
        <is>
          <t>Fathead Minnow</t>
        </is>
      </c>
      <c r="N2473"/>
      <c r="O2473"/>
      <c r="P2473" t="n">
        <v>31.0</v>
      </c>
      <c r="Q2473"/>
      <c r="R2473"/>
      <c r="S2473"/>
      <c r="T2473"/>
      <c r="U2473" t="inlineStr">
        <is>
          <t>Day(s)</t>
        </is>
      </c>
      <c r="V2473" t="inlineStr">
        <is>
          <t>Flow-through</t>
        </is>
      </c>
      <c r="W2473" t="inlineStr">
        <is>
          <t>Fresh water</t>
        </is>
      </c>
      <c r="X2473" t="inlineStr">
        <is>
          <t>Lab</t>
        </is>
      </c>
      <c r="Y2473"/>
      <c r="Z2473" t="inlineStr">
        <is>
          <t>Active ingredient</t>
        </is>
      </c>
      <c r="AA2473"/>
      <c r="AB2473" t="n">
        <v>150.0</v>
      </c>
      <c r="AC2473"/>
      <c r="AD2473" t="n">
        <v>130.0</v>
      </c>
      <c r="AE2473"/>
      <c r="AF2473" t="n">
        <v>160.0</v>
      </c>
      <c r="AG2473" t="inlineStr">
        <is>
          <t>AI mg/L</t>
        </is>
      </c>
      <c r="AH2473"/>
      <c r="AI2473"/>
      <c r="AJ2473"/>
      <c r="AK2473"/>
      <c r="AL2473"/>
      <c r="AM2473"/>
      <c r="AN2473"/>
      <c r="AO2473"/>
      <c r="AP2473"/>
      <c r="AQ2473"/>
      <c r="AR2473"/>
      <c r="AS2473"/>
      <c r="AT2473"/>
      <c r="AU2473"/>
      <c r="AV2473"/>
      <c r="AW2473"/>
      <c r="AX2473" t="inlineStr">
        <is>
          <t>Mortality</t>
        </is>
      </c>
      <c r="AY2473" t="inlineStr">
        <is>
          <t>Mortality</t>
        </is>
      </c>
      <c r="AZ2473" t="inlineStr">
        <is>
          <t>LC50</t>
        </is>
      </c>
      <c r="BA2473"/>
      <c r="BB2473" t="n">
        <v>4.0</v>
      </c>
      <c r="BC2473"/>
      <c r="BD2473"/>
      <c r="BE2473"/>
      <c r="BF2473"/>
      <c r="BG2473" t="inlineStr">
        <is>
          <t>Day(s)</t>
        </is>
      </c>
      <c r="BH2473" t="inlineStr">
        <is>
          <t>Pure</t>
        </is>
      </c>
      <c r="BI2473" t="inlineStr">
        <is>
          <t>DTXSID5022198</t>
        </is>
      </c>
      <c r="BJ2473"/>
      <c r="BK2473"/>
      <c r="BL2473"/>
      <c r="BM2473"/>
      <c r="BN2473"/>
      <c r="BO2473"/>
      <c r="BP2473"/>
      <c r="BQ2473"/>
      <c r="BR2473"/>
      <c r="BS2473"/>
      <c r="BT2473" t="inlineStr">
        <is>
          <t>--</t>
        </is>
      </c>
      <c r="BU2473"/>
      <c r="BV2473"/>
      <c r="BW2473"/>
      <c r="BX2473"/>
      <c r="BY2473"/>
      <c r="BZ2473"/>
      <c r="CA2473"/>
      <c r="CB2473"/>
      <c r="CC2473"/>
      <c r="CD2473"/>
      <c r="CE2473"/>
      <c r="CF2473"/>
      <c r="CG2473"/>
      <c r="CH2473"/>
      <c r="CI2473" t="inlineStr">
        <is>
          <t xml:space="preserve"> Affected fish became hypoactive, stopped schooling, and lost equilibrium prior to death. NA </t>
        </is>
      </c>
      <c r="CJ2473" t="inlineStr">
        <is>
          <t xml:space="preserve">   Affected fish became hypoactive, stopped schooling, and lost equilibrium prior to death. NA </t>
        </is>
      </c>
      <c r="CK2473" t="inlineStr">
        <is>
          <t>Brooke,L.T., D.J. Call, D.L. Geiger, and C.E. Northcott</t>
        </is>
      </c>
      <c r="CL2473" t="n">
        <v>12448.0</v>
      </c>
      <c r="CM2473" t="inlineStr">
        <is>
          <t>Acute Toxicities of Organic Chemicals to Fathead Minnows (Pimephales promelas), Vol. 1</t>
        </is>
      </c>
      <c r="CN2473" t="inlineStr">
        <is>
          <t>Center for Lake Superior Environmental Studies, University of Wisconsin-Superior, Superior, WI:414 p.</t>
        </is>
      </c>
      <c r="CO2473" t="n">
        <v>1984.0</v>
      </c>
      <c r="CP2473" t="inlineStr">
        <is>
          <t>Brooke,L.T., D.J. Call, D.L. Geiger, and C.E. Northcott (1984). Acute Toxicities of Organic Chemicals to Fathead Minnows (Pimephales promelas), Vol. 1. Center for Lake Superior Environmental Studies, University of Wisconsin-Superior, Superior, WI, 414 p. ECOREF#:12448</t>
        </is>
      </c>
    </row>
    <row r="2474">
      <c r="A2474" t="n">
        <v>2861021.0</v>
      </c>
      <c r="B2474" t="inlineStr">
        <is>
          <t>4,8-Diamino-9,10-dihydro-1,5-dihydroxy-9,10-dioxo-2,6-anthracenedisulfonic acid, Disodium salt</t>
        </is>
      </c>
      <c r="C2474"/>
      <c r="D2474" t="inlineStr">
        <is>
          <t>Unmeasured</t>
        </is>
      </c>
      <c r="E2474" t="inlineStr">
        <is>
          <t>Not coded</t>
        </is>
      </c>
      <c r="F2474"/>
      <c r="G2474"/>
      <c r="H2474"/>
      <c r="I2474"/>
      <c r="J2474"/>
      <c r="K2474"/>
      <c r="L2474" t="inlineStr">
        <is>
          <t>Pimephales promelas</t>
        </is>
      </c>
      <c r="M2474" t="inlineStr">
        <is>
          <t>Fathead Minnow</t>
        </is>
      </c>
      <c r="N2474"/>
      <c r="O2474"/>
      <c r="P2474"/>
      <c r="Q2474"/>
      <c r="R2474"/>
      <c r="S2474"/>
      <c r="T2474"/>
      <c r="U2474"/>
      <c r="V2474" t="inlineStr">
        <is>
          <t>Static</t>
        </is>
      </c>
      <c r="W2474" t="inlineStr">
        <is>
          <t>Fresh water</t>
        </is>
      </c>
      <c r="X2474" t="inlineStr">
        <is>
          <t>Lab</t>
        </is>
      </c>
      <c r="Y2474"/>
      <c r="Z2474" t="inlineStr">
        <is>
          <t>Formulation</t>
        </is>
      </c>
      <c r="AA2474" t="inlineStr">
        <is>
          <t>&gt;</t>
        </is>
      </c>
      <c r="AB2474" t="n">
        <v>180.0</v>
      </c>
      <c r="AC2474"/>
      <c r="AD2474"/>
      <c r="AE2474"/>
      <c r="AF2474"/>
      <c r="AG2474" t="inlineStr">
        <is>
          <t>AI mg/L</t>
        </is>
      </c>
      <c r="AH2474"/>
      <c r="AI2474"/>
      <c r="AJ2474"/>
      <c r="AK2474"/>
      <c r="AL2474"/>
      <c r="AM2474"/>
      <c r="AN2474"/>
      <c r="AO2474"/>
      <c r="AP2474"/>
      <c r="AQ2474"/>
      <c r="AR2474"/>
      <c r="AS2474"/>
      <c r="AT2474"/>
      <c r="AU2474"/>
      <c r="AV2474"/>
      <c r="AW2474"/>
      <c r="AX2474" t="inlineStr">
        <is>
          <t>Mortality</t>
        </is>
      </c>
      <c r="AY2474" t="inlineStr">
        <is>
          <t>Mortality</t>
        </is>
      </c>
      <c r="AZ2474" t="inlineStr">
        <is>
          <t>LC50</t>
        </is>
      </c>
      <c r="BA2474"/>
      <c r="BB2474" t="n">
        <v>4.0</v>
      </c>
      <c r="BC2474"/>
      <c r="BD2474"/>
      <c r="BE2474"/>
      <c r="BF2474"/>
      <c r="BG2474" t="inlineStr">
        <is>
          <t>Day(s)</t>
        </is>
      </c>
      <c r="BH2474"/>
      <c r="BI2474" t="inlineStr">
        <is>
          <t>DTXSID90889462</t>
        </is>
      </c>
      <c r="BJ2474"/>
      <c r="BK2474"/>
      <c r="BL2474"/>
      <c r="BM2474"/>
      <c r="BN2474"/>
      <c r="BO2474"/>
      <c r="BP2474"/>
      <c r="BQ2474"/>
      <c r="BR2474"/>
      <c r="BS2474"/>
      <c r="BT2474" t="inlineStr">
        <is>
          <t>--</t>
        </is>
      </c>
      <c r="BU2474"/>
      <c r="BV2474"/>
      <c r="BW2474"/>
      <c r="BX2474"/>
      <c r="BY2474"/>
      <c r="BZ2474"/>
      <c r="CA2474"/>
      <c r="CB2474"/>
      <c r="CC2474"/>
      <c r="CD2474"/>
      <c r="CE2474"/>
      <c r="CF2474"/>
      <c r="CG2474"/>
      <c r="CH2474"/>
      <c r="CI2474" t="inlineStr">
        <is>
          <t xml:space="preserve"> AERATION 5 MINUTES AFTER 48 H OF TESTING// CONTR/FOLLOWED STANDARD METHODS, &lt;= 10 % MORT// </t>
        </is>
      </c>
      <c r="CJ2474" t="inlineStr">
        <is>
          <t xml:space="preserve">   AERATION 5 MINUTES AFTER 48 H OF TESTING// CONTR/FOLLOWED STANDARD METHODS, &lt;= 10 % MORT// </t>
        </is>
      </c>
      <c r="CK2474" t="inlineStr">
        <is>
          <t>Little,L.W., J.C. Lamb III, M.A. Chillingworth, and W.B. Durkin</t>
        </is>
      </c>
      <c r="CL2474" t="n">
        <v>5789.0</v>
      </c>
      <c r="CM2474" t="inlineStr">
        <is>
          <t>Acute Toxicity of Selected Commercial Dyes to the Fathead Minnow and Evaluation of Biological Treatment for Reduction of Toxicity</t>
        </is>
      </c>
      <c r="CN2474" t="inlineStr">
        <is>
          <t>In: Proceedings of the 29th Industrial Waste Conference, Lafayette, IN:524-534</t>
        </is>
      </c>
      <c r="CO2474" t="n">
        <v>1974.0</v>
      </c>
      <c r="CP2474" t="inlineStr">
        <is>
          <t>Little,L.W., J.C. Lamb III, M.A. Chillingworth, and W.B. Durkin (1974). Acute Toxicity of Selected Commercial Dyes to the Fathead Minnow and Evaluation of Biological Treatment for Reduction of Toxicity. In: Proceedings of the 29th Industrial Waste Conference, Lafayette, IN, 524-534. ECOREF#:5789</t>
        </is>
      </c>
    </row>
    <row r="2475">
      <c r="A2475" t="n">
        <v>2861021.0</v>
      </c>
      <c r="B2475" t="inlineStr">
        <is>
          <t>4,8-Diamino-9,10-dihydro-1,5-dihydroxy-9,10-dioxo-2,6-anthracenedisulfonic acid, Disodium salt</t>
        </is>
      </c>
      <c r="C2475"/>
      <c r="D2475" t="inlineStr">
        <is>
          <t>Unmeasured</t>
        </is>
      </c>
      <c r="E2475" t="inlineStr">
        <is>
          <t>Not coded</t>
        </is>
      </c>
      <c r="F2475"/>
      <c r="G2475" t="n">
        <v>15.0</v>
      </c>
      <c r="H2475"/>
      <c r="I2475"/>
      <c r="J2475"/>
      <c r="K2475"/>
      <c r="L2475" t="inlineStr">
        <is>
          <t>Pimephales promelas</t>
        </is>
      </c>
      <c r="M2475" t="inlineStr">
        <is>
          <t>Fathead Minnow</t>
        </is>
      </c>
      <c r="N2475"/>
      <c r="O2475"/>
      <c r="P2475"/>
      <c r="Q2475"/>
      <c r="R2475"/>
      <c r="S2475"/>
      <c r="T2475"/>
      <c r="U2475"/>
      <c r="V2475" t="inlineStr">
        <is>
          <t>Static</t>
        </is>
      </c>
      <c r="W2475" t="inlineStr">
        <is>
          <t>Fresh water</t>
        </is>
      </c>
      <c r="X2475" t="inlineStr">
        <is>
          <t>Lab</t>
        </is>
      </c>
      <c r="Y2475"/>
      <c r="Z2475" t="inlineStr">
        <is>
          <t>Formulation</t>
        </is>
      </c>
      <c r="AA2475" t="inlineStr">
        <is>
          <t>&gt;</t>
        </is>
      </c>
      <c r="AB2475" t="n">
        <v>180.0</v>
      </c>
      <c r="AC2475"/>
      <c r="AD2475"/>
      <c r="AE2475"/>
      <c r="AF2475"/>
      <c r="AG2475" t="inlineStr">
        <is>
          <t>AI mg/L</t>
        </is>
      </c>
      <c r="AH2475"/>
      <c r="AI2475"/>
      <c r="AJ2475"/>
      <c r="AK2475"/>
      <c r="AL2475"/>
      <c r="AM2475"/>
      <c r="AN2475"/>
      <c r="AO2475"/>
      <c r="AP2475"/>
      <c r="AQ2475"/>
      <c r="AR2475"/>
      <c r="AS2475"/>
      <c r="AT2475"/>
      <c r="AU2475"/>
      <c r="AV2475"/>
      <c r="AW2475"/>
      <c r="AX2475" t="inlineStr">
        <is>
          <t>Mortality</t>
        </is>
      </c>
      <c r="AY2475" t="inlineStr">
        <is>
          <t>Mortality</t>
        </is>
      </c>
      <c r="AZ2475" t="inlineStr">
        <is>
          <t>LC50</t>
        </is>
      </c>
      <c r="BA2475"/>
      <c r="BB2475" t="n">
        <v>4.0</v>
      </c>
      <c r="BC2475"/>
      <c r="BD2475"/>
      <c r="BE2475"/>
      <c r="BF2475"/>
      <c r="BG2475" t="inlineStr">
        <is>
          <t>Day(s)</t>
        </is>
      </c>
      <c r="BH2475" t="inlineStr">
        <is>
          <t>Active ingredient</t>
        </is>
      </c>
      <c r="BI2475" t="inlineStr">
        <is>
          <t>DTXSID90889462</t>
        </is>
      </c>
      <c r="BJ2475"/>
      <c r="BK2475"/>
      <c r="BL2475"/>
      <c r="BM2475"/>
      <c r="BN2475"/>
      <c r="BO2475"/>
      <c r="BP2475"/>
      <c r="BQ2475"/>
      <c r="BR2475"/>
      <c r="BS2475"/>
      <c r="BT2475" t="inlineStr">
        <is>
          <t>--</t>
        </is>
      </c>
      <c r="BU2475"/>
      <c r="BV2475"/>
      <c r="BW2475"/>
      <c r="BX2475"/>
      <c r="BY2475"/>
      <c r="BZ2475"/>
      <c r="CA2475"/>
      <c r="CB2475"/>
      <c r="CC2475"/>
      <c r="CD2475"/>
      <c r="CE2475"/>
      <c r="CF2475"/>
      <c r="CG2475"/>
      <c r="CH2475"/>
      <c r="CI2475" t="inlineStr">
        <is>
          <t xml:space="preserve"> CONTR/&lt;= 10 % MORT// USED STANDARD METHODS// AERATED FOR 5 MINUTES AT 48 H// TREATED WITH TETRACYCLINE HCL// </t>
        </is>
      </c>
      <c r="CJ2475" t="inlineStr">
        <is>
          <t xml:space="preserve">   CONTR/&lt;= 10 % MORT// USED STANDARD METHODS// AERATED FOR 5 MINUTES AT 48 H// TREATED WITH TETRACYCLINE HCL// </t>
        </is>
      </c>
      <c r="CK2475" t="inlineStr">
        <is>
          <t>Little,L.W., and J.C. Lamb III</t>
        </is>
      </c>
      <c r="CL2475" t="n">
        <v>6969.0</v>
      </c>
      <c r="CM2475" t="inlineStr">
        <is>
          <t>Acute Toxicity of 46 Selected Dyes to the Fathead Minnow, Pimephales promelas</t>
        </is>
      </c>
      <c r="CN2475" t="inlineStr">
        <is>
          <t>Dyes and the Environment - Reports on Selected Dyes and Their Effects, American Dye Manufacturers Institute:123 p.</t>
        </is>
      </c>
      <c r="CO2475" t="n">
        <v>1973.0</v>
      </c>
      <c r="CP2475" t="inlineStr">
        <is>
          <t>Little,L.W., and J.C. Lamb III (1973). Acute Toxicity of 46 Selected Dyes to the Fathead Minnow, Pimephales promelas. Dyes and the Environment - Reports on Selected Dyes and Their Effects, American Dye Manufacturers Institute, 123 p. ECOREF#:6969</t>
        </is>
      </c>
    </row>
    <row r="2476">
      <c r="A2476" t="n">
        <v>2869343.0</v>
      </c>
      <c r="B2476" t="inlineStr">
        <is>
          <t>1-Tridecanamine</t>
        </is>
      </c>
      <c r="C2476"/>
      <c r="D2476" t="inlineStr">
        <is>
          <t>Measured</t>
        </is>
      </c>
      <c r="E2476" t="inlineStr">
        <is>
          <t>Not coded</t>
        </is>
      </c>
      <c r="F2476"/>
      <c r="G2476" t="n">
        <v>98.0</v>
      </c>
      <c r="H2476"/>
      <c r="I2476"/>
      <c r="J2476"/>
      <c r="K2476"/>
      <c r="L2476" t="inlineStr">
        <is>
          <t>Pimephales promelas</t>
        </is>
      </c>
      <c r="M2476" t="inlineStr">
        <is>
          <t>Fathead Minnow</t>
        </is>
      </c>
      <c r="N2476"/>
      <c r="O2476"/>
      <c r="P2476"/>
      <c r="Q2476"/>
      <c r="R2476" t="n">
        <v>28.0</v>
      </c>
      <c r="S2476"/>
      <c r="T2476" t="n">
        <v>31.0</v>
      </c>
      <c r="U2476" t="inlineStr">
        <is>
          <t>Day(s)</t>
        </is>
      </c>
      <c r="V2476" t="inlineStr">
        <is>
          <t>Flow-through</t>
        </is>
      </c>
      <c r="W2476" t="inlineStr">
        <is>
          <t>Fresh water</t>
        </is>
      </c>
      <c r="X2476" t="inlineStr">
        <is>
          <t>Lab</t>
        </is>
      </c>
      <c r="Y2476"/>
      <c r="Z2476" t="inlineStr">
        <is>
          <t>Active ingredient</t>
        </is>
      </c>
      <c r="AA2476"/>
      <c r="AB2476" t="n">
        <v>0.0654</v>
      </c>
      <c r="AC2476"/>
      <c r="AD2476" t="n">
        <v>0.0562</v>
      </c>
      <c r="AE2476"/>
      <c r="AF2476" t="n">
        <v>0.076</v>
      </c>
      <c r="AG2476" t="inlineStr">
        <is>
          <t>AI mg/L</t>
        </is>
      </c>
      <c r="AH2476"/>
      <c r="AI2476"/>
      <c r="AJ2476"/>
      <c r="AK2476"/>
      <c r="AL2476"/>
      <c r="AM2476"/>
      <c r="AN2476"/>
      <c r="AO2476"/>
      <c r="AP2476"/>
      <c r="AQ2476"/>
      <c r="AR2476"/>
      <c r="AS2476"/>
      <c r="AT2476"/>
      <c r="AU2476"/>
      <c r="AV2476"/>
      <c r="AW2476"/>
      <c r="AX2476" t="inlineStr">
        <is>
          <t>Mortality</t>
        </is>
      </c>
      <c r="AY2476" t="inlineStr">
        <is>
          <t>Mortality</t>
        </is>
      </c>
      <c r="AZ2476" t="inlineStr">
        <is>
          <t>LC50</t>
        </is>
      </c>
      <c r="BA2476"/>
      <c r="BB2476" t="n">
        <v>4.0</v>
      </c>
      <c r="BC2476"/>
      <c r="BD2476"/>
      <c r="BE2476"/>
      <c r="BF2476"/>
      <c r="BG2476" t="inlineStr">
        <is>
          <t>Day(s)</t>
        </is>
      </c>
      <c r="BH2476" t="inlineStr">
        <is>
          <t>Pure</t>
        </is>
      </c>
      <c r="BI2476" t="inlineStr">
        <is>
          <t>DTXSID0022199</t>
        </is>
      </c>
      <c r="BJ2476"/>
      <c r="BK2476"/>
      <c r="BL2476"/>
      <c r="BM2476"/>
      <c r="BN2476"/>
      <c r="BO2476"/>
      <c r="BP2476"/>
      <c r="BQ2476"/>
      <c r="BR2476"/>
      <c r="BS2476"/>
      <c r="BT2476" t="inlineStr">
        <is>
          <t>--</t>
        </is>
      </c>
      <c r="BU2476"/>
      <c r="BV2476"/>
      <c r="BW2476"/>
      <c r="BX2476"/>
      <c r="BY2476"/>
      <c r="BZ2476"/>
      <c r="CA2476"/>
      <c r="CB2476"/>
      <c r="CC2476"/>
      <c r="CD2476"/>
      <c r="CE2476"/>
      <c r="CF2476"/>
      <c r="CG2476"/>
      <c r="CH2476"/>
      <c r="CI2476" t="inlineStr">
        <is>
          <t xml:space="preserve"> Affected fish lost schooling behavior, had increased respiration, convulsions, rigid musculature and edema. Equilibrium loss was not observed prior to death.  Necrosis occurred in the tail regions of some fish.  Nominal concen- </t>
        </is>
      </c>
      <c r="CJ2476" t="inlineStr">
        <is>
          <t xml:space="preserve">   Affected fish lost schooling behavior, had increased respiration, convulsions, rigid musculature and edema. Equilibrium loss was not observed prior to death.  Necrosis occurred in the tail regions of some fish.  Nominal concen- </t>
        </is>
      </c>
      <c r="CK2476" t="inlineStr">
        <is>
          <t>Geiger,D.L., L.T. Brooke, and D.J. Call</t>
        </is>
      </c>
      <c r="CL2476" t="n">
        <v>3217.0</v>
      </c>
      <c r="CM2476" t="inlineStr">
        <is>
          <t>Acute Toxicities of Organic Chemicals to Fathead Minnows (Pimephales promelas), Volume V</t>
        </is>
      </c>
      <c r="CN2476" t="inlineStr">
        <is>
          <t>Center for Lake Superior Environmental Studies, University of Wisconsin, Superior, WI:332 p.</t>
        </is>
      </c>
      <c r="CO2476" t="n">
        <v>1990.0</v>
      </c>
      <c r="CP2476" t="inlineStr">
        <is>
          <t>Geiger,D.L., L.T. Brooke, and D.J. Call (1990). Acute Toxicities of Organic Chemicals to Fathead Minnows (Pimephales promelas), Volume V. Center for Lake Superior Environmental Studies, University of Wisconsin, Superior, WI, 332 p. ECOREF#:3217</t>
        </is>
      </c>
    </row>
    <row r="2477">
      <c r="A2477" t="n">
        <v>2870328.0</v>
      </c>
      <c r="B2477" t="inlineStr">
        <is>
          <t>2,2'-(1,2-Ethmediyl)bis(5-((4-ethoxyphenyl)azo)benzene sulfonic acid, Disodium salt</t>
        </is>
      </c>
      <c r="C2477"/>
      <c r="D2477" t="inlineStr">
        <is>
          <t>Unmeasured</t>
        </is>
      </c>
      <c r="E2477" t="inlineStr">
        <is>
          <t>Not coded</t>
        </is>
      </c>
      <c r="F2477"/>
      <c r="G2477"/>
      <c r="H2477"/>
      <c r="I2477"/>
      <c r="J2477"/>
      <c r="K2477"/>
      <c r="L2477" t="inlineStr">
        <is>
          <t>Pimephales promelas</t>
        </is>
      </c>
      <c r="M2477" t="inlineStr">
        <is>
          <t>Fathead Minnow</t>
        </is>
      </c>
      <c r="N2477"/>
      <c r="O2477"/>
      <c r="P2477"/>
      <c r="Q2477"/>
      <c r="R2477"/>
      <c r="S2477"/>
      <c r="T2477"/>
      <c r="U2477"/>
      <c r="V2477" t="inlineStr">
        <is>
          <t>Static</t>
        </is>
      </c>
      <c r="W2477" t="inlineStr">
        <is>
          <t>Fresh water</t>
        </is>
      </c>
      <c r="X2477" t="inlineStr">
        <is>
          <t>Lab</t>
        </is>
      </c>
      <c r="Y2477"/>
      <c r="Z2477" t="inlineStr">
        <is>
          <t>Formulation</t>
        </is>
      </c>
      <c r="AA2477"/>
      <c r="AB2477" t="n">
        <v>125.0</v>
      </c>
      <c r="AC2477"/>
      <c r="AD2477"/>
      <c r="AE2477"/>
      <c r="AF2477"/>
      <c r="AG2477" t="inlineStr">
        <is>
          <t>AI mg/L</t>
        </is>
      </c>
      <c r="AH2477"/>
      <c r="AI2477"/>
      <c r="AJ2477"/>
      <c r="AK2477"/>
      <c r="AL2477"/>
      <c r="AM2477"/>
      <c r="AN2477"/>
      <c r="AO2477"/>
      <c r="AP2477"/>
      <c r="AQ2477"/>
      <c r="AR2477"/>
      <c r="AS2477"/>
      <c r="AT2477"/>
      <c r="AU2477"/>
      <c r="AV2477"/>
      <c r="AW2477"/>
      <c r="AX2477" t="inlineStr">
        <is>
          <t>Mortality</t>
        </is>
      </c>
      <c r="AY2477" t="inlineStr">
        <is>
          <t>Mortality</t>
        </is>
      </c>
      <c r="AZ2477" t="inlineStr">
        <is>
          <t>LC50</t>
        </is>
      </c>
      <c r="BA2477"/>
      <c r="BB2477" t="n">
        <v>4.0</v>
      </c>
      <c r="BC2477"/>
      <c r="BD2477"/>
      <c r="BE2477"/>
      <c r="BF2477"/>
      <c r="BG2477" t="inlineStr">
        <is>
          <t>Day(s)</t>
        </is>
      </c>
      <c r="BH2477"/>
      <c r="BI2477" t="inlineStr">
        <is>
          <t>DTXSID5041728</t>
        </is>
      </c>
      <c r="BJ2477"/>
      <c r="BK2477"/>
      <c r="BL2477"/>
      <c r="BM2477"/>
      <c r="BN2477"/>
      <c r="BO2477"/>
      <c r="BP2477"/>
      <c r="BQ2477"/>
      <c r="BR2477"/>
      <c r="BS2477"/>
      <c r="BT2477" t="inlineStr">
        <is>
          <t>--</t>
        </is>
      </c>
      <c r="BU2477"/>
      <c r="BV2477"/>
      <c r="BW2477"/>
      <c r="BX2477"/>
      <c r="BY2477"/>
      <c r="BZ2477"/>
      <c r="CA2477"/>
      <c r="CB2477"/>
      <c r="CC2477"/>
      <c r="CD2477"/>
      <c r="CE2477"/>
      <c r="CF2477"/>
      <c r="CG2477"/>
      <c r="CH2477"/>
      <c r="CI2477" t="inlineStr">
        <is>
          <t xml:space="preserve"> AERATION 5 MINUTES AFTER 48 H OF TESTING// CONTR/FOLLOWED STANDARD METHODS, &lt;= 10 % MORT// </t>
        </is>
      </c>
      <c r="CJ2477" t="inlineStr">
        <is>
          <t xml:space="preserve">   AERATION 5 MINUTES AFTER 48 H OF TESTING// CONTR/FOLLOWED STANDARD METHODS, &lt;= 10 % MORT// </t>
        </is>
      </c>
      <c r="CK2477" t="inlineStr">
        <is>
          <t>Little,L.W., J.C. Lamb III, M.A. Chillingworth, and W.B. Durkin</t>
        </is>
      </c>
      <c r="CL2477" t="n">
        <v>5789.0</v>
      </c>
      <c r="CM2477" t="inlineStr">
        <is>
          <t>Acute Toxicity of Selected Commercial Dyes to the Fathead Minnow and Evaluation of Biological Treatment for Reduction of Toxicity</t>
        </is>
      </c>
      <c r="CN2477" t="inlineStr">
        <is>
          <t>In: Proceedings of the 29th Industrial Waste Conference, Lafayette, IN:524-534</t>
        </is>
      </c>
      <c r="CO2477" t="n">
        <v>1974.0</v>
      </c>
      <c r="CP2477" t="inlineStr">
        <is>
          <t>Little,L.W., J.C. Lamb III, M.A. Chillingworth, and W.B. Durkin (1974). Acute Toxicity of Selected Commercial Dyes to the Fathead Minnow and Evaluation of Biological Treatment for Reduction of Toxicity. In: Proceedings of the 29th Industrial Waste Conference, Lafayette, IN, 524-534. ECOREF#:5789</t>
        </is>
      </c>
    </row>
    <row r="2478">
      <c r="A2478" t="n">
        <v>2870328.0</v>
      </c>
      <c r="B2478" t="inlineStr">
        <is>
          <t>2,2'-(1,2-Ethmediyl)bis(5-((4-ethoxyphenyl)azo)benzene sulfonic acid, Disodium salt</t>
        </is>
      </c>
      <c r="C2478"/>
      <c r="D2478" t="inlineStr">
        <is>
          <t>Unmeasured</t>
        </is>
      </c>
      <c r="E2478" t="inlineStr">
        <is>
          <t>Not coded</t>
        </is>
      </c>
      <c r="F2478"/>
      <c r="G2478" t="n">
        <v>15.0</v>
      </c>
      <c r="H2478"/>
      <c r="I2478"/>
      <c r="J2478"/>
      <c r="K2478"/>
      <c r="L2478" t="inlineStr">
        <is>
          <t>Pimephales promelas</t>
        </is>
      </c>
      <c r="M2478" t="inlineStr">
        <is>
          <t>Fathead Minnow</t>
        </is>
      </c>
      <c r="N2478"/>
      <c r="O2478"/>
      <c r="P2478"/>
      <c r="Q2478"/>
      <c r="R2478"/>
      <c r="S2478"/>
      <c r="T2478"/>
      <c r="U2478"/>
      <c r="V2478" t="inlineStr">
        <is>
          <t>Static</t>
        </is>
      </c>
      <c r="W2478" t="inlineStr">
        <is>
          <t>Fresh water</t>
        </is>
      </c>
      <c r="X2478" t="inlineStr">
        <is>
          <t>Lab</t>
        </is>
      </c>
      <c r="Y2478"/>
      <c r="Z2478" t="inlineStr">
        <is>
          <t>Formulation</t>
        </is>
      </c>
      <c r="AA2478"/>
      <c r="AB2478" t="n">
        <v>125.0</v>
      </c>
      <c r="AC2478"/>
      <c r="AD2478"/>
      <c r="AE2478"/>
      <c r="AF2478"/>
      <c r="AG2478" t="inlineStr">
        <is>
          <t>AI mg/L</t>
        </is>
      </c>
      <c r="AH2478"/>
      <c r="AI2478"/>
      <c r="AJ2478"/>
      <c r="AK2478"/>
      <c r="AL2478"/>
      <c r="AM2478"/>
      <c r="AN2478"/>
      <c r="AO2478"/>
      <c r="AP2478"/>
      <c r="AQ2478"/>
      <c r="AR2478"/>
      <c r="AS2478"/>
      <c r="AT2478"/>
      <c r="AU2478"/>
      <c r="AV2478"/>
      <c r="AW2478"/>
      <c r="AX2478" t="inlineStr">
        <is>
          <t>Mortality</t>
        </is>
      </c>
      <c r="AY2478" t="inlineStr">
        <is>
          <t>Mortality</t>
        </is>
      </c>
      <c r="AZ2478" t="inlineStr">
        <is>
          <t>LC50</t>
        </is>
      </c>
      <c r="BA2478"/>
      <c r="BB2478" t="n">
        <v>4.0</v>
      </c>
      <c r="BC2478"/>
      <c r="BD2478"/>
      <c r="BE2478"/>
      <c r="BF2478"/>
      <c r="BG2478" t="inlineStr">
        <is>
          <t>Day(s)</t>
        </is>
      </c>
      <c r="BH2478" t="inlineStr">
        <is>
          <t>Active ingredient</t>
        </is>
      </c>
      <c r="BI2478" t="inlineStr">
        <is>
          <t>DTXSID5041728</t>
        </is>
      </c>
      <c r="BJ2478"/>
      <c r="BK2478"/>
      <c r="BL2478"/>
      <c r="BM2478"/>
      <c r="BN2478"/>
      <c r="BO2478"/>
      <c r="BP2478"/>
      <c r="BQ2478"/>
      <c r="BR2478"/>
      <c r="BS2478"/>
      <c r="BT2478" t="inlineStr">
        <is>
          <t>--</t>
        </is>
      </c>
      <c r="BU2478"/>
      <c r="BV2478"/>
      <c r="BW2478"/>
      <c r="BX2478"/>
      <c r="BY2478"/>
      <c r="BZ2478"/>
      <c r="CA2478"/>
      <c r="CB2478"/>
      <c r="CC2478"/>
      <c r="CD2478"/>
      <c r="CE2478"/>
      <c r="CF2478"/>
      <c r="CG2478"/>
      <c r="CH2478"/>
      <c r="CI2478" t="inlineStr">
        <is>
          <t xml:space="preserve"> CONTR/&lt;= 10 % MORT// USED STANDARD METHODS// TREATED WITH TETRACYCLINE HCL// LIFESTG/4.30(3.6-5.7) CM// </t>
        </is>
      </c>
      <c r="CJ2478" t="inlineStr">
        <is>
          <t xml:space="preserve">   CONTR/&lt;= 10 % MORT// USED STANDARD METHODS// TREATED WITH TETRACYCLINE HCL// LIFESTG/4.30(3.6-5.7) CM// </t>
        </is>
      </c>
      <c r="CK2478" t="inlineStr">
        <is>
          <t>Little,L.W., and J.C. Lamb III</t>
        </is>
      </c>
      <c r="CL2478" t="n">
        <v>6969.0</v>
      </c>
      <c r="CM2478" t="inlineStr">
        <is>
          <t>Acute Toxicity of 46 Selected Dyes to the Fathead Minnow, Pimephales promelas</t>
        </is>
      </c>
      <c r="CN2478" t="inlineStr">
        <is>
          <t>Dyes and the Environment - Reports on Selected Dyes and Their Effects, American Dye Manufacturers Institute:123 p.</t>
        </is>
      </c>
      <c r="CO2478" t="n">
        <v>1973.0</v>
      </c>
      <c r="CP2478" t="inlineStr">
        <is>
          <t>Little,L.W., and J.C. Lamb III (1973). Acute Toxicity of 46 Selected Dyes to the Fathead Minnow, Pimephales promelas. Dyes and the Environment - Reports on Selected Dyes and Their Effects, American Dye Manufacturers Institute, 123 p. ECOREF#:6969</t>
        </is>
      </c>
    </row>
    <row r="2479">
      <c r="A2479" t="n">
        <v>2894511.0</v>
      </c>
      <c r="B2479" t="inlineStr">
        <is>
          <t>2-Amino-4'-chlorobenzophenone</t>
        </is>
      </c>
      <c r="C2479"/>
      <c r="D2479" t="inlineStr">
        <is>
          <t>Measured</t>
        </is>
      </c>
      <c r="E2479" t="inlineStr">
        <is>
          <t>Not reported</t>
        </is>
      </c>
      <c r="F2479"/>
      <c r="G2479" t="n">
        <v>98.0</v>
      </c>
      <c r="H2479"/>
      <c r="I2479"/>
      <c r="J2479"/>
      <c r="K2479"/>
      <c r="L2479" t="inlineStr">
        <is>
          <t>Pimephales promelas</t>
        </is>
      </c>
      <c r="M2479" t="inlineStr">
        <is>
          <t>Fathead Minnow</t>
        </is>
      </c>
      <c r="N2479"/>
      <c r="O2479"/>
      <c r="P2479" t="n">
        <v>33.0</v>
      </c>
      <c r="Q2479"/>
      <c r="R2479"/>
      <c r="S2479"/>
      <c r="T2479"/>
      <c r="U2479" t="inlineStr">
        <is>
          <t>Day(s)</t>
        </is>
      </c>
      <c r="V2479" t="inlineStr">
        <is>
          <t>Flow-through</t>
        </is>
      </c>
      <c r="W2479" t="inlineStr">
        <is>
          <t>Fresh water</t>
        </is>
      </c>
      <c r="X2479" t="inlineStr">
        <is>
          <t>Lab</t>
        </is>
      </c>
      <c r="Y2479"/>
      <c r="Z2479" t="inlineStr">
        <is>
          <t>Active ingredient</t>
        </is>
      </c>
      <c r="AA2479"/>
      <c r="AB2479" t="n">
        <v>2.12</v>
      </c>
      <c r="AC2479"/>
      <c r="AD2479" t="n">
        <v>1.76</v>
      </c>
      <c r="AE2479"/>
      <c r="AF2479" t="n">
        <v>2.56</v>
      </c>
      <c r="AG2479" t="inlineStr">
        <is>
          <t>AI mg/L</t>
        </is>
      </c>
      <c r="AH2479"/>
      <c r="AI2479"/>
      <c r="AJ2479"/>
      <c r="AK2479"/>
      <c r="AL2479"/>
      <c r="AM2479"/>
      <c r="AN2479"/>
      <c r="AO2479"/>
      <c r="AP2479"/>
      <c r="AQ2479"/>
      <c r="AR2479"/>
      <c r="AS2479"/>
      <c r="AT2479"/>
      <c r="AU2479"/>
      <c r="AV2479"/>
      <c r="AW2479"/>
      <c r="AX2479" t="inlineStr">
        <is>
          <t>Mortality</t>
        </is>
      </c>
      <c r="AY2479" t="inlineStr">
        <is>
          <t>Mortality</t>
        </is>
      </c>
      <c r="AZ2479" t="inlineStr">
        <is>
          <t>LC50</t>
        </is>
      </c>
      <c r="BA2479"/>
      <c r="BB2479" t="n">
        <v>4.0</v>
      </c>
      <c r="BC2479"/>
      <c r="BD2479"/>
      <c r="BE2479"/>
      <c r="BF2479"/>
      <c r="BG2479" t="inlineStr">
        <is>
          <t>Day(s)</t>
        </is>
      </c>
      <c r="BH2479"/>
      <c r="BI2479" t="inlineStr">
        <is>
          <t>DTXSID2022200</t>
        </is>
      </c>
      <c r="BJ2479"/>
      <c r="BK2479"/>
      <c r="BL2479" t="inlineStr">
        <is>
          <t>Acute</t>
        </is>
      </c>
      <c r="BM2479"/>
      <c r="BN2479"/>
      <c r="BO2479"/>
      <c r="BP2479"/>
      <c r="BQ2479"/>
      <c r="BR2479"/>
      <c r="BS2479"/>
      <c r="BT2479" t="inlineStr">
        <is>
          <t>--</t>
        </is>
      </c>
      <c r="BU2479"/>
      <c r="BV2479"/>
      <c r="BW2479"/>
      <c r="BX2479"/>
      <c r="BY2479"/>
      <c r="BZ2479"/>
      <c r="CA2479"/>
      <c r="CB2479"/>
      <c r="CC2479"/>
      <c r="CD2479"/>
      <c r="CE2479"/>
      <c r="CF2479"/>
      <c r="CG2479"/>
      <c r="CH2479"/>
      <c r="CI2479"/>
      <c r="CJ2479" t="inlineStr">
        <is>
          <t xml:space="preserve">SOURCE/US EPA ENVIRONMENTAL RESEARCH LABORATORY DULUTH AND THE UNIVERSITY OF WISCONSIN SUPERIOR//MEDIA/FILTERED LAKE SUPERIOR WATER OR DECHLORINATED CITY OF SUPERIOR WISCONSIN WATER//   </t>
        </is>
      </c>
      <c r="CK2479" t="inlineStr">
        <is>
          <t>Geiger,D.L., C.E. Northcott, D.J. Call, and L.T. Brooke</t>
        </is>
      </c>
      <c r="CL2479" t="n">
        <v>12447.0</v>
      </c>
      <c r="CM2479" t="inlineStr">
        <is>
          <t>Acute Toxicities of Organic Chemicals to Fathead Minnows (Pimephales promelas), Volume II</t>
        </is>
      </c>
      <c r="CN2479" t="inlineStr">
        <is>
          <t>Center for Lake Superior Environmental Studies, University of Wisconsin, Superior, WI:326 p.</t>
        </is>
      </c>
      <c r="CO2479" t="n">
        <v>1985.0</v>
      </c>
      <c r="CP2479" t="inlineStr">
        <is>
          <t>Geiger,D.L., C.E. Northcott, D.J. Call, and L.T. Brooke (1985). Acute Toxicities of Organic Chemicals to Fathead Minnows (Pimephales promelas), Volume II. Center for Lake Superior Environmental Studies, University of Wisconsin, Superior, WI, 326 p. ECOREF#:12447</t>
        </is>
      </c>
    </row>
    <row r="2480">
      <c r="A2480" t="n">
        <v>2905693.0</v>
      </c>
      <c r="B2480" t="inlineStr">
        <is>
          <t>2,5-Dichlorobenzoic acid, Methyl ester</t>
        </is>
      </c>
      <c r="C2480"/>
      <c r="D2480" t="inlineStr">
        <is>
          <t>Measured</t>
        </is>
      </c>
      <c r="E2480" t="inlineStr">
        <is>
          <t>Not coded</t>
        </is>
      </c>
      <c r="F2480"/>
      <c r="G2480" t="n">
        <v>99.0</v>
      </c>
      <c r="H2480"/>
      <c r="I2480"/>
      <c r="J2480"/>
      <c r="K2480"/>
      <c r="L2480" t="inlineStr">
        <is>
          <t>Pimephales promelas</t>
        </is>
      </c>
      <c r="M2480" t="inlineStr">
        <is>
          <t>Fathead Minnow</t>
        </is>
      </c>
      <c r="N2480"/>
      <c r="O2480"/>
      <c r="P2480"/>
      <c r="Q2480"/>
      <c r="R2480" t="n">
        <v>31.0</v>
      </c>
      <c r="S2480"/>
      <c r="T2480" t="n">
        <v>35.0</v>
      </c>
      <c r="U2480" t="inlineStr">
        <is>
          <t>Day(s)</t>
        </is>
      </c>
      <c r="V2480" t="inlineStr">
        <is>
          <t>Flow-through</t>
        </is>
      </c>
      <c r="W2480" t="inlineStr">
        <is>
          <t>Fresh water</t>
        </is>
      </c>
      <c r="X2480" t="inlineStr">
        <is>
          <t>Lab</t>
        </is>
      </c>
      <c r="Y2480"/>
      <c r="Z2480" t="inlineStr">
        <is>
          <t>Active ingredient</t>
        </is>
      </c>
      <c r="AA2480"/>
      <c r="AB2480" t="n">
        <v>13.8</v>
      </c>
      <c r="AC2480"/>
      <c r="AD2480" t="n">
        <v>13.1</v>
      </c>
      <c r="AE2480"/>
      <c r="AF2480" t="n">
        <v>14.7</v>
      </c>
      <c r="AG2480" t="inlineStr">
        <is>
          <t>AI mg/L</t>
        </is>
      </c>
      <c r="AH2480"/>
      <c r="AI2480"/>
      <c r="AJ2480"/>
      <c r="AK2480"/>
      <c r="AL2480"/>
      <c r="AM2480"/>
      <c r="AN2480"/>
      <c r="AO2480"/>
      <c r="AP2480"/>
      <c r="AQ2480"/>
      <c r="AR2480"/>
      <c r="AS2480"/>
      <c r="AT2480"/>
      <c r="AU2480"/>
      <c r="AV2480"/>
      <c r="AW2480"/>
      <c r="AX2480" t="inlineStr">
        <is>
          <t>Mortality</t>
        </is>
      </c>
      <c r="AY2480" t="inlineStr">
        <is>
          <t>Mortality</t>
        </is>
      </c>
      <c r="AZ2480" t="inlineStr">
        <is>
          <t>LC50</t>
        </is>
      </c>
      <c r="BA2480"/>
      <c r="BB2480" t="n">
        <v>4.0</v>
      </c>
      <c r="BC2480"/>
      <c r="BD2480"/>
      <c r="BE2480"/>
      <c r="BF2480"/>
      <c r="BG2480" t="inlineStr">
        <is>
          <t>Day(s)</t>
        </is>
      </c>
      <c r="BH2480" t="inlineStr">
        <is>
          <t>Pure</t>
        </is>
      </c>
      <c r="BI2480" t="inlineStr">
        <is>
          <t>DTXSID7022201</t>
        </is>
      </c>
      <c r="BJ2480" t="inlineStr">
        <is>
          <t>10.1016/0143-1471(84)90081-3</t>
        </is>
      </c>
      <c r="BK2480"/>
      <c r="BL2480"/>
      <c r="BM2480"/>
      <c r="BN2480"/>
      <c r="BO2480"/>
      <c r="BP2480"/>
      <c r="BQ2480"/>
      <c r="BR2480"/>
      <c r="BS2480"/>
      <c r="BT2480" t="inlineStr">
        <is>
          <t>--</t>
        </is>
      </c>
      <c r="BU2480"/>
      <c r="BV2480"/>
      <c r="BW2480"/>
      <c r="BX2480"/>
      <c r="BY2480"/>
      <c r="BZ2480"/>
      <c r="CA2480"/>
      <c r="CB2480"/>
      <c r="CC2480"/>
      <c r="CD2480"/>
      <c r="CE2480"/>
      <c r="CF2480"/>
      <c r="CG2480"/>
      <c r="CH2480"/>
      <c r="CI2480" t="inlineStr">
        <is>
          <t xml:space="preserve"> NOT FED//LAKE SUPERIOR WATER// </t>
        </is>
      </c>
      <c r="CJ2480" t="inlineStr">
        <is>
          <t xml:space="preserve">   NOT FED//LAKE SUPERIOR WATER// </t>
        </is>
      </c>
      <c r="CK2480" t="inlineStr">
        <is>
          <t>Holcombe,G.W., G.L. Phipps, M.L. Knuth, and T. Felhaber</t>
        </is>
      </c>
      <c r="CL2480" t="n">
        <v>10954.0</v>
      </c>
      <c r="CM2480" t="inlineStr">
        <is>
          <t>The Acute Toxicity of Selected Substituted Phenols, Benzenes and Benzoic Acid Esters to Fathead Minnows Pimephales promelas</t>
        </is>
      </c>
      <c r="CN2480" t="inlineStr">
        <is>
          <t>Environ. Pollut. A.35(4): 367-381</t>
        </is>
      </c>
      <c r="CO2480" t="n">
        <v>1984.0</v>
      </c>
      <c r="CP2480" t="inlineStr">
        <is>
          <t>Holcombe,G.W., G.L. Phipps, M.L. Knuth, and T. Felhaber (1984). The Acute Toxicity of Selected Substituted Phenols, Benzenes and Benzoic Acid Esters to Fathead Minnows Pimephales promelas. Environ. Pollut. A., 35, (4), 367-381. doi:10.1016/0143-1471(84)90081-3. ECOREF#:10954</t>
        </is>
      </c>
    </row>
    <row r="2481">
      <c r="A2481" t="n">
        <v>2905693.0</v>
      </c>
      <c r="B2481" t="inlineStr">
        <is>
          <t>2,5-Dichlorobenzoic acid, Methyl ester</t>
        </is>
      </c>
      <c r="C2481"/>
      <c r="D2481" t="inlineStr">
        <is>
          <t>Measured</t>
        </is>
      </c>
      <c r="E2481" t="inlineStr">
        <is>
          <t>Not reported</t>
        </is>
      </c>
      <c r="F2481"/>
      <c r="G2481" t="n">
        <v>99.0</v>
      </c>
      <c r="H2481"/>
      <c r="I2481"/>
      <c r="J2481"/>
      <c r="K2481"/>
      <c r="L2481" t="inlineStr">
        <is>
          <t>Pimephales promelas</t>
        </is>
      </c>
      <c r="M2481" t="inlineStr">
        <is>
          <t>Fathead Minnow</t>
        </is>
      </c>
      <c r="N2481"/>
      <c r="O2481"/>
      <c r="P2481" t="n">
        <v>33.0</v>
      </c>
      <c r="Q2481"/>
      <c r="R2481"/>
      <c r="S2481"/>
      <c r="T2481"/>
      <c r="U2481" t="inlineStr">
        <is>
          <t>Day(s)</t>
        </is>
      </c>
      <c r="V2481" t="inlineStr">
        <is>
          <t>Flow-through</t>
        </is>
      </c>
      <c r="W2481" t="inlineStr">
        <is>
          <t>Fresh water</t>
        </is>
      </c>
      <c r="X2481" t="inlineStr">
        <is>
          <t>Lab</t>
        </is>
      </c>
      <c r="Y2481"/>
      <c r="Z2481" t="inlineStr">
        <is>
          <t>Active ingredient</t>
        </is>
      </c>
      <c r="AA2481"/>
      <c r="AB2481" t="n">
        <v>14.0</v>
      </c>
      <c r="AC2481"/>
      <c r="AD2481" t="n">
        <v>13.2</v>
      </c>
      <c r="AE2481"/>
      <c r="AF2481" t="n">
        <v>14.8</v>
      </c>
      <c r="AG2481" t="inlineStr">
        <is>
          <t>AI mg/L</t>
        </is>
      </c>
      <c r="AH2481"/>
      <c r="AI2481"/>
      <c r="AJ2481"/>
      <c r="AK2481"/>
      <c r="AL2481"/>
      <c r="AM2481"/>
      <c r="AN2481"/>
      <c r="AO2481"/>
      <c r="AP2481"/>
      <c r="AQ2481"/>
      <c r="AR2481"/>
      <c r="AS2481"/>
      <c r="AT2481"/>
      <c r="AU2481"/>
      <c r="AV2481"/>
      <c r="AW2481"/>
      <c r="AX2481" t="inlineStr">
        <is>
          <t>Mortality</t>
        </is>
      </c>
      <c r="AY2481" t="inlineStr">
        <is>
          <t>Mortality</t>
        </is>
      </c>
      <c r="AZ2481" t="inlineStr">
        <is>
          <t>LC50</t>
        </is>
      </c>
      <c r="BA2481"/>
      <c r="BB2481" t="n">
        <v>4.0</v>
      </c>
      <c r="BC2481"/>
      <c r="BD2481"/>
      <c r="BE2481"/>
      <c r="BF2481"/>
      <c r="BG2481" t="inlineStr">
        <is>
          <t>Day(s)</t>
        </is>
      </c>
      <c r="BH2481"/>
      <c r="BI2481" t="inlineStr">
        <is>
          <t>DTXSID7022201</t>
        </is>
      </c>
      <c r="BJ2481"/>
      <c r="BK2481"/>
      <c r="BL2481" t="inlineStr">
        <is>
          <t>Acute</t>
        </is>
      </c>
      <c r="BM2481"/>
      <c r="BN2481"/>
      <c r="BO2481"/>
      <c r="BP2481"/>
      <c r="BQ2481"/>
      <c r="BR2481"/>
      <c r="BS2481"/>
      <c r="BT2481" t="inlineStr">
        <is>
          <t>--</t>
        </is>
      </c>
      <c r="BU2481"/>
      <c r="BV2481"/>
      <c r="BW2481"/>
      <c r="BX2481"/>
      <c r="BY2481"/>
      <c r="BZ2481"/>
      <c r="CA2481"/>
      <c r="CB2481"/>
      <c r="CC2481"/>
      <c r="CD2481"/>
      <c r="CE2481"/>
      <c r="CF2481"/>
      <c r="CG2481"/>
      <c r="CH2481"/>
      <c r="CI2481"/>
      <c r="CJ2481" t="inlineStr">
        <is>
          <t xml:space="preserve">SOURCE/US EPA ENVIRONMENTAL RESEARCH LABORATORY DULUTH AND THE UNIVERSITY OF WISCONSIN SUPERIOR//MEDIA/FILTERED LAKE SUPERIOR WATER OR DECHLORINATED CITY OF SUPERIOR WISCONSIN WATER//   </t>
        </is>
      </c>
      <c r="CK2481" t="inlineStr">
        <is>
          <t>Geiger,D.L., C.E. Northcott, D.J. Call, and L.T. Brooke</t>
        </is>
      </c>
      <c r="CL2481" t="n">
        <v>12447.0</v>
      </c>
      <c r="CM2481" t="inlineStr">
        <is>
          <t>Acute Toxicities of Organic Chemicals to Fathead Minnows (Pimephales promelas), Volume II</t>
        </is>
      </c>
      <c r="CN2481" t="inlineStr">
        <is>
          <t>Center for Lake Superior Environmental Studies, University of Wisconsin, Superior, WI:326 p.</t>
        </is>
      </c>
      <c r="CO2481" t="n">
        <v>1985.0</v>
      </c>
      <c r="CP2481" t="inlineStr">
        <is>
          <t>Geiger,D.L., C.E. Northcott, D.J. Call, and L.T. Brooke (1985). Acute Toxicities of Organic Chemicals to Fathead Minnows (Pimephales promelas), Volume II. Center for Lake Superior Environmental Studies, University of Wisconsin, Superior, WI, 326 p. ECOREF#:12447</t>
        </is>
      </c>
    </row>
    <row r="2482">
      <c r="A2482" t="n">
        <v>2921882.0</v>
      </c>
      <c r="B2482" t="inlineStr">
        <is>
          <t>Phosphorothioic acid, O,O-Diethyl O-(3,5,6-trichloro-2-pyridinyl) ester</t>
        </is>
      </c>
      <c r="C2482" t="inlineStr">
        <is>
          <t>Technical grade, technical product, technical formulation</t>
        </is>
      </c>
      <c r="D2482" t="inlineStr">
        <is>
          <t>Measured</t>
        </is>
      </c>
      <c r="E2482" t="inlineStr">
        <is>
          <t>Not coded</t>
        </is>
      </c>
      <c r="F2482"/>
      <c r="G2482" t="n">
        <v>98.7</v>
      </c>
      <c r="H2482"/>
      <c r="I2482"/>
      <c r="J2482"/>
      <c r="K2482"/>
      <c r="L2482" t="inlineStr">
        <is>
          <t>Pimephales promelas</t>
        </is>
      </c>
      <c r="M2482" t="inlineStr">
        <is>
          <t>Fathead Minnow</t>
        </is>
      </c>
      <c r="N2482" t="inlineStr">
        <is>
          <t>Larva</t>
        </is>
      </c>
      <c r="O2482"/>
      <c r="P2482"/>
      <c r="Q2482"/>
      <c r="R2482"/>
      <c r="S2482"/>
      <c r="T2482"/>
      <c r="U2482"/>
      <c r="V2482" t="inlineStr">
        <is>
          <t>Static</t>
        </is>
      </c>
      <c r="W2482" t="inlineStr">
        <is>
          <t>Fresh water</t>
        </is>
      </c>
      <c r="X2482" t="inlineStr">
        <is>
          <t>Lab</t>
        </is>
      </c>
      <c r="Y2482"/>
      <c r="Z2482" t="inlineStr">
        <is>
          <t>Active ingredient</t>
        </is>
      </c>
      <c r="AA2482"/>
      <c r="AB2482" t="n">
        <v>0.17</v>
      </c>
      <c r="AC2482"/>
      <c r="AD2482"/>
      <c r="AE2482"/>
      <c r="AF2482"/>
      <c r="AG2482" t="inlineStr">
        <is>
          <t>AI mg/L</t>
        </is>
      </c>
      <c r="AH2482"/>
      <c r="AI2482"/>
      <c r="AJ2482"/>
      <c r="AK2482"/>
      <c r="AL2482"/>
      <c r="AM2482"/>
      <c r="AN2482"/>
      <c r="AO2482"/>
      <c r="AP2482"/>
      <c r="AQ2482"/>
      <c r="AR2482"/>
      <c r="AS2482"/>
      <c r="AT2482"/>
      <c r="AU2482"/>
      <c r="AV2482"/>
      <c r="AW2482"/>
      <c r="AX2482" t="inlineStr">
        <is>
          <t>Mortality</t>
        </is>
      </c>
      <c r="AY2482" t="inlineStr">
        <is>
          <t>Mortality</t>
        </is>
      </c>
      <c r="AZ2482" t="inlineStr">
        <is>
          <t>LC50</t>
        </is>
      </c>
      <c r="BA2482"/>
      <c r="BB2482" t="n">
        <v>4.0</v>
      </c>
      <c r="BC2482"/>
      <c r="BD2482"/>
      <c r="BE2482"/>
      <c r="BF2482"/>
      <c r="BG2482" t="inlineStr">
        <is>
          <t>Day(s)</t>
        </is>
      </c>
      <c r="BH2482" t="inlineStr">
        <is>
          <t>Pure</t>
        </is>
      </c>
      <c r="BI2482" t="inlineStr">
        <is>
          <t>DTXSID4020458</t>
        </is>
      </c>
      <c r="BJ2482" t="inlineStr">
        <is>
          <t>10.1016/0143-1471(82)90024-1</t>
        </is>
      </c>
      <c r="BK2482"/>
      <c r="BL2482"/>
      <c r="BM2482"/>
      <c r="BN2482"/>
      <c r="BO2482"/>
      <c r="BP2482"/>
      <c r="BQ2482"/>
      <c r="BR2482"/>
      <c r="BS2482"/>
      <c r="BT2482" t="inlineStr">
        <is>
          <t>--</t>
        </is>
      </c>
      <c r="BU2482"/>
      <c r="BV2482"/>
      <c r="BW2482"/>
      <c r="BX2482"/>
      <c r="BY2482"/>
      <c r="BZ2482"/>
      <c r="CA2482"/>
      <c r="CB2482"/>
      <c r="CC2482"/>
      <c r="CD2482"/>
      <c r="CE2482"/>
      <c r="CF2482"/>
      <c r="CG2482"/>
      <c r="CH2482"/>
      <c r="CI2482" t="inlineStr">
        <is>
          <t xml:space="preserve"> O EFCT CONT/PRODUCTS IDENTIFIED//USED STD METHODS// CONC/95 % CI ZERO TO INFINITY, STOCK SOLN AGED 1 WK// </t>
        </is>
      </c>
      <c r="CJ2482" t="inlineStr">
        <is>
          <t xml:space="preserve">   O EFCT CONT/PRODUCTS IDENTIFIED//USED STD METHODS// CONC/95 % CI ZERO TO INFINITY, STOCK SOLN AGED 1 WK// </t>
        </is>
      </c>
      <c r="CK2482" t="inlineStr">
        <is>
          <t>Jarvinen,A.W., and D.K. Tanner</t>
        </is>
      </c>
      <c r="CL2482" t="n">
        <v>15462.0</v>
      </c>
      <c r="CM2482" t="inlineStr">
        <is>
          <t>Toxicity of Selected Controlled Release and Corresponding Unformulated Technical Grade Pesticides to the Fathead Minnow Pimephales promelas</t>
        </is>
      </c>
      <c r="CN2482" t="inlineStr">
        <is>
          <t>Environ. Pollut. A.27(3): 179-195</t>
        </is>
      </c>
      <c r="CO2482" t="n">
        <v>1982.0</v>
      </c>
      <c r="CP2482" t="inlineStr">
        <is>
          <t>Jarvinen,A.W., and D.K. Tanner (1982). Toxicity of Selected Controlled Release and Corresponding Unformulated Technical Grade Pesticides to the Fathead Minnow Pimephales promelas. Environ. Pollut. A., 27, (3), 179-195. doi:10.1016/0143-1471(82)90024-1. ECOREF#:15462</t>
        </is>
      </c>
    </row>
    <row r="2483">
      <c r="A2483" t="n">
        <v>2921882.0</v>
      </c>
      <c r="B2483" t="inlineStr">
        <is>
          <t>Phosphorothioic acid, O,O-Diethyl O-(3,5,6-trichloro-2-pyridinyl) ester</t>
        </is>
      </c>
      <c r="C2483"/>
      <c r="D2483" t="inlineStr">
        <is>
          <t>Measured</t>
        </is>
      </c>
      <c r="E2483" t="inlineStr">
        <is>
          <t>Not coded</t>
        </is>
      </c>
      <c r="F2483"/>
      <c r="G2483"/>
      <c r="H2483"/>
      <c r="I2483"/>
      <c r="J2483"/>
      <c r="K2483"/>
      <c r="L2483" t="inlineStr">
        <is>
          <t>Pimephales promelas</t>
        </is>
      </c>
      <c r="M2483" t="inlineStr">
        <is>
          <t>Fathead Minnow</t>
        </is>
      </c>
      <c r="N2483" t="inlineStr">
        <is>
          <t>Larva</t>
        </is>
      </c>
      <c r="O2483" t="inlineStr">
        <is>
          <t>&lt;</t>
        </is>
      </c>
      <c r="P2483" t="n">
        <v>24.0</v>
      </c>
      <c r="Q2483"/>
      <c r="R2483"/>
      <c r="S2483"/>
      <c r="T2483"/>
      <c r="U2483" t="inlineStr">
        <is>
          <t>Hour(s)</t>
        </is>
      </c>
      <c r="V2483" t="inlineStr">
        <is>
          <t>Static</t>
        </is>
      </c>
      <c r="W2483" t="inlineStr">
        <is>
          <t>Fresh water</t>
        </is>
      </c>
      <c r="X2483" t="inlineStr">
        <is>
          <t>Lab</t>
        </is>
      </c>
      <c r="Y2483"/>
      <c r="Z2483" t="inlineStr">
        <is>
          <t>Active ingredient</t>
        </is>
      </c>
      <c r="AA2483"/>
      <c r="AB2483" t="n">
        <v>0.1222</v>
      </c>
      <c r="AC2483"/>
      <c r="AD2483" t="n">
        <v>0.077</v>
      </c>
      <c r="AE2483"/>
      <c r="AF2483" t="n">
        <v>0.1674</v>
      </c>
      <c r="AG2483" t="inlineStr">
        <is>
          <t>AI mg/L</t>
        </is>
      </c>
      <c r="AH2483"/>
      <c r="AI2483"/>
      <c r="AJ2483"/>
      <c r="AK2483"/>
      <c r="AL2483"/>
      <c r="AM2483"/>
      <c r="AN2483"/>
      <c r="AO2483"/>
      <c r="AP2483"/>
      <c r="AQ2483"/>
      <c r="AR2483"/>
      <c r="AS2483"/>
      <c r="AT2483"/>
      <c r="AU2483"/>
      <c r="AV2483"/>
      <c r="AW2483"/>
      <c r="AX2483" t="inlineStr">
        <is>
          <t>Mortality</t>
        </is>
      </c>
      <c r="AY2483" t="inlineStr">
        <is>
          <t>Mortality</t>
        </is>
      </c>
      <c r="AZ2483" t="inlineStr">
        <is>
          <t>LC50</t>
        </is>
      </c>
      <c r="BA2483"/>
      <c r="BB2483" t="n">
        <v>4.0</v>
      </c>
      <c r="BC2483"/>
      <c r="BD2483"/>
      <c r="BE2483"/>
      <c r="BF2483"/>
      <c r="BG2483" t="inlineStr">
        <is>
          <t>Day(s)</t>
        </is>
      </c>
      <c r="BH2483"/>
      <c r="BI2483" t="inlineStr">
        <is>
          <t>DTXSID4020458</t>
        </is>
      </c>
      <c r="BJ2483" t="inlineStr">
        <is>
          <t>10.1016/0147-6513(88)90045-0</t>
        </is>
      </c>
      <c r="BK2483"/>
      <c r="BL2483"/>
      <c r="BM2483"/>
      <c r="BN2483"/>
      <c r="BO2483"/>
      <c r="BP2483"/>
      <c r="BQ2483"/>
      <c r="BR2483"/>
      <c r="BS2483"/>
      <c r="BT2483" t="inlineStr">
        <is>
          <t>--</t>
        </is>
      </c>
      <c r="BU2483"/>
      <c r="BV2483"/>
      <c r="BW2483"/>
      <c r="BX2483"/>
      <c r="BY2483"/>
      <c r="BZ2483"/>
      <c r="CA2483"/>
      <c r="CB2483"/>
      <c r="CC2483"/>
      <c r="CD2483"/>
      <c r="CE2483"/>
      <c r="CF2483"/>
      <c r="CG2483"/>
      <c r="CH2483"/>
      <c r="CI2483"/>
      <c r="CJ2483"/>
      <c r="CK2483" t="inlineStr">
        <is>
          <t>Jarvinen,A.W., D.K. Tanner, and E.R. Kline</t>
        </is>
      </c>
      <c r="CL2483" t="n">
        <v>12885.0</v>
      </c>
      <c r="CM2483" t="inlineStr">
        <is>
          <t>Toxicity of Chlorpyrifos, Endrin, or Fenvalerate to Fathead Minnows Following Episodic or Continuous Exposure</t>
        </is>
      </c>
      <c r="CN2483" t="inlineStr">
        <is>
          <t>Ecotoxicol. Environ. Saf.15(1): 78-95</t>
        </is>
      </c>
      <c r="CO2483" t="n">
        <v>1988.0</v>
      </c>
      <c r="CP2483" t="inlineStr">
        <is>
          <t>Jarvinen,A.W., D.K. Tanner, and E.R. Kline (1988). Toxicity of Chlorpyrifos, Endrin, or Fenvalerate to Fathead Minnows Following Episodic or Continuous Exposure. Ecotoxicol. Environ. Saf., 15, (1), 78-95. doi:10.1016/0147-6513(88)90045-0. ECOREF#:12885</t>
        </is>
      </c>
    </row>
    <row r="2484">
      <c r="A2484" t="n">
        <v>2921882.0</v>
      </c>
      <c r="B2484" t="inlineStr">
        <is>
          <t>Phosphorothioic acid, O,O-Diethyl O-(3,5,6-trichloro-2-pyridinyl) ester</t>
        </is>
      </c>
      <c r="C2484" t="inlineStr">
        <is>
          <t>Technical grade, technical product, technical formulation</t>
        </is>
      </c>
      <c r="D2484" t="inlineStr">
        <is>
          <t>Measured</t>
        </is>
      </c>
      <c r="E2484" t="inlineStr">
        <is>
          <t>Not coded</t>
        </is>
      </c>
      <c r="F2484"/>
      <c r="G2484" t="n">
        <v>98.7</v>
      </c>
      <c r="H2484"/>
      <c r="I2484"/>
      <c r="J2484"/>
      <c r="K2484"/>
      <c r="L2484" t="inlineStr">
        <is>
          <t>Pimephales promelas</t>
        </is>
      </c>
      <c r="M2484" t="inlineStr">
        <is>
          <t>Fathead Minnow</t>
        </is>
      </c>
      <c r="N2484" t="inlineStr">
        <is>
          <t>Larva</t>
        </is>
      </c>
      <c r="O2484"/>
      <c r="P2484"/>
      <c r="Q2484"/>
      <c r="R2484"/>
      <c r="S2484"/>
      <c r="T2484"/>
      <c r="U2484"/>
      <c r="V2484" t="inlineStr">
        <is>
          <t>Flow-through</t>
        </is>
      </c>
      <c r="W2484" t="inlineStr">
        <is>
          <t>Fresh water</t>
        </is>
      </c>
      <c r="X2484" t="inlineStr">
        <is>
          <t>Lab</t>
        </is>
      </c>
      <c r="Y2484"/>
      <c r="Z2484" t="inlineStr">
        <is>
          <t>Active ingredient</t>
        </is>
      </c>
      <c r="AA2484"/>
      <c r="AB2484" t="n">
        <v>0.14</v>
      </c>
      <c r="AC2484"/>
      <c r="AD2484" t="n">
        <v>0.12</v>
      </c>
      <c r="AE2484"/>
      <c r="AF2484" t="n">
        <v>0.16</v>
      </c>
      <c r="AG2484" t="inlineStr">
        <is>
          <t>AI mg/L</t>
        </is>
      </c>
      <c r="AH2484"/>
      <c r="AI2484"/>
      <c r="AJ2484"/>
      <c r="AK2484"/>
      <c r="AL2484"/>
      <c r="AM2484"/>
      <c r="AN2484"/>
      <c r="AO2484"/>
      <c r="AP2484"/>
      <c r="AQ2484"/>
      <c r="AR2484"/>
      <c r="AS2484"/>
      <c r="AT2484"/>
      <c r="AU2484"/>
      <c r="AV2484"/>
      <c r="AW2484"/>
      <c r="AX2484" t="inlineStr">
        <is>
          <t>Mortality</t>
        </is>
      </c>
      <c r="AY2484" t="inlineStr">
        <is>
          <t>Mortality</t>
        </is>
      </c>
      <c r="AZ2484" t="inlineStr">
        <is>
          <t>LC50</t>
        </is>
      </c>
      <c r="BA2484"/>
      <c r="BB2484" t="n">
        <v>4.0</v>
      </c>
      <c r="BC2484"/>
      <c r="BD2484"/>
      <c r="BE2484"/>
      <c r="BF2484"/>
      <c r="BG2484" t="inlineStr">
        <is>
          <t>Day(s)</t>
        </is>
      </c>
      <c r="BH2484" t="inlineStr">
        <is>
          <t>Pure</t>
        </is>
      </c>
      <c r="BI2484" t="inlineStr">
        <is>
          <t>DTXSID4020458</t>
        </is>
      </c>
      <c r="BJ2484" t="inlineStr">
        <is>
          <t>10.1016/0143-1471(82)90024-1</t>
        </is>
      </c>
      <c r="BK2484"/>
      <c r="BL2484"/>
      <c r="BM2484"/>
      <c r="BN2484"/>
      <c r="BO2484"/>
      <c r="BP2484"/>
      <c r="BQ2484"/>
      <c r="BR2484"/>
      <c r="BS2484"/>
      <c r="BT2484" t="inlineStr">
        <is>
          <t>--</t>
        </is>
      </c>
      <c r="BU2484"/>
      <c r="BV2484"/>
      <c r="BW2484"/>
      <c r="BX2484"/>
      <c r="BY2484"/>
      <c r="BZ2484"/>
      <c r="CA2484"/>
      <c r="CB2484"/>
      <c r="CC2484"/>
      <c r="CD2484"/>
      <c r="CE2484"/>
      <c r="CF2484"/>
      <c r="CG2484"/>
      <c r="CH2484"/>
      <c r="CI2484" t="inlineStr">
        <is>
          <t xml:space="preserve"> USED STD METHODS//CONC/STOCK SOLN AGED 1 WK// </t>
        </is>
      </c>
      <c r="CJ2484" t="inlineStr">
        <is>
          <t xml:space="preserve">   USED STD METHODS//CONC/STOCK SOLN AGED 1 WK// </t>
        </is>
      </c>
      <c r="CK2484" t="inlineStr">
        <is>
          <t>Jarvinen,A.W., and D.K. Tanner</t>
        </is>
      </c>
      <c r="CL2484" t="n">
        <v>15462.0</v>
      </c>
      <c r="CM2484" t="inlineStr">
        <is>
          <t>Toxicity of Selected Controlled Release and Corresponding Unformulated Technical Grade Pesticides to the Fathead Minnow Pimephales promelas</t>
        </is>
      </c>
      <c r="CN2484" t="inlineStr">
        <is>
          <t>Environ. Pollut. A.27(3): 179-195</t>
        </is>
      </c>
      <c r="CO2484" t="n">
        <v>1982.0</v>
      </c>
      <c r="CP2484" t="inlineStr">
        <is>
          <t>Jarvinen,A.W., and D.K. Tanner (1982). Toxicity of Selected Controlled Release and Corresponding Unformulated Technical Grade Pesticides to the Fathead Minnow Pimephales promelas. Environ. Pollut. A., 27, (3), 179-195. doi:10.1016/0143-1471(82)90024-1. ECOREF#:15462</t>
        </is>
      </c>
    </row>
    <row r="2485">
      <c r="A2485" t="n">
        <v>2921882.0</v>
      </c>
      <c r="B2485" t="inlineStr">
        <is>
          <t>Phosphorothioic acid, O,O-Diethyl O-(3,5,6-trichloro-2-pyridinyl) ester</t>
        </is>
      </c>
      <c r="C2485" t="inlineStr">
        <is>
          <t>Technical grade, technical product, technical formulation</t>
        </is>
      </c>
      <c r="D2485" t="inlineStr">
        <is>
          <t>Measured</t>
        </is>
      </c>
      <c r="E2485" t="inlineStr">
        <is>
          <t>Not coded</t>
        </is>
      </c>
      <c r="F2485"/>
      <c r="G2485" t="n">
        <v>98.7</v>
      </c>
      <c r="H2485"/>
      <c r="I2485"/>
      <c r="J2485"/>
      <c r="K2485"/>
      <c r="L2485" t="inlineStr">
        <is>
          <t>Pimephales promelas</t>
        </is>
      </c>
      <c r="M2485" t="inlineStr">
        <is>
          <t>Fathead Minnow</t>
        </is>
      </c>
      <c r="N2485"/>
      <c r="O2485"/>
      <c r="P2485"/>
      <c r="Q2485"/>
      <c r="R2485"/>
      <c r="S2485"/>
      <c r="T2485"/>
      <c r="U2485"/>
      <c r="V2485" t="inlineStr">
        <is>
          <t>Flow-through</t>
        </is>
      </c>
      <c r="W2485" t="inlineStr">
        <is>
          <t>Fresh water</t>
        </is>
      </c>
      <c r="X2485" t="inlineStr">
        <is>
          <t>Lab</t>
        </is>
      </c>
      <c r="Y2485"/>
      <c r="Z2485" t="inlineStr">
        <is>
          <t>Active ingredient</t>
        </is>
      </c>
      <c r="AA2485"/>
      <c r="AB2485" t="n">
        <v>0.542</v>
      </c>
      <c r="AC2485"/>
      <c r="AD2485" t="n">
        <v>0.225</v>
      </c>
      <c r="AE2485"/>
      <c r="AF2485" t="n">
        <v>1.31</v>
      </c>
      <c r="AG2485" t="inlineStr">
        <is>
          <t>AI mg/L</t>
        </is>
      </c>
      <c r="AH2485"/>
      <c r="AI2485"/>
      <c r="AJ2485"/>
      <c r="AK2485"/>
      <c r="AL2485"/>
      <c r="AM2485"/>
      <c r="AN2485"/>
      <c r="AO2485"/>
      <c r="AP2485"/>
      <c r="AQ2485"/>
      <c r="AR2485"/>
      <c r="AS2485"/>
      <c r="AT2485"/>
      <c r="AU2485"/>
      <c r="AV2485"/>
      <c r="AW2485"/>
      <c r="AX2485" t="inlineStr">
        <is>
          <t>Mortality</t>
        </is>
      </c>
      <c r="AY2485" t="inlineStr">
        <is>
          <t>Mortality</t>
        </is>
      </c>
      <c r="AZ2485" t="inlineStr">
        <is>
          <t>LC50</t>
        </is>
      </c>
      <c r="BA2485"/>
      <c r="BB2485" t="n">
        <v>4.0</v>
      </c>
      <c r="BC2485"/>
      <c r="BD2485"/>
      <c r="BE2485"/>
      <c r="BF2485"/>
      <c r="BG2485" t="inlineStr">
        <is>
          <t>Day(s)</t>
        </is>
      </c>
      <c r="BH2485" t="inlineStr">
        <is>
          <t>Pure</t>
        </is>
      </c>
      <c r="BI2485" t="inlineStr">
        <is>
          <t>DTXSID4020458</t>
        </is>
      </c>
      <c r="BJ2485" t="inlineStr">
        <is>
          <t>10.1016/0143-1471(85)90073-X</t>
        </is>
      </c>
      <c r="BK2485"/>
      <c r="BL2485"/>
      <c r="BM2485"/>
      <c r="BN2485"/>
      <c r="BO2485"/>
      <c r="BP2485"/>
      <c r="BQ2485"/>
      <c r="BR2485"/>
      <c r="BS2485"/>
      <c r="BT2485" t="inlineStr">
        <is>
          <t>--</t>
        </is>
      </c>
      <c r="BU2485"/>
      <c r="BV2485"/>
      <c r="BW2485"/>
      <c r="BX2485"/>
      <c r="BY2485"/>
      <c r="BZ2485"/>
      <c r="CA2485"/>
      <c r="CB2485"/>
      <c r="CC2485"/>
      <c r="CD2485"/>
      <c r="CE2485"/>
      <c r="CF2485"/>
      <c r="CG2485"/>
      <c r="CH2485"/>
      <c r="CI2485" t="inlineStr">
        <is>
          <t xml:space="preserve"> 16 H PHOTO, 28 LUMENS// NOT FED// CONTR/CARRIER 0 % MORT// </t>
        </is>
      </c>
      <c r="CJ2485" t="inlineStr">
        <is>
          <t xml:space="preserve">   16 H PHOTO, 28 LUMENS// NOT FED// CONTR/CARRIER 0 % MORT// </t>
        </is>
      </c>
      <c r="CK2485" t="inlineStr">
        <is>
          <t>Phipps,G.L., and G.W. Holcombe</t>
        </is>
      </c>
      <c r="CL2485" t="n">
        <v>10775.0</v>
      </c>
      <c r="CM2485" t="inlineStr">
        <is>
          <t>A Method for Aquatic Multiple Species Toxicant Testing: Acute Toxicity of 10 Chemicals to 5 Vertebrates and 2 Invertebrates</t>
        </is>
      </c>
      <c r="CN2485" t="inlineStr">
        <is>
          <t>Environ. Pollut. A.38(2): 141-157</t>
        </is>
      </c>
      <c r="CO2485" t="n">
        <v>1985.0</v>
      </c>
      <c r="CP2485" t="inlineStr">
        <is>
          <t>Phipps,G.L., and G.W. Holcombe (1985). A Method for Aquatic Multiple Species Toxicant Testing: Acute Toxicity of 10 Chemicals to 5 Vertebrates and 2 Invertebrates. Environ. Pollut. A., 38, (2), 141-157. doi:10.1016/0143-1471(85)90073-X. ECOREF#:10775</t>
        </is>
      </c>
    </row>
    <row r="2486">
      <c r="A2486" t="n">
        <v>2921882.0</v>
      </c>
      <c r="B2486" t="inlineStr">
        <is>
          <t>Phosphorothioic acid, O,O-Diethyl O-(3,5,6-trichloro-2-pyridinyl) ester</t>
        </is>
      </c>
      <c r="C2486"/>
      <c r="D2486" t="inlineStr">
        <is>
          <t>Not coded</t>
        </is>
      </c>
      <c r="E2486" t="inlineStr">
        <is>
          <t>United States Environmental Protection Agency</t>
        </is>
      </c>
      <c r="F2486"/>
      <c r="G2486" t="n">
        <v>10.0</v>
      </c>
      <c r="H2486"/>
      <c r="I2486"/>
      <c r="J2486"/>
      <c r="K2486"/>
      <c r="L2486" t="inlineStr">
        <is>
          <t>Pimephales promelas</t>
        </is>
      </c>
      <c r="M2486" t="inlineStr">
        <is>
          <t>Fathead Minnow</t>
        </is>
      </c>
      <c r="N2486"/>
      <c r="O2486"/>
      <c r="P2486"/>
      <c r="Q2486"/>
      <c r="R2486"/>
      <c r="S2486"/>
      <c r="T2486"/>
      <c r="U2486"/>
      <c r="V2486" t="inlineStr">
        <is>
          <t>Flow-through</t>
        </is>
      </c>
      <c r="W2486" t="inlineStr">
        <is>
          <t>Fresh water</t>
        </is>
      </c>
      <c r="X2486" t="inlineStr">
        <is>
          <t>Lab</t>
        </is>
      </c>
      <c r="Y2486"/>
      <c r="Z2486" t="inlineStr">
        <is>
          <t>Formulation</t>
        </is>
      </c>
      <c r="AA2486"/>
      <c r="AB2486" t="n">
        <v>0.12</v>
      </c>
      <c r="AC2486"/>
      <c r="AD2486"/>
      <c r="AE2486"/>
      <c r="AF2486"/>
      <c r="AG2486" t="inlineStr">
        <is>
          <t>AI mg/L</t>
        </is>
      </c>
      <c r="AH2486"/>
      <c r="AI2486"/>
      <c r="AJ2486"/>
      <c r="AK2486"/>
      <c r="AL2486"/>
      <c r="AM2486"/>
      <c r="AN2486"/>
      <c r="AO2486"/>
      <c r="AP2486"/>
      <c r="AQ2486"/>
      <c r="AR2486"/>
      <c r="AS2486"/>
      <c r="AT2486"/>
      <c r="AU2486"/>
      <c r="AV2486"/>
      <c r="AW2486"/>
      <c r="AX2486" t="inlineStr">
        <is>
          <t>Mortality</t>
        </is>
      </c>
      <c r="AY2486" t="inlineStr">
        <is>
          <t>Mortality</t>
        </is>
      </c>
      <c r="AZ2486" t="inlineStr">
        <is>
          <t>LC50</t>
        </is>
      </c>
      <c r="BA2486"/>
      <c r="BB2486" t="n">
        <v>4.0</v>
      </c>
      <c r="BC2486"/>
      <c r="BD2486"/>
      <c r="BE2486"/>
      <c r="BF2486"/>
      <c r="BG2486" t="inlineStr">
        <is>
          <t>Day(s)</t>
        </is>
      </c>
      <c r="BH2486"/>
      <c r="BI2486" t="inlineStr">
        <is>
          <t>DTXSID4020458</t>
        </is>
      </c>
      <c r="BJ2486"/>
      <c r="BK2486"/>
      <c r="BL2486" t="inlineStr">
        <is>
          <t>Acute</t>
        </is>
      </c>
      <c r="BM2486"/>
      <c r="BN2486"/>
      <c r="BO2486"/>
      <c r="BP2486"/>
      <c r="BQ2486"/>
      <c r="BR2486"/>
      <c r="BS2486"/>
      <c r="BT2486" t="inlineStr">
        <is>
          <t>--</t>
        </is>
      </c>
      <c r="BU2486"/>
      <c r="BV2486"/>
      <c r="BW2486"/>
      <c r="BX2486"/>
      <c r="BY2486"/>
      <c r="BZ2486"/>
      <c r="CA2486"/>
      <c r="CB2486"/>
      <c r="CC2486"/>
      <c r="CD2486"/>
      <c r="CE2486"/>
      <c r="CF2486"/>
      <c r="CG2486"/>
      <c r="CH2486"/>
      <c r="CI2486"/>
      <c r="CJ2486" t="inlineStr">
        <is>
          <t xml:space="preserve">CONTR/STD METHODS USED//   </t>
        </is>
      </c>
      <c r="CK2486" t="inlineStr">
        <is>
          <t>U.S. Environmental Protection Agency</t>
        </is>
      </c>
      <c r="CL2486" t="n">
        <v>344.0</v>
      </c>
      <c r="CM2486" t="inlineStr">
        <is>
          <t>Pesticide Ecotoxicity Database (Formerly: Environmental Effects Database (EEDB))</t>
        </is>
      </c>
      <c r="CN2486" t="inlineStr">
        <is>
          <t>Environmental Fate and Effects Division, U.S.EPA, Washington, D.C.:</t>
        </is>
      </c>
      <c r="CO2486" t="n">
        <v>1992.0</v>
      </c>
      <c r="CP2486" t="inlineStr">
        <is>
          <t>U.S. Environmental Protection Agency (1992). Pesticide Ecotoxicity Database (Formerly: Environmental Effects Database (EEDB)). Environmental Fate and Effects Division, U.S.EPA, Washington, D.C., ECOREF#:344</t>
        </is>
      </c>
    </row>
    <row r="2487">
      <c r="A2487" t="n">
        <v>2921882.0</v>
      </c>
      <c r="B2487" t="inlineStr">
        <is>
          <t>Phosphorothioic acid, O,O-Diethyl O-(3,5,6-trichloro-2-pyridinyl) ester</t>
        </is>
      </c>
      <c r="C2487"/>
      <c r="D2487" t="inlineStr">
        <is>
          <t>Measured</t>
        </is>
      </c>
      <c r="E2487" t="inlineStr">
        <is>
          <t>Not coded</t>
        </is>
      </c>
      <c r="F2487"/>
      <c r="G2487"/>
      <c r="H2487"/>
      <c r="I2487"/>
      <c r="J2487"/>
      <c r="K2487"/>
      <c r="L2487" t="inlineStr">
        <is>
          <t>Pimephales promelas</t>
        </is>
      </c>
      <c r="M2487" t="inlineStr">
        <is>
          <t>Fathead Minnow</t>
        </is>
      </c>
      <c r="N2487" t="inlineStr">
        <is>
          <t>Larva</t>
        </is>
      </c>
      <c r="O2487"/>
      <c r="P2487"/>
      <c r="Q2487"/>
      <c r="R2487"/>
      <c r="S2487"/>
      <c r="T2487"/>
      <c r="U2487"/>
      <c r="V2487" t="inlineStr">
        <is>
          <t>Static</t>
        </is>
      </c>
      <c r="W2487" t="inlineStr">
        <is>
          <t>Fresh water</t>
        </is>
      </c>
      <c r="X2487" t="inlineStr">
        <is>
          <t>Lab</t>
        </is>
      </c>
      <c r="Y2487"/>
      <c r="Z2487" t="inlineStr">
        <is>
          <t>Active ingredient</t>
        </is>
      </c>
      <c r="AA2487"/>
      <c r="AB2487" t="n">
        <v>0.13</v>
      </c>
      <c r="AC2487"/>
      <c r="AD2487"/>
      <c r="AE2487"/>
      <c r="AF2487"/>
      <c r="AG2487" t="inlineStr">
        <is>
          <t>AI mg/L</t>
        </is>
      </c>
      <c r="AH2487"/>
      <c r="AI2487"/>
      <c r="AJ2487"/>
      <c r="AK2487"/>
      <c r="AL2487"/>
      <c r="AM2487"/>
      <c r="AN2487"/>
      <c r="AO2487"/>
      <c r="AP2487"/>
      <c r="AQ2487"/>
      <c r="AR2487"/>
      <c r="AS2487"/>
      <c r="AT2487"/>
      <c r="AU2487"/>
      <c r="AV2487"/>
      <c r="AW2487"/>
      <c r="AX2487" t="inlineStr">
        <is>
          <t>Mortality</t>
        </is>
      </c>
      <c r="AY2487" t="inlineStr">
        <is>
          <t>Mortality</t>
        </is>
      </c>
      <c r="AZ2487" t="inlineStr">
        <is>
          <t>LC50</t>
        </is>
      </c>
      <c r="BA2487"/>
      <c r="BB2487" t="n">
        <v>4.0</v>
      </c>
      <c r="BC2487"/>
      <c r="BD2487"/>
      <c r="BE2487"/>
      <c r="BF2487"/>
      <c r="BG2487" t="inlineStr">
        <is>
          <t>Day(s)</t>
        </is>
      </c>
      <c r="BH2487"/>
      <c r="BI2487" t="inlineStr">
        <is>
          <t>DTXSID4020458</t>
        </is>
      </c>
      <c r="BJ2487" t="inlineStr">
        <is>
          <t>10.1016/0143-1471(82)90024-1</t>
        </is>
      </c>
      <c r="BK2487"/>
      <c r="BL2487"/>
      <c r="BM2487"/>
      <c r="BN2487"/>
      <c r="BO2487"/>
      <c r="BP2487"/>
      <c r="BQ2487"/>
      <c r="BR2487"/>
      <c r="BS2487"/>
      <c r="BT2487" t="inlineStr">
        <is>
          <t>--</t>
        </is>
      </c>
      <c r="BU2487"/>
      <c r="BV2487"/>
      <c r="BW2487"/>
      <c r="BX2487"/>
      <c r="BY2487"/>
      <c r="BZ2487"/>
      <c r="CA2487"/>
      <c r="CB2487"/>
      <c r="CC2487"/>
      <c r="CD2487"/>
      <c r="CE2487"/>
      <c r="CF2487"/>
      <c r="CG2487"/>
      <c r="CH2487"/>
      <c r="CI2487" t="inlineStr">
        <is>
          <t xml:space="preserve"> O EFCT CONT/PRODUCTS IDENTIFIED//USED STD METHODS// CONC/95 % CI ZERO TO INFINITY, STOCK SOLN AGED 1 WK// PURITY/SOLUBILITY RPTD// </t>
        </is>
      </c>
      <c r="CJ2487" t="inlineStr">
        <is>
          <t xml:space="preserve">   O EFCT CONT/PRODUCTS IDENTIFIED//USED STD METHODS// CONC/95 % CI ZERO TO INFINITY, STOCK SOLN AGED 1 WK// PURITY/SOLUBILITY RPTD// </t>
        </is>
      </c>
      <c r="CK2487" t="inlineStr">
        <is>
          <t>Jarvinen,A.W., and D.K. Tanner</t>
        </is>
      </c>
      <c r="CL2487" t="n">
        <v>15462.0</v>
      </c>
      <c r="CM2487" t="inlineStr">
        <is>
          <t>Toxicity of Selected Controlled Release and Corresponding Unformulated Technical Grade Pesticides to the Fathead Minnow Pimephales promelas</t>
        </is>
      </c>
      <c r="CN2487" t="inlineStr">
        <is>
          <t>Environ. Pollut. A.27(3): 179-195</t>
        </is>
      </c>
      <c r="CO2487" t="n">
        <v>1982.0</v>
      </c>
      <c r="CP2487" t="inlineStr">
        <is>
          <t>Jarvinen,A.W., and D.K. Tanner (1982). Toxicity of Selected Controlled Release and Corresponding Unformulated Technical Grade Pesticides to the Fathead Minnow Pimephales promelas. Environ. Pollut. A., 27, (3), 179-195. doi:10.1016/0143-1471(82)90024-1. ECOREF#:15462</t>
        </is>
      </c>
    </row>
    <row r="2488">
      <c r="A2488" t="n">
        <v>2921882.0</v>
      </c>
      <c r="B2488" t="inlineStr">
        <is>
          <t>Phosphorothioic acid, O,O-Diethyl O-(3,5,6-trichloro-2-pyridinyl) ester</t>
        </is>
      </c>
      <c r="C2488"/>
      <c r="D2488" t="inlineStr">
        <is>
          <t>Measured</t>
        </is>
      </c>
      <c r="E2488" t="inlineStr">
        <is>
          <t>Not coded</t>
        </is>
      </c>
      <c r="F2488"/>
      <c r="G2488" t="n">
        <v>99.9</v>
      </c>
      <c r="H2488"/>
      <c r="I2488"/>
      <c r="J2488"/>
      <c r="K2488"/>
      <c r="L2488" t="inlineStr">
        <is>
          <t>Pimephales promelas</t>
        </is>
      </c>
      <c r="M2488" t="inlineStr">
        <is>
          <t>Fathead Minnow</t>
        </is>
      </c>
      <c r="N2488"/>
      <c r="O2488"/>
      <c r="P2488" t="n">
        <v>44.0</v>
      </c>
      <c r="Q2488"/>
      <c r="R2488"/>
      <c r="S2488"/>
      <c r="T2488"/>
      <c r="U2488" t="inlineStr">
        <is>
          <t>Day(s)</t>
        </is>
      </c>
      <c r="V2488" t="inlineStr">
        <is>
          <t>Flow-through</t>
        </is>
      </c>
      <c r="W2488" t="inlineStr">
        <is>
          <t>Fresh water</t>
        </is>
      </c>
      <c r="X2488" t="inlineStr">
        <is>
          <t>Lab</t>
        </is>
      </c>
      <c r="Y2488"/>
      <c r="Z2488" t="inlineStr">
        <is>
          <t>Active ingredient</t>
        </is>
      </c>
      <c r="AA2488"/>
      <c r="AB2488" t="n">
        <v>0.506</v>
      </c>
      <c r="AC2488"/>
      <c r="AD2488" t="n">
        <v>0.231</v>
      </c>
      <c r="AE2488"/>
      <c r="AF2488" t="n">
        <v>1.11</v>
      </c>
      <c r="AG2488" t="inlineStr">
        <is>
          <t>AI mg/L</t>
        </is>
      </c>
      <c r="AH2488"/>
      <c r="AI2488"/>
      <c r="AJ2488"/>
      <c r="AK2488"/>
      <c r="AL2488"/>
      <c r="AM2488"/>
      <c r="AN2488"/>
      <c r="AO2488"/>
      <c r="AP2488"/>
      <c r="AQ2488"/>
      <c r="AR2488"/>
      <c r="AS2488"/>
      <c r="AT2488"/>
      <c r="AU2488"/>
      <c r="AV2488"/>
      <c r="AW2488"/>
      <c r="AX2488" t="inlineStr">
        <is>
          <t>Mortality</t>
        </is>
      </c>
      <c r="AY2488" t="inlineStr">
        <is>
          <t>Mortality</t>
        </is>
      </c>
      <c r="AZ2488" t="inlineStr">
        <is>
          <t>LC50</t>
        </is>
      </c>
      <c r="BA2488"/>
      <c r="BB2488" t="n">
        <v>4.0</v>
      </c>
      <c r="BC2488"/>
      <c r="BD2488"/>
      <c r="BE2488"/>
      <c r="BF2488"/>
      <c r="BG2488" t="inlineStr">
        <is>
          <t>Day(s)</t>
        </is>
      </c>
      <c r="BH2488" t="inlineStr">
        <is>
          <t>Pure</t>
        </is>
      </c>
      <c r="BI2488" t="inlineStr">
        <is>
          <t>DTXSID4020458</t>
        </is>
      </c>
      <c r="BJ2488"/>
      <c r="BK2488"/>
      <c r="BL2488"/>
      <c r="BM2488"/>
      <c r="BN2488"/>
      <c r="BO2488"/>
      <c r="BP2488"/>
      <c r="BQ2488"/>
      <c r="BR2488"/>
      <c r="BS2488"/>
      <c r="BT2488" t="inlineStr">
        <is>
          <t>--</t>
        </is>
      </c>
      <c r="BU2488"/>
      <c r="BV2488"/>
      <c r="BW2488"/>
      <c r="BX2488"/>
      <c r="BY2488"/>
      <c r="BZ2488"/>
      <c r="CA2488"/>
      <c r="CB2488"/>
      <c r="CC2488"/>
      <c r="CD2488"/>
      <c r="CE2488"/>
      <c r="CF2488"/>
      <c r="CG2488"/>
      <c r="CH2488"/>
      <c r="CI2488" t="inlineStr">
        <is>
          <t xml:space="preserve"> Affected fish lost schooling behavior, were hypoactive, had hemorrhaging and deformities, and lost equilibrium prior toNAeath.  Individual lengths and weights of the test fish were not recorded; however, the calculated mean </t>
        </is>
      </c>
      <c r="CJ2488" t="inlineStr">
        <is>
          <t xml:space="preserve">   Affected fish lost schooling behavior, were hypoactive, had hemorrhaging and deformities, and lost equilibrium prior toNAeath.  Individual lengths and weights of the test fish were not recorded; however, the calculated mean </t>
        </is>
      </c>
      <c r="CK2488" t="inlineStr">
        <is>
          <t>Geiger,D.L., D.J. Call, and L.T. Brooke</t>
        </is>
      </c>
      <c r="CL2488" t="n">
        <v>12859.0</v>
      </c>
      <c r="CM2488" t="inlineStr">
        <is>
          <t>Acute Toxicities of Organic Chemicals to Fathead Minnows (Pimephales promelas) Volume IV</t>
        </is>
      </c>
      <c r="CN2488" t="inlineStr">
        <is>
          <t>Center for Lake Superior Environmental Studies, University of Wisconsin, Superior, WI4:355 p.</t>
        </is>
      </c>
      <c r="CO2488" t="n">
        <v>1988.0</v>
      </c>
      <c r="CP2488" t="inlineStr">
        <is>
          <t>Geiger,D.L., D.J. Call, and L.T. Brooke (1988). Acute Toxicities of Organic Chemicals to Fathead Minnows (Pimephales promelas) Volume IV. Center for Lake Superior Environmental Studies, University of Wisconsin, Superior, WI, 4, 355 p. ECOREF#:12859</t>
        </is>
      </c>
    </row>
    <row r="2489">
      <c r="A2489" t="n">
        <v>2921882.0</v>
      </c>
      <c r="B2489" t="inlineStr">
        <is>
          <t>Phosphorothioic acid, O,O-Diethyl O-(3,5,6-trichloro-2-pyridinyl) ester</t>
        </is>
      </c>
      <c r="C2489" t="inlineStr">
        <is>
          <t>Technical grade, technical product, technical formulation</t>
        </is>
      </c>
      <c r="D2489" t="inlineStr">
        <is>
          <t>Not coded</t>
        </is>
      </c>
      <c r="E2489" t="inlineStr">
        <is>
          <t>United States Environmental Protection Agency</t>
        </is>
      </c>
      <c r="F2489"/>
      <c r="G2489"/>
      <c r="H2489"/>
      <c r="I2489"/>
      <c r="J2489"/>
      <c r="K2489"/>
      <c r="L2489" t="inlineStr">
        <is>
          <t>Pimephales promelas</t>
        </is>
      </c>
      <c r="M2489" t="inlineStr">
        <is>
          <t>Fathead Minnow</t>
        </is>
      </c>
      <c r="N2489"/>
      <c r="O2489"/>
      <c r="P2489"/>
      <c r="Q2489"/>
      <c r="R2489"/>
      <c r="S2489"/>
      <c r="T2489"/>
      <c r="U2489"/>
      <c r="V2489" t="inlineStr">
        <is>
          <t>Flow-through</t>
        </is>
      </c>
      <c r="W2489" t="inlineStr">
        <is>
          <t>Fresh water</t>
        </is>
      </c>
      <c r="X2489" t="inlineStr">
        <is>
          <t>Lab</t>
        </is>
      </c>
      <c r="Y2489"/>
      <c r="Z2489" t="inlineStr">
        <is>
          <t>Active ingredient</t>
        </is>
      </c>
      <c r="AA2489"/>
      <c r="AB2489" t="n">
        <v>0.14</v>
      </c>
      <c r="AC2489"/>
      <c r="AD2489"/>
      <c r="AE2489"/>
      <c r="AF2489"/>
      <c r="AG2489" t="inlineStr">
        <is>
          <t>AI mg/L</t>
        </is>
      </c>
      <c r="AH2489"/>
      <c r="AI2489"/>
      <c r="AJ2489"/>
      <c r="AK2489"/>
      <c r="AL2489"/>
      <c r="AM2489"/>
      <c r="AN2489"/>
      <c r="AO2489"/>
      <c r="AP2489"/>
      <c r="AQ2489"/>
      <c r="AR2489"/>
      <c r="AS2489"/>
      <c r="AT2489"/>
      <c r="AU2489"/>
      <c r="AV2489"/>
      <c r="AW2489"/>
      <c r="AX2489" t="inlineStr">
        <is>
          <t>Mortality</t>
        </is>
      </c>
      <c r="AY2489" t="inlineStr">
        <is>
          <t>Mortality</t>
        </is>
      </c>
      <c r="AZ2489" t="inlineStr">
        <is>
          <t>LC50</t>
        </is>
      </c>
      <c r="BA2489"/>
      <c r="BB2489" t="n">
        <v>4.0</v>
      </c>
      <c r="BC2489"/>
      <c r="BD2489"/>
      <c r="BE2489"/>
      <c r="BF2489"/>
      <c r="BG2489" t="inlineStr">
        <is>
          <t>Day(s)</t>
        </is>
      </c>
      <c r="BH2489"/>
      <c r="BI2489" t="inlineStr">
        <is>
          <t>DTXSID4020458</t>
        </is>
      </c>
      <c r="BJ2489"/>
      <c r="BK2489"/>
      <c r="BL2489" t="inlineStr">
        <is>
          <t>Acute</t>
        </is>
      </c>
      <c r="BM2489"/>
      <c r="BN2489"/>
      <c r="BO2489"/>
      <c r="BP2489"/>
      <c r="BQ2489"/>
      <c r="BR2489"/>
      <c r="BS2489"/>
      <c r="BT2489" t="inlineStr">
        <is>
          <t>--</t>
        </is>
      </c>
      <c r="BU2489"/>
      <c r="BV2489"/>
      <c r="BW2489"/>
      <c r="BX2489"/>
      <c r="BY2489"/>
      <c r="BZ2489"/>
      <c r="CA2489"/>
      <c r="CB2489"/>
      <c r="CC2489"/>
      <c r="CD2489"/>
      <c r="CE2489"/>
      <c r="CF2489"/>
      <c r="CG2489"/>
      <c r="CH2489"/>
      <c r="CI2489"/>
      <c r="CJ2489" t="inlineStr">
        <is>
          <t xml:space="preserve">CONTR/STD METHODS USED//   </t>
        </is>
      </c>
      <c r="CK2489" t="inlineStr">
        <is>
          <t>U.S. Environmental Protection Agency</t>
        </is>
      </c>
      <c r="CL2489" t="n">
        <v>344.0</v>
      </c>
      <c r="CM2489" t="inlineStr">
        <is>
          <t>Pesticide Ecotoxicity Database (Formerly: Environmental Effects Database (EEDB))</t>
        </is>
      </c>
      <c r="CN2489" t="inlineStr">
        <is>
          <t>Environmental Fate and Effects Division, U.S.EPA, Washington, D.C.:</t>
        </is>
      </c>
      <c r="CO2489" t="n">
        <v>1992.0</v>
      </c>
      <c r="CP2489" t="inlineStr">
        <is>
          <t>U.S. Environmental Protection Agency (1992). Pesticide Ecotoxicity Database (Formerly: Environmental Effects Database (EEDB)). Environmental Fate and Effects Division, U.S.EPA, Washington, D.C., ECOREF#:344</t>
        </is>
      </c>
    </row>
    <row r="2490">
      <c r="A2490" t="n">
        <v>2921882.0</v>
      </c>
      <c r="B2490" t="inlineStr">
        <is>
          <t>Phosphorothioic acid, O,O-Diethyl O-(3,5,6-trichloro-2-pyridinyl) ester</t>
        </is>
      </c>
      <c r="C2490"/>
      <c r="D2490" t="inlineStr">
        <is>
          <t>Measured</t>
        </is>
      </c>
      <c r="E2490" t="inlineStr">
        <is>
          <t>Not coded</t>
        </is>
      </c>
      <c r="F2490"/>
      <c r="G2490"/>
      <c r="H2490"/>
      <c r="I2490"/>
      <c r="J2490"/>
      <c r="K2490"/>
      <c r="L2490" t="inlineStr">
        <is>
          <t>Pimephales promelas</t>
        </is>
      </c>
      <c r="M2490" t="inlineStr">
        <is>
          <t>Fathead Minnow</t>
        </is>
      </c>
      <c r="N2490" t="inlineStr">
        <is>
          <t>Larva</t>
        </is>
      </c>
      <c r="O2490"/>
      <c r="P2490"/>
      <c r="Q2490"/>
      <c r="R2490"/>
      <c r="S2490"/>
      <c r="T2490"/>
      <c r="U2490"/>
      <c r="V2490" t="inlineStr">
        <is>
          <t>Flow-through</t>
        </is>
      </c>
      <c r="W2490" t="inlineStr">
        <is>
          <t>Fresh water</t>
        </is>
      </c>
      <c r="X2490" t="inlineStr">
        <is>
          <t>Lab</t>
        </is>
      </c>
      <c r="Y2490"/>
      <c r="Z2490" t="inlineStr">
        <is>
          <t>Active ingredient</t>
        </is>
      </c>
      <c r="AA2490"/>
      <c r="AB2490" t="n">
        <v>0.12</v>
      </c>
      <c r="AC2490"/>
      <c r="AD2490" t="n">
        <v>0.11</v>
      </c>
      <c r="AE2490"/>
      <c r="AF2490" t="n">
        <v>0.13</v>
      </c>
      <c r="AG2490" t="inlineStr">
        <is>
          <t>AI mg/L</t>
        </is>
      </c>
      <c r="AH2490"/>
      <c r="AI2490"/>
      <c r="AJ2490"/>
      <c r="AK2490"/>
      <c r="AL2490"/>
      <c r="AM2490"/>
      <c r="AN2490"/>
      <c r="AO2490"/>
      <c r="AP2490"/>
      <c r="AQ2490"/>
      <c r="AR2490"/>
      <c r="AS2490"/>
      <c r="AT2490"/>
      <c r="AU2490"/>
      <c r="AV2490"/>
      <c r="AW2490"/>
      <c r="AX2490" t="inlineStr">
        <is>
          <t>Mortality</t>
        </is>
      </c>
      <c r="AY2490" t="inlineStr">
        <is>
          <t>Mortality</t>
        </is>
      </c>
      <c r="AZ2490" t="inlineStr">
        <is>
          <t>LC50</t>
        </is>
      </c>
      <c r="BA2490"/>
      <c r="BB2490" t="n">
        <v>4.0</v>
      </c>
      <c r="BC2490"/>
      <c r="BD2490"/>
      <c r="BE2490"/>
      <c r="BF2490"/>
      <c r="BG2490" t="inlineStr">
        <is>
          <t>Day(s)</t>
        </is>
      </c>
      <c r="BH2490"/>
      <c r="BI2490" t="inlineStr">
        <is>
          <t>DTXSID4020458</t>
        </is>
      </c>
      <c r="BJ2490" t="inlineStr">
        <is>
          <t>10.1016/0143-1471(82)90024-1</t>
        </is>
      </c>
      <c r="BK2490"/>
      <c r="BL2490"/>
      <c r="BM2490"/>
      <c r="BN2490"/>
      <c r="BO2490"/>
      <c r="BP2490"/>
      <c r="BQ2490"/>
      <c r="BR2490"/>
      <c r="BS2490"/>
      <c r="BT2490" t="inlineStr">
        <is>
          <t>--</t>
        </is>
      </c>
      <c r="BU2490"/>
      <c r="BV2490"/>
      <c r="BW2490"/>
      <c r="BX2490"/>
      <c r="BY2490"/>
      <c r="BZ2490"/>
      <c r="CA2490"/>
      <c r="CB2490"/>
      <c r="CC2490"/>
      <c r="CD2490"/>
      <c r="CE2490"/>
      <c r="CF2490"/>
      <c r="CG2490"/>
      <c r="CH2490"/>
      <c r="CI2490" t="inlineStr">
        <is>
          <t xml:space="preserve"> USED STD METHODS//CONC/STOCK SOLN AGED 1 WK//PURITY/ SOLUBILITY RPTD// </t>
        </is>
      </c>
      <c r="CJ2490" t="inlineStr">
        <is>
          <t xml:space="preserve">   USED STD METHODS//CONC/STOCK SOLN AGED 1 WK//PURITY/ SOLUBILITY RPTD// </t>
        </is>
      </c>
      <c r="CK2490" t="inlineStr">
        <is>
          <t>Jarvinen,A.W., and D.K. Tanner</t>
        </is>
      </c>
      <c r="CL2490" t="n">
        <v>15462.0</v>
      </c>
      <c r="CM2490" t="inlineStr">
        <is>
          <t>Toxicity of Selected Controlled Release and Corresponding Unformulated Technical Grade Pesticides to the Fathead Minnow Pimephales promelas</t>
        </is>
      </c>
      <c r="CN2490" t="inlineStr">
        <is>
          <t>Environ. Pollut. A.27(3): 179-195</t>
        </is>
      </c>
      <c r="CO2490" t="n">
        <v>1982.0</v>
      </c>
      <c r="CP2490" t="inlineStr">
        <is>
          <t>Jarvinen,A.W., and D.K. Tanner (1982). Toxicity of Selected Controlled Release and Corresponding Unformulated Technical Grade Pesticides to the Fathead Minnow Pimephales promelas. Environ. Pollut. A., 27, (3), 179-195. doi:10.1016/0143-1471(82)90024-1. ECOREF#:15462</t>
        </is>
      </c>
    </row>
    <row r="2491">
      <c r="A2491" t="n">
        <v>2921882.0</v>
      </c>
      <c r="B2491" t="inlineStr">
        <is>
          <t>Phosphorothioic acid, O,O-Diethyl O-(3,5,6-trichloro-2-pyridinyl) ester</t>
        </is>
      </c>
      <c r="C2491"/>
      <c r="D2491" t="inlineStr">
        <is>
          <t>Measured</t>
        </is>
      </c>
      <c r="E2491" t="inlineStr">
        <is>
          <t>Not coded</t>
        </is>
      </c>
      <c r="F2491"/>
      <c r="G2491" t="n">
        <v>99.9</v>
      </c>
      <c r="H2491"/>
      <c r="I2491"/>
      <c r="J2491"/>
      <c r="K2491"/>
      <c r="L2491" t="inlineStr">
        <is>
          <t>Pimephales promelas</t>
        </is>
      </c>
      <c r="M2491" t="inlineStr">
        <is>
          <t>Fathead Minnow</t>
        </is>
      </c>
      <c r="N2491"/>
      <c r="O2491"/>
      <c r="P2491" t="n">
        <v>32.0</v>
      </c>
      <c r="Q2491"/>
      <c r="R2491"/>
      <c r="S2491"/>
      <c r="T2491"/>
      <c r="U2491" t="inlineStr">
        <is>
          <t>Day(s)</t>
        </is>
      </c>
      <c r="V2491" t="inlineStr">
        <is>
          <t>Flow-through</t>
        </is>
      </c>
      <c r="W2491" t="inlineStr">
        <is>
          <t>Fresh water</t>
        </is>
      </c>
      <c r="X2491" t="inlineStr">
        <is>
          <t>Lab</t>
        </is>
      </c>
      <c r="Y2491"/>
      <c r="Z2491" t="inlineStr">
        <is>
          <t>Active ingredient</t>
        </is>
      </c>
      <c r="AA2491"/>
      <c r="AB2491" t="n">
        <v>0.2</v>
      </c>
      <c r="AC2491"/>
      <c r="AD2491" t="n">
        <v>0.19</v>
      </c>
      <c r="AE2491"/>
      <c r="AF2491" t="n">
        <v>0.22</v>
      </c>
      <c r="AG2491" t="inlineStr">
        <is>
          <t>AI mg/L</t>
        </is>
      </c>
      <c r="AH2491"/>
      <c r="AI2491"/>
      <c r="AJ2491"/>
      <c r="AK2491"/>
      <c r="AL2491"/>
      <c r="AM2491"/>
      <c r="AN2491"/>
      <c r="AO2491"/>
      <c r="AP2491"/>
      <c r="AQ2491"/>
      <c r="AR2491"/>
      <c r="AS2491"/>
      <c r="AT2491"/>
      <c r="AU2491"/>
      <c r="AV2491"/>
      <c r="AW2491"/>
      <c r="AX2491" t="inlineStr">
        <is>
          <t>Mortality</t>
        </is>
      </c>
      <c r="AY2491" t="inlineStr">
        <is>
          <t>Mortality</t>
        </is>
      </c>
      <c r="AZ2491" t="inlineStr">
        <is>
          <t>LC50</t>
        </is>
      </c>
      <c r="BA2491"/>
      <c r="BB2491" t="n">
        <v>4.0</v>
      </c>
      <c r="BC2491"/>
      <c r="BD2491"/>
      <c r="BE2491"/>
      <c r="BF2491"/>
      <c r="BG2491" t="inlineStr">
        <is>
          <t>Day(s)</t>
        </is>
      </c>
      <c r="BH2491" t="inlineStr">
        <is>
          <t>Pure</t>
        </is>
      </c>
      <c r="BI2491" t="inlineStr">
        <is>
          <t>DTXSID4020458</t>
        </is>
      </c>
      <c r="BJ2491"/>
      <c r="BK2491"/>
      <c r="BL2491"/>
      <c r="BM2491"/>
      <c r="BN2491"/>
      <c r="BO2491"/>
      <c r="BP2491"/>
      <c r="BQ2491"/>
      <c r="BR2491"/>
      <c r="BS2491"/>
      <c r="BT2491" t="inlineStr">
        <is>
          <t>--</t>
        </is>
      </c>
      <c r="BU2491"/>
      <c r="BV2491"/>
      <c r="BW2491"/>
      <c r="BX2491"/>
      <c r="BY2491"/>
      <c r="BZ2491"/>
      <c r="CA2491"/>
      <c r="CB2491"/>
      <c r="CC2491"/>
      <c r="CD2491"/>
      <c r="CE2491"/>
      <c r="CF2491"/>
      <c r="CG2491"/>
      <c r="CH2491"/>
      <c r="CI2491" t="inlineStr">
        <is>
          <t xml:space="preserve"> Affected fish lost schooling behavior, were hypoactive, had hemorrhaging and deformities, and lost equilibrium prior toNAeath.  Individual lengths and weights of the test fish were not recorded; however, the calculated mean </t>
        </is>
      </c>
      <c r="CJ2491" t="inlineStr">
        <is>
          <t xml:space="preserve">   Affected fish lost schooling behavior, were hypoactive, had hemorrhaging and deformities, and lost equilibrium prior toNAeath.  Individual lengths and weights of the test fish were not recorded; however, the calculated mean </t>
        </is>
      </c>
      <c r="CK2491" t="inlineStr">
        <is>
          <t>Geiger,D.L., D.J. Call, and L.T. Brooke</t>
        </is>
      </c>
      <c r="CL2491" t="n">
        <v>12859.0</v>
      </c>
      <c r="CM2491" t="inlineStr">
        <is>
          <t>Acute Toxicities of Organic Chemicals to Fathead Minnows (Pimephales promelas) Volume IV</t>
        </is>
      </c>
      <c r="CN2491" t="inlineStr">
        <is>
          <t>Center for Lake Superior Environmental Studies, University of Wisconsin, Superior, WI4:355 p.</t>
        </is>
      </c>
      <c r="CO2491" t="n">
        <v>1988.0</v>
      </c>
      <c r="CP2491" t="inlineStr">
        <is>
          <t>Geiger,D.L., D.J. Call, and L.T. Brooke (1988). Acute Toxicities of Organic Chemicals to Fathead Minnows (Pimephales promelas) Volume IV. Center for Lake Superior Environmental Studies, University of Wisconsin, Superior, WI, 4, 355 p. ECOREF#:12859</t>
        </is>
      </c>
    </row>
    <row r="2492">
      <c r="A2492" t="n">
        <v>2921882.0</v>
      </c>
      <c r="B2492" t="inlineStr">
        <is>
          <t>Phosphorothioic acid, O,O-Diethyl O-(3,5,6-trichloro-2-pyridinyl) ester</t>
        </is>
      </c>
      <c r="C2492" t="inlineStr">
        <is>
          <t>Technical grade, technical product, technical formulation</t>
        </is>
      </c>
      <c r="D2492" t="inlineStr">
        <is>
          <t>Measured</t>
        </is>
      </c>
      <c r="E2492" t="inlineStr">
        <is>
          <t>Not coded</t>
        </is>
      </c>
      <c r="F2492"/>
      <c r="G2492" t="n">
        <v>99.9</v>
      </c>
      <c r="H2492"/>
      <c r="I2492"/>
      <c r="J2492"/>
      <c r="K2492"/>
      <c r="L2492" t="inlineStr">
        <is>
          <t>Pimephales promelas</t>
        </is>
      </c>
      <c r="M2492" t="inlineStr">
        <is>
          <t>Fathead Minnow</t>
        </is>
      </c>
      <c r="N2492"/>
      <c r="O2492"/>
      <c r="P2492"/>
      <c r="Q2492"/>
      <c r="R2492" t="n">
        <v>31.0</v>
      </c>
      <c r="S2492"/>
      <c r="T2492" t="n">
        <v>32.0</v>
      </c>
      <c r="U2492" t="inlineStr">
        <is>
          <t>Day(s)</t>
        </is>
      </c>
      <c r="V2492" t="inlineStr">
        <is>
          <t>Flow-through</t>
        </is>
      </c>
      <c r="W2492" t="inlineStr">
        <is>
          <t>Fresh water</t>
        </is>
      </c>
      <c r="X2492" t="inlineStr">
        <is>
          <t>Lab</t>
        </is>
      </c>
      <c r="Y2492"/>
      <c r="Z2492" t="inlineStr">
        <is>
          <t>Active ingredient</t>
        </is>
      </c>
      <c r="AA2492"/>
      <c r="AB2492" t="n">
        <v>0.203</v>
      </c>
      <c r="AC2492"/>
      <c r="AD2492" t="n">
        <v>0.191</v>
      </c>
      <c r="AE2492"/>
      <c r="AF2492" t="n">
        <v>0.217</v>
      </c>
      <c r="AG2492" t="inlineStr">
        <is>
          <t>AI mg/L</t>
        </is>
      </c>
      <c r="AH2492"/>
      <c r="AI2492"/>
      <c r="AJ2492"/>
      <c r="AK2492"/>
      <c r="AL2492"/>
      <c r="AM2492"/>
      <c r="AN2492"/>
      <c r="AO2492"/>
      <c r="AP2492"/>
      <c r="AQ2492"/>
      <c r="AR2492"/>
      <c r="AS2492"/>
      <c r="AT2492"/>
      <c r="AU2492"/>
      <c r="AV2492"/>
      <c r="AW2492"/>
      <c r="AX2492" t="inlineStr">
        <is>
          <t>Mortality</t>
        </is>
      </c>
      <c r="AY2492" t="inlineStr">
        <is>
          <t>Mortality</t>
        </is>
      </c>
      <c r="AZ2492" t="inlineStr">
        <is>
          <t>LC50</t>
        </is>
      </c>
      <c r="BA2492"/>
      <c r="BB2492" t="n">
        <v>4.0</v>
      </c>
      <c r="BC2492"/>
      <c r="BD2492"/>
      <c r="BE2492"/>
      <c r="BF2492"/>
      <c r="BG2492" t="inlineStr">
        <is>
          <t>Day(s)</t>
        </is>
      </c>
      <c r="BH2492" t="inlineStr">
        <is>
          <t>Active ingredient</t>
        </is>
      </c>
      <c r="BI2492" t="inlineStr">
        <is>
          <t>DTXSID4020458</t>
        </is>
      </c>
      <c r="BJ2492" t="inlineStr">
        <is>
          <t>10.1016/0143-1471(82)90161-1</t>
        </is>
      </c>
      <c r="BK2492"/>
      <c r="BL2492"/>
      <c r="BM2492"/>
      <c r="BN2492"/>
      <c r="BO2492"/>
      <c r="BP2492"/>
      <c r="BQ2492"/>
      <c r="BR2492"/>
      <c r="BS2492"/>
      <c r="BT2492" t="inlineStr">
        <is>
          <t>--</t>
        </is>
      </c>
      <c r="BU2492"/>
      <c r="BV2492"/>
      <c r="BW2492"/>
      <c r="BX2492"/>
      <c r="BY2492"/>
      <c r="BZ2492"/>
      <c r="CA2492"/>
      <c r="CB2492"/>
      <c r="CC2492"/>
      <c r="CD2492"/>
      <c r="CE2492"/>
      <c r="CF2492"/>
      <c r="CG2492"/>
      <c r="CH2492"/>
      <c r="CI2492" t="inlineStr">
        <is>
          <t xml:space="preserve"> NOT FED, 16 H PHOTO// </t>
        </is>
      </c>
      <c r="CJ2492" t="inlineStr">
        <is>
          <t xml:space="preserve">   NOT FED, 16 H PHOTO// </t>
        </is>
      </c>
      <c r="CK2492" t="inlineStr">
        <is>
          <t>Holcombe,G.W., G.L. Phipps, and D.K. Tanner</t>
        </is>
      </c>
      <c r="CL2492" t="n">
        <v>10536.0</v>
      </c>
      <c r="CM2492" t="inlineStr">
        <is>
          <t>The Acute Toxicity of Kelthane, Dursban, Disulfoton, Pydrin, and Permethrin to Fathead Minnows Pimephales promelas and Rainbow Trout Salmo gairdneri</t>
        </is>
      </c>
      <c r="CN2492" t="inlineStr">
        <is>
          <t>Environ. Pollut. A.29(3): 167-178</t>
        </is>
      </c>
      <c r="CO2492" t="n">
        <v>1982.0</v>
      </c>
      <c r="CP2492" t="inlineStr">
        <is>
          <t>Holcombe,G.W., G.L. Phipps, and D.K. Tanner (1982). The Acute Toxicity of Kelthane, Dursban, Disulfoton, Pydrin, and Permethrin to Fathead Minnows Pimephales promelas and Rainbow Trout Salmo gairdneri. Environ. Pollut. A., 29, (3), 167-178. doi:10.1016/0143-1471(82)90161-1. ECOREF#:10536</t>
        </is>
      </c>
    </row>
    <row r="2493">
      <c r="A2493" t="n">
        <v>2973764.0</v>
      </c>
      <c r="B2493" t="inlineStr">
        <is>
          <t>5-Bromovanillin</t>
        </is>
      </c>
      <c r="C2493"/>
      <c r="D2493" t="inlineStr">
        <is>
          <t>Unmeasured</t>
        </is>
      </c>
      <c r="E2493" t="inlineStr">
        <is>
          <t>Not reported</t>
        </is>
      </c>
      <c r="F2493"/>
      <c r="G2493" t="n">
        <v>98.0</v>
      </c>
      <c r="H2493"/>
      <c r="I2493"/>
      <c r="J2493"/>
      <c r="K2493"/>
      <c r="L2493" t="inlineStr">
        <is>
          <t>Pimephales promelas</t>
        </is>
      </c>
      <c r="M2493" t="inlineStr">
        <is>
          <t>Fathead Minnow</t>
        </is>
      </c>
      <c r="N2493"/>
      <c r="O2493"/>
      <c r="P2493" t="n">
        <v>29.0</v>
      </c>
      <c r="Q2493"/>
      <c r="R2493"/>
      <c r="S2493"/>
      <c r="T2493"/>
      <c r="U2493" t="inlineStr">
        <is>
          <t>Day(s)</t>
        </is>
      </c>
      <c r="V2493" t="inlineStr">
        <is>
          <t>Flow-through</t>
        </is>
      </c>
      <c r="W2493" t="inlineStr">
        <is>
          <t>Fresh water</t>
        </is>
      </c>
      <c r="X2493" t="inlineStr">
        <is>
          <t>Lab</t>
        </is>
      </c>
      <c r="Y2493" t="n">
        <v>6.0</v>
      </c>
      <c r="Z2493" t="inlineStr">
        <is>
          <t>Active ingredient</t>
        </is>
      </c>
      <c r="AA2493"/>
      <c r="AB2493" t="n">
        <v>59.7</v>
      </c>
      <c r="AC2493"/>
      <c r="AD2493"/>
      <c r="AE2493"/>
      <c r="AF2493"/>
      <c r="AG2493" t="inlineStr">
        <is>
          <t>AI mg/L</t>
        </is>
      </c>
      <c r="AH2493"/>
      <c r="AI2493"/>
      <c r="AJ2493"/>
      <c r="AK2493"/>
      <c r="AL2493"/>
      <c r="AM2493"/>
      <c r="AN2493"/>
      <c r="AO2493"/>
      <c r="AP2493"/>
      <c r="AQ2493"/>
      <c r="AR2493"/>
      <c r="AS2493"/>
      <c r="AT2493"/>
      <c r="AU2493"/>
      <c r="AV2493"/>
      <c r="AW2493"/>
      <c r="AX2493" t="inlineStr">
        <is>
          <t>Mortality</t>
        </is>
      </c>
      <c r="AY2493" t="inlineStr">
        <is>
          <t>Mortality</t>
        </is>
      </c>
      <c r="AZ2493" t="inlineStr">
        <is>
          <t>LC50</t>
        </is>
      </c>
      <c r="BA2493"/>
      <c r="BB2493" t="n">
        <v>4.0</v>
      </c>
      <c r="BC2493"/>
      <c r="BD2493"/>
      <c r="BE2493"/>
      <c r="BF2493"/>
      <c r="BG2493" t="inlineStr">
        <is>
          <t>Day(s)</t>
        </is>
      </c>
      <c r="BH2493"/>
      <c r="BI2493" t="inlineStr">
        <is>
          <t>DTXSID7022203</t>
        </is>
      </c>
      <c r="BJ2493"/>
      <c r="BK2493"/>
      <c r="BL2493"/>
      <c r="BM2493"/>
      <c r="BN2493"/>
      <c r="BO2493"/>
      <c r="BP2493"/>
      <c r="BQ2493"/>
      <c r="BR2493"/>
      <c r="BS2493"/>
      <c r="BT2493" t="inlineStr">
        <is>
          <t>--</t>
        </is>
      </c>
      <c r="BU2493"/>
      <c r="BV2493"/>
      <c r="BW2493"/>
      <c r="BX2493"/>
      <c r="BY2493"/>
      <c r="BZ2493"/>
      <c r="CA2493"/>
      <c r="CB2493"/>
      <c r="CC2493"/>
      <c r="CD2493"/>
      <c r="CE2493"/>
      <c r="CF2493"/>
      <c r="CG2493"/>
      <c r="CH2493"/>
      <c r="CI2493"/>
      <c r="CJ2493" t="inlineStr">
        <is>
          <t xml:space="preserve">SOURCE/CULTURED AT THE UW-S TEST FACILITY //MEDIA/LAKE SUPERIOR WATER//   </t>
        </is>
      </c>
      <c r="CK2493" t="inlineStr">
        <is>
          <t>Call,D.J., L.T. Brooke, N. Ahmad, and D.D. Vaishnav</t>
        </is>
      </c>
      <c r="CL2493" t="n">
        <v>3771.0</v>
      </c>
      <c r="CM2493" t="inlineStr">
        <is>
          <t>Aquatic Pollutant Hazard Assessments and Development of a Hazard Prediction Technology by Quantitative Structure-Activity Relationships</t>
        </is>
      </c>
      <c r="CN2493" t="inlineStr">
        <is>
          <t>First Q.Rep., U.S.EPA Coop.Agreement No.CR 809234-01-0, Ctr.for Lake Superior Environ.Stud., Univ.of Wisconsin, Superior, WI:52 p.</t>
        </is>
      </c>
      <c r="CO2493" t="n">
        <v>1981.0</v>
      </c>
      <c r="CP2493" t="inlineStr">
        <is>
          <t>Call,D.J., L.T. Brooke, N. Ahmad, and D.D. Vaishnav (1981). Aquatic Pollutant Hazard Assessments and Development of a Hazard Prediction Technology by Quantitative Structure-Activity Relationships. First Q.Rep., U.S.EPA Coop.Agreement No.CR 809234-01-0, Ctr.for Lake Superior Environ.Stud., Univ.of Wisconsin, Superior, WI, 52 p. ECOREF#:3771</t>
        </is>
      </c>
    </row>
    <row r="2494">
      <c r="A2494" t="n">
        <v>2973764.0</v>
      </c>
      <c r="B2494" t="inlineStr">
        <is>
          <t>5-Bromovanillin</t>
        </is>
      </c>
      <c r="C2494"/>
      <c r="D2494" t="inlineStr">
        <is>
          <t>Measured</t>
        </is>
      </c>
      <c r="E2494" t="inlineStr">
        <is>
          <t>Not coded</t>
        </is>
      </c>
      <c r="F2494"/>
      <c r="G2494" t="n">
        <v>98.0</v>
      </c>
      <c r="H2494"/>
      <c r="I2494"/>
      <c r="J2494"/>
      <c r="K2494"/>
      <c r="L2494" t="inlineStr">
        <is>
          <t>Pimephales promelas</t>
        </is>
      </c>
      <c r="M2494" t="inlineStr">
        <is>
          <t>Fathead Minnow</t>
        </is>
      </c>
      <c r="N2494"/>
      <c r="O2494"/>
      <c r="P2494" t="n">
        <v>29.0</v>
      </c>
      <c r="Q2494"/>
      <c r="R2494"/>
      <c r="S2494"/>
      <c r="T2494"/>
      <c r="U2494" t="inlineStr">
        <is>
          <t>Day(s)</t>
        </is>
      </c>
      <c r="V2494" t="inlineStr">
        <is>
          <t>Flow-through</t>
        </is>
      </c>
      <c r="W2494" t="inlineStr">
        <is>
          <t>Fresh water</t>
        </is>
      </c>
      <c r="X2494" t="inlineStr">
        <is>
          <t>Lab</t>
        </is>
      </c>
      <c r="Y2494"/>
      <c r="Z2494" t="inlineStr">
        <is>
          <t>Active ingredient</t>
        </is>
      </c>
      <c r="AA2494"/>
      <c r="AB2494" t="n">
        <v>59.7</v>
      </c>
      <c r="AC2494"/>
      <c r="AD2494" t="n">
        <v>55.2</v>
      </c>
      <c r="AE2494"/>
      <c r="AF2494" t="n">
        <v>64.699</v>
      </c>
      <c r="AG2494" t="inlineStr">
        <is>
          <t>AI mg/L</t>
        </is>
      </c>
      <c r="AH2494"/>
      <c r="AI2494"/>
      <c r="AJ2494"/>
      <c r="AK2494"/>
      <c r="AL2494"/>
      <c r="AM2494"/>
      <c r="AN2494"/>
      <c r="AO2494"/>
      <c r="AP2494"/>
      <c r="AQ2494"/>
      <c r="AR2494"/>
      <c r="AS2494"/>
      <c r="AT2494"/>
      <c r="AU2494"/>
      <c r="AV2494"/>
      <c r="AW2494"/>
      <c r="AX2494" t="inlineStr">
        <is>
          <t>Mortality</t>
        </is>
      </c>
      <c r="AY2494" t="inlineStr">
        <is>
          <t>Mortality</t>
        </is>
      </c>
      <c r="AZ2494" t="inlineStr">
        <is>
          <t>LC50</t>
        </is>
      </c>
      <c r="BA2494"/>
      <c r="BB2494" t="n">
        <v>4.0</v>
      </c>
      <c r="BC2494"/>
      <c r="BD2494"/>
      <c r="BE2494"/>
      <c r="BF2494"/>
      <c r="BG2494" t="inlineStr">
        <is>
          <t>Day(s)</t>
        </is>
      </c>
      <c r="BH2494" t="inlineStr">
        <is>
          <t>Pure</t>
        </is>
      </c>
      <c r="BI2494" t="inlineStr">
        <is>
          <t>DTXSID7022203</t>
        </is>
      </c>
      <c r="BJ2494"/>
      <c r="BK2494"/>
      <c r="BL2494"/>
      <c r="BM2494"/>
      <c r="BN2494"/>
      <c r="BO2494"/>
      <c r="BP2494"/>
      <c r="BQ2494"/>
      <c r="BR2494"/>
      <c r="BS2494"/>
      <c r="BT2494" t="inlineStr">
        <is>
          <t>--</t>
        </is>
      </c>
      <c r="BU2494"/>
      <c r="BV2494"/>
      <c r="BW2494"/>
      <c r="BX2494"/>
      <c r="BY2494"/>
      <c r="BZ2494"/>
      <c r="CA2494"/>
      <c r="CB2494"/>
      <c r="CC2494"/>
      <c r="CD2494"/>
      <c r="CE2494"/>
      <c r="CF2494"/>
      <c r="CG2494"/>
      <c r="CH2494"/>
      <c r="CI2494" t="inlineStr">
        <is>
          <t xml:space="preserve"> Affected fish became hyperactive, stopped schooling, some NR bloated, and all lost equilibrium prior to death. NA </t>
        </is>
      </c>
      <c r="CJ2494" t="inlineStr">
        <is>
          <t xml:space="preserve">   Affected fish became hyperactive, stopped schooling, some NR bloated, and all lost equilibrium prior to death. NA </t>
        </is>
      </c>
      <c r="CK2494" t="inlineStr">
        <is>
          <t>Brooke,L.T., D.J. Call, D.L. Geiger, and C.E. Northcott</t>
        </is>
      </c>
      <c r="CL2494" t="n">
        <v>12448.0</v>
      </c>
      <c r="CM2494" t="inlineStr">
        <is>
          <t>Acute Toxicities of Organic Chemicals to Fathead Minnows (Pimephales promelas), Vol. 1</t>
        </is>
      </c>
      <c r="CN2494" t="inlineStr">
        <is>
          <t>Center for Lake Superior Environmental Studies, University of Wisconsin-Superior, Superior, WI:414 p.</t>
        </is>
      </c>
      <c r="CO2494" t="n">
        <v>1984.0</v>
      </c>
      <c r="CP2494" t="inlineStr">
        <is>
          <t>Brooke,L.T., D.J. Call, D.L. Geiger, and C.E. Northcott (1984). Acute Toxicities of Organic Chemicals to Fathead Minnows (Pimephales promelas), Vol. 1. Center for Lake Superior Environmental Studies, University of Wisconsin-Superior, Superior, WI, 414 p. ECOREF#:12448</t>
        </is>
      </c>
    </row>
    <row r="2495">
      <c r="A2495" t="n">
        <v>3051114.0</v>
      </c>
      <c r="B2495" t="inlineStr">
        <is>
          <t>2,2'-(1,2-Ethenediyl)bis(5-((4-hydroxyphenyl)azo)benzenesulfonic acid, Disodium salt</t>
        </is>
      </c>
      <c r="C2495"/>
      <c r="D2495" t="inlineStr">
        <is>
          <t>Unmeasured</t>
        </is>
      </c>
      <c r="E2495" t="inlineStr">
        <is>
          <t>Not coded</t>
        </is>
      </c>
      <c r="F2495"/>
      <c r="G2495"/>
      <c r="H2495"/>
      <c r="I2495"/>
      <c r="J2495"/>
      <c r="K2495"/>
      <c r="L2495" t="inlineStr">
        <is>
          <t>Pimephales promelas</t>
        </is>
      </c>
      <c r="M2495" t="inlineStr">
        <is>
          <t>Fathead Minnow</t>
        </is>
      </c>
      <c r="N2495"/>
      <c r="O2495"/>
      <c r="P2495"/>
      <c r="Q2495"/>
      <c r="R2495"/>
      <c r="S2495"/>
      <c r="T2495"/>
      <c r="U2495"/>
      <c r="V2495" t="inlineStr">
        <is>
          <t>Static</t>
        </is>
      </c>
      <c r="W2495" t="inlineStr">
        <is>
          <t>Fresh water</t>
        </is>
      </c>
      <c r="X2495" t="inlineStr">
        <is>
          <t>Lab</t>
        </is>
      </c>
      <c r="Y2495"/>
      <c r="Z2495" t="inlineStr">
        <is>
          <t>Formulation</t>
        </is>
      </c>
      <c r="AA2495" t="inlineStr">
        <is>
          <t>&gt;</t>
        </is>
      </c>
      <c r="AB2495" t="n">
        <v>180.0</v>
      </c>
      <c r="AC2495"/>
      <c r="AD2495"/>
      <c r="AE2495"/>
      <c r="AF2495"/>
      <c r="AG2495" t="inlineStr">
        <is>
          <t>AI mg/L</t>
        </is>
      </c>
      <c r="AH2495"/>
      <c r="AI2495"/>
      <c r="AJ2495"/>
      <c r="AK2495"/>
      <c r="AL2495"/>
      <c r="AM2495"/>
      <c r="AN2495"/>
      <c r="AO2495"/>
      <c r="AP2495"/>
      <c r="AQ2495"/>
      <c r="AR2495"/>
      <c r="AS2495"/>
      <c r="AT2495"/>
      <c r="AU2495"/>
      <c r="AV2495"/>
      <c r="AW2495"/>
      <c r="AX2495" t="inlineStr">
        <is>
          <t>Mortality</t>
        </is>
      </c>
      <c r="AY2495" t="inlineStr">
        <is>
          <t>Mortality</t>
        </is>
      </c>
      <c r="AZ2495" t="inlineStr">
        <is>
          <t>LC50</t>
        </is>
      </c>
      <c r="BA2495"/>
      <c r="BB2495" t="n">
        <v>4.0</v>
      </c>
      <c r="BC2495"/>
      <c r="BD2495"/>
      <c r="BE2495"/>
      <c r="BF2495"/>
      <c r="BG2495" t="inlineStr">
        <is>
          <t>Day(s)</t>
        </is>
      </c>
      <c r="BH2495"/>
      <c r="BI2495" t="inlineStr">
        <is>
          <t>DTXSID8062814</t>
        </is>
      </c>
      <c r="BJ2495"/>
      <c r="BK2495"/>
      <c r="BL2495"/>
      <c r="BM2495"/>
      <c r="BN2495"/>
      <c r="BO2495"/>
      <c r="BP2495"/>
      <c r="BQ2495"/>
      <c r="BR2495"/>
      <c r="BS2495"/>
      <c r="BT2495" t="inlineStr">
        <is>
          <t>--</t>
        </is>
      </c>
      <c r="BU2495"/>
      <c r="BV2495"/>
      <c r="BW2495"/>
      <c r="BX2495"/>
      <c r="BY2495"/>
      <c r="BZ2495"/>
      <c r="CA2495"/>
      <c r="CB2495"/>
      <c r="CC2495"/>
      <c r="CD2495"/>
      <c r="CE2495"/>
      <c r="CF2495"/>
      <c r="CG2495"/>
      <c r="CH2495"/>
      <c r="CI2495" t="inlineStr">
        <is>
          <t xml:space="preserve"> AERATION 5 MINUTES AFTER 48 H OF TESTING// CONTR/&lt;= 10 % MORT, FOLLOWED STANDARD METHODS// </t>
        </is>
      </c>
      <c r="CJ2495" t="inlineStr">
        <is>
          <t xml:space="preserve">   AERATION 5 MINUTES AFTER 48 H OF TESTING// CONTR/&lt;= 10 % MORT, FOLLOWED STANDARD METHODS// </t>
        </is>
      </c>
      <c r="CK2495" t="inlineStr">
        <is>
          <t>Little,L.W., J.C. Lamb III, M.A. Chillingworth, and W.B. Durkin</t>
        </is>
      </c>
      <c r="CL2495" t="n">
        <v>5789.0</v>
      </c>
      <c r="CM2495" t="inlineStr">
        <is>
          <t>Acute Toxicity of Selected Commercial Dyes to the Fathead Minnow and Evaluation of Biological Treatment for Reduction of Toxicity</t>
        </is>
      </c>
      <c r="CN2495" t="inlineStr">
        <is>
          <t>In: Proceedings of the 29th Industrial Waste Conference, Lafayette, IN:524-534</t>
        </is>
      </c>
      <c r="CO2495" t="n">
        <v>1974.0</v>
      </c>
      <c r="CP2495" t="inlineStr">
        <is>
          <t>Little,L.W., J.C. Lamb III, M.A. Chillingworth, and W.B. Durkin (1974). Acute Toxicity of Selected Commercial Dyes to the Fathead Minnow and Evaluation of Biological Treatment for Reduction of Toxicity. In: Proceedings of the 29th Industrial Waste Conference, Lafayette, IN, 524-534. ECOREF#:5789</t>
        </is>
      </c>
    </row>
    <row r="2496">
      <c r="A2496" t="n">
        <v>3051114.0</v>
      </c>
      <c r="B2496" t="inlineStr">
        <is>
          <t>2,2'-(1,2-Ethenediyl)bis(5-((4-hydroxyphenyl)azo)benzenesulfonic acid, Disodium salt</t>
        </is>
      </c>
      <c r="C2496"/>
      <c r="D2496" t="inlineStr">
        <is>
          <t>Unmeasured</t>
        </is>
      </c>
      <c r="E2496" t="inlineStr">
        <is>
          <t>Not coded</t>
        </is>
      </c>
      <c r="F2496"/>
      <c r="G2496" t="n">
        <v>15.0</v>
      </c>
      <c r="H2496"/>
      <c r="I2496"/>
      <c r="J2496"/>
      <c r="K2496"/>
      <c r="L2496" t="inlineStr">
        <is>
          <t>Pimephales promelas</t>
        </is>
      </c>
      <c r="M2496" t="inlineStr">
        <is>
          <t>Fathead Minnow</t>
        </is>
      </c>
      <c r="N2496"/>
      <c r="O2496"/>
      <c r="P2496"/>
      <c r="Q2496"/>
      <c r="R2496"/>
      <c r="S2496"/>
      <c r="T2496"/>
      <c r="U2496"/>
      <c r="V2496" t="inlineStr">
        <is>
          <t>Static</t>
        </is>
      </c>
      <c r="W2496" t="inlineStr">
        <is>
          <t>Fresh water</t>
        </is>
      </c>
      <c r="X2496" t="inlineStr">
        <is>
          <t>Lab</t>
        </is>
      </c>
      <c r="Y2496"/>
      <c r="Z2496" t="inlineStr">
        <is>
          <t>Formulation</t>
        </is>
      </c>
      <c r="AA2496" t="inlineStr">
        <is>
          <t>&gt;</t>
        </is>
      </c>
      <c r="AB2496" t="n">
        <v>180.0</v>
      </c>
      <c r="AC2496"/>
      <c r="AD2496"/>
      <c r="AE2496"/>
      <c r="AF2496"/>
      <c r="AG2496" t="inlineStr">
        <is>
          <t>AI mg/L</t>
        </is>
      </c>
      <c r="AH2496"/>
      <c r="AI2496"/>
      <c r="AJ2496"/>
      <c r="AK2496"/>
      <c r="AL2496"/>
      <c r="AM2496"/>
      <c r="AN2496"/>
      <c r="AO2496"/>
      <c r="AP2496"/>
      <c r="AQ2496"/>
      <c r="AR2496"/>
      <c r="AS2496"/>
      <c r="AT2496"/>
      <c r="AU2496"/>
      <c r="AV2496"/>
      <c r="AW2496"/>
      <c r="AX2496" t="inlineStr">
        <is>
          <t>Mortality</t>
        </is>
      </c>
      <c r="AY2496" t="inlineStr">
        <is>
          <t>Mortality</t>
        </is>
      </c>
      <c r="AZ2496" t="inlineStr">
        <is>
          <t>LC50</t>
        </is>
      </c>
      <c r="BA2496"/>
      <c r="BB2496" t="n">
        <v>4.0</v>
      </c>
      <c r="BC2496"/>
      <c r="BD2496"/>
      <c r="BE2496"/>
      <c r="BF2496"/>
      <c r="BG2496" t="inlineStr">
        <is>
          <t>Day(s)</t>
        </is>
      </c>
      <c r="BH2496" t="inlineStr">
        <is>
          <t>Active ingredient</t>
        </is>
      </c>
      <c r="BI2496" t="inlineStr">
        <is>
          <t>DTXSID8062814</t>
        </is>
      </c>
      <c r="BJ2496"/>
      <c r="BK2496"/>
      <c r="BL2496"/>
      <c r="BM2496"/>
      <c r="BN2496"/>
      <c r="BO2496"/>
      <c r="BP2496"/>
      <c r="BQ2496"/>
      <c r="BR2496"/>
      <c r="BS2496"/>
      <c r="BT2496" t="inlineStr">
        <is>
          <t>--</t>
        </is>
      </c>
      <c r="BU2496"/>
      <c r="BV2496"/>
      <c r="BW2496"/>
      <c r="BX2496"/>
      <c r="BY2496"/>
      <c r="BZ2496"/>
      <c r="CA2496"/>
      <c r="CB2496"/>
      <c r="CC2496"/>
      <c r="CD2496"/>
      <c r="CE2496"/>
      <c r="CF2496"/>
      <c r="CG2496"/>
      <c r="CH2496"/>
      <c r="CI2496" t="inlineStr">
        <is>
          <t xml:space="preserve"> CONTR/&lt;= 10 % MORT// USED STANDARD METHODS// TREATED WITH TETRACYCLINE HCL// AERATED 5 MINUTES AT 48 H// </t>
        </is>
      </c>
      <c r="CJ2496" t="inlineStr">
        <is>
          <t xml:space="preserve">   CONTR/&lt;= 10 % MORT// USED STANDARD METHODS// TREATED WITH TETRACYCLINE HCL// AERATED 5 MINUTES AT 48 H// </t>
        </is>
      </c>
      <c r="CK2496" t="inlineStr">
        <is>
          <t>Little,L.W., and J.C. Lamb III</t>
        </is>
      </c>
      <c r="CL2496" t="n">
        <v>6969.0</v>
      </c>
      <c r="CM2496" t="inlineStr">
        <is>
          <t>Acute Toxicity of 46 Selected Dyes to the Fathead Minnow, Pimephales promelas</t>
        </is>
      </c>
      <c r="CN2496" t="inlineStr">
        <is>
          <t>Dyes and the Environment - Reports on Selected Dyes and Their Effects, American Dye Manufacturers Institute:123 p.</t>
        </is>
      </c>
      <c r="CO2496" t="n">
        <v>1973.0</v>
      </c>
      <c r="CP2496" t="inlineStr">
        <is>
          <t>Little,L.W., and J.C. Lamb III (1973). Acute Toxicity of 46 Selected Dyes to the Fathead Minnow, Pimephales promelas. Dyes and the Environment - Reports on Selected Dyes and Their Effects, American Dye Manufacturers Institute, 123 p. ECOREF#:6969</t>
        </is>
      </c>
    </row>
    <row r="2497">
      <c r="A2497" t="n">
        <v>3066715.0</v>
      </c>
      <c r="B2497" t="inlineStr">
        <is>
          <t>Cyclohexyl acrylate</t>
        </is>
      </c>
      <c r="C2497"/>
      <c r="D2497" t="inlineStr">
        <is>
          <t>Measured</t>
        </is>
      </c>
      <c r="E2497" t="inlineStr">
        <is>
          <t>Not coded</t>
        </is>
      </c>
      <c r="F2497" t="inlineStr">
        <is>
          <t>&gt;</t>
        </is>
      </c>
      <c r="G2497" t="n">
        <v>97.0</v>
      </c>
      <c r="H2497"/>
      <c r="I2497"/>
      <c r="J2497"/>
      <c r="K2497"/>
      <c r="L2497" t="inlineStr">
        <is>
          <t>Pimephales promelas</t>
        </is>
      </c>
      <c r="M2497" t="inlineStr">
        <is>
          <t>Fathead Minnow</t>
        </is>
      </c>
      <c r="N2497" t="inlineStr">
        <is>
          <t>Juvenile</t>
        </is>
      </c>
      <c r="O2497"/>
      <c r="P2497"/>
      <c r="Q2497"/>
      <c r="R2497" t="n">
        <v>28.0</v>
      </c>
      <c r="S2497"/>
      <c r="T2497" t="n">
        <v>34.0</v>
      </c>
      <c r="U2497" t="inlineStr">
        <is>
          <t>Day(s)</t>
        </is>
      </c>
      <c r="V2497" t="inlineStr">
        <is>
          <t>Flow-through</t>
        </is>
      </c>
      <c r="W2497" t="inlineStr">
        <is>
          <t>Fresh water</t>
        </is>
      </c>
      <c r="X2497" t="inlineStr">
        <is>
          <t>Lab</t>
        </is>
      </c>
      <c r="Y2497"/>
      <c r="Z2497" t="inlineStr">
        <is>
          <t>Active ingredient</t>
        </is>
      </c>
      <c r="AA2497"/>
      <c r="AB2497" t="n">
        <v>1.48</v>
      </c>
      <c r="AC2497"/>
      <c r="AD2497"/>
      <c r="AE2497"/>
      <c r="AF2497"/>
      <c r="AG2497" t="inlineStr">
        <is>
          <t>AI mg/L</t>
        </is>
      </c>
      <c r="AH2497"/>
      <c r="AI2497"/>
      <c r="AJ2497"/>
      <c r="AK2497"/>
      <c r="AL2497"/>
      <c r="AM2497"/>
      <c r="AN2497"/>
      <c r="AO2497"/>
      <c r="AP2497"/>
      <c r="AQ2497"/>
      <c r="AR2497"/>
      <c r="AS2497"/>
      <c r="AT2497"/>
      <c r="AU2497"/>
      <c r="AV2497"/>
      <c r="AW2497"/>
      <c r="AX2497" t="inlineStr">
        <is>
          <t>Mortality</t>
        </is>
      </c>
      <c r="AY2497" t="inlineStr">
        <is>
          <t>Mortality</t>
        </is>
      </c>
      <c r="AZ2497" t="inlineStr">
        <is>
          <t>LC50</t>
        </is>
      </c>
      <c r="BA2497"/>
      <c r="BB2497" t="n">
        <v>4.0</v>
      </c>
      <c r="BC2497"/>
      <c r="BD2497"/>
      <c r="BE2497"/>
      <c r="BF2497"/>
      <c r="BG2497" t="inlineStr">
        <is>
          <t>Day(s)</t>
        </is>
      </c>
      <c r="BH2497" t="inlineStr">
        <is>
          <t>Pure</t>
        </is>
      </c>
      <c r="BI2497" t="inlineStr">
        <is>
          <t>DTXSID2022204</t>
        </is>
      </c>
      <c r="BJ2497" t="inlineStr">
        <is>
          <t>10.1007/BF02021005</t>
        </is>
      </c>
      <c r="BK2497"/>
      <c r="BL2497"/>
      <c r="BM2497"/>
      <c r="BN2497"/>
      <c r="BO2497"/>
      <c r="BP2497"/>
      <c r="BQ2497"/>
      <c r="BR2497"/>
      <c r="BS2497"/>
      <c r="BT2497" t="inlineStr">
        <is>
          <t>--</t>
        </is>
      </c>
      <c r="BU2497"/>
      <c r="BV2497"/>
      <c r="BW2497"/>
      <c r="BX2497"/>
      <c r="BY2497"/>
      <c r="BZ2497"/>
      <c r="CA2497"/>
      <c r="CB2497"/>
      <c r="CC2497"/>
      <c r="CD2497"/>
      <c r="CE2497"/>
      <c r="CF2497"/>
      <c r="CG2497"/>
      <c r="CH2497"/>
      <c r="CI2497"/>
      <c r="CJ2497"/>
      <c r="CK2497" t="inlineStr">
        <is>
          <t>Russom,C.L., R.A. Drummond, and A.D. Hoffman</t>
        </is>
      </c>
      <c r="CL2497" t="n">
        <v>13120.0</v>
      </c>
      <c r="CM2497" t="inlineStr">
        <is>
          <t>Acute Toxicity and Behavioral Effects of Acrylates and Methacrylates to Juvenile Fathead Minnows</t>
        </is>
      </c>
      <c r="CN2497" t="inlineStr">
        <is>
          <t>Bull. Environ. Contam. Toxicol.41:589-596</t>
        </is>
      </c>
      <c r="CO2497" t="n">
        <v>1988.0</v>
      </c>
      <c r="CP2497" t="inlineStr">
        <is>
          <t>Russom,C.L., R.A. Drummond, and A.D. Hoffman (1988). Acute Toxicity and Behavioral Effects of Acrylates and Methacrylates to Juvenile Fathead Minnows. Bull. Environ. Contam. Toxicol., 41, 589-596. doi:10.1007/BF02021005. ECOREF#:13120</t>
        </is>
      </c>
    </row>
    <row r="2498">
      <c r="A2498" t="n">
        <v>3066715.0</v>
      </c>
      <c r="B2498" t="inlineStr">
        <is>
          <t>Cyclohexyl acrylate</t>
        </is>
      </c>
      <c r="C2498"/>
      <c r="D2498" t="inlineStr">
        <is>
          <t>Measured</t>
        </is>
      </c>
      <c r="E2498" t="inlineStr">
        <is>
          <t>Not reported</t>
        </is>
      </c>
      <c r="F2498" t="inlineStr">
        <is>
          <t>&gt;</t>
        </is>
      </c>
      <c r="G2498" t="n">
        <v>98.0</v>
      </c>
      <c r="H2498"/>
      <c r="I2498"/>
      <c r="J2498"/>
      <c r="K2498"/>
      <c r="L2498" t="inlineStr">
        <is>
          <t>Pimephales promelas</t>
        </is>
      </c>
      <c r="M2498" t="inlineStr">
        <is>
          <t>Fathead Minnow</t>
        </is>
      </c>
      <c r="N2498"/>
      <c r="O2498"/>
      <c r="P2498" t="n">
        <v>31.0</v>
      </c>
      <c r="Q2498"/>
      <c r="R2498"/>
      <c r="S2498"/>
      <c r="T2498"/>
      <c r="U2498" t="inlineStr">
        <is>
          <t>Day(s)</t>
        </is>
      </c>
      <c r="V2498" t="inlineStr">
        <is>
          <t>Flow-through</t>
        </is>
      </c>
      <c r="W2498" t="inlineStr">
        <is>
          <t>Fresh water</t>
        </is>
      </c>
      <c r="X2498" t="inlineStr">
        <is>
          <t>Lab</t>
        </is>
      </c>
      <c r="Y2498"/>
      <c r="Z2498" t="inlineStr">
        <is>
          <t>Active ingredient</t>
        </is>
      </c>
      <c r="AA2498"/>
      <c r="AB2498" t="n">
        <v>1.48</v>
      </c>
      <c r="AC2498"/>
      <c r="AD2498" t="n">
        <v>1.4</v>
      </c>
      <c r="AE2498"/>
      <c r="AF2498" t="n">
        <v>1.56</v>
      </c>
      <c r="AG2498" t="inlineStr">
        <is>
          <t>AI mg/L</t>
        </is>
      </c>
      <c r="AH2498"/>
      <c r="AI2498"/>
      <c r="AJ2498"/>
      <c r="AK2498"/>
      <c r="AL2498"/>
      <c r="AM2498"/>
      <c r="AN2498"/>
      <c r="AO2498"/>
      <c r="AP2498"/>
      <c r="AQ2498"/>
      <c r="AR2498"/>
      <c r="AS2498"/>
      <c r="AT2498"/>
      <c r="AU2498"/>
      <c r="AV2498"/>
      <c r="AW2498"/>
      <c r="AX2498" t="inlineStr">
        <is>
          <t>Mortality</t>
        </is>
      </c>
      <c r="AY2498" t="inlineStr">
        <is>
          <t>Mortality</t>
        </is>
      </c>
      <c r="AZ2498" t="inlineStr">
        <is>
          <t>LC50</t>
        </is>
      </c>
      <c r="BA2498"/>
      <c r="BB2498" t="n">
        <v>4.0</v>
      </c>
      <c r="BC2498"/>
      <c r="BD2498"/>
      <c r="BE2498"/>
      <c r="BF2498"/>
      <c r="BG2498" t="inlineStr">
        <is>
          <t>Day(s)</t>
        </is>
      </c>
      <c r="BH2498"/>
      <c r="BI2498" t="inlineStr">
        <is>
          <t>DTXSID2022204</t>
        </is>
      </c>
      <c r="BJ2498"/>
      <c r="BK2498"/>
      <c r="BL2498" t="inlineStr">
        <is>
          <t>Acute</t>
        </is>
      </c>
      <c r="BM2498"/>
      <c r="BN2498"/>
      <c r="BO2498"/>
      <c r="BP2498"/>
      <c r="BQ2498"/>
      <c r="BR2498"/>
      <c r="BS2498"/>
      <c r="BT2498" t="inlineStr">
        <is>
          <t>--</t>
        </is>
      </c>
      <c r="BU2498"/>
      <c r="BV2498"/>
      <c r="BW2498"/>
      <c r="BX2498"/>
      <c r="BY2498"/>
      <c r="BZ2498"/>
      <c r="CA2498"/>
      <c r="CB2498"/>
      <c r="CC2498"/>
      <c r="CD2498"/>
      <c r="CE2498"/>
      <c r="CF2498"/>
      <c r="CG2498"/>
      <c r="CH2498"/>
      <c r="CI2498"/>
      <c r="CJ2498" t="inlineStr">
        <is>
          <t xml:space="preserve">SOURCE/FROM US EPA ENVIRONMENTAL RESEARCH LABORATORY-DULUTH AND THE UNIVERSITY OF WISCONSIN-SUPERIOR CAMPUS//MEDIA/LAKE SUPERIOR WATER OR DECHLORINATED WATER//   </t>
        </is>
      </c>
      <c r="CK2498" t="inlineStr">
        <is>
          <t>Geiger,D.L., S.H. Poirier, L.T. Brooke, and D.J. Call</t>
        </is>
      </c>
      <c r="CL2498" t="n">
        <v>12858.0</v>
      </c>
      <c r="CM2498" t="inlineStr">
        <is>
          <t>Acute Toxicities of Organic Chemicals to Fathead Minnows (Pimephales promelas) Volume III</t>
        </is>
      </c>
      <c r="CN2498" t="inlineStr">
        <is>
          <t>Center for Lake Superior Environmental Studies, University of Wisconsin, Superior, WI:328 p.</t>
        </is>
      </c>
      <c r="CO2498" t="n">
        <v>1986.0</v>
      </c>
      <c r="CP2498" t="inlineStr">
        <is>
          <t>Geiger,D.L., S.H. Poirier, L.T. Brooke, and D.J. Call (1986). Acute Toxicities of Organic Chemicals to Fathead Minnows (Pimephales promelas) Volume III. Center for Lake Superior Environmental Studies, University of Wisconsin, Superior, WI, 328 p. ECOREF#:12858</t>
        </is>
      </c>
    </row>
    <row r="2499">
      <c r="A2499" t="n">
        <v>3126907.0</v>
      </c>
      <c r="B2499" t="inlineStr">
        <is>
          <t>1,3-Benzenedicarboxylic acid, 1,3-Dibutyl ester</t>
        </is>
      </c>
      <c r="C2499"/>
      <c r="D2499" t="inlineStr">
        <is>
          <t>Measured</t>
        </is>
      </c>
      <c r="E2499" t="inlineStr">
        <is>
          <t>Not reported</t>
        </is>
      </c>
      <c r="F2499" t="inlineStr">
        <is>
          <t>&gt;</t>
        </is>
      </c>
      <c r="G2499" t="n">
        <v>99.0</v>
      </c>
      <c r="H2499"/>
      <c r="I2499"/>
      <c r="J2499"/>
      <c r="K2499"/>
      <c r="L2499" t="inlineStr">
        <is>
          <t>Pimephales promelas</t>
        </is>
      </c>
      <c r="M2499" t="inlineStr">
        <is>
          <t>Fathead Minnow</t>
        </is>
      </c>
      <c r="N2499"/>
      <c r="O2499"/>
      <c r="P2499" t="n">
        <v>29.0</v>
      </c>
      <c r="Q2499"/>
      <c r="R2499"/>
      <c r="S2499"/>
      <c r="T2499"/>
      <c r="U2499" t="inlineStr">
        <is>
          <t>Day(s)</t>
        </is>
      </c>
      <c r="V2499" t="inlineStr">
        <is>
          <t>Flow-through</t>
        </is>
      </c>
      <c r="W2499" t="inlineStr">
        <is>
          <t>Fresh water</t>
        </is>
      </c>
      <c r="X2499" t="inlineStr">
        <is>
          <t>Lab</t>
        </is>
      </c>
      <c r="Y2499" t="n">
        <v>5.0</v>
      </c>
      <c r="Z2499" t="inlineStr">
        <is>
          <t>Active ingredient</t>
        </is>
      </c>
      <c r="AA2499"/>
      <c r="AB2499" t="n">
        <v>0.9</v>
      </c>
      <c r="AC2499"/>
      <c r="AD2499" t="n">
        <v>0.73</v>
      </c>
      <c r="AE2499"/>
      <c r="AF2499" t="n">
        <v>1.1</v>
      </c>
      <c r="AG2499" t="inlineStr">
        <is>
          <t>AI mg/L</t>
        </is>
      </c>
      <c r="AH2499"/>
      <c r="AI2499"/>
      <c r="AJ2499"/>
      <c r="AK2499"/>
      <c r="AL2499"/>
      <c r="AM2499"/>
      <c r="AN2499"/>
      <c r="AO2499"/>
      <c r="AP2499"/>
      <c r="AQ2499"/>
      <c r="AR2499"/>
      <c r="AS2499"/>
      <c r="AT2499"/>
      <c r="AU2499"/>
      <c r="AV2499"/>
      <c r="AW2499"/>
      <c r="AX2499" t="inlineStr">
        <is>
          <t>Mortality</t>
        </is>
      </c>
      <c r="AY2499" t="inlineStr">
        <is>
          <t>Mortality</t>
        </is>
      </c>
      <c r="AZ2499" t="inlineStr">
        <is>
          <t>LC50</t>
        </is>
      </c>
      <c r="BA2499"/>
      <c r="BB2499" t="n">
        <v>4.0</v>
      </c>
      <c r="BC2499"/>
      <c r="BD2499"/>
      <c r="BE2499"/>
      <c r="BF2499"/>
      <c r="BG2499" t="inlineStr">
        <is>
          <t>Day(s)</t>
        </is>
      </c>
      <c r="BH2499"/>
      <c r="BI2499" t="inlineStr">
        <is>
          <t>DTXSID8021696</t>
        </is>
      </c>
      <c r="BJ2499"/>
      <c r="BK2499"/>
      <c r="BL2499" t="inlineStr">
        <is>
          <t>Acute</t>
        </is>
      </c>
      <c r="BM2499"/>
      <c r="BN2499"/>
      <c r="BO2499"/>
      <c r="BP2499"/>
      <c r="BQ2499"/>
      <c r="BR2499"/>
      <c r="BS2499"/>
      <c r="BT2499" t="inlineStr">
        <is>
          <t>--</t>
        </is>
      </c>
      <c r="BU2499"/>
      <c r="BV2499"/>
      <c r="BW2499"/>
      <c r="BX2499"/>
      <c r="BY2499"/>
      <c r="BZ2499"/>
      <c r="CA2499"/>
      <c r="CB2499"/>
      <c r="CC2499"/>
      <c r="CD2499"/>
      <c r="CE2499"/>
      <c r="CF2499"/>
      <c r="CG2499"/>
      <c r="CH2499"/>
      <c r="CI2499"/>
      <c r="CJ2499" t="inlineStr">
        <is>
          <t xml:space="preserve">SOURCE/US EPA ENVIRONMENTAL RESEARCH LABORATORY DULUTH AND THE UNIVERSITY OF WISCONSIN SUPERIOR//MEDIA/FILTERED LAKE SUPERIOR WATER OR DECHLORINATED CITY OF SUPERIOR WISCONSIN WATER//   </t>
        </is>
      </c>
      <c r="CK2499" t="inlineStr">
        <is>
          <t>Geiger,D.L., C.E. Northcott, D.J. Call, and L.T. Brooke</t>
        </is>
      </c>
      <c r="CL2499" t="n">
        <v>12447.0</v>
      </c>
      <c r="CM2499" t="inlineStr">
        <is>
          <t>Acute Toxicities of Organic Chemicals to Fathead Minnows (Pimephales promelas), Volume II</t>
        </is>
      </c>
      <c r="CN2499" t="inlineStr">
        <is>
          <t>Center for Lake Superior Environmental Studies, University of Wisconsin, Superior, WI:326 p.</t>
        </is>
      </c>
      <c r="CO2499" t="n">
        <v>1985.0</v>
      </c>
      <c r="CP2499" t="inlineStr">
        <is>
          <t>Geiger,D.L., C.E. Northcott, D.J. Call, and L.T. Brooke (1985). Acute Toxicities of Organic Chemicals to Fathead Minnows (Pimephales promelas), Volume II. Center for Lake Superior Environmental Studies, University of Wisconsin, Superior, WI, 326 p. ECOREF#:12447</t>
        </is>
      </c>
    </row>
    <row r="2500">
      <c r="A2500" t="n">
        <v>3126907.0</v>
      </c>
      <c r="B2500" t="inlineStr">
        <is>
          <t>1,3-Benzenedicarboxylic acid, 1,3-Dibutyl ester</t>
        </is>
      </c>
      <c r="C2500"/>
      <c r="D2500" t="inlineStr">
        <is>
          <t>Chemical analysis reported</t>
        </is>
      </c>
      <c r="E2500" t="inlineStr">
        <is>
          <t>American Society for Testing and Materials</t>
        </is>
      </c>
      <c r="F2500"/>
      <c r="G2500"/>
      <c r="H2500"/>
      <c r="I2500"/>
      <c r="J2500"/>
      <c r="K2500"/>
      <c r="L2500" t="inlineStr">
        <is>
          <t>Pimephales promelas</t>
        </is>
      </c>
      <c r="M2500" t="inlineStr">
        <is>
          <t>Fathead Minnow</t>
        </is>
      </c>
      <c r="N2500" t="inlineStr">
        <is>
          <t>Juvenile</t>
        </is>
      </c>
      <c r="O2500"/>
      <c r="P2500"/>
      <c r="Q2500"/>
      <c r="R2500" t="n">
        <v>29.0</v>
      </c>
      <c r="S2500"/>
      <c r="T2500" t="n">
        <v>34.0</v>
      </c>
      <c r="U2500" t="inlineStr">
        <is>
          <t>Day(s)</t>
        </is>
      </c>
      <c r="V2500" t="inlineStr">
        <is>
          <t>Flow-through</t>
        </is>
      </c>
      <c r="W2500" t="inlineStr">
        <is>
          <t>Fresh water</t>
        </is>
      </c>
      <c r="X2500" t="inlineStr">
        <is>
          <t>Lab</t>
        </is>
      </c>
      <c r="Y2500"/>
      <c r="Z2500" t="inlineStr">
        <is>
          <t>Active ingredient</t>
        </is>
      </c>
      <c r="AA2500"/>
      <c r="AB2500" t="n">
        <v>0.9</v>
      </c>
      <c r="AC2500"/>
      <c r="AD2500" t="n">
        <v>0.73</v>
      </c>
      <c r="AE2500"/>
      <c r="AF2500" t="n">
        <v>1.1</v>
      </c>
      <c r="AG2500" t="inlineStr">
        <is>
          <t>AI mg/L</t>
        </is>
      </c>
      <c r="AH2500"/>
      <c r="AI2500"/>
      <c r="AJ2500"/>
      <c r="AK2500"/>
      <c r="AL2500"/>
      <c r="AM2500"/>
      <c r="AN2500"/>
      <c r="AO2500"/>
      <c r="AP2500"/>
      <c r="AQ2500"/>
      <c r="AR2500"/>
      <c r="AS2500"/>
      <c r="AT2500"/>
      <c r="AU2500"/>
      <c r="AV2500"/>
      <c r="AW2500"/>
      <c r="AX2500" t="inlineStr">
        <is>
          <t>Mortality</t>
        </is>
      </c>
      <c r="AY2500" t="inlineStr">
        <is>
          <t>Mortality</t>
        </is>
      </c>
      <c r="AZ2500" t="inlineStr">
        <is>
          <t>LC50</t>
        </is>
      </c>
      <c r="BA2500"/>
      <c r="BB2500" t="n">
        <v>4.0</v>
      </c>
      <c r="BC2500"/>
      <c r="BD2500"/>
      <c r="BE2500"/>
      <c r="BF2500"/>
      <c r="BG2500" t="inlineStr">
        <is>
          <t>Day(s)</t>
        </is>
      </c>
      <c r="BH2500" t="inlineStr">
        <is>
          <t>Prepared/synthesized in lab</t>
        </is>
      </c>
      <c r="BI2500" t="inlineStr">
        <is>
          <t>DTXSID8021696</t>
        </is>
      </c>
      <c r="BJ2500" t="inlineStr">
        <is>
          <t>10.1002/etc.5620090509</t>
        </is>
      </c>
      <c r="BK2500"/>
      <c r="BL2500" t="inlineStr">
        <is>
          <t>Acute</t>
        </is>
      </c>
      <c r="BM2500"/>
      <c r="BN2500"/>
      <c r="BO2500"/>
      <c r="BP2500"/>
      <c r="BQ2500"/>
      <c r="BR2500"/>
      <c r="BS2500"/>
      <c r="BT2500" t="inlineStr">
        <is>
          <t>--</t>
        </is>
      </c>
      <c r="BU2500"/>
      <c r="BV2500"/>
      <c r="BW2500"/>
      <c r="BX2500"/>
      <c r="BY2500"/>
      <c r="BZ2500"/>
      <c r="CA2500"/>
      <c r="CB2500"/>
      <c r="CC2500"/>
      <c r="CD2500"/>
      <c r="CE2500"/>
      <c r="CF2500"/>
      <c r="CG2500"/>
      <c r="CH2500"/>
      <c r="CI2500" t="inlineStr">
        <is>
          <t xml:space="preserve">CONC1/MEASURED VALUE WAS 101.7 PERCENT OF NOMINAL VALUE// </t>
        </is>
      </c>
      <c r="CJ2500" t="inlineStr">
        <is>
          <t xml:space="preserve">SOURCE/ENVIRONMENTAL RESEARCH LABORATORY, DULUTH, MN//TMETH/1980, E279-80//MEDIA/SAND-FILTERED LAKE SUPERIOR WATER//  CONC1/MEASURED VALUE WAS 101.7 PERCENT OF NOMINAL VALUE// </t>
        </is>
      </c>
      <c r="CK2500" t="inlineStr">
        <is>
          <t>DeFoe,D.L., G.W. Holcombe, D.E. Hammermeister, and K.E. Biesinger</t>
        </is>
      </c>
      <c r="CL2500" t="n">
        <v>180793.0</v>
      </c>
      <c r="CM2500" t="inlineStr">
        <is>
          <t>Solubility and Toxicity of Eight Phthalate Esters to Four Aquatic Organisms</t>
        </is>
      </c>
      <c r="CN2500" t="inlineStr">
        <is>
          <t>Environ. Toxicol. Chem.9(5): 623-636</t>
        </is>
      </c>
      <c r="CO2500" t="n">
        <v>1990.0</v>
      </c>
      <c r="CP2500" t="inlineStr">
        <is>
          <t>DeFoe,D.L., G.W. Holcombe, D.E. Hammermeister, and K.E. Biesinger (1990). Solubility and Toxicity of Eight Phthalate Esters to Four Aquatic Organisms. Environ. Toxicol. Chem., 9, (5), 623-636. doi:10.1002/etc.5620090509. ECOREF#:180793</t>
        </is>
      </c>
    </row>
    <row r="2501">
      <c r="A2501" t="n">
        <v>3148729.0</v>
      </c>
      <c r="B2501" t="inlineStr">
        <is>
          <t>N,N'-(2-Hydroxy-1,3-propanediyl)bis[N-(carboxymethyl)glycine</t>
        </is>
      </c>
      <c r="C2501"/>
      <c r="D2501" t="inlineStr">
        <is>
          <t>Unmeasured</t>
        </is>
      </c>
      <c r="E2501" t="inlineStr">
        <is>
          <t>Standard Methods for the Examination of Water and Wastewater</t>
        </is>
      </c>
      <c r="F2501"/>
      <c r="G2501"/>
      <c r="H2501"/>
      <c r="I2501"/>
      <c r="J2501"/>
      <c r="K2501"/>
      <c r="L2501" t="inlineStr">
        <is>
          <t>Pimephales promelas</t>
        </is>
      </c>
      <c r="M2501" t="inlineStr">
        <is>
          <t>Fathead Minnow</t>
        </is>
      </c>
      <c r="N2501"/>
      <c r="O2501"/>
      <c r="P2501"/>
      <c r="Q2501"/>
      <c r="R2501"/>
      <c r="S2501"/>
      <c r="T2501"/>
      <c r="U2501"/>
      <c r="V2501" t="inlineStr">
        <is>
          <t>Static</t>
        </is>
      </c>
      <c r="W2501" t="inlineStr">
        <is>
          <t>Fresh water</t>
        </is>
      </c>
      <c r="X2501" t="inlineStr">
        <is>
          <t>Lab</t>
        </is>
      </c>
      <c r="Y2501" t="n">
        <v>5.0</v>
      </c>
      <c r="Z2501" t="inlineStr">
        <is>
          <t>Formulation</t>
        </is>
      </c>
      <c r="AA2501" t="inlineStr">
        <is>
          <t>&gt;</t>
        </is>
      </c>
      <c r="AB2501" t="n">
        <v>300.0</v>
      </c>
      <c r="AC2501"/>
      <c r="AD2501"/>
      <c r="AE2501"/>
      <c r="AF2501"/>
      <c r="AG2501" t="inlineStr">
        <is>
          <t>AI mg/L</t>
        </is>
      </c>
      <c r="AH2501"/>
      <c r="AI2501"/>
      <c r="AJ2501"/>
      <c r="AK2501"/>
      <c r="AL2501"/>
      <c r="AM2501"/>
      <c r="AN2501"/>
      <c r="AO2501"/>
      <c r="AP2501"/>
      <c r="AQ2501"/>
      <c r="AR2501"/>
      <c r="AS2501"/>
      <c r="AT2501"/>
      <c r="AU2501"/>
      <c r="AV2501"/>
      <c r="AW2501"/>
      <c r="AX2501" t="inlineStr">
        <is>
          <t>Mortality</t>
        </is>
      </c>
      <c r="AY2501" t="inlineStr">
        <is>
          <t>Mortality</t>
        </is>
      </c>
      <c r="AZ2501" t="inlineStr">
        <is>
          <t>LC50</t>
        </is>
      </c>
      <c r="BA2501"/>
      <c r="BB2501" t="n">
        <v>4.0</v>
      </c>
      <c r="BC2501"/>
      <c r="BD2501"/>
      <c r="BE2501"/>
      <c r="BF2501"/>
      <c r="BG2501" t="inlineStr">
        <is>
          <t>Day(s)</t>
        </is>
      </c>
      <c r="BH2501"/>
      <c r="BI2501" t="inlineStr">
        <is>
          <t>DTXSID5044653</t>
        </is>
      </c>
      <c r="BJ2501"/>
      <c r="BK2501"/>
      <c r="BL2501" t="inlineStr">
        <is>
          <t>Acute</t>
        </is>
      </c>
      <c r="BM2501"/>
      <c r="BN2501"/>
      <c r="BO2501"/>
      <c r="BP2501"/>
      <c r="BQ2501"/>
      <c r="BR2501"/>
      <c r="BS2501"/>
      <c r="BT2501" t="inlineStr">
        <is>
          <t>--</t>
        </is>
      </c>
      <c r="BU2501"/>
      <c r="BV2501"/>
      <c r="BW2501"/>
      <c r="BX2501"/>
      <c r="BY2501"/>
      <c r="BZ2501"/>
      <c r="CA2501"/>
      <c r="CB2501"/>
      <c r="CC2501"/>
      <c r="CD2501"/>
      <c r="CE2501"/>
      <c r="CF2501"/>
      <c r="CG2501"/>
      <c r="CH2501"/>
      <c r="CI2501"/>
      <c r="CJ2501" t="inlineStr">
        <is>
          <t xml:space="preserve">SOURCE/MUSKIE HATCHERY, ASBURY, NEW JERSEY//   </t>
        </is>
      </c>
      <c r="CK2501" t="inlineStr">
        <is>
          <t>National Association of Photographic Manufacturers</t>
        </is>
      </c>
      <c r="CL2501" t="n">
        <v>167113.0</v>
      </c>
      <c r="CM2501" t="inlineStr">
        <is>
          <t>Environmental Effect of Photoprocessing Chemicals Vol I and II (557)</t>
        </is>
      </c>
      <c r="CN2501" t="inlineStr">
        <is>
          <t>EPA/OTS Doc. #40-8469216:536 p.</t>
        </is>
      </c>
      <c r="CO2501" t="n">
        <v>1974.0</v>
      </c>
      <c r="CP2501" t="inlineStr">
        <is>
          <t>National Association of Photographic Manufacturers (1974). Environmental Effect of Photoprocessing Chemicals Vol I and II (557). EPA/OTS Doc. #40-8469216, 536 p. ECOREF#:167113</t>
        </is>
      </c>
    </row>
    <row r="2502">
      <c r="A2502" t="n">
        <v>3179906.0</v>
      </c>
      <c r="B2502" t="inlineStr">
        <is>
          <t>Anthraquinone Disperse Blue 7 CI No. 62500</t>
        </is>
      </c>
      <c r="C2502"/>
      <c r="D2502" t="inlineStr">
        <is>
          <t>Unmeasured</t>
        </is>
      </c>
      <c r="E2502" t="inlineStr">
        <is>
          <t>Not coded</t>
        </is>
      </c>
      <c r="F2502"/>
      <c r="G2502" t="n">
        <v>15.0</v>
      </c>
      <c r="H2502"/>
      <c r="I2502"/>
      <c r="J2502"/>
      <c r="K2502"/>
      <c r="L2502" t="inlineStr">
        <is>
          <t>Pimephales promelas</t>
        </is>
      </c>
      <c r="M2502" t="inlineStr">
        <is>
          <t>Fathead Minnow</t>
        </is>
      </c>
      <c r="N2502"/>
      <c r="O2502"/>
      <c r="P2502"/>
      <c r="Q2502"/>
      <c r="R2502"/>
      <c r="S2502"/>
      <c r="T2502"/>
      <c r="U2502"/>
      <c r="V2502" t="inlineStr">
        <is>
          <t>Static</t>
        </is>
      </c>
      <c r="W2502" t="inlineStr">
        <is>
          <t>Fresh water</t>
        </is>
      </c>
      <c r="X2502" t="inlineStr">
        <is>
          <t>Lab</t>
        </is>
      </c>
      <c r="Y2502"/>
      <c r="Z2502" t="inlineStr">
        <is>
          <t>Formulation</t>
        </is>
      </c>
      <c r="AA2502"/>
      <c r="AB2502" t="n">
        <v>52.0</v>
      </c>
      <c r="AC2502"/>
      <c r="AD2502"/>
      <c r="AE2502"/>
      <c r="AF2502"/>
      <c r="AG2502" t="inlineStr">
        <is>
          <t>AI mg/L</t>
        </is>
      </c>
      <c r="AH2502"/>
      <c r="AI2502"/>
      <c r="AJ2502"/>
      <c r="AK2502"/>
      <c r="AL2502"/>
      <c r="AM2502"/>
      <c r="AN2502"/>
      <c r="AO2502"/>
      <c r="AP2502"/>
      <c r="AQ2502"/>
      <c r="AR2502"/>
      <c r="AS2502"/>
      <c r="AT2502"/>
      <c r="AU2502"/>
      <c r="AV2502"/>
      <c r="AW2502"/>
      <c r="AX2502" t="inlineStr">
        <is>
          <t>Mortality</t>
        </is>
      </c>
      <c r="AY2502" t="inlineStr">
        <is>
          <t>Mortality</t>
        </is>
      </c>
      <c r="AZ2502" t="inlineStr">
        <is>
          <t>LC50</t>
        </is>
      </c>
      <c r="BA2502"/>
      <c r="BB2502" t="n">
        <v>4.0</v>
      </c>
      <c r="BC2502"/>
      <c r="BD2502"/>
      <c r="BE2502"/>
      <c r="BF2502"/>
      <c r="BG2502" t="inlineStr">
        <is>
          <t>Day(s)</t>
        </is>
      </c>
      <c r="BH2502" t="inlineStr">
        <is>
          <t>Active ingredient</t>
        </is>
      </c>
      <c r="BI2502" t="inlineStr">
        <is>
          <t>DTXSID8025208</t>
        </is>
      </c>
      <c r="BJ2502"/>
      <c r="BK2502"/>
      <c r="BL2502"/>
      <c r="BM2502"/>
      <c r="BN2502"/>
      <c r="BO2502"/>
      <c r="BP2502"/>
      <c r="BQ2502"/>
      <c r="BR2502"/>
      <c r="BS2502"/>
      <c r="BT2502" t="inlineStr">
        <is>
          <t>--</t>
        </is>
      </c>
      <c r="BU2502"/>
      <c r="BV2502"/>
      <c r="BW2502"/>
      <c r="BX2502"/>
      <c r="BY2502"/>
      <c r="BZ2502"/>
      <c r="CA2502"/>
      <c r="CB2502"/>
      <c r="CC2502"/>
      <c r="CD2502"/>
      <c r="CE2502"/>
      <c r="CF2502"/>
      <c r="CG2502"/>
      <c r="CH2502"/>
      <c r="CI2502" t="inlineStr">
        <is>
          <t xml:space="preserve"> CONTR/&lt;= 10 % MORT// USED STANDARD METHODS// FISH TREATED WITH TETRACYCLINE HCL// AERATED 5 MINUTES AT 48 H// </t>
        </is>
      </c>
      <c r="CJ2502" t="inlineStr">
        <is>
          <t xml:space="preserve">   CONTR/&lt;= 10 % MORT// USED STANDARD METHODS// FISH TREATED WITH TETRACYCLINE HCL// AERATED 5 MINUTES AT 48 H// </t>
        </is>
      </c>
      <c r="CK2502" t="inlineStr">
        <is>
          <t>Little,L.W., and J.C. Lamb III</t>
        </is>
      </c>
      <c r="CL2502" t="n">
        <v>6969.0</v>
      </c>
      <c r="CM2502" t="inlineStr">
        <is>
          <t>Acute Toxicity of 46 Selected Dyes to the Fathead Minnow, Pimephales promelas</t>
        </is>
      </c>
      <c r="CN2502" t="inlineStr">
        <is>
          <t>Dyes and the Environment - Reports on Selected Dyes and Their Effects, American Dye Manufacturers Institute:123 p.</t>
        </is>
      </c>
      <c r="CO2502" t="n">
        <v>1973.0</v>
      </c>
      <c r="CP2502" t="inlineStr">
        <is>
          <t>Little,L.W., and J.C. Lamb III (1973). Acute Toxicity of 46 Selected Dyes to the Fathead Minnow, Pimephales promelas. Dyes and the Environment - Reports on Selected Dyes and Their Effects, American Dye Manufacturers Institute, 123 p. ECOREF#:6969</t>
        </is>
      </c>
    </row>
    <row r="2503">
      <c r="A2503" t="n">
        <v>3179906.0</v>
      </c>
      <c r="B2503" t="inlineStr">
        <is>
          <t>Anthraquinone Disperse Blue 7 CI No. 62500</t>
        </is>
      </c>
      <c r="C2503"/>
      <c r="D2503" t="inlineStr">
        <is>
          <t>Unmeasured</t>
        </is>
      </c>
      <c r="E2503" t="inlineStr">
        <is>
          <t>Not coded</t>
        </is>
      </c>
      <c r="F2503"/>
      <c r="G2503"/>
      <c r="H2503"/>
      <c r="I2503"/>
      <c r="J2503"/>
      <c r="K2503"/>
      <c r="L2503" t="inlineStr">
        <is>
          <t>Pimephales promelas</t>
        </is>
      </c>
      <c r="M2503" t="inlineStr">
        <is>
          <t>Fathead Minnow</t>
        </is>
      </c>
      <c r="N2503"/>
      <c r="O2503"/>
      <c r="P2503"/>
      <c r="Q2503"/>
      <c r="R2503"/>
      <c r="S2503"/>
      <c r="T2503"/>
      <c r="U2503"/>
      <c r="V2503" t="inlineStr">
        <is>
          <t>Static</t>
        </is>
      </c>
      <c r="W2503" t="inlineStr">
        <is>
          <t>Fresh water</t>
        </is>
      </c>
      <c r="X2503" t="inlineStr">
        <is>
          <t>Lab</t>
        </is>
      </c>
      <c r="Y2503"/>
      <c r="Z2503" t="inlineStr">
        <is>
          <t>Formulation</t>
        </is>
      </c>
      <c r="AA2503"/>
      <c r="AB2503" t="n">
        <v>52.0</v>
      </c>
      <c r="AC2503"/>
      <c r="AD2503"/>
      <c r="AE2503"/>
      <c r="AF2503"/>
      <c r="AG2503" t="inlineStr">
        <is>
          <t>AI mg/L</t>
        </is>
      </c>
      <c r="AH2503"/>
      <c r="AI2503"/>
      <c r="AJ2503"/>
      <c r="AK2503"/>
      <c r="AL2503"/>
      <c r="AM2503"/>
      <c r="AN2503"/>
      <c r="AO2503"/>
      <c r="AP2503"/>
      <c r="AQ2503"/>
      <c r="AR2503"/>
      <c r="AS2503"/>
      <c r="AT2503"/>
      <c r="AU2503"/>
      <c r="AV2503"/>
      <c r="AW2503"/>
      <c r="AX2503" t="inlineStr">
        <is>
          <t>Mortality</t>
        </is>
      </c>
      <c r="AY2503" t="inlineStr">
        <is>
          <t>Mortality</t>
        </is>
      </c>
      <c r="AZ2503" t="inlineStr">
        <is>
          <t>LC50</t>
        </is>
      </c>
      <c r="BA2503"/>
      <c r="BB2503" t="n">
        <v>4.0</v>
      </c>
      <c r="BC2503"/>
      <c r="BD2503"/>
      <c r="BE2503"/>
      <c r="BF2503"/>
      <c r="BG2503" t="inlineStr">
        <is>
          <t>Day(s)</t>
        </is>
      </c>
      <c r="BH2503"/>
      <c r="BI2503" t="inlineStr">
        <is>
          <t>DTXSID8025208</t>
        </is>
      </c>
      <c r="BJ2503"/>
      <c r="BK2503"/>
      <c r="BL2503"/>
      <c r="BM2503"/>
      <c r="BN2503"/>
      <c r="BO2503"/>
      <c r="BP2503"/>
      <c r="BQ2503"/>
      <c r="BR2503"/>
      <c r="BS2503"/>
      <c r="BT2503" t="inlineStr">
        <is>
          <t>--</t>
        </is>
      </c>
      <c r="BU2503"/>
      <c r="BV2503"/>
      <c r="BW2503"/>
      <c r="BX2503"/>
      <c r="BY2503"/>
      <c r="BZ2503"/>
      <c r="CA2503"/>
      <c r="CB2503"/>
      <c r="CC2503"/>
      <c r="CD2503"/>
      <c r="CE2503"/>
      <c r="CF2503"/>
      <c r="CG2503"/>
      <c r="CH2503"/>
      <c r="CI2503" t="inlineStr">
        <is>
          <t xml:space="preserve"> AERATED 5 MINUTES AFTER TESTING 48 H// CONTR/FOLLOWED STAN- DARD METHODS, &lt;= 10 % MORT// CARRIER/REAX 85A// </t>
        </is>
      </c>
      <c r="CJ2503" t="inlineStr">
        <is>
          <t xml:space="preserve">   AERATED 5 MINUTES AFTER TESTING 48 H// CONTR/FOLLOWED STAN- DARD METHODS, &lt;= 10 % MORT// CARRIER/REAX 85A// </t>
        </is>
      </c>
      <c r="CK2503" t="inlineStr">
        <is>
          <t>Little,L.W., J.C. Lamb III, M.A. Chillingworth, and W.B. Durkin</t>
        </is>
      </c>
      <c r="CL2503" t="n">
        <v>5789.0</v>
      </c>
      <c r="CM2503" t="inlineStr">
        <is>
          <t>Acute Toxicity of Selected Commercial Dyes to the Fathead Minnow and Evaluation of Biological Treatment for Reduction of Toxicity</t>
        </is>
      </c>
      <c r="CN2503" t="inlineStr">
        <is>
          <t>In: Proceedings of the 29th Industrial Waste Conference, Lafayette, IN:524-534</t>
        </is>
      </c>
      <c r="CO2503" t="n">
        <v>1974.0</v>
      </c>
      <c r="CP2503" t="inlineStr">
        <is>
          <t>Little,L.W., J.C. Lamb III, M.A. Chillingworth, and W.B. Durkin (1974). Acute Toxicity of Selected Commercial Dyes to the Fathead Minnow and Evaluation of Biological Treatment for Reduction of Toxicity. In: Proceedings of the 29th Industrial Waste Conference, Lafayette, IN, 524-534. ECOREF#:5789</t>
        </is>
      </c>
    </row>
    <row r="2504">
      <c r="A2504" t="n">
        <v>3206313.0</v>
      </c>
      <c r="B2504" t="inlineStr">
        <is>
          <t>Triethyl nitrilotricarboxylate</t>
        </is>
      </c>
      <c r="C2504"/>
      <c r="D2504" t="inlineStr">
        <is>
          <t>Measured</t>
        </is>
      </c>
      <c r="E2504" t="inlineStr">
        <is>
          <t>Not coded</t>
        </is>
      </c>
      <c r="F2504"/>
      <c r="G2504"/>
      <c r="H2504"/>
      <c r="I2504"/>
      <c r="J2504"/>
      <c r="K2504"/>
      <c r="L2504" t="inlineStr">
        <is>
          <t>Pimephales promelas</t>
        </is>
      </c>
      <c r="M2504" t="inlineStr">
        <is>
          <t>Fathead Minnow</t>
        </is>
      </c>
      <c r="N2504"/>
      <c r="O2504"/>
      <c r="P2504" t="n">
        <v>31.0</v>
      </c>
      <c r="Q2504"/>
      <c r="R2504"/>
      <c r="S2504"/>
      <c r="T2504"/>
      <c r="U2504" t="inlineStr">
        <is>
          <t>Day(s)</t>
        </is>
      </c>
      <c r="V2504" t="inlineStr">
        <is>
          <t>Flow-through</t>
        </is>
      </c>
      <c r="W2504" t="inlineStr">
        <is>
          <t>Fresh water</t>
        </is>
      </c>
      <c r="X2504" t="inlineStr">
        <is>
          <t>Lab</t>
        </is>
      </c>
      <c r="Y2504"/>
      <c r="Z2504" t="inlineStr">
        <is>
          <t>Active ingredient</t>
        </is>
      </c>
      <c r="AA2504"/>
      <c r="AB2504" t="n">
        <v>13.3</v>
      </c>
      <c r="AC2504"/>
      <c r="AD2504" t="n">
        <v>11.8</v>
      </c>
      <c r="AE2504"/>
      <c r="AF2504" t="n">
        <v>15.0</v>
      </c>
      <c r="AG2504" t="inlineStr">
        <is>
          <t>AI mg/L</t>
        </is>
      </c>
      <c r="AH2504"/>
      <c r="AI2504"/>
      <c r="AJ2504"/>
      <c r="AK2504"/>
      <c r="AL2504"/>
      <c r="AM2504"/>
      <c r="AN2504"/>
      <c r="AO2504"/>
      <c r="AP2504"/>
      <c r="AQ2504"/>
      <c r="AR2504"/>
      <c r="AS2504"/>
      <c r="AT2504"/>
      <c r="AU2504"/>
      <c r="AV2504"/>
      <c r="AW2504"/>
      <c r="AX2504" t="inlineStr">
        <is>
          <t>Mortality</t>
        </is>
      </c>
      <c r="AY2504" t="inlineStr">
        <is>
          <t>Mortality</t>
        </is>
      </c>
      <c r="AZ2504" t="inlineStr">
        <is>
          <t>LC50</t>
        </is>
      </c>
      <c r="BA2504"/>
      <c r="BB2504" t="n">
        <v>4.0</v>
      </c>
      <c r="BC2504"/>
      <c r="BD2504"/>
      <c r="BE2504"/>
      <c r="BF2504"/>
      <c r="BG2504" t="inlineStr">
        <is>
          <t>Day(s)</t>
        </is>
      </c>
      <c r="BH2504"/>
      <c r="BI2504" t="inlineStr">
        <is>
          <t>DTXSID2022206</t>
        </is>
      </c>
      <c r="BJ2504"/>
      <c r="BK2504"/>
      <c r="BL2504"/>
      <c r="BM2504"/>
      <c r="BN2504"/>
      <c r="BO2504"/>
      <c r="BP2504"/>
      <c r="BQ2504"/>
      <c r="BR2504"/>
      <c r="BS2504"/>
      <c r="BT2504" t="inlineStr">
        <is>
          <t>--</t>
        </is>
      </c>
      <c r="BU2504"/>
      <c r="BV2504"/>
      <c r="BW2504"/>
      <c r="BX2504"/>
      <c r="BY2504"/>
      <c r="BZ2504"/>
      <c r="CA2504"/>
      <c r="CB2504"/>
      <c r="CC2504"/>
      <c r="CD2504"/>
      <c r="CE2504"/>
      <c r="CF2504"/>
      <c r="CG2504"/>
      <c r="CH2504"/>
      <c r="CI2504" t="inlineStr">
        <is>
          <t xml:space="preserve"> An EC50 at 96 hr could not be calculated due to the number that were affected in tank A; however, an estimate would be &lt;10.9 mgNA.  Affected fish lost schooling behavior, were hyperactive and underreactive to external stimuli.  They </t>
        </is>
      </c>
      <c r="CJ2504" t="inlineStr">
        <is>
          <t xml:space="preserve">   An EC50 at 96 hr could not be calculated due to the number that were affected in tank A; however, an estimate would be &lt;10.9 mgNA.  Affected fish lost schooling behavior, were hyperactive and underreactive to external stimuli.  They </t>
        </is>
      </c>
      <c r="CK2504" t="inlineStr">
        <is>
          <t>Geiger,D.L., D.J. Call, and L.T. Brooke</t>
        </is>
      </c>
      <c r="CL2504" t="n">
        <v>12859.0</v>
      </c>
      <c r="CM2504" t="inlineStr">
        <is>
          <t>Acute Toxicities of Organic Chemicals to Fathead Minnows (Pimephales promelas) Volume IV</t>
        </is>
      </c>
      <c r="CN2504" t="inlineStr">
        <is>
          <t>Center for Lake Superior Environmental Studies, University of Wisconsin, Superior, WI4:355 p.</t>
        </is>
      </c>
      <c r="CO2504" t="n">
        <v>1988.0</v>
      </c>
      <c r="CP2504" t="inlineStr">
        <is>
          <t>Geiger,D.L., D.J. Call, and L.T. Brooke (1988). Acute Toxicities of Organic Chemicals to Fathead Minnows (Pimephales promelas) Volume IV. Center for Lake Superior Environmental Studies, University of Wisconsin, Superior, WI, 4, 355 p. ECOREF#:12859</t>
        </is>
      </c>
    </row>
    <row r="2505">
      <c r="A2505" t="n">
        <v>3214479.0</v>
      </c>
      <c r="B2505" t="inlineStr">
        <is>
          <t>3,3'-(Carbonylbis(imino(2-methyl-4,1-phenylene)azo))bis-1,5-naphthalenedisulfonic acid, Tetrasodium salt</t>
        </is>
      </c>
      <c r="C2505"/>
      <c r="D2505" t="inlineStr">
        <is>
          <t>Unmeasured</t>
        </is>
      </c>
      <c r="E2505" t="inlineStr">
        <is>
          <t>Not coded</t>
        </is>
      </c>
      <c r="F2505"/>
      <c r="G2505" t="n">
        <v>15.0</v>
      </c>
      <c r="H2505"/>
      <c r="I2505"/>
      <c r="J2505"/>
      <c r="K2505"/>
      <c r="L2505" t="inlineStr">
        <is>
          <t>Pimephales promelas</t>
        </is>
      </c>
      <c r="M2505" t="inlineStr">
        <is>
          <t>Fathead Minnow</t>
        </is>
      </c>
      <c r="N2505"/>
      <c r="O2505"/>
      <c r="P2505"/>
      <c r="Q2505"/>
      <c r="R2505"/>
      <c r="S2505"/>
      <c r="T2505"/>
      <c r="U2505"/>
      <c r="V2505" t="inlineStr">
        <is>
          <t>Static</t>
        </is>
      </c>
      <c r="W2505" t="inlineStr">
        <is>
          <t>Fresh water</t>
        </is>
      </c>
      <c r="X2505" t="inlineStr">
        <is>
          <t>Lab</t>
        </is>
      </c>
      <c r="Y2505"/>
      <c r="Z2505" t="inlineStr">
        <is>
          <t>Formulation</t>
        </is>
      </c>
      <c r="AA2505" t="inlineStr">
        <is>
          <t>&gt;</t>
        </is>
      </c>
      <c r="AB2505" t="n">
        <v>180.0</v>
      </c>
      <c r="AC2505"/>
      <c r="AD2505"/>
      <c r="AE2505"/>
      <c r="AF2505"/>
      <c r="AG2505" t="inlineStr">
        <is>
          <t>AI mg/L</t>
        </is>
      </c>
      <c r="AH2505"/>
      <c r="AI2505"/>
      <c r="AJ2505"/>
      <c r="AK2505"/>
      <c r="AL2505"/>
      <c r="AM2505"/>
      <c r="AN2505"/>
      <c r="AO2505"/>
      <c r="AP2505"/>
      <c r="AQ2505"/>
      <c r="AR2505"/>
      <c r="AS2505"/>
      <c r="AT2505"/>
      <c r="AU2505"/>
      <c r="AV2505"/>
      <c r="AW2505"/>
      <c r="AX2505" t="inlineStr">
        <is>
          <t>Mortality</t>
        </is>
      </c>
      <c r="AY2505" t="inlineStr">
        <is>
          <t>Mortality</t>
        </is>
      </c>
      <c r="AZ2505" t="inlineStr">
        <is>
          <t>LC50</t>
        </is>
      </c>
      <c r="BA2505"/>
      <c r="BB2505" t="n">
        <v>4.0</v>
      </c>
      <c r="BC2505"/>
      <c r="BD2505"/>
      <c r="BE2505"/>
      <c r="BF2505"/>
      <c r="BG2505" t="inlineStr">
        <is>
          <t>Day(s)</t>
        </is>
      </c>
      <c r="BH2505" t="inlineStr">
        <is>
          <t>Active ingredient</t>
        </is>
      </c>
      <c r="BI2505" t="inlineStr">
        <is>
          <t>DTXSID0041729</t>
        </is>
      </c>
      <c r="BJ2505"/>
      <c r="BK2505"/>
      <c r="BL2505"/>
      <c r="BM2505"/>
      <c r="BN2505"/>
      <c r="BO2505"/>
      <c r="BP2505"/>
      <c r="BQ2505"/>
      <c r="BR2505"/>
      <c r="BS2505"/>
      <c r="BT2505" t="inlineStr">
        <is>
          <t>--</t>
        </is>
      </c>
      <c r="BU2505"/>
      <c r="BV2505"/>
      <c r="BW2505"/>
      <c r="BX2505"/>
      <c r="BY2505"/>
      <c r="BZ2505"/>
      <c r="CA2505"/>
      <c r="CB2505"/>
      <c r="CC2505"/>
      <c r="CD2505"/>
      <c r="CE2505"/>
      <c r="CF2505"/>
      <c r="CG2505"/>
      <c r="CH2505"/>
      <c r="CI2505" t="inlineStr">
        <is>
          <t xml:space="preserve"> CONTR/&lt;= 10 % MORT// USED STANDARD METHODS// TREATED WITH TETRACYCLINE HCL// </t>
        </is>
      </c>
      <c r="CJ2505" t="inlineStr">
        <is>
          <t xml:space="preserve">   CONTR/&lt;= 10 % MORT// USED STANDARD METHODS// TREATED WITH TETRACYCLINE HCL// </t>
        </is>
      </c>
      <c r="CK2505" t="inlineStr">
        <is>
          <t>Little,L.W., and J.C. Lamb III</t>
        </is>
      </c>
      <c r="CL2505" t="n">
        <v>6969.0</v>
      </c>
      <c r="CM2505" t="inlineStr">
        <is>
          <t>Acute Toxicity of 46 Selected Dyes to the Fathead Minnow, Pimephales promelas</t>
        </is>
      </c>
      <c r="CN2505" t="inlineStr">
        <is>
          <t>Dyes and the Environment - Reports on Selected Dyes and Their Effects, American Dye Manufacturers Institute:123 p.</t>
        </is>
      </c>
      <c r="CO2505" t="n">
        <v>1973.0</v>
      </c>
      <c r="CP2505" t="inlineStr">
        <is>
          <t>Little,L.W., and J.C. Lamb III (1973). Acute Toxicity of 46 Selected Dyes to the Fathead Minnow, Pimephales promelas. Dyes and the Environment - Reports on Selected Dyes and Their Effects, American Dye Manufacturers Institute, 123 p. ECOREF#:6969</t>
        </is>
      </c>
    </row>
    <row r="2506">
      <c r="A2506" t="n">
        <v>3214479.0</v>
      </c>
      <c r="B2506" t="inlineStr">
        <is>
          <t>3,3'-(Carbonylbis(imino(2-methyl-4,1-phenylene)azo))bis-1,5-naphthalenedisulfonic acid, Tetrasodium salt</t>
        </is>
      </c>
      <c r="C2506"/>
      <c r="D2506" t="inlineStr">
        <is>
          <t>Unmeasured</t>
        </is>
      </c>
      <c r="E2506" t="inlineStr">
        <is>
          <t>Not coded</t>
        </is>
      </c>
      <c r="F2506"/>
      <c r="G2506"/>
      <c r="H2506"/>
      <c r="I2506"/>
      <c r="J2506"/>
      <c r="K2506"/>
      <c r="L2506" t="inlineStr">
        <is>
          <t>Pimephales promelas</t>
        </is>
      </c>
      <c r="M2506" t="inlineStr">
        <is>
          <t>Fathead Minnow</t>
        </is>
      </c>
      <c r="N2506"/>
      <c r="O2506"/>
      <c r="P2506"/>
      <c r="Q2506"/>
      <c r="R2506"/>
      <c r="S2506"/>
      <c r="T2506"/>
      <c r="U2506"/>
      <c r="V2506" t="inlineStr">
        <is>
          <t>Static</t>
        </is>
      </c>
      <c r="W2506" t="inlineStr">
        <is>
          <t>Fresh water</t>
        </is>
      </c>
      <c r="X2506" t="inlineStr">
        <is>
          <t>Lab</t>
        </is>
      </c>
      <c r="Y2506"/>
      <c r="Z2506" t="inlineStr">
        <is>
          <t>Formulation</t>
        </is>
      </c>
      <c r="AA2506" t="inlineStr">
        <is>
          <t>&gt;</t>
        </is>
      </c>
      <c r="AB2506" t="n">
        <v>180.0</v>
      </c>
      <c r="AC2506"/>
      <c r="AD2506"/>
      <c r="AE2506"/>
      <c r="AF2506"/>
      <c r="AG2506" t="inlineStr">
        <is>
          <t>AI mg/L</t>
        </is>
      </c>
      <c r="AH2506"/>
      <c r="AI2506"/>
      <c r="AJ2506"/>
      <c r="AK2506"/>
      <c r="AL2506"/>
      <c r="AM2506"/>
      <c r="AN2506"/>
      <c r="AO2506"/>
      <c r="AP2506"/>
      <c r="AQ2506"/>
      <c r="AR2506"/>
      <c r="AS2506"/>
      <c r="AT2506"/>
      <c r="AU2506"/>
      <c r="AV2506"/>
      <c r="AW2506"/>
      <c r="AX2506" t="inlineStr">
        <is>
          <t>Mortality</t>
        </is>
      </c>
      <c r="AY2506" t="inlineStr">
        <is>
          <t>Mortality</t>
        </is>
      </c>
      <c r="AZ2506" t="inlineStr">
        <is>
          <t>LC50</t>
        </is>
      </c>
      <c r="BA2506"/>
      <c r="BB2506" t="n">
        <v>4.0</v>
      </c>
      <c r="BC2506"/>
      <c r="BD2506"/>
      <c r="BE2506"/>
      <c r="BF2506"/>
      <c r="BG2506" t="inlineStr">
        <is>
          <t>Day(s)</t>
        </is>
      </c>
      <c r="BH2506"/>
      <c r="BI2506" t="inlineStr">
        <is>
          <t>DTXSID0041729</t>
        </is>
      </c>
      <c r="BJ2506"/>
      <c r="BK2506"/>
      <c r="BL2506"/>
      <c r="BM2506"/>
      <c r="BN2506"/>
      <c r="BO2506"/>
      <c r="BP2506"/>
      <c r="BQ2506"/>
      <c r="BR2506"/>
      <c r="BS2506"/>
      <c r="BT2506" t="inlineStr">
        <is>
          <t>--</t>
        </is>
      </c>
      <c r="BU2506"/>
      <c r="BV2506"/>
      <c r="BW2506"/>
      <c r="BX2506"/>
      <c r="BY2506"/>
      <c r="BZ2506"/>
      <c r="CA2506"/>
      <c r="CB2506"/>
      <c r="CC2506"/>
      <c r="CD2506"/>
      <c r="CE2506"/>
      <c r="CF2506"/>
      <c r="CG2506"/>
      <c r="CH2506"/>
      <c r="CI2506" t="inlineStr">
        <is>
          <t xml:space="preserve"> AERATION 5 MINUTES AFTER 48 H OF TESTING// CONTR/&lt;= 10 % MORT, FOLLOWED STANDARD METHODS// </t>
        </is>
      </c>
      <c r="CJ2506" t="inlineStr">
        <is>
          <t xml:space="preserve">   AERATION 5 MINUTES AFTER 48 H OF TESTING// CONTR/&lt;= 10 % MORT, FOLLOWED STANDARD METHODS// </t>
        </is>
      </c>
      <c r="CK2506" t="inlineStr">
        <is>
          <t>Little,L.W., J.C. Lamb III, M.A. Chillingworth, and W.B. Durkin</t>
        </is>
      </c>
      <c r="CL2506" t="n">
        <v>5789.0</v>
      </c>
      <c r="CM2506" t="inlineStr">
        <is>
          <t>Acute Toxicity of Selected Commercial Dyes to the Fathead Minnow and Evaluation of Biological Treatment for Reduction of Toxicity</t>
        </is>
      </c>
      <c r="CN2506" t="inlineStr">
        <is>
          <t>In: Proceedings of the 29th Industrial Waste Conference, Lafayette, IN:524-534</t>
        </is>
      </c>
      <c r="CO2506" t="n">
        <v>1974.0</v>
      </c>
      <c r="CP2506" t="inlineStr">
        <is>
          <t>Little,L.W., J.C. Lamb III, M.A. Chillingworth, and W.B. Durkin (1974). Acute Toxicity of Selected Commercial Dyes to the Fathead Minnow and Evaluation of Biological Treatment for Reduction of Toxicity. In: Proceedings of the 29th Industrial Waste Conference, Lafayette, IN, 524-534. ECOREF#:5789</t>
        </is>
      </c>
    </row>
    <row r="2507">
      <c r="A2507" t="n">
        <v>3251238.0</v>
      </c>
      <c r="B2507" t="inlineStr">
        <is>
          <t>Nitric acid, Copper(2+) salt</t>
        </is>
      </c>
      <c r="C2507" t="inlineStr">
        <is>
          <t>Reagent Grade, Purissium, Purum, Puriss, Puris, Reinst</t>
        </is>
      </c>
      <c r="D2507" t="inlineStr">
        <is>
          <t>Measured</t>
        </is>
      </c>
      <c r="E2507" t="inlineStr">
        <is>
          <t>American Society for Testing and Materials</t>
        </is>
      </c>
      <c r="F2507"/>
      <c r="G2507"/>
      <c r="H2507"/>
      <c r="I2507"/>
      <c r="J2507"/>
      <c r="K2507"/>
      <c r="L2507" t="inlineStr">
        <is>
          <t>Pimephales promelas</t>
        </is>
      </c>
      <c r="M2507" t="inlineStr">
        <is>
          <t>Fathead Minnow</t>
        </is>
      </c>
      <c r="N2507"/>
      <c r="O2507" t="inlineStr">
        <is>
          <t>~</t>
        </is>
      </c>
      <c r="P2507" t="n">
        <v>30.0</v>
      </c>
      <c r="Q2507"/>
      <c r="R2507"/>
      <c r="S2507"/>
      <c r="T2507"/>
      <c r="U2507" t="inlineStr">
        <is>
          <t>Day(s)</t>
        </is>
      </c>
      <c r="V2507" t="inlineStr">
        <is>
          <t>Flow-through</t>
        </is>
      </c>
      <c r="W2507" t="inlineStr">
        <is>
          <t>Fresh water</t>
        </is>
      </c>
      <c r="X2507" t="inlineStr">
        <is>
          <t>Lab</t>
        </is>
      </c>
      <c r="Y2507" t="n">
        <v>6.0</v>
      </c>
      <c r="Z2507" t="inlineStr">
        <is>
          <t>Dissolved</t>
        </is>
      </c>
      <c r="AA2507"/>
      <c r="AB2507" t="n">
        <v>0.096</v>
      </c>
      <c r="AC2507"/>
      <c r="AD2507" t="n">
        <v>0.083</v>
      </c>
      <c r="AE2507"/>
      <c r="AF2507" t="n">
        <v>0.111</v>
      </c>
      <c r="AG2507" t="inlineStr">
        <is>
          <t>AI mg/L</t>
        </is>
      </c>
      <c r="AH2507"/>
      <c r="AI2507"/>
      <c r="AJ2507"/>
      <c r="AK2507"/>
      <c r="AL2507"/>
      <c r="AM2507"/>
      <c r="AN2507"/>
      <c r="AO2507"/>
      <c r="AP2507"/>
      <c r="AQ2507"/>
      <c r="AR2507"/>
      <c r="AS2507"/>
      <c r="AT2507"/>
      <c r="AU2507"/>
      <c r="AV2507"/>
      <c r="AW2507"/>
      <c r="AX2507" t="inlineStr">
        <is>
          <t>Mortality</t>
        </is>
      </c>
      <c r="AY2507" t="inlineStr">
        <is>
          <t>Mortality</t>
        </is>
      </c>
      <c r="AZ2507" t="inlineStr">
        <is>
          <t>LC50</t>
        </is>
      </c>
      <c r="BA2507"/>
      <c r="BB2507" t="n">
        <v>4.0</v>
      </c>
      <c r="BC2507"/>
      <c r="BD2507"/>
      <c r="BE2507"/>
      <c r="BF2507"/>
      <c r="BG2507" t="inlineStr">
        <is>
          <t>Day(s)</t>
        </is>
      </c>
      <c r="BH2507"/>
      <c r="BI2507" t="inlineStr">
        <is>
          <t>DTXSID7040314</t>
        </is>
      </c>
      <c r="BJ2507"/>
      <c r="BK2507"/>
      <c r="BL2507" t="inlineStr">
        <is>
          <t>Acute</t>
        </is>
      </c>
      <c r="BM2507"/>
      <c r="BN2507"/>
      <c r="BO2507"/>
      <c r="BP2507"/>
      <c r="BQ2507"/>
      <c r="BR2507"/>
      <c r="BS2507"/>
      <c r="BT2507" t="inlineStr">
        <is>
          <t>--</t>
        </is>
      </c>
      <c r="BU2507"/>
      <c r="BV2507"/>
      <c r="BW2507"/>
      <c r="BX2507"/>
      <c r="BY2507"/>
      <c r="BZ2507"/>
      <c r="CA2507"/>
      <c r="CB2507"/>
      <c r="CC2507"/>
      <c r="CD2507"/>
      <c r="CE2507"/>
      <c r="CF2507"/>
      <c r="CG2507"/>
      <c r="CH2507"/>
      <c r="CI2507"/>
      <c r="CJ2507" t="inlineStr">
        <is>
          <t xml:space="preserve">SOURCE/OBTAINED FROM EXISTING U.S. EPA LAB CULTURES, DULUTH, MN//TMETH/E729-80 (1980).//MEDIA/FILTERED LAKE SUPERIOR WATER//   </t>
        </is>
      </c>
      <c r="CK2507" t="inlineStr">
        <is>
          <t>Spehar,R.L., and J.T. Fiandt</t>
        </is>
      </c>
      <c r="CL2507" t="n">
        <v>12093.0</v>
      </c>
      <c r="CM2507" t="inlineStr">
        <is>
          <t>Acute and Chronic Effects of Water Quality Criteria-Based Metal Mixtures on Three Aquatic Species</t>
        </is>
      </c>
      <c r="CN2507" t="inlineStr">
        <is>
          <t>Environ. Toxicol. Chem.5(10): 917-931</t>
        </is>
      </c>
      <c r="CO2507" t="n">
        <v>1986.0</v>
      </c>
      <c r="CP2507" t="inlineStr">
        <is>
          <t>Spehar,R.L., and J.T. Fiandt (1986). Acute and Chronic Effects of Water Quality Criteria-Based Metal Mixtures on Three Aquatic Species. Environ. Toxicol. Chem., 5, (10), 917-931. ECOREF#:12093</t>
        </is>
      </c>
    </row>
    <row r="2508">
      <c r="A2508" t="n">
        <v>3251238.0</v>
      </c>
      <c r="B2508" t="inlineStr">
        <is>
          <t>Nitric acid, Copper(2+) salt</t>
        </is>
      </c>
      <c r="C2508"/>
      <c r="D2508" t="inlineStr">
        <is>
          <t>Measured</t>
        </is>
      </c>
      <c r="E2508" t="inlineStr">
        <is>
          <t>Not reported</t>
        </is>
      </c>
      <c r="F2508"/>
      <c r="G2508"/>
      <c r="H2508"/>
      <c r="I2508"/>
      <c r="J2508"/>
      <c r="K2508"/>
      <c r="L2508" t="inlineStr">
        <is>
          <t>Pimephales promelas</t>
        </is>
      </c>
      <c r="M2508" t="inlineStr">
        <is>
          <t>Fathead Minnow</t>
        </is>
      </c>
      <c r="N2508"/>
      <c r="O2508" t="inlineStr">
        <is>
          <t>&lt;=</t>
        </is>
      </c>
      <c r="P2508" t="n">
        <v>24.0</v>
      </c>
      <c r="Q2508"/>
      <c r="R2508"/>
      <c r="S2508"/>
      <c r="T2508"/>
      <c r="U2508" t="inlineStr">
        <is>
          <t>Hour(s)</t>
        </is>
      </c>
      <c r="V2508" t="inlineStr">
        <is>
          <t>Aquatic, unspecified</t>
        </is>
      </c>
      <c r="W2508" t="inlineStr">
        <is>
          <t>Fresh water</t>
        </is>
      </c>
      <c r="X2508" t="inlineStr">
        <is>
          <t>Lab</t>
        </is>
      </c>
      <c r="Y2508"/>
      <c r="Z2508" t="inlineStr">
        <is>
          <t>Total</t>
        </is>
      </c>
      <c r="AA2508" t="inlineStr">
        <is>
          <t>&gt;</t>
        </is>
      </c>
      <c r="AB2508" t="n">
        <v>0.2</v>
      </c>
      <c r="AC2508"/>
      <c r="AD2508"/>
      <c r="AE2508"/>
      <c r="AF2508"/>
      <c r="AG2508" t="inlineStr">
        <is>
          <t>AI mg/L</t>
        </is>
      </c>
      <c r="AH2508"/>
      <c r="AI2508"/>
      <c r="AJ2508"/>
      <c r="AK2508"/>
      <c r="AL2508"/>
      <c r="AM2508"/>
      <c r="AN2508"/>
      <c r="AO2508"/>
      <c r="AP2508"/>
      <c r="AQ2508"/>
      <c r="AR2508"/>
      <c r="AS2508"/>
      <c r="AT2508"/>
      <c r="AU2508"/>
      <c r="AV2508"/>
      <c r="AW2508"/>
      <c r="AX2508" t="inlineStr">
        <is>
          <t>Mortality</t>
        </is>
      </c>
      <c r="AY2508" t="inlineStr">
        <is>
          <t>Mortality</t>
        </is>
      </c>
      <c r="AZ2508" t="inlineStr">
        <is>
          <t>LC50</t>
        </is>
      </c>
      <c r="BA2508"/>
      <c r="BB2508" t="n">
        <v>4.0</v>
      </c>
      <c r="BC2508"/>
      <c r="BD2508"/>
      <c r="BE2508"/>
      <c r="BF2508"/>
      <c r="BG2508" t="inlineStr">
        <is>
          <t>Day(s)</t>
        </is>
      </c>
      <c r="BH2508"/>
      <c r="BI2508" t="inlineStr">
        <is>
          <t>DTXSID7040314</t>
        </is>
      </c>
      <c r="BJ2508"/>
      <c r="BK2508"/>
      <c r="BL2508"/>
      <c r="BM2508"/>
      <c r="BN2508"/>
      <c r="BO2508"/>
      <c r="BP2508"/>
      <c r="BQ2508"/>
      <c r="BR2508"/>
      <c r="BS2508"/>
      <c r="BT2508" t="inlineStr">
        <is>
          <t>--</t>
        </is>
      </c>
      <c r="BU2508"/>
      <c r="BV2508"/>
      <c r="BW2508"/>
      <c r="BX2508"/>
      <c r="BY2508"/>
      <c r="BZ2508"/>
      <c r="CA2508"/>
      <c r="CB2508"/>
      <c r="CC2508"/>
      <c r="CD2508"/>
      <c r="CE2508"/>
      <c r="CF2508"/>
      <c r="CG2508"/>
      <c r="CH2508"/>
      <c r="CI2508"/>
      <c r="CJ2508" t="inlineStr">
        <is>
          <t xml:space="preserve">SOURCE/FROM US ENVIRONMENTAL PROTECTION AGENCY CULTURES, DULUTH, MINNESOTA//MEDIA/VERY HARD RECONSTITUTED WATER//   </t>
        </is>
      </c>
      <c r="CK2508" t="inlineStr">
        <is>
          <t>Schubauer-Berigan,M.K., J.R. Dierkes, P.D. Monson, and G.T. Ankley</t>
        </is>
      </c>
      <c r="CL2508" t="n">
        <v>7289.0</v>
      </c>
      <c r="CM2508" t="inlineStr">
        <is>
          <t>PH-Dependent Toxicity of Cd, Cu, Ni, Pb and Zn to Ceriodaphnia dubia, Pimephales promelas, Hyalella azteca and Lumbriculus variegatus</t>
        </is>
      </c>
      <c r="CN2508" t="inlineStr">
        <is>
          <t>Environ. Toxicol. Chem.12:1261-1266</t>
        </is>
      </c>
      <c r="CO2508" t="n">
        <v>1993.0</v>
      </c>
      <c r="CP2508" t="inlineStr">
        <is>
          <t>Schubauer-Berigan,M.K., J.R. Dierkes, P.D. Monson, and G.T. Ankley (1993). PH-Dependent Toxicity of Cd, Cu, Ni, Pb and Zn to Ceriodaphnia dubia, Pimephales promelas, Hyalella azteca and Lumbriculus variegatus. Environ. Toxicol. Chem., 12, 1261-1266. ECOREF#:7289</t>
        </is>
      </c>
    </row>
    <row r="2509">
      <c r="A2509" t="n">
        <v>3251238.0</v>
      </c>
      <c r="B2509" t="inlineStr">
        <is>
          <t>Nitric acid, Copper(2+) salt</t>
        </is>
      </c>
      <c r="C2509"/>
      <c r="D2509" t="inlineStr">
        <is>
          <t>Measured</t>
        </is>
      </c>
      <c r="E2509" t="inlineStr">
        <is>
          <t>Not reported</t>
        </is>
      </c>
      <c r="F2509"/>
      <c r="G2509"/>
      <c r="H2509"/>
      <c r="I2509"/>
      <c r="J2509"/>
      <c r="K2509"/>
      <c r="L2509" t="inlineStr">
        <is>
          <t>Pimephales promelas</t>
        </is>
      </c>
      <c r="M2509" t="inlineStr">
        <is>
          <t>Fathead Minnow</t>
        </is>
      </c>
      <c r="N2509"/>
      <c r="O2509" t="inlineStr">
        <is>
          <t>&lt;=</t>
        </is>
      </c>
      <c r="P2509" t="n">
        <v>24.0</v>
      </c>
      <c r="Q2509"/>
      <c r="R2509"/>
      <c r="S2509"/>
      <c r="T2509"/>
      <c r="U2509" t="inlineStr">
        <is>
          <t>Hour(s)</t>
        </is>
      </c>
      <c r="V2509" t="inlineStr">
        <is>
          <t>Aquatic, unspecified</t>
        </is>
      </c>
      <c r="W2509" t="inlineStr">
        <is>
          <t>Fresh water</t>
        </is>
      </c>
      <c r="X2509" t="inlineStr">
        <is>
          <t>Lab</t>
        </is>
      </c>
      <c r="Y2509"/>
      <c r="Z2509" t="inlineStr">
        <is>
          <t>Total</t>
        </is>
      </c>
      <c r="AA2509"/>
      <c r="AB2509" t="n">
        <v>0.044</v>
      </c>
      <c r="AC2509"/>
      <c r="AD2509" t="n">
        <v>0.036</v>
      </c>
      <c r="AE2509"/>
      <c r="AF2509" t="n">
        <v>0.053</v>
      </c>
      <c r="AG2509" t="inlineStr">
        <is>
          <t>AI mg/L</t>
        </is>
      </c>
      <c r="AH2509"/>
      <c r="AI2509"/>
      <c r="AJ2509"/>
      <c r="AK2509"/>
      <c r="AL2509"/>
      <c r="AM2509"/>
      <c r="AN2509"/>
      <c r="AO2509"/>
      <c r="AP2509"/>
      <c r="AQ2509"/>
      <c r="AR2509"/>
      <c r="AS2509"/>
      <c r="AT2509"/>
      <c r="AU2509"/>
      <c r="AV2509"/>
      <c r="AW2509"/>
      <c r="AX2509" t="inlineStr">
        <is>
          <t>Mortality</t>
        </is>
      </c>
      <c r="AY2509" t="inlineStr">
        <is>
          <t>Mortality</t>
        </is>
      </c>
      <c r="AZ2509" t="inlineStr">
        <is>
          <t>LC50</t>
        </is>
      </c>
      <c r="BA2509"/>
      <c r="BB2509" t="n">
        <v>4.0</v>
      </c>
      <c r="BC2509"/>
      <c r="BD2509"/>
      <c r="BE2509"/>
      <c r="BF2509"/>
      <c r="BG2509" t="inlineStr">
        <is>
          <t>Day(s)</t>
        </is>
      </c>
      <c r="BH2509"/>
      <c r="BI2509" t="inlineStr">
        <is>
          <t>DTXSID7040314</t>
        </is>
      </c>
      <c r="BJ2509"/>
      <c r="BK2509"/>
      <c r="BL2509"/>
      <c r="BM2509"/>
      <c r="BN2509"/>
      <c r="BO2509"/>
      <c r="BP2509"/>
      <c r="BQ2509"/>
      <c r="BR2509"/>
      <c r="BS2509"/>
      <c r="BT2509" t="inlineStr">
        <is>
          <t>--</t>
        </is>
      </c>
      <c r="BU2509"/>
      <c r="BV2509"/>
      <c r="BW2509"/>
      <c r="BX2509"/>
      <c r="BY2509"/>
      <c r="BZ2509"/>
      <c r="CA2509"/>
      <c r="CB2509"/>
      <c r="CC2509"/>
      <c r="CD2509"/>
      <c r="CE2509"/>
      <c r="CF2509"/>
      <c r="CG2509"/>
      <c r="CH2509"/>
      <c r="CI2509"/>
      <c r="CJ2509" t="inlineStr">
        <is>
          <t xml:space="preserve">SOURCE/FROM US ENVIRONMENTAL PROTECTION AGENCY CULTURES, DULUTH, MINNESOTA//MEDIA/VERY HARD RECONSTITUTED WATER//   </t>
        </is>
      </c>
      <c r="CK2509" t="inlineStr">
        <is>
          <t>Schubauer-Berigan,M.K., J.R. Dierkes, P.D. Monson, and G.T. Ankley</t>
        </is>
      </c>
      <c r="CL2509" t="n">
        <v>7289.0</v>
      </c>
      <c r="CM2509" t="inlineStr">
        <is>
          <t>PH-Dependent Toxicity of Cd, Cu, Ni, Pb and Zn to Ceriodaphnia dubia, Pimephales promelas, Hyalella azteca and Lumbriculus variegatus</t>
        </is>
      </c>
      <c r="CN2509" t="inlineStr">
        <is>
          <t>Environ. Toxicol. Chem.12:1261-1266</t>
        </is>
      </c>
      <c r="CO2509" t="n">
        <v>1993.0</v>
      </c>
      <c r="CP2509" t="inlineStr">
        <is>
          <t>Schubauer-Berigan,M.K., J.R. Dierkes, P.D. Monson, and G.T. Ankley (1993). PH-Dependent Toxicity of Cd, Cu, Ni, Pb and Zn to Ceriodaphnia dubia, Pimephales promelas, Hyalella azteca and Lumbriculus variegatus. Environ. Toxicol. Chem., 12, 1261-1266. ECOREF#:7289</t>
        </is>
      </c>
    </row>
    <row r="2510">
      <c r="A2510" t="n">
        <v>3251238.0</v>
      </c>
      <c r="B2510" t="inlineStr">
        <is>
          <t>Nitric acid, Copper(2+) salt</t>
        </is>
      </c>
      <c r="C2510"/>
      <c r="D2510" t="inlineStr">
        <is>
          <t>Measured</t>
        </is>
      </c>
      <c r="E2510" t="inlineStr">
        <is>
          <t>Not reported</t>
        </is>
      </c>
      <c r="F2510"/>
      <c r="G2510"/>
      <c r="H2510"/>
      <c r="I2510"/>
      <c r="J2510"/>
      <c r="K2510"/>
      <c r="L2510" t="inlineStr">
        <is>
          <t>Pimephales promelas</t>
        </is>
      </c>
      <c r="M2510" t="inlineStr">
        <is>
          <t>Fathead Minnow</t>
        </is>
      </c>
      <c r="N2510"/>
      <c r="O2510" t="inlineStr">
        <is>
          <t>&lt;=</t>
        </is>
      </c>
      <c r="P2510" t="n">
        <v>24.0</v>
      </c>
      <c r="Q2510"/>
      <c r="R2510"/>
      <c r="S2510"/>
      <c r="T2510"/>
      <c r="U2510" t="inlineStr">
        <is>
          <t>Hour(s)</t>
        </is>
      </c>
      <c r="V2510" t="inlineStr">
        <is>
          <t>Aquatic, unspecified</t>
        </is>
      </c>
      <c r="W2510" t="inlineStr">
        <is>
          <t>Fresh water</t>
        </is>
      </c>
      <c r="X2510" t="inlineStr">
        <is>
          <t>Lab</t>
        </is>
      </c>
      <c r="Y2510"/>
      <c r="Z2510" t="inlineStr">
        <is>
          <t>Total</t>
        </is>
      </c>
      <c r="AA2510"/>
      <c r="AB2510" t="n">
        <v>0.015</v>
      </c>
      <c r="AC2510"/>
      <c r="AD2510" t="n">
        <v>0.011</v>
      </c>
      <c r="AE2510"/>
      <c r="AF2510" t="n">
        <v>0.02</v>
      </c>
      <c r="AG2510" t="inlineStr">
        <is>
          <t>AI mg/L</t>
        </is>
      </c>
      <c r="AH2510"/>
      <c r="AI2510"/>
      <c r="AJ2510"/>
      <c r="AK2510"/>
      <c r="AL2510"/>
      <c r="AM2510"/>
      <c r="AN2510"/>
      <c r="AO2510"/>
      <c r="AP2510"/>
      <c r="AQ2510"/>
      <c r="AR2510"/>
      <c r="AS2510"/>
      <c r="AT2510"/>
      <c r="AU2510"/>
      <c r="AV2510"/>
      <c r="AW2510"/>
      <c r="AX2510" t="inlineStr">
        <is>
          <t>Mortality</t>
        </is>
      </c>
      <c r="AY2510" t="inlineStr">
        <is>
          <t>Mortality</t>
        </is>
      </c>
      <c r="AZ2510" t="inlineStr">
        <is>
          <t>LC50</t>
        </is>
      </c>
      <c r="BA2510"/>
      <c r="BB2510" t="n">
        <v>4.0</v>
      </c>
      <c r="BC2510"/>
      <c r="BD2510"/>
      <c r="BE2510"/>
      <c r="BF2510"/>
      <c r="BG2510" t="inlineStr">
        <is>
          <t>Day(s)</t>
        </is>
      </c>
      <c r="BH2510"/>
      <c r="BI2510" t="inlineStr">
        <is>
          <t>DTXSID7040314</t>
        </is>
      </c>
      <c r="BJ2510"/>
      <c r="BK2510"/>
      <c r="BL2510"/>
      <c r="BM2510"/>
      <c r="BN2510"/>
      <c r="BO2510"/>
      <c r="BP2510"/>
      <c r="BQ2510"/>
      <c r="BR2510"/>
      <c r="BS2510"/>
      <c r="BT2510" t="inlineStr">
        <is>
          <t>--</t>
        </is>
      </c>
      <c r="BU2510"/>
      <c r="BV2510"/>
      <c r="BW2510"/>
      <c r="BX2510"/>
      <c r="BY2510"/>
      <c r="BZ2510"/>
      <c r="CA2510"/>
      <c r="CB2510"/>
      <c r="CC2510"/>
      <c r="CD2510"/>
      <c r="CE2510"/>
      <c r="CF2510"/>
      <c r="CG2510"/>
      <c r="CH2510"/>
      <c r="CI2510"/>
      <c r="CJ2510" t="inlineStr">
        <is>
          <t xml:space="preserve">SOURCE/FROM US ENVIRONMENTAL PROTECTION AGENCY CULTURES, DULUTH, MINNESOTA//MEDIA/VERY HARD RECONSTITUTED WATER//   </t>
        </is>
      </c>
      <c r="CK2510" t="inlineStr">
        <is>
          <t>Schubauer-Berigan,M.K., J.R. Dierkes, P.D. Monson, and G.T. Ankley</t>
        </is>
      </c>
      <c r="CL2510" t="n">
        <v>7289.0</v>
      </c>
      <c r="CM2510" t="inlineStr">
        <is>
          <t>PH-Dependent Toxicity of Cd, Cu, Ni, Pb and Zn to Ceriodaphnia dubia, Pimephales promelas, Hyalella azteca and Lumbriculus variegatus</t>
        </is>
      </c>
      <c r="CN2510" t="inlineStr">
        <is>
          <t>Environ. Toxicol. Chem.12:1261-1266</t>
        </is>
      </c>
      <c r="CO2510" t="n">
        <v>1993.0</v>
      </c>
      <c r="CP2510" t="inlineStr">
        <is>
          <t>Schubauer-Berigan,M.K., J.R. Dierkes, P.D. Monson, and G.T. Ankley (1993). PH-Dependent Toxicity of Cd, Cu, Ni, Pb and Zn to Ceriodaphnia dubia, Pimephales promelas, Hyalella azteca and Lumbriculus variegatus. Environ. Toxicol. Chem., 12, 1261-1266. ECOREF#:7289</t>
        </is>
      </c>
    </row>
    <row r="2511">
      <c r="A2511" t="n">
        <v>3252435.0</v>
      </c>
      <c r="B2511" t="inlineStr">
        <is>
          <t>Dibromoacetonitrile</t>
        </is>
      </c>
      <c r="C2511"/>
      <c r="D2511" t="inlineStr">
        <is>
          <t>Unmeasured</t>
        </is>
      </c>
      <c r="E2511" t="inlineStr">
        <is>
          <t>Not coded</t>
        </is>
      </c>
      <c r="F2511"/>
      <c r="G2511" t="n">
        <v>96.0</v>
      </c>
      <c r="H2511"/>
      <c r="I2511"/>
      <c r="J2511"/>
      <c r="K2511"/>
      <c r="L2511" t="inlineStr">
        <is>
          <t>Pimephales promelas</t>
        </is>
      </c>
      <c r="M2511" t="inlineStr">
        <is>
          <t>Fathead Minnow</t>
        </is>
      </c>
      <c r="N2511"/>
      <c r="O2511"/>
      <c r="P2511"/>
      <c r="Q2511"/>
      <c r="R2511"/>
      <c r="S2511"/>
      <c r="T2511"/>
      <c r="U2511"/>
      <c r="V2511" t="inlineStr">
        <is>
          <t>Static</t>
        </is>
      </c>
      <c r="W2511" t="inlineStr">
        <is>
          <t>Fresh water</t>
        </is>
      </c>
      <c r="X2511" t="inlineStr">
        <is>
          <t>Lab</t>
        </is>
      </c>
      <c r="Y2511"/>
      <c r="Z2511" t="inlineStr">
        <is>
          <t>Active ingredient</t>
        </is>
      </c>
      <c r="AA2511"/>
      <c r="AB2511" t="n">
        <v>0.55</v>
      </c>
      <c r="AC2511"/>
      <c r="AD2511" t="n">
        <v>0.49</v>
      </c>
      <c r="AE2511"/>
      <c r="AF2511" t="n">
        <v>0.62</v>
      </c>
      <c r="AG2511" t="inlineStr">
        <is>
          <t>AI mg/L</t>
        </is>
      </c>
      <c r="AH2511"/>
      <c r="AI2511"/>
      <c r="AJ2511"/>
      <c r="AK2511"/>
      <c r="AL2511"/>
      <c r="AM2511"/>
      <c r="AN2511"/>
      <c r="AO2511"/>
      <c r="AP2511"/>
      <c r="AQ2511"/>
      <c r="AR2511"/>
      <c r="AS2511"/>
      <c r="AT2511"/>
      <c r="AU2511"/>
      <c r="AV2511"/>
      <c r="AW2511"/>
      <c r="AX2511" t="inlineStr">
        <is>
          <t>Mortality</t>
        </is>
      </c>
      <c r="AY2511" t="inlineStr">
        <is>
          <t>Mortality</t>
        </is>
      </c>
      <c r="AZ2511" t="inlineStr">
        <is>
          <t>LC50</t>
        </is>
      </c>
      <c r="BA2511"/>
      <c r="BB2511" t="n">
        <v>4.0</v>
      </c>
      <c r="BC2511"/>
      <c r="BD2511"/>
      <c r="BE2511"/>
      <c r="BF2511"/>
      <c r="BG2511" t="inlineStr">
        <is>
          <t>Day(s)</t>
        </is>
      </c>
      <c r="BH2511"/>
      <c r="BI2511" t="inlineStr">
        <is>
          <t>DTXSID3024940</t>
        </is>
      </c>
      <c r="BJ2511" t="inlineStr">
        <is>
          <t>10.1002/etc.5620040613</t>
        </is>
      </c>
      <c r="BK2511"/>
      <c r="BL2511"/>
      <c r="BM2511"/>
      <c r="BN2511"/>
      <c r="BO2511"/>
      <c r="BP2511"/>
      <c r="BQ2511"/>
      <c r="BR2511"/>
      <c r="BS2511"/>
      <c r="BT2511" t="inlineStr">
        <is>
          <t>--</t>
        </is>
      </c>
      <c r="BU2511"/>
      <c r="BV2511"/>
      <c r="BW2511"/>
      <c r="BX2511"/>
      <c r="BY2511"/>
      <c r="BZ2511"/>
      <c r="CA2511"/>
      <c r="CB2511"/>
      <c r="CC2511"/>
      <c r="CD2511"/>
      <c r="CE2511"/>
      <c r="CF2511"/>
      <c r="CG2511"/>
      <c r="CH2511"/>
      <c r="CI2511"/>
      <c r="CJ2511"/>
      <c r="CK2511" t="inlineStr">
        <is>
          <t>Mayes,M.A., F.A. Blanchard, D.L. Hopkins, and I.T. Takahashi</t>
        </is>
      </c>
      <c r="CL2511" t="n">
        <v>11439.0</v>
      </c>
      <c r="CM2511" t="inlineStr">
        <is>
          <t>Static Acute Toxicity of Dibromonitrilopropionamide and Selected Degradation Products to the Fathead Minnow (Pimephales promelas Rafinesque)</t>
        </is>
      </c>
      <c r="CN2511" t="inlineStr">
        <is>
          <t>Environ. Toxicol. Chem.4(6): 823-830</t>
        </is>
      </c>
      <c r="CO2511" t="n">
        <v>1985.0</v>
      </c>
      <c r="CP2511" t="inlineStr">
        <is>
          <t>Mayes,M.A., F.A. Blanchard, D.L. Hopkins, and I.T. Takahashi (1985). Static Acute Toxicity of Dibromonitrilopropionamide and Selected Degradation Products to the Fathead Minnow (Pimephales promelas Rafinesque). Environ. Toxicol. Chem., 4, (6), 823-830. doi:10.1002/etc.5620040613. ECOREF#:11439</t>
        </is>
      </c>
    </row>
    <row r="2512">
      <c r="A2512" t="n">
        <v>3271769.0</v>
      </c>
      <c r="B2512" t="inlineStr">
        <is>
          <t>Anthraquinone Vat Green 3 CI No. 69500</t>
        </is>
      </c>
      <c r="C2512"/>
      <c r="D2512" t="inlineStr">
        <is>
          <t>Unmeasured</t>
        </is>
      </c>
      <c r="E2512" t="inlineStr">
        <is>
          <t>Not coded</t>
        </is>
      </c>
      <c r="F2512"/>
      <c r="G2512"/>
      <c r="H2512"/>
      <c r="I2512"/>
      <c r="J2512"/>
      <c r="K2512"/>
      <c r="L2512" t="inlineStr">
        <is>
          <t>Pimephales promelas</t>
        </is>
      </c>
      <c r="M2512" t="inlineStr">
        <is>
          <t>Fathead Minnow</t>
        </is>
      </c>
      <c r="N2512"/>
      <c r="O2512"/>
      <c r="P2512"/>
      <c r="Q2512"/>
      <c r="R2512"/>
      <c r="S2512"/>
      <c r="T2512"/>
      <c r="U2512"/>
      <c r="V2512" t="inlineStr">
        <is>
          <t>Static</t>
        </is>
      </c>
      <c r="W2512" t="inlineStr">
        <is>
          <t>Fresh water</t>
        </is>
      </c>
      <c r="X2512" t="inlineStr">
        <is>
          <t>Lab</t>
        </is>
      </c>
      <c r="Y2512"/>
      <c r="Z2512" t="inlineStr">
        <is>
          <t>Formulation</t>
        </is>
      </c>
      <c r="AA2512" t="inlineStr">
        <is>
          <t>&gt;</t>
        </is>
      </c>
      <c r="AB2512" t="n">
        <v>180.0</v>
      </c>
      <c r="AC2512"/>
      <c r="AD2512"/>
      <c r="AE2512"/>
      <c r="AF2512"/>
      <c r="AG2512" t="inlineStr">
        <is>
          <t>AI mg/L</t>
        </is>
      </c>
      <c r="AH2512"/>
      <c r="AI2512"/>
      <c r="AJ2512"/>
      <c r="AK2512"/>
      <c r="AL2512"/>
      <c r="AM2512"/>
      <c r="AN2512"/>
      <c r="AO2512"/>
      <c r="AP2512"/>
      <c r="AQ2512"/>
      <c r="AR2512"/>
      <c r="AS2512"/>
      <c r="AT2512"/>
      <c r="AU2512"/>
      <c r="AV2512"/>
      <c r="AW2512"/>
      <c r="AX2512" t="inlineStr">
        <is>
          <t>Mortality</t>
        </is>
      </c>
      <c r="AY2512" t="inlineStr">
        <is>
          <t>Mortality</t>
        </is>
      </c>
      <c r="AZ2512" t="inlineStr">
        <is>
          <t>LC50</t>
        </is>
      </c>
      <c r="BA2512"/>
      <c r="BB2512" t="n">
        <v>4.0</v>
      </c>
      <c r="BC2512"/>
      <c r="BD2512"/>
      <c r="BE2512"/>
      <c r="BF2512"/>
      <c r="BG2512" t="inlineStr">
        <is>
          <t>Day(s)</t>
        </is>
      </c>
      <c r="BH2512"/>
      <c r="BI2512" t="inlineStr">
        <is>
          <t>DTXSID3062944</t>
        </is>
      </c>
      <c r="BJ2512"/>
      <c r="BK2512"/>
      <c r="BL2512"/>
      <c r="BM2512"/>
      <c r="BN2512"/>
      <c r="BO2512"/>
      <c r="BP2512"/>
      <c r="BQ2512"/>
      <c r="BR2512"/>
      <c r="BS2512"/>
      <c r="BT2512" t="inlineStr">
        <is>
          <t>--</t>
        </is>
      </c>
      <c r="BU2512"/>
      <c r="BV2512"/>
      <c r="BW2512"/>
      <c r="BX2512"/>
      <c r="BY2512"/>
      <c r="BZ2512"/>
      <c r="CA2512"/>
      <c r="CB2512"/>
      <c r="CC2512"/>
      <c r="CD2512"/>
      <c r="CE2512"/>
      <c r="CF2512"/>
      <c r="CG2512"/>
      <c r="CH2512"/>
      <c r="CI2512" t="inlineStr">
        <is>
          <t xml:space="preserve"> CONTR/&lt;= 10 % MORT, FOLLOWED STANDARD METHODS// CARRIER/ TAMOL SN// AERATION 5 MINUTES AFTER 48 H OF TESTING// </t>
        </is>
      </c>
      <c r="CJ2512" t="inlineStr">
        <is>
          <t xml:space="preserve">   CONTR/&lt;= 10 % MORT, FOLLOWED STANDARD METHODS// CARRIER/ TAMOL SN// AERATION 5 MINUTES AFTER 48 H OF TESTING// </t>
        </is>
      </c>
      <c r="CK2512" t="inlineStr">
        <is>
          <t>Little,L.W., J.C. Lamb III, M.A. Chillingworth, and W.B. Durkin</t>
        </is>
      </c>
      <c r="CL2512" t="n">
        <v>5789.0</v>
      </c>
      <c r="CM2512" t="inlineStr">
        <is>
          <t>Acute Toxicity of Selected Commercial Dyes to the Fathead Minnow and Evaluation of Biological Treatment for Reduction of Toxicity</t>
        </is>
      </c>
      <c r="CN2512" t="inlineStr">
        <is>
          <t>In: Proceedings of the 29th Industrial Waste Conference, Lafayette, IN:524-534</t>
        </is>
      </c>
      <c r="CO2512" t="n">
        <v>1974.0</v>
      </c>
      <c r="CP2512" t="inlineStr">
        <is>
          <t>Little,L.W., J.C. Lamb III, M.A. Chillingworth, and W.B. Durkin (1974). Acute Toxicity of Selected Commercial Dyes to the Fathead Minnow and Evaluation of Biological Treatment for Reduction of Toxicity. In: Proceedings of the 29th Industrial Waste Conference, Lafayette, IN, 524-534. ECOREF#:5789</t>
        </is>
      </c>
    </row>
    <row r="2513">
      <c r="A2513" t="n">
        <v>3271769.0</v>
      </c>
      <c r="B2513" t="inlineStr">
        <is>
          <t>Anthraquinone Vat Green 3 CI No. 69500</t>
        </is>
      </c>
      <c r="C2513"/>
      <c r="D2513" t="inlineStr">
        <is>
          <t>Unmeasured</t>
        </is>
      </c>
      <c r="E2513" t="inlineStr">
        <is>
          <t>Not coded</t>
        </is>
      </c>
      <c r="F2513"/>
      <c r="G2513" t="n">
        <v>15.0</v>
      </c>
      <c r="H2513"/>
      <c r="I2513"/>
      <c r="J2513"/>
      <c r="K2513"/>
      <c r="L2513" t="inlineStr">
        <is>
          <t>Pimephales promelas</t>
        </is>
      </c>
      <c r="M2513" t="inlineStr">
        <is>
          <t>Fathead Minnow</t>
        </is>
      </c>
      <c r="N2513"/>
      <c r="O2513"/>
      <c r="P2513"/>
      <c r="Q2513"/>
      <c r="R2513"/>
      <c r="S2513"/>
      <c r="T2513"/>
      <c r="U2513"/>
      <c r="V2513" t="inlineStr">
        <is>
          <t>Static</t>
        </is>
      </c>
      <c r="W2513" t="inlineStr">
        <is>
          <t>Fresh water</t>
        </is>
      </c>
      <c r="X2513" t="inlineStr">
        <is>
          <t>Lab</t>
        </is>
      </c>
      <c r="Y2513"/>
      <c r="Z2513" t="inlineStr">
        <is>
          <t>Formulation</t>
        </is>
      </c>
      <c r="AA2513" t="inlineStr">
        <is>
          <t>&gt;</t>
        </is>
      </c>
      <c r="AB2513" t="n">
        <v>180.0</v>
      </c>
      <c r="AC2513"/>
      <c r="AD2513"/>
      <c r="AE2513"/>
      <c r="AF2513"/>
      <c r="AG2513" t="inlineStr">
        <is>
          <t>AI mg/L</t>
        </is>
      </c>
      <c r="AH2513"/>
      <c r="AI2513"/>
      <c r="AJ2513"/>
      <c r="AK2513"/>
      <c r="AL2513"/>
      <c r="AM2513"/>
      <c r="AN2513"/>
      <c r="AO2513"/>
      <c r="AP2513"/>
      <c r="AQ2513"/>
      <c r="AR2513"/>
      <c r="AS2513"/>
      <c r="AT2513"/>
      <c r="AU2513"/>
      <c r="AV2513"/>
      <c r="AW2513"/>
      <c r="AX2513" t="inlineStr">
        <is>
          <t>Mortality</t>
        </is>
      </c>
      <c r="AY2513" t="inlineStr">
        <is>
          <t>Mortality</t>
        </is>
      </c>
      <c r="AZ2513" t="inlineStr">
        <is>
          <t>LC50</t>
        </is>
      </c>
      <c r="BA2513"/>
      <c r="BB2513" t="n">
        <v>4.0</v>
      </c>
      <c r="BC2513"/>
      <c r="BD2513"/>
      <c r="BE2513"/>
      <c r="BF2513"/>
      <c r="BG2513" t="inlineStr">
        <is>
          <t>Day(s)</t>
        </is>
      </c>
      <c r="BH2513" t="inlineStr">
        <is>
          <t>Active ingredient</t>
        </is>
      </c>
      <c r="BI2513" t="inlineStr">
        <is>
          <t>DTXSID3062944</t>
        </is>
      </c>
      <c r="BJ2513"/>
      <c r="BK2513"/>
      <c r="BL2513"/>
      <c r="BM2513"/>
      <c r="BN2513"/>
      <c r="BO2513"/>
      <c r="BP2513"/>
      <c r="BQ2513"/>
      <c r="BR2513"/>
      <c r="BS2513"/>
      <c r="BT2513" t="inlineStr">
        <is>
          <t>--</t>
        </is>
      </c>
      <c r="BU2513"/>
      <c r="BV2513"/>
      <c r="BW2513"/>
      <c r="BX2513"/>
      <c r="BY2513"/>
      <c r="BZ2513"/>
      <c r="CA2513"/>
      <c r="CB2513"/>
      <c r="CC2513"/>
      <c r="CD2513"/>
      <c r="CE2513"/>
      <c r="CF2513"/>
      <c r="CG2513"/>
      <c r="CH2513"/>
      <c r="CI2513" t="inlineStr">
        <is>
          <t xml:space="preserve"> CONTR/&lt;= 10 % MORT// USED STANDARD METHODS// TREATED WITH TETRACYCLINE HCL// </t>
        </is>
      </c>
      <c r="CJ2513" t="inlineStr">
        <is>
          <t xml:space="preserve">   CONTR/&lt;= 10 % MORT// USED STANDARD METHODS// TREATED WITH TETRACYCLINE HCL// </t>
        </is>
      </c>
      <c r="CK2513" t="inlineStr">
        <is>
          <t>Little,L.W., and J.C. Lamb III</t>
        </is>
      </c>
      <c r="CL2513" t="n">
        <v>6969.0</v>
      </c>
      <c r="CM2513" t="inlineStr">
        <is>
          <t>Acute Toxicity of 46 Selected Dyes to the Fathead Minnow, Pimephales promelas</t>
        </is>
      </c>
      <c r="CN2513" t="inlineStr">
        <is>
          <t>Dyes and the Environment - Reports on Selected Dyes and Their Effects, American Dye Manufacturers Institute:123 p.</t>
        </is>
      </c>
      <c r="CO2513" t="n">
        <v>1973.0</v>
      </c>
      <c r="CP2513" t="inlineStr">
        <is>
          <t>Little,L.W., and J.C. Lamb III (1973). Acute Toxicity of 46 Selected Dyes to the Fathead Minnow, Pimephales promelas. Dyes and the Environment - Reports on Selected Dyes and Their Effects, American Dye Manufacturers Institute, 123 p. ECOREF#:6969</t>
        </is>
      </c>
    </row>
    <row r="2514">
      <c r="A2514" t="n">
        <v>3309680.0</v>
      </c>
      <c r="B2514" t="inlineStr">
        <is>
          <t>American Cyanamid 12009</t>
        </is>
      </c>
      <c r="C2514"/>
      <c r="D2514" t="inlineStr">
        <is>
          <t>Unmeasured</t>
        </is>
      </c>
      <c r="E2514" t="inlineStr">
        <is>
          <t>Not coded</t>
        </is>
      </c>
      <c r="F2514"/>
      <c r="G2514"/>
      <c r="H2514"/>
      <c r="I2514"/>
      <c r="J2514"/>
      <c r="K2514"/>
      <c r="L2514" t="inlineStr">
        <is>
          <t>Pimephales promelas</t>
        </is>
      </c>
      <c r="M2514" t="inlineStr">
        <is>
          <t>Fathead Minnow</t>
        </is>
      </c>
      <c r="N2514"/>
      <c r="O2514"/>
      <c r="P2514"/>
      <c r="Q2514"/>
      <c r="R2514"/>
      <c r="S2514"/>
      <c r="T2514"/>
      <c r="U2514"/>
      <c r="V2514" t="inlineStr">
        <is>
          <t>Static</t>
        </is>
      </c>
      <c r="W2514" t="inlineStr">
        <is>
          <t>Fresh water</t>
        </is>
      </c>
      <c r="X2514" t="inlineStr">
        <is>
          <t>Lab</t>
        </is>
      </c>
      <c r="Y2514"/>
      <c r="Z2514" t="inlineStr">
        <is>
          <t>Formulation</t>
        </is>
      </c>
      <c r="AA2514"/>
      <c r="AB2514" t="n">
        <v>0.32</v>
      </c>
      <c r="AC2514"/>
      <c r="AD2514" t="n">
        <v>0.17</v>
      </c>
      <c r="AE2514"/>
      <c r="AF2514" t="n">
        <v>0.45</v>
      </c>
      <c r="AG2514" t="inlineStr">
        <is>
          <t>AI mg/L</t>
        </is>
      </c>
      <c r="AH2514"/>
      <c r="AI2514"/>
      <c r="AJ2514"/>
      <c r="AK2514"/>
      <c r="AL2514"/>
      <c r="AM2514"/>
      <c r="AN2514"/>
      <c r="AO2514"/>
      <c r="AP2514"/>
      <c r="AQ2514"/>
      <c r="AR2514"/>
      <c r="AS2514"/>
      <c r="AT2514"/>
      <c r="AU2514"/>
      <c r="AV2514"/>
      <c r="AW2514"/>
      <c r="AX2514" t="inlineStr">
        <is>
          <t>Mortality</t>
        </is>
      </c>
      <c r="AY2514" t="inlineStr">
        <is>
          <t>Mortality</t>
        </is>
      </c>
      <c r="AZ2514" t="inlineStr">
        <is>
          <t>LC50</t>
        </is>
      </c>
      <c r="BA2514"/>
      <c r="BB2514" t="n">
        <v>4.0</v>
      </c>
      <c r="BC2514"/>
      <c r="BD2514"/>
      <c r="BE2514"/>
      <c r="BF2514"/>
      <c r="BG2514" t="inlineStr">
        <is>
          <t>Day(s)</t>
        </is>
      </c>
      <c r="BH2514"/>
      <c r="BI2514" t="inlineStr">
        <is>
          <t>DTXSID10186748</t>
        </is>
      </c>
      <c r="BJ2514"/>
      <c r="BK2514"/>
      <c r="BL2514"/>
      <c r="BM2514"/>
      <c r="BN2514"/>
      <c r="BO2514"/>
      <c r="BP2514"/>
      <c r="BQ2514"/>
      <c r="BR2514"/>
      <c r="BS2514"/>
      <c r="BT2514" t="inlineStr">
        <is>
          <t>--</t>
        </is>
      </c>
      <c r="BU2514"/>
      <c r="BV2514"/>
      <c r="BW2514"/>
      <c r="BX2514"/>
      <c r="BY2514"/>
      <c r="BZ2514"/>
      <c r="CA2514"/>
      <c r="CB2514"/>
      <c r="CC2514"/>
      <c r="CD2514"/>
      <c r="CE2514"/>
      <c r="CF2514"/>
      <c r="CG2514"/>
      <c r="CH2514"/>
      <c r="CI2514"/>
      <c r="CJ2514"/>
      <c r="CK2514" t="inlineStr">
        <is>
          <t>Pickering,Q.H., and C. Henderson</t>
        </is>
      </c>
      <c r="CL2514" t="n">
        <v>8096.0</v>
      </c>
      <c r="CM2514" t="inlineStr">
        <is>
          <t>The Acute Toxicity of Some Pesticides to Fish</t>
        </is>
      </c>
      <c r="CN2514" t="inlineStr">
        <is>
          <t>Ohio J. Sci.66(5): 508-513</t>
        </is>
      </c>
      <c r="CO2514" t="n">
        <v>1966.0</v>
      </c>
      <c r="CP2514" t="inlineStr">
        <is>
          <t>Pickering,Q.H., and C. Henderson (1966). The Acute Toxicity of Some Pesticides to Fish. Ohio J. Sci., 66, (5), 508-513. ECOREF#:8096</t>
        </is>
      </c>
    </row>
    <row r="2515">
      <c r="A2515" t="n">
        <v>3347226.0</v>
      </c>
      <c r="B2515" t="inlineStr">
        <is>
          <t>5,10-Dihydro-5,10-dioxonaphtho[2,3-b]-1,4-dithiin-2,3-dicarbonitrile</t>
        </is>
      </c>
      <c r="C2515"/>
      <c r="D2515" t="inlineStr">
        <is>
          <t>Not reported</t>
        </is>
      </c>
      <c r="E2515" t="inlineStr">
        <is>
          <t>Not coded</t>
        </is>
      </c>
      <c r="F2515"/>
      <c r="G2515" t="n">
        <v>100.0</v>
      </c>
      <c r="H2515"/>
      <c r="I2515"/>
      <c r="J2515"/>
      <c r="K2515"/>
      <c r="L2515" t="inlineStr">
        <is>
          <t>Pimephales promelas</t>
        </is>
      </c>
      <c r="M2515" t="inlineStr">
        <is>
          <t>Fathead Minnow</t>
        </is>
      </c>
      <c r="N2515"/>
      <c r="O2515"/>
      <c r="P2515"/>
      <c r="Q2515"/>
      <c r="R2515"/>
      <c r="S2515"/>
      <c r="T2515"/>
      <c r="U2515"/>
      <c r="V2515" t="inlineStr">
        <is>
          <t>Static</t>
        </is>
      </c>
      <c r="W2515" t="inlineStr">
        <is>
          <t>Fresh water</t>
        </is>
      </c>
      <c r="X2515" t="inlineStr">
        <is>
          <t>Lab</t>
        </is>
      </c>
      <c r="Y2515"/>
      <c r="Z2515" t="inlineStr">
        <is>
          <t>Active ingredient</t>
        </is>
      </c>
      <c r="AA2515"/>
      <c r="AB2515" t="n">
        <v>0.165</v>
      </c>
      <c r="AC2515"/>
      <c r="AD2515" t="n">
        <v>0.123</v>
      </c>
      <c r="AE2515"/>
      <c r="AF2515" t="n">
        <v>0.223</v>
      </c>
      <c r="AG2515" t="inlineStr">
        <is>
          <t>AI mg/L</t>
        </is>
      </c>
      <c r="AH2515"/>
      <c r="AI2515"/>
      <c r="AJ2515"/>
      <c r="AK2515"/>
      <c r="AL2515"/>
      <c r="AM2515"/>
      <c r="AN2515"/>
      <c r="AO2515"/>
      <c r="AP2515"/>
      <c r="AQ2515"/>
      <c r="AR2515"/>
      <c r="AS2515"/>
      <c r="AT2515"/>
      <c r="AU2515"/>
      <c r="AV2515"/>
      <c r="AW2515"/>
      <c r="AX2515" t="inlineStr">
        <is>
          <t>Mortality</t>
        </is>
      </c>
      <c r="AY2515" t="inlineStr">
        <is>
          <t>Mortality</t>
        </is>
      </c>
      <c r="AZ2515" t="inlineStr">
        <is>
          <t>LC50</t>
        </is>
      </c>
      <c r="BA2515"/>
      <c r="BB2515" t="n">
        <v>4.0</v>
      </c>
      <c r="BC2515"/>
      <c r="BD2515"/>
      <c r="BE2515"/>
      <c r="BF2515"/>
      <c r="BG2515" t="inlineStr">
        <is>
          <t>Day(s)</t>
        </is>
      </c>
      <c r="BH2515" t="inlineStr">
        <is>
          <t>Pure</t>
        </is>
      </c>
      <c r="BI2515" t="inlineStr">
        <is>
          <t>DTXSID8040270</t>
        </is>
      </c>
      <c r="BJ2515"/>
      <c r="BK2515"/>
      <c r="BL2515"/>
      <c r="BM2515"/>
      <c r="BN2515"/>
      <c r="BO2515"/>
      <c r="BP2515"/>
      <c r="BQ2515"/>
      <c r="BR2515"/>
      <c r="BS2515"/>
      <c r="BT2515" t="inlineStr">
        <is>
          <t>--</t>
        </is>
      </c>
      <c r="BU2515"/>
      <c r="BV2515"/>
      <c r="BW2515"/>
      <c r="BX2515"/>
      <c r="BY2515"/>
      <c r="BZ2515"/>
      <c r="CA2515"/>
      <c r="CB2515"/>
      <c r="CC2515"/>
      <c r="CD2515"/>
      <c r="CE2515"/>
      <c r="CF2515"/>
      <c r="CG2515"/>
      <c r="CH2515"/>
      <c r="CI2515"/>
      <c r="CJ2515"/>
      <c r="CK2515" t="inlineStr">
        <is>
          <t>Mayer,F.L.,Jr., and M.R. Ellersieck</t>
        </is>
      </c>
      <c r="CL2515" t="n">
        <v>6797.0</v>
      </c>
      <c r="CM2515" t="inlineStr">
        <is>
          <t>Manual of Acute Toxicity: Interpretation and Data Base for 410 Chemicals and 66 Species of Freshwater Animals</t>
        </is>
      </c>
      <c r="CN2515" t="inlineStr">
        <is>
          <t>USDI Fish and Wildlife Service, Publication No.160, Washington, DC:505 p.</t>
        </is>
      </c>
      <c r="CO2515" t="n">
        <v>1986.0</v>
      </c>
      <c r="CP2515" t="inlineStr">
        <is>
          <t>Mayer,F.L.,Jr., and M.R. Ellersieck (1986). Manual of Acute Toxicity: Interpretation and Data Base for 410 Chemicals and 66 Species of Freshwater Animals. USDI Fish and Wildlife Service, Publication No.160, Washington, DC, 505 p. ECOREF#:6797</t>
        </is>
      </c>
    </row>
    <row r="2516">
      <c r="A2516" t="n">
        <v>3347226.0</v>
      </c>
      <c r="B2516" t="inlineStr">
        <is>
          <t>5,10-Dihydro-5,10-dioxonaphtho[2,3-b]-1,4-dithiin-2,3-dicarbonitrile</t>
        </is>
      </c>
      <c r="C2516"/>
      <c r="D2516" t="inlineStr">
        <is>
          <t>Unmeasured</t>
        </is>
      </c>
      <c r="E2516" t="inlineStr">
        <is>
          <t>Not coded</t>
        </is>
      </c>
      <c r="F2516"/>
      <c r="G2516"/>
      <c r="H2516"/>
      <c r="I2516"/>
      <c r="J2516"/>
      <c r="K2516"/>
      <c r="L2516" t="inlineStr">
        <is>
          <t>Pimephales promelas</t>
        </is>
      </c>
      <c r="M2516" t="inlineStr">
        <is>
          <t>Fathead Minnow</t>
        </is>
      </c>
      <c r="N2516"/>
      <c r="O2516"/>
      <c r="P2516"/>
      <c r="Q2516"/>
      <c r="R2516"/>
      <c r="S2516"/>
      <c r="T2516"/>
      <c r="U2516"/>
      <c r="V2516" t="inlineStr">
        <is>
          <t>Aquatic, unspecified</t>
        </is>
      </c>
      <c r="W2516" t="inlineStr">
        <is>
          <t>Fresh water</t>
        </is>
      </c>
      <c r="X2516" t="inlineStr">
        <is>
          <t>Lab</t>
        </is>
      </c>
      <c r="Y2516"/>
      <c r="Z2516" t="inlineStr">
        <is>
          <t>Formulation</t>
        </is>
      </c>
      <c r="AA2516"/>
      <c r="AB2516" t="n">
        <v>0.165</v>
      </c>
      <c r="AC2516"/>
      <c r="AD2516"/>
      <c r="AE2516"/>
      <c r="AF2516"/>
      <c r="AG2516" t="inlineStr">
        <is>
          <t>AI mg/L</t>
        </is>
      </c>
      <c r="AH2516"/>
      <c r="AI2516"/>
      <c r="AJ2516"/>
      <c r="AK2516"/>
      <c r="AL2516"/>
      <c r="AM2516"/>
      <c r="AN2516"/>
      <c r="AO2516"/>
      <c r="AP2516"/>
      <c r="AQ2516"/>
      <c r="AR2516"/>
      <c r="AS2516"/>
      <c r="AT2516"/>
      <c r="AU2516"/>
      <c r="AV2516"/>
      <c r="AW2516"/>
      <c r="AX2516" t="inlineStr">
        <is>
          <t>Mortality</t>
        </is>
      </c>
      <c r="AY2516" t="inlineStr">
        <is>
          <t>Mortality</t>
        </is>
      </c>
      <c r="AZ2516" t="inlineStr">
        <is>
          <t>LC50</t>
        </is>
      </c>
      <c r="BA2516"/>
      <c r="BB2516" t="n">
        <v>4.0</v>
      </c>
      <c r="BC2516"/>
      <c r="BD2516"/>
      <c r="BE2516"/>
      <c r="BF2516"/>
      <c r="BG2516" t="inlineStr">
        <is>
          <t>Day(s)</t>
        </is>
      </c>
      <c r="BH2516"/>
      <c r="BI2516" t="inlineStr">
        <is>
          <t>DTXSID8040270</t>
        </is>
      </c>
      <c r="BJ2516"/>
      <c r="BK2516"/>
      <c r="BL2516"/>
      <c r="BM2516"/>
      <c r="BN2516"/>
      <c r="BO2516"/>
      <c r="BP2516"/>
      <c r="BQ2516"/>
      <c r="BR2516"/>
      <c r="BS2516"/>
      <c r="BT2516" t="inlineStr">
        <is>
          <t>--</t>
        </is>
      </c>
      <c r="BU2516"/>
      <c r="BV2516"/>
      <c r="BW2516"/>
      <c r="BX2516"/>
      <c r="BY2516"/>
      <c r="BZ2516"/>
      <c r="CA2516"/>
      <c r="CB2516"/>
      <c r="CC2516"/>
      <c r="CD2516"/>
      <c r="CE2516"/>
      <c r="CF2516"/>
      <c r="CG2516"/>
      <c r="CH2516"/>
      <c r="CI2516"/>
      <c r="CJ2516"/>
      <c r="CK2516" t="inlineStr">
        <is>
          <t>Mayer,F.L.,Jr.</t>
        </is>
      </c>
      <c r="CL2516" t="n">
        <v>70421.0</v>
      </c>
      <c r="CM2516" t="inlineStr">
        <is>
          <t>Pesticides as Pollutants</t>
        </is>
      </c>
      <c r="CN2516" t="inlineStr">
        <is>
          <t>In: B.G.Liptak (Ed.), Environmental Engineer's Handbook, Chilton Book Co., Radnor, PA:405-418</t>
        </is>
      </c>
      <c r="CO2516" t="n">
        <v>1974.0</v>
      </c>
      <c r="CP2516" t="inlineStr">
        <is>
          <t>Mayer,F.L.,Jr. (1974). Pesticides as Pollutants. In: B.G.Liptak (Ed.), Environmental Engineer's Handbook, Chilton Book Co., Radnor, PA, 405-418. ECOREF#:70421</t>
        </is>
      </c>
    </row>
    <row r="2517">
      <c r="A2517" t="n">
        <v>3351051.0</v>
      </c>
      <c r="B2517" t="inlineStr">
        <is>
          <t>8-(Phenylamino)-5-((4-((3-sulfophenyl)azo)-1-naphthalenyl)azo)-1-naphthalenesulfonic acid, Disodium salt</t>
        </is>
      </c>
      <c r="C2517"/>
      <c r="D2517" t="inlineStr">
        <is>
          <t>Unmeasured</t>
        </is>
      </c>
      <c r="E2517" t="inlineStr">
        <is>
          <t>Not coded</t>
        </is>
      </c>
      <c r="F2517"/>
      <c r="G2517"/>
      <c r="H2517"/>
      <c r="I2517"/>
      <c r="J2517"/>
      <c r="K2517"/>
      <c r="L2517" t="inlineStr">
        <is>
          <t>Pimephales promelas</t>
        </is>
      </c>
      <c r="M2517" t="inlineStr">
        <is>
          <t>Fathead Minnow</t>
        </is>
      </c>
      <c r="N2517"/>
      <c r="O2517"/>
      <c r="P2517"/>
      <c r="Q2517"/>
      <c r="R2517"/>
      <c r="S2517"/>
      <c r="T2517"/>
      <c r="U2517"/>
      <c r="V2517" t="inlineStr">
        <is>
          <t>Static</t>
        </is>
      </c>
      <c r="W2517" t="inlineStr">
        <is>
          <t>Fresh water</t>
        </is>
      </c>
      <c r="X2517" t="inlineStr">
        <is>
          <t>Lab</t>
        </is>
      </c>
      <c r="Y2517"/>
      <c r="Z2517" t="inlineStr">
        <is>
          <t>Formulation</t>
        </is>
      </c>
      <c r="AA2517"/>
      <c r="AB2517" t="n">
        <v>4.4</v>
      </c>
      <c r="AC2517"/>
      <c r="AD2517"/>
      <c r="AE2517"/>
      <c r="AF2517"/>
      <c r="AG2517" t="inlineStr">
        <is>
          <t>AI mg/L</t>
        </is>
      </c>
      <c r="AH2517"/>
      <c r="AI2517"/>
      <c r="AJ2517"/>
      <c r="AK2517"/>
      <c r="AL2517"/>
      <c r="AM2517"/>
      <c r="AN2517"/>
      <c r="AO2517"/>
      <c r="AP2517"/>
      <c r="AQ2517"/>
      <c r="AR2517"/>
      <c r="AS2517"/>
      <c r="AT2517"/>
      <c r="AU2517"/>
      <c r="AV2517"/>
      <c r="AW2517"/>
      <c r="AX2517" t="inlineStr">
        <is>
          <t>Mortality</t>
        </is>
      </c>
      <c r="AY2517" t="inlineStr">
        <is>
          <t>Mortality</t>
        </is>
      </c>
      <c r="AZ2517" t="inlineStr">
        <is>
          <t>LC50</t>
        </is>
      </c>
      <c r="BA2517"/>
      <c r="BB2517" t="n">
        <v>4.0</v>
      </c>
      <c r="BC2517"/>
      <c r="BD2517"/>
      <c r="BE2517"/>
      <c r="BF2517"/>
      <c r="BG2517" t="inlineStr">
        <is>
          <t>Day(s)</t>
        </is>
      </c>
      <c r="BH2517"/>
      <c r="BI2517" t="inlineStr">
        <is>
          <t>DTXSID7044920</t>
        </is>
      </c>
      <c r="BJ2517"/>
      <c r="BK2517"/>
      <c r="BL2517"/>
      <c r="BM2517"/>
      <c r="BN2517"/>
      <c r="BO2517"/>
      <c r="BP2517"/>
      <c r="BQ2517"/>
      <c r="BR2517"/>
      <c r="BS2517"/>
      <c r="BT2517" t="inlineStr">
        <is>
          <t>--</t>
        </is>
      </c>
      <c r="BU2517"/>
      <c r="BV2517"/>
      <c r="BW2517"/>
      <c r="BX2517"/>
      <c r="BY2517"/>
      <c r="BZ2517"/>
      <c r="CA2517"/>
      <c r="CB2517"/>
      <c r="CC2517"/>
      <c r="CD2517"/>
      <c r="CE2517"/>
      <c r="CF2517"/>
      <c r="CG2517"/>
      <c r="CH2517"/>
      <c r="CI2517" t="inlineStr">
        <is>
          <t xml:space="preserve"> AERATION 5 MINUTES AFTER 48 H OF TESTING// CONTR/&lt;= 10 % MORT, FOLLOWED STANDARD METHODS// </t>
        </is>
      </c>
      <c r="CJ2517" t="inlineStr">
        <is>
          <t xml:space="preserve">   AERATION 5 MINUTES AFTER 48 H OF TESTING// CONTR/&lt;= 10 % MORT, FOLLOWED STANDARD METHODS// </t>
        </is>
      </c>
      <c r="CK2517" t="inlineStr">
        <is>
          <t>Little,L.W., J.C. Lamb III, M.A. Chillingworth, and W.B. Durkin</t>
        </is>
      </c>
      <c r="CL2517" t="n">
        <v>5789.0</v>
      </c>
      <c r="CM2517" t="inlineStr">
        <is>
          <t>Acute Toxicity of Selected Commercial Dyes to the Fathead Minnow and Evaluation of Biological Treatment for Reduction of Toxicity</t>
        </is>
      </c>
      <c r="CN2517" t="inlineStr">
        <is>
          <t>In: Proceedings of the 29th Industrial Waste Conference, Lafayette, IN:524-534</t>
        </is>
      </c>
      <c r="CO2517" t="n">
        <v>1974.0</v>
      </c>
      <c r="CP2517" t="inlineStr">
        <is>
          <t>Little,L.W., J.C. Lamb III, M.A. Chillingworth, and W.B. Durkin (1974). Acute Toxicity of Selected Commercial Dyes to the Fathead Minnow and Evaluation of Biological Treatment for Reduction of Toxicity. In: Proceedings of the 29th Industrial Waste Conference, Lafayette, IN, 524-534. ECOREF#:5789</t>
        </is>
      </c>
    </row>
    <row r="2518">
      <c r="A2518" t="n">
        <v>3351051.0</v>
      </c>
      <c r="B2518" t="inlineStr">
        <is>
          <t>8-(Phenylamino)-5-((4-((3-sulfophenyl)azo)-1-naphthalenyl)azo)-1-naphthalenesulfonic acid, Disodium salt</t>
        </is>
      </c>
      <c r="C2518"/>
      <c r="D2518" t="inlineStr">
        <is>
          <t>Unmeasured</t>
        </is>
      </c>
      <c r="E2518" t="inlineStr">
        <is>
          <t>Not coded</t>
        </is>
      </c>
      <c r="F2518"/>
      <c r="G2518" t="n">
        <v>15.0</v>
      </c>
      <c r="H2518"/>
      <c r="I2518"/>
      <c r="J2518"/>
      <c r="K2518"/>
      <c r="L2518" t="inlineStr">
        <is>
          <t>Pimephales promelas</t>
        </is>
      </c>
      <c r="M2518" t="inlineStr">
        <is>
          <t>Fathead Minnow</t>
        </is>
      </c>
      <c r="N2518"/>
      <c r="O2518"/>
      <c r="P2518"/>
      <c r="Q2518"/>
      <c r="R2518"/>
      <c r="S2518"/>
      <c r="T2518"/>
      <c r="U2518"/>
      <c r="V2518" t="inlineStr">
        <is>
          <t>Static</t>
        </is>
      </c>
      <c r="W2518" t="inlineStr">
        <is>
          <t>Fresh water</t>
        </is>
      </c>
      <c r="X2518" t="inlineStr">
        <is>
          <t>Lab</t>
        </is>
      </c>
      <c r="Y2518"/>
      <c r="Z2518" t="inlineStr">
        <is>
          <t>Formulation</t>
        </is>
      </c>
      <c r="AA2518"/>
      <c r="AB2518" t="n">
        <v>4.0</v>
      </c>
      <c r="AC2518"/>
      <c r="AD2518"/>
      <c r="AE2518"/>
      <c r="AF2518"/>
      <c r="AG2518" t="inlineStr">
        <is>
          <t>AI mg/L</t>
        </is>
      </c>
      <c r="AH2518"/>
      <c r="AI2518"/>
      <c r="AJ2518"/>
      <c r="AK2518"/>
      <c r="AL2518"/>
      <c r="AM2518"/>
      <c r="AN2518"/>
      <c r="AO2518"/>
      <c r="AP2518"/>
      <c r="AQ2518"/>
      <c r="AR2518"/>
      <c r="AS2518"/>
      <c r="AT2518"/>
      <c r="AU2518"/>
      <c r="AV2518"/>
      <c r="AW2518"/>
      <c r="AX2518" t="inlineStr">
        <is>
          <t>Mortality</t>
        </is>
      </c>
      <c r="AY2518" t="inlineStr">
        <is>
          <t>Mortality</t>
        </is>
      </c>
      <c r="AZ2518" t="inlineStr">
        <is>
          <t>LC50</t>
        </is>
      </c>
      <c r="BA2518"/>
      <c r="BB2518" t="n">
        <v>4.0</v>
      </c>
      <c r="BC2518"/>
      <c r="BD2518"/>
      <c r="BE2518"/>
      <c r="BF2518"/>
      <c r="BG2518" t="inlineStr">
        <is>
          <t>Day(s)</t>
        </is>
      </c>
      <c r="BH2518" t="inlineStr">
        <is>
          <t>Active ingredient</t>
        </is>
      </c>
      <c r="BI2518" t="inlineStr">
        <is>
          <t>DTXSID7044920</t>
        </is>
      </c>
      <c r="BJ2518"/>
      <c r="BK2518"/>
      <c r="BL2518"/>
      <c r="BM2518"/>
      <c r="BN2518"/>
      <c r="BO2518"/>
      <c r="BP2518"/>
      <c r="BQ2518"/>
      <c r="BR2518"/>
      <c r="BS2518"/>
      <c r="BT2518" t="inlineStr">
        <is>
          <t>--</t>
        </is>
      </c>
      <c r="BU2518"/>
      <c r="BV2518"/>
      <c r="BW2518"/>
      <c r="BX2518"/>
      <c r="BY2518"/>
      <c r="BZ2518"/>
      <c r="CA2518"/>
      <c r="CB2518"/>
      <c r="CC2518"/>
      <c r="CD2518"/>
      <c r="CE2518"/>
      <c r="CF2518"/>
      <c r="CG2518"/>
      <c r="CH2518"/>
      <c r="CI2518" t="inlineStr">
        <is>
          <t xml:space="preserve"> CONTR/&lt;= 10 % MORT// USED STANDARD METHODS// TREATED WITH TETRACYCLINE HCL TWICE// </t>
        </is>
      </c>
      <c r="CJ2518" t="inlineStr">
        <is>
          <t xml:space="preserve">   CONTR/&lt;= 10 % MORT// USED STANDARD METHODS// TREATED WITH TETRACYCLINE HCL TWICE// </t>
        </is>
      </c>
      <c r="CK2518" t="inlineStr">
        <is>
          <t>Little,L.W., and J.C. Lamb III</t>
        </is>
      </c>
      <c r="CL2518" t="n">
        <v>6969.0</v>
      </c>
      <c r="CM2518" t="inlineStr">
        <is>
          <t>Acute Toxicity of 46 Selected Dyes to the Fathead Minnow, Pimephales promelas</t>
        </is>
      </c>
      <c r="CN2518" t="inlineStr">
        <is>
          <t>Dyes and the Environment - Reports on Selected Dyes and Their Effects, American Dye Manufacturers Institute:123 p.</t>
        </is>
      </c>
      <c r="CO2518" t="n">
        <v>1973.0</v>
      </c>
      <c r="CP2518" t="inlineStr">
        <is>
          <t>Little,L.W., and J.C. Lamb III (1973). Acute Toxicity of 46 Selected Dyes to the Fathead Minnow, Pimephales promelas. Dyes and the Environment - Reports on Selected Dyes and Their Effects, American Dye Manufacturers Institute, 123 p. ECOREF#:6969</t>
        </is>
      </c>
    </row>
    <row r="2519">
      <c r="A2519" t="n">
        <v>3380301.0</v>
      </c>
      <c r="B2519" t="inlineStr">
        <is>
          <t>5-Chloro-2-(4-chlorophenoxy)phenol,</t>
        </is>
      </c>
      <c r="C2519"/>
      <c r="D2519" t="inlineStr">
        <is>
          <t>Not reported</t>
        </is>
      </c>
      <c r="E2519" t="inlineStr">
        <is>
          <t>Not coded</t>
        </is>
      </c>
      <c r="F2519"/>
      <c r="G2519" t="n">
        <v>100.0</v>
      </c>
      <c r="H2519"/>
      <c r="I2519"/>
      <c r="J2519"/>
      <c r="K2519"/>
      <c r="L2519" t="inlineStr">
        <is>
          <t>Pimephales promelas</t>
        </is>
      </c>
      <c r="M2519" t="inlineStr">
        <is>
          <t>Fathead Minnow</t>
        </is>
      </c>
      <c r="N2519"/>
      <c r="O2519"/>
      <c r="P2519"/>
      <c r="Q2519"/>
      <c r="R2519"/>
      <c r="S2519"/>
      <c r="T2519"/>
      <c r="U2519"/>
      <c r="V2519" t="inlineStr">
        <is>
          <t>Static</t>
        </is>
      </c>
      <c r="W2519" t="inlineStr">
        <is>
          <t>Fresh water</t>
        </is>
      </c>
      <c r="X2519" t="inlineStr">
        <is>
          <t>Lab</t>
        </is>
      </c>
      <c r="Y2519"/>
      <c r="Z2519" t="inlineStr">
        <is>
          <t>Active ingredient</t>
        </is>
      </c>
      <c r="AA2519" t="inlineStr">
        <is>
          <t>&gt;</t>
        </is>
      </c>
      <c r="AB2519" t="n">
        <v>0.46</v>
      </c>
      <c r="AC2519"/>
      <c r="AD2519"/>
      <c r="AE2519"/>
      <c r="AF2519"/>
      <c r="AG2519" t="inlineStr">
        <is>
          <t>AI mg/L</t>
        </is>
      </c>
      <c r="AH2519"/>
      <c r="AI2519"/>
      <c r="AJ2519"/>
      <c r="AK2519"/>
      <c r="AL2519"/>
      <c r="AM2519"/>
      <c r="AN2519"/>
      <c r="AO2519"/>
      <c r="AP2519"/>
      <c r="AQ2519"/>
      <c r="AR2519"/>
      <c r="AS2519"/>
      <c r="AT2519"/>
      <c r="AU2519"/>
      <c r="AV2519"/>
      <c r="AW2519"/>
      <c r="AX2519" t="inlineStr">
        <is>
          <t>Mortality</t>
        </is>
      </c>
      <c r="AY2519" t="inlineStr">
        <is>
          <t>Mortality</t>
        </is>
      </c>
      <c r="AZ2519" t="inlineStr">
        <is>
          <t>LC50</t>
        </is>
      </c>
      <c r="BA2519"/>
      <c r="BB2519" t="n">
        <v>4.0</v>
      </c>
      <c r="BC2519"/>
      <c r="BD2519"/>
      <c r="BE2519"/>
      <c r="BF2519"/>
      <c r="BG2519" t="inlineStr">
        <is>
          <t>Day(s)</t>
        </is>
      </c>
      <c r="BH2519" t="inlineStr">
        <is>
          <t>Pure</t>
        </is>
      </c>
      <c r="BI2519" t="inlineStr">
        <is>
          <t>DTXSID80187464</t>
        </is>
      </c>
      <c r="BJ2519"/>
      <c r="BK2519"/>
      <c r="BL2519"/>
      <c r="BM2519"/>
      <c r="BN2519"/>
      <c r="BO2519"/>
      <c r="BP2519"/>
      <c r="BQ2519"/>
      <c r="BR2519"/>
      <c r="BS2519"/>
      <c r="BT2519" t="inlineStr">
        <is>
          <t>--</t>
        </is>
      </c>
      <c r="BU2519"/>
      <c r="BV2519"/>
      <c r="BW2519"/>
      <c r="BX2519"/>
      <c r="BY2519"/>
      <c r="BZ2519"/>
      <c r="CA2519"/>
      <c r="CB2519"/>
      <c r="CC2519"/>
      <c r="CD2519"/>
      <c r="CE2519"/>
      <c r="CF2519"/>
      <c r="CG2519"/>
      <c r="CH2519"/>
      <c r="CI2519"/>
      <c r="CJ2519"/>
      <c r="CK2519" t="inlineStr">
        <is>
          <t>Mayer,F.L.,Jr., and M.R. Ellersieck</t>
        </is>
      </c>
      <c r="CL2519" t="n">
        <v>6797.0</v>
      </c>
      <c r="CM2519" t="inlineStr">
        <is>
          <t>Manual of Acute Toxicity: Interpretation and Data Base for 410 Chemicals and 66 Species of Freshwater Animals</t>
        </is>
      </c>
      <c r="CN2519" t="inlineStr">
        <is>
          <t>USDI Fish and Wildlife Service, Publication No.160, Washington, DC:505 p.</t>
        </is>
      </c>
      <c r="CO2519" t="n">
        <v>1986.0</v>
      </c>
      <c r="CP2519" t="inlineStr">
        <is>
          <t>Mayer,F.L.,Jr., and M.R. Ellersieck (1986). Manual of Acute Toxicity: Interpretation and Data Base for 410 Chemicals and 66 Species of Freshwater Animals. USDI Fish and Wildlife Service, Publication No.160, Washington, DC, 505 p. ECOREF#:6797</t>
        </is>
      </c>
    </row>
    <row r="2520">
      <c r="A2520" t="n">
        <v>3380345.0</v>
      </c>
      <c r="B2520" t="inlineStr">
        <is>
          <t>5-Chloro-2-(2,4-dichlorophenoxy)phenol</t>
        </is>
      </c>
      <c r="C2520"/>
      <c r="D2520" t="inlineStr">
        <is>
          <t>Not reported</t>
        </is>
      </c>
      <c r="E2520" t="inlineStr">
        <is>
          <t>Not coded</t>
        </is>
      </c>
      <c r="F2520"/>
      <c r="G2520" t="n">
        <v>100.0</v>
      </c>
      <c r="H2520"/>
      <c r="I2520"/>
      <c r="J2520"/>
      <c r="K2520"/>
      <c r="L2520" t="inlineStr">
        <is>
          <t>Pimephales promelas</t>
        </is>
      </c>
      <c r="M2520" t="inlineStr">
        <is>
          <t>Fathead Minnow</t>
        </is>
      </c>
      <c r="N2520"/>
      <c r="O2520"/>
      <c r="P2520"/>
      <c r="Q2520"/>
      <c r="R2520"/>
      <c r="S2520"/>
      <c r="T2520"/>
      <c r="U2520"/>
      <c r="V2520" t="inlineStr">
        <is>
          <t>Static</t>
        </is>
      </c>
      <c r="W2520" t="inlineStr">
        <is>
          <t>Fresh water</t>
        </is>
      </c>
      <c r="X2520" t="inlineStr">
        <is>
          <t>Lab</t>
        </is>
      </c>
      <c r="Y2520"/>
      <c r="Z2520" t="inlineStr">
        <is>
          <t>Active ingredient</t>
        </is>
      </c>
      <c r="AA2520"/>
      <c r="AB2520" t="n">
        <v>0.36</v>
      </c>
      <c r="AC2520"/>
      <c r="AD2520" t="n">
        <v>0.29</v>
      </c>
      <c r="AE2520"/>
      <c r="AF2520" t="n">
        <v>0.45</v>
      </c>
      <c r="AG2520" t="inlineStr">
        <is>
          <t>AI mg/L</t>
        </is>
      </c>
      <c r="AH2520"/>
      <c r="AI2520"/>
      <c r="AJ2520"/>
      <c r="AK2520"/>
      <c r="AL2520"/>
      <c r="AM2520"/>
      <c r="AN2520"/>
      <c r="AO2520"/>
      <c r="AP2520"/>
      <c r="AQ2520"/>
      <c r="AR2520"/>
      <c r="AS2520"/>
      <c r="AT2520"/>
      <c r="AU2520"/>
      <c r="AV2520"/>
      <c r="AW2520"/>
      <c r="AX2520" t="inlineStr">
        <is>
          <t>Mortality</t>
        </is>
      </c>
      <c r="AY2520" t="inlineStr">
        <is>
          <t>Mortality</t>
        </is>
      </c>
      <c r="AZ2520" t="inlineStr">
        <is>
          <t>LC50</t>
        </is>
      </c>
      <c r="BA2520"/>
      <c r="BB2520" t="n">
        <v>4.0</v>
      </c>
      <c r="BC2520"/>
      <c r="BD2520"/>
      <c r="BE2520"/>
      <c r="BF2520"/>
      <c r="BG2520" t="inlineStr">
        <is>
          <t>Day(s)</t>
        </is>
      </c>
      <c r="BH2520" t="inlineStr">
        <is>
          <t>Pure</t>
        </is>
      </c>
      <c r="BI2520" t="inlineStr">
        <is>
          <t>DTXSID5032498</t>
        </is>
      </c>
      <c r="BJ2520"/>
      <c r="BK2520"/>
      <c r="BL2520"/>
      <c r="BM2520"/>
      <c r="BN2520"/>
      <c r="BO2520"/>
      <c r="BP2520"/>
      <c r="BQ2520"/>
      <c r="BR2520"/>
      <c r="BS2520"/>
      <c r="BT2520" t="inlineStr">
        <is>
          <t>--</t>
        </is>
      </c>
      <c r="BU2520"/>
      <c r="BV2520"/>
      <c r="BW2520"/>
      <c r="BX2520"/>
      <c r="BY2520"/>
      <c r="BZ2520"/>
      <c r="CA2520"/>
      <c r="CB2520"/>
      <c r="CC2520"/>
      <c r="CD2520"/>
      <c r="CE2520"/>
      <c r="CF2520"/>
      <c r="CG2520"/>
      <c r="CH2520"/>
      <c r="CI2520"/>
      <c r="CJ2520"/>
      <c r="CK2520" t="inlineStr">
        <is>
          <t>Mayer,F.L.,Jr., and M.R. Ellersieck</t>
        </is>
      </c>
      <c r="CL2520" t="n">
        <v>6797.0</v>
      </c>
      <c r="CM2520" t="inlineStr">
        <is>
          <t>Manual of Acute Toxicity: Interpretation and Data Base for 410 Chemicals and 66 Species of Freshwater Animals</t>
        </is>
      </c>
      <c r="CN2520" t="inlineStr">
        <is>
          <t>USDI Fish and Wildlife Service, Publication No.160, Washington, DC:505 p.</t>
        </is>
      </c>
      <c r="CO2520" t="n">
        <v>1986.0</v>
      </c>
      <c r="CP2520" t="inlineStr">
        <is>
          <t>Mayer,F.L.,Jr., and M.R. Ellersieck (1986). Manual of Acute Toxicity: Interpretation and Data Base for 410 Chemicals and 66 Species of Freshwater Animals. USDI Fish and Wildlife Service, Publication No.160, Washington, DC, 505 p. ECOREF#:6797</t>
        </is>
      </c>
    </row>
    <row r="2521">
      <c r="A2521" t="n">
        <v>3380345.0</v>
      </c>
      <c r="B2521" t="inlineStr">
        <is>
          <t>5-Chloro-2-(2,4-dichlorophenoxy)phenol</t>
        </is>
      </c>
      <c r="C2521"/>
      <c r="D2521" t="inlineStr">
        <is>
          <t>Unmeasured</t>
        </is>
      </c>
      <c r="E2521" t="inlineStr">
        <is>
          <t>Not coded</t>
        </is>
      </c>
      <c r="F2521"/>
      <c r="G2521" t="n">
        <v>99.5</v>
      </c>
      <c r="H2521"/>
      <c r="I2521"/>
      <c r="J2521"/>
      <c r="K2521"/>
      <c r="L2521" t="inlineStr">
        <is>
          <t>Pimephales promelas</t>
        </is>
      </c>
      <c r="M2521" t="inlineStr">
        <is>
          <t>Fathead Minnow</t>
        </is>
      </c>
      <c r="N2521"/>
      <c r="O2521"/>
      <c r="P2521"/>
      <c r="Q2521"/>
      <c r="R2521"/>
      <c r="S2521"/>
      <c r="T2521"/>
      <c r="U2521"/>
      <c r="V2521" t="inlineStr">
        <is>
          <t>Static</t>
        </is>
      </c>
      <c r="W2521" t="inlineStr">
        <is>
          <t>Fresh water</t>
        </is>
      </c>
      <c r="X2521" t="inlineStr">
        <is>
          <t>Lab</t>
        </is>
      </c>
      <c r="Y2521" t="n">
        <v>6.0</v>
      </c>
      <c r="Z2521" t="inlineStr">
        <is>
          <t>Active ingredient</t>
        </is>
      </c>
      <c r="AA2521"/>
      <c r="AB2521" t="n">
        <v>0.26</v>
      </c>
      <c r="AC2521"/>
      <c r="AD2521"/>
      <c r="AE2521"/>
      <c r="AF2521"/>
      <c r="AG2521" t="inlineStr">
        <is>
          <t>AI mg/L</t>
        </is>
      </c>
      <c r="AH2521"/>
      <c r="AI2521"/>
      <c r="AJ2521"/>
      <c r="AK2521"/>
      <c r="AL2521"/>
      <c r="AM2521"/>
      <c r="AN2521"/>
      <c r="AO2521"/>
      <c r="AP2521"/>
      <c r="AQ2521"/>
      <c r="AR2521"/>
      <c r="AS2521"/>
      <c r="AT2521"/>
      <c r="AU2521"/>
      <c r="AV2521"/>
      <c r="AW2521"/>
      <c r="AX2521" t="inlineStr">
        <is>
          <t>Mortality</t>
        </is>
      </c>
      <c r="AY2521" t="inlineStr">
        <is>
          <t>Survival</t>
        </is>
      </c>
      <c r="AZ2521" t="inlineStr">
        <is>
          <t>LC50</t>
        </is>
      </c>
      <c r="BA2521"/>
      <c r="BB2521" t="n">
        <v>4.0</v>
      </c>
      <c r="BC2521"/>
      <c r="BD2521"/>
      <c r="BE2521"/>
      <c r="BF2521"/>
      <c r="BG2521" t="inlineStr">
        <is>
          <t>Day(s)</t>
        </is>
      </c>
      <c r="BH2521"/>
      <c r="BI2521" t="inlineStr">
        <is>
          <t>DTXSID5032498</t>
        </is>
      </c>
      <c r="BJ2521" t="inlineStr">
        <is>
          <t>10.1002/etc.5620210703</t>
        </is>
      </c>
      <c r="BK2521"/>
      <c r="BL2521"/>
      <c r="BM2521"/>
      <c r="BN2521"/>
      <c r="BO2521"/>
      <c r="BP2521"/>
      <c r="BQ2521"/>
      <c r="BR2521"/>
      <c r="BS2521"/>
      <c r="BT2521" t="inlineStr">
        <is>
          <t>--</t>
        </is>
      </c>
      <c r="BU2521"/>
      <c r="BV2521"/>
      <c r="BW2521"/>
      <c r="BX2521"/>
      <c r="BY2521"/>
      <c r="BZ2521"/>
      <c r="CA2521"/>
      <c r="CB2521"/>
      <c r="CC2521"/>
      <c r="CD2521"/>
      <c r="CE2521"/>
      <c r="CF2521"/>
      <c r="CG2521"/>
      <c r="CH2521"/>
      <c r="CI2521" t="inlineStr">
        <is>
          <t xml:space="preserve"> DNUM/6//DOSES/0.056/0.10/0.18/0.32/0.56 mg/L//CONTROL AND SOLVENT CONTROL USED.//</t>
        </is>
      </c>
      <c r="CJ2521" t="inlineStr">
        <is>
          <t xml:space="preserve">   DNUM/6//DOSES/0.056/0.10/0.18/0.32/0.56 mg/L//CONTROL AND SOLVENT CONTROL USED.//</t>
        </is>
      </c>
      <c r="CK2521" t="inlineStr">
        <is>
          <t>Orvos,D.R., D.J. Versteeg, J. Inauen, M. Capdevielle, A. Rothenstein, and V. Cunningham</t>
        </is>
      </c>
      <c r="CL2521" t="n">
        <v>64961.0</v>
      </c>
      <c r="CM2521" t="inlineStr">
        <is>
          <t>Aquatic Toxicity of Triclosan</t>
        </is>
      </c>
      <c r="CN2521" t="inlineStr">
        <is>
          <t>Environ. Toxicol. Chem.21(7): 1338-1349</t>
        </is>
      </c>
      <c r="CO2521" t="n">
        <v>2002.0</v>
      </c>
      <c r="CP2521" t="inlineStr">
        <is>
          <t>Orvos,D.R., D.J. Versteeg, J. Inauen, M. Capdevielle, A. Rothenstein, and V. Cunningham (2002). Aquatic Toxicity of Triclosan. Environ. Toxicol. Chem., 21, (7), 1338-1349. doi:10.1002/etc.5620210703. ECOREF#:64961</t>
        </is>
      </c>
    </row>
    <row r="2522">
      <c r="A2522" t="n">
        <v>3380345.0</v>
      </c>
      <c r="B2522" t="inlineStr">
        <is>
          <t>5-Chloro-2-(2,4-dichlorophenoxy)phenol</t>
        </is>
      </c>
      <c r="C2522"/>
      <c r="D2522" t="inlineStr">
        <is>
          <t>Not coded</t>
        </is>
      </c>
      <c r="E2522" t="inlineStr">
        <is>
          <t>United States Environmental Protection Agency</t>
        </is>
      </c>
      <c r="F2522"/>
      <c r="G2522" t="n">
        <v>99.7</v>
      </c>
      <c r="H2522"/>
      <c r="I2522"/>
      <c r="J2522"/>
      <c r="K2522"/>
      <c r="L2522" t="inlineStr">
        <is>
          <t>Pimephales promelas</t>
        </is>
      </c>
      <c r="M2522" t="inlineStr">
        <is>
          <t>Fathead Minnow</t>
        </is>
      </c>
      <c r="N2522"/>
      <c r="O2522"/>
      <c r="P2522"/>
      <c r="Q2522"/>
      <c r="R2522"/>
      <c r="S2522"/>
      <c r="T2522"/>
      <c r="U2522"/>
      <c r="V2522" t="inlineStr">
        <is>
          <t>Static</t>
        </is>
      </c>
      <c r="W2522" t="inlineStr">
        <is>
          <t>Fresh water</t>
        </is>
      </c>
      <c r="X2522" t="inlineStr">
        <is>
          <t>Lab</t>
        </is>
      </c>
      <c r="Y2522"/>
      <c r="Z2522" t="inlineStr">
        <is>
          <t>Active ingredient</t>
        </is>
      </c>
      <c r="AA2522"/>
      <c r="AB2522" t="n">
        <v>0.25</v>
      </c>
      <c r="AC2522"/>
      <c r="AD2522" t="n">
        <v>0.18</v>
      </c>
      <c r="AE2522"/>
      <c r="AF2522" t="n">
        <v>0.32</v>
      </c>
      <c r="AG2522" t="inlineStr">
        <is>
          <t>AI mg/L</t>
        </is>
      </c>
      <c r="AH2522"/>
      <c r="AI2522"/>
      <c r="AJ2522"/>
      <c r="AK2522"/>
      <c r="AL2522"/>
      <c r="AM2522"/>
      <c r="AN2522"/>
      <c r="AO2522"/>
      <c r="AP2522"/>
      <c r="AQ2522"/>
      <c r="AR2522"/>
      <c r="AS2522"/>
      <c r="AT2522"/>
      <c r="AU2522"/>
      <c r="AV2522"/>
      <c r="AW2522"/>
      <c r="AX2522" t="inlineStr">
        <is>
          <t>Mortality</t>
        </is>
      </c>
      <c r="AY2522" t="inlineStr">
        <is>
          <t>Mortality</t>
        </is>
      </c>
      <c r="AZ2522" t="inlineStr">
        <is>
          <t>LC50</t>
        </is>
      </c>
      <c r="BA2522"/>
      <c r="BB2522" t="n">
        <v>4.0</v>
      </c>
      <c r="BC2522"/>
      <c r="BD2522"/>
      <c r="BE2522"/>
      <c r="BF2522"/>
      <c r="BG2522" t="inlineStr">
        <is>
          <t>Day(s)</t>
        </is>
      </c>
      <c r="BH2522"/>
      <c r="BI2522" t="inlineStr">
        <is>
          <t>DTXSID5032498</t>
        </is>
      </c>
      <c r="BJ2522"/>
      <c r="BK2522"/>
      <c r="BL2522" t="inlineStr">
        <is>
          <t>Acute</t>
        </is>
      </c>
      <c r="BM2522"/>
      <c r="BN2522"/>
      <c r="BO2522"/>
      <c r="BP2522"/>
      <c r="BQ2522"/>
      <c r="BR2522"/>
      <c r="BS2522"/>
      <c r="BT2522" t="inlineStr">
        <is>
          <t>--</t>
        </is>
      </c>
      <c r="BU2522"/>
      <c r="BV2522"/>
      <c r="BW2522"/>
      <c r="BX2522"/>
      <c r="BY2522"/>
      <c r="BZ2522"/>
      <c r="CA2522"/>
      <c r="CB2522"/>
      <c r="CC2522"/>
      <c r="CD2522"/>
      <c r="CE2522"/>
      <c r="CF2522"/>
      <c r="CG2522"/>
      <c r="CH2522"/>
      <c r="CI2522"/>
      <c r="CJ2522" t="inlineStr">
        <is>
          <t xml:space="preserve">CONTR/STD METHODS USED//   </t>
        </is>
      </c>
      <c r="CK2522" t="inlineStr">
        <is>
          <t>U.S. Environmental Protection Agency</t>
        </is>
      </c>
      <c r="CL2522" t="n">
        <v>344.0</v>
      </c>
      <c r="CM2522" t="inlineStr">
        <is>
          <t>Pesticide Ecotoxicity Database (Formerly: Environmental Effects Database (EEDB))</t>
        </is>
      </c>
      <c r="CN2522" t="inlineStr">
        <is>
          <t>Environmental Fate and Effects Division, U.S.EPA, Washington, D.C.:</t>
        </is>
      </c>
      <c r="CO2522" t="n">
        <v>1992.0</v>
      </c>
      <c r="CP2522" t="inlineStr">
        <is>
          <t>U.S. Environmental Protection Agency (1992). Pesticide Ecotoxicity Database (Formerly: Environmental Effects Database (EEDB)). Environmental Fate and Effects Division, U.S.EPA, Washington, D.C., ECOREF#:344</t>
        </is>
      </c>
    </row>
    <row r="2523">
      <c r="A2523" t="n">
        <v>3383968.0</v>
      </c>
      <c r="B2523" t="inlineStr">
        <is>
          <t>O,O'-(Thiodi-4,1-phenylene) O,O,O',O'-tetramethyl ester phosphorothioic acid</t>
        </is>
      </c>
      <c r="C2523"/>
      <c r="D2523" t="inlineStr">
        <is>
          <t>Not reported</t>
        </is>
      </c>
      <c r="E2523" t="inlineStr">
        <is>
          <t>Not coded</t>
        </is>
      </c>
      <c r="F2523"/>
      <c r="G2523" t="n">
        <v>90.0</v>
      </c>
      <c r="H2523"/>
      <c r="I2523"/>
      <c r="J2523"/>
      <c r="K2523"/>
      <c r="L2523" t="inlineStr">
        <is>
          <t>Pimephales promelas</t>
        </is>
      </c>
      <c r="M2523" t="inlineStr">
        <is>
          <t>Fathead Minnow</t>
        </is>
      </c>
      <c r="N2523"/>
      <c r="O2523"/>
      <c r="P2523"/>
      <c r="Q2523"/>
      <c r="R2523"/>
      <c r="S2523"/>
      <c r="T2523"/>
      <c r="U2523"/>
      <c r="V2523" t="inlineStr">
        <is>
          <t>Static</t>
        </is>
      </c>
      <c r="W2523" t="inlineStr">
        <is>
          <t>Fresh water</t>
        </is>
      </c>
      <c r="X2523" t="inlineStr">
        <is>
          <t>Lab</t>
        </is>
      </c>
      <c r="Y2523"/>
      <c r="Z2523" t="inlineStr">
        <is>
          <t>Active ingredient</t>
        </is>
      </c>
      <c r="AA2523"/>
      <c r="AB2523" t="n">
        <v>34.1</v>
      </c>
      <c r="AC2523"/>
      <c r="AD2523" t="n">
        <v>19.7</v>
      </c>
      <c r="AE2523"/>
      <c r="AF2523" t="n">
        <v>59.2</v>
      </c>
      <c r="AG2523" t="inlineStr">
        <is>
          <t>AI mg/L</t>
        </is>
      </c>
      <c r="AH2523"/>
      <c r="AI2523"/>
      <c r="AJ2523"/>
      <c r="AK2523"/>
      <c r="AL2523"/>
      <c r="AM2523"/>
      <c r="AN2523"/>
      <c r="AO2523"/>
      <c r="AP2523"/>
      <c r="AQ2523"/>
      <c r="AR2523"/>
      <c r="AS2523"/>
      <c r="AT2523"/>
      <c r="AU2523"/>
      <c r="AV2523"/>
      <c r="AW2523"/>
      <c r="AX2523" t="inlineStr">
        <is>
          <t>Mortality</t>
        </is>
      </c>
      <c r="AY2523" t="inlineStr">
        <is>
          <t>Mortality</t>
        </is>
      </c>
      <c r="AZ2523" t="inlineStr">
        <is>
          <t>LC50</t>
        </is>
      </c>
      <c r="BA2523"/>
      <c r="BB2523" t="n">
        <v>4.0</v>
      </c>
      <c r="BC2523"/>
      <c r="BD2523"/>
      <c r="BE2523"/>
      <c r="BF2523"/>
      <c r="BG2523" t="inlineStr">
        <is>
          <t>Day(s)</t>
        </is>
      </c>
      <c r="BH2523" t="inlineStr">
        <is>
          <t>Pure</t>
        </is>
      </c>
      <c r="BI2523" t="inlineStr">
        <is>
          <t>DTXSID1032484</t>
        </is>
      </c>
      <c r="BJ2523"/>
      <c r="BK2523"/>
      <c r="BL2523"/>
      <c r="BM2523"/>
      <c r="BN2523"/>
      <c r="BO2523"/>
      <c r="BP2523"/>
      <c r="BQ2523"/>
      <c r="BR2523"/>
      <c r="BS2523"/>
      <c r="BT2523" t="inlineStr">
        <is>
          <t>--</t>
        </is>
      </c>
      <c r="BU2523"/>
      <c r="BV2523"/>
      <c r="BW2523"/>
      <c r="BX2523"/>
      <c r="BY2523"/>
      <c r="BZ2523"/>
      <c r="CA2523"/>
      <c r="CB2523"/>
      <c r="CC2523"/>
      <c r="CD2523"/>
      <c r="CE2523"/>
      <c r="CF2523"/>
      <c r="CG2523"/>
      <c r="CH2523"/>
      <c r="CI2523"/>
      <c r="CJ2523"/>
      <c r="CK2523" t="inlineStr">
        <is>
          <t>Mayer,F.L.,Jr., and M.R. Ellersieck</t>
        </is>
      </c>
      <c r="CL2523" t="n">
        <v>6797.0</v>
      </c>
      <c r="CM2523" t="inlineStr">
        <is>
          <t>Manual of Acute Toxicity: Interpretation and Data Base for 410 Chemicals and 66 Species of Freshwater Animals</t>
        </is>
      </c>
      <c r="CN2523" t="inlineStr">
        <is>
          <t>USDI Fish and Wildlife Service, Publication No.160, Washington, DC:505 p.</t>
        </is>
      </c>
      <c r="CO2523" t="n">
        <v>1986.0</v>
      </c>
      <c r="CP2523" t="inlineStr">
        <is>
          <t>Mayer,F.L.,Jr., and M.R. Ellersieck (1986). Manual of Acute Toxicity: Interpretation and Data Base for 410 Chemicals and 66 Species of Freshwater Animals. USDI Fish and Wildlife Service, Publication No.160, Washington, DC, 505 p. ECOREF#:6797</t>
        </is>
      </c>
    </row>
    <row r="2524">
      <c r="A2524" t="n">
        <v>3389717.0</v>
      </c>
      <c r="B2524" t="inlineStr">
        <is>
          <t>Hexachloronorbornadiene</t>
        </is>
      </c>
      <c r="C2524"/>
      <c r="D2524" t="inlineStr">
        <is>
          <t>Measured</t>
        </is>
      </c>
      <c r="E2524" t="inlineStr">
        <is>
          <t>Not coded</t>
        </is>
      </c>
      <c r="F2524"/>
      <c r="G2524"/>
      <c r="H2524"/>
      <c r="I2524"/>
      <c r="J2524"/>
      <c r="K2524"/>
      <c r="L2524" t="inlineStr">
        <is>
          <t>Pimephales promelas</t>
        </is>
      </c>
      <c r="M2524" t="inlineStr">
        <is>
          <t>Fathead Minnow</t>
        </is>
      </c>
      <c r="N2524" t="inlineStr">
        <is>
          <t>Larva</t>
        </is>
      </c>
      <c r="O2524"/>
      <c r="P2524" t="n">
        <v>1.0</v>
      </c>
      <c r="Q2524"/>
      <c r="R2524"/>
      <c r="S2524"/>
      <c r="T2524"/>
      <c r="U2524" t="inlineStr">
        <is>
          <t>Day(s)</t>
        </is>
      </c>
      <c r="V2524" t="inlineStr">
        <is>
          <t>Flow-through</t>
        </is>
      </c>
      <c r="W2524" t="inlineStr">
        <is>
          <t>Fresh water</t>
        </is>
      </c>
      <c r="X2524" t="inlineStr">
        <is>
          <t>Lab</t>
        </is>
      </c>
      <c r="Y2524"/>
      <c r="Z2524" t="inlineStr">
        <is>
          <t>Active ingredient</t>
        </is>
      </c>
      <c r="AA2524"/>
      <c r="AB2524" t="n">
        <v>0.188</v>
      </c>
      <c r="AC2524"/>
      <c r="AD2524"/>
      <c r="AE2524"/>
      <c r="AF2524"/>
      <c r="AG2524" t="inlineStr">
        <is>
          <t>AI mg/L</t>
        </is>
      </c>
      <c r="AH2524"/>
      <c r="AI2524"/>
      <c r="AJ2524"/>
      <c r="AK2524"/>
      <c r="AL2524"/>
      <c r="AM2524"/>
      <c r="AN2524"/>
      <c r="AO2524"/>
      <c r="AP2524"/>
      <c r="AQ2524"/>
      <c r="AR2524"/>
      <c r="AS2524"/>
      <c r="AT2524"/>
      <c r="AU2524"/>
      <c r="AV2524"/>
      <c r="AW2524"/>
      <c r="AX2524" t="inlineStr">
        <is>
          <t>Mortality</t>
        </is>
      </c>
      <c r="AY2524" t="inlineStr">
        <is>
          <t>Mortality</t>
        </is>
      </c>
      <c r="AZ2524" t="inlineStr">
        <is>
          <t>LC50</t>
        </is>
      </c>
      <c r="BA2524"/>
      <c r="BB2524" t="n">
        <v>4.0</v>
      </c>
      <c r="BC2524"/>
      <c r="BD2524"/>
      <c r="BE2524"/>
      <c r="BF2524"/>
      <c r="BG2524" t="inlineStr">
        <is>
          <t>Day(s)</t>
        </is>
      </c>
      <c r="BH2524"/>
      <c r="BI2524" t="inlineStr">
        <is>
          <t>DTXSID00875710</t>
        </is>
      </c>
      <c r="BJ2524" t="inlineStr">
        <is>
          <t>10.1007/BF01685472</t>
        </is>
      </c>
      <c r="BK2524"/>
      <c r="BL2524"/>
      <c r="BM2524"/>
      <c r="BN2524"/>
      <c r="BO2524"/>
      <c r="BP2524"/>
      <c r="BQ2524"/>
      <c r="BR2524"/>
      <c r="BS2524"/>
      <c r="BT2524" t="inlineStr">
        <is>
          <t>--</t>
        </is>
      </c>
      <c r="BU2524"/>
      <c r="BV2524"/>
      <c r="BW2524"/>
      <c r="BX2524"/>
      <c r="BY2524"/>
      <c r="BZ2524"/>
      <c r="CA2524"/>
      <c r="CB2524"/>
      <c r="CC2524"/>
      <c r="CD2524"/>
      <c r="CE2524"/>
      <c r="CF2524"/>
      <c r="CG2524"/>
      <c r="CH2524"/>
      <c r="CI2524"/>
      <c r="CJ2524"/>
      <c r="CK2524" t="inlineStr">
        <is>
          <t>Spehar,R.L., G.D. Veith, D.L. DeFoe, and B.V. Bergstedt</t>
        </is>
      </c>
      <c r="CL2524" t="n">
        <v>2097.0</v>
      </c>
      <c r="CM2524" t="inlineStr">
        <is>
          <t>Toxicity and Bioaccumulation of Hexachlorocyclopentadiene, Hexachloronorbornadiene and Heptachloronorbornene in Larval and Early Juvenile Fathead Minnows, Pimephales promelas</t>
        </is>
      </c>
      <c r="CN2524" t="inlineStr">
        <is>
          <t>Bull. Environ. Contam. Toxicol.21(4/5): 576-583</t>
        </is>
      </c>
      <c r="CO2524" t="n">
        <v>1979.0</v>
      </c>
      <c r="CP2524" t="inlineStr">
        <is>
          <t>Spehar,R.L., G.D. Veith, D.L. DeFoe, and B.V. Bergstedt (1979). Toxicity and Bioaccumulation of Hexachlorocyclopentadiene, Hexachloronorbornadiene and Heptachloronorbornene in Larval and Early Juvenile Fathead Minnows, Pimephales promelas. Bull. Environ. Contam. Toxicol., 21, (4/5), 576-583. doi:10.1007/BF01685472. ECOREF#:2097</t>
        </is>
      </c>
    </row>
    <row r="2525">
      <c r="A2525" t="n">
        <v>3428248.0</v>
      </c>
      <c r="B2525" t="inlineStr">
        <is>
          <t>4,5-Dichlorocatechol</t>
        </is>
      </c>
      <c r="C2525"/>
      <c r="D2525" t="inlineStr">
        <is>
          <t>Measured</t>
        </is>
      </c>
      <c r="E2525" t="inlineStr">
        <is>
          <t>Not reported</t>
        </is>
      </c>
      <c r="F2525"/>
      <c r="G2525"/>
      <c r="H2525"/>
      <c r="I2525"/>
      <c r="J2525"/>
      <c r="K2525"/>
      <c r="L2525" t="inlineStr">
        <is>
          <t>Pimephales promelas</t>
        </is>
      </c>
      <c r="M2525" t="inlineStr">
        <is>
          <t>Fathead Minnow</t>
        </is>
      </c>
      <c r="N2525"/>
      <c r="O2525"/>
      <c r="P2525" t="n">
        <v>33.0</v>
      </c>
      <c r="Q2525"/>
      <c r="R2525"/>
      <c r="S2525"/>
      <c r="T2525"/>
      <c r="U2525" t="inlineStr">
        <is>
          <t>Day(s)</t>
        </is>
      </c>
      <c r="V2525" t="inlineStr">
        <is>
          <t>Flow-through</t>
        </is>
      </c>
      <c r="W2525" t="inlineStr">
        <is>
          <t>Fresh water</t>
        </is>
      </c>
      <c r="X2525" t="inlineStr">
        <is>
          <t>Lab</t>
        </is>
      </c>
      <c r="Y2525"/>
      <c r="Z2525" t="inlineStr">
        <is>
          <t>Active ingredient</t>
        </is>
      </c>
      <c r="AA2525"/>
      <c r="AB2525" t="n">
        <v>0.89</v>
      </c>
      <c r="AC2525"/>
      <c r="AD2525" t="n">
        <v>0.8</v>
      </c>
      <c r="AE2525"/>
      <c r="AF2525" t="n">
        <v>1.0</v>
      </c>
      <c r="AG2525" t="inlineStr">
        <is>
          <t>AI mg/L</t>
        </is>
      </c>
      <c r="AH2525"/>
      <c r="AI2525"/>
      <c r="AJ2525"/>
      <c r="AK2525"/>
      <c r="AL2525"/>
      <c r="AM2525"/>
      <c r="AN2525"/>
      <c r="AO2525"/>
      <c r="AP2525"/>
      <c r="AQ2525"/>
      <c r="AR2525"/>
      <c r="AS2525"/>
      <c r="AT2525"/>
      <c r="AU2525"/>
      <c r="AV2525"/>
      <c r="AW2525"/>
      <c r="AX2525" t="inlineStr">
        <is>
          <t>Mortality</t>
        </is>
      </c>
      <c r="AY2525" t="inlineStr">
        <is>
          <t>Mortality</t>
        </is>
      </c>
      <c r="AZ2525" t="inlineStr">
        <is>
          <t>LC50</t>
        </is>
      </c>
      <c r="BA2525"/>
      <c r="BB2525" t="n">
        <v>4.0</v>
      </c>
      <c r="BC2525"/>
      <c r="BD2525"/>
      <c r="BE2525"/>
      <c r="BF2525"/>
      <c r="BG2525" t="inlineStr">
        <is>
          <t>Day(s)</t>
        </is>
      </c>
      <c r="BH2525"/>
      <c r="BI2525" t="inlineStr">
        <is>
          <t>DTXSID7022207</t>
        </is>
      </c>
      <c r="BJ2525"/>
      <c r="BK2525"/>
      <c r="BL2525" t="inlineStr">
        <is>
          <t>Acute</t>
        </is>
      </c>
      <c r="BM2525"/>
      <c r="BN2525"/>
      <c r="BO2525"/>
      <c r="BP2525"/>
      <c r="BQ2525"/>
      <c r="BR2525"/>
      <c r="BS2525"/>
      <c r="BT2525" t="inlineStr">
        <is>
          <t>--</t>
        </is>
      </c>
      <c r="BU2525"/>
      <c r="BV2525"/>
      <c r="BW2525"/>
      <c r="BX2525"/>
      <c r="BY2525"/>
      <c r="BZ2525"/>
      <c r="CA2525"/>
      <c r="CB2525"/>
      <c r="CC2525"/>
      <c r="CD2525"/>
      <c r="CE2525"/>
      <c r="CF2525"/>
      <c r="CG2525"/>
      <c r="CH2525"/>
      <c r="CI2525"/>
      <c r="CJ2525" t="inlineStr">
        <is>
          <t xml:space="preserve">SOURCE/US EPA ENVIRONMENTAL RESEARCH LABORATORY DULUTH AND THE UNIVERSITY OF WISCONSIN SUPERIOR//MEDIA/FILTERED LAKE SUPERIOR WATER OR DECHLORINATED CITY OF SUPERIOR WISCONSIN WATER//   </t>
        </is>
      </c>
      <c r="CK2525" t="inlineStr">
        <is>
          <t>Geiger,D.L., C.E. Northcott, D.J. Call, and L.T. Brooke</t>
        </is>
      </c>
      <c r="CL2525" t="n">
        <v>12447.0</v>
      </c>
      <c r="CM2525" t="inlineStr">
        <is>
          <t>Acute Toxicities of Organic Chemicals to Fathead Minnows (Pimephales promelas), Volume II</t>
        </is>
      </c>
      <c r="CN2525" t="inlineStr">
        <is>
          <t>Center for Lake Superior Environmental Studies, University of Wisconsin, Superior, WI:326 p.</t>
        </is>
      </c>
      <c r="CO2525" t="n">
        <v>1985.0</v>
      </c>
      <c r="CP2525" t="inlineStr">
        <is>
          <t>Geiger,D.L., C.E. Northcott, D.J. Call, and L.T. Brooke (1985). Acute Toxicities of Organic Chemicals to Fathead Minnows (Pimephales promelas), Volume II. Center for Lake Superior Environmental Studies, University of Wisconsin, Superior, WI, 326 p. ECOREF#:12447</t>
        </is>
      </c>
    </row>
    <row r="2526">
      <c r="A2526" t="n">
        <v>3428248.0</v>
      </c>
      <c r="B2526" t="inlineStr">
        <is>
          <t>4,5-Dichlorocatechol</t>
        </is>
      </c>
      <c r="C2526"/>
      <c r="D2526" t="inlineStr">
        <is>
          <t>Measured</t>
        </is>
      </c>
      <c r="E2526" t="inlineStr">
        <is>
          <t>Not coded</t>
        </is>
      </c>
      <c r="F2526" t="inlineStr">
        <is>
          <t>&gt;=</t>
        </is>
      </c>
      <c r="G2526" t="n">
        <v>95.0</v>
      </c>
      <c r="H2526"/>
      <c r="I2526"/>
      <c r="J2526"/>
      <c r="K2526"/>
      <c r="L2526" t="inlineStr">
        <is>
          <t>Pimephales promelas</t>
        </is>
      </c>
      <c r="M2526" t="inlineStr">
        <is>
          <t>Fathead Minnow</t>
        </is>
      </c>
      <c r="N2526" t="inlineStr">
        <is>
          <t>Juvenile</t>
        </is>
      </c>
      <c r="O2526"/>
      <c r="P2526"/>
      <c r="Q2526"/>
      <c r="R2526" t="n">
        <v>26.0</v>
      </c>
      <c r="S2526"/>
      <c r="T2526" t="n">
        <v>34.0</v>
      </c>
      <c r="U2526" t="inlineStr">
        <is>
          <t>Day(s)</t>
        </is>
      </c>
      <c r="V2526" t="inlineStr">
        <is>
          <t>Flow-through</t>
        </is>
      </c>
      <c r="W2526" t="inlineStr">
        <is>
          <t>Fresh water</t>
        </is>
      </c>
      <c r="X2526" t="inlineStr">
        <is>
          <t>Lab</t>
        </is>
      </c>
      <c r="Y2526"/>
      <c r="Z2526" t="inlineStr">
        <is>
          <t>Active ingredient</t>
        </is>
      </c>
      <c r="AA2526"/>
      <c r="AB2526" t="n">
        <v>0.891</v>
      </c>
      <c r="AC2526"/>
      <c r="AD2526"/>
      <c r="AE2526"/>
      <c r="AF2526"/>
      <c r="AG2526" t="inlineStr">
        <is>
          <t>AI mg/L</t>
        </is>
      </c>
      <c r="AH2526"/>
      <c r="AI2526"/>
      <c r="AJ2526"/>
      <c r="AK2526"/>
      <c r="AL2526"/>
      <c r="AM2526"/>
      <c r="AN2526"/>
      <c r="AO2526"/>
      <c r="AP2526"/>
      <c r="AQ2526"/>
      <c r="AR2526"/>
      <c r="AS2526"/>
      <c r="AT2526"/>
      <c r="AU2526"/>
      <c r="AV2526"/>
      <c r="AW2526"/>
      <c r="AX2526" t="inlineStr">
        <is>
          <t>Mortality</t>
        </is>
      </c>
      <c r="AY2526" t="inlineStr">
        <is>
          <t>Mortality</t>
        </is>
      </c>
      <c r="AZ2526" t="inlineStr">
        <is>
          <t>LC50</t>
        </is>
      </c>
      <c r="BA2526"/>
      <c r="BB2526" t="n">
        <v>4.0</v>
      </c>
      <c r="BC2526"/>
      <c r="BD2526"/>
      <c r="BE2526"/>
      <c r="BF2526"/>
      <c r="BG2526" t="inlineStr">
        <is>
          <t>Day(s)</t>
        </is>
      </c>
      <c r="BH2526" t="inlineStr">
        <is>
          <t>Pure</t>
        </is>
      </c>
      <c r="BI2526" t="inlineStr">
        <is>
          <t>DTXSID7022207</t>
        </is>
      </c>
      <c r="BJ2526" t="inlineStr">
        <is>
          <t>10.1002/etc.5620140920</t>
        </is>
      </c>
      <c r="BK2526"/>
      <c r="BL2526"/>
      <c r="BM2526"/>
      <c r="BN2526"/>
      <c r="BO2526"/>
      <c r="BP2526"/>
      <c r="BQ2526"/>
      <c r="BR2526"/>
      <c r="BS2526"/>
      <c r="BT2526" t="inlineStr">
        <is>
          <t>--</t>
        </is>
      </c>
      <c r="BU2526"/>
      <c r="BV2526"/>
      <c r="BW2526"/>
      <c r="BX2526"/>
      <c r="BY2526"/>
      <c r="BZ2526"/>
      <c r="CA2526"/>
      <c r="CB2526"/>
      <c r="CC2526"/>
      <c r="CD2526"/>
      <c r="CE2526"/>
      <c r="CF2526"/>
      <c r="CG2526"/>
      <c r="CH2526"/>
      <c r="CI2526"/>
      <c r="CJ2526"/>
      <c r="CK2526" t="inlineStr">
        <is>
          <t>Broderius,S.J., M.D. Kahl, and M.D. Hoglund</t>
        </is>
      </c>
      <c r="CL2526" t="n">
        <v>15031.0</v>
      </c>
      <c r="CM2526" t="inlineStr">
        <is>
          <t>Use of Joint Toxic Response to Define the Primary Mode of Toxic Action for Diverse Industrial Organic Chemicals</t>
        </is>
      </c>
      <c r="CN2526" t="inlineStr">
        <is>
          <t>Environ. Toxicol. Chem.14(9): 1591-1605</t>
        </is>
      </c>
      <c r="CO2526" t="n">
        <v>1995.0</v>
      </c>
      <c r="CP2526" t="inlineStr">
        <is>
          <t>Broderius,S.J., M.D. Kahl, and M.D. Hoglund (1995). Use of Joint Toxic Response to Define the Primary Mode of Toxic Action for Diverse Industrial Organic Chemicals. Environ. Toxicol. Chem., 14, (9), 1591-1605. doi:10.1002/etc.5620140920. ECOREF#:15031</t>
        </is>
      </c>
    </row>
    <row r="2527">
      <c r="A2527" t="n">
        <v>3441143.0</v>
      </c>
      <c r="B2527" t="inlineStr">
        <is>
          <t>Diazo Direct Red 23 CI No. 29160</t>
        </is>
      </c>
      <c r="C2527"/>
      <c r="D2527" t="inlineStr">
        <is>
          <t>Unmeasured</t>
        </is>
      </c>
      <c r="E2527" t="inlineStr">
        <is>
          <t>Not coded</t>
        </is>
      </c>
      <c r="F2527"/>
      <c r="G2527"/>
      <c r="H2527"/>
      <c r="I2527"/>
      <c r="J2527"/>
      <c r="K2527"/>
      <c r="L2527" t="inlineStr">
        <is>
          <t>Pimephales promelas</t>
        </is>
      </c>
      <c r="M2527" t="inlineStr">
        <is>
          <t>Fathead Minnow</t>
        </is>
      </c>
      <c r="N2527"/>
      <c r="O2527"/>
      <c r="P2527"/>
      <c r="Q2527"/>
      <c r="R2527"/>
      <c r="S2527"/>
      <c r="T2527"/>
      <c r="U2527"/>
      <c r="V2527" t="inlineStr">
        <is>
          <t>Static</t>
        </is>
      </c>
      <c r="W2527" t="inlineStr">
        <is>
          <t>Fresh water</t>
        </is>
      </c>
      <c r="X2527" t="inlineStr">
        <is>
          <t>Lab</t>
        </is>
      </c>
      <c r="Y2527"/>
      <c r="Z2527" t="inlineStr">
        <is>
          <t>Formulation</t>
        </is>
      </c>
      <c r="AA2527" t="inlineStr">
        <is>
          <t>&gt;</t>
        </is>
      </c>
      <c r="AB2527" t="n">
        <v>180.0</v>
      </c>
      <c r="AC2527"/>
      <c r="AD2527"/>
      <c r="AE2527"/>
      <c r="AF2527"/>
      <c r="AG2527" t="inlineStr">
        <is>
          <t>AI mg/L</t>
        </is>
      </c>
      <c r="AH2527"/>
      <c r="AI2527"/>
      <c r="AJ2527"/>
      <c r="AK2527"/>
      <c r="AL2527"/>
      <c r="AM2527"/>
      <c r="AN2527"/>
      <c r="AO2527"/>
      <c r="AP2527"/>
      <c r="AQ2527"/>
      <c r="AR2527"/>
      <c r="AS2527"/>
      <c r="AT2527"/>
      <c r="AU2527"/>
      <c r="AV2527"/>
      <c r="AW2527"/>
      <c r="AX2527" t="inlineStr">
        <is>
          <t>Mortality</t>
        </is>
      </c>
      <c r="AY2527" t="inlineStr">
        <is>
          <t>Mortality</t>
        </is>
      </c>
      <c r="AZ2527" t="inlineStr">
        <is>
          <t>LC50</t>
        </is>
      </c>
      <c r="BA2527"/>
      <c r="BB2527" t="n">
        <v>4.0</v>
      </c>
      <c r="BC2527"/>
      <c r="BD2527"/>
      <c r="BE2527"/>
      <c r="BF2527"/>
      <c r="BG2527" t="inlineStr">
        <is>
          <t>Day(s)</t>
        </is>
      </c>
      <c r="BH2527"/>
      <c r="BI2527" t="inlineStr">
        <is>
          <t>DTXSID90879787</t>
        </is>
      </c>
      <c r="BJ2527"/>
      <c r="BK2527"/>
      <c r="BL2527"/>
      <c r="BM2527"/>
      <c r="BN2527"/>
      <c r="BO2527"/>
      <c r="BP2527"/>
      <c r="BQ2527"/>
      <c r="BR2527"/>
      <c r="BS2527"/>
      <c r="BT2527" t="inlineStr">
        <is>
          <t>--</t>
        </is>
      </c>
      <c r="BU2527"/>
      <c r="BV2527"/>
      <c r="BW2527"/>
      <c r="BX2527"/>
      <c r="BY2527"/>
      <c r="BZ2527"/>
      <c r="CA2527"/>
      <c r="CB2527"/>
      <c r="CC2527"/>
      <c r="CD2527"/>
      <c r="CE2527"/>
      <c r="CF2527"/>
      <c r="CG2527"/>
      <c r="CH2527"/>
      <c r="CI2527" t="inlineStr">
        <is>
          <t xml:space="preserve"> AERATION 5 MINUTES AFTER 48 H OF TESTING// CONTR/&lt;= 10 % MORT, FOLLOWED STANDARD METHODS// </t>
        </is>
      </c>
      <c r="CJ2527" t="inlineStr">
        <is>
          <t xml:space="preserve">   AERATION 5 MINUTES AFTER 48 H OF TESTING// CONTR/&lt;= 10 % MORT, FOLLOWED STANDARD METHODS// </t>
        </is>
      </c>
      <c r="CK2527" t="inlineStr">
        <is>
          <t>Little,L.W., J.C. Lamb III, M.A. Chillingworth, and W.B. Durkin</t>
        </is>
      </c>
      <c r="CL2527" t="n">
        <v>5789.0</v>
      </c>
      <c r="CM2527" t="inlineStr">
        <is>
          <t>Acute Toxicity of Selected Commercial Dyes to the Fathead Minnow and Evaluation of Biological Treatment for Reduction of Toxicity</t>
        </is>
      </c>
      <c r="CN2527" t="inlineStr">
        <is>
          <t>In: Proceedings of the 29th Industrial Waste Conference, Lafayette, IN:524-534</t>
        </is>
      </c>
      <c r="CO2527" t="n">
        <v>1974.0</v>
      </c>
      <c r="CP2527" t="inlineStr">
        <is>
          <t>Little,L.W., J.C. Lamb III, M.A. Chillingworth, and W.B. Durkin (1974). Acute Toxicity of Selected Commercial Dyes to the Fathead Minnow and Evaluation of Biological Treatment for Reduction of Toxicity. In: Proceedings of the 29th Industrial Waste Conference, Lafayette, IN, 524-534. ECOREF#:5789</t>
        </is>
      </c>
    </row>
    <row r="2528">
      <c r="A2528" t="n">
        <v>3441143.0</v>
      </c>
      <c r="B2528" t="inlineStr">
        <is>
          <t>Diazo Direct Red 23 CI No. 29160</t>
        </is>
      </c>
      <c r="C2528"/>
      <c r="D2528" t="inlineStr">
        <is>
          <t>Unmeasured</t>
        </is>
      </c>
      <c r="E2528" t="inlineStr">
        <is>
          <t>Not coded</t>
        </is>
      </c>
      <c r="F2528"/>
      <c r="G2528" t="n">
        <v>15.0</v>
      </c>
      <c r="H2528"/>
      <c r="I2528"/>
      <c r="J2528"/>
      <c r="K2528"/>
      <c r="L2528" t="inlineStr">
        <is>
          <t>Pimephales promelas</t>
        </is>
      </c>
      <c r="M2528" t="inlineStr">
        <is>
          <t>Fathead Minnow</t>
        </is>
      </c>
      <c r="N2528"/>
      <c r="O2528"/>
      <c r="P2528"/>
      <c r="Q2528"/>
      <c r="R2528"/>
      <c r="S2528"/>
      <c r="T2528"/>
      <c r="U2528"/>
      <c r="V2528" t="inlineStr">
        <is>
          <t>Static</t>
        </is>
      </c>
      <c r="W2528" t="inlineStr">
        <is>
          <t>Fresh water</t>
        </is>
      </c>
      <c r="X2528" t="inlineStr">
        <is>
          <t>Lab</t>
        </is>
      </c>
      <c r="Y2528"/>
      <c r="Z2528" t="inlineStr">
        <is>
          <t>Formulation</t>
        </is>
      </c>
      <c r="AA2528" t="inlineStr">
        <is>
          <t>&gt;</t>
        </is>
      </c>
      <c r="AB2528" t="n">
        <v>180.0</v>
      </c>
      <c r="AC2528"/>
      <c r="AD2528"/>
      <c r="AE2528"/>
      <c r="AF2528"/>
      <c r="AG2528" t="inlineStr">
        <is>
          <t>AI mg/L</t>
        </is>
      </c>
      <c r="AH2528"/>
      <c r="AI2528"/>
      <c r="AJ2528"/>
      <c r="AK2528"/>
      <c r="AL2528"/>
      <c r="AM2528"/>
      <c r="AN2528"/>
      <c r="AO2528"/>
      <c r="AP2528"/>
      <c r="AQ2528"/>
      <c r="AR2528"/>
      <c r="AS2528"/>
      <c r="AT2528"/>
      <c r="AU2528"/>
      <c r="AV2528"/>
      <c r="AW2528"/>
      <c r="AX2528" t="inlineStr">
        <is>
          <t>Mortality</t>
        </is>
      </c>
      <c r="AY2528" t="inlineStr">
        <is>
          <t>Mortality</t>
        </is>
      </c>
      <c r="AZ2528" t="inlineStr">
        <is>
          <t>LC50</t>
        </is>
      </c>
      <c r="BA2528"/>
      <c r="BB2528" t="n">
        <v>4.0</v>
      </c>
      <c r="BC2528"/>
      <c r="BD2528"/>
      <c r="BE2528"/>
      <c r="BF2528"/>
      <c r="BG2528" t="inlineStr">
        <is>
          <t>Day(s)</t>
        </is>
      </c>
      <c r="BH2528" t="inlineStr">
        <is>
          <t>Active ingredient</t>
        </is>
      </c>
      <c r="BI2528" t="inlineStr">
        <is>
          <t>DTXSID90879787</t>
        </is>
      </c>
      <c r="BJ2528"/>
      <c r="BK2528"/>
      <c r="BL2528"/>
      <c r="BM2528"/>
      <c r="BN2528"/>
      <c r="BO2528"/>
      <c r="BP2528"/>
      <c r="BQ2528"/>
      <c r="BR2528"/>
      <c r="BS2528"/>
      <c r="BT2528" t="inlineStr">
        <is>
          <t>--</t>
        </is>
      </c>
      <c r="BU2528"/>
      <c r="BV2528"/>
      <c r="BW2528"/>
      <c r="BX2528"/>
      <c r="BY2528"/>
      <c r="BZ2528"/>
      <c r="CA2528"/>
      <c r="CB2528"/>
      <c r="CC2528"/>
      <c r="CD2528"/>
      <c r="CE2528"/>
      <c r="CF2528"/>
      <c r="CG2528"/>
      <c r="CH2528"/>
      <c r="CI2528" t="inlineStr">
        <is>
          <t xml:space="preserve"> CONTR/&lt;= 10 % MORT// USED STANDARD METHODS// TREATED WITH TETRACYCLINE HCL// </t>
        </is>
      </c>
      <c r="CJ2528" t="inlineStr">
        <is>
          <t xml:space="preserve">   CONTR/&lt;= 10 % MORT// USED STANDARD METHODS// TREATED WITH TETRACYCLINE HCL// </t>
        </is>
      </c>
      <c r="CK2528" t="inlineStr">
        <is>
          <t>Little,L.W., and J.C. Lamb III</t>
        </is>
      </c>
      <c r="CL2528" t="n">
        <v>6969.0</v>
      </c>
      <c r="CM2528" t="inlineStr">
        <is>
          <t>Acute Toxicity of 46 Selected Dyes to the Fathead Minnow, Pimephales promelas</t>
        </is>
      </c>
      <c r="CN2528" t="inlineStr">
        <is>
          <t>Dyes and the Environment - Reports on Selected Dyes and Their Effects, American Dye Manufacturers Institute:123 p.</t>
        </is>
      </c>
      <c r="CO2528" t="n">
        <v>1973.0</v>
      </c>
      <c r="CP2528" t="inlineStr">
        <is>
          <t>Little,L.W., and J.C. Lamb III (1973). Acute Toxicity of 46 Selected Dyes to the Fathead Minnow, Pimephales promelas. Dyes and the Environment - Reports on Selected Dyes and Their Effects, American Dye Manufacturers Institute, 123 p. ECOREF#:6969</t>
        </is>
      </c>
    </row>
    <row r="2529">
      <c r="A2529" t="n">
        <v>3481207.0</v>
      </c>
      <c r="B2529" t="inlineStr">
        <is>
          <t>2,3,5,6-Tetrachlorobenzenamine</t>
        </is>
      </c>
      <c r="C2529"/>
      <c r="D2529" t="inlineStr">
        <is>
          <t>Measured</t>
        </is>
      </c>
      <c r="E2529" t="inlineStr">
        <is>
          <t>Not coded</t>
        </is>
      </c>
      <c r="F2529" t="inlineStr">
        <is>
          <t>&gt;</t>
        </is>
      </c>
      <c r="G2529" t="n">
        <v>97.0</v>
      </c>
      <c r="H2529"/>
      <c r="I2529"/>
      <c r="J2529"/>
      <c r="K2529"/>
      <c r="L2529" t="inlineStr">
        <is>
          <t>Pimephales promelas</t>
        </is>
      </c>
      <c r="M2529" t="inlineStr">
        <is>
          <t>Fathead Minnow</t>
        </is>
      </c>
      <c r="N2529"/>
      <c r="O2529"/>
      <c r="P2529" t="n">
        <v>34.0</v>
      </c>
      <c r="Q2529"/>
      <c r="R2529"/>
      <c r="S2529"/>
      <c r="T2529"/>
      <c r="U2529" t="inlineStr">
        <is>
          <t>Day(s)</t>
        </is>
      </c>
      <c r="V2529" t="inlineStr">
        <is>
          <t>Flow-through</t>
        </is>
      </c>
      <c r="W2529" t="inlineStr">
        <is>
          <t>Fresh water</t>
        </is>
      </c>
      <c r="X2529" t="inlineStr">
        <is>
          <t>Lab</t>
        </is>
      </c>
      <c r="Y2529"/>
      <c r="Z2529" t="inlineStr">
        <is>
          <t>Active ingredient</t>
        </is>
      </c>
      <c r="AA2529"/>
      <c r="AB2529" t="n">
        <v>0.27</v>
      </c>
      <c r="AC2529"/>
      <c r="AD2529" t="n">
        <v>0.26</v>
      </c>
      <c r="AE2529"/>
      <c r="AF2529" t="n">
        <v>0.29</v>
      </c>
      <c r="AG2529" t="inlineStr">
        <is>
          <t>AI mg/L</t>
        </is>
      </c>
      <c r="AH2529"/>
      <c r="AI2529"/>
      <c r="AJ2529"/>
      <c r="AK2529"/>
      <c r="AL2529"/>
      <c r="AM2529"/>
      <c r="AN2529"/>
      <c r="AO2529"/>
      <c r="AP2529"/>
      <c r="AQ2529"/>
      <c r="AR2529"/>
      <c r="AS2529"/>
      <c r="AT2529"/>
      <c r="AU2529"/>
      <c r="AV2529"/>
      <c r="AW2529"/>
      <c r="AX2529" t="inlineStr">
        <is>
          <t>Mortality</t>
        </is>
      </c>
      <c r="AY2529" t="inlineStr">
        <is>
          <t>Mortality</t>
        </is>
      </c>
      <c r="AZ2529" t="inlineStr">
        <is>
          <t>LC50</t>
        </is>
      </c>
      <c r="BA2529"/>
      <c r="BB2529" t="n">
        <v>4.0</v>
      </c>
      <c r="BC2529"/>
      <c r="BD2529"/>
      <c r="BE2529"/>
      <c r="BF2529"/>
      <c r="BG2529" t="inlineStr">
        <is>
          <t>Day(s)</t>
        </is>
      </c>
      <c r="BH2529" t="inlineStr">
        <is>
          <t>Pure</t>
        </is>
      </c>
      <c r="BI2529" t="inlineStr">
        <is>
          <t>DTXSID2022208</t>
        </is>
      </c>
      <c r="BJ2529"/>
      <c r="BK2529"/>
      <c r="BL2529"/>
      <c r="BM2529"/>
      <c r="BN2529"/>
      <c r="BO2529"/>
      <c r="BP2529"/>
      <c r="BQ2529"/>
      <c r="BR2529"/>
      <c r="BS2529"/>
      <c r="BT2529" t="inlineStr">
        <is>
          <t>--</t>
        </is>
      </c>
      <c r="BU2529"/>
      <c r="BV2529"/>
      <c r="BW2529"/>
      <c r="BX2529"/>
      <c r="BY2529"/>
      <c r="BZ2529"/>
      <c r="CA2529"/>
      <c r="CB2529"/>
      <c r="CC2529"/>
      <c r="CD2529"/>
      <c r="CE2529"/>
      <c r="CF2529"/>
      <c r="CG2529"/>
      <c r="CH2529"/>
      <c r="CI2529" t="inlineStr">
        <is>
          <t xml:space="preserve"> Five mls. of acetone were used to dissolve 0.076 g of     NR compound in 19 liters of water.  Affected fish lost equili- brium prNAr to death. </t>
        </is>
      </c>
      <c r="CJ2529" t="inlineStr">
        <is>
          <t xml:space="preserve">   Five mls. of acetone were used to dissolve 0.076 g of     NR compound in 19 liters of water.  Affected fish lost equili- brium prNAr to death. </t>
        </is>
      </c>
      <c r="CK2529" t="inlineStr">
        <is>
          <t>Brooke,L.T., D.J. Call, D.L. Geiger, and C.E. Northcott</t>
        </is>
      </c>
      <c r="CL2529" t="n">
        <v>12448.0</v>
      </c>
      <c r="CM2529" t="inlineStr">
        <is>
          <t>Acute Toxicities of Organic Chemicals to Fathead Minnows (Pimephales promelas), Vol. 1</t>
        </is>
      </c>
      <c r="CN2529" t="inlineStr">
        <is>
          <t>Center for Lake Superior Environmental Studies, University of Wisconsin-Superior, Superior, WI:414 p.</t>
        </is>
      </c>
      <c r="CO2529" t="n">
        <v>1984.0</v>
      </c>
      <c r="CP2529" t="inlineStr">
        <is>
          <t>Brooke,L.T., D.J. Call, D.L. Geiger, and C.E. Northcott (1984). Acute Toxicities of Organic Chemicals to Fathead Minnows (Pimephales promelas), Vol. 1. Center for Lake Superior Environmental Studies, University of Wisconsin-Superior, Superior, WI, 414 p. ECOREF#:12448</t>
        </is>
      </c>
    </row>
    <row r="2530">
      <c r="A2530" t="n">
        <v>3481207.0</v>
      </c>
      <c r="B2530" t="inlineStr">
        <is>
          <t>2,3,5,6-Tetrachlorobenzenamine</t>
        </is>
      </c>
      <c r="C2530"/>
      <c r="D2530" t="inlineStr">
        <is>
          <t>Measured</t>
        </is>
      </c>
      <c r="E2530" t="inlineStr">
        <is>
          <t>Not coded</t>
        </is>
      </c>
      <c r="F2530" t="inlineStr">
        <is>
          <t>&gt;=</t>
        </is>
      </c>
      <c r="G2530" t="n">
        <v>95.0</v>
      </c>
      <c r="H2530"/>
      <c r="I2530"/>
      <c r="J2530"/>
      <c r="K2530"/>
      <c r="L2530" t="inlineStr">
        <is>
          <t>Pimephales promelas</t>
        </is>
      </c>
      <c r="M2530" t="inlineStr">
        <is>
          <t>Fathead Minnow</t>
        </is>
      </c>
      <c r="N2530" t="inlineStr">
        <is>
          <t>Juvenile</t>
        </is>
      </c>
      <c r="O2530"/>
      <c r="P2530"/>
      <c r="Q2530"/>
      <c r="R2530" t="n">
        <v>26.0</v>
      </c>
      <c r="S2530"/>
      <c r="T2530" t="n">
        <v>34.0</v>
      </c>
      <c r="U2530" t="inlineStr">
        <is>
          <t>Day(s)</t>
        </is>
      </c>
      <c r="V2530" t="inlineStr">
        <is>
          <t>Flow-through</t>
        </is>
      </c>
      <c r="W2530" t="inlineStr">
        <is>
          <t>Fresh water</t>
        </is>
      </c>
      <c r="X2530" t="inlineStr">
        <is>
          <t>Lab</t>
        </is>
      </c>
      <c r="Y2530"/>
      <c r="Z2530" t="inlineStr">
        <is>
          <t>Active ingredient</t>
        </is>
      </c>
      <c r="AA2530"/>
      <c r="AB2530" t="n">
        <v>0.272</v>
      </c>
      <c r="AC2530"/>
      <c r="AD2530"/>
      <c r="AE2530"/>
      <c r="AF2530"/>
      <c r="AG2530" t="inlineStr">
        <is>
          <t>AI mg/L</t>
        </is>
      </c>
      <c r="AH2530"/>
      <c r="AI2530"/>
      <c r="AJ2530"/>
      <c r="AK2530"/>
      <c r="AL2530"/>
      <c r="AM2530"/>
      <c r="AN2530"/>
      <c r="AO2530"/>
      <c r="AP2530"/>
      <c r="AQ2530"/>
      <c r="AR2530"/>
      <c r="AS2530"/>
      <c r="AT2530"/>
      <c r="AU2530"/>
      <c r="AV2530"/>
      <c r="AW2530"/>
      <c r="AX2530" t="inlineStr">
        <is>
          <t>Mortality</t>
        </is>
      </c>
      <c r="AY2530" t="inlineStr">
        <is>
          <t>Mortality</t>
        </is>
      </c>
      <c r="AZ2530" t="inlineStr">
        <is>
          <t>LC50</t>
        </is>
      </c>
      <c r="BA2530"/>
      <c r="BB2530" t="n">
        <v>4.0</v>
      </c>
      <c r="BC2530"/>
      <c r="BD2530"/>
      <c r="BE2530"/>
      <c r="BF2530"/>
      <c r="BG2530" t="inlineStr">
        <is>
          <t>Day(s)</t>
        </is>
      </c>
      <c r="BH2530" t="inlineStr">
        <is>
          <t>Pure</t>
        </is>
      </c>
      <c r="BI2530" t="inlineStr">
        <is>
          <t>DTXSID2022208</t>
        </is>
      </c>
      <c r="BJ2530" t="inlineStr">
        <is>
          <t>10.1002/etc.5620140920</t>
        </is>
      </c>
      <c r="BK2530"/>
      <c r="BL2530"/>
      <c r="BM2530"/>
      <c r="BN2530"/>
      <c r="BO2530"/>
      <c r="BP2530"/>
      <c r="BQ2530"/>
      <c r="BR2530"/>
      <c r="BS2530"/>
      <c r="BT2530" t="inlineStr">
        <is>
          <t>--</t>
        </is>
      </c>
      <c r="BU2530"/>
      <c r="BV2530"/>
      <c r="BW2530"/>
      <c r="BX2530"/>
      <c r="BY2530"/>
      <c r="BZ2530"/>
      <c r="CA2530"/>
      <c r="CB2530"/>
      <c r="CC2530"/>
      <c r="CD2530"/>
      <c r="CE2530"/>
      <c r="CF2530"/>
      <c r="CG2530"/>
      <c r="CH2530"/>
      <c r="CI2530"/>
      <c r="CJ2530"/>
      <c r="CK2530" t="inlineStr">
        <is>
          <t>Broderius,S.J., M.D. Kahl, and M.D. Hoglund</t>
        </is>
      </c>
      <c r="CL2530" t="n">
        <v>15031.0</v>
      </c>
      <c r="CM2530" t="inlineStr">
        <is>
          <t>Use of Joint Toxic Response to Define the Primary Mode of Toxic Action for Diverse Industrial Organic Chemicals</t>
        </is>
      </c>
      <c r="CN2530" t="inlineStr">
        <is>
          <t>Environ. Toxicol. Chem.14(9): 1591-1605</t>
        </is>
      </c>
      <c r="CO2530" t="n">
        <v>1995.0</v>
      </c>
      <c r="CP2530" t="inlineStr">
        <is>
          <t>Broderius,S.J., M.D. Kahl, and M.D. Hoglund (1995). Use of Joint Toxic Response to Define the Primary Mode of Toxic Action for Diverse Industrial Organic Chemicals. Environ. Toxicol. Chem., 14, (9), 1591-1605. doi:10.1002/etc.5620140920. ECOREF#:15031</t>
        </is>
      </c>
    </row>
    <row r="2531">
      <c r="A2531" t="n">
        <v>3486359.0</v>
      </c>
      <c r="B2531" t="inlineStr">
        <is>
          <t>Carbonic acid, Zinc salt (1:1)</t>
        </is>
      </c>
      <c r="C2531" t="inlineStr">
        <is>
          <t>Reagent Grade, Purissium, Purum, Puriss, Puris, Reinst</t>
        </is>
      </c>
      <c r="D2531" t="inlineStr">
        <is>
          <t>Measured</t>
        </is>
      </c>
      <c r="E2531" t="inlineStr">
        <is>
          <t>Not coded</t>
        </is>
      </c>
      <c r="F2531"/>
      <c r="G2531"/>
      <c r="H2531"/>
      <c r="I2531"/>
      <c r="J2531"/>
      <c r="K2531"/>
      <c r="L2531" t="inlineStr">
        <is>
          <t>Pimephales promelas</t>
        </is>
      </c>
      <c r="M2531" t="inlineStr">
        <is>
          <t>Fathead Minnow</t>
        </is>
      </c>
      <c r="N2531" t="inlineStr">
        <is>
          <t>Neonate</t>
        </is>
      </c>
      <c r="O2531" t="inlineStr">
        <is>
          <t>&lt;</t>
        </is>
      </c>
      <c r="P2531" t="n">
        <v>24.0</v>
      </c>
      <c r="Q2531"/>
      <c r="R2531"/>
      <c r="S2531"/>
      <c r="T2531"/>
      <c r="U2531" t="inlineStr">
        <is>
          <t>Hour(s)</t>
        </is>
      </c>
      <c r="V2531" t="inlineStr">
        <is>
          <t>Static</t>
        </is>
      </c>
      <c r="W2531" t="inlineStr">
        <is>
          <t>Fresh water</t>
        </is>
      </c>
      <c r="X2531" t="inlineStr">
        <is>
          <t>Lab</t>
        </is>
      </c>
      <c r="Y2531" t="inlineStr">
        <is>
          <t>7-19</t>
        </is>
      </c>
      <c r="Z2531" t="inlineStr">
        <is>
          <t>Total</t>
        </is>
      </c>
      <c r="AA2531" t="inlineStr">
        <is>
          <t>&gt;</t>
        </is>
      </c>
      <c r="AB2531" t="n">
        <v>3000.0</v>
      </c>
      <c r="AC2531"/>
      <c r="AD2531"/>
      <c r="AE2531"/>
      <c r="AF2531"/>
      <c r="AG2531" t="inlineStr">
        <is>
          <t>AI mg/L</t>
        </is>
      </c>
      <c r="AH2531"/>
      <c r="AI2531"/>
      <c r="AJ2531"/>
      <c r="AK2531"/>
      <c r="AL2531"/>
      <c r="AM2531"/>
      <c r="AN2531"/>
      <c r="AO2531"/>
      <c r="AP2531"/>
      <c r="AQ2531"/>
      <c r="AR2531"/>
      <c r="AS2531"/>
      <c r="AT2531"/>
      <c r="AU2531"/>
      <c r="AV2531"/>
      <c r="AW2531"/>
      <c r="AX2531" t="inlineStr">
        <is>
          <t>Mortality</t>
        </is>
      </c>
      <c r="AY2531" t="inlineStr">
        <is>
          <t>Mortality</t>
        </is>
      </c>
      <c r="AZ2531" t="inlineStr">
        <is>
          <t>LC50</t>
        </is>
      </c>
      <c r="BA2531"/>
      <c r="BB2531" t="n">
        <v>4.0</v>
      </c>
      <c r="BC2531"/>
      <c r="BD2531"/>
      <c r="BE2531"/>
      <c r="BF2531"/>
      <c r="BG2531" t="inlineStr">
        <is>
          <t>Day(s)</t>
        </is>
      </c>
      <c r="BH2531" t="inlineStr">
        <is>
          <t>Finely ground</t>
        </is>
      </c>
      <c r="BI2531" t="inlineStr">
        <is>
          <t>DTXSID5049817</t>
        </is>
      </c>
      <c r="BJ2531" t="inlineStr">
        <is>
          <t>10.3184/095422998782775826</t>
        </is>
      </c>
      <c r="BK2531"/>
      <c r="BL2531"/>
      <c r="BM2531"/>
      <c r="BN2531"/>
      <c r="BO2531"/>
      <c r="BP2531"/>
      <c r="BQ2531"/>
      <c r="BR2531"/>
      <c r="BS2531"/>
      <c r="BT2531" t="inlineStr">
        <is>
          <t>--</t>
        </is>
      </c>
      <c r="BU2531"/>
      <c r="BV2531"/>
      <c r="BW2531"/>
      <c r="BX2531"/>
      <c r="BY2531"/>
      <c r="BZ2531"/>
      <c r="CA2531"/>
      <c r="CB2531"/>
      <c r="CC2531"/>
      <c r="CD2531"/>
      <c r="CE2531"/>
      <c r="CF2531"/>
      <c r="CG2531"/>
      <c r="CH2531"/>
      <c r="CI2531" t="inlineStr">
        <is>
          <t xml:space="preserve"> DNUM/7-19//TESTID/6//</t>
        </is>
      </c>
      <c r="CJ2531" t="inlineStr">
        <is>
          <t xml:space="preserve">   DNUM/7-19//TESTID/6//</t>
        </is>
      </c>
      <c r="CK2531" t="inlineStr">
        <is>
          <t>Erten-Unal,M., B.G. Wixson, N. Gale, and J.L. Pitt</t>
        </is>
      </c>
      <c r="CL2531" t="n">
        <v>76100.0</v>
      </c>
      <c r="CM2531" t="inlineStr">
        <is>
          <t>Evaluation of Toxicity, Bioavailability and Speciation of Lead, Zinc and Cadmium in Mine/Mill Wastewaters</t>
        </is>
      </c>
      <c r="CN2531" t="inlineStr">
        <is>
          <t>Chem. Spec. Bioavail.10(2): 37-46</t>
        </is>
      </c>
      <c r="CO2531" t="n">
        <v>1998.0</v>
      </c>
      <c r="CP2531" t="inlineStr">
        <is>
          <t>Erten-Unal,M., B.G. Wixson, N. Gale, and J.L. Pitt (1998). Evaluation of Toxicity, Bioavailability and Speciation of Lead, Zinc and Cadmium in Mine/Mill Wastewaters. Chem. Spec. Bioavail., 10, (2), 37-46. doi:10.3184/095422998782775826. ECOREF#:76100</t>
        </is>
      </c>
    </row>
    <row r="2532">
      <c r="A2532" t="n">
        <v>3486359.0</v>
      </c>
      <c r="B2532" t="inlineStr">
        <is>
          <t>Carbonic acid, Zinc salt (1:1)</t>
        </is>
      </c>
      <c r="C2532"/>
      <c r="D2532" t="inlineStr">
        <is>
          <t>Unmeasured</t>
        </is>
      </c>
      <c r="E2532" t="inlineStr">
        <is>
          <t>Not coded</t>
        </is>
      </c>
      <c r="F2532"/>
      <c r="G2532"/>
      <c r="H2532"/>
      <c r="I2532"/>
      <c r="J2532"/>
      <c r="K2532"/>
      <c r="L2532" t="inlineStr">
        <is>
          <t>Pimephales promelas</t>
        </is>
      </c>
      <c r="M2532" t="inlineStr">
        <is>
          <t>Fathead Minnow</t>
        </is>
      </c>
      <c r="N2532" t="inlineStr">
        <is>
          <t>Neonate</t>
        </is>
      </c>
      <c r="O2532" t="inlineStr">
        <is>
          <t>&lt;</t>
        </is>
      </c>
      <c r="P2532" t="n">
        <v>24.0</v>
      </c>
      <c r="Q2532"/>
      <c r="R2532"/>
      <c r="S2532"/>
      <c r="T2532"/>
      <c r="U2532" t="inlineStr">
        <is>
          <t>Hour(s)</t>
        </is>
      </c>
      <c r="V2532" t="inlineStr">
        <is>
          <t>Static</t>
        </is>
      </c>
      <c r="W2532" t="inlineStr">
        <is>
          <t>Fresh water</t>
        </is>
      </c>
      <c r="X2532" t="inlineStr">
        <is>
          <t>Lab</t>
        </is>
      </c>
      <c r="Y2532"/>
      <c r="Z2532" t="inlineStr">
        <is>
          <t>Total</t>
        </is>
      </c>
      <c r="AA2532" t="inlineStr">
        <is>
          <t>&gt;</t>
        </is>
      </c>
      <c r="AB2532" t="n">
        <v>3000.0</v>
      </c>
      <c r="AC2532"/>
      <c r="AD2532"/>
      <c r="AE2532"/>
      <c r="AF2532"/>
      <c r="AG2532" t="inlineStr">
        <is>
          <t>AI mg/L</t>
        </is>
      </c>
      <c r="AH2532"/>
      <c r="AI2532"/>
      <c r="AJ2532"/>
      <c r="AK2532"/>
      <c r="AL2532"/>
      <c r="AM2532"/>
      <c r="AN2532"/>
      <c r="AO2532"/>
      <c r="AP2532"/>
      <c r="AQ2532"/>
      <c r="AR2532"/>
      <c r="AS2532"/>
      <c r="AT2532"/>
      <c r="AU2532"/>
      <c r="AV2532"/>
      <c r="AW2532"/>
      <c r="AX2532" t="inlineStr">
        <is>
          <t>Mortality</t>
        </is>
      </c>
      <c r="AY2532" t="inlineStr">
        <is>
          <t>Mortality</t>
        </is>
      </c>
      <c r="AZ2532" t="inlineStr">
        <is>
          <t>LC50</t>
        </is>
      </c>
      <c r="BA2532"/>
      <c r="BB2532" t="n">
        <v>4.0</v>
      </c>
      <c r="BC2532"/>
      <c r="BD2532"/>
      <c r="BE2532"/>
      <c r="BF2532"/>
      <c r="BG2532" t="inlineStr">
        <is>
          <t>Day(s)</t>
        </is>
      </c>
      <c r="BH2532"/>
      <c r="BI2532" t="inlineStr">
        <is>
          <t>DTXSID5049817</t>
        </is>
      </c>
      <c r="BJ2532"/>
      <c r="BK2532"/>
      <c r="BL2532"/>
      <c r="BM2532"/>
      <c r="BN2532"/>
      <c r="BO2532"/>
      <c r="BP2532"/>
      <c r="BQ2532"/>
      <c r="BR2532"/>
      <c r="BS2532"/>
      <c r="BT2532" t="inlineStr">
        <is>
          <t>--</t>
        </is>
      </c>
      <c r="BU2532"/>
      <c r="BV2532"/>
      <c r="BW2532"/>
      <c r="BX2532"/>
      <c r="BY2532"/>
      <c r="BZ2532"/>
      <c r="CA2532"/>
      <c r="CB2532"/>
      <c r="CC2532"/>
      <c r="CD2532"/>
      <c r="CE2532"/>
      <c r="CF2532"/>
      <c r="CG2532"/>
      <c r="CH2532"/>
      <c r="CI2532" t="inlineStr">
        <is>
          <t xml:space="preserve"> CONC/NOMINAL//TESTID/21//</t>
        </is>
      </c>
      <c r="CJ2532" t="inlineStr">
        <is>
          <t xml:space="preserve">   CONC/NOMINAL//TESTID/21//</t>
        </is>
      </c>
      <c r="CK2532" t="inlineStr">
        <is>
          <t>Gale,N.L., B.G. Wixson, and M. Erten</t>
        </is>
      </c>
      <c r="CL2532" t="n">
        <v>9180.0</v>
      </c>
      <c r="CM2532" t="inlineStr">
        <is>
          <t>An Evaluation of the Acute Toxicity of Lead, Zinc, and Cadmium in Missouri Ozark Groundwater</t>
        </is>
      </c>
      <c r="CN2532" t="inlineStr">
        <is>
          <t>Trace Subst. Environ. Health25:169-183</t>
        </is>
      </c>
      <c r="CO2532" t="n">
        <v>1992.0</v>
      </c>
      <c r="CP2532" t="inlineStr">
        <is>
          <t>Gale,N.L., B.G. Wixson, and M. Erten (1992). An Evaluation of the Acute Toxicity of Lead, Zinc, and Cadmium in Missouri Ozark Groundwater. Trace Subst. Environ. Health, 25, 169-183. ECOREF#:9180</t>
        </is>
      </c>
    </row>
    <row r="2533">
      <c r="A2533" t="n">
        <v>3547044.0</v>
      </c>
      <c r="B2533" t="inlineStr">
        <is>
          <t>1,1-Bis(p-chlorophenyl)ethane</t>
        </is>
      </c>
      <c r="C2533"/>
      <c r="D2533" t="inlineStr">
        <is>
          <t>Measured</t>
        </is>
      </c>
      <c r="E2533" t="inlineStr">
        <is>
          <t>Not coded</t>
        </is>
      </c>
      <c r="F2533"/>
      <c r="G2533"/>
      <c r="H2533"/>
      <c r="I2533"/>
      <c r="J2533"/>
      <c r="K2533"/>
      <c r="L2533" t="inlineStr">
        <is>
          <t>Pimephales promelas</t>
        </is>
      </c>
      <c r="M2533" t="inlineStr">
        <is>
          <t>Fathead Minnow</t>
        </is>
      </c>
      <c r="N2533"/>
      <c r="O2533"/>
      <c r="P2533"/>
      <c r="Q2533"/>
      <c r="R2533"/>
      <c r="S2533"/>
      <c r="T2533"/>
      <c r="U2533"/>
      <c r="V2533" t="inlineStr">
        <is>
          <t>Static</t>
        </is>
      </c>
      <c r="W2533" t="inlineStr">
        <is>
          <t>Fresh water</t>
        </is>
      </c>
      <c r="X2533" t="inlineStr">
        <is>
          <t>Lab</t>
        </is>
      </c>
      <c r="Y2533" t="n">
        <v>2.0</v>
      </c>
      <c r="Z2533" t="inlineStr">
        <is>
          <t>Active ingredient</t>
        </is>
      </c>
      <c r="AA2533" t="inlineStr">
        <is>
          <t>&gt;</t>
        </is>
      </c>
      <c r="AB2533" t="n">
        <v>0.05</v>
      </c>
      <c r="AC2533"/>
      <c r="AD2533"/>
      <c r="AE2533"/>
      <c r="AF2533"/>
      <c r="AG2533" t="inlineStr">
        <is>
          <t>AI mg/L</t>
        </is>
      </c>
      <c r="AH2533"/>
      <c r="AI2533"/>
      <c r="AJ2533"/>
      <c r="AK2533"/>
      <c r="AL2533"/>
      <c r="AM2533"/>
      <c r="AN2533"/>
      <c r="AO2533"/>
      <c r="AP2533"/>
      <c r="AQ2533"/>
      <c r="AR2533"/>
      <c r="AS2533"/>
      <c r="AT2533"/>
      <c r="AU2533"/>
      <c r="AV2533"/>
      <c r="AW2533"/>
      <c r="AX2533" t="inlineStr">
        <is>
          <t>Mortality</t>
        </is>
      </c>
      <c r="AY2533" t="inlineStr">
        <is>
          <t>Mortality</t>
        </is>
      </c>
      <c r="AZ2533" t="inlineStr">
        <is>
          <t>LC50</t>
        </is>
      </c>
      <c r="BA2533"/>
      <c r="BB2533" t="n">
        <v>4.0</v>
      </c>
      <c r="BC2533"/>
      <c r="BD2533"/>
      <c r="BE2533"/>
      <c r="BF2533"/>
      <c r="BG2533" t="inlineStr">
        <is>
          <t>Day(s)</t>
        </is>
      </c>
      <c r="BH2533"/>
      <c r="BI2533" t="inlineStr">
        <is>
          <t>DTXSID1063069</t>
        </is>
      </c>
      <c r="BJ2533"/>
      <c r="BK2533"/>
      <c r="BL2533"/>
      <c r="BM2533"/>
      <c r="BN2533"/>
      <c r="BO2533"/>
      <c r="BP2533"/>
      <c r="BQ2533"/>
      <c r="BR2533"/>
      <c r="BS2533"/>
      <c r="BT2533" t="inlineStr">
        <is>
          <t>--</t>
        </is>
      </c>
      <c r="BU2533"/>
      <c r="BV2533"/>
      <c r="BW2533"/>
      <c r="BX2533"/>
      <c r="BY2533"/>
      <c r="BZ2533"/>
      <c r="CA2533"/>
      <c r="CB2533"/>
      <c r="CC2533"/>
      <c r="CD2533"/>
      <c r="CE2533"/>
      <c r="CF2533"/>
      <c r="CG2533"/>
      <c r="CH2533"/>
      <c r="CI2533" t="inlineStr">
        <is>
          <t xml:space="preserve"> CONC/ONLY CONC TESTED//TESTID/1//MSMT/NR//DOSES/0.05 PPM//SOURCE/COM//WTINT/NR//DNUM/2//SEX/NR//TMETH/STDMETH//STYPE/ACUTE//ETIME/96 H//APRATE/NR//SAMPN/NR//WTAT/NR//INTAKE/NR//COMPEP/NR//LD/NR//DW/NR//STST/NR//HMA/NR//NA/NR//CL/13.6 MG/L//DIC/NR//CA/40.6 MG/L//POT/0.5 MG/L//MG/11.2 MG/L//SO4/7.8 MG/L//SULF/NR//</t>
        </is>
      </c>
      <c r="CJ2533" t="inlineStr">
        <is>
          <t>SOURCE/COMMERCIAL//   CONC/ONLY CONC TESTED//TESTID/1//MSMT/NR//DOSES/0.05 PPM//SOURCE/COM//WTINT/NR//DNUM/2//SEX/NR//TMETH/STDMETH//STYPE/ACUTE//ETIME/96 H//APRATE/NR//SAMPN/NR//WTAT/NR//INTAKE/NR//COMPEP/NR//LD/NR//DW/NR//STST/NR//HMA/NR//NA/NR//CL/13.6 MG/L//DIC/NR//CA/40.6 MG/L//POT/0.5 MG/L//MG/11.2 MG/L//SO4/7.8 MG/L//SULF/NR//</t>
        </is>
      </c>
      <c r="CK2533" t="inlineStr">
        <is>
          <t>Sweeny,K.H., J.R. Fischer, A.F. Graefe, H.L. Marcus, and D.H.W. Liu</t>
        </is>
      </c>
      <c r="CL2533" t="n">
        <v>8455.0</v>
      </c>
      <c r="CM2533" t="inlineStr">
        <is>
          <t>Development of Field Applied DDT</t>
        </is>
      </c>
      <c r="CN2533" t="inlineStr">
        <is>
          <t>EPA-660/2-74-036, U.S.EPA, Washington, DC:95 p.</t>
        </is>
      </c>
      <c r="CO2533" t="n">
        <v>1974.0</v>
      </c>
      <c r="CP2533" t="inlineStr">
        <is>
          <t>Sweeny,K.H., J.R. Fischer, A.F. Graefe, H.L. Marcus, and D.H.W. Liu (1974). Development of Field Applied DDT. EPA-660/2-74-036, U.S.EPA, Washington, DC, 95 p. ECOREF#:8455</t>
        </is>
      </c>
    </row>
    <row r="2534">
      <c r="A2534" t="n">
        <v>3558698.0</v>
      </c>
      <c r="B2534" t="inlineStr">
        <is>
          <t>2,6-Diphenylpyridine</t>
        </is>
      </c>
      <c r="C2534"/>
      <c r="D2534" t="inlineStr">
        <is>
          <t>Measured</t>
        </is>
      </c>
      <c r="E2534" t="inlineStr">
        <is>
          <t>Not reported</t>
        </is>
      </c>
      <c r="F2534" t="inlineStr">
        <is>
          <t>&gt;</t>
        </is>
      </c>
      <c r="G2534" t="n">
        <v>97.0</v>
      </c>
      <c r="H2534"/>
      <c r="I2534"/>
      <c r="J2534"/>
      <c r="K2534"/>
      <c r="L2534" t="inlineStr">
        <is>
          <t>Pimephales promelas</t>
        </is>
      </c>
      <c r="M2534" t="inlineStr">
        <is>
          <t>Fathead Minnow</t>
        </is>
      </c>
      <c r="N2534"/>
      <c r="O2534"/>
      <c r="P2534" t="n">
        <v>28.0</v>
      </c>
      <c r="Q2534"/>
      <c r="R2534"/>
      <c r="S2534"/>
      <c r="T2534"/>
      <c r="U2534" t="inlineStr">
        <is>
          <t>Day(s)</t>
        </is>
      </c>
      <c r="V2534" t="inlineStr">
        <is>
          <t>Flow-through</t>
        </is>
      </c>
      <c r="W2534" t="inlineStr">
        <is>
          <t>Fresh water</t>
        </is>
      </c>
      <c r="X2534" t="inlineStr">
        <is>
          <t>Lab</t>
        </is>
      </c>
      <c r="Y2534"/>
      <c r="Z2534" t="inlineStr">
        <is>
          <t>Active ingredient</t>
        </is>
      </c>
      <c r="AA2534"/>
      <c r="AB2534" t="n">
        <v>0.212</v>
      </c>
      <c r="AC2534"/>
      <c r="AD2534" t="n">
        <v>0.188</v>
      </c>
      <c r="AE2534"/>
      <c r="AF2534" t="n">
        <v>0.24</v>
      </c>
      <c r="AG2534" t="inlineStr">
        <is>
          <t>AI mg/L</t>
        </is>
      </c>
      <c r="AH2534"/>
      <c r="AI2534"/>
      <c r="AJ2534"/>
      <c r="AK2534"/>
      <c r="AL2534"/>
      <c r="AM2534"/>
      <c r="AN2534"/>
      <c r="AO2534"/>
      <c r="AP2534"/>
      <c r="AQ2534"/>
      <c r="AR2534"/>
      <c r="AS2534"/>
      <c r="AT2534"/>
      <c r="AU2534"/>
      <c r="AV2534"/>
      <c r="AW2534"/>
      <c r="AX2534" t="inlineStr">
        <is>
          <t>Mortality</t>
        </is>
      </c>
      <c r="AY2534" t="inlineStr">
        <is>
          <t>Mortality</t>
        </is>
      </c>
      <c r="AZ2534" t="inlineStr">
        <is>
          <t>LC50</t>
        </is>
      </c>
      <c r="BA2534"/>
      <c r="BB2534" t="n">
        <v>4.0</v>
      </c>
      <c r="BC2534"/>
      <c r="BD2534"/>
      <c r="BE2534"/>
      <c r="BF2534"/>
      <c r="BG2534" t="inlineStr">
        <is>
          <t>Day(s)</t>
        </is>
      </c>
      <c r="BH2534"/>
      <c r="BI2534" t="inlineStr">
        <is>
          <t>DTXSID7022209</t>
        </is>
      </c>
      <c r="BJ2534"/>
      <c r="BK2534"/>
      <c r="BL2534" t="inlineStr">
        <is>
          <t>Acute</t>
        </is>
      </c>
      <c r="BM2534"/>
      <c r="BN2534"/>
      <c r="BO2534"/>
      <c r="BP2534"/>
      <c r="BQ2534"/>
      <c r="BR2534"/>
      <c r="BS2534"/>
      <c r="BT2534" t="inlineStr">
        <is>
          <t>--</t>
        </is>
      </c>
      <c r="BU2534"/>
      <c r="BV2534"/>
      <c r="BW2534"/>
      <c r="BX2534"/>
      <c r="BY2534"/>
      <c r="BZ2534"/>
      <c r="CA2534"/>
      <c r="CB2534"/>
      <c r="CC2534"/>
      <c r="CD2534"/>
      <c r="CE2534"/>
      <c r="CF2534"/>
      <c r="CG2534"/>
      <c r="CH2534"/>
      <c r="CI2534"/>
      <c r="CJ2534" t="inlineStr">
        <is>
          <t xml:space="preserve">SOURCE/FROM US EPA ENVIRONMENTAL RESEARCH LABORATORY-DULUTH AND THE UNIVERSITY OF WISCONSIN-SUPERIOR CAMPUS//MEDIA/LAKE SUPERIOR WATER OR DECHLORINATED WATER//   </t>
        </is>
      </c>
      <c r="CK2534" t="inlineStr">
        <is>
          <t>Geiger,D.L., S.H. Poirier, L.T. Brooke, and D.J. Call</t>
        </is>
      </c>
      <c r="CL2534" t="n">
        <v>12858.0</v>
      </c>
      <c r="CM2534" t="inlineStr">
        <is>
          <t>Acute Toxicities of Organic Chemicals to Fathead Minnows (Pimephales promelas) Volume III</t>
        </is>
      </c>
      <c r="CN2534" t="inlineStr">
        <is>
          <t>Center for Lake Superior Environmental Studies, University of Wisconsin, Superior, WI:328 p.</t>
        </is>
      </c>
      <c r="CO2534" t="n">
        <v>1986.0</v>
      </c>
      <c r="CP2534" t="inlineStr">
        <is>
          <t>Geiger,D.L., S.H. Poirier, L.T. Brooke, and D.J. Call (1986). Acute Toxicities of Organic Chemicals to Fathead Minnows (Pimephales promelas) Volume III. Center for Lake Superior Environmental Studies, University of Wisconsin, Superior, WI, 328 p. ECOREF#:12858</t>
        </is>
      </c>
    </row>
    <row r="2535">
      <c r="A2535" t="n">
        <v>3567257.0</v>
      </c>
      <c r="B2535" t="inlineStr">
        <is>
          <t>5-Chloro-2-[4-chloro-2-[[[(3,4-dichlorophenyl)amino]carbonyl]amino]phenoxy]benzenesulfonic acid, Monosodium salt</t>
        </is>
      </c>
      <c r="C2535"/>
      <c r="D2535" t="inlineStr">
        <is>
          <t>Not reported</t>
        </is>
      </c>
      <c r="E2535" t="inlineStr">
        <is>
          <t>Not coded</t>
        </is>
      </c>
      <c r="F2535"/>
      <c r="G2535" t="n">
        <v>83.4</v>
      </c>
      <c r="H2535"/>
      <c r="I2535"/>
      <c r="J2535"/>
      <c r="K2535"/>
      <c r="L2535" t="inlineStr">
        <is>
          <t>Pimephales promelas</t>
        </is>
      </c>
      <c r="M2535" t="inlineStr">
        <is>
          <t>Fathead Minnow</t>
        </is>
      </c>
      <c r="N2535"/>
      <c r="O2535"/>
      <c r="P2535"/>
      <c r="Q2535"/>
      <c r="R2535"/>
      <c r="S2535"/>
      <c r="T2535"/>
      <c r="U2535"/>
      <c r="V2535" t="inlineStr">
        <is>
          <t>Static</t>
        </is>
      </c>
      <c r="W2535" t="inlineStr">
        <is>
          <t>Fresh water</t>
        </is>
      </c>
      <c r="X2535" t="inlineStr">
        <is>
          <t>Lab</t>
        </is>
      </c>
      <c r="Y2535"/>
      <c r="Z2535" t="inlineStr">
        <is>
          <t>Active ingredient</t>
        </is>
      </c>
      <c r="AA2535"/>
      <c r="AB2535" t="n">
        <v>6.1</v>
      </c>
      <c r="AC2535"/>
      <c r="AD2535" t="n">
        <v>4.5</v>
      </c>
      <c r="AE2535"/>
      <c r="AF2535" t="n">
        <v>8.2</v>
      </c>
      <c r="AG2535" t="inlineStr">
        <is>
          <t>AI mg/L</t>
        </is>
      </c>
      <c r="AH2535"/>
      <c r="AI2535"/>
      <c r="AJ2535"/>
      <c r="AK2535"/>
      <c r="AL2535"/>
      <c r="AM2535"/>
      <c r="AN2535"/>
      <c r="AO2535"/>
      <c r="AP2535"/>
      <c r="AQ2535"/>
      <c r="AR2535"/>
      <c r="AS2535"/>
      <c r="AT2535"/>
      <c r="AU2535"/>
      <c r="AV2535"/>
      <c r="AW2535"/>
      <c r="AX2535" t="inlineStr">
        <is>
          <t>Mortality</t>
        </is>
      </c>
      <c r="AY2535" t="inlineStr">
        <is>
          <t>Mortality</t>
        </is>
      </c>
      <c r="AZ2535" t="inlineStr">
        <is>
          <t>LC50</t>
        </is>
      </c>
      <c r="BA2535"/>
      <c r="BB2535" t="n">
        <v>4.0</v>
      </c>
      <c r="BC2535"/>
      <c r="BD2535"/>
      <c r="BE2535"/>
      <c r="BF2535"/>
      <c r="BG2535" t="inlineStr">
        <is>
          <t>Day(s)</t>
        </is>
      </c>
      <c r="BH2535" t="inlineStr">
        <is>
          <t>Pure</t>
        </is>
      </c>
      <c r="BI2535" t="inlineStr">
        <is>
          <t>DTXSID6034899</t>
        </is>
      </c>
      <c r="BJ2535"/>
      <c r="BK2535"/>
      <c r="BL2535"/>
      <c r="BM2535"/>
      <c r="BN2535"/>
      <c r="BO2535"/>
      <c r="BP2535"/>
      <c r="BQ2535"/>
      <c r="BR2535"/>
      <c r="BS2535"/>
      <c r="BT2535" t="inlineStr">
        <is>
          <t>--</t>
        </is>
      </c>
      <c r="BU2535"/>
      <c r="BV2535"/>
      <c r="BW2535"/>
      <c r="BX2535"/>
      <c r="BY2535"/>
      <c r="BZ2535"/>
      <c r="CA2535"/>
      <c r="CB2535"/>
      <c r="CC2535"/>
      <c r="CD2535"/>
      <c r="CE2535"/>
      <c r="CF2535"/>
      <c r="CG2535"/>
      <c r="CH2535"/>
      <c r="CI2535"/>
      <c r="CJ2535"/>
      <c r="CK2535" t="inlineStr">
        <is>
          <t>Mayer,F.L.,Jr., and M.R. Ellersieck</t>
        </is>
      </c>
      <c r="CL2535" t="n">
        <v>6797.0</v>
      </c>
      <c r="CM2535" t="inlineStr">
        <is>
          <t>Manual of Acute Toxicity: Interpretation and Data Base for 410 Chemicals and 66 Species of Freshwater Animals</t>
        </is>
      </c>
      <c r="CN2535" t="inlineStr">
        <is>
          <t>USDI Fish and Wildlife Service, Publication No.160, Washington, DC:505 p.</t>
        </is>
      </c>
      <c r="CO2535" t="n">
        <v>1986.0</v>
      </c>
      <c r="CP2535" t="inlineStr">
        <is>
          <t>Mayer,F.L.,Jr., and M.R. Ellersieck (1986). Manual of Acute Toxicity: Interpretation and Data Base for 410 Chemicals and 66 Species of Freshwater Animals. USDI Fish and Wildlife Service, Publication No.160, Washington, DC, 505 p. ECOREF#:6797</t>
        </is>
      </c>
    </row>
    <row r="2536">
      <c r="A2536" t="n">
        <v>3648202.0</v>
      </c>
      <c r="B2536" t="inlineStr">
        <is>
          <t>1,2-Benzenedicarboxylic acid, 1,2-diundecyl ester</t>
        </is>
      </c>
      <c r="C2536"/>
      <c r="D2536" t="inlineStr">
        <is>
          <t>Measured</t>
        </is>
      </c>
      <c r="E2536" t="inlineStr">
        <is>
          <t>United States Environmental Protection Agency</t>
        </is>
      </c>
      <c r="F2536" t="inlineStr">
        <is>
          <t>&gt;=</t>
        </is>
      </c>
      <c r="G2536" t="n">
        <v>95.0</v>
      </c>
      <c r="H2536"/>
      <c r="I2536"/>
      <c r="J2536"/>
      <c r="K2536"/>
      <c r="L2536" t="inlineStr">
        <is>
          <t>Pimephales promelas</t>
        </is>
      </c>
      <c r="M2536" t="inlineStr">
        <is>
          <t>Fathead Minnow</t>
        </is>
      </c>
      <c r="N2536" t="inlineStr">
        <is>
          <t>Juvenile</t>
        </is>
      </c>
      <c r="O2536"/>
      <c r="P2536"/>
      <c r="Q2536"/>
      <c r="R2536"/>
      <c r="S2536"/>
      <c r="T2536"/>
      <c r="U2536"/>
      <c r="V2536" t="inlineStr">
        <is>
          <t>Flow-through</t>
        </is>
      </c>
      <c r="W2536" t="inlineStr">
        <is>
          <t>Fresh water</t>
        </is>
      </c>
      <c r="X2536" t="inlineStr">
        <is>
          <t>Lab</t>
        </is>
      </c>
      <c r="Y2536" t="inlineStr">
        <is>
          <t>1-6</t>
        </is>
      </c>
      <c r="Z2536" t="inlineStr">
        <is>
          <t>Active ingredient</t>
        </is>
      </c>
      <c r="AA2536" t="inlineStr">
        <is>
          <t>&gt;</t>
        </is>
      </c>
      <c r="AB2536" t="n">
        <v>1.3</v>
      </c>
      <c r="AC2536"/>
      <c r="AD2536"/>
      <c r="AE2536"/>
      <c r="AF2536"/>
      <c r="AG2536" t="inlineStr">
        <is>
          <t>AI mg/L</t>
        </is>
      </c>
      <c r="AH2536"/>
      <c r="AI2536"/>
      <c r="AJ2536"/>
      <c r="AK2536"/>
      <c r="AL2536"/>
      <c r="AM2536"/>
      <c r="AN2536"/>
      <c r="AO2536"/>
      <c r="AP2536"/>
      <c r="AQ2536"/>
      <c r="AR2536"/>
      <c r="AS2536"/>
      <c r="AT2536"/>
      <c r="AU2536"/>
      <c r="AV2536"/>
      <c r="AW2536"/>
      <c r="AX2536" t="inlineStr">
        <is>
          <t>Mortality</t>
        </is>
      </c>
      <c r="AY2536" t="inlineStr">
        <is>
          <t>Mortality</t>
        </is>
      </c>
      <c r="AZ2536" t="inlineStr">
        <is>
          <t>LC50</t>
        </is>
      </c>
      <c r="BA2536"/>
      <c r="BB2536" t="n">
        <v>4.0</v>
      </c>
      <c r="BC2536"/>
      <c r="BD2536"/>
      <c r="BE2536"/>
      <c r="BF2536"/>
      <c r="BG2536" t="inlineStr">
        <is>
          <t>Day(s)</t>
        </is>
      </c>
      <c r="BH2536" t="inlineStr">
        <is>
          <t>Liquid</t>
        </is>
      </c>
      <c r="BI2536" t="inlineStr">
        <is>
          <t>DTXSID7025215</t>
        </is>
      </c>
      <c r="BJ2536" t="inlineStr">
        <is>
          <t>10.1002/etc.5620140916</t>
        </is>
      </c>
      <c r="BK2536"/>
      <c r="BL2536" t="inlineStr">
        <is>
          <t>Acute</t>
        </is>
      </c>
      <c r="BM2536"/>
      <c r="BN2536"/>
      <c r="BO2536"/>
      <c r="BP2536"/>
      <c r="BQ2536"/>
      <c r="BR2536"/>
      <c r="BS2536"/>
      <c r="BT2536" t="inlineStr">
        <is>
          <t>--</t>
        </is>
      </c>
      <c r="BU2536"/>
      <c r="BV2536"/>
      <c r="BW2536"/>
      <c r="BX2536"/>
      <c r="BY2536"/>
      <c r="BZ2536"/>
      <c r="CA2536"/>
      <c r="CB2536"/>
      <c r="CC2536"/>
      <c r="CD2536"/>
      <c r="CE2536"/>
      <c r="CF2536"/>
      <c r="CG2536"/>
      <c r="CH2536"/>
      <c r="CI2536"/>
      <c r="CJ2536" t="inlineStr">
        <is>
          <t xml:space="preserve">SOURCE/NR//TMETH/METHODS FOR ACUTE TOXICITY TESTS WITH FISH, MACROINVERTEBRATES, AND AMPHIBIANS. EPA-660/3-75-009, 1975//MEDIA/NR//   </t>
        </is>
      </c>
      <c r="CK2536" t="inlineStr">
        <is>
          <t>Adams,W.J., G.R. Biddinger, K.A. Robillard, and J.W. Gorsuch</t>
        </is>
      </c>
      <c r="CL2536" t="n">
        <v>15040.0</v>
      </c>
      <c r="CM2536" t="inlineStr">
        <is>
          <t>A Summary of the Acute Toxicity of 14 Phthalate Esters to Representative Aquatic Organisms</t>
        </is>
      </c>
      <c r="CN2536" t="inlineStr">
        <is>
          <t>Environ. Toxicol. Chem.14(9): 1569-1574</t>
        </is>
      </c>
      <c r="CO2536" t="n">
        <v>1995.0</v>
      </c>
      <c r="CP2536" t="inlineStr">
        <is>
          <t>Adams,W.J., G.R. Biddinger, K.A. Robillard, and J.W. Gorsuch (1995). A Summary of the Acute Toxicity of 14 Phthalate Esters to Representative Aquatic Organisms. Environ. Toxicol. Chem., 14, (9), 1569-1574. doi:10.1002/etc.5620140916. ECOREF#:15040</t>
        </is>
      </c>
    </row>
    <row r="2537">
      <c r="A2537" t="n">
        <v>3648202.0</v>
      </c>
      <c r="B2537" t="inlineStr">
        <is>
          <t>1,2-Benzenedicarboxylic acid, 1,2-diundecyl ester</t>
        </is>
      </c>
      <c r="C2537"/>
      <c r="D2537" t="inlineStr">
        <is>
          <t>Measured</t>
        </is>
      </c>
      <c r="E2537" t="inlineStr">
        <is>
          <t>Other Method</t>
        </is>
      </c>
      <c r="F2537"/>
      <c r="G2537"/>
      <c r="H2537"/>
      <c r="I2537"/>
      <c r="J2537"/>
      <c r="K2537"/>
      <c r="L2537" t="inlineStr">
        <is>
          <t>Pimephales promelas</t>
        </is>
      </c>
      <c r="M2537" t="inlineStr">
        <is>
          <t>Fathead Minnow</t>
        </is>
      </c>
      <c r="N2537"/>
      <c r="O2537"/>
      <c r="P2537"/>
      <c r="Q2537"/>
      <c r="R2537"/>
      <c r="S2537"/>
      <c r="T2537"/>
      <c r="U2537"/>
      <c r="V2537" t="inlineStr">
        <is>
          <t>Static</t>
        </is>
      </c>
      <c r="W2537" t="inlineStr">
        <is>
          <t>Fresh water</t>
        </is>
      </c>
      <c r="X2537" t="inlineStr">
        <is>
          <t>Lab</t>
        </is>
      </c>
      <c r="Y2537" t="n">
        <v>2.0</v>
      </c>
      <c r="Z2537" t="inlineStr">
        <is>
          <t>Active ingredient</t>
        </is>
      </c>
      <c r="AA2537" t="inlineStr">
        <is>
          <t>&gt;</t>
        </is>
      </c>
      <c r="AB2537" t="n">
        <v>0.96</v>
      </c>
      <c r="AC2537"/>
      <c r="AD2537"/>
      <c r="AE2537"/>
      <c r="AF2537"/>
      <c r="AG2537" t="inlineStr">
        <is>
          <t>AI mg/L</t>
        </is>
      </c>
      <c r="AH2537"/>
      <c r="AI2537"/>
      <c r="AJ2537"/>
      <c r="AK2537"/>
      <c r="AL2537"/>
      <c r="AM2537"/>
      <c r="AN2537"/>
      <c r="AO2537"/>
      <c r="AP2537"/>
      <c r="AQ2537"/>
      <c r="AR2537"/>
      <c r="AS2537"/>
      <c r="AT2537"/>
      <c r="AU2537"/>
      <c r="AV2537"/>
      <c r="AW2537"/>
      <c r="AX2537" t="inlineStr">
        <is>
          <t>Mortality</t>
        </is>
      </c>
      <c r="AY2537" t="inlineStr">
        <is>
          <t>Mortality</t>
        </is>
      </c>
      <c r="AZ2537" t="inlineStr">
        <is>
          <t>LC50</t>
        </is>
      </c>
      <c r="BA2537"/>
      <c r="BB2537" t="n">
        <v>4.0</v>
      </c>
      <c r="BC2537"/>
      <c r="BD2537"/>
      <c r="BE2537"/>
      <c r="BF2537"/>
      <c r="BG2537" t="inlineStr">
        <is>
          <t>Day(s)</t>
        </is>
      </c>
      <c r="BH2537" t="inlineStr">
        <is>
          <t>Liquid</t>
        </is>
      </c>
      <c r="BI2537" t="inlineStr">
        <is>
          <t>DTXSID7025215</t>
        </is>
      </c>
      <c r="BJ2537"/>
      <c r="BK2537"/>
      <c r="BL2537" t="inlineStr">
        <is>
          <t>Acute</t>
        </is>
      </c>
      <c r="BM2537"/>
      <c r="BN2537"/>
      <c r="BO2537"/>
      <c r="BP2537"/>
      <c r="BQ2537"/>
      <c r="BR2537"/>
      <c r="BS2537"/>
      <c r="BT2537" t="inlineStr">
        <is>
          <t>--</t>
        </is>
      </c>
      <c r="BU2537"/>
      <c r="BV2537"/>
      <c r="BW2537"/>
      <c r="BX2537"/>
      <c r="BY2537"/>
      <c r="BZ2537"/>
      <c r="CA2537"/>
      <c r="CB2537"/>
      <c r="CC2537"/>
      <c r="CD2537"/>
      <c r="CE2537"/>
      <c r="CF2537"/>
      <c r="CG2537"/>
      <c r="CH2537"/>
      <c r="CI2537" t="inlineStr">
        <is>
          <t xml:space="preserve">CONC1/ONLY CONC TESTED// </t>
        </is>
      </c>
      <c r="CJ2537" t="inlineStr">
        <is>
          <t xml:space="preserve">SOURCE/OBTAINED FROM CULTURES MAINTAINED AT EG AND G, BIONOMICS, WAREHAM, MASSACHUSETTS//TMETH/EG AND G, BIONOMICS PROTOCOL FOR FRESHWATER STATIC ACUTE TOXICITY TESTS WITH FISH 1982 AND AMENDMENT EGG/CMA-003//MEDIA/SOFT WATER RECONSTITUTED FROM DEIONIZED WATER ACCORDING TO RECOMMENDED PROCEDURES//  CONC1/ONLY CONC TESTED// </t>
        </is>
      </c>
      <c r="CK2537" t="inlineStr">
        <is>
          <t>E.G. and G. Bionomics</t>
        </is>
      </c>
      <c r="CL2537" t="n">
        <v>180336.0</v>
      </c>
      <c r="CM2537" t="inlineStr">
        <is>
          <t>Acute Toxicity of Fourteen Phthalate Esters to Fathead Minnows</t>
        </is>
      </c>
      <c r="CN2537" t="inlineStr">
        <is>
          <t>Final Report BW-83-3-1374, EPA/OTS 40-8326129:42 p.</t>
        </is>
      </c>
      <c r="CO2537" t="n">
        <v>1983.0</v>
      </c>
      <c r="CP2537" t="inlineStr">
        <is>
          <t>E.G. and G. Bionomics (1983). Acute Toxicity of Fourteen Phthalate Esters to Fathead Minnows. Final Report BW-83-3-1374, EPA/OTS 40-8326129, 42 p. ECOREF#:180336</t>
        </is>
      </c>
    </row>
    <row r="2538">
      <c r="A2538" t="n">
        <v>3648202.0</v>
      </c>
      <c r="B2538" t="inlineStr">
        <is>
          <t>1,2-Benzenedicarboxylic acid, 1,2-diundecyl ester</t>
        </is>
      </c>
      <c r="C2538"/>
      <c r="D2538" t="inlineStr">
        <is>
          <t>Measured</t>
        </is>
      </c>
      <c r="E2538" t="inlineStr">
        <is>
          <t>United States Environmental Protection Agency</t>
        </is>
      </c>
      <c r="F2538" t="inlineStr">
        <is>
          <t>&gt;=</t>
        </is>
      </c>
      <c r="G2538" t="n">
        <v>95.0</v>
      </c>
      <c r="H2538"/>
      <c r="I2538"/>
      <c r="J2538"/>
      <c r="K2538"/>
      <c r="L2538" t="inlineStr">
        <is>
          <t>Pimephales promelas</t>
        </is>
      </c>
      <c r="M2538" t="inlineStr">
        <is>
          <t>Fathead Minnow</t>
        </is>
      </c>
      <c r="N2538" t="inlineStr">
        <is>
          <t>Juvenile</t>
        </is>
      </c>
      <c r="O2538"/>
      <c r="P2538"/>
      <c r="Q2538"/>
      <c r="R2538"/>
      <c r="S2538"/>
      <c r="T2538"/>
      <c r="U2538"/>
      <c r="V2538" t="inlineStr">
        <is>
          <t>Static</t>
        </is>
      </c>
      <c r="W2538" t="inlineStr">
        <is>
          <t>Fresh water</t>
        </is>
      </c>
      <c r="X2538" t="inlineStr">
        <is>
          <t>Lab</t>
        </is>
      </c>
      <c r="Y2538" t="inlineStr">
        <is>
          <t>1-6</t>
        </is>
      </c>
      <c r="Z2538" t="inlineStr">
        <is>
          <t>Active ingredient</t>
        </is>
      </c>
      <c r="AA2538" t="inlineStr">
        <is>
          <t>&gt;</t>
        </is>
      </c>
      <c r="AB2538" t="n">
        <v>0.74</v>
      </c>
      <c r="AC2538"/>
      <c r="AD2538"/>
      <c r="AE2538"/>
      <c r="AF2538"/>
      <c r="AG2538" t="inlineStr">
        <is>
          <t>AI mg/L</t>
        </is>
      </c>
      <c r="AH2538"/>
      <c r="AI2538"/>
      <c r="AJ2538"/>
      <c r="AK2538"/>
      <c r="AL2538"/>
      <c r="AM2538"/>
      <c r="AN2538"/>
      <c r="AO2538"/>
      <c r="AP2538"/>
      <c r="AQ2538"/>
      <c r="AR2538"/>
      <c r="AS2538"/>
      <c r="AT2538"/>
      <c r="AU2538"/>
      <c r="AV2538"/>
      <c r="AW2538"/>
      <c r="AX2538" t="inlineStr">
        <is>
          <t>Mortality</t>
        </is>
      </c>
      <c r="AY2538" t="inlineStr">
        <is>
          <t>Mortality</t>
        </is>
      </c>
      <c r="AZ2538" t="inlineStr">
        <is>
          <t>LC50</t>
        </is>
      </c>
      <c r="BA2538"/>
      <c r="BB2538" t="n">
        <v>4.0</v>
      </c>
      <c r="BC2538"/>
      <c r="BD2538"/>
      <c r="BE2538"/>
      <c r="BF2538"/>
      <c r="BG2538" t="inlineStr">
        <is>
          <t>Day(s)</t>
        </is>
      </c>
      <c r="BH2538" t="inlineStr">
        <is>
          <t>Liquid</t>
        </is>
      </c>
      <c r="BI2538" t="inlineStr">
        <is>
          <t>DTXSID7025215</t>
        </is>
      </c>
      <c r="BJ2538" t="inlineStr">
        <is>
          <t>10.1002/etc.5620140916</t>
        </is>
      </c>
      <c r="BK2538"/>
      <c r="BL2538" t="inlineStr">
        <is>
          <t>Acute</t>
        </is>
      </c>
      <c r="BM2538"/>
      <c r="BN2538"/>
      <c r="BO2538"/>
      <c r="BP2538"/>
      <c r="BQ2538"/>
      <c r="BR2538"/>
      <c r="BS2538"/>
      <c r="BT2538" t="inlineStr">
        <is>
          <t>--</t>
        </is>
      </c>
      <c r="BU2538"/>
      <c r="BV2538"/>
      <c r="BW2538"/>
      <c r="BX2538"/>
      <c r="BY2538"/>
      <c r="BZ2538"/>
      <c r="CA2538"/>
      <c r="CB2538"/>
      <c r="CC2538"/>
      <c r="CD2538"/>
      <c r="CE2538"/>
      <c r="CF2538"/>
      <c r="CG2538"/>
      <c r="CH2538"/>
      <c r="CI2538"/>
      <c r="CJ2538" t="inlineStr">
        <is>
          <t xml:space="preserve">SOURCE/NR//TMETH/METHODS FOR ACUTE TOXICITY TESTS WITH FISH, MACROINVERTEBRATES, AND AMPHIBIANS. EPA-660/3-75-009, 1975//MEDIA/NR//   </t>
        </is>
      </c>
      <c r="CK2538" t="inlineStr">
        <is>
          <t>Adams,W.J., G.R. Biddinger, K.A. Robillard, and J.W. Gorsuch</t>
        </is>
      </c>
      <c r="CL2538" t="n">
        <v>15040.0</v>
      </c>
      <c r="CM2538" t="inlineStr">
        <is>
          <t>A Summary of the Acute Toxicity of 14 Phthalate Esters to Representative Aquatic Organisms</t>
        </is>
      </c>
      <c r="CN2538" t="inlineStr">
        <is>
          <t>Environ. Toxicol. Chem.14(9): 1569-1574</t>
        </is>
      </c>
      <c r="CO2538" t="n">
        <v>1995.0</v>
      </c>
      <c r="CP2538" t="inlineStr">
        <is>
          <t>Adams,W.J., G.R. Biddinger, K.A. Robillard, and J.W. Gorsuch (1995). A Summary of the Acute Toxicity of 14 Phthalate Esters to Representative Aquatic Organisms. Environ. Toxicol. Chem., 14, (9), 1569-1574. doi:10.1002/etc.5620140916. ECOREF#:15040</t>
        </is>
      </c>
    </row>
    <row r="2539">
      <c r="A2539" t="n">
        <v>3663249.0</v>
      </c>
      <c r="B2539" t="inlineStr">
        <is>
          <t>6-Butyl-1H-benzotriazole</t>
        </is>
      </c>
      <c r="C2539"/>
      <c r="D2539" t="inlineStr">
        <is>
          <t>Measured</t>
        </is>
      </c>
      <c r="E2539" t="inlineStr">
        <is>
          <t>United States Environmental Protection Agency</t>
        </is>
      </c>
      <c r="F2539"/>
      <c r="G2539"/>
      <c r="H2539"/>
      <c r="I2539"/>
      <c r="J2539"/>
      <c r="K2539"/>
      <c r="L2539" t="inlineStr">
        <is>
          <t>Pimephales promelas</t>
        </is>
      </c>
      <c r="M2539" t="inlineStr">
        <is>
          <t>Fathead Minnow</t>
        </is>
      </c>
      <c r="N2539"/>
      <c r="O2539"/>
      <c r="P2539"/>
      <c r="Q2539"/>
      <c r="R2539" t="n">
        <v>5.0</v>
      </c>
      <c r="S2539"/>
      <c r="T2539" t="n">
        <v>7.0</v>
      </c>
      <c r="U2539" t="inlineStr">
        <is>
          <t>Day(s)</t>
        </is>
      </c>
      <c r="V2539" t="inlineStr">
        <is>
          <t>Renewal</t>
        </is>
      </c>
      <c r="W2539" t="inlineStr">
        <is>
          <t>Fresh water</t>
        </is>
      </c>
      <c r="X2539" t="inlineStr">
        <is>
          <t>Lab</t>
        </is>
      </c>
      <c r="Y2539"/>
      <c r="Z2539" t="inlineStr">
        <is>
          <t>Active ingredient</t>
        </is>
      </c>
      <c r="AA2539"/>
      <c r="AB2539" t="n">
        <v>3.3</v>
      </c>
      <c r="AC2539"/>
      <c r="AD2539" t="n">
        <v>2.4</v>
      </c>
      <c r="AE2539"/>
      <c r="AF2539" t="n">
        <v>4.8</v>
      </c>
      <c r="AG2539" t="inlineStr">
        <is>
          <t>AI mg/L</t>
        </is>
      </c>
      <c r="AH2539"/>
      <c r="AI2539"/>
      <c r="AJ2539"/>
      <c r="AK2539"/>
      <c r="AL2539"/>
      <c r="AM2539"/>
      <c r="AN2539"/>
      <c r="AO2539"/>
      <c r="AP2539"/>
      <c r="AQ2539"/>
      <c r="AR2539"/>
      <c r="AS2539"/>
      <c r="AT2539"/>
      <c r="AU2539"/>
      <c r="AV2539"/>
      <c r="AW2539"/>
      <c r="AX2539" t="inlineStr">
        <is>
          <t>Mortality</t>
        </is>
      </c>
      <c r="AY2539" t="inlineStr">
        <is>
          <t>Mortality</t>
        </is>
      </c>
      <c r="AZ2539" t="inlineStr">
        <is>
          <t>LC50</t>
        </is>
      </c>
      <c r="BA2539"/>
      <c r="BB2539" t="n">
        <v>4.0</v>
      </c>
      <c r="BC2539"/>
      <c r="BD2539"/>
      <c r="BE2539"/>
      <c r="BF2539"/>
      <c r="BG2539" t="inlineStr">
        <is>
          <t>Day(s)</t>
        </is>
      </c>
      <c r="BH2539"/>
      <c r="BI2539" t="inlineStr">
        <is>
          <t>DTXSID50893146</t>
        </is>
      </c>
      <c r="BJ2539" t="inlineStr">
        <is>
          <t>10.1016/S0043-1354(00)00268-2</t>
        </is>
      </c>
      <c r="BK2539"/>
      <c r="BL2539" t="inlineStr">
        <is>
          <t>Acute</t>
        </is>
      </c>
      <c r="BM2539"/>
      <c r="BN2539"/>
      <c r="BO2539"/>
      <c r="BP2539"/>
      <c r="BQ2539"/>
      <c r="BR2539"/>
      <c r="BS2539"/>
      <c r="BT2539" t="inlineStr">
        <is>
          <t>--</t>
        </is>
      </c>
      <c r="BU2539"/>
      <c r="BV2539"/>
      <c r="BW2539"/>
      <c r="BX2539"/>
      <c r="BY2539"/>
      <c r="BZ2539"/>
      <c r="CA2539"/>
      <c r="CB2539"/>
      <c r="CC2539"/>
      <c r="CD2539"/>
      <c r="CE2539"/>
      <c r="CF2539"/>
      <c r="CG2539"/>
      <c r="CH2539"/>
      <c r="CI2539"/>
      <c r="CJ2539" t="inlineStr">
        <is>
          <t xml:space="preserve">SOURCE/IN HOUSE CULTURES AT ENSR'S FORT COLLINS ENVIRONMENTAL TOXICOLOGY LAB, CO, USA//TMETH/EPA/600/4-90/027F//MEDIA/LAB PREPARED USEPA MODERATELY HARD WATER//   </t>
        </is>
      </c>
      <c r="CK2539" t="inlineStr">
        <is>
          <t>Pillard,D.A., J.S. Cornell, D.L. DuFresne, and M.T. Hernandez</t>
        </is>
      </c>
      <c r="CL2539" t="n">
        <v>60072.0</v>
      </c>
      <c r="CM2539" t="inlineStr">
        <is>
          <t>Toxicity of Benzotriazole and Benzotriazole Derivatives to Three Aquatic Species</t>
        </is>
      </c>
      <c r="CN2539" t="inlineStr">
        <is>
          <t>Water Res.35(2): 557-560</t>
        </is>
      </c>
      <c r="CO2539" t="n">
        <v>2001.0</v>
      </c>
      <c r="CP2539" t="inlineStr">
        <is>
          <t>Pillard,D.A., J.S. Cornell, D.L. DuFresne, and M.T. Hernandez (2001). Toxicity of Benzotriazole and Benzotriazole Derivatives to Three Aquatic Species. Water Res., 35, (2), 557-560. doi:10.1016/S0043-1354(00)00268-2. ECOREF#:60072</t>
        </is>
      </c>
    </row>
    <row r="2540">
      <c r="A2540" t="n">
        <v>3687136.0</v>
      </c>
      <c r="B2540" t="inlineStr">
        <is>
          <t>SD-7727</t>
        </is>
      </c>
      <c r="C2540"/>
      <c r="D2540" t="inlineStr">
        <is>
          <t>Not reported</t>
        </is>
      </c>
      <c r="E2540" t="inlineStr">
        <is>
          <t>Not coded</t>
        </is>
      </c>
      <c r="F2540"/>
      <c r="G2540" t="n">
        <v>25.0</v>
      </c>
      <c r="H2540"/>
      <c r="I2540"/>
      <c r="J2540"/>
      <c r="K2540"/>
      <c r="L2540" t="inlineStr">
        <is>
          <t>Pimephales promelas</t>
        </is>
      </c>
      <c r="M2540" t="inlineStr">
        <is>
          <t>Fathead Minnow</t>
        </is>
      </c>
      <c r="N2540"/>
      <c r="O2540"/>
      <c r="P2540"/>
      <c r="Q2540"/>
      <c r="R2540"/>
      <c r="S2540"/>
      <c r="T2540"/>
      <c r="U2540"/>
      <c r="V2540" t="inlineStr">
        <is>
          <t>Static</t>
        </is>
      </c>
      <c r="W2540" t="inlineStr">
        <is>
          <t>Fresh water</t>
        </is>
      </c>
      <c r="X2540" t="inlineStr">
        <is>
          <t>Lab</t>
        </is>
      </c>
      <c r="Y2540"/>
      <c r="Z2540" t="inlineStr">
        <is>
          <t>Active ingredient</t>
        </is>
      </c>
      <c r="AA2540"/>
      <c r="AB2540" t="n">
        <v>4.4</v>
      </c>
      <c r="AC2540"/>
      <c r="AD2540" t="n">
        <v>4.13</v>
      </c>
      <c r="AE2540"/>
      <c r="AF2540" t="n">
        <v>4.68</v>
      </c>
      <c r="AG2540" t="inlineStr">
        <is>
          <t>AI mg/L</t>
        </is>
      </c>
      <c r="AH2540"/>
      <c r="AI2540"/>
      <c r="AJ2540"/>
      <c r="AK2540"/>
      <c r="AL2540"/>
      <c r="AM2540"/>
      <c r="AN2540"/>
      <c r="AO2540"/>
      <c r="AP2540"/>
      <c r="AQ2540"/>
      <c r="AR2540"/>
      <c r="AS2540"/>
      <c r="AT2540"/>
      <c r="AU2540"/>
      <c r="AV2540"/>
      <c r="AW2540"/>
      <c r="AX2540" t="inlineStr">
        <is>
          <t>Mortality</t>
        </is>
      </c>
      <c r="AY2540" t="inlineStr">
        <is>
          <t>Mortality</t>
        </is>
      </c>
      <c r="AZ2540" t="inlineStr">
        <is>
          <t>LC50</t>
        </is>
      </c>
      <c r="BA2540"/>
      <c r="BB2540" t="n">
        <v>4.0</v>
      </c>
      <c r="BC2540"/>
      <c r="BD2540"/>
      <c r="BE2540"/>
      <c r="BF2540"/>
      <c r="BG2540" t="inlineStr">
        <is>
          <t>Day(s)</t>
        </is>
      </c>
      <c r="BH2540" t="inlineStr">
        <is>
          <t>Emulsifiable concentrate</t>
        </is>
      </c>
      <c r="BI2540" t="inlineStr">
        <is>
          <t>DTXSID20190351</t>
        </is>
      </c>
      <c r="BJ2540"/>
      <c r="BK2540"/>
      <c r="BL2540"/>
      <c r="BM2540"/>
      <c r="BN2540"/>
      <c r="BO2540"/>
      <c r="BP2540"/>
      <c r="BQ2540"/>
      <c r="BR2540"/>
      <c r="BS2540"/>
      <c r="BT2540" t="inlineStr">
        <is>
          <t>--</t>
        </is>
      </c>
      <c r="BU2540"/>
      <c r="BV2540"/>
      <c r="BW2540"/>
      <c r="BX2540"/>
      <c r="BY2540"/>
      <c r="BZ2540"/>
      <c r="CA2540"/>
      <c r="CB2540"/>
      <c r="CC2540"/>
      <c r="CD2540"/>
      <c r="CE2540"/>
      <c r="CF2540"/>
      <c r="CG2540"/>
      <c r="CH2540"/>
      <c r="CI2540"/>
      <c r="CJ2540"/>
      <c r="CK2540" t="inlineStr">
        <is>
          <t>Mayer,F.L.,Jr., and M.R. Ellersieck</t>
        </is>
      </c>
      <c r="CL2540" t="n">
        <v>6797.0</v>
      </c>
      <c r="CM2540" t="inlineStr">
        <is>
          <t>Manual of Acute Toxicity: Interpretation and Data Base for 410 Chemicals and 66 Species of Freshwater Animals</t>
        </is>
      </c>
      <c r="CN2540" t="inlineStr">
        <is>
          <t>USDI Fish and Wildlife Service, Publication No.160, Washington, DC:505 p.</t>
        </is>
      </c>
      <c r="CO2540" t="n">
        <v>1986.0</v>
      </c>
      <c r="CP2540" t="inlineStr">
        <is>
          <t>Mayer,F.L.,Jr., and M.R. Ellersieck (1986). Manual of Acute Toxicity: Interpretation and Data Base for 410 Chemicals and 66 Species of Freshwater Animals. USDI Fish and Wildlife Service, Publication No.160, Washington, DC, 505 p. ECOREF#:6797</t>
        </is>
      </c>
    </row>
    <row r="2541">
      <c r="A2541" t="n">
        <v>3689245.0</v>
      </c>
      <c r="B2541" t="inlineStr">
        <is>
          <t>Thiodiphosphoric acid ([(HO)2P(S)]2O) tetraethyl ester</t>
        </is>
      </c>
      <c r="C2541"/>
      <c r="D2541" t="inlineStr">
        <is>
          <t>Unmeasured</t>
        </is>
      </c>
      <c r="E2541" t="inlineStr">
        <is>
          <t>Not coded</t>
        </is>
      </c>
      <c r="F2541"/>
      <c r="G2541"/>
      <c r="H2541"/>
      <c r="I2541"/>
      <c r="J2541"/>
      <c r="K2541"/>
      <c r="L2541" t="inlineStr">
        <is>
          <t>Pimephales promelas</t>
        </is>
      </c>
      <c r="M2541" t="inlineStr">
        <is>
          <t>Fathead Minnow</t>
        </is>
      </c>
      <c r="N2541"/>
      <c r="O2541"/>
      <c r="P2541"/>
      <c r="Q2541"/>
      <c r="R2541"/>
      <c r="S2541"/>
      <c r="T2541"/>
      <c r="U2541"/>
      <c r="V2541" t="inlineStr">
        <is>
          <t>Static</t>
        </is>
      </c>
      <c r="W2541" t="inlineStr">
        <is>
          <t>Fresh water</t>
        </is>
      </c>
      <c r="X2541" t="inlineStr">
        <is>
          <t>Lab</t>
        </is>
      </c>
      <c r="Y2541"/>
      <c r="Z2541" t="inlineStr">
        <is>
          <t>Formulation</t>
        </is>
      </c>
      <c r="AA2541"/>
      <c r="AB2541" t="n">
        <v>0.178</v>
      </c>
      <c r="AC2541"/>
      <c r="AD2541"/>
      <c r="AE2541"/>
      <c r="AF2541"/>
      <c r="AG2541" t="inlineStr">
        <is>
          <t>AI mg/L</t>
        </is>
      </c>
      <c r="AH2541"/>
      <c r="AI2541"/>
      <c r="AJ2541"/>
      <c r="AK2541"/>
      <c r="AL2541"/>
      <c r="AM2541"/>
      <c r="AN2541"/>
      <c r="AO2541"/>
      <c r="AP2541"/>
      <c r="AQ2541"/>
      <c r="AR2541"/>
      <c r="AS2541"/>
      <c r="AT2541"/>
      <c r="AU2541"/>
      <c r="AV2541"/>
      <c r="AW2541"/>
      <c r="AX2541" t="inlineStr">
        <is>
          <t>Mortality</t>
        </is>
      </c>
      <c r="AY2541" t="inlineStr">
        <is>
          <t>Mortality</t>
        </is>
      </c>
      <c r="AZ2541" t="inlineStr">
        <is>
          <t>LC50</t>
        </is>
      </c>
      <c r="BA2541"/>
      <c r="BB2541" t="n">
        <v>4.0</v>
      </c>
      <c r="BC2541"/>
      <c r="BD2541"/>
      <c r="BE2541"/>
      <c r="BF2541"/>
      <c r="BG2541" t="inlineStr">
        <is>
          <t>Day(s)</t>
        </is>
      </c>
      <c r="BH2541"/>
      <c r="BI2541" t="inlineStr">
        <is>
          <t>DTXSID7024328</t>
        </is>
      </c>
      <c r="BJ2541" t="inlineStr">
        <is>
          <t>10.1007/BF01769935</t>
        </is>
      </c>
      <c r="BK2541"/>
      <c r="BL2541"/>
      <c r="BM2541"/>
      <c r="BN2541"/>
      <c r="BO2541"/>
      <c r="BP2541"/>
      <c r="BQ2541"/>
      <c r="BR2541"/>
      <c r="BS2541"/>
      <c r="BT2541" t="inlineStr">
        <is>
          <t>--</t>
        </is>
      </c>
      <c r="BU2541"/>
      <c r="BV2541"/>
      <c r="BW2541"/>
      <c r="BX2541"/>
      <c r="BY2541"/>
      <c r="BZ2541"/>
      <c r="CA2541"/>
      <c r="CB2541"/>
      <c r="CC2541"/>
      <c r="CD2541"/>
      <c r="CE2541"/>
      <c r="CF2541"/>
      <c r="CG2541"/>
      <c r="CH2541"/>
      <c r="CI2541" t="inlineStr">
        <is>
          <t xml:space="preserve"> CARRIER/ACETONE// </t>
        </is>
      </c>
      <c r="CJ2541" t="inlineStr">
        <is>
          <t xml:space="preserve">   CARRIER/ACETONE// </t>
        </is>
      </c>
      <c r="CK2541" t="inlineStr">
        <is>
          <t>Meier,E.P., W.H. Dennis, A.B. Rosencrance, W.F. Randall, W.J. Cooper, and M.C. Warner</t>
        </is>
      </c>
      <c r="CL2541" t="n">
        <v>551.0</v>
      </c>
      <c r="CM2541" t="inlineStr">
        <is>
          <t>Sulfotepp, a Toxic Impurity in Formulations of Diazinon</t>
        </is>
      </c>
      <c r="CN2541" t="inlineStr">
        <is>
          <t>Bull. Environ. Contam. Toxicol.23(1-2): 158-164</t>
        </is>
      </c>
      <c r="CO2541" t="n">
        <v>1979.0</v>
      </c>
      <c r="CP2541" t="inlineStr">
        <is>
          <t>Meier,E.P., W.H. Dennis, A.B. Rosencrance, W.F. Randall, W.J. Cooper, and M.C. Warner (1979). Sulfotepp, a Toxic Impurity in Formulations of Diazinon. Bull. Environ. Contam. Toxicol., 23, (1-2), 158-164. doi:10.1007/BF01769935. ECOREF#:551</t>
        </is>
      </c>
    </row>
    <row r="2542">
      <c r="A2542" t="n">
        <v>3698837.0</v>
      </c>
      <c r="B2542" t="inlineStr">
        <is>
          <t>1,5-Dichloro-2,4-dinitrobenzene</t>
        </is>
      </c>
      <c r="C2542"/>
      <c r="D2542" t="inlineStr">
        <is>
          <t>Measured</t>
        </is>
      </c>
      <c r="E2542" t="inlineStr">
        <is>
          <t>Not coded</t>
        </is>
      </c>
      <c r="F2542"/>
      <c r="G2542"/>
      <c r="H2542"/>
      <c r="I2542"/>
      <c r="J2542"/>
      <c r="K2542"/>
      <c r="L2542" t="inlineStr">
        <is>
          <t>Pimephales promelas</t>
        </is>
      </c>
      <c r="M2542" t="inlineStr">
        <is>
          <t>Fathead Minnow</t>
        </is>
      </c>
      <c r="N2542"/>
      <c r="O2542"/>
      <c r="P2542"/>
      <c r="Q2542"/>
      <c r="R2542"/>
      <c r="S2542"/>
      <c r="T2542"/>
      <c r="U2542"/>
      <c r="V2542" t="inlineStr">
        <is>
          <t>Flow-through</t>
        </is>
      </c>
      <c r="W2542" t="inlineStr">
        <is>
          <t>Fresh water</t>
        </is>
      </c>
      <c r="X2542" t="inlineStr">
        <is>
          <t>Lab</t>
        </is>
      </c>
      <c r="Y2542"/>
      <c r="Z2542" t="inlineStr">
        <is>
          <t>Active ingredient</t>
        </is>
      </c>
      <c r="AA2542"/>
      <c r="AB2542" t="n">
        <v>0.038</v>
      </c>
      <c r="AC2542"/>
      <c r="AD2542" t="n">
        <v>0.03</v>
      </c>
      <c r="AE2542"/>
      <c r="AF2542" t="n">
        <v>0.047</v>
      </c>
      <c r="AG2542" t="inlineStr">
        <is>
          <t>AI mg/L</t>
        </is>
      </c>
      <c r="AH2542"/>
      <c r="AI2542"/>
      <c r="AJ2542"/>
      <c r="AK2542"/>
      <c r="AL2542"/>
      <c r="AM2542"/>
      <c r="AN2542"/>
      <c r="AO2542"/>
      <c r="AP2542"/>
      <c r="AQ2542"/>
      <c r="AR2542"/>
      <c r="AS2542"/>
      <c r="AT2542"/>
      <c r="AU2542"/>
      <c r="AV2542"/>
      <c r="AW2542"/>
      <c r="AX2542" t="inlineStr">
        <is>
          <t>Mortality</t>
        </is>
      </c>
      <c r="AY2542" t="inlineStr">
        <is>
          <t>Mortality</t>
        </is>
      </c>
      <c r="AZ2542" t="inlineStr">
        <is>
          <t>LC50</t>
        </is>
      </c>
      <c r="BA2542"/>
      <c r="BB2542" t="n">
        <v>4.0</v>
      </c>
      <c r="BC2542"/>
      <c r="BD2542"/>
      <c r="BE2542"/>
      <c r="BF2542"/>
      <c r="BG2542" t="inlineStr">
        <is>
          <t>Day(s)</t>
        </is>
      </c>
      <c r="BH2542"/>
      <c r="BI2542" t="inlineStr">
        <is>
          <t>DTXSID6022210</t>
        </is>
      </c>
      <c r="BJ2542" t="inlineStr">
        <is>
          <t>10.1016/0143-1471(85)90073-X</t>
        </is>
      </c>
      <c r="BK2542"/>
      <c r="BL2542"/>
      <c r="BM2542"/>
      <c r="BN2542"/>
      <c r="BO2542"/>
      <c r="BP2542"/>
      <c r="BQ2542"/>
      <c r="BR2542"/>
      <c r="BS2542"/>
      <c r="BT2542" t="inlineStr">
        <is>
          <t>--</t>
        </is>
      </c>
      <c r="BU2542"/>
      <c r="BV2542"/>
      <c r="BW2542"/>
      <c r="BX2542"/>
      <c r="BY2542"/>
      <c r="BZ2542"/>
      <c r="CA2542"/>
      <c r="CB2542"/>
      <c r="CC2542"/>
      <c r="CD2542"/>
      <c r="CE2542"/>
      <c r="CF2542"/>
      <c r="CG2542"/>
      <c r="CH2542"/>
      <c r="CI2542" t="inlineStr">
        <is>
          <t xml:space="preserve"> CONTR/CARRIER, 0 % MORT//16 H PHOTO, 28 LUMENS//NOT FED// </t>
        </is>
      </c>
      <c r="CJ2542" t="inlineStr">
        <is>
          <t xml:space="preserve">   CONTR/CARRIER, 0 % MORT//16 H PHOTO, 28 LUMENS//NOT FED// </t>
        </is>
      </c>
      <c r="CK2542" t="inlineStr">
        <is>
          <t>Phipps,G.L., and G.W. Holcombe</t>
        </is>
      </c>
      <c r="CL2542" t="n">
        <v>10775.0</v>
      </c>
      <c r="CM2542" t="inlineStr">
        <is>
          <t>A Method for Aquatic Multiple Species Toxicant Testing: Acute Toxicity of 10 Chemicals to 5 Vertebrates and 2 Invertebrates</t>
        </is>
      </c>
      <c r="CN2542" t="inlineStr">
        <is>
          <t>Environ. Pollut. A.38(2): 141-157</t>
        </is>
      </c>
      <c r="CO2542" t="n">
        <v>1985.0</v>
      </c>
      <c r="CP2542" t="inlineStr">
        <is>
          <t>Phipps,G.L., and G.W. Holcombe (1985). A Method for Aquatic Multiple Species Toxicant Testing: Acute Toxicity of 10 Chemicals to 5 Vertebrates and 2 Invertebrates. Environ. Pollut. A., 38, (2), 141-157. doi:10.1016/0143-1471(85)90073-X. ECOREF#:10775</t>
        </is>
      </c>
    </row>
    <row r="2543">
      <c r="A2543" t="n">
        <v>3698837.0</v>
      </c>
      <c r="B2543" t="inlineStr">
        <is>
          <t>1,5-Dichloro-2,4-dinitrobenzene</t>
        </is>
      </c>
      <c r="C2543"/>
      <c r="D2543" t="inlineStr">
        <is>
          <t>Measured</t>
        </is>
      </c>
      <c r="E2543" t="inlineStr">
        <is>
          <t>Not reported</t>
        </is>
      </c>
      <c r="F2543"/>
      <c r="G2543"/>
      <c r="H2543"/>
      <c r="I2543"/>
      <c r="J2543"/>
      <c r="K2543"/>
      <c r="L2543" t="inlineStr">
        <is>
          <t>Pimephales promelas</t>
        </is>
      </c>
      <c r="M2543" t="inlineStr">
        <is>
          <t>Fathead Minnow</t>
        </is>
      </c>
      <c r="N2543"/>
      <c r="O2543"/>
      <c r="P2543" t="n">
        <v>44.0</v>
      </c>
      <c r="Q2543"/>
      <c r="R2543"/>
      <c r="S2543"/>
      <c r="T2543"/>
      <c r="U2543" t="inlineStr">
        <is>
          <t>Day(s)</t>
        </is>
      </c>
      <c r="V2543" t="inlineStr">
        <is>
          <t>Flow-through</t>
        </is>
      </c>
      <c r="W2543" t="inlineStr">
        <is>
          <t>Fresh water</t>
        </is>
      </c>
      <c r="X2543" t="inlineStr">
        <is>
          <t>Lab</t>
        </is>
      </c>
      <c r="Y2543"/>
      <c r="Z2543" t="inlineStr">
        <is>
          <t>Active ingredient</t>
        </is>
      </c>
      <c r="AA2543"/>
      <c r="AB2543" t="n">
        <v>0.0403</v>
      </c>
      <c r="AC2543"/>
      <c r="AD2543" t="n">
        <v>0.0323</v>
      </c>
      <c r="AE2543"/>
      <c r="AF2543" t="n">
        <v>0.0502</v>
      </c>
      <c r="AG2543" t="inlineStr">
        <is>
          <t>AI mg/L</t>
        </is>
      </c>
      <c r="AH2543"/>
      <c r="AI2543"/>
      <c r="AJ2543"/>
      <c r="AK2543"/>
      <c r="AL2543"/>
      <c r="AM2543"/>
      <c r="AN2543"/>
      <c r="AO2543"/>
      <c r="AP2543"/>
      <c r="AQ2543"/>
      <c r="AR2543"/>
      <c r="AS2543"/>
      <c r="AT2543"/>
      <c r="AU2543"/>
      <c r="AV2543"/>
      <c r="AW2543"/>
      <c r="AX2543" t="inlineStr">
        <is>
          <t>Mortality</t>
        </is>
      </c>
      <c r="AY2543" t="inlineStr">
        <is>
          <t>Mortality</t>
        </is>
      </c>
      <c r="AZ2543" t="inlineStr">
        <is>
          <t>LC50</t>
        </is>
      </c>
      <c r="BA2543"/>
      <c r="BB2543" t="n">
        <v>4.0</v>
      </c>
      <c r="BC2543"/>
      <c r="BD2543"/>
      <c r="BE2543"/>
      <c r="BF2543"/>
      <c r="BG2543" t="inlineStr">
        <is>
          <t>Day(s)</t>
        </is>
      </c>
      <c r="BH2543"/>
      <c r="BI2543" t="inlineStr">
        <is>
          <t>DTXSID6022210</t>
        </is>
      </c>
      <c r="BJ2543"/>
      <c r="BK2543"/>
      <c r="BL2543" t="inlineStr">
        <is>
          <t>Acute</t>
        </is>
      </c>
      <c r="BM2543"/>
      <c r="BN2543"/>
      <c r="BO2543"/>
      <c r="BP2543"/>
      <c r="BQ2543"/>
      <c r="BR2543"/>
      <c r="BS2543"/>
      <c r="BT2543" t="inlineStr">
        <is>
          <t>--</t>
        </is>
      </c>
      <c r="BU2543"/>
      <c r="BV2543"/>
      <c r="BW2543"/>
      <c r="BX2543"/>
      <c r="BY2543"/>
      <c r="BZ2543"/>
      <c r="CA2543"/>
      <c r="CB2543"/>
      <c r="CC2543"/>
      <c r="CD2543"/>
      <c r="CE2543"/>
      <c r="CF2543"/>
      <c r="CG2543"/>
      <c r="CH2543"/>
      <c r="CI2543"/>
      <c r="CJ2543" t="inlineStr">
        <is>
          <t xml:space="preserve">SOURCE/US EPA ENVIRONMENTAL RESEARCH LABORATORY DULUTH AND THE UNIVERSITY OF WISCONSIN SUPERIOR//MEDIA/FILTERED LAKE SUPERIOR WATER OR DECHLORINATED CITY OF SUPERIOR WISCONSIN WATER//   </t>
        </is>
      </c>
      <c r="CK2543" t="inlineStr">
        <is>
          <t>Geiger,D.L., C.E. Northcott, D.J. Call, and L.T. Brooke</t>
        </is>
      </c>
      <c r="CL2543" t="n">
        <v>12447.0</v>
      </c>
      <c r="CM2543" t="inlineStr">
        <is>
          <t>Acute Toxicities of Organic Chemicals to Fathead Minnows (Pimephales promelas), Volume II</t>
        </is>
      </c>
      <c r="CN2543" t="inlineStr">
        <is>
          <t>Center for Lake Superior Environmental Studies, University of Wisconsin, Superior, WI:326 p.</t>
        </is>
      </c>
      <c r="CO2543" t="n">
        <v>1985.0</v>
      </c>
      <c r="CP2543" t="inlineStr">
        <is>
          <t>Geiger,D.L., C.E. Northcott, D.J. Call, and L.T. Brooke (1985). Acute Toxicities of Organic Chemicals to Fathead Minnows (Pimephales promelas), Volume II. Center for Lake Superior Environmental Studies, University of Wisconsin, Superior, WI, 326 p. ECOREF#:12447</t>
        </is>
      </c>
    </row>
    <row r="2544">
      <c r="A2544" t="n">
        <v>3698837.0</v>
      </c>
      <c r="B2544" t="inlineStr">
        <is>
          <t>1,5-Dichloro-2,4-dinitrobenzene</t>
        </is>
      </c>
      <c r="C2544"/>
      <c r="D2544" t="inlineStr">
        <is>
          <t>Measured</t>
        </is>
      </c>
      <c r="E2544" t="inlineStr">
        <is>
          <t>Not coded</t>
        </is>
      </c>
      <c r="F2544"/>
      <c r="G2544"/>
      <c r="H2544"/>
      <c r="I2544"/>
      <c r="J2544"/>
      <c r="K2544"/>
      <c r="L2544" t="inlineStr">
        <is>
          <t>Pimephales promelas</t>
        </is>
      </c>
      <c r="M2544" t="inlineStr">
        <is>
          <t>Fathead Minnow</t>
        </is>
      </c>
      <c r="N2544"/>
      <c r="O2544"/>
      <c r="P2544"/>
      <c r="Q2544"/>
      <c r="R2544" t="n">
        <v>29.0</v>
      </c>
      <c r="S2544"/>
      <c r="T2544" t="n">
        <v>31.0</v>
      </c>
      <c r="U2544" t="inlineStr">
        <is>
          <t>Day(s)</t>
        </is>
      </c>
      <c r="V2544" t="inlineStr">
        <is>
          <t>Flow-through</t>
        </is>
      </c>
      <c r="W2544" t="inlineStr">
        <is>
          <t>Fresh water</t>
        </is>
      </c>
      <c r="X2544" t="inlineStr">
        <is>
          <t>Lab</t>
        </is>
      </c>
      <c r="Y2544"/>
      <c r="Z2544" t="inlineStr">
        <is>
          <t>Active ingredient</t>
        </is>
      </c>
      <c r="AA2544"/>
      <c r="AB2544" t="n">
        <v>0.052</v>
      </c>
      <c r="AC2544"/>
      <c r="AD2544"/>
      <c r="AE2544"/>
      <c r="AF2544"/>
      <c r="AG2544" t="inlineStr">
        <is>
          <t>AI mg/L</t>
        </is>
      </c>
      <c r="AH2544"/>
      <c r="AI2544"/>
      <c r="AJ2544"/>
      <c r="AK2544"/>
      <c r="AL2544"/>
      <c r="AM2544"/>
      <c r="AN2544"/>
      <c r="AO2544"/>
      <c r="AP2544"/>
      <c r="AQ2544"/>
      <c r="AR2544"/>
      <c r="AS2544"/>
      <c r="AT2544"/>
      <c r="AU2544"/>
      <c r="AV2544"/>
      <c r="AW2544"/>
      <c r="AX2544" t="inlineStr">
        <is>
          <t>Mortality</t>
        </is>
      </c>
      <c r="AY2544" t="inlineStr">
        <is>
          <t>Mortality</t>
        </is>
      </c>
      <c r="AZ2544" t="inlineStr">
        <is>
          <t>LC50</t>
        </is>
      </c>
      <c r="BA2544"/>
      <c r="BB2544" t="n">
        <v>4.0</v>
      </c>
      <c r="BC2544"/>
      <c r="BD2544"/>
      <c r="BE2544"/>
      <c r="BF2544"/>
      <c r="BG2544" t="inlineStr">
        <is>
          <t>Day(s)</t>
        </is>
      </c>
      <c r="BH2544"/>
      <c r="BI2544" t="inlineStr">
        <is>
          <t>DTXSID6022210</t>
        </is>
      </c>
      <c r="BJ2544"/>
      <c r="BK2544"/>
      <c r="BL2544"/>
      <c r="BM2544"/>
      <c r="BN2544"/>
      <c r="BO2544"/>
      <c r="BP2544"/>
      <c r="BQ2544"/>
      <c r="BR2544"/>
      <c r="BS2544"/>
      <c r="BT2544" t="inlineStr">
        <is>
          <t>--</t>
        </is>
      </c>
      <c r="BU2544"/>
      <c r="BV2544"/>
      <c r="BW2544"/>
      <c r="BX2544"/>
      <c r="BY2544"/>
      <c r="BZ2544"/>
      <c r="CA2544"/>
      <c r="CB2544"/>
      <c r="CC2544"/>
      <c r="CD2544"/>
      <c r="CE2544"/>
      <c r="CF2544"/>
      <c r="CG2544"/>
      <c r="CH2544"/>
      <c r="CI2544" t="inlineStr">
        <is>
          <t xml:space="preserve"> Affected fish lost equilibrium prior to death.            NR NA </t>
        </is>
      </c>
      <c r="CJ2544" t="inlineStr">
        <is>
          <t xml:space="preserve">   Affected fish lost equilibrium prior to death.            NR NA </t>
        </is>
      </c>
      <c r="CK2544" t="inlineStr">
        <is>
          <t>Brooke,L.T., D.J. Call, D.L. Geiger, and C.E. Northcott</t>
        </is>
      </c>
      <c r="CL2544" t="n">
        <v>12448.0</v>
      </c>
      <c r="CM2544" t="inlineStr">
        <is>
          <t>Acute Toxicities of Organic Chemicals to Fathead Minnows (Pimephales promelas), Vol. 1</t>
        </is>
      </c>
      <c r="CN2544" t="inlineStr">
        <is>
          <t>Center for Lake Superior Environmental Studies, University of Wisconsin-Superior, Superior, WI:414 p.</t>
        </is>
      </c>
      <c r="CO2544" t="n">
        <v>1984.0</v>
      </c>
      <c r="CP2544" t="inlineStr">
        <is>
          <t>Brooke,L.T., D.J. Call, D.L. Geiger, and C.E. Northcott (1984). Acute Toxicities of Organic Chemicals to Fathead Minnows (Pimephales promelas), Vol. 1. Center for Lake Superior Environmental Studies, University of Wisconsin-Superior, Superior, WI, 414 p. ECOREF#:12448</t>
        </is>
      </c>
    </row>
    <row r="2545">
      <c r="A2545" t="n">
        <v>3698837.0</v>
      </c>
      <c r="B2545" t="inlineStr">
        <is>
          <t>1,5-Dichloro-2,4-dinitrobenzene</t>
        </is>
      </c>
      <c r="C2545"/>
      <c r="D2545" t="inlineStr">
        <is>
          <t>Unmeasured</t>
        </is>
      </c>
      <c r="E2545" t="inlineStr">
        <is>
          <t>Not reported</t>
        </is>
      </c>
      <c r="F2545"/>
      <c r="G2545"/>
      <c r="H2545"/>
      <c r="I2545"/>
      <c r="J2545"/>
      <c r="K2545"/>
      <c r="L2545" t="inlineStr">
        <is>
          <t>Pimephales promelas</t>
        </is>
      </c>
      <c r="M2545" t="inlineStr">
        <is>
          <t>Fathead Minnow</t>
        </is>
      </c>
      <c r="N2545"/>
      <c r="O2545"/>
      <c r="P2545"/>
      <c r="Q2545"/>
      <c r="R2545" t="n">
        <v>29.0</v>
      </c>
      <c r="S2545"/>
      <c r="T2545" t="n">
        <v>31.0</v>
      </c>
      <c r="U2545" t="inlineStr">
        <is>
          <t>Day(s)</t>
        </is>
      </c>
      <c r="V2545" t="inlineStr">
        <is>
          <t>Flow-through</t>
        </is>
      </c>
      <c r="W2545" t="inlineStr">
        <is>
          <t>Fresh water</t>
        </is>
      </c>
      <c r="X2545" t="inlineStr">
        <is>
          <t>Lab</t>
        </is>
      </c>
      <c r="Y2545" t="n">
        <v>6.0</v>
      </c>
      <c r="Z2545" t="inlineStr">
        <is>
          <t>Formulation</t>
        </is>
      </c>
      <c r="AA2545"/>
      <c r="AB2545" t="n">
        <v>0.052</v>
      </c>
      <c r="AC2545"/>
      <c r="AD2545"/>
      <c r="AE2545"/>
      <c r="AF2545"/>
      <c r="AG2545" t="inlineStr">
        <is>
          <t>AI mg/L</t>
        </is>
      </c>
      <c r="AH2545"/>
      <c r="AI2545"/>
      <c r="AJ2545"/>
      <c r="AK2545"/>
      <c r="AL2545"/>
      <c r="AM2545"/>
      <c r="AN2545"/>
      <c r="AO2545"/>
      <c r="AP2545"/>
      <c r="AQ2545"/>
      <c r="AR2545"/>
      <c r="AS2545"/>
      <c r="AT2545"/>
      <c r="AU2545"/>
      <c r="AV2545"/>
      <c r="AW2545"/>
      <c r="AX2545" t="inlineStr">
        <is>
          <t>Mortality</t>
        </is>
      </c>
      <c r="AY2545" t="inlineStr">
        <is>
          <t>Mortality</t>
        </is>
      </c>
      <c r="AZ2545" t="inlineStr">
        <is>
          <t>LC50</t>
        </is>
      </c>
      <c r="BA2545"/>
      <c r="BB2545" t="n">
        <v>4.0</v>
      </c>
      <c r="BC2545"/>
      <c r="BD2545"/>
      <c r="BE2545"/>
      <c r="BF2545"/>
      <c r="BG2545" t="inlineStr">
        <is>
          <t>Day(s)</t>
        </is>
      </c>
      <c r="BH2545"/>
      <c r="BI2545" t="inlineStr">
        <is>
          <t>DTXSID6022210</t>
        </is>
      </c>
      <c r="BJ2545"/>
      <c r="BK2545"/>
      <c r="BL2545"/>
      <c r="BM2545"/>
      <c r="BN2545"/>
      <c r="BO2545"/>
      <c r="BP2545"/>
      <c r="BQ2545"/>
      <c r="BR2545"/>
      <c r="BS2545"/>
      <c r="BT2545" t="inlineStr">
        <is>
          <t>--</t>
        </is>
      </c>
      <c r="BU2545"/>
      <c r="BV2545"/>
      <c r="BW2545"/>
      <c r="BX2545"/>
      <c r="BY2545"/>
      <c r="BZ2545"/>
      <c r="CA2545"/>
      <c r="CB2545"/>
      <c r="CC2545"/>
      <c r="CD2545"/>
      <c r="CE2545"/>
      <c r="CF2545"/>
      <c r="CG2545"/>
      <c r="CH2545"/>
      <c r="CI2545"/>
      <c r="CJ2545" t="inlineStr">
        <is>
          <t xml:space="preserve">SOURCE/CULTURED AT THE UW-S TEST FACILITY //MEDIA/LAKE SUPERIOR WATER//   </t>
        </is>
      </c>
      <c r="CK2545" t="inlineStr">
        <is>
          <t>Call,D.J., L.T. Brooke, N. Ahmad, and D.D. Vaishnav</t>
        </is>
      </c>
      <c r="CL2545" t="n">
        <v>3771.0</v>
      </c>
      <c r="CM2545" t="inlineStr">
        <is>
          <t>Aquatic Pollutant Hazard Assessments and Development of a Hazard Prediction Technology by Quantitative Structure-Activity Relationships</t>
        </is>
      </c>
      <c r="CN2545" t="inlineStr">
        <is>
          <t>First Q.Rep., U.S.EPA Coop.Agreement No.CR 809234-01-0, Ctr.for Lake Superior Environ.Stud., Univ.of Wisconsin, Superior, WI:52 p.</t>
        </is>
      </c>
      <c r="CO2545" t="n">
        <v>1981.0</v>
      </c>
      <c r="CP2545" t="inlineStr">
        <is>
          <t>Call,D.J., L.T. Brooke, N. Ahmad, and D.D. Vaishnav (1981). Aquatic Pollutant Hazard Assessments and Development of a Hazard Prediction Technology by Quantitative Structure-Activity Relationships. First Q.Rep., U.S.EPA Coop.Agreement No.CR 809234-01-0, Ctr.for Lake Superior Environ.Stud., Univ.of Wisconsin, Superior, WI, 52 p. ECOREF#:3771</t>
        </is>
      </c>
    </row>
    <row r="2546">
      <c r="A2546" t="n">
        <v>3698837.0</v>
      </c>
      <c r="B2546" t="inlineStr">
        <is>
          <t>1,5-Dichloro-2,4-dinitrobenzene</t>
        </is>
      </c>
      <c r="C2546"/>
      <c r="D2546" t="inlineStr">
        <is>
          <t>Measured</t>
        </is>
      </c>
      <c r="E2546" t="inlineStr">
        <is>
          <t>Not coded</t>
        </is>
      </c>
      <c r="F2546" t="inlineStr">
        <is>
          <t>&gt;=</t>
        </is>
      </c>
      <c r="G2546" t="n">
        <v>95.0</v>
      </c>
      <c r="H2546"/>
      <c r="I2546"/>
      <c r="J2546"/>
      <c r="K2546"/>
      <c r="L2546" t="inlineStr">
        <is>
          <t>Pimephales promelas</t>
        </is>
      </c>
      <c r="M2546" t="inlineStr">
        <is>
          <t>Fathead Minnow</t>
        </is>
      </c>
      <c r="N2546" t="inlineStr">
        <is>
          <t>Juvenile</t>
        </is>
      </c>
      <c r="O2546"/>
      <c r="P2546"/>
      <c r="Q2546"/>
      <c r="R2546" t="n">
        <v>26.0</v>
      </c>
      <c r="S2546"/>
      <c r="T2546" t="n">
        <v>34.0</v>
      </c>
      <c r="U2546" t="inlineStr">
        <is>
          <t>Day(s)</t>
        </is>
      </c>
      <c r="V2546" t="inlineStr">
        <is>
          <t>Flow-through</t>
        </is>
      </c>
      <c r="W2546" t="inlineStr">
        <is>
          <t>Fresh water</t>
        </is>
      </c>
      <c r="X2546" t="inlineStr">
        <is>
          <t>Lab</t>
        </is>
      </c>
      <c r="Y2546"/>
      <c r="Z2546" t="inlineStr">
        <is>
          <t>Active ingredient</t>
        </is>
      </c>
      <c r="AA2546"/>
      <c r="AB2546" t="n">
        <v>0.0349</v>
      </c>
      <c r="AC2546"/>
      <c r="AD2546"/>
      <c r="AE2546"/>
      <c r="AF2546"/>
      <c r="AG2546" t="inlineStr">
        <is>
          <t>AI mg/L</t>
        </is>
      </c>
      <c r="AH2546"/>
      <c r="AI2546"/>
      <c r="AJ2546"/>
      <c r="AK2546"/>
      <c r="AL2546"/>
      <c r="AM2546"/>
      <c r="AN2546"/>
      <c r="AO2546"/>
      <c r="AP2546"/>
      <c r="AQ2546"/>
      <c r="AR2546"/>
      <c r="AS2546"/>
      <c r="AT2546"/>
      <c r="AU2546"/>
      <c r="AV2546"/>
      <c r="AW2546"/>
      <c r="AX2546" t="inlineStr">
        <is>
          <t>Mortality</t>
        </is>
      </c>
      <c r="AY2546" t="inlineStr">
        <is>
          <t>Mortality</t>
        </is>
      </c>
      <c r="AZ2546" t="inlineStr">
        <is>
          <t>LC50</t>
        </is>
      </c>
      <c r="BA2546"/>
      <c r="BB2546" t="n">
        <v>4.0</v>
      </c>
      <c r="BC2546"/>
      <c r="BD2546"/>
      <c r="BE2546"/>
      <c r="BF2546"/>
      <c r="BG2546" t="inlineStr">
        <is>
          <t>Day(s)</t>
        </is>
      </c>
      <c r="BH2546" t="inlineStr">
        <is>
          <t>Pure</t>
        </is>
      </c>
      <c r="BI2546" t="inlineStr">
        <is>
          <t>DTXSID6022210</t>
        </is>
      </c>
      <c r="BJ2546" t="inlineStr">
        <is>
          <t>10.1002/etc.5620140920</t>
        </is>
      </c>
      <c r="BK2546"/>
      <c r="BL2546"/>
      <c r="BM2546"/>
      <c r="BN2546"/>
      <c r="BO2546"/>
      <c r="BP2546"/>
      <c r="BQ2546"/>
      <c r="BR2546"/>
      <c r="BS2546"/>
      <c r="BT2546" t="inlineStr">
        <is>
          <t>--</t>
        </is>
      </c>
      <c r="BU2546"/>
      <c r="BV2546"/>
      <c r="BW2546"/>
      <c r="BX2546"/>
      <c r="BY2546"/>
      <c r="BZ2546"/>
      <c r="CA2546"/>
      <c r="CB2546"/>
      <c r="CC2546"/>
      <c r="CD2546"/>
      <c r="CE2546"/>
      <c r="CF2546"/>
      <c r="CG2546"/>
      <c r="CH2546"/>
      <c r="CI2546"/>
      <c r="CJ2546"/>
      <c r="CK2546" t="inlineStr">
        <is>
          <t>Broderius,S.J., M.D. Kahl, and M.D. Hoglund</t>
        </is>
      </c>
      <c r="CL2546" t="n">
        <v>15031.0</v>
      </c>
      <c r="CM2546" t="inlineStr">
        <is>
          <t>Use of Joint Toxic Response to Define the Primary Mode of Toxic Action for Diverse Industrial Organic Chemicals</t>
        </is>
      </c>
      <c r="CN2546" t="inlineStr">
        <is>
          <t>Environ. Toxicol. Chem.14(9): 1591-1605</t>
        </is>
      </c>
      <c r="CO2546" t="n">
        <v>1995.0</v>
      </c>
      <c r="CP2546" t="inlineStr">
        <is>
          <t>Broderius,S.J., M.D. Kahl, and M.D. Hoglund (1995). Use of Joint Toxic Response to Define the Primary Mode of Toxic Action for Diverse Industrial Organic Chemicals. Environ. Toxicol. Chem., 14, (9), 1591-1605. doi:10.1002/etc.5620140920. ECOREF#:15031</t>
        </is>
      </c>
    </row>
    <row r="2547">
      <c r="A2547" t="n">
        <v>3825261.0</v>
      </c>
      <c r="B2547" t="inlineStr">
        <is>
          <t>2,2,3,3,4,4,5,5,6,6,7,7,8,8,8-Pentadecafluorooctanoic acid, Ammonium salt (1:1)</t>
        </is>
      </c>
      <c r="C2547"/>
      <c r="D2547" t="inlineStr">
        <is>
          <t>Unmeasured</t>
        </is>
      </c>
      <c r="E2547" t="inlineStr">
        <is>
          <t>Organization for Economic Cooperation and Development</t>
        </is>
      </c>
      <c r="F2547" t="inlineStr">
        <is>
          <t>&lt;</t>
        </is>
      </c>
      <c r="G2547" t="n">
        <v>45.0</v>
      </c>
      <c r="H2547"/>
      <c r="I2547"/>
      <c r="J2547"/>
      <c r="K2547"/>
      <c r="L2547" t="inlineStr">
        <is>
          <t>Pimephales promelas</t>
        </is>
      </c>
      <c r="M2547" t="inlineStr">
        <is>
          <t>Fathead Minnow</t>
        </is>
      </c>
      <c r="N2547" t="inlineStr">
        <is>
          <t>Juvenile</t>
        </is>
      </c>
      <c r="O2547"/>
      <c r="P2547"/>
      <c r="Q2547"/>
      <c r="R2547"/>
      <c r="S2547"/>
      <c r="T2547"/>
      <c r="U2547"/>
      <c r="V2547" t="inlineStr">
        <is>
          <t>Static</t>
        </is>
      </c>
      <c r="W2547" t="inlineStr">
        <is>
          <t>Fresh water</t>
        </is>
      </c>
      <c r="X2547" t="inlineStr">
        <is>
          <t>Lab</t>
        </is>
      </c>
      <c r="Y2547" t="n">
        <v>6.0</v>
      </c>
      <c r="Z2547" t="inlineStr">
        <is>
          <t>Formulation</t>
        </is>
      </c>
      <c r="AA2547" t="inlineStr">
        <is>
          <t>&gt;</t>
        </is>
      </c>
      <c r="AB2547" t="n">
        <v>1000.0</v>
      </c>
      <c r="AC2547"/>
      <c r="AD2547"/>
      <c r="AE2547"/>
      <c r="AF2547"/>
      <c r="AG2547" t="inlineStr">
        <is>
          <t>AI mg/L</t>
        </is>
      </c>
      <c r="AH2547"/>
      <c r="AI2547"/>
      <c r="AJ2547"/>
      <c r="AK2547"/>
      <c r="AL2547"/>
      <c r="AM2547"/>
      <c r="AN2547"/>
      <c r="AO2547"/>
      <c r="AP2547"/>
      <c r="AQ2547"/>
      <c r="AR2547"/>
      <c r="AS2547"/>
      <c r="AT2547"/>
      <c r="AU2547"/>
      <c r="AV2547"/>
      <c r="AW2547"/>
      <c r="AX2547" t="inlineStr">
        <is>
          <t>Mortality</t>
        </is>
      </c>
      <c r="AY2547" t="inlineStr">
        <is>
          <t>Mortality</t>
        </is>
      </c>
      <c r="AZ2547" t="inlineStr">
        <is>
          <t>LC50</t>
        </is>
      </c>
      <c r="BA2547"/>
      <c r="BB2547" t="n">
        <v>4.0</v>
      </c>
      <c r="BC2547"/>
      <c r="BD2547"/>
      <c r="BE2547"/>
      <c r="BF2547"/>
      <c r="BG2547" t="inlineStr">
        <is>
          <t>Day(s)</t>
        </is>
      </c>
      <c r="BH2547" t="inlineStr">
        <is>
          <t>Liquid</t>
        </is>
      </c>
      <c r="BI2547" t="inlineStr">
        <is>
          <t>DTXSID8037708</t>
        </is>
      </c>
      <c r="BJ2547"/>
      <c r="BK2547"/>
      <c r="BL2547" t="inlineStr">
        <is>
          <t>Acute</t>
        </is>
      </c>
      <c r="BM2547"/>
      <c r="BN2547"/>
      <c r="BO2547"/>
      <c r="BP2547"/>
      <c r="BQ2547"/>
      <c r="BR2547"/>
      <c r="BS2547"/>
      <c r="BT2547" t="inlineStr">
        <is>
          <t>--</t>
        </is>
      </c>
      <c r="BU2547"/>
      <c r="BV2547"/>
      <c r="BW2547"/>
      <c r="BX2547"/>
      <c r="BY2547"/>
      <c r="BZ2547"/>
      <c r="CA2547"/>
      <c r="CB2547"/>
      <c r="CC2547"/>
      <c r="CD2547"/>
      <c r="CE2547"/>
      <c r="CF2547"/>
      <c r="CG2547"/>
      <c r="CH2547"/>
      <c r="CI2547" t="inlineStr">
        <is>
          <t xml:space="preserve">PH/1000 MG/L EXPOSURE//TEMP/1000 MG/L EXPOSURE//DO/1000 MG/L EXPOSURE//COND/1000 MG/L EXPOSURE// </t>
        </is>
      </c>
      <c r="CJ2547" t="inlineStr">
        <is>
          <t xml:space="preserve">SOURCE/AQUATIC RESEARCH ORGANISMS, HAMPTON, NEW HAMPSHIRE//TMETH/OECD 203 (1984)//MEDIA/HAMPTON, NEW HAMPSHIRE WELL WATER//  PH/1000 MG/L EXPOSURE//TEMP/1000 MG/L EXPOSURE//DO/1000 MG/L EXPOSURE//COND/1000 MG/L EXPOSURE// </t>
        </is>
      </c>
      <c r="CK2547" t="inlineStr">
        <is>
          <t>3M Co.</t>
        </is>
      </c>
      <c r="CL2547" t="n">
        <v>185693.0</v>
      </c>
      <c r="CM2547" t="inlineStr">
        <is>
          <t>Information on Perfluorooctanoic Acid and Supplemental Information on Perfluorooctane Sulfonates and Related Compounds [FX-1003 DATA]</t>
        </is>
      </c>
      <c r="CN2547" t="inlineStr">
        <is>
          <t>EPA/OTS Doc. #FYI-OTS-0500-1378:4297 p.</t>
        </is>
      </c>
      <c r="CO2547" t="n">
        <v>2000.0</v>
      </c>
      <c r="CP2547" t="inlineStr">
        <is>
          <t>3M Co. (2000). Information on Perfluorooctanoic Acid and Supplemental Information on Perfluorooctane Sulfonates and Related Compounds [FX-1003 DATA]. EPA/OTS Doc. #FYI-OTS-0500-1378, 4297 p. ECOREF#:185693</t>
        </is>
      </c>
    </row>
    <row r="2548">
      <c r="A2548" t="n">
        <v>3825261.0</v>
      </c>
      <c r="B2548" t="inlineStr">
        <is>
          <t>2,2,3,3,4,4,5,5,6,6,7,7,8,8,8-Pentadecafluorooctanoic acid, Ammonium salt (1:1)</t>
        </is>
      </c>
      <c r="C2548"/>
      <c r="D2548" t="inlineStr">
        <is>
          <t>Unmeasured</t>
        </is>
      </c>
      <c r="E2548" t="inlineStr">
        <is>
          <t>Not reported</t>
        </is>
      </c>
      <c r="F2548"/>
      <c r="G2548"/>
      <c r="H2548"/>
      <c r="I2548" t="n">
        <v>78.0</v>
      </c>
      <c r="J2548"/>
      <c r="K2548" t="n">
        <v>93.0</v>
      </c>
      <c r="L2548" t="inlineStr">
        <is>
          <t>Pimephales promelas</t>
        </is>
      </c>
      <c r="M2548" t="inlineStr">
        <is>
          <t>Fathead Minnow</t>
        </is>
      </c>
      <c r="N2548"/>
      <c r="O2548"/>
      <c r="P2548"/>
      <c r="Q2548"/>
      <c r="R2548"/>
      <c r="S2548"/>
      <c r="T2548"/>
      <c r="U2548"/>
      <c r="V2548" t="inlineStr">
        <is>
          <t>Static</t>
        </is>
      </c>
      <c r="W2548" t="inlineStr">
        <is>
          <t>Fresh water</t>
        </is>
      </c>
      <c r="X2548" t="inlineStr">
        <is>
          <t>Lab</t>
        </is>
      </c>
      <c r="Y2548" t="n">
        <v>6.0</v>
      </c>
      <c r="Z2548" t="inlineStr">
        <is>
          <t>Active ingredient</t>
        </is>
      </c>
      <c r="AA2548"/>
      <c r="AB2548" t="n">
        <v>301.0</v>
      </c>
      <c r="AC2548"/>
      <c r="AD2548" t="n">
        <v>244.0</v>
      </c>
      <c r="AE2548"/>
      <c r="AF2548" t="n">
        <v>370.0</v>
      </c>
      <c r="AG2548" t="inlineStr">
        <is>
          <t>AI mg/L</t>
        </is>
      </c>
      <c r="AH2548"/>
      <c r="AI2548"/>
      <c r="AJ2548"/>
      <c r="AK2548"/>
      <c r="AL2548"/>
      <c r="AM2548"/>
      <c r="AN2548"/>
      <c r="AO2548"/>
      <c r="AP2548"/>
      <c r="AQ2548"/>
      <c r="AR2548"/>
      <c r="AS2548"/>
      <c r="AT2548"/>
      <c r="AU2548"/>
      <c r="AV2548"/>
      <c r="AW2548"/>
      <c r="AX2548" t="inlineStr">
        <is>
          <t>Mortality</t>
        </is>
      </c>
      <c r="AY2548" t="inlineStr">
        <is>
          <t>Mortality</t>
        </is>
      </c>
      <c r="AZ2548" t="inlineStr">
        <is>
          <t>LC50</t>
        </is>
      </c>
      <c r="BA2548"/>
      <c r="BB2548" t="n">
        <v>4.0</v>
      </c>
      <c r="BC2548"/>
      <c r="BD2548"/>
      <c r="BE2548"/>
      <c r="BF2548"/>
      <c r="BG2548" t="inlineStr">
        <is>
          <t>Day(s)</t>
        </is>
      </c>
      <c r="BH2548" t="inlineStr">
        <is>
          <t>Powder</t>
        </is>
      </c>
      <c r="BI2548" t="inlineStr">
        <is>
          <t>DTXSID8037708</t>
        </is>
      </c>
      <c r="BJ2548"/>
      <c r="BK2548"/>
      <c r="BL2548" t="inlineStr">
        <is>
          <t>Acute</t>
        </is>
      </c>
      <c r="BM2548"/>
      <c r="BN2548"/>
      <c r="BO2548"/>
      <c r="BP2548"/>
      <c r="BQ2548"/>
      <c r="BR2548"/>
      <c r="BS2548"/>
      <c r="BT2548" t="inlineStr">
        <is>
          <t>--</t>
        </is>
      </c>
      <c r="BU2548"/>
      <c r="BV2548"/>
      <c r="BW2548"/>
      <c r="BX2548"/>
      <c r="BY2548"/>
      <c r="BZ2548"/>
      <c r="CA2548"/>
      <c r="CB2548"/>
      <c r="CC2548"/>
      <c r="CD2548"/>
      <c r="CE2548"/>
      <c r="CF2548"/>
      <c r="CG2548"/>
      <c r="CH2548"/>
      <c r="CI2548" t="inlineStr">
        <is>
          <t xml:space="preserve">PH/320 MG/L EXPOSURE//DO/320 MG/L EXPOSURE// </t>
        </is>
      </c>
      <c r="CJ2548" t="inlineStr">
        <is>
          <t xml:space="preserve">SOURCE/DALE FATTIG OF BRADY, NEBRASKA//MEDIA/CARBON-FILTERED WELL WATER//  PH/320 MG/L EXPOSURE//DO/320 MG/L EXPOSURE// </t>
        </is>
      </c>
      <c r="CK2548" t="inlineStr">
        <is>
          <t>3M Co.</t>
        </is>
      </c>
      <c r="CL2548" t="n">
        <v>185688.0</v>
      </c>
      <c r="CM2548" t="inlineStr">
        <is>
          <t>Information on Perfluorooctanoic Acid and Supplemental Information on Perfluorooctane Sulfonates and Related Compounds [FC-126 DATA]</t>
        </is>
      </c>
      <c r="CN2548" t="inlineStr">
        <is>
          <t>EPA/OTS Doc. #FYI-OTS-0500-1378:4297 p.</t>
        </is>
      </c>
      <c r="CO2548" t="n">
        <v>2000.0</v>
      </c>
      <c r="CP2548" t="inlineStr">
        <is>
          <t>3M Co. (2000). Information on Perfluorooctanoic Acid and Supplemental Information on Perfluorooctane Sulfonates and Related Compounds [FC-126 DATA]. EPA/OTS Doc. #FYI-OTS-0500-1378, 4297 p. ECOREF#:185688</t>
        </is>
      </c>
    </row>
    <row r="2549">
      <c r="A2549" t="n">
        <v>3825261.0</v>
      </c>
      <c r="B2549" t="inlineStr">
        <is>
          <t>2,2,3,3,4,4,5,5,6,6,7,7,8,8,8-Pentadecafluorooctanoic acid, Ammonium salt (1:1)</t>
        </is>
      </c>
      <c r="C2549"/>
      <c r="D2549" t="inlineStr">
        <is>
          <t>Unmeasured</t>
        </is>
      </c>
      <c r="E2549" t="inlineStr">
        <is>
          <t>Not reported</t>
        </is>
      </c>
      <c r="F2549"/>
      <c r="G2549"/>
      <c r="H2549"/>
      <c r="I2549" t="n">
        <v>96.5</v>
      </c>
      <c r="J2549"/>
      <c r="K2549" t="n">
        <v>100.0</v>
      </c>
      <c r="L2549" t="inlineStr">
        <is>
          <t>Pimephales promelas</t>
        </is>
      </c>
      <c r="M2549" t="inlineStr">
        <is>
          <t>Fathead Minnow</t>
        </is>
      </c>
      <c r="N2549"/>
      <c r="O2549"/>
      <c r="P2549"/>
      <c r="Q2549"/>
      <c r="R2549"/>
      <c r="S2549"/>
      <c r="T2549"/>
      <c r="U2549"/>
      <c r="V2549" t="inlineStr">
        <is>
          <t>Static</t>
        </is>
      </c>
      <c r="W2549" t="inlineStr">
        <is>
          <t>Fresh water</t>
        </is>
      </c>
      <c r="X2549" t="inlineStr">
        <is>
          <t>Lab</t>
        </is>
      </c>
      <c r="Y2549" t="n">
        <v>6.0</v>
      </c>
      <c r="Z2549" t="inlineStr">
        <is>
          <t>Active ingredient</t>
        </is>
      </c>
      <c r="AA2549"/>
      <c r="AB2549" t="n">
        <v>70.0</v>
      </c>
      <c r="AC2549"/>
      <c r="AD2549"/>
      <c r="AE2549"/>
      <c r="AF2549"/>
      <c r="AG2549" t="inlineStr">
        <is>
          <t>AI mg/L</t>
        </is>
      </c>
      <c r="AH2549"/>
      <c r="AI2549"/>
      <c r="AJ2549"/>
      <c r="AK2549"/>
      <c r="AL2549"/>
      <c r="AM2549"/>
      <c r="AN2549"/>
      <c r="AO2549"/>
      <c r="AP2549"/>
      <c r="AQ2549"/>
      <c r="AR2549"/>
      <c r="AS2549"/>
      <c r="AT2549"/>
      <c r="AU2549"/>
      <c r="AV2549"/>
      <c r="AW2549"/>
      <c r="AX2549" t="inlineStr">
        <is>
          <t>Mortality</t>
        </is>
      </c>
      <c r="AY2549" t="inlineStr">
        <is>
          <t>Mortality</t>
        </is>
      </c>
      <c r="AZ2549" t="inlineStr">
        <is>
          <t>LC50</t>
        </is>
      </c>
      <c r="BA2549"/>
      <c r="BB2549" t="n">
        <v>4.0</v>
      </c>
      <c r="BC2549"/>
      <c r="BD2549"/>
      <c r="BE2549"/>
      <c r="BF2549"/>
      <c r="BG2549" t="inlineStr">
        <is>
          <t>Day(s)</t>
        </is>
      </c>
      <c r="BH2549"/>
      <c r="BI2549" t="inlineStr">
        <is>
          <t>DTXSID8037708</t>
        </is>
      </c>
      <c r="BJ2549"/>
      <c r="BK2549"/>
      <c r="BL2549" t="inlineStr">
        <is>
          <t>Acute</t>
        </is>
      </c>
      <c r="BM2549"/>
      <c r="BN2549"/>
      <c r="BO2549"/>
      <c r="BP2549"/>
      <c r="BQ2549"/>
      <c r="BR2549"/>
      <c r="BS2549"/>
      <c r="BT2549" t="inlineStr">
        <is>
          <t>--</t>
        </is>
      </c>
      <c r="BU2549"/>
      <c r="BV2549"/>
      <c r="BW2549"/>
      <c r="BX2549"/>
      <c r="BY2549"/>
      <c r="BZ2549"/>
      <c r="CA2549"/>
      <c r="CB2549"/>
      <c r="CC2549"/>
      <c r="CD2549"/>
      <c r="CE2549"/>
      <c r="CF2549"/>
      <c r="CG2549"/>
      <c r="CH2549"/>
      <c r="CI2549" t="inlineStr">
        <is>
          <t xml:space="preserve">PH/50 MG/L EXPOSURE//DO/50 MG/L EXPOSURE// </t>
        </is>
      </c>
      <c r="CJ2549" t="inlineStr">
        <is>
          <t xml:space="preserve">MEDIA/CARBON-FILTERED CITY OF ST. PAUL, MN WATER//  PH/50 MG/L EXPOSURE//DO/50 MG/L EXPOSURE// </t>
        </is>
      </c>
      <c r="CK2549" t="inlineStr">
        <is>
          <t>3M Co.</t>
        </is>
      </c>
      <c r="CL2549" t="n">
        <v>185687.0</v>
      </c>
      <c r="CM2549" t="inlineStr">
        <is>
          <t>Information on Perfluorooctanoic Acid and Supplemental Information on Perfluorooctane Sulfonates and Related Compounds [FC-143 DATA]</t>
        </is>
      </c>
      <c r="CN2549" t="inlineStr">
        <is>
          <t>EPA/OTS Doc. #FYI-OTS-0500-1378:4297 p.</t>
        </is>
      </c>
      <c r="CO2549" t="n">
        <v>2000.0</v>
      </c>
      <c r="CP2549" t="inlineStr">
        <is>
          <t>3M Co. (2000). Information on Perfluorooctanoic Acid and Supplemental Information on Perfluorooctane Sulfonates and Related Compounds [FC-143 DATA]. EPA/OTS Doc. #FYI-OTS-0500-1378, 4297 p. ECOREF#:185687</t>
        </is>
      </c>
    </row>
    <row r="2550">
      <c r="A2550" t="n">
        <v>3825261.0</v>
      </c>
      <c r="B2550" t="inlineStr">
        <is>
          <t>2,2,3,3,4,4,5,5,6,6,7,7,8,8,8-Pentadecafluorooctanoic acid, Ammonium salt (1:1)</t>
        </is>
      </c>
      <c r="C2550"/>
      <c r="D2550" t="inlineStr">
        <is>
          <t>Unmeasured</t>
        </is>
      </c>
      <c r="E2550" t="inlineStr">
        <is>
          <t>United States Environmental Protection Agency</t>
        </is>
      </c>
      <c r="F2550"/>
      <c r="G2550"/>
      <c r="H2550"/>
      <c r="I2550" t="n">
        <v>96.5</v>
      </c>
      <c r="J2550"/>
      <c r="K2550" t="n">
        <v>100.0</v>
      </c>
      <c r="L2550" t="inlineStr">
        <is>
          <t>Pimephales promelas</t>
        </is>
      </c>
      <c r="M2550" t="inlineStr">
        <is>
          <t>Fathead Minnow</t>
        </is>
      </c>
      <c r="N2550"/>
      <c r="O2550"/>
      <c r="P2550"/>
      <c r="Q2550"/>
      <c r="R2550"/>
      <c r="S2550"/>
      <c r="T2550"/>
      <c r="U2550"/>
      <c r="V2550" t="inlineStr">
        <is>
          <t>Static</t>
        </is>
      </c>
      <c r="W2550" t="inlineStr">
        <is>
          <t>Fresh water</t>
        </is>
      </c>
      <c r="X2550" t="inlineStr">
        <is>
          <t>Lab</t>
        </is>
      </c>
      <c r="Y2550" t="n">
        <v>6.0</v>
      </c>
      <c r="Z2550" t="inlineStr">
        <is>
          <t>Active ingredient</t>
        </is>
      </c>
      <c r="AA2550"/>
      <c r="AB2550" t="n">
        <v>754.0</v>
      </c>
      <c r="AC2550"/>
      <c r="AD2550" t="n">
        <v>723.0</v>
      </c>
      <c r="AE2550"/>
      <c r="AF2550" t="n">
        <v>787.0</v>
      </c>
      <c r="AG2550" t="inlineStr">
        <is>
          <t>AI mg/L</t>
        </is>
      </c>
      <c r="AH2550"/>
      <c r="AI2550"/>
      <c r="AJ2550"/>
      <c r="AK2550"/>
      <c r="AL2550"/>
      <c r="AM2550"/>
      <c r="AN2550"/>
      <c r="AO2550"/>
      <c r="AP2550"/>
      <c r="AQ2550"/>
      <c r="AR2550"/>
      <c r="AS2550"/>
      <c r="AT2550"/>
      <c r="AU2550"/>
      <c r="AV2550"/>
      <c r="AW2550"/>
      <c r="AX2550" t="inlineStr">
        <is>
          <t>Mortality</t>
        </is>
      </c>
      <c r="AY2550" t="inlineStr">
        <is>
          <t>Mortality</t>
        </is>
      </c>
      <c r="AZ2550" t="inlineStr">
        <is>
          <t>LC50</t>
        </is>
      </c>
      <c r="BA2550"/>
      <c r="BB2550" t="n">
        <v>4.0</v>
      </c>
      <c r="BC2550"/>
      <c r="BD2550"/>
      <c r="BE2550"/>
      <c r="BF2550"/>
      <c r="BG2550" t="inlineStr">
        <is>
          <t>Day(s)</t>
        </is>
      </c>
      <c r="BH2550"/>
      <c r="BI2550" t="inlineStr">
        <is>
          <t>DTXSID8037708</t>
        </is>
      </c>
      <c r="BJ2550"/>
      <c r="BK2550"/>
      <c r="BL2550" t="inlineStr">
        <is>
          <t>Acute</t>
        </is>
      </c>
      <c r="BM2550"/>
      <c r="BN2550"/>
      <c r="BO2550"/>
      <c r="BP2550"/>
      <c r="BQ2550"/>
      <c r="BR2550"/>
      <c r="BS2550"/>
      <c r="BT2550" t="inlineStr">
        <is>
          <t>--</t>
        </is>
      </c>
      <c r="BU2550"/>
      <c r="BV2550"/>
      <c r="BW2550"/>
      <c r="BX2550"/>
      <c r="BY2550"/>
      <c r="BZ2550"/>
      <c r="CA2550"/>
      <c r="CB2550"/>
      <c r="CC2550"/>
      <c r="CD2550"/>
      <c r="CE2550"/>
      <c r="CF2550"/>
      <c r="CG2550"/>
      <c r="CH2550"/>
      <c r="CI2550"/>
      <c r="CJ2550" t="inlineStr">
        <is>
          <t xml:space="preserve">SOURCE/DALE FATTIG OF BRADY, NEBRASKA//TMETH/USEPA 660/3-75-009 (1975)//MEDIA/CARBON-FILTERED WELL WATER//   </t>
        </is>
      </c>
      <c r="CK2550" t="inlineStr">
        <is>
          <t>3M Co.</t>
        </is>
      </c>
      <c r="CL2550" t="n">
        <v>185687.0</v>
      </c>
      <c r="CM2550" t="inlineStr">
        <is>
          <t>Information on Perfluorooctanoic Acid and Supplemental Information on Perfluorooctane Sulfonates and Related Compounds [FC-143 DATA]</t>
        </is>
      </c>
      <c r="CN2550" t="inlineStr">
        <is>
          <t>EPA/OTS Doc. #FYI-OTS-0500-1378:4297 p.</t>
        </is>
      </c>
      <c r="CO2550" t="n">
        <v>2000.0</v>
      </c>
      <c r="CP2550" t="inlineStr">
        <is>
          <t>3M Co. (2000). Information on Perfluorooctanoic Acid and Supplemental Information on Perfluorooctane Sulfonates and Related Compounds [FC-143 DATA]. EPA/OTS Doc. #FYI-OTS-0500-1378, 4297 p. ECOREF#:185687</t>
        </is>
      </c>
    </row>
    <row r="2551">
      <c r="A2551" t="n">
        <v>3825261.0</v>
      </c>
      <c r="B2551" t="inlineStr">
        <is>
          <t>2,2,3,3,4,4,5,5,6,6,7,7,8,8,8-Pentadecafluorooctanoic acid, Ammonium salt (1:1)</t>
        </is>
      </c>
      <c r="C2551"/>
      <c r="D2551" t="inlineStr">
        <is>
          <t>Unmeasured</t>
        </is>
      </c>
      <c r="E2551" t="inlineStr">
        <is>
          <t>United States Environmental Protection Agency</t>
        </is>
      </c>
      <c r="F2551"/>
      <c r="G2551" t="n">
        <v>30.0</v>
      </c>
      <c r="H2551"/>
      <c r="I2551"/>
      <c r="J2551"/>
      <c r="K2551"/>
      <c r="L2551" t="inlineStr">
        <is>
          <t>Pimephales promelas</t>
        </is>
      </c>
      <c r="M2551" t="inlineStr">
        <is>
          <t>Fathead Minnow</t>
        </is>
      </c>
      <c r="N2551" t="inlineStr">
        <is>
          <t>Juvenile</t>
        </is>
      </c>
      <c r="O2551"/>
      <c r="P2551"/>
      <c r="Q2551"/>
      <c r="R2551"/>
      <c r="S2551"/>
      <c r="T2551"/>
      <c r="U2551"/>
      <c r="V2551" t="inlineStr">
        <is>
          <t>Static</t>
        </is>
      </c>
      <c r="W2551" t="inlineStr">
        <is>
          <t>Fresh water</t>
        </is>
      </c>
      <c r="X2551" t="inlineStr">
        <is>
          <t>Lab</t>
        </is>
      </c>
      <c r="Y2551" t="n">
        <v>6.0</v>
      </c>
      <c r="Z2551" t="inlineStr">
        <is>
          <t>Formulation</t>
        </is>
      </c>
      <c r="AA2551"/>
      <c r="AB2551" t="n">
        <v>2470.0</v>
      </c>
      <c r="AC2551"/>
      <c r="AD2551" t="n">
        <v>2100.0</v>
      </c>
      <c r="AE2551"/>
      <c r="AF2551" t="n">
        <v>3330.0</v>
      </c>
      <c r="AG2551" t="inlineStr">
        <is>
          <t>AI mg/L</t>
        </is>
      </c>
      <c r="AH2551"/>
      <c r="AI2551"/>
      <c r="AJ2551"/>
      <c r="AK2551"/>
      <c r="AL2551"/>
      <c r="AM2551"/>
      <c r="AN2551"/>
      <c r="AO2551"/>
      <c r="AP2551"/>
      <c r="AQ2551"/>
      <c r="AR2551"/>
      <c r="AS2551"/>
      <c r="AT2551"/>
      <c r="AU2551"/>
      <c r="AV2551"/>
      <c r="AW2551"/>
      <c r="AX2551" t="inlineStr">
        <is>
          <t>Mortality</t>
        </is>
      </c>
      <c r="AY2551" t="inlineStr">
        <is>
          <t>Mortality</t>
        </is>
      </c>
      <c r="AZ2551" t="inlineStr">
        <is>
          <t>LC50</t>
        </is>
      </c>
      <c r="BA2551"/>
      <c r="BB2551" t="n">
        <v>4.0</v>
      </c>
      <c r="BC2551"/>
      <c r="BD2551"/>
      <c r="BE2551"/>
      <c r="BF2551"/>
      <c r="BG2551" t="inlineStr">
        <is>
          <t>Day(s)</t>
        </is>
      </c>
      <c r="BH2551" t="inlineStr">
        <is>
          <t>Liquid</t>
        </is>
      </c>
      <c r="BI2551" t="inlineStr">
        <is>
          <t>DTXSID8037708</t>
        </is>
      </c>
      <c r="BJ2551"/>
      <c r="BK2551"/>
      <c r="BL2551" t="inlineStr">
        <is>
          <t>Acute</t>
        </is>
      </c>
      <c r="BM2551"/>
      <c r="BN2551"/>
      <c r="BO2551"/>
      <c r="BP2551"/>
      <c r="BQ2551"/>
      <c r="BR2551"/>
      <c r="BS2551"/>
      <c r="BT2551" t="inlineStr">
        <is>
          <t>--</t>
        </is>
      </c>
      <c r="BU2551"/>
      <c r="BV2551"/>
      <c r="BW2551"/>
      <c r="BX2551"/>
      <c r="BY2551"/>
      <c r="BZ2551"/>
      <c r="CA2551"/>
      <c r="CB2551"/>
      <c r="CC2551"/>
      <c r="CD2551"/>
      <c r="CE2551"/>
      <c r="CF2551"/>
      <c r="CG2551"/>
      <c r="CH2551"/>
      <c r="CI2551"/>
      <c r="CJ2551" t="inlineStr">
        <is>
          <t xml:space="preserve">SOURCE/AQUATIC BIOSYSTEMS, FORT COLLINS, CO//TMETH/U.S. EPA-TSCA 1993 GUIDELINE 797.1400//MEDIA/DEIONIZED WATER COLLECTED AT T.R. LAB., MARBLEHEAD, MA//   </t>
        </is>
      </c>
      <c r="CK2551" t="inlineStr">
        <is>
          <t>3M Co.</t>
        </is>
      </c>
      <c r="CL2551" t="n">
        <v>185689.0</v>
      </c>
      <c r="CM2551" t="inlineStr">
        <is>
          <t>Information on Perfluorooctanoic Acid and Supplemental Information on Perfluorooctane Sulfonates and Related Compounds [FC-1015 DATA]</t>
        </is>
      </c>
      <c r="CN2551" t="inlineStr">
        <is>
          <t>EPA/OTS Doc. #FYI-OTS-0500-1378:4297 p.</t>
        </is>
      </c>
      <c r="CO2551" t="n">
        <v>2000.0</v>
      </c>
      <c r="CP2551" t="inlineStr">
        <is>
          <t>3M Co. (2000). Information on Perfluorooctanoic Acid and Supplemental Information on Perfluorooctane Sulfonates and Related Compounds [FC-1015 DATA]. EPA/OTS Doc. #FYI-OTS-0500-1378, 4297 p. ECOREF#:185689</t>
        </is>
      </c>
    </row>
    <row r="2552">
      <c r="A2552" t="n">
        <v>3825261.0</v>
      </c>
      <c r="B2552" t="inlineStr">
        <is>
          <t>2,2,3,3,4,4,5,5,6,6,7,7,8,8,8-Pentadecafluorooctanoic acid, Ammonium salt (1:1)</t>
        </is>
      </c>
      <c r="C2552"/>
      <c r="D2552" t="inlineStr">
        <is>
          <t>Unmeasured</t>
        </is>
      </c>
      <c r="E2552" t="inlineStr">
        <is>
          <t>United States Environmental Protection Agency</t>
        </is>
      </c>
      <c r="F2552"/>
      <c r="G2552"/>
      <c r="H2552"/>
      <c r="I2552" t="n">
        <v>96.5</v>
      </c>
      <c r="J2552"/>
      <c r="K2552" t="n">
        <v>100.0</v>
      </c>
      <c r="L2552" t="inlineStr">
        <is>
          <t>Pimephales promelas</t>
        </is>
      </c>
      <c r="M2552" t="inlineStr">
        <is>
          <t>Fathead Minnow</t>
        </is>
      </c>
      <c r="N2552"/>
      <c r="O2552"/>
      <c r="P2552"/>
      <c r="Q2552"/>
      <c r="R2552"/>
      <c r="S2552"/>
      <c r="T2552"/>
      <c r="U2552"/>
      <c r="V2552" t="inlineStr">
        <is>
          <t>Static</t>
        </is>
      </c>
      <c r="W2552" t="inlineStr">
        <is>
          <t>Fresh water</t>
        </is>
      </c>
      <c r="X2552" t="inlineStr">
        <is>
          <t>Lab</t>
        </is>
      </c>
      <c r="Y2552" t="n">
        <v>6.0</v>
      </c>
      <c r="Z2552" t="inlineStr">
        <is>
          <t>Active ingredient</t>
        </is>
      </c>
      <c r="AA2552"/>
      <c r="AB2552" t="n">
        <v>776.0</v>
      </c>
      <c r="AC2552"/>
      <c r="AD2552" t="n">
        <v>743.0</v>
      </c>
      <c r="AE2552"/>
      <c r="AF2552" t="n">
        <v>812.0</v>
      </c>
      <c r="AG2552" t="inlineStr">
        <is>
          <t>AI mg/L</t>
        </is>
      </c>
      <c r="AH2552"/>
      <c r="AI2552"/>
      <c r="AJ2552"/>
      <c r="AK2552"/>
      <c r="AL2552"/>
      <c r="AM2552"/>
      <c r="AN2552"/>
      <c r="AO2552"/>
      <c r="AP2552"/>
      <c r="AQ2552"/>
      <c r="AR2552"/>
      <c r="AS2552"/>
      <c r="AT2552"/>
      <c r="AU2552"/>
      <c r="AV2552"/>
      <c r="AW2552"/>
      <c r="AX2552" t="inlineStr">
        <is>
          <t>Mortality</t>
        </is>
      </c>
      <c r="AY2552" t="inlineStr">
        <is>
          <t>Mortality</t>
        </is>
      </c>
      <c r="AZ2552" t="inlineStr">
        <is>
          <t>LC50</t>
        </is>
      </c>
      <c r="BA2552"/>
      <c r="BB2552" t="n">
        <v>4.0</v>
      </c>
      <c r="BC2552"/>
      <c r="BD2552"/>
      <c r="BE2552"/>
      <c r="BF2552"/>
      <c r="BG2552" t="inlineStr">
        <is>
          <t>Day(s)</t>
        </is>
      </c>
      <c r="BH2552"/>
      <c r="BI2552" t="inlineStr">
        <is>
          <t>DTXSID8037708</t>
        </is>
      </c>
      <c r="BJ2552"/>
      <c r="BK2552"/>
      <c r="BL2552" t="inlineStr">
        <is>
          <t>Acute</t>
        </is>
      </c>
      <c r="BM2552"/>
      <c r="BN2552"/>
      <c r="BO2552"/>
      <c r="BP2552"/>
      <c r="BQ2552"/>
      <c r="BR2552"/>
      <c r="BS2552"/>
      <c r="BT2552" t="inlineStr">
        <is>
          <t>--</t>
        </is>
      </c>
      <c r="BU2552"/>
      <c r="BV2552"/>
      <c r="BW2552"/>
      <c r="BX2552"/>
      <c r="BY2552"/>
      <c r="BZ2552"/>
      <c r="CA2552"/>
      <c r="CB2552"/>
      <c r="CC2552"/>
      <c r="CD2552"/>
      <c r="CE2552"/>
      <c r="CF2552"/>
      <c r="CG2552"/>
      <c r="CH2552"/>
      <c r="CI2552"/>
      <c r="CJ2552" t="inlineStr">
        <is>
          <t xml:space="preserve">SOURCE/DALE FATTIG OF BRADY, NEBRASKA//TMETH/USEPA 660/3-75-009 (1975)//MEDIA/CARBON-FILTERED WELL WATER//   </t>
        </is>
      </c>
      <c r="CK2552" t="inlineStr">
        <is>
          <t>3M Co.</t>
        </is>
      </c>
      <c r="CL2552" t="n">
        <v>185687.0</v>
      </c>
      <c r="CM2552" t="inlineStr">
        <is>
          <t>Information on Perfluorooctanoic Acid and Supplemental Information on Perfluorooctane Sulfonates and Related Compounds [FC-143 DATA]</t>
        </is>
      </c>
      <c r="CN2552" t="inlineStr">
        <is>
          <t>EPA/OTS Doc. #FYI-OTS-0500-1378:4297 p.</t>
        </is>
      </c>
      <c r="CO2552" t="n">
        <v>2000.0</v>
      </c>
      <c r="CP2552" t="inlineStr">
        <is>
          <t>3M Co. (2000). Information on Perfluorooctanoic Acid and Supplemental Information on Perfluorooctane Sulfonates and Related Compounds [FC-143 DATA]. EPA/OTS Doc. #FYI-OTS-0500-1378, 4297 p. ECOREF#:185687</t>
        </is>
      </c>
    </row>
    <row r="2553">
      <c r="A2553" t="n">
        <v>3825261.0</v>
      </c>
      <c r="B2553" t="inlineStr">
        <is>
          <t>2,2,3,3,4,4,5,5,6,6,7,7,8,8,8-Pentadecafluorooctanoic acid, Ammonium salt (1:1)</t>
        </is>
      </c>
      <c r="C2553"/>
      <c r="D2553" t="inlineStr">
        <is>
          <t>Unmeasured</t>
        </is>
      </c>
      <c r="E2553" t="inlineStr">
        <is>
          <t>United States Environmental Protection Agency</t>
        </is>
      </c>
      <c r="F2553"/>
      <c r="G2553"/>
      <c r="H2553"/>
      <c r="I2553" t="n">
        <v>96.5</v>
      </c>
      <c r="J2553"/>
      <c r="K2553" t="n">
        <v>100.0</v>
      </c>
      <c r="L2553" t="inlineStr">
        <is>
          <t>Pimephales promelas</t>
        </is>
      </c>
      <c r="M2553" t="inlineStr">
        <is>
          <t>Fathead Minnow</t>
        </is>
      </c>
      <c r="N2553"/>
      <c r="O2553"/>
      <c r="P2553"/>
      <c r="Q2553"/>
      <c r="R2553"/>
      <c r="S2553"/>
      <c r="T2553"/>
      <c r="U2553"/>
      <c r="V2553" t="inlineStr">
        <is>
          <t>Static</t>
        </is>
      </c>
      <c r="W2553" t="inlineStr">
        <is>
          <t>Fresh water</t>
        </is>
      </c>
      <c r="X2553" t="inlineStr">
        <is>
          <t>Lab</t>
        </is>
      </c>
      <c r="Y2553" t="n">
        <v>6.0</v>
      </c>
      <c r="Z2553" t="inlineStr">
        <is>
          <t>Active ingredient</t>
        </is>
      </c>
      <c r="AA2553"/>
      <c r="AB2553" t="n">
        <v>766.0</v>
      </c>
      <c r="AC2553"/>
      <c r="AD2553" t="n">
        <v>743.0</v>
      </c>
      <c r="AE2553"/>
      <c r="AF2553" t="n">
        <v>789.0</v>
      </c>
      <c r="AG2553" t="inlineStr">
        <is>
          <t>AI mg/L</t>
        </is>
      </c>
      <c r="AH2553"/>
      <c r="AI2553"/>
      <c r="AJ2553"/>
      <c r="AK2553"/>
      <c r="AL2553"/>
      <c r="AM2553"/>
      <c r="AN2553"/>
      <c r="AO2553"/>
      <c r="AP2553"/>
      <c r="AQ2553"/>
      <c r="AR2553"/>
      <c r="AS2553"/>
      <c r="AT2553"/>
      <c r="AU2553"/>
      <c r="AV2553"/>
      <c r="AW2553"/>
      <c r="AX2553" t="inlineStr">
        <is>
          <t>Mortality</t>
        </is>
      </c>
      <c r="AY2553" t="inlineStr">
        <is>
          <t>Mortality</t>
        </is>
      </c>
      <c r="AZ2553" t="inlineStr">
        <is>
          <t>LC50</t>
        </is>
      </c>
      <c r="BA2553"/>
      <c r="BB2553" t="n">
        <v>4.0</v>
      </c>
      <c r="BC2553"/>
      <c r="BD2553"/>
      <c r="BE2553"/>
      <c r="BF2553"/>
      <c r="BG2553" t="inlineStr">
        <is>
          <t>Day(s)</t>
        </is>
      </c>
      <c r="BH2553" t="inlineStr">
        <is>
          <t>Powder</t>
        </is>
      </c>
      <c r="BI2553" t="inlineStr">
        <is>
          <t>DTXSID8037708</t>
        </is>
      </c>
      <c r="BJ2553"/>
      <c r="BK2553"/>
      <c r="BL2553" t="inlineStr">
        <is>
          <t>Acute</t>
        </is>
      </c>
      <c r="BM2553"/>
      <c r="BN2553"/>
      <c r="BO2553"/>
      <c r="BP2553"/>
      <c r="BQ2553"/>
      <c r="BR2553"/>
      <c r="BS2553"/>
      <c r="BT2553" t="inlineStr">
        <is>
          <t>--</t>
        </is>
      </c>
      <c r="BU2553"/>
      <c r="BV2553"/>
      <c r="BW2553"/>
      <c r="BX2553"/>
      <c r="BY2553"/>
      <c r="BZ2553"/>
      <c r="CA2553"/>
      <c r="CB2553"/>
      <c r="CC2553"/>
      <c r="CD2553"/>
      <c r="CE2553"/>
      <c r="CF2553"/>
      <c r="CG2553"/>
      <c r="CH2553"/>
      <c r="CI2553" t="inlineStr">
        <is>
          <t xml:space="preserve">CONC1/MEAN LC50, PROBIT//COND/AT 25C// </t>
        </is>
      </c>
      <c r="CJ2553" t="inlineStr">
        <is>
          <t xml:space="preserve">SOURCE/DALE FATTIG FISH FARM OF BRADY, NEBRASKA//TMETH/660/3-75-009, 1975//MEDIA/CARBON-FILTERED WELL WATER//  CONC1/MEAN LC50, PROBIT//COND/AT 25C// </t>
        </is>
      </c>
      <c r="CK2553" t="inlineStr">
        <is>
          <t>Elnabarawy,M.T.</t>
        </is>
      </c>
      <c r="CL2553" t="n">
        <v>188557.0</v>
      </c>
      <c r="CM2553" t="inlineStr">
        <is>
          <t>Aquatic Toxicity Testing: FC-143 (Lot-37) L.R. 5626 S</t>
        </is>
      </c>
      <c r="CN2553" t="inlineStr">
        <is>
          <t>Report No. 037; OPPT Administrative Record AR226-0504:3780-3786</t>
        </is>
      </c>
      <c r="CO2553" t="n">
        <v>1980.0</v>
      </c>
      <c r="CP2553" t="inlineStr">
        <is>
          <t>Elnabarawy,M.T. (1980). Aquatic Toxicity Testing: FC-143 (Lot-37) L.R. 5626 S. Report No. 037; OPPT Administrative Record AR226-0504, 3780-3786. ECOREF#:188557</t>
        </is>
      </c>
    </row>
    <row r="2554">
      <c r="A2554" t="n">
        <v>3923522.0</v>
      </c>
      <c r="B2554" t="inlineStr">
        <is>
          <t>alpha-Ethenyl-alpha-phenylbenzenemethanol</t>
        </is>
      </c>
      <c r="C2554"/>
      <c r="D2554" t="inlineStr">
        <is>
          <t>Measured</t>
        </is>
      </c>
      <c r="E2554" t="inlineStr">
        <is>
          <t>Not coded</t>
        </is>
      </c>
      <c r="F2554" t="inlineStr">
        <is>
          <t>&gt;=</t>
        </is>
      </c>
      <c r="G2554" t="n">
        <v>95.0</v>
      </c>
      <c r="H2554"/>
      <c r="I2554"/>
      <c r="J2554"/>
      <c r="K2554"/>
      <c r="L2554" t="inlineStr">
        <is>
          <t>Pimephales promelas</t>
        </is>
      </c>
      <c r="M2554" t="inlineStr">
        <is>
          <t>Fathead Minnow</t>
        </is>
      </c>
      <c r="N2554" t="inlineStr">
        <is>
          <t>Juvenile</t>
        </is>
      </c>
      <c r="O2554"/>
      <c r="P2554"/>
      <c r="Q2554"/>
      <c r="R2554" t="n">
        <v>29.0</v>
      </c>
      <c r="S2554"/>
      <c r="T2554" t="n">
        <v>33.0</v>
      </c>
      <c r="U2554" t="inlineStr">
        <is>
          <t>Day(s)</t>
        </is>
      </c>
      <c r="V2554" t="inlineStr">
        <is>
          <t>Flow-through</t>
        </is>
      </c>
      <c r="W2554" t="inlineStr">
        <is>
          <t>Fresh water</t>
        </is>
      </c>
      <c r="X2554" t="inlineStr">
        <is>
          <t>Lab</t>
        </is>
      </c>
      <c r="Y2554"/>
      <c r="Z2554" t="inlineStr">
        <is>
          <t>Active ingredient</t>
        </is>
      </c>
      <c r="AA2554"/>
      <c r="AB2554" t="n">
        <v>11.1</v>
      </c>
      <c r="AC2554"/>
      <c r="AD2554"/>
      <c r="AE2554"/>
      <c r="AF2554"/>
      <c r="AG2554" t="inlineStr">
        <is>
          <t>AI mg/L</t>
        </is>
      </c>
      <c r="AH2554"/>
      <c r="AI2554"/>
      <c r="AJ2554"/>
      <c r="AK2554"/>
      <c r="AL2554"/>
      <c r="AM2554"/>
      <c r="AN2554"/>
      <c r="AO2554"/>
      <c r="AP2554"/>
      <c r="AQ2554"/>
      <c r="AR2554"/>
      <c r="AS2554"/>
      <c r="AT2554"/>
      <c r="AU2554"/>
      <c r="AV2554"/>
      <c r="AW2554"/>
      <c r="AX2554" t="inlineStr">
        <is>
          <t>Mortality</t>
        </is>
      </c>
      <c r="AY2554" t="inlineStr">
        <is>
          <t>Mortality</t>
        </is>
      </c>
      <c r="AZ2554" t="inlineStr">
        <is>
          <t>LC50</t>
        </is>
      </c>
      <c r="BA2554"/>
      <c r="BB2554" t="n">
        <v>4.0</v>
      </c>
      <c r="BC2554"/>
      <c r="BD2554"/>
      <c r="BE2554"/>
      <c r="BF2554"/>
      <c r="BG2554" t="inlineStr">
        <is>
          <t>Day(s)</t>
        </is>
      </c>
      <c r="BH2554" t="inlineStr">
        <is>
          <t>Pure</t>
        </is>
      </c>
      <c r="BI2554" t="inlineStr">
        <is>
          <t>DTXSID3021697</t>
        </is>
      </c>
      <c r="BJ2554" t="inlineStr">
        <is>
          <t>10.3109/00498258909042295</t>
        </is>
      </c>
      <c r="BK2554"/>
      <c r="BL2554"/>
      <c r="BM2554"/>
      <c r="BN2554"/>
      <c r="BO2554"/>
      <c r="BP2554"/>
      <c r="BQ2554"/>
      <c r="BR2554"/>
      <c r="BS2554"/>
      <c r="BT2554" t="inlineStr">
        <is>
          <t>--</t>
        </is>
      </c>
      <c r="BU2554"/>
      <c r="BV2554"/>
      <c r="BW2554"/>
      <c r="BX2554"/>
      <c r="BY2554"/>
      <c r="BZ2554"/>
      <c r="CA2554"/>
      <c r="CB2554"/>
      <c r="CC2554"/>
      <c r="CD2554"/>
      <c r="CE2554"/>
      <c r="CF2554"/>
      <c r="CG2554"/>
      <c r="CH2554"/>
      <c r="CI2554"/>
      <c r="CJ2554"/>
      <c r="CK2554" t="inlineStr">
        <is>
          <t>Veith,G.D., R.L. Lipnick, and C.L. Russom</t>
        </is>
      </c>
      <c r="CL2554" t="n">
        <v>2721.0</v>
      </c>
      <c r="CM2554" t="inlineStr">
        <is>
          <t>The Toxicity of Acetylenic Alcohols to the Fathead Minnow, Pimephales promelas: Narcosis and Proelectrophile Activation</t>
        </is>
      </c>
      <c r="CN2554" t="inlineStr">
        <is>
          <t>Xenobiotica19(5): 555-565</t>
        </is>
      </c>
      <c r="CO2554" t="n">
        <v>1989.0</v>
      </c>
      <c r="CP2554" t="inlineStr">
        <is>
          <t>Veith,G.D., R.L. Lipnick, and C.L. Russom (1989). The Toxicity of Acetylenic Alcohols to the Fathead Minnow, Pimephales promelas: Narcosis and Proelectrophile Activation. Xenobiotica, 19, (5), 555-565. doi:10.3109/00498258909042295. ECOREF#:2721</t>
        </is>
      </c>
    </row>
    <row r="2555">
      <c r="A2555" t="n">
        <v>4080313.0</v>
      </c>
      <c r="B2555" t="inlineStr">
        <is>
          <t>1-(3-chloro-2-propen-1-yl)-3,5,7-Triaza-1-azoniatricyclo[3.3.1.13,7]decane chloride (1:1)</t>
        </is>
      </c>
      <c r="C2555"/>
      <c r="D2555" t="inlineStr">
        <is>
          <t>Not coded</t>
        </is>
      </c>
      <c r="E2555" t="inlineStr">
        <is>
          <t>United States Environmental Protection Agency</t>
        </is>
      </c>
      <c r="F2555"/>
      <c r="G2555" t="n">
        <v>94.0</v>
      </c>
      <c r="H2555"/>
      <c r="I2555"/>
      <c r="J2555"/>
      <c r="K2555"/>
      <c r="L2555" t="inlineStr">
        <is>
          <t>Pimephales promelas</t>
        </is>
      </c>
      <c r="M2555" t="inlineStr">
        <is>
          <t>Fathead Minnow</t>
        </is>
      </c>
      <c r="N2555"/>
      <c r="O2555"/>
      <c r="P2555"/>
      <c r="Q2555"/>
      <c r="R2555"/>
      <c r="S2555"/>
      <c r="T2555"/>
      <c r="U2555"/>
      <c r="V2555" t="inlineStr">
        <is>
          <t>Static</t>
        </is>
      </c>
      <c r="W2555" t="inlineStr">
        <is>
          <t>Fresh water</t>
        </is>
      </c>
      <c r="X2555" t="inlineStr">
        <is>
          <t>Lab</t>
        </is>
      </c>
      <c r="Y2555"/>
      <c r="Z2555" t="inlineStr">
        <is>
          <t>Active ingredient</t>
        </is>
      </c>
      <c r="AA2555"/>
      <c r="AB2555" t="n">
        <v>34.0</v>
      </c>
      <c r="AC2555"/>
      <c r="AD2555" t="n">
        <v>32.0</v>
      </c>
      <c r="AE2555"/>
      <c r="AF2555" t="n">
        <v>36.0</v>
      </c>
      <c r="AG2555" t="inlineStr">
        <is>
          <t>AI mg/L</t>
        </is>
      </c>
      <c r="AH2555"/>
      <c r="AI2555"/>
      <c r="AJ2555"/>
      <c r="AK2555"/>
      <c r="AL2555"/>
      <c r="AM2555"/>
      <c r="AN2555"/>
      <c r="AO2555"/>
      <c r="AP2555"/>
      <c r="AQ2555"/>
      <c r="AR2555"/>
      <c r="AS2555"/>
      <c r="AT2555"/>
      <c r="AU2555"/>
      <c r="AV2555"/>
      <c r="AW2555"/>
      <c r="AX2555" t="inlineStr">
        <is>
          <t>Mortality</t>
        </is>
      </c>
      <c r="AY2555" t="inlineStr">
        <is>
          <t>Mortality</t>
        </is>
      </c>
      <c r="AZ2555" t="inlineStr">
        <is>
          <t>LC50</t>
        </is>
      </c>
      <c r="BA2555"/>
      <c r="BB2555" t="n">
        <v>4.0</v>
      </c>
      <c r="BC2555"/>
      <c r="BD2555"/>
      <c r="BE2555"/>
      <c r="BF2555"/>
      <c r="BG2555" t="inlineStr">
        <is>
          <t>Day(s)</t>
        </is>
      </c>
      <c r="BH2555"/>
      <c r="BI2555" t="inlineStr">
        <is>
          <t>DTXSID5024760</t>
        </is>
      </c>
      <c r="BJ2555"/>
      <c r="BK2555"/>
      <c r="BL2555" t="inlineStr">
        <is>
          <t>Acute</t>
        </is>
      </c>
      <c r="BM2555"/>
      <c r="BN2555"/>
      <c r="BO2555"/>
      <c r="BP2555"/>
      <c r="BQ2555"/>
      <c r="BR2555"/>
      <c r="BS2555"/>
      <c r="BT2555" t="inlineStr">
        <is>
          <t>--</t>
        </is>
      </c>
      <c r="BU2555"/>
      <c r="BV2555"/>
      <c r="BW2555"/>
      <c r="BX2555"/>
      <c r="BY2555"/>
      <c r="BZ2555"/>
      <c r="CA2555"/>
      <c r="CB2555"/>
      <c r="CC2555"/>
      <c r="CD2555"/>
      <c r="CE2555"/>
      <c r="CF2555"/>
      <c r="CG2555"/>
      <c r="CH2555"/>
      <c r="CI2555"/>
      <c r="CJ2555" t="inlineStr">
        <is>
          <t xml:space="preserve">CONTR/STD METHODS USED//   </t>
        </is>
      </c>
      <c r="CK2555" t="inlineStr">
        <is>
          <t>U.S. Environmental Protection Agency</t>
        </is>
      </c>
      <c r="CL2555" t="n">
        <v>344.0</v>
      </c>
      <c r="CM2555" t="inlineStr">
        <is>
          <t>Pesticide Ecotoxicity Database (Formerly: Environmental Effects Database (EEDB))</t>
        </is>
      </c>
      <c r="CN2555" t="inlineStr">
        <is>
          <t>Environmental Fate and Effects Division, U.S.EPA, Washington, D.C.:</t>
        </is>
      </c>
      <c r="CO2555" t="n">
        <v>1992.0</v>
      </c>
      <c r="CP2555" t="inlineStr">
        <is>
          <t>U.S. Environmental Protection Agency (1992). Pesticide Ecotoxicity Database (Formerly: Environmental Effects Database (EEDB)). Environmental Fate and Effects Division, U.S.EPA, Washington, D.C., ECOREF#:344</t>
        </is>
      </c>
    </row>
    <row r="2556">
      <c r="A2556" t="n">
        <v>4080313.0</v>
      </c>
      <c r="B2556" t="inlineStr">
        <is>
          <t>1-(3-chloro-2-propen-1-yl)-3,5,7-Triaza-1-azoniatricyclo[3.3.1.13,7]decane chloride (1:1)</t>
        </is>
      </c>
      <c r="C2556"/>
      <c r="D2556" t="inlineStr">
        <is>
          <t>Not coded</t>
        </is>
      </c>
      <c r="E2556" t="inlineStr">
        <is>
          <t>United States Environmental Protection Agency</t>
        </is>
      </c>
      <c r="F2556"/>
      <c r="G2556" t="n">
        <v>67.5</v>
      </c>
      <c r="H2556"/>
      <c r="I2556"/>
      <c r="J2556"/>
      <c r="K2556"/>
      <c r="L2556" t="inlineStr">
        <is>
          <t>Pimephales promelas</t>
        </is>
      </c>
      <c r="M2556" t="inlineStr">
        <is>
          <t>Fathead Minnow</t>
        </is>
      </c>
      <c r="N2556"/>
      <c r="O2556"/>
      <c r="P2556"/>
      <c r="Q2556"/>
      <c r="R2556"/>
      <c r="S2556"/>
      <c r="T2556"/>
      <c r="U2556"/>
      <c r="V2556" t="inlineStr">
        <is>
          <t>Static</t>
        </is>
      </c>
      <c r="W2556" t="inlineStr">
        <is>
          <t>Fresh water</t>
        </is>
      </c>
      <c r="X2556" t="inlineStr">
        <is>
          <t>Lab</t>
        </is>
      </c>
      <c r="Y2556"/>
      <c r="Z2556" t="inlineStr">
        <is>
          <t>Formulation</t>
        </is>
      </c>
      <c r="AA2556"/>
      <c r="AB2556" t="n">
        <v>29.0</v>
      </c>
      <c r="AC2556"/>
      <c r="AD2556" t="n">
        <v>26.0</v>
      </c>
      <c r="AE2556"/>
      <c r="AF2556" t="n">
        <v>32.0</v>
      </c>
      <c r="AG2556" t="inlineStr">
        <is>
          <t>AI mg/L</t>
        </is>
      </c>
      <c r="AH2556"/>
      <c r="AI2556"/>
      <c r="AJ2556"/>
      <c r="AK2556"/>
      <c r="AL2556"/>
      <c r="AM2556"/>
      <c r="AN2556"/>
      <c r="AO2556"/>
      <c r="AP2556"/>
      <c r="AQ2556"/>
      <c r="AR2556"/>
      <c r="AS2556"/>
      <c r="AT2556"/>
      <c r="AU2556"/>
      <c r="AV2556"/>
      <c r="AW2556"/>
      <c r="AX2556" t="inlineStr">
        <is>
          <t>Mortality</t>
        </is>
      </c>
      <c r="AY2556" t="inlineStr">
        <is>
          <t>Mortality</t>
        </is>
      </c>
      <c r="AZ2556" t="inlineStr">
        <is>
          <t>LC50</t>
        </is>
      </c>
      <c r="BA2556"/>
      <c r="BB2556" t="n">
        <v>4.0</v>
      </c>
      <c r="BC2556"/>
      <c r="BD2556"/>
      <c r="BE2556"/>
      <c r="BF2556"/>
      <c r="BG2556" t="inlineStr">
        <is>
          <t>Day(s)</t>
        </is>
      </c>
      <c r="BH2556"/>
      <c r="BI2556" t="inlineStr">
        <is>
          <t>DTXSID5024760</t>
        </is>
      </c>
      <c r="BJ2556"/>
      <c r="BK2556"/>
      <c r="BL2556" t="inlineStr">
        <is>
          <t>Acute</t>
        </is>
      </c>
      <c r="BM2556"/>
      <c r="BN2556"/>
      <c r="BO2556"/>
      <c r="BP2556"/>
      <c r="BQ2556"/>
      <c r="BR2556"/>
      <c r="BS2556"/>
      <c r="BT2556" t="inlineStr">
        <is>
          <t>--</t>
        </is>
      </c>
      <c r="BU2556"/>
      <c r="BV2556"/>
      <c r="BW2556"/>
      <c r="BX2556"/>
      <c r="BY2556"/>
      <c r="BZ2556"/>
      <c r="CA2556"/>
      <c r="CB2556"/>
      <c r="CC2556"/>
      <c r="CD2556"/>
      <c r="CE2556"/>
      <c r="CF2556"/>
      <c r="CG2556"/>
      <c r="CH2556"/>
      <c r="CI2556"/>
      <c r="CJ2556" t="inlineStr">
        <is>
          <t xml:space="preserve">CONTR/STD METHODS USED//   </t>
        </is>
      </c>
      <c r="CK2556" t="inlineStr">
        <is>
          <t>U.S. Environmental Protection Agency</t>
        </is>
      </c>
      <c r="CL2556" t="n">
        <v>344.0</v>
      </c>
      <c r="CM2556" t="inlineStr">
        <is>
          <t>Pesticide Ecotoxicity Database (Formerly: Environmental Effects Database (EEDB))</t>
        </is>
      </c>
      <c r="CN2556" t="inlineStr">
        <is>
          <t>Environmental Fate and Effects Division, U.S.EPA, Washington, D.C.:</t>
        </is>
      </c>
      <c r="CO2556" t="n">
        <v>1992.0</v>
      </c>
      <c r="CP2556" t="inlineStr">
        <is>
          <t>U.S. Environmental Protection Agency (1992). Pesticide Ecotoxicity Database (Formerly: Environmental Effects Database (EEDB)). Environmental Fate and Effects Division, U.S.EPA, Washington, D.C., ECOREF#:344</t>
        </is>
      </c>
    </row>
    <row r="2557">
      <c r="A2557" t="n">
        <v>4117140.0</v>
      </c>
      <c r="B2557" t="inlineStr">
        <is>
          <t>2-Decyn-1-ol</t>
        </is>
      </c>
      <c r="C2557"/>
      <c r="D2557" t="inlineStr">
        <is>
          <t>Measured</t>
        </is>
      </c>
      <c r="E2557" t="inlineStr">
        <is>
          <t>Not coded</t>
        </is>
      </c>
      <c r="F2557"/>
      <c r="G2557" t="n">
        <v>99.0</v>
      </c>
      <c r="H2557"/>
      <c r="I2557"/>
      <c r="J2557"/>
      <c r="K2557"/>
      <c r="L2557" t="inlineStr">
        <is>
          <t>Pimephales promelas</t>
        </is>
      </c>
      <c r="M2557" t="inlineStr">
        <is>
          <t>Fathead Minnow</t>
        </is>
      </c>
      <c r="N2557"/>
      <c r="O2557"/>
      <c r="P2557" t="n">
        <v>29.0</v>
      </c>
      <c r="Q2557"/>
      <c r="R2557"/>
      <c r="S2557"/>
      <c r="T2557"/>
      <c r="U2557" t="inlineStr">
        <is>
          <t>Day(s)</t>
        </is>
      </c>
      <c r="V2557" t="inlineStr">
        <is>
          <t>Flow-through</t>
        </is>
      </c>
      <c r="W2557" t="inlineStr">
        <is>
          <t>Fresh water</t>
        </is>
      </c>
      <c r="X2557" t="inlineStr">
        <is>
          <t>Lab</t>
        </is>
      </c>
      <c r="Y2557"/>
      <c r="Z2557" t="inlineStr">
        <is>
          <t>Active ingredient</t>
        </is>
      </c>
      <c r="AA2557"/>
      <c r="AB2557" t="n">
        <v>1.07</v>
      </c>
      <c r="AC2557"/>
      <c r="AD2557" t="n">
        <v>0.97</v>
      </c>
      <c r="AE2557"/>
      <c r="AF2557" t="n">
        <v>1.19</v>
      </c>
      <c r="AG2557" t="inlineStr">
        <is>
          <t>AI mg/L</t>
        </is>
      </c>
      <c r="AH2557"/>
      <c r="AI2557"/>
      <c r="AJ2557"/>
      <c r="AK2557"/>
      <c r="AL2557"/>
      <c r="AM2557"/>
      <c r="AN2557"/>
      <c r="AO2557"/>
      <c r="AP2557"/>
      <c r="AQ2557"/>
      <c r="AR2557"/>
      <c r="AS2557"/>
      <c r="AT2557"/>
      <c r="AU2557"/>
      <c r="AV2557"/>
      <c r="AW2557"/>
      <c r="AX2557" t="inlineStr">
        <is>
          <t>Mortality</t>
        </is>
      </c>
      <c r="AY2557" t="inlineStr">
        <is>
          <t>Mortality</t>
        </is>
      </c>
      <c r="AZ2557" t="inlineStr">
        <is>
          <t>LC50</t>
        </is>
      </c>
      <c r="BA2557"/>
      <c r="BB2557" t="n">
        <v>4.0</v>
      </c>
      <c r="BC2557"/>
      <c r="BD2557"/>
      <c r="BE2557"/>
      <c r="BF2557"/>
      <c r="BG2557" t="inlineStr">
        <is>
          <t>Day(s)</t>
        </is>
      </c>
      <c r="BH2557" t="inlineStr">
        <is>
          <t>Pure</t>
        </is>
      </c>
      <c r="BI2557" t="inlineStr">
        <is>
          <t>DTXSID6022214</t>
        </is>
      </c>
      <c r="BJ2557"/>
      <c r="BK2557"/>
      <c r="BL2557"/>
      <c r="BM2557"/>
      <c r="BN2557"/>
      <c r="BO2557"/>
      <c r="BP2557"/>
      <c r="BQ2557"/>
      <c r="BR2557"/>
      <c r="BS2557"/>
      <c r="BT2557" t="inlineStr">
        <is>
          <t>--</t>
        </is>
      </c>
      <c r="BU2557"/>
      <c r="BV2557"/>
      <c r="BW2557"/>
      <c r="BX2557"/>
      <c r="BY2557"/>
      <c r="BZ2557"/>
      <c r="CA2557"/>
      <c r="CB2557"/>
      <c r="CC2557"/>
      <c r="CD2557"/>
      <c r="CE2557"/>
      <c r="CF2557"/>
      <c r="CG2557"/>
      <c r="CH2557"/>
      <c r="CI2557" t="inlineStr">
        <is>
          <t xml:space="preserve"> Affected fish lost schooling behavior, were hypoactive and swam near the tank surface.  They were also underreactive to externalNAtimuli, had increased respiration and were darkly colored.  Equilibrium loss was not observed prior to death. </t>
        </is>
      </c>
      <c r="CJ2557" t="inlineStr">
        <is>
          <t xml:space="preserve">   Affected fish lost schooling behavior, were hypoactive and swam near the tank surface.  They were also underreactive to externalNAtimuli, had increased respiration and were darkly colored.  Equilibrium loss was not observed prior to death. </t>
        </is>
      </c>
      <c r="CK2557" t="inlineStr">
        <is>
          <t>Geiger,D.L., D.J. Call, and L.T. Brooke</t>
        </is>
      </c>
      <c r="CL2557" t="n">
        <v>12859.0</v>
      </c>
      <c r="CM2557" t="inlineStr">
        <is>
          <t>Acute Toxicities of Organic Chemicals to Fathead Minnows (Pimephales promelas) Volume IV</t>
        </is>
      </c>
      <c r="CN2557" t="inlineStr">
        <is>
          <t>Center for Lake Superior Environmental Studies, University of Wisconsin, Superior, WI4:355 p.</t>
        </is>
      </c>
      <c r="CO2557" t="n">
        <v>1988.0</v>
      </c>
      <c r="CP2557" t="inlineStr">
        <is>
          <t>Geiger,D.L., D.J. Call, and L.T. Brooke (1988). Acute Toxicities of Organic Chemicals to Fathead Minnows (Pimephales promelas) Volume IV. Center for Lake Superior Environmental Studies, University of Wisconsin, Superior, WI, 4, 355 p. ECOREF#:12859</t>
        </is>
      </c>
    </row>
    <row r="2558">
      <c r="A2558" t="n">
        <v>4117140.0</v>
      </c>
      <c r="B2558" t="inlineStr">
        <is>
          <t>2-Decyn-1-ol</t>
        </is>
      </c>
      <c r="C2558"/>
      <c r="D2558" t="inlineStr">
        <is>
          <t>Measured</t>
        </is>
      </c>
      <c r="E2558" t="inlineStr">
        <is>
          <t>Not coded</t>
        </is>
      </c>
      <c r="F2558" t="inlineStr">
        <is>
          <t>&gt;=</t>
        </is>
      </c>
      <c r="G2558" t="n">
        <v>95.0</v>
      </c>
      <c r="H2558"/>
      <c r="I2558"/>
      <c r="J2558"/>
      <c r="K2558"/>
      <c r="L2558" t="inlineStr">
        <is>
          <t>Pimephales promelas</t>
        </is>
      </c>
      <c r="M2558" t="inlineStr">
        <is>
          <t>Fathead Minnow</t>
        </is>
      </c>
      <c r="N2558" t="inlineStr">
        <is>
          <t>Juvenile</t>
        </is>
      </c>
      <c r="O2558"/>
      <c r="P2558"/>
      <c r="Q2558"/>
      <c r="R2558" t="n">
        <v>29.0</v>
      </c>
      <c r="S2558"/>
      <c r="T2558" t="n">
        <v>33.0</v>
      </c>
      <c r="U2558" t="inlineStr">
        <is>
          <t>Day(s)</t>
        </is>
      </c>
      <c r="V2558" t="inlineStr">
        <is>
          <t>Flow-through</t>
        </is>
      </c>
      <c r="W2558" t="inlineStr">
        <is>
          <t>Fresh water</t>
        </is>
      </c>
      <c r="X2558" t="inlineStr">
        <is>
          <t>Lab</t>
        </is>
      </c>
      <c r="Y2558"/>
      <c r="Z2558" t="inlineStr">
        <is>
          <t>Active ingredient</t>
        </is>
      </c>
      <c r="AA2558"/>
      <c r="AB2558" t="n">
        <v>1.07</v>
      </c>
      <c r="AC2558"/>
      <c r="AD2558" t="n">
        <v>0.97</v>
      </c>
      <c r="AE2558"/>
      <c r="AF2558" t="n">
        <v>1.19</v>
      </c>
      <c r="AG2558" t="inlineStr">
        <is>
          <t>AI mg/L</t>
        </is>
      </c>
      <c r="AH2558"/>
      <c r="AI2558"/>
      <c r="AJ2558"/>
      <c r="AK2558"/>
      <c r="AL2558"/>
      <c r="AM2558"/>
      <c r="AN2558"/>
      <c r="AO2558"/>
      <c r="AP2558"/>
      <c r="AQ2558"/>
      <c r="AR2558"/>
      <c r="AS2558"/>
      <c r="AT2558"/>
      <c r="AU2558"/>
      <c r="AV2558"/>
      <c r="AW2558"/>
      <c r="AX2558" t="inlineStr">
        <is>
          <t>Mortality</t>
        </is>
      </c>
      <c r="AY2558" t="inlineStr">
        <is>
          <t>Mortality</t>
        </is>
      </c>
      <c r="AZ2558" t="inlineStr">
        <is>
          <t>LC50</t>
        </is>
      </c>
      <c r="BA2558"/>
      <c r="BB2558" t="n">
        <v>4.0</v>
      </c>
      <c r="BC2558"/>
      <c r="BD2558"/>
      <c r="BE2558"/>
      <c r="BF2558"/>
      <c r="BG2558" t="inlineStr">
        <is>
          <t>Day(s)</t>
        </is>
      </c>
      <c r="BH2558" t="inlineStr">
        <is>
          <t>Pure</t>
        </is>
      </c>
      <c r="BI2558" t="inlineStr">
        <is>
          <t>DTXSID6022214</t>
        </is>
      </c>
      <c r="BJ2558" t="inlineStr">
        <is>
          <t>10.3109/00498258909042295</t>
        </is>
      </c>
      <c r="BK2558"/>
      <c r="BL2558"/>
      <c r="BM2558"/>
      <c r="BN2558"/>
      <c r="BO2558"/>
      <c r="BP2558"/>
      <c r="BQ2558"/>
      <c r="BR2558"/>
      <c r="BS2558"/>
      <c r="BT2558" t="inlineStr">
        <is>
          <t>--</t>
        </is>
      </c>
      <c r="BU2558"/>
      <c r="BV2558"/>
      <c r="BW2558"/>
      <c r="BX2558"/>
      <c r="BY2558"/>
      <c r="BZ2558"/>
      <c r="CA2558"/>
      <c r="CB2558"/>
      <c r="CC2558"/>
      <c r="CD2558"/>
      <c r="CE2558"/>
      <c r="CF2558"/>
      <c r="CG2558"/>
      <c r="CH2558"/>
      <c r="CI2558"/>
      <c r="CJ2558"/>
      <c r="CK2558" t="inlineStr">
        <is>
          <t>Veith,G.D., R.L. Lipnick, and C.L. Russom</t>
        </is>
      </c>
      <c r="CL2558" t="n">
        <v>2721.0</v>
      </c>
      <c r="CM2558" t="inlineStr">
        <is>
          <t>The Toxicity of Acetylenic Alcohols to the Fathead Minnow, Pimephales promelas: Narcosis and Proelectrophile Activation</t>
        </is>
      </c>
      <c r="CN2558" t="inlineStr">
        <is>
          <t>Xenobiotica19(5): 555-565</t>
        </is>
      </c>
      <c r="CO2558" t="n">
        <v>1989.0</v>
      </c>
      <c r="CP2558" t="inlineStr">
        <is>
          <t>Veith,G.D., R.L. Lipnick, and C.L. Russom (1989). The Toxicity of Acetylenic Alcohols to the Fathead Minnow, Pimephales promelas: Narcosis and Proelectrophile Activation. Xenobiotica, 19, (5), 555-565. doi:10.3109/00498258909042295. ECOREF#:2721</t>
        </is>
      </c>
    </row>
    <row r="2559">
      <c r="A2559" t="n">
        <v>4151502.0</v>
      </c>
      <c r="B2559" t="inlineStr">
        <is>
          <t>N-Ethyl-1,1,2,2,3,3,4,4,5,5,6,6,7,7,8,8,8-heptadecafluoro-1-octanesulfonamide</t>
        </is>
      </c>
      <c r="C2559"/>
      <c r="D2559" t="inlineStr">
        <is>
          <t>Unmeasured</t>
        </is>
      </c>
      <c r="E2559" t="inlineStr">
        <is>
          <t>Not reported</t>
        </is>
      </c>
      <c r="F2559"/>
      <c r="G2559"/>
      <c r="H2559"/>
      <c r="I2559"/>
      <c r="J2559"/>
      <c r="K2559"/>
      <c r="L2559" t="inlineStr">
        <is>
          <t>Pimephales promelas</t>
        </is>
      </c>
      <c r="M2559" t="inlineStr">
        <is>
          <t>Fathead Minnow</t>
        </is>
      </c>
      <c r="N2559"/>
      <c r="O2559"/>
      <c r="P2559"/>
      <c r="Q2559"/>
      <c r="R2559"/>
      <c r="S2559"/>
      <c r="T2559"/>
      <c r="U2559"/>
      <c r="V2559" t="inlineStr">
        <is>
          <t>Static</t>
        </is>
      </c>
      <c r="W2559" t="inlineStr">
        <is>
          <t>Fresh water</t>
        </is>
      </c>
      <c r="X2559" t="inlineStr">
        <is>
          <t>Lab</t>
        </is>
      </c>
      <c r="Y2559" t="n">
        <v>6.0</v>
      </c>
      <c r="Z2559" t="inlineStr">
        <is>
          <t>Formulation</t>
        </is>
      </c>
      <c r="AA2559"/>
      <c r="AB2559" t="n">
        <v>34.0</v>
      </c>
      <c r="AC2559"/>
      <c r="AD2559" t="n">
        <v>27.0</v>
      </c>
      <c r="AE2559"/>
      <c r="AF2559" t="n">
        <v>44.0</v>
      </c>
      <c r="AG2559" t="inlineStr">
        <is>
          <t>AI mg/L</t>
        </is>
      </c>
      <c r="AH2559"/>
      <c r="AI2559"/>
      <c r="AJ2559"/>
      <c r="AK2559"/>
      <c r="AL2559"/>
      <c r="AM2559"/>
      <c r="AN2559"/>
      <c r="AO2559"/>
      <c r="AP2559"/>
      <c r="AQ2559"/>
      <c r="AR2559"/>
      <c r="AS2559"/>
      <c r="AT2559"/>
      <c r="AU2559"/>
      <c r="AV2559"/>
      <c r="AW2559"/>
      <c r="AX2559" t="inlineStr">
        <is>
          <t>Mortality</t>
        </is>
      </c>
      <c r="AY2559" t="inlineStr">
        <is>
          <t>Mortality</t>
        </is>
      </c>
      <c r="AZ2559" t="inlineStr">
        <is>
          <t>LC50</t>
        </is>
      </c>
      <c r="BA2559"/>
      <c r="BB2559" t="n">
        <v>4.0</v>
      </c>
      <c r="BC2559"/>
      <c r="BD2559"/>
      <c r="BE2559"/>
      <c r="BF2559"/>
      <c r="BG2559" t="inlineStr">
        <is>
          <t>Day(s)</t>
        </is>
      </c>
      <c r="BH2559" t="inlineStr">
        <is>
          <t>Solid</t>
        </is>
      </c>
      <c r="BI2559" t="inlineStr">
        <is>
          <t>DTXSID1032646</t>
        </is>
      </c>
      <c r="BJ2559"/>
      <c r="BK2559"/>
      <c r="BL2559" t="inlineStr">
        <is>
          <t>Acute</t>
        </is>
      </c>
      <c r="BM2559"/>
      <c r="BN2559"/>
      <c r="BO2559"/>
      <c r="BP2559"/>
      <c r="BQ2559"/>
      <c r="BR2559"/>
      <c r="BS2559"/>
      <c r="BT2559" t="inlineStr">
        <is>
          <t>--</t>
        </is>
      </c>
      <c r="BU2559"/>
      <c r="BV2559"/>
      <c r="BW2559"/>
      <c r="BX2559"/>
      <c r="BY2559"/>
      <c r="BZ2559"/>
      <c r="CA2559"/>
      <c r="CB2559"/>
      <c r="CC2559"/>
      <c r="CD2559"/>
      <c r="CE2559"/>
      <c r="CF2559"/>
      <c r="CG2559"/>
      <c r="CH2559"/>
      <c r="CI2559"/>
      <c r="CJ2559" t="inlineStr">
        <is>
          <t xml:space="preserve">SOURCE/BRADY, NEB.//MEDIA/AERATED WELL WATER//   </t>
        </is>
      </c>
      <c r="CK2559" t="inlineStr">
        <is>
          <t>3M Co.</t>
        </is>
      </c>
      <c r="CL2559" t="n">
        <v>179781.0</v>
      </c>
      <c r="CM2559" t="inlineStr">
        <is>
          <t>Letter from 3M Co to USEPA Re Additional Information on Perfluorooctane Sulfonates &amp; Related Compounds with Studies Attached &amp; Dated 051800</t>
        </is>
      </c>
      <c r="CN2559" t="inlineStr">
        <is>
          <t>EPA/OTS FYI-0500-1378:7883 p.</t>
        </is>
      </c>
      <c r="CO2559" t="n">
        <v>2000.0</v>
      </c>
      <c r="CP2559" t="inlineStr">
        <is>
          <t>3M Co. (2000). Letter from 3M Co to USEPA Re Additional Information on Perfluorooctane Sulfonates &amp; Related Compounds with Studies Attached &amp; Dated 051800. EPA/OTS FYI-0500-1378, 7883 p. ECOREF#:179781</t>
        </is>
      </c>
    </row>
    <row r="2560">
      <c r="A2560" t="n">
        <v>4151502.0</v>
      </c>
      <c r="B2560" t="inlineStr">
        <is>
          <t>N-Ethyl-1,1,2,2,3,3,4,4,5,5,6,6,7,7,8,8,8-heptadecafluoro-1-octanesulfonamide</t>
        </is>
      </c>
      <c r="C2560"/>
      <c r="D2560" t="inlineStr">
        <is>
          <t>Not coded</t>
        </is>
      </c>
      <c r="E2560" t="inlineStr">
        <is>
          <t>United States Environmental Protection Agency</t>
        </is>
      </c>
      <c r="F2560"/>
      <c r="G2560" t="n">
        <v>100.0</v>
      </c>
      <c r="H2560"/>
      <c r="I2560"/>
      <c r="J2560"/>
      <c r="K2560"/>
      <c r="L2560" t="inlineStr">
        <is>
          <t>Pimephales promelas</t>
        </is>
      </c>
      <c r="M2560" t="inlineStr">
        <is>
          <t>Fathead Minnow</t>
        </is>
      </c>
      <c r="N2560"/>
      <c r="O2560"/>
      <c r="P2560"/>
      <c r="Q2560"/>
      <c r="R2560"/>
      <c r="S2560"/>
      <c r="T2560"/>
      <c r="U2560"/>
      <c r="V2560" t="inlineStr">
        <is>
          <t>Renewal</t>
        </is>
      </c>
      <c r="W2560" t="inlineStr">
        <is>
          <t>Fresh water</t>
        </is>
      </c>
      <c r="X2560" t="inlineStr">
        <is>
          <t>Lab</t>
        </is>
      </c>
      <c r="Y2560"/>
      <c r="Z2560" t="inlineStr">
        <is>
          <t>Active ingredient</t>
        </is>
      </c>
      <c r="AA2560"/>
      <c r="AB2560" t="n">
        <v>0.189</v>
      </c>
      <c r="AC2560"/>
      <c r="AD2560" t="n">
        <v>0.159</v>
      </c>
      <c r="AE2560"/>
      <c r="AF2560" t="n">
        <v>0.224</v>
      </c>
      <c r="AG2560" t="inlineStr">
        <is>
          <t>AI mg/L</t>
        </is>
      </c>
      <c r="AH2560"/>
      <c r="AI2560"/>
      <c r="AJ2560"/>
      <c r="AK2560"/>
      <c r="AL2560"/>
      <c r="AM2560"/>
      <c r="AN2560"/>
      <c r="AO2560"/>
      <c r="AP2560"/>
      <c r="AQ2560"/>
      <c r="AR2560"/>
      <c r="AS2560"/>
      <c r="AT2560"/>
      <c r="AU2560"/>
      <c r="AV2560"/>
      <c r="AW2560"/>
      <c r="AX2560" t="inlineStr">
        <is>
          <t>Mortality</t>
        </is>
      </c>
      <c r="AY2560" t="inlineStr">
        <is>
          <t>Mortality</t>
        </is>
      </c>
      <c r="AZ2560" t="inlineStr">
        <is>
          <t>LC50</t>
        </is>
      </c>
      <c r="BA2560"/>
      <c r="BB2560" t="n">
        <v>4.0</v>
      </c>
      <c r="BC2560"/>
      <c r="BD2560"/>
      <c r="BE2560"/>
      <c r="BF2560"/>
      <c r="BG2560" t="inlineStr">
        <is>
          <t>Day(s)</t>
        </is>
      </c>
      <c r="BH2560"/>
      <c r="BI2560" t="inlineStr">
        <is>
          <t>DTXSID1032646</t>
        </is>
      </c>
      <c r="BJ2560"/>
      <c r="BK2560"/>
      <c r="BL2560" t="inlineStr">
        <is>
          <t>Acute</t>
        </is>
      </c>
      <c r="BM2560"/>
      <c r="BN2560"/>
      <c r="BO2560"/>
      <c r="BP2560"/>
      <c r="BQ2560"/>
      <c r="BR2560"/>
      <c r="BS2560"/>
      <c r="BT2560" t="inlineStr">
        <is>
          <t>--</t>
        </is>
      </c>
      <c r="BU2560"/>
      <c r="BV2560"/>
      <c r="BW2560"/>
      <c r="BX2560"/>
      <c r="BY2560"/>
      <c r="BZ2560"/>
      <c r="CA2560"/>
      <c r="CB2560"/>
      <c r="CC2560"/>
      <c r="CD2560"/>
      <c r="CE2560"/>
      <c r="CF2560"/>
      <c r="CG2560"/>
      <c r="CH2560"/>
      <c r="CI2560"/>
      <c r="CJ2560" t="inlineStr">
        <is>
          <t xml:space="preserve">CONTR/STD METHODS USED//   </t>
        </is>
      </c>
      <c r="CK2560" t="inlineStr">
        <is>
          <t>U.S. Environmental Protection Agency</t>
        </is>
      </c>
      <c r="CL2560" t="n">
        <v>344.0</v>
      </c>
      <c r="CM2560" t="inlineStr">
        <is>
          <t>Pesticide Ecotoxicity Database (Formerly: Environmental Effects Database (EEDB))</t>
        </is>
      </c>
      <c r="CN2560" t="inlineStr">
        <is>
          <t>Environmental Fate and Effects Division, U.S.EPA, Washington, D.C.:</t>
        </is>
      </c>
      <c r="CO2560" t="n">
        <v>1992.0</v>
      </c>
      <c r="CP2560" t="inlineStr">
        <is>
          <t>U.S. Environmental Protection Agency (1992). Pesticide Ecotoxicity Database (Formerly: Environmental Effects Database (EEDB)). Environmental Fate and Effects Division, U.S.EPA, Washington, D.C., ECOREF#:344</t>
        </is>
      </c>
    </row>
    <row r="2561">
      <c r="A2561" t="n">
        <v>4151502.0</v>
      </c>
      <c r="B2561" t="inlineStr">
        <is>
          <t>N-Ethyl-1,1,2,2,3,3,4,4,5,5,6,6,7,7,8,8,8-heptadecafluoro-1-octanesulfonamide</t>
        </is>
      </c>
      <c r="C2561"/>
      <c r="D2561" t="inlineStr">
        <is>
          <t>Not coded</t>
        </is>
      </c>
      <c r="E2561" t="inlineStr">
        <is>
          <t>United States Environmental Protection Agency</t>
        </is>
      </c>
      <c r="F2561"/>
      <c r="G2561" t="n">
        <v>100.0</v>
      </c>
      <c r="H2561"/>
      <c r="I2561"/>
      <c r="J2561"/>
      <c r="K2561"/>
      <c r="L2561" t="inlineStr">
        <is>
          <t>Pimephales promelas</t>
        </is>
      </c>
      <c r="M2561" t="inlineStr">
        <is>
          <t>Fathead Minnow</t>
        </is>
      </c>
      <c r="N2561"/>
      <c r="O2561"/>
      <c r="P2561"/>
      <c r="Q2561"/>
      <c r="R2561"/>
      <c r="S2561"/>
      <c r="T2561"/>
      <c r="U2561"/>
      <c r="V2561" t="inlineStr">
        <is>
          <t>Renewal</t>
        </is>
      </c>
      <c r="W2561" t="inlineStr">
        <is>
          <t>Fresh water</t>
        </is>
      </c>
      <c r="X2561" t="inlineStr">
        <is>
          <t>Lab</t>
        </is>
      </c>
      <c r="Y2561"/>
      <c r="Z2561" t="inlineStr">
        <is>
          <t>Active ingredient</t>
        </is>
      </c>
      <c r="AA2561" t="inlineStr">
        <is>
          <t>&gt;</t>
        </is>
      </c>
      <c r="AB2561" t="n">
        <v>9.92</v>
      </c>
      <c r="AC2561"/>
      <c r="AD2561"/>
      <c r="AE2561"/>
      <c r="AF2561"/>
      <c r="AG2561" t="inlineStr">
        <is>
          <t>AI mg/L</t>
        </is>
      </c>
      <c r="AH2561"/>
      <c r="AI2561"/>
      <c r="AJ2561"/>
      <c r="AK2561"/>
      <c r="AL2561"/>
      <c r="AM2561"/>
      <c r="AN2561"/>
      <c r="AO2561"/>
      <c r="AP2561"/>
      <c r="AQ2561"/>
      <c r="AR2561"/>
      <c r="AS2561"/>
      <c r="AT2561"/>
      <c r="AU2561"/>
      <c r="AV2561"/>
      <c r="AW2561"/>
      <c r="AX2561" t="inlineStr">
        <is>
          <t>Mortality</t>
        </is>
      </c>
      <c r="AY2561" t="inlineStr">
        <is>
          <t>Mortality</t>
        </is>
      </c>
      <c r="AZ2561" t="inlineStr">
        <is>
          <t>LC50</t>
        </is>
      </c>
      <c r="BA2561"/>
      <c r="BB2561" t="n">
        <v>4.0</v>
      </c>
      <c r="BC2561"/>
      <c r="BD2561"/>
      <c r="BE2561"/>
      <c r="BF2561"/>
      <c r="BG2561" t="inlineStr">
        <is>
          <t>Day(s)</t>
        </is>
      </c>
      <c r="BH2561"/>
      <c r="BI2561" t="inlineStr">
        <is>
          <t>DTXSID1032646</t>
        </is>
      </c>
      <c r="BJ2561"/>
      <c r="BK2561"/>
      <c r="BL2561" t="inlineStr">
        <is>
          <t>Acute</t>
        </is>
      </c>
      <c r="BM2561"/>
      <c r="BN2561"/>
      <c r="BO2561"/>
      <c r="BP2561"/>
      <c r="BQ2561"/>
      <c r="BR2561"/>
      <c r="BS2561"/>
      <c r="BT2561" t="inlineStr">
        <is>
          <t>--</t>
        </is>
      </c>
      <c r="BU2561"/>
      <c r="BV2561"/>
      <c r="BW2561"/>
      <c r="BX2561"/>
      <c r="BY2561"/>
      <c r="BZ2561"/>
      <c r="CA2561"/>
      <c r="CB2561"/>
      <c r="CC2561"/>
      <c r="CD2561"/>
      <c r="CE2561"/>
      <c r="CF2561"/>
      <c r="CG2561"/>
      <c r="CH2561"/>
      <c r="CI2561"/>
      <c r="CJ2561" t="inlineStr">
        <is>
          <t xml:space="preserve">CONTR/STD METHODS USED//   </t>
        </is>
      </c>
      <c r="CK2561" t="inlineStr">
        <is>
          <t>U.S. Environmental Protection Agency</t>
        </is>
      </c>
      <c r="CL2561" t="n">
        <v>344.0</v>
      </c>
      <c r="CM2561" t="inlineStr">
        <is>
          <t>Pesticide Ecotoxicity Database (Formerly: Environmental Effects Database (EEDB))</t>
        </is>
      </c>
      <c r="CN2561" t="inlineStr">
        <is>
          <t>Environmental Fate and Effects Division, U.S.EPA, Washington, D.C.:</t>
        </is>
      </c>
      <c r="CO2561" t="n">
        <v>1992.0</v>
      </c>
      <c r="CP2561" t="inlineStr">
        <is>
          <t>U.S. Environmental Protection Agency (1992). Pesticide Ecotoxicity Database (Formerly: Environmental Effects Database (EEDB)). Environmental Fate and Effects Division, U.S.EPA, Washington, D.C., ECOREF#:344</t>
        </is>
      </c>
    </row>
    <row r="2562">
      <c r="A2562" t="n">
        <v>4170303.0</v>
      </c>
      <c r="B2562" t="inlineStr">
        <is>
          <t>2-Butenal</t>
        </is>
      </c>
      <c r="C2562"/>
      <c r="D2562" t="inlineStr">
        <is>
          <t>Measured</t>
        </is>
      </c>
      <c r="E2562" t="inlineStr">
        <is>
          <t>Not coded</t>
        </is>
      </c>
      <c r="F2562"/>
      <c r="G2562" t="n">
        <v>98.1</v>
      </c>
      <c r="H2562"/>
      <c r="I2562"/>
      <c r="J2562"/>
      <c r="K2562"/>
      <c r="L2562" t="inlineStr">
        <is>
          <t>Pimephales promelas</t>
        </is>
      </c>
      <c r="M2562" t="inlineStr">
        <is>
          <t>Fathead Minnow</t>
        </is>
      </c>
      <c r="N2562" t="inlineStr">
        <is>
          <t>Juvenile</t>
        </is>
      </c>
      <c r="O2562"/>
      <c r="P2562"/>
      <c r="Q2562"/>
      <c r="R2562"/>
      <c r="S2562"/>
      <c r="T2562"/>
      <c r="U2562"/>
      <c r="V2562" t="inlineStr">
        <is>
          <t>Flow-through</t>
        </is>
      </c>
      <c r="W2562" t="inlineStr">
        <is>
          <t>Fresh water</t>
        </is>
      </c>
      <c r="X2562" t="inlineStr">
        <is>
          <t>Lab</t>
        </is>
      </c>
      <c r="Y2562" t="n">
        <v>6.0</v>
      </c>
      <c r="Z2562" t="inlineStr">
        <is>
          <t>Active ingredient</t>
        </is>
      </c>
      <c r="AA2562"/>
      <c r="AB2562" t="n">
        <v>0.84</v>
      </c>
      <c r="AC2562"/>
      <c r="AD2562" t="n">
        <v>0.51</v>
      </c>
      <c r="AE2562"/>
      <c r="AF2562" t="n">
        <v>1.1</v>
      </c>
      <c r="AG2562" t="inlineStr">
        <is>
          <t>AI mg/L</t>
        </is>
      </c>
      <c r="AH2562"/>
      <c r="AI2562"/>
      <c r="AJ2562"/>
      <c r="AK2562"/>
      <c r="AL2562"/>
      <c r="AM2562"/>
      <c r="AN2562"/>
      <c r="AO2562"/>
      <c r="AP2562"/>
      <c r="AQ2562"/>
      <c r="AR2562"/>
      <c r="AS2562"/>
      <c r="AT2562"/>
      <c r="AU2562"/>
      <c r="AV2562"/>
      <c r="AW2562"/>
      <c r="AX2562" t="inlineStr">
        <is>
          <t>Mortality</t>
        </is>
      </c>
      <c r="AY2562" t="inlineStr">
        <is>
          <t>Mortality</t>
        </is>
      </c>
      <c r="AZ2562" t="inlineStr">
        <is>
          <t>LC50</t>
        </is>
      </c>
      <c r="BA2562"/>
      <c r="BB2562" t="n">
        <v>4.0</v>
      </c>
      <c r="BC2562"/>
      <c r="BD2562"/>
      <c r="BE2562"/>
      <c r="BF2562"/>
      <c r="BG2562" t="inlineStr">
        <is>
          <t>Day(s)</t>
        </is>
      </c>
      <c r="BH2562" t="inlineStr">
        <is>
          <t>Pure</t>
        </is>
      </c>
      <c r="BI2562" t="inlineStr">
        <is>
          <t>DTXSID8024864</t>
        </is>
      </c>
      <c r="BJ2562"/>
      <c r="BK2562"/>
      <c r="BL2562"/>
      <c r="BM2562"/>
      <c r="BN2562"/>
      <c r="BO2562"/>
      <c r="BP2562"/>
      <c r="BQ2562"/>
      <c r="BR2562"/>
      <c r="BS2562"/>
      <c r="BT2562" t="inlineStr">
        <is>
          <t>--</t>
        </is>
      </c>
      <c r="BU2562"/>
      <c r="BV2562"/>
      <c r="BW2562"/>
      <c r="BX2562"/>
      <c r="BY2562"/>
      <c r="BZ2562"/>
      <c r="CA2562"/>
      <c r="CB2562"/>
      <c r="CC2562"/>
      <c r="CD2562"/>
      <c r="CE2562"/>
      <c r="CF2562"/>
      <c r="CG2562"/>
      <c r="CH2562"/>
      <c r="CI2562" t="inlineStr">
        <is>
          <t xml:space="preserve"> LIFESTG/MM LENGTH//TIME/OTHER DURATIONS ALSO REPORTED//SO4/23.00* TO 47.00* mg/L//CL/21.00* TO 29.00* mg/L//DNUM/6//DOSES/0.51 TO 0.61/1.1 TO 1.3/2.5/4.7/10 mg/L//TESTID/1//</t>
        </is>
      </c>
      <c r="CJ2562" t="inlineStr">
        <is>
          <t xml:space="preserve">   LIFESTG/MM LENGTH//TIME/OTHER DURATIONS ALSO REPORTED//SO4/23.00* TO 47.00* mg/L//CL/21.00* TO 29.00* mg/L//DNUM/6//DOSES/0.51 TO 0.61/1.1 TO 1.3/2.5/4.7/10 mg/L//TESTID/1//</t>
        </is>
      </c>
      <c r="CK2562" t="inlineStr">
        <is>
          <t>Eastman Kodak Co.</t>
        </is>
      </c>
      <c r="CL2562" t="n">
        <v>151657.0</v>
      </c>
      <c r="CM2562" t="inlineStr">
        <is>
          <t>Letter Submitting Three Acute Aquatic Studies and One Ready Biodegradability Study as Required by the Testing Consent Order</t>
        </is>
      </c>
      <c r="CN2562" t="inlineStr">
        <is>
          <t>EPA/OTS Doc. #40-9012050:392 p.</t>
        </is>
      </c>
      <c r="CO2562" t="n">
        <v>1990.0</v>
      </c>
      <c r="CP2562" t="inlineStr">
        <is>
          <t>Eastman Kodak Co. (1990). Letter Submitting Three Acute Aquatic Studies and One Ready Biodegradability Study as Required by the Testing Consent Order. EPA/OTS Doc. #40-9012050, 392 p. ECOREF#:151657</t>
        </is>
      </c>
    </row>
    <row r="2563">
      <c r="A2563" t="n">
        <v>4180238.0</v>
      </c>
      <c r="B2563" t="inlineStr">
        <is>
          <t>1-Methoxy-4-(1E)-1-propenylbenzene</t>
        </is>
      </c>
      <c r="C2563"/>
      <c r="D2563" t="inlineStr">
        <is>
          <t>Measured</t>
        </is>
      </c>
      <c r="E2563" t="inlineStr">
        <is>
          <t>American Society for Testing and Materials</t>
        </is>
      </c>
      <c r="F2563"/>
      <c r="G2563" t="n">
        <v>99.0</v>
      </c>
      <c r="H2563"/>
      <c r="I2563"/>
      <c r="J2563"/>
      <c r="K2563"/>
      <c r="L2563" t="inlineStr">
        <is>
          <t>Pimephales promelas</t>
        </is>
      </c>
      <c r="M2563" t="inlineStr">
        <is>
          <t>Fathead Minnow</t>
        </is>
      </c>
      <c r="N2563" t="inlineStr">
        <is>
          <t>Juvenile</t>
        </is>
      </c>
      <c r="O2563"/>
      <c r="P2563" t="n">
        <v>30.0</v>
      </c>
      <c r="Q2563"/>
      <c r="R2563"/>
      <c r="S2563"/>
      <c r="T2563"/>
      <c r="U2563" t="inlineStr">
        <is>
          <t>Day(s)</t>
        </is>
      </c>
      <c r="V2563" t="inlineStr">
        <is>
          <t>Flow-through</t>
        </is>
      </c>
      <c r="W2563" t="inlineStr">
        <is>
          <t>Fresh water</t>
        </is>
      </c>
      <c r="X2563" t="inlineStr">
        <is>
          <t>Lab</t>
        </is>
      </c>
      <c r="Y2563" t="n">
        <v>6.0</v>
      </c>
      <c r="Z2563" t="inlineStr">
        <is>
          <t>Active ingredient</t>
        </is>
      </c>
      <c r="AA2563"/>
      <c r="AB2563" t="n">
        <v>7.69</v>
      </c>
      <c r="AC2563"/>
      <c r="AD2563"/>
      <c r="AE2563"/>
      <c r="AF2563"/>
      <c r="AG2563" t="inlineStr">
        <is>
          <t>AI mg/L</t>
        </is>
      </c>
      <c r="AH2563"/>
      <c r="AI2563"/>
      <c r="AJ2563"/>
      <c r="AK2563"/>
      <c r="AL2563"/>
      <c r="AM2563"/>
      <c r="AN2563"/>
      <c r="AO2563"/>
      <c r="AP2563"/>
      <c r="AQ2563"/>
      <c r="AR2563"/>
      <c r="AS2563"/>
      <c r="AT2563"/>
      <c r="AU2563"/>
      <c r="AV2563"/>
      <c r="AW2563"/>
      <c r="AX2563" t="inlineStr">
        <is>
          <t>Mortality</t>
        </is>
      </c>
      <c r="AY2563" t="inlineStr">
        <is>
          <t>Mortality</t>
        </is>
      </c>
      <c r="AZ2563" t="inlineStr">
        <is>
          <t>LC50</t>
        </is>
      </c>
      <c r="BA2563"/>
      <c r="BB2563" t="n">
        <v>4.0</v>
      </c>
      <c r="BC2563"/>
      <c r="BD2563"/>
      <c r="BE2563"/>
      <c r="BF2563"/>
      <c r="BG2563" t="inlineStr">
        <is>
          <t>Day(s)</t>
        </is>
      </c>
      <c r="BH2563" t="inlineStr">
        <is>
          <t>Pure</t>
        </is>
      </c>
      <c r="BI2563" t="inlineStr">
        <is>
          <t>DTXSID9020087</t>
        </is>
      </c>
      <c r="BJ2563"/>
      <c r="BK2563"/>
      <c r="BL2563" t="inlineStr">
        <is>
          <t>Acute</t>
        </is>
      </c>
      <c r="BM2563"/>
      <c r="BN2563"/>
      <c r="BO2563"/>
      <c r="BP2563"/>
      <c r="BQ2563"/>
      <c r="BR2563"/>
      <c r="BS2563"/>
      <c r="BT2563" t="inlineStr">
        <is>
          <t>--</t>
        </is>
      </c>
      <c r="BU2563"/>
      <c r="BV2563"/>
      <c r="BW2563"/>
      <c r="BX2563"/>
      <c r="BY2563"/>
      <c r="BZ2563"/>
      <c r="CA2563"/>
      <c r="CB2563"/>
      <c r="CC2563"/>
      <c r="CD2563"/>
      <c r="CE2563"/>
      <c r="CF2563"/>
      <c r="CG2563"/>
      <c r="CH2563"/>
      <c r="CI2563"/>
      <c r="CJ2563"/>
      <c r="CK2563" t="inlineStr">
        <is>
          <t>Broderius,S., D. Hammermeister, C. Russom, D. Barnidge, D. Brooke, G. Elonen, M. Hoglund, M. Kahl, G. Mielke, and J. Th</t>
        </is>
      </c>
      <c r="CL2563" t="n">
        <v>97161.0</v>
      </c>
      <c r="CM2563" t="inlineStr">
        <is>
          <t>Toxicity of Eight Terpenes to Fathead Minnows (Pimephales promelas), Daphnids (Daphnia magna), and Algae (Selanastrum capricornutum).</t>
        </is>
      </c>
      <c r="CN2563" t="inlineStr">
        <is>
          <t>Manuscript: ASCI Corporation and the U.S.EPA Environmental Research Laboratory-Duluth, MN:57 p.</t>
        </is>
      </c>
      <c r="CO2563" t="n">
        <v>1990.0</v>
      </c>
      <c r="CP2563" t="inlineStr">
        <is>
          <t>Broderius,S., D. Hammermeister, C. Russom, D. Barnidge, D. Brooke, G. Elonen, M. Hoglund, M. Kahl, G. Mielke, and J. Th (1990). Toxicity of Eight Terpenes to Fathead Minnows (Pimephales promelas), Daphnids (Daphnia magna), and Algae (Selanastrum capricornutum).. Manuscript: ASCI Corporation and the U.S.EPA Environmental Research Laboratory-Duluth, MN, 57 p. ECOREF#:97161</t>
        </is>
      </c>
    </row>
    <row r="2564">
      <c r="A2564" t="n">
        <v>4208804.0</v>
      </c>
      <c r="B2564" t="inlineStr">
        <is>
          <t>2-(2-((2,4-Dimethoxyphenyl)amino)ethenyl)-1,3,3-trimethyl-3H-indolium, Chloride</t>
        </is>
      </c>
      <c r="C2564"/>
      <c r="D2564" t="inlineStr">
        <is>
          <t>Unmeasured</t>
        </is>
      </c>
      <c r="E2564" t="inlineStr">
        <is>
          <t>Not coded</t>
        </is>
      </c>
      <c r="F2564"/>
      <c r="G2564" t="n">
        <v>15.0</v>
      </c>
      <c r="H2564"/>
      <c r="I2564"/>
      <c r="J2564"/>
      <c r="K2564"/>
      <c r="L2564" t="inlineStr">
        <is>
          <t>Pimephales promelas</t>
        </is>
      </c>
      <c r="M2564" t="inlineStr">
        <is>
          <t>Fathead Minnow</t>
        </is>
      </c>
      <c r="N2564"/>
      <c r="O2564"/>
      <c r="P2564"/>
      <c r="Q2564"/>
      <c r="R2564"/>
      <c r="S2564"/>
      <c r="T2564"/>
      <c r="U2564"/>
      <c r="V2564" t="inlineStr">
        <is>
          <t>Static</t>
        </is>
      </c>
      <c r="W2564" t="inlineStr">
        <is>
          <t>Fresh water</t>
        </is>
      </c>
      <c r="X2564" t="inlineStr">
        <is>
          <t>Lab</t>
        </is>
      </c>
      <c r="Y2564"/>
      <c r="Z2564" t="inlineStr">
        <is>
          <t>Formulation</t>
        </is>
      </c>
      <c r="AA2564"/>
      <c r="AB2564" t="n">
        <v>3.2</v>
      </c>
      <c r="AC2564"/>
      <c r="AD2564"/>
      <c r="AE2564"/>
      <c r="AF2564"/>
      <c r="AG2564" t="inlineStr">
        <is>
          <t>AI mg/L</t>
        </is>
      </c>
      <c r="AH2564"/>
      <c r="AI2564"/>
      <c r="AJ2564"/>
      <c r="AK2564"/>
      <c r="AL2564"/>
      <c r="AM2564"/>
      <c r="AN2564"/>
      <c r="AO2564"/>
      <c r="AP2564"/>
      <c r="AQ2564"/>
      <c r="AR2564"/>
      <c r="AS2564"/>
      <c r="AT2564"/>
      <c r="AU2564"/>
      <c r="AV2564"/>
      <c r="AW2564"/>
      <c r="AX2564" t="inlineStr">
        <is>
          <t>Mortality</t>
        </is>
      </c>
      <c r="AY2564" t="inlineStr">
        <is>
          <t>Mortality</t>
        </is>
      </c>
      <c r="AZ2564" t="inlineStr">
        <is>
          <t>LC50</t>
        </is>
      </c>
      <c r="BA2564"/>
      <c r="BB2564" t="n">
        <v>4.0</v>
      </c>
      <c r="BC2564"/>
      <c r="BD2564"/>
      <c r="BE2564"/>
      <c r="BF2564"/>
      <c r="BG2564" t="inlineStr">
        <is>
          <t>Day(s)</t>
        </is>
      </c>
      <c r="BH2564" t="inlineStr">
        <is>
          <t>Active ingredient</t>
        </is>
      </c>
      <c r="BI2564" t="inlineStr">
        <is>
          <t>DTXSID5052092</t>
        </is>
      </c>
      <c r="BJ2564"/>
      <c r="BK2564"/>
      <c r="BL2564"/>
      <c r="BM2564"/>
      <c r="BN2564"/>
      <c r="BO2564"/>
      <c r="BP2564"/>
      <c r="BQ2564"/>
      <c r="BR2564"/>
      <c r="BS2564"/>
      <c r="BT2564" t="inlineStr">
        <is>
          <t>--</t>
        </is>
      </c>
      <c r="BU2564"/>
      <c r="BV2564"/>
      <c r="BW2564"/>
      <c r="BX2564"/>
      <c r="BY2564"/>
      <c r="BZ2564"/>
      <c r="CA2564"/>
      <c r="CB2564"/>
      <c r="CC2564"/>
      <c r="CD2564"/>
      <c r="CE2564"/>
      <c r="CF2564"/>
      <c r="CG2564"/>
      <c r="CH2564"/>
      <c r="CI2564" t="inlineStr">
        <is>
          <t xml:space="preserve"> CONTR/&lt;= 10 % MORT// USED STANDARD METHODS// AERATED FOR 5 MINUTES AT 48 H, TREATED WITH TETRACYCLINE THREE TIMES// </t>
        </is>
      </c>
      <c r="CJ2564" t="inlineStr">
        <is>
          <t xml:space="preserve">   CONTR/&lt;= 10 % MORT// USED STANDARD METHODS// AERATED FOR 5 MINUTES AT 48 H, TREATED WITH TETRACYCLINE THREE TIMES// </t>
        </is>
      </c>
      <c r="CK2564" t="inlineStr">
        <is>
          <t>Little,L.W., and J.C. Lamb III</t>
        </is>
      </c>
      <c r="CL2564" t="n">
        <v>6969.0</v>
      </c>
      <c r="CM2564" t="inlineStr">
        <is>
          <t>Acute Toxicity of 46 Selected Dyes to the Fathead Minnow, Pimephales promelas</t>
        </is>
      </c>
      <c r="CN2564" t="inlineStr">
        <is>
          <t>Dyes and the Environment - Reports on Selected Dyes and Their Effects, American Dye Manufacturers Institute:123 p.</t>
        </is>
      </c>
      <c r="CO2564" t="n">
        <v>1973.0</v>
      </c>
      <c r="CP2564" t="inlineStr">
        <is>
          <t>Little,L.W., and J.C. Lamb III (1973). Acute Toxicity of 46 Selected Dyes to the Fathead Minnow, Pimephales promelas. Dyes and the Environment - Reports on Selected Dyes and Their Effects, American Dye Manufacturers Institute, 123 p. ECOREF#:6969</t>
        </is>
      </c>
    </row>
    <row r="2565">
      <c r="A2565" t="n">
        <v>4208804.0</v>
      </c>
      <c r="B2565" t="inlineStr">
        <is>
          <t>2-(2-((2,4-Dimethoxyphenyl)amino)ethenyl)-1,3,3-trimethyl-3H-indolium, Chloride</t>
        </is>
      </c>
      <c r="C2565"/>
      <c r="D2565" t="inlineStr">
        <is>
          <t>Unmeasured</t>
        </is>
      </c>
      <c r="E2565" t="inlineStr">
        <is>
          <t>Not coded</t>
        </is>
      </c>
      <c r="F2565"/>
      <c r="G2565"/>
      <c r="H2565"/>
      <c r="I2565"/>
      <c r="J2565"/>
      <c r="K2565"/>
      <c r="L2565" t="inlineStr">
        <is>
          <t>Pimephales promelas</t>
        </is>
      </c>
      <c r="M2565" t="inlineStr">
        <is>
          <t>Fathead Minnow</t>
        </is>
      </c>
      <c r="N2565"/>
      <c r="O2565"/>
      <c r="P2565"/>
      <c r="Q2565"/>
      <c r="R2565"/>
      <c r="S2565"/>
      <c r="T2565"/>
      <c r="U2565"/>
      <c r="V2565" t="inlineStr">
        <is>
          <t>Static</t>
        </is>
      </c>
      <c r="W2565" t="inlineStr">
        <is>
          <t>Fresh water</t>
        </is>
      </c>
      <c r="X2565" t="inlineStr">
        <is>
          <t>Lab</t>
        </is>
      </c>
      <c r="Y2565"/>
      <c r="Z2565" t="inlineStr">
        <is>
          <t>Formulation</t>
        </is>
      </c>
      <c r="AA2565"/>
      <c r="AB2565" t="n">
        <v>3.2</v>
      </c>
      <c r="AC2565"/>
      <c r="AD2565"/>
      <c r="AE2565"/>
      <c r="AF2565"/>
      <c r="AG2565" t="inlineStr">
        <is>
          <t>AI mg/L</t>
        </is>
      </c>
      <c r="AH2565"/>
      <c r="AI2565"/>
      <c r="AJ2565"/>
      <c r="AK2565"/>
      <c r="AL2565"/>
      <c r="AM2565"/>
      <c r="AN2565"/>
      <c r="AO2565"/>
      <c r="AP2565"/>
      <c r="AQ2565"/>
      <c r="AR2565"/>
      <c r="AS2565"/>
      <c r="AT2565"/>
      <c r="AU2565"/>
      <c r="AV2565"/>
      <c r="AW2565"/>
      <c r="AX2565" t="inlineStr">
        <is>
          <t>Mortality</t>
        </is>
      </c>
      <c r="AY2565" t="inlineStr">
        <is>
          <t>Mortality</t>
        </is>
      </c>
      <c r="AZ2565" t="inlineStr">
        <is>
          <t>LC50</t>
        </is>
      </c>
      <c r="BA2565"/>
      <c r="BB2565" t="n">
        <v>4.0</v>
      </c>
      <c r="BC2565"/>
      <c r="BD2565"/>
      <c r="BE2565"/>
      <c r="BF2565"/>
      <c r="BG2565" t="inlineStr">
        <is>
          <t>Day(s)</t>
        </is>
      </c>
      <c r="BH2565"/>
      <c r="BI2565" t="inlineStr">
        <is>
          <t>DTXSID5052092</t>
        </is>
      </c>
      <c r="BJ2565"/>
      <c r="BK2565"/>
      <c r="BL2565"/>
      <c r="BM2565"/>
      <c r="BN2565"/>
      <c r="BO2565"/>
      <c r="BP2565"/>
      <c r="BQ2565"/>
      <c r="BR2565"/>
      <c r="BS2565"/>
      <c r="BT2565" t="inlineStr">
        <is>
          <t>--</t>
        </is>
      </c>
      <c r="BU2565"/>
      <c r="BV2565"/>
      <c r="BW2565"/>
      <c r="BX2565"/>
      <c r="BY2565"/>
      <c r="BZ2565"/>
      <c r="CA2565"/>
      <c r="CB2565"/>
      <c r="CC2565"/>
      <c r="CD2565"/>
      <c r="CE2565"/>
      <c r="CF2565"/>
      <c r="CG2565"/>
      <c r="CH2565"/>
      <c r="CI2565" t="inlineStr">
        <is>
          <t xml:space="preserve"> AERATION 5 MINTUES AFTER 48 H OF TESTING// CONTR/&lt;= 10 % MORT, FOLLOWED STANDARD METHODS// </t>
        </is>
      </c>
      <c r="CJ2565" t="inlineStr">
        <is>
          <t xml:space="preserve">   AERATION 5 MINTUES AFTER 48 H OF TESTING// CONTR/&lt;= 10 % MORT, FOLLOWED STANDARD METHODS// </t>
        </is>
      </c>
      <c r="CK2565" t="inlineStr">
        <is>
          <t>Little,L.W., J.C. Lamb III, M.A. Chillingworth, and W.B. Durkin</t>
        </is>
      </c>
      <c r="CL2565" t="n">
        <v>5789.0</v>
      </c>
      <c r="CM2565" t="inlineStr">
        <is>
          <t>Acute Toxicity of Selected Commercial Dyes to the Fathead Minnow and Evaluation of Biological Treatment for Reduction of Toxicity</t>
        </is>
      </c>
      <c r="CN2565" t="inlineStr">
        <is>
          <t>In: Proceedings of the 29th Industrial Waste Conference, Lafayette, IN:524-534</t>
        </is>
      </c>
      <c r="CO2565" t="n">
        <v>1974.0</v>
      </c>
      <c r="CP2565" t="inlineStr">
        <is>
          <t>Little,L.W., J.C. Lamb III, M.A. Chillingworth, and W.B. Durkin (1974). Acute Toxicity of Selected Commercial Dyes to the Fathead Minnow and Evaluation of Biological Treatment for Reduction of Toxicity. In: Proceedings of the 29th Industrial Waste Conference, Lafayette, IN, 524-534. ECOREF#:5789</t>
        </is>
      </c>
    </row>
    <row r="2566">
      <c r="A2566" t="n">
        <v>4214793.0</v>
      </c>
      <c r="B2566" t="inlineStr">
        <is>
          <t>5-Chloro-2-pyridinol</t>
        </is>
      </c>
      <c r="C2566"/>
      <c r="D2566" t="inlineStr">
        <is>
          <t>Measured</t>
        </is>
      </c>
      <c r="E2566" t="inlineStr">
        <is>
          <t>Not reported</t>
        </is>
      </c>
      <c r="F2566"/>
      <c r="G2566" t="n">
        <v>99.0</v>
      </c>
      <c r="H2566"/>
      <c r="I2566"/>
      <c r="J2566"/>
      <c r="K2566"/>
      <c r="L2566" t="inlineStr">
        <is>
          <t>Pimephales promelas</t>
        </is>
      </c>
      <c r="M2566" t="inlineStr">
        <is>
          <t>Fathead Minnow</t>
        </is>
      </c>
      <c r="N2566"/>
      <c r="O2566"/>
      <c r="P2566"/>
      <c r="Q2566"/>
      <c r="R2566" t="n">
        <v>30.0</v>
      </c>
      <c r="S2566"/>
      <c r="T2566" t="n">
        <v>32.0</v>
      </c>
      <c r="U2566" t="inlineStr">
        <is>
          <t>Day(s)</t>
        </is>
      </c>
      <c r="V2566" t="inlineStr">
        <is>
          <t>Flow-through</t>
        </is>
      </c>
      <c r="W2566" t="inlineStr">
        <is>
          <t>Fresh water</t>
        </is>
      </c>
      <c r="X2566" t="inlineStr">
        <is>
          <t>Lab</t>
        </is>
      </c>
      <c r="Y2566"/>
      <c r="Z2566" t="inlineStr">
        <is>
          <t>Active ingredient</t>
        </is>
      </c>
      <c r="AA2566"/>
      <c r="AB2566" t="n">
        <v>1140.0</v>
      </c>
      <c r="AC2566"/>
      <c r="AD2566"/>
      <c r="AE2566"/>
      <c r="AF2566"/>
      <c r="AG2566" t="inlineStr">
        <is>
          <t>AI mg/L</t>
        </is>
      </c>
      <c r="AH2566"/>
      <c r="AI2566"/>
      <c r="AJ2566"/>
      <c r="AK2566"/>
      <c r="AL2566"/>
      <c r="AM2566"/>
      <c r="AN2566"/>
      <c r="AO2566"/>
      <c r="AP2566"/>
      <c r="AQ2566"/>
      <c r="AR2566"/>
      <c r="AS2566"/>
      <c r="AT2566"/>
      <c r="AU2566"/>
      <c r="AV2566"/>
      <c r="AW2566"/>
      <c r="AX2566" t="inlineStr">
        <is>
          <t>Mortality</t>
        </is>
      </c>
      <c r="AY2566" t="inlineStr">
        <is>
          <t>Mortality</t>
        </is>
      </c>
      <c r="AZ2566" t="inlineStr">
        <is>
          <t>LC50</t>
        </is>
      </c>
      <c r="BA2566"/>
      <c r="BB2566" t="n">
        <v>4.0</v>
      </c>
      <c r="BC2566"/>
      <c r="BD2566"/>
      <c r="BE2566"/>
      <c r="BF2566"/>
      <c r="BG2566" t="inlineStr">
        <is>
          <t>Day(s)</t>
        </is>
      </c>
      <c r="BH2566"/>
      <c r="BI2566" t="inlineStr">
        <is>
          <t>DTXSID1022215</t>
        </is>
      </c>
      <c r="BJ2566"/>
      <c r="BK2566"/>
      <c r="BL2566" t="inlineStr">
        <is>
          <t>Acute</t>
        </is>
      </c>
      <c r="BM2566"/>
      <c r="BN2566"/>
      <c r="BO2566"/>
      <c r="BP2566"/>
      <c r="BQ2566"/>
      <c r="BR2566"/>
      <c r="BS2566"/>
      <c r="BT2566" t="inlineStr">
        <is>
          <t>--</t>
        </is>
      </c>
      <c r="BU2566"/>
      <c r="BV2566"/>
      <c r="BW2566"/>
      <c r="BX2566"/>
      <c r="BY2566"/>
      <c r="BZ2566"/>
      <c r="CA2566"/>
      <c r="CB2566"/>
      <c r="CC2566"/>
      <c r="CD2566"/>
      <c r="CE2566"/>
      <c r="CF2566"/>
      <c r="CG2566"/>
      <c r="CH2566"/>
      <c r="CI2566"/>
      <c r="CJ2566" t="inlineStr">
        <is>
          <t xml:space="preserve">SOURCE/FROM US EPA ENVIRONMENTAL RESEARCH LABORATORY-DULUTH AND THE UNIVERSITY OF WISCONSIN-SUPERIOR CAMPUS//MEDIA/LAKE SUPERIOR WATER OR DECHLORINATED WATER//   </t>
        </is>
      </c>
      <c r="CK2566" t="inlineStr">
        <is>
          <t>Geiger,D.L., S.H. Poirier, L.T. Brooke, and D.J. Call</t>
        </is>
      </c>
      <c r="CL2566" t="n">
        <v>12858.0</v>
      </c>
      <c r="CM2566" t="inlineStr">
        <is>
          <t>Acute Toxicities of Organic Chemicals to Fathead Minnows (Pimephales promelas) Volume III</t>
        </is>
      </c>
      <c r="CN2566" t="inlineStr">
        <is>
          <t>Center for Lake Superior Environmental Studies, University of Wisconsin, Superior, WI:328 p.</t>
        </is>
      </c>
      <c r="CO2566" t="n">
        <v>1986.0</v>
      </c>
      <c r="CP2566" t="inlineStr">
        <is>
          <t>Geiger,D.L., S.H. Poirier, L.T. Brooke, and D.J. Call (1986). Acute Toxicities of Organic Chemicals to Fathead Minnows (Pimephales promelas) Volume III. Center for Lake Superior Environmental Studies, University of Wisconsin, Superior, WI, 328 p. ECOREF#:12858</t>
        </is>
      </c>
    </row>
    <row r="2567">
      <c r="A2567" t="n">
        <v>4253898.0</v>
      </c>
      <c r="B2567" t="inlineStr">
        <is>
          <t>Isopropyl disulfide</t>
        </is>
      </c>
      <c r="C2567"/>
      <c r="D2567" t="inlineStr">
        <is>
          <t>Measured</t>
        </is>
      </c>
      <c r="E2567" t="inlineStr">
        <is>
          <t>Not reported</t>
        </is>
      </c>
      <c r="F2567"/>
      <c r="G2567" t="n">
        <v>96.0</v>
      </c>
      <c r="H2567"/>
      <c r="I2567"/>
      <c r="J2567"/>
      <c r="K2567"/>
      <c r="L2567" t="inlineStr">
        <is>
          <t>Pimephales promelas</t>
        </is>
      </c>
      <c r="M2567" t="inlineStr">
        <is>
          <t>Fathead Minnow</t>
        </is>
      </c>
      <c r="N2567"/>
      <c r="O2567"/>
      <c r="P2567" t="n">
        <v>32.0</v>
      </c>
      <c r="Q2567"/>
      <c r="R2567"/>
      <c r="S2567"/>
      <c r="T2567"/>
      <c r="U2567" t="inlineStr">
        <is>
          <t>Day(s)</t>
        </is>
      </c>
      <c r="V2567" t="inlineStr">
        <is>
          <t>Flow-through</t>
        </is>
      </c>
      <c r="W2567" t="inlineStr">
        <is>
          <t>Fresh water</t>
        </is>
      </c>
      <c r="X2567" t="inlineStr">
        <is>
          <t>Lab</t>
        </is>
      </c>
      <c r="Y2567"/>
      <c r="Z2567" t="inlineStr">
        <is>
          <t>Active ingredient</t>
        </is>
      </c>
      <c r="AA2567"/>
      <c r="AB2567" t="n">
        <v>8.31</v>
      </c>
      <c r="AC2567"/>
      <c r="AD2567"/>
      <c r="AE2567"/>
      <c r="AF2567"/>
      <c r="AG2567" t="inlineStr">
        <is>
          <t>AI mg/L</t>
        </is>
      </c>
      <c r="AH2567"/>
      <c r="AI2567"/>
      <c r="AJ2567"/>
      <c r="AK2567"/>
      <c r="AL2567"/>
      <c r="AM2567"/>
      <c r="AN2567"/>
      <c r="AO2567"/>
      <c r="AP2567"/>
      <c r="AQ2567"/>
      <c r="AR2567"/>
      <c r="AS2567"/>
      <c r="AT2567"/>
      <c r="AU2567"/>
      <c r="AV2567"/>
      <c r="AW2567"/>
      <c r="AX2567" t="inlineStr">
        <is>
          <t>Mortality</t>
        </is>
      </c>
      <c r="AY2567" t="inlineStr">
        <is>
          <t>Mortality</t>
        </is>
      </c>
      <c r="AZ2567" t="inlineStr">
        <is>
          <t>LC50</t>
        </is>
      </c>
      <c r="BA2567"/>
      <c r="BB2567" t="n">
        <v>4.0</v>
      </c>
      <c r="BC2567"/>
      <c r="BD2567"/>
      <c r="BE2567"/>
      <c r="BF2567"/>
      <c r="BG2567" t="inlineStr">
        <is>
          <t>Day(s)</t>
        </is>
      </c>
      <c r="BH2567"/>
      <c r="BI2567" t="inlineStr">
        <is>
          <t>DTXSID6022216</t>
        </is>
      </c>
      <c r="BJ2567"/>
      <c r="BK2567"/>
      <c r="BL2567" t="inlineStr">
        <is>
          <t>Acute</t>
        </is>
      </c>
      <c r="BM2567"/>
      <c r="BN2567"/>
      <c r="BO2567"/>
      <c r="BP2567"/>
      <c r="BQ2567"/>
      <c r="BR2567"/>
      <c r="BS2567"/>
      <c r="BT2567" t="inlineStr">
        <is>
          <t>--</t>
        </is>
      </c>
      <c r="BU2567"/>
      <c r="BV2567"/>
      <c r="BW2567"/>
      <c r="BX2567"/>
      <c r="BY2567"/>
      <c r="BZ2567"/>
      <c r="CA2567"/>
      <c r="CB2567"/>
      <c r="CC2567"/>
      <c r="CD2567"/>
      <c r="CE2567"/>
      <c r="CF2567"/>
      <c r="CG2567"/>
      <c r="CH2567"/>
      <c r="CI2567"/>
      <c r="CJ2567" t="inlineStr">
        <is>
          <t xml:space="preserve">SOURCE/US EPA ENVIRONMENTAL RESEARCH LABORATORY DULUTH AND THE UNIVERSITY OF WISCONSIN SUPERIOR//MEDIA/FILTERED LAKE SUPERIOR WATER OR DECHLORINATED CITY OF SUPERIOR WISCONSIN WATER//   </t>
        </is>
      </c>
      <c r="CK2567" t="inlineStr">
        <is>
          <t>Geiger,D.L., C.E. Northcott, D.J. Call, and L.T. Brooke</t>
        </is>
      </c>
      <c r="CL2567" t="n">
        <v>12447.0</v>
      </c>
      <c r="CM2567" t="inlineStr">
        <is>
          <t>Acute Toxicities of Organic Chemicals to Fathead Minnows (Pimephales promelas), Volume II</t>
        </is>
      </c>
      <c r="CN2567" t="inlineStr">
        <is>
          <t>Center for Lake Superior Environmental Studies, University of Wisconsin, Superior, WI:326 p.</t>
        </is>
      </c>
      <c r="CO2567" t="n">
        <v>1985.0</v>
      </c>
      <c r="CP2567" t="inlineStr">
        <is>
          <t>Geiger,D.L., C.E. Northcott, D.J. Call, and L.T. Brooke (1985). Acute Toxicities of Organic Chemicals to Fathead Minnows (Pimephales promelas), Volume II. Center for Lake Superior Environmental Studies, University of Wisconsin, Superior, WI, 326 p. ECOREF#:12447</t>
        </is>
      </c>
    </row>
    <row r="2568">
      <c r="A2568" t="n">
        <v>4403901.0</v>
      </c>
      <c r="B2568" t="inlineStr">
        <is>
          <t>Anthraquinone acid green 25 CI No. 61570</t>
        </is>
      </c>
      <c r="C2568"/>
      <c r="D2568" t="inlineStr">
        <is>
          <t>Unmeasured</t>
        </is>
      </c>
      <c r="E2568" t="inlineStr">
        <is>
          <t>Not coded</t>
        </is>
      </c>
      <c r="F2568"/>
      <c r="G2568" t="n">
        <v>15.0</v>
      </c>
      <c r="H2568"/>
      <c r="I2568"/>
      <c r="J2568"/>
      <c r="K2568"/>
      <c r="L2568" t="inlineStr">
        <is>
          <t>Pimephales promelas</t>
        </is>
      </c>
      <c r="M2568" t="inlineStr">
        <is>
          <t>Fathead Minnow</t>
        </is>
      </c>
      <c r="N2568"/>
      <c r="O2568"/>
      <c r="P2568"/>
      <c r="Q2568"/>
      <c r="R2568"/>
      <c r="S2568"/>
      <c r="T2568"/>
      <c r="U2568"/>
      <c r="V2568" t="inlineStr">
        <is>
          <t>Static</t>
        </is>
      </c>
      <c r="W2568" t="inlineStr">
        <is>
          <t>Fresh water</t>
        </is>
      </c>
      <c r="X2568" t="inlineStr">
        <is>
          <t>Lab</t>
        </is>
      </c>
      <c r="Y2568"/>
      <c r="Z2568" t="inlineStr">
        <is>
          <t>Formulation</t>
        </is>
      </c>
      <c r="AA2568"/>
      <c r="AB2568" t="n">
        <v>6.2</v>
      </c>
      <c r="AC2568"/>
      <c r="AD2568"/>
      <c r="AE2568"/>
      <c r="AF2568"/>
      <c r="AG2568" t="inlineStr">
        <is>
          <t>AI mg/L</t>
        </is>
      </c>
      <c r="AH2568"/>
      <c r="AI2568"/>
      <c r="AJ2568"/>
      <c r="AK2568"/>
      <c r="AL2568"/>
      <c r="AM2568"/>
      <c r="AN2568"/>
      <c r="AO2568"/>
      <c r="AP2568"/>
      <c r="AQ2568"/>
      <c r="AR2568"/>
      <c r="AS2568"/>
      <c r="AT2568"/>
      <c r="AU2568"/>
      <c r="AV2568"/>
      <c r="AW2568"/>
      <c r="AX2568" t="inlineStr">
        <is>
          <t>Mortality</t>
        </is>
      </c>
      <c r="AY2568" t="inlineStr">
        <is>
          <t>Mortality</t>
        </is>
      </c>
      <c r="AZ2568" t="inlineStr">
        <is>
          <t>LC50</t>
        </is>
      </c>
      <c r="BA2568"/>
      <c r="BB2568" t="n">
        <v>4.0</v>
      </c>
      <c r="BC2568"/>
      <c r="BD2568"/>
      <c r="BE2568"/>
      <c r="BF2568"/>
      <c r="BG2568" t="inlineStr">
        <is>
          <t>Day(s)</t>
        </is>
      </c>
      <c r="BH2568" t="inlineStr">
        <is>
          <t>Active ingredient</t>
        </is>
      </c>
      <c r="BI2568" t="inlineStr">
        <is>
          <t>DTXSID2024903</t>
        </is>
      </c>
      <c r="BJ2568"/>
      <c r="BK2568"/>
      <c r="BL2568"/>
      <c r="BM2568"/>
      <c r="BN2568"/>
      <c r="BO2568"/>
      <c r="BP2568"/>
      <c r="BQ2568"/>
      <c r="BR2568"/>
      <c r="BS2568"/>
      <c r="BT2568" t="inlineStr">
        <is>
          <t>--</t>
        </is>
      </c>
      <c r="BU2568"/>
      <c r="BV2568"/>
      <c r="BW2568"/>
      <c r="BX2568"/>
      <c r="BY2568"/>
      <c r="BZ2568"/>
      <c r="CA2568"/>
      <c r="CB2568"/>
      <c r="CC2568"/>
      <c r="CD2568"/>
      <c r="CE2568"/>
      <c r="CF2568"/>
      <c r="CG2568"/>
      <c r="CH2568"/>
      <c r="CI2568" t="inlineStr">
        <is>
          <t xml:space="preserve"> CONTR/&lt;= 10 % MORT// USED STANDARD METHODS// AERATED 5 MG// MINUTES AT 48 H// FISH TREATED WITH TETRACYCLINE HCL TWICE// </t>
        </is>
      </c>
      <c r="CJ2568" t="inlineStr">
        <is>
          <t xml:space="preserve">   CONTR/&lt;= 10 % MORT// USED STANDARD METHODS// AERATED 5 MG// MINUTES AT 48 H// FISH TREATED WITH TETRACYCLINE HCL TWICE// </t>
        </is>
      </c>
      <c r="CK2568" t="inlineStr">
        <is>
          <t>Little,L.W., and J.C. Lamb III</t>
        </is>
      </c>
      <c r="CL2568" t="n">
        <v>6969.0</v>
      </c>
      <c r="CM2568" t="inlineStr">
        <is>
          <t>Acute Toxicity of 46 Selected Dyes to the Fathead Minnow, Pimephales promelas</t>
        </is>
      </c>
      <c r="CN2568" t="inlineStr">
        <is>
          <t>Dyes and the Environment - Reports on Selected Dyes and Their Effects, American Dye Manufacturers Institute:123 p.</t>
        </is>
      </c>
      <c r="CO2568" t="n">
        <v>1973.0</v>
      </c>
      <c r="CP2568" t="inlineStr">
        <is>
          <t>Little,L.W., and J.C. Lamb III (1973). Acute Toxicity of 46 Selected Dyes to the Fathead Minnow, Pimephales promelas. Dyes and the Environment - Reports on Selected Dyes and Their Effects, American Dye Manufacturers Institute, 123 p. ECOREF#:6969</t>
        </is>
      </c>
    </row>
    <row r="2569">
      <c r="A2569" t="n">
        <v>4403901.0</v>
      </c>
      <c r="B2569" t="inlineStr">
        <is>
          <t>Anthraquinone acid green 25 CI No. 61570</t>
        </is>
      </c>
      <c r="C2569"/>
      <c r="D2569" t="inlineStr">
        <is>
          <t>Unmeasured</t>
        </is>
      </c>
      <c r="E2569" t="inlineStr">
        <is>
          <t>Not coded</t>
        </is>
      </c>
      <c r="F2569"/>
      <c r="G2569"/>
      <c r="H2569"/>
      <c r="I2569"/>
      <c r="J2569"/>
      <c r="K2569"/>
      <c r="L2569" t="inlineStr">
        <is>
          <t>Pimephales promelas</t>
        </is>
      </c>
      <c r="M2569" t="inlineStr">
        <is>
          <t>Fathead Minnow</t>
        </is>
      </c>
      <c r="N2569"/>
      <c r="O2569"/>
      <c r="P2569"/>
      <c r="Q2569"/>
      <c r="R2569"/>
      <c r="S2569"/>
      <c r="T2569"/>
      <c r="U2569"/>
      <c r="V2569" t="inlineStr">
        <is>
          <t>Static</t>
        </is>
      </c>
      <c r="W2569" t="inlineStr">
        <is>
          <t>Fresh water</t>
        </is>
      </c>
      <c r="X2569" t="inlineStr">
        <is>
          <t>Lab</t>
        </is>
      </c>
      <c r="Y2569"/>
      <c r="Z2569" t="inlineStr">
        <is>
          <t>Formulation</t>
        </is>
      </c>
      <c r="AA2569"/>
      <c r="AB2569" t="n">
        <v>6.2</v>
      </c>
      <c r="AC2569"/>
      <c r="AD2569"/>
      <c r="AE2569"/>
      <c r="AF2569"/>
      <c r="AG2569" t="inlineStr">
        <is>
          <t>AI mg/L</t>
        </is>
      </c>
      <c r="AH2569"/>
      <c r="AI2569"/>
      <c r="AJ2569"/>
      <c r="AK2569"/>
      <c r="AL2569"/>
      <c r="AM2569"/>
      <c r="AN2569"/>
      <c r="AO2569"/>
      <c r="AP2569"/>
      <c r="AQ2569"/>
      <c r="AR2569"/>
      <c r="AS2569"/>
      <c r="AT2569"/>
      <c r="AU2569"/>
      <c r="AV2569"/>
      <c r="AW2569"/>
      <c r="AX2569" t="inlineStr">
        <is>
          <t>Mortality</t>
        </is>
      </c>
      <c r="AY2569" t="inlineStr">
        <is>
          <t>Mortality</t>
        </is>
      </c>
      <c r="AZ2569" t="inlineStr">
        <is>
          <t>LC50</t>
        </is>
      </c>
      <c r="BA2569"/>
      <c r="BB2569" t="n">
        <v>4.0</v>
      </c>
      <c r="BC2569"/>
      <c r="BD2569"/>
      <c r="BE2569"/>
      <c r="BF2569"/>
      <c r="BG2569" t="inlineStr">
        <is>
          <t>Day(s)</t>
        </is>
      </c>
      <c r="BH2569"/>
      <c r="BI2569" t="inlineStr">
        <is>
          <t>DTXSID2024903</t>
        </is>
      </c>
      <c r="BJ2569"/>
      <c r="BK2569"/>
      <c r="BL2569"/>
      <c r="BM2569"/>
      <c r="BN2569"/>
      <c r="BO2569"/>
      <c r="BP2569"/>
      <c r="BQ2569"/>
      <c r="BR2569"/>
      <c r="BS2569"/>
      <c r="BT2569" t="inlineStr">
        <is>
          <t>--</t>
        </is>
      </c>
      <c r="BU2569"/>
      <c r="BV2569"/>
      <c r="BW2569"/>
      <c r="BX2569"/>
      <c r="BY2569"/>
      <c r="BZ2569"/>
      <c r="CA2569"/>
      <c r="CB2569"/>
      <c r="CC2569"/>
      <c r="CD2569"/>
      <c r="CE2569"/>
      <c r="CF2569"/>
      <c r="CG2569"/>
      <c r="CH2569"/>
      <c r="CI2569" t="inlineStr">
        <is>
          <t xml:space="preserve"> AERATION 5 MINUTES AFTER 48 H OF TESTING// CONTR/FOLLOWED STANDARD METHODS, &lt;= 10 % MORT// </t>
        </is>
      </c>
      <c r="CJ2569" t="inlineStr">
        <is>
          <t xml:space="preserve">   AERATION 5 MINUTES AFTER 48 H OF TESTING// CONTR/FOLLOWED STANDARD METHODS, &lt;= 10 % MORT// </t>
        </is>
      </c>
      <c r="CK2569" t="inlineStr">
        <is>
          <t>Little,L.W., J.C. Lamb III, M.A. Chillingworth, and W.B. Durkin</t>
        </is>
      </c>
      <c r="CL2569" t="n">
        <v>5789.0</v>
      </c>
      <c r="CM2569" t="inlineStr">
        <is>
          <t>Acute Toxicity of Selected Commercial Dyes to the Fathead Minnow and Evaluation of Biological Treatment for Reduction of Toxicity</t>
        </is>
      </c>
      <c r="CN2569" t="inlineStr">
        <is>
          <t>In: Proceedings of the 29th Industrial Waste Conference, Lafayette, IN:524-534</t>
        </is>
      </c>
      <c r="CO2569" t="n">
        <v>1974.0</v>
      </c>
      <c r="CP2569" t="inlineStr">
        <is>
          <t>Little,L.W., J.C. Lamb III, M.A. Chillingworth, and W.B. Durkin (1974). Acute Toxicity of Selected Commercial Dyes to the Fathead Minnow and Evaluation of Biological Treatment for Reduction of Toxicity. In: Proceedings of the 29th Industrial Waste Conference, Lafayette, IN, 524-534. ECOREF#:5789</t>
        </is>
      </c>
    </row>
    <row r="2570">
      <c r="A2570" t="n">
        <v>4404437.0</v>
      </c>
      <c r="B2570" t="inlineStr">
        <is>
          <t>2,2'-(1,2-Ethenediyl)bis[5-[[4-bis(2-hydroxyethyl)amino]-6-(phenylamino)-1,3,5-triazin-2-yl]amino]benzenesulfonic acid</t>
        </is>
      </c>
      <c r="C2570"/>
      <c r="D2570" t="inlineStr">
        <is>
          <t>Unmeasured</t>
        </is>
      </c>
      <c r="E2570" t="inlineStr">
        <is>
          <t>Not coded</t>
        </is>
      </c>
      <c r="F2570"/>
      <c r="G2570" t="n">
        <v>15.0</v>
      </c>
      <c r="H2570"/>
      <c r="I2570"/>
      <c r="J2570"/>
      <c r="K2570"/>
      <c r="L2570" t="inlineStr">
        <is>
          <t>Pimephales promelas</t>
        </is>
      </c>
      <c r="M2570" t="inlineStr">
        <is>
          <t>Fathead Minnow</t>
        </is>
      </c>
      <c r="N2570"/>
      <c r="O2570"/>
      <c r="P2570"/>
      <c r="Q2570"/>
      <c r="R2570"/>
      <c r="S2570"/>
      <c r="T2570"/>
      <c r="U2570"/>
      <c r="V2570" t="inlineStr">
        <is>
          <t>Static</t>
        </is>
      </c>
      <c r="W2570" t="inlineStr">
        <is>
          <t>Fresh water</t>
        </is>
      </c>
      <c r="X2570" t="inlineStr">
        <is>
          <t>Lab</t>
        </is>
      </c>
      <c r="Y2570"/>
      <c r="Z2570" t="inlineStr">
        <is>
          <t>Formulation</t>
        </is>
      </c>
      <c r="AA2570" t="inlineStr">
        <is>
          <t>&gt;</t>
        </is>
      </c>
      <c r="AB2570" t="n">
        <v>180.0</v>
      </c>
      <c r="AC2570"/>
      <c r="AD2570"/>
      <c r="AE2570"/>
      <c r="AF2570"/>
      <c r="AG2570" t="inlineStr">
        <is>
          <t>AI mg/L</t>
        </is>
      </c>
      <c r="AH2570"/>
      <c r="AI2570"/>
      <c r="AJ2570"/>
      <c r="AK2570"/>
      <c r="AL2570"/>
      <c r="AM2570"/>
      <c r="AN2570"/>
      <c r="AO2570"/>
      <c r="AP2570"/>
      <c r="AQ2570"/>
      <c r="AR2570"/>
      <c r="AS2570"/>
      <c r="AT2570"/>
      <c r="AU2570"/>
      <c r="AV2570"/>
      <c r="AW2570"/>
      <c r="AX2570" t="inlineStr">
        <is>
          <t>Mortality</t>
        </is>
      </c>
      <c r="AY2570" t="inlineStr">
        <is>
          <t>Mortality</t>
        </is>
      </c>
      <c r="AZ2570" t="inlineStr">
        <is>
          <t>LC50</t>
        </is>
      </c>
      <c r="BA2570"/>
      <c r="BB2570" t="n">
        <v>4.0</v>
      </c>
      <c r="BC2570"/>
      <c r="BD2570"/>
      <c r="BE2570"/>
      <c r="BF2570"/>
      <c r="BG2570" t="inlineStr">
        <is>
          <t>Day(s)</t>
        </is>
      </c>
      <c r="BH2570" t="inlineStr">
        <is>
          <t>Prepared/synthesized in lab</t>
        </is>
      </c>
      <c r="BI2570" t="inlineStr">
        <is>
          <t>DTXSID0029264</t>
        </is>
      </c>
      <c r="BJ2570"/>
      <c r="BK2570"/>
      <c r="BL2570"/>
      <c r="BM2570"/>
      <c r="BN2570"/>
      <c r="BO2570"/>
      <c r="BP2570"/>
      <c r="BQ2570"/>
      <c r="BR2570"/>
      <c r="BS2570"/>
      <c r="BT2570" t="inlineStr">
        <is>
          <t>--</t>
        </is>
      </c>
      <c r="BU2570"/>
      <c r="BV2570"/>
      <c r="BW2570"/>
      <c r="BX2570"/>
      <c r="BY2570"/>
      <c r="BZ2570"/>
      <c r="CA2570"/>
      <c r="CB2570"/>
      <c r="CC2570"/>
      <c r="CD2570"/>
      <c r="CE2570"/>
      <c r="CF2570"/>
      <c r="CG2570"/>
      <c r="CH2570"/>
      <c r="CI2570"/>
      <c r="CJ2570"/>
      <c r="CK2570" t="inlineStr">
        <is>
          <t>Little,L.W., and J.C. Lamb III</t>
        </is>
      </c>
      <c r="CL2570" t="n">
        <v>6969.0</v>
      </c>
      <c r="CM2570" t="inlineStr">
        <is>
          <t>Acute Toxicity of 46 Selected Dyes to the Fathead Minnow, Pimephales promelas</t>
        </is>
      </c>
      <c r="CN2570" t="inlineStr">
        <is>
          <t>Dyes and the Environment - Reports on Selected Dyes and Their Effects, American Dye Manufacturers Institute:123 p.</t>
        </is>
      </c>
      <c r="CO2570" t="n">
        <v>1973.0</v>
      </c>
      <c r="CP2570" t="inlineStr">
        <is>
          <t>Little,L.W., and J.C. Lamb III (1973). Acute Toxicity of 46 Selected Dyes to the Fathead Minnow, Pimephales promelas. Dyes and the Environment - Reports on Selected Dyes and Their Effects, American Dye Manufacturers Institute, 123 p. ECOREF#:6969</t>
        </is>
      </c>
    </row>
    <row r="2571">
      <c r="A2571" t="n">
        <v>4404437.0</v>
      </c>
      <c r="B2571" t="inlineStr">
        <is>
          <t>2,2'-(1,2-Ethenediyl)bis[5-[[4-bis(2-hydroxyethyl)amino]-6-(phenylamino)-1,3,5-triazin-2-yl]amino]benzenesulfonic acid</t>
        </is>
      </c>
      <c r="C2571"/>
      <c r="D2571" t="inlineStr">
        <is>
          <t>Unmeasured</t>
        </is>
      </c>
      <c r="E2571" t="inlineStr">
        <is>
          <t>Not coded</t>
        </is>
      </c>
      <c r="F2571"/>
      <c r="G2571"/>
      <c r="H2571"/>
      <c r="I2571"/>
      <c r="J2571"/>
      <c r="K2571"/>
      <c r="L2571" t="inlineStr">
        <is>
          <t>Pimephales promelas</t>
        </is>
      </c>
      <c r="M2571" t="inlineStr">
        <is>
          <t>Fathead Minnow</t>
        </is>
      </c>
      <c r="N2571"/>
      <c r="O2571"/>
      <c r="P2571"/>
      <c r="Q2571"/>
      <c r="R2571"/>
      <c r="S2571"/>
      <c r="T2571"/>
      <c r="U2571"/>
      <c r="V2571" t="inlineStr">
        <is>
          <t>Static</t>
        </is>
      </c>
      <c r="W2571" t="inlineStr">
        <is>
          <t>Fresh water</t>
        </is>
      </c>
      <c r="X2571" t="inlineStr">
        <is>
          <t>Lab</t>
        </is>
      </c>
      <c r="Y2571"/>
      <c r="Z2571" t="inlineStr">
        <is>
          <t>Formulation</t>
        </is>
      </c>
      <c r="AA2571" t="inlineStr">
        <is>
          <t>&gt;</t>
        </is>
      </c>
      <c r="AB2571" t="n">
        <v>180.0</v>
      </c>
      <c r="AC2571"/>
      <c r="AD2571"/>
      <c r="AE2571"/>
      <c r="AF2571"/>
      <c r="AG2571" t="inlineStr">
        <is>
          <t>AI mg/L</t>
        </is>
      </c>
      <c r="AH2571"/>
      <c r="AI2571"/>
      <c r="AJ2571"/>
      <c r="AK2571"/>
      <c r="AL2571"/>
      <c r="AM2571"/>
      <c r="AN2571"/>
      <c r="AO2571"/>
      <c r="AP2571"/>
      <c r="AQ2571"/>
      <c r="AR2571"/>
      <c r="AS2571"/>
      <c r="AT2571"/>
      <c r="AU2571"/>
      <c r="AV2571"/>
      <c r="AW2571"/>
      <c r="AX2571" t="inlineStr">
        <is>
          <t>Mortality</t>
        </is>
      </c>
      <c r="AY2571" t="inlineStr">
        <is>
          <t>Mortality</t>
        </is>
      </c>
      <c r="AZ2571" t="inlineStr">
        <is>
          <t>LC50</t>
        </is>
      </c>
      <c r="BA2571"/>
      <c r="BB2571" t="n">
        <v>4.0</v>
      </c>
      <c r="BC2571"/>
      <c r="BD2571"/>
      <c r="BE2571"/>
      <c r="BF2571"/>
      <c r="BG2571" t="inlineStr">
        <is>
          <t>Day(s)</t>
        </is>
      </c>
      <c r="BH2571"/>
      <c r="BI2571" t="inlineStr">
        <is>
          <t>DTXSID0029264</t>
        </is>
      </c>
      <c r="BJ2571"/>
      <c r="BK2571"/>
      <c r="BL2571"/>
      <c r="BM2571"/>
      <c r="BN2571"/>
      <c r="BO2571"/>
      <c r="BP2571"/>
      <c r="BQ2571"/>
      <c r="BR2571"/>
      <c r="BS2571"/>
      <c r="BT2571" t="inlineStr">
        <is>
          <t>--</t>
        </is>
      </c>
      <c r="BU2571"/>
      <c r="BV2571"/>
      <c r="BW2571"/>
      <c r="BX2571"/>
      <c r="BY2571"/>
      <c r="BZ2571"/>
      <c r="CA2571"/>
      <c r="CB2571"/>
      <c r="CC2571"/>
      <c r="CD2571"/>
      <c r="CE2571"/>
      <c r="CF2571"/>
      <c r="CG2571"/>
      <c r="CH2571"/>
      <c r="CI2571"/>
      <c r="CJ2571"/>
      <c r="CK2571" t="inlineStr">
        <is>
          <t>Little,L.W., J.C. Lamb III, M.A. Chillingworth, and W.B. Durkin</t>
        </is>
      </c>
      <c r="CL2571" t="n">
        <v>5789.0</v>
      </c>
      <c r="CM2571" t="inlineStr">
        <is>
          <t>Acute Toxicity of Selected Commercial Dyes to the Fathead Minnow and Evaluation of Biological Treatment for Reduction of Toxicity</t>
        </is>
      </c>
      <c r="CN2571" t="inlineStr">
        <is>
          <t>In: Proceedings of the 29th Industrial Waste Conference, Lafayette, IN:524-534</t>
        </is>
      </c>
      <c r="CO2571" t="n">
        <v>1974.0</v>
      </c>
      <c r="CP2571" t="inlineStr">
        <is>
          <t>Little,L.W., J.C. Lamb III, M.A. Chillingworth, and W.B. Durkin (1974). Acute Toxicity of Selected Commercial Dyes to the Fathead Minnow and Evaluation of Biological Treatment for Reduction of Toxicity. In: Proceedings of the 29th Industrial Waste Conference, Lafayette, IN, 524-534. ECOREF#:5789</t>
        </is>
      </c>
    </row>
    <row r="2572">
      <c r="A2572" t="n">
        <v>4412913.0</v>
      </c>
      <c r="B2572" t="inlineStr">
        <is>
          <t>3-Furanmethanol</t>
        </is>
      </c>
      <c r="C2572"/>
      <c r="D2572" t="inlineStr">
        <is>
          <t>Measured</t>
        </is>
      </c>
      <c r="E2572" t="inlineStr">
        <is>
          <t>Not coded</t>
        </is>
      </c>
      <c r="F2572"/>
      <c r="G2572" t="n">
        <v>99.0</v>
      </c>
      <c r="H2572"/>
      <c r="I2572"/>
      <c r="J2572"/>
      <c r="K2572"/>
      <c r="L2572" t="inlineStr">
        <is>
          <t>Pimephales promelas</t>
        </is>
      </c>
      <c r="M2572" t="inlineStr">
        <is>
          <t>Fathead Minnow</t>
        </is>
      </c>
      <c r="N2572"/>
      <c r="O2572"/>
      <c r="P2572" t="n">
        <v>30.0</v>
      </c>
      <c r="Q2572"/>
      <c r="R2572"/>
      <c r="S2572"/>
      <c r="T2572"/>
      <c r="U2572" t="inlineStr">
        <is>
          <t>Day(s)</t>
        </is>
      </c>
      <c r="V2572" t="inlineStr">
        <is>
          <t>Renewal</t>
        </is>
      </c>
      <c r="W2572" t="inlineStr">
        <is>
          <t>Fresh water</t>
        </is>
      </c>
      <c r="X2572" t="inlineStr">
        <is>
          <t>Lab</t>
        </is>
      </c>
      <c r="Y2572"/>
      <c r="Z2572" t="inlineStr">
        <is>
          <t>Active ingredient</t>
        </is>
      </c>
      <c r="AA2572"/>
      <c r="AB2572" t="n">
        <v>508.0</v>
      </c>
      <c r="AC2572"/>
      <c r="AD2572" t="n">
        <v>439.0</v>
      </c>
      <c r="AE2572"/>
      <c r="AF2572" t="n">
        <v>588.0</v>
      </c>
      <c r="AG2572" t="inlineStr">
        <is>
          <t>AI mg/L</t>
        </is>
      </c>
      <c r="AH2572"/>
      <c r="AI2572"/>
      <c r="AJ2572"/>
      <c r="AK2572"/>
      <c r="AL2572"/>
      <c r="AM2572"/>
      <c r="AN2572"/>
      <c r="AO2572"/>
      <c r="AP2572"/>
      <c r="AQ2572"/>
      <c r="AR2572"/>
      <c r="AS2572"/>
      <c r="AT2572"/>
      <c r="AU2572"/>
      <c r="AV2572"/>
      <c r="AW2572"/>
      <c r="AX2572" t="inlineStr">
        <is>
          <t>Mortality</t>
        </is>
      </c>
      <c r="AY2572" t="inlineStr">
        <is>
          <t>Mortality</t>
        </is>
      </c>
      <c r="AZ2572" t="inlineStr">
        <is>
          <t>LC50</t>
        </is>
      </c>
      <c r="BA2572"/>
      <c r="BB2572" t="n">
        <v>4.0</v>
      </c>
      <c r="BC2572"/>
      <c r="BD2572"/>
      <c r="BE2572"/>
      <c r="BF2572"/>
      <c r="BG2572" t="inlineStr">
        <is>
          <t>Day(s)</t>
        </is>
      </c>
      <c r="BH2572" t="inlineStr">
        <is>
          <t>Pure</t>
        </is>
      </c>
      <c r="BI2572" t="inlineStr">
        <is>
          <t>DTXSID70196045</t>
        </is>
      </c>
      <c r="BJ2572"/>
      <c r="BK2572"/>
      <c r="BL2572"/>
      <c r="BM2572"/>
      <c r="BN2572"/>
      <c r="BO2572"/>
      <c r="BP2572"/>
      <c r="BQ2572"/>
      <c r="BR2572"/>
      <c r="BS2572"/>
      <c r="BT2572" t="inlineStr">
        <is>
          <t>--</t>
        </is>
      </c>
      <c r="BU2572"/>
      <c r="BV2572"/>
      <c r="BW2572"/>
      <c r="BX2572"/>
      <c r="BY2572"/>
      <c r="BZ2572"/>
      <c r="CA2572"/>
      <c r="CB2572"/>
      <c r="CC2572"/>
      <c r="CD2572"/>
      <c r="CE2572"/>
      <c r="CF2572"/>
      <c r="CG2572"/>
      <c r="CH2572"/>
      <c r="CI2572"/>
      <c r="CJ2572" t="inlineStr">
        <is>
          <t xml:space="preserve">AP FREQ/DLY OR EVERY 48 H//   </t>
        </is>
      </c>
      <c r="CK2572" t="inlineStr">
        <is>
          <t>Brooke,L.T., D.J. Call, D.L. Geiger, and C.E. Northcott</t>
        </is>
      </c>
      <c r="CL2572" t="n">
        <v>12448.0</v>
      </c>
      <c r="CM2572" t="inlineStr">
        <is>
          <t>Acute Toxicities of Organic Chemicals to Fathead Minnows (Pimephales promelas), Vol. 1</t>
        </is>
      </c>
      <c r="CN2572" t="inlineStr">
        <is>
          <t>Center for Lake Superior Environmental Studies, University of Wisconsin-Superior, Superior, WI:414 p.</t>
        </is>
      </c>
      <c r="CO2572" t="n">
        <v>1984.0</v>
      </c>
      <c r="CP2572" t="inlineStr">
        <is>
          <t>Brooke,L.T., D.J. Call, D.L. Geiger, and C.E. Northcott (1984). Acute Toxicities of Organic Chemicals to Fathead Minnows (Pimephales promelas), Vol. 1. Center for Lake Superior Environmental Studies, University of Wisconsin-Superior, Superior, WI, 414 p. ECOREF#:12448</t>
        </is>
      </c>
    </row>
    <row r="2573">
      <c r="A2573" t="n">
        <v>4460860.0</v>
      </c>
      <c r="B2573" t="inlineStr">
        <is>
          <t>2,4,5-Trimethoxybenzaldehyde</t>
        </is>
      </c>
      <c r="C2573"/>
      <c r="D2573" t="inlineStr">
        <is>
          <t>Measured</t>
        </is>
      </c>
      <c r="E2573" t="inlineStr">
        <is>
          <t>Not reported</t>
        </is>
      </c>
      <c r="F2573"/>
      <c r="G2573" t="n">
        <v>98.0</v>
      </c>
      <c r="H2573"/>
      <c r="I2573"/>
      <c r="J2573"/>
      <c r="K2573"/>
      <c r="L2573" t="inlineStr">
        <is>
          <t>Pimephales promelas</t>
        </is>
      </c>
      <c r="M2573" t="inlineStr">
        <is>
          <t>Fathead Minnow</t>
        </is>
      </c>
      <c r="N2573"/>
      <c r="O2573"/>
      <c r="P2573" t="n">
        <v>34.0</v>
      </c>
      <c r="Q2573"/>
      <c r="R2573"/>
      <c r="S2573"/>
      <c r="T2573"/>
      <c r="U2573" t="inlineStr">
        <is>
          <t>Day(s)</t>
        </is>
      </c>
      <c r="V2573" t="inlineStr">
        <is>
          <t>Flow-through</t>
        </is>
      </c>
      <c r="W2573" t="inlineStr">
        <is>
          <t>Fresh water</t>
        </is>
      </c>
      <c r="X2573" t="inlineStr">
        <is>
          <t>Lab</t>
        </is>
      </c>
      <c r="Y2573"/>
      <c r="Z2573" t="inlineStr">
        <is>
          <t>Active ingredient</t>
        </is>
      </c>
      <c r="AA2573"/>
      <c r="AB2573" t="n">
        <v>49.5</v>
      </c>
      <c r="AC2573"/>
      <c r="AD2573" t="n">
        <v>45.5</v>
      </c>
      <c r="AE2573"/>
      <c r="AF2573" t="n">
        <v>53.8</v>
      </c>
      <c r="AG2573" t="inlineStr">
        <is>
          <t>AI mg/L</t>
        </is>
      </c>
      <c r="AH2573"/>
      <c r="AI2573"/>
      <c r="AJ2573"/>
      <c r="AK2573"/>
      <c r="AL2573"/>
      <c r="AM2573"/>
      <c r="AN2573"/>
      <c r="AO2573"/>
      <c r="AP2573"/>
      <c r="AQ2573"/>
      <c r="AR2573"/>
      <c r="AS2573"/>
      <c r="AT2573"/>
      <c r="AU2573"/>
      <c r="AV2573"/>
      <c r="AW2573"/>
      <c r="AX2573" t="inlineStr">
        <is>
          <t>Mortality</t>
        </is>
      </c>
      <c r="AY2573" t="inlineStr">
        <is>
          <t>Mortality</t>
        </is>
      </c>
      <c r="AZ2573" t="inlineStr">
        <is>
          <t>LC50</t>
        </is>
      </c>
      <c r="BA2573"/>
      <c r="BB2573" t="n">
        <v>4.0</v>
      </c>
      <c r="BC2573"/>
      <c r="BD2573"/>
      <c r="BE2573"/>
      <c r="BF2573"/>
      <c r="BG2573" t="inlineStr">
        <is>
          <t>Day(s)</t>
        </is>
      </c>
      <c r="BH2573"/>
      <c r="BI2573" t="inlineStr">
        <is>
          <t>DTXSID1022217</t>
        </is>
      </c>
      <c r="BJ2573"/>
      <c r="BK2573"/>
      <c r="BL2573" t="inlineStr">
        <is>
          <t>Acute</t>
        </is>
      </c>
      <c r="BM2573"/>
      <c r="BN2573"/>
      <c r="BO2573"/>
      <c r="BP2573"/>
      <c r="BQ2573"/>
      <c r="BR2573"/>
      <c r="BS2573"/>
      <c r="BT2573" t="inlineStr">
        <is>
          <t>--</t>
        </is>
      </c>
      <c r="BU2573"/>
      <c r="BV2573"/>
      <c r="BW2573"/>
      <c r="BX2573"/>
      <c r="BY2573"/>
      <c r="BZ2573"/>
      <c r="CA2573"/>
      <c r="CB2573"/>
      <c r="CC2573"/>
      <c r="CD2573"/>
      <c r="CE2573"/>
      <c r="CF2573"/>
      <c r="CG2573"/>
      <c r="CH2573"/>
      <c r="CI2573"/>
      <c r="CJ2573" t="inlineStr">
        <is>
          <t xml:space="preserve">SOURCE/US EPA ENVIRONMENTAL RESEARCH LABORATORY DULUTH AND THE UNIVERSITY OF WISCONSIN SUPERIOR//MEDIA/FILTERED LAKE SUPERIOR WATER OR DECHLORINATED CITY OF SUPERIOR WISCONSIN WATER//   </t>
        </is>
      </c>
      <c r="CK2573" t="inlineStr">
        <is>
          <t>Geiger,D.L., C.E. Northcott, D.J. Call, and L.T. Brooke</t>
        </is>
      </c>
      <c r="CL2573" t="n">
        <v>12447.0</v>
      </c>
      <c r="CM2573" t="inlineStr">
        <is>
          <t>Acute Toxicities of Organic Chemicals to Fathead Minnows (Pimephales promelas), Volume II</t>
        </is>
      </c>
      <c r="CN2573" t="inlineStr">
        <is>
          <t>Center for Lake Superior Environmental Studies, University of Wisconsin, Superior, WI:326 p.</t>
        </is>
      </c>
      <c r="CO2573" t="n">
        <v>1985.0</v>
      </c>
      <c r="CP2573" t="inlineStr">
        <is>
          <t>Geiger,D.L., C.E. Northcott, D.J. Call, and L.T. Brooke (1985). Acute Toxicities of Organic Chemicals to Fathead Minnows (Pimephales promelas), Volume II. Center for Lake Superior Environmental Studies, University of Wisconsin, Superior, WI, 326 p. ECOREF#:12447</t>
        </is>
      </c>
    </row>
    <row r="2574">
      <c r="A2574" t="n">
        <v>4654186.0</v>
      </c>
      <c r="B2574" t="inlineStr">
        <is>
          <t>1,3-Benzenedicarboxylic acid, Dioctyl ester</t>
        </is>
      </c>
      <c r="C2574"/>
      <c r="D2574" t="inlineStr">
        <is>
          <t>Chemical analysis reported</t>
        </is>
      </c>
      <c r="E2574" t="inlineStr">
        <is>
          <t>American Society for Testing and Materials</t>
        </is>
      </c>
      <c r="F2574"/>
      <c r="G2574"/>
      <c r="H2574"/>
      <c r="I2574"/>
      <c r="J2574"/>
      <c r="K2574"/>
      <c r="L2574" t="inlineStr">
        <is>
          <t>Pimephales promelas</t>
        </is>
      </c>
      <c r="M2574" t="inlineStr">
        <is>
          <t>Fathead Minnow</t>
        </is>
      </c>
      <c r="N2574" t="inlineStr">
        <is>
          <t>Juvenile</t>
        </is>
      </c>
      <c r="O2574"/>
      <c r="P2574"/>
      <c r="Q2574"/>
      <c r="R2574" t="n">
        <v>29.0</v>
      </c>
      <c r="S2574"/>
      <c r="T2574" t="n">
        <v>34.0</v>
      </c>
      <c r="U2574" t="inlineStr">
        <is>
          <t>Day(s)</t>
        </is>
      </c>
      <c r="V2574" t="inlineStr">
        <is>
          <t>Flow-through</t>
        </is>
      </c>
      <c r="W2574" t="inlineStr">
        <is>
          <t>Fresh water</t>
        </is>
      </c>
      <c r="X2574" t="inlineStr">
        <is>
          <t>Lab</t>
        </is>
      </c>
      <c r="Y2574"/>
      <c r="Z2574" t="inlineStr">
        <is>
          <t>Active ingredient</t>
        </is>
      </c>
      <c r="AA2574" t="inlineStr">
        <is>
          <t>&gt;</t>
        </is>
      </c>
      <c r="AB2574" t="n">
        <v>0.113</v>
      </c>
      <c r="AC2574"/>
      <c r="AD2574"/>
      <c r="AE2574"/>
      <c r="AF2574"/>
      <c r="AG2574" t="inlineStr">
        <is>
          <t>AI mg/L</t>
        </is>
      </c>
      <c r="AH2574"/>
      <c r="AI2574"/>
      <c r="AJ2574"/>
      <c r="AK2574"/>
      <c r="AL2574"/>
      <c r="AM2574"/>
      <c r="AN2574"/>
      <c r="AO2574"/>
      <c r="AP2574"/>
      <c r="AQ2574"/>
      <c r="AR2574"/>
      <c r="AS2574"/>
      <c r="AT2574"/>
      <c r="AU2574"/>
      <c r="AV2574"/>
      <c r="AW2574"/>
      <c r="AX2574" t="inlineStr">
        <is>
          <t>Mortality</t>
        </is>
      </c>
      <c r="AY2574" t="inlineStr">
        <is>
          <t>Mortality</t>
        </is>
      </c>
      <c r="AZ2574" t="inlineStr">
        <is>
          <t>LC50</t>
        </is>
      </c>
      <c r="BA2574"/>
      <c r="BB2574" t="n">
        <v>4.0</v>
      </c>
      <c r="BC2574"/>
      <c r="BD2574"/>
      <c r="BE2574"/>
      <c r="BF2574"/>
      <c r="BG2574" t="inlineStr">
        <is>
          <t>Day(s)</t>
        </is>
      </c>
      <c r="BH2574" t="inlineStr">
        <is>
          <t>Prepared/synthesized in lab</t>
        </is>
      </c>
      <c r="BI2574" t="inlineStr">
        <is>
          <t>DTXSID3021693</t>
        </is>
      </c>
      <c r="BJ2574" t="inlineStr">
        <is>
          <t>10.1002/etc.5620090509</t>
        </is>
      </c>
      <c r="BK2574"/>
      <c r="BL2574" t="inlineStr">
        <is>
          <t>Acute</t>
        </is>
      </c>
      <c r="BM2574"/>
      <c r="BN2574"/>
      <c r="BO2574"/>
      <c r="BP2574"/>
      <c r="BQ2574"/>
      <c r="BR2574"/>
      <c r="BS2574"/>
      <c r="BT2574" t="inlineStr">
        <is>
          <t>--</t>
        </is>
      </c>
      <c r="BU2574"/>
      <c r="BV2574"/>
      <c r="BW2574"/>
      <c r="BX2574"/>
      <c r="BY2574"/>
      <c r="BZ2574"/>
      <c r="CA2574"/>
      <c r="CB2574"/>
      <c r="CC2574"/>
      <c r="CD2574"/>
      <c r="CE2574"/>
      <c r="CF2574"/>
      <c r="CG2574"/>
      <c r="CH2574"/>
      <c r="CI2574" t="inlineStr">
        <is>
          <t xml:space="preserve">CONC1/MEASURED VALUE WAS 101.7 PERCENT OF NOMINAL VALUE// </t>
        </is>
      </c>
      <c r="CJ2574" t="inlineStr">
        <is>
          <t xml:space="preserve">SOURCE/ENVIRONMENTAL RESEARCH LABORATORY, DULUTH, MN//TMETH/1980, E279-80//MEDIA/SAND-FILTERED LAKE SUPERIOR WATER//  CONC1/MEASURED VALUE WAS 101.7 PERCENT OF NOMINAL VALUE// </t>
        </is>
      </c>
      <c r="CK2574" t="inlineStr">
        <is>
          <t>DeFoe,D.L., G.W. Holcombe, D.E. Hammermeister, and K.E. Biesinger</t>
        </is>
      </c>
      <c r="CL2574" t="n">
        <v>180793.0</v>
      </c>
      <c r="CM2574" t="inlineStr">
        <is>
          <t>Solubility and Toxicity of Eight Phthalate Esters to Four Aquatic Organisms</t>
        </is>
      </c>
      <c r="CN2574" t="inlineStr">
        <is>
          <t>Environ. Toxicol. Chem.9(5): 623-636</t>
        </is>
      </c>
      <c r="CO2574" t="n">
        <v>1990.0</v>
      </c>
      <c r="CP2574" t="inlineStr">
        <is>
          <t>DeFoe,D.L., G.W. Holcombe, D.E. Hammermeister, and K.E. Biesinger (1990). Solubility and Toxicity of Eight Phthalate Esters to Four Aquatic Organisms. Environ. Toxicol. Chem., 9, (5), 623-636. doi:10.1002/etc.5620090509. ECOREF#:180793</t>
        </is>
      </c>
    </row>
    <row r="2575">
      <c r="A2575" t="n">
        <v>4654266.0</v>
      </c>
      <c r="B2575" t="inlineStr">
        <is>
          <t>Terephthalic acid, Dioctyl ester</t>
        </is>
      </c>
      <c r="C2575"/>
      <c r="D2575" t="inlineStr">
        <is>
          <t>Chemical analysis reported</t>
        </is>
      </c>
      <c r="E2575" t="inlineStr">
        <is>
          <t>American Society for Testing and Materials</t>
        </is>
      </c>
      <c r="F2575"/>
      <c r="G2575"/>
      <c r="H2575"/>
      <c r="I2575"/>
      <c r="J2575"/>
      <c r="K2575"/>
      <c r="L2575" t="inlineStr">
        <is>
          <t>Pimephales promelas</t>
        </is>
      </c>
      <c r="M2575" t="inlineStr">
        <is>
          <t>Fathead Minnow</t>
        </is>
      </c>
      <c r="N2575" t="inlineStr">
        <is>
          <t>Juvenile</t>
        </is>
      </c>
      <c r="O2575"/>
      <c r="P2575"/>
      <c r="Q2575"/>
      <c r="R2575" t="n">
        <v>29.0</v>
      </c>
      <c r="S2575"/>
      <c r="T2575" t="n">
        <v>34.0</v>
      </c>
      <c r="U2575" t="inlineStr">
        <is>
          <t>Day(s)</t>
        </is>
      </c>
      <c r="V2575" t="inlineStr">
        <is>
          <t>Flow-through</t>
        </is>
      </c>
      <c r="W2575" t="inlineStr">
        <is>
          <t>Fresh water</t>
        </is>
      </c>
      <c r="X2575" t="inlineStr">
        <is>
          <t>Lab</t>
        </is>
      </c>
      <c r="Y2575"/>
      <c r="Z2575" t="inlineStr">
        <is>
          <t>Active ingredient</t>
        </is>
      </c>
      <c r="AA2575" t="inlineStr">
        <is>
          <t>&gt;</t>
        </is>
      </c>
      <c r="AB2575" t="n">
        <v>0.092</v>
      </c>
      <c r="AC2575"/>
      <c r="AD2575"/>
      <c r="AE2575"/>
      <c r="AF2575"/>
      <c r="AG2575" t="inlineStr">
        <is>
          <t>AI mg/L</t>
        </is>
      </c>
      <c r="AH2575"/>
      <c r="AI2575"/>
      <c r="AJ2575"/>
      <c r="AK2575"/>
      <c r="AL2575"/>
      <c r="AM2575"/>
      <c r="AN2575"/>
      <c r="AO2575"/>
      <c r="AP2575"/>
      <c r="AQ2575"/>
      <c r="AR2575"/>
      <c r="AS2575"/>
      <c r="AT2575"/>
      <c r="AU2575"/>
      <c r="AV2575"/>
      <c r="AW2575"/>
      <c r="AX2575" t="inlineStr">
        <is>
          <t>Mortality</t>
        </is>
      </c>
      <c r="AY2575" t="inlineStr">
        <is>
          <t>Mortality</t>
        </is>
      </c>
      <c r="AZ2575" t="inlineStr">
        <is>
          <t>LC50</t>
        </is>
      </c>
      <c r="BA2575"/>
      <c r="BB2575" t="n">
        <v>4.0</v>
      </c>
      <c r="BC2575"/>
      <c r="BD2575"/>
      <c r="BE2575"/>
      <c r="BF2575"/>
      <c r="BG2575" t="inlineStr">
        <is>
          <t>Day(s)</t>
        </is>
      </c>
      <c r="BH2575" t="inlineStr">
        <is>
          <t>Prepared/synthesized in lab</t>
        </is>
      </c>
      <c r="BI2575" t="inlineStr">
        <is>
          <t>DTXSID3021699</t>
        </is>
      </c>
      <c r="BJ2575" t="inlineStr">
        <is>
          <t>10.1002/etc.5620090509</t>
        </is>
      </c>
      <c r="BK2575"/>
      <c r="BL2575" t="inlineStr">
        <is>
          <t>Acute</t>
        </is>
      </c>
      <c r="BM2575"/>
      <c r="BN2575"/>
      <c r="BO2575"/>
      <c r="BP2575"/>
      <c r="BQ2575"/>
      <c r="BR2575"/>
      <c r="BS2575"/>
      <c r="BT2575" t="inlineStr">
        <is>
          <t>--</t>
        </is>
      </c>
      <c r="BU2575"/>
      <c r="BV2575"/>
      <c r="BW2575"/>
      <c r="BX2575"/>
      <c r="BY2575"/>
      <c r="BZ2575"/>
      <c r="CA2575"/>
      <c r="CB2575"/>
      <c r="CC2575"/>
      <c r="CD2575"/>
      <c r="CE2575"/>
      <c r="CF2575"/>
      <c r="CG2575"/>
      <c r="CH2575"/>
      <c r="CI2575" t="inlineStr">
        <is>
          <t xml:space="preserve">CONC1/MEASURED VALUE WAS 101.7 PERCENT OF NOMINAL VALUE// </t>
        </is>
      </c>
      <c r="CJ2575" t="inlineStr">
        <is>
          <t xml:space="preserve">SOURCE/ENVIRONMENTAL RESEARCH LABORATORY, DULUTH, MN//TMETH/1980, E279-80//MEDIA/SAND-FILTERED LAKE SUPERIOR WATER//  CONC1/MEASURED VALUE WAS 101.7 PERCENT OF NOMINAL VALUE// </t>
        </is>
      </c>
      <c r="CK2575" t="inlineStr">
        <is>
          <t>DeFoe,D.L., G.W. Holcombe, D.E. Hammermeister, and K.E. Biesinger</t>
        </is>
      </c>
      <c r="CL2575" t="n">
        <v>180793.0</v>
      </c>
      <c r="CM2575" t="inlineStr">
        <is>
          <t>Solubility and Toxicity of Eight Phthalate Esters to Four Aquatic Organisms</t>
        </is>
      </c>
      <c r="CN2575" t="inlineStr">
        <is>
          <t>Environ. Toxicol. Chem.9(5): 623-636</t>
        </is>
      </c>
      <c r="CO2575" t="n">
        <v>1990.0</v>
      </c>
      <c r="CP2575" t="inlineStr">
        <is>
          <t>DeFoe,D.L., G.W. Holcombe, D.E. Hammermeister, and K.E. Biesinger (1990). Solubility and Toxicity of Eight Phthalate Esters to Four Aquatic Organisms. Environ. Toxicol. Chem., 9, (5), 623-636. doi:10.1002/etc.5620090509. ECOREF#:180793</t>
        </is>
      </c>
    </row>
    <row r="2576">
      <c r="A2576" t="n">
        <v>4655349.0</v>
      </c>
      <c r="B2576" t="inlineStr">
        <is>
          <t>2-Methyl-2-propenoic acid, 1-Methylethyl ester</t>
        </is>
      </c>
      <c r="C2576"/>
      <c r="D2576" t="inlineStr">
        <is>
          <t>Measured</t>
        </is>
      </c>
      <c r="E2576" t="inlineStr">
        <is>
          <t>Not coded</t>
        </is>
      </c>
      <c r="F2576" t="inlineStr">
        <is>
          <t>&gt;</t>
        </is>
      </c>
      <c r="G2576" t="n">
        <v>97.0</v>
      </c>
      <c r="H2576"/>
      <c r="I2576"/>
      <c r="J2576"/>
      <c r="K2576"/>
      <c r="L2576" t="inlineStr">
        <is>
          <t>Pimephales promelas</t>
        </is>
      </c>
      <c r="M2576" t="inlineStr">
        <is>
          <t>Fathead Minnow</t>
        </is>
      </c>
      <c r="N2576" t="inlineStr">
        <is>
          <t>Juvenile</t>
        </is>
      </c>
      <c r="O2576"/>
      <c r="P2576"/>
      <c r="Q2576"/>
      <c r="R2576" t="n">
        <v>28.0</v>
      </c>
      <c r="S2576"/>
      <c r="T2576" t="n">
        <v>34.0</v>
      </c>
      <c r="U2576" t="inlineStr">
        <is>
          <t>Day(s)</t>
        </is>
      </c>
      <c r="V2576" t="inlineStr">
        <is>
          <t>Flow-through</t>
        </is>
      </c>
      <c r="W2576" t="inlineStr">
        <is>
          <t>Fresh water</t>
        </is>
      </c>
      <c r="X2576" t="inlineStr">
        <is>
          <t>Lab</t>
        </is>
      </c>
      <c r="Y2576"/>
      <c r="Z2576" t="inlineStr">
        <is>
          <t>Active ingredient</t>
        </is>
      </c>
      <c r="AA2576"/>
      <c r="AB2576" t="n">
        <v>38.0</v>
      </c>
      <c r="AC2576"/>
      <c r="AD2576"/>
      <c r="AE2576"/>
      <c r="AF2576"/>
      <c r="AG2576" t="inlineStr">
        <is>
          <t>AI mg/L</t>
        </is>
      </c>
      <c r="AH2576"/>
      <c r="AI2576"/>
      <c r="AJ2576"/>
      <c r="AK2576"/>
      <c r="AL2576"/>
      <c r="AM2576"/>
      <c r="AN2576"/>
      <c r="AO2576"/>
      <c r="AP2576"/>
      <c r="AQ2576"/>
      <c r="AR2576"/>
      <c r="AS2576"/>
      <c r="AT2576"/>
      <c r="AU2576"/>
      <c r="AV2576"/>
      <c r="AW2576"/>
      <c r="AX2576" t="inlineStr">
        <is>
          <t>Mortality</t>
        </is>
      </c>
      <c r="AY2576" t="inlineStr">
        <is>
          <t>Mortality</t>
        </is>
      </c>
      <c r="AZ2576" t="inlineStr">
        <is>
          <t>LC50</t>
        </is>
      </c>
      <c r="BA2576"/>
      <c r="BB2576" t="n">
        <v>4.0</v>
      </c>
      <c r="BC2576"/>
      <c r="BD2576"/>
      <c r="BE2576"/>
      <c r="BF2576"/>
      <c r="BG2576" t="inlineStr">
        <is>
          <t>Day(s)</t>
        </is>
      </c>
      <c r="BH2576" t="inlineStr">
        <is>
          <t>Pure</t>
        </is>
      </c>
      <c r="BI2576" t="inlineStr">
        <is>
          <t>DTXSID6022218</t>
        </is>
      </c>
      <c r="BJ2576" t="inlineStr">
        <is>
          <t>10.1007/BF02021005</t>
        </is>
      </c>
      <c r="BK2576"/>
      <c r="BL2576"/>
      <c r="BM2576"/>
      <c r="BN2576"/>
      <c r="BO2576"/>
      <c r="BP2576"/>
      <c r="BQ2576"/>
      <c r="BR2576"/>
      <c r="BS2576"/>
      <c r="BT2576" t="inlineStr">
        <is>
          <t>--</t>
        </is>
      </c>
      <c r="BU2576"/>
      <c r="BV2576"/>
      <c r="BW2576"/>
      <c r="BX2576"/>
      <c r="BY2576"/>
      <c r="BZ2576"/>
      <c r="CA2576"/>
      <c r="CB2576"/>
      <c r="CC2576"/>
      <c r="CD2576"/>
      <c r="CE2576"/>
      <c r="CF2576"/>
      <c r="CG2576"/>
      <c r="CH2576"/>
      <c r="CI2576"/>
      <c r="CJ2576"/>
      <c r="CK2576" t="inlineStr">
        <is>
          <t>Russom,C.L., R.A. Drummond, and A.D. Hoffman</t>
        </is>
      </c>
      <c r="CL2576" t="n">
        <v>13120.0</v>
      </c>
      <c r="CM2576" t="inlineStr">
        <is>
          <t>Acute Toxicity and Behavioral Effects of Acrylates and Methacrylates to Juvenile Fathead Minnows</t>
        </is>
      </c>
      <c r="CN2576" t="inlineStr">
        <is>
          <t>Bull. Environ. Contam. Toxicol.41:589-596</t>
        </is>
      </c>
      <c r="CO2576" t="n">
        <v>1988.0</v>
      </c>
      <c r="CP2576" t="inlineStr">
        <is>
          <t>Russom,C.L., R.A. Drummond, and A.D. Hoffman (1988). Acute Toxicity and Behavioral Effects of Acrylates and Methacrylates to Juvenile Fathead Minnows. Bull. Environ. Contam. Toxicol., 41, 589-596. doi:10.1007/BF02021005. ECOREF#:13120</t>
        </is>
      </c>
    </row>
    <row r="2577">
      <c r="A2577" t="n">
        <v>4655349.0</v>
      </c>
      <c r="B2577" t="inlineStr">
        <is>
          <t>2-Methyl-2-propenoic acid, 1-Methylethyl ester</t>
        </is>
      </c>
      <c r="C2577"/>
      <c r="D2577" t="inlineStr">
        <is>
          <t>Measured</t>
        </is>
      </c>
      <c r="E2577" t="inlineStr">
        <is>
          <t>Not reported</t>
        </is>
      </c>
      <c r="F2577" t="inlineStr">
        <is>
          <t>&gt;</t>
        </is>
      </c>
      <c r="G2577" t="n">
        <v>97.0</v>
      </c>
      <c r="H2577"/>
      <c r="I2577"/>
      <c r="J2577"/>
      <c r="K2577"/>
      <c r="L2577" t="inlineStr">
        <is>
          <t>Pimephales promelas</t>
        </is>
      </c>
      <c r="M2577" t="inlineStr">
        <is>
          <t>Fathead Minnow</t>
        </is>
      </c>
      <c r="N2577"/>
      <c r="O2577"/>
      <c r="P2577" t="n">
        <v>33.0</v>
      </c>
      <c r="Q2577"/>
      <c r="R2577"/>
      <c r="S2577"/>
      <c r="T2577"/>
      <c r="U2577" t="inlineStr">
        <is>
          <t>Day(s)</t>
        </is>
      </c>
      <c r="V2577" t="inlineStr">
        <is>
          <t>Flow-through</t>
        </is>
      </c>
      <c r="W2577" t="inlineStr">
        <is>
          <t>Fresh water</t>
        </is>
      </c>
      <c r="X2577" t="inlineStr">
        <is>
          <t>Lab</t>
        </is>
      </c>
      <c r="Y2577"/>
      <c r="Z2577" t="inlineStr">
        <is>
          <t>Active ingredient</t>
        </is>
      </c>
      <c r="AA2577"/>
      <c r="AB2577" t="n">
        <v>38.0</v>
      </c>
      <c r="AC2577"/>
      <c r="AD2577" t="n">
        <v>34.3</v>
      </c>
      <c r="AE2577"/>
      <c r="AF2577" t="n">
        <v>42.2</v>
      </c>
      <c r="AG2577" t="inlineStr">
        <is>
          <t>AI mg/L</t>
        </is>
      </c>
      <c r="AH2577"/>
      <c r="AI2577"/>
      <c r="AJ2577"/>
      <c r="AK2577"/>
      <c r="AL2577"/>
      <c r="AM2577"/>
      <c r="AN2577"/>
      <c r="AO2577"/>
      <c r="AP2577"/>
      <c r="AQ2577"/>
      <c r="AR2577"/>
      <c r="AS2577"/>
      <c r="AT2577"/>
      <c r="AU2577"/>
      <c r="AV2577"/>
      <c r="AW2577"/>
      <c r="AX2577" t="inlineStr">
        <is>
          <t>Mortality</t>
        </is>
      </c>
      <c r="AY2577" t="inlineStr">
        <is>
          <t>Mortality</t>
        </is>
      </c>
      <c r="AZ2577" t="inlineStr">
        <is>
          <t>LC50</t>
        </is>
      </c>
      <c r="BA2577"/>
      <c r="BB2577" t="n">
        <v>4.0</v>
      </c>
      <c r="BC2577"/>
      <c r="BD2577"/>
      <c r="BE2577"/>
      <c r="BF2577"/>
      <c r="BG2577" t="inlineStr">
        <is>
          <t>Day(s)</t>
        </is>
      </c>
      <c r="BH2577"/>
      <c r="BI2577" t="inlineStr">
        <is>
          <t>DTXSID6022218</t>
        </is>
      </c>
      <c r="BJ2577"/>
      <c r="BK2577"/>
      <c r="BL2577" t="inlineStr">
        <is>
          <t>Acute</t>
        </is>
      </c>
      <c r="BM2577"/>
      <c r="BN2577"/>
      <c r="BO2577"/>
      <c r="BP2577"/>
      <c r="BQ2577"/>
      <c r="BR2577"/>
      <c r="BS2577"/>
      <c r="BT2577" t="inlineStr">
        <is>
          <t>--</t>
        </is>
      </c>
      <c r="BU2577"/>
      <c r="BV2577"/>
      <c r="BW2577"/>
      <c r="BX2577"/>
      <c r="BY2577"/>
      <c r="BZ2577"/>
      <c r="CA2577"/>
      <c r="CB2577"/>
      <c r="CC2577"/>
      <c r="CD2577"/>
      <c r="CE2577"/>
      <c r="CF2577"/>
      <c r="CG2577"/>
      <c r="CH2577"/>
      <c r="CI2577"/>
      <c r="CJ2577" t="inlineStr">
        <is>
          <t xml:space="preserve">SOURCE/FROM US EPA ENVIRONMENTAL RESEARCH LABORATORY-DULUTH AND THE UNIVERSITY OF WISCONSIN-SUPERIOR CAMPUS//MEDIA/LAKE SUPERIOR WATER OR DECHLORINATED WATER//   </t>
        </is>
      </c>
      <c r="CK2577" t="inlineStr">
        <is>
          <t>Geiger,D.L., S.H. Poirier, L.T. Brooke, and D.J. Call</t>
        </is>
      </c>
      <c r="CL2577" t="n">
        <v>12858.0</v>
      </c>
      <c r="CM2577" t="inlineStr">
        <is>
          <t>Acute Toxicities of Organic Chemicals to Fathead Minnows (Pimephales promelas) Volume III</t>
        </is>
      </c>
      <c r="CN2577" t="inlineStr">
        <is>
          <t>Center for Lake Superior Environmental Studies, University of Wisconsin, Superior, WI:328 p.</t>
        </is>
      </c>
      <c r="CO2577" t="n">
        <v>1986.0</v>
      </c>
      <c r="CP2577" t="inlineStr">
        <is>
          <t>Geiger,D.L., S.H. Poirier, L.T. Brooke, and D.J. Call (1986). Acute Toxicities of Organic Chemicals to Fathead Minnows (Pimephales promelas) Volume III. Center for Lake Superior Environmental Studies, University of Wisconsin, Superior, WI, 328 p. ECOREF#:12858</t>
        </is>
      </c>
    </row>
    <row r="2578">
      <c r="A2578" t="n">
        <v>4798441.0</v>
      </c>
      <c r="B2578" t="inlineStr">
        <is>
          <t>1-Hexen-3-ol</t>
        </is>
      </c>
      <c r="C2578"/>
      <c r="D2578" t="inlineStr">
        <is>
          <t>Measured</t>
        </is>
      </c>
      <c r="E2578" t="inlineStr">
        <is>
          <t>Not coded</t>
        </is>
      </c>
      <c r="F2578" t="inlineStr">
        <is>
          <t>&gt;=</t>
        </is>
      </c>
      <c r="G2578" t="n">
        <v>95.0</v>
      </c>
      <c r="H2578"/>
      <c r="I2578"/>
      <c r="J2578"/>
      <c r="K2578"/>
      <c r="L2578" t="inlineStr">
        <is>
          <t>Pimephales promelas</t>
        </is>
      </c>
      <c r="M2578" t="inlineStr">
        <is>
          <t>Fathead Minnow</t>
        </is>
      </c>
      <c r="N2578" t="inlineStr">
        <is>
          <t>Juvenile</t>
        </is>
      </c>
      <c r="O2578"/>
      <c r="P2578"/>
      <c r="Q2578"/>
      <c r="R2578" t="n">
        <v>29.0</v>
      </c>
      <c r="S2578"/>
      <c r="T2578" t="n">
        <v>33.0</v>
      </c>
      <c r="U2578" t="inlineStr">
        <is>
          <t>Day(s)</t>
        </is>
      </c>
      <c r="V2578" t="inlineStr">
        <is>
          <t>Flow-through</t>
        </is>
      </c>
      <c r="W2578" t="inlineStr">
        <is>
          <t>Fresh water</t>
        </is>
      </c>
      <c r="X2578" t="inlineStr">
        <is>
          <t>Lab</t>
        </is>
      </c>
      <c r="Y2578"/>
      <c r="Z2578" t="inlineStr">
        <is>
          <t>Active ingredient</t>
        </is>
      </c>
      <c r="AA2578"/>
      <c r="AB2578" t="n">
        <v>30.4</v>
      </c>
      <c r="AC2578"/>
      <c r="AD2578" t="n">
        <v>27.3</v>
      </c>
      <c r="AE2578"/>
      <c r="AF2578" t="n">
        <v>33.9</v>
      </c>
      <c r="AG2578" t="inlineStr">
        <is>
          <t>AI mg/L</t>
        </is>
      </c>
      <c r="AH2578"/>
      <c r="AI2578"/>
      <c r="AJ2578"/>
      <c r="AK2578"/>
      <c r="AL2578"/>
      <c r="AM2578"/>
      <c r="AN2578"/>
      <c r="AO2578"/>
      <c r="AP2578"/>
      <c r="AQ2578"/>
      <c r="AR2578"/>
      <c r="AS2578"/>
      <c r="AT2578"/>
      <c r="AU2578"/>
      <c r="AV2578"/>
      <c r="AW2578"/>
      <c r="AX2578" t="inlineStr">
        <is>
          <t>Mortality</t>
        </is>
      </c>
      <c r="AY2578" t="inlineStr">
        <is>
          <t>Mortality</t>
        </is>
      </c>
      <c r="AZ2578" t="inlineStr">
        <is>
          <t>LC50</t>
        </is>
      </c>
      <c r="BA2578"/>
      <c r="BB2578" t="n">
        <v>4.0</v>
      </c>
      <c r="BC2578"/>
      <c r="BD2578"/>
      <c r="BE2578"/>
      <c r="BF2578"/>
      <c r="BG2578" t="inlineStr">
        <is>
          <t>Day(s)</t>
        </is>
      </c>
      <c r="BH2578" t="inlineStr">
        <is>
          <t>Pure</t>
        </is>
      </c>
      <c r="BI2578" t="inlineStr">
        <is>
          <t>DTXSID1022219</t>
        </is>
      </c>
      <c r="BJ2578" t="inlineStr">
        <is>
          <t>10.3109/00498258909042295</t>
        </is>
      </c>
      <c r="BK2578"/>
      <c r="BL2578"/>
      <c r="BM2578"/>
      <c r="BN2578"/>
      <c r="BO2578"/>
      <c r="BP2578"/>
      <c r="BQ2578"/>
      <c r="BR2578"/>
      <c r="BS2578"/>
      <c r="BT2578" t="inlineStr">
        <is>
          <t>--</t>
        </is>
      </c>
      <c r="BU2578"/>
      <c r="BV2578"/>
      <c r="BW2578"/>
      <c r="BX2578"/>
      <c r="BY2578"/>
      <c r="BZ2578"/>
      <c r="CA2578"/>
      <c r="CB2578"/>
      <c r="CC2578"/>
      <c r="CD2578"/>
      <c r="CE2578"/>
      <c r="CF2578"/>
      <c r="CG2578"/>
      <c r="CH2578"/>
      <c r="CI2578"/>
      <c r="CJ2578"/>
      <c r="CK2578" t="inlineStr">
        <is>
          <t>Veith,G.D., R.L. Lipnick, and C.L. Russom</t>
        </is>
      </c>
      <c r="CL2578" t="n">
        <v>2721.0</v>
      </c>
      <c r="CM2578" t="inlineStr">
        <is>
          <t>The Toxicity of Acetylenic Alcohols to the Fathead Minnow, Pimephales promelas: Narcosis and Proelectrophile Activation</t>
        </is>
      </c>
      <c r="CN2578" t="inlineStr">
        <is>
          <t>Xenobiotica19(5): 555-565</t>
        </is>
      </c>
      <c r="CO2578" t="n">
        <v>1989.0</v>
      </c>
      <c r="CP2578" t="inlineStr">
        <is>
          <t>Veith,G.D., R.L. Lipnick, and C.L. Russom (1989). The Toxicity of Acetylenic Alcohols to the Fathead Minnow, Pimephales promelas: Narcosis and Proelectrophile Activation. Xenobiotica, 19, (5), 555-565. doi:10.3109/00498258909042295. ECOREF#:2721</t>
        </is>
      </c>
    </row>
    <row r="2579">
      <c r="A2579" t="n">
        <v>4798441.0</v>
      </c>
      <c r="B2579" t="inlineStr">
        <is>
          <t>1-Hexen-3-ol</t>
        </is>
      </c>
      <c r="C2579"/>
      <c r="D2579" t="inlineStr">
        <is>
          <t>Measured</t>
        </is>
      </c>
      <c r="E2579" t="inlineStr">
        <is>
          <t>Not coded</t>
        </is>
      </c>
      <c r="F2579"/>
      <c r="G2579" t="n">
        <v>98.0</v>
      </c>
      <c r="H2579"/>
      <c r="I2579"/>
      <c r="J2579"/>
      <c r="K2579"/>
      <c r="L2579" t="inlineStr">
        <is>
          <t>Pimephales promelas</t>
        </is>
      </c>
      <c r="M2579" t="inlineStr">
        <is>
          <t>Fathead Minnow</t>
        </is>
      </c>
      <c r="N2579"/>
      <c r="O2579"/>
      <c r="P2579" t="n">
        <v>32.0</v>
      </c>
      <c r="Q2579"/>
      <c r="R2579"/>
      <c r="S2579"/>
      <c r="T2579"/>
      <c r="U2579" t="inlineStr">
        <is>
          <t>Day(s)</t>
        </is>
      </c>
      <c r="V2579" t="inlineStr">
        <is>
          <t>Flow-through</t>
        </is>
      </c>
      <c r="W2579" t="inlineStr">
        <is>
          <t>Fresh water</t>
        </is>
      </c>
      <c r="X2579" t="inlineStr">
        <is>
          <t>Lab</t>
        </is>
      </c>
      <c r="Y2579"/>
      <c r="Z2579" t="inlineStr">
        <is>
          <t>Active ingredient</t>
        </is>
      </c>
      <c r="AA2579"/>
      <c r="AB2579" t="n">
        <v>30.4</v>
      </c>
      <c r="AC2579"/>
      <c r="AD2579" t="n">
        <v>27.3</v>
      </c>
      <c r="AE2579"/>
      <c r="AF2579" t="n">
        <v>33.9</v>
      </c>
      <c r="AG2579" t="inlineStr">
        <is>
          <t>AI mg/L</t>
        </is>
      </c>
      <c r="AH2579"/>
      <c r="AI2579"/>
      <c r="AJ2579"/>
      <c r="AK2579"/>
      <c r="AL2579"/>
      <c r="AM2579"/>
      <c r="AN2579"/>
      <c r="AO2579"/>
      <c r="AP2579"/>
      <c r="AQ2579"/>
      <c r="AR2579"/>
      <c r="AS2579"/>
      <c r="AT2579"/>
      <c r="AU2579"/>
      <c r="AV2579"/>
      <c r="AW2579"/>
      <c r="AX2579" t="inlineStr">
        <is>
          <t>Mortality</t>
        </is>
      </c>
      <c r="AY2579" t="inlineStr">
        <is>
          <t>Mortality</t>
        </is>
      </c>
      <c r="AZ2579" t="inlineStr">
        <is>
          <t>LC50</t>
        </is>
      </c>
      <c r="BA2579"/>
      <c r="BB2579" t="n">
        <v>4.0</v>
      </c>
      <c r="BC2579"/>
      <c r="BD2579"/>
      <c r="BE2579"/>
      <c r="BF2579"/>
      <c r="BG2579" t="inlineStr">
        <is>
          <t>Day(s)</t>
        </is>
      </c>
      <c r="BH2579" t="inlineStr">
        <is>
          <t>Pure</t>
        </is>
      </c>
      <c r="BI2579" t="inlineStr">
        <is>
          <t>DTXSID1022219</t>
        </is>
      </c>
      <c r="BJ2579"/>
      <c r="BK2579"/>
      <c r="BL2579"/>
      <c r="BM2579"/>
      <c r="BN2579"/>
      <c r="BO2579"/>
      <c r="BP2579"/>
      <c r="BQ2579"/>
      <c r="BR2579"/>
      <c r="BS2579"/>
      <c r="BT2579" t="inlineStr">
        <is>
          <t>--</t>
        </is>
      </c>
      <c r="BU2579"/>
      <c r="BV2579"/>
      <c r="BW2579"/>
      <c r="BX2579"/>
      <c r="BY2579"/>
      <c r="BZ2579"/>
      <c r="CA2579"/>
      <c r="CB2579"/>
      <c r="CC2579"/>
      <c r="CD2579"/>
      <c r="CE2579"/>
      <c r="CF2579"/>
      <c r="CG2579"/>
      <c r="CH2579"/>
      <c r="CI2579" t="inlineStr">
        <is>
          <t xml:space="preserve"> No changes in behavior were observed.  NA  </t>
        </is>
      </c>
      <c r="CJ2579" t="inlineStr">
        <is>
          <t xml:space="preserve">   No changes in behavior were observed.  NA  </t>
        </is>
      </c>
      <c r="CK2579" t="inlineStr">
        <is>
          <t>Geiger,D.L., D.J. Call, and L.T. Brooke</t>
        </is>
      </c>
      <c r="CL2579" t="n">
        <v>12859.0</v>
      </c>
      <c r="CM2579" t="inlineStr">
        <is>
          <t>Acute Toxicities of Organic Chemicals to Fathead Minnows (Pimephales promelas) Volume IV</t>
        </is>
      </c>
      <c r="CN2579" t="inlineStr">
        <is>
          <t>Center for Lake Superior Environmental Studies, University of Wisconsin, Superior, WI4:355 p.</t>
        </is>
      </c>
      <c r="CO2579" t="n">
        <v>1988.0</v>
      </c>
      <c r="CP2579" t="inlineStr">
        <is>
          <t>Geiger,D.L., D.J. Call, and L.T. Brooke (1988). Acute Toxicities of Organic Chemicals to Fathead Minnows (Pimephales promelas) Volume IV. Center for Lake Superior Environmental Studies, University of Wisconsin, Superior, WI, 4, 355 p. ECOREF#:12859</t>
        </is>
      </c>
    </row>
    <row r="2580">
      <c r="A2580" t="n">
        <v>4839467.0</v>
      </c>
      <c r="B2580" t="inlineStr">
        <is>
          <t>3,3-Dimethylglutaric acid</t>
        </is>
      </c>
      <c r="C2580"/>
      <c r="D2580" t="inlineStr">
        <is>
          <t>Measured</t>
        </is>
      </c>
      <c r="E2580" t="inlineStr">
        <is>
          <t>Not coded</t>
        </is>
      </c>
      <c r="F2580"/>
      <c r="G2580" t="n">
        <v>98.0</v>
      </c>
      <c r="H2580"/>
      <c r="I2580"/>
      <c r="J2580"/>
      <c r="K2580"/>
      <c r="L2580" t="inlineStr">
        <is>
          <t>Pimephales promelas</t>
        </is>
      </c>
      <c r="M2580" t="inlineStr">
        <is>
          <t>Fathead Minnow</t>
        </is>
      </c>
      <c r="N2580"/>
      <c r="O2580"/>
      <c r="P2580" t="n">
        <v>32.0</v>
      </c>
      <c r="Q2580"/>
      <c r="R2580"/>
      <c r="S2580"/>
      <c r="T2580"/>
      <c r="U2580" t="inlineStr">
        <is>
          <t>Day(s)</t>
        </is>
      </c>
      <c r="V2580" t="inlineStr">
        <is>
          <t>Static</t>
        </is>
      </c>
      <c r="W2580" t="inlineStr">
        <is>
          <t>Fresh water</t>
        </is>
      </c>
      <c r="X2580" t="inlineStr">
        <is>
          <t>Lab</t>
        </is>
      </c>
      <c r="Y2580"/>
      <c r="Z2580" t="inlineStr">
        <is>
          <t>Active ingredient</t>
        </is>
      </c>
      <c r="AA2580"/>
      <c r="AB2580" t="n">
        <v>14100.0</v>
      </c>
      <c r="AC2580"/>
      <c r="AD2580"/>
      <c r="AE2580"/>
      <c r="AF2580"/>
      <c r="AG2580" t="inlineStr">
        <is>
          <t>AI mg/L</t>
        </is>
      </c>
      <c r="AH2580"/>
      <c r="AI2580"/>
      <c r="AJ2580"/>
      <c r="AK2580"/>
      <c r="AL2580"/>
      <c r="AM2580"/>
      <c r="AN2580"/>
      <c r="AO2580"/>
      <c r="AP2580"/>
      <c r="AQ2580"/>
      <c r="AR2580"/>
      <c r="AS2580"/>
      <c r="AT2580"/>
      <c r="AU2580"/>
      <c r="AV2580"/>
      <c r="AW2580"/>
      <c r="AX2580" t="inlineStr">
        <is>
          <t>Mortality</t>
        </is>
      </c>
      <c r="AY2580" t="inlineStr">
        <is>
          <t>Mortality</t>
        </is>
      </c>
      <c r="AZ2580" t="inlineStr">
        <is>
          <t>LC50</t>
        </is>
      </c>
      <c r="BA2580"/>
      <c r="BB2580" t="n">
        <v>4.0</v>
      </c>
      <c r="BC2580"/>
      <c r="BD2580"/>
      <c r="BE2580"/>
      <c r="BF2580"/>
      <c r="BG2580" t="inlineStr">
        <is>
          <t>Day(s)</t>
        </is>
      </c>
      <c r="BH2580" t="inlineStr">
        <is>
          <t>Pure</t>
        </is>
      </c>
      <c r="BI2580" t="inlineStr">
        <is>
          <t>DTXSID9063617</t>
        </is>
      </c>
      <c r="BJ2580"/>
      <c r="BK2580"/>
      <c r="BL2580"/>
      <c r="BM2580"/>
      <c r="BN2580"/>
      <c r="BO2580"/>
      <c r="BP2580"/>
      <c r="BQ2580"/>
      <c r="BR2580"/>
      <c r="BS2580"/>
      <c r="BT2580" t="inlineStr">
        <is>
          <t>--</t>
        </is>
      </c>
      <c r="BU2580"/>
      <c r="BV2580"/>
      <c r="BW2580"/>
      <c r="BX2580"/>
      <c r="BY2580"/>
      <c r="BZ2580"/>
      <c r="CA2580"/>
      <c r="CB2580"/>
      <c r="CC2580"/>
      <c r="CD2580"/>
      <c r="CE2580"/>
      <c r="CF2580"/>
      <c r="CG2580"/>
      <c r="CH2580"/>
      <c r="CI2580"/>
      <c r="CJ2580"/>
      <c r="CK2580" t="inlineStr">
        <is>
          <t>Geiger,D.L., L.T. Brooke, and D.J. Call</t>
        </is>
      </c>
      <c r="CL2580" t="n">
        <v>3217.0</v>
      </c>
      <c r="CM2580" t="inlineStr">
        <is>
          <t>Acute Toxicities of Organic Chemicals to Fathead Minnows (Pimephales promelas), Volume V</t>
        </is>
      </c>
      <c r="CN2580" t="inlineStr">
        <is>
          <t>Center for Lake Superior Environmental Studies, University of Wisconsin, Superior, WI:332 p.</t>
        </is>
      </c>
      <c r="CO2580" t="n">
        <v>1990.0</v>
      </c>
      <c r="CP2580" t="inlineStr">
        <is>
          <t>Geiger,D.L., L.T. Brooke, and D.J. Call (1990). Acute Toxicities of Organic Chemicals to Fathead Minnows (Pimephales promelas), Volume V. Center for Lake Superior Environmental Studies, University of Wisconsin, Superior, WI, 332 p. ECOREF#:3217</t>
        </is>
      </c>
    </row>
    <row r="2581">
      <c r="A2581" t="n">
        <v>4901513.0</v>
      </c>
      <c r="B2581" t="inlineStr">
        <is>
          <t>2,3,4,5-Tetrachlorophenol</t>
        </is>
      </c>
      <c r="C2581"/>
      <c r="D2581" t="inlineStr">
        <is>
          <t>Measured</t>
        </is>
      </c>
      <c r="E2581" t="inlineStr">
        <is>
          <t>Not coded</t>
        </is>
      </c>
      <c r="F2581"/>
      <c r="G2581" t="n">
        <v>98.0</v>
      </c>
      <c r="H2581"/>
      <c r="I2581"/>
      <c r="J2581"/>
      <c r="K2581"/>
      <c r="L2581" t="inlineStr">
        <is>
          <t>Pimephales promelas</t>
        </is>
      </c>
      <c r="M2581" t="inlineStr">
        <is>
          <t>Fathead Minnow</t>
        </is>
      </c>
      <c r="N2581"/>
      <c r="O2581"/>
      <c r="P2581"/>
      <c r="Q2581"/>
      <c r="R2581" t="n">
        <v>31.0</v>
      </c>
      <c r="S2581"/>
      <c r="T2581" t="n">
        <v>35.0</v>
      </c>
      <c r="U2581" t="inlineStr">
        <is>
          <t>Day(s)</t>
        </is>
      </c>
      <c r="V2581" t="inlineStr">
        <is>
          <t>Flow-through</t>
        </is>
      </c>
      <c r="W2581" t="inlineStr">
        <is>
          <t>Fresh water</t>
        </is>
      </c>
      <c r="X2581" t="inlineStr">
        <is>
          <t>Lab</t>
        </is>
      </c>
      <c r="Y2581"/>
      <c r="Z2581" t="inlineStr">
        <is>
          <t>Active ingredient</t>
        </is>
      </c>
      <c r="AA2581"/>
      <c r="AB2581" t="n">
        <v>0.441</v>
      </c>
      <c r="AC2581"/>
      <c r="AD2581" t="n">
        <v>0.41</v>
      </c>
      <c r="AE2581"/>
      <c r="AF2581" t="n">
        <v>0.475</v>
      </c>
      <c r="AG2581" t="inlineStr">
        <is>
          <t>AI mg/L</t>
        </is>
      </c>
      <c r="AH2581"/>
      <c r="AI2581"/>
      <c r="AJ2581"/>
      <c r="AK2581"/>
      <c r="AL2581"/>
      <c r="AM2581"/>
      <c r="AN2581"/>
      <c r="AO2581"/>
      <c r="AP2581"/>
      <c r="AQ2581"/>
      <c r="AR2581"/>
      <c r="AS2581"/>
      <c r="AT2581"/>
      <c r="AU2581"/>
      <c r="AV2581"/>
      <c r="AW2581"/>
      <c r="AX2581" t="inlineStr">
        <is>
          <t>Mortality</t>
        </is>
      </c>
      <c r="AY2581" t="inlineStr">
        <is>
          <t>Mortality</t>
        </is>
      </c>
      <c r="AZ2581" t="inlineStr">
        <is>
          <t>LC50</t>
        </is>
      </c>
      <c r="BA2581"/>
      <c r="BB2581" t="n">
        <v>4.0</v>
      </c>
      <c r="BC2581"/>
      <c r="BD2581"/>
      <c r="BE2581"/>
      <c r="BF2581"/>
      <c r="BG2581" t="inlineStr">
        <is>
          <t>Day(s)</t>
        </is>
      </c>
      <c r="BH2581" t="inlineStr">
        <is>
          <t>Pure</t>
        </is>
      </c>
      <c r="BI2581" t="inlineStr">
        <is>
          <t>DTXSID0022220</t>
        </is>
      </c>
      <c r="BJ2581" t="inlineStr">
        <is>
          <t>10.1016/0143-1471(84)90081-3</t>
        </is>
      </c>
      <c r="BK2581"/>
      <c r="BL2581"/>
      <c r="BM2581"/>
      <c r="BN2581"/>
      <c r="BO2581"/>
      <c r="BP2581"/>
      <c r="BQ2581"/>
      <c r="BR2581"/>
      <c r="BS2581"/>
      <c r="BT2581" t="inlineStr">
        <is>
          <t>--</t>
        </is>
      </c>
      <c r="BU2581"/>
      <c r="BV2581"/>
      <c r="BW2581"/>
      <c r="BX2581"/>
      <c r="BY2581"/>
      <c r="BZ2581"/>
      <c r="CA2581"/>
      <c r="CB2581"/>
      <c r="CC2581"/>
      <c r="CD2581"/>
      <c r="CE2581"/>
      <c r="CF2581"/>
      <c r="CG2581"/>
      <c r="CH2581"/>
      <c r="CI2581" t="inlineStr">
        <is>
          <t xml:space="preserve"> NOT FED//LAKE SUPERIOR WATER// </t>
        </is>
      </c>
      <c r="CJ2581" t="inlineStr">
        <is>
          <t xml:space="preserve">   NOT FED//LAKE SUPERIOR WATER// </t>
        </is>
      </c>
      <c r="CK2581" t="inlineStr">
        <is>
          <t>Holcombe,G.W., G.L. Phipps, M.L. Knuth, and T. Felhaber</t>
        </is>
      </c>
      <c r="CL2581" t="n">
        <v>10954.0</v>
      </c>
      <c r="CM2581" t="inlineStr">
        <is>
          <t>The Acute Toxicity of Selected Substituted Phenols, Benzenes and Benzoic Acid Esters to Fathead Minnows Pimephales promelas</t>
        </is>
      </c>
      <c r="CN2581" t="inlineStr">
        <is>
          <t>Environ. Pollut. A.35(4): 367-381</t>
        </is>
      </c>
      <c r="CO2581" t="n">
        <v>1984.0</v>
      </c>
      <c r="CP2581" t="inlineStr">
        <is>
          <t>Holcombe,G.W., G.L. Phipps, M.L. Knuth, and T. Felhaber (1984). The Acute Toxicity of Selected Substituted Phenols, Benzenes and Benzoic Acid Esters to Fathead Minnows Pimephales promelas. Environ. Pollut. A., 35, (4), 367-381. doi:10.1016/0143-1471(84)90081-3. ECOREF#:10954</t>
        </is>
      </c>
    </row>
    <row r="2582">
      <c r="A2582" t="n">
        <v>4901513.0</v>
      </c>
      <c r="B2582" t="inlineStr">
        <is>
          <t>2,3,4,5-Tetrachlorophenol</t>
        </is>
      </c>
      <c r="C2582"/>
      <c r="D2582" t="inlineStr">
        <is>
          <t>Measured</t>
        </is>
      </c>
      <c r="E2582" t="inlineStr">
        <is>
          <t>Not reported</t>
        </is>
      </c>
      <c r="F2582"/>
      <c r="G2582" t="n">
        <v>98.0</v>
      </c>
      <c r="H2582"/>
      <c r="I2582"/>
      <c r="J2582"/>
      <c r="K2582"/>
      <c r="L2582" t="inlineStr">
        <is>
          <t>Pimephales promelas</t>
        </is>
      </c>
      <c r="M2582" t="inlineStr">
        <is>
          <t>Fathead Minnow</t>
        </is>
      </c>
      <c r="N2582"/>
      <c r="O2582"/>
      <c r="P2582" t="n">
        <v>31.0</v>
      </c>
      <c r="Q2582"/>
      <c r="R2582"/>
      <c r="S2582"/>
      <c r="T2582"/>
      <c r="U2582" t="inlineStr">
        <is>
          <t>Day(s)</t>
        </is>
      </c>
      <c r="V2582" t="inlineStr">
        <is>
          <t>Flow-through</t>
        </is>
      </c>
      <c r="W2582" t="inlineStr">
        <is>
          <t>Fresh water</t>
        </is>
      </c>
      <c r="X2582" t="inlineStr">
        <is>
          <t>Lab</t>
        </is>
      </c>
      <c r="Y2582"/>
      <c r="Z2582" t="inlineStr">
        <is>
          <t>Active ingredient</t>
        </is>
      </c>
      <c r="AA2582"/>
      <c r="AB2582" t="n">
        <v>0.41</v>
      </c>
      <c r="AC2582"/>
      <c r="AD2582" t="n">
        <v>0.38</v>
      </c>
      <c r="AE2582"/>
      <c r="AF2582" t="n">
        <v>0.44</v>
      </c>
      <c r="AG2582" t="inlineStr">
        <is>
          <t>AI mg/L</t>
        </is>
      </c>
      <c r="AH2582"/>
      <c r="AI2582"/>
      <c r="AJ2582"/>
      <c r="AK2582"/>
      <c r="AL2582"/>
      <c r="AM2582"/>
      <c r="AN2582"/>
      <c r="AO2582"/>
      <c r="AP2582"/>
      <c r="AQ2582"/>
      <c r="AR2582"/>
      <c r="AS2582"/>
      <c r="AT2582"/>
      <c r="AU2582"/>
      <c r="AV2582"/>
      <c r="AW2582"/>
      <c r="AX2582" t="inlineStr">
        <is>
          <t>Mortality</t>
        </is>
      </c>
      <c r="AY2582" t="inlineStr">
        <is>
          <t>Mortality</t>
        </is>
      </c>
      <c r="AZ2582" t="inlineStr">
        <is>
          <t>LC50</t>
        </is>
      </c>
      <c r="BA2582"/>
      <c r="BB2582" t="n">
        <v>4.0</v>
      </c>
      <c r="BC2582"/>
      <c r="BD2582"/>
      <c r="BE2582"/>
      <c r="BF2582"/>
      <c r="BG2582" t="inlineStr">
        <is>
          <t>Day(s)</t>
        </is>
      </c>
      <c r="BH2582"/>
      <c r="BI2582" t="inlineStr">
        <is>
          <t>DTXSID0022220</t>
        </is>
      </c>
      <c r="BJ2582"/>
      <c r="BK2582"/>
      <c r="BL2582" t="inlineStr">
        <is>
          <t>Acute</t>
        </is>
      </c>
      <c r="BM2582"/>
      <c r="BN2582"/>
      <c r="BO2582"/>
      <c r="BP2582"/>
      <c r="BQ2582"/>
      <c r="BR2582"/>
      <c r="BS2582"/>
      <c r="BT2582" t="inlineStr">
        <is>
          <t>--</t>
        </is>
      </c>
      <c r="BU2582"/>
      <c r="BV2582"/>
      <c r="BW2582"/>
      <c r="BX2582"/>
      <c r="BY2582"/>
      <c r="BZ2582"/>
      <c r="CA2582"/>
      <c r="CB2582"/>
      <c r="CC2582"/>
      <c r="CD2582"/>
      <c r="CE2582"/>
      <c r="CF2582"/>
      <c r="CG2582"/>
      <c r="CH2582"/>
      <c r="CI2582"/>
      <c r="CJ2582" t="inlineStr">
        <is>
          <t xml:space="preserve">SOURCE/US EPA ENVIRONMENTAL RESEARCH LABORATORY DULUTH AND THE UNIVERSITY OF WISCONSIN SUPERIOR//MEDIA/FILTERED LAKE SUPERIOR WATER OR DECHLORINATED CITY OF SUPERIOR WISCONSIN WATER//   </t>
        </is>
      </c>
      <c r="CK2582" t="inlineStr">
        <is>
          <t>Geiger,D.L., C.E. Northcott, D.J. Call, and L.T. Brooke</t>
        </is>
      </c>
      <c r="CL2582" t="n">
        <v>12447.0</v>
      </c>
      <c r="CM2582" t="inlineStr">
        <is>
          <t>Acute Toxicities of Organic Chemicals to Fathead Minnows (Pimephales promelas), Volume II</t>
        </is>
      </c>
      <c r="CN2582" t="inlineStr">
        <is>
          <t>Center for Lake Superior Environmental Studies, University of Wisconsin, Superior, WI:326 p.</t>
        </is>
      </c>
      <c r="CO2582" t="n">
        <v>1985.0</v>
      </c>
      <c r="CP2582" t="inlineStr">
        <is>
          <t>Geiger,D.L., C.E. Northcott, D.J. Call, and L.T. Brooke (1985). Acute Toxicities of Organic Chemicals to Fathead Minnows (Pimephales promelas), Volume II. Center for Lake Superior Environmental Studies, University of Wisconsin, Superior, WI, 326 p. ECOREF#:12447</t>
        </is>
      </c>
    </row>
    <row r="2583">
      <c r="A2583" t="n">
        <v>4916578.0</v>
      </c>
      <c r="B2583" t="inlineStr">
        <is>
          <t>1,2-Bis(4-pyridyl)ethane</t>
        </is>
      </c>
      <c r="C2583"/>
      <c r="D2583" t="inlineStr">
        <is>
          <t>Measured</t>
        </is>
      </c>
      <c r="E2583" t="inlineStr">
        <is>
          <t>Not reported</t>
        </is>
      </c>
      <c r="F2583"/>
      <c r="G2583" t="n">
        <v>97.0</v>
      </c>
      <c r="H2583"/>
      <c r="I2583"/>
      <c r="J2583"/>
      <c r="K2583"/>
      <c r="L2583" t="inlineStr">
        <is>
          <t>Pimephales promelas</t>
        </is>
      </c>
      <c r="M2583" t="inlineStr">
        <is>
          <t>Fathead Minnow</t>
        </is>
      </c>
      <c r="N2583"/>
      <c r="O2583"/>
      <c r="P2583" t="n">
        <v>31.0</v>
      </c>
      <c r="Q2583"/>
      <c r="R2583"/>
      <c r="S2583"/>
      <c r="T2583"/>
      <c r="U2583" t="inlineStr">
        <is>
          <t>Day(s)</t>
        </is>
      </c>
      <c r="V2583" t="inlineStr">
        <is>
          <t>Flow-through</t>
        </is>
      </c>
      <c r="W2583" t="inlineStr">
        <is>
          <t>Fresh water</t>
        </is>
      </c>
      <c r="X2583" t="inlineStr">
        <is>
          <t>Lab</t>
        </is>
      </c>
      <c r="Y2583"/>
      <c r="Z2583" t="inlineStr">
        <is>
          <t>Active ingredient</t>
        </is>
      </c>
      <c r="AA2583"/>
      <c r="AB2583" t="n">
        <v>151.0</v>
      </c>
      <c r="AC2583"/>
      <c r="AD2583" t="n">
        <v>138.0</v>
      </c>
      <c r="AE2583"/>
      <c r="AF2583" t="n">
        <v>165.0</v>
      </c>
      <c r="AG2583" t="inlineStr">
        <is>
          <t>AI mg/L</t>
        </is>
      </c>
      <c r="AH2583"/>
      <c r="AI2583"/>
      <c r="AJ2583"/>
      <c r="AK2583"/>
      <c r="AL2583"/>
      <c r="AM2583"/>
      <c r="AN2583"/>
      <c r="AO2583"/>
      <c r="AP2583"/>
      <c r="AQ2583"/>
      <c r="AR2583"/>
      <c r="AS2583"/>
      <c r="AT2583"/>
      <c r="AU2583"/>
      <c r="AV2583"/>
      <c r="AW2583"/>
      <c r="AX2583" t="inlineStr">
        <is>
          <t>Mortality</t>
        </is>
      </c>
      <c r="AY2583" t="inlineStr">
        <is>
          <t>Mortality</t>
        </is>
      </c>
      <c r="AZ2583" t="inlineStr">
        <is>
          <t>LC50</t>
        </is>
      </c>
      <c r="BA2583"/>
      <c r="BB2583" t="n">
        <v>4.0</v>
      </c>
      <c r="BC2583"/>
      <c r="BD2583"/>
      <c r="BE2583"/>
      <c r="BF2583"/>
      <c r="BG2583" t="inlineStr">
        <is>
          <t>Day(s)</t>
        </is>
      </c>
      <c r="BH2583"/>
      <c r="BI2583" t="inlineStr">
        <is>
          <t>DTXSID5022221</t>
        </is>
      </c>
      <c r="BJ2583"/>
      <c r="BK2583"/>
      <c r="BL2583" t="inlineStr">
        <is>
          <t>Acute</t>
        </is>
      </c>
      <c r="BM2583"/>
      <c r="BN2583"/>
      <c r="BO2583"/>
      <c r="BP2583"/>
      <c r="BQ2583"/>
      <c r="BR2583"/>
      <c r="BS2583"/>
      <c r="BT2583" t="inlineStr">
        <is>
          <t>--</t>
        </is>
      </c>
      <c r="BU2583"/>
      <c r="BV2583"/>
      <c r="BW2583"/>
      <c r="BX2583"/>
      <c r="BY2583"/>
      <c r="BZ2583"/>
      <c r="CA2583"/>
      <c r="CB2583"/>
      <c r="CC2583"/>
      <c r="CD2583"/>
      <c r="CE2583"/>
      <c r="CF2583"/>
      <c r="CG2583"/>
      <c r="CH2583"/>
      <c r="CI2583"/>
      <c r="CJ2583" t="inlineStr">
        <is>
          <t xml:space="preserve">SOURCE/FROM US EPA ENVIRONMENTAL RESEARCH LABORATORY-DULUTH AND THE UNIVERSITY OF WISCONSIN-SUPERIOR CAMPUS//MEDIA/LAKE SUPERIOR WATER OR DECHLORINATED WATER//   </t>
        </is>
      </c>
      <c r="CK2583" t="inlineStr">
        <is>
          <t>Geiger,D.L., S.H. Poirier, L.T. Brooke, and D.J. Call</t>
        </is>
      </c>
      <c r="CL2583" t="n">
        <v>12858.0</v>
      </c>
      <c r="CM2583" t="inlineStr">
        <is>
          <t>Acute Toxicities of Organic Chemicals to Fathead Minnows (Pimephales promelas) Volume III</t>
        </is>
      </c>
      <c r="CN2583" t="inlineStr">
        <is>
          <t>Center for Lake Superior Environmental Studies, University of Wisconsin, Superior, WI:328 p.</t>
        </is>
      </c>
      <c r="CO2583" t="n">
        <v>1986.0</v>
      </c>
      <c r="CP2583" t="inlineStr">
        <is>
          <t>Geiger,D.L., S.H. Poirier, L.T. Brooke, and D.J. Call (1986). Acute Toxicities of Organic Chemicals to Fathead Minnows (Pimephales promelas) Volume III. Center for Lake Superior Environmental Studies, University of Wisconsin, Superior, WI, 328 p. ECOREF#:12858</t>
        </is>
      </c>
    </row>
    <row r="2584">
      <c r="A2584" t="n">
        <v>4920778.0</v>
      </c>
      <c r="B2584" t="inlineStr">
        <is>
          <t>3-Methyl-2-nitrophenol</t>
        </is>
      </c>
      <c r="C2584"/>
      <c r="D2584" t="inlineStr">
        <is>
          <t>Unmeasured</t>
        </is>
      </c>
      <c r="E2584" t="inlineStr">
        <is>
          <t>Not coded</t>
        </is>
      </c>
      <c r="F2584"/>
      <c r="G2584"/>
      <c r="H2584"/>
      <c r="I2584"/>
      <c r="J2584"/>
      <c r="K2584"/>
      <c r="L2584" t="inlineStr">
        <is>
          <t>Pimephales promelas</t>
        </is>
      </c>
      <c r="M2584" t="inlineStr">
        <is>
          <t>Fathead Minnow</t>
        </is>
      </c>
      <c r="N2584" t="inlineStr">
        <is>
          <t>Juvenile</t>
        </is>
      </c>
      <c r="O2584"/>
      <c r="P2584"/>
      <c r="Q2584"/>
      <c r="R2584"/>
      <c r="S2584"/>
      <c r="T2584"/>
      <c r="U2584"/>
      <c r="V2584" t="inlineStr">
        <is>
          <t>Static</t>
        </is>
      </c>
      <c r="W2584" t="inlineStr">
        <is>
          <t>Fresh water</t>
        </is>
      </c>
      <c r="X2584" t="inlineStr">
        <is>
          <t>Lab</t>
        </is>
      </c>
      <c r="Y2584"/>
      <c r="Z2584" t="inlineStr">
        <is>
          <t>Formulation</t>
        </is>
      </c>
      <c r="AA2584"/>
      <c r="AB2584" t="n">
        <v>46.1</v>
      </c>
      <c r="AC2584"/>
      <c r="AD2584"/>
      <c r="AE2584"/>
      <c r="AF2584"/>
      <c r="AG2584" t="inlineStr">
        <is>
          <t>AI mg/L</t>
        </is>
      </c>
      <c r="AH2584"/>
      <c r="AI2584"/>
      <c r="AJ2584"/>
      <c r="AK2584"/>
      <c r="AL2584"/>
      <c r="AM2584"/>
      <c r="AN2584"/>
      <c r="AO2584"/>
      <c r="AP2584"/>
      <c r="AQ2584"/>
      <c r="AR2584"/>
      <c r="AS2584"/>
      <c r="AT2584"/>
      <c r="AU2584"/>
      <c r="AV2584"/>
      <c r="AW2584"/>
      <c r="AX2584" t="inlineStr">
        <is>
          <t>Mortality</t>
        </is>
      </c>
      <c r="AY2584" t="inlineStr">
        <is>
          <t>Mortality</t>
        </is>
      </c>
      <c r="AZ2584" t="inlineStr">
        <is>
          <t>LC50</t>
        </is>
      </c>
      <c r="BA2584"/>
      <c r="BB2584" t="n">
        <v>4.0</v>
      </c>
      <c r="BC2584"/>
      <c r="BD2584"/>
      <c r="BE2584"/>
      <c r="BF2584"/>
      <c r="BG2584" t="inlineStr">
        <is>
          <t>Day(s)</t>
        </is>
      </c>
      <c r="BH2584"/>
      <c r="BI2584" t="inlineStr">
        <is>
          <t>DTXSID90197716</t>
        </is>
      </c>
      <c r="BJ2584"/>
      <c r="BK2584"/>
      <c r="BL2584"/>
      <c r="BM2584"/>
      <c r="BN2584"/>
      <c r="BO2584"/>
      <c r="BP2584"/>
      <c r="BQ2584"/>
      <c r="BR2584"/>
      <c r="BS2584"/>
      <c r="BT2584" t="inlineStr">
        <is>
          <t>--</t>
        </is>
      </c>
      <c r="BU2584"/>
      <c r="BV2584"/>
      <c r="BW2584"/>
      <c r="BX2584"/>
      <c r="BY2584"/>
      <c r="BZ2584"/>
      <c r="CA2584"/>
      <c r="CB2584"/>
      <c r="CC2584"/>
      <c r="CD2584"/>
      <c r="CE2584"/>
      <c r="CF2584"/>
      <c r="CG2584"/>
      <c r="CH2584"/>
      <c r="CI2584" t="inlineStr">
        <is>
          <t xml:space="preserve"> CONTR/ASTM METHODS// </t>
        </is>
      </c>
      <c r="CJ2584" t="inlineStr">
        <is>
          <t xml:space="preserve">   CONTR/ASTM METHODS// </t>
        </is>
      </c>
      <c r="CK2584" t="inlineStr">
        <is>
          <t>Pearson,J.G., J.P. Glennon, J.J. Barkley, and J.W. Highfill</t>
        </is>
      </c>
      <c r="CL2584" t="n">
        <v>5087.0</v>
      </c>
      <c r="CM2584" t="inlineStr">
        <is>
          <t>An Approach to the Toxicological Evaluation of a Complex Industrial Wastewater</t>
        </is>
      </c>
      <c r="CN2584" t="inlineStr">
        <is>
          <t>ASTM Spec. Tech. Publ.:284-301</t>
        </is>
      </c>
      <c r="CO2584" t="n">
        <v>1979.0</v>
      </c>
      <c r="CP2584" t="inlineStr">
        <is>
          <t>Pearson,J.G., J.P. Glennon, J.J. Barkley, and J.W. Highfill (1979). An Approach to the Toxicological Evaluation of a Complex Industrial Wastewater. ASTM Spec. Tech. Publ., 284-301. ECOREF#:5087</t>
        </is>
      </c>
    </row>
    <row r="2585">
      <c r="A2585" t="n">
        <v>5064313.0</v>
      </c>
      <c r="B2585" t="inlineStr">
        <is>
          <t>N,N-bis(Carboxymethyl)glycine sodium salt (1:3)</t>
        </is>
      </c>
      <c r="C2585"/>
      <c r="D2585" t="inlineStr">
        <is>
          <t>Unmeasured</t>
        </is>
      </c>
      <c r="E2585" t="inlineStr">
        <is>
          <t>Not coded</t>
        </is>
      </c>
      <c r="F2585"/>
      <c r="G2585"/>
      <c r="H2585"/>
      <c r="I2585"/>
      <c r="J2585"/>
      <c r="K2585"/>
      <c r="L2585" t="inlineStr">
        <is>
          <t>Pimephales promelas</t>
        </is>
      </c>
      <c r="M2585" t="inlineStr">
        <is>
          <t>Fathead Minnow</t>
        </is>
      </c>
      <c r="N2585"/>
      <c r="O2585"/>
      <c r="P2585"/>
      <c r="Q2585"/>
      <c r="R2585"/>
      <c r="S2585"/>
      <c r="T2585"/>
      <c r="U2585"/>
      <c r="V2585" t="inlineStr">
        <is>
          <t>Flow-through</t>
        </is>
      </c>
      <c r="W2585" t="inlineStr">
        <is>
          <t>Fresh water</t>
        </is>
      </c>
      <c r="X2585" t="inlineStr">
        <is>
          <t>Lab</t>
        </is>
      </c>
      <c r="Y2585"/>
      <c r="Z2585" t="inlineStr">
        <is>
          <t>Formulation</t>
        </is>
      </c>
      <c r="AA2585"/>
      <c r="AB2585" t="n">
        <v>127.0</v>
      </c>
      <c r="AC2585"/>
      <c r="AD2585" t="n">
        <v>93.0</v>
      </c>
      <c r="AE2585"/>
      <c r="AF2585" t="n">
        <v>170.0</v>
      </c>
      <c r="AG2585" t="inlineStr">
        <is>
          <t>AI mg/L</t>
        </is>
      </c>
      <c r="AH2585"/>
      <c r="AI2585"/>
      <c r="AJ2585"/>
      <c r="AK2585"/>
      <c r="AL2585"/>
      <c r="AM2585"/>
      <c r="AN2585"/>
      <c r="AO2585"/>
      <c r="AP2585"/>
      <c r="AQ2585"/>
      <c r="AR2585"/>
      <c r="AS2585"/>
      <c r="AT2585"/>
      <c r="AU2585"/>
      <c r="AV2585"/>
      <c r="AW2585"/>
      <c r="AX2585" t="inlineStr">
        <is>
          <t>Mortality</t>
        </is>
      </c>
      <c r="AY2585" t="inlineStr">
        <is>
          <t>Mortality</t>
        </is>
      </c>
      <c r="AZ2585" t="inlineStr">
        <is>
          <t>LC50</t>
        </is>
      </c>
      <c r="BA2585"/>
      <c r="BB2585" t="n">
        <v>4.0</v>
      </c>
      <c r="BC2585"/>
      <c r="BD2585"/>
      <c r="BE2585"/>
      <c r="BF2585"/>
      <c r="BG2585" t="inlineStr">
        <is>
          <t>Day(s)</t>
        </is>
      </c>
      <c r="BH2585"/>
      <c r="BI2585" t="inlineStr">
        <is>
          <t>DTXSID8027587</t>
        </is>
      </c>
      <c r="BJ2585"/>
      <c r="BK2585"/>
      <c r="BL2585"/>
      <c r="BM2585"/>
      <c r="BN2585"/>
      <c r="BO2585"/>
      <c r="BP2585"/>
      <c r="BQ2585"/>
      <c r="BR2585"/>
      <c r="BS2585"/>
      <c r="BT2585" t="inlineStr">
        <is>
          <t>--</t>
        </is>
      </c>
      <c r="BU2585"/>
      <c r="BV2585"/>
      <c r="BW2585"/>
      <c r="BX2585"/>
      <c r="BY2585"/>
      <c r="BZ2585"/>
      <c r="CA2585"/>
      <c r="CB2585"/>
      <c r="CC2585"/>
      <c r="CD2585"/>
      <c r="CE2585"/>
      <c r="CF2585"/>
      <c r="CG2585"/>
      <c r="CH2585"/>
      <c r="CI2585"/>
      <c r="CJ2585"/>
      <c r="CK2585" t="inlineStr">
        <is>
          <t>Sturm,R.N., and A.G. Payne</t>
        </is>
      </c>
      <c r="CL2585" t="n">
        <v>8995.0</v>
      </c>
      <c r="CM2585" t="inlineStr">
        <is>
          <t>Environmental Testing of Trisodium Nitrilotriacetate: Bioassays for Aquatic Safety and Algal Stimulation</t>
        </is>
      </c>
      <c r="CN2585" t="inlineStr">
        <is>
          <t>In: G.E.Glass (Ed.), Bioassay Techniques and Environmental Chemistry, Ann Arbor, MI:403-424</t>
        </is>
      </c>
      <c r="CO2585" t="n">
        <v>1973.0</v>
      </c>
      <c r="CP2585" t="inlineStr">
        <is>
          <t>Sturm,R.N., and A.G. Payne (1973). Environmental Testing of Trisodium Nitrilotriacetate: Bioassays for Aquatic Safety and Algal Stimulation. In: G.E.Glass (Ed.), Bioassay Techniques and Environmental Chemistry, Ann Arbor, MI, 403-424. ECOREF#:8995</t>
        </is>
      </c>
    </row>
    <row r="2586">
      <c r="A2586" t="n">
        <v>5124254.0</v>
      </c>
      <c r="B2586" t="inlineStr">
        <is>
          <t>Nitro Disperse Yellow 42 CI No. 10338</t>
        </is>
      </c>
      <c r="C2586"/>
      <c r="D2586" t="inlineStr">
        <is>
          <t>Unmeasured</t>
        </is>
      </c>
      <c r="E2586" t="inlineStr">
        <is>
          <t>Not coded</t>
        </is>
      </c>
      <c r="F2586"/>
      <c r="G2586" t="n">
        <v>15.0</v>
      </c>
      <c r="H2586"/>
      <c r="I2586"/>
      <c r="J2586"/>
      <c r="K2586"/>
      <c r="L2586" t="inlineStr">
        <is>
          <t>Pimephales promelas</t>
        </is>
      </c>
      <c r="M2586" t="inlineStr">
        <is>
          <t>Fathead Minnow</t>
        </is>
      </c>
      <c r="N2586"/>
      <c r="O2586"/>
      <c r="P2586"/>
      <c r="Q2586"/>
      <c r="R2586"/>
      <c r="S2586"/>
      <c r="T2586"/>
      <c r="U2586"/>
      <c r="V2586" t="inlineStr">
        <is>
          <t>Static</t>
        </is>
      </c>
      <c r="W2586" t="inlineStr">
        <is>
          <t>Fresh water</t>
        </is>
      </c>
      <c r="X2586" t="inlineStr">
        <is>
          <t>Lab</t>
        </is>
      </c>
      <c r="Y2586"/>
      <c r="Z2586" t="inlineStr">
        <is>
          <t>Formulation</t>
        </is>
      </c>
      <c r="AA2586" t="inlineStr">
        <is>
          <t>&gt;</t>
        </is>
      </c>
      <c r="AB2586" t="n">
        <v>180.0</v>
      </c>
      <c r="AC2586"/>
      <c r="AD2586"/>
      <c r="AE2586"/>
      <c r="AF2586"/>
      <c r="AG2586" t="inlineStr">
        <is>
          <t>AI mg/L</t>
        </is>
      </c>
      <c r="AH2586"/>
      <c r="AI2586"/>
      <c r="AJ2586"/>
      <c r="AK2586"/>
      <c r="AL2586"/>
      <c r="AM2586"/>
      <c r="AN2586"/>
      <c r="AO2586"/>
      <c r="AP2586"/>
      <c r="AQ2586"/>
      <c r="AR2586"/>
      <c r="AS2586"/>
      <c r="AT2586"/>
      <c r="AU2586"/>
      <c r="AV2586"/>
      <c r="AW2586"/>
      <c r="AX2586" t="inlineStr">
        <is>
          <t>Mortality</t>
        </is>
      </c>
      <c r="AY2586" t="inlineStr">
        <is>
          <t>Mortality</t>
        </is>
      </c>
      <c r="AZ2586" t="inlineStr">
        <is>
          <t>LC50</t>
        </is>
      </c>
      <c r="BA2586"/>
      <c r="BB2586" t="n">
        <v>4.0</v>
      </c>
      <c r="BC2586"/>
      <c r="BD2586"/>
      <c r="BE2586"/>
      <c r="BF2586"/>
      <c r="BG2586" t="inlineStr">
        <is>
          <t>Day(s)</t>
        </is>
      </c>
      <c r="BH2586" t="inlineStr">
        <is>
          <t>Active ingredient</t>
        </is>
      </c>
      <c r="BI2586" t="inlineStr">
        <is>
          <t>DTXSID8052148</t>
        </is>
      </c>
      <c r="BJ2586"/>
      <c r="BK2586"/>
      <c r="BL2586"/>
      <c r="BM2586"/>
      <c r="BN2586"/>
      <c r="BO2586"/>
      <c r="BP2586"/>
      <c r="BQ2586"/>
      <c r="BR2586"/>
      <c r="BS2586"/>
      <c r="BT2586" t="inlineStr">
        <is>
          <t>--</t>
        </is>
      </c>
      <c r="BU2586"/>
      <c r="BV2586"/>
      <c r="BW2586"/>
      <c r="BX2586"/>
      <c r="BY2586"/>
      <c r="BZ2586"/>
      <c r="CA2586"/>
      <c r="CB2586"/>
      <c r="CC2586"/>
      <c r="CD2586"/>
      <c r="CE2586"/>
      <c r="CF2586"/>
      <c r="CG2586"/>
      <c r="CH2586"/>
      <c r="CI2586" t="inlineStr">
        <is>
          <t xml:space="preserve"> CONTR/&lt;= 10 % MORT// USED STANDARD METHODS// AERATED 5 MG// MINUTES AT 48 H// </t>
        </is>
      </c>
      <c r="CJ2586" t="inlineStr">
        <is>
          <t xml:space="preserve">   CONTR/&lt;= 10 % MORT// USED STANDARD METHODS// AERATED 5 MG// MINUTES AT 48 H// </t>
        </is>
      </c>
      <c r="CK2586" t="inlineStr">
        <is>
          <t>Little,L.W., and J.C. Lamb III</t>
        </is>
      </c>
      <c r="CL2586" t="n">
        <v>6969.0</v>
      </c>
      <c r="CM2586" t="inlineStr">
        <is>
          <t>Acute Toxicity of 46 Selected Dyes to the Fathead Minnow, Pimephales promelas</t>
        </is>
      </c>
      <c r="CN2586" t="inlineStr">
        <is>
          <t>Dyes and the Environment - Reports on Selected Dyes and Their Effects, American Dye Manufacturers Institute:123 p.</t>
        </is>
      </c>
      <c r="CO2586" t="n">
        <v>1973.0</v>
      </c>
      <c r="CP2586" t="inlineStr">
        <is>
          <t>Little,L.W., and J.C. Lamb III (1973). Acute Toxicity of 46 Selected Dyes to the Fathead Minnow, Pimephales promelas. Dyes and the Environment - Reports on Selected Dyes and Their Effects, American Dye Manufacturers Institute, 123 p. ECOREF#:6969</t>
        </is>
      </c>
    </row>
    <row r="2587">
      <c r="A2587" t="n">
        <v>5124254.0</v>
      </c>
      <c r="B2587" t="inlineStr">
        <is>
          <t>Nitro Disperse Yellow 42 CI No. 10338</t>
        </is>
      </c>
      <c r="C2587"/>
      <c r="D2587" t="inlineStr">
        <is>
          <t>Unmeasured</t>
        </is>
      </c>
      <c r="E2587" t="inlineStr">
        <is>
          <t>Not coded</t>
        </is>
      </c>
      <c r="F2587"/>
      <c r="G2587"/>
      <c r="H2587"/>
      <c r="I2587"/>
      <c r="J2587"/>
      <c r="K2587"/>
      <c r="L2587" t="inlineStr">
        <is>
          <t>Pimephales promelas</t>
        </is>
      </c>
      <c r="M2587" t="inlineStr">
        <is>
          <t>Fathead Minnow</t>
        </is>
      </c>
      <c r="N2587"/>
      <c r="O2587"/>
      <c r="P2587"/>
      <c r="Q2587"/>
      <c r="R2587"/>
      <c r="S2587"/>
      <c r="T2587"/>
      <c r="U2587"/>
      <c r="V2587" t="inlineStr">
        <is>
          <t>Static</t>
        </is>
      </c>
      <c r="W2587" t="inlineStr">
        <is>
          <t>Fresh water</t>
        </is>
      </c>
      <c r="X2587" t="inlineStr">
        <is>
          <t>Lab</t>
        </is>
      </c>
      <c r="Y2587"/>
      <c r="Z2587" t="inlineStr">
        <is>
          <t>Formulation</t>
        </is>
      </c>
      <c r="AA2587" t="inlineStr">
        <is>
          <t>&gt;</t>
        </is>
      </c>
      <c r="AB2587" t="n">
        <v>180.0</v>
      </c>
      <c r="AC2587"/>
      <c r="AD2587"/>
      <c r="AE2587"/>
      <c r="AF2587"/>
      <c r="AG2587" t="inlineStr">
        <is>
          <t>AI mg/L</t>
        </is>
      </c>
      <c r="AH2587"/>
      <c r="AI2587"/>
      <c r="AJ2587"/>
      <c r="AK2587"/>
      <c r="AL2587"/>
      <c r="AM2587"/>
      <c r="AN2587"/>
      <c r="AO2587"/>
      <c r="AP2587"/>
      <c r="AQ2587"/>
      <c r="AR2587"/>
      <c r="AS2587"/>
      <c r="AT2587"/>
      <c r="AU2587"/>
      <c r="AV2587"/>
      <c r="AW2587"/>
      <c r="AX2587" t="inlineStr">
        <is>
          <t>Mortality</t>
        </is>
      </c>
      <c r="AY2587" t="inlineStr">
        <is>
          <t>Mortality</t>
        </is>
      </c>
      <c r="AZ2587" t="inlineStr">
        <is>
          <t>LC50</t>
        </is>
      </c>
      <c r="BA2587"/>
      <c r="BB2587" t="n">
        <v>4.0</v>
      </c>
      <c r="BC2587"/>
      <c r="BD2587"/>
      <c r="BE2587"/>
      <c r="BF2587"/>
      <c r="BG2587" t="inlineStr">
        <is>
          <t>Day(s)</t>
        </is>
      </c>
      <c r="BH2587"/>
      <c r="BI2587" t="inlineStr">
        <is>
          <t>DTXSID8052148</t>
        </is>
      </c>
      <c r="BJ2587"/>
      <c r="BK2587"/>
      <c r="BL2587"/>
      <c r="BM2587"/>
      <c r="BN2587"/>
      <c r="BO2587"/>
      <c r="BP2587"/>
      <c r="BQ2587"/>
      <c r="BR2587"/>
      <c r="BS2587"/>
      <c r="BT2587" t="inlineStr">
        <is>
          <t>--</t>
        </is>
      </c>
      <c r="BU2587"/>
      <c r="BV2587"/>
      <c r="BW2587"/>
      <c r="BX2587"/>
      <c r="BY2587"/>
      <c r="BZ2587"/>
      <c r="CA2587"/>
      <c r="CB2587"/>
      <c r="CC2587"/>
      <c r="CD2587"/>
      <c r="CE2587"/>
      <c r="CF2587"/>
      <c r="CG2587"/>
      <c r="CH2587"/>
      <c r="CI2587" t="inlineStr">
        <is>
          <t xml:space="preserve"> AERATION 5 MINUTES AFTER 48 H OF TESTING// CONTR/&lt;= 10 % MORT, FOLLOWED STANDARD METHODS// CARRIER/REAX 85A// </t>
        </is>
      </c>
      <c r="CJ2587" t="inlineStr">
        <is>
          <t xml:space="preserve">   AERATION 5 MINUTES AFTER 48 H OF TESTING// CONTR/&lt;= 10 % MORT, FOLLOWED STANDARD METHODS// CARRIER/REAX 85A// </t>
        </is>
      </c>
      <c r="CK2587" t="inlineStr">
        <is>
          <t>Little,L.W., J.C. Lamb III, M.A. Chillingworth, and W.B. Durkin</t>
        </is>
      </c>
      <c r="CL2587" t="n">
        <v>5789.0</v>
      </c>
      <c r="CM2587" t="inlineStr">
        <is>
          <t>Acute Toxicity of Selected Commercial Dyes to the Fathead Minnow and Evaluation of Biological Treatment for Reduction of Toxicity</t>
        </is>
      </c>
      <c r="CN2587" t="inlineStr">
        <is>
          <t>In: Proceedings of the 29th Industrial Waste Conference, Lafayette, IN:524-534</t>
        </is>
      </c>
      <c r="CO2587" t="n">
        <v>1974.0</v>
      </c>
      <c r="CP2587" t="inlineStr">
        <is>
          <t>Little,L.W., J.C. Lamb III, M.A. Chillingworth, and W.B. Durkin (1974). Acute Toxicity of Selected Commercial Dyes to the Fathead Minnow and Evaluation of Biological Treatment for Reduction of Toxicity. In: Proceedings of the 29th Industrial Waste Conference, Lafayette, IN, 524-534. ECOREF#:5789</t>
        </is>
      </c>
    </row>
    <row r="2588">
      <c r="A2588" t="n">
        <v>5217470.0</v>
      </c>
      <c r="B2588" t="inlineStr">
        <is>
          <t>1,3-Diethyl-2-thiobarbituric acid</t>
        </is>
      </c>
      <c r="C2588"/>
      <c r="D2588" t="inlineStr">
        <is>
          <t>Measured</t>
        </is>
      </c>
      <c r="E2588" t="inlineStr">
        <is>
          <t>Not coded</t>
        </is>
      </c>
      <c r="F2588"/>
      <c r="G2588" t="n">
        <v>99.0</v>
      </c>
      <c r="H2588"/>
      <c r="I2588"/>
      <c r="J2588"/>
      <c r="K2588"/>
      <c r="L2588" t="inlineStr">
        <is>
          <t>Pimephales promelas</t>
        </is>
      </c>
      <c r="M2588" t="inlineStr">
        <is>
          <t>Fathead Minnow</t>
        </is>
      </c>
      <c r="N2588"/>
      <c r="O2588"/>
      <c r="P2588" t="n">
        <v>30.0</v>
      </c>
      <c r="Q2588"/>
      <c r="R2588"/>
      <c r="S2588"/>
      <c r="T2588"/>
      <c r="U2588" t="inlineStr">
        <is>
          <t>Day(s)</t>
        </is>
      </c>
      <c r="V2588" t="inlineStr">
        <is>
          <t>Flow-through</t>
        </is>
      </c>
      <c r="W2588" t="inlineStr">
        <is>
          <t>Fresh water</t>
        </is>
      </c>
      <c r="X2588" t="inlineStr">
        <is>
          <t>Lab</t>
        </is>
      </c>
      <c r="Y2588"/>
      <c r="Z2588" t="inlineStr">
        <is>
          <t>Active ingredient</t>
        </is>
      </c>
      <c r="AA2588"/>
      <c r="AB2588" t="n">
        <v>4510.0</v>
      </c>
      <c r="AC2588"/>
      <c r="AD2588" t="n">
        <v>4200.0</v>
      </c>
      <c r="AE2588"/>
      <c r="AF2588" t="n">
        <v>4840.0</v>
      </c>
      <c r="AG2588" t="inlineStr">
        <is>
          <t>AI mg/L</t>
        </is>
      </c>
      <c r="AH2588"/>
      <c r="AI2588"/>
      <c r="AJ2588"/>
      <c r="AK2588"/>
      <c r="AL2588"/>
      <c r="AM2588"/>
      <c r="AN2588"/>
      <c r="AO2588"/>
      <c r="AP2588"/>
      <c r="AQ2588"/>
      <c r="AR2588"/>
      <c r="AS2588"/>
      <c r="AT2588"/>
      <c r="AU2588"/>
      <c r="AV2588"/>
      <c r="AW2588"/>
      <c r="AX2588" t="inlineStr">
        <is>
          <t>Mortality</t>
        </is>
      </c>
      <c r="AY2588" t="inlineStr">
        <is>
          <t>Mortality</t>
        </is>
      </c>
      <c r="AZ2588" t="inlineStr">
        <is>
          <t>LC50</t>
        </is>
      </c>
      <c r="BA2588"/>
      <c r="BB2588" t="n">
        <v>4.0</v>
      </c>
      <c r="BC2588"/>
      <c r="BD2588"/>
      <c r="BE2588"/>
      <c r="BF2588"/>
      <c r="BG2588" t="inlineStr">
        <is>
          <t>Day(s)</t>
        </is>
      </c>
      <c r="BH2588" t="inlineStr">
        <is>
          <t>Pure</t>
        </is>
      </c>
      <c r="BI2588" t="inlineStr">
        <is>
          <t>DTXSID0022222</t>
        </is>
      </c>
      <c r="BJ2588"/>
      <c r="BK2588"/>
      <c r="BL2588"/>
      <c r="BM2588"/>
      <c r="BN2588"/>
      <c r="BO2588"/>
      <c r="BP2588"/>
      <c r="BQ2588"/>
      <c r="BR2588"/>
      <c r="BS2588"/>
      <c r="BT2588" t="inlineStr">
        <is>
          <t>--</t>
        </is>
      </c>
      <c r="BU2588"/>
      <c r="BV2588"/>
      <c r="BW2588"/>
      <c r="BX2588"/>
      <c r="BY2588"/>
      <c r="BZ2588"/>
      <c r="CA2588"/>
      <c r="CB2588"/>
      <c r="CC2588"/>
      <c r="CD2588"/>
      <c r="CE2588"/>
      <c r="CF2588"/>
      <c r="CG2588"/>
      <c r="CH2588"/>
      <c r="CI2588" t="inlineStr">
        <is>
          <t xml:space="preserve"> The pH of the stock solution was adjusted to that of lake water using NaOH pellets to increase the amount of chemical in solutNAn.  Dilution factor:  0%, 20%, 40%, 60%, 80% and 100% of the stock solution.  Affected fish were hypoactive, </t>
        </is>
      </c>
      <c r="CJ2588" t="inlineStr">
        <is>
          <t xml:space="preserve">   The pH of the stock solution was adjusted to that of lake water using NaOH pellets to increase the amount of chemical in solutNAn.  Dilution factor:  0%, 20%, 40%, 60%, 80% and 100% of the stock solution.  Affected fish were hypoactive, </t>
        </is>
      </c>
      <c r="CK2588" t="inlineStr">
        <is>
          <t>Geiger,D.L., D.J. Call, and L.T. Brooke</t>
        </is>
      </c>
      <c r="CL2588" t="n">
        <v>12859.0</v>
      </c>
      <c r="CM2588" t="inlineStr">
        <is>
          <t>Acute Toxicities of Organic Chemicals to Fathead Minnows (Pimephales promelas) Volume IV</t>
        </is>
      </c>
      <c r="CN2588" t="inlineStr">
        <is>
          <t>Center for Lake Superior Environmental Studies, University of Wisconsin, Superior, WI4:355 p.</t>
        </is>
      </c>
      <c r="CO2588" t="n">
        <v>1988.0</v>
      </c>
      <c r="CP2588" t="inlineStr">
        <is>
          <t>Geiger,D.L., D.J. Call, and L.T. Brooke (1988). Acute Toxicities of Organic Chemicals to Fathead Minnows (Pimephales promelas) Volume IV. Center for Lake Superior Environmental Studies, University of Wisconsin, Superior, WI, 4, 355 p. ECOREF#:12859</t>
        </is>
      </c>
    </row>
    <row r="2589">
      <c r="A2589" t="n">
        <v>5267276.0</v>
      </c>
      <c r="B2589" t="inlineStr">
        <is>
          <t>5-Methyl-2,4-dinitrobenzenamine</t>
        </is>
      </c>
      <c r="C2589"/>
      <c r="D2589" t="inlineStr">
        <is>
          <t>Unmeasured</t>
        </is>
      </c>
      <c r="E2589" t="inlineStr">
        <is>
          <t>Not coded</t>
        </is>
      </c>
      <c r="F2589"/>
      <c r="G2589"/>
      <c r="H2589"/>
      <c r="I2589"/>
      <c r="J2589"/>
      <c r="K2589"/>
      <c r="L2589" t="inlineStr">
        <is>
          <t>Pimephales promelas</t>
        </is>
      </c>
      <c r="M2589" t="inlineStr">
        <is>
          <t>Fathead Minnow</t>
        </is>
      </c>
      <c r="N2589" t="inlineStr">
        <is>
          <t>Juvenile</t>
        </is>
      </c>
      <c r="O2589"/>
      <c r="P2589"/>
      <c r="Q2589"/>
      <c r="R2589"/>
      <c r="S2589"/>
      <c r="T2589"/>
      <c r="U2589"/>
      <c r="V2589" t="inlineStr">
        <is>
          <t>Static</t>
        </is>
      </c>
      <c r="W2589" t="inlineStr">
        <is>
          <t>Fresh water</t>
        </is>
      </c>
      <c r="X2589" t="inlineStr">
        <is>
          <t>Lab</t>
        </is>
      </c>
      <c r="Y2589"/>
      <c r="Z2589" t="inlineStr">
        <is>
          <t>Formulation</t>
        </is>
      </c>
      <c r="AA2589"/>
      <c r="AB2589" t="n">
        <v>2.4</v>
      </c>
      <c r="AC2589"/>
      <c r="AD2589"/>
      <c r="AE2589"/>
      <c r="AF2589"/>
      <c r="AG2589" t="inlineStr">
        <is>
          <t>AI mg/L</t>
        </is>
      </c>
      <c r="AH2589"/>
      <c r="AI2589"/>
      <c r="AJ2589"/>
      <c r="AK2589"/>
      <c r="AL2589"/>
      <c r="AM2589"/>
      <c r="AN2589"/>
      <c r="AO2589"/>
      <c r="AP2589"/>
      <c r="AQ2589"/>
      <c r="AR2589"/>
      <c r="AS2589"/>
      <c r="AT2589"/>
      <c r="AU2589"/>
      <c r="AV2589"/>
      <c r="AW2589"/>
      <c r="AX2589" t="inlineStr">
        <is>
          <t>Mortality</t>
        </is>
      </c>
      <c r="AY2589" t="inlineStr">
        <is>
          <t>Mortality</t>
        </is>
      </c>
      <c r="AZ2589" t="inlineStr">
        <is>
          <t>LC50</t>
        </is>
      </c>
      <c r="BA2589"/>
      <c r="BB2589" t="n">
        <v>4.0</v>
      </c>
      <c r="BC2589"/>
      <c r="BD2589"/>
      <c r="BE2589"/>
      <c r="BF2589"/>
      <c r="BG2589" t="inlineStr">
        <is>
          <t>Day(s)</t>
        </is>
      </c>
      <c r="BH2589"/>
      <c r="BI2589" t="inlineStr">
        <is>
          <t>DTXSID40200643</t>
        </is>
      </c>
      <c r="BJ2589"/>
      <c r="BK2589"/>
      <c r="BL2589"/>
      <c r="BM2589"/>
      <c r="BN2589"/>
      <c r="BO2589"/>
      <c r="BP2589"/>
      <c r="BQ2589"/>
      <c r="BR2589"/>
      <c r="BS2589"/>
      <c r="BT2589" t="inlineStr">
        <is>
          <t>--</t>
        </is>
      </c>
      <c r="BU2589"/>
      <c r="BV2589"/>
      <c r="BW2589"/>
      <c r="BX2589"/>
      <c r="BY2589"/>
      <c r="BZ2589"/>
      <c r="CA2589"/>
      <c r="CB2589"/>
      <c r="CC2589"/>
      <c r="CD2589"/>
      <c r="CE2589"/>
      <c r="CF2589"/>
      <c r="CG2589"/>
      <c r="CH2589"/>
      <c r="CI2589" t="inlineStr">
        <is>
          <t xml:space="preserve"> EPA METHODS// </t>
        </is>
      </c>
      <c r="CJ2589" t="inlineStr">
        <is>
          <t xml:space="preserve">   EPA METHODS// </t>
        </is>
      </c>
      <c r="CK2589" t="inlineStr">
        <is>
          <t>Pearson,J.G., J.P. Glennon, J.J. Barkley, and J.W. Highfill</t>
        </is>
      </c>
      <c r="CL2589" t="n">
        <v>5087.0</v>
      </c>
      <c r="CM2589" t="inlineStr">
        <is>
          <t>An Approach to the Toxicological Evaluation of a Complex Industrial Wastewater</t>
        </is>
      </c>
      <c r="CN2589" t="inlineStr">
        <is>
          <t>ASTM Spec. Tech. Publ.:284-301</t>
        </is>
      </c>
      <c r="CO2589" t="n">
        <v>1979.0</v>
      </c>
      <c r="CP2589" t="inlineStr">
        <is>
          <t>Pearson,J.G., J.P. Glennon, J.J. Barkley, and J.W. Highfill (1979). An Approach to the Toxicological Evaluation of a Complex Industrial Wastewater. ASTM Spec. Tech. Publ., 284-301. ECOREF#:5087</t>
        </is>
      </c>
    </row>
    <row r="2590">
      <c r="A2590" t="n">
        <v>5267276.0</v>
      </c>
      <c r="B2590" t="inlineStr">
        <is>
          <t>5-Methyl-2,4-dinitrobenzenamine</t>
        </is>
      </c>
      <c r="C2590"/>
      <c r="D2590" t="inlineStr">
        <is>
          <t>Unmeasured</t>
        </is>
      </c>
      <c r="E2590" t="inlineStr">
        <is>
          <t>Not coded</t>
        </is>
      </c>
      <c r="F2590"/>
      <c r="G2590"/>
      <c r="H2590"/>
      <c r="I2590" t="n">
        <v>95.0</v>
      </c>
      <c r="J2590"/>
      <c r="K2590" t="n">
        <v>99.0</v>
      </c>
      <c r="L2590" t="inlineStr">
        <is>
          <t>Pimephales promelas</t>
        </is>
      </c>
      <c r="M2590" t="inlineStr">
        <is>
          <t>Fathead Minnow</t>
        </is>
      </c>
      <c r="N2590" t="inlineStr">
        <is>
          <t>Juvenile</t>
        </is>
      </c>
      <c r="O2590"/>
      <c r="P2590"/>
      <c r="Q2590"/>
      <c r="R2590"/>
      <c r="S2590"/>
      <c r="T2590"/>
      <c r="U2590"/>
      <c r="V2590" t="inlineStr">
        <is>
          <t>Static</t>
        </is>
      </c>
      <c r="W2590" t="inlineStr">
        <is>
          <t>Fresh water</t>
        </is>
      </c>
      <c r="X2590" t="inlineStr">
        <is>
          <t>Lab</t>
        </is>
      </c>
      <c r="Y2590"/>
      <c r="Z2590" t="inlineStr">
        <is>
          <t>Active ingredient</t>
        </is>
      </c>
      <c r="AA2590"/>
      <c r="AB2590" t="n">
        <v>2.4</v>
      </c>
      <c r="AC2590"/>
      <c r="AD2590" t="n">
        <v>1.9</v>
      </c>
      <c r="AE2590"/>
      <c r="AF2590" t="n">
        <v>3.0</v>
      </c>
      <c r="AG2590" t="inlineStr">
        <is>
          <t>AI mg/L</t>
        </is>
      </c>
      <c r="AH2590"/>
      <c r="AI2590"/>
      <c r="AJ2590"/>
      <c r="AK2590"/>
      <c r="AL2590"/>
      <c r="AM2590"/>
      <c r="AN2590"/>
      <c r="AO2590"/>
      <c r="AP2590"/>
      <c r="AQ2590"/>
      <c r="AR2590"/>
      <c r="AS2590"/>
      <c r="AT2590"/>
      <c r="AU2590"/>
      <c r="AV2590"/>
      <c r="AW2590"/>
      <c r="AX2590" t="inlineStr">
        <is>
          <t>Mortality</t>
        </is>
      </c>
      <c r="AY2590" t="inlineStr">
        <is>
          <t>Mortality</t>
        </is>
      </c>
      <c r="AZ2590" t="inlineStr">
        <is>
          <t>LC50</t>
        </is>
      </c>
      <c r="BA2590"/>
      <c r="BB2590" t="n">
        <v>4.0</v>
      </c>
      <c r="BC2590"/>
      <c r="BD2590"/>
      <c r="BE2590"/>
      <c r="BF2590"/>
      <c r="BG2590" t="inlineStr">
        <is>
          <t>Day(s)</t>
        </is>
      </c>
      <c r="BH2590" t="inlineStr">
        <is>
          <t>Pure</t>
        </is>
      </c>
      <c r="BI2590" t="inlineStr">
        <is>
          <t>DTXSID40200643</t>
        </is>
      </c>
      <c r="BJ2590"/>
      <c r="BK2590"/>
      <c r="BL2590"/>
      <c r="BM2590"/>
      <c r="BN2590"/>
      <c r="BO2590"/>
      <c r="BP2590"/>
      <c r="BQ2590"/>
      <c r="BR2590"/>
      <c r="BS2590"/>
      <c r="BT2590" t="inlineStr">
        <is>
          <t>--</t>
        </is>
      </c>
      <c r="BU2590"/>
      <c r="BV2590"/>
      <c r="BW2590"/>
      <c r="BX2590"/>
      <c r="BY2590"/>
      <c r="BZ2590"/>
      <c r="CA2590"/>
      <c r="CB2590"/>
      <c r="CC2590"/>
      <c r="CD2590"/>
      <c r="CE2590"/>
      <c r="CF2590"/>
      <c r="CG2590"/>
      <c r="CH2590"/>
      <c r="CI2590" t="inlineStr">
        <is>
          <t xml:space="preserve"> UNFED// </t>
        </is>
      </c>
      <c r="CJ2590" t="inlineStr">
        <is>
          <t xml:space="preserve">   UNFED// </t>
        </is>
      </c>
      <c r="CK2590" t="inlineStr">
        <is>
          <t>Bailey,H.C., and R.J. Spanggord</t>
        </is>
      </c>
      <c r="CL2590" t="n">
        <v>10141.0</v>
      </c>
      <c r="CM2590" t="inlineStr">
        <is>
          <t>The Relationship Between the Toxicity and Structure of Nitroaromatic Chemicals</t>
        </is>
      </c>
      <c r="CN2590" t="inlineStr">
        <is>
          <t>ASTM Spec. Tech. Publ.:98-107</t>
        </is>
      </c>
      <c r="CO2590" t="n">
        <v>1983.0</v>
      </c>
      <c r="CP2590" t="inlineStr">
        <is>
          <t>Bailey,H.C., and R.J. Spanggord (1983). The Relationship Between the Toxicity and Structure of Nitroaromatic Chemicals. ASTM Spec. Tech. Publ., 98-107. ECOREF#:10141</t>
        </is>
      </c>
    </row>
    <row r="2591">
      <c r="A2591" t="n">
        <v>5292455.0</v>
      </c>
      <c r="B2591" t="inlineStr">
        <is>
          <t>Dimethyl nitroterephthalate</t>
        </is>
      </c>
      <c r="C2591"/>
      <c r="D2591" t="inlineStr">
        <is>
          <t>Measured</t>
        </is>
      </c>
      <c r="E2591" t="inlineStr">
        <is>
          <t>Not reported</t>
        </is>
      </c>
      <c r="F2591"/>
      <c r="G2591" t="n">
        <v>98.0</v>
      </c>
      <c r="H2591"/>
      <c r="I2591"/>
      <c r="J2591"/>
      <c r="K2591"/>
      <c r="L2591" t="inlineStr">
        <is>
          <t>Pimephales promelas</t>
        </is>
      </c>
      <c r="M2591" t="inlineStr">
        <is>
          <t>Fathead Minnow</t>
        </is>
      </c>
      <c r="N2591"/>
      <c r="O2591"/>
      <c r="P2591" t="n">
        <v>31.0</v>
      </c>
      <c r="Q2591"/>
      <c r="R2591"/>
      <c r="S2591"/>
      <c r="T2591"/>
      <c r="U2591" t="inlineStr">
        <is>
          <t>Day(s)</t>
        </is>
      </c>
      <c r="V2591" t="inlineStr">
        <is>
          <t>Flow-through</t>
        </is>
      </c>
      <c r="W2591" t="inlineStr">
        <is>
          <t>Fresh water</t>
        </is>
      </c>
      <c r="X2591" t="inlineStr">
        <is>
          <t>Lab</t>
        </is>
      </c>
      <c r="Y2591"/>
      <c r="Z2591" t="inlineStr">
        <is>
          <t>Active ingredient</t>
        </is>
      </c>
      <c r="AA2591"/>
      <c r="AB2591" t="n">
        <v>6.52</v>
      </c>
      <c r="AC2591"/>
      <c r="AD2591" t="n">
        <v>5.71</v>
      </c>
      <c r="AE2591"/>
      <c r="AF2591" t="n">
        <v>7.44</v>
      </c>
      <c r="AG2591" t="inlineStr">
        <is>
          <t>AI mg/L</t>
        </is>
      </c>
      <c r="AH2591"/>
      <c r="AI2591"/>
      <c r="AJ2591"/>
      <c r="AK2591"/>
      <c r="AL2591"/>
      <c r="AM2591"/>
      <c r="AN2591"/>
      <c r="AO2591"/>
      <c r="AP2591"/>
      <c r="AQ2591"/>
      <c r="AR2591"/>
      <c r="AS2591"/>
      <c r="AT2591"/>
      <c r="AU2591"/>
      <c r="AV2591"/>
      <c r="AW2591"/>
      <c r="AX2591" t="inlineStr">
        <is>
          <t>Mortality</t>
        </is>
      </c>
      <c r="AY2591" t="inlineStr">
        <is>
          <t>Mortality</t>
        </is>
      </c>
      <c r="AZ2591" t="inlineStr">
        <is>
          <t>LC50</t>
        </is>
      </c>
      <c r="BA2591"/>
      <c r="BB2591" t="n">
        <v>4.0</v>
      </c>
      <c r="BC2591"/>
      <c r="BD2591"/>
      <c r="BE2591"/>
      <c r="BF2591"/>
      <c r="BG2591" t="inlineStr">
        <is>
          <t>Day(s)</t>
        </is>
      </c>
      <c r="BH2591"/>
      <c r="BI2591" t="inlineStr">
        <is>
          <t>DTXSID5022223</t>
        </is>
      </c>
      <c r="BJ2591"/>
      <c r="BK2591"/>
      <c r="BL2591" t="inlineStr">
        <is>
          <t>Acute</t>
        </is>
      </c>
      <c r="BM2591"/>
      <c r="BN2591"/>
      <c r="BO2591"/>
      <c r="BP2591"/>
      <c r="BQ2591"/>
      <c r="BR2591"/>
      <c r="BS2591"/>
      <c r="BT2591" t="inlineStr">
        <is>
          <t>--</t>
        </is>
      </c>
      <c r="BU2591"/>
      <c r="BV2591"/>
      <c r="BW2591"/>
      <c r="BX2591"/>
      <c r="BY2591"/>
      <c r="BZ2591"/>
      <c r="CA2591"/>
      <c r="CB2591"/>
      <c r="CC2591"/>
      <c r="CD2591"/>
      <c r="CE2591"/>
      <c r="CF2591"/>
      <c r="CG2591"/>
      <c r="CH2591"/>
      <c r="CI2591"/>
      <c r="CJ2591" t="inlineStr">
        <is>
          <t xml:space="preserve">SOURCE/US EPA ENVIRONMENTAL RESEARCH LABORATORY DULUTH AND THE UNIVERSITY OF WISCONSIN SUPERIOR//MEDIA/FILTERED LAKE SUPERIOR WATER OR DECHLORINATED CITY OF SUPERIOR WISCONSIN WATER//   </t>
        </is>
      </c>
      <c r="CK2591" t="inlineStr">
        <is>
          <t>Geiger,D.L., C.E. Northcott, D.J. Call, and L.T. Brooke</t>
        </is>
      </c>
      <c r="CL2591" t="n">
        <v>12447.0</v>
      </c>
      <c r="CM2591" t="inlineStr">
        <is>
          <t>Acute Toxicities of Organic Chemicals to Fathead Minnows (Pimephales promelas), Volume II</t>
        </is>
      </c>
      <c r="CN2591" t="inlineStr">
        <is>
          <t>Center for Lake Superior Environmental Studies, University of Wisconsin, Superior, WI:326 p.</t>
        </is>
      </c>
      <c r="CO2591" t="n">
        <v>1985.0</v>
      </c>
      <c r="CP2591" t="inlineStr">
        <is>
          <t>Geiger,D.L., C.E. Northcott, D.J. Call, and L.T. Brooke (1985). Acute Toxicities of Organic Chemicals to Fathead Minnows (Pimephales promelas), Volume II. Center for Lake Superior Environmental Studies, University of Wisconsin, Superior, WI, 326 p. ECOREF#:12447</t>
        </is>
      </c>
    </row>
    <row r="2592">
      <c r="A2592" t="n">
        <v>5329146.0</v>
      </c>
      <c r="B2592" t="inlineStr">
        <is>
          <t>Sulfamic acid</t>
        </is>
      </c>
      <c r="C2592"/>
      <c r="D2592" t="inlineStr">
        <is>
          <t>Measured</t>
        </is>
      </c>
      <c r="E2592" t="inlineStr">
        <is>
          <t>Not coded</t>
        </is>
      </c>
      <c r="F2592"/>
      <c r="G2592"/>
      <c r="H2592"/>
      <c r="I2592"/>
      <c r="J2592"/>
      <c r="K2592"/>
      <c r="L2592" t="inlineStr">
        <is>
          <t>Pimephales promelas</t>
        </is>
      </c>
      <c r="M2592" t="inlineStr">
        <is>
          <t>Fathead Minnow</t>
        </is>
      </c>
      <c r="N2592"/>
      <c r="O2592"/>
      <c r="P2592"/>
      <c r="Q2592"/>
      <c r="R2592"/>
      <c r="S2592"/>
      <c r="T2592"/>
      <c r="U2592"/>
      <c r="V2592" t="inlineStr">
        <is>
          <t>Static</t>
        </is>
      </c>
      <c r="W2592" t="inlineStr">
        <is>
          <t>Fresh water</t>
        </is>
      </c>
      <c r="X2592" t="inlineStr">
        <is>
          <t>Lab</t>
        </is>
      </c>
      <c r="Y2592"/>
      <c r="Z2592" t="inlineStr">
        <is>
          <t>Active ingredient</t>
        </is>
      </c>
      <c r="AA2592"/>
      <c r="AB2592" t="n">
        <v>14.2</v>
      </c>
      <c r="AC2592"/>
      <c r="AD2592"/>
      <c r="AE2592"/>
      <c r="AF2592"/>
      <c r="AG2592" t="inlineStr">
        <is>
          <t>AI mg/L</t>
        </is>
      </c>
      <c r="AH2592"/>
      <c r="AI2592"/>
      <c r="AJ2592"/>
      <c r="AK2592"/>
      <c r="AL2592"/>
      <c r="AM2592"/>
      <c r="AN2592"/>
      <c r="AO2592"/>
      <c r="AP2592"/>
      <c r="AQ2592"/>
      <c r="AR2592"/>
      <c r="AS2592"/>
      <c r="AT2592"/>
      <c r="AU2592"/>
      <c r="AV2592"/>
      <c r="AW2592"/>
      <c r="AX2592" t="inlineStr">
        <is>
          <t>Mortality</t>
        </is>
      </c>
      <c r="AY2592" t="inlineStr">
        <is>
          <t>Mortality</t>
        </is>
      </c>
      <c r="AZ2592" t="inlineStr">
        <is>
          <t>LC50</t>
        </is>
      </c>
      <c r="BA2592"/>
      <c r="BB2592" t="n">
        <v>4.0</v>
      </c>
      <c r="BC2592"/>
      <c r="BD2592"/>
      <c r="BE2592"/>
      <c r="BF2592"/>
      <c r="BG2592" t="inlineStr">
        <is>
          <t>Day(s)</t>
        </is>
      </c>
      <c r="BH2592"/>
      <c r="BI2592" t="inlineStr">
        <is>
          <t>DTXSID6034005</t>
        </is>
      </c>
      <c r="BJ2592"/>
      <c r="BK2592"/>
      <c r="BL2592"/>
      <c r="BM2592"/>
      <c r="BN2592"/>
      <c r="BO2592"/>
      <c r="BP2592"/>
      <c r="BQ2592"/>
      <c r="BR2592"/>
      <c r="BS2592"/>
      <c r="BT2592" t="inlineStr">
        <is>
          <t>--</t>
        </is>
      </c>
      <c r="BU2592"/>
      <c r="BV2592"/>
      <c r="BW2592"/>
      <c r="BX2592"/>
      <c r="BY2592"/>
      <c r="BZ2592"/>
      <c r="CA2592"/>
      <c r="CB2592"/>
      <c r="CC2592"/>
      <c r="CD2592"/>
      <c r="CE2592"/>
      <c r="CF2592"/>
      <c r="CG2592"/>
      <c r="CH2592"/>
      <c r="CI2592" t="inlineStr">
        <is>
          <t xml:space="preserve"> CONTR/FOLLOWED EPA STANDARD METHODS//CONC/NOMINAL CONC 70300 PPB// </t>
        </is>
      </c>
      <c r="CJ2592" t="inlineStr">
        <is>
          <t xml:space="preserve">   CONTR/FOLLOWED EPA STANDARD METHODS//CONC/NOMINAL CONC 70300 PPB// </t>
        </is>
      </c>
      <c r="CK2592" t="inlineStr">
        <is>
          <t>Curtis,M.W., C.M. Curran, and C.H. Ward</t>
        </is>
      </c>
      <c r="CL2592" t="n">
        <v>2966.0</v>
      </c>
      <c r="CM2592" t="inlineStr">
        <is>
          <t>Aquatic Toxicity Testing As Fundament for a Spill Prevention Program</t>
        </is>
      </c>
      <c r="CN2592" t="inlineStr">
        <is>
          <t>In: Proc.1980 Nat.Conf.Control of Hazardous Material Spills, Louisville, KY:284-287</t>
        </is>
      </c>
      <c r="CO2592" t="n">
        <v>1981.0</v>
      </c>
      <c r="CP2592" t="inlineStr">
        <is>
          <t>Curtis,M.W., C.M. Curran, and C.H. Ward (1981). Aquatic Toxicity Testing As Fundament for a Spill Prevention Program. In: Proc.1980 Nat.Conf.Control of Hazardous Material Spills, Louisville, KY, 284-287. ECOREF#:2966</t>
        </is>
      </c>
    </row>
    <row r="2593">
      <c r="A2593" t="n">
        <v>5331919.0</v>
      </c>
      <c r="B2593" t="inlineStr">
        <is>
          <t>5-Chloro-2(3H)benzothiazolethione</t>
        </is>
      </c>
      <c r="C2593"/>
      <c r="D2593" t="inlineStr">
        <is>
          <t>Measured</t>
        </is>
      </c>
      <c r="E2593" t="inlineStr">
        <is>
          <t>Not coded</t>
        </is>
      </c>
      <c r="F2593" t="inlineStr">
        <is>
          <t>&gt;</t>
        </is>
      </c>
      <c r="G2593" t="n">
        <v>90.0</v>
      </c>
      <c r="H2593"/>
      <c r="I2593"/>
      <c r="J2593"/>
      <c r="K2593"/>
      <c r="L2593" t="inlineStr">
        <is>
          <t>Pimephales promelas</t>
        </is>
      </c>
      <c r="M2593" t="inlineStr">
        <is>
          <t>Fathead Minnow</t>
        </is>
      </c>
      <c r="N2593"/>
      <c r="O2593"/>
      <c r="P2593" t="n">
        <v>30.0</v>
      </c>
      <c r="Q2593"/>
      <c r="R2593"/>
      <c r="S2593"/>
      <c r="T2593"/>
      <c r="U2593" t="inlineStr">
        <is>
          <t>Day(s)</t>
        </is>
      </c>
      <c r="V2593" t="inlineStr">
        <is>
          <t>Flow-through</t>
        </is>
      </c>
      <c r="W2593" t="inlineStr">
        <is>
          <t>Fresh water</t>
        </is>
      </c>
      <c r="X2593" t="inlineStr">
        <is>
          <t>Lab</t>
        </is>
      </c>
      <c r="Y2593"/>
      <c r="Z2593" t="inlineStr">
        <is>
          <t>Active ingredient</t>
        </is>
      </c>
      <c r="AA2593"/>
      <c r="AB2593" t="n">
        <v>3.21</v>
      </c>
      <c r="AC2593"/>
      <c r="AD2593" t="n">
        <v>2.5</v>
      </c>
      <c r="AE2593"/>
      <c r="AF2593" t="n">
        <v>4.13</v>
      </c>
      <c r="AG2593" t="inlineStr">
        <is>
          <t>AI mg/L</t>
        </is>
      </c>
      <c r="AH2593"/>
      <c r="AI2593"/>
      <c r="AJ2593"/>
      <c r="AK2593"/>
      <c r="AL2593"/>
      <c r="AM2593"/>
      <c r="AN2593"/>
      <c r="AO2593"/>
      <c r="AP2593"/>
      <c r="AQ2593"/>
      <c r="AR2593"/>
      <c r="AS2593"/>
      <c r="AT2593"/>
      <c r="AU2593"/>
      <c r="AV2593"/>
      <c r="AW2593"/>
      <c r="AX2593" t="inlineStr">
        <is>
          <t>Mortality</t>
        </is>
      </c>
      <c r="AY2593" t="inlineStr">
        <is>
          <t>Mortality</t>
        </is>
      </c>
      <c r="AZ2593" t="inlineStr">
        <is>
          <t>LC50</t>
        </is>
      </c>
      <c r="BA2593"/>
      <c r="BB2593" t="n">
        <v>4.0</v>
      </c>
      <c r="BC2593"/>
      <c r="BD2593"/>
      <c r="BE2593"/>
      <c r="BF2593"/>
      <c r="BG2593" t="inlineStr">
        <is>
          <t>Day(s)</t>
        </is>
      </c>
      <c r="BH2593" t="inlineStr">
        <is>
          <t>Pure</t>
        </is>
      </c>
      <c r="BI2593" t="inlineStr">
        <is>
          <t>DTXSID0022224</t>
        </is>
      </c>
      <c r="BJ2593"/>
      <c r="BK2593"/>
      <c r="BL2593"/>
      <c r="BM2593"/>
      <c r="BN2593"/>
      <c r="BO2593"/>
      <c r="BP2593"/>
      <c r="BQ2593"/>
      <c r="BR2593"/>
      <c r="BS2593"/>
      <c r="BT2593" t="inlineStr">
        <is>
          <t>--</t>
        </is>
      </c>
      <c r="BU2593"/>
      <c r="BV2593"/>
      <c r="BW2593"/>
      <c r="BX2593"/>
      <c r="BY2593"/>
      <c r="BZ2593"/>
      <c r="CA2593"/>
      <c r="CB2593"/>
      <c r="CC2593"/>
      <c r="CD2593"/>
      <c r="CE2593"/>
      <c r="CF2593"/>
      <c r="CG2593"/>
      <c r="CH2593"/>
      <c r="CI2593" t="inlineStr">
        <is>
          <t xml:space="preserve"> Methanol (0.1 g/l) was used as a carrier solvent.  There was some slime in the A's and C's dropping the dissolved oxygen concentrNAion.  Affected fish swam at the surface and lost equilibrium prior to death. </t>
        </is>
      </c>
      <c r="CJ2593" t="inlineStr">
        <is>
          <t xml:space="preserve">   Methanol (0.1 g/l) was used as a carrier solvent.  There was some slime in the A's and C's dropping the dissolved oxygen concentrNAion.  Affected fish swam at the surface and lost equilibrium prior to death. </t>
        </is>
      </c>
      <c r="CK2593" t="inlineStr">
        <is>
          <t>Brooke,L.T., D.J. Call, D.L. Geiger, and C.E. Northcott</t>
        </is>
      </c>
      <c r="CL2593" t="n">
        <v>12448.0</v>
      </c>
      <c r="CM2593" t="inlineStr">
        <is>
          <t>Acute Toxicities of Organic Chemicals to Fathead Minnows (Pimephales promelas), Vol. 1</t>
        </is>
      </c>
      <c r="CN2593" t="inlineStr">
        <is>
          <t>Center for Lake Superior Environmental Studies, University of Wisconsin-Superior, Superior, WI:414 p.</t>
        </is>
      </c>
      <c r="CO2593" t="n">
        <v>1984.0</v>
      </c>
      <c r="CP2593" t="inlineStr">
        <is>
          <t>Brooke,L.T., D.J. Call, D.L. Geiger, and C.E. Northcott (1984). Acute Toxicities of Organic Chemicals to Fathead Minnows (Pimephales promelas), Vol. 1. Center for Lake Superior Environmental Studies, University of Wisconsin-Superior, Superior, WI, 414 p. ECOREF#:12448</t>
        </is>
      </c>
    </row>
    <row r="2594">
      <c r="A2594" t="n">
        <v>5372816.0</v>
      </c>
      <c r="B2594" t="inlineStr">
        <is>
          <t>2-Amino-1,4-benzenedicarboxylic acid, Dimethyl ester</t>
        </is>
      </c>
      <c r="C2594"/>
      <c r="D2594" t="inlineStr">
        <is>
          <t>Measured</t>
        </is>
      </c>
      <c r="E2594" t="inlineStr">
        <is>
          <t>Not reported</t>
        </is>
      </c>
      <c r="F2594"/>
      <c r="G2594" t="n">
        <v>99.0</v>
      </c>
      <c r="H2594"/>
      <c r="I2594"/>
      <c r="J2594"/>
      <c r="K2594"/>
      <c r="L2594" t="inlineStr">
        <is>
          <t>Pimephales promelas</t>
        </is>
      </c>
      <c r="M2594" t="inlineStr">
        <is>
          <t>Fathead Minnow</t>
        </is>
      </c>
      <c r="N2594"/>
      <c r="O2594"/>
      <c r="P2594" t="n">
        <v>34.0</v>
      </c>
      <c r="Q2594"/>
      <c r="R2594"/>
      <c r="S2594"/>
      <c r="T2594"/>
      <c r="U2594" t="inlineStr">
        <is>
          <t>Day(s)</t>
        </is>
      </c>
      <c r="V2594" t="inlineStr">
        <is>
          <t>Flow-through</t>
        </is>
      </c>
      <c r="W2594" t="inlineStr">
        <is>
          <t>Fresh water</t>
        </is>
      </c>
      <c r="X2594" t="inlineStr">
        <is>
          <t>Lab</t>
        </is>
      </c>
      <c r="Y2594"/>
      <c r="Z2594" t="inlineStr">
        <is>
          <t>Active ingredient</t>
        </is>
      </c>
      <c r="AA2594"/>
      <c r="AB2594" t="n">
        <v>8.94</v>
      </c>
      <c r="AC2594"/>
      <c r="AD2594" t="n">
        <v>8.12</v>
      </c>
      <c r="AE2594"/>
      <c r="AF2594" t="n">
        <v>9.84</v>
      </c>
      <c r="AG2594" t="inlineStr">
        <is>
          <t>AI mg/L</t>
        </is>
      </c>
      <c r="AH2594"/>
      <c r="AI2594"/>
      <c r="AJ2594"/>
      <c r="AK2594"/>
      <c r="AL2594"/>
      <c r="AM2594"/>
      <c r="AN2594"/>
      <c r="AO2594"/>
      <c r="AP2594"/>
      <c r="AQ2594"/>
      <c r="AR2594"/>
      <c r="AS2594"/>
      <c r="AT2594"/>
      <c r="AU2594"/>
      <c r="AV2594"/>
      <c r="AW2594"/>
      <c r="AX2594" t="inlineStr">
        <is>
          <t>Mortality</t>
        </is>
      </c>
      <c r="AY2594" t="inlineStr">
        <is>
          <t>Mortality</t>
        </is>
      </c>
      <c r="AZ2594" t="inlineStr">
        <is>
          <t>LC50</t>
        </is>
      </c>
      <c r="BA2594"/>
      <c r="BB2594" t="n">
        <v>4.0</v>
      </c>
      <c r="BC2594"/>
      <c r="BD2594"/>
      <c r="BE2594"/>
      <c r="BF2594"/>
      <c r="BG2594" t="inlineStr">
        <is>
          <t>Day(s)</t>
        </is>
      </c>
      <c r="BH2594"/>
      <c r="BI2594" t="inlineStr">
        <is>
          <t>DTXSID5022225</t>
        </is>
      </c>
      <c r="BJ2594"/>
      <c r="BK2594"/>
      <c r="BL2594" t="inlineStr">
        <is>
          <t>Acute</t>
        </is>
      </c>
      <c r="BM2594"/>
      <c r="BN2594"/>
      <c r="BO2594"/>
      <c r="BP2594"/>
      <c r="BQ2594"/>
      <c r="BR2594"/>
      <c r="BS2594"/>
      <c r="BT2594" t="inlineStr">
        <is>
          <t>--</t>
        </is>
      </c>
      <c r="BU2594"/>
      <c r="BV2594"/>
      <c r="BW2594"/>
      <c r="BX2594"/>
      <c r="BY2594"/>
      <c r="BZ2594"/>
      <c r="CA2594"/>
      <c r="CB2594"/>
      <c r="CC2594"/>
      <c r="CD2594"/>
      <c r="CE2594"/>
      <c r="CF2594"/>
      <c r="CG2594"/>
      <c r="CH2594"/>
      <c r="CI2594"/>
      <c r="CJ2594" t="inlineStr">
        <is>
          <t xml:space="preserve">SOURCE/US EPA ENVIRONMENTAL RESEARCH LABORATORY DULUTH AND THE UNIVERSITY OF WISCONSIN SUPERIOR//MEDIA/FILTERED LAKE SUPERIOR WATER OR DECHLORINATED CITY OF SUPERIOR WISCONSIN WATER//   </t>
        </is>
      </c>
      <c r="CK2594" t="inlineStr">
        <is>
          <t>Geiger,D.L., C.E. Northcott, D.J. Call, and L.T. Brooke</t>
        </is>
      </c>
      <c r="CL2594" t="n">
        <v>12447.0</v>
      </c>
      <c r="CM2594" t="inlineStr">
        <is>
          <t>Acute Toxicities of Organic Chemicals to Fathead Minnows (Pimephales promelas), Volume II</t>
        </is>
      </c>
      <c r="CN2594" t="inlineStr">
        <is>
          <t>Center for Lake Superior Environmental Studies, University of Wisconsin, Superior, WI:326 p.</t>
        </is>
      </c>
      <c r="CO2594" t="n">
        <v>1985.0</v>
      </c>
      <c r="CP2594" t="inlineStr">
        <is>
          <t>Geiger,D.L., C.E. Northcott, D.J. Call, and L.T. Brooke (1985). Acute Toxicities of Organic Chemicals to Fathead Minnows (Pimephales promelas), Volume II. Center for Lake Superior Environmental Studies, University of Wisconsin, Superior, WI, 326 p. ECOREF#:12447</t>
        </is>
      </c>
    </row>
    <row r="2595">
      <c r="A2595" t="n">
        <v>5395755.0</v>
      </c>
      <c r="B2595" t="inlineStr">
        <is>
          <t>1,2-Bis(ethylthio)ethane</t>
        </is>
      </c>
      <c r="C2595"/>
      <c r="D2595" t="inlineStr">
        <is>
          <t>Measured</t>
        </is>
      </c>
      <c r="E2595" t="inlineStr">
        <is>
          <t>Not reported</t>
        </is>
      </c>
      <c r="F2595"/>
      <c r="G2595"/>
      <c r="H2595"/>
      <c r="I2595"/>
      <c r="J2595"/>
      <c r="K2595"/>
      <c r="L2595" t="inlineStr">
        <is>
          <t>Pimephales promelas</t>
        </is>
      </c>
      <c r="M2595" t="inlineStr">
        <is>
          <t>Fathead Minnow</t>
        </is>
      </c>
      <c r="N2595"/>
      <c r="O2595"/>
      <c r="P2595" t="n">
        <v>30.0</v>
      </c>
      <c r="Q2595"/>
      <c r="R2595"/>
      <c r="S2595"/>
      <c r="T2595"/>
      <c r="U2595" t="inlineStr">
        <is>
          <t>Day(s)</t>
        </is>
      </c>
      <c r="V2595" t="inlineStr">
        <is>
          <t>Flow-through</t>
        </is>
      </c>
      <c r="W2595" t="inlineStr">
        <is>
          <t>Fresh water</t>
        </is>
      </c>
      <c r="X2595" t="inlineStr">
        <is>
          <t>Lab</t>
        </is>
      </c>
      <c r="Y2595"/>
      <c r="Z2595" t="inlineStr">
        <is>
          <t>Active ingredient</t>
        </is>
      </c>
      <c r="AA2595"/>
      <c r="AB2595" t="n">
        <v>60.2</v>
      </c>
      <c r="AC2595"/>
      <c r="AD2595"/>
      <c r="AE2595"/>
      <c r="AF2595"/>
      <c r="AG2595" t="inlineStr">
        <is>
          <t>AI mg/L</t>
        </is>
      </c>
      <c r="AH2595"/>
      <c r="AI2595"/>
      <c r="AJ2595"/>
      <c r="AK2595"/>
      <c r="AL2595"/>
      <c r="AM2595"/>
      <c r="AN2595"/>
      <c r="AO2595"/>
      <c r="AP2595"/>
      <c r="AQ2595"/>
      <c r="AR2595"/>
      <c r="AS2595"/>
      <c r="AT2595"/>
      <c r="AU2595"/>
      <c r="AV2595"/>
      <c r="AW2595"/>
      <c r="AX2595" t="inlineStr">
        <is>
          <t>Mortality</t>
        </is>
      </c>
      <c r="AY2595" t="inlineStr">
        <is>
          <t>Mortality</t>
        </is>
      </c>
      <c r="AZ2595" t="inlineStr">
        <is>
          <t>LC50</t>
        </is>
      </c>
      <c r="BA2595"/>
      <c r="BB2595" t="n">
        <v>4.0</v>
      </c>
      <c r="BC2595"/>
      <c r="BD2595"/>
      <c r="BE2595"/>
      <c r="BF2595"/>
      <c r="BG2595" t="inlineStr">
        <is>
          <t>Day(s)</t>
        </is>
      </c>
      <c r="BH2595"/>
      <c r="BI2595" t="inlineStr">
        <is>
          <t>DTXSID0022226</t>
        </is>
      </c>
      <c r="BJ2595"/>
      <c r="BK2595"/>
      <c r="BL2595" t="inlineStr">
        <is>
          <t>Acute</t>
        </is>
      </c>
      <c r="BM2595"/>
      <c r="BN2595"/>
      <c r="BO2595"/>
      <c r="BP2595"/>
      <c r="BQ2595"/>
      <c r="BR2595"/>
      <c r="BS2595"/>
      <c r="BT2595" t="inlineStr">
        <is>
          <t>--</t>
        </is>
      </c>
      <c r="BU2595"/>
      <c r="BV2595"/>
      <c r="BW2595"/>
      <c r="BX2595"/>
      <c r="BY2595"/>
      <c r="BZ2595"/>
      <c r="CA2595"/>
      <c r="CB2595"/>
      <c r="CC2595"/>
      <c r="CD2595"/>
      <c r="CE2595"/>
      <c r="CF2595"/>
      <c r="CG2595"/>
      <c r="CH2595"/>
      <c r="CI2595"/>
      <c r="CJ2595" t="inlineStr">
        <is>
          <t xml:space="preserve">SOURCE/US EPA ENVIRONMENTAL RESEARCH LABORATORY DULUTH AND THE UNIVERSITY OF WISCONSIN SUPERIOR//MEDIA/FILTERED LAKE SUPERIOR WATER OR DECHLORINATED CITY OF SUPERIOR WISCONSIN WATER//   </t>
        </is>
      </c>
      <c r="CK2595" t="inlineStr">
        <is>
          <t>Geiger,D.L., C.E. Northcott, D.J. Call, and L.T. Brooke</t>
        </is>
      </c>
      <c r="CL2595" t="n">
        <v>12447.0</v>
      </c>
      <c r="CM2595" t="inlineStr">
        <is>
          <t>Acute Toxicities of Organic Chemicals to Fathead Minnows (Pimephales promelas), Volume II</t>
        </is>
      </c>
      <c r="CN2595" t="inlineStr">
        <is>
          <t>Center for Lake Superior Environmental Studies, University of Wisconsin, Superior, WI:326 p.</t>
        </is>
      </c>
      <c r="CO2595" t="n">
        <v>1985.0</v>
      </c>
      <c r="CP2595" t="inlineStr">
        <is>
          <t>Geiger,D.L., C.E. Northcott, D.J. Call, and L.T. Brooke (1985). Acute Toxicities of Organic Chemicals to Fathead Minnows (Pimephales promelas), Volume II. Center for Lake Superior Environmental Studies, University of Wisconsin, Superior, WI, 326 p. ECOREF#:12447</t>
        </is>
      </c>
    </row>
    <row r="2596">
      <c r="A2596" t="n">
        <v>5407045.0</v>
      </c>
      <c r="B2596" t="inlineStr">
        <is>
          <t>3-Chloro-N,N-dimethyl-1-propanamine, Hydrochloride</t>
        </is>
      </c>
      <c r="C2596"/>
      <c r="D2596" t="inlineStr">
        <is>
          <t>Measured</t>
        </is>
      </c>
      <c r="E2596" t="inlineStr">
        <is>
          <t>Not reported</t>
        </is>
      </c>
      <c r="F2596"/>
      <c r="G2596" t="n">
        <v>96.0</v>
      </c>
      <c r="H2596"/>
      <c r="I2596"/>
      <c r="J2596"/>
      <c r="K2596"/>
      <c r="L2596" t="inlineStr">
        <is>
          <t>Pimephales promelas</t>
        </is>
      </c>
      <c r="M2596" t="inlineStr">
        <is>
          <t>Fathead Minnow</t>
        </is>
      </c>
      <c r="N2596"/>
      <c r="O2596"/>
      <c r="P2596" t="n">
        <v>31.0</v>
      </c>
      <c r="Q2596"/>
      <c r="R2596"/>
      <c r="S2596"/>
      <c r="T2596"/>
      <c r="U2596" t="inlineStr">
        <is>
          <t>Day(s)</t>
        </is>
      </c>
      <c r="V2596" t="inlineStr">
        <is>
          <t>Flow-through</t>
        </is>
      </c>
      <c r="W2596" t="inlineStr">
        <is>
          <t>Fresh water</t>
        </is>
      </c>
      <c r="X2596" t="inlineStr">
        <is>
          <t>Lab</t>
        </is>
      </c>
      <c r="Y2596"/>
      <c r="Z2596" t="inlineStr">
        <is>
          <t>Active ingredient</t>
        </is>
      </c>
      <c r="AA2596"/>
      <c r="AB2596" t="n">
        <v>133.0</v>
      </c>
      <c r="AC2596"/>
      <c r="AD2596" t="n">
        <v>122.0</v>
      </c>
      <c r="AE2596"/>
      <c r="AF2596" t="n">
        <v>146.0</v>
      </c>
      <c r="AG2596" t="inlineStr">
        <is>
          <t>AI mg/L</t>
        </is>
      </c>
      <c r="AH2596"/>
      <c r="AI2596"/>
      <c r="AJ2596"/>
      <c r="AK2596"/>
      <c r="AL2596"/>
      <c r="AM2596"/>
      <c r="AN2596"/>
      <c r="AO2596"/>
      <c r="AP2596"/>
      <c r="AQ2596"/>
      <c r="AR2596"/>
      <c r="AS2596"/>
      <c r="AT2596"/>
      <c r="AU2596"/>
      <c r="AV2596"/>
      <c r="AW2596"/>
      <c r="AX2596" t="inlineStr">
        <is>
          <t>Mortality</t>
        </is>
      </c>
      <c r="AY2596" t="inlineStr">
        <is>
          <t>Mortality</t>
        </is>
      </c>
      <c r="AZ2596" t="inlineStr">
        <is>
          <t>LC50</t>
        </is>
      </c>
      <c r="BA2596"/>
      <c r="BB2596" t="n">
        <v>4.0</v>
      </c>
      <c r="BC2596"/>
      <c r="BD2596"/>
      <c r="BE2596"/>
      <c r="BF2596"/>
      <c r="BG2596" t="inlineStr">
        <is>
          <t>Day(s)</t>
        </is>
      </c>
      <c r="BH2596"/>
      <c r="BI2596" t="inlineStr">
        <is>
          <t>DTXSID5022227</t>
        </is>
      </c>
      <c r="BJ2596"/>
      <c r="BK2596"/>
      <c r="BL2596" t="inlineStr">
        <is>
          <t>Acute</t>
        </is>
      </c>
      <c r="BM2596"/>
      <c r="BN2596"/>
      <c r="BO2596"/>
      <c r="BP2596"/>
      <c r="BQ2596"/>
      <c r="BR2596"/>
      <c r="BS2596"/>
      <c r="BT2596" t="inlineStr">
        <is>
          <t>--</t>
        </is>
      </c>
      <c r="BU2596"/>
      <c r="BV2596"/>
      <c r="BW2596"/>
      <c r="BX2596"/>
      <c r="BY2596"/>
      <c r="BZ2596"/>
      <c r="CA2596"/>
      <c r="CB2596"/>
      <c r="CC2596"/>
      <c r="CD2596"/>
      <c r="CE2596"/>
      <c r="CF2596"/>
      <c r="CG2596"/>
      <c r="CH2596"/>
      <c r="CI2596"/>
      <c r="CJ2596" t="inlineStr">
        <is>
          <t xml:space="preserve">SOURCE/FROM US EPA ENVIRONMENTAL RESEARCH LABORATORY-DULUTH AND THE UNIVERSITY OF WISCONSIN-SUPERIOR CAMPUS//MEDIA/LAKE SUPERIOR WATER OR DECHLORINATED WATER//   </t>
        </is>
      </c>
      <c r="CK2596" t="inlineStr">
        <is>
          <t>Geiger,D.L., S.H. Poirier, L.T. Brooke, and D.J. Call</t>
        </is>
      </c>
      <c r="CL2596" t="n">
        <v>12858.0</v>
      </c>
      <c r="CM2596" t="inlineStr">
        <is>
          <t>Acute Toxicities of Organic Chemicals to Fathead Minnows (Pimephales promelas) Volume III</t>
        </is>
      </c>
      <c r="CN2596" t="inlineStr">
        <is>
          <t>Center for Lake Superior Environmental Studies, University of Wisconsin, Superior, WI:328 p.</t>
        </is>
      </c>
      <c r="CO2596" t="n">
        <v>1986.0</v>
      </c>
      <c r="CP2596" t="inlineStr">
        <is>
          <t>Geiger,D.L., S.H. Poirier, L.T. Brooke, and D.J. Call (1986). Acute Toxicities of Organic Chemicals to Fathead Minnows (Pimephales promelas) Volume III. Center for Lake Superior Environmental Studies, University of Wisconsin, Superior, WI, 328 p. ECOREF#:12858</t>
        </is>
      </c>
    </row>
    <row r="2597">
      <c r="A2597" t="n">
        <v>5450964.0</v>
      </c>
      <c r="B2597" t="inlineStr">
        <is>
          <t>1,4-Dihydroxybutanedisulfonic acid, Sodium salt (1:2)</t>
        </is>
      </c>
      <c r="C2597"/>
      <c r="D2597" t="inlineStr">
        <is>
          <t>Unmeasured</t>
        </is>
      </c>
      <c r="E2597" t="inlineStr">
        <is>
          <t>Standard Methods for the Examination of Water and Wastewater</t>
        </is>
      </c>
      <c r="F2597"/>
      <c r="G2597"/>
      <c r="H2597"/>
      <c r="I2597"/>
      <c r="J2597"/>
      <c r="K2597"/>
      <c r="L2597" t="inlineStr">
        <is>
          <t>Pimephales promelas</t>
        </is>
      </c>
      <c r="M2597" t="inlineStr">
        <is>
          <t>Fathead Minnow</t>
        </is>
      </c>
      <c r="N2597"/>
      <c r="O2597"/>
      <c r="P2597"/>
      <c r="Q2597"/>
      <c r="R2597"/>
      <c r="S2597"/>
      <c r="T2597"/>
      <c r="U2597"/>
      <c r="V2597" t="inlineStr">
        <is>
          <t>Static</t>
        </is>
      </c>
      <c r="W2597" t="inlineStr">
        <is>
          <t>Fresh water</t>
        </is>
      </c>
      <c r="X2597" t="inlineStr">
        <is>
          <t>Lab</t>
        </is>
      </c>
      <c r="Y2597" t="n">
        <v>4.0</v>
      </c>
      <c r="Z2597" t="inlineStr">
        <is>
          <t>Formulation</t>
        </is>
      </c>
      <c r="AA2597" t="inlineStr">
        <is>
          <t>&gt;</t>
        </is>
      </c>
      <c r="AB2597" t="n">
        <v>100.0</v>
      </c>
      <c r="AC2597"/>
      <c r="AD2597"/>
      <c r="AE2597"/>
      <c r="AF2597"/>
      <c r="AG2597" t="inlineStr">
        <is>
          <t>AI mg/L</t>
        </is>
      </c>
      <c r="AH2597"/>
      <c r="AI2597"/>
      <c r="AJ2597"/>
      <c r="AK2597"/>
      <c r="AL2597"/>
      <c r="AM2597"/>
      <c r="AN2597"/>
      <c r="AO2597"/>
      <c r="AP2597"/>
      <c r="AQ2597"/>
      <c r="AR2597"/>
      <c r="AS2597"/>
      <c r="AT2597"/>
      <c r="AU2597"/>
      <c r="AV2597"/>
      <c r="AW2597"/>
      <c r="AX2597" t="inlineStr">
        <is>
          <t>Mortality</t>
        </is>
      </c>
      <c r="AY2597" t="inlineStr">
        <is>
          <t>Mortality</t>
        </is>
      </c>
      <c r="AZ2597" t="inlineStr">
        <is>
          <t>LC50</t>
        </is>
      </c>
      <c r="BA2597"/>
      <c r="BB2597" t="n">
        <v>4.0</v>
      </c>
      <c r="BC2597"/>
      <c r="BD2597"/>
      <c r="BE2597"/>
      <c r="BF2597"/>
      <c r="BG2597" t="inlineStr">
        <is>
          <t>Day(s)</t>
        </is>
      </c>
      <c r="BH2597"/>
      <c r="BI2597" t="inlineStr">
        <is>
          <t>DTXSID70889485</t>
        </is>
      </c>
      <c r="BJ2597"/>
      <c r="BK2597"/>
      <c r="BL2597" t="inlineStr">
        <is>
          <t>Acute</t>
        </is>
      </c>
      <c r="BM2597"/>
      <c r="BN2597"/>
      <c r="BO2597"/>
      <c r="BP2597"/>
      <c r="BQ2597"/>
      <c r="BR2597"/>
      <c r="BS2597"/>
      <c r="BT2597" t="inlineStr">
        <is>
          <t>--</t>
        </is>
      </c>
      <c r="BU2597"/>
      <c r="BV2597"/>
      <c r="BW2597"/>
      <c r="BX2597"/>
      <c r="BY2597"/>
      <c r="BZ2597"/>
      <c r="CA2597"/>
      <c r="CB2597"/>
      <c r="CC2597"/>
      <c r="CD2597"/>
      <c r="CE2597"/>
      <c r="CF2597"/>
      <c r="CG2597"/>
      <c r="CH2597"/>
      <c r="CI2597"/>
      <c r="CJ2597" t="inlineStr">
        <is>
          <t xml:space="preserve">SOURCE/MUSKIE HATCHERY, ASBURY, NEW JERSEY//   </t>
        </is>
      </c>
      <c r="CK2597" t="inlineStr">
        <is>
          <t>National Association of Photographic Manufacturers</t>
        </is>
      </c>
      <c r="CL2597" t="n">
        <v>167113.0</v>
      </c>
      <c r="CM2597" t="inlineStr">
        <is>
          <t>Environmental Effect of Photoprocessing Chemicals Vol I and II (557)</t>
        </is>
      </c>
      <c r="CN2597" t="inlineStr">
        <is>
          <t>EPA/OTS Doc. #40-8469216:536 p.</t>
        </is>
      </c>
      <c r="CO2597" t="n">
        <v>1974.0</v>
      </c>
      <c r="CP2597" t="inlineStr">
        <is>
          <t>National Association of Photographic Manufacturers (1974). Environmental Effect of Photoprocessing Chemicals Vol I and II (557). EPA/OTS Doc. #40-8469216, 536 p. ECOREF#:167113</t>
        </is>
      </c>
    </row>
    <row r="2598">
      <c r="A2598" t="n">
        <v>5464711.0</v>
      </c>
      <c r="B2598" t="inlineStr">
        <is>
          <t>2-Hydroxypropanoic acid, Octyl ester</t>
        </is>
      </c>
      <c r="C2598"/>
      <c r="D2598" t="inlineStr">
        <is>
          <t>Unmeasured</t>
        </is>
      </c>
      <c r="E2598" t="inlineStr">
        <is>
          <t>Not coded</t>
        </is>
      </c>
      <c r="F2598"/>
      <c r="G2598" t="n">
        <v>97.0</v>
      </c>
      <c r="H2598"/>
      <c r="I2598"/>
      <c r="J2598"/>
      <c r="K2598"/>
      <c r="L2598" t="inlineStr">
        <is>
          <t>Pimephales promelas</t>
        </is>
      </c>
      <c r="M2598" t="inlineStr">
        <is>
          <t>Fathead Minnow</t>
        </is>
      </c>
      <c r="N2598"/>
      <c r="O2598"/>
      <c r="P2598"/>
      <c r="Q2598"/>
      <c r="R2598"/>
      <c r="S2598"/>
      <c r="T2598"/>
      <c r="U2598"/>
      <c r="V2598" t="inlineStr">
        <is>
          <t>Static</t>
        </is>
      </c>
      <c r="W2598" t="inlineStr">
        <is>
          <t>Fresh water</t>
        </is>
      </c>
      <c r="X2598" t="inlineStr">
        <is>
          <t>Lab</t>
        </is>
      </c>
      <c r="Y2598"/>
      <c r="Z2598" t="inlineStr">
        <is>
          <t>Total</t>
        </is>
      </c>
      <c r="AA2598"/>
      <c r="AB2598" t="n">
        <v>24.0</v>
      </c>
      <c r="AC2598"/>
      <c r="AD2598" t="n">
        <v>18.0</v>
      </c>
      <c r="AE2598"/>
      <c r="AF2598" t="n">
        <v>32.0</v>
      </c>
      <c r="AG2598" t="inlineStr">
        <is>
          <t>AI mg/L</t>
        </is>
      </c>
      <c r="AH2598"/>
      <c r="AI2598"/>
      <c r="AJ2598"/>
      <c r="AK2598"/>
      <c r="AL2598"/>
      <c r="AM2598"/>
      <c r="AN2598"/>
      <c r="AO2598"/>
      <c r="AP2598"/>
      <c r="AQ2598"/>
      <c r="AR2598"/>
      <c r="AS2598"/>
      <c r="AT2598"/>
      <c r="AU2598"/>
      <c r="AV2598"/>
      <c r="AW2598"/>
      <c r="AX2598" t="inlineStr">
        <is>
          <t>Mortality</t>
        </is>
      </c>
      <c r="AY2598" t="inlineStr">
        <is>
          <t>Mortality</t>
        </is>
      </c>
      <c r="AZ2598" t="inlineStr">
        <is>
          <t>LC50</t>
        </is>
      </c>
      <c r="BA2598"/>
      <c r="BB2598" t="n">
        <v>4.0</v>
      </c>
      <c r="BC2598"/>
      <c r="BD2598"/>
      <c r="BE2598"/>
      <c r="BF2598"/>
      <c r="BG2598" t="inlineStr">
        <is>
          <t>Day(s)</t>
        </is>
      </c>
      <c r="BH2598" t="inlineStr">
        <is>
          <t>Active ingredient</t>
        </is>
      </c>
      <c r="BI2598" t="inlineStr">
        <is>
          <t>DTXSID50858750</t>
        </is>
      </c>
      <c r="BJ2598" t="inlineStr">
        <is>
          <t>10.1016/S0045-6535(98)00116-7</t>
        </is>
      </c>
      <c r="BK2598"/>
      <c r="BL2598"/>
      <c r="BM2598"/>
      <c r="BN2598"/>
      <c r="BO2598"/>
      <c r="BP2598"/>
      <c r="BQ2598"/>
      <c r="BR2598"/>
      <c r="BS2598"/>
      <c r="BT2598" t="inlineStr">
        <is>
          <t>--</t>
        </is>
      </c>
      <c r="BU2598"/>
      <c r="BV2598"/>
      <c r="BW2598"/>
      <c r="BX2598"/>
      <c r="BY2598"/>
      <c r="BZ2598"/>
      <c r="CA2598"/>
      <c r="CB2598"/>
      <c r="CC2598"/>
      <c r="CD2598"/>
      <c r="CE2598"/>
      <c r="CF2598"/>
      <c r="CG2598"/>
      <c r="CH2598"/>
      <c r="CI2598"/>
      <c r="CJ2598"/>
      <c r="CK2598" t="inlineStr">
        <is>
          <t>Bowmer,C.T., R.N. Hooftman, A.O. Hanstveit, P.W.M. Venderbosch, and N. Van der Hoeven</t>
        </is>
      </c>
      <c r="CL2598" t="n">
        <v>7324.0</v>
      </c>
      <c r="CM2598" t="inlineStr">
        <is>
          <t>The Ecotoxicity and the Biodegradability of Lactic Acid, Alkyl Lactate Esters and Lactate Salts</t>
        </is>
      </c>
      <c r="CN2598" t="inlineStr">
        <is>
          <t>Chemosphere37(7): 1317-1333</t>
        </is>
      </c>
      <c r="CO2598" t="n">
        <v>1998.0</v>
      </c>
      <c r="CP2598" t="inlineStr">
        <is>
          <t>Bowmer,C.T., R.N. Hooftman, A.O. Hanstveit, P.W.M. Venderbosch, and N. Van der Hoeven (1998). The Ecotoxicity and the Biodegradability of Lactic Acid, Alkyl Lactate Esters and Lactate Salts. Chemosphere, 37, (7), 1317-1333. doi:10.1016/S0045-6535(98)00116-7. ECOREF#:7324</t>
        </is>
      </c>
    </row>
    <row r="2599">
      <c r="A2599" t="n">
        <v>5465656.0</v>
      </c>
      <c r="B2599" t="inlineStr">
        <is>
          <t>1-(4-Chloro-3-nitrophenyl)ethanone</t>
        </is>
      </c>
      <c r="C2599"/>
      <c r="D2599" t="inlineStr">
        <is>
          <t>Measured</t>
        </is>
      </c>
      <c r="E2599" t="inlineStr">
        <is>
          <t>Not coded</t>
        </is>
      </c>
      <c r="F2599" t="inlineStr">
        <is>
          <t>&gt;=</t>
        </is>
      </c>
      <c r="G2599" t="n">
        <v>95.0</v>
      </c>
      <c r="H2599"/>
      <c r="I2599"/>
      <c r="J2599"/>
      <c r="K2599"/>
      <c r="L2599" t="inlineStr">
        <is>
          <t>Pimephales promelas</t>
        </is>
      </c>
      <c r="M2599" t="inlineStr">
        <is>
          <t>Fathead Minnow</t>
        </is>
      </c>
      <c r="N2599" t="inlineStr">
        <is>
          <t>Juvenile</t>
        </is>
      </c>
      <c r="O2599"/>
      <c r="P2599"/>
      <c r="Q2599"/>
      <c r="R2599" t="n">
        <v>26.0</v>
      </c>
      <c r="S2599"/>
      <c r="T2599" t="n">
        <v>34.0</v>
      </c>
      <c r="U2599" t="inlineStr">
        <is>
          <t>Day(s)</t>
        </is>
      </c>
      <c r="V2599" t="inlineStr">
        <is>
          <t>Flow-through</t>
        </is>
      </c>
      <c r="W2599" t="inlineStr">
        <is>
          <t>Fresh water</t>
        </is>
      </c>
      <c r="X2599" t="inlineStr">
        <is>
          <t>Lab</t>
        </is>
      </c>
      <c r="Y2599"/>
      <c r="Z2599" t="inlineStr">
        <is>
          <t>Active ingredient</t>
        </is>
      </c>
      <c r="AA2599"/>
      <c r="AB2599" t="n">
        <v>5.51</v>
      </c>
      <c r="AC2599"/>
      <c r="AD2599"/>
      <c r="AE2599"/>
      <c r="AF2599"/>
      <c r="AG2599" t="inlineStr">
        <is>
          <t>AI mg/L</t>
        </is>
      </c>
      <c r="AH2599"/>
      <c r="AI2599"/>
      <c r="AJ2599"/>
      <c r="AK2599"/>
      <c r="AL2599"/>
      <c r="AM2599"/>
      <c r="AN2599"/>
      <c r="AO2599"/>
      <c r="AP2599"/>
      <c r="AQ2599"/>
      <c r="AR2599"/>
      <c r="AS2599"/>
      <c r="AT2599"/>
      <c r="AU2599"/>
      <c r="AV2599"/>
      <c r="AW2599"/>
      <c r="AX2599" t="inlineStr">
        <is>
          <t>Mortality</t>
        </is>
      </c>
      <c r="AY2599" t="inlineStr">
        <is>
          <t>Mortality</t>
        </is>
      </c>
      <c r="AZ2599" t="inlineStr">
        <is>
          <t>LC50</t>
        </is>
      </c>
      <c r="BA2599"/>
      <c r="BB2599" t="n">
        <v>4.0</v>
      </c>
      <c r="BC2599"/>
      <c r="BD2599"/>
      <c r="BE2599"/>
      <c r="BF2599"/>
      <c r="BG2599" t="inlineStr">
        <is>
          <t>Day(s)</t>
        </is>
      </c>
      <c r="BH2599" t="inlineStr">
        <is>
          <t>Pure</t>
        </is>
      </c>
      <c r="BI2599" t="inlineStr">
        <is>
          <t>DTXSID0022228</t>
        </is>
      </c>
      <c r="BJ2599" t="inlineStr">
        <is>
          <t>10.1002/etc.5620140920</t>
        </is>
      </c>
      <c r="BK2599"/>
      <c r="BL2599"/>
      <c r="BM2599"/>
      <c r="BN2599"/>
      <c r="BO2599"/>
      <c r="BP2599"/>
      <c r="BQ2599"/>
      <c r="BR2599"/>
      <c r="BS2599"/>
      <c r="BT2599" t="inlineStr">
        <is>
          <t>--</t>
        </is>
      </c>
      <c r="BU2599"/>
      <c r="BV2599"/>
      <c r="BW2599"/>
      <c r="BX2599"/>
      <c r="BY2599"/>
      <c r="BZ2599"/>
      <c r="CA2599"/>
      <c r="CB2599"/>
      <c r="CC2599"/>
      <c r="CD2599"/>
      <c r="CE2599"/>
      <c r="CF2599"/>
      <c r="CG2599"/>
      <c r="CH2599"/>
      <c r="CI2599"/>
      <c r="CJ2599"/>
      <c r="CK2599" t="inlineStr">
        <is>
          <t>Broderius,S.J., M.D. Kahl, and M.D. Hoglund</t>
        </is>
      </c>
      <c r="CL2599" t="n">
        <v>15031.0</v>
      </c>
      <c r="CM2599" t="inlineStr">
        <is>
          <t>Use of Joint Toxic Response to Define the Primary Mode of Toxic Action for Diverse Industrial Organic Chemicals</t>
        </is>
      </c>
      <c r="CN2599" t="inlineStr">
        <is>
          <t>Environ. Toxicol. Chem.14(9): 1591-1605</t>
        </is>
      </c>
      <c r="CO2599" t="n">
        <v>1995.0</v>
      </c>
      <c r="CP2599" t="inlineStr">
        <is>
          <t>Broderius,S.J., M.D. Kahl, and M.D. Hoglund (1995). Use of Joint Toxic Response to Define the Primary Mode of Toxic Action for Diverse Industrial Organic Chemicals. Environ. Toxicol. Chem., 14, (9), 1591-1605. doi:10.1002/etc.5620140920. ECOREF#:15031</t>
        </is>
      </c>
    </row>
    <row r="2600">
      <c r="A2600" t="n">
        <v>5465656.0</v>
      </c>
      <c r="B2600" t="inlineStr">
        <is>
          <t>1-(4-Chloro-3-nitrophenyl)ethanone</t>
        </is>
      </c>
      <c r="C2600"/>
      <c r="D2600" t="inlineStr">
        <is>
          <t>Measured</t>
        </is>
      </c>
      <c r="E2600" t="inlineStr">
        <is>
          <t>Not coded</t>
        </is>
      </c>
      <c r="F2600" t="inlineStr">
        <is>
          <t>&gt;</t>
        </is>
      </c>
      <c r="G2600" t="n">
        <v>99.0</v>
      </c>
      <c r="H2600"/>
      <c r="I2600"/>
      <c r="J2600"/>
      <c r="K2600"/>
      <c r="L2600" t="inlineStr">
        <is>
          <t>Pimephales promelas</t>
        </is>
      </c>
      <c r="M2600" t="inlineStr">
        <is>
          <t>Fathead Minnow</t>
        </is>
      </c>
      <c r="N2600"/>
      <c r="O2600"/>
      <c r="P2600" t="n">
        <v>33.0</v>
      </c>
      <c r="Q2600"/>
      <c r="R2600"/>
      <c r="S2600"/>
      <c r="T2600"/>
      <c r="U2600" t="inlineStr">
        <is>
          <t>Day(s)</t>
        </is>
      </c>
      <c r="V2600" t="inlineStr">
        <is>
          <t>Flow-through</t>
        </is>
      </c>
      <c r="W2600" t="inlineStr">
        <is>
          <t>Fresh water</t>
        </is>
      </c>
      <c r="X2600" t="inlineStr">
        <is>
          <t>Lab</t>
        </is>
      </c>
      <c r="Y2600"/>
      <c r="Z2600" t="inlineStr">
        <is>
          <t>Active ingredient</t>
        </is>
      </c>
      <c r="AA2600"/>
      <c r="AB2600" t="n">
        <v>5.5</v>
      </c>
      <c r="AC2600"/>
      <c r="AD2600" t="n">
        <v>5.4</v>
      </c>
      <c r="AE2600"/>
      <c r="AF2600" t="n">
        <v>5.6</v>
      </c>
      <c r="AG2600" t="inlineStr">
        <is>
          <t>AI mg/L</t>
        </is>
      </c>
      <c r="AH2600"/>
      <c r="AI2600"/>
      <c r="AJ2600"/>
      <c r="AK2600"/>
      <c r="AL2600"/>
      <c r="AM2600"/>
      <c r="AN2600"/>
      <c r="AO2600"/>
      <c r="AP2600"/>
      <c r="AQ2600"/>
      <c r="AR2600"/>
      <c r="AS2600"/>
      <c r="AT2600"/>
      <c r="AU2600"/>
      <c r="AV2600"/>
      <c r="AW2600"/>
      <c r="AX2600" t="inlineStr">
        <is>
          <t>Mortality</t>
        </is>
      </c>
      <c r="AY2600" t="inlineStr">
        <is>
          <t>Mortality</t>
        </is>
      </c>
      <c r="AZ2600" t="inlineStr">
        <is>
          <t>LC50</t>
        </is>
      </c>
      <c r="BA2600"/>
      <c r="BB2600" t="n">
        <v>4.0</v>
      </c>
      <c r="BC2600"/>
      <c r="BD2600"/>
      <c r="BE2600"/>
      <c r="BF2600"/>
      <c r="BG2600" t="inlineStr">
        <is>
          <t>Day(s)</t>
        </is>
      </c>
      <c r="BH2600" t="inlineStr">
        <is>
          <t>Pure</t>
        </is>
      </c>
      <c r="BI2600" t="inlineStr">
        <is>
          <t>DTXSID0022228</t>
        </is>
      </c>
      <c r="BJ2600"/>
      <c r="BK2600"/>
      <c r="BL2600"/>
      <c r="BM2600"/>
      <c r="BN2600"/>
      <c r="BO2600"/>
      <c r="BP2600"/>
      <c r="BQ2600"/>
      <c r="BR2600"/>
      <c r="BS2600"/>
      <c r="BT2600" t="inlineStr">
        <is>
          <t>--</t>
        </is>
      </c>
      <c r="BU2600"/>
      <c r="BV2600"/>
      <c r="BW2600"/>
      <c r="BX2600"/>
      <c r="BY2600"/>
      <c r="BZ2600"/>
      <c r="CA2600"/>
      <c r="CB2600"/>
      <c r="CC2600"/>
      <c r="CD2600"/>
      <c r="CE2600"/>
      <c r="CF2600"/>
      <c r="CG2600"/>
      <c r="CH2600"/>
      <c r="CI2600" t="inlineStr">
        <is>
          <t xml:space="preserve"> High concentration: No schooling, no response to tap, at  NR surface, later on bottom of tank, but very short time where there waNAa loss of equilibrium before death. </t>
        </is>
      </c>
      <c r="CJ2600" t="inlineStr">
        <is>
          <t xml:space="preserve">   High concentration: No schooling, no response to tap, at  NR surface, later on bottom of tank, but very short time where there waNAa loss of equilibrium before death. </t>
        </is>
      </c>
      <c r="CK2600" t="inlineStr">
        <is>
          <t>Brooke,L.T., D.J. Call, D.L. Geiger, and C.E. Northcott</t>
        </is>
      </c>
      <c r="CL2600" t="n">
        <v>12448.0</v>
      </c>
      <c r="CM2600" t="inlineStr">
        <is>
          <t>Acute Toxicities of Organic Chemicals to Fathead Minnows (Pimephales promelas), Vol. 1</t>
        </is>
      </c>
      <c r="CN2600" t="inlineStr">
        <is>
          <t>Center for Lake Superior Environmental Studies, University of Wisconsin-Superior, Superior, WI:414 p.</t>
        </is>
      </c>
      <c r="CO2600" t="n">
        <v>1984.0</v>
      </c>
      <c r="CP2600" t="inlineStr">
        <is>
          <t>Brooke,L.T., D.J. Call, D.L. Geiger, and C.E. Northcott (1984). Acute Toxicities of Organic Chemicals to Fathead Minnows (Pimephales promelas), Vol. 1. Center for Lake Superior Environmental Studies, University of Wisconsin-Superior, Superior, WI, 414 p. ECOREF#:12448</t>
        </is>
      </c>
    </row>
    <row r="2601">
      <c r="A2601" t="n">
        <v>5471089.0</v>
      </c>
      <c r="B2601" t="inlineStr">
        <is>
          <t>Benzeneethanamine, Sulfate (2:1)</t>
        </is>
      </c>
      <c r="C2601"/>
      <c r="D2601" t="inlineStr">
        <is>
          <t>Unmeasured</t>
        </is>
      </c>
      <c r="E2601" t="inlineStr">
        <is>
          <t>Standard Methods for the Examination of Water and Wastewater</t>
        </is>
      </c>
      <c r="F2601"/>
      <c r="G2601"/>
      <c r="H2601"/>
      <c r="I2601"/>
      <c r="J2601"/>
      <c r="K2601"/>
      <c r="L2601" t="inlineStr">
        <is>
          <t>Pimephales promelas</t>
        </is>
      </c>
      <c r="M2601" t="inlineStr">
        <is>
          <t>Fathead Minnow</t>
        </is>
      </c>
      <c r="N2601"/>
      <c r="O2601"/>
      <c r="P2601"/>
      <c r="Q2601"/>
      <c r="R2601"/>
      <c r="S2601"/>
      <c r="T2601"/>
      <c r="U2601"/>
      <c r="V2601" t="inlineStr">
        <is>
          <t>Static</t>
        </is>
      </c>
      <c r="W2601" t="inlineStr">
        <is>
          <t>Fresh water</t>
        </is>
      </c>
      <c r="X2601" t="inlineStr">
        <is>
          <t>Lab</t>
        </is>
      </c>
      <c r="Y2601" t="n">
        <v>4.0</v>
      </c>
      <c r="Z2601" t="inlineStr">
        <is>
          <t>Formulation</t>
        </is>
      </c>
      <c r="AA2601" t="inlineStr">
        <is>
          <t>&gt;</t>
        </is>
      </c>
      <c r="AB2601" t="n">
        <v>100.0</v>
      </c>
      <c r="AC2601"/>
      <c r="AD2601"/>
      <c r="AE2601"/>
      <c r="AF2601"/>
      <c r="AG2601" t="inlineStr">
        <is>
          <t>AI mg/L</t>
        </is>
      </c>
      <c r="AH2601"/>
      <c r="AI2601"/>
      <c r="AJ2601"/>
      <c r="AK2601"/>
      <c r="AL2601"/>
      <c r="AM2601"/>
      <c r="AN2601"/>
      <c r="AO2601"/>
      <c r="AP2601"/>
      <c r="AQ2601"/>
      <c r="AR2601"/>
      <c r="AS2601"/>
      <c r="AT2601"/>
      <c r="AU2601"/>
      <c r="AV2601"/>
      <c r="AW2601"/>
      <c r="AX2601" t="inlineStr">
        <is>
          <t>Mortality</t>
        </is>
      </c>
      <c r="AY2601" t="inlineStr">
        <is>
          <t>Mortality</t>
        </is>
      </c>
      <c r="AZ2601" t="inlineStr">
        <is>
          <t>LC50</t>
        </is>
      </c>
      <c r="BA2601"/>
      <c r="BB2601" t="n">
        <v>4.0</v>
      </c>
      <c r="BC2601"/>
      <c r="BD2601"/>
      <c r="BE2601"/>
      <c r="BF2601"/>
      <c r="BG2601" t="inlineStr">
        <is>
          <t>Day(s)</t>
        </is>
      </c>
      <c r="BH2601"/>
      <c r="BI2601" t="inlineStr">
        <is>
          <t>DTXSID6063931</t>
        </is>
      </c>
      <c r="BJ2601"/>
      <c r="BK2601"/>
      <c r="BL2601" t="inlineStr">
        <is>
          <t>Acute</t>
        </is>
      </c>
      <c r="BM2601"/>
      <c r="BN2601"/>
      <c r="BO2601"/>
      <c r="BP2601"/>
      <c r="BQ2601"/>
      <c r="BR2601"/>
      <c r="BS2601"/>
      <c r="BT2601" t="inlineStr">
        <is>
          <t>--</t>
        </is>
      </c>
      <c r="BU2601"/>
      <c r="BV2601"/>
      <c r="BW2601"/>
      <c r="BX2601"/>
      <c r="BY2601"/>
      <c r="BZ2601"/>
      <c r="CA2601"/>
      <c r="CB2601"/>
      <c r="CC2601"/>
      <c r="CD2601"/>
      <c r="CE2601"/>
      <c r="CF2601"/>
      <c r="CG2601"/>
      <c r="CH2601"/>
      <c r="CI2601"/>
      <c r="CJ2601" t="inlineStr">
        <is>
          <t xml:space="preserve">SOURCE/MUSKIE HATCHERY, ASBURY, NEW JERSEY//   </t>
        </is>
      </c>
      <c r="CK2601" t="inlineStr">
        <is>
          <t>National Association of Photographic Manufacturers</t>
        </is>
      </c>
      <c r="CL2601" t="n">
        <v>167113.0</v>
      </c>
      <c r="CM2601" t="inlineStr">
        <is>
          <t>Environmental Effect of Photoprocessing Chemicals Vol I and II (557)</t>
        </is>
      </c>
      <c r="CN2601" t="inlineStr">
        <is>
          <t>EPA/OTS Doc. #40-8469216:536 p.</t>
        </is>
      </c>
      <c r="CO2601" t="n">
        <v>1974.0</v>
      </c>
      <c r="CP2601" t="inlineStr">
        <is>
          <t>National Association of Photographic Manufacturers (1974). Environmental Effect of Photoprocessing Chemicals Vol I and II (557). EPA/OTS Doc. #40-8469216, 536 p. ECOREF#:167113</t>
        </is>
      </c>
    </row>
    <row r="2602">
      <c r="A2602" t="n">
        <v>5538943.0</v>
      </c>
      <c r="B2602" t="inlineStr">
        <is>
          <t>N,N-Dimethyl-N-octyloctan-1-aminium chloride</t>
        </is>
      </c>
      <c r="C2602"/>
      <c r="D2602" t="inlineStr">
        <is>
          <t>Not coded</t>
        </is>
      </c>
      <c r="E2602" t="inlineStr">
        <is>
          <t>United States Environmental Protection Agency</t>
        </is>
      </c>
      <c r="F2602"/>
      <c r="G2602" t="n">
        <v>50.0</v>
      </c>
      <c r="H2602"/>
      <c r="I2602"/>
      <c r="J2602"/>
      <c r="K2602"/>
      <c r="L2602" t="inlineStr">
        <is>
          <t>Pimephales promelas</t>
        </is>
      </c>
      <c r="M2602" t="inlineStr">
        <is>
          <t>Fathead Minnow</t>
        </is>
      </c>
      <c r="N2602"/>
      <c r="O2602"/>
      <c r="P2602"/>
      <c r="Q2602"/>
      <c r="R2602"/>
      <c r="S2602"/>
      <c r="T2602"/>
      <c r="U2602"/>
      <c r="V2602" t="inlineStr">
        <is>
          <t>Static</t>
        </is>
      </c>
      <c r="W2602" t="inlineStr">
        <is>
          <t>Fresh water</t>
        </is>
      </c>
      <c r="X2602" t="inlineStr">
        <is>
          <t>Lab</t>
        </is>
      </c>
      <c r="Y2602"/>
      <c r="Z2602"/>
      <c r="AA2602"/>
      <c r="AB2602" t="n">
        <v>5.2</v>
      </c>
      <c r="AC2602"/>
      <c r="AD2602"/>
      <c r="AE2602"/>
      <c r="AF2602"/>
      <c r="AG2602" t="inlineStr">
        <is>
          <t>AI mg/L</t>
        </is>
      </c>
      <c r="AH2602"/>
      <c r="AI2602"/>
      <c r="AJ2602"/>
      <c r="AK2602"/>
      <c r="AL2602"/>
      <c r="AM2602"/>
      <c r="AN2602"/>
      <c r="AO2602"/>
      <c r="AP2602"/>
      <c r="AQ2602"/>
      <c r="AR2602"/>
      <c r="AS2602"/>
      <c r="AT2602"/>
      <c r="AU2602"/>
      <c r="AV2602"/>
      <c r="AW2602"/>
      <c r="AX2602" t="inlineStr">
        <is>
          <t>Mortality</t>
        </is>
      </c>
      <c r="AY2602" t="inlineStr">
        <is>
          <t>Mortality</t>
        </is>
      </c>
      <c r="AZ2602" t="inlineStr">
        <is>
          <t>LC50</t>
        </is>
      </c>
      <c r="BA2602"/>
      <c r="BB2602" t="n">
        <v>4.0</v>
      </c>
      <c r="BC2602"/>
      <c r="BD2602"/>
      <c r="BE2602"/>
      <c r="BF2602"/>
      <c r="BG2602" t="inlineStr">
        <is>
          <t>Day(s)</t>
        </is>
      </c>
      <c r="BH2602"/>
      <c r="BI2602" t="inlineStr">
        <is>
          <t>DTXSID6035491</t>
        </is>
      </c>
      <c r="BJ2602"/>
      <c r="BK2602"/>
      <c r="BL2602" t="inlineStr">
        <is>
          <t>Acute</t>
        </is>
      </c>
      <c r="BM2602"/>
      <c r="BN2602"/>
      <c r="BO2602"/>
      <c r="BP2602"/>
      <c r="BQ2602"/>
      <c r="BR2602"/>
      <c r="BS2602"/>
      <c r="BT2602" t="inlineStr">
        <is>
          <t>--</t>
        </is>
      </c>
      <c r="BU2602"/>
      <c r="BV2602"/>
      <c r="BW2602"/>
      <c r="BX2602"/>
      <c r="BY2602"/>
      <c r="BZ2602"/>
      <c r="CA2602"/>
      <c r="CB2602"/>
      <c r="CC2602"/>
      <c r="CD2602"/>
      <c r="CE2602"/>
      <c r="CF2602"/>
      <c r="CG2602"/>
      <c r="CH2602"/>
      <c r="CI2602"/>
      <c r="CJ2602" t="inlineStr">
        <is>
          <t xml:space="preserve">CONTR/STD METHODS USED//   </t>
        </is>
      </c>
      <c r="CK2602" t="inlineStr">
        <is>
          <t>U.S. Environmental Protection Agency</t>
        </is>
      </c>
      <c r="CL2602" t="n">
        <v>344.0</v>
      </c>
      <c r="CM2602" t="inlineStr">
        <is>
          <t>Pesticide Ecotoxicity Database (Formerly: Environmental Effects Database (EEDB))</t>
        </is>
      </c>
      <c r="CN2602" t="inlineStr">
        <is>
          <t>Environmental Fate and Effects Division, U.S.EPA, Washington, D.C.:</t>
        </is>
      </c>
      <c r="CO2602" t="n">
        <v>1992.0</v>
      </c>
      <c r="CP2602" t="inlineStr">
        <is>
          <t>U.S. Environmental Protection Agency (1992). Pesticide Ecotoxicity Database (Formerly: Environmental Effects Database (EEDB)). Environmental Fate and Effects Division, U.S.EPA, Washington, D.C., ECOREF#:344</t>
        </is>
      </c>
    </row>
    <row r="2603">
      <c r="A2603" t="n">
        <v>5598130.0</v>
      </c>
      <c r="B2603" t="inlineStr">
        <is>
          <t>O,O-Dimethyl O-(3,5,6-trichloro-2-pyridinyl) ester phosphorothioic acid</t>
        </is>
      </c>
      <c r="C2603"/>
      <c r="D2603" t="inlineStr">
        <is>
          <t>Not reported</t>
        </is>
      </c>
      <c r="E2603" t="inlineStr">
        <is>
          <t>Not coded</t>
        </is>
      </c>
      <c r="F2603"/>
      <c r="G2603" t="n">
        <v>98.0</v>
      </c>
      <c r="H2603"/>
      <c r="I2603"/>
      <c r="J2603"/>
      <c r="K2603"/>
      <c r="L2603" t="inlineStr">
        <is>
          <t>Pimephales promelas</t>
        </is>
      </c>
      <c r="M2603" t="inlineStr">
        <is>
          <t>Fathead Minnow</t>
        </is>
      </c>
      <c r="N2603"/>
      <c r="O2603"/>
      <c r="P2603"/>
      <c r="Q2603"/>
      <c r="R2603"/>
      <c r="S2603"/>
      <c r="T2603"/>
      <c r="U2603"/>
      <c r="V2603" t="inlineStr">
        <is>
          <t>Static</t>
        </is>
      </c>
      <c r="W2603" t="inlineStr">
        <is>
          <t>Fresh water</t>
        </is>
      </c>
      <c r="X2603" t="inlineStr">
        <is>
          <t>Lab</t>
        </is>
      </c>
      <c r="Y2603"/>
      <c r="Z2603" t="inlineStr">
        <is>
          <t>Active ingredient</t>
        </is>
      </c>
      <c r="AA2603"/>
      <c r="AB2603" t="n">
        <v>0.678</v>
      </c>
      <c r="AC2603"/>
      <c r="AD2603" t="n">
        <v>0.542</v>
      </c>
      <c r="AE2603"/>
      <c r="AF2603" t="n">
        <v>0.846</v>
      </c>
      <c r="AG2603" t="inlineStr">
        <is>
          <t>AI mg/L</t>
        </is>
      </c>
      <c r="AH2603"/>
      <c r="AI2603"/>
      <c r="AJ2603"/>
      <c r="AK2603"/>
      <c r="AL2603"/>
      <c r="AM2603"/>
      <c r="AN2603"/>
      <c r="AO2603"/>
      <c r="AP2603"/>
      <c r="AQ2603"/>
      <c r="AR2603"/>
      <c r="AS2603"/>
      <c r="AT2603"/>
      <c r="AU2603"/>
      <c r="AV2603"/>
      <c r="AW2603"/>
      <c r="AX2603" t="inlineStr">
        <is>
          <t>Mortality</t>
        </is>
      </c>
      <c r="AY2603" t="inlineStr">
        <is>
          <t>Mortality</t>
        </is>
      </c>
      <c r="AZ2603" t="inlineStr">
        <is>
          <t>LC50</t>
        </is>
      </c>
      <c r="BA2603"/>
      <c r="BB2603" t="n">
        <v>4.0</v>
      </c>
      <c r="BC2603"/>
      <c r="BD2603"/>
      <c r="BE2603"/>
      <c r="BF2603"/>
      <c r="BG2603" t="inlineStr">
        <is>
          <t>Day(s)</t>
        </is>
      </c>
      <c r="BH2603" t="inlineStr">
        <is>
          <t>Pure</t>
        </is>
      </c>
      <c r="BI2603" t="inlineStr">
        <is>
          <t>DTXSID6032352</t>
        </is>
      </c>
      <c r="BJ2603"/>
      <c r="BK2603"/>
      <c r="BL2603"/>
      <c r="BM2603"/>
      <c r="BN2603"/>
      <c r="BO2603"/>
      <c r="BP2603"/>
      <c r="BQ2603"/>
      <c r="BR2603"/>
      <c r="BS2603"/>
      <c r="BT2603" t="inlineStr">
        <is>
          <t>--</t>
        </is>
      </c>
      <c r="BU2603"/>
      <c r="BV2603"/>
      <c r="BW2603"/>
      <c r="BX2603"/>
      <c r="BY2603"/>
      <c r="BZ2603"/>
      <c r="CA2603"/>
      <c r="CB2603"/>
      <c r="CC2603"/>
      <c r="CD2603"/>
      <c r="CE2603"/>
      <c r="CF2603"/>
      <c r="CG2603"/>
      <c r="CH2603"/>
      <c r="CI2603"/>
      <c r="CJ2603"/>
      <c r="CK2603" t="inlineStr">
        <is>
          <t>Mayer,F.L.,Jr., and M.R. Ellersieck</t>
        </is>
      </c>
      <c r="CL2603" t="n">
        <v>6797.0</v>
      </c>
      <c r="CM2603" t="inlineStr">
        <is>
          <t>Manual of Acute Toxicity: Interpretation and Data Base for 410 Chemicals and 66 Species of Freshwater Animals</t>
        </is>
      </c>
      <c r="CN2603" t="inlineStr">
        <is>
          <t>USDI Fish and Wildlife Service, Publication No.160, Washington, DC:505 p.</t>
        </is>
      </c>
      <c r="CO2603" t="n">
        <v>1986.0</v>
      </c>
      <c r="CP2603" t="inlineStr">
        <is>
          <t>Mayer,F.L.,Jr., and M.R. Ellersieck (1986). Manual of Acute Toxicity: Interpretation and Data Base for 410 Chemicals and 66 Species of Freshwater Animals. USDI Fish and Wildlife Service, Publication No.160, Washington, DC, 505 p. ECOREF#:6797</t>
        </is>
      </c>
    </row>
    <row r="2604">
      <c r="A2604" t="n">
        <v>5598527.0</v>
      </c>
      <c r="B2604" t="inlineStr">
        <is>
          <t>Dimethyl-3,5,6-trichloro-2-pyridyl ester phosphoric acid</t>
        </is>
      </c>
      <c r="C2604"/>
      <c r="D2604" t="inlineStr">
        <is>
          <t>Not reported</t>
        </is>
      </c>
      <c r="E2604" t="inlineStr">
        <is>
          <t>Not coded</t>
        </is>
      </c>
      <c r="F2604"/>
      <c r="G2604" t="n">
        <v>99.0</v>
      </c>
      <c r="H2604"/>
      <c r="I2604"/>
      <c r="J2604"/>
      <c r="K2604"/>
      <c r="L2604" t="inlineStr">
        <is>
          <t>Pimephales promelas</t>
        </is>
      </c>
      <c r="M2604" t="inlineStr">
        <is>
          <t>Fathead Minnow</t>
        </is>
      </c>
      <c r="N2604"/>
      <c r="O2604"/>
      <c r="P2604"/>
      <c r="Q2604"/>
      <c r="R2604"/>
      <c r="S2604"/>
      <c r="T2604"/>
      <c r="U2604"/>
      <c r="V2604" t="inlineStr">
        <is>
          <t>Static</t>
        </is>
      </c>
      <c r="W2604" t="inlineStr">
        <is>
          <t>Fresh water</t>
        </is>
      </c>
      <c r="X2604" t="inlineStr">
        <is>
          <t>Lab</t>
        </is>
      </c>
      <c r="Y2604"/>
      <c r="Z2604" t="inlineStr">
        <is>
          <t>Active ingredient</t>
        </is>
      </c>
      <c r="AA2604"/>
      <c r="AB2604" t="n">
        <v>0.0021</v>
      </c>
      <c r="AC2604"/>
      <c r="AD2604" t="n">
        <v>0.0014</v>
      </c>
      <c r="AE2604"/>
      <c r="AF2604" t="n">
        <v>0.0031</v>
      </c>
      <c r="AG2604" t="inlineStr">
        <is>
          <t>AI mg/L</t>
        </is>
      </c>
      <c r="AH2604"/>
      <c r="AI2604"/>
      <c r="AJ2604"/>
      <c r="AK2604"/>
      <c r="AL2604"/>
      <c r="AM2604"/>
      <c r="AN2604"/>
      <c r="AO2604"/>
      <c r="AP2604"/>
      <c r="AQ2604"/>
      <c r="AR2604"/>
      <c r="AS2604"/>
      <c r="AT2604"/>
      <c r="AU2604"/>
      <c r="AV2604"/>
      <c r="AW2604"/>
      <c r="AX2604" t="inlineStr">
        <is>
          <t>Mortality</t>
        </is>
      </c>
      <c r="AY2604" t="inlineStr">
        <is>
          <t>Mortality</t>
        </is>
      </c>
      <c r="AZ2604" t="inlineStr">
        <is>
          <t>LC50</t>
        </is>
      </c>
      <c r="BA2604"/>
      <c r="BB2604" t="n">
        <v>4.0</v>
      </c>
      <c r="BC2604"/>
      <c r="BD2604"/>
      <c r="BE2604"/>
      <c r="BF2604"/>
      <c r="BG2604" t="inlineStr">
        <is>
          <t>Day(s)</t>
        </is>
      </c>
      <c r="BH2604" t="inlineStr">
        <is>
          <t>Pure</t>
        </is>
      </c>
      <c r="BI2604" t="inlineStr">
        <is>
          <t>DTXSID6037512</t>
        </is>
      </c>
      <c r="BJ2604"/>
      <c r="BK2604"/>
      <c r="BL2604"/>
      <c r="BM2604"/>
      <c r="BN2604"/>
      <c r="BO2604"/>
      <c r="BP2604"/>
      <c r="BQ2604"/>
      <c r="BR2604"/>
      <c r="BS2604"/>
      <c r="BT2604" t="inlineStr">
        <is>
          <t>--</t>
        </is>
      </c>
      <c r="BU2604"/>
      <c r="BV2604"/>
      <c r="BW2604"/>
      <c r="BX2604"/>
      <c r="BY2604"/>
      <c r="BZ2604"/>
      <c r="CA2604"/>
      <c r="CB2604"/>
      <c r="CC2604"/>
      <c r="CD2604"/>
      <c r="CE2604"/>
      <c r="CF2604"/>
      <c r="CG2604"/>
      <c r="CH2604"/>
      <c r="CI2604"/>
      <c r="CJ2604"/>
      <c r="CK2604" t="inlineStr">
        <is>
          <t>Mayer,F.L.,Jr., and M.R. Ellersieck</t>
        </is>
      </c>
      <c r="CL2604" t="n">
        <v>6797.0</v>
      </c>
      <c r="CM2604" t="inlineStr">
        <is>
          <t>Manual of Acute Toxicity: Interpretation and Data Base for 410 Chemicals and 66 Species of Freshwater Animals</t>
        </is>
      </c>
      <c r="CN2604" t="inlineStr">
        <is>
          <t>USDI Fish and Wildlife Service, Publication No.160, Washington, DC:505 p.</t>
        </is>
      </c>
      <c r="CO2604" t="n">
        <v>1986.0</v>
      </c>
      <c r="CP2604" t="inlineStr">
        <is>
          <t>Mayer,F.L.,Jr., and M.R. Ellersieck (1986). Manual of Acute Toxicity: Interpretation and Data Base for 410 Chemicals and 66 Species of Freshwater Animals. USDI Fish and Wildlife Service, Publication No.160, Washington, DC, 505 p. ECOREF#:6797</t>
        </is>
      </c>
    </row>
    <row r="2605">
      <c r="A2605" t="n">
        <v>5600215.0</v>
      </c>
      <c r="B2605" t="inlineStr">
        <is>
          <t>2-Amino-4-chloro-6-methylpyrimidine</t>
        </is>
      </c>
      <c r="C2605"/>
      <c r="D2605" t="inlineStr">
        <is>
          <t>Measured</t>
        </is>
      </c>
      <c r="E2605" t="inlineStr">
        <is>
          <t>Not reported</t>
        </is>
      </c>
      <c r="F2605"/>
      <c r="G2605" t="n">
        <v>98.0</v>
      </c>
      <c r="H2605"/>
      <c r="I2605"/>
      <c r="J2605"/>
      <c r="K2605"/>
      <c r="L2605" t="inlineStr">
        <is>
          <t>Pimephales promelas</t>
        </is>
      </c>
      <c r="M2605" t="inlineStr">
        <is>
          <t>Fathead Minnow</t>
        </is>
      </c>
      <c r="N2605"/>
      <c r="O2605"/>
      <c r="P2605" t="n">
        <v>31.0</v>
      </c>
      <c r="Q2605"/>
      <c r="R2605"/>
      <c r="S2605"/>
      <c r="T2605"/>
      <c r="U2605" t="inlineStr">
        <is>
          <t>Day(s)</t>
        </is>
      </c>
      <c r="V2605" t="inlineStr">
        <is>
          <t>Flow-through</t>
        </is>
      </c>
      <c r="W2605" t="inlineStr">
        <is>
          <t>Fresh water</t>
        </is>
      </c>
      <c r="X2605" t="inlineStr">
        <is>
          <t>Lab</t>
        </is>
      </c>
      <c r="Y2605"/>
      <c r="Z2605" t="inlineStr">
        <is>
          <t>Active ingredient</t>
        </is>
      </c>
      <c r="AA2605"/>
      <c r="AB2605" t="n">
        <v>147.0</v>
      </c>
      <c r="AC2605"/>
      <c r="AD2605" t="n">
        <v>139.0</v>
      </c>
      <c r="AE2605"/>
      <c r="AF2605" t="n">
        <v>155.0</v>
      </c>
      <c r="AG2605" t="inlineStr">
        <is>
          <t>AI mg/L</t>
        </is>
      </c>
      <c r="AH2605"/>
      <c r="AI2605"/>
      <c r="AJ2605"/>
      <c r="AK2605"/>
      <c r="AL2605"/>
      <c r="AM2605"/>
      <c r="AN2605"/>
      <c r="AO2605"/>
      <c r="AP2605"/>
      <c r="AQ2605"/>
      <c r="AR2605"/>
      <c r="AS2605"/>
      <c r="AT2605"/>
      <c r="AU2605"/>
      <c r="AV2605"/>
      <c r="AW2605"/>
      <c r="AX2605" t="inlineStr">
        <is>
          <t>Mortality</t>
        </is>
      </c>
      <c r="AY2605" t="inlineStr">
        <is>
          <t>Mortality</t>
        </is>
      </c>
      <c r="AZ2605" t="inlineStr">
        <is>
          <t>LC50</t>
        </is>
      </c>
      <c r="BA2605"/>
      <c r="BB2605" t="n">
        <v>4.0</v>
      </c>
      <c r="BC2605"/>
      <c r="BD2605"/>
      <c r="BE2605"/>
      <c r="BF2605"/>
      <c r="BG2605" t="inlineStr">
        <is>
          <t>Day(s)</t>
        </is>
      </c>
      <c r="BH2605"/>
      <c r="BI2605" t="inlineStr">
        <is>
          <t>DTXSID5022229</t>
        </is>
      </c>
      <c r="BJ2605"/>
      <c r="BK2605"/>
      <c r="BL2605" t="inlineStr">
        <is>
          <t>Acute</t>
        </is>
      </c>
      <c r="BM2605"/>
      <c r="BN2605"/>
      <c r="BO2605"/>
      <c r="BP2605"/>
      <c r="BQ2605"/>
      <c r="BR2605"/>
      <c r="BS2605"/>
      <c r="BT2605" t="inlineStr">
        <is>
          <t>--</t>
        </is>
      </c>
      <c r="BU2605"/>
      <c r="BV2605"/>
      <c r="BW2605"/>
      <c r="BX2605"/>
      <c r="BY2605"/>
      <c r="BZ2605"/>
      <c r="CA2605"/>
      <c r="CB2605"/>
      <c r="CC2605"/>
      <c r="CD2605"/>
      <c r="CE2605"/>
      <c r="CF2605"/>
      <c r="CG2605"/>
      <c r="CH2605"/>
      <c r="CI2605"/>
      <c r="CJ2605" t="inlineStr">
        <is>
          <t xml:space="preserve">SOURCE/FROM US EPA ENVIRONMENTAL RESEARCH LABORATORY-DULUTH AND THE UNIVERSITY OF WISCONSIN-SUPERIOR CAMPUS//MEDIA/LAKE SUPERIOR WATER OR DECHLORINATED WATER//   </t>
        </is>
      </c>
      <c r="CK2605" t="inlineStr">
        <is>
          <t>Geiger,D.L., S.H. Poirier, L.T. Brooke, and D.J. Call</t>
        </is>
      </c>
      <c r="CL2605" t="n">
        <v>12858.0</v>
      </c>
      <c r="CM2605" t="inlineStr">
        <is>
          <t>Acute Toxicities of Organic Chemicals to Fathead Minnows (Pimephales promelas) Volume III</t>
        </is>
      </c>
      <c r="CN2605" t="inlineStr">
        <is>
          <t>Center for Lake Superior Environmental Studies, University of Wisconsin, Superior, WI:328 p.</t>
        </is>
      </c>
      <c r="CO2605" t="n">
        <v>1986.0</v>
      </c>
      <c r="CP2605" t="inlineStr">
        <is>
          <t>Geiger,D.L., S.H. Poirier, L.T. Brooke, and D.J. Call (1986). Acute Toxicities of Organic Chemicals to Fathead Minnows (Pimephales promelas) Volume III. Center for Lake Superior Environmental Studies, University of Wisconsin, Superior, WI, 328 p. ECOREF#:12858</t>
        </is>
      </c>
    </row>
    <row r="2606">
      <c r="A2606" t="n">
        <v>5600215.0</v>
      </c>
      <c r="B2606" t="inlineStr">
        <is>
          <t>2-Amino-4-chloro-6-methylpyrimidine</t>
        </is>
      </c>
      <c r="C2606"/>
      <c r="D2606" t="inlineStr">
        <is>
          <t>Measured</t>
        </is>
      </c>
      <c r="E2606" t="inlineStr">
        <is>
          <t>Not reported</t>
        </is>
      </c>
      <c r="F2606"/>
      <c r="G2606" t="n">
        <v>98.0</v>
      </c>
      <c r="H2606"/>
      <c r="I2606"/>
      <c r="J2606"/>
      <c r="K2606"/>
      <c r="L2606" t="inlineStr">
        <is>
          <t>Pimephales promelas</t>
        </is>
      </c>
      <c r="M2606" t="inlineStr">
        <is>
          <t>Fathead Minnow</t>
        </is>
      </c>
      <c r="N2606"/>
      <c r="O2606"/>
      <c r="P2606" t="n">
        <v>29.0</v>
      </c>
      <c r="Q2606"/>
      <c r="R2606"/>
      <c r="S2606"/>
      <c r="T2606"/>
      <c r="U2606" t="inlineStr">
        <is>
          <t>Day(s)</t>
        </is>
      </c>
      <c r="V2606" t="inlineStr">
        <is>
          <t>Flow-through</t>
        </is>
      </c>
      <c r="W2606" t="inlineStr">
        <is>
          <t>Fresh water</t>
        </is>
      </c>
      <c r="X2606" t="inlineStr">
        <is>
          <t>Lab</t>
        </is>
      </c>
      <c r="Y2606"/>
      <c r="Z2606" t="inlineStr">
        <is>
          <t>Active ingredient</t>
        </is>
      </c>
      <c r="AA2606"/>
      <c r="AB2606" t="n">
        <v>136.0</v>
      </c>
      <c r="AC2606"/>
      <c r="AD2606" t="n">
        <v>127.0</v>
      </c>
      <c r="AE2606"/>
      <c r="AF2606" t="n">
        <v>146.0</v>
      </c>
      <c r="AG2606" t="inlineStr">
        <is>
          <t>AI mg/L</t>
        </is>
      </c>
      <c r="AH2606"/>
      <c r="AI2606"/>
      <c r="AJ2606"/>
      <c r="AK2606"/>
      <c r="AL2606"/>
      <c r="AM2606"/>
      <c r="AN2606"/>
      <c r="AO2606"/>
      <c r="AP2606"/>
      <c r="AQ2606"/>
      <c r="AR2606"/>
      <c r="AS2606"/>
      <c r="AT2606"/>
      <c r="AU2606"/>
      <c r="AV2606"/>
      <c r="AW2606"/>
      <c r="AX2606" t="inlineStr">
        <is>
          <t>Mortality</t>
        </is>
      </c>
      <c r="AY2606" t="inlineStr">
        <is>
          <t>Mortality</t>
        </is>
      </c>
      <c r="AZ2606" t="inlineStr">
        <is>
          <t>LC50</t>
        </is>
      </c>
      <c r="BA2606"/>
      <c r="BB2606" t="n">
        <v>4.0</v>
      </c>
      <c r="BC2606"/>
      <c r="BD2606"/>
      <c r="BE2606"/>
      <c r="BF2606"/>
      <c r="BG2606" t="inlineStr">
        <is>
          <t>Day(s)</t>
        </is>
      </c>
      <c r="BH2606"/>
      <c r="BI2606" t="inlineStr">
        <is>
          <t>DTXSID5022229</t>
        </is>
      </c>
      <c r="BJ2606"/>
      <c r="BK2606"/>
      <c r="BL2606" t="inlineStr">
        <is>
          <t>Acute</t>
        </is>
      </c>
      <c r="BM2606"/>
      <c r="BN2606"/>
      <c r="BO2606"/>
      <c r="BP2606"/>
      <c r="BQ2606"/>
      <c r="BR2606"/>
      <c r="BS2606"/>
      <c r="BT2606" t="inlineStr">
        <is>
          <t>--</t>
        </is>
      </c>
      <c r="BU2606"/>
      <c r="BV2606"/>
      <c r="BW2606"/>
      <c r="BX2606"/>
      <c r="BY2606"/>
      <c r="BZ2606"/>
      <c r="CA2606"/>
      <c r="CB2606"/>
      <c r="CC2606"/>
      <c r="CD2606"/>
      <c r="CE2606"/>
      <c r="CF2606"/>
      <c r="CG2606"/>
      <c r="CH2606"/>
      <c r="CI2606"/>
      <c r="CJ2606" t="inlineStr">
        <is>
          <t xml:space="preserve">SOURCE/FROM US EPA ENVIRONMENTAL RESEARCH LABORATORY-DULUTH AND THE UNIVERSITY OF WISCONSIN-SUPERIOR CAMPUS//MEDIA/LAKE SUPERIOR WATER OR DECHLORINATED WATER//   </t>
        </is>
      </c>
      <c r="CK2606" t="inlineStr">
        <is>
          <t>Geiger,D.L., S.H. Poirier, L.T. Brooke, and D.J. Call</t>
        </is>
      </c>
      <c r="CL2606" t="n">
        <v>12858.0</v>
      </c>
      <c r="CM2606" t="inlineStr">
        <is>
          <t>Acute Toxicities of Organic Chemicals to Fathead Minnows (Pimephales promelas) Volume III</t>
        </is>
      </c>
      <c r="CN2606" t="inlineStr">
        <is>
          <t>Center for Lake Superior Environmental Studies, University of Wisconsin, Superior, WI:328 p.</t>
        </is>
      </c>
      <c r="CO2606" t="n">
        <v>1986.0</v>
      </c>
      <c r="CP2606" t="inlineStr">
        <is>
          <t>Geiger,D.L., S.H. Poirier, L.T. Brooke, and D.J. Call (1986). Acute Toxicities of Organic Chemicals to Fathead Minnows (Pimephales promelas) Volume III. Center for Lake Superior Environmental Studies, University of Wisconsin, Superior, WI, 328 p. ECOREF#:12858</t>
        </is>
      </c>
    </row>
    <row r="2607">
      <c r="A2607" t="n">
        <v>5610640.0</v>
      </c>
      <c r="B2607" t="inlineStr">
        <is>
          <t>Monoazo acid Black 52 CI No. 15711</t>
        </is>
      </c>
      <c r="C2607"/>
      <c r="D2607" t="inlineStr">
        <is>
          <t>Unmeasured</t>
        </is>
      </c>
      <c r="E2607" t="inlineStr">
        <is>
          <t>Not coded</t>
        </is>
      </c>
      <c r="F2607"/>
      <c r="G2607"/>
      <c r="H2607"/>
      <c r="I2607"/>
      <c r="J2607"/>
      <c r="K2607"/>
      <c r="L2607" t="inlineStr">
        <is>
          <t>Pimephales promelas</t>
        </is>
      </c>
      <c r="M2607" t="inlineStr">
        <is>
          <t>Fathead Minnow</t>
        </is>
      </c>
      <c r="N2607"/>
      <c r="O2607"/>
      <c r="P2607"/>
      <c r="Q2607"/>
      <c r="R2607"/>
      <c r="S2607"/>
      <c r="T2607"/>
      <c r="U2607"/>
      <c r="V2607" t="inlineStr">
        <is>
          <t>Static</t>
        </is>
      </c>
      <c r="W2607" t="inlineStr">
        <is>
          <t>Fresh water</t>
        </is>
      </c>
      <c r="X2607" t="inlineStr">
        <is>
          <t>Lab</t>
        </is>
      </c>
      <c r="Y2607"/>
      <c r="Z2607" t="inlineStr">
        <is>
          <t>Formulation</t>
        </is>
      </c>
      <c r="AA2607"/>
      <c r="AB2607" t="n">
        <v>6.2</v>
      </c>
      <c r="AC2607"/>
      <c r="AD2607"/>
      <c r="AE2607"/>
      <c r="AF2607"/>
      <c r="AG2607" t="inlineStr">
        <is>
          <t>AI mg/L</t>
        </is>
      </c>
      <c r="AH2607"/>
      <c r="AI2607"/>
      <c r="AJ2607"/>
      <c r="AK2607"/>
      <c r="AL2607"/>
      <c r="AM2607"/>
      <c r="AN2607"/>
      <c r="AO2607"/>
      <c r="AP2607"/>
      <c r="AQ2607"/>
      <c r="AR2607"/>
      <c r="AS2607"/>
      <c r="AT2607"/>
      <c r="AU2607"/>
      <c r="AV2607"/>
      <c r="AW2607"/>
      <c r="AX2607" t="inlineStr">
        <is>
          <t>Mortality</t>
        </is>
      </c>
      <c r="AY2607" t="inlineStr">
        <is>
          <t>Mortality</t>
        </is>
      </c>
      <c r="AZ2607" t="inlineStr">
        <is>
          <t>LC50</t>
        </is>
      </c>
      <c r="BA2607"/>
      <c r="BB2607" t="n">
        <v>4.0</v>
      </c>
      <c r="BC2607"/>
      <c r="BD2607"/>
      <c r="BE2607"/>
      <c r="BF2607"/>
      <c r="BG2607" t="inlineStr">
        <is>
          <t>Day(s)</t>
        </is>
      </c>
      <c r="BH2607"/>
      <c r="BI2607" t="inlineStr">
        <is>
          <t>DTXSID40873917</t>
        </is>
      </c>
      <c r="BJ2607"/>
      <c r="BK2607"/>
      <c r="BL2607"/>
      <c r="BM2607"/>
      <c r="BN2607"/>
      <c r="BO2607"/>
      <c r="BP2607"/>
      <c r="BQ2607"/>
      <c r="BR2607"/>
      <c r="BS2607"/>
      <c r="BT2607" t="inlineStr">
        <is>
          <t>--</t>
        </is>
      </c>
      <c r="BU2607"/>
      <c r="BV2607"/>
      <c r="BW2607"/>
      <c r="BX2607"/>
      <c r="BY2607"/>
      <c r="BZ2607"/>
      <c r="CA2607"/>
      <c r="CB2607"/>
      <c r="CC2607"/>
      <c r="CD2607"/>
      <c r="CE2607"/>
      <c r="CF2607"/>
      <c r="CG2607"/>
      <c r="CH2607"/>
      <c r="CI2607" t="inlineStr">
        <is>
          <t xml:space="preserve"> AERATION 5 MINUTES AFTER 48 H OF TESTING// CONTR/&lt;= 10 % MORT, FOLLOWED STANDARD METHODS// </t>
        </is>
      </c>
      <c r="CJ2607" t="inlineStr">
        <is>
          <t xml:space="preserve">   AERATION 5 MINUTES AFTER 48 H OF TESTING// CONTR/&lt;= 10 % MORT, FOLLOWED STANDARD METHODS// </t>
        </is>
      </c>
      <c r="CK2607" t="inlineStr">
        <is>
          <t>Little,L.W., J.C. Lamb III, M.A. Chillingworth, and W.B. Durkin</t>
        </is>
      </c>
      <c r="CL2607" t="n">
        <v>5789.0</v>
      </c>
      <c r="CM2607" t="inlineStr">
        <is>
          <t>Acute Toxicity of Selected Commercial Dyes to the Fathead Minnow and Evaluation of Biological Treatment for Reduction of Toxicity</t>
        </is>
      </c>
      <c r="CN2607" t="inlineStr">
        <is>
          <t>In: Proceedings of the 29th Industrial Waste Conference, Lafayette, IN:524-534</t>
        </is>
      </c>
      <c r="CO2607" t="n">
        <v>1974.0</v>
      </c>
      <c r="CP2607" t="inlineStr">
        <is>
          <t>Little,L.W., J.C. Lamb III, M.A. Chillingworth, and W.B. Durkin (1974). Acute Toxicity of Selected Commercial Dyes to the Fathead Minnow and Evaluation of Biological Treatment for Reduction of Toxicity. In: Proceedings of the 29th Industrial Waste Conference, Lafayette, IN, 524-534. ECOREF#:5789</t>
        </is>
      </c>
    </row>
    <row r="2608">
      <c r="A2608" t="n">
        <v>5610640.0</v>
      </c>
      <c r="B2608" t="inlineStr">
        <is>
          <t>Monoazo acid Black 52 CI No. 15711</t>
        </is>
      </c>
      <c r="C2608"/>
      <c r="D2608" t="inlineStr">
        <is>
          <t>Unmeasured</t>
        </is>
      </c>
      <c r="E2608" t="inlineStr">
        <is>
          <t>Not coded</t>
        </is>
      </c>
      <c r="F2608"/>
      <c r="G2608" t="n">
        <v>15.0</v>
      </c>
      <c r="H2608"/>
      <c r="I2608"/>
      <c r="J2608"/>
      <c r="K2608"/>
      <c r="L2608" t="inlineStr">
        <is>
          <t>Pimephales promelas</t>
        </is>
      </c>
      <c r="M2608" t="inlineStr">
        <is>
          <t>Fathead Minnow</t>
        </is>
      </c>
      <c r="N2608"/>
      <c r="O2608"/>
      <c r="P2608"/>
      <c r="Q2608"/>
      <c r="R2608"/>
      <c r="S2608"/>
      <c r="T2608"/>
      <c r="U2608"/>
      <c r="V2608" t="inlineStr">
        <is>
          <t>Static</t>
        </is>
      </c>
      <c r="W2608" t="inlineStr">
        <is>
          <t>Fresh water</t>
        </is>
      </c>
      <c r="X2608" t="inlineStr">
        <is>
          <t>Lab</t>
        </is>
      </c>
      <c r="Y2608"/>
      <c r="Z2608" t="inlineStr">
        <is>
          <t>Formulation</t>
        </is>
      </c>
      <c r="AA2608"/>
      <c r="AB2608" t="n">
        <v>7.0</v>
      </c>
      <c r="AC2608"/>
      <c r="AD2608"/>
      <c r="AE2608"/>
      <c r="AF2608"/>
      <c r="AG2608" t="inlineStr">
        <is>
          <t>AI mg/L</t>
        </is>
      </c>
      <c r="AH2608"/>
      <c r="AI2608"/>
      <c r="AJ2608"/>
      <c r="AK2608"/>
      <c r="AL2608"/>
      <c r="AM2608"/>
      <c r="AN2608"/>
      <c r="AO2608"/>
      <c r="AP2608"/>
      <c r="AQ2608"/>
      <c r="AR2608"/>
      <c r="AS2608"/>
      <c r="AT2608"/>
      <c r="AU2608"/>
      <c r="AV2608"/>
      <c r="AW2608"/>
      <c r="AX2608" t="inlineStr">
        <is>
          <t>Mortality</t>
        </is>
      </c>
      <c r="AY2608" t="inlineStr">
        <is>
          <t>Mortality</t>
        </is>
      </c>
      <c r="AZ2608" t="inlineStr">
        <is>
          <t>LC50</t>
        </is>
      </c>
      <c r="BA2608"/>
      <c r="BB2608" t="n">
        <v>4.0</v>
      </c>
      <c r="BC2608"/>
      <c r="BD2608"/>
      <c r="BE2608"/>
      <c r="BF2608"/>
      <c r="BG2608" t="inlineStr">
        <is>
          <t>Day(s)</t>
        </is>
      </c>
      <c r="BH2608" t="inlineStr">
        <is>
          <t>Active ingredient</t>
        </is>
      </c>
      <c r="BI2608" t="inlineStr">
        <is>
          <t>DTXSID40873917</t>
        </is>
      </c>
      <c r="BJ2608"/>
      <c r="BK2608"/>
      <c r="BL2608"/>
      <c r="BM2608"/>
      <c r="BN2608"/>
      <c r="BO2608"/>
      <c r="BP2608"/>
      <c r="BQ2608"/>
      <c r="BR2608"/>
      <c r="BS2608"/>
      <c r="BT2608" t="inlineStr">
        <is>
          <t>--</t>
        </is>
      </c>
      <c r="BU2608"/>
      <c r="BV2608"/>
      <c r="BW2608"/>
      <c r="BX2608"/>
      <c r="BY2608"/>
      <c r="BZ2608"/>
      <c r="CA2608"/>
      <c r="CB2608"/>
      <c r="CC2608"/>
      <c r="CD2608"/>
      <c r="CE2608"/>
      <c r="CF2608"/>
      <c r="CG2608"/>
      <c r="CH2608"/>
      <c r="CI2608"/>
      <c r="CJ2608"/>
      <c r="CK2608" t="inlineStr">
        <is>
          <t>Little,L.W., and J.C. Lamb III</t>
        </is>
      </c>
      <c r="CL2608" t="n">
        <v>6969.0</v>
      </c>
      <c r="CM2608" t="inlineStr">
        <is>
          <t>Acute Toxicity of 46 Selected Dyes to the Fathead Minnow, Pimephales promelas</t>
        </is>
      </c>
      <c r="CN2608" t="inlineStr">
        <is>
          <t>Dyes and the Environment - Reports on Selected Dyes and Their Effects, American Dye Manufacturers Institute:123 p.</t>
        </is>
      </c>
      <c r="CO2608" t="n">
        <v>1973.0</v>
      </c>
      <c r="CP2608" t="inlineStr">
        <is>
          <t>Little,L.W., and J.C. Lamb III (1973). Acute Toxicity of 46 Selected Dyes to the Fathead Minnow, Pimephales promelas. Dyes and the Environment - Reports on Selected Dyes and Their Effects, American Dye Manufacturers Institute, 123 p. ECOREF#:6969</t>
        </is>
      </c>
    </row>
    <row r="2609">
      <c r="A2609" t="n">
        <v>5673074.0</v>
      </c>
      <c r="B2609" t="inlineStr">
        <is>
          <t>1,3-Dimethoxy-2-methylbenzene</t>
        </is>
      </c>
      <c r="C2609"/>
      <c r="D2609" t="inlineStr">
        <is>
          <t>Measured</t>
        </is>
      </c>
      <c r="E2609" t="inlineStr">
        <is>
          <t>Not coded</t>
        </is>
      </c>
      <c r="F2609"/>
      <c r="G2609" t="n">
        <v>99.0</v>
      </c>
      <c r="H2609"/>
      <c r="I2609"/>
      <c r="J2609"/>
      <c r="K2609"/>
      <c r="L2609" t="inlineStr">
        <is>
          <t>Pimephales promelas</t>
        </is>
      </c>
      <c r="M2609" t="inlineStr">
        <is>
          <t>Fathead Minnow</t>
        </is>
      </c>
      <c r="N2609"/>
      <c r="O2609"/>
      <c r="P2609" t="n">
        <v>31.0</v>
      </c>
      <c r="Q2609"/>
      <c r="R2609"/>
      <c r="S2609"/>
      <c r="T2609"/>
      <c r="U2609" t="inlineStr">
        <is>
          <t>Day(s)</t>
        </is>
      </c>
      <c r="V2609" t="inlineStr">
        <is>
          <t>Flow-through</t>
        </is>
      </c>
      <c r="W2609" t="inlineStr">
        <is>
          <t>Fresh water</t>
        </is>
      </c>
      <c r="X2609" t="inlineStr">
        <is>
          <t>Lab</t>
        </is>
      </c>
      <c r="Y2609"/>
      <c r="Z2609" t="inlineStr">
        <is>
          <t>Active ingredient</t>
        </is>
      </c>
      <c r="AA2609"/>
      <c r="AB2609" t="n">
        <v>20.2</v>
      </c>
      <c r="AC2609"/>
      <c r="AD2609"/>
      <c r="AE2609"/>
      <c r="AF2609"/>
      <c r="AG2609" t="inlineStr">
        <is>
          <t>AI mg/L</t>
        </is>
      </c>
      <c r="AH2609"/>
      <c r="AI2609"/>
      <c r="AJ2609"/>
      <c r="AK2609"/>
      <c r="AL2609"/>
      <c r="AM2609"/>
      <c r="AN2609"/>
      <c r="AO2609"/>
      <c r="AP2609"/>
      <c r="AQ2609"/>
      <c r="AR2609"/>
      <c r="AS2609"/>
      <c r="AT2609"/>
      <c r="AU2609"/>
      <c r="AV2609"/>
      <c r="AW2609"/>
      <c r="AX2609" t="inlineStr">
        <is>
          <t>Mortality</t>
        </is>
      </c>
      <c r="AY2609" t="inlineStr">
        <is>
          <t>Mortality</t>
        </is>
      </c>
      <c r="AZ2609" t="inlineStr">
        <is>
          <t>LC50</t>
        </is>
      </c>
      <c r="BA2609"/>
      <c r="BB2609" t="n">
        <v>4.0</v>
      </c>
      <c r="BC2609"/>
      <c r="BD2609"/>
      <c r="BE2609"/>
      <c r="BF2609"/>
      <c r="BG2609" t="inlineStr">
        <is>
          <t>Day(s)</t>
        </is>
      </c>
      <c r="BH2609" t="inlineStr">
        <is>
          <t>Pure</t>
        </is>
      </c>
      <c r="BI2609" t="inlineStr">
        <is>
          <t>DTXSID4022230</t>
        </is>
      </c>
      <c r="BJ2609"/>
      <c r="BK2609"/>
      <c r="BL2609"/>
      <c r="BM2609"/>
      <c r="BN2609"/>
      <c r="BO2609"/>
      <c r="BP2609"/>
      <c r="BQ2609"/>
      <c r="BR2609"/>
      <c r="BS2609"/>
      <c r="BT2609" t="inlineStr">
        <is>
          <t>--</t>
        </is>
      </c>
      <c r="BU2609"/>
      <c r="BV2609"/>
      <c r="BW2609"/>
      <c r="BX2609"/>
      <c r="BY2609"/>
      <c r="BZ2609"/>
      <c r="CA2609"/>
      <c r="CB2609"/>
      <c r="CC2609"/>
      <c r="CD2609"/>
      <c r="CE2609"/>
      <c r="CF2609"/>
      <c r="CG2609"/>
      <c r="CH2609"/>
      <c r="CI2609" t="inlineStr">
        <is>
          <t xml:space="preserve"> Individual lengths and weights of the test fish were not recorded; however, the measured mean weight was 0.105 g. Effect dNAa and nominal concentrations were not recorded.  </t>
        </is>
      </c>
      <c r="CJ2609" t="inlineStr">
        <is>
          <t xml:space="preserve">   Individual lengths and weights of the test fish were not recorded; however, the measured mean weight was 0.105 g. Effect dNAa and nominal concentrations were not recorded.  </t>
        </is>
      </c>
      <c r="CK2609" t="inlineStr">
        <is>
          <t>Geiger,D.L., D.J. Call, and L.T. Brooke</t>
        </is>
      </c>
      <c r="CL2609" t="n">
        <v>12859.0</v>
      </c>
      <c r="CM2609" t="inlineStr">
        <is>
          <t>Acute Toxicities of Organic Chemicals to Fathead Minnows (Pimephales promelas) Volume IV</t>
        </is>
      </c>
      <c r="CN2609" t="inlineStr">
        <is>
          <t>Center for Lake Superior Environmental Studies, University of Wisconsin, Superior, WI4:355 p.</t>
        </is>
      </c>
      <c r="CO2609" t="n">
        <v>1988.0</v>
      </c>
      <c r="CP2609" t="inlineStr">
        <is>
          <t>Geiger,D.L., D.J. Call, and L.T. Brooke (1988). Acute Toxicities of Organic Chemicals to Fathead Minnows (Pimephales promelas) Volume IV. Center for Lake Superior Environmental Studies, University of Wisconsin, Superior, WI, 4, 355 p. ECOREF#:12859</t>
        </is>
      </c>
    </row>
    <row r="2610">
      <c r="A2610" t="n">
        <v>5673074.0</v>
      </c>
      <c r="B2610" t="inlineStr">
        <is>
          <t>1,3-Dimethoxy-2-methylbenzene</t>
        </is>
      </c>
      <c r="C2610"/>
      <c r="D2610" t="inlineStr">
        <is>
          <t>Chemical analysis reported</t>
        </is>
      </c>
      <c r="E2610" t="inlineStr">
        <is>
          <t>American Society for Testing and Materials</t>
        </is>
      </c>
      <c r="F2610"/>
      <c r="G2610"/>
      <c r="H2610"/>
      <c r="I2610"/>
      <c r="J2610"/>
      <c r="K2610"/>
      <c r="L2610" t="inlineStr">
        <is>
          <t>Pimephales promelas</t>
        </is>
      </c>
      <c r="M2610" t="inlineStr">
        <is>
          <t>Fathead Minnow</t>
        </is>
      </c>
      <c r="N2610" t="inlineStr">
        <is>
          <t>Juvenile</t>
        </is>
      </c>
      <c r="O2610"/>
      <c r="P2610"/>
      <c r="Q2610"/>
      <c r="R2610" t="n">
        <v>28.0</v>
      </c>
      <c r="S2610"/>
      <c r="T2610" t="n">
        <v>34.0</v>
      </c>
      <c r="U2610" t="inlineStr">
        <is>
          <t>Day(s)</t>
        </is>
      </c>
      <c r="V2610" t="inlineStr">
        <is>
          <t>Flow-through</t>
        </is>
      </c>
      <c r="W2610" t="inlineStr">
        <is>
          <t>Fresh water</t>
        </is>
      </c>
      <c r="X2610" t="inlineStr">
        <is>
          <t>Lab</t>
        </is>
      </c>
      <c r="Y2610"/>
      <c r="Z2610" t="inlineStr">
        <is>
          <t>Active ingredient</t>
        </is>
      </c>
      <c r="AA2610"/>
      <c r="AB2610" t="n">
        <v>20.2</v>
      </c>
      <c r="AC2610"/>
      <c r="AD2610" t="n">
        <v>13.8</v>
      </c>
      <c r="AE2610"/>
      <c r="AF2610" t="n">
        <v>29.7</v>
      </c>
      <c r="AG2610" t="inlineStr">
        <is>
          <t>AI mg/L</t>
        </is>
      </c>
      <c r="AH2610"/>
      <c r="AI2610"/>
      <c r="AJ2610"/>
      <c r="AK2610"/>
      <c r="AL2610"/>
      <c r="AM2610"/>
      <c r="AN2610"/>
      <c r="AO2610"/>
      <c r="AP2610"/>
      <c r="AQ2610"/>
      <c r="AR2610"/>
      <c r="AS2610"/>
      <c r="AT2610"/>
      <c r="AU2610"/>
      <c r="AV2610"/>
      <c r="AW2610"/>
      <c r="AX2610" t="inlineStr">
        <is>
          <t>Mortality</t>
        </is>
      </c>
      <c r="AY2610" t="inlineStr">
        <is>
          <t>Mortality</t>
        </is>
      </c>
      <c r="AZ2610" t="inlineStr">
        <is>
          <t>LC50</t>
        </is>
      </c>
      <c r="BA2610"/>
      <c r="BB2610" t="n">
        <v>4.0</v>
      </c>
      <c r="BC2610"/>
      <c r="BD2610"/>
      <c r="BE2610"/>
      <c r="BF2610"/>
      <c r="BG2610" t="inlineStr">
        <is>
          <t>Day(s)</t>
        </is>
      </c>
      <c r="BH2610"/>
      <c r="BI2610" t="inlineStr">
        <is>
          <t>DTXSID4022230</t>
        </is>
      </c>
      <c r="BJ2610" t="inlineStr">
        <is>
          <t>10.1016/0166-445X(85)90026-8</t>
        </is>
      </c>
      <c r="BK2610"/>
      <c r="BL2610" t="inlineStr">
        <is>
          <t>Acute</t>
        </is>
      </c>
      <c r="BM2610"/>
      <c r="BN2610"/>
      <c r="BO2610"/>
      <c r="BP2610"/>
      <c r="BQ2610"/>
      <c r="BR2610"/>
      <c r="BS2610"/>
      <c r="BT2610" t="inlineStr">
        <is>
          <t>--</t>
        </is>
      </c>
      <c r="BU2610"/>
      <c r="BV2610"/>
      <c r="BW2610"/>
      <c r="BX2610"/>
      <c r="BY2610"/>
      <c r="BZ2610"/>
      <c r="CA2610"/>
      <c r="CB2610"/>
      <c r="CC2610"/>
      <c r="CD2610"/>
      <c r="CE2610"/>
      <c r="CF2610"/>
      <c r="CG2610"/>
      <c r="CH2610"/>
      <c r="CI2610"/>
      <c r="CJ2610" t="inlineStr">
        <is>
          <t xml:space="preserve">SOURCE/NR//TMETH/E729-80 (1980)//MEDIA/AERATED, FILTERED LAKE SUPERIOR WATER//   </t>
        </is>
      </c>
      <c r="CK2610" t="inlineStr">
        <is>
          <t>Broderius,S., and M. Kahl</t>
        </is>
      </c>
      <c r="CL2610" t="n">
        <v>14128.0</v>
      </c>
      <c r="CM2610" t="inlineStr">
        <is>
          <t>Acute Toxicity of Organic Chemical Mixtures to the Fathead Minnow</t>
        </is>
      </c>
      <c r="CN2610" t="inlineStr">
        <is>
          <t>Aquat. Toxicol.6:307-322</t>
        </is>
      </c>
      <c r="CO2610" t="n">
        <v>1985.0</v>
      </c>
      <c r="CP2610" t="inlineStr">
        <is>
          <t>Broderius,S., and M. Kahl (1985). Acute Toxicity of Organic Chemical Mixtures to the Fathead Minnow. Aquat. Toxicol., 6, 307-322. doi:10.1016/0166-445X(85)90026-8. ECOREF#:14128</t>
        </is>
      </c>
    </row>
    <row r="2611">
      <c r="A2611" t="n">
        <v>5683330.0</v>
      </c>
      <c r="B2611" t="inlineStr">
        <is>
          <t>2-Dimethylaminopyridine</t>
        </is>
      </c>
      <c r="C2611"/>
      <c r="D2611" t="inlineStr">
        <is>
          <t>Measured</t>
        </is>
      </c>
      <c r="E2611" t="inlineStr">
        <is>
          <t>Not reported</t>
        </is>
      </c>
      <c r="F2611"/>
      <c r="G2611" t="n">
        <v>97.0</v>
      </c>
      <c r="H2611"/>
      <c r="I2611"/>
      <c r="J2611"/>
      <c r="K2611"/>
      <c r="L2611" t="inlineStr">
        <is>
          <t>Pimephales promelas</t>
        </is>
      </c>
      <c r="M2611" t="inlineStr">
        <is>
          <t>Fathead Minnow</t>
        </is>
      </c>
      <c r="N2611"/>
      <c r="O2611"/>
      <c r="P2611" t="n">
        <v>31.0</v>
      </c>
      <c r="Q2611"/>
      <c r="R2611"/>
      <c r="S2611"/>
      <c r="T2611"/>
      <c r="U2611" t="inlineStr">
        <is>
          <t>Day(s)</t>
        </is>
      </c>
      <c r="V2611" t="inlineStr">
        <is>
          <t>Flow-through</t>
        </is>
      </c>
      <c r="W2611" t="inlineStr">
        <is>
          <t>Fresh water</t>
        </is>
      </c>
      <c r="X2611" t="inlineStr">
        <is>
          <t>Lab</t>
        </is>
      </c>
      <c r="Y2611"/>
      <c r="Z2611" t="inlineStr">
        <is>
          <t>Active ingredient</t>
        </is>
      </c>
      <c r="AA2611"/>
      <c r="AB2611" t="n">
        <v>127.0</v>
      </c>
      <c r="AC2611"/>
      <c r="AD2611"/>
      <c r="AE2611"/>
      <c r="AF2611"/>
      <c r="AG2611" t="inlineStr">
        <is>
          <t>AI mg/L</t>
        </is>
      </c>
      <c r="AH2611"/>
      <c r="AI2611"/>
      <c r="AJ2611"/>
      <c r="AK2611"/>
      <c r="AL2611"/>
      <c r="AM2611"/>
      <c r="AN2611"/>
      <c r="AO2611"/>
      <c r="AP2611"/>
      <c r="AQ2611"/>
      <c r="AR2611"/>
      <c r="AS2611"/>
      <c r="AT2611"/>
      <c r="AU2611"/>
      <c r="AV2611"/>
      <c r="AW2611"/>
      <c r="AX2611" t="inlineStr">
        <is>
          <t>Mortality</t>
        </is>
      </c>
      <c r="AY2611" t="inlineStr">
        <is>
          <t>Mortality</t>
        </is>
      </c>
      <c r="AZ2611" t="inlineStr">
        <is>
          <t>LC50</t>
        </is>
      </c>
      <c r="BA2611"/>
      <c r="BB2611" t="n">
        <v>4.0</v>
      </c>
      <c r="BC2611"/>
      <c r="BD2611"/>
      <c r="BE2611"/>
      <c r="BF2611"/>
      <c r="BG2611" t="inlineStr">
        <is>
          <t>Day(s)</t>
        </is>
      </c>
      <c r="BH2611"/>
      <c r="BI2611" t="inlineStr">
        <is>
          <t>DTXSID9022231</t>
        </is>
      </c>
      <c r="BJ2611"/>
      <c r="BK2611"/>
      <c r="BL2611" t="inlineStr">
        <is>
          <t>Acute</t>
        </is>
      </c>
      <c r="BM2611"/>
      <c r="BN2611"/>
      <c r="BO2611"/>
      <c r="BP2611"/>
      <c r="BQ2611"/>
      <c r="BR2611"/>
      <c r="BS2611"/>
      <c r="BT2611" t="inlineStr">
        <is>
          <t>--</t>
        </is>
      </c>
      <c r="BU2611"/>
      <c r="BV2611"/>
      <c r="BW2611"/>
      <c r="BX2611"/>
      <c r="BY2611"/>
      <c r="BZ2611"/>
      <c r="CA2611"/>
      <c r="CB2611"/>
      <c r="CC2611"/>
      <c r="CD2611"/>
      <c r="CE2611"/>
      <c r="CF2611"/>
      <c r="CG2611"/>
      <c r="CH2611"/>
      <c r="CI2611"/>
      <c r="CJ2611" t="inlineStr">
        <is>
          <t xml:space="preserve">SOURCE/FROM US EPA ENVIRONMENTAL RESEARCH LABORATORY-DULUTH AND THE UNIVERSITY OF WISCONSIN-SUPERIOR CAMPUS//MEDIA/LAKE SUPERIOR WATER OR DECHLORINATED WATER//   </t>
        </is>
      </c>
      <c r="CK2611" t="inlineStr">
        <is>
          <t>Geiger,D.L., S.H. Poirier, L.T. Brooke, and D.J. Call</t>
        </is>
      </c>
      <c r="CL2611" t="n">
        <v>12858.0</v>
      </c>
      <c r="CM2611" t="inlineStr">
        <is>
          <t>Acute Toxicities of Organic Chemicals to Fathead Minnows (Pimephales promelas) Volume III</t>
        </is>
      </c>
      <c r="CN2611" t="inlineStr">
        <is>
          <t>Center for Lake Superior Environmental Studies, University of Wisconsin, Superior, WI:328 p.</t>
        </is>
      </c>
      <c r="CO2611" t="n">
        <v>1986.0</v>
      </c>
      <c r="CP2611" t="inlineStr">
        <is>
          <t>Geiger,D.L., S.H. Poirier, L.T. Brooke, and D.J. Call (1986). Acute Toxicities of Organic Chemicals to Fathead Minnows (Pimephales promelas) Volume III. Center for Lake Superior Environmental Studies, University of Wisconsin, Superior, WI, 328 p. ECOREF#:12858</t>
        </is>
      </c>
    </row>
    <row r="2612">
      <c r="A2612" t="n">
        <v>5742176.0</v>
      </c>
      <c r="B2612" t="inlineStr">
        <is>
          <t>(2,4-Dichlorophenoxy)acetic acid compd. with isopropylamine (1:1)</t>
        </is>
      </c>
      <c r="C2612"/>
      <c r="D2612" t="inlineStr">
        <is>
          <t>Not coded</t>
        </is>
      </c>
      <c r="E2612" t="inlineStr">
        <is>
          <t>United States Environmental Protection Agency</t>
        </is>
      </c>
      <c r="F2612"/>
      <c r="G2612" t="n">
        <v>48.7</v>
      </c>
      <c r="H2612"/>
      <c r="I2612"/>
      <c r="J2612"/>
      <c r="K2612"/>
      <c r="L2612" t="inlineStr">
        <is>
          <t>Pimephales promelas</t>
        </is>
      </c>
      <c r="M2612" t="inlineStr">
        <is>
          <t>Fathead Minnow</t>
        </is>
      </c>
      <c r="N2612"/>
      <c r="O2612"/>
      <c r="P2612"/>
      <c r="Q2612"/>
      <c r="R2612"/>
      <c r="S2612"/>
      <c r="T2612"/>
      <c r="U2612"/>
      <c r="V2612" t="inlineStr">
        <is>
          <t>Static</t>
        </is>
      </c>
      <c r="W2612" t="inlineStr">
        <is>
          <t>Fresh water</t>
        </is>
      </c>
      <c r="X2612" t="inlineStr">
        <is>
          <t>Lab</t>
        </is>
      </c>
      <c r="Y2612"/>
      <c r="Z2612" t="inlineStr">
        <is>
          <t>Formulation</t>
        </is>
      </c>
      <c r="AA2612"/>
      <c r="AB2612" t="n">
        <v>2180.0</v>
      </c>
      <c r="AC2612"/>
      <c r="AD2612" t="n">
        <v>1910.0</v>
      </c>
      <c r="AE2612"/>
      <c r="AF2612" t="n">
        <v>2500.0</v>
      </c>
      <c r="AG2612" t="inlineStr">
        <is>
          <t>AI mg/L</t>
        </is>
      </c>
      <c r="AH2612"/>
      <c r="AI2612"/>
      <c r="AJ2612"/>
      <c r="AK2612"/>
      <c r="AL2612"/>
      <c r="AM2612"/>
      <c r="AN2612"/>
      <c r="AO2612"/>
      <c r="AP2612"/>
      <c r="AQ2612"/>
      <c r="AR2612"/>
      <c r="AS2612"/>
      <c r="AT2612"/>
      <c r="AU2612"/>
      <c r="AV2612"/>
      <c r="AW2612"/>
      <c r="AX2612" t="inlineStr">
        <is>
          <t>Mortality</t>
        </is>
      </c>
      <c r="AY2612" t="inlineStr">
        <is>
          <t>Mortality</t>
        </is>
      </c>
      <c r="AZ2612" t="inlineStr">
        <is>
          <t>LC50</t>
        </is>
      </c>
      <c r="BA2612"/>
      <c r="BB2612" t="n">
        <v>4.0</v>
      </c>
      <c r="BC2612"/>
      <c r="BD2612"/>
      <c r="BE2612"/>
      <c r="BF2612"/>
      <c r="BG2612" t="inlineStr">
        <is>
          <t>Day(s)</t>
        </is>
      </c>
      <c r="BH2612"/>
      <c r="BI2612" t="inlineStr">
        <is>
          <t>DTXSID8034241</t>
        </is>
      </c>
      <c r="BJ2612"/>
      <c r="BK2612"/>
      <c r="BL2612" t="inlineStr">
        <is>
          <t>Acute</t>
        </is>
      </c>
      <c r="BM2612"/>
      <c r="BN2612"/>
      <c r="BO2612"/>
      <c r="BP2612"/>
      <c r="BQ2612"/>
      <c r="BR2612"/>
      <c r="BS2612"/>
      <c r="BT2612" t="inlineStr">
        <is>
          <t>--</t>
        </is>
      </c>
      <c r="BU2612"/>
      <c r="BV2612"/>
      <c r="BW2612"/>
      <c r="BX2612"/>
      <c r="BY2612"/>
      <c r="BZ2612"/>
      <c r="CA2612"/>
      <c r="CB2612"/>
      <c r="CC2612"/>
      <c r="CD2612"/>
      <c r="CE2612"/>
      <c r="CF2612"/>
      <c r="CG2612"/>
      <c r="CH2612"/>
      <c r="CI2612"/>
      <c r="CJ2612" t="inlineStr">
        <is>
          <t xml:space="preserve">CONTR/STD METHODS USED//   </t>
        </is>
      </c>
      <c r="CK2612" t="inlineStr">
        <is>
          <t>U.S. Environmental Protection Agency</t>
        </is>
      </c>
      <c r="CL2612" t="n">
        <v>344.0</v>
      </c>
      <c r="CM2612" t="inlineStr">
        <is>
          <t>Pesticide Ecotoxicity Database (Formerly: Environmental Effects Database (EEDB))</t>
        </is>
      </c>
      <c r="CN2612" t="inlineStr">
        <is>
          <t>Environmental Fate and Effects Division, U.S.EPA, Washington, D.C.:</t>
        </is>
      </c>
      <c r="CO2612" t="n">
        <v>1992.0</v>
      </c>
      <c r="CP2612" t="inlineStr">
        <is>
          <t>U.S. Environmental Protection Agency (1992). Pesticide Ecotoxicity Database (Formerly: Environmental Effects Database (EEDB)). Environmental Fate and Effects Division, U.S.EPA, Washington, D.C., ECOREF#:344</t>
        </is>
      </c>
    </row>
    <row r="2613">
      <c r="A2613" t="n">
        <v>5813649.0</v>
      </c>
      <c r="B2613" t="inlineStr">
        <is>
          <t>2,2-Dimethyl-1-propylamine</t>
        </is>
      </c>
      <c r="C2613"/>
      <c r="D2613" t="inlineStr">
        <is>
          <t>Measured</t>
        </is>
      </c>
      <c r="E2613" t="inlineStr">
        <is>
          <t>Not reported</t>
        </is>
      </c>
      <c r="F2613"/>
      <c r="G2613" t="n">
        <v>98.0</v>
      </c>
      <c r="H2613"/>
      <c r="I2613"/>
      <c r="J2613"/>
      <c r="K2613"/>
      <c r="L2613" t="inlineStr">
        <is>
          <t>Pimephales promelas</t>
        </is>
      </c>
      <c r="M2613" t="inlineStr">
        <is>
          <t>Fathead Minnow</t>
        </is>
      </c>
      <c r="N2613"/>
      <c r="O2613"/>
      <c r="P2613" t="n">
        <v>31.0</v>
      </c>
      <c r="Q2613"/>
      <c r="R2613"/>
      <c r="S2613"/>
      <c r="T2613"/>
      <c r="U2613" t="inlineStr">
        <is>
          <t>Day(s)</t>
        </is>
      </c>
      <c r="V2613" t="inlineStr">
        <is>
          <t>Flow-through</t>
        </is>
      </c>
      <c r="W2613" t="inlineStr">
        <is>
          <t>Fresh water</t>
        </is>
      </c>
      <c r="X2613" t="inlineStr">
        <is>
          <t>Lab</t>
        </is>
      </c>
      <c r="Y2613"/>
      <c r="Z2613" t="inlineStr">
        <is>
          <t>Active ingredient</t>
        </is>
      </c>
      <c r="AA2613"/>
      <c r="AB2613" t="n">
        <v>475.0</v>
      </c>
      <c r="AC2613"/>
      <c r="AD2613" t="n">
        <v>456.0</v>
      </c>
      <c r="AE2613"/>
      <c r="AF2613" t="n">
        <v>495.0</v>
      </c>
      <c r="AG2613" t="inlineStr">
        <is>
          <t>AI mg/L</t>
        </is>
      </c>
      <c r="AH2613"/>
      <c r="AI2613"/>
      <c r="AJ2613"/>
      <c r="AK2613"/>
      <c r="AL2613"/>
      <c r="AM2613"/>
      <c r="AN2613"/>
      <c r="AO2613"/>
      <c r="AP2613"/>
      <c r="AQ2613"/>
      <c r="AR2613"/>
      <c r="AS2613"/>
      <c r="AT2613"/>
      <c r="AU2613"/>
      <c r="AV2613"/>
      <c r="AW2613"/>
      <c r="AX2613" t="inlineStr">
        <is>
          <t>Mortality</t>
        </is>
      </c>
      <c r="AY2613" t="inlineStr">
        <is>
          <t>Mortality</t>
        </is>
      </c>
      <c r="AZ2613" t="inlineStr">
        <is>
          <t>LC50</t>
        </is>
      </c>
      <c r="BA2613"/>
      <c r="BB2613" t="n">
        <v>4.0</v>
      </c>
      <c r="BC2613"/>
      <c r="BD2613"/>
      <c r="BE2613"/>
      <c r="BF2613"/>
      <c r="BG2613" t="inlineStr">
        <is>
          <t>Day(s)</t>
        </is>
      </c>
      <c r="BH2613"/>
      <c r="BI2613" t="inlineStr">
        <is>
          <t>DTXSID4022232</t>
        </is>
      </c>
      <c r="BJ2613"/>
      <c r="BK2613"/>
      <c r="BL2613" t="inlineStr">
        <is>
          <t>Acute</t>
        </is>
      </c>
      <c r="BM2613"/>
      <c r="BN2613"/>
      <c r="BO2613"/>
      <c r="BP2613"/>
      <c r="BQ2613"/>
      <c r="BR2613"/>
      <c r="BS2613"/>
      <c r="BT2613" t="inlineStr">
        <is>
          <t>--</t>
        </is>
      </c>
      <c r="BU2613"/>
      <c r="BV2613"/>
      <c r="BW2613"/>
      <c r="BX2613"/>
      <c r="BY2613"/>
      <c r="BZ2613"/>
      <c r="CA2613"/>
      <c r="CB2613"/>
      <c r="CC2613"/>
      <c r="CD2613"/>
      <c r="CE2613"/>
      <c r="CF2613"/>
      <c r="CG2613"/>
      <c r="CH2613"/>
      <c r="CI2613"/>
      <c r="CJ2613" t="inlineStr">
        <is>
          <t xml:space="preserve">SOURCE/FROM US EPA ENVIRONMENTAL RESEARCH LABORATORY-DULUTH AND THE UNIVERSITY OF WISCONSIN-SUPERIOR CAMPUS//MEDIA/LAKE SUPERIOR WATER OR DECHLORINATED WATER//   </t>
        </is>
      </c>
      <c r="CK2613" t="inlineStr">
        <is>
          <t>Geiger,D.L., S.H. Poirier, L.T. Brooke, and D.J. Call</t>
        </is>
      </c>
      <c r="CL2613" t="n">
        <v>12858.0</v>
      </c>
      <c r="CM2613" t="inlineStr">
        <is>
          <t>Acute Toxicities of Organic Chemicals to Fathead Minnows (Pimephales promelas) Volume III</t>
        </is>
      </c>
      <c r="CN2613" t="inlineStr">
        <is>
          <t>Center for Lake Superior Environmental Studies, University of Wisconsin, Superior, WI:328 p.</t>
        </is>
      </c>
      <c r="CO2613" t="n">
        <v>1986.0</v>
      </c>
      <c r="CP2613" t="inlineStr">
        <is>
          <t>Geiger,D.L., S.H. Poirier, L.T. Brooke, and D.J. Call (1986). Acute Toxicities of Organic Chemicals to Fathead Minnows (Pimephales promelas) Volume III. Center for Lake Superior Environmental Studies, University of Wisconsin, Superior, WI, 328 p. ECOREF#:12858</t>
        </is>
      </c>
    </row>
    <row r="2614">
      <c r="A2614" t="n">
        <v>5835267.0</v>
      </c>
      <c r="B2614" t="inlineStr">
        <is>
          <t>[1R-(1a,4a beta,4b alpha,7 alpha,10a alpha)]-7-Ethenyl-1,2,3,4,4a,4b,5,6,7,8,10,10a-dodecahydro-1,4a,7-trimethyl-1-phenanthrenecarboxylic acid</t>
        </is>
      </c>
      <c r="C2614"/>
      <c r="D2614" t="inlineStr">
        <is>
          <t>Measured</t>
        </is>
      </c>
      <c r="E2614" t="inlineStr">
        <is>
          <t>Not reported</t>
        </is>
      </c>
      <c r="F2614" t="inlineStr">
        <is>
          <t>&gt;</t>
        </is>
      </c>
      <c r="G2614" t="n">
        <v>99.0</v>
      </c>
      <c r="H2614"/>
      <c r="I2614"/>
      <c r="J2614"/>
      <c r="K2614"/>
      <c r="L2614" t="inlineStr">
        <is>
          <t>Pimephales promelas</t>
        </is>
      </c>
      <c r="M2614" t="inlineStr">
        <is>
          <t>Fathead Minnow</t>
        </is>
      </c>
      <c r="N2614"/>
      <c r="O2614"/>
      <c r="P2614"/>
      <c r="Q2614"/>
      <c r="R2614" t="n">
        <v>32.0</v>
      </c>
      <c r="S2614"/>
      <c r="T2614" t="n">
        <v>34.0</v>
      </c>
      <c r="U2614" t="inlineStr">
        <is>
          <t>Day(s)</t>
        </is>
      </c>
      <c r="V2614" t="inlineStr">
        <is>
          <t>Flow-through</t>
        </is>
      </c>
      <c r="W2614" t="inlineStr">
        <is>
          <t>Fresh water</t>
        </is>
      </c>
      <c r="X2614" t="inlineStr">
        <is>
          <t>Lab</t>
        </is>
      </c>
      <c r="Y2614"/>
      <c r="Z2614" t="inlineStr">
        <is>
          <t>Active ingredient</t>
        </is>
      </c>
      <c r="AA2614"/>
      <c r="AB2614" t="n">
        <v>0.87</v>
      </c>
      <c r="AC2614"/>
      <c r="AD2614" t="n">
        <v>0.76</v>
      </c>
      <c r="AE2614"/>
      <c r="AF2614" t="n">
        <v>1.01</v>
      </c>
      <c r="AG2614" t="inlineStr">
        <is>
          <t>AI mg/L</t>
        </is>
      </c>
      <c r="AH2614"/>
      <c r="AI2614"/>
      <c r="AJ2614"/>
      <c r="AK2614"/>
      <c r="AL2614"/>
      <c r="AM2614"/>
      <c r="AN2614"/>
      <c r="AO2614"/>
      <c r="AP2614"/>
      <c r="AQ2614"/>
      <c r="AR2614"/>
      <c r="AS2614"/>
      <c r="AT2614"/>
      <c r="AU2614"/>
      <c r="AV2614"/>
      <c r="AW2614"/>
      <c r="AX2614" t="inlineStr">
        <is>
          <t>Mortality</t>
        </is>
      </c>
      <c r="AY2614" t="inlineStr">
        <is>
          <t>Mortality</t>
        </is>
      </c>
      <c r="AZ2614" t="inlineStr">
        <is>
          <t>LC50</t>
        </is>
      </c>
      <c r="BA2614"/>
      <c r="BB2614" t="n">
        <v>4.0</v>
      </c>
      <c r="BC2614"/>
      <c r="BD2614"/>
      <c r="BE2614"/>
      <c r="BF2614"/>
      <c r="BG2614" t="inlineStr">
        <is>
          <t>Day(s)</t>
        </is>
      </c>
      <c r="BH2614"/>
      <c r="BI2614" t="inlineStr">
        <is>
          <t>DTXSID9022233</t>
        </is>
      </c>
      <c r="BJ2614"/>
      <c r="BK2614"/>
      <c r="BL2614" t="inlineStr">
        <is>
          <t>Acute</t>
        </is>
      </c>
      <c r="BM2614"/>
      <c r="BN2614"/>
      <c r="BO2614"/>
      <c r="BP2614"/>
      <c r="BQ2614"/>
      <c r="BR2614"/>
      <c r="BS2614"/>
      <c r="BT2614" t="inlineStr">
        <is>
          <t>--</t>
        </is>
      </c>
      <c r="BU2614"/>
      <c r="BV2614"/>
      <c r="BW2614"/>
      <c r="BX2614"/>
      <c r="BY2614"/>
      <c r="BZ2614"/>
      <c r="CA2614"/>
      <c r="CB2614"/>
      <c r="CC2614"/>
      <c r="CD2614"/>
      <c r="CE2614"/>
      <c r="CF2614"/>
      <c r="CG2614"/>
      <c r="CH2614"/>
      <c r="CI2614"/>
      <c r="CJ2614" t="inlineStr">
        <is>
          <t xml:space="preserve">SOURCE/US EPA ENVIRONMENTAL RESEARCH LABORATORY DULUTH AND THE UNIVERSITY OF WISCONSIN SUPERIOR//MEDIA/FILTERED LAKE SUPERIOR WATER OR DECHLORINATED CITY OF SUPERIOR WISCONSIN WATER//   </t>
        </is>
      </c>
      <c r="CK2614" t="inlineStr">
        <is>
          <t>Geiger,D.L., C.E. Northcott, D.J. Call, and L.T. Brooke</t>
        </is>
      </c>
      <c r="CL2614" t="n">
        <v>12447.0</v>
      </c>
      <c r="CM2614" t="inlineStr">
        <is>
          <t>Acute Toxicities of Organic Chemicals to Fathead Minnows (Pimephales promelas), Volume II</t>
        </is>
      </c>
      <c r="CN2614" t="inlineStr">
        <is>
          <t>Center for Lake Superior Environmental Studies, University of Wisconsin, Superior, WI:326 p.</t>
        </is>
      </c>
      <c r="CO2614" t="n">
        <v>1985.0</v>
      </c>
      <c r="CP2614" t="inlineStr">
        <is>
          <t>Geiger,D.L., C.E. Northcott, D.J. Call, and L.T. Brooke (1985). Acute Toxicities of Organic Chemicals to Fathead Minnows (Pimephales promelas), Volume II. Center for Lake Superior Environmental Studies, University of Wisconsin, Superior, WI, 326 p. ECOREF#:12447</t>
        </is>
      </c>
    </row>
    <row r="2615">
      <c r="A2615" t="n">
        <v>5922601.0</v>
      </c>
      <c r="B2615" t="inlineStr">
        <is>
          <t>2-Amino-5-chlorobenzonitrile</t>
        </is>
      </c>
      <c r="C2615"/>
      <c r="D2615" t="inlineStr">
        <is>
          <t>Measured</t>
        </is>
      </c>
      <c r="E2615" t="inlineStr">
        <is>
          <t>Not coded</t>
        </is>
      </c>
      <c r="F2615" t="inlineStr">
        <is>
          <t>&gt;</t>
        </is>
      </c>
      <c r="G2615" t="n">
        <v>98.0</v>
      </c>
      <c r="H2615"/>
      <c r="I2615"/>
      <c r="J2615"/>
      <c r="K2615"/>
      <c r="L2615" t="inlineStr">
        <is>
          <t>Pimephales promelas</t>
        </is>
      </c>
      <c r="M2615" t="inlineStr">
        <is>
          <t>Fathead Minnow</t>
        </is>
      </c>
      <c r="N2615"/>
      <c r="O2615"/>
      <c r="P2615" t="n">
        <v>27.0</v>
      </c>
      <c r="Q2615"/>
      <c r="R2615"/>
      <c r="S2615"/>
      <c r="T2615"/>
      <c r="U2615" t="inlineStr">
        <is>
          <t>Day(s)</t>
        </is>
      </c>
      <c r="V2615" t="inlineStr">
        <is>
          <t>Flow-through</t>
        </is>
      </c>
      <c r="W2615" t="inlineStr">
        <is>
          <t>Fresh water</t>
        </is>
      </c>
      <c r="X2615" t="inlineStr">
        <is>
          <t>Lab</t>
        </is>
      </c>
      <c r="Y2615"/>
      <c r="Z2615" t="inlineStr">
        <is>
          <t>Active ingredient</t>
        </is>
      </c>
      <c r="AA2615"/>
      <c r="AB2615" t="n">
        <v>28.6</v>
      </c>
      <c r="AC2615"/>
      <c r="AD2615" t="n">
        <v>27.4</v>
      </c>
      <c r="AE2615"/>
      <c r="AF2615" t="n">
        <v>30.0</v>
      </c>
      <c r="AG2615" t="inlineStr">
        <is>
          <t>AI mg/L</t>
        </is>
      </c>
      <c r="AH2615"/>
      <c r="AI2615"/>
      <c r="AJ2615"/>
      <c r="AK2615"/>
      <c r="AL2615"/>
      <c r="AM2615"/>
      <c r="AN2615"/>
      <c r="AO2615"/>
      <c r="AP2615"/>
      <c r="AQ2615"/>
      <c r="AR2615"/>
      <c r="AS2615"/>
      <c r="AT2615"/>
      <c r="AU2615"/>
      <c r="AV2615"/>
      <c r="AW2615"/>
      <c r="AX2615" t="inlineStr">
        <is>
          <t>Mortality</t>
        </is>
      </c>
      <c r="AY2615" t="inlineStr">
        <is>
          <t>Mortality</t>
        </is>
      </c>
      <c r="AZ2615" t="inlineStr">
        <is>
          <t>LC50</t>
        </is>
      </c>
      <c r="BA2615"/>
      <c r="BB2615" t="n">
        <v>4.0</v>
      </c>
      <c r="BC2615"/>
      <c r="BD2615"/>
      <c r="BE2615"/>
      <c r="BF2615"/>
      <c r="BG2615" t="inlineStr">
        <is>
          <t>Day(s)</t>
        </is>
      </c>
      <c r="BH2615" t="inlineStr">
        <is>
          <t>Pure</t>
        </is>
      </c>
      <c r="BI2615" t="inlineStr">
        <is>
          <t>DTXSID4022234</t>
        </is>
      </c>
      <c r="BJ2615"/>
      <c r="BK2615"/>
      <c r="BL2615"/>
      <c r="BM2615"/>
      <c r="BN2615"/>
      <c r="BO2615"/>
      <c r="BP2615"/>
      <c r="BQ2615"/>
      <c r="BR2615"/>
      <c r="BS2615"/>
      <c r="BT2615" t="inlineStr">
        <is>
          <t>--</t>
        </is>
      </c>
      <c r="BU2615"/>
      <c r="BV2615"/>
      <c r="BW2615"/>
      <c r="BX2615"/>
      <c r="BY2615"/>
      <c r="BZ2615"/>
      <c r="CA2615"/>
      <c r="CB2615"/>
      <c r="CC2615"/>
      <c r="CD2615"/>
      <c r="CE2615"/>
      <c r="CF2615"/>
      <c r="CG2615"/>
      <c r="CH2615"/>
      <c r="CI2615" t="inlineStr">
        <is>
          <t xml:space="preserve"> On the last day of the test, tank tamperatures were in theNR low 30's due to a diluter malfunction.  Affected fish lost equilibrNAm prior to death. </t>
        </is>
      </c>
      <c r="CJ2615" t="inlineStr">
        <is>
          <t xml:space="preserve">   On the last day of the test, tank tamperatures were in theNR low 30's due to a diluter malfunction.  Affected fish lost equilibrNAm prior to death. </t>
        </is>
      </c>
      <c r="CK2615" t="inlineStr">
        <is>
          <t>Brooke,L.T., D.J. Call, D.L. Geiger, and C.E. Northcott</t>
        </is>
      </c>
      <c r="CL2615" t="n">
        <v>12448.0</v>
      </c>
      <c r="CM2615" t="inlineStr">
        <is>
          <t>Acute Toxicities of Organic Chemicals to Fathead Minnows (Pimephales promelas), Vol. 1</t>
        </is>
      </c>
      <c r="CN2615" t="inlineStr">
        <is>
          <t>Center for Lake Superior Environmental Studies, University of Wisconsin-Superior, Superior, WI:414 p.</t>
        </is>
      </c>
      <c r="CO2615" t="n">
        <v>1984.0</v>
      </c>
      <c r="CP2615" t="inlineStr">
        <is>
          <t>Brooke,L.T., D.J. Call, D.L. Geiger, and C.E. Northcott (1984). Acute Toxicities of Organic Chemicals to Fathead Minnows (Pimephales promelas), Vol. 1. Center for Lake Superior Environmental Studies, University of Wisconsin-Superior, Superior, WI, 414 p. ECOREF#:12448</t>
        </is>
      </c>
    </row>
    <row r="2616">
      <c r="A2616" t="n">
        <v>5989275.0</v>
      </c>
      <c r="B2616" t="inlineStr">
        <is>
          <t>(4R)-1-Methyl-4-(1-methylethenyl)cyclohexene</t>
        </is>
      </c>
      <c r="C2616"/>
      <c r="D2616" t="inlineStr">
        <is>
          <t>Measured</t>
        </is>
      </c>
      <c r="E2616" t="inlineStr">
        <is>
          <t>American Society for Testing and Materials</t>
        </is>
      </c>
      <c r="F2616" t="inlineStr">
        <is>
          <t>&gt;</t>
        </is>
      </c>
      <c r="G2616" t="n">
        <v>99.0</v>
      </c>
      <c r="H2616"/>
      <c r="I2616"/>
      <c r="J2616"/>
      <c r="K2616"/>
      <c r="L2616" t="inlineStr">
        <is>
          <t>Pimephales promelas</t>
        </is>
      </c>
      <c r="M2616" t="inlineStr">
        <is>
          <t>Fathead Minnow</t>
        </is>
      </c>
      <c r="N2616" t="inlineStr">
        <is>
          <t>Juvenile</t>
        </is>
      </c>
      <c r="O2616"/>
      <c r="P2616" t="n">
        <v>34.0</v>
      </c>
      <c r="Q2616"/>
      <c r="R2616"/>
      <c r="S2616"/>
      <c r="T2616"/>
      <c r="U2616" t="inlineStr">
        <is>
          <t>Day(s)</t>
        </is>
      </c>
      <c r="V2616" t="inlineStr">
        <is>
          <t>Flow-through</t>
        </is>
      </c>
      <c r="W2616" t="inlineStr">
        <is>
          <t>Fresh water</t>
        </is>
      </c>
      <c r="X2616" t="inlineStr">
        <is>
          <t>Lab</t>
        </is>
      </c>
      <c r="Y2616" t="n">
        <v>6.0</v>
      </c>
      <c r="Z2616" t="inlineStr">
        <is>
          <t>Active ingredient</t>
        </is>
      </c>
      <c r="AA2616"/>
      <c r="AB2616" t="n">
        <v>0.72</v>
      </c>
      <c r="AC2616"/>
      <c r="AD2616" t="n">
        <v>0.618</v>
      </c>
      <c r="AE2616"/>
      <c r="AF2616" t="n">
        <v>0.839</v>
      </c>
      <c r="AG2616" t="inlineStr">
        <is>
          <t>AI mg/L</t>
        </is>
      </c>
      <c r="AH2616"/>
      <c r="AI2616"/>
      <c r="AJ2616"/>
      <c r="AK2616"/>
      <c r="AL2616"/>
      <c r="AM2616"/>
      <c r="AN2616"/>
      <c r="AO2616"/>
      <c r="AP2616"/>
      <c r="AQ2616"/>
      <c r="AR2616"/>
      <c r="AS2616"/>
      <c r="AT2616"/>
      <c r="AU2616"/>
      <c r="AV2616"/>
      <c r="AW2616"/>
      <c r="AX2616" t="inlineStr">
        <is>
          <t>Mortality</t>
        </is>
      </c>
      <c r="AY2616" t="inlineStr">
        <is>
          <t>Mortality</t>
        </is>
      </c>
      <c r="AZ2616" t="inlineStr">
        <is>
          <t>LC50</t>
        </is>
      </c>
      <c r="BA2616"/>
      <c r="BB2616" t="n">
        <v>4.0</v>
      </c>
      <c r="BC2616"/>
      <c r="BD2616"/>
      <c r="BE2616"/>
      <c r="BF2616"/>
      <c r="BG2616" t="inlineStr">
        <is>
          <t>Day(s)</t>
        </is>
      </c>
      <c r="BH2616" t="inlineStr">
        <is>
          <t>Pure</t>
        </is>
      </c>
      <c r="BI2616" t="inlineStr">
        <is>
          <t>DTXSID1020778</t>
        </is>
      </c>
      <c r="BJ2616"/>
      <c r="BK2616"/>
      <c r="BL2616" t="inlineStr">
        <is>
          <t>Acute</t>
        </is>
      </c>
      <c r="BM2616"/>
      <c r="BN2616"/>
      <c r="BO2616"/>
      <c r="BP2616"/>
      <c r="BQ2616"/>
      <c r="BR2616"/>
      <c r="BS2616"/>
      <c r="BT2616" t="inlineStr">
        <is>
          <t>--</t>
        </is>
      </c>
      <c r="BU2616"/>
      <c r="BV2616"/>
      <c r="BW2616"/>
      <c r="BX2616"/>
      <c r="BY2616"/>
      <c r="BZ2616"/>
      <c r="CA2616"/>
      <c r="CB2616"/>
      <c r="CC2616"/>
      <c r="CD2616"/>
      <c r="CE2616"/>
      <c r="CF2616"/>
      <c r="CG2616"/>
      <c r="CH2616"/>
      <c r="CI2616"/>
      <c r="CJ2616"/>
      <c r="CK2616" t="inlineStr">
        <is>
          <t>Broderius,S., D. Hammermeister, C. Russom, D. Barnidge, D. Brooke, G. Elonen, M. Hoglund, M. Kahl, G. Mielke, and J. Th</t>
        </is>
      </c>
      <c r="CL2616" t="n">
        <v>97161.0</v>
      </c>
      <c r="CM2616" t="inlineStr">
        <is>
          <t>Toxicity of Eight Terpenes to Fathead Minnows (Pimephales promelas), Daphnids (Daphnia magna), and Algae (Selanastrum capricornutum).</t>
        </is>
      </c>
      <c r="CN2616" t="inlineStr">
        <is>
          <t>Manuscript: ASCI Corporation and the U.S.EPA Environmental Research Laboratory-Duluth, MN:57 p.</t>
        </is>
      </c>
      <c r="CO2616" t="n">
        <v>1990.0</v>
      </c>
      <c r="CP2616" t="inlineStr">
        <is>
          <t>Broderius,S., D. Hammermeister, C. Russom, D. Barnidge, D. Brooke, G. Elonen, M. Hoglund, M. Kahl, G. Mielke, and J. Th (1990). Toxicity of Eight Terpenes to Fathead Minnows (Pimephales promelas), Daphnids (Daphnia magna), and Algae (Selanastrum capricornutum).. Manuscript: ASCI Corporation and the U.S.EPA Environmental Research Laboratory-Duluth, MN, 57 p. ECOREF#:97161</t>
        </is>
      </c>
    </row>
    <row r="2617">
      <c r="A2617" t="n">
        <v>5989275.0</v>
      </c>
      <c r="B2617" t="inlineStr">
        <is>
          <t>(4R)-1-Methyl-4-(1-methylethenyl)cyclohexene</t>
        </is>
      </c>
      <c r="C2617"/>
      <c r="D2617" t="inlineStr">
        <is>
          <t>Measured</t>
        </is>
      </c>
      <c r="E2617" t="inlineStr">
        <is>
          <t>Not coded</t>
        </is>
      </c>
      <c r="F2617"/>
      <c r="G2617" t="n">
        <v>97.0</v>
      </c>
      <c r="H2617"/>
      <c r="I2617"/>
      <c r="J2617"/>
      <c r="K2617"/>
      <c r="L2617" t="inlineStr">
        <is>
          <t>Pimephales promelas</t>
        </is>
      </c>
      <c r="M2617" t="inlineStr">
        <is>
          <t>Fathead Minnow</t>
        </is>
      </c>
      <c r="N2617"/>
      <c r="O2617"/>
      <c r="P2617"/>
      <c r="Q2617"/>
      <c r="R2617" t="n">
        <v>32.0</v>
      </c>
      <c r="S2617"/>
      <c r="T2617" t="n">
        <v>34.0</v>
      </c>
      <c r="U2617" t="inlineStr">
        <is>
          <t>Day(s)</t>
        </is>
      </c>
      <c r="V2617" t="inlineStr">
        <is>
          <t>Flow-through</t>
        </is>
      </c>
      <c r="W2617" t="inlineStr">
        <is>
          <t>Fresh water</t>
        </is>
      </c>
      <c r="X2617" t="inlineStr">
        <is>
          <t>Lab</t>
        </is>
      </c>
      <c r="Y2617"/>
      <c r="Z2617" t="inlineStr">
        <is>
          <t>Active ingredient</t>
        </is>
      </c>
      <c r="AA2617"/>
      <c r="AB2617" t="n">
        <v>0.702</v>
      </c>
      <c r="AC2617"/>
      <c r="AD2617" t="n">
        <v>0.619</v>
      </c>
      <c r="AE2617"/>
      <c r="AF2617" t="n">
        <v>0.796</v>
      </c>
      <c r="AG2617" t="inlineStr">
        <is>
          <t>AI mg/L</t>
        </is>
      </c>
      <c r="AH2617"/>
      <c r="AI2617"/>
      <c r="AJ2617"/>
      <c r="AK2617"/>
      <c r="AL2617"/>
      <c r="AM2617"/>
      <c r="AN2617"/>
      <c r="AO2617"/>
      <c r="AP2617"/>
      <c r="AQ2617"/>
      <c r="AR2617"/>
      <c r="AS2617"/>
      <c r="AT2617"/>
      <c r="AU2617"/>
      <c r="AV2617"/>
      <c r="AW2617"/>
      <c r="AX2617" t="inlineStr">
        <is>
          <t>Mortality</t>
        </is>
      </c>
      <c r="AY2617" t="inlineStr">
        <is>
          <t>Mortality</t>
        </is>
      </c>
      <c r="AZ2617" t="inlineStr">
        <is>
          <t>LC50</t>
        </is>
      </c>
      <c r="BA2617"/>
      <c r="BB2617" t="n">
        <v>4.0</v>
      </c>
      <c r="BC2617"/>
      <c r="BD2617"/>
      <c r="BE2617"/>
      <c r="BF2617"/>
      <c r="BG2617" t="inlineStr">
        <is>
          <t>Day(s)</t>
        </is>
      </c>
      <c r="BH2617" t="inlineStr">
        <is>
          <t>Pure</t>
        </is>
      </c>
      <c r="BI2617" t="inlineStr">
        <is>
          <t>DTXSID1020778</t>
        </is>
      </c>
      <c r="BJ2617"/>
      <c r="BK2617"/>
      <c r="BL2617"/>
      <c r="BM2617"/>
      <c r="BN2617"/>
      <c r="BO2617"/>
      <c r="BP2617"/>
      <c r="BQ2617"/>
      <c r="BR2617"/>
      <c r="BS2617"/>
      <c r="BT2617" t="inlineStr">
        <is>
          <t>--</t>
        </is>
      </c>
      <c r="BU2617"/>
      <c r="BV2617"/>
      <c r="BW2617"/>
      <c r="BX2617"/>
      <c r="BY2617"/>
      <c r="BZ2617"/>
      <c r="CA2617"/>
      <c r="CB2617"/>
      <c r="CC2617"/>
      <c r="CD2617"/>
      <c r="CE2617"/>
      <c r="CF2617"/>
      <c r="CG2617"/>
      <c r="CH2617"/>
      <c r="CI2617" t="inlineStr">
        <is>
          <t xml:space="preserve"> Fish were exposed to 0%, 20%, 40%, 60%, 80% and 100% of the stock solution.  During the first 48 hr of exposure, the fish were hyperactive, swam sporadically and were over- reactive to external stimuli.  At approximately 72 hr, the </t>
        </is>
      </c>
      <c r="CJ2617" t="inlineStr">
        <is>
          <t xml:space="preserve">   Fish were exposed to 0%, 20%, 40%, 60%, 80% and 100% of the stock solution.  During the first 48 hr of exposure, the fish were hyperactive, swam sporadically and were over- reactive to external stimuli.  At approximately 72 hr, the </t>
        </is>
      </c>
      <c r="CK2617" t="inlineStr">
        <is>
          <t>Geiger,D.L., L.T. Brooke, and D.J. Call</t>
        </is>
      </c>
      <c r="CL2617" t="n">
        <v>3217.0</v>
      </c>
      <c r="CM2617" t="inlineStr">
        <is>
          <t>Acute Toxicities of Organic Chemicals to Fathead Minnows (Pimephales promelas), Volume V</t>
        </is>
      </c>
      <c r="CN2617" t="inlineStr">
        <is>
          <t>Center for Lake Superior Environmental Studies, University of Wisconsin, Superior, WI:332 p.</t>
        </is>
      </c>
      <c r="CO2617" t="n">
        <v>1990.0</v>
      </c>
      <c r="CP2617" t="inlineStr">
        <is>
          <t>Geiger,D.L., L.T. Brooke, and D.J. Call (1990). Acute Toxicities of Organic Chemicals to Fathead Minnows (Pimephales promelas), Volume V. Center for Lake Superior Environmental Studies, University of Wisconsin, Superior, WI, 332 p. ECOREF#:3217</t>
        </is>
      </c>
    </row>
    <row r="2618">
      <c r="A2618" t="n">
        <v>6175491.0</v>
      </c>
      <c r="B2618" t="inlineStr">
        <is>
          <t>2-Dodecanone</t>
        </is>
      </c>
      <c r="C2618"/>
      <c r="D2618" t="inlineStr">
        <is>
          <t>Measured</t>
        </is>
      </c>
      <c r="E2618" t="inlineStr">
        <is>
          <t>Not coded</t>
        </is>
      </c>
      <c r="F2618"/>
      <c r="G2618" t="n">
        <v>99.0</v>
      </c>
      <c r="H2618"/>
      <c r="I2618"/>
      <c r="J2618"/>
      <c r="K2618"/>
      <c r="L2618" t="inlineStr">
        <is>
          <t>Pimephales promelas</t>
        </is>
      </c>
      <c r="M2618" t="inlineStr">
        <is>
          <t>Fathead Minnow</t>
        </is>
      </c>
      <c r="N2618"/>
      <c r="O2618"/>
      <c r="P2618" t="n">
        <v>33.0</v>
      </c>
      <c r="Q2618"/>
      <c r="R2618"/>
      <c r="S2618"/>
      <c r="T2618"/>
      <c r="U2618" t="inlineStr">
        <is>
          <t>Day(s)</t>
        </is>
      </c>
      <c r="V2618" t="inlineStr">
        <is>
          <t>Flow-through</t>
        </is>
      </c>
      <c r="W2618" t="inlineStr">
        <is>
          <t>Fresh water</t>
        </is>
      </c>
      <c r="X2618" t="inlineStr">
        <is>
          <t>Lab</t>
        </is>
      </c>
      <c r="Y2618"/>
      <c r="Z2618" t="inlineStr">
        <is>
          <t>Active ingredient</t>
        </is>
      </c>
      <c r="AA2618"/>
      <c r="AB2618" t="n">
        <v>1.18</v>
      </c>
      <c r="AC2618"/>
      <c r="AD2618" t="n">
        <v>1.02</v>
      </c>
      <c r="AE2618"/>
      <c r="AF2618" t="n">
        <v>1.37</v>
      </c>
      <c r="AG2618" t="inlineStr">
        <is>
          <t>AI mg/L</t>
        </is>
      </c>
      <c r="AH2618"/>
      <c r="AI2618"/>
      <c r="AJ2618"/>
      <c r="AK2618"/>
      <c r="AL2618"/>
      <c r="AM2618"/>
      <c r="AN2618"/>
      <c r="AO2618"/>
      <c r="AP2618"/>
      <c r="AQ2618"/>
      <c r="AR2618"/>
      <c r="AS2618"/>
      <c r="AT2618"/>
      <c r="AU2618"/>
      <c r="AV2618"/>
      <c r="AW2618"/>
      <c r="AX2618" t="inlineStr">
        <is>
          <t>Mortality</t>
        </is>
      </c>
      <c r="AY2618" t="inlineStr">
        <is>
          <t>Mortality</t>
        </is>
      </c>
      <c r="AZ2618" t="inlineStr">
        <is>
          <t>LC50</t>
        </is>
      </c>
      <c r="BA2618"/>
      <c r="BB2618" t="n">
        <v>4.0</v>
      </c>
      <c r="BC2618"/>
      <c r="BD2618"/>
      <c r="BE2618"/>
      <c r="BF2618"/>
      <c r="BG2618" t="inlineStr">
        <is>
          <t>Day(s)</t>
        </is>
      </c>
      <c r="BH2618" t="inlineStr">
        <is>
          <t>Pure</t>
        </is>
      </c>
      <c r="BI2618" t="inlineStr">
        <is>
          <t>DTXSID4022236</t>
        </is>
      </c>
      <c r="BJ2618"/>
      <c r="BK2618"/>
      <c r="BL2618"/>
      <c r="BM2618"/>
      <c r="BN2618"/>
      <c r="BO2618"/>
      <c r="BP2618"/>
      <c r="BQ2618"/>
      <c r="BR2618"/>
      <c r="BS2618"/>
      <c r="BT2618" t="inlineStr">
        <is>
          <t>--</t>
        </is>
      </c>
      <c r="BU2618"/>
      <c r="BV2618"/>
      <c r="BW2618"/>
      <c r="BX2618"/>
      <c r="BY2618"/>
      <c r="BZ2618"/>
      <c r="CA2618"/>
      <c r="CB2618"/>
      <c r="CC2618"/>
      <c r="CD2618"/>
      <c r="CE2618"/>
      <c r="CF2618"/>
      <c r="CG2618"/>
      <c r="CH2618"/>
      <c r="CI2618" t="inlineStr">
        <is>
          <t xml:space="preserve"> Affected fish lost schooling behavior, were hypoactive, were underreactive to external stimuli and had increased respiratNAn.  They were also darkly colored and lost equilibrium prior to death.  The analytical standardsD// </t>
        </is>
      </c>
      <c r="CJ2618" t="inlineStr">
        <is>
          <t xml:space="preserve">   Affected fish lost schooling behavior, were hypoactive, were underreactive to external stimuli and had increased respiratNAn.  They were also darkly colored and lost equilibrium prior to death.  The analytical standardsD// </t>
        </is>
      </c>
      <c r="CK2618" t="inlineStr">
        <is>
          <t>Geiger,D.L., D.J. Call, and L.T. Brooke</t>
        </is>
      </c>
      <c r="CL2618" t="n">
        <v>12859.0</v>
      </c>
      <c r="CM2618" t="inlineStr">
        <is>
          <t>Acute Toxicities of Organic Chemicals to Fathead Minnows (Pimephales promelas) Volume IV</t>
        </is>
      </c>
      <c r="CN2618" t="inlineStr">
        <is>
          <t>Center for Lake Superior Environmental Studies, University of Wisconsin, Superior, WI4:355 p.</t>
        </is>
      </c>
      <c r="CO2618" t="n">
        <v>1988.0</v>
      </c>
      <c r="CP2618" t="inlineStr">
        <is>
          <t>Geiger,D.L., D.J. Call, and L.T. Brooke (1988). Acute Toxicities of Organic Chemicals to Fathead Minnows (Pimephales promelas) Volume IV. Center for Lake Superior Environmental Studies, University of Wisconsin, Superior, WI, 4, 355 p. ECOREF#:12859</t>
        </is>
      </c>
    </row>
    <row r="2619">
      <c r="A2619" t="n">
        <v>6203185.0</v>
      </c>
      <c r="B2619" t="inlineStr">
        <is>
          <t>4-Dimethylaminocinnamaldehyde</t>
        </is>
      </c>
      <c r="C2619"/>
      <c r="D2619" t="inlineStr">
        <is>
          <t>Measured</t>
        </is>
      </c>
      <c r="E2619" t="inlineStr">
        <is>
          <t>Not reported</t>
        </is>
      </c>
      <c r="F2619"/>
      <c r="G2619" t="n">
        <v>98.0</v>
      </c>
      <c r="H2619"/>
      <c r="I2619"/>
      <c r="J2619"/>
      <c r="K2619"/>
      <c r="L2619" t="inlineStr">
        <is>
          <t>Pimephales promelas</t>
        </is>
      </c>
      <c r="M2619" t="inlineStr">
        <is>
          <t>Fathead Minnow</t>
        </is>
      </c>
      <c r="N2619"/>
      <c r="O2619"/>
      <c r="P2619" t="n">
        <v>33.0</v>
      </c>
      <c r="Q2619"/>
      <c r="R2619"/>
      <c r="S2619"/>
      <c r="T2619"/>
      <c r="U2619" t="inlineStr">
        <is>
          <t>Day(s)</t>
        </is>
      </c>
      <c r="V2619" t="inlineStr">
        <is>
          <t>Flow-through</t>
        </is>
      </c>
      <c r="W2619" t="inlineStr">
        <is>
          <t>Fresh water</t>
        </is>
      </c>
      <c r="X2619" t="inlineStr">
        <is>
          <t>Lab</t>
        </is>
      </c>
      <c r="Y2619"/>
      <c r="Z2619" t="inlineStr">
        <is>
          <t>Active ingredient</t>
        </is>
      </c>
      <c r="AA2619"/>
      <c r="AB2619" t="n">
        <v>5.9</v>
      </c>
      <c r="AC2619"/>
      <c r="AD2619" t="n">
        <v>5.38</v>
      </c>
      <c r="AE2619"/>
      <c r="AF2619" t="n">
        <v>6.47</v>
      </c>
      <c r="AG2619" t="inlineStr">
        <is>
          <t>AI mg/L</t>
        </is>
      </c>
      <c r="AH2619"/>
      <c r="AI2619"/>
      <c r="AJ2619"/>
      <c r="AK2619"/>
      <c r="AL2619"/>
      <c r="AM2619"/>
      <c r="AN2619"/>
      <c r="AO2619"/>
      <c r="AP2619"/>
      <c r="AQ2619"/>
      <c r="AR2619"/>
      <c r="AS2619"/>
      <c r="AT2619"/>
      <c r="AU2619"/>
      <c r="AV2619"/>
      <c r="AW2619"/>
      <c r="AX2619" t="inlineStr">
        <is>
          <t>Mortality</t>
        </is>
      </c>
      <c r="AY2619" t="inlineStr">
        <is>
          <t>Mortality</t>
        </is>
      </c>
      <c r="AZ2619" t="inlineStr">
        <is>
          <t>LC50</t>
        </is>
      </c>
      <c r="BA2619"/>
      <c r="BB2619" t="n">
        <v>4.0</v>
      </c>
      <c r="BC2619"/>
      <c r="BD2619"/>
      <c r="BE2619"/>
      <c r="BF2619"/>
      <c r="BG2619" t="inlineStr">
        <is>
          <t>Day(s)</t>
        </is>
      </c>
      <c r="BH2619"/>
      <c r="BI2619" t="inlineStr">
        <is>
          <t>DTXSID9022237</t>
        </is>
      </c>
      <c r="BJ2619"/>
      <c r="BK2619"/>
      <c r="BL2619" t="inlineStr">
        <is>
          <t>Acute</t>
        </is>
      </c>
      <c r="BM2619"/>
      <c r="BN2619"/>
      <c r="BO2619"/>
      <c r="BP2619"/>
      <c r="BQ2619"/>
      <c r="BR2619"/>
      <c r="BS2619"/>
      <c r="BT2619" t="inlineStr">
        <is>
          <t>--</t>
        </is>
      </c>
      <c r="BU2619"/>
      <c r="BV2619"/>
      <c r="BW2619"/>
      <c r="BX2619"/>
      <c r="BY2619"/>
      <c r="BZ2619"/>
      <c r="CA2619"/>
      <c r="CB2619"/>
      <c r="CC2619"/>
      <c r="CD2619"/>
      <c r="CE2619"/>
      <c r="CF2619"/>
      <c r="CG2619"/>
      <c r="CH2619"/>
      <c r="CI2619"/>
      <c r="CJ2619" t="inlineStr">
        <is>
          <t xml:space="preserve">SOURCE/US EPA ENVIRONMENTAL RESEARCH LABORATORY DULUTH AND THE UNIVERSITY OF WISCONSIN SUPERIOR//MEDIA/FILTERED LAKE SUPERIOR WATER OR DECHLORINATED CITY OF SUPERIOR WISCONSIN WATER//   </t>
        </is>
      </c>
      <c r="CK2619" t="inlineStr">
        <is>
          <t>Geiger,D.L., C.E. Northcott, D.J. Call, and L.T. Brooke</t>
        </is>
      </c>
      <c r="CL2619" t="n">
        <v>12447.0</v>
      </c>
      <c r="CM2619" t="inlineStr">
        <is>
          <t>Acute Toxicities of Organic Chemicals to Fathead Minnows (Pimephales promelas), Volume II</t>
        </is>
      </c>
      <c r="CN2619" t="inlineStr">
        <is>
          <t>Center for Lake Superior Environmental Studies, University of Wisconsin, Superior, WI:326 p.</t>
        </is>
      </c>
      <c r="CO2619" t="n">
        <v>1985.0</v>
      </c>
      <c r="CP2619" t="inlineStr">
        <is>
          <t>Geiger,D.L., C.E. Northcott, D.J. Call, and L.T. Brooke (1985). Acute Toxicities of Organic Chemicals to Fathead Minnows (Pimephales promelas), Volume II. Center for Lake Superior Environmental Studies, University of Wisconsin, Superior, WI, 326 p. ECOREF#:12447</t>
        </is>
      </c>
    </row>
    <row r="2620">
      <c r="A2620" t="n">
        <v>6266235.0</v>
      </c>
      <c r="B2620" t="inlineStr">
        <is>
          <t>1-(Carboxymethyl)pyridin-1-ium chloride</t>
        </is>
      </c>
      <c r="C2620"/>
      <c r="D2620" t="inlineStr">
        <is>
          <t>Measured</t>
        </is>
      </c>
      <c r="E2620" t="inlineStr">
        <is>
          <t>Not coded</t>
        </is>
      </c>
      <c r="F2620"/>
      <c r="G2620" t="n">
        <v>98.0</v>
      </c>
      <c r="H2620"/>
      <c r="I2620"/>
      <c r="J2620"/>
      <c r="K2620"/>
      <c r="L2620" t="inlineStr">
        <is>
          <t>Pimephales promelas</t>
        </is>
      </c>
      <c r="M2620" t="inlineStr">
        <is>
          <t>Fathead Minnow</t>
        </is>
      </c>
      <c r="N2620"/>
      <c r="O2620"/>
      <c r="P2620" t="n">
        <v>28.0</v>
      </c>
      <c r="Q2620"/>
      <c r="R2620"/>
      <c r="S2620"/>
      <c r="T2620"/>
      <c r="U2620" t="inlineStr">
        <is>
          <t>Day(s)</t>
        </is>
      </c>
      <c r="V2620" t="inlineStr">
        <is>
          <t>Flow-through</t>
        </is>
      </c>
      <c r="W2620" t="inlineStr">
        <is>
          <t>Fresh water</t>
        </is>
      </c>
      <c r="X2620" t="inlineStr">
        <is>
          <t>Lab</t>
        </is>
      </c>
      <c r="Y2620"/>
      <c r="Z2620" t="inlineStr">
        <is>
          <t>Active ingredient</t>
        </is>
      </c>
      <c r="AA2620"/>
      <c r="AB2620" t="n">
        <v>162.0</v>
      </c>
      <c r="AC2620"/>
      <c r="AD2620" t="n">
        <v>143.0</v>
      </c>
      <c r="AE2620"/>
      <c r="AF2620" t="n">
        <v>184.0</v>
      </c>
      <c r="AG2620" t="inlineStr">
        <is>
          <t>AI mg/L</t>
        </is>
      </c>
      <c r="AH2620"/>
      <c r="AI2620"/>
      <c r="AJ2620"/>
      <c r="AK2620"/>
      <c r="AL2620"/>
      <c r="AM2620"/>
      <c r="AN2620"/>
      <c r="AO2620"/>
      <c r="AP2620"/>
      <c r="AQ2620"/>
      <c r="AR2620"/>
      <c r="AS2620"/>
      <c r="AT2620"/>
      <c r="AU2620"/>
      <c r="AV2620"/>
      <c r="AW2620"/>
      <c r="AX2620" t="inlineStr">
        <is>
          <t>Mortality</t>
        </is>
      </c>
      <c r="AY2620" t="inlineStr">
        <is>
          <t>Mortality</t>
        </is>
      </c>
      <c r="AZ2620" t="inlineStr">
        <is>
          <t>LC50</t>
        </is>
      </c>
      <c r="BA2620"/>
      <c r="BB2620" t="n">
        <v>4.0</v>
      </c>
      <c r="BC2620"/>
      <c r="BD2620"/>
      <c r="BE2620"/>
      <c r="BF2620"/>
      <c r="BG2620" t="inlineStr">
        <is>
          <t>Day(s)</t>
        </is>
      </c>
      <c r="BH2620" t="inlineStr">
        <is>
          <t>Pure</t>
        </is>
      </c>
      <c r="BI2620" t="inlineStr">
        <is>
          <t>DTXSID4022238</t>
        </is>
      </c>
      <c r="BJ2620"/>
      <c r="BK2620"/>
      <c r="BL2620"/>
      <c r="BM2620"/>
      <c r="BN2620"/>
      <c r="BO2620"/>
      <c r="BP2620"/>
      <c r="BQ2620"/>
      <c r="BR2620"/>
      <c r="BS2620"/>
      <c r="BT2620" t="inlineStr">
        <is>
          <t>--</t>
        </is>
      </c>
      <c r="BU2620"/>
      <c r="BV2620"/>
      <c r="BW2620"/>
      <c r="BX2620"/>
      <c r="BY2620"/>
      <c r="BZ2620"/>
      <c r="CA2620"/>
      <c r="CB2620"/>
      <c r="CC2620"/>
      <c r="CD2620"/>
      <c r="CE2620"/>
      <c r="CF2620"/>
      <c r="CG2620"/>
      <c r="CH2620"/>
      <c r="CI2620" t="inlineStr">
        <is>
          <t xml:space="preserve"> The pH of the stock solution was adjusted to that of lake water using NaOH.  Affected fish lost schooling behavior, were hypNActive and underreactive to exernal stimuli, and had increased respiration. </t>
        </is>
      </c>
      <c r="CJ2620" t="inlineStr">
        <is>
          <t xml:space="preserve">   The pH of the stock solution was adjusted to that of lake water using NaOH.  Affected fish lost schooling behavior, were hypNActive and underreactive to exernal stimuli, and had increased respiration. </t>
        </is>
      </c>
      <c r="CK2620" t="inlineStr">
        <is>
          <t>Geiger,D.L., D.J. Call, and L.T. Brooke</t>
        </is>
      </c>
      <c r="CL2620" t="n">
        <v>12859.0</v>
      </c>
      <c r="CM2620" t="inlineStr">
        <is>
          <t>Acute Toxicities of Organic Chemicals to Fathead Minnows (Pimephales promelas) Volume IV</t>
        </is>
      </c>
      <c r="CN2620" t="inlineStr">
        <is>
          <t>Center for Lake Superior Environmental Studies, University of Wisconsin, Superior, WI4:355 p.</t>
        </is>
      </c>
      <c r="CO2620" t="n">
        <v>1988.0</v>
      </c>
      <c r="CP2620" t="inlineStr">
        <is>
          <t>Geiger,D.L., D.J. Call, and L.T. Brooke (1988). Acute Toxicities of Organic Chemicals to Fathead Minnows (Pimephales promelas) Volume IV. Center for Lake Superior Environmental Studies, University of Wisconsin, Superior, WI, 4, 355 p. ECOREF#:12859</t>
        </is>
      </c>
    </row>
    <row r="2621">
      <c r="A2621" t="n">
        <v>6284839.0</v>
      </c>
      <c r="B2621" t="inlineStr">
        <is>
          <t>1,3,5-Trichloro-2,4-dinitrobenzene</t>
        </is>
      </c>
      <c r="C2621"/>
      <c r="D2621" t="inlineStr">
        <is>
          <t>Measured</t>
        </is>
      </c>
      <c r="E2621" t="inlineStr">
        <is>
          <t>Not coded</t>
        </is>
      </c>
      <c r="F2621"/>
      <c r="G2621"/>
      <c r="H2621"/>
      <c r="I2621"/>
      <c r="J2621"/>
      <c r="K2621"/>
      <c r="L2621" t="inlineStr">
        <is>
          <t>Pimephales promelas</t>
        </is>
      </c>
      <c r="M2621" t="inlineStr">
        <is>
          <t>Fathead Minnow</t>
        </is>
      </c>
      <c r="N2621"/>
      <c r="O2621"/>
      <c r="P2621" t="n">
        <v>33.0</v>
      </c>
      <c r="Q2621"/>
      <c r="R2621"/>
      <c r="S2621"/>
      <c r="T2621"/>
      <c r="U2621" t="inlineStr">
        <is>
          <t>Day(s)</t>
        </is>
      </c>
      <c r="V2621" t="inlineStr">
        <is>
          <t>Flow-through</t>
        </is>
      </c>
      <c r="W2621" t="inlineStr">
        <is>
          <t>Fresh water</t>
        </is>
      </c>
      <c r="X2621" t="inlineStr">
        <is>
          <t>Lab</t>
        </is>
      </c>
      <c r="Y2621"/>
      <c r="Z2621" t="inlineStr">
        <is>
          <t>Active ingredient</t>
        </is>
      </c>
      <c r="AA2621"/>
      <c r="AB2621" t="n">
        <v>0.222</v>
      </c>
      <c r="AC2621"/>
      <c r="AD2621"/>
      <c r="AE2621"/>
      <c r="AF2621"/>
      <c r="AG2621" t="inlineStr">
        <is>
          <t>AI mg/L</t>
        </is>
      </c>
      <c r="AH2621"/>
      <c r="AI2621"/>
      <c r="AJ2621"/>
      <c r="AK2621"/>
      <c r="AL2621"/>
      <c r="AM2621"/>
      <c r="AN2621"/>
      <c r="AO2621"/>
      <c r="AP2621"/>
      <c r="AQ2621"/>
      <c r="AR2621"/>
      <c r="AS2621"/>
      <c r="AT2621"/>
      <c r="AU2621"/>
      <c r="AV2621"/>
      <c r="AW2621"/>
      <c r="AX2621" t="inlineStr">
        <is>
          <t>Mortality</t>
        </is>
      </c>
      <c r="AY2621" t="inlineStr">
        <is>
          <t>Mortality</t>
        </is>
      </c>
      <c r="AZ2621" t="inlineStr">
        <is>
          <t>LC50</t>
        </is>
      </c>
      <c r="BA2621"/>
      <c r="BB2621" t="n">
        <v>4.0</v>
      </c>
      <c r="BC2621"/>
      <c r="BD2621"/>
      <c r="BE2621"/>
      <c r="BF2621"/>
      <c r="BG2621" t="inlineStr">
        <is>
          <t>Day(s)</t>
        </is>
      </c>
      <c r="BH2621"/>
      <c r="BI2621" t="inlineStr">
        <is>
          <t>DTXSID9022239</t>
        </is>
      </c>
      <c r="BJ2621"/>
      <c r="BK2621"/>
      <c r="BL2621"/>
      <c r="BM2621"/>
      <c r="BN2621"/>
      <c r="BO2621"/>
      <c r="BP2621"/>
      <c r="BQ2621"/>
      <c r="BR2621"/>
      <c r="BS2621"/>
      <c r="BT2621" t="inlineStr">
        <is>
          <t>--</t>
        </is>
      </c>
      <c r="BU2621"/>
      <c r="BV2621"/>
      <c r="BW2621"/>
      <c r="BX2621"/>
      <c r="BY2621"/>
      <c r="BZ2621"/>
      <c r="CA2621"/>
      <c r="CB2621"/>
      <c r="CC2621"/>
      <c r="CD2621"/>
      <c r="CE2621"/>
      <c r="CF2621"/>
      <c r="CG2621"/>
      <c r="CH2621"/>
      <c r="CI2621" t="inlineStr">
        <is>
          <t xml:space="preserve"> Affected fish became hypoactive, stopped schooling, and lost equilibrium prior to death. NA </t>
        </is>
      </c>
      <c r="CJ2621" t="inlineStr">
        <is>
          <t xml:space="preserve">   Affected fish became hypoactive, stopped schooling, and lost equilibrium prior to death. NA </t>
        </is>
      </c>
      <c r="CK2621" t="inlineStr">
        <is>
          <t>Brooke,L.T., D.J. Call, D.L. Geiger, and C.E. Northcott</t>
        </is>
      </c>
      <c r="CL2621" t="n">
        <v>12448.0</v>
      </c>
      <c r="CM2621" t="inlineStr">
        <is>
          <t>Acute Toxicities of Organic Chemicals to Fathead Minnows (Pimephales promelas), Vol. 1</t>
        </is>
      </c>
      <c r="CN2621" t="inlineStr">
        <is>
          <t>Center for Lake Superior Environmental Studies, University of Wisconsin-Superior, Superior, WI:414 p.</t>
        </is>
      </c>
      <c r="CO2621" t="n">
        <v>1984.0</v>
      </c>
      <c r="CP2621" t="inlineStr">
        <is>
          <t>Brooke,L.T., D.J. Call, D.L. Geiger, and C.E. Northcott (1984). Acute Toxicities of Organic Chemicals to Fathead Minnows (Pimephales promelas), Vol. 1. Center for Lake Superior Environmental Studies, University of Wisconsin-Superior, Superior, WI, 414 p. ECOREF#:12448</t>
        </is>
      </c>
    </row>
    <row r="2622">
      <c r="A2622" t="n">
        <v>6284839.0</v>
      </c>
      <c r="B2622" t="inlineStr">
        <is>
          <t>1,3,5-Trichloro-2,4-dinitrobenzene</t>
        </is>
      </c>
      <c r="C2622"/>
      <c r="D2622" t="inlineStr">
        <is>
          <t>Unmeasured</t>
        </is>
      </c>
      <c r="E2622" t="inlineStr">
        <is>
          <t>Not reported</t>
        </is>
      </c>
      <c r="F2622"/>
      <c r="G2622"/>
      <c r="H2622"/>
      <c r="I2622"/>
      <c r="J2622"/>
      <c r="K2622"/>
      <c r="L2622" t="inlineStr">
        <is>
          <t>Pimephales promelas</t>
        </is>
      </c>
      <c r="M2622" t="inlineStr">
        <is>
          <t>Fathead Minnow</t>
        </is>
      </c>
      <c r="N2622"/>
      <c r="O2622"/>
      <c r="P2622" t="n">
        <v>33.0</v>
      </c>
      <c r="Q2622"/>
      <c r="R2622"/>
      <c r="S2622"/>
      <c r="T2622"/>
      <c r="U2622" t="inlineStr">
        <is>
          <t>Day(s)</t>
        </is>
      </c>
      <c r="V2622" t="inlineStr">
        <is>
          <t>Flow-through</t>
        </is>
      </c>
      <c r="W2622" t="inlineStr">
        <is>
          <t>Fresh water</t>
        </is>
      </c>
      <c r="X2622" t="inlineStr">
        <is>
          <t>Lab</t>
        </is>
      </c>
      <c r="Y2622" t="n">
        <v>6.0</v>
      </c>
      <c r="Z2622" t="inlineStr">
        <is>
          <t>Formulation</t>
        </is>
      </c>
      <c r="AA2622"/>
      <c r="AB2622" t="n">
        <v>0.222</v>
      </c>
      <c r="AC2622"/>
      <c r="AD2622"/>
      <c r="AE2622"/>
      <c r="AF2622"/>
      <c r="AG2622" t="inlineStr">
        <is>
          <t>AI mg/L</t>
        </is>
      </c>
      <c r="AH2622"/>
      <c r="AI2622"/>
      <c r="AJ2622"/>
      <c r="AK2622"/>
      <c r="AL2622"/>
      <c r="AM2622"/>
      <c r="AN2622"/>
      <c r="AO2622"/>
      <c r="AP2622"/>
      <c r="AQ2622"/>
      <c r="AR2622"/>
      <c r="AS2622"/>
      <c r="AT2622"/>
      <c r="AU2622"/>
      <c r="AV2622"/>
      <c r="AW2622"/>
      <c r="AX2622" t="inlineStr">
        <is>
          <t>Mortality</t>
        </is>
      </c>
      <c r="AY2622" t="inlineStr">
        <is>
          <t>Mortality</t>
        </is>
      </c>
      <c r="AZ2622" t="inlineStr">
        <is>
          <t>LC50</t>
        </is>
      </c>
      <c r="BA2622"/>
      <c r="BB2622" t="n">
        <v>4.0</v>
      </c>
      <c r="BC2622"/>
      <c r="BD2622"/>
      <c r="BE2622"/>
      <c r="BF2622"/>
      <c r="BG2622" t="inlineStr">
        <is>
          <t>Day(s)</t>
        </is>
      </c>
      <c r="BH2622"/>
      <c r="BI2622" t="inlineStr">
        <is>
          <t>DTXSID9022239</t>
        </is>
      </c>
      <c r="BJ2622"/>
      <c r="BK2622"/>
      <c r="BL2622"/>
      <c r="BM2622"/>
      <c r="BN2622"/>
      <c r="BO2622"/>
      <c r="BP2622"/>
      <c r="BQ2622"/>
      <c r="BR2622"/>
      <c r="BS2622"/>
      <c r="BT2622" t="inlineStr">
        <is>
          <t>--</t>
        </is>
      </c>
      <c r="BU2622"/>
      <c r="BV2622"/>
      <c r="BW2622"/>
      <c r="BX2622"/>
      <c r="BY2622"/>
      <c r="BZ2622"/>
      <c r="CA2622"/>
      <c r="CB2622"/>
      <c r="CC2622"/>
      <c r="CD2622"/>
      <c r="CE2622"/>
      <c r="CF2622"/>
      <c r="CG2622"/>
      <c r="CH2622"/>
      <c r="CI2622"/>
      <c r="CJ2622" t="inlineStr">
        <is>
          <t xml:space="preserve">SOURCE/CULTURED AT THE UW-S TEST FACILITY //MEDIA/LAKE SUPERIOR WATER//   </t>
        </is>
      </c>
      <c r="CK2622" t="inlineStr">
        <is>
          <t>Call,D.J., L.T. Brooke, N. Ahmad, and D.D. Vaishnav</t>
        </is>
      </c>
      <c r="CL2622" t="n">
        <v>3771.0</v>
      </c>
      <c r="CM2622" t="inlineStr">
        <is>
          <t>Aquatic Pollutant Hazard Assessments and Development of a Hazard Prediction Technology by Quantitative Structure-Activity Relationships</t>
        </is>
      </c>
      <c r="CN2622" t="inlineStr">
        <is>
          <t>First Q.Rep., U.S.EPA Coop.Agreement No.CR 809234-01-0, Ctr.for Lake Superior Environ.Stud., Univ.of Wisconsin, Superior, WI:52 p.</t>
        </is>
      </c>
      <c r="CO2622" t="n">
        <v>1981.0</v>
      </c>
      <c r="CP2622" t="inlineStr">
        <is>
          <t>Call,D.J., L.T. Brooke, N. Ahmad, and D.D. Vaishnav (1981). Aquatic Pollutant Hazard Assessments and Development of a Hazard Prediction Technology by Quantitative Structure-Activity Relationships. First Q.Rep., U.S.EPA Coop.Agreement No.CR 809234-01-0, Ctr.for Lake Superior Environ.Stud., Univ.of Wisconsin, Superior, WI, 52 p. ECOREF#:3771</t>
        </is>
      </c>
    </row>
    <row r="2623">
      <c r="A2623" t="n">
        <v>6359984.0</v>
      </c>
      <c r="B2623" t="inlineStr">
        <is>
          <t>2,5-Dichloro-4-[4,5-dihydro-3-methyl-5-oxo-4-[2-(4-sulfophenyl)diazenyl]-1H-pyrazol-1-yl]-Benzenesulfonic acid sodium salt (1:2)</t>
        </is>
      </c>
      <c r="C2623"/>
      <c r="D2623" t="inlineStr">
        <is>
          <t>Unmeasured</t>
        </is>
      </c>
      <c r="E2623" t="inlineStr">
        <is>
          <t>Not coded</t>
        </is>
      </c>
      <c r="F2623"/>
      <c r="G2623"/>
      <c r="H2623"/>
      <c r="I2623"/>
      <c r="J2623"/>
      <c r="K2623"/>
      <c r="L2623" t="inlineStr">
        <is>
          <t>Pimephales promelas</t>
        </is>
      </c>
      <c r="M2623" t="inlineStr">
        <is>
          <t>Fathead Minnow</t>
        </is>
      </c>
      <c r="N2623"/>
      <c r="O2623"/>
      <c r="P2623"/>
      <c r="Q2623"/>
      <c r="R2623"/>
      <c r="S2623"/>
      <c r="T2623"/>
      <c r="U2623"/>
      <c r="V2623" t="inlineStr">
        <is>
          <t>Static</t>
        </is>
      </c>
      <c r="W2623" t="inlineStr">
        <is>
          <t>Fresh water</t>
        </is>
      </c>
      <c r="X2623" t="inlineStr">
        <is>
          <t>Lab</t>
        </is>
      </c>
      <c r="Y2623"/>
      <c r="Z2623" t="inlineStr">
        <is>
          <t>Formulation</t>
        </is>
      </c>
      <c r="AA2623" t="inlineStr">
        <is>
          <t>&gt;</t>
        </is>
      </c>
      <c r="AB2623" t="n">
        <v>180.0</v>
      </c>
      <c r="AC2623"/>
      <c r="AD2623"/>
      <c r="AE2623"/>
      <c r="AF2623"/>
      <c r="AG2623" t="inlineStr">
        <is>
          <t>AI mg/L</t>
        </is>
      </c>
      <c r="AH2623"/>
      <c r="AI2623"/>
      <c r="AJ2623"/>
      <c r="AK2623"/>
      <c r="AL2623"/>
      <c r="AM2623"/>
      <c r="AN2623"/>
      <c r="AO2623"/>
      <c r="AP2623"/>
      <c r="AQ2623"/>
      <c r="AR2623"/>
      <c r="AS2623"/>
      <c r="AT2623"/>
      <c r="AU2623"/>
      <c r="AV2623"/>
      <c r="AW2623"/>
      <c r="AX2623" t="inlineStr">
        <is>
          <t>Mortality</t>
        </is>
      </c>
      <c r="AY2623" t="inlineStr">
        <is>
          <t>Mortality</t>
        </is>
      </c>
      <c r="AZ2623" t="inlineStr">
        <is>
          <t>LC50</t>
        </is>
      </c>
      <c r="BA2623"/>
      <c r="BB2623" t="n">
        <v>4.0</v>
      </c>
      <c r="BC2623"/>
      <c r="BD2623"/>
      <c r="BE2623"/>
      <c r="BF2623"/>
      <c r="BG2623" t="inlineStr">
        <is>
          <t>Day(s)</t>
        </is>
      </c>
      <c r="BH2623"/>
      <c r="BI2623" t="inlineStr">
        <is>
          <t>DTXSID6041719</t>
        </is>
      </c>
      <c r="BJ2623"/>
      <c r="BK2623"/>
      <c r="BL2623"/>
      <c r="BM2623"/>
      <c r="BN2623"/>
      <c r="BO2623"/>
      <c r="BP2623"/>
      <c r="BQ2623"/>
      <c r="BR2623"/>
      <c r="BS2623"/>
      <c r="BT2623" t="inlineStr">
        <is>
          <t>--</t>
        </is>
      </c>
      <c r="BU2623"/>
      <c r="BV2623"/>
      <c r="BW2623"/>
      <c r="BX2623"/>
      <c r="BY2623"/>
      <c r="BZ2623"/>
      <c r="CA2623"/>
      <c r="CB2623"/>
      <c r="CC2623"/>
      <c r="CD2623"/>
      <c r="CE2623"/>
      <c r="CF2623"/>
      <c r="CG2623"/>
      <c r="CH2623"/>
      <c r="CI2623" t="inlineStr">
        <is>
          <t xml:space="preserve"> AERATION 5 MINUTES AFTER 48 H OF TESTING// CONTR/&lt;= 10 % MORT, FOLLOWED STANDARD METHODS// </t>
        </is>
      </c>
      <c r="CJ2623" t="inlineStr">
        <is>
          <t xml:space="preserve">   AERATION 5 MINUTES AFTER 48 H OF TESTING// CONTR/&lt;= 10 % MORT, FOLLOWED STANDARD METHODS// </t>
        </is>
      </c>
      <c r="CK2623" t="inlineStr">
        <is>
          <t>Little,L.W., J.C. Lamb III, M.A. Chillingworth, and W.B. Durkin</t>
        </is>
      </c>
      <c r="CL2623" t="n">
        <v>5789.0</v>
      </c>
      <c r="CM2623" t="inlineStr">
        <is>
          <t>Acute Toxicity of Selected Commercial Dyes to the Fathead Minnow and Evaluation of Biological Treatment for Reduction of Toxicity</t>
        </is>
      </c>
      <c r="CN2623" t="inlineStr">
        <is>
          <t>In: Proceedings of the 29th Industrial Waste Conference, Lafayette, IN:524-534</t>
        </is>
      </c>
      <c r="CO2623" t="n">
        <v>1974.0</v>
      </c>
      <c r="CP2623" t="inlineStr">
        <is>
          <t>Little,L.W., J.C. Lamb III, M.A. Chillingworth, and W.B. Durkin (1974). Acute Toxicity of Selected Commercial Dyes to the Fathead Minnow and Evaluation of Biological Treatment for Reduction of Toxicity. In: Proceedings of the 29th Industrial Waste Conference, Lafayette, IN, 524-534. ECOREF#:5789</t>
        </is>
      </c>
    </row>
    <row r="2624">
      <c r="A2624" t="n">
        <v>6359984.0</v>
      </c>
      <c r="B2624" t="inlineStr">
        <is>
          <t>2,5-Dichloro-4-[4,5-dihydro-3-methyl-5-oxo-4-[2-(4-sulfophenyl)diazenyl]-1H-pyrazol-1-yl]-Benzenesulfonic acid sodium salt (1:2)</t>
        </is>
      </c>
      <c r="C2624"/>
      <c r="D2624" t="inlineStr">
        <is>
          <t>Unmeasured</t>
        </is>
      </c>
      <c r="E2624" t="inlineStr">
        <is>
          <t>Not coded</t>
        </is>
      </c>
      <c r="F2624"/>
      <c r="G2624" t="n">
        <v>15.0</v>
      </c>
      <c r="H2624"/>
      <c r="I2624"/>
      <c r="J2624"/>
      <c r="K2624"/>
      <c r="L2624" t="inlineStr">
        <is>
          <t>Pimephales promelas</t>
        </is>
      </c>
      <c r="M2624" t="inlineStr">
        <is>
          <t>Fathead Minnow</t>
        </is>
      </c>
      <c r="N2624"/>
      <c r="O2624"/>
      <c r="P2624"/>
      <c r="Q2624"/>
      <c r="R2624"/>
      <c r="S2624"/>
      <c r="T2624"/>
      <c r="U2624"/>
      <c r="V2624" t="inlineStr">
        <is>
          <t>Static</t>
        </is>
      </c>
      <c r="W2624" t="inlineStr">
        <is>
          <t>Fresh water</t>
        </is>
      </c>
      <c r="X2624" t="inlineStr">
        <is>
          <t>Lab</t>
        </is>
      </c>
      <c r="Y2624"/>
      <c r="Z2624" t="inlineStr">
        <is>
          <t>Formulation</t>
        </is>
      </c>
      <c r="AA2624" t="inlineStr">
        <is>
          <t>&gt;</t>
        </is>
      </c>
      <c r="AB2624" t="n">
        <v>180.0</v>
      </c>
      <c r="AC2624"/>
      <c r="AD2624"/>
      <c r="AE2624"/>
      <c r="AF2624"/>
      <c r="AG2624" t="inlineStr">
        <is>
          <t>AI mg/L</t>
        </is>
      </c>
      <c r="AH2624"/>
      <c r="AI2624"/>
      <c r="AJ2624"/>
      <c r="AK2624"/>
      <c r="AL2624"/>
      <c r="AM2624"/>
      <c r="AN2624"/>
      <c r="AO2624"/>
      <c r="AP2624"/>
      <c r="AQ2624"/>
      <c r="AR2624"/>
      <c r="AS2624"/>
      <c r="AT2624"/>
      <c r="AU2624"/>
      <c r="AV2624"/>
      <c r="AW2624"/>
      <c r="AX2624" t="inlineStr">
        <is>
          <t>Mortality</t>
        </is>
      </c>
      <c r="AY2624" t="inlineStr">
        <is>
          <t>Mortality</t>
        </is>
      </c>
      <c r="AZ2624" t="inlineStr">
        <is>
          <t>LC50</t>
        </is>
      </c>
      <c r="BA2624"/>
      <c r="BB2624" t="n">
        <v>4.0</v>
      </c>
      <c r="BC2624"/>
      <c r="BD2624"/>
      <c r="BE2624"/>
      <c r="BF2624"/>
      <c r="BG2624" t="inlineStr">
        <is>
          <t>Day(s)</t>
        </is>
      </c>
      <c r="BH2624" t="inlineStr">
        <is>
          <t>Active ingredient</t>
        </is>
      </c>
      <c r="BI2624" t="inlineStr">
        <is>
          <t>DTXSID6041719</t>
        </is>
      </c>
      <c r="BJ2624"/>
      <c r="BK2624"/>
      <c r="BL2624"/>
      <c r="BM2624"/>
      <c r="BN2624"/>
      <c r="BO2624"/>
      <c r="BP2624"/>
      <c r="BQ2624"/>
      <c r="BR2624"/>
      <c r="BS2624"/>
      <c r="BT2624" t="inlineStr">
        <is>
          <t>--</t>
        </is>
      </c>
      <c r="BU2624"/>
      <c r="BV2624"/>
      <c r="BW2624"/>
      <c r="BX2624"/>
      <c r="BY2624"/>
      <c r="BZ2624"/>
      <c r="CA2624"/>
      <c r="CB2624"/>
      <c r="CC2624"/>
      <c r="CD2624"/>
      <c r="CE2624"/>
      <c r="CF2624"/>
      <c r="CG2624"/>
      <c r="CH2624"/>
      <c r="CI2624" t="inlineStr">
        <is>
          <t xml:space="preserve"> CONTR/&lt;= 10 % MORT// USED STANDARD METHODS// TREATED WITH TETRACYCLINE HCL// AERATED 5 MINUTES AT 48 H// </t>
        </is>
      </c>
      <c r="CJ2624" t="inlineStr">
        <is>
          <t xml:space="preserve">   CONTR/&lt;= 10 % MORT// USED STANDARD METHODS// TREATED WITH TETRACYCLINE HCL// AERATED 5 MINUTES AT 48 H// </t>
        </is>
      </c>
      <c r="CK2624" t="inlineStr">
        <is>
          <t>Little,L.W., and J.C. Lamb III</t>
        </is>
      </c>
      <c r="CL2624" t="n">
        <v>6969.0</v>
      </c>
      <c r="CM2624" t="inlineStr">
        <is>
          <t>Acute Toxicity of 46 Selected Dyes to the Fathead Minnow, Pimephales promelas</t>
        </is>
      </c>
      <c r="CN2624" t="inlineStr">
        <is>
          <t>Dyes and the Environment - Reports on Selected Dyes and Their Effects, American Dye Manufacturers Institute:123 p.</t>
        </is>
      </c>
      <c r="CO2624" t="n">
        <v>1973.0</v>
      </c>
      <c r="CP2624" t="inlineStr">
        <is>
          <t>Little,L.W., and J.C. Lamb III (1973). Acute Toxicity of 46 Selected Dyes to the Fathead Minnow, Pimephales promelas. Dyes and the Environment - Reports on Selected Dyes and Their Effects, American Dye Manufacturers Institute, 123 p. ECOREF#:6969</t>
        </is>
      </c>
    </row>
    <row r="2625">
      <c r="A2625" t="n">
        <v>6361213.0</v>
      </c>
      <c r="B2625" t="inlineStr">
        <is>
          <t>2-Chloro-5-nitrobenzaldehyde</t>
        </is>
      </c>
      <c r="C2625"/>
      <c r="D2625" t="inlineStr">
        <is>
          <t>Measured</t>
        </is>
      </c>
      <c r="E2625" t="inlineStr">
        <is>
          <t>Not coded</t>
        </is>
      </c>
      <c r="F2625"/>
      <c r="G2625" t="n">
        <v>96.0</v>
      </c>
      <c r="H2625"/>
      <c r="I2625"/>
      <c r="J2625"/>
      <c r="K2625"/>
      <c r="L2625" t="inlineStr">
        <is>
          <t>Pimephales promelas</t>
        </is>
      </c>
      <c r="M2625" t="inlineStr">
        <is>
          <t>Fathead Minnow</t>
        </is>
      </c>
      <c r="N2625"/>
      <c r="O2625"/>
      <c r="P2625" t="n">
        <v>31.0</v>
      </c>
      <c r="Q2625"/>
      <c r="R2625"/>
      <c r="S2625"/>
      <c r="T2625"/>
      <c r="U2625" t="inlineStr">
        <is>
          <t>Day(s)</t>
        </is>
      </c>
      <c r="V2625" t="inlineStr">
        <is>
          <t>Flow-through</t>
        </is>
      </c>
      <c r="W2625" t="inlineStr">
        <is>
          <t>Fresh water</t>
        </is>
      </c>
      <c r="X2625" t="inlineStr">
        <is>
          <t>Lab</t>
        </is>
      </c>
      <c r="Y2625"/>
      <c r="Z2625" t="inlineStr">
        <is>
          <t>Active ingredient</t>
        </is>
      </c>
      <c r="AA2625"/>
      <c r="AB2625" t="n">
        <v>3.24</v>
      </c>
      <c r="AC2625"/>
      <c r="AD2625" t="n">
        <v>3.01</v>
      </c>
      <c r="AE2625"/>
      <c r="AF2625" t="n">
        <v>3.48</v>
      </c>
      <c r="AG2625" t="inlineStr">
        <is>
          <t>AI mg/L</t>
        </is>
      </c>
      <c r="AH2625"/>
      <c r="AI2625"/>
      <c r="AJ2625"/>
      <c r="AK2625"/>
      <c r="AL2625"/>
      <c r="AM2625"/>
      <c r="AN2625"/>
      <c r="AO2625"/>
      <c r="AP2625"/>
      <c r="AQ2625"/>
      <c r="AR2625"/>
      <c r="AS2625"/>
      <c r="AT2625"/>
      <c r="AU2625"/>
      <c r="AV2625"/>
      <c r="AW2625"/>
      <c r="AX2625" t="inlineStr">
        <is>
          <t>Mortality</t>
        </is>
      </c>
      <c r="AY2625" t="inlineStr">
        <is>
          <t>Mortality</t>
        </is>
      </c>
      <c r="AZ2625" t="inlineStr">
        <is>
          <t>LC50</t>
        </is>
      </c>
      <c r="BA2625"/>
      <c r="BB2625" t="n">
        <v>4.0</v>
      </c>
      <c r="BC2625"/>
      <c r="BD2625"/>
      <c r="BE2625"/>
      <c r="BF2625"/>
      <c r="BG2625" t="inlineStr">
        <is>
          <t>Day(s)</t>
        </is>
      </c>
      <c r="BH2625" t="inlineStr">
        <is>
          <t>Pure</t>
        </is>
      </c>
      <c r="BI2625" t="inlineStr">
        <is>
          <t>DTXSID8022240</t>
        </is>
      </c>
      <c r="BJ2625"/>
      <c r="BK2625"/>
      <c r="BL2625"/>
      <c r="BM2625"/>
      <c r="BN2625"/>
      <c r="BO2625"/>
      <c r="BP2625"/>
      <c r="BQ2625"/>
      <c r="BR2625"/>
      <c r="BS2625"/>
      <c r="BT2625" t="inlineStr">
        <is>
          <t>--</t>
        </is>
      </c>
      <c r="BU2625"/>
      <c r="BV2625"/>
      <c r="BW2625"/>
      <c r="BX2625"/>
      <c r="BY2625"/>
      <c r="BZ2625"/>
      <c r="CA2625"/>
      <c r="CB2625"/>
      <c r="CC2625"/>
      <c r="CD2625"/>
      <c r="CE2625"/>
      <c r="CF2625"/>
      <c r="CG2625"/>
      <c r="CH2625"/>
      <c r="CI2625" t="inlineStr">
        <is>
          <t xml:space="preserve"> Immediate reactions when dosed included frenzied swimming,NR inverted orientation, and recovery within minutes.  At 12 hr., fisNAstill responded to tap.  Fish in the middle and second highest concentration showed loss of equilibrium in </t>
        </is>
      </c>
      <c r="CJ2625" t="inlineStr">
        <is>
          <t xml:space="preserve">   Immediate reactions when dosed included frenzied swimming,NR inverted orientation, and recovery within minutes.  At 12 hr., fisNAstill responded to tap.  Fish in the middle and second highest concentration showed loss of equilibrium in </t>
        </is>
      </c>
      <c r="CK2625" t="inlineStr">
        <is>
          <t>Brooke,L.T., D.J. Call, D.L. Geiger, and C.E. Northcott</t>
        </is>
      </c>
      <c r="CL2625" t="n">
        <v>12448.0</v>
      </c>
      <c r="CM2625" t="inlineStr">
        <is>
          <t>Acute Toxicities of Organic Chemicals to Fathead Minnows (Pimephales promelas), Vol. 1</t>
        </is>
      </c>
      <c r="CN2625" t="inlineStr">
        <is>
          <t>Center for Lake Superior Environmental Studies, University of Wisconsin-Superior, Superior, WI:414 p.</t>
        </is>
      </c>
      <c r="CO2625" t="n">
        <v>1984.0</v>
      </c>
      <c r="CP2625" t="inlineStr">
        <is>
          <t>Brooke,L.T., D.J. Call, D.L. Geiger, and C.E. Northcott (1984). Acute Toxicities of Organic Chemicals to Fathead Minnows (Pimephales promelas), Vol. 1. Center for Lake Superior Environmental Studies, University of Wisconsin-Superior, Superior, WI, 414 p. ECOREF#:12448</t>
        </is>
      </c>
    </row>
    <row r="2626">
      <c r="A2626" t="n">
        <v>6361213.0</v>
      </c>
      <c r="B2626" t="inlineStr">
        <is>
          <t>2-Chloro-5-nitrobenzaldehyde</t>
        </is>
      </c>
      <c r="C2626"/>
      <c r="D2626" t="inlineStr">
        <is>
          <t>Measured</t>
        </is>
      </c>
      <c r="E2626" t="inlineStr">
        <is>
          <t>Not coded</t>
        </is>
      </c>
      <c r="F2626"/>
      <c r="G2626" t="n">
        <v>96.0</v>
      </c>
      <c r="H2626"/>
      <c r="I2626"/>
      <c r="J2626"/>
      <c r="K2626"/>
      <c r="L2626" t="inlineStr">
        <is>
          <t>Pimephales promelas</t>
        </is>
      </c>
      <c r="M2626" t="inlineStr">
        <is>
          <t>Fathead Minnow</t>
        </is>
      </c>
      <c r="N2626"/>
      <c r="O2626"/>
      <c r="P2626" t="n">
        <v>30.0</v>
      </c>
      <c r="Q2626"/>
      <c r="R2626"/>
      <c r="S2626"/>
      <c r="T2626"/>
      <c r="U2626" t="inlineStr">
        <is>
          <t>Day(s)</t>
        </is>
      </c>
      <c r="V2626" t="inlineStr">
        <is>
          <t>Flow-through</t>
        </is>
      </c>
      <c r="W2626" t="inlineStr">
        <is>
          <t>Fresh water</t>
        </is>
      </c>
      <c r="X2626" t="inlineStr">
        <is>
          <t>Lab</t>
        </is>
      </c>
      <c r="Y2626"/>
      <c r="Z2626" t="inlineStr">
        <is>
          <t>Active ingredient</t>
        </is>
      </c>
      <c r="AA2626"/>
      <c r="AB2626" t="n">
        <v>3.95</v>
      </c>
      <c r="AC2626"/>
      <c r="AD2626" t="n">
        <v>3.55</v>
      </c>
      <c r="AE2626"/>
      <c r="AF2626" t="n">
        <v>4.39</v>
      </c>
      <c r="AG2626" t="inlineStr">
        <is>
          <t>AI mg/L</t>
        </is>
      </c>
      <c r="AH2626"/>
      <c r="AI2626"/>
      <c r="AJ2626"/>
      <c r="AK2626"/>
      <c r="AL2626"/>
      <c r="AM2626"/>
      <c r="AN2626"/>
      <c r="AO2626"/>
      <c r="AP2626"/>
      <c r="AQ2626"/>
      <c r="AR2626"/>
      <c r="AS2626"/>
      <c r="AT2626"/>
      <c r="AU2626"/>
      <c r="AV2626"/>
      <c r="AW2626"/>
      <c r="AX2626" t="inlineStr">
        <is>
          <t>Mortality</t>
        </is>
      </c>
      <c r="AY2626" t="inlineStr">
        <is>
          <t>Mortality</t>
        </is>
      </c>
      <c r="AZ2626" t="inlineStr">
        <is>
          <t>LC50</t>
        </is>
      </c>
      <c r="BA2626"/>
      <c r="BB2626" t="n">
        <v>4.0</v>
      </c>
      <c r="BC2626"/>
      <c r="BD2626"/>
      <c r="BE2626"/>
      <c r="BF2626"/>
      <c r="BG2626" t="inlineStr">
        <is>
          <t>Day(s)</t>
        </is>
      </c>
      <c r="BH2626" t="inlineStr">
        <is>
          <t>Pure</t>
        </is>
      </c>
      <c r="BI2626" t="inlineStr">
        <is>
          <t>DTXSID8022240</t>
        </is>
      </c>
      <c r="BJ2626"/>
      <c r="BK2626"/>
      <c r="BL2626"/>
      <c r="BM2626"/>
      <c r="BN2626"/>
      <c r="BO2626"/>
      <c r="BP2626"/>
      <c r="BQ2626"/>
      <c r="BR2626"/>
      <c r="BS2626"/>
      <c r="BT2626" t="inlineStr">
        <is>
          <t>--</t>
        </is>
      </c>
      <c r="BU2626"/>
      <c r="BV2626"/>
      <c r="BW2626"/>
      <c r="BX2626"/>
      <c r="BY2626"/>
      <c r="BZ2626"/>
      <c r="CA2626"/>
      <c r="CB2626"/>
      <c r="CC2626"/>
      <c r="CD2626"/>
      <c r="CE2626"/>
      <c r="CF2626"/>
      <c r="CG2626"/>
      <c r="CH2626"/>
      <c r="CI2626" t="inlineStr">
        <is>
          <t xml:space="preserve"> Affected fish lost equilibrium prior to death.            NR NA </t>
        </is>
      </c>
      <c r="CJ2626" t="inlineStr">
        <is>
          <t xml:space="preserve">   Affected fish lost equilibrium prior to death.            NR NA </t>
        </is>
      </c>
      <c r="CK2626" t="inlineStr">
        <is>
          <t>Brooke,L.T., D.J. Call, D.L. Geiger, and C.E. Northcott</t>
        </is>
      </c>
      <c r="CL2626" t="n">
        <v>12448.0</v>
      </c>
      <c r="CM2626" t="inlineStr">
        <is>
          <t>Acute Toxicities of Organic Chemicals to Fathead Minnows (Pimephales promelas), Vol. 1</t>
        </is>
      </c>
      <c r="CN2626" t="inlineStr">
        <is>
          <t>Center for Lake Superior Environmental Studies, University of Wisconsin-Superior, Superior, WI:414 p.</t>
        </is>
      </c>
      <c r="CO2626" t="n">
        <v>1984.0</v>
      </c>
      <c r="CP2626" t="inlineStr">
        <is>
          <t>Brooke,L.T., D.J. Call, D.L. Geiger, and C.E. Northcott (1984). Acute Toxicities of Organic Chemicals to Fathead Minnows (Pimephales promelas), Vol. 1. Center for Lake Superior Environmental Studies, University of Wisconsin-Superior, Superior, WI, 414 p. ECOREF#:12448</t>
        </is>
      </c>
    </row>
    <row r="2627">
      <c r="A2627" t="n">
        <v>6361213.0</v>
      </c>
      <c r="B2627" t="inlineStr">
        <is>
          <t>2-Chloro-5-nitrobenzaldehyde</t>
        </is>
      </c>
      <c r="C2627"/>
      <c r="D2627" t="inlineStr">
        <is>
          <t>Measured</t>
        </is>
      </c>
      <c r="E2627" t="inlineStr">
        <is>
          <t>Not coded</t>
        </is>
      </c>
      <c r="F2627" t="inlineStr">
        <is>
          <t>&gt;=</t>
        </is>
      </c>
      <c r="G2627" t="n">
        <v>95.0</v>
      </c>
      <c r="H2627"/>
      <c r="I2627"/>
      <c r="J2627"/>
      <c r="K2627"/>
      <c r="L2627" t="inlineStr">
        <is>
          <t>Pimephales promelas</t>
        </is>
      </c>
      <c r="M2627" t="inlineStr">
        <is>
          <t>Fathead Minnow</t>
        </is>
      </c>
      <c r="N2627" t="inlineStr">
        <is>
          <t>Juvenile</t>
        </is>
      </c>
      <c r="O2627"/>
      <c r="P2627"/>
      <c r="Q2627"/>
      <c r="R2627" t="n">
        <v>26.0</v>
      </c>
      <c r="S2627"/>
      <c r="T2627" t="n">
        <v>34.0</v>
      </c>
      <c r="U2627" t="inlineStr">
        <is>
          <t>Day(s)</t>
        </is>
      </c>
      <c r="V2627" t="inlineStr">
        <is>
          <t>Flow-through</t>
        </is>
      </c>
      <c r="W2627" t="inlineStr">
        <is>
          <t>Fresh water</t>
        </is>
      </c>
      <c r="X2627" t="inlineStr">
        <is>
          <t>Lab</t>
        </is>
      </c>
      <c r="Y2627"/>
      <c r="Z2627" t="inlineStr">
        <is>
          <t>Active ingredient</t>
        </is>
      </c>
      <c r="AA2627"/>
      <c r="AB2627" t="n">
        <v>4.19</v>
      </c>
      <c r="AC2627"/>
      <c r="AD2627"/>
      <c r="AE2627"/>
      <c r="AF2627"/>
      <c r="AG2627" t="inlineStr">
        <is>
          <t>AI mg/L</t>
        </is>
      </c>
      <c r="AH2627"/>
      <c r="AI2627"/>
      <c r="AJ2627"/>
      <c r="AK2627"/>
      <c r="AL2627"/>
      <c r="AM2627"/>
      <c r="AN2627"/>
      <c r="AO2627"/>
      <c r="AP2627"/>
      <c r="AQ2627"/>
      <c r="AR2627"/>
      <c r="AS2627"/>
      <c r="AT2627"/>
      <c r="AU2627"/>
      <c r="AV2627"/>
      <c r="AW2627"/>
      <c r="AX2627" t="inlineStr">
        <is>
          <t>Mortality</t>
        </is>
      </c>
      <c r="AY2627" t="inlineStr">
        <is>
          <t>Mortality</t>
        </is>
      </c>
      <c r="AZ2627" t="inlineStr">
        <is>
          <t>LC50</t>
        </is>
      </c>
      <c r="BA2627"/>
      <c r="BB2627" t="n">
        <v>4.0</v>
      </c>
      <c r="BC2627"/>
      <c r="BD2627"/>
      <c r="BE2627"/>
      <c r="BF2627"/>
      <c r="BG2627" t="inlineStr">
        <is>
          <t>Day(s)</t>
        </is>
      </c>
      <c r="BH2627" t="inlineStr">
        <is>
          <t>Pure</t>
        </is>
      </c>
      <c r="BI2627" t="inlineStr">
        <is>
          <t>DTXSID8022240</t>
        </is>
      </c>
      <c r="BJ2627" t="inlineStr">
        <is>
          <t>10.1002/etc.5620140920</t>
        </is>
      </c>
      <c r="BK2627"/>
      <c r="BL2627"/>
      <c r="BM2627"/>
      <c r="BN2627"/>
      <c r="BO2627"/>
      <c r="BP2627"/>
      <c r="BQ2627"/>
      <c r="BR2627"/>
      <c r="BS2627"/>
      <c r="BT2627" t="inlineStr">
        <is>
          <t>--</t>
        </is>
      </c>
      <c r="BU2627"/>
      <c r="BV2627"/>
      <c r="BW2627"/>
      <c r="BX2627"/>
      <c r="BY2627"/>
      <c r="BZ2627"/>
      <c r="CA2627"/>
      <c r="CB2627"/>
      <c r="CC2627"/>
      <c r="CD2627"/>
      <c r="CE2627"/>
      <c r="CF2627"/>
      <c r="CG2627"/>
      <c r="CH2627"/>
      <c r="CI2627"/>
      <c r="CJ2627"/>
      <c r="CK2627" t="inlineStr">
        <is>
          <t>Broderius,S.J., M.D. Kahl, and M.D. Hoglund</t>
        </is>
      </c>
      <c r="CL2627" t="n">
        <v>15031.0</v>
      </c>
      <c r="CM2627" t="inlineStr">
        <is>
          <t>Use of Joint Toxic Response to Define the Primary Mode of Toxic Action for Diverse Industrial Organic Chemicals</t>
        </is>
      </c>
      <c r="CN2627" t="inlineStr">
        <is>
          <t>Environ. Toxicol. Chem.14(9): 1591-1605</t>
        </is>
      </c>
      <c r="CO2627" t="n">
        <v>1995.0</v>
      </c>
      <c r="CP2627" t="inlineStr">
        <is>
          <t>Broderius,S.J., M.D. Kahl, and M.D. Hoglund (1995). Use of Joint Toxic Response to Define the Primary Mode of Toxic Action for Diverse Industrial Organic Chemicals. Environ. Toxicol. Chem., 14, (9), 1591-1605. doi:10.1002/etc.5620140920. ECOREF#:15031</t>
        </is>
      </c>
    </row>
    <row r="2628">
      <c r="A2628" t="n">
        <v>6365839.0</v>
      </c>
      <c r="B2628" t="inlineStr">
        <is>
          <t>2-(1-Methylpropyl)-4,6-dinitrophenol ammonium salt</t>
        </is>
      </c>
      <c r="C2628"/>
      <c r="D2628" t="inlineStr">
        <is>
          <t>Chemical analysis reported</t>
        </is>
      </c>
      <c r="E2628" t="inlineStr">
        <is>
          <t>Not reported</t>
        </is>
      </c>
      <c r="F2628"/>
      <c r="G2628" t="n">
        <v>13.7</v>
      </c>
      <c r="H2628"/>
      <c r="I2628"/>
      <c r="J2628"/>
      <c r="K2628"/>
      <c r="L2628" t="inlineStr">
        <is>
          <t>Pimephales promelas</t>
        </is>
      </c>
      <c r="M2628" t="inlineStr">
        <is>
          <t>Fathead Minnow</t>
        </is>
      </c>
      <c r="N2628"/>
      <c r="O2628"/>
      <c r="P2628" t="n">
        <v>1.0</v>
      </c>
      <c r="Q2628"/>
      <c r="R2628"/>
      <c r="S2628"/>
      <c r="T2628"/>
      <c r="U2628" t="inlineStr">
        <is>
          <t>Year(s)</t>
        </is>
      </c>
      <c r="V2628" t="inlineStr">
        <is>
          <t>Static</t>
        </is>
      </c>
      <c r="W2628" t="inlineStr">
        <is>
          <t>Fresh water</t>
        </is>
      </c>
      <c r="X2628" t="inlineStr">
        <is>
          <t>Lab</t>
        </is>
      </c>
      <c r="Y2628" t="n">
        <v>10.0</v>
      </c>
      <c r="Z2628" t="inlineStr">
        <is>
          <t>Active ingredient</t>
        </is>
      </c>
      <c r="AA2628"/>
      <c r="AB2628" t="n">
        <v>0.093</v>
      </c>
      <c r="AC2628"/>
      <c r="AD2628" t="n">
        <v>0.075</v>
      </c>
      <c r="AE2628"/>
      <c r="AF2628" t="n">
        <v>0.11</v>
      </c>
      <c r="AG2628" t="inlineStr">
        <is>
          <t>AI mg/L</t>
        </is>
      </c>
      <c r="AH2628"/>
      <c r="AI2628"/>
      <c r="AJ2628"/>
      <c r="AK2628"/>
      <c r="AL2628"/>
      <c r="AM2628"/>
      <c r="AN2628"/>
      <c r="AO2628"/>
      <c r="AP2628"/>
      <c r="AQ2628"/>
      <c r="AR2628"/>
      <c r="AS2628"/>
      <c r="AT2628"/>
      <c r="AU2628"/>
      <c r="AV2628"/>
      <c r="AW2628"/>
      <c r="AX2628" t="inlineStr">
        <is>
          <t>Mortality</t>
        </is>
      </c>
      <c r="AY2628" t="inlineStr">
        <is>
          <t>Mortality</t>
        </is>
      </c>
      <c r="AZ2628" t="inlineStr">
        <is>
          <t>LC50</t>
        </is>
      </c>
      <c r="BA2628"/>
      <c r="BB2628" t="n">
        <v>4.0</v>
      </c>
      <c r="BC2628"/>
      <c r="BD2628"/>
      <c r="BE2628"/>
      <c r="BF2628"/>
      <c r="BG2628" t="inlineStr">
        <is>
          <t>Day(s)</t>
        </is>
      </c>
      <c r="BH2628"/>
      <c r="BI2628" t="inlineStr">
        <is>
          <t>DTXSID9058444</t>
        </is>
      </c>
      <c r="BJ2628"/>
      <c r="BK2628"/>
      <c r="BL2628"/>
      <c r="BM2628"/>
      <c r="BN2628"/>
      <c r="BO2628"/>
      <c r="BP2628"/>
      <c r="BQ2628"/>
      <c r="BR2628"/>
      <c r="BS2628"/>
      <c r="BT2628" t="inlineStr">
        <is>
          <t>--</t>
        </is>
      </c>
      <c r="BU2628"/>
      <c r="BV2628"/>
      <c r="BW2628"/>
      <c r="BX2628"/>
      <c r="BY2628"/>
      <c r="BZ2628"/>
      <c r="CA2628"/>
      <c r="CB2628"/>
      <c r="CC2628"/>
      <c r="CD2628"/>
      <c r="CE2628"/>
      <c r="CF2628"/>
      <c r="CG2628"/>
      <c r="CH2628"/>
      <c r="CI2628"/>
      <c r="CJ2628" t="inlineStr">
        <is>
          <t xml:space="preserve">SOURCE/OBTAINED FROM CULTURES AT THE U.S. FISH AND WILDLIFE SERVICE NATIONAL FISHERY RESEARCH LABORATORY//MEDIA/RECONSTITUTED SOFT WATER//   </t>
        </is>
      </c>
      <c r="CK2628" t="inlineStr">
        <is>
          <t>Skelly,J.R.</t>
        </is>
      </c>
      <c r="CL2628" t="n">
        <v>192150.0</v>
      </c>
      <c r="CM2628" t="inlineStr">
        <is>
          <t>Toxicity of 2-Sec-Butyl-4,6-Dinitrophenol (DINOSEB) and Monosodium Methanearsonate (MSMA), Individually and in a Mixture, to Channel Catfish (Ictalurus punctatus) and Fathead Minnows (Pimephales promealas)</t>
        </is>
      </c>
      <c r="CN2628" t="inlineStr">
        <is>
          <t>Environ. Toxicol. Chem.:623-628</t>
        </is>
      </c>
      <c r="CO2628" t="n">
        <v>1989.0</v>
      </c>
      <c r="CP2628" t="inlineStr">
        <is>
          <t>Skelly,J.R. (1989). Toxicity of 2-Sec-Butyl-4,6-Dinitrophenol (DINOSEB) and Monosodium Methanearsonate (MSMA), Individually and in a Mixture, to Channel Catfish (Ictalurus punctatus) and Fathead Minnows (Pimephales promealas). Environ. Toxicol. Chem., 623-628. ECOREF#:192150</t>
        </is>
      </c>
    </row>
    <row r="2629">
      <c r="A2629" t="n">
        <v>6393426.0</v>
      </c>
      <c r="B2629" t="inlineStr">
        <is>
          <t>4-Amino-3,5-dinitrotoluene</t>
        </is>
      </c>
      <c r="C2629"/>
      <c r="D2629" t="inlineStr">
        <is>
          <t>Unmeasured</t>
        </is>
      </c>
      <c r="E2629" t="inlineStr">
        <is>
          <t>Not coded</t>
        </is>
      </c>
      <c r="F2629"/>
      <c r="G2629"/>
      <c r="H2629"/>
      <c r="I2629" t="n">
        <v>95.0</v>
      </c>
      <c r="J2629"/>
      <c r="K2629" t="n">
        <v>99.0</v>
      </c>
      <c r="L2629" t="inlineStr">
        <is>
          <t>Pimephales promelas</t>
        </is>
      </c>
      <c r="M2629" t="inlineStr">
        <is>
          <t>Fathead Minnow</t>
        </is>
      </c>
      <c r="N2629" t="inlineStr">
        <is>
          <t>Juvenile</t>
        </is>
      </c>
      <c r="O2629"/>
      <c r="P2629"/>
      <c r="Q2629"/>
      <c r="R2629"/>
      <c r="S2629"/>
      <c r="T2629"/>
      <c r="U2629"/>
      <c r="V2629" t="inlineStr">
        <is>
          <t>Static</t>
        </is>
      </c>
      <c r="W2629" t="inlineStr">
        <is>
          <t>Fresh water</t>
        </is>
      </c>
      <c r="X2629" t="inlineStr">
        <is>
          <t>Lab</t>
        </is>
      </c>
      <c r="Y2629"/>
      <c r="Z2629" t="inlineStr">
        <is>
          <t>Active ingredient</t>
        </is>
      </c>
      <c r="AA2629" t="inlineStr">
        <is>
          <t>&gt;</t>
        </is>
      </c>
      <c r="AB2629" t="n">
        <v>13.0</v>
      </c>
      <c r="AC2629"/>
      <c r="AD2629"/>
      <c r="AE2629"/>
      <c r="AF2629"/>
      <c r="AG2629" t="inlineStr">
        <is>
          <t>AI mg/L</t>
        </is>
      </c>
      <c r="AH2629"/>
      <c r="AI2629"/>
      <c r="AJ2629"/>
      <c r="AK2629"/>
      <c r="AL2629"/>
      <c r="AM2629"/>
      <c r="AN2629"/>
      <c r="AO2629"/>
      <c r="AP2629"/>
      <c r="AQ2629"/>
      <c r="AR2629"/>
      <c r="AS2629"/>
      <c r="AT2629"/>
      <c r="AU2629"/>
      <c r="AV2629"/>
      <c r="AW2629"/>
      <c r="AX2629" t="inlineStr">
        <is>
          <t>Mortality</t>
        </is>
      </c>
      <c r="AY2629" t="inlineStr">
        <is>
          <t>Mortality</t>
        </is>
      </c>
      <c r="AZ2629" t="inlineStr">
        <is>
          <t>LC50</t>
        </is>
      </c>
      <c r="BA2629"/>
      <c r="BB2629" t="n">
        <v>4.0</v>
      </c>
      <c r="BC2629"/>
      <c r="BD2629"/>
      <c r="BE2629"/>
      <c r="BF2629"/>
      <c r="BG2629" t="inlineStr">
        <is>
          <t>Day(s)</t>
        </is>
      </c>
      <c r="BH2629" t="inlineStr">
        <is>
          <t>Pure</t>
        </is>
      </c>
      <c r="BI2629" t="inlineStr">
        <is>
          <t>DTXSID70213726</t>
        </is>
      </c>
      <c r="BJ2629"/>
      <c r="BK2629"/>
      <c r="BL2629"/>
      <c r="BM2629"/>
      <c r="BN2629"/>
      <c r="BO2629"/>
      <c r="BP2629"/>
      <c r="BQ2629"/>
      <c r="BR2629"/>
      <c r="BS2629"/>
      <c r="BT2629" t="inlineStr">
        <is>
          <t>--</t>
        </is>
      </c>
      <c r="BU2629"/>
      <c r="BV2629"/>
      <c r="BW2629"/>
      <c r="BX2629"/>
      <c r="BY2629"/>
      <c r="BZ2629"/>
      <c r="CA2629"/>
      <c r="CB2629"/>
      <c r="CC2629"/>
      <c r="CD2629"/>
      <c r="CE2629"/>
      <c r="CF2629"/>
      <c r="CG2629"/>
      <c r="CH2629"/>
      <c r="CI2629" t="inlineStr">
        <is>
          <t xml:space="preserve"> UNFED// </t>
        </is>
      </c>
      <c r="CJ2629" t="inlineStr">
        <is>
          <t xml:space="preserve">   UNFED// </t>
        </is>
      </c>
      <c r="CK2629" t="inlineStr">
        <is>
          <t>Bailey,H.C., and R.J. Spanggord</t>
        </is>
      </c>
      <c r="CL2629" t="n">
        <v>10141.0</v>
      </c>
      <c r="CM2629" t="inlineStr">
        <is>
          <t>The Relationship Between the Toxicity and Structure of Nitroaromatic Chemicals</t>
        </is>
      </c>
      <c r="CN2629" t="inlineStr">
        <is>
          <t>ASTM Spec. Tech. Publ.:98-107</t>
        </is>
      </c>
      <c r="CO2629" t="n">
        <v>1983.0</v>
      </c>
      <c r="CP2629" t="inlineStr">
        <is>
          <t>Bailey,H.C., and R.J. Spanggord (1983). The Relationship Between the Toxicity and Structure of Nitroaromatic Chemicals. ASTM Spec. Tech. Publ., 98-107. ECOREF#:10141</t>
        </is>
      </c>
    </row>
    <row r="2630">
      <c r="A2630" t="n">
        <v>6393426.0</v>
      </c>
      <c r="B2630" t="inlineStr">
        <is>
          <t>4-Amino-3,5-dinitrotoluene</t>
        </is>
      </c>
      <c r="C2630"/>
      <c r="D2630" t="inlineStr">
        <is>
          <t>Unmeasured</t>
        </is>
      </c>
      <c r="E2630" t="inlineStr">
        <is>
          <t>Not coded</t>
        </is>
      </c>
      <c r="F2630"/>
      <c r="G2630"/>
      <c r="H2630"/>
      <c r="I2630"/>
      <c r="J2630"/>
      <c r="K2630"/>
      <c r="L2630" t="inlineStr">
        <is>
          <t>Pimephales promelas</t>
        </is>
      </c>
      <c r="M2630" t="inlineStr">
        <is>
          <t>Fathead Minnow</t>
        </is>
      </c>
      <c r="N2630" t="inlineStr">
        <is>
          <t>Juvenile</t>
        </is>
      </c>
      <c r="O2630"/>
      <c r="P2630"/>
      <c r="Q2630"/>
      <c r="R2630"/>
      <c r="S2630"/>
      <c r="T2630"/>
      <c r="U2630"/>
      <c r="V2630" t="inlineStr">
        <is>
          <t>Static</t>
        </is>
      </c>
      <c r="W2630" t="inlineStr">
        <is>
          <t>Fresh water</t>
        </is>
      </c>
      <c r="X2630" t="inlineStr">
        <is>
          <t>Lab</t>
        </is>
      </c>
      <c r="Y2630"/>
      <c r="Z2630" t="inlineStr">
        <is>
          <t>Formulation</t>
        </is>
      </c>
      <c r="AA2630" t="inlineStr">
        <is>
          <t>&gt;</t>
        </is>
      </c>
      <c r="AB2630" t="n">
        <v>13.1</v>
      </c>
      <c r="AC2630"/>
      <c r="AD2630"/>
      <c r="AE2630"/>
      <c r="AF2630"/>
      <c r="AG2630" t="inlineStr">
        <is>
          <t>AI mg/L</t>
        </is>
      </c>
      <c r="AH2630"/>
      <c r="AI2630"/>
      <c r="AJ2630"/>
      <c r="AK2630"/>
      <c r="AL2630"/>
      <c r="AM2630"/>
      <c r="AN2630"/>
      <c r="AO2630"/>
      <c r="AP2630"/>
      <c r="AQ2630"/>
      <c r="AR2630"/>
      <c r="AS2630"/>
      <c r="AT2630"/>
      <c r="AU2630"/>
      <c r="AV2630"/>
      <c r="AW2630"/>
      <c r="AX2630" t="inlineStr">
        <is>
          <t>Mortality</t>
        </is>
      </c>
      <c r="AY2630" t="inlineStr">
        <is>
          <t>Mortality</t>
        </is>
      </c>
      <c r="AZ2630" t="inlineStr">
        <is>
          <t>LC50</t>
        </is>
      </c>
      <c r="BA2630"/>
      <c r="BB2630" t="n">
        <v>4.0</v>
      </c>
      <c r="BC2630"/>
      <c r="BD2630"/>
      <c r="BE2630"/>
      <c r="BF2630"/>
      <c r="BG2630" t="inlineStr">
        <is>
          <t>Day(s)</t>
        </is>
      </c>
      <c r="BH2630"/>
      <c r="BI2630" t="inlineStr">
        <is>
          <t>DTXSID70213726</t>
        </is>
      </c>
      <c r="BJ2630"/>
      <c r="BK2630"/>
      <c r="BL2630"/>
      <c r="BM2630"/>
      <c r="BN2630"/>
      <c r="BO2630"/>
      <c r="BP2630"/>
      <c r="BQ2630"/>
      <c r="BR2630"/>
      <c r="BS2630"/>
      <c r="BT2630" t="inlineStr">
        <is>
          <t>--</t>
        </is>
      </c>
      <c r="BU2630"/>
      <c r="BV2630"/>
      <c r="BW2630"/>
      <c r="BX2630"/>
      <c r="BY2630"/>
      <c r="BZ2630"/>
      <c r="CA2630"/>
      <c r="CB2630"/>
      <c r="CC2630"/>
      <c r="CD2630"/>
      <c r="CE2630"/>
      <c r="CF2630"/>
      <c r="CG2630"/>
      <c r="CH2630"/>
      <c r="CI2630" t="inlineStr">
        <is>
          <t xml:space="preserve"> EPA METHODS// </t>
        </is>
      </c>
      <c r="CJ2630" t="inlineStr">
        <is>
          <t xml:space="preserve">   EPA METHODS// </t>
        </is>
      </c>
      <c r="CK2630" t="inlineStr">
        <is>
          <t>Pearson,J.G., J.P. Glennon, J.J. Barkley, and J.W. Highfill</t>
        </is>
      </c>
      <c r="CL2630" t="n">
        <v>5087.0</v>
      </c>
      <c r="CM2630" t="inlineStr">
        <is>
          <t>An Approach to the Toxicological Evaluation of a Complex Industrial Wastewater</t>
        </is>
      </c>
      <c r="CN2630" t="inlineStr">
        <is>
          <t>ASTM Spec. Tech. Publ.:284-301</t>
        </is>
      </c>
      <c r="CO2630" t="n">
        <v>1979.0</v>
      </c>
      <c r="CP2630" t="inlineStr">
        <is>
          <t>Pearson,J.G., J.P. Glennon, J.J. Barkley, and J.W. Highfill (1979). An Approach to the Toxicological Evaluation of a Complex Industrial Wastewater. ASTM Spec. Tech. Publ., 284-301. ECOREF#:5087</t>
        </is>
      </c>
    </row>
    <row r="2631">
      <c r="A2631" t="n">
        <v>6408782.0</v>
      </c>
      <c r="B2631" t="inlineStr">
        <is>
          <t>1-Amino-9,10-dihydro-9,10-dioxo-4-(phenylamino)-2-anthracenesulfonic acid, Monosodium salt</t>
        </is>
      </c>
      <c r="C2631"/>
      <c r="D2631" t="inlineStr">
        <is>
          <t>Unmeasured</t>
        </is>
      </c>
      <c r="E2631" t="inlineStr">
        <is>
          <t>Not coded</t>
        </is>
      </c>
      <c r="F2631"/>
      <c r="G2631"/>
      <c r="H2631"/>
      <c r="I2631"/>
      <c r="J2631"/>
      <c r="K2631"/>
      <c r="L2631" t="inlineStr">
        <is>
          <t>Pimephales promelas</t>
        </is>
      </c>
      <c r="M2631" t="inlineStr">
        <is>
          <t>Fathead Minnow</t>
        </is>
      </c>
      <c r="N2631"/>
      <c r="O2631"/>
      <c r="P2631"/>
      <c r="Q2631"/>
      <c r="R2631"/>
      <c r="S2631"/>
      <c r="T2631"/>
      <c r="U2631"/>
      <c r="V2631" t="inlineStr">
        <is>
          <t>Static</t>
        </is>
      </c>
      <c r="W2631" t="inlineStr">
        <is>
          <t>Fresh water</t>
        </is>
      </c>
      <c r="X2631" t="inlineStr">
        <is>
          <t>Lab</t>
        </is>
      </c>
      <c r="Y2631"/>
      <c r="Z2631" t="inlineStr">
        <is>
          <t>Formulation</t>
        </is>
      </c>
      <c r="AA2631"/>
      <c r="AB2631" t="n">
        <v>12.0</v>
      </c>
      <c r="AC2631"/>
      <c r="AD2631"/>
      <c r="AE2631"/>
      <c r="AF2631"/>
      <c r="AG2631" t="inlineStr">
        <is>
          <t>AI mg/L</t>
        </is>
      </c>
      <c r="AH2631"/>
      <c r="AI2631"/>
      <c r="AJ2631"/>
      <c r="AK2631"/>
      <c r="AL2631"/>
      <c r="AM2631"/>
      <c r="AN2631"/>
      <c r="AO2631"/>
      <c r="AP2631"/>
      <c r="AQ2631"/>
      <c r="AR2631"/>
      <c r="AS2631"/>
      <c r="AT2631"/>
      <c r="AU2631"/>
      <c r="AV2631"/>
      <c r="AW2631"/>
      <c r="AX2631" t="inlineStr">
        <is>
          <t>Mortality</t>
        </is>
      </c>
      <c r="AY2631" t="inlineStr">
        <is>
          <t>Mortality</t>
        </is>
      </c>
      <c r="AZ2631" t="inlineStr">
        <is>
          <t>LC50</t>
        </is>
      </c>
      <c r="BA2631"/>
      <c r="BB2631" t="n">
        <v>4.0</v>
      </c>
      <c r="BC2631"/>
      <c r="BD2631"/>
      <c r="BE2631"/>
      <c r="BF2631"/>
      <c r="BG2631" t="inlineStr">
        <is>
          <t>Day(s)</t>
        </is>
      </c>
      <c r="BH2631"/>
      <c r="BI2631" t="inlineStr">
        <is>
          <t>DTXSID2044711</t>
        </is>
      </c>
      <c r="BJ2631"/>
      <c r="BK2631"/>
      <c r="BL2631"/>
      <c r="BM2631"/>
      <c r="BN2631"/>
      <c r="BO2631"/>
      <c r="BP2631"/>
      <c r="BQ2631"/>
      <c r="BR2631"/>
      <c r="BS2631"/>
      <c r="BT2631" t="inlineStr">
        <is>
          <t>--</t>
        </is>
      </c>
      <c r="BU2631"/>
      <c r="BV2631"/>
      <c r="BW2631"/>
      <c r="BX2631"/>
      <c r="BY2631"/>
      <c r="BZ2631"/>
      <c r="CA2631"/>
      <c r="CB2631"/>
      <c r="CC2631"/>
      <c r="CD2631"/>
      <c r="CE2631"/>
      <c r="CF2631"/>
      <c r="CG2631"/>
      <c r="CH2631"/>
      <c r="CI2631" t="inlineStr">
        <is>
          <t xml:space="preserve"> AERATION 5 MINUTES AFTER 48 H OF TESTING// CONTR/FOLLOWED STANDARD METHODS, &lt;= 10 % MORT// </t>
        </is>
      </c>
      <c r="CJ2631" t="inlineStr">
        <is>
          <t xml:space="preserve">   AERATION 5 MINUTES AFTER 48 H OF TESTING// CONTR/FOLLOWED STANDARD METHODS, &lt;= 10 % MORT// </t>
        </is>
      </c>
      <c r="CK2631" t="inlineStr">
        <is>
          <t>Little,L.W., J.C. Lamb III, M.A. Chillingworth, and W.B. Durkin</t>
        </is>
      </c>
      <c r="CL2631" t="n">
        <v>5789.0</v>
      </c>
      <c r="CM2631" t="inlineStr">
        <is>
          <t>Acute Toxicity of Selected Commercial Dyes to the Fathead Minnow and Evaluation of Biological Treatment for Reduction of Toxicity</t>
        </is>
      </c>
      <c r="CN2631" t="inlineStr">
        <is>
          <t>In: Proceedings of the 29th Industrial Waste Conference, Lafayette, IN:524-534</t>
        </is>
      </c>
      <c r="CO2631" t="n">
        <v>1974.0</v>
      </c>
      <c r="CP2631" t="inlineStr">
        <is>
          <t>Little,L.W., J.C. Lamb III, M.A. Chillingworth, and W.B. Durkin (1974). Acute Toxicity of Selected Commercial Dyes to the Fathead Minnow and Evaluation of Biological Treatment for Reduction of Toxicity. In: Proceedings of the 29th Industrial Waste Conference, Lafayette, IN, 524-534. ECOREF#:5789</t>
        </is>
      </c>
    </row>
    <row r="2632">
      <c r="A2632" t="n">
        <v>6408782.0</v>
      </c>
      <c r="B2632" t="inlineStr">
        <is>
          <t>1-Amino-9,10-dihydro-9,10-dioxo-4-(phenylamino)-2-anthracenesulfonic acid, Monosodium salt</t>
        </is>
      </c>
      <c r="C2632"/>
      <c r="D2632" t="inlineStr">
        <is>
          <t>Unmeasured</t>
        </is>
      </c>
      <c r="E2632" t="inlineStr">
        <is>
          <t>Not coded</t>
        </is>
      </c>
      <c r="F2632"/>
      <c r="G2632" t="n">
        <v>15.0</v>
      </c>
      <c r="H2632"/>
      <c r="I2632"/>
      <c r="J2632"/>
      <c r="K2632"/>
      <c r="L2632" t="inlineStr">
        <is>
          <t>Pimephales promelas</t>
        </is>
      </c>
      <c r="M2632" t="inlineStr">
        <is>
          <t>Fathead Minnow</t>
        </is>
      </c>
      <c r="N2632"/>
      <c r="O2632"/>
      <c r="P2632"/>
      <c r="Q2632"/>
      <c r="R2632"/>
      <c r="S2632"/>
      <c r="T2632"/>
      <c r="U2632"/>
      <c r="V2632" t="inlineStr">
        <is>
          <t>Static</t>
        </is>
      </c>
      <c r="W2632" t="inlineStr">
        <is>
          <t>Fresh water</t>
        </is>
      </c>
      <c r="X2632" t="inlineStr">
        <is>
          <t>Lab</t>
        </is>
      </c>
      <c r="Y2632"/>
      <c r="Z2632" t="inlineStr">
        <is>
          <t>Formulation</t>
        </is>
      </c>
      <c r="AA2632"/>
      <c r="AB2632" t="n">
        <v>12.0</v>
      </c>
      <c r="AC2632"/>
      <c r="AD2632"/>
      <c r="AE2632"/>
      <c r="AF2632"/>
      <c r="AG2632" t="inlineStr">
        <is>
          <t>AI mg/L</t>
        </is>
      </c>
      <c r="AH2632"/>
      <c r="AI2632"/>
      <c r="AJ2632"/>
      <c r="AK2632"/>
      <c r="AL2632"/>
      <c r="AM2632"/>
      <c r="AN2632"/>
      <c r="AO2632"/>
      <c r="AP2632"/>
      <c r="AQ2632"/>
      <c r="AR2632"/>
      <c r="AS2632"/>
      <c r="AT2632"/>
      <c r="AU2632"/>
      <c r="AV2632"/>
      <c r="AW2632"/>
      <c r="AX2632" t="inlineStr">
        <is>
          <t>Mortality</t>
        </is>
      </c>
      <c r="AY2632" t="inlineStr">
        <is>
          <t>Mortality</t>
        </is>
      </c>
      <c r="AZ2632" t="inlineStr">
        <is>
          <t>LC50</t>
        </is>
      </c>
      <c r="BA2632"/>
      <c r="BB2632" t="n">
        <v>4.0</v>
      </c>
      <c r="BC2632"/>
      <c r="BD2632"/>
      <c r="BE2632"/>
      <c r="BF2632"/>
      <c r="BG2632" t="inlineStr">
        <is>
          <t>Day(s)</t>
        </is>
      </c>
      <c r="BH2632" t="inlineStr">
        <is>
          <t>Active ingredient</t>
        </is>
      </c>
      <c r="BI2632" t="inlineStr">
        <is>
          <t>DTXSID2044711</t>
        </is>
      </c>
      <c r="BJ2632"/>
      <c r="BK2632"/>
      <c r="BL2632"/>
      <c r="BM2632"/>
      <c r="BN2632"/>
      <c r="BO2632"/>
      <c r="BP2632"/>
      <c r="BQ2632"/>
      <c r="BR2632"/>
      <c r="BS2632"/>
      <c r="BT2632" t="inlineStr">
        <is>
          <t>--</t>
        </is>
      </c>
      <c r="BU2632"/>
      <c r="BV2632"/>
      <c r="BW2632"/>
      <c r="BX2632"/>
      <c r="BY2632"/>
      <c r="BZ2632"/>
      <c r="CA2632"/>
      <c r="CB2632"/>
      <c r="CC2632"/>
      <c r="CD2632"/>
      <c r="CE2632"/>
      <c r="CF2632"/>
      <c r="CG2632"/>
      <c r="CH2632"/>
      <c r="CI2632" t="inlineStr">
        <is>
          <t xml:space="preserve"> CONTR/&lt;= 10 % MORT// USED STANDARD METHODS// FISH TREATED WITH TETRACYCLINE HCL TWICE// </t>
        </is>
      </c>
      <c r="CJ2632" t="inlineStr">
        <is>
          <t xml:space="preserve">   CONTR/&lt;= 10 % MORT// USED STANDARD METHODS// FISH TREATED WITH TETRACYCLINE HCL TWICE// </t>
        </is>
      </c>
      <c r="CK2632" t="inlineStr">
        <is>
          <t>Little,L.W., and J.C. Lamb III</t>
        </is>
      </c>
      <c r="CL2632" t="n">
        <v>6969.0</v>
      </c>
      <c r="CM2632" t="inlineStr">
        <is>
          <t>Acute Toxicity of 46 Selected Dyes to the Fathead Minnow, Pimephales promelas</t>
        </is>
      </c>
      <c r="CN2632" t="inlineStr">
        <is>
          <t>Dyes and the Environment - Reports on Selected Dyes and Their Effects, American Dye Manufacturers Institute:123 p.</t>
        </is>
      </c>
      <c r="CO2632" t="n">
        <v>1973.0</v>
      </c>
      <c r="CP2632" t="inlineStr">
        <is>
          <t>Little,L.W., and J.C. Lamb III (1973). Acute Toxicity of 46 Selected Dyes to the Fathead Minnow, Pimephales promelas. Dyes and the Environment - Reports on Selected Dyes and Their Effects, American Dye Manufacturers Institute, 123 p. ECOREF#:6969</t>
        </is>
      </c>
    </row>
    <row r="2633">
      <c r="A2633" t="n">
        <v>6420479.0</v>
      </c>
      <c r="B2633" t="inlineStr">
        <is>
          <t>2-(1-Methylpropyl)-4,6-dinitrophenol compd. with 2,2',2''-nitrilotris[ethanol] (1:1)</t>
        </is>
      </c>
      <c r="C2633"/>
      <c r="D2633" t="inlineStr">
        <is>
          <t>Chemical analysis reported</t>
        </is>
      </c>
      <c r="E2633" t="inlineStr">
        <is>
          <t>Not reported</t>
        </is>
      </c>
      <c r="F2633"/>
      <c r="G2633" t="n">
        <v>23.5</v>
      </c>
      <c r="H2633"/>
      <c r="I2633"/>
      <c r="J2633"/>
      <c r="K2633"/>
      <c r="L2633" t="inlineStr">
        <is>
          <t>Pimephales promelas</t>
        </is>
      </c>
      <c r="M2633" t="inlineStr">
        <is>
          <t>Fathead Minnow</t>
        </is>
      </c>
      <c r="N2633"/>
      <c r="O2633"/>
      <c r="P2633" t="n">
        <v>1.0</v>
      </c>
      <c r="Q2633"/>
      <c r="R2633"/>
      <c r="S2633"/>
      <c r="T2633"/>
      <c r="U2633" t="inlineStr">
        <is>
          <t>Year(s)</t>
        </is>
      </c>
      <c r="V2633" t="inlineStr">
        <is>
          <t>Static</t>
        </is>
      </c>
      <c r="W2633" t="inlineStr">
        <is>
          <t>Fresh water</t>
        </is>
      </c>
      <c r="X2633" t="inlineStr">
        <is>
          <t>Lab</t>
        </is>
      </c>
      <c r="Y2633" t="n">
        <v>10.0</v>
      </c>
      <c r="Z2633" t="inlineStr">
        <is>
          <t>Active ingredient</t>
        </is>
      </c>
      <c r="AA2633"/>
      <c r="AB2633" t="n">
        <v>0.1</v>
      </c>
      <c r="AC2633"/>
      <c r="AD2633" t="n">
        <v>0.087</v>
      </c>
      <c r="AE2633"/>
      <c r="AF2633" t="n">
        <v>0.13</v>
      </c>
      <c r="AG2633" t="inlineStr">
        <is>
          <t>AI mg/L</t>
        </is>
      </c>
      <c r="AH2633"/>
      <c r="AI2633"/>
      <c r="AJ2633"/>
      <c r="AK2633"/>
      <c r="AL2633"/>
      <c r="AM2633"/>
      <c r="AN2633"/>
      <c r="AO2633"/>
      <c r="AP2633"/>
      <c r="AQ2633"/>
      <c r="AR2633"/>
      <c r="AS2633"/>
      <c r="AT2633"/>
      <c r="AU2633"/>
      <c r="AV2633"/>
      <c r="AW2633"/>
      <c r="AX2633" t="inlineStr">
        <is>
          <t>Mortality</t>
        </is>
      </c>
      <c r="AY2633" t="inlineStr">
        <is>
          <t>Mortality</t>
        </is>
      </c>
      <c r="AZ2633" t="inlineStr">
        <is>
          <t>LC50</t>
        </is>
      </c>
      <c r="BA2633"/>
      <c r="BB2633" t="n">
        <v>4.0</v>
      </c>
      <c r="BC2633"/>
      <c r="BD2633"/>
      <c r="BE2633"/>
      <c r="BF2633"/>
      <c r="BG2633" t="inlineStr">
        <is>
          <t>Day(s)</t>
        </is>
      </c>
      <c r="BH2633"/>
      <c r="BI2633"/>
      <c r="BJ2633"/>
      <c r="BK2633"/>
      <c r="BL2633"/>
      <c r="BM2633"/>
      <c r="BN2633"/>
      <c r="BO2633"/>
      <c r="BP2633"/>
      <c r="BQ2633"/>
      <c r="BR2633"/>
      <c r="BS2633"/>
      <c r="BT2633" t="inlineStr">
        <is>
          <t>--</t>
        </is>
      </c>
      <c r="BU2633"/>
      <c r="BV2633"/>
      <c r="BW2633"/>
      <c r="BX2633"/>
      <c r="BY2633"/>
      <c r="BZ2633"/>
      <c r="CA2633"/>
      <c r="CB2633"/>
      <c r="CC2633"/>
      <c r="CD2633"/>
      <c r="CE2633"/>
      <c r="CF2633"/>
      <c r="CG2633"/>
      <c r="CH2633"/>
      <c r="CI2633"/>
      <c r="CJ2633" t="inlineStr">
        <is>
          <t xml:space="preserve">SOURCE/OBTAINED FROM CULTURES AT THE U.S. FISH AND WILDLIFE SERVICE NATIONAL FISHERY RESEARCH LABORATORY//MEDIA/RECONSTITUTED SOFT WATER//   </t>
        </is>
      </c>
      <c r="CK2633" t="inlineStr">
        <is>
          <t>Skelly,J.R.</t>
        </is>
      </c>
      <c r="CL2633" t="n">
        <v>192150.0</v>
      </c>
      <c r="CM2633" t="inlineStr">
        <is>
          <t>Toxicity of 2-Sec-Butyl-4,6-Dinitrophenol (DINOSEB) and Monosodium Methanearsonate (MSMA), Individually and in a Mixture, to Channel Catfish (Ictalurus punctatus) and Fathead Minnows (Pimephales promealas)</t>
        </is>
      </c>
      <c r="CN2633" t="inlineStr">
        <is>
          <t>Environ. Toxicol. Chem.:623-628</t>
        </is>
      </c>
      <c r="CO2633" t="n">
        <v>1989.0</v>
      </c>
      <c r="CP2633" t="inlineStr">
        <is>
          <t>Skelly,J.R. (1989). Toxicity of 2-Sec-Butyl-4,6-Dinitrophenol (DINOSEB) and Monosodium Methanearsonate (MSMA), Individually and in a Mixture, to Channel Catfish (Ictalurus punctatus) and Fathead Minnows (Pimephales promealas). Environ. Toxicol. Chem., 623-628. ECOREF#:192150</t>
        </is>
      </c>
    </row>
    <row r="2634">
      <c r="A2634" t="n">
        <v>6485401.0</v>
      </c>
      <c r="B2634" t="inlineStr">
        <is>
          <t>(5R)-2-Methyl-5-(1-methylethenyl)-2-cyclohexen-1-one</t>
        </is>
      </c>
      <c r="C2634"/>
      <c r="D2634" t="inlineStr">
        <is>
          <t>Unmeasured</t>
        </is>
      </c>
      <c r="E2634" t="inlineStr">
        <is>
          <t>USEPA and STDMETH methods</t>
        </is>
      </c>
      <c r="F2634"/>
      <c r="G2634"/>
      <c r="H2634"/>
      <c r="I2634"/>
      <c r="J2634"/>
      <c r="K2634"/>
      <c r="L2634" t="inlineStr">
        <is>
          <t>Pimephales promelas</t>
        </is>
      </c>
      <c r="M2634" t="inlineStr">
        <is>
          <t>Fathead Minnow</t>
        </is>
      </c>
      <c r="N2634" t="inlineStr">
        <is>
          <t>Larva</t>
        </is>
      </c>
      <c r="O2634" t="inlineStr">
        <is>
          <t>&lt;</t>
        </is>
      </c>
      <c r="P2634" t="n">
        <v>24.0</v>
      </c>
      <c r="Q2634"/>
      <c r="R2634"/>
      <c r="S2634"/>
      <c r="T2634"/>
      <c r="U2634" t="inlineStr">
        <is>
          <t>Hours post hatch</t>
        </is>
      </c>
      <c r="V2634" t="inlineStr">
        <is>
          <t>Aquatic, unspecified</t>
        </is>
      </c>
      <c r="W2634" t="inlineStr">
        <is>
          <t>Fresh water</t>
        </is>
      </c>
      <c r="X2634" t="inlineStr">
        <is>
          <t>Lab</t>
        </is>
      </c>
      <c r="Y2634"/>
      <c r="Z2634" t="inlineStr">
        <is>
          <t>Formulation</t>
        </is>
      </c>
      <c r="AA2634"/>
      <c r="AB2634" t="n">
        <v>58.6</v>
      </c>
      <c r="AC2634"/>
      <c r="AD2634"/>
      <c r="AE2634"/>
      <c r="AF2634"/>
      <c r="AG2634" t="inlineStr">
        <is>
          <t>AI mg/L</t>
        </is>
      </c>
      <c r="AH2634"/>
      <c r="AI2634"/>
      <c r="AJ2634"/>
      <c r="AK2634"/>
      <c r="AL2634"/>
      <c r="AM2634"/>
      <c r="AN2634"/>
      <c r="AO2634"/>
      <c r="AP2634"/>
      <c r="AQ2634"/>
      <c r="AR2634"/>
      <c r="AS2634"/>
      <c r="AT2634"/>
      <c r="AU2634"/>
      <c r="AV2634"/>
      <c r="AW2634"/>
      <c r="AX2634" t="inlineStr">
        <is>
          <t>Mortality</t>
        </is>
      </c>
      <c r="AY2634" t="inlineStr">
        <is>
          <t>Mortality</t>
        </is>
      </c>
      <c r="AZ2634" t="inlineStr">
        <is>
          <t>LC50</t>
        </is>
      </c>
      <c r="BA2634"/>
      <c r="BB2634" t="n">
        <v>4.0</v>
      </c>
      <c r="BC2634"/>
      <c r="BD2634"/>
      <c r="BE2634"/>
      <c r="BF2634"/>
      <c r="BG2634" t="inlineStr">
        <is>
          <t>Day(s)</t>
        </is>
      </c>
      <c r="BH2634"/>
      <c r="BI2634" t="inlineStr">
        <is>
          <t>DTXSID7041413</t>
        </is>
      </c>
      <c r="BJ2634" t="inlineStr">
        <is>
          <t>10.1021/acs.chemrestox.6b00246</t>
        </is>
      </c>
      <c r="BK2634"/>
      <c r="BL2634" t="inlineStr">
        <is>
          <t>Acute</t>
        </is>
      </c>
      <c r="BM2634" t="inlineStr">
        <is>
          <t>LV</t>
        </is>
      </c>
      <c r="BN2634"/>
      <c r="BO2634"/>
      <c r="BP2634"/>
      <c r="BQ2634"/>
      <c r="BR2634"/>
      <c r="BS2634"/>
      <c r="BT2634" t="inlineStr">
        <is>
          <t>--</t>
        </is>
      </c>
      <c r="BU2634"/>
      <c r="BV2634"/>
      <c r="BW2634"/>
      <c r="BX2634"/>
      <c r="BY2634"/>
      <c r="BZ2634"/>
      <c r="CA2634"/>
      <c r="CB2634"/>
      <c r="CC2634"/>
      <c r="CD2634"/>
      <c r="CE2634"/>
      <c r="CF2634"/>
      <c r="CG2634"/>
      <c r="CH2634"/>
      <c r="CI2634"/>
      <c r="CJ2634" t="inlineStr">
        <is>
          <t xml:space="preserve">SOURCE/BAYLOR UNIVERSITY//MEDIA/DECHLORINATED TAP WATER//   </t>
        </is>
      </c>
      <c r="CK2634" t="inlineStr">
        <is>
          <t>Corrales,J., L.A. Kristofco, W.B. Steele, G.N. Saari, J. Kostal, E.S. Williams, M. Mills, E.P. Gallagher, T.J. Kavanagh</t>
        </is>
      </c>
      <c r="CL2634" t="n">
        <v>177136.0</v>
      </c>
      <c r="CM2634" t="inlineStr">
        <is>
          <t>Toward the Design of Less Hazardous Chemicals: Exploring Comparative Oxidative Stress in Two Common Animal Models</t>
        </is>
      </c>
      <c r="CN2634" t="inlineStr">
        <is>
          <t>Chem. Res. Toxicol.30(4): 893-904</t>
        </is>
      </c>
      <c r="CO2634" t="n">
        <v>2017.0</v>
      </c>
      <c r="CP2634" t="inlineStr">
        <is>
          <t>Corrales,J., L.A. Kristofco, W.B. Steele, G.N. Saari, J. Kostal, E.S. Williams, M. Mills, E.P. Gallagher, T.J. Kavanagh (2017). Toward the Design of Less Hazardous Chemicals: Exploring Comparative Oxidative Stress in Two Common Animal Models. Chem. Res. Toxicol., 30, (4), 893-904. doi:10.1021/acs.chemrestox.6b00246. ECOREF#:177136</t>
        </is>
      </c>
    </row>
    <row r="2635">
      <c r="A2635" t="n">
        <v>6491027.0</v>
      </c>
      <c r="B2635" t="inlineStr">
        <is>
          <t>3'-Chloro-3-nitrosalicylanilide</t>
        </is>
      </c>
      <c r="C2635"/>
      <c r="D2635" t="inlineStr">
        <is>
          <t>Unmeasured</t>
        </is>
      </c>
      <c r="E2635" t="inlineStr">
        <is>
          <t>Not coded</t>
        </is>
      </c>
      <c r="F2635"/>
      <c r="G2635"/>
      <c r="H2635"/>
      <c r="I2635"/>
      <c r="J2635"/>
      <c r="K2635"/>
      <c r="L2635" t="inlineStr">
        <is>
          <t>Pimephales promelas</t>
        </is>
      </c>
      <c r="M2635" t="inlineStr">
        <is>
          <t>Fathead Minnow</t>
        </is>
      </c>
      <c r="N2635"/>
      <c r="O2635"/>
      <c r="P2635"/>
      <c r="Q2635"/>
      <c r="R2635"/>
      <c r="S2635"/>
      <c r="T2635"/>
      <c r="U2635"/>
      <c r="V2635" t="inlineStr">
        <is>
          <t>Static</t>
        </is>
      </c>
      <c r="W2635" t="inlineStr">
        <is>
          <t>Fresh water</t>
        </is>
      </c>
      <c r="X2635" t="inlineStr">
        <is>
          <t>Lab</t>
        </is>
      </c>
      <c r="Y2635"/>
      <c r="Z2635" t="inlineStr">
        <is>
          <t>Formulation</t>
        </is>
      </c>
      <c r="AA2635"/>
      <c r="AB2635" t="n">
        <v>0.245</v>
      </c>
      <c r="AC2635"/>
      <c r="AD2635" t="n">
        <v>0.194</v>
      </c>
      <c r="AE2635"/>
      <c r="AF2635" t="n">
        <v>0.309</v>
      </c>
      <c r="AG2635" t="inlineStr">
        <is>
          <t>AI mg/L</t>
        </is>
      </c>
      <c r="AH2635"/>
      <c r="AI2635"/>
      <c r="AJ2635"/>
      <c r="AK2635"/>
      <c r="AL2635"/>
      <c r="AM2635"/>
      <c r="AN2635"/>
      <c r="AO2635"/>
      <c r="AP2635"/>
      <c r="AQ2635"/>
      <c r="AR2635"/>
      <c r="AS2635"/>
      <c r="AT2635"/>
      <c r="AU2635"/>
      <c r="AV2635"/>
      <c r="AW2635"/>
      <c r="AX2635" t="inlineStr">
        <is>
          <t>Mortality</t>
        </is>
      </c>
      <c r="AY2635" t="inlineStr">
        <is>
          <t>Mortality</t>
        </is>
      </c>
      <c r="AZ2635" t="inlineStr">
        <is>
          <t>LC50</t>
        </is>
      </c>
      <c r="BA2635"/>
      <c r="BB2635" t="n">
        <v>4.0</v>
      </c>
      <c r="BC2635"/>
      <c r="BD2635"/>
      <c r="BE2635"/>
      <c r="BF2635"/>
      <c r="BG2635" t="inlineStr">
        <is>
          <t>Day(s)</t>
        </is>
      </c>
      <c r="BH2635"/>
      <c r="BI2635" t="inlineStr">
        <is>
          <t>DTXSID0044157</t>
        </is>
      </c>
      <c r="BJ2635"/>
      <c r="BK2635"/>
      <c r="BL2635"/>
      <c r="BM2635"/>
      <c r="BN2635"/>
      <c r="BO2635"/>
      <c r="BP2635"/>
      <c r="BQ2635"/>
      <c r="BR2635"/>
      <c r="BS2635"/>
      <c r="BT2635" t="inlineStr">
        <is>
          <t>--</t>
        </is>
      </c>
      <c r="BU2635"/>
      <c r="BV2635"/>
      <c r="BW2635"/>
      <c r="BX2635"/>
      <c r="BY2635"/>
      <c r="BZ2635"/>
      <c r="CA2635"/>
      <c r="CB2635"/>
      <c r="CC2635"/>
      <c r="CD2635"/>
      <c r="CE2635"/>
      <c r="CF2635"/>
      <c r="CG2635"/>
      <c r="CH2635"/>
      <c r="CI2635" t="inlineStr">
        <is>
          <t xml:space="preserve"> CARRIER/ACETONE// </t>
        </is>
      </c>
      <c r="CJ2635" t="inlineStr">
        <is>
          <t xml:space="preserve">   CARRIER/ACETONE// </t>
        </is>
      </c>
      <c r="CK2635" t="inlineStr">
        <is>
          <t>Marking,L.L., E.L. King, C.R. Walker, and J.H. Howell</t>
        </is>
      </c>
      <c r="CL2635" t="n">
        <v>9129.0</v>
      </c>
      <c r="CM2635" t="inlineStr">
        <is>
          <t>Toxicity of 33NCS (3'-Chloro-3-Nitrosalicylanilide) to Freshwater Fish and Sea Lamprey</t>
        </is>
      </c>
      <c r="CN2635" t="inlineStr">
        <is>
          <t>Invest.Fish Control No.38, Fish Wildl.Serv., Bur.Sport Fish.Wildl., USDI, Washington, DC:16 p.</t>
        </is>
      </c>
      <c r="CO2635" t="n">
        <v>1970.0</v>
      </c>
      <c r="CP2635" t="inlineStr">
        <is>
          <t>Marking,L.L., E.L. King, C.R. Walker, and J.H. Howell (1970). Toxicity of 33NCS (3'-Chloro-3-Nitrosalicylanilide) to Freshwater Fish and Sea Lamprey. Invest.Fish Control No.38, Fish Wildl.Serv., Bur.Sport Fish.Wildl., USDI, Washington, DC, 16 p. ECOREF#:9129</t>
        </is>
      </c>
    </row>
    <row r="2636">
      <c r="A2636" t="n">
        <v>6575093.0</v>
      </c>
      <c r="B2636" t="inlineStr">
        <is>
          <t>2-Chloro-6-methylbenzonitrile</t>
        </is>
      </c>
      <c r="C2636"/>
      <c r="D2636" t="inlineStr">
        <is>
          <t>Measured</t>
        </is>
      </c>
      <c r="E2636" t="inlineStr">
        <is>
          <t>Not coded</t>
        </is>
      </c>
      <c r="F2636"/>
      <c r="G2636" t="n">
        <v>97.0</v>
      </c>
      <c r="H2636"/>
      <c r="I2636"/>
      <c r="J2636"/>
      <c r="K2636"/>
      <c r="L2636" t="inlineStr">
        <is>
          <t>Pimephales promelas</t>
        </is>
      </c>
      <c r="M2636" t="inlineStr">
        <is>
          <t>Fathead Minnow</t>
        </is>
      </c>
      <c r="N2636"/>
      <c r="O2636"/>
      <c r="P2636" t="n">
        <v>29.0</v>
      </c>
      <c r="Q2636"/>
      <c r="R2636"/>
      <c r="S2636"/>
      <c r="T2636"/>
      <c r="U2636" t="inlineStr">
        <is>
          <t>Day(s)</t>
        </is>
      </c>
      <c r="V2636" t="inlineStr">
        <is>
          <t>Flow-through</t>
        </is>
      </c>
      <c r="W2636" t="inlineStr">
        <is>
          <t>Fresh water</t>
        </is>
      </c>
      <c r="X2636" t="inlineStr">
        <is>
          <t>Lab</t>
        </is>
      </c>
      <c r="Y2636"/>
      <c r="Z2636" t="inlineStr">
        <is>
          <t>Active ingredient</t>
        </is>
      </c>
      <c r="AA2636"/>
      <c r="AB2636" t="n">
        <v>15.1</v>
      </c>
      <c r="AC2636"/>
      <c r="AD2636"/>
      <c r="AE2636"/>
      <c r="AF2636"/>
      <c r="AG2636" t="inlineStr">
        <is>
          <t>AI mg/L</t>
        </is>
      </c>
      <c r="AH2636"/>
      <c r="AI2636"/>
      <c r="AJ2636"/>
      <c r="AK2636"/>
      <c r="AL2636"/>
      <c r="AM2636"/>
      <c r="AN2636"/>
      <c r="AO2636"/>
      <c r="AP2636"/>
      <c r="AQ2636"/>
      <c r="AR2636"/>
      <c r="AS2636"/>
      <c r="AT2636"/>
      <c r="AU2636"/>
      <c r="AV2636"/>
      <c r="AW2636"/>
      <c r="AX2636" t="inlineStr">
        <is>
          <t>Mortality</t>
        </is>
      </c>
      <c r="AY2636" t="inlineStr">
        <is>
          <t>Mortality</t>
        </is>
      </c>
      <c r="AZ2636" t="inlineStr">
        <is>
          <t>LC50</t>
        </is>
      </c>
      <c r="BA2636"/>
      <c r="BB2636" t="n">
        <v>4.0</v>
      </c>
      <c r="BC2636"/>
      <c r="BD2636"/>
      <c r="BE2636"/>
      <c r="BF2636"/>
      <c r="BG2636" t="inlineStr">
        <is>
          <t>Day(s)</t>
        </is>
      </c>
      <c r="BH2636" t="inlineStr">
        <is>
          <t>Pure</t>
        </is>
      </c>
      <c r="BI2636" t="inlineStr">
        <is>
          <t>DTXSID3022241</t>
        </is>
      </c>
      <c r="BJ2636"/>
      <c r="BK2636"/>
      <c r="BL2636"/>
      <c r="BM2636"/>
      <c r="BN2636"/>
      <c r="BO2636"/>
      <c r="BP2636"/>
      <c r="BQ2636"/>
      <c r="BR2636"/>
      <c r="BS2636"/>
      <c r="BT2636" t="inlineStr">
        <is>
          <t>--</t>
        </is>
      </c>
      <c r="BU2636"/>
      <c r="BV2636"/>
      <c r="BW2636"/>
      <c r="BX2636"/>
      <c r="BY2636"/>
      <c r="BZ2636"/>
      <c r="CA2636"/>
      <c r="CB2636"/>
      <c r="CC2636"/>
      <c r="CD2636"/>
      <c r="CE2636"/>
      <c r="CF2636"/>
      <c r="CG2636"/>
      <c r="CH2636"/>
      <c r="CI2636" t="inlineStr">
        <is>
          <t xml:space="preserve"> Twenty-five mls of acetone were used in 19 liters of waterNR to dissolve the compound.  Affected fish swam at the surface and lostNAquilibrium prior to death. </t>
        </is>
      </c>
      <c r="CJ2636" t="inlineStr">
        <is>
          <t xml:space="preserve">   Twenty-five mls of acetone were used in 19 liters of waterNR to dissolve the compound.  Affected fish swam at the surface and lostNAquilibrium prior to death. </t>
        </is>
      </c>
      <c r="CK2636" t="inlineStr">
        <is>
          <t>Brooke,L.T., D.J. Call, D.L. Geiger, and C.E. Northcott</t>
        </is>
      </c>
      <c r="CL2636" t="n">
        <v>12448.0</v>
      </c>
      <c r="CM2636" t="inlineStr">
        <is>
          <t>Acute Toxicities of Organic Chemicals to Fathead Minnows (Pimephales promelas), Vol. 1</t>
        </is>
      </c>
      <c r="CN2636" t="inlineStr">
        <is>
          <t>Center for Lake Superior Environmental Studies, University of Wisconsin-Superior, Superior, WI:414 p.</t>
        </is>
      </c>
      <c r="CO2636" t="n">
        <v>1984.0</v>
      </c>
      <c r="CP2636" t="inlineStr">
        <is>
          <t>Brooke,L.T., D.J. Call, D.L. Geiger, and C.E. Northcott (1984). Acute Toxicities of Organic Chemicals to Fathead Minnows (Pimephales promelas), Vol. 1. Center for Lake Superior Environmental Studies, University of Wisconsin-Superior, Superior, WI, 414 p. ECOREF#:12448</t>
        </is>
      </c>
    </row>
    <row r="2637">
      <c r="A2637" t="n">
        <v>6602320.0</v>
      </c>
      <c r="B2637" t="inlineStr">
        <is>
          <t>2-Bromo-3-pyridinol</t>
        </is>
      </c>
      <c r="C2637"/>
      <c r="D2637" t="inlineStr">
        <is>
          <t>Measured</t>
        </is>
      </c>
      <c r="E2637" t="inlineStr">
        <is>
          <t>Not reported</t>
        </is>
      </c>
      <c r="F2637"/>
      <c r="G2637" t="n">
        <v>99.0</v>
      </c>
      <c r="H2637"/>
      <c r="I2637"/>
      <c r="J2637"/>
      <c r="K2637"/>
      <c r="L2637" t="inlineStr">
        <is>
          <t>Pimephales promelas</t>
        </is>
      </c>
      <c r="M2637" t="inlineStr">
        <is>
          <t>Fathead Minnow</t>
        </is>
      </c>
      <c r="N2637"/>
      <c r="O2637"/>
      <c r="P2637" t="n">
        <v>30.0</v>
      </c>
      <c r="Q2637"/>
      <c r="R2637"/>
      <c r="S2637"/>
      <c r="T2637"/>
      <c r="U2637" t="inlineStr">
        <is>
          <t>Day(s)</t>
        </is>
      </c>
      <c r="V2637" t="inlineStr">
        <is>
          <t>Flow-through</t>
        </is>
      </c>
      <c r="W2637" t="inlineStr">
        <is>
          <t>Fresh water</t>
        </is>
      </c>
      <c r="X2637" t="inlineStr">
        <is>
          <t>Lab</t>
        </is>
      </c>
      <c r="Y2637"/>
      <c r="Z2637" t="inlineStr">
        <is>
          <t>Active ingredient</t>
        </is>
      </c>
      <c r="AA2637"/>
      <c r="AB2637" t="n">
        <v>469.0</v>
      </c>
      <c r="AC2637"/>
      <c r="AD2637" t="n">
        <v>390.0</v>
      </c>
      <c r="AE2637"/>
      <c r="AF2637" t="n">
        <v>563.0</v>
      </c>
      <c r="AG2637" t="inlineStr">
        <is>
          <t>AI mg/L</t>
        </is>
      </c>
      <c r="AH2637"/>
      <c r="AI2637"/>
      <c r="AJ2637"/>
      <c r="AK2637"/>
      <c r="AL2637"/>
      <c r="AM2637"/>
      <c r="AN2637"/>
      <c r="AO2637"/>
      <c r="AP2637"/>
      <c r="AQ2637"/>
      <c r="AR2637"/>
      <c r="AS2637"/>
      <c r="AT2637"/>
      <c r="AU2637"/>
      <c r="AV2637"/>
      <c r="AW2637"/>
      <c r="AX2637" t="inlineStr">
        <is>
          <t>Mortality</t>
        </is>
      </c>
      <c r="AY2637" t="inlineStr">
        <is>
          <t>Mortality</t>
        </is>
      </c>
      <c r="AZ2637" t="inlineStr">
        <is>
          <t>LC50</t>
        </is>
      </c>
      <c r="BA2637"/>
      <c r="BB2637" t="n">
        <v>4.0</v>
      </c>
      <c r="BC2637"/>
      <c r="BD2637"/>
      <c r="BE2637"/>
      <c r="BF2637"/>
      <c r="BG2637" t="inlineStr">
        <is>
          <t>Day(s)</t>
        </is>
      </c>
      <c r="BH2637"/>
      <c r="BI2637" t="inlineStr">
        <is>
          <t>DTXSID8022242</t>
        </is>
      </c>
      <c r="BJ2637"/>
      <c r="BK2637"/>
      <c r="BL2637" t="inlineStr">
        <is>
          <t>Acute</t>
        </is>
      </c>
      <c r="BM2637"/>
      <c r="BN2637"/>
      <c r="BO2637"/>
      <c r="BP2637"/>
      <c r="BQ2637"/>
      <c r="BR2637"/>
      <c r="BS2637"/>
      <c r="BT2637" t="inlineStr">
        <is>
          <t>--</t>
        </is>
      </c>
      <c r="BU2637"/>
      <c r="BV2637"/>
      <c r="BW2637"/>
      <c r="BX2637"/>
      <c r="BY2637"/>
      <c r="BZ2637"/>
      <c r="CA2637"/>
      <c r="CB2637"/>
      <c r="CC2637"/>
      <c r="CD2637"/>
      <c r="CE2637"/>
      <c r="CF2637"/>
      <c r="CG2637"/>
      <c r="CH2637"/>
      <c r="CI2637"/>
      <c r="CJ2637" t="inlineStr">
        <is>
          <t xml:space="preserve">SOURCE/FROM US EPA ENVIRONMENTAL RESEARCH LABORATORY-DULUTH AND THE UNIVERSITY OF WISCONSIN-SUPERIOR CAMPUS//MEDIA/LAKE SUPERIOR WATER OR DECHLORINATED WATER//   </t>
        </is>
      </c>
      <c r="CK2637" t="inlineStr">
        <is>
          <t>Geiger,D.L., S.H. Poirier, L.T. Brooke, and D.J. Call</t>
        </is>
      </c>
      <c r="CL2637" t="n">
        <v>12858.0</v>
      </c>
      <c r="CM2637" t="inlineStr">
        <is>
          <t>Acute Toxicities of Organic Chemicals to Fathead Minnows (Pimephales promelas) Volume III</t>
        </is>
      </c>
      <c r="CN2637" t="inlineStr">
        <is>
          <t>Center for Lake Superior Environmental Studies, University of Wisconsin, Superior, WI:328 p.</t>
        </is>
      </c>
      <c r="CO2637" t="n">
        <v>1986.0</v>
      </c>
      <c r="CP2637" t="inlineStr">
        <is>
          <t>Geiger,D.L., S.H. Poirier, L.T. Brooke, and D.J. Call (1986). Acute Toxicities of Organic Chemicals to Fathead Minnows (Pimephales promelas) Volume III. Center for Lake Superior Environmental Studies, University of Wisconsin, Superior, WI, 328 p. ECOREF#:12858</t>
        </is>
      </c>
    </row>
    <row r="2638">
      <c r="A2638" t="n">
        <v>6636788.0</v>
      </c>
      <c r="B2638" t="inlineStr">
        <is>
          <t>2-Chloro-3-pyridinol</t>
        </is>
      </c>
      <c r="C2638"/>
      <c r="D2638" t="inlineStr">
        <is>
          <t>Measured</t>
        </is>
      </c>
      <c r="E2638" t="inlineStr">
        <is>
          <t>Not reported</t>
        </is>
      </c>
      <c r="F2638"/>
      <c r="G2638" t="n">
        <v>98.0</v>
      </c>
      <c r="H2638"/>
      <c r="I2638"/>
      <c r="J2638"/>
      <c r="K2638"/>
      <c r="L2638" t="inlineStr">
        <is>
          <t>Pimephales promelas</t>
        </is>
      </c>
      <c r="M2638" t="inlineStr">
        <is>
          <t>Fathead Minnow</t>
        </is>
      </c>
      <c r="N2638"/>
      <c r="O2638"/>
      <c r="P2638" t="n">
        <v>31.0</v>
      </c>
      <c r="Q2638"/>
      <c r="R2638"/>
      <c r="S2638"/>
      <c r="T2638"/>
      <c r="U2638" t="inlineStr">
        <is>
          <t>Day(s)</t>
        </is>
      </c>
      <c r="V2638" t="inlineStr">
        <is>
          <t>Flow-through</t>
        </is>
      </c>
      <c r="W2638" t="inlineStr">
        <is>
          <t>Fresh water</t>
        </is>
      </c>
      <c r="X2638" t="inlineStr">
        <is>
          <t>Lab</t>
        </is>
      </c>
      <c r="Y2638"/>
      <c r="Z2638" t="inlineStr">
        <is>
          <t>Active ingredient</t>
        </is>
      </c>
      <c r="AA2638"/>
      <c r="AB2638" t="n">
        <v>622.0</v>
      </c>
      <c r="AC2638"/>
      <c r="AD2638"/>
      <c r="AE2638"/>
      <c r="AF2638"/>
      <c r="AG2638" t="inlineStr">
        <is>
          <t>AI mg/L</t>
        </is>
      </c>
      <c r="AH2638"/>
      <c r="AI2638"/>
      <c r="AJ2638"/>
      <c r="AK2638"/>
      <c r="AL2638"/>
      <c r="AM2638"/>
      <c r="AN2638"/>
      <c r="AO2638"/>
      <c r="AP2638"/>
      <c r="AQ2638"/>
      <c r="AR2638"/>
      <c r="AS2638"/>
      <c r="AT2638"/>
      <c r="AU2638"/>
      <c r="AV2638"/>
      <c r="AW2638"/>
      <c r="AX2638" t="inlineStr">
        <is>
          <t>Mortality</t>
        </is>
      </c>
      <c r="AY2638" t="inlineStr">
        <is>
          <t>Mortality</t>
        </is>
      </c>
      <c r="AZ2638" t="inlineStr">
        <is>
          <t>LC50</t>
        </is>
      </c>
      <c r="BA2638"/>
      <c r="BB2638" t="n">
        <v>4.0</v>
      </c>
      <c r="BC2638"/>
      <c r="BD2638"/>
      <c r="BE2638"/>
      <c r="BF2638"/>
      <c r="BG2638" t="inlineStr">
        <is>
          <t>Day(s)</t>
        </is>
      </c>
      <c r="BH2638"/>
      <c r="BI2638" t="inlineStr">
        <is>
          <t>DTXSID3022243</t>
        </is>
      </c>
      <c r="BJ2638"/>
      <c r="BK2638"/>
      <c r="BL2638" t="inlineStr">
        <is>
          <t>Acute</t>
        </is>
      </c>
      <c r="BM2638"/>
      <c r="BN2638"/>
      <c r="BO2638"/>
      <c r="BP2638"/>
      <c r="BQ2638"/>
      <c r="BR2638"/>
      <c r="BS2638"/>
      <c r="BT2638" t="inlineStr">
        <is>
          <t>--</t>
        </is>
      </c>
      <c r="BU2638"/>
      <c r="BV2638"/>
      <c r="BW2638"/>
      <c r="BX2638"/>
      <c r="BY2638"/>
      <c r="BZ2638"/>
      <c r="CA2638"/>
      <c r="CB2638"/>
      <c r="CC2638"/>
      <c r="CD2638"/>
      <c r="CE2638"/>
      <c r="CF2638"/>
      <c r="CG2638"/>
      <c r="CH2638"/>
      <c r="CI2638"/>
      <c r="CJ2638" t="inlineStr">
        <is>
          <t xml:space="preserve">SOURCE/FROM US EPA ENVIRONMENTAL RESEARCH LABORATORY-DULUTH AND THE UNIVERSITY OF WISCONSIN-SUPERIOR CAMPUS//MEDIA/LAKE SUPERIOR WATER OR DECHLORINATED WATER//   </t>
        </is>
      </c>
      <c r="CK2638" t="inlineStr">
        <is>
          <t>Geiger,D.L., S.H. Poirier, L.T. Brooke, and D.J. Call</t>
        </is>
      </c>
      <c r="CL2638" t="n">
        <v>12858.0</v>
      </c>
      <c r="CM2638" t="inlineStr">
        <is>
          <t>Acute Toxicities of Organic Chemicals to Fathead Minnows (Pimephales promelas) Volume III</t>
        </is>
      </c>
      <c r="CN2638" t="inlineStr">
        <is>
          <t>Center for Lake Superior Environmental Studies, University of Wisconsin, Superior, WI:328 p.</t>
        </is>
      </c>
      <c r="CO2638" t="n">
        <v>1986.0</v>
      </c>
      <c r="CP2638" t="inlineStr">
        <is>
          <t>Geiger,D.L., S.H. Poirier, L.T. Brooke, and D.J. Call (1986). Acute Toxicities of Organic Chemicals to Fathead Minnows (Pimephales promelas) Volume III. Center for Lake Superior Environmental Studies, University of Wisconsin, Superior, WI, 328 p. ECOREF#:12858</t>
        </is>
      </c>
    </row>
    <row r="2639">
      <c r="A2639" t="n">
        <v>6753475.0</v>
      </c>
      <c r="B2639" t="inlineStr">
        <is>
          <t>4-Amino-3,5,6-trichloro-2-pyridinecarboxylic acid compd. with 1,1',1''-nitrilotris[2-propanol] (1:1)</t>
        </is>
      </c>
      <c r="C2639"/>
      <c r="D2639" t="inlineStr">
        <is>
          <t>Unmeasured</t>
        </is>
      </c>
      <c r="E2639" t="inlineStr">
        <is>
          <t>Not coded</t>
        </is>
      </c>
      <c r="F2639"/>
      <c r="G2639" t="n">
        <v>65.2</v>
      </c>
      <c r="H2639"/>
      <c r="I2639"/>
      <c r="J2639"/>
      <c r="K2639"/>
      <c r="L2639" t="inlineStr">
        <is>
          <t>Pimephales promelas</t>
        </is>
      </c>
      <c r="M2639" t="inlineStr">
        <is>
          <t>Fathead Minnow</t>
        </is>
      </c>
      <c r="N2639"/>
      <c r="O2639"/>
      <c r="P2639"/>
      <c r="Q2639"/>
      <c r="R2639"/>
      <c r="S2639"/>
      <c r="T2639"/>
      <c r="U2639"/>
      <c r="V2639" t="inlineStr">
        <is>
          <t>Static</t>
        </is>
      </c>
      <c r="W2639" t="inlineStr">
        <is>
          <t>Fresh water</t>
        </is>
      </c>
      <c r="X2639" t="inlineStr">
        <is>
          <t>Lab</t>
        </is>
      </c>
      <c r="Y2639"/>
      <c r="Z2639" t="inlineStr">
        <is>
          <t>Formulation</t>
        </is>
      </c>
      <c r="AA2639"/>
      <c r="AB2639" t="n">
        <v>150.0</v>
      </c>
      <c r="AC2639"/>
      <c r="AD2639" t="n">
        <v>132.0</v>
      </c>
      <c r="AE2639"/>
      <c r="AF2639" t="n">
        <v>176.0</v>
      </c>
      <c r="AG2639" t="inlineStr">
        <is>
          <t>AI mg/L</t>
        </is>
      </c>
      <c r="AH2639"/>
      <c r="AI2639"/>
      <c r="AJ2639"/>
      <c r="AK2639"/>
      <c r="AL2639"/>
      <c r="AM2639"/>
      <c r="AN2639"/>
      <c r="AO2639"/>
      <c r="AP2639"/>
      <c r="AQ2639"/>
      <c r="AR2639"/>
      <c r="AS2639"/>
      <c r="AT2639"/>
      <c r="AU2639"/>
      <c r="AV2639"/>
      <c r="AW2639"/>
      <c r="AX2639" t="inlineStr">
        <is>
          <t>Mortality</t>
        </is>
      </c>
      <c r="AY2639" t="inlineStr">
        <is>
          <t>Mortality</t>
        </is>
      </c>
      <c r="AZ2639" t="inlineStr">
        <is>
          <t>LC50</t>
        </is>
      </c>
      <c r="BA2639"/>
      <c r="BB2639" t="n">
        <v>4.0</v>
      </c>
      <c r="BC2639"/>
      <c r="BD2639"/>
      <c r="BE2639"/>
      <c r="BF2639"/>
      <c r="BG2639" t="inlineStr">
        <is>
          <t>Day(s)</t>
        </is>
      </c>
      <c r="BH2639"/>
      <c r="BI2639" t="inlineStr">
        <is>
          <t>DTXSID1034262</t>
        </is>
      </c>
      <c r="BJ2639" t="inlineStr">
        <is>
          <t>10.1002/etc.5620030209</t>
        </is>
      </c>
      <c r="BK2639"/>
      <c r="BL2639"/>
      <c r="BM2639"/>
      <c r="BN2639"/>
      <c r="BO2639"/>
      <c r="BP2639"/>
      <c r="BQ2639"/>
      <c r="BR2639"/>
      <c r="BS2639"/>
      <c r="BT2639" t="inlineStr">
        <is>
          <t>--</t>
        </is>
      </c>
      <c r="BU2639"/>
      <c r="BV2639"/>
      <c r="BW2639"/>
      <c r="BX2639"/>
      <c r="BY2639"/>
      <c r="BZ2639"/>
      <c r="CA2639"/>
      <c r="CB2639"/>
      <c r="CC2639"/>
      <c r="CD2639"/>
      <c r="CE2639"/>
      <c r="CF2639"/>
      <c r="CG2639"/>
      <c r="CH2639"/>
      <c r="CI2639"/>
      <c r="CJ2639"/>
      <c r="CK2639" t="inlineStr">
        <is>
          <t>Mayes,M.A., and D.C. Dill</t>
        </is>
      </c>
      <c r="CL2639" t="n">
        <v>10698.0</v>
      </c>
      <c r="CM2639" t="inlineStr">
        <is>
          <t>The Acute Toxicity of Picloram, Picloram Potassium Salt, and Picloram Triisopropanolamine Salt to Aquatic Organisms</t>
        </is>
      </c>
      <c r="CN2639" t="inlineStr">
        <is>
          <t>Environ. Toxicol. Chem.3(2): 263-269</t>
        </is>
      </c>
      <c r="CO2639" t="n">
        <v>1984.0</v>
      </c>
      <c r="CP2639" t="inlineStr">
        <is>
          <t>Mayes,M.A., and D.C. Dill (1984). The Acute Toxicity of Picloram, Picloram Potassium Salt, and Picloram Triisopropanolamine Salt to Aquatic Organisms. Environ. Toxicol. Chem., 3, (2), 263-269. doi:10.1002/etc.5620030209. ECOREF#:10698</t>
        </is>
      </c>
    </row>
    <row r="2640">
      <c r="A2640" t="n">
        <v>6753475.0</v>
      </c>
      <c r="B2640" t="inlineStr">
        <is>
          <t>4-Amino-3,5,6-trichloro-2-pyridinecarboxylic acid compd. with 1,1',1''-nitrilotris[2-propanol] (1:1)</t>
        </is>
      </c>
      <c r="C2640"/>
      <c r="D2640" t="inlineStr">
        <is>
          <t>Unmeasured</t>
        </is>
      </c>
      <c r="E2640" t="inlineStr">
        <is>
          <t>Not coded</t>
        </is>
      </c>
      <c r="F2640"/>
      <c r="G2640" t="n">
        <v>36.9</v>
      </c>
      <c r="H2640"/>
      <c r="I2640"/>
      <c r="J2640"/>
      <c r="K2640"/>
      <c r="L2640" t="inlineStr">
        <is>
          <t>Pimephales promelas</t>
        </is>
      </c>
      <c r="M2640" t="inlineStr">
        <is>
          <t>Fathead Minnow</t>
        </is>
      </c>
      <c r="N2640"/>
      <c r="O2640"/>
      <c r="P2640"/>
      <c r="Q2640"/>
      <c r="R2640"/>
      <c r="S2640"/>
      <c r="T2640"/>
      <c r="U2640"/>
      <c r="V2640" t="inlineStr">
        <is>
          <t>Flow-through</t>
        </is>
      </c>
      <c r="W2640" t="inlineStr">
        <is>
          <t>Fresh water</t>
        </is>
      </c>
      <c r="X2640" t="inlineStr">
        <is>
          <t>Lab</t>
        </is>
      </c>
      <c r="Y2640"/>
      <c r="Z2640" t="inlineStr">
        <is>
          <t>Formulation</t>
        </is>
      </c>
      <c r="AA2640"/>
      <c r="AB2640" t="n">
        <v>81.5</v>
      </c>
      <c r="AC2640"/>
      <c r="AD2640" t="n">
        <v>10.2</v>
      </c>
      <c r="AE2640"/>
      <c r="AF2640" t="n">
        <v>632.0</v>
      </c>
      <c r="AG2640" t="inlineStr">
        <is>
          <t>AI mg/L</t>
        </is>
      </c>
      <c r="AH2640"/>
      <c r="AI2640"/>
      <c r="AJ2640"/>
      <c r="AK2640"/>
      <c r="AL2640"/>
      <c r="AM2640"/>
      <c r="AN2640"/>
      <c r="AO2640"/>
      <c r="AP2640"/>
      <c r="AQ2640"/>
      <c r="AR2640"/>
      <c r="AS2640"/>
      <c r="AT2640"/>
      <c r="AU2640"/>
      <c r="AV2640"/>
      <c r="AW2640"/>
      <c r="AX2640" t="inlineStr">
        <is>
          <t>Mortality</t>
        </is>
      </c>
      <c r="AY2640" t="inlineStr">
        <is>
          <t>Mortality</t>
        </is>
      </c>
      <c r="AZ2640" t="inlineStr">
        <is>
          <t>LC50</t>
        </is>
      </c>
      <c r="BA2640"/>
      <c r="BB2640" t="n">
        <v>4.0</v>
      </c>
      <c r="BC2640"/>
      <c r="BD2640"/>
      <c r="BE2640"/>
      <c r="BF2640"/>
      <c r="BG2640" t="inlineStr">
        <is>
          <t>Day(s)</t>
        </is>
      </c>
      <c r="BH2640"/>
      <c r="BI2640" t="inlineStr">
        <is>
          <t>DTXSID1034262</t>
        </is>
      </c>
      <c r="BJ2640"/>
      <c r="BK2640"/>
      <c r="BL2640"/>
      <c r="BM2640"/>
      <c r="BN2640"/>
      <c r="BO2640"/>
      <c r="BP2640"/>
      <c r="BQ2640"/>
      <c r="BR2640"/>
      <c r="BS2640"/>
      <c r="BT2640" t="inlineStr">
        <is>
          <t>--</t>
        </is>
      </c>
      <c r="BU2640"/>
      <c r="BV2640"/>
      <c r="BW2640"/>
      <c r="BX2640"/>
      <c r="BY2640"/>
      <c r="BZ2640"/>
      <c r="CA2640"/>
      <c r="CB2640"/>
      <c r="CC2640"/>
      <c r="CD2640"/>
      <c r="CE2640"/>
      <c r="CF2640"/>
      <c r="CG2640"/>
      <c r="CH2640"/>
      <c r="CI2640"/>
      <c r="CJ2640"/>
      <c r="CK2640" t="inlineStr">
        <is>
          <t>Mayes,M.A., and G.R. Oliver</t>
        </is>
      </c>
      <c r="CL2640" t="n">
        <v>9330.0</v>
      </c>
      <c r="CM2640" t="inlineStr">
        <is>
          <t>An Aquatic Hazard Assessment: Picloram</t>
        </is>
      </c>
      <c r="CN2640" t="inlineStr">
        <is>
          <t>ASTM Spec. Tech. Publ.:253-269</t>
        </is>
      </c>
      <c r="CO2640" t="n">
        <v>1985.0</v>
      </c>
      <c r="CP2640" t="inlineStr">
        <is>
          <t>Mayes,M.A., and G.R. Oliver (1985). An Aquatic Hazard Assessment: Picloram. ASTM Spec. Tech. Publ., 253-269. ECOREF#:9330</t>
        </is>
      </c>
    </row>
    <row r="2641">
      <c r="A2641" t="n">
        <v>6921295.0</v>
      </c>
      <c r="B2641" t="inlineStr">
        <is>
          <t>Tripropargylamine</t>
        </is>
      </c>
      <c r="C2641"/>
      <c r="D2641" t="inlineStr">
        <is>
          <t>Measured</t>
        </is>
      </c>
      <c r="E2641" t="inlineStr">
        <is>
          <t>Not reported</t>
        </is>
      </c>
      <c r="F2641"/>
      <c r="G2641" t="n">
        <v>98.0</v>
      </c>
      <c r="H2641"/>
      <c r="I2641"/>
      <c r="J2641"/>
      <c r="K2641"/>
      <c r="L2641" t="inlineStr">
        <is>
          <t>Pimephales promelas</t>
        </is>
      </c>
      <c r="M2641" t="inlineStr">
        <is>
          <t>Fathead Minnow</t>
        </is>
      </c>
      <c r="N2641"/>
      <c r="O2641"/>
      <c r="P2641"/>
      <c r="Q2641"/>
      <c r="R2641" t="n">
        <v>30.0</v>
      </c>
      <c r="S2641"/>
      <c r="T2641" t="n">
        <v>31.0</v>
      </c>
      <c r="U2641" t="inlineStr">
        <is>
          <t>Day(s)</t>
        </is>
      </c>
      <c r="V2641" t="inlineStr">
        <is>
          <t>Flow-through</t>
        </is>
      </c>
      <c r="W2641" t="inlineStr">
        <is>
          <t>Fresh water</t>
        </is>
      </c>
      <c r="X2641" t="inlineStr">
        <is>
          <t>Lab</t>
        </is>
      </c>
      <c r="Y2641"/>
      <c r="Z2641" t="inlineStr">
        <is>
          <t>Active ingredient</t>
        </is>
      </c>
      <c r="AA2641"/>
      <c r="AB2641" t="n">
        <v>296.0</v>
      </c>
      <c r="AC2641"/>
      <c r="AD2641" t="n">
        <v>280.0</v>
      </c>
      <c r="AE2641"/>
      <c r="AF2641" t="n">
        <v>313.0</v>
      </c>
      <c r="AG2641" t="inlineStr">
        <is>
          <t>AI mg/L</t>
        </is>
      </c>
      <c r="AH2641"/>
      <c r="AI2641"/>
      <c r="AJ2641"/>
      <c r="AK2641"/>
      <c r="AL2641"/>
      <c r="AM2641"/>
      <c r="AN2641"/>
      <c r="AO2641"/>
      <c r="AP2641"/>
      <c r="AQ2641"/>
      <c r="AR2641"/>
      <c r="AS2641"/>
      <c r="AT2641"/>
      <c r="AU2641"/>
      <c r="AV2641"/>
      <c r="AW2641"/>
      <c r="AX2641" t="inlineStr">
        <is>
          <t>Mortality</t>
        </is>
      </c>
      <c r="AY2641" t="inlineStr">
        <is>
          <t>Mortality</t>
        </is>
      </c>
      <c r="AZ2641" t="inlineStr">
        <is>
          <t>LC50</t>
        </is>
      </c>
      <c r="BA2641"/>
      <c r="BB2641" t="n">
        <v>4.0</v>
      </c>
      <c r="BC2641"/>
      <c r="BD2641"/>
      <c r="BE2641"/>
      <c r="BF2641"/>
      <c r="BG2641" t="inlineStr">
        <is>
          <t>Day(s)</t>
        </is>
      </c>
      <c r="BH2641"/>
      <c r="BI2641" t="inlineStr">
        <is>
          <t>DTXSID8022244</t>
        </is>
      </c>
      <c r="BJ2641"/>
      <c r="BK2641"/>
      <c r="BL2641" t="inlineStr">
        <is>
          <t>Acute</t>
        </is>
      </c>
      <c r="BM2641"/>
      <c r="BN2641"/>
      <c r="BO2641"/>
      <c r="BP2641"/>
      <c r="BQ2641"/>
      <c r="BR2641"/>
      <c r="BS2641"/>
      <c r="BT2641" t="inlineStr">
        <is>
          <t>--</t>
        </is>
      </c>
      <c r="BU2641"/>
      <c r="BV2641"/>
      <c r="BW2641"/>
      <c r="BX2641"/>
      <c r="BY2641"/>
      <c r="BZ2641"/>
      <c r="CA2641"/>
      <c r="CB2641"/>
      <c r="CC2641"/>
      <c r="CD2641"/>
      <c r="CE2641"/>
      <c r="CF2641"/>
      <c r="CG2641"/>
      <c r="CH2641"/>
      <c r="CI2641"/>
      <c r="CJ2641" t="inlineStr">
        <is>
          <t xml:space="preserve">SOURCE/FROM US EPA ENVIRONMENTAL RESEARCH LABORATORY-DULUTH AND THE UNIVERSITY OF WISCONSIN-SUPERIOR CAMPUS//MEDIA/LAKE SUPERIOR WATER OR DECHLORINATED WATER//   </t>
        </is>
      </c>
      <c r="CK2641" t="inlineStr">
        <is>
          <t>Geiger,D.L., S.H. Poirier, L.T. Brooke, and D.J. Call</t>
        </is>
      </c>
      <c r="CL2641" t="n">
        <v>12858.0</v>
      </c>
      <c r="CM2641" t="inlineStr">
        <is>
          <t>Acute Toxicities of Organic Chemicals to Fathead Minnows (Pimephales promelas) Volume III</t>
        </is>
      </c>
      <c r="CN2641" t="inlineStr">
        <is>
          <t>Center for Lake Superior Environmental Studies, University of Wisconsin, Superior, WI:328 p.</t>
        </is>
      </c>
      <c r="CO2641" t="n">
        <v>1986.0</v>
      </c>
      <c r="CP2641" t="inlineStr">
        <is>
          <t>Geiger,D.L., S.H. Poirier, L.T. Brooke, and D.J. Call (1986). Acute Toxicities of Organic Chemicals to Fathead Minnows (Pimephales promelas) Volume III. Center for Lake Superior Environmental Studies, University of Wisconsin, Superior, WI, 328 p. ECOREF#:12858</t>
        </is>
      </c>
    </row>
    <row r="2642">
      <c r="A2642" t="n">
        <v>6923224.0</v>
      </c>
      <c r="B2642" t="inlineStr">
        <is>
          <t>Phosphoric acid dimethyl (1E)-1-methyl-3-(methylamino)-3-oxo-1-propen-1-yl ester</t>
        </is>
      </c>
      <c r="C2642"/>
      <c r="D2642" t="inlineStr">
        <is>
          <t>Not reported</t>
        </is>
      </c>
      <c r="E2642" t="inlineStr">
        <is>
          <t>Not coded</t>
        </is>
      </c>
      <c r="F2642"/>
      <c r="G2642" t="n">
        <v>100.0</v>
      </c>
      <c r="H2642"/>
      <c r="I2642"/>
      <c r="J2642"/>
      <c r="K2642"/>
      <c r="L2642" t="inlineStr">
        <is>
          <t>Pimephales promelas</t>
        </is>
      </c>
      <c r="M2642" t="inlineStr">
        <is>
          <t>Fathead Minnow</t>
        </is>
      </c>
      <c r="N2642"/>
      <c r="O2642"/>
      <c r="P2642"/>
      <c r="Q2642"/>
      <c r="R2642"/>
      <c r="S2642"/>
      <c r="T2642"/>
      <c r="U2642"/>
      <c r="V2642" t="inlineStr">
        <is>
          <t>Static</t>
        </is>
      </c>
      <c r="W2642" t="inlineStr">
        <is>
          <t>Fresh water</t>
        </is>
      </c>
      <c r="X2642" t="inlineStr">
        <is>
          <t>Lab</t>
        </is>
      </c>
      <c r="Y2642"/>
      <c r="Z2642" t="inlineStr">
        <is>
          <t>Active ingredient</t>
        </is>
      </c>
      <c r="AA2642" t="inlineStr">
        <is>
          <t>&gt;</t>
        </is>
      </c>
      <c r="AB2642" t="n">
        <v>50.0</v>
      </c>
      <c r="AC2642"/>
      <c r="AD2642"/>
      <c r="AE2642"/>
      <c r="AF2642"/>
      <c r="AG2642" t="inlineStr">
        <is>
          <t>AI mg/L</t>
        </is>
      </c>
      <c r="AH2642"/>
      <c r="AI2642"/>
      <c r="AJ2642"/>
      <c r="AK2642"/>
      <c r="AL2642"/>
      <c r="AM2642"/>
      <c r="AN2642"/>
      <c r="AO2642"/>
      <c r="AP2642"/>
      <c r="AQ2642"/>
      <c r="AR2642"/>
      <c r="AS2642"/>
      <c r="AT2642"/>
      <c r="AU2642"/>
      <c r="AV2642"/>
      <c r="AW2642"/>
      <c r="AX2642" t="inlineStr">
        <is>
          <t>Mortality</t>
        </is>
      </c>
      <c r="AY2642" t="inlineStr">
        <is>
          <t>Mortality</t>
        </is>
      </c>
      <c r="AZ2642" t="inlineStr">
        <is>
          <t>LC50</t>
        </is>
      </c>
      <c r="BA2642"/>
      <c r="BB2642" t="n">
        <v>4.0</v>
      </c>
      <c r="BC2642"/>
      <c r="BD2642"/>
      <c r="BE2642"/>
      <c r="BF2642"/>
      <c r="BG2642" t="inlineStr">
        <is>
          <t>Day(s)</t>
        </is>
      </c>
      <c r="BH2642" t="inlineStr">
        <is>
          <t>Pure</t>
        </is>
      </c>
      <c r="BI2642" t="inlineStr">
        <is>
          <t>DTXSID9034816</t>
        </is>
      </c>
      <c r="BJ2642"/>
      <c r="BK2642"/>
      <c r="BL2642"/>
      <c r="BM2642"/>
      <c r="BN2642"/>
      <c r="BO2642"/>
      <c r="BP2642"/>
      <c r="BQ2642"/>
      <c r="BR2642"/>
      <c r="BS2642"/>
      <c r="BT2642" t="inlineStr">
        <is>
          <t>--</t>
        </is>
      </c>
      <c r="BU2642"/>
      <c r="BV2642"/>
      <c r="BW2642"/>
      <c r="BX2642"/>
      <c r="BY2642"/>
      <c r="BZ2642"/>
      <c r="CA2642"/>
      <c r="CB2642"/>
      <c r="CC2642"/>
      <c r="CD2642"/>
      <c r="CE2642"/>
      <c r="CF2642"/>
      <c r="CG2642"/>
      <c r="CH2642"/>
      <c r="CI2642"/>
      <c r="CJ2642"/>
      <c r="CK2642" t="inlineStr">
        <is>
          <t>Mayer,F.L.,Jr., and M.R. Ellersieck</t>
        </is>
      </c>
      <c r="CL2642" t="n">
        <v>6797.0</v>
      </c>
      <c r="CM2642" t="inlineStr">
        <is>
          <t>Manual of Acute Toxicity: Interpretation and Data Base for 410 Chemicals and 66 Species of Freshwater Animals</t>
        </is>
      </c>
      <c r="CN2642" t="inlineStr">
        <is>
          <t>USDI Fish and Wildlife Service, Publication No.160, Washington, DC:505 p.</t>
        </is>
      </c>
      <c r="CO2642" t="n">
        <v>1986.0</v>
      </c>
      <c r="CP2642" t="inlineStr">
        <is>
          <t>Mayer,F.L.,Jr., and M.R. Ellersieck (1986). Manual of Acute Toxicity: Interpretation and Data Base for 410 Chemicals and 66 Species of Freshwater Animals. USDI Fish and Wildlife Service, Publication No.160, Washington, DC, 505 p. ECOREF#:6797</t>
        </is>
      </c>
    </row>
    <row r="2643">
      <c r="A2643" t="n">
        <v>6948863.0</v>
      </c>
      <c r="B2643" t="inlineStr">
        <is>
          <t>N,N-Bis(2,2-diethoxyethyl)methylamine</t>
        </is>
      </c>
      <c r="C2643"/>
      <c r="D2643" t="inlineStr">
        <is>
          <t>Measured</t>
        </is>
      </c>
      <c r="E2643" t="inlineStr">
        <is>
          <t>Not reported</t>
        </is>
      </c>
      <c r="F2643"/>
      <c r="G2643" t="n">
        <v>97.0</v>
      </c>
      <c r="H2643"/>
      <c r="I2643"/>
      <c r="J2643"/>
      <c r="K2643"/>
      <c r="L2643" t="inlineStr">
        <is>
          <t>Pimephales promelas</t>
        </is>
      </c>
      <c r="M2643" t="inlineStr">
        <is>
          <t>Fathead Minnow</t>
        </is>
      </c>
      <c r="N2643"/>
      <c r="O2643"/>
      <c r="P2643"/>
      <c r="Q2643"/>
      <c r="R2643" t="n">
        <v>28.0</v>
      </c>
      <c r="S2643"/>
      <c r="T2643" t="n">
        <v>32.0</v>
      </c>
      <c r="U2643" t="inlineStr">
        <is>
          <t>Day(s)</t>
        </is>
      </c>
      <c r="V2643" t="inlineStr">
        <is>
          <t>Flow-through</t>
        </is>
      </c>
      <c r="W2643" t="inlineStr">
        <is>
          <t>Fresh water</t>
        </is>
      </c>
      <c r="X2643" t="inlineStr">
        <is>
          <t>Lab</t>
        </is>
      </c>
      <c r="Y2643"/>
      <c r="Z2643" t="inlineStr">
        <is>
          <t>Active ingredient</t>
        </is>
      </c>
      <c r="AA2643"/>
      <c r="AB2643" t="n">
        <v>634.0</v>
      </c>
      <c r="AC2643"/>
      <c r="AD2643" t="n">
        <v>591.0</v>
      </c>
      <c r="AE2643"/>
      <c r="AF2643" t="n">
        <v>680.0</v>
      </c>
      <c r="AG2643" t="inlineStr">
        <is>
          <t>AI mg/L</t>
        </is>
      </c>
      <c r="AH2643"/>
      <c r="AI2643"/>
      <c r="AJ2643"/>
      <c r="AK2643"/>
      <c r="AL2643"/>
      <c r="AM2643"/>
      <c r="AN2643"/>
      <c r="AO2643"/>
      <c r="AP2643"/>
      <c r="AQ2643"/>
      <c r="AR2643"/>
      <c r="AS2643"/>
      <c r="AT2643"/>
      <c r="AU2643"/>
      <c r="AV2643"/>
      <c r="AW2643"/>
      <c r="AX2643" t="inlineStr">
        <is>
          <t>Mortality</t>
        </is>
      </c>
      <c r="AY2643" t="inlineStr">
        <is>
          <t>Mortality</t>
        </is>
      </c>
      <c r="AZ2643" t="inlineStr">
        <is>
          <t>LC50</t>
        </is>
      </c>
      <c r="BA2643"/>
      <c r="BB2643" t="n">
        <v>4.0</v>
      </c>
      <c r="BC2643"/>
      <c r="BD2643"/>
      <c r="BE2643"/>
      <c r="BF2643"/>
      <c r="BG2643" t="inlineStr">
        <is>
          <t>Day(s)</t>
        </is>
      </c>
      <c r="BH2643"/>
      <c r="BI2643" t="inlineStr">
        <is>
          <t>DTXSID3022245</t>
        </is>
      </c>
      <c r="BJ2643"/>
      <c r="BK2643"/>
      <c r="BL2643" t="inlineStr">
        <is>
          <t>Acute</t>
        </is>
      </c>
      <c r="BM2643"/>
      <c r="BN2643"/>
      <c r="BO2643"/>
      <c r="BP2643"/>
      <c r="BQ2643"/>
      <c r="BR2643"/>
      <c r="BS2643"/>
      <c r="BT2643" t="inlineStr">
        <is>
          <t>--</t>
        </is>
      </c>
      <c r="BU2643"/>
      <c r="BV2643"/>
      <c r="BW2643"/>
      <c r="BX2643"/>
      <c r="BY2643"/>
      <c r="BZ2643"/>
      <c r="CA2643"/>
      <c r="CB2643"/>
      <c r="CC2643"/>
      <c r="CD2643"/>
      <c r="CE2643"/>
      <c r="CF2643"/>
      <c r="CG2643"/>
      <c r="CH2643"/>
      <c r="CI2643"/>
      <c r="CJ2643" t="inlineStr">
        <is>
          <t xml:space="preserve">SOURCE/FROM US EPA ENVIRONMENTAL RESEARCH LABORATORY-DULUTH AND THE UNIVERSITY OF WISCONSIN-SUPERIOR CAMPUS//MEDIA/LAKE SUPERIOR WATER OR DECHLORINATED WATER//   </t>
        </is>
      </c>
      <c r="CK2643" t="inlineStr">
        <is>
          <t>Geiger,D.L., S.H. Poirier, L.T. Brooke, and D.J. Call</t>
        </is>
      </c>
      <c r="CL2643" t="n">
        <v>12858.0</v>
      </c>
      <c r="CM2643" t="inlineStr">
        <is>
          <t>Acute Toxicities of Organic Chemicals to Fathead Minnows (Pimephales promelas) Volume III</t>
        </is>
      </c>
      <c r="CN2643" t="inlineStr">
        <is>
          <t>Center for Lake Superior Environmental Studies, University of Wisconsin, Superior, WI:328 p.</t>
        </is>
      </c>
      <c r="CO2643" t="n">
        <v>1986.0</v>
      </c>
      <c r="CP2643" t="inlineStr">
        <is>
          <t>Geiger,D.L., S.H. Poirier, L.T. Brooke, and D.J. Call (1986). Acute Toxicities of Organic Chemicals to Fathead Minnows (Pimephales promelas) Volume III. Center for Lake Superior Environmental Studies, University of Wisconsin, Superior, WI, 328 p. ECOREF#:12858</t>
        </is>
      </c>
    </row>
    <row r="2644">
      <c r="A2644" t="n">
        <v>6948863.0</v>
      </c>
      <c r="B2644" t="inlineStr">
        <is>
          <t>N,N-Bis(2,2-diethoxyethyl)methylamine</t>
        </is>
      </c>
      <c r="C2644"/>
      <c r="D2644" t="inlineStr">
        <is>
          <t>Measured</t>
        </is>
      </c>
      <c r="E2644" t="inlineStr">
        <is>
          <t>Not reported</t>
        </is>
      </c>
      <c r="F2644"/>
      <c r="G2644" t="n">
        <v>97.0</v>
      </c>
      <c r="H2644"/>
      <c r="I2644"/>
      <c r="J2644"/>
      <c r="K2644"/>
      <c r="L2644" t="inlineStr">
        <is>
          <t>Pimephales promelas</t>
        </is>
      </c>
      <c r="M2644" t="inlineStr">
        <is>
          <t>Fathead Minnow</t>
        </is>
      </c>
      <c r="N2644"/>
      <c r="O2644"/>
      <c r="P2644"/>
      <c r="Q2644"/>
      <c r="R2644" t="n">
        <v>31.0</v>
      </c>
      <c r="S2644"/>
      <c r="T2644" t="n">
        <v>32.0</v>
      </c>
      <c r="U2644" t="inlineStr">
        <is>
          <t>Day(s)</t>
        </is>
      </c>
      <c r="V2644" t="inlineStr">
        <is>
          <t>Flow-through</t>
        </is>
      </c>
      <c r="W2644" t="inlineStr">
        <is>
          <t>Fresh water</t>
        </is>
      </c>
      <c r="X2644" t="inlineStr">
        <is>
          <t>Lab</t>
        </is>
      </c>
      <c r="Y2644"/>
      <c r="Z2644" t="inlineStr">
        <is>
          <t>Active ingredient</t>
        </is>
      </c>
      <c r="AA2644"/>
      <c r="AB2644" t="n">
        <v>637.0</v>
      </c>
      <c r="AC2644"/>
      <c r="AD2644"/>
      <c r="AE2644"/>
      <c r="AF2644"/>
      <c r="AG2644" t="inlineStr">
        <is>
          <t>AI mg/L</t>
        </is>
      </c>
      <c r="AH2644"/>
      <c r="AI2644"/>
      <c r="AJ2644"/>
      <c r="AK2644"/>
      <c r="AL2644"/>
      <c r="AM2644"/>
      <c r="AN2644"/>
      <c r="AO2644"/>
      <c r="AP2644"/>
      <c r="AQ2644"/>
      <c r="AR2644"/>
      <c r="AS2644"/>
      <c r="AT2644"/>
      <c r="AU2644"/>
      <c r="AV2644"/>
      <c r="AW2644"/>
      <c r="AX2644" t="inlineStr">
        <is>
          <t>Mortality</t>
        </is>
      </c>
      <c r="AY2644" t="inlineStr">
        <is>
          <t>Mortality</t>
        </is>
      </c>
      <c r="AZ2644" t="inlineStr">
        <is>
          <t>LC50</t>
        </is>
      </c>
      <c r="BA2644"/>
      <c r="BB2644" t="n">
        <v>4.0</v>
      </c>
      <c r="BC2644"/>
      <c r="BD2644"/>
      <c r="BE2644"/>
      <c r="BF2644"/>
      <c r="BG2644" t="inlineStr">
        <is>
          <t>Day(s)</t>
        </is>
      </c>
      <c r="BH2644"/>
      <c r="BI2644" t="inlineStr">
        <is>
          <t>DTXSID3022245</t>
        </is>
      </c>
      <c r="BJ2644"/>
      <c r="BK2644"/>
      <c r="BL2644" t="inlineStr">
        <is>
          <t>Acute</t>
        </is>
      </c>
      <c r="BM2644"/>
      <c r="BN2644"/>
      <c r="BO2644"/>
      <c r="BP2644"/>
      <c r="BQ2644"/>
      <c r="BR2644"/>
      <c r="BS2644"/>
      <c r="BT2644" t="inlineStr">
        <is>
          <t>--</t>
        </is>
      </c>
      <c r="BU2644"/>
      <c r="BV2644"/>
      <c r="BW2644"/>
      <c r="BX2644"/>
      <c r="BY2644"/>
      <c r="BZ2644"/>
      <c r="CA2644"/>
      <c r="CB2644"/>
      <c r="CC2644"/>
      <c r="CD2644"/>
      <c r="CE2644"/>
      <c r="CF2644"/>
      <c r="CG2644"/>
      <c r="CH2644"/>
      <c r="CI2644"/>
      <c r="CJ2644" t="inlineStr">
        <is>
          <t xml:space="preserve">SOURCE/FROM US EPA ENVIRONMENTAL RESEARCH LABORATORY-DULUTH AND THE UNIVERSITY OF WISCONSIN-SUPERIOR CAMPUS//MEDIA/LAKE SUPERIOR WATER OR DECHLORINATED WATER//   </t>
        </is>
      </c>
      <c r="CK2644" t="inlineStr">
        <is>
          <t>Geiger,D.L., S.H. Poirier, L.T. Brooke, and D.J. Call</t>
        </is>
      </c>
      <c r="CL2644" t="n">
        <v>12858.0</v>
      </c>
      <c r="CM2644" t="inlineStr">
        <is>
          <t>Acute Toxicities of Organic Chemicals to Fathead Minnows (Pimephales promelas) Volume III</t>
        </is>
      </c>
      <c r="CN2644" t="inlineStr">
        <is>
          <t>Center for Lake Superior Environmental Studies, University of Wisconsin, Superior, WI:328 p.</t>
        </is>
      </c>
      <c r="CO2644" t="n">
        <v>1986.0</v>
      </c>
      <c r="CP2644" t="inlineStr">
        <is>
          <t>Geiger,D.L., S.H. Poirier, L.T. Brooke, and D.J. Call (1986). Acute Toxicities of Organic Chemicals to Fathead Minnows (Pimephales promelas) Volume III. Center for Lake Superior Environmental Studies, University of Wisconsin, Superior, WI, 328 p. ECOREF#:12858</t>
        </is>
      </c>
    </row>
    <row r="2645">
      <c r="A2645" t="n">
        <v>7012375.0</v>
      </c>
      <c r="B2645" t="inlineStr">
        <is>
          <t>2,4,4'-Trichloro-1,1'-biphenyl</t>
        </is>
      </c>
      <c r="C2645"/>
      <c r="D2645" t="inlineStr">
        <is>
          <t>Unmeasured</t>
        </is>
      </c>
      <c r="E2645" t="inlineStr">
        <is>
          <t>Not coded</t>
        </is>
      </c>
      <c r="F2645"/>
      <c r="G2645"/>
      <c r="H2645"/>
      <c r="I2645"/>
      <c r="J2645"/>
      <c r="K2645"/>
      <c r="L2645" t="inlineStr">
        <is>
          <t>Pimephales promelas</t>
        </is>
      </c>
      <c r="M2645" t="inlineStr">
        <is>
          <t>Fathead Minnow</t>
        </is>
      </c>
      <c r="N2645" t="inlineStr">
        <is>
          <t>Larva</t>
        </is>
      </c>
      <c r="O2645"/>
      <c r="P2645"/>
      <c r="Q2645"/>
      <c r="R2645"/>
      <c r="S2645"/>
      <c r="T2645"/>
      <c r="U2645"/>
      <c r="V2645" t="inlineStr">
        <is>
          <t>Renewal</t>
        </is>
      </c>
      <c r="W2645" t="inlineStr">
        <is>
          <t>Fresh water</t>
        </is>
      </c>
      <c r="X2645" t="inlineStr">
        <is>
          <t>Lab</t>
        </is>
      </c>
      <c r="Y2645"/>
      <c r="Z2645" t="inlineStr">
        <is>
          <t>Formulation</t>
        </is>
      </c>
      <c r="AA2645" t="inlineStr">
        <is>
          <t>&gt;</t>
        </is>
      </c>
      <c r="AB2645" t="n">
        <v>0.16</v>
      </c>
      <c r="AC2645"/>
      <c r="AD2645"/>
      <c r="AE2645"/>
      <c r="AF2645"/>
      <c r="AG2645" t="inlineStr">
        <is>
          <t>AI mg/L</t>
        </is>
      </c>
      <c r="AH2645"/>
      <c r="AI2645"/>
      <c r="AJ2645"/>
      <c r="AK2645"/>
      <c r="AL2645"/>
      <c r="AM2645"/>
      <c r="AN2645"/>
      <c r="AO2645"/>
      <c r="AP2645"/>
      <c r="AQ2645"/>
      <c r="AR2645"/>
      <c r="AS2645"/>
      <c r="AT2645"/>
      <c r="AU2645"/>
      <c r="AV2645"/>
      <c r="AW2645"/>
      <c r="AX2645" t="inlineStr">
        <is>
          <t>Mortality</t>
        </is>
      </c>
      <c r="AY2645" t="inlineStr">
        <is>
          <t>Mortality</t>
        </is>
      </c>
      <c r="AZ2645" t="inlineStr">
        <is>
          <t>LC50</t>
        </is>
      </c>
      <c r="BA2645"/>
      <c r="BB2645" t="n">
        <v>4.0</v>
      </c>
      <c r="BC2645"/>
      <c r="BD2645"/>
      <c r="BE2645"/>
      <c r="BF2645"/>
      <c r="BG2645" t="inlineStr">
        <is>
          <t>Day(s)</t>
        </is>
      </c>
      <c r="BH2645"/>
      <c r="BI2645" t="inlineStr">
        <is>
          <t>DTXSID2038310</t>
        </is>
      </c>
      <c r="BJ2645"/>
      <c r="BK2645"/>
      <c r="BL2645"/>
      <c r="BM2645"/>
      <c r="BN2645"/>
      <c r="BO2645"/>
      <c r="BP2645"/>
      <c r="BQ2645"/>
      <c r="BR2645"/>
      <c r="BS2645"/>
      <c r="BT2645" t="inlineStr">
        <is>
          <t>--</t>
        </is>
      </c>
      <c r="BU2645"/>
      <c r="BV2645"/>
      <c r="BW2645"/>
      <c r="BX2645"/>
      <c r="BY2645"/>
      <c r="BZ2645"/>
      <c r="CA2645"/>
      <c r="CB2645"/>
      <c r="CC2645"/>
      <c r="CD2645"/>
      <c r="CE2645"/>
      <c r="CF2645"/>
      <c r="CG2645"/>
      <c r="CH2645"/>
      <c r="CI2645"/>
      <c r="CJ2645"/>
      <c r="CK2645" t="inlineStr">
        <is>
          <t>Black,M.C., W. Burton, J.F. McCarthy, M.J. Peterson, and G.R. Southworth</t>
        </is>
      </c>
      <c r="CL2645" t="n">
        <v>16467.0</v>
      </c>
      <c r="CM2645" t="inlineStr">
        <is>
          <t>Accumulation of Contaminants by Biota in East Fork Poplar Creek</t>
        </is>
      </c>
      <c r="CN2645" t="inlineStr">
        <is>
          <t>In: Oak Ridge Y12 Plant, Environ.Sci.Div.Publ.No.3859, Oak Ridge Natl.Lab., Oak Ridge, TN4:109-172</t>
        </is>
      </c>
      <c r="CO2645" t="n">
        <v>1993.0</v>
      </c>
      <c r="CP2645" t="inlineStr">
        <is>
          <t>Black,M.C., W. Burton, J.F. McCarthy, M.J. Peterson, and G.R. Southworth (1993). Accumulation of Contaminants by Biota in East Fork Poplar Creek. In: Oak Ridge Y12 Plant, Environ.Sci.Div.Publ.No.3859, Oak Ridge Natl.Lab., Oak Ridge, TN, 4, 109-172. ECOREF#:16467</t>
        </is>
      </c>
    </row>
    <row r="2646">
      <c r="A2646" t="n">
        <v>7173515.0</v>
      </c>
      <c r="B2646" t="inlineStr">
        <is>
          <t>N-Decyl-N,N-dimethyl-1-decanaminium chloride (1:1)</t>
        </is>
      </c>
      <c r="C2646"/>
      <c r="D2646" t="inlineStr">
        <is>
          <t>Not coded</t>
        </is>
      </c>
      <c r="E2646" t="inlineStr">
        <is>
          <t>United States Environmental Protection Agency</t>
        </is>
      </c>
      <c r="F2646"/>
      <c r="G2646" t="n">
        <v>80.54</v>
      </c>
      <c r="H2646"/>
      <c r="I2646"/>
      <c r="J2646"/>
      <c r="K2646"/>
      <c r="L2646" t="inlineStr">
        <is>
          <t>Pimephales promelas</t>
        </is>
      </c>
      <c r="M2646" t="inlineStr">
        <is>
          <t>Fathead Minnow</t>
        </is>
      </c>
      <c r="N2646"/>
      <c r="O2646"/>
      <c r="P2646"/>
      <c r="Q2646"/>
      <c r="R2646"/>
      <c r="S2646"/>
      <c r="T2646"/>
      <c r="U2646"/>
      <c r="V2646" t="inlineStr">
        <is>
          <t>Renewal</t>
        </is>
      </c>
      <c r="W2646" t="inlineStr">
        <is>
          <t>Fresh water</t>
        </is>
      </c>
      <c r="X2646" t="inlineStr">
        <is>
          <t>Lab</t>
        </is>
      </c>
      <c r="Y2646"/>
      <c r="Z2646"/>
      <c r="AA2646"/>
      <c r="AB2646" t="n">
        <v>1.2</v>
      </c>
      <c r="AC2646"/>
      <c r="AD2646" t="n">
        <v>0.94</v>
      </c>
      <c r="AE2646"/>
      <c r="AF2646" t="n">
        <v>1.6</v>
      </c>
      <c r="AG2646" t="inlineStr">
        <is>
          <t>AI mg/L</t>
        </is>
      </c>
      <c r="AH2646"/>
      <c r="AI2646"/>
      <c r="AJ2646"/>
      <c r="AK2646"/>
      <c r="AL2646"/>
      <c r="AM2646"/>
      <c r="AN2646"/>
      <c r="AO2646"/>
      <c r="AP2646"/>
      <c r="AQ2646"/>
      <c r="AR2646"/>
      <c r="AS2646"/>
      <c r="AT2646"/>
      <c r="AU2646"/>
      <c r="AV2646"/>
      <c r="AW2646"/>
      <c r="AX2646" t="inlineStr">
        <is>
          <t>Mortality</t>
        </is>
      </c>
      <c r="AY2646" t="inlineStr">
        <is>
          <t>Mortality</t>
        </is>
      </c>
      <c r="AZ2646" t="inlineStr">
        <is>
          <t>LC50</t>
        </is>
      </c>
      <c r="BA2646"/>
      <c r="BB2646" t="n">
        <v>4.0</v>
      </c>
      <c r="BC2646"/>
      <c r="BD2646"/>
      <c r="BE2646"/>
      <c r="BF2646"/>
      <c r="BG2646" t="inlineStr">
        <is>
          <t>Day(s)</t>
        </is>
      </c>
      <c r="BH2646"/>
      <c r="BI2646" t="inlineStr">
        <is>
          <t>DTXSID9032537</t>
        </is>
      </c>
      <c r="BJ2646"/>
      <c r="BK2646"/>
      <c r="BL2646" t="inlineStr">
        <is>
          <t>Acute</t>
        </is>
      </c>
      <c r="BM2646"/>
      <c r="BN2646"/>
      <c r="BO2646"/>
      <c r="BP2646"/>
      <c r="BQ2646"/>
      <c r="BR2646"/>
      <c r="BS2646"/>
      <c r="BT2646" t="inlineStr">
        <is>
          <t>--</t>
        </is>
      </c>
      <c r="BU2646"/>
      <c r="BV2646"/>
      <c r="BW2646"/>
      <c r="BX2646"/>
      <c r="BY2646"/>
      <c r="BZ2646"/>
      <c r="CA2646"/>
      <c r="CB2646"/>
      <c r="CC2646"/>
      <c r="CD2646"/>
      <c r="CE2646"/>
      <c r="CF2646"/>
      <c r="CG2646"/>
      <c r="CH2646"/>
      <c r="CI2646"/>
      <c r="CJ2646" t="inlineStr">
        <is>
          <t xml:space="preserve">CONTR/STD METHODS USED//   </t>
        </is>
      </c>
      <c r="CK2646" t="inlineStr">
        <is>
          <t>U.S. Environmental Protection Agency</t>
        </is>
      </c>
      <c r="CL2646" t="n">
        <v>344.0</v>
      </c>
      <c r="CM2646" t="inlineStr">
        <is>
          <t>Pesticide Ecotoxicity Database (Formerly: Environmental Effects Database (EEDB))</t>
        </is>
      </c>
      <c r="CN2646" t="inlineStr">
        <is>
          <t>Environmental Fate and Effects Division, U.S.EPA, Washington, D.C.:</t>
        </is>
      </c>
      <c r="CO2646" t="n">
        <v>1992.0</v>
      </c>
      <c r="CP2646" t="inlineStr">
        <is>
          <t>U.S. Environmental Protection Agency (1992). Pesticide Ecotoxicity Database (Formerly: Environmental Effects Database (EEDB)). Environmental Fate and Effects Division, U.S.EPA, Washington, D.C., ECOREF#:344</t>
        </is>
      </c>
    </row>
    <row r="2647">
      <c r="A2647" t="n">
        <v>7173515.0</v>
      </c>
      <c r="B2647" t="inlineStr">
        <is>
          <t>N-Decyl-N,N-dimethyl-1-decanaminium chloride (1:1)</t>
        </is>
      </c>
      <c r="C2647"/>
      <c r="D2647" t="inlineStr">
        <is>
          <t>Not coded</t>
        </is>
      </c>
      <c r="E2647" t="inlineStr">
        <is>
          <t>United States Environmental Protection Agency</t>
        </is>
      </c>
      <c r="F2647"/>
      <c r="G2647" t="n">
        <v>80.54</v>
      </c>
      <c r="H2647"/>
      <c r="I2647"/>
      <c r="J2647"/>
      <c r="K2647"/>
      <c r="L2647" t="inlineStr">
        <is>
          <t>Pimephales promelas</t>
        </is>
      </c>
      <c r="M2647" t="inlineStr">
        <is>
          <t>Fathead Minnow</t>
        </is>
      </c>
      <c r="N2647"/>
      <c r="O2647"/>
      <c r="P2647"/>
      <c r="Q2647"/>
      <c r="R2647"/>
      <c r="S2647"/>
      <c r="T2647"/>
      <c r="U2647"/>
      <c r="V2647" t="inlineStr">
        <is>
          <t>Renewal</t>
        </is>
      </c>
      <c r="W2647" t="inlineStr">
        <is>
          <t>Fresh water</t>
        </is>
      </c>
      <c r="X2647" t="inlineStr">
        <is>
          <t>Lab</t>
        </is>
      </c>
      <c r="Y2647"/>
      <c r="Z2647"/>
      <c r="AA2647"/>
      <c r="AB2647" t="n">
        <v>0.19</v>
      </c>
      <c r="AC2647"/>
      <c r="AD2647" t="n">
        <v>0.16</v>
      </c>
      <c r="AE2647"/>
      <c r="AF2647" t="n">
        <v>0.27</v>
      </c>
      <c r="AG2647" t="inlineStr">
        <is>
          <t>AI mg/L</t>
        </is>
      </c>
      <c r="AH2647"/>
      <c r="AI2647"/>
      <c r="AJ2647"/>
      <c r="AK2647"/>
      <c r="AL2647"/>
      <c r="AM2647"/>
      <c r="AN2647"/>
      <c r="AO2647"/>
      <c r="AP2647"/>
      <c r="AQ2647"/>
      <c r="AR2647"/>
      <c r="AS2647"/>
      <c r="AT2647"/>
      <c r="AU2647"/>
      <c r="AV2647"/>
      <c r="AW2647"/>
      <c r="AX2647" t="inlineStr">
        <is>
          <t>Mortality</t>
        </is>
      </c>
      <c r="AY2647" t="inlineStr">
        <is>
          <t>Mortality</t>
        </is>
      </c>
      <c r="AZ2647" t="inlineStr">
        <is>
          <t>LC50</t>
        </is>
      </c>
      <c r="BA2647"/>
      <c r="BB2647" t="n">
        <v>4.0</v>
      </c>
      <c r="BC2647"/>
      <c r="BD2647"/>
      <c r="BE2647"/>
      <c r="BF2647"/>
      <c r="BG2647" t="inlineStr">
        <is>
          <t>Day(s)</t>
        </is>
      </c>
      <c r="BH2647"/>
      <c r="BI2647" t="inlineStr">
        <is>
          <t>DTXSID9032537</t>
        </is>
      </c>
      <c r="BJ2647"/>
      <c r="BK2647"/>
      <c r="BL2647" t="inlineStr">
        <is>
          <t>Acute</t>
        </is>
      </c>
      <c r="BM2647"/>
      <c r="BN2647"/>
      <c r="BO2647"/>
      <c r="BP2647"/>
      <c r="BQ2647"/>
      <c r="BR2647"/>
      <c r="BS2647"/>
      <c r="BT2647" t="inlineStr">
        <is>
          <t>--</t>
        </is>
      </c>
      <c r="BU2647"/>
      <c r="BV2647"/>
      <c r="BW2647"/>
      <c r="BX2647"/>
      <c r="BY2647"/>
      <c r="BZ2647"/>
      <c r="CA2647"/>
      <c r="CB2647"/>
      <c r="CC2647"/>
      <c r="CD2647"/>
      <c r="CE2647"/>
      <c r="CF2647"/>
      <c r="CG2647"/>
      <c r="CH2647"/>
      <c r="CI2647"/>
      <c r="CJ2647" t="inlineStr">
        <is>
          <t xml:space="preserve">CONTR/STD METHODS USED//   </t>
        </is>
      </c>
      <c r="CK2647" t="inlineStr">
        <is>
          <t>U.S. Environmental Protection Agency</t>
        </is>
      </c>
      <c r="CL2647" t="n">
        <v>344.0</v>
      </c>
      <c r="CM2647" t="inlineStr">
        <is>
          <t>Pesticide Ecotoxicity Database (Formerly: Environmental Effects Database (EEDB))</t>
        </is>
      </c>
      <c r="CN2647" t="inlineStr">
        <is>
          <t>Environmental Fate and Effects Division, U.S.EPA, Washington, D.C.:</t>
        </is>
      </c>
      <c r="CO2647" t="n">
        <v>1992.0</v>
      </c>
      <c r="CP2647" t="inlineStr">
        <is>
          <t>U.S. Environmental Protection Agency (1992). Pesticide Ecotoxicity Database (Formerly: Environmental Effects Database (EEDB)). Environmental Fate and Effects Division, U.S.EPA, Washington, D.C., ECOREF#:344</t>
        </is>
      </c>
    </row>
    <row r="2648">
      <c r="A2648" t="n">
        <v>7173515.0</v>
      </c>
      <c r="B2648" t="inlineStr">
        <is>
          <t>N-Decyl-N,N-dimethyl-1-decanaminium chloride (1:1)</t>
        </is>
      </c>
      <c r="C2648"/>
      <c r="D2648" t="inlineStr">
        <is>
          <t>Not coded</t>
        </is>
      </c>
      <c r="E2648" t="inlineStr">
        <is>
          <t>United States Environmental Protection Agency</t>
        </is>
      </c>
      <c r="F2648"/>
      <c r="G2648" t="n">
        <v>80.54</v>
      </c>
      <c r="H2648"/>
      <c r="I2648"/>
      <c r="J2648"/>
      <c r="K2648"/>
      <c r="L2648" t="inlineStr">
        <is>
          <t>Pimephales promelas</t>
        </is>
      </c>
      <c r="M2648" t="inlineStr">
        <is>
          <t>Fathead Minnow</t>
        </is>
      </c>
      <c r="N2648"/>
      <c r="O2648"/>
      <c r="P2648"/>
      <c r="Q2648"/>
      <c r="R2648"/>
      <c r="S2648"/>
      <c r="T2648"/>
      <c r="U2648"/>
      <c r="V2648" t="inlineStr">
        <is>
          <t>Renewal</t>
        </is>
      </c>
      <c r="W2648" t="inlineStr">
        <is>
          <t>Fresh water</t>
        </is>
      </c>
      <c r="X2648" t="inlineStr">
        <is>
          <t>Lab</t>
        </is>
      </c>
      <c r="Y2648"/>
      <c r="Z2648"/>
      <c r="AA2648"/>
      <c r="AB2648" t="n">
        <v>0.77</v>
      </c>
      <c r="AC2648"/>
      <c r="AD2648" t="n">
        <v>0.65</v>
      </c>
      <c r="AE2648"/>
      <c r="AF2648" t="n">
        <v>1.0</v>
      </c>
      <c r="AG2648" t="inlineStr">
        <is>
          <t>AI mg/L</t>
        </is>
      </c>
      <c r="AH2648"/>
      <c r="AI2648"/>
      <c r="AJ2648"/>
      <c r="AK2648"/>
      <c r="AL2648"/>
      <c r="AM2648"/>
      <c r="AN2648"/>
      <c r="AO2648"/>
      <c r="AP2648"/>
      <c r="AQ2648"/>
      <c r="AR2648"/>
      <c r="AS2648"/>
      <c r="AT2648"/>
      <c r="AU2648"/>
      <c r="AV2648"/>
      <c r="AW2648"/>
      <c r="AX2648" t="inlineStr">
        <is>
          <t>Mortality</t>
        </is>
      </c>
      <c r="AY2648" t="inlineStr">
        <is>
          <t>Mortality</t>
        </is>
      </c>
      <c r="AZ2648" t="inlineStr">
        <is>
          <t>LC50</t>
        </is>
      </c>
      <c r="BA2648"/>
      <c r="BB2648" t="n">
        <v>4.0</v>
      </c>
      <c r="BC2648"/>
      <c r="BD2648"/>
      <c r="BE2648"/>
      <c r="BF2648"/>
      <c r="BG2648" t="inlineStr">
        <is>
          <t>Day(s)</t>
        </is>
      </c>
      <c r="BH2648"/>
      <c r="BI2648" t="inlineStr">
        <is>
          <t>DTXSID9032537</t>
        </is>
      </c>
      <c r="BJ2648"/>
      <c r="BK2648"/>
      <c r="BL2648" t="inlineStr">
        <is>
          <t>Acute</t>
        </is>
      </c>
      <c r="BM2648"/>
      <c r="BN2648"/>
      <c r="BO2648"/>
      <c r="BP2648"/>
      <c r="BQ2648"/>
      <c r="BR2648"/>
      <c r="BS2648"/>
      <c r="BT2648" t="inlineStr">
        <is>
          <t>--</t>
        </is>
      </c>
      <c r="BU2648"/>
      <c r="BV2648"/>
      <c r="BW2648"/>
      <c r="BX2648"/>
      <c r="BY2648"/>
      <c r="BZ2648"/>
      <c r="CA2648"/>
      <c r="CB2648"/>
      <c r="CC2648"/>
      <c r="CD2648"/>
      <c r="CE2648"/>
      <c r="CF2648"/>
      <c r="CG2648"/>
      <c r="CH2648"/>
      <c r="CI2648"/>
      <c r="CJ2648" t="inlineStr">
        <is>
          <t xml:space="preserve">CONTR/STD METHODS USED//   </t>
        </is>
      </c>
      <c r="CK2648" t="inlineStr">
        <is>
          <t>U.S. Environmental Protection Agency</t>
        </is>
      </c>
      <c r="CL2648" t="n">
        <v>344.0</v>
      </c>
      <c r="CM2648" t="inlineStr">
        <is>
          <t>Pesticide Ecotoxicity Database (Formerly: Environmental Effects Database (EEDB))</t>
        </is>
      </c>
      <c r="CN2648" t="inlineStr">
        <is>
          <t>Environmental Fate and Effects Division, U.S.EPA, Washington, D.C.:</t>
        </is>
      </c>
      <c r="CO2648" t="n">
        <v>1992.0</v>
      </c>
      <c r="CP2648" t="inlineStr">
        <is>
          <t>U.S. Environmental Protection Agency (1992). Pesticide Ecotoxicity Database (Formerly: Environmental Effects Database (EEDB)). Environmental Fate and Effects Division, U.S.EPA, Washington, D.C., ECOREF#:344</t>
        </is>
      </c>
    </row>
    <row r="2649">
      <c r="A2649" t="n">
        <v>7173515.0</v>
      </c>
      <c r="B2649" t="inlineStr">
        <is>
          <t>N-Decyl-N,N-dimethyl-1-decanaminium chloride (1:1)</t>
        </is>
      </c>
      <c r="C2649"/>
      <c r="D2649" t="inlineStr">
        <is>
          <t>Measured</t>
        </is>
      </c>
      <c r="E2649" t="inlineStr">
        <is>
          <t>Not coded</t>
        </is>
      </c>
      <c r="F2649"/>
      <c r="G2649"/>
      <c r="H2649"/>
      <c r="I2649" t="n">
        <v>80.0</v>
      </c>
      <c r="J2649"/>
      <c r="K2649" t="n">
        <v>82.0</v>
      </c>
      <c r="L2649" t="inlineStr">
        <is>
          <t>Pimephales promelas</t>
        </is>
      </c>
      <c r="M2649" t="inlineStr">
        <is>
          <t>Fathead Minnow</t>
        </is>
      </c>
      <c r="N2649"/>
      <c r="O2649"/>
      <c r="P2649"/>
      <c r="Q2649"/>
      <c r="R2649"/>
      <c r="S2649"/>
      <c r="T2649"/>
      <c r="U2649"/>
      <c r="V2649" t="inlineStr">
        <is>
          <t>Renewal</t>
        </is>
      </c>
      <c r="W2649" t="inlineStr">
        <is>
          <t>Fresh water</t>
        </is>
      </c>
      <c r="X2649" t="inlineStr">
        <is>
          <t>Lab</t>
        </is>
      </c>
      <c r="Y2649"/>
      <c r="Z2649" t="inlineStr">
        <is>
          <t>Active ingredient</t>
        </is>
      </c>
      <c r="AA2649"/>
      <c r="AB2649" t="n">
        <v>0.33</v>
      </c>
      <c r="AC2649"/>
      <c r="AD2649" t="n">
        <v>0.2</v>
      </c>
      <c r="AE2649"/>
      <c r="AF2649" t="n">
        <v>0.5</v>
      </c>
      <c r="AG2649" t="inlineStr">
        <is>
          <t>AI mg/L</t>
        </is>
      </c>
      <c r="AH2649"/>
      <c r="AI2649"/>
      <c r="AJ2649"/>
      <c r="AK2649"/>
      <c r="AL2649"/>
      <c r="AM2649"/>
      <c r="AN2649"/>
      <c r="AO2649"/>
      <c r="AP2649"/>
      <c r="AQ2649"/>
      <c r="AR2649"/>
      <c r="AS2649"/>
      <c r="AT2649"/>
      <c r="AU2649"/>
      <c r="AV2649"/>
      <c r="AW2649"/>
      <c r="AX2649" t="inlineStr">
        <is>
          <t>Mortality</t>
        </is>
      </c>
      <c r="AY2649" t="inlineStr">
        <is>
          <t>Mortality</t>
        </is>
      </c>
      <c r="AZ2649" t="inlineStr">
        <is>
          <t>LC50</t>
        </is>
      </c>
      <c r="BA2649"/>
      <c r="BB2649" t="n">
        <v>4.0</v>
      </c>
      <c r="BC2649"/>
      <c r="BD2649"/>
      <c r="BE2649"/>
      <c r="BF2649"/>
      <c r="BG2649" t="inlineStr">
        <is>
          <t>Day(s)</t>
        </is>
      </c>
      <c r="BH2649" t="inlineStr">
        <is>
          <t>Active ingredient</t>
        </is>
      </c>
      <c r="BI2649" t="inlineStr">
        <is>
          <t>DTXSID9032537</t>
        </is>
      </c>
      <c r="BJ2649"/>
      <c r="BK2649"/>
      <c r="BL2649"/>
      <c r="BM2649"/>
      <c r="BN2649"/>
      <c r="BO2649"/>
      <c r="BP2649"/>
      <c r="BQ2649"/>
      <c r="BR2649"/>
      <c r="BS2649"/>
      <c r="BT2649" t="inlineStr">
        <is>
          <t>--</t>
        </is>
      </c>
      <c r="BU2649"/>
      <c r="BV2649"/>
      <c r="BW2649"/>
      <c r="BX2649"/>
      <c r="BY2649"/>
      <c r="BZ2649"/>
      <c r="CA2649"/>
      <c r="CB2649"/>
      <c r="CC2649"/>
      <c r="CD2649"/>
      <c r="CE2649"/>
      <c r="CF2649"/>
      <c r="CG2649"/>
      <c r="CH2649"/>
      <c r="CI2649"/>
      <c r="CJ2649"/>
      <c r="CK2649" t="inlineStr">
        <is>
          <t>Farrell,A.P., C.J. Kennedy, A. Wood, B.D. Johnston, and W.R. Bennett</t>
        </is>
      </c>
      <c r="CL2649" t="n">
        <v>18386.0</v>
      </c>
      <c r="CM2649" t="inlineStr">
        <is>
          <t>Acute Toxicity of a Didecyldimethylammonium Chloride-Based Wood Preservative, Bardac 2280, to Aquatic Species</t>
        </is>
      </c>
      <c r="CN2649" t="inlineStr">
        <is>
          <t>Environ. Toxicol. Chem.17(8): 1552-1557</t>
        </is>
      </c>
      <c r="CO2649" t="n">
        <v>1998.0</v>
      </c>
      <c r="CP2649" t="inlineStr">
        <is>
          <t>Farrell,A.P., C.J. Kennedy, A. Wood, B.D. Johnston, and W.R. Bennett (1998). Acute Toxicity of a Didecyldimethylammonium Chloride-Based Wood Preservative, Bardac 2280, to Aquatic Species. Environ. Toxicol. Chem., 17, (8), 1552-1557. ECOREF#:18386</t>
        </is>
      </c>
    </row>
    <row r="2650">
      <c r="A2650" t="n">
        <v>7209383.0</v>
      </c>
      <c r="B2650" t="inlineStr">
        <is>
          <t>1,4-Piperazinedipropanamine</t>
        </is>
      </c>
      <c r="C2650"/>
      <c r="D2650" t="inlineStr">
        <is>
          <t>Measured</t>
        </is>
      </c>
      <c r="E2650" t="inlineStr">
        <is>
          <t>Not coded</t>
        </is>
      </c>
      <c r="F2650" t="inlineStr">
        <is>
          <t>&gt;</t>
        </is>
      </c>
      <c r="G2650" t="n">
        <v>99.0</v>
      </c>
      <c r="H2650"/>
      <c r="I2650"/>
      <c r="J2650"/>
      <c r="K2650"/>
      <c r="L2650" t="inlineStr">
        <is>
          <t>Pimephales promelas</t>
        </is>
      </c>
      <c r="M2650" t="inlineStr">
        <is>
          <t>Fathead Minnow</t>
        </is>
      </c>
      <c r="N2650"/>
      <c r="O2650"/>
      <c r="P2650" t="n">
        <v>29.0</v>
      </c>
      <c r="Q2650"/>
      <c r="R2650"/>
      <c r="S2650"/>
      <c r="T2650"/>
      <c r="U2650" t="inlineStr">
        <is>
          <t>Day(s)</t>
        </is>
      </c>
      <c r="V2650" t="inlineStr">
        <is>
          <t>Flow-through</t>
        </is>
      </c>
      <c r="W2650" t="inlineStr">
        <is>
          <t>Fresh water</t>
        </is>
      </c>
      <c r="X2650" t="inlineStr">
        <is>
          <t>Lab</t>
        </is>
      </c>
      <c r="Y2650"/>
      <c r="Z2650" t="inlineStr">
        <is>
          <t>Active ingredient</t>
        </is>
      </c>
      <c r="AA2650"/>
      <c r="AB2650" t="n">
        <v>3100.0</v>
      </c>
      <c r="AC2650"/>
      <c r="AD2650" t="n">
        <v>2970.0</v>
      </c>
      <c r="AE2650"/>
      <c r="AF2650" t="n">
        <v>3240.0</v>
      </c>
      <c r="AG2650" t="inlineStr">
        <is>
          <t>AI mg/L</t>
        </is>
      </c>
      <c r="AH2650"/>
      <c r="AI2650"/>
      <c r="AJ2650"/>
      <c r="AK2650"/>
      <c r="AL2650"/>
      <c r="AM2650"/>
      <c r="AN2650"/>
      <c r="AO2650"/>
      <c r="AP2650"/>
      <c r="AQ2650"/>
      <c r="AR2650"/>
      <c r="AS2650"/>
      <c r="AT2650"/>
      <c r="AU2650"/>
      <c r="AV2650"/>
      <c r="AW2650"/>
      <c r="AX2650" t="inlineStr">
        <is>
          <t>Mortality</t>
        </is>
      </c>
      <c r="AY2650" t="inlineStr">
        <is>
          <t>Mortality</t>
        </is>
      </c>
      <c r="AZ2650" t="inlineStr">
        <is>
          <t>LC50</t>
        </is>
      </c>
      <c r="BA2650"/>
      <c r="BB2650" t="n">
        <v>4.0</v>
      </c>
      <c r="BC2650"/>
      <c r="BD2650"/>
      <c r="BE2650"/>
      <c r="BF2650"/>
      <c r="BG2650" t="inlineStr">
        <is>
          <t>Day(s)</t>
        </is>
      </c>
      <c r="BH2650" t="inlineStr">
        <is>
          <t>Pure</t>
        </is>
      </c>
      <c r="BI2650" t="inlineStr">
        <is>
          <t>DTXSID8022246</t>
        </is>
      </c>
      <c r="BJ2650"/>
      <c r="BK2650"/>
      <c r="BL2650"/>
      <c r="BM2650"/>
      <c r="BN2650"/>
      <c r="BO2650"/>
      <c r="BP2650"/>
      <c r="BQ2650"/>
      <c r="BR2650"/>
      <c r="BS2650"/>
      <c r="BT2650" t="inlineStr">
        <is>
          <t>--</t>
        </is>
      </c>
      <c r="BU2650"/>
      <c r="BV2650"/>
      <c r="BW2650"/>
      <c r="BX2650"/>
      <c r="BY2650"/>
      <c r="BZ2650"/>
      <c r="CA2650"/>
      <c r="CB2650"/>
      <c r="CC2650"/>
      <c r="CD2650"/>
      <c r="CE2650"/>
      <c r="CF2650"/>
      <c r="CG2650"/>
      <c r="CH2650"/>
      <c r="CI2650" t="inlineStr">
        <is>
          <t xml:space="preserve"> Affected fish lost schooling behavior, were hypoactive and underreactive to external stimuli, swam near the tank bottom and were darkly colored.  Equilibrium loss was not observed prior to death.  The pH of the stock solution was adjusted </t>
        </is>
      </c>
      <c r="CJ2650" t="inlineStr">
        <is>
          <t xml:space="preserve">   Affected fish lost schooling behavior, were hypoactive and underreactive to external stimuli, swam near the tank bottom and were darkly colored.  Equilibrium loss was not observed prior to death.  The pH of the stock solution was adjusted </t>
        </is>
      </c>
      <c r="CK2650" t="inlineStr">
        <is>
          <t>Geiger,D.L., L.T. Brooke, and D.J. Call</t>
        </is>
      </c>
      <c r="CL2650" t="n">
        <v>3217.0</v>
      </c>
      <c r="CM2650" t="inlineStr">
        <is>
          <t>Acute Toxicities of Organic Chemicals to Fathead Minnows (Pimephales promelas), Volume V</t>
        </is>
      </c>
      <c r="CN2650" t="inlineStr">
        <is>
          <t>Center for Lake Superior Environmental Studies, University of Wisconsin, Superior, WI:332 p.</t>
        </is>
      </c>
      <c r="CO2650" t="n">
        <v>1990.0</v>
      </c>
      <c r="CP2650" t="inlineStr">
        <is>
          <t>Geiger,D.L., L.T. Brooke, and D.J. Call (1990). Acute Toxicities of Organic Chemicals to Fathead Minnows (Pimephales promelas), Volume V. Center for Lake Superior Environmental Studies, University of Wisconsin, Superior, WI, 332 p. ECOREF#:3217</t>
        </is>
      </c>
    </row>
    <row r="2651">
      <c r="A2651" t="n">
        <v>7212444.0</v>
      </c>
      <c r="B2651" t="inlineStr">
        <is>
          <t>3,7,11-Trimethyl-1,6,10-dodecatrien-3-ol</t>
        </is>
      </c>
      <c r="C2651"/>
      <c r="D2651" t="inlineStr">
        <is>
          <t>Measured</t>
        </is>
      </c>
      <c r="E2651" t="inlineStr">
        <is>
          <t>Not coded</t>
        </is>
      </c>
      <c r="F2651"/>
      <c r="G2651" t="n">
        <v>98.5</v>
      </c>
      <c r="H2651"/>
      <c r="I2651"/>
      <c r="J2651"/>
      <c r="K2651"/>
      <c r="L2651" t="inlineStr">
        <is>
          <t>Pimephales promelas</t>
        </is>
      </c>
      <c r="M2651" t="inlineStr">
        <is>
          <t>Fathead Minnow</t>
        </is>
      </c>
      <c r="N2651"/>
      <c r="O2651"/>
      <c r="P2651" t="n">
        <v>32.0</v>
      </c>
      <c r="Q2651"/>
      <c r="R2651"/>
      <c r="S2651"/>
      <c r="T2651"/>
      <c r="U2651" t="inlineStr">
        <is>
          <t>Day(s)</t>
        </is>
      </c>
      <c r="V2651" t="inlineStr">
        <is>
          <t>Flow-through</t>
        </is>
      </c>
      <c r="W2651" t="inlineStr">
        <is>
          <t>Fresh water</t>
        </is>
      </c>
      <c r="X2651" t="inlineStr">
        <is>
          <t>Lab</t>
        </is>
      </c>
      <c r="Y2651"/>
      <c r="Z2651" t="inlineStr">
        <is>
          <t>Active ingredient</t>
        </is>
      </c>
      <c r="AA2651"/>
      <c r="AB2651" t="n">
        <v>1.43</v>
      </c>
      <c r="AC2651"/>
      <c r="AD2651" t="n">
        <v>1.3</v>
      </c>
      <c r="AE2651"/>
      <c r="AF2651" t="n">
        <v>1.58</v>
      </c>
      <c r="AG2651" t="inlineStr">
        <is>
          <t>AI mg/L</t>
        </is>
      </c>
      <c r="AH2651"/>
      <c r="AI2651"/>
      <c r="AJ2651"/>
      <c r="AK2651"/>
      <c r="AL2651"/>
      <c r="AM2651"/>
      <c r="AN2651"/>
      <c r="AO2651"/>
      <c r="AP2651"/>
      <c r="AQ2651"/>
      <c r="AR2651"/>
      <c r="AS2651"/>
      <c r="AT2651"/>
      <c r="AU2651"/>
      <c r="AV2651"/>
      <c r="AW2651"/>
      <c r="AX2651" t="inlineStr">
        <is>
          <t>Mortality</t>
        </is>
      </c>
      <c r="AY2651" t="inlineStr">
        <is>
          <t>Mortality</t>
        </is>
      </c>
      <c r="AZ2651" t="inlineStr">
        <is>
          <t>LC50</t>
        </is>
      </c>
      <c r="BA2651"/>
      <c r="BB2651" t="n">
        <v>4.0</v>
      </c>
      <c r="BC2651"/>
      <c r="BD2651"/>
      <c r="BE2651"/>
      <c r="BF2651"/>
      <c r="BG2651" t="inlineStr">
        <is>
          <t>Day(s)</t>
        </is>
      </c>
      <c r="BH2651" t="inlineStr">
        <is>
          <t>Pure</t>
        </is>
      </c>
      <c r="BI2651" t="inlineStr">
        <is>
          <t>DTXSID3022247</t>
        </is>
      </c>
      <c r="BJ2651"/>
      <c r="BK2651"/>
      <c r="BL2651"/>
      <c r="BM2651"/>
      <c r="BN2651"/>
      <c r="BO2651"/>
      <c r="BP2651"/>
      <c r="BQ2651"/>
      <c r="BR2651"/>
      <c r="BS2651"/>
      <c r="BT2651" t="inlineStr">
        <is>
          <t>--</t>
        </is>
      </c>
      <c r="BU2651"/>
      <c r="BV2651"/>
      <c r="BW2651"/>
      <c r="BX2651"/>
      <c r="BY2651"/>
      <c r="BZ2651"/>
      <c r="CA2651"/>
      <c r="CB2651"/>
      <c r="CC2651"/>
      <c r="CD2651"/>
      <c r="CE2651"/>
      <c r="CF2651"/>
      <c r="CG2651"/>
      <c r="CH2651"/>
      <c r="CI2651" t="inlineStr">
        <is>
          <t xml:space="preserve"> Affected fish lost schooling behavior, swam near the tank bottom and were hypoactive.  They were also underreactive to exterNAl stimuli, had increased respiration, were darkly colored and lost equilibrium prior to death. </t>
        </is>
      </c>
      <c r="CJ2651" t="inlineStr">
        <is>
          <t xml:space="preserve">   Affected fish lost schooling behavior, swam near the tank bottom and were hypoactive.  They were also underreactive to exterNAl stimuli, had increased respiration, were darkly colored and lost equilibrium prior to death. </t>
        </is>
      </c>
      <c r="CK2651" t="inlineStr">
        <is>
          <t>Geiger,D.L., D.J. Call, and L.T. Brooke</t>
        </is>
      </c>
      <c r="CL2651" t="n">
        <v>12859.0</v>
      </c>
      <c r="CM2651" t="inlineStr">
        <is>
          <t>Acute Toxicities of Organic Chemicals to Fathead Minnows (Pimephales promelas) Volume IV</t>
        </is>
      </c>
      <c r="CN2651" t="inlineStr">
        <is>
          <t>Center for Lake Superior Environmental Studies, University of Wisconsin, Superior, WI4:355 p.</t>
        </is>
      </c>
      <c r="CO2651" t="n">
        <v>1988.0</v>
      </c>
      <c r="CP2651" t="inlineStr">
        <is>
          <t>Geiger,D.L., D.J. Call, and L.T. Brooke (1988). Acute Toxicities of Organic Chemicals to Fathead Minnows (Pimephales promelas) Volume IV. Center for Lake Superior Environmental Studies, University of Wisconsin, Superior, WI, 4, 355 p. ECOREF#:12859</t>
        </is>
      </c>
    </row>
    <row r="2652">
      <c r="A2652" t="n">
        <v>7250671.0</v>
      </c>
      <c r="B2652" t="inlineStr">
        <is>
          <t>1-(2-Chloroethyl)pyrrolidine hydrochloride</t>
        </is>
      </c>
      <c r="C2652"/>
      <c r="D2652" t="inlineStr">
        <is>
          <t>Measured</t>
        </is>
      </c>
      <c r="E2652" t="inlineStr">
        <is>
          <t>Not reported</t>
        </is>
      </c>
      <c r="F2652"/>
      <c r="G2652" t="n">
        <v>98.0</v>
      </c>
      <c r="H2652"/>
      <c r="I2652"/>
      <c r="J2652"/>
      <c r="K2652"/>
      <c r="L2652" t="inlineStr">
        <is>
          <t>Pimephales promelas</t>
        </is>
      </c>
      <c r="M2652" t="inlineStr">
        <is>
          <t>Fathead Minnow</t>
        </is>
      </c>
      <c r="N2652"/>
      <c r="O2652"/>
      <c r="P2652" t="n">
        <v>31.0</v>
      </c>
      <c r="Q2652"/>
      <c r="R2652"/>
      <c r="S2652"/>
      <c r="T2652"/>
      <c r="U2652" t="inlineStr">
        <is>
          <t>Day(s)</t>
        </is>
      </c>
      <c r="V2652" t="inlineStr">
        <is>
          <t>Flow-through</t>
        </is>
      </c>
      <c r="W2652" t="inlineStr">
        <is>
          <t>Fresh water</t>
        </is>
      </c>
      <c r="X2652" t="inlineStr">
        <is>
          <t>Lab</t>
        </is>
      </c>
      <c r="Y2652"/>
      <c r="Z2652" t="inlineStr">
        <is>
          <t>Active ingredient</t>
        </is>
      </c>
      <c r="AA2652"/>
      <c r="AB2652" t="n">
        <v>153.0</v>
      </c>
      <c r="AC2652"/>
      <c r="AD2652" t="n">
        <v>135.0</v>
      </c>
      <c r="AE2652"/>
      <c r="AF2652" t="n">
        <v>174.0</v>
      </c>
      <c r="AG2652" t="inlineStr">
        <is>
          <t>AI mg/L</t>
        </is>
      </c>
      <c r="AH2652"/>
      <c r="AI2652"/>
      <c r="AJ2652"/>
      <c r="AK2652"/>
      <c r="AL2652"/>
      <c r="AM2652"/>
      <c r="AN2652"/>
      <c r="AO2652"/>
      <c r="AP2652"/>
      <c r="AQ2652"/>
      <c r="AR2652"/>
      <c r="AS2652"/>
      <c r="AT2652"/>
      <c r="AU2652"/>
      <c r="AV2652"/>
      <c r="AW2652"/>
      <c r="AX2652" t="inlineStr">
        <is>
          <t>Mortality</t>
        </is>
      </c>
      <c r="AY2652" t="inlineStr">
        <is>
          <t>Mortality</t>
        </is>
      </c>
      <c r="AZ2652" t="inlineStr">
        <is>
          <t>LC50</t>
        </is>
      </c>
      <c r="BA2652"/>
      <c r="BB2652" t="n">
        <v>4.0</v>
      </c>
      <c r="BC2652"/>
      <c r="BD2652"/>
      <c r="BE2652"/>
      <c r="BF2652"/>
      <c r="BG2652" t="inlineStr">
        <is>
          <t>Day(s)</t>
        </is>
      </c>
      <c r="BH2652"/>
      <c r="BI2652" t="inlineStr">
        <is>
          <t>DTXSID8022248</t>
        </is>
      </c>
      <c r="BJ2652"/>
      <c r="BK2652"/>
      <c r="BL2652" t="inlineStr">
        <is>
          <t>Acute</t>
        </is>
      </c>
      <c r="BM2652"/>
      <c r="BN2652"/>
      <c r="BO2652"/>
      <c r="BP2652"/>
      <c r="BQ2652"/>
      <c r="BR2652"/>
      <c r="BS2652"/>
      <c r="BT2652" t="inlineStr">
        <is>
          <t>--</t>
        </is>
      </c>
      <c r="BU2652"/>
      <c r="BV2652"/>
      <c r="BW2652"/>
      <c r="BX2652"/>
      <c r="BY2652"/>
      <c r="BZ2652"/>
      <c r="CA2652"/>
      <c r="CB2652"/>
      <c r="CC2652"/>
      <c r="CD2652"/>
      <c r="CE2652"/>
      <c r="CF2652"/>
      <c r="CG2652"/>
      <c r="CH2652"/>
      <c r="CI2652"/>
      <c r="CJ2652" t="inlineStr">
        <is>
          <t xml:space="preserve">SOURCE/FROM US EPA ENVIRONMENTAL RESEARCH LABORATORY-DULUTH AND THE UNIVERSITY OF WISCONSIN-SUPERIOR CAMPUS//MEDIA/LAKE SUPERIOR WATER OR DECHLORINATED WATER//   </t>
        </is>
      </c>
      <c r="CK2652" t="inlineStr">
        <is>
          <t>Geiger,D.L., S.H. Poirier, L.T. Brooke, and D.J. Call</t>
        </is>
      </c>
      <c r="CL2652" t="n">
        <v>12858.0</v>
      </c>
      <c r="CM2652" t="inlineStr">
        <is>
          <t>Acute Toxicities of Organic Chemicals to Fathead Minnows (Pimephales promelas) Volume III</t>
        </is>
      </c>
      <c r="CN2652" t="inlineStr">
        <is>
          <t>Center for Lake Superior Environmental Studies, University of Wisconsin, Superior, WI:328 p.</t>
        </is>
      </c>
      <c r="CO2652" t="n">
        <v>1986.0</v>
      </c>
      <c r="CP2652" t="inlineStr">
        <is>
          <t>Geiger,D.L., S.H. Poirier, L.T. Brooke, and D.J. Call (1986). Acute Toxicities of Organic Chemicals to Fathead Minnows (Pimephales promelas) Volume III. Center for Lake Superior Environmental Studies, University of Wisconsin, Superior, WI, 328 p. ECOREF#:12858</t>
        </is>
      </c>
    </row>
    <row r="2653">
      <c r="A2653" t="n">
        <v>7307553.0</v>
      </c>
      <c r="B2653" t="inlineStr">
        <is>
          <t>1-Undecanamine</t>
        </is>
      </c>
      <c r="C2653"/>
      <c r="D2653" t="inlineStr">
        <is>
          <t>Measured</t>
        </is>
      </c>
      <c r="E2653" t="inlineStr">
        <is>
          <t>Not coded</t>
        </is>
      </c>
      <c r="F2653"/>
      <c r="G2653" t="n">
        <v>98.0</v>
      </c>
      <c r="H2653"/>
      <c r="I2653"/>
      <c r="J2653"/>
      <c r="K2653"/>
      <c r="L2653" t="inlineStr">
        <is>
          <t>Pimephales promelas</t>
        </is>
      </c>
      <c r="M2653" t="inlineStr">
        <is>
          <t>Fathead Minnow</t>
        </is>
      </c>
      <c r="N2653"/>
      <c r="O2653"/>
      <c r="P2653" t="n">
        <v>32.0</v>
      </c>
      <c r="Q2653"/>
      <c r="R2653"/>
      <c r="S2653"/>
      <c r="T2653"/>
      <c r="U2653" t="inlineStr">
        <is>
          <t>Day(s)</t>
        </is>
      </c>
      <c r="V2653" t="inlineStr">
        <is>
          <t>Flow-through</t>
        </is>
      </c>
      <c r="W2653" t="inlineStr">
        <is>
          <t>Fresh water</t>
        </is>
      </c>
      <c r="X2653" t="inlineStr">
        <is>
          <t>Lab</t>
        </is>
      </c>
      <c r="Y2653"/>
      <c r="Z2653" t="inlineStr">
        <is>
          <t>Active ingredient</t>
        </is>
      </c>
      <c r="AA2653"/>
      <c r="AB2653" t="n">
        <v>0.21</v>
      </c>
      <c r="AC2653"/>
      <c r="AD2653"/>
      <c r="AE2653"/>
      <c r="AF2653"/>
      <c r="AG2653" t="inlineStr">
        <is>
          <t>AI mg/L</t>
        </is>
      </c>
      <c r="AH2653"/>
      <c r="AI2653"/>
      <c r="AJ2653"/>
      <c r="AK2653"/>
      <c r="AL2653"/>
      <c r="AM2653"/>
      <c r="AN2653"/>
      <c r="AO2653"/>
      <c r="AP2653"/>
      <c r="AQ2653"/>
      <c r="AR2653"/>
      <c r="AS2653"/>
      <c r="AT2653"/>
      <c r="AU2653"/>
      <c r="AV2653"/>
      <c r="AW2653"/>
      <c r="AX2653" t="inlineStr">
        <is>
          <t>Mortality</t>
        </is>
      </c>
      <c r="AY2653" t="inlineStr">
        <is>
          <t>Mortality</t>
        </is>
      </c>
      <c r="AZ2653" t="inlineStr">
        <is>
          <t>LC50</t>
        </is>
      </c>
      <c r="BA2653"/>
      <c r="BB2653" t="n">
        <v>4.0</v>
      </c>
      <c r="BC2653"/>
      <c r="BD2653"/>
      <c r="BE2653"/>
      <c r="BF2653"/>
      <c r="BG2653" t="inlineStr">
        <is>
          <t>Day(s)</t>
        </is>
      </c>
      <c r="BH2653" t="inlineStr">
        <is>
          <t>Pure</t>
        </is>
      </c>
      <c r="BI2653" t="inlineStr">
        <is>
          <t>DTXSID3022249</t>
        </is>
      </c>
      <c r="BJ2653"/>
      <c r="BK2653"/>
      <c r="BL2653"/>
      <c r="BM2653"/>
      <c r="BN2653"/>
      <c r="BO2653"/>
      <c r="BP2653"/>
      <c r="BQ2653"/>
      <c r="BR2653"/>
      <c r="BS2653"/>
      <c r="BT2653" t="inlineStr">
        <is>
          <t>--</t>
        </is>
      </c>
      <c r="BU2653"/>
      <c r="BV2653"/>
      <c r="BW2653"/>
      <c r="BX2653"/>
      <c r="BY2653"/>
      <c r="BZ2653"/>
      <c r="CA2653"/>
      <c r="CB2653"/>
      <c r="CC2653"/>
      <c r="CD2653"/>
      <c r="CE2653"/>
      <c r="CF2653"/>
      <c r="CG2653"/>
      <c r="CH2653"/>
      <c r="CI2653"/>
      <c r="CJ2653"/>
      <c r="CK2653" t="inlineStr">
        <is>
          <t>Geiger,D.L., L.T. Brooke, and D.J. Call</t>
        </is>
      </c>
      <c r="CL2653" t="n">
        <v>3217.0</v>
      </c>
      <c r="CM2653" t="inlineStr">
        <is>
          <t>Acute Toxicities of Organic Chemicals to Fathead Minnows (Pimephales promelas), Volume V</t>
        </is>
      </c>
      <c r="CN2653" t="inlineStr">
        <is>
          <t>Center for Lake Superior Environmental Studies, University of Wisconsin, Superior, WI:332 p.</t>
        </is>
      </c>
      <c r="CO2653" t="n">
        <v>1990.0</v>
      </c>
      <c r="CP2653" t="inlineStr">
        <is>
          <t>Geiger,D.L., L.T. Brooke, and D.J. Call (1990). Acute Toxicities of Organic Chemicals to Fathead Minnows (Pimephales promelas), Volume V. Center for Lake Superior Environmental Studies, University of Wisconsin, Superior, WI, 332 p. ECOREF#:3217</t>
        </is>
      </c>
    </row>
    <row r="2654">
      <c r="A2654" t="n">
        <v>7337453.0</v>
      </c>
      <c r="B2654" t="inlineStr">
        <is>
          <t>(T-4)-Trihydro(2-methyl-2-propanamine)boron</t>
        </is>
      </c>
      <c r="C2654"/>
      <c r="D2654" t="inlineStr">
        <is>
          <t>Unmeasured</t>
        </is>
      </c>
      <c r="E2654" t="inlineStr">
        <is>
          <t>Standard Methods for the Examination of Water and Wastewater</t>
        </is>
      </c>
      <c r="F2654"/>
      <c r="G2654"/>
      <c r="H2654"/>
      <c r="I2654"/>
      <c r="J2654"/>
      <c r="K2654"/>
      <c r="L2654" t="inlineStr">
        <is>
          <t>Pimephales promelas</t>
        </is>
      </c>
      <c r="M2654" t="inlineStr">
        <is>
          <t>Fathead Minnow</t>
        </is>
      </c>
      <c r="N2654"/>
      <c r="O2654"/>
      <c r="P2654"/>
      <c r="Q2654"/>
      <c r="R2654"/>
      <c r="S2654"/>
      <c r="T2654"/>
      <c r="U2654"/>
      <c r="V2654" t="inlineStr">
        <is>
          <t>Static</t>
        </is>
      </c>
      <c r="W2654" t="inlineStr">
        <is>
          <t>Fresh water</t>
        </is>
      </c>
      <c r="X2654" t="inlineStr">
        <is>
          <t>Lab</t>
        </is>
      </c>
      <c r="Y2654" t="n">
        <v>6.0</v>
      </c>
      <c r="Z2654" t="inlineStr">
        <is>
          <t>Total</t>
        </is>
      </c>
      <c r="AA2654"/>
      <c r="AB2654"/>
      <c r="AC2654"/>
      <c r="AD2654" t="n">
        <v>10.0</v>
      </c>
      <c r="AE2654"/>
      <c r="AF2654" t="n">
        <v>18.0</v>
      </c>
      <c r="AG2654" t="inlineStr">
        <is>
          <t>AI mg/L</t>
        </is>
      </c>
      <c r="AH2654"/>
      <c r="AI2654"/>
      <c r="AJ2654"/>
      <c r="AK2654"/>
      <c r="AL2654"/>
      <c r="AM2654"/>
      <c r="AN2654"/>
      <c r="AO2654"/>
      <c r="AP2654"/>
      <c r="AQ2654"/>
      <c r="AR2654"/>
      <c r="AS2654"/>
      <c r="AT2654"/>
      <c r="AU2654"/>
      <c r="AV2654"/>
      <c r="AW2654"/>
      <c r="AX2654" t="inlineStr">
        <is>
          <t>Mortality</t>
        </is>
      </c>
      <c r="AY2654" t="inlineStr">
        <is>
          <t>Mortality</t>
        </is>
      </c>
      <c r="AZ2654" t="inlineStr">
        <is>
          <t>LC50</t>
        </is>
      </c>
      <c r="BA2654"/>
      <c r="BB2654" t="n">
        <v>4.0</v>
      </c>
      <c r="BC2654"/>
      <c r="BD2654"/>
      <c r="BE2654"/>
      <c r="BF2654"/>
      <c r="BG2654" t="inlineStr">
        <is>
          <t>Day(s)</t>
        </is>
      </c>
      <c r="BH2654"/>
      <c r="BI2654" t="inlineStr">
        <is>
          <t>DTXSID50994086</t>
        </is>
      </c>
      <c r="BJ2654"/>
      <c r="BK2654"/>
      <c r="BL2654" t="inlineStr">
        <is>
          <t>Acute</t>
        </is>
      </c>
      <c r="BM2654"/>
      <c r="BN2654"/>
      <c r="BO2654"/>
      <c r="BP2654"/>
      <c r="BQ2654"/>
      <c r="BR2654"/>
      <c r="BS2654"/>
      <c r="BT2654" t="inlineStr">
        <is>
          <t>--</t>
        </is>
      </c>
      <c r="BU2654"/>
      <c r="BV2654"/>
      <c r="BW2654"/>
      <c r="BX2654"/>
      <c r="BY2654"/>
      <c r="BZ2654"/>
      <c r="CA2654"/>
      <c r="CB2654"/>
      <c r="CC2654"/>
      <c r="CD2654"/>
      <c r="CE2654"/>
      <c r="CF2654"/>
      <c r="CG2654"/>
      <c r="CH2654"/>
      <c r="CI2654"/>
      <c r="CJ2654" t="inlineStr">
        <is>
          <t xml:space="preserve">SOURCE/MUSKIE HATCHERY, ASBURY, NEW JERSEY//   </t>
        </is>
      </c>
      <c r="CK2654" t="inlineStr">
        <is>
          <t>National Association of Photographic Manufacturers</t>
        </is>
      </c>
      <c r="CL2654" t="n">
        <v>167113.0</v>
      </c>
      <c r="CM2654" t="inlineStr">
        <is>
          <t>Environmental Effect of Photoprocessing Chemicals Vol I and II (557)</t>
        </is>
      </c>
      <c r="CN2654" t="inlineStr">
        <is>
          <t>EPA/OTS Doc. #40-8469216:536 p.</t>
        </is>
      </c>
      <c r="CO2654" t="n">
        <v>1974.0</v>
      </c>
      <c r="CP2654" t="inlineStr">
        <is>
          <t>National Association of Photographic Manufacturers (1974). Environmental Effect of Photoprocessing Chemicals Vol I and II (557). EPA/OTS Doc. #40-8469216, 536 p. ECOREF#:167113</t>
        </is>
      </c>
    </row>
    <row r="2655">
      <c r="A2655" t="n">
        <v>7383199.0</v>
      </c>
      <c r="B2655" t="inlineStr">
        <is>
          <t>1-Heptyn-3-ol</t>
        </is>
      </c>
      <c r="C2655"/>
      <c r="D2655" t="inlineStr">
        <is>
          <t>Measured</t>
        </is>
      </c>
      <c r="E2655" t="inlineStr">
        <is>
          <t>Not coded</t>
        </is>
      </c>
      <c r="F2655" t="inlineStr">
        <is>
          <t>&gt;=</t>
        </is>
      </c>
      <c r="G2655" t="n">
        <v>95.0</v>
      </c>
      <c r="H2655"/>
      <c r="I2655"/>
      <c r="J2655"/>
      <c r="K2655"/>
      <c r="L2655" t="inlineStr">
        <is>
          <t>Pimephales promelas</t>
        </is>
      </c>
      <c r="M2655" t="inlineStr">
        <is>
          <t>Fathead Minnow</t>
        </is>
      </c>
      <c r="N2655" t="inlineStr">
        <is>
          <t>Juvenile</t>
        </is>
      </c>
      <c r="O2655"/>
      <c r="P2655"/>
      <c r="Q2655"/>
      <c r="R2655" t="n">
        <v>29.0</v>
      </c>
      <c r="S2655"/>
      <c r="T2655" t="n">
        <v>33.0</v>
      </c>
      <c r="U2655" t="inlineStr">
        <is>
          <t>Day(s)</t>
        </is>
      </c>
      <c r="V2655" t="inlineStr">
        <is>
          <t>Flow-through</t>
        </is>
      </c>
      <c r="W2655" t="inlineStr">
        <is>
          <t>Fresh water</t>
        </is>
      </c>
      <c r="X2655" t="inlineStr">
        <is>
          <t>Lab</t>
        </is>
      </c>
      <c r="Y2655"/>
      <c r="Z2655" t="inlineStr">
        <is>
          <t>Active ingredient</t>
        </is>
      </c>
      <c r="AA2655"/>
      <c r="AB2655" t="n">
        <v>1.76</v>
      </c>
      <c r="AC2655"/>
      <c r="AD2655" t="n">
        <v>1.61</v>
      </c>
      <c r="AE2655"/>
      <c r="AF2655" t="n">
        <v>1.93</v>
      </c>
      <c r="AG2655" t="inlineStr">
        <is>
          <t>AI mg/L</t>
        </is>
      </c>
      <c r="AH2655"/>
      <c r="AI2655"/>
      <c r="AJ2655"/>
      <c r="AK2655"/>
      <c r="AL2655"/>
      <c r="AM2655"/>
      <c r="AN2655"/>
      <c r="AO2655"/>
      <c r="AP2655"/>
      <c r="AQ2655"/>
      <c r="AR2655"/>
      <c r="AS2655"/>
      <c r="AT2655"/>
      <c r="AU2655"/>
      <c r="AV2655"/>
      <c r="AW2655"/>
      <c r="AX2655" t="inlineStr">
        <is>
          <t>Mortality</t>
        </is>
      </c>
      <c r="AY2655" t="inlineStr">
        <is>
          <t>Mortality</t>
        </is>
      </c>
      <c r="AZ2655" t="inlineStr">
        <is>
          <t>LC50</t>
        </is>
      </c>
      <c r="BA2655"/>
      <c r="BB2655" t="n">
        <v>4.0</v>
      </c>
      <c r="BC2655"/>
      <c r="BD2655"/>
      <c r="BE2655"/>
      <c r="BF2655"/>
      <c r="BG2655" t="inlineStr">
        <is>
          <t>Day(s)</t>
        </is>
      </c>
      <c r="BH2655" t="inlineStr">
        <is>
          <t>Pure</t>
        </is>
      </c>
      <c r="BI2655" t="inlineStr">
        <is>
          <t>DTXSID2022250</t>
        </is>
      </c>
      <c r="BJ2655" t="inlineStr">
        <is>
          <t>10.3109/00498258909042295</t>
        </is>
      </c>
      <c r="BK2655"/>
      <c r="BL2655"/>
      <c r="BM2655"/>
      <c r="BN2655"/>
      <c r="BO2655"/>
      <c r="BP2655"/>
      <c r="BQ2655"/>
      <c r="BR2655"/>
      <c r="BS2655"/>
      <c r="BT2655" t="inlineStr">
        <is>
          <t>--</t>
        </is>
      </c>
      <c r="BU2655"/>
      <c r="BV2655"/>
      <c r="BW2655"/>
      <c r="BX2655"/>
      <c r="BY2655"/>
      <c r="BZ2655"/>
      <c r="CA2655"/>
      <c r="CB2655"/>
      <c r="CC2655"/>
      <c r="CD2655"/>
      <c r="CE2655"/>
      <c r="CF2655"/>
      <c r="CG2655"/>
      <c r="CH2655"/>
      <c r="CI2655"/>
      <c r="CJ2655"/>
      <c r="CK2655" t="inlineStr">
        <is>
          <t>Veith,G.D., R.L. Lipnick, and C.L. Russom</t>
        </is>
      </c>
      <c r="CL2655" t="n">
        <v>2721.0</v>
      </c>
      <c r="CM2655" t="inlineStr">
        <is>
          <t>The Toxicity of Acetylenic Alcohols to the Fathead Minnow, Pimephales promelas: Narcosis and Proelectrophile Activation</t>
        </is>
      </c>
      <c r="CN2655" t="inlineStr">
        <is>
          <t>Xenobiotica19(5): 555-565</t>
        </is>
      </c>
      <c r="CO2655" t="n">
        <v>1989.0</v>
      </c>
      <c r="CP2655" t="inlineStr">
        <is>
          <t>Veith,G.D., R.L. Lipnick, and C.L. Russom (1989). The Toxicity of Acetylenic Alcohols to the Fathead Minnow, Pimephales promelas: Narcosis and Proelectrophile Activation. Xenobiotica, 19, (5), 555-565. doi:10.3109/00498258909042295. ECOREF#:2721</t>
        </is>
      </c>
    </row>
    <row r="2656">
      <c r="A2656" t="n">
        <v>7383199.0</v>
      </c>
      <c r="B2656" t="inlineStr">
        <is>
          <t>1-Heptyn-3-ol</t>
        </is>
      </c>
      <c r="C2656"/>
      <c r="D2656" t="inlineStr">
        <is>
          <t>Measured</t>
        </is>
      </c>
      <c r="E2656" t="inlineStr">
        <is>
          <t>Not coded</t>
        </is>
      </c>
      <c r="F2656"/>
      <c r="G2656" t="n">
        <v>99.0</v>
      </c>
      <c r="H2656"/>
      <c r="I2656"/>
      <c r="J2656"/>
      <c r="K2656"/>
      <c r="L2656" t="inlineStr">
        <is>
          <t>Pimephales promelas</t>
        </is>
      </c>
      <c r="M2656" t="inlineStr">
        <is>
          <t>Fathead Minnow</t>
        </is>
      </c>
      <c r="N2656"/>
      <c r="O2656"/>
      <c r="P2656" t="n">
        <v>32.0</v>
      </c>
      <c r="Q2656"/>
      <c r="R2656"/>
      <c r="S2656"/>
      <c r="T2656"/>
      <c r="U2656" t="inlineStr">
        <is>
          <t>Day(s)</t>
        </is>
      </c>
      <c r="V2656" t="inlineStr">
        <is>
          <t>Flow-through</t>
        </is>
      </c>
      <c r="W2656" t="inlineStr">
        <is>
          <t>Fresh water</t>
        </is>
      </c>
      <c r="X2656" t="inlineStr">
        <is>
          <t>Lab</t>
        </is>
      </c>
      <c r="Y2656"/>
      <c r="Z2656" t="inlineStr">
        <is>
          <t>Active ingredient</t>
        </is>
      </c>
      <c r="AA2656"/>
      <c r="AB2656" t="n">
        <v>1.76</v>
      </c>
      <c r="AC2656"/>
      <c r="AD2656" t="n">
        <v>1.61</v>
      </c>
      <c r="AE2656"/>
      <c r="AF2656" t="n">
        <v>1.93</v>
      </c>
      <c r="AG2656" t="inlineStr">
        <is>
          <t>AI mg/L</t>
        </is>
      </c>
      <c r="AH2656"/>
      <c r="AI2656"/>
      <c r="AJ2656"/>
      <c r="AK2656"/>
      <c r="AL2656"/>
      <c r="AM2656"/>
      <c r="AN2656"/>
      <c r="AO2656"/>
      <c r="AP2656"/>
      <c r="AQ2656"/>
      <c r="AR2656"/>
      <c r="AS2656"/>
      <c r="AT2656"/>
      <c r="AU2656"/>
      <c r="AV2656"/>
      <c r="AW2656"/>
      <c r="AX2656" t="inlineStr">
        <is>
          <t>Mortality</t>
        </is>
      </c>
      <c r="AY2656" t="inlineStr">
        <is>
          <t>Mortality</t>
        </is>
      </c>
      <c r="AZ2656" t="inlineStr">
        <is>
          <t>LC50</t>
        </is>
      </c>
      <c r="BA2656"/>
      <c r="BB2656" t="n">
        <v>4.0</v>
      </c>
      <c r="BC2656"/>
      <c r="BD2656"/>
      <c r="BE2656"/>
      <c r="BF2656"/>
      <c r="BG2656" t="inlineStr">
        <is>
          <t>Day(s)</t>
        </is>
      </c>
      <c r="BH2656" t="inlineStr">
        <is>
          <t>Pure</t>
        </is>
      </c>
      <c r="BI2656" t="inlineStr">
        <is>
          <t>DTXSID2022250</t>
        </is>
      </c>
      <c r="BJ2656"/>
      <c r="BK2656"/>
      <c r="BL2656"/>
      <c r="BM2656"/>
      <c r="BN2656"/>
      <c r="BO2656"/>
      <c r="BP2656"/>
      <c r="BQ2656"/>
      <c r="BR2656"/>
      <c r="BS2656"/>
      <c r="BT2656" t="inlineStr">
        <is>
          <t>--</t>
        </is>
      </c>
      <c r="BU2656"/>
      <c r="BV2656"/>
      <c r="BW2656"/>
      <c r="BX2656"/>
      <c r="BY2656"/>
      <c r="BZ2656"/>
      <c r="CA2656"/>
      <c r="CB2656"/>
      <c r="CC2656"/>
      <c r="CD2656"/>
      <c r="CE2656"/>
      <c r="CF2656"/>
      <c r="CG2656"/>
      <c r="CH2656"/>
      <c r="CI2656" t="inlineStr">
        <is>
          <t xml:space="preserve"> Affected fish were hyperactive, swam in a corkscrew/spiral pattern and were overreactive to external stimuli.  They also hadNAncreased respiration, rigid musculature, hemorrhaging and spinal deformities.  Fish lost equilibrium </t>
        </is>
      </c>
      <c r="CJ2656" t="inlineStr">
        <is>
          <t xml:space="preserve">   Affected fish were hyperactive, swam in a corkscrew/spiral pattern and were overreactive to external stimuli.  They also hadNAncreased respiration, rigid musculature, hemorrhaging and spinal deformities.  Fish lost equilibrium </t>
        </is>
      </c>
      <c r="CK2656" t="inlineStr">
        <is>
          <t>Geiger,D.L., D.J. Call, and L.T. Brooke</t>
        </is>
      </c>
      <c r="CL2656" t="n">
        <v>12859.0</v>
      </c>
      <c r="CM2656" t="inlineStr">
        <is>
          <t>Acute Toxicities of Organic Chemicals to Fathead Minnows (Pimephales promelas) Volume IV</t>
        </is>
      </c>
      <c r="CN2656" t="inlineStr">
        <is>
          <t>Center for Lake Superior Environmental Studies, University of Wisconsin, Superior, WI4:355 p.</t>
        </is>
      </c>
      <c r="CO2656" t="n">
        <v>1988.0</v>
      </c>
      <c r="CP2656" t="inlineStr">
        <is>
          <t>Geiger,D.L., D.J. Call, and L.T. Brooke (1988). Acute Toxicities of Organic Chemicals to Fathead Minnows (Pimephales promelas) Volume IV. Center for Lake Superior Environmental Studies, University of Wisconsin, Superior, WI, 4, 355 p. ECOREF#:12859</t>
        </is>
      </c>
    </row>
    <row r="2657">
      <c r="A2657" t="n">
        <v>7420895.0</v>
      </c>
      <c r="B2657" t="inlineStr">
        <is>
          <t xml:space="preserve">1,5-Dihydroxy-1,5-pentanedisulfonic acid sodium salt (1:2)  </t>
        </is>
      </c>
      <c r="C2657"/>
      <c r="D2657" t="inlineStr">
        <is>
          <t>Unmeasured</t>
        </is>
      </c>
      <c r="E2657" t="inlineStr">
        <is>
          <t>Standard Methods for the Examination of Water and Wastewater</t>
        </is>
      </c>
      <c r="F2657"/>
      <c r="G2657"/>
      <c r="H2657"/>
      <c r="I2657"/>
      <c r="J2657"/>
      <c r="K2657"/>
      <c r="L2657" t="inlineStr">
        <is>
          <t>Pimephales promelas</t>
        </is>
      </c>
      <c r="M2657" t="inlineStr">
        <is>
          <t>Fathead Minnow</t>
        </is>
      </c>
      <c r="N2657"/>
      <c r="O2657"/>
      <c r="P2657"/>
      <c r="Q2657"/>
      <c r="R2657"/>
      <c r="S2657"/>
      <c r="T2657"/>
      <c r="U2657"/>
      <c r="V2657" t="inlineStr">
        <is>
          <t>Static</t>
        </is>
      </c>
      <c r="W2657" t="inlineStr">
        <is>
          <t>Fresh water</t>
        </is>
      </c>
      <c r="X2657" t="inlineStr">
        <is>
          <t>Lab</t>
        </is>
      </c>
      <c r="Y2657" t="n">
        <v>4.0</v>
      </c>
      <c r="Z2657" t="inlineStr">
        <is>
          <t>Formulation</t>
        </is>
      </c>
      <c r="AA2657" t="inlineStr">
        <is>
          <t>&gt;</t>
        </is>
      </c>
      <c r="AB2657" t="n">
        <v>100.0</v>
      </c>
      <c r="AC2657"/>
      <c r="AD2657"/>
      <c r="AE2657"/>
      <c r="AF2657"/>
      <c r="AG2657" t="inlineStr">
        <is>
          <t>AI mg/L</t>
        </is>
      </c>
      <c r="AH2657"/>
      <c r="AI2657"/>
      <c r="AJ2657"/>
      <c r="AK2657"/>
      <c r="AL2657"/>
      <c r="AM2657"/>
      <c r="AN2657"/>
      <c r="AO2657"/>
      <c r="AP2657"/>
      <c r="AQ2657"/>
      <c r="AR2657"/>
      <c r="AS2657"/>
      <c r="AT2657"/>
      <c r="AU2657"/>
      <c r="AV2657"/>
      <c r="AW2657"/>
      <c r="AX2657" t="inlineStr">
        <is>
          <t>Mortality</t>
        </is>
      </c>
      <c r="AY2657" t="inlineStr">
        <is>
          <t>Mortality</t>
        </is>
      </c>
      <c r="AZ2657" t="inlineStr">
        <is>
          <t>LC50</t>
        </is>
      </c>
      <c r="BA2657"/>
      <c r="BB2657" t="n">
        <v>4.0</v>
      </c>
      <c r="BC2657"/>
      <c r="BD2657"/>
      <c r="BE2657"/>
      <c r="BF2657"/>
      <c r="BG2657" t="inlineStr">
        <is>
          <t>Day(s)</t>
        </is>
      </c>
      <c r="BH2657"/>
      <c r="BI2657" t="inlineStr">
        <is>
          <t>DTXSID9046996</t>
        </is>
      </c>
      <c r="BJ2657"/>
      <c r="BK2657"/>
      <c r="BL2657" t="inlineStr">
        <is>
          <t>Acute</t>
        </is>
      </c>
      <c r="BM2657"/>
      <c r="BN2657"/>
      <c r="BO2657"/>
      <c r="BP2657"/>
      <c r="BQ2657"/>
      <c r="BR2657"/>
      <c r="BS2657"/>
      <c r="BT2657" t="inlineStr">
        <is>
          <t>--</t>
        </is>
      </c>
      <c r="BU2657"/>
      <c r="BV2657"/>
      <c r="BW2657"/>
      <c r="BX2657"/>
      <c r="BY2657"/>
      <c r="BZ2657"/>
      <c r="CA2657"/>
      <c r="CB2657"/>
      <c r="CC2657"/>
      <c r="CD2657"/>
      <c r="CE2657"/>
      <c r="CF2657"/>
      <c r="CG2657"/>
      <c r="CH2657"/>
      <c r="CI2657"/>
      <c r="CJ2657" t="inlineStr">
        <is>
          <t xml:space="preserve">SOURCE/MUSKIE HATCHERY, ASBURY, NEW JERSEY//   </t>
        </is>
      </c>
      <c r="CK2657" t="inlineStr">
        <is>
          <t>National Association of Photographic Manufacturers</t>
        </is>
      </c>
      <c r="CL2657" t="n">
        <v>167113.0</v>
      </c>
      <c r="CM2657" t="inlineStr">
        <is>
          <t>Environmental Effect of Photoprocessing Chemicals Vol I and II (557)</t>
        </is>
      </c>
      <c r="CN2657" t="inlineStr">
        <is>
          <t>EPA/OTS Doc. #40-8469216:536 p.</t>
        </is>
      </c>
      <c r="CO2657" t="n">
        <v>1974.0</v>
      </c>
      <c r="CP2657" t="inlineStr">
        <is>
          <t>National Association of Photographic Manufacturers (1974). Environmental Effect of Photoprocessing Chemicals Vol I and II (557). EPA/OTS Doc. #40-8469216, 536 p. ECOREF#:167113</t>
        </is>
      </c>
    </row>
    <row r="2658">
      <c r="A2658" t="n">
        <v>7439965.0</v>
      </c>
      <c r="B2658" t="inlineStr">
        <is>
          <t>Manganese</t>
        </is>
      </c>
      <c r="C2658"/>
      <c r="D2658" t="inlineStr">
        <is>
          <t>Measured</t>
        </is>
      </c>
      <c r="E2658" t="inlineStr">
        <is>
          <t>Not reported</t>
        </is>
      </c>
      <c r="F2658"/>
      <c r="G2658"/>
      <c r="H2658"/>
      <c r="I2658"/>
      <c r="J2658"/>
      <c r="K2658"/>
      <c r="L2658" t="inlineStr">
        <is>
          <t>Pimephales promelas</t>
        </is>
      </c>
      <c r="M2658" t="inlineStr">
        <is>
          <t>Fathead Minnow</t>
        </is>
      </c>
      <c r="N2658"/>
      <c r="O2658"/>
      <c r="P2658"/>
      <c r="Q2658"/>
      <c r="R2658"/>
      <c r="S2658"/>
      <c r="T2658"/>
      <c r="U2658"/>
      <c r="V2658" t="inlineStr">
        <is>
          <t>Flow-through</t>
        </is>
      </c>
      <c r="W2658" t="inlineStr">
        <is>
          <t>Fresh water</t>
        </is>
      </c>
      <c r="X2658" t="inlineStr">
        <is>
          <t>Lab</t>
        </is>
      </c>
      <c r="Y2658"/>
      <c r="Z2658" t="inlineStr">
        <is>
          <t>Total</t>
        </is>
      </c>
      <c r="AA2658"/>
      <c r="AB2658" t="n">
        <v>28.0</v>
      </c>
      <c r="AC2658"/>
      <c r="AD2658"/>
      <c r="AE2658"/>
      <c r="AF2658"/>
      <c r="AG2658" t="inlineStr">
        <is>
          <t>AI mg/L</t>
        </is>
      </c>
      <c r="AH2658"/>
      <c r="AI2658"/>
      <c r="AJ2658"/>
      <c r="AK2658"/>
      <c r="AL2658"/>
      <c r="AM2658"/>
      <c r="AN2658"/>
      <c r="AO2658"/>
      <c r="AP2658"/>
      <c r="AQ2658"/>
      <c r="AR2658"/>
      <c r="AS2658"/>
      <c r="AT2658"/>
      <c r="AU2658"/>
      <c r="AV2658"/>
      <c r="AW2658"/>
      <c r="AX2658" t="inlineStr">
        <is>
          <t>Mortality</t>
        </is>
      </c>
      <c r="AY2658" t="inlineStr">
        <is>
          <t>Mortality</t>
        </is>
      </c>
      <c r="AZ2658" t="inlineStr">
        <is>
          <t>LC50</t>
        </is>
      </c>
      <c r="BA2658"/>
      <c r="BB2658" t="n">
        <v>4.0</v>
      </c>
      <c r="BC2658"/>
      <c r="BD2658"/>
      <c r="BE2658"/>
      <c r="BF2658"/>
      <c r="BG2658" t="inlineStr">
        <is>
          <t>Day(s)</t>
        </is>
      </c>
      <c r="BH2658"/>
      <c r="BI2658" t="inlineStr">
        <is>
          <t>DTXSID2024169</t>
        </is>
      </c>
      <c r="BJ2658"/>
      <c r="BK2658"/>
      <c r="BL2658" t="inlineStr">
        <is>
          <t>Acute</t>
        </is>
      </c>
      <c r="BM2658"/>
      <c r="BN2658"/>
      <c r="BO2658"/>
      <c r="BP2658"/>
      <c r="BQ2658"/>
      <c r="BR2658"/>
      <c r="BS2658"/>
      <c r="BT2658" t="inlineStr">
        <is>
          <t>--</t>
        </is>
      </c>
      <c r="BU2658"/>
      <c r="BV2658"/>
      <c r="BW2658"/>
      <c r="BX2658"/>
      <c r="BY2658"/>
      <c r="BZ2658"/>
      <c r="CA2658"/>
      <c r="CB2658"/>
      <c r="CC2658"/>
      <c r="CD2658"/>
      <c r="CE2658"/>
      <c r="CF2658"/>
      <c r="CG2658"/>
      <c r="CH2658"/>
      <c r="CI2658"/>
      <c r="CJ2658"/>
      <c r="CK2658" t="inlineStr">
        <is>
          <t>Stephan,C.E.</t>
        </is>
      </c>
      <c r="CL2658" t="n">
        <v>120966.0</v>
      </c>
      <c r="CM2658" t="inlineStr">
        <is>
          <t>Results of Toxicity Tests</t>
        </is>
      </c>
      <c r="CN2658" t="inlineStr">
        <is>
          <t>Feb.13th Memo to J.Carroll, U.S.EPA, Washington, DC:2 p.</t>
        </is>
      </c>
      <c r="CO2658" t="n">
        <v>1978.0</v>
      </c>
      <c r="CP2658" t="inlineStr">
        <is>
          <t>Stephan,C.E. (1978). Results of Toxicity Tests. Feb.13th Memo to J.Carroll, U.S.EPA, Washington, DC, 2 p. ECOREF#:120966</t>
        </is>
      </c>
    </row>
    <row r="2659">
      <c r="A2659" t="n">
        <v>7439976.0</v>
      </c>
      <c r="B2659" t="inlineStr">
        <is>
          <t>Mercury</t>
        </is>
      </c>
      <c r="C2659"/>
      <c r="D2659" t="inlineStr">
        <is>
          <t>Measured</t>
        </is>
      </c>
      <c r="E2659" t="inlineStr">
        <is>
          <t>Not reported</t>
        </is>
      </c>
      <c r="F2659"/>
      <c r="G2659"/>
      <c r="H2659"/>
      <c r="I2659"/>
      <c r="J2659"/>
      <c r="K2659"/>
      <c r="L2659" t="inlineStr">
        <is>
          <t>Pimephales promelas</t>
        </is>
      </c>
      <c r="M2659" t="inlineStr">
        <is>
          <t>Fathead Minnow</t>
        </is>
      </c>
      <c r="N2659"/>
      <c r="O2659"/>
      <c r="P2659"/>
      <c r="Q2659"/>
      <c r="R2659"/>
      <c r="S2659"/>
      <c r="T2659"/>
      <c r="U2659"/>
      <c r="V2659" t="inlineStr">
        <is>
          <t>Aquatic, unspecified</t>
        </is>
      </c>
      <c r="W2659" t="inlineStr">
        <is>
          <t>Fresh water</t>
        </is>
      </c>
      <c r="X2659" t="inlineStr">
        <is>
          <t>Lab</t>
        </is>
      </c>
      <c r="Y2659" t="n">
        <v>6.0</v>
      </c>
      <c r="Z2659" t="inlineStr">
        <is>
          <t>Total</t>
        </is>
      </c>
      <c r="AA2659"/>
      <c r="AB2659" t="n">
        <v>0.55</v>
      </c>
      <c r="AC2659"/>
      <c r="AD2659"/>
      <c r="AE2659"/>
      <c r="AF2659"/>
      <c r="AG2659" t="inlineStr">
        <is>
          <t>AI mg/L</t>
        </is>
      </c>
      <c r="AH2659"/>
      <c r="AI2659"/>
      <c r="AJ2659"/>
      <c r="AK2659"/>
      <c r="AL2659"/>
      <c r="AM2659"/>
      <c r="AN2659"/>
      <c r="AO2659"/>
      <c r="AP2659"/>
      <c r="AQ2659"/>
      <c r="AR2659"/>
      <c r="AS2659"/>
      <c r="AT2659"/>
      <c r="AU2659"/>
      <c r="AV2659"/>
      <c r="AW2659"/>
      <c r="AX2659" t="inlineStr">
        <is>
          <t>Mortality</t>
        </is>
      </c>
      <c r="AY2659" t="inlineStr">
        <is>
          <t>Mortality</t>
        </is>
      </c>
      <c r="AZ2659" t="inlineStr">
        <is>
          <t>LC50</t>
        </is>
      </c>
      <c r="BA2659"/>
      <c r="BB2659" t="n">
        <v>4.0</v>
      </c>
      <c r="BC2659"/>
      <c r="BD2659"/>
      <c r="BE2659"/>
      <c r="BF2659"/>
      <c r="BG2659" t="inlineStr">
        <is>
          <t>Day(s)</t>
        </is>
      </c>
      <c r="BH2659"/>
      <c r="BI2659" t="inlineStr">
        <is>
          <t>DTXSID1024172</t>
        </is>
      </c>
      <c r="BJ2659"/>
      <c r="BK2659"/>
      <c r="BL2659"/>
      <c r="BM2659"/>
      <c r="BN2659"/>
      <c r="BO2659"/>
      <c r="BP2659"/>
      <c r="BQ2659"/>
      <c r="BR2659"/>
      <c r="BS2659"/>
      <c r="BT2659" t="inlineStr">
        <is>
          <t>--</t>
        </is>
      </c>
      <c r="BU2659"/>
      <c r="BV2659"/>
      <c r="BW2659"/>
      <c r="BX2659"/>
      <c r="BY2659"/>
      <c r="BZ2659"/>
      <c r="CA2659"/>
      <c r="CB2659"/>
      <c r="CC2659"/>
      <c r="CD2659"/>
      <c r="CE2659"/>
      <c r="CF2659"/>
      <c r="CG2659"/>
      <c r="CH2659"/>
      <c r="CI2659"/>
      <c r="CJ2659"/>
      <c r="CK2659" t="inlineStr">
        <is>
          <t>Call,D.J., L.T. Brooke, and N. Ahmad</t>
        </is>
      </c>
      <c r="CL2659" t="n">
        <v>120926.0</v>
      </c>
      <c r="CM2659" t="inlineStr">
        <is>
          <t>Toxicity, Bioconcentration, and Metabolism of Selected Chemicals in Aquatic Organisms</t>
        </is>
      </c>
      <c r="CN2659" t="inlineStr">
        <is>
          <t>Fourth Quarterly Progress Report to EPA, Agreement No.CR 806864020, University of Wisconsin, Superior, WI:80 p.</t>
        </is>
      </c>
      <c r="CO2659" t="n">
        <v>1980.0</v>
      </c>
      <c r="CP2659" t="inlineStr">
        <is>
          <t>Call,D.J., L.T. Brooke, and N. Ahmad (1980). Toxicity, Bioconcentration, and Metabolism of Selected Chemicals in Aquatic Organisms. Fourth Quarterly Progress Report to EPA, Agreement No.CR 806864020, University of Wisconsin, Superior, WI, 80 p. ECOREF#:120926</t>
        </is>
      </c>
    </row>
    <row r="2660">
      <c r="A2660" t="n">
        <v>7440224.0</v>
      </c>
      <c r="B2660" t="inlineStr">
        <is>
          <t>Silver</t>
        </is>
      </c>
      <c r="C2660" t="inlineStr">
        <is>
          <t>Reagent Grade, Purissium, Purum, Puriss, Puris, Reinst</t>
        </is>
      </c>
      <c r="D2660" t="inlineStr">
        <is>
          <t>Unmeasured</t>
        </is>
      </c>
      <c r="E2660" t="inlineStr">
        <is>
          <t>Not coded</t>
        </is>
      </c>
      <c r="F2660"/>
      <c r="G2660"/>
      <c r="H2660"/>
      <c r="I2660"/>
      <c r="J2660"/>
      <c r="K2660"/>
      <c r="L2660" t="inlineStr">
        <is>
          <t>Pimephales promelas</t>
        </is>
      </c>
      <c r="M2660" t="inlineStr">
        <is>
          <t>Fathead Minnow</t>
        </is>
      </c>
      <c r="N2660"/>
      <c r="O2660" t="inlineStr">
        <is>
          <t>&lt;</t>
        </is>
      </c>
      <c r="P2660" t="n">
        <v>24.0</v>
      </c>
      <c r="Q2660"/>
      <c r="R2660"/>
      <c r="S2660"/>
      <c r="T2660"/>
      <c r="U2660" t="inlineStr">
        <is>
          <t>Hour(s)</t>
        </is>
      </c>
      <c r="V2660" t="inlineStr">
        <is>
          <t>Static</t>
        </is>
      </c>
      <c r="W2660" t="inlineStr">
        <is>
          <t>Fresh water</t>
        </is>
      </c>
      <c r="X2660" t="inlineStr">
        <is>
          <t>Lab</t>
        </is>
      </c>
      <c r="Y2660"/>
      <c r="Z2660" t="inlineStr">
        <is>
          <t>Total</t>
        </is>
      </c>
      <c r="AA2660"/>
      <c r="AB2660" t="n">
        <v>0.00642</v>
      </c>
      <c r="AC2660"/>
      <c r="AD2660" t="n">
        <v>0.00513</v>
      </c>
      <c r="AE2660"/>
      <c r="AF2660" t="n">
        <v>0.00804</v>
      </c>
      <c r="AG2660" t="inlineStr">
        <is>
          <t>AI mg/L</t>
        </is>
      </c>
      <c r="AH2660"/>
      <c r="AI2660"/>
      <c r="AJ2660"/>
      <c r="AK2660"/>
      <c r="AL2660"/>
      <c r="AM2660"/>
      <c r="AN2660"/>
      <c r="AO2660"/>
      <c r="AP2660"/>
      <c r="AQ2660"/>
      <c r="AR2660"/>
      <c r="AS2660"/>
      <c r="AT2660"/>
      <c r="AU2660"/>
      <c r="AV2660"/>
      <c r="AW2660"/>
      <c r="AX2660" t="inlineStr">
        <is>
          <t>Mortality</t>
        </is>
      </c>
      <c r="AY2660" t="inlineStr">
        <is>
          <t>Mortality</t>
        </is>
      </c>
      <c r="AZ2660" t="inlineStr">
        <is>
          <t>LC50</t>
        </is>
      </c>
      <c r="BA2660"/>
      <c r="BB2660" t="n">
        <v>4.0</v>
      </c>
      <c r="BC2660"/>
      <c r="BD2660"/>
      <c r="BE2660"/>
      <c r="BF2660"/>
      <c r="BG2660" t="inlineStr">
        <is>
          <t>Day(s)</t>
        </is>
      </c>
      <c r="BH2660"/>
      <c r="BI2660" t="inlineStr">
        <is>
          <t>DTXSID4024305</t>
        </is>
      </c>
      <c r="BJ2660"/>
      <c r="BK2660"/>
      <c r="BL2660"/>
      <c r="BM2660"/>
      <c r="BN2660"/>
      <c r="BO2660"/>
      <c r="BP2660"/>
      <c r="BQ2660"/>
      <c r="BR2660"/>
      <c r="BS2660"/>
      <c r="BT2660" t="inlineStr">
        <is>
          <t>--</t>
        </is>
      </c>
      <c r="BU2660"/>
      <c r="BV2660"/>
      <c r="BW2660"/>
      <c r="BX2660"/>
      <c r="BY2660"/>
      <c r="BZ2660"/>
      <c r="CA2660"/>
      <c r="CB2660"/>
      <c r="CC2660"/>
      <c r="CD2660"/>
      <c r="CE2660"/>
      <c r="CF2660"/>
      <c r="CG2660"/>
      <c r="CH2660"/>
      <c r="CI2660"/>
      <c r="CJ2660"/>
      <c r="CK2660" t="inlineStr">
        <is>
          <t>Klaine,S.J., T.W. La Point, G.P. Cobb, B.L. Forsythe II, T.P. Bills, M.D. Wenholz, and R.D. Jeffers</t>
        </is>
      </c>
      <c r="CL2660" t="n">
        <v>20261.0</v>
      </c>
      <c r="CM2660" t="inlineStr">
        <is>
          <t>Influence of Water Quality Parameters on Silver Toxicity:  Preliminary Result</t>
        </is>
      </c>
      <c r="CN2660" t="inlineStr">
        <is>
          <t>In: A.W.Andren and T.W.Bober (Eds.), Silver in the Environment: Transport, Fate and Effects, Washington, DC:65-77</t>
        </is>
      </c>
      <c r="CO2660" t="n">
        <v>1996.0</v>
      </c>
      <c r="CP2660" t="inlineStr">
        <is>
          <t>Klaine,S.J., T.W. La Point, G.P. Cobb, B.L. Forsythe II, T.P. Bills, M.D. Wenholz, and R.D. Jeffers (1996). Influence of Water Quality Parameters on Silver Toxicity:  Preliminary Result. In: A.W.Andren and T.W.Bober (Eds.), Silver in the Environment: Transport, Fate and Effects, Washington, DC, 65-77. ECOREF#:20261</t>
        </is>
      </c>
    </row>
    <row r="2661">
      <c r="A2661" t="n">
        <v>7440224.0</v>
      </c>
      <c r="B2661" t="inlineStr">
        <is>
          <t>Silver</t>
        </is>
      </c>
      <c r="C2661" t="inlineStr">
        <is>
          <t>Reagent Grade, Purissium, Purum, Puriss, Puris, Reinst</t>
        </is>
      </c>
      <c r="D2661" t="inlineStr">
        <is>
          <t>Unmeasured</t>
        </is>
      </c>
      <c r="E2661" t="inlineStr">
        <is>
          <t>Not coded</t>
        </is>
      </c>
      <c r="F2661"/>
      <c r="G2661"/>
      <c r="H2661"/>
      <c r="I2661"/>
      <c r="J2661"/>
      <c r="K2661"/>
      <c r="L2661" t="inlineStr">
        <is>
          <t>Pimephales promelas</t>
        </is>
      </c>
      <c r="M2661" t="inlineStr">
        <is>
          <t>Fathead Minnow</t>
        </is>
      </c>
      <c r="N2661"/>
      <c r="O2661" t="inlineStr">
        <is>
          <t>&lt;</t>
        </is>
      </c>
      <c r="P2661" t="n">
        <v>24.0</v>
      </c>
      <c r="Q2661"/>
      <c r="R2661"/>
      <c r="S2661"/>
      <c r="T2661"/>
      <c r="U2661" t="inlineStr">
        <is>
          <t>Hour(s)</t>
        </is>
      </c>
      <c r="V2661" t="inlineStr">
        <is>
          <t>Static</t>
        </is>
      </c>
      <c r="W2661" t="inlineStr">
        <is>
          <t>Fresh water</t>
        </is>
      </c>
      <c r="X2661" t="inlineStr">
        <is>
          <t>Lab</t>
        </is>
      </c>
      <c r="Y2661"/>
      <c r="Z2661" t="inlineStr">
        <is>
          <t>Total</t>
        </is>
      </c>
      <c r="AA2661"/>
      <c r="AB2661" t="n">
        <v>0.00312</v>
      </c>
      <c r="AC2661"/>
      <c r="AD2661" t="n">
        <v>0.0026</v>
      </c>
      <c r="AE2661"/>
      <c r="AF2661" t="n">
        <v>0.00373</v>
      </c>
      <c r="AG2661" t="inlineStr">
        <is>
          <t>AI mg/L</t>
        </is>
      </c>
      <c r="AH2661"/>
      <c r="AI2661"/>
      <c r="AJ2661"/>
      <c r="AK2661"/>
      <c r="AL2661"/>
      <c r="AM2661"/>
      <c r="AN2661"/>
      <c r="AO2661"/>
      <c r="AP2661"/>
      <c r="AQ2661"/>
      <c r="AR2661"/>
      <c r="AS2661"/>
      <c r="AT2661"/>
      <c r="AU2661"/>
      <c r="AV2661"/>
      <c r="AW2661"/>
      <c r="AX2661" t="inlineStr">
        <is>
          <t>Mortality</t>
        </is>
      </c>
      <c r="AY2661" t="inlineStr">
        <is>
          <t>Mortality</t>
        </is>
      </c>
      <c r="AZ2661" t="inlineStr">
        <is>
          <t>LC50</t>
        </is>
      </c>
      <c r="BA2661"/>
      <c r="BB2661" t="n">
        <v>4.0</v>
      </c>
      <c r="BC2661"/>
      <c r="BD2661"/>
      <c r="BE2661"/>
      <c r="BF2661"/>
      <c r="BG2661" t="inlineStr">
        <is>
          <t>Day(s)</t>
        </is>
      </c>
      <c r="BH2661"/>
      <c r="BI2661" t="inlineStr">
        <is>
          <t>DTXSID4024305</t>
        </is>
      </c>
      <c r="BJ2661"/>
      <c r="BK2661"/>
      <c r="BL2661"/>
      <c r="BM2661"/>
      <c r="BN2661"/>
      <c r="BO2661"/>
      <c r="BP2661"/>
      <c r="BQ2661"/>
      <c r="BR2661"/>
      <c r="BS2661"/>
      <c r="BT2661" t="inlineStr">
        <is>
          <t>--</t>
        </is>
      </c>
      <c r="BU2661"/>
      <c r="BV2661"/>
      <c r="BW2661"/>
      <c r="BX2661"/>
      <c r="BY2661"/>
      <c r="BZ2661"/>
      <c r="CA2661"/>
      <c r="CB2661"/>
      <c r="CC2661"/>
      <c r="CD2661"/>
      <c r="CE2661"/>
      <c r="CF2661"/>
      <c r="CG2661"/>
      <c r="CH2661"/>
      <c r="CI2661"/>
      <c r="CJ2661"/>
      <c r="CK2661" t="inlineStr">
        <is>
          <t>Klaine,S.J., T.W. La Point, G.P. Cobb, B.L. Forsythe II, T.P. Bills, M.D. Wenholz, and R.D. Jeffers</t>
        </is>
      </c>
      <c r="CL2661" t="n">
        <v>20261.0</v>
      </c>
      <c r="CM2661" t="inlineStr">
        <is>
          <t>Influence of Water Quality Parameters on Silver Toxicity:  Preliminary Result</t>
        </is>
      </c>
      <c r="CN2661" t="inlineStr">
        <is>
          <t>In: A.W.Andren and T.W.Bober (Eds.), Silver in the Environment: Transport, Fate and Effects, Washington, DC:65-77</t>
        </is>
      </c>
      <c r="CO2661" t="n">
        <v>1996.0</v>
      </c>
      <c r="CP2661" t="inlineStr">
        <is>
          <t>Klaine,S.J., T.W. La Point, G.P. Cobb, B.L. Forsythe II, T.P. Bills, M.D. Wenholz, and R.D. Jeffers (1996). Influence of Water Quality Parameters on Silver Toxicity:  Preliminary Result. In: A.W.Andren and T.W.Bober (Eds.), Silver in the Environment: Transport, Fate and Effects, Washington, DC, 65-77. ECOREF#:20261</t>
        </is>
      </c>
    </row>
    <row r="2662">
      <c r="A2662" t="n">
        <v>7440224.0</v>
      </c>
      <c r="B2662" t="inlineStr">
        <is>
          <t>Silver</t>
        </is>
      </c>
      <c r="C2662" t="inlineStr">
        <is>
          <t>Reagent Grade, Purissium, Purum, Puriss, Puris, Reinst</t>
        </is>
      </c>
      <c r="D2662" t="inlineStr">
        <is>
          <t>Unmeasured</t>
        </is>
      </c>
      <c r="E2662" t="inlineStr">
        <is>
          <t>Not coded</t>
        </is>
      </c>
      <c r="F2662"/>
      <c r="G2662"/>
      <c r="H2662"/>
      <c r="I2662"/>
      <c r="J2662"/>
      <c r="K2662"/>
      <c r="L2662" t="inlineStr">
        <is>
          <t>Pimephales promelas</t>
        </is>
      </c>
      <c r="M2662" t="inlineStr">
        <is>
          <t>Fathead Minnow</t>
        </is>
      </c>
      <c r="N2662"/>
      <c r="O2662" t="inlineStr">
        <is>
          <t>&lt;</t>
        </is>
      </c>
      <c r="P2662" t="n">
        <v>24.0</v>
      </c>
      <c r="Q2662"/>
      <c r="R2662"/>
      <c r="S2662"/>
      <c r="T2662"/>
      <c r="U2662" t="inlineStr">
        <is>
          <t>Hour(s)</t>
        </is>
      </c>
      <c r="V2662" t="inlineStr">
        <is>
          <t>Static</t>
        </is>
      </c>
      <c r="W2662" t="inlineStr">
        <is>
          <t>Fresh water</t>
        </is>
      </c>
      <c r="X2662" t="inlineStr">
        <is>
          <t>Lab</t>
        </is>
      </c>
      <c r="Y2662"/>
      <c r="Z2662" t="inlineStr">
        <is>
          <t>Total</t>
        </is>
      </c>
      <c r="AA2662"/>
      <c r="AB2662" t="n">
        <v>0.00705</v>
      </c>
      <c r="AC2662"/>
      <c r="AD2662" t="n">
        <v>0.00574</v>
      </c>
      <c r="AE2662"/>
      <c r="AF2662" t="n">
        <v>0.00867</v>
      </c>
      <c r="AG2662" t="inlineStr">
        <is>
          <t>AI mg/L</t>
        </is>
      </c>
      <c r="AH2662"/>
      <c r="AI2662"/>
      <c r="AJ2662"/>
      <c r="AK2662"/>
      <c r="AL2662"/>
      <c r="AM2662"/>
      <c r="AN2662"/>
      <c r="AO2662"/>
      <c r="AP2662"/>
      <c r="AQ2662"/>
      <c r="AR2662"/>
      <c r="AS2662"/>
      <c r="AT2662"/>
      <c r="AU2662"/>
      <c r="AV2662"/>
      <c r="AW2662"/>
      <c r="AX2662" t="inlineStr">
        <is>
          <t>Mortality</t>
        </is>
      </c>
      <c r="AY2662" t="inlineStr">
        <is>
          <t>Mortality</t>
        </is>
      </c>
      <c r="AZ2662" t="inlineStr">
        <is>
          <t>LC50</t>
        </is>
      </c>
      <c r="BA2662"/>
      <c r="BB2662" t="n">
        <v>4.0</v>
      </c>
      <c r="BC2662"/>
      <c r="BD2662"/>
      <c r="BE2662"/>
      <c r="BF2662"/>
      <c r="BG2662" t="inlineStr">
        <is>
          <t>Day(s)</t>
        </is>
      </c>
      <c r="BH2662"/>
      <c r="BI2662" t="inlineStr">
        <is>
          <t>DTXSID4024305</t>
        </is>
      </c>
      <c r="BJ2662"/>
      <c r="BK2662"/>
      <c r="BL2662"/>
      <c r="BM2662"/>
      <c r="BN2662"/>
      <c r="BO2662"/>
      <c r="BP2662"/>
      <c r="BQ2662"/>
      <c r="BR2662"/>
      <c r="BS2662"/>
      <c r="BT2662" t="inlineStr">
        <is>
          <t>--</t>
        </is>
      </c>
      <c r="BU2662"/>
      <c r="BV2662"/>
      <c r="BW2662"/>
      <c r="BX2662"/>
      <c r="BY2662"/>
      <c r="BZ2662"/>
      <c r="CA2662"/>
      <c r="CB2662"/>
      <c r="CC2662"/>
      <c r="CD2662"/>
      <c r="CE2662"/>
      <c r="CF2662"/>
      <c r="CG2662"/>
      <c r="CH2662"/>
      <c r="CI2662"/>
      <c r="CJ2662"/>
      <c r="CK2662" t="inlineStr">
        <is>
          <t>Klaine,S.J., T.W. La Point, G.P. Cobb, B.L. Forsythe II, T.P. Bills, M.D. Wenholz, and R.D. Jeffers</t>
        </is>
      </c>
      <c r="CL2662" t="n">
        <v>20261.0</v>
      </c>
      <c r="CM2662" t="inlineStr">
        <is>
          <t>Influence of Water Quality Parameters on Silver Toxicity:  Preliminary Result</t>
        </is>
      </c>
      <c r="CN2662" t="inlineStr">
        <is>
          <t>In: A.W.Andren and T.W.Bober (Eds.), Silver in the Environment: Transport, Fate and Effects, Washington, DC:65-77</t>
        </is>
      </c>
      <c r="CO2662" t="n">
        <v>1996.0</v>
      </c>
      <c r="CP2662" t="inlineStr">
        <is>
          <t>Klaine,S.J., T.W. La Point, G.P. Cobb, B.L. Forsythe II, T.P. Bills, M.D. Wenholz, and R.D. Jeffers (1996). Influence of Water Quality Parameters on Silver Toxicity:  Preliminary Result. In: A.W.Andren and T.W.Bober (Eds.), Silver in the Environment: Transport, Fate and Effects, Washington, DC, 65-77. ECOREF#:20261</t>
        </is>
      </c>
    </row>
    <row r="2663">
      <c r="A2663" t="n">
        <v>7440224.0</v>
      </c>
      <c r="B2663" t="inlineStr">
        <is>
          <t>Silver</t>
        </is>
      </c>
      <c r="C2663"/>
      <c r="D2663" t="inlineStr">
        <is>
          <t>Not coded</t>
        </is>
      </c>
      <c r="E2663" t="inlineStr">
        <is>
          <t>United States Environmental Protection Agency</t>
        </is>
      </c>
      <c r="F2663"/>
      <c r="G2663"/>
      <c r="H2663"/>
      <c r="I2663"/>
      <c r="J2663"/>
      <c r="K2663"/>
      <c r="L2663" t="inlineStr">
        <is>
          <t>Pimephales promelas</t>
        </is>
      </c>
      <c r="M2663" t="inlineStr">
        <is>
          <t>Fathead Minnow</t>
        </is>
      </c>
      <c r="N2663"/>
      <c r="O2663"/>
      <c r="P2663"/>
      <c r="Q2663"/>
      <c r="R2663"/>
      <c r="S2663"/>
      <c r="T2663"/>
      <c r="U2663"/>
      <c r="V2663" t="inlineStr">
        <is>
          <t>Static</t>
        </is>
      </c>
      <c r="W2663" t="inlineStr">
        <is>
          <t>Fresh water</t>
        </is>
      </c>
      <c r="X2663" t="inlineStr">
        <is>
          <t>Lab</t>
        </is>
      </c>
      <c r="Y2663"/>
      <c r="Z2663"/>
      <c r="AA2663"/>
      <c r="AB2663" t="n">
        <v>0.03625</v>
      </c>
      <c r="AC2663"/>
      <c r="AD2663"/>
      <c r="AE2663"/>
      <c r="AF2663"/>
      <c r="AG2663" t="inlineStr">
        <is>
          <t>AI mg/L</t>
        </is>
      </c>
      <c r="AH2663"/>
      <c r="AI2663"/>
      <c r="AJ2663"/>
      <c r="AK2663"/>
      <c r="AL2663"/>
      <c r="AM2663"/>
      <c r="AN2663"/>
      <c r="AO2663"/>
      <c r="AP2663"/>
      <c r="AQ2663"/>
      <c r="AR2663"/>
      <c r="AS2663"/>
      <c r="AT2663"/>
      <c r="AU2663"/>
      <c r="AV2663"/>
      <c r="AW2663"/>
      <c r="AX2663" t="inlineStr">
        <is>
          <t>Mortality</t>
        </is>
      </c>
      <c r="AY2663" t="inlineStr">
        <is>
          <t>Mortality</t>
        </is>
      </c>
      <c r="AZ2663" t="inlineStr">
        <is>
          <t>LC50</t>
        </is>
      </c>
      <c r="BA2663"/>
      <c r="BB2663" t="n">
        <v>4.0</v>
      </c>
      <c r="BC2663"/>
      <c r="BD2663"/>
      <c r="BE2663"/>
      <c r="BF2663"/>
      <c r="BG2663" t="inlineStr">
        <is>
          <t>Day(s)</t>
        </is>
      </c>
      <c r="BH2663" t="inlineStr">
        <is>
          <t>Formulated</t>
        </is>
      </c>
      <c r="BI2663" t="inlineStr">
        <is>
          <t>DTXSID4024305</t>
        </is>
      </c>
      <c r="BJ2663"/>
      <c r="BK2663"/>
      <c r="BL2663" t="inlineStr">
        <is>
          <t>Acute</t>
        </is>
      </c>
      <c r="BM2663"/>
      <c r="BN2663"/>
      <c r="BO2663"/>
      <c r="BP2663"/>
      <c r="BQ2663"/>
      <c r="BR2663"/>
      <c r="BS2663"/>
      <c r="BT2663" t="inlineStr">
        <is>
          <t>--</t>
        </is>
      </c>
      <c r="BU2663"/>
      <c r="BV2663"/>
      <c r="BW2663"/>
      <c r="BX2663"/>
      <c r="BY2663"/>
      <c r="BZ2663"/>
      <c r="CA2663"/>
      <c r="CB2663"/>
      <c r="CC2663"/>
      <c r="CD2663"/>
      <c r="CE2663"/>
      <c r="CF2663"/>
      <c r="CG2663"/>
      <c r="CH2663"/>
      <c r="CI2663"/>
      <c r="CJ2663" t="inlineStr">
        <is>
          <t xml:space="preserve">CONTR/STD METHODS USED//   </t>
        </is>
      </c>
      <c r="CK2663" t="inlineStr">
        <is>
          <t>U.S. Environmental Protection Agency</t>
        </is>
      </c>
      <c r="CL2663" t="n">
        <v>344.0</v>
      </c>
      <c r="CM2663" t="inlineStr">
        <is>
          <t>Pesticide Ecotoxicity Database (Formerly: Environmental Effects Database (EEDB))</t>
        </is>
      </c>
      <c r="CN2663" t="inlineStr">
        <is>
          <t>Environmental Fate and Effects Division, U.S.EPA, Washington, D.C.:</t>
        </is>
      </c>
      <c r="CO2663" t="n">
        <v>1992.0</v>
      </c>
      <c r="CP2663" t="inlineStr">
        <is>
          <t>U.S. Environmental Protection Agency (1992). Pesticide Ecotoxicity Database (Formerly: Environmental Effects Database (EEDB)). Environmental Fate and Effects Division, U.S.EPA, Washington, D.C., ECOREF#:344</t>
        </is>
      </c>
    </row>
    <row r="2664">
      <c r="A2664" t="n">
        <v>7440224.0</v>
      </c>
      <c r="B2664" t="inlineStr">
        <is>
          <t>Silver</t>
        </is>
      </c>
      <c r="C2664" t="inlineStr">
        <is>
          <t>Reagent Grade, Purissium, Purum, Puriss, Puris, Reinst</t>
        </is>
      </c>
      <c r="D2664" t="inlineStr">
        <is>
          <t>Unmeasured</t>
        </is>
      </c>
      <c r="E2664" t="inlineStr">
        <is>
          <t>Not coded</t>
        </is>
      </c>
      <c r="F2664"/>
      <c r="G2664"/>
      <c r="H2664"/>
      <c r="I2664"/>
      <c r="J2664"/>
      <c r="K2664"/>
      <c r="L2664" t="inlineStr">
        <is>
          <t>Pimephales promelas</t>
        </is>
      </c>
      <c r="M2664" t="inlineStr">
        <is>
          <t>Fathead Minnow</t>
        </is>
      </c>
      <c r="N2664"/>
      <c r="O2664" t="inlineStr">
        <is>
          <t>&lt;</t>
        </is>
      </c>
      <c r="P2664" t="n">
        <v>24.0</v>
      </c>
      <c r="Q2664"/>
      <c r="R2664"/>
      <c r="S2664"/>
      <c r="T2664"/>
      <c r="U2664" t="inlineStr">
        <is>
          <t>Hour(s)</t>
        </is>
      </c>
      <c r="V2664" t="inlineStr">
        <is>
          <t>Static</t>
        </is>
      </c>
      <c r="W2664" t="inlineStr">
        <is>
          <t>Fresh water</t>
        </is>
      </c>
      <c r="X2664" t="inlineStr">
        <is>
          <t>Lab</t>
        </is>
      </c>
      <c r="Y2664"/>
      <c r="Z2664" t="inlineStr">
        <is>
          <t>Total</t>
        </is>
      </c>
      <c r="AA2664"/>
      <c r="AB2664" t="n">
        <v>0.00628</v>
      </c>
      <c r="AC2664"/>
      <c r="AD2664" t="n">
        <v>0.00513</v>
      </c>
      <c r="AE2664"/>
      <c r="AF2664" t="n">
        <v>0.0077</v>
      </c>
      <c r="AG2664" t="inlineStr">
        <is>
          <t>AI mg/L</t>
        </is>
      </c>
      <c r="AH2664"/>
      <c r="AI2664"/>
      <c r="AJ2664"/>
      <c r="AK2664"/>
      <c r="AL2664"/>
      <c r="AM2664"/>
      <c r="AN2664"/>
      <c r="AO2664"/>
      <c r="AP2664"/>
      <c r="AQ2664"/>
      <c r="AR2664"/>
      <c r="AS2664"/>
      <c r="AT2664"/>
      <c r="AU2664"/>
      <c r="AV2664"/>
      <c r="AW2664"/>
      <c r="AX2664" t="inlineStr">
        <is>
          <t>Mortality</t>
        </is>
      </c>
      <c r="AY2664" t="inlineStr">
        <is>
          <t>Mortality</t>
        </is>
      </c>
      <c r="AZ2664" t="inlineStr">
        <is>
          <t>LC50</t>
        </is>
      </c>
      <c r="BA2664"/>
      <c r="BB2664" t="n">
        <v>4.0</v>
      </c>
      <c r="BC2664"/>
      <c r="BD2664"/>
      <c r="BE2664"/>
      <c r="BF2664"/>
      <c r="BG2664" t="inlineStr">
        <is>
          <t>Day(s)</t>
        </is>
      </c>
      <c r="BH2664"/>
      <c r="BI2664" t="inlineStr">
        <is>
          <t>DTXSID4024305</t>
        </is>
      </c>
      <c r="BJ2664"/>
      <c r="BK2664"/>
      <c r="BL2664"/>
      <c r="BM2664"/>
      <c r="BN2664"/>
      <c r="BO2664"/>
      <c r="BP2664"/>
      <c r="BQ2664"/>
      <c r="BR2664"/>
      <c r="BS2664"/>
      <c r="BT2664" t="inlineStr">
        <is>
          <t>--</t>
        </is>
      </c>
      <c r="BU2664"/>
      <c r="BV2664"/>
      <c r="BW2664"/>
      <c r="BX2664"/>
      <c r="BY2664"/>
      <c r="BZ2664"/>
      <c r="CA2664"/>
      <c r="CB2664"/>
      <c r="CC2664"/>
      <c r="CD2664"/>
      <c r="CE2664"/>
      <c r="CF2664"/>
      <c r="CG2664"/>
      <c r="CH2664"/>
      <c r="CI2664"/>
      <c r="CJ2664"/>
      <c r="CK2664" t="inlineStr">
        <is>
          <t>Klaine,S.J., T.W. La Point, G.P. Cobb, B.L. Forsythe II, T.P. Bills, M.D. Wenholz, and R.D. Jeffers</t>
        </is>
      </c>
      <c r="CL2664" t="n">
        <v>20261.0</v>
      </c>
      <c r="CM2664" t="inlineStr">
        <is>
          <t>Influence of Water Quality Parameters on Silver Toxicity:  Preliminary Result</t>
        </is>
      </c>
      <c r="CN2664" t="inlineStr">
        <is>
          <t>In: A.W.Andren and T.W.Bober (Eds.), Silver in the Environment: Transport, Fate and Effects, Washington, DC:65-77</t>
        </is>
      </c>
      <c r="CO2664" t="n">
        <v>1996.0</v>
      </c>
      <c r="CP2664" t="inlineStr">
        <is>
          <t>Klaine,S.J., T.W. La Point, G.P. Cobb, B.L. Forsythe II, T.P. Bills, M.D. Wenholz, and R.D. Jeffers (1996). Influence of Water Quality Parameters on Silver Toxicity:  Preliminary Result. In: A.W.Andren and T.W.Bober (Eds.), Silver in the Environment: Transport, Fate and Effects, Washington, DC, 65-77. ECOREF#:20261</t>
        </is>
      </c>
    </row>
    <row r="2665">
      <c r="A2665" t="n">
        <v>7440224.0</v>
      </c>
      <c r="B2665" t="inlineStr">
        <is>
          <t>Silver</t>
        </is>
      </c>
      <c r="C2665" t="inlineStr">
        <is>
          <t>Reagent Grade, Purissium, Purum, Puriss, Puris, Reinst</t>
        </is>
      </c>
      <c r="D2665" t="inlineStr">
        <is>
          <t>Unmeasured</t>
        </is>
      </c>
      <c r="E2665" t="inlineStr">
        <is>
          <t>Not coded</t>
        </is>
      </c>
      <c r="F2665"/>
      <c r="G2665"/>
      <c r="H2665"/>
      <c r="I2665"/>
      <c r="J2665"/>
      <c r="K2665"/>
      <c r="L2665" t="inlineStr">
        <is>
          <t>Pimephales promelas</t>
        </is>
      </c>
      <c r="M2665" t="inlineStr">
        <is>
          <t>Fathead Minnow</t>
        </is>
      </c>
      <c r="N2665"/>
      <c r="O2665" t="inlineStr">
        <is>
          <t>&lt;</t>
        </is>
      </c>
      <c r="P2665" t="n">
        <v>24.0</v>
      </c>
      <c r="Q2665"/>
      <c r="R2665"/>
      <c r="S2665"/>
      <c r="T2665"/>
      <c r="U2665" t="inlineStr">
        <is>
          <t>Hour(s)</t>
        </is>
      </c>
      <c r="V2665" t="inlineStr">
        <is>
          <t>Static</t>
        </is>
      </c>
      <c r="W2665" t="inlineStr">
        <is>
          <t>Fresh water</t>
        </is>
      </c>
      <c r="X2665" t="inlineStr">
        <is>
          <t>Lab</t>
        </is>
      </c>
      <c r="Y2665"/>
      <c r="Z2665" t="inlineStr">
        <is>
          <t>Total</t>
        </is>
      </c>
      <c r="AA2665"/>
      <c r="AB2665" t="n">
        <v>0.00805</v>
      </c>
      <c r="AC2665"/>
      <c r="AD2665" t="n">
        <v>0.00682</v>
      </c>
      <c r="AE2665"/>
      <c r="AF2665" t="n">
        <v>0.00951</v>
      </c>
      <c r="AG2665" t="inlineStr">
        <is>
          <t>AI mg/L</t>
        </is>
      </c>
      <c r="AH2665"/>
      <c r="AI2665"/>
      <c r="AJ2665"/>
      <c r="AK2665"/>
      <c r="AL2665"/>
      <c r="AM2665"/>
      <c r="AN2665"/>
      <c r="AO2665"/>
      <c r="AP2665"/>
      <c r="AQ2665"/>
      <c r="AR2665"/>
      <c r="AS2665"/>
      <c r="AT2665"/>
      <c r="AU2665"/>
      <c r="AV2665"/>
      <c r="AW2665"/>
      <c r="AX2665" t="inlineStr">
        <is>
          <t>Mortality</t>
        </is>
      </c>
      <c r="AY2665" t="inlineStr">
        <is>
          <t>Mortality</t>
        </is>
      </c>
      <c r="AZ2665" t="inlineStr">
        <is>
          <t>LC50</t>
        </is>
      </c>
      <c r="BA2665"/>
      <c r="BB2665" t="n">
        <v>4.0</v>
      </c>
      <c r="BC2665"/>
      <c r="BD2665"/>
      <c r="BE2665"/>
      <c r="BF2665"/>
      <c r="BG2665" t="inlineStr">
        <is>
          <t>Day(s)</t>
        </is>
      </c>
      <c r="BH2665"/>
      <c r="BI2665" t="inlineStr">
        <is>
          <t>DTXSID4024305</t>
        </is>
      </c>
      <c r="BJ2665"/>
      <c r="BK2665"/>
      <c r="BL2665"/>
      <c r="BM2665"/>
      <c r="BN2665"/>
      <c r="BO2665"/>
      <c r="BP2665"/>
      <c r="BQ2665"/>
      <c r="BR2665"/>
      <c r="BS2665"/>
      <c r="BT2665" t="inlineStr">
        <is>
          <t>--</t>
        </is>
      </c>
      <c r="BU2665"/>
      <c r="BV2665"/>
      <c r="BW2665"/>
      <c r="BX2665"/>
      <c r="BY2665"/>
      <c r="BZ2665"/>
      <c r="CA2665"/>
      <c r="CB2665"/>
      <c r="CC2665"/>
      <c r="CD2665"/>
      <c r="CE2665"/>
      <c r="CF2665"/>
      <c r="CG2665"/>
      <c r="CH2665"/>
      <c r="CI2665"/>
      <c r="CJ2665"/>
      <c r="CK2665" t="inlineStr">
        <is>
          <t>Klaine,S.J., T.W. La Point, G.P. Cobb, B.L. Forsythe II, T.P. Bills, M.D. Wenholz, and R.D. Jeffers</t>
        </is>
      </c>
      <c r="CL2665" t="n">
        <v>20261.0</v>
      </c>
      <c r="CM2665" t="inlineStr">
        <is>
          <t>Influence of Water Quality Parameters on Silver Toxicity:  Preliminary Result</t>
        </is>
      </c>
      <c r="CN2665" t="inlineStr">
        <is>
          <t>In: A.W.Andren and T.W.Bober (Eds.), Silver in the Environment: Transport, Fate and Effects, Washington, DC:65-77</t>
        </is>
      </c>
      <c r="CO2665" t="n">
        <v>1996.0</v>
      </c>
      <c r="CP2665" t="inlineStr">
        <is>
          <t>Klaine,S.J., T.W. La Point, G.P. Cobb, B.L. Forsythe II, T.P. Bills, M.D. Wenholz, and R.D. Jeffers (1996). Influence of Water Quality Parameters on Silver Toxicity:  Preliminary Result. In: A.W.Andren and T.W.Bober (Eds.), Silver in the Environment: Transport, Fate and Effects, Washington, DC, 65-77. ECOREF#:20261</t>
        </is>
      </c>
    </row>
    <row r="2666">
      <c r="A2666" t="n">
        <v>7440224.0</v>
      </c>
      <c r="B2666" t="inlineStr">
        <is>
          <t>Silver</t>
        </is>
      </c>
      <c r="C2666" t="inlineStr">
        <is>
          <t>Reagent Grade, Purissium, Purum, Puriss, Puris, Reinst</t>
        </is>
      </c>
      <c r="D2666" t="inlineStr">
        <is>
          <t>Unmeasured</t>
        </is>
      </c>
      <c r="E2666" t="inlineStr">
        <is>
          <t>Not coded</t>
        </is>
      </c>
      <c r="F2666"/>
      <c r="G2666"/>
      <c r="H2666"/>
      <c r="I2666"/>
      <c r="J2666"/>
      <c r="K2666"/>
      <c r="L2666" t="inlineStr">
        <is>
          <t>Pimephales promelas</t>
        </is>
      </c>
      <c r="M2666" t="inlineStr">
        <is>
          <t>Fathead Minnow</t>
        </is>
      </c>
      <c r="N2666"/>
      <c r="O2666" t="inlineStr">
        <is>
          <t>&lt;</t>
        </is>
      </c>
      <c r="P2666" t="n">
        <v>24.0</v>
      </c>
      <c r="Q2666"/>
      <c r="R2666"/>
      <c r="S2666"/>
      <c r="T2666"/>
      <c r="U2666" t="inlineStr">
        <is>
          <t>Hour(s)</t>
        </is>
      </c>
      <c r="V2666" t="inlineStr">
        <is>
          <t>Static</t>
        </is>
      </c>
      <c r="W2666" t="inlineStr">
        <is>
          <t>Fresh water</t>
        </is>
      </c>
      <c r="X2666" t="inlineStr">
        <is>
          <t>Lab</t>
        </is>
      </c>
      <c r="Y2666"/>
      <c r="Z2666" t="inlineStr">
        <is>
          <t>Total</t>
        </is>
      </c>
      <c r="AA2666"/>
      <c r="AB2666" t="n">
        <v>0.00813</v>
      </c>
      <c r="AC2666"/>
      <c r="AD2666" t="n">
        <v>0.00673</v>
      </c>
      <c r="AE2666"/>
      <c r="AF2666" t="n">
        <v>0.00982</v>
      </c>
      <c r="AG2666" t="inlineStr">
        <is>
          <t>AI mg/L</t>
        </is>
      </c>
      <c r="AH2666"/>
      <c r="AI2666"/>
      <c r="AJ2666"/>
      <c r="AK2666"/>
      <c r="AL2666"/>
      <c r="AM2666"/>
      <c r="AN2666"/>
      <c r="AO2666"/>
      <c r="AP2666"/>
      <c r="AQ2666"/>
      <c r="AR2666"/>
      <c r="AS2666"/>
      <c r="AT2666"/>
      <c r="AU2666"/>
      <c r="AV2666"/>
      <c r="AW2666"/>
      <c r="AX2666" t="inlineStr">
        <is>
          <t>Mortality</t>
        </is>
      </c>
      <c r="AY2666" t="inlineStr">
        <is>
          <t>Mortality</t>
        </is>
      </c>
      <c r="AZ2666" t="inlineStr">
        <is>
          <t>LC50</t>
        </is>
      </c>
      <c r="BA2666"/>
      <c r="BB2666" t="n">
        <v>4.0</v>
      </c>
      <c r="BC2666"/>
      <c r="BD2666"/>
      <c r="BE2666"/>
      <c r="BF2666"/>
      <c r="BG2666" t="inlineStr">
        <is>
          <t>Day(s)</t>
        </is>
      </c>
      <c r="BH2666"/>
      <c r="BI2666" t="inlineStr">
        <is>
          <t>DTXSID4024305</t>
        </is>
      </c>
      <c r="BJ2666"/>
      <c r="BK2666"/>
      <c r="BL2666"/>
      <c r="BM2666"/>
      <c r="BN2666"/>
      <c r="BO2666"/>
      <c r="BP2666"/>
      <c r="BQ2666"/>
      <c r="BR2666"/>
      <c r="BS2666"/>
      <c r="BT2666" t="inlineStr">
        <is>
          <t>--</t>
        </is>
      </c>
      <c r="BU2666"/>
      <c r="BV2666"/>
      <c r="BW2666"/>
      <c r="BX2666"/>
      <c r="BY2666"/>
      <c r="BZ2666"/>
      <c r="CA2666"/>
      <c r="CB2666"/>
      <c r="CC2666"/>
      <c r="CD2666"/>
      <c r="CE2666"/>
      <c r="CF2666"/>
      <c r="CG2666"/>
      <c r="CH2666"/>
      <c r="CI2666"/>
      <c r="CJ2666"/>
      <c r="CK2666" t="inlineStr">
        <is>
          <t>Klaine,S.J., T.W. La Point, G.P. Cobb, B.L. Forsythe II, T.P. Bills, M.D. Wenholz, and R.D. Jeffers</t>
        </is>
      </c>
      <c r="CL2666" t="n">
        <v>20261.0</v>
      </c>
      <c r="CM2666" t="inlineStr">
        <is>
          <t>Influence of Water Quality Parameters on Silver Toxicity:  Preliminary Result</t>
        </is>
      </c>
      <c r="CN2666" t="inlineStr">
        <is>
          <t>In: A.W.Andren and T.W.Bober (Eds.), Silver in the Environment: Transport, Fate and Effects, Washington, DC:65-77</t>
        </is>
      </c>
      <c r="CO2666" t="n">
        <v>1996.0</v>
      </c>
      <c r="CP2666" t="inlineStr">
        <is>
          <t>Klaine,S.J., T.W. La Point, G.P. Cobb, B.L. Forsythe II, T.P. Bills, M.D. Wenholz, and R.D. Jeffers (1996). Influence of Water Quality Parameters on Silver Toxicity:  Preliminary Result. In: A.W.Andren and T.W.Bober (Eds.), Silver in the Environment: Transport, Fate and Effects, Washington, DC, 65-77. ECOREF#:20261</t>
        </is>
      </c>
    </row>
    <row r="2667">
      <c r="A2667" t="n">
        <v>7440224.0</v>
      </c>
      <c r="B2667" t="inlineStr">
        <is>
          <t>Silver</t>
        </is>
      </c>
      <c r="C2667" t="inlineStr">
        <is>
          <t>Reagent Grade, Purissium, Purum, Puriss, Puris, Reinst</t>
        </is>
      </c>
      <c r="D2667" t="inlineStr">
        <is>
          <t>Unmeasured</t>
        </is>
      </c>
      <c r="E2667" t="inlineStr">
        <is>
          <t>Not coded</t>
        </is>
      </c>
      <c r="F2667"/>
      <c r="G2667"/>
      <c r="H2667"/>
      <c r="I2667"/>
      <c r="J2667"/>
      <c r="K2667"/>
      <c r="L2667" t="inlineStr">
        <is>
          <t>Pimephales promelas</t>
        </is>
      </c>
      <c r="M2667" t="inlineStr">
        <is>
          <t>Fathead Minnow</t>
        </is>
      </c>
      <c r="N2667"/>
      <c r="O2667" t="inlineStr">
        <is>
          <t>&lt;</t>
        </is>
      </c>
      <c r="P2667" t="n">
        <v>24.0</v>
      </c>
      <c r="Q2667"/>
      <c r="R2667"/>
      <c r="S2667"/>
      <c r="T2667"/>
      <c r="U2667" t="inlineStr">
        <is>
          <t>Hour(s)</t>
        </is>
      </c>
      <c r="V2667" t="inlineStr">
        <is>
          <t>Static</t>
        </is>
      </c>
      <c r="W2667" t="inlineStr">
        <is>
          <t>Fresh water</t>
        </is>
      </c>
      <c r="X2667" t="inlineStr">
        <is>
          <t>Lab</t>
        </is>
      </c>
      <c r="Y2667"/>
      <c r="Z2667" t="inlineStr">
        <is>
          <t>Total</t>
        </is>
      </c>
      <c r="AA2667"/>
      <c r="AB2667" t="n">
        <v>0.00238</v>
      </c>
      <c r="AC2667"/>
      <c r="AD2667" t="n">
        <v>0.00186</v>
      </c>
      <c r="AE2667"/>
      <c r="AF2667" t="n">
        <v>0.00304</v>
      </c>
      <c r="AG2667" t="inlineStr">
        <is>
          <t>AI mg/L</t>
        </is>
      </c>
      <c r="AH2667"/>
      <c r="AI2667"/>
      <c r="AJ2667"/>
      <c r="AK2667"/>
      <c r="AL2667"/>
      <c r="AM2667"/>
      <c r="AN2667"/>
      <c r="AO2667"/>
      <c r="AP2667"/>
      <c r="AQ2667"/>
      <c r="AR2667"/>
      <c r="AS2667"/>
      <c r="AT2667"/>
      <c r="AU2667"/>
      <c r="AV2667"/>
      <c r="AW2667"/>
      <c r="AX2667" t="inlineStr">
        <is>
          <t>Mortality</t>
        </is>
      </c>
      <c r="AY2667" t="inlineStr">
        <is>
          <t>Mortality</t>
        </is>
      </c>
      <c r="AZ2667" t="inlineStr">
        <is>
          <t>LC50</t>
        </is>
      </c>
      <c r="BA2667"/>
      <c r="BB2667" t="n">
        <v>4.0</v>
      </c>
      <c r="BC2667"/>
      <c r="BD2667"/>
      <c r="BE2667"/>
      <c r="BF2667"/>
      <c r="BG2667" t="inlineStr">
        <is>
          <t>Day(s)</t>
        </is>
      </c>
      <c r="BH2667"/>
      <c r="BI2667" t="inlineStr">
        <is>
          <t>DTXSID4024305</t>
        </is>
      </c>
      <c r="BJ2667"/>
      <c r="BK2667"/>
      <c r="BL2667"/>
      <c r="BM2667"/>
      <c r="BN2667"/>
      <c r="BO2667"/>
      <c r="BP2667"/>
      <c r="BQ2667"/>
      <c r="BR2667"/>
      <c r="BS2667"/>
      <c r="BT2667" t="inlineStr">
        <is>
          <t>--</t>
        </is>
      </c>
      <c r="BU2667"/>
      <c r="BV2667"/>
      <c r="BW2667"/>
      <c r="BX2667"/>
      <c r="BY2667"/>
      <c r="BZ2667"/>
      <c r="CA2667"/>
      <c r="CB2667"/>
      <c r="CC2667"/>
      <c r="CD2667"/>
      <c r="CE2667"/>
      <c r="CF2667"/>
      <c r="CG2667"/>
      <c r="CH2667"/>
      <c r="CI2667"/>
      <c r="CJ2667"/>
      <c r="CK2667" t="inlineStr">
        <is>
          <t>Klaine,S.J., T.W. La Point, G.P. Cobb, B.L. Forsythe II, T.P. Bills, M.D. Wenholz, and R.D. Jeffers</t>
        </is>
      </c>
      <c r="CL2667" t="n">
        <v>20261.0</v>
      </c>
      <c r="CM2667" t="inlineStr">
        <is>
          <t>Influence of Water Quality Parameters on Silver Toxicity:  Preliminary Result</t>
        </is>
      </c>
      <c r="CN2667" t="inlineStr">
        <is>
          <t>In: A.W.Andren and T.W.Bober (Eds.), Silver in the Environment: Transport, Fate and Effects, Washington, DC:65-77</t>
        </is>
      </c>
      <c r="CO2667" t="n">
        <v>1996.0</v>
      </c>
      <c r="CP2667" t="inlineStr">
        <is>
          <t>Klaine,S.J., T.W. La Point, G.P. Cobb, B.L. Forsythe II, T.P. Bills, M.D. Wenholz, and R.D. Jeffers (1996). Influence of Water Quality Parameters on Silver Toxicity:  Preliminary Result. In: A.W.Andren and T.W.Bober (Eds.), Silver in the Environment: Transport, Fate and Effects, Washington, DC, 65-77. ECOREF#:20261</t>
        </is>
      </c>
    </row>
    <row r="2668">
      <c r="A2668" t="n">
        <v>7440224.0</v>
      </c>
      <c r="B2668" t="inlineStr">
        <is>
          <t>Silver</t>
        </is>
      </c>
      <c r="C2668" t="inlineStr">
        <is>
          <t>Reagent Grade, Purissium, Purum, Puriss, Puris, Reinst</t>
        </is>
      </c>
      <c r="D2668" t="inlineStr">
        <is>
          <t>Unmeasured</t>
        </is>
      </c>
      <c r="E2668" t="inlineStr">
        <is>
          <t>Not coded</t>
        </is>
      </c>
      <c r="F2668"/>
      <c r="G2668"/>
      <c r="H2668"/>
      <c r="I2668"/>
      <c r="J2668"/>
      <c r="K2668"/>
      <c r="L2668" t="inlineStr">
        <is>
          <t>Pimephales promelas</t>
        </is>
      </c>
      <c r="M2668" t="inlineStr">
        <is>
          <t>Fathead Minnow</t>
        </is>
      </c>
      <c r="N2668"/>
      <c r="O2668" t="inlineStr">
        <is>
          <t>&lt;</t>
        </is>
      </c>
      <c r="P2668" t="n">
        <v>24.0</v>
      </c>
      <c r="Q2668"/>
      <c r="R2668"/>
      <c r="S2668"/>
      <c r="T2668"/>
      <c r="U2668" t="inlineStr">
        <is>
          <t>Hour(s)</t>
        </is>
      </c>
      <c r="V2668" t="inlineStr">
        <is>
          <t>Static</t>
        </is>
      </c>
      <c r="W2668" t="inlineStr">
        <is>
          <t>Fresh water</t>
        </is>
      </c>
      <c r="X2668" t="inlineStr">
        <is>
          <t>Lab</t>
        </is>
      </c>
      <c r="Y2668"/>
      <c r="Z2668" t="inlineStr">
        <is>
          <t>Total</t>
        </is>
      </c>
      <c r="AA2668"/>
      <c r="AB2668" t="n">
        <v>0.00213</v>
      </c>
      <c r="AC2668"/>
      <c r="AD2668" t="n">
        <v>0.00155</v>
      </c>
      <c r="AE2668"/>
      <c r="AF2668" t="n">
        <v>0.00293</v>
      </c>
      <c r="AG2668" t="inlineStr">
        <is>
          <t>AI mg/L</t>
        </is>
      </c>
      <c r="AH2668"/>
      <c r="AI2668"/>
      <c r="AJ2668"/>
      <c r="AK2668"/>
      <c r="AL2668"/>
      <c r="AM2668"/>
      <c r="AN2668"/>
      <c r="AO2668"/>
      <c r="AP2668"/>
      <c r="AQ2668"/>
      <c r="AR2668"/>
      <c r="AS2668"/>
      <c r="AT2668"/>
      <c r="AU2668"/>
      <c r="AV2668"/>
      <c r="AW2668"/>
      <c r="AX2668" t="inlineStr">
        <is>
          <t>Mortality</t>
        </is>
      </c>
      <c r="AY2668" t="inlineStr">
        <is>
          <t>Mortality</t>
        </is>
      </c>
      <c r="AZ2668" t="inlineStr">
        <is>
          <t>LC50</t>
        </is>
      </c>
      <c r="BA2668"/>
      <c r="BB2668" t="n">
        <v>4.0</v>
      </c>
      <c r="BC2668"/>
      <c r="BD2668"/>
      <c r="BE2668"/>
      <c r="BF2668"/>
      <c r="BG2668" t="inlineStr">
        <is>
          <t>Day(s)</t>
        </is>
      </c>
      <c r="BH2668"/>
      <c r="BI2668" t="inlineStr">
        <is>
          <t>DTXSID4024305</t>
        </is>
      </c>
      <c r="BJ2668"/>
      <c r="BK2668"/>
      <c r="BL2668"/>
      <c r="BM2668"/>
      <c r="BN2668"/>
      <c r="BO2668"/>
      <c r="BP2668"/>
      <c r="BQ2668"/>
      <c r="BR2668"/>
      <c r="BS2668"/>
      <c r="BT2668" t="inlineStr">
        <is>
          <t>--</t>
        </is>
      </c>
      <c r="BU2668"/>
      <c r="BV2668"/>
      <c r="BW2668"/>
      <c r="BX2668"/>
      <c r="BY2668"/>
      <c r="BZ2668"/>
      <c r="CA2668"/>
      <c r="CB2668"/>
      <c r="CC2668"/>
      <c r="CD2668"/>
      <c r="CE2668"/>
      <c r="CF2668"/>
      <c r="CG2668"/>
      <c r="CH2668"/>
      <c r="CI2668"/>
      <c r="CJ2668"/>
      <c r="CK2668" t="inlineStr">
        <is>
          <t>Klaine,S.J., T.W. La Point, G.P. Cobb, B.L. Forsythe II, T.P. Bills, M.D. Wenholz, and R.D. Jeffers</t>
        </is>
      </c>
      <c r="CL2668" t="n">
        <v>20261.0</v>
      </c>
      <c r="CM2668" t="inlineStr">
        <is>
          <t>Influence of Water Quality Parameters on Silver Toxicity:  Preliminary Result</t>
        </is>
      </c>
      <c r="CN2668" t="inlineStr">
        <is>
          <t>In: A.W.Andren and T.W.Bober (Eds.), Silver in the Environment: Transport, Fate and Effects, Washington, DC:65-77</t>
        </is>
      </c>
      <c r="CO2668" t="n">
        <v>1996.0</v>
      </c>
      <c r="CP2668" t="inlineStr">
        <is>
          <t>Klaine,S.J., T.W. La Point, G.P. Cobb, B.L. Forsythe II, T.P. Bills, M.D. Wenholz, and R.D. Jeffers (1996). Influence of Water Quality Parameters on Silver Toxicity:  Preliminary Result. In: A.W.Andren and T.W.Bober (Eds.), Silver in the Environment: Transport, Fate and Effects, Washington, DC, 65-77. ECOREF#:20261</t>
        </is>
      </c>
    </row>
    <row r="2669">
      <c r="A2669" t="n">
        <v>7440224.0</v>
      </c>
      <c r="B2669" t="inlineStr">
        <is>
          <t>Silver</t>
        </is>
      </c>
      <c r="C2669" t="inlineStr">
        <is>
          <t>Reagent Grade, Purissium, Purum, Puriss, Puris, Reinst</t>
        </is>
      </c>
      <c r="D2669" t="inlineStr">
        <is>
          <t>Unmeasured</t>
        </is>
      </c>
      <c r="E2669" t="inlineStr">
        <is>
          <t>Not coded</t>
        </is>
      </c>
      <c r="F2669"/>
      <c r="G2669"/>
      <c r="H2669"/>
      <c r="I2669"/>
      <c r="J2669"/>
      <c r="K2669"/>
      <c r="L2669" t="inlineStr">
        <is>
          <t>Pimephales promelas</t>
        </is>
      </c>
      <c r="M2669" t="inlineStr">
        <is>
          <t>Fathead Minnow</t>
        </is>
      </c>
      <c r="N2669"/>
      <c r="O2669" t="inlineStr">
        <is>
          <t>&lt;</t>
        </is>
      </c>
      <c r="P2669" t="n">
        <v>24.0</v>
      </c>
      <c r="Q2669"/>
      <c r="R2669"/>
      <c r="S2669"/>
      <c r="T2669"/>
      <c r="U2669" t="inlineStr">
        <is>
          <t>Hour(s)</t>
        </is>
      </c>
      <c r="V2669" t="inlineStr">
        <is>
          <t>Static</t>
        </is>
      </c>
      <c r="W2669" t="inlineStr">
        <is>
          <t>Fresh water</t>
        </is>
      </c>
      <c r="X2669" t="inlineStr">
        <is>
          <t>Lab</t>
        </is>
      </c>
      <c r="Y2669"/>
      <c r="Z2669" t="inlineStr">
        <is>
          <t>Total</t>
        </is>
      </c>
      <c r="AA2669"/>
      <c r="AB2669" t="n">
        <v>0.0085</v>
      </c>
      <c r="AC2669"/>
      <c r="AD2669" t="n">
        <v>0.00712</v>
      </c>
      <c r="AE2669"/>
      <c r="AF2669" t="n">
        <v>0.01014</v>
      </c>
      <c r="AG2669" t="inlineStr">
        <is>
          <t>AI mg/L</t>
        </is>
      </c>
      <c r="AH2669"/>
      <c r="AI2669"/>
      <c r="AJ2669"/>
      <c r="AK2669"/>
      <c r="AL2669"/>
      <c r="AM2669"/>
      <c r="AN2669"/>
      <c r="AO2669"/>
      <c r="AP2669"/>
      <c r="AQ2669"/>
      <c r="AR2669"/>
      <c r="AS2669"/>
      <c r="AT2669"/>
      <c r="AU2669"/>
      <c r="AV2669"/>
      <c r="AW2669"/>
      <c r="AX2669" t="inlineStr">
        <is>
          <t>Mortality</t>
        </is>
      </c>
      <c r="AY2669" t="inlineStr">
        <is>
          <t>Mortality</t>
        </is>
      </c>
      <c r="AZ2669" t="inlineStr">
        <is>
          <t>LC50</t>
        </is>
      </c>
      <c r="BA2669"/>
      <c r="BB2669" t="n">
        <v>4.0</v>
      </c>
      <c r="BC2669"/>
      <c r="BD2669"/>
      <c r="BE2669"/>
      <c r="BF2669"/>
      <c r="BG2669" t="inlineStr">
        <is>
          <t>Day(s)</t>
        </is>
      </c>
      <c r="BH2669"/>
      <c r="BI2669" t="inlineStr">
        <is>
          <t>DTXSID4024305</t>
        </is>
      </c>
      <c r="BJ2669"/>
      <c r="BK2669"/>
      <c r="BL2669"/>
      <c r="BM2669"/>
      <c r="BN2669"/>
      <c r="BO2669"/>
      <c r="BP2669"/>
      <c r="BQ2669"/>
      <c r="BR2669"/>
      <c r="BS2669"/>
      <c r="BT2669" t="inlineStr">
        <is>
          <t>--</t>
        </is>
      </c>
      <c r="BU2669"/>
      <c r="BV2669"/>
      <c r="BW2669"/>
      <c r="BX2669"/>
      <c r="BY2669"/>
      <c r="BZ2669"/>
      <c r="CA2669"/>
      <c r="CB2669"/>
      <c r="CC2669"/>
      <c r="CD2669"/>
      <c r="CE2669"/>
      <c r="CF2669"/>
      <c r="CG2669"/>
      <c r="CH2669"/>
      <c r="CI2669"/>
      <c r="CJ2669"/>
      <c r="CK2669" t="inlineStr">
        <is>
          <t>Klaine,S.J., T.W. La Point, G.P. Cobb, B.L. Forsythe II, T.P. Bills, M.D. Wenholz, and R.D. Jeffers</t>
        </is>
      </c>
      <c r="CL2669" t="n">
        <v>20261.0</v>
      </c>
      <c r="CM2669" t="inlineStr">
        <is>
          <t>Influence of Water Quality Parameters on Silver Toxicity:  Preliminary Result</t>
        </is>
      </c>
      <c r="CN2669" t="inlineStr">
        <is>
          <t>In: A.W.Andren and T.W.Bober (Eds.), Silver in the Environment: Transport, Fate and Effects, Washington, DC:65-77</t>
        </is>
      </c>
      <c r="CO2669" t="n">
        <v>1996.0</v>
      </c>
      <c r="CP2669" t="inlineStr">
        <is>
          <t>Klaine,S.J., T.W. La Point, G.P. Cobb, B.L. Forsythe II, T.P. Bills, M.D. Wenholz, and R.D. Jeffers (1996). Influence of Water Quality Parameters on Silver Toxicity:  Preliminary Result. In: A.W.Andren and T.W.Bober (Eds.), Silver in the Environment: Transport, Fate and Effects, Washington, DC, 65-77. ECOREF#:20261</t>
        </is>
      </c>
    </row>
    <row r="2670">
      <c r="A2670" t="n">
        <v>7440224.0</v>
      </c>
      <c r="B2670" t="inlineStr">
        <is>
          <t>Silver</t>
        </is>
      </c>
      <c r="C2670" t="inlineStr">
        <is>
          <t>Reagent Grade, Purissium, Purum, Puriss, Puris, Reinst</t>
        </is>
      </c>
      <c r="D2670" t="inlineStr">
        <is>
          <t>Unmeasured</t>
        </is>
      </c>
      <c r="E2670" t="inlineStr">
        <is>
          <t>Not coded</t>
        </is>
      </c>
      <c r="F2670"/>
      <c r="G2670"/>
      <c r="H2670"/>
      <c r="I2670"/>
      <c r="J2670"/>
      <c r="K2670"/>
      <c r="L2670" t="inlineStr">
        <is>
          <t>Pimephales promelas</t>
        </is>
      </c>
      <c r="M2670" t="inlineStr">
        <is>
          <t>Fathead Minnow</t>
        </is>
      </c>
      <c r="N2670"/>
      <c r="O2670" t="inlineStr">
        <is>
          <t>&lt;</t>
        </is>
      </c>
      <c r="P2670" t="n">
        <v>24.0</v>
      </c>
      <c r="Q2670"/>
      <c r="R2670"/>
      <c r="S2670"/>
      <c r="T2670"/>
      <c r="U2670" t="inlineStr">
        <is>
          <t>Hour(s)</t>
        </is>
      </c>
      <c r="V2670" t="inlineStr">
        <is>
          <t>Static</t>
        </is>
      </c>
      <c r="W2670" t="inlineStr">
        <is>
          <t>Fresh water</t>
        </is>
      </c>
      <c r="X2670" t="inlineStr">
        <is>
          <t>Lab</t>
        </is>
      </c>
      <c r="Y2670"/>
      <c r="Z2670" t="inlineStr">
        <is>
          <t>Total</t>
        </is>
      </c>
      <c r="AA2670"/>
      <c r="AB2670" t="n">
        <v>0.00276</v>
      </c>
      <c r="AC2670"/>
      <c r="AD2670" t="n">
        <v>0.00229</v>
      </c>
      <c r="AE2670"/>
      <c r="AF2670" t="n">
        <v>0.00333</v>
      </c>
      <c r="AG2670" t="inlineStr">
        <is>
          <t>AI mg/L</t>
        </is>
      </c>
      <c r="AH2670"/>
      <c r="AI2670"/>
      <c r="AJ2670"/>
      <c r="AK2670"/>
      <c r="AL2670"/>
      <c r="AM2670"/>
      <c r="AN2670"/>
      <c r="AO2670"/>
      <c r="AP2670"/>
      <c r="AQ2670"/>
      <c r="AR2670"/>
      <c r="AS2670"/>
      <c r="AT2670"/>
      <c r="AU2670"/>
      <c r="AV2670"/>
      <c r="AW2670"/>
      <c r="AX2670" t="inlineStr">
        <is>
          <t>Mortality</t>
        </is>
      </c>
      <c r="AY2670" t="inlineStr">
        <is>
          <t>Mortality</t>
        </is>
      </c>
      <c r="AZ2670" t="inlineStr">
        <is>
          <t>LC50</t>
        </is>
      </c>
      <c r="BA2670"/>
      <c r="BB2670" t="n">
        <v>4.0</v>
      </c>
      <c r="BC2670"/>
      <c r="BD2670"/>
      <c r="BE2670"/>
      <c r="BF2670"/>
      <c r="BG2670" t="inlineStr">
        <is>
          <t>Day(s)</t>
        </is>
      </c>
      <c r="BH2670"/>
      <c r="BI2670" t="inlineStr">
        <is>
          <t>DTXSID4024305</t>
        </is>
      </c>
      <c r="BJ2670"/>
      <c r="BK2670"/>
      <c r="BL2670"/>
      <c r="BM2670"/>
      <c r="BN2670"/>
      <c r="BO2670"/>
      <c r="BP2670"/>
      <c r="BQ2670"/>
      <c r="BR2670"/>
      <c r="BS2670"/>
      <c r="BT2670" t="inlineStr">
        <is>
          <t>--</t>
        </is>
      </c>
      <c r="BU2670"/>
      <c r="BV2670"/>
      <c r="BW2670"/>
      <c r="BX2670"/>
      <c r="BY2670"/>
      <c r="BZ2670"/>
      <c r="CA2670"/>
      <c r="CB2670"/>
      <c r="CC2670"/>
      <c r="CD2670"/>
      <c r="CE2670"/>
      <c r="CF2670"/>
      <c r="CG2670"/>
      <c r="CH2670"/>
      <c r="CI2670"/>
      <c r="CJ2670"/>
      <c r="CK2670" t="inlineStr">
        <is>
          <t>Klaine,S.J., T.W. La Point, G.P. Cobb, B.L. Forsythe II, T.P. Bills, M.D. Wenholz, and R.D. Jeffers</t>
        </is>
      </c>
      <c r="CL2670" t="n">
        <v>20261.0</v>
      </c>
      <c r="CM2670" t="inlineStr">
        <is>
          <t>Influence of Water Quality Parameters on Silver Toxicity:  Preliminary Result</t>
        </is>
      </c>
      <c r="CN2670" t="inlineStr">
        <is>
          <t>In: A.W.Andren and T.W.Bober (Eds.), Silver in the Environment: Transport, Fate and Effects, Washington, DC:65-77</t>
        </is>
      </c>
      <c r="CO2670" t="n">
        <v>1996.0</v>
      </c>
      <c r="CP2670" t="inlineStr">
        <is>
          <t>Klaine,S.J., T.W. La Point, G.P. Cobb, B.L. Forsythe II, T.P. Bills, M.D. Wenholz, and R.D. Jeffers (1996). Influence of Water Quality Parameters on Silver Toxicity:  Preliminary Result. In: A.W.Andren and T.W.Bober (Eds.), Silver in the Environment: Transport, Fate and Effects, Washington, DC, 65-77. ECOREF#:20261</t>
        </is>
      </c>
    </row>
    <row r="2671">
      <c r="A2671" t="n">
        <v>7440224.0</v>
      </c>
      <c r="B2671" t="inlineStr">
        <is>
          <t>Silver</t>
        </is>
      </c>
      <c r="C2671" t="inlineStr">
        <is>
          <t>Reagent Grade, Purissium, Purum, Puriss, Puris, Reinst</t>
        </is>
      </c>
      <c r="D2671" t="inlineStr">
        <is>
          <t>Unmeasured</t>
        </is>
      </c>
      <c r="E2671" t="inlineStr">
        <is>
          <t>Not coded</t>
        </is>
      </c>
      <c r="F2671"/>
      <c r="G2671"/>
      <c r="H2671"/>
      <c r="I2671"/>
      <c r="J2671"/>
      <c r="K2671"/>
      <c r="L2671" t="inlineStr">
        <is>
          <t>Pimephales promelas</t>
        </is>
      </c>
      <c r="M2671" t="inlineStr">
        <is>
          <t>Fathead Minnow</t>
        </is>
      </c>
      <c r="N2671"/>
      <c r="O2671" t="inlineStr">
        <is>
          <t>&lt;</t>
        </is>
      </c>
      <c r="P2671" t="n">
        <v>24.0</v>
      </c>
      <c r="Q2671"/>
      <c r="R2671"/>
      <c r="S2671"/>
      <c r="T2671"/>
      <c r="U2671" t="inlineStr">
        <is>
          <t>Hour(s)</t>
        </is>
      </c>
      <c r="V2671" t="inlineStr">
        <is>
          <t>Static</t>
        </is>
      </c>
      <c r="W2671" t="inlineStr">
        <is>
          <t>Fresh water</t>
        </is>
      </c>
      <c r="X2671" t="inlineStr">
        <is>
          <t>Lab</t>
        </is>
      </c>
      <c r="Y2671"/>
      <c r="Z2671" t="inlineStr">
        <is>
          <t>Total</t>
        </is>
      </c>
      <c r="AA2671"/>
      <c r="AB2671" t="n">
        <v>0.0047</v>
      </c>
      <c r="AC2671"/>
      <c r="AD2671" t="n">
        <v>0.00394</v>
      </c>
      <c r="AE2671"/>
      <c r="AF2671" t="n">
        <v>0.00562</v>
      </c>
      <c r="AG2671" t="inlineStr">
        <is>
          <t>AI mg/L</t>
        </is>
      </c>
      <c r="AH2671"/>
      <c r="AI2671"/>
      <c r="AJ2671"/>
      <c r="AK2671"/>
      <c r="AL2671"/>
      <c r="AM2671"/>
      <c r="AN2671"/>
      <c r="AO2671"/>
      <c r="AP2671"/>
      <c r="AQ2671"/>
      <c r="AR2671"/>
      <c r="AS2671"/>
      <c r="AT2671"/>
      <c r="AU2671"/>
      <c r="AV2671"/>
      <c r="AW2671"/>
      <c r="AX2671" t="inlineStr">
        <is>
          <t>Mortality</t>
        </is>
      </c>
      <c r="AY2671" t="inlineStr">
        <is>
          <t>Mortality</t>
        </is>
      </c>
      <c r="AZ2671" t="inlineStr">
        <is>
          <t>LC50</t>
        </is>
      </c>
      <c r="BA2671"/>
      <c r="BB2671" t="n">
        <v>4.0</v>
      </c>
      <c r="BC2671"/>
      <c r="BD2671"/>
      <c r="BE2671"/>
      <c r="BF2671"/>
      <c r="BG2671" t="inlineStr">
        <is>
          <t>Day(s)</t>
        </is>
      </c>
      <c r="BH2671"/>
      <c r="BI2671" t="inlineStr">
        <is>
          <t>DTXSID4024305</t>
        </is>
      </c>
      <c r="BJ2671"/>
      <c r="BK2671"/>
      <c r="BL2671"/>
      <c r="BM2671"/>
      <c r="BN2671"/>
      <c r="BO2671"/>
      <c r="BP2671"/>
      <c r="BQ2671"/>
      <c r="BR2671"/>
      <c r="BS2671"/>
      <c r="BT2671" t="inlineStr">
        <is>
          <t>--</t>
        </is>
      </c>
      <c r="BU2671"/>
      <c r="BV2671"/>
      <c r="BW2671"/>
      <c r="BX2671"/>
      <c r="BY2671"/>
      <c r="BZ2671"/>
      <c r="CA2671"/>
      <c r="CB2671"/>
      <c r="CC2671"/>
      <c r="CD2671"/>
      <c r="CE2671"/>
      <c r="CF2671"/>
      <c r="CG2671"/>
      <c r="CH2671"/>
      <c r="CI2671"/>
      <c r="CJ2671"/>
      <c r="CK2671" t="inlineStr">
        <is>
          <t>Klaine,S.J., T.W. La Point, G.P. Cobb, B.L. Forsythe II, T.P. Bills, M.D. Wenholz, and R.D. Jeffers</t>
        </is>
      </c>
      <c r="CL2671" t="n">
        <v>20261.0</v>
      </c>
      <c r="CM2671" t="inlineStr">
        <is>
          <t>Influence of Water Quality Parameters on Silver Toxicity:  Preliminary Result</t>
        </is>
      </c>
      <c r="CN2671" t="inlineStr">
        <is>
          <t>In: A.W.Andren and T.W.Bober (Eds.), Silver in the Environment: Transport, Fate and Effects, Washington, DC:65-77</t>
        </is>
      </c>
      <c r="CO2671" t="n">
        <v>1996.0</v>
      </c>
      <c r="CP2671" t="inlineStr">
        <is>
          <t>Klaine,S.J., T.W. La Point, G.P. Cobb, B.L. Forsythe II, T.P. Bills, M.D. Wenholz, and R.D. Jeffers (1996). Influence of Water Quality Parameters on Silver Toxicity:  Preliminary Result. In: A.W.Andren and T.W.Bober (Eds.), Silver in the Environment: Transport, Fate and Effects, Washington, DC, 65-77. ECOREF#:20261</t>
        </is>
      </c>
    </row>
    <row r="2672">
      <c r="A2672" t="n">
        <v>7440224.0</v>
      </c>
      <c r="B2672" t="inlineStr">
        <is>
          <t>Silver</t>
        </is>
      </c>
      <c r="C2672" t="inlineStr">
        <is>
          <t>Reagent Grade, Purissium, Purum, Puriss, Puris, Reinst</t>
        </is>
      </c>
      <c r="D2672" t="inlineStr">
        <is>
          <t>Unmeasured</t>
        </is>
      </c>
      <c r="E2672" t="inlineStr">
        <is>
          <t>Not coded</t>
        </is>
      </c>
      <c r="F2672"/>
      <c r="G2672"/>
      <c r="H2672"/>
      <c r="I2672"/>
      <c r="J2672"/>
      <c r="K2672"/>
      <c r="L2672" t="inlineStr">
        <is>
          <t>Pimephales promelas</t>
        </is>
      </c>
      <c r="M2672" t="inlineStr">
        <is>
          <t>Fathead Minnow</t>
        </is>
      </c>
      <c r="N2672"/>
      <c r="O2672" t="inlineStr">
        <is>
          <t>&lt;</t>
        </is>
      </c>
      <c r="P2672" t="n">
        <v>24.0</v>
      </c>
      <c r="Q2672"/>
      <c r="R2672"/>
      <c r="S2672"/>
      <c r="T2672"/>
      <c r="U2672" t="inlineStr">
        <is>
          <t>Hour(s)</t>
        </is>
      </c>
      <c r="V2672" t="inlineStr">
        <is>
          <t>Static</t>
        </is>
      </c>
      <c r="W2672" t="inlineStr">
        <is>
          <t>Fresh water</t>
        </is>
      </c>
      <c r="X2672" t="inlineStr">
        <is>
          <t>Lab</t>
        </is>
      </c>
      <c r="Y2672"/>
      <c r="Z2672" t="inlineStr">
        <is>
          <t>Total</t>
        </is>
      </c>
      <c r="AA2672"/>
      <c r="AB2672" t="n">
        <v>0.00894</v>
      </c>
      <c r="AC2672"/>
      <c r="AD2672" t="n">
        <v>0.00693</v>
      </c>
      <c r="AE2672"/>
      <c r="AF2672" t="n">
        <v>0.01152</v>
      </c>
      <c r="AG2672" t="inlineStr">
        <is>
          <t>AI mg/L</t>
        </is>
      </c>
      <c r="AH2672"/>
      <c r="AI2672"/>
      <c r="AJ2672"/>
      <c r="AK2672"/>
      <c r="AL2672"/>
      <c r="AM2672"/>
      <c r="AN2672"/>
      <c r="AO2672"/>
      <c r="AP2672"/>
      <c r="AQ2672"/>
      <c r="AR2672"/>
      <c r="AS2672"/>
      <c r="AT2672"/>
      <c r="AU2672"/>
      <c r="AV2672"/>
      <c r="AW2672"/>
      <c r="AX2672" t="inlineStr">
        <is>
          <t>Mortality</t>
        </is>
      </c>
      <c r="AY2672" t="inlineStr">
        <is>
          <t>Mortality</t>
        </is>
      </c>
      <c r="AZ2672" t="inlineStr">
        <is>
          <t>LC50</t>
        </is>
      </c>
      <c r="BA2672"/>
      <c r="BB2672" t="n">
        <v>4.0</v>
      </c>
      <c r="BC2672"/>
      <c r="BD2672"/>
      <c r="BE2672"/>
      <c r="BF2672"/>
      <c r="BG2672" t="inlineStr">
        <is>
          <t>Day(s)</t>
        </is>
      </c>
      <c r="BH2672"/>
      <c r="BI2672" t="inlineStr">
        <is>
          <t>DTXSID4024305</t>
        </is>
      </c>
      <c r="BJ2672"/>
      <c r="BK2672"/>
      <c r="BL2672"/>
      <c r="BM2672"/>
      <c r="BN2672"/>
      <c r="BO2672"/>
      <c r="BP2672"/>
      <c r="BQ2672"/>
      <c r="BR2672"/>
      <c r="BS2672"/>
      <c r="BT2672" t="inlineStr">
        <is>
          <t>--</t>
        </is>
      </c>
      <c r="BU2672"/>
      <c r="BV2672"/>
      <c r="BW2672"/>
      <c r="BX2672"/>
      <c r="BY2672"/>
      <c r="BZ2672"/>
      <c r="CA2672"/>
      <c r="CB2672"/>
      <c r="CC2672"/>
      <c r="CD2672"/>
      <c r="CE2672"/>
      <c r="CF2672"/>
      <c r="CG2672"/>
      <c r="CH2672"/>
      <c r="CI2672"/>
      <c r="CJ2672"/>
      <c r="CK2672" t="inlineStr">
        <is>
          <t>Klaine,S.J., T.W. La Point, G.P. Cobb, B.L. Forsythe II, T.P. Bills, M.D. Wenholz, and R.D. Jeffers</t>
        </is>
      </c>
      <c r="CL2672" t="n">
        <v>20261.0</v>
      </c>
      <c r="CM2672" t="inlineStr">
        <is>
          <t>Influence of Water Quality Parameters on Silver Toxicity:  Preliminary Result</t>
        </is>
      </c>
      <c r="CN2672" t="inlineStr">
        <is>
          <t>In: A.W.Andren and T.W.Bober (Eds.), Silver in the Environment: Transport, Fate and Effects, Washington, DC:65-77</t>
        </is>
      </c>
      <c r="CO2672" t="n">
        <v>1996.0</v>
      </c>
      <c r="CP2672" t="inlineStr">
        <is>
          <t>Klaine,S.J., T.W. La Point, G.P. Cobb, B.L. Forsythe II, T.P. Bills, M.D. Wenholz, and R.D. Jeffers (1996). Influence of Water Quality Parameters on Silver Toxicity:  Preliminary Result. In: A.W.Andren and T.W.Bober (Eds.), Silver in the Environment: Transport, Fate and Effects, Washington, DC, 65-77. ECOREF#:20261</t>
        </is>
      </c>
    </row>
    <row r="2673">
      <c r="A2673" t="n">
        <v>7440224.0</v>
      </c>
      <c r="B2673" t="inlineStr">
        <is>
          <t>Silver</t>
        </is>
      </c>
      <c r="C2673" t="inlineStr">
        <is>
          <t>Reagent Grade, Purissium, Purum, Puriss, Puris, Reinst</t>
        </is>
      </c>
      <c r="D2673" t="inlineStr">
        <is>
          <t>Unmeasured</t>
        </is>
      </c>
      <c r="E2673" t="inlineStr">
        <is>
          <t>Not coded</t>
        </is>
      </c>
      <c r="F2673"/>
      <c r="G2673"/>
      <c r="H2673"/>
      <c r="I2673"/>
      <c r="J2673"/>
      <c r="K2673"/>
      <c r="L2673" t="inlineStr">
        <is>
          <t>Pimephales promelas</t>
        </is>
      </c>
      <c r="M2673" t="inlineStr">
        <is>
          <t>Fathead Minnow</t>
        </is>
      </c>
      <c r="N2673"/>
      <c r="O2673" t="inlineStr">
        <is>
          <t>&lt;</t>
        </is>
      </c>
      <c r="P2673" t="n">
        <v>24.0</v>
      </c>
      <c r="Q2673"/>
      <c r="R2673"/>
      <c r="S2673"/>
      <c r="T2673"/>
      <c r="U2673" t="inlineStr">
        <is>
          <t>Hour(s)</t>
        </is>
      </c>
      <c r="V2673" t="inlineStr">
        <is>
          <t>Static</t>
        </is>
      </c>
      <c r="W2673" t="inlineStr">
        <is>
          <t>Fresh water</t>
        </is>
      </c>
      <c r="X2673" t="inlineStr">
        <is>
          <t>Lab</t>
        </is>
      </c>
      <c r="Y2673"/>
      <c r="Z2673" t="inlineStr">
        <is>
          <t>Total</t>
        </is>
      </c>
      <c r="AA2673"/>
      <c r="AB2673" t="n">
        <v>0.00342</v>
      </c>
      <c r="AC2673"/>
      <c r="AD2673" t="n">
        <v>0.00289</v>
      </c>
      <c r="AE2673"/>
      <c r="AF2673" t="n">
        <v>0.00405</v>
      </c>
      <c r="AG2673" t="inlineStr">
        <is>
          <t>AI mg/L</t>
        </is>
      </c>
      <c r="AH2673"/>
      <c r="AI2673"/>
      <c r="AJ2673"/>
      <c r="AK2673"/>
      <c r="AL2673"/>
      <c r="AM2673"/>
      <c r="AN2673"/>
      <c r="AO2673"/>
      <c r="AP2673"/>
      <c r="AQ2673"/>
      <c r="AR2673"/>
      <c r="AS2673"/>
      <c r="AT2673"/>
      <c r="AU2673"/>
      <c r="AV2673"/>
      <c r="AW2673"/>
      <c r="AX2673" t="inlineStr">
        <is>
          <t>Mortality</t>
        </is>
      </c>
      <c r="AY2673" t="inlineStr">
        <is>
          <t>Mortality</t>
        </is>
      </c>
      <c r="AZ2673" t="inlineStr">
        <is>
          <t>LC50</t>
        </is>
      </c>
      <c r="BA2673"/>
      <c r="BB2673" t="n">
        <v>4.0</v>
      </c>
      <c r="BC2673"/>
      <c r="BD2673"/>
      <c r="BE2673"/>
      <c r="BF2673"/>
      <c r="BG2673" t="inlineStr">
        <is>
          <t>Day(s)</t>
        </is>
      </c>
      <c r="BH2673"/>
      <c r="BI2673" t="inlineStr">
        <is>
          <t>DTXSID4024305</t>
        </is>
      </c>
      <c r="BJ2673"/>
      <c r="BK2673"/>
      <c r="BL2673"/>
      <c r="BM2673"/>
      <c r="BN2673"/>
      <c r="BO2673"/>
      <c r="BP2673"/>
      <c r="BQ2673"/>
      <c r="BR2673"/>
      <c r="BS2673"/>
      <c r="BT2673" t="inlineStr">
        <is>
          <t>--</t>
        </is>
      </c>
      <c r="BU2673"/>
      <c r="BV2673"/>
      <c r="BW2673"/>
      <c r="BX2673"/>
      <c r="BY2673"/>
      <c r="BZ2673"/>
      <c r="CA2673"/>
      <c r="CB2673"/>
      <c r="CC2673"/>
      <c r="CD2673"/>
      <c r="CE2673"/>
      <c r="CF2673"/>
      <c r="CG2673"/>
      <c r="CH2673"/>
      <c r="CI2673"/>
      <c r="CJ2673"/>
      <c r="CK2673" t="inlineStr">
        <is>
          <t>Klaine,S.J., T.W. La Point, G.P. Cobb, B.L. Forsythe II, T.P. Bills, M.D. Wenholz, and R.D. Jeffers</t>
        </is>
      </c>
      <c r="CL2673" t="n">
        <v>20261.0</v>
      </c>
      <c r="CM2673" t="inlineStr">
        <is>
          <t>Influence of Water Quality Parameters on Silver Toxicity:  Preliminary Result</t>
        </is>
      </c>
      <c r="CN2673" t="inlineStr">
        <is>
          <t>In: A.W.Andren and T.W.Bober (Eds.), Silver in the Environment: Transport, Fate and Effects, Washington, DC:65-77</t>
        </is>
      </c>
      <c r="CO2673" t="n">
        <v>1996.0</v>
      </c>
      <c r="CP2673" t="inlineStr">
        <is>
          <t>Klaine,S.J., T.W. La Point, G.P. Cobb, B.L. Forsythe II, T.P. Bills, M.D. Wenholz, and R.D. Jeffers (1996). Influence of Water Quality Parameters on Silver Toxicity:  Preliminary Result. In: A.W.Andren and T.W.Bober (Eds.), Silver in the Environment: Transport, Fate and Effects, Washington, DC, 65-77. ECOREF#:20261</t>
        </is>
      </c>
    </row>
    <row r="2674">
      <c r="A2674" t="n">
        <v>7440224.0</v>
      </c>
      <c r="B2674" t="inlineStr">
        <is>
          <t>Silver</t>
        </is>
      </c>
      <c r="C2674" t="inlineStr">
        <is>
          <t>Reagent Grade, Purissium, Purum, Puriss, Puris, Reinst</t>
        </is>
      </c>
      <c r="D2674" t="inlineStr">
        <is>
          <t>Unmeasured</t>
        </is>
      </c>
      <c r="E2674" t="inlineStr">
        <is>
          <t>Not coded</t>
        </is>
      </c>
      <c r="F2674"/>
      <c r="G2674"/>
      <c r="H2674"/>
      <c r="I2674"/>
      <c r="J2674"/>
      <c r="K2674"/>
      <c r="L2674" t="inlineStr">
        <is>
          <t>Pimephales promelas</t>
        </is>
      </c>
      <c r="M2674" t="inlineStr">
        <is>
          <t>Fathead Minnow</t>
        </is>
      </c>
      <c r="N2674"/>
      <c r="O2674" t="inlineStr">
        <is>
          <t>&lt;</t>
        </is>
      </c>
      <c r="P2674" t="n">
        <v>24.0</v>
      </c>
      <c r="Q2674"/>
      <c r="R2674"/>
      <c r="S2674"/>
      <c r="T2674"/>
      <c r="U2674" t="inlineStr">
        <is>
          <t>Hour(s)</t>
        </is>
      </c>
      <c r="V2674" t="inlineStr">
        <is>
          <t>Static</t>
        </is>
      </c>
      <c r="W2674" t="inlineStr">
        <is>
          <t>Fresh water</t>
        </is>
      </c>
      <c r="X2674" t="inlineStr">
        <is>
          <t>Lab</t>
        </is>
      </c>
      <c r="Y2674"/>
      <c r="Z2674" t="inlineStr">
        <is>
          <t>Total</t>
        </is>
      </c>
      <c r="AA2674"/>
      <c r="AB2674" t="n">
        <v>0.00625</v>
      </c>
      <c r="AC2674"/>
      <c r="AD2674" t="n">
        <v>0.00536</v>
      </c>
      <c r="AE2674"/>
      <c r="AF2674" t="n">
        <v>0.0073</v>
      </c>
      <c r="AG2674" t="inlineStr">
        <is>
          <t>AI mg/L</t>
        </is>
      </c>
      <c r="AH2674"/>
      <c r="AI2674"/>
      <c r="AJ2674"/>
      <c r="AK2674"/>
      <c r="AL2674"/>
      <c r="AM2674"/>
      <c r="AN2674"/>
      <c r="AO2674"/>
      <c r="AP2674"/>
      <c r="AQ2674"/>
      <c r="AR2674"/>
      <c r="AS2674"/>
      <c r="AT2674"/>
      <c r="AU2674"/>
      <c r="AV2674"/>
      <c r="AW2674"/>
      <c r="AX2674" t="inlineStr">
        <is>
          <t>Mortality</t>
        </is>
      </c>
      <c r="AY2674" t="inlineStr">
        <is>
          <t>Mortality</t>
        </is>
      </c>
      <c r="AZ2674" t="inlineStr">
        <is>
          <t>LC50</t>
        </is>
      </c>
      <c r="BA2674"/>
      <c r="BB2674" t="n">
        <v>4.0</v>
      </c>
      <c r="BC2674"/>
      <c r="BD2674"/>
      <c r="BE2674"/>
      <c r="BF2674"/>
      <c r="BG2674" t="inlineStr">
        <is>
          <t>Day(s)</t>
        </is>
      </c>
      <c r="BH2674"/>
      <c r="BI2674" t="inlineStr">
        <is>
          <t>DTXSID4024305</t>
        </is>
      </c>
      <c r="BJ2674"/>
      <c r="BK2674"/>
      <c r="BL2674"/>
      <c r="BM2674"/>
      <c r="BN2674"/>
      <c r="BO2674"/>
      <c r="BP2674"/>
      <c r="BQ2674"/>
      <c r="BR2674"/>
      <c r="BS2674"/>
      <c r="BT2674" t="inlineStr">
        <is>
          <t>--</t>
        </is>
      </c>
      <c r="BU2674"/>
      <c r="BV2674"/>
      <c r="BW2674"/>
      <c r="BX2674"/>
      <c r="BY2674"/>
      <c r="BZ2674"/>
      <c r="CA2674"/>
      <c r="CB2674"/>
      <c r="CC2674"/>
      <c r="CD2674"/>
      <c r="CE2674"/>
      <c r="CF2674"/>
      <c r="CG2674"/>
      <c r="CH2674"/>
      <c r="CI2674"/>
      <c r="CJ2674"/>
      <c r="CK2674" t="inlineStr">
        <is>
          <t>Klaine,S.J., T.W. La Point, G.P. Cobb, B.L. Forsythe II, T.P. Bills, M.D. Wenholz, and R.D. Jeffers</t>
        </is>
      </c>
      <c r="CL2674" t="n">
        <v>20261.0</v>
      </c>
      <c r="CM2674" t="inlineStr">
        <is>
          <t>Influence of Water Quality Parameters on Silver Toxicity:  Preliminary Result</t>
        </is>
      </c>
      <c r="CN2674" t="inlineStr">
        <is>
          <t>In: A.W.Andren and T.W.Bober (Eds.), Silver in the Environment: Transport, Fate and Effects, Washington, DC:65-77</t>
        </is>
      </c>
      <c r="CO2674" t="n">
        <v>1996.0</v>
      </c>
      <c r="CP2674" t="inlineStr">
        <is>
          <t>Klaine,S.J., T.W. La Point, G.P. Cobb, B.L. Forsythe II, T.P. Bills, M.D. Wenholz, and R.D. Jeffers (1996). Influence of Water Quality Parameters on Silver Toxicity:  Preliminary Result. In: A.W.Andren and T.W.Bober (Eds.), Silver in the Environment: Transport, Fate and Effects, Washington, DC, 65-77. ECOREF#:20261</t>
        </is>
      </c>
    </row>
    <row r="2675">
      <c r="A2675" t="n">
        <v>7440224.0</v>
      </c>
      <c r="B2675" t="inlineStr">
        <is>
          <t>Silver</t>
        </is>
      </c>
      <c r="C2675" t="inlineStr">
        <is>
          <t>Reagent Grade, Purissium, Purum, Puriss, Puris, Reinst</t>
        </is>
      </c>
      <c r="D2675" t="inlineStr">
        <is>
          <t>Unmeasured</t>
        </is>
      </c>
      <c r="E2675" t="inlineStr">
        <is>
          <t>Not coded</t>
        </is>
      </c>
      <c r="F2675"/>
      <c r="G2675"/>
      <c r="H2675"/>
      <c r="I2675"/>
      <c r="J2675"/>
      <c r="K2675"/>
      <c r="L2675" t="inlineStr">
        <is>
          <t>Pimephales promelas</t>
        </is>
      </c>
      <c r="M2675" t="inlineStr">
        <is>
          <t>Fathead Minnow</t>
        </is>
      </c>
      <c r="N2675"/>
      <c r="O2675" t="inlineStr">
        <is>
          <t>&lt;</t>
        </is>
      </c>
      <c r="P2675" t="n">
        <v>24.0</v>
      </c>
      <c r="Q2675"/>
      <c r="R2675"/>
      <c r="S2675"/>
      <c r="T2675"/>
      <c r="U2675" t="inlineStr">
        <is>
          <t>Hour(s)</t>
        </is>
      </c>
      <c r="V2675" t="inlineStr">
        <is>
          <t>Static</t>
        </is>
      </c>
      <c r="W2675" t="inlineStr">
        <is>
          <t>Fresh water</t>
        </is>
      </c>
      <c r="X2675" t="inlineStr">
        <is>
          <t>Lab</t>
        </is>
      </c>
      <c r="Y2675"/>
      <c r="Z2675" t="inlineStr">
        <is>
          <t>Total</t>
        </is>
      </c>
      <c r="AA2675"/>
      <c r="AB2675" t="n">
        <v>0.00691</v>
      </c>
      <c r="AC2675"/>
      <c r="AD2675" t="n">
        <v>0.00566</v>
      </c>
      <c r="AE2675"/>
      <c r="AF2675" t="n">
        <v>0.00843</v>
      </c>
      <c r="AG2675" t="inlineStr">
        <is>
          <t>AI mg/L</t>
        </is>
      </c>
      <c r="AH2675"/>
      <c r="AI2675"/>
      <c r="AJ2675"/>
      <c r="AK2675"/>
      <c r="AL2675"/>
      <c r="AM2675"/>
      <c r="AN2675"/>
      <c r="AO2675"/>
      <c r="AP2675"/>
      <c r="AQ2675"/>
      <c r="AR2675"/>
      <c r="AS2675"/>
      <c r="AT2675"/>
      <c r="AU2675"/>
      <c r="AV2675"/>
      <c r="AW2675"/>
      <c r="AX2675" t="inlineStr">
        <is>
          <t>Mortality</t>
        </is>
      </c>
      <c r="AY2675" t="inlineStr">
        <is>
          <t>Mortality</t>
        </is>
      </c>
      <c r="AZ2675" t="inlineStr">
        <is>
          <t>LC50</t>
        </is>
      </c>
      <c r="BA2675"/>
      <c r="BB2675" t="n">
        <v>4.0</v>
      </c>
      <c r="BC2675"/>
      <c r="BD2675"/>
      <c r="BE2675"/>
      <c r="BF2675"/>
      <c r="BG2675" t="inlineStr">
        <is>
          <t>Day(s)</t>
        </is>
      </c>
      <c r="BH2675"/>
      <c r="BI2675" t="inlineStr">
        <is>
          <t>DTXSID4024305</t>
        </is>
      </c>
      <c r="BJ2675"/>
      <c r="BK2675"/>
      <c r="BL2675"/>
      <c r="BM2675"/>
      <c r="BN2675"/>
      <c r="BO2675"/>
      <c r="BP2675"/>
      <c r="BQ2675"/>
      <c r="BR2675"/>
      <c r="BS2675"/>
      <c r="BT2675" t="inlineStr">
        <is>
          <t>--</t>
        </is>
      </c>
      <c r="BU2675"/>
      <c r="BV2675"/>
      <c r="BW2675"/>
      <c r="BX2675"/>
      <c r="BY2675"/>
      <c r="BZ2675"/>
      <c r="CA2675"/>
      <c r="CB2675"/>
      <c r="CC2675"/>
      <c r="CD2675"/>
      <c r="CE2675"/>
      <c r="CF2675"/>
      <c r="CG2675"/>
      <c r="CH2675"/>
      <c r="CI2675"/>
      <c r="CJ2675"/>
      <c r="CK2675" t="inlineStr">
        <is>
          <t>Klaine,S.J., T.W. La Point, G.P. Cobb, B.L. Forsythe II, T.P. Bills, M.D. Wenholz, and R.D. Jeffers</t>
        </is>
      </c>
      <c r="CL2675" t="n">
        <v>20261.0</v>
      </c>
      <c r="CM2675" t="inlineStr">
        <is>
          <t>Influence of Water Quality Parameters on Silver Toxicity:  Preliminary Result</t>
        </is>
      </c>
      <c r="CN2675" t="inlineStr">
        <is>
          <t>In: A.W.Andren and T.W.Bober (Eds.), Silver in the Environment: Transport, Fate and Effects, Washington, DC:65-77</t>
        </is>
      </c>
      <c r="CO2675" t="n">
        <v>1996.0</v>
      </c>
      <c r="CP2675" t="inlineStr">
        <is>
          <t>Klaine,S.J., T.W. La Point, G.P. Cobb, B.L. Forsythe II, T.P. Bills, M.D. Wenholz, and R.D. Jeffers (1996). Influence of Water Quality Parameters on Silver Toxicity:  Preliminary Result. In: A.W.Andren and T.W.Bober (Eds.), Silver in the Environment: Transport, Fate and Effects, Washington, DC, 65-77. ECOREF#:20261</t>
        </is>
      </c>
    </row>
    <row r="2676">
      <c r="A2676" t="n">
        <v>7440280.0</v>
      </c>
      <c r="B2676" t="inlineStr">
        <is>
          <t>Thallium</t>
        </is>
      </c>
      <c r="C2676"/>
      <c r="D2676" t="inlineStr">
        <is>
          <t>Measured</t>
        </is>
      </c>
      <c r="E2676" t="inlineStr">
        <is>
          <t>Not reported</t>
        </is>
      </c>
      <c r="F2676"/>
      <c r="G2676"/>
      <c r="H2676"/>
      <c r="I2676"/>
      <c r="J2676"/>
      <c r="K2676"/>
      <c r="L2676" t="inlineStr">
        <is>
          <t>Pimephales promelas</t>
        </is>
      </c>
      <c r="M2676" t="inlineStr">
        <is>
          <t>Fathead Minnow</t>
        </is>
      </c>
      <c r="N2676"/>
      <c r="O2676"/>
      <c r="P2676"/>
      <c r="Q2676"/>
      <c r="R2676"/>
      <c r="S2676"/>
      <c r="T2676"/>
      <c r="U2676"/>
      <c r="V2676" t="inlineStr">
        <is>
          <t>Flow-through</t>
        </is>
      </c>
      <c r="W2676" t="inlineStr">
        <is>
          <t>Fresh water</t>
        </is>
      </c>
      <c r="X2676" t="inlineStr">
        <is>
          <t>Lab</t>
        </is>
      </c>
      <c r="Y2676"/>
      <c r="Z2676" t="inlineStr">
        <is>
          <t>Total</t>
        </is>
      </c>
      <c r="AA2676"/>
      <c r="AB2676" t="n">
        <v>1.8</v>
      </c>
      <c r="AC2676"/>
      <c r="AD2676"/>
      <c r="AE2676"/>
      <c r="AF2676"/>
      <c r="AG2676" t="inlineStr">
        <is>
          <t>AI mg/L</t>
        </is>
      </c>
      <c r="AH2676"/>
      <c r="AI2676"/>
      <c r="AJ2676"/>
      <c r="AK2676"/>
      <c r="AL2676"/>
      <c r="AM2676"/>
      <c r="AN2676"/>
      <c r="AO2676"/>
      <c r="AP2676"/>
      <c r="AQ2676"/>
      <c r="AR2676"/>
      <c r="AS2676"/>
      <c r="AT2676"/>
      <c r="AU2676"/>
      <c r="AV2676"/>
      <c r="AW2676"/>
      <c r="AX2676" t="inlineStr">
        <is>
          <t>Mortality</t>
        </is>
      </c>
      <c r="AY2676" t="inlineStr">
        <is>
          <t>Mortality</t>
        </is>
      </c>
      <c r="AZ2676" t="inlineStr">
        <is>
          <t>LC50</t>
        </is>
      </c>
      <c r="BA2676"/>
      <c r="BB2676" t="n">
        <v>4.0</v>
      </c>
      <c r="BC2676"/>
      <c r="BD2676"/>
      <c r="BE2676"/>
      <c r="BF2676"/>
      <c r="BG2676" t="inlineStr">
        <is>
          <t>Day(s)</t>
        </is>
      </c>
      <c r="BH2676"/>
      <c r="BI2676" t="inlineStr">
        <is>
          <t>DTXSID2036035</t>
        </is>
      </c>
      <c r="BJ2676"/>
      <c r="BK2676"/>
      <c r="BL2676" t="inlineStr">
        <is>
          <t>Acute</t>
        </is>
      </c>
      <c r="BM2676"/>
      <c r="BN2676"/>
      <c r="BO2676"/>
      <c r="BP2676"/>
      <c r="BQ2676"/>
      <c r="BR2676"/>
      <c r="BS2676"/>
      <c r="BT2676" t="inlineStr">
        <is>
          <t>--</t>
        </is>
      </c>
      <c r="BU2676"/>
      <c r="BV2676"/>
      <c r="BW2676"/>
      <c r="BX2676"/>
      <c r="BY2676"/>
      <c r="BZ2676"/>
      <c r="CA2676"/>
      <c r="CB2676"/>
      <c r="CC2676"/>
      <c r="CD2676"/>
      <c r="CE2676"/>
      <c r="CF2676"/>
      <c r="CG2676"/>
      <c r="CH2676"/>
      <c r="CI2676"/>
      <c r="CJ2676"/>
      <c r="CK2676" t="inlineStr">
        <is>
          <t>Stephan,C.E.</t>
        </is>
      </c>
      <c r="CL2676" t="n">
        <v>120966.0</v>
      </c>
      <c r="CM2676" t="inlineStr">
        <is>
          <t>Results of Toxicity Tests</t>
        </is>
      </c>
      <c r="CN2676" t="inlineStr">
        <is>
          <t>Feb.13th Memo to J.Carroll, U.S.EPA, Washington, DC:2 p.</t>
        </is>
      </c>
      <c r="CO2676" t="n">
        <v>1978.0</v>
      </c>
      <c r="CP2676" t="inlineStr">
        <is>
          <t>Stephan,C.E. (1978). Results of Toxicity Tests. Feb.13th Memo to J.Carroll, U.S.EPA, Washington, DC, 2 p. ECOREF#:120966</t>
        </is>
      </c>
    </row>
    <row r="2677">
      <c r="A2677" t="n">
        <v>7440360.0</v>
      </c>
      <c r="B2677" t="inlineStr">
        <is>
          <t>Antimony</t>
        </is>
      </c>
      <c r="C2677"/>
      <c r="D2677" t="inlineStr">
        <is>
          <t>Measured</t>
        </is>
      </c>
      <c r="E2677" t="inlineStr">
        <is>
          <t>Not reported</t>
        </is>
      </c>
      <c r="F2677"/>
      <c r="G2677"/>
      <c r="H2677"/>
      <c r="I2677"/>
      <c r="J2677"/>
      <c r="K2677"/>
      <c r="L2677" t="inlineStr">
        <is>
          <t>Pimephales promelas</t>
        </is>
      </c>
      <c r="M2677" t="inlineStr">
        <is>
          <t>Fathead Minnow</t>
        </is>
      </c>
      <c r="N2677"/>
      <c r="O2677"/>
      <c r="P2677"/>
      <c r="Q2677"/>
      <c r="R2677"/>
      <c r="S2677"/>
      <c r="T2677"/>
      <c r="U2677"/>
      <c r="V2677" t="inlineStr">
        <is>
          <t>Flow-through</t>
        </is>
      </c>
      <c r="W2677" t="inlineStr">
        <is>
          <t>Fresh water</t>
        </is>
      </c>
      <c r="X2677" t="inlineStr">
        <is>
          <t>Lab</t>
        </is>
      </c>
      <c r="Y2677"/>
      <c r="Z2677" t="inlineStr">
        <is>
          <t>Total</t>
        </is>
      </c>
      <c r="AA2677"/>
      <c r="AB2677" t="n">
        <v>22.0</v>
      </c>
      <c r="AC2677"/>
      <c r="AD2677"/>
      <c r="AE2677"/>
      <c r="AF2677"/>
      <c r="AG2677" t="inlineStr">
        <is>
          <t>AI mg/L</t>
        </is>
      </c>
      <c r="AH2677"/>
      <c r="AI2677"/>
      <c r="AJ2677"/>
      <c r="AK2677"/>
      <c r="AL2677"/>
      <c r="AM2677"/>
      <c r="AN2677"/>
      <c r="AO2677"/>
      <c r="AP2677"/>
      <c r="AQ2677"/>
      <c r="AR2677"/>
      <c r="AS2677"/>
      <c r="AT2677"/>
      <c r="AU2677"/>
      <c r="AV2677"/>
      <c r="AW2677"/>
      <c r="AX2677" t="inlineStr">
        <is>
          <t>Mortality</t>
        </is>
      </c>
      <c r="AY2677" t="inlineStr">
        <is>
          <t>Mortality</t>
        </is>
      </c>
      <c r="AZ2677" t="inlineStr">
        <is>
          <t>LC50</t>
        </is>
      </c>
      <c r="BA2677"/>
      <c r="BB2677" t="n">
        <v>4.0</v>
      </c>
      <c r="BC2677"/>
      <c r="BD2677"/>
      <c r="BE2677"/>
      <c r="BF2677"/>
      <c r="BG2677" t="inlineStr">
        <is>
          <t>Day(s)</t>
        </is>
      </c>
      <c r="BH2677"/>
      <c r="BI2677" t="inlineStr">
        <is>
          <t>DTXSID5023879</t>
        </is>
      </c>
      <c r="BJ2677"/>
      <c r="BK2677"/>
      <c r="BL2677" t="inlineStr">
        <is>
          <t>Acute</t>
        </is>
      </c>
      <c r="BM2677"/>
      <c r="BN2677"/>
      <c r="BO2677"/>
      <c r="BP2677"/>
      <c r="BQ2677"/>
      <c r="BR2677"/>
      <c r="BS2677"/>
      <c r="BT2677" t="inlineStr">
        <is>
          <t>--</t>
        </is>
      </c>
      <c r="BU2677"/>
      <c r="BV2677"/>
      <c r="BW2677"/>
      <c r="BX2677"/>
      <c r="BY2677"/>
      <c r="BZ2677"/>
      <c r="CA2677"/>
      <c r="CB2677"/>
      <c r="CC2677"/>
      <c r="CD2677"/>
      <c r="CE2677"/>
      <c r="CF2677"/>
      <c r="CG2677"/>
      <c r="CH2677"/>
      <c r="CI2677"/>
      <c r="CJ2677"/>
      <c r="CK2677" t="inlineStr">
        <is>
          <t>Stephan,C.E.</t>
        </is>
      </c>
      <c r="CL2677" t="n">
        <v>120966.0</v>
      </c>
      <c r="CM2677" t="inlineStr">
        <is>
          <t>Results of Toxicity Tests</t>
        </is>
      </c>
      <c r="CN2677" t="inlineStr">
        <is>
          <t>Feb.13th Memo to J.Carroll, U.S.EPA, Washington, DC:2 p.</t>
        </is>
      </c>
      <c r="CO2677" t="n">
        <v>1978.0</v>
      </c>
      <c r="CP2677" t="inlineStr">
        <is>
          <t>Stephan,C.E. (1978). Results of Toxicity Tests. Feb.13th Memo to J.Carroll, U.S.EPA, Washington, DC, 2 p. ECOREF#:120966</t>
        </is>
      </c>
    </row>
    <row r="2678">
      <c r="A2678" t="n">
        <v>7440382.0</v>
      </c>
      <c r="B2678" t="inlineStr">
        <is>
          <t>Arsenic</t>
        </is>
      </c>
      <c r="C2678"/>
      <c r="D2678" t="inlineStr">
        <is>
          <t>Measured</t>
        </is>
      </c>
      <c r="E2678" t="inlineStr">
        <is>
          <t>Not reported</t>
        </is>
      </c>
      <c r="F2678"/>
      <c r="G2678"/>
      <c r="H2678"/>
      <c r="I2678"/>
      <c r="J2678"/>
      <c r="K2678"/>
      <c r="L2678" t="inlineStr">
        <is>
          <t>Pimephales promelas</t>
        </is>
      </c>
      <c r="M2678" t="inlineStr">
        <is>
          <t>Fathead Minnow</t>
        </is>
      </c>
      <c r="N2678"/>
      <c r="O2678"/>
      <c r="P2678"/>
      <c r="Q2678"/>
      <c r="R2678"/>
      <c r="S2678"/>
      <c r="T2678"/>
      <c r="U2678"/>
      <c r="V2678" t="inlineStr">
        <is>
          <t>Aquatic, unspecified</t>
        </is>
      </c>
      <c r="W2678" t="inlineStr">
        <is>
          <t>Fresh water</t>
        </is>
      </c>
      <c r="X2678" t="inlineStr">
        <is>
          <t>Lab</t>
        </is>
      </c>
      <c r="Y2678" t="n">
        <v>6.0</v>
      </c>
      <c r="Z2678" t="inlineStr">
        <is>
          <t>Total</t>
        </is>
      </c>
      <c r="AA2678"/>
      <c r="AB2678" t="n">
        <v>27.0</v>
      </c>
      <c r="AC2678"/>
      <c r="AD2678"/>
      <c r="AE2678"/>
      <c r="AF2678"/>
      <c r="AG2678" t="inlineStr">
        <is>
          <t>AI mg/L</t>
        </is>
      </c>
      <c r="AH2678"/>
      <c r="AI2678"/>
      <c r="AJ2678"/>
      <c r="AK2678"/>
      <c r="AL2678"/>
      <c r="AM2678"/>
      <c r="AN2678"/>
      <c r="AO2678"/>
      <c r="AP2678"/>
      <c r="AQ2678"/>
      <c r="AR2678"/>
      <c r="AS2678"/>
      <c r="AT2678"/>
      <c r="AU2678"/>
      <c r="AV2678"/>
      <c r="AW2678"/>
      <c r="AX2678" t="inlineStr">
        <is>
          <t>Mortality</t>
        </is>
      </c>
      <c r="AY2678" t="inlineStr">
        <is>
          <t>Mortality</t>
        </is>
      </c>
      <c r="AZ2678" t="inlineStr">
        <is>
          <t>LC50</t>
        </is>
      </c>
      <c r="BA2678"/>
      <c r="BB2678" t="n">
        <v>4.0</v>
      </c>
      <c r="BC2678"/>
      <c r="BD2678"/>
      <c r="BE2678"/>
      <c r="BF2678"/>
      <c r="BG2678" t="inlineStr">
        <is>
          <t>Day(s)</t>
        </is>
      </c>
      <c r="BH2678"/>
      <c r="BI2678" t="inlineStr">
        <is>
          <t>DTXSID4023886</t>
        </is>
      </c>
      <c r="BJ2678"/>
      <c r="BK2678"/>
      <c r="BL2678"/>
      <c r="BM2678"/>
      <c r="BN2678"/>
      <c r="BO2678"/>
      <c r="BP2678"/>
      <c r="BQ2678"/>
      <c r="BR2678"/>
      <c r="BS2678"/>
      <c r="BT2678" t="inlineStr">
        <is>
          <t>--</t>
        </is>
      </c>
      <c r="BU2678"/>
      <c r="BV2678"/>
      <c r="BW2678"/>
      <c r="BX2678"/>
      <c r="BY2678"/>
      <c r="BZ2678"/>
      <c r="CA2678"/>
      <c r="CB2678"/>
      <c r="CC2678"/>
      <c r="CD2678"/>
      <c r="CE2678"/>
      <c r="CF2678"/>
      <c r="CG2678"/>
      <c r="CH2678"/>
      <c r="CI2678"/>
      <c r="CJ2678"/>
      <c r="CK2678" t="inlineStr">
        <is>
          <t>Call,D.J., L.T. Brooke, and N. Ahmad</t>
        </is>
      </c>
      <c r="CL2678" t="n">
        <v>120926.0</v>
      </c>
      <c r="CM2678" t="inlineStr">
        <is>
          <t>Toxicity, Bioconcentration, and Metabolism of Selected Chemicals in Aquatic Organisms</t>
        </is>
      </c>
      <c r="CN2678" t="inlineStr">
        <is>
          <t>Fourth Quarterly Progress Report to EPA, Agreement No.CR 806864020, University of Wisconsin, Superior, WI:80 p.</t>
        </is>
      </c>
      <c r="CO2678" t="n">
        <v>1980.0</v>
      </c>
      <c r="CP2678" t="inlineStr">
        <is>
          <t>Call,D.J., L.T. Brooke, and N. Ahmad (1980). Toxicity, Bioconcentration, and Metabolism of Selected Chemicals in Aquatic Organisms. Fourth Quarterly Progress Report to EPA, Agreement No.CR 806864020, University of Wisconsin, Superior, WI, 80 p. ECOREF#:120926</t>
        </is>
      </c>
    </row>
    <row r="2679">
      <c r="A2679" t="n">
        <v>7440382.0</v>
      </c>
      <c r="B2679" t="inlineStr">
        <is>
          <t>Arsenic</t>
        </is>
      </c>
      <c r="C2679"/>
      <c r="D2679" t="inlineStr">
        <is>
          <t>Unmeasured</t>
        </is>
      </c>
      <c r="E2679" t="inlineStr">
        <is>
          <t>Not coded</t>
        </is>
      </c>
      <c r="F2679"/>
      <c r="G2679"/>
      <c r="H2679"/>
      <c r="I2679"/>
      <c r="J2679"/>
      <c r="K2679"/>
      <c r="L2679" t="inlineStr">
        <is>
          <t>Pimephales promelas</t>
        </is>
      </c>
      <c r="M2679" t="inlineStr">
        <is>
          <t>Fathead Minnow</t>
        </is>
      </c>
      <c r="N2679"/>
      <c r="O2679"/>
      <c r="P2679" t="n">
        <v>90.0</v>
      </c>
      <c r="Q2679"/>
      <c r="R2679"/>
      <c r="S2679"/>
      <c r="T2679"/>
      <c r="U2679" t="inlineStr">
        <is>
          <t>Day(s)</t>
        </is>
      </c>
      <c r="V2679" t="inlineStr">
        <is>
          <t>Static</t>
        </is>
      </c>
      <c r="W2679" t="inlineStr">
        <is>
          <t>Fresh water</t>
        </is>
      </c>
      <c r="X2679" t="inlineStr">
        <is>
          <t>Lab</t>
        </is>
      </c>
      <c r="Y2679"/>
      <c r="Z2679" t="inlineStr">
        <is>
          <t>Total</t>
        </is>
      </c>
      <c r="AA2679"/>
      <c r="AB2679" t="n">
        <v>9.9</v>
      </c>
      <c r="AC2679"/>
      <c r="AD2679"/>
      <c r="AE2679"/>
      <c r="AF2679"/>
      <c r="AG2679" t="inlineStr">
        <is>
          <t>AI mg/L</t>
        </is>
      </c>
      <c r="AH2679"/>
      <c r="AI2679"/>
      <c r="AJ2679"/>
      <c r="AK2679"/>
      <c r="AL2679"/>
      <c r="AM2679"/>
      <c r="AN2679"/>
      <c r="AO2679"/>
      <c r="AP2679"/>
      <c r="AQ2679"/>
      <c r="AR2679"/>
      <c r="AS2679"/>
      <c r="AT2679"/>
      <c r="AU2679"/>
      <c r="AV2679"/>
      <c r="AW2679"/>
      <c r="AX2679" t="inlineStr">
        <is>
          <t>Mortality</t>
        </is>
      </c>
      <c r="AY2679" t="inlineStr">
        <is>
          <t>Mortality</t>
        </is>
      </c>
      <c r="AZ2679" t="inlineStr">
        <is>
          <t>LC50</t>
        </is>
      </c>
      <c r="BA2679"/>
      <c r="BB2679" t="n">
        <v>4.0</v>
      </c>
      <c r="BC2679"/>
      <c r="BD2679"/>
      <c r="BE2679"/>
      <c r="BF2679"/>
      <c r="BG2679" t="inlineStr">
        <is>
          <t>Day(s)</t>
        </is>
      </c>
      <c r="BH2679"/>
      <c r="BI2679" t="inlineStr">
        <is>
          <t>DTXSID4023886</t>
        </is>
      </c>
      <c r="BJ2679"/>
      <c r="BK2679"/>
      <c r="BL2679"/>
      <c r="BM2679"/>
      <c r="BN2679"/>
      <c r="BO2679"/>
      <c r="BP2679"/>
      <c r="BQ2679"/>
      <c r="BR2679"/>
      <c r="BS2679"/>
      <c r="BT2679" t="inlineStr">
        <is>
          <t>--</t>
        </is>
      </c>
      <c r="BU2679"/>
      <c r="BV2679"/>
      <c r="BW2679"/>
      <c r="BX2679"/>
      <c r="BY2679"/>
      <c r="BZ2679"/>
      <c r="CA2679"/>
      <c r="CB2679"/>
      <c r="CC2679"/>
      <c r="CD2679"/>
      <c r="CE2679"/>
      <c r="CF2679"/>
      <c r="CG2679"/>
      <c r="CH2679"/>
      <c r="CI2679" t="inlineStr">
        <is>
          <t xml:space="preserve"> ENDPT/PROBIT//</t>
        </is>
      </c>
      <c r="CJ2679" t="inlineStr">
        <is>
          <t xml:space="preserve">   ENDPT/PROBIT//</t>
        </is>
      </c>
      <c r="CK2679" t="inlineStr">
        <is>
          <t>Dyer,S.D., G.L. Brooks, K.L. Dickson, B.M. Sanders, and E.G. Zimmerman</t>
        </is>
      </c>
      <c r="CL2679" t="n">
        <v>7266.0</v>
      </c>
      <c r="CM2679" t="inlineStr">
        <is>
          <t>Synthesis and Accumulation of Stress Proteins in Tissues of Arsenite-Exposed Fathead Minnows (Pimephales promelas)</t>
        </is>
      </c>
      <c r="CN2679" t="inlineStr">
        <is>
          <t>Environ. Toxicol. Chem.12:913-924</t>
        </is>
      </c>
      <c r="CO2679" t="n">
        <v>1993.0</v>
      </c>
      <c r="CP2679" t="inlineStr">
        <is>
          <t>Dyer,S.D., G.L. Brooks, K.L. Dickson, B.M. Sanders, and E.G. Zimmerman (1993). Synthesis and Accumulation of Stress Proteins in Tissues of Arsenite-Exposed Fathead Minnows (Pimephales promelas). Environ. Toxicol. Chem., 12, 913-924. ECOREF#:7266</t>
        </is>
      </c>
    </row>
    <row r="2680">
      <c r="A2680" t="n">
        <v>7440417.0</v>
      </c>
      <c r="B2680" t="inlineStr">
        <is>
          <t>Beryllium</t>
        </is>
      </c>
      <c r="C2680"/>
      <c r="D2680" t="inlineStr">
        <is>
          <t>Measured</t>
        </is>
      </c>
      <c r="E2680" t="inlineStr">
        <is>
          <t>Not reported</t>
        </is>
      </c>
      <c r="F2680"/>
      <c r="G2680"/>
      <c r="H2680"/>
      <c r="I2680"/>
      <c r="J2680"/>
      <c r="K2680"/>
      <c r="L2680" t="inlineStr">
        <is>
          <t>Pimephales promelas</t>
        </is>
      </c>
      <c r="M2680" t="inlineStr">
        <is>
          <t>Fathead Minnow</t>
        </is>
      </c>
      <c r="N2680"/>
      <c r="O2680"/>
      <c r="P2680"/>
      <c r="Q2680"/>
      <c r="R2680"/>
      <c r="S2680"/>
      <c r="T2680"/>
      <c r="U2680"/>
      <c r="V2680" t="inlineStr">
        <is>
          <t>Aquatic, unspecified</t>
        </is>
      </c>
      <c r="W2680" t="inlineStr">
        <is>
          <t>Fresh water</t>
        </is>
      </c>
      <c r="X2680" t="inlineStr">
        <is>
          <t>Lab</t>
        </is>
      </c>
      <c r="Y2680" t="n">
        <v>6.0</v>
      </c>
      <c r="Z2680" t="inlineStr">
        <is>
          <t>Total</t>
        </is>
      </c>
      <c r="AA2680"/>
      <c r="AB2680" t="n">
        <v>37.9</v>
      </c>
      <c r="AC2680"/>
      <c r="AD2680"/>
      <c r="AE2680"/>
      <c r="AF2680"/>
      <c r="AG2680" t="inlineStr">
        <is>
          <t>AI mg/L</t>
        </is>
      </c>
      <c r="AH2680"/>
      <c r="AI2680"/>
      <c r="AJ2680"/>
      <c r="AK2680"/>
      <c r="AL2680"/>
      <c r="AM2680"/>
      <c r="AN2680"/>
      <c r="AO2680"/>
      <c r="AP2680"/>
      <c r="AQ2680"/>
      <c r="AR2680"/>
      <c r="AS2680"/>
      <c r="AT2680"/>
      <c r="AU2680"/>
      <c r="AV2680"/>
      <c r="AW2680"/>
      <c r="AX2680" t="inlineStr">
        <is>
          <t>Mortality</t>
        </is>
      </c>
      <c r="AY2680" t="inlineStr">
        <is>
          <t>Mortality</t>
        </is>
      </c>
      <c r="AZ2680" t="inlineStr">
        <is>
          <t>LC50</t>
        </is>
      </c>
      <c r="BA2680"/>
      <c r="BB2680" t="n">
        <v>4.0</v>
      </c>
      <c r="BC2680"/>
      <c r="BD2680"/>
      <c r="BE2680"/>
      <c r="BF2680"/>
      <c r="BG2680" t="inlineStr">
        <is>
          <t>Day(s)</t>
        </is>
      </c>
      <c r="BH2680"/>
      <c r="BI2680" t="inlineStr">
        <is>
          <t>DTXSID4023913</t>
        </is>
      </c>
      <c r="BJ2680"/>
      <c r="BK2680"/>
      <c r="BL2680"/>
      <c r="BM2680"/>
      <c r="BN2680"/>
      <c r="BO2680"/>
      <c r="BP2680"/>
      <c r="BQ2680"/>
      <c r="BR2680"/>
      <c r="BS2680"/>
      <c r="BT2680" t="inlineStr">
        <is>
          <t>--</t>
        </is>
      </c>
      <c r="BU2680"/>
      <c r="BV2680"/>
      <c r="BW2680"/>
      <c r="BX2680"/>
      <c r="BY2680"/>
      <c r="BZ2680"/>
      <c r="CA2680"/>
      <c r="CB2680"/>
      <c r="CC2680"/>
      <c r="CD2680"/>
      <c r="CE2680"/>
      <c r="CF2680"/>
      <c r="CG2680"/>
      <c r="CH2680"/>
      <c r="CI2680"/>
      <c r="CJ2680"/>
      <c r="CK2680" t="inlineStr">
        <is>
          <t>Call,D.J., L.T. Brooke, and N. Ahmad</t>
        </is>
      </c>
      <c r="CL2680" t="n">
        <v>120926.0</v>
      </c>
      <c r="CM2680" t="inlineStr">
        <is>
          <t>Toxicity, Bioconcentration, and Metabolism of Selected Chemicals in Aquatic Organisms</t>
        </is>
      </c>
      <c r="CN2680" t="inlineStr">
        <is>
          <t>Fourth Quarterly Progress Report to EPA, Agreement No.CR 806864020, University of Wisconsin, Superior, WI:80 p.</t>
        </is>
      </c>
      <c r="CO2680" t="n">
        <v>1980.0</v>
      </c>
      <c r="CP2680" t="inlineStr">
        <is>
          <t>Call,D.J., L.T. Brooke, and N. Ahmad (1980). Toxicity, Bioconcentration, and Metabolism of Selected Chemicals in Aquatic Organisms. Fourth Quarterly Progress Report to EPA, Agreement No.CR 806864020, University of Wisconsin, Superior, WI, 80 p. ECOREF#:120926</t>
        </is>
      </c>
    </row>
    <row r="2681">
      <c r="A2681" t="n">
        <v>7440439.0</v>
      </c>
      <c r="B2681" t="inlineStr">
        <is>
          <t>Cadmium</t>
        </is>
      </c>
      <c r="C2681"/>
      <c r="D2681" t="inlineStr">
        <is>
          <t>Unmeasured</t>
        </is>
      </c>
      <c r="E2681" t="inlineStr">
        <is>
          <t>Not coded</t>
        </is>
      </c>
      <c r="F2681"/>
      <c r="G2681"/>
      <c r="H2681"/>
      <c r="I2681"/>
      <c r="J2681"/>
      <c r="K2681"/>
      <c r="L2681" t="inlineStr">
        <is>
          <t>Pimephales promelas</t>
        </is>
      </c>
      <c r="M2681" t="inlineStr">
        <is>
          <t>Fathead Minnow</t>
        </is>
      </c>
      <c r="N2681" t="inlineStr">
        <is>
          <t>Juvenile</t>
        </is>
      </c>
      <c r="O2681" t="inlineStr">
        <is>
          <t>&lt;</t>
        </is>
      </c>
      <c r="P2681" t="n">
        <v>1.0</v>
      </c>
      <c r="Q2681"/>
      <c r="R2681"/>
      <c r="S2681"/>
      <c r="T2681"/>
      <c r="U2681" t="inlineStr">
        <is>
          <t>Month(s)</t>
        </is>
      </c>
      <c r="V2681" t="inlineStr">
        <is>
          <t>Aquatic, unspecified</t>
        </is>
      </c>
      <c r="W2681" t="inlineStr">
        <is>
          <t>Fresh water</t>
        </is>
      </c>
      <c r="X2681" t="inlineStr">
        <is>
          <t>Lab</t>
        </is>
      </c>
      <c r="Y2681"/>
      <c r="Z2681" t="inlineStr">
        <is>
          <t>Total</t>
        </is>
      </c>
      <c r="AA2681"/>
      <c r="AB2681" t="n">
        <v>0.0011</v>
      </c>
      <c r="AC2681"/>
      <c r="AD2681" t="n">
        <v>4.0E-4</v>
      </c>
      <c r="AE2681"/>
      <c r="AF2681" t="n">
        <v>0.003</v>
      </c>
      <c r="AG2681" t="inlineStr">
        <is>
          <t>AI mg/L</t>
        </is>
      </c>
      <c r="AH2681"/>
      <c r="AI2681"/>
      <c r="AJ2681"/>
      <c r="AK2681"/>
      <c r="AL2681"/>
      <c r="AM2681"/>
      <c r="AN2681"/>
      <c r="AO2681"/>
      <c r="AP2681"/>
      <c r="AQ2681"/>
      <c r="AR2681"/>
      <c r="AS2681"/>
      <c r="AT2681"/>
      <c r="AU2681"/>
      <c r="AV2681"/>
      <c r="AW2681"/>
      <c r="AX2681" t="inlineStr">
        <is>
          <t>Mortality</t>
        </is>
      </c>
      <c r="AY2681" t="inlineStr">
        <is>
          <t>Mortality</t>
        </is>
      </c>
      <c r="AZ2681" t="inlineStr">
        <is>
          <t>LC50</t>
        </is>
      </c>
      <c r="BA2681"/>
      <c r="BB2681" t="n">
        <v>4.0</v>
      </c>
      <c r="BC2681"/>
      <c r="BD2681"/>
      <c r="BE2681"/>
      <c r="BF2681"/>
      <c r="BG2681" t="inlineStr">
        <is>
          <t>Day(s)</t>
        </is>
      </c>
      <c r="BH2681"/>
      <c r="BI2681" t="inlineStr">
        <is>
          <t>DTXSID1023940</t>
        </is>
      </c>
      <c r="BJ2681" t="inlineStr">
        <is>
          <t>10.1139/f93-291</t>
        </is>
      </c>
      <c r="BK2681"/>
      <c r="BL2681"/>
      <c r="BM2681"/>
      <c r="BN2681"/>
      <c r="BO2681"/>
      <c r="BP2681"/>
      <c r="BQ2681"/>
      <c r="BR2681"/>
      <c r="BS2681"/>
      <c r="BT2681" t="inlineStr">
        <is>
          <t>--</t>
        </is>
      </c>
      <c r="BU2681"/>
      <c r="BV2681"/>
      <c r="BW2681"/>
      <c r="BX2681"/>
      <c r="BY2681"/>
      <c r="BZ2681"/>
      <c r="CA2681"/>
      <c r="CB2681"/>
      <c r="CC2681"/>
      <c r="CD2681"/>
      <c r="CE2681"/>
      <c r="CF2681"/>
      <c r="CG2681"/>
      <c r="CH2681"/>
      <c r="CI2681"/>
      <c r="CJ2681"/>
      <c r="CK2681" t="inlineStr">
        <is>
          <t>Playle,R.C., D.G. Dixon, and K. Burnison</t>
        </is>
      </c>
      <c r="CL2681" t="n">
        <v>4468.0</v>
      </c>
      <c r="CM2681" t="inlineStr">
        <is>
          <t>Copper and Cadmium Binding to Fish Gills:  Estimates of Metal-Gill Stability Constants and Modelling of Metal Accumulation</t>
        </is>
      </c>
      <c r="CN2681" t="inlineStr">
        <is>
          <t>Can. J. Fish. Aquat. Sci. (Multiple Languages)50:2678-2687</t>
        </is>
      </c>
      <c r="CO2681" t="n">
        <v>1993.0</v>
      </c>
      <c r="CP2681" t="inlineStr">
        <is>
          <t>Playle,R.C., D.G. Dixon, and K. Burnison (1993). Copper and Cadmium Binding to Fish Gills:  Estimates of Metal-Gill Stability Constants and Modelling of Metal Accumulation. Can. J. Fish. Aquat. Sci. (Multiple Languages), 50, 2678-2687. doi:10.1139/f93-291. ECOREF#:4468</t>
        </is>
      </c>
    </row>
    <row r="2682">
      <c r="A2682" t="n">
        <v>7440439.0</v>
      </c>
      <c r="B2682" t="inlineStr">
        <is>
          <t>Cadmium</t>
        </is>
      </c>
      <c r="C2682"/>
      <c r="D2682" t="inlineStr">
        <is>
          <t>Unmeasured</t>
        </is>
      </c>
      <c r="E2682" t="inlineStr">
        <is>
          <t>Not coded</t>
        </is>
      </c>
      <c r="F2682"/>
      <c r="G2682"/>
      <c r="H2682"/>
      <c r="I2682"/>
      <c r="J2682"/>
      <c r="K2682"/>
      <c r="L2682" t="inlineStr">
        <is>
          <t>Pimephales promelas</t>
        </is>
      </c>
      <c r="M2682" t="inlineStr">
        <is>
          <t>Fathead Minnow</t>
        </is>
      </c>
      <c r="N2682" t="inlineStr">
        <is>
          <t>Juvenile</t>
        </is>
      </c>
      <c r="O2682" t="inlineStr">
        <is>
          <t>&lt;</t>
        </is>
      </c>
      <c r="P2682" t="n">
        <v>1.0</v>
      </c>
      <c r="Q2682"/>
      <c r="R2682"/>
      <c r="S2682"/>
      <c r="T2682"/>
      <c r="U2682" t="inlineStr">
        <is>
          <t>Month(s)</t>
        </is>
      </c>
      <c r="V2682" t="inlineStr">
        <is>
          <t>Aquatic, unspecified</t>
        </is>
      </c>
      <c r="W2682" t="inlineStr">
        <is>
          <t>Fresh water</t>
        </is>
      </c>
      <c r="X2682" t="inlineStr">
        <is>
          <t>Lab</t>
        </is>
      </c>
      <c r="Y2682"/>
      <c r="Z2682" t="inlineStr">
        <is>
          <t>Total</t>
        </is>
      </c>
      <c r="AA2682"/>
      <c r="AB2682" t="n">
        <v>0.0068</v>
      </c>
      <c r="AC2682"/>
      <c r="AD2682" t="n">
        <v>0.0042</v>
      </c>
      <c r="AE2682"/>
      <c r="AF2682" t="n">
        <v>0.0111</v>
      </c>
      <c r="AG2682" t="inlineStr">
        <is>
          <t>AI mg/L</t>
        </is>
      </c>
      <c r="AH2682"/>
      <c r="AI2682"/>
      <c r="AJ2682"/>
      <c r="AK2682"/>
      <c r="AL2682"/>
      <c r="AM2682"/>
      <c r="AN2682"/>
      <c r="AO2682"/>
      <c r="AP2682"/>
      <c r="AQ2682"/>
      <c r="AR2682"/>
      <c r="AS2682"/>
      <c r="AT2682"/>
      <c r="AU2682"/>
      <c r="AV2682"/>
      <c r="AW2682"/>
      <c r="AX2682" t="inlineStr">
        <is>
          <t>Mortality</t>
        </is>
      </c>
      <c r="AY2682" t="inlineStr">
        <is>
          <t>Mortality</t>
        </is>
      </c>
      <c r="AZ2682" t="inlineStr">
        <is>
          <t>LC50</t>
        </is>
      </c>
      <c r="BA2682"/>
      <c r="BB2682" t="n">
        <v>4.0</v>
      </c>
      <c r="BC2682"/>
      <c r="BD2682"/>
      <c r="BE2682"/>
      <c r="BF2682"/>
      <c r="BG2682" t="inlineStr">
        <is>
          <t>Day(s)</t>
        </is>
      </c>
      <c r="BH2682"/>
      <c r="BI2682" t="inlineStr">
        <is>
          <t>DTXSID1023940</t>
        </is>
      </c>
      <c r="BJ2682" t="inlineStr">
        <is>
          <t>10.1139/f93-291</t>
        </is>
      </c>
      <c r="BK2682"/>
      <c r="BL2682"/>
      <c r="BM2682"/>
      <c r="BN2682"/>
      <c r="BO2682"/>
      <c r="BP2682"/>
      <c r="BQ2682"/>
      <c r="BR2682"/>
      <c r="BS2682"/>
      <c r="BT2682" t="inlineStr">
        <is>
          <t>--</t>
        </is>
      </c>
      <c r="BU2682"/>
      <c r="BV2682"/>
      <c r="BW2682"/>
      <c r="BX2682"/>
      <c r="BY2682"/>
      <c r="BZ2682"/>
      <c r="CA2682"/>
      <c r="CB2682"/>
      <c r="CC2682"/>
      <c r="CD2682"/>
      <c r="CE2682"/>
      <c r="CF2682"/>
      <c r="CG2682"/>
      <c r="CH2682"/>
      <c r="CI2682"/>
      <c r="CJ2682"/>
      <c r="CK2682" t="inlineStr">
        <is>
          <t>Playle,R.C., D.G. Dixon, and K. Burnison</t>
        </is>
      </c>
      <c r="CL2682" t="n">
        <v>4468.0</v>
      </c>
      <c r="CM2682" t="inlineStr">
        <is>
          <t>Copper and Cadmium Binding to Fish Gills:  Estimates of Metal-Gill Stability Constants and Modelling of Metal Accumulation</t>
        </is>
      </c>
      <c r="CN2682" t="inlineStr">
        <is>
          <t>Can. J. Fish. Aquat. Sci. (Multiple Languages)50:2678-2687</t>
        </is>
      </c>
      <c r="CO2682" t="n">
        <v>1993.0</v>
      </c>
      <c r="CP2682" t="inlineStr">
        <is>
          <t>Playle,R.C., D.G. Dixon, and K. Burnison (1993). Copper and Cadmium Binding to Fish Gills:  Estimates of Metal-Gill Stability Constants and Modelling of Metal Accumulation. Can. J. Fish. Aquat. Sci. (Multiple Languages), 50, 2678-2687. doi:10.1139/f93-291. ECOREF#:4468</t>
        </is>
      </c>
    </row>
    <row r="2683">
      <c r="A2683" t="n">
        <v>7440439.0</v>
      </c>
      <c r="B2683" t="inlineStr">
        <is>
          <t>Cadmium</t>
        </is>
      </c>
      <c r="C2683"/>
      <c r="D2683" t="inlineStr">
        <is>
          <t>Measured</t>
        </is>
      </c>
      <c r="E2683" t="inlineStr">
        <is>
          <t>Not reported</t>
        </is>
      </c>
      <c r="F2683"/>
      <c r="G2683"/>
      <c r="H2683"/>
      <c r="I2683"/>
      <c r="J2683"/>
      <c r="K2683"/>
      <c r="L2683" t="inlineStr">
        <is>
          <t>Pimephales promelas</t>
        </is>
      </c>
      <c r="M2683" t="inlineStr">
        <is>
          <t>Fathead Minnow</t>
        </is>
      </c>
      <c r="N2683"/>
      <c r="O2683"/>
      <c r="P2683"/>
      <c r="Q2683"/>
      <c r="R2683"/>
      <c r="S2683"/>
      <c r="T2683"/>
      <c r="U2683"/>
      <c r="V2683" t="inlineStr">
        <is>
          <t>Aquatic, unspecified</t>
        </is>
      </c>
      <c r="W2683" t="inlineStr">
        <is>
          <t>Fresh water</t>
        </is>
      </c>
      <c r="X2683" t="inlineStr">
        <is>
          <t>Lab</t>
        </is>
      </c>
      <c r="Y2683" t="n">
        <v>6.0</v>
      </c>
      <c r="Z2683" t="inlineStr">
        <is>
          <t>Total</t>
        </is>
      </c>
      <c r="AA2683"/>
      <c r="AB2683" t="n">
        <v>7180.0</v>
      </c>
      <c r="AC2683"/>
      <c r="AD2683"/>
      <c r="AE2683"/>
      <c r="AF2683"/>
      <c r="AG2683" t="inlineStr">
        <is>
          <t>AI mg/L</t>
        </is>
      </c>
      <c r="AH2683"/>
      <c r="AI2683"/>
      <c r="AJ2683"/>
      <c r="AK2683"/>
      <c r="AL2683"/>
      <c r="AM2683"/>
      <c r="AN2683"/>
      <c r="AO2683"/>
      <c r="AP2683"/>
      <c r="AQ2683"/>
      <c r="AR2683"/>
      <c r="AS2683"/>
      <c r="AT2683"/>
      <c r="AU2683"/>
      <c r="AV2683"/>
      <c r="AW2683"/>
      <c r="AX2683" t="inlineStr">
        <is>
          <t>Mortality</t>
        </is>
      </c>
      <c r="AY2683" t="inlineStr">
        <is>
          <t>Mortality</t>
        </is>
      </c>
      <c r="AZ2683" t="inlineStr">
        <is>
          <t>LC50</t>
        </is>
      </c>
      <c r="BA2683"/>
      <c r="BB2683" t="n">
        <v>4.0</v>
      </c>
      <c r="BC2683"/>
      <c r="BD2683"/>
      <c r="BE2683"/>
      <c r="BF2683"/>
      <c r="BG2683" t="inlineStr">
        <is>
          <t>Day(s)</t>
        </is>
      </c>
      <c r="BH2683"/>
      <c r="BI2683" t="inlineStr">
        <is>
          <t>DTXSID1023940</t>
        </is>
      </c>
      <c r="BJ2683"/>
      <c r="BK2683"/>
      <c r="BL2683"/>
      <c r="BM2683"/>
      <c r="BN2683"/>
      <c r="BO2683"/>
      <c r="BP2683"/>
      <c r="BQ2683"/>
      <c r="BR2683"/>
      <c r="BS2683"/>
      <c r="BT2683" t="inlineStr">
        <is>
          <t>--</t>
        </is>
      </c>
      <c r="BU2683"/>
      <c r="BV2683"/>
      <c r="BW2683"/>
      <c r="BX2683"/>
      <c r="BY2683"/>
      <c r="BZ2683"/>
      <c r="CA2683"/>
      <c r="CB2683"/>
      <c r="CC2683"/>
      <c r="CD2683"/>
      <c r="CE2683"/>
      <c r="CF2683"/>
      <c r="CG2683"/>
      <c r="CH2683"/>
      <c r="CI2683"/>
      <c r="CJ2683"/>
      <c r="CK2683" t="inlineStr">
        <is>
          <t>Call,D.J., L.T. Brooke, and N. Ahmad</t>
        </is>
      </c>
      <c r="CL2683" t="n">
        <v>120926.0</v>
      </c>
      <c r="CM2683" t="inlineStr">
        <is>
          <t>Toxicity, Bioconcentration, and Metabolism of Selected Chemicals in Aquatic Organisms</t>
        </is>
      </c>
      <c r="CN2683" t="inlineStr">
        <is>
          <t>Fourth Quarterly Progress Report to EPA, Agreement No.CR 806864020, University of Wisconsin, Superior, WI:80 p.</t>
        </is>
      </c>
      <c r="CO2683" t="n">
        <v>1980.0</v>
      </c>
      <c r="CP2683" t="inlineStr">
        <is>
          <t>Call,D.J., L.T. Brooke, and N. Ahmad (1980). Toxicity, Bioconcentration, and Metabolism of Selected Chemicals in Aquatic Organisms. Fourth Quarterly Progress Report to EPA, Agreement No.CR 806864020, University of Wisconsin, Superior, WI, 80 p. ECOREF#:120926</t>
        </is>
      </c>
    </row>
    <row r="2684">
      <c r="A2684" t="n">
        <v>7440439.0</v>
      </c>
      <c r="B2684" t="inlineStr">
        <is>
          <t>Cadmium</t>
        </is>
      </c>
      <c r="C2684"/>
      <c r="D2684" t="inlineStr">
        <is>
          <t>Unmeasured</t>
        </is>
      </c>
      <c r="E2684" t="inlineStr">
        <is>
          <t>Not coded</t>
        </is>
      </c>
      <c r="F2684"/>
      <c r="G2684"/>
      <c r="H2684"/>
      <c r="I2684"/>
      <c r="J2684"/>
      <c r="K2684"/>
      <c r="L2684" t="inlineStr">
        <is>
          <t>Pimephales promelas</t>
        </is>
      </c>
      <c r="M2684" t="inlineStr">
        <is>
          <t>Fathead Minnow</t>
        </is>
      </c>
      <c r="N2684" t="inlineStr">
        <is>
          <t>Juvenile</t>
        </is>
      </c>
      <c r="O2684" t="inlineStr">
        <is>
          <t>&lt;</t>
        </is>
      </c>
      <c r="P2684" t="n">
        <v>1.0</v>
      </c>
      <c r="Q2684"/>
      <c r="R2684"/>
      <c r="S2684"/>
      <c r="T2684"/>
      <c r="U2684" t="inlineStr">
        <is>
          <t>Month(s)</t>
        </is>
      </c>
      <c r="V2684" t="inlineStr">
        <is>
          <t>Aquatic, unspecified</t>
        </is>
      </c>
      <c r="W2684" t="inlineStr">
        <is>
          <t>Fresh water</t>
        </is>
      </c>
      <c r="X2684" t="inlineStr">
        <is>
          <t>Lab</t>
        </is>
      </c>
      <c r="Y2684"/>
      <c r="Z2684" t="inlineStr">
        <is>
          <t>Total</t>
        </is>
      </c>
      <c r="AA2684" t="inlineStr">
        <is>
          <t>&gt;</t>
        </is>
      </c>
      <c r="AB2684" t="n">
        <v>0.032</v>
      </c>
      <c r="AC2684"/>
      <c r="AD2684"/>
      <c r="AE2684"/>
      <c r="AF2684"/>
      <c r="AG2684" t="inlineStr">
        <is>
          <t>AI mg/L</t>
        </is>
      </c>
      <c r="AH2684"/>
      <c r="AI2684"/>
      <c r="AJ2684"/>
      <c r="AK2684"/>
      <c r="AL2684"/>
      <c r="AM2684"/>
      <c r="AN2684"/>
      <c r="AO2684"/>
      <c r="AP2684"/>
      <c r="AQ2684"/>
      <c r="AR2684"/>
      <c r="AS2684"/>
      <c r="AT2684"/>
      <c r="AU2684"/>
      <c r="AV2684"/>
      <c r="AW2684"/>
      <c r="AX2684" t="inlineStr">
        <is>
          <t>Mortality</t>
        </is>
      </c>
      <c r="AY2684" t="inlineStr">
        <is>
          <t>Mortality</t>
        </is>
      </c>
      <c r="AZ2684" t="inlineStr">
        <is>
          <t>LC50</t>
        </is>
      </c>
      <c r="BA2684"/>
      <c r="BB2684" t="n">
        <v>4.0</v>
      </c>
      <c r="BC2684"/>
      <c r="BD2684"/>
      <c r="BE2684"/>
      <c r="BF2684"/>
      <c r="BG2684" t="inlineStr">
        <is>
          <t>Day(s)</t>
        </is>
      </c>
      <c r="BH2684"/>
      <c r="BI2684" t="inlineStr">
        <is>
          <t>DTXSID1023940</t>
        </is>
      </c>
      <c r="BJ2684" t="inlineStr">
        <is>
          <t>10.1139/f93-291</t>
        </is>
      </c>
      <c r="BK2684"/>
      <c r="BL2684"/>
      <c r="BM2684"/>
      <c r="BN2684"/>
      <c r="BO2684"/>
      <c r="BP2684"/>
      <c r="BQ2684"/>
      <c r="BR2684"/>
      <c r="BS2684"/>
      <c r="BT2684" t="inlineStr">
        <is>
          <t>--</t>
        </is>
      </c>
      <c r="BU2684"/>
      <c r="BV2684"/>
      <c r="BW2684"/>
      <c r="BX2684"/>
      <c r="BY2684"/>
      <c r="BZ2684"/>
      <c r="CA2684"/>
      <c r="CB2684"/>
      <c r="CC2684"/>
      <c r="CD2684"/>
      <c r="CE2684"/>
      <c r="CF2684"/>
      <c r="CG2684"/>
      <c r="CH2684"/>
      <c r="CI2684"/>
      <c r="CJ2684"/>
      <c r="CK2684" t="inlineStr">
        <is>
          <t>Playle,R.C., D.G. Dixon, and K. Burnison</t>
        </is>
      </c>
      <c r="CL2684" t="n">
        <v>4468.0</v>
      </c>
      <c r="CM2684" t="inlineStr">
        <is>
          <t>Copper and Cadmium Binding to Fish Gills:  Estimates of Metal-Gill Stability Constants and Modelling of Metal Accumulation</t>
        </is>
      </c>
      <c r="CN2684" t="inlineStr">
        <is>
          <t>Can. J. Fish. Aquat. Sci. (Multiple Languages)50:2678-2687</t>
        </is>
      </c>
      <c r="CO2684" t="n">
        <v>1993.0</v>
      </c>
      <c r="CP2684" t="inlineStr">
        <is>
          <t>Playle,R.C., D.G. Dixon, and K. Burnison (1993). Copper and Cadmium Binding to Fish Gills:  Estimates of Metal-Gill Stability Constants and Modelling of Metal Accumulation. Can. J. Fish. Aquat. Sci. (Multiple Languages), 50, 2678-2687. doi:10.1139/f93-291. ECOREF#:4468</t>
        </is>
      </c>
    </row>
    <row r="2685">
      <c r="A2685" t="n">
        <v>7440439.0</v>
      </c>
      <c r="B2685" t="inlineStr">
        <is>
          <t>Cadmium</t>
        </is>
      </c>
      <c r="C2685"/>
      <c r="D2685" t="inlineStr">
        <is>
          <t>Unmeasured</t>
        </is>
      </c>
      <c r="E2685" t="inlineStr">
        <is>
          <t>Not coded</t>
        </is>
      </c>
      <c r="F2685"/>
      <c r="G2685"/>
      <c r="H2685"/>
      <c r="I2685"/>
      <c r="J2685"/>
      <c r="K2685"/>
      <c r="L2685" t="inlineStr">
        <is>
          <t>Pimephales promelas</t>
        </is>
      </c>
      <c r="M2685" t="inlineStr">
        <is>
          <t>Fathead Minnow</t>
        </is>
      </c>
      <c r="N2685" t="inlineStr">
        <is>
          <t>Juvenile</t>
        </is>
      </c>
      <c r="O2685" t="inlineStr">
        <is>
          <t>&lt;</t>
        </is>
      </c>
      <c r="P2685" t="n">
        <v>1.0</v>
      </c>
      <c r="Q2685"/>
      <c r="R2685"/>
      <c r="S2685"/>
      <c r="T2685"/>
      <c r="U2685" t="inlineStr">
        <is>
          <t>Month(s)</t>
        </is>
      </c>
      <c r="V2685" t="inlineStr">
        <is>
          <t>Aquatic, unspecified</t>
        </is>
      </c>
      <c r="W2685" t="inlineStr">
        <is>
          <t>Fresh water</t>
        </is>
      </c>
      <c r="X2685" t="inlineStr">
        <is>
          <t>Lab</t>
        </is>
      </c>
      <c r="Y2685"/>
      <c r="Z2685" t="inlineStr">
        <is>
          <t>Total</t>
        </is>
      </c>
      <c r="AA2685"/>
      <c r="AB2685" t="n">
        <v>0.0069</v>
      </c>
      <c r="AC2685"/>
      <c r="AD2685" t="n">
        <v>0.004</v>
      </c>
      <c r="AE2685"/>
      <c r="AF2685" t="n">
        <v>0.0119</v>
      </c>
      <c r="AG2685" t="inlineStr">
        <is>
          <t>AI mg/L</t>
        </is>
      </c>
      <c r="AH2685"/>
      <c r="AI2685"/>
      <c r="AJ2685"/>
      <c r="AK2685"/>
      <c r="AL2685"/>
      <c r="AM2685"/>
      <c r="AN2685"/>
      <c r="AO2685"/>
      <c r="AP2685"/>
      <c r="AQ2685"/>
      <c r="AR2685"/>
      <c r="AS2685"/>
      <c r="AT2685"/>
      <c r="AU2685"/>
      <c r="AV2685"/>
      <c r="AW2685"/>
      <c r="AX2685" t="inlineStr">
        <is>
          <t>Mortality</t>
        </is>
      </c>
      <c r="AY2685" t="inlineStr">
        <is>
          <t>Mortality</t>
        </is>
      </c>
      <c r="AZ2685" t="inlineStr">
        <is>
          <t>LC50</t>
        </is>
      </c>
      <c r="BA2685"/>
      <c r="BB2685" t="n">
        <v>4.0</v>
      </c>
      <c r="BC2685"/>
      <c r="BD2685"/>
      <c r="BE2685"/>
      <c r="BF2685"/>
      <c r="BG2685" t="inlineStr">
        <is>
          <t>Day(s)</t>
        </is>
      </c>
      <c r="BH2685"/>
      <c r="BI2685" t="inlineStr">
        <is>
          <t>DTXSID1023940</t>
        </is>
      </c>
      <c r="BJ2685" t="inlineStr">
        <is>
          <t>10.1139/f93-291</t>
        </is>
      </c>
      <c r="BK2685"/>
      <c r="BL2685"/>
      <c r="BM2685"/>
      <c r="BN2685"/>
      <c r="BO2685"/>
      <c r="BP2685"/>
      <c r="BQ2685"/>
      <c r="BR2685"/>
      <c r="BS2685"/>
      <c r="BT2685" t="inlineStr">
        <is>
          <t>--</t>
        </is>
      </c>
      <c r="BU2685"/>
      <c r="BV2685"/>
      <c r="BW2685"/>
      <c r="BX2685"/>
      <c r="BY2685"/>
      <c r="BZ2685"/>
      <c r="CA2685"/>
      <c r="CB2685"/>
      <c r="CC2685"/>
      <c r="CD2685"/>
      <c r="CE2685"/>
      <c r="CF2685"/>
      <c r="CG2685"/>
      <c r="CH2685"/>
      <c r="CI2685"/>
      <c r="CJ2685"/>
      <c r="CK2685" t="inlineStr">
        <is>
          <t>Playle,R.C., D.G. Dixon, and K. Burnison</t>
        </is>
      </c>
      <c r="CL2685" t="n">
        <v>4468.0</v>
      </c>
      <c r="CM2685" t="inlineStr">
        <is>
          <t>Copper and Cadmium Binding to Fish Gills:  Estimates of Metal-Gill Stability Constants and Modelling of Metal Accumulation</t>
        </is>
      </c>
      <c r="CN2685" t="inlineStr">
        <is>
          <t>Can. J. Fish. Aquat. Sci. (Multiple Languages)50:2678-2687</t>
        </is>
      </c>
      <c r="CO2685" t="n">
        <v>1993.0</v>
      </c>
      <c r="CP2685" t="inlineStr">
        <is>
          <t>Playle,R.C., D.G. Dixon, and K. Burnison (1993). Copper and Cadmium Binding to Fish Gills:  Estimates of Metal-Gill Stability Constants and Modelling of Metal Accumulation. Can. J. Fish. Aquat. Sci. (Multiple Languages), 50, 2678-2687. doi:10.1139/f93-291. ECOREF#:4468</t>
        </is>
      </c>
    </row>
    <row r="2686">
      <c r="A2686" t="n">
        <v>7440439.0</v>
      </c>
      <c r="B2686" t="inlineStr">
        <is>
          <t>Cadmium</t>
        </is>
      </c>
      <c r="C2686"/>
      <c r="D2686" t="inlineStr">
        <is>
          <t>Unmeasured</t>
        </is>
      </c>
      <c r="E2686" t="inlineStr">
        <is>
          <t>Not coded</t>
        </is>
      </c>
      <c r="F2686"/>
      <c r="G2686"/>
      <c r="H2686"/>
      <c r="I2686"/>
      <c r="J2686"/>
      <c r="K2686"/>
      <c r="L2686" t="inlineStr">
        <is>
          <t>Pimephales promelas</t>
        </is>
      </c>
      <c r="M2686" t="inlineStr">
        <is>
          <t>Fathead Minnow</t>
        </is>
      </c>
      <c r="N2686" t="inlineStr">
        <is>
          <t>Juvenile</t>
        </is>
      </c>
      <c r="O2686" t="inlineStr">
        <is>
          <t>&lt;</t>
        </is>
      </c>
      <c r="P2686" t="n">
        <v>1.0</v>
      </c>
      <c r="Q2686"/>
      <c r="R2686"/>
      <c r="S2686"/>
      <c r="T2686"/>
      <c r="U2686" t="inlineStr">
        <is>
          <t>Month(s)</t>
        </is>
      </c>
      <c r="V2686" t="inlineStr">
        <is>
          <t>Aquatic, unspecified</t>
        </is>
      </c>
      <c r="W2686" t="inlineStr">
        <is>
          <t>Fresh water</t>
        </is>
      </c>
      <c r="X2686" t="inlineStr">
        <is>
          <t>Lab</t>
        </is>
      </c>
      <c r="Y2686"/>
      <c r="Z2686" t="inlineStr">
        <is>
          <t>Total</t>
        </is>
      </c>
      <c r="AA2686"/>
      <c r="AB2686" t="n">
        <v>0.0253</v>
      </c>
      <c r="AC2686"/>
      <c r="AD2686" t="n">
        <v>0.0191</v>
      </c>
      <c r="AE2686"/>
      <c r="AF2686" t="n">
        <v>0.0334</v>
      </c>
      <c r="AG2686" t="inlineStr">
        <is>
          <t>AI mg/L</t>
        </is>
      </c>
      <c r="AH2686"/>
      <c r="AI2686"/>
      <c r="AJ2686"/>
      <c r="AK2686"/>
      <c r="AL2686"/>
      <c r="AM2686"/>
      <c r="AN2686"/>
      <c r="AO2686"/>
      <c r="AP2686"/>
      <c r="AQ2686"/>
      <c r="AR2686"/>
      <c r="AS2686"/>
      <c r="AT2686"/>
      <c r="AU2686"/>
      <c r="AV2686"/>
      <c r="AW2686"/>
      <c r="AX2686" t="inlineStr">
        <is>
          <t>Mortality</t>
        </is>
      </c>
      <c r="AY2686" t="inlineStr">
        <is>
          <t>Mortality</t>
        </is>
      </c>
      <c r="AZ2686" t="inlineStr">
        <is>
          <t>LC50</t>
        </is>
      </c>
      <c r="BA2686"/>
      <c r="BB2686" t="n">
        <v>4.0</v>
      </c>
      <c r="BC2686"/>
      <c r="BD2686"/>
      <c r="BE2686"/>
      <c r="BF2686"/>
      <c r="BG2686" t="inlineStr">
        <is>
          <t>Day(s)</t>
        </is>
      </c>
      <c r="BH2686"/>
      <c r="BI2686" t="inlineStr">
        <is>
          <t>DTXSID1023940</t>
        </is>
      </c>
      <c r="BJ2686" t="inlineStr">
        <is>
          <t>10.1139/f93-291</t>
        </is>
      </c>
      <c r="BK2686"/>
      <c r="BL2686"/>
      <c r="BM2686"/>
      <c r="BN2686"/>
      <c r="BO2686"/>
      <c r="BP2686"/>
      <c r="BQ2686"/>
      <c r="BR2686"/>
      <c r="BS2686"/>
      <c r="BT2686" t="inlineStr">
        <is>
          <t>--</t>
        </is>
      </c>
      <c r="BU2686"/>
      <c r="BV2686"/>
      <c r="BW2686"/>
      <c r="BX2686"/>
      <c r="BY2686"/>
      <c r="BZ2686"/>
      <c r="CA2686"/>
      <c r="CB2686"/>
      <c r="CC2686"/>
      <c r="CD2686"/>
      <c r="CE2686"/>
      <c r="CF2686"/>
      <c r="CG2686"/>
      <c r="CH2686"/>
      <c r="CI2686"/>
      <c r="CJ2686"/>
      <c r="CK2686" t="inlineStr">
        <is>
          <t>Playle,R.C., D.G. Dixon, and K. Burnison</t>
        </is>
      </c>
      <c r="CL2686" t="n">
        <v>4468.0</v>
      </c>
      <c r="CM2686" t="inlineStr">
        <is>
          <t>Copper and Cadmium Binding to Fish Gills:  Estimates of Metal-Gill Stability Constants and Modelling of Metal Accumulation</t>
        </is>
      </c>
      <c r="CN2686" t="inlineStr">
        <is>
          <t>Can. J. Fish. Aquat. Sci. (Multiple Languages)50:2678-2687</t>
        </is>
      </c>
      <c r="CO2686" t="n">
        <v>1993.0</v>
      </c>
      <c r="CP2686" t="inlineStr">
        <is>
          <t>Playle,R.C., D.G. Dixon, and K. Burnison (1993). Copper and Cadmium Binding to Fish Gills:  Estimates of Metal-Gill Stability Constants and Modelling of Metal Accumulation. Can. J. Fish. Aquat. Sci. (Multiple Languages), 50, 2678-2687. doi:10.1139/f93-291. ECOREF#:4468</t>
        </is>
      </c>
    </row>
    <row r="2687">
      <c r="A2687" t="n">
        <v>7440439.0</v>
      </c>
      <c r="B2687" t="inlineStr">
        <is>
          <t>Cadmium</t>
        </is>
      </c>
      <c r="C2687"/>
      <c r="D2687" t="inlineStr">
        <is>
          <t>Unmeasured</t>
        </is>
      </c>
      <c r="E2687" t="inlineStr">
        <is>
          <t>Not coded</t>
        </is>
      </c>
      <c r="F2687"/>
      <c r="G2687"/>
      <c r="H2687"/>
      <c r="I2687"/>
      <c r="J2687"/>
      <c r="K2687"/>
      <c r="L2687" t="inlineStr">
        <is>
          <t>Pimephales promelas</t>
        </is>
      </c>
      <c r="M2687" t="inlineStr">
        <is>
          <t>Fathead Minnow</t>
        </is>
      </c>
      <c r="N2687" t="inlineStr">
        <is>
          <t>Juvenile</t>
        </is>
      </c>
      <c r="O2687" t="inlineStr">
        <is>
          <t>&lt;</t>
        </is>
      </c>
      <c r="P2687" t="n">
        <v>1.0</v>
      </c>
      <c r="Q2687"/>
      <c r="R2687"/>
      <c r="S2687"/>
      <c r="T2687"/>
      <c r="U2687" t="inlineStr">
        <is>
          <t>Month(s)</t>
        </is>
      </c>
      <c r="V2687" t="inlineStr">
        <is>
          <t>Aquatic, unspecified</t>
        </is>
      </c>
      <c r="W2687" t="inlineStr">
        <is>
          <t>Fresh water</t>
        </is>
      </c>
      <c r="X2687" t="inlineStr">
        <is>
          <t>Lab</t>
        </is>
      </c>
      <c r="Y2687"/>
      <c r="Z2687" t="inlineStr">
        <is>
          <t>Total</t>
        </is>
      </c>
      <c r="AA2687"/>
      <c r="AB2687" t="n">
        <v>0.0104</v>
      </c>
      <c r="AC2687"/>
      <c r="AD2687" t="n">
        <v>0.0078</v>
      </c>
      <c r="AE2687"/>
      <c r="AF2687" t="n">
        <v>0.014</v>
      </c>
      <c r="AG2687" t="inlineStr">
        <is>
          <t>AI mg/L</t>
        </is>
      </c>
      <c r="AH2687"/>
      <c r="AI2687"/>
      <c r="AJ2687"/>
      <c r="AK2687"/>
      <c r="AL2687"/>
      <c r="AM2687"/>
      <c r="AN2687"/>
      <c r="AO2687"/>
      <c r="AP2687"/>
      <c r="AQ2687"/>
      <c r="AR2687"/>
      <c r="AS2687"/>
      <c r="AT2687"/>
      <c r="AU2687"/>
      <c r="AV2687"/>
      <c r="AW2687"/>
      <c r="AX2687" t="inlineStr">
        <is>
          <t>Mortality</t>
        </is>
      </c>
      <c r="AY2687" t="inlineStr">
        <is>
          <t>Mortality</t>
        </is>
      </c>
      <c r="AZ2687" t="inlineStr">
        <is>
          <t>LC50</t>
        </is>
      </c>
      <c r="BA2687"/>
      <c r="BB2687" t="n">
        <v>4.0</v>
      </c>
      <c r="BC2687"/>
      <c r="BD2687"/>
      <c r="BE2687"/>
      <c r="BF2687"/>
      <c r="BG2687" t="inlineStr">
        <is>
          <t>Day(s)</t>
        </is>
      </c>
      <c r="BH2687"/>
      <c r="BI2687" t="inlineStr">
        <is>
          <t>DTXSID1023940</t>
        </is>
      </c>
      <c r="BJ2687" t="inlineStr">
        <is>
          <t>10.1139/f93-291</t>
        </is>
      </c>
      <c r="BK2687"/>
      <c r="BL2687"/>
      <c r="BM2687"/>
      <c r="BN2687"/>
      <c r="BO2687"/>
      <c r="BP2687"/>
      <c r="BQ2687"/>
      <c r="BR2687"/>
      <c r="BS2687"/>
      <c r="BT2687" t="inlineStr">
        <is>
          <t>--</t>
        </is>
      </c>
      <c r="BU2687"/>
      <c r="BV2687"/>
      <c r="BW2687"/>
      <c r="BX2687"/>
      <c r="BY2687"/>
      <c r="BZ2687"/>
      <c r="CA2687"/>
      <c r="CB2687"/>
      <c r="CC2687"/>
      <c r="CD2687"/>
      <c r="CE2687"/>
      <c r="CF2687"/>
      <c r="CG2687"/>
      <c r="CH2687"/>
      <c r="CI2687"/>
      <c r="CJ2687"/>
      <c r="CK2687" t="inlineStr">
        <is>
          <t>Playle,R.C., D.G. Dixon, and K. Burnison</t>
        </is>
      </c>
      <c r="CL2687" t="n">
        <v>4468.0</v>
      </c>
      <c r="CM2687" t="inlineStr">
        <is>
          <t>Copper and Cadmium Binding to Fish Gills:  Estimates of Metal-Gill Stability Constants and Modelling of Metal Accumulation</t>
        </is>
      </c>
      <c r="CN2687" t="inlineStr">
        <is>
          <t>Can. J. Fish. Aquat. Sci. (Multiple Languages)50:2678-2687</t>
        </is>
      </c>
      <c r="CO2687" t="n">
        <v>1993.0</v>
      </c>
      <c r="CP2687" t="inlineStr">
        <is>
          <t>Playle,R.C., D.G. Dixon, and K. Burnison (1993). Copper and Cadmium Binding to Fish Gills:  Estimates of Metal-Gill Stability Constants and Modelling of Metal Accumulation. Can. J. Fish. Aquat. Sci. (Multiple Languages), 50, 2678-2687. doi:10.1139/f93-291. ECOREF#:4468</t>
        </is>
      </c>
    </row>
    <row r="2688">
      <c r="A2688" t="n">
        <v>7440439.0</v>
      </c>
      <c r="B2688" t="inlineStr">
        <is>
          <t>Cadmium</t>
        </is>
      </c>
      <c r="C2688"/>
      <c r="D2688" t="inlineStr">
        <is>
          <t>Unmeasured</t>
        </is>
      </c>
      <c r="E2688" t="inlineStr">
        <is>
          <t>Not coded</t>
        </is>
      </c>
      <c r="F2688"/>
      <c r="G2688"/>
      <c r="H2688"/>
      <c r="I2688"/>
      <c r="J2688"/>
      <c r="K2688"/>
      <c r="L2688" t="inlineStr">
        <is>
          <t>Pimephales promelas</t>
        </is>
      </c>
      <c r="M2688" t="inlineStr">
        <is>
          <t>Fathead Minnow</t>
        </is>
      </c>
      <c r="N2688" t="inlineStr">
        <is>
          <t>Juvenile</t>
        </is>
      </c>
      <c r="O2688" t="inlineStr">
        <is>
          <t>&lt;</t>
        </is>
      </c>
      <c r="P2688" t="n">
        <v>1.0</v>
      </c>
      <c r="Q2688"/>
      <c r="R2688"/>
      <c r="S2688"/>
      <c r="T2688"/>
      <c r="U2688" t="inlineStr">
        <is>
          <t>Month(s)</t>
        </is>
      </c>
      <c r="V2688" t="inlineStr">
        <is>
          <t>Aquatic, unspecified</t>
        </is>
      </c>
      <c r="W2688" t="inlineStr">
        <is>
          <t>Fresh water</t>
        </is>
      </c>
      <c r="X2688" t="inlineStr">
        <is>
          <t>Lab</t>
        </is>
      </c>
      <c r="Y2688"/>
      <c r="Z2688" t="inlineStr">
        <is>
          <t>Total</t>
        </is>
      </c>
      <c r="AA2688"/>
      <c r="AB2688" t="n">
        <v>0.001</v>
      </c>
      <c r="AC2688"/>
      <c r="AD2688" t="n">
        <v>6.0E-4</v>
      </c>
      <c r="AE2688"/>
      <c r="AF2688" t="n">
        <v>0.0017</v>
      </c>
      <c r="AG2688" t="inlineStr">
        <is>
          <t>AI mg/L</t>
        </is>
      </c>
      <c r="AH2688"/>
      <c r="AI2688"/>
      <c r="AJ2688"/>
      <c r="AK2688"/>
      <c r="AL2688"/>
      <c r="AM2688"/>
      <c r="AN2688"/>
      <c r="AO2688"/>
      <c r="AP2688"/>
      <c r="AQ2688"/>
      <c r="AR2688"/>
      <c r="AS2688"/>
      <c r="AT2688"/>
      <c r="AU2688"/>
      <c r="AV2688"/>
      <c r="AW2688"/>
      <c r="AX2688" t="inlineStr">
        <is>
          <t>Mortality</t>
        </is>
      </c>
      <c r="AY2688" t="inlineStr">
        <is>
          <t>Mortality</t>
        </is>
      </c>
      <c r="AZ2688" t="inlineStr">
        <is>
          <t>LC50</t>
        </is>
      </c>
      <c r="BA2688"/>
      <c r="BB2688" t="n">
        <v>4.0</v>
      </c>
      <c r="BC2688"/>
      <c r="BD2688"/>
      <c r="BE2688"/>
      <c r="BF2688"/>
      <c r="BG2688" t="inlineStr">
        <is>
          <t>Day(s)</t>
        </is>
      </c>
      <c r="BH2688"/>
      <c r="BI2688" t="inlineStr">
        <is>
          <t>DTXSID1023940</t>
        </is>
      </c>
      <c r="BJ2688" t="inlineStr">
        <is>
          <t>10.1139/f93-291</t>
        </is>
      </c>
      <c r="BK2688"/>
      <c r="BL2688"/>
      <c r="BM2688"/>
      <c r="BN2688"/>
      <c r="BO2688"/>
      <c r="BP2688"/>
      <c r="BQ2688"/>
      <c r="BR2688"/>
      <c r="BS2688"/>
      <c r="BT2688" t="inlineStr">
        <is>
          <t>--</t>
        </is>
      </c>
      <c r="BU2688"/>
      <c r="BV2688"/>
      <c r="BW2688"/>
      <c r="BX2688"/>
      <c r="BY2688"/>
      <c r="BZ2688"/>
      <c r="CA2688"/>
      <c r="CB2688"/>
      <c r="CC2688"/>
      <c r="CD2688"/>
      <c r="CE2688"/>
      <c r="CF2688"/>
      <c r="CG2688"/>
      <c r="CH2688"/>
      <c r="CI2688"/>
      <c r="CJ2688"/>
      <c r="CK2688" t="inlineStr">
        <is>
          <t>Playle,R.C., D.G. Dixon, and K. Burnison</t>
        </is>
      </c>
      <c r="CL2688" t="n">
        <v>4468.0</v>
      </c>
      <c r="CM2688" t="inlineStr">
        <is>
          <t>Copper and Cadmium Binding to Fish Gills:  Estimates of Metal-Gill Stability Constants and Modelling of Metal Accumulation</t>
        </is>
      </c>
      <c r="CN2688" t="inlineStr">
        <is>
          <t>Can. J. Fish. Aquat. Sci. (Multiple Languages)50:2678-2687</t>
        </is>
      </c>
      <c r="CO2688" t="n">
        <v>1993.0</v>
      </c>
      <c r="CP2688" t="inlineStr">
        <is>
          <t>Playle,R.C., D.G. Dixon, and K. Burnison (1993). Copper and Cadmium Binding to Fish Gills:  Estimates of Metal-Gill Stability Constants and Modelling of Metal Accumulation. Can. J. Fish. Aquat. Sci. (Multiple Languages), 50, 2678-2687. doi:10.1139/f93-291. ECOREF#:4468</t>
        </is>
      </c>
    </row>
    <row r="2689">
      <c r="A2689" t="n">
        <v>7440439.0</v>
      </c>
      <c r="B2689" t="inlineStr">
        <is>
          <t>Cadmium</t>
        </is>
      </c>
      <c r="C2689"/>
      <c r="D2689" t="inlineStr">
        <is>
          <t>Unmeasured</t>
        </is>
      </c>
      <c r="E2689" t="inlineStr">
        <is>
          <t>Not coded</t>
        </is>
      </c>
      <c r="F2689"/>
      <c r="G2689"/>
      <c r="H2689"/>
      <c r="I2689"/>
      <c r="J2689"/>
      <c r="K2689"/>
      <c r="L2689" t="inlineStr">
        <is>
          <t>Pimephales promelas</t>
        </is>
      </c>
      <c r="M2689" t="inlineStr">
        <is>
          <t>Fathead Minnow</t>
        </is>
      </c>
      <c r="N2689" t="inlineStr">
        <is>
          <t>Juvenile</t>
        </is>
      </c>
      <c r="O2689" t="inlineStr">
        <is>
          <t>&lt;</t>
        </is>
      </c>
      <c r="P2689" t="n">
        <v>1.0</v>
      </c>
      <c r="Q2689"/>
      <c r="R2689"/>
      <c r="S2689"/>
      <c r="T2689"/>
      <c r="U2689" t="inlineStr">
        <is>
          <t>Month(s)</t>
        </is>
      </c>
      <c r="V2689" t="inlineStr">
        <is>
          <t>Aquatic, unspecified</t>
        </is>
      </c>
      <c r="W2689" t="inlineStr">
        <is>
          <t>Fresh water</t>
        </is>
      </c>
      <c r="X2689" t="inlineStr">
        <is>
          <t>Lab</t>
        </is>
      </c>
      <c r="Y2689"/>
      <c r="Z2689" t="inlineStr">
        <is>
          <t>Total</t>
        </is>
      </c>
      <c r="AA2689"/>
      <c r="AB2689" t="n">
        <v>0.0278</v>
      </c>
      <c r="AC2689"/>
      <c r="AD2689" t="n">
        <v>0.0198</v>
      </c>
      <c r="AE2689"/>
      <c r="AF2689" t="n">
        <v>0.039</v>
      </c>
      <c r="AG2689" t="inlineStr">
        <is>
          <t>AI mg/L</t>
        </is>
      </c>
      <c r="AH2689"/>
      <c r="AI2689"/>
      <c r="AJ2689"/>
      <c r="AK2689"/>
      <c r="AL2689"/>
      <c r="AM2689"/>
      <c r="AN2689"/>
      <c r="AO2689"/>
      <c r="AP2689"/>
      <c r="AQ2689"/>
      <c r="AR2689"/>
      <c r="AS2689"/>
      <c r="AT2689"/>
      <c r="AU2689"/>
      <c r="AV2689"/>
      <c r="AW2689"/>
      <c r="AX2689" t="inlineStr">
        <is>
          <t>Mortality</t>
        </is>
      </c>
      <c r="AY2689" t="inlineStr">
        <is>
          <t>Mortality</t>
        </is>
      </c>
      <c r="AZ2689" t="inlineStr">
        <is>
          <t>LC50</t>
        </is>
      </c>
      <c r="BA2689"/>
      <c r="BB2689" t="n">
        <v>4.0</v>
      </c>
      <c r="BC2689"/>
      <c r="BD2689"/>
      <c r="BE2689"/>
      <c r="BF2689"/>
      <c r="BG2689" t="inlineStr">
        <is>
          <t>Day(s)</t>
        </is>
      </c>
      <c r="BH2689"/>
      <c r="BI2689" t="inlineStr">
        <is>
          <t>DTXSID1023940</t>
        </is>
      </c>
      <c r="BJ2689" t="inlineStr">
        <is>
          <t>10.1139/f93-291</t>
        </is>
      </c>
      <c r="BK2689"/>
      <c r="BL2689"/>
      <c r="BM2689"/>
      <c r="BN2689"/>
      <c r="BO2689"/>
      <c r="BP2689"/>
      <c r="BQ2689"/>
      <c r="BR2689"/>
      <c r="BS2689"/>
      <c r="BT2689" t="inlineStr">
        <is>
          <t>--</t>
        </is>
      </c>
      <c r="BU2689"/>
      <c r="BV2689"/>
      <c r="BW2689"/>
      <c r="BX2689"/>
      <c r="BY2689"/>
      <c r="BZ2689"/>
      <c r="CA2689"/>
      <c r="CB2689"/>
      <c r="CC2689"/>
      <c r="CD2689"/>
      <c r="CE2689"/>
      <c r="CF2689"/>
      <c r="CG2689"/>
      <c r="CH2689"/>
      <c r="CI2689"/>
      <c r="CJ2689"/>
      <c r="CK2689" t="inlineStr">
        <is>
          <t>Playle,R.C., D.G. Dixon, and K. Burnison</t>
        </is>
      </c>
      <c r="CL2689" t="n">
        <v>4468.0</v>
      </c>
      <c r="CM2689" t="inlineStr">
        <is>
          <t>Copper and Cadmium Binding to Fish Gills:  Estimates of Metal-Gill Stability Constants and Modelling of Metal Accumulation</t>
        </is>
      </c>
      <c r="CN2689" t="inlineStr">
        <is>
          <t>Can. J. Fish. Aquat. Sci. (Multiple Languages)50:2678-2687</t>
        </is>
      </c>
      <c r="CO2689" t="n">
        <v>1993.0</v>
      </c>
      <c r="CP2689" t="inlineStr">
        <is>
          <t>Playle,R.C., D.G. Dixon, and K. Burnison (1993). Copper and Cadmium Binding to Fish Gills:  Estimates of Metal-Gill Stability Constants and Modelling of Metal Accumulation. Can. J. Fish. Aquat. Sci. (Multiple Languages), 50, 2678-2687. doi:10.1139/f93-291. ECOREF#:4468</t>
        </is>
      </c>
    </row>
    <row r="2690">
      <c r="A2690" t="n">
        <v>7440473.0</v>
      </c>
      <c r="B2690" t="inlineStr">
        <is>
          <t>Chromium</t>
        </is>
      </c>
      <c r="C2690"/>
      <c r="D2690" t="inlineStr">
        <is>
          <t>Measured</t>
        </is>
      </c>
      <c r="E2690" t="inlineStr">
        <is>
          <t>Not coded</t>
        </is>
      </c>
      <c r="F2690"/>
      <c r="G2690"/>
      <c r="H2690"/>
      <c r="I2690"/>
      <c r="J2690"/>
      <c r="K2690"/>
      <c r="L2690" t="inlineStr">
        <is>
          <t>Pimephales promelas</t>
        </is>
      </c>
      <c r="M2690" t="inlineStr">
        <is>
          <t>Fathead Minnow</t>
        </is>
      </c>
      <c r="N2690"/>
      <c r="O2690"/>
      <c r="P2690"/>
      <c r="Q2690"/>
      <c r="R2690"/>
      <c r="S2690"/>
      <c r="T2690"/>
      <c r="U2690"/>
      <c r="V2690" t="inlineStr">
        <is>
          <t>Flow-through</t>
        </is>
      </c>
      <c r="W2690" t="inlineStr">
        <is>
          <t>Fresh water</t>
        </is>
      </c>
      <c r="X2690" t="inlineStr">
        <is>
          <t>Lab</t>
        </is>
      </c>
      <c r="Y2690"/>
      <c r="Z2690" t="inlineStr">
        <is>
          <t>Total</t>
        </is>
      </c>
      <c r="AA2690"/>
      <c r="AB2690" t="n">
        <v>37.0</v>
      </c>
      <c r="AC2690"/>
      <c r="AD2690"/>
      <c r="AE2690"/>
      <c r="AF2690"/>
      <c r="AG2690" t="inlineStr">
        <is>
          <t>AI mg/L</t>
        </is>
      </c>
      <c r="AH2690"/>
      <c r="AI2690"/>
      <c r="AJ2690"/>
      <c r="AK2690"/>
      <c r="AL2690"/>
      <c r="AM2690"/>
      <c r="AN2690"/>
      <c r="AO2690"/>
      <c r="AP2690"/>
      <c r="AQ2690"/>
      <c r="AR2690"/>
      <c r="AS2690"/>
      <c r="AT2690"/>
      <c r="AU2690"/>
      <c r="AV2690"/>
      <c r="AW2690"/>
      <c r="AX2690" t="inlineStr">
        <is>
          <t>Mortality</t>
        </is>
      </c>
      <c r="AY2690" t="inlineStr">
        <is>
          <t>Mortality</t>
        </is>
      </c>
      <c r="AZ2690" t="inlineStr">
        <is>
          <t>LC50</t>
        </is>
      </c>
      <c r="BA2690"/>
      <c r="BB2690" t="n">
        <v>4.0</v>
      </c>
      <c r="BC2690"/>
      <c r="BD2690"/>
      <c r="BE2690"/>
      <c r="BF2690"/>
      <c r="BG2690" t="inlineStr">
        <is>
          <t>Day(s)</t>
        </is>
      </c>
      <c r="BH2690"/>
      <c r="BI2690" t="inlineStr">
        <is>
          <t>DTXSID3031022</t>
        </is>
      </c>
      <c r="BJ2690" t="inlineStr">
        <is>
          <t>10.1577/1548-8659(1975)104&lt;567:TROTHL&gt;2.0.CO;2</t>
        </is>
      </c>
      <c r="BK2690"/>
      <c r="BL2690"/>
      <c r="BM2690"/>
      <c r="BN2690"/>
      <c r="BO2690"/>
      <c r="BP2690"/>
      <c r="BQ2690"/>
      <c r="BR2690"/>
      <c r="BS2690"/>
      <c r="BT2690" t="inlineStr">
        <is>
          <t>--</t>
        </is>
      </c>
      <c r="BU2690"/>
      <c r="BV2690"/>
      <c r="BW2690"/>
      <c r="BX2690"/>
      <c r="BY2690"/>
      <c r="BZ2690"/>
      <c r="CA2690"/>
      <c r="CB2690"/>
      <c r="CC2690"/>
      <c r="CD2690"/>
      <c r="CE2690"/>
      <c r="CF2690"/>
      <c r="CG2690"/>
      <c r="CH2690"/>
      <c r="CI2690" t="inlineStr">
        <is>
          <t xml:space="preserve"> O EFCT CONT/117-118 H//</t>
        </is>
      </c>
      <c r="CJ2690" t="inlineStr">
        <is>
          <t xml:space="preserve">   O EFCT CONT/117-118 H//</t>
        </is>
      </c>
      <c r="CK2690" t="inlineStr">
        <is>
          <t>Ruesink,R.G., and L.L.,Jr. Smith</t>
        </is>
      </c>
      <c r="CL2690" t="n">
        <v>837.0</v>
      </c>
      <c r="CM2690" t="inlineStr">
        <is>
          <t>The Relationship of the 96-Hour LC50 to the Lethal Threshold Concentration of Hexavalent Chromium, Phenol, and Sodium Pentachlorophenate for Fathead Minnows (Pimephales promelas Rafinesque)</t>
        </is>
      </c>
      <c r="CN2690" t="inlineStr">
        <is>
          <t>Trans. Am. Fish. Soc.104(3): 567-570</t>
        </is>
      </c>
      <c r="CO2690" t="n">
        <v>1975.0</v>
      </c>
      <c r="CP2690" t="inlineStr">
        <is>
          <t>Ruesink,R.G., and L.L.,Jr. Smith (1975). The Relationship of the 96-Hour LC50 to the Lethal Threshold Concentration of Hexavalent Chromium, Phenol, and Sodium Pentachlorophenate for Fathead Minnows (Pimephales promelas Rafinesque). Trans. Am. Fish. Soc., 104, (3), 567-570. doi:10.1577/1548-8659(1975)104&lt;567:TROTHL&gt;2.0.CO;2. ECOREF#:837</t>
        </is>
      </c>
    </row>
    <row r="2691">
      <c r="A2691" t="n">
        <v>7440473.0</v>
      </c>
      <c r="B2691" t="inlineStr">
        <is>
          <t>Chromium</t>
        </is>
      </c>
      <c r="C2691"/>
      <c r="D2691" t="inlineStr">
        <is>
          <t>Measured</t>
        </is>
      </c>
      <c r="E2691" t="inlineStr">
        <is>
          <t>Not coded</t>
        </is>
      </c>
      <c r="F2691"/>
      <c r="G2691"/>
      <c r="H2691"/>
      <c r="I2691"/>
      <c r="J2691"/>
      <c r="K2691"/>
      <c r="L2691" t="inlineStr">
        <is>
          <t>Pimephales promelas</t>
        </is>
      </c>
      <c r="M2691" t="inlineStr">
        <is>
          <t>Fathead Minnow</t>
        </is>
      </c>
      <c r="N2691"/>
      <c r="O2691"/>
      <c r="P2691"/>
      <c r="Q2691"/>
      <c r="R2691"/>
      <c r="S2691"/>
      <c r="T2691"/>
      <c r="U2691"/>
      <c r="V2691" t="inlineStr">
        <is>
          <t>Flow-through</t>
        </is>
      </c>
      <c r="W2691" t="inlineStr">
        <is>
          <t>Fresh water</t>
        </is>
      </c>
      <c r="X2691" t="inlineStr">
        <is>
          <t>Lab</t>
        </is>
      </c>
      <c r="Y2691"/>
      <c r="Z2691" t="inlineStr">
        <is>
          <t>Total</t>
        </is>
      </c>
      <c r="AA2691"/>
      <c r="AB2691" t="n">
        <v>52.0</v>
      </c>
      <c r="AC2691"/>
      <c r="AD2691"/>
      <c r="AE2691"/>
      <c r="AF2691"/>
      <c r="AG2691" t="inlineStr">
        <is>
          <t>AI mg/L</t>
        </is>
      </c>
      <c r="AH2691"/>
      <c r="AI2691"/>
      <c r="AJ2691"/>
      <c r="AK2691"/>
      <c r="AL2691"/>
      <c r="AM2691"/>
      <c r="AN2691"/>
      <c r="AO2691"/>
      <c r="AP2691"/>
      <c r="AQ2691"/>
      <c r="AR2691"/>
      <c r="AS2691"/>
      <c r="AT2691"/>
      <c r="AU2691"/>
      <c r="AV2691"/>
      <c r="AW2691"/>
      <c r="AX2691" t="inlineStr">
        <is>
          <t>Mortality</t>
        </is>
      </c>
      <c r="AY2691" t="inlineStr">
        <is>
          <t>Mortality</t>
        </is>
      </c>
      <c r="AZ2691" t="inlineStr">
        <is>
          <t>LC50</t>
        </is>
      </c>
      <c r="BA2691"/>
      <c r="BB2691" t="n">
        <v>4.0</v>
      </c>
      <c r="BC2691"/>
      <c r="BD2691"/>
      <c r="BE2691"/>
      <c r="BF2691"/>
      <c r="BG2691" t="inlineStr">
        <is>
          <t>Day(s)</t>
        </is>
      </c>
      <c r="BH2691"/>
      <c r="BI2691" t="inlineStr">
        <is>
          <t>DTXSID3031022</t>
        </is>
      </c>
      <c r="BJ2691" t="inlineStr">
        <is>
          <t>10.1577/1548-8659(1975)104&lt;567:TROTHL&gt;2.0.CO;2</t>
        </is>
      </c>
      <c r="BK2691"/>
      <c r="BL2691"/>
      <c r="BM2691"/>
      <c r="BN2691"/>
      <c r="BO2691"/>
      <c r="BP2691"/>
      <c r="BQ2691"/>
      <c r="BR2691"/>
      <c r="BS2691"/>
      <c r="BT2691" t="inlineStr">
        <is>
          <t>--</t>
        </is>
      </c>
      <c r="BU2691"/>
      <c r="BV2691"/>
      <c r="BW2691"/>
      <c r="BX2691"/>
      <c r="BY2691"/>
      <c r="BZ2691"/>
      <c r="CA2691"/>
      <c r="CB2691"/>
      <c r="CC2691"/>
      <c r="CD2691"/>
      <c r="CE2691"/>
      <c r="CF2691"/>
      <c r="CG2691"/>
      <c r="CH2691"/>
      <c r="CI2691" t="inlineStr">
        <is>
          <t xml:space="preserve"> O EFCT CONT/THAL THRESHOLD CONC = 140-161 H//</t>
        </is>
      </c>
      <c r="CJ2691" t="inlineStr">
        <is>
          <t xml:space="preserve">   O EFCT CONT/THAL THRESHOLD CONC = 140-161 H//</t>
        </is>
      </c>
      <c r="CK2691" t="inlineStr">
        <is>
          <t>Ruesink,R.G., and L.L.,Jr. Smith</t>
        </is>
      </c>
      <c r="CL2691" t="n">
        <v>837.0</v>
      </c>
      <c r="CM2691" t="inlineStr">
        <is>
          <t>The Relationship of the 96-Hour LC50 to the Lethal Threshold Concentration of Hexavalent Chromium, Phenol, and Sodium Pentachlorophenate for Fathead Minnows (Pimephales promelas Rafinesque)</t>
        </is>
      </c>
      <c r="CN2691" t="inlineStr">
        <is>
          <t>Trans. Am. Fish. Soc.104(3): 567-570</t>
        </is>
      </c>
      <c r="CO2691" t="n">
        <v>1975.0</v>
      </c>
      <c r="CP2691" t="inlineStr">
        <is>
          <t>Ruesink,R.G., and L.L.,Jr. Smith (1975). The Relationship of the 96-Hour LC50 to the Lethal Threshold Concentration of Hexavalent Chromium, Phenol, and Sodium Pentachlorophenate for Fathead Minnows (Pimephales promelas Rafinesque). Trans. Am. Fish. Soc., 104, (3), 567-570. doi:10.1577/1548-8659(1975)104&lt;567:TROTHL&gt;2.0.CO;2. ECOREF#:837</t>
        </is>
      </c>
    </row>
    <row r="2692">
      <c r="A2692" t="n">
        <v>7440473.0</v>
      </c>
      <c r="B2692" t="inlineStr">
        <is>
          <t>Chromium</t>
        </is>
      </c>
      <c r="C2692"/>
      <c r="D2692" t="inlineStr">
        <is>
          <t>Measured</t>
        </is>
      </c>
      <c r="E2692" t="inlineStr">
        <is>
          <t>Not coded</t>
        </is>
      </c>
      <c r="F2692"/>
      <c r="G2692"/>
      <c r="H2692"/>
      <c r="I2692"/>
      <c r="J2692"/>
      <c r="K2692"/>
      <c r="L2692" t="inlineStr">
        <is>
          <t>Pimephales promelas</t>
        </is>
      </c>
      <c r="M2692" t="inlineStr">
        <is>
          <t>Fathead Minnow</t>
        </is>
      </c>
      <c r="N2692"/>
      <c r="O2692"/>
      <c r="P2692"/>
      <c r="Q2692"/>
      <c r="R2692" t="n">
        <v>7.0</v>
      </c>
      <c r="S2692"/>
      <c r="T2692" t="n">
        <v>27.0</v>
      </c>
      <c r="U2692" t="inlineStr">
        <is>
          <t>Day(s)</t>
        </is>
      </c>
      <c r="V2692" t="inlineStr">
        <is>
          <t>Renewal</t>
        </is>
      </c>
      <c r="W2692" t="inlineStr">
        <is>
          <t>Fresh water</t>
        </is>
      </c>
      <c r="X2692" t="inlineStr">
        <is>
          <t>Lab</t>
        </is>
      </c>
      <c r="Y2692"/>
      <c r="Z2692" t="inlineStr">
        <is>
          <t>Total</t>
        </is>
      </c>
      <c r="AA2692"/>
      <c r="AB2692" t="n">
        <v>39.0</v>
      </c>
      <c r="AC2692"/>
      <c r="AD2692" t="n">
        <v>10.0</v>
      </c>
      <c r="AE2692"/>
      <c r="AF2692" t="n">
        <v>100.0</v>
      </c>
      <c r="AG2692" t="inlineStr">
        <is>
          <t>AI mg/L</t>
        </is>
      </c>
      <c r="AH2692"/>
      <c r="AI2692"/>
      <c r="AJ2692"/>
      <c r="AK2692"/>
      <c r="AL2692"/>
      <c r="AM2692"/>
      <c r="AN2692"/>
      <c r="AO2692"/>
      <c r="AP2692"/>
      <c r="AQ2692"/>
      <c r="AR2692"/>
      <c r="AS2692"/>
      <c r="AT2692"/>
      <c r="AU2692"/>
      <c r="AV2692"/>
      <c r="AW2692"/>
      <c r="AX2692" t="inlineStr">
        <is>
          <t>Mortality</t>
        </is>
      </c>
      <c r="AY2692" t="inlineStr">
        <is>
          <t>Mortality</t>
        </is>
      </c>
      <c r="AZ2692" t="inlineStr">
        <is>
          <t>LC50</t>
        </is>
      </c>
      <c r="BA2692"/>
      <c r="BB2692" t="n">
        <v>4.0</v>
      </c>
      <c r="BC2692"/>
      <c r="BD2692"/>
      <c r="BE2692"/>
      <c r="BF2692"/>
      <c r="BG2692" t="inlineStr">
        <is>
          <t>Day(s)</t>
        </is>
      </c>
      <c r="BH2692"/>
      <c r="BI2692" t="inlineStr">
        <is>
          <t>DTXSID3031022</t>
        </is>
      </c>
      <c r="BJ2692" t="inlineStr">
        <is>
          <t>10.1002/etc.5620121002</t>
        </is>
      </c>
      <c r="BK2692"/>
      <c r="BL2692"/>
      <c r="BM2692"/>
      <c r="BN2692"/>
      <c r="BO2692"/>
      <c r="BP2692"/>
      <c r="BQ2692"/>
      <c r="BR2692"/>
      <c r="BS2692"/>
      <c r="BT2692" t="inlineStr">
        <is>
          <t>--</t>
        </is>
      </c>
      <c r="BU2692"/>
      <c r="BV2692"/>
      <c r="BW2692"/>
      <c r="BX2692"/>
      <c r="BY2692"/>
      <c r="BZ2692"/>
      <c r="CA2692"/>
      <c r="CB2692"/>
      <c r="CC2692"/>
      <c r="CD2692"/>
      <c r="CE2692"/>
      <c r="CF2692"/>
      <c r="CG2692"/>
      <c r="CH2692"/>
      <c r="CI2692"/>
      <c r="CJ2692"/>
      <c r="CK2692" t="inlineStr">
        <is>
          <t>Dorn,P.B., J.P. Salanitro, S.H. Evans, and L. Kravetz</t>
        </is>
      </c>
      <c r="CL2692" t="n">
        <v>20415.0</v>
      </c>
      <c r="CM2692" t="inlineStr">
        <is>
          <t>Assessing the Aquatic Hazard of Some Branched and Linear Nonionic Surfactants by Biodegradation and Toxicity</t>
        </is>
      </c>
      <c r="CN2692" t="inlineStr">
        <is>
          <t>Environ. Toxicol. Chem.12(10): 1751-1762</t>
        </is>
      </c>
      <c r="CO2692" t="n">
        <v>1993.0</v>
      </c>
      <c r="CP2692" t="inlineStr">
        <is>
          <t>Dorn,P.B., J.P. Salanitro, S.H. Evans, and L. Kravetz (1993). Assessing the Aquatic Hazard of Some Branched and Linear Nonionic Surfactants by Biodegradation and Toxicity. Environ. Toxicol. Chem., 12, (10), 1751-1762. doi:10.1002/etc.5620121002. ECOREF#:20415</t>
        </is>
      </c>
    </row>
    <row r="2693">
      <c r="A2693" t="n">
        <v>7440484.0</v>
      </c>
      <c r="B2693" t="inlineStr">
        <is>
          <t>Cobalt</t>
        </is>
      </c>
      <c r="C2693"/>
      <c r="D2693" t="inlineStr">
        <is>
          <t>Measured</t>
        </is>
      </c>
      <c r="E2693" t="inlineStr">
        <is>
          <t>Not reported</t>
        </is>
      </c>
      <c r="F2693"/>
      <c r="G2693"/>
      <c r="H2693"/>
      <c r="I2693"/>
      <c r="J2693"/>
      <c r="K2693"/>
      <c r="L2693" t="inlineStr">
        <is>
          <t>Pimephales promelas</t>
        </is>
      </c>
      <c r="M2693" t="inlineStr">
        <is>
          <t>Fathead Minnow</t>
        </is>
      </c>
      <c r="N2693"/>
      <c r="O2693"/>
      <c r="P2693"/>
      <c r="Q2693"/>
      <c r="R2693"/>
      <c r="S2693"/>
      <c r="T2693"/>
      <c r="U2693"/>
      <c r="V2693" t="inlineStr">
        <is>
          <t>Flow-through</t>
        </is>
      </c>
      <c r="W2693" t="inlineStr">
        <is>
          <t>Fresh water</t>
        </is>
      </c>
      <c r="X2693" t="inlineStr">
        <is>
          <t>Lab</t>
        </is>
      </c>
      <c r="Y2693"/>
      <c r="Z2693" t="inlineStr">
        <is>
          <t>Total</t>
        </is>
      </c>
      <c r="AA2693"/>
      <c r="AB2693" t="n">
        <v>3.4</v>
      </c>
      <c r="AC2693"/>
      <c r="AD2693"/>
      <c r="AE2693"/>
      <c r="AF2693"/>
      <c r="AG2693" t="inlineStr">
        <is>
          <t>AI mg/L</t>
        </is>
      </c>
      <c r="AH2693"/>
      <c r="AI2693"/>
      <c r="AJ2693"/>
      <c r="AK2693"/>
      <c r="AL2693"/>
      <c r="AM2693"/>
      <c r="AN2693"/>
      <c r="AO2693"/>
      <c r="AP2693"/>
      <c r="AQ2693"/>
      <c r="AR2693"/>
      <c r="AS2693"/>
      <c r="AT2693"/>
      <c r="AU2693"/>
      <c r="AV2693"/>
      <c r="AW2693"/>
      <c r="AX2693" t="inlineStr">
        <is>
          <t>Mortality</t>
        </is>
      </c>
      <c r="AY2693" t="inlineStr">
        <is>
          <t>Mortality</t>
        </is>
      </c>
      <c r="AZ2693" t="inlineStr">
        <is>
          <t>LC50</t>
        </is>
      </c>
      <c r="BA2693"/>
      <c r="BB2693" t="n">
        <v>4.0</v>
      </c>
      <c r="BC2693"/>
      <c r="BD2693"/>
      <c r="BE2693"/>
      <c r="BF2693"/>
      <c r="BG2693" t="inlineStr">
        <is>
          <t>Day(s)</t>
        </is>
      </c>
      <c r="BH2693"/>
      <c r="BI2693" t="inlineStr">
        <is>
          <t>DTXSID1031040</t>
        </is>
      </c>
      <c r="BJ2693"/>
      <c r="BK2693"/>
      <c r="BL2693" t="inlineStr">
        <is>
          <t>Acute</t>
        </is>
      </c>
      <c r="BM2693"/>
      <c r="BN2693"/>
      <c r="BO2693"/>
      <c r="BP2693"/>
      <c r="BQ2693"/>
      <c r="BR2693"/>
      <c r="BS2693"/>
      <c r="BT2693" t="inlineStr">
        <is>
          <t>--</t>
        </is>
      </c>
      <c r="BU2693"/>
      <c r="BV2693"/>
      <c r="BW2693"/>
      <c r="BX2693"/>
      <c r="BY2693"/>
      <c r="BZ2693"/>
      <c r="CA2693"/>
      <c r="CB2693"/>
      <c r="CC2693"/>
      <c r="CD2693"/>
      <c r="CE2693"/>
      <c r="CF2693"/>
      <c r="CG2693"/>
      <c r="CH2693"/>
      <c r="CI2693"/>
      <c r="CJ2693"/>
      <c r="CK2693" t="inlineStr">
        <is>
          <t>Stephan,C.E.</t>
        </is>
      </c>
      <c r="CL2693" t="n">
        <v>120966.0</v>
      </c>
      <c r="CM2693" t="inlineStr">
        <is>
          <t>Results of Toxicity Tests</t>
        </is>
      </c>
      <c r="CN2693" t="inlineStr">
        <is>
          <t>Feb.13th Memo to J.Carroll, U.S.EPA, Washington, DC:2 p.</t>
        </is>
      </c>
      <c r="CO2693" t="n">
        <v>1978.0</v>
      </c>
      <c r="CP2693" t="inlineStr">
        <is>
          <t>Stephan,C.E. (1978). Results of Toxicity Tests. Feb.13th Memo to J.Carroll, U.S.EPA, Washington, DC, 2 p. ECOREF#:120966</t>
        </is>
      </c>
    </row>
    <row r="2694">
      <c r="A2694" t="n">
        <v>7440508.0</v>
      </c>
      <c r="B2694" t="inlineStr">
        <is>
          <t>Copper</t>
        </is>
      </c>
      <c r="C2694"/>
      <c r="D2694" t="inlineStr">
        <is>
          <t>Measured</t>
        </is>
      </c>
      <c r="E2694" t="inlineStr">
        <is>
          <t>Not coded</t>
        </is>
      </c>
      <c r="F2694"/>
      <c r="G2694"/>
      <c r="H2694"/>
      <c r="I2694"/>
      <c r="J2694"/>
      <c r="K2694"/>
      <c r="L2694" t="inlineStr">
        <is>
          <t>Pimephales promelas</t>
        </is>
      </c>
      <c r="M2694" t="inlineStr">
        <is>
          <t>Fathead Minnow</t>
        </is>
      </c>
      <c r="N2694"/>
      <c r="O2694"/>
      <c r="P2694"/>
      <c r="Q2694"/>
      <c r="R2694"/>
      <c r="S2694"/>
      <c r="T2694"/>
      <c r="U2694"/>
      <c r="V2694" t="inlineStr">
        <is>
          <t>Static</t>
        </is>
      </c>
      <c r="W2694" t="inlineStr">
        <is>
          <t>Fresh water</t>
        </is>
      </c>
      <c r="X2694" t="inlineStr">
        <is>
          <t>Lab</t>
        </is>
      </c>
      <c r="Y2694"/>
      <c r="Z2694" t="inlineStr">
        <is>
          <t>Dissolved</t>
        </is>
      </c>
      <c r="AA2694"/>
      <c r="AB2694" t="n">
        <v>0.6</v>
      </c>
      <c r="AC2694"/>
      <c r="AD2694"/>
      <c r="AE2694"/>
      <c r="AF2694"/>
      <c r="AG2694" t="inlineStr">
        <is>
          <t>AI mg/L</t>
        </is>
      </c>
      <c r="AH2694" t="inlineStr">
        <is>
          <t>Total</t>
        </is>
      </c>
      <c r="AI2694"/>
      <c r="AJ2694" t="n">
        <v>2.0</v>
      </c>
      <c r="AK2694"/>
      <c r="AL2694"/>
      <c r="AM2694"/>
      <c r="AN2694"/>
      <c r="AO2694" t="inlineStr">
        <is>
          <t>AI mg/L</t>
        </is>
      </c>
      <c r="AP2694"/>
      <c r="AQ2694"/>
      <c r="AR2694"/>
      <c r="AS2694"/>
      <c r="AT2694"/>
      <c r="AU2694"/>
      <c r="AV2694"/>
      <c r="AW2694"/>
      <c r="AX2694" t="inlineStr">
        <is>
          <t>Mortality</t>
        </is>
      </c>
      <c r="AY2694" t="inlineStr">
        <is>
          <t>Mortality</t>
        </is>
      </c>
      <c r="AZ2694" t="inlineStr">
        <is>
          <t>LC50</t>
        </is>
      </c>
      <c r="BA2694"/>
      <c r="BB2694" t="n">
        <v>4.0</v>
      </c>
      <c r="BC2694"/>
      <c r="BD2694"/>
      <c r="BE2694"/>
      <c r="BF2694"/>
      <c r="BG2694" t="inlineStr">
        <is>
          <t>Day(s)</t>
        </is>
      </c>
      <c r="BH2694"/>
      <c r="BI2694" t="inlineStr">
        <is>
          <t>DTXSID2023985</t>
        </is>
      </c>
      <c r="BJ2694" t="inlineStr">
        <is>
          <t>10.1016/0043-1354(76)90155-X</t>
        </is>
      </c>
      <c r="BK2694"/>
      <c r="BL2694"/>
      <c r="BM2694"/>
      <c r="BN2694"/>
      <c r="BO2694"/>
      <c r="BP2694"/>
      <c r="BQ2694"/>
      <c r="BR2694"/>
      <c r="BS2694"/>
      <c r="BT2694" t="inlineStr">
        <is>
          <t>--</t>
        </is>
      </c>
      <c r="BU2694"/>
      <c r="BV2694"/>
      <c r="BW2694"/>
      <c r="BX2694"/>
      <c r="BY2694"/>
      <c r="BZ2694"/>
      <c r="CA2694" t="inlineStr">
        <is>
          <t>--</t>
        </is>
      </c>
      <c r="CB2694"/>
      <c r="CC2694"/>
      <c r="CD2694"/>
      <c r="CE2694"/>
      <c r="CF2694"/>
      <c r="CG2694"/>
      <c r="CH2694"/>
      <c r="CI2694"/>
      <c r="CJ2694"/>
      <c r="CK2694" t="inlineStr">
        <is>
          <t>Brungs,W.A., J.R. Geckler, and M. Gast</t>
        </is>
      </c>
      <c r="CL2694" t="n">
        <v>8320.0</v>
      </c>
      <c r="CM2694" t="inlineStr">
        <is>
          <t>Acute and Chronic Toxicity of Copper to the Fathead Minnow in a Surface Water of Variable Quality</t>
        </is>
      </c>
      <c r="CN2694" t="inlineStr">
        <is>
          <t>Water Res.10(1): 37-43</t>
        </is>
      </c>
      <c r="CO2694" t="n">
        <v>1976.0</v>
      </c>
      <c r="CP2694" t="inlineStr">
        <is>
          <t>Brungs,W.A., J.R. Geckler, and M. Gast (1976). Acute and Chronic Toxicity of Copper to the Fathead Minnow in a Surface Water of Variable Quality. Water Res., 10, (1), 37-43. doi:10.1016/0043-1354(76)90155-X. ECOREF#:8320</t>
        </is>
      </c>
    </row>
    <row r="2695">
      <c r="A2695" t="n">
        <v>7440508.0</v>
      </c>
      <c r="B2695" t="inlineStr">
        <is>
          <t>Copper</t>
        </is>
      </c>
      <c r="C2695" t="inlineStr">
        <is>
          <t>Reagent Grade, Purissium, Purum, Puriss, Puris, Reinst</t>
        </is>
      </c>
      <c r="D2695" t="inlineStr">
        <is>
          <t>Measured</t>
        </is>
      </c>
      <c r="E2695" t="inlineStr">
        <is>
          <t>Not coded</t>
        </is>
      </c>
      <c r="F2695"/>
      <c r="G2695"/>
      <c r="H2695"/>
      <c r="I2695"/>
      <c r="J2695"/>
      <c r="K2695"/>
      <c r="L2695" t="inlineStr">
        <is>
          <t>Pimephales promelas</t>
        </is>
      </c>
      <c r="M2695" t="inlineStr">
        <is>
          <t>Fathead Minnow</t>
        </is>
      </c>
      <c r="N2695" t="inlineStr">
        <is>
          <t>Juvenile</t>
        </is>
      </c>
      <c r="O2695"/>
      <c r="P2695"/>
      <c r="Q2695"/>
      <c r="R2695"/>
      <c r="S2695"/>
      <c r="T2695"/>
      <c r="U2695"/>
      <c r="V2695" t="inlineStr">
        <is>
          <t>Flow-through</t>
        </is>
      </c>
      <c r="W2695" t="inlineStr">
        <is>
          <t>Fresh water</t>
        </is>
      </c>
      <c r="X2695" t="inlineStr">
        <is>
          <t>Lab</t>
        </is>
      </c>
      <c r="Y2695"/>
      <c r="Z2695" t="inlineStr">
        <is>
          <t>Total</t>
        </is>
      </c>
      <c r="AA2695" t="inlineStr">
        <is>
          <t>~</t>
        </is>
      </c>
      <c r="AB2695" t="n">
        <v>0.2</v>
      </c>
      <c r="AC2695"/>
      <c r="AD2695"/>
      <c r="AE2695"/>
      <c r="AF2695"/>
      <c r="AG2695" t="inlineStr">
        <is>
          <t>AI mg/L</t>
        </is>
      </c>
      <c r="AH2695"/>
      <c r="AI2695"/>
      <c r="AJ2695"/>
      <c r="AK2695"/>
      <c r="AL2695"/>
      <c r="AM2695"/>
      <c r="AN2695"/>
      <c r="AO2695"/>
      <c r="AP2695"/>
      <c r="AQ2695"/>
      <c r="AR2695"/>
      <c r="AS2695"/>
      <c r="AT2695"/>
      <c r="AU2695"/>
      <c r="AV2695"/>
      <c r="AW2695"/>
      <c r="AX2695" t="inlineStr">
        <is>
          <t>Mortality</t>
        </is>
      </c>
      <c r="AY2695" t="inlineStr">
        <is>
          <t>Mortality</t>
        </is>
      </c>
      <c r="AZ2695" t="inlineStr">
        <is>
          <t>LC50</t>
        </is>
      </c>
      <c r="BA2695"/>
      <c r="BB2695" t="n">
        <v>4.0</v>
      </c>
      <c r="BC2695"/>
      <c r="BD2695"/>
      <c r="BE2695"/>
      <c r="BF2695"/>
      <c r="BG2695" t="inlineStr">
        <is>
          <t>Day(s)</t>
        </is>
      </c>
      <c r="BH2695"/>
      <c r="BI2695" t="inlineStr">
        <is>
          <t>DTXSID2023985</t>
        </is>
      </c>
      <c r="BJ2695"/>
      <c r="BK2695"/>
      <c r="BL2695"/>
      <c r="BM2695"/>
      <c r="BN2695"/>
      <c r="BO2695"/>
      <c r="BP2695"/>
      <c r="BQ2695"/>
      <c r="BR2695"/>
      <c r="BS2695"/>
      <c r="BT2695" t="inlineStr">
        <is>
          <t>--</t>
        </is>
      </c>
      <c r="BU2695"/>
      <c r="BV2695"/>
      <c r="BW2695"/>
      <c r="BX2695"/>
      <c r="BY2695"/>
      <c r="BZ2695"/>
      <c r="CA2695"/>
      <c r="CB2695"/>
      <c r="CC2695"/>
      <c r="CD2695"/>
      <c r="CE2695"/>
      <c r="CF2695"/>
      <c r="CG2695"/>
      <c r="CH2695"/>
      <c r="CI2695" t="inlineStr">
        <is>
          <t xml:space="preserve"> CONC/FROM GRAPH, F&gt;0.05-&lt;0.10 UM// </t>
        </is>
      </c>
      <c r="CJ2695" t="inlineStr">
        <is>
          <t xml:space="preserve">   CONC/FROM GRAPH, F&gt;0.05-&lt;0.10 UM// </t>
        </is>
      </c>
      <c r="CK2695" t="inlineStr">
        <is>
          <t>Andrew,R.W.</t>
        </is>
      </c>
      <c r="CL2695" t="n">
        <v>3609.0</v>
      </c>
      <c r="CM2695" t="inlineStr">
        <is>
          <t>Toxicity Relationships to Copper Forms in Natural Waters</t>
        </is>
      </c>
      <c r="CN2695" t="inlineStr">
        <is>
          <t>In: R.W.Andrew, P.V.Hodson, and D.E.Konasewich (Eds.), Toxicity to Biota of Metal Forms in Nat.Water, Duluth, MN127:127-144</t>
        </is>
      </c>
      <c r="CO2695" t="n">
        <v>1976.0</v>
      </c>
      <c r="CP2695" t="inlineStr">
        <is>
          <t>Andrew,R.W. (1976). Toxicity Relationships to Copper Forms in Natural Waters. In: R.W.Andrew, P.V.Hodson, and D.E.Konasewich (Eds.), Toxicity to Biota of Metal Forms in Nat.Water, Duluth, MN, 127, 127-144. ECOREF#:3609</t>
        </is>
      </c>
    </row>
    <row r="2696">
      <c r="A2696" t="n">
        <v>7440508.0</v>
      </c>
      <c r="B2696" t="inlineStr">
        <is>
          <t>Copper</t>
        </is>
      </c>
      <c r="C2696"/>
      <c r="D2696" t="inlineStr">
        <is>
          <t>Measured</t>
        </is>
      </c>
      <c r="E2696" t="inlineStr">
        <is>
          <t>Not coded</t>
        </is>
      </c>
      <c r="F2696"/>
      <c r="G2696"/>
      <c r="H2696"/>
      <c r="I2696"/>
      <c r="J2696"/>
      <c r="K2696"/>
      <c r="L2696" t="inlineStr">
        <is>
          <t>Pimephales promelas</t>
        </is>
      </c>
      <c r="M2696" t="inlineStr">
        <is>
          <t>Fathead Minnow</t>
        </is>
      </c>
      <c r="N2696"/>
      <c r="O2696"/>
      <c r="P2696"/>
      <c r="Q2696"/>
      <c r="R2696"/>
      <c r="S2696"/>
      <c r="T2696"/>
      <c r="U2696"/>
      <c r="V2696" t="inlineStr">
        <is>
          <t>Static</t>
        </is>
      </c>
      <c r="W2696" t="inlineStr">
        <is>
          <t>Fresh water</t>
        </is>
      </c>
      <c r="X2696" t="inlineStr">
        <is>
          <t>Lab</t>
        </is>
      </c>
      <c r="Y2696"/>
      <c r="Z2696" t="inlineStr">
        <is>
          <t>Dissolved</t>
        </is>
      </c>
      <c r="AA2696"/>
      <c r="AB2696" t="n">
        <v>0.73</v>
      </c>
      <c r="AC2696"/>
      <c r="AD2696"/>
      <c r="AE2696"/>
      <c r="AF2696"/>
      <c r="AG2696" t="inlineStr">
        <is>
          <t>AI mg/L</t>
        </is>
      </c>
      <c r="AH2696" t="inlineStr">
        <is>
          <t>Total</t>
        </is>
      </c>
      <c r="AI2696"/>
      <c r="AJ2696" t="n">
        <v>16.0</v>
      </c>
      <c r="AK2696"/>
      <c r="AL2696"/>
      <c r="AM2696"/>
      <c r="AN2696"/>
      <c r="AO2696" t="inlineStr">
        <is>
          <t>AI mg/L</t>
        </is>
      </c>
      <c r="AP2696"/>
      <c r="AQ2696"/>
      <c r="AR2696"/>
      <c r="AS2696"/>
      <c r="AT2696"/>
      <c r="AU2696"/>
      <c r="AV2696"/>
      <c r="AW2696"/>
      <c r="AX2696" t="inlineStr">
        <is>
          <t>Mortality</t>
        </is>
      </c>
      <c r="AY2696" t="inlineStr">
        <is>
          <t>Mortality</t>
        </is>
      </c>
      <c r="AZ2696" t="inlineStr">
        <is>
          <t>LC50</t>
        </is>
      </c>
      <c r="BA2696"/>
      <c r="BB2696" t="n">
        <v>4.0</v>
      </c>
      <c r="BC2696"/>
      <c r="BD2696"/>
      <c r="BE2696"/>
      <c r="BF2696"/>
      <c r="BG2696" t="inlineStr">
        <is>
          <t>Day(s)</t>
        </is>
      </c>
      <c r="BH2696"/>
      <c r="BI2696" t="inlineStr">
        <is>
          <t>DTXSID2023985</t>
        </is>
      </c>
      <c r="BJ2696" t="inlineStr">
        <is>
          <t>10.1016/0043-1354(76)90155-X</t>
        </is>
      </c>
      <c r="BK2696"/>
      <c r="BL2696"/>
      <c r="BM2696"/>
      <c r="BN2696"/>
      <c r="BO2696"/>
      <c r="BP2696"/>
      <c r="BQ2696"/>
      <c r="BR2696"/>
      <c r="BS2696"/>
      <c r="BT2696" t="inlineStr">
        <is>
          <t>--</t>
        </is>
      </c>
      <c r="BU2696"/>
      <c r="BV2696"/>
      <c r="BW2696"/>
      <c r="BX2696"/>
      <c r="BY2696"/>
      <c r="BZ2696"/>
      <c r="CA2696" t="inlineStr">
        <is>
          <t>--</t>
        </is>
      </c>
      <c r="CB2696"/>
      <c r="CC2696"/>
      <c r="CD2696"/>
      <c r="CE2696"/>
      <c r="CF2696"/>
      <c r="CG2696"/>
      <c r="CH2696"/>
      <c r="CI2696"/>
      <c r="CJ2696"/>
      <c r="CK2696" t="inlineStr">
        <is>
          <t>Brungs,W.A., J.R. Geckler, and M. Gast</t>
        </is>
      </c>
      <c r="CL2696" t="n">
        <v>8320.0</v>
      </c>
      <c r="CM2696" t="inlineStr">
        <is>
          <t>Acute and Chronic Toxicity of Copper to the Fathead Minnow in a Surface Water of Variable Quality</t>
        </is>
      </c>
      <c r="CN2696" t="inlineStr">
        <is>
          <t>Water Res.10(1): 37-43</t>
        </is>
      </c>
      <c r="CO2696" t="n">
        <v>1976.0</v>
      </c>
      <c r="CP2696" t="inlineStr">
        <is>
          <t>Brungs,W.A., J.R. Geckler, and M. Gast (1976). Acute and Chronic Toxicity of Copper to the Fathead Minnow in a Surface Water of Variable Quality. Water Res., 10, (1), 37-43. doi:10.1016/0043-1354(76)90155-X. ECOREF#:8320</t>
        </is>
      </c>
    </row>
    <row r="2697">
      <c r="A2697" t="n">
        <v>7440508.0</v>
      </c>
      <c r="B2697" t="inlineStr">
        <is>
          <t>Copper</t>
        </is>
      </c>
      <c r="C2697"/>
      <c r="D2697" t="inlineStr">
        <is>
          <t>Measured</t>
        </is>
      </c>
      <c r="E2697" t="inlineStr">
        <is>
          <t>Not coded</t>
        </is>
      </c>
      <c r="F2697"/>
      <c r="G2697"/>
      <c r="H2697"/>
      <c r="I2697"/>
      <c r="J2697"/>
      <c r="K2697"/>
      <c r="L2697" t="inlineStr">
        <is>
          <t>Pimephales promelas</t>
        </is>
      </c>
      <c r="M2697" t="inlineStr">
        <is>
          <t>Fathead Minnow</t>
        </is>
      </c>
      <c r="N2697"/>
      <c r="O2697"/>
      <c r="P2697"/>
      <c r="Q2697"/>
      <c r="R2697"/>
      <c r="S2697"/>
      <c r="T2697"/>
      <c r="U2697"/>
      <c r="V2697" t="inlineStr">
        <is>
          <t>Static</t>
        </is>
      </c>
      <c r="W2697" t="inlineStr">
        <is>
          <t>Fresh water</t>
        </is>
      </c>
      <c r="X2697" t="inlineStr">
        <is>
          <t>Lab</t>
        </is>
      </c>
      <c r="Y2697"/>
      <c r="Z2697" t="inlineStr">
        <is>
          <t>Dissolved</t>
        </is>
      </c>
      <c r="AA2697"/>
      <c r="AB2697" t="n">
        <v>0.86</v>
      </c>
      <c r="AC2697"/>
      <c r="AD2697"/>
      <c r="AE2697"/>
      <c r="AF2697"/>
      <c r="AG2697" t="inlineStr">
        <is>
          <t>AI mg/L</t>
        </is>
      </c>
      <c r="AH2697" t="inlineStr">
        <is>
          <t>Total</t>
        </is>
      </c>
      <c r="AI2697"/>
      <c r="AJ2697" t="n">
        <v>16.0</v>
      </c>
      <c r="AK2697"/>
      <c r="AL2697"/>
      <c r="AM2697"/>
      <c r="AN2697"/>
      <c r="AO2697" t="inlineStr">
        <is>
          <t>AI mg/L</t>
        </is>
      </c>
      <c r="AP2697"/>
      <c r="AQ2697"/>
      <c r="AR2697"/>
      <c r="AS2697"/>
      <c r="AT2697"/>
      <c r="AU2697"/>
      <c r="AV2697"/>
      <c r="AW2697"/>
      <c r="AX2697" t="inlineStr">
        <is>
          <t>Mortality</t>
        </is>
      </c>
      <c r="AY2697" t="inlineStr">
        <is>
          <t>Mortality</t>
        </is>
      </c>
      <c r="AZ2697" t="inlineStr">
        <is>
          <t>LC50</t>
        </is>
      </c>
      <c r="BA2697"/>
      <c r="BB2697" t="n">
        <v>4.0</v>
      </c>
      <c r="BC2697"/>
      <c r="BD2697"/>
      <c r="BE2697"/>
      <c r="BF2697"/>
      <c r="BG2697" t="inlineStr">
        <is>
          <t>Day(s)</t>
        </is>
      </c>
      <c r="BH2697"/>
      <c r="BI2697" t="inlineStr">
        <is>
          <t>DTXSID2023985</t>
        </is>
      </c>
      <c r="BJ2697" t="inlineStr">
        <is>
          <t>10.1016/0043-1354(76)90155-X</t>
        </is>
      </c>
      <c r="BK2697"/>
      <c r="BL2697"/>
      <c r="BM2697"/>
      <c r="BN2697"/>
      <c r="BO2697"/>
      <c r="BP2697"/>
      <c r="BQ2697"/>
      <c r="BR2697"/>
      <c r="BS2697"/>
      <c r="BT2697" t="inlineStr">
        <is>
          <t>--</t>
        </is>
      </c>
      <c r="BU2697"/>
      <c r="BV2697"/>
      <c r="BW2697"/>
      <c r="BX2697"/>
      <c r="BY2697"/>
      <c r="BZ2697"/>
      <c r="CA2697" t="inlineStr">
        <is>
          <t>--</t>
        </is>
      </c>
      <c r="CB2697"/>
      <c r="CC2697"/>
      <c r="CD2697"/>
      <c r="CE2697"/>
      <c r="CF2697"/>
      <c r="CG2697"/>
      <c r="CH2697"/>
      <c r="CI2697"/>
      <c r="CJ2697"/>
      <c r="CK2697" t="inlineStr">
        <is>
          <t>Brungs,W.A., J.R. Geckler, and M. Gast</t>
        </is>
      </c>
      <c r="CL2697" t="n">
        <v>8320.0</v>
      </c>
      <c r="CM2697" t="inlineStr">
        <is>
          <t>Acute and Chronic Toxicity of Copper to the Fathead Minnow in a Surface Water of Variable Quality</t>
        </is>
      </c>
      <c r="CN2697" t="inlineStr">
        <is>
          <t>Water Res.10(1): 37-43</t>
        </is>
      </c>
      <c r="CO2697" t="n">
        <v>1976.0</v>
      </c>
      <c r="CP2697" t="inlineStr">
        <is>
          <t>Brungs,W.A., J.R. Geckler, and M. Gast (1976). Acute and Chronic Toxicity of Copper to the Fathead Minnow in a Surface Water of Variable Quality. Water Res., 10, (1), 37-43. doi:10.1016/0043-1354(76)90155-X. ECOREF#:8320</t>
        </is>
      </c>
    </row>
    <row r="2698">
      <c r="A2698" t="n">
        <v>7440508.0</v>
      </c>
      <c r="B2698" t="inlineStr">
        <is>
          <t>Copper</t>
        </is>
      </c>
      <c r="C2698"/>
      <c r="D2698" t="inlineStr">
        <is>
          <t>Unmeasured</t>
        </is>
      </c>
      <c r="E2698" t="inlineStr">
        <is>
          <t>Not coded</t>
        </is>
      </c>
      <c r="F2698"/>
      <c r="G2698"/>
      <c r="H2698"/>
      <c r="I2698"/>
      <c r="J2698"/>
      <c r="K2698"/>
      <c r="L2698" t="inlineStr">
        <is>
          <t>Pimephales promelas</t>
        </is>
      </c>
      <c r="M2698" t="inlineStr">
        <is>
          <t>Fathead Minnow</t>
        </is>
      </c>
      <c r="N2698"/>
      <c r="O2698"/>
      <c r="P2698" t="n">
        <v>14.0</v>
      </c>
      <c r="Q2698"/>
      <c r="R2698"/>
      <c r="S2698"/>
      <c r="T2698"/>
      <c r="U2698" t="inlineStr">
        <is>
          <t>Day(s)</t>
        </is>
      </c>
      <c r="V2698" t="inlineStr">
        <is>
          <t>Static</t>
        </is>
      </c>
      <c r="W2698" t="inlineStr">
        <is>
          <t>Fresh water</t>
        </is>
      </c>
      <c r="X2698" t="inlineStr">
        <is>
          <t>Lab</t>
        </is>
      </c>
      <c r="Y2698" t="n">
        <v>6.0</v>
      </c>
      <c r="Z2698" t="inlineStr">
        <is>
          <t>Total</t>
        </is>
      </c>
      <c r="AA2698" t="inlineStr">
        <is>
          <t>&lt;</t>
        </is>
      </c>
      <c r="AB2698" t="n">
        <v>0.3</v>
      </c>
      <c r="AC2698"/>
      <c r="AD2698"/>
      <c r="AE2698"/>
      <c r="AF2698"/>
      <c r="AG2698" t="inlineStr">
        <is>
          <t>AI mg/L</t>
        </is>
      </c>
      <c r="AH2698"/>
      <c r="AI2698"/>
      <c r="AJ2698"/>
      <c r="AK2698"/>
      <c r="AL2698"/>
      <c r="AM2698"/>
      <c r="AN2698"/>
      <c r="AO2698"/>
      <c r="AP2698"/>
      <c r="AQ2698"/>
      <c r="AR2698"/>
      <c r="AS2698"/>
      <c r="AT2698"/>
      <c r="AU2698"/>
      <c r="AV2698"/>
      <c r="AW2698"/>
      <c r="AX2698" t="inlineStr">
        <is>
          <t>Mortality</t>
        </is>
      </c>
      <c r="AY2698" t="inlineStr">
        <is>
          <t>Mortality</t>
        </is>
      </c>
      <c r="AZ2698" t="inlineStr">
        <is>
          <t>LC50</t>
        </is>
      </c>
      <c r="BA2698"/>
      <c r="BB2698" t="n">
        <v>4.0</v>
      </c>
      <c r="BC2698"/>
      <c r="BD2698"/>
      <c r="BE2698"/>
      <c r="BF2698"/>
      <c r="BG2698" t="inlineStr">
        <is>
          <t>Day(s)</t>
        </is>
      </c>
      <c r="BH2698"/>
      <c r="BI2698" t="inlineStr">
        <is>
          <t>DTXSID2023985</t>
        </is>
      </c>
      <c r="BJ2698" t="inlineStr">
        <is>
          <t>10.1002/etc.5620190115</t>
        </is>
      </c>
      <c r="BK2698"/>
      <c r="BL2698"/>
      <c r="BM2698"/>
      <c r="BN2698"/>
      <c r="BO2698"/>
      <c r="BP2698"/>
      <c r="BQ2698"/>
      <c r="BR2698"/>
      <c r="BS2698"/>
      <c r="BT2698" t="inlineStr">
        <is>
          <t>--</t>
        </is>
      </c>
      <c r="BU2698"/>
      <c r="BV2698"/>
      <c r="BW2698"/>
      <c r="BX2698"/>
      <c r="BY2698"/>
      <c r="BZ2698"/>
      <c r="CA2698"/>
      <c r="CB2698"/>
      <c r="CC2698"/>
      <c r="CD2698"/>
      <c r="CE2698"/>
      <c r="CF2698"/>
      <c r="CG2698"/>
      <c r="CH2698"/>
      <c r="CI2698" t="inlineStr">
        <is>
          <t xml:space="preserve"> DNUM/6//DOSES/100/200/300/400/500 ppb//</t>
        </is>
      </c>
      <c r="CJ2698" t="inlineStr">
        <is>
          <t xml:space="preserve">   DNUM/6//DOSES/100/200/300/400/500 ppb//</t>
        </is>
      </c>
      <c r="CK2698" t="inlineStr">
        <is>
          <t>Markle,P.J., J.R. Gully, R.B. Baird, K.M. Nakada, and J.P. Bottomley</t>
        </is>
      </c>
      <c r="CL2698" t="n">
        <v>51911.0</v>
      </c>
      <c r="CM2698" t="inlineStr">
        <is>
          <t>Effects of Several Variables on Whole Effluent Toxicity Test Performance and Interpretation</t>
        </is>
      </c>
      <c r="CN2698" t="inlineStr">
        <is>
          <t>Environ. Toxicol. Chem.19(1): 123-132</t>
        </is>
      </c>
      <c r="CO2698" t="n">
        <v>2000.0</v>
      </c>
      <c r="CP2698" t="inlineStr">
        <is>
          <t>Markle,P.J., J.R. Gully, R.B. Baird, K.M. Nakada, and J.P. Bottomley (2000). Effects of Several Variables on Whole Effluent Toxicity Test Performance and Interpretation. Environ. Toxicol. Chem., 19, (1), 123-132. doi:10.1002/etc.5620190115. ECOREF#:51911</t>
        </is>
      </c>
    </row>
    <row r="2699">
      <c r="A2699" t="n">
        <v>7440508.0</v>
      </c>
      <c r="B2699" t="inlineStr">
        <is>
          <t>Copper</t>
        </is>
      </c>
      <c r="C2699"/>
      <c r="D2699" t="inlineStr">
        <is>
          <t>Unmeasured</t>
        </is>
      </c>
      <c r="E2699" t="inlineStr">
        <is>
          <t>Not coded</t>
        </is>
      </c>
      <c r="F2699"/>
      <c r="G2699"/>
      <c r="H2699"/>
      <c r="I2699"/>
      <c r="J2699"/>
      <c r="K2699"/>
      <c r="L2699" t="inlineStr">
        <is>
          <t>Pimephales promelas</t>
        </is>
      </c>
      <c r="M2699" t="inlineStr">
        <is>
          <t>Fathead Minnow</t>
        </is>
      </c>
      <c r="N2699" t="inlineStr">
        <is>
          <t>Juvenile</t>
        </is>
      </c>
      <c r="O2699" t="inlineStr">
        <is>
          <t>&lt;</t>
        </is>
      </c>
      <c r="P2699" t="n">
        <v>1.0</v>
      </c>
      <c r="Q2699"/>
      <c r="R2699"/>
      <c r="S2699"/>
      <c r="T2699"/>
      <c r="U2699" t="inlineStr">
        <is>
          <t>Month(s)</t>
        </is>
      </c>
      <c r="V2699" t="inlineStr">
        <is>
          <t>Aquatic, unspecified</t>
        </is>
      </c>
      <c r="W2699" t="inlineStr">
        <is>
          <t>Fresh water</t>
        </is>
      </c>
      <c r="X2699" t="inlineStr">
        <is>
          <t>Lab</t>
        </is>
      </c>
      <c r="Y2699"/>
      <c r="Z2699" t="inlineStr">
        <is>
          <t>Total</t>
        </is>
      </c>
      <c r="AA2699"/>
      <c r="AB2699" t="n">
        <v>0.05</v>
      </c>
      <c r="AC2699"/>
      <c r="AD2699" t="n">
        <v>0.0319</v>
      </c>
      <c r="AE2699"/>
      <c r="AF2699" t="n">
        <v>0.0544</v>
      </c>
      <c r="AG2699" t="inlineStr">
        <is>
          <t>AI mg/L</t>
        </is>
      </c>
      <c r="AH2699"/>
      <c r="AI2699"/>
      <c r="AJ2699"/>
      <c r="AK2699"/>
      <c r="AL2699"/>
      <c r="AM2699"/>
      <c r="AN2699"/>
      <c r="AO2699"/>
      <c r="AP2699"/>
      <c r="AQ2699"/>
      <c r="AR2699"/>
      <c r="AS2699"/>
      <c r="AT2699"/>
      <c r="AU2699"/>
      <c r="AV2699"/>
      <c r="AW2699"/>
      <c r="AX2699" t="inlineStr">
        <is>
          <t>Mortality</t>
        </is>
      </c>
      <c r="AY2699" t="inlineStr">
        <is>
          <t>Mortality</t>
        </is>
      </c>
      <c r="AZ2699" t="inlineStr">
        <is>
          <t>LC50</t>
        </is>
      </c>
      <c r="BA2699"/>
      <c r="BB2699" t="n">
        <v>4.0</v>
      </c>
      <c r="BC2699"/>
      <c r="BD2699"/>
      <c r="BE2699"/>
      <c r="BF2699"/>
      <c r="BG2699" t="inlineStr">
        <is>
          <t>Day(s)</t>
        </is>
      </c>
      <c r="BH2699"/>
      <c r="BI2699" t="inlineStr">
        <is>
          <t>DTXSID2023985</t>
        </is>
      </c>
      <c r="BJ2699" t="inlineStr">
        <is>
          <t>10.1139/f93-291</t>
        </is>
      </c>
      <c r="BK2699"/>
      <c r="BL2699"/>
      <c r="BM2699"/>
      <c r="BN2699"/>
      <c r="BO2699"/>
      <c r="BP2699"/>
      <c r="BQ2699"/>
      <c r="BR2699"/>
      <c r="BS2699"/>
      <c r="BT2699" t="inlineStr">
        <is>
          <t>--</t>
        </is>
      </c>
      <c r="BU2699"/>
      <c r="BV2699"/>
      <c r="BW2699"/>
      <c r="BX2699"/>
      <c r="BY2699"/>
      <c r="BZ2699"/>
      <c r="CA2699"/>
      <c r="CB2699"/>
      <c r="CC2699"/>
      <c r="CD2699"/>
      <c r="CE2699"/>
      <c r="CF2699"/>
      <c r="CG2699"/>
      <c r="CH2699"/>
      <c r="CI2699"/>
      <c r="CJ2699"/>
      <c r="CK2699" t="inlineStr">
        <is>
          <t>Playle,R.C., D.G. Dixon, and K. Burnison</t>
        </is>
      </c>
      <c r="CL2699" t="n">
        <v>4468.0</v>
      </c>
      <c r="CM2699" t="inlineStr">
        <is>
          <t>Copper and Cadmium Binding to Fish Gills:  Estimates of Metal-Gill Stability Constants and Modelling of Metal Accumulation</t>
        </is>
      </c>
      <c r="CN2699" t="inlineStr">
        <is>
          <t>Can. J. Fish. Aquat. Sci. (Multiple Languages)50:2678-2687</t>
        </is>
      </c>
      <c r="CO2699" t="n">
        <v>1993.0</v>
      </c>
      <c r="CP2699" t="inlineStr">
        <is>
          <t>Playle,R.C., D.G. Dixon, and K. Burnison (1993). Copper and Cadmium Binding to Fish Gills:  Estimates of Metal-Gill Stability Constants and Modelling of Metal Accumulation. Can. J. Fish. Aquat. Sci. (Multiple Languages), 50, 2678-2687. doi:10.1139/f93-291. ECOREF#:4468</t>
        </is>
      </c>
    </row>
    <row r="2700">
      <c r="A2700" t="n">
        <v>7440508.0</v>
      </c>
      <c r="B2700" t="inlineStr">
        <is>
          <t>Copper</t>
        </is>
      </c>
      <c r="C2700"/>
      <c r="D2700" t="inlineStr">
        <is>
          <t>Unmeasured</t>
        </is>
      </c>
      <c r="E2700" t="inlineStr">
        <is>
          <t>Not coded</t>
        </is>
      </c>
      <c r="F2700"/>
      <c r="G2700"/>
      <c r="H2700"/>
      <c r="I2700"/>
      <c r="J2700"/>
      <c r="K2700"/>
      <c r="L2700" t="inlineStr">
        <is>
          <t>Pimephales promelas</t>
        </is>
      </c>
      <c r="M2700" t="inlineStr">
        <is>
          <t>Fathead Minnow</t>
        </is>
      </c>
      <c r="N2700" t="inlineStr">
        <is>
          <t>Juvenile</t>
        </is>
      </c>
      <c r="O2700" t="inlineStr">
        <is>
          <t>&lt;</t>
        </is>
      </c>
      <c r="P2700" t="n">
        <v>1.0</v>
      </c>
      <c r="Q2700"/>
      <c r="R2700"/>
      <c r="S2700"/>
      <c r="T2700"/>
      <c r="U2700" t="inlineStr">
        <is>
          <t>Month(s)</t>
        </is>
      </c>
      <c r="V2700" t="inlineStr">
        <is>
          <t>Aquatic, unspecified</t>
        </is>
      </c>
      <c r="W2700" t="inlineStr">
        <is>
          <t>Fresh water</t>
        </is>
      </c>
      <c r="X2700" t="inlineStr">
        <is>
          <t>Lab</t>
        </is>
      </c>
      <c r="Y2700"/>
      <c r="Z2700" t="inlineStr">
        <is>
          <t>Total</t>
        </is>
      </c>
      <c r="AA2700" t="inlineStr">
        <is>
          <t>&gt;</t>
        </is>
      </c>
      <c r="AB2700" t="n">
        <v>0.126</v>
      </c>
      <c r="AC2700"/>
      <c r="AD2700"/>
      <c r="AE2700"/>
      <c r="AF2700"/>
      <c r="AG2700" t="inlineStr">
        <is>
          <t>AI mg/L</t>
        </is>
      </c>
      <c r="AH2700"/>
      <c r="AI2700"/>
      <c r="AJ2700"/>
      <c r="AK2700"/>
      <c r="AL2700"/>
      <c r="AM2700"/>
      <c r="AN2700"/>
      <c r="AO2700"/>
      <c r="AP2700"/>
      <c r="AQ2700"/>
      <c r="AR2700"/>
      <c r="AS2700"/>
      <c r="AT2700"/>
      <c r="AU2700"/>
      <c r="AV2700"/>
      <c r="AW2700"/>
      <c r="AX2700" t="inlineStr">
        <is>
          <t>Mortality</t>
        </is>
      </c>
      <c r="AY2700" t="inlineStr">
        <is>
          <t>Mortality</t>
        </is>
      </c>
      <c r="AZ2700" t="inlineStr">
        <is>
          <t>LC50</t>
        </is>
      </c>
      <c r="BA2700"/>
      <c r="BB2700" t="n">
        <v>4.0</v>
      </c>
      <c r="BC2700"/>
      <c r="BD2700"/>
      <c r="BE2700"/>
      <c r="BF2700"/>
      <c r="BG2700" t="inlineStr">
        <is>
          <t>Day(s)</t>
        </is>
      </c>
      <c r="BH2700"/>
      <c r="BI2700" t="inlineStr">
        <is>
          <t>DTXSID2023985</t>
        </is>
      </c>
      <c r="BJ2700" t="inlineStr">
        <is>
          <t>10.1139/f93-291</t>
        </is>
      </c>
      <c r="BK2700"/>
      <c r="BL2700"/>
      <c r="BM2700"/>
      <c r="BN2700"/>
      <c r="BO2700"/>
      <c r="BP2700"/>
      <c r="BQ2700"/>
      <c r="BR2700"/>
      <c r="BS2700"/>
      <c r="BT2700" t="inlineStr">
        <is>
          <t>--</t>
        </is>
      </c>
      <c r="BU2700"/>
      <c r="BV2700"/>
      <c r="BW2700"/>
      <c r="BX2700"/>
      <c r="BY2700"/>
      <c r="BZ2700"/>
      <c r="CA2700"/>
      <c r="CB2700"/>
      <c r="CC2700"/>
      <c r="CD2700"/>
      <c r="CE2700"/>
      <c r="CF2700"/>
      <c r="CG2700"/>
      <c r="CH2700"/>
      <c r="CI2700"/>
      <c r="CJ2700"/>
      <c r="CK2700" t="inlineStr">
        <is>
          <t>Playle,R.C., D.G. Dixon, and K. Burnison</t>
        </is>
      </c>
      <c r="CL2700" t="n">
        <v>4468.0</v>
      </c>
      <c r="CM2700" t="inlineStr">
        <is>
          <t>Copper and Cadmium Binding to Fish Gills:  Estimates of Metal-Gill Stability Constants and Modelling of Metal Accumulation</t>
        </is>
      </c>
      <c r="CN2700" t="inlineStr">
        <is>
          <t>Can. J. Fish. Aquat. Sci. (Multiple Languages)50:2678-2687</t>
        </is>
      </c>
      <c r="CO2700" t="n">
        <v>1993.0</v>
      </c>
      <c r="CP2700" t="inlineStr">
        <is>
          <t>Playle,R.C., D.G. Dixon, and K. Burnison (1993). Copper and Cadmium Binding to Fish Gills:  Estimates of Metal-Gill Stability Constants and Modelling of Metal Accumulation. Can. J. Fish. Aquat. Sci. (Multiple Languages), 50, 2678-2687. doi:10.1139/f93-291. ECOREF#:4468</t>
        </is>
      </c>
    </row>
    <row r="2701">
      <c r="A2701" t="n">
        <v>7440508.0</v>
      </c>
      <c r="B2701" t="inlineStr">
        <is>
          <t>Copper</t>
        </is>
      </c>
      <c r="C2701"/>
      <c r="D2701" t="inlineStr">
        <is>
          <t>Unmeasured</t>
        </is>
      </c>
      <c r="E2701" t="inlineStr">
        <is>
          <t>Not reported</t>
        </is>
      </c>
      <c r="F2701"/>
      <c r="G2701"/>
      <c r="H2701"/>
      <c r="I2701"/>
      <c r="J2701"/>
      <c r="K2701"/>
      <c r="L2701" t="inlineStr">
        <is>
          <t>Pimephales promelas</t>
        </is>
      </c>
      <c r="M2701" t="inlineStr">
        <is>
          <t>Fathead Minnow</t>
        </is>
      </c>
      <c r="N2701"/>
      <c r="O2701"/>
      <c r="P2701"/>
      <c r="Q2701"/>
      <c r="R2701"/>
      <c r="S2701"/>
      <c r="T2701"/>
      <c r="U2701"/>
      <c r="V2701" t="inlineStr">
        <is>
          <t>Static</t>
        </is>
      </c>
      <c r="W2701" t="inlineStr">
        <is>
          <t>Fresh water</t>
        </is>
      </c>
      <c r="X2701" t="inlineStr">
        <is>
          <t>Lab</t>
        </is>
      </c>
      <c r="Y2701"/>
      <c r="Z2701" t="inlineStr">
        <is>
          <t>Total</t>
        </is>
      </c>
      <c r="AA2701"/>
      <c r="AB2701" t="n">
        <v>1.71</v>
      </c>
      <c r="AC2701"/>
      <c r="AD2701" t="n">
        <v>1.34</v>
      </c>
      <c r="AE2701"/>
      <c r="AF2701" t="n">
        <v>2.17</v>
      </c>
      <c r="AG2701" t="inlineStr">
        <is>
          <t>AI mg/L</t>
        </is>
      </c>
      <c r="AH2701"/>
      <c r="AI2701"/>
      <c r="AJ2701"/>
      <c r="AK2701"/>
      <c r="AL2701"/>
      <c r="AM2701"/>
      <c r="AN2701"/>
      <c r="AO2701"/>
      <c r="AP2701"/>
      <c r="AQ2701"/>
      <c r="AR2701"/>
      <c r="AS2701"/>
      <c r="AT2701"/>
      <c r="AU2701"/>
      <c r="AV2701"/>
      <c r="AW2701"/>
      <c r="AX2701" t="inlineStr">
        <is>
          <t>Mortality</t>
        </is>
      </c>
      <c r="AY2701" t="inlineStr">
        <is>
          <t>Mortality</t>
        </is>
      </c>
      <c r="AZ2701" t="inlineStr">
        <is>
          <t>LC50</t>
        </is>
      </c>
      <c r="BA2701"/>
      <c r="BB2701" t="n">
        <v>4.0</v>
      </c>
      <c r="BC2701"/>
      <c r="BD2701"/>
      <c r="BE2701"/>
      <c r="BF2701"/>
      <c r="BG2701" t="inlineStr">
        <is>
          <t>Day(s)</t>
        </is>
      </c>
      <c r="BH2701"/>
      <c r="BI2701" t="inlineStr">
        <is>
          <t>DTXSID2023985</t>
        </is>
      </c>
      <c r="BJ2701"/>
      <c r="BK2701"/>
      <c r="BL2701"/>
      <c r="BM2701"/>
      <c r="BN2701"/>
      <c r="BO2701"/>
      <c r="BP2701"/>
      <c r="BQ2701"/>
      <c r="BR2701"/>
      <c r="BS2701"/>
      <c r="BT2701" t="inlineStr">
        <is>
          <t>--</t>
        </is>
      </c>
      <c r="BU2701"/>
      <c r="BV2701"/>
      <c r="BW2701"/>
      <c r="BX2701"/>
      <c r="BY2701"/>
      <c r="BZ2701"/>
      <c r="CA2701"/>
      <c r="CB2701"/>
      <c r="CC2701"/>
      <c r="CD2701"/>
      <c r="CE2701"/>
      <c r="CF2701"/>
      <c r="CG2701"/>
      <c r="CH2701"/>
      <c r="CI2701"/>
      <c r="CJ2701"/>
      <c r="CK2701" t="inlineStr">
        <is>
          <t>Pitts,T.</t>
        </is>
      </c>
      <c r="CL2701" t="n">
        <v>165613.0</v>
      </c>
      <c r="CM2701" t="inlineStr">
        <is>
          <t>Presentation of Evidence Concerning Water Quality Classifications and Standards for the Cache la Poudre River, Big Thompson River, and Segments of the South Platte River</t>
        </is>
      </c>
      <c r="CN2701" t="inlineStr">
        <is>
          <t>Tom Pitts and Associates, Loveland, CO:169 p.</t>
        </is>
      </c>
      <c r="CO2701" t="n">
        <v>1980.0</v>
      </c>
      <c r="CP2701" t="inlineStr">
        <is>
          <t>Pitts,T. (1980). Presentation of Evidence Concerning Water Quality Classifications and Standards for the Cache la Poudre River, Big Thompson River, and Segments of the South Platte River. Tom Pitts and Associates, Loveland, CO, 169 p. ECOREF#:165613</t>
        </is>
      </c>
    </row>
    <row r="2702">
      <c r="A2702" t="n">
        <v>7440508.0</v>
      </c>
      <c r="B2702" t="inlineStr">
        <is>
          <t>Copper</t>
        </is>
      </c>
      <c r="C2702"/>
      <c r="D2702" t="inlineStr">
        <is>
          <t>Measured</t>
        </is>
      </c>
      <c r="E2702" t="inlineStr">
        <is>
          <t>Not reported</t>
        </is>
      </c>
      <c r="F2702"/>
      <c r="G2702"/>
      <c r="H2702"/>
      <c r="I2702"/>
      <c r="J2702"/>
      <c r="K2702"/>
      <c r="L2702" t="inlineStr">
        <is>
          <t>Pimephales promelas</t>
        </is>
      </c>
      <c r="M2702" t="inlineStr">
        <is>
          <t>Fathead Minnow</t>
        </is>
      </c>
      <c r="N2702"/>
      <c r="O2702"/>
      <c r="P2702"/>
      <c r="Q2702"/>
      <c r="R2702"/>
      <c r="S2702"/>
      <c r="T2702"/>
      <c r="U2702"/>
      <c r="V2702" t="inlineStr">
        <is>
          <t>Aquatic, unspecified</t>
        </is>
      </c>
      <c r="W2702" t="inlineStr">
        <is>
          <t>Fresh water</t>
        </is>
      </c>
      <c r="X2702" t="inlineStr">
        <is>
          <t>Lab</t>
        </is>
      </c>
      <c r="Y2702" t="n">
        <v>6.0</v>
      </c>
      <c r="Z2702" t="inlineStr">
        <is>
          <t>Total</t>
        </is>
      </c>
      <c r="AA2702"/>
      <c r="AB2702" t="n">
        <v>0.108</v>
      </c>
      <c r="AC2702"/>
      <c r="AD2702"/>
      <c r="AE2702"/>
      <c r="AF2702"/>
      <c r="AG2702" t="inlineStr">
        <is>
          <t>AI mg/L</t>
        </is>
      </c>
      <c r="AH2702"/>
      <c r="AI2702"/>
      <c r="AJ2702"/>
      <c r="AK2702"/>
      <c r="AL2702"/>
      <c r="AM2702"/>
      <c r="AN2702"/>
      <c r="AO2702"/>
      <c r="AP2702"/>
      <c r="AQ2702"/>
      <c r="AR2702"/>
      <c r="AS2702"/>
      <c r="AT2702"/>
      <c r="AU2702"/>
      <c r="AV2702"/>
      <c r="AW2702"/>
      <c r="AX2702" t="inlineStr">
        <is>
          <t>Mortality</t>
        </is>
      </c>
      <c r="AY2702" t="inlineStr">
        <is>
          <t>Mortality</t>
        </is>
      </c>
      <c r="AZ2702" t="inlineStr">
        <is>
          <t>LC50</t>
        </is>
      </c>
      <c r="BA2702"/>
      <c r="BB2702" t="n">
        <v>4.0</v>
      </c>
      <c r="BC2702"/>
      <c r="BD2702"/>
      <c r="BE2702"/>
      <c r="BF2702"/>
      <c r="BG2702" t="inlineStr">
        <is>
          <t>Day(s)</t>
        </is>
      </c>
      <c r="BH2702"/>
      <c r="BI2702" t="inlineStr">
        <is>
          <t>DTXSID2023985</t>
        </is>
      </c>
      <c r="BJ2702"/>
      <c r="BK2702"/>
      <c r="BL2702"/>
      <c r="BM2702"/>
      <c r="BN2702"/>
      <c r="BO2702"/>
      <c r="BP2702"/>
      <c r="BQ2702"/>
      <c r="BR2702"/>
      <c r="BS2702"/>
      <c r="BT2702" t="inlineStr">
        <is>
          <t>--</t>
        </is>
      </c>
      <c r="BU2702"/>
      <c r="BV2702"/>
      <c r="BW2702"/>
      <c r="BX2702"/>
      <c r="BY2702"/>
      <c r="BZ2702"/>
      <c r="CA2702"/>
      <c r="CB2702"/>
      <c r="CC2702"/>
      <c r="CD2702"/>
      <c r="CE2702"/>
      <c r="CF2702"/>
      <c r="CG2702"/>
      <c r="CH2702"/>
      <c r="CI2702"/>
      <c r="CJ2702"/>
      <c r="CK2702" t="inlineStr">
        <is>
          <t>Call,D.J., L.T. Brooke, and N. Ahmad</t>
        </is>
      </c>
      <c r="CL2702" t="n">
        <v>120926.0</v>
      </c>
      <c r="CM2702" t="inlineStr">
        <is>
          <t>Toxicity, Bioconcentration, and Metabolism of Selected Chemicals in Aquatic Organisms</t>
        </is>
      </c>
      <c r="CN2702" t="inlineStr">
        <is>
          <t>Fourth Quarterly Progress Report to EPA, Agreement No.CR 806864020, University of Wisconsin, Superior, WI:80 p.</t>
        </is>
      </c>
      <c r="CO2702" t="n">
        <v>1980.0</v>
      </c>
      <c r="CP2702" t="inlineStr">
        <is>
          <t>Call,D.J., L.T. Brooke, and N. Ahmad (1980). Toxicity, Bioconcentration, and Metabolism of Selected Chemicals in Aquatic Organisms. Fourth Quarterly Progress Report to EPA, Agreement No.CR 806864020, University of Wisconsin, Superior, WI, 80 p. ECOREF#:120926</t>
        </is>
      </c>
    </row>
    <row r="2703">
      <c r="A2703" t="n">
        <v>7440508.0</v>
      </c>
      <c r="B2703" t="inlineStr">
        <is>
          <t>Copper</t>
        </is>
      </c>
      <c r="C2703"/>
      <c r="D2703" t="inlineStr">
        <is>
          <t>Unmeasured</t>
        </is>
      </c>
      <c r="E2703" t="inlineStr">
        <is>
          <t>Not reported</t>
        </is>
      </c>
      <c r="F2703"/>
      <c r="G2703"/>
      <c r="H2703"/>
      <c r="I2703"/>
      <c r="J2703"/>
      <c r="K2703"/>
      <c r="L2703" t="inlineStr">
        <is>
          <t>Pimephales promelas</t>
        </is>
      </c>
      <c r="M2703" t="inlineStr">
        <is>
          <t>Fathead Minnow</t>
        </is>
      </c>
      <c r="N2703"/>
      <c r="O2703"/>
      <c r="P2703"/>
      <c r="Q2703"/>
      <c r="R2703"/>
      <c r="S2703"/>
      <c r="T2703"/>
      <c r="U2703"/>
      <c r="V2703" t="inlineStr">
        <is>
          <t>Static</t>
        </is>
      </c>
      <c r="W2703" t="inlineStr">
        <is>
          <t>Fresh water</t>
        </is>
      </c>
      <c r="X2703" t="inlineStr">
        <is>
          <t>Lab</t>
        </is>
      </c>
      <c r="Y2703"/>
      <c r="Z2703" t="inlineStr">
        <is>
          <t>Total</t>
        </is>
      </c>
      <c r="AA2703"/>
      <c r="AB2703" t="n">
        <v>7.193</v>
      </c>
      <c r="AC2703"/>
      <c r="AD2703" t="n">
        <v>4.905</v>
      </c>
      <c r="AE2703"/>
      <c r="AF2703" t="n">
        <v>10.546</v>
      </c>
      <c r="AG2703" t="inlineStr">
        <is>
          <t>AI mg/L</t>
        </is>
      </c>
      <c r="AH2703"/>
      <c r="AI2703"/>
      <c r="AJ2703"/>
      <c r="AK2703"/>
      <c r="AL2703"/>
      <c r="AM2703"/>
      <c r="AN2703"/>
      <c r="AO2703"/>
      <c r="AP2703"/>
      <c r="AQ2703"/>
      <c r="AR2703"/>
      <c r="AS2703"/>
      <c r="AT2703"/>
      <c r="AU2703"/>
      <c r="AV2703"/>
      <c r="AW2703"/>
      <c r="AX2703" t="inlineStr">
        <is>
          <t>Mortality</t>
        </is>
      </c>
      <c r="AY2703" t="inlineStr">
        <is>
          <t>Mortality</t>
        </is>
      </c>
      <c r="AZ2703" t="inlineStr">
        <is>
          <t>LC50</t>
        </is>
      </c>
      <c r="BA2703"/>
      <c r="BB2703" t="n">
        <v>4.0</v>
      </c>
      <c r="BC2703"/>
      <c r="BD2703"/>
      <c r="BE2703"/>
      <c r="BF2703"/>
      <c r="BG2703" t="inlineStr">
        <is>
          <t>Day(s)</t>
        </is>
      </c>
      <c r="BH2703"/>
      <c r="BI2703" t="inlineStr">
        <is>
          <t>DTXSID2023985</t>
        </is>
      </c>
      <c r="BJ2703"/>
      <c r="BK2703"/>
      <c r="BL2703"/>
      <c r="BM2703"/>
      <c r="BN2703"/>
      <c r="BO2703"/>
      <c r="BP2703"/>
      <c r="BQ2703"/>
      <c r="BR2703"/>
      <c r="BS2703"/>
      <c r="BT2703" t="inlineStr">
        <is>
          <t>--</t>
        </is>
      </c>
      <c r="BU2703"/>
      <c r="BV2703"/>
      <c r="BW2703"/>
      <c r="BX2703"/>
      <c r="BY2703"/>
      <c r="BZ2703"/>
      <c r="CA2703"/>
      <c r="CB2703"/>
      <c r="CC2703"/>
      <c r="CD2703"/>
      <c r="CE2703"/>
      <c r="CF2703"/>
      <c r="CG2703"/>
      <c r="CH2703"/>
      <c r="CI2703"/>
      <c r="CJ2703"/>
      <c r="CK2703" t="inlineStr">
        <is>
          <t>Pitts,T.</t>
        </is>
      </c>
      <c r="CL2703" t="n">
        <v>165613.0</v>
      </c>
      <c r="CM2703" t="inlineStr">
        <is>
          <t>Presentation of Evidence Concerning Water Quality Classifications and Standards for the Cache la Poudre River, Big Thompson River, and Segments of the South Platte River</t>
        </is>
      </c>
      <c r="CN2703" t="inlineStr">
        <is>
          <t>Tom Pitts and Associates, Loveland, CO:169 p.</t>
        </is>
      </c>
      <c r="CO2703" t="n">
        <v>1980.0</v>
      </c>
      <c r="CP2703" t="inlineStr">
        <is>
          <t>Pitts,T. (1980). Presentation of Evidence Concerning Water Quality Classifications and Standards for the Cache la Poudre River, Big Thompson River, and Segments of the South Platte River. Tom Pitts and Associates, Loveland, CO, 169 p. ECOREF#:165613</t>
        </is>
      </c>
    </row>
    <row r="2704">
      <c r="A2704" t="n">
        <v>7440508.0</v>
      </c>
      <c r="B2704" t="inlineStr">
        <is>
          <t>Copper</t>
        </is>
      </c>
      <c r="C2704"/>
      <c r="D2704" t="inlineStr">
        <is>
          <t>Unmeasured</t>
        </is>
      </c>
      <c r="E2704" t="inlineStr">
        <is>
          <t>Not coded</t>
        </is>
      </c>
      <c r="F2704"/>
      <c r="G2704"/>
      <c r="H2704"/>
      <c r="I2704"/>
      <c r="J2704"/>
      <c r="K2704"/>
      <c r="L2704" t="inlineStr">
        <is>
          <t>Pimephales promelas</t>
        </is>
      </c>
      <c r="M2704" t="inlineStr">
        <is>
          <t>Fathead Minnow</t>
        </is>
      </c>
      <c r="N2704"/>
      <c r="O2704"/>
      <c r="P2704" t="n">
        <v>30.0</v>
      </c>
      <c r="Q2704"/>
      <c r="R2704"/>
      <c r="S2704"/>
      <c r="T2704"/>
      <c r="U2704" t="inlineStr">
        <is>
          <t>Day(s)</t>
        </is>
      </c>
      <c r="V2704" t="inlineStr">
        <is>
          <t>Static</t>
        </is>
      </c>
      <c r="W2704" t="inlineStr">
        <is>
          <t>Fresh water</t>
        </is>
      </c>
      <c r="X2704" t="inlineStr">
        <is>
          <t>Lab</t>
        </is>
      </c>
      <c r="Y2704" t="n">
        <v>6.0</v>
      </c>
      <c r="Z2704" t="inlineStr">
        <is>
          <t>Total</t>
        </is>
      </c>
      <c r="AA2704" t="inlineStr">
        <is>
          <t>&lt;</t>
        </is>
      </c>
      <c r="AB2704" t="n">
        <v>0.6</v>
      </c>
      <c r="AC2704"/>
      <c r="AD2704"/>
      <c r="AE2704"/>
      <c r="AF2704"/>
      <c r="AG2704" t="inlineStr">
        <is>
          <t>AI mg/L</t>
        </is>
      </c>
      <c r="AH2704"/>
      <c r="AI2704"/>
      <c r="AJ2704"/>
      <c r="AK2704"/>
      <c r="AL2704"/>
      <c r="AM2704"/>
      <c r="AN2704"/>
      <c r="AO2704"/>
      <c r="AP2704"/>
      <c r="AQ2704"/>
      <c r="AR2704"/>
      <c r="AS2704"/>
      <c r="AT2704"/>
      <c r="AU2704"/>
      <c r="AV2704"/>
      <c r="AW2704"/>
      <c r="AX2704" t="inlineStr">
        <is>
          <t>Mortality</t>
        </is>
      </c>
      <c r="AY2704" t="inlineStr">
        <is>
          <t>Mortality</t>
        </is>
      </c>
      <c r="AZ2704" t="inlineStr">
        <is>
          <t>LC50</t>
        </is>
      </c>
      <c r="BA2704"/>
      <c r="BB2704" t="n">
        <v>4.0</v>
      </c>
      <c r="BC2704"/>
      <c r="BD2704"/>
      <c r="BE2704"/>
      <c r="BF2704"/>
      <c r="BG2704" t="inlineStr">
        <is>
          <t>Day(s)</t>
        </is>
      </c>
      <c r="BH2704"/>
      <c r="BI2704" t="inlineStr">
        <is>
          <t>DTXSID2023985</t>
        </is>
      </c>
      <c r="BJ2704" t="inlineStr">
        <is>
          <t>10.1002/etc.5620190115</t>
        </is>
      </c>
      <c r="BK2704"/>
      <c r="BL2704"/>
      <c r="BM2704"/>
      <c r="BN2704"/>
      <c r="BO2704"/>
      <c r="BP2704"/>
      <c r="BQ2704"/>
      <c r="BR2704"/>
      <c r="BS2704"/>
      <c r="BT2704" t="inlineStr">
        <is>
          <t>--</t>
        </is>
      </c>
      <c r="BU2704"/>
      <c r="BV2704"/>
      <c r="BW2704"/>
      <c r="BX2704"/>
      <c r="BY2704"/>
      <c r="BZ2704"/>
      <c r="CA2704"/>
      <c r="CB2704"/>
      <c r="CC2704"/>
      <c r="CD2704"/>
      <c r="CE2704"/>
      <c r="CF2704"/>
      <c r="CG2704"/>
      <c r="CH2704"/>
      <c r="CI2704" t="inlineStr">
        <is>
          <t xml:space="preserve"> DNUM/6//DOSES/250/500/750/1000/1500 ppb//</t>
        </is>
      </c>
      <c r="CJ2704" t="inlineStr">
        <is>
          <t xml:space="preserve">   DNUM/6//DOSES/250/500/750/1000/1500 ppb//</t>
        </is>
      </c>
      <c r="CK2704" t="inlineStr">
        <is>
          <t>Markle,P.J., J.R. Gully, R.B. Baird, K.M. Nakada, and J.P. Bottomley</t>
        </is>
      </c>
      <c r="CL2704" t="n">
        <v>51911.0</v>
      </c>
      <c r="CM2704" t="inlineStr">
        <is>
          <t>Effects of Several Variables on Whole Effluent Toxicity Test Performance and Interpretation</t>
        </is>
      </c>
      <c r="CN2704" t="inlineStr">
        <is>
          <t>Environ. Toxicol. Chem.19(1): 123-132</t>
        </is>
      </c>
      <c r="CO2704" t="n">
        <v>2000.0</v>
      </c>
      <c r="CP2704" t="inlineStr">
        <is>
          <t>Markle,P.J., J.R. Gully, R.B. Baird, K.M. Nakada, and J.P. Bottomley (2000). Effects of Several Variables on Whole Effluent Toxicity Test Performance and Interpretation. Environ. Toxicol. Chem., 19, (1), 123-132. doi:10.1002/etc.5620190115. ECOREF#:51911</t>
        </is>
      </c>
    </row>
    <row r="2705">
      <c r="A2705" t="n">
        <v>7440508.0</v>
      </c>
      <c r="B2705" t="inlineStr">
        <is>
          <t>Copper</t>
        </is>
      </c>
      <c r="C2705"/>
      <c r="D2705" t="inlineStr">
        <is>
          <t>Measured</t>
        </is>
      </c>
      <c r="E2705" t="inlineStr">
        <is>
          <t>Not coded</t>
        </is>
      </c>
      <c r="F2705"/>
      <c r="G2705"/>
      <c r="H2705"/>
      <c r="I2705"/>
      <c r="J2705"/>
      <c r="K2705"/>
      <c r="L2705" t="inlineStr">
        <is>
          <t>Pimephales promelas</t>
        </is>
      </c>
      <c r="M2705" t="inlineStr">
        <is>
          <t>Fathead Minnow</t>
        </is>
      </c>
      <c r="N2705"/>
      <c r="O2705"/>
      <c r="P2705"/>
      <c r="Q2705"/>
      <c r="R2705"/>
      <c r="S2705"/>
      <c r="T2705"/>
      <c r="U2705"/>
      <c r="V2705" t="inlineStr">
        <is>
          <t>Static</t>
        </is>
      </c>
      <c r="W2705" t="inlineStr">
        <is>
          <t>Fresh water</t>
        </is>
      </c>
      <c r="X2705" t="inlineStr">
        <is>
          <t>Lab</t>
        </is>
      </c>
      <c r="Y2705"/>
      <c r="Z2705" t="inlineStr">
        <is>
          <t>Dissolved</t>
        </is>
      </c>
      <c r="AA2705"/>
      <c r="AB2705" t="n">
        <v>0.75</v>
      </c>
      <c r="AC2705"/>
      <c r="AD2705"/>
      <c r="AE2705"/>
      <c r="AF2705"/>
      <c r="AG2705" t="inlineStr">
        <is>
          <t>AI mg/L</t>
        </is>
      </c>
      <c r="AH2705" t="inlineStr">
        <is>
          <t>Total</t>
        </is>
      </c>
      <c r="AI2705"/>
      <c r="AJ2705" t="n">
        <v>1.6</v>
      </c>
      <c r="AK2705"/>
      <c r="AL2705"/>
      <c r="AM2705"/>
      <c r="AN2705"/>
      <c r="AO2705" t="inlineStr">
        <is>
          <t>AI mg/L</t>
        </is>
      </c>
      <c r="AP2705"/>
      <c r="AQ2705"/>
      <c r="AR2705"/>
      <c r="AS2705"/>
      <c r="AT2705"/>
      <c r="AU2705"/>
      <c r="AV2705"/>
      <c r="AW2705"/>
      <c r="AX2705" t="inlineStr">
        <is>
          <t>Mortality</t>
        </is>
      </c>
      <c r="AY2705" t="inlineStr">
        <is>
          <t>Mortality</t>
        </is>
      </c>
      <c r="AZ2705" t="inlineStr">
        <is>
          <t>LC50</t>
        </is>
      </c>
      <c r="BA2705"/>
      <c r="BB2705" t="n">
        <v>4.0</v>
      </c>
      <c r="BC2705"/>
      <c r="BD2705"/>
      <c r="BE2705"/>
      <c r="BF2705"/>
      <c r="BG2705" t="inlineStr">
        <is>
          <t>Day(s)</t>
        </is>
      </c>
      <c r="BH2705"/>
      <c r="BI2705" t="inlineStr">
        <is>
          <t>DTXSID2023985</t>
        </is>
      </c>
      <c r="BJ2705" t="inlineStr">
        <is>
          <t>10.1016/0043-1354(76)90155-X</t>
        </is>
      </c>
      <c r="BK2705"/>
      <c r="BL2705"/>
      <c r="BM2705"/>
      <c r="BN2705"/>
      <c r="BO2705"/>
      <c r="BP2705"/>
      <c r="BQ2705"/>
      <c r="BR2705"/>
      <c r="BS2705"/>
      <c r="BT2705" t="inlineStr">
        <is>
          <t>--</t>
        </is>
      </c>
      <c r="BU2705"/>
      <c r="BV2705"/>
      <c r="BW2705"/>
      <c r="BX2705"/>
      <c r="BY2705"/>
      <c r="BZ2705"/>
      <c r="CA2705" t="inlineStr">
        <is>
          <t>--</t>
        </is>
      </c>
      <c r="CB2705"/>
      <c r="CC2705"/>
      <c r="CD2705"/>
      <c r="CE2705"/>
      <c r="CF2705"/>
      <c r="CG2705"/>
      <c r="CH2705"/>
      <c r="CI2705"/>
      <c r="CJ2705"/>
      <c r="CK2705" t="inlineStr">
        <is>
          <t>Brungs,W.A., J.R. Geckler, and M. Gast</t>
        </is>
      </c>
      <c r="CL2705" t="n">
        <v>8320.0</v>
      </c>
      <c r="CM2705" t="inlineStr">
        <is>
          <t>Acute and Chronic Toxicity of Copper to the Fathead Minnow in a Surface Water of Variable Quality</t>
        </is>
      </c>
      <c r="CN2705" t="inlineStr">
        <is>
          <t>Water Res.10(1): 37-43</t>
        </is>
      </c>
      <c r="CO2705" t="n">
        <v>1976.0</v>
      </c>
      <c r="CP2705" t="inlineStr">
        <is>
          <t>Brungs,W.A., J.R. Geckler, and M. Gast (1976). Acute and Chronic Toxicity of Copper to the Fathead Minnow in a Surface Water of Variable Quality. Water Res., 10, (1), 37-43. doi:10.1016/0043-1354(76)90155-X. ECOREF#:8320</t>
        </is>
      </c>
    </row>
    <row r="2706">
      <c r="A2706" t="n">
        <v>7440508.0</v>
      </c>
      <c r="B2706" t="inlineStr">
        <is>
          <t>Copper</t>
        </is>
      </c>
      <c r="C2706"/>
      <c r="D2706" t="inlineStr">
        <is>
          <t>Unmeasured</t>
        </is>
      </c>
      <c r="E2706" t="inlineStr">
        <is>
          <t>American Society for Testing and Materials</t>
        </is>
      </c>
      <c r="F2706"/>
      <c r="G2706"/>
      <c r="H2706"/>
      <c r="I2706"/>
      <c r="J2706"/>
      <c r="K2706"/>
      <c r="L2706" t="inlineStr">
        <is>
          <t>Pimephales promelas</t>
        </is>
      </c>
      <c r="M2706" t="inlineStr">
        <is>
          <t>Fathead Minnow</t>
        </is>
      </c>
      <c r="N2706"/>
      <c r="O2706"/>
      <c r="P2706"/>
      <c r="Q2706"/>
      <c r="R2706"/>
      <c r="S2706"/>
      <c r="T2706"/>
      <c r="U2706"/>
      <c r="V2706" t="inlineStr">
        <is>
          <t>Static</t>
        </is>
      </c>
      <c r="W2706" t="inlineStr">
        <is>
          <t>Fresh water</t>
        </is>
      </c>
      <c r="X2706" t="inlineStr">
        <is>
          <t>Lab</t>
        </is>
      </c>
      <c r="Y2706"/>
      <c r="Z2706" t="inlineStr">
        <is>
          <t>Total</t>
        </is>
      </c>
      <c r="AA2706"/>
      <c r="AB2706" t="n">
        <v>0.144</v>
      </c>
      <c r="AC2706"/>
      <c r="AD2706" t="n">
        <v>0.133</v>
      </c>
      <c r="AE2706"/>
      <c r="AF2706" t="n">
        <v>0.158</v>
      </c>
      <c r="AG2706" t="inlineStr">
        <is>
          <t>AI mg/L</t>
        </is>
      </c>
      <c r="AH2706"/>
      <c r="AI2706"/>
      <c r="AJ2706"/>
      <c r="AK2706"/>
      <c r="AL2706"/>
      <c r="AM2706"/>
      <c r="AN2706"/>
      <c r="AO2706"/>
      <c r="AP2706"/>
      <c r="AQ2706"/>
      <c r="AR2706"/>
      <c r="AS2706"/>
      <c r="AT2706"/>
      <c r="AU2706"/>
      <c r="AV2706"/>
      <c r="AW2706"/>
      <c r="AX2706" t="inlineStr">
        <is>
          <t>Mortality</t>
        </is>
      </c>
      <c r="AY2706" t="inlineStr">
        <is>
          <t>Mortality</t>
        </is>
      </c>
      <c r="AZ2706" t="inlineStr">
        <is>
          <t>LC50</t>
        </is>
      </c>
      <c r="BA2706"/>
      <c r="BB2706" t="n">
        <v>4.0</v>
      </c>
      <c r="BC2706"/>
      <c r="BD2706"/>
      <c r="BE2706"/>
      <c r="BF2706"/>
      <c r="BG2706" t="inlineStr">
        <is>
          <t>Day(s)</t>
        </is>
      </c>
      <c r="BH2706"/>
      <c r="BI2706" t="inlineStr">
        <is>
          <t>DTXSID2023985</t>
        </is>
      </c>
      <c r="BJ2706"/>
      <c r="BK2706"/>
      <c r="BL2706" t="inlineStr">
        <is>
          <t>Acute</t>
        </is>
      </c>
      <c r="BM2706"/>
      <c r="BN2706"/>
      <c r="BO2706"/>
      <c r="BP2706"/>
      <c r="BQ2706"/>
      <c r="BR2706"/>
      <c r="BS2706"/>
      <c r="BT2706" t="inlineStr">
        <is>
          <t>--</t>
        </is>
      </c>
      <c r="BU2706"/>
      <c r="BV2706"/>
      <c r="BW2706"/>
      <c r="BX2706"/>
      <c r="BY2706"/>
      <c r="BZ2706"/>
      <c r="CA2706"/>
      <c r="CB2706"/>
      <c r="CC2706"/>
      <c r="CD2706"/>
      <c r="CE2706"/>
      <c r="CF2706"/>
      <c r="CG2706"/>
      <c r="CH2706"/>
      <c r="CI2706" t="inlineStr">
        <is>
          <t xml:space="preserve">CONC1/ADJUSTED TO 50 MG/L HARDNESS// </t>
        </is>
      </c>
      <c r="CJ2706" t="inlineStr">
        <is>
          <t xml:space="preserve">  CONC1/ADJUSTED TO 50 MG/L HARDNESS// </t>
        </is>
      </c>
      <c r="CK2706" t="inlineStr">
        <is>
          <t>Mayer,F.L., D.R. Buckler, F.J. Dwyer, M.R. Ellersieck, L.C. Sappington, J.M. Besser, and C.M. Bridges</t>
        </is>
      </c>
      <c r="CL2706" t="n">
        <v>153255.0</v>
      </c>
      <c r="CM2706" t="inlineStr">
        <is>
          <t>Endangered Aquatic Vertebrates: Comparative and Probabilistic-Based Toxicology</t>
        </is>
      </c>
      <c r="CN2706" t="inlineStr">
        <is>
          <t>EPA/600/R-08/045, U.S.EPA, Washington, DC:43 p.</t>
        </is>
      </c>
      <c r="CO2706" t="n">
        <v>2008.0</v>
      </c>
      <c r="CP2706" t="inlineStr">
        <is>
          <t>Mayer,F.L., D.R. Buckler, F.J. Dwyer, M.R. Ellersieck, L.C. Sappington, J.M. Besser, and C.M. Bridges (2008). Endangered Aquatic Vertebrates: Comparative and Probabilistic-Based Toxicology. EPA/600/R-08/045, U.S.EPA, Washington, DC, 43 p. ECOREF#:153255</t>
        </is>
      </c>
    </row>
    <row r="2707">
      <c r="A2707" t="n">
        <v>7440508.0</v>
      </c>
      <c r="B2707" t="inlineStr">
        <is>
          <t>Copper</t>
        </is>
      </c>
      <c r="C2707"/>
      <c r="D2707" t="inlineStr">
        <is>
          <t>Unmeasured</t>
        </is>
      </c>
      <c r="E2707" t="inlineStr">
        <is>
          <t>Not reported</t>
        </is>
      </c>
      <c r="F2707"/>
      <c r="G2707"/>
      <c r="H2707"/>
      <c r="I2707"/>
      <c r="J2707"/>
      <c r="K2707"/>
      <c r="L2707" t="inlineStr">
        <is>
          <t>Pimephales promelas</t>
        </is>
      </c>
      <c r="M2707" t="inlineStr">
        <is>
          <t>Fathead Minnow</t>
        </is>
      </c>
      <c r="N2707"/>
      <c r="O2707"/>
      <c r="P2707"/>
      <c r="Q2707"/>
      <c r="R2707"/>
      <c r="S2707"/>
      <c r="T2707"/>
      <c r="U2707"/>
      <c r="V2707" t="inlineStr">
        <is>
          <t>Static</t>
        </is>
      </c>
      <c r="W2707" t="inlineStr">
        <is>
          <t>Fresh water</t>
        </is>
      </c>
      <c r="X2707" t="inlineStr">
        <is>
          <t>Lab</t>
        </is>
      </c>
      <c r="Y2707"/>
      <c r="Z2707" t="inlineStr">
        <is>
          <t>Total</t>
        </is>
      </c>
      <c r="AA2707"/>
      <c r="AB2707" t="n">
        <v>0.104</v>
      </c>
      <c r="AC2707"/>
      <c r="AD2707" t="n">
        <v>0.091</v>
      </c>
      <c r="AE2707"/>
      <c r="AF2707" t="n">
        <v>0.12</v>
      </c>
      <c r="AG2707" t="inlineStr">
        <is>
          <t>AI mg/L</t>
        </is>
      </c>
      <c r="AH2707"/>
      <c r="AI2707"/>
      <c r="AJ2707"/>
      <c r="AK2707"/>
      <c r="AL2707"/>
      <c r="AM2707"/>
      <c r="AN2707"/>
      <c r="AO2707"/>
      <c r="AP2707"/>
      <c r="AQ2707"/>
      <c r="AR2707"/>
      <c r="AS2707"/>
      <c r="AT2707"/>
      <c r="AU2707"/>
      <c r="AV2707"/>
      <c r="AW2707"/>
      <c r="AX2707" t="inlineStr">
        <is>
          <t>Mortality</t>
        </is>
      </c>
      <c r="AY2707" t="inlineStr">
        <is>
          <t>Mortality</t>
        </is>
      </c>
      <c r="AZ2707" t="inlineStr">
        <is>
          <t>LC50</t>
        </is>
      </c>
      <c r="BA2707"/>
      <c r="BB2707" t="n">
        <v>4.0</v>
      </c>
      <c r="BC2707"/>
      <c r="BD2707"/>
      <c r="BE2707"/>
      <c r="BF2707"/>
      <c r="BG2707" t="inlineStr">
        <is>
          <t>Day(s)</t>
        </is>
      </c>
      <c r="BH2707"/>
      <c r="BI2707" t="inlineStr">
        <is>
          <t>DTXSID2023985</t>
        </is>
      </c>
      <c r="BJ2707"/>
      <c r="BK2707"/>
      <c r="BL2707"/>
      <c r="BM2707"/>
      <c r="BN2707"/>
      <c r="BO2707"/>
      <c r="BP2707"/>
      <c r="BQ2707"/>
      <c r="BR2707"/>
      <c r="BS2707"/>
      <c r="BT2707" t="inlineStr">
        <is>
          <t>--</t>
        </is>
      </c>
      <c r="BU2707"/>
      <c r="BV2707"/>
      <c r="BW2707"/>
      <c r="BX2707"/>
      <c r="BY2707"/>
      <c r="BZ2707"/>
      <c r="CA2707"/>
      <c r="CB2707"/>
      <c r="CC2707"/>
      <c r="CD2707"/>
      <c r="CE2707"/>
      <c r="CF2707"/>
      <c r="CG2707"/>
      <c r="CH2707"/>
      <c r="CI2707"/>
      <c r="CJ2707"/>
      <c r="CK2707" t="inlineStr">
        <is>
          <t>Pitts,T.</t>
        </is>
      </c>
      <c r="CL2707" t="n">
        <v>165613.0</v>
      </c>
      <c r="CM2707" t="inlineStr">
        <is>
          <t>Presentation of Evidence Concerning Water Quality Classifications and Standards for the Cache la Poudre River, Big Thompson River, and Segments of the South Platte River</t>
        </is>
      </c>
      <c r="CN2707" t="inlineStr">
        <is>
          <t>Tom Pitts and Associates, Loveland, CO:169 p.</t>
        </is>
      </c>
      <c r="CO2707" t="n">
        <v>1980.0</v>
      </c>
      <c r="CP2707" t="inlineStr">
        <is>
          <t>Pitts,T. (1980). Presentation of Evidence Concerning Water Quality Classifications and Standards for the Cache la Poudre River, Big Thompson River, and Segments of the South Platte River. Tom Pitts and Associates, Loveland, CO, 169 p. ECOREF#:165613</t>
        </is>
      </c>
    </row>
    <row r="2708">
      <c r="A2708" t="n">
        <v>7440508.0</v>
      </c>
      <c r="B2708" t="inlineStr">
        <is>
          <t>Copper</t>
        </is>
      </c>
      <c r="C2708"/>
      <c r="D2708" t="inlineStr">
        <is>
          <t>Measured</t>
        </is>
      </c>
      <c r="E2708" t="inlineStr">
        <is>
          <t>Not coded</t>
        </is>
      </c>
      <c r="F2708"/>
      <c r="G2708"/>
      <c r="H2708"/>
      <c r="I2708"/>
      <c r="J2708"/>
      <c r="K2708"/>
      <c r="L2708" t="inlineStr">
        <is>
          <t>Pimephales promelas</t>
        </is>
      </c>
      <c r="M2708" t="inlineStr">
        <is>
          <t>Fathead Minnow</t>
        </is>
      </c>
      <c r="N2708" t="inlineStr">
        <is>
          <t>Larva</t>
        </is>
      </c>
      <c r="O2708" t="inlineStr">
        <is>
          <t>&lt;=</t>
        </is>
      </c>
      <c r="P2708" t="n">
        <v>24.0</v>
      </c>
      <c r="Q2708"/>
      <c r="R2708"/>
      <c r="S2708"/>
      <c r="T2708"/>
      <c r="U2708" t="inlineStr">
        <is>
          <t>Hour(s)</t>
        </is>
      </c>
      <c r="V2708" t="inlineStr">
        <is>
          <t>Flow-through</t>
        </is>
      </c>
      <c r="W2708" t="inlineStr">
        <is>
          <t>Fresh water</t>
        </is>
      </c>
      <c r="X2708" t="inlineStr">
        <is>
          <t>Lab</t>
        </is>
      </c>
      <c r="Y2708" t="n">
        <v>14.0</v>
      </c>
      <c r="Z2708" t="inlineStr">
        <is>
          <t>Total</t>
        </is>
      </c>
      <c r="AA2708"/>
      <c r="AB2708"/>
      <c r="AC2708" t="inlineStr">
        <is>
          <t>&gt;</t>
        </is>
      </c>
      <c r="AD2708" t="n">
        <v>0.0127092</v>
      </c>
      <c r="AE2708" t="inlineStr">
        <is>
          <t>&lt;</t>
        </is>
      </c>
      <c r="AF2708" t="n">
        <v>0.0190638</v>
      </c>
      <c r="AG2708" t="inlineStr">
        <is>
          <t>AI mg/L</t>
        </is>
      </c>
      <c r="AH2708"/>
      <c r="AI2708"/>
      <c r="AJ2708"/>
      <c r="AK2708"/>
      <c r="AL2708"/>
      <c r="AM2708"/>
      <c r="AN2708"/>
      <c r="AO2708"/>
      <c r="AP2708"/>
      <c r="AQ2708"/>
      <c r="AR2708"/>
      <c r="AS2708"/>
      <c r="AT2708"/>
      <c r="AU2708"/>
      <c r="AV2708"/>
      <c r="AW2708"/>
      <c r="AX2708" t="inlineStr">
        <is>
          <t>Mortality</t>
        </is>
      </c>
      <c r="AY2708" t="inlineStr">
        <is>
          <t>Mortality</t>
        </is>
      </c>
      <c r="AZ2708" t="inlineStr">
        <is>
          <t>LC50</t>
        </is>
      </c>
      <c r="BA2708"/>
      <c r="BB2708" t="n">
        <v>4.0</v>
      </c>
      <c r="BC2708"/>
      <c r="BD2708"/>
      <c r="BE2708"/>
      <c r="BF2708"/>
      <c r="BG2708" t="inlineStr">
        <is>
          <t>Day(s)</t>
        </is>
      </c>
      <c r="BH2708"/>
      <c r="BI2708" t="inlineStr">
        <is>
          <t>DTXSID2023985</t>
        </is>
      </c>
      <c r="BJ2708" t="inlineStr">
        <is>
          <t>10.1016/j.aquatox.2006.12.022</t>
        </is>
      </c>
      <c r="BK2708"/>
      <c r="BL2708"/>
      <c r="BM2708"/>
      <c r="BN2708"/>
      <c r="BO2708"/>
      <c r="BP2708"/>
      <c r="BQ2708"/>
      <c r="BR2708"/>
      <c r="BS2708"/>
      <c r="BT2708" t="inlineStr">
        <is>
          <t>--</t>
        </is>
      </c>
      <c r="BU2708"/>
      <c r="BV2708"/>
      <c r="BW2708"/>
      <c r="BX2708"/>
      <c r="BY2708"/>
      <c r="BZ2708"/>
      <c r="CA2708"/>
      <c r="CB2708"/>
      <c r="CC2708"/>
      <c r="CD2708"/>
      <c r="CE2708"/>
      <c r="CF2708"/>
      <c r="CG2708"/>
      <c r="CH2708"/>
      <c r="CI2708" t="inlineStr">
        <is>
          <t xml:space="preserve"> TIME/OTHER DURATIONS REPORTED//DNUM/14//DOSES/0.74 to 66.9 uM//TESTID/7//CONC/FROM GRAPH//OEF/MODELING////</t>
        </is>
      </c>
      <c r="CJ2708" t="inlineStr">
        <is>
          <t xml:space="preserve">   TIME/OTHER DURATIONS REPORTED//DNUM/14//DOSES/0.74 to 66.9 uM//TESTID/7//CONC/FROM GRAPH//OEF/MODELING////</t>
        </is>
      </c>
      <c r="CK2708" t="inlineStr">
        <is>
          <t>Meyer,J.S., C.J. Boese, and J.M. Morris</t>
        </is>
      </c>
      <c r="CL2708" t="n">
        <v>100936.0</v>
      </c>
      <c r="CM2708" t="inlineStr">
        <is>
          <t>Use of the Biotic Ligand Model to Predict Pulse-Exposure Toxicity of Copper to Fathead Minnows (Pimephales promelas)</t>
        </is>
      </c>
      <c r="CN2708" t="inlineStr">
        <is>
          <t>Aquat. Toxicol.84(2): 268-278</t>
        </is>
      </c>
      <c r="CO2708" t="n">
        <v>2007.0</v>
      </c>
      <c r="CP2708" t="inlineStr">
        <is>
          <t>Meyer,J.S., C.J. Boese, and J.M. Morris (2007). Use of the Biotic Ligand Model to Predict Pulse-Exposure Toxicity of Copper to Fathead Minnows (Pimephales promelas). Aquat. Toxicol., 84, (2), 268-278. doi:10.1016/j.aquatox.2006.12.022. ECOREF#:100936</t>
        </is>
      </c>
    </row>
    <row r="2709">
      <c r="A2709" t="n">
        <v>7440508.0</v>
      </c>
      <c r="B2709" t="inlineStr">
        <is>
          <t>Copper</t>
        </is>
      </c>
      <c r="C2709"/>
      <c r="D2709" t="inlineStr">
        <is>
          <t>Measured</t>
        </is>
      </c>
      <c r="E2709" t="inlineStr">
        <is>
          <t>Not coded</t>
        </is>
      </c>
      <c r="F2709"/>
      <c r="G2709"/>
      <c r="H2709"/>
      <c r="I2709"/>
      <c r="J2709"/>
      <c r="K2709"/>
      <c r="L2709" t="inlineStr">
        <is>
          <t>Pimephales promelas</t>
        </is>
      </c>
      <c r="M2709" t="inlineStr">
        <is>
          <t>Fathead Minnow</t>
        </is>
      </c>
      <c r="N2709" t="inlineStr">
        <is>
          <t>Larva</t>
        </is>
      </c>
      <c r="O2709" t="inlineStr">
        <is>
          <t>&lt;=</t>
        </is>
      </c>
      <c r="P2709" t="n">
        <v>24.0</v>
      </c>
      <c r="Q2709"/>
      <c r="R2709"/>
      <c r="S2709"/>
      <c r="T2709"/>
      <c r="U2709" t="inlineStr">
        <is>
          <t>Hour(s)</t>
        </is>
      </c>
      <c r="V2709" t="inlineStr">
        <is>
          <t>Flow-through</t>
        </is>
      </c>
      <c r="W2709" t="inlineStr">
        <is>
          <t>Fresh water</t>
        </is>
      </c>
      <c r="X2709" t="inlineStr">
        <is>
          <t>Lab</t>
        </is>
      </c>
      <c r="Y2709" t="n">
        <v>8.0</v>
      </c>
      <c r="Z2709" t="inlineStr">
        <is>
          <t>Total</t>
        </is>
      </c>
      <c r="AA2709" t="inlineStr">
        <is>
          <t>~</t>
        </is>
      </c>
      <c r="AB2709" t="n">
        <v>0.00508368</v>
      </c>
      <c r="AC2709"/>
      <c r="AD2709"/>
      <c r="AE2709"/>
      <c r="AF2709"/>
      <c r="AG2709" t="inlineStr">
        <is>
          <t>AI mg/L</t>
        </is>
      </c>
      <c r="AH2709"/>
      <c r="AI2709"/>
      <c r="AJ2709"/>
      <c r="AK2709"/>
      <c r="AL2709"/>
      <c r="AM2709"/>
      <c r="AN2709"/>
      <c r="AO2709"/>
      <c r="AP2709"/>
      <c r="AQ2709"/>
      <c r="AR2709"/>
      <c r="AS2709"/>
      <c r="AT2709"/>
      <c r="AU2709"/>
      <c r="AV2709"/>
      <c r="AW2709"/>
      <c r="AX2709" t="inlineStr">
        <is>
          <t>Mortality</t>
        </is>
      </c>
      <c r="AY2709" t="inlineStr">
        <is>
          <t>Mortality</t>
        </is>
      </c>
      <c r="AZ2709" t="inlineStr">
        <is>
          <t>LC50</t>
        </is>
      </c>
      <c r="BA2709"/>
      <c r="BB2709" t="n">
        <v>4.0</v>
      </c>
      <c r="BC2709"/>
      <c r="BD2709"/>
      <c r="BE2709"/>
      <c r="BF2709"/>
      <c r="BG2709" t="inlineStr">
        <is>
          <t>Day(s)</t>
        </is>
      </c>
      <c r="BH2709"/>
      <c r="BI2709" t="inlineStr">
        <is>
          <t>DTXSID2023985</t>
        </is>
      </c>
      <c r="BJ2709" t="inlineStr">
        <is>
          <t>10.1016/j.aquatox.2006.12.022</t>
        </is>
      </c>
      <c r="BK2709"/>
      <c r="BL2709"/>
      <c r="BM2709"/>
      <c r="BN2709"/>
      <c r="BO2709"/>
      <c r="BP2709"/>
      <c r="BQ2709"/>
      <c r="BR2709"/>
      <c r="BS2709"/>
      <c r="BT2709" t="inlineStr">
        <is>
          <t>--</t>
        </is>
      </c>
      <c r="BU2709"/>
      <c r="BV2709"/>
      <c r="BW2709"/>
      <c r="BX2709"/>
      <c r="BY2709"/>
      <c r="BZ2709"/>
      <c r="CA2709"/>
      <c r="CB2709"/>
      <c r="CC2709"/>
      <c r="CD2709"/>
      <c r="CE2709"/>
      <c r="CF2709"/>
      <c r="CG2709"/>
      <c r="CH2709"/>
      <c r="CI2709" t="inlineStr">
        <is>
          <t xml:space="preserve"> TIME/OTHER DURATIONS REPORTED//DNUM/8//DOSES/0.98 to 8.06 uM//TESTID/5//CONC/FROM GRAPH//OEF/MODELING////</t>
        </is>
      </c>
      <c r="CJ2709" t="inlineStr">
        <is>
          <t xml:space="preserve">   TIME/OTHER DURATIONS REPORTED//DNUM/8//DOSES/0.98 to 8.06 uM//TESTID/5//CONC/FROM GRAPH//OEF/MODELING////</t>
        </is>
      </c>
      <c r="CK2709" t="inlineStr">
        <is>
          <t>Meyer,J.S., C.J. Boese, and J.M. Morris</t>
        </is>
      </c>
      <c r="CL2709" t="n">
        <v>100936.0</v>
      </c>
      <c r="CM2709" t="inlineStr">
        <is>
          <t>Use of the Biotic Ligand Model to Predict Pulse-Exposure Toxicity of Copper to Fathead Minnows (Pimephales promelas)</t>
        </is>
      </c>
      <c r="CN2709" t="inlineStr">
        <is>
          <t>Aquat. Toxicol.84(2): 268-278</t>
        </is>
      </c>
      <c r="CO2709" t="n">
        <v>2007.0</v>
      </c>
      <c r="CP2709" t="inlineStr">
        <is>
          <t>Meyer,J.S., C.J. Boese, and J.M. Morris (2007). Use of the Biotic Ligand Model to Predict Pulse-Exposure Toxicity of Copper to Fathead Minnows (Pimephales promelas). Aquat. Toxicol., 84, (2), 268-278. doi:10.1016/j.aquatox.2006.12.022. ECOREF#:100936</t>
        </is>
      </c>
    </row>
    <row r="2710">
      <c r="A2710" t="n">
        <v>7440508.0</v>
      </c>
      <c r="B2710" t="inlineStr">
        <is>
          <t>Copper</t>
        </is>
      </c>
      <c r="C2710" t="inlineStr">
        <is>
          <t>Reagent Grade, Purissium, Purum, Puriss, Puris, Reinst</t>
        </is>
      </c>
      <c r="D2710" t="inlineStr">
        <is>
          <t>Measured</t>
        </is>
      </c>
      <c r="E2710" t="inlineStr">
        <is>
          <t>Not coded</t>
        </is>
      </c>
      <c r="F2710"/>
      <c r="G2710"/>
      <c r="H2710"/>
      <c r="I2710"/>
      <c r="J2710"/>
      <c r="K2710"/>
      <c r="L2710" t="inlineStr">
        <is>
          <t>Pimephales promelas</t>
        </is>
      </c>
      <c r="M2710" t="inlineStr">
        <is>
          <t>Fathead Minnow</t>
        </is>
      </c>
      <c r="N2710" t="inlineStr">
        <is>
          <t>Juvenile</t>
        </is>
      </c>
      <c r="O2710"/>
      <c r="P2710"/>
      <c r="Q2710"/>
      <c r="R2710"/>
      <c r="S2710"/>
      <c r="T2710"/>
      <c r="U2710"/>
      <c r="V2710" t="inlineStr">
        <is>
          <t>Flow-through</t>
        </is>
      </c>
      <c r="W2710" t="inlineStr">
        <is>
          <t>Fresh water</t>
        </is>
      </c>
      <c r="X2710" t="inlineStr">
        <is>
          <t>Lab</t>
        </is>
      </c>
      <c r="Y2710"/>
      <c r="Z2710" t="inlineStr">
        <is>
          <t>Total</t>
        </is>
      </c>
      <c r="AA2710" t="inlineStr">
        <is>
          <t>~</t>
        </is>
      </c>
      <c r="AB2710" t="n">
        <v>0.8</v>
      </c>
      <c r="AC2710"/>
      <c r="AD2710"/>
      <c r="AE2710"/>
      <c r="AF2710"/>
      <c r="AG2710" t="inlineStr">
        <is>
          <t>AI mg/L</t>
        </is>
      </c>
      <c r="AH2710"/>
      <c r="AI2710"/>
      <c r="AJ2710"/>
      <c r="AK2710"/>
      <c r="AL2710"/>
      <c r="AM2710"/>
      <c r="AN2710"/>
      <c r="AO2710"/>
      <c r="AP2710"/>
      <c r="AQ2710"/>
      <c r="AR2710"/>
      <c r="AS2710"/>
      <c r="AT2710"/>
      <c r="AU2710"/>
      <c r="AV2710"/>
      <c r="AW2710"/>
      <c r="AX2710" t="inlineStr">
        <is>
          <t>Mortality</t>
        </is>
      </c>
      <c r="AY2710" t="inlineStr">
        <is>
          <t>Mortality</t>
        </is>
      </c>
      <c r="AZ2710" t="inlineStr">
        <is>
          <t>LC50</t>
        </is>
      </c>
      <c r="BA2710"/>
      <c r="BB2710" t="n">
        <v>4.0</v>
      </c>
      <c r="BC2710"/>
      <c r="BD2710"/>
      <c r="BE2710"/>
      <c r="BF2710"/>
      <c r="BG2710" t="inlineStr">
        <is>
          <t>Day(s)</t>
        </is>
      </c>
      <c r="BH2710"/>
      <c r="BI2710" t="inlineStr">
        <is>
          <t>DTXSID2023985</t>
        </is>
      </c>
      <c r="BJ2710"/>
      <c r="BK2710"/>
      <c r="BL2710"/>
      <c r="BM2710"/>
      <c r="BN2710"/>
      <c r="BO2710"/>
      <c r="BP2710"/>
      <c r="BQ2710"/>
      <c r="BR2710"/>
      <c r="BS2710"/>
      <c r="BT2710" t="inlineStr">
        <is>
          <t>--</t>
        </is>
      </c>
      <c r="BU2710"/>
      <c r="BV2710"/>
      <c r="BW2710"/>
      <c r="BX2710"/>
      <c r="BY2710"/>
      <c r="BZ2710"/>
      <c r="CA2710"/>
      <c r="CB2710"/>
      <c r="CC2710"/>
      <c r="CD2710"/>
      <c r="CE2710"/>
      <c r="CF2710"/>
      <c r="CG2710"/>
      <c r="CH2710"/>
      <c r="CI2710" t="inlineStr">
        <is>
          <t xml:space="preserve"> CONC/FROM GRAPH, F~0.05 UM// </t>
        </is>
      </c>
      <c r="CJ2710" t="inlineStr">
        <is>
          <t xml:space="preserve">   CONC/FROM GRAPH, F~0.05 UM// </t>
        </is>
      </c>
      <c r="CK2710" t="inlineStr">
        <is>
          <t>Andrew,R.W.</t>
        </is>
      </c>
      <c r="CL2710" t="n">
        <v>3609.0</v>
      </c>
      <c r="CM2710" t="inlineStr">
        <is>
          <t>Toxicity Relationships to Copper Forms in Natural Waters</t>
        </is>
      </c>
      <c r="CN2710" t="inlineStr">
        <is>
          <t>In: R.W.Andrew, P.V.Hodson, and D.E.Konasewich (Eds.), Toxicity to Biota of Metal Forms in Nat.Water, Duluth, MN127:127-144</t>
        </is>
      </c>
      <c r="CO2710" t="n">
        <v>1976.0</v>
      </c>
      <c r="CP2710" t="inlineStr">
        <is>
          <t>Andrew,R.W. (1976). Toxicity Relationships to Copper Forms in Natural Waters. In: R.W.Andrew, P.V.Hodson, and D.E.Konasewich (Eds.), Toxicity to Biota of Metal Forms in Nat.Water, Duluth, MN, 127, 127-144. ECOREF#:3609</t>
        </is>
      </c>
    </row>
    <row r="2711">
      <c r="A2711" t="n">
        <v>7440508.0</v>
      </c>
      <c r="B2711" t="inlineStr">
        <is>
          <t>Copper</t>
        </is>
      </c>
      <c r="C2711"/>
      <c r="D2711" t="inlineStr">
        <is>
          <t>Unmeasured</t>
        </is>
      </c>
      <c r="E2711" t="inlineStr">
        <is>
          <t>Not reported</t>
        </is>
      </c>
      <c r="F2711"/>
      <c r="G2711"/>
      <c r="H2711"/>
      <c r="I2711"/>
      <c r="J2711"/>
      <c r="K2711"/>
      <c r="L2711" t="inlineStr">
        <is>
          <t>Pimephales promelas</t>
        </is>
      </c>
      <c r="M2711" t="inlineStr">
        <is>
          <t>Fathead Minnow</t>
        </is>
      </c>
      <c r="N2711"/>
      <c r="O2711"/>
      <c r="P2711"/>
      <c r="Q2711"/>
      <c r="R2711"/>
      <c r="S2711"/>
      <c r="T2711"/>
      <c r="U2711"/>
      <c r="V2711" t="inlineStr">
        <is>
          <t>Static</t>
        </is>
      </c>
      <c r="W2711" t="inlineStr">
        <is>
          <t>Fresh water</t>
        </is>
      </c>
      <c r="X2711" t="inlineStr">
        <is>
          <t>Lab</t>
        </is>
      </c>
      <c r="Y2711"/>
      <c r="Z2711" t="inlineStr">
        <is>
          <t>Total</t>
        </is>
      </c>
      <c r="AA2711"/>
      <c r="AB2711" t="n">
        <v>5.096</v>
      </c>
      <c r="AC2711"/>
      <c r="AD2711" t="n">
        <v>4.077</v>
      </c>
      <c r="AE2711"/>
      <c r="AF2711" t="n">
        <v>6.37</v>
      </c>
      <c r="AG2711" t="inlineStr">
        <is>
          <t>AI mg/L</t>
        </is>
      </c>
      <c r="AH2711"/>
      <c r="AI2711"/>
      <c r="AJ2711"/>
      <c r="AK2711"/>
      <c r="AL2711"/>
      <c r="AM2711"/>
      <c r="AN2711"/>
      <c r="AO2711"/>
      <c r="AP2711"/>
      <c r="AQ2711"/>
      <c r="AR2711"/>
      <c r="AS2711"/>
      <c r="AT2711"/>
      <c r="AU2711"/>
      <c r="AV2711"/>
      <c r="AW2711"/>
      <c r="AX2711" t="inlineStr">
        <is>
          <t>Mortality</t>
        </is>
      </c>
      <c r="AY2711" t="inlineStr">
        <is>
          <t>Mortality</t>
        </is>
      </c>
      <c r="AZ2711" t="inlineStr">
        <is>
          <t>LC50</t>
        </is>
      </c>
      <c r="BA2711"/>
      <c r="BB2711" t="n">
        <v>4.0</v>
      </c>
      <c r="BC2711"/>
      <c r="BD2711"/>
      <c r="BE2711"/>
      <c r="BF2711"/>
      <c r="BG2711" t="inlineStr">
        <is>
          <t>Day(s)</t>
        </is>
      </c>
      <c r="BH2711"/>
      <c r="BI2711" t="inlineStr">
        <is>
          <t>DTXSID2023985</t>
        </is>
      </c>
      <c r="BJ2711"/>
      <c r="BK2711"/>
      <c r="BL2711"/>
      <c r="BM2711"/>
      <c r="BN2711"/>
      <c r="BO2711"/>
      <c r="BP2711"/>
      <c r="BQ2711"/>
      <c r="BR2711"/>
      <c r="BS2711"/>
      <c r="BT2711" t="inlineStr">
        <is>
          <t>--</t>
        </is>
      </c>
      <c r="BU2711"/>
      <c r="BV2711"/>
      <c r="BW2711"/>
      <c r="BX2711"/>
      <c r="BY2711"/>
      <c r="BZ2711"/>
      <c r="CA2711"/>
      <c r="CB2711"/>
      <c r="CC2711"/>
      <c r="CD2711"/>
      <c r="CE2711"/>
      <c r="CF2711"/>
      <c r="CG2711"/>
      <c r="CH2711"/>
      <c r="CI2711"/>
      <c r="CJ2711"/>
      <c r="CK2711" t="inlineStr">
        <is>
          <t>Pitts,T.</t>
        </is>
      </c>
      <c r="CL2711" t="n">
        <v>165613.0</v>
      </c>
      <c r="CM2711" t="inlineStr">
        <is>
          <t>Presentation of Evidence Concerning Water Quality Classifications and Standards for the Cache la Poudre River, Big Thompson River, and Segments of the South Platte River</t>
        </is>
      </c>
      <c r="CN2711" t="inlineStr">
        <is>
          <t>Tom Pitts and Associates, Loveland, CO:169 p.</t>
        </is>
      </c>
      <c r="CO2711" t="n">
        <v>1980.0</v>
      </c>
      <c r="CP2711" t="inlineStr">
        <is>
          <t>Pitts,T. (1980). Presentation of Evidence Concerning Water Quality Classifications and Standards for the Cache la Poudre River, Big Thompson River, and Segments of the South Platte River. Tom Pitts and Associates, Loveland, CO, 169 p. ECOREF#:165613</t>
        </is>
      </c>
    </row>
    <row r="2712">
      <c r="A2712" t="n">
        <v>7440508.0</v>
      </c>
      <c r="B2712" t="inlineStr">
        <is>
          <t>Copper</t>
        </is>
      </c>
      <c r="C2712"/>
      <c r="D2712" t="inlineStr">
        <is>
          <t>Measured</t>
        </is>
      </c>
      <c r="E2712" t="inlineStr">
        <is>
          <t>Not coded</t>
        </is>
      </c>
      <c r="F2712"/>
      <c r="G2712"/>
      <c r="H2712"/>
      <c r="I2712"/>
      <c r="J2712"/>
      <c r="K2712"/>
      <c r="L2712" t="inlineStr">
        <is>
          <t>Pimephales promelas</t>
        </is>
      </c>
      <c r="M2712" t="inlineStr">
        <is>
          <t>Fathead Minnow</t>
        </is>
      </c>
      <c r="N2712"/>
      <c r="O2712"/>
      <c r="P2712"/>
      <c r="Q2712"/>
      <c r="R2712"/>
      <c r="S2712"/>
      <c r="T2712"/>
      <c r="U2712"/>
      <c r="V2712" t="inlineStr">
        <is>
          <t>Static</t>
        </is>
      </c>
      <c r="W2712" t="inlineStr">
        <is>
          <t>Fresh water</t>
        </is>
      </c>
      <c r="X2712" t="inlineStr">
        <is>
          <t>Lab</t>
        </is>
      </c>
      <c r="Y2712"/>
      <c r="Z2712" t="inlineStr">
        <is>
          <t>Dissolved</t>
        </is>
      </c>
      <c r="AA2712"/>
      <c r="AB2712" t="n">
        <v>0.84</v>
      </c>
      <c r="AC2712"/>
      <c r="AD2712"/>
      <c r="AE2712"/>
      <c r="AF2712"/>
      <c r="AG2712" t="inlineStr">
        <is>
          <t>AI mg/L</t>
        </is>
      </c>
      <c r="AH2712" t="inlineStr">
        <is>
          <t>Total</t>
        </is>
      </c>
      <c r="AI2712"/>
      <c r="AJ2712" t="n">
        <v>16.0</v>
      </c>
      <c r="AK2712"/>
      <c r="AL2712"/>
      <c r="AM2712"/>
      <c r="AN2712"/>
      <c r="AO2712" t="inlineStr">
        <is>
          <t>AI mg/L</t>
        </is>
      </c>
      <c r="AP2712"/>
      <c r="AQ2712"/>
      <c r="AR2712"/>
      <c r="AS2712"/>
      <c r="AT2712"/>
      <c r="AU2712"/>
      <c r="AV2712"/>
      <c r="AW2712"/>
      <c r="AX2712" t="inlineStr">
        <is>
          <t>Mortality</t>
        </is>
      </c>
      <c r="AY2712" t="inlineStr">
        <is>
          <t>Mortality</t>
        </is>
      </c>
      <c r="AZ2712" t="inlineStr">
        <is>
          <t>LC50</t>
        </is>
      </c>
      <c r="BA2712"/>
      <c r="BB2712" t="n">
        <v>4.0</v>
      </c>
      <c r="BC2712"/>
      <c r="BD2712"/>
      <c r="BE2712"/>
      <c r="BF2712"/>
      <c r="BG2712" t="inlineStr">
        <is>
          <t>Day(s)</t>
        </is>
      </c>
      <c r="BH2712"/>
      <c r="BI2712" t="inlineStr">
        <is>
          <t>DTXSID2023985</t>
        </is>
      </c>
      <c r="BJ2712" t="inlineStr">
        <is>
          <t>10.1016/0043-1354(76)90155-X</t>
        </is>
      </c>
      <c r="BK2712"/>
      <c r="BL2712"/>
      <c r="BM2712"/>
      <c r="BN2712"/>
      <c r="BO2712"/>
      <c r="BP2712"/>
      <c r="BQ2712"/>
      <c r="BR2712"/>
      <c r="BS2712"/>
      <c r="BT2712" t="inlineStr">
        <is>
          <t>--</t>
        </is>
      </c>
      <c r="BU2712"/>
      <c r="BV2712"/>
      <c r="BW2712"/>
      <c r="BX2712"/>
      <c r="BY2712"/>
      <c r="BZ2712"/>
      <c r="CA2712" t="inlineStr">
        <is>
          <t>--</t>
        </is>
      </c>
      <c r="CB2712"/>
      <c r="CC2712"/>
      <c r="CD2712"/>
      <c r="CE2712"/>
      <c r="CF2712"/>
      <c r="CG2712"/>
      <c r="CH2712"/>
      <c r="CI2712"/>
      <c r="CJ2712"/>
      <c r="CK2712" t="inlineStr">
        <is>
          <t>Brungs,W.A., J.R. Geckler, and M. Gast</t>
        </is>
      </c>
      <c r="CL2712" t="n">
        <v>8320.0</v>
      </c>
      <c r="CM2712" t="inlineStr">
        <is>
          <t>Acute and Chronic Toxicity of Copper to the Fathead Minnow in a Surface Water of Variable Quality</t>
        </is>
      </c>
      <c r="CN2712" t="inlineStr">
        <is>
          <t>Water Res.10(1): 37-43</t>
        </is>
      </c>
      <c r="CO2712" t="n">
        <v>1976.0</v>
      </c>
      <c r="CP2712" t="inlineStr">
        <is>
          <t>Brungs,W.A., J.R. Geckler, and M. Gast (1976). Acute and Chronic Toxicity of Copper to the Fathead Minnow in a Surface Water of Variable Quality. Water Res., 10, (1), 37-43. doi:10.1016/0043-1354(76)90155-X. ECOREF#:8320</t>
        </is>
      </c>
    </row>
    <row r="2713">
      <c r="A2713" t="n">
        <v>7440508.0</v>
      </c>
      <c r="B2713" t="inlineStr">
        <is>
          <t>Copper</t>
        </is>
      </c>
      <c r="C2713"/>
      <c r="D2713" t="inlineStr">
        <is>
          <t>Measured</t>
        </is>
      </c>
      <c r="E2713" t="inlineStr">
        <is>
          <t>Not coded</t>
        </is>
      </c>
      <c r="F2713"/>
      <c r="G2713"/>
      <c r="H2713"/>
      <c r="I2713"/>
      <c r="J2713"/>
      <c r="K2713"/>
      <c r="L2713" t="inlineStr">
        <is>
          <t>Pimephales promelas</t>
        </is>
      </c>
      <c r="M2713" t="inlineStr">
        <is>
          <t>Fathead Minnow</t>
        </is>
      </c>
      <c r="N2713"/>
      <c r="O2713"/>
      <c r="P2713"/>
      <c r="Q2713"/>
      <c r="R2713"/>
      <c r="S2713"/>
      <c r="T2713"/>
      <c r="U2713"/>
      <c r="V2713" t="inlineStr">
        <is>
          <t>Static</t>
        </is>
      </c>
      <c r="W2713" t="inlineStr">
        <is>
          <t>Fresh water</t>
        </is>
      </c>
      <c r="X2713" t="inlineStr">
        <is>
          <t>Lab</t>
        </is>
      </c>
      <c r="Y2713"/>
      <c r="Z2713" t="inlineStr">
        <is>
          <t>Dissolved</t>
        </is>
      </c>
      <c r="AA2713"/>
      <c r="AB2713" t="n">
        <v>0.63</v>
      </c>
      <c r="AC2713"/>
      <c r="AD2713"/>
      <c r="AE2713"/>
      <c r="AF2713"/>
      <c r="AG2713" t="inlineStr">
        <is>
          <t>AI mg/L</t>
        </is>
      </c>
      <c r="AH2713" t="inlineStr">
        <is>
          <t>Total</t>
        </is>
      </c>
      <c r="AI2713"/>
      <c r="AJ2713" t="n">
        <v>11.0</v>
      </c>
      <c r="AK2713"/>
      <c r="AL2713"/>
      <c r="AM2713"/>
      <c r="AN2713"/>
      <c r="AO2713" t="inlineStr">
        <is>
          <t>AI mg/L</t>
        </is>
      </c>
      <c r="AP2713"/>
      <c r="AQ2713"/>
      <c r="AR2713"/>
      <c r="AS2713"/>
      <c r="AT2713"/>
      <c r="AU2713"/>
      <c r="AV2713"/>
      <c r="AW2713"/>
      <c r="AX2713" t="inlineStr">
        <is>
          <t>Mortality</t>
        </is>
      </c>
      <c r="AY2713" t="inlineStr">
        <is>
          <t>Mortality</t>
        </is>
      </c>
      <c r="AZ2713" t="inlineStr">
        <is>
          <t>LC50</t>
        </is>
      </c>
      <c r="BA2713"/>
      <c r="BB2713" t="n">
        <v>4.0</v>
      </c>
      <c r="BC2713"/>
      <c r="BD2713"/>
      <c r="BE2713"/>
      <c r="BF2713"/>
      <c r="BG2713" t="inlineStr">
        <is>
          <t>Day(s)</t>
        </is>
      </c>
      <c r="BH2713"/>
      <c r="BI2713" t="inlineStr">
        <is>
          <t>DTXSID2023985</t>
        </is>
      </c>
      <c r="BJ2713" t="inlineStr">
        <is>
          <t>10.1016/0043-1354(76)90155-X</t>
        </is>
      </c>
      <c r="BK2713"/>
      <c r="BL2713"/>
      <c r="BM2713"/>
      <c r="BN2713"/>
      <c r="BO2713"/>
      <c r="BP2713"/>
      <c r="BQ2713"/>
      <c r="BR2713"/>
      <c r="BS2713"/>
      <c r="BT2713" t="inlineStr">
        <is>
          <t>--</t>
        </is>
      </c>
      <c r="BU2713"/>
      <c r="BV2713"/>
      <c r="BW2713"/>
      <c r="BX2713"/>
      <c r="BY2713"/>
      <c r="BZ2713"/>
      <c r="CA2713" t="inlineStr">
        <is>
          <t>--</t>
        </is>
      </c>
      <c r="CB2713"/>
      <c r="CC2713"/>
      <c r="CD2713"/>
      <c r="CE2713"/>
      <c r="CF2713"/>
      <c r="CG2713"/>
      <c r="CH2713"/>
      <c r="CI2713"/>
      <c r="CJ2713"/>
      <c r="CK2713" t="inlineStr">
        <is>
          <t>Brungs,W.A., J.R. Geckler, and M. Gast</t>
        </is>
      </c>
      <c r="CL2713" t="n">
        <v>8320.0</v>
      </c>
      <c r="CM2713" t="inlineStr">
        <is>
          <t>Acute and Chronic Toxicity of Copper to the Fathead Minnow in a Surface Water of Variable Quality</t>
        </is>
      </c>
      <c r="CN2713" t="inlineStr">
        <is>
          <t>Water Res.10(1): 37-43</t>
        </is>
      </c>
      <c r="CO2713" t="n">
        <v>1976.0</v>
      </c>
      <c r="CP2713" t="inlineStr">
        <is>
          <t>Brungs,W.A., J.R. Geckler, and M. Gast (1976). Acute and Chronic Toxicity of Copper to the Fathead Minnow in a Surface Water of Variable Quality. Water Res., 10, (1), 37-43. doi:10.1016/0043-1354(76)90155-X. ECOREF#:8320</t>
        </is>
      </c>
    </row>
    <row r="2714">
      <c r="A2714" t="n">
        <v>7440508.0</v>
      </c>
      <c r="B2714" t="inlineStr">
        <is>
          <t>Copper</t>
        </is>
      </c>
      <c r="C2714"/>
      <c r="D2714" t="inlineStr">
        <is>
          <t>Unmeasured</t>
        </is>
      </c>
      <c r="E2714" t="inlineStr">
        <is>
          <t>Not coded</t>
        </is>
      </c>
      <c r="F2714"/>
      <c r="G2714"/>
      <c r="H2714"/>
      <c r="I2714"/>
      <c r="J2714"/>
      <c r="K2714"/>
      <c r="L2714" t="inlineStr">
        <is>
          <t>Pimephales promelas</t>
        </is>
      </c>
      <c r="M2714" t="inlineStr">
        <is>
          <t>Fathead Minnow</t>
        </is>
      </c>
      <c r="N2714" t="inlineStr">
        <is>
          <t>Juvenile</t>
        </is>
      </c>
      <c r="O2714" t="inlineStr">
        <is>
          <t>&lt;</t>
        </is>
      </c>
      <c r="P2714" t="n">
        <v>1.0</v>
      </c>
      <c r="Q2714"/>
      <c r="R2714"/>
      <c r="S2714"/>
      <c r="T2714"/>
      <c r="U2714" t="inlineStr">
        <is>
          <t>Month(s)</t>
        </is>
      </c>
      <c r="V2714" t="inlineStr">
        <is>
          <t>Aquatic, unspecified</t>
        </is>
      </c>
      <c r="W2714" t="inlineStr">
        <is>
          <t>Fresh water</t>
        </is>
      </c>
      <c r="X2714" t="inlineStr">
        <is>
          <t>Lab</t>
        </is>
      </c>
      <c r="Y2714"/>
      <c r="Z2714" t="inlineStr">
        <is>
          <t>Total</t>
        </is>
      </c>
      <c r="AA2714"/>
      <c r="AB2714" t="n">
        <v>0.0312</v>
      </c>
      <c r="AC2714"/>
      <c r="AD2714" t="n">
        <v>0.0219</v>
      </c>
      <c r="AE2714"/>
      <c r="AF2714" t="n">
        <v>0.0446</v>
      </c>
      <c r="AG2714" t="inlineStr">
        <is>
          <t>AI mg/L</t>
        </is>
      </c>
      <c r="AH2714"/>
      <c r="AI2714"/>
      <c r="AJ2714"/>
      <c r="AK2714"/>
      <c r="AL2714"/>
      <c r="AM2714"/>
      <c r="AN2714"/>
      <c r="AO2714"/>
      <c r="AP2714"/>
      <c r="AQ2714"/>
      <c r="AR2714"/>
      <c r="AS2714"/>
      <c r="AT2714"/>
      <c r="AU2714"/>
      <c r="AV2714"/>
      <c r="AW2714"/>
      <c r="AX2714" t="inlineStr">
        <is>
          <t>Mortality</t>
        </is>
      </c>
      <c r="AY2714" t="inlineStr">
        <is>
          <t>Mortality</t>
        </is>
      </c>
      <c r="AZ2714" t="inlineStr">
        <is>
          <t>LC50</t>
        </is>
      </c>
      <c r="BA2714"/>
      <c r="BB2714" t="n">
        <v>4.0</v>
      </c>
      <c r="BC2714"/>
      <c r="BD2714"/>
      <c r="BE2714"/>
      <c r="BF2714"/>
      <c r="BG2714" t="inlineStr">
        <is>
          <t>Day(s)</t>
        </is>
      </c>
      <c r="BH2714"/>
      <c r="BI2714" t="inlineStr">
        <is>
          <t>DTXSID2023985</t>
        </is>
      </c>
      <c r="BJ2714" t="inlineStr">
        <is>
          <t>10.1139/f93-291</t>
        </is>
      </c>
      <c r="BK2714"/>
      <c r="BL2714"/>
      <c r="BM2714"/>
      <c r="BN2714"/>
      <c r="BO2714"/>
      <c r="BP2714"/>
      <c r="BQ2714"/>
      <c r="BR2714"/>
      <c r="BS2714"/>
      <c r="BT2714" t="inlineStr">
        <is>
          <t>--</t>
        </is>
      </c>
      <c r="BU2714"/>
      <c r="BV2714"/>
      <c r="BW2714"/>
      <c r="BX2714"/>
      <c r="BY2714"/>
      <c r="BZ2714"/>
      <c r="CA2714"/>
      <c r="CB2714"/>
      <c r="CC2714"/>
      <c r="CD2714"/>
      <c r="CE2714"/>
      <c r="CF2714"/>
      <c r="CG2714"/>
      <c r="CH2714"/>
      <c r="CI2714"/>
      <c r="CJ2714"/>
      <c r="CK2714" t="inlineStr">
        <is>
          <t>Playle,R.C., D.G. Dixon, and K. Burnison</t>
        </is>
      </c>
      <c r="CL2714" t="n">
        <v>4468.0</v>
      </c>
      <c r="CM2714" t="inlineStr">
        <is>
          <t>Copper and Cadmium Binding to Fish Gills:  Estimates of Metal-Gill Stability Constants and Modelling of Metal Accumulation</t>
        </is>
      </c>
      <c r="CN2714" t="inlineStr">
        <is>
          <t>Can. J. Fish. Aquat. Sci. (Multiple Languages)50:2678-2687</t>
        </is>
      </c>
      <c r="CO2714" t="n">
        <v>1993.0</v>
      </c>
      <c r="CP2714" t="inlineStr">
        <is>
          <t>Playle,R.C., D.G. Dixon, and K. Burnison (1993). Copper and Cadmium Binding to Fish Gills:  Estimates of Metal-Gill Stability Constants and Modelling of Metal Accumulation. Can. J. Fish. Aquat. Sci. (Multiple Languages), 50, 2678-2687. doi:10.1139/f93-291. ECOREF#:4468</t>
        </is>
      </c>
    </row>
    <row r="2715">
      <c r="A2715" t="n">
        <v>7440508.0</v>
      </c>
      <c r="B2715" t="inlineStr">
        <is>
          <t>Copper</t>
        </is>
      </c>
      <c r="C2715"/>
      <c r="D2715" t="inlineStr">
        <is>
          <t>Unmeasured</t>
        </is>
      </c>
      <c r="E2715" t="inlineStr">
        <is>
          <t>Not coded</t>
        </is>
      </c>
      <c r="F2715"/>
      <c r="G2715"/>
      <c r="H2715"/>
      <c r="I2715"/>
      <c r="J2715"/>
      <c r="K2715"/>
      <c r="L2715" t="inlineStr">
        <is>
          <t>Pimephales promelas</t>
        </is>
      </c>
      <c r="M2715" t="inlineStr">
        <is>
          <t>Fathead Minnow</t>
        </is>
      </c>
      <c r="N2715" t="inlineStr">
        <is>
          <t>Juvenile</t>
        </is>
      </c>
      <c r="O2715" t="inlineStr">
        <is>
          <t>&lt;</t>
        </is>
      </c>
      <c r="P2715" t="n">
        <v>1.0</v>
      </c>
      <c r="Q2715"/>
      <c r="R2715"/>
      <c r="S2715"/>
      <c r="T2715"/>
      <c r="U2715" t="inlineStr">
        <is>
          <t>Month(s)</t>
        </is>
      </c>
      <c r="V2715" t="inlineStr">
        <is>
          <t>Aquatic, unspecified</t>
        </is>
      </c>
      <c r="W2715" t="inlineStr">
        <is>
          <t>Fresh water</t>
        </is>
      </c>
      <c r="X2715" t="inlineStr">
        <is>
          <t>Lab</t>
        </is>
      </c>
      <c r="Y2715"/>
      <c r="Z2715" t="inlineStr">
        <is>
          <t>Total</t>
        </is>
      </c>
      <c r="AA2715"/>
      <c r="AB2715" t="n">
        <v>0.0103</v>
      </c>
      <c r="AC2715"/>
      <c r="AD2715" t="n">
        <v>0.0068</v>
      </c>
      <c r="AE2715"/>
      <c r="AF2715" t="n">
        <v>0.0156</v>
      </c>
      <c r="AG2715" t="inlineStr">
        <is>
          <t>AI mg/L</t>
        </is>
      </c>
      <c r="AH2715"/>
      <c r="AI2715"/>
      <c r="AJ2715"/>
      <c r="AK2715"/>
      <c r="AL2715"/>
      <c r="AM2715"/>
      <c r="AN2715"/>
      <c r="AO2715"/>
      <c r="AP2715"/>
      <c r="AQ2715"/>
      <c r="AR2715"/>
      <c r="AS2715"/>
      <c r="AT2715"/>
      <c r="AU2715"/>
      <c r="AV2715"/>
      <c r="AW2715"/>
      <c r="AX2715" t="inlineStr">
        <is>
          <t>Mortality</t>
        </is>
      </c>
      <c r="AY2715" t="inlineStr">
        <is>
          <t>Mortality</t>
        </is>
      </c>
      <c r="AZ2715" t="inlineStr">
        <is>
          <t>LC50</t>
        </is>
      </c>
      <c r="BA2715"/>
      <c r="BB2715" t="n">
        <v>4.0</v>
      </c>
      <c r="BC2715"/>
      <c r="BD2715"/>
      <c r="BE2715"/>
      <c r="BF2715"/>
      <c r="BG2715" t="inlineStr">
        <is>
          <t>Day(s)</t>
        </is>
      </c>
      <c r="BH2715"/>
      <c r="BI2715" t="inlineStr">
        <is>
          <t>DTXSID2023985</t>
        </is>
      </c>
      <c r="BJ2715" t="inlineStr">
        <is>
          <t>10.1139/f93-291</t>
        </is>
      </c>
      <c r="BK2715"/>
      <c r="BL2715"/>
      <c r="BM2715"/>
      <c r="BN2715"/>
      <c r="BO2715"/>
      <c r="BP2715"/>
      <c r="BQ2715"/>
      <c r="BR2715"/>
      <c r="BS2715"/>
      <c r="BT2715" t="inlineStr">
        <is>
          <t>--</t>
        </is>
      </c>
      <c r="BU2715"/>
      <c r="BV2715"/>
      <c r="BW2715"/>
      <c r="BX2715"/>
      <c r="BY2715"/>
      <c r="BZ2715"/>
      <c r="CA2715"/>
      <c r="CB2715"/>
      <c r="CC2715"/>
      <c r="CD2715"/>
      <c r="CE2715"/>
      <c r="CF2715"/>
      <c r="CG2715"/>
      <c r="CH2715"/>
      <c r="CI2715"/>
      <c r="CJ2715"/>
      <c r="CK2715" t="inlineStr">
        <is>
          <t>Playle,R.C., D.G. Dixon, and K. Burnison</t>
        </is>
      </c>
      <c r="CL2715" t="n">
        <v>4468.0</v>
      </c>
      <c r="CM2715" t="inlineStr">
        <is>
          <t>Copper and Cadmium Binding to Fish Gills:  Estimates of Metal-Gill Stability Constants and Modelling of Metal Accumulation</t>
        </is>
      </c>
      <c r="CN2715" t="inlineStr">
        <is>
          <t>Can. J. Fish. Aquat. Sci. (Multiple Languages)50:2678-2687</t>
        </is>
      </c>
      <c r="CO2715" t="n">
        <v>1993.0</v>
      </c>
      <c r="CP2715" t="inlineStr">
        <is>
          <t>Playle,R.C., D.G. Dixon, and K. Burnison (1993). Copper and Cadmium Binding to Fish Gills:  Estimates of Metal-Gill Stability Constants and Modelling of Metal Accumulation. Can. J. Fish. Aquat. Sci. (Multiple Languages), 50, 2678-2687. doi:10.1139/f93-291. ECOREF#:4468</t>
        </is>
      </c>
    </row>
    <row r="2716">
      <c r="A2716" t="n">
        <v>7440508.0</v>
      </c>
      <c r="B2716" t="inlineStr">
        <is>
          <t>Copper</t>
        </is>
      </c>
      <c r="C2716"/>
      <c r="D2716" t="inlineStr">
        <is>
          <t>Unmeasured</t>
        </is>
      </c>
      <c r="E2716" t="inlineStr">
        <is>
          <t>Not reported</t>
        </is>
      </c>
      <c r="F2716"/>
      <c r="G2716"/>
      <c r="H2716"/>
      <c r="I2716"/>
      <c r="J2716"/>
      <c r="K2716"/>
      <c r="L2716" t="inlineStr">
        <is>
          <t>Pimephales promelas</t>
        </is>
      </c>
      <c r="M2716" t="inlineStr">
        <is>
          <t>Fathead Minnow</t>
        </is>
      </c>
      <c r="N2716"/>
      <c r="O2716"/>
      <c r="P2716"/>
      <c r="Q2716"/>
      <c r="R2716"/>
      <c r="S2716"/>
      <c r="T2716"/>
      <c r="U2716"/>
      <c r="V2716" t="inlineStr">
        <is>
          <t>Static</t>
        </is>
      </c>
      <c r="W2716" t="inlineStr">
        <is>
          <t>Fresh water</t>
        </is>
      </c>
      <c r="X2716" t="inlineStr">
        <is>
          <t>Lab</t>
        </is>
      </c>
      <c r="Y2716"/>
      <c r="Z2716" t="inlineStr">
        <is>
          <t>Total</t>
        </is>
      </c>
      <c r="AA2716"/>
      <c r="AB2716" t="n">
        <v>1.51</v>
      </c>
      <c r="AC2716"/>
      <c r="AD2716" t="n">
        <v>1.07</v>
      </c>
      <c r="AE2716"/>
      <c r="AF2716" t="n">
        <v>2.12</v>
      </c>
      <c r="AG2716" t="inlineStr">
        <is>
          <t>AI mg/L</t>
        </is>
      </c>
      <c r="AH2716"/>
      <c r="AI2716"/>
      <c r="AJ2716"/>
      <c r="AK2716"/>
      <c r="AL2716"/>
      <c r="AM2716"/>
      <c r="AN2716"/>
      <c r="AO2716"/>
      <c r="AP2716"/>
      <c r="AQ2716"/>
      <c r="AR2716"/>
      <c r="AS2716"/>
      <c r="AT2716"/>
      <c r="AU2716"/>
      <c r="AV2716"/>
      <c r="AW2716"/>
      <c r="AX2716" t="inlineStr">
        <is>
          <t>Mortality</t>
        </is>
      </c>
      <c r="AY2716" t="inlineStr">
        <is>
          <t>Mortality</t>
        </is>
      </c>
      <c r="AZ2716" t="inlineStr">
        <is>
          <t>LC50</t>
        </is>
      </c>
      <c r="BA2716"/>
      <c r="BB2716" t="n">
        <v>4.0</v>
      </c>
      <c r="BC2716"/>
      <c r="BD2716"/>
      <c r="BE2716"/>
      <c r="BF2716"/>
      <c r="BG2716" t="inlineStr">
        <is>
          <t>Day(s)</t>
        </is>
      </c>
      <c r="BH2716"/>
      <c r="BI2716" t="inlineStr">
        <is>
          <t>DTXSID2023985</t>
        </is>
      </c>
      <c r="BJ2716"/>
      <c r="BK2716"/>
      <c r="BL2716"/>
      <c r="BM2716"/>
      <c r="BN2716"/>
      <c r="BO2716"/>
      <c r="BP2716"/>
      <c r="BQ2716"/>
      <c r="BR2716"/>
      <c r="BS2716"/>
      <c r="BT2716" t="inlineStr">
        <is>
          <t>--</t>
        </is>
      </c>
      <c r="BU2716"/>
      <c r="BV2716"/>
      <c r="BW2716"/>
      <c r="BX2716"/>
      <c r="BY2716"/>
      <c r="BZ2716"/>
      <c r="CA2716"/>
      <c r="CB2716"/>
      <c r="CC2716"/>
      <c r="CD2716"/>
      <c r="CE2716"/>
      <c r="CF2716"/>
      <c r="CG2716"/>
      <c r="CH2716"/>
      <c r="CI2716"/>
      <c r="CJ2716"/>
      <c r="CK2716" t="inlineStr">
        <is>
          <t>Pitts,T.</t>
        </is>
      </c>
      <c r="CL2716" t="n">
        <v>165613.0</v>
      </c>
      <c r="CM2716" t="inlineStr">
        <is>
          <t>Presentation of Evidence Concerning Water Quality Classifications and Standards for the Cache la Poudre River, Big Thompson River, and Segments of the South Platte River</t>
        </is>
      </c>
      <c r="CN2716" t="inlineStr">
        <is>
          <t>Tom Pitts and Associates, Loveland, CO:169 p.</t>
        </is>
      </c>
      <c r="CO2716" t="n">
        <v>1980.0</v>
      </c>
      <c r="CP2716" t="inlineStr">
        <is>
          <t>Pitts,T. (1980). Presentation of Evidence Concerning Water Quality Classifications and Standards for the Cache la Poudre River, Big Thompson River, and Segments of the South Platte River. Tom Pitts and Associates, Loveland, CO, 169 p. ECOREF#:165613</t>
        </is>
      </c>
    </row>
    <row r="2717">
      <c r="A2717" t="n">
        <v>7440508.0</v>
      </c>
      <c r="B2717" t="inlineStr">
        <is>
          <t>Copper</t>
        </is>
      </c>
      <c r="C2717"/>
      <c r="D2717" t="inlineStr">
        <is>
          <t>Measured</t>
        </is>
      </c>
      <c r="E2717" t="inlineStr">
        <is>
          <t>Not coded</t>
        </is>
      </c>
      <c r="F2717"/>
      <c r="G2717"/>
      <c r="H2717"/>
      <c r="I2717"/>
      <c r="J2717"/>
      <c r="K2717"/>
      <c r="L2717" t="inlineStr">
        <is>
          <t>Pimephales promelas</t>
        </is>
      </c>
      <c r="M2717" t="inlineStr">
        <is>
          <t>Fathead Minnow</t>
        </is>
      </c>
      <c r="N2717" t="inlineStr">
        <is>
          <t>Larva</t>
        </is>
      </c>
      <c r="O2717" t="inlineStr">
        <is>
          <t>&lt;=</t>
        </is>
      </c>
      <c r="P2717" t="n">
        <v>24.0</v>
      </c>
      <c r="Q2717"/>
      <c r="R2717"/>
      <c r="S2717"/>
      <c r="T2717"/>
      <c r="U2717" t="inlineStr">
        <is>
          <t>Hour(s)</t>
        </is>
      </c>
      <c r="V2717" t="inlineStr">
        <is>
          <t>Flow-through</t>
        </is>
      </c>
      <c r="W2717" t="inlineStr">
        <is>
          <t>Fresh water</t>
        </is>
      </c>
      <c r="X2717" t="inlineStr">
        <is>
          <t>Lab</t>
        </is>
      </c>
      <c r="Y2717" t="n">
        <v>11.0</v>
      </c>
      <c r="Z2717" t="inlineStr">
        <is>
          <t>Total</t>
        </is>
      </c>
      <c r="AA2717" t="inlineStr">
        <is>
          <t>~</t>
        </is>
      </c>
      <c r="AB2717" t="n">
        <v>0.00508368</v>
      </c>
      <c r="AC2717"/>
      <c r="AD2717"/>
      <c r="AE2717"/>
      <c r="AF2717"/>
      <c r="AG2717" t="inlineStr">
        <is>
          <t>AI mg/L</t>
        </is>
      </c>
      <c r="AH2717"/>
      <c r="AI2717"/>
      <c r="AJ2717"/>
      <c r="AK2717"/>
      <c r="AL2717"/>
      <c r="AM2717"/>
      <c r="AN2717"/>
      <c r="AO2717"/>
      <c r="AP2717"/>
      <c r="AQ2717"/>
      <c r="AR2717"/>
      <c r="AS2717"/>
      <c r="AT2717"/>
      <c r="AU2717"/>
      <c r="AV2717"/>
      <c r="AW2717"/>
      <c r="AX2717" t="inlineStr">
        <is>
          <t>Mortality</t>
        </is>
      </c>
      <c r="AY2717" t="inlineStr">
        <is>
          <t>Mortality</t>
        </is>
      </c>
      <c r="AZ2717" t="inlineStr">
        <is>
          <t>LC50</t>
        </is>
      </c>
      <c r="BA2717"/>
      <c r="BB2717" t="n">
        <v>4.0</v>
      </c>
      <c r="BC2717"/>
      <c r="BD2717"/>
      <c r="BE2717"/>
      <c r="BF2717"/>
      <c r="BG2717" t="inlineStr">
        <is>
          <t>Day(s)</t>
        </is>
      </c>
      <c r="BH2717"/>
      <c r="BI2717" t="inlineStr">
        <is>
          <t>DTXSID2023985</t>
        </is>
      </c>
      <c r="BJ2717" t="inlineStr">
        <is>
          <t>10.1016/j.aquatox.2006.12.022</t>
        </is>
      </c>
      <c r="BK2717"/>
      <c r="BL2717"/>
      <c r="BM2717"/>
      <c r="BN2717"/>
      <c r="BO2717"/>
      <c r="BP2717"/>
      <c r="BQ2717"/>
      <c r="BR2717"/>
      <c r="BS2717"/>
      <c r="BT2717" t="inlineStr">
        <is>
          <t>--</t>
        </is>
      </c>
      <c r="BU2717"/>
      <c r="BV2717"/>
      <c r="BW2717"/>
      <c r="BX2717"/>
      <c r="BY2717"/>
      <c r="BZ2717"/>
      <c r="CA2717"/>
      <c r="CB2717"/>
      <c r="CC2717"/>
      <c r="CD2717"/>
      <c r="CE2717"/>
      <c r="CF2717"/>
      <c r="CG2717"/>
      <c r="CH2717"/>
      <c r="CI2717" t="inlineStr">
        <is>
          <t xml:space="preserve"> TIME/OTHER DURATIONS REPORTED//DNUM/11//DOSES/0.57 to 72.1 uM//TESTID/4//CONC/FROM GRAPH//OEF/MODELING////</t>
        </is>
      </c>
      <c r="CJ2717" t="inlineStr">
        <is>
          <t xml:space="preserve">   TIME/OTHER DURATIONS REPORTED//DNUM/11//DOSES/0.57 to 72.1 uM//TESTID/4//CONC/FROM GRAPH//OEF/MODELING////</t>
        </is>
      </c>
      <c r="CK2717" t="inlineStr">
        <is>
          <t>Meyer,J.S., C.J. Boese, and J.M. Morris</t>
        </is>
      </c>
      <c r="CL2717" t="n">
        <v>100936.0</v>
      </c>
      <c r="CM2717" t="inlineStr">
        <is>
          <t>Use of the Biotic Ligand Model to Predict Pulse-Exposure Toxicity of Copper to Fathead Minnows (Pimephales promelas)</t>
        </is>
      </c>
      <c r="CN2717" t="inlineStr">
        <is>
          <t>Aquat. Toxicol.84(2): 268-278</t>
        </is>
      </c>
      <c r="CO2717" t="n">
        <v>2007.0</v>
      </c>
      <c r="CP2717" t="inlineStr">
        <is>
          <t>Meyer,J.S., C.J. Boese, and J.M. Morris (2007). Use of the Biotic Ligand Model to Predict Pulse-Exposure Toxicity of Copper to Fathead Minnows (Pimephales promelas). Aquat. Toxicol., 84, (2), 268-278. doi:10.1016/j.aquatox.2006.12.022. ECOREF#:100936</t>
        </is>
      </c>
    </row>
    <row r="2718">
      <c r="A2718" t="n">
        <v>7440508.0</v>
      </c>
      <c r="B2718" t="inlineStr">
        <is>
          <t>Copper</t>
        </is>
      </c>
      <c r="C2718"/>
      <c r="D2718" t="inlineStr">
        <is>
          <t>Unmeasured</t>
        </is>
      </c>
      <c r="E2718" t="inlineStr">
        <is>
          <t>Not coded</t>
        </is>
      </c>
      <c r="F2718"/>
      <c r="G2718"/>
      <c r="H2718"/>
      <c r="I2718"/>
      <c r="J2718"/>
      <c r="K2718"/>
      <c r="L2718" t="inlineStr">
        <is>
          <t>Pimephales promelas</t>
        </is>
      </c>
      <c r="M2718" t="inlineStr">
        <is>
          <t>Fathead Minnow</t>
        </is>
      </c>
      <c r="N2718" t="inlineStr">
        <is>
          <t>Juvenile</t>
        </is>
      </c>
      <c r="O2718" t="inlineStr">
        <is>
          <t>&lt;</t>
        </is>
      </c>
      <c r="P2718" t="n">
        <v>1.0</v>
      </c>
      <c r="Q2718"/>
      <c r="R2718"/>
      <c r="S2718"/>
      <c r="T2718"/>
      <c r="U2718" t="inlineStr">
        <is>
          <t>Month(s)</t>
        </is>
      </c>
      <c r="V2718" t="inlineStr">
        <is>
          <t>Aquatic, unspecified</t>
        </is>
      </c>
      <c r="W2718" t="inlineStr">
        <is>
          <t>Fresh water</t>
        </is>
      </c>
      <c r="X2718" t="inlineStr">
        <is>
          <t>Lab</t>
        </is>
      </c>
      <c r="Y2718"/>
      <c r="Z2718" t="inlineStr">
        <is>
          <t>Total</t>
        </is>
      </c>
      <c r="AA2718"/>
      <c r="AB2718" t="n">
        <v>0.0094</v>
      </c>
      <c r="AC2718"/>
      <c r="AD2718" t="n">
        <v>0.0076</v>
      </c>
      <c r="AE2718"/>
      <c r="AF2718" t="n">
        <v>0.0115</v>
      </c>
      <c r="AG2718" t="inlineStr">
        <is>
          <t>AI mg/L</t>
        </is>
      </c>
      <c r="AH2718"/>
      <c r="AI2718"/>
      <c r="AJ2718"/>
      <c r="AK2718"/>
      <c r="AL2718"/>
      <c r="AM2718"/>
      <c r="AN2718"/>
      <c r="AO2718"/>
      <c r="AP2718"/>
      <c r="AQ2718"/>
      <c r="AR2718"/>
      <c r="AS2718"/>
      <c r="AT2718"/>
      <c r="AU2718"/>
      <c r="AV2718"/>
      <c r="AW2718"/>
      <c r="AX2718" t="inlineStr">
        <is>
          <t>Mortality</t>
        </is>
      </c>
      <c r="AY2718" t="inlineStr">
        <is>
          <t>Mortality</t>
        </is>
      </c>
      <c r="AZ2718" t="inlineStr">
        <is>
          <t>LC50</t>
        </is>
      </c>
      <c r="BA2718"/>
      <c r="BB2718" t="n">
        <v>4.0</v>
      </c>
      <c r="BC2718"/>
      <c r="BD2718"/>
      <c r="BE2718"/>
      <c r="BF2718"/>
      <c r="BG2718" t="inlineStr">
        <is>
          <t>Day(s)</t>
        </is>
      </c>
      <c r="BH2718"/>
      <c r="BI2718" t="inlineStr">
        <is>
          <t>DTXSID2023985</t>
        </is>
      </c>
      <c r="BJ2718" t="inlineStr">
        <is>
          <t>10.1139/f93-291</t>
        </is>
      </c>
      <c r="BK2718"/>
      <c r="BL2718"/>
      <c r="BM2718"/>
      <c r="BN2718"/>
      <c r="BO2718"/>
      <c r="BP2718"/>
      <c r="BQ2718"/>
      <c r="BR2718"/>
      <c r="BS2718"/>
      <c r="BT2718" t="inlineStr">
        <is>
          <t>--</t>
        </is>
      </c>
      <c r="BU2718"/>
      <c r="BV2718"/>
      <c r="BW2718"/>
      <c r="BX2718"/>
      <c r="BY2718"/>
      <c r="BZ2718"/>
      <c r="CA2718"/>
      <c r="CB2718"/>
      <c r="CC2718"/>
      <c r="CD2718"/>
      <c r="CE2718"/>
      <c r="CF2718"/>
      <c r="CG2718"/>
      <c r="CH2718"/>
      <c r="CI2718"/>
      <c r="CJ2718"/>
      <c r="CK2718" t="inlineStr">
        <is>
          <t>Playle,R.C., D.G. Dixon, and K. Burnison</t>
        </is>
      </c>
      <c r="CL2718" t="n">
        <v>4468.0</v>
      </c>
      <c r="CM2718" t="inlineStr">
        <is>
          <t>Copper and Cadmium Binding to Fish Gills:  Estimates of Metal-Gill Stability Constants and Modelling of Metal Accumulation</t>
        </is>
      </c>
      <c r="CN2718" t="inlineStr">
        <is>
          <t>Can. J. Fish. Aquat. Sci. (Multiple Languages)50:2678-2687</t>
        </is>
      </c>
      <c r="CO2718" t="n">
        <v>1993.0</v>
      </c>
      <c r="CP2718" t="inlineStr">
        <is>
          <t>Playle,R.C., D.G. Dixon, and K. Burnison (1993). Copper and Cadmium Binding to Fish Gills:  Estimates of Metal-Gill Stability Constants and Modelling of Metal Accumulation. Can. J. Fish. Aquat. Sci. (Multiple Languages), 50, 2678-2687. doi:10.1139/f93-291. ECOREF#:4468</t>
        </is>
      </c>
    </row>
    <row r="2719">
      <c r="A2719" t="n">
        <v>7440508.0</v>
      </c>
      <c r="B2719" t="inlineStr">
        <is>
          <t>Copper</t>
        </is>
      </c>
      <c r="C2719"/>
      <c r="D2719" t="inlineStr">
        <is>
          <t>Unmeasured</t>
        </is>
      </c>
      <c r="E2719" t="inlineStr">
        <is>
          <t>Not reported</t>
        </is>
      </c>
      <c r="F2719"/>
      <c r="G2719"/>
      <c r="H2719"/>
      <c r="I2719"/>
      <c r="J2719"/>
      <c r="K2719"/>
      <c r="L2719" t="inlineStr">
        <is>
          <t>Pimephales promelas</t>
        </is>
      </c>
      <c r="M2719" t="inlineStr">
        <is>
          <t>Fathead Minnow</t>
        </is>
      </c>
      <c r="N2719"/>
      <c r="O2719"/>
      <c r="P2719"/>
      <c r="Q2719"/>
      <c r="R2719"/>
      <c r="S2719"/>
      <c r="T2719"/>
      <c r="U2719"/>
      <c r="V2719" t="inlineStr">
        <is>
          <t>Static</t>
        </is>
      </c>
      <c r="W2719" t="inlineStr">
        <is>
          <t>Fresh water</t>
        </is>
      </c>
      <c r="X2719" t="inlineStr">
        <is>
          <t>Lab</t>
        </is>
      </c>
      <c r="Y2719"/>
      <c r="Z2719" t="inlineStr">
        <is>
          <t>Total</t>
        </is>
      </c>
      <c r="AA2719"/>
      <c r="AB2719" t="n">
        <v>2.485</v>
      </c>
      <c r="AC2719"/>
      <c r="AD2719" t="n">
        <v>1.991</v>
      </c>
      <c r="AE2719"/>
      <c r="AF2719" t="n">
        <v>3.103</v>
      </c>
      <c r="AG2719" t="inlineStr">
        <is>
          <t>AI mg/L</t>
        </is>
      </c>
      <c r="AH2719"/>
      <c r="AI2719"/>
      <c r="AJ2719"/>
      <c r="AK2719"/>
      <c r="AL2719"/>
      <c r="AM2719"/>
      <c r="AN2719"/>
      <c r="AO2719"/>
      <c r="AP2719"/>
      <c r="AQ2719"/>
      <c r="AR2719"/>
      <c r="AS2719"/>
      <c r="AT2719"/>
      <c r="AU2719"/>
      <c r="AV2719"/>
      <c r="AW2719"/>
      <c r="AX2719" t="inlineStr">
        <is>
          <t>Mortality</t>
        </is>
      </c>
      <c r="AY2719" t="inlineStr">
        <is>
          <t>Mortality</t>
        </is>
      </c>
      <c r="AZ2719" t="inlineStr">
        <is>
          <t>LC50</t>
        </is>
      </c>
      <c r="BA2719"/>
      <c r="BB2719" t="n">
        <v>4.0</v>
      </c>
      <c r="BC2719"/>
      <c r="BD2719"/>
      <c r="BE2719"/>
      <c r="BF2719"/>
      <c r="BG2719" t="inlineStr">
        <is>
          <t>Day(s)</t>
        </is>
      </c>
      <c r="BH2719"/>
      <c r="BI2719" t="inlineStr">
        <is>
          <t>DTXSID2023985</t>
        </is>
      </c>
      <c r="BJ2719"/>
      <c r="BK2719"/>
      <c r="BL2719"/>
      <c r="BM2719"/>
      <c r="BN2719"/>
      <c r="BO2719"/>
      <c r="BP2719"/>
      <c r="BQ2719"/>
      <c r="BR2719"/>
      <c r="BS2719"/>
      <c r="BT2719" t="inlineStr">
        <is>
          <t>--</t>
        </is>
      </c>
      <c r="BU2719"/>
      <c r="BV2719"/>
      <c r="BW2719"/>
      <c r="BX2719"/>
      <c r="BY2719"/>
      <c r="BZ2719"/>
      <c r="CA2719"/>
      <c r="CB2719"/>
      <c r="CC2719"/>
      <c r="CD2719"/>
      <c r="CE2719"/>
      <c r="CF2719"/>
      <c r="CG2719"/>
      <c r="CH2719"/>
      <c r="CI2719"/>
      <c r="CJ2719"/>
      <c r="CK2719" t="inlineStr">
        <is>
          <t>Pitts,T.</t>
        </is>
      </c>
      <c r="CL2719" t="n">
        <v>165613.0</v>
      </c>
      <c r="CM2719" t="inlineStr">
        <is>
          <t>Presentation of Evidence Concerning Water Quality Classifications and Standards for the Cache la Poudre River, Big Thompson River, and Segments of the South Platte River</t>
        </is>
      </c>
      <c r="CN2719" t="inlineStr">
        <is>
          <t>Tom Pitts and Associates, Loveland, CO:169 p.</t>
        </is>
      </c>
      <c r="CO2719" t="n">
        <v>1980.0</v>
      </c>
      <c r="CP2719" t="inlineStr">
        <is>
          <t>Pitts,T. (1980). Presentation of Evidence Concerning Water Quality Classifications and Standards for the Cache la Poudre River, Big Thompson River, and Segments of the South Platte River. Tom Pitts and Associates, Loveland, CO, 169 p. ECOREF#:165613</t>
        </is>
      </c>
    </row>
    <row r="2720">
      <c r="A2720" t="n">
        <v>7440508.0</v>
      </c>
      <c r="B2720" t="inlineStr">
        <is>
          <t>Copper</t>
        </is>
      </c>
      <c r="C2720"/>
      <c r="D2720" t="inlineStr">
        <is>
          <t>Unmeasured</t>
        </is>
      </c>
      <c r="E2720" t="inlineStr">
        <is>
          <t>Not coded</t>
        </is>
      </c>
      <c r="F2720"/>
      <c r="G2720"/>
      <c r="H2720"/>
      <c r="I2720"/>
      <c r="J2720"/>
      <c r="K2720"/>
      <c r="L2720" t="inlineStr">
        <is>
          <t>Pimephales promelas</t>
        </is>
      </c>
      <c r="M2720" t="inlineStr">
        <is>
          <t>Fathead Minnow</t>
        </is>
      </c>
      <c r="N2720"/>
      <c r="O2720"/>
      <c r="P2720"/>
      <c r="Q2720"/>
      <c r="R2720"/>
      <c r="S2720"/>
      <c r="T2720"/>
      <c r="U2720"/>
      <c r="V2720" t="inlineStr">
        <is>
          <t>Static</t>
        </is>
      </c>
      <c r="W2720" t="inlineStr">
        <is>
          <t>Fresh water</t>
        </is>
      </c>
      <c r="X2720" t="inlineStr">
        <is>
          <t>Lab</t>
        </is>
      </c>
      <c r="Y2720"/>
      <c r="Z2720" t="inlineStr">
        <is>
          <t>Total</t>
        </is>
      </c>
      <c r="AA2720"/>
      <c r="AB2720" t="n">
        <v>20.0</v>
      </c>
      <c r="AC2720"/>
      <c r="AD2720"/>
      <c r="AE2720"/>
      <c r="AF2720"/>
      <c r="AG2720" t="inlineStr">
        <is>
          <t>AI mg/L</t>
        </is>
      </c>
      <c r="AH2720"/>
      <c r="AI2720"/>
      <c r="AJ2720"/>
      <c r="AK2720"/>
      <c r="AL2720"/>
      <c r="AM2720"/>
      <c r="AN2720"/>
      <c r="AO2720"/>
      <c r="AP2720"/>
      <c r="AQ2720"/>
      <c r="AR2720"/>
      <c r="AS2720"/>
      <c r="AT2720"/>
      <c r="AU2720"/>
      <c r="AV2720"/>
      <c r="AW2720"/>
      <c r="AX2720" t="inlineStr">
        <is>
          <t>Mortality</t>
        </is>
      </c>
      <c r="AY2720" t="inlineStr">
        <is>
          <t>Mortality</t>
        </is>
      </c>
      <c r="AZ2720" t="inlineStr">
        <is>
          <t>LC50</t>
        </is>
      </c>
      <c r="BA2720"/>
      <c r="BB2720" t="n">
        <v>4.0</v>
      </c>
      <c r="BC2720"/>
      <c r="BD2720"/>
      <c r="BE2720"/>
      <c r="BF2720"/>
      <c r="BG2720" t="inlineStr">
        <is>
          <t>Day(s)</t>
        </is>
      </c>
      <c r="BH2720"/>
      <c r="BI2720" t="inlineStr">
        <is>
          <t>DTXSID2023985</t>
        </is>
      </c>
      <c r="BJ2720" t="inlineStr">
        <is>
          <t>10.1016/0043-1354(76)90155-X</t>
        </is>
      </c>
      <c r="BK2720"/>
      <c r="BL2720"/>
      <c r="BM2720"/>
      <c r="BN2720"/>
      <c r="BO2720"/>
      <c r="BP2720"/>
      <c r="BQ2720"/>
      <c r="BR2720"/>
      <c r="BS2720"/>
      <c r="BT2720" t="inlineStr">
        <is>
          <t>--</t>
        </is>
      </c>
      <c r="BU2720"/>
      <c r="BV2720"/>
      <c r="BW2720"/>
      <c r="BX2720"/>
      <c r="BY2720"/>
      <c r="BZ2720"/>
      <c r="CA2720"/>
      <c r="CB2720"/>
      <c r="CC2720"/>
      <c r="CD2720"/>
      <c r="CE2720"/>
      <c r="CF2720"/>
      <c r="CG2720"/>
      <c r="CH2720"/>
      <c r="CI2720"/>
      <c r="CJ2720"/>
      <c r="CK2720" t="inlineStr">
        <is>
          <t>Brungs,W.A., J.R. Geckler, and M. Gast</t>
        </is>
      </c>
      <c r="CL2720" t="n">
        <v>8320.0</v>
      </c>
      <c r="CM2720" t="inlineStr">
        <is>
          <t>Acute and Chronic Toxicity of Copper to the Fathead Minnow in a Surface Water of Variable Quality</t>
        </is>
      </c>
      <c r="CN2720" t="inlineStr">
        <is>
          <t>Water Res.10(1): 37-43</t>
        </is>
      </c>
      <c r="CO2720" t="n">
        <v>1976.0</v>
      </c>
      <c r="CP2720" t="inlineStr">
        <is>
          <t>Brungs,W.A., J.R. Geckler, and M. Gast (1976). Acute and Chronic Toxicity of Copper to the Fathead Minnow in a Surface Water of Variable Quality. Water Res., 10, (1), 37-43. doi:10.1016/0043-1354(76)90155-X. ECOREF#:8320</t>
        </is>
      </c>
    </row>
    <row r="2721">
      <c r="A2721" t="n">
        <v>7440508.0</v>
      </c>
      <c r="B2721" t="inlineStr">
        <is>
          <t>Copper</t>
        </is>
      </c>
      <c r="C2721"/>
      <c r="D2721" t="inlineStr">
        <is>
          <t>Measured</t>
        </is>
      </c>
      <c r="E2721" t="inlineStr">
        <is>
          <t>Not coded</t>
        </is>
      </c>
      <c r="F2721"/>
      <c r="G2721"/>
      <c r="H2721"/>
      <c r="I2721"/>
      <c r="J2721"/>
      <c r="K2721"/>
      <c r="L2721" t="inlineStr">
        <is>
          <t>Pimephales promelas</t>
        </is>
      </c>
      <c r="M2721" t="inlineStr">
        <is>
          <t>Fathead Minnow</t>
        </is>
      </c>
      <c r="N2721"/>
      <c r="O2721"/>
      <c r="P2721"/>
      <c r="Q2721"/>
      <c r="R2721"/>
      <c r="S2721"/>
      <c r="T2721"/>
      <c r="U2721"/>
      <c r="V2721" t="inlineStr">
        <is>
          <t>Static</t>
        </is>
      </c>
      <c r="W2721" t="inlineStr">
        <is>
          <t>Fresh water</t>
        </is>
      </c>
      <c r="X2721" t="inlineStr">
        <is>
          <t>Lab</t>
        </is>
      </c>
      <c r="Y2721"/>
      <c r="Z2721" t="inlineStr">
        <is>
          <t>Dissolved</t>
        </is>
      </c>
      <c r="AA2721"/>
      <c r="AB2721" t="n">
        <v>0.98</v>
      </c>
      <c r="AC2721"/>
      <c r="AD2721"/>
      <c r="AE2721"/>
      <c r="AF2721"/>
      <c r="AG2721" t="inlineStr">
        <is>
          <t>AI mg/L</t>
        </is>
      </c>
      <c r="AH2721" t="inlineStr">
        <is>
          <t>Total</t>
        </is>
      </c>
      <c r="AI2721"/>
      <c r="AJ2721" t="n">
        <v>9.7</v>
      </c>
      <c r="AK2721"/>
      <c r="AL2721"/>
      <c r="AM2721"/>
      <c r="AN2721"/>
      <c r="AO2721" t="inlineStr">
        <is>
          <t>AI mg/L</t>
        </is>
      </c>
      <c r="AP2721"/>
      <c r="AQ2721"/>
      <c r="AR2721"/>
      <c r="AS2721"/>
      <c r="AT2721"/>
      <c r="AU2721"/>
      <c r="AV2721"/>
      <c r="AW2721"/>
      <c r="AX2721" t="inlineStr">
        <is>
          <t>Mortality</t>
        </is>
      </c>
      <c r="AY2721" t="inlineStr">
        <is>
          <t>Mortality</t>
        </is>
      </c>
      <c r="AZ2721" t="inlineStr">
        <is>
          <t>LC50</t>
        </is>
      </c>
      <c r="BA2721"/>
      <c r="BB2721" t="n">
        <v>4.0</v>
      </c>
      <c r="BC2721"/>
      <c r="BD2721"/>
      <c r="BE2721"/>
      <c r="BF2721"/>
      <c r="BG2721" t="inlineStr">
        <is>
          <t>Day(s)</t>
        </is>
      </c>
      <c r="BH2721"/>
      <c r="BI2721" t="inlineStr">
        <is>
          <t>DTXSID2023985</t>
        </is>
      </c>
      <c r="BJ2721" t="inlineStr">
        <is>
          <t>10.1016/0043-1354(76)90155-X</t>
        </is>
      </c>
      <c r="BK2721"/>
      <c r="BL2721"/>
      <c r="BM2721"/>
      <c r="BN2721"/>
      <c r="BO2721"/>
      <c r="BP2721"/>
      <c r="BQ2721"/>
      <c r="BR2721"/>
      <c r="BS2721"/>
      <c r="BT2721" t="inlineStr">
        <is>
          <t>--</t>
        </is>
      </c>
      <c r="BU2721"/>
      <c r="BV2721"/>
      <c r="BW2721"/>
      <c r="BX2721"/>
      <c r="BY2721"/>
      <c r="BZ2721"/>
      <c r="CA2721" t="inlineStr">
        <is>
          <t>--</t>
        </is>
      </c>
      <c r="CB2721"/>
      <c r="CC2721"/>
      <c r="CD2721"/>
      <c r="CE2721"/>
      <c r="CF2721"/>
      <c r="CG2721"/>
      <c r="CH2721"/>
      <c r="CI2721"/>
      <c r="CJ2721"/>
      <c r="CK2721" t="inlineStr">
        <is>
          <t>Brungs,W.A., J.R. Geckler, and M. Gast</t>
        </is>
      </c>
      <c r="CL2721" t="n">
        <v>8320.0</v>
      </c>
      <c r="CM2721" t="inlineStr">
        <is>
          <t>Acute and Chronic Toxicity of Copper to the Fathead Minnow in a Surface Water of Variable Quality</t>
        </is>
      </c>
      <c r="CN2721" t="inlineStr">
        <is>
          <t>Water Res.10(1): 37-43</t>
        </is>
      </c>
      <c r="CO2721" t="n">
        <v>1976.0</v>
      </c>
      <c r="CP2721" t="inlineStr">
        <is>
          <t>Brungs,W.A., J.R. Geckler, and M. Gast (1976). Acute and Chronic Toxicity of Copper to the Fathead Minnow in a Surface Water of Variable Quality. Water Res., 10, (1), 37-43. doi:10.1016/0043-1354(76)90155-X. ECOREF#:8320</t>
        </is>
      </c>
    </row>
    <row r="2722">
      <c r="A2722" t="n">
        <v>7440508.0</v>
      </c>
      <c r="B2722" t="inlineStr">
        <is>
          <t>Copper</t>
        </is>
      </c>
      <c r="C2722"/>
      <c r="D2722" t="inlineStr">
        <is>
          <t>Unmeasured</t>
        </is>
      </c>
      <c r="E2722" t="inlineStr">
        <is>
          <t>Not reported</t>
        </is>
      </c>
      <c r="F2722"/>
      <c r="G2722"/>
      <c r="H2722"/>
      <c r="I2722"/>
      <c r="J2722"/>
      <c r="K2722"/>
      <c r="L2722" t="inlineStr">
        <is>
          <t>Pimephales promelas</t>
        </is>
      </c>
      <c r="M2722" t="inlineStr">
        <is>
          <t>Fathead Minnow</t>
        </is>
      </c>
      <c r="N2722"/>
      <c r="O2722"/>
      <c r="P2722"/>
      <c r="Q2722"/>
      <c r="R2722"/>
      <c r="S2722"/>
      <c r="T2722"/>
      <c r="U2722"/>
      <c r="V2722" t="inlineStr">
        <is>
          <t>Static</t>
        </is>
      </c>
      <c r="W2722" t="inlineStr">
        <is>
          <t>Fresh water</t>
        </is>
      </c>
      <c r="X2722" t="inlineStr">
        <is>
          <t>Lab</t>
        </is>
      </c>
      <c r="Y2722"/>
      <c r="Z2722" t="inlineStr">
        <is>
          <t>Total</t>
        </is>
      </c>
      <c r="AA2722"/>
      <c r="AB2722" t="n">
        <v>1.071</v>
      </c>
      <c r="AC2722"/>
      <c r="AD2722" t="n">
        <v>0.913</v>
      </c>
      <c r="AE2722"/>
      <c r="AF2722" t="n">
        <v>1.256</v>
      </c>
      <c r="AG2722" t="inlineStr">
        <is>
          <t>AI mg/L</t>
        </is>
      </c>
      <c r="AH2722"/>
      <c r="AI2722"/>
      <c r="AJ2722"/>
      <c r="AK2722"/>
      <c r="AL2722"/>
      <c r="AM2722"/>
      <c r="AN2722"/>
      <c r="AO2722"/>
      <c r="AP2722"/>
      <c r="AQ2722"/>
      <c r="AR2722"/>
      <c r="AS2722"/>
      <c r="AT2722"/>
      <c r="AU2722"/>
      <c r="AV2722"/>
      <c r="AW2722"/>
      <c r="AX2722" t="inlineStr">
        <is>
          <t>Mortality</t>
        </is>
      </c>
      <c r="AY2722" t="inlineStr">
        <is>
          <t>Mortality</t>
        </is>
      </c>
      <c r="AZ2722" t="inlineStr">
        <is>
          <t>LC50</t>
        </is>
      </c>
      <c r="BA2722"/>
      <c r="BB2722" t="n">
        <v>4.0</v>
      </c>
      <c r="BC2722"/>
      <c r="BD2722"/>
      <c r="BE2722"/>
      <c r="BF2722"/>
      <c r="BG2722" t="inlineStr">
        <is>
          <t>Day(s)</t>
        </is>
      </c>
      <c r="BH2722"/>
      <c r="BI2722" t="inlineStr">
        <is>
          <t>DTXSID2023985</t>
        </is>
      </c>
      <c r="BJ2722"/>
      <c r="BK2722"/>
      <c r="BL2722"/>
      <c r="BM2722"/>
      <c r="BN2722"/>
      <c r="BO2722"/>
      <c r="BP2722"/>
      <c r="BQ2722"/>
      <c r="BR2722"/>
      <c r="BS2722"/>
      <c r="BT2722" t="inlineStr">
        <is>
          <t>--</t>
        </is>
      </c>
      <c r="BU2722"/>
      <c r="BV2722"/>
      <c r="BW2722"/>
      <c r="BX2722"/>
      <c r="BY2722"/>
      <c r="BZ2722"/>
      <c r="CA2722"/>
      <c r="CB2722"/>
      <c r="CC2722"/>
      <c r="CD2722"/>
      <c r="CE2722"/>
      <c r="CF2722"/>
      <c r="CG2722"/>
      <c r="CH2722"/>
      <c r="CI2722"/>
      <c r="CJ2722"/>
      <c r="CK2722" t="inlineStr">
        <is>
          <t>Pitts,T.</t>
        </is>
      </c>
      <c r="CL2722" t="n">
        <v>165613.0</v>
      </c>
      <c r="CM2722" t="inlineStr">
        <is>
          <t>Presentation of Evidence Concerning Water Quality Classifications and Standards for the Cache la Poudre River, Big Thompson River, and Segments of the South Platte River</t>
        </is>
      </c>
      <c r="CN2722" t="inlineStr">
        <is>
          <t>Tom Pitts and Associates, Loveland, CO:169 p.</t>
        </is>
      </c>
      <c r="CO2722" t="n">
        <v>1980.0</v>
      </c>
      <c r="CP2722" t="inlineStr">
        <is>
          <t>Pitts,T. (1980). Presentation of Evidence Concerning Water Quality Classifications and Standards for the Cache la Poudre River, Big Thompson River, and Segments of the South Platte River. Tom Pitts and Associates, Loveland, CO, 169 p. ECOREF#:165613</t>
        </is>
      </c>
    </row>
    <row r="2723">
      <c r="A2723" t="n">
        <v>7440508.0</v>
      </c>
      <c r="B2723" t="inlineStr">
        <is>
          <t>Copper</t>
        </is>
      </c>
      <c r="C2723"/>
      <c r="D2723" t="inlineStr">
        <is>
          <t>Measured</t>
        </is>
      </c>
      <c r="E2723" t="inlineStr">
        <is>
          <t>Not coded</t>
        </is>
      </c>
      <c r="F2723"/>
      <c r="G2723"/>
      <c r="H2723"/>
      <c r="I2723"/>
      <c r="J2723"/>
      <c r="K2723"/>
      <c r="L2723" t="inlineStr">
        <is>
          <t>Pimephales promelas</t>
        </is>
      </c>
      <c r="M2723" t="inlineStr">
        <is>
          <t>Fathead Minnow</t>
        </is>
      </c>
      <c r="N2723"/>
      <c r="O2723"/>
      <c r="P2723"/>
      <c r="Q2723"/>
      <c r="R2723"/>
      <c r="S2723"/>
      <c r="T2723"/>
      <c r="U2723"/>
      <c r="V2723" t="inlineStr">
        <is>
          <t>Static</t>
        </is>
      </c>
      <c r="W2723" t="inlineStr">
        <is>
          <t>Fresh water</t>
        </is>
      </c>
      <c r="X2723" t="inlineStr">
        <is>
          <t>Lab</t>
        </is>
      </c>
      <c r="Y2723"/>
      <c r="Z2723" t="inlineStr">
        <is>
          <t>Dissolved</t>
        </is>
      </c>
      <c r="AA2723"/>
      <c r="AB2723" t="n">
        <v>0.83</v>
      </c>
      <c r="AC2723"/>
      <c r="AD2723"/>
      <c r="AE2723"/>
      <c r="AF2723"/>
      <c r="AG2723" t="inlineStr">
        <is>
          <t>AI mg/L</t>
        </is>
      </c>
      <c r="AH2723" t="inlineStr">
        <is>
          <t>Total</t>
        </is>
      </c>
      <c r="AI2723"/>
      <c r="AJ2723" t="n">
        <v>5.0</v>
      </c>
      <c r="AK2723"/>
      <c r="AL2723"/>
      <c r="AM2723"/>
      <c r="AN2723"/>
      <c r="AO2723" t="inlineStr">
        <is>
          <t>AI mg/L</t>
        </is>
      </c>
      <c r="AP2723"/>
      <c r="AQ2723"/>
      <c r="AR2723"/>
      <c r="AS2723"/>
      <c r="AT2723"/>
      <c r="AU2723"/>
      <c r="AV2723"/>
      <c r="AW2723"/>
      <c r="AX2723" t="inlineStr">
        <is>
          <t>Mortality</t>
        </is>
      </c>
      <c r="AY2723" t="inlineStr">
        <is>
          <t>Mortality</t>
        </is>
      </c>
      <c r="AZ2723" t="inlineStr">
        <is>
          <t>LC50</t>
        </is>
      </c>
      <c r="BA2723"/>
      <c r="BB2723" t="n">
        <v>4.0</v>
      </c>
      <c r="BC2723"/>
      <c r="BD2723"/>
      <c r="BE2723"/>
      <c r="BF2723"/>
      <c r="BG2723" t="inlineStr">
        <is>
          <t>Day(s)</t>
        </is>
      </c>
      <c r="BH2723"/>
      <c r="BI2723" t="inlineStr">
        <is>
          <t>DTXSID2023985</t>
        </is>
      </c>
      <c r="BJ2723" t="inlineStr">
        <is>
          <t>10.1016/0043-1354(76)90155-X</t>
        </is>
      </c>
      <c r="BK2723"/>
      <c r="BL2723"/>
      <c r="BM2723"/>
      <c r="BN2723"/>
      <c r="BO2723"/>
      <c r="BP2723"/>
      <c r="BQ2723"/>
      <c r="BR2723"/>
      <c r="BS2723"/>
      <c r="BT2723" t="inlineStr">
        <is>
          <t>--</t>
        </is>
      </c>
      <c r="BU2723"/>
      <c r="BV2723"/>
      <c r="BW2723"/>
      <c r="BX2723"/>
      <c r="BY2723"/>
      <c r="BZ2723"/>
      <c r="CA2723" t="inlineStr">
        <is>
          <t>--</t>
        </is>
      </c>
      <c r="CB2723"/>
      <c r="CC2723"/>
      <c r="CD2723"/>
      <c r="CE2723"/>
      <c r="CF2723"/>
      <c r="CG2723"/>
      <c r="CH2723"/>
      <c r="CI2723"/>
      <c r="CJ2723"/>
      <c r="CK2723" t="inlineStr">
        <is>
          <t>Brungs,W.A., J.R. Geckler, and M. Gast</t>
        </is>
      </c>
      <c r="CL2723" t="n">
        <v>8320.0</v>
      </c>
      <c r="CM2723" t="inlineStr">
        <is>
          <t>Acute and Chronic Toxicity of Copper to the Fathead Minnow in a Surface Water of Variable Quality</t>
        </is>
      </c>
      <c r="CN2723" t="inlineStr">
        <is>
          <t>Water Res.10(1): 37-43</t>
        </is>
      </c>
      <c r="CO2723" t="n">
        <v>1976.0</v>
      </c>
      <c r="CP2723" t="inlineStr">
        <is>
          <t>Brungs,W.A., J.R. Geckler, and M. Gast (1976). Acute and Chronic Toxicity of Copper to the Fathead Minnow in a Surface Water of Variable Quality. Water Res., 10, (1), 37-43. doi:10.1016/0043-1354(76)90155-X. ECOREF#:8320</t>
        </is>
      </c>
    </row>
    <row r="2724">
      <c r="A2724" t="n">
        <v>7440508.0</v>
      </c>
      <c r="B2724" t="inlineStr">
        <is>
          <t>Copper</t>
        </is>
      </c>
      <c r="C2724"/>
      <c r="D2724" t="inlineStr">
        <is>
          <t>Unmeasured</t>
        </is>
      </c>
      <c r="E2724" t="inlineStr">
        <is>
          <t>Not reported</t>
        </is>
      </c>
      <c r="F2724"/>
      <c r="G2724"/>
      <c r="H2724"/>
      <c r="I2724"/>
      <c r="J2724"/>
      <c r="K2724"/>
      <c r="L2724" t="inlineStr">
        <is>
          <t>Pimephales promelas</t>
        </is>
      </c>
      <c r="M2724" t="inlineStr">
        <is>
          <t>Fathead Minnow</t>
        </is>
      </c>
      <c r="N2724"/>
      <c r="O2724"/>
      <c r="P2724"/>
      <c r="Q2724"/>
      <c r="R2724"/>
      <c r="S2724"/>
      <c r="T2724"/>
      <c r="U2724"/>
      <c r="V2724" t="inlineStr">
        <is>
          <t>Static</t>
        </is>
      </c>
      <c r="W2724" t="inlineStr">
        <is>
          <t>Fresh water</t>
        </is>
      </c>
      <c r="X2724" t="inlineStr">
        <is>
          <t>Lab</t>
        </is>
      </c>
      <c r="Y2724"/>
      <c r="Z2724" t="inlineStr">
        <is>
          <t>Total</t>
        </is>
      </c>
      <c r="AA2724"/>
      <c r="AB2724" t="n">
        <v>0.135</v>
      </c>
      <c r="AC2724"/>
      <c r="AD2724" t="n">
        <v>0.122</v>
      </c>
      <c r="AE2724"/>
      <c r="AF2724" t="n">
        <v>0.151</v>
      </c>
      <c r="AG2724" t="inlineStr">
        <is>
          <t>AI mg/L</t>
        </is>
      </c>
      <c r="AH2724"/>
      <c r="AI2724"/>
      <c r="AJ2724"/>
      <c r="AK2724"/>
      <c r="AL2724"/>
      <c r="AM2724"/>
      <c r="AN2724"/>
      <c r="AO2724"/>
      <c r="AP2724"/>
      <c r="AQ2724"/>
      <c r="AR2724"/>
      <c r="AS2724"/>
      <c r="AT2724"/>
      <c r="AU2724"/>
      <c r="AV2724"/>
      <c r="AW2724"/>
      <c r="AX2724" t="inlineStr">
        <is>
          <t>Mortality</t>
        </is>
      </c>
      <c r="AY2724" t="inlineStr">
        <is>
          <t>Mortality</t>
        </is>
      </c>
      <c r="AZ2724" t="inlineStr">
        <is>
          <t>LC50</t>
        </is>
      </c>
      <c r="BA2724"/>
      <c r="BB2724" t="n">
        <v>4.0</v>
      </c>
      <c r="BC2724"/>
      <c r="BD2724"/>
      <c r="BE2724"/>
      <c r="BF2724"/>
      <c r="BG2724" t="inlineStr">
        <is>
          <t>Day(s)</t>
        </is>
      </c>
      <c r="BH2724"/>
      <c r="BI2724" t="inlineStr">
        <is>
          <t>DTXSID2023985</t>
        </is>
      </c>
      <c r="BJ2724"/>
      <c r="BK2724"/>
      <c r="BL2724"/>
      <c r="BM2724"/>
      <c r="BN2724"/>
      <c r="BO2724"/>
      <c r="BP2724"/>
      <c r="BQ2724"/>
      <c r="BR2724"/>
      <c r="BS2724"/>
      <c r="BT2724" t="inlineStr">
        <is>
          <t>--</t>
        </is>
      </c>
      <c r="BU2724"/>
      <c r="BV2724"/>
      <c r="BW2724"/>
      <c r="BX2724"/>
      <c r="BY2724"/>
      <c r="BZ2724"/>
      <c r="CA2724"/>
      <c r="CB2724"/>
      <c r="CC2724"/>
      <c r="CD2724"/>
      <c r="CE2724"/>
      <c r="CF2724"/>
      <c r="CG2724"/>
      <c r="CH2724"/>
      <c r="CI2724"/>
      <c r="CJ2724"/>
      <c r="CK2724" t="inlineStr">
        <is>
          <t>Pitts,T.</t>
        </is>
      </c>
      <c r="CL2724" t="n">
        <v>165613.0</v>
      </c>
      <c r="CM2724" t="inlineStr">
        <is>
          <t>Presentation of Evidence Concerning Water Quality Classifications and Standards for the Cache la Poudre River, Big Thompson River, and Segments of the South Platte River</t>
        </is>
      </c>
      <c r="CN2724" t="inlineStr">
        <is>
          <t>Tom Pitts and Associates, Loveland, CO:169 p.</t>
        </is>
      </c>
      <c r="CO2724" t="n">
        <v>1980.0</v>
      </c>
      <c r="CP2724" t="inlineStr">
        <is>
          <t>Pitts,T. (1980). Presentation of Evidence Concerning Water Quality Classifications and Standards for the Cache la Poudre River, Big Thompson River, and Segments of the South Platte River. Tom Pitts and Associates, Loveland, CO, 169 p. ECOREF#:165613</t>
        </is>
      </c>
    </row>
    <row r="2725">
      <c r="A2725" t="n">
        <v>7440508.0</v>
      </c>
      <c r="B2725" t="inlineStr">
        <is>
          <t>Copper</t>
        </is>
      </c>
      <c r="C2725"/>
      <c r="D2725" t="inlineStr">
        <is>
          <t>Unmeasured</t>
        </is>
      </c>
      <c r="E2725" t="inlineStr">
        <is>
          <t>Not coded</t>
        </is>
      </c>
      <c r="F2725"/>
      <c r="G2725"/>
      <c r="H2725"/>
      <c r="I2725"/>
      <c r="J2725"/>
      <c r="K2725"/>
      <c r="L2725" t="inlineStr">
        <is>
          <t>Pimephales promelas</t>
        </is>
      </c>
      <c r="M2725" t="inlineStr">
        <is>
          <t>Fathead Minnow</t>
        </is>
      </c>
      <c r="N2725"/>
      <c r="O2725"/>
      <c r="P2725"/>
      <c r="Q2725"/>
      <c r="R2725"/>
      <c r="S2725"/>
      <c r="T2725"/>
      <c r="U2725"/>
      <c r="V2725" t="inlineStr">
        <is>
          <t>Static</t>
        </is>
      </c>
      <c r="W2725" t="inlineStr">
        <is>
          <t>Fresh water</t>
        </is>
      </c>
      <c r="X2725" t="inlineStr">
        <is>
          <t>Lab</t>
        </is>
      </c>
      <c r="Y2725"/>
      <c r="Z2725" t="inlineStr">
        <is>
          <t>Total</t>
        </is>
      </c>
      <c r="AA2725"/>
      <c r="AB2725" t="n">
        <v>20.0</v>
      </c>
      <c r="AC2725"/>
      <c r="AD2725"/>
      <c r="AE2725"/>
      <c r="AF2725"/>
      <c r="AG2725" t="inlineStr">
        <is>
          <t>AI mg/L</t>
        </is>
      </c>
      <c r="AH2725"/>
      <c r="AI2725"/>
      <c r="AJ2725"/>
      <c r="AK2725"/>
      <c r="AL2725"/>
      <c r="AM2725"/>
      <c r="AN2725"/>
      <c r="AO2725"/>
      <c r="AP2725"/>
      <c r="AQ2725"/>
      <c r="AR2725"/>
      <c r="AS2725"/>
      <c r="AT2725"/>
      <c r="AU2725"/>
      <c r="AV2725"/>
      <c r="AW2725"/>
      <c r="AX2725" t="inlineStr">
        <is>
          <t>Mortality</t>
        </is>
      </c>
      <c r="AY2725" t="inlineStr">
        <is>
          <t>Mortality</t>
        </is>
      </c>
      <c r="AZ2725" t="inlineStr">
        <is>
          <t>LC50</t>
        </is>
      </c>
      <c r="BA2725"/>
      <c r="BB2725" t="n">
        <v>4.0</v>
      </c>
      <c r="BC2725"/>
      <c r="BD2725"/>
      <c r="BE2725"/>
      <c r="BF2725"/>
      <c r="BG2725" t="inlineStr">
        <is>
          <t>Day(s)</t>
        </is>
      </c>
      <c r="BH2725"/>
      <c r="BI2725" t="inlineStr">
        <is>
          <t>DTXSID2023985</t>
        </is>
      </c>
      <c r="BJ2725" t="inlineStr">
        <is>
          <t>10.1016/0043-1354(76)90155-X</t>
        </is>
      </c>
      <c r="BK2725"/>
      <c r="BL2725"/>
      <c r="BM2725"/>
      <c r="BN2725"/>
      <c r="BO2725"/>
      <c r="BP2725"/>
      <c r="BQ2725"/>
      <c r="BR2725"/>
      <c r="BS2725"/>
      <c r="BT2725" t="inlineStr">
        <is>
          <t>--</t>
        </is>
      </c>
      <c r="BU2725"/>
      <c r="BV2725"/>
      <c r="BW2725"/>
      <c r="BX2725"/>
      <c r="BY2725"/>
      <c r="BZ2725"/>
      <c r="CA2725"/>
      <c r="CB2725"/>
      <c r="CC2725"/>
      <c r="CD2725"/>
      <c r="CE2725"/>
      <c r="CF2725"/>
      <c r="CG2725"/>
      <c r="CH2725"/>
      <c r="CI2725"/>
      <c r="CJ2725"/>
      <c r="CK2725" t="inlineStr">
        <is>
          <t>Brungs,W.A., J.R. Geckler, and M. Gast</t>
        </is>
      </c>
      <c r="CL2725" t="n">
        <v>8320.0</v>
      </c>
      <c r="CM2725" t="inlineStr">
        <is>
          <t>Acute and Chronic Toxicity of Copper to the Fathead Minnow in a Surface Water of Variable Quality</t>
        </is>
      </c>
      <c r="CN2725" t="inlineStr">
        <is>
          <t>Water Res.10(1): 37-43</t>
        </is>
      </c>
      <c r="CO2725" t="n">
        <v>1976.0</v>
      </c>
      <c r="CP2725" t="inlineStr">
        <is>
          <t>Brungs,W.A., J.R. Geckler, and M. Gast (1976). Acute and Chronic Toxicity of Copper to the Fathead Minnow in a Surface Water of Variable Quality. Water Res., 10, (1), 37-43. doi:10.1016/0043-1354(76)90155-X. ECOREF#:8320</t>
        </is>
      </c>
    </row>
    <row r="2726">
      <c r="A2726" t="n">
        <v>7440508.0</v>
      </c>
      <c r="B2726" t="inlineStr">
        <is>
          <t>Copper</t>
        </is>
      </c>
      <c r="C2726"/>
      <c r="D2726" t="inlineStr">
        <is>
          <t>Measured</t>
        </is>
      </c>
      <c r="E2726" t="inlineStr">
        <is>
          <t>Not coded</t>
        </is>
      </c>
      <c r="F2726"/>
      <c r="G2726"/>
      <c r="H2726"/>
      <c r="I2726"/>
      <c r="J2726"/>
      <c r="K2726"/>
      <c r="L2726" t="inlineStr">
        <is>
          <t>Pimephales promelas</t>
        </is>
      </c>
      <c r="M2726" t="inlineStr">
        <is>
          <t>Fathead Minnow</t>
        </is>
      </c>
      <c r="N2726"/>
      <c r="O2726"/>
      <c r="P2726"/>
      <c r="Q2726"/>
      <c r="R2726"/>
      <c r="S2726"/>
      <c r="T2726"/>
      <c r="U2726"/>
      <c r="V2726" t="inlineStr">
        <is>
          <t>Static</t>
        </is>
      </c>
      <c r="W2726" t="inlineStr">
        <is>
          <t>Fresh water</t>
        </is>
      </c>
      <c r="X2726" t="inlineStr">
        <is>
          <t>Lab</t>
        </is>
      </c>
      <c r="Y2726"/>
      <c r="Z2726" t="inlineStr">
        <is>
          <t>Dissolved</t>
        </is>
      </c>
      <c r="AA2726"/>
      <c r="AB2726" t="n">
        <v>0.75</v>
      </c>
      <c r="AC2726"/>
      <c r="AD2726"/>
      <c r="AE2726"/>
      <c r="AF2726"/>
      <c r="AG2726" t="inlineStr">
        <is>
          <t>AI mg/L</t>
        </is>
      </c>
      <c r="AH2726" t="inlineStr">
        <is>
          <t>Total</t>
        </is>
      </c>
      <c r="AI2726"/>
      <c r="AJ2726" t="n">
        <v>3.3</v>
      </c>
      <c r="AK2726"/>
      <c r="AL2726"/>
      <c r="AM2726"/>
      <c r="AN2726"/>
      <c r="AO2726" t="inlineStr">
        <is>
          <t>AI mg/L</t>
        </is>
      </c>
      <c r="AP2726"/>
      <c r="AQ2726"/>
      <c r="AR2726"/>
      <c r="AS2726"/>
      <c r="AT2726"/>
      <c r="AU2726"/>
      <c r="AV2726"/>
      <c r="AW2726"/>
      <c r="AX2726" t="inlineStr">
        <is>
          <t>Mortality</t>
        </is>
      </c>
      <c r="AY2726" t="inlineStr">
        <is>
          <t>Mortality</t>
        </is>
      </c>
      <c r="AZ2726" t="inlineStr">
        <is>
          <t>LC50</t>
        </is>
      </c>
      <c r="BA2726"/>
      <c r="BB2726" t="n">
        <v>4.0</v>
      </c>
      <c r="BC2726"/>
      <c r="BD2726"/>
      <c r="BE2726"/>
      <c r="BF2726"/>
      <c r="BG2726" t="inlineStr">
        <is>
          <t>Day(s)</t>
        </is>
      </c>
      <c r="BH2726"/>
      <c r="BI2726" t="inlineStr">
        <is>
          <t>DTXSID2023985</t>
        </is>
      </c>
      <c r="BJ2726" t="inlineStr">
        <is>
          <t>10.1016/0043-1354(76)90155-X</t>
        </is>
      </c>
      <c r="BK2726"/>
      <c r="BL2726"/>
      <c r="BM2726"/>
      <c r="BN2726"/>
      <c r="BO2726"/>
      <c r="BP2726"/>
      <c r="BQ2726"/>
      <c r="BR2726"/>
      <c r="BS2726"/>
      <c r="BT2726" t="inlineStr">
        <is>
          <t>--</t>
        </is>
      </c>
      <c r="BU2726"/>
      <c r="BV2726"/>
      <c r="BW2726"/>
      <c r="BX2726"/>
      <c r="BY2726"/>
      <c r="BZ2726"/>
      <c r="CA2726" t="inlineStr">
        <is>
          <t>--</t>
        </is>
      </c>
      <c r="CB2726"/>
      <c r="CC2726"/>
      <c r="CD2726"/>
      <c r="CE2726"/>
      <c r="CF2726"/>
      <c r="CG2726"/>
      <c r="CH2726"/>
      <c r="CI2726"/>
      <c r="CJ2726"/>
      <c r="CK2726" t="inlineStr">
        <is>
          <t>Brungs,W.A., J.R. Geckler, and M. Gast</t>
        </is>
      </c>
      <c r="CL2726" t="n">
        <v>8320.0</v>
      </c>
      <c r="CM2726" t="inlineStr">
        <is>
          <t>Acute and Chronic Toxicity of Copper to the Fathead Minnow in a Surface Water of Variable Quality</t>
        </is>
      </c>
      <c r="CN2726" t="inlineStr">
        <is>
          <t>Water Res.10(1): 37-43</t>
        </is>
      </c>
      <c r="CO2726" t="n">
        <v>1976.0</v>
      </c>
      <c r="CP2726" t="inlineStr">
        <is>
          <t>Brungs,W.A., J.R. Geckler, and M. Gast (1976). Acute and Chronic Toxicity of Copper to the Fathead Minnow in a Surface Water of Variable Quality. Water Res., 10, (1), 37-43. doi:10.1016/0043-1354(76)90155-X. ECOREF#:8320</t>
        </is>
      </c>
    </row>
    <row r="2727">
      <c r="A2727" t="n">
        <v>7440508.0</v>
      </c>
      <c r="B2727" t="inlineStr">
        <is>
          <t>Copper</t>
        </is>
      </c>
      <c r="C2727"/>
      <c r="D2727" t="inlineStr">
        <is>
          <t>Unmeasured</t>
        </is>
      </c>
      <c r="E2727" t="inlineStr">
        <is>
          <t>Not coded</t>
        </is>
      </c>
      <c r="F2727"/>
      <c r="G2727"/>
      <c r="H2727"/>
      <c r="I2727"/>
      <c r="J2727"/>
      <c r="K2727"/>
      <c r="L2727" t="inlineStr">
        <is>
          <t>Pimephales promelas</t>
        </is>
      </c>
      <c r="M2727" t="inlineStr">
        <is>
          <t>Fathead Minnow</t>
        </is>
      </c>
      <c r="N2727"/>
      <c r="O2727"/>
      <c r="P2727"/>
      <c r="Q2727"/>
      <c r="R2727"/>
      <c r="S2727"/>
      <c r="T2727"/>
      <c r="U2727"/>
      <c r="V2727" t="inlineStr">
        <is>
          <t>Static</t>
        </is>
      </c>
      <c r="W2727" t="inlineStr">
        <is>
          <t>Fresh water</t>
        </is>
      </c>
      <c r="X2727" t="inlineStr">
        <is>
          <t>Lab</t>
        </is>
      </c>
      <c r="Y2727"/>
      <c r="Z2727" t="inlineStr">
        <is>
          <t>Total</t>
        </is>
      </c>
      <c r="AA2727" t="inlineStr">
        <is>
          <t>&gt;</t>
        </is>
      </c>
      <c r="AB2727" t="n">
        <v>16.0</v>
      </c>
      <c r="AC2727"/>
      <c r="AD2727"/>
      <c r="AE2727"/>
      <c r="AF2727"/>
      <c r="AG2727" t="inlineStr">
        <is>
          <t>AI mg/L</t>
        </is>
      </c>
      <c r="AH2727"/>
      <c r="AI2727"/>
      <c r="AJ2727"/>
      <c r="AK2727"/>
      <c r="AL2727"/>
      <c r="AM2727"/>
      <c r="AN2727"/>
      <c r="AO2727"/>
      <c r="AP2727"/>
      <c r="AQ2727"/>
      <c r="AR2727"/>
      <c r="AS2727"/>
      <c r="AT2727"/>
      <c r="AU2727"/>
      <c r="AV2727"/>
      <c r="AW2727"/>
      <c r="AX2727" t="inlineStr">
        <is>
          <t>Mortality</t>
        </is>
      </c>
      <c r="AY2727" t="inlineStr">
        <is>
          <t>Mortality</t>
        </is>
      </c>
      <c r="AZ2727" t="inlineStr">
        <is>
          <t>LC50</t>
        </is>
      </c>
      <c r="BA2727"/>
      <c r="BB2727" t="n">
        <v>4.0</v>
      </c>
      <c r="BC2727"/>
      <c r="BD2727"/>
      <c r="BE2727"/>
      <c r="BF2727"/>
      <c r="BG2727" t="inlineStr">
        <is>
          <t>Day(s)</t>
        </is>
      </c>
      <c r="BH2727"/>
      <c r="BI2727" t="inlineStr">
        <is>
          <t>DTXSID2023985</t>
        </is>
      </c>
      <c r="BJ2727" t="inlineStr">
        <is>
          <t>10.1016/0043-1354(76)90155-X</t>
        </is>
      </c>
      <c r="BK2727"/>
      <c r="BL2727"/>
      <c r="BM2727"/>
      <c r="BN2727"/>
      <c r="BO2727"/>
      <c r="BP2727"/>
      <c r="BQ2727"/>
      <c r="BR2727"/>
      <c r="BS2727"/>
      <c r="BT2727" t="inlineStr">
        <is>
          <t>--</t>
        </is>
      </c>
      <c r="BU2727"/>
      <c r="BV2727"/>
      <c r="BW2727"/>
      <c r="BX2727"/>
      <c r="BY2727"/>
      <c r="BZ2727"/>
      <c r="CA2727"/>
      <c r="CB2727"/>
      <c r="CC2727"/>
      <c r="CD2727"/>
      <c r="CE2727"/>
      <c r="CF2727"/>
      <c r="CG2727"/>
      <c r="CH2727"/>
      <c r="CI2727"/>
      <c r="CJ2727"/>
      <c r="CK2727" t="inlineStr">
        <is>
          <t>Brungs,W.A., J.R. Geckler, and M. Gast</t>
        </is>
      </c>
      <c r="CL2727" t="n">
        <v>8320.0</v>
      </c>
      <c r="CM2727" t="inlineStr">
        <is>
          <t>Acute and Chronic Toxicity of Copper to the Fathead Minnow in a Surface Water of Variable Quality</t>
        </is>
      </c>
      <c r="CN2727" t="inlineStr">
        <is>
          <t>Water Res.10(1): 37-43</t>
        </is>
      </c>
      <c r="CO2727" t="n">
        <v>1976.0</v>
      </c>
      <c r="CP2727" t="inlineStr">
        <is>
          <t>Brungs,W.A., J.R. Geckler, and M. Gast (1976). Acute and Chronic Toxicity of Copper to the Fathead Minnow in a Surface Water of Variable Quality. Water Res., 10, (1), 37-43. doi:10.1016/0043-1354(76)90155-X. ECOREF#:8320</t>
        </is>
      </c>
    </row>
    <row r="2728">
      <c r="A2728" t="n">
        <v>7440508.0</v>
      </c>
      <c r="B2728" t="inlineStr">
        <is>
          <t>Copper</t>
        </is>
      </c>
      <c r="C2728"/>
      <c r="D2728" t="inlineStr">
        <is>
          <t>Unmeasured</t>
        </is>
      </c>
      <c r="E2728" t="inlineStr">
        <is>
          <t>Not coded</t>
        </is>
      </c>
      <c r="F2728"/>
      <c r="G2728"/>
      <c r="H2728"/>
      <c r="I2728"/>
      <c r="J2728"/>
      <c r="K2728"/>
      <c r="L2728" t="inlineStr">
        <is>
          <t>Pimephales promelas</t>
        </is>
      </c>
      <c r="M2728" t="inlineStr">
        <is>
          <t>Fathead Minnow</t>
        </is>
      </c>
      <c r="N2728"/>
      <c r="O2728"/>
      <c r="P2728"/>
      <c r="Q2728"/>
      <c r="R2728"/>
      <c r="S2728"/>
      <c r="T2728"/>
      <c r="U2728"/>
      <c r="V2728" t="inlineStr">
        <is>
          <t>Static</t>
        </is>
      </c>
      <c r="W2728" t="inlineStr">
        <is>
          <t>Fresh water</t>
        </is>
      </c>
      <c r="X2728" t="inlineStr">
        <is>
          <t>Lab</t>
        </is>
      </c>
      <c r="Y2728"/>
      <c r="Z2728" t="inlineStr">
        <is>
          <t>Total</t>
        </is>
      </c>
      <c r="AA2728"/>
      <c r="AB2728" t="n">
        <v>21.0</v>
      </c>
      <c r="AC2728"/>
      <c r="AD2728"/>
      <c r="AE2728"/>
      <c r="AF2728"/>
      <c r="AG2728" t="inlineStr">
        <is>
          <t>AI mg/L</t>
        </is>
      </c>
      <c r="AH2728"/>
      <c r="AI2728"/>
      <c r="AJ2728"/>
      <c r="AK2728"/>
      <c r="AL2728"/>
      <c r="AM2728"/>
      <c r="AN2728"/>
      <c r="AO2728"/>
      <c r="AP2728"/>
      <c r="AQ2728"/>
      <c r="AR2728"/>
      <c r="AS2728"/>
      <c r="AT2728"/>
      <c r="AU2728"/>
      <c r="AV2728"/>
      <c r="AW2728"/>
      <c r="AX2728" t="inlineStr">
        <is>
          <t>Mortality</t>
        </is>
      </c>
      <c r="AY2728" t="inlineStr">
        <is>
          <t>Mortality</t>
        </is>
      </c>
      <c r="AZ2728" t="inlineStr">
        <is>
          <t>LC50</t>
        </is>
      </c>
      <c r="BA2728"/>
      <c r="BB2728" t="n">
        <v>4.0</v>
      </c>
      <c r="BC2728"/>
      <c r="BD2728"/>
      <c r="BE2728"/>
      <c r="BF2728"/>
      <c r="BG2728" t="inlineStr">
        <is>
          <t>Day(s)</t>
        </is>
      </c>
      <c r="BH2728"/>
      <c r="BI2728" t="inlineStr">
        <is>
          <t>DTXSID2023985</t>
        </is>
      </c>
      <c r="BJ2728" t="inlineStr">
        <is>
          <t>10.1016/0043-1354(76)90155-X</t>
        </is>
      </c>
      <c r="BK2728"/>
      <c r="BL2728"/>
      <c r="BM2728"/>
      <c r="BN2728"/>
      <c r="BO2728"/>
      <c r="BP2728"/>
      <c r="BQ2728"/>
      <c r="BR2728"/>
      <c r="BS2728"/>
      <c r="BT2728" t="inlineStr">
        <is>
          <t>--</t>
        </is>
      </c>
      <c r="BU2728"/>
      <c r="BV2728"/>
      <c r="BW2728"/>
      <c r="BX2728"/>
      <c r="BY2728"/>
      <c r="BZ2728"/>
      <c r="CA2728"/>
      <c r="CB2728"/>
      <c r="CC2728"/>
      <c r="CD2728"/>
      <c r="CE2728"/>
      <c r="CF2728"/>
      <c r="CG2728"/>
      <c r="CH2728"/>
      <c r="CI2728"/>
      <c r="CJ2728"/>
      <c r="CK2728" t="inlineStr">
        <is>
          <t>Brungs,W.A., J.R. Geckler, and M. Gast</t>
        </is>
      </c>
      <c r="CL2728" t="n">
        <v>8320.0</v>
      </c>
      <c r="CM2728" t="inlineStr">
        <is>
          <t>Acute and Chronic Toxicity of Copper to the Fathead Minnow in a Surface Water of Variable Quality</t>
        </is>
      </c>
      <c r="CN2728" t="inlineStr">
        <is>
          <t>Water Res.10(1): 37-43</t>
        </is>
      </c>
      <c r="CO2728" t="n">
        <v>1976.0</v>
      </c>
      <c r="CP2728" t="inlineStr">
        <is>
          <t>Brungs,W.A., J.R. Geckler, and M. Gast (1976). Acute and Chronic Toxicity of Copper to the Fathead Minnow in a Surface Water of Variable Quality. Water Res., 10, (1), 37-43. doi:10.1016/0043-1354(76)90155-X. ECOREF#:8320</t>
        </is>
      </c>
    </row>
    <row r="2729">
      <c r="A2729" t="n">
        <v>7440508.0</v>
      </c>
      <c r="B2729" t="inlineStr">
        <is>
          <t>Copper</t>
        </is>
      </c>
      <c r="C2729"/>
      <c r="D2729" t="inlineStr">
        <is>
          <t>Unmeasured</t>
        </is>
      </c>
      <c r="E2729" t="inlineStr">
        <is>
          <t>Not coded</t>
        </is>
      </c>
      <c r="F2729"/>
      <c r="G2729"/>
      <c r="H2729"/>
      <c r="I2729"/>
      <c r="J2729"/>
      <c r="K2729"/>
      <c r="L2729" t="inlineStr">
        <is>
          <t>Pimephales promelas</t>
        </is>
      </c>
      <c r="M2729" t="inlineStr">
        <is>
          <t>Fathead Minnow</t>
        </is>
      </c>
      <c r="N2729"/>
      <c r="O2729"/>
      <c r="P2729"/>
      <c r="Q2729"/>
      <c r="R2729"/>
      <c r="S2729"/>
      <c r="T2729"/>
      <c r="U2729"/>
      <c r="V2729" t="inlineStr">
        <is>
          <t>Static</t>
        </is>
      </c>
      <c r="W2729" t="inlineStr">
        <is>
          <t>Fresh water</t>
        </is>
      </c>
      <c r="X2729" t="inlineStr">
        <is>
          <t>Lab</t>
        </is>
      </c>
      <c r="Y2729"/>
      <c r="Z2729" t="inlineStr">
        <is>
          <t>Total</t>
        </is>
      </c>
      <c r="AA2729"/>
      <c r="AB2729" t="n">
        <v>5.6</v>
      </c>
      <c r="AC2729"/>
      <c r="AD2729"/>
      <c r="AE2729"/>
      <c r="AF2729"/>
      <c r="AG2729" t="inlineStr">
        <is>
          <t>AI mg/L</t>
        </is>
      </c>
      <c r="AH2729"/>
      <c r="AI2729"/>
      <c r="AJ2729"/>
      <c r="AK2729"/>
      <c r="AL2729"/>
      <c r="AM2729"/>
      <c r="AN2729"/>
      <c r="AO2729"/>
      <c r="AP2729"/>
      <c r="AQ2729"/>
      <c r="AR2729"/>
      <c r="AS2729"/>
      <c r="AT2729"/>
      <c r="AU2729"/>
      <c r="AV2729"/>
      <c r="AW2729"/>
      <c r="AX2729" t="inlineStr">
        <is>
          <t>Mortality</t>
        </is>
      </c>
      <c r="AY2729" t="inlineStr">
        <is>
          <t>Mortality</t>
        </is>
      </c>
      <c r="AZ2729" t="inlineStr">
        <is>
          <t>LC50</t>
        </is>
      </c>
      <c r="BA2729"/>
      <c r="BB2729" t="n">
        <v>4.0</v>
      </c>
      <c r="BC2729"/>
      <c r="BD2729"/>
      <c r="BE2729"/>
      <c r="BF2729"/>
      <c r="BG2729" t="inlineStr">
        <is>
          <t>Day(s)</t>
        </is>
      </c>
      <c r="BH2729"/>
      <c r="BI2729" t="inlineStr">
        <is>
          <t>DTXSID2023985</t>
        </is>
      </c>
      <c r="BJ2729" t="inlineStr">
        <is>
          <t>10.1016/0043-1354(76)90155-X</t>
        </is>
      </c>
      <c r="BK2729"/>
      <c r="BL2729"/>
      <c r="BM2729"/>
      <c r="BN2729"/>
      <c r="BO2729"/>
      <c r="BP2729"/>
      <c r="BQ2729"/>
      <c r="BR2729"/>
      <c r="BS2729"/>
      <c r="BT2729" t="inlineStr">
        <is>
          <t>--</t>
        </is>
      </c>
      <c r="BU2729"/>
      <c r="BV2729"/>
      <c r="BW2729"/>
      <c r="BX2729"/>
      <c r="BY2729"/>
      <c r="BZ2729"/>
      <c r="CA2729"/>
      <c r="CB2729"/>
      <c r="CC2729"/>
      <c r="CD2729"/>
      <c r="CE2729"/>
      <c r="CF2729"/>
      <c r="CG2729"/>
      <c r="CH2729"/>
      <c r="CI2729"/>
      <c r="CJ2729"/>
      <c r="CK2729" t="inlineStr">
        <is>
          <t>Brungs,W.A., J.R. Geckler, and M. Gast</t>
        </is>
      </c>
      <c r="CL2729" t="n">
        <v>8320.0</v>
      </c>
      <c r="CM2729" t="inlineStr">
        <is>
          <t>Acute and Chronic Toxicity of Copper to the Fathead Minnow in a Surface Water of Variable Quality</t>
        </is>
      </c>
      <c r="CN2729" t="inlineStr">
        <is>
          <t>Water Res.10(1): 37-43</t>
        </is>
      </c>
      <c r="CO2729" t="n">
        <v>1976.0</v>
      </c>
      <c r="CP2729" t="inlineStr">
        <is>
          <t>Brungs,W.A., J.R. Geckler, and M. Gast (1976). Acute and Chronic Toxicity of Copper to the Fathead Minnow in a Surface Water of Variable Quality. Water Res., 10, (1), 37-43. doi:10.1016/0043-1354(76)90155-X. ECOREF#:8320</t>
        </is>
      </c>
    </row>
    <row r="2730">
      <c r="A2730" t="n">
        <v>7440508.0</v>
      </c>
      <c r="B2730" t="inlineStr">
        <is>
          <t>Copper</t>
        </is>
      </c>
      <c r="C2730"/>
      <c r="D2730" t="inlineStr">
        <is>
          <t>Measured</t>
        </is>
      </c>
      <c r="E2730" t="inlineStr">
        <is>
          <t>Not coded</t>
        </is>
      </c>
      <c r="F2730"/>
      <c r="G2730"/>
      <c r="H2730"/>
      <c r="I2730"/>
      <c r="J2730"/>
      <c r="K2730"/>
      <c r="L2730" t="inlineStr">
        <is>
          <t>Pimephales promelas</t>
        </is>
      </c>
      <c r="M2730" t="inlineStr">
        <is>
          <t>Fathead Minnow</t>
        </is>
      </c>
      <c r="N2730"/>
      <c r="O2730"/>
      <c r="P2730"/>
      <c r="Q2730"/>
      <c r="R2730"/>
      <c r="S2730"/>
      <c r="T2730"/>
      <c r="U2730"/>
      <c r="V2730" t="inlineStr">
        <is>
          <t>Static</t>
        </is>
      </c>
      <c r="W2730" t="inlineStr">
        <is>
          <t>Fresh water</t>
        </is>
      </c>
      <c r="X2730" t="inlineStr">
        <is>
          <t>Lab</t>
        </is>
      </c>
      <c r="Y2730"/>
      <c r="Z2730" t="inlineStr">
        <is>
          <t>Dissolved</t>
        </is>
      </c>
      <c r="AA2730"/>
      <c r="AB2730" t="n">
        <v>0.93</v>
      </c>
      <c r="AC2730"/>
      <c r="AD2730"/>
      <c r="AE2730"/>
      <c r="AF2730"/>
      <c r="AG2730" t="inlineStr">
        <is>
          <t>AI mg/L</t>
        </is>
      </c>
      <c r="AH2730" t="inlineStr">
        <is>
          <t>Total</t>
        </is>
      </c>
      <c r="AI2730"/>
      <c r="AJ2730" t="n">
        <v>2.8</v>
      </c>
      <c r="AK2730"/>
      <c r="AL2730"/>
      <c r="AM2730"/>
      <c r="AN2730"/>
      <c r="AO2730" t="inlineStr">
        <is>
          <t>AI mg/L</t>
        </is>
      </c>
      <c r="AP2730"/>
      <c r="AQ2730"/>
      <c r="AR2730"/>
      <c r="AS2730"/>
      <c r="AT2730"/>
      <c r="AU2730"/>
      <c r="AV2730"/>
      <c r="AW2730"/>
      <c r="AX2730" t="inlineStr">
        <is>
          <t>Mortality</t>
        </is>
      </c>
      <c r="AY2730" t="inlineStr">
        <is>
          <t>Mortality</t>
        </is>
      </c>
      <c r="AZ2730" t="inlineStr">
        <is>
          <t>LC50</t>
        </is>
      </c>
      <c r="BA2730"/>
      <c r="BB2730" t="n">
        <v>4.0</v>
      </c>
      <c r="BC2730"/>
      <c r="BD2730"/>
      <c r="BE2730"/>
      <c r="BF2730"/>
      <c r="BG2730" t="inlineStr">
        <is>
          <t>Day(s)</t>
        </is>
      </c>
      <c r="BH2730"/>
      <c r="BI2730" t="inlineStr">
        <is>
          <t>DTXSID2023985</t>
        </is>
      </c>
      <c r="BJ2730" t="inlineStr">
        <is>
          <t>10.1016/0043-1354(76)90155-X</t>
        </is>
      </c>
      <c r="BK2730"/>
      <c r="BL2730"/>
      <c r="BM2730"/>
      <c r="BN2730"/>
      <c r="BO2730"/>
      <c r="BP2730"/>
      <c r="BQ2730"/>
      <c r="BR2730"/>
      <c r="BS2730"/>
      <c r="BT2730" t="inlineStr">
        <is>
          <t>--</t>
        </is>
      </c>
      <c r="BU2730"/>
      <c r="BV2730"/>
      <c r="BW2730"/>
      <c r="BX2730"/>
      <c r="BY2730"/>
      <c r="BZ2730"/>
      <c r="CA2730" t="inlineStr">
        <is>
          <t>--</t>
        </is>
      </c>
      <c r="CB2730"/>
      <c r="CC2730"/>
      <c r="CD2730"/>
      <c r="CE2730"/>
      <c r="CF2730"/>
      <c r="CG2730"/>
      <c r="CH2730"/>
      <c r="CI2730"/>
      <c r="CJ2730"/>
      <c r="CK2730" t="inlineStr">
        <is>
          <t>Brungs,W.A., J.R. Geckler, and M. Gast</t>
        </is>
      </c>
      <c r="CL2730" t="n">
        <v>8320.0</v>
      </c>
      <c r="CM2730" t="inlineStr">
        <is>
          <t>Acute and Chronic Toxicity of Copper to the Fathead Minnow in a Surface Water of Variable Quality</t>
        </is>
      </c>
      <c r="CN2730" t="inlineStr">
        <is>
          <t>Water Res.10(1): 37-43</t>
        </is>
      </c>
      <c r="CO2730" t="n">
        <v>1976.0</v>
      </c>
      <c r="CP2730" t="inlineStr">
        <is>
          <t>Brungs,W.A., J.R. Geckler, and M. Gast (1976). Acute and Chronic Toxicity of Copper to the Fathead Minnow in a Surface Water of Variable Quality. Water Res., 10, (1), 37-43. doi:10.1016/0043-1354(76)90155-X. ECOREF#:8320</t>
        </is>
      </c>
    </row>
    <row r="2731">
      <c r="A2731" t="n">
        <v>7440508.0</v>
      </c>
      <c r="B2731" t="inlineStr">
        <is>
          <t>Copper</t>
        </is>
      </c>
      <c r="C2731"/>
      <c r="D2731" t="inlineStr">
        <is>
          <t>Unmeasured</t>
        </is>
      </c>
      <c r="E2731" t="inlineStr">
        <is>
          <t>Not reported</t>
        </is>
      </c>
      <c r="F2731"/>
      <c r="G2731"/>
      <c r="H2731"/>
      <c r="I2731"/>
      <c r="J2731"/>
      <c r="K2731"/>
      <c r="L2731" t="inlineStr">
        <is>
          <t>Pimephales promelas</t>
        </is>
      </c>
      <c r="M2731" t="inlineStr">
        <is>
          <t>Fathead Minnow</t>
        </is>
      </c>
      <c r="N2731"/>
      <c r="O2731"/>
      <c r="P2731"/>
      <c r="Q2731"/>
      <c r="R2731"/>
      <c r="S2731"/>
      <c r="T2731"/>
      <c r="U2731"/>
      <c r="V2731" t="inlineStr">
        <is>
          <t>Static</t>
        </is>
      </c>
      <c r="W2731" t="inlineStr">
        <is>
          <t>Fresh water</t>
        </is>
      </c>
      <c r="X2731" t="inlineStr">
        <is>
          <t>Lab</t>
        </is>
      </c>
      <c r="Y2731"/>
      <c r="Z2731" t="inlineStr">
        <is>
          <t>Total</t>
        </is>
      </c>
      <c r="AA2731"/>
      <c r="AB2731" t="n">
        <v>5.105</v>
      </c>
      <c r="AC2731"/>
      <c r="AD2731" t="n">
        <v>1.865</v>
      </c>
      <c r="AE2731"/>
      <c r="AF2731" t="n">
        <v>13.969</v>
      </c>
      <c r="AG2731" t="inlineStr">
        <is>
          <t>AI mg/L</t>
        </is>
      </c>
      <c r="AH2731"/>
      <c r="AI2731"/>
      <c r="AJ2731"/>
      <c r="AK2731"/>
      <c r="AL2731"/>
      <c r="AM2731"/>
      <c r="AN2731"/>
      <c r="AO2731"/>
      <c r="AP2731"/>
      <c r="AQ2731"/>
      <c r="AR2731"/>
      <c r="AS2731"/>
      <c r="AT2731"/>
      <c r="AU2731"/>
      <c r="AV2731"/>
      <c r="AW2731"/>
      <c r="AX2731" t="inlineStr">
        <is>
          <t>Mortality</t>
        </is>
      </c>
      <c r="AY2731" t="inlineStr">
        <is>
          <t>Mortality</t>
        </is>
      </c>
      <c r="AZ2731" t="inlineStr">
        <is>
          <t>LC50</t>
        </is>
      </c>
      <c r="BA2731"/>
      <c r="BB2731" t="n">
        <v>4.0</v>
      </c>
      <c r="BC2731"/>
      <c r="BD2731"/>
      <c r="BE2731"/>
      <c r="BF2731"/>
      <c r="BG2731" t="inlineStr">
        <is>
          <t>Day(s)</t>
        </is>
      </c>
      <c r="BH2731"/>
      <c r="BI2731" t="inlineStr">
        <is>
          <t>DTXSID2023985</t>
        </is>
      </c>
      <c r="BJ2731"/>
      <c r="BK2731"/>
      <c r="BL2731"/>
      <c r="BM2731"/>
      <c r="BN2731"/>
      <c r="BO2731"/>
      <c r="BP2731"/>
      <c r="BQ2731"/>
      <c r="BR2731"/>
      <c r="BS2731"/>
      <c r="BT2731" t="inlineStr">
        <is>
          <t>--</t>
        </is>
      </c>
      <c r="BU2731"/>
      <c r="BV2731"/>
      <c r="BW2731"/>
      <c r="BX2731"/>
      <c r="BY2731"/>
      <c r="BZ2731"/>
      <c r="CA2731"/>
      <c r="CB2731"/>
      <c r="CC2731"/>
      <c r="CD2731"/>
      <c r="CE2731"/>
      <c r="CF2731"/>
      <c r="CG2731"/>
      <c r="CH2731"/>
      <c r="CI2731"/>
      <c r="CJ2731"/>
      <c r="CK2731" t="inlineStr">
        <is>
          <t>Pitts,T.</t>
        </is>
      </c>
      <c r="CL2731" t="n">
        <v>165613.0</v>
      </c>
      <c r="CM2731" t="inlineStr">
        <is>
          <t>Presentation of Evidence Concerning Water Quality Classifications and Standards for the Cache la Poudre River, Big Thompson River, and Segments of the South Platte River</t>
        </is>
      </c>
      <c r="CN2731" t="inlineStr">
        <is>
          <t>Tom Pitts and Associates, Loveland, CO:169 p.</t>
        </is>
      </c>
      <c r="CO2731" t="n">
        <v>1980.0</v>
      </c>
      <c r="CP2731" t="inlineStr">
        <is>
          <t>Pitts,T. (1980). Presentation of Evidence Concerning Water Quality Classifications and Standards for the Cache la Poudre River, Big Thompson River, and Segments of the South Platte River. Tom Pitts and Associates, Loveland, CO, 169 p. ECOREF#:165613</t>
        </is>
      </c>
    </row>
    <row r="2732">
      <c r="A2732" t="n">
        <v>7440508.0</v>
      </c>
      <c r="B2732" t="inlineStr">
        <is>
          <t>Copper</t>
        </is>
      </c>
      <c r="C2732"/>
      <c r="D2732" t="inlineStr">
        <is>
          <t>Measured</t>
        </is>
      </c>
      <c r="E2732" t="inlineStr">
        <is>
          <t>Not coded</t>
        </is>
      </c>
      <c r="F2732"/>
      <c r="G2732"/>
      <c r="H2732"/>
      <c r="I2732"/>
      <c r="J2732"/>
      <c r="K2732"/>
      <c r="L2732" t="inlineStr">
        <is>
          <t>Pimephales promelas</t>
        </is>
      </c>
      <c r="M2732" t="inlineStr">
        <is>
          <t>Fathead Minnow</t>
        </is>
      </c>
      <c r="N2732" t="inlineStr">
        <is>
          <t>Larva</t>
        </is>
      </c>
      <c r="O2732" t="inlineStr">
        <is>
          <t>&lt;=</t>
        </is>
      </c>
      <c r="P2732" t="n">
        <v>24.0</v>
      </c>
      <c r="Q2732"/>
      <c r="R2732"/>
      <c r="S2732"/>
      <c r="T2732"/>
      <c r="U2732" t="inlineStr">
        <is>
          <t>Hour(s)</t>
        </is>
      </c>
      <c r="V2732" t="inlineStr">
        <is>
          <t>Flow-through</t>
        </is>
      </c>
      <c r="W2732" t="inlineStr">
        <is>
          <t>Fresh water</t>
        </is>
      </c>
      <c r="X2732" t="inlineStr">
        <is>
          <t>Lab</t>
        </is>
      </c>
      <c r="Y2732" t="n">
        <v>12.0</v>
      </c>
      <c r="Z2732" t="inlineStr">
        <is>
          <t>Total</t>
        </is>
      </c>
      <c r="AA2732"/>
      <c r="AB2732"/>
      <c r="AC2732" t="inlineStr">
        <is>
          <t>&gt;</t>
        </is>
      </c>
      <c r="AD2732" t="n">
        <v>0.0254184</v>
      </c>
      <c r="AE2732" t="inlineStr">
        <is>
          <t>&lt;</t>
        </is>
      </c>
      <c r="AF2732" t="n">
        <v>0.031773</v>
      </c>
      <c r="AG2732" t="inlineStr">
        <is>
          <t>AI mg/L</t>
        </is>
      </c>
      <c r="AH2732"/>
      <c r="AI2732"/>
      <c r="AJ2732"/>
      <c r="AK2732"/>
      <c r="AL2732"/>
      <c r="AM2732"/>
      <c r="AN2732"/>
      <c r="AO2732"/>
      <c r="AP2732"/>
      <c r="AQ2732"/>
      <c r="AR2732"/>
      <c r="AS2732"/>
      <c r="AT2732"/>
      <c r="AU2732"/>
      <c r="AV2732"/>
      <c r="AW2732"/>
      <c r="AX2732" t="inlineStr">
        <is>
          <t>Mortality</t>
        </is>
      </c>
      <c r="AY2732" t="inlineStr">
        <is>
          <t>Mortality</t>
        </is>
      </c>
      <c r="AZ2732" t="inlineStr">
        <is>
          <t>LC50</t>
        </is>
      </c>
      <c r="BA2732"/>
      <c r="BB2732" t="n">
        <v>4.0</v>
      </c>
      <c r="BC2732"/>
      <c r="BD2732"/>
      <c r="BE2732"/>
      <c r="BF2732"/>
      <c r="BG2732" t="inlineStr">
        <is>
          <t>Day(s)</t>
        </is>
      </c>
      <c r="BH2732"/>
      <c r="BI2732" t="inlineStr">
        <is>
          <t>DTXSID2023985</t>
        </is>
      </c>
      <c r="BJ2732" t="inlineStr">
        <is>
          <t>10.1016/j.aquatox.2006.12.022</t>
        </is>
      </c>
      <c r="BK2732"/>
      <c r="BL2732"/>
      <c r="BM2732"/>
      <c r="BN2732"/>
      <c r="BO2732"/>
      <c r="BP2732"/>
      <c r="BQ2732"/>
      <c r="BR2732"/>
      <c r="BS2732"/>
      <c r="BT2732" t="inlineStr">
        <is>
          <t>--</t>
        </is>
      </c>
      <c r="BU2732"/>
      <c r="BV2732"/>
      <c r="BW2732"/>
      <c r="BX2732"/>
      <c r="BY2732"/>
      <c r="BZ2732"/>
      <c r="CA2732"/>
      <c r="CB2732"/>
      <c r="CC2732"/>
      <c r="CD2732"/>
      <c r="CE2732"/>
      <c r="CF2732"/>
      <c r="CG2732"/>
      <c r="CH2732"/>
      <c r="CI2732" t="inlineStr">
        <is>
          <t xml:space="preserve"> TIME/OTHER DURATIONS REPORTED//DNUM/12//DOSES/0.94 to 51.2 uM//TESTID/2//CONC/FROM GRAPH//OEF/MODELING////</t>
        </is>
      </c>
      <c r="CJ2732" t="inlineStr">
        <is>
          <t xml:space="preserve">   TIME/OTHER DURATIONS REPORTED//DNUM/12//DOSES/0.94 to 51.2 uM//TESTID/2//CONC/FROM GRAPH//OEF/MODELING////</t>
        </is>
      </c>
      <c r="CK2732" t="inlineStr">
        <is>
          <t>Meyer,J.S., C.J. Boese, and J.M. Morris</t>
        </is>
      </c>
      <c r="CL2732" t="n">
        <v>100936.0</v>
      </c>
      <c r="CM2732" t="inlineStr">
        <is>
          <t>Use of the Biotic Ligand Model to Predict Pulse-Exposure Toxicity of Copper to Fathead Minnows (Pimephales promelas)</t>
        </is>
      </c>
      <c r="CN2732" t="inlineStr">
        <is>
          <t>Aquat. Toxicol.84(2): 268-278</t>
        </is>
      </c>
      <c r="CO2732" t="n">
        <v>2007.0</v>
      </c>
      <c r="CP2732" t="inlineStr">
        <is>
          <t>Meyer,J.S., C.J. Boese, and J.M. Morris (2007). Use of the Biotic Ligand Model to Predict Pulse-Exposure Toxicity of Copper to Fathead Minnows (Pimephales promelas). Aquat. Toxicol., 84, (2), 268-278. doi:10.1016/j.aquatox.2006.12.022. ECOREF#:100936</t>
        </is>
      </c>
    </row>
    <row r="2733">
      <c r="A2733" t="n">
        <v>7440508.0</v>
      </c>
      <c r="B2733" t="inlineStr">
        <is>
          <t>Copper</t>
        </is>
      </c>
      <c r="C2733"/>
      <c r="D2733" t="inlineStr">
        <is>
          <t>Unmeasured</t>
        </is>
      </c>
      <c r="E2733" t="inlineStr">
        <is>
          <t>Not coded</t>
        </is>
      </c>
      <c r="F2733"/>
      <c r="G2733"/>
      <c r="H2733"/>
      <c r="I2733"/>
      <c r="J2733"/>
      <c r="K2733"/>
      <c r="L2733" t="inlineStr">
        <is>
          <t>Pimephales promelas</t>
        </is>
      </c>
      <c r="M2733" t="inlineStr">
        <is>
          <t>Fathead Minnow</t>
        </is>
      </c>
      <c r="N2733"/>
      <c r="O2733"/>
      <c r="P2733"/>
      <c r="Q2733"/>
      <c r="R2733"/>
      <c r="S2733"/>
      <c r="T2733"/>
      <c r="U2733"/>
      <c r="V2733" t="inlineStr">
        <is>
          <t>Static</t>
        </is>
      </c>
      <c r="W2733" t="inlineStr">
        <is>
          <t>Fresh water</t>
        </is>
      </c>
      <c r="X2733" t="inlineStr">
        <is>
          <t>Lab</t>
        </is>
      </c>
      <c r="Y2733"/>
      <c r="Z2733" t="inlineStr">
        <is>
          <t>Total</t>
        </is>
      </c>
      <c r="AA2733"/>
      <c r="AB2733" t="n">
        <v>21.0</v>
      </c>
      <c r="AC2733"/>
      <c r="AD2733"/>
      <c r="AE2733"/>
      <c r="AF2733"/>
      <c r="AG2733" t="inlineStr">
        <is>
          <t>AI mg/L</t>
        </is>
      </c>
      <c r="AH2733"/>
      <c r="AI2733"/>
      <c r="AJ2733"/>
      <c r="AK2733"/>
      <c r="AL2733"/>
      <c r="AM2733"/>
      <c r="AN2733"/>
      <c r="AO2733"/>
      <c r="AP2733"/>
      <c r="AQ2733"/>
      <c r="AR2733"/>
      <c r="AS2733"/>
      <c r="AT2733"/>
      <c r="AU2733"/>
      <c r="AV2733"/>
      <c r="AW2733"/>
      <c r="AX2733" t="inlineStr">
        <is>
          <t>Mortality</t>
        </is>
      </c>
      <c r="AY2733" t="inlineStr">
        <is>
          <t>Mortality</t>
        </is>
      </c>
      <c r="AZ2733" t="inlineStr">
        <is>
          <t>LC50</t>
        </is>
      </c>
      <c r="BA2733"/>
      <c r="BB2733" t="n">
        <v>4.0</v>
      </c>
      <c r="BC2733"/>
      <c r="BD2733"/>
      <c r="BE2733"/>
      <c r="BF2733"/>
      <c r="BG2733" t="inlineStr">
        <is>
          <t>Day(s)</t>
        </is>
      </c>
      <c r="BH2733"/>
      <c r="BI2733" t="inlineStr">
        <is>
          <t>DTXSID2023985</t>
        </is>
      </c>
      <c r="BJ2733" t="inlineStr">
        <is>
          <t>10.1016/0043-1354(76)90155-X</t>
        </is>
      </c>
      <c r="BK2733"/>
      <c r="BL2733"/>
      <c r="BM2733"/>
      <c r="BN2733"/>
      <c r="BO2733"/>
      <c r="BP2733"/>
      <c r="BQ2733"/>
      <c r="BR2733"/>
      <c r="BS2733"/>
      <c r="BT2733" t="inlineStr">
        <is>
          <t>--</t>
        </is>
      </c>
      <c r="BU2733"/>
      <c r="BV2733"/>
      <c r="BW2733"/>
      <c r="BX2733"/>
      <c r="BY2733"/>
      <c r="BZ2733"/>
      <c r="CA2733"/>
      <c r="CB2733"/>
      <c r="CC2733"/>
      <c r="CD2733"/>
      <c r="CE2733"/>
      <c r="CF2733"/>
      <c r="CG2733"/>
      <c r="CH2733"/>
      <c r="CI2733"/>
      <c r="CJ2733"/>
      <c r="CK2733" t="inlineStr">
        <is>
          <t>Brungs,W.A., J.R. Geckler, and M. Gast</t>
        </is>
      </c>
      <c r="CL2733" t="n">
        <v>8320.0</v>
      </c>
      <c r="CM2733" t="inlineStr">
        <is>
          <t>Acute and Chronic Toxicity of Copper to the Fathead Minnow in a Surface Water of Variable Quality</t>
        </is>
      </c>
      <c r="CN2733" t="inlineStr">
        <is>
          <t>Water Res.10(1): 37-43</t>
        </is>
      </c>
      <c r="CO2733" t="n">
        <v>1976.0</v>
      </c>
      <c r="CP2733" t="inlineStr">
        <is>
          <t>Brungs,W.A., J.R. Geckler, and M. Gast (1976). Acute and Chronic Toxicity of Copper to the Fathead Minnow in a Surface Water of Variable Quality. Water Res., 10, (1), 37-43. doi:10.1016/0043-1354(76)90155-X. ECOREF#:8320</t>
        </is>
      </c>
    </row>
    <row r="2734">
      <c r="A2734" t="n">
        <v>7440508.0</v>
      </c>
      <c r="B2734" t="inlineStr">
        <is>
          <t>Copper</t>
        </is>
      </c>
      <c r="C2734"/>
      <c r="D2734" t="inlineStr">
        <is>
          <t>Unmeasured</t>
        </is>
      </c>
      <c r="E2734" t="inlineStr">
        <is>
          <t>Not coded</t>
        </is>
      </c>
      <c r="F2734"/>
      <c r="G2734"/>
      <c r="H2734"/>
      <c r="I2734"/>
      <c r="J2734"/>
      <c r="K2734"/>
      <c r="L2734" t="inlineStr">
        <is>
          <t>Pimephales promelas</t>
        </is>
      </c>
      <c r="M2734" t="inlineStr">
        <is>
          <t>Fathead Minnow</t>
        </is>
      </c>
      <c r="N2734" t="inlineStr">
        <is>
          <t>Juvenile</t>
        </is>
      </c>
      <c r="O2734" t="inlineStr">
        <is>
          <t>&lt;</t>
        </is>
      </c>
      <c r="P2734" t="n">
        <v>1.0</v>
      </c>
      <c r="Q2734"/>
      <c r="R2734"/>
      <c r="S2734"/>
      <c r="T2734"/>
      <c r="U2734" t="inlineStr">
        <is>
          <t>Month(s)</t>
        </is>
      </c>
      <c r="V2734" t="inlineStr">
        <is>
          <t>Aquatic, unspecified</t>
        </is>
      </c>
      <c r="W2734" t="inlineStr">
        <is>
          <t>Fresh water</t>
        </is>
      </c>
      <c r="X2734" t="inlineStr">
        <is>
          <t>Lab</t>
        </is>
      </c>
      <c r="Y2734"/>
      <c r="Z2734" t="inlineStr">
        <is>
          <t>Total</t>
        </is>
      </c>
      <c r="AA2734"/>
      <c r="AB2734" t="n">
        <v>0.115</v>
      </c>
      <c r="AC2734"/>
      <c r="AD2734" t="n">
        <v>0.085</v>
      </c>
      <c r="AE2734"/>
      <c r="AF2734" t="n">
        <v>0.156</v>
      </c>
      <c r="AG2734" t="inlineStr">
        <is>
          <t>AI mg/L</t>
        </is>
      </c>
      <c r="AH2734"/>
      <c r="AI2734"/>
      <c r="AJ2734"/>
      <c r="AK2734"/>
      <c r="AL2734"/>
      <c r="AM2734"/>
      <c r="AN2734"/>
      <c r="AO2734"/>
      <c r="AP2734"/>
      <c r="AQ2734"/>
      <c r="AR2734"/>
      <c r="AS2734"/>
      <c r="AT2734"/>
      <c r="AU2734"/>
      <c r="AV2734"/>
      <c r="AW2734"/>
      <c r="AX2734" t="inlineStr">
        <is>
          <t>Mortality</t>
        </is>
      </c>
      <c r="AY2734" t="inlineStr">
        <is>
          <t>Mortality</t>
        </is>
      </c>
      <c r="AZ2734" t="inlineStr">
        <is>
          <t>LC50</t>
        </is>
      </c>
      <c r="BA2734"/>
      <c r="BB2734" t="n">
        <v>4.0</v>
      </c>
      <c r="BC2734"/>
      <c r="BD2734"/>
      <c r="BE2734"/>
      <c r="BF2734"/>
      <c r="BG2734" t="inlineStr">
        <is>
          <t>Day(s)</t>
        </is>
      </c>
      <c r="BH2734"/>
      <c r="BI2734" t="inlineStr">
        <is>
          <t>DTXSID2023985</t>
        </is>
      </c>
      <c r="BJ2734" t="inlineStr">
        <is>
          <t>10.1139/f93-291</t>
        </is>
      </c>
      <c r="BK2734"/>
      <c r="BL2734"/>
      <c r="BM2734"/>
      <c r="BN2734"/>
      <c r="BO2734"/>
      <c r="BP2734"/>
      <c r="BQ2734"/>
      <c r="BR2734"/>
      <c r="BS2734"/>
      <c r="BT2734" t="inlineStr">
        <is>
          <t>--</t>
        </is>
      </c>
      <c r="BU2734"/>
      <c r="BV2734"/>
      <c r="BW2734"/>
      <c r="BX2734"/>
      <c r="BY2734"/>
      <c r="BZ2734"/>
      <c r="CA2734"/>
      <c r="CB2734"/>
      <c r="CC2734"/>
      <c r="CD2734"/>
      <c r="CE2734"/>
      <c r="CF2734"/>
      <c r="CG2734"/>
      <c r="CH2734"/>
      <c r="CI2734"/>
      <c r="CJ2734"/>
      <c r="CK2734" t="inlineStr">
        <is>
          <t>Playle,R.C., D.G. Dixon, and K. Burnison</t>
        </is>
      </c>
      <c r="CL2734" t="n">
        <v>4468.0</v>
      </c>
      <c r="CM2734" t="inlineStr">
        <is>
          <t>Copper and Cadmium Binding to Fish Gills:  Estimates of Metal-Gill Stability Constants and Modelling of Metal Accumulation</t>
        </is>
      </c>
      <c r="CN2734" t="inlineStr">
        <is>
          <t>Can. J. Fish. Aquat. Sci. (Multiple Languages)50:2678-2687</t>
        </is>
      </c>
      <c r="CO2734" t="n">
        <v>1993.0</v>
      </c>
      <c r="CP2734" t="inlineStr">
        <is>
          <t>Playle,R.C., D.G. Dixon, and K. Burnison (1993). Copper and Cadmium Binding to Fish Gills:  Estimates of Metal-Gill Stability Constants and Modelling of Metal Accumulation. Can. J. Fish. Aquat. Sci. (Multiple Languages), 50, 2678-2687. doi:10.1139/f93-291. ECOREF#:4468</t>
        </is>
      </c>
    </row>
    <row r="2735">
      <c r="A2735" t="n">
        <v>7440508.0</v>
      </c>
      <c r="B2735" t="inlineStr">
        <is>
          <t>Copper</t>
        </is>
      </c>
      <c r="C2735"/>
      <c r="D2735" t="inlineStr">
        <is>
          <t>Measured</t>
        </is>
      </c>
      <c r="E2735" t="inlineStr">
        <is>
          <t>Not coded</t>
        </is>
      </c>
      <c r="F2735"/>
      <c r="G2735"/>
      <c r="H2735"/>
      <c r="I2735"/>
      <c r="J2735"/>
      <c r="K2735"/>
      <c r="L2735" t="inlineStr">
        <is>
          <t>Pimephales promelas</t>
        </is>
      </c>
      <c r="M2735" t="inlineStr">
        <is>
          <t>Fathead Minnow</t>
        </is>
      </c>
      <c r="N2735"/>
      <c r="O2735"/>
      <c r="P2735"/>
      <c r="Q2735"/>
      <c r="R2735"/>
      <c r="S2735"/>
      <c r="T2735"/>
      <c r="U2735"/>
      <c r="V2735" t="inlineStr">
        <is>
          <t>Static</t>
        </is>
      </c>
      <c r="W2735" t="inlineStr">
        <is>
          <t>Fresh water</t>
        </is>
      </c>
      <c r="X2735" t="inlineStr">
        <is>
          <t>Lab</t>
        </is>
      </c>
      <c r="Y2735"/>
      <c r="Z2735" t="inlineStr">
        <is>
          <t>Dissolved</t>
        </is>
      </c>
      <c r="AA2735"/>
      <c r="AB2735" t="n">
        <v>0.77</v>
      </c>
      <c r="AC2735"/>
      <c r="AD2735"/>
      <c r="AE2735"/>
      <c r="AF2735"/>
      <c r="AG2735" t="inlineStr">
        <is>
          <t>AI mg/L</t>
        </is>
      </c>
      <c r="AH2735" t="inlineStr">
        <is>
          <t>Total</t>
        </is>
      </c>
      <c r="AI2735"/>
      <c r="AJ2735" t="n">
        <v>12.0</v>
      </c>
      <c r="AK2735"/>
      <c r="AL2735"/>
      <c r="AM2735"/>
      <c r="AN2735"/>
      <c r="AO2735" t="inlineStr">
        <is>
          <t>AI mg/L</t>
        </is>
      </c>
      <c r="AP2735"/>
      <c r="AQ2735"/>
      <c r="AR2735"/>
      <c r="AS2735"/>
      <c r="AT2735"/>
      <c r="AU2735"/>
      <c r="AV2735"/>
      <c r="AW2735"/>
      <c r="AX2735" t="inlineStr">
        <is>
          <t>Mortality</t>
        </is>
      </c>
      <c r="AY2735" t="inlineStr">
        <is>
          <t>Mortality</t>
        </is>
      </c>
      <c r="AZ2735" t="inlineStr">
        <is>
          <t>LC50</t>
        </is>
      </c>
      <c r="BA2735"/>
      <c r="BB2735" t="n">
        <v>4.0</v>
      </c>
      <c r="BC2735"/>
      <c r="BD2735"/>
      <c r="BE2735"/>
      <c r="BF2735"/>
      <c r="BG2735" t="inlineStr">
        <is>
          <t>Day(s)</t>
        </is>
      </c>
      <c r="BH2735"/>
      <c r="BI2735" t="inlineStr">
        <is>
          <t>DTXSID2023985</t>
        </is>
      </c>
      <c r="BJ2735" t="inlineStr">
        <is>
          <t>10.1016/0043-1354(76)90155-X</t>
        </is>
      </c>
      <c r="BK2735"/>
      <c r="BL2735"/>
      <c r="BM2735"/>
      <c r="BN2735"/>
      <c r="BO2735"/>
      <c r="BP2735"/>
      <c r="BQ2735"/>
      <c r="BR2735"/>
      <c r="BS2735"/>
      <c r="BT2735" t="inlineStr">
        <is>
          <t>--</t>
        </is>
      </c>
      <c r="BU2735"/>
      <c r="BV2735"/>
      <c r="BW2735"/>
      <c r="BX2735"/>
      <c r="BY2735"/>
      <c r="BZ2735"/>
      <c r="CA2735" t="inlineStr">
        <is>
          <t>--</t>
        </is>
      </c>
      <c r="CB2735"/>
      <c r="CC2735"/>
      <c r="CD2735"/>
      <c r="CE2735"/>
      <c r="CF2735"/>
      <c r="CG2735"/>
      <c r="CH2735"/>
      <c r="CI2735"/>
      <c r="CJ2735"/>
      <c r="CK2735" t="inlineStr">
        <is>
          <t>Brungs,W.A., J.R. Geckler, and M. Gast</t>
        </is>
      </c>
      <c r="CL2735" t="n">
        <v>8320.0</v>
      </c>
      <c r="CM2735" t="inlineStr">
        <is>
          <t>Acute and Chronic Toxicity of Copper to the Fathead Minnow in a Surface Water of Variable Quality</t>
        </is>
      </c>
      <c r="CN2735" t="inlineStr">
        <is>
          <t>Water Res.10(1): 37-43</t>
        </is>
      </c>
      <c r="CO2735" t="n">
        <v>1976.0</v>
      </c>
      <c r="CP2735" t="inlineStr">
        <is>
          <t>Brungs,W.A., J.R. Geckler, and M. Gast (1976). Acute and Chronic Toxicity of Copper to the Fathead Minnow in a Surface Water of Variable Quality. Water Res., 10, (1), 37-43. doi:10.1016/0043-1354(76)90155-X. ECOREF#:8320</t>
        </is>
      </c>
    </row>
    <row r="2736">
      <c r="A2736" t="n">
        <v>7440508.0</v>
      </c>
      <c r="B2736" t="inlineStr">
        <is>
          <t>Copper</t>
        </is>
      </c>
      <c r="C2736"/>
      <c r="D2736" t="inlineStr">
        <is>
          <t>Unmeasured</t>
        </is>
      </c>
      <c r="E2736" t="inlineStr">
        <is>
          <t>Not reported</t>
        </is>
      </c>
      <c r="F2736"/>
      <c r="G2736"/>
      <c r="H2736"/>
      <c r="I2736"/>
      <c r="J2736"/>
      <c r="K2736"/>
      <c r="L2736" t="inlineStr">
        <is>
          <t>Pimephales promelas</t>
        </is>
      </c>
      <c r="M2736" t="inlineStr">
        <is>
          <t>Fathead Minnow</t>
        </is>
      </c>
      <c r="N2736"/>
      <c r="O2736"/>
      <c r="P2736"/>
      <c r="Q2736"/>
      <c r="R2736"/>
      <c r="S2736"/>
      <c r="T2736"/>
      <c r="U2736"/>
      <c r="V2736" t="inlineStr">
        <is>
          <t>Static</t>
        </is>
      </c>
      <c r="W2736" t="inlineStr">
        <is>
          <t>Fresh water</t>
        </is>
      </c>
      <c r="X2736" t="inlineStr">
        <is>
          <t>Lab</t>
        </is>
      </c>
      <c r="Y2736"/>
      <c r="Z2736" t="inlineStr">
        <is>
          <t>Total</t>
        </is>
      </c>
      <c r="AA2736"/>
      <c r="AB2736" t="n">
        <v>0.678</v>
      </c>
      <c r="AC2736"/>
      <c r="AD2736" t="n">
        <v>0.602</v>
      </c>
      <c r="AE2736"/>
      <c r="AF2736" t="n">
        <v>0.764</v>
      </c>
      <c r="AG2736" t="inlineStr">
        <is>
          <t>AI mg/L</t>
        </is>
      </c>
      <c r="AH2736"/>
      <c r="AI2736"/>
      <c r="AJ2736"/>
      <c r="AK2736"/>
      <c r="AL2736"/>
      <c r="AM2736"/>
      <c r="AN2736"/>
      <c r="AO2736"/>
      <c r="AP2736"/>
      <c r="AQ2736"/>
      <c r="AR2736"/>
      <c r="AS2736"/>
      <c r="AT2736"/>
      <c r="AU2736"/>
      <c r="AV2736"/>
      <c r="AW2736"/>
      <c r="AX2736" t="inlineStr">
        <is>
          <t>Mortality</t>
        </is>
      </c>
      <c r="AY2736" t="inlineStr">
        <is>
          <t>Mortality</t>
        </is>
      </c>
      <c r="AZ2736" t="inlineStr">
        <is>
          <t>LC50</t>
        </is>
      </c>
      <c r="BA2736"/>
      <c r="BB2736" t="n">
        <v>4.0</v>
      </c>
      <c r="BC2736"/>
      <c r="BD2736"/>
      <c r="BE2736"/>
      <c r="BF2736"/>
      <c r="BG2736" t="inlineStr">
        <is>
          <t>Day(s)</t>
        </is>
      </c>
      <c r="BH2736"/>
      <c r="BI2736" t="inlineStr">
        <is>
          <t>DTXSID2023985</t>
        </is>
      </c>
      <c r="BJ2736"/>
      <c r="BK2736"/>
      <c r="BL2736"/>
      <c r="BM2736"/>
      <c r="BN2736"/>
      <c r="BO2736"/>
      <c r="BP2736"/>
      <c r="BQ2736"/>
      <c r="BR2736"/>
      <c r="BS2736"/>
      <c r="BT2736" t="inlineStr">
        <is>
          <t>--</t>
        </is>
      </c>
      <c r="BU2736"/>
      <c r="BV2736"/>
      <c r="BW2736"/>
      <c r="BX2736"/>
      <c r="BY2736"/>
      <c r="BZ2736"/>
      <c r="CA2736"/>
      <c r="CB2736"/>
      <c r="CC2736"/>
      <c r="CD2736"/>
      <c r="CE2736"/>
      <c r="CF2736"/>
      <c r="CG2736"/>
      <c r="CH2736"/>
      <c r="CI2736"/>
      <c r="CJ2736"/>
      <c r="CK2736" t="inlineStr">
        <is>
          <t>Pitts,T.</t>
        </is>
      </c>
      <c r="CL2736" t="n">
        <v>165613.0</v>
      </c>
      <c r="CM2736" t="inlineStr">
        <is>
          <t>Presentation of Evidence Concerning Water Quality Classifications and Standards for the Cache la Poudre River, Big Thompson River, and Segments of the South Platte River</t>
        </is>
      </c>
      <c r="CN2736" t="inlineStr">
        <is>
          <t>Tom Pitts and Associates, Loveland, CO:169 p.</t>
        </is>
      </c>
      <c r="CO2736" t="n">
        <v>1980.0</v>
      </c>
      <c r="CP2736" t="inlineStr">
        <is>
          <t>Pitts,T. (1980). Presentation of Evidence Concerning Water Quality Classifications and Standards for the Cache la Poudre River, Big Thompson River, and Segments of the South Platte River. Tom Pitts and Associates, Loveland, CO, 169 p. ECOREF#:165613</t>
        </is>
      </c>
    </row>
    <row r="2737">
      <c r="A2737" t="n">
        <v>7440508.0</v>
      </c>
      <c r="B2737" t="inlineStr">
        <is>
          <t>Copper</t>
        </is>
      </c>
      <c r="C2737"/>
      <c r="D2737" t="inlineStr">
        <is>
          <t>Measured</t>
        </is>
      </c>
      <c r="E2737" t="inlineStr">
        <is>
          <t>Not coded</t>
        </is>
      </c>
      <c r="F2737"/>
      <c r="G2737"/>
      <c r="H2737"/>
      <c r="I2737"/>
      <c r="J2737"/>
      <c r="K2737"/>
      <c r="L2737" t="inlineStr">
        <is>
          <t>Pimephales promelas</t>
        </is>
      </c>
      <c r="M2737" t="inlineStr">
        <is>
          <t>Fathead Minnow</t>
        </is>
      </c>
      <c r="N2737"/>
      <c r="O2737"/>
      <c r="P2737"/>
      <c r="Q2737"/>
      <c r="R2737"/>
      <c r="S2737"/>
      <c r="T2737"/>
      <c r="U2737"/>
      <c r="V2737" t="inlineStr">
        <is>
          <t>Static</t>
        </is>
      </c>
      <c r="W2737" t="inlineStr">
        <is>
          <t>Fresh water</t>
        </is>
      </c>
      <c r="X2737" t="inlineStr">
        <is>
          <t>Lab</t>
        </is>
      </c>
      <c r="Y2737"/>
      <c r="Z2737" t="inlineStr">
        <is>
          <t>Dissolved</t>
        </is>
      </c>
      <c r="AA2737"/>
      <c r="AB2737" t="n">
        <v>0.69</v>
      </c>
      <c r="AC2737"/>
      <c r="AD2737"/>
      <c r="AE2737"/>
      <c r="AF2737"/>
      <c r="AG2737" t="inlineStr">
        <is>
          <t>AI mg/L</t>
        </is>
      </c>
      <c r="AH2737" t="inlineStr">
        <is>
          <t>Total</t>
        </is>
      </c>
      <c r="AI2737"/>
      <c r="AJ2737" t="n">
        <v>2.2</v>
      </c>
      <c r="AK2737"/>
      <c r="AL2737"/>
      <c r="AM2737"/>
      <c r="AN2737"/>
      <c r="AO2737" t="inlineStr">
        <is>
          <t>AI mg/L</t>
        </is>
      </c>
      <c r="AP2737"/>
      <c r="AQ2737"/>
      <c r="AR2737"/>
      <c r="AS2737"/>
      <c r="AT2737"/>
      <c r="AU2737"/>
      <c r="AV2737"/>
      <c r="AW2737"/>
      <c r="AX2737" t="inlineStr">
        <is>
          <t>Mortality</t>
        </is>
      </c>
      <c r="AY2737" t="inlineStr">
        <is>
          <t>Mortality</t>
        </is>
      </c>
      <c r="AZ2737" t="inlineStr">
        <is>
          <t>LC50</t>
        </is>
      </c>
      <c r="BA2737"/>
      <c r="BB2737" t="n">
        <v>4.0</v>
      </c>
      <c r="BC2737"/>
      <c r="BD2737"/>
      <c r="BE2737"/>
      <c r="BF2737"/>
      <c r="BG2737" t="inlineStr">
        <is>
          <t>Day(s)</t>
        </is>
      </c>
      <c r="BH2737"/>
      <c r="BI2737" t="inlineStr">
        <is>
          <t>DTXSID2023985</t>
        </is>
      </c>
      <c r="BJ2737" t="inlineStr">
        <is>
          <t>10.1016/0043-1354(76)90155-X</t>
        </is>
      </c>
      <c r="BK2737"/>
      <c r="BL2737"/>
      <c r="BM2737"/>
      <c r="BN2737"/>
      <c r="BO2737"/>
      <c r="BP2737"/>
      <c r="BQ2737"/>
      <c r="BR2737"/>
      <c r="BS2737"/>
      <c r="BT2737" t="inlineStr">
        <is>
          <t>--</t>
        </is>
      </c>
      <c r="BU2737"/>
      <c r="BV2737"/>
      <c r="BW2737"/>
      <c r="BX2737"/>
      <c r="BY2737"/>
      <c r="BZ2737"/>
      <c r="CA2737" t="inlineStr">
        <is>
          <t>--</t>
        </is>
      </c>
      <c r="CB2737"/>
      <c r="CC2737"/>
      <c r="CD2737"/>
      <c r="CE2737"/>
      <c r="CF2737"/>
      <c r="CG2737"/>
      <c r="CH2737"/>
      <c r="CI2737"/>
      <c r="CJ2737"/>
      <c r="CK2737" t="inlineStr">
        <is>
          <t>Brungs,W.A., J.R. Geckler, and M. Gast</t>
        </is>
      </c>
      <c r="CL2737" t="n">
        <v>8320.0</v>
      </c>
      <c r="CM2737" t="inlineStr">
        <is>
          <t>Acute and Chronic Toxicity of Copper to the Fathead Minnow in a Surface Water of Variable Quality</t>
        </is>
      </c>
      <c r="CN2737" t="inlineStr">
        <is>
          <t>Water Res.10(1): 37-43</t>
        </is>
      </c>
      <c r="CO2737" t="n">
        <v>1976.0</v>
      </c>
      <c r="CP2737" t="inlineStr">
        <is>
          <t>Brungs,W.A., J.R. Geckler, and M. Gast (1976). Acute and Chronic Toxicity of Copper to the Fathead Minnow in a Surface Water of Variable Quality. Water Res., 10, (1), 37-43. doi:10.1016/0043-1354(76)90155-X. ECOREF#:8320</t>
        </is>
      </c>
    </row>
    <row r="2738">
      <c r="A2738" t="n">
        <v>7440508.0</v>
      </c>
      <c r="B2738" t="inlineStr">
        <is>
          <t>Copper</t>
        </is>
      </c>
      <c r="C2738"/>
      <c r="D2738" t="inlineStr">
        <is>
          <t>Measured</t>
        </is>
      </c>
      <c r="E2738" t="inlineStr">
        <is>
          <t>Not coded</t>
        </is>
      </c>
      <c r="F2738"/>
      <c r="G2738"/>
      <c r="H2738"/>
      <c r="I2738"/>
      <c r="J2738"/>
      <c r="K2738"/>
      <c r="L2738" t="inlineStr">
        <is>
          <t>Pimephales promelas</t>
        </is>
      </c>
      <c r="M2738" t="inlineStr">
        <is>
          <t>Fathead Minnow</t>
        </is>
      </c>
      <c r="N2738"/>
      <c r="O2738"/>
      <c r="P2738"/>
      <c r="Q2738"/>
      <c r="R2738"/>
      <c r="S2738"/>
      <c r="T2738"/>
      <c r="U2738"/>
      <c r="V2738" t="inlineStr">
        <is>
          <t>Static</t>
        </is>
      </c>
      <c r="W2738" t="inlineStr">
        <is>
          <t>Fresh water</t>
        </is>
      </c>
      <c r="X2738" t="inlineStr">
        <is>
          <t>Lab</t>
        </is>
      </c>
      <c r="Y2738"/>
      <c r="Z2738" t="inlineStr">
        <is>
          <t>Dissolved</t>
        </is>
      </c>
      <c r="AA2738"/>
      <c r="AB2738" t="n">
        <v>0.82</v>
      </c>
      <c r="AC2738"/>
      <c r="AD2738"/>
      <c r="AE2738"/>
      <c r="AF2738"/>
      <c r="AG2738" t="inlineStr">
        <is>
          <t>AI mg/L</t>
        </is>
      </c>
      <c r="AH2738" t="inlineStr">
        <is>
          <t>Total</t>
        </is>
      </c>
      <c r="AI2738"/>
      <c r="AJ2738" t="n">
        <v>3.5</v>
      </c>
      <c r="AK2738"/>
      <c r="AL2738"/>
      <c r="AM2738"/>
      <c r="AN2738"/>
      <c r="AO2738" t="inlineStr">
        <is>
          <t>AI mg/L</t>
        </is>
      </c>
      <c r="AP2738"/>
      <c r="AQ2738"/>
      <c r="AR2738"/>
      <c r="AS2738"/>
      <c r="AT2738"/>
      <c r="AU2738"/>
      <c r="AV2738"/>
      <c r="AW2738"/>
      <c r="AX2738" t="inlineStr">
        <is>
          <t>Mortality</t>
        </is>
      </c>
      <c r="AY2738" t="inlineStr">
        <is>
          <t>Mortality</t>
        </is>
      </c>
      <c r="AZ2738" t="inlineStr">
        <is>
          <t>LC50</t>
        </is>
      </c>
      <c r="BA2738"/>
      <c r="BB2738" t="n">
        <v>4.0</v>
      </c>
      <c r="BC2738"/>
      <c r="BD2738"/>
      <c r="BE2738"/>
      <c r="BF2738"/>
      <c r="BG2738" t="inlineStr">
        <is>
          <t>Day(s)</t>
        </is>
      </c>
      <c r="BH2738"/>
      <c r="BI2738" t="inlineStr">
        <is>
          <t>DTXSID2023985</t>
        </is>
      </c>
      <c r="BJ2738" t="inlineStr">
        <is>
          <t>10.1016/0043-1354(76)90155-X</t>
        </is>
      </c>
      <c r="BK2738"/>
      <c r="BL2738"/>
      <c r="BM2738"/>
      <c r="BN2738"/>
      <c r="BO2738"/>
      <c r="BP2738"/>
      <c r="BQ2738"/>
      <c r="BR2738"/>
      <c r="BS2738"/>
      <c r="BT2738" t="inlineStr">
        <is>
          <t>--</t>
        </is>
      </c>
      <c r="BU2738"/>
      <c r="BV2738"/>
      <c r="BW2738"/>
      <c r="BX2738"/>
      <c r="BY2738"/>
      <c r="BZ2738"/>
      <c r="CA2738" t="inlineStr">
        <is>
          <t>--</t>
        </is>
      </c>
      <c r="CB2738"/>
      <c r="CC2738"/>
      <c r="CD2738"/>
      <c r="CE2738"/>
      <c r="CF2738"/>
      <c r="CG2738"/>
      <c r="CH2738"/>
      <c r="CI2738"/>
      <c r="CJ2738"/>
      <c r="CK2738" t="inlineStr">
        <is>
          <t>Brungs,W.A., J.R. Geckler, and M. Gast</t>
        </is>
      </c>
      <c r="CL2738" t="n">
        <v>8320.0</v>
      </c>
      <c r="CM2738" t="inlineStr">
        <is>
          <t>Acute and Chronic Toxicity of Copper to the Fathead Minnow in a Surface Water of Variable Quality</t>
        </is>
      </c>
      <c r="CN2738" t="inlineStr">
        <is>
          <t>Water Res.10(1): 37-43</t>
        </is>
      </c>
      <c r="CO2738" t="n">
        <v>1976.0</v>
      </c>
      <c r="CP2738" t="inlineStr">
        <is>
          <t>Brungs,W.A., J.R. Geckler, and M. Gast (1976). Acute and Chronic Toxicity of Copper to the Fathead Minnow in a Surface Water of Variable Quality. Water Res., 10, (1), 37-43. doi:10.1016/0043-1354(76)90155-X. ECOREF#:8320</t>
        </is>
      </c>
    </row>
    <row r="2739">
      <c r="A2739" t="n">
        <v>7440508.0</v>
      </c>
      <c r="B2739" t="inlineStr">
        <is>
          <t>Copper</t>
        </is>
      </c>
      <c r="C2739"/>
      <c r="D2739" t="inlineStr">
        <is>
          <t>Unmeasured</t>
        </is>
      </c>
      <c r="E2739" t="inlineStr">
        <is>
          <t>Not coded</t>
        </is>
      </c>
      <c r="F2739"/>
      <c r="G2739"/>
      <c r="H2739"/>
      <c r="I2739"/>
      <c r="J2739"/>
      <c r="K2739"/>
      <c r="L2739" t="inlineStr">
        <is>
          <t>Pimephales promelas</t>
        </is>
      </c>
      <c r="M2739" t="inlineStr">
        <is>
          <t>Fathead Minnow</t>
        </is>
      </c>
      <c r="N2739"/>
      <c r="O2739"/>
      <c r="P2739" t="n">
        <v>90.0</v>
      </c>
      <c r="Q2739"/>
      <c r="R2739"/>
      <c r="S2739"/>
      <c r="T2739"/>
      <c r="U2739" t="inlineStr">
        <is>
          <t>Day(s)</t>
        </is>
      </c>
      <c r="V2739" t="inlineStr">
        <is>
          <t>Static</t>
        </is>
      </c>
      <c r="W2739" t="inlineStr">
        <is>
          <t>Fresh water</t>
        </is>
      </c>
      <c r="X2739" t="inlineStr">
        <is>
          <t>Lab</t>
        </is>
      </c>
      <c r="Y2739" t="n">
        <v>6.0</v>
      </c>
      <c r="Z2739" t="inlineStr">
        <is>
          <t>Total</t>
        </is>
      </c>
      <c r="AA2739" t="inlineStr">
        <is>
          <t>&lt;</t>
        </is>
      </c>
      <c r="AB2739" t="n">
        <v>0.9</v>
      </c>
      <c r="AC2739"/>
      <c r="AD2739"/>
      <c r="AE2739"/>
      <c r="AF2739"/>
      <c r="AG2739" t="inlineStr">
        <is>
          <t>AI mg/L</t>
        </is>
      </c>
      <c r="AH2739"/>
      <c r="AI2739"/>
      <c r="AJ2739"/>
      <c r="AK2739"/>
      <c r="AL2739"/>
      <c r="AM2739"/>
      <c r="AN2739"/>
      <c r="AO2739"/>
      <c r="AP2739"/>
      <c r="AQ2739"/>
      <c r="AR2739"/>
      <c r="AS2739"/>
      <c r="AT2739"/>
      <c r="AU2739"/>
      <c r="AV2739"/>
      <c r="AW2739"/>
      <c r="AX2739" t="inlineStr">
        <is>
          <t>Mortality</t>
        </is>
      </c>
      <c r="AY2739" t="inlineStr">
        <is>
          <t>Mortality</t>
        </is>
      </c>
      <c r="AZ2739" t="inlineStr">
        <is>
          <t>LC50</t>
        </is>
      </c>
      <c r="BA2739"/>
      <c r="BB2739" t="n">
        <v>4.0</v>
      </c>
      <c r="BC2739"/>
      <c r="BD2739"/>
      <c r="BE2739"/>
      <c r="BF2739"/>
      <c r="BG2739" t="inlineStr">
        <is>
          <t>Day(s)</t>
        </is>
      </c>
      <c r="BH2739"/>
      <c r="BI2739" t="inlineStr">
        <is>
          <t>DTXSID2023985</t>
        </is>
      </c>
      <c r="BJ2739" t="inlineStr">
        <is>
          <t>10.1002/etc.5620190115</t>
        </is>
      </c>
      <c r="BK2739"/>
      <c r="BL2739"/>
      <c r="BM2739"/>
      <c r="BN2739"/>
      <c r="BO2739"/>
      <c r="BP2739"/>
      <c r="BQ2739"/>
      <c r="BR2739"/>
      <c r="BS2739"/>
      <c r="BT2739" t="inlineStr">
        <is>
          <t>--</t>
        </is>
      </c>
      <c r="BU2739"/>
      <c r="BV2739"/>
      <c r="BW2739"/>
      <c r="BX2739"/>
      <c r="BY2739"/>
      <c r="BZ2739"/>
      <c r="CA2739"/>
      <c r="CB2739"/>
      <c r="CC2739"/>
      <c r="CD2739"/>
      <c r="CE2739"/>
      <c r="CF2739"/>
      <c r="CG2739"/>
      <c r="CH2739"/>
      <c r="CI2739" t="inlineStr">
        <is>
          <t xml:space="preserve"> DNUM/6//DOSES/100/250/500/750/1000/1500 ppb//</t>
        </is>
      </c>
      <c r="CJ2739" t="inlineStr">
        <is>
          <t xml:space="preserve">   DNUM/6//DOSES/100/250/500/750/1000/1500 ppb//</t>
        </is>
      </c>
      <c r="CK2739" t="inlineStr">
        <is>
          <t>Markle,P.J., J.R. Gully, R.B. Baird, K.M. Nakada, and J.P. Bottomley</t>
        </is>
      </c>
      <c r="CL2739" t="n">
        <v>51911.0</v>
      </c>
      <c r="CM2739" t="inlineStr">
        <is>
          <t>Effects of Several Variables on Whole Effluent Toxicity Test Performance and Interpretation</t>
        </is>
      </c>
      <c r="CN2739" t="inlineStr">
        <is>
          <t>Environ. Toxicol. Chem.19(1): 123-132</t>
        </is>
      </c>
      <c r="CO2739" t="n">
        <v>2000.0</v>
      </c>
      <c r="CP2739" t="inlineStr">
        <is>
          <t>Markle,P.J., J.R. Gully, R.B. Baird, K.M. Nakada, and J.P. Bottomley (2000). Effects of Several Variables on Whole Effluent Toxicity Test Performance and Interpretation. Environ. Toxicol. Chem., 19, (1), 123-132. doi:10.1002/etc.5620190115. ECOREF#:51911</t>
        </is>
      </c>
    </row>
    <row r="2740">
      <c r="A2740" t="n">
        <v>7440508.0</v>
      </c>
      <c r="B2740" t="inlineStr">
        <is>
          <t>Copper</t>
        </is>
      </c>
      <c r="C2740"/>
      <c r="D2740" t="inlineStr">
        <is>
          <t>Measured</t>
        </is>
      </c>
      <c r="E2740" t="inlineStr">
        <is>
          <t>Not coded</t>
        </is>
      </c>
      <c r="F2740"/>
      <c r="G2740"/>
      <c r="H2740"/>
      <c r="I2740"/>
      <c r="J2740"/>
      <c r="K2740"/>
      <c r="L2740" t="inlineStr">
        <is>
          <t>Pimephales promelas</t>
        </is>
      </c>
      <c r="M2740" t="inlineStr">
        <is>
          <t>Fathead Minnow</t>
        </is>
      </c>
      <c r="N2740"/>
      <c r="O2740"/>
      <c r="P2740"/>
      <c r="Q2740"/>
      <c r="R2740"/>
      <c r="S2740"/>
      <c r="T2740"/>
      <c r="U2740"/>
      <c r="V2740" t="inlineStr">
        <is>
          <t>Static</t>
        </is>
      </c>
      <c r="W2740" t="inlineStr">
        <is>
          <t>Fresh water</t>
        </is>
      </c>
      <c r="X2740" t="inlineStr">
        <is>
          <t>Lab</t>
        </is>
      </c>
      <c r="Y2740"/>
      <c r="Z2740" t="inlineStr">
        <is>
          <t>Dissolved</t>
        </is>
      </c>
      <c r="AA2740"/>
      <c r="AB2740" t="n">
        <v>0.87</v>
      </c>
      <c r="AC2740"/>
      <c r="AD2740"/>
      <c r="AE2740"/>
      <c r="AF2740"/>
      <c r="AG2740" t="inlineStr">
        <is>
          <t>AI mg/L</t>
        </is>
      </c>
      <c r="AH2740" t="inlineStr">
        <is>
          <t>Total</t>
        </is>
      </c>
      <c r="AI2740"/>
      <c r="AJ2740" t="n">
        <v>11.0</v>
      </c>
      <c r="AK2740"/>
      <c r="AL2740"/>
      <c r="AM2740"/>
      <c r="AN2740"/>
      <c r="AO2740" t="inlineStr">
        <is>
          <t>AI mg/L</t>
        </is>
      </c>
      <c r="AP2740"/>
      <c r="AQ2740"/>
      <c r="AR2740"/>
      <c r="AS2740"/>
      <c r="AT2740"/>
      <c r="AU2740"/>
      <c r="AV2740"/>
      <c r="AW2740"/>
      <c r="AX2740" t="inlineStr">
        <is>
          <t>Mortality</t>
        </is>
      </c>
      <c r="AY2740" t="inlineStr">
        <is>
          <t>Mortality</t>
        </is>
      </c>
      <c r="AZ2740" t="inlineStr">
        <is>
          <t>LC50</t>
        </is>
      </c>
      <c r="BA2740"/>
      <c r="BB2740" t="n">
        <v>4.0</v>
      </c>
      <c r="BC2740"/>
      <c r="BD2740"/>
      <c r="BE2740"/>
      <c r="BF2740"/>
      <c r="BG2740" t="inlineStr">
        <is>
          <t>Day(s)</t>
        </is>
      </c>
      <c r="BH2740"/>
      <c r="BI2740" t="inlineStr">
        <is>
          <t>DTXSID2023985</t>
        </is>
      </c>
      <c r="BJ2740" t="inlineStr">
        <is>
          <t>10.1016/0043-1354(76)90155-X</t>
        </is>
      </c>
      <c r="BK2740"/>
      <c r="BL2740"/>
      <c r="BM2740"/>
      <c r="BN2740"/>
      <c r="BO2740"/>
      <c r="BP2740"/>
      <c r="BQ2740"/>
      <c r="BR2740"/>
      <c r="BS2740"/>
      <c r="BT2740" t="inlineStr">
        <is>
          <t>--</t>
        </is>
      </c>
      <c r="BU2740"/>
      <c r="BV2740"/>
      <c r="BW2740"/>
      <c r="BX2740"/>
      <c r="BY2740"/>
      <c r="BZ2740"/>
      <c r="CA2740" t="inlineStr">
        <is>
          <t>--</t>
        </is>
      </c>
      <c r="CB2740"/>
      <c r="CC2740"/>
      <c r="CD2740"/>
      <c r="CE2740"/>
      <c r="CF2740"/>
      <c r="CG2740"/>
      <c r="CH2740"/>
      <c r="CI2740"/>
      <c r="CJ2740"/>
      <c r="CK2740" t="inlineStr">
        <is>
          <t>Brungs,W.A., J.R. Geckler, and M. Gast</t>
        </is>
      </c>
      <c r="CL2740" t="n">
        <v>8320.0</v>
      </c>
      <c r="CM2740" t="inlineStr">
        <is>
          <t>Acute and Chronic Toxicity of Copper to the Fathead Minnow in a Surface Water of Variable Quality</t>
        </is>
      </c>
      <c r="CN2740" t="inlineStr">
        <is>
          <t>Water Res.10(1): 37-43</t>
        </is>
      </c>
      <c r="CO2740" t="n">
        <v>1976.0</v>
      </c>
      <c r="CP2740" t="inlineStr">
        <is>
          <t>Brungs,W.A., J.R. Geckler, and M. Gast (1976). Acute and Chronic Toxicity of Copper to the Fathead Minnow in a Surface Water of Variable Quality. Water Res., 10, (1), 37-43. doi:10.1016/0043-1354(76)90155-X. ECOREF#:8320</t>
        </is>
      </c>
    </row>
    <row r="2741">
      <c r="A2741" t="n">
        <v>7440508.0</v>
      </c>
      <c r="B2741" t="inlineStr">
        <is>
          <t>Copper</t>
        </is>
      </c>
      <c r="C2741"/>
      <c r="D2741" t="inlineStr">
        <is>
          <t>Measured</t>
        </is>
      </c>
      <c r="E2741" t="inlineStr">
        <is>
          <t>Not coded</t>
        </is>
      </c>
      <c r="F2741"/>
      <c r="G2741"/>
      <c r="H2741"/>
      <c r="I2741"/>
      <c r="J2741"/>
      <c r="K2741"/>
      <c r="L2741" t="inlineStr">
        <is>
          <t>Pimephales promelas</t>
        </is>
      </c>
      <c r="M2741" t="inlineStr">
        <is>
          <t>Fathead Minnow</t>
        </is>
      </c>
      <c r="N2741" t="inlineStr">
        <is>
          <t>Larva</t>
        </is>
      </c>
      <c r="O2741" t="inlineStr">
        <is>
          <t>&lt;=</t>
        </is>
      </c>
      <c r="P2741" t="n">
        <v>24.0</v>
      </c>
      <c r="Q2741"/>
      <c r="R2741"/>
      <c r="S2741"/>
      <c r="T2741"/>
      <c r="U2741" t="inlineStr">
        <is>
          <t>Hour(s)</t>
        </is>
      </c>
      <c r="V2741" t="inlineStr">
        <is>
          <t>Flow-through</t>
        </is>
      </c>
      <c r="W2741" t="inlineStr">
        <is>
          <t>Fresh water</t>
        </is>
      </c>
      <c r="X2741" t="inlineStr">
        <is>
          <t>Lab</t>
        </is>
      </c>
      <c r="Y2741" t="n">
        <v>14.0</v>
      </c>
      <c r="Z2741" t="inlineStr">
        <is>
          <t>Total</t>
        </is>
      </c>
      <c r="AA2741"/>
      <c r="AB2741"/>
      <c r="AC2741" t="inlineStr">
        <is>
          <t>&gt;</t>
        </is>
      </c>
      <c r="AD2741" t="n">
        <v>0.0127092</v>
      </c>
      <c r="AE2741" t="inlineStr">
        <is>
          <t>&lt;</t>
        </is>
      </c>
      <c r="AF2741" t="n">
        <v>0.0190638</v>
      </c>
      <c r="AG2741" t="inlineStr">
        <is>
          <t>AI mg/L</t>
        </is>
      </c>
      <c r="AH2741"/>
      <c r="AI2741"/>
      <c r="AJ2741"/>
      <c r="AK2741"/>
      <c r="AL2741"/>
      <c r="AM2741"/>
      <c r="AN2741"/>
      <c r="AO2741"/>
      <c r="AP2741"/>
      <c r="AQ2741"/>
      <c r="AR2741"/>
      <c r="AS2741"/>
      <c r="AT2741"/>
      <c r="AU2741"/>
      <c r="AV2741"/>
      <c r="AW2741"/>
      <c r="AX2741" t="inlineStr">
        <is>
          <t>Mortality</t>
        </is>
      </c>
      <c r="AY2741" t="inlineStr">
        <is>
          <t>Mortality</t>
        </is>
      </c>
      <c r="AZ2741" t="inlineStr">
        <is>
          <t>LC50</t>
        </is>
      </c>
      <c r="BA2741"/>
      <c r="BB2741" t="n">
        <v>4.0</v>
      </c>
      <c r="BC2741"/>
      <c r="BD2741"/>
      <c r="BE2741"/>
      <c r="BF2741"/>
      <c r="BG2741" t="inlineStr">
        <is>
          <t>Day(s)</t>
        </is>
      </c>
      <c r="BH2741"/>
      <c r="BI2741" t="inlineStr">
        <is>
          <t>DTXSID2023985</t>
        </is>
      </c>
      <c r="BJ2741" t="inlineStr">
        <is>
          <t>10.1016/j.aquatox.2006.12.022</t>
        </is>
      </c>
      <c r="BK2741"/>
      <c r="BL2741"/>
      <c r="BM2741"/>
      <c r="BN2741"/>
      <c r="BO2741"/>
      <c r="BP2741"/>
      <c r="BQ2741"/>
      <c r="BR2741"/>
      <c r="BS2741"/>
      <c r="BT2741" t="inlineStr">
        <is>
          <t>--</t>
        </is>
      </c>
      <c r="BU2741"/>
      <c r="BV2741"/>
      <c r="BW2741"/>
      <c r="BX2741"/>
      <c r="BY2741"/>
      <c r="BZ2741"/>
      <c r="CA2741"/>
      <c r="CB2741"/>
      <c r="CC2741"/>
      <c r="CD2741"/>
      <c r="CE2741"/>
      <c r="CF2741"/>
      <c r="CG2741"/>
      <c r="CH2741"/>
      <c r="CI2741" t="inlineStr">
        <is>
          <t xml:space="preserve"> TIME/OTHER DURATIONS REPORTED//DNUM/14//DOSES/0.57 to 72.1 uM//TESTID/3//CONC/FROM GRAPH//OEF/MODELING////</t>
        </is>
      </c>
      <c r="CJ2741" t="inlineStr">
        <is>
          <t xml:space="preserve">   TIME/OTHER DURATIONS REPORTED//DNUM/14//DOSES/0.57 to 72.1 uM//TESTID/3//CONC/FROM GRAPH//OEF/MODELING////</t>
        </is>
      </c>
      <c r="CK2741" t="inlineStr">
        <is>
          <t>Meyer,J.S., C.J. Boese, and J.M. Morris</t>
        </is>
      </c>
      <c r="CL2741" t="n">
        <v>100936.0</v>
      </c>
      <c r="CM2741" t="inlineStr">
        <is>
          <t>Use of the Biotic Ligand Model to Predict Pulse-Exposure Toxicity of Copper to Fathead Minnows (Pimephales promelas)</t>
        </is>
      </c>
      <c r="CN2741" t="inlineStr">
        <is>
          <t>Aquat. Toxicol.84(2): 268-278</t>
        </is>
      </c>
      <c r="CO2741" t="n">
        <v>2007.0</v>
      </c>
      <c r="CP2741" t="inlineStr">
        <is>
          <t>Meyer,J.S., C.J. Boese, and J.M. Morris (2007). Use of the Biotic Ligand Model to Predict Pulse-Exposure Toxicity of Copper to Fathead Minnows (Pimephales promelas). Aquat. Toxicol., 84, (2), 268-278. doi:10.1016/j.aquatox.2006.12.022. ECOREF#:100936</t>
        </is>
      </c>
    </row>
    <row r="2742">
      <c r="A2742" t="n">
        <v>7440508.0</v>
      </c>
      <c r="B2742" t="inlineStr">
        <is>
          <t>Copper</t>
        </is>
      </c>
      <c r="C2742"/>
      <c r="D2742" t="inlineStr">
        <is>
          <t>Unmeasured</t>
        </is>
      </c>
      <c r="E2742" t="inlineStr">
        <is>
          <t>Not coded</t>
        </is>
      </c>
      <c r="F2742"/>
      <c r="G2742"/>
      <c r="H2742"/>
      <c r="I2742"/>
      <c r="J2742"/>
      <c r="K2742"/>
      <c r="L2742" t="inlineStr">
        <is>
          <t>Pimephales promelas</t>
        </is>
      </c>
      <c r="M2742" t="inlineStr">
        <is>
          <t>Fathead Minnow</t>
        </is>
      </c>
      <c r="N2742" t="inlineStr">
        <is>
          <t>Juvenile</t>
        </is>
      </c>
      <c r="O2742" t="inlineStr">
        <is>
          <t>&lt;</t>
        </is>
      </c>
      <c r="P2742" t="n">
        <v>1.0</v>
      </c>
      <c r="Q2742"/>
      <c r="R2742"/>
      <c r="S2742"/>
      <c r="T2742"/>
      <c r="U2742" t="inlineStr">
        <is>
          <t>Month(s)</t>
        </is>
      </c>
      <c r="V2742" t="inlineStr">
        <is>
          <t>Aquatic, unspecified</t>
        </is>
      </c>
      <c r="W2742" t="inlineStr">
        <is>
          <t>Fresh water</t>
        </is>
      </c>
      <c r="X2742" t="inlineStr">
        <is>
          <t>Lab</t>
        </is>
      </c>
      <c r="Y2742"/>
      <c r="Z2742" t="inlineStr">
        <is>
          <t>Total</t>
        </is>
      </c>
      <c r="AA2742"/>
      <c r="AB2742" t="n">
        <v>0.0278</v>
      </c>
      <c r="AC2742"/>
      <c r="AD2742" t="n">
        <v>0.0184</v>
      </c>
      <c r="AE2742"/>
      <c r="AF2742" t="n">
        <v>0.042</v>
      </c>
      <c r="AG2742" t="inlineStr">
        <is>
          <t>AI mg/L</t>
        </is>
      </c>
      <c r="AH2742"/>
      <c r="AI2742"/>
      <c r="AJ2742"/>
      <c r="AK2742"/>
      <c r="AL2742"/>
      <c r="AM2742"/>
      <c r="AN2742"/>
      <c r="AO2742"/>
      <c r="AP2742"/>
      <c r="AQ2742"/>
      <c r="AR2742"/>
      <c r="AS2742"/>
      <c r="AT2742"/>
      <c r="AU2742"/>
      <c r="AV2742"/>
      <c r="AW2742"/>
      <c r="AX2742" t="inlineStr">
        <is>
          <t>Mortality</t>
        </is>
      </c>
      <c r="AY2742" t="inlineStr">
        <is>
          <t>Mortality</t>
        </is>
      </c>
      <c r="AZ2742" t="inlineStr">
        <is>
          <t>LC50</t>
        </is>
      </c>
      <c r="BA2742"/>
      <c r="BB2742" t="n">
        <v>4.0</v>
      </c>
      <c r="BC2742"/>
      <c r="BD2742"/>
      <c r="BE2742"/>
      <c r="BF2742"/>
      <c r="BG2742" t="inlineStr">
        <is>
          <t>Day(s)</t>
        </is>
      </c>
      <c r="BH2742"/>
      <c r="BI2742" t="inlineStr">
        <is>
          <t>DTXSID2023985</t>
        </is>
      </c>
      <c r="BJ2742" t="inlineStr">
        <is>
          <t>10.1139/f93-291</t>
        </is>
      </c>
      <c r="BK2742"/>
      <c r="BL2742"/>
      <c r="BM2742"/>
      <c r="BN2742"/>
      <c r="BO2742"/>
      <c r="BP2742"/>
      <c r="BQ2742"/>
      <c r="BR2742"/>
      <c r="BS2742"/>
      <c r="BT2742" t="inlineStr">
        <is>
          <t>--</t>
        </is>
      </c>
      <c r="BU2742"/>
      <c r="BV2742"/>
      <c r="BW2742"/>
      <c r="BX2742"/>
      <c r="BY2742"/>
      <c r="BZ2742"/>
      <c r="CA2742"/>
      <c r="CB2742"/>
      <c r="CC2742"/>
      <c r="CD2742"/>
      <c r="CE2742"/>
      <c r="CF2742"/>
      <c r="CG2742"/>
      <c r="CH2742"/>
      <c r="CI2742"/>
      <c r="CJ2742"/>
      <c r="CK2742" t="inlineStr">
        <is>
          <t>Playle,R.C., D.G. Dixon, and K. Burnison</t>
        </is>
      </c>
      <c r="CL2742" t="n">
        <v>4468.0</v>
      </c>
      <c r="CM2742" t="inlineStr">
        <is>
          <t>Copper and Cadmium Binding to Fish Gills:  Estimates of Metal-Gill Stability Constants and Modelling of Metal Accumulation</t>
        </is>
      </c>
      <c r="CN2742" t="inlineStr">
        <is>
          <t>Can. J. Fish. Aquat. Sci. (Multiple Languages)50:2678-2687</t>
        </is>
      </c>
      <c r="CO2742" t="n">
        <v>1993.0</v>
      </c>
      <c r="CP2742" t="inlineStr">
        <is>
          <t>Playle,R.C., D.G. Dixon, and K. Burnison (1993). Copper and Cadmium Binding to Fish Gills:  Estimates of Metal-Gill Stability Constants and Modelling of Metal Accumulation. Can. J. Fish. Aquat. Sci. (Multiple Languages), 50, 2678-2687. doi:10.1139/f93-291. ECOREF#:4468</t>
        </is>
      </c>
    </row>
    <row r="2743">
      <c r="A2743" t="n">
        <v>7440508.0</v>
      </c>
      <c r="B2743" t="inlineStr">
        <is>
          <t>Copper</t>
        </is>
      </c>
      <c r="C2743"/>
      <c r="D2743" t="inlineStr">
        <is>
          <t>Measured</t>
        </is>
      </c>
      <c r="E2743" t="inlineStr">
        <is>
          <t>Not coded</t>
        </is>
      </c>
      <c r="F2743"/>
      <c r="G2743"/>
      <c r="H2743"/>
      <c r="I2743"/>
      <c r="J2743"/>
      <c r="K2743"/>
      <c r="L2743" t="inlineStr">
        <is>
          <t>Pimephales promelas</t>
        </is>
      </c>
      <c r="M2743" t="inlineStr">
        <is>
          <t>Fathead Minnow</t>
        </is>
      </c>
      <c r="N2743" t="inlineStr">
        <is>
          <t>Larva</t>
        </is>
      </c>
      <c r="O2743" t="inlineStr">
        <is>
          <t>&lt;=</t>
        </is>
      </c>
      <c r="P2743" t="n">
        <v>24.0</v>
      </c>
      <c r="Q2743"/>
      <c r="R2743"/>
      <c r="S2743"/>
      <c r="T2743"/>
      <c r="U2743" t="inlineStr">
        <is>
          <t>Hour(s)</t>
        </is>
      </c>
      <c r="V2743" t="inlineStr">
        <is>
          <t>Flow-through</t>
        </is>
      </c>
      <c r="W2743" t="inlineStr">
        <is>
          <t>Fresh water</t>
        </is>
      </c>
      <c r="X2743" t="inlineStr">
        <is>
          <t>Lab</t>
        </is>
      </c>
      <c r="Y2743" t="n">
        <v>12.0</v>
      </c>
      <c r="Z2743" t="inlineStr">
        <is>
          <t>Total</t>
        </is>
      </c>
      <c r="AA2743"/>
      <c r="AB2743"/>
      <c r="AC2743" t="inlineStr">
        <is>
          <t>&gt;</t>
        </is>
      </c>
      <c r="AD2743" t="n">
        <v>0.0254184</v>
      </c>
      <c r="AE2743" t="inlineStr">
        <is>
          <t>&lt;</t>
        </is>
      </c>
      <c r="AF2743" t="n">
        <v>0.031773</v>
      </c>
      <c r="AG2743" t="inlineStr">
        <is>
          <t>AI mg/L</t>
        </is>
      </c>
      <c r="AH2743"/>
      <c r="AI2743"/>
      <c r="AJ2743"/>
      <c r="AK2743"/>
      <c r="AL2743"/>
      <c r="AM2743"/>
      <c r="AN2743"/>
      <c r="AO2743"/>
      <c r="AP2743"/>
      <c r="AQ2743"/>
      <c r="AR2743"/>
      <c r="AS2743"/>
      <c r="AT2743"/>
      <c r="AU2743"/>
      <c r="AV2743"/>
      <c r="AW2743"/>
      <c r="AX2743" t="inlineStr">
        <is>
          <t>Mortality</t>
        </is>
      </c>
      <c r="AY2743" t="inlineStr">
        <is>
          <t>Mortality</t>
        </is>
      </c>
      <c r="AZ2743" t="inlineStr">
        <is>
          <t>LC50</t>
        </is>
      </c>
      <c r="BA2743"/>
      <c r="BB2743" t="n">
        <v>4.0</v>
      </c>
      <c r="BC2743"/>
      <c r="BD2743"/>
      <c r="BE2743"/>
      <c r="BF2743"/>
      <c r="BG2743" t="inlineStr">
        <is>
          <t>Day(s)</t>
        </is>
      </c>
      <c r="BH2743"/>
      <c r="BI2743" t="inlineStr">
        <is>
          <t>DTXSID2023985</t>
        </is>
      </c>
      <c r="BJ2743" t="inlineStr">
        <is>
          <t>10.1016/j.aquatox.2006.12.022</t>
        </is>
      </c>
      <c r="BK2743"/>
      <c r="BL2743"/>
      <c r="BM2743"/>
      <c r="BN2743"/>
      <c r="BO2743"/>
      <c r="BP2743"/>
      <c r="BQ2743"/>
      <c r="BR2743"/>
      <c r="BS2743"/>
      <c r="BT2743" t="inlineStr">
        <is>
          <t>--</t>
        </is>
      </c>
      <c r="BU2743"/>
      <c r="BV2743"/>
      <c r="BW2743"/>
      <c r="BX2743"/>
      <c r="BY2743"/>
      <c r="BZ2743"/>
      <c r="CA2743"/>
      <c r="CB2743"/>
      <c r="CC2743"/>
      <c r="CD2743"/>
      <c r="CE2743"/>
      <c r="CF2743"/>
      <c r="CG2743"/>
      <c r="CH2743"/>
      <c r="CI2743" t="inlineStr">
        <is>
          <t xml:space="preserve"> TIME/OTHER DURATIONS REPORTED//DNUM/12//DOSES/0.99 to 50.8 uM//TESTID/6//CONC/FROM GRAPH//OEF/MODELING////</t>
        </is>
      </c>
      <c r="CJ2743" t="inlineStr">
        <is>
          <t xml:space="preserve">   TIME/OTHER DURATIONS REPORTED//DNUM/12//DOSES/0.99 to 50.8 uM//TESTID/6//CONC/FROM GRAPH//OEF/MODELING////</t>
        </is>
      </c>
      <c r="CK2743" t="inlineStr">
        <is>
          <t>Meyer,J.S., C.J. Boese, and J.M. Morris</t>
        </is>
      </c>
      <c r="CL2743" t="n">
        <v>100936.0</v>
      </c>
      <c r="CM2743" t="inlineStr">
        <is>
          <t>Use of the Biotic Ligand Model to Predict Pulse-Exposure Toxicity of Copper to Fathead Minnows (Pimephales promelas)</t>
        </is>
      </c>
      <c r="CN2743" t="inlineStr">
        <is>
          <t>Aquat. Toxicol.84(2): 268-278</t>
        </is>
      </c>
      <c r="CO2743" t="n">
        <v>2007.0</v>
      </c>
      <c r="CP2743" t="inlineStr">
        <is>
          <t>Meyer,J.S., C.J. Boese, and J.M. Morris (2007). Use of the Biotic Ligand Model to Predict Pulse-Exposure Toxicity of Copper to Fathead Minnows (Pimephales promelas). Aquat. Toxicol., 84, (2), 268-278. doi:10.1016/j.aquatox.2006.12.022. ECOREF#:100936</t>
        </is>
      </c>
    </row>
    <row r="2744">
      <c r="A2744" t="n">
        <v>7440508.0</v>
      </c>
      <c r="B2744" t="inlineStr">
        <is>
          <t>Copper</t>
        </is>
      </c>
      <c r="C2744"/>
      <c r="D2744" t="inlineStr">
        <is>
          <t>Unmeasured</t>
        </is>
      </c>
      <c r="E2744" t="inlineStr">
        <is>
          <t>Not coded</t>
        </is>
      </c>
      <c r="F2744"/>
      <c r="G2744"/>
      <c r="H2744"/>
      <c r="I2744"/>
      <c r="J2744"/>
      <c r="K2744"/>
      <c r="L2744" t="inlineStr">
        <is>
          <t>Pimephales promelas</t>
        </is>
      </c>
      <c r="M2744" t="inlineStr">
        <is>
          <t>Fathead Minnow</t>
        </is>
      </c>
      <c r="N2744" t="inlineStr">
        <is>
          <t>Juvenile</t>
        </is>
      </c>
      <c r="O2744" t="inlineStr">
        <is>
          <t>&lt;</t>
        </is>
      </c>
      <c r="P2744" t="n">
        <v>1.0</v>
      </c>
      <c r="Q2744"/>
      <c r="R2744"/>
      <c r="S2744"/>
      <c r="T2744"/>
      <c r="U2744" t="inlineStr">
        <is>
          <t>Month(s)</t>
        </is>
      </c>
      <c r="V2744" t="inlineStr">
        <is>
          <t>Aquatic, unspecified</t>
        </is>
      </c>
      <c r="W2744" t="inlineStr">
        <is>
          <t>Fresh water</t>
        </is>
      </c>
      <c r="X2744" t="inlineStr">
        <is>
          <t>Lab</t>
        </is>
      </c>
      <c r="Y2744"/>
      <c r="Z2744" t="inlineStr">
        <is>
          <t>Total</t>
        </is>
      </c>
      <c r="AA2744"/>
      <c r="AB2744" t="n">
        <v>0.102</v>
      </c>
      <c r="AC2744"/>
      <c r="AD2744" t="n">
        <v>0.078</v>
      </c>
      <c r="AE2744"/>
      <c r="AF2744" t="n">
        <v>0.133</v>
      </c>
      <c r="AG2744" t="inlineStr">
        <is>
          <t>AI mg/L</t>
        </is>
      </c>
      <c r="AH2744"/>
      <c r="AI2744"/>
      <c r="AJ2744"/>
      <c r="AK2744"/>
      <c r="AL2744"/>
      <c r="AM2744"/>
      <c r="AN2744"/>
      <c r="AO2744"/>
      <c r="AP2744"/>
      <c r="AQ2744"/>
      <c r="AR2744"/>
      <c r="AS2744"/>
      <c r="AT2744"/>
      <c r="AU2744"/>
      <c r="AV2744"/>
      <c r="AW2744"/>
      <c r="AX2744" t="inlineStr">
        <is>
          <t>Mortality</t>
        </is>
      </c>
      <c r="AY2744" t="inlineStr">
        <is>
          <t>Mortality</t>
        </is>
      </c>
      <c r="AZ2744" t="inlineStr">
        <is>
          <t>LC50</t>
        </is>
      </c>
      <c r="BA2744"/>
      <c r="BB2744" t="n">
        <v>4.0</v>
      </c>
      <c r="BC2744"/>
      <c r="BD2744"/>
      <c r="BE2744"/>
      <c r="BF2744"/>
      <c r="BG2744" t="inlineStr">
        <is>
          <t>Day(s)</t>
        </is>
      </c>
      <c r="BH2744"/>
      <c r="BI2744" t="inlineStr">
        <is>
          <t>DTXSID2023985</t>
        </is>
      </c>
      <c r="BJ2744" t="inlineStr">
        <is>
          <t>10.1139/f93-291</t>
        </is>
      </c>
      <c r="BK2744"/>
      <c r="BL2744"/>
      <c r="BM2744"/>
      <c r="BN2744"/>
      <c r="BO2744"/>
      <c r="BP2744"/>
      <c r="BQ2744"/>
      <c r="BR2744"/>
      <c r="BS2744"/>
      <c r="BT2744" t="inlineStr">
        <is>
          <t>--</t>
        </is>
      </c>
      <c r="BU2744"/>
      <c r="BV2744"/>
      <c r="BW2744"/>
      <c r="BX2744"/>
      <c r="BY2744"/>
      <c r="BZ2744"/>
      <c r="CA2744"/>
      <c r="CB2744"/>
      <c r="CC2744"/>
      <c r="CD2744"/>
      <c r="CE2744"/>
      <c r="CF2744"/>
      <c r="CG2744"/>
      <c r="CH2744"/>
      <c r="CI2744"/>
      <c r="CJ2744"/>
      <c r="CK2744" t="inlineStr">
        <is>
          <t>Playle,R.C., D.G. Dixon, and K. Burnison</t>
        </is>
      </c>
      <c r="CL2744" t="n">
        <v>4468.0</v>
      </c>
      <c r="CM2744" t="inlineStr">
        <is>
          <t>Copper and Cadmium Binding to Fish Gills:  Estimates of Metal-Gill Stability Constants and Modelling of Metal Accumulation</t>
        </is>
      </c>
      <c r="CN2744" t="inlineStr">
        <is>
          <t>Can. J. Fish. Aquat. Sci. (Multiple Languages)50:2678-2687</t>
        </is>
      </c>
      <c r="CO2744" t="n">
        <v>1993.0</v>
      </c>
      <c r="CP2744" t="inlineStr">
        <is>
          <t>Playle,R.C., D.G. Dixon, and K. Burnison (1993). Copper and Cadmium Binding to Fish Gills:  Estimates of Metal-Gill Stability Constants and Modelling of Metal Accumulation. Can. J. Fish. Aquat. Sci. (Multiple Languages), 50, 2678-2687. doi:10.1139/f93-291. ECOREF#:4468</t>
        </is>
      </c>
    </row>
    <row r="2745">
      <c r="A2745" t="n">
        <v>7440508.0</v>
      </c>
      <c r="B2745" t="inlineStr">
        <is>
          <t>Copper</t>
        </is>
      </c>
      <c r="C2745"/>
      <c r="D2745" t="inlineStr">
        <is>
          <t>Measured</t>
        </is>
      </c>
      <c r="E2745" t="inlineStr">
        <is>
          <t>Not coded</t>
        </is>
      </c>
      <c r="F2745"/>
      <c r="G2745"/>
      <c r="H2745"/>
      <c r="I2745"/>
      <c r="J2745"/>
      <c r="K2745"/>
      <c r="L2745" t="inlineStr">
        <is>
          <t>Pimephales promelas</t>
        </is>
      </c>
      <c r="M2745" t="inlineStr">
        <is>
          <t>Fathead Minnow</t>
        </is>
      </c>
      <c r="N2745"/>
      <c r="O2745"/>
      <c r="P2745"/>
      <c r="Q2745"/>
      <c r="R2745"/>
      <c r="S2745"/>
      <c r="T2745"/>
      <c r="U2745"/>
      <c r="V2745" t="inlineStr">
        <is>
          <t>Static</t>
        </is>
      </c>
      <c r="W2745" t="inlineStr">
        <is>
          <t>Fresh water</t>
        </is>
      </c>
      <c r="X2745" t="inlineStr">
        <is>
          <t>Lab</t>
        </is>
      </c>
      <c r="Y2745" t="n">
        <v>6.0</v>
      </c>
      <c r="Z2745" t="inlineStr">
        <is>
          <t>Total</t>
        </is>
      </c>
      <c r="AA2745"/>
      <c r="AB2745" t="n">
        <v>0.4808</v>
      </c>
      <c r="AC2745"/>
      <c r="AD2745"/>
      <c r="AE2745"/>
      <c r="AF2745"/>
      <c r="AG2745" t="inlineStr">
        <is>
          <t>AI mg/L</t>
        </is>
      </c>
      <c r="AH2745"/>
      <c r="AI2745"/>
      <c r="AJ2745"/>
      <c r="AK2745"/>
      <c r="AL2745"/>
      <c r="AM2745"/>
      <c r="AN2745"/>
      <c r="AO2745"/>
      <c r="AP2745"/>
      <c r="AQ2745"/>
      <c r="AR2745"/>
      <c r="AS2745"/>
      <c r="AT2745"/>
      <c r="AU2745"/>
      <c r="AV2745"/>
      <c r="AW2745"/>
      <c r="AX2745" t="inlineStr">
        <is>
          <t>Mortality</t>
        </is>
      </c>
      <c r="AY2745" t="inlineStr">
        <is>
          <t>Mortality</t>
        </is>
      </c>
      <c r="AZ2745" t="inlineStr">
        <is>
          <t>LC50</t>
        </is>
      </c>
      <c r="BA2745"/>
      <c r="BB2745" t="n">
        <v>4.0</v>
      </c>
      <c r="BC2745"/>
      <c r="BD2745"/>
      <c r="BE2745"/>
      <c r="BF2745"/>
      <c r="BG2745" t="inlineStr">
        <is>
          <t>Day(s)</t>
        </is>
      </c>
      <c r="BH2745"/>
      <c r="BI2745" t="inlineStr">
        <is>
          <t>DTXSID2023985</t>
        </is>
      </c>
      <c r="BJ2745" t="inlineStr">
        <is>
          <t>10.1007/s00244-002-1135-1</t>
        </is>
      </c>
      <c r="BK2745"/>
      <c r="BL2745"/>
      <c r="BM2745"/>
      <c r="BN2745"/>
      <c r="BO2745"/>
      <c r="BP2745"/>
      <c r="BQ2745"/>
      <c r="BR2745"/>
      <c r="BS2745"/>
      <c r="BT2745" t="inlineStr">
        <is>
          <t>--</t>
        </is>
      </c>
      <c r="BU2745"/>
      <c r="BV2745"/>
      <c r="BW2745"/>
      <c r="BX2745"/>
      <c r="BY2745"/>
      <c r="BZ2745"/>
      <c r="CA2745"/>
      <c r="CB2745"/>
      <c r="CC2745"/>
      <c r="CD2745"/>
      <c r="CE2745"/>
      <c r="CF2745"/>
      <c r="CG2745"/>
      <c r="CH2745"/>
      <c r="CI2745" t="inlineStr">
        <is>
          <t xml:space="preserve"> DNUM/6//DOSES/187.5/375/750/1500/3000 ug/L//</t>
        </is>
      </c>
      <c r="CJ2745" t="inlineStr">
        <is>
          <t xml:space="preserve">   DNUM/6//DOSES/187.5/375/750/1500/3000 ug/L//</t>
        </is>
      </c>
      <c r="CK2745" t="inlineStr">
        <is>
          <t>Murray-Gulde,C.L., J.E. Heatley, A.L. Schwartzman, and J.H.,Jr. Rodgers</t>
        </is>
      </c>
      <c r="CL2745" t="n">
        <v>65821.0</v>
      </c>
      <c r="CM2745" t="inlineStr">
        <is>
          <t>Algicidal Effectiveness of Clearigate, Cutrine-Plus, and Copper Sulfate and Margins of Safety Associated with Their Use</t>
        </is>
      </c>
      <c r="CN2745" t="inlineStr">
        <is>
          <t>Arch. Environ. Contam. Toxicol.43(1): 19-27</t>
        </is>
      </c>
      <c r="CO2745" t="n">
        <v>2002.0</v>
      </c>
      <c r="CP2745" t="inlineStr">
        <is>
          <t>Murray-Gulde,C.L., J.E. Heatley, A.L. Schwartzman, and J.H.,Jr. Rodgers (2002). Algicidal Effectiveness of Clearigate, Cutrine-Plus, and Copper Sulfate and Margins of Safety Associated with Their Use. Arch. Environ. Contam. Toxicol., 43, (1), 19-27. doi:10.1007/s00244-002-1135-1. ECOREF#:65821</t>
        </is>
      </c>
    </row>
    <row r="2746">
      <c r="A2746" t="n">
        <v>7440508.0</v>
      </c>
      <c r="B2746" t="inlineStr">
        <is>
          <t>Copper</t>
        </is>
      </c>
      <c r="C2746"/>
      <c r="D2746" t="inlineStr">
        <is>
          <t>Unmeasured</t>
        </is>
      </c>
      <c r="E2746" t="inlineStr">
        <is>
          <t>Not coded</t>
        </is>
      </c>
      <c r="F2746"/>
      <c r="G2746"/>
      <c r="H2746"/>
      <c r="I2746"/>
      <c r="J2746"/>
      <c r="K2746"/>
      <c r="L2746" t="inlineStr">
        <is>
          <t>Pimephales promelas</t>
        </is>
      </c>
      <c r="M2746" t="inlineStr">
        <is>
          <t>Fathead Minnow</t>
        </is>
      </c>
      <c r="N2746"/>
      <c r="O2746"/>
      <c r="P2746"/>
      <c r="Q2746"/>
      <c r="R2746"/>
      <c r="S2746"/>
      <c r="T2746"/>
      <c r="U2746"/>
      <c r="V2746" t="inlineStr">
        <is>
          <t>Static</t>
        </is>
      </c>
      <c r="W2746" t="inlineStr">
        <is>
          <t>Fresh water</t>
        </is>
      </c>
      <c r="X2746" t="inlineStr">
        <is>
          <t>Lab</t>
        </is>
      </c>
      <c r="Y2746"/>
      <c r="Z2746" t="inlineStr">
        <is>
          <t>Total</t>
        </is>
      </c>
      <c r="AA2746"/>
      <c r="AB2746" t="n">
        <v>21.0</v>
      </c>
      <c r="AC2746"/>
      <c r="AD2746"/>
      <c r="AE2746"/>
      <c r="AF2746"/>
      <c r="AG2746" t="inlineStr">
        <is>
          <t>AI mg/L</t>
        </is>
      </c>
      <c r="AH2746"/>
      <c r="AI2746"/>
      <c r="AJ2746"/>
      <c r="AK2746"/>
      <c r="AL2746"/>
      <c r="AM2746"/>
      <c r="AN2746"/>
      <c r="AO2746"/>
      <c r="AP2746"/>
      <c r="AQ2746"/>
      <c r="AR2746"/>
      <c r="AS2746"/>
      <c r="AT2746"/>
      <c r="AU2746"/>
      <c r="AV2746"/>
      <c r="AW2746"/>
      <c r="AX2746" t="inlineStr">
        <is>
          <t>Mortality</t>
        </is>
      </c>
      <c r="AY2746" t="inlineStr">
        <is>
          <t>Mortality</t>
        </is>
      </c>
      <c r="AZ2746" t="inlineStr">
        <is>
          <t>LC50</t>
        </is>
      </c>
      <c r="BA2746"/>
      <c r="BB2746" t="n">
        <v>4.0</v>
      </c>
      <c r="BC2746"/>
      <c r="BD2746"/>
      <c r="BE2746"/>
      <c r="BF2746"/>
      <c r="BG2746" t="inlineStr">
        <is>
          <t>Day(s)</t>
        </is>
      </c>
      <c r="BH2746"/>
      <c r="BI2746" t="inlineStr">
        <is>
          <t>DTXSID2023985</t>
        </is>
      </c>
      <c r="BJ2746" t="inlineStr">
        <is>
          <t>10.1016/0043-1354(76)90155-X</t>
        </is>
      </c>
      <c r="BK2746"/>
      <c r="BL2746"/>
      <c r="BM2746"/>
      <c r="BN2746"/>
      <c r="BO2746"/>
      <c r="BP2746"/>
      <c r="BQ2746"/>
      <c r="BR2746"/>
      <c r="BS2746"/>
      <c r="BT2746" t="inlineStr">
        <is>
          <t>--</t>
        </is>
      </c>
      <c r="BU2746"/>
      <c r="BV2746"/>
      <c r="BW2746"/>
      <c r="BX2746"/>
      <c r="BY2746"/>
      <c r="BZ2746"/>
      <c r="CA2746"/>
      <c r="CB2746"/>
      <c r="CC2746"/>
      <c r="CD2746"/>
      <c r="CE2746"/>
      <c r="CF2746"/>
      <c r="CG2746"/>
      <c r="CH2746"/>
      <c r="CI2746"/>
      <c r="CJ2746"/>
      <c r="CK2746" t="inlineStr">
        <is>
          <t>Brungs,W.A., J.R. Geckler, and M. Gast</t>
        </is>
      </c>
      <c r="CL2746" t="n">
        <v>8320.0</v>
      </c>
      <c r="CM2746" t="inlineStr">
        <is>
          <t>Acute and Chronic Toxicity of Copper to the Fathead Minnow in a Surface Water of Variable Quality</t>
        </is>
      </c>
      <c r="CN2746" t="inlineStr">
        <is>
          <t>Water Res.10(1): 37-43</t>
        </is>
      </c>
      <c r="CO2746" t="n">
        <v>1976.0</v>
      </c>
      <c r="CP2746" t="inlineStr">
        <is>
          <t>Brungs,W.A., J.R. Geckler, and M. Gast (1976). Acute and Chronic Toxicity of Copper to the Fathead Minnow in a Surface Water of Variable Quality. Water Res., 10, (1), 37-43. doi:10.1016/0043-1354(76)90155-X. ECOREF#:8320</t>
        </is>
      </c>
    </row>
    <row r="2747">
      <c r="A2747" t="n">
        <v>7440622.0</v>
      </c>
      <c r="B2747" t="inlineStr">
        <is>
          <t>Vanadium</t>
        </is>
      </c>
      <c r="C2747"/>
      <c r="D2747" t="inlineStr">
        <is>
          <t>Measured</t>
        </is>
      </c>
      <c r="E2747" t="inlineStr">
        <is>
          <t>Not reported</t>
        </is>
      </c>
      <c r="F2747"/>
      <c r="G2747"/>
      <c r="H2747"/>
      <c r="I2747"/>
      <c r="J2747"/>
      <c r="K2747"/>
      <c r="L2747" t="inlineStr">
        <is>
          <t>Pimephales promelas</t>
        </is>
      </c>
      <c r="M2747" t="inlineStr">
        <is>
          <t>Fathead Minnow</t>
        </is>
      </c>
      <c r="N2747"/>
      <c r="O2747"/>
      <c r="P2747"/>
      <c r="Q2747"/>
      <c r="R2747"/>
      <c r="S2747"/>
      <c r="T2747"/>
      <c r="U2747"/>
      <c r="V2747" t="inlineStr">
        <is>
          <t>Flow-through</t>
        </is>
      </c>
      <c r="W2747" t="inlineStr">
        <is>
          <t>Fresh water</t>
        </is>
      </c>
      <c r="X2747" t="inlineStr">
        <is>
          <t>Lab</t>
        </is>
      </c>
      <c r="Y2747"/>
      <c r="Z2747" t="inlineStr">
        <is>
          <t>Total</t>
        </is>
      </c>
      <c r="AA2747"/>
      <c r="AB2747" t="n">
        <v>1.8</v>
      </c>
      <c r="AC2747"/>
      <c r="AD2747"/>
      <c r="AE2747"/>
      <c r="AF2747"/>
      <c r="AG2747" t="inlineStr">
        <is>
          <t>AI mg/L</t>
        </is>
      </c>
      <c r="AH2747"/>
      <c r="AI2747"/>
      <c r="AJ2747"/>
      <c r="AK2747"/>
      <c r="AL2747"/>
      <c r="AM2747"/>
      <c r="AN2747"/>
      <c r="AO2747"/>
      <c r="AP2747"/>
      <c r="AQ2747"/>
      <c r="AR2747"/>
      <c r="AS2747"/>
      <c r="AT2747"/>
      <c r="AU2747"/>
      <c r="AV2747"/>
      <c r="AW2747"/>
      <c r="AX2747" t="inlineStr">
        <is>
          <t>Mortality</t>
        </is>
      </c>
      <c r="AY2747" t="inlineStr">
        <is>
          <t>Mortality</t>
        </is>
      </c>
      <c r="AZ2747" t="inlineStr">
        <is>
          <t>LC50</t>
        </is>
      </c>
      <c r="BA2747"/>
      <c r="BB2747" t="n">
        <v>4.0</v>
      </c>
      <c r="BC2747"/>
      <c r="BD2747"/>
      <c r="BE2747"/>
      <c r="BF2747"/>
      <c r="BG2747" t="inlineStr">
        <is>
          <t>Day(s)</t>
        </is>
      </c>
      <c r="BH2747"/>
      <c r="BI2747" t="inlineStr">
        <is>
          <t>DTXSID2040282</t>
        </is>
      </c>
      <c r="BJ2747"/>
      <c r="BK2747"/>
      <c r="BL2747" t="inlineStr">
        <is>
          <t>Acute</t>
        </is>
      </c>
      <c r="BM2747"/>
      <c r="BN2747"/>
      <c r="BO2747"/>
      <c r="BP2747"/>
      <c r="BQ2747"/>
      <c r="BR2747"/>
      <c r="BS2747"/>
      <c r="BT2747" t="inlineStr">
        <is>
          <t>--</t>
        </is>
      </c>
      <c r="BU2747"/>
      <c r="BV2747"/>
      <c r="BW2747"/>
      <c r="BX2747"/>
      <c r="BY2747"/>
      <c r="BZ2747"/>
      <c r="CA2747"/>
      <c r="CB2747"/>
      <c r="CC2747"/>
      <c r="CD2747"/>
      <c r="CE2747"/>
      <c r="CF2747"/>
      <c r="CG2747"/>
      <c r="CH2747"/>
      <c r="CI2747"/>
      <c r="CJ2747"/>
      <c r="CK2747" t="inlineStr">
        <is>
          <t>Stephan,C.E.</t>
        </is>
      </c>
      <c r="CL2747" t="n">
        <v>120966.0</v>
      </c>
      <c r="CM2747" t="inlineStr">
        <is>
          <t>Results of Toxicity Tests</t>
        </is>
      </c>
      <c r="CN2747" t="inlineStr">
        <is>
          <t>Feb.13th Memo to J.Carroll, U.S.EPA, Washington, DC:2 p.</t>
        </is>
      </c>
      <c r="CO2747" t="n">
        <v>1978.0</v>
      </c>
      <c r="CP2747" t="inlineStr">
        <is>
          <t>Stephan,C.E. (1978). Results of Toxicity Tests. Feb.13th Memo to J.Carroll, U.S.EPA, Washington, DC, 2 p. ECOREF#:120966</t>
        </is>
      </c>
    </row>
    <row r="2748">
      <c r="A2748" t="n">
        <v>7440666.0</v>
      </c>
      <c r="B2748" t="inlineStr">
        <is>
          <t>Zinc</t>
        </is>
      </c>
      <c r="C2748"/>
      <c r="D2748" t="inlineStr">
        <is>
          <t>Unmeasured</t>
        </is>
      </c>
      <c r="E2748" t="inlineStr">
        <is>
          <t>Other Method</t>
        </is>
      </c>
      <c r="F2748"/>
      <c r="G2748"/>
      <c r="H2748"/>
      <c r="I2748"/>
      <c r="J2748"/>
      <c r="K2748"/>
      <c r="L2748" t="inlineStr">
        <is>
          <t>Pimephales promelas</t>
        </is>
      </c>
      <c r="M2748" t="inlineStr">
        <is>
          <t>Fathead Minnow</t>
        </is>
      </c>
      <c r="N2748"/>
      <c r="O2748"/>
      <c r="P2748"/>
      <c r="Q2748"/>
      <c r="R2748"/>
      <c r="S2748"/>
      <c r="T2748"/>
      <c r="U2748"/>
      <c r="V2748" t="inlineStr">
        <is>
          <t>Static</t>
        </is>
      </c>
      <c r="W2748" t="inlineStr">
        <is>
          <t>Fresh water</t>
        </is>
      </c>
      <c r="X2748" t="inlineStr">
        <is>
          <t>Lab</t>
        </is>
      </c>
      <c r="Y2748" t="n">
        <v>6.0</v>
      </c>
      <c r="Z2748" t="inlineStr">
        <is>
          <t>Total</t>
        </is>
      </c>
      <c r="AA2748"/>
      <c r="AB2748" t="n">
        <v>2.55</v>
      </c>
      <c r="AC2748"/>
      <c r="AD2748" t="n">
        <v>2.23</v>
      </c>
      <c r="AE2748"/>
      <c r="AF2748" t="n">
        <v>3.0</v>
      </c>
      <c r="AG2748" t="inlineStr">
        <is>
          <t>AI mg/L</t>
        </is>
      </c>
      <c r="AH2748"/>
      <c r="AI2748"/>
      <c r="AJ2748"/>
      <c r="AK2748"/>
      <c r="AL2748"/>
      <c r="AM2748"/>
      <c r="AN2748"/>
      <c r="AO2748"/>
      <c r="AP2748"/>
      <c r="AQ2748"/>
      <c r="AR2748"/>
      <c r="AS2748"/>
      <c r="AT2748"/>
      <c r="AU2748"/>
      <c r="AV2748"/>
      <c r="AW2748"/>
      <c r="AX2748" t="inlineStr">
        <is>
          <t>Mortality</t>
        </is>
      </c>
      <c r="AY2748" t="inlineStr">
        <is>
          <t>Mortality</t>
        </is>
      </c>
      <c r="AZ2748" t="inlineStr">
        <is>
          <t>LC50</t>
        </is>
      </c>
      <c r="BA2748"/>
      <c r="BB2748" t="n">
        <v>4.0</v>
      </c>
      <c r="BC2748"/>
      <c r="BD2748"/>
      <c r="BE2748"/>
      <c r="BF2748"/>
      <c r="BG2748" t="inlineStr">
        <is>
          <t>Day(s)</t>
        </is>
      </c>
      <c r="BH2748"/>
      <c r="BI2748" t="inlineStr">
        <is>
          <t>DTXSID7035012</t>
        </is>
      </c>
      <c r="BJ2748"/>
      <c r="BK2748"/>
      <c r="BL2748"/>
      <c r="BM2748"/>
      <c r="BN2748"/>
      <c r="BO2748"/>
      <c r="BP2748"/>
      <c r="BQ2748"/>
      <c r="BR2748"/>
      <c r="BS2748"/>
      <c r="BT2748" t="inlineStr">
        <is>
          <t>--</t>
        </is>
      </c>
      <c r="BU2748"/>
      <c r="BV2748"/>
      <c r="BW2748"/>
      <c r="BX2748"/>
      <c r="BY2748"/>
      <c r="BZ2748"/>
      <c r="CA2748"/>
      <c r="CB2748"/>
      <c r="CC2748"/>
      <c r="CD2748"/>
      <c r="CE2748"/>
      <c r="CF2748"/>
      <c r="CG2748"/>
      <c r="CH2748"/>
      <c r="CI2748"/>
      <c r="CJ2748" t="inlineStr">
        <is>
          <t xml:space="preserve">SOURCE/REARED IN PONDS AT THE STATE FISH HATCHERY AT NEWTON, OHIO//TMETH/AMERICAN PUBLIC HEALTH ASSOCIATION (1960)//MEDIA/SOFT DILUENT WATER //   </t>
        </is>
      </c>
      <c r="CK2748" t="inlineStr">
        <is>
          <t>Pickering,Q.H., and C. Henderson</t>
        </is>
      </c>
      <c r="CL2748" t="n">
        <v>2033.0</v>
      </c>
      <c r="CM2748" t="inlineStr">
        <is>
          <t>The Acute Toxicity of Some Heavy Metals to Different Species of Warm Water Fishes</t>
        </is>
      </c>
      <c r="CN2748" t="inlineStr">
        <is>
          <t>Proc. Ind. Waste Conf.10:453-463</t>
        </is>
      </c>
      <c r="CO2748" t="n">
        <v>1966.0</v>
      </c>
      <c r="CP2748" t="inlineStr">
        <is>
          <t>Pickering,Q.H., and C. Henderson (1966). The Acute Toxicity of Some Heavy Metals to Different Species of Warm Water Fishes. Proc. Ind. Waste Conf., 10, 453-463. ECOREF#:2033</t>
        </is>
      </c>
    </row>
    <row r="2749">
      <c r="A2749" t="n">
        <v>7440666.0</v>
      </c>
      <c r="B2749" t="inlineStr">
        <is>
          <t>Zinc</t>
        </is>
      </c>
      <c r="C2749"/>
      <c r="D2749" t="inlineStr">
        <is>
          <t>Measured</t>
        </is>
      </c>
      <c r="E2749" t="inlineStr">
        <is>
          <t>United States Environmental Protection Agency</t>
        </is>
      </c>
      <c r="F2749"/>
      <c r="G2749"/>
      <c r="H2749"/>
      <c r="I2749"/>
      <c r="J2749"/>
      <c r="K2749"/>
      <c r="L2749" t="inlineStr">
        <is>
          <t>Pimephales promelas</t>
        </is>
      </c>
      <c r="M2749" t="inlineStr">
        <is>
          <t>Fathead Minnow</t>
        </is>
      </c>
      <c r="N2749" t="inlineStr">
        <is>
          <t>Larva</t>
        </is>
      </c>
      <c r="O2749" t="inlineStr">
        <is>
          <t>&lt;</t>
        </is>
      </c>
      <c r="P2749" t="n">
        <v>24.0</v>
      </c>
      <c r="Q2749"/>
      <c r="R2749"/>
      <c r="S2749"/>
      <c r="T2749"/>
      <c r="U2749" t="inlineStr">
        <is>
          <t>Hour(s)</t>
        </is>
      </c>
      <c r="V2749" t="inlineStr">
        <is>
          <t>Renewal</t>
        </is>
      </c>
      <c r="W2749" t="inlineStr">
        <is>
          <t>Fresh water</t>
        </is>
      </c>
      <c r="X2749" t="inlineStr">
        <is>
          <t>Lab</t>
        </is>
      </c>
      <c r="Y2749" t="n">
        <v>6.0</v>
      </c>
      <c r="Z2749" t="inlineStr">
        <is>
          <t>Dissolved</t>
        </is>
      </c>
      <c r="AA2749"/>
      <c r="AB2749" t="n">
        <v>1.085308</v>
      </c>
      <c r="AC2749"/>
      <c r="AD2749"/>
      <c r="AE2749"/>
      <c r="AF2749"/>
      <c r="AG2749" t="inlineStr">
        <is>
          <t>AI mg/L</t>
        </is>
      </c>
      <c r="AH2749" t="inlineStr">
        <is>
          <t>Total</t>
        </is>
      </c>
      <c r="AI2749"/>
      <c r="AJ2749" t="n">
        <v>1.11146</v>
      </c>
      <c r="AK2749"/>
      <c r="AL2749"/>
      <c r="AM2749"/>
      <c r="AN2749"/>
      <c r="AO2749" t="inlineStr">
        <is>
          <t>AI mg/L</t>
        </is>
      </c>
      <c r="AP2749"/>
      <c r="AQ2749"/>
      <c r="AR2749"/>
      <c r="AS2749"/>
      <c r="AT2749"/>
      <c r="AU2749"/>
      <c r="AV2749"/>
      <c r="AW2749"/>
      <c r="AX2749" t="inlineStr">
        <is>
          <t>Mortality</t>
        </is>
      </c>
      <c r="AY2749" t="inlineStr">
        <is>
          <t>Mortality</t>
        </is>
      </c>
      <c r="AZ2749" t="inlineStr">
        <is>
          <t>LC50</t>
        </is>
      </c>
      <c r="BA2749"/>
      <c r="BB2749" t="n">
        <v>4.0</v>
      </c>
      <c r="BC2749"/>
      <c r="BD2749"/>
      <c r="BE2749"/>
      <c r="BF2749"/>
      <c r="BG2749" t="inlineStr">
        <is>
          <t>Day(s)</t>
        </is>
      </c>
      <c r="BH2749"/>
      <c r="BI2749" t="inlineStr">
        <is>
          <t>DTXSID7035012</t>
        </is>
      </c>
      <c r="BJ2749" t="inlineStr">
        <is>
          <t>10.1007/s00244-005-0088-6</t>
        </is>
      </c>
      <c r="BK2749"/>
      <c r="BL2749" t="inlineStr">
        <is>
          <t>Acute</t>
        </is>
      </c>
      <c r="BM2749"/>
      <c r="BN2749"/>
      <c r="BO2749"/>
      <c r="BP2749"/>
      <c r="BQ2749"/>
      <c r="BR2749"/>
      <c r="BS2749"/>
      <c r="BT2749" t="inlineStr">
        <is>
          <t>--</t>
        </is>
      </c>
      <c r="BU2749"/>
      <c r="BV2749"/>
      <c r="BW2749"/>
      <c r="BX2749"/>
      <c r="BY2749"/>
      <c r="BZ2749"/>
      <c r="CA2749" t="inlineStr">
        <is>
          <t>--</t>
        </is>
      </c>
      <c r="CB2749"/>
      <c r="CC2749"/>
      <c r="CD2749"/>
      <c r="CE2749"/>
      <c r="CF2749"/>
      <c r="CG2749"/>
      <c r="CH2749"/>
      <c r="CI2749"/>
      <c r="CJ2749" t="inlineStr">
        <is>
          <t xml:space="preserve">SOURCE/FROM LAB STOCK ORIGINALLY FROM USEPA ENVIRONMENTAL RESEARCH LABORATORY IN DULUTH, MINNESOTA//AP FREQ/STATIC-RENEWAL//TMETH/1993 TEST EPA/600/4-90-027F//MEDIA/REVERSE OSMOSIS FILTERED CYPRESS SWAMP + NACL, DELAWARE WATER//   </t>
        </is>
      </c>
      <c r="CK2749" t="inlineStr">
        <is>
          <t>Bringolf,R.B., B.A. Morris, C.J. Boese, R.C. Santore, H.E. Allen, and J.S. Meyer</t>
        </is>
      </c>
      <c r="CL2749" t="n">
        <v>96586.0</v>
      </c>
      <c r="CM2749" t="inlineStr">
        <is>
          <t>Influence of Dissolved Organic Matter on Acute Toxicity of Zinc to Larval Fathead Minnows (Pimephales promelas)</t>
        </is>
      </c>
      <c r="CN2749" t="inlineStr">
        <is>
          <t>Arch. Environ. Contam. Toxicol.51(3): 438-444</t>
        </is>
      </c>
      <c r="CO2749" t="n">
        <v>2006.0</v>
      </c>
      <c r="CP2749" t="inlineStr">
        <is>
          <t>Bringolf,R.B., B.A. Morris, C.J. Boese, R.C. Santore, H.E. Allen, and J.S. Meyer (2006). Influence of Dissolved Organic Matter on Acute Toxicity of Zinc to Larval Fathead Minnows (Pimephales promelas). Arch. Environ. Contam. Toxicol., 51, (3), 438-444. doi:10.1007/s00244-005-0088-6. ECOREF#:96586</t>
        </is>
      </c>
    </row>
    <row r="2750">
      <c r="A2750" t="n">
        <v>7440666.0</v>
      </c>
      <c r="B2750" t="inlineStr">
        <is>
          <t>Zinc</t>
        </is>
      </c>
      <c r="C2750"/>
      <c r="D2750" t="inlineStr">
        <is>
          <t>Measured</t>
        </is>
      </c>
      <c r="E2750" t="inlineStr">
        <is>
          <t>USEPA and Other Methods</t>
        </is>
      </c>
      <c r="F2750"/>
      <c r="G2750"/>
      <c r="H2750"/>
      <c r="I2750"/>
      <c r="J2750"/>
      <c r="K2750"/>
      <c r="L2750" t="inlineStr">
        <is>
          <t>Pimephales promelas</t>
        </is>
      </c>
      <c r="M2750" t="inlineStr">
        <is>
          <t>Fathead Minnow</t>
        </is>
      </c>
      <c r="N2750" t="inlineStr">
        <is>
          <t>Larva</t>
        </is>
      </c>
      <c r="O2750" t="inlineStr">
        <is>
          <t>&lt;</t>
        </is>
      </c>
      <c r="P2750" t="n">
        <v>24.0</v>
      </c>
      <c r="Q2750"/>
      <c r="R2750"/>
      <c r="S2750"/>
      <c r="T2750"/>
      <c r="U2750" t="inlineStr">
        <is>
          <t>Hour(s)</t>
        </is>
      </c>
      <c r="V2750" t="inlineStr">
        <is>
          <t>Renewal</t>
        </is>
      </c>
      <c r="W2750" t="inlineStr">
        <is>
          <t>Fresh water</t>
        </is>
      </c>
      <c r="X2750" t="inlineStr">
        <is>
          <t>Lab</t>
        </is>
      </c>
      <c r="Y2750" t="n">
        <v>6.0</v>
      </c>
      <c r="Z2750" t="inlineStr">
        <is>
          <t>Total</t>
        </is>
      </c>
      <c r="AA2750"/>
      <c r="AB2750" t="n">
        <v>0.238</v>
      </c>
      <c r="AC2750"/>
      <c r="AD2750" t="n">
        <v>0.211</v>
      </c>
      <c r="AE2750"/>
      <c r="AF2750" t="n">
        <v>0.269</v>
      </c>
      <c r="AG2750" t="inlineStr">
        <is>
          <t>AI mg/L</t>
        </is>
      </c>
      <c r="AH2750"/>
      <c r="AI2750"/>
      <c r="AJ2750"/>
      <c r="AK2750"/>
      <c r="AL2750"/>
      <c r="AM2750"/>
      <c r="AN2750"/>
      <c r="AO2750"/>
      <c r="AP2750"/>
      <c r="AQ2750"/>
      <c r="AR2750"/>
      <c r="AS2750"/>
      <c r="AT2750"/>
      <c r="AU2750"/>
      <c r="AV2750"/>
      <c r="AW2750"/>
      <c r="AX2750" t="inlineStr">
        <is>
          <t>Mortality</t>
        </is>
      </c>
      <c r="AY2750" t="inlineStr">
        <is>
          <t>Mortality</t>
        </is>
      </c>
      <c r="AZ2750" t="inlineStr">
        <is>
          <t>LC50</t>
        </is>
      </c>
      <c r="BA2750"/>
      <c r="BB2750" t="n">
        <v>4.0</v>
      </c>
      <c r="BC2750"/>
      <c r="BD2750"/>
      <c r="BE2750"/>
      <c r="BF2750"/>
      <c r="BG2750" t="inlineStr">
        <is>
          <t>Day(s)</t>
        </is>
      </c>
      <c r="BH2750"/>
      <c r="BI2750" t="inlineStr">
        <is>
          <t>DTXSID7035012</t>
        </is>
      </c>
      <c r="BJ2750" t="inlineStr">
        <is>
          <t>10.1002/etc.5620040515</t>
        </is>
      </c>
      <c r="BK2750"/>
      <c r="BL2750" t="inlineStr">
        <is>
          <t>Subchronic</t>
        </is>
      </c>
      <c r="BM2750"/>
      <c r="BN2750"/>
      <c r="BO2750"/>
      <c r="BP2750"/>
      <c r="BQ2750"/>
      <c r="BR2750"/>
      <c r="BS2750"/>
      <c r="BT2750" t="inlineStr">
        <is>
          <t>--</t>
        </is>
      </c>
      <c r="BU2750"/>
      <c r="BV2750"/>
      <c r="BW2750"/>
      <c r="BX2750"/>
      <c r="BY2750"/>
      <c r="BZ2750"/>
      <c r="CA2750"/>
      <c r="CB2750"/>
      <c r="CC2750"/>
      <c r="CD2750"/>
      <c r="CE2750"/>
      <c r="CF2750"/>
      <c r="CG2750"/>
      <c r="CH2750"/>
      <c r="CI2750"/>
      <c r="CJ2750" t="inlineStr">
        <is>
          <t xml:space="preserve">SOURCE/NR//TMETH/USEPA FISH EARLY LIFE STAGE TOXICITY TEST. GUIDELINES EG-11 AND TECHNICAL SUPPORT DOCUMENT EG-8 AND BENOIT ET. AL, 1982//MEDIA/LAKE SUPERIOR WATER//   </t>
        </is>
      </c>
      <c r="CK2750" t="inlineStr">
        <is>
          <t>Norberg,T.J., and D.I. Mount</t>
        </is>
      </c>
      <c r="CL2750" t="n">
        <v>11182.0</v>
      </c>
      <c r="CM2750" t="inlineStr">
        <is>
          <t>A New Fathead Minnow (Pimephales promelas) Subchronic Toxicity Test</t>
        </is>
      </c>
      <c r="CN2750" t="inlineStr">
        <is>
          <t>Environ. Toxicol. Chem.4(5): 711-718</t>
        </is>
      </c>
      <c r="CO2750" t="n">
        <v>1985.0</v>
      </c>
      <c r="CP2750" t="inlineStr">
        <is>
          <t>Norberg,T.J., and D.I. Mount (1985). A New Fathead Minnow (Pimephales promelas) Subchronic Toxicity Test. Environ. Toxicol. Chem., 4, (5), 711-718. doi:10.1002/etc.5620040515. ECOREF#:11182</t>
        </is>
      </c>
    </row>
    <row r="2751">
      <c r="A2751" t="n">
        <v>7440666.0</v>
      </c>
      <c r="B2751" t="inlineStr">
        <is>
          <t>Zinc</t>
        </is>
      </c>
      <c r="C2751"/>
      <c r="D2751" t="inlineStr">
        <is>
          <t>Measured</t>
        </is>
      </c>
      <c r="E2751" t="inlineStr">
        <is>
          <t>United States Environmental Protection Agency</t>
        </is>
      </c>
      <c r="F2751"/>
      <c r="G2751"/>
      <c r="H2751"/>
      <c r="I2751"/>
      <c r="J2751"/>
      <c r="K2751"/>
      <c r="L2751" t="inlineStr">
        <is>
          <t>Pimephales promelas</t>
        </is>
      </c>
      <c r="M2751" t="inlineStr">
        <is>
          <t>Fathead Minnow</t>
        </is>
      </c>
      <c r="N2751" t="inlineStr">
        <is>
          <t>Larva</t>
        </is>
      </c>
      <c r="O2751" t="inlineStr">
        <is>
          <t>&lt;</t>
        </is>
      </c>
      <c r="P2751" t="n">
        <v>24.0</v>
      </c>
      <c r="Q2751"/>
      <c r="R2751"/>
      <c r="S2751"/>
      <c r="T2751"/>
      <c r="U2751" t="inlineStr">
        <is>
          <t>Hour(s)</t>
        </is>
      </c>
      <c r="V2751" t="inlineStr">
        <is>
          <t>Renewal</t>
        </is>
      </c>
      <c r="W2751" t="inlineStr">
        <is>
          <t>Fresh water</t>
        </is>
      </c>
      <c r="X2751" t="inlineStr">
        <is>
          <t>Lab</t>
        </is>
      </c>
      <c r="Y2751" t="n">
        <v>6.0</v>
      </c>
      <c r="Z2751" t="inlineStr">
        <is>
          <t>Dissolved</t>
        </is>
      </c>
      <c r="AA2751"/>
      <c r="AB2751" t="n">
        <v>0.928396</v>
      </c>
      <c r="AC2751"/>
      <c r="AD2751"/>
      <c r="AE2751"/>
      <c r="AF2751"/>
      <c r="AG2751" t="inlineStr">
        <is>
          <t>AI mg/L</t>
        </is>
      </c>
      <c r="AH2751" t="inlineStr">
        <is>
          <t>Total</t>
        </is>
      </c>
      <c r="AI2751"/>
      <c r="AJ2751" t="n">
        <v>0.987238</v>
      </c>
      <c r="AK2751"/>
      <c r="AL2751"/>
      <c r="AM2751"/>
      <c r="AN2751"/>
      <c r="AO2751" t="inlineStr">
        <is>
          <t>AI mg/L</t>
        </is>
      </c>
      <c r="AP2751"/>
      <c r="AQ2751"/>
      <c r="AR2751"/>
      <c r="AS2751"/>
      <c r="AT2751"/>
      <c r="AU2751"/>
      <c r="AV2751"/>
      <c r="AW2751"/>
      <c r="AX2751" t="inlineStr">
        <is>
          <t>Mortality</t>
        </is>
      </c>
      <c r="AY2751" t="inlineStr">
        <is>
          <t>Mortality</t>
        </is>
      </c>
      <c r="AZ2751" t="inlineStr">
        <is>
          <t>LC50</t>
        </is>
      </c>
      <c r="BA2751"/>
      <c r="BB2751" t="n">
        <v>4.0</v>
      </c>
      <c r="BC2751"/>
      <c r="BD2751"/>
      <c r="BE2751"/>
      <c r="BF2751"/>
      <c r="BG2751" t="inlineStr">
        <is>
          <t>Day(s)</t>
        </is>
      </c>
      <c r="BH2751"/>
      <c r="BI2751" t="inlineStr">
        <is>
          <t>DTXSID7035012</t>
        </is>
      </c>
      <c r="BJ2751" t="inlineStr">
        <is>
          <t>10.1007/s00244-005-0088-6</t>
        </is>
      </c>
      <c r="BK2751"/>
      <c r="BL2751" t="inlineStr">
        <is>
          <t>Acute</t>
        </is>
      </c>
      <c r="BM2751"/>
      <c r="BN2751"/>
      <c r="BO2751"/>
      <c r="BP2751"/>
      <c r="BQ2751"/>
      <c r="BR2751"/>
      <c r="BS2751"/>
      <c r="BT2751" t="inlineStr">
        <is>
          <t>--</t>
        </is>
      </c>
      <c r="BU2751"/>
      <c r="BV2751"/>
      <c r="BW2751"/>
      <c r="BX2751"/>
      <c r="BY2751"/>
      <c r="BZ2751"/>
      <c r="CA2751" t="inlineStr">
        <is>
          <t>--</t>
        </is>
      </c>
      <c r="CB2751"/>
      <c r="CC2751"/>
      <c r="CD2751"/>
      <c r="CE2751"/>
      <c r="CF2751"/>
      <c r="CG2751"/>
      <c r="CH2751"/>
      <c r="CI2751"/>
      <c r="CJ2751" t="inlineStr">
        <is>
          <t xml:space="preserve">SOURCE/FROM LAB STOCK ORIGINALLY FROM USEPA ENVIRONMENTAL RESEARCH LABORATORY IN DULUTH, MINNESOTA//AP FREQ/STATIC-RENEWAL//TMETH/1993 TEST EPA/600/4-90-027F//MEDIA/REVERSE OSMOSIS FILTERED WILMINGTON, DELAWARE WATER//   </t>
        </is>
      </c>
      <c r="CK2751" t="inlineStr">
        <is>
          <t>Bringolf,R.B., B.A. Morris, C.J. Boese, R.C. Santore, H.E. Allen, and J.S. Meyer</t>
        </is>
      </c>
      <c r="CL2751" t="n">
        <v>96586.0</v>
      </c>
      <c r="CM2751" t="inlineStr">
        <is>
          <t>Influence of Dissolved Organic Matter on Acute Toxicity of Zinc to Larval Fathead Minnows (Pimephales promelas)</t>
        </is>
      </c>
      <c r="CN2751" t="inlineStr">
        <is>
          <t>Arch. Environ. Contam. Toxicol.51(3): 438-444</t>
        </is>
      </c>
      <c r="CO2751" t="n">
        <v>2006.0</v>
      </c>
      <c r="CP2751" t="inlineStr">
        <is>
          <t>Bringolf,R.B., B.A. Morris, C.J. Boese, R.C. Santore, H.E. Allen, and J.S. Meyer (2006). Influence of Dissolved Organic Matter on Acute Toxicity of Zinc to Larval Fathead Minnows (Pimephales promelas). Arch. Environ. Contam. Toxicol., 51, (3), 438-444. doi:10.1007/s00244-005-0088-6. ECOREF#:96586</t>
        </is>
      </c>
    </row>
    <row r="2752">
      <c r="A2752" t="n">
        <v>7440666.0</v>
      </c>
      <c r="B2752" t="inlineStr">
        <is>
          <t>Zinc</t>
        </is>
      </c>
      <c r="C2752"/>
      <c r="D2752" t="inlineStr">
        <is>
          <t>Measured</t>
        </is>
      </c>
      <c r="E2752" t="inlineStr">
        <is>
          <t>United States Environmental Protection Agency</t>
        </is>
      </c>
      <c r="F2752"/>
      <c r="G2752"/>
      <c r="H2752"/>
      <c r="I2752"/>
      <c r="J2752"/>
      <c r="K2752"/>
      <c r="L2752" t="inlineStr">
        <is>
          <t>Pimephales promelas</t>
        </is>
      </c>
      <c r="M2752" t="inlineStr">
        <is>
          <t>Fathead Minnow</t>
        </is>
      </c>
      <c r="N2752" t="inlineStr">
        <is>
          <t>Larva</t>
        </is>
      </c>
      <c r="O2752" t="inlineStr">
        <is>
          <t>&lt;</t>
        </is>
      </c>
      <c r="P2752" t="n">
        <v>24.0</v>
      </c>
      <c r="Q2752"/>
      <c r="R2752"/>
      <c r="S2752"/>
      <c r="T2752"/>
      <c r="U2752" t="inlineStr">
        <is>
          <t>Hour(s)</t>
        </is>
      </c>
      <c r="V2752" t="inlineStr">
        <is>
          <t>Renewal</t>
        </is>
      </c>
      <c r="W2752" t="inlineStr">
        <is>
          <t>Fresh water</t>
        </is>
      </c>
      <c r="X2752" t="inlineStr">
        <is>
          <t>Lab</t>
        </is>
      </c>
      <c r="Y2752" t="n">
        <v>6.0</v>
      </c>
      <c r="Z2752" t="inlineStr">
        <is>
          <t>Dissolved</t>
        </is>
      </c>
      <c r="AA2752"/>
      <c r="AB2752" t="n">
        <v>1.117998</v>
      </c>
      <c r="AC2752"/>
      <c r="AD2752"/>
      <c r="AE2752"/>
      <c r="AF2752"/>
      <c r="AG2752" t="inlineStr">
        <is>
          <t>AI mg/L</t>
        </is>
      </c>
      <c r="AH2752" t="inlineStr">
        <is>
          <t>Total</t>
        </is>
      </c>
      <c r="AI2752"/>
      <c r="AJ2752" t="n">
        <v>1.137612</v>
      </c>
      <c r="AK2752"/>
      <c r="AL2752"/>
      <c r="AM2752"/>
      <c r="AN2752"/>
      <c r="AO2752" t="inlineStr">
        <is>
          <t>AI mg/L</t>
        </is>
      </c>
      <c r="AP2752"/>
      <c r="AQ2752"/>
      <c r="AR2752"/>
      <c r="AS2752"/>
      <c r="AT2752"/>
      <c r="AU2752"/>
      <c r="AV2752"/>
      <c r="AW2752"/>
      <c r="AX2752" t="inlineStr">
        <is>
          <t>Mortality</t>
        </is>
      </c>
      <c r="AY2752" t="inlineStr">
        <is>
          <t>Mortality</t>
        </is>
      </c>
      <c r="AZ2752" t="inlineStr">
        <is>
          <t>LC50</t>
        </is>
      </c>
      <c r="BA2752"/>
      <c r="BB2752" t="n">
        <v>4.0</v>
      </c>
      <c r="BC2752"/>
      <c r="BD2752"/>
      <c r="BE2752"/>
      <c r="BF2752"/>
      <c r="BG2752" t="inlineStr">
        <is>
          <t>Day(s)</t>
        </is>
      </c>
      <c r="BH2752"/>
      <c r="BI2752" t="inlineStr">
        <is>
          <t>DTXSID7035012</t>
        </is>
      </c>
      <c r="BJ2752" t="inlineStr">
        <is>
          <t>10.1007/s00244-005-0088-6</t>
        </is>
      </c>
      <c r="BK2752"/>
      <c r="BL2752" t="inlineStr">
        <is>
          <t>Acute</t>
        </is>
      </c>
      <c r="BM2752"/>
      <c r="BN2752"/>
      <c r="BO2752"/>
      <c r="BP2752"/>
      <c r="BQ2752"/>
      <c r="BR2752"/>
      <c r="BS2752"/>
      <c r="BT2752" t="inlineStr">
        <is>
          <t>--</t>
        </is>
      </c>
      <c r="BU2752"/>
      <c r="BV2752"/>
      <c r="BW2752"/>
      <c r="BX2752"/>
      <c r="BY2752"/>
      <c r="BZ2752"/>
      <c r="CA2752" t="inlineStr">
        <is>
          <t>--</t>
        </is>
      </c>
      <c r="CB2752"/>
      <c r="CC2752"/>
      <c r="CD2752"/>
      <c r="CE2752"/>
      <c r="CF2752"/>
      <c r="CG2752"/>
      <c r="CH2752"/>
      <c r="CI2752"/>
      <c r="CJ2752" t="inlineStr">
        <is>
          <t xml:space="preserve">SOURCE/FROM LAB STOCK ORIGINALLY FROM USEPA ENVIRONMENTAL RESEARCH LABORATORY IN DULUTH, MINNESOTA//AP FREQ/STATIC-RENEWAL//TMETH/1993 TEST EPA/600/4-90-027F//MEDIA/REVERSE OSMOSIS FILTERED CYPRESS SWAMP, DELAWARE WATER//   </t>
        </is>
      </c>
      <c r="CK2752" t="inlineStr">
        <is>
          <t>Bringolf,R.B., B.A. Morris, C.J. Boese, R.C. Santore, H.E. Allen, and J.S. Meyer</t>
        </is>
      </c>
      <c r="CL2752" t="n">
        <v>96586.0</v>
      </c>
      <c r="CM2752" t="inlineStr">
        <is>
          <t>Influence of Dissolved Organic Matter on Acute Toxicity of Zinc to Larval Fathead Minnows (Pimephales promelas)</t>
        </is>
      </c>
      <c r="CN2752" t="inlineStr">
        <is>
          <t>Arch. Environ. Contam. Toxicol.51(3): 438-444</t>
        </is>
      </c>
      <c r="CO2752" t="n">
        <v>2006.0</v>
      </c>
      <c r="CP2752" t="inlineStr">
        <is>
          <t>Bringolf,R.B., B.A. Morris, C.J. Boese, R.C. Santore, H.E. Allen, and J.S. Meyer (2006). Influence of Dissolved Organic Matter on Acute Toxicity of Zinc to Larval Fathead Minnows (Pimephales promelas). Arch. Environ. Contam. Toxicol., 51, (3), 438-444. doi:10.1007/s00244-005-0088-6. ECOREF#:96586</t>
        </is>
      </c>
    </row>
    <row r="2753">
      <c r="A2753" t="n">
        <v>7440666.0</v>
      </c>
      <c r="B2753" t="inlineStr">
        <is>
          <t>Zinc</t>
        </is>
      </c>
      <c r="C2753"/>
      <c r="D2753" t="inlineStr">
        <is>
          <t>Unmeasured</t>
        </is>
      </c>
      <c r="E2753" t="inlineStr">
        <is>
          <t>Other Method</t>
        </is>
      </c>
      <c r="F2753"/>
      <c r="G2753"/>
      <c r="H2753"/>
      <c r="I2753"/>
      <c r="J2753"/>
      <c r="K2753"/>
      <c r="L2753" t="inlineStr">
        <is>
          <t>Pimephales promelas</t>
        </is>
      </c>
      <c r="M2753" t="inlineStr">
        <is>
          <t>Fathead Minnow</t>
        </is>
      </c>
      <c r="N2753"/>
      <c r="O2753"/>
      <c r="P2753"/>
      <c r="Q2753"/>
      <c r="R2753"/>
      <c r="S2753"/>
      <c r="T2753"/>
      <c r="U2753"/>
      <c r="V2753" t="inlineStr">
        <is>
          <t>Static</t>
        </is>
      </c>
      <c r="W2753" t="inlineStr">
        <is>
          <t>Fresh water</t>
        </is>
      </c>
      <c r="X2753" t="inlineStr">
        <is>
          <t>Lab</t>
        </is>
      </c>
      <c r="Y2753" t="n">
        <v>6.0</v>
      </c>
      <c r="Z2753" t="inlineStr">
        <is>
          <t>Total</t>
        </is>
      </c>
      <c r="AA2753"/>
      <c r="AB2753" t="n">
        <v>0.77</v>
      </c>
      <c r="AC2753"/>
      <c r="AD2753" t="n">
        <v>0.56</v>
      </c>
      <c r="AE2753"/>
      <c r="AF2753" t="n">
        <v>1.01</v>
      </c>
      <c r="AG2753" t="inlineStr">
        <is>
          <t>AI mg/L</t>
        </is>
      </c>
      <c r="AH2753"/>
      <c r="AI2753"/>
      <c r="AJ2753"/>
      <c r="AK2753"/>
      <c r="AL2753"/>
      <c r="AM2753"/>
      <c r="AN2753"/>
      <c r="AO2753"/>
      <c r="AP2753"/>
      <c r="AQ2753"/>
      <c r="AR2753"/>
      <c r="AS2753"/>
      <c r="AT2753"/>
      <c r="AU2753"/>
      <c r="AV2753"/>
      <c r="AW2753"/>
      <c r="AX2753" t="inlineStr">
        <is>
          <t>Mortality</t>
        </is>
      </c>
      <c r="AY2753" t="inlineStr">
        <is>
          <t>Mortality</t>
        </is>
      </c>
      <c r="AZ2753" t="inlineStr">
        <is>
          <t>LC50</t>
        </is>
      </c>
      <c r="BA2753"/>
      <c r="BB2753" t="n">
        <v>4.0</v>
      </c>
      <c r="BC2753"/>
      <c r="BD2753"/>
      <c r="BE2753"/>
      <c r="BF2753"/>
      <c r="BG2753" t="inlineStr">
        <is>
          <t>Day(s)</t>
        </is>
      </c>
      <c r="BH2753"/>
      <c r="BI2753" t="inlineStr">
        <is>
          <t>DTXSID7035012</t>
        </is>
      </c>
      <c r="BJ2753"/>
      <c r="BK2753"/>
      <c r="BL2753"/>
      <c r="BM2753"/>
      <c r="BN2753"/>
      <c r="BO2753"/>
      <c r="BP2753"/>
      <c r="BQ2753"/>
      <c r="BR2753"/>
      <c r="BS2753"/>
      <c r="BT2753" t="inlineStr">
        <is>
          <t>--</t>
        </is>
      </c>
      <c r="BU2753"/>
      <c r="BV2753"/>
      <c r="BW2753"/>
      <c r="BX2753"/>
      <c r="BY2753"/>
      <c r="BZ2753"/>
      <c r="CA2753"/>
      <c r="CB2753"/>
      <c r="CC2753"/>
      <c r="CD2753"/>
      <c r="CE2753"/>
      <c r="CF2753"/>
      <c r="CG2753"/>
      <c r="CH2753"/>
      <c r="CI2753"/>
      <c r="CJ2753" t="inlineStr">
        <is>
          <t xml:space="preserve">SOURCE/REARED IN PONDS AT THE STATE FISH HATCHERY AT NEWTON, OHIO//TMETH/AMERICAN PUBLIC HEALTH ASSOCIATION (1960)//MEDIA/SOFT DILUENT WATER //   </t>
        </is>
      </c>
      <c r="CK2753" t="inlineStr">
        <is>
          <t>Pickering,Q.H., and C. Henderson</t>
        </is>
      </c>
      <c r="CL2753" t="n">
        <v>2033.0</v>
      </c>
      <c r="CM2753" t="inlineStr">
        <is>
          <t>The Acute Toxicity of Some Heavy Metals to Different Species of Warm Water Fishes</t>
        </is>
      </c>
      <c r="CN2753" t="inlineStr">
        <is>
          <t>Proc. Ind. Waste Conf.10:453-463</t>
        </is>
      </c>
      <c r="CO2753" t="n">
        <v>1966.0</v>
      </c>
      <c r="CP2753" t="inlineStr">
        <is>
          <t>Pickering,Q.H., and C. Henderson (1966). The Acute Toxicity of Some Heavy Metals to Different Species of Warm Water Fishes. Proc. Ind. Waste Conf., 10, 453-463. ECOREF#:2033</t>
        </is>
      </c>
    </row>
    <row r="2754">
      <c r="A2754" t="n">
        <v>7440666.0</v>
      </c>
      <c r="B2754" t="inlineStr">
        <is>
          <t>Zinc</t>
        </is>
      </c>
      <c r="C2754"/>
      <c r="D2754" t="inlineStr">
        <is>
          <t>Measured</t>
        </is>
      </c>
      <c r="E2754" t="inlineStr">
        <is>
          <t>United States Environmental Protection Agency</t>
        </is>
      </c>
      <c r="F2754"/>
      <c r="G2754"/>
      <c r="H2754"/>
      <c r="I2754"/>
      <c r="J2754"/>
      <c r="K2754"/>
      <c r="L2754" t="inlineStr">
        <is>
          <t>Pimephales promelas</t>
        </is>
      </c>
      <c r="M2754" t="inlineStr">
        <is>
          <t>Fathead Minnow</t>
        </is>
      </c>
      <c r="N2754" t="inlineStr">
        <is>
          <t>Larva</t>
        </is>
      </c>
      <c r="O2754" t="inlineStr">
        <is>
          <t>&lt;</t>
        </is>
      </c>
      <c r="P2754" t="n">
        <v>24.0</v>
      </c>
      <c r="Q2754"/>
      <c r="R2754"/>
      <c r="S2754"/>
      <c r="T2754"/>
      <c r="U2754" t="inlineStr">
        <is>
          <t>Hour(s)</t>
        </is>
      </c>
      <c r="V2754" t="inlineStr">
        <is>
          <t>Renewal</t>
        </is>
      </c>
      <c r="W2754" t="inlineStr">
        <is>
          <t>Fresh water</t>
        </is>
      </c>
      <c r="X2754" t="inlineStr">
        <is>
          <t>Lab</t>
        </is>
      </c>
      <c r="Y2754" t="n">
        <v>6.0</v>
      </c>
      <c r="Z2754" t="inlineStr">
        <is>
          <t>Dissolved</t>
        </is>
      </c>
      <c r="AA2754"/>
      <c r="AB2754" t="n">
        <v>0.84994</v>
      </c>
      <c r="AC2754"/>
      <c r="AD2754"/>
      <c r="AE2754"/>
      <c r="AF2754"/>
      <c r="AG2754" t="inlineStr">
        <is>
          <t>AI mg/L</t>
        </is>
      </c>
      <c r="AH2754" t="inlineStr">
        <is>
          <t>Total</t>
        </is>
      </c>
      <c r="AI2754"/>
      <c r="AJ2754" t="n">
        <v>0.954548</v>
      </c>
      <c r="AK2754"/>
      <c r="AL2754"/>
      <c r="AM2754"/>
      <c r="AN2754"/>
      <c r="AO2754" t="inlineStr">
        <is>
          <t>AI mg/L</t>
        </is>
      </c>
      <c r="AP2754"/>
      <c r="AQ2754"/>
      <c r="AR2754"/>
      <c r="AS2754"/>
      <c r="AT2754"/>
      <c r="AU2754"/>
      <c r="AV2754"/>
      <c r="AW2754"/>
      <c r="AX2754" t="inlineStr">
        <is>
          <t>Mortality</t>
        </is>
      </c>
      <c r="AY2754" t="inlineStr">
        <is>
          <t>Mortality</t>
        </is>
      </c>
      <c r="AZ2754" t="inlineStr">
        <is>
          <t>LC50</t>
        </is>
      </c>
      <c r="BA2754"/>
      <c r="BB2754" t="n">
        <v>4.0</v>
      </c>
      <c r="BC2754"/>
      <c r="BD2754"/>
      <c r="BE2754"/>
      <c r="BF2754"/>
      <c r="BG2754" t="inlineStr">
        <is>
          <t>Day(s)</t>
        </is>
      </c>
      <c r="BH2754"/>
      <c r="BI2754" t="inlineStr">
        <is>
          <t>DTXSID7035012</t>
        </is>
      </c>
      <c r="BJ2754" t="inlineStr">
        <is>
          <t>10.1007/s00244-005-0088-6</t>
        </is>
      </c>
      <c r="BK2754"/>
      <c r="BL2754" t="inlineStr">
        <is>
          <t>Acute</t>
        </is>
      </c>
      <c r="BM2754"/>
      <c r="BN2754"/>
      <c r="BO2754"/>
      <c r="BP2754"/>
      <c r="BQ2754"/>
      <c r="BR2754"/>
      <c r="BS2754"/>
      <c r="BT2754" t="inlineStr">
        <is>
          <t>--</t>
        </is>
      </c>
      <c r="BU2754"/>
      <c r="BV2754"/>
      <c r="BW2754"/>
      <c r="BX2754"/>
      <c r="BY2754"/>
      <c r="BZ2754"/>
      <c r="CA2754" t="inlineStr">
        <is>
          <t>--</t>
        </is>
      </c>
      <c r="CB2754"/>
      <c r="CC2754"/>
      <c r="CD2754"/>
      <c r="CE2754"/>
      <c r="CF2754"/>
      <c r="CG2754"/>
      <c r="CH2754"/>
      <c r="CI2754"/>
      <c r="CJ2754" t="inlineStr">
        <is>
          <t xml:space="preserve">SOURCE/FROM LAB STOCK ORIGINALLY FROM USEPA ENVIRONMENTAL RESEARCH LABORATORY IN DULUTH, MINNESOTA//AP FREQ/STATIC-RENEWAL//TMETH/1993 TEST EPA/600/4-90-027F//MEDIA/REVERSE OSMOSIS FILTERED EDISTO RIVER, SOUTH CAROLINA WATER//   </t>
        </is>
      </c>
      <c r="CK2754" t="inlineStr">
        <is>
          <t>Bringolf,R.B., B.A. Morris, C.J. Boese, R.C. Santore, H.E. Allen, and J.S. Meyer</t>
        </is>
      </c>
      <c r="CL2754" t="n">
        <v>96586.0</v>
      </c>
      <c r="CM2754" t="inlineStr">
        <is>
          <t>Influence of Dissolved Organic Matter on Acute Toxicity of Zinc to Larval Fathead Minnows (Pimephales promelas)</t>
        </is>
      </c>
      <c r="CN2754" t="inlineStr">
        <is>
          <t>Arch. Environ. Contam. Toxicol.51(3): 438-444</t>
        </is>
      </c>
      <c r="CO2754" t="n">
        <v>2006.0</v>
      </c>
      <c r="CP2754" t="inlineStr">
        <is>
          <t>Bringolf,R.B., B.A. Morris, C.J. Boese, R.C. Santore, H.E. Allen, and J.S. Meyer (2006). Influence of Dissolved Organic Matter on Acute Toxicity of Zinc to Larval Fathead Minnows (Pimephales promelas). Arch. Environ. Contam. Toxicol., 51, (3), 438-444. doi:10.1007/s00244-005-0088-6. ECOREF#:96586</t>
        </is>
      </c>
    </row>
    <row r="2755">
      <c r="A2755" t="n">
        <v>7440666.0</v>
      </c>
      <c r="B2755" t="inlineStr">
        <is>
          <t>Zinc</t>
        </is>
      </c>
      <c r="C2755"/>
      <c r="D2755" t="inlineStr">
        <is>
          <t>Measured</t>
        </is>
      </c>
      <c r="E2755" t="inlineStr">
        <is>
          <t>United States Environmental Protection Agency</t>
        </is>
      </c>
      <c r="F2755"/>
      <c r="G2755"/>
      <c r="H2755"/>
      <c r="I2755"/>
      <c r="J2755"/>
      <c r="K2755"/>
      <c r="L2755" t="inlineStr">
        <is>
          <t>Pimephales promelas</t>
        </is>
      </c>
      <c r="M2755" t="inlineStr">
        <is>
          <t>Fathead Minnow</t>
        </is>
      </c>
      <c r="N2755" t="inlineStr">
        <is>
          <t>Larva</t>
        </is>
      </c>
      <c r="O2755" t="inlineStr">
        <is>
          <t>&lt;</t>
        </is>
      </c>
      <c r="P2755" t="n">
        <v>24.0</v>
      </c>
      <c r="Q2755"/>
      <c r="R2755"/>
      <c r="S2755"/>
      <c r="T2755"/>
      <c r="U2755" t="inlineStr">
        <is>
          <t>Hour(s)</t>
        </is>
      </c>
      <c r="V2755" t="inlineStr">
        <is>
          <t>Renewal</t>
        </is>
      </c>
      <c r="W2755" t="inlineStr">
        <is>
          <t>Fresh water</t>
        </is>
      </c>
      <c r="X2755" t="inlineStr">
        <is>
          <t>Lab</t>
        </is>
      </c>
      <c r="Y2755" t="n">
        <v>6.0</v>
      </c>
      <c r="Z2755" t="inlineStr">
        <is>
          <t>Dissolved</t>
        </is>
      </c>
      <c r="AA2755"/>
      <c r="AB2755" t="n">
        <v>0.836864</v>
      </c>
      <c r="AC2755"/>
      <c r="AD2755"/>
      <c r="AE2755"/>
      <c r="AF2755"/>
      <c r="AG2755" t="inlineStr">
        <is>
          <t>AI mg/L</t>
        </is>
      </c>
      <c r="AH2755" t="inlineStr">
        <is>
          <t>Total</t>
        </is>
      </c>
      <c r="AI2755"/>
      <c r="AJ2755" t="n">
        <v>0.876092</v>
      </c>
      <c r="AK2755"/>
      <c r="AL2755"/>
      <c r="AM2755"/>
      <c r="AN2755"/>
      <c r="AO2755" t="inlineStr">
        <is>
          <t>AI mg/L</t>
        </is>
      </c>
      <c r="AP2755"/>
      <c r="AQ2755"/>
      <c r="AR2755"/>
      <c r="AS2755"/>
      <c r="AT2755"/>
      <c r="AU2755"/>
      <c r="AV2755"/>
      <c r="AW2755"/>
      <c r="AX2755" t="inlineStr">
        <is>
          <t>Mortality</t>
        </is>
      </c>
      <c r="AY2755" t="inlineStr">
        <is>
          <t>Mortality</t>
        </is>
      </c>
      <c r="AZ2755" t="inlineStr">
        <is>
          <t>LC50</t>
        </is>
      </c>
      <c r="BA2755"/>
      <c r="BB2755" t="n">
        <v>4.0</v>
      </c>
      <c r="BC2755"/>
      <c r="BD2755"/>
      <c r="BE2755"/>
      <c r="BF2755"/>
      <c r="BG2755" t="inlineStr">
        <is>
          <t>Day(s)</t>
        </is>
      </c>
      <c r="BH2755"/>
      <c r="BI2755" t="inlineStr">
        <is>
          <t>DTXSID7035012</t>
        </is>
      </c>
      <c r="BJ2755" t="inlineStr">
        <is>
          <t>10.1007/s00244-005-0088-6</t>
        </is>
      </c>
      <c r="BK2755"/>
      <c r="BL2755" t="inlineStr">
        <is>
          <t>Acute</t>
        </is>
      </c>
      <c r="BM2755"/>
      <c r="BN2755"/>
      <c r="BO2755"/>
      <c r="BP2755"/>
      <c r="BQ2755"/>
      <c r="BR2755"/>
      <c r="BS2755"/>
      <c r="BT2755" t="inlineStr">
        <is>
          <t>--</t>
        </is>
      </c>
      <c r="BU2755"/>
      <c r="BV2755"/>
      <c r="BW2755"/>
      <c r="BX2755"/>
      <c r="BY2755"/>
      <c r="BZ2755"/>
      <c r="CA2755" t="inlineStr">
        <is>
          <t>--</t>
        </is>
      </c>
      <c r="CB2755"/>
      <c r="CC2755"/>
      <c r="CD2755"/>
      <c r="CE2755"/>
      <c r="CF2755"/>
      <c r="CG2755"/>
      <c r="CH2755"/>
      <c r="CI2755"/>
      <c r="CJ2755" t="inlineStr">
        <is>
          <t xml:space="preserve">SOURCE/FROM LAB STOCK ORIGINALLY FROM USEPA ENVIRONMENTAL RESEARCH LABORATORY IN DULUTH, MINNESOTA//AP FREQ/STATIC-RENEWAL//TMETH/1993 TEST EPA/600/4-90-027F//MEDIA/REFERENCE WATER, 25% WELL WATER AND 75% REVERSE-OSMOSIS DEIONIZED WATER//   </t>
        </is>
      </c>
      <c r="CK2755" t="inlineStr">
        <is>
          <t>Bringolf,R.B., B.A. Morris, C.J. Boese, R.C. Santore, H.E. Allen, and J.S. Meyer</t>
        </is>
      </c>
      <c r="CL2755" t="n">
        <v>96586.0</v>
      </c>
      <c r="CM2755" t="inlineStr">
        <is>
          <t>Influence of Dissolved Organic Matter on Acute Toxicity of Zinc to Larval Fathead Minnows (Pimephales promelas)</t>
        </is>
      </c>
      <c r="CN2755" t="inlineStr">
        <is>
          <t>Arch. Environ. Contam. Toxicol.51(3): 438-444</t>
        </is>
      </c>
      <c r="CO2755" t="n">
        <v>2006.0</v>
      </c>
      <c r="CP2755" t="inlineStr">
        <is>
          <t>Bringolf,R.B., B.A. Morris, C.J. Boese, R.C. Santore, H.E. Allen, and J.S. Meyer (2006). Influence of Dissolved Organic Matter on Acute Toxicity of Zinc to Larval Fathead Minnows (Pimephales promelas). Arch. Environ. Contam. Toxicol., 51, (3), 438-444. doi:10.1007/s00244-005-0088-6. ECOREF#:96586</t>
        </is>
      </c>
    </row>
    <row r="2756">
      <c r="A2756" t="n">
        <v>7440666.0</v>
      </c>
      <c r="B2756" t="inlineStr">
        <is>
          <t>Zinc</t>
        </is>
      </c>
      <c r="C2756"/>
      <c r="D2756" t="inlineStr">
        <is>
          <t>Measured</t>
        </is>
      </c>
      <c r="E2756" t="inlineStr">
        <is>
          <t>United States Environmental Protection Agency</t>
        </is>
      </c>
      <c r="F2756"/>
      <c r="G2756"/>
      <c r="H2756"/>
      <c r="I2756"/>
      <c r="J2756"/>
      <c r="K2756"/>
      <c r="L2756" t="inlineStr">
        <is>
          <t>Pimephales promelas</t>
        </is>
      </c>
      <c r="M2756" t="inlineStr">
        <is>
          <t>Fathead Minnow</t>
        </is>
      </c>
      <c r="N2756" t="inlineStr">
        <is>
          <t>Larva</t>
        </is>
      </c>
      <c r="O2756" t="inlineStr">
        <is>
          <t>&lt;</t>
        </is>
      </c>
      <c r="P2756" t="n">
        <v>24.0</v>
      </c>
      <c r="Q2756"/>
      <c r="R2756"/>
      <c r="S2756"/>
      <c r="T2756"/>
      <c r="U2756" t="inlineStr">
        <is>
          <t>Hour(s)</t>
        </is>
      </c>
      <c r="V2756" t="inlineStr">
        <is>
          <t>Renewal</t>
        </is>
      </c>
      <c r="W2756" t="inlineStr">
        <is>
          <t>Fresh water</t>
        </is>
      </c>
      <c r="X2756" t="inlineStr">
        <is>
          <t>Lab</t>
        </is>
      </c>
      <c r="Y2756" t="n">
        <v>6.0</v>
      </c>
      <c r="Z2756" t="inlineStr">
        <is>
          <t>Dissolved</t>
        </is>
      </c>
      <c r="AA2756"/>
      <c r="AB2756" t="n">
        <v>0.679952</v>
      </c>
      <c r="AC2756"/>
      <c r="AD2756"/>
      <c r="AE2756"/>
      <c r="AF2756"/>
      <c r="AG2756" t="inlineStr">
        <is>
          <t>AI mg/L</t>
        </is>
      </c>
      <c r="AH2756" t="inlineStr">
        <is>
          <t>Total</t>
        </is>
      </c>
      <c r="AI2756"/>
      <c r="AJ2756" t="n">
        <v>0.745332</v>
      </c>
      <c r="AK2756"/>
      <c r="AL2756"/>
      <c r="AM2756"/>
      <c r="AN2756"/>
      <c r="AO2756" t="inlineStr">
        <is>
          <t>AI mg/L</t>
        </is>
      </c>
      <c r="AP2756"/>
      <c r="AQ2756"/>
      <c r="AR2756"/>
      <c r="AS2756"/>
      <c r="AT2756"/>
      <c r="AU2756"/>
      <c r="AV2756"/>
      <c r="AW2756"/>
      <c r="AX2756" t="inlineStr">
        <is>
          <t>Mortality</t>
        </is>
      </c>
      <c r="AY2756" t="inlineStr">
        <is>
          <t>Mortality</t>
        </is>
      </c>
      <c r="AZ2756" t="inlineStr">
        <is>
          <t>LC50</t>
        </is>
      </c>
      <c r="BA2756"/>
      <c r="BB2756" t="n">
        <v>4.0</v>
      </c>
      <c r="BC2756"/>
      <c r="BD2756"/>
      <c r="BE2756"/>
      <c r="BF2756"/>
      <c r="BG2756" t="inlineStr">
        <is>
          <t>Day(s)</t>
        </is>
      </c>
      <c r="BH2756"/>
      <c r="BI2756" t="inlineStr">
        <is>
          <t>DTXSID7035012</t>
        </is>
      </c>
      <c r="BJ2756" t="inlineStr">
        <is>
          <t>10.1007/s00244-005-0088-6</t>
        </is>
      </c>
      <c r="BK2756"/>
      <c r="BL2756" t="inlineStr">
        <is>
          <t>Acute</t>
        </is>
      </c>
      <c r="BM2756"/>
      <c r="BN2756"/>
      <c r="BO2756"/>
      <c r="BP2756"/>
      <c r="BQ2756"/>
      <c r="BR2756"/>
      <c r="BS2756"/>
      <c r="BT2756" t="inlineStr">
        <is>
          <t>--</t>
        </is>
      </c>
      <c r="BU2756"/>
      <c r="BV2756"/>
      <c r="BW2756"/>
      <c r="BX2756"/>
      <c r="BY2756"/>
      <c r="BZ2756"/>
      <c r="CA2756" t="inlineStr">
        <is>
          <t>--</t>
        </is>
      </c>
      <c r="CB2756"/>
      <c r="CC2756"/>
      <c r="CD2756"/>
      <c r="CE2756"/>
      <c r="CF2756"/>
      <c r="CG2756"/>
      <c r="CH2756"/>
      <c r="CI2756"/>
      <c r="CJ2756" t="inlineStr">
        <is>
          <t xml:space="preserve">SOURCE/FROM LAB STOCK ORIGINALLY FROM USEPA ENVIRONMENTAL RESEARCH LABORATORY IN DULUTH, MINNESOTA//AP FREQ/STATIC-RENEWAL//TMETH/1993 TEST EPA/600/4-90-027F//MEDIA/REFERENCE WATER, 25% WELL WATER AND 75% REVERSE-OSMOSIS DEIONIZED WATER//   </t>
        </is>
      </c>
      <c r="CK2756" t="inlineStr">
        <is>
          <t>Bringolf,R.B., B.A. Morris, C.J. Boese, R.C. Santore, H.E. Allen, and J.S. Meyer</t>
        </is>
      </c>
      <c r="CL2756" t="n">
        <v>96586.0</v>
      </c>
      <c r="CM2756" t="inlineStr">
        <is>
          <t>Influence of Dissolved Organic Matter on Acute Toxicity of Zinc to Larval Fathead Minnows (Pimephales promelas)</t>
        </is>
      </c>
      <c r="CN2756" t="inlineStr">
        <is>
          <t>Arch. Environ. Contam. Toxicol.51(3): 438-444</t>
        </is>
      </c>
      <c r="CO2756" t="n">
        <v>2006.0</v>
      </c>
      <c r="CP2756" t="inlineStr">
        <is>
          <t>Bringolf,R.B., B.A. Morris, C.J. Boese, R.C. Santore, H.E. Allen, and J.S. Meyer (2006). Influence of Dissolved Organic Matter on Acute Toxicity of Zinc to Larval Fathead Minnows (Pimephales promelas). Arch. Environ. Contam. Toxicol., 51, (3), 438-444. doi:10.1007/s00244-005-0088-6. ECOREF#:96586</t>
        </is>
      </c>
    </row>
    <row r="2757">
      <c r="A2757" t="n">
        <v>7440666.0</v>
      </c>
      <c r="B2757" t="inlineStr">
        <is>
          <t>Zinc</t>
        </is>
      </c>
      <c r="C2757"/>
      <c r="D2757" t="inlineStr">
        <is>
          <t>Unmeasured</t>
        </is>
      </c>
      <c r="E2757" t="inlineStr">
        <is>
          <t>Other Method</t>
        </is>
      </c>
      <c r="F2757"/>
      <c r="G2757"/>
      <c r="H2757"/>
      <c r="I2757"/>
      <c r="J2757"/>
      <c r="K2757"/>
      <c r="L2757" t="inlineStr">
        <is>
          <t>Pimephales promelas</t>
        </is>
      </c>
      <c r="M2757" t="inlineStr">
        <is>
          <t>Fathead Minnow</t>
        </is>
      </c>
      <c r="N2757"/>
      <c r="O2757"/>
      <c r="P2757"/>
      <c r="Q2757"/>
      <c r="R2757"/>
      <c r="S2757"/>
      <c r="T2757"/>
      <c r="U2757"/>
      <c r="V2757" t="inlineStr">
        <is>
          <t>Static</t>
        </is>
      </c>
      <c r="W2757" t="inlineStr">
        <is>
          <t>Fresh water</t>
        </is>
      </c>
      <c r="X2757" t="inlineStr">
        <is>
          <t>Lab</t>
        </is>
      </c>
      <c r="Y2757" t="n">
        <v>6.0</v>
      </c>
      <c r="Z2757" t="inlineStr">
        <is>
          <t>Total</t>
        </is>
      </c>
      <c r="AA2757"/>
      <c r="AB2757" t="n">
        <v>2.33</v>
      </c>
      <c r="AC2757"/>
      <c r="AD2757" t="n">
        <v>1.82</v>
      </c>
      <c r="AE2757"/>
      <c r="AF2757" t="n">
        <v>3.04</v>
      </c>
      <c r="AG2757" t="inlineStr">
        <is>
          <t>AI mg/L</t>
        </is>
      </c>
      <c r="AH2757"/>
      <c r="AI2757"/>
      <c r="AJ2757"/>
      <c r="AK2757"/>
      <c r="AL2757"/>
      <c r="AM2757"/>
      <c r="AN2757"/>
      <c r="AO2757"/>
      <c r="AP2757"/>
      <c r="AQ2757"/>
      <c r="AR2757"/>
      <c r="AS2757"/>
      <c r="AT2757"/>
      <c r="AU2757"/>
      <c r="AV2757"/>
      <c r="AW2757"/>
      <c r="AX2757" t="inlineStr">
        <is>
          <t>Mortality</t>
        </is>
      </c>
      <c r="AY2757" t="inlineStr">
        <is>
          <t>Mortality</t>
        </is>
      </c>
      <c r="AZ2757" t="inlineStr">
        <is>
          <t>LC50</t>
        </is>
      </c>
      <c r="BA2757"/>
      <c r="BB2757" t="n">
        <v>4.0</v>
      </c>
      <c r="BC2757"/>
      <c r="BD2757"/>
      <c r="BE2757"/>
      <c r="BF2757"/>
      <c r="BG2757" t="inlineStr">
        <is>
          <t>Day(s)</t>
        </is>
      </c>
      <c r="BH2757"/>
      <c r="BI2757" t="inlineStr">
        <is>
          <t>DTXSID7035012</t>
        </is>
      </c>
      <c r="BJ2757"/>
      <c r="BK2757"/>
      <c r="BL2757"/>
      <c r="BM2757"/>
      <c r="BN2757"/>
      <c r="BO2757"/>
      <c r="BP2757"/>
      <c r="BQ2757"/>
      <c r="BR2757"/>
      <c r="BS2757"/>
      <c r="BT2757" t="inlineStr">
        <is>
          <t>--</t>
        </is>
      </c>
      <c r="BU2757"/>
      <c r="BV2757"/>
      <c r="BW2757"/>
      <c r="BX2757"/>
      <c r="BY2757"/>
      <c r="BZ2757"/>
      <c r="CA2757"/>
      <c r="CB2757"/>
      <c r="CC2757"/>
      <c r="CD2757"/>
      <c r="CE2757"/>
      <c r="CF2757"/>
      <c r="CG2757"/>
      <c r="CH2757"/>
      <c r="CI2757"/>
      <c r="CJ2757" t="inlineStr">
        <is>
          <t xml:space="preserve">SOURCE/REARED IN PONDS AT THE STATE FISH HATCHERY AT NEWTON, OHIO//TMETH/AMERICAN PUBLIC HEALTH ASSOCIATION (1960)//MEDIA/SOFT DILUENT WATER //   </t>
        </is>
      </c>
      <c r="CK2757" t="inlineStr">
        <is>
          <t>Pickering,Q.H., and C. Henderson</t>
        </is>
      </c>
      <c r="CL2757" t="n">
        <v>2033.0</v>
      </c>
      <c r="CM2757" t="inlineStr">
        <is>
          <t>The Acute Toxicity of Some Heavy Metals to Different Species of Warm Water Fishes</t>
        </is>
      </c>
      <c r="CN2757" t="inlineStr">
        <is>
          <t>Proc. Ind. Waste Conf.10:453-463</t>
        </is>
      </c>
      <c r="CO2757" t="n">
        <v>1966.0</v>
      </c>
      <c r="CP2757" t="inlineStr">
        <is>
          <t>Pickering,Q.H., and C. Henderson (1966). The Acute Toxicity of Some Heavy Metals to Different Species of Warm Water Fishes. Proc. Ind. Waste Conf., 10, 453-463. ECOREF#:2033</t>
        </is>
      </c>
    </row>
    <row r="2758">
      <c r="A2758" t="n">
        <v>7440666.0</v>
      </c>
      <c r="B2758" t="inlineStr">
        <is>
          <t>Zinc</t>
        </is>
      </c>
      <c r="C2758"/>
      <c r="D2758" t="inlineStr">
        <is>
          <t>Measured</t>
        </is>
      </c>
      <c r="E2758" t="inlineStr">
        <is>
          <t>United States Environmental Protection Agency</t>
        </is>
      </c>
      <c r="F2758"/>
      <c r="G2758"/>
      <c r="H2758"/>
      <c r="I2758"/>
      <c r="J2758"/>
      <c r="K2758"/>
      <c r="L2758" t="inlineStr">
        <is>
          <t>Pimephales promelas</t>
        </is>
      </c>
      <c r="M2758" t="inlineStr">
        <is>
          <t>Fathead Minnow</t>
        </is>
      </c>
      <c r="N2758" t="inlineStr">
        <is>
          <t>Larva</t>
        </is>
      </c>
      <c r="O2758" t="inlineStr">
        <is>
          <t>&lt;</t>
        </is>
      </c>
      <c r="P2758" t="n">
        <v>24.0</v>
      </c>
      <c r="Q2758"/>
      <c r="R2758"/>
      <c r="S2758"/>
      <c r="T2758"/>
      <c r="U2758" t="inlineStr">
        <is>
          <t>Hour(s)</t>
        </is>
      </c>
      <c r="V2758" t="inlineStr">
        <is>
          <t>Renewal</t>
        </is>
      </c>
      <c r="W2758" t="inlineStr">
        <is>
          <t>Fresh water</t>
        </is>
      </c>
      <c r="X2758" t="inlineStr">
        <is>
          <t>Lab</t>
        </is>
      </c>
      <c r="Y2758" t="n">
        <v>6.0</v>
      </c>
      <c r="Z2758" t="inlineStr">
        <is>
          <t>Dissolved</t>
        </is>
      </c>
      <c r="AA2758"/>
      <c r="AB2758" t="n">
        <v>1.27491</v>
      </c>
      <c r="AC2758"/>
      <c r="AD2758"/>
      <c r="AE2758"/>
      <c r="AF2758"/>
      <c r="AG2758" t="inlineStr">
        <is>
          <t>AI mg/L</t>
        </is>
      </c>
      <c r="AH2758" t="inlineStr">
        <is>
          <t>Total</t>
        </is>
      </c>
      <c r="AI2758"/>
      <c r="AJ2758" t="n">
        <v>1.34029</v>
      </c>
      <c r="AK2758"/>
      <c r="AL2758"/>
      <c r="AM2758"/>
      <c r="AN2758"/>
      <c r="AO2758" t="inlineStr">
        <is>
          <t>AI mg/L</t>
        </is>
      </c>
      <c r="AP2758"/>
      <c r="AQ2758"/>
      <c r="AR2758"/>
      <c r="AS2758"/>
      <c r="AT2758"/>
      <c r="AU2758"/>
      <c r="AV2758"/>
      <c r="AW2758"/>
      <c r="AX2758" t="inlineStr">
        <is>
          <t>Mortality</t>
        </is>
      </c>
      <c r="AY2758" t="inlineStr">
        <is>
          <t>Mortality</t>
        </is>
      </c>
      <c r="AZ2758" t="inlineStr">
        <is>
          <t>LC50</t>
        </is>
      </c>
      <c r="BA2758"/>
      <c r="BB2758" t="n">
        <v>4.0</v>
      </c>
      <c r="BC2758"/>
      <c r="BD2758"/>
      <c r="BE2758"/>
      <c r="BF2758"/>
      <c r="BG2758" t="inlineStr">
        <is>
          <t>Day(s)</t>
        </is>
      </c>
      <c r="BH2758"/>
      <c r="BI2758" t="inlineStr">
        <is>
          <t>DTXSID7035012</t>
        </is>
      </c>
      <c r="BJ2758" t="inlineStr">
        <is>
          <t>10.1007/s00244-005-0088-6</t>
        </is>
      </c>
      <c r="BK2758"/>
      <c r="BL2758" t="inlineStr">
        <is>
          <t>Acute</t>
        </is>
      </c>
      <c r="BM2758"/>
      <c r="BN2758"/>
      <c r="BO2758"/>
      <c r="BP2758"/>
      <c r="BQ2758"/>
      <c r="BR2758"/>
      <c r="BS2758"/>
      <c r="BT2758" t="inlineStr">
        <is>
          <t>--</t>
        </is>
      </c>
      <c r="BU2758"/>
      <c r="BV2758"/>
      <c r="BW2758"/>
      <c r="BX2758"/>
      <c r="BY2758"/>
      <c r="BZ2758"/>
      <c r="CA2758" t="inlineStr">
        <is>
          <t>--</t>
        </is>
      </c>
      <c r="CB2758"/>
      <c r="CC2758"/>
      <c r="CD2758"/>
      <c r="CE2758"/>
      <c r="CF2758"/>
      <c r="CG2758"/>
      <c r="CH2758"/>
      <c r="CI2758"/>
      <c r="CJ2758" t="inlineStr">
        <is>
          <t xml:space="preserve">SOURCE/FROM LAB STOCK ORIGINALLY FROM USEPA ENVIRONMENTAL RESEARCH LABORATORY IN DULUTH, MINNESOTA//AP FREQ/STATIC-RENEWAL//TMETH/1993 TEST EPA/600/4-90-027F//MEDIA/REVERSE OSMOSIS FILTERED SUWANEE RIVER + NACL, GEORGIA WATER//   </t>
        </is>
      </c>
      <c r="CK2758" t="inlineStr">
        <is>
          <t>Bringolf,R.B., B.A. Morris, C.J. Boese, R.C. Santore, H.E. Allen, and J.S. Meyer</t>
        </is>
      </c>
      <c r="CL2758" t="n">
        <v>96586.0</v>
      </c>
      <c r="CM2758" t="inlineStr">
        <is>
          <t>Influence of Dissolved Organic Matter on Acute Toxicity of Zinc to Larval Fathead Minnows (Pimephales promelas)</t>
        </is>
      </c>
      <c r="CN2758" t="inlineStr">
        <is>
          <t>Arch. Environ. Contam. Toxicol.51(3): 438-444</t>
        </is>
      </c>
      <c r="CO2758" t="n">
        <v>2006.0</v>
      </c>
      <c r="CP2758" t="inlineStr">
        <is>
          <t>Bringolf,R.B., B.A. Morris, C.J. Boese, R.C. Santore, H.E. Allen, and J.S. Meyer (2006). Influence of Dissolved Organic Matter on Acute Toxicity of Zinc to Larval Fathead Minnows (Pimephales promelas). Arch. Environ. Contam. Toxicol., 51, (3), 438-444. doi:10.1007/s00244-005-0088-6. ECOREF#:96586</t>
        </is>
      </c>
    </row>
    <row r="2759">
      <c r="A2759" t="n">
        <v>7440666.0</v>
      </c>
      <c r="B2759" t="inlineStr">
        <is>
          <t>Zinc</t>
        </is>
      </c>
      <c r="C2759"/>
      <c r="D2759" t="inlineStr">
        <is>
          <t>Unmeasured</t>
        </is>
      </c>
      <c r="E2759" t="inlineStr">
        <is>
          <t>Not coded</t>
        </is>
      </c>
      <c r="F2759"/>
      <c r="G2759"/>
      <c r="H2759"/>
      <c r="I2759"/>
      <c r="J2759"/>
      <c r="K2759"/>
      <c r="L2759" t="inlineStr">
        <is>
          <t>Pimephales promelas</t>
        </is>
      </c>
      <c r="M2759" t="inlineStr">
        <is>
          <t>Fathead Minnow</t>
        </is>
      </c>
      <c r="N2759" t="inlineStr">
        <is>
          <t>Pre-, sub-, semi-, near adult, or peripubertal</t>
        </is>
      </c>
      <c r="O2759"/>
      <c r="P2759"/>
      <c r="Q2759"/>
      <c r="R2759" t="n">
        <v>8.0</v>
      </c>
      <c r="S2759"/>
      <c r="T2759" t="n">
        <v>12.0</v>
      </c>
      <c r="U2759" t="inlineStr">
        <is>
          <t>Week(s)</t>
        </is>
      </c>
      <c r="V2759" t="inlineStr">
        <is>
          <t>Flow-through</t>
        </is>
      </c>
      <c r="W2759" t="inlineStr">
        <is>
          <t>Fresh water</t>
        </is>
      </c>
      <c r="X2759" t="inlineStr">
        <is>
          <t>Lab</t>
        </is>
      </c>
      <c r="Y2759"/>
      <c r="Z2759" t="inlineStr">
        <is>
          <t>Total</t>
        </is>
      </c>
      <c r="AA2759"/>
      <c r="AB2759" t="n">
        <v>2.54</v>
      </c>
      <c r="AC2759"/>
      <c r="AD2759" t="n">
        <v>2.16</v>
      </c>
      <c r="AE2759"/>
      <c r="AF2759" t="n">
        <v>3.05</v>
      </c>
      <c r="AG2759" t="inlineStr">
        <is>
          <t>AI mg/L</t>
        </is>
      </c>
      <c r="AH2759"/>
      <c r="AI2759"/>
      <c r="AJ2759"/>
      <c r="AK2759"/>
      <c r="AL2759"/>
      <c r="AM2759"/>
      <c r="AN2759"/>
      <c r="AO2759"/>
      <c r="AP2759"/>
      <c r="AQ2759"/>
      <c r="AR2759"/>
      <c r="AS2759"/>
      <c r="AT2759"/>
      <c r="AU2759"/>
      <c r="AV2759"/>
      <c r="AW2759"/>
      <c r="AX2759" t="inlineStr">
        <is>
          <t>Mortality</t>
        </is>
      </c>
      <c r="AY2759" t="inlineStr">
        <is>
          <t>Mortality</t>
        </is>
      </c>
      <c r="AZ2759" t="inlineStr">
        <is>
          <t>LC50</t>
        </is>
      </c>
      <c r="BA2759"/>
      <c r="BB2759" t="n">
        <v>4.0</v>
      </c>
      <c r="BC2759"/>
      <c r="BD2759"/>
      <c r="BE2759"/>
      <c r="BF2759"/>
      <c r="BG2759" t="inlineStr">
        <is>
          <t>Day(s)</t>
        </is>
      </c>
      <c r="BH2759"/>
      <c r="BI2759" t="inlineStr">
        <is>
          <t>DTXSID7035012</t>
        </is>
      </c>
      <c r="BJ2759"/>
      <c r="BK2759"/>
      <c r="BL2759"/>
      <c r="BM2759"/>
      <c r="BN2759"/>
      <c r="BO2759"/>
      <c r="BP2759"/>
      <c r="BQ2759"/>
      <c r="BR2759"/>
      <c r="BS2759"/>
      <c r="BT2759" t="inlineStr">
        <is>
          <t>--</t>
        </is>
      </c>
      <c r="BU2759"/>
      <c r="BV2759"/>
      <c r="BW2759"/>
      <c r="BX2759"/>
      <c r="BY2759"/>
      <c r="BZ2759"/>
      <c r="CA2759"/>
      <c r="CB2759"/>
      <c r="CC2759"/>
      <c r="CD2759"/>
      <c r="CE2759"/>
      <c r="CF2759"/>
      <c r="CG2759"/>
      <c r="CH2759"/>
      <c r="CI2759"/>
      <c r="CJ2759"/>
      <c r="CK2759" t="inlineStr">
        <is>
          <t>Hobson,J.F., and W.J. Birge</t>
        </is>
      </c>
      <c r="CL2759" t="n">
        <v>678.0</v>
      </c>
      <c r="CM2759" t="inlineStr">
        <is>
          <t>Acclimation-Induced Changes in Toxicity and Induction of Metallothionein-Like Proteins in the Fathead Minnow Following Sublethal Exposure to Zinc</t>
        </is>
      </c>
      <c r="CN2759" t="inlineStr">
        <is>
          <t>Environ. Toxicol. Chem.8(2): 157-169</t>
        </is>
      </c>
      <c r="CO2759" t="n">
        <v>1989.0</v>
      </c>
      <c r="CP2759" t="inlineStr">
        <is>
          <t>Hobson,J.F., and W.J. Birge (1989). Acclimation-Induced Changes in Toxicity and Induction of Metallothionein-Like Proteins in the Fathead Minnow Following Sublethal Exposure to Zinc. Environ. Toxicol. Chem., 8, (2), 157-169. ECOREF#:678</t>
        </is>
      </c>
    </row>
    <row r="2760">
      <c r="A2760" t="n">
        <v>7440666.0</v>
      </c>
      <c r="B2760" t="inlineStr">
        <is>
          <t>Zinc</t>
        </is>
      </c>
      <c r="C2760"/>
      <c r="D2760" t="inlineStr">
        <is>
          <t>Measured</t>
        </is>
      </c>
      <c r="E2760" t="inlineStr">
        <is>
          <t>Not reported</t>
        </is>
      </c>
      <c r="F2760"/>
      <c r="G2760"/>
      <c r="H2760"/>
      <c r="I2760"/>
      <c r="J2760"/>
      <c r="K2760"/>
      <c r="L2760" t="inlineStr">
        <is>
          <t>Pimephales promelas</t>
        </is>
      </c>
      <c r="M2760" t="inlineStr">
        <is>
          <t>Fathead Minnow</t>
        </is>
      </c>
      <c r="N2760" t="inlineStr">
        <is>
          <t>Larva</t>
        </is>
      </c>
      <c r="O2760"/>
      <c r="P2760"/>
      <c r="Q2760"/>
      <c r="R2760"/>
      <c r="S2760"/>
      <c r="T2760"/>
      <c r="U2760"/>
      <c r="V2760" t="inlineStr">
        <is>
          <t>Renewal</t>
        </is>
      </c>
      <c r="W2760" t="inlineStr">
        <is>
          <t>Fresh water</t>
        </is>
      </c>
      <c r="X2760" t="inlineStr">
        <is>
          <t>Lab</t>
        </is>
      </c>
      <c r="Y2760" t="n">
        <v>6.0</v>
      </c>
      <c r="Z2760" t="inlineStr">
        <is>
          <t>Total</t>
        </is>
      </c>
      <c r="AA2760"/>
      <c r="AB2760" t="n">
        <v>0.243</v>
      </c>
      <c r="AC2760"/>
      <c r="AD2760" t="n">
        <v>0.216</v>
      </c>
      <c r="AE2760"/>
      <c r="AF2760" t="n">
        <v>0.272</v>
      </c>
      <c r="AG2760" t="inlineStr">
        <is>
          <t>AI mg/L</t>
        </is>
      </c>
      <c r="AH2760"/>
      <c r="AI2760"/>
      <c r="AJ2760"/>
      <c r="AK2760"/>
      <c r="AL2760"/>
      <c r="AM2760"/>
      <c r="AN2760"/>
      <c r="AO2760"/>
      <c r="AP2760"/>
      <c r="AQ2760"/>
      <c r="AR2760"/>
      <c r="AS2760"/>
      <c r="AT2760"/>
      <c r="AU2760"/>
      <c r="AV2760"/>
      <c r="AW2760"/>
      <c r="AX2760" t="inlineStr">
        <is>
          <t>Mortality</t>
        </is>
      </c>
      <c r="AY2760" t="inlineStr">
        <is>
          <t>Mortality</t>
        </is>
      </c>
      <c r="AZ2760" t="inlineStr">
        <is>
          <t>LC50</t>
        </is>
      </c>
      <c r="BA2760"/>
      <c r="BB2760" t="n">
        <v>4.0</v>
      </c>
      <c r="BC2760"/>
      <c r="BD2760"/>
      <c r="BE2760"/>
      <c r="BF2760"/>
      <c r="BG2760" t="inlineStr">
        <is>
          <t>Day(s)</t>
        </is>
      </c>
      <c r="BH2760"/>
      <c r="BI2760" t="inlineStr">
        <is>
          <t>DTXSID7035012</t>
        </is>
      </c>
      <c r="BJ2760"/>
      <c r="BK2760"/>
      <c r="BL2760"/>
      <c r="BM2760"/>
      <c r="BN2760"/>
      <c r="BO2760"/>
      <c r="BP2760"/>
      <c r="BQ2760"/>
      <c r="BR2760"/>
      <c r="BS2760"/>
      <c r="BT2760" t="inlineStr">
        <is>
          <t>--</t>
        </is>
      </c>
      <c r="BU2760"/>
      <c r="BV2760"/>
      <c r="BW2760"/>
      <c r="BX2760"/>
      <c r="BY2760"/>
      <c r="BZ2760"/>
      <c r="CA2760"/>
      <c r="CB2760"/>
      <c r="CC2760"/>
      <c r="CD2760"/>
      <c r="CE2760"/>
      <c r="CF2760"/>
      <c r="CG2760"/>
      <c r="CH2760"/>
      <c r="CI2760" t="inlineStr">
        <is>
          <t xml:space="preserve">CONC1/NOMINAL VALUES ALSO REPORTED// </t>
        </is>
      </c>
      <c r="CJ2760" t="inlineStr">
        <is>
          <t xml:space="preserve">  CONC1/NOMINAL VALUES ALSO REPORTED// </t>
        </is>
      </c>
      <c r="CK2760" t="inlineStr">
        <is>
          <t>McCauley,D., and C. Lindberg</t>
        </is>
      </c>
      <c r="CL2760" t="n">
        <v>152293.0</v>
      </c>
      <c r="CM2760" t="inlineStr">
        <is>
          <t>Seven-Day Larval Fathead Minnow Toxicity Test with Zinc and Copper in Lake Superior Water</t>
        </is>
      </c>
      <c r="CN2760" t="inlineStr">
        <is>
          <t>Center for Lake Superior Environmental Studies, University of Wisconsin, Superior, WI:5 p.</t>
        </is>
      </c>
      <c r="CO2760" t="n">
        <v>1983.0</v>
      </c>
      <c r="CP2760" t="inlineStr">
        <is>
          <t>McCauley,D., and C. Lindberg (1983). Seven-Day Larval Fathead Minnow Toxicity Test with Zinc and Copper in Lake Superior Water. Center for Lake Superior Environmental Studies, University of Wisconsin, Superior, WI, 5 p. ECOREF#:152293</t>
        </is>
      </c>
    </row>
    <row r="2761">
      <c r="A2761" t="n">
        <v>7440666.0</v>
      </c>
      <c r="B2761" t="inlineStr">
        <is>
          <t>Zinc</t>
        </is>
      </c>
      <c r="C2761"/>
      <c r="D2761" t="inlineStr">
        <is>
          <t>Measured</t>
        </is>
      </c>
      <c r="E2761" t="inlineStr">
        <is>
          <t>United States Environmental Protection Agency</t>
        </is>
      </c>
      <c r="F2761"/>
      <c r="G2761"/>
      <c r="H2761"/>
      <c r="I2761"/>
      <c r="J2761"/>
      <c r="K2761"/>
      <c r="L2761" t="inlineStr">
        <is>
          <t>Pimephales promelas</t>
        </is>
      </c>
      <c r="M2761" t="inlineStr">
        <is>
          <t>Fathead Minnow</t>
        </is>
      </c>
      <c r="N2761" t="inlineStr">
        <is>
          <t>Larva</t>
        </is>
      </c>
      <c r="O2761" t="inlineStr">
        <is>
          <t>&lt;</t>
        </is>
      </c>
      <c r="P2761" t="n">
        <v>24.0</v>
      </c>
      <c r="Q2761"/>
      <c r="R2761"/>
      <c r="S2761"/>
      <c r="T2761"/>
      <c r="U2761" t="inlineStr">
        <is>
          <t>Hour(s)</t>
        </is>
      </c>
      <c r="V2761" t="inlineStr">
        <is>
          <t>Renewal</t>
        </is>
      </c>
      <c r="W2761" t="inlineStr">
        <is>
          <t>Fresh water</t>
        </is>
      </c>
      <c r="X2761" t="inlineStr">
        <is>
          <t>Lab</t>
        </is>
      </c>
      <c r="Y2761" t="n">
        <v>6.0</v>
      </c>
      <c r="Z2761" t="inlineStr">
        <is>
          <t>Dissolved</t>
        </is>
      </c>
      <c r="AA2761"/>
      <c r="AB2761" t="n">
        <v>0.451122</v>
      </c>
      <c r="AC2761"/>
      <c r="AD2761"/>
      <c r="AE2761"/>
      <c r="AF2761"/>
      <c r="AG2761" t="inlineStr">
        <is>
          <t>AI mg/L</t>
        </is>
      </c>
      <c r="AH2761" t="inlineStr">
        <is>
          <t>Total</t>
        </is>
      </c>
      <c r="AI2761"/>
      <c r="AJ2761" t="n">
        <v>0.483812</v>
      </c>
      <c r="AK2761"/>
      <c r="AL2761"/>
      <c r="AM2761"/>
      <c r="AN2761"/>
      <c r="AO2761" t="inlineStr">
        <is>
          <t>AI mg/L</t>
        </is>
      </c>
      <c r="AP2761"/>
      <c r="AQ2761"/>
      <c r="AR2761"/>
      <c r="AS2761"/>
      <c r="AT2761"/>
      <c r="AU2761"/>
      <c r="AV2761"/>
      <c r="AW2761"/>
      <c r="AX2761" t="inlineStr">
        <is>
          <t>Mortality</t>
        </is>
      </c>
      <c r="AY2761" t="inlineStr">
        <is>
          <t>Mortality</t>
        </is>
      </c>
      <c r="AZ2761" t="inlineStr">
        <is>
          <t>LC50</t>
        </is>
      </c>
      <c r="BA2761"/>
      <c r="BB2761" t="n">
        <v>4.0</v>
      </c>
      <c r="BC2761"/>
      <c r="BD2761"/>
      <c r="BE2761"/>
      <c r="BF2761"/>
      <c r="BG2761" t="inlineStr">
        <is>
          <t>Day(s)</t>
        </is>
      </c>
      <c r="BH2761"/>
      <c r="BI2761" t="inlineStr">
        <is>
          <t>DTXSID7035012</t>
        </is>
      </c>
      <c r="BJ2761" t="inlineStr">
        <is>
          <t>10.1007/s00244-005-0088-6</t>
        </is>
      </c>
      <c r="BK2761"/>
      <c r="BL2761" t="inlineStr">
        <is>
          <t>Acute</t>
        </is>
      </c>
      <c r="BM2761"/>
      <c r="BN2761"/>
      <c r="BO2761"/>
      <c r="BP2761"/>
      <c r="BQ2761"/>
      <c r="BR2761"/>
      <c r="BS2761"/>
      <c r="BT2761" t="inlineStr">
        <is>
          <t>--</t>
        </is>
      </c>
      <c r="BU2761"/>
      <c r="BV2761"/>
      <c r="BW2761"/>
      <c r="BX2761"/>
      <c r="BY2761"/>
      <c r="BZ2761"/>
      <c r="CA2761" t="inlineStr">
        <is>
          <t>--</t>
        </is>
      </c>
      <c r="CB2761"/>
      <c r="CC2761"/>
      <c r="CD2761"/>
      <c r="CE2761"/>
      <c r="CF2761"/>
      <c r="CG2761"/>
      <c r="CH2761"/>
      <c r="CI2761"/>
      <c r="CJ2761" t="inlineStr">
        <is>
          <t xml:space="preserve">SOURCE/FROM LAB STOCK ORIGINALLY FROM USEPA ENVIRONMENTAL RESEARCH LABORATORY IN DULUTH, MINNESOTA//AP FREQ/STATIC-RENEWAL//TMETH/1993 TEST EPA/600/4-90-027F//MEDIA/REFERENCE WATER, 25% WELL WATER AND 75% REVERSE-OSMOSIS DEIONIZED WATER//   </t>
        </is>
      </c>
      <c r="CK2761" t="inlineStr">
        <is>
          <t>Bringolf,R.B., B.A. Morris, C.J. Boese, R.C. Santore, H.E. Allen, and J.S. Meyer</t>
        </is>
      </c>
      <c r="CL2761" t="n">
        <v>96586.0</v>
      </c>
      <c r="CM2761" t="inlineStr">
        <is>
          <t>Influence of Dissolved Organic Matter on Acute Toxicity of Zinc to Larval Fathead Minnows (Pimephales promelas)</t>
        </is>
      </c>
      <c r="CN2761" t="inlineStr">
        <is>
          <t>Arch. Environ. Contam. Toxicol.51(3): 438-444</t>
        </is>
      </c>
      <c r="CO2761" t="n">
        <v>2006.0</v>
      </c>
      <c r="CP2761" t="inlineStr">
        <is>
          <t>Bringolf,R.B., B.A. Morris, C.J. Boese, R.C. Santore, H.E. Allen, and J.S. Meyer (2006). Influence of Dissolved Organic Matter on Acute Toxicity of Zinc to Larval Fathead Minnows (Pimephales promelas). Arch. Environ. Contam. Toxicol., 51, (3), 438-444. doi:10.1007/s00244-005-0088-6. ECOREF#:96586</t>
        </is>
      </c>
    </row>
    <row r="2762">
      <c r="A2762" t="n">
        <v>7440666.0</v>
      </c>
      <c r="B2762" t="inlineStr">
        <is>
          <t>Zinc</t>
        </is>
      </c>
      <c r="C2762"/>
      <c r="D2762" t="inlineStr">
        <is>
          <t>Measured</t>
        </is>
      </c>
      <c r="E2762" t="inlineStr">
        <is>
          <t>United States Environmental Protection Agency</t>
        </is>
      </c>
      <c r="F2762"/>
      <c r="G2762"/>
      <c r="H2762"/>
      <c r="I2762"/>
      <c r="J2762"/>
      <c r="K2762"/>
      <c r="L2762" t="inlineStr">
        <is>
          <t>Pimephales promelas</t>
        </is>
      </c>
      <c r="M2762" t="inlineStr">
        <is>
          <t>Fathead Minnow</t>
        </is>
      </c>
      <c r="N2762" t="inlineStr">
        <is>
          <t>Larva</t>
        </is>
      </c>
      <c r="O2762" t="inlineStr">
        <is>
          <t>&lt;</t>
        </is>
      </c>
      <c r="P2762" t="n">
        <v>24.0</v>
      </c>
      <c r="Q2762"/>
      <c r="R2762"/>
      <c r="S2762"/>
      <c r="T2762"/>
      <c r="U2762" t="inlineStr">
        <is>
          <t>Hour(s)</t>
        </is>
      </c>
      <c r="V2762" t="inlineStr">
        <is>
          <t>Renewal</t>
        </is>
      </c>
      <c r="W2762" t="inlineStr">
        <is>
          <t>Fresh water</t>
        </is>
      </c>
      <c r="X2762" t="inlineStr">
        <is>
          <t>Lab</t>
        </is>
      </c>
      <c r="Y2762" t="n">
        <v>6.0</v>
      </c>
      <c r="Z2762" t="inlineStr">
        <is>
          <t>Dissolved</t>
        </is>
      </c>
      <c r="AA2762"/>
      <c r="AB2762" t="n">
        <v>1.261834</v>
      </c>
      <c r="AC2762"/>
      <c r="AD2762"/>
      <c r="AE2762"/>
      <c r="AF2762"/>
      <c r="AG2762" t="inlineStr">
        <is>
          <t>AI mg/L</t>
        </is>
      </c>
      <c r="AH2762" t="inlineStr">
        <is>
          <t>Total</t>
        </is>
      </c>
      <c r="AI2762"/>
      <c r="AJ2762" t="n">
        <v>1.333752</v>
      </c>
      <c r="AK2762"/>
      <c r="AL2762"/>
      <c r="AM2762"/>
      <c r="AN2762"/>
      <c r="AO2762" t="inlineStr">
        <is>
          <t>AI mg/L</t>
        </is>
      </c>
      <c r="AP2762"/>
      <c r="AQ2762"/>
      <c r="AR2762"/>
      <c r="AS2762"/>
      <c r="AT2762"/>
      <c r="AU2762"/>
      <c r="AV2762"/>
      <c r="AW2762"/>
      <c r="AX2762" t="inlineStr">
        <is>
          <t>Mortality</t>
        </is>
      </c>
      <c r="AY2762" t="inlineStr">
        <is>
          <t>Mortality</t>
        </is>
      </c>
      <c r="AZ2762" t="inlineStr">
        <is>
          <t>LC50</t>
        </is>
      </c>
      <c r="BA2762"/>
      <c r="BB2762" t="n">
        <v>4.0</v>
      </c>
      <c r="BC2762"/>
      <c r="BD2762"/>
      <c r="BE2762"/>
      <c r="BF2762"/>
      <c r="BG2762" t="inlineStr">
        <is>
          <t>Day(s)</t>
        </is>
      </c>
      <c r="BH2762"/>
      <c r="BI2762" t="inlineStr">
        <is>
          <t>DTXSID7035012</t>
        </is>
      </c>
      <c r="BJ2762" t="inlineStr">
        <is>
          <t>10.1007/s00244-005-0088-6</t>
        </is>
      </c>
      <c r="BK2762"/>
      <c r="BL2762" t="inlineStr">
        <is>
          <t>Acute</t>
        </is>
      </c>
      <c r="BM2762"/>
      <c r="BN2762"/>
      <c r="BO2762"/>
      <c r="BP2762"/>
      <c r="BQ2762"/>
      <c r="BR2762"/>
      <c r="BS2762"/>
      <c r="BT2762" t="inlineStr">
        <is>
          <t>--</t>
        </is>
      </c>
      <c r="BU2762"/>
      <c r="BV2762"/>
      <c r="BW2762"/>
      <c r="BX2762"/>
      <c r="BY2762"/>
      <c r="BZ2762"/>
      <c r="CA2762" t="inlineStr">
        <is>
          <t>--</t>
        </is>
      </c>
      <c r="CB2762"/>
      <c r="CC2762"/>
      <c r="CD2762"/>
      <c r="CE2762"/>
      <c r="CF2762"/>
      <c r="CG2762"/>
      <c r="CH2762"/>
      <c r="CI2762"/>
      <c r="CJ2762" t="inlineStr">
        <is>
          <t xml:space="preserve">SOURCE/FROM LAB STOCK ORIGINALLY FROM USEPA ENVIRONMENTAL RESEARCH LABORATORY IN DULUTH, MINNESOTA//AP FREQ/STATIC-RENEWAL//TMETH/1993 TEST EPA/600/4-90-027F//MEDIA/REVERSE OSMOSIS FILTERED SUWANEE RIVER, GEORGIA WATER//   </t>
        </is>
      </c>
      <c r="CK2762" t="inlineStr">
        <is>
          <t>Bringolf,R.B., B.A. Morris, C.J. Boese, R.C. Santore, H.E. Allen, and J.S. Meyer</t>
        </is>
      </c>
      <c r="CL2762" t="n">
        <v>96586.0</v>
      </c>
      <c r="CM2762" t="inlineStr">
        <is>
          <t>Influence of Dissolved Organic Matter on Acute Toxicity of Zinc to Larval Fathead Minnows (Pimephales promelas)</t>
        </is>
      </c>
      <c r="CN2762" t="inlineStr">
        <is>
          <t>Arch. Environ. Contam. Toxicol.51(3): 438-444</t>
        </is>
      </c>
      <c r="CO2762" t="n">
        <v>2006.0</v>
      </c>
      <c r="CP2762" t="inlineStr">
        <is>
          <t>Bringolf,R.B., B.A. Morris, C.J. Boese, R.C. Santore, H.E. Allen, and J.S. Meyer (2006). Influence of Dissolved Organic Matter on Acute Toxicity of Zinc to Larval Fathead Minnows (Pimephales promelas). Arch. Environ. Contam. Toxicol., 51, (3), 438-444. doi:10.1007/s00244-005-0088-6. ECOREF#:96586</t>
        </is>
      </c>
    </row>
    <row r="2763">
      <c r="A2763" t="n">
        <v>7440666.0</v>
      </c>
      <c r="B2763" t="inlineStr">
        <is>
          <t>Zinc</t>
        </is>
      </c>
      <c r="C2763"/>
      <c r="D2763" t="inlineStr">
        <is>
          <t>Measured</t>
        </is>
      </c>
      <c r="E2763" t="inlineStr">
        <is>
          <t>Not reported</t>
        </is>
      </c>
      <c r="F2763"/>
      <c r="G2763"/>
      <c r="H2763"/>
      <c r="I2763"/>
      <c r="J2763"/>
      <c r="K2763"/>
      <c r="L2763" t="inlineStr">
        <is>
          <t>Pimephales promelas</t>
        </is>
      </c>
      <c r="M2763" t="inlineStr">
        <is>
          <t>Fathead Minnow</t>
        </is>
      </c>
      <c r="N2763"/>
      <c r="O2763"/>
      <c r="P2763"/>
      <c r="Q2763"/>
      <c r="R2763"/>
      <c r="S2763"/>
      <c r="T2763"/>
      <c r="U2763"/>
      <c r="V2763" t="inlineStr">
        <is>
          <t>Aquatic, unspecified</t>
        </is>
      </c>
      <c r="W2763" t="inlineStr">
        <is>
          <t>Fresh water</t>
        </is>
      </c>
      <c r="X2763" t="inlineStr">
        <is>
          <t>Lab</t>
        </is>
      </c>
      <c r="Y2763" t="n">
        <v>6.0</v>
      </c>
      <c r="Z2763" t="inlineStr">
        <is>
          <t>Total</t>
        </is>
      </c>
      <c r="AA2763"/>
      <c r="AB2763" t="n">
        <v>8.7</v>
      </c>
      <c r="AC2763"/>
      <c r="AD2763"/>
      <c r="AE2763"/>
      <c r="AF2763"/>
      <c r="AG2763" t="inlineStr">
        <is>
          <t>AI mg/L</t>
        </is>
      </c>
      <c r="AH2763"/>
      <c r="AI2763"/>
      <c r="AJ2763"/>
      <c r="AK2763"/>
      <c r="AL2763"/>
      <c r="AM2763"/>
      <c r="AN2763"/>
      <c r="AO2763"/>
      <c r="AP2763"/>
      <c r="AQ2763"/>
      <c r="AR2763"/>
      <c r="AS2763"/>
      <c r="AT2763"/>
      <c r="AU2763"/>
      <c r="AV2763"/>
      <c r="AW2763"/>
      <c r="AX2763" t="inlineStr">
        <is>
          <t>Mortality</t>
        </is>
      </c>
      <c r="AY2763" t="inlineStr">
        <is>
          <t>Mortality</t>
        </is>
      </c>
      <c r="AZ2763" t="inlineStr">
        <is>
          <t>LC50</t>
        </is>
      </c>
      <c r="BA2763"/>
      <c r="BB2763" t="n">
        <v>4.0</v>
      </c>
      <c r="BC2763"/>
      <c r="BD2763"/>
      <c r="BE2763"/>
      <c r="BF2763"/>
      <c r="BG2763" t="inlineStr">
        <is>
          <t>Day(s)</t>
        </is>
      </c>
      <c r="BH2763"/>
      <c r="BI2763" t="inlineStr">
        <is>
          <t>DTXSID7035012</t>
        </is>
      </c>
      <c r="BJ2763"/>
      <c r="BK2763"/>
      <c r="BL2763"/>
      <c r="BM2763"/>
      <c r="BN2763"/>
      <c r="BO2763"/>
      <c r="BP2763"/>
      <c r="BQ2763"/>
      <c r="BR2763"/>
      <c r="BS2763"/>
      <c r="BT2763" t="inlineStr">
        <is>
          <t>--</t>
        </is>
      </c>
      <c r="BU2763"/>
      <c r="BV2763"/>
      <c r="BW2763"/>
      <c r="BX2763"/>
      <c r="BY2763"/>
      <c r="BZ2763"/>
      <c r="CA2763"/>
      <c r="CB2763"/>
      <c r="CC2763"/>
      <c r="CD2763"/>
      <c r="CE2763"/>
      <c r="CF2763"/>
      <c r="CG2763"/>
      <c r="CH2763"/>
      <c r="CI2763"/>
      <c r="CJ2763"/>
      <c r="CK2763" t="inlineStr">
        <is>
          <t>Call,D.J., L.T. Brooke, and N. Ahmad</t>
        </is>
      </c>
      <c r="CL2763" t="n">
        <v>120926.0</v>
      </c>
      <c r="CM2763" t="inlineStr">
        <is>
          <t>Toxicity, Bioconcentration, and Metabolism of Selected Chemicals in Aquatic Organisms</t>
        </is>
      </c>
      <c r="CN2763" t="inlineStr">
        <is>
          <t>Fourth Quarterly Progress Report to EPA, Agreement No.CR 806864020, University of Wisconsin, Superior, WI:80 p.</t>
        </is>
      </c>
      <c r="CO2763" t="n">
        <v>1980.0</v>
      </c>
      <c r="CP2763" t="inlineStr">
        <is>
          <t>Call,D.J., L.T. Brooke, and N. Ahmad (1980). Toxicity, Bioconcentration, and Metabolism of Selected Chemicals in Aquatic Organisms. Fourth Quarterly Progress Report to EPA, Agreement No.CR 806864020, University of Wisconsin, Superior, WI, 80 p. ECOREF#:120926</t>
        </is>
      </c>
    </row>
    <row r="2764">
      <c r="A2764" t="n">
        <v>7440666.0</v>
      </c>
      <c r="B2764" t="inlineStr">
        <is>
          <t>Zinc</t>
        </is>
      </c>
      <c r="C2764"/>
      <c r="D2764" t="inlineStr">
        <is>
          <t>Measured</t>
        </is>
      </c>
      <c r="E2764" t="inlineStr">
        <is>
          <t>United States Environmental Protection Agency</t>
        </is>
      </c>
      <c r="F2764"/>
      <c r="G2764"/>
      <c r="H2764"/>
      <c r="I2764"/>
      <c r="J2764"/>
      <c r="K2764"/>
      <c r="L2764" t="inlineStr">
        <is>
          <t>Pimephales promelas</t>
        </is>
      </c>
      <c r="M2764" t="inlineStr">
        <is>
          <t>Fathead Minnow</t>
        </is>
      </c>
      <c r="N2764" t="inlineStr">
        <is>
          <t>Larva</t>
        </is>
      </c>
      <c r="O2764" t="inlineStr">
        <is>
          <t>&lt;</t>
        </is>
      </c>
      <c r="P2764" t="n">
        <v>24.0</v>
      </c>
      <c r="Q2764"/>
      <c r="R2764"/>
      <c r="S2764"/>
      <c r="T2764"/>
      <c r="U2764" t="inlineStr">
        <is>
          <t>Hour(s)</t>
        </is>
      </c>
      <c r="V2764" t="inlineStr">
        <is>
          <t>Renewal</t>
        </is>
      </c>
      <c r="W2764" t="inlineStr">
        <is>
          <t>Fresh water</t>
        </is>
      </c>
      <c r="X2764" t="inlineStr">
        <is>
          <t>Lab</t>
        </is>
      </c>
      <c r="Y2764" t="n">
        <v>6.0</v>
      </c>
      <c r="Z2764" t="inlineStr">
        <is>
          <t>Dissolved</t>
        </is>
      </c>
      <c r="AA2764"/>
      <c r="AB2764" t="n">
        <v>1.17684</v>
      </c>
      <c r="AC2764"/>
      <c r="AD2764"/>
      <c r="AE2764"/>
      <c r="AF2764"/>
      <c r="AG2764" t="inlineStr">
        <is>
          <t>AI mg/L</t>
        </is>
      </c>
      <c r="AH2764" t="inlineStr">
        <is>
          <t>Total</t>
        </is>
      </c>
      <c r="AI2764"/>
      <c r="AJ2764" t="n">
        <v>1.248758</v>
      </c>
      <c r="AK2764"/>
      <c r="AL2764"/>
      <c r="AM2764"/>
      <c r="AN2764"/>
      <c r="AO2764" t="inlineStr">
        <is>
          <t>AI mg/L</t>
        </is>
      </c>
      <c r="AP2764"/>
      <c r="AQ2764"/>
      <c r="AR2764"/>
      <c r="AS2764"/>
      <c r="AT2764"/>
      <c r="AU2764"/>
      <c r="AV2764"/>
      <c r="AW2764"/>
      <c r="AX2764" t="inlineStr">
        <is>
          <t>Mortality</t>
        </is>
      </c>
      <c r="AY2764" t="inlineStr">
        <is>
          <t>Mortality</t>
        </is>
      </c>
      <c r="AZ2764" t="inlineStr">
        <is>
          <t>LC50</t>
        </is>
      </c>
      <c r="BA2764"/>
      <c r="BB2764" t="n">
        <v>4.0</v>
      </c>
      <c r="BC2764"/>
      <c r="BD2764"/>
      <c r="BE2764"/>
      <c r="BF2764"/>
      <c r="BG2764" t="inlineStr">
        <is>
          <t>Day(s)</t>
        </is>
      </c>
      <c r="BH2764"/>
      <c r="BI2764" t="inlineStr">
        <is>
          <t>DTXSID7035012</t>
        </is>
      </c>
      <c r="BJ2764" t="inlineStr">
        <is>
          <t>10.1007/s00244-005-0088-6</t>
        </is>
      </c>
      <c r="BK2764"/>
      <c r="BL2764" t="inlineStr">
        <is>
          <t>Acute</t>
        </is>
      </c>
      <c r="BM2764"/>
      <c r="BN2764"/>
      <c r="BO2764"/>
      <c r="BP2764"/>
      <c r="BQ2764"/>
      <c r="BR2764"/>
      <c r="BS2764"/>
      <c r="BT2764" t="inlineStr">
        <is>
          <t>--</t>
        </is>
      </c>
      <c r="BU2764"/>
      <c r="BV2764"/>
      <c r="BW2764"/>
      <c r="BX2764"/>
      <c r="BY2764"/>
      <c r="BZ2764"/>
      <c r="CA2764" t="inlineStr">
        <is>
          <t>--</t>
        </is>
      </c>
      <c r="CB2764"/>
      <c r="CC2764"/>
      <c r="CD2764"/>
      <c r="CE2764"/>
      <c r="CF2764"/>
      <c r="CG2764"/>
      <c r="CH2764"/>
      <c r="CI2764"/>
      <c r="CJ2764" t="inlineStr">
        <is>
          <t xml:space="preserve">SOURCE/FROM LAB STOCK ORIGINALLY FROM USEPA ENVIRONMENTAL RESEARCH LABORATORY IN DULUTH, MINNESOTA//AP FREQ/STATIC-RENEWAL//TMETH/1993 TEST EPA/600/4-90-027F//MEDIA/REVERSE OSMOSIS FILTERED CYPRESS SWAMP, DELAWARE WATER//   </t>
        </is>
      </c>
      <c r="CK2764" t="inlineStr">
        <is>
          <t>Bringolf,R.B., B.A. Morris, C.J. Boese, R.C. Santore, H.E. Allen, and J.S. Meyer</t>
        </is>
      </c>
      <c r="CL2764" t="n">
        <v>96586.0</v>
      </c>
      <c r="CM2764" t="inlineStr">
        <is>
          <t>Influence of Dissolved Organic Matter on Acute Toxicity of Zinc to Larval Fathead Minnows (Pimephales promelas)</t>
        </is>
      </c>
      <c r="CN2764" t="inlineStr">
        <is>
          <t>Arch. Environ. Contam. Toxicol.51(3): 438-444</t>
        </is>
      </c>
      <c r="CO2764" t="n">
        <v>2006.0</v>
      </c>
      <c r="CP2764" t="inlineStr">
        <is>
          <t>Bringolf,R.B., B.A. Morris, C.J. Boese, R.C. Santore, H.E. Allen, and J.S. Meyer (2006). Influence of Dissolved Organic Matter on Acute Toxicity of Zinc to Larval Fathead Minnows (Pimephales promelas). Arch. Environ. Contam. Toxicol., 51, (3), 438-444. doi:10.1007/s00244-005-0088-6. ECOREF#:96586</t>
        </is>
      </c>
    </row>
    <row r="2765">
      <c r="A2765" t="n">
        <v>7446084.0</v>
      </c>
      <c r="B2765" t="inlineStr">
        <is>
          <t>Selenium oxide (SeO2)</t>
        </is>
      </c>
      <c r="C2765"/>
      <c r="D2765" t="inlineStr">
        <is>
          <t>Measured</t>
        </is>
      </c>
      <c r="E2765" t="inlineStr">
        <is>
          <t>Not coded</t>
        </is>
      </c>
      <c r="F2765"/>
      <c r="G2765" t="n">
        <v>99.5</v>
      </c>
      <c r="H2765"/>
      <c r="I2765"/>
      <c r="J2765"/>
      <c r="K2765"/>
      <c r="L2765" t="inlineStr">
        <is>
          <t>Pimephales promelas</t>
        </is>
      </c>
      <c r="M2765" t="inlineStr">
        <is>
          <t>Fathead Minnow</t>
        </is>
      </c>
      <c r="N2765" t="inlineStr">
        <is>
          <t>Fry</t>
        </is>
      </c>
      <c r="O2765"/>
      <c r="P2765" t="n">
        <v>1.0</v>
      </c>
      <c r="Q2765"/>
      <c r="R2765"/>
      <c r="S2765"/>
      <c r="T2765"/>
      <c r="U2765" t="inlineStr">
        <is>
          <t>Day(s)</t>
        </is>
      </c>
      <c r="V2765" t="inlineStr">
        <is>
          <t>Flow-through</t>
        </is>
      </c>
      <c r="W2765" t="inlineStr">
        <is>
          <t>Fresh water</t>
        </is>
      </c>
      <c r="X2765" t="inlineStr">
        <is>
          <t>Lab</t>
        </is>
      </c>
      <c r="Y2765"/>
      <c r="Z2765" t="inlineStr">
        <is>
          <t>Total</t>
        </is>
      </c>
      <c r="AA2765"/>
      <c r="AB2765" t="n">
        <v>2.9</v>
      </c>
      <c r="AC2765"/>
      <c r="AD2765"/>
      <c r="AE2765"/>
      <c r="AF2765"/>
      <c r="AG2765" t="inlineStr">
        <is>
          <t>AI mg/L</t>
        </is>
      </c>
      <c r="AH2765"/>
      <c r="AI2765"/>
      <c r="AJ2765"/>
      <c r="AK2765"/>
      <c r="AL2765"/>
      <c r="AM2765"/>
      <c r="AN2765"/>
      <c r="AO2765"/>
      <c r="AP2765"/>
      <c r="AQ2765"/>
      <c r="AR2765"/>
      <c r="AS2765"/>
      <c r="AT2765"/>
      <c r="AU2765"/>
      <c r="AV2765"/>
      <c r="AW2765"/>
      <c r="AX2765" t="inlineStr">
        <is>
          <t>Mortality</t>
        </is>
      </c>
      <c r="AY2765" t="inlineStr">
        <is>
          <t>Mortality</t>
        </is>
      </c>
      <c r="AZ2765" t="inlineStr">
        <is>
          <t>LC50</t>
        </is>
      </c>
      <c r="BA2765"/>
      <c r="BB2765" t="n">
        <v>4.0</v>
      </c>
      <c r="BC2765"/>
      <c r="BD2765"/>
      <c r="BE2765"/>
      <c r="BF2765"/>
      <c r="BG2765" t="inlineStr">
        <is>
          <t>Day(s)</t>
        </is>
      </c>
      <c r="BH2765" t="inlineStr">
        <is>
          <t>Pure</t>
        </is>
      </c>
      <c r="BI2765" t="inlineStr">
        <is>
          <t>DTXSID4021264</t>
        </is>
      </c>
      <c r="BJ2765" t="inlineStr">
        <is>
          <t>10.1007/BF02221018</t>
        </is>
      </c>
      <c r="BK2765"/>
      <c r="BL2765"/>
      <c r="BM2765"/>
      <c r="BN2765"/>
      <c r="BO2765"/>
      <c r="BP2765"/>
      <c r="BQ2765"/>
      <c r="BR2765"/>
      <c r="BS2765"/>
      <c r="BT2765" t="inlineStr">
        <is>
          <t>--</t>
        </is>
      </c>
      <c r="BU2765"/>
      <c r="BV2765"/>
      <c r="BW2765"/>
      <c r="BX2765"/>
      <c r="BY2765"/>
      <c r="BZ2765"/>
      <c r="CA2765"/>
      <c r="CB2765"/>
      <c r="CC2765"/>
      <c r="CD2765"/>
      <c r="CE2765"/>
      <c r="CF2765"/>
      <c r="CG2765"/>
      <c r="CH2765"/>
      <c r="CI2765"/>
      <c r="CJ2765"/>
      <c r="CK2765" t="inlineStr">
        <is>
          <t>Cardwell,R.D., D.G. Foreman, T.R. Payne, and D.J. Wilbur</t>
        </is>
      </c>
      <c r="CL2765" t="n">
        <v>2149.0</v>
      </c>
      <c r="CM2765" t="inlineStr">
        <is>
          <t>Acute Toxicity of Selenium Dioxide to Freshwater Fishes</t>
        </is>
      </c>
      <c r="CN2765" t="inlineStr">
        <is>
          <t>Arch. Environ. Contam. Toxicol.4(2): 129-144</t>
        </is>
      </c>
      <c r="CO2765" t="n">
        <v>1976.0</v>
      </c>
      <c r="CP2765" t="inlineStr">
        <is>
          <t>Cardwell,R.D., D.G. Foreman, T.R. Payne, and D.J. Wilbur (1976). Acute Toxicity of Selenium Dioxide to Freshwater Fishes. Arch. Environ. Contam. Toxicol., 4, (2), 129-144. doi:10.1007/BF02221018. ECOREF#:2149</t>
        </is>
      </c>
    </row>
    <row r="2766">
      <c r="A2766" t="n">
        <v>7446084.0</v>
      </c>
      <c r="B2766" t="inlineStr">
        <is>
          <t>Selenium oxide (SeO2)</t>
        </is>
      </c>
      <c r="C2766"/>
      <c r="D2766" t="inlineStr">
        <is>
          <t>Measured</t>
        </is>
      </c>
      <c r="E2766" t="inlineStr">
        <is>
          <t>Not coded</t>
        </is>
      </c>
      <c r="F2766"/>
      <c r="G2766" t="n">
        <v>99.5</v>
      </c>
      <c r="H2766"/>
      <c r="I2766"/>
      <c r="J2766"/>
      <c r="K2766"/>
      <c r="L2766" t="inlineStr">
        <is>
          <t>Pimephales promelas</t>
        </is>
      </c>
      <c r="M2766" t="inlineStr">
        <is>
          <t>Fathead Minnow</t>
        </is>
      </c>
      <c r="N2766" t="inlineStr">
        <is>
          <t>Juvenile</t>
        </is>
      </c>
      <c r="O2766"/>
      <c r="P2766" t="n">
        <v>3.0</v>
      </c>
      <c r="Q2766"/>
      <c r="R2766"/>
      <c r="S2766"/>
      <c r="T2766"/>
      <c r="U2766" t="inlineStr">
        <is>
          <t>Month(s)</t>
        </is>
      </c>
      <c r="V2766" t="inlineStr">
        <is>
          <t>Flow-through</t>
        </is>
      </c>
      <c r="W2766" t="inlineStr">
        <is>
          <t>Fresh water</t>
        </is>
      </c>
      <c r="X2766" t="inlineStr">
        <is>
          <t>Lab</t>
        </is>
      </c>
      <c r="Y2766"/>
      <c r="Z2766" t="inlineStr">
        <is>
          <t>Total</t>
        </is>
      </c>
      <c r="AA2766"/>
      <c r="AB2766" t="n">
        <v>7.3</v>
      </c>
      <c r="AC2766"/>
      <c r="AD2766" t="n">
        <v>5.7</v>
      </c>
      <c r="AE2766"/>
      <c r="AF2766" t="n">
        <v>9.2</v>
      </c>
      <c r="AG2766" t="inlineStr">
        <is>
          <t>AI mg/L</t>
        </is>
      </c>
      <c r="AH2766"/>
      <c r="AI2766"/>
      <c r="AJ2766"/>
      <c r="AK2766"/>
      <c r="AL2766"/>
      <c r="AM2766"/>
      <c r="AN2766"/>
      <c r="AO2766"/>
      <c r="AP2766"/>
      <c r="AQ2766"/>
      <c r="AR2766"/>
      <c r="AS2766"/>
      <c r="AT2766"/>
      <c r="AU2766"/>
      <c r="AV2766"/>
      <c r="AW2766"/>
      <c r="AX2766" t="inlineStr">
        <is>
          <t>Mortality</t>
        </is>
      </c>
      <c r="AY2766" t="inlineStr">
        <is>
          <t>Mortality</t>
        </is>
      </c>
      <c r="AZ2766" t="inlineStr">
        <is>
          <t>LC50</t>
        </is>
      </c>
      <c r="BA2766"/>
      <c r="BB2766" t="n">
        <v>4.0</v>
      </c>
      <c r="BC2766"/>
      <c r="BD2766"/>
      <c r="BE2766"/>
      <c r="BF2766"/>
      <c r="BG2766" t="inlineStr">
        <is>
          <t>Day(s)</t>
        </is>
      </c>
      <c r="BH2766" t="inlineStr">
        <is>
          <t>Pure</t>
        </is>
      </c>
      <c r="BI2766" t="inlineStr">
        <is>
          <t>DTXSID4021264</t>
        </is>
      </c>
      <c r="BJ2766" t="inlineStr">
        <is>
          <t>10.1007/BF02221018</t>
        </is>
      </c>
      <c r="BK2766"/>
      <c r="BL2766"/>
      <c r="BM2766"/>
      <c r="BN2766"/>
      <c r="BO2766"/>
      <c r="BP2766"/>
      <c r="BQ2766"/>
      <c r="BR2766"/>
      <c r="BS2766"/>
      <c r="BT2766" t="inlineStr">
        <is>
          <t>--</t>
        </is>
      </c>
      <c r="BU2766"/>
      <c r="BV2766"/>
      <c r="BW2766"/>
      <c r="BX2766"/>
      <c r="BY2766"/>
      <c r="BZ2766"/>
      <c r="CA2766"/>
      <c r="CB2766"/>
      <c r="CC2766"/>
      <c r="CD2766"/>
      <c r="CE2766"/>
      <c r="CF2766"/>
      <c r="CG2766"/>
      <c r="CH2766"/>
      <c r="CI2766"/>
      <c r="CJ2766"/>
      <c r="CK2766" t="inlineStr">
        <is>
          <t>Cardwell,R.D., D.G. Foreman, T.R. Payne, and D.J. Wilbur</t>
        </is>
      </c>
      <c r="CL2766" t="n">
        <v>2149.0</v>
      </c>
      <c r="CM2766" t="inlineStr">
        <is>
          <t>Acute Toxicity of Selenium Dioxide to Freshwater Fishes</t>
        </is>
      </c>
      <c r="CN2766" t="inlineStr">
        <is>
          <t>Arch. Environ. Contam. Toxicol.4(2): 129-144</t>
        </is>
      </c>
      <c r="CO2766" t="n">
        <v>1976.0</v>
      </c>
      <c r="CP2766" t="inlineStr">
        <is>
          <t>Cardwell,R.D., D.G. Foreman, T.R. Payne, and D.J. Wilbur (1976). Acute Toxicity of Selenium Dioxide to Freshwater Fishes. Arch. Environ. Contam. Toxicol., 4, (2), 129-144. doi:10.1007/BF02221018. ECOREF#:2149</t>
        </is>
      </c>
    </row>
    <row r="2767">
      <c r="A2767" t="n">
        <v>7446084.0</v>
      </c>
      <c r="B2767" t="inlineStr">
        <is>
          <t>Selenium oxide (SeO2)</t>
        </is>
      </c>
      <c r="C2767"/>
      <c r="D2767" t="inlineStr">
        <is>
          <t>Unmeasured</t>
        </is>
      </c>
      <c r="E2767" t="inlineStr">
        <is>
          <t>Not reported</t>
        </is>
      </c>
      <c r="F2767"/>
      <c r="G2767"/>
      <c r="H2767"/>
      <c r="I2767"/>
      <c r="J2767"/>
      <c r="K2767"/>
      <c r="L2767" t="inlineStr">
        <is>
          <t>Pimephales promelas</t>
        </is>
      </c>
      <c r="M2767" t="inlineStr">
        <is>
          <t>Fathead Minnow</t>
        </is>
      </c>
      <c r="N2767"/>
      <c r="O2767"/>
      <c r="P2767"/>
      <c r="Q2767"/>
      <c r="R2767" t="n">
        <v>1.0</v>
      </c>
      <c r="S2767"/>
      <c r="T2767" t="n">
        <v>2.0</v>
      </c>
      <c r="U2767" t="inlineStr">
        <is>
          <t>Year(s)</t>
        </is>
      </c>
      <c r="V2767" t="inlineStr">
        <is>
          <t>Aquatic, unspecified</t>
        </is>
      </c>
      <c r="W2767" t="inlineStr">
        <is>
          <t>Fresh water</t>
        </is>
      </c>
      <c r="X2767" t="inlineStr">
        <is>
          <t>Lab</t>
        </is>
      </c>
      <c r="Y2767" t="n">
        <v>3.0</v>
      </c>
      <c r="Z2767" t="inlineStr">
        <is>
          <t>Total</t>
        </is>
      </c>
      <c r="AA2767"/>
      <c r="AB2767" t="n">
        <v>0.03</v>
      </c>
      <c r="AC2767"/>
      <c r="AD2767"/>
      <c r="AE2767"/>
      <c r="AF2767"/>
      <c r="AG2767" t="inlineStr">
        <is>
          <t>AI mg/L</t>
        </is>
      </c>
      <c r="AH2767"/>
      <c r="AI2767"/>
      <c r="AJ2767"/>
      <c r="AK2767"/>
      <c r="AL2767"/>
      <c r="AM2767"/>
      <c r="AN2767"/>
      <c r="AO2767"/>
      <c r="AP2767"/>
      <c r="AQ2767"/>
      <c r="AR2767"/>
      <c r="AS2767"/>
      <c r="AT2767"/>
      <c r="AU2767"/>
      <c r="AV2767"/>
      <c r="AW2767"/>
      <c r="AX2767" t="inlineStr">
        <is>
          <t>Mortality</t>
        </is>
      </c>
      <c r="AY2767" t="inlineStr">
        <is>
          <t>Mortality</t>
        </is>
      </c>
      <c r="AZ2767" t="inlineStr">
        <is>
          <t>LC50</t>
        </is>
      </c>
      <c r="BA2767"/>
      <c r="BB2767" t="n">
        <v>4.0</v>
      </c>
      <c r="BC2767"/>
      <c r="BD2767"/>
      <c r="BE2767"/>
      <c r="BF2767"/>
      <c r="BG2767" t="inlineStr">
        <is>
          <t>Day(s)</t>
        </is>
      </c>
      <c r="BH2767"/>
      <c r="BI2767" t="inlineStr">
        <is>
          <t>DTXSID4021264</t>
        </is>
      </c>
      <c r="BJ2767"/>
      <c r="BK2767"/>
      <c r="BL2767"/>
      <c r="BM2767"/>
      <c r="BN2767"/>
      <c r="BO2767"/>
      <c r="BP2767"/>
      <c r="BQ2767"/>
      <c r="BR2767"/>
      <c r="BS2767"/>
      <c r="BT2767" t="inlineStr">
        <is>
          <t>--</t>
        </is>
      </c>
      <c r="BU2767"/>
      <c r="BV2767"/>
      <c r="BW2767"/>
      <c r="BX2767"/>
      <c r="BY2767"/>
      <c r="BZ2767"/>
      <c r="CA2767"/>
      <c r="CB2767"/>
      <c r="CC2767"/>
      <c r="CD2767"/>
      <c r="CE2767"/>
      <c r="CF2767"/>
      <c r="CG2767"/>
      <c r="CH2767"/>
      <c r="CI2767"/>
      <c r="CJ2767" t="inlineStr">
        <is>
          <t xml:space="preserve">SOURCE/FROM COMMERCIAL BAIT DEALER//   </t>
        </is>
      </c>
      <c r="CK2767" t="inlineStr">
        <is>
          <t>Kilch,L.R.</t>
        </is>
      </c>
      <c r="CL2767" t="n">
        <v>167639.0</v>
      </c>
      <c r="CM2767" t="inlineStr">
        <is>
          <t>The Effect of Selected Concentrations of Selenium Dioxide on the Acute Toxicity of Mercuric Chloride to the Fathead Minnow (Pimephales promelas Rafinesque)</t>
        </is>
      </c>
      <c r="CN2767" t="inlineStr">
        <is>
          <t>M.S. Thesis, Tennessee Technological University, Cookeville, TN:29 p.</t>
        </is>
      </c>
      <c r="CO2767" t="n">
        <v>1976.0</v>
      </c>
      <c r="CP2767" t="inlineStr">
        <is>
          <t>Kilch,L.R. (1976). The Effect of Selected Concentrations of Selenium Dioxide on the Acute Toxicity of Mercuric Chloride to the Fathead Minnow (Pimephales promelas Rafinesque). M.S. Thesis, Tennessee Technological University, Cookeville, TN, 29 p. ECOREF#:167639</t>
        </is>
      </c>
    </row>
    <row r="2768">
      <c r="A2768" t="n">
        <v>7446142.0</v>
      </c>
      <c r="B2768" t="inlineStr">
        <is>
          <t>Sulfuric acid, Lead(2+) salt (1:1)</t>
        </is>
      </c>
      <c r="C2768"/>
      <c r="D2768" t="inlineStr">
        <is>
          <t>Measured</t>
        </is>
      </c>
      <c r="E2768" t="inlineStr">
        <is>
          <t>Not coded</t>
        </is>
      </c>
      <c r="F2768"/>
      <c r="G2768"/>
      <c r="H2768"/>
      <c r="I2768"/>
      <c r="J2768"/>
      <c r="K2768"/>
      <c r="L2768" t="inlineStr">
        <is>
          <t>Pimephales promelas</t>
        </is>
      </c>
      <c r="M2768" t="inlineStr">
        <is>
          <t>Fathead Minnow</t>
        </is>
      </c>
      <c r="N2768" t="inlineStr">
        <is>
          <t>Neonate</t>
        </is>
      </c>
      <c r="O2768" t="inlineStr">
        <is>
          <t>&lt;</t>
        </is>
      </c>
      <c r="P2768" t="n">
        <v>24.0</v>
      </c>
      <c r="Q2768"/>
      <c r="R2768"/>
      <c r="S2768"/>
      <c r="T2768"/>
      <c r="U2768" t="inlineStr">
        <is>
          <t>Hour(s)</t>
        </is>
      </c>
      <c r="V2768" t="inlineStr">
        <is>
          <t>Static</t>
        </is>
      </c>
      <c r="W2768" t="inlineStr">
        <is>
          <t>Fresh water</t>
        </is>
      </c>
      <c r="X2768" t="inlineStr">
        <is>
          <t>Lab</t>
        </is>
      </c>
      <c r="Y2768"/>
      <c r="Z2768" t="inlineStr">
        <is>
          <t>Dissolved</t>
        </is>
      </c>
      <c r="AA2768"/>
      <c r="AB2768" t="n">
        <v>60.8</v>
      </c>
      <c r="AC2768"/>
      <c r="AD2768"/>
      <c r="AE2768"/>
      <c r="AF2768"/>
      <c r="AG2768" t="inlineStr">
        <is>
          <t>AI mg/L</t>
        </is>
      </c>
      <c r="AH2768"/>
      <c r="AI2768"/>
      <c r="AJ2768"/>
      <c r="AK2768"/>
      <c r="AL2768"/>
      <c r="AM2768"/>
      <c r="AN2768"/>
      <c r="AO2768"/>
      <c r="AP2768"/>
      <c r="AQ2768"/>
      <c r="AR2768"/>
      <c r="AS2768"/>
      <c r="AT2768"/>
      <c r="AU2768"/>
      <c r="AV2768"/>
      <c r="AW2768"/>
      <c r="AX2768" t="inlineStr">
        <is>
          <t>Mortality</t>
        </is>
      </c>
      <c r="AY2768" t="inlineStr">
        <is>
          <t>Mortality</t>
        </is>
      </c>
      <c r="AZ2768" t="inlineStr">
        <is>
          <t>LC50</t>
        </is>
      </c>
      <c r="BA2768"/>
      <c r="BB2768" t="n">
        <v>4.0</v>
      </c>
      <c r="BC2768"/>
      <c r="BD2768"/>
      <c r="BE2768"/>
      <c r="BF2768"/>
      <c r="BG2768" t="inlineStr">
        <is>
          <t>Day(s)</t>
        </is>
      </c>
      <c r="BH2768"/>
      <c r="BI2768" t="inlineStr">
        <is>
          <t>DTXSID50883502</t>
        </is>
      </c>
      <c r="BJ2768"/>
      <c r="BK2768"/>
      <c r="BL2768"/>
      <c r="BM2768"/>
      <c r="BN2768"/>
      <c r="BO2768"/>
      <c r="BP2768"/>
      <c r="BQ2768"/>
      <c r="BR2768"/>
      <c r="BS2768"/>
      <c r="BT2768" t="inlineStr">
        <is>
          <t>--</t>
        </is>
      </c>
      <c r="BU2768"/>
      <c r="BV2768"/>
      <c r="BW2768"/>
      <c r="BX2768"/>
      <c r="BY2768"/>
      <c r="BZ2768"/>
      <c r="CA2768"/>
      <c r="CB2768"/>
      <c r="CC2768"/>
      <c r="CD2768"/>
      <c r="CE2768"/>
      <c r="CF2768"/>
      <c r="CG2768"/>
      <c r="CH2768"/>
      <c r="CI2768" t="inlineStr">
        <is>
          <t xml:space="preserve"> CONC/EASILY DISSOLVED//TESTID/5/</t>
        </is>
      </c>
      <c r="CJ2768" t="inlineStr">
        <is>
          <t xml:space="preserve">   CONC/EASILY DISSOLVED//TESTID/5/</t>
        </is>
      </c>
      <c r="CK2768" t="inlineStr">
        <is>
          <t>Gale,N.L., B.G. Wixson, and M. Erten</t>
        </is>
      </c>
      <c r="CL2768" t="n">
        <v>9180.0</v>
      </c>
      <c r="CM2768" t="inlineStr">
        <is>
          <t>An Evaluation of the Acute Toxicity of Lead, Zinc, and Cadmium in Missouri Ozark Groundwater</t>
        </is>
      </c>
      <c r="CN2768" t="inlineStr">
        <is>
          <t>Trace Subst. Environ. Health25:169-183</t>
        </is>
      </c>
      <c r="CO2768" t="n">
        <v>1992.0</v>
      </c>
      <c r="CP2768" t="inlineStr">
        <is>
          <t>Gale,N.L., B.G. Wixson, and M. Erten (1992). An Evaluation of the Acute Toxicity of Lead, Zinc, and Cadmium in Missouri Ozark Groundwater. Trace Subst. Environ. Health, 25, 169-183. ECOREF#:9180</t>
        </is>
      </c>
    </row>
    <row r="2769">
      <c r="A2769" t="n">
        <v>7446142.0</v>
      </c>
      <c r="B2769" t="inlineStr">
        <is>
          <t>Sulfuric acid, Lead(2+) salt (1:1)</t>
        </is>
      </c>
      <c r="C2769"/>
      <c r="D2769" t="inlineStr">
        <is>
          <t>Measured</t>
        </is>
      </c>
      <c r="E2769" t="inlineStr">
        <is>
          <t>Not coded</t>
        </is>
      </c>
      <c r="F2769"/>
      <c r="G2769"/>
      <c r="H2769"/>
      <c r="I2769"/>
      <c r="J2769"/>
      <c r="K2769"/>
      <c r="L2769" t="inlineStr">
        <is>
          <t>Pimephales promelas</t>
        </is>
      </c>
      <c r="M2769" t="inlineStr">
        <is>
          <t>Fathead Minnow</t>
        </is>
      </c>
      <c r="N2769" t="inlineStr">
        <is>
          <t>Neonate</t>
        </is>
      </c>
      <c r="O2769" t="inlineStr">
        <is>
          <t>&lt;</t>
        </is>
      </c>
      <c r="P2769" t="n">
        <v>24.0</v>
      </c>
      <c r="Q2769"/>
      <c r="R2769"/>
      <c r="S2769"/>
      <c r="T2769"/>
      <c r="U2769" t="inlineStr">
        <is>
          <t>Hour(s)</t>
        </is>
      </c>
      <c r="V2769" t="inlineStr">
        <is>
          <t>Static</t>
        </is>
      </c>
      <c r="W2769" t="inlineStr">
        <is>
          <t>Fresh water</t>
        </is>
      </c>
      <c r="X2769" t="inlineStr">
        <is>
          <t>Lab</t>
        </is>
      </c>
      <c r="Y2769"/>
      <c r="Z2769" t="inlineStr">
        <is>
          <t>Total</t>
        </is>
      </c>
      <c r="AA2769"/>
      <c r="AB2769" t="n">
        <v>6.24</v>
      </c>
      <c r="AC2769"/>
      <c r="AD2769"/>
      <c r="AE2769"/>
      <c r="AF2769"/>
      <c r="AG2769" t="inlineStr">
        <is>
          <t>AI mg/L</t>
        </is>
      </c>
      <c r="AH2769"/>
      <c r="AI2769"/>
      <c r="AJ2769"/>
      <c r="AK2769"/>
      <c r="AL2769"/>
      <c r="AM2769"/>
      <c r="AN2769"/>
      <c r="AO2769"/>
      <c r="AP2769"/>
      <c r="AQ2769"/>
      <c r="AR2769"/>
      <c r="AS2769"/>
      <c r="AT2769"/>
      <c r="AU2769"/>
      <c r="AV2769"/>
      <c r="AW2769"/>
      <c r="AX2769" t="inlineStr">
        <is>
          <t>Mortality</t>
        </is>
      </c>
      <c r="AY2769" t="inlineStr">
        <is>
          <t>Mortality</t>
        </is>
      </c>
      <c r="AZ2769" t="inlineStr">
        <is>
          <t>LC50</t>
        </is>
      </c>
      <c r="BA2769"/>
      <c r="BB2769" t="n">
        <v>4.0</v>
      </c>
      <c r="BC2769"/>
      <c r="BD2769"/>
      <c r="BE2769"/>
      <c r="BF2769"/>
      <c r="BG2769" t="inlineStr">
        <is>
          <t>Day(s)</t>
        </is>
      </c>
      <c r="BH2769"/>
      <c r="BI2769" t="inlineStr">
        <is>
          <t>DTXSID50883502</t>
        </is>
      </c>
      <c r="BJ2769"/>
      <c r="BK2769"/>
      <c r="BL2769"/>
      <c r="BM2769"/>
      <c r="BN2769"/>
      <c r="BO2769"/>
      <c r="BP2769"/>
      <c r="BQ2769"/>
      <c r="BR2769"/>
      <c r="BS2769"/>
      <c r="BT2769" t="inlineStr">
        <is>
          <t>--</t>
        </is>
      </c>
      <c r="BU2769"/>
      <c r="BV2769"/>
      <c r="BW2769"/>
      <c r="BX2769"/>
      <c r="BY2769"/>
      <c r="BZ2769"/>
      <c r="CA2769"/>
      <c r="CB2769"/>
      <c r="CC2769"/>
      <c r="CD2769"/>
      <c r="CE2769"/>
      <c r="CF2769"/>
      <c r="CG2769"/>
      <c r="CH2769"/>
      <c r="CI2769" t="inlineStr">
        <is>
          <t xml:space="preserve"> CONC/AVAILABLE//TESTID/5//</t>
        </is>
      </c>
      <c r="CJ2769" t="inlineStr">
        <is>
          <t xml:space="preserve">   CONC/AVAILABLE//TESTID/5//</t>
        </is>
      </c>
      <c r="CK2769" t="inlineStr">
        <is>
          <t>Gale,N.L., B.G. Wixson, and M. Erten</t>
        </is>
      </c>
      <c r="CL2769" t="n">
        <v>9180.0</v>
      </c>
      <c r="CM2769" t="inlineStr">
        <is>
          <t>An Evaluation of the Acute Toxicity of Lead, Zinc, and Cadmium in Missouri Ozark Groundwater</t>
        </is>
      </c>
      <c r="CN2769" t="inlineStr">
        <is>
          <t>Trace Subst. Environ. Health25:169-183</t>
        </is>
      </c>
      <c r="CO2769" t="n">
        <v>1992.0</v>
      </c>
      <c r="CP2769" t="inlineStr">
        <is>
          <t>Gale,N.L., B.G. Wixson, and M. Erten (1992). An Evaluation of the Acute Toxicity of Lead, Zinc, and Cadmium in Missouri Ozark Groundwater. Trace Subst. Environ. Health, 25, 169-183. ECOREF#:9180</t>
        </is>
      </c>
    </row>
    <row r="2770">
      <c r="A2770" t="n">
        <v>7446142.0</v>
      </c>
      <c r="B2770" t="inlineStr">
        <is>
          <t>Sulfuric acid, Lead(2+) salt (1:1)</t>
        </is>
      </c>
      <c r="C2770" t="inlineStr">
        <is>
          <t>Reagent Grade, Purissium, Purum, Puriss, Puris, Reinst</t>
        </is>
      </c>
      <c r="D2770" t="inlineStr">
        <is>
          <t>Measured</t>
        </is>
      </c>
      <c r="E2770" t="inlineStr">
        <is>
          <t>Not coded</t>
        </is>
      </c>
      <c r="F2770"/>
      <c r="G2770"/>
      <c r="H2770"/>
      <c r="I2770"/>
      <c r="J2770"/>
      <c r="K2770"/>
      <c r="L2770" t="inlineStr">
        <is>
          <t>Pimephales promelas</t>
        </is>
      </c>
      <c r="M2770" t="inlineStr">
        <is>
          <t>Fathead Minnow</t>
        </is>
      </c>
      <c r="N2770" t="inlineStr">
        <is>
          <t>Neonate</t>
        </is>
      </c>
      <c r="O2770" t="inlineStr">
        <is>
          <t>&lt;</t>
        </is>
      </c>
      <c r="P2770" t="n">
        <v>24.0</v>
      </c>
      <c r="Q2770"/>
      <c r="R2770"/>
      <c r="S2770"/>
      <c r="T2770"/>
      <c r="U2770" t="inlineStr">
        <is>
          <t>Hour(s)</t>
        </is>
      </c>
      <c r="V2770" t="inlineStr">
        <is>
          <t>Static</t>
        </is>
      </c>
      <c r="W2770" t="inlineStr">
        <is>
          <t>Fresh water</t>
        </is>
      </c>
      <c r="X2770" t="inlineStr">
        <is>
          <t>Lab</t>
        </is>
      </c>
      <c r="Y2770" t="inlineStr">
        <is>
          <t>7-19</t>
        </is>
      </c>
      <c r="Z2770" t="inlineStr">
        <is>
          <t>Total</t>
        </is>
      </c>
      <c r="AA2770"/>
      <c r="AB2770" t="n">
        <v>3221.0</v>
      </c>
      <c r="AC2770"/>
      <c r="AD2770"/>
      <c r="AE2770"/>
      <c r="AF2770"/>
      <c r="AG2770" t="inlineStr">
        <is>
          <t>AI mg/L</t>
        </is>
      </c>
      <c r="AH2770"/>
      <c r="AI2770"/>
      <c r="AJ2770"/>
      <c r="AK2770"/>
      <c r="AL2770"/>
      <c r="AM2770"/>
      <c r="AN2770"/>
      <c r="AO2770"/>
      <c r="AP2770"/>
      <c r="AQ2770"/>
      <c r="AR2770"/>
      <c r="AS2770"/>
      <c r="AT2770"/>
      <c r="AU2770"/>
      <c r="AV2770"/>
      <c r="AW2770"/>
      <c r="AX2770" t="inlineStr">
        <is>
          <t>Mortality</t>
        </is>
      </c>
      <c r="AY2770" t="inlineStr">
        <is>
          <t>Mortality</t>
        </is>
      </c>
      <c r="AZ2770" t="inlineStr">
        <is>
          <t>LC50</t>
        </is>
      </c>
      <c r="BA2770"/>
      <c r="BB2770" t="n">
        <v>4.0</v>
      </c>
      <c r="BC2770"/>
      <c r="BD2770"/>
      <c r="BE2770"/>
      <c r="BF2770"/>
      <c r="BG2770" t="inlineStr">
        <is>
          <t>Day(s)</t>
        </is>
      </c>
      <c r="BH2770" t="inlineStr">
        <is>
          <t>Finely ground</t>
        </is>
      </c>
      <c r="BI2770" t="inlineStr">
        <is>
          <t>DTXSID50883502</t>
        </is>
      </c>
      <c r="BJ2770" t="inlineStr">
        <is>
          <t>10.3184/095422998782775826</t>
        </is>
      </c>
      <c r="BK2770"/>
      <c r="BL2770"/>
      <c r="BM2770"/>
      <c r="BN2770"/>
      <c r="BO2770"/>
      <c r="BP2770"/>
      <c r="BQ2770"/>
      <c r="BR2770"/>
      <c r="BS2770"/>
      <c r="BT2770" t="inlineStr">
        <is>
          <t>--</t>
        </is>
      </c>
      <c r="BU2770"/>
      <c r="BV2770"/>
      <c r="BW2770"/>
      <c r="BX2770"/>
      <c r="BY2770"/>
      <c r="BZ2770"/>
      <c r="CA2770"/>
      <c r="CB2770"/>
      <c r="CC2770"/>
      <c r="CD2770"/>
      <c r="CE2770"/>
      <c r="CF2770"/>
      <c r="CG2770"/>
      <c r="CH2770"/>
      <c r="CI2770" t="inlineStr">
        <is>
          <t xml:space="preserve"> DNUM/7-19//TESTID/12//CONC TYPE FRACTIONS ALSO REPORTED AS NOMINAL, AVAILABLE AND EASILY DISSOLVED//</t>
        </is>
      </c>
      <c r="CJ2770" t="inlineStr">
        <is>
          <t xml:space="preserve">   DNUM/7-19//TESTID/12//CONC TYPE FRACTIONS ALSO REPORTED AS NOMINAL, AVAILABLE AND EASILY DISSOLVED//</t>
        </is>
      </c>
      <c r="CK2770" t="inlineStr">
        <is>
          <t>Erten-Unal,M., B.G. Wixson, N. Gale, and J.L. Pitt</t>
        </is>
      </c>
      <c r="CL2770" t="n">
        <v>76100.0</v>
      </c>
      <c r="CM2770" t="inlineStr">
        <is>
          <t>Evaluation of Toxicity, Bioavailability and Speciation of Lead, Zinc and Cadmium in Mine/Mill Wastewaters</t>
        </is>
      </c>
      <c r="CN2770" t="inlineStr">
        <is>
          <t>Chem. Spec. Bioavail.10(2): 37-46</t>
        </is>
      </c>
      <c r="CO2770" t="n">
        <v>1998.0</v>
      </c>
      <c r="CP2770" t="inlineStr">
        <is>
          <t>Erten-Unal,M., B.G. Wixson, N. Gale, and J.L. Pitt (1998). Evaluation of Toxicity, Bioavailability and Speciation of Lead, Zinc and Cadmium in Mine/Mill Wastewaters. Chem. Spec. Bioavail., 10, (2), 37-46. doi:10.3184/095422998782775826. ECOREF#:76100</t>
        </is>
      </c>
    </row>
    <row r="2771">
      <c r="A2771" t="n">
        <v>7446142.0</v>
      </c>
      <c r="B2771" t="inlineStr">
        <is>
          <t>Sulfuric acid, Lead(2+) salt (1:1)</t>
        </is>
      </c>
      <c r="C2771"/>
      <c r="D2771" t="inlineStr">
        <is>
          <t>Measured</t>
        </is>
      </c>
      <c r="E2771" t="inlineStr">
        <is>
          <t>Not coded</t>
        </is>
      </c>
      <c r="F2771"/>
      <c r="G2771"/>
      <c r="H2771"/>
      <c r="I2771"/>
      <c r="J2771"/>
      <c r="K2771"/>
      <c r="L2771" t="inlineStr">
        <is>
          <t>Pimephales promelas</t>
        </is>
      </c>
      <c r="M2771" t="inlineStr">
        <is>
          <t>Fathead Minnow</t>
        </is>
      </c>
      <c r="N2771" t="inlineStr">
        <is>
          <t>Neonate</t>
        </is>
      </c>
      <c r="O2771" t="inlineStr">
        <is>
          <t>&lt;</t>
        </is>
      </c>
      <c r="P2771" t="n">
        <v>24.0</v>
      </c>
      <c r="Q2771"/>
      <c r="R2771"/>
      <c r="S2771"/>
      <c r="T2771"/>
      <c r="U2771" t="inlineStr">
        <is>
          <t>Hour(s)</t>
        </is>
      </c>
      <c r="V2771" t="inlineStr">
        <is>
          <t>Static</t>
        </is>
      </c>
      <c r="W2771" t="inlineStr">
        <is>
          <t>Fresh water</t>
        </is>
      </c>
      <c r="X2771" t="inlineStr">
        <is>
          <t>Lab</t>
        </is>
      </c>
      <c r="Y2771"/>
      <c r="Z2771" t="inlineStr">
        <is>
          <t>Dissolved</t>
        </is>
      </c>
      <c r="AA2771"/>
      <c r="AB2771" t="n">
        <v>148.0</v>
      </c>
      <c r="AC2771"/>
      <c r="AD2771"/>
      <c r="AE2771"/>
      <c r="AF2771"/>
      <c r="AG2771" t="inlineStr">
        <is>
          <t>AI mg/L</t>
        </is>
      </c>
      <c r="AH2771"/>
      <c r="AI2771"/>
      <c r="AJ2771"/>
      <c r="AK2771"/>
      <c r="AL2771"/>
      <c r="AM2771"/>
      <c r="AN2771"/>
      <c r="AO2771"/>
      <c r="AP2771"/>
      <c r="AQ2771"/>
      <c r="AR2771"/>
      <c r="AS2771"/>
      <c r="AT2771"/>
      <c r="AU2771"/>
      <c r="AV2771"/>
      <c r="AW2771"/>
      <c r="AX2771" t="inlineStr">
        <is>
          <t>Mortality</t>
        </is>
      </c>
      <c r="AY2771" t="inlineStr">
        <is>
          <t>Mortality</t>
        </is>
      </c>
      <c r="AZ2771" t="inlineStr">
        <is>
          <t>LC50</t>
        </is>
      </c>
      <c r="BA2771"/>
      <c r="BB2771" t="n">
        <v>4.0</v>
      </c>
      <c r="BC2771"/>
      <c r="BD2771"/>
      <c r="BE2771"/>
      <c r="BF2771"/>
      <c r="BG2771" t="inlineStr">
        <is>
          <t>Day(s)</t>
        </is>
      </c>
      <c r="BH2771"/>
      <c r="BI2771" t="inlineStr">
        <is>
          <t>DTXSID50883502</t>
        </is>
      </c>
      <c r="BJ2771"/>
      <c r="BK2771"/>
      <c r="BL2771"/>
      <c r="BM2771"/>
      <c r="BN2771"/>
      <c r="BO2771"/>
      <c r="BP2771"/>
      <c r="BQ2771"/>
      <c r="BR2771"/>
      <c r="BS2771"/>
      <c r="BT2771" t="inlineStr">
        <is>
          <t>--</t>
        </is>
      </c>
      <c r="BU2771"/>
      <c r="BV2771"/>
      <c r="BW2771"/>
      <c r="BX2771"/>
      <c r="BY2771"/>
      <c r="BZ2771"/>
      <c r="CA2771"/>
      <c r="CB2771"/>
      <c r="CC2771"/>
      <c r="CD2771"/>
      <c r="CE2771"/>
      <c r="CF2771"/>
      <c r="CG2771"/>
      <c r="CH2771"/>
      <c r="CI2771" t="inlineStr">
        <is>
          <t xml:space="preserve"> CONC/DISSOLVED//TESTID/5//</t>
        </is>
      </c>
      <c r="CJ2771" t="inlineStr">
        <is>
          <t xml:space="preserve">   CONC/DISSOLVED//TESTID/5//</t>
        </is>
      </c>
      <c r="CK2771" t="inlineStr">
        <is>
          <t>Gale,N.L., B.G. Wixson, and M. Erten</t>
        </is>
      </c>
      <c r="CL2771" t="n">
        <v>9180.0</v>
      </c>
      <c r="CM2771" t="inlineStr">
        <is>
          <t>An Evaluation of the Acute Toxicity of Lead, Zinc, and Cadmium in Missouri Ozark Groundwater</t>
        </is>
      </c>
      <c r="CN2771" t="inlineStr">
        <is>
          <t>Trace Subst. Environ. Health25:169-183</t>
        </is>
      </c>
      <c r="CO2771" t="n">
        <v>1992.0</v>
      </c>
      <c r="CP2771" t="inlineStr">
        <is>
          <t>Gale,N.L., B.G. Wixson, and M. Erten (1992). An Evaluation of the Acute Toxicity of Lead, Zinc, and Cadmium in Missouri Ozark Groundwater. Trace Subst. Environ. Health, 25, 169-183. ECOREF#:9180</t>
        </is>
      </c>
    </row>
    <row r="2772">
      <c r="A2772" t="n">
        <v>7446142.0</v>
      </c>
      <c r="B2772" t="inlineStr">
        <is>
          <t>Sulfuric acid, Lead(2+) salt (1:1)</t>
        </is>
      </c>
      <c r="C2772"/>
      <c r="D2772" t="inlineStr">
        <is>
          <t>Unmeasured</t>
        </is>
      </c>
      <c r="E2772" t="inlineStr">
        <is>
          <t>Not coded</t>
        </is>
      </c>
      <c r="F2772"/>
      <c r="G2772"/>
      <c r="H2772"/>
      <c r="I2772"/>
      <c r="J2772"/>
      <c r="K2772"/>
      <c r="L2772" t="inlineStr">
        <is>
          <t>Pimephales promelas</t>
        </is>
      </c>
      <c r="M2772" t="inlineStr">
        <is>
          <t>Fathead Minnow</t>
        </is>
      </c>
      <c r="N2772" t="inlineStr">
        <is>
          <t>Neonate</t>
        </is>
      </c>
      <c r="O2772" t="inlineStr">
        <is>
          <t>&lt;</t>
        </is>
      </c>
      <c r="P2772" t="n">
        <v>24.0</v>
      </c>
      <c r="Q2772"/>
      <c r="R2772"/>
      <c r="S2772"/>
      <c r="T2772"/>
      <c r="U2772" t="inlineStr">
        <is>
          <t>Hour(s)</t>
        </is>
      </c>
      <c r="V2772" t="inlineStr">
        <is>
          <t>Static</t>
        </is>
      </c>
      <c r="W2772" t="inlineStr">
        <is>
          <t>Fresh water</t>
        </is>
      </c>
      <c r="X2772" t="inlineStr">
        <is>
          <t>Lab</t>
        </is>
      </c>
      <c r="Y2772"/>
      <c r="Z2772" t="inlineStr">
        <is>
          <t>Total</t>
        </is>
      </c>
      <c r="AA2772"/>
      <c r="AB2772" t="n">
        <v>3431.0</v>
      </c>
      <c r="AC2772"/>
      <c r="AD2772"/>
      <c r="AE2772"/>
      <c r="AF2772"/>
      <c r="AG2772" t="inlineStr">
        <is>
          <t>AI mg/L</t>
        </is>
      </c>
      <c r="AH2772"/>
      <c r="AI2772"/>
      <c r="AJ2772"/>
      <c r="AK2772"/>
      <c r="AL2772"/>
      <c r="AM2772"/>
      <c r="AN2772"/>
      <c r="AO2772"/>
      <c r="AP2772"/>
      <c r="AQ2772"/>
      <c r="AR2772"/>
      <c r="AS2772"/>
      <c r="AT2772"/>
      <c r="AU2772"/>
      <c r="AV2772"/>
      <c r="AW2772"/>
      <c r="AX2772" t="inlineStr">
        <is>
          <t>Mortality</t>
        </is>
      </c>
      <c r="AY2772" t="inlineStr">
        <is>
          <t>Mortality</t>
        </is>
      </c>
      <c r="AZ2772" t="inlineStr">
        <is>
          <t>LC50</t>
        </is>
      </c>
      <c r="BA2772"/>
      <c r="BB2772" t="n">
        <v>4.0</v>
      </c>
      <c r="BC2772"/>
      <c r="BD2772"/>
      <c r="BE2772"/>
      <c r="BF2772"/>
      <c r="BG2772" t="inlineStr">
        <is>
          <t>Day(s)</t>
        </is>
      </c>
      <c r="BH2772"/>
      <c r="BI2772" t="inlineStr">
        <is>
          <t>DTXSID50883502</t>
        </is>
      </c>
      <c r="BJ2772"/>
      <c r="BK2772"/>
      <c r="BL2772"/>
      <c r="BM2772"/>
      <c r="BN2772"/>
      <c r="BO2772"/>
      <c r="BP2772"/>
      <c r="BQ2772"/>
      <c r="BR2772"/>
      <c r="BS2772"/>
      <c r="BT2772" t="inlineStr">
        <is>
          <t>--</t>
        </is>
      </c>
      <c r="BU2772"/>
      <c r="BV2772"/>
      <c r="BW2772"/>
      <c r="BX2772"/>
      <c r="BY2772"/>
      <c r="BZ2772"/>
      <c r="CA2772"/>
      <c r="CB2772"/>
      <c r="CC2772"/>
      <c r="CD2772"/>
      <c r="CE2772"/>
      <c r="CF2772"/>
      <c r="CG2772"/>
      <c r="CH2772"/>
      <c r="CI2772" t="inlineStr">
        <is>
          <t xml:space="preserve"> CONC/NOMINAL//TESTID/5//</t>
        </is>
      </c>
      <c r="CJ2772" t="inlineStr">
        <is>
          <t xml:space="preserve">   CONC/NOMINAL//TESTID/5//</t>
        </is>
      </c>
      <c r="CK2772" t="inlineStr">
        <is>
          <t>Gale,N.L., B.G. Wixson, and M. Erten</t>
        </is>
      </c>
      <c r="CL2772" t="n">
        <v>9180.0</v>
      </c>
      <c r="CM2772" t="inlineStr">
        <is>
          <t>An Evaluation of the Acute Toxicity of Lead, Zinc, and Cadmium in Missouri Ozark Groundwater</t>
        </is>
      </c>
      <c r="CN2772" t="inlineStr">
        <is>
          <t>Trace Subst. Environ. Health25:169-183</t>
        </is>
      </c>
      <c r="CO2772" t="n">
        <v>1992.0</v>
      </c>
      <c r="CP2772" t="inlineStr">
        <is>
          <t>Gale,N.L., B.G. Wixson, and M. Erten (1992). An Evaluation of the Acute Toxicity of Lead, Zinc, and Cadmium in Missouri Ozark Groundwater. Trace Subst. Environ. Health, 25, 169-183. ECOREF#:9180</t>
        </is>
      </c>
    </row>
    <row r="2773">
      <c r="A2773" t="n">
        <v>7446142.0</v>
      </c>
      <c r="B2773" t="inlineStr">
        <is>
          <t>Sulfuric acid, Lead(2+) salt (1:1)</t>
        </is>
      </c>
      <c r="C2773"/>
      <c r="D2773" t="inlineStr">
        <is>
          <t>Measured</t>
        </is>
      </c>
      <c r="E2773" t="inlineStr">
        <is>
          <t>Not coded</t>
        </is>
      </c>
      <c r="F2773"/>
      <c r="G2773"/>
      <c r="H2773"/>
      <c r="I2773"/>
      <c r="J2773"/>
      <c r="K2773"/>
      <c r="L2773" t="inlineStr">
        <is>
          <t>Pimephales promelas</t>
        </is>
      </c>
      <c r="M2773" t="inlineStr">
        <is>
          <t>Fathead Minnow</t>
        </is>
      </c>
      <c r="N2773" t="inlineStr">
        <is>
          <t>Neonate</t>
        </is>
      </c>
      <c r="O2773" t="inlineStr">
        <is>
          <t>&lt;</t>
        </is>
      </c>
      <c r="P2773" t="n">
        <v>24.0</v>
      </c>
      <c r="Q2773"/>
      <c r="R2773"/>
      <c r="S2773"/>
      <c r="T2773"/>
      <c r="U2773" t="inlineStr">
        <is>
          <t>Hour(s)</t>
        </is>
      </c>
      <c r="V2773" t="inlineStr">
        <is>
          <t>Static</t>
        </is>
      </c>
      <c r="W2773" t="inlineStr">
        <is>
          <t>Fresh water</t>
        </is>
      </c>
      <c r="X2773" t="inlineStr">
        <is>
          <t>Lab</t>
        </is>
      </c>
      <c r="Y2773"/>
      <c r="Z2773" t="inlineStr">
        <is>
          <t>Total</t>
        </is>
      </c>
      <c r="AA2773"/>
      <c r="AB2773" t="n">
        <v>3221.0</v>
      </c>
      <c r="AC2773"/>
      <c r="AD2773"/>
      <c r="AE2773"/>
      <c r="AF2773"/>
      <c r="AG2773" t="inlineStr">
        <is>
          <t>AI mg/L</t>
        </is>
      </c>
      <c r="AH2773"/>
      <c r="AI2773"/>
      <c r="AJ2773"/>
      <c r="AK2773"/>
      <c r="AL2773"/>
      <c r="AM2773"/>
      <c r="AN2773"/>
      <c r="AO2773"/>
      <c r="AP2773"/>
      <c r="AQ2773"/>
      <c r="AR2773"/>
      <c r="AS2773"/>
      <c r="AT2773"/>
      <c r="AU2773"/>
      <c r="AV2773"/>
      <c r="AW2773"/>
      <c r="AX2773" t="inlineStr">
        <is>
          <t>Mortality</t>
        </is>
      </c>
      <c r="AY2773" t="inlineStr">
        <is>
          <t>Mortality</t>
        </is>
      </c>
      <c r="AZ2773" t="inlineStr">
        <is>
          <t>LC50</t>
        </is>
      </c>
      <c r="BA2773"/>
      <c r="BB2773" t="n">
        <v>4.0</v>
      </c>
      <c r="BC2773"/>
      <c r="BD2773"/>
      <c r="BE2773"/>
      <c r="BF2773"/>
      <c r="BG2773" t="inlineStr">
        <is>
          <t>Day(s)</t>
        </is>
      </c>
      <c r="BH2773"/>
      <c r="BI2773" t="inlineStr">
        <is>
          <t>DTXSID50883502</t>
        </is>
      </c>
      <c r="BJ2773"/>
      <c r="BK2773"/>
      <c r="BL2773"/>
      <c r="BM2773"/>
      <c r="BN2773"/>
      <c r="BO2773"/>
      <c r="BP2773"/>
      <c r="BQ2773"/>
      <c r="BR2773"/>
      <c r="BS2773"/>
      <c r="BT2773" t="inlineStr">
        <is>
          <t>--</t>
        </is>
      </c>
      <c r="BU2773"/>
      <c r="BV2773"/>
      <c r="BW2773"/>
      <c r="BX2773"/>
      <c r="BY2773"/>
      <c r="BZ2773"/>
      <c r="CA2773"/>
      <c r="CB2773"/>
      <c r="CC2773"/>
      <c r="CD2773"/>
      <c r="CE2773"/>
      <c r="CF2773"/>
      <c r="CG2773"/>
      <c r="CH2773"/>
      <c r="CI2773" t="inlineStr">
        <is>
          <t xml:space="preserve"> CONC/TOTAL//TESTID/5//</t>
        </is>
      </c>
      <c r="CJ2773" t="inlineStr">
        <is>
          <t xml:space="preserve">   CONC/TOTAL//TESTID/5//</t>
        </is>
      </c>
      <c r="CK2773" t="inlineStr">
        <is>
          <t>Gale,N.L., B.G. Wixson, and M. Erten</t>
        </is>
      </c>
      <c r="CL2773" t="n">
        <v>9180.0</v>
      </c>
      <c r="CM2773" t="inlineStr">
        <is>
          <t>An Evaluation of the Acute Toxicity of Lead, Zinc, and Cadmium in Missouri Ozark Groundwater</t>
        </is>
      </c>
      <c r="CN2773" t="inlineStr">
        <is>
          <t>Trace Subst. Environ. Health25:169-183</t>
        </is>
      </c>
      <c r="CO2773" t="n">
        <v>1992.0</v>
      </c>
      <c r="CP2773" t="inlineStr">
        <is>
          <t>Gale,N.L., B.G. Wixson, and M. Erten (1992). An Evaluation of the Acute Toxicity of Lead, Zinc, and Cadmium in Missouri Ozark Groundwater. Trace Subst. Environ. Health, 25, 169-183. ECOREF#:9180</t>
        </is>
      </c>
    </row>
    <row r="2774">
      <c r="A2774" t="n">
        <v>7446142.0</v>
      </c>
      <c r="B2774" t="inlineStr">
        <is>
          <t>Sulfuric acid, Lead(2+) salt (1:1)</t>
        </is>
      </c>
      <c r="C2774" t="inlineStr">
        <is>
          <t>Reagent Grade, Purissium, Purum, Puriss, Puris, Reinst</t>
        </is>
      </c>
      <c r="D2774" t="inlineStr">
        <is>
          <t>Measured</t>
        </is>
      </c>
      <c r="E2774" t="inlineStr">
        <is>
          <t>Not coded</t>
        </is>
      </c>
      <c r="F2774"/>
      <c r="G2774"/>
      <c r="H2774"/>
      <c r="I2774"/>
      <c r="J2774"/>
      <c r="K2774"/>
      <c r="L2774" t="inlineStr">
        <is>
          <t>Pimephales promelas</t>
        </is>
      </c>
      <c r="M2774" t="inlineStr">
        <is>
          <t>Fathead Minnow</t>
        </is>
      </c>
      <c r="N2774" t="inlineStr">
        <is>
          <t>Neonate</t>
        </is>
      </c>
      <c r="O2774" t="inlineStr">
        <is>
          <t>&lt;</t>
        </is>
      </c>
      <c r="P2774" t="n">
        <v>24.0</v>
      </c>
      <c r="Q2774"/>
      <c r="R2774"/>
      <c r="S2774"/>
      <c r="T2774"/>
      <c r="U2774" t="inlineStr">
        <is>
          <t>Hour(s)</t>
        </is>
      </c>
      <c r="V2774" t="inlineStr">
        <is>
          <t>Static</t>
        </is>
      </c>
      <c r="W2774" t="inlineStr">
        <is>
          <t>Fresh water</t>
        </is>
      </c>
      <c r="X2774" t="inlineStr">
        <is>
          <t>Lab</t>
        </is>
      </c>
      <c r="Y2774" t="inlineStr">
        <is>
          <t>7-19</t>
        </is>
      </c>
      <c r="Z2774" t="inlineStr">
        <is>
          <t>Dissolved</t>
        </is>
      </c>
      <c r="AA2774"/>
      <c r="AB2774" t="n">
        <v>148.0</v>
      </c>
      <c r="AC2774"/>
      <c r="AD2774"/>
      <c r="AE2774"/>
      <c r="AF2774"/>
      <c r="AG2774" t="inlineStr">
        <is>
          <t>AI mg/L</t>
        </is>
      </c>
      <c r="AH2774"/>
      <c r="AI2774"/>
      <c r="AJ2774"/>
      <c r="AK2774"/>
      <c r="AL2774"/>
      <c r="AM2774"/>
      <c r="AN2774"/>
      <c r="AO2774"/>
      <c r="AP2774"/>
      <c r="AQ2774"/>
      <c r="AR2774"/>
      <c r="AS2774"/>
      <c r="AT2774"/>
      <c r="AU2774"/>
      <c r="AV2774"/>
      <c r="AW2774"/>
      <c r="AX2774" t="inlineStr">
        <is>
          <t>Mortality</t>
        </is>
      </c>
      <c r="AY2774" t="inlineStr">
        <is>
          <t>Mortality</t>
        </is>
      </c>
      <c r="AZ2774" t="inlineStr">
        <is>
          <t>LC50</t>
        </is>
      </c>
      <c r="BA2774"/>
      <c r="BB2774" t="n">
        <v>4.0</v>
      </c>
      <c r="BC2774"/>
      <c r="BD2774"/>
      <c r="BE2774"/>
      <c r="BF2774"/>
      <c r="BG2774" t="inlineStr">
        <is>
          <t>Day(s)</t>
        </is>
      </c>
      <c r="BH2774" t="inlineStr">
        <is>
          <t>Finely ground</t>
        </is>
      </c>
      <c r="BI2774" t="inlineStr">
        <is>
          <t>DTXSID50883502</t>
        </is>
      </c>
      <c r="BJ2774" t="inlineStr">
        <is>
          <t>10.3184/095422998782775826</t>
        </is>
      </c>
      <c r="BK2774"/>
      <c r="BL2774"/>
      <c r="BM2774"/>
      <c r="BN2774"/>
      <c r="BO2774"/>
      <c r="BP2774"/>
      <c r="BQ2774"/>
      <c r="BR2774"/>
      <c r="BS2774"/>
      <c r="BT2774" t="inlineStr">
        <is>
          <t>--</t>
        </is>
      </c>
      <c r="BU2774"/>
      <c r="BV2774"/>
      <c r="BW2774"/>
      <c r="BX2774"/>
      <c r="BY2774"/>
      <c r="BZ2774"/>
      <c r="CA2774"/>
      <c r="CB2774"/>
      <c r="CC2774"/>
      <c r="CD2774"/>
      <c r="CE2774"/>
      <c r="CF2774"/>
      <c r="CG2774"/>
      <c r="CH2774"/>
      <c r="CI2774" t="inlineStr">
        <is>
          <t xml:space="preserve"> DNUM/7-19//TESTID/12//CONC TYPE FRACTIONS ALSO REPORTED AS NOMINAL, AVAILABLE AND EASILY DISSOLVED//</t>
        </is>
      </c>
      <c r="CJ2774" t="inlineStr">
        <is>
          <t xml:space="preserve">   DNUM/7-19//TESTID/12//CONC TYPE FRACTIONS ALSO REPORTED AS NOMINAL, AVAILABLE AND EASILY DISSOLVED//</t>
        </is>
      </c>
      <c r="CK2774" t="inlineStr">
        <is>
          <t>Erten-Unal,M., B.G. Wixson, N. Gale, and J.L. Pitt</t>
        </is>
      </c>
      <c r="CL2774" t="n">
        <v>76100.0</v>
      </c>
      <c r="CM2774" t="inlineStr">
        <is>
          <t>Evaluation of Toxicity, Bioavailability and Speciation of Lead, Zinc and Cadmium in Mine/Mill Wastewaters</t>
        </is>
      </c>
      <c r="CN2774" t="inlineStr">
        <is>
          <t>Chem. Spec. Bioavail.10(2): 37-46</t>
        </is>
      </c>
      <c r="CO2774" t="n">
        <v>1998.0</v>
      </c>
      <c r="CP2774" t="inlineStr">
        <is>
          <t>Erten-Unal,M., B.G. Wixson, N. Gale, and J.L. Pitt (1998). Evaluation of Toxicity, Bioavailability and Speciation of Lead, Zinc and Cadmium in Mine/Mill Wastewaters. Chem. Spec. Bioavail., 10, (2), 37-46. doi:10.3184/095422998782775826. ECOREF#:76100</t>
        </is>
      </c>
    </row>
    <row r="2775">
      <c r="A2775" t="n">
        <v>7446186.0</v>
      </c>
      <c r="B2775" t="inlineStr">
        <is>
          <t>Sulfuric acid, Thallium(1+) salt (1:2)</t>
        </is>
      </c>
      <c r="C2775" t="inlineStr">
        <is>
          <t>Reagent Grade, Purissium, Purum, Puriss, Puris, Reinst</t>
        </is>
      </c>
      <c r="D2775" t="inlineStr">
        <is>
          <t>Measured</t>
        </is>
      </c>
      <c r="E2775" t="inlineStr">
        <is>
          <t>Not reported</t>
        </is>
      </c>
      <c r="F2775"/>
      <c r="G2775"/>
      <c r="H2775"/>
      <c r="I2775"/>
      <c r="J2775"/>
      <c r="K2775"/>
      <c r="L2775" t="inlineStr">
        <is>
          <t>Pimephales promelas</t>
        </is>
      </c>
      <c r="M2775" t="inlineStr">
        <is>
          <t>Fathead Minnow</t>
        </is>
      </c>
      <c r="N2775" t="inlineStr">
        <is>
          <t>Juvenile</t>
        </is>
      </c>
      <c r="O2775"/>
      <c r="P2775" t="n">
        <v>8.0</v>
      </c>
      <c r="Q2775"/>
      <c r="R2775"/>
      <c r="S2775"/>
      <c r="T2775"/>
      <c r="U2775" t="inlineStr">
        <is>
          <t>Week(s)</t>
        </is>
      </c>
      <c r="V2775" t="inlineStr">
        <is>
          <t>Flow-through</t>
        </is>
      </c>
      <c r="W2775" t="inlineStr">
        <is>
          <t>Fresh water</t>
        </is>
      </c>
      <c r="X2775" t="inlineStr">
        <is>
          <t>Lab</t>
        </is>
      </c>
      <c r="Y2775" t="n">
        <v>7.0</v>
      </c>
      <c r="Z2775" t="inlineStr">
        <is>
          <t>Total</t>
        </is>
      </c>
      <c r="AA2775"/>
      <c r="AB2775" t="n">
        <v>1.8</v>
      </c>
      <c r="AC2775"/>
      <c r="AD2775"/>
      <c r="AE2775"/>
      <c r="AF2775"/>
      <c r="AG2775" t="inlineStr">
        <is>
          <t>AI mg/L</t>
        </is>
      </c>
      <c r="AH2775"/>
      <c r="AI2775"/>
      <c r="AJ2775"/>
      <c r="AK2775"/>
      <c r="AL2775"/>
      <c r="AM2775"/>
      <c r="AN2775"/>
      <c r="AO2775"/>
      <c r="AP2775"/>
      <c r="AQ2775"/>
      <c r="AR2775"/>
      <c r="AS2775"/>
      <c r="AT2775"/>
      <c r="AU2775"/>
      <c r="AV2775"/>
      <c r="AW2775"/>
      <c r="AX2775" t="inlineStr">
        <is>
          <t>Mortality</t>
        </is>
      </c>
      <c r="AY2775" t="inlineStr">
        <is>
          <t>Mortality</t>
        </is>
      </c>
      <c r="AZ2775" t="inlineStr">
        <is>
          <t>LC50</t>
        </is>
      </c>
      <c r="BA2775"/>
      <c r="BB2775" t="n">
        <v>4.0</v>
      </c>
      <c r="BC2775"/>
      <c r="BD2775"/>
      <c r="BE2775"/>
      <c r="BF2775"/>
      <c r="BG2775" t="inlineStr">
        <is>
          <t>Day(s)</t>
        </is>
      </c>
      <c r="BH2775"/>
      <c r="BI2775" t="inlineStr">
        <is>
          <t>DTXSID1024336</t>
        </is>
      </c>
      <c r="BJ2775"/>
      <c r="BK2775"/>
      <c r="BL2775" t="inlineStr">
        <is>
          <t>Acute</t>
        </is>
      </c>
      <c r="BM2775"/>
      <c r="BN2775"/>
      <c r="BO2775"/>
      <c r="BP2775"/>
      <c r="BQ2775"/>
      <c r="BR2775"/>
      <c r="BS2775"/>
      <c r="BT2775" t="inlineStr">
        <is>
          <t>--</t>
        </is>
      </c>
      <c r="BU2775"/>
      <c r="BV2775"/>
      <c r="BW2775"/>
      <c r="BX2775"/>
      <c r="BY2775"/>
      <c r="BZ2775"/>
      <c r="CA2775"/>
      <c r="CB2775"/>
      <c r="CC2775"/>
      <c r="CD2775"/>
      <c r="CE2775"/>
      <c r="CF2775"/>
      <c r="CG2775"/>
      <c r="CH2775"/>
      <c r="CI2775"/>
      <c r="CJ2775" t="inlineStr">
        <is>
          <t xml:space="preserve">SOURCE/OBTAINED FROM A HATCHERY//MEDIA/HARD WELL WATER TAPPING JORDAN SANDSTONE STRATUM UNDERLYING MINNEAPOLIS-ST PAUL METRO AREA//   </t>
        </is>
      </c>
      <c r="CK2775" t="inlineStr">
        <is>
          <t>Kimball,G.</t>
        </is>
      </c>
      <c r="CL2775" t="n">
        <v>3783.0</v>
      </c>
      <c r="CM2775" t="inlineStr">
        <is>
          <t>The Effects of Lesser Known Metals and One Organic to Fathead Minnows (Pimephales promelas) and Daphnia magna</t>
        </is>
      </c>
      <c r="CN2775" t="inlineStr">
        <is>
          <t>Manuscript, Department of Entomology, Fisheries and Wildlife, University of Minnesota, Minneapolis, MN:88 p.</t>
        </is>
      </c>
      <c r="CO2775" t="n">
        <v>1978.0</v>
      </c>
      <c r="CP2775" t="inlineStr">
        <is>
          <t>Kimball,G. (1978). The Effects of Lesser Known Metals and One Organic to Fathead Minnows (Pimephales promelas) and Daphnia magna. Manuscript, Department of Entomology, Fisheries and Wildlife, University of Minnesota, Minneapolis, MN, 88 p. ECOREF#:3783</t>
        </is>
      </c>
    </row>
    <row r="2776">
      <c r="A2776" t="n">
        <v>7446186.0</v>
      </c>
      <c r="B2776" t="inlineStr">
        <is>
          <t>Sulfuric acid, Thallium(1+) salt (1:2)</t>
        </is>
      </c>
      <c r="C2776"/>
      <c r="D2776" t="inlineStr">
        <is>
          <t>Measured</t>
        </is>
      </c>
      <c r="E2776" t="inlineStr">
        <is>
          <t>Not coded</t>
        </is>
      </c>
      <c r="F2776"/>
      <c r="G2776"/>
      <c r="H2776"/>
      <c r="I2776"/>
      <c r="J2776"/>
      <c r="K2776"/>
      <c r="L2776" t="inlineStr">
        <is>
          <t>Pimephales promelas</t>
        </is>
      </c>
      <c r="M2776" t="inlineStr">
        <is>
          <t>Fathead Minnow</t>
        </is>
      </c>
      <c r="N2776"/>
      <c r="O2776"/>
      <c r="P2776"/>
      <c r="Q2776"/>
      <c r="R2776"/>
      <c r="S2776"/>
      <c r="T2776"/>
      <c r="U2776"/>
      <c r="V2776" t="inlineStr">
        <is>
          <t>Flow-through</t>
        </is>
      </c>
      <c r="W2776" t="inlineStr">
        <is>
          <t>Fresh water</t>
        </is>
      </c>
      <c r="X2776" t="inlineStr">
        <is>
          <t>Lab</t>
        </is>
      </c>
      <c r="Y2776"/>
      <c r="Z2776" t="inlineStr">
        <is>
          <t>Total</t>
        </is>
      </c>
      <c r="AA2776"/>
      <c r="AB2776" t="n">
        <v>0.86</v>
      </c>
      <c r="AC2776"/>
      <c r="AD2776"/>
      <c r="AE2776"/>
      <c r="AF2776"/>
      <c r="AG2776" t="inlineStr">
        <is>
          <t>AI mg/L</t>
        </is>
      </c>
      <c r="AH2776"/>
      <c r="AI2776"/>
      <c r="AJ2776"/>
      <c r="AK2776"/>
      <c r="AL2776"/>
      <c r="AM2776"/>
      <c r="AN2776"/>
      <c r="AO2776"/>
      <c r="AP2776"/>
      <c r="AQ2776"/>
      <c r="AR2776"/>
      <c r="AS2776"/>
      <c r="AT2776"/>
      <c r="AU2776"/>
      <c r="AV2776"/>
      <c r="AW2776"/>
      <c r="AX2776" t="inlineStr">
        <is>
          <t>Mortality</t>
        </is>
      </c>
      <c r="AY2776" t="inlineStr">
        <is>
          <t>Mortality</t>
        </is>
      </c>
      <c r="AZ2776" t="inlineStr">
        <is>
          <t>LC50</t>
        </is>
      </c>
      <c r="BA2776"/>
      <c r="BB2776" t="n">
        <v>4.0</v>
      </c>
      <c r="BC2776"/>
      <c r="BD2776"/>
      <c r="BE2776"/>
      <c r="BF2776"/>
      <c r="BG2776" t="inlineStr">
        <is>
          <t>Day(s)</t>
        </is>
      </c>
      <c r="BH2776"/>
      <c r="BI2776" t="inlineStr">
        <is>
          <t>DTXSID1024336</t>
        </is>
      </c>
      <c r="BJ2776" t="inlineStr">
        <is>
          <t>10.1007/BF01607538</t>
        </is>
      </c>
      <c r="BK2776"/>
      <c r="BL2776"/>
      <c r="BM2776"/>
      <c r="BN2776"/>
      <c r="BO2776"/>
      <c r="BP2776"/>
      <c r="BQ2776"/>
      <c r="BR2776"/>
      <c r="BS2776"/>
      <c r="BT2776" t="inlineStr">
        <is>
          <t>--</t>
        </is>
      </c>
      <c r="BU2776"/>
      <c r="BV2776"/>
      <c r="BW2776"/>
      <c r="BX2776"/>
      <c r="BY2776"/>
      <c r="BZ2776"/>
      <c r="CA2776"/>
      <c r="CB2776"/>
      <c r="CC2776"/>
      <c r="CD2776"/>
      <c r="CE2776"/>
      <c r="CF2776"/>
      <c r="CG2776"/>
      <c r="CH2776"/>
      <c r="CI2776" t="inlineStr">
        <is>
          <t xml:space="preserve"> TESTID/3//MSMT/NR//DOSES/NR//SOURCE/NR//WTINT/NR//DNUM/NR//SEX/NR//TMETH/USEPA//STYPE/ACUTE//ETIME/96 H//AP RATE/NR//SAMPN/NR//WTAT/NR//INTAKE/NR//COMPEP/NR//LD/NR//DW/NR//STST/NR//HMA/NR//NA/NR//CL/NR//DIC/NR//CA/NR//POT/NR//MG/NR//SO4/NR//SULF/NR//</t>
        </is>
      </c>
      <c r="CJ2776" t="inlineStr">
        <is>
          <t xml:space="preserve">   TESTID/3//MSMT/NR//DOSES/NR//SOURCE/NR//WTINT/NR//DNUM/NR//SEX/NR//TMETH/USEPA//STYPE/ACUTE//ETIME/96 H//AP RATE/NR//SAMPN/NR//WTAT/NR//INTAKE/NR//COMPEP/NR//LD/NR//DW/NR//STST/NR//HMA/NR//NA/NR//CL/NR//DIC/NR//CA/NR//POT/NR//MG/NR//SO4/NR//SULF/NR//</t>
        </is>
      </c>
      <c r="CK2776" t="inlineStr">
        <is>
          <t>LeBlanc,G.A., and J.W. Dean</t>
        </is>
      </c>
      <c r="CL2776" t="n">
        <v>10427.0</v>
      </c>
      <c r="CM2776" t="inlineStr">
        <is>
          <t>Antimony and Thallium Toxicity to Embryos and Larvae of Fathead Minnows (Pimephales promelas)</t>
        </is>
      </c>
      <c r="CN2776" t="inlineStr">
        <is>
          <t>Bull. Environ. Contam. Toxicol.32(5): 565-569</t>
        </is>
      </c>
      <c r="CO2776" t="n">
        <v>1984.0</v>
      </c>
      <c r="CP2776" t="inlineStr">
        <is>
          <t>LeBlanc,G.A., and J.W. Dean (1984). Antimony and Thallium Toxicity to Embryos and Larvae of Fathead Minnows (Pimephales promelas). Bull. Environ. Contam. Toxicol., 32, (5), 565-569. doi:10.1007/BF01607538. ECOREF#:10427</t>
        </is>
      </c>
    </row>
    <row r="2777">
      <c r="A2777" t="n">
        <v>7446186.0</v>
      </c>
      <c r="B2777" t="inlineStr">
        <is>
          <t>Sulfuric acid, Thallium(1+) salt (1:2)</t>
        </is>
      </c>
      <c r="C2777" t="inlineStr">
        <is>
          <t>Reagent Grade, Purissium, Purum, Puriss, Puris, Reinst</t>
        </is>
      </c>
      <c r="D2777" t="inlineStr">
        <is>
          <t>Measured</t>
        </is>
      </c>
      <c r="E2777" t="inlineStr">
        <is>
          <t>Not reported</t>
        </is>
      </c>
      <c r="F2777"/>
      <c r="G2777"/>
      <c r="H2777"/>
      <c r="I2777"/>
      <c r="J2777"/>
      <c r="K2777"/>
      <c r="L2777" t="inlineStr">
        <is>
          <t>Pimephales promelas</t>
        </is>
      </c>
      <c r="M2777" t="inlineStr">
        <is>
          <t>Fathead Minnow</t>
        </is>
      </c>
      <c r="N2777" t="inlineStr">
        <is>
          <t>Juvenile</t>
        </is>
      </c>
      <c r="O2777"/>
      <c r="P2777" t="n">
        <v>8.0</v>
      </c>
      <c r="Q2777"/>
      <c r="R2777"/>
      <c r="S2777"/>
      <c r="T2777"/>
      <c r="U2777" t="inlineStr">
        <is>
          <t>Week(s)</t>
        </is>
      </c>
      <c r="V2777" t="inlineStr">
        <is>
          <t>Flow-through</t>
        </is>
      </c>
      <c r="W2777" t="inlineStr">
        <is>
          <t>Fresh water</t>
        </is>
      </c>
      <c r="X2777" t="inlineStr">
        <is>
          <t>Lab</t>
        </is>
      </c>
      <c r="Y2777" t="n">
        <v>7.0</v>
      </c>
      <c r="Z2777" t="inlineStr">
        <is>
          <t>Total</t>
        </is>
      </c>
      <c r="AA2777"/>
      <c r="AB2777" t="n">
        <v>1.81</v>
      </c>
      <c r="AC2777"/>
      <c r="AD2777"/>
      <c r="AE2777"/>
      <c r="AF2777"/>
      <c r="AG2777" t="inlineStr">
        <is>
          <t>AI mg/L</t>
        </is>
      </c>
      <c r="AH2777"/>
      <c r="AI2777"/>
      <c r="AJ2777"/>
      <c r="AK2777"/>
      <c r="AL2777"/>
      <c r="AM2777"/>
      <c r="AN2777"/>
      <c r="AO2777"/>
      <c r="AP2777"/>
      <c r="AQ2777"/>
      <c r="AR2777"/>
      <c r="AS2777"/>
      <c r="AT2777"/>
      <c r="AU2777"/>
      <c r="AV2777"/>
      <c r="AW2777"/>
      <c r="AX2777" t="inlineStr">
        <is>
          <t>Mortality</t>
        </is>
      </c>
      <c r="AY2777" t="inlineStr">
        <is>
          <t>Mortality</t>
        </is>
      </c>
      <c r="AZ2777" t="inlineStr">
        <is>
          <t>LC50</t>
        </is>
      </c>
      <c r="BA2777"/>
      <c r="BB2777" t="n">
        <v>4.0</v>
      </c>
      <c r="BC2777"/>
      <c r="BD2777"/>
      <c r="BE2777"/>
      <c r="BF2777"/>
      <c r="BG2777" t="inlineStr">
        <is>
          <t>Day(s)</t>
        </is>
      </c>
      <c r="BH2777"/>
      <c r="BI2777" t="inlineStr">
        <is>
          <t>DTXSID1024336</t>
        </is>
      </c>
      <c r="BJ2777"/>
      <c r="BK2777"/>
      <c r="BL2777" t="inlineStr">
        <is>
          <t>Acute</t>
        </is>
      </c>
      <c r="BM2777"/>
      <c r="BN2777"/>
      <c r="BO2777"/>
      <c r="BP2777"/>
      <c r="BQ2777"/>
      <c r="BR2777"/>
      <c r="BS2777"/>
      <c r="BT2777" t="inlineStr">
        <is>
          <t>--</t>
        </is>
      </c>
      <c r="BU2777"/>
      <c r="BV2777"/>
      <c r="BW2777"/>
      <c r="BX2777"/>
      <c r="BY2777"/>
      <c r="BZ2777"/>
      <c r="CA2777"/>
      <c r="CB2777"/>
      <c r="CC2777"/>
      <c r="CD2777"/>
      <c r="CE2777"/>
      <c r="CF2777"/>
      <c r="CG2777"/>
      <c r="CH2777"/>
      <c r="CI2777"/>
      <c r="CJ2777" t="inlineStr">
        <is>
          <t xml:space="preserve">SOURCE/OBTAINED FROM A HATCHERY//MEDIA/HARD WELL WATER TAPPING JORDAN SANDSTONE STRATUM UNDERLYING MINNEAPOLIS-ST PAUL METRO AREA//   </t>
        </is>
      </c>
      <c r="CK2777" t="inlineStr">
        <is>
          <t>Kimball,G.</t>
        </is>
      </c>
      <c r="CL2777" t="n">
        <v>3783.0</v>
      </c>
      <c r="CM2777" t="inlineStr">
        <is>
          <t>The Effects of Lesser Known Metals and One Organic to Fathead Minnows (Pimephales promelas) and Daphnia magna</t>
        </is>
      </c>
      <c r="CN2777" t="inlineStr">
        <is>
          <t>Manuscript, Department of Entomology, Fisheries and Wildlife, University of Minnesota, Minneapolis, MN:88 p.</t>
        </is>
      </c>
      <c r="CO2777" t="n">
        <v>1978.0</v>
      </c>
      <c r="CP2777" t="inlineStr">
        <is>
          <t>Kimball,G. (1978). The Effects of Lesser Known Metals and One Organic to Fathead Minnows (Pimephales promelas) and Daphnia magna. Manuscript, Department of Entomology, Fisheries and Wildlife, University of Minnesota, Minneapolis, MN, 88 p. ECOREF#:3783</t>
        </is>
      </c>
    </row>
    <row r="2778">
      <c r="A2778" t="n">
        <v>7446186.0</v>
      </c>
      <c r="B2778" t="inlineStr">
        <is>
          <t>Sulfuric acid, Thallium(1+) salt (1:2)</t>
        </is>
      </c>
      <c r="C2778" t="inlineStr">
        <is>
          <t>Reagent Grade, Purissium, Purum, Puriss, Puris, Reinst</t>
        </is>
      </c>
      <c r="D2778" t="inlineStr">
        <is>
          <t>Measured</t>
        </is>
      </c>
      <c r="E2778" t="inlineStr">
        <is>
          <t>Not reported</t>
        </is>
      </c>
      <c r="F2778"/>
      <c r="G2778"/>
      <c r="H2778"/>
      <c r="I2778"/>
      <c r="J2778"/>
      <c r="K2778"/>
      <c r="L2778" t="inlineStr">
        <is>
          <t>Pimephales promelas</t>
        </is>
      </c>
      <c r="M2778" t="inlineStr">
        <is>
          <t>Fathead Minnow</t>
        </is>
      </c>
      <c r="N2778" t="inlineStr">
        <is>
          <t>Juvenile</t>
        </is>
      </c>
      <c r="O2778"/>
      <c r="P2778" t="n">
        <v>8.0</v>
      </c>
      <c r="Q2778"/>
      <c r="R2778"/>
      <c r="S2778"/>
      <c r="T2778"/>
      <c r="U2778" t="inlineStr">
        <is>
          <t>Week(s)</t>
        </is>
      </c>
      <c r="V2778" t="inlineStr">
        <is>
          <t>Flow-through</t>
        </is>
      </c>
      <c r="W2778" t="inlineStr">
        <is>
          <t>Fresh water</t>
        </is>
      </c>
      <c r="X2778" t="inlineStr">
        <is>
          <t>Lab</t>
        </is>
      </c>
      <c r="Y2778" t="n">
        <v>7.0</v>
      </c>
      <c r="Z2778" t="inlineStr">
        <is>
          <t>Total</t>
        </is>
      </c>
      <c r="AA2778"/>
      <c r="AB2778" t="n">
        <v>1.78</v>
      </c>
      <c r="AC2778"/>
      <c r="AD2778"/>
      <c r="AE2778"/>
      <c r="AF2778"/>
      <c r="AG2778" t="inlineStr">
        <is>
          <t>AI mg/L</t>
        </is>
      </c>
      <c r="AH2778"/>
      <c r="AI2778"/>
      <c r="AJ2778"/>
      <c r="AK2778"/>
      <c r="AL2778"/>
      <c r="AM2778"/>
      <c r="AN2778"/>
      <c r="AO2778"/>
      <c r="AP2778"/>
      <c r="AQ2778"/>
      <c r="AR2778"/>
      <c r="AS2778"/>
      <c r="AT2778"/>
      <c r="AU2778"/>
      <c r="AV2778"/>
      <c r="AW2778"/>
      <c r="AX2778" t="inlineStr">
        <is>
          <t>Mortality</t>
        </is>
      </c>
      <c r="AY2778" t="inlineStr">
        <is>
          <t>Mortality</t>
        </is>
      </c>
      <c r="AZ2778" t="inlineStr">
        <is>
          <t>LC50</t>
        </is>
      </c>
      <c r="BA2778"/>
      <c r="BB2778" t="n">
        <v>4.0</v>
      </c>
      <c r="BC2778"/>
      <c r="BD2778"/>
      <c r="BE2778"/>
      <c r="BF2778"/>
      <c r="BG2778" t="inlineStr">
        <is>
          <t>Day(s)</t>
        </is>
      </c>
      <c r="BH2778"/>
      <c r="BI2778" t="inlineStr">
        <is>
          <t>DTXSID1024336</t>
        </is>
      </c>
      <c r="BJ2778"/>
      <c r="BK2778"/>
      <c r="BL2778" t="inlineStr">
        <is>
          <t>Acute</t>
        </is>
      </c>
      <c r="BM2778"/>
      <c r="BN2778"/>
      <c r="BO2778"/>
      <c r="BP2778"/>
      <c r="BQ2778"/>
      <c r="BR2778"/>
      <c r="BS2778"/>
      <c r="BT2778" t="inlineStr">
        <is>
          <t>--</t>
        </is>
      </c>
      <c r="BU2778"/>
      <c r="BV2778"/>
      <c r="BW2778"/>
      <c r="BX2778"/>
      <c r="BY2778"/>
      <c r="BZ2778"/>
      <c r="CA2778"/>
      <c r="CB2778"/>
      <c r="CC2778"/>
      <c r="CD2778"/>
      <c r="CE2778"/>
      <c r="CF2778"/>
      <c r="CG2778"/>
      <c r="CH2778"/>
      <c r="CI2778"/>
      <c r="CJ2778" t="inlineStr">
        <is>
          <t xml:space="preserve">SOURCE/OBTAINED FROM A HATCHERY//MEDIA/HARD WELL WATER TAPPING JORDAN SANDSTONE STRATUM UNDERLYING MINNEAPOLIS-ST PAUL METRO AREA//   </t>
        </is>
      </c>
      <c r="CK2778" t="inlineStr">
        <is>
          <t>Kimball,G.</t>
        </is>
      </c>
      <c r="CL2778" t="n">
        <v>3783.0</v>
      </c>
      <c r="CM2778" t="inlineStr">
        <is>
          <t>The Effects of Lesser Known Metals and One Organic to Fathead Minnows (Pimephales promelas) and Daphnia magna</t>
        </is>
      </c>
      <c r="CN2778" t="inlineStr">
        <is>
          <t>Manuscript, Department of Entomology, Fisheries and Wildlife, University of Minnesota, Minneapolis, MN:88 p.</t>
        </is>
      </c>
      <c r="CO2778" t="n">
        <v>1978.0</v>
      </c>
      <c r="CP2778" t="inlineStr">
        <is>
          <t>Kimball,G. (1978). The Effects of Lesser Known Metals and One Organic to Fathead Minnows (Pimephales promelas) and Daphnia magna. Manuscript, Department of Entomology, Fisheries and Wildlife, University of Minnesota, Minneapolis, MN, 88 p. ECOREF#:3783</t>
        </is>
      </c>
    </row>
    <row r="2779">
      <c r="A2779" t="n">
        <v>7447394.0</v>
      </c>
      <c r="B2779" t="inlineStr">
        <is>
          <t>Copper chloride (CuCl2)</t>
        </is>
      </c>
      <c r="C2779"/>
      <c r="D2779" t="inlineStr">
        <is>
          <t>Measured</t>
        </is>
      </c>
      <c r="E2779" t="inlineStr">
        <is>
          <t>Not coded</t>
        </is>
      </c>
      <c r="F2779"/>
      <c r="G2779"/>
      <c r="H2779"/>
      <c r="I2779"/>
      <c r="J2779"/>
      <c r="K2779"/>
      <c r="L2779" t="inlineStr">
        <is>
          <t>Pimephales promelas</t>
        </is>
      </c>
      <c r="M2779" t="inlineStr">
        <is>
          <t>Fathead Minnow</t>
        </is>
      </c>
      <c r="N2779"/>
      <c r="O2779"/>
      <c r="P2779" t="n">
        <v>28.0</v>
      </c>
      <c r="Q2779"/>
      <c r="R2779"/>
      <c r="S2779"/>
      <c r="T2779"/>
      <c r="U2779" t="inlineStr">
        <is>
          <t>Day(s)</t>
        </is>
      </c>
      <c r="V2779" t="inlineStr">
        <is>
          <t>Renewal</t>
        </is>
      </c>
      <c r="W2779" t="inlineStr">
        <is>
          <t>Fresh water</t>
        </is>
      </c>
      <c r="X2779" t="inlineStr">
        <is>
          <t>Lab</t>
        </is>
      </c>
      <c r="Y2779" t="n">
        <v>7.0</v>
      </c>
      <c r="Z2779" t="inlineStr">
        <is>
          <t>Total</t>
        </is>
      </c>
      <c r="AA2779"/>
      <c r="AB2779" t="n">
        <v>0.502</v>
      </c>
      <c r="AC2779"/>
      <c r="AD2779"/>
      <c r="AE2779"/>
      <c r="AF2779"/>
      <c r="AG2779" t="inlineStr">
        <is>
          <t>AI mg/L</t>
        </is>
      </c>
      <c r="AH2779"/>
      <c r="AI2779"/>
      <c r="AJ2779"/>
      <c r="AK2779"/>
      <c r="AL2779"/>
      <c r="AM2779"/>
      <c r="AN2779"/>
      <c r="AO2779"/>
      <c r="AP2779"/>
      <c r="AQ2779"/>
      <c r="AR2779"/>
      <c r="AS2779"/>
      <c r="AT2779"/>
      <c r="AU2779"/>
      <c r="AV2779"/>
      <c r="AW2779"/>
      <c r="AX2779" t="inlineStr">
        <is>
          <t>Mortality</t>
        </is>
      </c>
      <c r="AY2779" t="inlineStr">
        <is>
          <t>Mortality</t>
        </is>
      </c>
      <c r="AZ2779" t="inlineStr">
        <is>
          <t>LC50</t>
        </is>
      </c>
      <c r="BA2779"/>
      <c r="BB2779" t="n">
        <v>4.0</v>
      </c>
      <c r="BC2779"/>
      <c r="BD2779"/>
      <c r="BE2779"/>
      <c r="BF2779"/>
      <c r="BG2779" t="inlineStr">
        <is>
          <t>Day(s)</t>
        </is>
      </c>
      <c r="BH2779"/>
      <c r="BI2779" t="inlineStr">
        <is>
          <t>DTXSID7040449</t>
        </is>
      </c>
      <c r="BJ2779" t="inlineStr">
        <is>
          <t>10.1002/etc.5620210217</t>
        </is>
      </c>
      <c r="BK2779"/>
      <c r="BL2779"/>
      <c r="BM2779"/>
      <c r="BN2779"/>
      <c r="BO2779"/>
      <c r="BP2779"/>
      <c r="BQ2779"/>
      <c r="BR2779"/>
      <c r="BS2779"/>
      <c r="BT2779" t="inlineStr">
        <is>
          <t>--</t>
        </is>
      </c>
      <c r="BU2779"/>
      <c r="BV2779"/>
      <c r="BW2779"/>
      <c r="BX2779"/>
      <c r="BY2779"/>
      <c r="BZ2779"/>
      <c r="CA2779"/>
      <c r="CB2779"/>
      <c r="CC2779"/>
      <c r="CD2779"/>
      <c r="CE2779"/>
      <c r="CF2779"/>
      <c r="CG2779"/>
      <c r="CH2779"/>
      <c r="CI2779" t="inlineStr">
        <is>
          <t xml:space="preserve"> DNUM/7//CA:MG RATIO = 3:1//</t>
        </is>
      </c>
      <c r="CJ2779" t="inlineStr">
        <is>
          <t xml:space="preserve">   DNUM/7//CA:MG RATIO = 3:1//</t>
        </is>
      </c>
      <c r="CK2779" t="inlineStr">
        <is>
          <t>Naddy,R.B., W.A. Stubblefield, J.R. May, S.A. Tucker, and J.R. Hockett</t>
        </is>
      </c>
      <c r="CL2779" t="n">
        <v>66375.0</v>
      </c>
      <c r="CM2779" t="inlineStr">
        <is>
          <t>The Effect of Calcium and Magnesium Ratios on the Toxicity of Copper to Five Aquatic Species in Freshwater</t>
        </is>
      </c>
      <c r="CN2779" t="inlineStr">
        <is>
          <t>Environ. Toxicol. Chem.21(2): 347-352</t>
        </is>
      </c>
      <c r="CO2779" t="n">
        <v>2002.0</v>
      </c>
      <c r="CP2779" t="inlineStr">
        <is>
          <t>Naddy,R.B., W.A. Stubblefield, J.R. May, S.A. Tucker, and J.R. Hockett (2002). The Effect of Calcium and Magnesium Ratios on the Toxicity of Copper to Five Aquatic Species in Freshwater. Environ. Toxicol. Chem., 21, (2), 347-352. doi:10.1002/etc.5620210217. ECOREF#:66375</t>
        </is>
      </c>
    </row>
    <row r="2780">
      <c r="A2780" t="n">
        <v>7447394.0</v>
      </c>
      <c r="B2780" t="inlineStr">
        <is>
          <t>Copper chloride (CuCl2)</t>
        </is>
      </c>
      <c r="C2780"/>
      <c r="D2780" t="inlineStr">
        <is>
          <t>Unmeasured</t>
        </is>
      </c>
      <c r="E2780" t="inlineStr">
        <is>
          <t>Not coded</t>
        </is>
      </c>
      <c r="F2780"/>
      <c r="G2780"/>
      <c r="H2780"/>
      <c r="I2780"/>
      <c r="J2780"/>
      <c r="K2780"/>
      <c r="L2780" t="inlineStr">
        <is>
          <t>Pimephales promelas</t>
        </is>
      </c>
      <c r="M2780" t="inlineStr">
        <is>
          <t>Fathead Minnow</t>
        </is>
      </c>
      <c r="N2780" t="inlineStr">
        <is>
          <t>Larva</t>
        </is>
      </c>
      <c r="O2780"/>
      <c r="P2780"/>
      <c r="Q2780"/>
      <c r="R2780" t="n">
        <v>1.0</v>
      </c>
      <c r="S2780"/>
      <c r="T2780" t="n">
        <v>7.0</v>
      </c>
      <c r="U2780" t="inlineStr">
        <is>
          <t>Day(s)</t>
        </is>
      </c>
      <c r="V2780" t="inlineStr">
        <is>
          <t>Renewal</t>
        </is>
      </c>
      <c r="W2780" t="inlineStr">
        <is>
          <t>Fresh water</t>
        </is>
      </c>
      <c r="X2780" t="inlineStr">
        <is>
          <t>Lab</t>
        </is>
      </c>
      <c r="Y2780" t="n">
        <v>7.0</v>
      </c>
      <c r="Z2780" t="inlineStr">
        <is>
          <t>Dissolved</t>
        </is>
      </c>
      <c r="AA2780"/>
      <c r="AB2780" t="n">
        <v>0.3</v>
      </c>
      <c r="AC2780"/>
      <c r="AD2780" t="n">
        <v>0.265</v>
      </c>
      <c r="AE2780"/>
      <c r="AF2780" t="n">
        <v>0.339</v>
      </c>
      <c r="AG2780" t="inlineStr">
        <is>
          <t>AI mg/L</t>
        </is>
      </c>
      <c r="AH2780"/>
      <c r="AI2780"/>
      <c r="AJ2780"/>
      <c r="AK2780"/>
      <c r="AL2780"/>
      <c r="AM2780"/>
      <c r="AN2780"/>
      <c r="AO2780"/>
      <c r="AP2780"/>
      <c r="AQ2780"/>
      <c r="AR2780"/>
      <c r="AS2780"/>
      <c r="AT2780"/>
      <c r="AU2780"/>
      <c r="AV2780"/>
      <c r="AW2780"/>
      <c r="AX2780" t="inlineStr">
        <is>
          <t>Intoxication</t>
        </is>
      </c>
      <c r="AY2780" t="inlineStr">
        <is>
          <t>Immobile</t>
        </is>
      </c>
      <c r="AZ2780" t="inlineStr">
        <is>
          <t>LC50</t>
        </is>
      </c>
      <c r="BA2780"/>
      <c r="BB2780" t="n">
        <v>4.0</v>
      </c>
      <c r="BC2780"/>
      <c r="BD2780"/>
      <c r="BE2780"/>
      <c r="BF2780"/>
      <c r="BG2780" t="inlineStr">
        <is>
          <t>Day(s)</t>
        </is>
      </c>
      <c r="BH2780"/>
      <c r="BI2780" t="inlineStr">
        <is>
          <t>DTXSID7040449</t>
        </is>
      </c>
      <c r="BJ2780" t="inlineStr">
        <is>
          <t>10.1016/j.aquatox.2007.02.024</t>
        </is>
      </c>
      <c r="BK2780"/>
      <c r="BL2780"/>
      <c r="BM2780"/>
      <c r="BN2780"/>
      <c r="BO2780"/>
      <c r="BP2780"/>
      <c r="BQ2780"/>
      <c r="BR2780"/>
      <c r="BS2780"/>
      <c r="BT2780" t="inlineStr">
        <is>
          <t>--</t>
        </is>
      </c>
      <c r="BU2780"/>
      <c r="BV2780"/>
      <c r="BW2780"/>
      <c r="BX2780"/>
      <c r="BY2780"/>
      <c r="BZ2780"/>
      <c r="CA2780"/>
      <c r="CB2780"/>
      <c r="CC2780"/>
      <c r="CD2780"/>
      <c r="CE2780"/>
      <c r="CF2780"/>
      <c r="CG2780"/>
      <c r="CH2780"/>
      <c r="CI2780" t="inlineStr">
        <is>
          <t xml:space="preserve"> CHAR/CUCL2.6H2O//CA/72.0* mg/L//MG/26.1* mg/L//NA/98.9* mg/L//POT/7.10* mg/L//SO4/256* mg/L//CL/6.50* mg/L//DNUM/7//DOSES/NA ug/L//TESTID/47//OEF/WATER EFFECT RATIO, BIOTIC LIGAND MODELING, WATER CHEMISTRY EFCTS, WATER ORIGIN EFCTS////</t>
        </is>
      </c>
      <c r="CJ2780" t="inlineStr">
        <is>
          <t xml:space="preserve">   CHAR/CUCL2.6H2O//CA/72.0* mg/L//MG/26.1* mg/L//NA/98.9* mg/L//POT/7.10* mg/L//SO4/256* mg/L//CL/6.50* mg/L//DNUM/7//DOSES/NA ug/L//TESTID/47//OEF/WATER EFFECT RATIO, BIOTIC LIGAND MODELING, WATER CHEMISTRY EFCTS, WATER ORIGIN EFCTS////</t>
        </is>
      </c>
      <c r="CK2780" t="inlineStr">
        <is>
          <t>Van Genderen,E., R. Gensemer, C. Smith, R. Santore, and A. Ryan</t>
        </is>
      </c>
      <c r="CL2780" t="n">
        <v>112604.0</v>
      </c>
      <c r="CM2780" t="inlineStr">
        <is>
          <t>Evaluation of the Biotic Ligand Model Relative to Other Site-Specific Criteria Derivation Methods for Copper in Surface Waters with Elevated</t>
        </is>
      </c>
      <c r="CN2780" t="inlineStr">
        <is>
          <t>Aquat. Toxicol.84(2): 279-291</t>
        </is>
      </c>
      <c r="CO2780" t="n">
        <v>2007.0</v>
      </c>
      <c r="CP2780" t="inlineStr">
        <is>
          <t>Van Genderen,E., R. Gensemer, C. Smith, R. Santore, and A. Ryan (2007). Evaluation of the Biotic Ligand Model Relative to Other Site-Specific Criteria Derivation Methods for Copper in Surface Waters with Elevated. Aquat. Toxicol., 84, (2), 279-291. doi:10.1016/j.aquatox.2007.02.024. ECOREF#:112604</t>
        </is>
      </c>
    </row>
    <row r="2781">
      <c r="A2781" t="n">
        <v>7447394.0</v>
      </c>
      <c r="B2781" t="inlineStr">
        <is>
          <t>Copper chloride (CuCl2)</t>
        </is>
      </c>
      <c r="C2781"/>
      <c r="D2781" t="inlineStr">
        <is>
          <t>Unmeasured</t>
        </is>
      </c>
      <c r="E2781" t="inlineStr">
        <is>
          <t>Not coded</t>
        </is>
      </c>
      <c r="F2781"/>
      <c r="G2781"/>
      <c r="H2781"/>
      <c r="I2781"/>
      <c r="J2781"/>
      <c r="K2781"/>
      <c r="L2781" t="inlineStr">
        <is>
          <t>Pimephales promelas</t>
        </is>
      </c>
      <c r="M2781" t="inlineStr">
        <is>
          <t>Fathead Minnow</t>
        </is>
      </c>
      <c r="N2781" t="inlineStr">
        <is>
          <t>Larva</t>
        </is>
      </c>
      <c r="O2781"/>
      <c r="P2781"/>
      <c r="Q2781"/>
      <c r="R2781" t="n">
        <v>1.0</v>
      </c>
      <c r="S2781"/>
      <c r="T2781" t="n">
        <v>7.0</v>
      </c>
      <c r="U2781" t="inlineStr">
        <is>
          <t>Day(s)</t>
        </is>
      </c>
      <c r="V2781" t="inlineStr">
        <is>
          <t>Renewal</t>
        </is>
      </c>
      <c r="W2781" t="inlineStr">
        <is>
          <t>Fresh water</t>
        </is>
      </c>
      <c r="X2781" t="inlineStr">
        <is>
          <t>Lab</t>
        </is>
      </c>
      <c r="Y2781" t="n">
        <v>7.0</v>
      </c>
      <c r="Z2781" t="inlineStr">
        <is>
          <t>Dissolved</t>
        </is>
      </c>
      <c r="AA2781"/>
      <c r="AB2781" t="n">
        <v>0.315</v>
      </c>
      <c r="AC2781"/>
      <c r="AD2781" t="n">
        <v>0.276</v>
      </c>
      <c r="AE2781"/>
      <c r="AF2781" t="n">
        <v>0.358</v>
      </c>
      <c r="AG2781" t="inlineStr">
        <is>
          <t>AI mg/L</t>
        </is>
      </c>
      <c r="AH2781"/>
      <c r="AI2781"/>
      <c r="AJ2781"/>
      <c r="AK2781"/>
      <c r="AL2781"/>
      <c r="AM2781"/>
      <c r="AN2781"/>
      <c r="AO2781"/>
      <c r="AP2781"/>
      <c r="AQ2781"/>
      <c r="AR2781"/>
      <c r="AS2781"/>
      <c r="AT2781"/>
      <c r="AU2781"/>
      <c r="AV2781"/>
      <c r="AW2781"/>
      <c r="AX2781" t="inlineStr">
        <is>
          <t>Intoxication</t>
        </is>
      </c>
      <c r="AY2781" t="inlineStr">
        <is>
          <t>Immobile</t>
        </is>
      </c>
      <c r="AZ2781" t="inlineStr">
        <is>
          <t>LC50</t>
        </is>
      </c>
      <c r="BA2781"/>
      <c r="BB2781" t="n">
        <v>4.0</v>
      </c>
      <c r="BC2781"/>
      <c r="BD2781"/>
      <c r="BE2781"/>
      <c r="BF2781"/>
      <c r="BG2781" t="inlineStr">
        <is>
          <t>Day(s)</t>
        </is>
      </c>
      <c r="BH2781"/>
      <c r="BI2781" t="inlineStr">
        <is>
          <t>DTXSID7040449</t>
        </is>
      </c>
      <c r="BJ2781" t="inlineStr">
        <is>
          <t>10.1016/j.aquatox.2007.02.024</t>
        </is>
      </c>
      <c r="BK2781"/>
      <c r="BL2781"/>
      <c r="BM2781"/>
      <c r="BN2781"/>
      <c r="BO2781"/>
      <c r="BP2781"/>
      <c r="BQ2781"/>
      <c r="BR2781"/>
      <c r="BS2781"/>
      <c r="BT2781" t="inlineStr">
        <is>
          <t>--</t>
        </is>
      </c>
      <c r="BU2781"/>
      <c r="BV2781"/>
      <c r="BW2781"/>
      <c r="BX2781"/>
      <c r="BY2781"/>
      <c r="BZ2781"/>
      <c r="CA2781"/>
      <c r="CB2781"/>
      <c r="CC2781"/>
      <c r="CD2781"/>
      <c r="CE2781"/>
      <c r="CF2781"/>
      <c r="CG2781"/>
      <c r="CH2781"/>
      <c r="CI2781" t="inlineStr">
        <is>
          <t xml:space="preserve"> CHAR/CUCL2.6H2O//CA/202* mg/L//MG/64.0* mg/L//NA/64.1* mg/L//POT/10.7* mg/L//SO4/704* mg/L//CL/6.50* mg/L//DNUM/7//DOSES/NA ug/L//TESTID/31//OEF/WATER EFFECT RATIO, BIOTIC LIGAND MODELING, WATER CHEMISTRY EFCTS, WATER ORIGIN EFCTS////</t>
        </is>
      </c>
      <c r="CJ2781" t="inlineStr">
        <is>
          <t xml:space="preserve">   CHAR/CUCL2.6H2O//CA/202* mg/L//MG/64.0* mg/L//NA/64.1* mg/L//POT/10.7* mg/L//SO4/704* mg/L//CL/6.50* mg/L//DNUM/7//DOSES/NA ug/L//TESTID/31//OEF/WATER EFFECT RATIO, BIOTIC LIGAND MODELING, WATER CHEMISTRY EFCTS, WATER ORIGIN EFCTS////</t>
        </is>
      </c>
      <c r="CK2781" t="inlineStr">
        <is>
          <t>Van Genderen,E., R. Gensemer, C. Smith, R. Santore, and A. Ryan</t>
        </is>
      </c>
      <c r="CL2781" t="n">
        <v>112604.0</v>
      </c>
      <c r="CM2781" t="inlineStr">
        <is>
          <t>Evaluation of the Biotic Ligand Model Relative to Other Site-Specific Criteria Derivation Methods for Copper in Surface Waters with Elevated</t>
        </is>
      </c>
      <c r="CN2781" t="inlineStr">
        <is>
          <t>Aquat. Toxicol.84(2): 279-291</t>
        </is>
      </c>
      <c r="CO2781" t="n">
        <v>2007.0</v>
      </c>
      <c r="CP2781" t="inlineStr">
        <is>
          <t>Van Genderen,E., R. Gensemer, C. Smith, R. Santore, and A. Ryan (2007). Evaluation of the Biotic Ligand Model Relative to Other Site-Specific Criteria Derivation Methods for Copper in Surface Waters with Elevated. Aquat. Toxicol., 84, (2), 279-291. doi:10.1016/j.aquatox.2007.02.024. ECOREF#:112604</t>
        </is>
      </c>
    </row>
    <row r="2782">
      <c r="A2782" t="n">
        <v>7447394.0</v>
      </c>
      <c r="B2782" t="inlineStr">
        <is>
          <t>Copper chloride (CuCl2)</t>
        </is>
      </c>
      <c r="C2782" t="inlineStr">
        <is>
          <t>Reagent Grade, Purissium, Purum, Puriss, Puris, Reinst</t>
        </is>
      </c>
      <c r="D2782" t="inlineStr">
        <is>
          <t>Measured</t>
        </is>
      </c>
      <c r="E2782" t="inlineStr">
        <is>
          <t>Not reported</t>
        </is>
      </c>
      <c r="F2782"/>
      <c r="G2782"/>
      <c r="H2782"/>
      <c r="I2782"/>
      <c r="J2782"/>
      <c r="K2782"/>
      <c r="L2782" t="inlineStr">
        <is>
          <t>Pimephales promelas</t>
        </is>
      </c>
      <c r="M2782" t="inlineStr">
        <is>
          <t>Fathead Minnow</t>
        </is>
      </c>
      <c r="N2782" t="inlineStr">
        <is>
          <t>Larva</t>
        </is>
      </c>
      <c r="O2782" t="inlineStr">
        <is>
          <t>&lt;</t>
        </is>
      </c>
      <c r="P2782" t="n">
        <v>24.0</v>
      </c>
      <c r="Q2782"/>
      <c r="R2782"/>
      <c r="S2782"/>
      <c r="T2782"/>
      <c r="U2782" t="inlineStr">
        <is>
          <t>Hour(s)</t>
        </is>
      </c>
      <c r="V2782" t="inlineStr">
        <is>
          <t>Static</t>
        </is>
      </c>
      <c r="W2782" t="inlineStr">
        <is>
          <t>Fresh water</t>
        </is>
      </c>
      <c r="X2782" t="inlineStr">
        <is>
          <t>Lab</t>
        </is>
      </c>
      <c r="Y2782" t="n">
        <v>6.0</v>
      </c>
      <c r="Z2782" t="inlineStr">
        <is>
          <t>Dissolved</t>
        </is>
      </c>
      <c r="AA2782" t="inlineStr">
        <is>
          <t>&gt;</t>
        </is>
      </c>
      <c r="AB2782" t="n">
        <v>0.437</v>
      </c>
      <c r="AC2782"/>
      <c r="AD2782"/>
      <c r="AE2782"/>
      <c r="AF2782"/>
      <c r="AG2782" t="inlineStr">
        <is>
          <t>AI mg/L</t>
        </is>
      </c>
      <c r="AH2782" t="inlineStr">
        <is>
          <t>Total</t>
        </is>
      </c>
      <c r="AI2782" t="inlineStr">
        <is>
          <t>&gt;</t>
        </is>
      </c>
      <c r="AJ2782" t="n">
        <v>0.998</v>
      </c>
      <c r="AK2782"/>
      <c r="AL2782"/>
      <c r="AM2782"/>
      <c r="AN2782"/>
      <c r="AO2782" t="inlineStr">
        <is>
          <t>AI mg/L</t>
        </is>
      </c>
      <c r="AP2782"/>
      <c r="AQ2782"/>
      <c r="AR2782"/>
      <c r="AS2782"/>
      <c r="AT2782"/>
      <c r="AU2782"/>
      <c r="AV2782"/>
      <c r="AW2782"/>
      <c r="AX2782" t="inlineStr">
        <is>
          <t>Mortality</t>
        </is>
      </c>
      <c r="AY2782" t="inlineStr">
        <is>
          <t>Mortality</t>
        </is>
      </c>
      <c r="AZ2782" t="inlineStr">
        <is>
          <t>LC50</t>
        </is>
      </c>
      <c r="BA2782"/>
      <c r="BB2782" t="n">
        <v>4.0</v>
      </c>
      <c r="BC2782"/>
      <c r="BD2782"/>
      <c r="BE2782"/>
      <c r="BF2782"/>
      <c r="BG2782" t="inlineStr">
        <is>
          <t>Day(s)</t>
        </is>
      </c>
      <c r="BH2782"/>
      <c r="BI2782" t="inlineStr">
        <is>
          <t>DTXSID7040449</t>
        </is>
      </c>
      <c r="BJ2782"/>
      <c r="BK2782"/>
      <c r="BL2782" t="inlineStr">
        <is>
          <t>Acute</t>
        </is>
      </c>
      <c r="BM2782"/>
      <c r="BN2782"/>
      <c r="BO2782"/>
      <c r="BP2782"/>
      <c r="BQ2782"/>
      <c r="BR2782"/>
      <c r="BS2782"/>
      <c r="BT2782" t="inlineStr">
        <is>
          <t>--</t>
        </is>
      </c>
      <c r="BU2782"/>
      <c r="BV2782"/>
      <c r="BW2782"/>
      <c r="BX2782"/>
      <c r="BY2782"/>
      <c r="BZ2782"/>
      <c r="CA2782" t="inlineStr">
        <is>
          <t>--</t>
        </is>
      </c>
      <c r="CB2782"/>
      <c r="CC2782"/>
      <c r="CD2782"/>
      <c r="CE2782"/>
      <c r="CF2782"/>
      <c r="CG2782"/>
      <c r="CH2782"/>
      <c r="CI2782"/>
      <c r="CJ2782" t="inlineStr">
        <is>
          <t xml:space="preserve">SOURCE/LAB STOCK FROM USEPA ENVIRONMENTAL RESEARCH LABORATORY, DULUTH, MN//MEDIA/NAUGATUCK RIVER, CONNECTICUT STATION 6 WATER//   </t>
        </is>
      </c>
      <c r="CK2782" t="inlineStr">
        <is>
          <t>Carlson,A.R., H. Nelson, and D. Hammermeister</t>
        </is>
      </c>
      <c r="CL2782" t="n">
        <v>2124.0</v>
      </c>
      <c r="CM2782" t="inlineStr">
        <is>
          <t>Evaluation of Site-Specific Criteria for Copper and Zinc: An Integration of Metal Addition Toxicity, Effluent and Receiving Water Toxicity, and Ecological Survey Data</t>
        </is>
      </c>
      <c r="CN2782" t="inlineStr">
        <is>
          <t>EPA-600/3-86-026, U.S.EPA, Duluth, MN:68 p.</t>
        </is>
      </c>
      <c r="CO2782" t="n">
        <v>1986.0</v>
      </c>
      <c r="CP2782" t="inlineStr">
        <is>
          <t>Carlson,A.R., H. Nelson, and D. Hammermeister (1986). Evaluation of Site-Specific Criteria for Copper and Zinc: An Integration of Metal Addition Toxicity, Effluent and Receiving Water Toxicity, and Ecological Survey Data. EPA-600/3-86-026, U.S.EPA, Duluth, MN, 68 p. ECOREF#:2124</t>
        </is>
      </c>
    </row>
    <row r="2783">
      <c r="A2783" t="n">
        <v>7447394.0</v>
      </c>
      <c r="B2783" t="inlineStr">
        <is>
          <t>Copper chloride (CuCl2)</t>
        </is>
      </c>
      <c r="C2783"/>
      <c r="D2783" t="inlineStr">
        <is>
          <t>Unmeasured</t>
        </is>
      </c>
      <c r="E2783" t="inlineStr">
        <is>
          <t>Not coded</t>
        </is>
      </c>
      <c r="F2783"/>
      <c r="G2783"/>
      <c r="H2783"/>
      <c r="I2783"/>
      <c r="J2783"/>
      <c r="K2783"/>
      <c r="L2783" t="inlineStr">
        <is>
          <t>Pimephales promelas</t>
        </is>
      </c>
      <c r="M2783" t="inlineStr">
        <is>
          <t>Fathead Minnow</t>
        </is>
      </c>
      <c r="N2783" t="inlineStr">
        <is>
          <t>Larva</t>
        </is>
      </c>
      <c r="O2783"/>
      <c r="P2783"/>
      <c r="Q2783"/>
      <c r="R2783" t="n">
        <v>1.0</v>
      </c>
      <c r="S2783"/>
      <c r="T2783" t="n">
        <v>7.0</v>
      </c>
      <c r="U2783" t="inlineStr">
        <is>
          <t>Day(s)</t>
        </is>
      </c>
      <c r="V2783" t="inlineStr">
        <is>
          <t>Renewal</t>
        </is>
      </c>
      <c r="W2783" t="inlineStr">
        <is>
          <t>Fresh water</t>
        </is>
      </c>
      <c r="X2783" t="inlineStr">
        <is>
          <t>Lab</t>
        </is>
      </c>
      <c r="Y2783" t="n">
        <v>7.0</v>
      </c>
      <c r="Z2783" t="inlineStr">
        <is>
          <t>Dissolved</t>
        </is>
      </c>
      <c r="AA2783"/>
      <c r="AB2783" t="n">
        <v>0.544</v>
      </c>
      <c r="AC2783"/>
      <c r="AD2783" t="n">
        <v>0.469</v>
      </c>
      <c r="AE2783"/>
      <c r="AF2783" t="n">
        <v>0.63</v>
      </c>
      <c r="AG2783" t="inlineStr">
        <is>
          <t>AI mg/L</t>
        </is>
      </c>
      <c r="AH2783"/>
      <c r="AI2783"/>
      <c r="AJ2783"/>
      <c r="AK2783"/>
      <c r="AL2783"/>
      <c r="AM2783"/>
      <c r="AN2783"/>
      <c r="AO2783"/>
      <c r="AP2783"/>
      <c r="AQ2783"/>
      <c r="AR2783"/>
      <c r="AS2783"/>
      <c r="AT2783"/>
      <c r="AU2783"/>
      <c r="AV2783"/>
      <c r="AW2783"/>
      <c r="AX2783" t="inlineStr">
        <is>
          <t>Intoxication</t>
        </is>
      </c>
      <c r="AY2783" t="inlineStr">
        <is>
          <t>Immobile</t>
        </is>
      </c>
      <c r="AZ2783" t="inlineStr">
        <is>
          <t>LC50</t>
        </is>
      </c>
      <c r="BA2783"/>
      <c r="BB2783" t="n">
        <v>4.0</v>
      </c>
      <c r="BC2783"/>
      <c r="BD2783"/>
      <c r="BE2783"/>
      <c r="BF2783"/>
      <c r="BG2783" t="inlineStr">
        <is>
          <t>Day(s)</t>
        </is>
      </c>
      <c r="BH2783"/>
      <c r="BI2783" t="inlineStr">
        <is>
          <t>DTXSID7040449</t>
        </is>
      </c>
      <c r="BJ2783" t="inlineStr">
        <is>
          <t>10.1016/j.aquatox.2007.02.024</t>
        </is>
      </c>
      <c r="BK2783"/>
      <c r="BL2783"/>
      <c r="BM2783"/>
      <c r="BN2783"/>
      <c r="BO2783"/>
      <c r="BP2783"/>
      <c r="BQ2783"/>
      <c r="BR2783"/>
      <c r="BS2783"/>
      <c r="BT2783" t="inlineStr">
        <is>
          <t>--</t>
        </is>
      </c>
      <c r="BU2783"/>
      <c r="BV2783"/>
      <c r="BW2783"/>
      <c r="BX2783"/>
      <c r="BY2783"/>
      <c r="BZ2783"/>
      <c r="CA2783"/>
      <c r="CB2783"/>
      <c r="CC2783"/>
      <c r="CD2783"/>
      <c r="CE2783"/>
      <c r="CF2783"/>
      <c r="CG2783"/>
      <c r="CH2783"/>
      <c r="CI2783" t="inlineStr">
        <is>
          <t xml:space="preserve"> CHAR/CUCL2.6H2O//CA/66.7* mg/L//MG/30.9* mg/L//NA/98.0* mg/L//POT/2.90* mg/L//SO4/1.20* mg/L//CL/172* mg/L//DNUM/7//DOSES/NA ug/L//TESTID/10//OEF/WATER EFFECT RATIO, BIOTIC LIGAND MODELING, WATER CHEMISTRY EFCTS, WATER ORIGIN EFCTS////</t>
        </is>
      </c>
      <c r="CJ2783" t="inlineStr">
        <is>
          <t xml:space="preserve">   CHAR/CUCL2.6H2O//CA/66.7* mg/L//MG/30.9* mg/L//NA/98.0* mg/L//POT/2.90* mg/L//SO4/1.20* mg/L//CL/172* mg/L//DNUM/7//DOSES/NA ug/L//TESTID/10//OEF/WATER EFFECT RATIO, BIOTIC LIGAND MODELING, WATER CHEMISTRY EFCTS, WATER ORIGIN EFCTS////</t>
        </is>
      </c>
      <c r="CK2783" t="inlineStr">
        <is>
          <t>Van Genderen,E., R. Gensemer, C. Smith, R. Santore, and A. Ryan</t>
        </is>
      </c>
      <c r="CL2783" t="n">
        <v>112604.0</v>
      </c>
      <c r="CM2783" t="inlineStr">
        <is>
          <t>Evaluation of the Biotic Ligand Model Relative to Other Site-Specific Criteria Derivation Methods for Copper in Surface Waters with Elevated</t>
        </is>
      </c>
      <c r="CN2783" t="inlineStr">
        <is>
          <t>Aquat. Toxicol.84(2): 279-291</t>
        </is>
      </c>
      <c r="CO2783" t="n">
        <v>2007.0</v>
      </c>
      <c r="CP2783" t="inlineStr">
        <is>
          <t>Van Genderen,E., R. Gensemer, C. Smith, R. Santore, and A. Ryan (2007). Evaluation of the Biotic Ligand Model Relative to Other Site-Specific Criteria Derivation Methods for Copper in Surface Waters with Elevated. Aquat. Toxicol., 84, (2), 279-291. doi:10.1016/j.aquatox.2007.02.024. ECOREF#:112604</t>
        </is>
      </c>
    </row>
    <row r="2784">
      <c r="A2784" t="n">
        <v>7447394.0</v>
      </c>
      <c r="B2784" t="inlineStr">
        <is>
          <t>Copper chloride (CuCl2)</t>
        </is>
      </c>
      <c r="C2784"/>
      <c r="D2784" t="inlineStr">
        <is>
          <t>Unmeasured</t>
        </is>
      </c>
      <c r="E2784" t="inlineStr">
        <is>
          <t>Not coded</t>
        </is>
      </c>
      <c r="F2784"/>
      <c r="G2784"/>
      <c r="H2784"/>
      <c r="I2784"/>
      <c r="J2784"/>
      <c r="K2784"/>
      <c r="L2784" t="inlineStr">
        <is>
          <t>Pimephales promelas</t>
        </is>
      </c>
      <c r="M2784" t="inlineStr">
        <is>
          <t>Fathead Minnow</t>
        </is>
      </c>
      <c r="N2784" t="inlineStr">
        <is>
          <t>Larva</t>
        </is>
      </c>
      <c r="O2784"/>
      <c r="P2784"/>
      <c r="Q2784"/>
      <c r="R2784" t="n">
        <v>1.0</v>
      </c>
      <c r="S2784"/>
      <c r="T2784" t="n">
        <v>7.0</v>
      </c>
      <c r="U2784" t="inlineStr">
        <is>
          <t>Day(s)</t>
        </is>
      </c>
      <c r="V2784" t="inlineStr">
        <is>
          <t>Renewal</t>
        </is>
      </c>
      <c r="W2784" t="inlineStr">
        <is>
          <t>Fresh water</t>
        </is>
      </c>
      <c r="X2784" t="inlineStr">
        <is>
          <t>Lab</t>
        </is>
      </c>
      <c r="Y2784" t="n">
        <v>7.0</v>
      </c>
      <c r="Z2784" t="inlineStr">
        <is>
          <t>Dissolved</t>
        </is>
      </c>
      <c r="AA2784"/>
      <c r="AB2784" t="n">
        <v>0.906</v>
      </c>
      <c r="AC2784"/>
      <c r="AD2784" t="n">
        <v>0.79</v>
      </c>
      <c r="AE2784"/>
      <c r="AF2784" t="n">
        <v>1.04</v>
      </c>
      <c r="AG2784" t="inlineStr">
        <is>
          <t>AI mg/L</t>
        </is>
      </c>
      <c r="AH2784"/>
      <c r="AI2784"/>
      <c r="AJ2784"/>
      <c r="AK2784"/>
      <c r="AL2784"/>
      <c r="AM2784"/>
      <c r="AN2784"/>
      <c r="AO2784"/>
      <c r="AP2784"/>
      <c r="AQ2784"/>
      <c r="AR2784"/>
      <c r="AS2784"/>
      <c r="AT2784"/>
      <c r="AU2784"/>
      <c r="AV2784"/>
      <c r="AW2784"/>
      <c r="AX2784" t="inlineStr">
        <is>
          <t>Intoxication</t>
        </is>
      </c>
      <c r="AY2784" t="inlineStr">
        <is>
          <t>Immobile</t>
        </is>
      </c>
      <c r="AZ2784" t="inlineStr">
        <is>
          <t>LC50</t>
        </is>
      </c>
      <c r="BA2784"/>
      <c r="BB2784" t="n">
        <v>4.0</v>
      </c>
      <c r="BC2784"/>
      <c r="BD2784"/>
      <c r="BE2784"/>
      <c r="BF2784"/>
      <c r="BG2784" t="inlineStr">
        <is>
          <t>Day(s)</t>
        </is>
      </c>
      <c r="BH2784"/>
      <c r="BI2784" t="inlineStr">
        <is>
          <t>DTXSID7040449</t>
        </is>
      </c>
      <c r="BJ2784" t="inlineStr">
        <is>
          <t>10.1016/j.aquatox.2007.02.024</t>
        </is>
      </c>
      <c r="BK2784"/>
      <c r="BL2784"/>
      <c r="BM2784"/>
      <c r="BN2784"/>
      <c r="BO2784"/>
      <c r="BP2784"/>
      <c r="BQ2784"/>
      <c r="BR2784"/>
      <c r="BS2784"/>
      <c r="BT2784" t="inlineStr">
        <is>
          <t>--</t>
        </is>
      </c>
      <c r="BU2784"/>
      <c r="BV2784"/>
      <c r="BW2784"/>
      <c r="BX2784"/>
      <c r="BY2784"/>
      <c r="BZ2784"/>
      <c r="CA2784"/>
      <c r="CB2784"/>
      <c r="CC2784"/>
      <c r="CD2784"/>
      <c r="CE2784"/>
      <c r="CF2784"/>
      <c r="CG2784"/>
      <c r="CH2784"/>
      <c r="CI2784" t="inlineStr">
        <is>
          <t xml:space="preserve"> CHAR/CUCL2.6H2O//CA/71.9* mg/L//MG/26.3* mg/L//NA/150* mg/L//POT/14.1* mg/L//SO4/161* mg/L//CL/200* mg/L//DNUM/7//DOSES/NA ug/L//TESTID/20//OEF/WATER EFFECT RATIO, BIOTIC LIGAND MODELING, WATER CHEMISTRY EFCTS, WATER ORIGIN EFCTS////</t>
        </is>
      </c>
      <c r="CJ2784" t="inlineStr">
        <is>
          <t xml:space="preserve">   CHAR/CUCL2.6H2O//CA/71.9* mg/L//MG/26.3* mg/L//NA/150* mg/L//POT/14.1* mg/L//SO4/161* mg/L//CL/200* mg/L//DNUM/7//DOSES/NA ug/L//TESTID/20//OEF/WATER EFFECT RATIO, BIOTIC LIGAND MODELING, WATER CHEMISTRY EFCTS, WATER ORIGIN EFCTS////</t>
        </is>
      </c>
      <c r="CK2784" t="inlineStr">
        <is>
          <t>Van Genderen,E., R. Gensemer, C. Smith, R. Santore, and A. Ryan</t>
        </is>
      </c>
      <c r="CL2784" t="n">
        <v>112604.0</v>
      </c>
      <c r="CM2784" t="inlineStr">
        <is>
          <t>Evaluation of the Biotic Ligand Model Relative to Other Site-Specific Criteria Derivation Methods for Copper in Surface Waters with Elevated</t>
        </is>
      </c>
      <c r="CN2784" t="inlineStr">
        <is>
          <t>Aquat. Toxicol.84(2): 279-291</t>
        </is>
      </c>
      <c r="CO2784" t="n">
        <v>2007.0</v>
      </c>
      <c r="CP2784" t="inlineStr">
        <is>
          <t>Van Genderen,E., R. Gensemer, C. Smith, R. Santore, and A. Ryan (2007). Evaluation of the Biotic Ligand Model Relative to Other Site-Specific Criteria Derivation Methods for Copper in Surface Waters with Elevated. Aquat. Toxicol., 84, (2), 279-291. doi:10.1016/j.aquatox.2007.02.024. ECOREF#:112604</t>
        </is>
      </c>
    </row>
    <row r="2785">
      <c r="A2785" t="n">
        <v>7447394.0</v>
      </c>
      <c r="B2785" t="inlineStr">
        <is>
          <t>Copper chloride (CuCl2)</t>
        </is>
      </c>
      <c r="C2785"/>
      <c r="D2785" t="inlineStr">
        <is>
          <t>Unmeasured</t>
        </is>
      </c>
      <c r="E2785" t="inlineStr">
        <is>
          <t>Not coded</t>
        </is>
      </c>
      <c r="F2785"/>
      <c r="G2785"/>
      <c r="H2785"/>
      <c r="I2785"/>
      <c r="J2785"/>
      <c r="K2785"/>
      <c r="L2785" t="inlineStr">
        <is>
          <t>Pimephales promelas</t>
        </is>
      </c>
      <c r="M2785" t="inlineStr">
        <is>
          <t>Fathead Minnow</t>
        </is>
      </c>
      <c r="N2785" t="inlineStr">
        <is>
          <t>Larva</t>
        </is>
      </c>
      <c r="O2785"/>
      <c r="P2785"/>
      <c r="Q2785"/>
      <c r="R2785" t="n">
        <v>1.0</v>
      </c>
      <c r="S2785"/>
      <c r="T2785" t="n">
        <v>7.0</v>
      </c>
      <c r="U2785" t="inlineStr">
        <is>
          <t>Day(s)</t>
        </is>
      </c>
      <c r="V2785" t="inlineStr">
        <is>
          <t>Renewal</t>
        </is>
      </c>
      <c r="W2785" t="inlineStr">
        <is>
          <t>Fresh water</t>
        </is>
      </c>
      <c r="X2785" t="inlineStr">
        <is>
          <t>Lab</t>
        </is>
      </c>
      <c r="Y2785" t="n">
        <v>7.0</v>
      </c>
      <c r="Z2785" t="inlineStr">
        <is>
          <t>Dissolved</t>
        </is>
      </c>
      <c r="AA2785"/>
      <c r="AB2785" t="n">
        <v>0.684</v>
      </c>
      <c r="AC2785"/>
      <c r="AD2785" t="n">
        <v>0.599</v>
      </c>
      <c r="AE2785"/>
      <c r="AF2785" t="n">
        <v>0.78</v>
      </c>
      <c r="AG2785" t="inlineStr">
        <is>
          <t>AI mg/L</t>
        </is>
      </c>
      <c r="AH2785"/>
      <c r="AI2785"/>
      <c r="AJ2785"/>
      <c r="AK2785"/>
      <c r="AL2785"/>
      <c r="AM2785"/>
      <c r="AN2785"/>
      <c r="AO2785"/>
      <c r="AP2785"/>
      <c r="AQ2785"/>
      <c r="AR2785"/>
      <c r="AS2785"/>
      <c r="AT2785"/>
      <c r="AU2785"/>
      <c r="AV2785"/>
      <c r="AW2785"/>
      <c r="AX2785" t="inlineStr">
        <is>
          <t>Intoxication</t>
        </is>
      </c>
      <c r="AY2785" t="inlineStr">
        <is>
          <t>Immobile</t>
        </is>
      </c>
      <c r="AZ2785" t="inlineStr">
        <is>
          <t>LC50</t>
        </is>
      </c>
      <c r="BA2785"/>
      <c r="BB2785" t="n">
        <v>4.0</v>
      </c>
      <c r="BC2785"/>
      <c r="BD2785"/>
      <c r="BE2785"/>
      <c r="BF2785"/>
      <c r="BG2785" t="inlineStr">
        <is>
          <t>Day(s)</t>
        </is>
      </c>
      <c r="BH2785"/>
      <c r="BI2785" t="inlineStr">
        <is>
          <t>DTXSID7040449</t>
        </is>
      </c>
      <c r="BJ2785" t="inlineStr">
        <is>
          <t>10.1016/j.aquatox.2007.02.024</t>
        </is>
      </c>
      <c r="BK2785"/>
      <c r="BL2785"/>
      <c r="BM2785"/>
      <c r="BN2785"/>
      <c r="BO2785"/>
      <c r="BP2785"/>
      <c r="BQ2785"/>
      <c r="BR2785"/>
      <c r="BS2785"/>
      <c r="BT2785" t="inlineStr">
        <is>
          <t>--</t>
        </is>
      </c>
      <c r="BU2785"/>
      <c r="BV2785"/>
      <c r="BW2785"/>
      <c r="BX2785"/>
      <c r="BY2785"/>
      <c r="BZ2785"/>
      <c r="CA2785"/>
      <c r="CB2785"/>
      <c r="CC2785"/>
      <c r="CD2785"/>
      <c r="CE2785"/>
      <c r="CF2785"/>
      <c r="CG2785"/>
      <c r="CH2785"/>
      <c r="CI2785" t="inlineStr">
        <is>
          <t xml:space="preserve"> CHAR/CUCL2.6H2O//CA/56.1* mg/L//MG/11.4* mg/L//NA/45.6* mg/L//POT/6.60* mg/L//SO4/48.2* mg/L//CL/46.5* mg/L//DNUM/7//DOSES/NA ug/L//TESTID/15//OEF/WATER EFFECT RATIO, BIOTIC LIGAND MODELING, WATER CHEMISTRY EFCTS, WATER ORIGIN EFCTS////</t>
        </is>
      </c>
      <c r="CJ2785" t="inlineStr">
        <is>
          <t xml:space="preserve">   CHAR/CUCL2.6H2O//CA/56.1* mg/L//MG/11.4* mg/L//NA/45.6* mg/L//POT/6.60* mg/L//SO4/48.2* mg/L//CL/46.5* mg/L//DNUM/7//DOSES/NA ug/L//TESTID/15//OEF/WATER EFFECT RATIO, BIOTIC LIGAND MODELING, WATER CHEMISTRY EFCTS, WATER ORIGIN EFCTS////</t>
        </is>
      </c>
      <c r="CK2785" t="inlineStr">
        <is>
          <t>Van Genderen,E., R. Gensemer, C. Smith, R. Santore, and A. Ryan</t>
        </is>
      </c>
      <c r="CL2785" t="n">
        <v>112604.0</v>
      </c>
      <c r="CM2785" t="inlineStr">
        <is>
          <t>Evaluation of the Biotic Ligand Model Relative to Other Site-Specific Criteria Derivation Methods for Copper in Surface Waters with Elevated</t>
        </is>
      </c>
      <c r="CN2785" t="inlineStr">
        <is>
          <t>Aquat. Toxicol.84(2): 279-291</t>
        </is>
      </c>
      <c r="CO2785" t="n">
        <v>2007.0</v>
      </c>
      <c r="CP2785" t="inlineStr">
        <is>
          <t>Van Genderen,E., R. Gensemer, C. Smith, R. Santore, and A. Ryan (2007). Evaluation of the Biotic Ligand Model Relative to Other Site-Specific Criteria Derivation Methods for Copper in Surface Waters with Elevated. Aquat. Toxicol., 84, (2), 279-291. doi:10.1016/j.aquatox.2007.02.024. ECOREF#:112604</t>
        </is>
      </c>
    </row>
    <row r="2786">
      <c r="A2786" t="n">
        <v>7447394.0</v>
      </c>
      <c r="B2786" t="inlineStr">
        <is>
          <t>Copper chloride (CuCl2)</t>
        </is>
      </c>
      <c r="C2786" t="inlineStr">
        <is>
          <t>Reagent Grade, Purissium, Purum, Puriss, Puris, Reinst</t>
        </is>
      </c>
      <c r="D2786" t="inlineStr">
        <is>
          <t>Measured</t>
        </is>
      </c>
      <c r="E2786" t="inlineStr">
        <is>
          <t>Not reported</t>
        </is>
      </c>
      <c r="F2786"/>
      <c r="G2786"/>
      <c r="H2786"/>
      <c r="I2786"/>
      <c r="J2786"/>
      <c r="K2786"/>
      <c r="L2786" t="inlineStr">
        <is>
          <t>Pimephales promelas</t>
        </is>
      </c>
      <c r="M2786" t="inlineStr">
        <is>
          <t>Fathead Minnow</t>
        </is>
      </c>
      <c r="N2786" t="inlineStr">
        <is>
          <t>Larva</t>
        </is>
      </c>
      <c r="O2786" t="inlineStr">
        <is>
          <t>&lt;</t>
        </is>
      </c>
      <c r="P2786" t="n">
        <v>24.0</v>
      </c>
      <c r="Q2786"/>
      <c r="R2786"/>
      <c r="S2786"/>
      <c r="T2786"/>
      <c r="U2786" t="inlineStr">
        <is>
          <t>Hour(s)</t>
        </is>
      </c>
      <c r="V2786" t="inlineStr">
        <is>
          <t>Static</t>
        </is>
      </c>
      <c r="W2786" t="inlineStr">
        <is>
          <t>Fresh water</t>
        </is>
      </c>
      <c r="X2786" t="inlineStr">
        <is>
          <t>Lab</t>
        </is>
      </c>
      <c r="Y2786" t="n">
        <v>6.0</v>
      </c>
      <c r="Z2786" t="inlineStr">
        <is>
          <t>Dissolved</t>
        </is>
      </c>
      <c r="AA2786"/>
      <c r="AB2786" t="n">
        <v>0.24</v>
      </c>
      <c r="AC2786"/>
      <c r="AD2786" t="n">
        <v>0.188</v>
      </c>
      <c r="AE2786"/>
      <c r="AF2786" t="n">
        <v>0.307</v>
      </c>
      <c r="AG2786" t="inlineStr">
        <is>
          <t>AI mg/L</t>
        </is>
      </c>
      <c r="AH2786" t="inlineStr">
        <is>
          <t>Total</t>
        </is>
      </c>
      <c r="AI2786"/>
      <c r="AJ2786" t="n">
        <v>0.323</v>
      </c>
      <c r="AK2786"/>
      <c r="AL2786" t="n">
        <v>0.25</v>
      </c>
      <c r="AM2786"/>
      <c r="AN2786" t="n">
        <v>0.417</v>
      </c>
      <c r="AO2786" t="inlineStr">
        <is>
          <t>AI mg/L</t>
        </is>
      </c>
      <c r="AP2786"/>
      <c r="AQ2786"/>
      <c r="AR2786"/>
      <c r="AS2786"/>
      <c r="AT2786"/>
      <c r="AU2786"/>
      <c r="AV2786"/>
      <c r="AW2786"/>
      <c r="AX2786" t="inlineStr">
        <is>
          <t>Mortality</t>
        </is>
      </c>
      <c r="AY2786" t="inlineStr">
        <is>
          <t>Mortality</t>
        </is>
      </c>
      <c r="AZ2786" t="inlineStr">
        <is>
          <t>LC50</t>
        </is>
      </c>
      <c r="BA2786"/>
      <c r="BB2786" t="n">
        <v>4.0</v>
      </c>
      <c r="BC2786"/>
      <c r="BD2786"/>
      <c r="BE2786"/>
      <c r="BF2786"/>
      <c r="BG2786" t="inlineStr">
        <is>
          <t>Day(s)</t>
        </is>
      </c>
      <c r="BH2786"/>
      <c r="BI2786" t="inlineStr">
        <is>
          <t>DTXSID7040449</t>
        </is>
      </c>
      <c r="BJ2786"/>
      <c r="BK2786"/>
      <c r="BL2786" t="inlineStr">
        <is>
          <t>Acute</t>
        </is>
      </c>
      <c r="BM2786"/>
      <c r="BN2786"/>
      <c r="BO2786"/>
      <c r="BP2786"/>
      <c r="BQ2786"/>
      <c r="BR2786"/>
      <c r="BS2786"/>
      <c r="BT2786" t="inlineStr">
        <is>
          <t>--</t>
        </is>
      </c>
      <c r="BU2786"/>
      <c r="BV2786"/>
      <c r="BW2786"/>
      <c r="BX2786"/>
      <c r="BY2786"/>
      <c r="BZ2786"/>
      <c r="CA2786" t="inlineStr">
        <is>
          <t>--</t>
        </is>
      </c>
      <c r="CB2786"/>
      <c r="CC2786"/>
      <c r="CD2786"/>
      <c r="CE2786"/>
      <c r="CF2786"/>
      <c r="CG2786"/>
      <c r="CH2786"/>
      <c r="CI2786"/>
      <c r="CJ2786" t="inlineStr">
        <is>
          <t xml:space="preserve">SOURCE/LAB STOCK FROM USEPA ENVIRONMENTAL RESEARCH LABORATORY, DULUTH, MN//MEDIA/NAUGATUCK RIVER, CONNECTICUT STATION 4A WATER//   </t>
        </is>
      </c>
      <c r="CK2786" t="inlineStr">
        <is>
          <t>Carlson,A.R., H. Nelson, and D. Hammermeister</t>
        </is>
      </c>
      <c r="CL2786" t="n">
        <v>2124.0</v>
      </c>
      <c r="CM2786" t="inlineStr">
        <is>
          <t>Evaluation of Site-Specific Criteria for Copper and Zinc: An Integration of Metal Addition Toxicity, Effluent and Receiving Water Toxicity, and Ecological Survey Data</t>
        </is>
      </c>
      <c r="CN2786" t="inlineStr">
        <is>
          <t>EPA-600/3-86-026, U.S.EPA, Duluth, MN:68 p.</t>
        </is>
      </c>
      <c r="CO2786" t="n">
        <v>1986.0</v>
      </c>
      <c r="CP2786" t="inlineStr">
        <is>
          <t>Carlson,A.R., H. Nelson, and D. Hammermeister (1986). Evaluation of Site-Specific Criteria for Copper and Zinc: An Integration of Metal Addition Toxicity, Effluent and Receiving Water Toxicity, and Ecological Survey Data. EPA-600/3-86-026, U.S.EPA, Duluth, MN, 68 p. ECOREF#:2124</t>
        </is>
      </c>
    </row>
    <row r="2787">
      <c r="A2787" t="n">
        <v>7447394.0</v>
      </c>
      <c r="B2787" t="inlineStr">
        <is>
          <t>Copper chloride (CuCl2)</t>
        </is>
      </c>
      <c r="C2787"/>
      <c r="D2787" t="inlineStr">
        <is>
          <t>Unmeasured</t>
        </is>
      </c>
      <c r="E2787" t="inlineStr">
        <is>
          <t>Not coded</t>
        </is>
      </c>
      <c r="F2787"/>
      <c r="G2787"/>
      <c r="H2787"/>
      <c r="I2787"/>
      <c r="J2787"/>
      <c r="K2787"/>
      <c r="L2787" t="inlineStr">
        <is>
          <t>Pimephales promelas</t>
        </is>
      </c>
      <c r="M2787" t="inlineStr">
        <is>
          <t>Fathead Minnow</t>
        </is>
      </c>
      <c r="N2787" t="inlineStr">
        <is>
          <t>Larva</t>
        </is>
      </c>
      <c r="O2787"/>
      <c r="P2787"/>
      <c r="Q2787"/>
      <c r="R2787" t="n">
        <v>1.0</v>
      </c>
      <c r="S2787"/>
      <c r="T2787" t="n">
        <v>7.0</v>
      </c>
      <c r="U2787" t="inlineStr">
        <is>
          <t>Day(s)</t>
        </is>
      </c>
      <c r="V2787" t="inlineStr">
        <is>
          <t>Renewal</t>
        </is>
      </c>
      <c r="W2787" t="inlineStr">
        <is>
          <t>Fresh water</t>
        </is>
      </c>
      <c r="X2787" t="inlineStr">
        <is>
          <t>Lab</t>
        </is>
      </c>
      <c r="Y2787" t="n">
        <v>7.0</v>
      </c>
      <c r="Z2787" t="inlineStr">
        <is>
          <t>Dissolved</t>
        </is>
      </c>
      <c r="AA2787"/>
      <c r="AB2787" t="n">
        <v>0.262</v>
      </c>
      <c r="AC2787"/>
      <c r="AD2787" t="n">
        <v>0.22</v>
      </c>
      <c r="AE2787"/>
      <c r="AF2787" t="n">
        <v>0.312</v>
      </c>
      <c r="AG2787" t="inlineStr">
        <is>
          <t>AI mg/L</t>
        </is>
      </c>
      <c r="AH2787"/>
      <c r="AI2787"/>
      <c r="AJ2787"/>
      <c r="AK2787"/>
      <c r="AL2787"/>
      <c r="AM2787"/>
      <c r="AN2787"/>
      <c r="AO2787"/>
      <c r="AP2787"/>
      <c r="AQ2787"/>
      <c r="AR2787"/>
      <c r="AS2787"/>
      <c r="AT2787"/>
      <c r="AU2787"/>
      <c r="AV2787"/>
      <c r="AW2787"/>
      <c r="AX2787" t="inlineStr">
        <is>
          <t>Intoxication</t>
        </is>
      </c>
      <c r="AY2787" t="inlineStr">
        <is>
          <t>Immobile</t>
        </is>
      </c>
      <c r="AZ2787" t="inlineStr">
        <is>
          <t>LC50</t>
        </is>
      </c>
      <c r="BA2787"/>
      <c r="BB2787" t="n">
        <v>4.0</v>
      </c>
      <c r="BC2787"/>
      <c r="BD2787"/>
      <c r="BE2787"/>
      <c r="BF2787"/>
      <c r="BG2787" t="inlineStr">
        <is>
          <t>Day(s)</t>
        </is>
      </c>
      <c r="BH2787"/>
      <c r="BI2787" t="inlineStr">
        <is>
          <t>DTXSID7040449</t>
        </is>
      </c>
      <c r="BJ2787" t="inlineStr">
        <is>
          <t>10.1016/j.aquatox.2007.02.024</t>
        </is>
      </c>
      <c r="BK2787"/>
      <c r="BL2787"/>
      <c r="BM2787"/>
      <c r="BN2787"/>
      <c r="BO2787"/>
      <c r="BP2787"/>
      <c r="BQ2787"/>
      <c r="BR2787"/>
      <c r="BS2787"/>
      <c r="BT2787" t="inlineStr">
        <is>
          <t>--</t>
        </is>
      </c>
      <c r="BU2787"/>
      <c r="BV2787"/>
      <c r="BW2787"/>
      <c r="BX2787"/>
      <c r="BY2787"/>
      <c r="BZ2787"/>
      <c r="CA2787"/>
      <c r="CB2787"/>
      <c r="CC2787"/>
      <c r="CD2787"/>
      <c r="CE2787"/>
      <c r="CF2787"/>
      <c r="CG2787"/>
      <c r="CH2787"/>
      <c r="CI2787" t="inlineStr">
        <is>
          <t xml:space="preserve"> CHAR/CUCL2.6H2O//CA/72.0* mg/L//MG/25.4* mg/L//NA/105* mg/L//POT/14.7* mg/L//SO4/296* mg/L//CL/12.5* mg/L//DNUM/7//DOSES/NA ug/L//TESTID/37//OEF/WATER EFFECT RATIO, BIOTIC LIGAND MODELING, WATER CHEMISTRY EFCTS, WATER ORIGIN EFCTS////</t>
        </is>
      </c>
      <c r="CJ2787" t="inlineStr">
        <is>
          <t xml:space="preserve">   CHAR/CUCL2.6H2O//CA/72.0* mg/L//MG/25.4* mg/L//NA/105* mg/L//POT/14.7* mg/L//SO4/296* mg/L//CL/12.5* mg/L//DNUM/7//DOSES/NA ug/L//TESTID/37//OEF/WATER EFFECT RATIO, BIOTIC LIGAND MODELING, WATER CHEMISTRY EFCTS, WATER ORIGIN EFCTS////</t>
        </is>
      </c>
      <c r="CK2787" t="inlineStr">
        <is>
          <t>Van Genderen,E., R. Gensemer, C. Smith, R. Santore, and A. Ryan</t>
        </is>
      </c>
      <c r="CL2787" t="n">
        <v>112604.0</v>
      </c>
      <c r="CM2787" t="inlineStr">
        <is>
          <t>Evaluation of the Biotic Ligand Model Relative to Other Site-Specific Criteria Derivation Methods for Copper in Surface Waters with Elevated</t>
        </is>
      </c>
      <c r="CN2787" t="inlineStr">
        <is>
          <t>Aquat. Toxicol.84(2): 279-291</t>
        </is>
      </c>
      <c r="CO2787" t="n">
        <v>2007.0</v>
      </c>
      <c r="CP2787" t="inlineStr">
        <is>
          <t>Van Genderen,E., R. Gensemer, C. Smith, R. Santore, and A. Ryan (2007). Evaluation of the Biotic Ligand Model Relative to Other Site-Specific Criteria Derivation Methods for Copper in Surface Waters with Elevated. Aquat. Toxicol., 84, (2), 279-291. doi:10.1016/j.aquatox.2007.02.024. ECOREF#:112604</t>
        </is>
      </c>
    </row>
    <row r="2788">
      <c r="A2788" t="n">
        <v>7447394.0</v>
      </c>
      <c r="B2788" t="inlineStr">
        <is>
          <t>Copper chloride (CuCl2)</t>
        </is>
      </c>
      <c r="C2788"/>
      <c r="D2788" t="inlineStr">
        <is>
          <t>Measured</t>
        </is>
      </c>
      <c r="E2788" t="inlineStr">
        <is>
          <t>Not reported</t>
        </is>
      </c>
      <c r="F2788" t="inlineStr">
        <is>
          <t>&gt;=</t>
        </is>
      </c>
      <c r="G2788" t="n">
        <v>99.0</v>
      </c>
      <c r="H2788"/>
      <c r="I2788"/>
      <c r="J2788"/>
      <c r="K2788"/>
      <c r="L2788" t="inlineStr">
        <is>
          <t>Pimephales promelas</t>
        </is>
      </c>
      <c r="M2788" t="inlineStr">
        <is>
          <t>Fathead Minnow</t>
        </is>
      </c>
      <c r="N2788" t="inlineStr">
        <is>
          <t>Fry</t>
        </is>
      </c>
      <c r="O2788"/>
      <c r="P2788" t="n">
        <v>5.0</v>
      </c>
      <c r="Q2788"/>
      <c r="R2788"/>
      <c r="S2788"/>
      <c r="T2788"/>
      <c r="U2788" t="inlineStr">
        <is>
          <t>Day(s)</t>
        </is>
      </c>
      <c r="V2788" t="inlineStr">
        <is>
          <t>Static</t>
        </is>
      </c>
      <c r="W2788" t="inlineStr">
        <is>
          <t>Fresh water</t>
        </is>
      </c>
      <c r="X2788" t="inlineStr">
        <is>
          <t>Lab</t>
        </is>
      </c>
      <c r="Y2788" t="n">
        <v>7.0</v>
      </c>
      <c r="Z2788" t="inlineStr">
        <is>
          <t>Dissolved</t>
        </is>
      </c>
      <c r="AA2788"/>
      <c r="AB2788" t="n">
        <v>0.084</v>
      </c>
      <c r="AC2788"/>
      <c r="AD2788" t="n">
        <v>0.059</v>
      </c>
      <c r="AE2788"/>
      <c r="AF2788" t="n">
        <v>0.12</v>
      </c>
      <c r="AG2788" t="inlineStr">
        <is>
          <t>AI mg/L</t>
        </is>
      </c>
      <c r="AH2788"/>
      <c r="AI2788"/>
      <c r="AJ2788"/>
      <c r="AK2788"/>
      <c r="AL2788"/>
      <c r="AM2788"/>
      <c r="AN2788"/>
      <c r="AO2788"/>
      <c r="AP2788"/>
      <c r="AQ2788"/>
      <c r="AR2788"/>
      <c r="AS2788"/>
      <c r="AT2788"/>
      <c r="AU2788"/>
      <c r="AV2788"/>
      <c r="AW2788"/>
      <c r="AX2788" t="inlineStr">
        <is>
          <t>Mortality</t>
        </is>
      </c>
      <c r="AY2788" t="inlineStr">
        <is>
          <t>Mortality</t>
        </is>
      </c>
      <c r="AZ2788" t="inlineStr">
        <is>
          <t>LC50</t>
        </is>
      </c>
      <c r="BA2788"/>
      <c r="BB2788" t="n">
        <v>4.0</v>
      </c>
      <c r="BC2788"/>
      <c r="BD2788"/>
      <c r="BE2788"/>
      <c r="BF2788"/>
      <c r="BG2788" t="inlineStr">
        <is>
          <t>Day(s)</t>
        </is>
      </c>
      <c r="BH2788" t="inlineStr">
        <is>
          <t>Pure</t>
        </is>
      </c>
      <c r="BI2788" t="inlineStr">
        <is>
          <t>DTXSID7040449</t>
        </is>
      </c>
      <c r="BJ2788"/>
      <c r="BK2788"/>
      <c r="BL2788" t="inlineStr">
        <is>
          <t>Acute</t>
        </is>
      </c>
      <c r="BM2788"/>
      <c r="BN2788"/>
      <c r="BO2788"/>
      <c r="BP2788"/>
      <c r="BQ2788"/>
      <c r="BR2788"/>
      <c r="BS2788"/>
      <c r="BT2788" t="inlineStr">
        <is>
          <t>--</t>
        </is>
      </c>
      <c r="BU2788"/>
      <c r="BV2788"/>
      <c r="BW2788"/>
      <c r="BX2788"/>
      <c r="BY2788"/>
      <c r="BZ2788"/>
      <c r="CA2788"/>
      <c r="CB2788"/>
      <c r="CC2788"/>
      <c r="CD2788"/>
      <c r="CE2788"/>
      <c r="CF2788"/>
      <c r="CG2788"/>
      <c r="CH2788"/>
      <c r="CI2788"/>
      <c r="CJ2788" t="inlineStr">
        <is>
          <t xml:space="preserve">SOURCE/UW-SUPERIOR CULTURE FACILITY//   </t>
        </is>
      </c>
      <c r="CK2788" t="inlineStr">
        <is>
          <t>Hammermeister,D., C. Northcott, L. Brooke, and D. Call</t>
        </is>
      </c>
      <c r="CL2788" t="n">
        <v>121067.0</v>
      </c>
      <c r="CM2788" t="inlineStr">
        <is>
          <t>Comparison of Copper, Lead and Zinc Toxicity to Four Animal Species in Laboratory and St. Louis River Water</t>
        </is>
      </c>
      <c r="CN2788" t="inlineStr">
        <is>
          <t>Center for Lake Superior Environmental Studies, University of Wisconsin, Superior, WI:19 p.</t>
        </is>
      </c>
      <c r="CO2788" t="n">
        <v>1982.0</v>
      </c>
      <c r="CP2788" t="inlineStr">
        <is>
          <t>Hammermeister,D., C. Northcott, L. Brooke, and D. Call (1982). Comparison of Copper, Lead and Zinc Toxicity to Four Animal Species in Laboratory and St. Louis River Water. Center for Lake Superior Environmental Studies, University of Wisconsin, Superior, WI, 19 p. ECOREF#:121067</t>
        </is>
      </c>
    </row>
    <row r="2789">
      <c r="A2789" t="n">
        <v>7447394.0</v>
      </c>
      <c r="B2789" t="inlineStr">
        <is>
          <t>Copper chloride (CuCl2)</t>
        </is>
      </c>
      <c r="C2789"/>
      <c r="D2789" t="inlineStr">
        <is>
          <t>Measured</t>
        </is>
      </c>
      <c r="E2789" t="inlineStr">
        <is>
          <t>Not coded</t>
        </is>
      </c>
      <c r="F2789"/>
      <c r="G2789"/>
      <c r="H2789"/>
      <c r="I2789"/>
      <c r="J2789"/>
      <c r="K2789"/>
      <c r="L2789" t="inlineStr">
        <is>
          <t>Pimephales promelas</t>
        </is>
      </c>
      <c r="M2789" t="inlineStr">
        <is>
          <t>Fathead Minnow</t>
        </is>
      </c>
      <c r="N2789"/>
      <c r="O2789"/>
      <c r="P2789" t="n">
        <v>28.0</v>
      </c>
      <c r="Q2789"/>
      <c r="R2789"/>
      <c r="S2789"/>
      <c r="T2789"/>
      <c r="U2789" t="inlineStr">
        <is>
          <t>Day(s)</t>
        </is>
      </c>
      <c r="V2789" t="inlineStr">
        <is>
          <t>Renewal</t>
        </is>
      </c>
      <c r="W2789" t="inlineStr">
        <is>
          <t>Fresh water</t>
        </is>
      </c>
      <c r="X2789" t="inlineStr">
        <is>
          <t>Lab</t>
        </is>
      </c>
      <c r="Y2789" t="n">
        <v>7.0</v>
      </c>
      <c r="Z2789" t="inlineStr">
        <is>
          <t>Total</t>
        </is>
      </c>
      <c r="AA2789"/>
      <c r="AB2789" t="n">
        <v>0.442</v>
      </c>
      <c r="AC2789"/>
      <c r="AD2789"/>
      <c r="AE2789"/>
      <c r="AF2789"/>
      <c r="AG2789" t="inlineStr">
        <is>
          <t>AI mg/L</t>
        </is>
      </c>
      <c r="AH2789"/>
      <c r="AI2789"/>
      <c r="AJ2789"/>
      <c r="AK2789"/>
      <c r="AL2789"/>
      <c r="AM2789"/>
      <c r="AN2789"/>
      <c r="AO2789"/>
      <c r="AP2789"/>
      <c r="AQ2789"/>
      <c r="AR2789"/>
      <c r="AS2789"/>
      <c r="AT2789"/>
      <c r="AU2789"/>
      <c r="AV2789"/>
      <c r="AW2789"/>
      <c r="AX2789" t="inlineStr">
        <is>
          <t>Mortality</t>
        </is>
      </c>
      <c r="AY2789" t="inlineStr">
        <is>
          <t>Mortality</t>
        </is>
      </c>
      <c r="AZ2789" t="inlineStr">
        <is>
          <t>LC50</t>
        </is>
      </c>
      <c r="BA2789"/>
      <c r="BB2789" t="n">
        <v>4.0</v>
      </c>
      <c r="BC2789"/>
      <c r="BD2789"/>
      <c r="BE2789"/>
      <c r="BF2789"/>
      <c r="BG2789" t="inlineStr">
        <is>
          <t>Day(s)</t>
        </is>
      </c>
      <c r="BH2789"/>
      <c r="BI2789" t="inlineStr">
        <is>
          <t>DTXSID7040449</t>
        </is>
      </c>
      <c r="BJ2789" t="inlineStr">
        <is>
          <t>10.1002/etc.5620210217</t>
        </is>
      </c>
      <c r="BK2789"/>
      <c r="BL2789"/>
      <c r="BM2789"/>
      <c r="BN2789"/>
      <c r="BO2789"/>
      <c r="BP2789"/>
      <c r="BQ2789"/>
      <c r="BR2789"/>
      <c r="BS2789"/>
      <c r="BT2789" t="inlineStr">
        <is>
          <t>--</t>
        </is>
      </c>
      <c r="BU2789"/>
      <c r="BV2789"/>
      <c r="BW2789"/>
      <c r="BX2789"/>
      <c r="BY2789"/>
      <c r="BZ2789"/>
      <c r="CA2789"/>
      <c r="CB2789"/>
      <c r="CC2789"/>
      <c r="CD2789"/>
      <c r="CE2789"/>
      <c r="CF2789"/>
      <c r="CG2789"/>
      <c r="CH2789"/>
      <c r="CI2789" t="inlineStr">
        <is>
          <t xml:space="preserve"> DNUM/7//CA:MG RATIO = 4:0//</t>
        </is>
      </c>
      <c r="CJ2789" t="inlineStr">
        <is>
          <t xml:space="preserve">   DNUM/7//CA:MG RATIO = 4:0//</t>
        </is>
      </c>
      <c r="CK2789" t="inlineStr">
        <is>
          <t>Naddy,R.B., W.A. Stubblefield, J.R. May, S.A. Tucker, and J.R. Hockett</t>
        </is>
      </c>
      <c r="CL2789" t="n">
        <v>66375.0</v>
      </c>
      <c r="CM2789" t="inlineStr">
        <is>
          <t>The Effect of Calcium and Magnesium Ratios on the Toxicity of Copper to Five Aquatic Species in Freshwater</t>
        </is>
      </c>
      <c r="CN2789" t="inlineStr">
        <is>
          <t>Environ. Toxicol. Chem.21(2): 347-352</t>
        </is>
      </c>
      <c r="CO2789" t="n">
        <v>2002.0</v>
      </c>
      <c r="CP2789" t="inlineStr">
        <is>
          <t>Naddy,R.B., W.A. Stubblefield, J.R. May, S.A. Tucker, and J.R. Hockett (2002). The Effect of Calcium and Magnesium Ratios on the Toxicity of Copper to Five Aquatic Species in Freshwater. Environ. Toxicol. Chem., 21, (2), 347-352. doi:10.1002/etc.5620210217. ECOREF#:66375</t>
        </is>
      </c>
    </row>
    <row r="2790">
      <c r="A2790" t="n">
        <v>7447394.0</v>
      </c>
      <c r="B2790" t="inlineStr">
        <is>
          <t>Copper chloride (CuCl2)</t>
        </is>
      </c>
      <c r="C2790"/>
      <c r="D2790" t="inlineStr">
        <is>
          <t>Unmeasured</t>
        </is>
      </c>
      <c r="E2790" t="inlineStr">
        <is>
          <t>Not coded</t>
        </is>
      </c>
      <c r="F2790"/>
      <c r="G2790"/>
      <c r="H2790"/>
      <c r="I2790"/>
      <c r="J2790"/>
      <c r="K2790"/>
      <c r="L2790" t="inlineStr">
        <is>
          <t>Pimephales promelas</t>
        </is>
      </c>
      <c r="M2790" t="inlineStr">
        <is>
          <t>Fathead Minnow</t>
        </is>
      </c>
      <c r="N2790" t="inlineStr">
        <is>
          <t>Larva</t>
        </is>
      </c>
      <c r="O2790"/>
      <c r="P2790"/>
      <c r="Q2790"/>
      <c r="R2790" t="n">
        <v>1.0</v>
      </c>
      <c r="S2790"/>
      <c r="T2790" t="n">
        <v>7.0</v>
      </c>
      <c r="U2790" t="inlineStr">
        <is>
          <t>Day(s)</t>
        </is>
      </c>
      <c r="V2790" t="inlineStr">
        <is>
          <t>Renewal</t>
        </is>
      </c>
      <c r="W2790" t="inlineStr">
        <is>
          <t>Fresh water</t>
        </is>
      </c>
      <c r="X2790" t="inlineStr">
        <is>
          <t>Lab</t>
        </is>
      </c>
      <c r="Y2790" t="n">
        <v>7.0</v>
      </c>
      <c r="Z2790" t="inlineStr">
        <is>
          <t>Dissolved</t>
        </is>
      </c>
      <c r="AA2790"/>
      <c r="AB2790" t="n">
        <v>0.473</v>
      </c>
      <c r="AC2790"/>
      <c r="AD2790" t="n">
        <v>0.399</v>
      </c>
      <c r="AE2790"/>
      <c r="AF2790" t="n">
        <v>0.562</v>
      </c>
      <c r="AG2790" t="inlineStr">
        <is>
          <t>AI mg/L</t>
        </is>
      </c>
      <c r="AH2790"/>
      <c r="AI2790"/>
      <c r="AJ2790"/>
      <c r="AK2790"/>
      <c r="AL2790"/>
      <c r="AM2790"/>
      <c r="AN2790"/>
      <c r="AO2790"/>
      <c r="AP2790"/>
      <c r="AQ2790"/>
      <c r="AR2790"/>
      <c r="AS2790"/>
      <c r="AT2790"/>
      <c r="AU2790"/>
      <c r="AV2790"/>
      <c r="AW2790"/>
      <c r="AX2790" t="inlineStr">
        <is>
          <t>Intoxication</t>
        </is>
      </c>
      <c r="AY2790" t="inlineStr">
        <is>
          <t>Immobile</t>
        </is>
      </c>
      <c r="AZ2790" t="inlineStr">
        <is>
          <t>LC50</t>
        </is>
      </c>
      <c r="BA2790"/>
      <c r="BB2790" t="n">
        <v>4.0</v>
      </c>
      <c r="BC2790"/>
      <c r="BD2790"/>
      <c r="BE2790"/>
      <c r="BF2790"/>
      <c r="BG2790" t="inlineStr">
        <is>
          <t>Day(s)</t>
        </is>
      </c>
      <c r="BH2790"/>
      <c r="BI2790" t="inlineStr">
        <is>
          <t>DTXSID7040449</t>
        </is>
      </c>
      <c r="BJ2790" t="inlineStr">
        <is>
          <t>10.1016/j.aquatox.2007.02.024</t>
        </is>
      </c>
      <c r="BK2790"/>
      <c r="BL2790"/>
      <c r="BM2790"/>
      <c r="BN2790"/>
      <c r="BO2790"/>
      <c r="BP2790"/>
      <c r="BQ2790"/>
      <c r="BR2790"/>
      <c r="BS2790"/>
      <c r="BT2790" t="inlineStr">
        <is>
          <t>--</t>
        </is>
      </c>
      <c r="BU2790"/>
      <c r="BV2790"/>
      <c r="BW2790"/>
      <c r="BX2790"/>
      <c r="BY2790"/>
      <c r="BZ2790"/>
      <c r="CA2790"/>
      <c r="CB2790"/>
      <c r="CC2790"/>
      <c r="CD2790"/>
      <c r="CE2790"/>
      <c r="CF2790"/>
      <c r="CG2790"/>
      <c r="CH2790"/>
      <c r="CI2790" t="inlineStr">
        <is>
          <t xml:space="preserve"> CHAR/CUCL2.6H2O//CA/115* mg/L//MG/38.3* mg/L//NA/110* mg/L//POT/5.60* mg/L//SO4/318* mg/L//CL/8.40* mg/L//DNUM/7//DOSES/NA ug/L//TESTID/52//OEF/WATER EFFECT RATIO, BIOTIC LIGAND MODELING, WATER CHEMISTRY EFCTS, WATER ORIGIN EFCTS////</t>
        </is>
      </c>
      <c r="CJ2790" t="inlineStr">
        <is>
          <t xml:space="preserve">   CHAR/CUCL2.6H2O//CA/115* mg/L//MG/38.3* mg/L//NA/110* mg/L//POT/5.60* mg/L//SO4/318* mg/L//CL/8.40* mg/L//DNUM/7//DOSES/NA ug/L//TESTID/52//OEF/WATER EFFECT RATIO, BIOTIC LIGAND MODELING, WATER CHEMISTRY EFCTS, WATER ORIGIN EFCTS////</t>
        </is>
      </c>
      <c r="CK2790" t="inlineStr">
        <is>
          <t>Van Genderen,E., R. Gensemer, C. Smith, R. Santore, and A. Ryan</t>
        </is>
      </c>
      <c r="CL2790" t="n">
        <v>112604.0</v>
      </c>
      <c r="CM2790" t="inlineStr">
        <is>
          <t>Evaluation of the Biotic Ligand Model Relative to Other Site-Specific Criteria Derivation Methods for Copper in Surface Waters with Elevated</t>
        </is>
      </c>
      <c r="CN2790" t="inlineStr">
        <is>
          <t>Aquat. Toxicol.84(2): 279-291</t>
        </is>
      </c>
      <c r="CO2790" t="n">
        <v>2007.0</v>
      </c>
      <c r="CP2790" t="inlineStr">
        <is>
          <t>Van Genderen,E., R. Gensemer, C. Smith, R. Santore, and A. Ryan (2007). Evaluation of the Biotic Ligand Model Relative to Other Site-Specific Criteria Derivation Methods for Copper in Surface Waters with Elevated. Aquat. Toxicol., 84, (2), 279-291. doi:10.1016/j.aquatox.2007.02.024. ECOREF#:112604</t>
        </is>
      </c>
    </row>
    <row r="2791">
      <c r="A2791" t="n">
        <v>7447394.0</v>
      </c>
      <c r="B2791" t="inlineStr">
        <is>
          <t>Copper chloride (CuCl2)</t>
        </is>
      </c>
      <c r="C2791" t="inlineStr">
        <is>
          <t>Reagent Grade, Purissium, Purum, Puriss, Puris, Reinst</t>
        </is>
      </c>
      <c r="D2791" t="inlineStr">
        <is>
          <t>Measured</t>
        </is>
      </c>
      <c r="E2791" t="inlineStr">
        <is>
          <t>Not reported</t>
        </is>
      </c>
      <c r="F2791"/>
      <c r="G2791"/>
      <c r="H2791"/>
      <c r="I2791"/>
      <c r="J2791"/>
      <c r="K2791"/>
      <c r="L2791" t="inlineStr">
        <is>
          <t>Pimephales promelas</t>
        </is>
      </c>
      <c r="M2791" t="inlineStr">
        <is>
          <t>Fathead Minnow</t>
        </is>
      </c>
      <c r="N2791" t="inlineStr">
        <is>
          <t>Larva</t>
        </is>
      </c>
      <c r="O2791" t="inlineStr">
        <is>
          <t>&lt;</t>
        </is>
      </c>
      <c r="P2791" t="n">
        <v>24.0</v>
      </c>
      <c r="Q2791"/>
      <c r="R2791"/>
      <c r="S2791"/>
      <c r="T2791"/>
      <c r="U2791" t="inlineStr">
        <is>
          <t>Hour(s)</t>
        </is>
      </c>
      <c r="V2791" t="inlineStr">
        <is>
          <t>Static</t>
        </is>
      </c>
      <c r="W2791" t="inlineStr">
        <is>
          <t>Fresh water</t>
        </is>
      </c>
      <c r="X2791" t="inlineStr">
        <is>
          <t>Lab</t>
        </is>
      </c>
      <c r="Y2791" t="n">
        <v>6.0</v>
      </c>
      <c r="Z2791" t="inlineStr">
        <is>
          <t>Dissolved</t>
        </is>
      </c>
      <c r="AA2791"/>
      <c r="AB2791" t="n">
        <v>0.163</v>
      </c>
      <c r="AC2791"/>
      <c r="AD2791" t="n">
        <v>0.151</v>
      </c>
      <c r="AE2791"/>
      <c r="AF2791" t="n">
        <v>0.176</v>
      </c>
      <c r="AG2791" t="inlineStr">
        <is>
          <t>AI mg/L</t>
        </is>
      </c>
      <c r="AH2791" t="inlineStr">
        <is>
          <t>Total</t>
        </is>
      </c>
      <c r="AI2791"/>
      <c r="AJ2791" t="n">
        <v>0.18</v>
      </c>
      <c r="AK2791"/>
      <c r="AL2791" t="n">
        <v>0.166</v>
      </c>
      <c r="AM2791"/>
      <c r="AN2791" t="n">
        <v>0.195</v>
      </c>
      <c r="AO2791" t="inlineStr">
        <is>
          <t>AI mg/L</t>
        </is>
      </c>
      <c r="AP2791"/>
      <c r="AQ2791"/>
      <c r="AR2791"/>
      <c r="AS2791"/>
      <c r="AT2791"/>
      <c r="AU2791"/>
      <c r="AV2791"/>
      <c r="AW2791"/>
      <c r="AX2791" t="inlineStr">
        <is>
          <t>Mortality</t>
        </is>
      </c>
      <c r="AY2791" t="inlineStr">
        <is>
          <t>Mortality</t>
        </is>
      </c>
      <c r="AZ2791" t="inlineStr">
        <is>
          <t>LC50</t>
        </is>
      </c>
      <c r="BA2791"/>
      <c r="BB2791" t="n">
        <v>4.0</v>
      </c>
      <c r="BC2791"/>
      <c r="BD2791"/>
      <c r="BE2791"/>
      <c r="BF2791"/>
      <c r="BG2791" t="inlineStr">
        <is>
          <t>Day(s)</t>
        </is>
      </c>
      <c r="BH2791"/>
      <c r="BI2791" t="inlineStr">
        <is>
          <t>DTXSID7040449</t>
        </is>
      </c>
      <c r="BJ2791"/>
      <c r="BK2791"/>
      <c r="BL2791" t="inlineStr">
        <is>
          <t>Acute</t>
        </is>
      </c>
      <c r="BM2791"/>
      <c r="BN2791"/>
      <c r="BO2791"/>
      <c r="BP2791"/>
      <c r="BQ2791"/>
      <c r="BR2791"/>
      <c r="BS2791"/>
      <c r="BT2791" t="inlineStr">
        <is>
          <t>--</t>
        </is>
      </c>
      <c r="BU2791"/>
      <c r="BV2791"/>
      <c r="BW2791"/>
      <c r="BX2791"/>
      <c r="BY2791"/>
      <c r="BZ2791"/>
      <c r="CA2791" t="inlineStr">
        <is>
          <t>--</t>
        </is>
      </c>
      <c r="CB2791"/>
      <c r="CC2791"/>
      <c r="CD2791"/>
      <c r="CE2791"/>
      <c r="CF2791"/>
      <c r="CG2791"/>
      <c r="CH2791"/>
      <c r="CI2791"/>
      <c r="CJ2791" t="inlineStr">
        <is>
          <t xml:space="preserve">SOURCE/LAB STOCK FROM USEPA ENVIRONMENTAL RESEARCH LABORATORY, DULUTH, MN//MEDIA/NAUGATUCK RIVER, CONNECTICUT STATION 1 WATER//   </t>
        </is>
      </c>
      <c r="CK2791" t="inlineStr">
        <is>
          <t>Carlson,A.R., H. Nelson, and D. Hammermeister</t>
        </is>
      </c>
      <c r="CL2791" t="n">
        <v>2124.0</v>
      </c>
      <c r="CM2791" t="inlineStr">
        <is>
          <t>Evaluation of Site-Specific Criteria for Copper and Zinc: An Integration of Metal Addition Toxicity, Effluent and Receiving Water Toxicity, and Ecological Survey Data</t>
        </is>
      </c>
      <c r="CN2791" t="inlineStr">
        <is>
          <t>EPA-600/3-86-026, U.S.EPA, Duluth, MN:68 p.</t>
        </is>
      </c>
      <c r="CO2791" t="n">
        <v>1986.0</v>
      </c>
      <c r="CP2791" t="inlineStr">
        <is>
          <t>Carlson,A.R., H. Nelson, and D. Hammermeister (1986). Evaluation of Site-Specific Criteria for Copper and Zinc: An Integration of Metal Addition Toxicity, Effluent and Receiving Water Toxicity, and Ecological Survey Data. EPA-600/3-86-026, U.S.EPA, Duluth, MN, 68 p. ECOREF#:2124</t>
        </is>
      </c>
    </row>
    <row r="2792">
      <c r="A2792" t="n">
        <v>7447394.0</v>
      </c>
      <c r="B2792" t="inlineStr">
        <is>
          <t>Copper chloride (CuCl2)</t>
        </is>
      </c>
      <c r="C2792"/>
      <c r="D2792" t="inlineStr">
        <is>
          <t>Unmeasured</t>
        </is>
      </c>
      <c r="E2792" t="inlineStr">
        <is>
          <t>Not coded</t>
        </is>
      </c>
      <c r="F2792"/>
      <c r="G2792"/>
      <c r="H2792"/>
      <c r="I2792"/>
      <c r="J2792"/>
      <c r="K2792"/>
      <c r="L2792" t="inlineStr">
        <is>
          <t>Pimephales promelas</t>
        </is>
      </c>
      <c r="M2792" t="inlineStr">
        <is>
          <t>Fathead Minnow</t>
        </is>
      </c>
      <c r="N2792" t="inlineStr">
        <is>
          <t>Larva</t>
        </is>
      </c>
      <c r="O2792"/>
      <c r="P2792"/>
      <c r="Q2792"/>
      <c r="R2792" t="n">
        <v>1.0</v>
      </c>
      <c r="S2792"/>
      <c r="T2792" t="n">
        <v>7.0</v>
      </c>
      <c r="U2792" t="inlineStr">
        <is>
          <t>Day(s)</t>
        </is>
      </c>
      <c r="V2792" t="inlineStr">
        <is>
          <t>Renewal</t>
        </is>
      </c>
      <c r="W2792" t="inlineStr">
        <is>
          <t>Fresh water</t>
        </is>
      </c>
      <c r="X2792" t="inlineStr">
        <is>
          <t>Lab</t>
        </is>
      </c>
      <c r="Y2792" t="n">
        <v>7.0</v>
      </c>
      <c r="Z2792" t="inlineStr">
        <is>
          <t>Dissolved</t>
        </is>
      </c>
      <c r="AA2792"/>
      <c r="AB2792" t="n">
        <v>0.197</v>
      </c>
      <c r="AC2792"/>
      <c r="AD2792" t="n">
        <v>0.158</v>
      </c>
      <c r="AE2792"/>
      <c r="AF2792" t="n">
        <v>0.244</v>
      </c>
      <c r="AG2792" t="inlineStr">
        <is>
          <t>AI mg/L</t>
        </is>
      </c>
      <c r="AH2792"/>
      <c r="AI2792"/>
      <c r="AJ2792"/>
      <c r="AK2792"/>
      <c r="AL2792"/>
      <c r="AM2792"/>
      <c r="AN2792"/>
      <c r="AO2792"/>
      <c r="AP2792"/>
      <c r="AQ2792"/>
      <c r="AR2792"/>
      <c r="AS2792"/>
      <c r="AT2792"/>
      <c r="AU2792"/>
      <c r="AV2792"/>
      <c r="AW2792"/>
      <c r="AX2792" t="inlineStr">
        <is>
          <t>Intoxication</t>
        </is>
      </c>
      <c r="AY2792" t="inlineStr">
        <is>
          <t>Immobile</t>
        </is>
      </c>
      <c r="AZ2792" t="inlineStr">
        <is>
          <t>LC50</t>
        </is>
      </c>
      <c r="BA2792"/>
      <c r="BB2792" t="n">
        <v>4.0</v>
      </c>
      <c r="BC2792"/>
      <c r="BD2792"/>
      <c r="BE2792"/>
      <c r="BF2792"/>
      <c r="BG2792" t="inlineStr">
        <is>
          <t>Day(s)</t>
        </is>
      </c>
      <c r="BH2792"/>
      <c r="BI2792" t="inlineStr">
        <is>
          <t>DTXSID7040449</t>
        </is>
      </c>
      <c r="BJ2792" t="inlineStr">
        <is>
          <t>10.1016/j.aquatox.2007.02.024</t>
        </is>
      </c>
      <c r="BK2792"/>
      <c r="BL2792"/>
      <c r="BM2792"/>
      <c r="BN2792"/>
      <c r="BO2792"/>
      <c r="BP2792"/>
      <c r="BQ2792"/>
      <c r="BR2792"/>
      <c r="BS2792"/>
      <c r="BT2792" t="inlineStr">
        <is>
          <t>--</t>
        </is>
      </c>
      <c r="BU2792"/>
      <c r="BV2792"/>
      <c r="BW2792"/>
      <c r="BX2792"/>
      <c r="BY2792"/>
      <c r="BZ2792"/>
      <c r="CA2792"/>
      <c r="CB2792"/>
      <c r="CC2792"/>
      <c r="CD2792"/>
      <c r="CE2792"/>
      <c r="CF2792"/>
      <c r="CG2792"/>
      <c r="CH2792"/>
      <c r="CI2792" t="inlineStr">
        <is>
          <t xml:space="preserve"> CHAR/CUCL2.6H2O//CA/18.1* mg/L//MG/6.00* mg/L//NA/67.6* mg/L//POT/4.00* mg/L//SO4/50.2* mg/L//CL/3.90* mg/L//DNUM/7//DOSES/NA ug/L//TESTID/30//OEF/WATER EFFECT RATIO, BIOTIC LIGAND MODELING, WATER CHEMISTRY EFCTS, WATER ORIGIN EFCTS////</t>
        </is>
      </c>
      <c r="CJ2792" t="inlineStr">
        <is>
          <t xml:space="preserve">   CHAR/CUCL2.6H2O//CA/18.1* mg/L//MG/6.00* mg/L//NA/67.6* mg/L//POT/4.00* mg/L//SO4/50.2* mg/L//CL/3.90* mg/L//DNUM/7//DOSES/NA ug/L//TESTID/30//OEF/WATER EFFECT RATIO, BIOTIC LIGAND MODELING, WATER CHEMISTRY EFCTS, WATER ORIGIN EFCTS////</t>
        </is>
      </c>
      <c r="CK2792" t="inlineStr">
        <is>
          <t>Van Genderen,E., R. Gensemer, C. Smith, R. Santore, and A. Ryan</t>
        </is>
      </c>
      <c r="CL2792" t="n">
        <v>112604.0</v>
      </c>
      <c r="CM2792" t="inlineStr">
        <is>
          <t>Evaluation of the Biotic Ligand Model Relative to Other Site-Specific Criteria Derivation Methods for Copper in Surface Waters with Elevated</t>
        </is>
      </c>
      <c r="CN2792" t="inlineStr">
        <is>
          <t>Aquat. Toxicol.84(2): 279-291</t>
        </is>
      </c>
      <c r="CO2792" t="n">
        <v>2007.0</v>
      </c>
      <c r="CP2792" t="inlineStr">
        <is>
          <t>Van Genderen,E., R. Gensemer, C. Smith, R. Santore, and A. Ryan (2007). Evaluation of the Biotic Ligand Model Relative to Other Site-Specific Criteria Derivation Methods for Copper in Surface Waters with Elevated. Aquat. Toxicol., 84, (2), 279-291. doi:10.1016/j.aquatox.2007.02.024. ECOREF#:112604</t>
        </is>
      </c>
    </row>
    <row r="2793">
      <c r="A2793" t="n">
        <v>7447394.0</v>
      </c>
      <c r="B2793" t="inlineStr">
        <is>
          <t>Copper chloride (CuCl2)</t>
        </is>
      </c>
      <c r="C2793"/>
      <c r="D2793" t="inlineStr">
        <is>
          <t>Unmeasured</t>
        </is>
      </c>
      <c r="E2793" t="inlineStr">
        <is>
          <t>Not coded</t>
        </is>
      </c>
      <c r="F2793"/>
      <c r="G2793"/>
      <c r="H2793"/>
      <c r="I2793"/>
      <c r="J2793"/>
      <c r="K2793"/>
      <c r="L2793" t="inlineStr">
        <is>
          <t>Pimephales promelas</t>
        </is>
      </c>
      <c r="M2793" t="inlineStr">
        <is>
          <t>Fathead Minnow</t>
        </is>
      </c>
      <c r="N2793" t="inlineStr">
        <is>
          <t>Larva</t>
        </is>
      </c>
      <c r="O2793"/>
      <c r="P2793"/>
      <c r="Q2793"/>
      <c r="R2793" t="n">
        <v>1.0</v>
      </c>
      <c r="S2793"/>
      <c r="T2793" t="n">
        <v>7.0</v>
      </c>
      <c r="U2793" t="inlineStr">
        <is>
          <t>Day(s)</t>
        </is>
      </c>
      <c r="V2793" t="inlineStr">
        <is>
          <t>Renewal</t>
        </is>
      </c>
      <c r="W2793" t="inlineStr">
        <is>
          <t>Fresh water</t>
        </is>
      </c>
      <c r="X2793" t="inlineStr">
        <is>
          <t>Lab</t>
        </is>
      </c>
      <c r="Y2793" t="n">
        <v>7.0</v>
      </c>
      <c r="Z2793" t="inlineStr">
        <is>
          <t>Dissolved</t>
        </is>
      </c>
      <c r="AA2793"/>
      <c r="AB2793" t="n">
        <v>0.0174</v>
      </c>
      <c r="AC2793"/>
      <c r="AD2793" t="n">
        <v>0.0139</v>
      </c>
      <c r="AE2793"/>
      <c r="AF2793" t="n">
        <v>0.0219</v>
      </c>
      <c r="AG2793" t="inlineStr">
        <is>
          <t>AI mg/L</t>
        </is>
      </c>
      <c r="AH2793"/>
      <c r="AI2793"/>
      <c r="AJ2793"/>
      <c r="AK2793"/>
      <c r="AL2793"/>
      <c r="AM2793"/>
      <c r="AN2793"/>
      <c r="AO2793"/>
      <c r="AP2793"/>
      <c r="AQ2793"/>
      <c r="AR2793"/>
      <c r="AS2793"/>
      <c r="AT2793"/>
      <c r="AU2793"/>
      <c r="AV2793"/>
      <c r="AW2793"/>
      <c r="AX2793" t="inlineStr">
        <is>
          <t>Intoxication</t>
        </is>
      </c>
      <c r="AY2793" t="inlineStr">
        <is>
          <t>Immobile</t>
        </is>
      </c>
      <c r="AZ2793" t="inlineStr">
        <is>
          <t>LC50</t>
        </is>
      </c>
      <c r="BA2793"/>
      <c r="BB2793" t="n">
        <v>4.0</v>
      </c>
      <c r="BC2793"/>
      <c r="BD2793"/>
      <c r="BE2793"/>
      <c r="BF2793"/>
      <c r="BG2793" t="inlineStr">
        <is>
          <t>Day(s)</t>
        </is>
      </c>
      <c r="BH2793"/>
      <c r="BI2793" t="inlineStr">
        <is>
          <t>DTXSID7040449</t>
        </is>
      </c>
      <c r="BJ2793" t="inlineStr">
        <is>
          <t>10.1016/j.aquatox.2007.02.024</t>
        </is>
      </c>
      <c r="BK2793"/>
      <c r="BL2793"/>
      <c r="BM2793"/>
      <c r="BN2793"/>
      <c r="BO2793"/>
      <c r="BP2793"/>
      <c r="BQ2793"/>
      <c r="BR2793"/>
      <c r="BS2793"/>
      <c r="BT2793" t="inlineStr">
        <is>
          <t>--</t>
        </is>
      </c>
      <c r="BU2793"/>
      <c r="BV2793"/>
      <c r="BW2793"/>
      <c r="BX2793"/>
      <c r="BY2793"/>
      <c r="BZ2793"/>
      <c r="CA2793"/>
      <c r="CB2793"/>
      <c r="CC2793"/>
      <c r="CD2793"/>
      <c r="CE2793"/>
      <c r="CF2793"/>
      <c r="CG2793"/>
      <c r="CH2793"/>
      <c r="CI2793" t="inlineStr">
        <is>
          <t xml:space="preserve"> CHAR/CUCL2.6H2O//CA/316* mg/L//MG/111* mg/L//NA/9.1* mg/L//POT/5.80* mg/L//SO4/1040* mg/L//CL/9.70* mg/L//DNUM/7//DOSES/NA ug/L//TESTID/36//OEF/WATER EFFECT RATIO, BIOTIC LIGAND MODELING, WATER CHEMISTRY EFCTS, WATER ORIGIN EFCTS////</t>
        </is>
      </c>
      <c r="CJ2793" t="inlineStr">
        <is>
          <t xml:space="preserve">   CHAR/CUCL2.6H2O//CA/316* mg/L//MG/111* mg/L//NA/9.1* mg/L//POT/5.80* mg/L//SO4/1040* mg/L//CL/9.70* mg/L//DNUM/7//DOSES/NA ug/L//TESTID/36//OEF/WATER EFFECT RATIO, BIOTIC LIGAND MODELING, WATER CHEMISTRY EFCTS, WATER ORIGIN EFCTS////</t>
        </is>
      </c>
      <c r="CK2793" t="inlineStr">
        <is>
          <t>Van Genderen,E., R. Gensemer, C. Smith, R. Santore, and A. Ryan</t>
        </is>
      </c>
      <c r="CL2793" t="n">
        <v>112604.0</v>
      </c>
      <c r="CM2793" t="inlineStr">
        <is>
          <t>Evaluation of the Biotic Ligand Model Relative to Other Site-Specific Criteria Derivation Methods for Copper in Surface Waters with Elevated</t>
        </is>
      </c>
      <c r="CN2793" t="inlineStr">
        <is>
          <t>Aquat. Toxicol.84(2): 279-291</t>
        </is>
      </c>
      <c r="CO2793" t="n">
        <v>2007.0</v>
      </c>
      <c r="CP2793" t="inlineStr">
        <is>
          <t>Van Genderen,E., R. Gensemer, C. Smith, R. Santore, and A. Ryan (2007). Evaluation of the Biotic Ligand Model Relative to Other Site-Specific Criteria Derivation Methods for Copper in Surface Waters with Elevated. Aquat. Toxicol., 84, (2), 279-291. doi:10.1016/j.aquatox.2007.02.024. ECOREF#:112604</t>
        </is>
      </c>
    </row>
    <row r="2794">
      <c r="A2794" t="n">
        <v>7447394.0</v>
      </c>
      <c r="B2794" t="inlineStr">
        <is>
          <t>Copper chloride (CuCl2)</t>
        </is>
      </c>
      <c r="C2794"/>
      <c r="D2794" t="inlineStr">
        <is>
          <t>Measured</t>
        </is>
      </c>
      <c r="E2794" t="inlineStr">
        <is>
          <t>Not reported</t>
        </is>
      </c>
      <c r="F2794" t="inlineStr">
        <is>
          <t>&gt;=</t>
        </is>
      </c>
      <c r="G2794" t="n">
        <v>99.0</v>
      </c>
      <c r="H2794"/>
      <c r="I2794"/>
      <c r="J2794"/>
      <c r="K2794"/>
      <c r="L2794" t="inlineStr">
        <is>
          <t>Pimephales promelas</t>
        </is>
      </c>
      <c r="M2794" t="inlineStr">
        <is>
          <t>Fathead Minnow</t>
        </is>
      </c>
      <c r="N2794" t="inlineStr">
        <is>
          <t>Fry</t>
        </is>
      </c>
      <c r="O2794"/>
      <c r="P2794" t="n">
        <v>5.0</v>
      </c>
      <c r="Q2794"/>
      <c r="R2794"/>
      <c r="S2794"/>
      <c r="T2794"/>
      <c r="U2794" t="inlineStr">
        <is>
          <t>Day(s)</t>
        </is>
      </c>
      <c r="V2794" t="inlineStr">
        <is>
          <t>Static</t>
        </is>
      </c>
      <c r="W2794" t="inlineStr">
        <is>
          <t>Fresh water</t>
        </is>
      </c>
      <c r="X2794" t="inlineStr">
        <is>
          <t>Lab</t>
        </is>
      </c>
      <c r="Y2794" t="n">
        <v>6.0</v>
      </c>
      <c r="Z2794" t="inlineStr">
        <is>
          <t>Dissolved</t>
        </is>
      </c>
      <c r="AA2794"/>
      <c r="AB2794" t="n">
        <v>0.53</v>
      </c>
      <c r="AC2794"/>
      <c r="AD2794" t="n">
        <v>0.4</v>
      </c>
      <c r="AE2794"/>
      <c r="AF2794" t="n">
        <v>0.68</v>
      </c>
      <c r="AG2794" t="inlineStr">
        <is>
          <t>AI mg/L</t>
        </is>
      </c>
      <c r="AH2794"/>
      <c r="AI2794"/>
      <c r="AJ2794"/>
      <c r="AK2794"/>
      <c r="AL2794"/>
      <c r="AM2794"/>
      <c r="AN2794"/>
      <c r="AO2794"/>
      <c r="AP2794"/>
      <c r="AQ2794"/>
      <c r="AR2794"/>
      <c r="AS2794"/>
      <c r="AT2794"/>
      <c r="AU2794"/>
      <c r="AV2794"/>
      <c r="AW2794"/>
      <c r="AX2794" t="inlineStr">
        <is>
          <t>Mortality</t>
        </is>
      </c>
      <c r="AY2794" t="inlineStr">
        <is>
          <t>Mortality</t>
        </is>
      </c>
      <c r="AZ2794" t="inlineStr">
        <is>
          <t>LC50</t>
        </is>
      </c>
      <c r="BA2794"/>
      <c r="BB2794" t="n">
        <v>4.0</v>
      </c>
      <c r="BC2794"/>
      <c r="BD2794"/>
      <c r="BE2794"/>
      <c r="BF2794"/>
      <c r="BG2794" t="inlineStr">
        <is>
          <t>Day(s)</t>
        </is>
      </c>
      <c r="BH2794" t="inlineStr">
        <is>
          <t>Pure</t>
        </is>
      </c>
      <c r="BI2794" t="inlineStr">
        <is>
          <t>DTXSID7040449</t>
        </is>
      </c>
      <c r="BJ2794"/>
      <c r="BK2794"/>
      <c r="BL2794" t="inlineStr">
        <is>
          <t>Acute</t>
        </is>
      </c>
      <c r="BM2794"/>
      <c r="BN2794"/>
      <c r="BO2794"/>
      <c r="BP2794"/>
      <c r="BQ2794"/>
      <c r="BR2794"/>
      <c r="BS2794"/>
      <c r="BT2794" t="inlineStr">
        <is>
          <t>--</t>
        </is>
      </c>
      <c r="BU2794"/>
      <c r="BV2794"/>
      <c r="BW2794"/>
      <c r="BX2794"/>
      <c r="BY2794"/>
      <c r="BZ2794"/>
      <c r="CA2794"/>
      <c r="CB2794"/>
      <c r="CC2794"/>
      <c r="CD2794"/>
      <c r="CE2794"/>
      <c r="CF2794"/>
      <c r="CG2794"/>
      <c r="CH2794"/>
      <c r="CI2794"/>
      <c r="CJ2794" t="inlineStr">
        <is>
          <t xml:space="preserve">SOURCE/UW-SUPERIOR CULTURE FACILITY//   </t>
        </is>
      </c>
      <c r="CK2794" t="inlineStr">
        <is>
          <t>Hammermeister,D., C. Northcott, L. Brooke, and D. Call</t>
        </is>
      </c>
      <c r="CL2794" t="n">
        <v>121067.0</v>
      </c>
      <c r="CM2794" t="inlineStr">
        <is>
          <t>Comparison of Copper, Lead and Zinc Toxicity to Four Animal Species in Laboratory and St. Louis River Water</t>
        </is>
      </c>
      <c r="CN2794" t="inlineStr">
        <is>
          <t>Center for Lake Superior Environmental Studies, University of Wisconsin, Superior, WI:19 p.</t>
        </is>
      </c>
      <c r="CO2794" t="n">
        <v>1982.0</v>
      </c>
      <c r="CP2794" t="inlineStr">
        <is>
          <t>Hammermeister,D., C. Northcott, L. Brooke, and D. Call (1982). Comparison of Copper, Lead and Zinc Toxicity to Four Animal Species in Laboratory and St. Louis River Water. Center for Lake Superior Environmental Studies, University of Wisconsin, Superior, WI, 19 p. ECOREF#:121067</t>
        </is>
      </c>
    </row>
    <row r="2795">
      <c r="A2795" t="n">
        <v>7447394.0</v>
      </c>
      <c r="B2795" t="inlineStr">
        <is>
          <t>Copper chloride (CuCl2)</t>
        </is>
      </c>
      <c r="C2795" t="inlineStr">
        <is>
          <t>Reagent Grade, Purissium, Purum, Puriss, Puris, Reinst</t>
        </is>
      </c>
      <c r="D2795" t="inlineStr">
        <is>
          <t>Measured</t>
        </is>
      </c>
      <c r="E2795" t="inlineStr">
        <is>
          <t>Not reported</t>
        </is>
      </c>
      <c r="F2795"/>
      <c r="G2795"/>
      <c r="H2795"/>
      <c r="I2795"/>
      <c r="J2795"/>
      <c r="K2795"/>
      <c r="L2795" t="inlineStr">
        <is>
          <t>Pimephales promelas</t>
        </is>
      </c>
      <c r="M2795" t="inlineStr">
        <is>
          <t>Fathead Minnow</t>
        </is>
      </c>
      <c r="N2795" t="inlineStr">
        <is>
          <t>Larva</t>
        </is>
      </c>
      <c r="O2795" t="inlineStr">
        <is>
          <t>&lt;</t>
        </is>
      </c>
      <c r="P2795" t="n">
        <v>24.0</v>
      </c>
      <c r="Q2795"/>
      <c r="R2795"/>
      <c r="S2795"/>
      <c r="T2795"/>
      <c r="U2795" t="inlineStr">
        <is>
          <t>Hour(s)</t>
        </is>
      </c>
      <c r="V2795" t="inlineStr">
        <is>
          <t>Static</t>
        </is>
      </c>
      <c r="W2795" t="inlineStr">
        <is>
          <t>Fresh water</t>
        </is>
      </c>
      <c r="X2795" t="inlineStr">
        <is>
          <t>Lab</t>
        </is>
      </c>
      <c r="Y2795" t="n">
        <v>6.0</v>
      </c>
      <c r="Z2795" t="inlineStr">
        <is>
          <t>Dissolved</t>
        </is>
      </c>
      <c r="AA2795"/>
      <c r="AB2795" t="n">
        <v>0.378</v>
      </c>
      <c r="AC2795"/>
      <c r="AD2795" t="n">
        <v>0.328</v>
      </c>
      <c r="AE2795"/>
      <c r="AF2795" t="n">
        <v>0.435</v>
      </c>
      <c r="AG2795" t="inlineStr">
        <is>
          <t>AI mg/L</t>
        </is>
      </c>
      <c r="AH2795" t="inlineStr">
        <is>
          <t>Total</t>
        </is>
      </c>
      <c r="AI2795"/>
      <c r="AJ2795" t="n">
        <v>0.511</v>
      </c>
      <c r="AK2795"/>
      <c r="AL2795" t="n">
        <v>0.439</v>
      </c>
      <c r="AM2795"/>
      <c r="AN2795" t="n">
        <v>0.594</v>
      </c>
      <c r="AO2795" t="inlineStr">
        <is>
          <t>AI mg/L</t>
        </is>
      </c>
      <c r="AP2795"/>
      <c r="AQ2795"/>
      <c r="AR2795"/>
      <c r="AS2795"/>
      <c r="AT2795"/>
      <c r="AU2795"/>
      <c r="AV2795"/>
      <c r="AW2795"/>
      <c r="AX2795" t="inlineStr">
        <is>
          <t>Mortality</t>
        </is>
      </c>
      <c r="AY2795" t="inlineStr">
        <is>
          <t>Mortality</t>
        </is>
      </c>
      <c r="AZ2795" t="inlineStr">
        <is>
          <t>LC50</t>
        </is>
      </c>
      <c r="BA2795"/>
      <c r="BB2795" t="n">
        <v>4.0</v>
      </c>
      <c r="BC2795"/>
      <c r="BD2795"/>
      <c r="BE2795"/>
      <c r="BF2795"/>
      <c r="BG2795" t="inlineStr">
        <is>
          <t>Day(s)</t>
        </is>
      </c>
      <c r="BH2795"/>
      <c r="BI2795" t="inlineStr">
        <is>
          <t>DTXSID7040449</t>
        </is>
      </c>
      <c r="BJ2795"/>
      <c r="BK2795"/>
      <c r="BL2795" t="inlineStr">
        <is>
          <t>Acute</t>
        </is>
      </c>
      <c r="BM2795"/>
      <c r="BN2795"/>
      <c r="BO2795"/>
      <c r="BP2795"/>
      <c r="BQ2795"/>
      <c r="BR2795"/>
      <c r="BS2795"/>
      <c r="BT2795" t="inlineStr">
        <is>
          <t>--</t>
        </is>
      </c>
      <c r="BU2795"/>
      <c r="BV2795"/>
      <c r="BW2795"/>
      <c r="BX2795"/>
      <c r="BY2795"/>
      <c r="BZ2795"/>
      <c r="CA2795" t="inlineStr">
        <is>
          <t>--</t>
        </is>
      </c>
      <c r="CB2795"/>
      <c r="CC2795"/>
      <c r="CD2795"/>
      <c r="CE2795"/>
      <c r="CF2795"/>
      <c r="CG2795"/>
      <c r="CH2795"/>
      <c r="CI2795"/>
      <c r="CJ2795" t="inlineStr">
        <is>
          <t xml:space="preserve">SOURCE/LAB STOCK FROM USEPA ENVIRONMENTAL RESEARCH LABORATORY, DULUTH, MN//MEDIA/NAUGATUCK RIVER, CONNECTICUT STATION 5 WATER//   </t>
        </is>
      </c>
      <c r="CK2795" t="inlineStr">
        <is>
          <t>Carlson,A.R., H. Nelson, and D. Hammermeister</t>
        </is>
      </c>
      <c r="CL2795" t="n">
        <v>2124.0</v>
      </c>
      <c r="CM2795" t="inlineStr">
        <is>
          <t>Evaluation of Site-Specific Criteria for Copper and Zinc: An Integration of Metal Addition Toxicity, Effluent and Receiving Water Toxicity, and Ecological Survey Data</t>
        </is>
      </c>
      <c r="CN2795" t="inlineStr">
        <is>
          <t>EPA-600/3-86-026, U.S.EPA, Duluth, MN:68 p.</t>
        </is>
      </c>
      <c r="CO2795" t="n">
        <v>1986.0</v>
      </c>
      <c r="CP2795" t="inlineStr">
        <is>
          <t>Carlson,A.R., H. Nelson, and D. Hammermeister (1986). Evaluation of Site-Specific Criteria for Copper and Zinc: An Integration of Metal Addition Toxicity, Effluent and Receiving Water Toxicity, and Ecological Survey Data. EPA-600/3-86-026, U.S.EPA, Duluth, MN, 68 p. ECOREF#:2124</t>
        </is>
      </c>
    </row>
    <row r="2796">
      <c r="A2796" t="n">
        <v>7447394.0</v>
      </c>
      <c r="B2796" t="inlineStr">
        <is>
          <t>Copper chloride (CuCl2)</t>
        </is>
      </c>
      <c r="C2796"/>
      <c r="D2796" t="inlineStr">
        <is>
          <t>Unmeasured</t>
        </is>
      </c>
      <c r="E2796" t="inlineStr">
        <is>
          <t>Not coded</t>
        </is>
      </c>
      <c r="F2796"/>
      <c r="G2796"/>
      <c r="H2796"/>
      <c r="I2796"/>
      <c r="J2796"/>
      <c r="K2796"/>
      <c r="L2796" t="inlineStr">
        <is>
          <t>Pimephales promelas</t>
        </is>
      </c>
      <c r="M2796" t="inlineStr">
        <is>
          <t>Fathead Minnow</t>
        </is>
      </c>
      <c r="N2796" t="inlineStr">
        <is>
          <t>Larva</t>
        </is>
      </c>
      <c r="O2796"/>
      <c r="P2796"/>
      <c r="Q2796"/>
      <c r="R2796" t="n">
        <v>1.0</v>
      </c>
      <c r="S2796"/>
      <c r="T2796" t="n">
        <v>7.0</v>
      </c>
      <c r="U2796" t="inlineStr">
        <is>
          <t>Day(s)</t>
        </is>
      </c>
      <c r="V2796" t="inlineStr">
        <is>
          <t>Renewal</t>
        </is>
      </c>
      <c r="W2796" t="inlineStr">
        <is>
          <t>Fresh water</t>
        </is>
      </c>
      <c r="X2796" t="inlineStr">
        <is>
          <t>Lab</t>
        </is>
      </c>
      <c r="Y2796" t="n">
        <v>7.0</v>
      </c>
      <c r="Z2796" t="inlineStr">
        <is>
          <t>Dissolved</t>
        </is>
      </c>
      <c r="AA2796"/>
      <c r="AB2796" t="n">
        <v>0.25</v>
      </c>
      <c r="AC2796"/>
      <c r="AD2796" t="n">
        <v>0.217</v>
      </c>
      <c r="AE2796"/>
      <c r="AF2796" t="n">
        <v>0.288</v>
      </c>
      <c r="AG2796" t="inlineStr">
        <is>
          <t>AI mg/L</t>
        </is>
      </c>
      <c r="AH2796"/>
      <c r="AI2796"/>
      <c r="AJ2796"/>
      <c r="AK2796"/>
      <c r="AL2796"/>
      <c r="AM2796"/>
      <c r="AN2796"/>
      <c r="AO2796"/>
      <c r="AP2796"/>
      <c r="AQ2796"/>
      <c r="AR2796"/>
      <c r="AS2796"/>
      <c r="AT2796"/>
      <c r="AU2796"/>
      <c r="AV2796"/>
      <c r="AW2796"/>
      <c r="AX2796" t="inlineStr">
        <is>
          <t>Intoxication</t>
        </is>
      </c>
      <c r="AY2796" t="inlineStr">
        <is>
          <t>Immobile</t>
        </is>
      </c>
      <c r="AZ2796" t="inlineStr">
        <is>
          <t>LC50</t>
        </is>
      </c>
      <c r="BA2796"/>
      <c r="BB2796" t="n">
        <v>4.0</v>
      </c>
      <c r="BC2796"/>
      <c r="BD2796"/>
      <c r="BE2796"/>
      <c r="BF2796"/>
      <c r="BG2796" t="inlineStr">
        <is>
          <t>Day(s)</t>
        </is>
      </c>
      <c r="BH2796"/>
      <c r="BI2796" t="inlineStr">
        <is>
          <t>DTXSID7040449</t>
        </is>
      </c>
      <c r="BJ2796" t="inlineStr">
        <is>
          <t>10.1016/j.aquatox.2007.02.024</t>
        </is>
      </c>
      <c r="BK2796"/>
      <c r="BL2796"/>
      <c r="BM2796"/>
      <c r="BN2796"/>
      <c r="BO2796"/>
      <c r="BP2796"/>
      <c r="BQ2796"/>
      <c r="BR2796"/>
      <c r="BS2796"/>
      <c r="BT2796" t="inlineStr">
        <is>
          <t>--</t>
        </is>
      </c>
      <c r="BU2796"/>
      <c r="BV2796"/>
      <c r="BW2796"/>
      <c r="BX2796"/>
      <c r="BY2796"/>
      <c r="BZ2796"/>
      <c r="CA2796"/>
      <c r="CB2796"/>
      <c r="CC2796"/>
      <c r="CD2796"/>
      <c r="CE2796"/>
      <c r="CF2796"/>
      <c r="CG2796"/>
      <c r="CH2796"/>
      <c r="CI2796" t="inlineStr">
        <is>
          <t xml:space="preserve"> CHAR/CUCL2.6H2O//CA/37.0* mg/L//MG/15.4* mg/L//NA/76.5* mg/L//POT/6.80* mg/L//SO4/167* mg/L//CL/7.30* mg/L//DNUM/7//DOSES/NA ug/L//TESTID/42//OEF/WATER EFFECT RATIO, BIOTIC LIGAND MODELING, WATER CHEMISTRY EFCTS, WATER ORIGIN EFCTS////</t>
        </is>
      </c>
      <c r="CJ2796" t="inlineStr">
        <is>
          <t xml:space="preserve">   CHAR/CUCL2.6H2O//CA/37.0* mg/L//MG/15.4* mg/L//NA/76.5* mg/L//POT/6.80* mg/L//SO4/167* mg/L//CL/7.30* mg/L//DNUM/7//DOSES/NA ug/L//TESTID/42//OEF/WATER EFFECT RATIO, BIOTIC LIGAND MODELING, WATER CHEMISTRY EFCTS, WATER ORIGIN EFCTS////</t>
        </is>
      </c>
      <c r="CK2796" t="inlineStr">
        <is>
          <t>Van Genderen,E., R. Gensemer, C. Smith, R. Santore, and A. Ryan</t>
        </is>
      </c>
      <c r="CL2796" t="n">
        <v>112604.0</v>
      </c>
      <c r="CM2796" t="inlineStr">
        <is>
          <t>Evaluation of the Biotic Ligand Model Relative to Other Site-Specific Criteria Derivation Methods for Copper in Surface Waters with Elevated</t>
        </is>
      </c>
      <c r="CN2796" t="inlineStr">
        <is>
          <t>Aquat. Toxicol.84(2): 279-291</t>
        </is>
      </c>
      <c r="CO2796" t="n">
        <v>2007.0</v>
      </c>
      <c r="CP2796" t="inlineStr">
        <is>
          <t>Van Genderen,E., R. Gensemer, C. Smith, R. Santore, and A. Ryan (2007). Evaluation of the Biotic Ligand Model Relative to Other Site-Specific Criteria Derivation Methods for Copper in Surface Waters with Elevated. Aquat. Toxicol., 84, (2), 279-291. doi:10.1016/j.aquatox.2007.02.024. ECOREF#:112604</t>
        </is>
      </c>
    </row>
    <row r="2797">
      <c r="A2797" t="n">
        <v>7447394.0</v>
      </c>
      <c r="B2797" t="inlineStr">
        <is>
          <t>Copper chloride (CuCl2)</t>
        </is>
      </c>
      <c r="C2797"/>
      <c r="D2797" t="inlineStr">
        <is>
          <t>Unmeasured</t>
        </is>
      </c>
      <c r="E2797" t="inlineStr">
        <is>
          <t>Not coded</t>
        </is>
      </c>
      <c r="F2797"/>
      <c r="G2797"/>
      <c r="H2797"/>
      <c r="I2797"/>
      <c r="J2797"/>
      <c r="K2797"/>
      <c r="L2797" t="inlineStr">
        <is>
          <t>Pimephales promelas</t>
        </is>
      </c>
      <c r="M2797" t="inlineStr">
        <is>
          <t>Fathead Minnow</t>
        </is>
      </c>
      <c r="N2797" t="inlineStr">
        <is>
          <t>Larva</t>
        </is>
      </c>
      <c r="O2797"/>
      <c r="P2797"/>
      <c r="Q2797"/>
      <c r="R2797" t="n">
        <v>1.0</v>
      </c>
      <c r="S2797"/>
      <c r="T2797" t="n">
        <v>7.0</v>
      </c>
      <c r="U2797" t="inlineStr">
        <is>
          <t>Day(s)</t>
        </is>
      </c>
      <c r="V2797" t="inlineStr">
        <is>
          <t>Renewal</t>
        </is>
      </c>
      <c r="W2797" t="inlineStr">
        <is>
          <t>Fresh water</t>
        </is>
      </c>
      <c r="X2797" t="inlineStr">
        <is>
          <t>Lab</t>
        </is>
      </c>
      <c r="Y2797" t="n">
        <v>7.0</v>
      </c>
      <c r="Z2797" t="inlineStr">
        <is>
          <t>Dissolved</t>
        </is>
      </c>
      <c r="AA2797"/>
      <c r="AB2797" t="n">
        <v>1.39</v>
      </c>
      <c r="AC2797"/>
      <c r="AD2797" t="n">
        <v>1.24</v>
      </c>
      <c r="AE2797"/>
      <c r="AF2797" t="n">
        <v>1.56</v>
      </c>
      <c r="AG2797" t="inlineStr">
        <is>
          <t>AI mg/L</t>
        </is>
      </c>
      <c r="AH2797"/>
      <c r="AI2797"/>
      <c r="AJ2797"/>
      <c r="AK2797"/>
      <c r="AL2797"/>
      <c r="AM2797"/>
      <c r="AN2797"/>
      <c r="AO2797"/>
      <c r="AP2797"/>
      <c r="AQ2797"/>
      <c r="AR2797"/>
      <c r="AS2797"/>
      <c r="AT2797"/>
      <c r="AU2797"/>
      <c r="AV2797"/>
      <c r="AW2797"/>
      <c r="AX2797" t="inlineStr">
        <is>
          <t>Intoxication</t>
        </is>
      </c>
      <c r="AY2797" t="inlineStr">
        <is>
          <t>Immobile</t>
        </is>
      </c>
      <c r="AZ2797" t="inlineStr">
        <is>
          <t>LC50</t>
        </is>
      </c>
      <c r="BA2797"/>
      <c r="BB2797" t="n">
        <v>4.0</v>
      </c>
      <c r="BC2797"/>
      <c r="BD2797"/>
      <c r="BE2797"/>
      <c r="BF2797"/>
      <c r="BG2797" t="inlineStr">
        <is>
          <t>Day(s)</t>
        </is>
      </c>
      <c r="BH2797"/>
      <c r="BI2797" t="inlineStr">
        <is>
          <t>DTXSID7040449</t>
        </is>
      </c>
      <c r="BJ2797" t="inlineStr">
        <is>
          <t>10.1016/j.aquatox.2007.02.024</t>
        </is>
      </c>
      <c r="BK2797"/>
      <c r="BL2797"/>
      <c r="BM2797"/>
      <c r="BN2797"/>
      <c r="BO2797"/>
      <c r="BP2797"/>
      <c r="BQ2797"/>
      <c r="BR2797"/>
      <c r="BS2797"/>
      <c r="BT2797" t="inlineStr">
        <is>
          <t>--</t>
        </is>
      </c>
      <c r="BU2797"/>
      <c r="BV2797"/>
      <c r="BW2797"/>
      <c r="BX2797"/>
      <c r="BY2797"/>
      <c r="BZ2797"/>
      <c r="CA2797"/>
      <c r="CB2797"/>
      <c r="CC2797"/>
      <c r="CD2797"/>
      <c r="CE2797"/>
      <c r="CF2797"/>
      <c r="CG2797"/>
      <c r="CH2797"/>
      <c r="CI2797" t="inlineStr">
        <is>
          <t xml:space="preserve"> CHAR/CUCL2.6H2O//CA/174* mg/L//MG/87.4* mg/L//NA/274* mg/L//POT/29.4* mg/L//SO4/718* mg/L//CL/325* mg/L//DNUM/7//DOSES/NA ug/L//TESTID/4//OEF/WATER EFFECT RATIO, BIOTIC LIGAND MODELING, WATER CHEMISTRY EFCTS, WATER ORIGIN EFCTS////</t>
        </is>
      </c>
      <c r="CJ2797" t="inlineStr">
        <is>
          <t xml:space="preserve">   CHAR/CUCL2.6H2O//CA/174* mg/L//MG/87.4* mg/L//NA/274* mg/L//POT/29.4* mg/L//SO4/718* mg/L//CL/325* mg/L//DNUM/7//DOSES/NA ug/L//TESTID/4//OEF/WATER EFFECT RATIO, BIOTIC LIGAND MODELING, WATER CHEMISTRY EFCTS, WATER ORIGIN EFCTS////</t>
        </is>
      </c>
      <c r="CK2797" t="inlineStr">
        <is>
          <t>Van Genderen,E., R. Gensemer, C. Smith, R. Santore, and A. Ryan</t>
        </is>
      </c>
      <c r="CL2797" t="n">
        <v>112604.0</v>
      </c>
      <c r="CM2797" t="inlineStr">
        <is>
          <t>Evaluation of the Biotic Ligand Model Relative to Other Site-Specific Criteria Derivation Methods for Copper in Surface Waters with Elevated</t>
        </is>
      </c>
      <c r="CN2797" t="inlineStr">
        <is>
          <t>Aquat. Toxicol.84(2): 279-291</t>
        </is>
      </c>
      <c r="CO2797" t="n">
        <v>2007.0</v>
      </c>
      <c r="CP2797" t="inlineStr">
        <is>
          <t>Van Genderen,E., R. Gensemer, C. Smith, R. Santore, and A. Ryan (2007). Evaluation of the Biotic Ligand Model Relative to Other Site-Specific Criteria Derivation Methods for Copper in Surface Waters with Elevated. Aquat. Toxicol., 84, (2), 279-291. doi:10.1016/j.aquatox.2007.02.024. ECOREF#:112604</t>
        </is>
      </c>
    </row>
    <row r="2798">
      <c r="A2798" t="n">
        <v>7447394.0</v>
      </c>
      <c r="B2798" t="inlineStr">
        <is>
          <t>Copper chloride (CuCl2)</t>
        </is>
      </c>
      <c r="C2798" t="inlineStr">
        <is>
          <t>Reagent Grade, Purissium, Purum, Puriss, Puris, Reinst</t>
        </is>
      </c>
      <c r="D2798" t="inlineStr">
        <is>
          <t>Measured</t>
        </is>
      </c>
      <c r="E2798" t="inlineStr">
        <is>
          <t>Not reported</t>
        </is>
      </c>
      <c r="F2798"/>
      <c r="G2798"/>
      <c r="H2798"/>
      <c r="I2798"/>
      <c r="J2798"/>
      <c r="K2798"/>
      <c r="L2798" t="inlineStr">
        <is>
          <t>Pimephales promelas</t>
        </is>
      </c>
      <c r="M2798" t="inlineStr">
        <is>
          <t>Fathead Minnow</t>
        </is>
      </c>
      <c r="N2798" t="inlineStr">
        <is>
          <t>Larva</t>
        </is>
      </c>
      <c r="O2798" t="inlineStr">
        <is>
          <t>&lt;</t>
        </is>
      </c>
      <c r="P2798" t="n">
        <v>24.0</v>
      </c>
      <c r="Q2798"/>
      <c r="R2798"/>
      <c r="S2798"/>
      <c r="T2798"/>
      <c r="U2798" t="inlineStr">
        <is>
          <t>Hour(s)</t>
        </is>
      </c>
      <c r="V2798" t="inlineStr">
        <is>
          <t>Static</t>
        </is>
      </c>
      <c r="W2798" t="inlineStr">
        <is>
          <t>Fresh water</t>
        </is>
      </c>
      <c r="X2798" t="inlineStr">
        <is>
          <t>Lab</t>
        </is>
      </c>
      <c r="Y2798" t="n">
        <v>6.0</v>
      </c>
      <c r="Z2798" t="inlineStr">
        <is>
          <t>Dissolved</t>
        </is>
      </c>
      <c r="AA2798"/>
      <c r="AB2798" t="n">
        <v>0.44</v>
      </c>
      <c r="AC2798"/>
      <c r="AD2798" t="n">
        <v>0.373</v>
      </c>
      <c r="AE2798"/>
      <c r="AF2798" t="n">
        <v>0.518</v>
      </c>
      <c r="AG2798" t="inlineStr">
        <is>
          <t>AI mg/L</t>
        </is>
      </c>
      <c r="AH2798" t="inlineStr">
        <is>
          <t>Total</t>
        </is>
      </c>
      <c r="AI2798"/>
      <c r="AJ2798" t="n">
        <v>0.689</v>
      </c>
      <c r="AK2798"/>
      <c r="AL2798" t="n">
        <v>0.555</v>
      </c>
      <c r="AM2798"/>
      <c r="AN2798" t="n">
        <v>0.854</v>
      </c>
      <c r="AO2798" t="inlineStr">
        <is>
          <t>AI mg/L</t>
        </is>
      </c>
      <c r="AP2798"/>
      <c r="AQ2798"/>
      <c r="AR2798"/>
      <c r="AS2798"/>
      <c r="AT2798"/>
      <c r="AU2798"/>
      <c r="AV2798"/>
      <c r="AW2798"/>
      <c r="AX2798" t="inlineStr">
        <is>
          <t>Mortality</t>
        </is>
      </c>
      <c r="AY2798" t="inlineStr">
        <is>
          <t>Mortality</t>
        </is>
      </c>
      <c r="AZ2798" t="inlineStr">
        <is>
          <t>LC50</t>
        </is>
      </c>
      <c r="BA2798"/>
      <c r="BB2798" t="n">
        <v>4.0</v>
      </c>
      <c r="BC2798"/>
      <c r="BD2798"/>
      <c r="BE2798"/>
      <c r="BF2798"/>
      <c r="BG2798" t="inlineStr">
        <is>
          <t>Day(s)</t>
        </is>
      </c>
      <c r="BH2798"/>
      <c r="BI2798" t="inlineStr">
        <is>
          <t>DTXSID7040449</t>
        </is>
      </c>
      <c r="BJ2798"/>
      <c r="BK2798"/>
      <c r="BL2798" t="inlineStr">
        <is>
          <t>Acute</t>
        </is>
      </c>
      <c r="BM2798"/>
      <c r="BN2798"/>
      <c r="BO2798"/>
      <c r="BP2798"/>
      <c r="BQ2798"/>
      <c r="BR2798"/>
      <c r="BS2798"/>
      <c r="BT2798" t="inlineStr">
        <is>
          <t>--</t>
        </is>
      </c>
      <c r="BU2798"/>
      <c r="BV2798"/>
      <c r="BW2798"/>
      <c r="BX2798"/>
      <c r="BY2798"/>
      <c r="BZ2798"/>
      <c r="CA2798" t="inlineStr">
        <is>
          <t>--</t>
        </is>
      </c>
      <c r="CB2798"/>
      <c r="CC2798"/>
      <c r="CD2798"/>
      <c r="CE2798"/>
      <c r="CF2798"/>
      <c r="CG2798"/>
      <c r="CH2798"/>
      <c r="CI2798"/>
      <c r="CJ2798" t="inlineStr">
        <is>
          <t xml:space="preserve">SOURCE/LAB STOCK FROM USEPA ENVIRONMENTAL RESEARCH LABORATORY, DULUTH, MN//MEDIA/NAUGATUCK RIVER, CONNECTICUT STATION 7 WATER//   </t>
        </is>
      </c>
      <c r="CK2798" t="inlineStr">
        <is>
          <t>Carlson,A.R., H. Nelson, and D. Hammermeister</t>
        </is>
      </c>
      <c r="CL2798" t="n">
        <v>2124.0</v>
      </c>
      <c r="CM2798" t="inlineStr">
        <is>
          <t>Evaluation of Site-Specific Criteria for Copper and Zinc: An Integration of Metal Addition Toxicity, Effluent and Receiving Water Toxicity, and Ecological Survey Data</t>
        </is>
      </c>
      <c r="CN2798" t="inlineStr">
        <is>
          <t>EPA-600/3-86-026, U.S.EPA, Duluth, MN:68 p.</t>
        </is>
      </c>
      <c r="CO2798" t="n">
        <v>1986.0</v>
      </c>
      <c r="CP2798" t="inlineStr">
        <is>
          <t>Carlson,A.R., H. Nelson, and D. Hammermeister (1986). Evaluation of Site-Specific Criteria for Copper and Zinc: An Integration of Metal Addition Toxicity, Effluent and Receiving Water Toxicity, and Ecological Survey Data. EPA-600/3-86-026, U.S.EPA, Duluth, MN, 68 p. ECOREF#:2124</t>
        </is>
      </c>
    </row>
    <row r="2799">
      <c r="A2799" t="n">
        <v>7447394.0</v>
      </c>
      <c r="B2799" t="inlineStr">
        <is>
          <t>Copper chloride (CuCl2)</t>
        </is>
      </c>
      <c r="C2799" t="inlineStr">
        <is>
          <t>Reagent Grade, Purissium, Purum, Puriss, Puris, Reinst</t>
        </is>
      </c>
      <c r="D2799" t="inlineStr">
        <is>
          <t>Measured</t>
        </is>
      </c>
      <c r="E2799" t="inlineStr">
        <is>
          <t>Not reported</t>
        </is>
      </c>
      <c r="F2799"/>
      <c r="G2799"/>
      <c r="H2799"/>
      <c r="I2799"/>
      <c r="J2799"/>
      <c r="K2799"/>
      <c r="L2799" t="inlineStr">
        <is>
          <t>Pimephales promelas</t>
        </is>
      </c>
      <c r="M2799" t="inlineStr">
        <is>
          <t>Fathead Minnow</t>
        </is>
      </c>
      <c r="N2799" t="inlineStr">
        <is>
          <t>Larva</t>
        </is>
      </c>
      <c r="O2799" t="inlineStr">
        <is>
          <t>&lt;</t>
        </is>
      </c>
      <c r="P2799" t="n">
        <v>24.0</v>
      </c>
      <c r="Q2799"/>
      <c r="R2799"/>
      <c r="S2799"/>
      <c r="T2799"/>
      <c r="U2799" t="inlineStr">
        <is>
          <t>Hour(s)</t>
        </is>
      </c>
      <c r="V2799" t="inlineStr">
        <is>
          <t>Static</t>
        </is>
      </c>
      <c r="W2799" t="inlineStr">
        <is>
          <t>Fresh water</t>
        </is>
      </c>
      <c r="X2799" t="inlineStr">
        <is>
          <t>Lab</t>
        </is>
      </c>
      <c r="Y2799" t="n">
        <v>6.0</v>
      </c>
      <c r="Z2799" t="inlineStr">
        <is>
          <t>Dissolved</t>
        </is>
      </c>
      <c r="AA2799"/>
      <c r="AB2799" t="n">
        <v>0.053</v>
      </c>
      <c r="AC2799"/>
      <c r="AD2799" t="n">
        <v>0.036</v>
      </c>
      <c r="AE2799"/>
      <c r="AF2799" t="n">
        <v>0.078</v>
      </c>
      <c r="AG2799" t="inlineStr">
        <is>
          <t>AI mg/L</t>
        </is>
      </c>
      <c r="AH2799" t="inlineStr">
        <is>
          <t>Total</t>
        </is>
      </c>
      <c r="AI2799"/>
      <c r="AJ2799" t="n">
        <v>0.055</v>
      </c>
      <c r="AK2799"/>
      <c r="AL2799" t="n">
        <v>0.038</v>
      </c>
      <c r="AM2799"/>
      <c r="AN2799" t="n">
        <v>0.081</v>
      </c>
      <c r="AO2799" t="inlineStr">
        <is>
          <t>AI mg/L</t>
        </is>
      </c>
      <c r="AP2799"/>
      <c r="AQ2799"/>
      <c r="AR2799"/>
      <c r="AS2799"/>
      <c r="AT2799"/>
      <c r="AU2799"/>
      <c r="AV2799"/>
      <c r="AW2799"/>
      <c r="AX2799" t="inlineStr">
        <is>
          <t>Mortality</t>
        </is>
      </c>
      <c r="AY2799" t="inlineStr">
        <is>
          <t>Mortality</t>
        </is>
      </c>
      <c r="AZ2799" t="inlineStr">
        <is>
          <t>LC50</t>
        </is>
      </c>
      <c r="BA2799"/>
      <c r="BB2799" t="n">
        <v>4.0</v>
      </c>
      <c r="BC2799"/>
      <c r="BD2799"/>
      <c r="BE2799"/>
      <c r="BF2799"/>
      <c r="BG2799" t="inlineStr">
        <is>
          <t>Day(s)</t>
        </is>
      </c>
      <c r="BH2799"/>
      <c r="BI2799" t="inlineStr">
        <is>
          <t>DTXSID7040449</t>
        </is>
      </c>
      <c r="BJ2799"/>
      <c r="BK2799"/>
      <c r="BL2799" t="inlineStr">
        <is>
          <t>Acute</t>
        </is>
      </c>
      <c r="BM2799"/>
      <c r="BN2799"/>
      <c r="BO2799"/>
      <c r="BP2799"/>
      <c r="BQ2799"/>
      <c r="BR2799"/>
      <c r="BS2799"/>
      <c r="BT2799" t="inlineStr">
        <is>
          <t>--</t>
        </is>
      </c>
      <c r="BU2799"/>
      <c r="BV2799"/>
      <c r="BW2799"/>
      <c r="BX2799"/>
      <c r="BY2799"/>
      <c r="BZ2799"/>
      <c r="CA2799" t="inlineStr">
        <is>
          <t>--</t>
        </is>
      </c>
      <c r="CB2799"/>
      <c r="CC2799"/>
      <c r="CD2799"/>
      <c r="CE2799"/>
      <c r="CF2799"/>
      <c r="CG2799"/>
      <c r="CH2799"/>
      <c r="CI2799"/>
      <c r="CJ2799" t="inlineStr">
        <is>
          <t xml:space="preserve">SOURCE/LAB STOCK FROM USEPA ENVIRONMENTAL RESEARCH LABORATORY, DULUTH, MN//MEDIA/LAKE SUPERIOR WATER//   </t>
        </is>
      </c>
      <c r="CK2799" t="inlineStr">
        <is>
          <t>Carlson,A.R., H. Nelson, and D. Hammermeister</t>
        </is>
      </c>
      <c r="CL2799" t="n">
        <v>2124.0</v>
      </c>
      <c r="CM2799" t="inlineStr">
        <is>
          <t>Evaluation of Site-Specific Criteria for Copper and Zinc: An Integration of Metal Addition Toxicity, Effluent and Receiving Water Toxicity, and Ecological Survey Data</t>
        </is>
      </c>
      <c r="CN2799" t="inlineStr">
        <is>
          <t>EPA-600/3-86-026, U.S.EPA, Duluth, MN:68 p.</t>
        </is>
      </c>
      <c r="CO2799" t="n">
        <v>1986.0</v>
      </c>
      <c r="CP2799" t="inlineStr">
        <is>
          <t>Carlson,A.R., H. Nelson, and D. Hammermeister (1986). Evaluation of Site-Specific Criteria for Copper and Zinc: An Integration of Metal Addition Toxicity, Effluent and Receiving Water Toxicity, and Ecological Survey Data. EPA-600/3-86-026, U.S.EPA, Duluth, MN, 68 p. ECOREF#:2124</t>
        </is>
      </c>
    </row>
    <row r="2800">
      <c r="A2800" t="n">
        <v>7447394.0</v>
      </c>
      <c r="B2800" t="inlineStr">
        <is>
          <t>Copper chloride (CuCl2)</t>
        </is>
      </c>
      <c r="C2800"/>
      <c r="D2800" t="inlineStr">
        <is>
          <t>Unmeasured</t>
        </is>
      </c>
      <c r="E2800" t="inlineStr">
        <is>
          <t>Not coded</t>
        </is>
      </c>
      <c r="F2800"/>
      <c r="G2800"/>
      <c r="H2800"/>
      <c r="I2800"/>
      <c r="J2800"/>
      <c r="K2800"/>
      <c r="L2800" t="inlineStr">
        <is>
          <t>Pimephales promelas</t>
        </is>
      </c>
      <c r="M2800" t="inlineStr">
        <is>
          <t>Fathead Minnow</t>
        </is>
      </c>
      <c r="N2800" t="inlineStr">
        <is>
          <t>Larva</t>
        </is>
      </c>
      <c r="O2800"/>
      <c r="P2800"/>
      <c r="Q2800"/>
      <c r="R2800" t="n">
        <v>1.0</v>
      </c>
      <c r="S2800"/>
      <c r="T2800" t="n">
        <v>7.0</v>
      </c>
      <c r="U2800" t="inlineStr">
        <is>
          <t>Day(s)</t>
        </is>
      </c>
      <c r="V2800" t="inlineStr">
        <is>
          <t>Renewal</t>
        </is>
      </c>
      <c r="W2800" t="inlineStr">
        <is>
          <t>Fresh water</t>
        </is>
      </c>
      <c r="X2800" t="inlineStr">
        <is>
          <t>Lab</t>
        </is>
      </c>
      <c r="Y2800" t="n">
        <v>7.0</v>
      </c>
      <c r="Z2800" t="inlineStr">
        <is>
          <t>Dissolved</t>
        </is>
      </c>
      <c r="AA2800"/>
      <c r="AB2800" t="n">
        <v>0.18</v>
      </c>
      <c r="AC2800"/>
      <c r="AD2800" t="n">
        <v>0.151</v>
      </c>
      <c r="AE2800"/>
      <c r="AF2800" t="n">
        <v>0.214</v>
      </c>
      <c r="AG2800" t="inlineStr">
        <is>
          <t>AI mg/L</t>
        </is>
      </c>
      <c r="AH2800"/>
      <c r="AI2800"/>
      <c r="AJ2800"/>
      <c r="AK2800"/>
      <c r="AL2800"/>
      <c r="AM2800"/>
      <c r="AN2800"/>
      <c r="AO2800"/>
      <c r="AP2800"/>
      <c r="AQ2800"/>
      <c r="AR2800"/>
      <c r="AS2800"/>
      <c r="AT2800"/>
      <c r="AU2800"/>
      <c r="AV2800"/>
      <c r="AW2800"/>
      <c r="AX2800" t="inlineStr">
        <is>
          <t>Intoxication</t>
        </is>
      </c>
      <c r="AY2800" t="inlineStr">
        <is>
          <t>Immobile</t>
        </is>
      </c>
      <c r="AZ2800" t="inlineStr">
        <is>
          <t>LC50</t>
        </is>
      </c>
      <c r="BA2800"/>
      <c r="BB2800" t="n">
        <v>4.0</v>
      </c>
      <c r="BC2800"/>
      <c r="BD2800"/>
      <c r="BE2800"/>
      <c r="BF2800"/>
      <c r="BG2800" t="inlineStr">
        <is>
          <t>Day(s)</t>
        </is>
      </c>
      <c r="BH2800"/>
      <c r="BI2800" t="inlineStr">
        <is>
          <t>DTXSID7040449</t>
        </is>
      </c>
      <c r="BJ2800" t="inlineStr">
        <is>
          <t>10.1016/j.aquatox.2007.02.024</t>
        </is>
      </c>
      <c r="BK2800"/>
      <c r="BL2800"/>
      <c r="BM2800"/>
      <c r="BN2800"/>
      <c r="BO2800"/>
      <c r="BP2800"/>
      <c r="BQ2800"/>
      <c r="BR2800"/>
      <c r="BS2800"/>
      <c r="BT2800" t="inlineStr">
        <is>
          <t>--</t>
        </is>
      </c>
      <c r="BU2800"/>
      <c r="BV2800"/>
      <c r="BW2800"/>
      <c r="BX2800"/>
      <c r="BY2800"/>
      <c r="BZ2800"/>
      <c r="CA2800"/>
      <c r="CB2800"/>
      <c r="CC2800"/>
      <c r="CD2800"/>
      <c r="CE2800"/>
      <c r="CF2800"/>
      <c r="CG2800"/>
      <c r="CH2800"/>
      <c r="CI2800" t="inlineStr">
        <is>
          <t xml:space="preserve"> CHAR/CUCL2.6H2O//CA/403* mg/L//MG/50.4* mg/L//NA/80.0* mg/L//POT/4.60* mg/L//SO4/1090* mg/L//CL/70.0* mg/L//DNUM/7//DOSES/NA ug/L//TESTID/9//OEF/WATER EFFECT RATIO, BIOTIC LIGAND MODELING, WATER CHEMISTRY EFCTS, WATER ORIGIN EFCTS////</t>
        </is>
      </c>
      <c r="CJ2800" t="inlineStr">
        <is>
          <t xml:space="preserve">   CHAR/CUCL2.6H2O//CA/403* mg/L//MG/50.4* mg/L//NA/80.0* mg/L//POT/4.60* mg/L//SO4/1090* mg/L//CL/70.0* mg/L//DNUM/7//DOSES/NA ug/L//TESTID/9//OEF/WATER EFFECT RATIO, BIOTIC LIGAND MODELING, WATER CHEMISTRY EFCTS, WATER ORIGIN EFCTS////</t>
        </is>
      </c>
      <c r="CK2800" t="inlineStr">
        <is>
          <t>Van Genderen,E., R. Gensemer, C. Smith, R. Santore, and A. Ryan</t>
        </is>
      </c>
      <c r="CL2800" t="n">
        <v>112604.0</v>
      </c>
      <c r="CM2800" t="inlineStr">
        <is>
          <t>Evaluation of the Biotic Ligand Model Relative to Other Site-Specific Criteria Derivation Methods for Copper in Surface Waters with Elevated</t>
        </is>
      </c>
      <c r="CN2800" t="inlineStr">
        <is>
          <t>Aquat. Toxicol.84(2): 279-291</t>
        </is>
      </c>
      <c r="CO2800" t="n">
        <v>2007.0</v>
      </c>
      <c r="CP2800" t="inlineStr">
        <is>
          <t>Van Genderen,E., R. Gensemer, C. Smith, R. Santore, and A. Ryan (2007). Evaluation of the Biotic Ligand Model Relative to Other Site-Specific Criteria Derivation Methods for Copper in Surface Waters with Elevated. Aquat. Toxicol., 84, (2), 279-291. doi:10.1016/j.aquatox.2007.02.024. ECOREF#:112604</t>
        </is>
      </c>
    </row>
    <row r="2801">
      <c r="A2801" t="n">
        <v>7447394.0</v>
      </c>
      <c r="B2801" t="inlineStr">
        <is>
          <t>Copper chloride (CuCl2)</t>
        </is>
      </c>
      <c r="C2801"/>
      <c r="D2801" t="inlineStr">
        <is>
          <t>Unmeasured</t>
        </is>
      </c>
      <c r="E2801" t="inlineStr">
        <is>
          <t>Not coded</t>
        </is>
      </c>
      <c r="F2801"/>
      <c r="G2801"/>
      <c r="H2801"/>
      <c r="I2801"/>
      <c r="J2801"/>
      <c r="K2801"/>
      <c r="L2801" t="inlineStr">
        <is>
          <t>Pimephales promelas</t>
        </is>
      </c>
      <c r="M2801" t="inlineStr">
        <is>
          <t>Fathead Minnow</t>
        </is>
      </c>
      <c r="N2801" t="inlineStr">
        <is>
          <t>Larva</t>
        </is>
      </c>
      <c r="O2801"/>
      <c r="P2801"/>
      <c r="Q2801"/>
      <c r="R2801" t="n">
        <v>1.0</v>
      </c>
      <c r="S2801"/>
      <c r="T2801" t="n">
        <v>7.0</v>
      </c>
      <c r="U2801" t="inlineStr">
        <is>
          <t>Day(s)</t>
        </is>
      </c>
      <c r="V2801" t="inlineStr">
        <is>
          <t>Renewal</t>
        </is>
      </c>
      <c r="W2801" t="inlineStr">
        <is>
          <t>Fresh water</t>
        </is>
      </c>
      <c r="X2801" t="inlineStr">
        <is>
          <t>Lab</t>
        </is>
      </c>
      <c r="Y2801" t="n">
        <v>7.0</v>
      </c>
      <c r="Z2801" t="inlineStr">
        <is>
          <t>Dissolved</t>
        </is>
      </c>
      <c r="AA2801"/>
      <c r="AB2801" t="n">
        <v>1.87</v>
      </c>
      <c r="AC2801"/>
      <c r="AD2801" t="n">
        <v>1.14</v>
      </c>
      <c r="AE2801"/>
      <c r="AF2801" t="n">
        <v>3.07</v>
      </c>
      <c r="AG2801" t="inlineStr">
        <is>
          <t>AI mg/L</t>
        </is>
      </c>
      <c r="AH2801"/>
      <c r="AI2801"/>
      <c r="AJ2801"/>
      <c r="AK2801"/>
      <c r="AL2801"/>
      <c r="AM2801"/>
      <c r="AN2801"/>
      <c r="AO2801"/>
      <c r="AP2801"/>
      <c r="AQ2801"/>
      <c r="AR2801"/>
      <c r="AS2801"/>
      <c r="AT2801"/>
      <c r="AU2801"/>
      <c r="AV2801"/>
      <c r="AW2801"/>
      <c r="AX2801" t="inlineStr">
        <is>
          <t>Intoxication</t>
        </is>
      </c>
      <c r="AY2801" t="inlineStr">
        <is>
          <t>Immobile</t>
        </is>
      </c>
      <c r="AZ2801" t="inlineStr">
        <is>
          <t>LC50</t>
        </is>
      </c>
      <c r="BA2801"/>
      <c r="BB2801" t="n">
        <v>4.0</v>
      </c>
      <c r="BC2801"/>
      <c r="BD2801"/>
      <c r="BE2801"/>
      <c r="BF2801"/>
      <c r="BG2801" t="inlineStr">
        <is>
          <t>Day(s)</t>
        </is>
      </c>
      <c r="BH2801"/>
      <c r="BI2801" t="inlineStr">
        <is>
          <t>DTXSID7040449</t>
        </is>
      </c>
      <c r="BJ2801" t="inlineStr">
        <is>
          <t>10.1016/j.aquatox.2007.02.024</t>
        </is>
      </c>
      <c r="BK2801"/>
      <c r="BL2801"/>
      <c r="BM2801"/>
      <c r="BN2801"/>
      <c r="BO2801"/>
      <c r="BP2801"/>
      <c r="BQ2801"/>
      <c r="BR2801"/>
      <c r="BS2801"/>
      <c r="BT2801" t="inlineStr">
        <is>
          <t>--</t>
        </is>
      </c>
      <c r="BU2801"/>
      <c r="BV2801"/>
      <c r="BW2801"/>
      <c r="BX2801"/>
      <c r="BY2801"/>
      <c r="BZ2801"/>
      <c r="CA2801"/>
      <c r="CB2801"/>
      <c r="CC2801"/>
      <c r="CD2801"/>
      <c r="CE2801"/>
      <c r="CF2801"/>
      <c r="CG2801"/>
      <c r="CH2801"/>
      <c r="CI2801" t="inlineStr">
        <is>
          <t xml:space="preserve"> CHAR/CUCL2.6H2O//CA/18.3* mg/L//MG/4.90* mg/L//NA/88.8* mg/L//POT/8.50* mg/L//SO4/50.3* mg/L//CL/64.7* mg/L//DNUM/7//DOSES/NA ug/L//TESTID/3//OEF/WATER EFFECT RATIO, BIOTIC LIGAND MODELING, WATER CHEMISTRY EFCTS, WATER ORIGIN EFCTS////</t>
        </is>
      </c>
      <c r="CJ2801" t="inlineStr">
        <is>
          <t xml:space="preserve">   CHAR/CUCL2.6H2O//CA/18.3* mg/L//MG/4.90* mg/L//NA/88.8* mg/L//POT/8.50* mg/L//SO4/50.3* mg/L//CL/64.7* mg/L//DNUM/7//DOSES/NA ug/L//TESTID/3//OEF/WATER EFFECT RATIO, BIOTIC LIGAND MODELING, WATER CHEMISTRY EFCTS, WATER ORIGIN EFCTS////</t>
        </is>
      </c>
      <c r="CK2801" t="inlineStr">
        <is>
          <t>Van Genderen,E., R. Gensemer, C. Smith, R. Santore, and A. Ryan</t>
        </is>
      </c>
      <c r="CL2801" t="n">
        <v>112604.0</v>
      </c>
      <c r="CM2801" t="inlineStr">
        <is>
          <t>Evaluation of the Biotic Ligand Model Relative to Other Site-Specific Criteria Derivation Methods for Copper in Surface Waters with Elevated</t>
        </is>
      </c>
      <c r="CN2801" t="inlineStr">
        <is>
          <t>Aquat. Toxicol.84(2): 279-291</t>
        </is>
      </c>
      <c r="CO2801" t="n">
        <v>2007.0</v>
      </c>
      <c r="CP2801" t="inlineStr">
        <is>
          <t>Van Genderen,E., R. Gensemer, C. Smith, R. Santore, and A. Ryan (2007). Evaluation of the Biotic Ligand Model Relative to Other Site-Specific Criteria Derivation Methods for Copper in Surface Waters with Elevated. Aquat. Toxicol., 84, (2), 279-291. doi:10.1016/j.aquatox.2007.02.024. ECOREF#:112604</t>
        </is>
      </c>
    </row>
    <row r="2802">
      <c r="A2802" t="n">
        <v>7447394.0</v>
      </c>
      <c r="B2802" t="inlineStr">
        <is>
          <t>Copper chloride (CuCl2)</t>
        </is>
      </c>
      <c r="C2802"/>
      <c r="D2802" t="inlineStr">
        <is>
          <t>Unmeasured</t>
        </is>
      </c>
      <c r="E2802" t="inlineStr">
        <is>
          <t>Not coded</t>
        </is>
      </c>
      <c r="F2802"/>
      <c r="G2802"/>
      <c r="H2802"/>
      <c r="I2802"/>
      <c r="J2802"/>
      <c r="K2802"/>
      <c r="L2802" t="inlineStr">
        <is>
          <t>Pimephales promelas</t>
        </is>
      </c>
      <c r="M2802" t="inlineStr">
        <is>
          <t>Fathead Minnow</t>
        </is>
      </c>
      <c r="N2802" t="inlineStr">
        <is>
          <t>Larva</t>
        </is>
      </c>
      <c r="O2802"/>
      <c r="P2802"/>
      <c r="Q2802"/>
      <c r="R2802" t="n">
        <v>1.0</v>
      </c>
      <c r="S2802"/>
      <c r="T2802" t="n">
        <v>7.0</v>
      </c>
      <c r="U2802" t="inlineStr">
        <is>
          <t>Day(s)</t>
        </is>
      </c>
      <c r="V2802" t="inlineStr">
        <is>
          <t>Renewal</t>
        </is>
      </c>
      <c r="W2802" t="inlineStr">
        <is>
          <t>Fresh water</t>
        </is>
      </c>
      <c r="X2802" t="inlineStr">
        <is>
          <t>Lab</t>
        </is>
      </c>
      <c r="Y2802" t="n">
        <v>7.0</v>
      </c>
      <c r="Z2802" t="inlineStr">
        <is>
          <t>Dissolved</t>
        </is>
      </c>
      <c r="AA2802"/>
      <c r="AB2802" t="n">
        <v>0.769</v>
      </c>
      <c r="AC2802"/>
      <c r="AD2802" t="n">
        <v>0.656</v>
      </c>
      <c r="AE2802"/>
      <c r="AF2802" t="n">
        <v>0.901</v>
      </c>
      <c r="AG2802" t="inlineStr">
        <is>
          <t>AI mg/L</t>
        </is>
      </c>
      <c r="AH2802"/>
      <c r="AI2802"/>
      <c r="AJ2802"/>
      <c r="AK2802"/>
      <c r="AL2802"/>
      <c r="AM2802"/>
      <c r="AN2802"/>
      <c r="AO2802"/>
      <c r="AP2802"/>
      <c r="AQ2802"/>
      <c r="AR2802"/>
      <c r="AS2802"/>
      <c r="AT2802"/>
      <c r="AU2802"/>
      <c r="AV2802"/>
      <c r="AW2802"/>
      <c r="AX2802" t="inlineStr">
        <is>
          <t>Intoxication</t>
        </is>
      </c>
      <c r="AY2802" t="inlineStr">
        <is>
          <t>Immobile</t>
        </is>
      </c>
      <c r="AZ2802" t="inlineStr">
        <is>
          <t>LC50</t>
        </is>
      </c>
      <c r="BA2802"/>
      <c r="BB2802" t="n">
        <v>4.0</v>
      </c>
      <c r="BC2802"/>
      <c r="BD2802"/>
      <c r="BE2802"/>
      <c r="BF2802"/>
      <c r="BG2802" t="inlineStr">
        <is>
          <t>Day(s)</t>
        </is>
      </c>
      <c r="BH2802"/>
      <c r="BI2802" t="inlineStr">
        <is>
          <t>DTXSID7040449</t>
        </is>
      </c>
      <c r="BJ2802" t="inlineStr">
        <is>
          <t>10.1016/j.aquatox.2007.02.024</t>
        </is>
      </c>
      <c r="BK2802"/>
      <c r="BL2802"/>
      <c r="BM2802"/>
      <c r="BN2802"/>
      <c r="BO2802"/>
      <c r="BP2802"/>
      <c r="BQ2802"/>
      <c r="BR2802"/>
      <c r="BS2802"/>
      <c r="BT2802" t="inlineStr">
        <is>
          <t>--</t>
        </is>
      </c>
      <c r="BU2802"/>
      <c r="BV2802"/>
      <c r="BW2802"/>
      <c r="BX2802"/>
      <c r="BY2802"/>
      <c r="BZ2802"/>
      <c r="CA2802"/>
      <c r="CB2802"/>
      <c r="CC2802"/>
      <c r="CD2802"/>
      <c r="CE2802"/>
      <c r="CF2802"/>
      <c r="CG2802"/>
      <c r="CH2802"/>
      <c r="CI2802" t="inlineStr">
        <is>
          <t xml:space="preserve"> CHAR/CUCL2.6H2O//CA/104* mg/L//MG/43.3* mg/L//NA/370* mg/L//POT/16.6* mg/L//SO4/185* mg/L//CL/530* mg/L//DNUM/7//DOSES/NA ug/L//TESTID/25//OEF/WATER EFFECT RATIO, BIOTIC LIGAND MODELING, WATER CHEMISTRY EFCTS, WATER ORIGIN EFCTS////</t>
        </is>
      </c>
      <c r="CJ2802" t="inlineStr">
        <is>
          <t xml:space="preserve">   CHAR/CUCL2.6H2O//CA/104* mg/L//MG/43.3* mg/L//NA/370* mg/L//POT/16.6* mg/L//SO4/185* mg/L//CL/530* mg/L//DNUM/7//DOSES/NA ug/L//TESTID/25//OEF/WATER EFFECT RATIO, BIOTIC LIGAND MODELING, WATER CHEMISTRY EFCTS, WATER ORIGIN EFCTS////</t>
        </is>
      </c>
      <c r="CK2802" t="inlineStr">
        <is>
          <t>Van Genderen,E., R. Gensemer, C. Smith, R. Santore, and A. Ryan</t>
        </is>
      </c>
      <c r="CL2802" t="n">
        <v>112604.0</v>
      </c>
      <c r="CM2802" t="inlineStr">
        <is>
          <t>Evaluation of the Biotic Ligand Model Relative to Other Site-Specific Criteria Derivation Methods for Copper in Surface Waters with Elevated</t>
        </is>
      </c>
      <c r="CN2802" t="inlineStr">
        <is>
          <t>Aquat. Toxicol.84(2): 279-291</t>
        </is>
      </c>
      <c r="CO2802" t="n">
        <v>2007.0</v>
      </c>
      <c r="CP2802" t="inlineStr">
        <is>
          <t>Van Genderen,E., R. Gensemer, C. Smith, R. Santore, and A. Ryan (2007). Evaluation of the Biotic Ligand Model Relative to Other Site-Specific Criteria Derivation Methods for Copper in Surface Waters with Elevated. Aquat. Toxicol., 84, (2), 279-291. doi:10.1016/j.aquatox.2007.02.024. ECOREF#:112604</t>
        </is>
      </c>
    </row>
    <row r="2803">
      <c r="A2803" t="n">
        <v>7447394.0</v>
      </c>
      <c r="B2803" t="inlineStr">
        <is>
          <t>Copper chloride (CuCl2)</t>
        </is>
      </c>
      <c r="C2803"/>
      <c r="D2803" t="inlineStr">
        <is>
          <t>Measured</t>
        </is>
      </c>
      <c r="E2803" t="inlineStr">
        <is>
          <t>Not coded</t>
        </is>
      </c>
      <c r="F2803"/>
      <c r="G2803"/>
      <c r="H2803"/>
      <c r="I2803"/>
      <c r="J2803"/>
      <c r="K2803"/>
      <c r="L2803" t="inlineStr">
        <is>
          <t>Pimephales promelas</t>
        </is>
      </c>
      <c r="M2803" t="inlineStr">
        <is>
          <t>Fathead Minnow</t>
        </is>
      </c>
      <c r="N2803"/>
      <c r="O2803"/>
      <c r="P2803" t="n">
        <v>28.0</v>
      </c>
      <c r="Q2803"/>
      <c r="R2803"/>
      <c r="S2803"/>
      <c r="T2803"/>
      <c r="U2803" t="inlineStr">
        <is>
          <t>Day(s)</t>
        </is>
      </c>
      <c r="V2803" t="inlineStr">
        <is>
          <t>Renewal</t>
        </is>
      </c>
      <c r="W2803" t="inlineStr">
        <is>
          <t>Fresh water</t>
        </is>
      </c>
      <c r="X2803" t="inlineStr">
        <is>
          <t>Lab</t>
        </is>
      </c>
      <c r="Y2803" t="n">
        <v>7.0</v>
      </c>
      <c r="Z2803" t="inlineStr">
        <is>
          <t>Total</t>
        </is>
      </c>
      <c r="AA2803"/>
      <c r="AB2803" t="n">
        <v>0.434</v>
      </c>
      <c r="AC2803"/>
      <c r="AD2803"/>
      <c r="AE2803"/>
      <c r="AF2803"/>
      <c r="AG2803" t="inlineStr">
        <is>
          <t>AI mg/L</t>
        </is>
      </c>
      <c r="AH2803"/>
      <c r="AI2803"/>
      <c r="AJ2803"/>
      <c r="AK2803"/>
      <c r="AL2803"/>
      <c r="AM2803"/>
      <c r="AN2803"/>
      <c r="AO2803"/>
      <c r="AP2803"/>
      <c r="AQ2803"/>
      <c r="AR2803"/>
      <c r="AS2803"/>
      <c r="AT2803"/>
      <c r="AU2803"/>
      <c r="AV2803"/>
      <c r="AW2803"/>
      <c r="AX2803" t="inlineStr">
        <is>
          <t>Mortality</t>
        </is>
      </c>
      <c r="AY2803" t="inlineStr">
        <is>
          <t>Mortality</t>
        </is>
      </c>
      <c r="AZ2803" t="inlineStr">
        <is>
          <t>LC50</t>
        </is>
      </c>
      <c r="BA2803"/>
      <c r="BB2803" t="n">
        <v>4.0</v>
      </c>
      <c r="BC2803"/>
      <c r="BD2803"/>
      <c r="BE2803"/>
      <c r="BF2803"/>
      <c r="BG2803" t="inlineStr">
        <is>
          <t>Day(s)</t>
        </is>
      </c>
      <c r="BH2803"/>
      <c r="BI2803" t="inlineStr">
        <is>
          <t>DTXSID7040449</t>
        </is>
      </c>
      <c r="BJ2803" t="inlineStr">
        <is>
          <t>10.1002/etc.5620210217</t>
        </is>
      </c>
      <c r="BK2803"/>
      <c r="BL2803"/>
      <c r="BM2803"/>
      <c r="BN2803"/>
      <c r="BO2803"/>
      <c r="BP2803"/>
      <c r="BQ2803"/>
      <c r="BR2803"/>
      <c r="BS2803"/>
      <c r="BT2803" t="inlineStr">
        <is>
          <t>--</t>
        </is>
      </c>
      <c r="BU2803"/>
      <c r="BV2803"/>
      <c r="BW2803"/>
      <c r="BX2803"/>
      <c r="BY2803"/>
      <c r="BZ2803"/>
      <c r="CA2803"/>
      <c r="CB2803"/>
      <c r="CC2803"/>
      <c r="CD2803"/>
      <c r="CE2803"/>
      <c r="CF2803"/>
      <c r="CG2803"/>
      <c r="CH2803"/>
      <c r="CI2803" t="inlineStr">
        <is>
          <t xml:space="preserve"> DNUM/7//CA:MG RATIO = 1:1//</t>
        </is>
      </c>
      <c r="CJ2803" t="inlineStr">
        <is>
          <t xml:space="preserve">   DNUM/7//CA:MG RATIO = 1:1//</t>
        </is>
      </c>
      <c r="CK2803" t="inlineStr">
        <is>
          <t>Naddy,R.B., W.A. Stubblefield, J.R. May, S.A. Tucker, and J.R. Hockett</t>
        </is>
      </c>
      <c r="CL2803" t="n">
        <v>66375.0</v>
      </c>
      <c r="CM2803" t="inlineStr">
        <is>
          <t>The Effect of Calcium and Magnesium Ratios on the Toxicity of Copper to Five Aquatic Species in Freshwater</t>
        </is>
      </c>
      <c r="CN2803" t="inlineStr">
        <is>
          <t>Environ. Toxicol. Chem.21(2): 347-352</t>
        </is>
      </c>
      <c r="CO2803" t="n">
        <v>2002.0</v>
      </c>
      <c r="CP2803" t="inlineStr">
        <is>
          <t>Naddy,R.B., W.A. Stubblefield, J.R. May, S.A. Tucker, and J.R. Hockett (2002). The Effect of Calcium and Magnesium Ratios on the Toxicity of Copper to Five Aquatic Species in Freshwater. Environ. Toxicol. Chem., 21, (2), 347-352. doi:10.1002/etc.5620210217. ECOREF#:66375</t>
        </is>
      </c>
    </row>
    <row r="2804">
      <c r="A2804" t="n">
        <v>7447407.0</v>
      </c>
      <c r="B2804" t="inlineStr">
        <is>
          <t>Potassium chloride (KCl)</t>
        </is>
      </c>
      <c r="C2804"/>
      <c r="D2804" t="inlineStr">
        <is>
          <t>Unmeasured</t>
        </is>
      </c>
      <c r="E2804" t="inlineStr">
        <is>
          <t>Other Method</t>
        </is>
      </c>
      <c r="F2804"/>
      <c r="G2804"/>
      <c r="H2804"/>
      <c r="I2804"/>
      <c r="J2804"/>
      <c r="K2804"/>
      <c r="L2804" t="inlineStr">
        <is>
          <t>Pimephales promelas</t>
        </is>
      </c>
      <c r="M2804" t="inlineStr">
        <is>
          <t>Fathead Minnow</t>
        </is>
      </c>
      <c r="N2804" t="inlineStr">
        <is>
          <t>Juvenile</t>
        </is>
      </c>
      <c r="O2804"/>
      <c r="P2804"/>
      <c r="Q2804"/>
      <c r="R2804"/>
      <c r="S2804"/>
      <c r="T2804"/>
      <c r="U2804"/>
      <c r="V2804" t="inlineStr">
        <is>
          <t>Flow-through</t>
        </is>
      </c>
      <c r="W2804" t="inlineStr">
        <is>
          <t>Fresh water</t>
        </is>
      </c>
      <c r="X2804" t="inlineStr">
        <is>
          <t>Lab</t>
        </is>
      </c>
      <c r="Y2804" t="n">
        <v>6.0</v>
      </c>
      <c r="Z2804" t="inlineStr">
        <is>
          <t>Total</t>
        </is>
      </c>
      <c r="AA2804"/>
      <c r="AB2804" t="n">
        <v>936.0</v>
      </c>
      <c r="AC2804"/>
      <c r="AD2804" t="n">
        <v>857.0</v>
      </c>
      <c r="AE2804"/>
      <c r="AF2804" t="n">
        <v>1030.0</v>
      </c>
      <c r="AG2804" t="inlineStr">
        <is>
          <t>AI mg/L</t>
        </is>
      </c>
      <c r="AH2804"/>
      <c r="AI2804"/>
      <c r="AJ2804"/>
      <c r="AK2804"/>
      <c r="AL2804"/>
      <c r="AM2804"/>
      <c r="AN2804"/>
      <c r="AO2804"/>
      <c r="AP2804"/>
      <c r="AQ2804"/>
      <c r="AR2804"/>
      <c r="AS2804"/>
      <c r="AT2804"/>
      <c r="AU2804"/>
      <c r="AV2804"/>
      <c r="AW2804"/>
      <c r="AX2804" t="inlineStr">
        <is>
          <t>Mortality</t>
        </is>
      </c>
      <c r="AY2804" t="inlineStr">
        <is>
          <t>Mortality</t>
        </is>
      </c>
      <c r="AZ2804" t="inlineStr">
        <is>
          <t>LC50</t>
        </is>
      </c>
      <c r="BA2804"/>
      <c r="BB2804" t="n">
        <v>4.0</v>
      </c>
      <c r="BC2804"/>
      <c r="BD2804"/>
      <c r="BE2804"/>
      <c r="BF2804"/>
      <c r="BG2804" t="inlineStr">
        <is>
          <t>Day(s)</t>
        </is>
      </c>
      <c r="BH2804"/>
      <c r="BI2804" t="inlineStr">
        <is>
          <t>DTXSID5021178</t>
        </is>
      </c>
      <c r="BJ2804"/>
      <c r="BK2804"/>
      <c r="BL2804" t="inlineStr">
        <is>
          <t>Acute</t>
        </is>
      </c>
      <c r="BM2804" t="inlineStr">
        <is>
          <t>JV</t>
        </is>
      </c>
      <c r="BN2804"/>
      <c r="BO2804"/>
      <c r="BP2804"/>
      <c r="BQ2804"/>
      <c r="BR2804"/>
      <c r="BS2804"/>
      <c r="BT2804" t="inlineStr">
        <is>
          <t>--</t>
        </is>
      </c>
      <c r="BU2804"/>
      <c r="BV2804"/>
      <c r="BW2804"/>
      <c r="BX2804"/>
      <c r="BY2804"/>
      <c r="BZ2804"/>
      <c r="CA2804"/>
      <c r="CB2804"/>
      <c r="CC2804"/>
      <c r="CD2804"/>
      <c r="CE2804"/>
      <c r="CF2804"/>
      <c r="CG2804"/>
      <c r="CH2804"/>
      <c r="CI2804"/>
      <c r="CJ2804" t="inlineStr">
        <is>
          <t xml:space="preserve">SOURCE/SUPPLIED BY AQUATIC BIOSYSTEMS, FT. COLLINS, COLORADO//TMETH/MODIFIED CALIFORNIA DEPT. OF FISH AND GAME (CDFG 1988) HAZARDOUS WASTE DETERMINATION PROTOCOL//MEDIA/EPA SYNTHETIC SOFT WATER//   </t>
        </is>
      </c>
      <c r="CK2804" t="inlineStr">
        <is>
          <t>McCampbell Analytical, Inc.</t>
        </is>
      </c>
      <c r="CL2804" t="n">
        <v>187156.0</v>
      </c>
      <c r="CM2804" t="inlineStr">
        <is>
          <t>Analytical Report R134a HazWaste Assessment</t>
        </is>
      </c>
      <c r="CN2804" t="inlineStr">
        <is>
          <t>Report 2103036, created for California Air Resources Board, Sacramento, CA:72 p.</t>
        </is>
      </c>
      <c r="CO2804" t="n">
        <v>2021.0</v>
      </c>
      <c r="CP2804" t="inlineStr">
        <is>
          <t>McCampbell Analytical, Inc. (2021). Analytical Report R134a HazWaste Assessment. Report 2103036, created for California Air Resources Board, Sacramento, CA, 72 p. ECOREF#:187156</t>
        </is>
      </c>
    </row>
    <row r="2805">
      <c r="A2805" t="n">
        <v>7447407.0</v>
      </c>
      <c r="B2805" t="inlineStr">
        <is>
          <t>Potassium chloride (KCl)</t>
        </is>
      </c>
      <c r="C2805" t="inlineStr">
        <is>
          <t>Reagent Grade, Purissium, Purum, Puriss, Puris, Reinst</t>
        </is>
      </c>
      <c r="D2805" t="inlineStr">
        <is>
          <t>Unmeasured</t>
        </is>
      </c>
      <c r="E2805" t="inlineStr">
        <is>
          <t>Not coded</t>
        </is>
      </c>
      <c r="F2805"/>
      <c r="G2805"/>
      <c r="H2805"/>
      <c r="I2805"/>
      <c r="J2805"/>
      <c r="K2805"/>
      <c r="L2805" t="inlineStr">
        <is>
          <t>Pimephales promelas</t>
        </is>
      </c>
      <c r="M2805" t="inlineStr">
        <is>
          <t>Fathead Minnow</t>
        </is>
      </c>
      <c r="N2805"/>
      <c r="O2805"/>
      <c r="P2805"/>
      <c r="Q2805"/>
      <c r="R2805" t="n">
        <v>1.0</v>
      </c>
      <c r="S2805"/>
      <c r="T2805" t="n">
        <v>7.0</v>
      </c>
      <c r="U2805" t="inlineStr">
        <is>
          <t>Day(s)</t>
        </is>
      </c>
      <c r="V2805" t="inlineStr">
        <is>
          <t>Static</t>
        </is>
      </c>
      <c r="W2805" t="inlineStr">
        <is>
          <t>Fresh water</t>
        </is>
      </c>
      <c r="X2805" t="inlineStr">
        <is>
          <t>Lab</t>
        </is>
      </c>
      <c r="Y2805"/>
      <c r="Z2805" t="inlineStr">
        <is>
          <t>Total</t>
        </is>
      </c>
      <c r="AA2805"/>
      <c r="AB2805" t="n">
        <v>880.0</v>
      </c>
      <c r="AC2805"/>
      <c r="AD2805" t="n">
        <v>750.0</v>
      </c>
      <c r="AE2805"/>
      <c r="AF2805" t="n">
        <v>1020.0</v>
      </c>
      <c r="AG2805" t="inlineStr">
        <is>
          <t>AI mg/L</t>
        </is>
      </c>
      <c r="AH2805"/>
      <c r="AI2805"/>
      <c r="AJ2805"/>
      <c r="AK2805"/>
      <c r="AL2805"/>
      <c r="AM2805"/>
      <c r="AN2805"/>
      <c r="AO2805"/>
      <c r="AP2805"/>
      <c r="AQ2805"/>
      <c r="AR2805"/>
      <c r="AS2805"/>
      <c r="AT2805"/>
      <c r="AU2805"/>
      <c r="AV2805"/>
      <c r="AW2805"/>
      <c r="AX2805" t="inlineStr">
        <is>
          <t>Mortality</t>
        </is>
      </c>
      <c r="AY2805" t="inlineStr">
        <is>
          <t>Mortality</t>
        </is>
      </c>
      <c r="AZ2805" t="inlineStr">
        <is>
          <t>LC50</t>
        </is>
      </c>
      <c r="BA2805"/>
      <c r="BB2805" t="n">
        <v>4.0</v>
      </c>
      <c r="BC2805"/>
      <c r="BD2805"/>
      <c r="BE2805"/>
      <c r="BF2805"/>
      <c r="BG2805" t="inlineStr">
        <is>
          <t>Day(s)</t>
        </is>
      </c>
      <c r="BH2805"/>
      <c r="BI2805" t="inlineStr">
        <is>
          <t>DTXSID5021178</t>
        </is>
      </c>
      <c r="BJ2805" t="inlineStr">
        <is>
          <t>10.1002/etc.5620161005</t>
        </is>
      </c>
      <c r="BK2805"/>
      <c r="BL2805"/>
      <c r="BM2805"/>
      <c r="BN2805"/>
      <c r="BO2805"/>
      <c r="BP2805"/>
      <c r="BQ2805"/>
      <c r="BR2805"/>
      <c r="BS2805"/>
      <c r="BT2805" t="inlineStr">
        <is>
          <t>--</t>
        </is>
      </c>
      <c r="BU2805"/>
      <c r="BV2805"/>
      <c r="BW2805"/>
      <c r="BX2805"/>
      <c r="BY2805"/>
      <c r="BZ2805"/>
      <c r="CA2805"/>
      <c r="CB2805"/>
      <c r="CC2805"/>
      <c r="CD2805"/>
      <c r="CE2805"/>
      <c r="CF2805"/>
      <c r="CG2805"/>
      <c r="CH2805"/>
      <c r="CI2805" t="inlineStr">
        <is>
          <t xml:space="preserve"> HARD/MODERATELYHARD//</t>
        </is>
      </c>
      <c r="CJ2805" t="inlineStr">
        <is>
          <t xml:space="preserve">   HARD/MODERATELYHARD//</t>
        </is>
      </c>
      <c r="CK2805" t="inlineStr">
        <is>
          <t>Mount,D.R., D.D. Gulley, J.R. Hockett, T.D. Garrison, and J.M. Evans</t>
        </is>
      </c>
      <c r="CL2805" t="n">
        <v>18272.0</v>
      </c>
      <c r="CM2805" t="inlineStr">
        <is>
          <t>Statistical Models to Predict the Toxicity of Major Ions to Ceriodaphnia dubia, Daphnia magna and Pimephales promelas (Fathead Minnows)</t>
        </is>
      </c>
      <c r="CN2805" t="inlineStr">
        <is>
          <t>Environ. Toxicol. Chem.16(10): 2009-2019</t>
        </is>
      </c>
      <c r="CO2805" t="n">
        <v>1997.0</v>
      </c>
      <c r="CP2805" t="inlineStr">
        <is>
          <t>Mount,D.R., D.D. Gulley, J.R. Hockett, T.D. Garrison, and J.M. Evans (1997). Statistical Models to Predict the Toxicity of Major Ions to Ceriodaphnia dubia, Daphnia magna and Pimephales promelas (Fathead Minnows). Environ. Toxicol. Chem., 16, (10), 2009-2019. doi:10.1002/etc.5620161005. ECOREF#:18272</t>
        </is>
      </c>
    </row>
    <row r="2806">
      <c r="A2806" t="n">
        <v>7487889.0</v>
      </c>
      <c r="B2806" t="inlineStr">
        <is>
          <t>Sulfuric acid magnesium salt (1:1)</t>
        </is>
      </c>
      <c r="C2806" t="inlineStr">
        <is>
          <t>Reagent Grade, Purissium, Purum, Puriss, Puris, Reinst</t>
        </is>
      </c>
      <c r="D2806" t="inlineStr">
        <is>
          <t>Unmeasured</t>
        </is>
      </c>
      <c r="E2806" t="inlineStr">
        <is>
          <t>Not coded</t>
        </is>
      </c>
      <c r="F2806"/>
      <c r="G2806"/>
      <c r="H2806"/>
      <c r="I2806"/>
      <c r="J2806"/>
      <c r="K2806"/>
      <c r="L2806" t="inlineStr">
        <is>
          <t>Pimephales promelas</t>
        </is>
      </c>
      <c r="M2806" t="inlineStr">
        <is>
          <t>Fathead Minnow</t>
        </is>
      </c>
      <c r="N2806"/>
      <c r="O2806"/>
      <c r="P2806"/>
      <c r="Q2806"/>
      <c r="R2806" t="n">
        <v>1.0</v>
      </c>
      <c r="S2806"/>
      <c r="T2806" t="n">
        <v>7.0</v>
      </c>
      <c r="U2806" t="inlineStr">
        <is>
          <t>Day(s)</t>
        </is>
      </c>
      <c r="V2806" t="inlineStr">
        <is>
          <t>Static</t>
        </is>
      </c>
      <c r="W2806" t="inlineStr">
        <is>
          <t>Fresh water</t>
        </is>
      </c>
      <c r="X2806" t="inlineStr">
        <is>
          <t>Lab</t>
        </is>
      </c>
      <c r="Y2806"/>
      <c r="Z2806" t="inlineStr">
        <is>
          <t>Total</t>
        </is>
      </c>
      <c r="AA2806"/>
      <c r="AB2806" t="n">
        <v>2820.0</v>
      </c>
      <c r="AC2806"/>
      <c r="AD2806" t="n">
        <v>2610.0</v>
      </c>
      <c r="AE2806"/>
      <c r="AF2806" t="n">
        <v>3080.0</v>
      </c>
      <c r="AG2806" t="inlineStr">
        <is>
          <t>AI mg/L</t>
        </is>
      </c>
      <c r="AH2806"/>
      <c r="AI2806"/>
      <c r="AJ2806"/>
      <c r="AK2806"/>
      <c r="AL2806"/>
      <c r="AM2806"/>
      <c r="AN2806"/>
      <c r="AO2806"/>
      <c r="AP2806"/>
      <c r="AQ2806"/>
      <c r="AR2806"/>
      <c r="AS2806"/>
      <c r="AT2806"/>
      <c r="AU2806"/>
      <c r="AV2806"/>
      <c r="AW2806"/>
      <c r="AX2806" t="inlineStr">
        <is>
          <t>Mortality</t>
        </is>
      </c>
      <c r="AY2806" t="inlineStr">
        <is>
          <t>Mortality</t>
        </is>
      </c>
      <c r="AZ2806" t="inlineStr">
        <is>
          <t>LC50</t>
        </is>
      </c>
      <c r="BA2806"/>
      <c r="BB2806" t="n">
        <v>4.0</v>
      </c>
      <c r="BC2806"/>
      <c r="BD2806"/>
      <c r="BE2806"/>
      <c r="BF2806"/>
      <c r="BG2806" t="inlineStr">
        <is>
          <t>Day(s)</t>
        </is>
      </c>
      <c r="BH2806"/>
      <c r="BI2806" t="inlineStr">
        <is>
          <t>DTXSID6042105</t>
        </is>
      </c>
      <c r="BJ2806" t="inlineStr">
        <is>
          <t>10.1002/etc.5620161005</t>
        </is>
      </c>
      <c r="BK2806"/>
      <c r="BL2806"/>
      <c r="BM2806"/>
      <c r="BN2806"/>
      <c r="BO2806"/>
      <c r="BP2806"/>
      <c r="BQ2806"/>
      <c r="BR2806"/>
      <c r="BS2806"/>
      <c r="BT2806" t="inlineStr">
        <is>
          <t>--</t>
        </is>
      </c>
      <c r="BU2806"/>
      <c r="BV2806"/>
      <c r="BW2806"/>
      <c r="BX2806"/>
      <c r="BY2806"/>
      <c r="BZ2806"/>
      <c r="CA2806"/>
      <c r="CB2806"/>
      <c r="CC2806"/>
      <c r="CD2806"/>
      <c r="CE2806"/>
      <c r="CF2806"/>
      <c r="CG2806"/>
      <c r="CH2806"/>
      <c r="CI2806" t="inlineStr">
        <is>
          <t xml:space="preserve"> HARD/MODERATELYHARD//</t>
        </is>
      </c>
      <c r="CJ2806" t="inlineStr">
        <is>
          <t xml:space="preserve">   HARD/MODERATELYHARD//</t>
        </is>
      </c>
      <c r="CK2806" t="inlineStr">
        <is>
          <t>Mount,D.R., D.D. Gulley, J.R. Hockett, T.D. Garrison, and J.M. Evans</t>
        </is>
      </c>
      <c r="CL2806" t="n">
        <v>18272.0</v>
      </c>
      <c r="CM2806" t="inlineStr">
        <is>
          <t>Statistical Models to Predict the Toxicity of Major Ions to Ceriodaphnia dubia, Daphnia magna and Pimephales promelas (Fathead Minnows)</t>
        </is>
      </c>
      <c r="CN2806" t="inlineStr">
        <is>
          <t>Environ. Toxicol. Chem.16(10): 2009-2019</t>
        </is>
      </c>
      <c r="CO2806" t="n">
        <v>1997.0</v>
      </c>
      <c r="CP2806" t="inlineStr">
        <is>
          <t>Mount,D.R., D.D. Gulley, J.R. Hockett, T.D. Garrison, and J.M. Evans (1997). Statistical Models to Predict the Toxicity of Major Ions to Ceriodaphnia dubia, Daphnia magna and Pimephales promelas (Fathead Minnows). Environ. Toxicol. Chem., 16, (10), 2009-2019. doi:10.1002/etc.5620161005. ECOREF#:18272</t>
        </is>
      </c>
    </row>
    <row r="2807">
      <c r="A2807" t="n">
        <v>7487889.0</v>
      </c>
      <c r="B2807" t="inlineStr">
        <is>
          <t>Sulfuric acid magnesium salt (1:1)</t>
        </is>
      </c>
      <c r="C2807"/>
      <c r="D2807" t="inlineStr">
        <is>
          <t>Unmeasured</t>
        </is>
      </c>
      <c r="E2807" t="inlineStr">
        <is>
          <t>Not coded</t>
        </is>
      </c>
      <c r="F2807"/>
      <c r="G2807"/>
      <c r="H2807"/>
      <c r="I2807"/>
      <c r="J2807"/>
      <c r="K2807"/>
      <c r="L2807" t="inlineStr">
        <is>
          <t>Pimephales promelas</t>
        </is>
      </c>
      <c r="M2807" t="inlineStr">
        <is>
          <t>Fathead Minnow</t>
        </is>
      </c>
      <c r="N2807" t="inlineStr">
        <is>
          <t>Larva</t>
        </is>
      </c>
      <c r="O2807" t="inlineStr">
        <is>
          <t>&lt;</t>
        </is>
      </c>
      <c r="P2807" t="n">
        <v>24.0</v>
      </c>
      <c r="Q2807"/>
      <c r="R2807"/>
      <c r="S2807"/>
      <c r="T2807"/>
      <c r="U2807" t="inlineStr">
        <is>
          <t>Hours post hatch</t>
        </is>
      </c>
      <c r="V2807" t="inlineStr">
        <is>
          <t>Renewal</t>
        </is>
      </c>
      <c r="W2807" t="inlineStr">
        <is>
          <t>Fresh water</t>
        </is>
      </c>
      <c r="X2807" t="inlineStr">
        <is>
          <t>Lab</t>
        </is>
      </c>
      <c r="Y2807"/>
      <c r="Z2807" t="inlineStr">
        <is>
          <t>Total</t>
        </is>
      </c>
      <c r="AA2807"/>
      <c r="AB2807" t="n">
        <v>7900.0</v>
      </c>
      <c r="AC2807"/>
      <c r="AD2807" t="n">
        <v>7690.0</v>
      </c>
      <c r="AE2807"/>
      <c r="AF2807" t="n">
        <v>8150.0</v>
      </c>
      <c r="AG2807" t="inlineStr">
        <is>
          <t>AI mg/L</t>
        </is>
      </c>
      <c r="AH2807"/>
      <c r="AI2807"/>
      <c r="AJ2807"/>
      <c r="AK2807"/>
      <c r="AL2807"/>
      <c r="AM2807"/>
      <c r="AN2807"/>
      <c r="AO2807"/>
      <c r="AP2807"/>
      <c r="AQ2807"/>
      <c r="AR2807"/>
      <c r="AS2807"/>
      <c r="AT2807"/>
      <c r="AU2807"/>
      <c r="AV2807"/>
      <c r="AW2807"/>
      <c r="AX2807" t="inlineStr">
        <is>
          <t>Mortality</t>
        </is>
      </c>
      <c r="AY2807" t="inlineStr">
        <is>
          <t>Mortality</t>
        </is>
      </c>
      <c r="AZ2807" t="inlineStr">
        <is>
          <t>LC50</t>
        </is>
      </c>
      <c r="BA2807"/>
      <c r="BB2807" t="n">
        <v>4.0</v>
      </c>
      <c r="BC2807"/>
      <c r="BD2807"/>
      <c r="BE2807"/>
      <c r="BF2807"/>
      <c r="BG2807" t="inlineStr">
        <is>
          <t>Day(s)</t>
        </is>
      </c>
      <c r="BH2807"/>
      <c r="BI2807" t="inlineStr">
        <is>
          <t>DTXSID6042105</t>
        </is>
      </c>
      <c r="BJ2807" t="inlineStr">
        <is>
          <t>10.1002/etc.5620040416</t>
        </is>
      </c>
      <c r="BK2807"/>
      <c r="BL2807"/>
      <c r="BM2807"/>
      <c r="BN2807"/>
      <c r="BO2807"/>
      <c r="BP2807"/>
      <c r="BQ2807"/>
      <c r="BR2807"/>
      <c r="BS2807"/>
      <c r="BT2807" t="inlineStr">
        <is>
          <t>--</t>
        </is>
      </c>
      <c r="BU2807"/>
      <c r="BV2807"/>
      <c r="BW2807"/>
      <c r="BX2807"/>
      <c r="BY2807"/>
      <c r="BZ2807"/>
      <c r="CA2807"/>
      <c r="CB2807"/>
      <c r="CC2807"/>
      <c r="CD2807"/>
      <c r="CE2807"/>
      <c r="CF2807"/>
      <c r="CG2807"/>
      <c r="CH2807"/>
      <c r="CI2807" t="inlineStr">
        <is>
          <t xml:space="preserve"> DOSES/NA mg/L//TESTID/7//OEF/LEACHATE STUDY, MIXTURE////</t>
        </is>
      </c>
      <c r="CJ2807" t="inlineStr">
        <is>
          <t xml:space="preserve">   DOSES/NA mg/L//TESTID/7//OEF/LEACHATE STUDY, MIXTURE////</t>
        </is>
      </c>
      <c r="CK2807" t="inlineStr">
        <is>
          <t>Meyer,J.S., D.A. Sanchez, J.A. Brookman, D.B. McWhorter, and H.L. Bergman</t>
        </is>
      </c>
      <c r="CL2807" t="n">
        <v>116913.0</v>
      </c>
      <c r="CM2807" t="inlineStr">
        <is>
          <t>Chemistry and Aquatic Toxicity of Raw Oil Shale Leachates from Piceance Basin, Colorado</t>
        </is>
      </c>
      <c r="CN2807" t="inlineStr">
        <is>
          <t>Environ. Toxicol. Chem.4:559-572</t>
        </is>
      </c>
      <c r="CO2807" t="n">
        <v>1985.0</v>
      </c>
      <c r="CP2807" t="inlineStr">
        <is>
          <t>Meyer,J.S., D.A. Sanchez, J.A. Brookman, D.B. McWhorter, and H.L. Bergman (1985). Chemistry and Aquatic Toxicity of Raw Oil Shale Leachates from Piceance Basin, Colorado. Environ. Toxicol. Chem., 4, 559-572. doi:10.1002/etc.5620040416. ECOREF#:116913</t>
        </is>
      </c>
    </row>
    <row r="2808">
      <c r="A2808" t="n">
        <v>7487947.0</v>
      </c>
      <c r="B2808" t="inlineStr">
        <is>
          <t>Mercury chloride (HgCl2)</t>
        </is>
      </c>
      <c r="C2808"/>
      <c r="D2808" t="inlineStr">
        <is>
          <t>Measured</t>
        </is>
      </c>
      <c r="E2808" t="inlineStr">
        <is>
          <t>Not reported</t>
        </is>
      </c>
      <c r="F2808"/>
      <c r="G2808"/>
      <c r="H2808"/>
      <c r="I2808"/>
      <c r="J2808"/>
      <c r="K2808"/>
      <c r="L2808" t="inlineStr">
        <is>
          <t>Pimephales promelas</t>
        </is>
      </c>
      <c r="M2808" t="inlineStr">
        <is>
          <t>Fathead Minnow</t>
        </is>
      </c>
      <c r="N2808"/>
      <c r="O2808"/>
      <c r="P2808" t="n">
        <v>30.0</v>
      </c>
      <c r="Q2808"/>
      <c r="R2808"/>
      <c r="S2808"/>
      <c r="T2808"/>
      <c r="U2808" t="inlineStr">
        <is>
          <t>Day(s)</t>
        </is>
      </c>
      <c r="V2808" t="inlineStr">
        <is>
          <t>Aquatic, unspecified</t>
        </is>
      </c>
      <c r="W2808" t="inlineStr">
        <is>
          <t>Fresh water</t>
        </is>
      </c>
      <c r="X2808" t="inlineStr">
        <is>
          <t>Lab</t>
        </is>
      </c>
      <c r="Y2808" t="n">
        <v>6.0</v>
      </c>
      <c r="Z2808" t="inlineStr">
        <is>
          <t>Total</t>
        </is>
      </c>
      <c r="AA2808"/>
      <c r="AB2808" t="n">
        <v>0.155</v>
      </c>
      <c r="AC2808"/>
      <c r="AD2808"/>
      <c r="AE2808"/>
      <c r="AF2808"/>
      <c r="AG2808" t="inlineStr">
        <is>
          <t>AI mg/L</t>
        </is>
      </c>
      <c r="AH2808"/>
      <c r="AI2808"/>
      <c r="AJ2808"/>
      <c r="AK2808"/>
      <c r="AL2808"/>
      <c r="AM2808"/>
      <c r="AN2808"/>
      <c r="AO2808"/>
      <c r="AP2808"/>
      <c r="AQ2808"/>
      <c r="AR2808"/>
      <c r="AS2808"/>
      <c r="AT2808"/>
      <c r="AU2808"/>
      <c r="AV2808"/>
      <c r="AW2808"/>
      <c r="AX2808" t="inlineStr">
        <is>
          <t>Mortality</t>
        </is>
      </c>
      <c r="AY2808" t="inlineStr">
        <is>
          <t>Mortality</t>
        </is>
      </c>
      <c r="AZ2808" t="inlineStr">
        <is>
          <t>LC50</t>
        </is>
      </c>
      <c r="BA2808"/>
      <c r="BB2808" t="n">
        <v>4.0</v>
      </c>
      <c r="BC2808"/>
      <c r="BD2808"/>
      <c r="BE2808"/>
      <c r="BF2808"/>
      <c r="BG2808" t="inlineStr">
        <is>
          <t>Day(s)</t>
        </is>
      </c>
      <c r="BH2808"/>
      <c r="BI2808" t="inlineStr">
        <is>
          <t>DTXSID5020811</t>
        </is>
      </c>
      <c r="BJ2808"/>
      <c r="BK2808"/>
      <c r="BL2808"/>
      <c r="BM2808"/>
      <c r="BN2808"/>
      <c r="BO2808"/>
      <c r="BP2808"/>
      <c r="BQ2808"/>
      <c r="BR2808"/>
      <c r="BS2808"/>
      <c r="BT2808" t="inlineStr">
        <is>
          <t>--</t>
        </is>
      </c>
      <c r="BU2808"/>
      <c r="BV2808"/>
      <c r="BW2808"/>
      <c r="BX2808"/>
      <c r="BY2808"/>
      <c r="BZ2808"/>
      <c r="CA2808"/>
      <c r="CB2808"/>
      <c r="CC2808"/>
      <c r="CD2808"/>
      <c r="CE2808"/>
      <c r="CF2808"/>
      <c r="CG2808"/>
      <c r="CH2808"/>
      <c r="CI2808"/>
      <c r="CJ2808" t="inlineStr">
        <is>
          <t xml:space="preserve">SOURCE/NR//MEDIA/LAKE SUPERIOR WATER//   </t>
        </is>
      </c>
      <c r="CK2808" t="inlineStr">
        <is>
          <t>Call,D.J., L.T. Brooke, and N. Ahmad</t>
        </is>
      </c>
      <c r="CL2808" t="n">
        <v>16044.0</v>
      </c>
      <c r="CM2808" t="inlineStr">
        <is>
          <t>Toxicity, Bioconcentration and Metabolism of Selected Chemicals in Aquatic Organisms</t>
        </is>
      </c>
      <c r="CN2808" t="inlineStr">
        <is>
          <t>Third Quarterly Progress Report to EPA, U.S. EPA Cooperative Agreement No.CR 806864020:38 p.</t>
        </is>
      </c>
      <c r="CO2808" t="n">
        <v>1979.0</v>
      </c>
      <c r="CP2808" t="inlineStr">
        <is>
          <t>Call,D.J., L.T. Brooke, and N. Ahmad (1979). Toxicity, Bioconcentration and Metabolism of Selected Chemicals in Aquatic Organisms. Third Quarterly Progress Report to EPA, U.S. EPA Cooperative Agreement No.CR 806864020, 38 p. ECOREF#:16044</t>
        </is>
      </c>
    </row>
    <row r="2809">
      <c r="A2809" t="n">
        <v>7487947.0</v>
      </c>
      <c r="B2809" t="inlineStr">
        <is>
          <t>Mercury chloride (HgCl2)</t>
        </is>
      </c>
      <c r="C2809"/>
      <c r="D2809" t="inlineStr">
        <is>
          <t>Unmeasured</t>
        </is>
      </c>
      <c r="E2809" t="inlineStr">
        <is>
          <t>Not reported</t>
        </is>
      </c>
      <c r="F2809"/>
      <c r="G2809"/>
      <c r="H2809"/>
      <c r="I2809"/>
      <c r="J2809"/>
      <c r="K2809"/>
      <c r="L2809" t="inlineStr">
        <is>
          <t>Pimephales promelas</t>
        </is>
      </c>
      <c r="M2809" t="inlineStr">
        <is>
          <t>Fathead Minnow</t>
        </is>
      </c>
      <c r="N2809"/>
      <c r="O2809"/>
      <c r="P2809"/>
      <c r="Q2809"/>
      <c r="R2809" t="n">
        <v>1.0</v>
      </c>
      <c r="S2809"/>
      <c r="T2809" t="n">
        <v>2.0</v>
      </c>
      <c r="U2809" t="inlineStr">
        <is>
          <t>Year(s)</t>
        </is>
      </c>
      <c r="V2809" t="inlineStr">
        <is>
          <t>Aquatic, unspecified</t>
        </is>
      </c>
      <c r="W2809" t="inlineStr">
        <is>
          <t>Fresh water</t>
        </is>
      </c>
      <c r="X2809" t="inlineStr">
        <is>
          <t>Lab</t>
        </is>
      </c>
      <c r="Y2809" t="n">
        <v>6.0</v>
      </c>
      <c r="Z2809" t="inlineStr">
        <is>
          <t>Total</t>
        </is>
      </c>
      <c r="AA2809"/>
      <c r="AB2809" t="n">
        <v>0.054</v>
      </c>
      <c r="AC2809"/>
      <c r="AD2809" t="n">
        <v>0.047</v>
      </c>
      <c r="AE2809"/>
      <c r="AF2809" t="n">
        <v>0.063</v>
      </c>
      <c r="AG2809" t="inlineStr">
        <is>
          <t>AI mg/L</t>
        </is>
      </c>
      <c r="AH2809"/>
      <c r="AI2809"/>
      <c r="AJ2809"/>
      <c r="AK2809"/>
      <c r="AL2809"/>
      <c r="AM2809"/>
      <c r="AN2809"/>
      <c r="AO2809"/>
      <c r="AP2809"/>
      <c r="AQ2809"/>
      <c r="AR2809"/>
      <c r="AS2809"/>
      <c r="AT2809"/>
      <c r="AU2809"/>
      <c r="AV2809"/>
      <c r="AW2809"/>
      <c r="AX2809" t="inlineStr">
        <is>
          <t>Mortality</t>
        </is>
      </c>
      <c r="AY2809" t="inlineStr">
        <is>
          <t>Mortality</t>
        </is>
      </c>
      <c r="AZ2809" t="inlineStr">
        <is>
          <t>LC50</t>
        </is>
      </c>
      <c r="BA2809"/>
      <c r="BB2809" t="n">
        <v>4.0</v>
      </c>
      <c r="BC2809"/>
      <c r="BD2809"/>
      <c r="BE2809"/>
      <c r="BF2809"/>
      <c r="BG2809" t="inlineStr">
        <is>
          <t>Day(s)</t>
        </is>
      </c>
      <c r="BH2809"/>
      <c r="BI2809" t="inlineStr">
        <is>
          <t>DTXSID5020811</t>
        </is>
      </c>
      <c r="BJ2809"/>
      <c r="BK2809"/>
      <c r="BL2809"/>
      <c r="BM2809"/>
      <c r="BN2809"/>
      <c r="BO2809"/>
      <c r="BP2809"/>
      <c r="BQ2809"/>
      <c r="BR2809"/>
      <c r="BS2809"/>
      <c r="BT2809" t="inlineStr">
        <is>
          <t>--</t>
        </is>
      </c>
      <c r="BU2809"/>
      <c r="BV2809"/>
      <c r="BW2809"/>
      <c r="BX2809"/>
      <c r="BY2809"/>
      <c r="BZ2809"/>
      <c r="CA2809"/>
      <c r="CB2809"/>
      <c r="CC2809"/>
      <c r="CD2809"/>
      <c r="CE2809"/>
      <c r="CF2809"/>
      <c r="CG2809"/>
      <c r="CH2809"/>
      <c r="CI2809"/>
      <c r="CJ2809" t="inlineStr">
        <is>
          <t xml:space="preserve">SOURCE/FROM COMMERCIAL BAIT DEALER//   </t>
        </is>
      </c>
      <c r="CK2809" t="inlineStr">
        <is>
          <t>Kilch,L.R.</t>
        </is>
      </c>
      <c r="CL2809" t="n">
        <v>167639.0</v>
      </c>
      <c r="CM2809" t="inlineStr">
        <is>
          <t>The Effect of Selected Concentrations of Selenium Dioxide on the Acute Toxicity of Mercuric Chloride to the Fathead Minnow (Pimephales promelas Rafinesque)</t>
        </is>
      </c>
      <c r="CN2809" t="inlineStr">
        <is>
          <t>M.S. Thesis, Tennessee Technological University, Cookeville, TN:29 p.</t>
        </is>
      </c>
      <c r="CO2809" t="n">
        <v>1976.0</v>
      </c>
      <c r="CP2809" t="inlineStr">
        <is>
          <t>Kilch,L.R. (1976). The Effect of Selected Concentrations of Selenium Dioxide on the Acute Toxicity of Mercuric Chloride to the Fathead Minnow (Pimephales promelas Rafinesque). M.S. Thesis, Tennessee Technological University, Cookeville, TN, 29 p. ECOREF#:167639</t>
        </is>
      </c>
    </row>
    <row r="2810">
      <c r="A2810" t="n">
        <v>7487947.0</v>
      </c>
      <c r="B2810" t="inlineStr">
        <is>
          <t>Mercury chloride (HgCl2)</t>
        </is>
      </c>
      <c r="C2810" t="inlineStr">
        <is>
          <t>American chemical society grade</t>
        </is>
      </c>
      <c r="D2810" t="inlineStr">
        <is>
          <t>Measured</t>
        </is>
      </c>
      <c r="E2810" t="inlineStr">
        <is>
          <t>Not reported</t>
        </is>
      </c>
      <c r="F2810"/>
      <c r="G2810"/>
      <c r="H2810"/>
      <c r="I2810"/>
      <c r="J2810"/>
      <c r="K2810"/>
      <c r="L2810" t="inlineStr">
        <is>
          <t>Pimephales promelas</t>
        </is>
      </c>
      <c r="M2810" t="inlineStr">
        <is>
          <t>Fathead Minnow</t>
        </is>
      </c>
      <c r="N2810"/>
      <c r="O2810"/>
      <c r="P2810"/>
      <c r="Q2810"/>
      <c r="R2810" t="n">
        <v>30.0</v>
      </c>
      <c r="S2810"/>
      <c r="T2810" t="n">
        <v>32.0</v>
      </c>
      <c r="U2810" t="inlineStr">
        <is>
          <t>Day(s)</t>
        </is>
      </c>
      <c r="V2810" t="inlineStr">
        <is>
          <t>Flow-through</t>
        </is>
      </c>
      <c r="W2810" t="inlineStr">
        <is>
          <t>Fresh water</t>
        </is>
      </c>
      <c r="X2810" t="inlineStr">
        <is>
          <t>Lab</t>
        </is>
      </c>
      <c r="Y2810" t="n">
        <v>5.0</v>
      </c>
      <c r="Z2810" t="inlineStr">
        <is>
          <t>Total</t>
        </is>
      </c>
      <c r="AA2810"/>
      <c r="AB2810" t="n">
        <v>0.15</v>
      </c>
      <c r="AC2810"/>
      <c r="AD2810" t="n">
        <v>0.128</v>
      </c>
      <c r="AE2810"/>
      <c r="AF2810" t="n">
        <v>0.176</v>
      </c>
      <c r="AG2810" t="inlineStr">
        <is>
          <t>AI mg/L</t>
        </is>
      </c>
      <c r="AH2810"/>
      <c r="AI2810"/>
      <c r="AJ2810"/>
      <c r="AK2810"/>
      <c r="AL2810"/>
      <c r="AM2810"/>
      <c r="AN2810"/>
      <c r="AO2810"/>
      <c r="AP2810"/>
      <c r="AQ2810"/>
      <c r="AR2810"/>
      <c r="AS2810"/>
      <c r="AT2810"/>
      <c r="AU2810"/>
      <c r="AV2810"/>
      <c r="AW2810"/>
      <c r="AX2810" t="inlineStr">
        <is>
          <t>Mortality</t>
        </is>
      </c>
      <c r="AY2810" t="inlineStr">
        <is>
          <t>Mortality</t>
        </is>
      </c>
      <c r="AZ2810" t="inlineStr">
        <is>
          <t>LC50</t>
        </is>
      </c>
      <c r="BA2810"/>
      <c r="BB2810" t="n">
        <v>4.0</v>
      </c>
      <c r="BC2810"/>
      <c r="BD2810"/>
      <c r="BE2810"/>
      <c r="BF2810"/>
      <c r="BG2810" t="inlineStr">
        <is>
          <t>Day(s)</t>
        </is>
      </c>
      <c r="BH2810"/>
      <c r="BI2810" t="inlineStr">
        <is>
          <t>DTXSID5020811</t>
        </is>
      </c>
      <c r="BJ2810"/>
      <c r="BK2810"/>
      <c r="BL2810"/>
      <c r="BM2810"/>
      <c r="BN2810"/>
      <c r="BO2810"/>
      <c r="BP2810"/>
      <c r="BQ2810"/>
      <c r="BR2810"/>
      <c r="BS2810"/>
      <c r="BT2810" t="inlineStr">
        <is>
          <t>--</t>
        </is>
      </c>
      <c r="BU2810"/>
      <c r="BV2810"/>
      <c r="BW2810"/>
      <c r="BX2810"/>
      <c r="BY2810"/>
      <c r="BZ2810"/>
      <c r="CA2810"/>
      <c r="CB2810"/>
      <c r="CC2810"/>
      <c r="CD2810"/>
      <c r="CE2810"/>
      <c r="CF2810"/>
      <c r="CG2810"/>
      <c r="CH2810"/>
      <c r="CI2810"/>
      <c r="CJ2810" t="inlineStr">
        <is>
          <t xml:space="preserve">SOURCE/BROOD STOCK MAINTAINED BY ENVIRONMENTAL RESEARCH LABORATORY, DULUTH, MINNESOTA//MEDIA/LAKE SUPERIOR WATER//   </t>
        </is>
      </c>
      <c r="CK2810" t="inlineStr">
        <is>
          <t>Call,D.J., L.T. Brooke, N. Ahmad, and J.E. Richter</t>
        </is>
      </c>
      <c r="CL2810" t="n">
        <v>10579.0</v>
      </c>
      <c r="CM2810" t="inlineStr">
        <is>
          <t>Toxicity and Metabolism Studies with EPA (Environmental Protection Agency) Priority Pollutants and Related Chemicals in Freshwater Organisms</t>
        </is>
      </c>
      <c r="CN2810" t="inlineStr">
        <is>
          <t>EPA 600/3-83-095, U.S.EPA, Duluth, MN:120 p.</t>
        </is>
      </c>
      <c r="CO2810" t="n">
        <v>1983.0</v>
      </c>
      <c r="CP2810" t="inlineStr">
        <is>
          <t>Call,D.J., L.T. Brooke, N. Ahmad, and J.E. Richter (1983). Toxicity and Metabolism Studies with EPA (Environmental Protection Agency) Priority Pollutants and Related Chemicals in Freshwater Organisms. EPA 600/3-83-095, U.S.EPA, Duluth, MN, 120 p. ECOREF#:10579</t>
        </is>
      </c>
    </row>
    <row r="2811">
      <c r="A2811" t="n">
        <v>7487947.0</v>
      </c>
      <c r="B2811" t="inlineStr">
        <is>
          <t>Mercury chloride (HgCl2)</t>
        </is>
      </c>
      <c r="C2811"/>
      <c r="D2811" t="inlineStr">
        <is>
          <t>Measured</t>
        </is>
      </c>
      <c r="E2811" t="inlineStr">
        <is>
          <t>Not coded</t>
        </is>
      </c>
      <c r="F2811"/>
      <c r="G2811"/>
      <c r="H2811"/>
      <c r="I2811"/>
      <c r="J2811"/>
      <c r="K2811"/>
      <c r="L2811" t="inlineStr">
        <is>
          <t>Pimephales promelas</t>
        </is>
      </c>
      <c r="M2811" t="inlineStr">
        <is>
          <t>Fathead Minnow</t>
        </is>
      </c>
      <c r="N2811" t="inlineStr">
        <is>
          <t>Juvenile</t>
        </is>
      </c>
      <c r="O2811"/>
      <c r="P2811" t="n">
        <v>3.0</v>
      </c>
      <c r="Q2811"/>
      <c r="R2811"/>
      <c r="S2811"/>
      <c r="T2811"/>
      <c r="U2811" t="inlineStr">
        <is>
          <t>Month(s)</t>
        </is>
      </c>
      <c r="V2811" t="inlineStr">
        <is>
          <t>Flow-through</t>
        </is>
      </c>
      <c r="W2811" t="inlineStr">
        <is>
          <t>Fresh water</t>
        </is>
      </c>
      <c r="X2811" t="inlineStr">
        <is>
          <t>Lab</t>
        </is>
      </c>
      <c r="Y2811"/>
      <c r="Z2811" t="inlineStr">
        <is>
          <t>Total</t>
        </is>
      </c>
      <c r="AA2811"/>
      <c r="AB2811" t="n">
        <v>0.168</v>
      </c>
      <c r="AC2811"/>
      <c r="AD2811" t="n">
        <v>0.1</v>
      </c>
      <c r="AE2811"/>
      <c r="AF2811" t="n">
        <v>0.182</v>
      </c>
      <c r="AG2811" t="inlineStr">
        <is>
          <t>AI mg/L</t>
        </is>
      </c>
      <c r="AH2811"/>
      <c r="AI2811"/>
      <c r="AJ2811"/>
      <c r="AK2811"/>
      <c r="AL2811"/>
      <c r="AM2811"/>
      <c r="AN2811"/>
      <c r="AO2811"/>
      <c r="AP2811"/>
      <c r="AQ2811"/>
      <c r="AR2811"/>
      <c r="AS2811"/>
      <c r="AT2811"/>
      <c r="AU2811"/>
      <c r="AV2811"/>
      <c r="AW2811"/>
      <c r="AX2811" t="inlineStr">
        <is>
          <t>Mortality</t>
        </is>
      </c>
      <c r="AY2811" t="inlineStr">
        <is>
          <t>Mortality</t>
        </is>
      </c>
      <c r="AZ2811" t="inlineStr">
        <is>
          <t>LC50</t>
        </is>
      </c>
      <c r="BA2811"/>
      <c r="BB2811" t="n">
        <v>4.0</v>
      </c>
      <c r="BC2811"/>
      <c r="BD2811"/>
      <c r="BE2811"/>
      <c r="BF2811"/>
      <c r="BG2811" t="inlineStr">
        <is>
          <t>Day(s)</t>
        </is>
      </c>
      <c r="BH2811"/>
      <c r="BI2811" t="inlineStr">
        <is>
          <t>DTXSID5020811</t>
        </is>
      </c>
      <c r="BJ2811" t="inlineStr">
        <is>
          <t>10.1016/0166-445X(82)90012-1</t>
        </is>
      </c>
      <c r="BK2811"/>
      <c r="BL2811"/>
      <c r="BM2811"/>
      <c r="BN2811"/>
      <c r="BO2811"/>
      <c r="BP2811"/>
      <c r="BQ2811"/>
      <c r="BR2811"/>
      <c r="BS2811"/>
      <c r="BT2811" t="inlineStr">
        <is>
          <t>--</t>
        </is>
      </c>
      <c r="BU2811"/>
      <c r="BV2811"/>
      <c r="BW2811"/>
      <c r="BX2811"/>
      <c r="BY2811"/>
      <c r="BZ2811"/>
      <c r="CA2811"/>
      <c r="CB2811"/>
      <c r="CC2811"/>
      <c r="CD2811"/>
      <c r="CE2811"/>
      <c r="CF2811"/>
      <c r="CG2811"/>
      <c r="CH2811"/>
      <c r="CI2811"/>
      <c r="CJ2811"/>
      <c r="CK2811" t="inlineStr">
        <is>
          <t>Snarski,V.M., and G.F. Olson</t>
        </is>
      </c>
      <c r="CL2811" t="n">
        <v>15318.0</v>
      </c>
      <c r="CM2811" t="inlineStr">
        <is>
          <t>Chronic Toxicity and Bioaccumulation of Mercuric Chloride in the Fathead Minnow (Pimephales promelas)</t>
        </is>
      </c>
      <c r="CN2811" t="inlineStr">
        <is>
          <t>Aquat. Toxicol.2:143-156</t>
        </is>
      </c>
      <c r="CO2811" t="n">
        <v>1982.0</v>
      </c>
      <c r="CP2811" t="inlineStr">
        <is>
          <t>Snarski,V.M., and G.F. Olson (1982). Chronic Toxicity and Bioaccumulation of Mercuric Chloride in the Fathead Minnow (Pimephales promelas). Aquat. Toxicol., 2, 143-156. doi:10.1016/0166-445X(82)90012-1. ECOREF#:15318</t>
        </is>
      </c>
    </row>
    <row r="2812">
      <c r="A2812" t="n">
        <v>7576650.0</v>
      </c>
      <c r="B2812" t="inlineStr">
        <is>
          <t>2-(3-Hydroxy-2-quinolinyl)-1H-indene-1,3(2H)-dione</t>
        </is>
      </c>
      <c r="C2812"/>
      <c r="D2812" t="inlineStr">
        <is>
          <t>Unmeasured</t>
        </is>
      </c>
      <c r="E2812" t="inlineStr">
        <is>
          <t>Not coded</t>
        </is>
      </c>
      <c r="F2812"/>
      <c r="G2812" t="n">
        <v>15.0</v>
      </c>
      <c r="H2812"/>
      <c r="I2812"/>
      <c r="J2812"/>
      <c r="K2812"/>
      <c r="L2812" t="inlineStr">
        <is>
          <t>Pimephales promelas</t>
        </is>
      </c>
      <c r="M2812" t="inlineStr">
        <is>
          <t>Fathead Minnow</t>
        </is>
      </c>
      <c r="N2812"/>
      <c r="O2812"/>
      <c r="P2812"/>
      <c r="Q2812"/>
      <c r="R2812"/>
      <c r="S2812"/>
      <c r="T2812"/>
      <c r="U2812"/>
      <c r="V2812" t="inlineStr">
        <is>
          <t>Static</t>
        </is>
      </c>
      <c r="W2812" t="inlineStr">
        <is>
          <t>Fresh water</t>
        </is>
      </c>
      <c r="X2812" t="inlineStr">
        <is>
          <t>Lab</t>
        </is>
      </c>
      <c r="Y2812"/>
      <c r="Z2812" t="inlineStr">
        <is>
          <t>Formulation</t>
        </is>
      </c>
      <c r="AA2812" t="inlineStr">
        <is>
          <t>&gt;</t>
        </is>
      </c>
      <c r="AB2812" t="n">
        <v>180.0</v>
      </c>
      <c r="AC2812"/>
      <c r="AD2812"/>
      <c r="AE2812"/>
      <c r="AF2812"/>
      <c r="AG2812" t="inlineStr">
        <is>
          <t>AI mg/L</t>
        </is>
      </c>
      <c r="AH2812"/>
      <c r="AI2812"/>
      <c r="AJ2812"/>
      <c r="AK2812"/>
      <c r="AL2812"/>
      <c r="AM2812"/>
      <c r="AN2812"/>
      <c r="AO2812"/>
      <c r="AP2812"/>
      <c r="AQ2812"/>
      <c r="AR2812"/>
      <c r="AS2812"/>
      <c r="AT2812"/>
      <c r="AU2812"/>
      <c r="AV2812"/>
      <c r="AW2812"/>
      <c r="AX2812" t="inlineStr">
        <is>
          <t>Mortality</t>
        </is>
      </c>
      <c r="AY2812" t="inlineStr">
        <is>
          <t>Mortality</t>
        </is>
      </c>
      <c r="AZ2812" t="inlineStr">
        <is>
          <t>LC50</t>
        </is>
      </c>
      <c r="BA2812"/>
      <c r="BB2812" t="n">
        <v>4.0</v>
      </c>
      <c r="BC2812"/>
      <c r="BD2812"/>
      <c r="BE2812"/>
      <c r="BF2812"/>
      <c r="BG2812" t="inlineStr">
        <is>
          <t>Day(s)</t>
        </is>
      </c>
      <c r="BH2812" t="inlineStr">
        <is>
          <t>Active ingredient</t>
        </is>
      </c>
      <c r="BI2812" t="inlineStr">
        <is>
          <t>DTXSID6044729</t>
        </is>
      </c>
      <c r="BJ2812"/>
      <c r="BK2812"/>
      <c r="BL2812"/>
      <c r="BM2812"/>
      <c r="BN2812"/>
      <c r="BO2812"/>
      <c r="BP2812"/>
      <c r="BQ2812"/>
      <c r="BR2812"/>
      <c r="BS2812"/>
      <c r="BT2812" t="inlineStr">
        <is>
          <t>--</t>
        </is>
      </c>
      <c r="BU2812"/>
      <c r="BV2812"/>
      <c r="BW2812"/>
      <c r="BX2812"/>
      <c r="BY2812"/>
      <c r="BZ2812"/>
      <c r="CA2812"/>
      <c r="CB2812"/>
      <c r="CC2812"/>
      <c r="CD2812"/>
      <c r="CE2812"/>
      <c r="CF2812"/>
      <c r="CG2812"/>
      <c r="CH2812"/>
      <c r="CI2812"/>
      <c r="CJ2812"/>
      <c r="CK2812" t="inlineStr">
        <is>
          <t>Little,L.W., and J.C. Lamb III</t>
        </is>
      </c>
      <c r="CL2812" t="n">
        <v>6969.0</v>
      </c>
      <c r="CM2812" t="inlineStr">
        <is>
          <t>Acute Toxicity of 46 Selected Dyes to the Fathead Minnow, Pimephales promelas</t>
        </is>
      </c>
      <c r="CN2812" t="inlineStr">
        <is>
          <t>Dyes and the Environment - Reports on Selected Dyes and Their Effects, American Dye Manufacturers Institute:123 p.</t>
        </is>
      </c>
      <c r="CO2812" t="n">
        <v>1973.0</v>
      </c>
      <c r="CP2812" t="inlineStr">
        <is>
          <t>Little,L.W., and J.C. Lamb III (1973). Acute Toxicity of 46 Selected Dyes to the Fathead Minnow, Pimephales promelas. Dyes and the Environment - Reports on Selected Dyes and Their Effects, American Dye Manufacturers Institute, 123 p. ECOREF#:6969</t>
        </is>
      </c>
    </row>
    <row r="2813">
      <c r="A2813" t="n">
        <v>7576650.0</v>
      </c>
      <c r="B2813" t="inlineStr">
        <is>
          <t>2-(3-Hydroxy-2-quinolinyl)-1H-indene-1,3(2H)-dione</t>
        </is>
      </c>
      <c r="C2813"/>
      <c r="D2813" t="inlineStr">
        <is>
          <t>Unmeasured</t>
        </is>
      </c>
      <c r="E2813" t="inlineStr">
        <is>
          <t>Not coded</t>
        </is>
      </c>
      <c r="F2813"/>
      <c r="G2813"/>
      <c r="H2813"/>
      <c r="I2813"/>
      <c r="J2813"/>
      <c r="K2813"/>
      <c r="L2813" t="inlineStr">
        <is>
          <t>Pimephales promelas</t>
        </is>
      </c>
      <c r="M2813" t="inlineStr">
        <is>
          <t>Fathead Minnow</t>
        </is>
      </c>
      <c r="N2813"/>
      <c r="O2813"/>
      <c r="P2813"/>
      <c r="Q2813"/>
      <c r="R2813"/>
      <c r="S2813"/>
      <c r="T2813"/>
      <c r="U2813"/>
      <c r="V2813" t="inlineStr">
        <is>
          <t>Static</t>
        </is>
      </c>
      <c r="W2813" t="inlineStr">
        <is>
          <t>Fresh water</t>
        </is>
      </c>
      <c r="X2813" t="inlineStr">
        <is>
          <t>Lab</t>
        </is>
      </c>
      <c r="Y2813"/>
      <c r="Z2813" t="inlineStr">
        <is>
          <t>Formulation</t>
        </is>
      </c>
      <c r="AA2813" t="inlineStr">
        <is>
          <t>&gt;</t>
        </is>
      </c>
      <c r="AB2813" t="n">
        <v>180.0</v>
      </c>
      <c r="AC2813"/>
      <c r="AD2813"/>
      <c r="AE2813"/>
      <c r="AF2813"/>
      <c r="AG2813" t="inlineStr">
        <is>
          <t>AI mg/L</t>
        </is>
      </c>
      <c r="AH2813"/>
      <c r="AI2813"/>
      <c r="AJ2813"/>
      <c r="AK2813"/>
      <c r="AL2813"/>
      <c r="AM2813"/>
      <c r="AN2813"/>
      <c r="AO2813"/>
      <c r="AP2813"/>
      <c r="AQ2813"/>
      <c r="AR2813"/>
      <c r="AS2813"/>
      <c r="AT2813"/>
      <c r="AU2813"/>
      <c r="AV2813"/>
      <c r="AW2813"/>
      <c r="AX2813" t="inlineStr">
        <is>
          <t>Mortality</t>
        </is>
      </c>
      <c r="AY2813" t="inlineStr">
        <is>
          <t>Mortality</t>
        </is>
      </c>
      <c r="AZ2813" t="inlineStr">
        <is>
          <t>LC50</t>
        </is>
      </c>
      <c r="BA2813"/>
      <c r="BB2813" t="n">
        <v>4.0</v>
      </c>
      <c r="BC2813"/>
      <c r="BD2813"/>
      <c r="BE2813"/>
      <c r="BF2813"/>
      <c r="BG2813" t="inlineStr">
        <is>
          <t>Day(s)</t>
        </is>
      </c>
      <c r="BH2813"/>
      <c r="BI2813" t="inlineStr">
        <is>
          <t>DTXSID6044729</t>
        </is>
      </c>
      <c r="BJ2813"/>
      <c r="BK2813"/>
      <c r="BL2813"/>
      <c r="BM2813"/>
      <c r="BN2813"/>
      <c r="BO2813"/>
      <c r="BP2813"/>
      <c r="BQ2813"/>
      <c r="BR2813"/>
      <c r="BS2813"/>
      <c r="BT2813" t="inlineStr">
        <is>
          <t>--</t>
        </is>
      </c>
      <c r="BU2813"/>
      <c r="BV2813"/>
      <c r="BW2813"/>
      <c r="BX2813"/>
      <c r="BY2813"/>
      <c r="BZ2813"/>
      <c r="CA2813"/>
      <c r="CB2813"/>
      <c r="CC2813"/>
      <c r="CD2813"/>
      <c r="CE2813"/>
      <c r="CF2813"/>
      <c r="CG2813"/>
      <c r="CH2813"/>
      <c r="CI2813" t="inlineStr">
        <is>
          <t xml:space="preserve"> CARRIER/REAX 85// </t>
        </is>
      </c>
      <c r="CJ2813" t="inlineStr">
        <is>
          <t xml:space="preserve">   CARRIER/REAX 85// </t>
        </is>
      </c>
      <c r="CK2813" t="inlineStr">
        <is>
          <t>Little,L.W., J.C. Lamb III, M.A. Chillingworth, and W.B. Durkin</t>
        </is>
      </c>
      <c r="CL2813" t="n">
        <v>5789.0</v>
      </c>
      <c r="CM2813" t="inlineStr">
        <is>
          <t>Acute Toxicity of Selected Commercial Dyes to the Fathead Minnow and Evaluation of Biological Treatment for Reduction of Toxicity</t>
        </is>
      </c>
      <c r="CN2813" t="inlineStr">
        <is>
          <t>In: Proceedings of the 29th Industrial Waste Conference, Lafayette, IN:524-534</t>
        </is>
      </c>
      <c r="CO2813" t="n">
        <v>1974.0</v>
      </c>
      <c r="CP2813" t="inlineStr">
        <is>
          <t>Little,L.W., J.C. Lamb III, M.A. Chillingworth, and W.B. Durkin (1974). Acute Toxicity of Selected Commercial Dyes to the Fathead Minnow and Evaluation of Biological Treatment for Reduction of Toxicity. In: Proceedings of the 29th Industrial Waste Conference, Lafayette, IN, 524-534. ECOREF#:5789</t>
        </is>
      </c>
    </row>
    <row r="2814">
      <c r="A2814" t="n">
        <v>7601890.0</v>
      </c>
      <c r="B2814" t="inlineStr">
        <is>
          <t>Sodium perchlorate</t>
        </is>
      </c>
      <c r="C2814" t="inlineStr">
        <is>
          <t>Reagent Grade, Purissium, Purum, Puriss, Puris, Reinst</t>
        </is>
      </c>
      <c r="D2814" t="inlineStr">
        <is>
          <t>Unmeasured</t>
        </is>
      </c>
      <c r="E2814" t="inlineStr">
        <is>
          <t>USEPA and ASTM methods</t>
        </is>
      </c>
      <c r="F2814" t="inlineStr">
        <is>
          <t>&gt;</t>
        </is>
      </c>
      <c r="G2814" t="n">
        <v>99.0</v>
      </c>
      <c r="H2814"/>
      <c r="I2814"/>
      <c r="J2814"/>
      <c r="K2814"/>
      <c r="L2814" t="inlineStr">
        <is>
          <t>Pimephales promelas</t>
        </is>
      </c>
      <c r="M2814" t="inlineStr">
        <is>
          <t>Fathead Minnow</t>
        </is>
      </c>
      <c r="N2814" t="inlineStr">
        <is>
          <t>Juvenile</t>
        </is>
      </c>
      <c r="O2814" t="inlineStr">
        <is>
          <t>&lt;=</t>
        </is>
      </c>
      <c r="P2814" t="n">
        <v>14.0</v>
      </c>
      <c r="Q2814"/>
      <c r="R2814"/>
      <c r="S2814"/>
      <c r="T2814"/>
      <c r="U2814" t="inlineStr">
        <is>
          <t>Day(s)</t>
        </is>
      </c>
      <c r="V2814" t="inlineStr">
        <is>
          <t>Static</t>
        </is>
      </c>
      <c r="W2814" t="inlineStr">
        <is>
          <t>Fresh water</t>
        </is>
      </c>
      <c r="X2814" t="inlineStr">
        <is>
          <t>Lab</t>
        </is>
      </c>
      <c r="Y2814" t="n">
        <v>7.0</v>
      </c>
      <c r="Z2814" t="inlineStr">
        <is>
          <t>Total</t>
        </is>
      </c>
      <c r="AA2814"/>
      <c r="AB2814" t="n">
        <v>1655.0</v>
      </c>
      <c r="AC2814"/>
      <c r="AD2814" t="n">
        <v>1507.0</v>
      </c>
      <c r="AE2814"/>
      <c r="AF2814" t="n">
        <v>1817.0</v>
      </c>
      <c r="AG2814" t="inlineStr">
        <is>
          <t>AI mg/L</t>
        </is>
      </c>
      <c r="AH2814"/>
      <c r="AI2814"/>
      <c r="AJ2814"/>
      <c r="AK2814"/>
      <c r="AL2814"/>
      <c r="AM2814"/>
      <c r="AN2814"/>
      <c r="AO2814"/>
      <c r="AP2814"/>
      <c r="AQ2814"/>
      <c r="AR2814"/>
      <c r="AS2814"/>
      <c r="AT2814"/>
      <c r="AU2814"/>
      <c r="AV2814"/>
      <c r="AW2814"/>
      <c r="AX2814" t="inlineStr">
        <is>
          <t>Mortality</t>
        </is>
      </c>
      <c r="AY2814" t="inlineStr">
        <is>
          <t>Mortality</t>
        </is>
      </c>
      <c r="AZ2814" t="inlineStr">
        <is>
          <t>LC50</t>
        </is>
      </c>
      <c r="BA2814"/>
      <c r="BB2814" t="n">
        <v>4.0</v>
      </c>
      <c r="BC2814"/>
      <c r="BD2814"/>
      <c r="BE2814"/>
      <c r="BF2814"/>
      <c r="BG2814" t="inlineStr">
        <is>
          <t>Day(s)</t>
        </is>
      </c>
      <c r="BH2814"/>
      <c r="BI2814" t="inlineStr">
        <is>
          <t>DTXSID1034185</t>
        </is>
      </c>
      <c r="BJ2814"/>
      <c r="BK2814"/>
      <c r="BL2814" t="inlineStr">
        <is>
          <t>Acute</t>
        </is>
      </c>
      <c r="BM2814"/>
      <c r="BN2814"/>
      <c r="BO2814"/>
      <c r="BP2814"/>
      <c r="BQ2814"/>
      <c r="BR2814"/>
      <c r="BS2814"/>
      <c r="BT2814" t="inlineStr">
        <is>
          <t>--</t>
        </is>
      </c>
      <c r="BU2814"/>
      <c r="BV2814"/>
      <c r="BW2814"/>
      <c r="BX2814"/>
      <c r="BY2814"/>
      <c r="BZ2814"/>
      <c r="CA2814"/>
      <c r="CB2814"/>
      <c r="CC2814"/>
      <c r="CD2814"/>
      <c r="CE2814"/>
      <c r="CF2814"/>
      <c r="CG2814"/>
      <c r="CH2814"/>
      <c r="CI2814"/>
      <c r="CJ2814" t="inlineStr">
        <is>
          <t xml:space="preserve">CONTR/C,O,O = SODIUM CONTROL//   </t>
        </is>
      </c>
      <c r="CK2814" t="inlineStr">
        <is>
          <t>EA Engineering Science and Technology</t>
        </is>
      </c>
      <c r="CL2814" t="n">
        <v>165478.0</v>
      </c>
      <c r="CM2814" t="inlineStr">
        <is>
          <t>Results of Acute and Chronic Toxicity Testing with Sodium Perchlorate</t>
        </is>
      </c>
      <c r="CN2814" t="inlineStr">
        <is>
          <t>Report 2900, EA Engineering, Science, and Technology, Sparks, MD:156 p.</t>
        </is>
      </c>
      <c r="CO2814" t="n">
        <v>1998.0</v>
      </c>
      <c r="CP2814" t="inlineStr">
        <is>
          <t>EA Engineering Science and Technology (1998). Results of Acute and Chronic Toxicity Testing with Sodium Perchlorate. Report 2900, EA Engineering, Science, and Technology, Sparks, MD, 156 p. ECOREF#:165478</t>
        </is>
      </c>
    </row>
    <row r="2815">
      <c r="A2815" t="n">
        <v>7601890.0</v>
      </c>
      <c r="B2815" t="inlineStr">
        <is>
          <t>Sodium perchlorate</t>
        </is>
      </c>
      <c r="C2815" t="inlineStr">
        <is>
          <t>Reagent Grade, Purissium, Purum, Puriss, Puris, Reinst</t>
        </is>
      </c>
      <c r="D2815" t="inlineStr">
        <is>
          <t>Unmeasured</t>
        </is>
      </c>
      <c r="E2815" t="inlineStr">
        <is>
          <t>USEPA and ASTM methods</t>
        </is>
      </c>
      <c r="F2815" t="inlineStr">
        <is>
          <t>&gt;</t>
        </is>
      </c>
      <c r="G2815" t="n">
        <v>99.0</v>
      </c>
      <c r="H2815"/>
      <c r="I2815"/>
      <c r="J2815"/>
      <c r="K2815"/>
      <c r="L2815" t="inlineStr">
        <is>
          <t>Pimephales promelas</t>
        </is>
      </c>
      <c r="M2815" t="inlineStr">
        <is>
          <t>Fathead Minnow</t>
        </is>
      </c>
      <c r="N2815" t="inlineStr">
        <is>
          <t>Juvenile</t>
        </is>
      </c>
      <c r="O2815" t="inlineStr">
        <is>
          <t>&lt;=</t>
        </is>
      </c>
      <c r="P2815" t="n">
        <v>14.0</v>
      </c>
      <c r="Q2815"/>
      <c r="R2815"/>
      <c r="S2815"/>
      <c r="T2815"/>
      <c r="U2815" t="inlineStr">
        <is>
          <t>Day(s)</t>
        </is>
      </c>
      <c r="V2815" t="inlineStr">
        <is>
          <t>Static</t>
        </is>
      </c>
      <c r="W2815" t="inlineStr">
        <is>
          <t>Fresh water</t>
        </is>
      </c>
      <c r="X2815" t="inlineStr">
        <is>
          <t>Lab</t>
        </is>
      </c>
      <c r="Y2815" t="n">
        <v>7.0</v>
      </c>
      <c r="Z2815" t="inlineStr">
        <is>
          <t>Total</t>
        </is>
      </c>
      <c r="AA2815"/>
      <c r="AB2815" t="n">
        <v>1128.0</v>
      </c>
      <c r="AC2815"/>
      <c r="AD2815" t="n">
        <v>743.0</v>
      </c>
      <c r="AE2815"/>
      <c r="AF2815" t="n">
        <v>1712.0</v>
      </c>
      <c r="AG2815" t="inlineStr">
        <is>
          <t>AI mg/L</t>
        </is>
      </c>
      <c r="AH2815"/>
      <c r="AI2815"/>
      <c r="AJ2815"/>
      <c r="AK2815"/>
      <c r="AL2815"/>
      <c r="AM2815"/>
      <c r="AN2815"/>
      <c r="AO2815"/>
      <c r="AP2815"/>
      <c r="AQ2815"/>
      <c r="AR2815"/>
      <c r="AS2815"/>
      <c r="AT2815"/>
      <c r="AU2815"/>
      <c r="AV2815"/>
      <c r="AW2815"/>
      <c r="AX2815" t="inlineStr">
        <is>
          <t>Mortality</t>
        </is>
      </c>
      <c r="AY2815" t="inlineStr">
        <is>
          <t>Mortality</t>
        </is>
      </c>
      <c r="AZ2815" t="inlineStr">
        <is>
          <t>LC50</t>
        </is>
      </c>
      <c r="BA2815"/>
      <c r="BB2815" t="n">
        <v>4.0</v>
      </c>
      <c r="BC2815"/>
      <c r="BD2815"/>
      <c r="BE2815"/>
      <c r="BF2815"/>
      <c r="BG2815" t="inlineStr">
        <is>
          <t>Day(s)</t>
        </is>
      </c>
      <c r="BH2815"/>
      <c r="BI2815" t="inlineStr">
        <is>
          <t>DTXSID1034185</t>
        </is>
      </c>
      <c r="BJ2815"/>
      <c r="BK2815"/>
      <c r="BL2815" t="inlineStr">
        <is>
          <t>Acute</t>
        </is>
      </c>
      <c r="BM2815"/>
      <c r="BN2815"/>
      <c r="BO2815"/>
      <c r="BP2815"/>
      <c r="BQ2815"/>
      <c r="BR2815"/>
      <c r="BS2815"/>
      <c r="BT2815" t="inlineStr">
        <is>
          <t>--</t>
        </is>
      </c>
      <c r="BU2815"/>
      <c r="BV2815"/>
      <c r="BW2815"/>
      <c r="BX2815"/>
      <c r="BY2815"/>
      <c r="BZ2815"/>
      <c r="CA2815"/>
      <c r="CB2815"/>
      <c r="CC2815"/>
      <c r="CD2815"/>
      <c r="CE2815"/>
      <c r="CF2815"/>
      <c r="CG2815"/>
      <c r="CH2815"/>
      <c r="CI2815"/>
      <c r="CJ2815" t="inlineStr">
        <is>
          <t xml:space="preserve">CONTR/C,O,O = SODIUM CONTROL//   </t>
        </is>
      </c>
      <c r="CK2815" t="inlineStr">
        <is>
          <t>EA Engineering Science and Technology</t>
        </is>
      </c>
      <c r="CL2815" t="n">
        <v>165478.0</v>
      </c>
      <c r="CM2815" t="inlineStr">
        <is>
          <t>Results of Acute and Chronic Toxicity Testing with Sodium Perchlorate</t>
        </is>
      </c>
      <c r="CN2815" t="inlineStr">
        <is>
          <t>Report 2900, EA Engineering, Science, and Technology, Sparks, MD:156 p.</t>
        </is>
      </c>
      <c r="CO2815" t="n">
        <v>1998.0</v>
      </c>
      <c r="CP2815" t="inlineStr">
        <is>
          <t>EA Engineering Science and Technology (1998). Results of Acute and Chronic Toxicity Testing with Sodium Perchlorate. Report 2900, EA Engineering, Science, and Technology, Sparks, MD, 156 p. ECOREF#:165478</t>
        </is>
      </c>
    </row>
    <row r="2816">
      <c r="A2816" t="n">
        <v>7601890.0</v>
      </c>
      <c r="B2816" t="inlineStr">
        <is>
          <t>Sodium perchlorate</t>
        </is>
      </c>
      <c r="C2816" t="inlineStr">
        <is>
          <t>Reagent Grade, Purissium, Purum, Puriss, Puris, Reinst</t>
        </is>
      </c>
      <c r="D2816" t="inlineStr">
        <is>
          <t>Unmeasured</t>
        </is>
      </c>
      <c r="E2816" t="inlineStr">
        <is>
          <t>USEPA and ASTM methods</t>
        </is>
      </c>
      <c r="F2816" t="inlineStr">
        <is>
          <t>&gt;</t>
        </is>
      </c>
      <c r="G2816" t="n">
        <v>99.0</v>
      </c>
      <c r="H2816"/>
      <c r="I2816"/>
      <c r="J2816"/>
      <c r="K2816"/>
      <c r="L2816" t="inlineStr">
        <is>
          <t>Pimephales promelas</t>
        </is>
      </c>
      <c r="M2816" t="inlineStr">
        <is>
          <t>Fathead Minnow</t>
        </is>
      </c>
      <c r="N2816" t="inlineStr">
        <is>
          <t>Larva</t>
        </is>
      </c>
      <c r="O2816" t="inlineStr">
        <is>
          <t>&lt;</t>
        </is>
      </c>
      <c r="P2816" t="n">
        <v>24.0</v>
      </c>
      <c r="Q2816"/>
      <c r="R2816"/>
      <c r="S2816"/>
      <c r="T2816"/>
      <c r="U2816" t="inlineStr">
        <is>
          <t>Hour(s)</t>
        </is>
      </c>
      <c r="V2816" t="inlineStr">
        <is>
          <t>Renewal</t>
        </is>
      </c>
      <c r="W2816" t="inlineStr">
        <is>
          <t>Fresh water</t>
        </is>
      </c>
      <c r="X2816" t="inlineStr">
        <is>
          <t>Lab</t>
        </is>
      </c>
      <c r="Y2816" t="n">
        <v>7.0</v>
      </c>
      <c r="Z2816" t="inlineStr">
        <is>
          <t>Total</t>
        </is>
      </c>
      <c r="AA2816"/>
      <c r="AB2816" t="n">
        <v>582.66</v>
      </c>
      <c r="AC2816"/>
      <c r="AD2816" t="n">
        <v>396.4859</v>
      </c>
      <c r="AE2816"/>
      <c r="AF2816" t="n">
        <v>712.0773</v>
      </c>
      <c r="AG2816" t="inlineStr">
        <is>
          <t>AI mg/L</t>
        </is>
      </c>
      <c r="AH2816"/>
      <c r="AI2816"/>
      <c r="AJ2816"/>
      <c r="AK2816"/>
      <c r="AL2816"/>
      <c r="AM2816"/>
      <c r="AN2816"/>
      <c r="AO2816"/>
      <c r="AP2816"/>
      <c r="AQ2816"/>
      <c r="AR2816"/>
      <c r="AS2816"/>
      <c r="AT2816"/>
      <c r="AU2816"/>
      <c r="AV2816"/>
      <c r="AW2816"/>
      <c r="AX2816" t="inlineStr">
        <is>
          <t>Mortality</t>
        </is>
      </c>
      <c r="AY2816" t="inlineStr">
        <is>
          <t>Mortality</t>
        </is>
      </c>
      <c r="AZ2816" t="inlineStr">
        <is>
          <t>LC50</t>
        </is>
      </c>
      <c r="BA2816"/>
      <c r="BB2816" t="n">
        <v>4.0</v>
      </c>
      <c r="BC2816"/>
      <c r="BD2816"/>
      <c r="BE2816"/>
      <c r="BF2816"/>
      <c r="BG2816" t="inlineStr">
        <is>
          <t>Day(s)</t>
        </is>
      </c>
      <c r="BH2816"/>
      <c r="BI2816" t="inlineStr">
        <is>
          <t>DTXSID1034185</t>
        </is>
      </c>
      <c r="BJ2816"/>
      <c r="BK2816"/>
      <c r="BL2816" t="inlineStr">
        <is>
          <t>Chronic</t>
        </is>
      </c>
      <c r="BM2816"/>
      <c r="BN2816"/>
      <c r="BO2816"/>
      <c r="BP2816"/>
      <c r="BQ2816"/>
      <c r="BR2816"/>
      <c r="BS2816"/>
      <c r="BT2816" t="inlineStr">
        <is>
          <t>--</t>
        </is>
      </c>
      <c r="BU2816"/>
      <c r="BV2816"/>
      <c r="BW2816"/>
      <c r="BX2816"/>
      <c r="BY2816"/>
      <c r="BZ2816"/>
      <c r="CA2816"/>
      <c r="CB2816"/>
      <c r="CC2816"/>
      <c r="CD2816"/>
      <c r="CE2816"/>
      <c r="CF2816"/>
      <c r="CG2816"/>
      <c r="CH2816"/>
      <c r="CI2816"/>
      <c r="CJ2816" t="inlineStr">
        <is>
          <t xml:space="preserve">CONTR/C,O,O = SODIUM CONTROL//   </t>
        </is>
      </c>
      <c r="CK2816" t="inlineStr">
        <is>
          <t>EA Engineering Science and Technology</t>
        </is>
      </c>
      <c r="CL2816" t="n">
        <v>165478.0</v>
      </c>
      <c r="CM2816" t="inlineStr">
        <is>
          <t>Results of Acute and Chronic Toxicity Testing with Sodium Perchlorate</t>
        </is>
      </c>
      <c r="CN2816" t="inlineStr">
        <is>
          <t>Report 2900, EA Engineering, Science, and Technology, Sparks, MD:156 p.</t>
        </is>
      </c>
      <c r="CO2816" t="n">
        <v>1998.0</v>
      </c>
      <c r="CP2816" t="inlineStr">
        <is>
          <t>EA Engineering Science and Technology (1998). Results of Acute and Chronic Toxicity Testing with Sodium Perchlorate. Report 2900, EA Engineering, Science, and Technology, Sparks, MD, 156 p. ECOREF#:165478</t>
        </is>
      </c>
    </row>
    <row r="2817">
      <c r="A2817" t="n">
        <v>7601890.0</v>
      </c>
      <c r="B2817" t="inlineStr">
        <is>
          <t>Sodium perchlorate</t>
        </is>
      </c>
      <c r="C2817" t="inlineStr">
        <is>
          <t>Reagent Grade, Purissium, Purum, Puriss, Puris, Reinst</t>
        </is>
      </c>
      <c r="D2817" t="inlineStr">
        <is>
          <t>Unmeasured</t>
        </is>
      </c>
      <c r="E2817" t="inlineStr">
        <is>
          <t>USEPA and ASTM methods</t>
        </is>
      </c>
      <c r="F2817" t="inlineStr">
        <is>
          <t>&gt;</t>
        </is>
      </c>
      <c r="G2817" t="n">
        <v>99.0</v>
      </c>
      <c r="H2817"/>
      <c r="I2817"/>
      <c r="J2817"/>
      <c r="K2817"/>
      <c r="L2817" t="inlineStr">
        <is>
          <t>Pimephales promelas</t>
        </is>
      </c>
      <c r="M2817" t="inlineStr">
        <is>
          <t>Fathead Minnow</t>
        </is>
      </c>
      <c r="N2817" t="inlineStr">
        <is>
          <t>Larva</t>
        </is>
      </c>
      <c r="O2817" t="inlineStr">
        <is>
          <t>&lt;</t>
        </is>
      </c>
      <c r="P2817" t="n">
        <v>24.0</v>
      </c>
      <c r="Q2817"/>
      <c r="R2817"/>
      <c r="S2817"/>
      <c r="T2817"/>
      <c r="U2817" t="inlineStr">
        <is>
          <t>Hour(s)</t>
        </is>
      </c>
      <c r="V2817" t="inlineStr">
        <is>
          <t>Renewal</t>
        </is>
      </c>
      <c r="W2817" t="inlineStr">
        <is>
          <t>Fresh water</t>
        </is>
      </c>
      <c r="X2817" t="inlineStr">
        <is>
          <t>Lab</t>
        </is>
      </c>
      <c r="Y2817" t="n">
        <v>7.0</v>
      </c>
      <c r="Z2817" t="inlineStr">
        <is>
          <t>Total</t>
        </is>
      </c>
      <c r="AA2817"/>
      <c r="AB2817" t="n">
        <v>397.0</v>
      </c>
      <c r="AC2817"/>
      <c r="AD2817"/>
      <c r="AE2817"/>
      <c r="AF2817"/>
      <c r="AG2817" t="inlineStr">
        <is>
          <t>AI mg/L</t>
        </is>
      </c>
      <c r="AH2817"/>
      <c r="AI2817"/>
      <c r="AJ2817"/>
      <c r="AK2817"/>
      <c r="AL2817"/>
      <c r="AM2817"/>
      <c r="AN2817"/>
      <c r="AO2817"/>
      <c r="AP2817"/>
      <c r="AQ2817"/>
      <c r="AR2817"/>
      <c r="AS2817"/>
      <c r="AT2817"/>
      <c r="AU2817"/>
      <c r="AV2817"/>
      <c r="AW2817"/>
      <c r="AX2817" t="inlineStr">
        <is>
          <t>Mortality</t>
        </is>
      </c>
      <c r="AY2817" t="inlineStr">
        <is>
          <t>Mortality</t>
        </is>
      </c>
      <c r="AZ2817" t="inlineStr">
        <is>
          <t>LC50</t>
        </is>
      </c>
      <c r="BA2817"/>
      <c r="BB2817" t="n">
        <v>4.0</v>
      </c>
      <c r="BC2817"/>
      <c r="BD2817"/>
      <c r="BE2817"/>
      <c r="BF2817"/>
      <c r="BG2817" t="inlineStr">
        <is>
          <t>Day(s)</t>
        </is>
      </c>
      <c r="BH2817"/>
      <c r="BI2817" t="inlineStr">
        <is>
          <t>DTXSID1034185</t>
        </is>
      </c>
      <c r="BJ2817"/>
      <c r="BK2817"/>
      <c r="BL2817" t="inlineStr">
        <is>
          <t>Chronic</t>
        </is>
      </c>
      <c r="BM2817"/>
      <c r="BN2817"/>
      <c r="BO2817"/>
      <c r="BP2817"/>
      <c r="BQ2817"/>
      <c r="BR2817"/>
      <c r="BS2817"/>
      <c r="BT2817" t="inlineStr">
        <is>
          <t>--</t>
        </is>
      </c>
      <c r="BU2817"/>
      <c r="BV2817"/>
      <c r="BW2817"/>
      <c r="BX2817"/>
      <c r="BY2817"/>
      <c r="BZ2817"/>
      <c r="CA2817"/>
      <c r="CB2817"/>
      <c r="CC2817"/>
      <c r="CD2817"/>
      <c r="CE2817"/>
      <c r="CF2817"/>
      <c r="CG2817"/>
      <c r="CH2817"/>
      <c r="CI2817"/>
      <c r="CJ2817" t="inlineStr">
        <is>
          <t xml:space="preserve">CONTR/C,O,O = SODIUM CONTROL//   </t>
        </is>
      </c>
      <c r="CK2817" t="inlineStr">
        <is>
          <t>EA Engineering Science and Technology</t>
        </is>
      </c>
      <c r="CL2817" t="n">
        <v>165478.0</v>
      </c>
      <c r="CM2817" t="inlineStr">
        <is>
          <t>Results of Acute and Chronic Toxicity Testing with Sodium Perchlorate</t>
        </is>
      </c>
      <c r="CN2817" t="inlineStr">
        <is>
          <t>Report 2900, EA Engineering, Science, and Technology, Sparks, MD:156 p.</t>
        </is>
      </c>
      <c r="CO2817" t="n">
        <v>1998.0</v>
      </c>
      <c r="CP2817" t="inlineStr">
        <is>
          <t>EA Engineering Science and Technology (1998). Results of Acute and Chronic Toxicity Testing with Sodium Perchlorate. Report 2900, EA Engineering, Science, and Technology, Sparks, MD, 156 p. ECOREF#:165478</t>
        </is>
      </c>
    </row>
    <row r="2818">
      <c r="A2818" t="n">
        <v>7601890.0</v>
      </c>
      <c r="B2818" t="inlineStr">
        <is>
          <t>Sodium perchlorate</t>
        </is>
      </c>
      <c r="C2818" t="inlineStr">
        <is>
          <t>Reagent Grade, Purissium, Purum, Puriss, Puris, Reinst</t>
        </is>
      </c>
      <c r="D2818" t="inlineStr">
        <is>
          <t>Unmeasured</t>
        </is>
      </c>
      <c r="E2818" t="inlineStr">
        <is>
          <t>USEPA and ASTM methods</t>
        </is>
      </c>
      <c r="F2818" t="inlineStr">
        <is>
          <t>&gt;</t>
        </is>
      </c>
      <c r="G2818" t="n">
        <v>99.0</v>
      </c>
      <c r="H2818"/>
      <c r="I2818"/>
      <c r="J2818"/>
      <c r="K2818"/>
      <c r="L2818" t="inlineStr">
        <is>
          <t>Pimephales promelas</t>
        </is>
      </c>
      <c r="M2818" t="inlineStr">
        <is>
          <t>Fathead Minnow</t>
        </is>
      </c>
      <c r="N2818" t="inlineStr">
        <is>
          <t>Larva</t>
        </is>
      </c>
      <c r="O2818" t="inlineStr">
        <is>
          <t>&lt;</t>
        </is>
      </c>
      <c r="P2818" t="n">
        <v>24.0</v>
      </c>
      <c r="Q2818"/>
      <c r="R2818"/>
      <c r="S2818"/>
      <c r="T2818"/>
      <c r="U2818" t="inlineStr">
        <is>
          <t>Hour(s)</t>
        </is>
      </c>
      <c r="V2818" t="inlineStr">
        <is>
          <t>Renewal</t>
        </is>
      </c>
      <c r="W2818" t="inlineStr">
        <is>
          <t>Fresh water</t>
        </is>
      </c>
      <c r="X2818" t="inlineStr">
        <is>
          <t>Lab</t>
        </is>
      </c>
      <c r="Y2818" t="n">
        <v>7.0</v>
      </c>
      <c r="Z2818" t="inlineStr">
        <is>
          <t>Total</t>
        </is>
      </c>
      <c r="AA2818"/>
      <c r="AB2818" t="n">
        <v>614.1983</v>
      </c>
      <c r="AC2818"/>
      <c r="AD2818" t="n">
        <v>540.4935</v>
      </c>
      <c r="AE2818"/>
      <c r="AF2818" t="n">
        <v>713.5048</v>
      </c>
      <c r="AG2818" t="inlineStr">
        <is>
          <t>AI mg/L</t>
        </is>
      </c>
      <c r="AH2818"/>
      <c r="AI2818"/>
      <c r="AJ2818"/>
      <c r="AK2818"/>
      <c r="AL2818"/>
      <c r="AM2818"/>
      <c r="AN2818"/>
      <c r="AO2818"/>
      <c r="AP2818"/>
      <c r="AQ2818"/>
      <c r="AR2818"/>
      <c r="AS2818"/>
      <c r="AT2818"/>
      <c r="AU2818"/>
      <c r="AV2818"/>
      <c r="AW2818"/>
      <c r="AX2818" t="inlineStr">
        <is>
          <t>Mortality</t>
        </is>
      </c>
      <c r="AY2818" t="inlineStr">
        <is>
          <t>Mortality</t>
        </is>
      </c>
      <c r="AZ2818" t="inlineStr">
        <is>
          <t>LC50</t>
        </is>
      </c>
      <c r="BA2818"/>
      <c r="BB2818" t="n">
        <v>4.0</v>
      </c>
      <c r="BC2818"/>
      <c r="BD2818"/>
      <c r="BE2818"/>
      <c r="BF2818"/>
      <c r="BG2818" t="inlineStr">
        <is>
          <t>Day(s)</t>
        </is>
      </c>
      <c r="BH2818"/>
      <c r="BI2818" t="inlineStr">
        <is>
          <t>DTXSID1034185</t>
        </is>
      </c>
      <c r="BJ2818"/>
      <c r="BK2818"/>
      <c r="BL2818" t="inlineStr">
        <is>
          <t>Chronic</t>
        </is>
      </c>
      <c r="BM2818"/>
      <c r="BN2818"/>
      <c r="BO2818"/>
      <c r="BP2818"/>
      <c r="BQ2818"/>
      <c r="BR2818"/>
      <c r="BS2818"/>
      <c r="BT2818" t="inlineStr">
        <is>
          <t>--</t>
        </is>
      </c>
      <c r="BU2818"/>
      <c r="BV2818"/>
      <c r="BW2818"/>
      <c r="BX2818"/>
      <c r="BY2818"/>
      <c r="BZ2818"/>
      <c r="CA2818"/>
      <c r="CB2818"/>
      <c r="CC2818"/>
      <c r="CD2818"/>
      <c r="CE2818"/>
      <c r="CF2818"/>
      <c r="CG2818"/>
      <c r="CH2818"/>
      <c r="CI2818"/>
      <c r="CJ2818" t="inlineStr">
        <is>
          <t xml:space="preserve">CONTR/C,O,O = SODIUM CONTROL//   </t>
        </is>
      </c>
      <c r="CK2818" t="inlineStr">
        <is>
          <t>EA Engineering Science and Technology</t>
        </is>
      </c>
      <c r="CL2818" t="n">
        <v>165478.0</v>
      </c>
      <c r="CM2818" t="inlineStr">
        <is>
          <t>Results of Acute and Chronic Toxicity Testing with Sodium Perchlorate</t>
        </is>
      </c>
      <c r="CN2818" t="inlineStr">
        <is>
          <t>Report 2900, EA Engineering, Science, and Technology, Sparks, MD:156 p.</t>
        </is>
      </c>
      <c r="CO2818" t="n">
        <v>1998.0</v>
      </c>
      <c r="CP2818" t="inlineStr">
        <is>
          <t>EA Engineering Science and Technology (1998). Results of Acute and Chronic Toxicity Testing with Sodium Perchlorate. Report 2900, EA Engineering, Science, and Technology, Sparks, MD, 156 p. ECOREF#:165478</t>
        </is>
      </c>
    </row>
    <row r="2819">
      <c r="A2819" t="n">
        <v>7601890.0</v>
      </c>
      <c r="B2819" t="inlineStr">
        <is>
          <t>Sodium perchlorate</t>
        </is>
      </c>
      <c r="C2819" t="inlineStr">
        <is>
          <t>Reagent Grade, Purissium, Purum, Puriss, Puris, Reinst</t>
        </is>
      </c>
      <c r="D2819" t="inlineStr">
        <is>
          <t>Unmeasured</t>
        </is>
      </c>
      <c r="E2819" t="inlineStr">
        <is>
          <t>USEPA and ASTM methods</t>
        </is>
      </c>
      <c r="F2819" t="inlineStr">
        <is>
          <t>&gt;</t>
        </is>
      </c>
      <c r="G2819" t="n">
        <v>99.0</v>
      </c>
      <c r="H2819"/>
      <c r="I2819"/>
      <c r="J2819"/>
      <c r="K2819"/>
      <c r="L2819" t="inlineStr">
        <is>
          <t>Pimephales promelas</t>
        </is>
      </c>
      <c r="M2819" t="inlineStr">
        <is>
          <t>Fathead Minnow</t>
        </is>
      </c>
      <c r="N2819" t="inlineStr">
        <is>
          <t>Larva</t>
        </is>
      </c>
      <c r="O2819" t="inlineStr">
        <is>
          <t>&lt;</t>
        </is>
      </c>
      <c r="P2819" t="n">
        <v>24.0</v>
      </c>
      <c r="Q2819"/>
      <c r="R2819"/>
      <c r="S2819"/>
      <c r="T2819"/>
      <c r="U2819" t="inlineStr">
        <is>
          <t>Hour(s)</t>
        </is>
      </c>
      <c r="V2819" t="inlineStr">
        <is>
          <t>Renewal</t>
        </is>
      </c>
      <c r="W2819" t="inlineStr">
        <is>
          <t>Fresh water</t>
        </is>
      </c>
      <c r="X2819" t="inlineStr">
        <is>
          <t>Lab</t>
        </is>
      </c>
      <c r="Y2819" t="n">
        <v>7.0</v>
      </c>
      <c r="Z2819" t="inlineStr">
        <is>
          <t>Total</t>
        </is>
      </c>
      <c r="AA2819"/>
      <c r="AB2819" t="n">
        <v>597.3543</v>
      </c>
      <c r="AC2819"/>
      <c r="AD2819" t="n">
        <v>524.0175</v>
      </c>
      <c r="AE2819"/>
      <c r="AF2819" t="n">
        <v>701.1934</v>
      </c>
      <c r="AG2819" t="inlineStr">
        <is>
          <t>AI mg/L</t>
        </is>
      </c>
      <c r="AH2819"/>
      <c r="AI2819"/>
      <c r="AJ2819"/>
      <c r="AK2819"/>
      <c r="AL2819"/>
      <c r="AM2819"/>
      <c r="AN2819"/>
      <c r="AO2819"/>
      <c r="AP2819"/>
      <c r="AQ2819"/>
      <c r="AR2819"/>
      <c r="AS2819"/>
      <c r="AT2819"/>
      <c r="AU2819"/>
      <c r="AV2819"/>
      <c r="AW2819"/>
      <c r="AX2819" t="inlineStr">
        <is>
          <t>Mortality</t>
        </is>
      </c>
      <c r="AY2819" t="inlineStr">
        <is>
          <t>Mortality</t>
        </is>
      </c>
      <c r="AZ2819" t="inlineStr">
        <is>
          <t>LC50</t>
        </is>
      </c>
      <c r="BA2819"/>
      <c r="BB2819" t="n">
        <v>4.0</v>
      </c>
      <c r="BC2819"/>
      <c r="BD2819"/>
      <c r="BE2819"/>
      <c r="BF2819"/>
      <c r="BG2819" t="inlineStr">
        <is>
          <t>Day(s)</t>
        </is>
      </c>
      <c r="BH2819"/>
      <c r="BI2819" t="inlineStr">
        <is>
          <t>DTXSID1034185</t>
        </is>
      </c>
      <c r="BJ2819"/>
      <c r="BK2819"/>
      <c r="BL2819" t="inlineStr">
        <is>
          <t>Chronic</t>
        </is>
      </c>
      <c r="BM2819"/>
      <c r="BN2819"/>
      <c r="BO2819"/>
      <c r="BP2819"/>
      <c r="BQ2819"/>
      <c r="BR2819"/>
      <c r="BS2819"/>
      <c r="BT2819" t="inlineStr">
        <is>
          <t>--</t>
        </is>
      </c>
      <c r="BU2819"/>
      <c r="BV2819"/>
      <c r="BW2819"/>
      <c r="BX2819"/>
      <c r="BY2819"/>
      <c r="BZ2819"/>
      <c r="CA2819"/>
      <c r="CB2819"/>
      <c r="CC2819"/>
      <c r="CD2819"/>
      <c r="CE2819"/>
      <c r="CF2819"/>
      <c r="CG2819"/>
      <c r="CH2819"/>
      <c r="CI2819"/>
      <c r="CJ2819" t="inlineStr">
        <is>
          <t xml:space="preserve">CONTR/C,O,O = SODIUM CONTROL//   </t>
        </is>
      </c>
      <c r="CK2819" t="inlineStr">
        <is>
          <t>EA Engineering Science and Technology</t>
        </is>
      </c>
      <c r="CL2819" t="n">
        <v>165478.0</v>
      </c>
      <c r="CM2819" t="inlineStr">
        <is>
          <t>Results of Acute and Chronic Toxicity Testing with Sodium Perchlorate</t>
        </is>
      </c>
      <c r="CN2819" t="inlineStr">
        <is>
          <t>Report 2900, EA Engineering, Science, and Technology, Sparks, MD:156 p.</t>
        </is>
      </c>
      <c r="CO2819" t="n">
        <v>1998.0</v>
      </c>
      <c r="CP2819" t="inlineStr">
        <is>
          <t>EA Engineering Science and Technology (1998). Results of Acute and Chronic Toxicity Testing with Sodium Perchlorate. Report 2900, EA Engineering, Science, and Technology, Sparks, MD, 156 p. ECOREF#:165478</t>
        </is>
      </c>
    </row>
    <row r="2820">
      <c r="A2820" t="n">
        <v>7601890.0</v>
      </c>
      <c r="B2820" t="inlineStr">
        <is>
          <t>Sodium perchlorate</t>
        </is>
      </c>
      <c r="C2820" t="inlineStr">
        <is>
          <t>Reagent Grade, Purissium, Purum, Puriss, Puris, Reinst</t>
        </is>
      </c>
      <c r="D2820" t="inlineStr">
        <is>
          <t>Unmeasured</t>
        </is>
      </c>
      <c r="E2820" t="inlineStr">
        <is>
          <t>USEPA and ASTM methods</t>
        </is>
      </c>
      <c r="F2820" t="inlineStr">
        <is>
          <t>&gt;</t>
        </is>
      </c>
      <c r="G2820" t="n">
        <v>99.0</v>
      </c>
      <c r="H2820"/>
      <c r="I2820"/>
      <c r="J2820"/>
      <c r="K2820"/>
      <c r="L2820" t="inlineStr">
        <is>
          <t>Pimephales promelas</t>
        </is>
      </c>
      <c r="M2820" t="inlineStr">
        <is>
          <t>Fathead Minnow</t>
        </is>
      </c>
      <c r="N2820" t="inlineStr">
        <is>
          <t>Larva</t>
        </is>
      </c>
      <c r="O2820" t="inlineStr">
        <is>
          <t>&lt;</t>
        </is>
      </c>
      <c r="P2820" t="n">
        <v>24.0</v>
      </c>
      <c r="Q2820"/>
      <c r="R2820"/>
      <c r="S2820"/>
      <c r="T2820"/>
      <c r="U2820" t="inlineStr">
        <is>
          <t>Hour(s)</t>
        </is>
      </c>
      <c r="V2820" t="inlineStr">
        <is>
          <t>Renewal</t>
        </is>
      </c>
      <c r="W2820" t="inlineStr">
        <is>
          <t>Fresh water</t>
        </is>
      </c>
      <c r="X2820" t="inlineStr">
        <is>
          <t>Lab</t>
        </is>
      </c>
      <c r="Y2820" t="n">
        <v>7.0</v>
      </c>
      <c r="Z2820" t="inlineStr">
        <is>
          <t>Total</t>
        </is>
      </c>
      <c r="AA2820"/>
      <c r="AB2820" t="n">
        <v>582.6597</v>
      </c>
      <c r="AC2820"/>
      <c r="AD2820" t="n">
        <v>490.0</v>
      </c>
      <c r="AE2820"/>
      <c r="AF2820" t="n">
        <v>870.0</v>
      </c>
      <c r="AG2820" t="inlineStr">
        <is>
          <t>AI mg/L</t>
        </is>
      </c>
      <c r="AH2820"/>
      <c r="AI2820"/>
      <c r="AJ2820"/>
      <c r="AK2820"/>
      <c r="AL2820"/>
      <c r="AM2820"/>
      <c r="AN2820"/>
      <c r="AO2820"/>
      <c r="AP2820"/>
      <c r="AQ2820"/>
      <c r="AR2820"/>
      <c r="AS2820"/>
      <c r="AT2820"/>
      <c r="AU2820"/>
      <c r="AV2820"/>
      <c r="AW2820"/>
      <c r="AX2820" t="inlineStr">
        <is>
          <t>Mortality</t>
        </is>
      </c>
      <c r="AY2820" t="inlineStr">
        <is>
          <t>Mortality</t>
        </is>
      </c>
      <c r="AZ2820" t="inlineStr">
        <is>
          <t>LC50</t>
        </is>
      </c>
      <c r="BA2820"/>
      <c r="BB2820" t="n">
        <v>4.0</v>
      </c>
      <c r="BC2820"/>
      <c r="BD2820"/>
      <c r="BE2820"/>
      <c r="BF2820"/>
      <c r="BG2820" t="inlineStr">
        <is>
          <t>Day(s)</t>
        </is>
      </c>
      <c r="BH2820"/>
      <c r="BI2820" t="inlineStr">
        <is>
          <t>DTXSID1034185</t>
        </is>
      </c>
      <c r="BJ2820"/>
      <c r="BK2820"/>
      <c r="BL2820" t="inlineStr">
        <is>
          <t>Chronic</t>
        </is>
      </c>
      <c r="BM2820"/>
      <c r="BN2820"/>
      <c r="BO2820"/>
      <c r="BP2820"/>
      <c r="BQ2820"/>
      <c r="BR2820"/>
      <c r="BS2820"/>
      <c r="BT2820" t="inlineStr">
        <is>
          <t>--</t>
        </is>
      </c>
      <c r="BU2820"/>
      <c r="BV2820"/>
      <c r="BW2820"/>
      <c r="BX2820"/>
      <c r="BY2820"/>
      <c r="BZ2820"/>
      <c r="CA2820"/>
      <c r="CB2820"/>
      <c r="CC2820"/>
      <c r="CD2820"/>
      <c r="CE2820"/>
      <c r="CF2820"/>
      <c r="CG2820"/>
      <c r="CH2820"/>
      <c r="CI2820"/>
      <c r="CJ2820" t="inlineStr">
        <is>
          <t xml:space="preserve">CONTR/C,O,O = SODIUM CONTROL//   </t>
        </is>
      </c>
      <c r="CK2820" t="inlineStr">
        <is>
          <t>EA Engineering Science and Technology</t>
        </is>
      </c>
      <c r="CL2820" t="n">
        <v>165478.0</v>
      </c>
      <c r="CM2820" t="inlineStr">
        <is>
          <t>Results of Acute and Chronic Toxicity Testing with Sodium Perchlorate</t>
        </is>
      </c>
      <c r="CN2820" t="inlineStr">
        <is>
          <t>Report 2900, EA Engineering, Science, and Technology, Sparks, MD:156 p.</t>
        </is>
      </c>
      <c r="CO2820" t="n">
        <v>1998.0</v>
      </c>
      <c r="CP2820" t="inlineStr">
        <is>
          <t>EA Engineering Science and Technology (1998). Results of Acute and Chronic Toxicity Testing with Sodium Perchlorate. Report 2900, EA Engineering, Science, and Technology, Sparks, MD, 156 p. ECOREF#:165478</t>
        </is>
      </c>
    </row>
    <row r="2821">
      <c r="A2821" t="n">
        <v>7631905.0</v>
      </c>
      <c r="B2821" t="inlineStr">
        <is>
          <t>Sulfurous acid sodium salt (1:1)</t>
        </is>
      </c>
      <c r="C2821"/>
      <c r="D2821" t="inlineStr">
        <is>
          <t>Unmeasured</t>
        </is>
      </c>
      <c r="E2821" t="inlineStr">
        <is>
          <t>Not coded</t>
        </is>
      </c>
      <c r="F2821"/>
      <c r="G2821"/>
      <c r="H2821"/>
      <c r="I2821"/>
      <c r="J2821"/>
      <c r="K2821"/>
      <c r="L2821" t="inlineStr">
        <is>
          <t>Pimephales promelas</t>
        </is>
      </c>
      <c r="M2821" t="inlineStr">
        <is>
          <t>Fathead Minnow</t>
        </is>
      </c>
      <c r="N2821"/>
      <c r="O2821" t="inlineStr">
        <is>
          <t>&lt;</t>
        </is>
      </c>
      <c r="P2821" t="n">
        <v>24.0</v>
      </c>
      <c r="Q2821"/>
      <c r="R2821"/>
      <c r="S2821"/>
      <c r="T2821"/>
      <c r="U2821" t="inlineStr">
        <is>
          <t>Hour(s)</t>
        </is>
      </c>
      <c r="V2821" t="inlineStr">
        <is>
          <t>Renewal</t>
        </is>
      </c>
      <c r="W2821" t="inlineStr">
        <is>
          <t>Fresh water</t>
        </is>
      </c>
      <c r="X2821" t="inlineStr">
        <is>
          <t>Lab</t>
        </is>
      </c>
      <c r="Y2821" t="n">
        <v>6.0</v>
      </c>
      <c r="Z2821" t="inlineStr">
        <is>
          <t>Total</t>
        </is>
      </c>
      <c r="AA2821"/>
      <c r="AB2821" t="n">
        <v>26.2</v>
      </c>
      <c r="AC2821"/>
      <c r="AD2821"/>
      <c r="AE2821"/>
      <c r="AF2821"/>
      <c r="AG2821" t="inlineStr">
        <is>
          <t>AI mg/L</t>
        </is>
      </c>
      <c r="AH2821"/>
      <c r="AI2821"/>
      <c r="AJ2821"/>
      <c r="AK2821"/>
      <c r="AL2821"/>
      <c r="AM2821"/>
      <c r="AN2821"/>
      <c r="AO2821"/>
      <c r="AP2821"/>
      <c r="AQ2821"/>
      <c r="AR2821"/>
      <c r="AS2821"/>
      <c r="AT2821"/>
      <c r="AU2821"/>
      <c r="AV2821"/>
      <c r="AW2821"/>
      <c r="AX2821" t="inlineStr">
        <is>
          <t>Mortality</t>
        </is>
      </c>
      <c r="AY2821" t="inlineStr">
        <is>
          <t>Mortality</t>
        </is>
      </c>
      <c r="AZ2821" t="inlineStr">
        <is>
          <t>LC50</t>
        </is>
      </c>
      <c r="BA2821"/>
      <c r="BB2821" t="n">
        <v>4.0</v>
      </c>
      <c r="BC2821"/>
      <c r="BD2821"/>
      <c r="BE2821"/>
      <c r="BF2821"/>
      <c r="BG2821" t="inlineStr">
        <is>
          <t>Day(s)</t>
        </is>
      </c>
      <c r="BH2821"/>
      <c r="BI2821" t="inlineStr">
        <is>
          <t>DTXSID8034902</t>
        </is>
      </c>
      <c r="BJ2821"/>
      <c r="BK2821"/>
      <c r="BL2821"/>
      <c r="BM2821"/>
      <c r="BN2821"/>
      <c r="BO2821"/>
      <c r="BP2821"/>
      <c r="BQ2821"/>
      <c r="BR2821"/>
      <c r="BS2821"/>
      <c r="BT2821" t="inlineStr">
        <is>
          <t>--</t>
        </is>
      </c>
      <c r="BU2821"/>
      <c r="BV2821"/>
      <c r="BW2821"/>
      <c r="BX2821"/>
      <c r="BY2821"/>
      <c r="BZ2821"/>
      <c r="CA2821"/>
      <c r="CB2821"/>
      <c r="CC2821"/>
      <c r="CD2821"/>
      <c r="CE2821"/>
      <c r="CF2821"/>
      <c r="CG2821"/>
      <c r="CH2821"/>
      <c r="CI2821" t="inlineStr">
        <is>
          <t xml:space="preserve"> CHAR/FORMULATION, NAME, AND PURITY REDACTED//DNUM/6//DOSES/25/50/100/500/1000 ppm//TESTID/1//</t>
        </is>
      </c>
      <c r="CJ2821" t="inlineStr">
        <is>
          <t xml:space="preserve">   CHAR/FORMULATION, NAME, AND PURITY REDACTED//DNUM/6//DOSES/25/50/100/500/1000 ppm//TESTID/1//</t>
        </is>
      </c>
      <c r="CK2821" t="inlineStr">
        <is>
          <t>S R Hansen &amp; Associates</t>
        </is>
      </c>
      <c r="CL2821" t="n">
        <v>119883.0</v>
      </c>
      <c r="CM2821" t="inlineStr">
        <is>
          <t>Acute Toxicity of Two Wastewater Treatment Chemicals Containing Sodium Bisulfite to the Waterflea and the Fathead Minnow with Cover Letter Dated 05/19/94 (Sanitized)</t>
        </is>
      </c>
      <c r="CN2821" t="inlineStr">
        <is>
          <t>S. R. Hansen and Associates, Valley Ford, CA:26 p.</t>
        </is>
      </c>
      <c r="CO2821" t="n">
        <v>1994.0</v>
      </c>
      <c r="CP2821" t="inlineStr">
        <is>
          <t>S R Hansen &amp; Associates (1994). Acute Toxicity of Two Wastewater Treatment Chemicals Containing Sodium Bisulfite to the Waterflea and the Fathead Minnow with Cover Letter Dated 05/19/94 (Sanitized). S. R. Hansen and Associates, Valley Ford, CA, 26 p. ECOREF#:119883</t>
        </is>
      </c>
    </row>
    <row r="2822">
      <c r="A2822" t="n">
        <v>7631905.0</v>
      </c>
      <c r="B2822" t="inlineStr">
        <is>
          <t>Sulfurous acid sodium salt (1:1)</t>
        </is>
      </c>
      <c r="C2822"/>
      <c r="D2822" t="inlineStr">
        <is>
          <t>Unmeasured</t>
        </is>
      </c>
      <c r="E2822" t="inlineStr">
        <is>
          <t>Not coded</t>
        </is>
      </c>
      <c r="F2822"/>
      <c r="G2822"/>
      <c r="H2822"/>
      <c r="I2822"/>
      <c r="J2822"/>
      <c r="K2822"/>
      <c r="L2822" t="inlineStr">
        <is>
          <t>Pimephales promelas</t>
        </is>
      </c>
      <c r="M2822" t="inlineStr">
        <is>
          <t>Fathead Minnow</t>
        </is>
      </c>
      <c r="N2822"/>
      <c r="O2822" t="inlineStr">
        <is>
          <t>&lt;</t>
        </is>
      </c>
      <c r="P2822" t="n">
        <v>24.0</v>
      </c>
      <c r="Q2822"/>
      <c r="R2822"/>
      <c r="S2822"/>
      <c r="T2822"/>
      <c r="U2822" t="inlineStr">
        <is>
          <t>Hour(s)</t>
        </is>
      </c>
      <c r="V2822" t="inlineStr">
        <is>
          <t>Renewal</t>
        </is>
      </c>
      <c r="W2822" t="inlineStr">
        <is>
          <t>Fresh water</t>
        </is>
      </c>
      <c r="X2822" t="inlineStr">
        <is>
          <t>Lab</t>
        </is>
      </c>
      <c r="Y2822" t="n">
        <v>6.0</v>
      </c>
      <c r="Z2822" t="inlineStr">
        <is>
          <t>Total</t>
        </is>
      </c>
      <c r="AA2822"/>
      <c r="AB2822" t="n">
        <v>75.9</v>
      </c>
      <c r="AC2822"/>
      <c r="AD2822"/>
      <c r="AE2822"/>
      <c r="AF2822"/>
      <c r="AG2822" t="inlineStr">
        <is>
          <t>AI mg/L</t>
        </is>
      </c>
      <c r="AH2822"/>
      <c r="AI2822"/>
      <c r="AJ2822"/>
      <c r="AK2822"/>
      <c r="AL2822"/>
      <c r="AM2822"/>
      <c r="AN2822"/>
      <c r="AO2822"/>
      <c r="AP2822"/>
      <c r="AQ2822"/>
      <c r="AR2822"/>
      <c r="AS2822"/>
      <c r="AT2822"/>
      <c r="AU2822"/>
      <c r="AV2822"/>
      <c r="AW2822"/>
      <c r="AX2822" t="inlineStr">
        <is>
          <t>Mortality</t>
        </is>
      </c>
      <c r="AY2822" t="inlineStr">
        <is>
          <t>Mortality</t>
        </is>
      </c>
      <c r="AZ2822" t="inlineStr">
        <is>
          <t>LC50</t>
        </is>
      </c>
      <c r="BA2822"/>
      <c r="BB2822" t="n">
        <v>4.0</v>
      </c>
      <c r="BC2822"/>
      <c r="BD2822"/>
      <c r="BE2822"/>
      <c r="BF2822"/>
      <c r="BG2822" t="inlineStr">
        <is>
          <t>Day(s)</t>
        </is>
      </c>
      <c r="BH2822"/>
      <c r="BI2822" t="inlineStr">
        <is>
          <t>DTXSID8034902</t>
        </is>
      </c>
      <c r="BJ2822"/>
      <c r="BK2822"/>
      <c r="BL2822"/>
      <c r="BM2822"/>
      <c r="BN2822"/>
      <c r="BO2822"/>
      <c r="BP2822"/>
      <c r="BQ2822"/>
      <c r="BR2822"/>
      <c r="BS2822"/>
      <c r="BT2822" t="inlineStr">
        <is>
          <t>--</t>
        </is>
      </c>
      <c r="BU2822"/>
      <c r="BV2822"/>
      <c r="BW2822"/>
      <c r="BX2822"/>
      <c r="BY2822"/>
      <c r="BZ2822"/>
      <c r="CA2822"/>
      <c r="CB2822"/>
      <c r="CC2822"/>
      <c r="CD2822"/>
      <c r="CE2822"/>
      <c r="CF2822"/>
      <c r="CG2822"/>
      <c r="CH2822"/>
      <c r="CI2822" t="inlineStr">
        <is>
          <t xml:space="preserve"> CHAR/FORMULATION, NAME, AND PURITY REDACTED//DNUM/6//DOSES/50/100/500/1000/2000 ppm//TESTID/2//</t>
        </is>
      </c>
      <c r="CJ2822" t="inlineStr">
        <is>
          <t xml:space="preserve">   CHAR/FORMULATION, NAME, AND PURITY REDACTED//DNUM/6//DOSES/50/100/500/1000/2000 ppm//TESTID/2//</t>
        </is>
      </c>
      <c r="CK2822" t="inlineStr">
        <is>
          <t>S R Hansen &amp; Associates</t>
        </is>
      </c>
      <c r="CL2822" t="n">
        <v>119883.0</v>
      </c>
      <c r="CM2822" t="inlineStr">
        <is>
          <t>Acute Toxicity of Two Wastewater Treatment Chemicals Containing Sodium Bisulfite to the Waterflea and the Fathead Minnow with Cover Letter Dated 05/19/94 (Sanitized)</t>
        </is>
      </c>
      <c r="CN2822" t="inlineStr">
        <is>
          <t>S. R. Hansen and Associates, Valley Ford, CA:26 p.</t>
        </is>
      </c>
      <c r="CO2822" t="n">
        <v>1994.0</v>
      </c>
      <c r="CP2822" t="inlineStr">
        <is>
          <t>S R Hansen &amp; Associates (1994). Acute Toxicity of Two Wastewater Treatment Chemicals Containing Sodium Bisulfite to the Waterflea and the Fathead Minnow with Cover Letter Dated 05/19/94 (Sanitized). S. R. Hansen and Associates, Valley Ford, CA, 26 p. ECOREF#:119883</t>
        </is>
      </c>
    </row>
    <row r="2823">
      <c r="A2823" t="n">
        <v>7631905.0</v>
      </c>
      <c r="B2823" t="inlineStr">
        <is>
          <t>Sulfurous acid sodium salt (1:1)</t>
        </is>
      </c>
      <c r="C2823"/>
      <c r="D2823" t="inlineStr">
        <is>
          <t>Unmeasured</t>
        </is>
      </c>
      <c r="E2823" t="inlineStr">
        <is>
          <t>Not coded</t>
        </is>
      </c>
      <c r="F2823"/>
      <c r="G2823"/>
      <c r="H2823"/>
      <c r="I2823"/>
      <c r="J2823"/>
      <c r="K2823"/>
      <c r="L2823" t="inlineStr">
        <is>
          <t>Pimephales promelas</t>
        </is>
      </c>
      <c r="M2823" t="inlineStr">
        <is>
          <t>Fathead Minnow</t>
        </is>
      </c>
      <c r="N2823" t="inlineStr">
        <is>
          <t>Fry</t>
        </is>
      </c>
      <c r="O2823"/>
      <c r="P2823"/>
      <c r="Q2823"/>
      <c r="R2823" t="n">
        <v>26.0</v>
      </c>
      <c r="S2823"/>
      <c r="T2823" t="n">
        <v>30.0</v>
      </c>
      <c r="U2823" t="inlineStr">
        <is>
          <t>Day(s)</t>
        </is>
      </c>
      <c r="V2823" t="inlineStr">
        <is>
          <t>Static</t>
        </is>
      </c>
      <c r="W2823" t="inlineStr">
        <is>
          <t>Fresh water</t>
        </is>
      </c>
      <c r="X2823" t="inlineStr">
        <is>
          <t>Lab</t>
        </is>
      </c>
      <c r="Y2823" t="n">
        <v>9.0</v>
      </c>
      <c r="Z2823" t="inlineStr">
        <is>
          <t>Total</t>
        </is>
      </c>
      <c r="AA2823"/>
      <c r="AB2823" t="n">
        <v>59.0</v>
      </c>
      <c r="AC2823"/>
      <c r="AD2823" t="n">
        <v>55.0</v>
      </c>
      <c r="AE2823"/>
      <c r="AF2823" t="n">
        <v>64.0</v>
      </c>
      <c r="AG2823" t="inlineStr">
        <is>
          <t>AI mg/L</t>
        </is>
      </c>
      <c r="AH2823"/>
      <c r="AI2823"/>
      <c r="AJ2823"/>
      <c r="AK2823"/>
      <c r="AL2823"/>
      <c r="AM2823"/>
      <c r="AN2823"/>
      <c r="AO2823"/>
      <c r="AP2823"/>
      <c r="AQ2823"/>
      <c r="AR2823"/>
      <c r="AS2823"/>
      <c r="AT2823"/>
      <c r="AU2823"/>
      <c r="AV2823"/>
      <c r="AW2823"/>
      <c r="AX2823" t="inlineStr">
        <is>
          <t>Mortality</t>
        </is>
      </c>
      <c r="AY2823" t="inlineStr">
        <is>
          <t>Mortality</t>
        </is>
      </c>
      <c r="AZ2823" t="inlineStr">
        <is>
          <t>LC50</t>
        </is>
      </c>
      <c r="BA2823"/>
      <c r="BB2823" t="n">
        <v>4.0</v>
      </c>
      <c r="BC2823"/>
      <c r="BD2823"/>
      <c r="BE2823"/>
      <c r="BF2823"/>
      <c r="BG2823" t="inlineStr">
        <is>
          <t>Day(s)</t>
        </is>
      </c>
      <c r="BH2823"/>
      <c r="BI2823" t="inlineStr">
        <is>
          <t>DTXSID8034902</t>
        </is>
      </c>
      <c r="BJ2823"/>
      <c r="BK2823"/>
      <c r="BL2823"/>
      <c r="BM2823"/>
      <c r="BN2823"/>
      <c r="BO2823"/>
      <c r="BP2823"/>
      <c r="BQ2823"/>
      <c r="BR2823"/>
      <c r="BS2823"/>
      <c r="BT2823" t="inlineStr">
        <is>
          <t>--</t>
        </is>
      </c>
      <c r="BU2823"/>
      <c r="BV2823"/>
      <c r="BW2823"/>
      <c r="BX2823"/>
      <c r="BY2823"/>
      <c r="BZ2823"/>
      <c r="CA2823"/>
      <c r="CB2823"/>
      <c r="CC2823"/>
      <c r="CD2823"/>
      <c r="CE2823"/>
      <c r="CF2823"/>
      <c r="CG2823"/>
      <c r="CH2823"/>
      <c r="CI2823" t="inlineStr">
        <is>
          <t xml:space="preserve"> DNUM/9//DOSES/39/78/156/313/625/1250/2800/5000 mg/L//TESTID/1//OEF/MIXTURE////</t>
        </is>
      </c>
      <c r="CJ2823" t="inlineStr">
        <is>
          <t xml:space="preserve">   DNUM/9//DOSES/39/78/156/313/625/1250/2800/5000 mg/L//TESTID/1//OEF/MIXTURE////</t>
        </is>
      </c>
      <c r="CK2823" t="inlineStr">
        <is>
          <t>Union Carbide Corp.</t>
        </is>
      </c>
      <c r="CL2823" t="n">
        <v>79952.0</v>
      </c>
      <c r="CM2823" t="inlineStr">
        <is>
          <t>Glutaraldehyde - Reduction of Fish Toxicity by Reaction with Sodium Bisulfite, with Cover Letter Dated 6/24/96</t>
        </is>
      </c>
      <c r="CN2823" t="inlineStr">
        <is>
          <t>EPA/OTS Doc.#86960000551:16 p.</t>
        </is>
      </c>
      <c r="CO2823" t="n">
        <v>1996.0</v>
      </c>
      <c r="CP2823" t="inlineStr">
        <is>
          <t>Union Carbide Corp. (1996). Glutaraldehyde - Reduction of Fish Toxicity by Reaction with Sodium Bisulfite, with Cover Letter Dated 6/24/96. EPA/OTS Doc.#86960000551, 16 p. ECOREF#:79952</t>
        </is>
      </c>
    </row>
    <row r="2824">
      <c r="A2824" t="n">
        <v>7631950.0</v>
      </c>
      <c r="B2824" t="inlineStr">
        <is>
          <t>(T-4)-Sodium (1:2) molybdate</t>
        </is>
      </c>
      <c r="C2824"/>
      <c r="D2824" t="inlineStr">
        <is>
          <t>Chemical analysis reported</t>
        </is>
      </c>
      <c r="E2824" t="inlineStr">
        <is>
          <t>Environment Canada</t>
        </is>
      </c>
      <c r="F2824"/>
      <c r="G2824"/>
      <c r="H2824"/>
      <c r="I2824"/>
      <c r="J2824"/>
      <c r="K2824"/>
      <c r="L2824" t="inlineStr">
        <is>
          <t>Pimephales promelas</t>
        </is>
      </c>
      <c r="M2824" t="inlineStr">
        <is>
          <t>Fathead Minnow</t>
        </is>
      </c>
      <c r="N2824" t="inlineStr">
        <is>
          <t>Larva</t>
        </is>
      </c>
      <c r="O2824" t="inlineStr">
        <is>
          <t>&lt;</t>
        </is>
      </c>
      <c r="P2824" t="n">
        <v>24.0</v>
      </c>
      <c r="Q2824"/>
      <c r="R2824"/>
      <c r="S2824"/>
      <c r="T2824"/>
      <c r="U2824" t="inlineStr">
        <is>
          <t>Hour(s)</t>
        </is>
      </c>
      <c r="V2824" t="inlineStr">
        <is>
          <t>Renewal</t>
        </is>
      </c>
      <c r="W2824" t="inlineStr">
        <is>
          <t>Fresh water</t>
        </is>
      </c>
      <c r="X2824" t="inlineStr">
        <is>
          <t>Lab</t>
        </is>
      </c>
      <c r="Y2824" t="n">
        <v>6.0</v>
      </c>
      <c r="Z2824" t="inlineStr">
        <is>
          <t>Total</t>
        </is>
      </c>
      <c r="AA2824" t="inlineStr">
        <is>
          <t>&gt;</t>
        </is>
      </c>
      <c r="AB2824" t="n">
        <v>100.0</v>
      </c>
      <c r="AC2824"/>
      <c r="AD2824"/>
      <c r="AE2824"/>
      <c r="AF2824"/>
      <c r="AG2824" t="inlineStr">
        <is>
          <t>AI mg/L</t>
        </is>
      </c>
      <c r="AH2824"/>
      <c r="AI2824"/>
      <c r="AJ2824"/>
      <c r="AK2824"/>
      <c r="AL2824"/>
      <c r="AM2824"/>
      <c r="AN2824"/>
      <c r="AO2824"/>
      <c r="AP2824"/>
      <c r="AQ2824"/>
      <c r="AR2824"/>
      <c r="AS2824"/>
      <c r="AT2824"/>
      <c r="AU2824"/>
      <c r="AV2824"/>
      <c r="AW2824"/>
      <c r="AX2824" t="inlineStr">
        <is>
          <t>Mortality</t>
        </is>
      </c>
      <c r="AY2824" t="inlineStr">
        <is>
          <t>Mortality</t>
        </is>
      </c>
      <c r="AZ2824" t="inlineStr">
        <is>
          <t>LC50</t>
        </is>
      </c>
      <c r="BA2824"/>
      <c r="BB2824" t="n">
        <v>4.0</v>
      </c>
      <c r="BC2824"/>
      <c r="BD2824"/>
      <c r="BE2824"/>
      <c r="BF2824"/>
      <c r="BG2824" t="inlineStr">
        <is>
          <t>Day(s)</t>
        </is>
      </c>
      <c r="BH2824"/>
      <c r="BI2824" t="inlineStr">
        <is>
          <t>DTXSID2052788</t>
        </is>
      </c>
      <c r="BJ2824"/>
      <c r="BK2824"/>
      <c r="BL2824" t="inlineStr">
        <is>
          <t>Acute</t>
        </is>
      </c>
      <c r="BM2824"/>
      <c r="BN2824"/>
      <c r="BO2824"/>
      <c r="BP2824"/>
      <c r="BQ2824"/>
      <c r="BR2824"/>
      <c r="BS2824"/>
      <c r="BT2824" t="inlineStr">
        <is>
          <t>--</t>
        </is>
      </c>
      <c r="BU2824"/>
      <c r="BV2824"/>
      <c r="BW2824"/>
      <c r="BX2824"/>
      <c r="BY2824"/>
      <c r="BZ2824"/>
      <c r="CA2824"/>
      <c r="CB2824"/>
      <c r="CC2824"/>
      <c r="CD2824"/>
      <c r="CE2824"/>
      <c r="CF2824"/>
      <c r="CG2824"/>
      <c r="CH2824"/>
      <c r="CI2824"/>
      <c r="CJ2824" t="inlineStr">
        <is>
          <t xml:space="preserve">SOURCE/FROM A BREEDING CULTURE AT THE DEPARTMENT OF BIOLOGY, UNIVERSITY OF SASKATCHEWAN, SASKATOON, CANADA//AP FREQ/80 PERCENT REPLACED//TMETH/1992 TEST EPS 1/RM/22//MEDIA/AERATED DECHLORINATED SASKATOON MUNICIPAL WATER//   </t>
        </is>
      </c>
      <c r="CK2824" t="inlineStr">
        <is>
          <t>Pyle,G.G.</t>
        </is>
      </c>
      <c r="CL2824" t="n">
        <v>115936.0</v>
      </c>
      <c r="CM2824" t="inlineStr">
        <is>
          <t>The Toxicity and Bioavailability of Nickel and Molybdenum to Standard Toxicity-Test Fish Species and Fish Species Found in Northern Canadian Lakes</t>
        </is>
      </c>
      <c r="CN2824" t="inlineStr">
        <is>
          <t>Ph.D. Thesis, The University of Saskatchewan, Canada:273 p.</t>
        </is>
      </c>
      <c r="CO2824" t="n">
        <v>2000.0</v>
      </c>
      <c r="CP2824" t="inlineStr">
        <is>
          <t>Pyle,G.G. (2000). The Toxicity and Bioavailability of Nickel and Molybdenum to Standard Toxicity-Test Fish Species and Fish Species Found in Northern Canadian Lakes. Ph.D. Thesis, The University of Saskatchewan, Canada, 273 p. ECOREF#:115936</t>
        </is>
      </c>
    </row>
    <row r="2825">
      <c r="A2825" t="n">
        <v>7631994.0</v>
      </c>
      <c r="B2825" t="inlineStr">
        <is>
          <t>Nitric acid sodium salt (1:1)</t>
        </is>
      </c>
      <c r="C2825"/>
      <c r="D2825" t="inlineStr">
        <is>
          <t>Measured</t>
        </is>
      </c>
      <c r="E2825" t="inlineStr">
        <is>
          <t>Not coded</t>
        </is>
      </c>
      <c r="F2825"/>
      <c r="G2825"/>
      <c r="H2825"/>
      <c r="I2825"/>
      <c r="J2825"/>
      <c r="K2825"/>
      <c r="L2825" t="inlineStr">
        <is>
          <t>Pimephales promelas</t>
        </is>
      </c>
      <c r="M2825" t="inlineStr">
        <is>
          <t>Fathead Minnow</t>
        </is>
      </c>
      <c r="N2825"/>
      <c r="O2825"/>
      <c r="P2825"/>
      <c r="Q2825"/>
      <c r="R2825" t="n">
        <v>4.0</v>
      </c>
      <c r="S2825"/>
      <c r="T2825" t="n">
        <v>6.0</v>
      </c>
      <c r="U2825" t="inlineStr">
        <is>
          <t>Days post-hatch</t>
        </is>
      </c>
      <c r="V2825" t="inlineStr">
        <is>
          <t>Renewal</t>
        </is>
      </c>
      <c r="W2825" t="inlineStr">
        <is>
          <t>Fresh water</t>
        </is>
      </c>
      <c r="X2825" t="inlineStr">
        <is>
          <t>Lab</t>
        </is>
      </c>
      <c r="Y2825" t="inlineStr">
        <is>
          <t>8-10</t>
        </is>
      </c>
      <c r="Z2825" t="inlineStr">
        <is>
          <t>Total</t>
        </is>
      </c>
      <c r="AA2825"/>
      <c r="AB2825" t="n">
        <v>1278.0</v>
      </c>
      <c r="AC2825"/>
      <c r="AD2825" t="n">
        <v>1027.0</v>
      </c>
      <c r="AE2825"/>
      <c r="AF2825" t="n">
        <v>1593.0</v>
      </c>
      <c r="AG2825" t="inlineStr">
        <is>
          <t>AI mg/L</t>
        </is>
      </c>
      <c r="AH2825"/>
      <c r="AI2825"/>
      <c r="AJ2825"/>
      <c r="AK2825"/>
      <c r="AL2825"/>
      <c r="AM2825"/>
      <c r="AN2825"/>
      <c r="AO2825"/>
      <c r="AP2825"/>
      <c r="AQ2825"/>
      <c r="AR2825"/>
      <c r="AS2825"/>
      <c r="AT2825"/>
      <c r="AU2825"/>
      <c r="AV2825"/>
      <c r="AW2825"/>
      <c r="AX2825" t="inlineStr">
        <is>
          <t>Mortality</t>
        </is>
      </c>
      <c r="AY2825" t="inlineStr">
        <is>
          <t>Mortality</t>
        </is>
      </c>
      <c r="AZ2825" t="inlineStr">
        <is>
          <t>LC50</t>
        </is>
      </c>
      <c r="BA2825"/>
      <c r="BB2825" t="n">
        <v>4.0</v>
      </c>
      <c r="BC2825"/>
      <c r="BD2825"/>
      <c r="BE2825"/>
      <c r="BF2825"/>
      <c r="BG2825" t="inlineStr">
        <is>
          <t>Day(s)</t>
        </is>
      </c>
      <c r="BH2825"/>
      <c r="BI2825" t="inlineStr">
        <is>
          <t>DTXSID6020937</t>
        </is>
      </c>
      <c r="BJ2825"/>
      <c r="BK2825"/>
      <c r="BL2825"/>
      <c r="BM2825"/>
      <c r="BN2825"/>
      <c r="BO2825"/>
      <c r="BP2825"/>
      <c r="BQ2825"/>
      <c r="BR2825"/>
      <c r="BS2825"/>
      <c r="BT2825" t="inlineStr">
        <is>
          <t>--</t>
        </is>
      </c>
      <c r="BU2825"/>
      <c r="BV2825"/>
      <c r="BW2825"/>
      <c r="BX2825"/>
      <c r="BY2825"/>
      <c r="BZ2825"/>
      <c r="CA2825"/>
      <c r="CB2825"/>
      <c r="CC2825"/>
      <c r="CD2825"/>
      <c r="CE2825"/>
      <c r="CF2825"/>
      <c r="CG2825"/>
      <c r="CH2825"/>
      <c r="CI2825" t="inlineStr">
        <is>
          <t xml:space="preserve"> LIFESTG/1.6 MM//CA/42* mg/L//MG/8* mg/L//NA/40* mg/L//POT/6* mg/L//SO4/77* mg/L//CL/19* mg/L//DNUM/8-10//DOSES/NA ug/L//TESTID/5//OEF/MIXTURE////</t>
        </is>
      </c>
      <c r="CJ2825" t="inlineStr">
        <is>
          <t xml:space="preserve">   LIFESTG/1.6 MM//CA/42* mg/L//MG/8* mg/L//NA/40* mg/L//POT/6* mg/L//SO4/77* mg/L//CL/19* mg/L//DNUM/8-10//DOSES/NA ug/L//TESTID/5//OEF/MIXTURE////</t>
        </is>
      </c>
      <c r="CK2825" t="inlineStr">
        <is>
          <t>Buhl,K.J.</t>
        </is>
      </c>
      <c r="CL2825" t="n">
        <v>77828.0</v>
      </c>
      <c r="CM2825" t="inlineStr">
        <is>
          <t>The Relative Toxicity of Waterborne Inorganic Contaminants to the Rio Grande Silvery Minnow (Hybognathus amarus) and Fathead Minnow (Pimephales promelas) in a Water Quality Simulating that in the Rio Grande, New Mexico</t>
        </is>
      </c>
      <c r="CN2825" t="inlineStr">
        <is>
          <t>Final Rep.to U.S.Fish and Wildl.Serv., Study No.2F33-9620003, U.S.Geol.Surv., Columbia Environ.Res.Ctr., Yankton Field Res.Stn., Yankton, SD:75 p.</t>
        </is>
      </c>
      <c r="CO2825" t="n">
        <v>2002.0</v>
      </c>
      <c r="CP2825" t="inlineStr">
        <is>
          <t>Buhl,K.J. (2002). The Relative Toxicity of Waterborne Inorganic Contaminants to the Rio Grande Silvery Minnow (Hybognathus amarus) and Fathead Minnow (Pimephales promelas) in a Water Quality Simulating that in the Rio Grande, New Mexico. Final Rep.to U.S.Fish and Wildl.Serv., Study No.2F33-9620003, U.S.Geol.Surv., Columbia Environ.Res.Ctr., Yankton Field Res.Stn., Yankton, SD, 75 p. ECOREF#:77828</t>
        </is>
      </c>
    </row>
    <row r="2826">
      <c r="A2826" t="n">
        <v>7631994.0</v>
      </c>
      <c r="B2826" t="inlineStr">
        <is>
          <t>Nitric acid sodium salt (1:1)</t>
        </is>
      </c>
      <c r="C2826" t="inlineStr">
        <is>
          <t>Reagent Grade, Purissium, Purum, Puriss, Puris, Reinst</t>
        </is>
      </c>
      <c r="D2826" t="inlineStr">
        <is>
          <t>Measured</t>
        </is>
      </c>
      <c r="E2826" t="inlineStr">
        <is>
          <t>Not coded</t>
        </is>
      </c>
      <c r="F2826"/>
      <c r="G2826"/>
      <c r="H2826"/>
      <c r="I2826"/>
      <c r="J2826"/>
      <c r="K2826"/>
      <c r="L2826" t="inlineStr">
        <is>
          <t>Pimephales promelas</t>
        </is>
      </c>
      <c r="M2826" t="inlineStr">
        <is>
          <t>Fathead Minnow</t>
        </is>
      </c>
      <c r="N2826" t="inlineStr">
        <is>
          <t>Larva</t>
        </is>
      </c>
      <c r="O2826" t="inlineStr">
        <is>
          <t>&lt;</t>
        </is>
      </c>
      <c r="P2826" t="n">
        <v>8.0</v>
      </c>
      <c r="Q2826"/>
      <c r="R2826"/>
      <c r="S2826"/>
      <c r="T2826"/>
      <c r="U2826" t="inlineStr">
        <is>
          <t>Day(s)</t>
        </is>
      </c>
      <c r="V2826" t="inlineStr">
        <is>
          <t>Renewal</t>
        </is>
      </c>
      <c r="W2826" t="inlineStr">
        <is>
          <t>Fresh water</t>
        </is>
      </c>
      <c r="X2826" t="inlineStr">
        <is>
          <t>Lab</t>
        </is>
      </c>
      <c r="Y2826" t="n">
        <v>6.0</v>
      </c>
      <c r="Z2826" t="inlineStr">
        <is>
          <t>Total</t>
        </is>
      </c>
      <c r="AA2826"/>
      <c r="AB2826" t="n">
        <v>1406.0</v>
      </c>
      <c r="AC2826"/>
      <c r="AD2826" t="n">
        <v>1236.0</v>
      </c>
      <c r="AE2826"/>
      <c r="AF2826" t="n">
        <v>1577.0</v>
      </c>
      <c r="AG2826" t="inlineStr">
        <is>
          <t>AI mg/L</t>
        </is>
      </c>
      <c r="AH2826"/>
      <c r="AI2826"/>
      <c r="AJ2826"/>
      <c r="AK2826"/>
      <c r="AL2826"/>
      <c r="AM2826"/>
      <c r="AN2826"/>
      <c r="AO2826"/>
      <c r="AP2826"/>
      <c r="AQ2826"/>
      <c r="AR2826"/>
      <c r="AS2826"/>
      <c r="AT2826"/>
      <c r="AU2826"/>
      <c r="AV2826"/>
      <c r="AW2826"/>
      <c r="AX2826" t="inlineStr">
        <is>
          <t>Mortality</t>
        </is>
      </c>
      <c r="AY2826" t="inlineStr">
        <is>
          <t>Mortality</t>
        </is>
      </c>
      <c r="AZ2826" t="inlineStr">
        <is>
          <t>LC50</t>
        </is>
      </c>
      <c r="BA2826"/>
      <c r="BB2826" t="n">
        <v>4.0</v>
      </c>
      <c r="BC2826"/>
      <c r="BD2826"/>
      <c r="BE2826"/>
      <c r="BF2826"/>
      <c r="BG2826" t="inlineStr">
        <is>
          <t>Day(s)</t>
        </is>
      </c>
      <c r="BH2826"/>
      <c r="BI2826" t="inlineStr">
        <is>
          <t>DTXSID6020937</t>
        </is>
      </c>
      <c r="BJ2826" t="inlineStr">
        <is>
          <t>10.1002/etc.5620191211</t>
        </is>
      </c>
      <c r="BK2826"/>
      <c r="BL2826"/>
      <c r="BM2826"/>
      <c r="BN2826"/>
      <c r="BO2826"/>
      <c r="BP2826"/>
      <c r="BQ2826"/>
      <c r="BR2826"/>
      <c r="BS2826"/>
      <c r="BT2826" t="inlineStr">
        <is>
          <t>--</t>
        </is>
      </c>
      <c r="BU2826"/>
      <c r="BV2826"/>
      <c r="BW2826"/>
      <c r="BX2826"/>
      <c r="BY2826"/>
      <c r="BZ2826"/>
      <c r="CA2826"/>
      <c r="CB2826"/>
      <c r="CC2826"/>
      <c r="CD2826"/>
      <c r="CE2826"/>
      <c r="CF2826"/>
      <c r="CG2826"/>
      <c r="CH2826"/>
      <c r="CI2826" t="inlineStr">
        <is>
          <t xml:space="preserve"> DNUM/6//DOSES/150 to 2500 mg/L//TESTID/8//</t>
        </is>
      </c>
      <c r="CJ2826" t="inlineStr">
        <is>
          <t xml:space="preserve">   DNUM/6//DOSES/150 to 2500 mg/L//TESTID/8//</t>
        </is>
      </c>
      <c r="CK2826" t="inlineStr">
        <is>
          <t>Scott,G., and R.L. Crunkilton</t>
        </is>
      </c>
      <c r="CL2826" t="n">
        <v>60121.0</v>
      </c>
      <c r="CM2826" t="inlineStr">
        <is>
          <t>Acute and Chronic Toxicity of Nitrate to Fathead Minnows (Pimephales promelas), Ceriodaphnia dubia, and Daphnia magna</t>
        </is>
      </c>
      <c r="CN2826" t="inlineStr">
        <is>
          <t>Environ. Toxicol. Chem.19(12): 2918-2922</t>
        </is>
      </c>
      <c r="CO2826" t="n">
        <v>2000.0</v>
      </c>
      <c r="CP2826" t="inlineStr">
        <is>
          <t>Scott,G., and R.L. Crunkilton (2000). Acute and Chronic Toxicity of Nitrate to Fathead Minnows (Pimephales promelas), Ceriodaphnia dubia, and Daphnia magna. Environ. Toxicol. Chem., 19, (12), 2918-2922. doi:10.1002/etc.5620191211. ECOREF#:60121</t>
        </is>
      </c>
    </row>
    <row r="2827">
      <c r="A2827" t="n">
        <v>7631994.0</v>
      </c>
      <c r="B2827" t="inlineStr">
        <is>
          <t>Nitric acid sodium salt (1:1)</t>
        </is>
      </c>
      <c r="C2827"/>
      <c r="D2827" t="inlineStr">
        <is>
          <t>Unmeasured</t>
        </is>
      </c>
      <c r="E2827" t="inlineStr">
        <is>
          <t>Not coded</t>
        </is>
      </c>
      <c r="F2827"/>
      <c r="G2827"/>
      <c r="H2827"/>
      <c r="I2827"/>
      <c r="J2827"/>
      <c r="K2827"/>
      <c r="L2827" t="inlineStr">
        <is>
          <t>Pimephales promelas</t>
        </is>
      </c>
      <c r="M2827" t="inlineStr">
        <is>
          <t>Fathead Minnow</t>
        </is>
      </c>
      <c r="N2827" t="inlineStr">
        <is>
          <t>Larva</t>
        </is>
      </c>
      <c r="O2827" t="inlineStr">
        <is>
          <t>&lt;</t>
        </is>
      </c>
      <c r="P2827" t="n">
        <v>24.0</v>
      </c>
      <c r="Q2827"/>
      <c r="R2827"/>
      <c r="S2827"/>
      <c r="T2827"/>
      <c r="U2827" t="inlineStr">
        <is>
          <t>Hours post hatch</t>
        </is>
      </c>
      <c r="V2827" t="inlineStr">
        <is>
          <t>Renewal</t>
        </is>
      </c>
      <c r="W2827" t="inlineStr">
        <is>
          <t>Fresh water</t>
        </is>
      </c>
      <c r="X2827" t="inlineStr">
        <is>
          <t>Lab</t>
        </is>
      </c>
      <c r="Y2827"/>
      <c r="Z2827" t="inlineStr">
        <is>
          <t>Total</t>
        </is>
      </c>
      <c r="AA2827"/>
      <c r="AB2827" t="n">
        <v>15300.0</v>
      </c>
      <c r="AC2827"/>
      <c r="AD2827" t="n">
        <v>14460.0</v>
      </c>
      <c r="AE2827"/>
      <c r="AF2827" t="n">
        <v>16200.0</v>
      </c>
      <c r="AG2827" t="inlineStr">
        <is>
          <t>AI mg/L</t>
        </is>
      </c>
      <c r="AH2827"/>
      <c r="AI2827"/>
      <c r="AJ2827"/>
      <c r="AK2827"/>
      <c r="AL2827"/>
      <c r="AM2827"/>
      <c r="AN2827"/>
      <c r="AO2827"/>
      <c r="AP2827"/>
      <c r="AQ2827"/>
      <c r="AR2827"/>
      <c r="AS2827"/>
      <c r="AT2827"/>
      <c r="AU2827"/>
      <c r="AV2827"/>
      <c r="AW2827"/>
      <c r="AX2827" t="inlineStr">
        <is>
          <t>Mortality</t>
        </is>
      </c>
      <c r="AY2827" t="inlineStr">
        <is>
          <t>Mortality</t>
        </is>
      </c>
      <c r="AZ2827" t="inlineStr">
        <is>
          <t>LC50</t>
        </is>
      </c>
      <c r="BA2827"/>
      <c r="BB2827" t="n">
        <v>4.0</v>
      </c>
      <c r="BC2827"/>
      <c r="BD2827"/>
      <c r="BE2827"/>
      <c r="BF2827"/>
      <c r="BG2827" t="inlineStr">
        <is>
          <t>Day(s)</t>
        </is>
      </c>
      <c r="BH2827"/>
      <c r="BI2827" t="inlineStr">
        <is>
          <t>DTXSID6020937</t>
        </is>
      </c>
      <c r="BJ2827" t="inlineStr">
        <is>
          <t>10.1002/etc.5620040416</t>
        </is>
      </c>
      <c r="BK2827"/>
      <c r="BL2827"/>
      <c r="BM2827"/>
      <c r="BN2827"/>
      <c r="BO2827"/>
      <c r="BP2827"/>
      <c r="BQ2827"/>
      <c r="BR2827"/>
      <c r="BS2827"/>
      <c r="BT2827" t="inlineStr">
        <is>
          <t>--</t>
        </is>
      </c>
      <c r="BU2827"/>
      <c r="BV2827"/>
      <c r="BW2827"/>
      <c r="BX2827"/>
      <c r="BY2827"/>
      <c r="BZ2827"/>
      <c r="CA2827"/>
      <c r="CB2827"/>
      <c r="CC2827"/>
      <c r="CD2827"/>
      <c r="CE2827"/>
      <c r="CF2827"/>
      <c r="CG2827"/>
      <c r="CH2827"/>
      <c r="CI2827" t="inlineStr">
        <is>
          <t xml:space="preserve"> DOSES/NA mg/L//TESTID/3//OEF/LEACHATE STUDY, MIXTURE////</t>
        </is>
      </c>
      <c r="CJ2827" t="inlineStr">
        <is>
          <t xml:space="preserve">   DOSES/NA mg/L//TESTID/3//OEF/LEACHATE STUDY, MIXTURE////</t>
        </is>
      </c>
      <c r="CK2827" t="inlineStr">
        <is>
          <t>Meyer,J.S., D.A. Sanchez, J.A. Brookman, D.B. McWhorter, and H.L. Bergman</t>
        </is>
      </c>
      <c r="CL2827" t="n">
        <v>116913.0</v>
      </c>
      <c r="CM2827" t="inlineStr">
        <is>
          <t>Chemistry and Aquatic Toxicity of Raw Oil Shale Leachates from Piceance Basin, Colorado</t>
        </is>
      </c>
      <c r="CN2827" t="inlineStr">
        <is>
          <t>Environ. Toxicol. Chem.4:559-572</t>
        </is>
      </c>
      <c r="CO2827" t="n">
        <v>1985.0</v>
      </c>
      <c r="CP2827" t="inlineStr">
        <is>
          <t>Meyer,J.S., D.A. Sanchez, J.A. Brookman, D.B. McWhorter, and H.L. Bergman (1985). Chemistry and Aquatic Toxicity of Raw Oil Shale Leachates from Piceance Basin, Colorado. Environ. Toxicol. Chem., 4, 559-572. doi:10.1002/etc.5620040416. ECOREF#:116913</t>
        </is>
      </c>
    </row>
    <row r="2828">
      <c r="A2828" t="n">
        <v>7631994.0</v>
      </c>
      <c r="B2828" t="inlineStr">
        <is>
          <t>Nitric acid sodium salt (1:1)</t>
        </is>
      </c>
      <c r="C2828" t="inlineStr">
        <is>
          <t>Reagent Grade, Purissium, Purum, Puriss, Puris, Reinst</t>
        </is>
      </c>
      <c r="D2828" t="inlineStr">
        <is>
          <t>Measured</t>
        </is>
      </c>
      <c r="E2828" t="inlineStr">
        <is>
          <t>Not coded</t>
        </is>
      </c>
      <c r="F2828"/>
      <c r="G2828"/>
      <c r="H2828"/>
      <c r="I2828"/>
      <c r="J2828"/>
      <c r="K2828"/>
      <c r="L2828" t="inlineStr">
        <is>
          <t>Pimephales promelas</t>
        </is>
      </c>
      <c r="M2828" t="inlineStr">
        <is>
          <t>Fathead Minnow</t>
        </is>
      </c>
      <c r="N2828" t="inlineStr">
        <is>
          <t>Larva</t>
        </is>
      </c>
      <c r="O2828" t="inlineStr">
        <is>
          <t>&lt;</t>
        </is>
      </c>
      <c r="P2828" t="n">
        <v>8.0</v>
      </c>
      <c r="Q2828"/>
      <c r="R2828"/>
      <c r="S2828"/>
      <c r="T2828"/>
      <c r="U2828" t="inlineStr">
        <is>
          <t>Day(s)</t>
        </is>
      </c>
      <c r="V2828" t="inlineStr">
        <is>
          <t>Renewal</t>
        </is>
      </c>
      <c r="W2828" t="inlineStr">
        <is>
          <t>Fresh water</t>
        </is>
      </c>
      <c r="X2828" t="inlineStr">
        <is>
          <t>Lab</t>
        </is>
      </c>
      <c r="Y2828" t="n">
        <v>6.0</v>
      </c>
      <c r="Z2828" t="inlineStr">
        <is>
          <t>Total</t>
        </is>
      </c>
      <c r="AA2828"/>
      <c r="AB2828" t="n">
        <v>1607.0</v>
      </c>
      <c r="AC2828"/>
      <c r="AD2828" t="n">
        <v>1492.0</v>
      </c>
      <c r="AE2828"/>
      <c r="AF2828" t="n">
        <v>1723.0</v>
      </c>
      <c r="AG2828" t="inlineStr">
        <is>
          <t>AI mg/L</t>
        </is>
      </c>
      <c r="AH2828"/>
      <c r="AI2828"/>
      <c r="AJ2828"/>
      <c r="AK2828"/>
      <c r="AL2828"/>
      <c r="AM2828"/>
      <c r="AN2828"/>
      <c r="AO2828"/>
      <c r="AP2828"/>
      <c r="AQ2828"/>
      <c r="AR2828"/>
      <c r="AS2828"/>
      <c r="AT2828"/>
      <c r="AU2828"/>
      <c r="AV2828"/>
      <c r="AW2828"/>
      <c r="AX2828" t="inlineStr">
        <is>
          <t>Mortality</t>
        </is>
      </c>
      <c r="AY2828" t="inlineStr">
        <is>
          <t>Mortality</t>
        </is>
      </c>
      <c r="AZ2828" t="inlineStr">
        <is>
          <t>LC50</t>
        </is>
      </c>
      <c r="BA2828"/>
      <c r="BB2828" t="n">
        <v>4.0</v>
      </c>
      <c r="BC2828"/>
      <c r="BD2828"/>
      <c r="BE2828"/>
      <c r="BF2828"/>
      <c r="BG2828" t="inlineStr">
        <is>
          <t>Day(s)</t>
        </is>
      </c>
      <c r="BH2828"/>
      <c r="BI2828" t="inlineStr">
        <is>
          <t>DTXSID6020937</t>
        </is>
      </c>
      <c r="BJ2828" t="inlineStr">
        <is>
          <t>10.1002/etc.5620191211</t>
        </is>
      </c>
      <c r="BK2828"/>
      <c r="BL2828"/>
      <c r="BM2828"/>
      <c r="BN2828"/>
      <c r="BO2828"/>
      <c r="BP2828"/>
      <c r="BQ2828"/>
      <c r="BR2828"/>
      <c r="BS2828"/>
      <c r="BT2828" t="inlineStr">
        <is>
          <t>--</t>
        </is>
      </c>
      <c r="BU2828"/>
      <c r="BV2828"/>
      <c r="BW2828"/>
      <c r="BX2828"/>
      <c r="BY2828"/>
      <c r="BZ2828"/>
      <c r="CA2828"/>
      <c r="CB2828"/>
      <c r="CC2828"/>
      <c r="CD2828"/>
      <c r="CE2828"/>
      <c r="CF2828"/>
      <c r="CG2828"/>
      <c r="CH2828"/>
      <c r="CI2828" t="inlineStr">
        <is>
          <t xml:space="preserve"> DNUM/6//DOSES/150 to 2500 mg/L//TESTID/7//</t>
        </is>
      </c>
      <c r="CJ2828" t="inlineStr">
        <is>
          <t xml:space="preserve">   DNUM/6//DOSES/150 to 2500 mg/L//TESTID/7//</t>
        </is>
      </c>
      <c r="CK2828" t="inlineStr">
        <is>
          <t>Scott,G., and R.L. Crunkilton</t>
        </is>
      </c>
      <c r="CL2828" t="n">
        <v>60121.0</v>
      </c>
      <c r="CM2828" t="inlineStr">
        <is>
          <t>Acute and Chronic Toxicity of Nitrate to Fathead Minnows (Pimephales promelas), Ceriodaphnia dubia, and Daphnia magna</t>
        </is>
      </c>
      <c r="CN2828" t="inlineStr">
        <is>
          <t>Environ. Toxicol. Chem.19(12): 2918-2922</t>
        </is>
      </c>
      <c r="CO2828" t="n">
        <v>2000.0</v>
      </c>
      <c r="CP2828" t="inlineStr">
        <is>
          <t>Scott,G., and R.L. Crunkilton (2000). Acute and Chronic Toxicity of Nitrate to Fathead Minnows (Pimephales promelas), Ceriodaphnia dubia, and Daphnia magna. Environ. Toxicol. Chem., 19, (12), 2918-2922. doi:10.1002/etc.5620191211. ECOREF#:60121</t>
        </is>
      </c>
    </row>
    <row r="2829">
      <c r="A2829" t="n">
        <v>7631994.0</v>
      </c>
      <c r="B2829" t="inlineStr">
        <is>
          <t>Nitric acid sodium salt (1:1)</t>
        </is>
      </c>
      <c r="C2829"/>
      <c r="D2829" t="inlineStr">
        <is>
          <t>Chemical analysis reported</t>
        </is>
      </c>
      <c r="E2829" t="inlineStr">
        <is>
          <t>United States Environmental Protection Agency</t>
        </is>
      </c>
      <c r="F2829"/>
      <c r="G2829"/>
      <c r="H2829"/>
      <c r="I2829"/>
      <c r="J2829"/>
      <c r="K2829"/>
      <c r="L2829" t="inlineStr">
        <is>
          <t>Pimephales promelas</t>
        </is>
      </c>
      <c r="M2829" t="inlineStr">
        <is>
          <t>Fathead Minnow</t>
        </is>
      </c>
      <c r="N2829" t="inlineStr">
        <is>
          <t>Larva</t>
        </is>
      </c>
      <c r="O2829" t="inlineStr">
        <is>
          <t>&lt;</t>
        </is>
      </c>
      <c r="P2829" t="n">
        <v>24.0</v>
      </c>
      <c r="Q2829"/>
      <c r="R2829"/>
      <c r="S2829"/>
      <c r="T2829"/>
      <c r="U2829" t="inlineStr">
        <is>
          <t>Hour(s)</t>
        </is>
      </c>
      <c r="V2829" t="inlineStr">
        <is>
          <t>Renewal</t>
        </is>
      </c>
      <c r="W2829" t="inlineStr">
        <is>
          <t>Fresh water</t>
        </is>
      </c>
      <c r="X2829" t="inlineStr">
        <is>
          <t>Lab</t>
        </is>
      </c>
      <c r="Y2829" t="n">
        <v>6.0</v>
      </c>
      <c r="Z2829" t="inlineStr">
        <is>
          <t>Total</t>
        </is>
      </c>
      <c r="AA2829" t="inlineStr">
        <is>
          <t>&gt;</t>
        </is>
      </c>
      <c r="AB2829" t="n">
        <v>958.0</v>
      </c>
      <c r="AC2829"/>
      <c r="AD2829"/>
      <c r="AE2829"/>
      <c r="AF2829"/>
      <c r="AG2829" t="inlineStr">
        <is>
          <t>AI mg/L</t>
        </is>
      </c>
      <c r="AH2829"/>
      <c r="AI2829"/>
      <c r="AJ2829"/>
      <c r="AK2829"/>
      <c r="AL2829"/>
      <c r="AM2829"/>
      <c r="AN2829"/>
      <c r="AO2829"/>
      <c r="AP2829"/>
      <c r="AQ2829"/>
      <c r="AR2829"/>
      <c r="AS2829"/>
      <c r="AT2829"/>
      <c r="AU2829"/>
      <c r="AV2829"/>
      <c r="AW2829"/>
      <c r="AX2829" t="inlineStr">
        <is>
          <t>Mortality</t>
        </is>
      </c>
      <c r="AY2829" t="inlineStr">
        <is>
          <t>Survival</t>
        </is>
      </c>
      <c r="AZ2829" t="inlineStr">
        <is>
          <t>LC50</t>
        </is>
      </c>
      <c r="BA2829"/>
      <c r="BB2829" t="n">
        <v>4.0</v>
      </c>
      <c r="BC2829"/>
      <c r="BD2829"/>
      <c r="BE2829"/>
      <c r="BF2829"/>
      <c r="BG2829" t="inlineStr">
        <is>
          <t>Day(s)</t>
        </is>
      </c>
      <c r="BH2829"/>
      <c r="BI2829" t="inlineStr">
        <is>
          <t>DTXSID6020937</t>
        </is>
      </c>
      <c r="BJ2829" t="inlineStr">
        <is>
          <t>10.1007/s00244-020-00708-z</t>
        </is>
      </c>
      <c r="BK2829"/>
      <c r="BL2829" t="inlineStr">
        <is>
          <t>Acute</t>
        </is>
      </c>
      <c r="BM2829"/>
      <c r="BN2829"/>
      <c r="BO2829"/>
      <c r="BP2829"/>
      <c r="BQ2829"/>
      <c r="BR2829"/>
      <c r="BS2829"/>
      <c r="BT2829" t="inlineStr">
        <is>
          <t>--</t>
        </is>
      </c>
      <c r="BU2829"/>
      <c r="BV2829"/>
      <c r="BW2829"/>
      <c r="BX2829"/>
      <c r="BY2829"/>
      <c r="BZ2829"/>
      <c r="CA2829"/>
      <c r="CB2829"/>
      <c r="CC2829"/>
      <c r="CD2829"/>
      <c r="CE2829"/>
      <c r="CF2829"/>
      <c r="CG2829"/>
      <c r="CH2829"/>
      <c r="CI2829"/>
      <c r="CJ2829" t="inlineStr">
        <is>
          <t xml:space="preserve">SOURCE/RCHASED FROM AQUATIC BIOSYSTEMS FORT COLLINS, CO
//TMETH/USEPA 2002//MEDIA/SALT ADDED DEIONIZED MUNICIPAL TAP WATER//   </t>
        </is>
      </c>
      <c r="CK2829" t="inlineStr">
        <is>
          <t>Moore,A.P., and R.B. Bringolf</t>
        </is>
      </c>
      <c r="CL2829" t="n">
        <v>183436.0</v>
      </c>
      <c r="CM2829" t="inlineStr">
        <is>
          <t>Comparative Toxicity of Nitrate to Common and Imperiled Freshwater Mussel Glochidia and Larval Fishes</t>
        </is>
      </c>
      <c r="CN2829" t="inlineStr">
        <is>
          <t>Arch. Environ. Contam. Toxicol.78:536-544</t>
        </is>
      </c>
      <c r="CO2829" t="n">
        <v>2020.0</v>
      </c>
      <c r="CP2829" t="inlineStr">
        <is>
          <t>Moore,A.P., and R.B. Bringolf (2020). Comparative Toxicity of Nitrate to Common and Imperiled Freshwater Mussel Glochidia and Larval Fishes. Arch. Environ. Contam. Toxicol., 78, 536-544. doi:10.1007/s00244-020-00708-z. ECOREF#:183436</t>
        </is>
      </c>
    </row>
    <row r="2830">
      <c r="A2830" t="n">
        <v>7631994.0</v>
      </c>
      <c r="B2830" t="inlineStr">
        <is>
          <t>Nitric acid sodium salt (1:1)</t>
        </is>
      </c>
      <c r="C2830" t="inlineStr">
        <is>
          <t>Reagent Grade, Purissium, Purum, Puriss, Puris, Reinst</t>
        </is>
      </c>
      <c r="D2830" t="inlineStr">
        <is>
          <t>Measured</t>
        </is>
      </c>
      <c r="E2830" t="inlineStr">
        <is>
          <t>Not coded</t>
        </is>
      </c>
      <c r="F2830"/>
      <c r="G2830"/>
      <c r="H2830"/>
      <c r="I2830"/>
      <c r="J2830"/>
      <c r="K2830"/>
      <c r="L2830" t="inlineStr">
        <is>
          <t>Pimephales promelas</t>
        </is>
      </c>
      <c r="M2830" t="inlineStr">
        <is>
          <t>Fathead Minnow</t>
        </is>
      </c>
      <c r="N2830" t="inlineStr">
        <is>
          <t>Larva</t>
        </is>
      </c>
      <c r="O2830" t="inlineStr">
        <is>
          <t>&lt;</t>
        </is>
      </c>
      <c r="P2830" t="n">
        <v>8.0</v>
      </c>
      <c r="Q2830"/>
      <c r="R2830"/>
      <c r="S2830"/>
      <c r="T2830"/>
      <c r="U2830" t="inlineStr">
        <is>
          <t>Day(s)</t>
        </is>
      </c>
      <c r="V2830" t="inlineStr">
        <is>
          <t>Renewal</t>
        </is>
      </c>
      <c r="W2830" t="inlineStr">
        <is>
          <t>Fresh water</t>
        </is>
      </c>
      <c r="X2830" t="inlineStr">
        <is>
          <t>Lab</t>
        </is>
      </c>
      <c r="Y2830" t="n">
        <v>6.0</v>
      </c>
      <c r="Z2830" t="inlineStr">
        <is>
          <t>Total</t>
        </is>
      </c>
      <c r="AA2830"/>
      <c r="AB2830" t="n">
        <v>1010.0</v>
      </c>
      <c r="AC2830"/>
      <c r="AD2830" t="n">
        <v>877.0</v>
      </c>
      <c r="AE2830"/>
      <c r="AF2830" t="n">
        <v>1143.0</v>
      </c>
      <c r="AG2830" t="inlineStr">
        <is>
          <t>AI mg/L</t>
        </is>
      </c>
      <c r="AH2830"/>
      <c r="AI2830"/>
      <c r="AJ2830"/>
      <c r="AK2830"/>
      <c r="AL2830"/>
      <c r="AM2830"/>
      <c r="AN2830"/>
      <c r="AO2830"/>
      <c r="AP2830"/>
      <c r="AQ2830"/>
      <c r="AR2830"/>
      <c r="AS2830"/>
      <c r="AT2830"/>
      <c r="AU2830"/>
      <c r="AV2830"/>
      <c r="AW2830"/>
      <c r="AX2830" t="inlineStr">
        <is>
          <t>Mortality</t>
        </is>
      </c>
      <c r="AY2830" t="inlineStr">
        <is>
          <t>Mortality</t>
        </is>
      </c>
      <c r="AZ2830" t="inlineStr">
        <is>
          <t>LC50</t>
        </is>
      </c>
      <c r="BA2830"/>
      <c r="BB2830" t="n">
        <v>4.0</v>
      </c>
      <c r="BC2830"/>
      <c r="BD2830"/>
      <c r="BE2830"/>
      <c r="BF2830"/>
      <c r="BG2830" t="inlineStr">
        <is>
          <t>Day(s)</t>
        </is>
      </c>
      <c r="BH2830"/>
      <c r="BI2830" t="inlineStr">
        <is>
          <t>DTXSID6020937</t>
        </is>
      </c>
      <c r="BJ2830" t="inlineStr">
        <is>
          <t>10.1002/etc.5620191211</t>
        </is>
      </c>
      <c r="BK2830"/>
      <c r="BL2830"/>
      <c r="BM2830"/>
      <c r="BN2830"/>
      <c r="BO2830"/>
      <c r="BP2830"/>
      <c r="BQ2830"/>
      <c r="BR2830"/>
      <c r="BS2830"/>
      <c r="BT2830" t="inlineStr">
        <is>
          <t>--</t>
        </is>
      </c>
      <c r="BU2830"/>
      <c r="BV2830"/>
      <c r="BW2830"/>
      <c r="BX2830"/>
      <c r="BY2830"/>
      <c r="BZ2830"/>
      <c r="CA2830"/>
      <c r="CB2830"/>
      <c r="CC2830"/>
      <c r="CD2830"/>
      <c r="CE2830"/>
      <c r="CF2830"/>
      <c r="CG2830"/>
      <c r="CH2830"/>
      <c r="CI2830" t="inlineStr">
        <is>
          <t xml:space="preserve"> DNUM/6//DOSES/150 to 2500 mg/L//TESTID/6//</t>
        </is>
      </c>
      <c r="CJ2830" t="inlineStr">
        <is>
          <t xml:space="preserve">   DNUM/6//DOSES/150 to 2500 mg/L//TESTID/6//</t>
        </is>
      </c>
      <c r="CK2830" t="inlineStr">
        <is>
          <t>Scott,G., and R.L. Crunkilton</t>
        </is>
      </c>
      <c r="CL2830" t="n">
        <v>60121.0</v>
      </c>
      <c r="CM2830" t="inlineStr">
        <is>
          <t>Acute and Chronic Toxicity of Nitrate to Fathead Minnows (Pimephales promelas), Ceriodaphnia dubia, and Daphnia magna</t>
        </is>
      </c>
      <c r="CN2830" t="inlineStr">
        <is>
          <t>Environ. Toxicol. Chem.19(12): 2918-2922</t>
        </is>
      </c>
      <c r="CO2830" t="n">
        <v>2000.0</v>
      </c>
      <c r="CP2830" t="inlineStr">
        <is>
          <t>Scott,G., and R.L. Crunkilton (2000). Acute and Chronic Toxicity of Nitrate to Fathead Minnows (Pimephales promelas), Ceriodaphnia dubia, and Daphnia magna. Environ. Toxicol. Chem., 19, (12), 2918-2922. doi:10.1002/etc.5620191211. ECOREF#:60121</t>
        </is>
      </c>
    </row>
    <row r="2831">
      <c r="A2831" t="n">
        <v>7631994.0</v>
      </c>
      <c r="B2831" t="inlineStr">
        <is>
          <t>Nitric acid sodium salt (1:1)</t>
        </is>
      </c>
      <c r="C2831"/>
      <c r="D2831" t="inlineStr">
        <is>
          <t>Chemical analysis reported</t>
        </is>
      </c>
      <c r="E2831" t="inlineStr">
        <is>
          <t>United States Environmental Protection Agency</t>
        </is>
      </c>
      <c r="F2831"/>
      <c r="G2831"/>
      <c r="H2831"/>
      <c r="I2831"/>
      <c r="J2831"/>
      <c r="K2831"/>
      <c r="L2831" t="inlineStr">
        <is>
          <t>Pimephales promelas</t>
        </is>
      </c>
      <c r="M2831" t="inlineStr">
        <is>
          <t>Fathead Minnow</t>
        </is>
      </c>
      <c r="N2831" t="inlineStr">
        <is>
          <t>Larva</t>
        </is>
      </c>
      <c r="O2831" t="inlineStr">
        <is>
          <t>&lt;</t>
        </is>
      </c>
      <c r="P2831" t="n">
        <v>24.0</v>
      </c>
      <c r="Q2831"/>
      <c r="R2831"/>
      <c r="S2831"/>
      <c r="T2831"/>
      <c r="U2831" t="inlineStr">
        <is>
          <t>Hour(s)</t>
        </is>
      </c>
      <c r="V2831" t="inlineStr">
        <is>
          <t>Renewal</t>
        </is>
      </c>
      <c r="W2831" t="inlineStr">
        <is>
          <t>Fresh water</t>
        </is>
      </c>
      <c r="X2831" t="inlineStr">
        <is>
          <t>Lab</t>
        </is>
      </c>
      <c r="Y2831" t="n">
        <v>6.0</v>
      </c>
      <c r="Z2831" t="inlineStr">
        <is>
          <t>Total</t>
        </is>
      </c>
      <c r="AA2831"/>
      <c r="AB2831" t="n">
        <v>1537.0</v>
      </c>
      <c r="AC2831"/>
      <c r="AD2831" t="n">
        <v>1500.0</v>
      </c>
      <c r="AE2831"/>
      <c r="AF2831" t="n">
        <v>1573.0</v>
      </c>
      <c r="AG2831" t="inlineStr">
        <is>
          <t>AI mg/L</t>
        </is>
      </c>
      <c r="AH2831"/>
      <c r="AI2831"/>
      <c r="AJ2831"/>
      <c r="AK2831"/>
      <c r="AL2831"/>
      <c r="AM2831"/>
      <c r="AN2831"/>
      <c r="AO2831"/>
      <c r="AP2831"/>
      <c r="AQ2831"/>
      <c r="AR2831"/>
      <c r="AS2831"/>
      <c r="AT2831"/>
      <c r="AU2831"/>
      <c r="AV2831"/>
      <c r="AW2831"/>
      <c r="AX2831" t="inlineStr">
        <is>
          <t>Mortality</t>
        </is>
      </c>
      <c r="AY2831" t="inlineStr">
        <is>
          <t>Survival</t>
        </is>
      </c>
      <c r="AZ2831" t="inlineStr">
        <is>
          <t>LC50</t>
        </is>
      </c>
      <c r="BA2831"/>
      <c r="BB2831" t="n">
        <v>4.0</v>
      </c>
      <c r="BC2831"/>
      <c r="BD2831"/>
      <c r="BE2831"/>
      <c r="BF2831"/>
      <c r="BG2831" t="inlineStr">
        <is>
          <t>Day(s)</t>
        </is>
      </c>
      <c r="BH2831"/>
      <c r="BI2831" t="inlineStr">
        <is>
          <t>DTXSID6020937</t>
        </is>
      </c>
      <c r="BJ2831" t="inlineStr">
        <is>
          <t>10.1007/s00244-020-00708-z</t>
        </is>
      </c>
      <c r="BK2831"/>
      <c r="BL2831" t="inlineStr">
        <is>
          <t>Acute</t>
        </is>
      </c>
      <c r="BM2831"/>
      <c r="BN2831"/>
      <c r="BO2831"/>
      <c r="BP2831"/>
      <c r="BQ2831"/>
      <c r="BR2831"/>
      <c r="BS2831"/>
      <c r="BT2831" t="inlineStr">
        <is>
          <t>--</t>
        </is>
      </c>
      <c r="BU2831"/>
      <c r="BV2831"/>
      <c r="BW2831"/>
      <c r="BX2831"/>
      <c r="BY2831"/>
      <c r="BZ2831"/>
      <c r="CA2831"/>
      <c r="CB2831"/>
      <c r="CC2831"/>
      <c r="CD2831"/>
      <c r="CE2831"/>
      <c r="CF2831"/>
      <c r="CG2831"/>
      <c r="CH2831"/>
      <c r="CI2831"/>
      <c r="CJ2831" t="inlineStr">
        <is>
          <t xml:space="preserve">SOURCE/RCHASED FROM AQUATIC BIOSYSTEMS FORT COLLINS, CO
//TMETH/USEPA 2002//MEDIA/SALT ADDED DEIONIZED MUNICIPAL TAP WATER//   </t>
        </is>
      </c>
      <c r="CK2831" t="inlineStr">
        <is>
          <t>Moore,A.P., and R.B. Bringolf</t>
        </is>
      </c>
      <c r="CL2831" t="n">
        <v>183436.0</v>
      </c>
      <c r="CM2831" t="inlineStr">
        <is>
          <t>Comparative Toxicity of Nitrate to Common and Imperiled Freshwater Mussel Glochidia and Larval Fishes</t>
        </is>
      </c>
      <c r="CN2831" t="inlineStr">
        <is>
          <t>Arch. Environ. Contam. Toxicol.78:536-544</t>
        </is>
      </c>
      <c r="CO2831" t="n">
        <v>2020.0</v>
      </c>
      <c r="CP2831" t="inlineStr">
        <is>
          <t>Moore,A.P., and R.B. Bringolf (2020). Comparative Toxicity of Nitrate to Common and Imperiled Freshwater Mussel Glochidia and Larval Fishes. Arch. Environ. Contam. Toxicol., 78, 536-544. doi:10.1007/s00244-020-00708-z. ECOREF#:183436</t>
        </is>
      </c>
    </row>
    <row r="2832">
      <c r="A2832" t="n">
        <v>7631994.0</v>
      </c>
      <c r="B2832" t="inlineStr">
        <is>
          <t>Nitric acid sodium salt (1:1)</t>
        </is>
      </c>
      <c r="C2832"/>
      <c r="D2832" t="inlineStr">
        <is>
          <t>Chemical analysis reported</t>
        </is>
      </c>
      <c r="E2832" t="inlineStr">
        <is>
          <t>United States Environmental Protection Agency</t>
        </is>
      </c>
      <c r="F2832"/>
      <c r="G2832"/>
      <c r="H2832"/>
      <c r="I2832"/>
      <c r="J2832"/>
      <c r="K2832"/>
      <c r="L2832" t="inlineStr">
        <is>
          <t>Pimephales promelas</t>
        </is>
      </c>
      <c r="M2832" t="inlineStr">
        <is>
          <t>Fathead Minnow</t>
        </is>
      </c>
      <c r="N2832" t="inlineStr">
        <is>
          <t>Larva</t>
        </is>
      </c>
      <c r="O2832" t="inlineStr">
        <is>
          <t>&lt;</t>
        </is>
      </c>
      <c r="P2832" t="n">
        <v>24.0</v>
      </c>
      <c r="Q2832"/>
      <c r="R2832"/>
      <c r="S2832"/>
      <c r="T2832"/>
      <c r="U2832" t="inlineStr">
        <is>
          <t>Hour(s)</t>
        </is>
      </c>
      <c r="V2832" t="inlineStr">
        <is>
          <t>Renewal</t>
        </is>
      </c>
      <c r="W2832" t="inlineStr">
        <is>
          <t>Fresh water</t>
        </is>
      </c>
      <c r="X2832" t="inlineStr">
        <is>
          <t>Lab</t>
        </is>
      </c>
      <c r="Y2832" t="n">
        <v>6.0</v>
      </c>
      <c r="Z2832" t="inlineStr">
        <is>
          <t>Total</t>
        </is>
      </c>
      <c r="AA2832"/>
      <c r="AB2832" t="n">
        <v>1500.0</v>
      </c>
      <c r="AC2832"/>
      <c r="AD2832" t="n">
        <v>1454.0</v>
      </c>
      <c r="AE2832"/>
      <c r="AF2832" t="n">
        <v>1548.0</v>
      </c>
      <c r="AG2832" t="inlineStr">
        <is>
          <t>AI mg/L</t>
        </is>
      </c>
      <c r="AH2832"/>
      <c r="AI2832"/>
      <c r="AJ2832"/>
      <c r="AK2832"/>
      <c r="AL2832"/>
      <c r="AM2832"/>
      <c r="AN2832"/>
      <c r="AO2832"/>
      <c r="AP2832"/>
      <c r="AQ2832"/>
      <c r="AR2832"/>
      <c r="AS2832"/>
      <c r="AT2832"/>
      <c r="AU2832"/>
      <c r="AV2832"/>
      <c r="AW2832"/>
      <c r="AX2832" t="inlineStr">
        <is>
          <t>Mortality</t>
        </is>
      </c>
      <c r="AY2832" t="inlineStr">
        <is>
          <t>Survival</t>
        </is>
      </c>
      <c r="AZ2832" t="inlineStr">
        <is>
          <t>LC50</t>
        </is>
      </c>
      <c r="BA2832"/>
      <c r="BB2832" t="n">
        <v>4.0</v>
      </c>
      <c r="BC2832"/>
      <c r="BD2832"/>
      <c r="BE2832"/>
      <c r="BF2832"/>
      <c r="BG2832" t="inlineStr">
        <is>
          <t>Day(s)</t>
        </is>
      </c>
      <c r="BH2832"/>
      <c r="BI2832" t="inlineStr">
        <is>
          <t>DTXSID6020937</t>
        </is>
      </c>
      <c r="BJ2832" t="inlineStr">
        <is>
          <t>10.1007/s00244-020-00708-z</t>
        </is>
      </c>
      <c r="BK2832"/>
      <c r="BL2832" t="inlineStr">
        <is>
          <t>Acute</t>
        </is>
      </c>
      <c r="BM2832"/>
      <c r="BN2832"/>
      <c r="BO2832"/>
      <c r="BP2832"/>
      <c r="BQ2832"/>
      <c r="BR2832"/>
      <c r="BS2832"/>
      <c r="BT2832" t="inlineStr">
        <is>
          <t>--</t>
        </is>
      </c>
      <c r="BU2832"/>
      <c r="BV2832"/>
      <c r="BW2832"/>
      <c r="BX2832"/>
      <c r="BY2832"/>
      <c r="BZ2832"/>
      <c r="CA2832"/>
      <c r="CB2832"/>
      <c r="CC2832"/>
      <c r="CD2832"/>
      <c r="CE2832"/>
      <c r="CF2832"/>
      <c r="CG2832"/>
      <c r="CH2832"/>
      <c r="CI2832"/>
      <c r="CJ2832" t="inlineStr">
        <is>
          <t xml:space="preserve">SOURCE/RCHASED FROM AQUATIC BIOSYSTEMS FORT COLLINS, CO
//TMETH/USEPA 2002//MEDIA/SALT ADDED DEIONIZED MUNICIPAL TAP WATER//   </t>
        </is>
      </c>
      <c r="CK2832" t="inlineStr">
        <is>
          <t>Moore,A.P., and R.B. Bringolf</t>
        </is>
      </c>
      <c r="CL2832" t="n">
        <v>183436.0</v>
      </c>
      <c r="CM2832" t="inlineStr">
        <is>
          <t>Comparative Toxicity of Nitrate to Common and Imperiled Freshwater Mussel Glochidia and Larval Fishes</t>
        </is>
      </c>
      <c r="CN2832" t="inlineStr">
        <is>
          <t>Arch. Environ. Contam. Toxicol.78:536-544</t>
        </is>
      </c>
      <c r="CO2832" t="n">
        <v>2020.0</v>
      </c>
      <c r="CP2832" t="inlineStr">
        <is>
          <t>Moore,A.P., and R.B. Bringolf (2020). Comparative Toxicity of Nitrate to Common and Imperiled Freshwater Mussel Glochidia and Larval Fishes. Arch. Environ. Contam. Toxicol., 78, 536-544. doi:10.1007/s00244-020-00708-z. ECOREF#:183436</t>
        </is>
      </c>
    </row>
    <row r="2833">
      <c r="A2833" t="n">
        <v>7632000.0</v>
      </c>
      <c r="B2833" t="inlineStr">
        <is>
          <t>Nitrous acid, Sodium salt</t>
        </is>
      </c>
      <c r="C2833"/>
      <c r="D2833" t="inlineStr">
        <is>
          <t>Measured</t>
        </is>
      </c>
      <c r="E2833" t="inlineStr">
        <is>
          <t>Not coded</t>
        </is>
      </c>
      <c r="F2833"/>
      <c r="G2833"/>
      <c r="H2833"/>
      <c r="I2833"/>
      <c r="J2833"/>
      <c r="K2833"/>
      <c r="L2833" t="inlineStr">
        <is>
          <t>Pimephales promelas</t>
        </is>
      </c>
      <c r="M2833" t="inlineStr">
        <is>
          <t>Fathead Minnow</t>
        </is>
      </c>
      <c r="N2833"/>
      <c r="O2833"/>
      <c r="P2833"/>
      <c r="Q2833"/>
      <c r="R2833"/>
      <c r="S2833"/>
      <c r="T2833"/>
      <c r="U2833"/>
      <c r="V2833" t="inlineStr">
        <is>
          <t>Flow-through</t>
        </is>
      </c>
      <c r="W2833" t="inlineStr">
        <is>
          <t>Fresh water</t>
        </is>
      </c>
      <c r="X2833" t="inlineStr">
        <is>
          <t>Lab</t>
        </is>
      </c>
      <c r="Y2833"/>
      <c r="Z2833" t="inlineStr">
        <is>
          <t>Total</t>
        </is>
      </c>
      <c r="AA2833"/>
      <c r="AB2833" t="n">
        <v>2.3</v>
      </c>
      <c r="AC2833"/>
      <c r="AD2833"/>
      <c r="AE2833"/>
      <c r="AF2833"/>
      <c r="AG2833" t="inlineStr">
        <is>
          <t>AI mg/L</t>
        </is>
      </c>
      <c r="AH2833"/>
      <c r="AI2833"/>
      <c r="AJ2833"/>
      <c r="AK2833"/>
      <c r="AL2833"/>
      <c r="AM2833"/>
      <c r="AN2833"/>
      <c r="AO2833"/>
      <c r="AP2833"/>
      <c r="AQ2833"/>
      <c r="AR2833"/>
      <c r="AS2833"/>
      <c r="AT2833"/>
      <c r="AU2833"/>
      <c r="AV2833"/>
      <c r="AW2833"/>
      <c r="AX2833" t="inlineStr">
        <is>
          <t>Mortality</t>
        </is>
      </c>
      <c r="AY2833" t="inlineStr">
        <is>
          <t>Mortality</t>
        </is>
      </c>
      <c r="AZ2833" t="inlineStr">
        <is>
          <t>LC50</t>
        </is>
      </c>
      <c r="BA2833"/>
      <c r="BB2833" t="n">
        <v>4.0</v>
      </c>
      <c r="BC2833"/>
      <c r="BD2833"/>
      <c r="BE2833"/>
      <c r="BF2833"/>
      <c r="BG2833" t="inlineStr">
        <is>
          <t>Day(s)</t>
        </is>
      </c>
      <c r="BH2833"/>
      <c r="BI2833" t="inlineStr">
        <is>
          <t>DTXSID0020941</t>
        </is>
      </c>
      <c r="BJ2833"/>
      <c r="BK2833"/>
      <c r="BL2833"/>
      <c r="BM2833"/>
      <c r="BN2833"/>
      <c r="BO2833"/>
      <c r="BP2833"/>
      <c r="BQ2833"/>
      <c r="BR2833"/>
      <c r="BS2833"/>
      <c r="BT2833" t="inlineStr">
        <is>
          <t>--</t>
        </is>
      </c>
      <c r="BU2833"/>
      <c r="BV2833"/>
      <c r="BW2833"/>
      <c r="BX2833"/>
      <c r="BY2833"/>
      <c r="BZ2833"/>
      <c r="CA2833"/>
      <c r="CB2833"/>
      <c r="CC2833"/>
      <c r="CD2833"/>
      <c r="CE2833"/>
      <c r="CF2833"/>
      <c r="CG2833"/>
      <c r="CH2833"/>
      <c r="CI2833" t="inlineStr">
        <is>
          <t xml:space="preserve"> CONTR/0 % MORT//</t>
        </is>
      </c>
      <c r="CJ2833" t="inlineStr">
        <is>
          <t xml:space="preserve">   CONTR/0 % MORT//</t>
        </is>
      </c>
      <c r="CK2833" t="inlineStr">
        <is>
          <t>Russo,R.C., and R.V. Thurston</t>
        </is>
      </c>
      <c r="CL2833" t="n">
        <v>5090.0</v>
      </c>
      <c r="CM2833" t="inlineStr">
        <is>
          <t>The Acute Toxicity of Nitrite to Fishes</t>
        </is>
      </c>
      <c r="CN2833" t="inlineStr">
        <is>
          <t>In: R.A.Tubbs (Ed), EPA-600/3-77-085, Recent Advances in Fish Toxicology - A Symposium:118-131</t>
        </is>
      </c>
      <c r="CO2833" t="n">
        <v>1977.0</v>
      </c>
      <c r="CP2833" t="inlineStr">
        <is>
          <t>Russo,R.C., and R.V. Thurston (1977). The Acute Toxicity of Nitrite to Fishes. In: R.A.Tubbs (Ed), EPA-600/3-77-085, Recent Advances in Fish Toxicology - A Symposium, 118-131. ECOREF#:5090</t>
        </is>
      </c>
    </row>
    <row r="2834">
      <c r="A2834" t="n">
        <v>7632000.0</v>
      </c>
      <c r="B2834" t="inlineStr">
        <is>
          <t>Nitrous acid, Sodium salt</t>
        </is>
      </c>
      <c r="C2834"/>
      <c r="D2834" t="inlineStr">
        <is>
          <t>Measured</t>
        </is>
      </c>
      <c r="E2834" t="inlineStr">
        <is>
          <t>Not coded</t>
        </is>
      </c>
      <c r="F2834"/>
      <c r="G2834"/>
      <c r="H2834"/>
      <c r="I2834"/>
      <c r="J2834"/>
      <c r="K2834"/>
      <c r="L2834" t="inlineStr">
        <is>
          <t>Pimephales promelas</t>
        </is>
      </c>
      <c r="M2834" t="inlineStr">
        <is>
          <t>Fathead Minnow</t>
        </is>
      </c>
      <c r="N2834"/>
      <c r="O2834"/>
      <c r="P2834"/>
      <c r="Q2834"/>
      <c r="R2834"/>
      <c r="S2834"/>
      <c r="T2834"/>
      <c r="U2834"/>
      <c r="V2834" t="inlineStr">
        <is>
          <t>Flow-through</t>
        </is>
      </c>
      <c r="W2834" t="inlineStr">
        <is>
          <t>Fresh water</t>
        </is>
      </c>
      <c r="X2834" t="inlineStr">
        <is>
          <t>Lab</t>
        </is>
      </c>
      <c r="Y2834"/>
      <c r="Z2834" t="inlineStr">
        <is>
          <t>Total</t>
        </is>
      </c>
      <c r="AA2834"/>
      <c r="AB2834" t="n">
        <v>2.99</v>
      </c>
      <c r="AC2834"/>
      <c r="AD2834" t="n">
        <v>2.35</v>
      </c>
      <c r="AE2834"/>
      <c r="AF2834" t="n">
        <v>3.81</v>
      </c>
      <c r="AG2834" t="inlineStr">
        <is>
          <t>AI mg/L</t>
        </is>
      </c>
      <c r="AH2834"/>
      <c r="AI2834"/>
      <c r="AJ2834"/>
      <c r="AK2834"/>
      <c r="AL2834"/>
      <c r="AM2834"/>
      <c r="AN2834"/>
      <c r="AO2834"/>
      <c r="AP2834"/>
      <c r="AQ2834"/>
      <c r="AR2834"/>
      <c r="AS2834"/>
      <c r="AT2834"/>
      <c r="AU2834"/>
      <c r="AV2834"/>
      <c r="AW2834"/>
      <c r="AX2834" t="inlineStr">
        <is>
          <t>Mortality</t>
        </is>
      </c>
      <c r="AY2834" t="inlineStr">
        <is>
          <t>Mortality</t>
        </is>
      </c>
      <c r="AZ2834" t="inlineStr">
        <is>
          <t>LC50</t>
        </is>
      </c>
      <c r="BA2834"/>
      <c r="BB2834" t="n">
        <v>4.0</v>
      </c>
      <c r="BC2834"/>
      <c r="BD2834"/>
      <c r="BE2834"/>
      <c r="BF2834"/>
      <c r="BG2834" t="inlineStr">
        <is>
          <t>Day(s)</t>
        </is>
      </c>
      <c r="BH2834"/>
      <c r="BI2834" t="inlineStr">
        <is>
          <t>DTXSID0020941</t>
        </is>
      </c>
      <c r="BJ2834"/>
      <c r="BK2834"/>
      <c r="BL2834"/>
      <c r="BM2834"/>
      <c r="BN2834"/>
      <c r="BO2834"/>
      <c r="BP2834"/>
      <c r="BQ2834"/>
      <c r="BR2834"/>
      <c r="BS2834"/>
      <c r="BT2834" t="inlineStr">
        <is>
          <t>--</t>
        </is>
      </c>
      <c r="BU2834"/>
      <c r="BV2834"/>
      <c r="BW2834"/>
      <c r="BX2834"/>
      <c r="BY2834"/>
      <c r="BZ2834"/>
      <c r="CA2834"/>
      <c r="CB2834"/>
      <c r="CC2834"/>
      <c r="CD2834"/>
      <c r="CE2834"/>
      <c r="CF2834"/>
      <c r="CG2834"/>
      <c r="CH2834"/>
      <c r="CI2834" t="inlineStr">
        <is>
          <t xml:space="preserve"> CONTR/0 % MORT//</t>
        </is>
      </c>
      <c r="CJ2834" t="inlineStr">
        <is>
          <t xml:space="preserve">   CONTR/0 % MORT//</t>
        </is>
      </c>
      <c r="CK2834" t="inlineStr">
        <is>
          <t>Russo,R.C., and R.V. Thurston</t>
        </is>
      </c>
      <c r="CL2834" t="n">
        <v>5090.0</v>
      </c>
      <c r="CM2834" t="inlineStr">
        <is>
          <t>The Acute Toxicity of Nitrite to Fishes</t>
        </is>
      </c>
      <c r="CN2834" t="inlineStr">
        <is>
          <t>In: R.A.Tubbs (Ed), EPA-600/3-77-085, Recent Advances in Fish Toxicology - A Symposium:118-131</t>
        </is>
      </c>
      <c r="CO2834" t="n">
        <v>1977.0</v>
      </c>
      <c r="CP2834" t="inlineStr">
        <is>
          <t>Russo,R.C., and R.V. Thurston (1977). The Acute Toxicity of Nitrite to Fishes. In: R.A.Tubbs (Ed), EPA-600/3-77-085, Recent Advances in Fish Toxicology - A Symposium, 118-131. ECOREF#:5090</t>
        </is>
      </c>
    </row>
    <row r="2835">
      <c r="A2835" t="n">
        <v>7632000.0</v>
      </c>
      <c r="B2835" t="inlineStr">
        <is>
          <t>Nitrous acid, Sodium salt</t>
        </is>
      </c>
      <c r="C2835" t="inlineStr">
        <is>
          <t>Reagent Grade, Purissium, Purum, Puriss, Puris, Reinst</t>
        </is>
      </c>
      <c r="D2835" t="inlineStr">
        <is>
          <t>Unmeasured</t>
        </is>
      </c>
      <c r="E2835" t="inlineStr">
        <is>
          <t>Not reported</t>
        </is>
      </c>
      <c r="F2835"/>
      <c r="G2835"/>
      <c r="H2835"/>
      <c r="I2835"/>
      <c r="J2835"/>
      <c r="K2835"/>
      <c r="L2835" t="inlineStr">
        <is>
          <t>Pimephales promelas</t>
        </is>
      </c>
      <c r="M2835" t="inlineStr">
        <is>
          <t>Fathead Minnow</t>
        </is>
      </c>
      <c r="N2835" t="inlineStr">
        <is>
          <t>Juvenile</t>
        </is>
      </c>
      <c r="O2835"/>
      <c r="P2835"/>
      <c r="Q2835"/>
      <c r="R2835"/>
      <c r="S2835"/>
      <c r="T2835"/>
      <c r="U2835"/>
      <c r="V2835" t="inlineStr">
        <is>
          <t>Static</t>
        </is>
      </c>
      <c r="W2835" t="inlineStr">
        <is>
          <t>Fresh water</t>
        </is>
      </c>
      <c r="X2835" t="inlineStr">
        <is>
          <t>Lab</t>
        </is>
      </c>
      <c r="Y2835" t="n">
        <v>5.0</v>
      </c>
      <c r="Z2835" t="inlineStr">
        <is>
          <t>Total</t>
        </is>
      </c>
      <c r="AA2835" t="inlineStr">
        <is>
          <t>&gt;=</t>
        </is>
      </c>
      <c r="AB2835" t="n">
        <v>100.0</v>
      </c>
      <c r="AC2835"/>
      <c r="AD2835"/>
      <c r="AE2835"/>
      <c r="AF2835"/>
      <c r="AG2835" t="inlineStr">
        <is>
          <t>AI mg/L</t>
        </is>
      </c>
      <c r="AH2835"/>
      <c r="AI2835"/>
      <c r="AJ2835"/>
      <c r="AK2835"/>
      <c r="AL2835"/>
      <c r="AM2835"/>
      <c r="AN2835"/>
      <c r="AO2835"/>
      <c r="AP2835"/>
      <c r="AQ2835"/>
      <c r="AR2835"/>
      <c r="AS2835"/>
      <c r="AT2835"/>
      <c r="AU2835"/>
      <c r="AV2835"/>
      <c r="AW2835"/>
      <c r="AX2835" t="inlineStr">
        <is>
          <t>Mortality</t>
        </is>
      </c>
      <c r="AY2835" t="inlineStr">
        <is>
          <t>Mortality</t>
        </is>
      </c>
      <c r="AZ2835" t="inlineStr">
        <is>
          <t>LC50</t>
        </is>
      </c>
      <c r="BA2835"/>
      <c r="BB2835" t="n">
        <v>4.0</v>
      </c>
      <c r="BC2835"/>
      <c r="BD2835"/>
      <c r="BE2835"/>
      <c r="BF2835"/>
      <c r="BG2835" t="inlineStr">
        <is>
          <t>Day(s)</t>
        </is>
      </c>
      <c r="BH2835"/>
      <c r="BI2835" t="inlineStr">
        <is>
          <t>DTXSID0020941</t>
        </is>
      </c>
      <c r="BJ2835" t="inlineStr">
        <is>
          <t>10.1002/etc.5620050908</t>
        </is>
      </c>
      <c r="BK2835"/>
      <c r="BL2835" t="inlineStr">
        <is>
          <t>Acute</t>
        </is>
      </c>
      <c r="BM2835"/>
      <c r="BN2835"/>
      <c r="BO2835"/>
      <c r="BP2835"/>
      <c r="BQ2835"/>
      <c r="BR2835"/>
      <c r="BS2835"/>
      <c r="BT2835" t="inlineStr">
        <is>
          <t>--</t>
        </is>
      </c>
      <c r="BU2835"/>
      <c r="BV2835"/>
      <c r="BW2835"/>
      <c r="BX2835"/>
      <c r="BY2835"/>
      <c r="BZ2835"/>
      <c r="CA2835"/>
      <c r="CB2835"/>
      <c r="CC2835"/>
      <c r="CD2835"/>
      <c r="CE2835"/>
      <c r="CF2835"/>
      <c r="CG2835"/>
      <c r="CH2835"/>
      <c r="CI2835"/>
      <c r="CJ2835"/>
      <c r="CK2835" t="inlineStr">
        <is>
          <t>Ewell,W.S., J.W. Gorsuch, R.O. Kringle, K.A. Robillard, and R.C. Spiegel</t>
        </is>
      </c>
      <c r="CL2835" t="n">
        <v>11951.0</v>
      </c>
      <c r="CM2835" t="inlineStr">
        <is>
          <t>Simultaneous Evaluation of the Acute Effects of Chemicals on Seven Aquatic Species</t>
        </is>
      </c>
      <c r="CN2835" t="inlineStr">
        <is>
          <t>Environ. Toxicol. Chem.5(9): 831-840</t>
        </is>
      </c>
      <c r="CO2835" t="n">
        <v>1986.0</v>
      </c>
      <c r="CP2835" t="inlineStr">
        <is>
          <t>Ewell,W.S., J.W. Gorsuch, R.O. Kringle, K.A. Robillard, and R.C. Spiegel (1986). Simultaneous Evaluation of the Acute Effects of Chemicals on Seven Aquatic Species. Environ. Toxicol. Chem., 5, (9), 831-840. doi:10.1002/etc.5620050908. ECOREF#:11951</t>
        </is>
      </c>
    </row>
    <row r="2836">
      <c r="A2836" t="n">
        <v>7632000.0</v>
      </c>
      <c r="B2836" t="inlineStr">
        <is>
          <t>Nitrous acid, Sodium salt</t>
        </is>
      </c>
      <c r="C2836" t="inlineStr">
        <is>
          <t>Reagent Grade, Purissium, Purum, Puriss, Puris, Reinst</t>
        </is>
      </c>
      <c r="D2836" t="inlineStr">
        <is>
          <t>Chemical analysis reported</t>
        </is>
      </c>
      <c r="E2836" t="inlineStr">
        <is>
          <t>Not reported</t>
        </is>
      </c>
      <c r="F2836"/>
      <c r="G2836"/>
      <c r="H2836"/>
      <c r="I2836"/>
      <c r="J2836"/>
      <c r="K2836"/>
      <c r="L2836" t="inlineStr">
        <is>
          <t>Pimephales promelas</t>
        </is>
      </c>
      <c r="M2836" t="inlineStr">
        <is>
          <t>Fathead Minnow</t>
        </is>
      </c>
      <c r="N2836"/>
      <c r="O2836"/>
      <c r="P2836"/>
      <c r="Q2836"/>
      <c r="R2836"/>
      <c r="S2836"/>
      <c r="T2836"/>
      <c r="U2836"/>
      <c r="V2836" t="inlineStr">
        <is>
          <t>Static</t>
        </is>
      </c>
      <c r="W2836" t="inlineStr">
        <is>
          <t>Fresh water</t>
        </is>
      </c>
      <c r="X2836" t="inlineStr">
        <is>
          <t>Lab</t>
        </is>
      </c>
      <c r="Y2836" t="n">
        <v>1.0</v>
      </c>
      <c r="Z2836" t="inlineStr">
        <is>
          <t>Total</t>
        </is>
      </c>
      <c r="AA2836"/>
      <c r="AB2836"/>
      <c r="AC2836" t="inlineStr">
        <is>
          <t>&gt;</t>
        </is>
      </c>
      <c r="AD2836" t="n">
        <v>225.0</v>
      </c>
      <c r="AE2836" t="inlineStr">
        <is>
          <t>&lt;</t>
        </is>
      </c>
      <c r="AF2836" t="n">
        <v>250.0</v>
      </c>
      <c r="AG2836" t="inlineStr">
        <is>
          <t>AI mg/L</t>
        </is>
      </c>
      <c r="AH2836"/>
      <c r="AI2836"/>
      <c r="AJ2836"/>
      <c r="AK2836"/>
      <c r="AL2836"/>
      <c r="AM2836"/>
      <c r="AN2836"/>
      <c r="AO2836"/>
      <c r="AP2836"/>
      <c r="AQ2836"/>
      <c r="AR2836"/>
      <c r="AS2836"/>
      <c r="AT2836"/>
      <c r="AU2836"/>
      <c r="AV2836"/>
      <c r="AW2836"/>
      <c r="AX2836" t="inlineStr">
        <is>
          <t>Mortality</t>
        </is>
      </c>
      <c r="AY2836" t="inlineStr">
        <is>
          <t>Mortality</t>
        </is>
      </c>
      <c r="AZ2836" t="inlineStr">
        <is>
          <t>LC50</t>
        </is>
      </c>
      <c r="BA2836"/>
      <c r="BB2836" t="n">
        <v>4.0</v>
      </c>
      <c r="BC2836"/>
      <c r="BD2836"/>
      <c r="BE2836"/>
      <c r="BF2836"/>
      <c r="BG2836" t="inlineStr">
        <is>
          <t>Day(s)</t>
        </is>
      </c>
      <c r="BH2836"/>
      <c r="BI2836" t="inlineStr">
        <is>
          <t>DTXSID0020941</t>
        </is>
      </c>
      <c r="BJ2836" t="inlineStr">
        <is>
          <t>10.1007/BF01607492</t>
        </is>
      </c>
      <c r="BK2836"/>
      <c r="BL2836"/>
      <c r="BM2836"/>
      <c r="BN2836"/>
      <c r="BO2836"/>
      <c r="BP2836"/>
      <c r="BQ2836"/>
      <c r="BR2836"/>
      <c r="BS2836"/>
      <c r="BT2836" t="inlineStr">
        <is>
          <t>--</t>
        </is>
      </c>
      <c r="BU2836"/>
      <c r="BV2836"/>
      <c r="BW2836"/>
      <c r="BX2836"/>
      <c r="BY2836"/>
      <c r="BZ2836"/>
      <c r="CA2836"/>
      <c r="CB2836"/>
      <c r="CC2836"/>
      <c r="CD2836"/>
      <c r="CE2836"/>
      <c r="CF2836"/>
      <c r="CG2836"/>
      <c r="CH2836"/>
      <c r="CI2836" t="inlineStr">
        <is>
          <t xml:space="preserve">CONC1/RESULT ESTIMATED FROM GRAPH//ALK/AVERAGE DECREASED OVER 96HR TEST//HARD/AVERAGE DECREASED OVER 96HR TEST// </t>
        </is>
      </c>
      <c r="CJ2836" t="inlineStr">
        <is>
          <t xml:space="preserve">SOURCE/SAN MARCOS (TEXAS) NATIONAL FISH HATCHERY AND DEVELOPMENT CENTER//AP FREQ/MEASURED CONCENTRATIONS AVERAGED 101 PLUS-MINUS 1 PERCENT OF NOMINAL FOR ALL SAMPLING TIMES//MEDIA/WELLWATER//  CONC1/RESULT ESTIMATED FROM GRAPH//ALK/AVERAGE DECREASED OVER 96HR TEST//HARD/AVERAGE DECREASED OVER 96HR TEST// </t>
        </is>
      </c>
      <c r="CK2836" t="inlineStr">
        <is>
          <t>Palachek,R.M., and J.R. Tomasso</t>
        </is>
      </c>
      <c r="CL2836" t="n">
        <v>10097.0</v>
      </c>
      <c r="CM2836" t="inlineStr">
        <is>
          <t>Nitrite Toxicity to Fathead Minnows:  Effect of Fish Weight</t>
        </is>
      </c>
      <c r="CN2836" t="inlineStr">
        <is>
          <t>Bull. Environ. Contam. Toxicol.32(2): 238-242</t>
        </is>
      </c>
      <c r="CO2836" t="n">
        <v>1984.0</v>
      </c>
      <c r="CP2836" t="inlineStr">
        <is>
          <t>Palachek,R.M., and J.R. Tomasso (1984). Nitrite Toxicity to Fathead Minnows:  Effect of Fish Weight. Bull. Environ. Contam. Toxicol., 32, (2), 238-242. doi:10.1007/BF01607492. ECOREF#:10097</t>
        </is>
      </c>
    </row>
    <row r="2837">
      <c r="A2837" t="n">
        <v>7632000.0</v>
      </c>
      <c r="B2837" t="inlineStr">
        <is>
          <t>Nitrous acid, Sodium salt</t>
        </is>
      </c>
      <c r="C2837" t="inlineStr">
        <is>
          <t>Reagent Grade, Purissium, Purum, Puriss, Puris, Reinst</t>
        </is>
      </c>
      <c r="D2837" t="inlineStr">
        <is>
          <t>Unmeasured</t>
        </is>
      </c>
      <c r="E2837" t="inlineStr">
        <is>
          <t>Not reported</t>
        </is>
      </c>
      <c r="F2837"/>
      <c r="G2837"/>
      <c r="H2837"/>
      <c r="I2837"/>
      <c r="J2837"/>
      <c r="K2837"/>
      <c r="L2837" t="inlineStr">
        <is>
          <t>Pimephales promelas</t>
        </is>
      </c>
      <c r="M2837" t="inlineStr">
        <is>
          <t>Fathead Minnow</t>
        </is>
      </c>
      <c r="N2837" t="inlineStr">
        <is>
          <t>Juvenile</t>
        </is>
      </c>
      <c r="O2837"/>
      <c r="P2837"/>
      <c r="Q2837"/>
      <c r="R2837"/>
      <c r="S2837"/>
      <c r="T2837"/>
      <c r="U2837"/>
      <c r="V2837" t="inlineStr">
        <is>
          <t>Static</t>
        </is>
      </c>
      <c r="W2837" t="inlineStr">
        <is>
          <t>Fresh water</t>
        </is>
      </c>
      <c r="X2837" t="inlineStr">
        <is>
          <t>Lab</t>
        </is>
      </c>
      <c r="Y2837" t="n">
        <v>5.0</v>
      </c>
      <c r="Z2837" t="inlineStr">
        <is>
          <t>Total</t>
        </is>
      </c>
      <c r="AA2837" t="inlineStr">
        <is>
          <t>&gt;</t>
        </is>
      </c>
      <c r="AB2837" t="n">
        <v>100.0</v>
      </c>
      <c r="AC2837"/>
      <c r="AD2837"/>
      <c r="AE2837"/>
      <c r="AF2837"/>
      <c r="AG2837" t="inlineStr">
        <is>
          <t>AI mg/L</t>
        </is>
      </c>
      <c r="AH2837"/>
      <c r="AI2837"/>
      <c r="AJ2837"/>
      <c r="AK2837"/>
      <c r="AL2837"/>
      <c r="AM2837"/>
      <c r="AN2837"/>
      <c r="AO2837"/>
      <c r="AP2837"/>
      <c r="AQ2837"/>
      <c r="AR2837"/>
      <c r="AS2837"/>
      <c r="AT2837"/>
      <c r="AU2837"/>
      <c r="AV2837"/>
      <c r="AW2837"/>
      <c r="AX2837" t="inlineStr">
        <is>
          <t>Mortality</t>
        </is>
      </c>
      <c r="AY2837" t="inlineStr">
        <is>
          <t>Mortality</t>
        </is>
      </c>
      <c r="AZ2837" t="inlineStr">
        <is>
          <t>LC50</t>
        </is>
      </c>
      <c r="BA2837"/>
      <c r="BB2837" t="n">
        <v>4.0</v>
      </c>
      <c r="BC2837"/>
      <c r="BD2837"/>
      <c r="BE2837"/>
      <c r="BF2837"/>
      <c r="BG2837" t="inlineStr">
        <is>
          <t>Day(s)</t>
        </is>
      </c>
      <c r="BH2837"/>
      <c r="BI2837" t="inlineStr">
        <is>
          <t>DTXSID0020941</t>
        </is>
      </c>
      <c r="BJ2837" t="inlineStr">
        <is>
          <t>10.1002/etc.5620050908</t>
        </is>
      </c>
      <c r="BK2837"/>
      <c r="BL2837" t="inlineStr">
        <is>
          <t>Acute</t>
        </is>
      </c>
      <c r="BM2837"/>
      <c r="BN2837"/>
      <c r="BO2837"/>
      <c r="BP2837"/>
      <c r="BQ2837"/>
      <c r="BR2837"/>
      <c r="BS2837"/>
      <c r="BT2837" t="inlineStr">
        <is>
          <t>--</t>
        </is>
      </c>
      <c r="BU2837"/>
      <c r="BV2837"/>
      <c r="BW2837"/>
      <c r="BX2837"/>
      <c r="BY2837"/>
      <c r="BZ2837"/>
      <c r="CA2837"/>
      <c r="CB2837"/>
      <c r="CC2837"/>
      <c r="CD2837"/>
      <c r="CE2837"/>
      <c r="CF2837"/>
      <c r="CG2837"/>
      <c r="CH2837"/>
      <c r="CI2837"/>
      <c r="CJ2837"/>
      <c r="CK2837" t="inlineStr">
        <is>
          <t>Ewell,W.S., J.W. Gorsuch, R.O. Kringle, K.A. Robillard, and R.C. Spiegel</t>
        </is>
      </c>
      <c r="CL2837" t="n">
        <v>11951.0</v>
      </c>
      <c r="CM2837" t="inlineStr">
        <is>
          <t>Simultaneous Evaluation of the Acute Effects of Chemicals on Seven Aquatic Species</t>
        </is>
      </c>
      <c r="CN2837" t="inlineStr">
        <is>
          <t>Environ. Toxicol. Chem.5(9): 831-840</t>
        </is>
      </c>
      <c r="CO2837" t="n">
        <v>1986.0</v>
      </c>
      <c r="CP2837" t="inlineStr">
        <is>
          <t>Ewell,W.S., J.W. Gorsuch, R.O. Kringle, K.A. Robillard, and R.C. Spiegel (1986). Simultaneous Evaluation of the Acute Effects of Chemicals on Seven Aquatic Species. Environ. Toxicol. Chem., 5, (9), 831-840. doi:10.1002/etc.5620050908. ECOREF#:11951</t>
        </is>
      </c>
    </row>
    <row r="2838">
      <c r="A2838" t="n">
        <v>7632000.0</v>
      </c>
      <c r="B2838" t="inlineStr">
        <is>
          <t>Nitrous acid, Sodium salt</t>
        </is>
      </c>
      <c r="C2838" t="inlineStr">
        <is>
          <t>Reagent Grade, Purissium, Purum, Puriss, Puris, Reinst</t>
        </is>
      </c>
      <c r="D2838" t="inlineStr">
        <is>
          <t>Chemical analysis reported</t>
        </is>
      </c>
      <c r="E2838" t="inlineStr">
        <is>
          <t>Not reported</t>
        </is>
      </c>
      <c r="F2838"/>
      <c r="G2838"/>
      <c r="H2838"/>
      <c r="I2838"/>
      <c r="J2838"/>
      <c r="K2838"/>
      <c r="L2838" t="inlineStr">
        <is>
          <t>Pimephales promelas</t>
        </is>
      </c>
      <c r="M2838" t="inlineStr">
        <is>
          <t>Fathead Minnow</t>
        </is>
      </c>
      <c r="N2838"/>
      <c r="O2838"/>
      <c r="P2838"/>
      <c r="Q2838"/>
      <c r="R2838"/>
      <c r="S2838"/>
      <c r="T2838"/>
      <c r="U2838"/>
      <c r="V2838" t="inlineStr">
        <is>
          <t>Static</t>
        </is>
      </c>
      <c r="W2838" t="inlineStr">
        <is>
          <t>Fresh water</t>
        </is>
      </c>
      <c r="X2838" t="inlineStr">
        <is>
          <t>Lab</t>
        </is>
      </c>
      <c r="Y2838" t="n">
        <v>1.0</v>
      </c>
      <c r="Z2838" t="inlineStr">
        <is>
          <t>Total</t>
        </is>
      </c>
      <c r="AA2838" t="inlineStr">
        <is>
          <t>~</t>
        </is>
      </c>
      <c r="AB2838" t="n">
        <v>150.0</v>
      </c>
      <c r="AC2838"/>
      <c r="AD2838"/>
      <c r="AE2838"/>
      <c r="AF2838"/>
      <c r="AG2838" t="inlineStr">
        <is>
          <t>AI mg/L</t>
        </is>
      </c>
      <c r="AH2838"/>
      <c r="AI2838"/>
      <c r="AJ2838"/>
      <c r="AK2838"/>
      <c r="AL2838"/>
      <c r="AM2838"/>
      <c r="AN2838"/>
      <c r="AO2838"/>
      <c r="AP2838"/>
      <c r="AQ2838"/>
      <c r="AR2838"/>
      <c r="AS2838"/>
      <c r="AT2838"/>
      <c r="AU2838"/>
      <c r="AV2838"/>
      <c r="AW2838"/>
      <c r="AX2838" t="inlineStr">
        <is>
          <t>Mortality</t>
        </is>
      </c>
      <c r="AY2838" t="inlineStr">
        <is>
          <t>Mortality</t>
        </is>
      </c>
      <c r="AZ2838" t="inlineStr">
        <is>
          <t>LC50</t>
        </is>
      </c>
      <c r="BA2838"/>
      <c r="BB2838" t="n">
        <v>4.0</v>
      </c>
      <c r="BC2838"/>
      <c r="BD2838"/>
      <c r="BE2838"/>
      <c r="BF2838"/>
      <c r="BG2838" t="inlineStr">
        <is>
          <t>Day(s)</t>
        </is>
      </c>
      <c r="BH2838"/>
      <c r="BI2838" t="inlineStr">
        <is>
          <t>DTXSID0020941</t>
        </is>
      </c>
      <c r="BJ2838" t="inlineStr">
        <is>
          <t>10.1007/BF01607492</t>
        </is>
      </c>
      <c r="BK2838"/>
      <c r="BL2838"/>
      <c r="BM2838"/>
      <c r="BN2838"/>
      <c r="BO2838"/>
      <c r="BP2838"/>
      <c r="BQ2838"/>
      <c r="BR2838"/>
      <c r="BS2838"/>
      <c r="BT2838" t="inlineStr">
        <is>
          <t>--</t>
        </is>
      </c>
      <c r="BU2838"/>
      <c r="BV2838"/>
      <c r="BW2838"/>
      <c r="BX2838"/>
      <c r="BY2838"/>
      <c r="BZ2838"/>
      <c r="CA2838"/>
      <c r="CB2838"/>
      <c r="CC2838"/>
      <c r="CD2838"/>
      <c r="CE2838"/>
      <c r="CF2838"/>
      <c r="CG2838"/>
      <c r="CH2838"/>
      <c r="CI2838" t="inlineStr">
        <is>
          <t xml:space="preserve">CONC1/RESULT ESTIMATED FROM GRAPH//ALK/AVERAGE DECREASED OVER 96HR TEST//HARD/AVERAGE DECREASED OVER 96HR TEST// </t>
        </is>
      </c>
      <c r="CJ2838" t="inlineStr">
        <is>
          <t xml:space="preserve">SOURCE/SAN MARCOS (TEXAS) NATIONAL FISH HATCHERY AND DEVELOPMENT CENTER//AP FREQ/MEASURED CONCENTRATIONS AVERAGED 101 PLUS-MINUS 1 PERCENT OF NOMINAL FOR ALL SAMPLING TIMES//MEDIA/WELLWATER//  CONC1/RESULT ESTIMATED FROM GRAPH//ALK/AVERAGE DECREASED OVER 96HR TEST//HARD/AVERAGE DECREASED OVER 96HR TEST// </t>
        </is>
      </c>
      <c r="CK2838" t="inlineStr">
        <is>
          <t>Palachek,R.M., and J.R. Tomasso</t>
        </is>
      </c>
      <c r="CL2838" t="n">
        <v>10097.0</v>
      </c>
      <c r="CM2838" t="inlineStr">
        <is>
          <t>Nitrite Toxicity to Fathead Minnows:  Effect of Fish Weight</t>
        </is>
      </c>
      <c r="CN2838" t="inlineStr">
        <is>
          <t>Bull. Environ. Contam. Toxicol.32(2): 238-242</t>
        </is>
      </c>
      <c r="CO2838" t="n">
        <v>1984.0</v>
      </c>
      <c r="CP2838" t="inlineStr">
        <is>
          <t>Palachek,R.M., and J.R. Tomasso (1984). Nitrite Toxicity to Fathead Minnows:  Effect of Fish Weight. Bull. Environ. Contam. Toxicol., 32, (2), 238-242. doi:10.1007/BF01607492. ECOREF#:10097</t>
        </is>
      </c>
    </row>
    <row r="2839">
      <c r="A2839" t="n">
        <v>7646799.0</v>
      </c>
      <c r="B2839" t="inlineStr">
        <is>
          <t>Cobalt chloride (CoCl2)</t>
        </is>
      </c>
      <c r="C2839"/>
      <c r="D2839" t="inlineStr">
        <is>
          <t>Unmeasured</t>
        </is>
      </c>
      <c r="E2839" t="inlineStr">
        <is>
          <t>Not reported</t>
        </is>
      </c>
      <c r="F2839"/>
      <c r="G2839"/>
      <c r="H2839"/>
      <c r="I2839"/>
      <c r="J2839"/>
      <c r="K2839"/>
      <c r="L2839" t="inlineStr">
        <is>
          <t>Pimephales promelas</t>
        </is>
      </c>
      <c r="M2839" t="inlineStr">
        <is>
          <t>Fathead Minnow</t>
        </is>
      </c>
      <c r="N2839"/>
      <c r="O2839"/>
      <c r="P2839"/>
      <c r="Q2839"/>
      <c r="R2839"/>
      <c r="S2839"/>
      <c r="T2839"/>
      <c r="U2839"/>
      <c r="V2839" t="inlineStr">
        <is>
          <t>Static</t>
        </is>
      </c>
      <c r="W2839" t="inlineStr">
        <is>
          <t>Fresh water</t>
        </is>
      </c>
      <c r="X2839" t="inlineStr">
        <is>
          <t>Lab</t>
        </is>
      </c>
      <c r="Y2839" t="n">
        <v>6.0</v>
      </c>
      <c r="Z2839" t="inlineStr">
        <is>
          <t>Total</t>
        </is>
      </c>
      <c r="AA2839"/>
      <c r="AB2839" t="n">
        <v>10.0</v>
      </c>
      <c r="AC2839"/>
      <c r="AD2839" t="n">
        <v>6.7</v>
      </c>
      <c r="AE2839"/>
      <c r="AF2839" t="n">
        <v>14.0</v>
      </c>
      <c r="AG2839" t="inlineStr">
        <is>
          <t>AI mg/L</t>
        </is>
      </c>
      <c r="AH2839"/>
      <c r="AI2839"/>
      <c r="AJ2839"/>
      <c r="AK2839"/>
      <c r="AL2839"/>
      <c r="AM2839"/>
      <c r="AN2839"/>
      <c r="AO2839"/>
      <c r="AP2839"/>
      <c r="AQ2839"/>
      <c r="AR2839"/>
      <c r="AS2839"/>
      <c r="AT2839"/>
      <c r="AU2839"/>
      <c r="AV2839"/>
      <c r="AW2839"/>
      <c r="AX2839" t="inlineStr">
        <is>
          <t>Mortality</t>
        </is>
      </c>
      <c r="AY2839" t="inlineStr">
        <is>
          <t>Mortality</t>
        </is>
      </c>
      <c r="AZ2839" t="inlineStr">
        <is>
          <t>LC50</t>
        </is>
      </c>
      <c r="BA2839"/>
      <c r="BB2839" t="n">
        <v>4.0</v>
      </c>
      <c r="BC2839"/>
      <c r="BD2839"/>
      <c r="BE2839"/>
      <c r="BF2839"/>
      <c r="BG2839" t="inlineStr">
        <is>
          <t>Day(s)</t>
        </is>
      </c>
      <c r="BH2839"/>
      <c r="BI2839" t="inlineStr">
        <is>
          <t>DTXSID9040180</t>
        </is>
      </c>
      <c r="BJ2839"/>
      <c r="BK2839"/>
      <c r="BL2839" t="inlineStr">
        <is>
          <t>Acute</t>
        </is>
      </c>
      <c r="BM2839"/>
      <c r="BN2839"/>
      <c r="BO2839"/>
      <c r="BP2839"/>
      <c r="BQ2839"/>
      <c r="BR2839"/>
      <c r="BS2839"/>
      <c r="BT2839" t="inlineStr">
        <is>
          <t>--</t>
        </is>
      </c>
      <c r="BU2839"/>
      <c r="BV2839"/>
      <c r="BW2839"/>
      <c r="BX2839"/>
      <c r="BY2839"/>
      <c r="BZ2839"/>
      <c r="CA2839"/>
      <c r="CB2839"/>
      <c r="CC2839"/>
      <c r="CD2839"/>
      <c r="CE2839"/>
      <c r="CF2839"/>
      <c r="CG2839"/>
      <c r="CH2839"/>
      <c r="CI2839"/>
      <c r="CJ2839"/>
      <c r="CK2839" t="inlineStr">
        <is>
          <t>Hobson,J.F.</t>
        </is>
      </c>
      <c r="CL2839" t="n">
        <v>150469.0</v>
      </c>
      <c r="CM2839" t="inlineStr">
        <is>
          <t>Acclimation-Induced Changes in Toxicity and Induction of Metallothionein-Like Proteins in the Fathead Minnow Following Sublethal Exposure to Cobalt, Silver, and Zinc</t>
        </is>
      </c>
      <c r="CN2839" t="inlineStr">
        <is>
          <t>Ph.D.Thesis, University of Kentucky, Lexington, KY:145 p.</t>
        </is>
      </c>
      <c r="CO2839" t="n">
        <v>1986.0</v>
      </c>
      <c r="CP2839" t="inlineStr">
        <is>
          <t>Hobson,J.F. (1986). Acclimation-Induced Changes in Toxicity and Induction of Metallothionein-Like Proteins in the Fathead Minnow Following Sublethal Exposure to Cobalt, Silver, and Zinc. Ph.D.Thesis, University of Kentucky, Lexington, KY, 145 p. ECOREF#:150469</t>
        </is>
      </c>
    </row>
    <row r="2840">
      <c r="A2840" t="n">
        <v>7646799.0</v>
      </c>
      <c r="B2840" t="inlineStr">
        <is>
          <t>Cobalt chloride (CoCl2)</t>
        </is>
      </c>
      <c r="C2840"/>
      <c r="D2840" t="inlineStr">
        <is>
          <t>Unmeasured</t>
        </is>
      </c>
      <c r="E2840" t="inlineStr">
        <is>
          <t>Not reported</t>
        </is>
      </c>
      <c r="F2840"/>
      <c r="G2840"/>
      <c r="H2840"/>
      <c r="I2840"/>
      <c r="J2840"/>
      <c r="K2840"/>
      <c r="L2840" t="inlineStr">
        <is>
          <t>Pimephales promelas</t>
        </is>
      </c>
      <c r="M2840" t="inlineStr">
        <is>
          <t>Fathead Minnow</t>
        </is>
      </c>
      <c r="N2840"/>
      <c r="O2840"/>
      <c r="P2840"/>
      <c r="Q2840"/>
      <c r="R2840"/>
      <c r="S2840"/>
      <c r="T2840"/>
      <c r="U2840"/>
      <c r="V2840" t="inlineStr">
        <is>
          <t>Static</t>
        </is>
      </c>
      <c r="W2840" t="inlineStr">
        <is>
          <t>Fresh water</t>
        </is>
      </c>
      <c r="X2840" t="inlineStr">
        <is>
          <t>Lab</t>
        </is>
      </c>
      <c r="Y2840" t="n">
        <v>6.0</v>
      </c>
      <c r="Z2840" t="inlineStr">
        <is>
          <t>Total</t>
        </is>
      </c>
      <c r="AA2840"/>
      <c r="AB2840" t="n">
        <v>8.0</v>
      </c>
      <c r="AC2840"/>
      <c r="AD2840" t="n">
        <v>5.3</v>
      </c>
      <c r="AE2840"/>
      <c r="AF2840" t="n">
        <v>10.8</v>
      </c>
      <c r="AG2840" t="inlineStr">
        <is>
          <t>AI mg/L</t>
        </is>
      </c>
      <c r="AH2840"/>
      <c r="AI2840"/>
      <c r="AJ2840"/>
      <c r="AK2840"/>
      <c r="AL2840"/>
      <c r="AM2840"/>
      <c r="AN2840"/>
      <c r="AO2840"/>
      <c r="AP2840"/>
      <c r="AQ2840"/>
      <c r="AR2840"/>
      <c r="AS2840"/>
      <c r="AT2840"/>
      <c r="AU2840"/>
      <c r="AV2840"/>
      <c r="AW2840"/>
      <c r="AX2840" t="inlineStr">
        <is>
          <t>Mortality</t>
        </is>
      </c>
      <c r="AY2840" t="inlineStr">
        <is>
          <t>Mortality</t>
        </is>
      </c>
      <c r="AZ2840" t="inlineStr">
        <is>
          <t>LC50</t>
        </is>
      </c>
      <c r="BA2840"/>
      <c r="BB2840" t="n">
        <v>4.0</v>
      </c>
      <c r="BC2840"/>
      <c r="BD2840"/>
      <c r="BE2840"/>
      <c r="BF2840"/>
      <c r="BG2840" t="inlineStr">
        <is>
          <t>Day(s)</t>
        </is>
      </c>
      <c r="BH2840"/>
      <c r="BI2840" t="inlineStr">
        <is>
          <t>DTXSID9040180</t>
        </is>
      </c>
      <c r="BJ2840"/>
      <c r="BK2840"/>
      <c r="BL2840" t="inlineStr">
        <is>
          <t>Acute</t>
        </is>
      </c>
      <c r="BM2840"/>
      <c r="BN2840"/>
      <c r="BO2840"/>
      <c r="BP2840"/>
      <c r="BQ2840"/>
      <c r="BR2840"/>
      <c r="BS2840"/>
      <c r="BT2840" t="inlineStr">
        <is>
          <t>--</t>
        </is>
      </c>
      <c r="BU2840"/>
      <c r="BV2840"/>
      <c r="BW2840"/>
      <c r="BX2840"/>
      <c r="BY2840"/>
      <c r="BZ2840"/>
      <c r="CA2840"/>
      <c r="CB2840"/>
      <c r="CC2840"/>
      <c r="CD2840"/>
      <c r="CE2840"/>
      <c r="CF2840"/>
      <c r="CG2840"/>
      <c r="CH2840"/>
      <c r="CI2840"/>
      <c r="CJ2840"/>
      <c r="CK2840" t="inlineStr">
        <is>
          <t>Hobson,J.F.</t>
        </is>
      </c>
      <c r="CL2840" t="n">
        <v>150469.0</v>
      </c>
      <c r="CM2840" t="inlineStr">
        <is>
          <t>Acclimation-Induced Changes in Toxicity and Induction of Metallothionein-Like Proteins in the Fathead Minnow Following Sublethal Exposure to Cobalt, Silver, and Zinc</t>
        </is>
      </c>
      <c r="CN2840" t="inlineStr">
        <is>
          <t>Ph.D.Thesis, University of Kentucky, Lexington, KY:145 p.</t>
        </is>
      </c>
      <c r="CO2840" t="n">
        <v>1986.0</v>
      </c>
      <c r="CP2840" t="inlineStr">
        <is>
          <t>Hobson,J.F. (1986). Acclimation-Induced Changes in Toxicity and Induction of Metallothionein-Like Proteins in the Fathead Minnow Following Sublethal Exposure to Cobalt, Silver, and Zinc. Ph.D.Thesis, University of Kentucky, Lexington, KY, 145 p. ECOREF#:150469</t>
        </is>
      </c>
    </row>
    <row r="2841">
      <c r="A2841" t="n">
        <v>7646799.0</v>
      </c>
      <c r="B2841" t="inlineStr">
        <is>
          <t>Cobalt chloride (CoCl2)</t>
        </is>
      </c>
      <c r="C2841"/>
      <c r="D2841" t="inlineStr">
        <is>
          <t>Unmeasured</t>
        </is>
      </c>
      <c r="E2841" t="inlineStr">
        <is>
          <t>Not reported</t>
        </is>
      </c>
      <c r="F2841"/>
      <c r="G2841"/>
      <c r="H2841"/>
      <c r="I2841"/>
      <c r="J2841"/>
      <c r="K2841"/>
      <c r="L2841" t="inlineStr">
        <is>
          <t>Pimephales promelas</t>
        </is>
      </c>
      <c r="M2841" t="inlineStr">
        <is>
          <t>Fathead Minnow</t>
        </is>
      </c>
      <c r="N2841"/>
      <c r="O2841"/>
      <c r="P2841"/>
      <c r="Q2841"/>
      <c r="R2841"/>
      <c r="S2841"/>
      <c r="T2841"/>
      <c r="U2841"/>
      <c r="V2841" t="inlineStr">
        <is>
          <t>Static</t>
        </is>
      </c>
      <c r="W2841" t="inlineStr">
        <is>
          <t>Fresh water</t>
        </is>
      </c>
      <c r="X2841" t="inlineStr">
        <is>
          <t>Lab</t>
        </is>
      </c>
      <c r="Y2841" t="n">
        <v>6.0</v>
      </c>
      <c r="Z2841" t="inlineStr">
        <is>
          <t>Total</t>
        </is>
      </c>
      <c r="AA2841"/>
      <c r="AB2841" t="n">
        <v>20.8</v>
      </c>
      <c r="AC2841"/>
      <c r="AD2841" t="n">
        <v>16.4</v>
      </c>
      <c r="AE2841"/>
      <c r="AF2841" t="n">
        <v>25.6</v>
      </c>
      <c r="AG2841" t="inlineStr">
        <is>
          <t>AI mg/L</t>
        </is>
      </c>
      <c r="AH2841"/>
      <c r="AI2841"/>
      <c r="AJ2841"/>
      <c r="AK2841"/>
      <c r="AL2841"/>
      <c r="AM2841"/>
      <c r="AN2841"/>
      <c r="AO2841"/>
      <c r="AP2841"/>
      <c r="AQ2841"/>
      <c r="AR2841"/>
      <c r="AS2841"/>
      <c r="AT2841"/>
      <c r="AU2841"/>
      <c r="AV2841"/>
      <c r="AW2841"/>
      <c r="AX2841" t="inlineStr">
        <is>
          <t>Mortality</t>
        </is>
      </c>
      <c r="AY2841" t="inlineStr">
        <is>
          <t>Mortality</t>
        </is>
      </c>
      <c r="AZ2841" t="inlineStr">
        <is>
          <t>LC50</t>
        </is>
      </c>
      <c r="BA2841"/>
      <c r="BB2841" t="n">
        <v>4.0</v>
      </c>
      <c r="BC2841"/>
      <c r="BD2841"/>
      <c r="BE2841"/>
      <c r="BF2841"/>
      <c r="BG2841" t="inlineStr">
        <is>
          <t>Day(s)</t>
        </is>
      </c>
      <c r="BH2841"/>
      <c r="BI2841" t="inlineStr">
        <is>
          <t>DTXSID9040180</t>
        </is>
      </c>
      <c r="BJ2841"/>
      <c r="BK2841"/>
      <c r="BL2841" t="inlineStr">
        <is>
          <t>Acute</t>
        </is>
      </c>
      <c r="BM2841"/>
      <c r="BN2841"/>
      <c r="BO2841"/>
      <c r="BP2841"/>
      <c r="BQ2841"/>
      <c r="BR2841"/>
      <c r="BS2841"/>
      <c r="BT2841" t="inlineStr">
        <is>
          <t>--</t>
        </is>
      </c>
      <c r="BU2841"/>
      <c r="BV2841"/>
      <c r="BW2841"/>
      <c r="BX2841"/>
      <c r="BY2841"/>
      <c r="BZ2841"/>
      <c r="CA2841"/>
      <c r="CB2841"/>
      <c r="CC2841"/>
      <c r="CD2841"/>
      <c r="CE2841"/>
      <c r="CF2841"/>
      <c r="CG2841"/>
      <c r="CH2841"/>
      <c r="CI2841"/>
      <c r="CJ2841"/>
      <c r="CK2841" t="inlineStr">
        <is>
          <t>Hobson,J.F.</t>
        </is>
      </c>
      <c r="CL2841" t="n">
        <v>150469.0</v>
      </c>
      <c r="CM2841" t="inlineStr">
        <is>
          <t>Acclimation-Induced Changes in Toxicity and Induction of Metallothionein-Like Proteins in the Fathead Minnow Following Sublethal Exposure to Cobalt, Silver, and Zinc</t>
        </is>
      </c>
      <c r="CN2841" t="inlineStr">
        <is>
          <t>Ph.D.Thesis, University of Kentucky, Lexington, KY:145 p.</t>
        </is>
      </c>
      <c r="CO2841" t="n">
        <v>1986.0</v>
      </c>
      <c r="CP2841" t="inlineStr">
        <is>
          <t>Hobson,J.F. (1986). Acclimation-Induced Changes in Toxicity and Induction of Metallothionein-Like Proteins in the Fathead Minnow Following Sublethal Exposure to Cobalt, Silver, and Zinc. Ph.D.Thesis, University of Kentucky, Lexington, KY, 145 p. ECOREF#:150469</t>
        </is>
      </c>
    </row>
    <row r="2842">
      <c r="A2842" t="n">
        <v>7646799.0</v>
      </c>
      <c r="B2842" t="inlineStr">
        <is>
          <t>Cobalt chloride (CoCl2)</t>
        </is>
      </c>
      <c r="C2842"/>
      <c r="D2842" t="inlineStr">
        <is>
          <t>Unmeasured</t>
        </is>
      </c>
      <c r="E2842" t="inlineStr">
        <is>
          <t>Not reported</t>
        </is>
      </c>
      <c r="F2842"/>
      <c r="G2842"/>
      <c r="H2842"/>
      <c r="I2842"/>
      <c r="J2842"/>
      <c r="K2842"/>
      <c r="L2842" t="inlineStr">
        <is>
          <t>Pimephales promelas</t>
        </is>
      </c>
      <c r="M2842" t="inlineStr">
        <is>
          <t>Fathead Minnow</t>
        </is>
      </c>
      <c r="N2842"/>
      <c r="O2842"/>
      <c r="P2842"/>
      <c r="Q2842"/>
      <c r="R2842"/>
      <c r="S2842"/>
      <c r="T2842"/>
      <c r="U2842"/>
      <c r="V2842" t="inlineStr">
        <is>
          <t>Static</t>
        </is>
      </c>
      <c r="W2842" t="inlineStr">
        <is>
          <t>Fresh water</t>
        </is>
      </c>
      <c r="X2842" t="inlineStr">
        <is>
          <t>Lab</t>
        </is>
      </c>
      <c r="Y2842" t="n">
        <v>6.0</v>
      </c>
      <c r="Z2842" t="inlineStr">
        <is>
          <t>Total</t>
        </is>
      </c>
      <c r="AA2842"/>
      <c r="AB2842" t="n">
        <v>28.4</v>
      </c>
      <c r="AC2842"/>
      <c r="AD2842" t="n">
        <v>24.5</v>
      </c>
      <c r="AE2842"/>
      <c r="AF2842" t="n">
        <v>33.6</v>
      </c>
      <c r="AG2842" t="inlineStr">
        <is>
          <t>AI mg/L</t>
        </is>
      </c>
      <c r="AH2842"/>
      <c r="AI2842"/>
      <c r="AJ2842"/>
      <c r="AK2842"/>
      <c r="AL2842"/>
      <c r="AM2842"/>
      <c r="AN2842"/>
      <c r="AO2842"/>
      <c r="AP2842"/>
      <c r="AQ2842"/>
      <c r="AR2842"/>
      <c r="AS2842"/>
      <c r="AT2842"/>
      <c r="AU2842"/>
      <c r="AV2842"/>
      <c r="AW2842"/>
      <c r="AX2842" t="inlineStr">
        <is>
          <t>Mortality</t>
        </is>
      </c>
      <c r="AY2842" t="inlineStr">
        <is>
          <t>Mortality</t>
        </is>
      </c>
      <c r="AZ2842" t="inlineStr">
        <is>
          <t>LC50</t>
        </is>
      </c>
      <c r="BA2842"/>
      <c r="BB2842" t="n">
        <v>4.0</v>
      </c>
      <c r="BC2842"/>
      <c r="BD2842"/>
      <c r="BE2842"/>
      <c r="BF2842"/>
      <c r="BG2842" t="inlineStr">
        <is>
          <t>Day(s)</t>
        </is>
      </c>
      <c r="BH2842"/>
      <c r="BI2842" t="inlineStr">
        <is>
          <t>DTXSID9040180</t>
        </is>
      </c>
      <c r="BJ2842"/>
      <c r="BK2842"/>
      <c r="BL2842" t="inlineStr">
        <is>
          <t>Acute</t>
        </is>
      </c>
      <c r="BM2842"/>
      <c r="BN2842"/>
      <c r="BO2842"/>
      <c r="BP2842"/>
      <c r="BQ2842"/>
      <c r="BR2842"/>
      <c r="BS2842"/>
      <c r="BT2842" t="inlineStr">
        <is>
          <t>--</t>
        </is>
      </c>
      <c r="BU2842"/>
      <c r="BV2842"/>
      <c r="BW2842"/>
      <c r="BX2842"/>
      <c r="BY2842"/>
      <c r="BZ2842"/>
      <c r="CA2842"/>
      <c r="CB2842"/>
      <c r="CC2842"/>
      <c r="CD2842"/>
      <c r="CE2842"/>
      <c r="CF2842"/>
      <c r="CG2842"/>
      <c r="CH2842"/>
      <c r="CI2842"/>
      <c r="CJ2842"/>
      <c r="CK2842" t="inlineStr">
        <is>
          <t>Hobson,J.F.</t>
        </is>
      </c>
      <c r="CL2842" t="n">
        <v>150469.0</v>
      </c>
      <c r="CM2842" t="inlineStr">
        <is>
          <t>Acclimation-Induced Changes in Toxicity and Induction of Metallothionein-Like Proteins in the Fathead Minnow Following Sublethal Exposure to Cobalt, Silver, and Zinc</t>
        </is>
      </c>
      <c r="CN2842" t="inlineStr">
        <is>
          <t>Ph.D.Thesis, University of Kentucky, Lexington, KY:145 p.</t>
        </is>
      </c>
      <c r="CO2842" t="n">
        <v>1986.0</v>
      </c>
      <c r="CP2842" t="inlineStr">
        <is>
          <t>Hobson,J.F. (1986). Acclimation-Induced Changes in Toxicity and Induction of Metallothionein-Like Proteins in the Fathead Minnow Following Sublethal Exposure to Cobalt, Silver, and Zinc. Ph.D.Thesis, University of Kentucky, Lexington, KY, 145 p. ECOREF#:150469</t>
        </is>
      </c>
    </row>
    <row r="2843">
      <c r="A2843" t="n">
        <v>7646799.0</v>
      </c>
      <c r="B2843" t="inlineStr">
        <is>
          <t>Cobalt chloride (CoCl2)</t>
        </is>
      </c>
      <c r="C2843" t="inlineStr">
        <is>
          <t>Reagent Grade, Purissium, Purum, Puriss, Puris, Reinst</t>
        </is>
      </c>
      <c r="D2843" t="inlineStr">
        <is>
          <t>Unmeasured</t>
        </is>
      </c>
      <c r="E2843" t="inlineStr">
        <is>
          <t>Not reported</t>
        </is>
      </c>
      <c r="F2843"/>
      <c r="G2843"/>
      <c r="H2843"/>
      <c r="I2843"/>
      <c r="J2843"/>
      <c r="K2843"/>
      <c r="L2843" t="inlineStr">
        <is>
          <t>Pimephales promelas</t>
        </is>
      </c>
      <c r="M2843" t="inlineStr">
        <is>
          <t>Fathead Minnow</t>
        </is>
      </c>
      <c r="N2843" t="inlineStr">
        <is>
          <t>Juvenile</t>
        </is>
      </c>
      <c r="O2843"/>
      <c r="P2843"/>
      <c r="Q2843"/>
      <c r="R2843"/>
      <c r="S2843"/>
      <c r="T2843"/>
      <c r="U2843"/>
      <c r="V2843" t="inlineStr">
        <is>
          <t>Static</t>
        </is>
      </c>
      <c r="W2843" t="inlineStr">
        <is>
          <t>Fresh water</t>
        </is>
      </c>
      <c r="X2843" t="inlineStr">
        <is>
          <t>Lab</t>
        </is>
      </c>
      <c r="Y2843" t="n">
        <v>5.0</v>
      </c>
      <c r="Z2843" t="inlineStr">
        <is>
          <t>Total</t>
        </is>
      </c>
      <c r="AA2843"/>
      <c r="AB2843" t="n">
        <v>48.0</v>
      </c>
      <c r="AC2843"/>
      <c r="AD2843"/>
      <c r="AE2843"/>
      <c r="AF2843"/>
      <c r="AG2843" t="inlineStr">
        <is>
          <t>AI mg/L</t>
        </is>
      </c>
      <c r="AH2843"/>
      <c r="AI2843"/>
      <c r="AJ2843"/>
      <c r="AK2843"/>
      <c r="AL2843"/>
      <c r="AM2843"/>
      <c r="AN2843"/>
      <c r="AO2843"/>
      <c r="AP2843"/>
      <c r="AQ2843"/>
      <c r="AR2843"/>
      <c r="AS2843"/>
      <c r="AT2843"/>
      <c r="AU2843"/>
      <c r="AV2843"/>
      <c r="AW2843"/>
      <c r="AX2843" t="inlineStr">
        <is>
          <t>Mortality</t>
        </is>
      </c>
      <c r="AY2843" t="inlineStr">
        <is>
          <t>Mortality</t>
        </is>
      </c>
      <c r="AZ2843" t="inlineStr">
        <is>
          <t>LC50</t>
        </is>
      </c>
      <c r="BA2843"/>
      <c r="BB2843" t="n">
        <v>4.0</v>
      </c>
      <c r="BC2843"/>
      <c r="BD2843"/>
      <c r="BE2843"/>
      <c r="BF2843"/>
      <c r="BG2843" t="inlineStr">
        <is>
          <t>Day(s)</t>
        </is>
      </c>
      <c r="BH2843"/>
      <c r="BI2843" t="inlineStr">
        <is>
          <t>DTXSID9040180</t>
        </is>
      </c>
      <c r="BJ2843" t="inlineStr">
        <is>
          <t>10.1002/etc.5620050908</t>
        </is>
      </c>
      <c r="BK2843"/>
      <c r="BL2843" t="inlineStr">
        <is>
          <t>Acute</t>
        </is>
      </c>
      <c r="BM2843"/>
      <c r="BN2843"/>
      <c r="BO2843"/>
      <c r="BP2843"/>
      <c r="BQ2843"/>
      <c r="BR2843"/>
      <c r="BS2843"/>
      <c r="BT2843" t="inlineStr">
        <is>
          <t>--</t>
        </is>
      </c>
      <c r="BU2843"/>
      <c r="BV2843"/>
      <c r="BW2843"/>
      <c r="BX2843"/>
      <c r="BY2843"/>
      <c r="BZ2843"/>
      <c r="CA2843"/>
      <c r="CB2843"/>
      <c r="CC2843"/>
      <c r="CD2843"/>
      <c r="CE2843"/>
      <c r="CF2843"/>
      <c r="CG2843"/>
      <c r="CH2843"/>
      <c r="CI2843"/>
      <c r="CJ2843"/>
      <c r="CK2843" t="inlineStr">
        <is>
          <t>Ewell,W.S., J.W. Gorsuch, R.O. Kringle, K.A. Robillard, and R.C. Spiegel</t>
        </is>
      </c>
      <c r="CL2843" t="n">
        <v>11951.0</v>
      </c>
      <c r="CM2843" t="inlineStr">
        <is>
          <t>Simultaneous Evaluation of the Acute Effects of Chemicals on Seven Aquatic Species</t>
        </is>
      </c>
      <c r="CN2843" t="inlineStr">
        <is>
          <t>Environ. Toxicol. Chem.5(9): 831-840</t>
        </is>
      </c>
      <c r="CO2843" t="n">
        <v>1986.0</v>
      </c>
      <c r="CP2843" t="inlineStr">
        <is>
          <t>Ewell,W.S., J.W. Gorsuch, R.O. Kringle, K.A. Robillard, and R.C. Spiegel (1986). Simultaneous Evaluation of the Acute Effects of Chemicals on Seven Aquatic Species. Environ. Toxicol. Chem., 5, (9), 831-840. doi:10.1002/etc.5620050908. ECOREF#:11951</t>
        </is>
      </c>
    </row>
    <row r="2844">
      <c r="A2844" t="n">
        <v>7646857.0</v>
      </c>
      <c r="B2844" t="inlineStr">
        <is>
          <t>Zinc chloride (ZnCl2)</t>
        </is>
      </c>
      <c r="C2844"/>
      <c r="D2844" t="inlineStr">
        <is>
          <t>Unmeasured</t>
        </is>
      </c>
      <c r="E2844" t="inlineStr">
        <is>
          <t>Not reported</t>
        </is>
      </c>
      <c r="F2844"/>
      <c r="G2844"/>
      <c r="H2844"/>
      <c r="I2844"/>
      <c r="J2844"/>
      <c r="K2844"/>
      <c r="L2844" t="inlineStr">
        <is>
          <t>Pimephales promelas</t>
        </is>
      </c>
      <c r="M2844" t="inlineStr">
        <is>
          <t>Fathead Minnow</t>
        </is>
      </c>
      <c r="N2844"/>
      <c r="O2844"/>
      <c r="P2844"/>
      <c r="Q2844"/>
      <c r="R2844"/>
      <c r="S2844"/>
      <c r="T2844"/>
      <c r="U2844"/>
      <c r="V2844" t="inlineStr">
        <is>
          <t>Static</t>
        </is>
      </c>
      <c r="W2844" t="inlineStr">
        <is>
          <t>Fresh water</t>
        </is>
      </c>
      <c r="X2844" t="inlineStr">
        <is>
          <t>Lab</t>
        </is>
      </c>
      <c r="Y2844" t="n">
        <v>6.0</v>
      </c>
      <c r="Z2844" t="inlineStr">
        <is>
          <t>Total</t>
        </is>
      </c>
      <c r="AA2844"/>
      <c r="AB2844" t="n">
        <v>6.23</v>
      </c>
      <c r="AC2844"/>
      <c r="AD2844" t="n">
        <v>5.15</v>
      </c>
      <c r="AE2844"/>
      <c r="AF2844" t="n">
        <v>7.45</v>
      </c>
      <c r="AG2844" t="inlineStr">
        <is>
          <t>AI mg/L</t>
        </is>
      </c>
      <c r="AH2844"/>
      <c r="AI2844"/>
      <c r="AJ2844"/>
      <c r="AK2844"/>
      <c r="AL2844"/>
      <c r="AM2844"/>
      <c r="AN2844"/>
      <c r="AO2844"/>
      <c r="AP2844"/>
      <c r="AQ2844"/>
      <c r="AR2844"/>
      <c r="AS2844"/>
      <c r="AT2844"/>
      <c r="AU2844"/>
      <c r="AV2844"/>
      <c r="AW2844"/>
      <c r="AX2844" t="inlineStr">
        <is>
          <t>Mortality</t>
        </is>
      </c>
      <c r="AY2844" t="inlineStr">
        <is>
          <t>Mortality</t>
        </is>
      </c>
      <c r="AZ2844" t="inlineStr">
        <is>
          <t>LC50</t>
        </is>
      </c>
      <c r="BA2844"/>
      <c r="BB2844" t="n">
        <v>4.0</v>
      </c>
      <c r="BC2844"/>
      <c r="BD2844"/>
      <c r="BE2844"/>
      <c r="BF2844"/>
      <c r="BG2844" t="inlineStr">
        <is>
          <t>Day(s)</t>
        </is>
      </c>
      <c r="BH2844"/>
      <c r="BI2844" t="inlineStr">
        <is>
          <t>DTXSID2035013</t>
        </is>
      </c>
      <c r="BJ2844"/>
      <c r="BK2844"/>
      <c r="BL2844" t="inlineStr">
        <is>
          <t>Acute</t>
        </is>
      </c>
      <c r="BM2844"/>
      <c r="BN2844"/>
      <c r="BO2844"/>
      <c r="BP2844"/>
      <c r="BQ2844"/>
      <c r="BR2844"/>
      <c r="BS2844"/>
      <c r="BT2844" t="inlineStr">
        <is>
          <t>--</t>
        </is>
      </c>
      <c r="BU2844"/>
      <c r="BV2844"/>
      <c r="BW2844"/>
      <c r="BX2844"/>
      <c r="BY2844"/>
      <c r="BZ2844"/>
      <c r="CA2844"/>
      <c r="CB2844"/>
      <c r="CC2844"/>
      <c r="CD2844"/>
      <c r="CE2844"/>
      <c r="CF2844"/>
      <c r="CG2844"/>
      <c r="CH2844"/>
      <c r="CI2844"/>
      <c r="CJ2844"/>
      <c r="CK2844" t="inlineStr">
        <is>
          <t>Hobson,J.F.</t>
        </is>
      </c>
      <c r="CL2844" t="n">
        <v>150469.0</v>
      </c>
      <c r="CM2844" t="inlineStr">
        <is>
          <t>Acclimation-Induced Changes in Toxicity and Induction of Metallothionein-Like Proteins in the Fathead Minnow Following Sublethal Exposure to Cobalt, Silver, and Zinc</t>
        </is>
      </c>
      <c r="CN2844" t="inlineStr">
        <is>
          <t>Ph.D.Thesis, University of Kentucky, Lexington, KY:145 p.</t>
        </is>
      </c>
      <c r="CO2844" t="n">
        <v>1986.0</v>
      </c>
      <c r="CP2844" t="inlineStr">
        <is>
          <t>Hobson,J.F. (1986). Acclimation-Induced Changes in Toxicity and Induction of Metallothionein-Like Proteins in the Fathead Minnow Following Sublethal Exposure to Cobalt, Silver, and Zinc. Ph.D.Thesis, University of Kentucky, Lexington, KY, 145 p. ECOREF#:150469</t>
        </is>
      </c>
    </row>
    <row r="2845">
      <c r="A2845" t="n">
        <v>7646857.0</v>
      </c>
      <c r="B2845" t="inlineStr">
        <is>
          <t>Zinc chloride (ZnCl2)</t>
        </is>
      </c>
      <c r="C2845" t="inlineStr">
        <is>
          <t>Reagent Grade, Purissium, Purum, Puriss, Puris, Reinst</t>
        </is>
      </c>
      <c r="D2845" t="inlineStr">
        <is>
          <t>Measured</t>
        </is>
      </c>
      <c r="E2845" t="inlineStr">
        <is>
          <t>Not reported</t>
        </is>
      </c>
      <c r="F2845"/>
      <c r="G2845"/>
      <c r="H2845"/>
      <c r="I2845"/>
      <c r="J2845"/>
      <c r="K2845"/>
      <c r="L2845" t="inlineStr">
        <is>
          <t>Pimephales promelas</t>
        </is>
      </c>
      <c r="M2845" t="inlineStr">
        <is>
          <t>Fathead Minnow</t>
        </is>
      </c>
      <c r="N2845" t="inlineStr">
        <is>
          <t>Larva</t>
        </is>
      </c>
      <c r="O2845" t="inlineStr">
        <is>
          <t>&lt;</t>
        </is>
      </c>
      <c r="P2845" t="n">
        <v>24.0</v>
      </c>
      <c r="Q2845"/>
      <c r="R2845"/>
      <c r="S2845"/>
      <c r="T2845"/>
      <c r="U2845" t="inlineStr">
        <is>
          <t>Hour(s)</t>
        </is>
      </c>
      <c r="V2845" t="inlineStr">
        <is>
          <t>Static</t>
        </is>
      </c>
      <c r="W2845" t="inlineStr">
        <is>
          <t>Fresh water</t>
        </is>
      </c>
      <c r="X2845" t="inlineStr">
        <is>
          <t>Lab</t>
        </is>
      </c>
      <c r="Y2845" t="n">
        <v>6.0</v>
      </c>
      <c r="Z2845" t="inlineStr">
        <is>
          <t>Dissolved</t>
        </is>
      </c>
      <c r="AA2845"/>
      <c r="AB2845" t="n">
        <v>0.742</v>
      </c>
      <c r="AC2845"/>
      <c r="AD2845" t="n">
        <v>0.614</v>
      </c>
      <c r="AE2845"/>
      <c r="AF2845" t="n">
        <v>0.896</v>
      </c>
      <c r="AG2845" t="inlineStr">
        <is>
          <t>AI mg/L</t>
        </is>
      </c>
      <c r="AH2845" t="inlineStr">
        <is>
          <t>Total</t>
        </is>
      </c>
      <c r="AI2845"/>
      <c r="AJ2845" t="n">
        <v>0.807</v>
      </c>
      <c r="AK2845"/>
      <c r="AL2845" t="n">
        <v>0.693</v>
      </c>
      <c r="AM2845"/>
      <c r="AN2845" t="n">
        <v>0.969</v>
      </c>
      <c r="AO2845" t="inlineStr">
        <is>
          <t>AI mg/L</t>
        </is>
      </c>
      <c r="AP2845"/>
      <c r="AQ2845"/>
      <c r="AR2845"/>
      <c r="AS2845"/>
      <c r="AT2845"/>
      <c r="AU2845"/>
      <c r="AV2845"/>
      <c r="AW2845"/>
      <c r="AX2845" t="inlineStr">
        <is>
          <t>Mortality</t>
        </is>
      </c>
      <c r="AY2845" t="inlineStr">
        <is>
          <t>Mortality</t>
        </is>
      </c>
      <c r="AZ2845" t="inlineStr">
        <is>
          <t>LC50</t>
        </is>
      </c>
      <c r="BA2845"/>
      <c r="BB2845" t="n">
        <v>4.0</v>
      </c>
      <c r="BC2845"/>
      <c r="BD2845"/>
      <c r="BE2845"/>
      <c r="BF2845"/>
      <c r="BG2845" t="inlineStr">
        <is>
          <t>Day(s)</t>
        </is>
      </c>
      <c r="BH2845"/>
      <c r="BI2845" t="inlineStr">
        <is>
          <t>DTXSID2035013</t>
        </is>
      </c>
      <c r="BJ2845"/>
      <c r="BK2845"/>
      <c r="BL2845" t="inlineStr">
        <is>
          <t>Acute</t>
        </is>
      </c>
      <c r="BM2845"/>
      <c r="BN2845"/>
      <c r="BO2845"/>
      <c r="BP2845"/>
      <c r="BQ2845"/>
      <c r="BR2845"/>
      <c r="BS2845"/>
      <c r="BT2845" t="inlineStr">
        <is>
          <t>--</t>
        </is>
      </c>
      <c r="BU2845"/>
      <c r="BV2845"/>
      <c r="BW2845"/>
      <c r="BX2845"/>
      <c r="BY2845"/>
      <c r="BZ2845"/>
      <c r="CA2845" t="inlineStr">
        <is>
          <t>--</t>
        </is>
      </c>
      <c r="CB2845"/>
      <c r="CC2845"/>
      <c r="CD2845"/>
      <c r="CE2845"/>
      <c r="CF2845"/>
      <c r="CG2845"/>
      <c r="CH2845"/>
      <c r="CI2845"/>
      <c r="CJ2845" t="inlineStr">
        <is>
          <t xml:space="preserve">SOURCE/LAB STOCK FROM USEPA ENVIRONMENTAL RESEARCH LABORATORY, DULUTH, MN//MEDIA/NAUGATUCK RIVER, CONNECTICUT STATION 7 WATER//   </t>
        </is>
      </c>
      <c r="CK2845" t="inlineStr">
        <is>
          <t>Carlson,A.R., H. Nelson, and D. Hammermeister</t>
        </is>
      </c>
      <c r="CL2845" t="n">
        <v>2124.0</v>
      </c>
      <c r="CM2845" t="inlineStr">
        <is>
          <t>Evaluation of Site-Specific Criteria for Copper and Zinc: An Integration of Metal Addition Toxicity, Effluent and Receiving Water Toxicity, and Ecological Survey Data</t>
        </is>
      </c>
      <c r="CN2845" t="inlineStr">
        <is>
          <t>EPA-600/3-86-026, U.S.EPA, Duluth, MN:68 p.</t>
        </is>
      </c>
      <c r="CO2845" t="n">
        <v>1986.0</v>
      </c>
      <c r="CP2845" t="inlineStr">
        <is>
          <t>Carlson,A.R., H. Nelson, and D. Hammermeister (1986). Evaluation of Site-Specific Criteria for Copper and Zinc: An Integration of Metal Addition Toxicity, Effluent and Receiving Water Toxicity, and Ecological Survey Data. EPA-600/3-86-026, U.S.EPA, Duluth, MN, 68 p. ECOREF#:2124</t>
        </is>
      </c>
    </row>
    <row r="2846">
      <c r="A2846" t="n">
        <v>7646857.0</v>
      </c>
      <c r="B2846" t="inlineStr">
        <is>
          <t>Zinc chloride (ZnCl2)</t>
        </is>
      </c>
      <c r="C2846" t="inlineStr">
        <is>
          <t>Reagent Grade, Purissium, Purum, Puriss, Puris, Reinst</t>
        </is>
      </c>
      <c r="D2846" t="inlineStr">
        <is>
          <t>Measured</t>
        </is>
      </c>
      <c r="E2846" t="inlineStr">
        <is>
          <t>United States Environmental Protection Agency</t>
        </is>
      </c>
      <c r="F2846"/>
      <c r="G2846"/>
      <c r="H2846"/>
      <c r="I2846"/>
      <c r="J2846"/>
      <c r="K2846"/>
      <c r="L2846" t="inlineStr">
        <is>
          <t>Pimephales promelas</t>
        </is>
      </c>
      <c r="M2846" t="inlineStr">
        <is>
          <t>Fathead Minnow</t>
        </is>
      </c>
      <c r="N2846" t="inlineStr">
        <is>
          <t>Fry</t>
        </is>
      </c>
      <c r="O2846"/>
      <c r="P2846" t="n">
        <v>1.0</v>
      </c>
      <c r="Q2846"/>
      <c r="R2846"/>
      <c r="S2846"/>
      <c r="T2846"/>
      <c r="U2846" t="inlineStr">
        <is>
          <t>Month(s)</t>
        </is>
      </c>
      <c r="V2846" t="inlineStr">
        <is>
          <t>Static</t>
        </is>
      </c>
      <c r="W2846" t="inlineStr">
        <is>
          <t>Fresh water</t>
        </is>
      </c>
      <c r="X2846" t="inlineStr">
        <is>
          <t>Lab</t>
        </is>
      </c>
      <c r="Y2846" t="n">
        <v>4.0</v>
      </c>
      <c r="Z2846" t="inlineStr">
        <is>
          <t>Dissolved</t>
        </is>
      </c>
      <c r="AA2846"/>
      <c r="AB2846" t="n">
        <v>3.1</v>
      </c>
      <c r="AC2846"/>
      <c r="AD2846"/>
      <c r="AE2846"/>
      <c r="AF2846"/>
      <c r="AG2846" t="inlineStr">
        <is>
          <t>AI mg/L</t>
        </is>
      </c>
      <c r="AH2846" t="inlineStr">
        <is>
          <t>Total</t>
        </is>
      </c>
      <c r="AI2846"/>
      <c r="AJ2846" t="n">
        <v>9.52</v>
      </c>
      <c r="AK2846"/>
      <c r="AL2846"/>
      <c r="AM2846"/>
      <c r="AN2846"/>
      <c r="AO2846" t="inlineStr">
        <is>
          <t>AI mg/L</t>
        </is>
      </c>
      <c r="AP2846"/>
      <c r="AQ2846"/>
      <c r="AR2846"/>
      <c r="AS2846"/>
      <c r="AT2846"/>
      <c r="AU2846"/>
      <c r="AV2846"/>
      <c r="AW2846"/>
      <c r="AX2846" t="inlineStr">
        <is>
          <t>Mortality</t>
        </is>
      </c>
      <c r="AY2846" t="inlineStr">
        <is>
          <t>Mortality</t>
        </is>
      </c>
      <c r="AZ2846" t="inlineStr">
        <is>
          <t>LC50</t>
        </is>
      </c>
      <c r="BA2846"/>
      <c r="BB2846" t="n">
        <v>4.0</v>
      </c>
      <c r="BC2846"/>
      <c r="BD2846"/>
      <c r="BE2846"/>
      <c r="BF2846"/>
      <c r="BG2846" t="inlineStr">
        <is>
          <t>Day(s)</t>
        </is>
      </c>
      <c r="BH2846"/>
      <c r="BI2846" t="inlineStr">
        <is>
          <t>DTXSID2035013</t>
        </is>
      </c>
      <c r="BJ2846"/>
      <c r="BK2846"/>
      <c r="BL2846" t="inlineStr">
        <is>
          <t>Acute</t>
        </is>
      </c>
      <c r="BM2846"/>
      <c r="BN2846"/>
      <c r="BO2846"/>
      <c r="BP2846"/>
      <c r="BQ2846"/>
      <c r="BR2846"/>
      <c r="BS2846"/>
      <c r="BT2846" t="inlineStr">
        <is>
          <t>--</t>
        </is>
      </c>
      <c r="BU2846"/>
      <c r="BV2846"/>
      <c r="BW2846"/>
      <c r="BX2846"/>
      <c r="BY2846"/>
      <c r="BZ2846"/>
      <c r="CA2846" t="inlineStr">
        <is>
          <t>--</t>
        </is>
      </c>
      <c r="CB2846"/>
      <c r="CC2846"/>
      <c r="CD2846"/>
      <c r="CE2846"/>
      <c r="CF2846"/>
      <c r="CG2846"/>
      <c r="CH2846"/>
      <c r="CI2846"/>
      <c r="CJ2846" t="inlineStr">
        <is>
          <t xml:space="preserve">SOURCE/LABORATORY CULTURE//TMETH/PELTIER 1978, TEST EPA 600/4-78-012//MEDIA/ELM FORK OF THE TRINITY RIVER WATER//   </t>
        </is>
      </c>
      <c r="CK2846" t="inlineStr">
        <is>
          <t>Parkerton,T.F., S.M. Stewart, K.L. Dickson, D.H.,Jr. Rodger, and F.Y. Saleh</t>
        </is>
      </c>
      <c r="CL2846" t="n">
        <v>193860.0</v>
      </c>
      <c r="CM2846" t="inlineStr">
        <is>
          <t>Evaluation of the Indicator Species Procedure for Deriving Site-Specific Water Quality Criteria for Zinc</t>
        </is>
      </c>
      <c r="CN2846" t="inlineStr">
        <is>
          <t>In: Adams WJ, Chapman GA, Landis WG, eds, Aquatic Toxicology and Hazard Assessment: 10th Volume, ASTM STP 97110:423-435</t>
        </is>
      </c>
      <c r="CO2846" t="n">
        <v>1988.0</v>
      </c>
      <c r="CP2846" t="inlineStr">
        <is>
          <t>Parkerton,T.F., S.M. Stewart, K.L. Dickson, D.H.,Jr. Rodger, and F.Y. Saleh (1988). Evaluation of the Indicator Species Procedure for Deriving Site-Specific Water Quality Criteria for Zinc. In: Adams WJ, Chapman GA, Landis WG, eds, Aquatic Toxicology and Hazard Assessment: 10th Volume, ASTM STP 971, 10, 423-435. ECOREF#:193860</t>
        </is>
      </c>
    </row>
    <row r="2847">
      <c r="A2847" t="n">
        <v>7646857.0</v>
      </c>
      <c r="B2847" t="inlineStr">
        <is>
          <t>Zinc chloride (ZnCl2)</t>
        </is>
      </c>
      <c r="C2847" t="inlineStr">
        <is>
          <t>Reagent Grade, Purissium, Purum, Puriss, Puris, Reinst</t>
        </is>
      </c>
      <c r="D2847" t="inlineStr">
        <is>
          <t>Measured</t>
        </is>
      </c>
      <c r="E2847" t="inlineStr">
        <is>
          <t>United States Environmental Protection Agency</t>
        </is>
      </c>
      <c r="F2847"/>
      <c r="G2847"/>
      <c r="H2847"/>
      <c r="I2847"/>
      <c r="J2847"/>
      <c r="K2847"/>
      <c r="L2847" t="inlineStr">
        <is>
          <t>Pimephales promelas</t>
        </is>
      </c>
      <c r="M2847" t="inlineStr">
        <is>
          <t>Fathead Minnow</t>
        </is>
      </c>
      <c r="N2847" t="inlineStr">
        <is>
          <t>Fry</t>
        </is>
      </c>
      <c r="O2847"/>
      <c r="P2847" t="n">
        <v>1.0</v>
      </c>
      <c r="Q2847"/>
      <c r="R2847"/>
      <c r="S2847"/>
      <c r="T2847"/>
      <c r="U2847" t="inlineStr">
        <is>
          <t>Month(s)</t>
        </is>
      </c>
      <c r="V2847" t="inlineStr">
        <is>
          <t>Static</t>
        </is>
      </c>
      <c r="W2847" t="inlineStr">
        <is>
          <t>Fresh water</t>
        </is>
      </c>
      <c r="X2847" t="inlineStr">
        <is>
          <t>Lab</t>
        </is>
      </c>
      <c r="Y2847" t="n">
        <v>6.0</v>
      </c>
      <c r="Z2847" t="inlineStr">
        <is>
          <t>Dissolved</t>
        </is>
      </c>
      <c r="AA2847"/>
      <c r="AB2847" t="n">
        <v>1.63</v>
      </c>
      <c r="AC2847"/>
      <c r="AD2847" t="n">
        <v>1.33</v>
      </c>
      <c r="AE2847"/>
      <c r="AF2847" t="n">
        <v>1.88</v>
      </c>
      <c r="AG2847" t="inlineStr">
        <is>
          <t>AI mg/L</t>
        </is>
      </c>
      <c r="AH2847" t="inlineStr">
        <is>
          <t>Total</t>
        </is>
      </c>
      <c r="AI2847"/>
      <c r="AJ2847" t="n">
        <v>1.98</v>
      </c>
      <c r="AK2847"/>
      <c r="AL2847" t="n">
        <v>1.55</v>
      </c>
      <c r="AM2847"/>
      <c r="AN2847" t="n">
        <v>2.35</v>
      </c>
      <c r="AO2847" t="inlineStr">
        <is>
          <t>AI mg/L</t>
        </is>
      </c>
      <c r="AP2847"/>
      <c r="AQ2847"/>
      <c r="AR2847"/>
      <c r="AS2847"/>
      <c r="AT2847"/>
      <c r="AU2847"/>
      <c r="AV2847"/>
      <c r="AW2847"/>
      <c r="AX2847" t="inlineStr">
        <is>
          <t>Mortality</t>
        </is>
      </c>
      <c r="AY2847" t="inlineStr">
        <is>
          <t>Mortality</t>
        </is>
      </c>
      <c r="AZ2847" t="inlineStr">
        <is>
          <t>LC50</t>
        </is>
      </c>
      <c r="BA2847"/>
      <c r="BB2847" t="n">
        <v>4.0</v>
      </c>
      <c r="BC2847"/>
      <c r="BD2847"/>
      <c r="BE2847"/>
      <c r="BF2847"/>
      <c r="BG2847" t="inlineStr">
        <is>
          <t>Day(s)</t>
        </is>
      </c>
      <c r="BH2847"/>
      <c r="BI2847" t="inlineStr">
        <is>
          <t>DTXSID2035013</t>
        </is>
      </c>
      <c r="BJ2847"/>
      <c r="BK2847"/>
      <c r="BL2847" t="inlineStr">
        <is>
          <t>Acute</t>
        </is>
      </c>
      <c r="BM2847"/>
      <c r="BN2847"/>
      <c r="BO2847"/>
      <c r="BP2847"/>
      <c r="BQ2847"/>
      <c r="BR2847"/>
      <c r="BS2847"/>
      <c r="BT2847" t="inlineStr">
        <is>
          <t>--</t>
        </is>
      </c>
      <c r="BU2847"/>
      <c r="BV2847"/>
      <c r="BW2847"/>
      <c r="BX2847"/>
      <c r="BY2847"/>
      <c r="BZ2847"/>
      <c r="CA2847" t="inlineStr">
        <is>
          <t>--</t>
        </is>
      </c>
      <c r="CB2847"/>
      <c r="CC2847"/>
      <c r="CD2847"/>
      <c r="CE2847"/>
      <c r="CF2847"/>
      <c r="CG2847"/>
      <c r="CH2847"/>
      <c r="CI2847"/>
      <c r="CJ2847" t="inlineStr">
        <is>
          <t xml:space="preserve">SOURCE/LABORATORY CULTURE//TMETH/PELTIER 1978, TEST EPA 600/4-78-012//MEDIA/CARBON-FILTERED, DECHLORINATED TAP WATER//   </t>
        </is>
      </c>
      <c r="CK2847" t="inlineStr">
        <is>
          <t>Parkerton,T.F., S.M. Stewart, K.L. Dickson, D.H.,Jr. Rodger, and F.Y. Saleh</t>
        </is>
      </c>
      <c r="CL2847" t="n">
        <v>193860.0</v>
      </c>
      <c r="CM2847" t="inlineStr">
        <is>
          <t>Evaluation of the Indicator Species Procedure for Deriving Site-Specific Water Quality Criteria for Zinc</t>
        </is>
      </c>
      <c r="CN2847" t="inlineStr">
        <is>
          <t>In: Adams WJ, Chapman GA, Landis WG, eds, Aquatic Toxicology and Hazard Assessment: 10th Volume, ASTM STP 97110:423-435</t>
        </is>
      </c>
      <c r="CO2847" t="n">
        <v>1988.0</v>
      </c>
      <c r="CP2847" t="inlineStr">
        <is>
          <t>Parkerton,T.F., S.M. Stewart, K.L. Dickson, D.H.,Jr. Rodger, and F.Y. Saleh (1988). Evaluation of the Indicator Species Procedure for Deriving Site-Specific Water Quality Criteria for Zinc. In: Adams WJ, Chapman GA, Landis WG, eds, Aquatic Toxicology and Hazard Assessment: 10th Volume, ASTM STP 971, 10, 423-435. ECOREF#:193860</t>
        </is>
      </c>
    </row>
    <row r="2848">
      <c r="A2848" t="n">
        <v>7646857.0</v>
      </c>
      <c r="B2848" t="inlineStr">
        <is>
          <t>Zinc chloride (ZnCl2)</t>
        </is>
      </c>
      <c r="C2848"/>
      <c r="D2848" t="inlineStr">
        <is>
          <t>Unmeasured</t>
        </is>
      </c>
      <c r="E2848" t="inlineStr">
        <is>
          <t>Not reported</t>
        </is>
      </c>
      <c r="F2848"/>
      <c r="G2848"/>
      <c r="H2848"/>
      <c r="I2848"/>
      <c r="J2848"/>
      <c r="K2848"/>
      <c r="L2848" t="inlineStr">
        <is>
          <t>Pimephales promelas</t>
        </is>
      </c>
      <c r="M2848" t="inlineStr">
        <is>
          <t>Fathead Minnow</t>
        </is>
      </c>
      <c r="N2848"/>
      <c r="O2848"/>
      <c r="P2848"/>
      <c r="Q2848"/>
      <c r="R2848"/>
      <c r="S2848"/>
      <c r="T2848"/>
      <c r="U2848"/>
      <c r="V2848" t="inlineStr">
        <is>
          <t>Static</t>
        </is>
      </c>
      <c r="W2848" t="inlineStr">
        <is>
          <t>Fresh water</t>
        </is>
      </c>
      <c r="X2848" t="inlineStr">
        <is>
          <t>Lab</t>
        </is>
      </c>
      <c r="Y2848" t="n">
        <v>6.0</v>
      </c>
      <c r="Z2848" t="inlineStr">
        <is>
          <t>Total</t>
        </is>
      </c>
      <c r="AA2848"/>
      <c r="AB2848" t="n">
        <v>6.71</v>
      </c>
      <c r="AC2848"/>
      <c r="AD2848" t="n">
        <v>5.43</v>
      </c>
      <c r="AE2848"/>
      <c r="AF2848" t="n">
        <v>7.96</v>
      </c>
      <c r="AG2848" t="inlineStr">
        <is>
          <t>AI mg/L</t>
        </is>
      </c>
      <c r="AH2848"/>
      <c r="AI2848"/>
      <c r="AJ2848"/>
      <c r="AK2848"/>
      <c r="AL2848"/>
      <c r="AM2848"/>
      <c r="AN2848"/>
      <c r="AO2848"/>
      <c r="AP2848"/>
      <c r="AQ2848"/>
      <c r="AR2848"/>
      <c r="AS2848"/>
      <c r="AT2848"/>
      <c r="AU2848"/>
      <c r="AV2848"/>
      <c r="AW2848"/>
      <c r="AX2848" t="inlineStr">
        <is>
          <t>Mortality</t>
        </is>
      </c>
      <c r="AY2848" t="inlineStr">
        <is>
          <t>Mortality</t>
        </is>
      </c>
      <c r="AZ2848" t="inlineStr">
        <is>
          <t>LC50</t>
        </is>
      </c>
      <c r="BA2848"/>
      <c r="BB2848" t="n">
        <v>4.0</v>
      </c>
      <c r="BC2848"/>
      <c r="BD2848"/>
      <c r="BE2848"/>
      <c r="BF2848"/>
      <c r="BG2848" t="inlineStr">
        <is>
          <t>Day(s)</t>
        </is>
      </c>
      <c r="BH2848"/>
      <c r="BI2848" t="inlineStr">
        <is>
          <t>DTXSID2035013</t>
        </is>
      </c>
      <c r="BJ2848"/>
      <c r="BK2848"/>
      <c r="BL2848" t="inlineStr">
        <is>
          <t>Acute</t>
        </is>
      </c>
      <c r="BM2848"/>
      <c r="BN2848"/>
      <c r="BO2848"/>
      <c r="BP2848"/>
      <c r="BQ2848"/>
      <c r="BR2848"/>
      <c r="BS2848"/>
      <c r="BT2848" t="inlineStr">
        <is>
          <t>--</t>
        </is>
      </c>
      <c r="BU2848"/>
      <c r="BV2848"/>
      <c r="BW2848"/>
      <c r="BX2848"/>
      <c r="BY2848"/>
      <c r="BZ2848"/>
      <c r="CA2848"/>
      <c r="CB2848"/>
      <c r="CC2848"/>
      <c r="CD2848"/>
      <c r="CE2848"/>
      <c r="CF2848"/>
      <c r="CG2848"/>
      <c r="CH2848"/>
      <c r="CI2848"/>
      <c r="CJ2848"/>
      <c r="CK2848" t="inlineStr">
        <is>
          <t>Hobson,J.F.</t>
        </is>
      </c>
      <c r="CL2848" t="n">
        <v>150469.0</v>
      </c>
      <c r="CM2848" t="inlineStr">
        <is>
          <t>Acclimation-Induced Changes in Toxicity and Induction of Metallothionein-Like Proteins in the Fathead Minnow Following Sublethal Exposure to Cobalt, Silver, and Zinc</t>
        </is>
      </c>
      <c r="CN2848" t="inlineStr">
        <is>
          <t>Ph.D.Thesis, University of Kentucky, Lexington, KY:145 p.</t>
        </is>
      </c>
      <c r="CO2848" t="n">
        <v>1986.0</v>
      </c>
      <c r="CP2848" t="inlineStr">
        <is>
          <t>Hobson,J.F. (1986). Acclimation-Induced Changes in Toxicity and Induction of Metallothionein-Like Proteins in the Fathead Minnow Following Sublethal Exposure to Cobalt, Silver, and Zinc. Ph.D.Thesis, University of Kentucky, Lexington, KY, 145 p. ECOREF#:150469</t>
        </is>
      </c>
    </row>
    <row r="2849">
      <c r="A2849" t="n">
        <v>7646857.0</v>
      </c>
      <c r="B2849" t="inlineStr">
        <is>
          <t>Zinc chloride (ZnCl2)</t>
        </is>
      </c>
      <c r="C2849" t="inlineStr">
        <is>
          <t>Reagent Grade, Purissium, Purum, Puriss, Puris, Reinst</t>
        </is>
      </c>
      <c r="D2849" t="inlineStr">
        <is>
          <t>Measured</t>
        </is>
      </c>
      <c r="E2849" t="inlineStr">
        <is>
          <t>Not reported</t>
        </is>
      </c>
      <c r="F2849"/>
      <c r="G2849"/>
      <c r="H2849"/>
      <c r="I2849"/>
      <c r="J2849"/>
      <c r="K2849"/>
      <c r="L2849" t="inlineStr">
        <is>
          <t>Pimephales promelas</t>
        </is>
      </c>
      <c r="M2849" t="inlineStr">
        <is>
          <t>Fathead Minnow</t>
        </is>
      </c>
      <c r="N2849" t="inlineStr">
        <is>
          <t>Larva</t>
        </is>
      </c>
      <c r="O2849" t="inlineStr">
        <is>
          <t>&lt;</t>
        </is>
      </c>
      <c r="P2849" t="n">
        <v>24.0</v>
      </c>
      <c r="Q2849"/>
      <c r="R2849"/>
      <c r="S2849"/>
      <c r="T2849"/>
      <c r="U2849" t="inlineStr">
        <is>
          <t>Hour(s)</t>
        </is>
      </c>
      <c r="V2849" t="inlineStr">
        <is>
          <t>Static</t>
        </is>
      </c>
      <c r="W2849" t="inlineStr">
        <is>
          <t>Fresh water</t>
        </is>
      </c>
      <c r="X2849" t="inlineStr">
        <is>
          <t>Lab</t>
        </is>
      </c>
      <c r="Y2849" t="n">
        <v>6.0</v>
      </c>
      <c r="Z2849" t="inlineStr">
        <is>
          <t>Dissolved</t>
        </is>
      </c>
      <c r="AA2849"/>
      <c r="AB2849" t="n">
        <v>0.373</v>
      </c>
      <c r="AC2849"/>
      <c r="AD2849" t="n">
        <v>0.156</v>
      </c>
      <c r="AE2849"/>
      <c r="AF2849" t="n">
        <v>0.893</v>
      </c>
      <c r="AG2849" t="inlineStr">
        <is>
          <t>AI mg/L</t>
        </is>
      </c>
      <c r="AH2849" t="inlineStr">
        <is>
          <t>Total</t>
        </is>
      </c>
      <c r="AI2849"/>
      <c r="AJ2849" t="n">
        <v>0.44</v>
      </c>
      <c r="AK2849"/>
      <c r="AL2849" t="n">
        <v>0.19</v>
      </c>
      <c r="AM2849"/>
      <c r="AN2849" t="n">
        <v>1.018</v>
      </c>
      <c r="AO2849" t="inlineStr">
        <is>
          <t>AI mg/L</t>
        </is>
      </c>
      <c r="AP2849"/>
      <c r="AQ2849"/>
      <c r="AR2849"/>
      <c r="AS2849"/>
      <c r="AT2849"/>
      <c r="AU2849"/>
      <c r="AV2849"/>
      <c r="AW2849"/>
      <c r="AX2849" t="inlineStr">
        <is>
          <t>Mortality</t>
        </is>
      </c>
      <c r="AY2849" t="inlineStr">
        <is>
          <t>Mortality</t>
        </is>
      </c>
      <c r="AZ2849" t="inlineStr">
        <is>
          <t>LC50</t>
        </is>
      </c>
      <c r="BA2849"/>
      <c r="BB2849" t="n">
        <v>4.0</v>
      </c>
      <c r="BC2849"/>
      <c r="BD2849"/>
      <c r="BE2849"/>
      <c r="BF2849"/>
      <c r="BG2849" t="inlineStr">
        <is>
          <t>Day(s)</t>
        </is>
      </c>
      <c r="BH2849"/>
      <c r="BI2849" t="inlineStr">
        <is>
          <t>DTXSID2035013</t>
        </is>
      </c>
      <c r="BJ2849"/>
      <c r="BK2849"/>
      <c r="BL2849" t="inlineStr">
        <is>
          <t>Acute</t>
        </is>
      </c>
      <c r="BM2849"/>
      <c r="BN2849"/>
      <c r="BO2849"/>
      <c r="BP2849"/>
      <c r="BQ2849"/>
      <c r="BR2849"/>
      <c r="BS2849"/>
      <c r="BT2849" t="inlineStr">
        <is>
          <t>--</t>
        </is>
      </c>
      <c r="BU2849"/>
      <c r="BV2849"/>
      <c r="BW2849"/>
      <c r="BX2849"/>
      <c r="BY2849"/>
      <c r="BZ2849"/>
      <c r="CA2849" t="inlineStr">
        <is>
          <t>--</t>
        </is>
      </c>
      <c r="CB2849"/>
      <c r="CC2849"/>
      <c r="CD2849"/>
      <c r="CE2849"/>
      <c r="CF2849"/>
      <c r="CG2849"/>
      <c r="CH2849"/>
      <c r="CI2849"/>
      <c r="CJ2849" t="inlineStr">
        <is>
          <t xml:space="preserve">SOURCE/LAB STOCK FROM USEPA ENVIRONMENTAL RESEARCH LABORATORY, DULUTH, MN//MEDIA/NAUGATUCK RIVER, CONNECTICUT STATION 4A WATER//   </t>
        </is>
      </c>
      <c r="CK2849" t="inlineStr">
        <is>
          <t>Carlson,A.R., H. Nelson, and D. Hammermeister</t>
        </is>
      </c>
      <c r="CL2849" t="n">
        <v>2124.0</v>
      </c>
      <c r="CM2849" t="inlineStr">
        <is>
          <t>Evaluation of Site-Specific Criteria for Copper and Zinc: An Integration of Metal Addition Toxicity, Effluent and Receiving Water Toxicity, and Ecological Survey Data</t>
        </is>
      </c>
      <c r="CN2849" t="inlineStr">
        <is>
          <t>EPA-600/3-86-026, U.S.EPA, Duluth, MN:68 p.</t>
        </is>
      </c>
      <c r="CO2849" t="n">
        <v>1986.0</v>
      </c>
      <c r="CP2849" t="inlineStr">
        <is>
          <t>Carlson,A.R., H. Nelson, and D. Hammermeister (1986). Evaluation of Site-Specific Criteria for Copper and Zinc: An Integration of Metal Addition Toxicity, Effluent and Receiving Water Toxicity, and Ecological Survey Data. EPA-600/3-86-026, U.S.EPA, Duluth, MN, 68 p. ECOREF#:2124</t>
        </is>
      </c>
    </row>
    <row r="2850">
      <c r="A2850" t="n">
        <v>7646857.0</v>
      </c>
      <c r="B2850" t="inlineStr">
        <is>
          <t>Zinc chloride (ZnCl2)</t>
        </is>
      </c>
      <c r="C2850"/>
      <c r="D2850" t="inlineStr">
        <is>
          <t>Measured</t>
        </is>
      </c>
      <c r="E2850" t="inlineStr">
        <is>
          <t>Not reported</t>
        </is>
      </c>
      <c r="F2850"/>
      <c r="G2850" t="n">
        <v>95.6</v>
      </c>
      <c r="H2850"/>
      <c r="I2850"/>
      <c r="J2850"/>
      <c r="K2850"/>
      <c r="L2850" t="inlineStr">
        <is>
          <t>Pimephales promelas</t>
        </is>
      </c>
      <c r="M2850" t="inlineStr">
        <is>
          <t>Fathead Minnow</t>
        </is>
      </c>
      <c r="N2850" t="inlineStr">
        <is>
          <t>Fry</t>
        </is>
      </c>
      <c r="O2850"/>
      <c r="P2850"/>
      <c r="Q2850"/>
      <c r="R2850"/>
      <c r="S2850"/>
      <c r="T2850"/>
      <c r="U2850"/>
      <c r="V2850" t="inlineStr">
        <is>
          <t>Static</t>
        </is>
      </c>
      <c r="W2850" t="inlineStr">
        <is>
          <t>Fresh water</t>
        </is>
      </c>
      <c r="X2850" t="inlineStr">
        <is>
          <t>Lab</t>
        </is>
      </c>
      <c r="Y2850" t="n">
        <v>7.0</v>
      </c>
      <c r="Z2850" t="inlineStr">
        <is>
          <t>Dissolved</t>
        </is>
      </c>
      <c r="AA2850"/>
      <c r="AB2850" t="n">
        <v>0.26</v>
      </c>
      <c r="AC2850"/>
      <c r="AD2850" t="n">
        <v>0.16</v>
      </c>
      <c r="AE2850"/>
      <c r="AF2850" t="n">
        <v>0.43</v>
      </c>
      <c r="AG2850" t="inlineStr">
        <is>
          <t>AI mg/L</t>
        </is>
      </c>
      <c r="AH2850"/>
      <c r="AI2850"/>
      <c r="AJ2850"/>
      <c r="AK2850"/>
      <c r="AL2850"/>
      <c r="AM2850"/>
      <c r="AN2850"/>
      <c r="AO2850"/>
      <c r="AP2850"/>
      <c r="AQ2850"/>
      <c r="AR2850"/>
      <c r="AS2850"/>
      <c r="AT2850"/>
      <c r="AU2850"/>
      <c r="AV2850"/>
      <c r="AW2850"/>
      <c r="AX2850" t="inlineStr">
        <is>
          <t>Mortality</t>
        </is>
      </c>
      <c r="AY2850" t="inlineStr">
        <is>
          <t>Mortality</t>
        </is>
      </c>
      <c r="AZ2850" t="inlineStr">
        <is>
          <t>LC50</t>
        </is>
      </c>
      <c r="BA2850"/>
      <c r="BB2850" t="n">
        <v>4.0</v>
      </c>
      <c r="BC2850"/>
      <c r="BD2850"/>
      <c r="BE2850"/>
      <c r="BF2850"/>
      <c r="BG2850" t="inlineStr">
        <is>
          <t>Day(s)</t>
        </is>
      </c>
      <c r="BH2850" t="inlineStr">
        <is>
          <t>Pure</t>
        </is>
      </c>
      <c r="BI2850" t="inlineStr">
        <is>
          <t>DTXSID2035013</t>
        </is>
      </c>
      <c r="BJ2850"/>
      <c r="BK2850"/>
      <c r="BL2850" t="inlineStr">
        <is>
          <t>Acute</t>
        </is>
      </c>
      <c r="BM2850"/>
      <c r="BN2850"/>
      <c r="BO2850"/>
      <c r="BP2850"/>
      <c r="BQ2850"/>
      <c r="BR2850"/>
      <c r="BS2850"/>
      <c r="BT2850" t="inlineStr">
        <is>
          <t>--</t>
        </is>
      </c>
      <c r="BU2850"/>
      <c r="BV2850"/>
      <c r="BW2850"/>
      <c r="BX2850"/>
      <c r="BY2850"/>
      <c r="BZ2850"/>
      <c r="CA2850"/>
      <c r="CB2850"/>
      <c r="CC2850"/>
      <c r="CD2850"/>
      <c r="CE2850"/>
      <c r="CF2850"/>
      <c r="CG2850"/>
      <c r="CH2850"/>
      <c r="CI2850"/>
      <c r="CJ2850" t="inlineStr">
        <is>
          <t xml:space="preserve">SOURCE/UW-SUPERIOR CULTURE FACILITY//   </t>
        </is>
      </c>
      <c r="CK2850" t="inlineStr">
        <is>
          <t>Hammermeister,D., C. Northcott, L. Brooke, and D. Call</t>
        </is>
      </c>
      <c r="CL2850" t="n">
        <v>121067.0</v>
      </c>
      <c r="CM2850" t="inlineStr">
        <is>
          <t>Comparison of Copper, Lead and Zinc Toxicity to Four Animal Species in Laboratory and St. Louis River Water</t>
        </is>
      </c>
      <c r="CN2850" t="inlineStr">
        <is>
          <t>Center for Lake Superior Environmental Studies, University of Wisconsin, Superior, WI:19 p.</t>
        </is>
      </c>
      <c r="CO2850" t="n">
        <v>1982.0</v>
      </c>
      <c r="CP2850" t="inlineStr">
        <is>
          <t>Hammermeister,D., C. Northcott, L. Brooke, and D. Call (1982). Comparison of Copper, Lead and Zinc Toxicity to Four Animal Species in Laboratory and St. Louis River Water. Center for Lake Superior Environmental Studies, University of Wisconsin, Superior, WI, 19 p. ECOREF#:121067</t>
        </is>
      </c>
    </row>
    <row r="2851">
      <c r="A2851" t="n">
        <v>7646857.0</v>
      </c>
      <c r="B2851" t="inlineStr">
        <is>
          <t>Zinc chloride (ZnCl2)</t>
        </is>
      </c>
      <c r="C2851"/>
      <c r="D2851" t="inlineStr">
        <is>
          <t>Measured</t>
        </is>
      </c>
      <c r="E2851" t="inlineStr">
        <is>
          <t>Not coded</t>
        </is>
      </c>
      <c r="F2851"/>
      <c r="G2851"/>
      <c r="H2851"/>
      <c r="I2851"/>
      <c r="J2851"/>
      <c r="K2851"/>
      <c r="L2851" t="inlineStr">
        <is>
          <t>Pimephales promelas</t>
        </is>
      </c>
      <c r="M2851" t="inlineStr">
        <is>
          <t>Fathead Minnow</t>
        </is>
      </c>
      <c r="N2851" t="inlineStr">
        <is>
          <t>Neonate</t>
        </is>
      </c>
      <c r="O2851" t="inlineStr">
        <is>
          <t>&lt;</t>
        </is>
      </c>
      <c r="P2851" t="n">
        <v>24.0</v>
      </c>
      <c r="Q2851"/>
      <c r="R2851"/>
      <c r="S2851"/>
      <c r="T2851"/>
      <c r="U2851" t="inlineStr">
        <is>
          <t>Hour(s)</t>
        </is>
      </c>
      <c r="V2851" t="inlineStr">
        <is>
          <t>Static</t>
        </is>
      </c>
      <c r="W2851" t="inlineStr">
        <is>
          <t>Fresh water</t>
        </is>
      </c>
      <c r="X2851" t="inlineStr">
        <is>
          <t>Lab</t>
        </is>
      </c>
      <c r="Y2851"/>
      <c r="Z2851" t="inlineStr">
        <is>
          <t>Dissolved</t>
        </is>
      </c>
      <c r="AA2851"/>
      <c r="AB2851" t="n">
        <v>50.2</v>
      </c>
      <c r="AC2851"/>
      <c r="AD2851"/>
      <c r="AE2851"/>
      <c r="AF2851"/>
      <c r="AG2851" t="inlineStr">
        <is>
          <t>AI mg/L</t>
        </is>
      </c>
      <c r="AH2851"/>
      <c r="AI2851"/>
      <c r="AJ2851"/>
      <c r="AK2851"/>
      <c r="AL2851"/>
      <c r="AM2851"/>
      <c r="AN2851"/>
      <c r="AO2851"/>
      <c r="AP2851"/>
      <c r="AQ2851"/>
      <c r="AR2851"/>
      <c r="AS2851"/>
      <c r="AT2851"/>
      <c r="AU2851"/>
      <c r="AV2851"/>
      <c r="AW2851"/>
      <c r="AX2851" t="inlineStr">
        <is>
          <t>Mortality</t>
        </is>
      </c>
      <c r="AY2851" t="inlineStr">
        <is>
          <t>Mortality</t>
        </is>
      </c>
      <c r="AZ2851" t="inlineStr">
        <is>
          <t>LC50</t>
        </is>
      </c>
      <c r="BA2851"/>
      <c r="BB2851" t="n">
        <v>4.0</v>
      </c>
      <c r="BC2851"/>
      <c r="BD2851"/>
      <c r="BE2851"/>
      <c r="BF2851"/>
      <c r="BG2851" t="inlineStr">
        <is>
          <t>Day(s)</t>
        </is>
      </c>
      <c r="BH2851"/>
      <c r="BI2851" t="inlineStr">
        <is>
          <t>DTXSID2035013</t>
        </is>
      </c>
      <c r="BJ2851"/>
      <c r="BK2851"/>
      <c r="BL2851"/>
      <c r="BM2851"/>
      <c r="BN2851"/>
      <c r="BO2851"/>
      <c r="BP2851"/>
      <c r="BQ2851"/>
      <c r="BR2851"/>
      <c r="BS2851"/>
      <c r="BT2851" t="inlineStr">
        <is>
          <t>--</t>
        </is>
      </c>
      <c r="BU2851"/>
      <c r="BV2851"/>
      <c r="BW2851"/>
      <c r="BX2851"/>
      <c r="BY2851"/>
      <c r="BZ2851"/>
      <c r="CA2851"/>
      <c r="CB2851"/>
      <c r="CC2851"/>
      <c r="CD2851"/>
      <c r="CE2851"/>
      <c r="CF2851"/>
      <c r="CG2851"/>
      <c r="CH2851"/>
      <c r="CI2851" t="inlineStr">
        <is>
          <t xml:space="preserve"> CONC/EASILY DISSOLOVED//TESTID/9//</t>
        </is>
      </c>
      <c r="CJ2851" t="inlineStr">
        <is>
          <t xml:space="preserve">   CONC/EASILY DISSOLOVED//TESTID/9//</t>
        </is>
      </c>
      <c r="CK2851" t="inlineStr">
        <is>
          <t>Gale,N.L., B.G. Wixson, and M. Erten</t>
        </is>
      </c>
      <c r="CL2851" t="n">
        <v>9180.0</v>
      </c>
      <c r="CM2851" t="inlineStr">
        <is>
          <t>An Evaluation of the Acute Toxicity of Lead, Zinc, and Cadmium in Missouri Ozark Groundwater</t>
        </is>
      </c>
      <c r="CN2851" t="inlineStr">
        <is>
          <t>Trace Subst. Environ. Health25:169-183</t>
        </is>
      </c>
      <c r="CO2851" t="n">
        <v>1992.0</v>
      </c>
      <c r="CP2851" t="inlineStr">
        <is>
          <t>Gale,N.L., B.G. Wixson, and M. Erten (1992). An Evaluation of the Acute Toxicity of Lead, Zinc, and Cadmium in Missouri Ozark Groundwater. Trace Subst. Environ. Health, 25, 169-183. ECOREF#:9180</t>
        </is>
      </c>
    </row>
    <row r="2852">
      <c r="A2852" t="n">
        <v>7646857.0</v>
      </c>
      <c r="B2852" t="inlineStr">
        <is>
          <t>Zinc chloride (ZnCl2)</t>
        </is>
      </c>
      <c r="C2852" t="inlineStr">
        <is>
          <t>Reagent Grade, Purissium, Purum, Puriss, Puris, Reinst</t>
        </is>
      </c>
      <c r="D2852" t="inlineStr">
        <is>
          <t>Measured</t>
        </is>
      </c>
      <c r="E2852" t="inlineStr">
        <is>
          <t>United States Environmental Protection Agency</t>
        </is>
      </c>
      <c r="F2852"/>
      <c r="G2852"/>
      <c r="H2852"/>
      <c r="I2852"/>
      <c r="J2852"/>
      <c r="K2852"/>
      <c r="L2852" t="inlineStr">
        <is>
          <t>Pimephales promelas</t>
        </is>
      </c>
      <c r="M2852" t="inlineStr">
        <is>
          <t>Fathead Minnow</t>
        </is>
      </c>
      <c r="N2852" t="inlineStr">
        <is>
          <t>Fry</t>
        </is>
      </c>
      <c r="O2852"/>
      <c r="P2852" t="n">
        <v>1.0</v>
      </c>
      <c r="Q2852"/>
      <c r="R2852"/>
      <c r="S2852"/>
      <c r="T2852"/>
      <c r="U2852" t="inlineStr">
        <is>
          <t>Month(s)</t>
        </is>
      </c>
      <c r="V2852" t="inlineStr">
        <is>
          <t>Static</t>
        </is>
      </c>
      <c r="W2852" t="inlineStr">
        <is>
          <t>Fresh water</t>
        </is>
      </c>
      <c r="X2852" t="inlineStr">
        <is>
          <t>Lab</t>
        </is>
      </c>
      <c r="Y2852" t="n">
        <v>6.0</v>
      </c>
      <c r="Z2852" t="inlineStr">
        <is>
          <t>Dissolved</t>
        </is>
      </c>
      <c r="AA2852"/>
      <c r="AB2852" t="n">
        <v>3.2</v>
      </c>
      <c r="AC2852"/>
      <c r="AD2852" t="n">
        <v>2.97</v>
      </c>
      <c r="AE2852"/>
      <c r="AF2852" t="n">
        <v>3.42</v>
      </c>
      <c r="AG2852" t="inlineStr">
        <is>
          <t>AI mg/L</t>
        </is>
      </c>
      <c r="AH2852" t="inlineStr">
        <is>
          <t>Total</t>
        </is>
      </c>
      <c r="AI2852"/>
      <c r="AJ2852" t="n">
        <v>9.49</v>
      </c>
      <c r="AK2852"/>
      <c r="AL2852" t="n">
        <v>8.8</v>
      </c>
      <c r="AM2852"/>
      <c r="AN2852" t="n">
        <v>10.11</v>
      </c>
      <c r="AO2852" t="inlineStr">
        <is>
          <t>AI mg/L</t>
        </is>
      </c>
      <c r="AP2852"/>
      <c r="AQ2852"/>
      <c r="AR2852"/>
      <c r="AS2852"/>
      <c r="AT2852"/>
      <c r="AU2852"/>
      <c r="AV2852"/>
      <c r="AW2852"/>
      <c r="AX2852" t="inlineStr">
        <is>
          <t>Mortality</t>
        </is>
      </c>
      <c r="AY2852" t="inlineStr">
        <is>
          <t>Mortality</t>
        </is>
      </c>
      <c r="AZ2852" t="inlineStr">
        <is>
          <t>LC50</t>
        </is>
      </c>
      <c r="BA2852"/>
      <c r="BB2852" t="n">
        <v>4.0</v>
      </c>
      <c r="BC2852"/>
      <c r="BD2852"/>
      <c r="BE2852"/>
      <c r="BF2852"/>
      <c r="BG2852" t="inlineStr">
        <is>
          <t>Day(s)</t>
        </is>
      </c>
      <c r="BH2852"/>
      <c r="BI2852" t="inlineStr">
        <is>
          <t>DTXSID2035013</t>
        </is>
      </c>
      <c r="BJ2852"/>
      <c r="BK2852"/>
      <c r="BL2852" t="inlineStr">
        <is>
          <t>Acute</t>
        </is>
      </c>
      <c r="BM2852"/>
      <c r="BN2852"/>
      <c r="BO2852"/>
      <c r="BP2852"/>
      <c r="BQ2852"/>
      <c r="BR2852"/>
      <c r="BS2852"/>
      <c r="BT2852" t="inlineStr">
        <is>
          <t>--</t>
        </is>
      </c>
      <c r="BU2852"/>
      <c r="BV2852"/>
      <c r="BW2852"/>
      <c r="BX2852"/>
      <c r="BY2852"/>
      <c r="BZ2852"/>
      <c r="CA2852" t="inlineStr">
        <is>
          <t>--</t>
        </is>
      </c>
      <c r="CB2852"/>
      <c r="CC2852"/>
      <c r="CD2852"/>
      <c r="CE2852"/>
      <c r="CF2852"/>
      <c r="CG2852"/>
      <c r="CH2852"/>
      <c r="CI2852"/>
      <c r="CJ2852" t="inlineStr">
        <is>
          <t xml:space="preserve">SOURCE/LABORATORY CULTURE//TMETH/PELTIER 1978, TEST EPA 600/4-78-012//MEDIA/ELM FORK OF THE TRINITY RIVER WATER//   </t>
        </is>
      </c>
      <c r="CK2852" t="inlineStr">
        <is>
          <t>Parkerton,T.F., S.M. Stewart, K.L. Dickson, D.H.,Jr. Rodger, and F.Y. Saleh</t>
        </is>
      </c>
      <c r="CL2852" t="n">
        <v>193860.0</v>
      </c>
      <c r="CM2852" t="inlineStr">
        <is>
          <t>Evaluation of the Indicator Species Procedure for Deriving Site-Specific Water Quality Criteria for Zinc</t>
        </is>
      </c>
      <c r="CN2852" t="inlineStr">
        <is>
          <t>In: Adams WJ, Chapman GA, Landis WG, eds, Aquatic Toxicology and Hazard Assessment: 10th Volume, ASTM STP 97110:423-435</t>
        </is>
      </c>
      <c r="CO2852" t="n">
        <v>1988.0</v>
      </c>
      <c r="CP2852" t="inlineStr">
        <is>
          <t>Parkerton,T.F., S.M. Stewart, K.L. Dickson, D.H.,Jr. Rodger, and F.Y. Saleh (1988). Evaluation of the Indicator Species Procedure for Deriving Site-Specific Water Quality Criteria for Zinc. In: Adams WJ, Chapman GA, Landis WG, eds, Aquatic Toxicology and Hazard Assessment: 10th Volume, ASTM STP 971, 10, 423-435. ECOREF#:193860</t>
        </is>
      </c>
    </row>
    <row r="2853">
      <c r="A2853" t="n">
        <v>7646857.0</v>
      </c>
      <c r="B2853" t="inlineStr">
        <is>
          <t>Zinc chloride (ZnCl2)</t>
        </is>
      </c>
      <c r="C2853" t="inlineStr">
        <is>
          <t>Reagent Grade, Purissium, Purum, Puriss, Puris, Reinst</t>
        </is>
      </c>
      <c r="D2853" t="inlineStr">
        <is>
          <t>Measured</t>
        </is>
      </c>
      <c r="E2853" t="inlineStr">
        <is>
          <t>United States Environmental Protection Agency</t>
        </is>
      </c>
      <c r="F2853"/>
      <c r="G2853"/>
      <c r="H2853"/>
      <c r="I2853"/>
      <c r="J2853"/>
      <c r="K2853"/>
      <c r="L2853" t="inlineStr">
        <is>
          <t>Pimephales promelas</t>
        </is>
      </c>
      <c r="M2853" t="inlineStr">
        <is>
          <t>Fathead Minnow</t>
        </is>
      </c>
      <c r="N2853" t="inlineStr">
        <is>
          <t>Fry</t>
        </is>
      </c>
      <c r="O2853"/>
      <c r="P2853" t="n">
        <v>1.0</v>
      </c>
      <c r="Q2853"/>
      <c r="R2853"/>
      <c r="S2853"/>
      <c r="T2853"/>
      <c r="U2853" t="inlineStr">
        <is>
          <t>Month(s)</t>
        </is>
      </c>
      <c r="V2853" t="inlineStr">
        <is>
          <t>Static</t>
        </is>
      </c>
      <c r="W2853" t="inlineStr">
        <is>
          <t>Fresh water</t>
        </is>
      </c>
      <c r="X2853" t="inlineStr">
        <is>
          <t>Lab</t>
        </is>
      </c>
      <c r="Y2853" t="n">
        <v>6.0</v>
      </c>
      <c r="Z2853" t="inlineStr">
        <is>
          <t>Dissolved</t>
        </is>
      </c>
      <c r="AA2853"/>
      <c r="AB2853" t="n">
        <v>1.59</v>
      </c>
      <c r="AC2853"/>
      <c r="AD2853" t="n">
        <v>1.38</v>
      </c>
      <c r="AE2853"/>
      <c r="AF2853" t="n">
        <v>1.84</v>
      </c>
      <c r="AG2853" t="inlineStr">
        <is>
          <t>AI mg/L</t>
        </is>
      </c>
      <c r="AH2853" t="inlineStr">
        <is>
          <t>Total</t>
        </is>
      </c>
      <c r="AI2853"/>
      <c r="AJ2853" t="n">
        <v>3.78</v>
      </c>
      <c r="AK2853"/>
      <c r="AL2853" t="n">
        <v>2.78</v>
      </c>
      <c r="AM2853"/>
      <c r="AN2853" t="n">
        <v>5.13</v>
      </c>
      <c r="AO2853" t="inlineStr">
        <is>
          <t>AI mg/L</t>
        </is>
      </c>
      <c r="AP2853"/>
      <c r="AQ2853"/>
      <c r="AR2853"/>
      <c r="AS2853"/>
      <c r="AT2853"/>
      <c r="AU2853"/>
      <c r="AV2853"/>
      <c r="AW2853"/>
      <c r="AX2853" t="inlineStr">
        <is>
          <t>Mortality</t>
        </is>
      </c>
      <c r="AY2853" t="inlineStr">
        <is>
          <t>Mortality</t>
        </is>
      </c>
      <c r="AZ2853" t="inlineStr">
        <is>
          <t>LC50</t>
        </is>
      </c>
      <c r="BA2853"/>
      <c r="BB2853" t="n">
        <v>4.0</v>
      </c>
      <c r="BC2853"/>
      <c r="BD2853"/>
      <c r="BE2853"/>
      <c r="BF2853"/>
      <c r="BG2853" t="inlineStr">
        <is>
          <t>Day(s)</t>
        </is>
      </c>
      <c r="BH2853"/>
      <c r="BI2853" t="inlineStr">
        <is>
          <t>DTXSID2035013</t>
        </is>
      </c>
      <c r="BJ2853"/>
      <c r="BK2853"/>
      <c r="BL2853" t="inlineStr">
        <is>
          <t>Acute</t>
        </is>
      </c>
      <c r="BM2853"/>
      <c r="BN2853"/>
      <c r="BO2853"/>
      <c r="BP2853"/>
      <c r="BQ2853"/>
      <c r="BR2853"/>
      <c r="BS2853"/>
      <c r="BT2853" t="inlineStr">
        <is>
          <t>--</t>
        </is>
      </c>
      <c r="BU2853"/>
      <c r="BV2853"/>
      <c r="BW2853"/>
      <c r="BX2853"/>
      <c r="BY2853"/>
      <c r="BZ2853"/>
      <c r="CA2853" t="inlineStr">
        <is>
          <t>--</t>
        </is>
      </c>
      <c r="CB2853"/>
      <c r="CC2853"/>
      <c r="CD2853"/>
      <c r="CE2853"/>
      <c r="CF2853"/>
      <c r="CG2853"/>
      <c r="CH2853"/>
      <c r="CI2853"/>
      <c r="CJ2853" t="inlineStr">
        <is>
          <t xml:space="preserve">SOURCE/LABORATORY CULTURE//TMETH/PELTIER 1978, TEST EPA 600/4-78-012//MEDIA/CARBON-FILTERED, DECHLORINATED TAP WATER//   </t>
        </is>
      </c>
      <c r="CK2853" t="inlineStr">
        <is>
          <t>Parkerton,T.F., S.M. Stewart, K.L. Dickson, D.H.,Jr. Rodger, and F.Y. Saleh</t>
        </is>
      </c>
      <c r="CL2853" t="n">
        <v>193860.0</v>
      </c>
      <c r="CM2853" t="inlineStr">
        <is>
          <t>Evaluation of the Indicator Species Procedure for Deriving Site-Specific Water Quality Criteria for Zinc</t>
        </is>
      </c>
      <c r="CN2853" t="inlineStr">
        <is>
          <t>In: Adams WJ, Chapman GA, Landis WG, eds, Aquatic Toxicology and Hazard Assessment: 10th Volume, ASTM STP 97110:423-435</t>
        </is>
      </c>
      <c r="CO2853" t="n">
        <v>1988.0</v>
      </c>
      <c r="CP2853" t="inlineStr">
        <is>
          <t>Parkerton,T.F., S.M. Stewart, K.L. Dickson, D.H.,Jr. Rodger, and F.Y. Saleh (1988). Evaluation of the Indicator Species Procedure for Deriving Site-Specific Water Quality Criteria for Zinc. In: Adams WJ, Chapman GA, Landis WG, eds, Aquatic Toxicology and Hazard Assessment: 10th Volume, ASTM STP 971, 10, 423-435. ECOREF#:193860</t>
        </is>
      </c>
    </row>
    <row r="2854">
      <c r="A2854" t="n">
        <v>7646857.0</v>
      </c>
      <c r="B2854" t="inlineStr">
        <is>
          <t>Zinc chloride (ZnCl2)</t>
        </is>
      </c>
      <c r="C2854" t="inlineStr">
        <is>
          <t>Reagent Grade, Purissium, Purum, Puriss, Puris, Reinst</t>
        </is>
      </c>
      <c r="D2854" t="inlineStr">
        <is>
          <t>Measured</t>
        </is>
      </c>
      <c r="E2854" t="inlineStr">
        <is>
          <t>United States Environmental Protection Agency</t>
        </is>
      </c>
      <c r="F2854"/>
      <c r="G2854"/>
      <c r="H2854"/>
      <c r="I2854"/>
      <c r="J2854"/>
      <c r="K2854"/>
      <c r="L2854" t="inlineStr">
        <is>
          <t>Pimephales promelas</t>
        </is>
      </c>
      <c r="M2854" t="inlineStr">
        <is>
          <t>Fathead Minnow</t>
        </is>
      </c>
      <c r="N2854" t="inlineStr">
        <is>
          <t>Fry</t>
        </is>
      </c>
      <c r="O2854"/>
      <c r="P2854" t="n">
        <v>1.0</v>
      </c>
      <c r="Q2854"/>
      <c r="R2854"/>
      <c r="S2854"/>
      <c r="T2854"/>
      <c r="U2854" t="inlineStr">
        <is>
          <t>Month(s)</t>
        </is>
      </c>
      <c r="V2854" t="inlineStr">
        <is>
          <t>Static</t>
        </is>
      </c>
      <c r="W2854" t="inlineStr">
        <is>
          <t>Fresh water</t>
        </is>
      </c>
      <c r="X2854" t="inlineStr">
        <is>
          <t>Lab</t>
        </is>
      </c>
      <c r="Y2854" t="n">
        <v>6.0</v>
      </c>
      <c r="Z2854" t="inlineStr">
        <is>
          <t>Dissolved</t>
        </is>
      </c>
      <c r="AA2854"/>
      <c r="AB2854" t="n">
        <v>1.58</v>
      </c>
      <c r="AC2854"/>
      <c r="AD2854" t="n">
        <v>1.01</v>
      </c>
      <c r="AE2854"/>
      <c r="AF2854" t="n">
        <v>2.17</v>
      </c>
      <c r="AG2854" t="inlineStr">
        <is>
          <t>AI mg/L</t>
        </is>
      </c>
      <c r="AH2854" t="inlineStr">
        <is>
          <t>Total</t>
        </is>
      </c>
      <c r="AI2854"/>
      <c r="AJ2854" t="n">
        <v>2.84</v>
      </c>
      <c r="AK2854"/>
      <c r="AL2854" t="n">
        <v>1.91</v>
      </c>
      <c r="AM2854"/>
      <c r="AN2854" t="n">
        <v>4.07</v>
      </c>
      <c r="AO2854" t="inlineStr">
        <is>
          <t>AI mg/L</t>
        </is>
      </c>
      <c r="AP2854"/>
      <c r="AQ2854"/>
      <c r="AR2854"/>
      <c r="AS2854"/>
      <c r="AT2854"/>
      <c r="AU2854"/>
      <c r="AV2854"/>
      <c r="AW2854"/>
      <c r="AX2854" t="inlineStr">
        <is>
          <t>Mortality</t>
        </is>
      </c>
      <c r="AY2854" t="inlineStr">
        <is>
          <t>Mortality</t>
        </is>
      </c>
      <c r="AZ2854" t="inlineStr">
        <is>
          <t>LC50</t>
        </is>
      </c>
      <c r="BA2854"/>
      <c r="BB2854" t="n">
        <v>4.0</v>
      </c>
      <c r="BC2854"/>
      <c r="BD2854"/>
      <c r="BE2854"/>
      <c r="BF2854"/>
      <c r="BG2854" t="inlineStr">
        <is>
          <t>Day(s)</t>
        </is>
      </c>
      <c r="BH2854"/>
      <c r="BI2854" t="inlineStr">
        <is>
          <t>DTXSID2035013</t>
        </is>
      </c>
      <c r="BJ2854"/>
      <c r="BK2854"/>
      <c r="BL2854" t="inlineStr">
        <is>
          <t>Acute</t>
        </is>
      </c>
      <c r="BM2854"/>
      <c r="BN2854"/>
      <c r="BO2854"/>
      <c r="BP2854"/>
      <c r="BQ2854"/>
      <c r="BR2854"/>
      <c r="BS2854"/>
      <c r="BT2854" t="inlineStr">
        <is>
          <t>--</t>
        </is>
      </c>
      <c r="BU2854"/>
      <c r="BV2854"/>
      <c r="BW2854"/>
      <c r="BX2854"/>
      <c r="BY2854"/>
      <c r="BZ2854"/>
      <c r="CA2854" t="inlineStr">
        <is>
          <t>--</t>
        </is>
      </c>
      <c r="CB2854"/>
      <c r="CC2854"/>
      <c r="CD2854"/>
      <c r="CE2854"/>
      <c r="CF2854"/>
      <c r="CG2854"/>
      <c r="CH2854"/>
      <c r="CI2854"/>
      <c r="CJ2854" t="inlineStr">
        <is>
          <t xml:space="preserve">SOURCE/LABORATORY CULTURE//TMETH/PELTIER 1978, TEST EPA 600/4-78-012//MEDIA/ELM FORK OF THE TRINITY RIVER WATER//   </t>
        </is>
      </c>
      <c r="CK2854" t="inlineStr">
        <is>
          <t>Parkerton,T.F., S.M. Stewart, K.L. Dickson, D.H.,Jr. Rodger, and F.Y. Saleh</t>
        </is>
      </c>
      <c r="CL2854" t="n">
        <v>193860.0</v>
      </c>
      <c r="CM2854" t="inlineStr">
        <is>
          <t>Evaluation of the Indicator Species Procedure for Deriving Site-Specific Water Quality Criteria for Zinc</t>
        </is>
      </c>
      <c r="CN2854" t="inlineStr">
        <is>
          <t>In: Adams WJ, Chapman GA, Landis WG, eds, Aquatic Toxicology and Hazard Assessment: 10th Volume, ASTM STP 97110:423-435</t>
        </is>
      </c>
      <c r="CO2854" t="n">
        <v>1988.0</v>
      </c>
      <c r="CP2854" t="inlineStr">
        <is>
          <t>Parkerton,T.F., S.M. Stewart, K.L. Dickson, D.H.,Jr. Rodger, and F.Y. Saleh (1988). Evaluation of the Indicator Species Procedure for Deriving Site-Specific Water Quality Criteria for Zinc. In: Adams WJ, Chapman GA, Landis WG, eds, Aquatic Toxicology and Hazard Assessment: 10th Volume, ASTM STP 971, 10, 423-435. ECOREF#:193860</t>
        </is>
      </c>
    </row>
    <row r="2855">
      <c r="A2855" t="n">
        <v>7646857.0</v>
      </c>
      <c r="B2855" t="inlineStr">
        <is>
          <t>Zinc chloride (ZnCl2)</t>
        </is>
      </c>
      <c r="C2855" t="inlineStr">
        <is>
          <t>Reagent Grade, Purissium, Purum, Puriss, Puris, Reinst</t>
        </is>
      </c>
      <c r="D2855" t="inlineStr">
        <is>
          <t>Measured</t>
        </is>
      </c>
      <c r="E2855" t="inlineStr">
        <is>
          <t>Not reported</t>
        </is>
      </c>
      <c r="F2855"/>
      <c r="G2855"/>
      <c r="H2855"/>
      <c r="I2855"/>
      <c r="J2855"/>
      <c r="K2855"/>
      <c r="L2855" t="inlineStr">
        <is>
          <t>Pimephales promelas</t>
        </is>
      </c>
      <c r="M2855" t="inlineStr">
        <is>
          <t>Fathead Minnow</t>
        </is>
      </c>
      <c r="N2855" t="inlineStr">
        <is>
          <t>Larva</t>
        </is>
      </c>
      <c r="O2855" t="inlineStr">
        <is>
          <t>&lt;</t>
        </is>
      </c>
      <c r="P2855" t="n">
        <v>24.0</v>
      </c>
      <c r="Q2855"/>
      <c r="R2855"/>
      <c r="S2855"/>
      <c r="T2855"/>
      <c r="U2855" t="inlineStr">
        <is>
          <t>Hour(s)</t>
        </is>
      </c>
      <c r="V2855" t="inlineStr">
        <is>
          <t>Static</t>
        </is>
      </c>
      <c r="W2855" t="inlineStr">
        <is>
          <t>Fresh water</t>
        </is>
      </c>
      <c r="X2855" t="inlineStr">
        <is>
          <t>Lab</t>
        </is>
      </c>
      <c r="Y2855"/>
      <c r="Z2855" t="inlineStr">
        <is>
          <t>Dissolved</t>
        </is>
      </c>
      <c r="AA2855" t="inlineStr">
        <is>
          <t>&lt;</t>
        </is>
      </c>
      <c r="AB2855" t="n">
        <v>1.96</v>
      </c>
      <c r="AC2855"/>
      <c r="AD2855"/>
      <c r="AE2855"/>
      <c r="AF2855"/>
      <c r="AG2855" t="inlineStr">
        <is>
          <t>AI mg/L</t>
        </is>
      </c>
      <c r="AH2855" t="inlineStr">
        <is>
          <t>Total</t>
        </is>
      </c>
      <c r="AI2855" t="inlineStr">
        <is>
          <t>&lt;</t>
        </is>
      </c>
      <c r="AJ2855" t="n">
        <v>2.66</v>
      </c>
      <c r="AK2855"/>
      <c r="AL2855"/>
      <c r="AM2855"/>
      <c r="AN2855"/>
      <c r="AO2855" t="inlineStr">
        <is>
          <t>AI mg/L</t>
        </is>
      </c>
      <c r="AP2855"/>
      <c r="AQ2855"/>
      <c r="AR2855"/>
      <c r="AS2855"/>
      <c r="AT2855"/>
      <c r="AU2855"/>
      <c r="AV2855"/>
      <c r="AW2855"/>
      <c r="AX2855" t="inlineStr">
        <is>
          <t>Mortality</t>
        </is>
      </c>
      <c r="AY2855" t="inlineStr">
        <is>
          <t>Mortality</t>
        </is>
      </c>
      <c r="AZ2855" t="inlineStr">
        <is>
          <t>LC50</t>
        </is>
      </c>
      <c r="BA2855"/>
      <c r="BB2855" t="n">
        <v>4.0</v>
      </c>
      <c r="BC2855"/>
      <c r="BD2855"/>
      <c r="BE2855"/>
      <c r="BF2855"/>
      <c r="BG2855" t="inlineStr">
        <is>
          <t>Day(s)</t>
        </is>
      </c>
      <c r="BH2855"/>
      <c r="BI2855" t="inlineStr">
        <is>
          <t>DTXSID2035013</t>
        </is>
      </c>
      <c r="BJ2855"/>
      <c r="BK2855"/>
      <c r="BL2855" t="inlineStr">
        <is>
          <t>Acute</t>
        </is>
      </c>
      <c r="BM2855"/>
      <c r="BN2855"/>
      <c r="BO2855"/>
      <c r="BP2855"/>
      <c r="BQ2855"/>
      <c r="BR2855"/>
      <c r="BS2855"/>
      <c r="BT2855" t="inlineStr">
        <is>
          <t>--</t>
        </is>
      </c>
      <c r="BU2855"/>
      <c r="BV2855"/>
      <c r="BW2855"/>
      <c r="BX2855"/>
      <c r="BY2855"/>
      <c r="BZ2855"/>
      <c r="CA2855" t="inlineStr">
        <is>
          <t>--</t>
        </is>
      </c>
      <c r="CB2855"/>
      <c r="CC2855"/>
      <c r="CD2855"/>
      <c r="CE2855"/>
      <c r="CF2855"/>
      <c r="CG2855"/>
      <c r="CH2855"/>
      <c r="CI2855"/>
      <c r="CJ2855" t="inlineStr">
        <is>
          <t xml:space="preserve">SOURCE/FROM LAB STOCK FROM USEPA ENVIRONMENTAL RESEARCH LAB, DULUTH, MN//MEDIA/STRAIGHT RIVER STATION 1 NEAR OWATONNA, MN WATER, 100 YARDS UPSTREAM FROM SEWAGE TREATMENT PLANT//   </t>
        </is>
      </c>
      <c r="CK2855" t="inlineStr">
        <is>
          <t>Carlson,A.R., and T.H. Roush</t>
        </is>
      </c>
      <c r="CL2855" t="n">
        <v>3318.0</v>
      </c>
      <c r="CM2855" t="inlineStr">
        <is>
          <t>Site-Specific Water Quality Studies of the Straight River, Minnesota: Complex Effluent Toxicity, Zinc Toxicity, and Biological Survey Relationships</t>
        </is>
      </c>
      <c r="CN2855" t="inlineStr">
        <is>
          <t>EPA/600/3-85/005, U.S.EPA, Duluth, MN:60 p.</t>
        </is>
      </c>
      <c r="CO2855" t="n">
        <v>1985.0</v>
      </c>
      <c r="CP2855" t="inlineStr">
        <is>
          <t>Carlson,A.R., and T.H. Roush (1985). Site-Specific Water Quality Studies of the Straight River, Minnesota: Complex Effluent Toxicity, Zinc Toxicity, and Biological Survey Relationships. EPA/600/3-85/005, U.S.EPA, Duluth, MN, 60 p. ECOREF#:3318</t>
        </is>
      </c>
    </row>
    <row r="2856">
      <c r="A2856" t="n">
        <v>7646857.0</v>
      </c>
      <c r="B2856" t="inlineStr">
        <is>
          <t>Zinc chloride (ZnCl2)</t>
        </is>
      </c>
      <c r="C2856"/>
      <c r="D2856" t="inlineStr">
        <is>
          <t>Measured</t>
        </is>
      </c>
      <c r="E2856" t="inlineStr">
        <is>
          <t>Not coded</t>
        </is>
      </c>
      <c r="F2856"/>
      <c r="G2856"/>
      <c r="H2856"/>
      <c r="I2856"/>
      <c r="J2856"/>
      <c r="K2856"/>
      <c r="L2856" t="inlineStr">
        <is>
          <t>Pimephales promelas</t>
        </is>
      </c>
      <c r="M2856" t="inlineStr">
        <is>
          <t>Fathead Minnow</t>
        </is>
      </c>
      <c r="N2856" t="inlineStr">
        <is>
          <t>Neonate</t>
        </is>
      </c>
      <c r="O2856" t="inlineStr">
        <is>
          <t>&lt;</t>
        </is>
      </c>
      <c r="P2856" t="n">
        <v>24.0</v>
      </c>
      <c r="Q2856"/>
      <c r="R2856"/>
      <c r="S2856"/>
      <c r="T2856"/>
      <c r="U2856" t="inlineStr">
        <is>
          <t>Hour(s)</t>
        </is>
      </c>
      <c r="V2856" t="inlineStr">
        <is>
          <t>Static</t>
        </is>
      </c>
      <c r="W2856" t="inlineStr">
        <is>
          <t>Fresh water</t>
        </is>
      </c>
      <c r="X2856" t="inlineStr">
        <is>
          <t>Lab</t>
        </is>
      </c>
      <c r="Y2856"/>
      <c r="Z2856" t="inlineStr">
        <is>
          <t>Total</t>
        </is>
      </c>
      <c r="AA2856"/>
      <c r="AB2856" t="n">
        <v>47.7</v>
      </c>
      <c r="AC2856"/>
      <c r="AD2856"/>
      <c r="AE2856"/>
      <c r="AF2856"/>
      <c r="AG2856" t="inlineStr">
        <is>
          <t>AI mg/L</t>
        </is>
      </c>
      <c r="AH2856"/>
      <c r="AI2856"/>
      <c r="AJ2856"/>
      <c r="AK2856"/>
      <c r="AL2856"/>
      <c r="AM2856"/>
      <c r="AN2856"/>
      <c r="AO2856"/>
      <c r="AP2856"/>
      <c r="AQ2856"/>
      <c r="AR2856"/>
      <c r="AS2856"/>
      <c r="AT2856"/>
      <c r="AU2856"/>
      <c r="AV2856"/>
      <c r="AW2856"/>
      <c r="AX2856" t="inlineStr">
        <is>
          <t>Mortality</t>
        </is>
      </c>
      <c r="AY2856" t="inlineStr">
        <is>
          <t>Mortality</t>
        </is>
      </c>
      <c r="AZ2856" t="inlineStr">
        <is>
          <t>LC50</t>
        </is>
      </c>
      <c r="BA2856"/>
      <c r="BB2856" t="n">
        <v>4.0</v>
      </c>
      <c r="BC2856"/>
      <c r="BD2856"/>
      <c r="BE2856"/>
      <c r="BF2856"/>
      <c r="BG2856" t="inlineStr">
        <is>
          <t>Day(s)</t>
        </is>
      </c>
      <c r="BH2856"/>
      <c r="BI2856" t="inlineStr">
        <is>
          <t>DTXSID2035013</t>
        </is>
      </c>
      <c r="BJ2856"/>
      <c r="BK2856"/>
      <c r="BL2856"/>
      <c r="BM2856"/>
      <c r="BN2856"/>
      <c r="BO2856"/>
      <c r="BP2856"/>
      <c r="BQ2856"/>
      <c r="BR2856"/>
      <c r="BS2856"/>
      <c r="BT2856" t="inlineStr">
        <is>
          <t>--</t>
        </is>
      </c>
      <c r="BU2856"/>
      <c r="BV2856"/>
      <c r="BW2856"/>
      <c r="BX2856"/>
      <c r="BY2856"/>
      <c r="BZ2856"/>
      <c r="CA2856"/>
      <c r="CB2856"/>
      <c r="CC2856"/>
      <c r="CD2856"/>
      <c r="CE2856"/>
      <c r="CF2856"/>
      <c r="CG2856"/>
      <c r="CH2856"/>
      <c r="CI2856" t="inlineStr">
        <is>
          <t xml:space="preserve"> CONC/TOTAL//TESTID/9//</t>
        </is>
      </c>
      <c r="CJ2856" t="inlineStr">
        <is>
          <t xml:space="preserve">   CONC/TOTAL//TESTID/9//</t>
        </is>
      </c>
      <c r="CK2856" t="inlineStr">
        <is>
          <t>Gale,N.L., B.G. Wixson, and M. Erten</t>
        </is>
      </c>
      <c r="CL2856" t="n">
        <v>9180.0</v>
      </c>
      <c r="CM2856" t="inlineStr">
        <is>
          <t>An Evaluation of the Acute Toxicity of Lead, Zinc, and Cadmium in Missouri Ozark Groundwater</t>
        </is>
      </c>
      <c r="CN2856" t="inlineStr">
        <is>
          <t>Trace Subst. Environ. Health25:169-183</t>
        </is>
      </c>
      <c r="CO2856" t="n">
        <v>1992.0</v>
      </c>
      <c r="CP2856" t="inlineStr">
        <is>
          <t>Gale,N.L., B.G. Wixson, and M. Erten (1992). An Evaluation of the Acute Toxicity of Lead, Zinc, and Cadmium in Missouri Ozark Groundwater. Trace Subst. Environ. Health, 25, 169-183. ECOREF#:9180</t>
        </is>
      </c>
    </row>
    <row r="2857">
      <c r="A2857" t="n">
        <v>7646857.0</v>
      </c>
      <c r="B2857" t="inlineStr">
        <is>
          <t>Zinc chloride (ZnCl2)</t>
        </is>
      </c>
      <c r="C2857"/>
      <c r="D2857" t="inlineStr">
        <is>
          <t>Measured</t>
        </is>
      </c>
      <c r="E2857" t="inlineStr">
        <is>
          <t>Not coded</t>
        </is>
      </c>
      <c r="F2857"/>
      <c r="G2857"/>
      <c r="H2857"/>
      <c r="I2857"/>
      <c r="J2857"/>
      <c r="K2857"/>
      <c r="L2857" t="inlineStr">
        <is>
          <t>Pimephales promelas</t>
        </is>
      </c>
      <c r="M2857" t="inlineStr">
        <is>
          <t>Fathead Minnow</t>
        </is>
      </c>
      <c r="N2857" t="inlineStr">
        <is>
          <t>Neonate</t>
        </is>
      </c>
      <c r="O2857" t="inlineStr">
        <is>
          <t>&lt;</t>
        </is>
      </c>
      <c r="P2857" t="n">
        <v>24.0</v>
      </c>
      <c r="Q2857"/>
      <c r="R2857"/>
      <c r="S2857"/>
      <c r="T2857"/>
      <c r="U2857" t="inlineStr">
        <is>
          <t>Hour(s)</t>
        </is>
      </c>
      <c r="V2857" t="inlineStr">
        <is>
          <t>Static</t>
        </is>
      </c>
      <c r="W2857" t="inlineStr">
        <is>
          <t>Fresh water</t>
        </is>
      </c>
      <c r="X2857" t="inlineStr">
        <is>
          <t>Lab</t>
        </is>
      </c>
      <c r="Y2857"/>
      <c r="Z2857" t="inlineStr">
        <is>
          <t>Total</t>
        </is>
      </c>
      <c r="AA2857"/>
      <c r="AB2857" t="n">
        <v>38.1</v>
      </c>
      <c r="AC2857"/>
      <c r="AD2857"/>
      <c r="AE2857"/>
      <c r="AF2857"/>
      <c r="AG2857" t="inlineStr">
        <is>
          <t>AI mg/L</t>
        </is>
      </c>
      <c r="AH2857"/>
      <c r="AI2857"/>
      <c r="AJ2857"/>
      <c r="AK2857"/>
      <c r="AL2857"/>
      <c r="AM2857"/>
      <c r="AN2857"/>
      <c r="AO2857"/>
      <c r="AP2857"/>
      <c r="AQ2857"/>
      <c r="AR2857"/>
      <c r="AS2857"/>
      <c r="AT2857"/>
      <c r="AU2857"/>
      <c r="AV2857"/>
      <c r="AW2857"/>
      <c r="AX2857" t="inlineStr">
        <is>
          <t>Mortality</t>
        </is>
      </c>
      <c r="AY2857" t="inlineStr">
        <is>
          <t>Mortality</t>
        </is>
      </c>
      <c r="AZ2857" t="inlineStr">
        <is>
          <t>LC50</t>
        </is>
      </c>
      <c r="BA2857"/>
      <c r="BB2857" t="n">
        <v>4.0</v>
      </c>
      <c r="BC2857"/>
      <c r="BD2857"/>
      <c r="BE2857"/>
      <c r="BF2857"/>
      <c r="BG2857" t="inlineStr">
        <is>
          <t>Day(s)</t>
        </is>
      </c>
      <c r="BH2857"/>
      <c r="BI2857" t="inlineStr">
        <is>
          <t>DTXSID2035013</t>
        </is>
      </c>
      <c r="BJ2857"/>
      <c r="BK2857"/>
      <c r="BL2857"/>
      <c r="BM2857"/>
      <c r="BN2857"/>
      <c r="BO2857"/>
      <c r="BP2857"/>
      <c r="BQ2857"/>
      <c r="BR2857"/>
      <c r="BS2857"/>
      <c r="BT2857" t="inlineStr">
        <is>
          <t>--</t>
        </is>
      </c>
      <c r="BU2857"/>
      <c r="BV2857"/>
      <c r="BW2857"/>
      <c r="BX2857"/>
      <c r="BY2857"/>
      <c r="BZ2857"/>
      <c r="CA2857"/>
      <c r="CB2857"/>
      <c r="CC2857"/>
      <c r="CD2857"/>
      <c r="CE2857"/>
      <c r="CF2857"/>
      <c r="CG2857"/>
      <c r="CH2857"/>
      <c r="CI2857" t="inlineStr">
        <is>
          <t xml:space="preserve"> CONC/AVAILABLE//TESTID/9//</t>
        </is>
      </c>
      <c r="CJ2857" t="inlineStr">
        <is>
          <t xml:space="preserve">   CONC/AVAILABLE//TESTID/9//</t>
        </is>
      </c>
      <c r="CK2857" t="inlineStr">
        <is>
          <t>Gale,N.L., B.G. Wixson, and M. Erten</t>
        </is>
      </c>
      <c r="CL2857" t="n">
        <v>9180.0</v>
      </c>
      <c r="CM2857" t="inlineStr">
        <is>
          <t>An Evaluation of the Acute Toxicity of Lead, Zinc, and Cadmium in Missouri Ozark Groundwater</t>
        </is>
      </c>
      <c r="CN2857" t="inlineStr">
        <is>
          <t>Trace Subst. Environ. Health25:169-183</t>
        </is>
      </c>
      <c r="CO2857" t="n">
        <v>1992.0</v>
      </c>
      <c r="CP2857" t="inlineStr">
        <is>
          <t>Gale,N.L., B.G. Wixson, and M. Erten (1992). An Evaluation of the Acute Toxicity of Lead, Zinc, and Cadmium in Missouri Ozark Groundwater. Trace Subst. Environ. Health, 25, 169-183. ECOREF#:9180</t>
        </is>
      </c>
    </row>
    <row r="2858">
      <c r="A2858" t="n">
        <v>7646857.0</v>
      </c>
      <c r="B2858" t="inlineStr">
        <is>
          <t>Zinc chloride (ZnCl2)</t>
        </is>
      </c>
      <c r="C2858" t="inlineStr">
        <is>
          <t>Reagent Grade, Purissium, Purum, Puriss, Puris, Reinst</t>
        </is>
      </c>
      <c r="D2858" t="inlineStr">
        <is>
          <t>Measured</t>
        </is>
      </c>
      <c r="E2858" t="inlineStr">
        <is>
          <t>Not coded</t>
        </is>
      </c>
      <c r="F2858"/>
      <c r="G2858"/>
      <c r="H2858"/>
      <c r="I2858"/>
      <c r="J2858"/>
      <c r="K2858"/>
      <c r="L2858" t="inlineStr">
        <is>
          <t>Pimephales promelas</t>
        </is>
      </c>
      <c r="M2858" t="inlineStr">
        <is>
          <t>Fathead Minnow</t>
        </is>
      </c>
      <c r="N2858" t="inlineStr">
        <is>
          <t>Neonate</t>
        </is>
      </c>
      <c r="O2858" t="inlineStr">
        <is>
          <t>&lt;</t>
        </is>
      </c>
      <c r="P2858" t="n">
        <v>24.0</v>
      </c>
      <c r="Q2858"/>
      <c r="R2858"/>
      <c r="S2858"/>
      <c r="T2858"/>
      <c r="U2858" t="inlineStr">
        <is>
          <t>Hour(s)</t>
        </is>
      </c>
      <c r="V2858" t="inlineStr">
        <is>
          <t>Static</t>
        </is>
      </c>
      <c r="W2858" t="inlineStr">
        <is>
          <t>Fresh water</t>
        </is>
      </c>
      <c r="X2858" t="inlineStr">
        <is>
          <t>Lab</t>
        </is>
      </c>
      <c r="Y2858" t="inlineStr">
        <is>
          <t>7-19</t>
        </is>
      </c>
      <c r="Z2858" t="inlineStr">
        <is>
          <t>Total</t>
        </is>
      </c>
      <c r="AA2858"/>
      <c r="AB2858" t="n">
        <v>47.7</v>
      </c>
      <c r="AC2858"/>
      <c r="AD2858"/>
      <c r="AE2858"/>
      <c r="AF2858"/>
      <c r="AG2858" t="inlineStr">
        <is>
          <t>AI mg/L</t>
        </is>
      </c>
      <c r="AH2858"/>
      <c r="AI2858"/>
      <c r="AJ2858"/>
      <c r="AK2858"/>
      <c r="AL2858"/>
      <c r="AM2858"/>
      <c r="AN2858"/>
      <c r="AO2858"/>
      <c r="AP2858"/>
      <c r="AQ2858"/>
      <c r="AR2858"/>
      <c r="AS2858"/>
      <c r="AT2858"/>
      <c r="AU2858"/>
      <c r="AV2858"/>
      <c r="AW2858"/>
      <c r="AX2858" t="inlineStr">
        <is>
          <t>Mortality</t>
        </is>
      </c>
      <c r="AY2858" t="inlineStr">
        <is>
          <t>Mortality</t>
        </is>
      </c>
      <c r="AZ2858" t="inlineStr">
        <is>
          <t>LC50</t>
        </is>
      </c>
      <c r="BA2858"/>
      <c r="BB2858" t="n">
        <v>4.0</v>
      </c>
      <c r="BC2858"/>
      <c r="BD2858"/>
      <c r="BE2858"/>
      <c r="BF2858"/>
      <c r="BG2858" t="inlineStr">
        <is>
          <t>Day(s)</t>
        </is>
      </c>
      <c r="BH2858" t="inlineStr">
        <is>
          <t>Finely ground</t>
        </is>
      </c>
      <c r="BI2858" t="inlineStr">
        <is>
          <t>DTXSID2035013</t>
        </is>
      </c>
      <c r="BJ2858" t="inlineStr">
        <is>
          <t>10.3184/095422998782775826</t>
        </is>
      </c>
      <c r="BK2858"/>
      <c r="BL2858"/>
      <c r="BM2858"/>
      <c r="BN2858"/>
      <c r="BO2858"/>
      <c r="BP2858"/>
      <c r="BQ2858"/>
      <c r="BR2858"/>
      <c r="BS2858"/>
      <c r="BT2858" t="inlineStr">
        <is>
          <t>--</t>
        </is>
      </c>
      <c r="BU2858"/>
      <c r="BV2858"/>
      <c r="BW2858"/>
      <c r="BX2858"/>
      <c r="BY2858"/>
      <c r="BZ2858"/>
      <c r="CA2858"/>
      <c r="CB2858"/>
      <c r="CC2858"/>
      <c r="CD2858"/>
      <c r="CE2858"/>
      <c r="CF2858"/>
      <c r="CG2858"/>
      <c r="CH2858"/>
      <c r="CI2858" t="inlineStr">
        <is>
          <t xml:space="preserve"> DNUM/7-19//TESTID/1//CONC TYPE FRACTIONS ALSO REPORTED AS NOMINAL, AVAILABLE AND EASILY DISSOLVED//</t>
        </is>
      </c>
      <c r="CJ2858" t="inlineStr">
        <is>
          <t xml:space="preserve">   DNUM/7-19//TESTID/1//CONC TYPE FRACTIONS ALSO REPORTED AS NOMINAL, AVAILABLE AND EASILY DISSOLVED//</t>
        </is>
      </c>
      <c r="CK2858" t="inlineStr">
        <is>
          <t>Erten-Unal,M., B.G. Wixson, N. Gale, and J.L. Pitt</t>
        </is>
      </c>
      <c r="CL2858" t="n">
        <v>76100.0</v>
      </c>
      <c r="CM2858" t="inlineStr">
        <is>
          <t>Evaluation of Toxicity, Bioavailability and Speciation of Lead, Zinc and Cadmium in Mine/Mill Wastewaters</t>
        </is>
      </c>
      <c r="CN2858" t="inlineStr">
        <is>
          <t>Chem. Spec. Bioavail.10(2): 37-46</t>
        </is>
      </c>
      <c r="CO2858" t="n">
        <v>1998.0</v>
      </c>
      <c r="CP2858" t="inlineStr">
        <is>
          <t>Erten-Unal,M., B.G. Wixson, N. Gale, and J.L. Pitt (1998). Evaluation of Toxicity, Bioavailability and Speciation of Lead, Zinc and Cadmium in Mine/Mill Wastewaters. Chem. Spec. Bioavail., 10, (2), 37-46. doi:10.3184/095422998782775826. ECOREF#:76100</t>
        </is>
      </c>
    </row>
    <row r="2859">
      <c r="A2859" t="n">
        <v>7646857.0</v>
      </c>
      <c r="B2859" t="inlineStr">
        <is>
          <t>Zinc chloride (ZnCl2)</t>
        </is>
      </c>
      <c r="C2859"/>
      <c r="D2859" t="inlineStr">
        <is>
          <t>Unmeasured</t>
        </is>
      </c>
      <c r="E2859" t="inlineStr">
        <is>
          <t>Not reported</t>
        </is>
      </c>
      <c r="F2859"/>
      <c r="G2859"/>
      <c r="H2859"/>
      <c r="I2859"/>
      <c r="J2859"/>
      <c r="K2859"/>
      <c r="L2859" t="inlineStr">
        <is>
          <t>Pimephales promelas</t>
        </is>
      </c>
      <c r="M2859" t="inlineStr">
        <is>
          <t>Fathead Minnow</t>
        </is>
      </c>
      <c r="N2859"/>
      <c r="O2859"/>
      <c r="P2859"/>
      <c r="Q2859"/>
      <c r="R2859"/>
      <c r="S2859"/>
      <c r="T2859"/>
      <c r="U2859"/>
      <c r="V2859" t="inlineStr">
        <is>
          <t>Static</t>
        </is>
      </c>
      <c r="W2859" t="inlineStr">
        <is>
          <t>Fresh water</t>
        </is>
      </c>
      <c r="X2859" t="inlineStr">
        <is>
          <t>Lab</t>
        </is>
      </c>
      <c r="Y2859" t="n">
        <v>6.0</v>
      </c>
      <c r="Z2859" t="inlineStr">
        <is>
          <t>Total</t>
        </is>
      </c>
      <c r="AA2859"/>
      <c r="AB2859" t="n">
        <v>6.73</v>
      </c>
      <c r="AC2859"/>
      <c r="AD2859" t="n">
        <v>5.54</v>
      </c>
      <c r="AE2859"/>
      <c r="AF2859" t="n">
        <v>7.95</v>
      </c>
      <c r="AG2859" t="inlineStr">
        <is>
          <t>AI mg/L</t>
        </is>
      </c>
      <c r="AH2859"/>
      <c r="AI2859"/>
      <c r="AJ2859"/>
      <c r="AK2859"/>
      <c r="AL2859"/>
      <c r="AM2859"/>
      <c r="AN2859"/>
      <c r="AO2859"/>
      <c r="AP2859"/>
      <c r="AQ2859"/>
      <c r="AR2859"/>
      <c r="AS2859"/>
      <c r="AT2859"/>
      <c r="AU2859"/>
      <c r="AV2859"/>
      <c r="AW2859"/>
      <c r="AX2859" t="inlineStr">
        <is>
          <t>Mortality</t>
        </is>
      </c>
      <c r="AY2859" t="inlineStr">
        <is>
          <t>Mortality</t>
        </is>
      </c>
      <c r="AZ2859" t="inlineStr">
        <is>
          <t>LC50</t>
        </is>
      </c>
      <c r="BA2859"/>
      <c r="BB2859" t="n">
        <v>4.0</v>
      </c>
      <c r="BC2859"/>
      <c r="BD2859"/>
      <c r="BE2859"/>
      <c r="BF2859"/>
      <c r="BG2859" t="inlineStr">
        <is>
          <t>Day(s)</t>
        </is>
      </c>
      <c r="BH2859"/>
      <c r="BI2859" t="inlineStr">
        <is>
          <t>DTXSID2035013</t>
        </is>
      </c>
      <c r="BJ2859"/>
      <c r="BK2859"/>
      <c r="BL2859" t="inlineStr">
        <is>
          <t>Acute</t>
        </is>
      </c>
      <c r="BM2859"/>
      <c r="BN2859"/>
      <c r="BO2859"/>
      <c r="BP2859"/>
      <c r="BQ2859"/>
      <c r="BR2859"/>
      <c r="BS2859"/>
      <c r="BT2859" t="inlineStr">
        <is>
          <t>--</t>
        </is>
      </c>
      <c r="BU2859"/>
      <c r="BV2859"/>
      <c r="BW2859"/>
      <c r="BX2859"/>
      <c r="BY2859"/>
      <c r="BZ2859"/>
      <c r="CA2859"/>
      <c r="CB2859"/>
      <c r="CC2859"/>
      <c r="CD2859"/>
      <c r="CE2859"/>
      <c r="CF2859"/>
      <c r="CG2859"/>
      <c r="CH2859"/>
      <c r="CI2859"/>
      <c r="CJ2859"/>
      <c r="CK2859" t="inlineStr">
        <is>
          <t>Hobson,J.F.</t>
        </is>
      </c>
      <c r="CL2859" t="n">
        <v>150469.0</v>
      </c>
      <c r="CM2859" t="inlineStr">
        <is>
          <t>Acclimation-Induced Changes in Toxicity and Induction of Metallothionein-Like Proteins in the Fathead Minnow Following Sublethal Exposure to Cobalt, Silver, and Zinc</t>
        </is>
      </c>
      <c r="CN2859" t="inlineStr">
        <is>
          <t>Ph.D.Thesis, University of Kentucky, Lexington, KY:145 p.</t>
        </is>
      </c>
      <c r="CO2859" t="n">
        <v>1986.0</v>
      </c>
      <c r="CP2859" t="inlineStr">
        <is>
          <t>Hobson,J.F. (1986). Acclimation-Induced Changes in Toxicity and Induction of Metallothionein-Like Proteins in the Fathead Minnow Following Sublethal Exposure to Cobalt, Silver, and Zinc. Ph.D.Thesis, University of Kentucky, Lexington, KY, 145 p. ECOREF#:150469</t>
        </is>
      </c>
    </row>
    <row r="2860">
      <c r="A2860" t="n">
        <v>7646857.0</v>
      </c>
      <c r="B2860" t="inlineStr">
        <is>
          <t>Zinc chloride (ZnCl2)</t>
        </is>
      </c>
      <c r="C2860" t="inlineStr">
        <is>
          <t>American chemical society grade</t>
        </is>
      </c>
      <c r="D2860" t="inlineStr">
        <is>
          <t>Unmeasured</t>
        </is>
      </c>
      <c r="E2860" t="inlineStr">
        <is>
          <t>Not coded</t>
        </is>
      </c>
      <c r="F2860"/>
      <c r="G2860"/>
      <c r="H2860"/>
      <c r="I2860"/>
      <c r="J2860"/>
      <c r="K2860"/>
      <c r="L2860" t="inlineStr">
        <is>
          <t>Pimephales promelas</t>
        </is>
      </c>
      <c r="M2860" t="inlineStr">
        <is>
          <t>Fathead Minnow</t>
        </is>
      </c>
      <c r="N2860"/>
      <c r="O2860"/>
      <c r="P2860"/>
      <c r="Q2860"/>
      <c r="R2860"/>
      <c r="S2860"/>
      <c r="T2860"/>
      <c r="U2860"/>
      <c r="V2860" t="inlineStr">
        <is>
          <t>Static</t>
        </is>
      </c>
      <c r="W2860" t="inlineStr">
        <is>
          <t>Fresh water</t>
        </is>
      </c>
      <c r="X2860" t="inlineStr">
        <is>
          <t>Lab</t>
        </is>
      </c>
      <c r="Y2860"/>
      <c r="Z2860" t="inlineStr">
        <is>
          <t>Total</t>
        </is>
      </c>
      <c r="AA2860"/>
      <c r="AB2860" t="n">
        <v>6.14</v>
      </c>
      <c r="AC2860"/>
      <c r="AD2860" t="n">
        <v>5.48</v>
      </c>
      <c r="AE2860"/>
      <c r="AF2860" t="n">
        <v>6.98</v>
      </c>
      <c r="AG2860" t="inlineStr">
        <is>
          <t>AI mg/L</t>
        </is>
      </c>
      <c r="AH2860"/>
      <c r="AI2860"/>
      <c r="AJ2860"/>
      <c r="AK2860"/>
      <c r="AL2860"/>
      <c r="AM2860"/>
      <c r="AN2860"/>
      <c r="AO2860"/>
      <c r="AP2860"/>
      <c r="AQ2860"/>
      <c r="AR2860"/>
      <c r="AS2860"/>
      <c r="AT2860"/>
      <c r="AU2860"/>
      <c r="AV2860"/>
      <c r="AW2860"/>
      <c r="AX2860" t="inlineStr">
        <is>
          <t>Mortality</t>
        </is>
      </c>
      <c r="AY2860" t="inlineStr">
        <is>
          <t>Mortality</t>
        </is>
      </c>
      <c r="AZ2860" t="inlineStr">
        <is>
          <t>LC50</t>
        </is>
      </c>
      <c r="BA2860"/>
      <c r="BB2860" t="n">
        <v>4.0</v>
      </c>
      <c r="BC2860"/>
      <c r="BD2860"/>
      <c r="BE2860"/>
      <c r="BF2860"/>
      <c r="BG2860" t="inlineStr">
        <is>
          <t>Day(s)</t>
        </is>
      </c>
      <c r="BH2860"/>
      <c r="BI2860" t="inlineStr">
        <is>
          <t>DTXSID2035013</t>
        </is>
      </c>
      <c r="BJ2860"/>
      <c r="BK2860"/>
      <c r="BL2860"/>
      <c r="BM2860"/>
      <c r="BN2860"/>
      <c r="BO2860"/>
      <c r="BP2860"/>
      <c r="BQ2860"/>
      <c r="BR2860"/>
      <c r="BS2860"/>
      <c r="BT2860" t="inlineStr">
        <is>
          <t>--</t>
        </is>
      </c>
      <c r="BU2860"/>
      <c r="BV2860"/>
      <c r="BW2860"/>
      <c r="BX2860"/>
      <c r="BY2860"/>
      <c r="BZ2860"/>
      <c r="CA2860"/>
      <c r="CB2860"/>
      <c r="CC2860"/>
      <c r="CD2860"/>
      <c r="CE2860"/>
      <c r="CF2860"/>
      <c r="CG2860"/>
      <c r="CH2860"/>
      <c r="CI2860"/>
      <c r="CJ2860"/>
      <c r="CK2860" t="inlineStr">
        <is>
          <t>Birge,W.J., W.H. Benson, and J.A. Black</t>
        </is>
      </c>
      <c r="CL2860" t="n">
        <v>10237.0</v>
      </c>
      <c r="CM2860" t="inlineStr">
        <is>
          <t>The Induction of Tolerance to Heavy Metals in Natural and Laboratory Populations of Fish</t>
        </is>
      </c>
      <c r="CN2860" t="inlineStr">
        <is>
          <t>Res.Rep.No.141, Water Resour.Res.Inst., Univ.of Kentucky, Lexington, KY:26 p.</t>
        </is>
      </c>
      <c r="CO2860" t="n">
        <v>1983.0</v>
      </c>
      <c r="CP2860" t="inlineStr">
        <is>
          <t>Birge,W.J., W.H. Benson, and J.A. Black (1983). The Induction of Tolerance to Heavy Metals in Natural and Laboratory Populations of Fish. Res.Rep.No.141, Water Resour.Res.Inst., Univ.of Kentucky, Lexington, KY, 26 p. ECOREF#:10237</t>
        </is>
      </c>
    </row>
    <row r="2861">
      <c r="A2861" t="n">
        <v>7646857.0</v>
      </c>
      <c r="B2861" t="inlineStr">
        <is>
          <t>Zinc chloride (ZnCl2)</t>
        </is>
      </c>
      <c r="C2861"/>
      <c r="D2861" t="inlineStr">
        <is>
          <t>Unmeasured</t>
        </is>
      </c>
      <c r="E2861" t="inlineStr">
        <is>
          <t>Not reported</t>
        </is>
      </c>
      <c r="F2861"/>
      <c r="G2861"/>
      <c r="H2861"/>
      <c r="I2861"/>
      <c r="J2861"/>
      <c r="K2861"/>
      <c r="L2861" t="inlineStr">
        <is>
          <t>Pimephales promelas</t>
        </is>
      </c>
      <c r="M2861" t="inlineStr">
        <is>
          <t>Fathead Minnow</t>
        </is>
      </c>
      <c r="N2861"/>
      <c r="O2861"/>
      <c r="P2861"/>
      <c r="Q2861"/>
      <c r="R2861"/>
      <c r="S2861"/>
      <c r="T2861"/>
      <c r="U2861"/>
      <c r="V2861" t="inlineStr">
        <is>
          <t>Static</t>
        </is>
      </c>
      <c r="W2861" t="inlineStr">
        <is>
          <t>Fresh water</t>
        </is>
      </c>
      <c r="X2861" t="inlineStr">
        <is>
          <t>Lab</t>
        </is>
      </c>
      <c r="Y2861" t="n">
        <v>6.0</v>
      </c>
      <c r="Z2861" t="inlineStr">
        <is>
          <t>Total</t>
        </is>
      </c>
      <c r="AA2861"/>
      <c r="AB2861" t="n">
        <v>8.34</v>
      </c>
      <c r="AC2861"/>
      <c r="AD2861" t="n">
        <v>7.68</v>
      </c>
      <c r="AE2861"/>
      <c r="AF2861" t="n">
        <v>9.47</v>
      </c>
      <c r="AG2861" t="inlineStr">
        <is>
          <t>AI mg/L</t>
        </is>
      </c>
      <c r="AH2861"/>
      <c r="AI2861"/>
      <c r="AJ2861"/>
      <c r="AK2861"/>
      <c r="AL2861"/>
      <c r="AM2861"/>
      <c r="AN2861"/>
      <c r="AO2861"/>
      <c r="AP2861"/>
      <c r="AQ2861"/>
      <c r="AR2861"/>
      <c r="AS2861"/>
      <c r="AT2861"/>
      <c r="AU2861"/>
      <c r="AV2861"/>
      <c r="AW2861"/>
      <c r="AX2861" t="inlineStr">
        <is>
          <t>Mortality</t>
        </is>
      </c>
      <c r="AY2861" t="inlineStr">
        <is>
          <t>Mortality</t>
        </is>
      </c>
      <c r="AZ2861" t="inlineStr">
        <is>
          <t>LC50</t>
        </is>
      </c>
      <c r="BA2861"/>
      <c r="BB2861" t="n">
        <v>4.0</v>
      </c>
      <c r="BC2861"/>
      <c r="BD2861"/>
      <c r="BE2861"/>
      <c r="BF2861"/>
      <c r="BG2861" t="inlineStr">
        <is>
          <t>Day(s)</t>
        </is>
      </c>
      <c r="BH2861"/>
      <c r="BI2861" t="inlineStr">
        <is>
          <t>DTXSID2035013</t>
        </is>
      </c>
      <c r="BJ2861"/>
      <c r="BK2861"/>
      <c r="BL2861" t="inlineStr">
        <is>
          <t>Acute</t>
        </is>
      </c>
      <c r="BM2861"/>
      <c r="BN2861"/>
      <c r="BO2861"/>
      <c r="BP2861"/>
      <c r="BQ2861"/>
      <c r="BR2861"/>
      <c r="BS2861"/>
      <c r="BT2861" t="inlineStr">
        <is>
          <t>--</t>
        </is>
      </c>
      <c r="BU2861"/>
      <c r="BV2861"/>
      <c r="BW2861"/>
      <c r="BX2861"/>
      <c r="BY2861"/>
      <c r="BZ2861"/>
      <c r="CA2861"/>
      <c r="CB2861"/>
      <c r="CC2861"/>
      <c r="CD2861"/>
      <c r="CE2861"/>
      <c r="CF2861"/>
      <c r="CG2861"/>
      <c r="CH2861"/>
      <c r="CI2861"/>
      <c r="CJ2861"/>
      <c r="CK2861" t="inlineStr">
        <is>
          <t>Hobson,J.F.</t>
        </is>
      </c>
      <c r="CL2861" t="n">
        <v>150469.0</v>
      </c>
      <c r="CM2861" t="inlineStr">
        <is>
          <t>Acclimation-Induced Changes in Toxicity and Induction of Metallothionein-Like Proteins in the Fathead Minnow Following Sublethal Exposure to Cobalt, Silver, and Zinc</t>
        </is>
      </c>
      <c r="CN2861" t="inlineStr">
        <is>
          <t>Ph.D.Thesis, University of Kentucky, Lexington, KY:145 p.</t>
        </is>
      </c>
      <c r="CO2861" t="n">
        <v>1986.0</v>
      </c>
      <c r="CP2861" t="inlineStr">
        <is>
          <t>Hobson,J.F. (1986). Acclimation-Induced Changes in Toxicity and Induction of Metallothionein-Like Proteins in the Fathead Minnow Following Sublethal Exposure to Cobalt, Silver, and Zinc. Ph.D.Thesis, University of Kentucky, Lexington, KY, 145 p. ECOREF#:150469</t>
        </is>
      </c>
    </row>
    <row r="2862">
      <c r="A2862" t="n">
        <v>7646857.0</v>
      </c>
      <c r="B2862" t="inlineStr">
        <is>
          <t>Zinc chloride (ZnCl2)</t>
        </is>
      </c>
      <c r="C2862" t="inlineStr">
        <is>
          <t>Reagent Grade, Purissium, Purum, Puriss, Puris, Reinst</t>
        </is>
      </c>
      <c r="D2862" t="inlineStr">
        <is>
          <t>Measured</t>
        </is>
      </c>
      <c r="E2862" t="inlineStr">
        <is>
          <t>Not reported</t>
        </is>
      </c>
      <c r="F2862"/>
      <c r="G2862"/>
      <c r="H2862"/>
      <c r="I2862"/>
      <c r="J2862"/>
      <c r="K2862"/>
      <c r="L2862" t="inlineStr">
        <is>
          <t>Pimephales promelas</t>
        </is>
      </c>
      <c r="M2862" t="inlineStr">
        <is>
          <t>Fathead Minnow</t>
        </is>
      </c>
      <c r="N2862" t="inlineStr">
        <is>
          <t>Larva</t>
        </is>
      </c>
      <c r="O2862" t="inlineStr">
        <is>
          <t>&lt;</t>
        </is>
      </c>
      <c r="P2862" t="n">
        <v>24.0</v>
      </c>
      <c r="Q2862"/>
      <c r="R2862"/>
      <c r="S2862"/>
      <c r="T2862"/>
      <c r="U2862" t="inlineStr">
        <is>
          <t>Hour(s)</t>
        </is>
      </c>
      <c r="V2862" t="inlineStr">
        <is>
          <t>Renewal</t>
        </is>
      </c>
      <c r="W2862" t="inlineStr">
        <is>
          <t>Fresh water</t>
        </is>
      </c>
      <c r="X2862" t="inlineStr">
        <is>
          <t>Lab</t>
        </is>
      </c>
      <c r="Y2862"/>
      <c r="Z2862" t="inlineStr">
        <is>
          <t>Dissolved</t>
        </is>
      </c>
      <c r="AA2862"/>
      <c r="AB2862" t="n">
        <v>1.857</v>
      </c>
      <c r="AC2862"/>
      <c r="AD2862" t="n">
        <v>1.091</v>
      </c>
      <c r="AE2862"/>
      <c r="AF2862" t="n">
        <v>3.158</v>
      </c>
      <c r="AG2862" t="inlineStr">
        <is>
          <t>AI mg/L</t>
        </is>
      </c>
      <c r="AH2862" t="inlineStr">
        <is>
          <t>Total</t>
        </is>
      </c>
      <c r="AI2862"/>
      <c r="AJ2862" t="n">
        <v>2.159</v>
      </c>
      <c r="AK2862"/>
      <c r="AL2862" t="n">
        <v>1.277</v>
      </c>
      <c r="AM2862"/>
      <c r="AN2862" t="n">
        <v>3.649</v>
      </c>
      <c r="AO2862" t="inlineStr">
        <is>
          <t>AI mg/L</t>
        </is>
      </c>
      <c r="AP2862"/>
      <c r="AQ2862"/>
      <c r="AR2862"/>
      <c r="AS2862"/>
      <c r="AT2862"/>
      <c r="AU2862"/>
      <c r="AV2862"/>
      <c r="AW2862"/>
      <c r="AX2862" t="inlineStr">
        <is>
          <t>Mortality</t>
        </is>
      </c>
      <c r="AY2862" t="inlineStr">
        <is>
          <t>Mortality</t>
        </is>
      </c>
      <c r="AZ2862" t="inlineStr">
        <is>
          <t>LC50</t>
        </is>
      </c>
      <c r="BA2862"/>
      <c r="BB2862" t="n">
        <v>4.0</v>
      </c>
      <c r="BC2862"/>
      <c r="BD2862"/>
      <c r="BE2862"/>
      <c r="BF2862"/>
      <c r="BG2862" t="inlineStr">
        <is>
          <t>Day(s)</t>
        </is>
      </c>
      <c r="BH2862"/>
      <c r="BI2862" t="inlineStr">
        <is>
          <t>DTXSID2035013</t>
        </is>
      </c>
      <c r="BJ2862"/>
      <c r="BK2862"/>
      <c r="BL2862" t="inlineStr">
        <is>
          <t>Acute</t>
        </is>
      </c>
      <c r="BM2862"/>
      <c r="BN2862"/>
      <c r="BO2862"/>
      <c r="BP2862"/>
      <c r="BQ2862"/>
      <c r="BR2862"/>
      <c r="BS2862"/>
      <c r="BT2862" t="inlineStr">
        <is>
          <t>--</t>
        </is>
      </c>
      <c r="BU2862"/>
      <c r="BV2862"/>
      <c r="BW2862"/>
      <c r="BX2862"/>
      <c r="BY2862"/>
      <c r="BZ2862"/>
      <c r="CA2862" t="inlineStr">
        <is>
          <t>--</t>
        </is>
      </c>
      <c r="CB2862"/>
      <c r="CC2862"/>
      <c r="CD2862"/>
      <c r="CE2862"/>
      <c r="CF2862"/>
      <c r="CG2862"/>
      <c r="CH2862"/>
      <c r="CI2862"/>
      <c r="CJ2862" t="inlineStr">
        <is>
          <t xml:space="preserve">SOURCE/FROM LAB STOCK FROM USEPA ENVIRONMENTAL RESEARCH LAB, DULUTH, MN//MEDIA/STRAIGHT RIVER STATION 1 NEAR OWATONNA, MN WATER, 100 YARDS UPSTREAM FROM SEWAGE TREATMENT PLANT//   </t>
        </is>
      </c>
      <c r="CK2862" t="inlineStr">
        <is>
          <t>Carlson,A.R., and T.H. Roush</t>
        </is>
      </c>
      <c r="CL2862" t="n">
        <v>3318.0</v>
      </c>
      <c r="CM2862" t="inlineStr">
        <is>
          <t>Site-Specific Water Quality Studies of the Straight River, Minnesota: Complex Effluent Toxicity, Zinc Toxicity, and Biological Survey Relationships</t>
        </is>
      </c>
      <c r="CN2862" t="inlineStr">
        <is>
          <t>EPA/600/3-85/005, U.S.EPA, Duluth, MN:60 p.</t>
        </is>
      </c>
      <c r="CO2862" t="n">
        <v>1985.0</v>
      </c>
      <c r="CP2862" t="inlineStr">
        <is>
          <t>Carlson,A.R., and T.H. Roush (1985). Site-Specific Water Quality Studies of the Straight River, Minnesota: Complex Effluent Toxicity, Zinc Toxicity, and Biological Survey Relationships. EPA/600/3-85/005, U.S.EPA, Duluth, MN, 60 p. ECOREF#:3318</t>
        </is>
      </c>
    </row>
    <row r="2863">
      <c r="A2863" t="n">
        <v>7646857.0</v>
      </c>
      <c r="B2863" t="inlineStr">
        <is>
          <t>Zinc chloride (ZnCl2)</t>
        </is>
      </c>
      <c r="C2863" t="inlineStr">
        <is>
          <t>Reagent Grade, Purissium, Purum, Puriss, Puris, Reinst</t>
        </is>
      </c>
      <c r="D2863" t="inlineStr">
        <is>
          <t>Measured</t>
        </is>
      </c>
      <c r="E2863" t="inlineStr">
        <is>
          <t>United States Environmental Protection Agency</t>
        </is>
      </c>
      <c r="F2863"/>
      <c r="G2863"/>
      <c r="H2863"/>
      <c r="I2863"/>
      <c r="J2863"/>
      <c r="K2863"/>
      <c r="L2863" t="inlineStr">
        <is>
          <t>Pimephales promelas</t>
        </is>
      </c>
      <c r="M2863" t="inlineStr">
        <is>
          <t>Fathead Minnow</t>
        </is>
      </c>
      <c r="N2863" t="inlineStr">
        <is>
          <t>Fry</t>
        </is>
      </c>
      <c r="O2863"/>
      <c r="P2863" t="n">
        <v>1.0</v>
      </c>
      <c r="Q2863"/>
      <c r="R2863"/>
      <c r="S2863"/>
      <c r="T2863"/>
      <c r="U2863" t="inlineStr">
        <is>
          <t>Month(s)</t>
        </is>
      </c>
      <c r="V2863" t="inlineStr">
        <is>
          <t>Static</t>
        </is>
      </c>
      <c r="W2863" t="inlineStr">
        <is>
          <t>Fresh water</t>
        </is>
      </c>
      <c r="X2863" t="inlineStr">
        <is>
          <t>Lab</t>
        </is>
      </c>
      <c r="Y2863" t="n">
        <v>6.0</v>
      </c>
      <c r="Z2863" t="inlineStr">
        <is>
          <t>Dissolved</t>
        </is>
      </c>
      <c r="AA2863"/>
      <c r="AB2863" t="n">
        <v>1.22</v>
      </c>
      <c r="AC2863"/>
      <c r="AD2863" t="n">
        <v>0.92</v>
      </c>
      <c r="AE2863"/>
      <c r="AF2863" t="n">
        <v>1.47</v>
      </c>
      <c r="AG2863" t="inlineStr">
        <is>
          <t>AI mg/L</t>
        </is>
      </c>
      <c r="AH2863" t="inlineStr">
        <is>
          <t>Total</t>
        </is>
      </c>
      <c r="AI2863"/>
      <c r="AJ2863" t="n">
        <v>1.36</v>
      </c>
      <c r="AK2863"/>
      <c r="AL2863" t="n">
        <v>1.03</v>
      </c>
      <c r="AM2863"/>
      <c r="AN2863" t="n">
        <v>1.64</v>
      </c>
      <c r="AO2863" t="inlineStr">
        <is>
          <t>AI mg/L</t>
        </is>
      </c>
      <c r="AP2863"/>
      <c r="AQ2863"/>
      <c r="AR2863"/>
      <c r="AS2863"/>
      <c r="AT2863"/>
      <c r="AU2863"/>
      <c r="AV2863"/>
      <c r="AW2863"/>
      <c r="AX2863" t="inlineStr">
        <is>
          <t>Mortality</t>
        </is>
      </c>
      <c r="AY2863" t="inlineStr">
        <is>
          <t>Mortality</t>
        </is>
      </c>
      <c r="AZ2863" t="inlineStr">
        <is>
          <t>LC50</t>
        </is>
      </c>
      <c r="BA2863"/>
      <c r="BB2863" t="n">
        <v>4.0</v>
      </c>
      <c r="BC2863"/>
      <c r="BD2863"/>
      <c r="BE2863"/>
      <c r="BF2863"/>
      <c r="BG2863" t="inlineStr">
        <is>
          <t>Day(s)</t>
        </is>
      </c>
      <c r="BH2863"/>
      <c r="BI2863" t="inlineStr">
        <is>
          <t>DTXSID2035013</t>
        </is>
      </c>
      <c r="BJ2863"/>
      <c r="BK2863"/>
      <c r="BL2863" t="inlineStr">
        <is>
          <t>Acute</t>
        </is>
      </c>
      <c r="BM2863"/>
      <c r="BN2863"/>
      <c r="BO2863"/>
      <c r="BP2863"/>
      <c r="BQ2863"/>
      <c r="BR2863"/>
      <c r="BS2863"/>
      <c r="BT2863" t="inlineStr">
        <is>
          <t>--</t>
        </is>
      </c>
      <c r="BU2863"/>
      <c r="BV2863"/>
      <c r="BW2863"/>
      <c r="BX2863"/>
      <c r="BY2863"/>
      <c r="BZ2863"/>
      <c r="CA2863" t="inlineStr">
        <is>
          <t>--</t>
        </is>
      </c>
      <c r="CB2863"/>
      <c r="CC2863"/>
      <c r="CD2863"/>
      <c r="CE2863"/>
      <c r="CF2863"/>
      <c r="CG2863"/>
      <c r="CH2863"/>
      <c r="CI2863"/>
      <c r="CJ2863" t="inlineStr">
        <is>
          <t xml:space="preserve">SOURCE/LABORATORY CULTURE//TMETH/PELTIER 1978, TEST EPA 600/4-78-012//MEDIA/MODERATELY HARD RECONSTITUTED WATER (STANDARD METHODS FOR THE EXAMINATION OF WATER AND WASTEWATER, 1980)//   </t>
        </is>
      </c>
      <c r="CK2863" t="inlineStr">
        <is>
          <t>Parkerton,T.F., S.M. Stewart, K.L. Dickson, D.H.,Jr. Rodger, and F.Y. Saleh</t>
        </is>
      </c>
      <c r="CL2863" t="n">
        <v>193860.0</v>
      </c>
      <c r="CM2863" t="inlineStr">
        <is>
          <t>Evaluation of the Indicator Species Procedure for Deriving Site-Specific Water Quality Criteria for Zinc</t>
        </is>
      </c>
      <c r="CN2863" t="inlineStr">
        <is>
          <t>In: Adams WJ, Chapman GA, Landis WG, eds, Aquatic Toxicology and Hazard Assessment: 10th Volume, ASTM STP 97110:423-435</t>
        </is>
      </c>
      <c r="CO2863" t="n">
        <v>1988.0</v>
      </c>
      <c r="CP2863" t="inlineStr">
        <is>
          <t>Parkerton,T.F., S.M. Stewart, K.L. Dickson, D.H.,Jr. Rodger, and F.Y. Saleh (1988). Evaluation of the Indicator Species Procedure for Deriving Site-Specific Water Quality Criteria for Zinc. In: Adams WJ, Chapman GA, Landis WG, eds, Aquatic Toxicology and Hazard Assessment: 10th Volume, ASTM STP 971, 10, 423-435. ECOREF#:193860</t>
        </is>
      </c>
    </row>
    <row r="2864">
      <c r="A2864" t="n">
        <v>7646857.0</v>
      </c>
      <c r="B2864" t="inlineStr">
        <is>
          <t>Zinc chloride (ZnCl2)</t>
        </is>
      </c>
      <c r="C2864" t="inlineStr">
        <is>
          <t>Reagent Grade, Purissium, Purum, Puriss, Puris, Reinst</t>
        </is>
      </c>
      <c r="D2864" t="inlineStr">
        <is>
          <t>Measured</t>
        </is>
      </c>
      <c r="E2864" t="inlineStr">
        <is>
          <t>United States Environmental Protection Agency</t>
        </is>
      </c>
      <c r="F2864"/>
      <c r="G2864"/>
      <c r="H2864"/>
      <c r="I2864"/>
      <c r="J2864"/>
      <c r="K2864"/>
      <c r="L2864" t="inlineStr">
        <is>
          <t>Pimephales promelas</t>
        </is>
      </c>
      <c r="M2864" t="inlineStr">
        <is>
          <t>Fathead Minnow</t>
        </is>
      </c>
      <c r="N2864" t="inlineStr">
        <is>
          <t>Fry</t>
        </is>
      </c>
      <c r="O2864"/>
      <c r="P2864" t="n">
        <v>1.0</v>
      </c>
      <c r="Q2864"/>
      <c r="R2864"/>
      <c r="S2864"/>
      <c r="T2864"/>
      <c r="U2864" t="inlineStr">
        <is>
          <t>Month(s)</t>
        </is>
      </c>
      <c r="V2864" t="inlineStr">
        <is>
          <t>Static</t>
        </is>
      </c>
      <c r="W2864" t="inlineStr">
        <is>
          <t>Fresh water</t>
        </is>
      </c>
      <c r="X2864" t="inlineStr">
        <is>
          <t>Lab</t>
        </is>
      </c>
      <c r="Y2864" t="n">
        <v>6.0</v>
      </c>
      <c r="Z2864" t="inlineStr">
        <is>
          <t>Dissolved</t>
        </is>
      </c>
      <c r="AA2864"/>
      <c r="AB2864" t="n">
        <v>1.85</v>
      </c>
      <c r="AC2864"/>
      <c r="AD2864" t="n">
        <v>1.5</v>
      </c>
      <c r="AE2864"/>
      <c r="AF2864" t="n">
        <v>2.1</v>
      </c>
      <c r="AG2864" t="inlineStr">
        <is>
          <t>AI mg/L</t>
        </is>
      </c>
      <c r="AH2864" t="inlineStr">
        <is>
          <t>Total</t>
        </is>
      </c>
      <c r="AI2864"/>
      <c r="AJ2864" t="n">
        <v>3.19</v>
      </c>
      <c r="AK2864"/>
      <c r="AL2864" t="n">
        <v>2.48</v>
      </c>
      <c r="AM2864"/>
      <c r="AN2864" t="n">
        <v>3.7</v>
      </c>
      <c r="AO2864" t="inlineStr">
        <is>
          <t>AI mg/L</t>
        </is>
      </c>
      <c r="AP2864"/>
      <c r="AQ2864"/>
      <c r="AR2864"/>
      <c r="AS2864"/>
      <c r="AT2864"/>
      <c r="AU2864"/>
      <c r="AV2864"/>
      <c r="AW2864"/>
      <c r="AX2864" t="inlineStr">
        <is>
          <t>Mortality</t>
        </is>
      </c>
      <c r="AY2864" t="inlineStr">
        <is>
          <t>Mortality</t>
        </is>
      </c>
      <c r="AZ2864" t="inlineStr">
        <is>
          <t>LC50</t>
        </is>
      </c>
      <c r="BA2864"/>
      <c r="BB2864" t="n">
        <v>4.0</v>
      </c>
      <c r="BC2864"/>
      <c r="BD2864"/>
      <c r="BE2864"/>
      <c r="BF2864"/>
      <c r="BG2864" t="inlineStr">
        <is>
          <t>Day(s)</t>
        </is>
      </c>
      <c r="BH2864"/>
      <c r="BI2864" t="inlineStr">
        <is>
          <t>DTXSID2035013</t>
        </is>
      </c>
      <c r="BJ2864"/>
      <c r="BK2864"/>
      <c r="BL2864" t="inlineStr">
        <is>
          <t>Acute</t>
        </is>
      </c>
      <c r="BM2864"/>
      <c r="BN2864"/>
      <c r="BO2864"/>
      <c r="BP2864"/>
      <c r="BQ2864"/>
      <c r="BR2864"/>
      <c r="BS2864"/>
      <c r="BT2864" t="inlineStr">
        <is>
          <t>--</t>
        </is>
      </c>
      <c r="BU2864"/>
      <c r="BV2864"/>
      <c r="BW2864"/>
      <c r="BX2864"/>
      <c r="BY2864"/>
      <c r="BZ2864"/>
      <c r="CA2864" t="inlineStr">
        <is>
          <t>--</t>
        </is>
      </c>
      <c r="CB2864"/>
      <c r="CC2864"/>
      <c r="CD2864"/>
      <c r="CE2864"/>
      <c r="CF2864"/>
      <c r="CG2864"/>
      <c r="CH2864"/>
      <c r="CI2864"/>
      <c r="CJ2864" t="inlineStr">
        <is>
          <t xml:space="preserve">SOURCE/LABORATORY CULTURE//TMETH/PELTIER 1978, TEST EPA 600/4-78-012//MEDIA/ELM FORK OF THE TRINITY RIVER WATER//   </t>
        </is>
      </c>
      <c r="CK2864" t="inlineStr">
        <is>
          <t>Parkerton,T.F., S.M. Stewart, K.L. Dickson, D.H.,Jr. Rodger, and F.Y. Saleh</t>
        </is>
      </c>
      <c r="CL2864" t="n">
        <v>193860.0</v>
      </c>
      <c r="CM2864" t="inlineStr">
        <is>
          <t>Evaluation of the Indicator Species Procedure for Deriving Site-Specific Water Quality Criteria for Zinc</t>
        </is>
      </c>
      <c r="CN2864" t="inlineStr">
        <is>
          <t>In: Adams WJ, Chapman GA, Landis WG, eds, Aquatic Toxicology and Hazard Assessment: 10th Volume, ASTM STP 97110:423-435</t>
        </is>
      </c>
      <c r="CO2864" t="n">
        <v>1988.0</v>
      </c>
      <c r="CP2864" t="inlineStr">
        <is>
          <t>Parkerton,T.F., S.M. Stewart, K.L. Dickson, D.H.,Jr. Rodger, and F.Y. Saleh (1988). Evaluation of the Indicator Species Procedure for Deriving Site-Specific Water Quality Criteria for Zinc. In: Adams WJ, Chapman GA, Landis WG, eds, Aquatic Toxicology and Hazard Assessment: 10th Volume, ASTM STP 971, 10, 423-435. ECOREF#:193860</t>
        </is>
      </c>
    </row>
    <row r="2865">
      <c r="A2865" t="n">
        <v>7646857.0</v>
      </c>
      <c r="B2865" t="inlineStr">
        <is>
          <t>Zinc chloride (ZnCl2)</t>
        </is>
      </c>
      <c r="C2865" t="inlineStr">
        <is>
          <t>Reagent Grade, Purissium, Purum, Puriss, Puris, Reinst</t>
        </is>
      </c>
      <c r="D2865" t="inlineStr">
        <is>
          <t>Measured</t>
        </is>
      </c>
      <c r="E2865" t="inlineStr">
        <is>
          <t>Not reported</t>
        </is>
      </c>
      <c r="F2865"/>
      <c r="G2865"/>
      <c r="H2865"/>
      <c r="I2865"/>
      <c r="J2865"/>
      <c r="K2865"/>
      <c r="L2865" t="inlineStr">
        <is>
          <t>Pimephales promelas</t>
        </is>
      </c>
      <c r="M2865" t="inlineStr">
        <is>
          <t>Fathead Minnow</t>
        </is>
      </c>
      <c r="N2865" t="inlineStr">
        <is>
          <t>Larva</t>
        </is>
      </c>
      <c r="O2865" t="inlineStr">
        <is>
          <t>&lt;</t>
        </is>
      </c>
      <c r="P2865" t="n">
        <v>24.0</v>
      </c>
      <c r="Q2865"/>
      <c r="R2865"/>
      <c r="S2865"/>
      <c r="T2865"/>
      <c r="U2865" t="inlineStr">
        <is>
          <t>Hour(s)</t>
        </is>
      </c>
      <c r="V2865" t="inlineStr">
        <is>
          <t>Renewal</t>
        </is>
      </c>
      <c r="W2865" t="inlineStr">
        <is>
          <t>Fresh water</t>
        </is>
      </c>
      <c r="X2865" t="inlineStr">
        <is>
          <t>Lab</t>
        </is>
      </c>
      <c r="Y2865"/>
      <c r="Z2865" t="inlineStr">
        <is>
          <t>Dissolved</t>
        </is>
      </c>
      <c r="AA2865"/>
      <c r="AB2865" t="n">
        <v>1.545</v>
      </c>
      <c r="AC2865"/>
      <c r="AD2865" t="n">
        <v>1.205</v>
      </c>
      <c r="AE2865"/>
      <c r="AF2865" t="n">
        <v>1.983</v>
      </c>
      <c r="AG2865" t="inlineStr">
        <is>
          <t>AI mg/L</t>
        </is>
      </c>
      <c r="AH2865" t="inlineStr">
        <is>
          <t>Total</t>
        </is>
      </c>
      <c r="AI2865"/>
      <c r="AJ2865" t="n">
        <v>2.0</v>
      </c>
      <c r="AK2865"/>
      <c r="AL2865" t="n">
        <v>1.542</v>
      </c>
      <c r="AM2865"/>
      <c r="AN2865" t="n">
        <v>2.592</v>
      </c>
      <c r="AO2865" t="inlineStr">
        <is>
          <t>AI mg/L</t>
        </is>
      </c>
      <c r="AP2865"/>
      <c r="AQ2865"/>
      <c r="AR2865"/>
      <c r="AS2865"/>
      <c r="AT2865"/>
      <c r="AU2865"/>
      <c r="AV2865"/>
      <c r="AW2865"/>
      <c r="AX2865" t="inlineStr">
        <is>
          <t>Mortality</t>
        </is>
      </c>
      <c r="AY2865" t="inlineStr">
        <is>
          <t>Mortality</t>
        </is>
      </c>
      <c r="AZ2865" t="inlineStr">
        <is>
          <t>LC50</t>
        </is>
      </c>
      <c r="BA2865"/>
      <c r="BB2865" t="n">
        <v>4.0</v>
      </c>
      <c r="BC2865"/>
      <c r="BD2865"/>
      <c r="BE2865"/>
      <c r="BF2865"/>
      <c r="BG2865" t="inlineStr">
        <is>
          <t>Day(s)</t>
        </is>
      </c>
      <c r="BH2865"/>
      <c r="BI2865" t="inlineStr">
        <is>
          <t>DTXSID2035013</t>
        </is>
      </c>
      <c r="BJ2865"/>
      <c r="BK2865"/>
      <c r="BL2865" t="inlineStr">
        <is>
          <t>Acute</t>
        </is>
      </c>
      <c r="BM2865"/>
      <c r="BN2865"/>
      <c r="BO2865"/>
      <c r="BP2865"/>
      <c r="BQ2865"/>
      <c r="BR2865"/>
      <c r="BS2865"/>
      <c r="BT2865" t="inlineStr">
        <is>
          <t>--</t>
        </is>
      </c>
      <c r="BU2865"/>
      <c r="BV2865"/>
      <c r="BW2865"/>
      <c r="BX2865"/>
      <c r="BY2865"/>
      <c r="BZ2865"/>
      <c r="CA2865" t="inlineStr">
        <is>
          <t>--</t>
        </is>
      </c>
      <c r="CB2865"/>
      <c r="CC2865"/>
      <c r="CD2865"/>
      <c r="CE2865"/>
      <c r="CF2865"/>
      <c r="CG2865"/>
      <c r="CH2865"/>
      <c r="CI2865"/>
      <c r="CJ2865" t="inlineStr">
        <is>
          <t xml:space="preserve">SOURCE/FROM LAB STOCK FROM USEPA ENVIRONMENTAL RESEARCH LAB, DULUTH, MN//MEDIA/STRAIGHT RIVER STATION 3 NEAR OWATONNA, MN WATER, 2.7 MILES DOWNSTREAM FROM SEWAGE TREATMENT PLANT//   </t>
        </is>
      </c>
      <c r="CK2865" t="inlineStr">
        <is>
          <t>Carlson,A.R., and T.H. Roush</t>
        </is>
      </c>
      <c r="CL2865" t="n">
        <v>3318.0</v>
      </c>
      <c r="CM2865" t="inlineStr">
        <is>
          <t>Site-Specific Water Quality Studies of the Straight River, Minnesota: Complex Effluent Toxicity, Zinc Toxicity, and Biological Survey Relationships</t>
        </is>
      </c>
      <c r="CN2865" t="inlineStr">
        <is>
          <t>EPA/600/3-85/005, U.S.EPA, Duluth, MN:60 p.</t>
        </is>
      </c>
      <c r="CO2865" t="n">
        <v>1985.0</v>
      </c>
      <c r="CP2865" t="inlineStr">
        <is>
          <t>Carlson,A.R., and T.H. Roush (1985). Site-Specific Water Quality Studies of the Straight River, Minnesota: Complex Effluent Toxicity, Zinc Toxicity, and Biological Survey Relationships. EPA/600/3-85/005, U.S.EPA, Duluth, MN, 60 p. ECOREF#:3318</t>
        </is>
      </c>
    </row>
    <row r="2866">
      <c r="A2866" t="n">
        <v>7646857.0</v>
      </c>
      <c r="B2866" t="inlineStr">
        <is>
          <t>Zinc chloride (ZnCl2)</t>
        </is>
      </c>
      <c r="C2866"/>
      <c r="D2866" t="inlineStr">
        <is>
          <t>Unmeasured</t>
        </is>
      </c>
      <c r="E2866" t="inlineStr">
        <is>
          <t>Not reported</t>
        </is>
      </c>
      <c r="F2866"/>
      <c r="G2866"/>
      <c r="H2866"/>
      <c r="I2866"/>
      <c r="J2866"/>
      <c r="K2866"/>
      <c r="L2866" t="inlineStr">
        <is>
          <t>Pimephales promelas</t>
        </is>
      </c>
      <c r="M2866" t="inlineStr">
        <is>
          <t>Fathead Minnow</t>
        </is>
      </c>
      <c r="N2866"/>
      <c r="O2866"/>
      <c r="P2866"/>
      <c r="Q2866"/>
      <c r="R2866"/>
      <c r="S2866"/>
      <c r="T2866"/>
      <c r="U2866"/>
      <c r="V2866" t="inlineStr">
        <is>
          <t>Static</t>
        </is>
      </c>
      <c r="W2866" t="inlineStr">
        <is>
          <t>Fresh water</t>
        </is>
      </c>
      <c r="X2866" t="inlineStr">
        <is>
          <t>Lab</t>
        </is>
      </c>
      <c r="Y2866" t="n">
        <v>6.0</v>
      </c>
      <c r="Z2866" t="inlineStr">
        <is>
          <t>Total</t>
        </is>
      </c>
      <c r="AA2866"/>
      <c r="AB2866" t="n">
        <v>6.6</v>
      </c>
      <c r="AC2866"/>
      <c r="AD2866" t="n">
        <v>5.83</v>
      </c>
      <c r="AE2866"/>
      <c r="AF2866" t="n">
        <v>7.2</v>
      </c>
      <c r="AG2866" t="inlineStr">
        <is>
          <t>AI mg/L</t>
        </is>
      </c>
      <c r="AH2866"/>
      <c r="AI2866"/>
      <c r="AJ2866"/>
      <c r="AK2866"/>
      <c r="AL2866"/>
      <c r="AM2866"/>
      <c r="AN2866"/>
      <c r="AO2866"/>
      <c r="AP2866"/>
      <c r="AQ2866"/>
      <c r="AR2866"/>
      <c r="AS2866"/>
      <c r="AT2866"/>
      <c r="AU2866"/>
      <c r="AV2866"/>
      <c r="AW2866"/>
      <c r="AX2866" t="inlineStr">
        <is>
          <t>Mortality</t>
        </is>
      </c>
      <c r="AY2866" t="inlineStr">
        <is>
          <t>Mortality</t>
        </is>
      </c>
      <c r="AZ2866" t="inlineStr">
        <is>
          <t>LC50</t>
        </is>
      </c>
      <c r="BA2866"/>
      <c r="BB2866" t="n">
        <v>4.0</v>
      </c>
      <c r="BC2866"/>
      <c r="BD2866"/>
      <c r="BE2866"/>
      <c r="BF2866"/>
      <c r="BG2866" t="inlineStr">
        <is>
          <t>Day(s)</t>
        </is>
      </c>
      <c r="BH2866"/>
      <c r="BI2866" t="inlineStr">
        <is>
          <t>DTXSID2035013</t>
        </is>
      </c>
      <c r="BJ2866"/>
      <c r="BK2866"/>
      <c r="BL2866" t="inlineStr">
        <is>
          <t>Acute</t>
        </is>
      </c>
      <c r="BM2866"/>
      <c r="BN2866"/>
      <c r="BO2866"/>
      <c r="BP2866"/>
      <c r="BQ2866"/>
      <c r="BR2866"/>
      <c r="BS2866"/>
      <c r="BT2866" t="inlineStr">
        <is>
          <t>--</t>
        </is>
      </c>
      <c r="BU2866"/>
      <c r="BV2866"/>
      <c r="BW2866"/>
      <c r="BX2866"/>
      <c r="BY2866"/>
      <c r="BZ2866"/>
      <c r="CA2866"/>
      <c r="CB2866"/>
      <c r="CC2866"/>
      <c r="CD2866"/>
      <c r="CE2866"/>
      <c r="CF2866"/>
      <c r="CG2866"/>
      <c r="CH2866"/>
      <c r="CI2866"/>
      <c r="CJ2866"/>
      <c r="CK2866" t="inlineStr">
        <is>
          <t>Hobson,J.F.</t>
        </is>
      </c>
      <c r="CL2866" t="n">
        <v>150469.0</v>
      </c>
      <c r="CM2866" t="inlineStr">
        <is>
          <t>Acclimation-Induced Changes in Toxicity and Induction of Metallothionein-Like Proteins in the Fathead Minnow Following Sublethal Exposure to Cobalt, Silver, and Zinc</t>
        </is>
      </c>
      <c r="CN2866" t="inlineStr">
        <is>
          <t>Ph.D.Thesis, University of Kentucky, Lexington, KY:145 p.</t>
        </is>
      </c>
      <c r="CO2866" t="n">
        <v>1986.0</v>
      </c>
      <c r="CP2866" t="inlineStr">
        <is>
          <t>Hobson,J.F. (1986). Acclimation-Induced Changes in Toxicity and Induction of Metallothionein-Like Proteins in the Fathead Minnow Following Sublethal Exposure to Cobalt, Silver, and Zinc. Ph.D.Thesis, University of Kentucky, Lexington, KY, 145 p. ECOREF#:150469</t>
        </is>
      </c>
    </row>
    <row r="2867">
      <c r="A2867" t="n">
        <v>7646857.0</v>
      </c>
      <c r="B2867" t="inlineStr">
        <is>
          <t>Zinc chloride (ZnCl2)</t>
        </is>
      </c>
      <c r="C2867"/>
      <c r="D2867" t="inlineStr">
        <is>
          <t>Measured</t>
        </is>
      </c>
      <c r="E2867" t="inlineStr">
        <is>
          <t>Not coded</t>
        </is>
      </c>
      <c r="F2867"/>
      <c r="G2867"/>
      <c r="H2867"/>
      <c r="I2867"/>
      <c r="J2867"/>
      <c r="K2867"/>
      <c r="L2867" t="inlineStr">
        <is>
          <t>Pimephales promelas</t>
        </is>
      </c>
      <c r="M2867" t="inlineStr">
        <is>
          <t>Fathead Minnow</t>
        </is>
      </c>
      <c r="N2867" t="inlineStr">
        <is>
          <t>Adult</t>
        </is>
      </c>
      <c r="O2867"/>
      <c r="P2867"/>
      <c r="Q2867"/>
      <c r="R2867"/>
      <c r="S2867"/>
      <c r="T2867"/>
      <c r="U2867"/>
      <c r="V2867" t="inlineStr">
        <is>
          <t>Static</t>
        </is>
      </c>
      <c r="W2867" t="inlineStr">
        <is>
          <t>Fresh water</t>
        </is>
      </c>
      <c r="X2867" t="inlineStr">
        <is>
          <t>Lab</t>
        </is>
      </c>
      <c r="Y2867"/>
      <c r="Z2867" t="inlineStr">
        <is>
          <t>Total</t>
        </is>
      </c>
      <c r="AA2867"/>
      <c r="AB2867" t="n">
        <v>7.45</v>
      </c>
      <c r="AC2867"/>
      <c r="AD2867" t="n">
        <v>6.67</v>
      </c>
      <c r="AE2867"/>
      <c r="AF2867" t="n">
        <v>9.89</v>
      </c>
      <c r="AG2867" t="inlineStr">
        <is>
          <t>AI mg/L</t>
        </is>
      </c>
      <c r="AH2867"/>
      <c r="AI2867"/>
      <c r="AJ2867"/>
      <c r="AK2867"/>
      <c r="AL2867"/>
      <c r="AM2867"/>
      <c r="AN2867"/>
      <c r="AO2867"/>
      <c r="AP2867"/>
      <c r="AQ2867"/>
      <c r="AR2867"/>
      <c r="AS2867"/>
      <c r="AT2867"/>
      <c r="AU2867"/>
      <c r="AV2867"/>
      <c r="AW2867"/>
      <c r="AX2867" t="inlineStr">
        <is>
          <t>Mortality</t>
        </is>
      </c>
      <c r="AY2867" t="inlineStr">
        <is>
          <t>Mortality</t>
        </is>
      </c>
      <c r="AZ2867" t="inlineStr">
        <is>
          <t>LC50</t>
        </is>
      </c>
      <c r="BA2867"/>
      <c r="BB2867" t="n">
        <v>4.0</v>
      </c>
      <c r="BC2867"/>
      <c r="BD2867"/>
      <c r="BE2867"/>
      <c r="BF2867"/>
      <c r="BG2867" t="inlineStr">
        <is>
          <t>Day(s)</t>
        </is>
      </c>
      <c r="BH2867"/>
      <c r="BI2867" t="inlineStr">
        <is>
          <t>DTXSID2035013</t>
        </is>
      </c>
      <c r="BJ2867" t="inlineStr">
        <is>
          <t>10.1002/etc.5620040211</t>
        </is>
      </c>
      <c r="BK2867"/>
      <c r="BL2867"/>
      <c r="BM2867"/>
      <c r="BN2867"/>
      <c r="BO2867"/>
      <c r="BP2867"/>
      <c r="BQ2867"/>
      <c r="BR2867"/>
      <c r="BS2867"/>
      <c r="BT2867" t="inlineStr">
        <is>
          <t>--</t>
        </is>
      </c>
      <c r="BU2867"/>
      <c r="BV2867"/>
      <c r="BW2867"/>
      <c r="BX2867"/>
      <c r="BY2867"/>
      <c r="BZ2867"/>
      <c r="CA2867"/>
      <c r="CB2867"/>
      <c r="CC2867"/>
      <c r="CD2867"/>
      <c r="CE2867"/>
      <c r="CF2867"/>
      <c r="CG2867"/>
      <c r="CH2867"/>
      <c r="CI2867" t="inlineStr">
        <is>
          <t xml:space="preserve"> O EFCT CONT/RPTD//</t>
        </is>
      </c>
      <c r="CJ2867" t="inlineStr">
        <is>
          <t xml:space="preserve">   O EFCT CONT/RPTD//</t>
        </is>
      </c>
      <c r="CK2867" t="inlineStr">
        <is>
          <t>Benson,W.H., and W.J. Birge</t>
        </is>
      </c>
      <c r="CL2867" t="n">
        <v>10551.0</v>
      </c>
      <c r="CM2867" t="inlineStr">
        <is>
          <t>Heavy Metal Tolerance and Metallothionein Induction in Fathead Minnows:  Results From Field and Laboratory Investigations</t>
        </is>
      </c>
      <c r="CN2867" t="inlineStr">
        <is>
          <t>Environ. Toxicol. Chem.4(2): 209-217</t>
        </is>
      </c>
      <c r="CO2867" t="n">
        <v>1983.0</v>
      </c>
      <c r="CP2867" t="inlineStr">
        <is>
          <t>Benson,W.H., and W.J. Birge (1983). Heavy Metal Tolerance and Metallothionein Induction in Fathead Minnows:  Results From Field and Laboratory Investigations. Environ. Toxicol. Chem., 4, (2), 209-217. doi:10.1002/etc.5620040211. ECOREF#:10551</t>
        </is>
      </c>
    </row>
    <row r="2868">
      <c r="A2868" t="n">
        <v>7646857.0</v>
      </c>
      <c r="B2868" t="inlineStr">
        <is>
          <t>Zinc chloride (ZnCl2)</t>
        </is>
      </c>
      <c r="C2868"/>
      <c r="D2868" t="inlineStr">
        <is>
          <t>Unmeasured</t>
        </is>
      </c>
      <c r="E2868" t="inlineStr">
        <is>
          <t>Not reported</t>
        </is>
      </c>
      <c r="F2868"/>
      <c r="G2868"/>
      <c r="H2868"/>
      <c r="I2868"/>
      <c r="J2868"/>
      <c r="K2868"/>
      <c r="L2868" t="inlineStr">
        <is>
          <t>Pimephales promelas</t>
        </is>
      </c>
      <c r="M2868" t="inlineStr">
        <is>
          <t>Fathead Minnow</t>
        </is>
      </c>
      <c r="N2868"/>
      <c r="O2868"/>
      <c r="P2868"/>
      <c r="Q2868"/>
      <c r="R2868"/>
      <c r="S2868"/>
      <c r="T2868"/>
      <c r="U2868"/>
      <c r="V2868" t="inlineStr">
        <is>
          <t>Static</t>
        </is>
      </c>
      <c r="W2868" t="inlineStr">
        <is>
          <t>Fresh water</t>
        </is>
      </c>
      <c r="X2868" t="inlineStr">
        <is>
          <t>Lab</t>
        </is>
      </c>
      <c r="Y2868" t="n">
        <v>6.0</v>
      </c>
      <c r="Z2868" t="inlineStr">
        <is>
          <t>Total</t>
        </is>
      </c>
      <c r="AA2868"/>
      <c r="AB2868" t="n">
        <v>7.14</v>
      </c>
      <c r="AC2868"/>
      <c r="AD2868" t="n">
        <v>5.89</v>
      </c>
      <c r="AE2868"/>
      <c r="AF2868" t="n">
        <v>8.38</v>
      </c>
      <c r="AG2868" t="inlineStr">
        <is>
          <t>AI mg/L</t>
        </is>
      </c>
      <c r="AH2868"/>
      <c r="AI2868"/>
      <c r="AJ2868"/>
      <c r="AK2868"/>
      <c r="AL2868"/>
      <c r="AM2868"/>
      <c r="AN2868"/>
      <c r="AO2868"/>
      <c r="AP2868"/>
      <c r="AQ2868"/>
      <c r="AR2868"/>
      <c r="AS2868"/>
      <c r="AT2868"/>
      <c r="AU2868"/>
      <c r="AV2868"/>
      <c r="AW2868"/>
      <c r="AX2868" t="inlineStr">
        <is>
          <t>Mortality</t>
        </is>
      </c>
      <c r="AY2868" t="inlineStr">
        <is>
          <t>Mortality</t>
        </is>
      </c>
      <c r="AZ2868" t="inlineStr">
        <is>
          <t>LC50</t>
        </is>
      </c>
      <c r="BA2868"/>
      <c r="BB2868" t="n">
        <v>4.0</v>
      </c>
      <c r="BC2868"/>
      <c r="BD2868"/>
      <c r="BE2868"/>
      <c r="BF2868"/>
      <c r="BG2868" t="inlineStr">
        <is>
          <t>Day(s)</t>
        </is>
      </c>
      <c r="BH2868"/>
      <c r="BI2868" t="inlineStr">
        <is>
          <t>DTXSID2035013</t>
        </is>
      </c>
      <c r="BJ2868"/>
      <c r="BK2868"/>
      <c r="BL2868" t="inlineStr">
        <is>
          <t>Acute</t>
        </is>
      </c>
      <c r="BM2868"/>
      <c r="BN2868"/>
      <c r="BO2868"/>
      <c r="BP2868"/>
      <c r="BQ2868"/>
      <c r="BR2868"/>
      <c r="BS2868"/>
      <c r="BT2868" t="inlineStr">
        <is>
          <t>--</t>
        </is>
      </c>
      <c r="BU2868"/>
      <c r="BV2868"/>
      <c r="BW2868"/>
      <c r="BX2868"/>
      <c r="BY2868"/>
      <c r="BZ2868"/>
      <c r="CA2868"/>
      <c r="CB2868"/>
      <c r="CC2868"/>
      <c r="CD2868"/>
      <c r="CE2868"/>
      <c r="CF2868"/>
      <c r="CG2868"/>
      <c r="CH2868"/>
      <c r="CI2868"/>
      <c r="CJ2868"/>
      <c r="CK2868" t="inlineStr">
        <is>
          <t>Hobson,J.F.</t>
        </is>
      </c>
      <c r="CL2868" t="n">
        <v>150469.0</v>
      </c>
      <c r="CM2868" t="inlineStr">
        <is>
          <t>Acclimation-Induced Changes in Toxicity and Induction of Metallothionein-Like Proteins in the Fathead Minnow Following Sublethal Exposure to Cobalt, Silver, and Zinc</t>
        </is>
      </c>
      <c r="CN2868" t="inlineStr">
        <is>
          <t>Ph.D.Thesis, University of Kentucky, Lexington, KY:145 p.</t>
        </is>
      </c>
      <c r="CO2868" t="n">
        <v>1986.0</v>
      </c>
      <c r="CP2868" t="inlineStr">
        <is>
          <t>Hobson,J.F. (1986). Acclimation-Induced Changes in Toxicity and Induction of Metallothionein-Like Proteins in the Fathead Minnow Following Sublethal Exposure to Cobalt, Silver, and Zinc. Ph.D.Thesis, University of Kentucky, Lexington, KY, 145 p. ECOREF#:150469</t>
        </is>
      </c>
    </row>
    <row r="2869">
      <c r="A2869" t="n">
        <v>7646857.0</v>
      </c>
      <c r="B2869" t="inlineStr">
        <is>
          <t>Zinc chloride (ZnCl2)</t>
        </is>
      </c>
      <c r="C2869"/>
      <c r="D2869" t="inlineStr">
        <is>
          <t>Unmeasured</t>
        </is>
      </c>
      <c r="E2869" t="inlineStr">
        <is>
          <t>Not reported</t>
        </is>
      </c>
      <c r="F2869"/>
      <c r="G2869"/>
      <c r="H2869"/>
      <c r="I2869"/>
      <c r="J2869"/>
      <c r="K2869"/>
      <c r="L2869" t="inlineStr">
        <is>
          <t>Pimephales promelas</t>
        </is>
      </c>
      <c r="M2869" t="inlineStr">
        <is>
          <t>Fathead Minnow</t>
        </is>
      </c>
      <c r="N2869"/>
      <c r="O2869"/>
      <c r="P2869"/>
      <c r="Q2869"/>
      <c r="R2869"/>
      <c r="S2869"/>
      <c r="T2869"/>
      <c r="U2869"/>
      <c r="V2869" t="inlineStr">
        <is>
          <t>Static</t>
        </is>
      </c>
      <c r="W2869" t="inlineStr">
        <is>
          <t>Fresh water</t>
        </is>
      </c>
      <c r="X2869" t="inlineStr">
        <is>
          <t>Lab</t>
        </is>
      </c>
      <c r="Y2869" t="n">
        <v>6.0</v>
      </c>
      <c r="Z2869" t="inlineStr">
        <is>
          <t>Total</t>
        </is>
      </c>
      <c r="AA2869"/>
      <c r="AB2869" t="n">
        <v>9.47</v>
      </c>
      <c r="AC2869"/>
      <c r="AD2869" t="n">
        <v>8.33</v>
      </c>
      <c r="AE2869"/>
      <c r="AF2869" t="n">
        <v>10.74</v>
      </c>
      <c r="AG2869" t="inlineStr">
        <is>
          <t>AI mg/L</t>
        </is>
      </c>
      <c r="AH2869"/>
      <c r="AI2869"/>
      <c r="AJ2869"/>
      <c r="AK2869"/>
      <c r="AL2869"/>
      <c r="AM2869"/>
      <c r="AN2869"/>
      <c r="AO2869"/>
      <c r="AP2869"/>
      <c r="AQ2869"/>
      <c r="AR2869"/>
      <c r="AS2869"/>
      <c r="AT2869"/>
      <c r="AU2869"/>
      <c r="AV2869"/>
      <c r="AW2869"/>
      <c r="AX2869" t="inlineStr">
        <is>
          <t>Mortality</t>
        </is>
      </c>
      <c r="AY2869" t="inlineStr">
        <is>
          <t>Mortality</t>
        </is>
      </c>
      <c r="AZ2869" t="inlineStr">
        <is>
          <t>LC50</t>
        </is>
      </c>
      <c r="BA2869"/>
      <c r="BB2869" t="n">
        <v>4.0</v>
      </c>
      <c r="BC2869"/>
      <c r="BD2869"/>
      <c r="BE2869"/>
      <c r="BF2869"/>
      <c r="BG2869" t="inlineStr">
        <is>
          <t>Day(s)</t>
        </is>
      </c>
      <c r="BH2869"/>
      <c r="BI2869" t="inlineStr">
        <is>
          <t>DTXSID2035013</t>
        </is>
      </c>
      <c r="BJ2869"/>
      <c r="BK2869"/>
      <c r="BL2869" t="inlineStr">
        <is>
          <t>Acute</t>
        </is>
      </c>
      <c r="BM2869"/>
      <c r="BN2869"/>
      <c r="BO2869"/>
      <c r="BP2869"/>
      <c r="BQ2869"/>
      <c r="BR2869"/>
      <c r="BS2869"/>
      <c r="BT2869" t="inlineStr">
        <is>
          <t>--</t>
        </is>
      </c>
      <c r="BU2869"/>
      <c r="BV2869"/>
      <c r="BW2869"/>
      <c r="BX2869"/>
      <c r="BY2869"/>
      <c r="BZ2869"/>
      <c r="CA2869"/>
      <c r="CB2869"/>
      <c r="CC2869"/>
      <c r="CD2869"/>
      <c r="CE2869"/>
      <c r="CF2869"/>
      <c r="CG2869"/>
      <c r="CH2869"/>
      <c r="CI2869"/>
      <c r="CJ2869"/>
      <c r="CK2869" t="inlineStr">
        <is>
          <t>Hobson,J.F.</t>
        </is>
      </c>
      <c r="CL2869" t="n">
        <v>150469.0</v>
      </c>
      <c r="CM2869" t="inlineStr">
        <is>
          <t>Acclimation-Induced Changes in Toxicity and Induction of Metallothionein-Like Proteins in the Fathead Minnow Following Sublethal Exposure to Cobalt, Silver, and Zinc</t>
        </is>
      </c>
      <c r="CN2869" t="inlineStr">
        <is>
          <t>Ph.D.Thesis, University of Kentucky, Lexington, KY:145 p.</t>
        </is>
      </c>
      <c r="CO2869" t="n">
        <v>1986.0</v>
      </c>
      <c r="CP2869" t="inlineStr">
        <is>
          <t>Hobson,J.F. (1986). Acclimation-Induced Changes in Toxicity and Induction of Metallothionein-Like Proteins in the Fathead Minnow Following Sublethal Exposure to Cobalt, Silver, and Zinc. Ph.D.Thesis, University of Kentucky, Lexington, KY, 145 p. ECOREF#:150469</t>
        </is>
      </c>
    </row>
    <row r="2870">
      <c r="A2870" t="n">
        <v>7646857.0</v>
      </c>
      <c r="B2870" t="inlineStr">
        <is>
          <t>Zinc chloride (ZnCl2)</t>
        </is>
      </c>
      <c r="C2870" t="inlineStr">
        <is>
          <t>Reagent Grade, Purissium, Purum, Puriss, Puris, Reinst</t>
        </is>
      </c>
      <c r="D2870" t="inlineStr">
        <is>
          <t>Measured</t>
        </is>
      </c>
      <c r="E2870" t="inlineStr">
        <is>
          <t>United States Environmental Protection Agency</t>
        </is>
      </c>
      <c r="F2870"/>
      <c r="G2870"/>
      <c r="H2870"/>
      <c r="I2870"/>
      <c r="J2870"/>
      <c r="K2870"/>
      <c r="L2870" t="inlineStr">
        <is>
          <t>Pimephales promelas</t>
        </is>
      </c>
      <c r="M2870" t="inlineStr">
        <is>
          <t>Fathead Minnow</t>
        </is>
      </c>
      <c r="N2870" t="inlineStr">
        <is>
          <t>Fry</t>
        </is>
      </c>
      <c r="O2870"/>
      <c r="P2870" t="n">
        <v>1.0</v>
      </c>
      <c r="Q2870"/>
      <c r="R2870"/>
      <c r="S2870"/>
      <c r="T2870"/>
      <c r="U2870" t="inlineStr">
        <is>
          <t>Month(s)</t>
        </is>
      </c>
      <c r="V2870" t="inlineStr">
        <is>
          <t>Static</t>
        </is>
      </c>
      <c r="W2870" t="inlineStr">
        <is>
          <t>Fresh water</t>
        </is>
      </c>
      <c r="X2870" t="inlineStr">
        <is>
          <t>Lab</t>
        </is>
      </c>
      <c r="Y2870" t="n">
        <v>6.0</v>
      </c>
      <c r="Z2870" t="inlineStr">
        <is>
          <t>Dissolved</t>
        </is>
      </c>
      <c r="AA2870"/>
      <c r="AB2870" t="n">
        <v>1.81</v>
      </c>
      <c r="AC2870"/>
      <c r="AD2870" t="n">
        <v>1.57</v>
      </c>
      <c r="AE2870"/>
      <c r="AF2870" t="n">
        <v>2.15</v>
      </c>
      <c r="AG2870" t="inlineStr">
        <is>
          <t>AI mg/L</t>
        </is>
      </c>
      <c r="AH2870" t="inlineStr">
        <is>
          <t>Total</t>
        </is>
      </c>
      <c r="AI2870"/>
      <c r="AJ2870" t="n">
        <v>4.76</v>
      </c>
      <c r="AK2870"/>
      <c r="AL2870" t="n">
        <v>3.1</v>
      </c>
      <c r="AM2870"/>
      <c r="AN2870" t="n">
        <v>8.73</v>
      </c>
      <c r="AO2870" t="inlineStr">
        <is>
          <t>AI mg/L</t>
        </is>
      </c>
      <c r="AP2870"/>
      <c r="AQ2870"/>
      <c r="AR2870"/>
      <c r="AS2870"/>
      <c r="AT2870"/>
      <c r="AU2870"/>
      <c r="AV2870"/>
      <c r="AW2870"/>
      <c r="AX2870" t="inlineStr">
        <is>
          <t>Mortality</t>
        </is>
      </c>
      <c r="AY2870" t="inlineStr">
        <is>
          <t>Mortality</t>
        </is>
      </c>
      <c r="AZ2870" t="inlineStr">
        <is>
          <t>LC50</t>
        </is>
      </c>
      <c r="BA2870"/>
      <c r="BB2870" t="n">
        <v>4.0</v>
      </c>
      <c r="BC2870"/>
      <c r="BD2870"/>
      <c r="BE2870"/>
      <c r="BF2870"/>
      <c r="BG2870" t="inlineStr">
        <is>
          <t>Day(s)</t>
        </is>
      </c>
      <c r="BH2870"/>
      <c r="BI2870" t="inlineStr">
        <is>
          <t>DTXSID2035013</t>
        </is>
      </c>
      <c r="BJ2870"/>
      <c r="BK2870"/>
      <c r="BL2870" t="inlineStr">
        <is>
          <t>Acute</t>
        </is>
      </c>
      <c r="BM2870"/>
      <c r="BN2870"/>
      <c r="BO2870"/>
      <c r="BP2870"/>
      <c r="BQ2870"/>
      <c r="BR2870"/>
      <c r="BS2870"/>
      <c r="BT2870" t="inlineStr">
        <is>
          <t>--</t>
        </is>
      </c>
      <c r="BU2870"/>
      <c r="BV2870"/>
      <c r="BW2870"/>
      <c r="BX2870"/>
      <c r="BY2870"/>
      <c r="BZ2870"/>
      <c r="CA2870" t="inlineStr">
        <is>
          <t>--</t>
        </is>
      </c>
      <c r="CB2870"/>
      <c r="CC2870"/>
      <c r="CD2870"/>
      <c r="CE2870"/>
      <c r="CF2870"/>
      <c r="CG2870"/>
      <c r="CH2870"/>
      <c r="CI2870"/>
      <c r="CJ2870" t="inlineStr">
        <is>
          <t xml:space="preserve">SOURCE/LABORATORY CULTURE//TMETH/PELTIER 1978, TEST EPA 600/4-78-012//MEDIA/CARBON-FILTERED, DECHLORINATED TAP WATER//   </t>
        </is>
      </c>
      <c r="CK2870" t="inlineStr">
        <is>
          <t>Parkerton,T.F., S.M. Stewart, K.L. Dickson, D.H.,Jr. Rodger, and F.Y. Saleh</t>
        </is>
      </c>
      <c r="CL2870" t="n">
        <v>193860.0</v>
      </c>
      <c r="CM2870" t="inlineStr">
        <is>
          <t>Evaluation of the Indicator Species Procedure for Deriving Site-Specific Water Quality Criteria for Zinc</t>
        </is>
      </c>
      <c r="CN2870" t="inlineStr">
        <is>
          <t>In: Adams WJ, Chapman GA, Landis WG, eds, Aquatic Toxicology and Hazard Assessment: 10th Volume, ASTM STP 97110:423-435</t>
        </is>
      </c>
      <c r="CO2870" t="n">
        <v>1988.0</v>
      </c>
      <c r="CP2870" t="inlineStr">
        <is>
          <t>Parkerton,T.F., S.M. Stewart, K.L. Dickson, D.H.,Jr. Rodger, and F.Y. Saleh (1988). Evaluation of the Indicator Species Procedure for Deriving Site-Specific Water Quality Criteria for Zinc. In: Adams WJ, Chapman GA, Landis WG, eds, Aquatic Toxicology and Hazard Assessment: 10th Volume, ASTM STP 971, 10, 423-435. ECOREF#:193860</t>
        </is>
      </c>
    </row>
    <row r="2871">
      <c r="A2871" t="n">
        <v>7646857.0</v>
      </c>
      <c r="B2871" t="inlineStr">
        <is>
          <t>Zinc chloride (ZnCl2)</t>
        </is>
      </c>
      <c r="C2871" t="inlineStr">
        <is>
          <t>Reagent Grade, Purissium, Purum, Puriss, Puris, Reinst</t>
        </is>
      </c>
      <c r="D2871" t="inlineStr">
        <is>
          <t>Measured</t>
        </is>
      </c>
      <c r="E2871" t="inlineStr">
        <is>
          <t>Not reported</t>
        </is>
      </c>
      <c r="F2871"/>
      <c r="G2871"/>
      <c r="H2871"/>
      <c r="I2871"/>
      <c r="J2871"/>
      <c r="K2871"/>
      <c r="L2871" t="inlineStr">
        <is>
          <t>Pimephales promelas</t>
        </is>
      </c>
      <c r="M2871" t="inlineStr">
        <is>
          <t>Fathead Minnow</t>
        </is>
      </c>
      <c r="N2871" t="inlineStr">
        <is>
          <t>Larva</t>
        </is>
      </c>
      <c r="O2871" t="inlineStr">
        <is>
          <t>&lt;</t>
        </is>
      </c>
      <c r="P2871" t="n">
        <v>24.0</v>
      </c>
      <c r="Q2871"/>
      <c r="R2871"/>
      <c r="S2871"/>
      <c r="T2871"/>
      <c r="U2871" t="inlineStr">
        <is>
          <t>Hour(s)</t>
        </is>
      </c>
      <c r="V2871" t="inlineStr">
        <is>
          <t>Static</t>
        </is>
      </c>
      <c r="W2871" t="inlineStr">
        <is>
          <t>Fresh water</t>
        </is>
      </c>
      <c r="X2871" t="inlineStr">
        <is>
          <t>Lab</t>
        </is>
      </c>
      <c r="Y2871"/>
      <c r="Z2871" t="inlineStr">
        <is>
          <t>Dissolved</t>
        </is>
      </c>
      <c r="AA2871" t="inlineStr">
        <is>
          <t>&lt;</t>
        </is>
      </c>
      <c r="AB2871" t="n">
        <v>2.36</v>
      </c>
      <c r="AC2871"/>
      <c r="AD2871"/>
      <c r="AE2871"/>
      <c r="AF2871"/>
      <c r="AG2871" t="inlineStr">
        <is>
          <t>AI mg/L</t>
        </is>
      </c>
      <c r="AH2871" t="inlineStr">
        <is>
          <t>Total</t>
        </is>
      </c>
      <c r="AI2871" t="inlineStr">
        <is>
          <t>&lt;</t>
        </is>
      </c>
      <c r="AJ2871" t="n">
        <v>2.93</v>
      </c>
      <c r="AK2871"/>
      <c r="AL2871"/>
      <c r="AM2871"/>
      <c r="AN2871"/>
      <c r="AO2871" t="inlineStr">
        <is>
          <t>AI mg/L</t>
        </is>
      </c>
      <c r="AP2871"/>
      <c r="AQ2871"/>
      <c r="AR2871"/>
      <c r="AS2871"/>
      <c r="AT2871"/>
      <c r="AU2871"/>
      <c r="AV2871"/>
      <c r="AW2871"/>
      <c r="AX2871" t="inlineStr">
        <is>
          <t>Mortality</t>
        </is>
      </c>
      <c r="AY2871" t="inlineStr">
        <is>
          <t>Mortality</t>
        </is>
      </c>
      <c r="AZ2871" t="inlineStr">
        <is>
          <t>LC50</t>
        </is>
      </c>
      <c r="BA2871"/>
      <c r="BB2871" t="n">
        <v>4.0</v>
      </c>
      <c r="BC2871"/>
      <c r="BD2871"/>
      <c r="BE2871"/>
      <c r="BF2871"/>
      <c r="BG2871" t="inlineStr">
        <is>
          <t>Day(s)</t>
        </is>
      </c>
      <c r="BH2871"/>
      <c r="BI2871" t="inlineStr">
        <is>
          <t>DTXSID2035013</t>
        </is>
      </c>
      <c r="BJ2871"/>
      <c r="BK2871"/>
      <c r="BL2871" t="inlineStr">
        <is>
          <t>Acute</t>
        </is>
      </c>
      <c r="BM2871"/>
      <c r="BN2871"/>
      <c r="BO2871"/>
      <c r="BP2871"/>
      <c r="BQ2871"/>
      <c r="BR2871"/>
      <c r="BS2871"/>
      <c r="BT2871" t="inlineStr">
        <is>
          <t>--</t>
        </is>
      </c>
      <c r="BU2871"/>
      <c r="BV2871"/>
      <c r="BW2871"/>
      <c r="BX2871"/>
      <c r="BY2871"/>
      <c r="BZ2871"/>
      <c r="CA2871" t="inlineStr">
        <is>
          <t>--</t>
        </is>
      </c>
      <c r="CB2871"/>
      <c r="CC2871"/>
      <c r="CD2871"/>
      <c r="CE2871"/>
      <c r="CF2871"/>
      <c r="CG2871"/>
      <c r="CH2871"/>
      <c r="CI2871"/>
      <c r="CJ2871" t="inlineStr">
        <is>
          <t xml:space="preserve">SOURCE/FROM LAB STOCK FROM USEPA ENVIRONMENTAL RESEARCH LAB, DULUTH, MN//MEDIA/STRAIGHT RIVER STATION 3 NEAR OWATONNA, MN WATER, 2.7 MILES DOWNSTREAM FROM SEWAGE TREATMENT PLANT//   </t>
        </is>
      </c>
      <c r="CK2871" t="inlineStr">
        <is>
          <t>Carlson,A.R., and T.H. Roush</t>
        </is>
      </c>
      <c r="CL2871" t="n">
        <v>3318.0</v>
      </c>
      <c r="CM2871" t="inlineStr">
        <is>
          <t>Site-Specific Water Quality Studies of the Straight River, Minnesota: Complex Effluent Toxicity, Zinc Toxicity, and Biological Survey Relationships</t>
        </is>
      </c>
      <c r="CN2871" t="inlineStr">
        <is>
          <t>EPA/600/3-85/005, U.S.EPA, Duluth, MN:60 p.</t>
        </is>
      </c>
      <c r="CO2871" t="n">
        <v>1985.0</v>
      </c>
      <c r="CP2871" t="inlineStr">
        <is>
          <t>Carlson,A.R., and T.H. Roush (1985). Site-Specific Water Quality Studies of the Straight River, Minnesota: Complex Effluent Toxicity, Zinc Toxicity, and Biological Survey Relationships. EPA/600/3-85/005, U.S.EPA, Duluth, MN, 60 p. ECOREF#:3318</t>
        </is>
      </c>
    </row>
    <row r="2872">
      <c r="A2872" t="n">
        <v>7646857.0</v>
      </c>
      <c r="B2872" t="inlineStr">
        <is>
          <t>Zinc chloride (ZnCl2)</t>
        </is>
      </c>
      <c r="C2872"/>
      <c r="D2872" t="inlineStr">
        <is>
          <t>Unmeasured</t>
        </is>
      </c>
      <c r="E2872" t="inlineStr">
        <is>
          <t>Not coded</t>
        </is>
      </c>
      <c r="F2872"/>
      <c r="G2872"/>
      <c r="H2872"/>
      <c r="I2872"/>
      <c r="J2872"/>
      <c r="K2872"/>
      <c r="L2872" t="inlineStr">
        <is>
          <t>Pimephales promelas</t>
        </is>
      </c>
      <c r="M2872" t="inlineStr">
        <is>
          <t>Fathead Minnow</t>
        </is>
      </c>
      <c r="N2872" t="inlineStr">
        <is>
          <t>Neonate</t>
        </is>
      </c>
      <c r="O2872" t="inlineStr">
        <is>
          <t>&lt;</t>
        </is>
      </c>
      <c r="P2872" t="n">
        <v>24.0</v>
      </c>
      <c r="Q2872"/>
      <c r="R2872"/>
      <c r="S2872"/>
      <c r="T2872"/>
      <c r="U2872" t="inlineStr">
        <is>
          <t>Hour(s)</t>
        </is>
      </c>
      <c r="V2872" t="inlineStr">
        <is>
          <t>Static</t>
        </is>
      </c>
      <c r="W2872" t="inlineStr">
        <is>
          <t>Fresh water</t>
        </is>
      </c>
      <c r="X2872" t="inlineStr">
        <is>
          <t>Lab</t>
        </is>
      </c>
      <c r="Y2872"/>
      <c r="Z2872" t="inlineStr">
        <is>
          <t>Total</t>
        </is>
      </c>
      <c r="AA2872"/>
      <c r="AB2872" t="n">
        <v>43.7</v>
      </c>
      <c r="AC2872"/>
      <c r="AD2872"/>
      <c r="AE2872"/>
      <c r="AF2872"/>
      <c r="AG2872" t="inlineStr">
        <is>
          <t>AI mg/L</t>
        </is>
      </c>
      <c r="AH2872"/>
      <c r="AI2872"/>
      <c r="AJ2872"/>
      <c r="AK2872"/>
      <c r="AL2872"/>
      <c r="AM2872"/>
      <c r="AN2872"/>
      <c r="AO2872"/>
      <c r="AP2872"/>
      <c r="AQ2872"/>
      <c r="AR2872"/>
      <c r="AS2872"/>
      <c r="AT2872"/>
      <c r="AU2872"/>
      <c r="AV2872"/>
      <c r="AW2872"/>
      <c r="AX2872" t="inlineStr">
        <is>
          <t>Mortality</t>
        </is>
      </c>
      <c r="AY2872" t="inlineStr">
        <is>
          <t>Mortality</t>
        </is>
      </c>
      <c r="AZ2872" t="inlineStr">
        <is>
          <t>LC50</t>
        </is>
      </c>
      <c r="BA2872"/>
      <c r="BB2872" t="n">
        <v>4.0</v>
      </c>
      <c r="BC2872"/>
      <c r="BD2872"/>
      <c r="BE2872"/>
      <c r="BF2872"/>
      <c r="BG2872" t="inlineStr">
        <is>
          <t>Day(s)</t>
        </is>
      </c>
      <c r="BH2872"/>
      <c r="BI2872" t="inlineStr">
        <is>
          <t>DTXSID2035013</t>
        </is>
      </c>
      <c r="BJ2872"/>
      <c r="BK2872"/>
      <c r="BL2872"/>
      <c r="BM2872"/>
      <c r="BN2872"/>
      <c r="BO2872"/>
      <c r="BP2872"/>
      <c r="BQ2872"/>
      <c r="BR2872"/>
      <c r="BS2872"/>
      <c r="BT2872" t="inlineStr">
        <is>
          <t>--</t>
        </is>
      </c>
      <c r="BU2872"/>
      <c r="BV2872"/>
      <c r="BW2872"/>
      <c r="BX2872"/>
      <c r="BY2872"/>
      <c r="BZ2872"/>
      <c r="CA2872"/>
      <c r="CB2872"/>
      <c r="CC2872"/>
      <c r="CD2872"/>
      <c r="CE2872"/>
      <c r="CF2872"/>
      <c r="CG2872"/>
      <c r="CH2872"/>
      <c r="CI2872" t="inlineStr">
        <is>
          <t xml:space="preserve"> CONC/NOMINAL//TESTID/9//</t>
        </is>
      </c>
      <c r="CJ2872" t="inlineStr">
        <is>
          <t xml:space="preserve">   CONC/NOMINAL//TESTID/9//</t>
        </is>
      </c>
      <c r="CK2872" t="inlineStr">
        <is>
          <t>Gale,N.L., B.G. Wixson, and M. Erten</t>
        </is>
      </c>
      <c r="CL2872" t="n">
        <v>9180.0</v>
      </c>
      <c r="CM2872" t="inlineStr">
        <is>
          <t>An Evaluation of the Acute Toxicity of Lead, Zinc, and Cadmium in Missouri Ozark Groundwater</t>
        </is>
      </c>
      <c r="CN2872" t="inlineStr">
        <is>
          <t>Trace Subst. Environ. Health25:169-183</t>
        </is>
      </c>
      <c r="CO2872" t="n">
        <v>1992.0</v>
      </c>
      <c r="CP2872" t="inlineStr">
        <is>
          <t>Gale,N.L., B.G. Wixson, and M. Erten (1992). An Evaluation of the Acute Toxicity of Lead, Zinc, and Cadmium in Missouri Ozark Groundwater. Trace Subst. Environ. Health, 25, 169-183. ECOREF#:9180</t>
        </is>
      </c>
    </row>
    <row r="2873">
      <c r="A2873" t="n">
        <v>7646857.0</v>
      </c>
      <c r="B2873" t="inlineStr">
        <is>
          <t>Zinc chloride (ZnCl2)</t>
        </is>
      </c>
      <c r="C2873" t="inlineStr">
        <is>
          <t>American chemical society grade</t>
        </is>
      </c>
      <c r="D2873" t="inlineStr">
        <is>
          <t>Unmeasured</t>
        </is>
      </c>
      <c r="E2873" t="inlineStr">
        <is>
          <t>Not coded</t>
        </is>
      </c>
      <c r="F2873"/>
      <c r="G2873"/>
      <c r="H2873"/>
      <c r="I2873"/>
      <c r="J2873"/>
      <c r="K2873"/>
      <c r="L2873" t="inlineStr">
        <is>
          <t>Pimephales promelas</t>
        </is>
      </c>
      <c r="M2873" t="inlineStr">
        <is>
          <t>Fathead Minnow</t>
        </is>
      </c>
      <c r="N2873"/>
      <c r="O2873"/>
      <c r="P2873"/>
      <c r="Q2873"/>
      <c r="R2873"/>
      <c r="S2873"/>
      <c r="T2873"/>
      <c r="U2873"/>
      <c r="V2873" t="inlineStr">
        <is>
          <t>Static</t>
        </is>
      </c>
      <c r="W2873" t="inlineStr">
        <is>
          <t>Fresh water</t>
        </is>
      </c>
      <c r="X2873" t="inlineStr">
        <is>
          <t>Lab</t>
        </is>
      </c>
      <c r="Y2873"/>
      <c r="Z2873" t="inlineStr">
        <is>
          <t>Total</t>
        </is>
      </c>
      <c r="AA2873"/>
      <c r="AB2873" t="n">
        <v>8.49</v>
      </c>
      <c r="AC2873"/>
      <c r="AD2873" t="n">
        <v>5.51</v>
      </c>
      <c r="AE2873"/>
      <c r="AF2873" t="n">
        <v>11.61</v>
      </c>
      <c r="AG2873" t="inlineStr">
        <is>
          <t>AI mg/L</t>
        </is>
      </c>
      <c r="AH2873"/>
      <c r="AI2873"/>
      <c r="AJ2873"/>
      <c r="AK2873"/>
      <c r="AL2873"/>
      <c r="AM2873"/>
      <c r="AN2873"/>
      <c r="AO2873"/>
      <c r="AP2873"/>
      <c r="AQ2873"/>
      <c r="AR2873"/>
      <c r="AS2873"/>
      <c r="AT2873"/>
      <c r="AU2873"/>
      <c r="AV2873"/>
      <c r="AW2873"/>
      <c r="AX2873" t="inlineStr">
        <is>
          <t>Mortality</t>
        </is>
      </c>
      <c r="AY2873" t="inlineStr">
        <is>
          <t>Mortality</t>
        </is>
      </c>
      <c r="AZ2873" t="inlineStr">
        <is>
          <t>LC50</t>
        </is>
      </c>
      <c r="BA2873"/>
      <c r="BB2873" t="n">
        <v>4.0</v>
      </c>
      <c r="BC2873"/>
      <c r="BD2873"/>
      <c r="BE2873"/>
      <c r="BF2873"/>
      <c r="BG2873" t="inlineStr">
        <is>
          <t>Day(s)</t>
        </is>
      </c>
      <c r="BH2873"/>
      <c r="BI2873" t="inlineStr">
        <is>
          <t>DTXSID2035013</t>
        </is>
      </c>
      <c r="BJ2873"/>
      <c r="BK2873"/>
      <c r="BL2873"/>
      <c r="BM2873"/>
      <c r="BN2873"/>
      <c r="BO2873"/>
      <c r="BP2873"/>
      <c r="BQ2873"/>
      <c r="BR2873"/>
      <c r="BS2873"/>
      <c r="BT2873" t="inlineStr">
        <is>
          <t>--</t>
        </is>
      </c>
      <c r="BU2873"/>
      <c r="BV2873"/>
      <c r="BW2873"/>
      <c r="BX2873"/>
      <c r="BY2873"/>
      <c r="BZ2873"/>
      <c r="CA2873"/>
      <c r="CB2873"/>
      <c r="CC2873"/>
      <c r="CD2873"/>
      <c r="CE2873"/>
      <c r="CF2873"/>
      <c r="CG2873"/>
      <c r="CH2873"/>
      <c r="CI2873"/>
      <c r="CJ2873"/>
      <c r="CK2873" t="inlineStr">
        <is>
          <t>Birge,W.J., W.H. Benson, and J.A. Black</t>
        </is>
      </c>
      <c r="CL2873" t="n">
        <v>10237.0</v>
      </c>
      <c r="CM2873" t="inlineStr">
        <is>
          <t>The Induction of Tolerance to Heavy Metals in Natural and Laboratory Populations of Fish</t>
        </is>
      </c>
      <c r="CN2873" t="inlineStr">
        <is>
          <t>Res.Rep.No.141, Water Resour.Res.Inst., Univ.of Kentucky, Lexington, KY:26 p.</t>
        </is>
      </c>
      <c r="CO2873" t="n">
        <v>1983.0</v>
      </c>
      <c r="CP2873" t="inlineStr">
        <is>
          <t>Birge,W.J., W.H. Benson, and J.A. Black (1983). The Induction of Tolerance to Heavy Metals in Natural and Laboratory Populations of Fish. Res.Rep.No.141, Water Resour.Res.Inst., Univ.of Kentucky, Lexington, KY, 26 p. ECOREF#:10237</t>
        </is>
      </c>
    </row>
    <row r="2874">
      <c r="A2874" t="n">
        <v>7646857.0</v>
      </c>
      <c r="B2874" t="inlineStr">
        <is>
          <t>Zinc chloride (ZnCl2)</t>
        </is>
      </c>
      <c r="C2874"/>
      <c r="D2874" t="inlineStr">
        <is>
          <t>Measured</t>
        </is>
      </c>
      <c r="E2874" t="inlineStr">
        <is>
          <t>Not coded</t>
        </is>
      </c>
      <c r="F2874"/>
      <c r="G2874"/>
      <c r="H2874"/>
      <c r="I2874"/>
      <c r="J2874"/>
      <c r="K2874"/>
      <c r="L2874" t="inlineStr">
        <is>
          <t>Pimephales promelas</t>
        </is>
      </c>
      <c r="M2874" t="inlineStr">
        <is>
          <t>Fathead Minnow</t>
        </is>
      </c>
      <c r="N2874" t="inlineStr">
        <is>
          <t>Adult</t>
        </is>
      </c>
      <c r="O2874"/>
      <c r="P2874"/>
      <c r="Q2874"/>
      <c r="R2874"/>
      <c r="S2874"/>
      <c r="T2874"/>
      <c r="U2874"/>
      <c r="V2874" t="inlineStr">
        <is>
          <t>Static</t>
        </is>
      </c>
      <c r="W2874" t="inlineStr">
        <is>
          <t>Fresh water</t>
        </is>
      </c>
      <c r="X2874" t="inlineStr">
        <is>
          <t>Lab</t>
        </is>
      </c>
      <c r="Y2874"/>
      <c r="Z2874" t="inlineStr">
        <is>
          <t>Total</t>
        </is>
      </c>
      <c r="AA2874"/>
      <c r="AB2874" t="n">
        <v>6.09</v>
      </c>
      <c r="AC2874"/>
      <c r="AD2874" t="n">
        <v>5.57</v>
      </c>
      <c r="AE2874"/>
      <c r="AF2874" t="n">
        <v>6.45</v>
      </c>
      <c r="AG2874" t="inlineStr">
        <is>
          <t>AI mg/L</t>
        </is>
      </c>
      <c r="AH2874"/>
      <c r="AI2874"/>
      <c r="AJ2874"/>
      <c r="AK2874"/>
      <c r="AL2874"/>
      <c r="AM2874"/>
      <c r="AN2874"/>
      <c r="AO2874"/>
      <c r="AP2874"/>
      <c r="AQ2874"/>
      <c r="AR2874"/>
      <c r="AS2874"/>
      <c r="AT2874"/>
      <c r="AU2874"/>
      <c r="AV2874"/>
      <c r="AW2874"/>
      <c r="AX2874" t="inlineStr">
        <is>
          <t>Mortality</t>
        </is>
      </c>
      <c r="AY2874" t="inlineStr">
        <is>
          <t>Mortality</t>
        </is>
      </c>
      <c r="AZ2874" t="inlineStr">
        <is>
          <t>LC50</t>
        </is>
      </c>
      <c r="BA2874"/>
      <c r="BB2874" t="n">
        <v>4.0</v>
      </c>
      <c r="BC2874"/>
      <c r="BD2874"/>
      <c r="BE2874"/>
      <c r="BF2874"/>
      <c r="BG2874" t="inlineStr">
        <is>
          <t>Day(s)</t>
        </is>
      </c>
      <c r="BH2874"/>
      <c r="BI2874" t="inlineStr">
        <is>
          <t>DTXSID2035013</t>
        </is>
      </c>
      <c r="BJ2874" t="inlineStr">
        <is>
          <t>10.1002/etc.5620040211</t>
        </is>
      </c>
      <c r="BK2874"/>
      <c r="BL2874"/>
      <c r="BM2874"/>
      <c r="BN2874"/>
      <c r="BO2874"/>
      <c r="BP2874"/>
      <c r="BQ2874"/>
      <c r="BR2874"/>
      <c r="BS2874"/>
      <c r="BT2874" t="inlineStr">
        <is>
          <t>--</t>
        </is>
      </c>
      <c r="BU2874"/>
      <c r="BV2874"/>
      <c r="BW2874"/>
      <c r="BX2874"/>
      <c r="BY2874"/>
      <c r="BZ2874"/>
      <c r="CA2874"/>
      <c r="CB2874"/>
      <c r="CC2874"/>
      <c r="CD2874"/>
      <c r="CE2874"/>
      <c r="CF2874"/>
      <c r="CG2874"/>
      <c r="CH2874"/>
      <c r="CI2874" t="inlineStr">
        <is>
          <t xml:space="preserve"> O EFCT CONT/RPTD//</t>
        </is>
      </c>
      <c r="CJ2874" t="inlineStr">
        <is>
          <t xml:space="preserve">   O EFCT CONT/RPTD//</t>
        </is>
      </c>
      <c r="CK2874" t="inlineStr">
        <is>
          <t>Benson,W.H., and W.J. Birge</t>
        </is>
      </c>
      <c r="CL2874" t="n">
        <v>10551.0</v>
      </c>
      <c r="CM2874" t="inlineStr">
        <is>
          <t>Heavy Metal Tolerance and Metallothionein Induction in Fathead Minnows:  Results From Field and Laboratory Investigations</t>
        </is>
      </c>
      <c r="CN2874" t="inlineStr">
        <is>
          <t>Environ. Toxicol. Chem.4(2): 209-217</t>
        </is>
      </c>
      <c r="CO2874" t="n">
        <v>1983.0</v>
      </c>
      <c r="CP2874" t="inlineStr">
        <is>
          <t>Benson,W.H., and W.J. Birge (1983). Heavy Metal Tolerance and Metallothionein Induction in Fathead Minnows:  Results From Field and Laboratory Investigations. Environ. Toxicol. Chem., 4, (2), 209-217. doi:10.1002/etc.5620040211. ECOREF#:10551</t>
        </is>
      </c>
    </row>
    <row r="2875">
      <c r="A2875" t="n">
        <v>7646857.0</v>
      </c>
      <c r="B2875" t="inlineStr">
        <is>
          <t>Zinc chloride (ZnCl2)</t>
        </is>
      </c>
      <c r="C2875"/>
      <c r="D2875" t="inlineStr">
        <is>
          <t>Measured</t>
        </is>
      </c>
      <c r="E2875" t="inlineStr">
        <is>
          <t>Not coded</t>
        </is>
      </c>
      <c r="F2875"/>
      <c r="G2875"/>
      <c r="H2875"/>
      <c r="I2875"/>
      <c r="J2875"/>
      <c r="K2875"/>
      <c r="L2875" t="inlineStr">
        <is>
          <t>Pimephales promelas</t>
        </is>
      </c>
      <c r="M2875" t="inlineStr">
        <is>
          <t>Fathead Minnow</t>
        </is>
      </c>
      <c r="N2875" t="inlineStr">
        <is>
          <t>Neonate</t>
        </is>
      </c>
      <c r="O2875" t="inlineStr">
        <is>
          <t>&lt;</t>
        </is>
      </c>
      <c r="P2875" t="n">
        <v>24.0</v>
      </c>
      <c r="Q2875"/>
      <c r="R2875"/>
      <c r="S2875"/>
      <c r="T2875"/>
      <c r="U2875" t="inlineStr">
        <is>
          <t>Hour(s)</t>
        </is>
      </c>
      <c r="V2875" t="inlineStr">
        <is>
          <t>Static</t>
        </is>
      </c>
      <c r="W2875" t="inlineStr">
        <is>
          <t>Fresh water</t>
        </is>
      </c>
      <c r="X2875" t="inlineStr">
        <is>
          <t>Lab</t>
        </is>
      </c>
      <c r="Y2875"/>
      <c r="Z2875" t="inlineStr">
        <is>
          <t>Dissolved</t>
        </is>
      </c>
      <c r="AA2875"/>
      <c r="AB2875" t="n">
        <v>2.58</v>
      </c>
      <c r="AC2875"/>
      <c r="AD2875"/>
      <c r="AE2875"/>
      <c r="AF2875"/>
      <c r="AG2875" t="inlineStr">
        <is>
          <t>AI mg/L</t>
        </is>
      </c>
      <c r="AH2875"/>
      <c r="AI2875"/>
      <c r="AJ2875"/>
      <c r="AK2875"/>
      <c r="AL2875"/>
      <c r="AM2875"/>
      <c r="AN2875"/>
      <c r="AO2875"/>
      <c r="AP2875"/>
      <c r="AQ2875"/>
      <c r="AR2875"/>
      <c r="AS2875"/>
      <c r="AT2875"/>
      <c r="AU2875"/>
      <c r="AV2875"/>
      <c r="AW2875"/>
      <c r="AX2875" t="inlineStr">
        <is>
          <t>Mortality</t>
        </is>
      </c>
      <c r="AY2875" t="inlineStr">
        <is>
          <t>Mortality</t>
        </is>
      </c>
      <c r="AZ2875" t="inlineStr">
        <is>
          <t>LC50</t>
        </is>
      </c>
      <c r="BA2875"/>
      <c r="BB2875" t="n">
        <v>4.0</v>
      </c>
      <c r="BC2875"/>
      <c r="BD2875"/>
      <c r="BE2875"/>
      <c r="BF2875"/>
      <c r="BG2875" t="inlineStr">
        <is>
          <t>Day(s)</t>
        </is>
      </c>
      <c r="BH2875"/>
      <c r="BI2875" t="inlineStr">
        <is>
          <t>DTXSID2035013</t>
        </is>
      </c>
      <c r="BJ2875"/>
      <c r="BK2875"/>
      <c r="BL2875"/>
      <c r="BM2875"/>
      <c r="BN2875"/>
      <c r="BO2875"/>
      <c r="BP2875"/>
      <c r="BQ2875"/>
      <c r="BR2875"/>
      <c r="BS2875"/>
      <c r="BT2875" t="inlineStr">
        <is>
          <t>--</t>
        </is>
      </c>
      <c r="BU2875"/>
      <c r="BV2875"/>
      <c r="BW2875"/>
      <c r="BX2875"/>
      <c r="BY2875"/>
      <c r="BZ2875"/>
      <c r="CA2875"/>
      <c r="CB2875"/>
      <c r="CC2875"/>
      <c r="CD2875"/>
      <c r="CE2875"/>
      <c r="CF2875"/>
      <c r="CG2875"/>
      <c r="CH2875"/>
      <c r="CI2875" t="inlineStr">
        <is>
          <t xml:space="preserve"> CONC/DISSOLVED//TESTID/9//</t>
        </is>
      </c>
      <c r="CJ2875" t="inlineStr">
        <is>
          <t xml:space="preserve">   CONC/DISSOLVED//TESTID/9//</t>
        </is>
      </c>
      <c r="CK2875" t="inlineStr">
        <is>
          <t>Gale,N.L., B.G. Wixson, and M. Erten</t>
        </is>
      </c>
      <c r="CL2875" t="n">
        <v>9180.0</v>
      </c>
      <c r="CM2875" t="inlineStr">
        <is>
          <t>An Evaluation of the Acute Toxicity of Lead, Zinc, and Cadmium in Missouri Ozark Groundwater</t>
        </is>
      </c>
      <c r="CN2875" t="inlineStr">
        <is>
          <t>Trace Subst. Environ. Health25:169-183</t>
        </is>
      </c>
      <c r="CO2875" t="n">
        <v>1992.0</v>
      </c>
      <c r="CP2875" t="inlineStr">
        <is>
          <t>Gale,N.L., B.G. Wixson, and M. Erten (1992). An Evaluation of the Acute Toxicity of Lead, Zinc, and Cadmium in Missouri Ozark Groundwater. Trace Subst. Environ. Health, 25, 169-183. ECOREF#:9180</t>
        </is>
      </c>
    </row>
    <row r="2876">
      <c r="A2876" t="n">
        <v>7646857.0</v>
      </c>
      <c r="B2876" t="inlineStr">
        <is>
          <t>Zinc chloride (ZnCl2)</t>
        </is>
      </c>
      <c r="C2876"/>
      <c r="D2876" t="inlineStr">
        <is>
          <t>Measured</t>
        </is>
      </c>
      <c r="E2876" t="inlineStr">
        <is>
          <t>Not reported</t>
        </is>
      </c>
      <c r="F2876"/>
      <c r="G2876" t="n">
        <v>95.6</v>
      </c>
      <c r="H2876"/>
      <c r="I2876"/>
      <c r="J2876"/>
      <c r="K2876"/>
      <c r="L2876" t="inlineStr">
        <is>
          <t>Pimephales promelas</t>
        </is>
      </c>
      <c r="M2876" t="inlineStr">
        <is>
          <t>Fathead Minnow</t>
        </is>
      </c>
      <c r="N2876" t="inlineStr">
        <is>
          <t>Fry</t>
        </is>
      </c>
      <c r="O2876"/>
      <c r="P2876" t="n">
        <v>5.0</v>
      </c>
      <c r="Q2876"/>
      <c r="R2876"/>
      <c r="S2876"/>
      <c r="T2876"/>
      <c r="U2876" t="inlineStr">
        <is>
          <t>Day(s)</t>
        </is>
      </c>
      <c r="V2876" t="inlineStr">
        <is>
          <t>Static</t>
        </is>
      </c>
      <c r="W2876" t="inlineStr">
        <is>
          <t>Fresh water</t>
        </is>
      </c>
      <c r="X2876" t="inlineStr">
        <is>
          <t>Lab</t>
        </is>
      </c>
      <c r="Y2876" t="n">
        <v>7.0</v>
      </c>
      <c r="Z2876" t="inlineStr">
        <is>
          <t>Dissolved</t>
        </is>
      </c>
      <c r="AA2876"/>
      <c r="AB2876" t="n">
        <v>0.4</v>
      </c>
      <c r="AC2876"/>
      <c r="AD2876" t="n">
        <v>0.31</v>
      </c>
      <c r="AE2876"/>
      <c r="AF2876" t="n">
        <v>0.5</v>
      </c>
      <c r="AG2876" t="inlineStr">
        <is>
          <t>AI mg/L</t>
        </is>
      </c>
      <c r="AH2876"/>
      <c r="AI2876"/>
      <c r="AJ2876"/>
      <c r="AK2876"/>
      <c r="AL2876"/>
      <c r="AM2876"/>
      <c r="AN2876"/>
      <c r="AO2876"/>
      <c r="AP2876"/>
      <c r="AQ2876"/>
      <c r="AR2876"/>
      <c r="AS2876"/>
      <c r="AT2876"/>
      <c r="AU2876"/>
      <c r="AV2876"/>
      <c r="AW2876"/>
      <c r="AX2876" t="inlineStr">
        <is>
          <t>Mortality</t>
        </is>
      </c>
      <c r="AY2876" t="inlineStr">
        <is>
          <t>Mortality</t>
        </is>
      </c>
      <c r="AZ2876" t="inlineStr">
        <is>
          <t>LC50</t>
        </is>
      </c>
      <c r="BA2876"/>
      <c r="BB2876" t="n">
        <v>4.0</v>
      </c>
      <c r="BC2876"/>
      <c r="BD2876"/>
      <c r="BE2876"/>
      <c r="BF2876"/>
      <c r="BG2876" t="inlineStr">
        <is>
          <t>Day(s)</t>
        </is>
      </c>
      <c r="BH2876" t="inlineStr">
        <is>
          <t>Pure</t>
        </is>
      </c>
      <c r="BI2876" t="inlineStr">
        <is>
          <t>DTXSID2035013</t>
        </is>
      </c>
      <c r="BJ2876"/>
      <c r="BK2876"/>
      <c r="BL2876" t="inlineStr">
        <is>
          <t>Acute</t>
        </is>
      </c>
      <c r="BM2876"/>
      <c r="BN2876"/>
      <c r="BO2876"/>
      <c r="BP2876"/>
      <c r="BQ2876"/>
      <c r="BR2876"/>
      <c r="BS2876"/>
      <c r="BT2876" t="inlineStr">
        <is>
          <t>--</t>
        </is>
      </c>
      <c r="BU2876"/>
      <c r="BV2876"/>
      <c r="BW2876"/>
      <c r="BX2876"/>
      <c r="BY2876"/>
      <c r="BZ2876"/>
      <c r="CA2876"/>
      <c r="CB2876"/>
      <c r="CC2876"/>
      <c r="CD2876"/>
      <c r="CE2876"/>
      <c r="CF2876"/>
      <c r="CG2876"/>
      <c r="CH2876"/>
      <c r="CI2876"/>
      <c r="CJ2876" t="inlineStr">
        <is>
          <t xml:space="preserve">SOURCE/UW-SUPERIOR CULTURE FACILITY//   </t>
        </is>
      </c>
      <c r="CK2876" t="inlineStr">
        <is>
          <t>Hammermeister,D., C. Northcott, L. Brooke, and D. Call</t>
        </is>
      </c>
      <c r="CL2876" t="n">
        <v>121067.0</v>
      </c>
      <c r="CM2876" t="inlineStr">
        <is>
          <t>Comparison of Copper, Lead and Zinc Toxicity to Four Animal Species in Laboratory and St. Louis River Water</t>
        </is>
      </c>
      <c r="CN2876" t="inlineStr">
        <is>
          <t>Center for Lake Superior Environmental Studies, University of Wisconsin, Superior, WI:19 p.</t>
        </is>
      </c>
      <c r="CO2876" t="n">
        <v>1982.0</v>
      </c>
      <c r="CP2876" t="inlineStr">
        <is>
          <t>Hammermeister,D., C. Northcott, L. Brooke, and D. Call (1982). Comparison of Copper, Lead and Zinc Toxicity to Four Animal Species in Laboratory and St. Louis River Water. Center for Lake Superior Environmental Studies, University of Wisconsin, Superior, WI, 19 p. ECOREF#:121067</t>
        </is>
      </c>
    </row>
    <row r="2877">
      <c r="A2877" t="n">
        <v>7646857.0</v>
      </c>
      <c r="B2877" t="inlineStr">
        <is>
          <t>Zinc chloride (ZnCl2)</t>
        </is>
      </c>
      <c r="C2877" t="inlineStr">
        <is>
          <t>Reagent Grade, Purissium, Purum, Puriss, Puris, Reinst</t>
        </is>
      </c>
      <c r="D2877" t="inlineStr">
        <is>
          <t>Measured</t>
        </is>
      </c>
      <c r="E2877" t="inlineStr">
        <is>
          <t>United States Environmental Protection Agency</t>
        </is>
      </c>
      <c r="F2877"/>
      <c r="G2877"/>
      <c r="H2877"/>
      <c r="I2877"/>
      <c r="J2877"/>
      <c r="K2877"/>
      <c r="L2877" t="inlineStr">
        <is>
          <t>Pimephales promelas</t>
        </is>
      </c>
      <c r="M2877" t="inlineStr">
        <is>
          <t>Fathead Minnow</t>
        </is>
      </c>
      <c r="N2877" t="inlineStr">
        <is>
          <t>Fry</t>
        </is>
      </c>
      <c r="O2877"/>
      <c r="P2877" t="n">
        <v>1.0</v>
      </c>
      <c r="Q2877"/>
      <c r="R2877"/>
      <c r="S2877"/>
      <c r="T2877"/>
      <c r="U2877" t="inlineStr">
        <is>
          <t>Month(s)</t>
        </is>
      </c>
      <c r="V2877" t="inlineStr">
        <is>
          <t>Static</t>
        </is>
      </c>
      <c r="W2877" t="inlineStr">
        <is>
          <t>Fresh water</t>
        </is>
      </c>
      <c r="X2877" t="inlineStr">
        <is>
          <t>Lab</t>
        </is>
      </c>
      <c r="Y2877" t="n">
        <v>6.0</v>
      </c>
      <c r="Z2877" t="inlineStr">
        <is>
          <t>Dissolved</t>
        </is>
      </c>
      <c r="AA2877"/>
      <c r="AB2877" t="n">
        <v>1.3</v>
      </c>
      <c r="AC2877"/>
      <c r="AD2877" t="n">
        <v>1.1</v>
      </c>
      <c r="AE2877"/>
      <c r="AF2877" t="n">
        <v>1.51</v>
      </c>
      <c r="AG2877" t="inlineStr">
        <is>
          <t>AI mg/L</t>
        </is>
      </c>
      <c r="AH2877" t="inlineStr">
        <is>
          <t>Total</t>
        </is>
      </c>
      <c r="AI2877"/>
      <c r="AJ2877" t="n">
        <v>2.49</v>
      </c>
      <c r="AK2877"/>
      <c r="AL2877" t="n">
        <v>2.04</v>
      </c>
      <c r="AM2877"/>
      <c r="AN2877" t="n">
        <v>2.98</v>
      </c>
      <c r="AO2877" t="inlineStr">
        <is>
          <t>AI mg/L</t>
        </is>
      </c>
      <c r="AP2877"/>
      <c r="AQ2877"/>
      <c r="AR2877"/>
      <c r="AS2877"/>
      <c r="AT2877"/>
      <c r="AU2877"/>
      <c r="AV2877"/>
      <c r="AW2877"/>
      <c r="AX2877" t="inlineStr">
        <is>
          <t>Mortality</t>
        </is>
      </c>
      <c r="AY2877" t="inlineStr">
        <is>
          <t>Mortality</t>
        </is>
      </c>
      <c r="AZ2877" t="inlineStr">
        <is>
          <t>LC50</t>
        </is>
      </c>
      <c r="BA2877"/>
      <c r="BB2877" t="n">
        <v>4.0</v>
      </c>
      <c r="BC2877"/>
      <c r="BD2877"/>
      <c r="BE2877"/>
      <c r="BF2877"/>
      <c r="BG2877" t="inlineStr">
        <is>
          <t>Day(s)</t>
        </is>
      </c>
      <c r="BH2877"/>
      <c r="BI2877" t="inlineStr">
        <is>
          <t>DTXSID2035013</t>
        </is>
      </c>
      <c r="BJ2877"/>
      <c r="BK2877"/>
      <c r="BL2877" t="inlineStr">
        <is>
          <t>Acute</t>
        </is>
      </c>
      <c r="BM2877"/>
      <c r="BN2877"/>
      <c r="BO2877"/>
      <c r="BP2877"/>
      <c r="BQ2877"/>
      <c r="BR2877"/>
      <c r="BS2877"/>
      <c r="BT2877" t="inlineStr">
        <is>
          <t>--</t>
        </is>
      </c>
      <c r="BU2877"/>
      <c r="BV2877"/>
      <c r="BW2877"/>
      <c r="BX2877"/>
      <c r="BY2877"/>
      <c r="BZ2877"/>
      <c r="CA2877" t="inlineStr">
        <is>
          <t>--</t>
        </is>
      </c>
      <c r="CB2877"/>
      <c r="CC2877"/>
      <c r="CD2877"/>
      <c r="CE2877"/>
      <c r="CF2877"/>
      <c r="CG2877"/>
      <c r="CH2877"/>
      <c r="CI2877"/>
      <c r="CJ2877" t="inlineStr">
        <is>
          <t xml:space="preserve">SOURCE/LABORATORY CULTURE//TMETH/PELTIER 1978, TEST EPA 600/4-78-012//MEDIA/CARBON-FILTERED, DECHLORINATED TAP WATER//   </t>
        </is>
      </c>
      <c r="CK2877" t="inlineStr">
        <is>
          <t>Parkerton,T.F., S.M. Stewart, K.L. Dickson, D.H.,Jr. Rodger, and F.Y. Saleh</t>
        </is>
      </c>
      <c r="CL2877" t="n">
        <v>193860.0</v>
      </c>
      <c r="CM2877" t="inlineStr">
        <is>
          <t>Evaluation of the Indicator Species Procedure for Deriving Site-Specific Water Quality Criteria for Zinc</t>
        </is>
      </c>
      <c r="CN2877" t="inlineStr">
        <is>
          <t>In: Adams WJ, Chapman GA, Landis WG, eds, Aquatic Toxicology and Hazard Assessment: 10th Volume, ASTM STP 97110:423-435</t>
        </is>
      </c>
      <c r="CO2877" t="n">
        <v>1988.0</v>
      </c>
      <c r="CP2877" t="inlineStr">
        <is>
          <t>Parkerton,T.F., S.M. Stewart, K.L. Dickson, D.H.,Jr. Rodger, and F.Y. Saleh (1988). Evaluation of the Indicator Species Procedure for Deriving Site-Specific Water Quality Criteria for Zinc. In: Adams WJ, Chapman GA, Landis WG, eds, Aquatic Toxicology and Hazard Assessment: 10th Volume, ASTM STP 971, 10, 423-435. ECOREF#:193860</t>
        </is>
      </c>
    </row>
    <row r="2878">
      <c r="A2878" t="n">
        <v>7646857.0</v>
      </c>
      <c r="B2878" t="inlineStr">
        <is>
          <t>Zinc chloride (ZnCl2)</t>
        </is>
      </c>
      <c r="C2878" t="inlineStr">
        <is>
          <t>Reagent Grade, Purissium, Purum, Puriss, Puris, Reinst</t>
        </is>
      </c>
      <c r="D2878" t="inlineStr">
        <is>
          <t>Measured</t>
        </is>
      </c>
      <c r="E2878" t="inlineStr">
        <is>
          <t>Not reported</t>
        </is>
      </c>
      <c r="F2878"/>
      <c r="G2878"/>
      <c r="H2878"/>
      <c r="I2878"/>
      <c r="J2878"/>
      <c r="K2878"/>
      <c r="L2878" t="inlineStr">
        <is>
          <t>Pimephales promelas</t>
        </is>
      </c>
      <c r="M2878" t="inlineStr">
        <is>
          <t>Fathead Minnow</t>
        </is>
      </c>
      <c r="N2878" t="inlineStr">
        <is>
          <t>Larva</t>
        </is>
      </c>
      <c r="O2878" t="inlineStr">
        <is>
          <t>&lt;</t>
        </is>
      </c>
      <c r="P2878" t="n">
        <v>24.0</v>
      </c>
      <c r="Q2878"/>
      <c r="R2878"/>
      <c r="S2878"/>
      <c r="T2878"/>
      <c r="U2878" t="inlineStr">
        <is>
          <t>Hour(s)</t>
        </is>
      </c>
      <c r="V2878" t="inlineStr">
        <is>
          <t>Static</t>
        </is>
      </c>
      <c r="W2878" t="inlineStr">
        <is>
          <t>Fresh water</t>
        </is>
      </c>
      <c r="X2878" t="inlineStr">
        <is>
          <t>Lab</t>
        </is>
      </c>
      <c r="Y2878" t="n">
        <v>6.0</v>
      </c>
      <c r="Z2878" t="inlineStr">
        <is>
          <t>Dissolved</t>
        </is>
      </c>
      <c r="AA2878"/>
      <c r="AB2878" t="n">
        <v>0.576</v>
      </c>
      <c r="AC2878"/>
      <c r="AD2878" t="n">
        <v>0.532</v>
      </c>
      <c r="AE2878"/>
      <c r="AF2878" t="n">
        <v>0.624</v>
      </c>
      <c r="AG2878" t="inlineStr">
        <is>
          <t>AI mg/L</t>
        </is>
      </c>
      <c r="AH2878" t="inlineStr">
        <is>
          <t>Total</t>
        </is>
      </c>
      <c r="AI2878"/>
      <c r="AJ2878" t="n">
        <v>0.655</v>
      </c>
      <c r="AK2878"/>
      <c r="AL2878" t="n">
        <v>0.57</v>
      </c>
      <c r="AM2878"/>
      <c r="AN2878" t="n">
        <v>0.752</v>
      </c>
      <c r="AO2878" t="inlineStr">
        <is>
          <t>AI mg/L</t>
        </is>
      </c>
      <c r="AP2878"/>
      <c r="AQ2878"/>
      <c r="AR2878"/>
      <c r="AS2878"/>
      <c r="AT2878"/>
      <c r="AU2878"/>
      <c r="AV2878"/>
      <c r="AW2878"/>
      <c r="AX2878" t="inlineStr">
        <is>
          <t>Mortality</t>
        </is>
      </c>
      <c r="AY2878" t="inlineStr">
        <is>
          <t>Mortality</t>
        </is>
      </c>
      <c r="AZ2878" t="inlineStr">
        <is>
          <t>LC50</t>
        </is>
      </c>
      <c r="BA2878"/>
      <c r="BB2878" t="n">
        <v>4.0</v>
      </c>
      <c r="BC2878"/>
      <c r="BD2878"/>
      <c r="BE2878"/>
      <c r="BF2878"/>
      <c r="BG2878" t="inlineStr">
        <is>
          <t>Day(s)</t>
        </is>
      </c>
      <c r="BH2878"/>
      <c r="BI2878" t="inlineStr">
        <is>
          <t>DTXSID2035013</t>
        </is>
      </c>
      <c r="BJ2878"/>
      <c r="BK2878"/>
      <c r="BL2878" t="inlineStr">
        <is>
          <t>Acute</t>
        </is>
      </c>
      <c r="BM2878"/>
      <c r="BN2878"/>
      <c r="BO2878"/>
      <c r="BP2878"/>
      <c r="BQ2878"/>
      <c r="BR2878"/>
      <c r="BS2878"/>
      <c r="BT2878" t="inlineStr">
        <is>
          <t>--</t>
        </is>
      </c>
      <c r="BU2878"/>
      <c r="BV2878"/>
      <c r="BW2878"/>
      <c r="BX2878"/>
      <c r="BY2878"/>
      <c r="BZ2878"/>
      <c r="CA2878" t="inlineStr">
        <is>
          <t>--</t>
        </is>
      </c>
      <c r="CB2878"/>
      <c r="CC2878"/>
      <c r="CD2878"/>
      <c r="CE2878"/>
      <c r="CF2878"/>
      <c r="CG2878"/>
      <c r="CH2878"/>
      <c r="CI2878"/>
      <c r="CJ2878" t="inlineStr">
        <is>
          <t xml:space="preserve">SOURCE/LAB STOCK FROM USEPA ENVIRONMENTAL RESEARCH LABORATORY, DULUTH, MN//MEDIA/NAUGATUCK RIVER, CONNECTICUT STATION 6 WATER//   </t>
        </is>
      </c>
      <c r="CK2878" t="inlineStr">
        <is>
          <t>Carlson,A.R., H. Nelson, and D. Hammermeister</t>
        </is>
      </c>
      <c r="CL2878" t="n">
        <v>2124.0</v>
      </c>
      <c r="CM2878" t="inlineStr">
        <is>
          <t>Evaluation of Site-Specific Criteria for Copper and Zinc: An Integration of Metal Addition Toxicity, Effluent and Receiving Water Toxicity, and Ecological Survey Data</t>
        </is>
      </c>
      <c r="CN2878" t="inlineStr">
        <is>
          <t>EPA-600/3-86-026, U.S.EPA, Duluth, MN:68 p.</t>
        </is>
      </c>
      <c r="CO2878" t="n">
        <v>1986.0</v>
      </c>
      <c r="CP2878" t="inlineStr">
        <is>
          <t>Carlson,A.R., H. Nelson, and D. Hammermeister (1986). Evaluation of Site-Specific Criteria for Copper and Zinc: An Integration of Metal Addition Toxicity, Effluent and Receiving Water Toxicity, and Ecological Survey Data. EPA-600/3-86-026, U.S.EPA, Duluth, MN, 68 p. ECOREF#:2124</t>
        </is>
      </c>
    </row>
    <row r="2879">
      <c r="A2879" t="n">
        <v>7646857.0</v>
      </c>
      <c r="B2879" t="inlineStr">
        <is>
          <t>Zinc chloride (ZnCl2)</t>
        </is>
      </c>
      <c r="C2879"/>
      <c r="D2879" t="inlineStr">
        <is>
          <t>Measured</t>
        </is>
      </c>
      <c r="E2879" t="inlineStr">
        <is>
          <t>United States Environmental Protection Agency</t>
        </is>
      </c>
      <c r="F2879"/>
      <c r="G2879"/>
      <c r="H2879"/>
      <c r="I2879"/>
      <c r="J2879"/>
      <c r="K2879"/>
      <c r="L2879" t="inlineStr">
        <is>
          <t>Pimephales promelas</t>
        </is>
      </c>
      <c r="M2879" t="inlineStr">
        <is>
          <t>Fathead Minnow</t>
        </is>
      </c>
      <c r="N2879" t="inlineStr">
        <is>
          <t>Larva</t>
        </is>
      </c>
      <c r="O2879" t="inlineStr">
        <is>
          <t>&lt;=</t>
        </is>
      </c>
      <c r="P2879" t="n">
        <v>4.0</v>
      </c>
      <c r="Q2879"/>
      <c r="R2879"/>
      <c r="S2879"/>
      <c r="T2879"/>
      <c r="U2879" t="inlineStr">
        <is>
          <t>Day(s)</t>
        </is>
      </c>
      <c r="V2879" t="inlineStr">
        <is>
          <t>Renewal</t>
        </is>
      </c>
      <c r="W2879" t="inlineStr">
        <is>
          <t>Fresh water</t>
        </is>
      </c>
      <c r="X2879" t="inlineStr">
        <is>
          <t>Lab</t>
        </is>
      </c>
      <c r="Y2879" t="n">
        <v>6.0</v>
      </c>
      <c r="Z2879" t="inlineStr">
        <is>
          <t>Dissolved</t>
        </is>
      </c>
      <c r="AA2879"/>
      <c r="AB2879" t="n">
        <v>0.821</v>
      </c>
      <c r="AC2879"/>
      <c r="AD2879" t="n">
        <v>0.685</v>
      </c>
      <c r="AE2879"/>
      <c r="AF2879" t="n">
        <v>0.957</v>
      </c>
      <c r="AG2879" t="inlineStr">
        <is>
          <t>AI mg/L</t>
        </is>
      </c>
      <c r="AH2879"/>
      <c r="AI2879"/>
      <c r="AJ2879"/>
      <c r="AK2879"/>
      <c r="AL2879"/>
      <c r="AM2879"/>
      <c r="AN2879"/>
      <c r="AO2879"/>
      <c r="AP2879"/>
      <c r="AQ2879"/>
      <c r="AR2879"/>
      <c r="AS2879"/>
      <c r="AT2879"/>
      <c r="AU2879"/>
      <c r="AV2879"/>
      <c r="AW2879"/>
      <c r="AX2879" t="inlineStr">
        <is>
          <t>Mortality</t>
        </is>
      </c>
      <c r="AY2879" t="inlineStr">
        <is>
          <t>Mortality</t>
        </is>
      </c>
      <c r="AZ2879" t="inlineStr">
        <is>
          <t>LC50</t>
        </is>
      </c>
      <c r="BA2879"/>
      <c r="BB2879" t="n">
        <v>4.0</v>
      </c>
      <c r="BC2879"/>
      <c r="BD2879"/>
      <c r="BE2879"/>
      <c r="BF2879"/>
      <c r="BG2879" t="inlineStr">
        <is>
          <t>Day(s)</t>
        </is>
      </c>
      <c r="BH2879"/>
      <c r="BI2879" t="inlineStr">
        <is>
          <t>DTXSID2035013</t>
        </is>
      </c>
      <c r="BJ2879" t="inlineStr">
        <is>
          <t>10.1002/etc.3204</t>
        </is>
      </c>
      <c r="BK2879"/>
      <c r="BL2879" t="inlineStr">
        <is>
          <t>Acute</t>
        </is>
      </c>
      <c r="BM2879"/>
      <c r="BN2879"/>
      <c r="BO2879"/>
      <c r="BP2879"/>
      <c r="BQ2879"/>
      <c r="BR2879"/>
      <c r="BS2879"/>
      <c r="BT2879" t="inlineStr">
        <is>
          <t>--</t>
        </is>
      </c>
      <c r="BU2879"/>
      <c r="BV2879"/>
      <c r="BW2879"/>
      <c r="BX2879"/>
      <c r="BY2879"/>
      <c r="BZ2879"/>
      <c r="CA2879"/>
      <c r="CB2879"/>
      <c r="CC2879"/>
      <c r="CD2879"/>
      <c r="CE2879"/>
      <c r="CF2879"/>
      <c r="CG2879"/>
      <c r="CH2879"/>
      <c r="CI2879"/>
      <c r="CJ2879" t="inlineStr">
        <is>
          <t xml:space="preserve">SOURCE/FROM AQUATIC BIOSYSTEMS//AP FREQ/RENEWED DAY 2//TMETH/2002 TEST EPA 821/R-02/012//MEDIA/SYNTHETIC MODERATELY HARD WATER//   </t>
        </is>
      </c>
      <c r="CK2879" t="inlineStr">
        <is>
          <t>Lynch,N.R., T.C. Hoang, and T.E. O'Brien</t>
        </is>
      </c>
      <c r="CL2879" t="n">
        <v>188130.0</v>
      </c>
      <c r="CM2879" t="inlineStr">
        <is>
          <t>Acute Toxicity of Binary-Metal Mixtures of Copper, Zinc, and Nickel to Pimephales promelas:  Evidence of More-than-Additive Effect</t>
        </is>
      </c>
      <c r="CN2879" t="inlineStr">
        <is>
          <t>Environ. Toxicol. Chem.35(2): 446-457</t>
        </is>
      </c>
      <c r="CO2879" t="n">
        <v>2016.0</v>
      </c>
      <c r="CP2879" t="inlineStr">
        <is>
          <t>Lynch,N.R., T.C. Hoang, and T.E. O'Brien (2016). Acute Toxicity of Binary-Metal Mixtures of Copper, Zinc, and Nickel to Pimephales promelas:  Evidence of More-than-Additive Effect. Environ. Toxicol. Chem., 35, (2), 446-457. doi:10.1002/etc.3204. ECOREF#:188130</t>
        </is>
      </c>
    </row>
    <row r="2880">
      <c r="A2880" t="n">
        <v>7646857.0</v>
      </c>
      <c r="B2880" t="inlineStr">
        <is>
          <t>Zinc chloride (ZnCl2)</t>
        </is>
      </c>
      <c r="C2880" t="inlineStr">
        <is>
          <t>American chemical society grade</t>
        </is>
      </c>
      <c r="D2880" t="inlineStr">
        <is>
          <t>Unmeasured</t>
        </is>
      </c>
      <c r="E2880" t="inlineStr">
        <is>
          <t>Not coded</t>
        </is>
      </c>
      <c r="F2880"/>
      <c r="G2880"/>
      <c r="H2880"/>
      <c r="I2880"/>
      <c r="J2880"/>
      <c r="K2880"/>
      <c r="L2880" t="inlineStr">
        <is>
          <t>Pimephales promelas</t>
        </is>
      </c>
      <c r="M2880" t="inlineStr">
        <is>
          <t>Fathead Minnow</t>
        </is>
      </c>
      <c r="N2880"/>
      <c r="O2880"/>
      <c r="P2880"/>
      <c r="Q2880"/>
      <c r="R2880"/>
      <c r="S2880"/>
      <c r="T2880"/>
      <c r="U2880"/>
      <c r="V2880" t="inlineStr">
        <is>
          <t>Static</t>
        </is>
      </c>
      <c r="W2880" t="inlineStr">
        <is>
          <t>Fresh water</t>
        </is>
      </c>
      <c r="X2880" t="inlineStr">
        <is>
          <t>Lab</t>
        </is>
      </c>
      <c r="Y2880"/>
      <c r="Z2880" t="inlineStr">
        <is>
          <t>Total</t>
        </is>
      </c>
      <c r="AA2880"/>
      <c r="AB2880" t="n">
        <v>5.96</v>
      </c>
      <c r="AC2880"/>
      <c r="AD2880" t="n">
        <v>4.16</v>
      </c>
      <c r="AE2880"/>
      <c r="AF2880" t="n">
        <v>7.84</v>
      </c>
      <c r="AG2880" t="inlineStr">
        <is>
          <t>AI mg/L</t>
        </is>
      </c>
      <c r="AH2880"/>
      <c r="AI2880"/>
      <c r="AJ2880"/>
      <c r="AK2880"/>
      <c r="AL2880"/>
      <c r="AM2880"/>
      <c r="AN2880"/>
      <c r="AO2880"/>
      <c r="AP2880"/>
      <c r="AQ2880"/>
      <c r="AR2880"/>
      <c r="AS2880"/>
      <c r="AT2880"/>
      <c r="AU2880"/>
      <c r="AV2880"/>
      <c r="AW2880"/>
      <c r="AX2880" t="inlineStr">
        <is>
          <t>Mortality</t>
        </is>
      </c>
      <c r="AY2880" t="inlineStr">
        <is>
          <t>Mortality</t>
        </is>
      </c>
      <c r="AZ2880" t="inlineStr">
        <is>
          <t>LC50</t>
        </is>
      </c>
      <c r="BA2880"/>
      <c r="BB2880" t="n">
        <v>4.0</v>
      </c>
      <c r="BC2880"/>
      <c r="BD2880"/>
      <c r="BE2880"/>
      <c r="BF2880"/>
      <c r="BG2880" t="inlineStr">
        <is>
          <t>Day(s)</t>
        </is>
      </c>
      <c r="BH2880"/>
      <c r="BI2880" t="inlineStr">
        <is>
          <t>DTXSID2035013</t>
        </is>
      </c>
      <c r="BJ2880"/>
      <c r="BK2880"/>
      <c r="BL2880"/>
      <c r="BM2880"/>
      <c r="BN2880"/>
      <c r="BO2880"/>
      <c r="BP2880"/>
      <c r="BQ2880"/>
      <c r="BR2880"/>
      <c r="BS2880"/>
      <c r="BT2880" t="inlineStr">
        <is>
          <t>--</t>
        </is>
      </c>
      <c r="BU2880"/>
      <c r="BV2880"/>
      <c r="BW2880"/>
      <c r="BX2880"/>
      <c r="BY2880"/>
      <c r="BZ2880"/>
      <c r="CA2880"/>
      <c r="CB2880"/>
      <c r="CC2880"/>
      <c r="CD2880"/>
      <c r="CE2880"/>
      <c r="CF2880"/>
      <c r="CG2880"/>
      <c r="CH2880"/>
      <c r="CI2880"/>
      <c r="CJ2880"/>
      <c r="CK2880" t="inlineStr">
        <is>
          <t>Birge,W.J., W.H. Benson, and J.A. Black</t>
        </is>
      </c>
      <c r="CL2880" t="n">
        <v>10237.0</v>
      </c>
      <c r="CM2880" t="inlineStr">
        <is>
          <t>The Induction of Tolerance to Heavy Metals in Natural and Laboratory Populations of Fish</t>
        </is>
      </c>
      <c r="CN2880" t="inlineStr">
        <is>
          <t>Res.Rep.No.141, Water Resour.Res.Inst., Univ.of Kentucky, Lexington, KY:26 p.</t>
        </is>
      </c>
      <c r="CO2880" t="n">
        <v>1983.0</v>
      </c>
      <c r="CP2880" t="inlineStr">
        <is>
          <t>Birge,W.J., W.H. Benson, and J.A. Black (1983). The Induction of Tolerance to Heavy Metals in Natural and Laboratory Populations of Fish. Res.Rep.No.141, Water Resour.Res.Inst., Univ.of Kentucky, Lexington, KY, 26 p. ECOREF#:10237</t>
        </is>
      </c>
    </row>
    <row r="2881">
      <c r="A2881" t="n">
        <v>7646857.0</v>
      </c>
      <c r="B2881" t="inlineStr">
        <is>
          <t>Zinc chloride (ZnCl2)</t>
        </is>
      </c>
      <c r="C2881" t="inlineStr">
        <is>
          <t>Reagent Grade, Purissium, Purum, Puriss, Puris, Reinst</t>
        </is>
      </c>
      <c r="D2881" t="inlineStr">
        <is>
          <t>Measured</t>
        </is>
      </c>
      <c r="E2881" t="inlineStr">
        <is>
          <t>Not coded</t>
        </is>
      </c>
      <c r="F2881"/>
      <c r="G2881"/>
      <c r="H2881"/>
      <c r="I2881"/>
      <c r="J2881"/>
      <c r="K2881"/>
      <c r="L2881" t="inlineStr">
        <is>
          <t>Pimephales promelas</t>
        </is>
      </c>
      <c r="M2881" t="inlineStr">
        <is>
          <t>Fathead Minnow</t>
        </is>
      </c>
      <c r="N2881" t="inlineStr">
        <is>
          <t>Neonate</t>
        </is>
      </c>
      <c r="O2881" t="inlineStr">
        <is>
          <t>&lt;</t>
        </is>
      </c>
      <c r="P2881" t="n">
        <v>24.0</v>
      </c>
      <c r="Q2881"/>
      <c r="R2881"/>
      <c r="S2881"/>
      <c r="T2881"/>
      <c r="U2881" t="inlineStr">
        <is>
          <t>Hour(s)</t>
        </is>
      </c>
      <c r="V2881" t="inlineStr">
        <is>
          <t>Static</t>
        </is>
      </c>
      <c r="W2881" t="inlineStr">
        <is>
          <t>Fresh water</t>
        </is>
      </c>
      <c r="X2881" t="inlineStr">
        <is>
          <t>Lab</t>
        </is>
      </c>
      <c r="Y2881" t="inlineStr">
        <is>
          <t>7-19</t>
        </is>
      </c>
      <c r="Z2881" t="inlineStr">
        <is>
          <t>Dissolved</t>
        </is>
      </c>
      <c r="AA2881"/>
      <c r="AB2881" t="n">
        <v>2.58</v>
      </c>
      <c r="AC2881"/>
      <c r="AD2881"/>
      <c r="AE2881"/>
      <c r="AF2881"/>
      <c r="AG2881" t="inlineStr">
        <is>
          <t>AI mg/L</t>
        </is>
      </c>
      <c r="AH2881"/>
      <c r="AI2881"/>
      <c r="AJ2881"/>
      <c r="AK2881"/>
      <c r="AL2881"/>
      <c r="AM2881"/>
      <c r="AN2881"/>
      <c r="AO2881"/>
      <c r="AP2881"/>
      <c r="AQ2881"/>
      <c r="AR2881"/>
      <c r="AS2881"/>
      <c r="AT2881"/>
      <c r="AU2881"/>
      <c r="AV2881"/>
      <c r="AW2881"/>
      <c r="AX2881" t="inlineStr">
        <is>
          <t>Mortality</t>
        </is>
      </c>
      <c r="AY2881" t="inlineStr">
        <is>
          <t>Mortality</t>
        </is>
      </c>
      <c r="AZ2881" t="inlineStr">
        <is>
          <t>LC50</t>
        </is>
      </c>
      <c r="BA2881"/>
      <c r="BB2881" t="n">
        <v>4.0</v>
      </c>
      <c r="BC2881"/>
      <c r="BD2881"/>
      <c r="BE2881"/>
      <c r="BF2881"/>
      <c r="BG2881" t="inlineStr">
        <is>
          <t>Day(s)</t>
        </is>
      </c>
      <c r="BH2881" t="inlineStr">
        <is>
          <t>Finely ground</t>
        </is>
      </c>
      <c r="BI2881" t="inlineStr">
        <is>
          <t>DTXSID2035013</t>
        </is>
      </c>
      <c r="BJ2881" t="inlineStr">
        <is>
          <t>10.3184/095422998782775826</t>
        </is>
      </c>
      <c r="BK2881"/>
      <c r="BL2881"/>
      <c r="BM2881"/>
      <c r="BN2881"/>
      <c r="BO2881"/>
      <c r="BP2881"/>
      <c r="BQ2881"/>
      <c r="BR2881"/>
      <c r="BS2881"/>
      <c r="BT2881" t="inlineStr">
        <is>
          <t>--</t>
        </is>
      </c>
      <c r="BU2881"/>
      <c r="BV2881"/>
      <c r="BW2881"/>
      <c r="BX2881"/>
      <c r="BY2881"/>
      <c r="BZ2881"/>
      <c r="CA2881"/>
      <c r="CB2881"/>
      <c r="CC2881"/>
      <c r="CD2881"/>
      <c r="CE2881"/>
      <c r="CF2881"/>
      <c r="CG2881"/>
      <c r="CH2881"/>
      <c r="CI2881" t="inlineStr">
        <is>
          <t xml:space="preserve"> DNUM/7-19//TESTID/1//CONC TYPE FRACTIONS ALSO REPORTED AS NOMINAL, AVAILABLE AND EASILY DISSOLVED//</t>
        </is>
      </c>
      <c r="CJ2881" t="inlineStr">
        <is>
          <t xml:space="preserve">   DNUM/7-19//TESTID/1//CONC TYPE FRACTIONS ALSO REPORTED AS NOMINAL, AVAILABLE AND EASILY DISSOLVED//</t>
        </is>
      </c>
      <c r="CK2881" t="inlineStr">
        <is>
          <t>Erten-Unal,M., B.G. Wixson, N. Gale, and J.L. Pitt</t>
        </is>
      </c>
      <c r="CL2881" t="n">
        <v>76100.0</v>
      </c>
      <c r="CM2881" t="inlineStr">
        <is>
          <t>Evaluation of Toxicity, Bioavailability and Speciation of Lead, Zinc and Cadmium in Mine/Mill Wastewaters</t>
        </is>
      </c>
      <c r="CN2881" t="inlineStr">
        <is>
          <t>Chem. Spec. Bioavail.10(2): 37-46</t>
        </is>
      </c>
      <c r="CO2881" t="n">
        <v>1998.0</v>
      </c>
      <c r="CP2881" t="inlineStr">
        <is>
          <t>Erten-Unal,M., B.G. Wixson, N. Gale, and J.L. Pitt (1998). Evaluation of Toxicity, Bioavailability and Speciation of Lead, Zinc and Cadmium in Mine/Mill Wastewaters. Chem. Spec. Bioavail., 10, (2), 37-46. doi:10.3184/095422998782775826. ECOREF#:76100</t>
        </is>
      </c>
    </row>
    <row r="2882">
      <c r="A2882" t="n">
        <v>7646857.0</v>
      </c>
      <c r="B2882" t="inlineStr">
        <is>
          <t>Zinc chloride (ZnCl2)</t>
        </is>
      </c>
      <c r="C2882" t="inlineStr">
        <is>
          <t>Reagent Grade, Purissium, Purum, Puriss, Puris, Reinst</t>
        </is>
      </c>
      <c r="D2882" t="inlineStr">
        <is>
          <t>Measured</t>
        </is>
      </c>
      <c r="E2882" t="inlineStr">
        <is>
          <t>Not reported</t>
        </is>
      </c>
      <c r="F2882"/>
      <c r="G2882"/>
      <c r="H2882"/>
      <c r="I2882"/>
      <c r="J2882"/>
      <c r="K2882"/>
      <c r="L2882" t="inlineStr">
        <is>
          <t>Pimephales promelas</t>
        </is>
      </c>
      <c r="M2882" t="inlineStr">
        <is>
          <t>Fathead Minnow</t>
        </is>
      </c>
      <c r="N2882" t="inlineStr">
        <is>
          <t>Larva</t>
        </is>
      </c>
      <c r="O2882" t="inlineStr">
        <is>
          <t>&lt;</t>
        </is>
      </c>
      <c r="P2882" t="n">
        <v>24.0</v>
      </c>
      <c r="Q2882"/>
      <c r="R2882"/>
      <c r="S2882"/>
      <c r="T2882"/>
      <c r="U2882" t="inlineStr">
        <is>
          <t>Hour(s)</t>
        </is>
      </c>
      <c r="V2882" t="inlineStr">
        <is>
          <t>Static</t>
        </is>
      </c>
      <c r="W2882" t="inlineStr">
        <is>
          <t>Fresh water</t>
        </is>
      </c>
      <c r="X2882" t="inlineStr">
        <is>
          <t>Lab</t>
        </is>
      </c>
      <c r="Y2882" t="n">
        <v>6.0</v>
      </c>
      <c r="Z2882" t="inlineStr">
        <is>
          <t>Dissolved</t>
        </is>
      </c>
      <c r="AA2882"/>
      <c r="AB2882" t="n">
        <v>0.527</v>
      </c>
      <c r="AC2882"/>
      <c r="AD2882" t="n">
        <v>0.445</v>
      </c>
      <c r="AE2882"/>
      <c r="AF2882" t="n">
        <v>0.624</v>
      </c>
      <c r="AG2882" t="inlineStr">
        <is>
          <t>AI mg/L</t>
        </is>
      </c>
      <c r="AH2882" t="inlineStr">
        <is>
          <t>Total</t>
        </is>
      </c>
      <c r="AI2882"/>
      <c r="AJ2882" t="n">
        <v>0.556</v>
      </c>
      <c r="AK2882"/>
      <c r="AL2882" t="n">
        <v>0.475</v>
      </c>
      <c r="AM2882"/>
      <c r="AN2882" t="n">
        <v>0.65</v>
      </c>
      <c r="AO2882" t="inlineStr">
        <is>
          <t>AI mg/L</t>
        </is>
      </c>
      <c r="AP2882"/>
      <c r="AQ2882"/>
      <c r="AR2882"/>
      <c r="AS2882"/>
      <c r="AT2882"/>
      <c r="AU2882"/>
      <c r="AV2882"/>
      <c r="AW2882"/>
      <c r="AX2882" t="inlineStr">
        <is>
          <t>Mortality</t>
        </is>
      </c>
      <c r="AY2882" t="inlineStr">
        <is>
          <t>Mortality</t>
        </is>
      </c>
      <c r="AZ2882" t="inlineStr">
        <is>
          <t>LC50</t>
        </is>
      </c>
      <c r="BA2882"/>
      <c r="BB2882" t="n">
        <v>4.0</v>
      </c>
      <c r="BC2882"/>
      <c r="BD2882"/>
      <c r="BE2882"/>
      <c r="BF2882"/>
      <c r="BG2882" t="inlineStr">
        <is>
          <t>Day(s)</t>
        </is>
      </c>
      <c r="BH2882"/>
      <c r="BI2882" t="inlineStr">
        <is>
          <t>DTXSID2035013</t>
        </is>
      </c>
      <c r="BJ2882"/>
      <c r="BK2882"/>
      <c r="BL2882" t="inlineStr">
        <is>
          <t>Acute</t>
        </is>
      </c>
      <c r="BM2882"/>
      <c r="BN2882"/>
      <c r="BO2882"/>
      <c r="BP2882"/>
      <c r="BQ2882"/>
      <c r="BR2882"/>
      <c r="BS2882"/>
      <c r="BT2882" t="inlineStr">
        <is>
          <t>--</t>
        </is>
      </c>
      <c r="BU2882"/>
      <c r="BV2882"/>
      <c r="BW2882"/>
      <c r="BX2882"/>
      <c r="BY2882"/>
      <c r="BZ2882"/>
      <c r="CA2882" t="inlineStr">
        <is>
          <t>--</t>
        </is>
      </c>
      <c r="CB2882"/>
      <c r="CC2882"/>
      <c r="CD2882"/>
      <c r="CE2882"/>
      <c r="CF2882"/>
      <c r="CG2882"/>
      <c r="CH2882"/>
      <c r="CI2882"/>
      <c r="CJ2882" t="inlineStr">
        <is>
          <t xml:space="preserve">SOURCE/LAB STOCK FROM USEPA ENVIRONMENTAL RESEARCH LABORATORY, DULUTH, MN//MEDIA/NAUGATUCK RIVER, CONNECTICUT STATION 5 WATER//   </t>
        </is>
      </c>
      <c r="CK2882" t="inlineStr">
        <is>
          <t>Carlson,A.R., H. Nelson, and D. Hammermeister</t>
        </is>
      </c>
      <c r="CL2882" t="n">
        <v>2124.0</v>
      </c>
      <c r="CM2882" t="inlineStr">
        <is>
          <t>Evaluation of Site-Specific Criteria for Copper and Zinc: An Integration of Metal Addition Toxicity, Effluent and Receiving Water Toxicity, and Ecological Survey Data</t>
        </is>
      </c>
      <c r="CN2882" t="inlineStr">
        <is>
          <t>EPA-600/3-86-026, U.S.EPA, Duluth, MN:68 p.</t>
        </is>
      </c>
      <c r="CO2882" t="n">
        <v>1986.0</v>
      </c>
      <c r="CP2882" t="inlineStr">
        <is>
          <t>Carlson,A.R., H. Nelson, and D. Hammermeister (1986). Evaluation of Site-Specific Criteria for Copper and Zinc: An Integration of Metal Addition Toxicity, Effluent and Receiving Water Toxicity, and Ecological Survey Data. EPA-600/3-86-026, U.S.EPA, Duluth, MN, 68 p. ECOREF#:2124</t>
        </is>
      </c>
    </row>
    <row r="2883">
      <c r="A2883" t="n">
        <v>7646857.0</v>
      </c>
      <c r="B2883" t="inlineStr">
        <is>
          <t>Zinc chloride (ZnCl2)</t>
        </is>
      </c>
      <c r="C2883" t="inlineStr">
        <is>
          <t>Reagent Grade, Purissium, Purum, Puriss, Puris, Reinst</t>
        </is>
      </c>
      <c r="D2883" t="inlineStr">
        <is>
          <t>Measured</t>
        </is>
      </c>
      <c r="E2883" t="inlineStr">
        <is>
          <t>United States Environmental Protection Agency</t>
        </is>
      </c>
      <c r="F2883"/>
      <c r="G2883"/>
      <c r="H2883"/>
      <c r="I2883"/>
      <c r="J2883"/>
      <c r="K2883"/>
      <c r="L2883" t="inlineStr">
        <is>
          <t>Pimephales promelas</t>
        </is>
      </c>
      <c r="M2883" t="inlineStr">
        <is>
          <t>Fathead Minnow</t>
        </is>
      </c>
      <c r="N2883" t="inlineStr">
        <is>
          <t>Fry</t>
        </is>
      </c>
      <c r="O2883"/>
      <c r="P2883" t="n">
        <v>1.0</v>
      </c>
      <c r="Q2883"/>
      <c r="R2883"/>
      <c r="S2883"/>
      <c r="T2883"/>
      <c r="U2883" t="inlineStr">
        <is>
          <t>Month(s)</t>
        </is>
      </c>
      <c r="V2883" t="inlineStr">
        <is>
          <t>Static</t>
        </is>
      </c>
      <c r="W2883" t="inlineStr">
        <is>
          <t>Fresh water</t>
        </is>
      </c>
      <c r="X2883" t="inlineStr">
        <is>
          <t>Lab</t>
        </is>
      </c>
      <c r="Y2883" t="n">
        <v>6.0</v>
      </c>
      <c r="Z2883" t="inlineStr">
        <is>
          <t>Dissolved</t>
        </is>
      </c>
      <c r="AA2883"/>
      <c r="AB2883" t="n">
        <v>1.4</v>
      </c>
      <c r="AC2883"/>
      <c r="AD2883" t="n">
        <v>1.15</v>
      </c>
      <c r="AE2883"/>
      <c r="AF2883" t="n">
        <v>1.74</v>
      </c>
      <c r="AG2883" t="inlineStr">
        <is>
          <t>AI mg/L</t>
        </is>
      </c>
      <c r="AH2883" t="inlineStr">
        <is>
          <t>Total</t>
        </is>
      </c>
      <c r="AI2883"/>
      <c r="AJ2883" t="n">
        <v>3.48</v>
      </c>
      <c r="AK2883"/>
      <c r="AL2883" t="n">
        <v>2.94</v>
      </c>
      <c r="AM2883"/>
      <c r="AN2883" t="n">
        <v>4.17</v>
      </c>
      <c r="AO2883" t="inlineStr">
        <is>
          <t>AI mg/L</t>
        </is>
      </c>
      <c r="AP2883"/>
      <c r="AQ2883"/>
      <c r="AR2883"/>
      <c r="AS2883"/>
      <c r="AT2883"/>
      <c r="AU2883"/>
      <c r="AV2883"/>
      <c r="AW2883"/>
      <c r="AX2883" t="inlineStr">
        <is>
          <t>Mortality</t>
        </is>
      </c>
      <c r="AY2883" t="inlineStr">
        <is>
          <t>Mortality</t>
        </is>
      </c>
      <c r="AZ2883" t="inlineStr">
        <is>
          <t>LC50</t>
        </is>
      </c>
      <c r="BA2883"/>
      <c r="BB2883" t="n">
        <v>4.0</v>
      </c>
      <c r="BC2883"/>
      <c r="BD2883"/>
      <c r="BE2883"/>
      <c r="BF2883"/>
      <c r="BG2883" t="inlineStr">
        <is>
          <t>Day(s)</t>
        </is>
      </c>
      <c r="BH2883"/>
      <c r="BI2883" t="inlineStr">
        <is>
          <t>DTXSID2035013</t>
        </is>
      </c>
      <c r="BJ2883"/>
      <c r="BK2883"/>
      <c r="BL2883" t="inlineStr">
        <is>
          <t>Acute</t>
        </is>
      </c>
      <c r="BM2883"/>
      <c r="BN2883"/>
      <c r="BO2883"/>
      <c r="BP2883"/>
      <c r="BQ2883"/>
      <c r="BR2883"/>
      <c r="BS2883"/>
      <c r="BT2883" t="inlineStr">
        <is>
          <t>--</t>
        </is>
      </c>
      <c r="BU2883"/>
      <c r="BV2883"/>
      <c r="BW2883"/>
      <c r="BX2883"/>
      <c r="BY2883"/>
      <c r="BZ2883"/>
      <c r="CA2883" t="inlineStr">
        <is>
          <t>--</t>
        </is>
      </c>
      <c r="CB2883"/>
      <c r="CC2883"/>
      <c r="CD2883"/>
      <c r="CE2883"/>
      <c r="CF2883"/>
      <c r="CG2883"/>
      <c r="CH2883"/>
      <c r="CI2883"/>
      <c r="CJ2883" t="inlineStr">
        <is>
          <t xml:space="preserve">SOURCE/LABORATORY CULTURE//TMETH/PELTIER 1978, TEST EPA 600/4-78-012//MEDIA/CARBON-FILTERED, DECHLORINATED TAP WATER//   </t>
        </is>
      </c>
      <c r="CK2883" t="inlineStr">
        <is>
          <t>Parkerton,T.F., S.M. Stewart, K.L. Dickson, D.H.,Jr. Rodger, and F.Y. Saleh</t>
        </is>
      </c>
      <c r="CL2883" t="n">
        <v>193860.0</v>
      </c>
      <c r="CM2883" t="inlineStr">
        <is>
          <t>Evaluation of the Indicator Species Procedure for Deriving Site-Specific Water Quality Criteria for Zinc</t>
        </is>
      </c>
      <c r="CN2883" t="inlineStr">
        <is>
          <t>In: Adams WJ, Chapman GA, Landis WG, eds, Aquatic Toxicology and Hazard Assessment: 10th Volume, ASTM STP 97110:423-435</t>
        </is>
      </c>
      <c r="CO2883" t="n">
        <v>1988.0</v>
      </c>
      <c r="CP2883" t="inlineStr">
        <is>
          <t>Parkerton,T.F., S.M. Stewart, K.L. Dickson, D.H.,Jr. Rodger, and F.Y. Saleh (1988). Evaluation of the Indicator Species Procedure for Deriving Site-Specific Water Quality Criteria for Zinc. In: Adams WJ, Chapman GA, Landis WG, eds, Aquatic Toxicology and Hazard Assessment: 10th Volume, ASTM STP 971, 10, 423-435. ECOREF#:193860</t>
        </is>
      </c>
    </row>
    <row r="2884">
      <c r="A2884" t="n">
        <v>7646857.0</v>
      </c>
      <c r="B2884" t="inlineStr">
        <is>
          <t>Zinc chloride (ZnCl2)</t>
        </is>
      </c>
      <c r="C2884"/>
      <c r="D2884" t="inlineStr">
        <is>
          <t>Unmeasured</t>
        </is>
      </c>
      <c r="E2884" t="inlineStr">
        <is>
          <t>Not reported</t>
        </is>
      </c>
      <c r="F2884"/>
      <c r="G2884"/>
      <c r="H2884"/>
      <c r="I2884"/>
      <c r="J2884"/>
      <c r="K2884"/>
      <c r="L2884" t="inlineStr">
        <is>
          <t>Pimephales promelas</t>
        </is>
      </c>
      <c r="M2884" t="inlineStr">
        <is>
          <t>Fathead Minnow</t>
        </is>
      </c>
      <c r="N2884"/>
      <c r="O2884"/>
      <c r="P2884"/>
      <c r="Q2884"/>
      <c r="R2884"/>
      <c r="S2884"/>
      <c r="T2884"/>
      <c r="U2884"/>
      <c r="V2884" t="inlineStr">
        <is>
          <t>Static</t>
        </is>
      </c>
      <c r="W2884" t="inlineStr">
        <is>
          <t>Fresh water</t>
        </is>
      </c>
      <c r="X2884" t="inlineStr">
        <is>
          <t>Lab</t>
        </is>
      </c>
      <c r="Y2884" t="n">
        <v>6.0</v>
      </c>
      <c r="Z2884" t="inlineStr">
        <is>
          <t>Total</t>
        </is>
      </c>
      <c r="AA2884"/>
      <c r="AB2884" t="n">
        <v>6.23</v>
      </c>
      <c r="AC2884"/>
      <c r="AD2884" t="n">
        <v>5.23</v>
      </c>
      <c r="AE2884"/>
      <c r="AF2884" t="n">
        <v>7.06</v>
      </c>
      <c r="AG2884" t="inlineStr">
        <is>
          <t>AI mg/L</t>
        </is>
      </c>
      <c r="AH2884"/>
      <c r="AI2884"/>
      <c r="AJ2884"/>
      <c r="AK2884"/>
      <c r="AL2884"/>
      <c r="AM2884"/>
      <c r="AN2884"/>
      <c r="AO2884"/>
      <c r="AP2884"/>
      <c r="AQ2884"/>
      <c r="AR2884"/>
      <c r="AS2884"/>
      <c r="AT2884"/>
      <c r="AU2884"/>
      <c r="AV2884"/>
      <c r="AW2884"/>
      <c r="AX2884" t="inlineStr">
        <is>
          <t>Mortality</t>
        </is>
      </c>
      <c r="AY2884" t="inlineStr">
        <is>
          <t>Mortality</t>
        </is>
      </c>
      <c r="AZ2884" t="inlineStr">
        <is>
          <t>LC50</t>
        </is>
      </c>
      <c r="BA2884"/>
      <c r="BB2884" t="n">
        <v>4.0</v>
      </c>
      <c r="BC2884"/>
      <c r="BD2884"/>
      <c r="BE2884"/>
      <c r="BF2884"/>
      <c r="BG2884" t="inlineStr">
        <is>
          <t>Day(s)</t>
        </is>
      </c>
      <c r="BH2884"/>
      <c r="BI2884" t="inlineStr">
        <is>
          <t>DTXSID2035013</t>
        </is>
      </c>
      <c r="BJ2884"/>
      <c r="BK2884"/>
      <c r="BL2884" t="inlineStr">
        <is>
          <t>Acute</t>
        </is>
      </c>
      <c r="BM2884"/>
      <c r="BN2884"/>
      <c r="BO2884"/>
      <c r="BP2884"/>
      <c r="BQ2884"/>
      <c r="BR2884"/>
      <c r="BS2884"/>
      <c r="BT2884" t="inlineStr">
        <is>
          <t>--</t>
        </is>
      </c>
      <c r="BU2884"/>
      <c r="BV2884"/>
      <c r="BW2884"/>
      <c r="BX2884"/>
      <c r="BY2884"/>
      <c r="BZ2884"/>
      <c r="CA2884"/>
      <c r="CB2884"/>
      <c r="CC2884"/>
      <c r="CD2884"/>
      <c r="CE2884"/>
      <c r="CF2884"/>
      <c r="CG2884"/>
      <c r="CH2884"/>
      <c r="CI2884"/>
      <c r="CJ2884"/>
      <c r="CK2884" t="inlineStr">
        <is>
          <t>Hobson,J.F.</t>
        </is>
      </c>
      <c r="CL2884" t="n">
        <v>150469.0</v>
      </c>
      <c r="CM2884" t="inlineStr">
        <is>
          <t>Acclimation-Induced Changes in Toxicity and Induction of Metallothionein-Like Proteins in the Fathead Minnow Following Sublethal Exposure to Cobalt, Silver, and Zinc</t>
        </is>
      </c>
      <c r="CN2884" t="inlineStr">
        <is>
          <t>Ph.D.Thesis, University of Kentucky, Lexington, KY:145 p.</t>
        </is>
      </c>
      <c r="CO2884" t="n">
        <v>1986.0</v>
      </c>
      <c r="CP2884" t="inlineStr">
        <is>
          <t>Hobson,J.F. (1986). Acclimation-Induced Changes in Toxicity and Induction of Metallothionein-Like Proteins in the Fathead Minnow Following Sublethal Exposure to Cobalt, Silver, and Zinc. Ph.D.Thesis, University of Kentucky, Lexington, KY, 145 p. ECOREF#:150469</t>
        </is>
      </c>
    </row>
    <row r="2885">
      <c r="A2885" t="n">
        <v>7646857.0</v>
      </c>
      <c r="B2885" t="inlineStr">
        <is>
          <t>Zinc chloride (ZnCl2)</t>
        </is>
      </c>
      <c r="C2885" t="inlineStr">
        <is>
          <t>American chemical society grade</t>
        </is>
      </c>
      <c r="D2885" t="inlineStr">
        <is>
          <t>Unmeasured</t>
        </is>
      </c>
      <c r="E2885" t="inlineStr">
        <is>
          <t>Not coded</t>
        </is>
      </c>
      <c r="F2885"/>
      <c r="G2885"/>
      <c r="H2885"/>
      <c r="I2885"/>
      <c r="J2885"/>
      <c r="K2885"/>
      <c r="L2885" t="inlineStr">
        <is>
          <t>Pimephales promelas</t>
        </is>
      </c>
      <c r="M2885" t="inlineStr">
        <is>
          <t>Fathead Minnow</t>
        </is>
      </c>
      <c r="N2885"/>
      <c r="O2885"/>
      <c r="P2885"/>
      <c r="Q2885"/>
      <c r="R2885"/>
      <c r="S2885"/>
      <c r="T2885"/>
      <c r="U2885"/>
      <c r="V2885" t="inlineStr">
        <is>
          <t>Static</t>
        </is>
      </c>
      <c r="W2885" t="inlineStr">
        <is>
          <t>Fresh water</t>
        </is>
      </c>
      <c r="X2885" t="inlineStr">
        <is>
          <t>Lab</t>
        </is>
      </c>
      <c r="Y2885"/>
      <c r="Z2885" t="inlineStr">
        <is>
          <t>Total</t>
        </is>
      </c>
      <c r="AA2885"/>
      <c r="AB2885" t="n">
        <v>6.09</v>
      </c>
      <c r="AC2885"/>
      <c r="AD2885" t="n">
        <v>5.57</v>
      </c>
      <c r="AE2885"/>
      <c r="AF2885" t="n">
        <v>6.45</v>
      </c>
      <c r="AG2885" t="inlineStr">
        <is>
          <t>AI mg/L</t>
        </is>
      </c>
      <c r="AH2885"/>
      <c r="AI2885"/>
      <c r="AJ2885"/>
      <c r="AK2885"/>
      <c r="AL2885"/>
      <c r="AM2885"/>
      <c r="AN2885"/>
      <c r="AO2885"/>
      <c r="AP2885"/>
      <c r="AQ2885"/>
      <c r="AR2885"/>
      <c r="AS2885"/>
      <c r="AT2885"/>
      <c r="AU2885"/>
      <c r="AV2885"/>
      <c r="AW2885"/>
      <c r="AX2885" t="inlineStr">
        <is>
          <t>Mortality</t>
        </is>
      </c>
      <c r="AY2885" t="inlineStr">
        <is>
          <t>Mortality</t>
        </is>
      </c>
      <c r="AZ2885" t="inlineStr">
        <is>
          <t>LC50</t>
        </is>
      </c>
      <c r="BA2885"/>
      <c r="BB2885" t="n">
        <v>4.0</v>
      </c>
      <c r="BC2885"/>
      <c r="BD2885"/>
      <c r="BE2885"/>
      <c r="BF2885"/>
      <c r="BG2885" t="inlineStr">
        <is>
          <t>Day(s)</t>
        </is>
      </c>
      <c r="BH2885"/>
      <c r="BI2885" t="inlineStr">
        <is>
          <t>DTXSID2035013</t>
        </is>
      </c>
      <c r="BJ2885"/>
      <c r="BK2885"/>
      <c r="BL2885"/>
      <c r="BM2885"/>
      <c r="BN2885"/>
      <c r="BO2885"/>
      <c r="BP2885"/>
      <c r="BQ2885"/>
      <c r="BR2885"/>
      <c r="BS2885"/>
      <c r="BT2885" t="inlineStr">
        <is>
          <t>--</t>
        </is>
      </c>
      <c r="BU2885"/>
      <c r="BV2885"/>
      <c r="BW2885"/>
      <c r="BX2885"/>
      <c r="BY2885"/>
      <c r="BZ2885"/>
      <c r="CA2885"/>
      <c r="CB2885"/>
      <c r="CC2885"/>
      <c r="CD2885"/>
      <c r="CE2885"/>
      <c r="CF2885"/>
      <c r="CG2885"/>
      <c r="CH2885"/>
      <c r="CI2885"/>
      <c r="CJ2885"/>
      <c r="CK2885" t="inlineStr">
        <is>
          <t>Birge,W.J., W.H. Benson, and J.A. Black</t>
        </is>
      </c>
      <c r="CL2885" t="n">
        <v>10237.0</v>
      </c>
      <c r="CM2885" t="inlineStr">
        <is>
          <t>The Induction of Tolerance to Heavy Metals in Natural and Laboratory Populations of Fish</t>
        </is>
      </c>
      <c r="CN2885" t="inlineStr">
        <is>
          <t>Res.Rep.No.141, Water Resour.Res.Inst., Univ.of Kentucky, Lexington, KY:26 p.</t>
        </is>
      </c>
      <c r="CO2885" t="n">
        <v>1983.0</v>
      </c>
      <c r="CP2885" t="inlineStr">
        <is>
          <t>Birge,W.J., W.H. Benson, and J.A. Black (1983). The Induction of Tolerance to Heavy Metals in Natural and Laboratory Populations of Fish. Res.Rep.No.141, Water Resour.Res.Inst., Univ.of Kentucky, Lexington, KY, 26 p. ECOREF#:10237</t>
        </is>
      </c>
    </row>
    <row r="2886">
      <c r="A2886" t="n">
        <v>7646857.0</v>
      </c>
      <c r="B2886" t="inlineStr">
        <is>
          <t>Zinc chloride (ZnCl2)</t>
        </is>
      </c>
      <c r="C2886" t="inlineStr">
        <is>
          <t>Reagent Grade, Purissium, Purum, Puriss, Puris, Reinst</t>
        </is>
      </c>
      <c r="D2886" t="inlineStr">
        <is>
          <t>Measured</t>
        </is>
      </c>
      <c r="E2886" t="inlineStr">
        <is>
          <t>Not reported</t>
        </is>
      </c>
      <c r="F2886"/>
      <c r="G2886"/>
      <c r="H2886"/>
      <c r="I2886"/>
      <c r="J2886"/>
      <c r="K2886"/>
      <c r="L2886" t="inlineStr">
        <is>
          <t>Pimephales promelas</t>
        </is>
      </c>
      <c r="M2886" t="inlineStr">
        <is>
          <t>Fathead Minnow</t>
        </is>
      </c>
      <c r="N2886" t="inlineStr">
        <is>
          <t>Larva</t>
        </is>
      </c>
      <c r="O2886" t="inlineStr">
        <is>
          <t>&lt;</t>
        </is>
      </c>
      <c r="P2886" t="n">
        <v>24.0</v>
      </c>
      <c r="Q2886"/>
      <c r="R2886"/>
      <c r="S2886"/>
      <c r="T2886"/>
      <c r="U2886" t="inlineStr">
        <is>
          <t>Hour(s)</t>
        </is>
      </c>
      <c r="V2886" t="inlineStr">
        <is>
          <t>Static</t>
        </is>
      </c>
      <c r="W2886" t="inlineStr">
        <is>
          <t>Fresh water</t>
        </is>
      </c>
      <c r="X2886" t="inlineStr">
        <is>
          <t>Lab</t>
        </is>
      </c>
      <c r="Y2886" t="n">
        <v>6.0</v>
      </c>
      <c r="Z2886" t="inlineStr">
        <is>
          <t>Dissolved</t>
        </is>
      </c>
      <c r="AA2886"/>
      <c r="AB2886" t="n">
        <v>0.55</v>
      </c>
      <c r="AC2886"/>
      <c r="AD2886" t="n">
        <v>0.451</v>
      </c>
      <c r="AE2886"/>
      <c r="AF2886" t="n">
        <v>0.672</v>
      </c>
      <c r="AG2886" t="inlineStr">
        <is>
          <t>AI mg/L</t>
        </is>
      </c>
      <c r="AH2886" t="inlineStr">
        <is>
          <t>Total</t>
        </is>
      </c>
      <c r="AI2886"/>
      <c r="AJ2886" t="n">
        <v>0.551</v>
      </c>
      <c r="AK2886"/>
      <c r="AL2886" t="n">
        <v>0.45</v>
      </c>
      <c r="AM2886"/>
      <c r="AN2886" t="n">
        <v>0.677</v>
      </c>
      <c r="AO2886" t="inlineStr">
        <is>
          <t>AI mg/L</t>
        </is>
      </c>
      <c r="AP2886"/>
      <c r="AQ2886"/>
      <c r="AR2886"/>
      <c r="AS2886"/>
      <c r="AT2886"/>
      <c r="AU2886"/>
      <c r="AV2886"/>
      <c r="AW2886"/>
      <c r="AX2886" t="inlineStr">
        <is>
          <t>Mortality</t>
        </is>
      </c>
      <c r="AY2886" t="inlineStr">
        <is>
          <t>Mortality</t>
        </is>
      </c>
      <c r="AZ2886" t="inlineStr">
        <is>
          <t>LC50</t>
        </is>
      </c>
      <c r="BA2886"/>
      <c r="BB2886" t="n">
        <v>4.0</v>
      </c>
      <c r="BC2886"/>
      <c r="BD2886"/>
      <c r="BE2886"/>
      <c r="BF2886"/>
      <c r="BG2886" t="inlineStr">
        <is>
          <t>Day(s)</t>
        </is>
      </c>
      <c r="BH2886"/>
      <c r="BI2886" t="inlineStr">
        <is>
          <t>DTXSID2035013</t>
        </is>
      </c>
      <c r="BJ2886"/>
      <c r="BK2886"/>
      <c r="BL2886" t="inlineStr">
        <is>
          <t>Acute</t>
        </is>
      </c>
      <c r="BM2886"/>
      <c r="BN2886"/>
      <c r="BO2886"/>
      <c r="BP2886"/>
      <c r="BQ2886"/>
      <c r="BR2886"/>
      <c r="BS2886"/>
      <c r="BT2886" t="inlineStr">
        <is>
          <t>--</t>
        </is>
      </c>
      <c r="BU2886"/>
      <c r="BV2886"/>
      <c r="BW2886"/>
      <c r="BX2886"/>
      <c r="BY2886"/>
      <c r="BZ2886"/>
      <c r="CA2886" t="inlineStr">
        <is>
          <t>--</t>
        </is>
      </c>
      <c r="CB2886"/>
      <c r="CC2886"/>
      <c r="CD2886"/>
      <c r="CE2886"/>
      <c r="CF2886"/>
      <c r="CG2886"/>
      <c r="CH2886"/>
      <c r="CI2886"/>
      <c r="CJ2886" t="inlineStr">
        <is>
          <t xml:space="preserve">SOURCE/LAB STOCK FROM USEPA ENVIRONMENTAL RESEARCH LABORATORY, DULUTH, MN//MEDIA/LAKE SUPERIOR WATER//   </t>
        </is>
      </c>
      <c r="CK2886" t="inlineStr">
        <is>
          <t>Carlson,A.R., H. Nelson, and D. Hammermeister</t>
        </is>
      </c>
      <c r="CL2886" t="n">
        <v>2124.0</v>
      </c>
      <c r="CM2886" t="inlineStr">
        <is>
          <t>Evaluation of Site-Specific Criteria for Copper and Zinc: An Integration of Metal Addition Toxicity, Effluent and Receiving Water Toxicity, and Ecological Survey Data</t>
        </is>
      </c>
      <c r="CN2886" t="inlineStr">
        <is>
          <t>EPA-600/3-86-026, U.S.EPA, Duluth, MN:68 p.</t>
        </is>
      </c>
      <c r="CO2886" t="n">
        <v>1986.0</v>
      </c>
      <c r="CP2886" t="inlineStr">
        <is>
          <t>Carlson,A.R., H. Nelson, and D. Hammermeister (1986). Evaluation of Site-Specific Criteria for Copper and Zinc: An Integration of Metal Addition Toxicity, Effluent and Receiving Water Toxicity, and Ecological Survey Data. EPA-600/3-86-026, U.S.EPA, Duluth, MN, 68 p. ECOREF#:2124</t>
        </is>
      </c>
    </row>
    <row r="2887">
      <c r="A2887" t="n">
        <v>7646857.0</v>
      </c>
      <c r="B2887" t="inlineStr">
        <is>
          <t>Zinc chloride (ZnCl2)</t>
        </is>
      </c>
      <c r="C2887"/>
      <c r="D2887" t="inlineStr">
        <is>
          <t>Unmeasured</t>
        </is>
      </c>
      <c r="E2887" t="inlineStr">
        <is>
          <t>Not reported</t>
        </is>
      </c>
      <c r="F2887"/>
      <c r="G2887"/>
      <c r="H2887"/>
      <c r="I2887"/>
      <c r="J2887"/>
      <c r="K2887"/>
      <c r="L2887" t="inlineStr">
        <is>
          <t>Pimephales promelas</t>
        </is>
      </c>
      <c r="M2887" t="inlineStr">
        <is>
          <t>Fathead Minnow</t>
        </is>
      </c>
      <c r="N2887"/>
      <c r="O2887"/>
      <c r="P2887"/>
      <c r="Q2887"/>
      <c r="R2887"/>
      <c r="S2887"/>
      <c r="T2887"/>
      <c r="U2887"/>
      <c r="V2887" t="inlineStr">
        <is>
          <t>Static</t>
        </is>
      </c>
      <c r="W2887" t="inlineStr">
        <is>
          <t>Fresh water</t>
        </is>
      </c>
      <c r="X2887" t="inlineStr">
        <is>
          <t>Lab</t>
        </is>
      </c>
      <c r="Y2887" t="n">
        <v>6.0</v>
      </c>
      <c r="Z2887" t="inlineStr">
        <is>
          <t>Total</t>
        </is>
      </c>
      <c r="AA2887"/>
      <c r="AB2887" t="n">
        <v>4.82</v>
      </c>
      <c r="AC2887"/>
      <c r="AD2887" t="n">
        <v>3.91</v>
      </c>
      <c r="AE2887"/>
      <c r="AF2887" t="n">
        <v>5.63</v>
      </c>
      <c r="AG2887" t="inlineStr">
        <is>
          <t>AI mg/L</t>
        </is>
      </c>
      <c r="AH2887"/>
      <c r="AI2887"/>
      <c r="AJ2887"/>
      <c r="AK2887"/>
      <c r="AL2887"/>
      <c r="AM2887"/>
      <c r="AN2887"/>
      <c r="AO2887"/>
      <c r="AP2887"/>
      <c r="AQ2887"/>
      <c r="AR2887"/>
      <c r="AS2887"/>
      <c r="AT2887"/>
      <c r="AU2887"/>
      <c r="AV2887"/>
      <c r="AW2887"/>
      <c r="AX2887" t="inlineStr">
        <is>
          <t>Mortality</t>
        </is>
      </c>
      <c r="AY2887" t="inlineStr">
        <is>
          <t>Mortality</t>
        </is>
      </c>
      <c r="AZ2887" t="inlineStr">
        <is>
          <t>LC50</t>
        </is>
      </c>
      <c r="BA2887"/>
      <c r="BB2887" t="n">
        <v>4.0</v>
      </c>
      <c r="BC2887"/>
      <c r="BD2887"/>
      <c r="BE2887"/>
      <c r="BF2887"/>
      <c r="BG2887" t="inlineStr">
        <is>
          <t>Day(s)</t>
        </is>
      </c>
      <c r="BH2887"/>
      <c r="BI2887" t="inlineStr">
        <is>
          <t>DTXSID2035013</t>
        </is>
      </c>
      <c r="BJ2887"/>
      <c r="BK2887"/>
      <c r="BL2887" t="inlineStr">
        <is>
          <t>Acute</t>
        </is>
      </c>
      <c r="BM2887"/>
      <c r="BN2887"/>
      <c r="BO2887"/>
      <c r="BP2887"/>
      <c r="BQ2887"/>
      <c r="BR2887"/>
      <c r="BS2887"/>
      <c r="BT2887" t="inlineStr">
        <is>
          <t>--</t>
        </is>
      </c>
      <c r="BU2887"/>
      <c r="BV2887"/>
      <c r="BW2887"/>
      <c r="BX2887"/>
      <c r="BY2887"/>
      <c r="BZ2887"/>
      <c r="CA2887"/>
      <c r="CB2887"/>
      <c r="CC2887"/>
      <c r="CD2887"/>
      <c r="CE2887"/>
      <c r="CF2887"/>
      <c r="CG2887"/>
      <c r="CH2887"/>
      <c r="CI2887"/>
      <c r="CJ2887"/>
      <c r="CK2887" t="inlineStr">
        <is>
          <t>Hobson,J.F.</t>
        </is>
      </c>
      <c r="CL2887" t="n">
        <v>150469.0</v>
      </c>
      <c r="CM2887" t="inlineStr">
        <is>
          <t>Acclimation-Induced Changes in Toxicity and Induction of Metallothionein-Like Proteins in the Fathead Minnow Following Sublethal Exposure to Cobalt, Silver, and Zinc</t>
        </is>
      </c>
      <c r="CN2887" t="inlineStr">
        <is>
          <t>Ph.D.Thesis, University of Kentucky, Lexington, KY:145 p.</t>
        </is>
      </c>
      <c r="CO2887" t="n">
        <v>1986.0</v>
      </c>
      <c r="CP2887" t="inlineStr">
        <is>
          <t>Hobson,J.F. (1986). Acclimation-Induced Changes in Toxicity and Induction of Metallothionein-Like Proteins in the Fathead Minnow Following Sublethal Exposure to Cobalt, Silver, and Zinc. Ph.D.Thesis, University of Kentucky, Lexington, KY, 145 p. ECOREF#:150469</t>
        </is>
      </c>
    </row>
    <row r="2888">
      <c r="A2888" t="n">
        <v>7646857.0</v>
      </c>
      <c r="B2888" t="inlineStr">
        <is>
          <t>Zinc chloride (ZnCl2)</t>
        </is>
      </c>
      <c r="C2888"/>
      <c r="D2888" t="inlineStr">
        <is>
          <t>Unmeasured</t>
        </is>
      </c>
      <c r="E2888" t="inlineStr">
        <is>
          <t>Not reported</t>
        </is>
      </c>
      <c r="F2888"/>
      <c r="G2888"/>
      <c r="H2888"/>
      <c r="I2888"/>
      <c r="J2888"/>
      <c r="K2888"/>
      <c r="L2888" t="inlineStr">
        <is>
          <t>Pimephales promelas</t>
        </is>
      </c>
      <c r="M2888" t="inlineStr">
        <is>
          <t>Fathead Minnow</t>
        </is>
      </c>
      <c r="N2888"/>
      <c r="O2888"/>
      <c r="P2888"/>
      <c r="Q2888"/>
      <c r="R2888"/>
      <c r="S2888"/>
      <c r="T2888"/>
      <c r="U2888"/>
      <c r="V2888" t="inlineStr">
        <is>
          <t>Static</t>
        </is>
      </c>
      <c r="W2888" t="inlineStr">
        <is>
          <t>Fresh water</t>
        </is>
      </c>
      <c r="X2888" t="inlineStr">
        <is>
          <t>Lab</t>
        </is>
      </c>
      <c r="Y2888" t="n">
        <v>6.0</v>
      </c>
      <c r="Z2888" t="inlineStr">
        <is>
          <t>Total</t>
        </is>
      </c>
      <c r="AA2888"/>
      <c r="AB2888" t="n">
        <v>6.12</v>
      </c>
      <c r="AC2888"/>
      <c r="AD2888" t="n">
        <v>5.27</v>
      </c>
      <c r="AE2888"/>
      <c r="AF2888" t="n">
        <v>6.87</v>
      </c>
      <c r="AG2888" t="inlineStr">
        <is>
          <t>AI mg/L</t>
        </is>
      </c>
      <c r="AH2888"/>
      <c r="AI2888"/>
      <c r="AJ2888"/>
      <c r="AK2888"/>
      <c r="AL2888"/>
      <c r="AM2888"/>
      <c r="AN2888"/>
      <c r="AO2888"/>
      <c r="AP2888"/>
      <c r="AQ2888"/>
      <c r="AR2888"/>
      <c r="AS2888"/>
      <c r="AT2888"/>
      <c r="AU2888"/>
      <c r="AV2888"/>
      <c r="AW2888"/>
      <c r="AX2888" t="inlineStr">
        <is>
          <t>Mortality</t>
        </is>
      </c>
      <c r="AY2888" t="inlineStr">
        <is>
          <t>Mortality</t>
        </is>
      </c>
      <c r="AZ2888" t="inlineStr">
        <is>
          <t>LC50</t>
        </is>
      </c>
      <c r="BA2888"/>
      <c r="BB2888" t="n">
        <v>4.0</v>
      </c>
      <c r="BC2888"/>
      <c r="BD2888"/>
      <c r="BE2888"/>
      <c r="BF2888"/>
      <c r="BG2888" t="inlineStr">
        <is>
          <t>Day(s)</t>
        </is>
      </c>
      <c r="BH2888"/>
      <c r="BI2888" t="inlineStr">
        <is>
          <t>DTXSID2035013</t>
        </is>
      </c>
      <c r="BJ2888"/>
      <c r="BK2888"/>
      <c r="BL2888" t="inlineStr">
        <is>
          <t>Acute</t>
        </is>
      </c>
      <c r="BM2888"/>
      <c r="BN2888"/>
      <c r="BO2888"/>
      <c r="BP2888"/>
      <c r="BQ2888"/>
      <c r="BR2888"/>
      <c r="BS2888"/>
      <c r="BT2888" t="inlineStr">
        <is>
          <t>--</t>
        </is>
      </c>
      <c r="BU2888"/>
      <c r="BV2888"/>
      <c r="BW2888"/>
      <c r="BX2888"/>
      <c r="BY2888"/>
      <c r="BZ2888"/>
      <c r="CA2888"/>
      <c r="CB2888"/>
      <c r="CC2888"/>
      <c r="CD2888"/>
      <c r="CE2888"/>
      <c r="CF2888"/>
      <c r="CG2888"/>
      <c r="CH2888"/>
      <c r="CI2888"/>
      <c r="CJ2888"/>
      <c r="CK2888" t="inlineStr">
        <is>
          <t>Hobson,J.F.</t>
        </is>
      </c>
      <c r="CL2888" t="n">
        <v>150469.0</v>
      </c>
      <c r="CM2888" t="inlineStr">
        <is>
          <t>Acclimation-Induced Changes in Toxicity and Induction of Metallothionein-Like Proteins in the Fathead Minnow Following Sublethal Exposure to Cobalt, Silver, and Zinc</t>
        </is>
      </c>
      <c r="CN2888" t="inlineStr">
        <is>
          <t>Ph.D.Thesis, University of Kentucky, Lexington, KY:145 p.</t>
        </is>
      </c>
      <c r="CO2888" t="n">
        <v>1986.0</v>
      </c>
      <c r="CP2888" t="inlineStr">
        <is>
          <t>Hobson,J.F. (1986). Acclimation-Induced Changes in Toxicity and Induction of Metallothionein-Like Proteins in the Fathead Minnow Following Sublethal Exposure to Cobalt, Silver, and Zinc. Ph.D.Thesis, University of Kentucky, Lexington, KY, 145 p. ECOREF#:150469</t>
        </is>
      </c>
    </row>
    <row r="2889">
      <c r="A2889" t="n">
        <v>7646857.0</v>
      </c>
      <c r="B2889" t="inlineStr">
        <is>
          <t>Zinc chloride (ZnCl2)</t>
        </is>
      </c>
      <c r="C2889" t="inlineStr">
        <is>
          <t>Reagent Grade, Purissium, Purum, Puriss, Puris, Reinst</t>
        </is>
      </c>
      <c r="D2889" t="inlineStr">
        <is>
          <t>Measured</t>
        </is>
      </c>
      <c r="E2889" t="inlineStr">
        <is>
          <t>Not reported</t>
        </is>
      </c>
      <c r="F2889"/>
      <c r="G2889"/>
      <c r="H2889"/>
      <c r="I2889"/>
      <c r="J2889"/>
      <c r="K2889"/>
      <c r="L2889" t="inlineStr">
        <is>
          <t>Pimephales promelas</t>
        </is>
      </c>
      <c r="M2889" t="inlineStr">
        <is>
          <t>Fathead Minnow</t>
        </is>
      </c>
      <c r="N2889" t="inlineStr">
        <is>
          <t>Larva</t>
        </is>
      </c>
      <c r="O2889" t="inlineStr">
        <is>
          <t>&lt;</t>
        </is>
      </c>
      <c r="P2889" t="n">
        <v>24.0</v>
      </c>
      <c r="Q2889"/>
      <c r="R2889"/>
      <c r="S2889"/>
      <c r="T2889"/>
      <c r="U2889" t="inlineStr">
        <is>
          <t>Hour(s)</t>
        </is>
      </c>
      <c r="V2889" t="inlineStr">
        <is>
          <t>Static</t>
        </is>
      </c>
      <c r="W2889" t="inlineStr">
        <is>
          <t>Fresh water</t>
        </is>
      </c>
      <c r="X2889" t="inlineStr">
        <is>
          <t>Lab</t>
        </is>
      </c>
      <c r="Y2889" t="n">
        <v>6.0</v>
      </c>
      <c r="Z2889" t="inlineStr">
        <is>
          <t>Dissolved</t>
        </is>
      </c>
      <c r="AA2889"/>
      <c r="AB2889" t="n">
        <v>0.387</v>
      </c>
      <c r="AC2889"/>
      <c r="AD2889" t="n">
        <v>0.307</v>
      </c>
      <c r="AE2889"/>
      <c r="AF2889" t="n">
        <v>0.489</v>
      </c>
      <c r="AG2889" t="inlineStr">
        <is>
          <t>AI mg/L</t>
        </is>
      </c>
      <c r="AH2889" t="inlineStr">
        <is>
          <t>Total</t>
        </is>
      </c>
      <c r="AI2889"/>
      <c r="AJ2889" t="n">
        <v>0.393</v>
      </c>
      <c r="AK2889"/>
      <c r="AL2889" t="n">
        <v>0.308</v>
      </c>
      <c r="AM2889"/>
      <c r="AN2889" t="n">
        <v>0.501</v>
      </c>
      <c r="AO2889" t="inlineStr">
        <is>
          <t>AI mg/L</t>
        </is>
      </c>
      <c r="AP2889"/>
      <c r="AQ2889"/>
      <c r="AR2889"/>
      <c r="AS2889"/>
      <c r="AT2889"/>
      <c r="AU2889"/>
      <c r="AV2889"/>
      <c r="AW2889"/>
      <c r="AX2889" t="inlineStr">
        <is>
          <t>Mortality</t>
        </is>
      </c>
      <c r="AY2889" t="inlineStr">
        <is>
          <t>Mortality</t>
        </is>
      </c>
      <c r="AZ2889" t="inlineStr">
        <is>
          <t>LC50</t>
        </is>
      </c>
      <c r="BA2889"/>
      <c r="BB2889" t="n">
        <v>4.0</v>
      </c>
      <c r="BC2889"/>
      <c r="BD2889"/>
      <c r="BE2889"/>
      <c r="BF2889"/>
      <c r="BG2889" t="inlineStr">
        <is>
          <t>Day(s)</t>
        </is>
      </c>
      <c r="BH2889"/>
      <c r="BI2889" t="inlineStr">
        <is>
          <t>DTXSID2035013</t>
        </is>
      </c>
      <c r="BJ2889"/>
      <c r="BK2889"/>
      <c r="BL2889" t="inlineStr">
        <is>
          <t>Acute</t>
        </is>
      </c>
      <c r="BM2889"/>
      <c r="BN2889"/>
      <c r="BO2889"/>
      <c r="BP2889"/>
      <c r="BQ2889"/>
      <c r="BR2889"/>
      <c r="BS2889"/>
      <c r="BT2889" t="inlineStr">
        <is>
          <t>--</t>
        </is>
      </c>
      <c r="BU2889"/>
      <c r="BV2889"/>
      <c r="BW2889"/>
      <c r="BX2889"/>
      <c r="BY2889"/>
      <c r="BZ2889"/>
      <c r="CA2889" t="inlineStr">
        <is>
          <t>--</t>
        </is>
      </c>
      <c r="CB2889"/>
      <c r="CC2889"/>
      <c r="CD2889"/>
      <c r="CE2889"/>
      <c r="CF2889"/>
      <c r="CG2889"/>
      <c r="CH2889"/>
      <c r="CI2889"/>
      <c r="CJ2889" t="inlineStr">
        <is>
          <t xml:space="preserve">SOURCE/LAB STOCK FROM USEPA ENVIRONMENTAL RESEARCH LABORATORY, DULUTH, MN//MEDIA/NAUGATUCK RIVER, CONNECTICUT STATION 1 WATER//   </t>
        </is>
      </c>
      <c r="CK2889" t="inlineStr">
        <is>
          <t>Carlson,A.R., H. Nelson, and D. Hammermeister</t>
        </is>
      </c>
      <c r="CL2889" t="n">
        <v>2124.0</v>
      </c>
      <c r="CM2889" t="inlineStr">
        <is>
          <t>Evaluation of Site-Specific Criteria for Copper and Zinc: An Integration of Metal Addition Toxicity, Effluent and Receiving Water Toxicity, and Ecological Survey Data</t>
        </is>
      </c>
      <c r="CN2889" t="inlineStr">
        <is>
          <t>EPA-600/3-86-026, U.S.EPA, Duluth, MN:68 p.</t>
        </is>
      </c>
      <c r="CO2889" t="n">
        <v>1986.0</v>
      </c>
      <c r="CP2889" t="inlineStr">
        <is>
          <t>Carlson,A.R., H. Nelson, and D. Hammermeister (1986). Evaluation of Site-Specific Criteria for Copper and Zinc: An Integration of Metal Addition Toxicity, Effluent and Receiving Water Toxicity, and Ecological Survey Data. EPA-600/3-86-026, U.S.EPA, Duluth, MN, 68 p. ECOREF#:2124</t>
        </is>
      </c>
    </row>
    <row r="2890">
      <c r="A2890" t="n">
        <v>7646857.0</v>
      </c>
      <c r="B2890" t="inlineStr">
        <is>
          <t>Zinc chloride (ZnCl2)</t>
        </is>
      </c>
      <c r="C2890" t="inlineStr">
        <is>
          <t>Reagent Grade, Purissium, Purum, Puriss, Puris, Reinst</t>
        </is>
      </c>
      <c r="D2890" t="inlineStr">
        <is>
          <t>Measured</t>
        </is>
      </c>
      <c r="E2890" t="inlineStr">
        <is>
          <t>Not reported</t>
        </is>
      </c>
      <c r="F2890"/>
      <c r="G2890"/>
      <c r="H2890"/>
      <c r="I2890"/>
      <c r="J2890"/>
      <c r="K2890"/>
      <c r="L2890" t="inlineStr">
        <is>
          <t>Pimephales promelas</t>
        </is>
      </c>
      <c r="M2890" t="inlineStr">
        <is>
          <t>Fathead Minnow</t>
        </is>
      </c>
      <c r="N2890" t="inlineStr">
        <is>
          <t>Larva</t>
        </is>
      </c>
      <c r="O2890" t="inlineStr">
        <is>
          <t>&lt;</t>
        </is>
      </c>
      <c r="P2890" t="n">
        <v>24.0</v>
      </c>
      <c r="Q2890"/>
      <c r="R2890"/>
      <c r="S2890"/>
      <c r="T2890"/>
      <c r="U2890" t="inlineStr">
        <is>
          <t>Hour(s)</t>
        </is>
      </c>
      <c r="V2890" t="inlineStr">
        <is>
          <t>Static</t>
        </is>
      </c>
      <c r="W2890" t="inlineStr">
        <is>
          <t>Fresh water</t>
        </is>
      </c>
      <c r="X2890" t="inlineStr">
        <is>
          <t>Lab</t>
        </is>
      </c>
      <c r="Y2890"/>
      <c r="Z2890" t="inlineStr">
        <is>
          <t>Total</t>
        </is>
      </c>
      <c r="AA2890"/>
      <c r="AB2890" t="n">
        <v>0.396</v>
      </c>
      <c r="AC2890"/>
      <c r="AD2890" t="n">
        <v>0.315</v>
      </c>
      <c r="AE2890"/>
      <c r="AF2890" t="n">
        <v>0.497</v>
      </c>
      <c r="AG2890" t="inlineStr">
        <is>
          <t>AI mg/L</t>
        </is>
      </c>
      <c r="AH2890"/>
      <c r="AI2890"/>
      <c r="AJ2890"/>
      <c r="AK2890"/>
      <c r="AL2890"/>
      <c r="AM2890"/>
      <c r="AN2890"/>
      <c r="AO2890"/>
      <c r="AP2890"/>
      <c r="AQ2890"/>
      <c r="AR2890"/>
      <c r="AS2890"/>
      <c r="AT2890"/>
      <c r="AU2890"/>
      <c r="AV2890"/>
      <c r="AW2890"/>
      <c r="AX2890" t="inlineStr">
        <is>
          <t>Mortality</t>
        </is>
      </c>
      <c r="AY2890" t="inlineStr">
        <is>
          <t>Mortality</t>
        </is>
      </c>
      <c r="AZ2890" t="inlineStr">
        <is>
          <t>LC50</t>
        </is>
      </c>
      <c r="BA2890"/>
      <c r="BB2890" t="n">
        <v>4.0</v>
      </c>
      <c r="BC2890"/>
      <c r="BD2890"/>
      <c r="BE2890"/>
      <c r="BF2890"/>
      <c r="BG2890" t="inlineStr">
        <is>
          <t>Day(s)</t>
        </is>
      </c>
      <c r="BH2890"/>
      <c r="BI2890" t="inlineStr">
        <is>
          <t>DTXSID2035013</t>
        </is>
      </c>
      <c r="BJ2890"/>
      <c r="BK2890"/>
      <c r="BL2890" t="inlineStr">
        <is>
          <t>Acute</t>
        </is>
      </c>
      <c r="BM2890"/>
      <c r="BN2890"/>
      <c r="BO2890"/>
      <c r="BP2890"/>
      <c r="BQ2890"/>
      <c r="BR2890"/>
      <c r="BS2890"/>
      <c r="BT2890" t="inlineStr">
        <is>
          <t>--</t>
        </is>
      </c>
      <c r="BU2890"/>
      <c r="BV2890"/>
      <c r="BW2890"/>
      <c r="BX2890"/>
      <c r="BY2890"/>
      <c r="BZ2890"/>
      <c r="CA2890"/>
      <c r="CB2890"/>
      <c r="CC2890"/>
      <c r="CD2890"/>
      <c r="CE2890"/>
      <c r="CF2890"/>
      <c r="CG2890"/>
      <c r="CH2890"/>
      <c r="CI2890"/>
      <c r="CJ2890" t="inlineStr">
        <is>
          <t xml:space="preserve">SOURCE/FROM LAB STOCK FROM USEPA ENVIRONMENTAL RESEARCH LAB, DULUTH, MN//MEDIA/LAKE SUPERIOR WATER//   </t>
        </is>
      </c>
      <c r="CK2890" t="inlineStr">
        <is>
          <t>Carlson,A.R., and T.H. Roush</t>
        </is>
      </c>
      <c r="CL2890" t="n">
        <v>3318.0</v>
      </c>
      <c r="CM2890" t="inlineStr">
        <is>
          <t>Site-Specific Water Quality Studies of the Straight River, Minnesota: Complex Effluent Toxicity, Zinc Toxicity, and Biological Survey Relationships</t>
        </is>
      </c>
      <c r="CN2890" t="inlineStr">
        <is>
          <t>EPA/600/3-85/005, U.S.EPA, Duluth, MN:60 p.</t>
        </is>
      </c>
      <c r="CO2890" t="n">
        <v>1985.0</v>
      </c>
      <c r="CP2890" t="inlineStr">
        <is>
          <t>Carlson,A.R., and T.H. Roush (1985). Site-Specific Water Quality Studies of the Straight River, Minnesota: Complex Effluent Toxicity, Zinc Toxicity, and Biological Survey Relationships. EPA/600/3-85/005, U.S.EPA, Duluth, MN, 60 p. ECOREF#:3318</t>
        </is>
      </c>
    </row>
    <row r="2891">
      <c r="A2891" t="n">
        <v>7647145.0</v>
      </c>
      <c r="B2891" t="inlineStr">
        <is>
          <t>Sodium chloride (NaCl)</t>
        </is>
      </c>
      <c r="C2891" t="inlineStr">
        <is>
          <t>Reagent Grade, Purissium, Purum, Puriss, Puris, Reinst</t>
        </is>
      </c>
      <c r="D2891" t="inlineStr">
        <is>
          <t>Unmeasured</t>
        </is>
      </c>
      <c r="E2891" t="inlineStr">
        <is>
          <t>Not coded</t>
        </is>
      </c>
      <c r="F2891"/>
      <c r="G2891"/>
      <c r="H2891"/>
      <c r="I2891"/>
      <c r="J2891"/>
      <c r="K2891"/>
      <c r="L2891" t="inlineStr">
        <is>
          <t>Pimephales promelas</t>
        </is>
      </c>
      <c r="M2891" t="inlineStr">
        <is>
          <t>Fathead Minnow</t>
        </is>
      </c>
      <c r="N2891"/>
      <c r="O2891"/>
      <c r="P2891" t="n">
        <v>11.0</v>
      </c>
      <c r="Q2891"/>
      <c r="R2891"/>
      <c r="S2891"/>
      <c r="T2891"/>
      <c r="U2891" t="inlineStr">
        <is>
          <t>Week(s)</t>
        </is>
      </c>
      <c r="V2891" t="inlineStr">
        <is>
          <t>Renewal</t>
        </is>
      </c>
      <c r="W2891" t="inlineStr">
        <is>
          <t>Fresh water</t>
        </is>
      </c>
      <c r="X2891" t="inlineStr">
        <is>
          <t>Lab</t>
        </is>
      </c>
      <c r="Y2891"/>
      <c r="Z2891" t="inlineStr">
        <is>
          <t>Total</t>
        </is>
      </c>
      <c r="AA2891"/>
      <c r="AB2891" t="n">
        <v>7400.0</v>
      </c>
      <c r="AC2891"/>
      <c r="AD2891"/>
      <c r="AE2891"/>
      <c r="AF2891"/>
      <c r="AG2891" t="inlineStr">
        <is>
          <t>AI mg/L</t>
        </is>
      </c>
      <c r="AH2891"/>
      <c r="AI2891"/>
      <c r="AJ2891"/>
      <c r="AK2891"/>
      <c r="AL2891"/>
      <c r="AM2891"/>
      <c r="AN2891"/>
      <c r="AO2891"/>
      <c r="AP2891"/>
      <c r="AQ2891"/>
      <c r="AR2891"/>
      <c r="AS2891"/>
      <c r="AT2891"/>
      <c r="AU2891"/>
      <c r="AV2891"/>
      <c r="AW2891"/>
      <c r="AX2891" t="inlineStr">
        <is>
          <t>Mortality</t>
        </is>
      </c>
      <c r="AY2891" t="inlineStr">
        <is>
          <t>Mortality</t>
        </is>
      </c>
      <c r="AZ2891" t="inlineStr">
        <is>
          <t>LC50</t>
        </is>
      </c>
      <c r="BA2891"/>
      <c r="BB2891" t="n">
        <v>4.0</v>
      </c>
      <c r="BC2891"/>
      <c r="BD2891"/>
      <c r="BE2891"/>
      <c r="BF2891"/>
      <c r="BG2891" t="inlineStr">
        <is>
          <t>Day(s)</t>
        </is>
      </c>
      <c r="BH2891"/>
      <c r="BI2891" t="inlineStr">
        <is>
          <t>DTXSID3021271</t>
        </is>
      </c>
      <c r="BJ2891"/>
      <c r="BK2891"/>
      <c r="BL2891"/>
      <c r="BM2891"/>
      <c r="BN2891"/>
      <c r="BO2891"/>
      <c r="BP2891"/>
      <c r="BQ2891"/>
      <c r="BR2891"/>
      <c r="BS2891"/>
      <c r="BT2891" t="inlineStr">
        <is>
          <t>--</t>
        </is>
      </c>
      <c r="BU2891"/>
      <c r="BV2891"/>
      <c r="BW2891"/>
      <c r="BX2891"/>
      <c r="BY2891"/>
      <c r="BZ2891"/>
      <c r="CA2891"/>
      <c r="CB2891"/>
      <c r="CC2891"/>
      <c r="CD2891"/>
      <c r="CE2891"/>
      <c r="CF2891"/>
      <c r="CG2891"/>
      <c r="CH2891"/>
      <c r="CI2891"/>
      <c r="CJ2891"/>
      <c r="CK2891" t="inlineStr">
        <is>
          <t>Adelman,I.R., and L.L.,Jr. Smith</t>
        </is>
      </c>
      <c r="CL2891" t="n">
        <v>2145.0</v>
      </c>
      <c r="CM2891" t="inlineStr">
        <is>
          <t>Standard Test Fish Development.  Part I.  Fathead Minnows (Pimephales promelas) and Goldfish (Carassius auratus) as Standard Fish in Bioassays and Their Reaction to Potential Reference Toxicants</t>
        </is>
      </c>
      <c r="CN2891" t="inlineStr">
        <is>
          <t>EPA-600/3-76-061A, U.S.EPA, Duluth, MN:77 p.</t>
        </is>
      </c>
      <c r="CO2891" t="n">
        <v>1976.0</v>
      </c>
      <c r="CP2891" t="inlineStr">
        <is>
          <t>Adelman,I.R., and L.L.,Jr. Smith (1976). Standard Test Fish Development.  Part I.  Fathead Minnows (Pimephales promelas) and Goldfish (Carassius auratus) as Standard Fish in Bioassays and Their Reaction to Potential Reference Toxicants. EPA-600/3-76-061A, U.S.EPA, Duluth, MN, 77 p. ECOREF#:2145</t>
        </is>
      </c>
    </row>
    <row r="2892">
      <c r="A2892" t="n">
        <v>7647145.0</v>
      </c>
      <c r="B2892" t="inlineStr">
        <is>
          <t>Sodium chloride (NaCl)</t>
        </is>
      </c>
      <c r="C2892" t="inlineStr">
        <is>
          <t>Reagent Grade, Purissium, Purum, Puriss, Puris, Reinst</t>
        </is>
      </c>
      <c r="D2892" t="inlineStr">
        <is>
          <t>Unmeasured</t>
        </is>
      </c>
      <c r="E2892" t="inlineStr">
        <is>
          <t>Not coded</t>
        </is>
      </c>
      <c r="F2892"/>
      <c r="G2892"/>
      <c r="H2892"/>
      <c r="I2892"/>
      <c r="J2892"/>
      <c r="K2892"/>
      <c r="L2892" t="inlineStr">
        <is>
          <t>Pimephales promelas</t>
        </is>
      </c>
      <c r="M2892" t="inlineStr">
        <is>
          <t>Fathead Minnow</t>
        </is>
      </c>
      <c r="N2892"/>
      <c r="O2892"/>
      <c r="P2892" t="n">
        <v>11.0</v>
      </c>
      <c r="Q2892"/>
      <c r="R2892"/>
      <c r="S2892"/>
      <c r="T2892"/>
      <c r="U2892" t="inlineStr">
        <is>
          <t>Week(s)</t>
        </is>
      </c>
      <c r="V2892" t="inlineStr">
        <is>
          <t>Renewal</t>
        </is>
      </c>
      <c r="W2892" t="inlineStr">
        <is>
          <t>Fresh water</t>
        </is>
      </c>
      <c r="X2892" t="inlineStr">
        <is>
          <t>Lab</t>
        </is>
      </c>
      <c r="Y2892"/>
      <c r="Z2892" t="inlineStr">
        <is>
          <t>Total</t>
        </is>
      </c>
      <c r="AA2892"/>
      <c r="AB2892" t="n">
        <v>7200.0</v>
      </c>
      <c r="AC2892"/>
      <c r="AD2892"/>
      <c r="AE2892"/>
      <c r="AF2892"/>
      <c r="AG2892" t="inlineStr">
        <is>
          <t>AI mg/L</t>
        </is>
      </c>
      <c r="AH2892"/>
      <c r="AI2892"/>
      <c r="AJ2892"/>
      <c r="AK2892"/>
      <c r="AL2892"/>
      <c r="AM2892"/>
      <c r="AN2892"/>
      <c r="AO2892"/>
      <c r="AP2892"/>
      <c r="AQ2892"/>
      <c r="AR2892"/>
      <c r="AS2892"/>
      <c r="AT2892"/>
      <c r="AU2892"/>
      <c r="AV2892"/>
      <c r="AW2892"/>
      <c r="AX2892" t="inlineStr">
        <is>
          <t>Mortality</t>
        </is>
      </c>
      <c r="AY2892" t="inlineStr">
        <is>
          <t>Mortality</t>
        </is>
      </c>
      <c r="AZ2892" t="inlineStr">
        <is>
          <t>LC50</t>
        </is>
      </c>
      <c r="BA2892"/>
      <c r="BB2892" t="n">
        <v>4.0</v>
      </c>
      <c r="BC2892"/>
      <c r="BD2892"/>
      <c r="BE2892"/>
      <c r="BF2892"/>
      <c r="BG2892" t="inlineStr">
        <is>
          <t>Day(s)</t>
        </is>
      </c>
      <c r="BH2892"/>
      <c r="BI2892" t="inlineStr">
        <is>
          <t>DTXSID3021271</t>
        </is>
      </c>
      <c r="BJ2892"/>
      <c r="BK2892"/>
      <c r="BL2892"/>
      <c r="BM2892"/>
      <c r="BN2892"/>
      <c r="BO2892"/>
      <c r="BP2892"/>
      <c r="BQ2892"/>
      <c r="BR2892"/>
      <c r="BS2892"/>
      <c r="BT2892" t="inlineStr">
        <is>
          <t>--</t>
        </is>
      </c>
      <c r="BU2892"/>
      <c r="BV2892"/>
      <c r="BW2892"/>
      <c r="BX2892"/>
      <c r="BY2892"/>
      <c r="BZ2892"/>
      <c r="CA2892"/>
      <c r="CB2892"/>
      <c r="CC2892"/>
      <c r="CD2892"/>
      <c r="CE2892"/>
      <c r="CF2892"/>
      <c r="CG2892"/>
      <c r="CH2892"/>
      <c r="CI2892"/>
      <c r="CJ2892"/>
      <c r="CK2892" t="inlineStr">
        <is>
          <t>Adelman,I.R., and L.L.,Jr. Smith</t>
        </is>
      </c>
      <c r="CL2892" t="n">
        <v>2145.0</v>
      </c>
      <c r="CM2892" t="inlineStr">
        <is>
          <t>Standard Test Fish Development.  Part I.  Fathead Minnows (Pimephales promelas) and Goldfish (Carassius auratus) as Standard Fish in Bioassays and Their Reaction to Potential Reference Toxicants</t>
        </is>
      </c>
      <c r="CN2892" t="inlineStr">
        <is>
          <t>EPA-600/3-76-061A, U.S.EPA, Duluth, MN:77 p.</t>
        </is>
      </c>
      <c r="CO2892" t="n">
        <v>1976.0</v>
      </c>
      <c r="CP2892" t="inlineStr">
        <is>
          <t>Adelman,I.R., and L.L.,Jr. Smith (1976). Standard Test Fish Development.  Part I.  Fathead Minnows (Pimephales promelas) and Goldfish (Carassius auratus) as Standard Fish in Bioassays and Their Reaction to Potential Reference Toxicants. EPA-600/3-76-061A, U.S.EPA, Duluth, MN, 77 p. ECOREF#:2145</t>
        </is>
      </c>
    </row>
    <row r="2893">
      <c r="A2893" t="n">
        <v>7647145.0</v>
      </c>
      <c r="B2893" t="inlineStr">
        <is>
          <t>Sodium chloride (NaCl)</t>
        </is>
      </c>
      <c r="C2893" t="inlineStr">
        <is>
          <t>Reagent Grade, Purissium, Purum, Puriss, Puris, Reinst</t>
        </is>
      </c>
      <c r="D2893" t="inlineStr">
        <is>
          <t>Unmeasured</t>
        </is>
      </c>
      <c r="E2893" t="inlineStr">
        <is>
          <t>Not coded</t>
        </is>
      </c>
      <c r="F2893"/>
      <c r="G2893"/>
      <c r="H2893"/>
      <c r="I2893"/>
      <c r="J2893"/>
      <c r="K2893"/>
      <c r="L2893" t="inlineStr">
        <is>
          <t>Pimephales promelas</t>
        </is>
      </c>
      <c r="M2893" t="inlineStr">
        <is>
          <t>Fathead Minnow</t>
        </is>
      </c>
      <c r="N2893"/>
      <c r="O2893"/>
      <c r="P2893" t="n">
        <v>11.0</v>
      </c>
      <c r="Q2893"/>
      <c r="R2893"/>
      <c r="S2893"/>
      <c r="T2893"/>
      <c r="U2893" t="inlineStr">
        <is>
          <t>Week(s)</t>
        </is>
      </c>
      <c r="V2893" t="inlineStr">
        <is>
          <t>Renewal</t>
        </is>
      </c>
      <c r="W2893" t="inlineStr">
        <is>
          <t>Fresh water</t>
        </is>
      </c>
      <c r="X2893" t="inlineStr">
        <is>
          <t>Lab</t>
        </is>
      </c>
      <c r="Y2893"/>
      <c r="Z2893" t="inlineStr">
        <is>
          <t>Total</t>
        </is>
      </c>
      <c r="AA2893"/>
      <c r="AB2893" t="n">
        <v>7650.0</v>
      </c>
      <c r="AC2893"/>
      <c r="AD2893"/>
      <c r="AE2893"/>
      <c r="AF2893"/>
      <c r="AG2893" t="inlineStr">
        <is>
          <t>AI mg/L</t>
        </is>
      </c>
      <c r="AH2893"/>
      <c r="AI2893"/>
      <c r="AJ2893"/>
      <c r="AK2893"/>
      <c r="AL2893"/>
      <c r="AM2893"/>
      <c r="AN2893"/>
      <c r="AO2893"/>
      <c r="AP2893"/>
      <c r="AQ2893"/>
      <c r="AR2893"/>
      <c r="AS2893"/>
      <c r="AT2893"/>
      <c r="AU2893"/>
      <c r="AV2893"/>
      <c r="AW2893"/>
      <c r="AX2893" t="inlineStr">
        <is>
          <t>Mortality</t>
        </is>
      </c>
      <c r="AY2893" t="inlineStr">
        <is>
          <t>Mortality</t>
        </is>
      </c>
      <c r="AZ2893" t="inlineStr">
        <is>
          <t>LC50</t>
        </is>
      </c>
      <c r="BA2893"/>
      <c r="BB2893" t="n">
        <v>4.0</v>
      </c>
      <c r="BC2893"/>
      <c r="BD2893"/>
      <c r="BE2893"/>
      <c r="BF2893"/>
      <c r="BG2893" t="inlineStr">
        <is>
          <t>Day(s)</t>
        </is>
      </c>
      <c r="BH2893"/>
      <c r="BI2893" t="inlineStr">
        <is>
          <t>DTXSID3021271</t>
        </is>
      </c>
      <c r="BJ2893"/>
      <c r="BK2893"/>
      <c r="BL2893"/>
      <c r="BM2893"/>
      <c r="BN2893"/>
      <c r="BO2893"/>
      <c r="BP2893"/>
      <c r="BQ2893"/>
      <c r="BR2893"/>
      <c r="BS2893"/>
      <c r="BT2893" t="inlineStr">
        <is>
          <t>--</t>
        </is>
      </c>
      <c r="BU2893"/>
      <c r="BV2893"/>
      <c r="BW2893"/>
      <c r="BX2893"/>
      <c r="BY2893"/>
      <c r="BZ2893"/>
      <c r="CA2893"/>
      <c r="CB2893"/>
      <c r="CC2893"/>
      <c r="CD2893"/>
      <c r="CE2893"/>
      <c r="CF2893"/>
      <c r="CG2893"/>
      <c r="CH2893"/>
      <c r="CI2893"/>
      <c r="CJ2893"/>
      <c r="CK2893" t="inlineStr">
        <is>
          <t>Adelman,I.R., and L.L.,Jr. Smith</t>
        </is>
      </c>
      <c r="CL2893" t="n">
        <v>2145.0</v>
      </c>
      <c r="CM2893" t="inlineStr">
        <is>
          <t>Standard Test Fish Development.  Part I.  Fathead Minnows (Pimephales promelas) and Goldfish (Carassius auratus) as Standard Fish in Bioassays and Their Reaction to Potential Reference Toxicants</t>
        </is>
      </c>
      <c r="CN2893" t="inlineStr">
        <is>
          <t>EPA-600/3-76-061A, U.S.EPA, Duluth, MN:77 p.</t>
        </is>
      </c>
      <c r="CO2893" t="n">
        <v>1976.0</v>
      </c>
      <c r="CP2893" t="inlineStr">
        <is>
          <t>Adelman,I.R., and L.L.,Jr. Smith (1976). Standard Test Fish Development.  Part I.  Fathead Minnows (Pimephales promelas) and Goldfish (Carassius auratus) as Standard Fish in Bioassays and Their Reaction to Potential Reference Toxicants. EPA-600/3-76-061A, U.S.EPA, Duluth, MN, 77 p. ECOREF#:2145</t>
        </is>
      </c>
    </row>
    <row r="2894">
      <c r="A2894" t="n">
        <v>7647145.0</v>
      </c>
      <c r="B2894" t="inlineStr">
        <is>
          <t>Sodium chloride (NaCl)</t>
        </is>
      </c>
      <c r="C2894" t="inlineStr">
        <is>
          <t>Reagent Grade, Purissium, Purum, Puriss, Puris, Reinst</t>
        </is>
      </c>
      <c r="D2894" t="inlineStr">
        <is>
          <t>Unmeasured</t>
        </is>
      </c>
      <c r="E2894" t="inlineStr">
        <is>
          <t>Not coded</t>
        </is>
      </c>
      <c r="F2894"/>
      <c r="G2894"/>
      <c r="H2894"/>
      <c r="I2894"/>
      <c r="J2894"/>
      <c r="K2894"/>
      <c r="L2894" t="inlineStr">
        <is>
          <t>Pimephales promelas</t>
        </is>
      </c>
      <c r="M2894" t="inlineStr">
        <is>
          <t>Fathead Minnow</t>
        </is>
      </c>
      <c r="N2894"/>
      <c r="O2894"/>
      <c r="P2894" t="n">
        <v>11.0</v>
      </c>
      <c r="Q2894"/>
      <c r="R2894"/>
      <c r="S2894"/>
      <c r="T2894"/>
      <c r="U2894" t="inlineStr">
        <is>
          <t>Week(s)</t>
        </is>
      </c>
      <c r="V2894" t="inlineStr">
        <is>
          <t>Renewal</t>
        </is>
      </c>
      <c r="W2894" t="inlineStr">
        <is>
          <t>Fresh water</t>
        </is>
      </c>
      <c r="X2894" t="inlineStr">
        <is>
          <t>Lab</t>
        </is>
      </c>
      <c r="Y2894"/>
      <c r="Z2894" t="inlineStr">
        <is>
          <t>Total</t>
        </is>
      </c>
      <c r="AA2894"/>
      <c r="AB2894" t="n">
        <v>7050.0</v>
      </c>
      <c r="AC2894"/>
      <c r="AD2894"/>
      <c r="AE2894"/>
      <c r="AF2894"/>
      <c r="AG2894" t="inlineStr">
        <is>
          <t>AI mg/L</t>
        </is>
      </c>
      <c r="AH2894"/>
      <c r="AI2894"/>
      <c r="AJ2894"/>
      <c r="AK2894"/>
      <c r="AL2894"/>
      <c r="AM2894"/>
      <c r="AN2894"/>
      <c r="AO2894"/>
      <c r="AP2894"/>
      <c r="AQ2894"/>
      <c r="AR2894"/>
      <c r="AS2894"/>
      <c r="AT2894"/>
      <c r="AU2894"/>
      <c r="AV2894"/>
      <c r="AW2894"/>
      <c r="AX2894" t="inlineStr">
        <is>
          <t>Mortality</t>
        </is>
      </c>
      <c r="AY2894" t="inlineStr">
        <is>
          <t>Mortality</t>
        </is>
      </c>
      <c r="AZ2894" t="inlineStr">
        <is>
          <t>LC50</t>
        </is>
      </c>
      <c r="BA2894"/>
      <c r="BB2894" t="n">
        <v>4.0</v>
      </c>
      <c r="BC2894"/>
      <c r="BD2894"/>
      <c r="BE2894"/>
      <c r="BF2894"/>
      <c r="BG2894" t="inlineStr">
        <is>
          <t>Day(s)</t>
        </is>
      </c>
      <c r="BH2894"/>
      <c r="BI2894" t="inlineStr">
        <is>
          <t>DTXSID3021271</t>
        </is>
      </c>
      <c r="BJ2894"/>
      <c r="BK2894"/>
      <c r="BL2894"/>
      <c r="BM2894"/>
      <c r="BN2894"/>
      <c r="BO2894"/>
      <c r="BP2894"/>
      <c r="BQ2894"/>
      <c r="BR2894"/>
      <c r="BS2894"/>
      <c r="BT2894" t="inlineStr">
        <is>
          <t>--</t>
        </is>
      </c>
      <c r="BU2894"/>
      <c r="BV2894"/>
      <c r="BW2894"/>
      <c r="BX2894"/>
      <c r="BY2894"/>
      <c r="BZ2894"/>
      <c r="CA2894"/>
      <c r="CB2894"/>
      <c r="CC2894"/>
      <c r="CD2894"/>
      <c r="CE2894"/>
      <c r="CF2894"/>
      <c r="CG2894"/>
      <c r="CH2894"/>
      <c r="CI2894"/>
      <c r="CJ2894"/>
      <c r="CK2894" t="inlineStr">
        <is>
          <t>Adelman,I.R., and L.L.,Jr. Smith</t>
        </is>
      </c>
      <c r="CL2894" t="n">
        <v>2145.0</v>
      </c>
      <c r="CM2894" t="inlineStr">
        <is>
          <t>Standard Test Fish Development.  Part I.  Fathead Minnows (Pimephales promelas) and Goldfish (Carassius auratus) as Standard Fish in Bioassays and Their Reaction to Potential Reference Toxicants</t>
        </is>
      </c>
      <c r="CN2894" t="inlineStr">
        <is>
          <t>EPA-600/3-76-061A, U.S.EPA, Duluth, MN:77 p.</t>
        </is>
      </c>
      <c r="CO2894" t="n">
        <v>1976.0</v>
      </c>
      <c r="CP2894" t="inlineStr">
        <is>
          <t>Adelman,I.R., and L.L.,Jr. Smith (1976). Standard Test Fish Development.  Part I.  Fathead Minnows (Pimephales promelas) and Goldfish (Carassius auratus) as Standard Fish in Bioassays and Their Reaction to Potential Reference Toxicants. EPA-600/3-76-061A, U.S.EPA, Duluth, MN, 77 p. ECOREF#:2145</t>
        </is>
      </c>
    </row>
    <row r="2895">
      <c r="A2895" t="n">
        <v>7647145.0</v>
      </c>
      <c r="B2895" t="inlineStr">
        <is>
          <t>Sodium chloride (NaCl)</t>
        </is>
      </c>
      <c r="C2895" t="inlineStr">
        <is>
          <t>Reagent Grade, Purissium, Purum, Puriss, Puris, Reinst</t>
        </is>
      </c>
      <c r="D2895" t="inlineStr">
        <is>
          <t>Measured</t>
        </is>
      </c>
      <c r="E2895" t="inlineStr">
        <is>
          <t>United States Environmental Protection Agency</t>
        </is>
      </c>
      <c r="F2895"/>
      <c r="G2895"/>
      <c r="H2895"/>
      <c r="I2895"/>
      <c r="J2895"/>
      <c r="K2895"/>
      <c r="L2895" t="inlineStr">
        <is>
          <t>Pimephales promelas</t>
        </is>
      </c>
      <c r="M2895" t="inlineStr">
        <is>
          <t>Fathead Minnow</t>
        </is>
      </c>
      <c r="N2895" t="inlineStr">
        <is>
          <t>Juvenile</t>
        </is>
      </c>
      <c r="O2895"/>
      <c r="P2895"/>
      <c r="Q2895"/>
      <c r="R2895"/>
      <c r="S2895"/>
      <c r="T2895"/>
      <c r="U2895"/>
      <c r="V2895" t="inlineStr">
        <is>
          <t>Static</t>
        </is>
      </c>
      <c r="W2895" t="inlineStr">
        <is>
          <t>Fresh water</t>
        </is>
      </c>
      <c r="X2895" t="inlineStr">
        <is>
          <t>Lab</t>
        </is>
      </c>
      <c r="Y2895"/>
      <c r="Z2895" t="inlineStr">
        <is>
          <t>Total</t>
        </is>
      </c>
      <c r="AA2895"/>
      <c r="AB2895" t="n">
        <v>4079.0</v>
      </c>
      <c r="AC2895"/>
      <c r="AD2895" t="n">
        <v>3644.0</v>
      </c>
      <c r="AE2895"/>
      <c r="AF2895" t="n">
        <v>4565.0</v>
      </c>
      <c r="AG2895" t="inlineStr">
        <is>
          <t>AI mg/L</t>
        </is>
      </c>
      <c r="AH2895"/>
      <c r="AI2895"/>
      <c r="AJ2895"/>
      <c r="AK2895"/>
      <c r="AL2895"/>
      <c r="AM2895"/>
      <c r="AN2895"/>
      <c r="AO2895"/>
      <c r="AP2895"/>
      <c r="AQ2895"/>
      <c r="AR2895"/>
      <c r="AS2895"/>
      <c r="AT2895"/>
      <c r="AU2895"/>
      <c r="AV2895"/>
      <c r="AW2895"/>
      <c r="AX2895" t="inlineStr">
        <is>
          <t>Mortality</t>
        </is>
      </c>
      <c r="AY2895" t="inlineStr">
        <is>
          <t>Mortality</t>
        </is>
      </c>
      <c r="AZ2895" t="inlineStr">
        <is>
          <t>LC50</t>
        </is>
      </c>
      <c r="BA2895"/>
      <c r="BB2895" t="n">
        <v>4.0</v>
      </c>
      <c r="BC2895"/>
      <c r="BD2895"/>
      <c r="BE2895"/>
      <c r="BF2895"/>
      <c r="BG2895" t="inlineStr">
        <is>
          <t>Day(s)</t>
        </is>
      </c>
      <c r="BH2895"/>
      <c r="BI2895" t="inlineStr">
        <is>
          <t>DTXSID3021271</t>
        </is>
      </c>
      <c r="BJ2895" t="inlineStr">
        <is>
          <t>10.1002/etc.365</t>
        </is>
      </c>
      <c r="BK2895"/>
      <c r="BL2895" t="inlineStr">
        <is>
          <t>Acute</t>
        </is>
      </c>
      <c r="BM2895"/>
      <c r="BN2895"/>
      <c r="BO2895"/>
      <c r="BP2895"/>
      <c r="BQ2895"/>
      <c r="BR2895"/>
      <c r="BS2895"/>
      <c r="BT2895" t="inlineStr">
        <is>
          <t>--</t>
        </is>
      </c>
      <c r="BU2895"/>
      <c r="BV2895"/>
      <c r="BW2895"/>
      <c r="BX2895"/>
      <c r="BY2895"/>
      <c r="BZ2895"/>
      <c r="CA2895"/>
      <c r="CB2895"/>
      <c r="CC2895"/>
      <c r="CD2895"/>
      <c r="CE2895"/>
      <c r="CF2895"/>
      <c r="CG2895"/>
      <c r="CH2895"/>
      <c r="CI2895"/>
      <c r="CJ2895" t="inlineStr">
        <is>
          <t xml:space="preserve">SOURCE/COMMERCIAL//   </t>
        </is>
      </c>
      <c r="CK2895" t="inlineStr">
        <is>
          <t>Elphick,J.R.F., K.D. Bergh, and H.C. Bailey</t>
        </is>
      </c>
      <c r="CL2895" t="n">
        <v>158449.0</v>
      </c>
      <c r="CM2895" t="inlineStr">
        <is>
          <t>Chronic Toxicity of Chloride to Freshwater Species:  Effects of Hardness and Implications for Water Quality Guidelines</t>
        </is>
      </c>
      <c r="CN2895" t="inlineStr">
        <is>
          <t>Environ. Toxicol. Chem.30(1): 239-246</t>
        </is>
      </c>
      <c r="CO2895" t="n">
        <v>2011.0</v>
      </c>
      <c r="CP2895" t="inlineStr">
        <is>
          <t>Elphick,J.R.F., K.D. Bergh, and H.C. Bailey (2011). Chronic Toxicity of Chloride to Freshwater Species:  Effects of Hardness and Implications for Water Quality Guidelines. Environ. Toxicol. Chem., 30, (1), 239-246. doi:10.1002/etc.365. ECOREF#:158449</t>
        </is>
      </c>
    </row>
    <row r="2896">
      <c r="A2896" t="n">
        <v>7647145.0</v>
      </c>
      <c r="B2896" t="inlineStr">
        <is>
          <t>Sodium chloride (NaCl)</t>
        </is>
      </c>
      <c r="C2896" t="inlineStr">
        <is>
          <t>Reagent Grade, Purissium, Purum, Puriss, Puris, Reinst</t>
        </is>
      </c>
      <c r="D2896" t="inlineStr">
        <is>
          <t>Not reported</t>
        </is>
      </c>
      <c r="E2896" t="inlineStr">
        <is>
          <t>Not coded</t>
        </is>
      </c>
      <c r="F2896"/>
      <c r="G2896"/>
      <c r="H2896"/>
      <c r="I2896"/>
      <c r="J2896"/>
      <c r="K2896"/>
      <c r="L2896" t="inlineStr">
        <is>
          <t>Pimephales promelas</t>
        </is>
      </c>
      <c r="M2896" t="inlineStr">
        <is>
          <t>Fathead Minnow</t>
        </is>
      </c>
      <c r="N2896"/>
      <c r="O2896"/>
      <c r="P2896" t="n">
        <v>11.0</v>
      </c>
      <c r="Q2896"/>
      <c r="R2896"/>
      <c r="S2896"/>
      <c r="T2896"/>
      <c r="U2896" t="inlineStr">
        <is>
          <t>Week(s)</t>
        </is>
      </c>
      <c r="V2896" t="inlineStr">
        <is>
          <t>Renewal</t>
        </is>
      </c>
      <c r="W2896" t="inlineStr">
        <is>
          <t>Fresh water</t>
        </is>
      </c>
      <c r="X2896" t="inlineStr">
        <is>
          <t>Lab</t>
        </is>
      </c>
      <c r="Y2896"/>
      <c r="Z2896" t="inlineStr">
        <is>
          <t>Total</t>
        </is>
      </c>
      <c r="AA2896"/>
      <c r="AB2896" t="n">
        <v>7650.0</v>
      </c>
      <c r="AC2896"/>
      <c r="AD2896"/>
      <c r="AE2896"/>
      <c r="AF2896"/>
      <c r="AG2896" t="inlineStr">
        <is>
          <t>AI mg/L</t>
        </is>
      </c>
      <c r="AH2896"/>
      <c r="AI2896"/>
      <c r="AJ2896"/>
      <c r="AK2896"/>
      <c r="AL2896"/>
      <c r="AM2896"/>
      <c r="AN2896"/>
      <c r="AO2896"/>
      <c r="AP2896"/>
      <c r="AQ2896"/>
      <c r="AR2896"/>
      <c r="AS2896"/>
      <c r="AT2896"/>
      <c r="AU2896"/>
      <c r="AV2896"/>
      <c r="AW2896"/>
      <c r="AX2896" t="inlineStr">
        <is>
          <t>Mortality</t>
        </is>
      </c>
      <c r="AY2896" t="inlineStr">
        <is>
          <t>Mortality</t>
        </is>
      </c>
      <c r="AZ2896" t="inlineStr">
        <is>
          <t>LC50</t>
        </is>
      </c>
      <c r="BA2896"/>
      <c r="BB2896" t="n">
        <v>4.0</v>
      </c>
      <c r="BC2896"/>
      <c r="BD2896"/>
      <c r="BE2896"/>
      <c r="BF2896"/>
      <c r="BG2896" t="inlineStr">
        <is>
          <t>Day(s)</t>
        </is>
      </c>
      <c r="BH2896"/>
      <c r="BI2896" t="inlineStr">
        <is>
          <t>DTXSID3021271</t>
        </is>
      </c>
      <c r="BJ2896" t="inlineStr">
        <is>
          <t>10.1139/f76-030</t>
        </is>
      </c>
      <c r="BK2896"/>
      <c r="BL2896"/>
      <c r="BM2896"/>
      <c r="BN2896"/>
      <c r="BO2896"/>
      <c r="BP2896"/>
      <c r="BQ2896"/>
      <c r="BR2896"/>
      <c r="BS2896"/>
      <c r="BT2896" t="inlineStr">
        <is>
          <t>--</t>
        </is>
      </c>
      <c r="BU2896"/>
      <c r="BV2896"/>
      <c r="BW2896"/>
      <c r="BX2896"/>
      <c r="BY2896"/>
      <c r="BZ2896"/>
      <c r="CA2896"/>
      <c r="CB2896"/>
      <c r="CC2896"/>
      <c r="CD2896"/>
      <c r="CE2896"/>
      <c r="CF2896"/>
      <c r="CG2896"/>
      <c r="CH2896"/>
      <c r="CI2896"/>
      <c r="CJ2896"/>
      <c r="CK2896" t="inlineStr">
        <is>
          <t>Adelman,I.R., L.L.,Jr. Smith, and G.D. Siesennop</t>
        </is>
      </c>
      <c r="CL2896" t="n">
        <v>5230.0</v>
      </c>
      <c r="CM2896" t="inlineStr">
        <is>
          <t>Acute Toxicity of Sodium Chloride, Pentachlorophenol, Guthion, and Hexavalent Chromium to Fathead Minnows (Pimephales promelas) and Goldfish (Carassius auratus)</t>
        </is>
      </c>
      <c r="CN2896" t="inlineStr">
        <is>
          <t>J. Fish. Res. Board Can.33(2): 203-208</t>
        </is>
      </c>
      <c r="CO2896" t="n">
        <v>1976.0</v>
      </c>
      <c r="CP2896" t="inlineStr">
        <is>
          <t>Adelman,I.R., L.L.,Jr. Smith, and G.D. Siesennop (1976). Acute Toxicity of Sodium Chloride, Pentachlorophenol, Guthion, and Hexavalent Chromium to Fathead Minnows (Pimephales promelas) and Goldfish (Carassius auratus). J. Fish. Res. Board Can., 33, (2), 203-208. doi:10.1139/f76-030. ECOREF#:5230</t>
        </is>
      </c>
    </row>
    <row r="2897">
      <c r="A2897" t="n">
        <v>7647145.0</v>
      </c>
      <c r="B2897" t="inlineStr">
        <is>
          <t>Sodium chloride (NaCl)</t>
        </is>
      </c>
      <c r="C2897"/>
      <c r="D2897" t="inlineStr">
        <is>
          <t>Unmeasured</t>
        </is>
      </c>
      <c r="E2897" t="inlineStr">
        <is>
          <t>Not coded</t>
        </is>
      </c>
      <c r="F2897"/>
      <c r="G2897"/>
      <c r="H2897"/>
      <c r="I2897"/>
      <c r="J2897"/>
      <c r="K2897"/>
      <c r="L2897" t="inlineStr">
        <is>
          <t>Pimephales promelas</t>
        </is>
      </c>
      <c r="M2897" t="inlineStr">
        <is>
          <t>Fathead Minnow</t>
        </is>
      </c>
      <c r="N2897" t="inlineStr">
        <is>
          <t>Larva</t>
        </is>
      </c>
      <c r="O2897" t="inlineStr">
        <is>
          <t>&lt;</t>
        </is>
      </c>
      <c r="P2897" t="n">
        <v>24.0</v>
      </c>
      <c r="Q2897"/>
      <c r="R2897"/>
      <c r="S2897"/>
      <c r="T2897"/>
      <c r="U2897" t="inlineStr">
        <is>
          <t>Hours post hatch</t>
        </is>
      </c>
      <c r="V2897" t="inlineStr">
        <is>
          <t>Renewal</t>
        </is>
      </c>
      <c r="W2897" t="inlineStr">
        <is>
          <t>Fresh water</t>
        </is>
      </c>
      <c r="X2897" t="inlineStr">
        <is>
          <t>Lab</t>
        </is>
      </c>
      <c r="Y2897"/>
      <c r="Z2897" t="inlineStr">
        <is>
          <t>Total</t>
        </is>
      </c>
      <c r="AA2897"/>
      <c r="AB2897" t="n">
        <v>11400.0</v>
      </c>
      <c r="AC2897"/>
      <c r="AD2897" t="n">
        <v>10890.0</v>
      </c>
      <c r="AE2897"/>
      <c r="AF2897" t="n">
        <v>11850.0</v>
      </c>
      <c r="AG2897" t="inlineStr">
        <is>
          <t>AI mg/L</t>
        </is>
      </c>
      <c r="AH2897"/>
      <c r="AI2897"/>
      <c r="AJ2897"/>
      <c r="AK2897"/>
      <c r="AL2897"/>
      <c r="AM2897"/>
      <c r="AN2897"/>
      <c r="AO2897"/>
      <c r="AP2897"/>
      <c r="AQ2897"/>
      <c r="AR2897"/>
      <c r="AS2897"/>
      <c r="AT2897"/>
      <c r="AU2897"/>
      <c r="AV2897"/>
      <c r="AW2897"/>
      <c r="AX2897" t="inlineStr">
        <is>
          <t>Mortality</t>
        </is>
      </c>
      <c r="AY2897" t="inlineStr">
        <is>
          <t>Mortality</t>
        </is>
      </c>
      <c r="AZ2897" t="inlineStr">
        <is>
          <t>LC50</t>
        </is>
      </c>
      <c r="BA2897"/>
      <c r="BB2897" t="n">
        <v>4.0</v>
      </c>
      <c r="BC2897"/>
      <c r="BD2897"/>
      <c r="BE2897"/>
      <c r="BF2897"/>
      <c r="BG2897" t="inlineStr">
        <is>
          <t>Day(s)</t>
        </is>
      </c>
      <c r="BH2897"/>
      <c r="BI2897" t="inlineStr">
        <is>
          <t>DTXSID3021271</t>
        </is>
      </c>
      <c r="BJ2897" t="inlineStr">
        <is>
          <t>10.1002/etc.5620040416</t>
        </is>
      </c>
      <c r="BK2897"/>
      <c r="BL2897"/>
      <c r="BM2897"/>
      <c r="BN2897"/>
      <c r="BO2897"/>
      <c r="BP2897"/>
      <c r="BQ2897"/>
      <c r="BR2897"/>
      <c r="BS2897"/>
      <c r="BT2897" t="inlineStr">
        <is>
          <t>--</t>
        </is>
      </c>
      <c r="BU2897"/>
      <c r="BV2897"/>
      <c r="BW2897"/>
      <c r="BX2897"/>
      <c r="BY2897"/>
      <c r="BZ2897"/>
      <c r="CA2897"/>
      <c r="CB2897"/>
      <c r="CC2897"/>
      <c r="CD2897"/>
      <c r="CE2897"/>
      <c r="CF2897"/>
      <c r="CG2897"/>
      <c r="CH2897"/>
      <c r="CI2897" t="inlineStr">
        <is>
          <t xml:space="preserve"> DOSES/NA mg/L//TESTID/6//OEF/LEACHATE STUDY, MIXTURE////</t>
        </is>
      </c>
      <c r="CJ2897" t="inlineStr">
        <is>
          <t xml:space="preserve">   DOSES/NA mg/L//TESTID/6//OEF/LEACHATE STUDY, MIXTURE////</t>
        </is>
      </c>
      <c r="CK2897" t="inlineStr">
        <is>
          <t>Meyer,J.S., D.A. Sanchez, J.A. Brookman, D.B. McWhorter, and H.L. Bergman</t>
        </is>
      </c>
      <c r="CL2897" t="n">
        <v>116913.0</v>
      </c>
      <c r="CM2897" t="inlineStr">
        <is>
          <t>Chemistry and Aquatic Toxicity of Raw Oil Shale Leachates from Piceance Basin, Colorado</t>
        </is>
      </c>
      <c r="CN2897" t="inlineStr">
        <is>
          <t>Environ. Toxicol. Chem.4:559-572</t>
        </is>
      </c>
      <c r="CO2897" t="n">
        <v>1985.0</v>
      </c>
      <c r="CP2897" t="inlineStr">
        <is>
          <t>Meyer,J.S., D.A. Sanchez, J.A. Brookman, D.B. McWhorter, and H.L. Bergman (1985). Chemistry and Aquatic Toxicity of Raw Oil Shale Leachates from Piceance Basin, Colorado. Environ. Toxicol. Chem., 4, 559-572. doi:10.1002/etc.5620040416. ECOREF#:116913</t>
        </is>
      </c>
    </row>
    <row r="2898">
      <c r="A2898" t="n">
        <v>7647145.0</v>
      </c>
      <c r="B2898" t="inlineStr">
        <is>
          <t>Sodium chloride (NaCl)</t>
        </is>
      </c>
      <c r="C2898" t="inlineStr">
        <is>
          <t>Reagent Grade, Purissium, Purum, Puriss, Puris, Reinst</t>
        </is>
      </c>
      <c r="D2898" t="inlineStr">
        <is>
          <t>Unmeasured</t>
        </is>
      </c>
      <c r="E2898" t="inlineStr">
        <is>
          <t>Not coded</t>
        </is>
      </c>
      <c r="F2898"/>
      <c r="G2898"/>
      <c r="H2898"/>
      <c r="I2898"/>
      <c r="J2898"/>
      <c r="K2898"/>
      <c r="L2898" t="inlineStr">
        <is>
          <t>Pimephales promelas</t>
        </is>
      </c>
      <c r="M2898" t="inlineStr">
        <is>
          <t>Fathead Minnow</t>
        </is>
      </c>
      <c r="N2898"/>
      <c r="O2898"/>
      <c r="P2898" t="n">
        <v>11.0</v>
      </c>
      <c r="Q2898"/>
      <c r="R2898"/>
      <c r="S2898"/>
      <c r="T2898"/>
      <c r="U2898" t="inlineStr">
        <is>
          <t>Week(s)</t>
        </is>
      </c>
      <c r="V2898" t="inlineStr">
        <is>
          <t>Renewal</t>
        </is>
      </c>
      <c r="W2898" t="inlineStr">
        <is>
          <t>Fresh water</t>
        </is>
      </c>
      <c r="X2898" t="inlineStr">
        <is>
          <t>Lab</t>
        </is>
      </c>
      <c r="Y2898"/>
      <c r="Z2898" t="inlineStr">
        <is>
          <t>Total</t>
        </is>
      </c>
      <c r="AA2898"/>
      <c r="AB2898" t="n">
        <v>7800.0</v>
      </c>
      <c r="AC2898"/>
      <c r="AD2898"/>
      <c r="AE2898"/>
      <c r="AF2898"/>
      <c r="AG2898" t="inlineStr">
        <is>
          <t>AI mg/L</t>
        </is>
      </c>
      <c r="AH2898"/>
      <c r="AI2898"/>
      <c r="AJ2898"/>
      <c r="AK2898"/>
      <c r="AL2898"/>
      <c r="AM2898"/>
      <c r="AN2898"/>
      <c r="AO2898"/>
      <c r="AP2898"/>
      <c r="AQ2898"/>
      <c r="AR2898"/>
      <c r="AS2898"/>
      <c r="AT2898"/>
      <c r="AU2898"/>
      <c r="AV2898"/>
      <c r="AW2898"/>
      <c r="AX2898" t="inlineStr">
        <is>
          <t>Mortality</t>
        </is>
      </c>
      <c r="AY2898" t="inlineStr">
        <is>
          <t>Mortality</t>
        </is>
      </c>
      <c r="AZ2898" t="inlineStr">
        <is>
          <t>LC50</t>
        </is>
      </c>
      <c r="BA2898"/>
      <c r="BB2898" t="n">
        <v>4.0</v>
      </c>
      <c r="BC2898"/>
      <c r="BD2898"/>
      <c r="BE2898"/>
      <c r="BF2898"/>
      <c r="BG2898" t="inlineStr">
        <is>
          <t>Day(s)</t>
        </is>
      </c>
      <c r="BH2898"/>
      <c r="BI2898" t="inlineStr">
        <is>
          <t>DTXSID3021271</t>
        </is>
      </c>
      <c r="BJ2898"/>
      <c r="BK2898"/>
      <c r="BL2898"/>
      <c r="BM2898"/>
      <c r="BN2898"/>
      <c r="BO2898"/>
      <c r="BP2898"/>
      <c r="BQ2898"/>
      <c r="BR2898"/>
      <c r="BS2898"/>
      <c r="BT2898" t="inlineStr">
        <is>
          <t>--</t>
        </is>
      </c>
      <c r="BU2898"/>
      <c r="BV2898"/>
      <c r="BW2898"/>
      <c r="BX2898"/>
      <c r="BY2898"/>
      <c r="BZ2898"/>
      <c r="CA2898"/>
      <c r="CB2898"/>
      <c r="CC2898"/>
      <c r="CD2898"/>
      <c r="CE2898"/>
      <c r="CF2898"/>
      <c r="CG2898"/>
      <c r="CH2898"/>
      <c r="CI2898"/>
      <c r="CJ2898"/>
      <c r="CK2898" t="inlineStr">
        <is>
          <t>Adelman,I.R., and L.L.,Jr. Smith</t>
        </is>
      </c>
      <c r="CL2898" t="n">
        <v>2145.0</v>
      </c>
      <c r="CM2898" t="inlineStr">
        <is>
          <t>Standard Test Fish Development.  Part I.  Fathead Minnows (Pimephales promelas) and Goldfish (Carassius auratus) as Standard Fish in Bioassays and Their Reaction to Potential Reference Toxicants</t>
        </is>
      </c>
      <c r="CN2898" t="inlineStr">
        <is>
          <t>EPA-600/3-76-061A, U.S.EPA, Duluth, MN:77 p.</t>
        </is>
      </c>
      <c r="CO2898" t="n">
        <v>1976.0</v>
      </c>
      <c r="CP2898" t="inlineStr">
        <is>
          <t>Adelman,I.R., and L.L.,Jr. Smith (1976). Standard Test Fish Development.  Part I.  Fathead Minnows (Pimephales promelas) and Goldfish (Carassius auratus) as Standard Fish in Bioassays and Their Reaction to Potential Reference Toxicants. EPA-600/3-76-061A, U.S.EPA, Duluth, MN, 77 p. ECOREF#:2145</t>
        </is>
      </c>
    </row>
    <row r="2899">
      <c r="A2899" t="n">
        <v>7647145.0</v>
      </c>
      <c r="B2899" t="inlineStr">
        <is>
          <t>Sodium chloride (NaCl)</t>
        </is>
      </c>
      <c r="C2899" t="inlineStr">
        <is>
          <t>Reagent Grade, Purissium, Purum, Puriss, Puris, Reinst</t>
        </is>
      </c>
      <c r="D2899" t="inlineStr">
        <is>
          <t>Unmeasured</t>
        </is>
      </c>
      <c r="E2899" t="inlineStr">
        <is>
          <t>Not coded</t>
        </is>
      </c>
      <c r="F2899"/>
      <c r="G2899"/>
      <c r="H2899"/>
      <c r="I2899"/>
      <c r="J2899"/>
      <c r="K2899"/>
      <c r="L2899" t="inlineStr">
        <is>
          <t>Pimephales promelas</t>
        </is>
      </c>
      <c r="M2899" t="inlineStr">
        <is>
          <t>Fathead Minnow</t>
        </is>
      </c>
      <c r="N2899"/>
      <c r="O2899"/>
      <c r="P2899" t="n">
        <v>11.0</v>
      </c>
      <c r="Q2899"/>
      <c r="R2899"/>
      <c r="S2899"/>
      <c r="T2899"/>
      <c r="U2899" t="inlineStr">
        <is>
          <t>Week(s)</t>
        </is>
      </c>
      <c r="V2899" t="inlineStr">
        <is>
          <t>Renewal</t>
        </is>
      </c>
      <c r="W2899" t="inlineStr">
        <is>
          <t>Fresh water</t>
        </is>
      </c>
      <c r="X2899" t="inlineStr">
        <is>
          <t>Lab</t>
        </is>
      </c>
      <c r="Y2899"/>
      <c r="Z2899" t="inlineStr">
        <is>
          <t>Total</t>
        </is>
      </c>
      <c r="AA2899"/>
      <c r="AB2899" t="n">
        <v>7950.0</v>
      </c>
      <c r="AC2899"/>
      <c r="AD2899"/>
      <c r="AE2899"/>
      <c r="AF2899"/>
      <c r="AG2899" t="inlineStr">
        <is>
          <t>AI mg/L</t>
        </is>
      </c>
      <c r="AH2899"/>
      <c r="AI2899"/>
      <c r="AJ2899"/>
      <c r="AK2899"/>
      <c r="AL2899"/>
      <c r="AM2899"/>
      <c r="AN2899"/>
      <c r="AO2899"/>
      <c r="AP2899"/>
      <c r="AQ2899"/>
      <c r="AR2899"/>
      <c r="AS2899"/>
      <c r="AT2899"/>
      <c r="AU2899"/>
      <c r="AV2899"/>
      <c r="AW2899"/>
      <c r="AX2899" t="inlineStr">
        <is>
          <t>Mortality</t>
        </is>
      </c>
      <c r="AY2899" t="inlineStr">
        <is>
          <t>Mortality</t>
        </is>
      </c>
      <c r="AZ2899" t="inlineStr">
        <is>
          <t>LC50</t>
        </is>
      </c>
      <c r="BA2899"/>
      <c r="BB2899" t="n">
        <v>4.0</v>
      </c>
      <c r="BC2899"/>
      <c r="BD2899"/>
      <c r="BE2899"/>
      <c r="BF2899"/>
      <c r="BG2899" t="inlineStr">
        <is>
          <t>Day(s)</t>
        </is>
      </c>
      <c r="BH2899"/>
      <c r="BI2899" t="inlineStr">
        <is>
          <t>DTXSID3021271</t>
        </is>
      </c>
      <c r="BJ2899"/>
      <c r="BK2899"/>
      <c r="BL2899"/>
      <c r="BM2899"/>
      <c r="BN2899"/>
      <c r="BO2899"/>
      <c r="BP2899"/>
      <c r="BQ2899"/>
      <c r="BR2899"/>
      <c r="BS2899"/>
      <c r="BT2899" t="inlineStr">
        <is>
          <t>--</t>
        </is>
      </c>
      <c r="BU2899"/>
      <c r="BV2899"/>
      <c r="BW2899"/>
      <c r="BX2899"/>
      <c r="BY2899"/>
      <c r="BZ2899"/>
      <c r="CA2899"/>
      <c r="CB2899"/>
      <c r="CC2899"/>
      <c r="CD2899"/>
      <c r="CE2899"/>
      <c r="CF2899"/>
      <c r="CG2899"/>
      <c r="CH2899"/>
      <c r="CI2899"/>
      <c r="CJ2899"/>
      <c r="CK2899" t="inlineStr">
        <is>
          <t>Adelman,I.R., and L.L.,Jr. Smith</t>
        </is>
      </c>
      <c r="CL2899" t="n">
        <v>2145.0</v>
      </c>
      <c r="CM2899" t="inlineStr">
        <is>
          <t>Standard Test Fish Development.  Part I.  Fathead Minnows (Pimephales promelas) and Goldfish (Carassius auratus) as Standard Fish in Bioassays and Their Reaction to Potential Reference Toxicants</t>
        </is>
      </c>
      <c r="CN2899" t="inlineStr">
        <is>
          <t>EPA-600/3-76-061A, U.S.EPA, Duluth, MN:77 p.</t>
        </is>
      </c>
      <c r="CO2899" t="n">
        <v>1976.0</v>
      </c>
      <c r="CP2899" t="inlineStr">
        <is>
          <t>Adelman,I.R., and L.L.,Jr. Smith (1976). Standard Test Fish Development.  Part I.  Fathead Minnows (Pimephales promelas) and Goldfish (Carassius auratus) as Standard Fish in Bioassays and Their Reaction to Potential Reference Toxicants. EPA-600/3-76-061A, U.S.EPA, Duluth, MN, 77 p. ECOREF#:2145</t>
        </is>
      </c>
    </row>
    <row r="2900">
      <c r="A2900" t="n">
        <v>7647145.0</v>
      </c>
      <c r="B2900" t="inlineStr">
        <is>
          <t>Sodium chloride (NaCl)</t>
        </is>
      </c>
      <c r="C2900" t="inlineStr">
        <is>
          <t>Reagent Grade, Purissium, Purum, Puriss, Puris, Reinst</t>
        </is>
      </c>
      <c r="D2900" t="inlineStr">
        <is>
          <t>Unmeasured</t>
        </is>
      </c>
      <c r="E2900" t="inlineStr">
        <is>
          <t>Not coded</t>
        </is>
      </c>
      <c r="F2900"/>
      <c r="G2900"/>
      <c r="H2900"/>
      <c r="I2900"/>
      <c r="J2900"/>
      <c r="K2900"/>
      <c r="L2900" t="inlineStr">
        <is>
          <t>Pimephales promelas</t>
        </is>
      </c>
      <c r="M2900" t="inlineStr">
        <is>
          <t>Fathead Minnow</t>
        </is>
      </c>
      <c r="N2900"/>
      <c r="O2900"/>
      <c r="P2900"/>
      <c r="Q2900"/>
      <c r="R2900" t="n">
        <v>1.0</v>
      </c>
      <c r="S2900"/>
      <c r="T2900" t="n">
        <v>7.0</v>
      </c>
      <c r="U2900" t="inlineStr">
        <is>
          <t>Day(s)</t>
        </is>
      </c>
      <c r="V2900" t="inlineStr">
        <is>
          <t>Static</t>
        </is>
      </c>
      <c r="W2900" t="inlineStr">
        <is>
          <t>Fresh water</t>
        </is>
      </c>
      <c r="X2900" t="inlineStr">
        <is>
          <t>Lab</t>
        </is>
      </c>
      <c r="Y2900"/>
      <c r="Z2900" t="inlineStr">
        <is>
          <t>Total</t>
        </is>
      </c>
      <c r="AA2900"/>
      <c r="AB2900" t="n">
        <v>6390.0</v>
      </c>
      <c r="AC2900"/>
      <c r="AD2900" t="n">
        <v>6020.0</v>
      </c>
      <c r="AE2900"/>
      <c r="AF2900" t="n">
        <v>7070.0</v>
      </c>
      <c r="AG2900" t="inlineStr">
        <is>
          <t>AI mg/L</t>
        </is>
      </c>
      <c r="AH2900"/>
      <c r="AI2900"/>
      <c r="AJ2900"/>
      <c r="AK2900"/>
      <c r="AL2900"/>
      <c r="AM2900"/>
      <c r="AN2900"/>
      <c r="AO2900"/>
      <c r="AP2900"/>
      <c r="AQ2900"/>
      <c r="AR2900"/>
      <c r="AS2900"/>
      <c r="AT2900"/>
      <c r="AU2900"/>
      <c r="AV2900"/>
      <c r="AW2900"/>
      <c r="AX2900" t="inlineStr">
        <is>
          <t>Mortality</t>
        </is>
      </c>
      <c r="AY2900" t="inlineStr">
        <is>
          <t>Mortality</t>
        </is>
      </c>
      <c r="AZ2900" t="inlineStr">
        <is>
          <t>LC50</t>
        </is>
      </c>
      <c r="BA2900"/>
      <c r="BB2900" t="n">
        <v>4.0</v>
      </c>
      <c r="BC2900"/>
      <c r="BD2900"/>
      <c r="BE2900"/>
      <c r="BF2900"/>
      <c r="BG2900" t="inlineStr">
        <is>
          <t>Day(s)</t>
        </is>
      </c>
      <c r="BH2900"/>
      <c r="BI2900" t="inlineStr">
        <is>
          <t>DTXSID3021271</t>
        </is>
      </c>
      <c r="BJ2900" t="inlineStr">
        <is>
          <t>10.1002/etc.5620161005</t>
        </is>
      </c>
      <c r="BK2900"/>
      <c r="BL2900"/>
      <c r="BM2900"/>
      <c r="BN2900"/>
      <c r="BO2900"/>
      <c r="BP2900"/>
      <c r="BQ2900"/>
      <c r="BR2900"/>
      <c r="BS2900"/>
      <c r="BT2900" t="inlineStr">
        <is>
          <t>--</t>
        </is>
      </c>
      <c r="BU2900"/>
      <c r="BV2900"/>
      <c r="BW2900"/>
      <c r="BX2900"/>
      <c r="BY2900"/>
      <c r="BZ2900"/>
      <c r="CA2900"/>
      <c r="CB2900"/>
      <c r="CC2900"/>
      <c r="CD2900"/>
      <c r="CE2900"/>
      <c r="CF2900"/>
      <c r="CG2900"/>
      <c r="CH2900"/>
      <c r="CI2900" t="inlineStr">
        <is>
          <t xml:space="preserve"> HARD/MODERATELYHARD//</t>
        </is>
      </c>
      <c r="CJ2900" t="inlineStr">
        <is>
          <t xml:space="preserve">   HARD/MODERATELYHARD//</t>
        </is>
      </c>
      <c r="CK2900" t="inlineStr">
        <is>
          <t>Mount,D.R., D.D. Gulley, J.R. Hockett, T.D. Garrison, and J.M. Evans</t>
        </is>
      </c>
      <c r="CL2900" t="n">
        <v>18272.0</v>
      </c>
      <c r="CM2900" t="inlineStr">
        <is>
          <t>Statistical Models to Predict the Toxicity of Major Ions to Ceriodaphnia dubia, Daphnia magna and Pimephales promelas (Fathead Minnows)</t>
        </is>
      </c>
      <c r="CN2900" t="inlineStr">
        <is>
          <t>Environ. Toxicol. Chem.16(10): 2009-2019</t>
        </is>
      </c>
      <c r="CO2900" t="n">
        <v>1997.0</v>
      </c>
      <c r="CP2900" t="inlineStr">
        <is>
          <t>Mount,D.R., D.D. Gulley, J.R. Hockett, T.D. Garrison, and J.M. Evans (1997). Statistical Models to Predict the Toxicity of Major Ions to Ceriodaphnia dubia, Daphnia magna and Pimephales promelas (Fathead Minnows). Environ. Toxicol. Chem., 16, (10), 2009-2019. doi:10.1002/etc.5620161005. ECOREF#:18272</t>
        </is>
      </c>
    </row>
    <row r="2901">
      <c r="A2901" t="n">
        <v>7647145.0</v>
      </c>
      <c r="B2901" t="inlineStr">
        <is>
          <t>Sodium chloride (NaCl)</t>
        </is>
      </c>
      <c r="C2901" t="inlineStr">
        <is>
          <t>Reagent Grade, Purissium, Purum, Puriss, Puris, Reinst</t>
        </is>
      </c>
      <c r="D2901" t="inlineStr">
        <is>
          <t>Unmeasured</t>
        </is>
      </c>
      <c r="E2901" t="inlineStr">
        <is>
          <t>Not coded</t>
        </is>
      </c>
      <c r="F2901"/>
      <c r="G2901"/>
      <c r="H2901"/>
      <c r="I2901"/>
      <c r="J2901"/>
      <c r="K2901"/>
      <c r="L2901" t="inlineStr">
        <is>
          <t>Pimephales promelas</t>
        </is>
      </c>
      <c r="M2901" t="inlineStr">
        <is>
          <t>Fathead Minnow</t>
        </is>
      </c>
      <c r="N2901"/>
      <c r="O2901"/>
      <c r="P2901" t="n">
        <v>11.0</v>
      </c>
      <c r="Q2901"/>
      <c r="R2901"/>
      <c r="S2901"/>
      <c r="T2901"/>
      <c r="U2901" t="inlineStr">
        <is>
          <t>Week(s)</t>
        </is>
      </c>
      <c r="V2901" t="inlineStr">
        <is>
          <t>Renewal</t>
        </is>
      </c>
      <c r="W2901" t="inlineStr">
        <is>
          <t>Fresh water</t>
        </is>
      </c>
      <c r="X2901" t="inlineStr">
        <is>
          <t>Lab</t>
        </is>
      </c>
      <c r="Y2901"/>
      <c r="Z2901" t="inlineStr">
        <is>
          <t>Total</t>
        </is>
      </c>
      <c r="AA2901"/>
      <c r="AB2901" t="n">
        <v>7650.0</v>
      </c>
      <c r="AC2901"/>
      <c r="AD2901"/>
      <c r="AE2901"/>
      <c r="AF2901"/>
      <c r="AG2901" t="inlineStr">
        <is>
          <t>AI mg/L</t>
        </is>
      </c>
      <c r="AH2901"/>
      <c r="AI2901"/>
      <c r="AJ2901"/>
      <c r="AK2901"/>
      <c r="AL2901"/>
      <c r="AM2901"/>
      <c r="AN2901"/>
      <c r="AO2901"/>
      <c r="AP2901"/>
      <c r="AQ2901"/>
      <c r="AR2901"/>
      <c r="AS2901"/>
      <c r="AT2901"/>
      <c r="AU2901"/>
      <c r="AV2901"/>
      <c r="AW2901"/>
      <c r="AX2901" t="inlineStr">
        <is>
          <t>Mortality</t>
        </is>
      </c>
      <c r="AY2901" t="inlineStr">
        <is>
          <t>Mortality</t>
        </is>
      </c>
      <c r="AZ2901" t="inlineStr">
        <is>
          <t>LC50</t>
        </is>
      </c>
      <c r="BA2901"/>
      <c r="BB2901" t="n">
        <v>4.0</v>
      </c>
      <c r="BC2901"/>
      <c r="BD2901"/>
      <c r="BE2901"/>
      <c r="BF2901"/>
      <c r="BG2901" t="inlineStr">
        <is>
          <t>Day(s)</t>
        </is>
      </c>
      <c r="BH2901"/>
      <c r="BI2901" t="inlineStr">
        <is>
          <t>DTXSID3021271</t>
        </is>
      </c>
      <c r="BJ2901"/>
      <c r="BK2901"/>
      <c r="BL2901"/>
      <c r="BM2901"/>
      <c r="BN2901"/>
      <c r="BO2901"/>
      <c r="BP2901"/>
      <c r="BQ2901"/>
      <c r="BR2901"/>
      <c r="BS2901"/>
      <c r="BT2901" t="inlineStr">
        <is>
          <t>--</t>
        </is>
      </c>
      <c r="BU2901"/>
      <c r="BV2901"/>
      <c r="BW2901"/>
      <c r="BX2901"/>
      <c r="BY2901"/>
      <c r="BZ2901"/>
      <c r="CA2901"/>
      <c r="CB2901"/>
      <c r="CC2901"/>
      <c r="CD2901"/>
      <c r="CE2901"/>
      <c r="CF2901"/>
      <c r="CG2901"/>
      <c r="CH2901"/>
      <c r="CI2901"/>
      <c r="CJ2901"/>
      <c r="CK2901" t="inlineStr">
        <is>
          <t>Adelman,I.R., and L.L.,Jr. Smith</t>
        </is>
      </c>
      <c r="CL2901" t="n">
        <v>2145.0</v>
      </c>
      <c r="CM2901" t="inlineStr">
        <is>
          <t>Standard Test Fish Development.  Part I.  Fathead Minnows (Pimephales promelas) and Goldfish (Carassius auratus) as Standard Fish in Bioassays and Their Reaction to Potential Reference Toxicants</t>
        </is>
      </c>
      <c r="CN2901" t="inlineStr">
        <is>
          <t>EPA-600/3-76-061A, U.S.EPA, Duluth, MN:77 p.</t>
        </is>
      </c>
      <c r="CO2901" t="n">
        <v>1976.0</v>
      </c>
      <c r="CP2901" t="inlineStr">
        <is>
          <t>Adelman,I.R., and L.L.,Jr. Smith (1976). Standard Test Fish Development.  Part I.  Fathead Minnows (Pimephales promelas) and Goldfish (Carassius auratus) as Standard Fish in Bioassays and Their Reaction to Potential Reference Toxicants. EPA-600/3-76-061A, U.S.EPA, Duluth, MN, 77 p. ECOREF#:2145</t>
        </is>
      </c>
    </row>
    <row r="2902">
      <c r="A2902" t="n">
        <v>7647145.0</v>
      </c>
      <c r="B2902" t="inlineStr">
        <is>
          <t>Sodium chloride (NaCl)</t>
        </is>
      </c>
      <c r="C2902" t="inlineStr">
        <is>
          <t>Reagent Grade, Purissium, Purum, Puriss, Puris, Reinst</t>
        </is>
      </c>
      <c r="D2902" t="inlineStr">
        <is>
          <t>Unmeasured</t>
        </is>
      </c>
      <c r="E2902" t="inlineStr">
        <is>
          <t>Not coded</t>
        </is>
      </c>
      <c r="F2902"/>
      <c r="G2902"/>
      <c r="H2902"/>
      <c r="I2902"/>
      <c r="J2902"/>
      <c r="K2902"/>
      <c r="L2902" t="inlineStr">
        <is>
          <t>Pimephales promelas</t>
        </is>
      </c>
      <c r="M2902" t="inlineStr">
        <is>
          <t>Fathead Minnow</t>
        </is>
      </c>
      <c r="N2902"/>
      <c r="O2902"/>
      <c r="P2902" t="n">
        <v>11.0</v>
      </c>
      <c r="Q2902"/>
      <c r="R2902"/>
      <c r="S2902"/>
      <c r="T2902"/>
      <c r="U2902" t="inlineStr">
        <is>
          <t>Week(s)</t>
        </is>
      </c>
      <c r="V2902" t="inlineStr">
        <is>
          <t>Renewal</t>
        </is>
      </c>
      <c r="W2902" t="inlineStr">
        <is>
          <t>Fresh water</t>
        </is>
      </c>
      <c r="X2902" t="inlineStr">
        <is>
          <t>Lab</t>
        </is>
      </c>
      <c r="Y2902"/>
      <c r="Z2902" t="inlineStr">
        <is>
          <t>Total</t>
        </is>
      </c>
      <c r="AA2902"/>
      <c r="AB2902" t="n">
        <v>7450.0</v>
      </c>
      <c r="AC2902"/>
      <c r="AD2902"/>
      <c r="AE2902"/>
      <c r="AF2902"/>
      <c r="AG2902" t="inlineStr">
        <is>
          <t>AI mg/L</t>
        </is>
      </c>
      <c r="AH2902"/>
      <c r="AI2902"/>
      <c r="AJ2902"/>
      <c r="AK2902"/>
      <c r="AL2902"/>
      <c r="AM2902"/>
      <c r="AN2902"/>
      <c r="AO2902"/>
      <c r="AP2902"/>
      <c r="AQ2902"/>
      <c r="AR2902"/>
      <c r="AS2902"/>
      <c r="AT2902"/>
      <c r="AU2902"/>
      <c r="AV2902"/>
      <c r="AW2902"/>
      <c r="AX2902" t="inlineStr">
        <is>
          <t>Mortality</t>
        </is>
      </c>
      <c r="AY2902" t="inlineStr">
        <is>
          <t>Mortality</t>
        </is>
      </c>
      <c r="AZ2902" t="inlineStr">
        <is>
          <t>LC50</t>
        </is>
      </c>
      <c r="BA2902"/>
      <c r="BB2902" t="n">
        <v>4.0</v>
      </c>
      <c r="BC2902"/>
      <c r="BD2902"/>
      <c r="BE2902"/>
      <c r="BF2902"/>
      <c r="BG2902" t="inlineStr">
        <is>
          <t>Day(s)</t>
        </is>
      </c>
      <c r="BH2902"/>
      <c r="BI2902" t="inlineStr">
        <is>
          <t>DTXSID3021271</t>
        </is>
      </c>
      <c r="BJ2902"/>
      <c r="BK2902"/>
      <c r="BL2902"/>
      <c r="BM2902"/>
      <c r="BN2902"/>
      <c r="BO2902"/>
      <c r="BP2902"/>
      <c r="BQ2902"/>
      <c r="BR2902"/>
      <c r="BS2902"/>
      <c r="BT2902" t="inlineStr">
        <is>
          <t>--</t>
        </is>
      </c>
      <c r="BU2902"/>
      <c r="BV2902"/>
      <c r="BW2902"/>
      <c r="BX2902"/>
      <c r="BY2902"/>
      <c r="BZ2902"/>
      <c r="CA2902"/>
      <c r="CB2902"/>
      <c r="CC2902"/>
      <c r="CD2902"/>
      <c r="CE2902"/>
      <c r="CF2902"/>
      <c r="CG2902"/>
      <c r="CH2902"/>
      <c r="CI2902"/>
      <c r="CJ2902"/>
      <c r="CK2902" t="inlineStr">
        <is>
          <t>Adelman,I.R., and L.L.,Jr. Smith</t>
        </is>
      </c>
      <c r="CL2902" t="n">
        <v>2145.0</v>
      </c>
      <c r="CM2902" t="inlineStr">
        <is>
          <t>Standard Test Fish Development.  Part I.  Fathead Minnows (Pimephales promelas) and Goldfish (Carassius auratus) as Standard Fish in Bioassays and Their Reaction to Potential Reference Toxicants</t>
        </is>
      </c>
      <c r="CN2902" t="inlineStr">
        <is>
          <t>EPA-600/3-76-061A, U.S.EPA, Duluth, MN:77 p.</t>
        </is>
      </c>
      <c r="CO2902" t="n">
        <v>1976.0</v>
      </c>
      <c r="CP2902" t="inlineStr">
        <is>
          <t>Adelman,I.R., and L.L.,Jr. Smith (1976). Standard Test Fish Development.  Part I.  Fathead Minnows (Pimephales promelas) and Goldfish (Carassius auratus) as Standard Fish in Bioassays and Their Reaction to Potential Reference Toxicants. EPA-600/3-76-061A, U.S.EPA, Duluth, MN, 77 p. ECOREF#:2145</t>
        </is>
      </c>
    </row>
    <row r="2903">
      <c r="A2903" t="n">
        <v>7647145.0</v>
      </c>
      <c r="B2903" t="inlineStr">
        <is>
          <t>Sodium chloride (NaCl)</t>
        </is>
      </c>
      <c r="C2903" t="inlineStr">
        <is>
          <t>Reagent Grade, Purissium, Purum, Puriss, Puris, Reinst</t>
        </is>
      </c>
      <c r="D2903" t="inlineStr">
        <is>
          <t>Unmeasured</t>
        </is>
      </c>
      <c r="E2903" t="inlineStr">
        <is>
          <t>Not coded</t>
        </is>
      </c>
      <c r="F2903"/>
      <c r="G2903"/>
      <c r="H2903"/>
      <c r="I2903"/>
      <c r="J2903"/>
      <c r="K2903"/>
      <c r="L2903" t="inlineStr">
        <is>
          <t>Pimephales promelas</t>
        </is>
      </c>
      <c r="M2903" t="inlineStr">
        <is>
          <t>Fathead Minnow</t>
        </is>
      </c>
      <c r="N2903"/>
      <c r="O2903"/>
      <c r="P2903" t="n">
        <v>11.0</v>
      </c>
      <c r="Q2903"/>
      <c r="R2903"/>
      <c r="S2903"/>
      <c r="T2903"/>
      <c r="U2903" t="inlineStr">
        <is>
          <t>Week(s)</t>
        </is>
      </c>
      <c r="V2903" t="inlineStr">
        <is>
          <t>Renewal</t>
        </is>
      </c>
      <c r="W2903" t="inlineStr">
        <is>
          <t>Fresh water</t>
        </is>
      </c>
      <c r="X2903" t="inlineStr">
        <is>
          <t>Lab</t>
        </is>
      </c>
      <c r="Y2903"/>
      <c r="Z2903" t="inlineStr">
        <is>
          <t>Total</t>
        </is>
      </c>
      <c r="AA2903"/>
      <c r="AB2903" t="n">
        <v>7100.0</v>
      </c>
      <c r="AC2903"/>
      <c r="AD2903"/>
      <c r="AE2903"/>
      <c r="AF2903"/>
      <c r="AG2903" t="inlineStr">
        <is>
          <t>AI mg/L</t>
        </is>
      </c>
      <c r="AH2903"/>
      <c r="AI2903"/>
      <c r="AJ2903"/>
      <c r="AK2903"/>
      <c r="AL2903"/>
      <c r="AM2903"/>
      <c r="AN2903"/>
      <c r="AO2903"/>
      <c r="AP2903"/>
      <c r="AQ2903"/>
      <c r="AR2903"/>
      <c r="AS2903"/>
      <c r="AT2903"/>
      <c r="AU2903"/>
      <c r="AV2903"/>
      <c r="AW2903"/>
      <c r="AX2903" t="inlineStr">
        <is>
          <t>Mortality</t>
        </is>
      </c>
      <c r="AY2903" t="inlineStr">
        <is>
          <t>Mortality</t>
        </is>
      </c>
      <c r="AZ2903" t="inlineStr">
        <is>
          <t>LC50</t>
        </is>
      </c>
      <c r="BA2903"/>
      <c r="BB2903" t="n">
        <v>4.0</v>
      </c>
      <c r="BC2903"/>
      <c r="BD2903"/>
      <c r="BE2903"/>
      <c r="BF2903"/>
      <c r="BG2903" t="inlineStr">
        <is>
          <t>Day(s)</t>
        </is>
      </c>
      <c r="BH2903"/>
      <c r="BI2903" t="inlineStr">
        <is>
          <t>DTXSID3021271</t>
        </is>
      </c>
      <c r="BJ2903"/>
      <c r="BK2903"/>
      <c r="BL2903"/>
      <c r="BM2903"/>
      <c r="BN2903"/>
      <c r="BO2903"/>
      <c r="BP2903"/>
      <c r="BQ2903"/>
      <c r="BR2903"/>
      <c r="BS2903"/>
      <c r="BT2903" t="inlineStr">
        <is>
          <t>--</t>
        </is>
      </c>
      <c r="BU2903"/>
      <c r="BV2903"/>
      <c r="BW2903"/>
      <c r="BX2903"/>
      <c r="BY2903"/>
      <c r="BZ2903"/>
      <c r="CA2903"/>
      <c r="CB2903"/>
      <c r="CC2903"/>
      <c r="CD2903"/>
      <c r="CE2903"/>
      <c r="CF2903"/>
      <c r="CG2903"/>
      <c r="CH2903"/>
      <c r="CI2903"/>
      <c r="CJ2903"/>
      <c r="CK2903" t="inlineStr">
        <is>
          <t>Adelman,I.R., and L.L.,Jr. Smith</t>
        </is>
      </c>
      <c r="CL2903" t="n">
        <v>2145.0</v>
      </c>
      <c r="CM2903" t="inlineStr">
        <is>
          <t>Standard Test Fish Development.  Part I.  Fathead Minnows (Pimephales promelas) and Goldfish (Carassius auratus) as Standard Fish in Bioassays and Their Reaction to Potential Reference Toxicants</t>
        </is>
      </c>
      <c r="CN2903" t="inlineStr">
        <is>
          <t>EPA-600/3-76-061A, U.S.EPA, Duluth, MN:77 p.</t>
        </is>
      </c>
      <c r="CO2903" t="n">
        <v>1976.0</v>
      </c>
      <c r="CP2903" t="inlineStr">
        <is>
          <t>Adelman,I.R., and L.L.,Jr. Smith (1976). Standard Test Fish Development.  Part I.  Fathead Minnows (Pimephales promelas) and Goldfish (Carassius auratus) as Standard Fish in Bioassays and Their Reaction to Potential Reference Toxicants. EPA-600/3-76-061A, U.S.EPA, Duluth, MN, 77 p. ECOREF#:2145</t>
        </is>
      </c>
    </row>
    <row r="2904">
      <c r="A2904" t="n">
        <v>7647145.0</v>
      </c>
      <c r="B2904" t="inlineStr">
        <is>
          <t>Sodium chloride (NaCl)</t>
        </is>
      </c>
      <c r="C2904" t="inlineStr">
        <is>
          <t>Reagent Grade, Purissium, Purum, Puriss, Puris, Reinst</t>
        </is>
      </c>
      <c r="D2904" t="inlineStr">
        <is>
          <t>Measured</t>
        </is>
      </c>
      <c r="E2904" t="inlineStr">
        <is>
          <t>Not coded</t>
        </is>
      </c>
      <c r="F2904"/>
      <c r="G2904"/>
      <c r="H2904"/>
      <c r="I2904"/>
      <c r="J2904"/>
      <c r="K2904"/>
      <c r="L2904" t="inlineStr">
        <is>
          <t>Pimephales promelas</t>
        </is>
      </c>
      <c r="M2904" t="inlineStr">
        <is>
          <t>Fathead Minnow</t>
        </is>
      </c>
      <c r="N2904"/>
      <c r="O2904"/>
      <c r="P2904"/>
      <c r="Q2904"/>
      <c r="R2904"/>
      <c r="S2904"/>
      <c r="T2904"/>
      <c r="U2904"/>
      <c r="V2904" t="inlineStr">
        <is>
          <t>Flow-through</t>
        </is>
      </c>
      <c r="W2904" t="inlineStr">
        <is>
          <t>Fresh water</t>
        </is>
      </c>
      <c r="X2904" t="inlineStr">
        <is>
          <t>Lab</t>
        </is>
      </c>
      <c r="Y2904"/>
      <c r="Z2904" t="inlineStr">
        <is>
          <t>Total</t>
        </is>
      </c>
      <c r="AA2904"/>
      <c r="AB2904" t="n">
        <v>6570.0</v>
      </c>
      <c r="AC2904"/>
      <c r="AD2904" t="n">
        <v>6420.0</v>
      </c>
      <c r="AE2904"/>
      <c r="AF2904" t="n">
        <v>6700.0</v>
      </c>
      <c r="AG2904" t="inlineStr">
        <is>
          <t>AI mg/L</t>
        </is>
      </c>
      <c r="AH2904"/>
      <c r="AI2904"/>
      <c r="AJ2904"/>
      <c r="AK2904"/>
      <c r="AL2904"/>
      <c r="AM2904"/>
      <c r="AN2904"/>
      <c r="AO2904"/>
      <c r="AP2904"/>
      <c r="AQ2904"/>
      <c r="AR2904"/>
      <c r="AS2904"/>
      <c r="AT2904"/>
      <c r="AU2904"/>
      <c r="AV2904"/>
      <c r="AW2904"/>
      <c r="AX2904" t="inlineStr">
        <is>
          <t>Mortality</t>
        </is>
      </c>
      <c r="AY2904" t="inlineStr">
        <is>
          <t>Survival</t>
        </is>
      </c>
      <c r="AZ2904" t="inlineStr">
        <is>
          <t>LC50</t>
        </is>
      </c>
      <c r="BA2904"/>
      <c r="BB2904" t="n">
        <v>4.0</v>
      </c>
      <c r="BC2904"/>
      <c r="BD2904"/>
      <c r="BE2904"/>
      <c r="BF2904"/>
      <c r="BG2904" t="inlineStr">
        <is>
          <t>Day(s)</t>
        </is>
      </c>
      <c r="BH2904"/>
      <c r="BI2904" t="inlineStr">
        <is>
          <t>DTXSID3021271</t>
        </is>
      </c>
      <c r="BJ2904"/>
      <c r="BK2904"/>
      <c r="BL2904"/>
      <c r="BM2904"/>
      <c r="BN2904"/>
      <c r="BO2904"/>
      <c r="BP2904"/>
      <c r="BQ2904"/>
      <c r="BR2904"/>
      <c r="BS2904"/>
      <c r="BT2904" t="inlineStr">
        <is>
          <t>--</t>
        </is>
      </c>
      <c r="BU2904"/>
      <c r="BV2904"/>
      <c r="BW2904"/>
      <c r="BX2904"/>
      <c r="BY2904"/>
      <c r="BZ2904"/>
      <c r="CA2904"/>
      <c r="CB2904"/>
      <c r="CC2904"/>
      <c r="CD2904"/>
      <c r="CE2904"/>
      <c r="CF2904"/>
      <c r="CG2904"/>
      <c r="CH2904"/>
      <c r="CI2904"/>
      <c r="CJ2904"/>
      <c r="CK2904" t="inlineStr">
        <is>
          <t>Birge,W.J., J.A. Black, A.G. Westerman, T.M. Short, S.B. Taylor, D.M. Bruser, and E.D. Wallingford</t>
        </is>
      </c>
      <c r="CL2904" t="n">
        <v>45826.0</v>
      </c>
      <c r="CM2904" t="inlineStr">
        <is>
          <t>Recommendations on Numerical Values for Regulating Iron and Chloride Concentrations for the Purpose of Protecting Warmwater Species of Aquatic Life in the Commonwealth of Kentucky</t>
        </is>
      </c>
      <c r="CN2904" t="inlineStr">
        <is>
          <t>University of Kentucky, Lexington, KY:73 p.</t>
        </is>
      </c>
      <c r="CO2904" t="n">
        <v>1985.0</v>
      </c>
      <c r="CP2904" t="inlineStr">
        <is>
          <t>Birge,W.J., J.A. Black, A.G. Westerman, T.M. Short, S.B. Taylor, D.M. Bruser, and E.D. Wallingford (1985). Recommendations on Numerical Values for Regulating Iron and Chloride Concentrations for the Purpose of Protecting Warmwater Species of Aquatic Life in the Commonwealth of Kentucky. University of Kentucky, Lexington, KY, 73 p. ECOREF#:45826</t>
        </is>
      </c>
    </row>
    <row r="2905">
      <c r="A2905" t="n">
        <v>7647145.0</v>
      </c>
      <c r="B2905" t="inlineStr">
        <is>
          <t>Sodium chloride (NaCl)</t>
        </is>
      </c>
      <c r="C2905" t="inlineStr">
        <is>
          <t>Reagent Grade, Purissium, Purum, Puriss, Puris, Reinst</t>
        </is>
      </c>
      <c r="D2905" t="inlineStr">
        <is>
          <t>Unmeasured</t>
        </is>
      </c>
      <c r="E2905" t="inlineStr">
        <is>
          <t>Not coded</t>
        </is>
      </c>
      <c r="F2905"/>
      <c r="G2905"/>
      <c r="H2905"/>
      <c r="I2905"/>
      <c r="J2905"/>
      <c r="K2905"/>
      <c r="L2905" t="inlineStr">
        <is>
          <t>Pimephales promelas</t>
        </is>
      </c>
      <c r="M2905" t="inlineStr">
        <is>
          <t>Fathead Minnow</t>
        </is>
      </c>
      <c r="N2905"/>
      <c r="O2905"/>
      <c r="P2905" t="n">
        <v>11.0</v>
      </c>
      <c r="Q2905"/>
      <c r="R2905"/>
      <c r="S2905"/>
      <c r="T2905"/>
      <c r="U2905" t="inlineStr">
        <is>
          <t>Week(s)</t>
        </is>
      </c>
      <c r="V2905" t="inlineStr">
        <is>
          <t>Renewal</t>
        </is>
      </c>
      <c r="W2905" t="inlineStr">
        <is>
          <t>Fresh water</t>
        </is>
      </c>
      <c r="X2905" t="inlineStr">
        <is>
          <t>Lab</t>
        </is>
      </c>
      <c r="Y2905"/>
      <c r="Z2905" t="inlineStr">
        <is>
          <t>Total</t>
        </is>
      </c>
      <c r="AA2905"/>
      <c r="AB2905" t="n">
        <v>7500.0</v>
      </c>
      <c r="AC2905"/>
      <c r="AD2905"/>
      <c r="AE2905"/>
      <c r="AF2905"/>
      <c r="AG2905" t="inlineStr">
        <is>
          <t>AI mg/L</t>
        </is>
      </c>
      <c r="AH2905"/>
      <c r="AI2905"/>
      <c r="AJ2905"/>
      <c r="AK2905"/>
      <c r="AL2905"/>
      <c r="AM2905"/>
      <c r="AN2905"/>
      <c r="AO2905"/>
      <c r="AP2905"/>
      <c r="AQ2905"/>
      <c r="AR2905"/>
      <c r="AS2905"/>
      <c r="AT2905"/>
      <c r="AU2905"/>
      <c r="AV2905"/>
      <c r="AW2905"/>
      <c r="AX2905" t="inlineStr">
        <is>
          <t>Mortality</t>
        </is>
      </c>
      <c r="AY2905" t="inlineStr">
        <is>
          <t>Mortality</t>
        </is>
      </c>
      <c r="AZ2905" t="inlineStr">
        <is>
          <t>LC50</t>
        </is>
      </c>
      <c r="BA2905"/>
      <c r="BB2905" t="n">
        <v>4.0</v>
      </c>
      <c r="BC2905"/>
      <c r="BD2905"/>
      <c r="BE2905"/>
      <c r="BF2905"/>
      <c r="BG2905" t="inlineStr">
        <is>
          <t>Day(s)</t>
        </is>
      </c>
      <c r="BH2905"/>
      <c r="BI2905" t="inlineStr">
        <is>
          <t>DTXSID3021271</t>
        </is>
      </c>
      <c r="BJ2905"/>
      <c r="BK2905"/>
      <c r="BL2905"/>
      <c r="BM2905"/>
      <c r="BN2905"/>
      <c r="BO2905"/>
      <c r="BP2905"/>
      <c r="BQ2905"/>
      <c r="BR2905"/>
      <c r="BS2905"/>
      <c r="BT2905" t="inlineStr">
        <is>
          <t>--</t>
        </is>
      </c>
      <c r="BU2905"/>
      <c r="BV2905"/>
      <c r="BW2905"/>
      <c r="BX2905"/>
      <c r="BY2905"/>
      <c r="BZ2905"/>
      <c r="CA2905"/>
      <c r="CB2905"/>
      <c r="CC2905"/>
      <c r="CD2905"/>
      <c r="CE2905"/>
      <c r="CF2905"/>
      <c r="CG2905"/>
      <c r="CH2905"/>
      <c r="CI2905"/>
      <c r="CJ2905"/>
      <c r="CK2905" t="inlineStr">
        <is>
          <t>Adelman,I.R., and L.L.,Jr. Smith</t>
        </is>
      </c>
      <c r="CL2905" t="n">
        <v>2145.0</v>
      </c>
      <c r="CM2905" t="inlineStr">
        <is>
          <t>Standard Test Fish Development.  Part I.  Fathead Minnows (Pimephales promelas) and Goldfish (Carassius auratus) as Standard Fish in Bioassays and Their Reaction to Potential Reference Toxicants</t>
        </is>
      </c>
      <c r="CN2905" t="inlineStr">
        <is>
          <t>EPA-600/3-76-061A, U.S.EPA, Duluth, MN:77 p.</t>
        </is>
      </c>
      <c r="CO2905" t="n">
        <v>1976.0</v>
      </c>
      <c r="CP2905" t="inlineStr">
        <is>
          <t>Adelman,I.R., and L.L.,Jr. Smith (1976). Standard Test Fish Development.  Part I.  Fathead Minnows (Pimephales promelas) and Goldfish (Carassius auratus) as Standard Fish in Bioassays and Their Reaction to Potential Reference Toxicants. EPA-600/3-76-061A, U.S.EPA, Duluth, MN, 77 p. ECOREF#:2145</t>
        </is>
      </c>
    </row>
    <row r="2906">
      <c r="A2906" t="n">
        <v>7647145.0</v>
      </c>
      <c r="B2906" t="inlineStr">
        <is>
          <t>Sodium chloride (NaCl)</t>
        </is>
      </c>
      <c r="C2906"/>
      <c r="D2906" t="inlineStr">
        <is>
          <t>Measured</t>
        </is>
      </c>
      <c r="E2906" t="inlineStr">
        <is>
          <t>American Society for Testing and Materials</t>
        </is>
      </c>
      <c r="F2906"/>
      <c r="G2906" t="n">
        <v>99.0</v>
      </c>
      <c r="H2906"/>
      <c r="I2906"/>
      <c r="J2906"/>
      <c r="K2906"/>
      <c r="L2906" t="inlineStr">
        <is>
          <t>Pimephales promelas</t>
        </is>
      </c>
      <c r="M2906" t="inlineStr">
        <is>
          <t>Fathead Minnow</t>
        </is>
      </c>
      <c r="N2906"/>
      <c r="O2906"/>
      <c r="P2906"/>
      <c r="Q2906"/>
      <c r="R2906"/>
      <c r="S2906"/>
      <c r="T2906"/>
      <c r="U2906"/>
      <c r="V2906" t="inlineStr">
        <is>
          <t>Aquatic, unspecified</t>
        </is>
      </c>
      <c r="W2906" t="inlineStr">
        <is>
          <t>Fresh water</t>
        </is>
      </c>
      <c r="X2906" t="inlineStr">
        <is>
          <t>Lab</t>
        </is>
      </c>
      <c r="Y2906" t="n">
        <v>6.0</v>
      </c>
      <c r="Z2906" t="inlineStr">
        <is>
          <t>Total</t>
        </is>
      </c>
      <c r="AA2906"/>
      <c r="AB2906" t="n">
        <v>8520.0</v>
      </c>
      <c r="AC2906"/>
      <c r="AD2906"/>
      <c r="AE2906"/>
      <c r="AF2906"/>
      <c r="AG2906" t="inlineStr">
        <is>
          <t>AI mg/L</t>
        </is>
      </c>
      <c r="AH2906"/>
      <c r="AI2906"/>
      <c r="AJ2906"/>
      <c r="AK2906"/>
      <c r="AL2906"/>
      <c r="AM2906"/>
      <c r="AN2906"/>
      <c r="AO2906"/>
      <c r="AP2906"/>
      <c r="AQ2906"/>
      <c r="AR2906"/>
      <c r="AS2906"/>
      <c r="AT2906"/>
      <c r="AU2906"/>
      <c r="AV2906"/>
      <c r="AW2906"/>
      <c r="AX2906" t="inlineStr">
        <is>
          <t>Mortality</t>
        </is>
      </c>
      <c r="AY2906" t="inlineStr">
        <is>
          <t>Mortality</t>
        </is>
      </c>
      <c r="AZ2906" t="inlineStr">
        <is>
          <t>LC50</t>
        </is>
      </c>
      <c r="BA2906"/>
      <c r="BB2906" t="n">
        <v>4.0</v>
      </c>
      <c r="BC2906"/>
      <c r="BD2906"/>
      <c r="BE2906"/>
      <c r="BF2906"/>
      <c r="BG2906" t="inlineStr">
        <is>
          <t>Day(s)</t>
        </is>
      </c>
      <c r="BH2906"/>
      <c r="BI2906" t="inlineStr">
        <is>
          <t>DTXSID3021271</t>
        </is>
      </c>
      <c r="BJ2906" t="inlineStr">
        <is>
          <t>10.1002/etc.3148</t>
        </is>
      </c>
      <c r="BK2906"/>
      <c r="BL2906" t="inlineStr">
        <is>
          <t>Acute</t>
        </is>
      </c>
      <c r="BM2906"/>
      <c r="BN2906"/>
      <c r="BO2906"/>
      <c r="BP2906"/>
      <c r="BQ2906"/>
      <c r="BR2906"/>
      <c r="BS2906"/>
      <c r="BT2906" t="inlineStr">
        <is>
          <t>--</t>
        </is>
      </c>
      <c r="BU2906"/>
      <c r="BV2906"/>
      <c r="BW2906"/>
      <c r="BX2906"/>
      <c r="BY2906"/>
      <c r="BZ2906"/>
      <c r="CA2906"/>
      <c r="CB2906"/>
      <c r="CC2906"/>
      <c r="CD2906"/>
      <c r="CE2906"/>
      <c r="CF2906"/>
      <c r="CG2906"/>
      <c r="CH2906"/>
      <c r="CI2906"/>
      <c r="CJ2906" t="inlineStr">
        <is>
          <t xml:space="preserve">SOURCE/OBTAINED FROM LABORATORY CULTURES AT THE US GEOLOGICAL SURVEY COLUMBIA ENVIRONMENTAL RESEARCH CENTER IN COLUMBIA, MO, USA//TMETH/ASTM INTERNATIONAL. 2014. ASTM INTERNATIONAL STANDARD GUIDE FOR CONDUCTING ACUTE TOXICITY TESTS WITH FISHES, MACROINVERTEBRATES, AND AMPHIBIANS. E729-96 (2007). IN ANNUAL BOOK OF ASTM INTERNATIONAL STANDARDS, VOL. 11.06. WEST CONSHOHOCKEN, PA, USA. //MEDIA/ASTM RECONSTITUED HARD WATER//   </t>
        </is>
      </c>
      <c r="CK2906" t="inlineStr">
        <is>
          <t>Wang,N., R.A. Dorman, C.G. Ingersoll, D.K. Hardesty, W.G. Brumbaugh, E.J. Hammer, C.R. Bauer, and D.R. Mount</t>
        </is>
      </c>
      <c r="CL2906" t="n">
        <v>191081.0</v>
      </c>
      <c r="CM2906" t="inlineStr">
        <is>
          <t>Acute and Chronic Toxicity of Sodium Sulfate to Four Freshwater Organisms in Water-Only Exposures</t>
        </is>
      </c>
      <c r="CN2906" t="inlineStr">
        <is>
          <t>Environ. Toxicol. Chem.35(1): 115-127</t>
        </is>
      </c>
      <c r="CO2906" t="n">
        <v>2016.0</v>
      </c>
      <c r="CP2906" t="inlineStr">
        <is>
          <t>Wang,N., R.A. Dorman, C.G. Ingersoll, D.K. Hardesty, W.G. Brumbaugh, E.J. Hammer, C.R. Bauer, and D.R. Mount (2016). Acute and Chronic Toxicity of Sodium Sulfate to Four Freshwater Organisms in Water-Only Exposures. Environ. Toxicol. Chem., 35, (1), 115-127. doi:10.1002/etc.3148. ECOREF#:191081</t>
        </is>
      </c>
    </row>
    <row r="2907">
      <c r="A2907" t="n">
        <v>7647145.0</v>
      </c>
      <c r="B2907" t="inlineStr">
        <is>
          <t>Sodium chloride (NaCl)</t>
        </is>
      </c>
      <c r="C2907" t="inlineStr">
        <is>
          <t>Reagent Grade, Purissium, Purum, Puriss, Puris, Reinst</t>
        </is>
      </c>
      <c r="D2907" t="inlineStr">
        <is>
          <t>Unmeasured</t>
        </is>
      </c>
      <c r="E2907" t="inlineStr">
        <is>
          <t>Not coded</t>
        </is>
      </c>
      <c r="F2907"/>
      <c r="G2907"/>
      <c r="H2907"/>
      <c r="I2907"/>
      <c r="J2907"/>
      <c r="K2907"/>
      <c r="L2907" t="inlineStr">
        <is>
          <t>Pimephales promelas</t>
        </is>
      </c>
      <c r="M2907" t="inlineStr">
        <is>
          <t>Fathead Minnow</t>
        </is>
      </c>
      <c r="N2907"/>
      <c r="O2907"/>
      <c r="P2907" t="n">
        <v>11.0</v>
      </c>
      <c r="Q2907"/>
      <c r="R2907"/>
      <c r="S2907"/>
      <c r="T2907"/>
      <c r="U2907" t="inlineStr">
        <is>
          <t>Week(s)</t>
        </is>
      </c>
      <c r="V2907" t="inlineStr">
        <is>
          <t>Renewal</t>
        </is>
      </c>
      <c r="W2907" t="inlineStr">
        <is>
          <t>Fresh water</t>
        </is>
      </c>
      <c r="X2907" t="inlineStr">
        <is>
          <t>Lab</t>
        </is>
      </c>
      <c r="Y2907"/>
      <c r="Z2907" t="inlineStr">
        <is>
          <t>Total</t>
        </is>
      </c>
      <c r="AA2907"/>
      <c r="AB2907" t="n">
        <v>8200.0</v>
      </c>
      <c r="AC2907"/>
      <c r="AD2907"/>
      <c r="AE2907"/>
      <c r="AF2907"/>
      <c r="AG2907" t="inlineStr">
        <is>
          <t>AI mg/L</t>
        </is>
      </c>
      <c r="AH2907"/>
      <c r="AI2907"/>
      <c r="AJ2907"/>
      <c r="AK2907"/>
      <c r="AL2907"/>
      <c r="AM2907"/>
      <c r="AN2907"/>
      <c r="AO2907"/>
      <c r="AP2907"/>
      <c r="AQ2907"/>
      <c r="AR2907"/>
      <c r="AS2907"/>
      <c r="AT2907"/>
      <c r="AU2907"/>
      <c r="AV2907"/>
      <c r="AW2907"/>
      <c r="AX2907" t="inlineStr">
        <is>
          <t>Mortality</t>
        </is>
      </c>
      <c r="AY2907" t="inlineStr">
        <is>
          <t>Mortality</t>
        </is>
      </c>
      <c r="AZ2907" t="inlineStr">
        <is>
          <t>LC50</t>
        </is>
      </c>
      <c r="BA2907"/>
      <c r="BB2907" t="n">
        <v>4.0</v>
      </c>
      <c r="BC2907"/>
      <c r="BD2907"/>
      <c r="BE2907"/>
      <c r="BF2907"/>
      <c r="BG2907" t="inlineStr">
        <is>
          <t>Day(s)</t>
        </is>
      </c>
      <c r="BH2907"/>
      <c r="BI2907" t="inlineStr">
        <is>
          <t>DTXSID3021271</t>
        </is>
      </c>
      <c r="BJ2907"/>
      <c r="BK2907"/>
      <c r="BL2907"/>
      <c r="BM2907"/>
      <c r="BN2907"/>
      <c r="BO2907"/>
      <c r="BP2907"/>
      <c r="BQ2907"/>
      <c r="BR2907"/>
      <c r="BS2907"/>
      <c r="BT2907" t="inlineStr">
        <is>
          <t>--</t>
        </is>
      </c>
      <c r="BU2907"/>
      <c r="BV2907"/>
      <c r="BW2907"/>
      <c r="BX2907"/>
      <c r="BY2907"/>
      <c r="BZ2907"/>
      <c r="CA2907"/>
      <c r="CB2907"/>
      <c r="CC2907"/>
      <c r="CD2907"/>
      <c r="CE2907"/>
      <c r="CF2907"/>
      <c r="CG2907"/>
      <c r="CH2907"/>
      <c r="CI2907"/>
      <c r="CJ2907"/>
      <c r="CK2907" t="inlineStr">
        <is>
          <t>Adelman,I.R., and L.L.,Jr. Smith</t>
        </is>
      </c>
      <c r="CL2907" t="n">
        <v>2145.0</v>
      </c>
      <c r="CM2907" t="inlineStr">
        <is>
          <t>Standard Test Fish Development.  Part I.  Fathead Minnows (Pimephales promelas) and Goldfish (Carassius auratus) as Standard Fish in Bioassays and Their Reaction to Potential Reference Toxicants</t>
        </is>
      </c>
      <c r="CN2907" t="inlineStr">
        <is>
          <t>EPA-600/3-76-061A, U.S.EPA, Duluth, MN:77 p.</t>
        </is>
      </c>
      <c r="CO2907" t="n">
        <v>1976.0</v>
      </c>
      <c r="CP2907" t="inlineStr">
        <is>
          <t>Adelman,I.R., and L.L.,Jr. Smith (1976). Standard Test Fish Development.  Part I.  Fathead Minnows (Pimephales promelas) and Goldfish (Carassius auratus) as Standard Fish in Bioassays and Their Reaction to Potential Reference Toxicants. EPA-600/3-76-061A, U.S.EPA, Duluth, MN, 77 p. ECOREF#:2145</t>
        </is>
      </c>
    </row>
    <row r="2908">
      <c r="A2908" t="n">
        <v>7647145.0</v>
      </c>
      <c r="B2908" t="inlineStr">
        <is>
          <t>Sodium chloride (NaCl)</t>
        </is>
      </c>
      <c r="C2908" t="inlineStr">
        <is>
          <t>Reagent Grade, Purissium, Purum, Puriss, Puris, Reinst</t>
        </is>
      </c>
      <c r="D2908" t="inlineStr">
        <is>
          <t>Unmeasured</t>
        </is>
      </c>
      <c r="E2908" t="inlineStr">
        <is>
          <t>Not coded</t>
        </is>
      </c>
      <c r="F2908"/>
      <c r="G2908"/>
      <c r="H2908"/>
      <c r="I2908"/>
      <c r="J2908"/>
      <c r="K2908"/>
      <c r="L2908" t="inlineStr">
        <is>
          <t>Pimephales promelas</t>
        </is>
      </c>
      <c r="M2908" t="inlineStr">
        <is>
          <t>Fathead Minnow</t>
        </is>
      </c>
      <c r="N2908"/>
      <c r="O2908"/>
      <c r="P2908" t="n">
        <v>11.0</v>
      </c>
      <c r="Q2908"/>
      <c r="R2908"/>
      <c r="S2908"/>
      <c r="T2908"/>
      <c r="U2908" t="inlineStr">
        <is>
          <t>Week(s)</t>
        </is>
      </c>
      <c r="V2908" t="inlineStr">
        <is>
          <t>Renewal</t>
        </is>
      </c>
      <c r="W2908" t="inlineStr">
        <is>
          <t>Fresh water</t>
        </is>
      </c>
      <c r="X2908" t="inlineStr">
        <is>
          <t>Lab</t>
        </is>
      </c>
      <c r="Y2908"/>
      <c r="Z2908" t="inlineStr">
        <is>
          <t>Total</t>
        </is>
      </c>
      <c r="AA2908"/>
      <c r="AB2908" t="n">
        <v>8400.0</v>
      </c>
      <c r="AC2908"/>
      <c r="AD2908"/>
      <c r="AE2908"/>
      <c r="AF2908"/>
      <c r="AG2908" t="inlineStr">
        <is>
          <t>AI mg/L</t>
        </is>
      </c>
      <c r="AH2908"/>
      <c r="AI2908"/>
      <c r="AJ2908"/>
      <c r="AK2908"/>
      <c r="AL2908"/>
      <c r="AM2908"/>
      <c r="AN2908"/>
      <c r="AO2908"/>
      <c r="AP2908"/>
      <c r="AQ2908"/>
      <c r="AR2908"/>
      <c r="AS2908"/>
      <c r="AT2908"/>
      <c r="AU2908"/>
      <c r="AV2908"/>
      <c r="AW2908"/>
      <c r="AX2908" t="inlineStr">
        <is>
          <t>Mortality</t>
        </is>
      </c>
      <c r="AY2908" t="inlineStr">
        <is>
          <t>Mortality</t>
        </is>
      </c>
      <c r="AZ2908" t="inlineStr">
        <is>
          <t>LC50</t>
        </is>
      </c>
      <c r="BA2908"/>
      <c r="BB2908" t="n">
        <v>4.0</v>
      </c>
      <c r="BC2908"/>
      <c r="BD2908"/>
      <c r="BE2908"/>
      <c r="BF2908"/>
      <c r="BG2908" t="inlineStr">
        <is>
          <t>Day(s)</t>
        </is>
      </c>
      <c r="BH2908"/>
      <c r="BI2908" t="inlineStr">
        <is>
          <t>DTXSID3021271</t>
        </is>
      </c>
      <c r="BJ2908"/>
      <c r="BK2908"/>
      <c r="BL2908"/>
      <c r="BM2908"/>
      <c r="BN2908"/>
      <c r="BO2908"/>
      <c r="BP2908"/>
      <c r="BQ2908"/>
      <c r="BR2908"/>
      <c r="BS2908"/>
      <c r="BT2908" t="inlineStr">
        <is>
          <t>--</t>
        </is>
      </c>
      <c r="BU2908"/>
      <c r="BV2908"/>
      <c r="BW2908"/>
      <c r="BX2908"/>
      <c r="BY2908"/>
      <c r="BZ2908"/>
      <c r="CA2908"/>
      <c r="CB2908"/>
      <c r="CC2908"/>
      <c r="CD2908"/>
      <c r="CE2908"/>
      <c r="CF2908"/>
      <c r="CG2908"/>
      <c r="CH2908"/>
      <c r="CI2908"/>
      <c r="CJ2908"/>
      <c r="CK2908" t="inlineStr">
        <is>
          <t>Adelman,I.R., and L.L.,Jr. Smith</t>
        </is>
      </c>
      <c r="CL2908" t="n">
        <v>2145.0</v>
      </c>
      <c r="CM2908" t="inlineStr">
        <is>
          <t>Standard Test Fish Development.  Part I.  Fathead Minnows (Pimephales promelas) and Goldfish (Carassius auratus) as Standard Fish in Bioassays and Their Reaction to Potential Reference Toxicants</t>
        </is>
      </c>
      <c r="CN2908" t="inlineStr">
        <is>
          <t>EPA-600/3-76-061A, U.S.EPA, Duluth, MN:77 p.</t>
        </is>
      </c>
      <c r="CO2908" t="n">
        <v>1976.0</v>
      </c>
      <c r="CP2908" t="inlineStr">
        <is>
          <t>Adelman,I.R., and L.L.,Jr. Smith (1976). Standard Test Fish Development.  Part I.  Fathead Minnows (Pimephales promelas) and Goldfish (Carassius auratus) as Standard Fish in Bioassays and Their Reaction to Potential Reference Toxicants. EPA-600/3-76-061A, U.S.EPA, Duluth, MN, 77 p. ECOREF#:2145</t>
        </is>
      </c>
    </row>
    <row r="2909">
      <c r="A2909" t="n">
        <v>7647145.0</v>
      </c>
      <c r="B2909" t="inlineStr">
        <is>
          <t>Sodium chloride (NaCl)</t>
        </is>
      </c>
      <c r="C2909" t="inlineStr">
        <is>
          <t>Reagent Grade, Purissium, Purum, Puriss, Puris, Reinst</t>
        </is>
      </c>
      <c r="D2909" t="inlineStr">
        <is>
          <t>Unmeasured</t>
        </is>
      </c>
      <c r="E2909" t="inlineStr">
        <is>
          <t>Not coded</t>
        </is>
      </c>
      <c r="F2909"/>
      <c r="G2909"/>
      <c r="H2909"/>
      <c r="I2909"/>
      <c r="J2909"/>
      <c r="K2909"/>
      <c r="L2909" t="inlineStr">
        <is>
          <t>Pimephales promelas</t>
        </is>
      </c>
      <c r="M2909" t="inlineStr">
        <is>
          <t>Fathead Minnow</t>
        </is>
      </c>
      <c r="N2909"/>
      <c r="O2909"/>
      <c r="P2909" t="n">
        <v>11.0</v>
      </c>
      <c r="Q2909"/>
      <c r="R2909"/>
      <c r="S2909"/>
      <c r="T2909"/>
      <c r="U2909" t="inlineStr">
        <is>
          <t>Week(s)</t>
        </is>
      </c>
      <c r="V2909" t="inlineStr">
        <is>
          <t>Renewal</t>
        </is>
      </c>
      <c r="W2909" t="inlineStr">
        <is>
          <t>Fresh water</t>
        </is>
      </c>
      <c r="X2909" t="inlineStr">
        <is>
          <t>Lab</t>
        </is>
      </c>
      <c r="Y2909"/>
      <c r="Z2909" t="inlineStr">
        <is>
          <t>Total</t>
        </is>
      </c>
      <c r="AA2909"/>
      <c r="AB2909" t="n">
        <v>8300.0</v>
      </c>
      <c r="AC2909"/>
      <c r="AD2909"/>
      <c r="AE2909"/>
      <c r="AF2909"/>
      <c r="AG2909" t="inlineStr">
        <is>
          <t>AI mg/L</t>
        </is>
      </c>
      <c r="AH2909"/>
      <c r="AI2909"/>
      <c r="AJ2909"/>
      <c r="AK2909"/>
      <c r="AL2909"/>
      <c r="AM2909"/>
      <c r="AN2909"/>
      <c r="AO2909"/>
      <c r="AP2909"/>
      <c r="AQ2909"/>
      <c r="AR2909"/>
      <c r="AS2909"/>
      <c r="AT2909"/>
      <c r="AU2909"/>
      <c r="AV2909"/>
      <c r="AW2909"/>
      <c r="AX2909" t="inlineStr">
        <is>
          <t>Mortality</t>
        </is>
      </c>
      <c r="AY2909" t="inlineStr">
        <is>
          <t>Mortality</t>
        </is>
      </c>
      <c r="AZ2909" t="inlineStr">
        <is>
          <t>LC50</t>
        </is>
      </c>
      <c r="BA2909"/>
      <c r="BB2909" t="n">
        <v>4.0</v>
      </c>
      <c r="BC2909"/>
      <c r="BD2909"/>
      <c r="BE2909"/>
      <c r="BF2909"/>
      <c r="BG2909" t="inlineStr">
        <is>
          <t>Day(s)</t>
        </is>
      </c>
      <c r="BH2909"/>
      <c r="BI2909" t="inlineStr">
        <is>
          <t>DTXSID3021271</t>
        </is>
      </c>
      <c r="BJ2909"/>
      <c r="BK2909"/>
      <c r="BL2909"/>
      <c r="BM2909"/>
      <c r="BN2909"/>
      <c r="BO2909"/>
      <c r="BP2909"/>
      <c r="BQ2909"/>
      <c r="BR2909"/>
      <c r="BS2909"/>
      <c r="BT2909" t="inlineStr">
        <is>
          <t>--</t>
        </is>
      </c>
      <c r="BU2909"/>
      <c r="BV2909"/>
      <c r="BW2909"/>
      <c r="BX2909"/>
      <c r="BY2909"/>
      <c r="BZ2909"/>
      <c r="CA2909"/>
      <c r="CB2909"/>
      <c r="CC2909"/>
      <c r="CD2909"/>
      <c r="CE2909"/>
      <c r="CF2909"/>
      <c r="CG2909"/>
      <c r="CH2909"/>
      <c r="CI2909"/>
      <c r="CJ2909"/>
      <c r="CK2909" t="inlineStr">
        <is>
          <t>Adelman,I.R., and L.L.,Jr. Smith</t>
        </is>
      </c>
      <c r="CL2909" t="n">
        <v>2145.0</v>
      </c>
      <c r="CM2909" t="inlineStr">
        <is>
          <t>Standard Test Fish Development.  Part I.  Fathead Minnows (Pimephales promelas) and Goldfish (Carassius auratus) as Standard Fish in Bioassays and Their Reaction to Potential Reference Toxicants</t>
        </is>
      </c>
      <c r="CN2909" t="inlineStr">
        <is>
          <t>EPA-600/3-76-061A, U.S.EPA, Duluth, MN:77 p.</t>
        </is>
      </c>
      <c r="CO2909" t="n">
        <v>1976.0</v>
      </c>
      <c r="CP2909" t="inlineStr">
        <is>
          <t>Adelman,I.R., and L.L.,Jr. Smith (1976). Standard Test Fish Development.  Part I.  Fathead Minnows (Pimephales promelas) and Goldfish (Carassius auratus) as Standard Fish in Bioassays and Their Reaction to Potential Reference Toxicants. EPA-600/3-76-061A, U.S.EPA, Duluth, MN, 77 p. ECOREF#:2145</t>
        </is>
      </c>
    </row>
    <row r="2910">
      <c r="A2910" t="n">
        <v>7647145.0</v>
      </c>
      <c r="B2910" t="inlineStr">
        <is>
          <t>Sodium chloride (NaCl)</t>
        </is>
      </c>
      <c r="C2910"/>
      <c r="D2910" t="inlineStr">
        <is>
          <t>Unmeasured</t>
        </is>
      </c>
      <c r="E2910" t="inlineStr">
        <is>
          <t>United States Environmental Protection Agency</t>
        </is>
      </c>
      <c r="F2910"/>
      <c r="G2910"/>
      <c r="H2910"/>
      <c r="I2910"/>
      <c r="J2910"/>
      <c r="K2910"/>
      <c r="L2910" t="inlineStr">
        <is>
          <t>Pimephales promelas</t>
        </is>
      </c>
      <c r="M2910" t="inlineStr">
        <is>
          <t>Fathead Minnow</t>
        </is>
      </c>
      <c r="N2910"/>
      <c r="O2910"/>
      <c r="P2910" t="n">
        <v>5.0</v>
      </c>
      <c r="Q2910"/>
      <c r="R2910"/>
      <c r="S2910"/>
      <c r="T2910"/>
      <c r="U2910" t="inlineStr">
        <is>
          <t>Day(s)</t>
        </is>
      </c>
      <c r="V2910" t="inlineStr">
        <is>
          <t>Renewal</t>
        </is>
      </c>
      <c r="W2910" t="inlineStr">
        <is>
          <t>Fresh water</t>
        </is>
      </c>
      <c r="X2910" t="inlineStr">
        <is>
          <t>Lab</t>
        </is>
      </c>
      <c r="Y2910"/>
      <c r="Z2910" t="inlineStr">
        <is>
          <t>Total</t>
        </is>
      </c>
      <c r="AA2910"/>
      <c r="AB2910" t="n">
        <v>5300.0</v>
      </c>
      <c r="AC2910"/>
      <c r="AD2910"/>
      <c r="AE2910"/>
      <c r="AF2910"/>
      <c r="AG2910" t="inlineStr">
        <is>
          <t>AI mg/L</t>
        </is>
      </c>
      <c r="AH2910"/>
      <c r="AI2910"/>
      <c r="AJ2910"/>
      <c r="AK2910"/>
      <c r="AL2910"/>
      <c r="AM2910"/>
      <c r="AN2910"/>
      <c r="AO2910"/>
      <c r="AP2910"/>
      <c r="AQ2910"/>
      <c r="AR2910"/>
      <c r="AS2910"/>
      <c r="AT2910"/>
      <c r="AU2910"/>
      <c r="AV2910"/>
      <c r="AW2910"/>
      <c r="AX2910" t="inlineStr">
        <is>
          <t>Mortality</t>
        </is>
      </c>
      <c r="AY2910" t="inlineStr">
        <is>
          <t>Mortality</t>
        </is>
      </c>
      <c r="AZ2910" t="inlineStr">
        <is>
          <t>LC50</t>
        </is>
      </c>
      <c r="BA2910"/>
      <c r="BB2910" t="n">
        <v>4.0</v>
      </c>
      <c r="BC2910"/>
      <c r="BD2910"/>
      <c r="BE2910"/>
      <c r="BF2910"/>
      <c r="BG2910" t="inlineStr">
        <is>
          <t>Day(s)</t>
        </is>
      </c>
      <c r="BH2910"/>
      <c r="BI2910" t="inlineStr">
        <is>
          <t>DTXSID3021271</t>
        </is>
      </c>
      <c r="BJ2910" t="inlineStr">
        <is>
          <t>10.1007/s00244-002-0151-5</t>
        </is>
      </c>
      <c r="BK2910"/>
      <c r="BL2910" t="inlineStr">
        <is>
          <t>Acute</t>
        </is>
      </c>
      <c r="BM2910"/>
      <c r="BN2910"/>
      <c r="BO2910"/>
      <c r="BP2910"/>
      <c r="BQ2910"/>
      <c r="BR2910"/>
      <c r="BS2910"/>
      <c r="BT2910" t="inlineStr">
        <is>
          <t>--</t>
        </is>
      </c>
      <c r="BU2910"/>
      <c r="BV2910"/>
      <c r="BW2910"/>
      <c r="BX2910"/>
      <c r="BY2910"/>
      <c r="BZ2910"/>
      <c r="CA2910"/>
      <c r="CB2910"/>
      <c r="CC2910"/>
      <c r="CD2910"/>
      <c r="CE2910"/>
      <c r="CF2910"/>
      <c r="CG2910"/>
      <c r="CH2910"/>
      <c r="CI2910"/>
      <c r="CJ2910" t="inlineStr">
        <is>
          <t xml:space="preserve">SOURCE/AQUATIC BIOSYSTEMS, FORT COLLINS, CO//   </t>
        </is>
      </c>
      <c r="CK2910" t="inlineStr">
        <is>
          <t>Kszos,L.A., S.S. Talmage, G.W. Morris, B.K. Konetsky, and T. Rottero</t>
        </is>
      </c>
      <c r="CL2910" t="n">
        <v>71675.0</v>
      </c>
      <c r="CM2910" t="inlineStr">
        <is>
          <t>Derivation of Aquatic Screening Benchmarks for 1,2-Dibromoethane</t>
        </is>
      </c>
      <c r="CN2910" t="inlineStr">
        <is>
          <t>Arch. Environ. Contam. Toxicol.45(1): 66-71</t>
        </is>
      </c>
      <c r="CO2910" t="n">
        <v>2003.0</v>
      </c>
      <c r="CP2910" t="inlineStr">
        <is>
          <t>Kszos,L.A., S.S. Talmage, G.W. Morris, B.K. Konetsky, and T. Rottero (2003). Derivation of Aquatic Screening Benchmarks for 1,2-Dibromoethane. Arch. Environ. Contam. Toxicol., 45, (1), 66-71. doi:10.1007/s00244-002-0151-5. ECOREF#:71675</t>
        </is>
      </c>
    </row>
    <row r="2911">
      <c r="A2911" t="n">
        <v>7647145.0</v>
      </c>
      <c r="B2911" t="inlineStr">
        <is>
          <t>Sodium chloride (NaCl)</t>
        </is>
      </c>
      <c r="C2911" t="inlineStr">
        <is>
          <t>Reagent Grade, Purissium, Purum, Puriss, Puris, Reinst</t>
        </is>
      </c>
      <c r="D2911" t="inlineStr">
        <is>
          <t>Unmeasured</t>
        </is>
      </c>
      <c r="E2911" t="inlineStr">
        <is>
          <t>Not coded</t>
        </is>
      </c>
      <c r="F2911"/>
      <c r="G2911"/>
      <c r="H2911"/>
      <c r="I2911"/>
      <c r="J2911"/>
      <c r="K2911"/>
      <c r="L2911" t="inlineStr">
        <is>
          <t>Pimephales promelas</t>
        </is>
      </c>
      <c r="M2911" t="inlineStr">
        <is>
          <t>Fathead Minnow</t>
        </is>
      </c>
      <c r="N2911"/>
      <c r="O2911"/>
      <c r="P2911" t="n">
        <v>11.0</v>
      </c>
      <c r="Q2911"/>
      <c r="R2911"/>
      <c r="S2911"/>
      <c r="T2911"/>
      <c r="U2911" t="inlineStr">
        <is>
          <t>Week(s)</t>
        </is>
      </c>
      <c r="V2911" t="inlineStr">
        <is>
          <t>Renewal</t>
        </is>
      </c>
      <c r="W2911" t="inlineStr">
        <is>
          <t>Fresh water</t>
        </is>
      </c>
      <c r="X2911" t="inlineStr">
        <is>
          <t>Lab</t>
        </is>
      </c>
      <c r="Y2911"/>
      <c r="Z2911" t="inlineStr">
        <is>
          <t>Total</t>
        </is>
      </c>
      <c r="AA2911"/>
      <c r="AB2911" t="n">
        <v>7200.0</v>
      </c>
      <c r="AC2911"/>
      <c r="AD2911"/>
      <c r="AE2911"/>
      <c r="AF2911"/>
      <c r="AG2911" t="inlineStr">
        <is>
          <t>AI mg/L</t>
        </is>
      </c>
      <c r="AH2911"/>
      <c r="AI2911"/>
      <c r="AJ2911"/>
      <c r="AK2911"/>
      <c r="AL2911"/>
      <c r="AM2911"/>
      <c r="AN2911"/>
      <c r="AO2911"/>
      <c r="AP2911"/>
      <c r="AQ2911"/>
      <c r="AR2911"/>
      <c r="AS2911"/>
      <c r="AT2911"/>
      <c r="AU2911"/>
      <c r="AV2911"/>
      <c r="AW2911"/>
      <c r="AX2911" t="inlineStr">
        <is>
          <t>Mortality</t>
        </is>
      </c>
      <c r="AY2911" t="inlineStr">
        <is>
          <t>Mortality</t>
        </is>
      </c>
      <c r="AZ2911" t="inlineStr">
        <is>
          <t>LC50</t>
        </is>
      </c>
      <c r="BA2911"/>
      <c r="BB2911" t="n">
        <v>4.0</v>
      </c>
      <c r="BC2911"/>
      <c r="BD2911"/>
      <c r="BE2911"/>
      <c r="BF2911"/>
      <c r="BG2911" t="inlineStr">
        <is>
          <t>Day(s)</t>
        </is>
      </c>
      <c r="BH2911"/>
      <c r="BI2911" t="inlineStr">
        <is>
          <t>DTXSID3021271</t>
        </is>
      </c>
      <c r="BJ2911"/>
      <c r="BK2911"/>
      <c r="BL2911"/>
      <c r="BM2911"/>
      <c r="BN2911"/>
      <c r="BO2911"/>
      <c r="BP2911"/>
      <c r="BQ2911"/>
      <c r="BR2911"/>
      <c r="BS2911"/>
      <c r="BT2911" t="inlineStr">
        <is>
          <t>--</t>
        </is>
      </c>
      <c r="BU2911"/>
      <c r="BV2911"/>
      <c r="BW2911"/>
      <c r="BX2911"/>
      <c r="BY2911"/>
      <c r="BZ2911"/>
      <c r="CA2911"/>
      <c r="CB2911"/>
      <c r="CC2911"/>
      <c r="CD2911"/>
      <c r="CE2911"/>
      <c r="CF2911"/>
      <c r="CG2911"/>
      <c r="CH2911"/>
      <c r="CI2911"/>
      <c r="CJ2911"/>
      <c r="CK2911" t="inlineStr">
        <is>
          <t>Adelman,I.R., and L.L.,Jr. Smith</t>
        </is>
      </c>
      <c r="CL2911" t="n">
        <v>2145.0</v>
      </c>
      <c r="CM2911" t="inlineStr">
        <is>
          <t>Standard Test Fish Development.  Part I.  Fathead Minnows (Pimephales promelas) and Goldfish (Carassius auratus) as Standard Fish in Bioassays and Their Reaction to Potential Reference Toxicants</t>
        </is>
      </c>
      <c r="CN2911" t="inlineStr">
        <is>
          <t>EPA-600/3-76-061A, U.S.EPA, Duluth, MN:77 p.</t>
        </is>
      </c>
      <c r="CO2911" t="n">
        <v>1976.0</v>
      </c>
      <c r="CP2911" t="inlineStr">
        <is>
          <t>Adelman,I.R., and L.L.,Jr. Smith (1976). Standard Test Fish Development.  Part I.  Fathead Minnows (Pimephales promelas) and Goldfish (Carassius auratus) as Standard Fish in Bioassays and Their Reaction to Potential Reference Toxicants. EPA-600/3-76-061A, U.S.EPA, Duluth, MN, 77 p. ECOREF#:2145</t>
        </is>
      </c>
    </row>
    <row r="2912">
      <c r="A2912" t="n">
        <v>7647145.0</v>
      </c>
      <c r="B2912" t="inlineStr">
        <is>
          <t>Sodium chloride (NaCl)</t>
        </is>
      </c>
      <c r="C2912" t="inlineStr">
        <is>
          <t>Reagent Grade, Purissium, Purum, Puriss, Puris, Reinst</t>
        </is>
      </c>
      <c r="D2912" t="inlineStr">
        <is>
          <t>Unmeasured</t>
        </is>
      </c>
      <c r="E2912" t="inlineStr">
        <is>
          <t>Not coded</t>
        </is>
      </c>
      <c r="F2912"/>
      <c r="G2912"/>
      <c r="H2912"/>
      <c r="I2912"/>
      <c r="J2912"/>
      <c r="K2912"/>
      <c r="L2912" t="inlineStr">
        <is>
          <t>Pimephales promelas</t>
        </is>
      </c>
      <c r="M2912" t="inlineStr">
        <is>
          <t>Fathead Minnow</t>
        </is>
      </c>
      <c r="N2912"/>
      <c r="O2912"/>
      <c r="P2912" t="n">
        <v>11.0</v>
      </c>
      <c r="Q2912"/>
      <c r="R2912"/>
      <c r="S2912"/>
      <c r="T2912"/>
      <c r="U2912" t="inlineStr">
        <is>
          <t>Week(s)</t>
        </is>
      </c>
      <c r="V2912" t="inlineStr">
        <is>
          <t>Renewal</t>
        </is>
      </c>
      <c r="W2912" t="inlineStr">
        <is>
          <t>Fresh water</t>
        </is>
      </c>
      <c r="X2912" t="inlineStr">
        <is>
          <t>Lab</t>
        </is>
      </c>
      <c r="Y2912"/>
      <c r="Z2912" t="inlineStr">
        <is>
          <t>Total</t>
        </is>
      </c>
      <c r="AA2912"/>
      <c r="AB2912" t="n">
        <v>8150.0</v>
      </c>
      <c r="AC2912"/>
      <c r="AD2912"/>
      <c r="AE2912"/>
      <c r="AF2912"/>
      <c r="AG2912" t="inlineStr">
        <is>
          <t>AI mg/L</t>
        </is>
      </c>
      <c r="AH2912"/>
      <c r="AI2912"/>
      <c r="AJ2912"/>
      <c r="AK2912"/>
      <c r="AL2912"/>
      <c r="AM2912"/>
      <c r="AN2912"/>
      <c r="AO2912"/>
      <c r="AP2912"/>
      <c r="AQ2912"/>
      <c r="AR2912"/>
      <c r="AS2912"/>
      <c r="AT2912"/>
      <c r="AU2912"/>
      <c r="AV2912"/>
      <c r="AW2912"/>
      <c r="AX2912" t="inlineStr">
        <is>
          <t>Mortality</t>
        </is>
      </c>
      <c r="AY2912" t="inlineStr">
        <is>
          <t>Mortality</t>
        </is>
      </c>
      <c r="AZ2912" t="inlineStr">
        <is>
          <t>LC50</t>
        </is>
      </c>
      <c r="BA2912"/>
      <c r="BB2912" t="n">
        <v>4.0</v>
      </c>
      <c r="BC2912"/>
      <c r="BD2912"/>
      <c r="BE2912"/>
      <c r="BF2912"/>
      <c r="BG2912" t="inlineStr">
        <is>
          <t>Day(s)</t>
        </is>
      </c>
      <c r="BH2912"/>
      <c r="BI2912" t="inlineStr">
        <is>
          <t>DTXSID3021271</t>
        </is>
      </c>
      <c r="BJ2912"/>
      <c r="BK2912"/>
      <c r="BL2912"/>
      <c r="BM2912"/>
      <c r="BN2912"/>
      <c r="BO2912"/>
      <c r="BP2912"/>
      <c r="BQ2912"/>
      <c r="BR2912"/>
      <c r="BS2912"/>
      <c r="BT2912" t="inlineStr">
        <is>
          <t>--</t>
        </is>
      </c>
      <c r="BU2912"/>
      <c r="BV2912"/>
      <c r="BW2912"/>
      <c r="BX2912"/>
      <c r="BY2912"/>
      <c r="BZ2912"/>
      <c r="CA2912"/>
      <c r="CB2912"/>
      <c r="CC2912"/>
      <c r="CD2912"/>
      <c r="CE2912"/>
      <c r="CF2912"/>
      <c r="CG2912"/>
      <c r="CH2912"/>
      <c r="CI2912"/>
      <c r="CJ2912"/>
      <c r="CK2912" t="inlineStr">
        <is>
          <t>Adelman,I.R., and L.L.,Jr. Smith</t>
        </is>
      </c>
      <c r="CL2912" t="n">
        <v>2145.0</v>
      </c>
      <c r="CM2912" t="inlineStr">
        <is>
          <t>Standard Test Fish Development.  Part I.  Fathead Minnows (Pimephales promelas) and Goldfish (Carassius auratus) as Standard Fish in Bioassays and Their Reaction to Potential Reference Toxicants</t>
        </is>
      </c>
      <c r="CN2912" t="inlineStr">
        <is>
          <t>EPA-600/3-76-061A, U.S.EPA, Duluth, MN:77 p.</t>
        </is>
      </c>
      <c r="CO2912" t="n">
        <v>1976.0</v>
      </c>
      <c r="CP2912" t="inlineStr">
        <is>
          <t>Adelman,I.R., and L.L.,Jr. Smith (1976). Standard Test Fish Development.  Part I.  Fathead Minnows (Pimephales promelas) and Goldfish (Carassius auratus) as Standard Fish in Bioassays and Their Reaction to Potential Reference Toxicants. EPA-600/3-76-061A, U.S.EPA, Duluth, MN, 77 p. ECOREF#:2145</t>
        </is>
      </c>
    </row>
    <row r="2913">
      <c r="A2913" t="n">
        <v>7647145.0</v>
      </c>
      <c r="B2913" t="inlineStr">
        <is>
          <t>Sodium chloride (NaCl)</t>
        </is>
      </c>
      <c r="C2913" t="inlineStr">
        <is>
          <t>Reagent Grade, Purissium, Purum, Puriss, Puris, Reinst</t>
        </is>
      </c>
      <c r="D2913" t="inlineStr">
        <is>
          <t>Unmeasured</t>
        </is>
      </c>
      <c r="E2913" t="inlineStr">
        <is>
          <t>Not coded</t>
        </is>
      </c>
      <c r="F2913"/>
      <c r="G2913"/>
      <c r="H2913"/>
      <c r="I2913"/>
      <c r="J2913"/>
      <c r="K2913"/>
      <c r="L2913" t="inlineStr">
        <is>
          <t>Pimephales promelas</t>
        </is>
      </c>
      <c r="M2913" t="inlineStr">
        <is>
          <t>Fathead Minnow</t>
        </is>
      </c>
      <c r="N2913"/>
      <c r="O2913"/>
      <c r="P2913" t="n">
        <v>11.0</v>
      </c>
      <c r="Q2913"/>
      <c r="R2913"/>
      <c r="S2913"/>
      <c r="T2913"/>
      <c r="U2913" t="inlineStr">
        <is>
          <t>Week(s)</t>
        </is>
      </c>
      <c r="V2913" t="inlineStr">
        <is>
          <t>Renewal</t>
        </is>
      </c>
      <c r="W2913" t="inlineStr">
        <is>
          <t>Fresh water</t>
        </is>
      </c>
      <c r="X2913" t="inlineStr">
        <is>
          <t>Lab</t>
        </is>
      </c>
      <c r="Y2913"/>
      <c r="Z2913" t="inlineStr">
        <is>
          <t>Total</t>
        </is>
      </c>
      <c r="AA2913"/>
      <c r="AB2913" t="n">
        <v>7050.0</v>
      </c>
      <c r="AC2913"/>
      <c r="AD2913"/>
      <c r="AE2913"/>
      <c r="AF2913"/>
      <c r="AG2913" t="inlineStr">
        <is>
          <t>AI mg/L</t>
        </is>
      </c>
      <c r="AH2913"/>
      <c r="AI2913"/>
      <c r="AJ2913"/>
      <c r="AK2913"/>
      <c r="AL2913"/>
      <c r="AM2913"/>
      <c r="AN2913"/>
      <c r="AO2913"/>
      <c r="AP2913"/>
      <c r="AQ2913"/>
      <c r="AR2913"/>
      <c r="AS2913"/>
      <c r="AT2913"/>
      <c r="AU2913"/>
      <c r="AV2913"/>
      <c r="AW2913"/>
      <c r="AX2913" t="inlineStr">
        <is>
          <t>Mortality</t>
        </is>
      </c>
      <c r="AY2913" t="inlineStr">
        <is>
          <t>Mortality</t>
        </is>
      </c>
      <c r="AZ2913" t="inlineStr">
        <is>
          <t>LC50</t>
        </is>
      </c>
      <c r="BA2913"/>
      <c r="BB2913" t="n">
        <v>4.0</v>
      </c>
      <c r="BC2913"/>
      <c r="BD2913"/>
      <c r="BE2913"/>
      <c r="BF2913"/>
      <c r="BG2913" t="inlineStr">
        <is>
          <t>Day(s)</t>
        </is>
      </c>
      <c r="BH2913"/>
      <c r="BI2913" t="inlineStr">
        <is>
          <t>DTXSID3021271</t>
        </is>
      </c>
      <c r="BJ2913"/>
      <c r="BK2913"/>
      <c r="BL2913"/>
      <c r="BM2913"/>
      <c r="BN2913"/>
      <c r="BO2913"/>
      <c r="BP2913"/>
      <c r="BQ2913"/>
      <c r="BR2913"/>
      <c r="BS2913"/>
      <c r="BT2913" t="inlineStr">
        <is>
          <t>--</t>
        </is>
      </c>
      <c r="BU2913"/>
      <c r="BV2913"/>
      <c r="BW2913"/>
      <c r="BX2913"/>
      <c r="BY2913"/>
      <c r="BZ2913"/>
      <c r="CA2913"/>
      <c r="CB2913"/>
      <c r="CC2913"/>
      <c r="CD2913"/>
      <c r="CE2913"/>
      <c r="CF2913"/>
      <c r="CG2913"/>
      <c r="CH2913"/>
      <c r="CI2913"/>
      <c r="CJ2913"/>
      <c r="CK2913" t="inlineStr">
        <is>
          <t>Adelman,I.R., and L.L.,Jr. Smith</t>
        </is>
      </c>
      <c r="CL2913" t="n">
        <v>2145.0</v>
      </c>
      <c r="CM2913" t="inlineStr">
        <is>
          <t>Standard Test Fish Development.  Part I.  Fathead Minnows (Pimephales promelas) and Goldfish (Carassius auratus) as Standard Fish in Bioassays and Their Reaction to Potential Reference Toxicants</t>
        </is>
      </c>
      <c r="CN2913" t="inlineStr">
        <is>
          <t>EPA-600/3-76-061A, U.S.EPA, Duluth, MN:77 p.</t>
        </is>
      </c>
      <c r="CO2913" t="n">
        <v>1976.0</v>
      </c>
      <c r="CP2913" t="inlineStr">
        <is>
          <t>Adelman,I.R., and L.L.,Jr. Smith (1976). Standard Test Fish Development.  Part I.  Fathead Minnows (Pimephales promelas) and Goldfish (Carassius auratus) as Standard Fish in Bioassays and Their Reaction to Potential Reference Toxicants. EPA-600/3-76-061A, U.S.EPA, Duluth, MN, 77 p. ECOREF#:2145</t>
        </is>
      </c>
    </row>
    <row r="2914">
      <c r="A2914" t="n">
        <v>7647145.0</v>
      </c>
      <c r="B2914" t="inlineStr">
        <is>
          <t>Sodium chloride (NaCl)</t>
        </is>
      </c>
      <c r="C2914" t="inlineStr">
        <is>
          <t>Reagent Grade, Purissium, Purum, Puriss, Puris, Reinst</t>
        </is>
      </c>
      <c r="D2914" t="inlineStr">
        <is>
          <t>Unmeasured</t>
        </is>
      </c>
      <c r="E2914" t="inlineStr">
        <is>
          <t>Not coded</t>
        </is>
      </c>
      <c r="F2914"/>
      <c r="G2914"/>
      <c r="H2914"/>
      <c r="I2914"/>
      <c r="J2914"/>
      <c r="K2914"/>
      <c r="L2914" t="inlineStr">
        <is>
          <t>Pimephales promelas</t>
        </is>
      </c>
      <c r="M2914" t="inlineStr">
        <is>
          <t>Fathead Minnow</t>
        </is>
      </c>
      <c r="N2914"/>
      <c r="O2914"/>
      <c r="P2914" t="n">
        <v>11.0</v>
      </c>
      <c r="Q2914"/>
      <c r="R2914"/>
      <c r="S2914"/>
      <c r="T2914"/>
      <c r="U2914" t="inlineStr">
        <is>
          <t>Week(s)</t>
        </is>
      </c>
      <c r="V2914" t="inlineStr">
        <is>
          <t>Renewal</t>
        </is>
      </c>
      <c r="W2914" t="inlineStr">
        <is>
          <t>Fresh water</t>
        </is>
      </c>
      <c r="X2914" t="inlineStr">
        <is>
          <t>Lab</t>
        </is>
      </c>
      <c r="Y2914"/>
      <c r="Z2914" t="inlineStr">
        <is>
          <t>Total</t>
        </is>
      </c>
      <c r="AA2914"/>
      <c r="AB2914" t="n">
        <v>7400.0</v>
      </c>
      <c r="AC2914"/>
      <c r="AD2914"/>
      <c r="AE2914"/>
      <c r="AF2914"/>
      <c r="AG2914" t="inlineStr">
        <is>
          <t>AI mg/L</t>
        </is>
      </c>
      <c r="AH2914"/>
      <c r="AI2914"/>
      <c r="AJ2914"/>
      <c r="AK2914"/>
      <c r="AL2914"/>
      <c r="AM2914"/>
      <c r="AN2914"/>
      <c r="AO2914"/>
      <c r="AP2914"/>
      <c r="AQ2914"/>
      <c r="AR2914"/>
      <c r="AS2914"/>
      <c r="AT2914"/>
      <c r="AU2914"/>
      <c r="AV2914"/>
      <c r="AW2914"/>
      <c r="AX2914" t="inlineStr">
        <is>
          <t>Mortality</t>
        </is>
      </c>
      <c r="AY2914" t="inlineStr">
        <is>
          <t>Mortality</t>
        </is>
      </c>
      <c r="AZ2914" t="inlineStr">
        <is>
          <t>LC50</t>
        </is>
      </c>
      <c r="BA2914"/>
      <c r="BB2914" t="n">
        <v>4.0</v>
      </c>
      <c r="BC2914"/>
      <c r="BD2914"/>
      <c r="BE2914"/>
      <c r="BF2914"/>
      <c r="BG2914" t="inlineStr">
        <is>
          <t>Day(s)</t>
        </is>
      </c>
      <c r="BH2914"/>
      <c r="BI2914" t="inlineStr">
        <is>
          <t>DTXSID3021271</t>
        </is>
      </c>
      <c r="BJ2914"/>
      <c r="BK2914"/>
      <c r="BL2914"/>
      <c r="BM2914"/>
      <c r="BN2914"/>
      <c r="BO2914"/>
      <c r="BP2914"/>
      <c r="BQ2914"/>
      <c r="BR2914"/>
      <c r="BS2914"/>
      <c r="BT2914" t="inlineStr">
        <is>
          <t>--</t>
        </is>
      </c>
      <c r="BU2914"/>
      <c r="BV2914"/>
      <c r="BW2914"/>
      <c r="BX2914"/>
      <c r="BY2914"/>
      <c r="BZ2914"/>
      <c r="CA2914"/>
      <c r="CB2914"/>
      <c r="CC2914"/>
      <c r="CD2914"/>
      <c r="CE2914"/>
      <c r="CF2914"/>
      <c r="CG2914"/>
      <c r="CH2914"/>
      <c r="CI2914"/>
      <c r="CJ2914"/>
      <c r="CK2914" t="inlineStr">
        <is>
          <t>Adelman,I.R., and L.L.,Jr. Smith</t>
        </is>
      </c>
      <c r="CL2914" t="n">
        <v>2145.0</v>
      </c>
      <c r="CM2914" t="inlineStr">
        <is>
          <t>Standard Test Fish Development.  Part I.  Fathead Minnows (Pimephales promelas) and Goldfish (Carassius auratus) as Standard Fish in Bioassays and Their Reaction to Potential Reference Toxicants</t>
        </is>
      </c>
      <c r="CN2914" t="inlineStr">
        <is>
          <t>EPA-600/3-76-061A, U.S.EPA, Duluth, MN:77 p.</t>
        </is>
      </c>
      <c r="CO2914" t="n">
        <v>1976.0</v>
      </c>
      <c r="CP2914" t="inlineStr">
        <is>
          <t>Adelman,I.R., and L.L.,Jr. Smith (1976). Standard Test Fish Development.  Part I.  Fathead Minnows (Pimephales promelas) and Goldfish (Carassius auratus) as Standard Fish in Bioassays and Their Reaction to Potential Reference Toxicants. EPA-600/3-76-061A, U.S.EPA, Duluth, MN, 77 p. ECOREF#:2145</t>
        </is>
      </c>
    </row>
    <row r="2915">
      <c r="A2915" t="n">
        <v>7647156.0</v>
      </c>
      <c r="B2915" t="inlineStr">
        <is>
          <t>Sodium bromide (NaBr)</t>
        </is>
      </c>
      <c r="C2915"/>
      <c r="D2915" t="inlineStr">
        <is>
          <t>Unmeasured</t>
        </is>
      </c>
      <c r="E2915" t="inlineStr">
        <is>
          <t>Not coded</t>
        </is>
      </c>
      <c r="F2915"/>
      <c r="G2915" t="n">
        <v>99.9</v>
      </c>
      <c r="H2915"/>
      <c r="I2915"/>
      <c r="J2915"/>
      <c r="K2915"/>
      <c r="L2915" t="inlineStr">
        <is>
          <t>Pimephales promelas</t>
        </is>
      </c>
      <c r="M2915" t="inlineStr">
        <is>
          <t>Fathead Minnow</t>
        </is>
      </c>
      <c r="N2915" t="inlineStr">
        <is>
          <t>Pre-, sub-, semi-, near adult, or peripubertal</t>
        </is>
      </c>
      <c r="O2915" t="inlineStr">
        <is>
          <t>&gt;=</t>
        </is>
      </c>
      <c r="P2915" t="n">
        <v>73.0</v>
      </c>
      <c r="Q2915"/>
      <c r="R2915"/>
      <c r="S2915"/>
      <c r="T2915"/>
      <c r="U2915" t="inlineStr">
        <is>
          <t>Day(s)</t>
        </is>
      </c>
      <c r="V2915" t="inlineStr">
        <is>
          <t>Static</t>
        </is>
      </c>
      <c r="W2915" t="inlineStr">
        <is>
          <t>Fresh water</t>
        </is>
      </c>
      <c r="X2915" t="inlineStr">
        <is>
          <t>Lab</t>
        </is>
      </c>
      <c r="Y2915"/>
      <c r="Z2915" t="inlineStr">
        <is>
          <t>Total</t>
        </is>
      </c>
      <c r="AA2915"/>
      <c r="AB2915" t="n">
        <v>16479.0</v>
      </c>
      <c r="AC2915"/>
      <c r="AD2915" t="n">
        <v>15614.0</v>
      </c>
      <c r="AE2915"/>
      <c r="AF2915" t="n">
        <v>17428.0</v>
      </c>
      <c r="AG2915" t="inlineStr">
        <is>
          <t>AI mg/L</t>
        </is>
      </c>
      <c r="AH2915"/>
      <c r="AI2915"/>
      <c r="AJ2915"/>
      <c r="AK2915"/>
      <c r="AL2915"/>
      <c r="AM2915"/>
      <c r="AN2915"/>
      <c r="AO2915"/>
      <c r="AP2915"/>
      <c r="AQ2915"/>
      <c r="AR2915"/>
      <c r="AS2915"/>
      <c r="AT2915"/>
      <c r="AU2915"/>
      <c r="AV2915"/>
      <c r="AW2915"/>
      <c r="AX2915" t="inlineStr">
        <is>
          <t>Mortality</t>
        </is>
      </c>
      <c r="AY2915" t="inlineStr">
        <is>
          <t>Mortality</t>
        </is>
      </c>
      <c r="AZ2915" t="inlineStr">
        <is>
          <t>LC50</t>
        </is>
      </c>
      <c r="BA2915"/>
      <c r="BB2915" t="n">
        <v>4.0</v>
      </c>
      <c r="BC2915"/>
      <c r="BD2915"/>
      <c r="BE2915"/>
      <c r="BF2915"/>
      <c r="BG2915" t="inlineStr">
        <is>
          <t>Day(s)</t>
        </is>
      </c>
      <c r="BH2915" t="inlineStr">
        <is>
          <t>Pure</t>
        </is>
      </c>
      <c r="BI2915" t="inlineStr">
        <is>
          <t>DTXSID3034903</t>
        </is>
      </c>
      <c r="BJ2915" t="inlineStr">
        <is>
          <t>10.1007/BF01611027</t>
        </is>
      </c>
      <c r="BK2915"/>
      <c r="BL2915"/>
      <c r="BM2915"/>
      <c r="BN2915"/>
      <c r="BO2915"/>
      <c r="BP2915"/>
      <c r="BQ2915"/>
      <c r="BR2915"/>
      <c r="BS2915"/>
      <c r="BT2915" t="inlineStr">
        <is>
          <t>--</t>
        </is>
      </c>
      <c r="BU2915"/>
      <c r="BV2915"/>
      <c r="BW2915"/>
      <c r="BX2915"/>
      <c r="BY2915"/>
      <c r="BZ2915"/>
      <c r="CA2915"/>
      <c r="CB2915"/>
      <c r="CC2915"/>
      <c r="CD2915"/>
      <c r="CE2915"/>
      <c r="CF2915"/>
      <c r="CG2915"/>
      <c r="CH2915"/>
      <c r="CI2915"/>
      <c r="CJ2915"/>
      <c r="CK2915" t="inlineStr">
        <is>
          <t>Alexander,H.C., J.A.,Jr. Quick, and E.A. Bartlett</t>
        </is>
      </c>
      <c r="CL2915" t="n">
        <v>5542.0</v>
      </c>
      <c r="CM2915" t="inlineStr">
        <is>
          <t>Static Acute Toxicity of Sodium Bromide to Fathead Minnows</t>
        </is>
      </c>
      <c r="CN2915" t="inlineStr">
        <is>
          <t>Bull. Environ. Contam. Toxicol.27(3): 326-331</t>
        </is>
      </c>
      <c r="CO2915" t="n">
        <v>1981.0</v>
      </c>
      <c r="CP2915" t="inlineStr">
        <is>
          <t>Alexander,H.C., J.A.,Jr. Quick, and E.A. Bartlett (1981). Static Acute Toxicity of Sodium Bromide to Fathead Minnows. Bull. Environ. Contam. Toxicol., 27, (3), 326-331. doi:10.1007/BF01611027. ECOREF#:5542</t>
        </is>
      </c>
    </row>
    <row r="2916">
      <c r="A2916" t="n">
        <v>7664417.0</v>
      </c>
      <c r="B2916" t="inlineStr">
        <is>
          <t>Ammonia</t>
        </is>
      </c>
      <c r="C2916"/>
      <c r="D2916" t="inlineStr">
        <is>
          <t>Unmeasured</t>
        </is>
      </c>
      <c r="E2916" t="inlineStr">
        <is>
          <t>Not coded</t>
        </is>
      </c>
      <c r="F2916"/>
      <c r="G2916"/>
      <c r="H2916"/>
      <c r="I2916"/>
      <c r="J2916"/>
      <c r="K2916"/>
      <c r="L2916" t="inlineStr">
        <is>
          <t>Pimephales promelas</t>
        </is>
      </c>
      <c r="M2916" t="inlineStr">
        <is>
          <t>Fathead Minnow</t>
        </is>
      </c>
      <c r="N2916" t="inlineStr">
        <is>
          <t>Larva</t>
        </is>
      </c>
      <c r="O2916"/>
      <c r="P2916" t="n">
        <v>90.0</v>
      </c>
      <c r="Q2916"/>
      <c r="R2916"/>
      <c r="S2916"/>
      <c r="T2916"/>
      <c r="U2916" t="inlineStr">
        <is>
          <t>Day(s)</t>
        </is>
      </c>
      <c r="V2916" t="inlineStr">
        <is>
          <t>Static</t>
        </is>
      </c>
      <c r="W2916" t="inlineStr">
        <is>
          <t>Fresh water</t>
        </is>
      </c>
      <c r="X2916" t="inlineStr">
        <is>
          <t>Lab</t>
        </is>
      </c>
      <c r="Y2916" t="n">
        <v>6.0</v>
      </c>
      <c r="Z2916" t="inlineStr">
        <is>
          <t>Unionized</t>
        </is>
      </c>
      <c r="AA2916"/>
      <c r="AB2916"/>
      <c r="AC2916" t="inlineStr">
        <is>
          <t>&gt;</t>
        </is>
      </c>
      <c r="AD2916" t="n">
        <v>1.0</v>
      </c>
      <c r="AE2916" t="inlineStr">
        <is>
          <t>&lt;</t>
        </is>
      </c>
      <c r="AF2916" t="n">
        <v>1.5</v>
      </c>
      <c r="AG2916" t="inlineStr">
        <is>
          <t>AI mg/L</t>
        </is>
      </c>
      <c r="AH2916"/>
      <c r="AI2916"/>
      <c r="AJ2916"/>
      <c r="AK2916"/>
      <c r="AL2916"/>
      <c r="AM2916"/>
      <c r="AN2916"/>
      <c r="AO2916"/>
      <c r="AP2916"/>
      <c r="AQ2916"/>
      <c r="AR2916"/>
      <c r="AS2916"/>
      <c r="AT2916"/>
      <c r="AU2916"/>
      <c r="AV2916"/>
      <c r="AW2916"/>
      <c r="AX2916" t="inlineStr">
        <is>
          <t>Mortality</t>
        </is>
      </c>
      <c r="AY2916" t="inlineStr">
        <is>
          <t>Mortality</t>
        </is>
      </c>
      <c r="AZ2916" t="inlineStr">
        <is>
          <t>LC50</t>
        </is>
      </c>
      <c r="BA2916"/>
      <c r="BB2916" t="n">
        <v>4.0</v>
      </c>
      <c r="BC2916"/>
      <c r="BD2916"/>
      <c r="BE2916"/>
      <c r="BF2916"/>
      <c r="BG2916" t="inlineStr">
        <is>
          <t>Day(s)</t>
        </is>
      </c>
      <c r="BH2916"/>
      <c r="BI2916" t="inlineStr">
        <is>
          <t>DTXSID0023872</t>
        </is>
      </c>
      <c r="BJ2916" t="inlineStr">
        <is>
          <t>10.1002/etc.5620190115</t>
        </is>
      </c>
      <c r="BK2916"/>
      <c r="BL2916"/>
      <c r="BM2916"/>
      <c r="BN2916"/>
      <c r="BO2916"/>
      <c r="BP2916"/>
      <c r="BQ2916"/>
      <c r="BR2916"/>
      <c r="BS2916"/>
      <c r="BT2916" t="inlineStr">
        <is>
          <t>--</t>
        </is>
      </c>
      <c r="BU2916"/>
      <c r="BV2916"/>
      <c r="BW2916"/>
      <c r="BX2916"/>
      <c r="BY2916"/>
      <c r="BZ2916"/>
      <c r="CA2916"/>
      <c r="CB2916"/>
      <c r="CC2916"/>
      <c r="CD2916"/>
      <c r="CE2916"/>
      <c r="CF2916"/>
      <c r="CG2916"/>
      <c r="CH2916"/>
      <c r="CI2916" t="inlineStr">
        <is>
          <t xml:space="preserve"> DNUM/6//DOSES/12.5/25/50/75/100/150 ppm//TESTID/9//OEF/EFFLUENT,CV COMPARISON,AGE EFFECTS//CONC/ONLY CONC TESTED////</t>
        </is>
      </c>
      <c r="CJ2916" t="inlineStr">
        <is>
          <t xml:space="preserve">   DNUM/6//DOSES/12.5/25/50/75/100/150 ppm//TESTID/9//OEF/EFFLUENT,CV COMPARISON,AGE EFFECTS//CONC/ONLY CONC TESTED////</t>
        </is>
      </c>
      <c r="CK2916" t="inlineStr">
        <is>
          <t>Markle,P.J., J.R. Gully, R.B. Baird, K.M. Nakada, and J.P. Bottomley</t>
        </is>
      </c>
      <c r="CL2916" t="n">
        <v>51911.0</v>
      </c>
      <c r="CM2916" t="inlineStr">
        <is>
          <t>Effects of Several Variables on Whole Effluent Toxicity Test Performance and Interpretation</t>
        </is>
      </c>
      <c r="CN2916" t="inlineStr">
        <is>
          <t>Environ. Toxicol. Chem.19(1): 123-132</t>
        </is>
      </c>
      <c r="CO2916" t="n">
        <v>2000.0</v>
      </c>
      <c r="CP2916" t="inlineStr">
        <is>
          <t>Markle,P.J., J.R. Gully, R.B. Baird, K.M. Nakada, and J.P. Bottomley (2000). Effects of Several Variables on Whole Effluent Toxicity Test Performance and Interpretation. Environ. Toxicol. Chem., 19, (1), 123-132. doi:10.1002/etc.5620190115. ECOREF#:51911</t>
        </is>
      </c>
    </row>
    <row r="2917">
      <c r="A2917" t="n">
        <v>7664417.0</v>
      </c>
      <c r="B2917" t="inlineStr">
        <is>
          <t>Ammonia</t>
        </is>
      </c>
      <c r="C2917"/>
      <c r="D2917" t="inlineStr">
        <is>
          <t>Unmeasured</t>
        </is>
      </c>
      <c r="E2917" t="inlineStr">
        <is>
          <t>Not coded</t>
        </is>
      </c>
      <c r="F2917"/>
      <c r="G2917"/>
      <c r="H2917"/>
      <c r="I2917"/>
      <c r="J2917"/>
      <c r="K2917"/>
      <c r="L2917" t="inlineStr">
        <is>
          <t>Pimephales promelas</t>
        </is>
      </c>
      <c r="M2917" t="inlineStr">
        <is>
          <t>Fathead Minnow</t>
        </is>
      </c>
      <c r="N2917" t="inlineStr">
        <is>
          <t>Larva</t>
        </is>
      </c>
      <c r="O2917"/>
      <c r="P2917" t="n">
        <v>14.0</v>
      </c>
      <c r="Q2917"/>
      <c r="R2917"/>
      <c r="S2917"/>
      <c r="T2917"/>
      <c r="U2917" t="inlineStr">
        <is>
          <t>Day(s)</t>
        </is>
      </c>
      <c r="V2917" t="inlineStr">
        <is>
          <t>Static</t>
        </is>
      </c>
      <c r="W2917" t="inlineStr">
        <is>
          <t>Fresh water</t>
        </is>
      </c>
      <c r="X2917" t="inlineStr">
        <is>
          <t>Lab</t>
        </is>
      </c>
      <c r="Y2917" t="n">
        <v>6.0</v>
      </c>
      <c r="Z2917" t="inlineStr">
        <is>
          <t>Unionized</t>
        </is>
      </c>
      <c r="AA2917"/>
      <c r="AB2917"/>
      <c r="AC2917" t="inlineStr">
        <is>
          <t>&gt;</t>
        </is>
      </c>
      <c r="AD2917" t="n">
        <v>0.5</v>
      </c>
      <c r="AE2917" t="inlineStr">
        <is>
          <t>&lt;</t>
        </is>
      </c>
      <c r="AF2917" t="n">
        <v>1.0</v>
      </c>
      <c r="AG2917" t="inlineStr">
        <is>
          <t>AI mg/L</t>
        </is>
      </c>
      <c r="AH2917"/>
      <c r="AI2917"/>
      <c r="AJ2917"/>
      <c r="AK2917"/>
      <c r="AL2917"/>
      <c r="AM2917"/>
      <c r="AN2917"/>
      <c r="AO2917"/>
      <c r="AP2917"/>
      <c r="AQ2917"/>
      <c r="AR2917"/>
      <c r="AS2917"/>
      <c r="AT2917"/>
      <c r="AU2917"/>
      <c r="AV2917"/>
      <c r="AW2917"/>
      <c r="AX2917" t="inlineStr">
        <is>
          <t>Mortality</t>
        </is>
      </c>
      <c r="AY2917" t="inlineStr">
        <is>
          <t>Mortality</t>
        </is>
      </c>
      <c r="AZ2917" t="inlineStr">
        <is>
          <t>LC50</t>
        </is>
      </c>
      <c r="BA2917"/>
      <c r="BB2917" t="n">
        <v>4.0</v>
      </c>
      <c r="BC2917"/>
      <c r="BD2917"/>
      <c r="BE2917"/>
      <c r="BF2917"/>
      <c r="BG2917" t="inlineStr">
        <is>
          <t>Day(s)</t>
        </is>
      </c>
      <c r="BH2917"/>
      <c r="BI2917" t="inlineStr">
        <is>
          <t>DTXSID0023872</t>
        </is>
      </c>
      <c r="BJ2917" t="inlineStr">
        <is>
          <t>10.1002/etc.5620190115</t>
        </is>
      </c>
      <c r="BK2917"/>
      <c r="BL2917"/>
      <c r="BM2917"/>
      <c r="BN2917"/>
      <c r="BO2917"/>
      <c r="BP2917"/>
      <c r="BQ2917"/>
      <c r="BR2917"/>
      <c r="BS2917"/>
      <c r="BT2917" t="inlineStr">
        <is>
          <t>--</t>
        </is>
      </c>
      <c r="BU2917"/>
      <c r="BV2917"/>
      <c r="BW2917"/>
      <c r="BX2917"/>
      <c r="BY2917"/>
      <c r="BZ2917"/>
      <c r="CA2917"/>
      <c r="CB2917"/>
      <c r="CC2917"/>
      <c r="CD2917"/>
      <c r="CE2917"/>
      <c r="CF2917"/>
      <c r="CG2917"/>
      <c r="CH2917"/>
      <c r="CI2917" t="inlineStr">
        <is>
          <t xml:space="preserve"> DNUM/6//DOSES/10/20/30/40/50 ppm//TESTID/7//OEF/EFFLUENT,CV COMPARISON,AGE EFFECTS//CONC/ONLY CONC TESTED////</t>
        </is>
      </c>
      <c r="CJ2917" t="inlineStr">
        <is>
          <t xml:space="preserve">   DNUM/6//DOSES/10/20/30/40/50 ppm//TESTID/7//OEF/EFFLUENT,CV COMPARISON,AGE EFFECTS//CONC/ONLY CONC TESTED////</t>
        </is>
      </c>
      <c r="CK2917" t="inlineStr">
        <is>
          <t>Markle,P.J., J.R. Gully, R.B. Baird, K.M. Nakada, and J.P. Bottomley</t>
        </is>
      </c>
      <c r="CL2917" t="n">
        <v>51911.0</v>
      </c>
      <c r="CM2917" t="inlineStr">
        <is>
          <t>Effects of Several Variables on Whole Effluent Toxicity Test Performance and Interpretation</t>
        </is>
      </c>
      <c r="CN2917" t="inlineStr">
        <is>
          <t>Environ. Toxicol. Chem.19(1): 123-132</t>
        </is>
      </c>
      <c r="CO2917" t="n">
        <v>2000.0</v>
      </c>
      <c r="CP2917" t="inlineStr">
        <is>
          <t>Markle,P.J., J.R. Gully, R.B. Baird, K.M. Nakada, and J.P. Bottomley (2000). Effects of Several Variables on Whole Effluent Toxicity Test Performance and Interpretation. Environ. Toxicol. Chem., 19, (1), 123-132. doi:10.1002/etc.5620190115. ECOREF#:51911</t>
        </is>
      </c>
    </row>
    <row r="2918">
      <c r="A2918" t="n">
        <v>7664417.0</v>
      </c>
      <c r="B2918" t="inlineStr">
        <is>
          <t>Ammonia</t>
        </is>
      </c>
      <c r="C2918"/>
      <c r="D2918" t="inlineStr">
        <is>
          <t>Unmeasured</t>
        </is>
      </c>
      <c r="E2918" t="inlineStr">
        <is>
          <t>Not coded</t>
        </is>
      </c>
      <c r="F2918"/>
      <c r="G2918"/>
      <c r="H2918"/>
      <c r="I2918"/>
      <c r="J2918"/>
      <c r="K2918"/>
      <c r="L2918" t="inlineStr">
        <is>
          <t>Pimephales promelas</t>
        </is>
      </c>
      <c r="M2918" t="inlineStr">
        <is>
          <t>Fathead Minnow</t>
        </is>
      </c>
      <c r="N2918" t="inlineStr">
        <is>
          <t>Larva</t>
        </is>
      </c>
      <c r="O2918"/>
      <c r="P2918" t="n">
        <v>30.0</v>
      </c>
      <c r="Q2918"/>
      <c r="R2918"/>
      <c r="S2918"/>
      <c r="T2918"/>
      <c r="U2918" t="inlineStr">
        <is>
          <t>Day(s)</t>
        </is>
      </c>
      <c r="V2918" t="inlineStr">
        <is>
          <t>Static</t>
        </is>
      </c>
      <c r="W2918" t="inlineStr">
        <is>
          <t>Fresh water</t>
        </is>
      </c>
      <c r="X2918" t="inlineStr">
        <is>
          <t>Lab</t>
        </is>
      </c>
      <c r="Y2918" t="n">
        <v>6.0</v>
      </c>
      <c r="Z2918" t="inlineStr">
        <is>
          <t>Unionized</t>
        </is>
      </c>
      <c r="AA2918"/>
      <c r="AB2918"/>
      <c r="AC2918" t="inlineStr">
        <is>
          <t>&gt;</t>
        </is>
      </c>
      <c r="AD2918" t="n">
        <v>0.5</v>
      </c>
      <c r="AE2918" t="inlineStr">
        <is>
          <t>&lt;</t>
        </is>
      </c>
      <c r="AF2918" t="n">
        <v>1.0</v>
      </c>
      <c r="AG2918" t="inlineStr">
        <is>
          <t>AI mg/L</t>
        </is>
      </c>
      <c r="AH2918"/>
      <c r="AI2918"/>
      <c r="AJ2918"/>
      <c r="AK2918"/>
      <c r="AL2918"/>
      <c r="AM2918"/>
      <c r="AN2918"/>
      <c r="AO2918"/>
      <c r="AP2918"/>
      <c r="AQ2918"/>
      <c r="AR2918"/>
      <c r="AS2918"/>
      <c r="AT2918"/>
      <c r="AU2918"/>
      <c r="AV2918"/>
      <c r="AW2918"/>
      <c r="AX2918" t="inlineStr">
        <is>
          <t>Mortality</t>
        </is>
      </c>
      <c r="AY2918" t="inlineStr">
        <is>
          <t>Mortality</t>
        </is>
      </c>
      <c r="AZ2918" t="inlineStr">
        <is>
          <t>LC50</t>
        </is>
      </c>
      <c r="BA2918"/>
      <c r="BB2918" t="n">
        <v>4.0</v>
      </c>
      <c r="BC2918"/>
      <c r="BD2918"/>
      <c r="BE2918"/>
      <c r="BF2918"/>
      <c r="BG2918" t="inlineStr">
        <is>
          <t>Day(s)</t>
        </is>
      </c>
      <c r="BH2918"/>
      <c r="BI2918" t="inlineStr">
        <is>
          <t>DTXSID0023872</t>
        </is>
      </c>
      <c r="BJ2918" t="inlineStr">
        <is>
          <t>10.1002/etc.5620190115</t>
        </is>
      </c>
      <c r="BK2918"/>
      <c r="BL2918"/>
      <c r="BM2918"/>
      <c r="BN2918"/>
      <c r="BO2918"/>
      <c r="BP2918"/>
      <c r="BQ2918"/>
      <c r="BR2918"/>
      <c r="BS2918"/>
      <c r="BT2918" t="inlineStr">
        <is>
          <t>--</t>
        </is>
      </c>
      <c r="BU2918"/>
      <c r="BV2918"/>
      <c r="BW2918"/>
      <c r="BX2918"/>
      <c r="BY2918"/>
      <c r="BZ2918"/>
      <c r="CA2918"/>
      <c r="CB2918"/>
      <c r="CC2918"/>
      <c r="CD2918"/>
      <c r="CE2918"/>
      <c r="CF2918"/>
      <c r="CG2918"/>
      <c r="CH2918"/>
      <c r="CI2918" t="inlineStr">
        <is>
          <t xml:space="preserve"> DNUM/6//DOSES/10/20/30/40/50 ppm//TESTID/8//OEF/EFFLUENT,CV COMPARISON,AGE EFFECTS//CONC/ONLY CONC TESTED////</t>
        </is>
      </c>
      <c r="CJ2918" t="inlineStr">
        <is>
          <t xml:space="preserve">   DNUM/6//DOSES/10/20/30/40/50 ppm//TESTID/8//OEF/EFFLUENT,CV COMPARISON,AGE EFFECTS//CONC/ONLY CONC TESTED////</t>
        </is>
      </c>
      <c r="CK2918" t="inlineStr">
        <is>
          <t>Markle,P.J., J.R. Gully, R.B. Baird, K.M. Nakada, and J.P. Bottomley</t>
        </is>
      </c>
      <c r="CL2918" t="n">
        <v>51911.0</v>
      </c>
      <c r="CM2918" t="inlineStr">
        <is>
          <t>Effects of Several Variables on Whole Effluent Toxicity Test Performance and Interpretation</t>
        </is>
      </c>
      <c r="CN2918" t="inlineStr">
        <is>
          <t>Environ. Toxicol. Chem.19(1): 123-132</t>
        </is>
      </c>
      <c r="CO2918" t="n">
        <v>2000.0</v>
      </c>
      <c r="CP2918" t="inlineStr">
        <is>
          <t>Markle,P.J., J.R. Gully, R.B. Baird, K.M. Nakada, and J.P. Bottomley (2000). Effects of Several Variables on Whole Effluent Toxicity Test Performance and Interpretation. Environ. Toxicol. Chem., 19, (1), 123-132. doi:10.1002/etc.5620190115. ECOREF#:51911</t>
        </is>
      </c>
    </row>
    <row r="2919">
      <c r="A2919" t="n">
        <v>7681494.0</v>
      </c>
      <c r="B2919" t="inlineStr">
        <is>
          <t>Sodium fluoride (NaF)</t>
        </is>
      </c>
      <c r="C2919"/>
      <c r="D2919" t="inlineStr">
        <is>
          <t>Measured</t>
        </is>
      </c>
      <c r="E2919" t="inlineStr">
        <is>
          <t>Not coded</t>
        </is>
      </c>
      <c r="F2919"/>
      <c r="G2919"/>
      <c r="H2919"/>
      <c r="I2919"/>
      <c r="J2919"/>
      <c r="K2919"/>
      <c r="L2919" t="inlineStr">
        <is>
          <t>Pimephales promelas</t>
        </is>
      </c>
      <c r="M2919" t="inlineStr">
        <is>
          <t>Fathead Minnow</t>
        </is>
      </c>
      <c r="N2919"/>
      <c r="O2919"/>
      <c r="P2919"/>
      <c r="Q2919"/>
      <c r="R2919"/>
      <c r="S2919"/>
      <c r="T2919"/>
      <c r="U2919"/>
      <c r="V2919" t="inlineStr">
        <is>
          <t>Static</t>
        </is>
      </c>
      <c r="W2919" t="inlineStr">
        <is>
          <t>Fresh water</t>
        </is>
      </c>
      <c r="X2919" t="inlineStr">
        <is>
          <t>Lab</t>
        </is>
      </c>
      <c r="Y2919"/>
      <c r="Z2919" t="inlineStr">
        <is>
          <t>Total</t>
        </is>
      </c>
      <c r="AA2919"/>
      <c r="AB2919" t="n">
        <v>315.0</v>
      </c>
      <c r="AC2919"/>
      <c r="AD2919"/>
      <c r="AE2919"/>
      <c r="AF2919"/>
      <c r="AG2919" t="inlineStr">
        <is>
          <t>AI mg/L</t>
        </is>
      </c>
      <c r="AH2919"/>
      <c r="AI2919"/>
      <c r="AJ2919"/>
      <c r="AK2919"/>
      <c r="AL2919"/>
      <c r="AM2919"/>
      <c r="AN2919"/>
      <c r="AO2919"/>
      <c r="AP2919"/>
      <c r="AQ2919"/>
      <c r="AR2919"/>
      <c r="AS2919"/>
      <c r="AT2919"/>
      <c r="AU2919"/>
      <c r="AV2919"/>
      <c r="AW2919"/>
      <c r="AX2919" t="inlineStr">
        <is>
          <t>Mortality</t>
        </is>
      </c>
      <c r="AY2919" t="inlineStr">
        <is>
          <t>Mortality</t>
        </is>
      </c>
      <c r="AZ2919" t="inlineStr">
        <is>
          <t>LC50</t>
        </is>
      </c>
      <c r="BA2919"/>
      <c r="BB2919" t="n">
        <v>4.0</v>
      </c>
      <c r="BC2919"/>
      <c r="BD2919"/>
      <c r="BE2919"/>
      <c r="BF2919"/>
      <c r="BG2919" t="inlineStr">
        <is>
          <t>Day(s)</t>
        </is>
      </c>
      <c r="BH2919"/>
      <c r="BI2919" t="inlineStr">
        <is>
          <t>DTXSID2020630</t>
        </is>
      </c>
      <c r="BJ2919" t="inlineStr">
        <is>
          <t>10.1016/0045-6535(85)90158-4</t>
        </is>
      </c>
      <c r="BK2919"/>
      <c r="BL2919"/>
      <c r="BM2919"/>
      <c r="BN2919"/>
      <c r="BO2919"/>
      <c r="BP2919"/>
      <c r="BQ2919"/>
      <c r="BR2919"/>
      <c r="BS2919"/>
      <c r="BT2919" t="inlineStr">
        <is>
          <t>--</t>
        </is>
      </c>
      <c r="BU2919"/>
      <c r="BV2919"/>
      <c r="BW2919"/>
      <c r="BX2919"/>
      <c r="BY2919"/>
      <c r="BZ2919"/>
      <c r="CA2919"/>
      <c r="CB2919"/>
      <c r="CC2919"/>
      <c r="CD2919"/>
      <c r="CE2919"/>
      <c r="CF2919"/>
      <c r="CG2919"/>
      <c r="CH2919"/>
      <c r="CI2919"/>
      <c r="CJ2919"/>
      <c r="CK2919" t="inlineStr">
        <is>
          <t>Smith,L.R., T.M. Holsen, N.C. Ibay, R.M. Block, and A.B. De Leon</t>
        </is>
      </c>
      <c r="CL2919" t="n">
        <v>11675.0</v>
      </c>
      <c r="CM2919" t="inlineStr">
        <is>
          <t>Studies on the Acute Toxicity of Fluoride Ion to Stickleback, Fathead Minnow, and Rainbow Trout</t>
        </is>
      </c>
      <c r="CN2919" t="inlineStr">
        <is>
          <t>Chemosphere14(9): 1383-1389</t>
        </is>
      </c>
      <c r="CO2919" t="n">
        <v>1985.0</v>
      </c>
      <c r="CP2919" t="inlineStr">
        <is>
          <t>Smith,L.R., T.M. Holsen, N.C. Ibay, R.M. Block, and A.B. De Leon (1985). Studies on the Acute Toxicity of Fluoride Ion to Stickleback, Fathead Minnow, and Rainbow Trout. Chemosphere, 14, (9), 1383-1389. doi:10.1016/0045-6535(85)90158-4. ECOREF#:11675</t>
        </is>
      </c>
    </row>
    <row r="2920">
      <c r="A2920" t="n">
        <v>7681494.0</v>
      </c>
      <c r="B2920" t="inlineStr">
        <is>
          <t>Sodium fluoride (NaF)</t>
        </is>
      </c>
      <c r="C2920"/>
      <c r="D2920" t="inlineStr">
        <is>
          <t>Measured</t>
        </is>
      </c>
      <c r="E2920" t="inlineStr">
        <is>
          <t>Not coded</t>
        </is>
      </c>
      <c r="F2920"/>
      <c r="G2920"/>
      <c r="H2920"/>
      <c r="I2920"/>
      <c r="J2920"/>
      <c r="K2920"/>
      <c r="L2920" t="inlineStr">
        <is>
          <t>Pimephales promelas</t>
        </is>
      </c>
      <c r="M2920" t="inlineStr">
        <is>
          <t>Fathead Minnow</t>
        </is>
      </c>
      <c r="N2920"/>
      <c r="O2920"/>
      <c r="P2920"/>
      <c r="Q2920"/>
      <c r="R2920"/>
      <c r="S2920"/>
      <c r="T2920"/>
      <c r="U2920"/>
      <c r="V2920" t="inlineStr">
        <is>
          <t>Static</t>
        </is>
      </c>
      <c r="W2920" t="inlineStr">
        <is>
          <t>Fresh water</t>
        </is>
      </c>
      <c r="X2920" t="inlineStr">
        <is>
          <t>Lab</t>
        </is>
      </c>
      <c r="Y2920"/>
      <c r="Z2920" t="inlineStr">
        <is>
          <t>Total</t>
        </is>
      </c>
      <c r="AA2920"/>
      <c r="AB2920" t="n">
        <v>315.0</v>
      </c>
      <c r="AC2920"/>
      <c r="AD2920"/>
      <c r="AE2920"/>
      <c r="AF2920"/>
      <c r="AG2920" t="inlineStr">
        <is>
          <t>AI mg/L</t>
        </is>
      </c>
      <c r="AH2920"/>
      <c r="AI2920"/>
      <c r="AJ2920"/>
      <c r="AK2920"/>
      <c r="AL2920"/>
      <c r="AM2920"/>
      <c r="AN2920"/>
      <c r="AO2920"/>
      <c r="AP2920"/>
      <c r="AQ2920"/>
      <c r="AR2920"/>
      <c r="AS2920"/>
      <c r="AT2920"/>
      <c r="AU2920"/>
      <c r="AV2920"/>
      <c r="AW2920"/>
      <c r="AX2920" t="inlineStr">
        <is>
          <t>Mortality</t>
        </is>
      </c>
      <c r="AY2920" t="inlineStr">
        <is>
          <t>Mortality</t>
        </is>
      </c>
      <c r="AZ2920" t="inlineStr">
        <is>
          <t>LC50</t>
        </is>
      </c>
      <c r="BA2920"/>
      <c r="BB2920" t="n">
        <v>4.0</v>
      </c>
      <c r="BC2920"/>
      <c r="BD2920"/>
      <c r="BE2920"/>
      <c r="BF2920"/>
      <c r="BG2920" t="inlineStr">
        <is>
          <t>Day(s)</t>
        </is>
      </c>
      <c r="BH2920"/>
      <c r="BI2920" t="inlineStr">
        <is>
          <t>DTXSID2020630</t>
        </is>
      </c>
      <c r="BJ2920" t="inlineStr">
        <is>
          <t>10.1016/0045-6535(85)90158-4</t>
        </is>
      </c>
      <c r="BK2920"/>
      <c r="BL2920"/>
      <c r="BM2920"/>
      <c r="BN2920"/>
      <c r="BO2920"/>
      <c r="BP2920"/>
      <c r="BQ2920"/>
      <c r="BR2920"/>
      <c r="BS2920"/>
      <c r="BT2920" t="inlineStr">
        <is>
          <t>--</t>
        </is>
      </c>
      <c r="BU2920"/>
      <c r="BV2920"/>
      <c r="BW2920"/>
      <c r="BX2920"/>
      <c r="BY2920"/>
      <c r="BZ2920"/>
      <c r="CA2920"/>
      <c r="CB2920"/>
      <c r="CC2920"/>
      <c r="CD2920"/>
      <c r="CE2920"/>
      <c r="CF2920"/>
      <c r="CG2920"/>
      <c r="CH2920"/>
      <c r="CI2920"/>
      <c r="CJ2920"/>
      <c r="CK2920" t="inlineStr">
        <is>
          <t>Smith,L.R., T.M. Holsen, N.C. Ibay, R.M. Block, and A.B. De Leon</t>
        </is>
      </c>
      <c r="CL2920" t="n">
        <v>11675.0</v>
      </c>
      <c r="CM2920" t="inlineStr">
        <is>
          <t>Studies on the Acute Toxicity of Fluoride Ion to Stickleback, Fathead Minnow, and Rainbow Trout</t>
        </is>
      </c>
      <c r="CN2920" t="inlineStr">
        <is>
          <t>Chemosphere14(9): 1383-1389</t>
        </is>
      </c>
      <c r="CO2920" t="n">
        <v>1985.0</v>
      </c>
      <c r="CP2920" t="inlineStr">
        <is>
          <t>Smith,L.R., T.M. Holsen, N.C. Ibay, R.M. Block, and A.B. De Leon (1985). Studies on the Acute Toxicity of Fluoride Ion to Stickleback, Fathead Minnow, and Rainbow Trout. Chemosphere, 14, (9), 1383-1389. doi:10.1016/0045-6535(85)90158-4. ECOREF#:11675</t>
        </is>
      </c>
    </row>
    <row r="2921">
      <c r="A2921" t="n">
        <v>7681494.0</v>
      </c>
      <c r="B2921" t="inlineStr">
        <is>
          <t>Sodium fluoride (NaF)</t>
        </is>
      </c>
      <c r="C2921"/>
      <c r="D2921" t="inlineStr">
        <is>
          <t>Unmeasured</t>
        </is>
      </c>
      <c r="E2921" t="inlineStr">
        <is>
          <t>Not coded</t>
        </is>
      </c>
      <c r="F2921"/>
      <c r="G2921"/>
      <c r="H2921"/>
      <c r="I2921"/>
      <c r="J2921"/>
      <c r="K2921"/>
      <c r="L2921" t="inlineStr">
        <is>
          <t>Pimephales promelas</t>
        </is>
      </c>
      <c r="M2921" t="inlineStr">
        <is>
          <t>Fathead Minnow</t>
        </is>
      </c>
      <c r="N2921"/>
      <c r="O2921"/>
      <c r="P2921"/>
      <c r="Q2921"/>
      <c r="R2921"/>
      <c r="S2921"/>
      <c r="T2921"/>
      <c r="U2921"/>
      <c r="V2921" t="inlineStr">
        <is>
          <t>Static</t>
        </is>
      </c>
      <c r="W2921" t="inlineStr">
        <is>
          <t>Fresh water</t>
        </is>
      </c>
      <c r="X2921" t="inlineStr">
        <is>
          <t>Lab</t>
        </is>
      </c>
      <c r="Y2921"/>
      <c r="Z2921" t="inlineStr">
        <is>
          <t>Total</t>
        </is>
      </c>
      <c r="AA2921"/>
      <c r="AB2921"/>
      <c r="AC2921"/>
      <c r="AD2921" t="n">
        <v>124.0</v>
      </c>
      <c r="AE2921"/>
      <c r="AF2921" t="n">
        <v>194.0</v>
      </c>
      <c r="AG2921" t="inlineStr">
        <is>
          <t>AI mg/L</t>
        </is>
      </c>
      <c r="AH2921"/>
      <c r="AI2921"/>
      <c r="AJ2921"/>
      <c r="AK2921"/>
      <c r="AL2921"/>
      <c r="AM2921"/>
      <c r="AN2921"/>
      <c r="AO2921"/>
      <c r="AP2921"/>
      <c r="AQ2921"/>
      <c r="AR2921"/>
      <c r="AS2921"/>
      <c r="AT2921"/>
      <c r="AU2921"/>
      <c r="AV2921"/>
      <c r="AW2921"/>
      <c r="AX2921" t="inlineStr">
        <is>
          <t>Mortality</t>
        </is>
      </c>
      <c r="AY2921" t="inlineStr">
        <is>
          <t>Mortality</t>
        </is>
      </c>
      <c r="AZ2921" t="inlineStr">
        <is>
          <t>LC50</t>
        </is>
      </c>
      <c r="BA2921"/>
      <c r="BB2921" t="n">
        <v>4.0</v>
      </c>
      <c r="BC2921"/>
      <c r="BD2921"/>
      <c r="BE2921"/>
      <c r="BF2921"/>
      <c r="BG2921" t="inlineStr">
        <is>
          <t>Day(s)</t>
        </is>
      </c>
      <c r="BH2921"/>
      <c r="BI2921" t="inlineStr">
        <is>
          <t>DTXSID2020630</t>
        </is>
      </c>
      <c r="BJ2921"/>
      <c r="BK2921"/>
      <c r="BL2921"/>
      <c r="BM2921"/>
      <c r="BN2921"/>
      <c r="BO2921"/>
      <c r="BP2921"/>
      <c r="BQ2921"/>
      <c r="BR2921"/>
      <c r="BS2921"/>
      <c r="BT2921" t="inlineStr">
        <is>
          <t>--</t>
        </is>
      </c>
      <c r="BU2921"/>
      <c r="BV2921"/>
      <c r="BW2921"/>
      <c r="BX2921"/>
      <c r="BY2921"/>
      <c r="BZ2921"/>
      <c r="CA2921"/>
      <c r="CB2921"/>
      <c r="CC2921"/>
      <c r="CD2921"/>
      <c r="CE2921"/>
      <c r="CF2921"/>
      <c r="CG2921"/>
      <c r="CH2921"/>
      <c r="CI2921"/>
      <c r="CJ2921"/>
      <c r="CK2921" t="inlineStr">
        <is>
          <t>Fieser,A.H.</t>
        </is>
      </c>
      <c r="CL2921" t="n">
        <v>12734.0</v>
      </c>
      <c r="CM2921" t="inlineStr">
        <is>
          <t>Toxicity of Fluorides to Aquatic Organisms: Modeling for Water Hardness and Temperature</t>
        </is>
      </c>
      <c r="CN2921" t="inlineStr">
        <is>
          <t>Ph.D Thesis, University of Pittsburgh:179 p.</t>
        </is>
      </c>
      <c r="CO2921" t="n">
        <v>1986.0</v>
      </c>
      <c r="CP2921" t="inlineStr">
        <is>
          <t>Fieser,A.H. (1986). Toxicity of Fluorides to Aquatic Organisms: Modeling for Water Hardness and Temperature. Ph.D Thesis, University of Pittsburgh, 179 p. ECOREF#:12734</t>
        </is>
      </c>
    </row>
    <row r="2922">
      <c r="A2922" t="n">
        <v>7681494.0</v>
      </c>
      <c r="B2922" t="inlineStr">
        <is>
          <t>Sodium fluoride (NaF)</t>
        </is>
      </c>
      <c r="C2922"/>
      <c r="D2922" t="inlineStr">
        <is>
          <t>Measured</t>
        </is>
      </c>
      <c r="E2922" t="inlineStr">
        <is>
          <t>Not coded</t>
        </is>
      </c>
      <c r="F2922"/>
      <c r="G2922"/>
      <c r="H2922"/>
      <c r="I2922"/>
      <c r="J2922"/>
      <c r="K2922"/>
      <c r="L2922" t="inlineStr">
        <is>
          <t>Pimephales promelas</t>
        </is>
      </c>
      <c r="M2922" t="inlineStr">
        <is>
          <t>Fathead Minnow</t>
        </is>
      </c>
      <c r="N2922"/>
      <c r="O2922"/>
      <c r="P2922"/>
      <c r="Q2922"/>
      <c r="R2922"/>
      <c r="S2922"/>
      <c r="T2922"/>
      <c r="U2922"/>
      <c r="V2922" t="inlineStr">
        <is>
          <t>Renewal</t>
        </is>
      </c>
      <c r="W2922" t="inlineStr">
        <is>
          <t>Fresh water</t>
        </is>
      </c>
      <c r="X2922" t="inlineStr">
        <is>
          <t>Lab</t>
        </is>
      </c>
      <c r="Y2922"/>
      <c r="Z2922" t="inlineStr">
        <is>
          <t>Total</t>
        </is>
      </c>
      <c r="AA2922"/>
      <c r="AB2922" t="n">
        <v>180.0</v>
      </c>
      <c r="AC2922"/>
      <c r="AD2922"/>
      <c r="AE2922"/>
      <c r="AF2922"/>
      <c r="AG2922" t="inlineStr">
        <is>
          <t>AI mg/L</t>
        </is>
      </c>
      <c r="AH2922"/>
      <c r="AI2922"/>
      <c r="AJ2922"/>
      <c r="AK2922"/>
      <c r="AL2922"/>
      <c r="AM2922"/>
      <c r="AN2922"/>
      <c r="AO2922"/>
      <c r="AP2922"/>
      <c r="AQ2922"/>
      <c r="AR2922"/>
      <c r="AS2922"/>
      <c r="AT2922"/>
      <c r="AU2922"/>
      <c r="AV2922"/>
      <c r="AW2922"/>
      <c r="AX2922" t="inlineStr">
        <is>
          <t>Mortality</t>
        </is>
      </c>
      <c r="AY2922" t="inlineStr">
        <is>
          <t>Mortality</t>
        </is>
      </c>
      <c r="AZ2922" t="inlineStr">
        <is>
          <t>LC50</t>
        </is>
      </c>
      <c r="BA2922"/>
      <c r="BB2922" t="n">
        <v>4.0</v>
      </c>
      <c r="BC2922"/>
      <c r="BD2922"/>
      <c r="BE2922"/>
      <c r="BF2922"/>
      <c r="BG2922" t="inlineStr">
        <is>
          <t>Day(s)</t>
        </is>
      </c>
      <c r="BH2922"/>
      <c r="BI2922" t="inlineStr">
        <is>
          <t>DTXSID2020630</t>
        </is>
      </c>
      <c r="BJ2922" t="inlineStr">
        <is>
          <t>10.1016/0045-6535(85)90158-4</t>
        </is>
      </c>
      <c r="BK2922"/>
      <c r="BL2922"/>
      <c r="BM2922"/>
      <c r="BN2922"/>
      <c r="BO2922"/>
      <c r="BP2922"/>
      <c r="BQ2922"/>
      <c r="BR2922"/>
      <c r="BS2922"/>
      <c r="BT2922" t="inlineStr">
        <is>
          <t>--</t>
        </is>
      </c>
      <c r="BU2922"/>
      <c r="BV2922"/>
      <c r="BW2922"/>
      <c r="BX2922"/>
      <c r="BY2922"/>
      <c r="BZ2922"/>
      <c r="CA2922"/>
      <c r="CB2922"/>
      <c r="CC2922"/>
      <c r="CD2922"/>
      <c r="CE2922"/>
      <c r="CF2922"/>
      <c r="CG2922"/>
      <c r="CH2922"/>
      <c r="CI2922" t="inlineStr">
        <is>
          <t xml:space="preserve"> ENDPT/BY EXTRAPOLATION//</t>
        </is>
      </c>
      <c r="CJ2922" t="inlineStr">
        <is>
          <t xml:space="preserve">   ENDPT/BY EXTRAPOLATION//</t>
        </is>
      </c>
      <c r="CK2922" t="inlineStr">
        <is>
          <t>Smith,L.R., T.M. Holsen, N.C. Ibay, R.M. Block, and A.B. De Leon</t>
        </is>
      </c>
      <c r="CL2922" t="n">
        <v>11675.0</v>
      </c>
      <c r="CM2922" t="inlineStr">
        <is>
          <t>Studies on the Acute Toxicity of Fluoride Ion to Stickleback, Fathead Minnow, and Rainbow Trout</t>
        </is>
      </c>
      <c r="CN2922" t="inlineStr">
        <is>
          <t>Chemosphere14(9): 1383-1389</t>
        </is>
      </c>
      <c r="CO2922" t="n">
        <v>1985.0</v>
      </c>
      <c r="CP2922" t="inlineStr">
        <is>
          <t>Smith,L.R., T.M. Holsen, N.C. Ibay, R.M. Block, and A.B. De Leon (1985). Studies on the Acute Toxicity of Fluoride Ion to Stickleback, Fathead Minnow, and Rainbow Trout. Chemosphere, 14, (9), 1383-1389. doi:10.1016/0045-6535(85)90158-4. ECOREF#:11675</t>
        </is>
      </c>
    </row>
    <row r="2923">
      <c r="A2923" t="n">
        <v>7681494.0</v>
      </c>
      <c r="B2923" t="inlineStr">
        <is>
          <t>Sodium fluoride (NaF)</t>
        </is>
      </c>
      <c r="C2923"/>
      <c r="D2923" t="inlineStr">
        <is>
          <t>Measured</t>
        </is>
      </c>
      <c r="E2923" t="inlineStr">
        <is>
          <t>Not coded</t>
        </is>
      </c>
      <c r="F2923"/>
      <c r="G2923"/>
      <c r="H2923"/>
      <c r="I2923"/>
      <c r="J2923"/>
      <c r="K2923"/>
      <c r="L2923" t="inlineStr">
        <is>
          <t>Pimephales promelas</t>
        </is>
      </c>
      <c r="M2923" t="inlineStr">
        <is>
          <t>Fathead Minnow</t>
        </is>
      </c>
      <c r="N2923"/>
      <c r="O2923"/>
      <c r="P2923"/>
      <c r="Q2923"/>
      <c r="R2923"/>
      <c r="S2923"/>
      <c r="T2923"/>
      <c r="U2923"/>
      <c r="V2923" t="inlineStr">
        <is>
          <t>Renewal</t>
        </is>
      </c>
      <c r="W2923" t="inlineStr">
        <is>
          <t>Fresh water</t>
        </is>
      </c>
      <c r="X2923" t="inlineStr">
        <is>
          <t>Lab</t>
        </is>
      </c>
      <c r="Y2923"/>
      <c r="Z2923" t="inlineStr">
        <is>
          <t>Total</t>
        </is>
      </c>
      <c r="AA2923"/>
      <c r="AB2923" t="n">
        <v>205.0</v>
      </c>
      <c r="AC2923"/>
      <c r="AD2923"/>
      <c r="AE2923"/>
      <c r="AF2923"/>
      <c r="AG2923" t="inlineStr">
        <is>
          <t>AI mg/L</t>
        </is>
      </c>
      <c r="AH2923"/>
      <c r="AI2923"/>
      <c r="AJ2923"/>
      <c r="AK2923"/>
      <c r="AL2923"/>
      <c r="AM2923"/>
      <c r="AN2923"/>
      <c r="AO2923"/>
      <c r="AP2923"/>
      <c r="AQ2923"/>
      <c r="AR2923"/>
      <c r="AS2923"/>
      <c r="AT2923"/>
      <c r="AU2923"/>
      <c r="AV2923"/>
      <c r="AW2923"/>
      <c r="AX2923" t="inlineStr">
        <is>
          <t>Mortality</t>
        </is>
      </c>
      <c r="AY2923" t="inlineStr">
        <is>
          <t>Mortality</t>
        </is>
      </c>
      <c r="AZ2923" t="inlineStr">
        <is>
          <t>LC50</t>
        </is>
      </c>
      <c r="BA2923"/>
      <c r="BB2923" t="n">
        <v>4.0</v>
      </c>
      <c r="BC2923"/>
      <c r="BD2923"/>
      <c r="BE2923"/>
      <c r="BF2923"/>
      <c r="BG2923" t="inlineStr">
        <is>
          <t>Day(s)</t>
        </is>
      </c>
      <c r="BH2923"/>
      <c r="BI2923" t="inlineStr">
        <is>
          <t>DTXSID2020630</t>
        </is>
      </c>
      <c r="BJ2923" t="inlineStr">
        <is>
          <t>10.1016/0045-6535(85)90158-4</t>
        </is>
      </c>
      <c r="BK2923"/>
      <c r="BL2923"/>
      <c r="BM2923"/>
      <c r="BN2923"/>
      <c r="BO2923"/>
      <c r="BP2923"/>
      <c r="BQ2923"/>
      <c r="BR2923"/>
      <c r="BS2923"/>
      <c r="BT2923" t="inlineStr">
        <is>
          <t>--</t>
        </is>
      </c>
      <c r="BU2923"/>
      <c r="BV2923"/>
      <c r="BW2923"/>
      <c r="BX2923"/>
      <c r="BY2923"/>
      <c r="BZ2923"/>
      <c r="CA2923"/>
      <c r="CB2923"/>
      <c r="CC2923"/>
      <c r="CD2923"/>
      <c r="CE2923"/>
      <c r="CF2923"/>
      <c r="CG2923"/>
      <c r="CH2923"/>
      <c r="CI2923" t="inlineStr">
        <is>
          <t xml:space="preserve"> ENDPT/BY EXTRAPOLATION//</t>
        </is>
      </c>
      <c r="CJ2923" t="inlineStr">
        <is>
          <t xml:space="preserve">   ENDPT/BY EXTRAPOLATION//</t>
        </is>
      </c>
      <c r="CK2923" t="inlineStr">
        <is>
          <t>Smith,L.R., T.M. Holsen, N.C. Ibay, R.M. Block, and A.B. De Leon</t>
        </is>
      </c>
      <c r="CL2923" t="n">
        <v>11675.0</v>
      </c>
      <c r="CM2923" t="inlineStr">
        <is>
          <t>Studies on the Acute Toxicity of Fluoride Ion to Stickleback, Fathead Minnow, and Rainbow Trout</t>
        </is>
      </c>
      <c r="CN2923" t="inlineStr">
        <is>
          <t>Chemosphere14(9): 1383-1389</t>
        </is>
      </c>
      <c r="CO2923" t="n">
        <v>1985.0</v>
      </c>
      <c r="CP2923" t="inlineStr">
        <is>
          <t>Smith,L.R., T.M. Holsen, N.C. Ibay, R.M. Block, and A.B. De Leon (1985). Studies on the Acute Toxicity of Fluoride Ion to Stickleback, Fathead Minnow, and Rainbow Trout. Chemosphere, 14, (9), 1383-1389. doi:10.1016/0045-6535(85)90158-4. ECOREF#:11675</t>
        </is>
      </c>
    </row>
    <row r="2924">
      <c r="A2924" t="n">
        <v>7681529.0</v>
      </c>
      <c r="B2924" t="inlineStr">
        <is>
          <t>Hypochlorous acid, sodium salt (1:1)</t>
        </is>
      </c>
      <c r="C2924"/>
      <c r="D2924" t="inlineStr">
        <is>
          <t>Measured</t>
        </is>
      </c>
      <c r="E2924" t="inlineStr">
        <is>
          <t>Not coded</t>
        </is>
      </c>
      <c r="F2924"/>
      <c r="G2924"/>
      <c r="H2924"/>
      <c r="I2924"/>
      <c r="J2924"/>
      <c r="K2924"/>
      <c r="L2924" t="inlineStr">
        <is>
          <t>Pimephales promelas</t>
        </is>
      </c>
      <c r="M2924" t="inlineStr">
        <is>
          <t>Fathead Minnow</t>
        </is>
      </c>
      <c r="N2924" t="inlineStr">
        <is>
          <t>Juvenile</t>
        </is>
      </c>
      <c r="O2924"/>
      <c r="P2924" t="n">
        <v>6.0</v>
      </c>
      <c r="Q2924"/>
      <c r="R2924"/>
      <c r="S2924"/>
      <c r="T2924"/>
      <c r="U2924" t="inlineStr">
        <is>
          <t>Week(s)</t>
        </is>
      </c>
      <c r="V2924" t="inlineStr">
        <is>
          <t>Flow-through</t>
        </is>
      </c>
      <c r="W2924" t="inlineStr">
        <is>
          <t>Fresh water</t>
        </is>
      </c>
      <c r="X2924" t="inlineStr">
        <is>
          <t>Lab</t>
        </is>
      </c>
      <c r="Y2924"/>
      <c r="Z2924" t="inlineStr">
        <is>
          <t>Total</t>
        </is>
      </c>
      <c r="AA2924"/>
      <c r="AB2924" t="n">
        <v>0.44</v>
      </c>
      <c r="AC2924"/>
      <c r="AD2924" t="n">
        <v>0.22</v>
      </c>
      <c r="AE2924"/>
      <c r="AF2924" t="n">
        <v>0.62</v>
      </c>
      <c r="AG2924" t="inlineStr">
        <is>
          <t>AI mg/L</t>
        </is>
      </c>
      <c r="AH2924"/>
      <c r="AI2924"/>
      <c r="AJ2924"/>
      <c r="AK2924"/>
      <c r="AL2924"/>
      <c r="AM2924"/>
      <c r="AN2924"/>
      <c r="AO2924"/>
      <c r="AP2924"/>
      <c r="AQ2924"/>
      <c r="AR2924"/>
      <c r="AS2924"/>
      <c r="AT2924"/>
      <c r="AU2924"/>
      <c r="AV2924"/>
      <c r="AW2924"/>
      <c r="AX2924" t="inlineStr">
        <is>
          <t>Mortality</t>
        </is>
      </c>
      <c r="AY2924" t="inlineStr">
        <is>
          <t>Mortality</t>
        </is>
      </c>
      <c r="AZ2924" t="inlineStr">
        <is>
          <t>LC50</t>
        </is>
      </c>
      <c r="BA2924"/>
      <c r="BB2924" t="n">
        <v>4.0</v>
      </c>
      <c r="BC2924"/>
      <c r="BD2924"/>
      <c r="BE2924"/>
      <c r="BF2924"/>
      <c r="BG2924" t="inlineStr">
        <is>
          <t>Day(s)</t>
        </is>
      </c>
      <c r="BH2924"/>
      <c r="BI2924" t="inlineStr">
        <is>
          <t>DTXSID8021276</t>
        </is>
      </c>
      <c r="BJ2924" t="inlineStr">
        <is>
          <t>10.1007/BF01608704</t>
        </is>
      </c>
      <c r="BK2924"/>
      <c r="BL2924"/>
      <c r="BM2924"/>
      <c r="BN2924"/>
      <c r="BO2924"/>
      <c r="BP2924"/>
      <c r="BQ2924"/>
      <c r="BR2924"/>
      <c r="BS2924"/>
      <c r="BT2924" t="inlineStr">
        <is>
          <t>--</t>
        </is>
      </c>
      <c r="BU2924"/>
      <c r="BV2924"/>
      <c r="BW2924"/>
      <c r="BX2924"/>
      <c r="BY2924"/>
      <c r="BZ2924"/>
      <c r="CA2924"/>
      <c r="CB2924"/>
      <c r="CC2924"/>
      <c r="CD2924"/>
      <c r="CE2924"/>
      <c r="CF2924"/>
      <c r="CG2924"/>
      <c r="CH2924"/>
      <c r="CI2924" t="inlineStr">
        <is>
          <t xml:space="preserve"> TYPE/INTERMITTENT, 2 H PER DAY//ENDPT/ PEAK RESIDUAL//</t>
        </is>
      </c>
      <c r="CJ2924" t="inlineStr">
        <is>
          <t xml:space="preserve">   TYPE/INTERMITTENT, 2 H PER DAY//ENDPT/ PEAK RESIDUAL//</t>
        </is>
      </c>
      <c r="CK2924" t="inlineStr">
        <is>
          <t>Wilde,E.W., R.J. Soracco, L.A. Mayack, R.L. Shealy, and T.L. Broadwell</t>
        </is>
      </c>
      <c r="CL2924" t="n">
        <v>10137.0</v>
      </c>
      <c r="CM2924" t="inlineStr">
        <is>
          <t>Acute Toxicity of Chlorine and Bromine to Fathead Minnows and Bluegills</t>
        </is>
      </c>
      <c r="CN2924" t="inlineStr">
        <is>
          <t>Bull. Environ. Contam. Toxicol.31(3): 309-314</t>
        </is>
      </c>
      <c r="CO2924" t="n">
        <v>1983.0</v>
      </c>
      <c r="CP2924" t="inlineStr">
        <is>
          <t>Wilde,E.W., R.J. Soracco, L.A. Mayack, R.L. Shealy, and T.L. Broadwell (1983). Acute Toxicity of Chlorine and Bromine to Fathead Minnows and Bluegills. Bull. Environ. Contam. Toxicol., 31, (3), 309-314. doi:10.1007/BF01608704. ECOREF#:10137</t>
        </is>
      </c>
    </row>
    <row r="2925">
      <c r="A2925" t="n">
        <v>7681529.0</v>
      </c>
      <c r="B2925" t="inlineStr">
        <is>
          <t>Hypochlorous acid, sodium salt (1:1)</t>
        </is>
      </c>
      <c r="C2925" t="inlineStr">
        <is>
          <t>Reagent Grade, Purissium, Purum, Puriss, Puris, Reinst</t>
        </is>
      </c>
      <c r="D2925" t="inlineStr">
        <is>
          <t>Measured</t>
        </is>
      </c>
      <c r="E2925" t="inlineStr">
        <is>
          <t>Not coded</t>
        </is>
      </c>
      <c r="F2925"/>
      <c r="G2925" t="n">
        <v>5.0</v>
      </c>
      <c r="H2925"/>
      <c r="I2925"/>
      <c r="J2925"/>
      <c r="K2925"/>
      <c r="L2925" t="inlineStr">
        <is>
          <t>Pimephales promelas</t>
        </is>
      </c>
      <c r="M2925" t="inlineStr">
        <is>
          <t>Fathead Minnow</t>
        </is>
      </c>
      <c r="N2925" t="inlineStr">
        <is>
          <t>Adult</t>
        </is>
      </c>
      <c r="O2925"/>
      <c r="P2925" t="n">
        <v>1.0</v>
      </c>
      <c r="Q2925"/>
      <c r="R2925"/>
      <c r="S2925"/>
      <c r="T2925"/>
      <c r="U2925" t="inlineStr">
        <is>
          <t>Year(s)</t>
        </is>
      </c>
      <c r="V2925" t="inlineStr">
        <is>
          <t>Flow-through</t>
        </is>
      </c>
      <c r="W2925" t="inlineStr">
        <is>
          <t>Fresh water</t>
        </is>
      </c>
      <c r="X2925" t="inlineStr">
        <is>
          <t>Lab</t>
        </is>
      </c>
      <c r="Y2925"/>
      <c r="Z2925" t="inlineStr">
        <is>
          <t>Total</t>
        </is>
      </c>
      <c r="AA2925"/>
      <c r="AB2925" t="n">
        <v>0.79</v>
      </c>
      <c r="AC2925"/>
      <c r="AD2925" t="n">
        <v>0.47</v>
      </c>
      <c r="AE2925"/>
      <c r="AF2925" t="n">
        <v>2.06</v>
      </c>
      <c r="AG2925" t="inlineStr">
        <is>
          <t>AI mg/L</t>
        </is>
      </c>
      <c r="AH2925"/>
      <c r="AI2925"/>
      <c r="AJ2925"/>
      <c r="AK2925"/>
      <c r="AL2925"/>
      <c r="AM2925"/>
      <c r="AN2925"/>
      <c r="AO2925"/>
      <c r="AP2925"/>
      <c r="AQ2925"/>
      <c r="AR2925"/>
      <c r="AS2925"/>
      <c r="AT2925"/>
      <c r="AU2925"/>
      <c r="AV2925"/>
      <c r="AW2925"/>
      <c r="AX2925" t="inlineStr">
        <is>
          <t>Mortality</t>
        </is>
      </c>
      <c r="AY2925" t="inlineStr">
        <is>
          <t>Mortality</t>
        </is>
      </c>
      <c r="AZ2925" t="inlineStr">
        <is>
          <t>LC50</t>
        </is>
      </c>
      <c r="BA2925"/>
      <c r="BB2925" t="n">
        <v>4.0</v>
      </c>
      <c r="BC2925"/>
      <c r="BD2925"/>
      <c r="BE2925"/>
      <c r="BF2925"/>
      <c r="BG2925" t="inlineStr">
        <is>
          <t>Day(s)</t>
        </is>
      </c>
      <c r="BH2925" t="inlineStr">
        <is>
          <t>Pure</t>
        </is>
      </c>
      <c r="BI2925" t="inlineStr">
        <is>
          <t>DTXSID8021276</t>
        </is>
      </c>
      <c r="BJ2925" t="inlineStr">
        <is>
          <t>10.1016/0043-1354(83)90259-2</t>
        </is>
      </c>
      <c r="BK2925"/>
      <c r="BL2925"/>
      <c r="BM2925"/>
      <c r="BN2925"/>
      <c r="BO2925"/>
      <c r="BP2925"/>
      <c r="BQ2925"/>
      <c r="BR2925"/>
      <c r="BS2925"/>
      <c r="BT2925" t="inlineStr">
        <is>
          <t>--</t>
        </is>
      </c>
      <c r="BU2925"/>
      <c r="BV2925"/>
      <c r="BW2925"/>
      <c r="BX2925"/>
      <c r="BY2925"/>
      <c r="BZ2925"/>
      <c r="CA2925"/>
      <c r="CB2925"/>
      <c r="CC2925"/>
      <c r="CD2925"/>
      <c r="CE2925"/>
      <c r="CF2925"/>
      <c r="CG2925"/>
      <c r="CH2925"/>
      <c r="CI2925" t="inlineStr">
        <is>
          <t xml:space="preserve"> ENDPT/PEAK//</t>
        </is>
      </c>
      <c r="CJ2925" t="inlineStr">
        <is>
          <t xml:space="preserve">   ENDPT/PEAK//</t>
        </is>
      </c>
      <c r="CK2925" t="inlineStr">
        <is>
          <t>Wilde,E.W., R.J. Soracco, L.A. Mayack, R.L. Shealy, T.L. Broadwell, and R.F. Steffen</t>
        </is>
      </c>
      <c r="CL2925" t="n">
        <v>15763.0</v>
      </c>
      <c r="CM2925" t="inlineStr">
        <is>
          <t>Comparison of Chlorine and Chlorine Dioxide Toxicity to Fathead Minnows and Bluegill</t>
        </is>
      </c>
      <c r="CN2925" t="inlineStr">
        <is>
          <t>Water Res.17(10): 1327-1331</t>
        </is>
      </c>
      <c r="CO2925" t="n">
        <v>1983.0</v>
      </c>
      <c r="CP2925" t="inlineStr">
        <is>
          <t>Wilde,E.W., R.J. Soracco, L.A. Mayack, R.L. Shealy, T.L. Broadwell, and R.F. Steffen (1983). Comparison of Chlorine and Chlorine Dioxide Toxicity to Fathead Minnows and Bluegill. Water Res., 17, (10), 1327-1331. doi:10.1016/0043-1354(83)90259-2. ECOREF#:15763</t>
        </is>
      </c>
    </row>
    <row r="2926">
      <c r="A2926" t="n">
        <v>7681529.0</v>
      </c>
      <c r="B2926" t="inlineStr">
        <is>
          <t>Hypochlorous acid, sodium salt (1:1)</t>
        </is>
      </c>
      <c r="C2926"/>
      <c r="D2926" t="inlineStr">
        <is>
          <t>Measured</t>
        </is>
      </c>
      <c r="E2926" t="inlineStr">
        <is>
          <t>Not coded</t>
        </is>
      </c>
      <c r="F2926"/>
      <c r="G2926"/>
      <c r="H2926"/>
      <c r="I2926"/>
      <c r="J2926"/>
      <c r="K2926"/>
      <c r="L2926" t="inlineStr">
        <is>
          <t>Pimephales promelas</t>
        </is>
      </c>
      <c r="M2926" t="inlineStr">
        <is>
          <t>Fathead Minnow</t>
        </is>
      </c>
      <c r="N2926" t="inlineStr">
        <is>
          <t>Adult</t>
        </is>
      </c>
      <c r="O2926"/>
      <c r="P2926"/>
      <c r="Q2926"/>
      <c r="R2926"/>
      <c r="S2926"/>
      <c r="T2926"/>
      <c r="U2926"/>
      <c r="V2926" t="inlineStr">
        <is>
          <t>Flow-through</t>
        </is>
      </c>
      <c r="W2926" t="inlineStr">
        <is>
          <t>Fresh water</t>
        </is>
      </c>
      <c r="X2926" t="inlineStr">
        <is>
          <t>Lab</t>
        </is>
      </c>
      <c r="Y2926"/>
      <c r="Z2926" t="inlineStr">
        <is>
          <t>Total</t>
        </is>
      </c>
      <c r="AA2926"/>
      <c r="AB2926" t="n">
        <v>0.58</v>
      </c>
      <c r="AC2926"/>
      <c r="AD2926" t="n">
        <v>0.51</v>
      </c>
      <c r="AE2926"/>
      <c r="AF2926" t="n">
        <v>0.65</v>
      </c>
      <c r="AG2926" t="inlineStr">
        <is>
          <t>AI mg/L</t>
        </is>
      </c>
      <c r="AH2926"/>
      <c r="AI2926"/>
      <c r="AJ2926"/>
      <c r="AK2926"/>
      <c r="AL2926"/>
      <c r="AM2926"/>
      <c r="AN2926"/>
      <c r="AO2926"/>
      <c r="AP2926"/>
      <c r="AQ2926"/>
      <c r="AR2926"/>
      <c r="AS2926"/>
      <c r="AT2926"/>
      <c r="AU2926"/>
      <c r="AV2926"/>
      <c r="AW2926"/>
      <c r="AX2926" t="inlineStr">
        <is>
          <t>Mortality</t>
        </is>
      </c>
      <c r="AY2926" t="inlineStr">
        <is>
          <t>Mortality</t>
        </is>
      </c>
      <c r="AZ2926" t="inlineStr">
        <is>
          <t>LC50</t>
        </is>
      </c>
      <c r="BA2926"/>
      <c r="BB2926" t="n">
        <v>4.0</v>
      </c>
      <c r="BC2926"/>
      <c r="BD2926"/>
      <c r="BE2926"/>
      <c r="BF2926"/>
      <c r="BG2926" t="inlineStr">
        <is>
          <t>Day(s)</t>
        </is>
      </c>
      <c r="BH2926"/>
      <c r="BI2926" t="inlineStr">
        <is>
          <t>DTXSID8021276</t>
        </is>
      </c>
      <c r="BJ2926" t="inlineStr">
        <is>
          <t>10.1007/BF01608704</t>
        </is>
      </c>
      <c r="BK2926"/>
      <c r="BL2926"/>
      <c r="BM2926"/>
      <c r="BN2926"/>
      <c r="BO2926"/>
      <c r="BP2926"/>
      <c r="BQ2926"/>
      <c r="BR2926"/>
      <c r="BS2926"/>
      <c r="BT2926" t="inlineStr">
        <is>
          <t>--</t>
        </is>
      </c>
      <c r="BU2926"/>
      <c r="BV2926"/>
      <c r="BW2926"/>
      <c r="BX2926"/>
      <c r="BY2926"/>
      <c r="BZ2926"/>
      <c r="CA2926"/>
      <c r="CB2926"/>
      <c r="CC2926"/>
      <c r="CD2926"/>
      <c r="CE2926"/>
      <c r="CF2926"/>
      <c r="CG2926"/>
      <c r="CH2926"/>
      <c r="CI2926" t="inlineStr">
        <is>
          <t xml:space="preserve"> TYPE/INTERMITTENT, 2 H PER DAY//ENDPT/ INTERMITTENT EXP MEAN RESIDUAL//</t>
        </is>
      </c>
      <c r="CJ2926" t="inlineStr">
        <is>
          <t xml:space="preserve">   TYPE/INTERMITTENT, 2 H PER DAY//ENDPT/ INTERMITTENT EXP MEAN RESIDUAL//</t>
        </is>
      </c>
      <c r="CK2926" t="inlineStr">
        <is>
          <t>Wilde,E.W., R.J. Soracco, L.A. Mayack, R.L. Shealy, and T.L. Broadwell</t>
        </is>
      </c>
      <c r="CL2926" t="n">
        <v>10137.0</v>
      </c>
      <c r="CM2926" t="inlineStr">
        <is>
          <t>Acute Toxicity of Chlorine and Bromine to Fathead Minnows and Bluegills</t>
        </is>
      </c>
      <c r="CN2926" t="inlineStr">
        <is>
          <t>Bull. Environ. Contam. Toxicol.31(3): 309-314</t>
        </is>
      </c>
      <c r="CO2926" t="n">
        <v>1983.0</v>
      </c>
      <c r="CP2926" t="inlineStr">
        <is>
          <t>Wilde,E.W., R.J. Soracco, L.A. Mayack, R.L. Shealy, and T.L. Broadwell (1983). Acute Toxicity of Chlorine and Bromine to Fathead Minnows and Bluegills. Bull. Environ. Contam. Toxicol., 31, (3), 309-314. doi:10.1007/BF01608704. ECOREF#:10137</t>
        </is>
      </c>
    </row>
    <row r="2927">
      <c r="A2927" t="n">
        <v>7681529.0</v>
      </c>
      <c r="B2927" t="inlineStr">
        <is>
          <t>Hypochlorous acid, sodium salt (1:1)</t>
        </is>
      </c>
      <c r="C2927"/>
      <c r="D2927" t="inlineStr">
        <is>
          <t>Measured</t>
        </is>
      </c>
      <c r="E2927" t="inlineStr">
        <is>
          <t>Not coded</t>
        </is>
      </c>
      <c r="F2927"/>
      <c r="G2927"/>
      <c r="H2927"/>
      <c r="I2927"/>
      <c r="J2927"/>
      <c r="K2927"/>
      <c r="L2927" t="inlineStr">
        <is>
          <t>Pimephales promelas</t>
        </is>
      </c>
      <c r="M2927" t="inlineStr">
        <is>
          <t>Fathead Minnow</t>
        </is>
      </c>
      <c r="N2927"/>
      <c r="O2927"/>
      <c r="P2927"/>
      <c r="Q2927"/>
      <c r="R2927" t="n">
        <v>4.0</v>
      </c>
      <c r="S2927"/>
      <c r="T2927" t="n">
        <v>6.0</v>
      </c>
      <c r="U2927" t="inlineStr">
        <is>
          <t>Days post-hatch</t>
        </is>
      </c>
      <c r="V2927" t="inlineStr">
        <is>
          <t>Renewal</t>
        </is>
      </c>
      <c r="W2927" t="inlineStr">
        <is>
          <t>Fresh water</t>
        </is>
      </c>
      <c r="X2927" t="inlineStr">
        <is>
          <t>Lab</t>
        </is>
      </c>
      <c r="Y2927" t="inlineStr">
        <is>
          <t>8-10</t>
        </is>
      </c>
      <c r="Z2927" t="inlineStr">
        <is>
          <t>Total</t>
        </is>
      </c>
      <c r="AA2927"/>
      <c r="AB2927" t="n">
        <v>0.114</v>
      </c>
      <c r="AC2927"/>
      <c r="AD2927" t="n">
        <v>0.079</v>
      </c>
      <c r="AE2927"/>
      <c r="AF2927" t="n">
        <v>0.165</v>
      </c>
      <c r="AG2927" t="inlineStr">
        <is>
          <t>AI mg/L</t>
        </is>
      </c>
      <c r="AH2927"/>
      <c r="AI2927"/>
      <c r="AJ2927"/>
      <c r="AK2927"/>
      <c r="AL2927"/>
      <c r="AM2927"/>
      <c r="AN2927"/>
      <c r="AO2927"/>
      <c r="AP2927"/>
      <c r="AQ2927"/>
      <c r="AR2927"/>
      <c r="AS2927"/>
      <c r="AT2927"/>
      <c r="AU2927"/>
      <c r="AV2927"/>
      <c r="AW2927"/>
      <c r="AX2927" t="inlineStr">
        <is>
          <t>Mortality</t>
        </is>
      </c>
      <c r="AY2927" t="inlineStr">
        <is>
          <t>Mortality</t>
        </is>
      </c>
      <c r="AZ2927" t="inlineStr">
        <is>
          <t>LC50</t>
        </is>
      </c>
      <c r="BA2927"/>
      <c r="BB2927" t="n">
        <v>4.0</v>
      </c>
      <c r="BC2927"/>
      <c r="BD2927"/>
      <c r="BE2927"/>
      <c r="BF2927"/>
      <c r="BG2927" t="inlineStr">
        <is>
          <t>Day(s)</t>
        </is>
      </c>
      <c r="BH2927" t="inlineStr">
        <is>
          <t>Solution</t>
        </is>
      </c>
      <c r="BI2927" t="inlineStr">
        <is>
          <t>DTXSID8021276</t>
        </is>
      </c>
      <c r="BJ2927"/>
      <c r="BK2927"/>
      <c r="BL2927"/>
      <c r="BM2927"/>
      <c r="BN2927"/>
      <c r="BO2927"/>
      <c r="BP2927"/>
      <c r="BQ2927"/>
      <c r="BR2927"/>
      <c r="BS2927"/>
      <c r="BT2927" t="inlineStr">
        <is>
          <t>--</t>
        </is>
      </c>
      <c r="BU2927"/>
      <c r="BV2927"/>
      <c r="BW2927"/>
      <c r="BX2927"/>
      <c r="BY2927"/>
      <c r="BZ2927"/>
      <c r="CA2927"/>
      <c r="CB2927"/>
      <c r="CC2927"/>
      <c r="CD2927"/>
      <c r="CE2927"/>
      <c r="CF2927"/>
      <c r="CG2927"/>
      <c r="CH2927"/>
      <c r="CI2927" t="inlineStr">
        <is>
          <t xml:space="preserve"> LIFESTG/1.6 MM//CA/42* mg/L//MG/8* mg/L//NA/40* mg/L//POT/6* mg/L//SO4/77* mg/L//CL/19* mg/L//DNUM/8-10//DOSES/NA ug/L//TESTID/3//OEF/MIXTURE////</t>
        </is>
      </c>
      <c r="CJ2927" t="inlineStr">
        <is>
          <t xml:space="preserve">   LIFESTG/1.6 MM//CA/42* mg/L//MG/8* mg/L//NA/40* mg/L//POT/6* mg/L//SO4/77* mg/L//CL/19* mg/L//DNUM/8-10//DOSES/NA ug/L//TESTID/3//OEF/MIXTURE////</t>
        </is>
      </c>
      <c r="CK2927" t="inlineStr">
        <is>
          <t>Buhl,K.J.</t>
        </is>
      </c>
      <c r="CL2927" t="n">
        <v>77828.0</v>
      </c>
      <c r="CM2927" t="inlineStr">
        <is>
          <t>The Relative Toxicity of Waterborne Inorganic Contaminants to the Rio Grande Silvery Minnow (Hybognathus amarus) and Fathead Minnow (Pimephales promelas) in a Water Quality Simulating that in the Rio Grande, New Mexico</t>
        </is>
      </c>
      <c r="CN2927" t="inlineStr">
        <is>
          <t>Final Rep.to U.S.Fish and Wildl.Serv., Study No.2F33-9620003, U.S.Geol.Surv., Columbia Environ.Res.Ctr., Yankton Field Res.Stn., Yankton, SD:75 p.</t>
        </is>
      </c>
      <c r="CO2927" t="n">
        <v>2002.0</v>
      </c>
      <c r="CP2927" t="inlineStr">
        <is>
          <t>Buhl,K.J. (2002). The Relative Toxicity of Waterborne Inorganic Contaminants to the Rio Grande Silvery Minnow (Hybognathus amarus) and Fathead Minnow (Pimephales promelas) in a Water Quality Simulating that in the Rio Grande, New Mexico. Final Rep.to U.S.Fish and Wildl.Serv., Study No.2F33-9620003, U.S.Geol.Surv., Columbia Environ.Res.Ctr., Yankton Field Res.Stn., Yankton, SD, 75 p. ECOREF#:77828</t>
        </is>
      </c>
    </row>
    <row r="2928">
      <c r="A2928" t="n">
        <v>7681529.0</v>
      </c>
      <c r="B2928" t="inlineStr">
        <is>
          <t>Hypochlorous acid, sodium salt (1:1)</t>
        </is>
      </c>
      <c r="C2928" t="inlineStr">
        <is>
          <t>Reagent Grade, Purissium, Purum, Puriss, Puris, Reinst</t>
        </is>
      </c>
      <c r="D2928" t="inlineStr">
        <is>
          <t>Measured</t>
        </is>
      </c>
      <c r="E2928" t="inlineStr">
        <is>
          <t>Not coded</t>
        </is>
      </c>
      <c r="F2928"/>
      <c r="G2928" t="n">
        <v>5.0</v>
      </c>
      <c r="H2928"/>
      <c r="I2928"/>
      <c r="J2928"/>
      <c r="K2928"/>
      <c r="L2928" t="inlineStr">
        <is>
          <t>Pimephales promelas</t>
        </is>
      </c>
      <c r="M2928" t="inlineStr">
        <is>
          <t>Fathead Minnow</t>
        </is>
      </c>
      <c r="N2928" t="inlineStr">
        <is>
          <t>Juvenile</t>
        </is>
      </c>
      <c r="O2928"/>
      <c r="P2928" t="n">
        <v>4.0</v>
      </c>
      <c r="Q2928"/>
      <c r="R2928"/>
      <c r="S2928"/>
      <c r="T2928"/>
      <c r="U2928" t="inlineStr">
        <is>
          <t>Week(s)</t>
        </is>
      </c>
      <c r="V2928" t="inlineStr">
        <is>
          <t>Flow-through</t>
        </is>
      </c>
      <c r="W2928" t="inlineStr">
        <is>
          <t>Fresh water</t>
        </is>
      </c>
      <c r="X2928" t="inlineStr">
        <is>
          <t>Lab</t>
        </is>
      </c>
      <c r="Y2928"/>
      <c r="Z2928" t="inlineStr">
        <is>
          <t>Total</t>
        </is>
      </c>
      <c r="AA2928"/>
      <c r="AB2928" t="n">
        <v>0.14</v>
      </c>
      <c r="AC2928"/>
      <c r="AD2928" t="n">
        <v>0.1</v>
      </c>
      <c r="AE2928"/>
      <c r="AF2928" t="n">
        <v>0.21</v>
      </c>
      <c r="AG2928" t="inlineStr">
        <is>
          <t>AI mg/L</t>
        </is>
      </c>
      <c r="AH2928"/>
      <c r="AI2928"/>
      <c r="AJ2928"/>
      <c r="AK2928"/>
      <c r="AL2928"/>
      <c r="AM2928"/>
      <c r="AN2928"/>
      <c r="AO2928"/>
      <c r="AP2928"/>
      <c r="AQ2928"/>
      <c r="AR2928"/>
      <c r="AS2928"/>
      <c r="AT2928"/>
      <c r="AU2928"/>
      <c r="AV2928"/>
      <c r="AW2928"/>
      <c r="AX2928" t="inlineStr">
        <is>
          <t>Mortality</t>
        </is>
      </c>
      <c r="AY2928" t="inlineStr">
        <is>
          <t>Mortality</t>
        </is>
      </c>
      <c r="AZ2928" t="inlineStr">
        <is>
          <t>LC50</t>
        </is>
      </c>
      <c r="BA2928"/>
      <c r="BB2928" t="n">
        <v>4.0</v>
      </c>
      <c r="BC2928"/>
      <c r="BD2928"/>
      <c r="BE2928"/>
      <c r="BF2928"/>
      <c r="BG2928" t="inlineStr">
        <is>
          <t>Day(s)</t>
        </is>
      </c>
      <c r="BH2928" t="inlineStr">
        <is>
          <t>Pure</t>
        </is>
      </c>
      <c r="BI2928" t="inlineStr">
        <is>
          <t>DTXSID8021276</t>
        </is>
      </c>
      <c r="BJ2928" t="inlineStr">
        <is>
          <t>10.1016/0043-1354(83)90259-2</t>
        </is>
      </c>
      <c r="BK2928"/>
      <c r="BL2928"/>
      <c r="BM2928"/>
      <c r="BN2928"/>
      <c r="BO2928"/>
      <c r="BP2928"/>
      <c r="BQ2928"/>
      <c r="BR2928"/>
      <c r="BS2928"/>
      <c r="BT2928" t="inlineStr">
        <is>
          <t>--</t>
        </is>
      </c>
      <c r="BU2928"/>
      <c r="BV2928"/>
      <c r="BW2928"/>
      <c r="BX2928"/>
      <c r="BY2928"/>
      <c r="BZ2928"/>
      <c r="CA2928"/>
      <c r="CB2928"/>
      <c r="CC2928"/>
      <c r="CD2928"/>
      <c r="CE2928"/>
      <c r="CF2928"/>
      <c r="CG2928"/>
      <c r="CH2928"/>
      <c r="CI2928" t="inlineStr">
        <is>
          <t xml:space="preserve"> ENDPT/MEAN MAX//</t>
        </is>
      </c>
      <c r="CJ2928" t="inlineStr">
        <is>
          <t xml:space="preserve">   ENDPT/MEAN MAX//</t>
        </is>
      </c>
      <c r="CK2928" t="inlineStr">
        <is>
          <t>Wilde,E.W., R.J. Soracco, L.A. Mayack, R.L. Shealy, T.L. Broadwell, and R.F. Steffen</t>
        </is>
      </c>
      <c r="CL2928" t="n">
        <v>15763.0</v>
      </c>
      <c r="CM2928" t="inlineStr">
        <is>
          <t>Comparison of Chlorine and Chlorine Dioxide Toxicity to Fathead Minnows and Bluegill</t>
        </is>
      </c>
      <c r="CN2928" t="inlineStr">
        <is>
          <t>Water Res.17(10): 1327-1331</t>
        </is>
      </c>
      <c r="CO2928" t="n">
        <v>1983.0</v>
      </c>
      <c r="CP2928" t="inlineStr">
        <is>
          <t>Wilde,E.W., R.J. Soracco, L.A. Mayack, R.L. Shealy, T.L. Broadwell, and R.F. Steffen (1983). Comparison of Chlorine and Chlorine Dioxide Toxicity to Fathead Minnows and Bluegill. Water Res., 17, (10), 1327-1331. doi:10.1016/0043-1354(83)90259-2. ECOREF#:15763</t>
        </is>
      </c>
    </row>
    <row r="2929">
      <c r="A2929" t="n">
        <v>7681529.0</v>
      </c>
      <c r="B2929" t="inlineStr">
        <is>
          <t>Hypochlorous acid, sodium salt (1:1)</t>
        </is>
      </c>
      <c r="C2929"/>
      <c r="D2929" t="inlineStr">
        <is>
          <t>Measured</t>
        </is>
      </c>
      <c r="E2929" t="inlineStr">
        <is>
          <t>Not coded</t>
        </is>
      </c>
      <c r="F2929"/>
      <c r="G2929"/>
      <c r="H2929"/>
      <c r="I2929"/>
      <c r="J2929"/>
      <c r="K2929"/>
      <c r="L2929" t="inlineStr">
        <is>
          <t>Pimephales promelas</t>
        </is>
      </c>
      <c r="M2929" t="inlineStr">
        <is>
          <t>Fathead Minnow</t>
        </is>
      </c>
      <c r="N2929" t="inlineStr">
        <is>
          <t>Adult</t>
        </is>
      </c>
      <c r="O2929"/>
      <c r="P2929"/>
      <c r="Q2929"/>
      <c r="R2929"/>
      <c r="S2929"/>
      <c r="T2929"/>
      <c r="U2929"/>
      <c r="V2929" t="inlineStr">
        <is>
          <t>Flow-through</t>
        </is>
      </c>
      <c r="W2929" t="inlineStr">
        <is>
          <t>Fresh water</t>
        </is>
      </c>
      <c r="X2929" t="inlineStr">
        <is>
          <t>Lab</t>
        </is>
      </c>
      <c r="Y2929"/>
      <c r="Z2929" t="inlineStr">
        <is>
          <t>Total</t>
        </is>
      </c>
      <c r="AA2929"/>
      <c r="AB2929" t="n">
        <v>1.37</v>
      </c>
      <c r="AC2929"/>
      <c r="AD2929" t="n">
        <v>1.19</v>
      </c>
      <c r="AE2929"/>
      <c r="AF2929" t="n">
        <v>1.55</v>
      </c>
      <c r="AG2929" t="inlineStr">
        <is>
          <t>AI mg/L</t>
        </is>
      </c>
      <c r="AH2929"/>
      <c r="AI2929"/>
      <c r="AJ2929"/>
      <c r="AK2929"/>
      <c r="AL2929"/>
      <c r="AM2929"/>
      <c r="AN2929"/>
      <c r="AO2929"/>
      <c r="AP2929"/>
      <c r="AQ2929"/>
      <c r="AR2929"/>
      <c r="AS2929"/>
      <c r="AT2929"/>
      <c r="AU2929"/>
      <c r="AV2929"/>
      <c r="AW2929"/>
      <c r="AX2929" t="inlineStr">
        <is>
          <t>Mortality</t>
        </is>
      </c>
      <c r="AY2929" t="inlineStr">
        <is>
          <t>Mortality</t>
        </is>
      </c>
      <c r="AZ2929" t="inlineStr">
        <is>
          <t>LC50</t>
        </is>
      </c>
      <c r="BA2929"/>
      <c r="BB2929" t="n">
        <v>4.0</v>
      </c>
      <c r="BC2929"/>
      <c r="BD2929"/>
      <c r="BE2929"/>
      <c r="BF2929"/>
      <c r="BG2929" t="inlineStr">
        <is>
          <t>Day(s)</t>
        </is>
      </c>
      <c r="BH2929"/>
      <c r="BI2929" t="inlineStr">
        <is>
          <t>DTXSID8021276</t>
        </is>
      </c>
      <c r="BJ2929" t="inlineStr">
        <is>
          <t>10.1007/BF01608704</t>
        </is>
      </c>
      <c r="BK2929"/>
      <c r="BL2929"/>
      <c r="BM2929"/>
      <c r="BN2929"/>
      <c r="BO2929"/>
      <c r="BP2929"/>
      <c r="BQ2929"/>
      <c r="BR2929"/>
      <c r="BS2929"/>
      <c r="BT2929" t="inlineStr">
        <is>
          <t>--</t>
        </is>
      </c>
      <c r="BU2929"/>
      <c r="BV2929"/>
      <c r="BW2929"/>
      <c r="BX2929"/>
      <c r="BY2929"/>
      <c r="BZ2929"/>
      <c r="CA2929"/>
      <c r="CB2929"/>
      <c r="CC2929"/>
      <c r="CD2929"/>
      <c r="CE2929"/>
      <c r="CF2929"/>
      <c r="CG2929"/>
      <c r="CH2929"/>
      <c r="CI2929" t="inlineStr">
        <is>
          <t xml:space="preserve"> TYPE/INTERMITTENT, 2 H PER DAY//ENDPT/MEAN MAX RESIDUAL//</t>
        </is>
      </c>
      <c r="CJ2929" t="inlineStr">
        <is>
          <t xml:space="preserve">   TYPE/INTERMITTENT, 2 H PER DAY//ENDPT/MEAN MAX RESIDUAL//</t>
        </is>
      </c>
      <c r="CK2929" t="inlineStr">
        <is>
          <t>Wilde,E.W., R.J. Soracco, L.A. Mayack, R.L. Shealy, and T.L. Broadwell</t>
        </is>
      </c>
      <c r="CL2929" t="n">
        <v>10137.0</v>
      </c>
      <c r="CM2929" t="inlineStr">
        <is>
          <t>Acute Toxicity of Chlorine and Bromine to Fathead Minnows and Bluegills</t>
        </is>
      </c>
      <c r="CN2929" t="inlineStr">
        <is>
          <t>Bull. Environ. Contam. Toxicol.31(3): 309-314</t>
        </is>
      </c>
      <c r="CO2929" t="n">
        <v>1983.0</v>
      </c>
      <c r="CP2929" t="inlineStr">
        <is>
          <t>Wilde,E.W., R.J. Soracco, L.A. Mayack, R.L. Shealy, and T.L. Broadwell (1983). Acute Toxicity of Chlorine and Bromine to Fathead Minnows and Bluegills. Bull. Environ. Contam. Toxicol., 31, (3), 309-314. doi:10.1007/BF01608704. ECOREF#:10137</t>
        </is>
      </c>
    </row>
    <row r="2930">
      <c r="A2930" t="n">
        <v>7681529.0</v>
      </c>
      <c r="B2930" t="inlineStr">
        <is>
          <t>Hypochlorous acid, sodium salt (1:1)</t>
        </is>
      </c>
      <c r="C2930"/>
      <c r="D2930" t="inlineStr">
        <is>
          <t>Measured</t>
        </is>
      </c>
      <c r="E2930" t="inlineStr">
        <is>
          <t>Not coded</t>
        </is>
      </c>
      <c r="F2930"/>
      <c r="G2930"/>
      <c r="H2930"/>
      <c r="I2930"/>
      <c r="J2930"/>
      <c r="K2930"/>
      <c r="L2930" t="inlineStr">
        <is>
          <t>Pimephales promelas</t>
        </is>
      </c>
      <c r="M2930" t="inlineStr">
        <is>
          <t>Fathead Minnow</t>
        </is>
      </c>
      <c r="N2930" t="inlineStr">
        <is>
          <t>Adult</t>
        </is>
      </c>
      <c r="O2930"/>
      <c r="P2930"/>
      <c r="Q2930"/>
      <c r="R2930"/>
      <c r="S2930"/>
      <c r="T2930"/>
      <c r="U2930"/>
      <c r="V2930" t="inlineStr">
        <is>
          <t>Flow-through</t>
        </is>
      </c>
      <c r="W2930" t="inlineStr">
        <is>
          <t>Fresh water</t>
        </is>
      </c>
      <c r="X2930" t="inlineStr">
        <is>
          <t>Lab</t>
        </is>
      </c>
      <c r="Y2930"/>
      <c r="Z2930" t="inlineStr">
        <is>
          <t>Total</t>
        </is>
      </c>
      <c r="AA2930"/>
      <c r="AB2930" t="n">
        <v>1.56</v>
      </c>
      <c r="AC2930"/>
      <c r="AD2930" t="n">
        <v>1.34</v>
      </c>
      <c r="AE2930"/>
      <c r="AF2930" t="n">
        <v>1.79</v>
      </c>
      <c r="AG2930" t="inlineStr">
        <is>
          <t>AI mg/L</t>
        </is>
      </c>
      <c r="AH2930"/>
      <c r="AI2930"/>
      <c r="AJ2930"/>
      <c r="AK2930"/>
      <c r="AL2930"/>
      <c r="AM2930"/>
      <c r="AN2930"/>
      <c r="AO2930"/>
      <c r="AP2930"/>
      <c r="AQ2930"/>
      <c r="AR2930"/>
      <c r="AS2930"/>
      <c r="AT2930"/>
      <c r="AU2930"/>
      <c r="AV2930"/>
      <c r="AW2930"/>
      <c r="AX2930" t="inlineStr">
        <is>
          <t>Mortality</t>
        </is>
      </c>
      <c r="AY2930" t="inlineStr">
        <is>
          <t>Mortality</t>
        </is>
      </c>
      <c r="AZ2930" t="inlineStr">
        <is>
          <t>LC50</t>
        </is>
      </c>
      <c r="BA2930"/>
      <c r="BB2930" t="n">
        <v>4.0</v>
      </c>
      <c r="BC2930"/>
      <c r="BD2930"/>
      <c r="BE2930"/>
      <c r="BF2930"/>
      <c r="BG2930" t="inlineStr">
        <is>
          <t>Day(s)</t>
        </is>
      </c>
      <c r="BH2930"/>
      <c r="BI2930" t="inlineStr">
        <is>
          <t>DTXSID8021276</t>
        </is>
      </c>
      <c r="BJ2930" t="inlineStr">
        <is>
          <t>10.1007/BF01608704</t>
        </is>
      </c>
      <c r="BK2930"/>
      <c r="BL2930"/>
      <c r="BM2930"/>
      <c r="BN2930"/>
      <c r="BO2930"/>
      <c r="BP2930"/>
      <c r="BQ2930"/>
      <c r="BR2930"/>
      <c r="BS2930"/>
      <c r="BT2930" t="inlineStr">
        <is>
          <t>--</t>
        </is>
      </c>
      <c r="BU2930"/>
      <c r="BV2930"/>
      <c r="BW2930"/>
      <c r="BX2930"/>
      <c r="BY2930"/>
      <c r="BZ2930"/>
      <c r="CA2930"/>
      <c r="CB2930"/>
      <c r="CC2930"/>
      <c r="CD2930"/>
      <c r="CE2930"/>
      <c r="CF2930"/>
      <c r="CG2930"/>
      <c r="CH2930"/>
      <c r="CI2930" t="inlineStr">
        <is>
          <t xml:space="preserve"> TYPE/INTERMITTENT, 2 H PER DAY//ENDPT/ PEAK RESIDUAL//</t>
        </is>
      </c>
      <c r="CJ2930" t="inlineStr">
        <is>
          <t xml:space="preserve">   TYPE/INTERMITTENT, 2 H PER DAY//ENDPT/ PEAK RESIDUAL//</t>
        </is>
      </c>
      <c r="CK2930" t="inlineStr">
        <is>
          <t>Wilde,E.W., R.J. Soracco, L.A. Mayack, R.L. Shealy, and T.L. Broadwell</t>
        </is>
      </c>
      <c r="CL2930" t="n">
        <v>10137.0</v>
      </c>
      <c r="CM2930" t="inlineStr">
        <is>
          <t>Acute Toxicity of Chlorine and Bromine to Fathead Minnows and Bluegills</t>
        </is>
      </c>
      <c r="CN2930" t="inlineStr">
        <is>
          <t>Bull. Environ. Contam. Toxicol.31(3): 309-314</t>
        </is>
      </c>
      <c r="CO2930" t="n">
        <v>1983.0</v>
      </c>
      <c r="CP2930" t="inlineStr">
        <is>
          <t>Wilde,E.W., R.J. Soracco, L.A. Mayack, R.L. Shealy, and T.L. Broadwell (1983). Acute Toxicity of Chlorine and Bromine to Fathead Minnows and Bluegills. Bull. Environ. Contam. Toxicol., 31, (3), 309-314. doi:10.1007/BF01608704. ECOREF#:10137</t>
        </is>
      </c>
    </row>
    <row r="2931">
      <c r="A2931" t="n">
        <v>7681529.0</v>
      </c>
      <c r="B2931" t="inlineStr">
        <is>
          <t>Hypochlorous acid, sodium salt (1:1)</t>
        </is>
      </c>
      <c r="C2931" t="inlineStr">
        <is>
          <t>Reagent Grade, Purissium, Purum, Puriss, Puris, Reinst</t>
        </is>
      </c>
      <c r="D2931" t="inlineStr">
        <is>
          <t>Measured</t>
        </is>
      </c>
      <c r="E2931" t="inlineStr">
        <is>
          <t>Not coded</t>
        </is>
      </c>
      <c r="F2931"/>
      <c r="G2931" t="n">
        <v>5.0</v>
      </c>
      <c r="H2931"/>
      <c r="I2931"/>
      <c r="J2931"/>
      <c r="K2931"/>
      <c r="L2931" t="inlineStr">
        <is>
          <t>Pimephales promelas</t>
        </is>
      </c>
      <c r="M2931" t="inlineStr">
        <is>
          <t>Fathead Minnow</t>
        </is>
      </c>
      <c r="N2931" t="inlineStr">
        <is>
          <t>Juvenile</t>
        </is>
      </c>
      <c r="O2931"/>
      <c r="P2931" t="n">
        <v>4.0</v>
      </c>
      <c r="Q2931"/>
      <c r="R2931"/>
      <c r="S2931"/>
      <c r="T2931"/>
      <c r="U2931" t="inlineStr">
        <is>
          <t>Week(s)</t>
        </is>
      </c>
      <c r="V2931" t="inlineStr">
        <is>
          <t>Flow-through</t>
        </is>
      </c>
      <c r="W2931" t="inlineStr">
        <is>
          <t>Fresh water</t>
        </is>
      </c>
      <c r="X2931" t="inlineStr">
        <is>
          <t>Lab</t>
        </is>
      </c>
      <c r="Y2931"/>
      <c r="Z2931" t="inlineStr">
        <is>
          <t>Total</t>
        </is>
      </c>
      <c r="AA2931"/>
      <c r="AB2931" t="n">
        <v>0.17</v>
      </c>
      <c r="AC2931"/>
      <c r="AD2931" t="n">
        <v>0.13</v>
      </c>
      <c r="AE2931"/>
      <c r="AF2931" t="n">
        <v>0.24</v>
      </c>
      <c r="AG2931" t="inlineStr">
        <is>
          <t>AI mg/L</t>
        </is>
      </c>
      <c r="AH2931"/>
      <c r="AI2931"/>
      <c r="AJ2931"/>
      <c r="AK2931"/>
      <c r="AL2931"/>
      <c r="AM2931"/>
      <c r="AN2931"/>
      <c r="AO2931"/>
      <c r="AP2931"/>
      <c r="AQ2931"/>
      <c r="AR2931"/>
      <c r="AS2931"/>
      <c r="AT2931"/>
      <c r="AU2931"/>
      <c r="AV2931"/>
      <c r="AW2931"/>
      <c r="AX2931" t="inlineStr">
        <is>
          <t>Mortality</t>
        </is>
      </c>
      <c r="AY2931" t="inlineStr">
        <is>
          <t>Mortality</t>
        </is>
      </c>
      <c r="AZ2931" t="inlineStr">
        <is>
          <t>LC50</t>
        </is>
      </c>
      <c r="BA2931"/>
      <c r="BB2931" t="n">
        <v>4.0</v>
      </c>
      <c r="BC2931"/>
      <c r="BD2931"/>
      <c r="BE2931"/>
      <c r="BF2931"/>
      <c r="BG2931" t="inlineStr">
        <is>
          <t>Day(s)</t>
        </is>
      </c>
      <c r="BH2931" t="inlineStr">
        <is>
          <t>Pure</t>
        </is>
      </c>
      <c r="BI2931" t="inlineStr">
        <is>
          <t>DTXSID8021276</t>
        </is>
      </c>
      <c r="BJ2931" t="inlineStr">
        <is>
          <t>10.1016/0043-1354(83)90259-2</t>
        </is>
      </c>
      <c r="BK2931"/>
      <c r="BL2931"/>
      <c r="BM2931"/>
      <c r="BN2931"/>
      <c r="BO2931"/>
      <c r="BP2931"/>
      <c r="BQ2931"/>
      <c r="BR2931"/>
      <c r="BS2931"/>
      <c r="BT2931" t="inlineStr">
        <is>
          <t>--</t>
        </is>
      </c>
      <c r="BU2931"/>
      <c r="BV2931"/>
      <c r="BW2931"/>
      <c r="BX2931"/>
      <c r="BY2931"/>
      <c r="BZ2931"/>
      <c r="CA2931"/>
      <c r="CB2931"/>
      <c r="CC2931"/>
      <c r="CD2931"/>
      <c r="CE2931"/>
      <c r="CF2931"/>
      <c r="CG2931"/>
      <c r="CH2931"/>
      <c r="CI2931" t="inlineStr">
        <is>
          <t xml:space="preserve"> ENDPT/PEAK//</t>
        </is>
      </c>
      <c r="CJ2931" t="inlineStr">
        <is>
          <t xml:space="preserve">   ENDPT/PEAK//</t>
        </is>
      </c>
      <c r="CK2931" t="inlineStr">
        <is>
          <t>Wilde,E.W., R.J. Soracco, L.A. Mayack, R.L. Shealy, T.L. Broadwell, and R.F. Steffen</t>
        </is>
      </c>
      <c r="CL2931" t="n">
        <v>15763.0</v>
      </c>
      <c r="CM2931" t="inlineStr">
        <is>
          <t>Comparison of Chlorine and Chlorine Dioxide Toxicity to Fathead Minnows and Bluegill</t>
        </is>
      </c>
      <c r="CN2931" t="inlineStr">
        <is>
          <t>Water Res.17(10): 1327-1331</t>
        </is>
      </c>
      <c r="CO2931" t="n">
        <v>1983.0</v>
      </c>
      <c r="CP2931" t="inlineStr">
        <is>
          <t>Wilde,E.W., R.J. Soracco, L.A. Mayack, R.L. Shealy, T.L. Broadwell, and R.F. Steffen (1983). Comparison of Chlorine and Chlorine Dioxide Toxicity to Fathead Minnows and Bluegill. Water Res., 17, (10), 1327-1331. doi:10.1016/0043-1354(83)90259-2. ECOREF#:15763</t>
        </is>
      </c>
    </row>
    <row r="2932">
      <c r="A2932" t="n">
        <v>7681529.0</v>
      </c>
      <c r="B2932" t="inlineStr">
        <is>
          <t>Hypochlorous acid, sodium salt (1:1)</t>
        </is>
      </c>
      <c r="C2932" t="inlineStr">
        <is>
          <t>Reagent Grade, Purissium, Purum, Puriss, Puris, Reinst</t>
        </is>
      </c>
      <c r="D2932" t="inlineStr">
        <is>
          <t>Unmeasured</t>
        </is>
      </c>
      <c r="E2932" t="inlineStr">
        <is>
          <t>Not reported</t>
        </is>
      </c>
      <c r="F2932"/>
      <c r="G2932"/>
      <c r="H2932"/>
      <c r="I2932"/>
      <c r="J2932"/>
      <c r="K2932"/>
      <c r="L2932" t="inlineStr">
        <is>
          <t>Pimephales promelas</t>
        </is>
      </c>
      <c r="M2932" t="inlineStr">
        <is>
          <t>Fathead Minnow</t>
        </is>
      </c>
      <c r="N2932" t="inlineStr">
        <is>
          <t>Juvenile</t>
        </is>
      </c>
      <c r="O2932"/>
      <c r="P2932"/>
      <c r="Q2932"/>
      <c r="R2932"/>
      <c r="S2932"/>
      <c r="T2932"/>
      <c r="U2932"/>
      <c r="V2932" t="inlineStr">
        <is>
          <t>Static</t>
        </is>
      </c>
      <c r="W2932" t="inlineStr">
        <is>
          <t>Fresh water</t>
        </is>
      </c>
      <c r="X2932" t="inlineStr">
        <is>
          <t>Lab</t>
        </is>
      </c>
      <c r="Y2932" t="n">
        <v>5.0</v>
      </c>
      <c r="Z2932" t="inlineStr">
        <is>
          <t>Total</t>
        </is>
      </c>
      <c r="AA2932"/>
      <c r="AB2932" t="n">
        <v>10.0</v>
      </c>
      <c r="AC2932"/>
      <c r="AD2932"/>
      <c r="AE2932"/>
      <c r="AF2932"/>
      <c r="AG2932" t="inlineStr">
        <is>
          <t>AI mg/L</t>
        </is>
      </c>
      <c r="AH2932"/>
      <c r="AI2932"/>
      <c r="AJ2932"/>
      <c r="AK2932"/>
      <c r="AL2932"/>
      <c r="AM2932"/>
      <c r="AN2932"/>
      <c r="AO2932"/>
      <c r="AP2932"/>
      <c r="AQ2932"/>
      <c r="AR2932"/>
      <c r="AS2932"/>
      <c r="AT2932"/>
      <c r="AU2932"/>
      <c r="AV2932"/>
      <c r="AW2932"/>
      <c r="AX2932" t="inlineStr">
        <is>
          <t>Mortality</t>
        </is>
      </c>
      <c r="AY2932" t="inlineStr">
        <is>
          <t>Mortality</t>
        </is>
      </c>
      <c r="AZ2932" t="inlineStr">
        <is>
          <t>LC50</t>
        </is>
      </c>
      <c r="BA2932"/>
      <c r="BB2932" t="n">
        <v>4.0</v>
      </c>
      <c r="BC2932"/>
      <c r="BD2932"/>
      <c r="BE2932"/>
      <c r="BF2932"/>
      <c r="BG2932" t="inlineStr">
        <is>
          <t>Day(s)</t>
        </is>
      </c>
      <c r="BH2932"/>
      <c r="BI2932" t="inlineStr">
        <is>
          <t>DTXSID8021276</t>
        </is>
      </c>
      <c r="BJ2932" t="inlineStr">
        <is>
          <t>10.1002/etc.5620050908</t>
        </is>
      </c>
      <c r="BK2932"/>
      <c r="BL2932" t="inlineStr">
        <is>
          <t>Acute</t>
        </is>
      </c>
      <c r="BM2932"/>
      <c r="BN2932"/>
      <c r="BO2932"/>
      <c r="BP2932"/>
      <c r="BQ2932"/>
      <c r="BR2932"/>
      <c r="BS2932"/>
      <c r="BT2932" t="inlineStr">
        <is>
          <t>--</t>
        </is>
      </c>
      <c r="BU2932"/>
      <c r="BV2932"/>
      <c r="BW2932"/>
      <c r="BX2932"/>
      <c r="BY2932"/>
      <c r="BZ2932"/>
      <c r="CA2932"/>
      <c r="CB2932"/>
      <c r="CC2932"/>
      <c r="CD2932"/>
      <c r="CE2932"/>
      <c r="CF2932"/>
      <c r="CG2932"/>
      <c r="CH2932"/>
      <c r="CI2932"/>
      <c r="CJ2932"/>
      <c r="CK2932" t="inlineStr">
        <is>
          <t>Ewell,W.S., J.W. Gorsuch, R.O. Kringle, K.A. Robillard, and R.C. Spiegel</t>
        </is>
      </c>
      <c r="CL2932" t="n">
        <v>11951.0</v>
      </c>
      <c r="CM2932" t="inlineStr">
        <is>
          <t>Simultaneous Evaluation of the Acute Effects of Chemicals on Seven Aquatic Species</t>
        </is>
      </c>
      <c r="CN2932" t="inlineStr">
        <is>
          <t>Environ. Toxicol. Chem.5(9): 831-840</t>
        </is>
      </c>
      <c r="CO2932" t="n">
        <v>1986.0</v>
      </c>
      <c r="CP2932" t="inlineStr">
        <is>
          <t>Ewell,W.S., J.W. Gorsuch, R.O. Kringle, K.A. Robillard, and R.C. Spiegel (1986). Simultaneous Evaluation of the Acute Effects of Chemicals on Seven Aquatic Species. Environ. Toxicol. Chem., 5, (9), 831-840. doi:10.1002/etc.5620050908. ECOREF#:11951</t>
        </is>
      </c>
    </row>
    <row r="2933">
      <c r="A2933" t="n">
        <v>7681529.0</v>
      </c>
      <c r="B2933" t="inlineStr">
        <is>
          <t>Hypochlorous acid, sodium salt (1:1)</t>
        </is>
      </c>
      <c r="C2933"/>
      <c r="D2933" t="inlineStr">
        <is>
          <t>Unmeasured</t>
        </is>
      </c>
      <c r="E2933" t="inlineStr">
        <is>
          <t>United States Environmental Protection Agency</t>
        </is>
      </c>
      <c r="F2933"/>
      <c r="G2933"/>
      <c r="H2933"/>
      <c r="I2933" t="n">
        <v>4.0</v>
      </c>
      <c r="J2933"/>
      <c r="K2933" t="n">
        <v>6.0</v>
      </c>
      <c r="L2933" t="inlineStr">
        <is>
          <t>Pimephales promelas</t>
        </is>
      </c>
      <c r="M2933" t="inlineStr">
        <is>
          <t>Fathead Minnow</t>
        </is>
      </c>
      <c r="N2933"/>
      <c r="O2933"/>
      <c r="P2933"/>
      <c r="Q2933"/>
      <c r="R2933"/>
      <c r="S2933"/>
      <c r="T2933"/>
      <c r="U2933"/>
      <c r="V2933" t="inlineStr">
        <is>
          <t>Static</t>
        </is>
      </c>
      <c r="W2933" t="inlineStr">
        <is>
          <t>Fresh water</t>
        </is>
      </c>
      <c r="X2933" t="inlineStr">
        <is>
          <t>Lab</t>
        </is>
      </c>
      <c r="Y2933"/>
      <c r="Z2933" t="inlineStr">
        <is>
          <t>Total</t>
        </is>
      </c>
      <c r="AA2933"/>
      <c r="AB2933" t="n">
        <v>5.9</v>
      </c>
      <c r="AC2933"/>
      <c r="AD2933" t="n">
        <v>4.8</v>
      </c>
      <c r="AE2933"/>
      <c r="AF2933" t="n">
        <v>8.0</v>
      </c>
      <c r="AG2933" t="inlineStr">
        <is>
          <t>AI mg/L</t>
        </is>
      </c>
      <c r="AH2933"/>
      <c r="AI2933"/>
      <c r="AJ2933"/>
      <c r="AK2933"/>
      <c r="AL2933"/>
      <c r="AM2933"/>
      <c r="AN2933"/>
      <c r="AO2933"/>
      <c r="AP2933"/>
      <c r="AQ2933"/>
      <c r="AR2933"/>
      <c r="AS2933"/>
      <c r="AT2933"/>
      <c r="AU2933"/>
      <c r="AV2933"/>
      <c r="AW2933"/>
      <c r="AX2933" t="inlineStr">
        <is>
          <t>Mortality</t>
        </is>
      </c>
      <c r="AY2933" t="inlineStr">
        <is>
          <t>Mortality</t>
        </is>
      </c>
      <c r="AZ2933" t="inlineStr">
        <is>
          <t>LC50</t>
        </is>
      </c>
      <c r="BA2933"/>
      <c r="BB2933" t="n">
        <v>4.0</v>
      </c>
      <c r="BC2933"/>
      <c r="BD2933"/>
      <c r="BE2933"/>
      <c r="BF2933"/>
      <c r="BG2933" t="inlineStr">
        <is>
          <t>Day(s)</t>
        </is>
      </c>
      <c r="BH2933" t="inlineStr">
        <is>
          <t>Aqueous solution</t>
        </is>
      </c>
      <c r="BI2933" t="inlineStr">
        <is>
          <t>DTXSID8021276</t>
        </is>
      </c>
      <c r="BJ2933" t="inlineStr">
        <is>
          <t>10.1016/0043-1354(79)90084-8</t>
        </is>
      </c>
      <c r="BK2933"/>
      <c r="BL2933" t="inlineStr">
        <is>
          <t>Acute</t>
        </is>
      </c>
      <c r="BM2933"/>
      <c r="BN2933"/>
      <c r="BO2933"/>
      <c r="BP2933"/>
      <c r="BQ2933"/>
      <c r="BR2933"/>
      <c r="BS2933"/>
      <c r="BT2933" t="inlineStr">
        <is>
          <t>--</t>
        </is>
      </c>
      <c r="BU2933"/>
      <c r="BV2933"/>
      <c r="BW2933"/>
      <c r="BX2933"/>
      <c r="BY2933"/>
      <c r="BZ2933"/>
      <c r="CA2933"/>
      <c r="CB2933"/>
      <c r="CC2933"/>
      <c r="CD2933"/>
      <c r="CE2933"/>
      <c r="CF2933"/>
      <c r="CG2933"/>
      <c r="CH2933"/>
      <c r="CI2933"/>
      <c r="CJ2933" t="inlineStr">
        <is>
          <t xml:space="preserve">SOURCE/FROM THE EPA NEWTOWN FISH TOXICOLOGY STATION, CINCINNATI, OHIO//TMETH/EPA-660-3-75-009//MEDIA/UNAERATED RECONSTITUTED SOFT WATER//   </t>
        </is>
      </c>
      <c r="CK2933" t="inlineStr">
        <is>
          <t>Curtis,M.W., T.L. Copeland, and C.H. Ward</t>
        </is>
      </c>
      <c r="CL2933" t="n">
        <v>875.0</v>
      </c>
      <c r="CM2933" t="inlineStr">
        <is>
          <t>Acute Toxicity of 12 Industrial Chemicals to Freshwater and Saltwater Organisms</t>
        </is>
      </c>
      <c r="CN2933" t="inlineStr">
        <is>
          <t>Water Res.13(2): 137-141</t>
        </is>
      </c>
      <c r="CO2933" t="n">
        <v>1979.0</v>
      </c>
      <c r="CP2933" t="inlineStr">
        <is>
          <t>Curtis,M.W., T.L. Copeland, and C.H. Ward (1979). Acute Toxicity of 12 Industrial Chemicals to Freshwater and Saltwater Organisms. Water Res., 13, (2), 137-141. doi:10.1016/0043-1354(79)90084-8. ECOREF#:875</t>
        </is>
      </c>
    </row>
    <row r="2934">
      <c r="A2934" t="n">
        <v>7681529.0</v>
      </c>
      <c r="B2934" t="inlineStr">
        <is>
          <t>Hypochlorous acid, sodium salt (1:1)</t>
        </is>
      </c>
      <c r="C2934" t="inlineStr">
        <is>
          <t>Reagent Grade, Purissium, Purum, Puriss, Puris, Reinst</t>
        </is>
      </c>
      <c r="D2934" t="inlineStr">
        <is>
          <t>Measured</t>
        </is>
      </c>
      <c r="E2934" t="inlineStr">
        <is>
          <t>Not coded</t>
        </is>
      </c>
      <c r="F2934"/>
      <c r="G2934" t="n">
        <v>5.0</v>
      </c>
      <c r="H2934"/>
      <c r="I2934"/>
      <c r="J2934"/>
      <c r="K2934"/>
      <c r="L2934" t="inlineStr">
        <is>
          <t>Pimephales promelas</t>
        </is>
      </c>
      <c r="M2934" t="inlineStr">
        <is>
          <t>Fathead Minnow</t>
        </is>
      </c>
      <c r="N2934" t="inlineStr">
        <is>
          <t>Adult</t>
        </is>
      </c>
      <c r="O2934"/>
      <c r="P2934" t="n">
        <v>1.0</v>
      </c>
      <c r="Q2934"/>
      <c r="R2934"/>
      <c r="S2934"/>
      <c r="T2934"/>
      <c r="U2934" t="inlineStr">
        <is>
          <t>Year(s)</t>
        </is>
      </c>
      <c r="V2934" t="inlineStr">
        <is>
          <t>Flow-through</t>
        </is>
      </c>
      <c r="W2934" t="inlineStr">
        <is>
          <t>Fresh water</t>
        </is>
      </c>
      <c r="X2934" t="inlineStr">
        <is>
          <t>Lab</t>
        </is>
      </c>
      <c r="Y2934"/>
      <c r="Z2934" t="inlineStr">
        <is>
          <t>Total</t>
        </is>
      </c>
      <c r="AA2934"/>
      <c r="AB2934" t="n">
        <v>0.72</v>
      </c>
      <c r="AC2934"/>
      <c r="AD2934" t="n">
        <v>0.41</v>
      </c>
      <c r="AE2934"/>
      <c r="AF2934" t="n">
        <v>2.24</v>
      </c>
      <c r="AG2934" t="inlineStr">
        <is>
          <t>AI mg/L</t>
        </is>
      </c>
      <c r="AH2934"/>
      <c r="AI2934"/>
      <c r="AJ2934"/>
      <c r="AK2934"/>
      <c r="AL2934"/>
      <c r="AM2934"/>
      <c r="AN2934"/>
      <c r="AO2934"/>
      <c r="AP2934"/>
      <c r="AQ2934"/>
      <c r="AR2934"/>
      <c r="AS2934"/>
      <c r="AT2934"/>
      <c r="AU2934"/>
      <c r="AV2934"/>
      <c r="AW2934"/>
      <c r="AX2934" t="inlineStr">
        <is>
          <t>Mortality</t>
        </is>
      </c>
      <c r="AY2934" t="inlineStr">
        <is>
          <t>Mortality</t>
        </is>
      </c>
      <c r="AZ2934" t="inlineStr">
        <is>
          <t>LC50</t>
        </is>
      </c>
      <c r="BA2934"/>
      <c r="BB2934" t="n">
        <v>4.0</v>
      </c>
      <c r="BC2934"/>
      <c r="BD2934"/>
      <c r="BE2934"/>
      <c r="BF2934"/>
      <c r="BG2934" t="inlineStr">
        <is>
          <t>Day(s)</t>
        </is>
      </c>
      <c r="BH2934" t="inlineStr">
        <is>
          <t>Pure</t>
        </is>
      </c>
      <c r="BI2934" t="inlineStr">
        <is>
          <t>DTXSID8021276</t>
        </is>
      </c>
      <c r="BJ2934" t="inlineStr">
        <is>
          <t>10.1016/0043-1354(83)90259-2</t>
        </is>
      </c>
      <c r="BK2934"/>
      <c r="BL2934"/>
      <c r="BM2934"/>
      <c r="BN2934"/>
      <c r="BO2934"/>
      <c r="BP2934"/>
      <c r="BQ2934"/>
      <c r="BR2934"/>
      <c r="BS2934"/>
      <c r="BT2934" t="inlineStr">
        <is>
          <t>--</t>
        </is>
      </c>
      <c r="BU2934"/>
      <c r="BV2934"/>
      <c r="BW2934"/>
      <c r="BX2934"/>
      <c r="BY2934"/>
      <c r="BZ2934"/>
      <c r="CA2934"/>
      <c r="CB2934"/>
      <c r="CC2934"/>
      <c r="CD2934"/>
      <c r="CE2934"/>
      <c r="CF2934"/>
      <c r="CG2934"/>
      <c r="CH2934"/>
      <c r="CI2934" t="inlineStr">
        <is>
          <t xml:space="preserve"> ENDPT/MEAN MAX//</t>
        </is>
      </c>
      <c r="CJ2934" t="inlineStr">
        <is>
          <t xml:space="preserve">   ENDPT/MEAN MAX//</t>
        </is>
      </c>
      <c r="CK2934" t="inlineStr">
        <is>
          <t>Wilde,E.W., R.J. Soracco, L.A. Mayack, R.L. Shealy, T.L. Broadwell, and R.F. Steffen</t>
        </is>
      </c>
      <c r="CL2934" t="n">
        <v>15763.0</v>
      </c>
      <c r="CM2934" t="inlineStr">
        <is>
          <t>Comparison of Chlorine and Chlorine Dioxide Toxicity to Fathead Minnows and Bluegill</t>
        </is>
      </c>
      <c r="CN2934" t="inlineStr">
        <is>
          <t>Water Res.17(10): 1327-1331</t>
        </is>
      </c>
      <c r="CO2934" t="n">
        <v>1983.0</v>
      </c>
      <c r="CP2934" t="inlineStr">
        <is>
          <t>Wilde,E.W., R.J. Soracco, L.A. Mayack, R.L. Shealy, T.L. Broadwell, and R.F. Steffen (1983). Comparison of Chlorine and Chlorine Dioxide Toxicity to Fathead Minnows and Bluegill. Water Res., 17, (10), 1327-1331. doi:10.1016/0043-1354(83)90259-2. ECOREF#:15763</t>
        </is>
      </c>
    </row>
    <row r="2935">
      <c r="A2935" t="n">
        <v>7681529.0</v>
      </c>
      <c r="B2935" t="inlineStr">
        <is>
          <t>Hypochlorous acid, sodium salt (1:1)</t>
        </is>
      </c>
      <c r="C2935" t="inlineStr">
        <is>
          <t>Reagent Grade, Purissium, Purum, Puriss, Puris, Reinst</t>
        </is>
      </c>
      <c r="D2935" t="inlineStr">
        <is>
          <t>Measured</t>
        </is>
      </c>
      <c r="E2935" t="inlineStr">
        <is>
          <t>Not coded</t>
        </is>
      </c>
      <c r="F2935"/>
      <c r="G2935" t="n">
        <v>5.0</v>
      </c>
      <c r="H2935"/>
      <c r="I2935"/>
      <c r="J2935"/>
      <c r="K2935"/>
      <c r="L2935" t="inlineStr">
        <is>
          <t>Pimephales promelas</t>
        </is>
      </c>
      <c r="M2935" t="inlineStr">
        <is>
          <t>Fathead Minnow</t>
        </is>
      </c>
      <c r="N2935" t="inlineStr">
        <is>
          <t>Juvenile</t>
        </is>
      </c>
      <c r="O2935"/>
      <c r="P2935" t="n">
        <v>4.0</v>
      </c>
      <c r="Q2935"/>
      <c r="R2935"/>
      <c r="S2935"/>
      <c r="T2935"/>
      <c r="U2935" t="inlineStr">
        <is>
          <t>Week(s)</t>
        </is>
      </c>
      <c r="V2935" t="inlineStr">
        <is>
          <t>Flow-through</t>
        </is>
      </c>
      <c r="W2935" t="inlineStr">
        <is>
          <t>Fresh water</t>
        </is>
      </c>
      <c r="X2935" t="inlineStr">
        <is>
          <t>Lab</t>
        </is>
      </c>
      <c r="Y2935"/>
      <c r="Z2935" t="inlineStr">
        <is>
          <t>Total</t>
        </is>
      </c>
      <c r="AA2935"/>
      <c r="AB2935" t="n">
        <v>0.08</v>
      </c>
      <c r="AC2935"/>
      <c r="AD2935" t="n">
        <v>0.06</v>
      </c>
      <c r="AE2935"/>
      <c r="AF2935" t="n">
        <v>0.11</v>
      </c>
      <c r="AG2935" t="inlineStr">
        <is>
          <t>AI mg/L</t>
        </is>
      </c>
      <c r="AH2935"/>
      <c r="AI2935"/>
      <c r="AJ2935"/>
      <c r="AK2935"/>
      <c r="AL2935"/>
      <c r="AM2935"/>
      <c r="AN2935"/>
      <c r="AO2935"/>
      <c r="AP2935"/>
      <c r="AQ2935"/>
      <c r="AR2935"/>
      <c r="AS2935"/>
      <c r="AT2935"/>
      <c r="AU2935"/>
      <c r="AV2935"/>
      <c r="AW2935"/>
      <c r="AX2935" t="inlineStr">
        <is>
          <t>Mortality</t>
        </is>
      </c>
      <c r="AY2935" t="inlineStr">
        <is>
          <t>Mortality</t>
        </is>
      </c>
      <c r="AZ2935" t="inlineStr">
        <is>
          <t>LC50</t>
        </is>
      </c>
      <c r="BA2935"/>
      <c r="BB2935" t="n">
        <v>4.0</v>
      </c>
      <c r="BC2935"/>
      <c r="BD2935"/>
      <c r="BE2935"/>
      <c r="BF2935"/>
      <c r="BG2935" t="inlineStr">
        <is>
          <t>Day(s)</t>
        </is>
      </c>
      <c r="BH2935" t="inlineStr">
        <is>
          <t>Pure</t>
        </is>
      </c>
      <c r="BI2935" t="inlineStr">
        <is>
          <t>DTXSID8021276</t>
        </is>
      </c>
      <c r="BJ2935" t="inlineStr">
        <is>
          <t>10.1016/0043-1354(83)90259-2</t>
        </is>
      </c>
      <c r="BK2935"/>
      <c r="BL2935"/>
      <c r="BM2935"/>
      <c r="BN2935"/>
      <c r="BO2935"/>
      <c r="BP2935"/>
      <c r="BQ2935"/>
      <c r="BR2935"/>
      <c r="BS2935"/>
      <c r="BT2935" t="inlineStr">
        <is>
          <t>--</t>
        </is>
      </c>
      <c r="BU2935"/>
      <c r="BV2935"/>
      <c r="BW2935"/>
      <c r="BX2935"/>
      <c r="BY2935"/>
      <c r="BZ2935"/>
      <c r="CA2935"/>
      <c r="CB2935"/>
      <c r="CC2935"/>
      <c r="CD2935"/>
      <c r="CE2935"/>
      <c r="CF2935"/>
      <c r="CG2935"/>
      <c r="CH2935"/>
      <c r="CI2935" t="inlineStr">
        <is>
          <t xml:space="preserve"> ENDPT/MEAN//</t>
        </is>
      </c>
      <c r="CJ2935" t="inlineStr">
        <is>
          <t xml:space="preserve">   ENDPT/MEAN//</t>
        </is>
      </c>
      <c r="CK2935" t="inlineStr">
        <is>
          <t>Wilde,E.W., R.J. Soracco, L.A. Mayack, R.L. Shealy, T.L. Broadwell, and R.F. Steffen</t>
        </is>
      </c>
      <c r="CL2935" t="n">
        <v>15763.0</v>
      </c>
      <c r="CM2935" t="inlineStr">
        <is>
          <t>Comparison of Chlorine and Chlorine Dioxide Toxicity to Fathead Minnows and Bluegill</t>
        </is>
      </c>
      <c r="CN2935" t="inlineStr">
        <is>
          <t>Water Res.17(10): 1327-1331</t>
        </is>
      </c>
      <c r="CO2935" t="n">
        <v>1983.0</v>
      </c>
      <c r="CP2935" t="inlineStr">
        <is>
          <t>Wilde,E.W., R.J. Soracco, L.A. Mayack, R.L. Shealy, T.L. Broadwell, and R.F. Steffen (1983). Comparison of Chlorine and Chlorine Dioxide Toxicity to Fathead Minnows and Bluegill. Water Res., 17, (10), 1327-1331. doi:10.1016/0043-1354(83)90259-2. ECOREF#:15763</t>
        </is>
      </c>
    </row>
    <row r="2936">
      <c r="A2936" t="n">
        <v>7681529.0</v>
      </c>
      <c r="B2936" t="inlineStr">
        <is>
          <t>Hypochlorous acid, sodium salt (1:1)</t>
        </is>
      </c>
      <c r="C2936" t="inlineStr">
        <is>
          <t>Reagent Grade, Purissium, Purum, Puriss, Puris, Reinst</t>
        </is>
      </c>
      <c r="D2936" t="inlineStr">
        <is>
          <t>Measured</t>
        </is>
      </c>
      <c r="E2936" t="inlineStr">
        <is>
          <t>Not coded</t>
        </is>
      </c>
      <c r="F2936"/>
      <c r="G2936" t="n">
        <v>5.0</v>
      </c>
      <c r="H2936"/>
      <c r="I2936"/>
      <c r="J2936"/>
      <c r="K2936"/>
      <c r="L2936" t="inlineStr">
        <is>
          <t>Pimephales promelas</t>
        </is>
      </c>
      <c r="M2936" t="inlineStr">
        <is>
          <t>Fathead Minnow</t>
        </is>
      </c>
      <c r="N2936" t="inlineStr">
        <is>
          <t>Adult</t>
        </is>
      </c>
      <c r="O2936"/>
      <c r="P2936" t="n">
        <v>1.0</v>
      </c>
      <c r="Q2936"/>
      <c r="R2936"/>
      <c r="S2936"/>
      <c r="T2936"/>
      <c r="U2936" t="inlineStr">
        <is>
          <t>Year(s)</t>
        </is>
      </c>
      <c r="V2936" t="inlineStr">
        <is>
          <t>Flow-through</t>
        </is>
      </c>
      <c r="W2936" t="inlineStr">
        <is>
          <t>Fresh water</t>
        </is>
      </c>
      <c r="X2936" t="inlineStr">
        <is>
          <t>Lab</t>
        </is>
      </c>
      <c r="Y2936"/>
      <c r="Z2936" t="inlineStr">
        <is>
          <t>Total</t>
        </is>
      </c>
      <c r="AA2936"/>
      <c r="AB2936" t="n">
        <v>0.35</v>
      </c>
      <c r="AC2936"/>
      <c r="AD2936" t="n">
        <v>0.2</v>
      </c>
      <c r="AE2936"/>
      <c r="AF2936" t="n">
        <v>1.08</v>
      </c>
      <c r="AG2936" t="inlineStr">
        <is>
          <t>AI mg/L</t>
        </is>
      </c>
      <c r="AH2936"/>
      <c r="AI2936"/>
      <c r="AJ2936"/>
      <c r="AK2936"/>
      <c r="AL2936"/>
      <c r="AM2936"/>
      <c r="AN2936"/>
      <c r="AO2936"/>
      <c r="AP2936"/>
      <c r="AQ2936"/>
      <c r="AR2936"/>
      <c r="AS2936"/>
      <c r="AT2936"/>
      <c r="AU2936"/>
      <c r="AV2936"/>
      <c r="AW2936"/>
      <c r="AX2936" t="inlineStr">
        <is>
          <t>Mortality</t>
        </is>
      </c>
      <c r="AY2936" t="inlineStr">
        <is>
          <t>Mortality</t>
        </is>
      </c>
      <c r="AZ2936" t="inlineStr">
        <is>
          <t>LC50</t>
        </is>
      </c>
      <c r="BA2936"/>
      <c r="BB2936" t="n">
        <v>4.0</v>
      </c>
      <c r="BC2936"/>
      <c r="BD2936"/>
      <c r="BE2936"/>
      <c r="BF2936"/>
      <c r="BG2936" t="inlineStr">
        <is>
          <t>Day(s)</t>
        </is>
      </c>
      <c r="BH2936" t="inlineStr">
        <is>
          <t>Pure</t>
        </is>
      </c>
      <c r="BI2936" t="inlineStr">
        <is>
          <t>DTXSID8021276</t>
        </is>
      </c>
      <c r="BJ2936" t="inlineStr">
        <is>
          <t>10.1016/0043-1354(83)90259-2</t>
        </is>
      </c>
      <c r="BK2936"/>
      <c r="BL2936"/>
      <c r="BM2936"/>
      <c r="BN2936"/>
      <c r="BO2936"/>
      <c r="BP2936"/>
      <c r="BQ2936"/>
      <c r="BR2936"/>
      <c r="BS2936"/>
      <c r="BT2936" t="inlineStr">
        <is>
          <t>--</t>
        </is>
      </c>
      <c r="BU2936"/>
      <c r="BV2936"/>
      <c r="BW2936"/>
      <c r="BX2936"/>
      <c r="BY2936"/>
      <c r="BZ2936"/>
      <c r="CA2936"/>
      <c r="CB2936"/>
      <c r="CC2936"/>
      <c r="CD2936"/>
      <c r="CE2936"/>
      <c r="CF2936"/>
      <c r="CG2936"/>
      <c r="CH2936"/>
      <c r="CI2936" t="inlineStr">
        <is>
          <t xml:space="preserve"> ENDPT/MEAN//</t>
        </is>
      </c>
      <c r="CJ2936" t="inlineStr">
        <is>
          <t xml:space="preserve">   ENDPT/MEAN//</t>
        </is>
      </c>
      <c r="CK2936" t="inlineStr">
        <is>
          <t>Wilde,E.W., R.J. Soracco, L.A. Mayack, R.L. Shealy, T.L. Broadwell, and R.F. Steffen</t>
        </is>
      </c>
      <c r="CL2936" t="n">
        <v>15763.0</v>
      </c>
      <c r="CM2936" t="inlineStr">
        <is>
          <t>Comparison of Chlorine and Chlorine Dioxide Toxicity to Fathead Minnows and Bluegill</t>
        </is>
      </c>
      <c r="CN2936" t="inlineStr">
        <is>
          <t>Water Res.17(10): 1327-1331</t>
        </is>
      </c>
      <c r="CO2936" t="n">
        <v>1983.0</v>
      </c>
      <c r="CP2936" t="inlineStr">
        <is>
          <t>Wilde,E.W., R.J. Soracco, L.A. Mayack, R.L. Shealy, T.L. Broadwell, and R.F. Steffen (1983). Comparison of Chlorine and Chlorine Dioxide Toxicity to Fathead Minnows and Bluegill. Water Res., 17, (10), 1327-1331. doi:10.1016/0043-1354(83)90259-2. ECOREF#:15763</t>
        </is>
      </c>
    </row>
    <row r="2937">
      <c r="A2937" t="n">
        <v>7681529.0</v>
      </c>
      <c r="B2937" t="inlineStr">
        <is>
          <t>Hypochlorous acid, sodium salt (1:1)</t>
        </is>
      </c>
      <c r="C2937"/>
      <c r="D2937" t="inlineStr">
        <is>
          <t>Measured</t>
        </is>
      </c>
      <c r="E2937" t="inlineStr">
        <is>
          <t>Not coded</t>
        </is>
      </c>
      <c r="F2937"/>
      <c r="G2937"/>
      <c r="H2937"/>
      <c r="I2937"/>
      <c r="J2937"/>
      <c r="K2937"/>
      <c r="L2937" t="inlineStr">
        <is>
          <t>Pimephales promelas</t>
        </is>
      </c>
      <c r="M2937" t="inlineStr">
        <is>
          <t>Fathead Minnow</t>
        </is>
      </c>
      <c r="N2937" t="inlineStr">
        <is>
          <t>Juvenile</t>
        </is>
      </c>
      <c r="O2937"/>
      <c r="P2937" t="n">
        <v>6.0</v>
      </c>
      <c r="Q2937"/>
      <c r="R2937"/>
      <c r="S2937"/>
      <c r="T2937"/>
      <c r="U2937" t="inlineStr">
        <is>
          <t>Week(s)</t>
        </is>
      </c>
      <c r="V2937" t="inlineStr">
        <is>
          <t>Flow-through</t>
        </is>
      </c>
      <c r="W2937" t="inlineStr">
        <is>
          <t>Fresh water</t>
        </is>
      </c>
      <c r="X2937" t="inlineStr">
        <is>
          <t>Lab</t>
        </is>
      </c>
      <c r="Y2937"/>
      <c r="Z2937" t="inlineStr">
        <is>
          <t>Total</t>
        </is>
      </c>
      <c r="AA2937"/>
      <c r="AB2937" t="n">
        <v>0.18</v>
      </c>
      <c r="AC2937"/>
      <c r="AD2937" t="n">
        <v>0.11</v>
      </c>
      <c r="AE2937"/>
      <c r="AF2937" t="n">
        <v>0.24</v>
      </c>
      <c r="AG2937" t="inlineStr">
        <is>
          <t>AI mg/L</t>
        </is>
      </c>
      <c r="AH2937"/>
      <c r="AI2937"/>
      <c r="AJ2937"/>
      <c r="AK2937"/>
      <c r="AL2937"/>
      <c r="AM2937"/>
      <c r="AN2937"/>
      <c r="AO2937"/>
      <c r="AP2937"/>
      <c r="AQ2937"/>
      <c r="AR2937"/>
      <c r="AS2937"/>
      <c r="AT2937"/>
      <c r="AU2937"/>
      <c r="AV2937"/>
      <c r="AW2937"/>
      <c r="AX2937" t="inlineStr">
        <is>
          <t>Mortality</t>
        </is>
      </c>
      <c r="AY2937" t="inlineStr">
        <is>
          <t>Mortality</t>
        </is>
      </c>
      <c r="AZ2937" t="inlineStr">
        <is>
          <t>LC50</t>
        </is>
      </c>
      <c r="BA2937"/>
      <c r="BB2937" t="n">
        <v>4.0</v>
      </c>
      <c r="BC2937"/>
      <c r="BD2937"/>
      <c r="BE2937"/>
      <c r="BF2937"/>
      <c r="BG2937" t="inlineStr">
        <is>
          <t>Day(s)</t>
        </is>
      </c>
      <c r="BH2937"/>
      <c r="BI2937" t="inlineStr">
        <is>
          <t>DTXSID8021276</t>
        </is>
      </c>
      <c r="BJ2937" t="inlineStr">
        <is>
          <t>10.1007/BF01608704</t>
        </is>
      </c>
      <c r="BK2937"/>
      <c r="BL2937"/>
      <c r="BM2937"/>
      <c r="BN2937"/>
      <c r="BO2937"/>
      <c r="BP2937"/>
      <c r="BQ2937"/>
      <c r="BR2937"/>
      <c r="BS2937"/>
      <c r="BT2937" t="inlineStr">
        <is>
          <t>--</t>
        </is>
      </c>
      <c r="BU2937"/>
      <c r="BV2937"/>
      <c r="BW2937"/>
      <c r="BX2937"/>
      <c r="BY2937"/>
      <c r="BZ2937"/>
      <c r="CA2937"/>
      <c r="CB2937"/>
      <c r="CC2937"/>
      <c r="CD2937"/>
      <c r="CE2937"/>
      <c r="CF2937"/>
      <c r="CG2937"/>
      <c r="CH2937"/>
      <c r="CI2937" t="inlineStr">
        <is>
          <t xml:space="preserve"> TYPE/INTERMITTENT, 2 H PER DAY//ENDPT/ INTERMITTENT EXP MEAN RESIDUAL//</t>
        </is>
      </c>
      <c r="CJ2937" t="inlineStr">
        <is>
          <t xml:space="preserve">   TYPE/INTERMITTENT, 2 H PER DAY//ENDPT/ INTERMITTENT EXP MEAN RESIDUAL//</t>
        </is>
      </c>
      <c r="CK2937" t="inlineStr">
        <is>
          <t>Wilde,E.W., R.J. Soracco, L.A. Mayack, R.L. Shealy, and T.L. Broadwell</t>
        </is>
      </c>
      <c r="CL2937" t="n">
        <v>10137.0</v>
      </c>
      <c r="CM2937" t="inlineStr">
        <is>
          <t>Acute Toxicity of Chlorine and Bromine to Fathead Minnows and Bluegills</t>
        </is>
      </c>
      <c r="CN2937" t="inlineStr">
        <is>
          <t>Bull. Environ. Contam. Toxicol.31(3): 309-314</t>
        </is>
      </c>
      <c r="CO2937" t="n">
        <v>1983.0</v>
      </c>
      <c r="CP2937" t="inlineStr">
        <is>
          <t>Wilde,E.W., R.J. Soracco, L.A. Mayack, R.L. Shealy, and T.L. Broadwell (1983). Acute Toxicity of Chlorine and Bromine to Fathead Minnows and Bluegills. Bull. Environ. Contam. Toxicol., 31, (3), 309-314. doi:10.1007/BF01608704. ECOREF#:10137</t>
        </is>
      </c>
    </row>
    <row r="2938">
      <c r="A2938" t="n">
        <v>7681529.0</v>
      </c>
      <c r="B2938" t="inlineStr">
        <is>
          <t>Hypochlorous acid, sodium salt (1:1)</t>
        </is>
      </c>
      <c r="C2938"/>
      <c r="D2938" t="inlineStr">
        <is>
          <t>Measured</t>
        </is>
      </c>
      <c r="E2938" t="inlineStr">
        <is>
          <t>Not coded</t>
        </is>
      </c>
      <c r="F2938"/>
      <c r="G2938"/>
      <c r="H2938"/>
      <c r="I2938"/>
      <c r="J2938"/>
      <c r="K2938"/>
      <c r="L2938" t="inlineStr">
        <is>
          <t>Pimephales promelas</t>
        </is>
      </c>
      <c r="M2938" t="inlineStr">
        <is>
          <t>Fathead Minnow</t>
        </is>
      </c>
      <c r="N2938" t="inlineStr">
        <is>
          <t>Juvenile</t>
        </is>
      </c>
      <c r="O2938"/>
      <c r="P2938" t="n">
        <v>6.0</v>
      </c>
      <c r="Q2938"/>
      <c r="R2938"/>
      <c r="S2938"/>
      <c r="T2938"/>
      <c r="U2938" t="inlineStr">
        <is>
          <t>Week(s)</t>
        </is>
      </c>
      <c r="V2938" t="inlineStr">
        <is>
          <t>Flow-through</t>
        </is>
      </c>
      <c r="W2938" t="inlineStr">
        <is>
          <t>Fresh water</t>
        </is>
      </c>
      <c r="X2938" t="inlineStr">
        <is>
          <t>Lab</t>
        </is>
      </c>
      <c r="Y2938"/>
      <c r="Z2938" t="inlineStr">
        <is>
          <t>Total</t>
        </is>
      </c>
      <c r="AA2938"/>
      <c r="AB2938" t="n">
        <v>0.39</v>
      </c>
      <c r="AC2938"/>
      <c r="AD2938" t="n">
        <v>0.21</v>
      </c>
      <c r="AE2938"/>
      <c r="AF2938" t="n">
        <v>0.53</v>
      </c>
      <c r="AG2938" t="inlineStr">
        <is>
          <t>AI mg/L</t>
        </is>
      </c>
      <c r="AH2938"/>
      <c r="AI2938"/>
      <c r="AJ2938"/>
      <c r="AK2938"/>
      <c r="AL2938"/>
      <c r="AM2938"/>
      <c r="AN2938"/>
      <c r="AO2938"/>
      <c r="AP2938"/>
      <c r="AQ2938"/>
      <c r="AR2938"/>
      <c r="AS2938"/>
      <c r="AT2938"/>
      <c r="AU2938"/>
      <c r="AV2938"/>
      <c r="AW2938"/>
      <c r="AX2938" t="inlineStr">
        <is>
          <t>Mortality</t>
        </is>
      </c>
      <c r="AY2938" t="inlineStr">
        <is>
          <t>Mortality</t>
        </is>
      </c>
      <c r="AZ2938" t="inlineStr">
        <is>
          <t>LC50</t>
        </is>
      </c>
      <c r="BA2938"/>
      <c r="BB2938" t="n">
        <v>4.0</v>
      </c>
      <c r="BC2938"/>
      <c r="BD2938"/>
      <c r="BE2938"/>
      <c r="BF2938"/>
      <c r="BG2938" t="inlineStr">
        <is>
          <t>Day(s)</t>
        </is>
      </c>
      <c r="BH2938"/>
      <c r="BI2938" t="inlineStr">
        <is>
          <t>DTXSID8021276</t>
        </is>
      </c>
      <c r="BJ2938" t="inlineStr">
        <is>
          <t>10.1007/BF01608704</t>
        </is>
      </c>
      <c r="BK2938"/>
      <c r="BL2938"/>
      <c r="BM2938"/>
      <c r="BN2938"/>
      <c r="BO2938"/>
      <c r="BP2938"/>
      <c r="BQ2938"/>
      <c r="BR2938"/>
      <c r="BS2938"/>
      <c r="BT2938" t="inlineStr">
        <is>
          <t>--</t>
        </is>
      </c>
      <c r="BU2938"/>
      <c r="BV2938"/>
      <c r="BW2938"/>
      <c r="BX2938"/>
      <c r="BY2938"/>
      <c r="BZ2938"/>
      <c r="CA2938"/>
      <c r="CB2938"/>
      <c r="CC2938"/>
      <c r="CD2938"/>
      <c r="CE2938"/>
      <c r="CF2938"/>
      <c r="CG2938"/>
      <c r="CH2938"/>
      <c r="CI2938" t="inlineStr">
        <is>
          <t xml:space="preserve"> TYPE/INTERMITTENT, 2 H PER DAY//ENDPT/MEAN MAX RESIDUAL//</t>
        </is>
      </c>
      <c r="CJ2938" t="inlineStr">
        <is>
          <t xml:space="preserve">   TYPE/INTERMITTENT, 2 H PER DAY//ENDPT/MEAN MAX RESIDUAL//</t>
        </is>
      </c>
      <c r="CK2938" t="inlineStr">
        <is>
          <t>Wilde,E.W., R.J. Soracco, L.A. Mayack, R.L. Shealy, and T.L. Broadwell</t>
        </is>
      </c>
      <c r="CL2938" t="n">
        <v>10137.0</v>
      </c>
      <c r="CM2938" t="inlineStr">
        <is>
          <t>Acute Toxicity of Chlorine and Bromine to Fathead Minnows and Bluegills</t>
        </is>
      </c>
      <c r="CN2938" t="inlineStr">
        <is>
          <t>Bull. Environ. Contam. Toxicol.31(3): 309-314</t>
        </is>
      </c>
      <c r="CO2938" t="n">
        <v>1983.0</v>
      </c>
      <c r="CP2938" t="inlineStr">
        <is>
          <t>Wilde,E.W., R.J. Soracco, L.A. Mayack, R.L. Shealy, and T.L. Broadwell (1983). Acute Toxicity of Chlorine and Bromine to Fathead Minnows and Bluegills. Bull. Environ. Contam. Toxicol., 31, (3), 309-314. doi:10.1007/BF01608704. ECOREF#:10137</t>
        </is>
      </c>
    </row>
    <row r="2939">
      <c r="A2939" t="n">
        <v>7681529.0</v>
      </c>
      <c r="B2939" t="inlineStr">
        <is>
          <t>Hypochlorous acid, sodium salt (1:1)</t>
        </is>
      </c>
      <c r="C2939"/>
      <c r="D2939" t="inlineStr">
        <is>
          <t>Measured</t>
        </is>
      </c>
      <c r="E2939" t="inlineStr">
        <is>
          <t>Not coded</t>
        </is>
      </c>
      <c r="F2939"/>
      <c r="G2939"/>
      <c r="H2939"/>
      <c r="I2939" t="n">
        <v>4.0</v>
      </c>
      <c r="J2939"/>
      <c r="K2939" t="n">
        <v>6.0</v>
      </c>
      <c r="L2939" t="inlineStr">
        <is>
          <t>Pimephales promelas</t>
        </is>
      </c>
      <c r="M2939" t="inlineStr">
        <is>
          <t>Fathead Minnow</t>
        </is>
      </c>
      <c r="N2939"/>
      <c r="O2939"/>
      <c r="P2939"/>
      <c r="Q2939"/>
      <c r="R2939"/>
      <c r="S2939"/>
      <c r="T2939"/>
      <c r="U2939"/>
      <c r="V2939" t="inlineStr">
        <is>
          <t>Static</t>
        </is>
      </c>
      <c r="W2939" t="inlineStr">
        <is>
          <t>Fresh water</t>
        </is>
      </c>
      <c r="X2939" t="inlineStr">
        <is>
          <t>Lab</t>
        </is>
      </c>
      <c r="Y2939"/>
      <c r="Z2939" t="inlineStr">
        <is>
          <t>Total</t>
        </is>
      </c>
      <c r="AA2939"/>
      <c r="AB2939" t="n">
        <v>5.9</v>
      </c>
      <c r="AC2939"/>
      <c r="AD2939" t="n">
        <v>4.8</v>
      </c>
      <c r="AE2939"/>
      <c r="AF2939" t="n">
        <v>8.0</v>
      </c>
      <c r="AG2939" t="inlineStr">
        <is>
          <t>AI mg/L</t>
        </is>
      </c>
      <c r="AH2939"/>
      <c r="AI2939"/>
      <c r="AJ2939"/>
      <c r="AK2939"/>
      <c r="AL2939"/>
      <c r="AM2939"/>
      <c r="AN2939"/>
      <c r="AO2939"/>
      <c r="AP2939"/>
      <c r="AQ2939"/>
      <c r="AR2939"/>
      <c r="AS2939"/>
      <c r="AT2939"/>
      <c r="AU2939"/>
      <c r="AV2939"/>
      <c r="AW2939"/>
      <c r="AX2939" t="inlineStr">
        <is>
          <t>Mortality</t>
        </is>
      </c>
      <c r="AY2939" t="inlineStr">
        <is>
          <t>Mortality</t>
        </is>
      </c>
      <c r="AZ2939" t="inlineStr">
        <is>
          <t>LC50</t>
        </is>
      </c>
      <c r="BA2939"/>
      <c r="BB2939" t="n">
        <v>4.0</v>
      </c>
      <c r="BC2939"/>
      <c r="BD2939"/>
      <c r="BE2939"/>
      <c r="BF2939"/>
      <c r="BG2939" t="inlineStr">
        <is>
          <t>Day(s)</t>
        </is>
      </c>
      <c r="BH2939" t="inlineStr">
        <is>
          <t>Aqueous solution</t>
        </is>
      </c>
      <c r="BI2939" t="inlineStr">
        <is>
          <t>DTXSID8021276</t>
        </is>
      </c>
      <c r="BJ2939"/>
      <c r="BK2939"/>
      <c r="BL2939"/>
      <c r="BM2939"/>
      <c r="BN2939"/>
      <c r="BO2939"/>
      <c r="BP2939"/>
      <c r="BQ2939"/>
      <c r="BR2939"/>
      <c r="BS2939"/>
      <c r="BT2939" t="inlineStr">
        <is>
          <t>--</t>
        </is>
      </c>
      <c r="BU2939"/>
      <c r="BV2939"/>
      <c r="BW2939"/>
      <c r="BX2939"/>
      <c r="BY2939"/>
      <c r="BZ2939"/>
      <c r="CA2939"/>
      <c r="CB2939"/>
      <c r="CC2939"/>
      <c r="CD2939"/>
      <c r="CE2939"/>
      <c r="CF2939"/>
      <c r="CG2939"/>
      <c r="CH2939"/>
      <c r="CI2939" t="inlineStr">
        <is>
          <t xml:space="preserve"> O EFCT CONT/AMMONIUM TRISULFIDE//CONC/RESIDUAL, NOM CONC// </t>
        </is>
      </c>
      <c r="CJ2939" t="inlineStr">
        <is>
          <t xml:space="preserve">CONTR/C,V//   O EFCT CONT/AMMONIUM TRISULFIDE//CONC/RESIDUAL, NOM CONC// </t>
        </is>
      </c>
      <c r="CK2939" t="inlineStr">
        <is>
          <t>Curtis,M.W., T.L. Copeland, and C.H. Ward</t>
        </is>
      </c>
      <c r="CL2939" t="n">
        <v>5735.0</v>
      </c>
      <c r="CM2939" t="inlineStr">
        <is>
          <t>Aquatic Toxicity of Substances Proposed for Spill Prevention Regulation</t>
        </is>
      </c>
      <c r="CN2939" t="inlineStr">
        <is>
          <t>In: Proc. Natl. Conf. Control of Hazardous Material Spills, Miami Beach, FL:99-103</t>
        </is>
      </c>
      <c r="CO2939" t="n">
        <v>1978.0</v>
      </c>
      <c r="CP2939" t="inlineStr">
        <is>
          <t>Curtis,M.W., T.L. Copeland, and C.H. Ward (1978). Aquatic Toxicity of Substances Proposed for Spill Prevention Regulation. In: Proc. Natl. Conf. Control of Hazardous Material Spills, Miami Beach, FL, 99-103. ECOREF#:5735</t>
        </is>
      </c>
    </row>
    <row r="2940">
      <c r="A2940" t="n">
        <v>7699436.0</v>
      </c>
      <c r="B2940" t="inlineStr">
        <is>
          <t>Dichlorooxozirconium</t>
        </is>
      </c>
      <c r="C2940"/>
      <c r="D2940" t="inlineStr">
        <is>
          <t>Unmeasured</t>
        </is>
      </c>
      <c r="E2940" t="inlineStr">
        <is>
          <t>Not coded</t>
        </is>
      </c>
      <c r="F2940"/>
      <c r="G2940"/>
      <c r="H2940"/>
      <c r="I2940"/>
      <c r="J2940"/>
      <c r="K2940"/>
      <c r="L2940" t="inlineStr">
        <is>
          <t>Pimephales promelas</t>
        </is>
      </c>
      <c r="M2940" t="inlineStr">
        <is>
          <t>Fathead Minnow</t>
        </is>
      </c>
      <c r="N2940"/>
      <c r="O2940"/>
      <c r="P2940"/>
      <c r="Q2940"/>
      <c r="R2940"/>
      <c r="S2940"/>
      <c r="T2940"/>
      <c r="U2940"/>
      <c r="V2940" t="inlineStr">
        <is>
          <t>Static</t>
        </is>
      </c>
      <c r="W2940" t="inlineStr">
        <is>
          <t>Fresh water</t>
        </is>
      </c>
      <c r="X2940" t="inlineStr">
        <is>
          <t>Lab</t>
        </is>
      </c>
      <c r="Y2940"/>
      <c r="Z2940" t="inlineStr">
        <is>
          <t>Total</t>
        </is>
      </c>
      <c r="AA2940"/>
      <c r="AB2940" t="n">
        <v>18.0</v>
      </c>
      <c r="AC2940"/>
      <c r="AD2940"/>
      <c r="AE2940"/>
      <c r="AF2940"/>
      <c r="AG2940" t="inlineStr">
        <is>
          <t>AI mg/L</t>
        </is>
      </c>
      <c r="AH2940"/>
      <c r="AI2940"/>
      <c r="AJ2940"/>
      <c r="AK2940"/>
      <c r="AL2940"/>
      <c r="AM2940"/>
      <c r="AN2940"/>
      <c r="AO2940"/>
      <c r="AP2940"/>
      <c r="AQ2940"/>
      <c r="AR2940"/>
      <c r="AS2940"/>
      <c r="AT2940"/>
      <c r="AU2940"/>
      <c r="AV2940"/>
      <c r="AW2940"/>
      <c r="AX2940" t="inlineStr">
        <is>
          <t>Mortality</t>
        </is>
      </c>
      <c r="AY2940" t="inlineStr">
        <is>
          <t>Mortality</t>
        </is>
      </c>
      <c r="AZ2940" t="inlineStr">
        <is>
          <t>LC50</t>
        </is>
      </c>
      <c r="BA2940"/>
      <c r="BB2940" t="n">
        <v>4.0</v>
      </c>
      <c r="BC2940"/>
      <c r="BD2940"/>
      <c r="BE2940"/>
      <c r="BF2940"/>
      <c r="BG2940" t="inlineStr">
        <is>
          <t>Day(s)</t>
        </is>
      </c>
      <c r="BH2940"/>
      <c r="BI2940" t="inlineStr">
        <is>
          <t>DTXSID9049823</t>
        </is>
      </c>
      <c r="BJ2940"/>
      <c r="BK2940"/>
      <c r="BL2940"/>
      <c r="BM2940"/>
      <c r="BN2940"/>
      <c r="BO2940"/>
      <c r="BP2940"/>
      <c r="BQ2940"/>
      <c r="BR2940"/>
      <c r="BS2940"/>
      <c r="BT2940" t="inlineStr">
        <is>
          <t>--</t>
        </is>
      </c>
      <c r="BU2940"/>
      <c r="BV2940"/>
      <c r="BW2940"/>
      <c r="BX2940"/>
      <c r="BY2940"/>
      <c r="BZ2940"/>
      <c r="CA2940"/>
      <c r="CB2940"/>
      <c r="CC2940"/>
      <c r="CD2940"/>
      <c r="CE2940"/>
      <c r="CF2940"/>
      <c r="CG2940"/>
      <c r="CH2940"/>
      <c r="CI2940"/>
      <c r="CJ2940"/>
      <c r="CK2940" t="inlineStr">
        <is>
          <t>Tarzwell,C.M., and C. Henderson</t>
        </is>
      </c>
      <c r="CL2940" t="n">
        <v>2042.0</v>
      </c>
      <c r="CM2940" t="inlineStr">
        <is>
          <t>Toxicity of Less Common Metals to Fishes</t>
        </is>
      </c>
      <c r="CN2940" t="inlineStr">
        <is>
          <t>Ind. Wastes5:12-</t>
        </is>
      </c>
      <c r="CO2940" t="n">
        <v>1960.0</v>
      </c>
      <c r="CP2940" t="inlineStr">
        <is>
          <t>Tarzwell,C.M., and C. Henderson (1960). Toxicity of Less Common Metals to Fishes. Ind. Wastes, 5, 12-. ECOREF#:2042</t>
        </is>
      </c>
    </row>
    <row r="2941">
      <c r="A2941" t="n">
        <v>7699436.0</v>
      </c>
      <c r="B2941" t="inlineStr">
        <is>
          <t>Dichlorooxozirconium</t>
        </is>
      </c>
      <c r="C2941"/>
      <c r="D2941" t="inlineStr">
        <is>
          <t>Unmeasured</t>
        </is>
      </c>
      <c r="E2941" t="inlineStr">
        <is>
          <t>Not coded</t>
        </is>
      </c>
      <c r="F2941"/>
      <c r="G2941"/>
      <c r="H2941"/>
      <c r="I2941"/>
      <c r="J2941"/>
      <c r="K2941"/>
      <c r="L2941" t="inlineStr">
        <is>
          <t>Pimephales promelas</t>
        </is>
      </c>
      <c r="M2941" t="inlineStr">
        <is>
          <t>Fathead Minnow</t>
        </is>
      </c>
      <c r="N2941"/>
      <c r="O2941"/>
      <c r="P2941"/>
      <c r="Q2941"/>
      <c r="R2941"/>
      <c r="S2941"/>
      <c r="T2941"/>
      <c r="U2941"/>
      <c r="V2941" t="inlineStr">
        <is>
          <t>Static</t>
        </is>
      </c>
      <c r="W2941" t="inlineStr">
        <is>
          <t>Fresh water</t>
        </is>
      </c>
      <c r="X2941" t="inlineStr">
        <is>
          <t>Lab</t>
        </is>
      </c>
      <c r="Y2941"/>
      <c r="Z2941" t="inlineStr">
        <is>
          <t>Total</t>
        </is>
      </c>
      <c r="AA2941"/>
      <c r="AB2941" t="n">
        <v>240.0</v>
      </c>
      <c r="AC2941"/>
      <c r="AD2941"/>
      <c r="AE2941"/>
      <c r="AF2941"/>
      <c r="AG2941" t="inlineStr">
        <is>
          <t>AI mg/L</t>
        </is>
      </c>
      <c r="AH2941"/>
      <c r="AI2941"/>
      <c r="AJ2941"/>
      <c r="AK2941"/>
      <c r="AL2941"/>
      <c r="AM2941"/>
      <c r="AN2941"/>
      <c r="AO2941"/>
      <c r="AP2941"/>
      <c r="AQ2941"/>
      <c r="AR2941"/>
      <c r="AS2941"/>
      <c r="AT2941"/>
      <c r="AU2941"/>
      <c r="AV2941"/>
      <c r="AW2941"/>
      <c r="AX2941" t="inlineStr">
        <is>
          <t>Mortality</t>
        </is>
      </c>
      <c r="AY2941" t="inlineStr">
        <is>
          <t>Mortality</t>
        </is>
      </c>
      <c r="AZ2941" t="inlineStr">
        <is>
          <t>LC50</t>
        </is>
      </c>
      <c r="BA2941"/>
      <c r="BB2941" t="n">
        <v>4.0</v>
      </c>
      <c r="BC2941"/>
      <c r="BD2941"/>
      <c r="BE2941"/>
      <c r="BF2941"/>
      <c r="BG2941" t="inlineStr">
        <is>
          <t>Day(s)</t>
        </is>
      </c>
      <c r="BH2941"/>
      <c r="BI2941" t="inlineStr">
        <is>
          <t>DTXSID9049823</t>
        </is>
      </c>
      <c r="BJ2941"/>
      <c r="BK2941"/>
      <c r="BL2941"/>
      <c r="BM2941"/>
      <c r="BN2941"/>
      <c r="BO2941"/>
      <c r="BP2941"/>
      <c r="BQ2941"/>
      <c r="BR2941"/>
      <c r="BS2941"/>
      <c r="BT2941" t="inlineStr">
        <is>
          <t>--</t>
        </is>
      </c>
      <c r="BU2941"/>
      <c r="BV2941"/>
      <c r="BW2941"/>
      <c r="BX2941"/>
      <c r="BY2941"/>
      <c r="BZ2941"/>
      <c r="CA2941"/>
      <c r="CB2941"/>
      <c r="CC2941"/>
      <c r="CD2941"/>
      <c r="CE2941"/>
      <c r="CF2941"/>
      <c r="CG2941"/>
      <c r="CH2941"/>
      <c r="CI2941"/>
      <c r="CJ2941"/>
      <c r="CK2941" t="inlineStr">
        <is>
          <t>Tarzwell,C.M., and C. Henderson</t>
        </is>
      </c>
      <c r="CL2941" t="n">
        <v>2042.0</v>
      </c>
      <c r="CM2941" t="inlineStr">
        <is>
          <t>Toxicity of Less Common Metals to Fishes</t>
        </is>
      </c>
      <c r="CN2941" t="inlineStr">
        <is>
          <t>Ind. Wastes5:12-</t>
        </is>
      </c>
      <c r="CO2941" t="n">
        <v>1960.0</v>
      </c>
      <c r="CP2941" t="inlineStr">
        <is>
          <t>Tarzwell,C.M., and C. Henderson (1960). Toxicity of Less Common Metals to Fishes. Ind. Wastes, 5, 12-. ECOREF#:2042</t>
        </is>
      </c>
    </row>
    <row r="2942">
      <c r="A2942" t="n">
        <v>7700176.0</v>
      </c>
      <c r="B2942" t="inlineStr">
        <is>
          <t>(2E)-3-[(Dimethoxyphosphinyl)oxy]-2-butenoic acid 1-phenylethyl ester</t>
        </is>
      </c>
      <c r="C2942"/>
      <c r="D2942" t="inlineStr">
        <is>
          <t>Not reported</t>
        </is>
      </c>
      <c r="E2942" t="inlineStr">
        <is>
          <t>Not coded</t>
        </is>
      </c>
      <c r="F2942"/>
      <c r="G2942" t="n">
        <v>80.0</v>
      </c>
      <c r="H2942"/>
      <c r="I2942"/>
      <c r="J2942"/>
      <c r="K2942"/>
      <c r="L2942" t="inlineStr">
        <is>
          <t>Pimephales promelas</t>
        </is>
      </c>
      <c r="M2942" t="inlineStr">
        <is>
          <t>Fathead Minnow</t>
        </is>
      </c>
      <c r="N2942"/>
      <c r="O2942"/>
      <c r="P2942"/>
      <c r="Q2942"/>
      <c r="R2942"/>
      <c r="S2942"/>
      <c r="T2942"/>
      <c r="U2942"/>
      <c r="V2942" t="inlineStr">
        <is>
          <t>Static</t>
        </is>
      </c>
      <c r="W2942" t="inlineStr">
        <is>
          <t>Fresh water</t>
        </is>
      </c>
      <c r="X2942" t="inlineStr">
        <is>
          <t>Lab</t>
        </is>
      </c>
      <c r="Y2942"/>
      <c r="Z2942" t="inlineStr">
        <is>
          <t>Active ingredient</t>
        </is>
      </c>
      <c r="AA2942"/>
      <c r="AB2942" t="n">
        <v>11.9</v>
      </c>
      <c r="AC2942"/>
      <c r="AD2942" t="n">
        <v>9.83</v>
      </c>
      <c r="AE2942"/>
      <c r="AF2942" t="n">
        <v>14.4</v>
      </c>
      <c r="AG2942" t="inlineStr">
        <is>
          <t>AI mg/L</t>
        </is>
      </c>
      <c r="AH2942"/>
      <c r="AI2942"/>
      <c r="AJ2942"/>
      <c r="AK2942"/>
      <c r="AL2942"/>
      <c r="AM2942"/>
      <c r="AN2942"/>
      <c r="AO2942"/>
      <c r="AP2942"/>
      <c r="AQ2942"/>
      <c r="AR2942"/>
      <c r="AS2942"/>
      <c r="AT2942"/>
      <c r="AU2942"/>
      <c r="AV2942"/>
      <c r="AW2942"/>
      <c r="AX2942" t="inlineStr">
        <is>
          <t>Mortality</t>
        </is>
      </c>
      <c r="AY2942" t="inlineStr">
        <is>
          <t>Mortality</t>
        </is>
      </c>
      <c r="AZ2942" t="inlineStr">
        <is>
          <t>LC50</t>
        </is>
      </c>
      <c r="BA2942"/>
      <c r="BB2942" t="n">
        <v>4.0</v>
      </c>
      <c r="BC2942"/>
      <c r="BD2942"/>
      <c r="BE2942"/>
      <c r="BF2942"/>
      <c r="BG2942" t="inlineStr">
        <is>
          <t>Day(s)</t>
        </is>
      </c>
      <c r="BH2942" t="inlineStr">
        <is>
          <t>Pure</t>
        </is>
      </c>
      <c r="BI2942" t="inlineStr">
        <is>
          <t>DTXSID6037514</t>
        </is>
      </c>
      <c r="BJ2942"/>
      <c r="BK2942"/>
      <c r="BL2942"/>
      <c r="BM2942"/>
      <c r="BN2942"/>
      <c r="BO2942"/>
      <c r="BP2942"/>
      <c r="BQ2942"/>
      <c r="BR2942"/>
      <c r="BS2942"/>
      <c r="BT2942" t="inlineStr">
        <is>
          <t>--</t>
        </is>
      </c>
      <c r="BU2942"/>
      <c r="BV2942"/>
      <c r="BW2942"/>
      <c r="BX2942"/>
      <c r="BY2942"/>
      <c r="BZ2942"/>
      <c r="CA2942"/>
      <c r="CB2942"/>
      <c r="CC2942"/>
      <c r="CD2942"/>
      <c r="CE2942"/>
      <c r="CF2942"/>
      <c r="CG2942"/>
      <c r="CH2942"/>
      <c r="CI2942"/>
      <c r="CJ2942"/>
      <c r="CK2942" t="inlineStr">
        <is>
          <t>Mayer,F.L.,Jr., and M.R. Ellersieck</t>
        </is>
      </c>
      <c r="CL2942" t="n">
        <v>6797.0</v>
      </c>
      <c r="CM2942" t="inlineStr">
        <is>
          <t>Manual of Acute Toxicity: Interpretation and Data Base for 410 Chemicals and 66 Species of Freshwater Animals</t>
        </is>
      </c>
      <c r="CN2942" t="inlineStr">
        <is>
          <t>USDI Fish and Wildlife Service, Publication No.160, Washington, DC:505 p.</t>
        </is>
      </c>
      <c r="CO2942" t="n">
        <v>1986.0</v>
      </c>
      <c r="CP2942" t="inlineStr">
        <is>
          <t>Mayer,F.L.,Jr., and M.R. Ellersieck (1986). Manual of Acute Toxicity: Interpretation and Data Base for 410 Chemicals and 66 Species of Freshwater Animals. USDI Fish and Wildlife Service, Publication No.160, Washington, DC, 505 p. ECOREF#:6797</t>
        </is>
      </c>
    </row>
    <row r="2943">
      <c r="A2943" t="n">
        <v>7705080.0</v>
      </c>
      <c r="B2943" t="inlineStr">
        <is>
          <t>Iron chloride (FeCl3)</t>
        </is>
      </c>
      <c r="C2943" t="inlineStr">
        <is>
          <t>Reagent Grade, Purissium, Purum, Puriss, Puris, Reinst</t>
        </is>
      </c>
      <c r="D2943" t="inlineStr">
        <is>
          <t>Measured</t>
        </is>
      </c>
      <c r="E2943" t="inlineStr">
        <is>
          <t>Not coded</t>
        </is>
      </c>
      <c r="F2943"/>
      <c r="G2943"/>
      <c r="H2943"/>
      <c r="I2943"/>
      <c r="J2943"/>
      <c r="K2943"/>
      <c r="L2943" t="inlineStr">
        <is>
          <t>Pimephales promelas</t>
        </is>
      </c>
      <c r="M2943" t="inlineStr">
        <is>
          <t>Fathead Minnow</t>
        </is>
      </c>
      <c r="N2943"/>
      <c r="O2943"/>
      <c r="P2943"/>
      <c r="Q2943"/>
      <c r="R2943"/>
      <c r="S2943"/>
      <c r="T2943"/>
      <c r="U2943"/>
      <c r="V2943" t="inlineStr">
        <is>
          <t>Renewal</t>
        </is>
      </c>
      <c r="W2943" t="inlineStr">
        <is>
          <t>Fresh water</t>
        </is>
      </c>
      <c r="X2943" t="inlineStr">
        <is>
          <t>Lab</t>
        </is>
      </c>
      <c r="Y2943"/>
      <c r="Z2943" t="inlineStr">
        <is>
          <t>Total</t>
        </is>
      </c>
      <c r="AA2943"/>
      <c r="AB2943" t="n">
        <v>21.84</v>
      </c>
      <c r="AC2943"/>
      <c r="AD2943" t="n">
        <v>20.95</v>
      </c>
      <c r="AE2943"/>
      <c r="AF2943" t="n">
        <v>22.56</v>
      </c>
      <c r="AG2943" t="inlineStr">
        <is>
          <t>AI mg/L</t>
        </is>
      </c>
      <c r="AH2943"/>
      <c r="AI2943"/>
      <c r="AJ2943"/>
      <c r="AK2943"/>
      <c r="AL2943"/>
      <c r="AM2943"/>
      <c r="AN2943"/>
      <c r="AO2943"/>
      <c r="AP2943"/>
      <c r="AQ2943"/>
      <c r="AR2943"/>
      <c r="AS2943"/>
      <c r="AT2943"/>
      <c r="AU2943"/>
      <c r="AV2943"/>
      <c r="AW2943"/>
      <c r="AX2943" t="inlineStr">
        <is>
          <t>Mortality</t>
        </is>
      </c>
      <c r="AY2943" t="inlineStr">
        <is>
          <t>Mortality</t>
        </is>
      </c>
      <c r="AZ2943" t="inlineStr">
        <is>
          <t>LC50</t>
        </is>
      </c>
      <c r="BA2943"/>
      <c r="BB2943" t="n">
        <v>4.0</v>
      </c>
      <c r="BC2943"/>
      <c r="BD2943"/>
      <c r="BE2943"/>
      <c r="BF2943"/>
      <c r="BG2943" t="inlineStr">
        <is>
          <t>Day(s)</t>
        </is>
      </c>
      <c r="BH2943"/>
      <c r="BI2943" t="inlineStr">
        <is>
          <t>DTXSID8020622</t>
        </is>
      </c>
      <c r="BJ2943"/>
      <c r="BK2943"/>
      <c r="BL2943"/>
      <c r="BM2943"/>
      <c r="BN2943"/>
      <c r="BO2943"/>
      <c r="BP2943"/>
      <c r="BQ2943"/>
      <c r="BR2943"/>
      <c r="BS2943"/>
      <c r="BT2943" t="inlineStr">
        <is>
          <t>--</t>
        </is>
      </c>
      <c r="BU2943"/>
      <c r="BV2943"/>
      <c r="BW2943"/>
      <c r="BX2943"/>
      <c r="BY2943"/>
      <c r="BZ2943"/>
      <c r="CA2943"/>
      <c r="CB2943"/>
      <c r="CC2943"/>
      <c r="CD2943"/>
      <c r="CE2943"/>
      <c r="CF2943"/>
      <c r="CG2943"/>
      <c r="CH2943"/>
      <c r="CI2943"/>
      <c r="CJ2943"/>
      <c r="CK2943" t="inlineStr">
        <is>
          <t>Birge,W.J., J.A. Black, A.G. Westerman, T.M. Short, S.B. Taylor, D.M. Bruser, and E.D. Wallingford</t>
        </is>
      </c>
      <c r="CL2943" t="n">
        <v>45826.0</v>
      </c>
      <c r="CM2943" t="inlineStr">
        <is>
          <t>Recommendations on Numerical Values for Regulating Iron and Chloride Concentrations for the Purpose of Protecting Warmwater Species of Aquatic Life in the Commonwealth of Kentucky</t>
        </is>
      </c>
      <c r="CN2943" t="inlineStr">
        <is>
          <t>University of Kentucky, Lexington, KY:73 p.</t>
        </is>
      </c>
      <c r="CO2943" t="n">
        <v>1985.0</v>
      </c>
      <c r="CP2943" t="inlineStr">
        <is>
          <t>Birge,W.J., J.A. Black, A.G. Westerman, T.M. Short, S.B. Taylor, D.M. Bruser, and E.D. Wallingford (1985). Recommendations on Numerical Values for Regulating Iron and Chloride Concentrations for the Purpose of Protecting Warmwater Species of Aquatic Life in the Commonwealth of Kentucky. University of Kentucky, Lexington, KY, 73 p. ECOREF#:45826</t>
        </is>
      </c>
    </row>
    <row r="2944">
      <c r="A2944" t="n">
        <v>7718549.0</v>
      </c>
      <c r="B2944" t="inlineStr">
        <is>
          <t>Nickel chloride (NiCl2)</t>
        </is>
      </c>
      <c r="C2944"/>
      <c r="D2944" t="inlineStr">
        <is>
          <t>Unmeasured</t>
        </is>
      </c>
      <c r="E2944" t="inlineStr">
        <is>
          <t>Other Method</t>
        </is>
      </c>
      <c r="F2944"/>
      <c r="G2944"/>
      <c r="H2944"/>
      <c r="I2944"/>
      <c r="J2944"/>
      <c r="K2944"/>
      <c r="L2944" t="inlineStr">
        <is>
          <t>Pimephales promelas</t>
        </is>
      </c>
      <c r="M2944" t="inlineStr">
        <is>
          <t>Fathead Minnow</t>
        </is>
      </c>
      <c r="N2944"/>
      <c r="O2944"/>
      <c r="P2944"/>
      <c r="Q2944"/>
      <c r="R2944"/>
      <c r="S2944"/>
      <c r="T2944"/>
      <c r="U2944"/>
      <c r="V2944" t="inlineStr">
        <is>
          <t>Static</t>
        </is>
      </c>
      <c r="W2944" t="inlineStr">
        <is>
          <t>Fresh water</t>
        </is>
      </c>
      <c r="X2944" t="inlineStr">
        <is>
          <t>Lab</t>
        </is>
      </c>
      <c r="Y2944" t="n">
        <v>6.0</v>
      </c>
      <c r="Z2944" t="inlineStr">
        <is>
          <t>Total</t>
        </is>
      </c>
      <c r="AA2944"/>
      <c r="AB2944" t="n">
        <v>5.18</v>
      </c>
      <c r="AC2944"/>
      <c r="AD2944" t="n">
        <v>2.02</v>
      </c>
      <c r="AE2944"/>
      <c r="AF2944" t="n">
        <v>6.88</v>
      </c>
      <c r="AG2944" t="inlineStr">
        <is>
          <t>AI mg/L</t>
        </is>
      </c>
      <c r="AH2944"/>
      <c r="AI2944"/>
      <c r="AJ2944"/>
      <c r="AK2944"/>
      <c r="AL2944"/>
      <c r="AM2944"/>
      <c r="AN2944"/>
      <c r="AO2944"/>
      <c r="AP2944"/>
      <c r="AQ2944"/>
      <c r="AR2944"/>
      <c r="AS2944"/>
      <c r="AT2944"/>
      <c r="AU2944"/>
      <c r="AV2944"/>
      <c r="AW2944"/>
      <c r="AX2944" t="inlineStr">
        <is>
          <t>Mortality</t>
        </is>
      </c>
      <c r="AY2944" t="inlineStr">
        <is>
          <t>Mortality</t>
        </is>
      </c>
      <c r="AZ2944" t="inlineStr">
        <is>
          <t>LC50</t>
        </is>
      </c>
      <c r="BA2944"/>
      <c r="BB2944" t="n">
        <v>4.0</v>
      </c>
      <c r="BC2944"/>
      <c r="BD2944"/>
      <c r="BE2944"/>
      <c r="BF2944"/>
      <c r="BG2944" t="inlineStr">
        <is>
          <t>Day(s)</t>
        </is>
      </c>
      <c r="BH2944"/>
      <c r="BI2944" t="inlineStr">
        <is>
          <t>DTXSID7040316</t>
        </is>
      </c>
      <c r="BJ2944"/>
      <c r="BK2944"/>
      <c r="BL2944"/>
      <c r="BM2944"/>
      <c r="BN2944"/>
      <c r="BO2944"/>
      <c r="BP2944"/>
      <c r="BQ2944"/>
      <c r="BR2944"/>
      <c r="BS2944"/>
      <c r="BT2944" t="inlineStr">
        <is>
          <t>--</t>
        </is>
      </c>
      <c r="BU2944"/>
      <c r="BV2944"/>
      <c r="BW2944"/>
      <c r="BX2944"/>
      <c r="BY2944"/>
      <c r="BZ2944"/>
      <c r="CA2944"/>
      <c r="CB2944"/>
      <c r="CC2944"/>
      <c r="CD2944"/>
      <c r="CE2944"/>
      <c r="CF2944"/>
      <c r="CG2944"/>
      <c r="CH2944"/>
      <c r="CI2944"/>
      <c r="CJ2944" t="inlineStr">
        <is>
          <t xml:space="preserve">SOURCE/REARED IN PONDS AT THE STATE FISH HATCHERY AT NEWTON, OHIO//TMETH/AMERICAN PUBLIC HEALTH ASSOCIATION (1960)//MEDIA/SOFT DILUENT WATER //   </t>
        </is>
      </c>
      <c r="CK2944" t="inlineStr">
        <is>
          <t>Pickering,Q.H., and C. Henderson</t>
        </is>
      </c>
      <c r="CL2944" t="n">
        <v>2033.0</v>
      </c>
      <c r="CM2944" t="inlineStr">
        <is>
          <t>The Acute Toxicity of Some Heavy Metals to Different Species of Warm Water Fishes</t>
        </is>
      </c>
      <c r="CN2944" t="inlineStr">
        <is>
          <t>Proc. Ind. Waste Conf.10:453-463</t>
        </is>
      </c>
      <c r="CO2944" t="n">
        <v>1966.0</v>
      </c>
      <c r="CP2944" t="inlineStr">
        <is>
          <t>Pickering,Q.H., and C. Henderson (1966). The Acute Toxicity of Some Heavy Metals to Different Species of Warm Water Fishes. Proc. Ind. Waste Conf., 10, 453-463. ECOREF#:2033</t>
        </is>
      </c>
    </row>
    <row r="2945">
      <c r="A2945" t="n">
        <v>7718549.0</v>
      </c>
      <c r="B2945" t="inlineStr">
        <is>
          <t>Nickel chloride (NiCl2)</t>
        </is>
      </c>
      <c r="C2945"/>
      <c r="D2945" t="inlineStr">
        <is>
          <t>Measured</t>
        </is>
      </c>
      <c r="E2945" t="inlineStr">
        <is>
          <t>Not reported</t>
        </is>
      </c>
      <c r="F2945"/>
      <c r="G2945"/>
      <c r="H2945"/>
      <c r="I2945"/>
      <c r="J2945"/>
      <c r="K2945"/>
      <c r="L2945" t="inlineStr">
        <is>
          <t>Pimephales promelas</t>
        </is>
      </c>
      <c r="M2945" t="inlineStr">
        <is>
          <t>Fathead Minnow</t>
        </is>
      </c>
      <c r="N2945"/>
      <c r="O2945" t="inlineStr">
        <is>
          <t>&lt;=</t>
        </is>
      </c>
      <c r="P2945" t="n">
        <v>24.0</v>
      </c>
      <c r="Q2945"/>
      <c r="R2945"/>
      <c r="S2945"/>
      <c r="T2945"/>
      <c r="U2945" t="inlineStr">
        <is>
          <t>Hour(s)</t>
        </is>
      </c>
      <c r="V2945" t="inlineStr">
        <is>
          <t>Aquatic, unspecified</t>
        </is>
      </c>
      <c r="W2945" t="inlineStr">
        <is>
          <t>Fresh water</t>
        </is>
      </c>
      <c r="X2945" t="inlineStr">
        <is>
          <t>Lab</t>
        </is>
      </c>
      <c r="Y2945"/>
      <c r="Z2945" t="inlineStr">
        <is>
          <t>Total</t>
        </is>
      </c>
      <c r="AA2945"/>
      <c r="AB2945" t="n">
        <v>3.4</v>
      </c>
      <c r="AC2945"/>
      <c r="AD2945" t="n">
        <v>1.9</v>
      </c>
      <c r="AE2945"/>
      <c r="AF2945" t="n">
        <v>4.0</v>
      </c>
      <c r="AG2945" t="inlineStr">
        <is>
          <t>AI mg/L</t>
        </is>
      </c>
      <c r="AH2945"/>
      <c r="AI2945"/>
      <c r="AJ2945"/>
      <c r="AK2945"/>
      <c r="AL2945"/>
      <c r="AM2945"/>
      <c r="AN2945"/>
      <c r="AO2945"/>
      <c r="AP2945"/>
      <c r="AQ2945"/>
      <c r="AR2945"/>
      <c r="AS2945"/>
      <c r="AT2945"/>
      <c r="AU2945"/>
      <c r="AV2945"/>
      <c r="AW2945"/>
      <c r="AX2945" t="inlineStr">
        <is>
          <t>Mortality</t>
        </is>
      </c>
      <c r="AY2945" t="inlineStr">
        <is>
          <t>Mortality</t>
        </is>
      </c>
      <c r="AZ2945" t="inlineStr">
        <is>
          <t>LC50</t>
        </is>
      </c>
      <c r="BA2945"/>
      <c r="BB2945" t="n">
        <v>4.0</v>
      </c>
      <c r="BC2945"/>
      <c r="BD2945"/>
      <c r="BE2945"/>
      <c r="BF2945"/>
      <c r="BG2945" t="inlineStr">
        <is>
          <t>Day(s)</t>
        </is>
      </c>
      <c r="BH2945"/>
      <c r="BI2945" t="inlineStr">
        <is>
          <t>DTXSID7040316</t>
        </is>
      </c>
      <c r="BJ2945"/>
      <c r="BK2945"/>
      <c r="BL2945"/>
      <c r="BM2945"/>
      <c r="BN2945"/>
      <c r="BO2945"/>
      <c r="BP2945"/>
      <c r="BQ2945"/>
      <c r="BR2945"/>
      <c r="BS2945"/>
      <c r="BT2945" t="inlineStr">
        <is>
          <t>--</t>
        </is>
      </c>
      <c r="BU2945"/>
      <c r="BV2945"/>
      <c r="BW2945"/>
      <c r="BX2945"/>
      <c r="BY2945"/>
      <c r="BZ2945"/>
      <c r="CA2945"/>
      <c r="CB2945"/>
      <c r="CC2945"/>
      <c r="CD2945"/>
      <c r="CE2945"/>
      <c r="CF2945"/>
      <c r="CG2945"/>
      <c r="CH2945"/>
      <c r="CI2945"/>
      <c r="CJ2945" t="inlineStr">
        <is>
          <t xml:space="preserve">SOURCE/FROM US ENVIRONMENTAL PROTECTION AGENCY CULTURES, DULUTH, MINNESOTA//MEDIA/VERY HARD RECONSTITUTED WATER//   </t>
        </is>
      </c>
      <c r="CK2945" t="inlineStr">
        <is>
          <t>Schubauer-Berigan,M.K., J.R. Dierkes, P.D. Monson, and G.T. Ankley</t>
        </is>
      </c>
      <c r="CL2945" t="n">
        <v>7289.0</v>
      </c>
      <c r="CM2945" t="inlineStr">
        <is>
          <t>PH-Dependent Toxicity of Cd, Cu, Ni, Pb and Zn to Ceriodaphnia dubia, Pimephales promelas, Hyalella azteca and Lumbriculus variegatus</t>
        </is>
      </c>
      <c r="CN2945" t="inlineStr">
        <is>
          <t>Environ. Toxicol. Chem.12:1261-1266</t>
        </is>
      </c>
      <c r="CO2945" t="n">
        <v>1993.0</v>
      </c>
      <c r="CP2945" t="inlineStr">
        <is>
          <t>Schubauer-Berigan,M.K., J.R. Dierkes, P.D. Monson, and G.T. Ankley (1993). PH-Dependent Toxicity of Cd, Cu, Ni, Pb and Zn to Ceriodaphnia dubia, Pimephales promelas, Hyalella azteca and Lumbriculus variegatus. Environ. Toxicol. Chem., 12, 1261-1266. ECOREF#:7289</t>
        </is>
      </c>
    </row>
    <row r="2946">
      <c r="A2946" t="n">
        <v>7718549.0</v>
      </c>
      <c r="B2946" t="inlineStr">
        <is>
          <t>Nickel chloride (NiCl2)</t>
        </is>
      </c>
      <c r="C2946"/>
      <c r="D2946" t="inlineStr">
        <is>
          <t>Chemical analysis reported</t>
        </is>
      </c>
      <c r="E2946" t="inlineStr">
        <is>
          <t>Other Method</t>
        </is>
      </c>
      <c r="F2946"/>
      <c r="G2946"/>
      <c r="H2946"/>
      <c r="I2946"/>
      <c r="J2946"/>
      <c r="K2946"/>
      <c r="L2946" t="inlineStr">
        <is>
          <t>Pimephales promelas</t>
        </is>
      </c>
      <c r="M2946" t="inlineStr">
        <is>
          <t>Fathead Minnow</t>
        </is>
      </c>
      <c r="N2946" t="inlineStr">
        <is>
          <t>Larva</t>
        </is>
      </c>
      <c r="O2946" t="inlineStr">
        <is>
          <t>&lt;</t>
        </is>
      </c>
      <c r="P2946" t="n">
        <v>24.0</v>
      </c>
      <c r="Q2946"/>
      <c r="R2946"/>
      <c r="S2946"/>
      <c r="T2946"/>
      <c r="U2946" t="inlineStr">
        <is>
          <t>Hour(s)</t>
        </is>
      </c>
      <c r="V2946" t="inlineStr">
        <is>
          <t>Renewal</t>
        </is>
      </c>
      <c r="W2946" t="inlineStr">
        <is>
          <t>Fresh water</t>
        </is>
      </c>
      <c r="X2946" t="inlineStr">
        <is>
          <t>Lab</t>
        </is>
      </c>
      <c r="Y2946" t="n">
        <v>7.0</v>
      </c>
      <c r="Z2946" t="inlineStr">
        <is>
          <t>Total</t>
        </is>
      </c>
      <c r="AA2946"/>
      <c r="AB2946" t="n">
        <v>2.27</v>
      </c>
      <c r="AC2946"/>
      <c r="AD2946"/>
      <c r="AE2946"/>
      <c r="AF2946"/>
      <c r="AG2946" t="inlineStr">
        <is>
          <t>AI mg/L</t>
        </is>
      </c>
      <c r="AH2946"/>
      <c r="AI2946"/>
      <c r="AJ2946"/>
      <c r="AK2946"/>
      <c r="AL2946"/>
      <c r="AM2946"/>
      <c r="AN2946"/>
      <c r="AO2946"/>
      <c r="AP2946"/>
      <c r="AQ2946"/>
      <c r="AR2946"/>
      <c r="AS2946"/>
      <c r="AT2946"/>
      <c r="AU2946"/>
      <c r="AV2946"/>
      <c r="AW2946"/>
      <c r="AX2946" t="inlineStr">
        <is>
          <t>Mortality</t>
        </is>
      </c>
      <c r="AY2946" t="inlineStr">
        <is>
          <t>Mortality</t>
        </is>
      </c>
      <c r="AZ2946" t="inlineStr">
        <is>
          <t>LC50</t>
        </is>
      </c>
      <c r="BA2946"/>
      <c r="BB2946" t="n">
        <v>4.0</v>
      </c>
      <c r="BC2946"/>
      <c r="BD2946"/>
      <c r="BE2946"/>
      <c r="BF2946"/>
      <c r="BG2946" t="inlineStr">
        <is>
          <t>Day(s)</t>
        </is>
      </c>
      <c r="BH2946"/>
      <c r="BI2946" t="inlineStr">
        <is>
          <t>DTXSID7040316</t>
        </is>
      </c>
      <c r="BJ2946" t="inlineStr">
        <is>
          <t>10.1023/A:1012973728628</t>
        </is>
      </c>
      <c r="BK2946"/>
      <c r="BL2946" t="inlineStr">
        <is>
          <t>Acute</t>
        </is>
      </c>
      <c r="BM2946"/>
      <c r="BN2946"/>
      <c r="BO2946"/>
      <c r="BP2946"/>
      <c r="BQ2946"/>
      <c r="BR2946"/>
      <c r="BS2946"/>
      <c r="BT2946" t="inlineStr">
        <is>
          <t>--</t>
        </is>
      </c>
      <c r="BU2946"/>
      <c r="BV2946"/>
      <c r="BW2946"/>
      <c r="BX2946"/>
      <c r="BY2946"/>
      <c r="BZ2946"/>
      <c r="CA2946"/>
      <c r="CB2946"/>
      <c r="CC2946"/>
      <c r="CD2946"/>
      <c r="CE2946"/>
      <c r="CF2946"/>
      <c r="CG2946"/>
      <c r="CH2946"/>
      <c r="CI2946"/>
      <c r="CJ2946" t="inlineStr">
        <is>
          <t xml:space="preserve">SOURCE/FROM BREEDING CULTURE AT DEPARTMENT OF BIOLOGY, UNIVERSITY OF SASKATCHEWAN, SASKATOON, CANADA//AP FREQ/80% OF SOLUTION REPLACED//CONTR/C,O,C= TEST SOLUTION, O= LABORATORY DILUTION WATER CONTROL//TMETH/ECAN 1992 TEST EPS 1/RM/22, ASTM 1992 TEST E-1241-92.//MEDIA/HARD RECONSTITUTED WATER//   </t>
        </is>
      </c>
      <c r="CK2946" t="inlineStr">
        <is>
          <t>Pyle,G.G., S.M. Swanson, and D.M. Lehmkuhl</t>
        </is>
      </c>
      <c r="CL2946" t="n">
        <v>72935.0</v>
      </c>
      <c r="CM2946" t="inlineStr">
        <is>
          <t>The Influence of Water Hardness, pH, and Suspended Solids on Nickel Toxicity to Larval Fathead Minnows (Pimephales promelas)</t>
        </is>
      </c>
      <c r="CN2946" t="inlineStr">
        <is>
          <t>Water Air Soil Pollut.133(1-4): 215-226</t>
        </is>
      </c>
      <c r="CO2946" t="n">
        <v>2002.0</v>
      </c>
      <c r="CP2946" t="inlineStr">
        <is>
          <t>Pyle,G.G., S.M. Swanson, and D.M. Lehmkuhl (2002). The Influence of Water Hardness, pH, and Suspended Solids on Nickel Toxicity to Larval Fathead Minnows (Pimephales promelas). Water Air Soil Pollut., 133, (1-4), 215-226. doi:10.1023/A:1012973728628. ECOREF#:72935</t>
        </is>
      </c>
    </row>
    <row r="2947">
      <c r="A2947" t="n">
        <v>7718549.0</v>
      </c>
      <c r="B2947" t="inlineStr">
        <is>
          <t>Nickel chloride (NiCl2)</t>
        </is>
      </c>
      <c r="C2947"/>
      <c r="D2947" t="inlineStr">
        <is>
          <t>Measured</t>
        </is>
      </c>
      <c r="E2947" t="inlineStr">
        <is>
          <t>Not reported</t>
        </is>
      </c>
      <c r="F2947"/>
      <c r="G2947"/>
      <c r="H2947"/>
      <c r="I2947"/>
      <c r="J2947"/>
      <c r="K2947"/>
      <c r="L2947" t="inlineStr">
        <is>
          <t>Pimephales promelas</t>
        </is>
      </c>
      <c r="M2947" t="inlineStr">
        <is>
          <t>Fathead Minnow</t>
        </is>
      </c>
      <c r="N2947"/>
      <c r="O2947" t="inlineStr">
        <is>
          <t>&lt;=</t>
        </is>
      </c>
      <c r="P2947" t="n">
        <v>24.0</v>
      </c>
      <c r="Q2947"/>
      <c r="R2947"/>
      <c r="S2947"/>
      <c r="T2947"/>
      <c r="U2947" t="inlineStr">
        <is>
          <t>Hour(s)</t>
        </is>
      </c>
      <c r="V2947" t="inlineStr">
        <is>
          <t>Aquatic, unspecified</t>
        </is>
      </c>
      <c r="W2947" t="inlineStr">
        <is>
          <t>Fresh water</t>
        </is>
      </c>
      <c r="X2947" t="inlineStr">
        <is>
          <t>Lab</t>
        </is>
      </c>
      <c r="Y2947"/>
      <c r="Z2947" t="inlineStr">
        <is>
          <t>Total</t>
        </is>
      </c>
      <c r="AA2947" t="inlineStr">
        <is>
          <t>&gt;</t>
        </is>
      </c>
      <c r="AB2947" t="n">
        <v>4.0</v>
      </c>
      <c r="AC2947"/>
      <c r="AD2947"/>
      <c r="AE2947"/>
      <c r="AF2947"/>
      <c r="AG2947" t="inlineStr">
        <is>
          <t>AI mg/L</t>
        </is>
      </c>
      <c r="AH2947"/>
      <c r="AI2947"/>
      <c r="AJ2947"/>
      <c r="AK2947"/>
      <c r="AL2947"/>
      <c r="AM2947"/>
      <c r="AN2947"/>
      <c r="AO2947"/>
      <c r="AP2947"/>
      <c r="AQ2947"/>
      <c r="AR2947"/>
      <c r="AS2947"/>
      <c r="AT2947"/>
      <c r="AU2947"/>
      <c r="AV2947"/>
      <c r="AW2947"/>
      <c r="AX2947" t="inlineStr">
        <is>
          <t>Mortality</t>
        </is>
      </c>
      <c r="AY2947" t="inlineStr">
        <is>
          <t>Mortality</t>
        </is>
      </c>
      <c r="AZ2947" t="inlineStr">
        <is>
          <t>LC50</t>
        </is>
      </c>
      <c r="BA2947"/>
      <c r="BB2947" t="n">
        <v>4.0</v>
      </c>
      <c r="BC2947"/>
      <c r="BD2947"/>
      <c r="BE2947"/>
      <c r="BF2947"/>
      <c r="BG2947" t="inlineStr">
        <is>
          <t>Day(s)</t>
        </is>
      </c>
      <c r="BH2947"/>
      <c r="BI2947" t="inlineStr">
        <is>
          <t>DTXSID7040316</t>
        </is>
      </c>
      <c r="BJ2947"/>
      <c r="BK2947"/>
      <c r="BL2947"/>
      <c r="BM2947"/>
      <c r="BN2947"/>
      <c r="BO2947"/>
      <c r="BP2947"/>
      <c r="BQ2947"/>
      <c r="BR2947"/>
      <c r="BS2947"/>
      <c r="BT2947" t="inlineStr">
        <is>
          <t>--</t>
        </is>
      </c>
      <c r="BU2947"/>
      <c r="BV2947"/>
      <c r="BW2947"/>
      <c r="BX2947"/>
      <c r="BY2947"/>
      <c r="BZ2947"/>
      <c r="CA2947"/>
      <c r="CB2947"/>
      <c r="CC2947"/>
      <c r="CD2947"/>
      <c r="CE2947"/>
      <c r="CF2947"/>
      <c r="CG2947"/>
      <c r="CH2947"/>
      <c r="CI2947"/>
      <c r="CJ2947" t="inlineStr">
        <is>
          <t xml:space="preserve">SOURCE/FROM US ENVIRONMENTAL PROTECTION AGENCY CULTURES, DULUTH, MINNESOTA//MEDIA/VERY HARD RECONSTITUTED WATER//   </t>
        </is>
      </c>
      <c r="CK2947" t="inlineStr">
        <is>
          <t>Schubauer-Berigan,M.K., J.R. Dierkes, P.D. Monson, and G.T. Ankley</t>
        </is>
      </c>
      <c r="CL2947" t="n">
        <v>7289.0</v>
      </c>
      <c r="CM2947" t="inlineStr">
        <is>
          <t>PH-Dependent Toxicity of Cd, Cu, Ni, Pb and Zn to Ceriodaphnia dubia, Pimephales promelas, Hyalella azteca and Lumbriculus variegatus</t>
        </is>
      </c>
      <c r="CN2947" t="inlineStr">
        <is>
          <t>Environ. Toxicol. Chem.12:1261-1266</t>
        </is>
      </c>
      <c r="CO2947" t="n">
        <v>1993.0</v>
      </c>
      <c r="CP2947" t="inlineStr">
        <is>
          <t>Schubauer-Berigan,M.K., J.R. Dierkes, P.D. Monson, and G.T. Ankley (1993). PH-Dependent Toxicity of Cd, Cu, Ni, Pb and Zn to Ceriodaphnia dubia, Pimephales promelas, Hyalella azteca and Lumbriculus variegatus. Environ. Toxicol. Chem., 12, 1261-1266. ECOREF#:7289</t>
        </is>
      </c>
    </row>
    <row r="2948">
      <c r="A2948" t="n">
        <v>7718549.0</v>
      </c>
      <c r="B2948" t="inlineStr">
        <is>
          <t>Nickel chloride (NiCl2)</t>
        </is>
      </c>
      <c r="C2948"/>
      <c r="D2948" t="inlineStr">
        <is>
          <t>Unmeasured</t>
        </is>
      </c>
      <c r="E2948" t="inlineStr">
        <is>
          <t>Other Method</t>
        </is>
      </c>
      <c r="F2948"/>
      <c r="G2948"/>
      <c r="H2948"/>
      <c r="I2948"/>
      <c r="J2948"/>
      <c r="K2948"/>
      <c r="L2948" t="inlineStr">
        <is>
          <t>Pimephales promelas</t>
        </is>
      </c>
      <c r="M2948" t="inlineStr">
        <is>
          <t>Fathead Minnow</t>
        </is>
      </c>
      <c r="N2948"/>
      <c r="O2948"/>
      <c r="P2948"/>
      <c r="Q2948"/>
      <c r="R2948"/>
      <c r="S2948"/>
      <c r="T2948"/>
      <c r="U2948"/>
      <c r="V2948" t="inlineStr">
        <is>
          <t>Static</t>
        </is>
      </c>
      <c r="W2948" t="inlineStr">
        <is>
          <t>Fresh water</t>
        </is>
      </c>
      <c r="X2948" t="inlineStr">
        <is>
          <t>Lab</t>
        </is>
      </c>
      <c r="Y2948" t="n">
        <v>6.0</v>
      </c>
      <c r="Z2948" t="inlineStr">
        <is>
          <t>Total</t>
        </is>
      </c>
      <c r="AA2948"/>
      <c r="AB2948" t="n">
        <v>4.58</v>
      </c>
      <c r="AC2948"/>
      <c r="AD2948" t="n">
        <v>3.4</v>
      </c>
      <c r="AE2948"/>
      <c r="AF2948" t="n">
        <v>5.74</v>
      </c>
      <c r="AG2948" t="inlineStr">
        <is>
          <t>AI mg/L</t>
        </is>
      </c>
      <c r="AH2948"/>
      <c r="AI2948"/>
      <c r="AJ2948"/>
      <c r="AK2948"/>
      <c r="AL2948"/>
      <c r="AM2948"/>
      <c r="AN2948"/>
      <c r="AO2948"/>
      <c r="AP2948"/>
      <c r="AQ2948"/>
      <c r="AR2948"/>
      <c r="AS2948"/>
      <c r="AT2948"/>
      <c r="AU2948"/>
      <c r="AV2948"/>
      <c r="AW2948"/>
      <c r="AX2948" t="inlineStr">
        <is>
          <t>Mortality</t>
        </is>
      </c>
      <c r="AY2948" t="inlineStr">
        <is>
          <t>Mortality</t>
        </is>
      </c>
      <c r="AZ2948" t="inlineStr">
        <is>
          <t>LC50</t>
        </is>
      </c>
      <c r="BA2948"/>
      <c r="BB2948" t="n">
        <v>4.0</v>
      </c>
      <c r="BC2948"/>
      <c r="BD2948"/>
      <c r="BE2948"/>
      <c r="BF2948"/>
      <c r="BG2948" t="inlineStr">
        <is>
          <t>Day(s)</t>
        </is>
      </c>
      <c r="BH2948"/>
      <c r="BI2948" t="inlineStr">
        <is>
          <t>DTXSID7040316</t>
        </is>
      </c>
      <c r="BJ2948"/>
      <c r="BK2948"/>
      <c r="BL2948"/>
      <c r="BM2948"/>
      <c r="BN2948"/>
      <c r="BO2948"/>
      <c r="BP2948"/>
      <c r="BQ2948"/>
      <c r="BR2948"/>
      <c r="BS2948"/>
      <c r="BT2948" t="inlineStr">
        <is>
          <t>--</t>
        </is>
      </c>
      <c r="BU2948"/>
      <c r="BV2948"/>
      <c r="BW2948"/>
      <c r="BX2948"/>
      <c r="BY2948"/>
      <c r="BZ2948"/>
      <c r="CA2948"/>
      <c r="CB2948"/>
      <c r="CC2948"/>
      <c r="CD2948"/>
      <c r="CE2948"/>
      <c r="CF2948"/>
      <c r="CG2948"/>
      <c r="CH2948"/>
      <c r="CI2948"/>
      <c r="CJ2948" t="inlineStr">
        <is>
          <t xml:space="preserve">SOURCE/REARED IN PONDS AT THE STATE FISH HATCHERY AT NEWTON, OHIO//TMETH/AMERICAN PUBLIC HEALTH ASSOCIATION (1960)//MEDIA/SOFT DILUENT WATER //   </t>
        </is>
      </c>
      <c r="CK2948" t="inlineStr">
        <is>
          <t>Pickering,Q.H., and C. Henderson</t>
        </is>
      </c>
      <c r="CL2948" t="n">
        <v>2033.0</v>
      </c>
      <c r="CM2948" t="inlineStr">
        <is>
          <t>The Acute Toxicity of Some Heavy Metals to Different Species of Warm Water Fishes</t>
        </is>
      </c>
      <c r="CN2948" t="inlineStr">
        <is>
          <t>Proc. Ind. Waste Conf.10:453-463</t>
        </is>
      </c>
      <c r="CO2948" t="n">
        <v>1966.0</v>
      </c>
      <c r="CP2948" t="inlineStr">
        <is>
          <t>Pickering,Q.H., and C. Henderson (1966). The Acute Toxicity of Some Heavy Metals to Different Species of Warm Water Fishes. Proc. Ind. Waste Conf., 10, 453-463. ECOREF#:2033</t>
        </is>
      </c>
    </row>
    <row r="2949">
      <c r="A2949" t="n">
        <v>7718549.0</v>
      </c>
      <c r="B2949" t="inlineStr">
        <is>
          <t>Nickel chloride (NiCl2)</t>
        </is>
      </c>
      <c r="C2949"/>
      <c r="D2949" t="inlineStr">
        <is>
          <t>Chemical analysis reported</t>
        </is>
      </c>
      <c r="E2949" t="inlineStr">
        <is>
          <t>Other Method</t>
        </is>
      </c>
      <c r="F2949"/>
      <c r="G2949"/>
      <c r="H2949"/>
      <c r="I2949"/>
      <c r="J2949"/>
      <c r="K2949"/>
      <c r="L2949" t="inlineStr">
        <is>
          <t>Pimephales promelas</t>
        </is>
      </c>
      <c r="M2949" t="inlineStr">
        <is>
          <t>Fathead Minnow</t>
        </is>
      </c>
      <c r="N2949" t="inlineStr">
        <is>
          <t>Larva</t>
        </is>
      </c>
      <c r="O2949" t="inlineStr">
        <is>
          <t>&lt;</t>
        </is>
      </c>
      <c r="P2949" t="n">
        <v>24.0</v>
      </c>
      <c r="Q2949"/>
      <c r="R2949"/>
      <c r="S2949"/>
      <c r="T2949"/>
      <c r="U2949" t="inlineStr">
        <is>
          <t>Hour(s)</t>
        </is>
      </c>
      <c r="V2949" t="inlineStr">
        <is>
          <t>Renewal</t>
        </is>
      </c>
      <c r="W2949" t="inlineStr">
        <is>
          <t>Fresh water</t>
        </is>
      </c>
      <c r="X2949" t="inlineStr">
        <is>
          <t>Lab</t>
        </is>
      </c>
      <c r="Y2949" t="n">
        <v>7.0</v>
      </c>
      <c r="Z2949" t="inlineStr">
        <is>
          <t>Total</t>
        </is>
      </c>
      <c r="AA2949"/>
      <c r="AB2949" t="n">
        <v>0.69</v>
      </c>
      <c r="AC2949"/>
      <c r="AD2949"/>
      <c r="AE2949"/>
      <c r="AF2949"/>
      <c r="AG2949" t="inlineStr">
        <is>
          <t>AI mg/L</t>
        </is>
      </c>
      <c r="AH2949"/>
      <c r="AI2949"/>
      <c r="AJ2949"/>
      <c r="AK2949"/>
      <c r="AL2949"/>
      <c r="AM2949"/>
      <c r="AN2949"/>
      <c r="AO2949"/>
      <c r="AP2949"/>
      <c r="AQ2949"/>
      <c r="AR2949"/>
      <c r="AS2949"/>
      <c r="AT2949"/>
      <c r="AU2949"/>
      <c r="AV2949"/>
      <c r="AW2949"/>
      <c r="AX2949" t="inlineStr">
        <is>
          <t>Mortality</t>
        </is>
      </c>
      <c r="AY2949" t="inlineStr">
        <is>
          <t>Mortality</t>
        </is>
      </c>
      <c r="AZ2949" t="inlineStr">
        <is>
          <t>LC50</t>
        </is>
      </c>
      <c r="BA2949"/>
      <c r="BB2949" t="n">
        <v>4.0</v>
      </c>
      <c r="BC2949"/>
      <c r="BD2949"/>
      <c r="BE2949"/>
      <c r="BF2949"/>
      <c r="BG2949" t="inlineStr">
        <is>
          <t>Day(s)</t>
        </is>
      </c>
      <c r="BH2949"/>
      <c r="BI2949" t="inlineStr">
        <is>
          <t>DTXSID7040316</t>
        </is>
      </c>
      <c r="BJ2949" t="inlineStr">
        <is>
          <t>10.1023/A:1012973728628</t>
        </is>
      </c>
      <c r="BK2949"/>
      <c r="BL2949" t="inlineStr">
        <is>
          <t>Acute</t>
        </is>
      </c>
      <c r="BM2949"/>
      <c r="BN2949"/>
      <c r="BO2949"/>
      <c r="BP2949"/>
      <c r="BQ2949"/>
      <c r="BR2949"/>
      <c r="BS2949"/>
      <c r="BT2949" t="inlineStr">
        <is>
          <t>--</t>
        </is>
      </c>
      <c r="BU2949"/>
      <c r="BV2949"/>
      <c r="BW2949"/>
      <c r="BX2949"/>
      <c r="BY2949"/>
      <c r="BZ2949"/>
      <c r="CA2949"/>
      <c r="CB2949"/>
      <c r="CC2949"/>
      <c r="CD2949"/>
      <c r="CE2949"/>
      <c r="CF2949"/>
      <c r="CG2949"/>
      <c r="CH2949"/>
      <c r="CI2949"/>
      <c r="CJ2949" t="inlineStr">
        <is>
          <t xml:space="preserve">SOURCE/FROM BREEDING CULTURE AT DEPARTMENT OF BIOLOGY, UNIVERSITY OF SASKATCHEWAN, SASKATOON, CANADA//AP FREQ/80% OF SOLUTION REPLACED//CONTR/C,O,C= TEST SOLUTION, O= LABORATORY DILUTION WATER CONTROL//TMETH/ECAN 1992 TEST EPS 1/RM/22, ASTM 1992 TEST E-1241-92.//MEDIA/SOFT RECONSTITUTED WATER//   </t>
        </is>
      </c>
      <c r="CK2949" t="inlineStr">
        <is>
          <t>Pyle,G.G., S.M. Swanson, and D.M. Lehmkuhl</t>
        </is>
      </c>
      <c r="CL2949" t="n">
        <v>72935.0</v>
      </c>
      <c r="CM2949" t="inlineStr">
        <is>
          <t>The Influence of Water Hardness, pH, and Suspended Solids on Nickel Toxicity to Larval Fathead Minnows (Pimephales promelas)</t>
        </is>
      </c>
      <c r="CN2949" t="inlineStr">
        <is>
          <t>Water Air Soil Pollut.133(1-4): 215-226</t>
        </is>
      </c>
      <c r="CO2949" t="n">
        <v>2002.0</v>
      </c>
      <c r="CP2949" t="inlineStr">
        <is>
          <t>Pyle,G.G., S.M. Swanson, and D.M. Lehmkuhl (2002). The Influence of Water Hardness, pH, and Suspended Solids on Nickel Toxicity to Larval Fathead Minnows (Pimephales promelas). Water Air Soil Pollut., 133, (1-4), 215-226. doi:10.1023/A:1012973728628. ECOREF#:72935</t>
        </is>
      </c>
    </row>
    <row r="2950">
      <c r="A2950" t="n">
        <v>7718549.0</v>
      </c>
      <c r="B2950" t="inlineStr">
        <is>
          <t>Nickel chloride (NiCl2)</t>
        </is>
      </c>
      <c r="C2950" t="inlineStr">
        <is>
          <t>Reagent Grade, Purissium, Purum, Puriss, Puris, Reinst</t>
        </is>
      </c>
      <c r="D2950" t="inlineStr">
        <is>
          <t>Measured</t>
        </is>
      </c>
      <c r="E2950" t="inlineStr">
        <is>
          <t>Standard Methods for the Examination of Water and Wastewater</t>
        </is>
      </c>
      <c r="F2950"/>
      <c r="G2950"/>
      <c r="H2950"/>
      <c r="I2950"/>
      <c r="J2950"/>
      <c r="K2950"/>
      <c r="L2950" t="inlineStr">
        <is>
          <t>Pimephales promelas</t>
        </is>
      </c>
      <c r="M2950" t="inlineStr">
        <is>
          <t>Fathead Minnow</t>
        </is>
      </c>
      <c r="N2950" t="inlineStr">
        <is>
          <t>Immature</t>
        </is>
      </c>
      <c r="O2950"/>
      <c r="P2950"/>
      <c r="Q2950"/>
      <c r="R2950"/>
      <c r="S2950"/>
      <c r="T2950"/>
      <c r="U2950"/>
      <c r="V2950" t="inlineStr">
        <is>
          <t>Static</t>
        </is>
      </c>
      <c r="W2950" t="inlineStr">
        <is>
          <t>Fresh water</t>
        </is>
      </c>
      <c r="X2950" t="inlineStr">
        <is>
          <t>Lab</t>
        </is>
      </c>
      <c r="Y2950"/>
      <c r="Z2950" t="inlineStr">
        <is>
          <t>Total</t>
        </is>
      </c>
      <c r="AA2950"/>
      <c r="AB2950" t="n">
        <v>32.2</v>
      </c>
      <c r="AC2950"/>
      <c r="AD2950"/>
      <c r="AE2950"/>
      <c r="AF2950"/>
      <c r="AG2950" t="inlineStr">
        <is>
          <t>AI mg/L</t>
        </is>
      </c>
      <c r="AH2950"/>
      <c r="AI2950"/>
      <c r="AJ2950"/>
      <c r="AK2950"/>
      <c r="AL2950"/>
      <c r="AM2950"/>
      <c r="AN2950"/>
      <c r="AO2950"/>
      <c r="AP2950"/>
      <c r="AQ2950"/>
      <c r="AR2950"/>
      <c r="AS2950"/>
      <c r="AT2950"/>
      <c r="AU2950"/>
      <c r="AV2950"/>
      <c r="AW2950"/>
      <c r="AX2950" t="inlineStr">
        <is>
          <t>Mortality</t>
        </is>
      </c>
      <c r="AY2950" t="inlineStr">
        <is>
          <t>Mortality</t>
        </is>
      </c>
      <c r="AZ2950" t="inlineStr">
        <is>
          <t>LC50</t>
        </is>
      </c>
      <c r="BA2950"/>
      <c r="BB2950" t="n">
        <v>4.0</v>
      </c>
      <c r="BC2950"/>
      <c r="BD2950"/>
      <c r="BE2950"/>
      <c r="BF2950"/>
      <c r="BG2950" t="inlineStr">
        <is>
          <t>Day(s)</t>
        </is>
      </c>
      <c r="BH2950"/>
      <c r="BI2950" t="inlineStr">
        <is>
          <t>DTXSID7040316</t>
        </is>
      </c>
      <c r="BJ2950"/>
      <c r="BK2950"/>
      <c r="BL2950"/>
      <c r="BM2950" t="inlineStr">
        <is>
          <t>F0</t>
        </is>
      </c>
      <c r="BN2950"/>
      <c r="BO2950"/>
      <c r="BP2950"/>
      <c r="BQ2950"/>
      <c r="BR2950"/>
      <c r="BS2950"/>
      <c r="BT2950" t="inlineStr">
        <is>
          <t>--</t>
        </is>
      </c>
      <c r="BU2950"/>
      <c r="BV2950"/>
      <c r="BW2950"/>
      <c r="BX2950"/>
      <c r="BY2950"/>
      <c r="BZ2950"/>
      <c r="CA2950"/>
      <c r="CB2950"/>
      <c r="CC2950"/>
      <c r="CD2950"/>
      <c r="CE2950"/>
      <c r="CF2950"/>
      <c r="CG2950"/>
      <c r="CH2950"/>
      <c r="CI2950" t="inlineStr">
        <is>
          <t xml:space="preserve">CONC1/NOMINAL VALUE REPORTED AS 32 MG/L// </t>
        </is>
      </c>
      <c r="CJ2950" t="inlineStr">
        <is>
          <t xml:space="preserve">SOURCE/NR//TMETH/STANDARD METHODS FOR THE EXAMINATION OF \VATER AND WASTEWATER. 12TH ED., AMER. PUB. HEALTH ASSN., NEW YORK, N.Y. (1965)//MEDIA/A MIXTURE OF POND WATER FROM A SPRING AND CARBON FILTERED DEMINERALIZED CINCINNATI TAP WATER//  CONC1/NOMINAL VALUE REPORTED AS 32 MG/L// </t>
        </is>
      </c>
      <c r="CK2950" t="inlineStr">
        <is>
          <t>Pickering,Q.H.</t>
        </is>
      </c>
      <c r="CL2950" t="n">
        <v>5225.0</v>
      </c>
      <c r="CM2950" t="inlineStr">
        <is>
          <t>Chronic Toxicity of Nickel to the Fathead Minnow</t>
        </is>
      </c>
      <c r="CN2950" t="inlineStr">
        <is>
          <t>J. Water Pollut. Control Fed.46(4): 760-765</t>
        </is>
      </c>
      <c r="CO2950" t="n">
        <v>1974.0</v>
      </c>
      <c r="CP2950" t="inlineStr">
        <is>
          <t>Pickering,Q.H. (1974). Chronic Toxicity of Nickel to the Fathead Minnow. J. Water Pollut. Control Fed., 46, (4), 760-765. ECOREF#:5225</t>
        </is>
      </c>
    </row>
    <row r="2951">
      <c r="A2951" t="n">
        <v>7718549.0</v>
      </c>
      <c r="B2951" t="inlineStr">
        <is>
          <t>Nickel chloride (NiCl2)</t>
        </is>
      </c>
      <c r="C2951" t="inlineStr">
        <is>
          <t>Reagent Grade, Purissium, Purum, Puriss, Puris, Reinst</t>
        </is>
      </c>
      <c r="D2951" t="inlineStr">
        <is>
          <t>Measured</t>
        </is>
      </c>
      <c r="E2951" t="inlineStr">
        <is>
          <t>Not reported</t>
        </is>
      </c>
      <c r="F2951"/>
      <c r="G2951"/>
      <c r="H2951"/>
      <c r="I2951"/>
      <c r="J2951"/>
      <c r="K2951"/>
      <c r="L2951" t="inlineStr">
        <is>
          <t>Pimephales promelas</t>
        </is>
      </c>
      <c r="M2951" t="inlineStr">
        <is>
          <t>Fathead Minnow</t>
        </is>
      </c>
      <c r="N2951" t="inlineStr">
        <is>
          <t>Immature</t>
        </is>
      </c>
      <c r="O2951"/>
      <c r="P2951"/>
      <c r="Q2951"/>
      <c r="R2951"/>
      <c r="S2951"/>
      <c r="T2951"/>
      <c r="U2951"/>
      <c r="V2951" t="inlineStr">
        <is>
          <t>Flow-through</t>
        </is>
      </c>
      <c r="W2951" t="inlineStr">
        <is>
          <t>Fresh water</t>
        </is>
      </c>
      <c r="X2951" t="inlineStr">
        <is>
          <t>Lab</t>
        </is>
      </c>
      <c r="Y2951"/>
      <c r="Z2951" t="inlineStr">
        <is>
          <t>Total</t>
        </is>
      </c>
      <c r="AA2951"/>
      <c r="AB2951" t="n">
        <v>28.0</v>
      </c>
      <c r="AC2951"/>
      <c r="AD2951"/>
      <c r="AE2951"/>
      <c r="AF2951"/>
      <c r="AG2951" t="inlineStr">
        <is>
          <t>AI mg/L</t>
        </is>
      </c>
      <c r="AH2951"/>
      <c r="AI2951"/>
      <c r="AJ2951"/>
      <c r="AK2951"/>
      <c r="AL2951"/>
      <c r="AM2951"/>
      <c r="AN2951"/>
      <c r="AO2951"/>
      <c r="AP2951"/>
      <c r="AQ2951"/>
      <c r="AR2951"/>
      <c r="AS2951"/>
      <c r="AT2951"/>
      <c r="AU2951"/>
      <c r="AV2951"/>
      <c r="AW2951"/>
      <c r="AX2951" t="inlineStr">
        <is>
          <t>Mortality</t>
        </is>
      </c>
      <c r="AY2951" t="inlineStr">
        <is>
          <t>Mortality</t>
        </is>
      </c>
      <c r="AZ2951" t="inlineStr">
        <is>
          <t>LC50</t>
        </is>
      </c>
      <c r="BA2951"/>
      <c r="BB2951" t="n">
        <v>4.0</v>
      </c>
      <c r="BC2951"/>
      <c r="BD2951"/>
      <c r="BE2951"/>
      <c r="BF2951"/>
      <c r="BG2951" t="inlineStr">
        <is>
          <t>Day(s)</t>
        </is>
      </c>
      <c r="BH2951"/>
      <c r="BI2951" t="inlineStr">
        <is>
          <t>DTXSID7040316</t>
        </is>
      </c>
      <c r="BJ2951"/>
      <c r="BK2951"/>
      <c r="BL2951"/>
      <c r="BM2951" t="inlineStr">
        <is>
          <t>F0</t>
        </is>
      </c>
      <c r="BN2951"/>
      <c r="BO2951"/>
      <c r="BP2951"/>
      <c r="BQ2951"/>
      <c r="BR2951"/>
      <c r="BS2951"/>
      <c r="BT2951" t="inlineStr">
        <is>
          <t>--</t>
        </is>
      </c>
      <c r="BU2951"/>
      <c r="BV2951"/>
      <c r="BW2951"/>
      <c r="BX2951"/>
      <c r="BY2951"/>
      <c r="BZ2951"/>
      <c r="CA2951"/>
      <c r="CB2951"/>
      <c r="CC2951"/>
      <c r="CD2951"/>
      <c r="CE2951"/>
      <c r="CF2951"/>
      <c r="CG2951"/>
      <c r="CH2951"/>
      <c r="CI2951"/>
      <c r="CJ2951" t="inlineStr">
        <is>
          <t xml:space="preserve">SOURCE/NR//MEDIA/A MIXTURE OF POND WATER FROM A SPRING AND CARBON FILTERED DEMINERALIZED CINCINNATI TAP WATER//   </t>
        </is>
      </c>
      <c r="CK2951" t="inlineStr">
        <is>
          <t>Pickering,Q.H.</t>
        </is>
      </c>
      <c r="CL2951" t="n">
        <v>5225.0</v>
      </c>
      <c r="CM2951" t="inlineStr">
        <is>
          <t>Chronic Toxicity of Nickel to the Fathead Minnow</t>
        </is>
      </c>
      <c r="CN2951" t="inlineStr">
        <is>
          <t>J. Water Pollut. Control Fed.46(4): 760-765</t>
        </is>
      </c>
      <c r="CO2951" t="n">
        <v>1974.0</v>
      </c>
      <c r="CP2951" t="inlineStr">
        <is>
          <t>Pickering,Q.H. (1974). Chronic Toxicity of Nickel to the Fathead Minnow. J. Water Pollut. Control Fed., 46, (4), 760-765. ECOREF#:5225</t>
        </is>
      </c>
    </row>
    <row r="2952">
      <c r="A2952" t="n">
        <v>7718549.0</v>
      </c>
      <c r="B2952" t="inlineStr">
        <is>
          <t>Nickel chloride (NiCl2)</t>
        </is>
      </c>
      <c r="C2952"/>
      <c r="D2952" t="inlineStr">
        <is>
          <t>Chemical analysis reported</t>
        </is>
      </c>
      <c r="E2952" t="inlineStr">
        <is>
          <t>Other Method</t>
        </is>
      </c>
      <c r="F2952"/>
      <c r="G2952"/>
      <c r="H2952"/>
      <c r="I2952"/>
      <c r="J2952"/>
      <c r="K2952"/>
      <c r="L2952" t="inlineStr">
        <is>
          <t>Pimephales promelas</t>
        </is>
      </c>
      <c r="M2952" t="inlineStr">
        <is>
          <t>Fathead Minnow</t>
        </is>
      </c>
      <c r="N2952" t="inlineStr">
        <is>
          <t>Larva</t>
        </is>
      </c>
      <c r="O2952" t="inlineStr">
        <is>
          <t>&lt;</t>
        </is>
      </c>
      <c r="P2952" t="n">
        <v>24.0</v>
      </c>
      <c r="Q2952"/>
      <c r="R2952"/>
      <c r="S2952"/>
      <c r="T2952"/>
      <c r="U2952" t="inlineStr">
        <is>
          <t>Hour(s)</t>
        </is>
      </c>
      <c r="V2952" t="inlineStr">
        <is>
          <t>Renewal</t>
        </is>
      </c>
      <c r="W2952" t="inlineStr">
        <is>
          <t>Fresh water</t>
        </is>
      </c>
      <c r="X2952" t="inlineStr">
        <is>
          <t>Lab</t>
        </is>
      </c>
      <c r="Y2952" t="n">
        <v>7.0</v>
      </c>
      <c r="Z2952" t="inlineStr">
        <is>
          <t>Total</t>
        </is>
      </c>
      <c r="AA2952"/>
      <c r="AB2952" t="n">
        <v>0.54</v>
      </c>
      <c r="AC2952"/>
      <c r="AD2952"/>
      <c r="AE2952"/>
      <c r="AF2952"/>
      <c r="AG2952" t="inlineStr">
        <is>
          <t>AI mg/L</t>
        </is>
      </c>
      <c r="AH2952"/>
      <c r="AI2952"/>
      <c r="AJ2952"/>
      <c r="AK2952"/>
      <c r="AL2952"/>
      <c r="AM2952"/>
      <c r="AN2952"/>
      <c r="AO2952"/>
      <c r="AP2952"/>
      <c r="AQ2952"/>
      <c r="AR2952"/>
      <c r="AS2952"/>
      <c r="AT2952"/>
      <c r="AU2952"/>
      <c r="AV2952"/>
      <c r="AW2952"/>
      <c r="AX2952" t="inlineStr">
        <is>
          <t>Mortality</t>
        </is>
      </c>
      <c r="AY2952" t="inlineStr">
        <is>
          <t>Mortality</t>
        </is>
      </c>
      <c r="AZ2952" t="inlineStr">
        <is>
          <t>LC50</t>
        </is>
      </c>
      <c r="BA2952"/>
      <c r="BB2952" t="n">
        <v>4.0</v>
      </c>
      <c r="BC2952"/>
      <c r="BD2952"/>
      <c r="BE2952"/>
      <c r="BF2952"/>
      <c r="BG2952" t="inlineStr">
        <is>
          <t>Day(s)</t>
        </is>
      </c>
      <c r="BH2952"/>
      <c r="BI2952" t="inlineStr">
        <is>
          <t>DTXSID7040316</t>
        </is>
      </c>
      <c r="BJ2952" t="inlineStr">
        <is>
          <t>10.1023/A:1012973728628</t>
        </is>
      </c>
      <c r="BK2952"/>
      <c r="BL2952" t="inlineStr">
        <is>
          <t>Acute</t>
        </is>
      </c>
      <c r="BM2952"/>
      <c r="BN2952"/>
      <c r="BO2952"/>
      <c r="BP2952"/>
      <c r="BQ2952"/>
      <c r="BR2952"/>
      <c r="BS2952"/>
      <c r="BT2952" t="inlineStr">
        <is>
          <t>--</t>
        </is>
      </c>
      <c r="BU2952"/>
      <c r="BV2952"/>
      <c r="BW2952"/>
      <c r="BX2952"/>
      <c r="BY2952"/>
      <c r="BZ2952"/>
      <c r="CA2952"/>
      <c r="CB2952"/>
      <c r="CC2952"/>
      <c r="CD2952"/>
      <c r="CE2952"/>
      <c r="CF2952"/>
      <c r="CG2952"/>
      <c r="CH2952"/>
      <c r="CI2952"/>
      <c r="CJ2952" t="inlineStr">
        <is>
          <t xml:space="preserve">SOURCE/FROM BREEDING CULTURE AT DEPARTMENT OF BIOLOGY, UNIVERSITY OF SASKATCHEWAN, SASKATOON, CANADA//AP FREQ/80% OF SOLUTION REPLACED//CONTR/C,O,C= TEST SOLUTION, O= LABORATORY DILUTION WATER CONTROL//TMETH/ECAN 1992 TEST EPS 1/RM/22, ASTM 1992 TEST E-1241-92.//MEDIA/SOFT RECONSTITUTED WATER//   </t>
        </is>
      </c>
      <c r="CK2952" t="inlineStr">
        <is>
          <t>Pyle,G.G., S.M. Swanson, and D.M. Lehmkuhl</t>
        </is>
      </c>
      <c r="CL2952" t="n">
        <v>72935.0</v>
      </c>
      <c r="CM2952" t="inlineStr">
        <is>
          <t>The Influence of Water Hardness, pH, and Suspended Solids on Nickel Toxicity to Larval Fathead Minnows (Pimephales promelas)</t>
        </is>
      </c>
      <c r="CN2952" t="inlineStr">
        <is>
          <t>Water Air Soil Pollut.133(1-4): 215-226</t>
        </is>
      </c>
      <c r="CO2952" t="n">
        <v>2002.0</v>
      </c>
      <c r="CP2952" t="inlineStr">
        <is>
          <t>Pyle,G.G., S.M. Swanson, and D.M. Lehmkuhl (2002). The Influence of Water Hardness, pH, and Suspended Solids on Nickel Toxicity to Larval Fathead Minnows (Pimephales promelas). Water Air Soil Pollut., 133, (1-4), 215-226. doi:10.1023/A:1012973728628. ECOREF#:72935</t>
        </is>
      </c>
    </row>
    <row r="2953">
      <c r="A2953" t="n">
        <v>7718549.0</v>
      </c>
      <c r="B2953" t="inlineStr">
        <is>
          <t>Nickel chloride (NiCl2)</t>
        </is>
      </c>
      <c r="C2953"/>
      <c r="D2953" t="inlineStr">
        <is>
          <t>Chemical analysis reported</t>
        </is>
      </c>
      <c r="E2953" t="inlineStr">
        <is>
          <t>Other Method</t>
        </is>
      </c>
      <c r="F2953"/>
      <c r="G2953"/>
      <c r="H2953"/>
      <c r="I2953"/>
      <c r="J2953"/>
      <c r="K2953"/>
      <c r="L2953" t="inlineStr">
        <is>
          <t>Pimephales promelas</t>
        </is>
      </c>
      <c r="M2953" t="inlineStr">
        <is>
          <t>Fathead Minnow</t>
        </is>
      </c>
      <c r="N2953" t="inlineStr">
        <is>
          <t>Larva</t>
        </is>
      </c>
      <c r="O2953" t="inlineStr">
        <is>
          <t>&lt;</t>
        </is>
      </c>
      <c r="P2953" t="n">
        <v>24.0</v>
      </c>
      <c r="Q2953"/>
      <c r="R2953"/>
      <c r="S2953"/>
      <c r="T2953"/>
      <c r="U2953" t="inlineStr">
        <is>
          <t>Hour(s)</t>
        </is>
      </c>
      <c r="V2953" t="inlineStr">
        <is>
          <t>Renewal</t>
        </is>
      </c>
      <c r="W2953" t="inlineStr">
        <is>
          <t>Fresh water</t>
        </is>
      </c>
      <c r="X2953" t="inlineStr">
        <is>
          <t>Lab</t>
        </is>
      </c>
      <c r="Y2953" t="n">
        <v>7.0</v>
      </c>
      <c r="Z2953" t="inlineStr">
        <is>
          <t>Total</t>
        </is>
      </c>
      <c r="AA2953"/>
      <c r="AB2953" t="n">
        <v>0.5</v>
      </c>
      <c r="AC2953"/>
      <c r="AD2953"/>
      <c r="AE2953"/>
      <c r="AF2953"/>
      <c r="AG2953" t="inlineStr">
        <is>
          <t>AI mg/L</t>
        </is>
      </c>
      <c r="AH2953"/>
      <c r="AI2953"/>
      <c r="AJ2953"/>
      <c r="AK2953"/>
      <c r="AL2953"/>
      <c r="AM2953"/>
      <c r="AN2953"/>
      <c r="AO2953"/>
      <c r="AP2953"/>
      <c r="AQ2953"/>
      <c r="AR2953"/>
      <c r="AS2953"/>
      <c r="AT2953"/>
      <c r="AU2953"/>
      <c r="AV2953"/>
      <c r="AW2953"/>
      <c r="AX2953" t="inlineStr">
        <is>
          <t>Mortality</t>
        </is>
      </c>
      <c r="AY2953" t="inlineStr">
        <is>
          <t>Mortality</t>
        </is>
      </c>
      <c r="AZ2953" t="inlineStr">
        <is>
          <t>LC50</t>
        </is>
      </c>
      <c r="BA2953"/>
      <c r="BB2953" t="n">
        <v>4.0</v>
      </c>
      <c r="BC2953"/>
      <c r="BD2953"/>
      <c r="BE2953"/>
      <c r="BF2953"/>
      <c r="BG2953" t="inlineStr">
        <is>
          <t>Day(s)</t>
        </is>
      </c>
      <c r="BH2953"/>
      <c r="BI2953" t="inlineStr">
        <is>
          <t>DTXSID7040316</t>
        </is>
      </c>
      <c r="BJ2953" t="inlineStr">
        <is>
          <t>10.1023/A:1012973728628</t>
        </is>
      </c>
      <c r="BK2953"/>
      <c r="BL2953" t="inlineStr">
        <is>
          <t>Acute</t>
        </is>
      </c>
      <c r="BM2953"/>
      <c r="BN2953"/>
      <c r="BO2953"/>
      <c r="BP2953"/>
      <c r="BQ2953"/>
      <c r="BR2953"/>
      <c r="BS2953"/>
      <c r="BT2953" t="inlineStr">
        <is>
          <t>--</t>
        </is>
      </c>
      <c r="BU2953"/>
      <c r="BV2953"/>
      <c r="BW2953"/>
      <c r="BX2953"/>
      <c r="BY2953"/>
      <c r="BZ2953"/>
      <c r="CA2953"/>
      <c r="CB2953"/>
      <c r="CC2953"/>
      <c r="CD2953"/>
      <c r="CE2953"/>
      <c r="CF2953"/>
      <c r="CG2953"/>
      <c r="CH2953"/>
      <c r="CI2953"/>
      <c r="CJ2953" t="inlineStr">
        <is>
          <t xml:space="preserve">SOURCE/FROM BREEDING CULTURE AT DEPARTMENT OF BIOLOGY, UNIVERSITY OF SASKATCHEWAN, SASKATOON, CANADA//AP FREQ/80% OF SOLUTION REPLACED//CONTR/C,O,C= TEST SOLUTION, O= LABORATORY DILUTION WATER CONTROL//TMETH/ECAN 1992 TEST EPS 1/RM/22, ASTM 1992 TEST E-1241-92.//MEDIA/SOFT RECONSTITUTED WATER//   </t>
        </is>
      </c>
      <c r="CK2953" t="inlineStr">
        <is>
          <t>Pyle,G.G., S.M. Swanson, and D.M. Lehmkuhl</t>
        </is>
      </c>
      <c r="CL2953" t="n">
        <v>72935.0</v>
      </c>
      <c r="CM2953" t="inlineStr">
        <is>
          <t>The Influence of Water Hardness, pH, and Suspended Solids on Nickel Toxicity to Larval Fathead Minnows (Pimephales promelas)</t>
        </is>
      </c>
      <c r="CN2953" t="inlineStr">
        <is>
          <t>Water Air Soil Pollut.133(1-4): 215-226</t>
        </is>
      </c>
      <c r="CO2953" t="n">
        <v>2002.0</v>
      </c>
      <c r="CP2953" t="inlineStr">
        <is>
          <t>Pyle,G.G., S.M. Swanson, and D.M. Lehmkuhl (2002). The Influence of Water Hardness, pH, and Suspended Solids on Nickel Toxicity to Larval Fathead Minnows (Pimephales promelas). Water Air Soil Pollut., 133, (1-4), 215-226. doi:10.1023/A:1012973728628. ECOREF#:72935</t>
        </is>
      </c>
    </row>
    <row r="2954">
      <c r="A2954" t="n">
        <v>7718549.0</v>
      </c>
      <c r="B2954" t="inlineStr">
        <is>
          <t>Nickel chloride (NiCl2)</t>
        </is>
      </c>
      <c r="C2954"/>
      <c r="D2954" t="inlineStr">
        <is>
          <t>Chemical analysis reported</t>
        </is>
      </c>
      <c r="E2954" t="inlineStr">
        <is>
          <t>Other Method</t>
        </is>
      </c>
      <c r="F2954"/>
      <c r="G2954"/>
      <c r="H2954"/>
      <c r="I2954"/>
      <c r="J2954"/>
      <c r="K2954"/>
      <c r="L2954" t="inlineStr">
        <is>
          <t>Pimephales promelas</t>
        </is>
      </c>
      <c r="M2954" t="inlineStr">
        <is>
          <t>Fathead Minnow</t>
        </is>
      </c>
      <c r="N2954" t="inlineStr">
        <is>
          <t>Larva</t>
        </is>
      </c>
      <c r="O2954" t="inlineStr">
        <is>
          <t>&lt;</t>
        </is>
      </c>
      <c r="P2954" t="n">
        <v>24.0</v>
      </c>
      <c r="Q2954"/>
      <c r="R2954"/>
      <c r="S2954"/>
      <c r="T2954"/>
      <c r="U2954" t="inlineStr">
        <is>
          <t>Hour(s)</t>
        </is>
      </c>
      <c r="V2954" t="inlineStr">
        <is>
          <t>Renewal</t>
        </is>
      </c>
      <c r="W2954" t="inlineStr">
        <is>
          <t>Fresh water</t>
        </is>
      </c>
      <c r="X2954" t="inlineStr">
        <is>
          <t>Lab</t>
        </is>
      </c>
      <c r="Y2954" t="n">
        <v>7.0</v>
      </c>
      <c r="Z2954" t="inlineStr">
        <is>
          <t>Total</t>
        </is>
      </c>
      <c r="AA2954"/>
      <c r="AB2954" t="n">
        <v>2.21</v>
      </c>
      <c r="AC2954"/>
      <c r="AD2954"/>
      <c r="AE2954"/>
      <c r="AF2954"/>
      <c r="AG2954" t="inlineStr">
        <is>
          <t>AI mg/L</t>
        </is>
      </c>
      <c r="AH2954"/>
      <c r="AI2954"/>
      <c r="AJ2954"/>
      <c r="AK2954"/>
      <c r="AL2954"/>
      <c r="AM2954"/>
      <c r="AN2954"/>
      <c r="AO2954"/>
      <c r="AP2954"/>
      <c r="AQ2954"/>
      <c r="AR2954"/>
      <c r="AS2954"/>
      <c r="AT2954"/>
      <c r="AU2954"/>
      <c r="AV2954"/>
      <c r="AW2954"/>
      <c r="AX2954" t="inlineStr">
        <is>
          <t>Mortality</t>
        </is>
      </c>
      <c r="AY2954" t="inlineStr">
        <is>
          <t>Mortality</t>
        </is>
      </c>
      <c r="AZ2954" t="inlineStr">
        <is>
          <t>LC50</t>
        </is>
      </c>
      <c r="BA2954"/>
      <c r="BB2954" t="n">
        <v>4.0</v>
      </c>
      <c r="BC2954"/>
      <c r="BD2954"/>
      <c r="BE2954"/>
      <c r="BF2954"/>
      <c r="BG2954" t="inlineStr">
        <is>
          <t>Day(s)</t>
        </is>
      </c>
      <c r="BH2954"/>
      <c r="BI2954" t="inlineStr">
        <is>
          <t>DTXSID7040316</t>
        </is>
      </c>
      <c r="BJ2954" t="inlineStr">
        <is>
          <t>10.1023/A:1012973728628</t>
        </is>
      </c>
      <c r="BK2954"/>
      <c r="BL2954" t="inlineStr">
        <is>
          <t>Acute</t>
        </is>
      </c>
      <c r="BM2954"/>
      <c r="BN2954"/>
      <c r="BO2954"/>
      <c r="BP2954"/>
      <c r="BQ2954"/>
      <c r="BR2954"/>
      <c r="BS2954"/>
      <c r="BT2954" t="inlineStr">
        <is>
          <t>--</t>
        </is>
      </c>
      <c r="BU2954"/>
      <c r="BV2954"/>
      <c r="BW2954"/>
      <c r="BX2954"/>
      <c r="BY2954"/>
      <c r="BZ2954"/>
      <c r="CA2954"/>
      <c r="CB2954"/>
      <c r="CC2954"/>
      <c r="CD2954"/>
      <c r="CE2954"/>
      <c r="CF2954"/>
      <c r="CG2954"/>
      <c r="CH2954"/>
      <c r="CI2954"/>
      <c r="CJ2954" t="inlineStr">
        <is>
          <t xml:space="preserve">SOURCE/FROM BREEDING CULTURE AT DEPARTMENT OF BIOLOGY, UNIVERSITY OF SASKATCHEWAN, SASKATOON, CANADA//AP FREQ/80% OF SOLUTION REPLACED//CONTR/C,O,C= TEST SOLUTION, O= LABORATORY DILUTION WATER CONTROL//TMETH/ECAN 1992 TEST EPS 1/RM/22, ASTM 1992 TEST E-1241-92.//MEDIA/SOFT RECONSTITUTED WATER//   </t>
        </is>
      </c>
      <c r="CK2954" t="inlineStr">
        <is>
          <t>Pyle,G.G., S.M. Swanson, and D.M. Lehmkuhl</t>
        </is>
      </c>
      <c r="CL2954" t="n">
        <v>72935.0</v>
      </c>
      <c r="CM2954" t="inlineStr">
        <is>
          <t>The Influence of Water Hardness, pH, and Suspended Solids on Nickel Toxicity to Larval Fathead Minnows (Pimephales promelas)</t>
        </is>
      </c>
      <c r="CN2954" t="inlineStr">
        <is>
          <t>Water Air Soil Pollut.133(1-4): 215-226</t>
        </is>
      </c>
      <c r="CO2954" t="n">
        <v>2002.0</v>
      </c>
      <c r="CP2954" t="inlineStr">
        <is>
          <t>Pyle,G.G., S.M. Swanson, and D.M. Lehmkuhl (2002). The Influence of Water Hardness, pH, and Suspended Solids on Nickel Toxicity to Larval Fathead Minnows (Pimephales promelas). Water Air Soil Pollut., 133, (1-4), 215-226. doi:10.1023/A:1012973728628. ECOREF#:72935</t>
        </is>
      </c>
    </row>
    <row r="2955">
      <c r="A2955" t="n">
        <v>7718549.0</v>
      </c>
      <c r="B2955" t="inlineStr">
        <is>
          <t>Nickel chloride (NiCl2)</t>
        </is>
      </c>
      <c r="C2955"/>
      <c r="D2955" t="inlineStr">
        <is>
          <t>Unmeasured</t>
        </is>
      </c>
      <c r="E2955" t="inlineStr">
        <is>
          <t>Other Method</t>
        </is>
      </c>
      <c r="F2955"/>
      <c r="G2955"/>
      <c r="H2955"/>
      <c r="I2955"/>
      <c r="J2955"/>
      <c r="K2955"/>
      <c r="L2955" t="inlineStr">
        <is>
          <t>Pimephales promelas</t>
        </is>
      </c>
      <c r="M2955" t="inlineStr">
        <is>
          <t>Fathead Minnow</t>
        </is>
      </c>
      <c r="N2955"/>
      <c r="O2955"/>
      <c r="P2955"/>
      <c r="Q2955"/>
      <c r="R2955"/>
      <c r="S2955"/>
      <c r="T2955"/>
      <c r="U2955"/>
      <c r="V2955" t="inlineStr">
        <is>
          <t>Static</t>
        </is>
      </c>
      <c r="W2955" t="inlineStr">
        <is>
          <t>Fresh water</t>
        </is>
      </c>
      <c r="X2955" t="inlineStr">
        <is>
          <t>Lab</t>
        </is>
      </c>
      <c r="Y2955" t="n">
        <v>6.0</v>
      </c>
      <c r="Z2955" t="inlineStr">
        <is>
          <t>Total</t>
        </is>
      </c>
      <c r="AA2955"/>
      <c r="AB2955" t="n">
        <v>44.5</v>
      </c>
      <c r="AC2955"/>
      <c r="AD2955" t="n">
        <v>32.8</v>
      </c>
      <c r="AE2955"/>
      <c r="AF2955" t="n">
        <v>55.8</v>
      </c>
      <c r="AG2955" t="inlineStr">
        <is>
          <t>AI mg/L</t>
        </is>
      </c>
      <c r="AH2955"/>
      <c r="AI2955"/>
      <c r="AJ2955"/>
      <c r="AK2955"/>
      <c r="AL2955"/>
      <c r="AM2955"/>
      <c r="AN2955"/>
      <c r="AO2955"/>
      <c r="AP2955"/>
      <c r="AQ2955"/>
      <c r="AR2955"/>
      <c r="AS2955"/>
      <c r="AT2955"/>
      <c r="AU2955"/>
      <c r="AV2955"/>
      <c r="AW2955"/>
      <c r="AX2955" t="inlineStr">
        <is>
          <t>Mortality</t>
        </is>
      </c>
      <c r="AY2955" t="inlineStr">
        <is>
          <t>Mortality</t>
        </is>
      </c>
      <c r="AZ2955" t="inlineStr">
        <is>
          <t>LC50</t>
        </is>
      </c>
      <c r="BA2955"/>
      <c r="BB2955" t="n">
        <v>4.0</v>
      </c>
      <c r="BC2955"/>
      <c r="BD2955"/>
      <c r="BE2955"/>
      <c r="BF2955"/>
      <c r="BG2955" t="inlineStr">
        <is>
          <t>Day(s)</t>
        </is>
      </c>
      <c r="BH2955"/>
      <c r="BI2955" t="inlineStr">
        <is>
          <t>DTXSID7040316</t>
        </is>
      </c>
      <c r="BJ2955"/>
      <c r="BK2955"/>
      <c r="BL2955"/>
      <c r="BM2955"/>
      <c r="BN2955"/>
      <c r="BO2955"/>
      <c r="BP2955"/>
      <c r="BQ2955"/>
      <c r="BR2955"/>
      <c r="BS2955"/>
      <c r="BT2955" t="inlineStr">
        <is>
          <t>--</t>
        </is>
      </c>
      <c r="BU2955"/>
      <c r="BV2955"/>
      <c r="BW2955"/>
      <c r="BX2955"/>
      <c r="BY2955"/>
      <c r="BZ2955"/>
      <c r="CA2955"/>
      <c r="CB2955"/>
      <c r="CC2955"/>
      <c r="CD2955"/>
      <c r="CE2955"/>
      <c r="CF2955"/>
      <c r="CG2955"/>
      <c r="CH2955"/>
      <c r="CI2955"/>
      <c r="CJ2955" t="inlineStr">
        <is>
          <t xml:space="preserve">SOURCE/REARED IN PONDS AT THE STATE FISH HATCHERY AT NEWTON, OHIO//TMETH/AMERICAN PUBLIC HEALTH ASSOCIATION (1960)//MEDIA/SOFT DILUENT WATER //   </t>
        </is>
      </c>
      <c r="CK2955" t="inlineStr">
        <is>
          <t>Pickering,Q.H., and C. Henderson</t>
        </is>
      </c>
      <c r="CL2955" t="n">
        <v>2033.0</v>
      </c>
      <c r="CM2955" t="inlineStr">
        <is>
          <t>The Acute Toxicity of Some Heavy Metals to Different Species of Warm Water Fishes</t>
        </is>
      </c>
      <c r="CN2955" t="inlineStr">
        <is>
          <t>Proc. Ind. Waste Conf.10:453-463</t>
        </is>
      </c>
      <c r="CO2955" t="n">
        <v>1966.0</v>
      </c>
      <c r="CP2955" t="inlineStr">
        <is>
          <t>Pickering,Q.H., and C. Henderson (1966). The Acute Toxicity of Some Heavy Metals to Different Species of Warm Water Fishes. Proc. Ind. Waste Conf., 10, 453-463. ECOREF#:2033</t>
        </is>
      </c>
    </row>
    <row r="2956">
      <c r="A2956" t="n">
        <v>7718549.0</v>
      </c>
      <c r="B2956" t="inlineStr">
        <is>
          <t>Nickel chloride (NiCl2)</t>
        </is>
      </c>
      <c r="C2956" t="inlineStr">
        <is>
          <t>Reagent Grade, Purissium, Purum, Puriss, Puris, Reinst</t>
        </is>
      </c>
      <c r="D2956" t="inlineStr">
        <is>
          <t>Unmeasured</t>
        </is>
      </c>
      <c r="E2956" t="inlineStr">
        <is>
          <t>Not reported</t>
        </is>
      </c>
      <c r="F2956"/>
      <c r="G2956"/>
      <c r="H2956"/>
      <c r="I2956"/>
      <c r="J2956"/>
      <c r="K2956"/>
      <c r="L2956" t="inlineStr">
        <is>
          <t>Pimephales promelas</t>
        </is>
      </c>
      <c r="M2956" t="inlineStr">
        <is>
          <t>Fathead Minnow</t>
        </is>
      </c>
      <c r="N2956" t="inlineStr">
        <is>
          <t>Juvenile</t>
        </is>
      </c>
      <c r="O2956"/>
      <c r="P2956"/>
      <c r="Q2956"/>
      <c r="R2956"/>
      <c r="S2956"/>
      <c r="T2956"/>
      <c r="U2956"/>
      <c r="V2956" t="inlineStr">
        <is>
          <t>Static</t>
        </is>
      </c>
      <c r="W2956" t="inlineStr">
        <is>
          <t>Fresh water</t>
        </is>
      </c>
      <c r="X2956" t="inlineStr">
        <is>
          <t>Lab</t>
        </is>
      </c>
      <c r="Y2956" t="n">
        <v>5.0</v>
      </c>
      <c r="Z2956" t="inlineStr">
        <is>
          <t>Total</t>
        </is>
      </c>
      <c r="AA2956"/>
      <c r="AB2956" t="n">
        <v>40.0</v>
      </c>
      <c r="AC2956"/>
      <c r="AD2956"/>
      <c r="AE2956"/>
      <c r="AF2956"/>
      <c r="AG2956" t="inlineStr">
        <is>
          <t>AI mg/L</t>
        </is>
      </c>
      <c r="AH2956"/>
      <c r="AI2956"/>
      <c r="AJ2956"/>
      <c r="AK2956"/>
      <c r="AL2956"/>
      <c r="AM2956"/>
      <c r="AN2956"/>
      <c r="AO2956"/>
      <c r="AP2956"/>
      <c r="AQ2956"/>
      <c r="AR2956"/>
      <c r="AS2956"/>
      <c r="AT2956"/>
      <c r="AU2956"/>
      <c r="AV2956"/>
      <c r="AW2956"/>
      <c r="AX2956" t="inlineStr">
        <is>
          <t>Mortality</t>
        </is>
      </c>
      <c r="AY2956" t="inlineStr">
        <is>
          <t>Mortality</t>
        </is>
      </c>
      <c r="AZ2956" t="inlineStr">
        <is>
          <t>LC50</t>
        </is>
      </c>
      <c r="BA2956"/>
      <c r="BB2956" t="n">
        <v>4.0</v>
      </c>
      <c r="BC2956"/>
      <c r="BD2956"/>
      <c r="BE2956"/>
      <c r="BF2956"/>
      <c r="BG2956" t="inlineStr">
        <is>
          <t>Day(s)</t>
        </is>
      </c>
      <c r="BH2956"/>
      <c r="BI2956" t="inlineStr">
        <is>
          <t>DTXSID7040316</t>
        </is>
      </c>
      <c r="BJ2956" t="inlineStr">
        <is>
          <t>10.1002/etc.5620050908</t>
        </is>
      </c>
      <c r="BK2956"/>
      <c r="BL2956" t="inlineStr">
        <is>
          <t>Acute</t>
        </is>
      </c>
      <c r="BM2956"/>
      <c r="BN2956"/>
      <c r="BO2956"/>
      <c r="BP2956"/>
      <c r="BQ2956"/>
      <c r="BR2956"/>
      <c r="BS2956"/>
      <c r="BT2956" t="inlineStr">
        <is>
          <t>--</t>
        </is>
      </c>
      <c r="BU2956"/>
      <c r="BV2956"/>
      <c r="BW2956"/>
      <c r="BX2956"/>
      <c r="BY2956"/>
      <c r="BZ2956"/>
      <c r="CA2956"/>
      <c r="CB2956"/>
      <c r="CC2956"/>
      <c r="CD2956"/>
      <c r="CE2956"/>
      <c r="CF2956"/>
      <c r="CG2956"/>
      <c r="CH2956"/>
      <c r="CI2956"/>
      <c r="CJ2956"/>
      <c r="CK2956" t="inlineStr">
        <is>
          <t>Ewell,W.S., J.W. Gorsuch, R.O. Kringle, K.A. Robillard, and R.C. Spiegel</t>
        </is>
      </c>
      <c r="CL2956" t="n">
        <v>11951.0</v>
      </c>
      <c r="CM2956" t="inlineStr">
        <is>
          <t>Simultaneous Evaluation of the Acute Effects of Chemicals on Seven Aquatic Species</t>
        </is>
      </c>
      <c r="CN2956" t="inlineStr">
        <is>
          <t>Environ. Toxicol. Chem.5(9): 831-840</t>
        </is>
      </c>
      <c r="CO2956" t="n">
        <v>1986.0</v>
      </c>
      <c r="CP2956" t="inlineStr">
        <is>
          <t>Ewell,W.S., J.W. Gorsuch, R.O. Kringle, K.A. Robillard, and R.C. Spiegel (1986). Simultaneous Evaluation of the Acute Effects of Chemicals on Seven Aquatic Species. Environ. Toxicol. Chem., 5, (9), 831-840. doi:10.1002/etc.5620050908. ECOREF#:11951</t>
        </is>
      </c>
    </row>
    <row r="2957">
      <c r="A2957" t="n">
        <v>7718549.0</v>
      </c>
      <c r="B2957" t="inlineStr">
        <is>
          <t>Nickel chloride (NiCl2)</t>
        </is>
      </c>
      <c r="C2957"/>
      <c r="D2957" t="inlineStr">
        <is>
          <t>Unmeasured</t>
        </is>
      </c>
      <c r="E2957" t="inlineStr">
        <is>
          <t>Other Method</t>
        </is>
      </c>
      <c r="F2957"/>
      <c r="G2957"/>
      <c r="H2957"/>
      <c r="I2957"/>
      <c r="J2957"/>
      <c r="K2957"/>
      <c r="L2957" t="inlineStr">
        <is>
          <t>Pimephales promelas</t>
        </is>
      </c>
      <c r="M2957" t="inlineStr">
        <is>
          <t>Fathead Minnow</t>
        </is>
      </c>
      <c r="N2957"/>
      <c r="O2957"/>
      <c r="P2957"/>
      <c r="Q2957"/>
      <c r="R2957"/>
      <c r="S2957"/>
      <c r="T2957"/>
      <c r="U2957"/>
      <c r="V2957" t="inlineStr">
        <is>
          <t>Static</t>
        </is>
      </c>
      <c r="W2957" t="inlineStr">
        <is>
          <t>Fresh water</t>
        </is>
      </c>
      <c r="X2957" t="inlineStr">
        <is>
          <t>Lab</t>
        </is>
      </c>
      <c r="Y2957" t="n">
        <v>6.0</v>
      </c>
      <c r="Z2957" t="inlineStr">
        <is>
          <t>Total</t>
        </is>
      </c>
      <c r="AA2957"/>
      <c r="AB2957" t="n">
        <v>42.4</v>
      </c>
      <c r="AC2957"/>
      <c r="AD2957" t="n">
        <v>33.7</v>
      </c>
      <c r="AE2957"/>
      <c r="AF2957" t="n">
        <v>57.2</v>
      </c>
      <c r="AG2957" t="inlineStr">
        <is>
          <t>AI mg/L</t>
        </is>
      </c>
      <c r="AH2957"/>
      <c r="AI2957"/>
      <c r="AJ2957"/>
      <c r="AK2957"/>
      <c r="AL2957"/>
      <c r="AM2957"/>
      <c r="AN2957"/>
      <c r="AO2957"/>
      <c r="AP2957"/>
      <c r="AQ2957"/>
      <c r="AR2957"/>
      <c r="AS2957"/>
      <c r="AT2957"/>
      <c r="AU2957"/>
      <c r="AV2957"/>
      <c r="AW2957"/>
      <c r="AX2957" t="inlineStr">
        <is>
          <t>Mortality</t>
        </is>
      </c>
      <c r="AY2957" t="inlineStr">
        <is>
          <t>Mortality</t>
        </is>
      </c>
      <c r="AZ2957" t="inlineStr">
        <is>
          <t>LC50</t>
        </is>
      </c>
      <c r="BA2957"/>
      <c r="BB2957" t="n">
        <v>4.0</v>
      </c>
      <c r="BC2957"/>
      <c r="BD2957"/>
      <c r="BE2957"/>
      <c r="BF2957"/>
      <c r="BG2957" t="inlineStr">
        <is>
          <t>Day(s)</t>
        </is>
      </c>
      <c r="BH2957"/>
      <c r="BI2957" t="inlineStr">
        <is>
          <t>DTXSID7040316</t>
        </is>
      </c>
      <c r="BJ2957"/>
      <c r="BK2957"/>
      <c r="BL2957"/>
      <c r="BM2957"/>
      <c r="BN2957"/>
      <c r="BO2957"/>
      <c r="BP2957"/>
      <c r="BQ2957"/>
      <c r="BR2957"/>
      <c r="BS2957"/>
      <c r="BT2957" t="inlineStr">
        <is>
          <t>--</t>
        </is>
      </c>
      <c r="BU2957"/>
      <c r="BV2957"/>
      <c r="BW2957"/>
      <c r="BX2957"/>
      <c r="BY2957"/>
      <c r="BZ2957"/>
      <c r="CA2957"/>
      <c r="CB2957"/>
      <c r="CC2957"/>
      <c r="CD2957"/>
      <c r="CE2957"/>
      <c r="CF2957"/>
      <c r="CG2957"/>
      <c r="CH2957"/>
      <c r="CI2957"/>
      <c r="CJ2957" t="inlineStr">
        <is>
          <t xml:space="preserve">SOURCE/REARED IN PONDS AT THE STATE FISH HATCHERY AT NEWTON, OHIO//TMETH/AMERICAN PUBLIC HEALTH ASSOCIATION (1960)//MEDIA/SOFT DILUENT WATER //   </t>
        </is>
      </c>
      <c r="CK2957" t="inlineStr">
        <is>
          <t>Pickering,Q.H., and C. Henderson</t>
        </is>
      </c>
      <c r="CL2957" t="n">
        <v>2033.0</v>
      </c>
      <c r="CM2957" t="inlineStr">
        <is>
          <t>The Acute Toxicity of Some Heavy Metals to Different Species of Warm Water Fishes</t>
        </is>
      </c>
      <c r="CN2957" t="inlineStr">
        <is>
          <t>Proc. Ind. Waste Conf.10:453-463</t>
        </is>
      </c>
      <c r="CO2957" t="n">
        <v>1966.0</v>
      </c>
      <c r="CP2957" t="inlineStr">
        <is>
          <t>Pickering,Q.H., and C. Henderson (1966). The Acute Toxicity of Some Heavy Metals to Different Species of Warm Water Fishes. Proc. Ind. Waste Conf., 10, 453-463. ECOREF#:2033</t>
        </is>
      </c>
    </row>
    <row r="2958">
      <c r="A2958" t="n">
        <v>7718549.0</v>
      </c>
      <c r="B2958" t="inlineStr">
        <is>
          <t>Nickel chloride (NiCl2)</t>
        </is>
      </c>
      <c r="C2958"/>
      <c r="D2958" t="inlineStr">
        <is>
          <t>Chemical analysis reported</t>
        </is>
      </c>
      <c r="E2958" t="inlineStr">
        <is>
          <t>Other Method</t>
        </is>
      </c>
      <c r="F2958"/>
      <c r="G2958"/>
      <c r="H2958"/>
      <c r="I2958"/>
      <c r="J2958"/>
      <c r="K2958"/>
      <c r="L2958" t="inlineStr">
        <is>
          <t>Pimephales promelas</t>
        </is>
      </c>
      <c r="M2958" t="inlineStr">
        <is>
          <t>Fathead Minnow</t>
        </is>
      </c>
      <c r="N2958" t="inlineStr">
        <is>
          <t>Larva</t>
        </is>
      </c>
      <c r="O2958" t="inlineStr">
        <is>
          <t>&lt;</t>
        </is>
      </c>
      <c r="P2958" t="n">
        <v>24.0</v>
      </c>
      <c r="Q2958"/>
      <c r="R2958"/>
      <c r="S2958"/>
      <c r="T2958"/>
      <c r="U2958" t="inlineStr">
        <is>
          <t>Hour(s)</t>
        </is>
      </c>
      <c r="V2958" t="inlineStr">
        <is>
          <t>Static</t>
        </is>
      </c>
      <c r="W2958" t="inlineStr">
        <is>
          <t>Fresh water</t>
        </is>
      </c>
      <c r="X2958" t="inlineStr">
        <is>
          <t>Lab</t>
        </is>
      </c>
      <c r="Y2958" t="n">
        <v>7.0</v>
      </c>
      <c r="Z2958" t="inlineStr">
        <is>
          <t>Total</t>
        </is>
      </c>
      <c r="AA2958"/>
      <c r="AB2958"/>
      <c r="AC2958" t="inlineStr">
        <is>
          <t>&gt;</t>
        </is>
      </c>
      <c r="AD2958" t="n">
        <v>0.35</v>
      </c>
      <c r="AE2958" t="inlineStr">
        <is>
          <t>&lt;</t>
        </is>
      </c>
      <c r="AF2958" t="n">
        <v>1.12</v>
      </c>
      <c r="AG2958" t="inlineStr">
        <is>
          <t>AI mg/L</t>
        </is>
      </c>
      <c r="AH2958"/>
      <c r="AI2958"/>
      <c r="AJ2958"/>
      <c r="AK2958"/>
      <c r="AL2958"/>
      <c r="AM2958"/>
      <c r="AN2958"/>
      <c r="AO2958"/>
      <c r="AP2958"/>
      <c r="AQ2958"/>
      <c r="AR2958"/>
      <c r="AS2958"/>
      <c r="AT2958"/>
      <c r="AU2958"/>
      <c r="AV2958"/>
      <c r="AW2958"/>
      <c r="AX2958" t="inlineStr">
        <is>
          <t>Mortality</t>
        </is>
      </c>
      <c r="AY2958" t="inlineStr">
        <is>
          <t>Mortality</t>
        </is>
      </c>
      <c r="AZ2958" t="inlineStr">
        <is>
          <t>LC50</t>
        </is>
      </c>
      <c r="BA2958"/>
      <c r="BB2958" t="n">
        <v>4.0</v>
      </c>
      <c r="BC2958"/>
      <c r="BD2958"/>
      <c r="BE2958"/>
      <c r="BF2958"/>
      <c r="BG2958" t="inlineStr">
        <is>
          <t>Day(s)</t>
        </is>
      </c>
      <c r="BH2958"/>
      <c r="BI2958" t="inlineStr">
        <is>
          <t>DTXSID7040316</t>
        </is>
      </c>
      <c r="BJ2958" t="inlineStr">
        <is>
          <t>10.1023/A:1012973728628</t>
        </is>
      </c>
      <c r="BK2958"/>
      <c r="BL2958" t="inlineStr">
        <is>
          <t>Acute</t>
        </is>
      </c>
      <c r="BM2958"/>
      <c r="BN2958"/>
      <c r="BO2958"/>
      <c r="BP2958"/>
      <c r="BQ2958"/>
      <c r="BR2958"/>
      <c r="BS2958"/>
      <c r="BT2958" t="inlineStr">
        <is>
          <t>--</t>
        </is>
      </c>
      <c r="BU2958"/>
      <c r="BV2958"/>
      <c r="BW2958"/>
      <c r="BX2958"/>
      <c r="BY2958"/>
      <c r="BZ2958"/>
      <c r="CA2958"/>
      <c r="CB2958"/>
      <c r="CC2958"/>
      <c r="CD2958"/>
      <c r="CE2958"/>
      <c r="CF2958"/>
      <c r="CG2958"/>
      <c r="CH2958"/>
      <c r="CI2958" t="inlineStr">
        <is>
          <t xml:space="preserve">CONC1/FROM GRAPH// </t>
        </is>
      </c>
      <c r="CJ2958" t="inlineStr">
        <is>
          <t xml:space="preserve">SOURCE/FROM BREEDING CULTURE AT DEPARTMENT OF BIOLOGY, UNIVERSITY OF SASKATCHEWAN, SASKATOON, CANADA//CONTR/C,O,C= TEST SOLUTION, O= LABORATORY DILUTION WATER CONTROL//TMETH/ECAN 1992 TEST EPS 1/RM/22, ASTM 1992 TEST E-1241-92.//MEDIA/SOFT RECONSTITUTED WATER//  CONC1/FROM GRAPH// </t>
        </is>
      </c>
      <c r="CK2958" t="inlineStr">
        <is>
          <t>Pyle,G.G., S.M. Swanson, and D.M. Lehmkuhl</t>
        </is>
      </c>
      <c r="CL2958" t="n">
        <v>72935.0</v>
      </c>
      <c r="CM2958" t="inlineStr">
        <is>
          <t>The Influence of Water Hardness, pH, and Suspended Solids on Nickel Toxicity to Larval Fathead Minnows (Pimephales promelas)</t>
        </is>
      </c>
      <c r="CN2958" t="inlineStr">
        <is>
          <t>Water Air Soil Pollut.133(1-4): 215-226</t>
        </is>
      </c>
      <c r="CO2958" t="n">
        <v>2002.0</v>
      </c>
      <c r="CP2958" t="inlineStr">
        <is>
          <t>Pyle,G.G., S.M. Swanson, and D.M. Lehmkuhl (2002). The Influence of Water Hardness, pH, and Suspended Solids on Nickel Toxicity to Larval Fathead Minnows (Pimephales promelas). Water Air Soil Pollut., 133, (1-4), 215-226. doi:10.1023/A:1012973728628. ECOREF#:72935</t>
        </is>
      </c>
    </row>
    <row r="2959">
      <c r="A2959" t="n">
        <v>7718549.0</v>
      </c>
      <c r="B2959" t="inlineStr">
        <is>
          <t>Nickel chloride (NiCl2)</t>
        </is>
      </c>
      <c r="C2959"/>
      <c r="D2959" t="inlineStr">
        <is>
          <t>Unmeasured</t>
        </is>
      </c>
      <c r="E2959" t="inlineStr">
        <is>
          <t>Not coded</t>
        </is>
      </c>
      <c r="F2959"/>
      <c r="G2959"/>
      <c r="H2959"/>
      <c r="I2959"/>
      <c r="J2959"/>
      <c r="K2959"/>
      <c r="L2959" t="inlineStr">
        <is>
          <t>Pimephales promelas</t>
        </is>
      </c>
      <c r="M2959" t="inlineStr">
        <is>
          <t>Fathead Minnow</t>
        </is>
      </c>
      <c r="N2959"/>
      <c r="O2959"/>
      <c r="P2959"/>
      <c r="Q2959"/>
      <c r="R2959"/>
      <c r="S2959"/>
      <c r="T2959"/>
      <c r="U2959"/>
      <c r="V2959" t="inlineStr">
        <is>
          <t>Static</t>
        </is>
      </c>
      <c r="W2959" t="inlineStr">
        <is>
          <t>Fresh water</t>
        </is>
      </c>
      <c r="X2959" t="inlineStr">
        <is>
          <t>Lab</t>
        </is>
      </c>
      <c r="Y2959"/>
      <c r="Z2959" t="inlineStr">
        <is>
          <t>Total</t>
        </is>
      </c>
      <c r="AA2959"/>
      <c r="AB2959" t="n">
        <v>24.0</v>
      </c>
      <c r="AC2959"/>
      <c r="AD2959"/>
      <c r="AE2959"/>
      <c r="AF2959"/>
      <c r="AG2959" t="inlineStr">
        <is>
          <t>AI mg/L</t>
        </is>
      </c>
      <c r="AH2959"/>
      <c r="AI2959"/>
      <c r="AJ2959"/>
      <c r="AK2959"/>
      <c r="AL2959"/>
      <c r="AM2959"/>
      <c r="AN2959"/>
      <c r="AO2959"/>
      <c r="AP2959"/>
      <c r="AQ2959"/>
      <c r="AR2959"/>
      <c r="AS2959"/>
      <c r="AT2959"/>
      <c r="AU2959"/>
      <c r="AV2959"/>
      <c r="AW2959"/>
      <c r="AX2959" t="inlineStr">
        <is>
          <t>Mortality</t>
        </is>
      </c>
      <c r="AY2959" t="inlineStr">
        <is>
          <t>Mortality</t>
        </is>
      </c>
      <c r="AZ2959" t="inlineStr">
        <is>
          <t>LC50</t>
        </is>
      </c>
      <c r="BA2959"/>
      <c r="BB2959" t="n">
        <v>4.0</v>
      </c>
      <c r="BC2959"/>
      <c r="BD2959"/>
      <c r="BE2959"/>
      <c r="BF2959"/>
      <c r="BG2959" t="inlineStr">
        <is>
          <t>Day(s)</t>
        </is>
      </c>
      <c r="BH2959"/>
      <c r="BI2959" t="inlineStr">
        <is>
          <t>DTXSID7040316</t>
        </is>
      </c>
      <c r="BJ2959"/>
      <c r="BK2959"/>
      <c r="BL2959"/>
      <c r="BM2959"/>
      <c r="BN2959"/>
      <c r="BO2959"/>
      <c r="BP2959"/>
      <c r="BQ2959"/>
      <c r="BR2959"/>
      <c r="BS2959"/>
      <c r="BT2959" t="inlineStr">
        <is>
          <t>--</t>
        </is>
      </c>
      <c r="BU2959"/>
      <c r="BV2959"/>
      <c r="BW2959"/>
      <c r="BX2959"/>
      <c r="BY2959"/>
      <c r="BZ2959"/>
      <c r="CA2959"/>
      <c r="CB2959"/>
      <c r="CC2959"/>
      <c r="CD2959"/>
      <c r="CE2959"/>
      <c r="CF2959"/>
      <c r="CG2959"/>
      <c r="CH2959"/>
      <c r="CI2959" t="inlineStr">
        <is>
          <t xml:space="preserve"> CONC/AS NI// </t>
        </is>
      </c>
      <c r="CJ2959" t="inlineStr">
        <is>
          <t xml:space="preserve">   CONC/AS NI// </t>
        </is>
      </c>
      <c r="CK2959" t="inlineStr">
        <is>
          <t>Tarzwell,C.M., and C. Henderson</t>
        </is>
      </c>
      <c r="CL2959" t="n">
        <v>2042.0</v>
      </c>
      <c r="CM2959" t="inlineStr">
        <is>
          <t>Toxicity of Less Common Metals to Fishes</t>
        </is>
      </c>
      <c r="CN2959" t="inlineStr">
        <is>
          <t>Ind. Wastes5:12-</t>
        </is>
      </c>
      <c r="CO2959" t="n">
        <v>1960.0</v>
      </c>
      <c r="CP2959" t="inlineStr">
        <is>
          <t>Tarzwell,C.M., and C. Henderson (1960). Toxicity of Less Common Metals to Fishes. Ind. Wastes, 5, 12-. ECOREF#:2042</t>
        </is>
      </c>
    </row>
    <row r="2960">
      <c r="A2960" t="n">
        <v>7718549.0</v>
      </c>
      <c r="B2960" t="inlineStr">
        <is>
          <t>Nickel chloride (NiCl2)</t>
        </is>
      </c>
      <c r="C2960"/>
      <c r="D2960" t="inlineStr">
        <is>
          <t>Chemical analysis reported</t>
        </is>
      </c>
      <c r="E2960" t="inlineStr">
        <is>
          <t>Environment Canada</t>
        </is>
      </c>
      <c r="F2960"/>
      <c r="G2960"/>
      <c r="H2960"/>
      <c r="I2960"/>
      <c r="J2960"/>
      <c r="K2960"/>
      <c r="L2960" t="inlineStr">
        <is>
          <t>Pimephales promelas</t>
        </is>
      </c>
      <c r="M2960" t="inlineStr">
        <is>
          <t>Fathead Minnow</t>
        </is>
      </c>
      <c r="N2960" t="inlineStr">
        <is>
          <t>Larva</t>
        </is>
      </c>
      <c r="O2960" t="inlineStr">
        <is>
          <t>&lt;</t>
        </is>
      </c>
      <c r="P2960" t="n">
        <v>24.0</v>
      </c>
      <c r="Q2960"/>
      <c r="R2960"/>
      <c r="S2960"/>
      <c r="T2960"/>
      <c r="U2960" t="inlineStr">
        <is>
          <t>Hour(s)</t>
        </is>
      </c>
      <c r="V2960" t="inlineStr">
        <is>
          <t>Renewal</t>
        </is>
      </c>
      <c r="W2960" t="inlineStr">
        <is>
          <t>Fresh water</t>
        </is>
      </c>
      <c r="X2960" t="inlineStr">
        <is>
          <t>Lab</t>
        </is>
      </c>
      <c r="Y2960" t="n">
        <v>6.0</v>
      </c>
      <c r="Z2960" t="inlineStr">
        <is>
          <t>Total</t>
        </is>
      </c>
      <c r="AA2960"/>
      <c r="AB2960" t="n">
        <v>2.4</v>
      </c>
      <c r="AC2960"/>
      <c r="AD2960" t="n">
        <v>2.1</v>
      </c>
      <c r="AE2960"/>
      <c r="AF2960" t="n">
        <v>2.7</v>
      </c>
      <c r="AG2960" t="inlineStr">
        <is>
          <t>AI mg/L</t>
        </is>
      </c>
      <c r="AH2960"/>
      <c r="AI2960"/>
      <c r="AJ2960"/>
      <c r="AK2960"/>
      <c r="AL2960"/>
      <c r="AM2960"/>
      <c r="AN2960"/>
      <c r="AO2960"/>
      <c r="AP2960"/>
      <c r="AQ2960"/>
      <c r="AR2960"/>
      <c r="AS2960"/>
      <c r="AT2960"/>
      <c r="AU2960"/>
      <c r="AV2960"/>
      <c r="AW2960"/>
      <c r="AX2960" t="inlineStr">
        <is>
          <t>Mortality</t>
        </is>
      </c>
      <c r="AY2960" t="inlineStr">
        <is>
          <t>Mortality</t>
        </is>
      </c>
      <c r="AZ2960" t="inlineStr">
        <is>
          <t>LC50</t>
        </is>
      </c>
      <c r="BA2960"/>
      <c r="BB2960" t="n">
        <v>4.0</v>
      </c>
      <c r="BC2960"/>
      <c r="BD2960"/>
      <c r="BE2960"/>
      <c r="BF2960"/>
      <c r="BG2960" t="inlineStr">
        <is>
          <t>Day(s)</t>
        </is>
      </c>
      <c r="BH2960"/>
      <c r="BI2960" t="inlineStr">
        <is>
          <t>DTXSID7040316</t>
        </is>
      </c>
      <c r="BJ2960"/>
      <c r="BK2960"/>
      <c r="BL2960" t="inlineStr">
        <is>
          <t>Acute</t>
        </is>
      </c>
      <c r="BM2960"/>
      <c r="BN2960"/>
      <c r="BO2960"/>
      <c r="BP2960"/>
      <c r="BQ2960"/>
      <c r="BR2960"/>
      <c r="BS2960"/>
      <c r="BT2960" t="inlineStr">
        <is>
          <t>--</t>
        </is>
      </c>
      <c r="BU2960"/>
      <c r="BV2960"/>
      <c r="BW2960"/>
      <c r="BX2960"/>
      <c r="BY2960"/>
      <c r="BZ2960"/>
      <c r="CA2960"/>
      <c r="CB2960"/>
      <c r="CC2960"/>
      <c r="CD2960"/>
      <c r="CE2960"/>
      <c r="CF2960"/>
      <c r="CG2960"/>
      <c r="CH2960"/>
      <c r="CI2960"/>
      <c r="CJ2960" t="inlineStr">
        <is>
          <t xml:space="preserve">SOURCE/FROM A BREEDING CULTURE AT THE DEPARTMENT OF BIOLOGY, UNIVERSITY OF SASKATCHEWAN, SASKATOON, CANADA//AP FREQ/80 PERCENT REPLACED//TMETH/1992 TEST EPS 1/RM/22//MEDIA/AERATED DECHLORINATED SASKATOON MUNICIPAL WATER//   </t>
        </is>
      </c>
      <c r="CK2960" t="inlineStr">
        <is>
          <t>Pyle,G.G.</t>
        </is>
      </c>
      <c r="CL2960" t="n">
        <v>115936.0</v>
      </c>
      <c r="CM2960" t="inlineStr">
        <is>
          <t>The Toxicity and Bioavailability of Nickel and Molybdenum to Standard Toxicity-Test Fish Species and Fish Species Found in Northern Canadian Lakes</t>
        </is>
      </c>
      <c r="CN2960" t="inlineStr">
        <is>
          <t>Ph.D. Thesis, The University of Saskatchewan, Canada:273 p.</t>
        </is>
      </c>
      <c r="CO2960" t="n">
        <v>2000.0</v>
      </c>
      <c r="CP2960" t="inlineStr">
        <is>
          <t>Pyle,G.G. (2000). The Toxicity and Bioavailability of Nickel and Molybdenum to Standard Toxicity-Test Fish Species and Fish Species Found in Northern Canadian Lakes. Ph.D. Thesis, The University of Saskatchewan, Canada, 273 p. ECOREF#:115936</t>
        </is>
      </c>
    </row>
    <row r="2961">
      <c r="A2961" t="n">
        <v>7718549.0</v>
      </c>
      <c r="B2961" t="inlineStr">
        <is>
          <t>Nickel chloride (NiCl2)</t>
        </is>
      </c>
      <c r="C2961"/>
      <c r="D2961" t="inlineStr">
        <is>
          <t>Chemical analysis reported</t>
        </is>
      </c>
      <c r="E2961" t="inlineStr">
        <is>
          <t>Other Method</t>
        </is>
      </c>
      <c r="F2961"/>
      <c r="G2961"/>
      <c r="H2961"/>
      <c r="I2961"/>
      <c r="J2961"/>
      <c r="K2961"/>
      <c r="L2961" t="inlineStr">
        <is>
          <t>Pimephales promelas</t>
        </is>
      </c>
      <c r="M2961" t="inlineStr">
        <is>
          <t>Fathead Minnow</t>
        </is>
      </c>
      <c r="N2961" t="inlineStr">
        <is>
          <t>Larva</t>
        </is>
      </c>
      <c r="O2961" t="inlineStr">
        <is>
          <t>&lt;</t>
        </is>
      </c>
      <c r="P2961" t="n">
        <v>24.0</v>
      </c>
      <c r="Q2961"/>
      <c r="R2961"/>
      <c r="S2961"/>
      <c r="T2961"/>
      <c r="U2961" t="inlineStr">
        <is>
          <t>Hour(s)</t>
        </is>
      </c>
      <c r="V2961" t="inlineStr">
        <is>
          <t>Static</t>
        </is>
      </c>
      <c r="W2961" t="inlineStr">
        <is>
          <t>Fresh water</t>
        </is>
      </c>
      <c r="X2961" t="inlineStr">
        <is>
          <t>Lab</t>
        </is>
      </c>
      <c r="Y2961" t="n">
        <v>7.0</v>
      </c>
      <c r="Z2961" t="inlineStr">
        <is>
          <t>Total</t>
        </is>
      </c>
      <c r="AA2961"/>
      <c r="AB2961" t="n">
        <v>0.35</v>
      </c>
      <c r="AC2961"/>
      <c r="AD2961"/>
      <c r="AE2961"/>
      <c r="AF2961"/>
      <c r="AG2961" t="inlineStr">
        <is>
          <t>AI mg/L</t>
        </is>
      </c>
      <c r="AH2961"/>
      <c r="AI2961"/>
      <c r="AJ2961"/>
      <c r="AK2961"/>
      <c r="AL2961"/>
      <c r="AM2961"/>
      <c r="AN2961"/>
      <c r="AO2961"/>
      <c r="AP2961"/>
      <c r="AQ2961"/>
      <c r="AR2961"/>
      <c r="AS2961"/>
      <c r="AT2961"/>
      <c r="AU2961"/>
      <c r="AV2961"/>
      <c r="AW2961"/>
      <c r="AX2961" t="inlineStr">
        <is>
          <t>Mortality</t>
        </is>
      </c>
      <c r="AY2961" t="inlineStr">
        <is>
          <t>Mortality</t>
        </is>
      </c>
      <c r="AZ2961" t="inlineStr">
        <is>
          <t>LC50</t>
        </is>
      </c>
      <c r="BA2961"/>
      <c r="BB2961" t="n">
        <v>4.0</v>
      </c>
      <c r="BC2961"/>
      <c r="BD2961"/>
      <c r="BE2961"/>
      <c r="BF2961"/>
      <c r="BG2961" t="inlineStr">
        <is>
          <t>Day(s)</t>
        </is>
      </c>
      <c r="BH2961"/>
      <c r="BI2961" t="inlineStr">
        <is>
          <t>DTXSID7040316</t>
        </is>
      </c>
      <c r="BJ2961" t="inlineStr">
        <is>
          <t>10.1023/A:1012973728628</t>
        </is>
      </c>
      <c r="BK2961"/>
      <c r="BL2961" t="inlineStr">
        <is>
          <t>Acute</t>
        </is>
      </c>
      <c r="BM2961"/>
      <c r="BN2961"/>
      <c r="BO2961"/>
      <c r="BP2961"/>
      <c r="BQ2961"/>
      <c r="BR2961"/>
      <c r="BS2961"/>
      <c r="BT2961" t="inlineStr">
        <is>
          <t>--</t>
        </is>
      </c>
      <c r="BU2961"/>
      <c r="BV2961"/>
      <c r="BW2961"/>
      <c r="BX2961"/>
      <c r="BY2961"/>
      <c r="BZ2961"/>
      <c r="CA2961"/>
      <c r="CB2961"/>
      <c r="CC2961"/>
      <c r="CD2961"/>
      <c r="CE2961"/>
      <c r="CF2961"/>
      <c r="CG2961"/>
      <c r="CH2961"/>
      <c r="CI2961"/>
      <c r="CJ2961" t="inlineStr">
        <is>
          <t xml:space="preserve">SOURCE/FROM BREEDING CULTURE AT DEPARTMENT OF BIOLOGY, UNIVERSITY OF SASKATCHEWAN, SASKATOON, CANADA//CONTR/C,O,C= TEST SOLUTION, O= LABORATORY DILUTION WATER CONTROL//TMETH/ECAN 1992 TEST EPS 1/RM/22, ASTM 1992 TEST E-1241-92.//MEDIA/SOFT RECONSTITUTED WATER//   </t>
        </is>
      </c>
      <c r="CK2961" t="inlineStr">
        <is>
          <t>Pyle,G.G., S.M. Swanson, and D.M. Lehmkuhl</t>
        </is>
      </c>
      <c r="CL2961" t="n">
        <v>72935.0</v>
      </c>
      <c r="CM2961" t="inlineStr">
        <is>
          <t>The Influence of Water Hardness, pH, and Suspended Solids on Nickel Toxicity to Larval Fathead Minnows (Pimephales promelas)</t>
        </is>
      </c>
      <c r="CN2961" t="inlineStr">
        <is>
          <t>Water Air Soil Pollut.133(1-4): 215-226</t>
        </is>
      </c>
      <c r="CO2961" t="n">
        <v>2002.0</v>
      </c>
      <c r="CP2961" t="inlineStr">
        <is>
          <t>Pyle,G.G., S.M. Swanson, and D.M. Lehmkuhl (2002). The Influence of Water Hardness, pH, and Suspended Solids on Nickel Toxicity to Larval Fathead Minnows (Pimephales promelas). Water Air Soil Pollut., 133, (1-4), 215-226. doi:10.1023/A:1012973728628. ECOREF#:72935</t>
        </is>
      </c>
    </row>
    <row r="2962">
      <c r="A2962" t="n">
        <v>7718549.0</v>
      </c>
      <c r="B2962" t="inlineStr">
        <is>
          <t>Nickel chloride (NiCl2)</t>
        </is>
      </c>
      <c r="C2962"/>
      <c r="D2962" t="inlineStr">
        <is>
          <t>Measured</t>
        </is>
      </c>
      <c r="E2962" t="inlineStr">
        <is>
          <t>United States Environmental Protection Agency</t>
        </is>
      </c>
      <c r="F2962"/>
      <c r="G2962"/>
      <c r="H2962"/>
      <c r="I2962"/>
      <c r="J2962"/>
      <c r="K2962"/>
      <c r="L2962" t="inlineStr">
        <is>
          <t>Pimephales promelas</t>
        </is>
      </c>
      <c r="M2962" t="inlineStr">
        <is>
          <t>Fathead Minnow</t>
        </is>
      </c>
      <c r="N2962"/>
      <c r="O2962" t="inlineStr">
        <is>
          <t>&lt;</t>
        </is>
      </c>
      <c r="P2962" t="n">
        <v>1.0</v>
      </c>
      <c r="Q2962"/>
      <c r="R2962"/>
      <c r="S2962"/>
      <c r="T2962"/>
      <c r="U2962" t="inlineStr">
        <is>
          <t>Day(s)</t>
        </is>
      </c>
      <c r="V2962" t="inlineStr">
        <is>
          <t>Renewal</t>
        </is>
      </c>
      <c r="W2962" t="inlineStr">
        <is>
          <t>Fresh water</t>
        </is>
      </c>
      <c r="X2962" t="inlineStr">
        <is>
          <t>Lab</t>
        </is>
      </c>
      <c r="Y2962" t="n">
        <v>6.0</v>
      </c>
      <c r="Z2962" t="inlineStr">
        <is>
          <t>Total</t>
        </is>
      </c>
      <c r="AA2962"/>
      <c r="AB2962" t="n">
        <v>1.57</v>
      </c>
      <c r="AC2962"/>
      <c r="AD2962" t="n">
        <v>1.348</v>
      </c>
      <c r="AE2962"/>
      <c r="AF2962" t="n">
        <v>1.828</v>
      </c>
      <c r="AG2962" t="inlineStr">
        <is>
          <t>AI mg/L</t>
        </is>
      </c>
      <c r="AH2962"/>
      <c r="AI2962"/>
      <c r="AJ2962"/>
      <c r="AK2962"/>
      <c r="AL2962"/>
      <c r="AM2962"/>
      <c r="AN2962"/>
      <c r="AO2962"/>
      <c r="AP2962"/>
      <c r="AQ2962"/>
      <c r="AR2962"/>
      <c r="AS2962"/>
      <c r="AT2962"/>
      <c r="AU2962"/>
      <c r="AV2962"/>
      <c r="AW2962"/>
      <c r="AX2962" t="inlineStr">
        <is>
          <t>Mortality</t>
        </is>
      </c>
      <c r="AY2962" t="inlineStr">
        <is>
          <t>Mortality</t>
        </is>
      </c>
      <c r="AZ2962" t="inlineStr">
        <is>
          <t>LC50</t>
        </is>
      </c>
      <c r="BA2962"/>
      <c r="BB2962" t="n">
        <v>4.0</v>
      </c>
      <c r="BC2962"/>
      <c r="BD2962"/>
      <c r="BE2962"/>
      <c r="BF2962"/>
      <c r="BG2962" t="inlineStr">
        <is>
          <t>Day(s)</t>
        </is>
      </c>
      <c r="BH2962"/>
      <c r="BI2962" t="inlineStr">
        <is>
          <t>DTXSID7040316</t>
        </is>
      </c>
      <c r="BJ2962" t="inlineStr">
        <is>
          <t>10.1897/03-11</t>
        </is>
      </c>
      <c r="BK2962"/>
      <c r="BL2962" t="inlineStr">
        <is>
          <t>Acute</t>
        </is>
      </c>
      <c r="BM2962"/>
      <c r="BN2962"/>
      <c r="BO2962"/>
      <c r="BP2962"/>
      <c r="BQ2962"/>
      <c r="BR2962"/>
      <c r="BS2962"/>
      <c r="BT2962" t="inlineStr">
        <is>
          <t>--</t>
        </is>
      </c>
      <c r="BU2962"/>
      <c r="BV2962"/>
      <c r="BW2962"/>
      <c r="BX2962"/>
      <c r="BY2962"/>
      <c r="BZ2962"/>
      <c r="CA2962"/>
      <c r="CB2962"/>
      <c r="CC2962"/>
      <c r="CD2962"/>
      <c r="CE2962"/>
      <c r="CF2962"/>
      <c r="CG2962"/>
      <c r="CH2962"/>
      <c r="CI2962"/>
      <c r="CJ2962" t="inlineStr">
        <is>
          <t xml:space="preserve">SOURCE/FROM INSTITUTE FOR ENVIRONMENTAL TOXICOLOGY, CLEMSON UNIVERSITY, PENDLETON, SOUTH CAROLINA//TMETH/1993 TEST EPA 600-/4-90/027//MEDIA/MODERATELY HARD WATER//   </t>
        </is>
      </c>
      <c r="CK2962" t="inlineStr">
        <is>
          <t>Hoang,T.C., J.R. Tomasso, and S.J. Klaine</t>
        </is>
      </c>
      <c r="CL2962" t="n">
        <v>73390.0</v>
      </c>
      <c r="CM2962" t="inlineStr">
        <is>
          <t>Influence of Water Quality and Age on Nickel Toxicity to Fathead Minnows (Pimephales promelas)</t>
        </is>
      </c>
      <c r="CN2962" t="inlineStr">
        <is>
          <t>Environ. Toxicol. Chem.23(1): 86-92</t>
        </is>
      </c>
      <c r="CO2962" t="n">
        <v>2004.0</v>
      </c>
      <c r="CP2962" t="inlineStr">
        <is>
          <t>Hoang,T.C., J.R. Tomasso, and S.J. Klaine (2004). Influence of Water Quality and Age on Nickel Toxicity to Fathead Minnows (Pimephales promelas). Environ. Toxicol. Chem., 23, (1), 86-92. doi:10.1897/03-11. ECOREF#:73390</t>
        </is>
      </c>
    </row>
    <row r="2963">
      <c r="A2963" t="n">
        <v>7718549.0</v>
      </c>
      <c r="B2963" t="inlineStr">
        <is>
          <t>Nickel chloride (NiCl2)</t>
        </is>
      </c>
      <c r="C2963"/>
      <c r="D2963" t="inlineStr">
        <is>
          <t>Measured</t>
        </is>
      </c>
      <c r="E2963" t="inlineStr">
        <is>
          <t>United States Environmental Protection Agency</t>
        </is>
      </c>
      <c r="F2963"/>
      <c r="G2963"/>
      <c r="H2963"/>
      <c r="I2963"/>
      <c r="J2963"/>
      <c r="K2963"/>
      <c r="L2963" t="inlineStr">
        <is>
          <t>Pimephales promelas</t>
        </is>
      </c>
      <c r="M2963" t="inlineStr">
        <is>
          <t>Fathead Minnow</t>
        </is>
      </c>
      <c r="N2963"/>
      <c r="O2963" t="inlineStr">
        <is>
          <t>&lt;</t>
        </is>
      </c>
      <c r="P2963" t="n">
        <v>1.0</v>
      </c>
      <c r="Q2963"/>
      <c r="R2963"/>
      <c r="S2963"/>
      <c r="T2963"/>
      <c r="U2963" t="inlineStr">
        <is>
          <t>Day(s)</t>
        </is>
      </c>
      <c r="V2963" t="inlineStr">
        <is>
          <t>Renewal</t>
        </is>
      </c>
      <c r="W2963" t="inlineStr">
        <is>
          <t>Fresh water</t>
        </is>
      </c>
      <c r="X2963" t="inlineStr">
        <is>
          <t>Lab</t>
        </is>
      </c>
      <c r="Y2963" t="n">
        <v>6.0</v>
      </c>
      <c r="Z2963" t="inlineStr">
        <is>
          <t>Total</t>
        </is>
      </c>
      <c r="AA2963"/>
      <c r="AB2963" t="n">
        <v>0.4</v>
      </c>
      <c r="AC2963"/>
      <c r="AD2963" t="n">
        <v>0.324</v>
      </c>
      <c r="AE2963"/>
      <c r="AF2963" t="n">
        <v>0.463</v>
      </c>
      <c r="AG2963" t="inlineStr">
        <is>
          <t>AI mg/L</t>
        </is>
      </c>
      <c r="AH2963"/>
      <c r="AI2963"/>
      <c r="AJ2963"/>
      <c r="AK2963"/>
      <c r="AL2963"/>
      <c r="AM2963"/>
      <c r="AN2963"/>
      <c r="AO2963"/>
      <c r="AP2963"/>
      <c r="AQ2963"/>
      <c r="AR2963"/>
      <c r="AS2963"/>
      <c r="AT2963"/>
      <c r="AU2963"/>
      <c r="AV2963"/>
      <c r="AW2963"/>
      <c r="AX2963" t="inlineStr">
        <is>
          <t>Mortality</t>
        </is>
      </c>
      <c r="AY2963" t="inlineStr">
        <is>
          <t>Mortality</t>
        </is>
      </c>
      <c r="AZ2963" t="inlineStr">
        <is>
          <t>LC50</t>
        </is>
      </c>
      <c r="BA2963"/>
      <c r="BB2963" t="n">
        <v>4.0</v>
      </c>
      <c r="BC2963"/>
      <c r="BD2963"/>
      <c r="BE2963"/>
      <c r="BF2963"/>
      <c r="BG2963" t="inlineStr">
        <is>
          <t>Day(s)</t>
        </is>
      </c>
      <c r="BH2963"/>
      <c r="BI2963" t="inlineStr">
        <is>
          <t>DTXSID7040316</t>
        </is>
      </c>
      <c r="BJ2963" t="inlineStr">
        <is>
          <t>10.1897/03-11</t>
        </is>
      </c>
      <c r="BK2963"/>
      <c r="BL2963" t="inlineStr">
        <is>
          <t>Acute</t>
        </is>
      </c>
      <c r="BM2963"/>
      <c r="BN2963"/>
      <c r="BO2963"/>
      <c r="BP2963"/>
      <c r="BQ2963"/>
      <c r="BR2963"/>
      <c r="BS2963"/>
      <c r="BT2963" t="inlineStr">
        <is>
          <t>--</t>
        </is>
      </c>
      <c r="BU2963"/>
      <c r="BV2963"/>
      <c r="BW2963"/>
      <c r="BX2963"/>
      <c r="BY2963"/>
      <c r="BZ2963"/>
      <c r="CA2963"/>
      <c r="CB2963"/>
      <c r="CC2963"/>
      <c r="CD2963"/>
      <c r="CE2963"/>
      <c r="CF2963"/>
      <c r="CG2963"/>
      <c r="CH2963"/>
      <c r="CI2963"/>
      <c r="CJ2963" t="inlineStr">
        <is>
          <t xml:space="preserve">SOURCE/FROM INSTITUTE FOR ENVIRONMENTAL TOXICOLOGY, CLEMSON UNIVERSITY, PENDLETON, SOUTH CAROLINA//TMETH/1993 TEST EPA 600-/4-90/027//MEDIA/MODERATELY HARD WATER//   </t>
        </is>
      </c>
      <c r="CK2963" t="inlineStr">
        <is>
          <t>Hoang,T.C., J.R. Tomasso, and S.J. Klaine</t>
        </is>
      </c>
      <c r="CL2963" t="n">
        <v>73390.0</v>
      </c>
      <c r="CM2963" t="inlineStr">
        <is>
          <t>Influence of Water Quality and Age on Nickel Toxicity to Fathead Minnows (Pimephales promelas)</t>
        </is>
      </c>
      <c r="CN2963" t="inlineStr">
        <is>
          <t>Environ. Toxicol. Chem.23(1): 86-92</t>
        </is>
      </c>
      <c r="CO2963" t="n">
        <v>2004.0</v>
      </c>
      <c r="CP2963" t="inlineStr">
        <is>
          <t>Hoang,T.C., J.R. Tomasso, and S.J. Klaine (2004). Influence of Water Quality and Age on Nickel Toxicity to Fathead Minnows (Pimephales promelas). Environ. Toxicol. Chem., 23, (1), 86-92. doi:10.1897/03-11. ECOREF#:73390</t>
        </is>
      </c>
    </row>
    <row r="2964">
      <c r="A2964" t="n">
        <v>7718549.0</v>
      </c>
      <c r="B2964" t="inlineStr">
        <is>
          <t>Nickel chloride (NiCl2)</t>
        </is>
      </c>
      <c r="C2964" t="inlineStr">
        <is>
          <t>Reagent Grade, Purissium, Purum, Puriss, Puris, Reinst</t>
        </is>
      </c>
      <c r="D2964" t="inlineStr">
        <is>
          <t>Unmeasured</t>
        </is>
      </c>
      <c r="E2964" t="inlineStr">
        <is>
          <t>Not reported</t>
        </is>
      </c>
      <c r="F2964"/>
      <c r="G2964"/>
      <c r="H2964"/>
      <c r="I2964"/>
      <c r="J2964"/>
      <c r="K2964"/>
      <c r="L2964" t="inlineStr">
        <is>
          <t>Pimephales promelas</t>
        </is>
      </c>
      <c r="M2964" t="inlineStr">
        <is>
          <t>Fathead Minnow</t>
        </is>
      </c>
      <c r="N2964" t="inlineStr">
        <is>
          <t>Juvenile</t>
        </is>
      </c>
      <c r="O2964"/>
      <c r="P2964"/>
      <c r="Q2964"/>
      <c r="R2964"/>
      <c r="S2964"/>
      <c r="T2964"/>
      <c r="U2964"/>
      <c r="V2964" t="inlineStr">
        <is>
          <t>Static</t>
        </is>
      </c>
      <c r="W2964" t="inlineStr">
        <is>
          <t>Fresh water</t>
        </is>
      </c>
      <c r="X2964" t="inlineStr">
        <is>
          <t>Lab</t>
        </is>
      </c>
      <c r="Y2964" t="n">
        <v>5.0</v>
      </c>
      <c r="Z2964" t="inlineStr">
        <is>
          <t>Total</t>
        </is>
      </c>
      <c r="AA2964" t="inlineStr">
        <is>
          <t>&gt;=</t>
        </is>
      </c>
      <c r="AB2964" t="n">
        <v>100.0</v>
      </c>
      <c r="AC2964"/>
      <c r="AD2964"/>
      <c r="AE2964"/>
      <c r="AF2964"/>
      <c r="AG2964" t="inlineStr">
        <is>
          <t>AI mg/L</t>
        </is>
      </c>
      <c r="AH2964"/>
      <c r="AI2964"/>
      <c r="AJ2964"/>
      <c r="AK2964"/>
      <c r="AL2964"/>
      <c r="AM2964"/>
      <c r="AN2964"/>
      <c r="AO2964"/>
      <c r="AP2964"/>
      <c r="AQ2964"/>
      <c r="AR2964"/>
      <c r="AS2964"/>
      <c r="AT2964"/>
      <c r="AU2964"/>
      <c r="AV2964"/>
      <c r="AW2964"/>
      <c r="AX2964" t="inlineStr">
        <is>
          <t>Mortality</t>
        </is>
      </c>
      <c r="AY2964" t="inlineStr">
        <is>
          <t>Mortality</t>
        </is>
      </c>
      <c r="AZ2964" t="inlineStr">
        <is>
          <t>LC50</t>
        </is>
      </c>
      <c r="BA2964"/>
      <c r="BB2964" t="n">
        <v>4.0</v>
      </c>
      <c r="BC2964"/>
      <c r="BD2964"/>
      <c r="BE2964"/>
      <c r="BF2964"/>
      <c r="BG2964" t="inlineStr">
        <is>
          <t>Day(s)</t>
        </is>
      </c>
      <c r="BH2964"/>
      <c r="BI2964" t="inlineStr">
        <is>
          <t>DTXSID7040316</t>
        </is>
      </c>
      <c r="BJ2964" t="inlineStr">
        <is>
          <t>10.1002/etc.5620050908</t>
        </is>
      </c>
      <c r="BK2964"/>
      <c r="BL2964" t="inlineStr">
        <is>
          <t>Acute</t>
        </is>
      </c>
      <c r="BM2964"/>
      <c r="BN2964"/>
      <c r="BO2964"/>
      <c r="BP2964"/>
      <c r="BQ2964"/>
      <c r="BR2964"/>
      <c r="BS2964"/>
      <c r="BT2964" t="inlineStr">
        <is>
          <t>--</t>
        </is>
      </c>
      <c r="BU2964"/>
      <c r="BV2964"/>
      <c r="BW2964"/>
      <c r="BX2964"/>
      <c r="BY2964"/>
      <c r="BZ2964"/>
      <c r="CA2964"/>
      <c r="CB2964"/>
      <c r="CC2964"/>
      <c r="CD2964"/>
      <c r="CE2964"/>
      <c r="CF2964"/>
      <c r="CG2964"/>
      <c r="CH2964"/>
      <c r="CI2964"/>
      <c r="CJ2964"/>
      <c r="CK2964" t="inlineStr">
        <is>
          <t>Ewell,W.S., J.W. Gorsuch, R.O. Kringle, K.A. Robillard, and R.C. Spiegel</t>
        </is>
      </c>
      <c r="CL2964" t="n">
        <v>11951.0</v>
      </c>
      <c r="CM2964" t="inlineStr">
        <is>
          <t>Simultaneous Evaluation of the Acute Effects of Chemicals on Seven Aquatic Species</t>
        </is>
      </c>
      <c r="CN2964" t="inlineStr">
        <is>
          <t>Environ. Toxicol. Chem.5(9): 831-840</t>
        </is>
      </c>
      <c r="CO2964" t="n">
        <v>1986.0</v>
      </c>
      <c r="CP2964" t="inlineStr">
        <is>
          <t>Ewell,W.S., J.W. Gorsuch, R.O. Kringle, K.A. Robillard, and R.C. Spiegel (1986). Simultaneous Evaluation of the Acute Effects of Chemicals on Seven Aquatic Species. Environ. Toxicol. Chem., 5, (9), 831-840. doi:10.1002/etc.5620050908. ECOREF#:11951</t>
        </is>
      </c>
    </row>
    <row r="2965">
      <c r="A2965" t="n">
        <v>7718549.0</v>
      </c>
      <c r="B2965" t="inlineStr">
        <is>
          <t>Nickel chloride (NiCl2)</t>
        </is>
      </c>
      <c r="C2965" t="inlineStr">
        <is>
          <t>Reagent Grade, Purissium, Purum, Puriss, Puris, Reinst</t>
        </is>
      </c>
      <c r="D2965" t="inlineStr">
        <is>
          <t>Unmeasured</t>
        </is>
      </c>
      <c r="E2965" t="inlineStr">
        <is>
          <t>Standard Methods for the Examination of Water and Wastewater</t>
        </is>
      </c>
      <c r="F2965"/>
      <c r="G2965"/>
      <c r="H2965"/>
      <c r="I2965"/>
      <c r="J2965"/>
      <c r="K2965"/>
      <c r="L2965" t="inlineStr">
        <is>
          <t>Pimephales promelas</t>
        </is>
      </c>
      <c r="M2965" t="inlineStr">
        <is>
          <t>Fathead Minnow</t>
        </is>
      </c>
      <c r="N2965" t="inlineStr">
        <is>
          <t>Immature</t>
        </is>
      </c>
      <c r="O2965"/>
      <c r="P2965"/>
      <c r="Q2965"/>
      <c r="R2965"/>
      <c r="S2965"/>
      <c r="T2965"/>
      <c r="U2965"/>
      <c r="V2965" t="inlineStr">
        <is>
          <t>Static</t>
        </is>
      </c>
      <c r="W2965" t="inlineStr">
        <is>
          <t>Fresh water</t>
        </is>
      </c>
      <c r="X2965" t="inlineStr">
        <is>
          <t>Lab</t>
        </is>
      </c>
      <c r="Y2965"/>
      <c r="Z2965" t="inlineStr">
        <is>
          <t>Total</t>
        </is>
      </c>
      <c r="AA2965"/>
      <c r="AB2965" t="n">
        <v>27.0</v>
      </c>
      <c r="AC2965"/>
      <c r="AD2965"/>
      <c r="AE2965"/>
      <c r="AF2965"/>
      <c r="AG2965" t="inlineStr">
        <is>
          <t>AI mg/L</t>
        </is>
      </c>
      <c r="AH2965"/>
      <c r="AI2965"/>
      <c r="AJ2965"/>
      <c r="AK2965"/>
      <c r="AL2965"/>
      <c r="AM2965"/>
      <c r="AN2965"/>
      <c r="AO2965"/>
      <c r="AP2965"/>
      <c r="AQ2965"/>
      <c r="AR2965"/>
      <c r="AS2965"/>
      <c r="AT2965"/>
      <c r="AU2965"/>
      <c r="AV2965"/>
      <c r="AW2965"/>
      <c r="AX2965" t="inlineStr">
        <is>
          <t>Mortality</t>
        </is>
      </c>
      <c r="AY2965" t="inlineStr">
        <is>
          <t>Mortality</t>
        </is>
      </c>
      <c r="AZ2965" t="inlineStr">
        <is>
          <t>LC50</t>
        </is>
      </c>
      <c r="BA2965"/>
      <c r="BB2965" t="n">
        <v>4.0</v>
      </c>
      <c r="BC2965"/>
      <c r="BD2965"/>
      <c r="BE2965"/>
      <c r="BF2965"/>
      <c r="BG2965" t="inlineStr">
        <is>
          <t>Day(s)</t>
        </is>
      </c>
      <c r="BH2965"/>
      <c r="BI2965" t="inlineStr">
        <is>
          <t>DTXSID7040316</t>
        </is>
      </c>
      <c r="BJ2965"/>
      <c r="BK2965"/>
      <c r="BL2965"/>
      <c r="BM2965" t="inlineStr">
        <is>
          <t>F0</t>
        </is>
      </c>
      <c r="BN2965"/>
      <c r="BO2965"/>
      <c r="BP2965"/>
      <c r="BQ2965"/>
      <c r="BR2965"/>
      <c r="BS2965"/>
      <c r="BT2965" t="inlineStr">
        <is>
          <t>--</t>
        </is>
      </c>
      <c r="BU2965"/>
      <c r="BV2965"/>
      <c r="BW2965"/>
      <c r="BX2965"/>
      <c r="BY2965"/>
      <c r="BZ2965"/>
      <c r="CA2965"/>
      <c r="CB2965"/>
      <c r="CC2965"/>
      <c r="CD2965"/>
      <c r="CE2965"/>
      <c r="CF2965"/>
      <c r="CG2965"/>
      <c r="CH2965"/>
      <c r="CI2965"/>
      <c r="CJ2965" t="inlineStr">
        <is>
          <t xml:space="preserve">SOURCE/NR//TMETH/STANDARD METHODS FOR THE EXAMINATION OF \VATER AND WASTEWATER. 12TH ED., AMER. PUB. HEALTH ASSN., NEW YORK, N.Y. (1965)//MEDIA/A MIXTURE OF POND WATER FROM A SPRING AND CARBON FILTERED DEMINERALIZED CINCINNATI TAP WATER//   </t>
        </is>
      </c>
      <c r="CK2965" t="inlineStr">
        <is>
          <t>Pickering,Q.H.</t>
        </is>
      </c>
      <c r="CL2965" t="n">
        <v>5225.0</v>
      </c>
      <c r="CM2965" t="inlineStr">
        <is>
          <t>Chronic Toxicity of Nickel to the Fathead Minnow</t>
        </is>
      </c>
      <c r="CN2965" t="inlineStr">
        <is>
          <t>J. Water Pollut. Control Fed.46(4): 760-765</t>
        </is>
      </c>
      <c r="CO2965" t="n">
        <v>1974.0</v>
      </c>
      <c r="CP2965" t="inlineStr">
        <is>
          <t>Pickering,Q.H. (1974). Chronic Toxicity of Nickel to the Fathead Minnow. J. Water Pollut. Control Fed., 46, (4), 760-765. ECOREF#:5225</t>
        </is>
      </c>
    </row>
    <row r="2966">
      <c r="A2966" t="n">
        <v>7718549.0</v>
      </c>
      <c r="B2966" t="inlineStr">
        <is>
          <t>Nickel chloride (NiCl2)</t>
        </is>
      </c>
      <c r="C2966"/>
      <c r="D2966" t="inlineStr">
        <is>
          <t>Chemical analysis reported</t>
        </is>
      </c>
      <c r="E2966" t="inlineStr">
        <is>
          <t>Other Method</t>
        </is>
      </c>
      <c r="F2966"/>
      <c r="G2966"/>
      <c r="H2966"/>
      <c r="I2966"/>
      <c r="J2966"/>
      <c r="K2966"/>
      <c r="L2966" t="inlineStr">
        <is>
          <t>Pimephales promelas</t>
        </is>
      </c>
      <c r="M2966" t="inlineStr">
        <is>
          <t>Fathead Minnow</t>
        </is>
      </c>
      <c r="N2966" t="inlineStr">
        <is>
          <t>Larva</t>
        </is>
      </c>
      <c r="O2966" t="inlineStr">
        <is>
          <t>&lt;</t>
        </is>
      </c>
      <c r="P2966" t="n">
        <v>24.0</v>
      </c>
      <c r="Q2966"/>
      <c r="R2966"/>
      <c r="S2966"/>
      <c r="T2966"/>
      <c r="U2966" t="inlineStr">
        <is>
          <t>Hour(s)</t>
        </is>
      </c>
      <c r="V2966" t="inlineStr">
        <is>
          <t>Renewal</t>
        </is>
      </c>
      <c r="W2966" t="inlineStr">
        <is>
          <t>Fresh water</t>
        </is>
      </c>
      <c r="X2966" t="inlineStr">
        <is>
          <t>Lab</t>
        </is>
      </c>
      <c r="Y2966" t="n">
        <v>7.0</v>
      </c>
      <c r="Z2966" t="inlineStr">
        <is>
          <t>Total</t>
        </is>
      </c>
      <c r="AA2966"/>
      <c r="AB2966" t="n">
        <v>0.45</v>
      </c>
      <c r="AC2966"/>
      <c r="AD2966"/>
      <c r="AE2966"/>
      <c r="AF2966"/>
      <c r="AG2966" t="inlineStr">
        <is>
          <t>AI mg/L</t>
        </is>
      </c>
      <c r="AH2966"/>
      <c r="AI2966"/>
      <c r="AJ2966"/>
      <c r="AK2966"/>
      <c r="AL2966"/>
      <c r="AM2966"/>
      <c r="AN2966"/>
      <c r="AO2966"/>
      <c r="AP2966"/>
      <c r="AQ2966"/>
      <c r="AR2966"/>
      <c r="AS2966"/>
      <c r="AT2966"/>
      <c r="AU2966"/>
      <c r="AV2966"/>
      <c r="AW2966"/>
      <c r="AX2966" t="inlineStr">
        <is>
          <t>Mortality</t>
        </is>
      </c>
      <c r="AY2966" t="inlineStr">
        <is>
          <t>Mortality</t>
        </is>
      </c>
      <c r="AZ2966" t="inlineStr">
        <is>
          <t>LC50</t>
        </is>
      </c>
      <c r="BA2966"/>
      <c r="BB2966" t="n">
        <v>4.0</v>
      </c>
      <c r="BC2966"/>
      <c r="BD2966"/>
      <c r="BE2966"/>
      <c r="BF2966"/>
      <c r="BG2966" t="inlineStr">
        <is>
          <t>Day(s)</t>
        </is>
      </c>
      <c r="BH2966"/>
      <c r="BI2966" t="inlineStr">
        <is>
          <t>DTXSID7040316</t>
        </is>
      </c>
      <c r="BJ2966" t="inlineStr">
        <is>
          <t>10.1023/A:1012973728628</t>
        </is>
      </c>
      <c r="BK2966"/>
      <c r="BL2966" t="inlineStr">
        <is>
          <t>Acute</t>
        </is>
      </c>
      <c r="BM2966"/>
      <c r="BN2966"/>
      <c r="BO2966"/>
      <c r="BP2966"/>
      <c r="BQ2966"/>
      <c r="BR2966"/>
      <c r="BS2966"/>
      <c r="BT2966" t="inlineStr">
        <is>
          <t>--</t>
        </is>
      </c>
      <c r="BU2966"/>
      <c r="BV2966"/>
      <c r="BW2966"/>
      <c r="BX2966"/>
      <c r="BY2966"/>
      <c r="BZ2966"/>
      <c r="CA2966"/>
      <c r="CB2966"/>
      <c r="CC2966"/>
      <c r="CD2966"/>
      <c r="CE2966"/>
      <c r="CF2966"/>
      <c r="CG2966"/>
      <c r="CH2966"/>
      <c r="CI2966"/>
      <c r="CJ2966" t="inlineStr">
        <is>
          <t xml:space="preserve">SOURCE/FROM BREEDING CULTURE AT DEPARTMENT OF BIOLOGY, UNIVERSITY OF SASKATCHEWAN, SASKATOON, CANADA//AP FREQ/80% OF SOLUTION REPLACED//CONTR/C,O,C= TEST SOLUTION, O= LABORATORY DILUTION WATER CONTROL//TMETH/ECAN 1992 TEST EPS 1/RM/22, ASTM 1992 TEST E-1241-92.//MEDIA/VERY SOFT RECONSTITUTED WATER//   </t>
        </is>
      </c>
      <c r="CK2966" t="inlineStr">
        <is>
          <t>Pyle,G.G., S.M. Swanson, and D.M. Lehmkuhl</t>
        </is>
      </c>
      <c r="CL2966" t="n">
        <v>72935.0</v>
      </c>
      <c r="CM2966" t="inlineStr">
        <is>
          <t>The Influence of Water Hardness, pH, and Suspended Solids on Nickel Toxicity to Larval Fathead Minnows (Pimephales promelas)</t>
        </is>
      </c>
      <c r="CN2966" t="inlineStr">
        <is>
          <t>Water Air Soil Pollut.133(1-4): 215-226</t>
        </is>
      </c>
      <c r="CO2966" t="n">
        <v>2002.0</v>
      </c>
      <c r="CP2966" t="inlineStr">
        <is>
          <t>Pyle,G.G., S.M. Swanson, and D.M. Lehmkuhl (2002). The Influence of Water Hardness, pH, and Suspended Solids on Nickel Toxicity to Larval Fathead Minnows (Pimephales promelas). Water Air Soil Pollut., 133, (1-4), 215-226. doi:10.1023/A:1012973728628. ECOREF#:72935</t>
        </is>
      </c>
    </row>
    <row r="2967">
      <c r="A2967" t="n">
        <v>7718549.0</v>
      </c>
      <c r="B2967" t="inlineStr">
        <is>
          <t>Nickel chloride (NiCl2)</t>
        </is>
      </c>
      <c r="C2967"/>
      <c r="D2967" t="inlineStr">
        <is>
          <t>Chemical analysis reported</t>
        </is>
      </c>
      <c r="E2967" t="inlineStr">
        <is>
          <t>Other Method</t>
        </is>
      </c>
      <c r="F2967"/>
      <c r="G2967"/>
      <c r="H2967"/>
      <c r="I2967"/>
      <c r="J2967"/>
      <c r="K2967"/>
      <c r="L2967" t="inlineStr">
        <is>
          <t>Pimephales promelas</t>
        </is>
      </c>
      <c r="M2967" t="inlineStr">
        <is>
          <t>Fathead Minnow</t>
        </is>
      </c>
      <c r="N2967" t="inlineStr">
        <is>
          <t>Larva</t>
        </is>
      </c>
      <c r="O2967" t="inlineStr">
        <is>
          <t>&lt;</t>
        </is>
      </c>
      <c r="P2967" t="n">
        <v>24.0</v>
      </c>
      <c r="Q2967"/>
      <c r="R2967"/>
      <c r="S2967"/>
      <c r="T2967"/>
      <c r="U2967" t="inlineStr">
        <is>
          <t>Hour(s)</t>
        </is>
      </c>
      <c r="V2967" t="inlineStr">
        <is>
          <t>Static</t>
        </is>
      </c>
      <c r="W2967" t="inlineStr">
        <is>
          <t>Fresh water</t>
        </is>
      </c>
      <c r="X2967" t="inlineStr">
        <is>
          <t>Lab</t>
        </is>
      </c>
      <c r="Y2967" t="n">
        <v>7.0</v>
      </c>
      <c r="Z2967" t="inlineStr">
        <is>
          <t>Total</t>
        </is>
      </c>
      <c r="AA2967"/>
      <c r="AB2967" t="n">
        <v>1.12</v>
      </c>
      <c r="AC2967"/>
      <c r="AD2967"/>
      <c r="AE2967"/>
      <c r="AF2967"/>
      <c r="AG2967" t="inlineStr">
        <is>
          <t>AI mg/L</t>
        </is>
      </c>
      <c r="AH2967"/>
      <c r="AI2967"/>
      <c r="AJ2967"/>
      <c r="AK2967"/>
      <c r="AL2967"/>
      <c r="AM2967"/>
      <c r="AN2967"/>
      <c r="AO2967"/>
      <c r="AP2967"/>
      <c r="AQ2967"/>
      <c r="AR2967"/>
      <c r="AS2967"/>
      <c r="AT2967"/>
      <c r="AU2967"/>
      <c r="AV2967"/>
      <c r="AW2967"/>
      <c r="AX2967" t="inlineStr">
        <is>
          <t>Mortality</t>
        </is>
      </c>
      <c r="AY2967" t="inlineStr">
        <is>
          <t>Mortality</t>
        </is>
      </c>
      <c r="AZ2967" t="inlineStr">
        <is>
          <t>LC50</t>
        </is>
      </c>
      <c r="BA2967"/>
      <c r="BB2967" t="n">
        <v>4.0</v>
      </c>
      <c r="BC2967"/>
      <c r="BD2967"/>
      <c r="BE2967"/>
      <c r="BF2967"/>
      <c r="BG2967" t="inlineStr">
        <is>
          <t>Day(s)</t>
        </is>
      </c>
      <c r="BH2967"/>
      <c r="BI2967" t="inlineStr">
        <is>
          <t>DTXSID7040316</t>
        </is>
      </c>
      <c r="BJ2967" t="inlineStr">
        <is>
          <t>10.1023/A:1012973728628</t>
        </is>
      </c>
      <c r="BK2967"/>
      <c r="BL2967" t="inlineStr">
        <is>
          <t>Acute</t>
        </is>
      </c>
      <c r="BM2967"/>
      <c r="BN2967"/>
      <c r="BO2967"/>
      <c r="BP2967"/>
      <c r="BQ2967"/>
      <c r="BR2967"/>
      <c r="BS2967"/>
      <c r="BT2967" t="inlineStr">
        <is>
          <t>--</t>
        </is>
      </c>
      <c r="BU2967"/>
      <c r="BV2967"/>
      <c r="BW2967"/>
      <c r="BX2967"/>
      <c r="BY2967"/>
      <c r="BZ2967"/>
      <c r="CA2967"/>
      <c r="CB2967"/>
      <c r="CC2967"/>
      <c r="CD2967"/>
      <c r="CE2967"/>
      <c r="CF2967"/>
      <c r="CG2967"/>
      <c r="CH2967"/>
      <c r="CI2967"/>
      <c r="CJ2967" t="inlineStr">
        <is>
          <t xml:space="preserve">SOURCE/FROM BREEDING CULTURE AT DEPARTMENT OF BIOLOGY, UNIVERSITY OF SASKATCHEWAN, SASKATOON, CANADA//CONTR/C,O,C= TEST SOLUTION, O= LABORATORY DILUTION WATER CONTROL//TMETH/ECAN 1992 TEST EPS 1/RM/22, ASTM 1992 TEST E-1241-92.//MEDIA/SOFT RECONSTITUTED WATER//   </t>
        </is>
      </c>
      <c r="CK2967" t="inlineStr">
        <is>
          <t>Pyle,G.G., S.M. Swanson, and D.M. Lehmkuhl</t>
        </is>
      </c>
      <c r="CL2967" t="n">
        <v>72935.0</v>
      </c>
      <c r="CM2967" t="inlineStr">
        <is>
          <t>The Influence of Water Hardness, pH, and Suspended Solids on Nickel Toxicity to Larval Fathead Minnows (Pimephales promelas)</t>
        </is>
      </c>
      <c r="CN2967" t="inlineStr">
        <is>
          <t>Water Air Soil Pollut.133(1-4): 215-226</t>
        </is>
      </c>
      <c r="CO2967" t="n">
        <v>2002.0</v>
      </c>
      <c r="CP2967" t="inlineStr">
        <is>
          <t>Pyle,G.G., S.M. Swanson, and D.M. Lehmkuhl (2002). The Influence of Water Hardness, pH, and Suspended Solids on Nickel Toxicity to Larval Fathead Minnows (Pimephales promelas). Water Air Soil Pollut., 133, (1-4), 215-226. doi:10.1023/A:1012973728628. ECOREF#:72935</t>
        </is>
      </c>
    </row>
    <row r="2968">
      <c r="A2968" t="n">
        <v>7718549.0</v>
      </c>
      <c r="B2968" t="inlineStr">
        <is>
          <t>Nickel chloride (NiCl2)</t>
        </is>
      </c>
      <c r="C2968" t="inlineStr">
        <is>
          <t>Reagent Grade, Purissium, Purum, Puriss, Puris, Reinst</t>
        </is>
      </c>
      <c r="D2968" t="inlineStr">
        <is>
          <t>Measured</t>
        </is>
      </c>
      <c r="E2968" t="inlineStr">
        <is>
          <t>Not reported</t>
        </is>
      </c>
      <c r="F2968"/>
      <c r="G2968"/>
      <c r="H2968"/>
      <c r="I2968"/>
      <c r="J2968"/>
      <c r="K2968"/>
      <c r="L2968" t="inlineStr">
        <is>
          <t>Pimephales promelas</t>
        </is>
      </c>
      <c r="M2968" t="inlineStr">
        <is>
          <t>Fathead Minnow</t>
        </is>
      </c>
      <c r="N2968" t="inlineStr">
        <is>
          <t>Immature</t>
        </is>
      </c>
      <c r="O2968"/>
      <c r="P2968"/>
      <c r="Q2968"/>
      <c r="R2968"/>
      <c r="S2968"/>
      <c r="T2968"/>
      <c r="U2968"/>
      <c r="V2968" t="inlineStr">
        <is>
          <t>Flow-through</t>
        </is>
      </c>
      <c r="W2968" t="inlineStr">
        <is>
          <t>Fresh water</t>
        </is>
      </c>
      <c r="X2968" t="inlineStr">
        <is>
          <t>Lab</t>
        </is>
      </c>
      <c r="Y2968"/>
      <c r="Z2968" t="inlineStr">
        <is>
          <t>Total</t>
        </is>
      </c>
      <c r="AA2968"/>
      <c r="AB2968" t="n">
        <v>25.0</v>
      </c>
      <c r="AC2968"/>
      <c r="AD2968"/>
      <c r="AE2968"/>
      <c r="AF2968"/>
      <c r="AG2968" t="inlineStr">
        <is>
          <t>AI mg/L</t>
        </is>
      </c>
      <c r="AH2968"/>
      <c r="AI2968"/>
      <c r="AJ2968"/>
      <c r="AK2968"/>
      <c r="AL2968"/>
      <c r="AM2968"/>
      <c r="AN2968"/>
      <c r="AO2968"/>
      <c r="AP2968"/>
      <c r="AQ2968"/>
      <c r="AR2968"/>
      <c r="AS2968"/>
      <c r="AT2968"/>
      <c r="AU2968"/>
      <c r="AV2968"/>
      <c r="AW2968"/>
      <c r="AX2968" t="inlineStr">
        <is>
          <t>Mortality</t>
        </is>
      </c>
      <c r="AY2968" t="inlineStr">
        <is>
          <t>Mortality</t>
        </is>
      </c>
      <c r="AZ2968" t="inlineStr">
        <is>
          <t>LC50</t>
        </is>
      </c>
      <c r="BA2968"/>
      <c r="BB2968" t="n">
        <v>4.0</v>
      </c>
      <c r="BC2968"/>
      <c r="BD2968"/>
      <c r="BE2968"/>
      <c r="BF2968"/>
      <c r="BG2968" t="inlineStr">
        <is>
          <t>Day(s)</t>
        </is>
      </c>
      <c r="BH2968"/>
      <c r="BI2968" t="inlineStr">
        <is>
          <t>DTXSID7040316</t>
        </is>
      </c>
      <c r="BJ2968"/>
      <c r="BK2968"/>
      <c r="BL2968"/>
      <c r="BM2968" t="inlineStr">
        <is>
          <t>F0</t>
        </is>
      </c>
      <c r="BN2968"/>
      <c r="BO2968"/>
      <c r="BP2968"/>
      <c r="BQ2968"/>
      <c r="BR2968"/>
      <c r="BS2968"/>
      <c r="BT2968" t="inlineStr">
        <is>
          <t>--</t>
        </is>
      </c>
      <c r="BU2968"/>
      <c r="BV2968"/>
      <c r="BW2968"/>
      <c r="BX2968"/>
      <c r="BY2968"/>
      <c r="BZ2968"/>
      <c r="CA2968"/>
      <c r="CB2968"/>
      <c r="CC2968"/>
      <c r="CD2968"/>
      <c r="CE2968"/>
      <c r="CF2968"/>
      <c r="CG2968"/>
      <c r="CH2968"/>
      <c r="CI2968"/>
      <c r="CJ2968" t="inlineStr">
        <is>
          <t xml:space="preserve">SOURCE/NR//MEDIA/A MIXTURE OF POND WATER FROM A SPRING AND CARBON FILTERED DEMINERALIZED CINCINNATI TAP WATER//   </t>
        </is>
      </c>
      <c r="CK2968" t="inlineStr">
        <is>
          <t>Pickering,Q.H.</t>
        </is>
      </c>
      <c r="CL2968" t="n">
        <v>5225.0</v>
      </c>
      <c r="CM2968" t="inlineStr">
        <is>
          <t>Chronic Toxicity of Nickel to the Fathead Minnow</t>
        </is>
      </c>
      <c r="CN2968" t="inlineStr">
        <is>
          <t>J. Water Pollut. Control Fed.46(4): 760-765</t>
        </is>
      </c>
      <c r="CO2968" t="n">
        <v>1974.0</v>
      </c>
      <c r="CP2968" t="inlineStr">
        <is>
          <t>Pickering,Q.H. (1974). Chronic Toxicity of Nickel to the Fathead Minnow. J. Water Pollut. Control Fed., 46, (4), 760-765. ECOREF#:5225</t>
        </is>
      </c>
    </row>
    <row r="2969">
      <c r="A2969" t="n">
        <v>7718549.0</v>
      </c>
      <c r="B2969" t="inlineStr">
        <is>
          <t>Nickel chloride (NiCl2)</t>
        </is>
      </c>
      <c r="C2969"/>
      <c r="D2969" t="inlineStr">
        <is>
          <t>Unmeasured</t>
        </is>
      </c>
      <c r="E2969" t="inlineStr">
        <is>
          <t>Not coded</t>
        </is>
      </c>
      <c r="F2969"/>
      <c r="G2969"/>
      <c r="H2969"/>
      <c r="I2969"/>
      <c r="J2969"/>
      <c r="K2969"/>
      <c r="L2969" t="inlineStr">
        <is>
          <t>Pimephales promelas</t>
        </is>
      </c>
      <c r="M2969" t="inlineStr">
        <is>
          <t>Fathead Minnow</t>
        </is>
      </c>
      <c r="N2969"/>
      <c r="O2969"/>
      <c r="P2969"/>
      <c r="Q2969"/>
      <c r="R2969"/>
      <c r="S2969"/>
      <c r="T2969"/>
      <c r="U2969"/>
      <c r="V2969" t="inlineStr">
        <is>
          <t>Static</t>
        </is>
      </c>
      <c r="W2969" t="inlineStr">
        <is>
          <t>Fresh water</t>
        </is>
      </c>
      <c r="X2969" t="inlineStr">
        <is>
          <t>Lab</t>
        </is>
      </c>
      <c r="Y2969"/>
      <c r="Z2969" t="inlineStr">
        <is>
          <t>Total</t>
        </is>
      </c>
      <c r="AA2969"/>
      <c r="AB2969" t="n">
        <v>4.0</v>
      </c>
      <c r="AC2969"/>
      <c r="AD2969"/>
      <c r="AE2969"/>
      <c r="AF2969"/>
      <c r="AG2969" t="inlineStr">
        <is>
          <t>AI mg/L</t>
        </is>
      </c>
      <c r="AH2969"/>
      <c r="AI2969"/>
      <c r="AJ2969"/>
      <c r="AK2969"/>
      <c r="AL2969"/>
      <c r="AM2969"/>
      <c r="AN2969"/>
      <c r="AO2969"/>
      <c r="AP2969"/>
      <c r="AQ2969"/>
      <c r="AR2969"/>
      <c r="AS2969"/>
      <c r="AT2969"/>
      <c r="AU2969"/>
      <c r="AV2969"/>
      <c r="AW2969"/>
      <c r="AX2969" t="inlineStr">
        <is>
          <t>Mortality</t>
        </is>
      </c>
      <c r="AY2969" t="inlineStr">
        <is>
          <t>Mortality</t>
        </is>
      </c>
      <c r="AZ2969" t="inlineStr">
        <is>
          <t>LC50</t>
        </is>
      </c>
      <c r="BA2969"/>
      <c r="BB2969" t="n">
        <v>4.0</v>
      </c>
      <c r="BC2969"/>
      <c r="BD2969"/>
      <c r="BE2969"/>
      <c r="BF2969"/>
      <c r="BG2969" t="inlineStr">
        <is>
          <t>Day(s)</t>
        </is>
      </c>
      <c r="BH2969"/>
      <c r="BI2969" t="inlineStr">
        <is>
          <t>DTXSID7040316</t>
        </is>
      </c>
      <c r="BJ2969"/>
      <c r="BK2969"/>
      <c r="BL2969"/>
      <c r="BM2969"/>
      <c r="BN2969"/>
      <c r="BO2969"/>
      <c r="BP2969"/>
      <c r="BQ2969"/>
      <c r="BR2969"/>
      <c r="BS2969"/>
      <c r="BT2969" t="inlineStr">
        <is>
          <t>--</t>
        </is>
      </c>
      <c r="BU2969"/>
      <c r="BV2969"/>
      <c r="BW2969"/>
      <c r="BX2969"/>
      <c r="BY2969"/>
      <c r="BZ2969"/>
      <c r="CA2969"/>
      <c r="CB2969"/>
      <c r="CC2969"/>
      <c r="CD2969"/>
      <c r="CE2969"/>
      <c r="CF2969"/>
      <c r="CG2969"/>
      <c r="CH2969"/>
      <c r="CI2969" t="inlineStr">
        <is>
          <t xml:space="preserve"> CONC/AS NI// </t>
        </is>
      </c>
      <c r="CJ2969" t="inlineStr">
        <is>
          <t xml:space="preserve">   CONC/AS NI// </t>
        </is>
      </c>
      <c r="CK2969" t="inlineStr">
        <is>
          <t>Tarzwell,C.M., and C. Henderson</t>
        </is>
      </c>
      <c r="CL2969" t="n">
        <v>2042.0</v>
      </c>
      <c r="CM2969" t="inlineStr">
        <is>
          <t>Toxicity of Less Common Metals to Fishes</t>
        </is>
      </c>
      <c r="CN2969" t="inlineStr">
        <is>
          <t>Ind. Wastes5:12-</t>
        </is>
      </c>
      <c r="CO2969" t="n">
        <v>1960.0</v>
      </c>
      <c r="CP2969" t="inlineStr">
        <is>
          <t>Tarzwell,C.M., and C. Henderson (1960). Toxicity of Less Common Metals to Fishes. Ind. Wastes, 5, 12-. ECOREF#:2042</t>
        </is>
      </c>
    </row>
    <row r="2970">
      <c r="A2970" t="n">
        <v>7718549.0</v>
      </c>
      <c r="B2970" t="inlineStr">
        <is>
          <t>Nickel chloride (NiCl2)</t>
        </is>
      </c>
      <c r="C2970"/>
      <c r="D2970" t="inlineStr">
        <is>
          <t>Measured</t>
        </is>
      </c>
      <c r="E2970" t="inlineStr">
        <is>
          <t>Not reported</t>
        </is>
      </c>
      <c r="F2970"/>
      <c r="G2970"/>
      <c r="H2970"/>
      <c r="I2970"/>
      <c r="J2970"/>
      <c r="K2970"/>
      <c r="L2970" t="inlineStr">
        <is>
          <t>Pimephales promelas</t>
        </is>
      </c>
      <c r="M2970" t="inlineStr">
        <is>
          <t>Fathead Minnow</t>
        </is>
      </c>
      <c r="N2970"/>
      <c r="O2970" t="inlineStr">
        <is>
          <t>&lt;=</t>
        </is>
      </c>
      <c r="P2970" t="n">
        <v>24.0</v>
      </c>
      <c r="Q2970"/>
      <c r="R2970"/>
      <c r="S2970"/>
      <c r="T2970"/>
      <c r="U2970" t="inlineStr">
        <is>
          <t>Hour(s)</t>
        </is>
      </c>
      <c r="V2970" t="inlineStr">
        <is>
          <t>Aquatic, unspecified</t>
        </is>
      </c>
      <c r="W2970" t="inlineStr">
        <is>
          <t>Fresh water</t>
        </is>
      </c>
      <c r="X2970" t="inlineStr">
        <is>
          <t>Lab</t>
        </is>
      </c>
      <c r="Y2970"/>
      <c r="Z2970" t="inlineStr">
        <is>
          <t>Total</t>
        </is>
      </c>
      <c r="AA2970"/>
      <c r="AB2970" t="n">
        <v>3.1</v>
      </c>
      <c r="AC2970"/>
      <c r="AD2970"/>
      <c r="AE2970"/>
      <c r="AF2970"/>
      <c r="AG2970" t="inlineStr">
        <is>
          <t>AI mg/L</t>
        </is>
      </c>
      <c r="AH2970"/>
      <c r="AI2970"/>
      <c r="AJ2970"/>
      <c r="AK2970"/>
      <c r="AL2970"/>
      <c r="AM2970"/>
      <c r="AN2970"/>
      <c r="AO2970"/>
      <c r="AP2970"/>
      <c r="AQ2970"/>
      <c r="AR2970"/>
      <c r="AS2970"/>
      <c r="AT2970"/>
      <c r="AU2970"/>
      <c r="AV2970"/>
      <c r="AW2970"/>
      <c r="AX2970" t="inlineStr">
        <is>
          <t>Mortality</t>
        </is>
      </c>
      <c r="AY2970" t="inlineStr">
        <is>
          <t>Mortality</t>
        </is>
      </c>
      <c r="AZ2970" t="inlineStr">
        <is>
          <t>LC50</t>
        </is>
      </c>
      <c r="BA2970"/>
      <c r="BB2970" t="n">
        <v>4.0</v>
      </c>
      <c r="BC2970"/>
      <c r="BD2970"/>
      <c r="BE2970"/>
      <c r="BF2970"/>
      <c r="BG2970" t="inlineStr">
        <is>
          <t>Day(s)</t>
        </is>
      </c>
      <c r="BH2970"/>
      <c r="BI2970" t="inlineStr">
        <is>
          <t>DTXSID7040316</t>
        </is>
      </c>
      <c r="BJ2970"/>
      <c r="BK2970"/>
      <c r="BL2970"/>
      <c r="BM2970"/>
      <c r="BN2970"/>
      <c r="BO2970"/>
      <c r="BP2970"/>
      <c r="BQ2970"/>
      <c r="BR2970"/>
      <c r="BS2970"/>
      <c r="BT2970" t="inlineStr">
        <is>
          <t>--</t>
        </is>
      </c>
      <c r="BU2970"/>
      <c r="BV2970"/>
      <c r="BW2970"/>
      <c r="BX2970"/>
      <c r="BY2970"/>
      <c r="BZ2970"/>
      <c r="CA2970"/>
      <c r="CB2970"/>
      <c r="CC2970"/>
      <c r="CD2970"/>
      <c r="CE2970"/>
      <c r="CF2970"/>
      <c r="CG2970"/>
      <c r="CH2970"/>
      <c r="CI2970"/>
      <c r="CJ2970" t="inlineStr">
        <is>
          <t xml:space="preserve">SOURCE/FROM US ENVIRONMENTAL PROTECTION AGENCY CULTURES, DULUTH, MINNESOTA//MEDIA/VERY HARD RECONSTITUTED WATER//   </t>
        </is>
      </c>
      <c r="CK2970" t="inlineStr">
        <is>
          <t>Schubauer-Berigan,M.K., J.R. Dierkes, P.D. Monson, and G.T. Ankley</t>
        </is>
      </c>
      <c r="CL2970" t="n">
        <v>7289.0</v>
      </c>
      <c r="CM2970" t="inlineStr">
        <is>
          <t>PH-Dependent Toxicity of Cd, Cu, Ni, Pb and Zn to Ceriodaphnia dubia, Pimephales promelas, Hyalella azteca and Lumbriculus variegatus</t>
        </is>
      </c>
      <c r="CN2970" t="inlineStr">
        <is>
          <t>Environ. Toxicol. Chem.12:1261-1266</t>
        </is>
      </c>
      <c r="CO2970" t="n">
        <v>1993.0</v>
      </c>
      <c r="CP2970" t="inlineStr">
        <is>
          <t>Schubauer-Berigan,M.K., J.R. Dierkes, P.D. Monson, and G.T. Ankley (1993). PH-Dependent Toxicity of Cd, Cu, Ni, Pb and Zn to Ceriodaphnia dubia, Pimephales promelas, Hyalella azteca and Lumbriculus variegatus. Environ. Toxicol. Chem., 12, 1261-1266. ECOREF#:7289</t>
        </is>
      </c>
    </row>
    <row r="2971">
      <c r="A2971" t="n">
        <v>7723140.0</v>
      </c>
      <c r="B2971" t="inlineStr">
        <is>
          <t>Elemental phosphorus</t>
        </is>
      </c>
      <c r="C2971"/>
      <c r="D2971" t="inlineStr">
        <is>
          <t>Measured</t>
        </is>
      </c>
      <c r="E2971" t="inlineStr">
        <is>
          <t>Not coded</t>
        </is>
      </c>
      <c r="F2971"/>
      <c r="G2971" t="n">
        <v>100.0</v>
      </c>
      <c r="H2971"/>
      <c r="I2971"/>
      <c r="J2971"/>
      <c r="K2971"/>
      <c r="L2971" t="inlineStr">
        <is>
          <t>Pimephales promelas</t>
        </is>
      </c>
      <c r="M2971" t="inlineStr">
        <is>
          <t>Fathead Minnow</t>
        </is>
      </c>
      <c r="N2971"/>
      <c r="O2971"/>
      <c r="P2971" t="n">
        <v>7.0</v>
      </c>
      <c r="Q2971"/>
      <c r="R2971"/>
      <c r="S2971"/>
      <c r="T2971"/>
      <c r="U2971" t="inlineStr">
        <is>
          <t>Days post-hatch</t>
        </is>
      </c>
      <c r="V2971" t="inlineStr">
        <is>
          <t>Static</t>
        </is>
      </c>
      <c r="W2971" t="inlineStr">
        <is>
          <t>Fresh water</t>
        </is>
      </c>
      <c r="X2971" t="inlineStr">
        <is>
          <t>Lab</t>
        </is>
      </c>
      <c r="Y2971"/>
      <c r="Z2971" t="inlineStr">
        <is>
          <t>Total</t>
        </is>
      </c>
      <c r="AA2971"/>
      <c r="AB2971" t="n">
        <v>0.074</v>
      </c>
      <c r="AC2971"/>
      <c r="AD2971" t="n">
        <v>0.054</v>
      </c>
      <c r="AE2971"/>
      <c r="AF2971" t="n">
        <v>0.103</v>
      </c>
      <c r="AG2971" t="inlineStr">
        <is>
          <t>AI mg/L</t>
        </is>
      </c>
      <c r="AH2971"/>
      <c r="AI2971"/>
      <c r="AJ2971"/>
      <c r="AK2971"/>
      <c r="AL2971"/>
      <c r="AM2971"/>
      <c r="AN2971"/>
      <c r="AO2971"/>
      <c r="AP2971"/>
      <c r="AQ2971"/>
      <c r="AR2971"/>
      <c r="AS2971"/>
      <c r="AT2971"/>
      <c r="AU2971"/>
      <c r="AV2971"/>
      <c r="AW2971"/>
      <c r="AX2971" t="inlineStr">
        <is>
          <t>Mortality</t>
        </is>
      </c>
      <c r="AY2971" t="inlineStr">
        <is>
          <t>Mortality</t>
        </is>
      </c>
      <c r="AZ2971" t="inlineStr">
        <is>
          <t>LC50</t>
        </is>
      </c>
      <c r="BA2971"/>
      <c r="BB2971" t="n">
        <v>4.0</v>
      </c>
      <c r="BC2971"/>
      <c r="BD2971"/>
      <c r="BE2971"/>
      <c r="BF2971"/>
      <c r="BG2971" t="inlineStr">
        <is>
          <t>Day(s)</t>
        </is>
      </c>
      <c r="BH2971" t="inlineStr">
        <is>
          <t>Pure</t>
        </is>
      </c>
      <c r="BI2971" t="inlineStr">
        <is>
          <t>DTXSID1024382</t>
        </is>
      </c>
      <c r="BJ2971"/>
      <c r="BK2971"/>
      <c r="BL2971"/>
      <c r="BM2971"/>
      <c r="BN2971"/>
      <c r="BO2971"/>
      <c r="BP2971"/>
      <c r="BQ2971"/>
      <c r="BR2971"/>
      <c r="BS2971"/>
      <c r="BT2971" t="inlineStr">
        <is>
          <t>--</t>
        </is>
      </c>
      <c r="BU2971"/>
      <c r="BV2971"/>
      <c r="BW2971"/>
      <c r="BX2971"/>
      <c r="BY2971"/>
      <c r="BZ2971"/>
      <c r="CA2971"/>
      <c r="CB2971"/>
      <c r="CC2971"/>
      <c r="CD2971"/>
      <c r="CE2971"/>
      <c r="CF2971"/>
      <c r="CG2971"/>
      <c r="CH2971"/>
      <c r="CI2971" t="inlineStr">
        <is>
          <t xml:space="preserve"> CONC/BASED ON NOMINAL CONC// </t>
        </is>
      </c>
      <c r="CJ2971" t="inlineStr">
        <is>
          <t xml:space="preserve">   CONC/BASED ON NOMINAL CONC// </t>
        </is>
      </c>
      <c r="CK2971" t="inlineStr">
        <is>
          <t>Bentley,R.E., J.W. Dean, T.A. Hollister, G.A. LeBlanc, S. Sauter, B.H. Sleight III, and W.G. Wilson</t>
        </is>
      </c>
      <c r="CL2971" t="n">
        <v>5964.0</v>
      </c>
      <c r="CM2971" t="inlineStr">
        <is>
          <t>Laboratory Evaluation of the Toxicity of Elemental Phosphorus (P4) to Aquatic Organisms</t>
        </is>
      </c>
      <c r="CN2971" t="inlineStr">
        <is>
          <t>U.S.Army Med.Res.Dev.Command, Washington, D.C.:105 p.</t>
        </is>
      </c>
      <c r="CO2971" t="n">
        <v>1978.0</v>
      </c>
      <c r="CP2971" t="inlineStr">
        <is>
          <t>Bentley,R.E., J.W. Dean, T.A. Hollister, G.A. LeBlanc, S. Sauter, B.H. Sleight III, and W.G. Wilson (1978). Laboratory Evaluation of the Toxicity of Elemental Phosphorus (P4) to Aquatic Organisms. U.S.Army Med.Res.Dev.Command, Washington, D.C., 105 p. ECOREF#:5964</t>
        </is>
      </c>
    </row>
    <row r="2972">
      <c r="A2972" t="n">
        <v>7723140.0</v>
      </c>
      <c r="B2972" t="inlineStr">
        <is>
          <t>Elemental phosphorus</t>
        </is>
      </c>
      <c r="C2972"/>
      <c r="D2972" t="inlineStr">
        <is>
          <t>Measured</t>
        </is>
      </c>
      <c r="E2972" t="inlineStr">
        <is>
          <t>Not coded</t>
        </is>
      </c>
      <c r="F2972"/>
      <c r="G2972" t="n">
        <v>100.0</v>
      </c>
      <c r="H2972"/>
      <c r="I2972"/>
      <c r="J2972"/>
      <c r="K2972"/>
      <c r="L2972" t="inlineStr">
        <is>
          <t>Pimephales promelas</t>
        </is>
      </c>
      <c r="M2972" t="inlineStr">
        <is>
          <t>Fathead Minnow</t>
        </is>
      </c>
      <c r="N2972"/>
      <c r="O2972"/>
      <c r="P2972" t="n">
        <v>1.0</v>
      </c>
      <c r="Q2972"/>
      <c r="R2972"/>
      <c r="S2972"/>
      <c r="T2972"/>
      <c r="U2972" t="inlineStr">
        <is>
          <t>Hours post hatch</t>
        </is>
      </c>
      <c r="V2972" t="inlineStr">
        <is>
          <t>Static</t>
        </is>
      </c>
      <c r="W2972" t="inlineStr">
        <is>
          <t>Fresh water</t>
        </is>
      </c>
      <c r="X2972" t="inlineStr">
        <is>
          <t>Lab</t>
        </is>
      </c>
      <c r="Y2972"/>
      <c r="Z2972" t="inlineStr">
        <is>
          <t>Total</t>
        </is>
      </c>
      <c r="AA2972"/>
      <c r="AB2972" t="n">
        <v>0.154</v>
      </c>
      <c r="AC2972"/>
      <c r="AD2972" t="n">
        <v>0.096</v>
      </c>
      <c r="AE2972"/>
      <c r="AF2972" t="n">
        <v>0.247</v>
      </c>
      <c r="AG2972" t="inlineStr">
        <is>
          <t>AI mg/L</t>
        </is>
      </c>
      <c r="AH2972"/>
      <c r="AI2972"/>
      <c r="AJ2972"/>
      <c r="AK2972"/>
      <c r="AL2972"/>
      <c r="AM2972"/>
      <c r="AN2972"/>
      <c r="AO2972"/>
      <c r="AP2972"/>
      <c r="AQ2972"/>
      <c r="AR2972"/>
      <c r="AS2972"/>
      <c r="AT2972"/>
      <c r="AU2972"/>
      <c r="AV2972"/>
      <c r="AW2972"/>
      <c r="AX2972" t="inlineStr">
        <is>
          <t>Mortality</t>
        </is>
      </c>
      <c r="AY2972" t="inlineStr">
        <is>
          <t>Mortality</t>
        </is>
      </c>
      <c r="AZ2972" t="inlineStr">
        <is>
          <t>LC50</t>
        </is>
      </c>
      <c r="BA2972"/>
      <c r="BB2972" t="n">
        <v>4.0</v>
      </c>
      <c r="BC2972"/>
      <c r="BD2972"/>
      <c r="BE2972"/>
      <c r="BF2972"/>
      <c r="BG2972" t="inlineStr">
        <is>
          <t>Day(s)</t>
        </is>
      </c>
      <c r="BH2972" t="inlineStr">
        <is>
          <t>Pure</t>
        </is>
      </c>
      <c r="BI2972" t="inlineStr">
        <is>
          <t>DTXSID1024382</t>
        </is>
      </c>
      <c r="BJ2972"/>
      <c r="BK2972"/>
      <c r="BL2972"/>
      <c r="BM2972"/>
      <c r="BN2972"/>
      <c r="BO2972"/>
      <c r="BP2972"/>
      <c r="BQ2972"/>
      <c r="BR2972"/>
      <c r="BS2972"/>
      <c r="BT2972" t="inlineStr">
        <is>
          <t>--</t>
        </is>
      </c>
      <c r="BU2972"/>
      <c r="BV2972"/>
      <c r="BW2972"/>
      <c r="BX2972"/>
      <c r="BY2972"/>
      <c r="BZ2972"/>
      <c r="CA2972"/>
      <c r="CB2972"/>
      <c r="CC2972"/>
      <c r="CD2972"/>
      <c r="CE2972"/>
      <c r="CF2972"/>
      <c r="CG2972"/>
      <c r="CH2972"/>
      <c r="CI2972" t="inlineStr">
        <is>
          <t xml:space="preserve"> CONC/BASED ON NOMINAL CONC// </t>
        </is>
      </c>
      <c r="CJ2972" t="inlineStr">
        <is>
          <t xml:space="preserve">   CONC/BASED ON NOMINAL CONC// </t>
        </is>
      </c>
      <c r="CK2972" t="inlineStr">
        <is>
          <t>Bentley,R.E., J.W. Dean, T.A. Hollister, G.A. LeBlanc, S. Sauter, B.H. Sleight III, and W.G. Wilson</t>
        </is>
      </c>
      <c r="CL2972" t="n">
        <v>5964.0</v>
      </c>
      <c r="CM2972" t="inlineStr">
        <is>
          <t>Laboratory Evaluation of the Toxicity of Elemental Phosphorus (P4) to Aquatic Organisms</t>
        </is>
      </c>
      <c r="CN2972" t="inlineStr">
        <is>
          <t>U.S.Army Med.Res.Dev.Command, Washington, D.C.:105 p.</t>
        </is>
      </c>
      <c r="CO2972" t="n">
        <v>1978.0</v>
      </c>
      <c r="CP2972" t="inlineStr">
        <is>
          <t>Bentley,R.E., J.W. Dean, T.A. Hollister, G.A. LeBlanc, S. Sauter, B.H. Sleight III, and W.G. Wilson (1978). Laboratory Evaluation of the Toxicity of Elemental Phosphorus (P4) to Aquatic Organisms. U.S.Army Med.Res.Dev.Command, Washington, D.C., 105 p. ECOREF#:5964</t>
        </is>
      </c>
    </row>
    <row r="2973">
      <c r="A2973" t="n">
        <v>7723140.0</v>
      </c>
      <c r="B2973" t="inlineStr">
        <is>
          <t>Elemental phosphorus</t>
        </is>
      </c>
      <c r="C2973"/>
      <c r="D2973" t="inlineStr">
        <is>
          <t>Measured</t>
        </is>
      </c>
      <c r="E2973" t="inlineStr">
        <is>
          <t>Not coded</t>
        </is>
      </c>
      <c r="F2973"/>
      <c r="G2973" t="n">
        <v>100.0</v>
      </c>
      <c r="H2973"/>
      <c r="I2973"/>
      <c r="J2973"/>
      <c r="K2973"/>
      <c r="L2973" t="inlineStr">
        <is>
          <t>Pimephales promelas</t>
        </is>
      </c>
      <c r="M2973" t="inlineStr">
        <is>
          <t>Fathead Minnow</t>
        </is>
      </c>
      <c r="N2973"/>
      <c r="O2973"/>
      <c r="P2973" t="n">
        <v>30.0</v>
      </c>
      <c r="Q2973"/>
      <c r="R2973"/>
      <c r="S2973"/>
      <c r="T2973"/>
      <c r="U2973" t="inlineStr">
        <is>
          <t>Days post-hatch</t>
        </is>
      </c>
      <c r="V2973" t="inlineStr">
        <is>
          <t>Static</t>
        </is>
      </c>
      <c r="W2973" t="inlineStr">
        <is>
          <t>Fresh water</t>
        </is>
      </c>
      <c r="X2973" t="inlineStr">
        <is>
          <t>Lab</t>
        </is>
      </c>
      <c r="Y2973"/>
      <c r="Z2973" t="inlineStr">
        <is>
          <t>Total</t>
        </is>
      </c>
      <c r="AA2973"/>
      <c r="AB2973" t="n">
        <v>0.021</v>
      </c>
      <c r="AC2973"/>
      <c r="AD2973" t="n">
        <v>0.011</v>
      </c>
      <c r="AE2973"/>
      <c r="AF2973" t="n">
        <v>0.028</v>
      </c>
      <c r="AG2973" t="inlineStr">
        <is>
          <t>AI mg/L</t>
        </is>
      </c>
      <c r="AH2973"/>
      <c r="AI2973"/>
      <c r="AJ2973"/>
      <c r="AK2973"/>
      <c r="AL2973"/>
      <c r="AM2973"/>
      <c r="AN2973"/>
      <c r="AO2973"/>
      <c r="AP2973"/>
      <c r="AQ2973"/>
      <c r="AR2973"/>
      <c r="AS2973"/>
      <c r="AT2973"/>
      <c r="AU2973"/>
      <c r="AV2973"/>
      <c r="AW2973"/>
      <c r="AX2973" t="inlineStr">
        <is>
          <t>Mortality</t>
        </is>
      </c>
      <c r="AY2973" t="inlineStr">
        <is>
          <t>Mortality</t>
        </is>
      </c>
      <c r="AZ2973" t="inlineStr">
        <is>
          <t>LC50</t>
        </is>
      </c>
      <c r="BA2973"/>
      <c r="BB2973" t="n">
        <v>4.0</v>
      </c>
      <c r="BC2973"/>
      <c r="BD2973"/>
      <c r="BE2973"/>
      <c r="BF2973"/>
      <c r="BG2973" t="inlineStr">
        <is>
          <t>Day(s)</t>
        </is>
      </c>
      <c r="BH2973" t="inlineStr">
        <is>
          <t>Pure</t>
        </is>
      </c>
      <c r="BI2973" t="inlineStr">
        <is>
          <t>DTXSID1024382</t>
        </is>
      </c>
      <c r="BJ2973"/>
      <c r="BK2973"/>
      <c r="BL2973"/>
      <c r="BM2973"/>
      <c r="BN2973"/>
      <c r="BO2973"/>
      <c r="BP2973"/>
      <c r="BQ2973"/>
      <c r="BR2973"/>
      <c r="BS2973"/>
      <c r="BT2973" t="inlineStr">
        <is>
          <t>--</t>
        </is>
      </c>
      <c r="BU2973"/>
      <c r="BV2973"/>
      <c r="BW2973"/>
      <c r="BX2973"/>
      <c r="BY2973"/>
      <c r="BZ2973"/>
      <c r="CA2973"/>
      <c r="CB2973"/>
      <c r="CC2973"/>
      <c r="CD2973"/>
      <c r="CE2973"/>
      <c r="CF2973"/>
      <c r="CG2973"/>
      <c r="CH2973"/>
      <c r="CI2973" t="inlineStr">
        <is>
          <t xml:space="preserve"> CONC/BASED ON NOMINAL CONC// </t>
        </is>
      </c>
      <c r="CJ2973" t="inlineStr">
        <is>
          <t xml:space="preserve">   CONC/BASED ON NOMINAL CONC// </t>
        </is>
      </c>
      <c r="CK2973" t="inlineStr">
        <is>
          <t>Bentley,R.E., J.W. Dean, T.A. Hollister, G.A. LeBlanc, S. Sauter, B.H. Sleight III, and W.G. Wilson</t>
        </is>
      </c>
      <c r="CL2973" t="n">
        <v>5964.0</v>
      </c>
      <c r="CM2973" t="inlineStr">
        <is>
          <t>Laboratory Evaluation of the Toxicity of Elemental Phosphorus (P4) to Aquatic Organisms</t>
        </is>
      </c>
      <c r="CN2973" t="inlineStr">
        <is>
          <t>U.S.Army Med.Res.Dev.Command, Washington, D.C.:105 p.</t>
        </is>
      </c>
      <c r="CO2973" t="n">
        <v>1978.0</v>
      </c>
      <c r="CP2973" t="inlineStr">
        <is>
          <t>Bentley,R.E., J.W. Dean, T.A. Hollister, G.A. LeBlanc, S. Sauter, B.H. Sleight III, and W.G. Wilson (1978). Laboratory Evaluation of the Toxicity of Elemental Phosphorus (P4) to Aquatic Organisms. U.S.Army Med.Res.Dev.Command, Washington, D.C., 105 p. ECOREF#:5964</t>
        </is>
      </c>
    </row>
    <row r="2974">
      <c r="A2974" t="n">
        <v>7723140.0</v>
      </c>
      <c r="B2974" t="inlineStr">
        <is>
          <t>Elemental phosphorus</t>
        </is>
      </c>
      <c r="C2974"/>
      <c r="D2974" t="inlineStr">
        <is>
          <t>Measured</t>
        </is>
      </c>
      <c r="E2974" t="inlineStr">
        <is>
          <t>Not coded</t>
        </is>
      </c>
      <c r="F2974"/>
      <c r="G2974" t="n">
        <v>100.0</v>
      </c>
      <c r="H2974"/>
      <c r="I2974"/>
      <c r="J2974"/>
      <c r="K2974"/>
      <c r="L2974" t="inlineStr">
        <is>
          <t>Pimephales promelas</t>
        </is>
      </c>
      <c r="M2974" t="inlineStr">
        <is>
          <t>Fathead Minnow</t>
        </is>
      </c>
      <c r="N2974"/>
      <c r="O2974"/>
      <c r="P2974"/>
      <c r="Q2974"/>
      <c r="R2974"/>
      <c r="S2974"/>
      <c r="T2974"/>
      <c r="U2974"/>
      <c r="V2974" t="inlineStr">
        <is>
          <t>Static</t>
        </is>
      </c>
      <c r="W2974" t="inlineStr">
        <is>
          <t>Fresh water</t>
        </is>
      </c>
      <c r="X2974" t="inlineStr">
        <is>
          <t>Lab</t>
        </is>
      </c>
      <c r="Y2974"/>
      <c r="Z2974" t="inlineStr">
        <is>
          <t>Total</t>
        </is>
      </c>
      <c r="AA2974"/>
      <c r="AB2974" t="n">
        <v>0.02</v>
      </c>
      <c r="AC2974"/>
      <c r="AD2974" t="n">
        <v>0.016</v>
      </c>
      <c r="AE2974"/>
      <c r="AF2974" t="n">
        <v>0.025</v>
      </c>
      <c r="AG2974" t="inlineStr">
        <is>
          <t>AI mg/L</t>
        </is>
      </c>
      <c r="AH2974"/>
      <c r="AI2974"/>
      <c r="AJ2974"/>
      <c r="AK2974"/>
      <c r="AL2974"/>
      <c r="AM2974"/>
      <c r="AN2974"/>
      <c r="AO2974"/>
      <c r="AP2974"/>
      <c r="AQ2974"/>
      <c r="AR2974"/>
      <c r="AS2974"/>
      <c r="AT2974"/>
      <c r="AU2974"/>
      <c r="AV2974"/>
      <c r="AW2974"/>
      <c r="AX2974" t="inlineStr">
        <is>
          <t>Mortality</t>
        </is>
      </c>
      <c r="AY2974" t="inlineStr">
        <is>
          <t>Mortality</t>
        </is>
      </c>
      <c r="AZ2974" t="inlineStr">
        <is>
          <t>LC50</t>
        </is>
      </c>
      <c r="BA2974"/>
      <c r="BB2974" t="n">
        <v>4.0</v>
      </c>
      <c r="BC2974"/>
      <c r="BD2974"/>
      <c r="BE2974"/>
      <c r="BF2974"/>
      <c r="BG2974" t="inlineStr">
        <is>
          <t>Day(s)</t>
        </is>
      </c>
      <c r="BH2974" t="inlineStr">
        <is>
          <t>Pure</t>
        </is>
      </c>
      <c r="BI2974" t="inlineStr">
        <is>
          <t>DTXSID1024382</t>
        </is>
      </c>
      <c r="BJ2974"/>
      <c r="BK2974"/>
      <c r="BL2974"/>
      <c r="BM2974"/>
      <c r="BN2974"/>
      <c r="BO2974"/>
      <c r="BP2974"/>
      <c r="BQ2974"/>
      <c r="BR2974"/>
      <c r="BS2974"/>
      <c r="BT2974" t="inlineStr">
        <is>
          <t>--</t>
        </is>
      </c>
      <c r="BU2974"/>
      <c r="BV2974"/>
      <c r="BW2974"/>
      <c r="BX2974"/>
      <c r="BY2974"/>
      <c r="BZ2974"/>
      <c r="CA2974"/>
      <c r="CB2974"/>
      <c r="CC2974"/>
      <c r="CD2974"/>
      <c r="CE2974"/>
      <c r="CF2974"/>
      <c r="CG2974"/>
      <c r="CH2974"/>
      <c r="CI2974" t="inlineStr">
        <is>
          <t xml:space="preserve"> CONC/BASED ON NOMINAL CONC// </t>
        </is>
      </c>
      <c r="CJ2974" t="inlineStr">
        <is>
          <t xml:space="preserve">   CONC/BASED ON NOMINAL CONC// </t>
        </is>
      </c>
      <c r="CK2974" t="inlineStr">
        <is>
          <t>Bentley,R.E., J.W. Dean, T.A. Hollister, G.A. LeBlanc, S. Sauter, B.H. Sleight III, and W.G. Wilson</t>
        </is>
      </c>
      <c r="CL2974" t="n">
        <v>5964.0</v>
      </c>
      <c r="CM2974" t="inlineStr">
        <is>
          <t>Laboratory Evaluation of the Toxicity of Elemental Phosphorus (P4) to Aquatic Organisms</t>
        </is>
      </c>
      <c r="CN2974" t="inlineStr">
        <is>
          <t>U.S.Army Med.Res.Dev.Command, Washington, D.C.:105 p.</t>
        </is>
      </c>
      <c r="CO2974" t="n">
        <v>1978.0</v>
      </c>
      <c r="CP2974" t="inlineStr">
        <is>
          <t>Bentley,R.E., J.W. Dean, T.A. Hollister, G.A. LeBlanc, S. Sauter, B.H. Sleight III, and W.G. Wilson (1978). Laboratory Evaluation of the Toxicity of Elemental Phosphorus (P4) to Aquatic Organisms. U.S.Army Med.Res.Dev.Command, Washington, D.C., 105 p. ECOREF#:5964</t>
        </is>
      </c>
    </row>
    <row r="2975">
      <c r="A2975" t="n">
        <v>7723140.0</v>
      </c>
      <c r="B2975" t="inlineStr">
        <is>
          <t>Elemental phosphorus</t>
        </is>
      </c>
      <c r="C2975"/>
      <c r="D2975" t="inlineStr">
        <is>
          <t>Measured</t>
        </is>
      </c>
      <c r="E2975" t="inlineStr">
        <is>
          <t>Not coded</t>
        </is>
      </c>
      <c r="F2975"/>
      <c r="G2975" t="n">
        <v>100.0</v>
      </c>
      <c r="H2975"/>
      <c r="I2975"/>
      <c r="J2975"/>
      <c r="K2975"/>
      <c r="L2975" t="inlineStr">
        <is>
          <t>Pimephales promelas</t>
        </is>
      </c>
      <c r="M2975" t="inlineStr">
        <is>
          <t>Fathead Minnow</t>
        </is>
      </c>
      <c r="N2975"/>
      <c r="O2975"/>
      <c r="P2975" t="n">
        <v>60.0</v>
      </c>
      <c r="Q2975"/>
      <c r="R2975"/>
      <c r="S2975"/>
      <c r="T2975"/>
      <c r="U2975" t="inlineStr">
        <is>
          <t>Days post-hatch</t>
        </is>
      </c>
      <c r="V2975" t="inlineStr">
        <is>
          <t>Static</t>
        </is>
      </c>
      <c r="W2975" t="inlineStr">
        <is>
          <t>Fresh water</t>
        </is>
      </c>
      <c r="X2975" t="inlineStr">
        <is>
          <t>Lab</t>
        </is>
      </c>
      <c r="Y2975"/>
      <c r="Z2975" t="inlineStr">
        <is>
          <t>Total</t>
        </is>
      </c>
      <c r="AA2975"/>
      <c r="AB2975" t="n">
        <v>0.018</v>
      </c>
      <c r="AC2975"/>
      <c r="AD2975" t="n">
        <v>0.015</v>
      </c>
      <c r="AE2975"/>
      <c r="AF2975" t="n">
        <v>0.022</v>
      </c>
      <c r="AG2975" t="inlineStr">
        <is>
          <t>AI mg/L</t>
        </is>
      </c>
      <c r="AH2975"/>
      <c r="AI2975"/>
      <c r="AJ2975"/>
      <c r="AK2975"/>
      <c r="AL2975"/>
      <c r="AM2975"/>
      <c r="AN2975"/>
      <c r="AO2975"/>
      <c r="AP2975"/>
      <c r="AQ2975"/>
      <c r="AR2975"/>
      <c r="AS2975"/>
      <c r="AT2975"/>
      <c r="AU2975"/>
      <c r="AV2975"/>
      <c r="AW2975"/>
      <c r="AX2975" t="inlineStr">
        <is>
          <t>Mortality</t>
        </is>
      </c>
      <c r="AY2975" t="inlineStr">
        <is>
          <t>Mortality</t>
        </is>
      </c>
      <c r="AZ2975" t="inlineStr">
        <is>
          <t>LC50</t>
        </is>
      </c>
      <c r="BA2975"/>
      <c r="BB2975" t="n">
        <v>4.0</v>
      </c>
      <c r="BC2975"/>
      <c r="BD2975"/>
      <c r="BE2975"/>
      <c r="BF2975"/>
      <c r="BG2975" t="inlineStr">
        <is>
          <t>Day(s)</t>
        </is>
      </c>
      <c r="BH2975" t="inlineStr">
        <is>
          <t>Pure</t>
        </is>
      </c>
      <c r="BI2975" t="inlineStr">
        <is>
          <t>DTXSID1024382</t>
        </is>
      </c>
      <c r="BJ2975"/>
      <c r="BK2975"/>
      <c r="BL2975"/>
      <c r="BM2975"/>
      <c r="BN2975"/>
      <c r="BO2975"/>
      <c r="BP2975"/>
      <c r="BQ2975"/>
      <c r="BR2975"/>
      <c r="BS2975"/>
      <c r="BT2975" t="inlineStr">
        <is>
          <t>--</t>
        </is>
      </c>
      <c r="BU2975"/>
      <c r="BV2975"/>
      <c r="BW2975"/>
      <c r="BX2975"/>
      <c r="BY2975"/>
      <c r="BZ2975"/>
      <c r="CA2975"/>
      <c r="CB2975"/>
      <c r="CC2975"/>
      <c r="CD2975"/>
      <c r="CE2975"/>
      <c r="CF2975"/>
      <c r="CG2975"/>
      <c r="CH2975"/>
      <c r="CI2975" t="inlineStr">
        <is>
          <t xml:space="preserve"> CONC/BASED ON NOMINAL CONC// </t>
        </is>
      </c>
      <c r="CJ2975" t="inlineStr">
        <is>
          <t xml:space="preserve">   CONC/BASED ON NOMINAL CONC// </t>
        </is>
      </c>
      <c r="CK2975" t="inlineStr">
        <is>
          <t>Bentley,R.E., J.W. Dean, T.A. Hollister, G.A. LeBlanc, S. Sauter, B.H. Sleight III, and W.G. Wilson</t>
        </is>
      </c>
      <c r="CL2975" t="n">
        <v>5964.0</v>
      </c>
      <c r="CM2975" t="inlineStr">
        <is>
          <t>Laboratory Evaluation of the Toxicity of Elemental Phosphorus (P4) to Aquatic Organisms</t>
        </is>
      </c>
      <c r="CN2975" t="inlineStr">
        <is>
          <t>U.S.Army Med.Res.Dev.Command, Washington, D.C.:105 p.</t>
        </is>
      </c>
      <c r="CO2975" t="n">
        <v>1978.0</v>
      </c>
      <c r="CP2975" t="inlineStr">
        <is>
          <t>Bentley,R.E., J.W. Dean, T.A. Hollister, G.A. LeBlanc, S. Sauter, B.H. Sleight III, and W.G. Wilson (1978). Laboratory Evaluation of the Toxicity of Elemental Phosphorus (P4) to Aquatic Organisms. U.S.Army Med.Res.Dev.Command, Washington, D.C., 105 p. ECOREF#:5964</t>
        </is>
      </c>
    </row>
    <row r="2976">
      <c r="A2976" t="n">
        <v>7723140.0</v>
      </c>
      <c r="B2976" t="inlineStr">
        <is>
          <t>Elemental phosphorus</t>
        </is>
      </c>
      <c r="C2976"/>
      <c r="D2976" t="inlineStr">
        <is>
          <t>Measured</t>
        </is>
      </c>
      <c r="E2976" t="inlineStr">
        <is>
          <t>Not coded</t>
        </is>
      </c>
      <c r="F2976"/>
      <c r="G2976" t="n">
        <v>100.0</v>
      </c>
      <c r="H2976"/>
      <c r="I2976"/>
      <c r="J2976"/>
      <c r="K2976"/>
      <c r="L2976" t="inlineStr">
        <is>
          <t>Pimephales promelas</t>
        </is>
      </c>
      <c r="M2976" t="inlineStr">
        <is>
          <t>Fathead Minnow</t>
        </is>
      </c>
      <c r="N2976" t="inlineStr">
        <is>
          <t>Egg</t>
        </is>
      </c>
      <c r="O2976"/>
      <c r="P2976"/>
      <c r="Q2976"/>
      <c r="R2976"/>
      <c r="S2976"/>
      <c r="T2976"/>
      <c r="U2976"/>
      <c r="V2976" t="inlineStr">
        <is>
          <t>Static</t>
        </is>
      </c>
      <c r="W2976" t="inlineStr">
        <is>
          <t>Fresh water</t>
        </is>
      </c>
      <c r="X2976" t="inlineStr">
        <is>
          <t>Lab</t>
        </is>
      </c>
      <c r="Y2976"/>
      <c r="Z2976" t="inlineStr">
        <is>
          <t>Total</t>
        </is>
      </c>
      <c r="AA2976" t="inlineStr">
        <is>
          <t>&gt;</t>
        </is>
      </c>
      <c r="AB2976" t="n">
        <v>0.56</v>
      </c>
      <c r="AC2976"/>
      <c r="AD2976"/>
      <c r="AE2976"/>
      <c r="AF2976"/>
      <c r="AG2976" t="inlineStr">
        <is>
          <t>AI mg/L</t>
        </is>
      </c>
      <c r="AH2976"/>
      <c r="AI2976"/>
      <c r="AJ2976"/>
      <c r="AK2976"/>
      <c r="AL2976"/>
      <c r="AM2976"/>
      <c r="AN2976"/>
      <c r="AO2976"/>
      <c r="AP2976"/>
      <c r="AQ2976"/>
      <c r="AR2976"/>
      <c r="AS2976"/>
      <c r="AT2976"/>
      <c r="AU2976"/>
      <c r="AV2976"/>
      <c r="AW2976"/>
      <c r="AX2976" t="inlineStr">
        <is>
          <t>Mortality</t>
        </is>
      </c>
      <c r="AY2976" t="inlineStr">
        <is>
          <t>Mortality</t>
        </is>
      </c>
      <c r="AZ2976" t="inlineStr">
        <is>
          <t>LC50</t>
        </is>
      </c>
      <c r="BA2976"/>
      <c r="BB2976" t="n">
        <v>4.0</v>
      </c>
      <c r="BC2976"/>
      <c r="BD2976"/>
      <c r="BE2976"/>
      <c r="BF2976"/>
      <c r="BG2976" t="inlineStr">
        <is>
          <t>Day(s)</t>
        </is>
      </c>
      <c r="BH2976" t="inlineStr">
        <is>
          <t>Pure</t>
        </is>
      </c>
      <c r="BI2976" t="inlineStr">
        <is>
          <t>DTXSID1024382</t>
        </is>
      </c>
      <c r="BJ2976"/>
      <c r="BK2976"/>
      <c r="BL2976"/>
      <c r="BM2976"/>
      <c r="BN2976"/>
      <c r="BO2976"/>
      <c r="BP2976"/>
      <c r="BQ2976"/>
      <c r="BR2976"/>
      <c r="BS2976"/>
      <c r="BT2976" t="inlineStr">
        <is>
          <t>--</t>
        </is>
      </c>
      <c r="BU2976"/>
      <c r="BV2976"/>
      <c r="BW2976"/>
      <c r="BX2976"/>
      <c r="BY2976"/>
      <c r="BZ2976"/>
      <c r="CA2976"/>
      <c r="CB2976"/>
      <c r="CC2976"/>
      <c r="CD2976"/>
      <c r="CE2976"/>
      <c r="CF2976"/>
      <c r="CG2976"/>
      <c r="CH2976"/>
      <c r="CI2976" t="inlineStr">
        <is>
          <t xml:space="preserve"> CONC/BASED ON NOMINAL CONC// </t>
        </is>
      </c>
      <c r="CJ2976" t="inlineStr">
        <is>
          <t xml:space="preserve">   CONC/BASED ON NOMINAL CONC// </t>
        </is>
      </c>
      <c r="CK2976" t="inlineStr">
        <is>
          <t>Bentley,R.E., J.W. Dean, T.A. Hollister, G.A. LeBlanc, S. Sauter, B.H. Sleight III, and W.G. Wilson</t>
        </is>
      </c>
      <c r="CL2976" t="n">
        <v>5964.0</v>
      </c>
      <c r="CM2976" t="inlineStr">
        <is>
          <t>Laboratory Evaluation of the Toxicity of Elemental Phosphorus (P4) to Aquatic Organisms</t>
        </is>
      </c>
      <c r="CN2976" t="inlineStr">
        <is>
          <t>U.S.Army Med.Res.Dev.Command, Washington, D.C.:105 p.</t>
        </is>
      </c>
      <c r="CO2976" t="n">
        <v>1978.0</v>
      </c>
      <c r="CP2976" t="inlineStr">
        <is>
          <t>Bentley,R.E., J.W. Dean, T.A. Hollister, G.A. LeBlanc, S. Sauter, B.H. Sleight III, and W.G. Wilson (1978). Laboratory Evaluation of the Toxicity of Elemental Phosphorus (P4) to Aquatic Organisms. U.S.Army Med.Res.Dev.Command, Washington, D.C., 105 p. ECOREF#:5964</t>
        </is>
      </c>
    </row>
    <row r="2977">
      <c r="A2977" t="n">
        <v>7733020.0</v>
      </c>
      <c r="B2977" t="inlineStr">
        <is>
          <t>Sulfuric acid, Zinc salt (1:1)</t>
        </is>
      </c>
      <c r="C2977" t="inlineStr">
        <is>
          <t>Reagent Grade, Purissium, Purum, Puriss, Puris, Reinst</t>
        </is>
      </c>
      <c r="D2977" t="inlineStr">
        <is>
          <t>Chemical analysis reported</t>
        </is>
      </c>
      <c r="E2977" t="inlineStr">
        <is>
          <t>Not reported</t>
        </is>
      </c>
      <c r="F2977"/>
      <c r="G2977"/>
      <c r="H2977"/>
      <c r="I2977"/>
      <c r="J2977"/>
      <c r="K2977"/>
      <c r="L2977" t="inlineStr">
        <is>
          <t>Pimephales promelas</t>
        </is>
      </c>
      <c r="M2977" t="inlineStr">
        <is>
          <t>Fathead Minnow</t>
        </is>
      </c>
      <c r="N2977" t="inlineStr">
        <is>
          <t>Larva</t>
        </is>
      </c>
      <c r="O2977"/>
      <c r="P2977"/>
      <c r="Q2977"/>
      <c r="R2977"/>
      <c r="S2977"/>
      <c r="T2977"/>
      <c r="U2977"/>
      <c r="V2977" t="inlineStr">
        <is>
          <t>Flow-through</t>
        </is>
      </c>
      <c r="W2977" t="inlineStr">
        <is>
          <t>Fresh water</t>
        </is>
      </c>
      <c r="X2977" t="inlineStr">
        <is>
          <t>Lab</t>
        </is>
      </c>
      <c r="Y2977" t="n">
        <v>6.0</v>
      </c>
      <c r="Z2977" t="inlineStr">
        <is>
          <t>Total</t>
        </is>
      </c>
      <c r="AA2977"/>
      <c r="AB2977" t="n">
        <v>0.303</v>
      </c>
      <c r="AC2977"/>
      <c r="AD2977" t="n">
        <v>0.218</v>
      </c>
      <c r="AE2977"/>
      <c r="AF2977" t="n">
        <v>0.42</v>
      </c>
      <c r="AG2977" t="inlineStr">
        <is>
          <t>AI mg/L</t>
        </is>
      </c>
      <c r="AH2977"/>
      <c r="AI2977"/>
      <c r="AJ2977"/>
      <c r="AK2977"/>
      <c r="AL2977"/>
      <c r="AM2977"/>
      <c r="AN2977"/>
      <c r="AO2977"/>
      <c r="AP2977"/>
      <c r="AQ2977"/>
      <c r="AR2977"/>
      <c r="AS2977"/>
      <c r="AT2977"/>
      <c r="AU2977"/>
      <c r="AV2977"/>
      <c r="AW2977"/>
      <c r="AX2977" t="inlineStr">
        <is>
          <t>Mortality</t>
        </is>
      </c>
      <c r="AY2977" t="inlineStr">
        <is>
          <t>Mortality</t>
        </is>
      </c>
      <c r="AZ2977" t="inlineStr">
        <is>
          <t>LC50</t>
        </is>
      </c>
      <c r="BA2977"/>
      <c r="BB2977" t="n">
        <v>4.0</v>
      </c>
      <c r="BC2977"/>
      <c r="BD2977"/>
      <c r="BE2977"/>
      <c r="BF2977"/>
      <c r="BG2977" t="inlineStr">
        <is>
          <t>Day(s)</t>
        </is>
      </c>
      <c r="BH2977"/>
      <c r="BI2977" t="inlineStr">
        <is>
          <t>DTXSID2040315</t>
        </is>
      </c>
      <c r="BJ2977"/>
      <c r="BK2977"/>
      <c r="BL2977"/>
      <c r="BM2977"/>
      <c r="BN2977"/>
      <c r="BO2977"/>
      <c r="BP2977"/>
      <c r="BQ2977"/>
      <c r="BR2977"/>
      <c r="BS2977"/>
      <c r="BT2977" t="inlineStr">
        <is>
          <t>--</t>
        </is>
      </c>
      <c r="BU2977"/>
      <c r="BV2977"/>
      <c r="BW2977"/>
      <c r="BX2977"/>
      <c r="BY2977"/>
      <c r="BZ2977"/>
      <c r="CA2977"/>
      <c r="CB2977"/>
      <c r="CC2977"/>
      <c r="CD2977"/>
      <c r="CE2977"/>
      <c r="CF2977"/>
      <c r="CG2977"/>
      <c r="CH2977"/>
      <c r="CI2977"/>
      <c r="CJ2977" t="inlineStr">
        <is>
          <t xml:space="preserve">SOURCE/NR//MEDIA/SAND AND CARBON FILTERED UV STERILIZED LAKE SUPERIOR WATER//   </t>
        </is>
      </c>
      <c r="CK2977" t="inlineStr">
        <is>
          <t>Norberg-King,T.J.</t>
        </is>
      </c>
      <c r="CL2977" t="n">
        <v>5313.0</v>
      </c>
      <c r="CM2977" t="inlineStr">
        <is>
          <t>An Evaluation of the Fathead Minnow Seven-Day Subchronic Test for Estimating Chronic Toxicity</t>
        </is>
      </c>
      <c r="CN2977" t="inlineStr">
        <is>
          <t>Environ. Toxicol. Chem.8(11): 1075-1089</t>
        </is>
      </c>
      <c r="CO2977" t="n">
        <v>1989.0</v>
      </c>
      <c r="CP2977" t="inlineStr">
        <is>
          <t>Norberg-King,T.J. (1989). An Evaluation of the Fathead Minnow Seven-Day Subchronic Test for Estimating Chronic Toxicity. Environ. Toxicol. Chem., 8, (11), 1075-1089. ECOREF#:5313</t>
        </is>
      </c>
    </row>
    <row r="2978">
      <c r="A2978" t="n">
        <v>7733020.0</v>
      </c>
      <c r="B2978" t="inlineStr">
        <is>
          <t>Sulfuric acid, Zinc salt (1:1)</t>
        </is>
      </c>
      <c r="C2978"/>
      <c r="D2978" t="inlineStr">
        <is>
          <t>Measured</t>
        </is>
      </c>
      <c r="E2978" t="inlineStr">
        <is>
          <t>Not coded</t>
        </is>
      </c>
      <c r="F2978"/>
      <c r="G2978"/>
      <c r="H2978"/>
      <c r="I2978"/>
      <c r="J2978"/>
      <c r="K2978"/>
      <c r="L2978" t="inlineStr">
        <is>
          <t>Pimephales promelas</t>
        </is>
      </c>
      <c r="M2978" t="inlineStr">
        <is>
          <t>Fathead Minnow</t>
        </is>
      </c>
      <c r="N2978" t="inlineStr">
        <is>
          <t>Neonate</t>
        </is>
      </c>
      <c r="O2978" t="inlineStr">
        <is>
          <t>&lt;</t>
        </is>
      </c>
      <c r="P2978" t="n">
        <v>24.0</v>
      </c>
      <c r="Q2978"/>
      <c r="R2978"/>
      <c r="S2978"/>
      <c r="T2978"/>
      <c r="U2978" t="inlineStr">
        <is>
          <t>Hour(s)</t>
        </is>
      </c>
      <c r="V2978" t="inlineStr">
        <is>
          <t>Static</t>
        </is>
      </c>
      <c r="W2978" t="inlineStr">
        <is>
          <t>Fresh water</t>
        </is>
      </c>
      <c r="X2978" t="inlineStr">
        <is>
          <t>Lab</t>
        </is>
      </c>
      <c r="Y2978"/>
      <c r="Z2978" t="inlineStr">
        <is>
          <t>Total</t>
        </is>
      </c>
      <c r="AA2978"/>
      <c r="AB2978" t="n">
        <v>1.83</v>
      </c>
      <c r="AC2978"/>
      <c r="AD2978"/>
      <c r="AE2978"/>
      <c r="AF2978"/>
      <c r="AG2978" t="inlineStr">
        <is>
          <t>AI mg/L</t>
        </is>
      </c>
      <c r="AH2978"/>
      <c r="AI2978"/>
      <c r="AJ2978"/>
      <c r="AK2978"/>
      <c r="AL2978"/>
      <c r="AM2978"/>
      <c r="AN2978"/>
      <c r="AO2978"/>
      <c r="AP2978"/>
      <c r="AQ2978"/>
      <c r="AR2978"/>
      <c r="AS2978"/>
      <c r="AT2978"/>
      <c r="AU2978"/>
      <c r="AV2978"/>
      <c r="AW2978"/>
      <c r="AX2978" t="inlineStr">
        <is>
          <t>Mortality</t>
        </is>
      </c>
      <c r="AY2978" t="inlineStr">
        <is>
          <t>Mortality</t>
        </is>
      </c>
      <c r="AZ2978" t="inlineStr">
        <is>
          <t>LC50</t>
        </is>
      </c>
      <c r="BA2978"/>
      <c r="BB2978" t="n">
        <v>4.0</v>
      </c>
      <c r="BC2978"/>
      <c r="BD2978"/>
      <c r="BE2978"/>
      <c r="BF2978"/>
      <c r="BG2978" t="inlineStr">
        <is>
          <t>Day(s)</t>
        </is>
      </c>
      <c r="BH2978"/>
      <c r="BI2978" t="inlineStr">
        <is>
          <t>DTXSID2040315</t>
        </is>
      </c>
      <c r="BJ2978"/>
      <c r="BK2978"/>
      <c r="BL2978"/>
      <c r="BM2978"/>
      <c r="BN2978"/>
      <c r="BO2978"/>
      <c r="BP2978"/>
      <c r="BQ2978"/>
      <c r="BR2978"/>
      <c r="BS2978"/>
      <c r="BT2978" t="inlineStr">
        <is>
          <t>--</t>
        </is>
      </c>
      <c r="BU2978"/>
      <c r="BV2978"/>
      <c r="BW2978"/>
      <c r="BX2978"/>
      <c r="BY2978"/>
      <c r="BZ2978"/>
      <c r="CA2978"/>
      <c r="CB2978"/>
      <c r="CC2978"/>
      <c r="CD2978"/>
      <c r="CE2978"/>
      <c r="CF2978"/>
      <c r="CG2978"/>
      <c r="CH2978"/>
      <c r="CI2978" t="inlineStr">
        <is>
          <t xml:space="preserve"> CONC/AVAILABLE//TESTID/11//</t>
        </is>
      </c>
      <c r="CJ2978" t="inlineStr">
        <is>
          <t xml:space="preserve">   CONC/AVAILABLE//TESTID/11//</t>
        </is>
      </c>
      <c r="CK2978" t="inlineStr">
        <is>
          <t>Gale,N.L., B.G. Wixson, and M. Erten</t>
        </is>
      </c>
      <c r="CL2978" t="n">
        <v>9180.0</v>
      </c>
      <c r="CM2978" t="inlineStr">
        <is>
          <t>An Evaluation of the Acute Toxicity of Lead, Zinc, and Cadmium in Missouri Ozark Groundwater</t>
        </is>
      </c>
      <c r="CN2978" t="inlineStr">
        <is>
          <t>Trace Subst. Environ. Health25:169-183</t>
        </is>
      </c>
      <c r="CO2978" t="n">
        <v>1992.0</v>
      </c>
      <c r="CP2978" t="inlineStr">
        <is>
          <t>Gale,N.L., B.G. Wixson, and M. Erten (1992). An Evaluation of the Acute Toxicity of Lead, Zinc, and Cadmium in Missouri Ozark Groundwater. Trace Subst. Environ. Health, 25, 169-183. ECOREF#:9180</t>
        </is>
      </c>
    </row>
    <row r="2979">
      <c r="A2979" t="n">
        <v>7733020.0</v>
      </c>
      <c r="B2979" t="inlineStr">
        <is>
          <t>Sulfuric acid, Zinc salt (1:1)</t>
        </is>
      </c>
      <c r="C2979" t="inlineStr">
        <is>
          <t>Reagent Grade, Purissium, Purum, Puriss, Puris, Reinst</t>
        </is>
      </c>
      <c r="D2979" t="inlineStr">
        <is>
          <t>Measured</t>
        </is>
      </c>
      <c r="E2979" t="inlineStr">
        <is>
          <t>Standard Methods for the Examination of Water and Wastewater</t>
        </is>
      </c>
      <c r="F2979"/>
      <c r="G2979"/>
      <c r="H2979"/>
      <c r="I2979"/>
      <c r="J2979"/>
      <c r="K2979"/>
      <c r="L2979" t="inlineStr">
        <is>
          <t>Pimephales promelas</t>
        </is>
      </c>
      <c r="M2979" t="inlineStr">
        <is>
          <t>Fathead Minnow</t>
        </is>
      </c>
      <c r="N2979"/>
      <c r="O2979"/>
      <c r="P2979"/>
      <c r="Q2979"/>
      <c r="R2979"/>
      <c r="S2979"/>
      <c r="T2979"/>
      <c r="U2979"/>
      <c r="V2979" t="inlineStr">
        <is>
          <t>Flow-through</t>
        </is>
      </c>
      <c r="W2979" t="inlineStr">
        <is>
          <t>Fresh water</t>
        </is>
      </c>
      <c r="X2979" t="inlineStr">
        <is>
          <t>Lab</t>
        </is>
      </c>
      <c r="Y2979"/>
      <c r="Z2979" t="inlineStr">
        <is>
          <t>Total</t>
        </is>
      </c>
      <c r="AA2979"/>
      <c r="AB2979" t="n">
        <v>13.7</v>
      </c>
      <c r="AC2979"/>
      <c r="AD2979"/>
      <c r="AE2979"/>
      <c r="AF2979"/>
      <c r="AG2979" t="inlineStr">
        <is>
          <t>AI mg/L</t>
        </is>
      </c>
      <c r="AH2979"/>
      <c r="AI2979"/>
      <c r="AJ2979"/>
      <c r="AK2979"/>
      <c r="AL2979"/>
      <c r="AM2979"/>
      <c r="AN2979"/>
      <c r="AO2979"/>
      <c r="AP2979"/>
      <c r="AQ2979"/>
      <c r="AR2979"/>
      <c r="AS2979"/>
      <c r="AT2979"/>
      <c r="AU2979"/>
      <c r="AV2979"/>
      <c r="AW2979"/>
      <c r="AX2979" t="inlineStr">
        <is>
          <t>Mortality</t>
        </is>
      </c>
      <c r="AY2979" t="inlineStr">
        <is>
          <t>Mortality</t>
        </is>
      </c>
      <c r="AZ2979" t="inlineStr">
        <is>
          <t>LC50</t>
        </is>
      </c>
      <c r="BA2979"/>
      <c r="BB2979" t="n">
        <v>4.0</v>
      </c>
      <c r="BC2979"/>
      <c r="BD2979"/>
      <c r="BE2979"/>
      <c r="BF2979"/>
      <c r="BG2979" t="inlineStr">
        <is>
          <t>Day(s)</t>
        </is>
      </c>
      <c r="BH2979"/>
      <c r="BI2979" t="inlineStr">
        <is>
          <t>DTXSID2040315</t>
        </is>
      </c>
      <c r="BJ2979"/>
      <c r="BK2979"/>
      <c r="BL2979" t="inlineStr">
        <is>
          <t>Acute</t>
        </is>
      </c>
      <c r="BM2979"/>
      <c r="BN2979"/>
      <c r="BO2979"/>
      <c r="BP2979"/>
      <c r="BQ2979"/>
      <c r="BR2979"/>
      <c r="BS2979"/>
      <c r="BT2979" t="inlineStr">
        <is>
          <t>--</t>
        </is>
      </c>
      <c r="BU2979"/>
      <c r="BV2979"/>
      <c r="BW2979"/>
      <c r="BX2979"/>
      <c r="BY2979"/>
      <c r="BZ2979"/>
      <c r="CA2979"/>
      <c r="CB2979"/>
      <c r="CC2979"/>
      <c r="CD2979"/>
      <c r="CE2979"/>
      <c r="CF2979"/>
      <c r="CG2979"/>
      <c r="CH2979"/>
      <c r="CI2979"/>
      <c r="CJ2979" t="inlineStr">
        <is>
          <t xml:space="preserve">SOURCE/FROM NEWTOWN HATCHERY//TMETH/APHA 1960//MEDIA/AERATED, CARBON-FILTERED, DEIONIZED TAP WATER MIXED WITH NATURAL LIMESTONE SPRING WATER//   </t>
        </is>
      </c>
      <c r="CK2979" t="inlineStr">
        <is>
          <t>Mount,D.I.</t>
        </is>
      </c>
      <c r="CL2979" t="n">
        <v>2118.0</v>
      </c>
      <c r="CM2979" t="inlineStr">
        <is>
          <t>The Effect of Total Hardness and pH on Acute Toxicity of Zinc to Fish</t>
        </is>
      </c>
      <c r="CN2979" t="inlineStr">
        <is>
          <t>Air Water Pollut.10:49-56</t>
        </is>
      </c>
      <c r="CO2979" t="n">
        <v>1966.0</v>
      </c>
      <c r="CP2979" t="inlineStr">
        <is>
          <t>Mount,D.I. (1966). The Effect of Total Hardness and pH on Acute Toxicity of Zinc to Fish. Air Water Pollut., 10, 49-56. ECOREF#:2118</t>
        </is>
      </c>
    </row>
    <row r="2980">
      <c r="A2980" t="n">
        <v>7733020.0</v>
      </c>
      <c r="B2980" t="inlineStr">
        <is>
          <t>Sulfuric acid, Zinc salt (1:1)</t>
        </is>
      </c>
      <c r="C2980" t="inlineStr">
        <is>
          <t>Reagent Grade, Purissium, Purum, Puriss, Puris, Reinst</t>
        </is>
      </c>
      <c r="D2980" t="inlineStr">
        <is>
          <t>Measured</t>
        </is>
      </c>
      <c r="E2980" t="inlineStr">
        <is>
          <t>Not coded</t>
        </is>
      </c>
      <c r="F2980"/>
      <c r="G2980"/>
      <c r="H2980"/>
      <c r="I2980"/>
      <c r="J2980"/>
      <c r="K2980"/>
      <c r="L2980" t="inlineStr">
        <is>
          <t>Pimephales promelas</t>
        </is>
      </c>
      <c r="M2980" t="inlineStr">
        <is>
          <t>Fathead Minnow</t>
        </is>
      </c>
      <c r="N2980" t="inlineStr">
        <is>
          <t>Juvenile</t>
        </is>
      </c>
      <c r="O2980"/>
      <c r="P2980" t="n">
        <v>4.0</v>
      </c>
      <c r="Q2980"/>
      <c r="R2980"/>
      <c r="S2980"/>
      <c r="T2980"/>
      <c r="U2980" t="inlineStr">
        <is>
          <t>Month(s)</t>
        </is>
      </c>
      <c r="V2980" t="inlineStr">
        <is>
          <t>Flow-through</t>
        </is>
      </c>
      <c r="W2980" t="inlineStr">
        <is>
          <t>Fresh water</t>
        </is>
      </c>
      <c r="X2980" t="inlineStr">
        <is>
          <t>Lab</t>
        </is>
      </c>
      <c r="Y2980" t="n">
        <v>6.0</v>
      </c>
      <c r="Z2980" t="inlineStr">
        <is>
          <t>Total</t>
        </is>
      </c>
      <c r="AA2980"/>
      <c r="AB2980" t="n">
        <v>2.98</v>
      </c>
      <c r="AC2980"/>
      <c r="AD2980" t="n">
        <v>2.56</v>
      </c>
      <c r="AE2980"/>
      <c r="AF2980" t="n">
        <v>3.51</v>
      </c>
      <c r="AG2980" t="inlineStr">
        <is>
          <t>AI mg/L</t>
        </is>
      </c>
      <c r="AH2980"/>
      <c r="AI2980"/>
      <c r="AJ2980"/>
      <c r="AK2980"/>
      <c r="AL2980"/>
      <c r="AM2980"/>
      <c r="AN2980"/>
      <c r="AO2980"/>
      <c r="AP2980"/>
      <c r="AQ2980"/>
      <c r="AR2980"/>
      <c r="AS2980"/>
      <c r="AT2980"/>
      <c r="AU2980"/>
      <c r="AV2980"/>
      <c r="AW2980"/>
      <c r="AX2980" t="inlineStr">
        <is>
          <t>Mortality</t>
        </is>
      </c>
      <c r="AY2980" t="inlineStr">
        <is>
          <t>Mortality</t>
        </is>
      </c>
      <c r="AZ2980" t="inlineStr">
        <is>
          <t>LC50</t>
        </is>
      </c>
      <c r="BA2980"/>
      <c r="BB2980" t="n">
        <v>4.0</v>
      </c>
      <c r="BC2980"/>
      <c r="BD2980"/>
      <c r="BE2980"/>
      <c r="BF2980"/>
      <c r="BG2980" t="inlineStr">
        <is>
          <t>Day(s)</t>
        </is>
      </c>
      <c r="BH2980"/>
      <c r="BI2980" t="inlineStr">
        <is>
          <t>DTXSID2040315</t>
        </is>
      </c>
      <c r="BJ2980"/>
      <c r="BK2980"/>
      <c r="BL2980"/>
      <c r="BM2980"/>
      <c r="BN2980"/>
      <c r="BO2980"/>
      <c r="BP2980"/>
      <c r="BQ2980"/>
      <c r="BR2980"/>
      <c r="BS2980"/>
      <c r="BT2980" t="inlineStr">
        <is>
          <t>--</t>
        </is>
      </c>
      <c r="BU2980"/>
      <c r="BV2980"/>
      <c r="BW2980"/>
      <c r="BX2980"/>
      <c r="BY2980"/>
      <c r="BZ2980"/>
      <c r="CA2980"/>
      <c r="CB2980"/>
      <c r="CC2980"/>
      <c r="CD2980"/>
      <c r="CE2980"/>
      <c r="CF2980"/>
      <c r="CG2980"/>
      <c r="CH2980"/>
      <c r="CI2980" t="inlineStr">
        <is>
          <t xml:space="preserve"> CHAR/HEPTAHYDRATE//DNUM/6//DOSES/0.18/0.58/1.15/2.70/5.83 mg/l//TESTID/1//OEF/APPLICATION FACTOR, LCT50, HARDNESS EFCTS////</t>
        </is>
      </c>
      <c r="CJ2980" t="inlineStr">
        <is>
          <t xml:space="preserve">   CHAR/HEPTAHYDRATE//DNUM/6//DOSES/0.18/0.58/1.15/2.70/5.83 mg/l//TESTID/1//OEF/APPLICATION FACTOR, LCT50, HARDNESS EFCTS////</t>
        </is>
      </c>
      <c r="CK2980" t="inlineStr">
        <is>
          <t>Drendel,G.H.</t>
        </is>
      </c>
      <c r="CL2980" t="n">
        <v>82108.0</v>
      </c>
      <c r="CM2980" t="inlineStr">
        <is>
          <t>The Toxicity of Zinc to the Fathead Minnow in Soft, Hard, and Very Hard Waters</t>
        </is>
      </c>
      <c r="CN2980" t="inlineStr">
        <is>
          <t>M.S.Thesis, Colorado State University, Fort Collins, CO:85 p.</t>
        </is>
      </c>
      <c r="CO2980" t="n">
        <v>1981.0</v>
      </c>
      <c r="CP2980" t="inlineStr">
        <is>
          <t>Drendel,G.H. (1981). The Toxicity of Zinc to the Fathead Minnow in Soft, Hard, and Very Hard Waters. M.S.Thesis, Colorado State University, Fort Collins, CO, 85 p. ECOREF#:82108</t>
        </is>
      </c>
    </row>
    <row r="2981">
      <c r="A2981" t="n">
        <v>7733020.0</v>
      </c>
      <c r="B2981" t="inlineStr">
        <is>
          <t>Sulfuric acid, Zinc salt (1:1)</t>
        </is>
      </c>
      <c r="C2981"/>
      <c r="D2981" t="inlineStr">
        <is>
          <t>Unmeasured</t>
        </is>
      </c>
      <c r="E2981" t="inlineStr">
        <is>
          <t>Other Method</t>
        </is>
      </c>
      <c r="F2981"/>
      <c r="G2981"/>
      <c r="H2981"/>
      <c r="I2981"/>
      <c r="J2981"/>
      <c r="K2981"/>
      <c r="L2981" t="inlineStr">
        <is>
          <t>Pimephales promelas</t>
        </is>
      </c>
      <c r="M2981" t="inlineStr">
        <is>
          <t>Fathead Minnow</t>
        </is>
      </c>
      <c r="N2981"/>
      <c r="O2981"/>
      <c r="P2981"/>
      <c r="Q2981"/>
      <c r="R2981"/>
      <c r="S2981"/>
      <c r="T2981"/>
      <c r="U2981"/>
      <c r="V2981" t="inlineStr">
        <is>
          <t>Static</t>
        </is>
      </c>
      <c r="W2981" t="inlineStr">
        <is>
          <t>Fresh water</t>
        </is>
      </c>
      <c r="X2981" t="inlineStr">
        <is>
          <t>Lab</t>
        </is>
      </c>
      <c r="Y2981" t="n">
        <v>6.0</v>
      </c>
      <c r="Z2981" t="inlineStr">
        <is>
          <t>Total</t>
        </is>
      </c>
      <c r="AA2981"/>
      <c r="AB2981" t="n">
        <v>0.78</v>
      </c>
      <c r="AC2981"/>
      <c r="AD2981" t="n">
        <v>0.58</v>
      </c>
      <c r="AE2981"/>
      <c r="AF2981" t="n">
        <v>1.01</v>
      </c>
      <c r="AG2981" t="inlineStr">
        <is>
          <t>AI mg/L</t>
        </is>
      </c>
      <c r="AH2981"/>
      <c r="AI2981"/>
      <c r="AJ2981"/>
      <c r="AK2981"/>
      <c r="AL2981"/>
      <c r="AM2981"/>
      <c r="AN2981"/>
      <c r="AO2981"/>
      <c r="AP2981"/>
      <c r="AQ2981"/>
      <c r="AR2981"/>
      <c r="AS2981"/>
      <c r="AT2981"/>
      <c r="AU2981"/>
      <c r="AV2981"/>
      <c r="AW2981"/>
      <c r="AX2981" t="inlineStr">
        <is>
          <t>Mortality</t>
        </is>
      </c>
      <c r="AY2981" t="inlineStr">
        <is>
          <t>Mortality</t>
        </is>
      </c>
      <c r="AZ2981" t="inlineStr">
        <is>
          <t>LC50</t>
        </is>
      </c>
      <c r="BA2981"/>
      <c r="BB2981" t="n">
        <v>4.0</v>
      </c>
      <c r="BC2981"/>
      <c r="BD2981"/>
      <c r="BE2981"/>
      <c r="BF2981"/>
      <c r="BG2981" t="inlineStr">
        <is>
          <t>Day(s)</t>
        </is>
      </c>
      <c r="BH2981"/>
      <c r="BI2981" t="inlineStr">
        <is>
          <t>DTXSID2040315</t>
        </is>
      </c>
      <c r="BJ2981"/>
      <c r="BK2981"/>
      <c r="BL2981"/>
      <c r="BM2981"/>
      <c r="BN2981"/>
      <c r="BO2981"/>
      <c r="BP2981"/>
      <c r="BQ2981"/>
      <c r="BR2981"/>
      <c r="BS2981"/>
      <c r="BT2981" t="inlineStr">
        <is>
          <t>--</t>
        </is>
      </c>
      <c r="BU2981"/>
      <c r="BV2981"/>
      <c r="BW2981"/>
      <c r="BX2981"/>
      <c r="BY2981"/>
      <c r="BZ2981"/>
      <c r="CA2981"/>
      <c r="CB2981"/>
      <c r="CC2981"/>
      <c r="CD2981"/>
      <c r="CE2981"/>
      <c r="CF2981"/>
      <c r="CG2981"/>
      <c r="CH2981"/>
      <c r="CI2981"/>
      <c r="CJ2981" t="inlineStr">
        <is>
          <t xml:space="preserve">SOURCE/REARED IN PONDS AT THE STATE FISH HATCHERY AT NEWTON, OHIO//TMETH/AMERICAN PUBLIC HEALTH ASSOCIATION (1960)//MEDIA/SOFT DILUENT WATER //   </t>
        </is>
      </c>
      <c r="CK2981" t="inlineStr">
        <is>
          <t>Pickering,Q.H., and C. Henderson</t>
        </is>
      </c>
      <c r="CL2981" t="n">
        <v>2033.0</v>
      </c>
      <c r="CM2981" t="inlineStr">
        <is>
          <t>The Acute Toxicity of Some Heavy Metals to Different Species of Warm Water Fishes</t>
        </is>
      </c>
      <c r="CN2981" t="inlineStr">
        <is>
          <t>Proc. Ind. Waste Conf.10:453-463</t>
        </is>
      </c>
      <c r="CO2981" t="n">
        <v>1966.0</v>
      </c>
      <c r="CP2981" t="inlineStr">
        <is>
          <t>Pickering,Q.H., and C. Henderson (1966). The Acute Toxicity of Some Heavy Metals to Different Species of Warm Water Fishes. Proc. Ind. Waste Conf., 10, 453-463. ECOREF#:2033</t>
        </is>
      </c>
    </row>
    <row r="2982">
      <c r="A2982" t="n">
        <v>7733020.0</v>
      </c>
      <c r="B2982" t="inlineStr">
        <is>
          <t>Sulfuric acid, Zinc salt (1:1)</t>
        </is>
      </c>
      <c r="C2982" t="inlineStr">
        <is>
          <t>Reagent Grade, Purissium, Purum, Puriss, Puris, Reinst</t>
        </is>
      </c>
      <c r="D2982" t="inlineStr">
        <is>
          <t>Measured</t>
        </is>
      </c>
      <c r="E2982" t="inlineStr">
        <is>
          <t>Not coded</t>
        </is>
      </c>
      <c r="F2982"/>
      <c r="G2982"/>
      <c r="H2982"/>
      <c r="I2982"/>
      <c r="J2982"/>
      <c r="K2982"/>
      <c r="L2982" t="inlineStr">
        <is>
          <t>Pimephales promelas</t>
        </is>
      </c>
      <c r="M2982" t="inlineStr">
        <is>
          <t>Fathead Minnow</t>
        </is>
      </c>
      <c r="N2982"/>
      <c r="O2982"/>
      <c r="P2982" t="n">
        <v>3.0</v>
      </c>
      <c r="Q2982"/>
      <c r="R2982"/>
      <c r="S2982"/>
      <c r="T2982"/>
      <c r="U2982" t="inlineStr">
        <is>
          <t>Month(s)</t>
        </is>
      </c>
      <c r="V2982" t="inlineStr">
        <is>
          <t>Renewal</t>
        </is>
      </c>
      <c r="W2982" t="inlineStr">
        <is>
          <t>Fresh water</t>
        </is>
      </c>
      <c r="X2982" t="inlineStr">
        <is>
          <t>Lab</t>
        </is>
      </c>
      <c r="Y2982"/>
      <c r="Z2982" t="inlineStr">
        <is>
          <t>Total</t>
        </is>
      </c>
      <c r="AA2982"/>
      <c r="AB2982" t="n">
        <v>15.4</v>
      </c>
      <c r="AC2982"/>
      <c r="AD2982" t="n">
        <v>13.8</v>
      </c>
      <c r="AE2982"/>
      <c r="AF2982" t="n">
        <v>17.1</v>
      </c>
      <c r="AG2982" t="inlineStr">
        <is>
          <t>AI mg/L</t>
        </is>
      </c>
      <c r="AH2982"/>
      <c r="AI2982"/>
      <c r="AJ2982"/>
      <c r="AK2982"/>
      <c r="AL2982"/>
      <c r="AM2982"/>
      <c r="AN2982"/>
      <c r="AO2982"/>
      <c r="AP2982"/>
      <c r="AQ2982"/>
      <c r="AR2982"/>
      <c r="AS2982"/>
      <c r="AT2982"/>
      <c r="AU2982"/>
      <c r="AV2982"/>
      <c r="AW2982"/>
      <c r="AX2982" t="inlineStr">
        <is>
          <t>Mortality</t>
        </is>
      </c>
      <c r="AY2982" t="inlineStr">
        <is>
          <t>Mortality</t>
        </is>
      </c>
      <c r="AZ2982" t="inlineStr">
        <is>
          <t>LC50</t>
        </is>
      </c>
      <c r="BA2982"/>
      <c r="BB2982" t="n">
        <v>4.0</v>
      </c>
      <c r="BC2982"/>
      <c r="BD2982"/>
      <c r="BE2982"/>
      <c r="BF2982"/>
      <c r="BG2982" t="inlineStr">
        <is>
          <t>Day(s)</t>
        </is>
      </c>
      <c r="BH2982"/>
      <c r="BI2982" t="inlineStr">
        <is>
          <t>DTXSID2040315</t>
        </is>
      </c>
      <c r="BJ2982" t="inlineStr">
        <is>
          <t>10.1139/f89-066</t>
        </is>
      </c>
      <c r="BK2982"/>
      <c r="BL2982"/>
      <c r="BM2982"/>
      <c r="BN2982"/>
      <c r="BO2982"/>
      <c r="BP2982"/>
      <c r="BQ2982"/>
      <c r="BR2982"/>
      <c r="BS2982"/>
      <c r="BT2982" t="inlineStr">
        <is>
          <t>--</t>
        </is>
      </c>
      <c r="BU2982"/>
      <c r="BV2982"/>
      <c r="BW2982"/>
      <c r="BX2982"/>
      <c r="BY2982"/>
      <c r="BZ2982"/>
      <c r="CA2982"/>
      <c r="CB2982"/>
      <c r="CC2982"/>
      <c r="CD2982"/>
      <c r="CE2982"/>
      <c r="CF2982"/>
      <c r="CG2982"/>
      <c r="CH2982"/>
      <c r="CI2982"/>
      <c r="CJ2982"/>
      <c r="CK2982" t="inlineStr">
        <is>
          <t>Korver,R.M., and J.B. Sprague</t>
        </is>
      </c>
      <c r="CL2982" t="n">
        <v>3080.0</v>
      </c>
      <c r="CM2982" t="inlineStr">
        <is>
          <t>Zinc Avoidance by Fathead Minnows (Pimephales promelas): Computerized Tracking and Greater Ecological Relevance</t>
        </is>
      </c>
      <c r="CN2982" t="inlineStr">
        <is>
          <t>Can. J. Fish. Aquat. Sci. (Multiple Languages)46(2): 494-502</t>
        </is>
      </c>
      <c r="CO2982" t="n">
        <v>1989.0</v>
      </c>
      <c r="CP2982" t="inlineStr">
        <is>
          <t>Korver,R.M., and J.B. Sprague (1989). Zinc Avoidance by Fathead Minnows (Pimephales promelas): Computerized Tracking and Greater Ecological Relevance. Can. J. Fish. Aquat. Sci. (Multiple Languages), 46, (2), 494-502. doi:10.1139/f89-066. ECOREF#:3080</t>
        </is>
      </c>
    </row>
    <row r="2983">
      <c r="A2983" t="n">
        <v>7733020.0</v>
      </c>
      <c r="B2983" t="inlineStr">
        <is>
          <t>Sulfuric acid, Zinc salt (1:1)</t>
        </is>
      </c>
      <c r="C2983"/>
      <c r="D2983" t="inlineStr">
        <is>
          <t>Measured</t>
        </is>
      </c>
      <c r="E2983" t="inlineStr">
        <is>
          <t>Not reported</t>
        </is>
      </c>
      <c r="F2983"/>
      <c r="G2983"/>
      <c r="H2983"/>
      <c r="I2983"/>
      <c r="J2983"/>
      <c r="K2983"/>
      <c r="L2983" t="inlineStr">
        <is>
          <t>Pimephales promelas</t>
        </is>
      </c>
      <c r="M2983" t="inlineStr">
        <is>
          <t>Fathead Minnow</t>
        </is>
      </c>
      <c r="N2983"/>
      <c r="O2983" t="inlineStr">
        <is>
          <t>&lt;=</t>
        </is>
      </c>
      <c r="P2983" t="n">
        <v>24.0</v>
      </c>
      <c r="Q2983"/>
      <c r="R2983"/>
      <c r="S2983"/>
      <c r="T2983"/>
      <c r="U2983" t="inlineStr">
        <is>
          <t>Hour(s)</t>
        </is>
      </c>
      <c r="V2983" t="inlineStr">
        <is>
          <t>Aquatic, unspecified</t>
        </is>
      </c>
      <c r="W2983" t="inlineStr">
        <is>
          <t>Fresh water</t>
        </is>
      </c>
      <c r="X2983" t="inlineStr">
        <is>
          <t>Lab</t>
        </is>
      </c>
      <c r="Y2983"/>
      <c r="Z2983" t="inlineStr">
        <is>
          <t>Total</t>
        </is>
      </c>
      <c r="AA2983"/>
      <c r="AB2983" t="n">
        <v>0.33</v>
      </c>
      <c r="AC2983"/>
      <c r="AD2983" t="n">
        <v>0.23</v>
      </c>
      <c r="AE2983"/>
      <c r="AF2983" t="n">
        <v>0.48</v>
      </c>
      <c r="AG2983" t="inlineStr">
        <is>
          <t>AI mg/L</t>
        </is>
      </c>
      <c r="AH2983"/>
      <c r="AI2983"/>
      <c r="AJ2983"/>
      <c r="AK2983"/>
      <c r="AL2983"/>
      <c r="AM2983"/>
      <c r="AN2983"/>
      <c r="AO2983"/>
      <c r="AP2983"/>
      <c r="AQ2983"/>
      <c r="AR2983"/>
      <c r="AS2983"/>
      <c r="AT2983"/>
      <c r="AU2983"/>
      <c r="AV2983"/>
      <c r="AW2983"/>
      <c r="AX2983" t="inlineStr">
        <is>
          <t>Mortality</t>
        </is>
      </c>
      <c r="AY2983" t="inlineStr">
        <is>
          <t>Mortality</t>
        </is>
      </c>
      <c r="AZ2983" t="inlineStr">
        <is>
          <t>LC50</t>
        </is>
      </c>
      <c r="BA2983"/>
      <c r="BB2983" t="n">
        <v>4.0</v>
      </c>
      <c r="BC2983"/>
      <c r="BD2983"/>
      <c r="BE2983"/>
      <c r="BF2983"/>
      <c r="BG2983" t="inlineStr">
        <is>
          <t>Day(s)</t>
        </is>
      </c>
      <c r="BH2983"/>
      <c r="BI2983" t="inlineStr">
        <is>
          <t>DTXSID2040315</t>
        </is>
      </c>
      <c r="BJ2983"/>
      <c r="BK2983"/>
      <c r="BL2983"/>
      <c r="BM2983"/>
      <c r="BN2983"/>
      <c r="BO2983"/>
      <c r="BP2983"/>
      <c r="BQ2983"/>
      <c r="BR2983"/>
      <c r="BS2983"/>
      <c r="BT2983" t="inlineStr">
        <is>
          <t>--</t>
        </is>
      </c>
      <c r="BU2983"/>
      <c r="BV2983"/>
      <c r="BW2983"/>
      <c r="BX2983"/>
      <c r="BY2983"/>
      <c r="BZ2983"/>
      <c r="CA2983"/>
      <c r="CB2983"/>
      <c r="CC2983"/>
      <c r="CD2983"/>
      <c r="CE2983"/>
      <c r="CF2983"/>
      <c r="CG2983"/>
      <c r="CH2983"/>
      <c r="CI2983"/>
      <c r="CJ2983" t="inlineStr">
        <is>
          <t xml:space="preserve">SOURCE/FROM US ENVIRONMENTAL PROTECTION AGENCY CULTURES, DULUTH, MINNESOTA//MEDIA/VERY HARD RECONSTITUTED WATER//   </t>
        </is>
      </c>
      <c r="CK2983" t="inlineStr">
        <is>
          <t>Schubauer-Berigan,M.K., J.R. Dierkes, P.D. Monson, and G.T. Ankley</t>
        </is>
      </c>
      <c r="CL2983" t="n">
        <v>7289.0</v>
      </c>
      <c r="CM2983" t="inlineStr">
        <is>
          <t>PH-Dependent Toxicity of Cd, Cu, Ni, Pb and Zn to Ceriodaphnia dubia, Pimephales promelas, Hyalella azteca and Lumbriculus variegatus</t>
        </is>
      </c>
      <c r="CN2983" t="inlineStr">
        <is>
          <t>Environ. Toxicol. Chem.12:1261-1266</t>
        </is>
      </c>
      <c r="CO2983" t="n">
        <v>1993.0</v>
      </c>
      <c r="CP2983" t="inlineStr">
        <is>
          <t>Schubauer-Berigan,M.K., J.R. Dierkes, P.D. Monson, and G.T. Ankley (1993). PH-Dependent Toxicity of Cd, Cu, Ni, Pb and Zn to Ceriodaphnia dubia, Pimephales promelas, Hyalella azteca and Lumbriculus variegatus. Environ. Toxicol. Chem., 12, 1261-1266. ECOREF#:7289</t>
        </is>
      </c>
    </row>
    <row r="2984">
      <c r="A2984" t="n">
        <v>7733020.0</v>
      </c>
      <c r="B2984" t="inlineStr">
        <is>
          <t>Sulfuric acid, Zinc salt (1:1)</t>
        </is>
      </c>
      <c r="C2984" t="inlineStr">
        <is>
          <t>Reagent Grade, Purissium, Purum, Puriss, Puris, Reinst</t>
        </is>
      </c>
      <c r="D2984" t="inlineStr">
        <is>
          <t>Unmeasured</t>
        </is>
      </c>
      <c r="E2984" t="inlineStr">
        <is>
          <t>Not coded</t>
        </is>
      </c>
      <c r="F2984"/>
      <c r="G2984"/>
      <c r="H2984"/>
      <c r="I2984"/>
      <c r="J2984"/>
      <c r="K2984"/>
      <c r="L2984" t="inlineStr">
        <is>
          <t>Pimephales promelas</t>
        </is>
      </c>
      <c r="M2984" t="inlineStr">
        <is>
          <t>Fathead Minnow</t>
        </is>
      </c>
      <c r="N2984" t="inlineStr">
        <is>
          <t>Juvenile</t>
        </is>
      </c>
      <c r="O2984"/>
      <c r="P2984" t="n">
        <v>4.0</v>
      </c>
      <c r="Q2984"/>
      <c r="R2984"/>
      <c r="S2984"/>
      <c r="T2984"/>
      <c r="U2984" t="inlineStr">
        <is>
          <t>Month(s)</t>
        </is>
      </c>
      <c r="V2984" t="inlineStr">
        <is>
          <t>Flow-through</t>
        </is>
      </c>
      <c r="W2984" t="inlineStr">
        <is>
          <t>Fresh water</t>
        </is>
      </c>
      <c r="X2984" t="inlineStr">
        <is>
          <t>Lab</t>
        </is>
      </c>
      <c r="Y2984" t="n">
        <v>6.0</v>
      </c>
      <c r="Z2984" t="inlineStr">
        <is>
          <t>Total</t>
        </is>
      </c>
      <c r="AA2984"/>
      <c r="AB2984" t="n">
        <v>6.01</v>
      </c>
      <c r="AC2984"/>
      <c r="AD2984" t="n">
        <v>4.22</v>
      </c>
      <c r="AE2984"/>
      <c r="AF2984" t="n">
        <v>8.19</v>
      </c>
      <c r="AG2984" t="inlineStr">
        <is>
          <t>AI mg/L</t>
        </is>
      </c>
      <c r="AH2984"/>
      <c r="AI2984"/>
      <c r="AJ2984"/>
      <c r="AK2984"/>
      <c r="AL2984"/>
      <c r="AM2984"/>
      <c r="AN2984"/>
      <c r="AO2984"/>
      <c r="AP2984"/>
      <c r="AQ2984"/>
      <c r="AR2984"/>
      <c r="AS2984"/>
      <c r="AT2984"/>
      <c r="AU2984"/>
      <c r="AV2984"/>
      <c r="AW2984"/>
      <c r="AX2984" t="inlineStr">
        <is>
          <t>Mortality</t>
        </is>
      </c>
      <c r="AY2984" t="inlineStr">
        <is>
          <t>Mortality</t>
        </is>
      </c>
      <c r="AZ2984" t="inlineStr">
        <is>
          <t>LC50</t>
        </is>
      </c>
      <c r="BA2984"/>
      <c r="BB2984" t="n">
        <v>4.0</v>
      </c>
      <c r="BC2984"/>
      <c r="BD2984"/>
      <c r="BE2984"/>
      <c r="BF2984"/>
      <c r="BG2984" t="inlineStr">
        <is>
          <t>Day(s)</t>
        </is>
      </c>
      <c r="BH2984"/>
      <c r="BI2984" t="inlineStr">
        <is>
          <t>DTXSID2040315</t>
        </is>
      </c>
      <c r="BJ2984"/>
      <c r="BK2984"/>
      <c r="BL2984"/>
      <c r="BM2984"/>
      <c r="BN2984"/>
      <c r="BO2984"/>
      <c r="BP2984"/>
      <c r="BQ2984"/>
      <c r="BR2984"/>
      <c r="BS2984"/>
      <c r="BT2984" t="inlineStr">
        <is>
          <t>--</t>
        </is>
      </c>
      <c r="BU2984"/>
      <c r="BV2984"/>
      <c r="BW2984"/>
      <c r="BX2984"/>
      <c r="BY2984"/>
      <c r="BZ2984"/>
      <c r="CA2984"/>
      <c r="CB2984"/>
      <c r="CC2984"/>
      <c r="CD2984"/>
      <c r="CE2984"/>
      <c r="CF2984"/>
      <c r="CG2984"/>
      <c r="CH2984"/>
      <c r="CI2984" t="inlineStr">
        <is>
          <t xml:space="preserve"> CHAR/HEPTAHYDRATE//LIFESTG/MM LENGTH//DNUM/6//DOSES/0.62/1.2/2.5/5.0/10.0 mg/l//TESTID/2//OEF/APPLICATION FACTOR, LCT50, HARDNESS EFCTS////</t>
        </is>
      </c>
      <c r="CJ2984" t="inlineStr">
        <is>
          <t xml:space="preserve">   CHAR/HEPTAHYDRATE//LIFESTG/MM LENGTH//DNUM/6//DOSES/0.62/1.2/2.5/5.0/10.0 mg/l//TESTID/2//OEF/APPLICATION FACTOR, LCT50, HARDNESS EFCTS////</t>
        </is>
      </c>
      <c r="CK2984" t="inlineStr">
        <is>
          <t>Drendel,G.H.</t>
        </is>
      </c>
      <c r="CL2984" t="n">
        <v>82108.0</v>
      </c>
      <c r="CM2984" t="inlineStr">
        <is>
          <t>The Toxicity of Zinc to the Fathead Minnow in Soft, Hard, and Very Hard Waters</t>
        </is>
      </c>
      <c r="CN2984" t="inlineStr">
        <is>
          <t>M.S.Thesis, Colorado State University, Fort Collins, CO:85 p.</t>
        </is>
      </c>
      <c r="CO2984" t="n">
        <v>1981.0</v>
      </c>
      <c r="CP2984" t="inlineStr">
        <is>
          <t>Drendel,G.H. (1981). The Toxicity of Zinc to the Fathead Minnow in Soft, Hard, and Very Hard Waters. M.S.Thesis, Colorado State University, Fort Collins, CO, 85 p. ECOREF#:82108</t>
        </is>
      </c>
    </row>
    <row r="2985">
      <c r="A2985" t="n">
        <v>7733020.0</v>
      </c>
      <c r="B2985" t="inlineStr">
        <is>
          <t>Sulfuric acid, Zinc salt (1:1)</t>
        </is>
      </c>
      <c r="C2985" t="inlineStr">
        <is>
          <t>Reagent Grade, Purissium, Purum, Puriss, Puris, Reinst</t>
        </is>
      </c>
      <c r="D2985" t="inlineStr">
        <is>
          <t>Measured</t>
        </is>
      </c>
      <c r="E2985" t="inlineStr">
        <is>
          <t>Not reported</t>
        </is>
      </c>
      <c r="F2985"/>
      <c r="G2985"/>
      <c r="H2985"/>
      <c r="I2985"/>
      <c r="J2985"/>
      <c r="K2985"/>
      <c r="L2985" t="inlineStr">
        <is>
          <t>Pimephales promelas</t>
        </is>
      </c>
      <c r="M2985" t="inlineStr">
        <is>
          <t>Fathead Minnow</t>
        </is>
      </c>
      <c r="N2985" t="inlineStr">
        <is>
          <t>Immature</t>
        </is>
      </c>
      <c r="O2985"/>
      <c r="P2985"/>
      <c r="Q2985"/>
      <c r="R2985"/>
      <c r="S2985"/>
      <c r="T2985"/>
      <c r="U2985"/>
      <c r="V2985" t="inlineStr">
        <is>
          <t>Flow-through</t>
        </is>
      </c>
      <c r="W2985" t="inlineStr">
        <is>
          <t>Fresh water</t>
        </is>
      </c>
      <c r="X2985" t="inlineStr">
        <is>
          <t>Lab</t>
        </is>
      </c>
      <c r="Y2985" t="n">
        <v>6.0</v>
      </c>
      <c r="Z2985" t="inlineStr">
        <is>
          <t>Total</t>
        </is>
      </c>
      <c r="AA2985"/>
      <c r="AB2985" t="n">
        <v>10.0</v>
      </c>
      <c r="AC2985"/>
      <c r="AD2985"/>
      <c r="AE2985"/>
      <c r="AF2985"/>
      <c r="AG2985" t="inlineStr">
        <is>
          <t>AI mg/L</t>
        </is>
      </c>
      <c r="AH2985"/>
      <c r="AI2985"/>
      <c r="AJ2985"/>
      <c r="AK2985"/>
      <c r="AL2985"/>
      <c r="AM2985"/>
      <c r="AN2985"/>
      <c r="AO2985"/>
      <c r="AP2985"/>
      <c r="AQ2985"/>
      <c r="AR2985"/>
      <c r="AS2985"/>
      <c r="AT2985"/>
      <c r="AU2985"/>
      <c r="AV2985"/>
      <c r="AW2985"/>
      <c r="AX2985" t="inlineStr">
        <is>
          <t>Mortality</t>
        </is>
      </c>
      <c r="AY2985" t="inlineStr">
        <is>
          <t>Mortality</t>
        </is>
      </c>
      <c r="AZ2985" t="inlineStr">
        <is>
          <t>LC50</t>
        </is>
      </c>
      <c r="BA2985"/>
      <c r="BB2985" t="n">
        <v>4.0</v>
      </c>
      <c r="BC2985"/>
      <c r="BD2985"/>
      <c r="BE2985"/>
      <c r="BF2985"/>
      <c r="BG2985" t="inlineStr">
        <is>
          <t>Day(s)</t>
        </is>
      </c>
      <c r="BH2985"/>
      <c r="BI2985" t="inlineStr">
        <is>
          <t>DTXSID2040315</t>
        </is>
      </c>
      <c r="BJ2985" t="inlineStr">
        <is>
          <t>10.1577/1548-8659(1969)98[272:CTOZTT]2.0.CO;2</t>
        </is>
      </c>
      <c r="BK2985"/>
      <c r="BL2985" t="inlineStr">
        <is>
          <t>Acute</t>
        </is>
      </c>
      <c r="BM2985" t="inlineStr">
        <is>
          <t>IM</t>
        </is>
      </c>
      <c r="BN2985"/>
      <c r="BO2985"/>
      <c r="BP2985"/>
      <c r="BQ2985"/>
      <c r="BR2985"/>
      <c r="BS2985"/>
      <c r="BT2985" t="inlineStr">
        <is>
          <t>--</t>
        </is>
      </c>
      <c r="BU2985"/>
      <c r="BV2985"/>
      <c r="BW2985"/>
      <c r="BX2985"/>
      <c r="BY2985"/>
      <c r="BZ2985"/>
      <c r="CA2985"/>
      <c r="CB2985"/>
      <c r="CC2985"/>
      <c r="CD2985"/>
      <c r="CE2985"/>
      <c r="CF2985"/>
      <c r="CG2985"/>
      <c r="CH2985"/>
      <c r="CI2985"/>
      <c r="CJ2985" t="inlineStr">
        <is>
          <t xml:space="preserve">SOURCE/FROM THE NEWTON FISH FARM, OHIO//MEDIA/MIXTURE OF POND WATER ORIGINATING FROM A SPRING ON THE NEWTON FISH FARM, OHIO DIVISION OF WILDLIFE HATCHERY, NEWTOWN, OHIO AND CARBON-FILTERED DEMINERALIZED CINCINNATI TAP WATER//   </t>
        </is>
      </c>
      <c r="CK2985" t="inlineStr">
        <is>
          <t>Brungs,W.A.</t>
        </is>
      </c>
      <c r="CL2985" t="n">
        <v>5077.0</v>
      </c>
      <c r="CM2985" t="inlineStr">
        <is>
          <t>Chronic Toxicity of Zinc to the Fathead Minnow, Pimephales promelas Rafinesque</t>
        </is>
      </c>
      <c r="CN2985" t="inlineStr">
        <is>
          <t>Trans. Am. Fish. Soc.98(2): 272-279</t>
        </is>
      </c>
      <c r="CO2985" t="n">
        <v>1969.0</v>
      </c>
      <c r="CP2985" t="inlineStr">
        <is>
          <t>Brungs,W.A. (1969). Chronic Toxicity of Zinc to the Fathead Minnow, Pimephales promelas Rafinesque. Trans. Am. Fish. Soc., 98, (2), 272-279. doi:10.1577/1548-8659(1969)98[272:CTOZTT]2.0.CO;2. ECOREF#:5077</t>
        </is>
      </c>
    </row>
    <row r="2986">
      <c r="A2986" t="n">
        <v>7733020.0</v>
      </c>
      <c r="B2986" t="inlineStr">
        <is>
          <t>Sulfuric acid, Zinc salt (1:1)</t>
        </is>
      </c>
      <c r="C2986" t="inlineStr">
        <is>
          <t>Reagent Grade, Purissium, Purum, Puriss, Puris, Reinst</t>
        </is>
      </c>
      <c r="D2986" t="inlineStr">
        <is>
          <t>Measured</t>
        </is>
      </c>
      <c r="E2986" t="inlineStr">
        <is>
          <t>Not coded</t>
        </is>
      </c>
      <c r="F2986"/>
      <c r="G2986"/>
      <c r="H2986"/>
      <c r="I2986"/>
      <c r="J2986"/>
      <c r="K2986"/>
      <c r="L2986" t="inlineStr">
        <is>
          <t>Pimephales promelas</t>
        </is>
      </c>
      <c r="M2986" t="inlineStr">
        <is>
          <t>Fathead Minnow</t>
        </is>
      </c>
      <c r="N2986" t="inlineStr">
        <is>
          <t>Juvenile</t>
        </is>
      </c>
      <c r="O2986"/>
      <c r="P2986" t="n">
        <v>4.0</v>
      </c>
      <c r="Q2986"/>
      <c r="R2986"/>
      <c r="S2986"/>
      <c r="T2986"/>
      <c r="U2986" t="inlineStr">
        <is>
          <t>Month(s)</t>
        </is>
      </c>
      <c r="V2986" t="inlineStr">
        <is>
          <t>Flow-through</t>
        </is>
      </c>
      <c r="W2986" t="inlineStr">
        <is>
          <t>Fresh water</t>
        </is>
      </c>
      <c r="X2986" t="inlineStr">
        <is>
          <t>Lab</t>
        </is>
      </c>
      <c r="Y2986" t="n">
        <v>6.0</v>
      </c>
      <c r="Z2986" t="inlineStr">
        <is>
          <t>Total</t>
        </is>
      </c>
      <c r="AA2986"/>
      <c r="AB2986" t="n">
        <v>2.8</v>
      </c>
      <c r="AC2986"/>
      <c r="AD2986" t="n">
        <v>2.0</v>
      </c>
      <c r="AE2986"/>
      <c r="AF2986" t="n">
        <v>4.0</v>
      </c>
      <c r="AG2986" t="inlineStr">
        <is>
          <t>AI mg/L</t>
        </is>
      </c>
      <c r="AH2986"/>
      <c r="AI2986"/>
      <c r="AJ2986"/>
      <c r="AK2986"/>
      <c r="AL2986"/>
      <c r="AM2986"/>
      <c r="AN2986"/>
      <c r="AO2986"/>
      <c r="AP2986"/>
      <c r="AQ2986"/>
      <c r="AR2986"/>
      <c r="AS2986"/>
      <c r="AT2986"/>
      <c r="AU2986"/>
      <c r="AV2986"/>
      <c r="AW2986"/>
      <c r="AX2986" t="inlineStr">
        <is>
          <t>Mortality</t>
        </is>
      </c>
      <c r="AY2986" t="inlineStr">
        <is>
          <t>Mortality</t>
        </is>
      </c>
      <c r="AZ2986" t="inlineStr">
        <is>
          <t>LC50</t>
        </is>
      </c>
      <c r="BA2986"/>
      <c r="BB2986" t="n">
        <v>4.0</v>
      </c>
      <c r="BC2986"/>
      <c r="BD2986"/>
      <c r="BE2986"/>
      <c r="BF2986"/>
      <c r="BG2986" t="inlineStr">
        <is>
          <t>Day(s)</t>
        </is>
      </c>
      <c r="BH2986"/>
      <c r="BI2986" t="inlineStr">
        <is>
          <t>DTXSID2040315</t>
        </is>
      </c>
      <c r="BJ2986"/>
      <c r="BK2986"/>
      <c r="BL2986"/>
      <c r="BM2986"/>
      <c r="BN2986"/>
      <c r="BO2986"/>
      <c r="BP2986"/>
      <c r="BQ2986"/>
      <c r="BR2986"/>
      <c r="BS2986"/>
      <c r="BT2986" t="inlineStr">
        <is>
          <t>--</t>
        </is>
      </c>
      <c r="BU2986"/>
      <c r="BV2986"/>
      <c r="BW2986"/>
      <c r="BX2986"/>
      <c r="BY2986"/>
      <c r="BZ2986"/>
      <c r="CA2986"/>
      <c r="CB2986"/>
      <c r="CC2986"/>
      <c r="CD2986"/>
      <c r="CE2986"/>
      <c r="CF2986"/>
      <c r="CG2986"/>
      <c r="CH2986"/>
      <c r="CI2986" t="inlineStr">
        <is>
          <t xml:space="preserve"> CHAR/HEPTAHYDRATE//LIFESTG/MM LENGTH//DNUM/6//DOSES/0.31/0.62/1.2/2.5/5.0 mg/l//TESTID/1//OEF/APPLICATION FACTOR, LCT50, HARDNESS EFCTS////</t>
        </is>
      </c>
      <c r="CJ2986" t="inlineStr">
        <is>
          <t xml:space="preserve">   CHAR/HEPTAHYDRATE//LIFESTG/MM LENGTH//DNUM/6//DOSES/0.31/0.62/1.2/2.5/5.0 mg/l//TESTID/1//OEF/APPLICATION FACTOR, LCT50, HARDNESS EFCTS////</t>
        </is>
      </c>
      <c r="CK2986" t="inlineStr">
        <is>
          <t>Drendel,G.H.</t>
        </is>
      </c>
      <c r="CL2986" t="n">
        <v>82108.0</v>
      </c>
      <c r="CM2986" t="inlineStr">
        <is>
          <t>The Toxicity of Zinc to the Fathead Minnow in Soft, Hard, and Very Hard Waters</t>
        </is>
      </c>
      <c r="CN2986" t="inlineStr">
        <is>
          <t>M.S.Thesis, Colorado State University, Fort Collins, CO:85 p.</t>
        </is>
      </c>
      <c r="CO2986" t="n">
        <v>1981.0</v>
      </c>
      <c r="CP2986" t="inlineStr">
        <is>
          <t>Drendel,G.H. (1981). The Toxicity of Zinc to the Fathead Minnow in Soft, Hard, and Very Hard Waters. M.S.Thesis, Colorado State University, Fort Collins, CO, 85 p. ECOREF#:82108</t>
        </is>
      </c>
    </row>
    <row r="2987">
      <c r="A2987" t="n">
        <v>7733020.0</v>
      </c>
      <c r="B2987" t="inlineStr">
        <is>
          <t>Sulfuric acid, Zinc salt (1:1)</t>
        </is>
      </c>
      <c r="C2987"/>
      <c r="D2987" t="inlineStr">
        <is>
          <t>Measured</t>
        </is>
      </c>
      <c r="E2987" t="inlineStr">
        <is>
          <t>Not reported</t>
        </is>
      </c>
      <c r="F2987"/>
      <c r="G2987"/>
      <c r="H2987"/>
      <c r="I2987"/>
      <c r="J2987"/>
      <c r="K2987"/>
      <c r="L2987" t="inlineStr">
        <is>
          <t>Pimephales promelas</t>
        </is>
      </c>
      <c r="M2987" t="inlineStr">
        <is>
          <t>Fathead Minnow</t>
        </is>
      </c>
      <c r="N2987"/>
      <c r="O2987" t="inlineStr">
        <is>
          <t>&lt;=</t>
        </is>
      </c>
      <c r="P2987" t="n">
        <v>24.0</v>
      </c>
      <c r="Q2987"/>
      <c r="R2987"/>
      <c r="S2987"/>
      <c r="T2987"/>
      <c r="U2987" t="inlineStr">
        <is>
          <t>Hour(s)</t>
        </is>
      </c>
      <c r="V2987" t="inlineStr">
        <is>
          <t>Aquatic, unspecified</t>
        </is>
      </c>
      <c r="W2987" t="inlineStr">
        <is>
          <t>Fresh water</t>
        </is>
      </c>
      <c r="X2987" t="inlineStr">
        <is>
          <t>Lab</t>
        </is>
      </c>
      <c r="Y2987"/>
      <c r="Z2987" t="inlineStr">
        <is>
          <t>Total</t>
        </is>
      </c>
      <c r="AA2987"/>
      <c r="AB2987" t="n">
        <v>0.5</v>
      </c>
      <c r="AC2987"/>
      <c r="AD2987" t="n">
        <v>0.26</v>
      </c>
      <c r="AE2987"/>
      <c r="AF2987" t="n">
        <v>0.96</v>
      </c>
      <c r="AG2987" t="inlineStr">
        <is>
          <t>AI mg/L</t>
        </is>
      </c>
      <c r="AH2987"/>
      <c r="AI2987"/>
      <c r="AJ2987"/>
      <c r="AK2987"/>
      <c r="AL2987"/>
      <c r="AM2987"/>
      <c r="AN2987"/>
      <c r="AO2987"/>
      <c r="AP2987"/>
      <c r="AQ2987"/>
      <c r="AR2987"/>
      <c r="AS2987"/>
      <c r="AT2987"/>
      <c r="AU2987"/>
      <c r="AV2987"/>
      <c r="AW2987"/>
      <c r="AX2987" t="inlineStr">
        <is>
          <t>Mortality</t>
        </is>
      </c>
      <c r="AY2987" t="inlineStr">
        <is>
          <t>Mortality</t>
        </is>
      </c>
      <c r="AZ2987" t="inlineStr">
        <is>
          <t>LC50</t>
        </is>
      </c>
      <c r="BA2987"/>
      <c r="BB2987" t="n">
        <v>4.0</v>
      </c>
      <c r="BC2987"/>
      <c r="BD2987"/>
      <c r="BE2987"/>
      <c r="BF2987"/>
      <c r="BG2987" t="inlineStr">
        <is>
          <t>Day(s)</t>
        </is>
      </c>
      <c r="BH2987"/>
      <c r="BI2987" t="inlineStr">
        <is>
          <t>DTXSID2040315</t>
        </is>
      </c>
      <c r="BJ2987"/>
      <c r="BK2987"/>
      <c r="BL2987"/>
      <c r="BM2987"/>
      <c r="BN2987"/>
      <c r="BO2987"/>
      <c r="BP2987"/>
      <c r="BQ2987"/>
      <c r="BR2987"/>
      <c r="BS2987"/>
      <c r="BT2987" t="inlineStr">
        <is>
          <t>--</t>
        </is>
      </c>
      <c r="BU2987"/>
      <c r="BV2987"/>
      <c r="BW2987"/>
      <c r="BX2987"/>
      <c r="BY2987"/>
      <c r="BZ2987"/>
      <c r="CA2987"/>
      <c r="CB2987"/>
      <c r="CC2987"/>
      <c r="CD2987"/>
      <c r="CE2987"/>
      <c r="CF2987"/>
      <c r="CG2987"/>
      <c r="CH2987"/>
      <c r="CI2987"/>
      <c r="CJ2987" t="inlineStr">
        <is>
          <t xml:space="preserve">SOURCE/FROM US ENVIRONMENTAL PROTECTION AGENCY CULTURES, DULUTH, MINNESOTA//MEDIA/VERY HARD RECONSTITUTED WATER//   </t>
        </is>
      </c>
      <c r="CK2987" t="inlineStr">
        <is>
          <t>Schubauer-Berigan,M.K., J.R. Dierkes, P.D. Monson, and G.T. Ankley</t>
        </is>
      </c>
      <c r="CL2987" t="n">
        <v>7289.0</v>
      </c>
      <c r="CM2987" t="inlineStr">
        <is>
          <t>PH-Dependent Toxicity of Cd, Cu, Ni, Pb and Zn to Ceriodaphnia dubia, Pimephales promelas, Hyalella azteca and Lumbriculus variegatus</t>
        </is>
      </c>
      <c r="CN2987" t="inlineStr">
        <is>
          <t>Environ. Toxicol. Chem.12:1261-1266</t>
        </is>
      </c>
      <c r="CO2987" t="n">
        <v>1993.0</v>
      </c>
      <c r="CP2987" t="inlineStr">
        <is>
          <t>Schubauer-Berigan,M.K., J.R. Dierkes, P.D. Monson, and G.T. Ankley (1993). PH-Dependent Toxicity of Cd, Cu, Ni, Pb and Zn to Ceriodaphnia dubia, Pimephales promelas, Hyalella azteca and Lumbriculus variegatus. Environ. Toxicol. Chem., 12, 1261-1266. ECOREF#:7289</t>
        </is>
      </c>
    </row>
    <row r="2988">
      <c r="A2988" t="n">
        <v>7733020.0</v>
      </c>
      <c r="B2988" t="inlineStr">
        <is>
          <t>Sulfuric acid, Zinc salt (1:1)</t>
        </is>
      </c>
      <c r="C2988" t="inlineStr">
        <is>
          <t>Reagent Grade, Purissium, Purum, Puriss, Puris, Reinst</t>
        </is>
      </c>
      <c r="D2988" t="inlineStr">
        <is>
          <t>Measured</t>
        </is>
      </c>
      <c r="E2988" t="inlineStr">
        <is>
          <t>Not coded</t>
        </is>
      </c>
      <c r="F2988"/>
      <c r="G2988"/>
      <c r="H2988"/>
      <c r="I2988"/>
      <c r="J2988"/>
      <c r="K2988"/>
      <c r="L2988" t="inlineStr">
        <is>
          <t>Pimephales promelas</t>
        </is>
      </c>
      <c r="M2988" t="inlineStr">
        <is>
          <t>Fathead Minnow</t>
        </is>
      </c>
      <c r="N2988" t="inlineStr">
        <is>
          <t>Juvenile</t>
        </is>
      </c>
      <c r="O2988"/>
      <c r="P2988" t="n">
        <v>4.0</v>
      </c>
      <c r="Q2988"/>
      <c r="R2988"/>
      <c r="S2988"/>
      <c r="T2988"/>
      <c r="U2988" t="inlineStr">
        <is>
          <t>Month(s)</t>
        </is>
      </c>
      <c r="V2988" t="inlineStr">
        <is>
          <t>Flow-through</t>
        </is>
      </c>
      <c r="W2988" t="inlineStr">
        <is>
          <t>Fresh water</t>
        </is>
      </c>
      <c r="X2988" t="inlineStr">
        <is>
          <t>Lab</t>
        </is>
      </c>
      <c r="Y2988" t="n">
        <v>6.0</v>
      </c>
      <c r="Z2988" t="inlineStr">
        <is>
          <t>Total</t>
        </is>
      </c>
      <c r="AA2988"/>
      <c r="AB2988" t="n">
        <v>2.27</v>
      </c>
      <c r="AC2988"/>
      <c r="AD2988" t="n">
        <v>1.59</v>
      </c>
      <c r="AE2988"/>
      <c r="AF2988" t="n">
        <v>3.34</v>
      </c>
      <c r="AG2988" t="inlineStr">
        <is>
          <t>AI mg/L</t>
        </is>
      </c>
      <c r="AH2988"/>
      <c r="AI2988"/>
      <c r="AJ2988"/>
      <c r="AK2988"/>
      <c r="AL2988"/>
      <c r="AM2988"/>
      <c r="AN2988"/>
      <c r="AO2988"/>
      <c r="AP2988"/>
      <c r="AQ2988"/>
      <c r="AR2988"/>
      <c r="AS2988"/>
      <c r="AT2988"/>
      <c r="AU2988"/>
      <c r="AV2988"/>
      <c r="AW2988"/>
      <c r="AX2988" t="inlineStr">
        <is>
          <t>Mortality</t>
        </is>
      </c>
      <c r="AY2988" t="inlineStr">
        <is>
          <t>Mortality</t>
        </is>
      </c>
      <c r="AZ2988" t="inlineStr">
        <is>
          <t>LC50</t>
        </is>
      </c>
      <c r="BA2988"/>
      <c r="BB2988" t="n">
        <v>4.0</v>
      </c>
      <c r="BC2988"/>
      <c r="BD2988"/>
      <c r="BE2988"/>
      <c r="BF2988"/>
      <c r="BG2988" t="inlineStr">
        <is>
          <t>Day(s)</t>
        </is>
      </c>
      <c r="BH2988"/>
      <c r="BI2988" t="inlineStr">
        <is>
          <t>DTXSID2040315</t>
        </is>
      </c>
      <c r="BJ2988"/>
      <c r="BK2988"/>
      <c r="BL2988"/>
      <c r="BM2988"/>
      <c r="BN2988"/>
      <c r="BO2988"/>
      <c r="BP2988"/>
      <c r="BQ2988"/>
      <c r="BR2988"/>
      <c r="BS2988"/>
      <c r="BT2988" t="inlineStr">
        <is>
          <t>--</t>
        </is>
      </c>
      <c r="BU2988"/>
      <c r="BV2988"/>
      <c r="BW2988"/>
      <c r="BX2988"/>
      <c r="BY2988"/>
      <c r="BZ2988"/>
      <c r="CA2988"/>
      <c r="CB2988"/>
      <c r="CC2988"/>
      <c r="CD2988"/>
      <c r="CE2988"/>
      <c r="CF2988"/>
      <c r="CG2988"/>
      <c r="CH2988"/>
      <c r="CI2988" t="inlineStr">
        <is>
          <t xml:space="preserve"> CHAR/HEPTAHYDRATE//LIFESTG/MM LENGTH//DNUM/6//DOSES/0.18/0.58/1.15/2.70/5.83 mg/l//TESTID/1//OEF/APPLICATION FACTOR, LCT50, HARDNESS EFCTS////</t>
        </is>
      </c>
      <c r="CJ2988" t="inlineStr">
        <is>
          <t xml:space="preserve">   CHAR/HEPTAHYDRATE//LIFESTG/MM LENGTH//DNUM/6//DOSES/0.18/0.58/1.15/2.70/5.83 mg/l//TESTID/1//OEF/APPLICATION FACTOR, LCT50, HARDNESS EFCTS////</t>
        </is>
      </c>
      <c r="CK2988" t="inlineStr">
        <is>
          <t>Drendel,G.H.</t>
        </is>
      </c>
      <c r="CL2988" t="n">
        <v>82108.0</v>
      </c>
      <c r="CM2988" t="inlineStr">
        <is>
          <t>The Toxicity of Zinc to the Fathead Minnow in Soft, Hard, and Very Hard Waters</t>
        </is>
      </c>
      <c r="CN2988" t="inlineStr">
        <is>
          <t>M.S.Thesis, Colorado State University, Fort Collins, CO:85 p.</t>
        </is>
      </c>
      <c r="CO2988" t="n">
        <v>1981.0</v>
      </c>
      <c r="CP2988" t="inlineStr">
        <is>
          <t>Drendel,G.H. (1981). The Toxicity of Zinc to the Fathead Minnow in Soft, Hard, and Very Hard Waters. M.S.Thesis, Colorado State University, Fort Collins, CO, 85 p. ECOREF#:82108</t>
        </is>
      </c>
    </row>
    <row r="2989">
      <c r="A2989" t="n">
        <v>7733020.0</v>
      </c>
      <c r="B2989" t="inlineStr">
        <is>
          <t>Sulfuric acid, Zinc salt (1:1)</t>
        </is>
      </c>
      <c r="C2989" t="inlineStr">
        <is>
          <t>Reagent Grade, Purissium, Purum, Puriss, Puris, Reinst</t>
        </is>
      </c>
      <c r="D2989" t="inlineStr">
        <is>
          <t>Measured</t>
        </is>
      </c>
      <c r="E2989" t="inlineStr">
        <is>
          <t>Standard Methods for the Examination of Water and Wastewater</t>
        </is>
      </c>
      <c r="F2989"/>
      <c r="G2989"/>
      <c r="H2989"/>
      <c r="I2989"/>
      <c r="J2989"/>
      <c r="K2989"/>
      <c r="L2989" t="inlineStr">
        <is>
          <t>Pimephales promelas</t>
        </is>
      </c>
      <c r="M2989" t="inlineStr">
        <is>
          <t>Fathead Minnow</t>
        </is>
      </c>
      <c r="N2989"/>
      <c r="O2989"/>
      <c r="P2989"/>
      <c r="Q2989"/>
      <c r="R2989"/>
      <c r="S2989"/>
      <c r="T2989"/>
      <c r="U2989"/>
      <c r="V2989" t="inlineStr">
        <is>
          <t>Flow-through</t>
        </is>
      </c>
      <c r="W2989" t="inlineStr">
        <is>
          <t>Fresh water</t>
        </is>
      </c>
      <c r="X2989" t="inlineStr">
        <is>
          <t>Lab</t>
        </is>
      </c>
      <c r="Y2989"/>
      <c r="Z2989" t="inlineStr">
        <is>
          <t>Total</t>
        </is>
      </c>
      <c r="AA2989"/>
      <c r="AB2989" t="n">
        <v>18.5</v>
      </c>
      <c r="AC2989"/>
      <c r="AD2989"/>
      <c r="AE2989"/>
      <c r="AF2989"/>
      <c r="AG2989" t="inlineStr">
        <is>
          <t>AI mg/L</t>
        </is>
      </c>
      <c r="AH2989"/>
      <c r="AI2989"/>
      <c r="AJ2989"/>
      <c r="AK2989"/>
      <c r="AL2989"/>
      <c r="AM2989"/>
      <c r="AN2989"/>
      <c r="AO2989"/>
      <c r="AP2989"/>
      <c r="AQ2989"/>
      <c r="AR2989"/>
      <c r="AS2989"/>
      <c r="AT2989"/>
      <c r="AU2989"/>
      <c r="AV2989"/>
      <c r="AW2989"/>
      <c r="AX2989" t="inlineStr">
        <is>
          <t>Mortality</t>
        </is>
      </c>
      <c r="AY2989" t="inlineStr">
        <is>
          <t>Mortality</t>
        </is>
      </c>
      <c r="AZ2989" t="inlineStr">
        <is>
          <t>LC50</t>
        </is>
      </c>
      <c r="BA2989"/>
      <c r="BB2989" t="n">
        <v>4.0</v>
      </c>
      <c r="BC2989"/>
      <c r="BD2989"/>
      <c r="BE2989"/>
      <c r="BF2989"/>
      <c r="BG2989" t="inlineStr">
        <is>
          <t>Day(s)</t>
        </is>
      </c>
      <c r="BH2989"/>
      <c r="BI2989" t="inlineStr">
        <is>
          <t>DTXSID2040315</t>
        </is>
      </c>
      <c r="BJ2989"/>
      <c r="BK2989"/>
      <c r="BL2989" t="inlineStr">
        <is>
          <t>Acute</t>
        </is>
      </c>
      <c r="BM2989"/>
      <c r="BN2989"/>
      <c r="BO2989"/>
      <c r="BP2989"/>
      <c r="BQ2989"/>
      <c r="BR2989"/>
      <c r="BS2989"/>
      <c r="BT2989" t="inlineStr">
        <is>
          <t>--</t>
        </is>
      </c>
      <c r="BU2989"/>
      <c r="BV2989"/>
      <c r="BW2989"/>
      <c r="BX2989"/>
      <c r="BY2989"/>
      <c r="BZ2989"/>
      <c r="CA2989"/>
      <c r="CB2989"/>
      <c r="CC2989"/>
      <c r="CD2989"/>
      <c r="CE2989"/>
      <c r="CF2989"/>
      <c r="CG2989"/>
      <c r="CH2989"/>
      <c r="CI2989"/>
      <c r="CJ2989" t="inlineStr">
        <is>
          <t xml:space="preserve">SOURCE/FROM NEWTOWN HATCHERY//TMETH/APHA 1960//MEDIA/AERATED, CARBON-FILTERED, DEIONIZED TAP WATER MIXED WITH NATURAL LIMESTONE SPRING WATER//   </t>
        </is>
      </c>
      <c r="CK2989" t="inlineStr">
        <is>
          <t>Mount,D.I.</t>
        </is>
      </c>
      <c r="CL2989" t="n">
        <v>2118.0</v>
      </c>
      <c r="CM2989" t="inlineStr">
        <is>
          <t>The Effect of Total Hardness and pH on Acute Toxicity of Zinc to Fish</t>
        </is>
      </c>
      <c r="CN2989" t="inlineStr">
        <is>
          <t>Air Water Pollut.10:49-56</t>
        </is>
      </c>
      <c r="CO2989" t="n">
        <v>1966.0</v>
      </c>
      <c r="CP2989" t="inlineStr">
        <is>
          <t>Mount,D.I. (1966). The Effect of Total Hardness and pH on Acute Toxicity of Zinc to Fish. Air Water Pollut., 10, 49-56. ECOREF#:2118</t>
        </is>
      </c>
    </row>
    <row r="2990">
      <c r="A2990" t="n">
        <v>7733020.0</v>
      </c>
      <c r="B2990" t="inlineStr">
        <is>
          <t>Sulfuric acid, Zinc salt (1:1)</t>
        </is>
      </c>
      <c r="C2990" t="inlineStr">
        <is>
          <t>Reagent Grade, Purissium, Purum, Puriss, Puris, Reinst</t>
        </is>
      </c>
      <c r="D2990" t="inlineStr">
        <is>
          <t>Chemical analysis reported</t>
        </is>
      </c>
      <c r="E2990" t="inlineStr">
        <is>
          <t>Not reported</t>
        </is>
      </c>
      <c r="F2990"/>
      <c r="G2990"/>
      <c r="H2990"/>
      <c r="I2990"/>
      <c r="J2990"/>
      <c r="K2990"/>
      <c r="L2990" t="inlineStr">
        <is>
          <t>Pimephales promelas</t>
        </is>
      </c>
      <c r="M2990" t="inlineStr">
        <is>
          <t>Fathead Minnow</t>
        </is>
      </c>
      <c r="N2990" t="inlineStr">
        <is>
          <t>Larva</t>
        </is>
      </c>
      <c r="O2990"/>
      <c r="P2990"/>
      <c r="Q2990"/>
      <c r="R2990"/>
      <c r="S2990"/>
      <c r="T2990"/>
      <c r="U2990"/>
      <c r="V2990" t="inlineStr">
        <is>
          <t>Flow-through</t>
        </is>
      </c>
      <c r="W2990" t="inlineStr">
        <is>
          <t>Fresh water</t>
        </is>
      </c>
      <c r="X2990" t="inlineStr">
        <is>
          <t>Lab</t>
        </is>
      </c>
      <c r="Y2990" t="n">
        <v>6.0</v>
      </c>
      <c r="Z2990" t="inlineStr">
        <is>
          <t>Total</t>
        </is>
      </c>
      <c r="AA2990"/>
      <c r="AB2990" t="n">
        <v>0.313</v>
      </c>
      <c r="AC2990"/>
      <c r="AD2990" t="n">
        <v>0.25</v>
      </c>
      <c r="AE2990"/>
      <c r="AF2990" t="n">
        <v>0.392</v>
      </c>
      <c r="AG2990" t="inlineStr">
        <is>
          <t>AI mg/L</t>
        </is>
      </c>
      <c r="AH2990"/>
      <c r="AI2990"/>
      <c r="AJ2990"/>
      <c r="AK2990"/>
      <c r="AL2990"/>
      <c r="AM2990"/>
      <c r="AN2990"/>
      <c r="AO2990"/>
      <c r="AP2990"/>
      <c r="AQ2990"/>
      <c r="AR2990"/>
      <c r="AS2990"/>
      <c r="AT2990"/>
      <c r="AU2990"/>
      <c r="AV2990"/>
      <c r="AW2990"/>
      <c r="AX2990" t="inlineStr">
        <is>
          <t>Mortality</t>
        </is>
      </c>
      <c r="AY2990" t="inlineStr">
        <is>
          <t>Mortality</t>
        </is>
      </c>
      <c r="AZ2990" t="inlineStr">
        <is>
          <t>LC50</t>
        </is>
      </c>
      <c r="BA2990"/>
      <c r="BB2990" t="n">
        <v>4.0</v>
      </c>
      <c r="BC2990"/>
      <c r="BD2990"/>
      <c r="BE2990"/>
      <c r="BF2990"/>
      <c r="BG2990" t="inlineStr">
        <is>
          <t>Day(s)</t>
        </is>
      </c>
      <c r="BH2990"/>
      <c r="BI2990" t="inlineStr">
        <is>
          <t>DTXSID2040315</t>
        </is>
      </c>
      <c r="BJ2990"/>
      <c r="BK2990"/>
      <c r="BL2990"/>
      <c r="BM2990"/>
      <c r="BN2990"/>
      <c r="BO2990"/>
      <c r="BP2990"/>
      <c r="BQ2990"/>
      <c r="BR2990"/>
      <c r="BS2990"/>
      <c r="BT2990" t="inlineStr">
        <is>
          <t>--</t>
        </is>
      </c>
      <c r="BU2990"/>
      <c r="BV2990"/>
      <c r="BW2990"/>
      <c r="BX2990"/>
      <c r="BY2990"/>
      <c r="BZ2990"/>
      <c r="CA2990"/>
      <c r="CB2990"/>
      <c r="CC2990"/>
      <c r="CD2990"/>
      <c r="CE2990"/>
      <c r="CF2990"/>
      <c r="CG2990"/>
      <c r="CH2990"/>
      <c r="CI2990"/>
      <c r="CJ2990" t="inlineStr">
        <is>
          <t xml:space="preserve">SOURCE/NR//MEDIA/SAND AND CARBON FILTERED UV STERILIZED LAKE SUPERIOR WATER//   </t>
        </is>
      </c>
      <c r="CK2990" t="inlineStr">
        <is>
          <t>Norberg-King,T.J.</t>
        </is>
      </c>
      <c r="CL2990" t="n">
        <v>5313.0</v>
      </c>
      <c r="CM2990" t="inlineStr">
        <is>
          <t>An Evaluation of the Fathead Minnow Seven-Day Subchronic Test for Estimating Chronic Toxicity</t>
        </is>
      </c>
      <c r="CN2990" t="inlineStr">
        <is>
          <t>Environ. Toxicol. Chem.8(11): 1075-1089</t>
        </is>
      </c>
      <c r="CO2990" t="n">
        <v>1989.0</v>
      </c>
      <c r="CP2990" t="inlineStr">
        <is>
          <t>Norberg-King,T.J. (1989). An Evaluation of the Fathead Minnow Seven-Day Subchronic Test for Estimating Chronic Toxicity. Environ. Toxicol. Chem., 8, (11), 1075-1089. ECOREF#:5313</t>
        </is>
      </c>
    </row>
    <row r="2991">
      <c r="A2991" t="n">
        <v>7733020.0</v>
      </c>
      <c r="B2991" t="inlineStr">
        <is>
          <t>Sulfuric acid, Zinc salt (1:1)</t>
        </is>
      </c>
      <c r="C2991" t="inlineStr">
        <is>
          <t>Reagent Grade, Purissium, Purum, Puriss, Puris, Reinst</t>
        </is>
      </c>
      <c r="D2991" t="inlineStr">
        <is>
          <t>Measured</t>
        </is>
      </c>
      <c r="E2991" t="inlineStr">
        <is>
          <t>Not coded</t>
        </is>
      </c>
      <c r="F2991"/>
      <c r="G2991"/>
      <c r="H2991"/>
      <c r="I2991"/>
      <c r="J2991"/>
      <c r="K2991"/>
      <c r="L2991" t="inlineStr">
        <is>
          <t>Pimephales promelas</t>
        </is>
      </c>
      <c r="M2991" t="inlineStr">
        <is>
          <t>Fathead Minnow</t>
        </is>
      </c>
      <c r="N2991" t="inlineStr">
        <is>
          <t>Neonate</t>
        </is>
      </c>
      <c r="O2991" t="inlineStr">
        <is>
          <t>&lt;</t>
        </is>
      </c>
      <c r="P2991" t="n">
        <v>24.0</v>
      </c>
      <c r="Q2991"/>
      <c r="R2991"/>
      <c r="S2991"/>
      <c r="T2991"/>
      <c r="U2991" t="inlineStr">
        <is>
          <t>Hour(s)</t>
        </is>
      </c>
      <c r="V2991" t="inlineStr">
        <is>
          <t>Static</t>
        </is>
      </c>
      <c r="W2991" t="inlineStr">
        <is>
          <t>Fresh water</t>
        </is>
      </c>
      <c r="X2991" t="inlineStr">
        <is>
          <t>Lab</t>
        </is>
      </c>
      <c r="Y2991" t="inlineStr">
        <is>
          <t>7-19</t>
        </is>
      </c>
      <c r="Z2991" t="inlineStr">
        <is>
          <t>Total</t>
        </is>
      </c>
      <c r="AA2991"/>
      <c r="AB2991" t="n">
        <v>1.27</v>
      </c>
      <c r="AC2991"/>
      <c r="AD2991"/>
      <c r="AE2991"/>
      <c r="AF2991"/>
      <c r="AG2991" t="inlineStr">
        <is>
          <t>AI mg/L</t>
        </is>
      </c>
      <c r="AH2991"/>
      <c r="AI2991"/>
      <c r="AJ2991"/>
      <c r="AK2991"/>
      <c r="AL2991"/>
      <c r="AM2991"/>
      <c r="AN2991"/>
      <c r="AO2991"/>
      <c r="AP2991"/>
      <c r="AQ2991"/>
      <c r="AR2991"/>
      <c r="AS2991"/>
      <c r="AT2991"/>
      <c r="AU2991"/>
      <c r="AV2991"/>
      <c r="AW2991"/>
      <c r="AX2991" t="inlineStr">
        <is>
          <t>Mortality</t>
        </is>
      </c>
      <c r="AY2991" t="inlineStr">
        <is>
          <t>Mortality</t>
        </is>
      </c>
      <c r="AZ2991" t="inlineStr">
        <is>
          <t>LC50</t>
        </is>
      </c>
      <c r="BA2991"/>
      <c r="BB2991" t="n">
        <v>4.0</v>
      </c>
      <c r="BC2991"/>
      <c r="BD2991"/>
      <c r="BE2991"/>
      <c r="BF2991"/>
      <c r="BG2991" t="inlineStr">
        <is>
          <t>Day(s)</t>
        </is>
      </c>
      <c r="BH2991" t="inlineStr">
        <is>
          <t>Finely ground</t>
        </is>
      </c>
      <c r="BI2991" t="inlineStr">
        <is>
          <t>DTXSID2040315</t>
        </is>
      </c>
      <c r="BJ2991" t="inlineStr">
        <is>
          <t>10.3184/095422998782775826</t>
        </is>
      </c>
      <c r="BK2991"/>
      <c r="BL2991"/>
      <c r="BM2991"/>
      <c r="BN2991"/>
      <c r="BO2991"/>
      <c r="BP2991"/>
      <c r="BQ2991"/>
      <c r="BR2991"/>
      <c r="BS2991"/>
      <c r="BT2991" t="inlineStr">
        <is>
          <t>--</t>
        </is>
      </c>
      <c r="BU2991"/>
      <c r="BV2991"/>
      <c r="BW2991"/>
      <c r="BX2991"/>
      <c r="BY2991"/>
      <c r="BZ2991"/>
      <c r="CA2991"/>
      <c r="CB2991"/>
      <c r="CC2991"/>
      <c r="CD2991"/>
      <c r="CE2991"/>
      <c r="CF2991"/>
      <c r="CG2991"/>
      <c r="CH2991"/>
      <c r="CI2991" t="inlineStr">
        <is>
          <t xml:space="preserve"> DNUM/7-19//TESTID/2//CONC TYPE FRACTIONS ALSO REPORTED AS NOMINAL, AVAILABLE AND EASILY DISSOLVED//</t>
        </is>
      </c>
      <c r="CJ2991" t="inlineStr">
        <is>
          <t xml:space="preserve">   DNUM/7-19//TESTID/2//CONC TYPE FRACTIONS ALSO REPORTED AS NOMINAL, AVAILABLE AND EASILY DISSOLVED//</t>
        </is>
      </c>
      <c r="CK2991" t="inlineStr">
        <is>
          <t>Erten-Unal,M., B.G. Wixson, N. Gale, and J.L. Pitt</t>
        </is>
      </c>
      <c r="CL2991" t="n">
        <v>76100.0</v>
      </c>
      <c r="CM2991" t="inlineStr">
        <is>
          <t>Evaluation of Toxicity, Bioavailability and Speciation of Lead, Zinc and Cadmium in Mine/Mill Wastewaters</t>
        </is>
      </c>
      <c r="CN2991" t="inlineStr">
        <is>
          <t>Chem. Spec. Bioavail.10(2): 37-46</t>
        </is>
      </c>
      <c r="CO2991" t="n">
        <v>1998.0</v>
      </c>
      <c r="CP2991" t="inlineStr">
        <is>
          <t>Erten-Unal,M., B.G. Wixson, N. Gale, and J.L. Pitt (1998). Evaluation of Toxicity, Bioavailability and Speciation of Lead, Zinc and Cadmium in Mine/Mill Wastewaters. Chem. Spec. Bioavail., 10, (2), 37-46. doi:10.3184/095422998782775826. ECOREF#:76100</t>
        </is>
      </c>
    </row>
    <row r="2992">
      <c r="A2992" t="n">
        <v>7733020.0</v>
      </c>
      <c r="B2992" t="inlineStr">
        <is>
          <t>Sulfuric acid, Zinc salt (1:1)</t>
        </is>
      </c>
      <c r="C2992" t="inlineStr">
        <is>
          <t>Reagent Grade, Purissium, Purum, Puriss, Puris, Reinst</t>
        </is>
      </c>
      <c r="D2992" t="inlineStr">
        <is>
          <t>Measured</t>
        </is>
      </c>
      <c r="E2992" t="inlineStr">
        <is>
          <t>Standard Methods for the Examination of Water and Wastewater</t>
        </is>
      </c>
      <c r="F2992"/>
      <c r="G2992"/>
      <c r="H2992"/>
      <c r="I2992"/>
      <c r="J2992"/>
      <c r="K2992"/>
      <c r="L2992" t="inlineStr">
        <is>
          <t>Pimephales promelas</t>
        </is>
      </c>
      <c r="M2992" t="inlineStr">
        <is>
          <t>Fathead Minnow</t>
        </is>
      </c>
      <c r="N2992"/>
      <c r="O2992"/>
      <c r="P2992"/>
      <c r="Q2992"/>
      <c r="R2992"/>
      <c r="S2992"/>
      <c r="T2992"/>
      <c r="U2992"/>
      <c r="V2992" t="inlineStr">
        <is>
          <t>Flow-through</t>
        </is>
      </c>
      <c r="W2992" t="inlineStr">
        <is>
          <t>Fresh water</t>
        </is>
      </c>
      <c r="X2992" t="inlineStr">
        <is>
          <t>Lab</t>
        </is>
      </c>
      <c r="Y2992"/>
      <c r="Z2992" t="inlineStr">
        <is>
          <t>Total</t>
        </is>
      </c>
      <c r="AA2992"/>
      <c r="AB2992" t="n">
        <v>19.0</v>
      </c>
      <c r="AC2992"/>
      <c r="AD2992"/>
      <c r="AE2992"/>
      <c r="AF2992"/>
      <c r="AG2992" t="inlineStr">
        <is>
          <t>AI mg/L</t>
        </is>
      </c>
      <c r="AH2992"/>
      <c r="AI2992"/>
      <c r="AJ2992"/>
      <c r="AK2992"/>
      <c r="AL2992"/>
      <c r="AM2992"/>
      <c r="AN2992"/>
      <c r="AO2992"/>
      <c r="AP2992"/>
      <c r="AQ2992"/>
      <c r="AR2992"/>
      <c r="AS2992"/>
      <c r="AT2992"/>
      <c r="AU2992"/>
      <c r="AV2992"/>
      <c r="AW2992"/>
      <c r="AX2992" t="inlineStr">
        <is>
          <t>Mortality</t>
        </is>
      </c>
      <c r="AY2992" t="inlineStr">
        <is>
          <t>Mortality</t>
        </is>
      </c>
      <c r="AZ2992" t="inlineStr">
        <is>
          <t>LC50</t>
        </is>
      </c>
      <c r="BA2992"/>
      <c r="BB2992" t="n">
        <v>4.0</v>
      </c>
      <c r="BC2992"/>
      <c r="BD2992"/>
      <c r="BE2992"/>
      <c r="BF2992"/>
      <c r="BG2992" t="inlineStr">
        <is>
          <t>Day(s)</t>
        </is>
      </c>
      <c r="BH2992"/>
      <c r="BI2992" t="inlineStr">
        <is>
          <t>DTXSID2040315</t>
        </is>
      </c>
      <c r="BJ2992"/>
      <c r="BK2992"/>
      <c r="BL2992" t="inlineStr">
        <is>
          <t>Acute</t>
        </is>
      </c>
      <c r="BM2992"/>
      <c r="BN2992"/>
      <c r="BO2992"/>
      <c r="BP2992"/>
      <c r="BQ2992"/>
      <c r="BR2992"/>
      <c r="BS2992"/>
      <c r="BT2992" t="inlineStr">
        <is>
          <t>--</t>
        </is>
      </c>
      <c r="BU2992"/>
      <c r="BV2992"/>
      <c r="BW2992"/>
      <c r="BX2992"/>
      <c r="BY2992"/>
      <c r="BZ2992"/>
      <c r="CA2992"/>
      <c r="CB2992"/>
      <c r="CC2992"/>
      <c r="CD2992"/>
      <c r="CE2992"/>
      <c r="CF2992"/>
      <c r="CG2992"/>
      <c r="CH2992"/>
      <c r="CI2992"/>
      <c r="CJ2992" t="inlineStr">
        <is>
          <t xml:space="preserve">SOURCE/FROM NEWTOWN HATCHERY//TMETH/APHA 1960//MEDIA/AERATED, CARBON-FILTERED, DEIONIZED TAP WATER MIXED WITH NATURAL LIMESTONE SPRING WATER//   </t>
        </is>
      </c>
      <c r="CK2992" t="inlineStr">
        <is>
          <t>Mount,D.I.</t>
        </is>
      </c>
      <c r="CL2992" t="n">
        <v>2118.0</v>
      </c>
      <c r="CM2992" t="inlineStr">
        <is>
          <t>The Effect of Total Hardness and pH on Acute Toxicity of Zinc to Fish</t>
        </is>
      </c>
      <c r="CN2992" t="inlineStr">
        <is>
          <t>Air Water Pollut.10:49-56</t>
        </is>
      </c>
      <c r="CO2992" t="n">
        <v>1966.0</v>
      </c>
      <c r="CP2992" t="inlineStr">
        <is>
          <t>Mount,D.I. (1966). The Effect of Total Hardness and pH on Acute Toxicity of Zinc to Fish. Air Water Pollut., 10, 49-56. ECOREF#:2118</t>
        </is>
      </c>
    </row>
    <row r="2993">
      <c r="A2993" t="n">
        <v>7733020.0</v>
      </c>
      <c r="B2993" t="inlineStr">
        <is>
          <t>Sulfuric acid, Zinc salt (1:1)</t>
        </is>
      </c>
      <c r="C2993" t="inlineStr">
        <is>
          <t>Reagent Grade, Purissium, Purum, Puriss, Puris, Reinst</t>
        </is>
      </c>
      <c r="D2993" t="inlineStr">
        <is>
          <t>Measured</t>
        </is>
      </c>
      <c r="E2993" t="inlineStr">
        <is>
          <t>Not coded</t>
        </is>
      </c>
      <c r="F2993"/>
      <c r="G2993"/>
      <c r="H2993"/>
      <c r="I2993"/>
      <c r="J2993"/>
      <c r="K2993"/>
      <c r="L2993" t="inlineStr">
        <is>
          <t>Pimephales promelas</t>
        </is>
      </c>
      <c r="M2993" t="inlineStr">
        <is>
          <t>Fathead Minnow</t>
        </is>
      </c>
      <c r="N2993" t="inlineStr">
        <is>
          <t>Juvenile</t>
        </is>
      </c>
      <c r="O2993"/>
      <c r="P2993" t="n">
        <v>4.0</v>
      </c>
      <c r="Q2993"/>
      <c r="R2993"/>
      <c r="S2993"/>
      <c r="T2993"/>
      <c r="U2993" t="inlineStr">
        <is>
          <t>Month(s)</t>
        </is>
      </c>
      <c r="V2993" t="inlineStr">
        <is>
          <t>Flow-through</t>
        </is>
      </c>
      <c r="W2993" t="inlineStr">
        <is>
          <t>Fresh water</t>
        </is>
      </c>
      <c r="X2993" t="inlineStr">
        <is>
          <t>Lab</t>
        </is>
      </c>
      <c r="Y2993" t="n">
        <v>6.0</v>
      </c>
      <c r="Z2993" t="inlineStr">
        <is>
          <t>Total</t>
        </is>
      </c>
      <c r="AA2993"/>
      <c r="AB2993" t="n">
        <v>2.65</v>
      </c>
      <c r="AC2993"/>
      <c r="AD2993" t="n">
        <v>1.71</v>
      </c>
      <c r="AE2993"/>
      <c r="AF2993" t="n">
        <v>3.59</v>
      </c>
      <c r="AG2993" t="inlineStr">
        <is>
          <t>AI mg/L</t>
        </is>
      </c>
      <c r="AH2993"/>
      <c r="AI2993"/>
      <c r="AJ2993"/>
      <c r="AK2993"/>
      <c r="AL2993"/>
      <c r="AM2993"/>
      <c r="AN2993"/>
      <c r="AO2993"/>
      <c r="AP2993"/>
      <c r="AQ2993"/>
      <c r="AR2993"/>
      <c r="AS2993"/>
      <c r="AT2993"/>
      <c r="AU2993"/>
      <c r="AV2993"/>
      <c r="AW2993"/>
      <c r="AX2993" t="inlineStr">
        <is>
          <t>Mortality</t>
        </is>
      </c>
      <c r="AY2993" t="inlineStr">
        <is>
          <t>Mortality</t>
        </is>
      </c>
      <c r="AZ2993" t="inlineStr">
        <is>
          <t>LC50</t>
        </is>
      </c>
      <c r="BA2993"/>
      <c r="BB2993" t="n">
        <v>4.0</v>
      </c>
      <c r="BC2993"/>
      <c r="BD2993"/>
      <c r="BE2993"/>
      <c r="BF2993"/>
      <c r="BG2993" t="inlineStr">
        <is>
          <t>Day(s)</t>
        </is>
      </c>
      <c r="BH2993"/>
      <c r="BI2993" t="inlineStr">
        <is>
          <t>DTXSID2040315</t>
        </is>
      </c>
      <c r="BJ2993"/>
      <c r="BK2993"/>
      <c r="BL2993"/>
      <c r="BM2993"/>
      <c r="BN2993"/>
      <c r="BO2993"/>
      <c r="BP2993"/>
      <c r="BQ2993"/>
      <c r="BR2993"/>
      <c r="BS2993"/>
      <c r="BT2993" t="inlineStr">
        <is>
          <t>--</t>
        </is>
      </c>
      <c r="BU2993"/>
      <c r="BV2993"/>
      <c r="BW2993"/>
      <c r="BX2993"/>
      <c r="BY2993"/>
      <c r="BZ2993"/>
      <c r="CA2993"/>
      <c r="CB2993"/>
      <c r="CC2993"/>
      <c r="CD2993"/>
      <c r="CE2993"/>
      <c r="CF2993"/>
      <c r="CG2993"/>
      <c r="CH2993"/>
      <c r="CI2993" t="inlineStr">
        <is>
          <t xml:space="preserve"> CHAR/HEPTAHYDRATE//LIFESTG/MM LENGTH//DNUM/6//DOSES/0.31/0.62/1.2/2.5/5.0 mg/l//TESTID/1//OEF/APPLICATION FACTOR, LCT50, HARDNESS EFCTS////</t>
        </is>
      </c>
      <c r="CJ2993" t="inlineStr">
        <is>
          <t xml:space="preserve">   CHAR/HEPTAHYDRATE//LIFESTG/MM LENGTH//DNUM/6//DOSES/0.31/0.62/1.2/2.5/5.0 mg/l//TESTID/1//OEF/APPLICATION FACTOR, LCT50, HARDNESS EFCTS////</t>
        </is>
      </c>
      <c r="CK2993" t="inlineStr">
        <is>
          <t>Drendel,G.H.</t>
        </is>
      </c>
      <c r="CL2993" t="n">
        <v>82108.0</v>
      </c>
      <c r="CM2993" t="inlineStr">
        <is>
          <t>The Toxicity of Zinc to the Fathead Minnow in Soft, Hard, and Very Hard Waters</t>
        </is>
      </c>
      <c r="CN2993" t="inlineStr">
        <is>
          <t>M.S.Thesis, Colorado State University, Fort Collins, CO:85 p.</t>
        </is>
      </c>
      <c r="CO2993" t="n">
        <v>1981.0</v>
      </c>
      <c r="CP2993" t="inlineStr">
        <is>
          <t>Drendel,G.H. (1981). The Toxicity of Zinc to the Fathead Minnow in Soft, Hard, and Very Hard Waters. M.S.Thesis, Colorado State University, Fort Collins, CO, 85 p. ECOREF#:82108</t>
        </is>
      </c>
    </row>
    <row r="2994">
      <c r="A2994" t="n">
        <v>7733020.0</v>
      </c>
      <c r="B2994" t="inlineStr">
        <is>
          <t>Sulfuric acid, Zinc salt (1:1)</t>
        </is>
      </c>
      <c r="C2994" t="inlineStr">
        <is>
          <t>Reagent Grade, Purissium, Purum, Puriss, Puris, Reinst</t>
        </is>
      </c>
      <c r="D2994" t="inlineStr">
        <is>
          <t>Chemical analysis reported</t>
        </is>
      </c>
      <c r="E2994" t="inlineStr">
        <is>
          <t>Not reported</t>
        </is>
      </c>
      <c r="F2994"/>
      <c r="G2994"/>
      <c r="H2994"/>
      <c r="I2994"/>
      <c r="J2994"/>
      <c r="K2994"/>
      <c r="L2994" t="inlineStr">
        <is>
          <t>Pimephales promelas</t>
        </is>
      </c>
      <c r="M2994" t="inlineStr">
        <is>
          <t>Fathead Minnow</t>
        </is>
      </c>
      <c r="N2994" t="inlineStr">
        <is>
          <t>Larva</t>
        </is>
      </c>
      <c r="O2994"/>
      <c r="P2994"/>
      <c r="Q2994"/>
      <c r="R2994"/>
      <c r="S2994"/>
      <c r="T2994"/>
      <c r="U2994"/>
      <c r="V2994" t="inlineStr">
        <is>
          <t>Renewal</t>
        </is>
      </c>
      <c r="W2994" t="inlineStr">
        <is>
          <t>Fresh water</t>
        </is>
      </c>
      <c r="X2994" t="inlineStr">
        <is>
          <t>Lab</t>
        </is>
      </c>
      <c r="Y2994" t="n">
        <v>6.0</v>
      </c>
      <c r="Z2994" t="inlineStr">
        <is>
          <t>Total</t>
        </is>
      </c>
      <c r="AA2994"/>
      <c r="AB2994" t="n">
        <v>0.282</v>
      </c>
      <c r="AC2994"/>
      <c r="AD2994" t="n">
        <v>0.233</v>
      </c>
      <c r="AE2994"/>
      <c r="AF2994" t="n">
        <v>0.341</v>
      </c>
      <c r="AG2994" t="inlineStr">
        <is>
          <t>AI mg/L</t>
        </is>
      </c>
      <c r="AH2994"/>
      <c r="AI2994"/>
      <c r="AJ2994"/>
      <c r="AK2994"/>
      <c r="AL2994"/>
      <c r="AM2994"/>
      <c r="AN2994"/>
      <c r="AO2994"/>
      <c r="AP2994"/>
      <c r="AQ2994"/>
      <c r="AR2994"/>
      <c r="AS2994"/>
      <c r="AT2994"/>
      <c r="AU2994"/>
      <c r="AV2994"/>
      <c r="AW2994"/>
      <c r="AX2994" t="inlineStr">
        <is>
          <t>Mortality</t>
        </is>
      </c>
      <c r="AY2994" t="inlineStr">
        <is>
          <t>Mortality</t>
        </is>
      </c>
      <c r="AZ2994" t="inlineStr">
        <is>
          <t>LC50</t>
        </is>
      </c>
      <c r="BA2994"/>
      <c r="BB2994" t="n">
        <v>4.0</v>
      </c>
      <c r="BC2994"/>
      <c r="BD2994"/>
      <c r="BE2994"/>
      <c r="BF2994"/>
      <c r="BG2994" t="inlineStr">
        <is>
          <t>Day(s)</t>
        </is>
      </c>
      <c r="BH2994"/>
      <c r="BI2994" t="inlineStr">
        <is>
          <t>DTXSID2040315</t>
        </is>
      </c>
      <c r="BJ2994"/>
      <c r="BK2994"/>
      <c r="BL2994"/>
      <c r="BM2994"/>
      <c r="BN2994"/>
      <c r="BO2994"/>
      <c r="BP2994"/>
      <c r="BQ2994"/>
      <c r="BR2994"/>
      <c r="BS2994"/>
      <c r="BT2994" t="inlineStr">
        <is>
          <t>--</t>
        </is>
      </c>
      <c r="BU2994"/>
      <c r="BV2994"/>
      <c r="BW2994"/>
      <c r="BX2994"/>
      <c r="BY2994"/>
      <c r="BZ2994"/>
      <c r="CA2994"/>
      <c r="CB2994"/>
      <c r="CC2994"/>
      <c r="CD2994"/>
      <c r="CE2994"/>
      <c r="CF2994"/>
      <c r="CG2994"/>
      <c r="CH2994"/>
      <c r="CI2994"/>
      <c r="CJ2994" t="inlineStr">
        <is>
          <t xml:space="preserve">SOURCE/NR//MEDIA/SAND AND CARBON FILTERED UV STERILIZED LAKE SUPERIOR WATER//   </t>
        </is>
      </c>
      <c r="CK2994" t="inlineStr">
        <is>
          <t>Norberg-King,T.J.</t>
        </is>
      </c>
      <c r="CL2994" t="n">
        <v>5313.0</v>
      </c>
      <c r="CM2994" t="inlineStr">
        <is>
          <t>An Evaluation of the Fathead Minnow Seven-Day Subchronic Test for Estimating Chronic Toxicity</t>
        </is>
      </c>
      <c r="CN2994" t="inlineStr">
        <is>
          <t>Environ. Toxicol. Chem.8(11): 1075-1089</t>
        </is>
      </c>
      <c r="CO2994" t="n">
        <v>1989.0</v>
      </c>
      <c r="CP2994" t="inlineStr">
        <is>
          <t>Norberg-King,T.J. (1989). An Evaluation of the Fathead Minnow Seven-Day Subchronic Test for Estimating Chronic Toxicity. Environ. Toxicol. Chem., 8, (11), 1075-1089. ECOREF#:5313</t>
        </is>
      </c>
    </row>
    <row r="2995">
      <c r="A2995" t="n">
        <v>7733020.0</v>
      </c>
      <c r="B2995" t="inlineStr">
        <is>
          <t>Sulfuric acid, Zinc salt (1:1)</t>
        </is>
      </c>
      <c r="C2995" t="inlineStr">
        <is>
          <t>Reagent Grade, Purissium, Purum, Puriss, Puris, Reinst</t>
        </is>
      </c>
      <c r="D2995" t="inlineStr">
        <is>
          <t>Measured</t>
        </is>
      </c>
      <c r="E2995" t="inlineStr">
        <is>
          <t>Not coded</t>
        </is>
      </c>
      <c r="F2995"/>
      <c r="G2995"/>
      <c r="H2995"/>
      <c r="I2995"/>
      <c r="J2995"/>
      <c r="K2995"/>
      <c r="L2995" t="inlineStr">
        <is>
          <t>Pimephales promelas</t>
        </is>
      </c>
      <c r="M2995" t="inlineStr">
        <is>
          <t>Fathead Minnow</t>
        </is>
      </c>
      <c r="N2995" t="inlineStr">
        <is>
          <t>Juvenile</t>
        </is>
      </c>
      <c r="O2995"/>
      <c r="P2995" t="n">
        <v>4.0</v>
      </c>
      <c r="Q2995"/>
      <c r="R2995"/>
      <c r="S2995"/>
      <c r="T2995"/>
      <c r="U2995" t="inlineStr">
        <is>
          <t>Month(s)</t>
        </is>
      </c>
      <c r="V2995" t="inlineStr">
        <is>
          <t>Flow-through</t>
        </is>
      </c>
      <c r="W2995" t="inlineStr">
        <is>
          <t>Fresh water</t>
        </is>
      </c>
      <c r="X2995" t="inlineStr">
        <is>
          <t>Lab</t>
        </is>
      </c>
      <c r="Y2995" t="n">
        <v>6.0</v>
      </c>
      <c r="Z2995" t="inlineStr">
        <is>
          <t>Total</t>
        </is>
      </c>
      <c r="AA2995"/>
      <c r="AB2995" t="n">
        <v>4.23</v>
      </c>
      <c r="AC2995"/>
      <c r="AD2995" t="n">
        <v>2.24</v>
      </c>
      <c r="AE2995"/>
      <c r="AF2995" t="n">
        <v>6.71</v>
      </c>
      <c r="AG2995" t="inlineStr">
        <is>
          <t>AI mg/L</t>
        </is>
      </c>
      <c r="AH2995"/>
      <c r="AI2995"/>
      <c r="AJ2995"/>
      <c r="AK2995"/>
      <c r="AL2995"/>
      <c r="AM2995"/>
      <c r="AN2995"/>
      <c r="AO2995"/>
      <c r="AP2995"/>
      <c r="AQ2995"/>
      <c r="AR2995"/>
      <c r="AS2995"/>
      <c r="AT2995"/>
      <c r="AU2995"/>
      <c r="AV2995"/>
      <c r="AW2995"/>
      <c r="AX2995" t="inlineStr">
        <is>
          <t>Mortality</t>
        </is>
      </c>
      <c r="AY2995" t="inlineStr">
        <is>
          <t>Mortality</t>
        </is>
      </c>
      <c r="AZ2995" t="inlineStr">
        <is>
          <t>LC50</t>
        </is>
      </c>
      <c r="BA2995"/>
      <c r="BB2995" t="n">
        <v>4.0</v>
      </c>
      <c r="BC2995"/>
      <c r="BD2995"/>
      <c r="BE2995"/>
      <c r="BF2995"/>
      <c r="BG2995" t="inlineStr">
        <is>
          <t>Day(s)</t>
        </is>
      </c>
      <c r="BH2995"/>
      <c r="BI2995" t="inlineStr">
        <is>
          <t>DTXSID2040315</t>
        </is>
      </c>
      <c r="BJ2995"/>
      <c r="BK2995"/>
      <c r="BL2995"/>
      <c r="BM2995"/>
      <c r="BN2995"/>
      <c r="BO2995"/>
      <c r="BP2995"/>
      <c r="BQ2995"/>
      <c r="BR2995"/>
      <c r="BS2995"/>
      <c r="BT2995" t="inlineStr">
        <is>
          <t>--</t>
        </is>
      </c>
      <c r="BU2995"/>
      <c r="BV2995"/>
      <c r="BW2995"/>
      <c r="BX2995"/>
      <c r="BY2995"/>
      <c r="BZ2995"/>
      <c r="CA2995"/>
      <c r="CB2995"/>
      <c r="CC2995"/>
      <c r="CD2995"/>
      <c r="CE2995"/>
      <c r="CF2995"/>
      <c r="CG2995"/>
      <c r="CH2995"/>
      <c r="CI2995" t="inlineStr">
        <is>
          <t xml:space="preserve"> CHAR/HEPTAHYDRATE//DNUM/6//DOSES/0.93/2.72/5.78/11.47/22.75 mg/l//TESTID/3//OEF/APPLICATION FACTOR, LCT50, HARDNESS EFCTS////</t>
        </is>
      </c>
      <c r="CJ2995" t="inlineStr">
        <is>
          <t xml:space="preserve">   CHAR/HEPTAHYDRATE//DNUM/6//DOSES/0.93/2.72/5.78/11.47/22.75 mg/l//TESTID/3//OEF/APPLICATION FACTOR, LCT50, HARDNESS EFCTS////</t>
        </is>
      </c>
      <c r="CK2995" t="inlineStr">
        <is>
          <t>Drendel,G.H.</t>
        </is>
      </c>
      <c r="CL2995" t="n">
        <v>82108.0</v>
      </c>
      <c r="CM2995" t="inlineStr">
        <is>
          <t>The Toxicity of Zinc to the Fathead Minnow in Soft, Hard, and Very Hard Waters</t>
        </is>
      </c>
      <c r="CN2995" t="inlineStr">
        <is>
          <t>M.S.Thesis, Colorado State University, Fort Collins, CO:85 p.</t>
        </is>
      </c>
      <c r="CO2995" t="n">
        <v>1981.0</v>
      </c>
      <c r="CP2995" t="inlineStr">
        <is>
          <t>Drendel,G.H. (1981). The Toxicity of Zinc to the Fathead Minnow in Soft, Hard, and Very Hard Waters. M.S.Thesis, Colorado State University, Fort Collins, CO, 85 p. ECOREF#:82108</t>
        </is>
      </c>
    </row>
    <row r="2996">
      <c r="A2996" t="n">
        <v>7733020.0</v>
      </c>
      <c r="B2996" t="inlineStr">
        <is>
          <t>Sulfuric acid, Zinc salt (1:1)</t>
        </is>
      </c>
      <c r="C2996" t="inlineStr">
        <is>
          <t>Reagent Grade, Purissium, Purum, Puriss, Puris, Reinst</t>
        </is>
      </c>
      <c r="D2996" t="inlineStr">
        <is>
          <t>Measured</t>
        </is>
      </c>
      <c r="E2996" t="inlineStr">
        <is>
          <t>United States Environmental Protection Agency</t>
        </is>
      </c>
      <c r="F2996"/>
      <c r="G2996"/>
      <c r="H2996"/>
      <c r="I2996"/>
      <c r="J2996"/>
      <c r="K2996"/>
      <c r="L2996" t="inlineStr">
        <is>
          <t>Pimephales promelas</t>
        </is>
      </c>
      <c r="M2996" t="inlineStr">
        <is>
          <t>Fathead Minnow</t>
        </is>
      </c>
      <c r="N2996"/>
      <c r="O2996"/>
      <c r="P2996" t="n">
        <v>4.0</v>
      </c>
      <c r="Q2996"/>
      <c r="R2996"/>
      <c r="S2996"/>
      <c r="T2996"/>
      <c r="U2996" t="inlineStr">
        <is>
          <t>Week(s)</t>
        </is>
      </c>
      <c r="V2996" t="inlineStr">
        <is>
          <t>Flow-through</t>
        </is>
      </c>
      <c r="W2996" t="inlineStr">
        <is>
          <t>Fresh water</t>
        </is>
      </c>
      <c r="X2996" t="inlineStr">
        <is>
          <t>Lab</t>
        </is>
      </c>
      <c r="Y2996"/>
      <c r="Z2996" t="inlineStr">
        <is>
          <t>Total</t>
        </is>
      </c>
      <c r="AA2996"/>
      <c r="AB2996" t="n">
        <v>0.6</v>
      </c>
      <c r="AC2996"/>
      <c r="AD2996"/>
      <c r="AE2996"/>
      <c r="AF2996"/>
      <c r="AG2996" t="inlineStr">
        <is>
          <t>AI mg/L</t>
        </is>
      </c>
      <c r="AH2996"/>
      <c r="AI2996"/>
      <c r="AJ2996"/>
      <c r="AK2996"/>
      <c r="AL2996"/>
      <c r="AM2996"/>
      <c r="AN2996"/>
      <c r="AO2996"/>
      <c r="AP2996"/>
      <c r="AQ2996"/>
      <c r="AR2996"/>
      <c r="AS2996"/>
      <c r="AT2996"/>
      <c r="AU2996"/>
      <c r="AV2996"/>
      <c r="AW2996"/>
      <c r="AX2996" t="inlineStr">
        <is>
          <t>Mortality</t>
        </is>
      </c>
      <c r="AY2996" t="inlineStr">
        <is>
          <t>Mortality</t>
        </is>
      </c>
      <c r="AZ2996" t="inlineStr">
        <is>
          <t>LC50</t>
        </is>
      </c>
      <c r="BA2996"/>
      <c r="BB2996" t="n">
        <v>4.0</v>
      </c>
      <c r="BC2996"/>
      <c r="BD2996"/>
      <c r="BE2996"/>
      <c r="BF2996"/>
      <c r="BG2996" t="inlineStr">
        <is>
          <t>Day(s)</t>
        </is>
      </c>
      <c r="BH2996" t="inlineStr">
        <is>
          <t>Granule, granular</t>
        </is>
      </c>
      <c r="BI2996" t="inlineStr">
        <is>
          <t>DTXSID2040315</t>
        </is>
      </c>
      <c r="BJ2996" t="inlineStr">
        <is>
          <t>10.1111/j.1095-8649.1978.tb03484.x</t>
        </is>
      </c>
      <c r="BK2996"/>
      <c r="BL2996" t="inlineStr">
        <is>
          <t>Acute</t>
        </is>
      </c>
      <c r="BM2996"/>
      <c r="BN2996"/>
      <c r="BO2996"/>
      <c r="BP2996"/>
      <c r="BQ2996"/>
      <c r="BR2996"/>
      <c r="BS2996"/>
      <c r="BT2996" t="inlineStr">
        <is>
          <t>--</t>
        </is>
      </c>
      <c r="BU2996"/>
      <c r="BV2996"/>
      <c r="BW2996"/>
      <c r="BX2996"/>
      <c r="BY2996"/>
      <c r="BZ2996"/>
      <c r="CA2996"/>
      <c r="CB2996"/>
      <c r="CC2996"/>
      <c r="CD2996"/>
      <c r="CE2996"/>
      <c r="CF2996"/>
      <c r="CG2996"/>
      <c r="CH2996"/>
      <c r="CI2996"/>
      <c r="CJ2996" t="inlineStr">
        <is>
          <t xml:space="preserve">SOURCE/FROM LAB STOCK//TMETH/1975 TEST EPA-660/3-75-009//MEDIA/ULTRAVIOLET STERILIZED LAKE SUPERIOR WATER//   </t>
        </is>
      </c>
      <c r="CK2996" t="inlineStr">
        <is>
          <t>Benoit,D.A., and G.W. Holcombe</t>
        </is>
      </c>
      <c r="CL2996" t="n">
        <v>2116.0</v>
      </c>
      <c r="CM2996" t="inlineStr">
        <is>
          <t>Toxic Effects of Zinc on Fathead Minnows (Pimephales promelas) in Soft Water</t>
        </is>
      </c>
      <c r="CN2996" t="inlineStr">
        <is>
          <t>J. Fish Biol.13(6): 701-708</t>
        </is>
      </c>
      <c r="CO2996" t="n">
        <v>1978.0</v>
      </c>
      <c r="CP2996" t="inlineStr">
        <is>
          <t>Benoit,D.A., and G.W. Holcombe (1978). Toxic Effects of Zinc on Fathead Minnows (Pimephales promelas) in Soft Water. J. Fish Biol., 13, (6), 701-708. doi:10.1111/j.1095-8649.1978.tb03484.x. ECOREF#:2116</t>
        </is>
      </c>
    </row>
    <row r="2997">
      <c r="A2997" t="n">
        <v>7733020.0</v>
      </c>
      <c r="B2997" t="inlineStr">
        <is>
          <t>Sulfuric acid, Zinc salt (1:1)</t>
        </is>
      </c>
      <c r="C2997" t="inlineStr">
        <is>
          <t>Reagent Grade, Purissium, Purum, Puriss, Puris, Reinst</t>
        </is>
      </c>
      <c r="D2997" t="inlineStr">
        <is>
          <t>Measured</t>
        </is>
      </c>
      <c r="E2997" t="inlineStr">
        <is>
          <t>Standard Methods for the Examination of Water and Wastewater</t>
        </is>
      </c>
      <c r="F2997"/>
      <c r="G2997"/>
      <c r="H2997"/>
      <c r="I2997"/>
      <c r="J2997"/>
      <c r="K2997"/>
      <c r="L2997" t="inlineStr">
        <is>
          <t>Pimephales promelas</t>
        </is>
      </c>
      <c r="M2997" t="inlineStr">
        <is>
          <t>Fathead Minnow</t>
        </is>
      </c>
      <c r="N2997"/>
      <c r="O2997"/>
      <c r="P2997"/>
      <c r="Q2997"/>
      <c r="R2997"/>
      <c r="S2997"/>
      <c r="T2997"/>
      <c r="U2997"/>
      <c r="V2997" t="inlineStr">
        <is>
          <t>Flow-through</t>
        </is>
      </c>
      <c r="W2997" t="inlineStr">
        <is>
          <t>Fresh water</t>
        </is>
      </c>
      <c r="X2997" t="inlineStr">
        <is>
          <t>Lab</t>
        </is>
      </c>
      <c r="Y2997"/>
      <c r="Z2997" t="inlineStr">
        <is>
          <t>Total</t>
        </is>
      </c>
      <c r="AA2997"/>
      <c r="AB2997" t="n">
        <v>9.9</v>
      </c>
      <c r="AC2997"/>
      <c r="AD2997"/>
      <c r="AE2997"/>
      <c r="AF2997"/>
      <c r="AG2997" t="inlineStr">
        <is>
          <t>AI mg/L</t>
        </is>
      </c>
      <c r="AH2997"/>
      <c r="AI2997"/>
      <c r="AJ2997"/>
      <c r="AK2997"/>
      <c r="AL2997"/>
      <c r="AM2997"/>
      <c r="AN2997"/>
      <c r="AO2997"/>
      <c r="AP2997"/>
      <c r="AQ2997"/>
      <c r="AR2997"/>
      <c r="AS2997"/>
      <c r="AT2997"/>
      <c r="AU2997"/>
      <c r="AV2997"/>
      <c r="AW2997"/>
      <c r="AX2997" t="inlineStr">
        <is>
          <t>Mortality</t>
        </is>
      </c>
      <c r="AY2997" t="inlineStr">
        <is>
          <t>Mortality</t>
        </is>
      </c>
      <c r="AZ2997" t="inlineStr">
        <is>
          <t>LC50</t>
        </is>
      </c>
      <c r="BA2997"/>
      <c r="BB2997" t="n">
        <v>4.0</v>
      </c>
      <c r="BC2997"/>
      <c r="BD2997"/>
      <c r="BE2997"/>
      <c r="BF2997"/>
      <c r="BG2997" t="inlineStr">
        <is>
          <t>Day(s)</t>
        </is>
      </c>
      <c r="BH2997"/>
      <c r="BI2997" t="inlineStr">
        <is>
          <t>DTXSID2040315</t>
        </is>
      </c>
      <c r="BJ2997"/>
      <c r="BK2997"/>
      <c r="BL2997" t="inlineStr">
        <is>
          <t>Acute</t>
        </is>
      </c>
      <c r="BM2997"/>
      <c r="BN2997"/>
      <c r="BO2997"/>
      <c r="BP2997"/>
      <c r="BQ2997"/>
      <c r="BR2997"/>
      <c r="BS2997"/>
      <c r="BT2997" t="inlineStr">
        <is>
          <t>--</t>
        </is>
      </c>
      <c r="BU2997"/>
      <c r="BV2997"/>
      <c r="BW2997"/>
      <c r="BX2997"/>
      <c r="BY2997"/>
      <c r="BZ2997"/>
      <c r="CA2997"/>
      <c r="CB2997"/>
      <c r="CC2997"/>
      <c r="CD2997"/>
      <c r="CE2997"/>
      <c r="CF2997"/>
      <c r="CG2997"/>
      <c r="CH2997"/>
      <c r="CI2997"/>
      <c r="CJ2997" t="inlineStr">
        <is>
          <t xml:space="preserve">SOURCE/FROM NEWTOWN HATCHERY//TMETH/APHA 1960//MEDIA/AERATED, CARBON-FILTERED, DEIONIZED TAP WATER MIXED WITH NATURAL LIMESTONE SPRING WATER//   </t>
        </is>
      </c>
      <c r="CK2997" t="inlineStr">
        <is>
          <t>Mount,D.I.</t>
        </is>
      </c>
      <c r="CL2997" t="n">
        <v>2118.0</v>
      </c>
      <c r="CM2997" t="inlineStr">
        <is>
          <t>The Effect of Total Hardness and pH on Acute Toxicity of Zinc to Fish</t>
        </is>
      </c>
      <c r="CN2997" t="inlineStr">
        <is>
          <t>Air Water Pollut.10:49-56</t>
        </is>
      </c>
      <c r="CO2997" t="n">
        <v>1966.0</v>
      </c>
      <c r="CP2997" t="inlineStr">
        <is>
          <t>Mount,D.I. (1966). The Effect of Total Hardness and pH on Acute Toxicity of Zinc to Fish. Air Water Pollut., 10, 49-56. ECOREF#:2118</t>
        </is>
      </c>
    </row>
    <row r="2998">
      <c r="A2998" t="n">
        <v>7733020.0</v>
      </c>
      <c r="B2998" t="inlineStr">
        <is>
          <t>Sulfuric acid, Zinc salt (1:1)</t>
        </is>
      </c>
      <c r="C2998" t="inlineStr">
        <is>
          <t>Reagent Grade, Purissium, Purum, Puriss, Puris, Reinst</t>
        </is>
      </c>
      <c r="D2998" t="inlineStr">
        <is>
          <t>Unmeasured</t>
        </is>
      </c>
      <c r="E2998" t="inlineStr">
        <is>
          <t>Not coded</t>
        </is>
      </c>
      <c r="F2998"/>
      <c r="G2998"/>
      <c r="H2998"/>
      <c r="I2998"/>
      <c r="J2998"/>
      <c r="K2998"/>
      <c r="L2998" t="inlineStr">
        <is>
          <t>Pimephales promelas</t>
        </is>
      </c>
      <c r="M2998" t="inlineStr">
        <is>
          <t>Fathead Minnow</t>
        </is>
      </c>
      <c r="N2998" t="inlineStr">
        <is>
          <t>Juvenile</t>
        </is>
      </c>
      <c r="O2998"/>
      <c r="P2998" t="n">
        <v>4.0</v>
      </c>
      <c r="Q2998"/>
      <c r="R2998"/>
      <c r="S2998"/>
      <c r="T2998"/>
      <c r="U2998" t="inlineStr">
        <is>
          <t>Month(s)</t>
        </is>
      </c>
      <c r="V2998" t="inlineStr">
        <is>
          <t>Flow-through</t>
        </is>
      </c>
      <c r="W2998" t="inlineStr">
        <is>
          <t>Fresh water</t>
        </is>
      </c>
      <c r="X2998" t="inlineStr">
        <is>
          <t>Lab</t>
        </is>
      </c>
      <c r="Y2998" t="n">
        <v>6.0</v>
      </c>
      <c r="Z2998" t="inlineStr">
        <is>
          <t>Total</t>
        </is>
      </c>
      <c r="AA2998"/>
      <c r="AB2998" t="n">
        <v>4.26</v>
      </c>
      <c r="AC2998"/>
      <c r="AD2998" t="n">
        <v>1.5</v>
      </c>
      <c r="AE2998"/>
      <c r="AF2998" t="n">
        <v>7.4</v>
      </c>
      <c r="AG2998" t="inlineStr">
        <is>
          <t>AI mg/L</t>
        </is>
      </c>
      <c r="AH2998"/>
      <c r="AI2998"/>
      <c r="AJ2998"/>
      <c r="AK2998"/>
      <c r="AL2998"/>
      <c r="AM2998"/>
      <c r="AN2998"/>
      <c r="AO2998"/>
      <c r="AP2998"/>
      <c r="AQ2998"/>
      <c r="AR2998"/>
      <c r="AS2998"/>
      <c r="AT2998"/>
      <c r="AU2998"/>
      <c r="AV2998"/>
      <c r="AW2998"/>
      <c r="AX2998" t="inlineStr">
        <is>
          <t>Mortality</t>
        </is>
      </c>
      <c r="AY2998" t="inlineStr">
        <is>
          <t>Mortality</t>
        </is>
      </c>
      <c r="AZ2998" t="inlineStr">
        <is>
          <t>LC50</t>
        </is>
      </c>
      <c r="BA2998"/>
      <c r="BB2998" t="n">
        <v>4.0</v>
      </c>
      <c r="BC2998"/>
      <c r="BD2998"/>
      <c r="BE2998"/>
      <c r="BF2998"/>
      <c r="BG2998" t="inlineStr">
        <is>
          <t>Day(s)</t>
        </is>
      </c>
      <c r="BH2998"/>
      <c r="BI2998" t="inlineStr">
        <is>
          <t>DTXSID2040315</t>
        </is>
      </c>
      <c r="BJ2998"/>
      <c r="BK2998"/>
      <c r="BL2998"/>
      <c r="BM2998"/>
      <c r="BN2998"/>
      <c r="BO2998"/>
      <c r="BP2998"/>
      <c r="BQ2998"/>
      <c r="BR2998"/>
      <c r="BS2998"/>
      <c r="BT2998" t="inlineStr">
        <is>
          <t>--</t>
        </is>
      </c>
      <c r="BU2998"/>
      <c r="BV2998"/>
      <c r="BW2998"/>
      <c r="BX2998"/>
      <c r="BY2998"/>
      <c r="BZ2998"/>
      <c r="CA2998"/>
      <c r="CB2998"/>
      <c r="CC2998"/>
      <c r="CD2998"/>
      <c r="CE2998"/>
      <c r="CF2998"/>
      <c r="CG2998"/>
      <c r="CH2998"/>
      <c r="CI2998" t="inlineStr">
        <is>
          <t xml:space="preserve"> CHAR/HEPTAHYDRATE//LIFESTG/MM LENGTH//DNUM/6//DOSES/1.2/2.5/5.0/10.0/20.0 mg/l//TESTID/3//OEF/APPLICATION FACTOR, LCT50, HARDNESS EFCTS////</t>
        </is>
      </c>
      <c r="CJ2998" t="inlineStr">
        <is>
          <t xml:space="preserve">   CHAR/HEPTAHYDRATE//LIFESTG/MM LENGTH//DNUM/6//DOSES/1.2/2.5/5.0/10.0/20.0 mg/l//TESTID/3//OEF/APPLICATION FACTOR, LCT50, HARDNESS EFCTS////</t>
        </is>
      </c>
      <c r="CK2998" t="inlineStr">
        <is>
          <t>Drendel,G.H.</t>
        </is>
      </c>
      <c r="CL2998" t="n">
        <v>82108.0</v>
      </c>
      <c r="CM2998" t="inlineStr">
        <is>
          <t>The Toxicity of Zinc to the Fathead Minnow in Soft, Hard, and Very Hard Waters</t>
        </is>
      </c>
      <c r="CN2998" t="inlineStr">
        <is>
          <t>M.S.Thesis, Colorado State University, Fort Collins, CO:85 p.</t>
        </is>
      </c>
      <c r="CO2998" t="n">
        <v>1981.0</v>
      </c>
      <c r="CP2998" t="inlineStr">
        <is>
          <t>Drendel,G.H. (1981). The Toxicity of Zinc to the Fathead Minnow in Soft, Hard, and Very Hard Waters. M.S.Thesis, Colorado State University, Fort Collins, CO, 85 p. ECOREF#:82108</t>
        </is>
      </c>
    </row>
    <row r="2999">
      <c r="A2999" t="n">
        <v>7733020.0</v>
      </c>
      <c r="B2999" t="inlineStr">
        <is>
          <t>Sulfuric acid, Zinc salt (1:1)</t>
        </is>
      </c>
      <c r="C2999" t="inlineStr">
        <is>
          <t>Reagent Grade, Purissium, Purum, Puriss, Puris, Reinst</t>
        </is>
      </c>
      <c r="D2999" t="inlineStr">
        <is>
          <t>Chemical analysis reported</t>
        </is>
      </c>
      <c r="E2999" t="inlineStr">
        <is>
          <t>Not reported</t>
        </is>
      </c>
      <c r="F2999"/>
      <c r="G2999"/>
      <c r="H2999"/>
      <c r="I2999"/>
      <c r="J2999"/>
      <c r="K2999"/>
      <c r="L2999" t="inlineStr">
        <is>
          <t>Pimephales promelas</t>
        </is>
      </c>
      <c r="M2999" t="inlineStr">
        <is>
          <t>Fathead Minnow</t>
        </is>
      </c>
      <c r="N2999" t="inlineStr">
        <is>
          <t>Larva</t>
        </is>
      </c>
      <c r="O2999"/>
      <c r="P2999"/>
      <c r="Q2999"/>
      <c r="R2999"/>
      <c r="S2999"/>
      <c r="T2999"/>
      <c r="U2999"/>
      <c r="V2999" t="inlineStr">
        <is>
          <t>Renewal</t>
        </is>
      </c>
      <c r="W2999" t="inlineStr">
        <is>
          <t>Fresh water</t>
        </is>
      </c>
      <c r="X2999" t="inlineStr">
        <is>
          <t>Lab</t>
        </is>
      </c>
      <c r="Y2999" t="n">
        <v>6.0</v>
      </c>
      <c r="Z2999" t="inlineStr">
        <is>
          <t>Total</t>
        </is>
      </c>
      <c r="AA2999"/>
      <c r="AB2999" t="n">
        <v>0.247</v>
      </c>
      <c r="AC2999"/>
      <c r="AD2999" t="n">
        <v>0.21</v>
      </c>
      <c r="AE2999"/>
      <c r="AF2999" t="n">
        <v>0.292</v>
      </c>
      <c r="AG2999" t="inlineStr">
        <is>
          <t>AI mg/L</t>
        </is>
      </c>
      <c r="AH2999"/>
      <c r="AI2999"/>
      <c r="AJ2999"/>
      <c r="AK2999"/>
      <c r="AL2999"/>
      <c r="AM2999"/>
      <c r="AN2999"/>
      <c r="AO2999"/>
      <c r="AP2999"/>
      <c r="AQ2999"/>
      <c r="AR2999"/>
      <c r="AS2999"/>
      <c r="AT2999"/>
      <c r="AU2999"/>
      <c r="AV2999"/>
      <c r="AW2999"/>
      <c r="AX2999" t="inlineStr">
        <is>
          <t>Mortality</t>
        </is>
      </c>
      <c r="AY2999" t="inlineStr">
        <is>
          <t>Survival</t>
        </is>
      </c>
      <c r="AZ2999" t="inlineStr">
        <is>
          <t>LC50</t>
        </is>
      </c>
      <c r="BA2999"/>
      <c r="BB2999" t="n">
        <v>4.0</v>
      </c>
      <c r="BC2999"/>
      <c r="BD2999"/>
      <c r="BE2999"/>
      <c r="BF2999"/>
      <c r="BG2999" t="inlineStr">
        <is>
          <t>Day(s)</t>
        </is>
      </c>
      <c r="BH2999"/>
      <c r="BI2999" t="inlineStr">
        <is>
          <t>DTXSID2040315</t>
        </is>
      </c>
      <c r="BJ2999"/>
      <c r="BK2999"/>
      <c r="BL2999"/>
      <c r="BM2999"/>
      <c r="BN2999"/>
      <c r="BO2999"/>
      <c r="BP2999"/>
      <c r="BQ2999"/>
      <c r="BR2999"/>
      <c r="BS2999"/>
      <c r="BT2999" t="inlineStr">
        <is>
          <t>--</t>
        </is>
      </c>
      <c r="BU2999"/>
      <c r="BV2999"/>
      <c r="BW2999"/>
      <c r="BX2999"/>
      <c r="BY2999"/>
      <c r="BZ2999"/>
      <c r="CA2999"/>
      <c r="CB2999"/>
      <c r="CC2999"/>
      <c r="CD2999"/>
      <c r="CE2999"/>
      <c r="CF2999"/>
      <c r="CG2999"/>
      <c r="CH2999"/>
      <c r="CI2999"/>
      <c r="CJ2999" t="inlineStr">
        <is>
          <t xml:space="preserve">SOURCE/NR//MEDIA/SAND AND CARBON FILTERED UV STERILIZED LAKE SUPERIOR WATER//   </t>
        </is>
      </c>
      <c r="CK2999" t="inlineStr">
        <is>
          <t>Norberg-King,T.J.</t>
        </is>
      </c>
      <c r="CL2999" t="n">
        <v>5313.0</v>
      </c>
      <c r="CM2999" t="inlineStr">
        <is>
          <t>An Evaluation of the Fathead Minnow Seven-Day Subchronic Test for Estimating Chronic Toxicity</t>
        </is>
      </c>
      <c r="CN2999" t="inlineStr">
        <is>
          <t>Environ. Toxicol. Chem.8(11): 1075-1089</t>
        </is>
      </c>
      <c r="CO2999" t="n">
        <v>1989.0</v>
      </c>
      <c r="CP2999" t="inlineStr">
        <is>
          <t>Norberg-King,T.J. (1989). An Evaluation of the Fathead Minnow Seven-Day Subchronic Test for Estimating Chronic Toxicity. Environ. Toxicol. Chem., 8, (11), 1075-1089. ECOREF#:5313</t>
        </is>
      </c>
    </row>
    <row r="3000">
      <c r="A3000" t="n">
        <v>7733020.0</v>
      </c>
      <c r="B3000" t="inlineStr">
        <is>
          <t>Sulfuric acid, Zinc salt (1:1)</t>
        </is>
      </c>
      <c r="C3000" t="inlineStr">
        <is>
          <t>Reagent Grade, Purissium, Purum, Puriss, Puris, Reinst</t>
        </is>
      </c>
      <c r="D3000" t="inlineStr">
        <is>
          <t>Measured</t>
        </is>
      </c>
      <c r="E3000" t="inlineStr">
        <is>
          <t>Standard Methods for the Examination of Water and Wastewater</t>
        </is>
      </c>
      <c r="F3000"/>
      <c r="G3000"/>
      <c r="H3000"/>
      <c r="I3000"/>
      <c r="J3000"/>
      <c r="K3000"/>
      <c r="L3000" t="inlineStr">
        <is>
          <t>Pimephales promelas</t>
        </is>
      </c>
      <c r="M3000" t="inlineStr">
        <is>
          <t>Fathead Minnow</t>
        </is>
      </c>
      <c r="N3000"/>
      <c r="O3000"/>
      <c r="P3000"/>
      <c r="Q3000"/>
      <c r="R3000"/>
      <c r="S3000"/>
      <c r="T3000"/>
      <c r="U3000"/>
      <c r="V3000" t="inlineStr">
        <is>
          <t>Flow-through</t>
        </is>
      </c>
      <c r="W3000" t="inlineStr">
        <is>
          <t>Fresh water</t>
        </is>
      </c>
      <c r="X3000" t="inlineStr">
        <is>
          <t>Lab</t>
        </is>
      </c>
      <c r="Y3000"/>
      <c r="Z3000" t="inlineStr">
        <is>
          <t>Total</t>
        </is>
      </c>
      <c r="AA3000"/>
      <c r="AB3000" t="n">
        <v>8.1</v>
      </c>
      <c r="AC3000"/>
      <c r="AD3000"/>
      <c r="AE3000"/>
      <c r="AF3000"/>
      <c r="AG3000" t="inlineStr">
        <is>
          <t>AI mg/L</t>
        </is>
      </c>
      <c r="AH3000"/>
      <c r="AI3000"/>
      <c r="AJ3000"/>
      <c r="AK3000"/>
      <c r="AL3000"/>
      <c r="AM3000"/>
      <c r="AN3000"/>
      <c r="AO3000"/>
      <c r="AP3000"/>
      <c r="AQ3000"/>
      <c r="AR3000"/>
      <c r="AS3000"/>
      <c r="AT3000"/>
      <c r="AU3000"/>
      <c r="AV3000"/>
      <c r="AW3000"/>
      <c r="AX3000" t="inlineStr">
        <is>
          <t>Mortality</t>
        </is>
      </c>
      <c r="AY3000" t="inlineStr">
        <is>
          <t>Mortality</t>
        </is>
      </c>
      <c r="AZ3000" t="inlineStr">
        <is>
          <t>LC50</t>
        </is>
      </c>
      <c r="BA3000"/>
      <c r="BB3000" t="n">
        <v>4.0</v>
      </c>
      <c r="BC3000"/>
      <c r="BD3000"/>
      <c r="BE3000"/>
      <c r="BF3000"/>
      <c r="BG3000" t="inlineStr">
        <is>
          <t>Day(s)</t>
        </is>
      </c>
      <c r="BH3000"/>
      <c r="BI3000" t="inlineStr">
        <is>
          <t>DTXSID2040315</t>
        </is>
      </c>
      <c r="BJ3000"/>
      <c r="BK3000"/>
      <c r="BL3000" t="inlineStr">
        <is>
          <t>Acute</t>
        </is>
      </c>
      <c r="BM3000"/>
      <c r="BN3000"/>
      <c r="BO3000"/>
      <c r="BP3000"/>
      <c r="BQ3000"/>
      <c r="BR3000"/>
      <c r="BS3000"/>
      <c r="BT3000" t="inlineStr">
        <is>
          <t>--</t>
        </is>
      </c>
      <c r="BU3000"/>
      <c r="BV3000"/>
      <c r="BW3000"/>
      <c r="BX3000"/>
      <c r="BY3000"/>
      <c r="BZ3000"/>
      <c r="CA3000"/>
      <c r="CB3000"/>
      <c r="CC3000"/>
      <c r="CD3000"/>
      <c r="CE3000"/>
      <c r="CF3000"/>
      <c r="CG3000"/>
      <c r="CH3000"/>
      <c r="CI3000"/>
      <c r="CJ3000" t="inlineStr">
        <is>
          <t xml:space="preserve">SOURCE/FROM NEWTOWN HATCHERY//TMETH/APHA 1960//MEDIA/AERATED, CARBON-FILTERED, DEIONIZED TAP WATER MIXED WITH NATURAL LIMESTONE SPRING WATER//   </t>
        </is>
      </c>
      <c r="CK3000" t="inlineStr">
        <is>
          <t>Mount,D.I.</t>
        </is>
      </c>
      <c r="CL3000" t="n">
        <v>2118.0</v>
      </c>
      <c r="CM3000" t="inlineStr">
        <is>
          <t>The Effect of Total Hardness and pH on Acute Toxicity of Zinc to Fish</t>
        </is>
      </c>
      <c r="CN3000" t="inlineStr">
        <is>
          <t>Air Water Pollut.10:49-56</t>
        </is>
      </c>
      <c r="CO3000" t="n">
        <v>1966.0</v>
      </c>
      <c r="CP3000" t="inlineStr">
        <is>
          <t>Mount,D.I. (1966). The Effect of Total Hardness and pH on Acute Toxicity of Zinc to Fish. Air Water Pollut., 10, 49-56. ECOREF#:2118</t>
        </is>
      </c>
    </row>
    <row r="3001">
      <c r="A3001" t="n">
        <v>7733020.0</v>
      </c>
      <c r="B3001" t="inlineStr">
        <is>
          <t>Sulfuric acid, Zinc salt (1:1)</t>
        </is>
      </c>
      <c r="C3001" t="inlineStr">
        <is>
          <t>Reagent Grade, Purissium, Purum, Puriss, Puris, Reinst</t>
        </is>
      </c>
      <c r="D3001" t="inlineStr">
        <is>
          <t>Measured</t>
        </is>
      </c>
      <c r="E3001" t="inlineStr">
        <is>
          <t>Not reported</t>
        </is>
      </c>
      <c r="F3001"/>
      <c r="G3001"/>
      <c r="H3001"/>
      <c r="I3001"/>
      <c r="J3001"/>
      <c r="K3001"/>
      <c r="L3001" t="inlineStr">
        <is>
          <t>Pimephales promelas</t>
        </is>
      </c>
      <c r="M3001" t="inlineStr">
        <is>
          <t>Fathead Minnow</t>
        </is>
      </c>
      <c r="N3001" t="inlineStr">
        <is>
          <t>Egg</t>
        </is>
      </c>
      <c r="O3001" t="inlineStr">
        <is>
          <t>&lt;</t>
        </is>
      </c>
      <c r="P3001" t="n">
        <v>1.0</v>
      </c>
      <c r="Q3001"/>
      <c r="R3001"/>
      <c r="S3001"/>
      <c r="T3001"/>
      <c r="U3001" t="inlineStr">
        <is>
          <t>Day(s)</t>
        </is>
      </c>
      <c r="V3001" t="inlineStr">
        <is>
          <t>Flow-through</t>
        </is>
      </c>
      <c r="W3001" t="inlineStr">
        <is>
          <t>Fresh water</t>
        </is>
      </c>
      <c r="X3001" t="inlineStr">
        <is>
          <t>Lab</t>
        </is>
      </c>
      <c r="Y3001" t="n">
        <v>5.0</v>
      </c>
      <c r="Z3001" t="inlineStr">
        <is>
          <t>Total</t>
        </is>
      </c>
      <c r="AA3001"/>
      <c r="AB3001" t="n">
        <v>1.82</v>
      </c>
      <c r="AC3001"/>
      <c r="AD3001" t="n">
        <v>1.68</v>
      </c>
      <c r="AE3001"/>
      <c r="AF3001" t="n">
        <v>1.97</v>
      </c>
      <c r="AG3001" t="inlineStr">
        <is>
          <t>AI mg/L</t>
        </is>
      </c>
      <c r="AH3001"/>
      <c r="AI3001"/>
      <c r="AJ3001"/>
      <c r="AK3001"/>
      <c r="AL3001"/>
      <c r="AM3001"/>
      <c r="AN3001"/>
      <c r="AO3001"/>
      <c r="AP3001"/>
      <c r="AQ3001"/>
      <c r="AR3001"/>
      <c r="AS3001"/>
      <c r="AT3001"/>
      <c r="AU3001"/>
      <c r="AV3001"/>
      <c r="AW3001"/>
      <c r="AX3001" t="inlineStr">
        <is>
          <t>Mortality</t>
        </is>
      </c>
      <c r="AY3001" t="inlineStr">
        <is>
          <t>Mortality</t>
        </is>
      </c>
      <c r="AZ3001" t="inlineStr">
        <is>
          <t>LC50</t>
        </is>
      </c>
      <c r="BA3001"/>
      <c r="BB3001" t="n">
        <v>4.0</v>
      </c>
      <c r="BC3001"/>
      <c r="BD3001"/>
      <c r="BE3001"/>
      <c r="BF3001"/>
      <c r="BG3001" t="inlineStr">
        <is>
          <t>Day(s)</t>
        </is>
      </c>
      <c r="BH3001"/>
      <c r="BI3001" t="inlineStr">
        <is>
          <t>DTXSID2040315</t>
        </is>
      </c>
      <c r="BJ3001" t="inlineStr">
        <is>
          <t>10.1577/1548-8640(1965)27[153:TATOZT]2.0.CO;2</t>
        </is>
      </c>
      <c r="BK3001"/>
      <c r="BL3001" t="inlineStr">
        <is>
          <t>Early life stage</t>
        </is>
      </c>
      <c r="BM3001"/>
      <c r="BN3001"/>
      <c r="BO3001"/>
      <c r="BP3001"/>
      <c r="BQ3001"/>
      <c r="BR3001"/>
      <c r="BS3001"/>
      <c r="BT3001" t="inlineStr">
        <is>
          <t>--</t>
        </is>
      </c>
      <c r="BU3001"/>
      <c r="BV3001"/>
      <c r="BW3001"/>
      <c r="BX3001"/>
      <c r="BY3001"/>
      <c r="BZ3001"/>
      <c r="CA3001"/>
      <c r="CB3001"/>
      <c r="CC3001"/>
      <c r="CD3001"/>
      <c r="CE3001"/>
      <c r="CF3001"/>
      <c r="CG3001"/>
      <c r="CH3001"/>
      <c r="CI3001"/>
      <c r="CJ3001" t="inlineStr">
        <is>
          <t xml:space="preserve">SOURCE/FROM HATCHERY POND//MEDIA/CARBON FILTERED CINCINNATI TAP WATER//   </t>
        </is>
      </c>
      <c r="CK3001" t="inlineStr">
        <is>
          <t>Pickering,Q.H., and W.N. Vigor</t>
        </is>
      </c>
      <c r="CL3001" t="n">
        <v>2109.0</v>
      </c>
      <c r="CM3001" t="inlineStr">
        <is>
          <t>The Acute Toxicity of Zinc to Eggs and Fry of the Fathead Minnow</t>
        </is>
      </c>
      <c r="CN3001" t="inlineStr">
        <is>
          <t>Prog. Fish-Cult.27(3): 153-157</t>
        </is>
      </c>
      <c r="CO3001" t="n">
        <v>1965.0</v>
      </c>
      <c r="CP3001" t="inlineStr">
        <is>
          <t>Pickering,Q.H., and W.N. Vigor (1965). The Acute Toxicity of Zinc to Eggs and Fry of the Fathead Minnow. Prog. Fish-Cult., 27, (3), 153-157. doi:10.1577/1548-8640(1965)27[153:TATOZT]2.0.CO;2. ECOREF#:2109</t>
        </is>
      </c>
    </row>
    <row r="3002">
      <c r="A3002" t="n">
        <v>7733020.0</v>
      </c>
      <c r="B3002" t="inlineStr">
        <is>
          <t>Sulfuric acid, Zinc salt (1:1)</t>
        </is>
      </c>
      <c r="C3002"/>
      <c r="D3002" t="inlineStr">
        <is>
          <t>Unmeasured</t>
        </is>
      </c>
      <c r="E3002" t="inlineStr">
        <is>
          <t>Other Method</t>
        </is>
      </c>
      <c r="F3002"/>
      <c r="G3002"/>
      <c r="H3002"/>
      <c r="I3002"/>
      <c r="J3002"/>
      <c r="K3002"/>
      <c r="L3002" t="inlineStr">
        <is>
          <t>Pimephales promelas</t>
        </is>
      </c>
      <c r="M3002" t="inlineStr">
        <is>
          <t>Fathead Minnow</t>
        </is>
      </c>
      <c r="N3002"/>
      <c r="O3002"/>
      <c r="P3002"/>
      <c r="Q3002"/>
      <c r="R3002"/>
      <c r="S3002"/>
      <c r="T3002"/>
      <c r="U3002"/>
      <c r="V3002" t="inlineStr">
        <is>
          <t>Static</t>
        </is>
      </c>
      <c r="W3002" t="inlineStr">
        <is>
          <t>Fresh water</t>
        </is>
      </c>
      <c r="X3002" t="inlineStr">
        <is>
          <t>Lab</t>
        </is>
      </c>
      <c r="Y3002" t="n">
        <v>6.0</v>
      </c>
      <c r="Z3002" t="inlineStr">
        <is>
          <t>Total</t>
        </is>
      </c>
      <c r="AA3002"/>
      <c r="AB3002" t="n">
        <v>33.4</v>
      </c>
      <c r="AC3002"/>
      <c r="AD3002" t="n">
        <v>23.2</v>
      </c>
      <c r="AE3002"/>
      <c r="AF3002" t="n">
        <v>545.0</v>
      </c>
      <c r="AG3002" t="inlineStr">
        <is>
          <t>AI mg/L</t>
        </is>
      </c>
      <c r="AH3002"/>
      <c r="AI3002"/>
      <c r="AJ3002"/>
      <c r="AK3002"/>
      <c r="AL3002"/>
      <c r="AM3002"/>
      <c r="AN3002"/>
      <c r="AO3002"/>
      <c r="AP3002"/>
      <c r="AQ3002"/>
      <c r="AR3002"/>
      <c r="AS3002"/>
      <c r="AT3002"/>
      <c r="AU3002"/>
      <c r="AV3002"/>
      <c r="AW3002"/>
      <c r="AX3002" t="inlineStr">
        <is>
          <t>Mortality</t>
        </is>
      </c>
      <c r="AY3002" t="inlineStr">
        <is>
          <t>Mortality</t>
        </is>
      </c>
      <c r="AZ3002" t="inlineStr">
        <is>
          <t>LC50</t>
        </is>
      </c>
      <c r="BA3002"/>
      <c r="BB3002" t="n">
        <v>4.0</v>
      </c>
      <c r="BC3002"/>
      <c r="BD3002"/>
      <c r="BE3002"/>
      <c r="BF3002"/>
      <c r="BG3002" t="inlineStr">
        <is>
          <t>Day(s)</t>
        </is>
      </c>
      <c r="BH3002"/>
      <c r="BI3002" t="inlineStr">
        <is>
          <t>DTXSID2040315</t>
        </is>
      </c>
      <c r="BJ3002"/>
      <c r="BK3002"/>
      <c r="BL3002"/>
      <c r="BM3002"/>
      <c r="BN3002"/>
      <c r="BO3002"/>
      <c r="BP3002"/>
      <c r="BQ3002"/>
      <c r="BR3002"/>
      <c r="BS3002"/>
      <c r="BT3002" t="inlineStr">
        <is>
          <t>--</t>
        </is>
      </c>
      <c r="BU3002"/>
      <c r="BV3002"/>
      <c r="BW3002"/>
      <c r="BX3002"/>
      <c r="BY3002"/>
      <c r="BZ3002"/>
      <c r="CA3002"/>
      <c r="CB3002"/>
      <c r="CC3002"/>
      <c r="CD3002"/>
      <c r="CE3002"/>
      <c r="CF3002"/>
      <c r="CG3002"/>
      <c r="CH3002"/>
      <c r="CI3002"/>
      <c r="CJ3002" t="inlineStr">
        <is>
          <t xml:space="preserve">SOURCE/REARED IN PONDS AT THE STATE FISH HATCHERY AT NEWTON, OHIO//TMETH/AMERICAN PUBLIC HEALTH ASSOCIATION (1960)//MEDIA/SOFT DILUENT WATER //   </t>
        </is>
      </c>
      <c r="CK3002" t="inlineStr">
        <is>
          <t>Pickering,Q.H., and C. Henderson</t>
        </is>
      </c>
      <c r="CL3002" t="n">
        <v>2033.0</v>
      </c>
      <c r="CM3002" t="inlineStr">
        <is>
          <t>The Acute Toxicity of Some Heavy Metals to Different Species of Warm Water Fishes</t>
        </is>
      </c>
      <c r="CN3002" t="inlineStr">
        <is>
          <t>Proc. Ind. Waste Conf.10:453-463</t>
        </is>
      </c>
      <c r="CO3002" t="n">
        <v>1966.0</v>
      </c>
      <c r="CP3002" t="inlineStr">
        <is>
          <t>Pickering,Q.H., and C. Henderson (1966). The Acute Toxicity of Some Heavy Metals to Different Species of Warm Water Fishes. Proc. Ind. Waste Conf., 10, 453-463. ECOREF#:2033</t>
        </is>
      </c>
    </row>
    <row r="3003">
      <c r="A3003" t="n">
        <v>7733020.0</v>
      </c>
      <c r="B3003" t="inlineStr">
        <is>
          <t>Sulfuric acid, Zinc salt (1:1)</t>
        </is>
      </c>
      <c r="C3003" t="inlineStr">
        <is>
          <t>Reagent Grade, Purissium, Purum, Puriss, Puris, Reinst</t>
        </is>
      </c>
      <c r="D3003" t="inlineStr">
        <is>
          <t>Measured</t>
        </is>
      </c>
      <c r="E3003" t="inlineStr">
        <is>
          <t>Standard Methods for the Examination of Water and Wastewater</t>
        </is>
      </c>
      <c r="F3003"/>
      <c r="G3003"/>
      <c r="H3003"/>
      <c r="I3003"/>
      <c r="J3003"/>
      <c r="K3003"/>
      <c r="L3003" t="inlineStr">
        <is>
          <t>Pimephales promelas</t>
        </is>
      </c>
      <c r="M3003" t="inlineStr">
        <is>
          <t>Fathead Minnow</t>
        </is>
      </c>
      <c r="N3003"/>
      <c r="O3003"/>
      <c r="P3003"/>
      <c r="Q3003"/>
      <c r="R3003"/>
      <c r="S3003"/>
      <c r="T3003"/>
      <c r="U3003"/>
      <c r="V3003" t="inlineStr">
        <is>
          <t>Flow-through</t>
        </is>
      </c>
      <c r="W3003" t="inlineStr">
        <is>
          <t>Fresh water</t>
        </is>
      </c>
      <c r="X3003" t="inlineStr">
        <is>
          <t>Lab</t>
        </is>
      </c>
      <c r="Y3003"/>
      <c r="Z3003" t="inlineStr">
        <is>
          <t>Total</t>
        </is>
      </c>
      <c r="AA3003"/>
      <c r="AB3003" t="n">
        <v>4.7</v>
      </c>
      <c r="AC3003"/>
      <c r="AD3003"/>
      <c r="AE3003"/>
      <c r="AF3003"/>
      <c r="AG3003" t="inlineStr">
        <is>
          <t>AI mg/L</t>
        </is>
      </c>
      <c r="AH3003"/>
      <c r="AI3003"/>
      <c r="AJ3003"/>
      <c r="AK3003"/>
      <c r="AL3003"/>
      <c r="AM3003"/>
      <c r="AN3003"/>
      <c r="AO3003"/>
      <c r="AP3003"/>
      <c r="AQ3003"/>
      <c r="AR3003"/>
      <c r="AS3003"/>
      <c r="AT3003"/>
      <c r="AU3003"/>
      <c r="AV3003"/>
      <c r="AW3003"/>
      <c r="AX3003" t="inlineStr">
        <is>
          <t>Mortality</t>
        </is>
      </c>
      <c r="AY3003" t="inlineStr">
        <is>
          <t>Mortality</t>
        </is>
      </c>
      <c r="AZ3003" t="inlineStr">
        <is>
          <t>LC50</t>
        </is>
      </c>
      <c r="BA3003"/>
      <c r="BB3003" t="n">
        <v>4.0</v>
      </c>
      <c r="BC3003"/>
      <c r="BD3003"/>
      <c r="BE3003"/>
      <c r="BF3003"/>
      <c r="BG3003" t="inlineStr">
        <is>
          <t>Day(s)</t>
        </is>
      </c>
      <c r="BH3003"/>
      <c r="BI3003" t="inlineStr">
        <is>
          <t>DTXSID2040315</t>
        </is>
      </c>
      <c r="BJ3003"/>
      <c r="BK3003"/>
      <c r="BL3003" t="inlineStr">
        <is>
          <t>Acute</t>
        </is>
      </c>
      <c r="BM3003"/>
      <c r="BN3003"/>
      <c r="BO3003"/>
      <c r="BP3003"/>
      <c r="BQ3003"/>
      <c r="BR3003"/>
      <c r="BS3003"/>
      <c r="BT3003" t="inlineStr">
        <is>
          <t>--</t>
        </is>
      </c>
      <c r="BU3003"/>
      <c r="BV3003"/>
      <c r="BW3003"/>
      <c r="BX3003"/>
      <c r="BY3003"/>
      <c r="BZ3003"/>
      <c r="CA3003"/>
      <c r="CB3003"/>
      <c r="CC3003"/>
      <c r="CD3003"/>
      <c r="CE3003"/>
      <c r="CF3003"/>
      <c r="CG3003"/>
      <c r="CH3003"/>
      <c r="CI3003"/>
      <c r="CJ3003" t="inlineStr">
        <is>
          <t xml:space="preserve">SOURCE/FROM NEWTOWN HATCHERY//TMETH/APHA 1960//MEDIA/AERATED, CARBON-FILTERED, DEIONIZED TAP WATER MIXED WITH NATURAL LIMESTONE SPRING WATER//   </t>
        </is>
      </c>
      <c r="CK3003" t="inlineStr">
        <is>
          <t>Mount,D.I.</t>
        </is>
      </c>
      <c r="CL3003" t="n">
        <v>2118.0</v>
      </c>
      <c r="CM3003" t="inlineStr">
        <is>
          <t>The Effect of Total Hardness and pH on Acute Toxicity of Zinc to Fish</t>
        </is>
      </c>
      <c r="CN3003" t="inlineStr">
        <is>
          <t>Air Water Pollut.10:49-56</t>
        </is>
      </c>
      <c r="CO3003" t="n">
        <v>1966.0</v>
      </c>
      <c r="CP3003" t="inlineStr">
        <is>
          <t>Mount,D.I. (1966). The Effect of Total Hardness and pH on Acute Toxicity of Zinc to Fish. Air Water Pollut., 10, 49-56. ECOREF#:2118</t>
        </is>
      </c>
    </row>
    <row r="3004">
      <c r="A3004" t="n">
        <v>7733020.0</v>
      </c>
      <c r="B3004" t="inlineStr">
        <is>
          <t>Sulfuric acid, Zinc salt (1:1)</t>
        </is>
      </c>
      <c r="C3004"/>
      <c r="D3004" t="inlineStr">
        <is>
          <t>Measured</t>
        </is>
      </c>
      <c r="E3004" t="inlineStr">
        <is>
          <t>Not coded</t>
        </is>
      </c>
      <c r="F3004"/>
      <c r="G3004"/>
      <c r="H3004"/>
      <c r="I3004"/>
      <c r="J3004"/>
      <c r="K3004"/>
      <c r="L3004" t="inlineStr">
        <is>
          <t>Pimephales promelas</t>
        </is>
      </c>
      <c r="M3004" t="inlineStr">
        <is>
          <t>Fathead Minnow</t>
        </is>
      </c>
      <c r="N3004" t="inlineStr">
        <is>
          <t>Neonate</t>
        </is>
      </c>
      <c r="O3004" t="inlineStr">
        <is>
          <t>&lt;</t>
        </is>
      </c>
      <c r="P3004" t="n">
        <v>24.0</v>
      </c>
      <c r="Q3004"/>
      <c r="R3004"/>
      <c r="S3004"/>
      <c r="T3004"/>
      <c r="U3004" t="inlineStr">
        <is>
          <t>Hour(s)</t>
        </is>
      </c>
      <c r="V3004" t="inlineStr">
        <is>
          <t>Static</t>
        </is>
      </c>
      <c r="W3004" t="inlineStr">
        <is>
          <t>Fresh water</t>
        </is>
      </c>
      <c r="X3004" t="inlineStr">
        <is>
          <t>Lab</t>
        </is>
      </c>
      <c r="Y3004"/>
      <c r="Z3004" t="inlineStr">
        <is>
          <t>Dissolved</t>
        </is>
      </c>
      <c r="AA3004"/>
      <c r="AB3004" t="n">
        <v>1.37</v>
      </c>
      <c r="AC3004"/>
      <c r="AD3004"/>
      <c r="AE3004"/>
      <c r="AF3004"/>
      <c r="AG3004" t="inlineStr">
        <is>
          <t>AI mg/L</t>
        </is>
      </c>
      <c r="AH3004"/>
      <c r="AI3004"/>
      <c r="AJ3004"/>
      <c r="AK3004"/>
      <c r="AL3004"/>
      <c r="AM3004"/>
      <c r="AN3004"/>
      <c r="AO3004"/>
      <c r="AP3004"/>
      <c r="AQ3004"/>
      <c r="AR3004"/>
      <c r="AS3004"/>
      <c r="AT3004"/>
      <c r="AU3004"/>
      <c r="AV3004"/>
      <c r="AW3004"/>
      <c r="AX3004" t="inlineStr">
        <is>
          <t>Mortality</t>
        </is>
      </c>
      <c r="AY3004" t="inlineStr">
        <is>
          <t>Mortality</t>
        </is>
      </c>
      <c r="AZ3004" t="inlineStr">
        <is>
          <t>LC50</t>
        </is>
      </c>
      <c r="BA3004"/>
      <c r="BB3004" t="n">
        <v>4.0</v>
      </c>
      <c r="BC3004"/>
      <c r="BD3004"/>
      <c r="BE3004"/>
      <c r="BF3004"/>
      <c r="BG3004" t="inlineStr">
        <is>
          <t>Day(s)</t>
        </is>
      </c>
      <c r="BH3004"/>
      <c r="BI3004" t="inlineStr">
        <is>
          <t>DTXSID2040315</t>
        </is>
      </c>
      <c r="BJ3004"/>
      <c r="BK3004"/>
      <c r="BL3004"/>
      <c r="BM3004"/>
      <c r="BN3004"/>
      <c r="BO3004"/>
      <c r="BP3004"/>
      <c r="BQ3004"/>
      <c r="BR3004"/>
      <c r="BS3004"/>
      <c r="BT3004" t="inlineStr">
        <is>
          <t>--</t>
        </is>
      </c>
      <c r="BU3004"/>
      <c r="BV3004"/>
      <c r="BW3004"/>
      <c r="BX3004"/>
      <c r="BY3004"/>
      <c r="BZ3004"/>
      <c r="CA3004"/>
      <c r="CB3004"/>
      <c r="CC3004"/>
      <c r="CD3004"/>
      <c r="CE3004"/>
      <c r="CF3004"/>
      <c r="CG3004"/>
      <c r="CH3004"/>
      <c r="CI3004" t="inlineStr">
        <is>
          <t xml:space="preserve"> CONC/EASILY DISSOLVED//TESTID/11//</t>
        </is>
      </c>
      <c r="CJ3004" t="inlineStr">
        <is>
          <t xml:space="preserve">   CONC/EASILY DISSOLVED//TESTID/11//</t>
        </is>
      </c>
      <c r="CK3004" t="inlineStr">
        <is>
          <t>Gale,N.L., B.G. Wixson, and M. Erten</t>
        </is>
      </c>
      <c r="CL3004" t="n">
        <v>9180.0</v>
      </c>
      <c r="CM3004" t="inlineStr">
        <is>
          <t>An Evaluation of the Acute Toxicity of Lead, Zinc, and Cadmium in Missouri Ozark Groundwater</t>
        </is>
      </c>
      <c r="CN3004" t="inlineStr">
        <is>
          <t>Trace Subst. Environ. Health25:169-183</t>
        </is>
      </c>
      <c r="CO3004" t="n">
        <v>1992.0</v>
      </c>
      <c r="CP3004" t="inlineStr">
        <is>
          <t>Gale,N.L., B.G. Wixson, and M. Erten (1992). An Evaluation of the Acute Toxicity of Lead, Zinc, and Cadmium in Missouri Ozark Groundwater. Trace Subst. Environ. Health, 25, 169-183. ECOREF#:9180</t>
        </is>
      </c>
    </row>
    <row r="3005">
      <c r="A3005" t="n">
        <v>7733020.0</v>
      </c>
      <c r="B3005" t="inlineStr">
        <is>
          <t>Sulfuric acid, Zinc salt (1:1)</t>
        </is>
      </c>
      <c r="C3005"/>
      <c r="D3005" t="inlineStr">
        <is>
          <t>Unmeasured</t>
        </is>
      </c>
      <c r="E3005" t="inlineStr">
        <is>
          <t>Other Method</t>
        </is>
      </c>
      <c r="F3005"/>
      <c r="G3005"/>
      <c r="H3005"/>
      <c r="I3005"/>
      <c r="J3005"/>
      <c r="K3005"/>
      <c r="L3005" t="inlineStr">
        <is>
          <t>Pimephales promelas</t>
        </is>
      </c>
      <c r="M3005" t="inlineStr">
        <is>
          <t>Fathead Minnow</t>
        </is>
      </c>
      <c r="N3005"/>
      <c r="O3005"/>
      <c r="P3005"/>
      <c r="Q3005"/>
      <c r="R3005"/>
      <c r="S3005"/>
      <c r="T3005"/>
      <c r="U3005"/>
      <c r="V3005" t="inlineStr">
        <is>
          <t>Static</t>
        </is>
      </c>
      <c r="W3005" t="inlineStr">
        <is>
          <t>Fresh water</t>
        </is>
      </c>
      <c r="X3005" t="inlineStr">
        <is>
          <t>Lab</t>
        </is>
      </c>
      <c r="Y3005" t="n">
        <v>6.0</v>
      </c>
      <c r="Z3005" t="inlineStr">
        <is>
          <t>Total</t>
        </is>
      </c>
      <c r="AA3005"/>
      <c r="AB3005" t="n">
        <v>0.96</v>
      </c>
      <c r="AC3005"/>
      <c r="AD3005" t="n">
        <v>0.76</v>
      </c>
      <c r="AE3005"/>
      <c r="AF3005" t="n">
        <v>1.22</v>
      </c>
      <c r="AG3005" t="inlineStr">
        <is>
          <t>AI mg/L</t>
        </is>
      </c>
      <c r="AH3005"/>
      <c r="AI3005"/>
      <c r="AJ3005"/>
      <c r="AK3005"/>
      <c r="AL3005"/>
      <c r="AM3005"/>
      <c r="AN3005"/>
      <c r="AO3005"/>
      <c r="AP3005"/>
      <c r="AQ3005"/>
      <c r="AR3005"/>
      <c r="AS3005"/>
      <c r="AT3005"/>
      <c r="AU3005"/>
      <c r="AV3005"/>
      <c r="AW3005"/>
      <c r="AX3005" t="inlineStr">
        <is>
          <t>Mortality</t>
        </is>
      </c>
      <c r="AY3005" t="inlineStr">
        <is>
          <t>Mortality</t>
        </is>
      </c>
      <c r="AZ3005" t="inlineStr">
        <is>
          <t>LC50</t>
        </is>
      </c>
      <c r="BA3005"/>
      <c r="BB3005" t="n">
        <v>4.0</v>
      </c>
      <c r="BC3005"/>
      <c r="BD3005"/>
      <c r="BE3005"/>
      <c r="BF3005"/>
      <c r="BG3005" t="inlineStr">
        <is>
          <t>Day(s)</t>
        </is>
      </c>
      <c r="BH3005"/>
      <c r="BI3005" t="inlineStr">
        <is>
          <t>DTXSID2040315</t>
        </is>
      </c>
      <c r="BJ3005"/>
      <c r="BK3005"/>
      <c r="BL3005"/>
      <c r="BM3005"/>
      <c r="BN3005"/>
      <c r="BO3005"/>
      <c r="BP3005"/>
      <c r="BQ3005"/>
      <c r="BR3005"/>
      <c r="BS3005"/>
      <c r="BT3005" t="inlineStr">
        <is>
          <t>--</t>
        </is>
      </c>
      <c r="BU3005"/>
      <c r="BV3005"/>
      <c r="BW3005"/>
      <c r="BX3005"/>
      <c r="BY3005"/>
      <c r="BZ3005"/>
      <c r="CA3005"/>
      <c r="CB3005"/>
      <c r="CC3005"/>
      <c r="CD3005"/>
      <c r="CE3005"/>
      <c r="CF3005"/>
      <c r="CG3005"/>
      <c r="CH3005"/>
      <c r="CI3005"/>
      <c r="CJ3005" t="inlineStr">
        <is>
          <t xml:space="preserve">SOURCE/REARED IN PONDS AT THE STATE FISH HATCHERY AT NEWTON, OHIO//TMETH/AMERICAN PUBLIC HEALTH ASSOCIATION (1960)//MEDIA/SOFT DILUENT WATER //   </t>
        </is>
      </c>
      <c r="CK3005" t="inlineStr">
        <is>
          <t>Pickering,Q.H., and C. Henderson</t>
        </is>
      </c>
      <c r="CL3005" t="n">
        <v>2033.0</v>
      </c>
      <c r="CM3005" t="inlineStr">
        <is>
          <t>The Acute Toxicity of Some Heavy Metals to Different Species of Warm Water Fishes</t>
        </is>
      </c>
      <c r="CN3005" t="inlineStr">
        <is>
          <t>Proc. Ind. Waste Conf.10:453-463</t>
        </is>
      </c>
      <c r="CO3005" t="n">
        <v>1966.0</v>
      </c>
      <c r="CP3005" t="inlineStr">
        <is>
          <t>Pickering,Q.H., and C. Henderson (1966). The Acute Toxicity of Some Heavy Metals to Different Species of Warm Water Fishes. Proc. Ind. Waste Conf., 10, 453-463. ECOREF#:2033</t>
        </is>
      </c>
    </row>
    <row r="3006">
      <c r="A3006" t="n">
        <v>7733020.0</v>
      </c>
      <c r="B3006" t="inlineStr">
        <is>
          <t>Sulfuric acid, Zinc salt (1:1)</t>
        </is>
      </c>
      <c r="C3006" t="inlineStr">
        <is>
          <t>Reagent Grade, Purissium, Purum, Puriss, Puris, Reinst</t>
        </is>
      </c>
      <c r="D3006" t="inlineStr">
        <is>
          <t>Measured</t>
        </is>
      </c>
      <c r="E3006" t="inlineStr">
        <is>
          <t>Not coded</t>
        </is>
      </c>
      <c r="F3006"/>
      <c r="G3006"/>
      <c r="H3006"/>
      <c r="I3006"/>
      <c r="J3006"/>
      <c r="K3006"/>
      <c r="L3006" t="inlineStr">
        <is>
          <t>Pimephales promelas</t>
        </is>
      </c>
      <c r="M3006" t="inlineStr">
        <is>
          <t>Fathead Minnow</t>
        </is>
      </c>
      <c r="N3006" t="inlineStr">
        <is>
          <t>Juvenile</t>
        </is>
      </c>
      <c r="O3006"/>
      <c r="P3006" t="n">
        <v>4.0</v>
      </c>
      <c r="Q3006"/>
      <c r="R3006"/>
      <c r="S3006"/>
      <c r="T3006"/>
      <c r="U3006" t="inlineStr">
        <is>
          <t>Month(s)</t>
        </is>
      </c>
      <c r="V3006" t="inlineStr">
        <is>
          <t>Flow-through</t>
        </is>
      </c>
      <c r="W3006" t="inlineStr">
        <is>
          <t>Fresh water</t>
        </is>
      </c>
      <c r="X3006" t="inlineStr">
        <is>
          <t>Lab</t>
        </is>
      </c>
      <c r="Y3006" t="n">
        <v>6.0</v>
      </c>
      <c r="Z3006" t="inlineStr">
        <is>
          <t>Total</t>
        </is>
      </c>
      <c r="AA3006"/>
      <c r="AB3006" t="n">
        <v>6.58</v>
      </c>
      <c r="AC3006"/>
      <c r="AD3006" t="n">
        <v>4.14</v>
      </c>
      <c r="AE3006"/>
      <c r="AF3006" t="n">
        <v>8.08</v>
      </c>
      <c r="AG3006" t="inlineStr">
        <is>
          <t>AI mg/L</t>
        </is>
      </c>
      <c r="AH3006"/>
      <c r="AI3006"/>
      <c r="AJ3006"/>
      <c r="AK3006"/>
      <c r="AL3006"/>
      <c r="AM3006"/>
      <c r="AN3006"/>
      <c r="AO3006"/>
      <c r="AP3006"/>
      <c r="AQ3006"/>
      <c r="AR3006"/>
      <c r="AS3006"/>
      <c r="AT3006"/>
      <c r="AU3006"/>
      <c r="AV3006"/>
      <c r="AW3006"/>
      <c r="AX3006" t="inlineStr">
        <is>
          <t>Mortality</t>
        </is>
      </c>
      <c r="AY3006" t="inlineStr">
        <is>
          <t>Mortality</t>
        </is>
      </c>
      <c r="AZ3006" t="inlineStr">
        <is>
          <t>LC50</t>
        </is>
      </c>
      <c r="BA3006"/>
      <c r="BB3006" t="n">
        <v>4.0</v>
      </c>
      <c r="BC3006"/>
      <c r="BD3006"/>
      <c r="BE3006"/>
      <c r="BF3006"/>
      <c r="BG3006" t="inlineStr">
        <is>
          <t>Day(s)</t>
        </is>
      </c>
      <c r="BH3006"/>
      <c r="BI3006" t="inlineStr">
        <is>
          <t>DTXSID2040315</t>
        </is>
      </c>
      <c r="BJ3006"/>
      <c r="BK3006"/>
      <c r="BL3006"/>
      <c r="BM3006"/>
      <c r="BN3006"/>
      <c r="BO3006"/>
      <c r="BP3006"/>
      <c r="BQ3006"/>
      <c r="BR3006"/>
      <c r="BS3006"/>
      <c r="BT3006" t="inlineStr">
        <is>
          <t>--</t>
        </is>
      </c>
      <c r="BU3006"/>
      <c r="BV3006"/>
      <c r="BW3006"/>
      <c r="BX3006"/>
      <c r="BY3006"/>
      <c r="BZ3006"/>
      <c r="CA3006"/>
      <c r="CB3006"/>
      <c r="CC3006"/>
      <c r="CD3006"/>
      <c r="CE3006"/>
      <c r="CF3006"/>
      <c r="CG3006"/>
      <c r="CH3006"/>
      <c r="CI3006" t="inlineStr">
        <is>
          <t xml:space="preserve"> CHAR/HEPTAHYDRATE//LIFESTG/MM LENGTH//DNUM/6//DOSES/0.62/1.2/2.5/5.0/10.0 mg/l//TESTID/2//OEF/APPLICATION FACTOR, LCT50, HARDNESS EFCTS////</t>
        </is>
      </c>
      <c r="CJ3006" t="inlineStr">
        <is>
          <t xml:space="preserve">   CHAR/HEPTAHYDRATE//LIFESTG/MM LENGTH//DNUM/6//DOSES/0.62/1.2/2.5/5.0/10.0 mg/l//TESTID/2//OEF/APPLICATION FACTOR, LCT50, HARDNESS EFCTS////</t>
        </is>
      </c>
      <c r="CK3006" t="inlineStr">
        <is>
          <t>Drendel,G.H.</t>
        </is>
      </c>
      <c r="CL3006" t="n">
        <v>82108.0</v>
      </c>
      <c r="CM3006" t="inlineStr">
        <is>
          <t>The Toxicity of Zinc to the Fathead Minnow in Soft, Hard, and Very Hard Waters</t>
        </is>
      </c>
      <c r="CN3006" t="inlineStr">
        <is>
          <t>M.S.Thesis, Colorado State University, Fort Collins, CO:85 p.</t>
        </is>
      </c>
      <c r="CO3006" t="n">
        <v>1981.0</v>
      </c>
      <c r="CP3006" t="inlineStr">
        <is>
          <t>Drendel,G.H. (1981). The Toxicity of Zinc to the Fathead Minnow in Soft, Hard, and Very Hard Waters. M.S.Thesis, Colorado State University, Fort Collins, CO, 85 p. ECOREF#:82108</t>
        </is>
      </c>
    </row>
    <row r="3007">
      <c r="A3007" t="n">
        <v>7733020.0</v>
      </c>
      <c r="B3007" t="inlineStr">
        <is>
          <t>Sulfuric acid, Zinc salt (1:1)</t>
        </is>
      </c>
      <c r="C3007" t="inlineStr">
        <is>
          <t>Reagent Grade, Purissium, Purum, Puriss, Puris, Reinst</t>
        </is>
      </c>
      <c r="D3007" t="inlineStr">
        <is>
          <t>Unmeasured</t>
        </is>
      </c>
      <c r="E3007" t="inlineStr">
        <is>
          <t>Not coded</t>
        </is>
      </c>
      <c r="F3007"/>
      <c r="G3007"/>
      <c r="H3007"/>
      <c r="I3007"/>
      <c r="J3007"/>
      <c r="K3007"/>
      <c r="L3007" t="inlineStr">
        <is>
          <t>Pimephales promelas</t>
        </is>
      </c>
      <c r="M3007" t="inlineStr">
        <is>
          <t>Fathead Minnow</t>
        </is>
      </c>
      <c r="N3007" t="inlineStr">
        <is>
          <t>Juvenile</t>
        </is>
      </c>
      <c r="O3007"/>
      <c r="P3007" t="n">
        <v>4.0</v>
      </c>
      <c r="Q3007"/>
      <c r="R3007"/>
      <c r="S3007"/>
      <c r="T3007"/>
      <c r="U3007" t="inlineStr">
        <is>
          <t>Month(s)</t>
        </is>
      </c>
      <c r="V3007" t="inlineStr">
        <is>
          <t>Flow-through</t>
        </is>
      </c>
      <c r="W3007" t="inlineStr">
        <is>
          <t>Fresh water</t>
        </is>
      </c>
      <c r="X3007" t="inlineStr">
        <is>
          <t>Lab</t>
        </is>
      </c>
      <c r="Y3007" t="n">
        <v>6.0</v>
      </c>
      <c r="Z3007" t="inlineStr">
        <is>
          <t>Total</t>
        </is>
      </c>
      <c r="AA3007"/>
      <c r="AB3007" t="n">
        <v>6.4</v>
      </c>
      <c r="AC3007"/>
      <c r="AD3007" t="n">
        <v>4.6</v>
      </c>
      <c r="AE3007"/>
      <c r="AF3007" t="n">
        <v>8.9</v>
      </c>
      <c r="AG3007" t="inlineStr">
        <is>
          <t>AI mg/L</t>
        </is>
      </c>
      <c r="AH3007"/>
      <c r="AI3007"/>
      <c r="AJ3007"/>
      <c r="AK3007"/>
      <c r="AL3007"/>
      <c r="AM3007"/>
      <c r="AN3007"/>
      <c r="AO3007"/>
      <c r="AP3007"/>
      <c r="AQ3007"/>
      <c r="AR3007"/>
      <c r="AS3007"/>
      <c r="AT3007"/>
      <c r="AU3007"/>
      <c r="AV3007"/>
      <c r="AW3007"/>
      <c r="AX3007" t="inlineStr">
        <is>
          <t>Mortality</t>
        </is>
      </c>
      <c r="AY3007" t="inlineStr">
        <is>
          <t>Mortality</t>
        </is>
      </c>
      <c r="AZ3007" t="inlineStr">
        <is>
          <t>LC50</t>
        </is>
      </c>
      <c r="BA3007"/>
      <c r="BB3007" t="n">
        <v>4.0</v>
      </c>
      <c r="BC3007"/>
      <c r="BD3007"/>
      <c r="BE3007"/>
      <c r="BF3007"/>
      <c r="BG3007" t="inlineStr">
        <is>
          <t>Day(s)</t>
        </is>
      </c>
      <c r="BH3007"/>
      <c r="BI3007" t="inlineStr">
        <is>
          <t>DTXSID2040315</t>
        </is>
      </c>
      <c r="BJ3007"/>
      <c r="BK3007"/>
      <c r="BL3007"/>
      <c r="BM3007"/>
      <c r="BN3007"/>
      <c r="BO3007"/>
      <c r="BP3007"/>
      <c r="BQ3007"/>
      <c r="BR3007"/>
      <c r="BS3007"/>
      <c r="BT3007" t="inlineStr">
        <is>
          <t>--</t>
        </is>
      </c>
      <c r="BU3007"/>
      <c r="BV3007"/>
      <c r="BW3007"/>
      <c r="BX3007"/>
      <c r="BY3007"/>
      <c r="BZ3007"/>
      <c r="CA3007"/>
      <c r="CB3007"/>
      <c r="CC3007"/>
      <c r="CD3007"/>
      <c r="CE3007"/>
      <c r="CF3007"/>
      <c r="CG3007"/>
      <c r="CH3007"/>
      <c r="CI3007" t="inlineStr">
        <is>
          <t xml:space="preserve"> CHAR/HEPTAHYDRATE//LIFESTG/MM LENGTH//DNUM/6//DOSES/0.62/1.2/2.5/5.0/10.0 mg/l//TESTID/2//OEF/APPLICATION FACTOR, LCT50, HARDNESS EFCTS////</t>
        </is>
      </c>
      <c r="CJ3007" t="inlineStr">
        <is>
          <t xml:space="preserve">   CHAR/HEPTAHYDRATE//LIFESTG/MM LENGTH//DNUM/6//DOSES/0.62/1.2/2.5/5.0/10.0 mg/l//TESTID/2//OEF/APPLICATION FACTOR, LCT50, HARDNESS EFCTS////</t>
        </is>
      </c>
      <c r="CK3007" t="inlineStr">
        <is>
          <t>Drendel,G.H.</t>
        </is>
      </c>
      <c r="CL3007" t="n">
        <v>82108.0</v>
      </c>
      <c r="CM3007" t="inlineStr">
        <is>
          <t>The Toxicity of Zinc to the Fathead Minnow in Soft, Hard, and Very Hard Waters</t>
        </is>
      </c>
      <c r="CN3007" t="inlineStr">
        <is>
          <t>M.S.Thesis, Colorado State University, Fort Collins, CO:85 p.</t>
        </is>
      </c>
      <c r="CO3007" t="n">
        <v>1981.0</v>
      </c>
      <c r="CP3007" t="inlineStr">
        <is>
          <t>Drendel,G.H. (1981). The Toxicity of Zinc to the Fathead Minnow in Soft, Hard, and Very Hard Waters. M.S.Thesis, Colorado State University, Fort Collins, CO, 85 p. ECOREF#:82108</t>
        </is>
      </c>
    </row>
    <row r="3008">
      <c r="A3008" t="n">
        <v>7733020.0</v>
      </c>
      <c r="B3008" t="inlineStr">
        <is>
          <t>Sulfuric acid, Zinc salt (1:1)</t>
        </is>
      </c>
      <c r="C3008" t="inlineStr">
        <is>
          <t>Reagent Grade, Purissium, Purum, Puriss, Puris, Reinst</t>
        </is>
      </c>
      <c r="D3008" t="inlineStr">
        <is>
          <t>Measured</t>
        </is>
      </c>
      <c r="E3008" t="inlineStr">
        <is>
          <t>Not reported</t>
        </is>
      </c>
      <c r="F3008"/>
      <c r="G3008"/>
      <c r="H3008"/>
      <c r="I3008"/>
      <c r="J3008"/>
      <c r="K3008"/>
      <c r="L3008" t="inlineStr">
        <is>
          <t>Pimephales promelas</t>
        </is>
      </c>
      <c r="M3008" t="inlineStr">
        <is>
          <t>Fathead Minnow</t>
        </is>
      </c>
      <c r="N3008" t="inlineStr">
        <is>
          <t>Fry</t>
        </is>
      </c>
      <c r="O3008" t="inlineStr">
        <is>
          <t>&lt;</t>
        </is>
      </c>
      <c r="P3008" t="n">
        <v>1.0</v>
      </c>
      <c r="Q3008"/>
      <c r="R3008"/>
      <c r="S3008"/>
      <c r="T3008"/>
      <c r="U3008" t="inlineStr">
        <is>
          <t>Day(s)</t>
        </is>
      </c>
      <c r="V3008" t="inlineStr">
        <is>
          <t>Flow-through</t>
        </is>
      </c>
      <c r="W3008" t="inlineStr">
        <is>
          <t>Fresh water</t>
        </is>
      </c>
      <c r="X3008" t="inlineStr">
        <is>
          <t>Lab</t>
        </is>
      </c>
      <c r="Y3008" t="n">
        <v>5.0</v>
      </c>
      <c r="Z3008" t="inlineStr">
        <is>
          <t>Total</t>
        </is>
      </c>
      <c r="AA3008"/>
      <c r="AB3008" t="n">
        <v>0.87</v>
      </c>
      <c r="AC3008"/>
      <c r="AD3008" t="n">
        <v>0.79</v>
      </c>
      <c r="AE3008"/>
      <c r="AF3008" t="n">
        <v>1.01</v>
      </c>
      <c r="AG3008" t="inlineStr">
        <is>
          <t>AI mg/L</t>
        </is>
      </c>
      <c r="AH3008"/>
      <c r="AI3008"/>
      <c r="AJ3008"/>
      <c r="AK3008"/>
      <c r="AL3008"/>
      <c r="AM3008"/>
      <c r="AN3008"/>
      <c r="AO3008"/>
      <c r="AP3008"/>
      <c r="AQ3008"/>
      <c r="AR3008"/>
      <c r="AS3008"/>
      <c r="AT3008"/>
      <c r="AU3008"/>
      <c r="AV3008"/>
      <c r="AW3008"/>
      <c r="AX3008" t="inlineStr">
        <is>
          <t>Mortality</t>
        </is>
      </c>
      <c r="AY3008" t="inlineStr">
        <is>
          <t>Mortality</t>
        </is>
      </c>
      <c r="AZ3008" t="inlineStr">
        <is>
          <t>LC50</t>
        </is>
      </c>
      <c r="BA3008"/>
      <c r="BB3008" t="n">
        <v>4.0</v>
      </c>
      <c r="BC3008"/>
      <c r="BD3008"/>
      <c r="BE3008"/>
      <c r="BF3008"/>
      <c r="BG3008" t="inlineStr">
        <is>
          <t>Day(s)</t>
        </is>
      </c>
      <c r="BH3008"/>
      <c r="BI3008" t="inlineStr">
        <is>
          <t>DTXSID2040315</t>
        </is>
      </c>
      <c r="BJ3008" t="inlineStr">
        <is>
          <t>10.1577/1548-8640(1965)27[153:TATOZT]2.0.CO;2</t>
        </is>
      </c>
      <c r="BK3008"/>
      <c r="BL3008" t="inlineStr">
        <is>
          <t>Early life stage</t>
        </is>
      </c>
      <c r="BM3008"/>
      <c r="BN3008"/>
      <c r="BO3008"/>
      <c r="BP3008"/>
      <c r="BQ3008"/>
      <c r="BR3008"/>
      <c r="BS3008"/>
      <c r="BT3008" t="inlineStr">
        <is>
          <t>--</t>
        </is>
      </c>
      <c r="BU3008"/>
      <c r="BV3008"/>
      <c r="BW3008"/>
      <c r="BX3008"/>
      <c r="BY3008"/>
      <c r="BZ3008"/>
      <c r="CA3008"/>
      <c r="CB3008"/>
      <c r="CC3008"/>
      <c r="CD3008"/>
      <c r="CE3008"/>
      <c r="CF3008"/>
      <c r="CG3008"/>
      <c r="CH3008"/>
      <c r="CI3008"/>
      <c r="CJ3008" t="inlineStr">
        <is>
          <t xml:space="preserve">SOURCE/FROM HATCHERY POND//MEDIA/CARBON FILTERED CINCINNATI TAP WATER//   </t>
        </is>
      </c>
      <c r="CK3008" t="inlineStr">
        <is>
          <t>Pickering,Q.H., and W.N. Vigor</t>
        </is>
      </c>
      <c r="CL3008" t="n">
        <v>2109.0</v>
      </c>
      <c r="CM3008" t="inlineStr">
        <is>
          <t>The Acute Toxicity of Zinc to Eggs and Fry of the Fathead Minnow</t>
        </is>
      </c>
      <c r="CN3008" t="inlineStr">
        <is>
          <t>Prog. Fish-Cult.27(3): 153-157</t>
        </is>
      </c>
      <c r="CO3008" t="n">
        <v>1965.0</v>
      </c>
      <c r="CP3008" t="inlineStr">
        <is>
          <t>Pickering,Q.H., and W.N. Vigor (1965). The Acute Toxicity of Zinc to Eggs and Fry of the Fathead Minnow. Prog. Fish-Cult., 27, (3), 153-157. doi:10.1577/1548-8640(1965)27[153:TATOZT]2.0.CO;2. ECOREF#:2109</t>
        </is>
      </c>
    </row>
    <row r="3009">
      <c r="A3009" t="n">
        <v>7733020.0</v>
      </c>
      <c r="B3009" t="inlineStr">
        <is>
          <t>Sulfuric acid, Zinc salt (1:1)</t>
        </is>
      </c>
      <c r="C3009" t="inlineStr">
        <is>
          <t>Reagent Grade, Purissium, Purum, Puriss, Puris, Reinst</t>
        </is>
      </c>
      <c r="D3009" t="inlineStr">
        <is>
          <t>Measured</t>
        </is>
      </c>
      <c r="E3009" t="inlineStr">
        <is>
          <t>Standard Methods for the Examination of Water and Wastewater</t>
        </is>
      </c>
      <c r="F3009"/>
      <c r="G3009"/>
      <c r="H3009"/>
      <c r="I3009"/>
      <c r="J3009"/>
      <c r="K3009"/>
      <c r="L3009" t="inlineStr">
        <is>
          <t>Pimephales promelas</t>
        </is>
      </c>
      <c r="M3009" t="inlineStr">
        <is>
          <t>Fathead Minnow</t>
        </is>
      </c>
      <c r="N3009"/>
      <c r="O3009"/>
      <c r="P3009"/>
      <c r="Q3009"/>
      <c r="R3009"/>
      <c r="S3009"/>
      <c r="T3009"/>
      <c r="U3009"/>
      <c r="V3009" t="inlineStr">
        <is>
          <t>Flow-through</t>
        </is>
      </c>
      <c r="W3009" t="inlineStr">
        <is>
          <t>Fresh water</t>
        </is>
      </c>
      <c r="X3009" t="inlineStr">
        <is>
          <t>Lab</t>
        </is>
      </c>
      <c r="Y3009"/>
      <c r="Z3009" t="inlineStr">
        <is>
          <t>Total</t>
        </is>
      </c>
      <c r="AA3009"/>
      <c r="AB3009" t="n">
        <v>29.0</v>
      </c>
      <c r="AC3009"/>
      <c r="AD3009"/>
      <c r="AE3009"/>
      <c r="AF3009"/>
      <c r="AG3009" t="inlineStr">
        <is>
          <t>AI mg/L</t>
        </is>
      </c>
      <c r="AH3009"/>
      <c r="AI3009"/>
      <c r="AJ3009"/>
      <c r="AK3009"/>
      <c r="AL3009"/>
      <c r="AM3009"/>
      <c r="AN3009"/>
      <c r="AO3009"/>
      <c r="AP3009"/>
      <c r="AQ3009"/>
      <c r="AR3009"/>
      <c r="AS3009"/>
      <c r="AT3009"/>
      <c r="AU3009"/>
      <c r="AV3009"/>
      <c r="AW3009"/>
      <c r="AX3009" t="inlineStr">
        <is>
          <t>Mortality</t>
        </is>
      </c>
      <c r="AY3009" t="inlineStr">
        <is>
          <t>Mortality</t>
        </is>
      </c>
      <c r="AZ3009" t="inlineStr">
        <is>
          <t>LC50</t>
        </is>
      </c>
      <c r="BA3009"/>
      <c r="BB3009" t="n">
        <v>4.0</v>
      </c>
      <c r="BC3009"/>
      <c r="BD3009"/>
      <c r="BE3009"/>
      <c r="BF3009"/>
      <c r="BG3009" t="inlineStr">
        <is>
          <t>Day(s)</t>
        </is>
      </c>
      <c r="BH3009"/>
      <c r="BI3009" t="inlineStr">
        <is>
          <t>DTXSID2040315</t>
        </is>
      </c>
      <c r="BJ3009"/>
      <c r="BK3009"/>
      <c r="BL3009" t="inlineStr">
        <is>
          <t>Acute</t>
        </is>
      </c>
      <c r="BM3009"/>
      <c r="BN3009"/>
      <c r="BO3009"/>
      <c r="BP3009"/>
      <c r="BQ3009"/>
      <c r="BR3009"/>
      <c r="BS3009"/>
      <c r="BT3009" t="inlineStr">
        <is>
          <t>--</t>
        </is>
      </c>
      <c r="BU3009"/>
      <c r="BV3009"/>
      <c r="BW3009"/>
      <c r="BX3009"/>
      <c r="BY3009"/>
      <c r="BZ3009"/>
      <c r="CA3009"/>
      <c r="CB3009"/>
      <c r="CC3009"/>
      <c r="CD3009"/>
      <c r="CE3009"/>
      <c r="CF3009"/>
      <c r="CG3009"/>
      <c r="CH3009"/>
      <c r="CI3009"/>
      <c r="CJ3009" t="inlineStr">
        <is>
          <t xml:space="preserve">SOURCE/FROM NEWTOWN HATCHERY//TMETH/APHA 1960//MEDIA/AERATED, CARBON-FILTERED, DEIONIZED TAP WATER MIXED WITH NATURAL LIMESTONE SPRING WATER//   </t>
        </is>
      </c>
      <c r="CK3009" t="inlineStr">
        <is>
          <t>Mount,D.I.</t>
        </is>
      </c>
      <c r="CL3009" t="n">
        <v>2118.0</v>
      </c>
      <c r="CM3009" t="inlineStr">
        <is>
          <t>The Effect of Total Hardness and pH on Acute Toxicity of Zinc to Fish</t>
        </is>
      </c>
      <c r="CN3009" t="inlineStr">
        <is>
          <t>Air Water Pollut.10:49-56</t>
        </is>
      </c>
      <c r="CO3009" t="n">
        <v>1966.0</v>
      </c>
      <c r="CP3009" t="inlineStr">
        <is>
          <t>Mount,D.I. (1966). The Effect of Total Hardness and pH on Acute Toxicity of Zinc to Fish. Air Water Pollut., 10, 49-56. ECOREF#:2118</t>
        </is>
      </c>
    </row>
    <row r="3010">
      <c r="A3010" t="n">
        <v>7733020.0</v>
      </c>
      <c r="B3010" t="inlineStr">
        <is>
          <t>Sulfuric acid, Zinc salt (1:1)</t>
        </is>
      </c>
      <c r="C3010" t="inlineStr">
        <is>
          <t>Reagent Grade, Purissium, Purum, Puriss, Puris, Reinst</t>
        </is>
      </c>
      <c r="D3010" t="inlineStr">
        <is>
          <t>Measured</t>
        </is>
      </c>
      <c r="E3010" t="inlineStr">
        <is>
          <t>Standard Methods for the Examination of Water and Wastewater</t>
        </is>
      </c>
      <c r="F3010"/>
      <c r="G3010"/>
      <c r="H3010"/>
      <c r="I3010"/>
      <c r="J3010"/>
      <c r="K3010"/>
      <c r="L3010" t="inlineStr">
        <is>
          <t>Pimephales promelas</t>
        </is>
      </c>
      <c r="M3010" t="inlineStr">
        <is>
          <t>Fathead Minnow</t>
        </is>
      </c>
      <c r="N3010"/>
      <c r="O3010"/>
      <c r="P3010"/>
      <c r="Q3010"/>
      <c r="R3010"/>
      <c r="S3010"/>
      <c r="T3010"/>
      <c r="U3010"/>
      <c r="V3010" t="inlineStr">
        <is>
          <t>Flow-through</t>
        </is>
      </c>
      <c r="W3010" t="inlineStr">
        <is>
          <t>Fresh water</t>
        </is>
      </c>
      <c r="X3010" t="inlineStr">
        <is>
          <t>Lab</t>
        </is>
      </c>
      <c r="Y3010"/>
      <c r="Z3010" t="inlineStr">
        <is>
          <t>Total</t>
        </is>
      </c>
      <c r="AA3010"/>
      <c r="AB3010" t="n">
        <v>12.5</v>
      </c>
      <c r="AC3010"/>
      <c r="AD3010"/>
      <c r="AE3010"/>
      <c r="AF3010"/>
      <c r="AG3010" t="inlineStr">
        <is>
          <t>AI mg/L</t>
        </is>
      </c>
      <c r="AH3010"/>
      <c r="AI3010"/>
      <c r="AJ3010"/>
      <c r="AK3010"/>
      <c r="AL3010"/>
      <c r="AM3010"/>
      <c r="AN3010"/>
      <c r="AO3010"/>
      <c r="AP3010"/>
      <c r="AQ3010"/>
      <c r="AR3010"/>
      <c r="AS3010"/>
      <c r="AT3010"/>
      <c r="AU3010"/>
      <c r="AV3010"/>
      <c r="AW3010"/>
      <c r="AX3010" t="inlineStr">
        <is>
          <t>Mortality</t>
        </is>
      </c>
      <c r="AY3010" t="inlineStr">
        <is>
          <t>Mortality</t>
        </is>
      </c>
      <c r="AZ3010" t="inlineStr">
        <is>
          <t>LC50</t>
        </is>
      </c>
      <c r="BA3010"/>
      <c r="BB3010" t="n">
        <v>4.0</v>
      </c>
      <c r="BC3010"/>
      <c r="BD3010"/>
      <c r="BE3010"/>
      <c r="BF3010"/>
      <c r="BG3010" t="inlineStr">
        <is>
          <t>Day(s)</t>
        </is>
      </c>
      <c r="BH3010"/>
      <c r="BI3010" t="inlineStr">
        <is>
          <t>DTXSID2040315</t>
        </is>
      </c>
      <c r="BJ3010"/>
      <c r="BK3010"/>
      <c r="BL3010" t="inlineStr">
        <is>
          <t>Acute</t>
        </is>
      </c>
      <c r="BM3010"/>
      <c r="BN3010"/>
      <c r="BO3010"/>
      <c r="BP3010"/>
      <c r="BQ3010"/>
      <c r="BR3010"/>
      <c r="BS3010"/>
      <c r="BT3010" t="inlineStr">
        <is>
          <t>--</t>
        </is>
      </c>
      <c r="BU3010"/>
      <c r="BV3010"/>
      <c r="BW3010"/>
      <c r="BX3010"/>
      <c r="BY3010"/>
      <c r="BZ3010"/>
      <c r="CA3010"/>
      <c r="CB3010"/>
      <c r="CC3010"/>
      <c r="CD3010"/>
      <c r="CE3010"/>
      <c r="CF3010"/>
      <c r="CG3010"/>
      <c r="CH3010"/>
      <c r="CI3010"/>
      <c r="CJ3010" t="inlineStr">
        <is>
          <t xml:space="preserve">SOURCE/FROM NEWTOWN HATCHERY//TMETH/APHA 1960//MEDIA/AERATED, CARBON-FILTERED, DEIONIZED TAP WATER MIXED WITH NATURAL LIMESTONE SPRING WATER//   </t>
        </is>
      </c>
      <c r="CK3010" t="inlineStr">
        <is>
          <t>Mount,D.I.</t>
        </is>
      </c>
      <c r="CL3010" t="n">
        <v>2118.0</v>
      </c>
      <c r="CM3010" t="inlineStr">
        <is>
          <t>The Effect of Total Hardness and pH on Acute Toxicity of Zinc to Fish</t>
        </is>
      </c>
      <c r="CN3010" t="inlineStr">
        <is>
          <t>Air Water Pollut.10:49-56</t>
        </is>
      </c>
      <c r="CO3010" t="n">
        <v>1966.0</v>
      </c>
      <c r="CP3010" t="inlineStr">
        <is>
          <t>Mount,D.I. (1966). The Effect of Total Hardness and pH on Acute Toxicity of Zinc to Fish. Air Water Pollut., 10, 49-56. ECOREF#:2118</t>
        </is>
      </c>
    </row>
    <row r="3011">
      <c r="A3011" t="n">
        <v>7733020.0</v>
      </c>
      <c r="B3011" t="inlineStr">
        <is>
          <t>Sulfuric acid, Zinc salt (1:1)</t>
        </is>
      </c>
      <c r="C3011" t="inlineStr">
        <is>
          <t>Reagent Grade, Purissium, Purum, Puriss, Puris, Reinst</t>
        </is>
      </c>
      <c r="D3011" t="inlineStr">
        <is>
          <t>Measured</t>
        </is>
      </c>
      <c r="E3011" t="inlineStr">
        <is>
          <t>Standard Methods for the Examination of Water and Wastewater</t>
        </is>
      </c>
      <c r="F3011"/>
      <c r="G3011"/>
      <c r="H3011"/>
      <c r="I3011"/>
      <c r="J3011"/>
      <c r="K3011"/>
      <c r="L3011" t="inlineStr">
        <is>
          <t>Pimephales promelas</t>
        </is>
      </c>
      <c r="M3011" t="inlineStr">
        <is>
          <t>Fathead Minnow</t>
        </is>
      </c>
      <c r="N3011"/>
      <c r="O3011"/>
      <c r="P3011"/>
      <c r="Q3011"/>
      <c r="R3011"/>
      <c r="S3011"/>
      <c r="T3011"/>
      <c r="U3011"/>
      <c r="V3011" t="inlineStr">
        <is>
          <t>Flow-through</t>
        </is>
      </c>
      <c r="W3011" t="inlineStr">
        <is>
          <t>Fresh water</t>
        </is>
      </c>
      <c r="X3011" t="inlineStr">
        <is>
          <t>Lab</t>
        </is>
      </c>
      <c r="Y3011"/>
      <c r="Z3011" t="inlineStr">
        <is>
          <t>Total</t>
        </is>
      </c>
      <c r="AA3011"/>
      <c r="AB3011" t="n">
        <v>5.1</v>
      </c>
      <c r="AC3011"/>
      <c r="AD3011"/>
      <c r="AE3011"/>
      <c r="AF3011"/>
      <c r="AG3011" t="inlineStr">
        <is>
          <t>AI mg/L</t>
        </is>
      </c>
      <c r="AH3011"/>
      <c r="AI3011"/>
      <c r="AJ3011"/>
      <c r="AK3011"/>
      <c r="AL3011"/>
      <c r="AM3011"/>
      <c r="AN3011"/>
      <c r="AO3011"/>
      <c r="AP3011"/>
      <c r="AQ3011"/>
      <c r="AR3011"/>
      <c r="AS3011"/>
      <c r="AT3011"/>
      <c r="AU3011"/>
      <c r="AV3011"/>
      <c r="AW3011"/>
      <c r="AX3011" t="inlineStr">
        <is>
          <t>Mortality</t>
        </is>
      </c>
      <c r="AY3011" t="inlineStr">
        <is>
          <t>Mortality</t>
        </is>
      </c>
      <c r="AZ3011" t="inlineStr">
        <is>
          <t>LC50</t>
        </is>
      </c>
      <c r="BA3011"/>
      <c r="BB3011" t="n">
        <v>4.0</v>
      </c>
      <c r="BC3011"/>
      <c r="BD3011"/>
      <c r="BE3011"/>
      <c r="BF3011"/>
      <c r="BG3011" t="inlineStr">
        <is>
          <t>Day(s)</t>
        </is>
      </c>
      <c r="BH3011"/>
      <c r="BI3011" t="inlineStr">
        <is>
          <t>DTXSID2040315</t>
        </is>
      </c>
      <c r="BJ3011"/>
      <c r="BK3011"/>
      <c r="BL3011" t="inlineStr">
        <is>
          <t>Acute</t>
        </is>
      </c>
      <c r="BM3011"/>
      <c r="BN3011"/>
      <c r="BO3011"/>
      <c r="BP3011"/>
      <c r="BQ3011"/>
      <c r="BR3011"/>
      <c r="BS3011"/>
      <c r="BT3011" t="inlineStr">
        <is>
          <t>--</t>
        </is>
      </c>
      <c r="BU3011"/>
      <c r="BV3011"/>
      <c r="BW3011"/>
      <c r="BX3011"/>
      <c r="BY3011"/>
      <c r="BZ3011"/>
      <c r="CA3011"/>
      <c r="CB3011"/>
      <c r="CC3011"/>
      <c r="CD3011"/>
      <c r="CE3011"/>
      <c r="CF3011"/>
      <c r="CG3011"/>
      <c r="CH3011"/>
      <c r="CI3011"/>
      <c r="CJ3011" t="inlineStr">
        <is>
          <t xml:space="preserve">SOURCE/FROM NEWTOWN HATCHERY//TMETH/APHA 1960//MEDIA/AERATED, CARBON-FILTERED, DEIONIZED TAP WATER MIXED WITH NATURAL LIMESTONE SPRING WATER//   </t>
        </is>
      </c>
      <c r="CK3011" t="inlineStr">
        <is>
          <t>Mount,D.I.</t>
        </is>
      </c>
      <c r="CL3011" t="n">
        <v>2118.0</v>
      </c>
      <c r="CM3011" t="inlineStr">
        <is>
          <t>The Effect of Total Hardness and pH on Acute Toxicity of Zinc to Fish</t>
        </is>
      </c>
      <c r="CN3011" t="inlineStr">
        <is>
          <t>Air Water Pollut.10:49-56</t>
        </is>
      </c>
      <c r="CO3011" t="n">
        <v>1966.0</v>
      </c>
      <c r="CP3011" t="inlineStr">
        <is>
          <t>Mount,D.I. (1966). The Effect of Total Hardness and pH on Acute Toxicity of Zinc to Fish. Air Water Pollut., 10, 49-56. ECOREF#:2118</t>
        </is>
      </c>
    </row>
    <row r="3012">
      <c r="A3012" t="n">
        <v>7733020.0</v>
      </c>
      <c r="B3012" t="inlineStr">
        <is>
          <t>Sulfuric acid, Zinc salt (1:1)</t>
        </is>
      </c>
      <c r="C3012" t="inlineStr">
        <is>
          <t>Reagent Grade, Purissium, Purum, Puriss, Puris, Reinst</t>
        </is>
      </c>
      <c r="D3012" t="inlineStr">
        <is>
          <t>Unmeasured</t>
        </is>
      </c>
      <c r="E3012" t="inlineStr">
        <is>
          <t>Not reported</t>
        </is>
      </c>
      <c r="F3012"/>
      <c r="G3012"/>
      <c r="H3012"/>
      <c r="I3012"/>
      <c r="J3012"/>
      <c r="K3012"/>
      <c r="L3012" t="inlineStr">
        <is>
          <t>Pimephales promelas</t>
        </is>
      </c>
      <c r="M3012" t="inlineStr">
        <is>
          <t>Fathead Minnow</t>
        </is>
      </c>
      <c r="N3012" t="inlineStr">
        <is>
          <t>Juvenile</t>
        </is>
      </c>
      <c r="O3012"/>
      <c r="P3012"/>
      <c r="Q3012"/>
      <c r="R3012"/>
      <c r="S3012"/>
      <c r="T3012"/>
      <c r="U3012"/>
      <c r="V3012" t="inlineStr">
        <is>
          <t>Static</t>
        </is>
      </c>
      <c r="W3012" t="inlineStr">
        <is>
          <t>Fresh water</t>
        </is>
      </c>
      <c r="X3012" t="inlineStr">
        <is>
          <t>Lab</t>
        </is>
      </c>
      <c r="Y3012" t="n">
        <v>5.0</v>
      </c>
      <c r="Z3012" t="inlineStr">
        <is>
          <t>Total</t>
        </is>
      </c>
      <c r="AA3012"/>
      <c r="AB3012" t="n">
        <v>13.0</v>
      </c>
      <c r="AC3012"/>
      <c r="AD3012"/>
      <c r="AE3012"/>
      <c r="AF3012"/>
      <c r="AG3012" t="inlineStr">
        <is>
          <t>AI mg/L</t>
        </is>
      </c>
      <c r="AH3012"/>
      <c r="AI3012"/>
      <c r="AJ3012"/>
      <c r="AK3012"/>
      <c r="AL3012"/>
      <c r="AM3012"/>
      <c r="AN3012"/>
      <c r="AO3012"/>
      <c r="AP3012"/>
      <c r="AQ3012"/>
      <c r="AR3012"/>
      <c r="AS3012"/>
      <c r="AT3012"/>
      <c r="AU3012"/>
      <c r="AV3012"/>
      <c r="AW3012"/>
      <c r="AX3012" t="inlineStr">
        <is>
          <t>Mortality</t>
        </is>
      </c>
      <c r="AY3012" t="inlineStr">
        <is>
          <t>Mortality</t>
        </is>
      </c>
      <c r="AZ3012" t="inlineStr">
        <is>
          <t>LC50</t>
        </is>
      </c>
      <c r="BA3012"/>
      <c r="BB3012" t="n">
        <v>4.0</v>
      </c>
      <c r="BC3012"/>
      <c r="BD3012"/>
      <c r="BE3012"/>
      <c r="BF3012"/>
      <c r="BG3012" t="inlineStr">
        <is>
          <t>Day(s)</t>
        </is>
      </c>
      <c r="BH3012"/>
      <c r="BI3012" t="inlineStr">
        <is>
          <t>DTXSID2040315</t>
        </is>
      </c>
      <c r="BJ3012" t="inlineStr">
        <is>
          <t>10.1002/etc.5620050908</t>
        </is>
      </c>
      <c r="BK3012"/>
      <c r="BL3012" t="inlineStr">
        <is>
          <t>Acute</t>
        </is>
      </c>
      <c r="BM3012"/>
      <c r="BN3012"/>
      <c r="BO3012"/>
      <c r="BP3012"/>
      <c r="BQ3012"/>
      <c r="BR3012"/>
      <c r="BS3012"/>
      <c r="BT3012" t="inlineStr">
        <is>
          <t>--</t>
        </is>
      </c>
      <c r="BU3012"/>
      <c r="BV3012"/>
      <c r="BW3012"/>
      <c r="BX3012"/>
      <c r="BY3012"/>
      <c r="BZ3012"/>
      <c r="CA3012"/>
      <c r="CB3012"/>
      <c r="CC3012"/>
      <c r="CD3012"/>
      <c r="CE3012"/>
      <c r="CF3012"/>
      <c r="CG3012"/>
      <c r="CH3012"/>
      <c r="CI3012"/>
      <c r="CJ3012"/>
      <c r="CK3012" t="inlineStr">
        <is>
          <t>Ewell,W.S., J.W. Gorsuch, R.O. Kringle, K.A. Robillard, and R.C. Spiegel</t>
        </is>
      </c>
      <c r="CL3012" t="n">
        <v>11951.0</v>
      </c>
      <c r="CM3012" t="inlineStr">
        <is>
          <t>Simultaneous Evaluation of the Acute Effects of Chemicals on Seven Aquatic Species</t>
        </is>
      </c>
      <c r="CN3012" t="inlineStr">
        <is>
          <t>Environ. Toxicol. Chem.5(9): 831-840</t>
        </is>
      </c>
      <c r="CO3012" t="n">
        <v>1986.0</v>
      </c>
      <c r="CP3012" t="inlineStr">
        <is>
          <t>Ewell,W.S., J.W. Gorsuch, R.O. Kringle, K.A. Robillard, and R.C. Spiegel (1986). Simultaneous Evaluation of the Acute Effects of Chemicals on Seven Aquatic Species. Environ. Toxicol. Chem., 5, (9), 831-840. doi:10.1002/etc.5620050908. ECOREF#:11951</t>
        </is>
      </c>
    </row>
    <row r="3013">
      <c r="A3013" t="n">
        <v>7733020.0</v>
      </c>
      <c r="B3013" t="inlineStr">
        <is>
          <t>Sulfuric acid, Zinc salt (1:1)</t>
        </is>
      </c>
      <c r="C3013" t="inlineStr">
        <is>
          <t>Reagent Grade, Purissium, Purum, Puriss, Puris, Reinst</t>
        </is>
      </c>
      <c r="D3013" t="inlineStr">
        <is>
          <t>Unmeasured</t>
        </is>
      </c>
      <c r="E3013" t="inlineStr">
        <is>
          <t>Not reported</t>
        </is>
      </c>
      <c r="F3013"/>
      <c r="G3013"/>
      <c r="H3013"/>
      <c r="I3013"/>
      <c r="J3013"/>
      <c r="K3013"/>
      <c r="L3013" t="inlineStr">
        <is>
          <t>Pimephales promelas</t>
        </is>
      </c>
      <c r="M3013" t="inlineStr">
        <is>
          <t>Fathead Minnow</t>
        </is>
      </c>
      <c r="N3013" t="inlineStr">
        <is>
          <t>Juvenile</t>
        </is>
      </c>
      <c r="O3013"/>
      <c r="P3013"/>
      <c r="Q3013"/>
      <c r="R3013"/>
      <c r="S3013"/>
      <c r="T3013"/>
      <c r="U3013"/>
      <c r="V3013" t="inlineStr">
        <is>
          <t>Static</t>
        </is>
      </c>
      <c r="W3013" t="inlineStr">
        <is>
          <t>Fresh water</t>
        </is>
      </c>
      <c r="X3013" t="inlineStr">
        <is>
          <t>Lab</t>
        </is>
      </c>
      <c r="Y3013" t="n">
        <v>5.0</v>
      </c>
      <c r="Z3013" t="inlineStr">
        <is>
          <t>Total</t>
        </is>
      </c>
      <c r="AA3013"/>
      <c r="AB3013" t="n">
        <v>15.0</v>
      </c>
      <c r="AC3013"/>
      <c r="AD3013"/>
      <c r="AE3013"/>
      <c r="AF3013"/>
      <c r="AG3013" t="inlineStr">
        <is>
          <t>AI mg/L</t>
        </is>
      </c>
      <c r="AH3013"/>
      <c r="AI3013"/>
      <c r="AJ3013"/>
      <c r="AK3013"/>
      <c r="AL3013"/>
      <c r="AM3013"/>
      <c r="AN3013"/>
      <c r="AO3013"/>
      <c r="AP3013"/>
      <c r="AQ3013"/>
      <c r="AR3013"/>
      <c r="AS3013"/>
      <c r="AT3013"/>
      <c r="AU3013"/>
      <c r="AV3013"/>
      <c r="AW3013"/>
      <c r="AX3013" t="inlineStr">
        <is>
          <t>Mortality</t>
        </is>
      </c>
      <c r="AY3013" t="inlineStr">
        <is>
          <t>Mortality</t>
        </is>
      </c>
      <c r="AZ3013" t="inlineStr">
        <is>
          <t>LC50</t>
        </is>
      </c>
      <c r="BA3013"/>
      <c r="BB3013" t="n">
        <v>4.0</v>
      </c>
      <c r="BC3013"/>
      <c r="BD3013"/>
      <c r="BE3013"/>
      <c r="BF3013"/>
      <c r="BG3013" t="inlineStr">
        <is>
          <t>Day(s)</t>
        </is>
      </c>
      <c r="BH3013"/>
      <c r="BI3013" t="inlineStr">
        <is>
          <t>DTXSID2040315</t>
        </is>
      </c>
      <c r="BJ3013" t="inlineStr">
        <is>
          <t>10.1002/etc.5620050908</t>
        </is>
      </c>
      <c r="BK3013"/>
      <c r="BL3013" t="inlineStr">
        <is>
          <t>Acute</t>
        </is>
      </c>
      <c r="BM3013"/>
      <c r="BN3013"/>
      <c r="BO3013"/>
      <c r="BP3013"/>
      <c r="BQ3013"/>
      <c r="BR3013"/>
      <c r="BS3013"/>
      <c r="BT3013" t="inlineStr">
        <is>
          <t>--</t>
        </is>
      </c>
      <c r="BU3013"/>
      <c r="BV3013"/>
      <c r="BW3013"/>
      <c r="BX3013"/>
      <c r="BY3013"/>
      <c r="BZ3013"/>
      <c r="CA3013"/>
      <c r="CB3013"/>
      <c r="CC3013"/>
      <c r="CD3013"/>
      <c r="CE3013"/>
      <c r="CF3013"/>
      <c r="CG3013"/>
      <c r="CH3013"/>
      <c r="CI3013"/>
      <c r="CJ3013"/>
      <c r="CK3013" t="inlineStr">
        <is>
          <t>Ewell,W.S., J.W. Gorsuch, R.O. Kringle, K.A. Robillard, and R.C. Spiegel</t>
        </is>
      </c>
      <c r="CL3013" t="n">
        <v>11951.0</v>
      </c>
      <c r="CM3013" t="inlineStr">
        <is>
          <t>Simultaneous Evaluation of the Acute Effects of Chemicals on Seven Aquatic Species</t>
        </is>
      </c>
      <c r="CN3013" t="inlineStr">
        <is>
          <t>Environ. Toxicol. Chem.5(9): 831-840</t>
        </is>
      </c>
      <c r="CO3013" t="n">
        <v>1986.0</v>
      </c>
      <c r="CP3013" t="inlineStr">
        <is>
          <t>Ewell,W.S., J.W. Gorsuch, R.O. Kringle, K.A. Robillard, and R.C. Spiegel (1986). Simultaneous Evaluation of the Acute Effects of Chemicals on Seven Aquatic Species. Environ. Toxicol. Chem., 5, (9), 831-840. doi:10.1002/etc.5620050908. ECOREF#:11951</t>
        </is>
      </c>
    </row>
    <row r="3014">
      <c r="A3014" t="n">
        <v>7733020.0</v>
      </c>
      <c r="B3014" t="inlineStr">
        <is>
          <t>Sulfuric acid, Zinc salt (1:1)</t>
        </is>
      </c>
      <c r="C3014" t="inlineStr">
        <is>
          <t>Reagent Grade, Purissium, Purum, Puriss, Puris, Reinst</t>
        </is>
      </c>
      <c r="D3014" t="inlineStr">
        <is>
          <t>Unmeasured</t>
        </is>
      </c>
      <c r="E3014" t="inlineStr">
        <is>
          <t>Other Method</t>
        </is>
      </c>
      <c r="F3014"/>
      <c r="G3014"/>
      <c r="H3014"/>
      <c r="I3014"/>
      <c r="J3014"/>
      <c r="K3014"/>
      <c r="L3014" t="inlineStr">
        <is>
          <t>Pimephales promelas</t>
        </is>
      </c>
      <c r="M3014" t="inlineStr">
        <is>
          <t>Fathead Minnow</t>
        </is>
      </c>
      <c r="N3014"/>
      <c r="O3014"/>
      <c r="P3014"/>
      <c r="Q3014"/>
      <c r="R3014"/>
      <c r="S3014"/>
      <c r="T3014"/>
      <c r="U3014"/>
      <c r="V3014" t="inlineStr">
        <is>
          <t>Static</t>
        </is>
      </c>
      <c r="W3014" t="inlineStr">
        <is>
          <t>Fresh water</t>
        </is>
      </c>
      <c r="X3014" t="inlineStr">
        <is>
          <t>Lab</t>
        </is>
      </c>
      <c r="Y3014" t="n">
        <v>9.0</v>
      </c>
      <c r="Z3014" t="inlineStr">
        <is>
          <t>Total</t>
        </is>
      </c>
      <c r="AA3014"/>
      <c r="AB3014" t="n">
        <v>7.63</v>
      </c>
      <c r="AC3014"/>
      <c r="AD3014"/>
      <c r="AE3014"/>
      <c r="AF3014"/>
      <c r="AG3014" t="inlineStr">
        <is>
          <t>AI mg/L</t>
        </is>
      </c>
      <c r="AH3014"/>
      <c r="AI3014"/>
      <c r="AJ3014"/>
      <c r="AK3014"/>
      <c r="AL3014"/>
      <c r="AM3014"/>
      <c r="AN3014"/>
      <c r="AO3014"/>
      <c r="AP3014"/>
      <c r="AQ3014"/>
      <c r="AR3014"/>
      <c r="AS3014"/>
      <c r="AT3014"/>
      <c r="AU3014"/>
      <c r="AV3014"/>
      <c r="AW3014"/>
      <c r="AX3014" t="inlineStr">
        <is>
          <t>Mortality</t>
        </is>
      </c>
      <c r="AY3014" t="inlineStr">
        <is>
          <t>Mortality</t>
        </is>
      </c>
      <c r="AZ3014" t="inlineStr">
        <is>
          <t>LC50</t>
        </is>
      </c>
      <c r="BA3014"/>
      <c r="BB3014" t="n">
        <v>4.0</v>
      </c>
      <c r="BC3014"/>
      <c r="BD3014"/>
      <c r="BE3014"/>
      <c r="BF3014"/>
      <c r="BG3014" t="inlineStr">
        <is>
          <t>Day(s)</t>
        </is>
      </c>
      <c r="BH3014"/>
      <c r="BI3014" t="inlineStr">
        <is>
          <t>DTXSID2040315</t>
        </is>
      </c>
      <c r="BJ3014" t="inlineStr">
        <is>
          <t>10.1577/1548-8640(1968)30[203:RIAISO]2.0.CO;2</t>
        </is>
      </c>
      <c r="BK3014"/>
      <c r="BL3014"/>
      <c r="BM3014" t="inlineStr">
        <is>
          <t>OR</t>
        </is>
      </c>
      <c r="BN3014"/>
      <c r="BO3014"/>
      <c r="BP3014"/>
      <c r="BQ3014"/>
      <c r="BR3014"/>
      <c r="BS3014"/>
      <c r="BT3014" t="inlineStr">
        <is>
          <t>--</t>
        </is>
      </c>
      <c r="BU3014"/>
      <c r="BV3014"/>
      <c r="BW3014"/>
      <c r="BX3014"/>
      <c r="BY3014"/>
      <c r="BZ3014"/>
      <c r="CA3014"/>
      <c r="CB3014"/>
      <c r="CC3014"/>
      <c r="CD3014"/>
      <c r="CE3014"/>
      <c r="CF3014"/>
      <c r="CG3014"/>
      <c r="CH3014"/>
      <c r="CI3014"/>
      <c r="CJ3014" t="inlineStr">
        <is>
          <t xml:space="preserve">SOURCE/ROEDIGER BAIT AND FISH HATCHERY, BOTKINS, OHIO//TMETH/DUODOROFF, 1951//MEDIA/SPRING WATER//   </t>
        </is>
      </c>
      <c r="CK3014" t="inlineStr">
        <is>
          <t>Rachlin,J.W., and A. Perlmutter</t>
        </is>
      </c>
      <c r="CL3014" t="n">
        <v>2115.0</v>
      </c>
      <c r="CM3014" t="inlineStr">
        <is>
          <t>Response of an Inbred Strain of Platyfish and the Fathead Minnow to Zinc</t>
        </is>
      </c>
      <c r="CN3014" t="inlineStr">
        <is>
          <t>Prog. Fish-Cult.30(4): 203-207</t>
        </is>
      </c>
      <c r="CO3014" t="n">
        <v>1968.0</v>
      </c>
      <c r="CP3014" t="inlineStr">
        <is>
          <t>Rachlin,J.W., and A. Perlmutter (1968). Response of an Inbred Strain of Platyfish and the Fathead Minnow to Zinc. Prog. Fish-Cult., 30, (4), 203-207. doi:10.1577/1548-8640(1968)30[203:RIAISO]2.0.CO;2. ECOREF#:2115</t>
        </is>
      </c>
    </row>
    <row r="3015">
      <c r="A3015" t="n">
        <v>7733020.0</v>
      </c>
      <c r="B3015" t="inlineStr">
        <is>
          <t>Sulfuric acid, Zinc salt (1:1)</t>
        </is>
      </c>
      <c r="C3015"/>
      <c r="D3015" t="inlineStr">
        <is>
          <t>Measured</t>
        </is>
      </c>
      <c r="E3015" t="inlineStr">
        <is>
          <t>Not reported</t>
        </is>
      </c>
      <c r="F3015"/>
      <c r="G3015"/>
      <c r="H3015"/>
      <c r="I3015"/>
      <c r="J3015"/>
      <c r="K3015"/>
      <c r="L3015" t="inlineStr">
        <is>
          <t>Pimephales promelas</t>
        </is>
      </c>
      <c r="M3015" t="inlineStr">
        <is>
          <t>Fathead Minnow</t>
        </is>
      </c>
      <c r="N3015"/>
      <c r="O3015" t="inlineStr">
        <is>
          <t>&lt;=</t>
        </is>
      </c>
      <c r="P3015" t="n">
        <v>24.0</v>
      </c>
      <c r="Q3015"/>
      <c r="R3015"/>
      <c r="S3015"/>
      <c r="T3015"/>
      <c r="U3015" t="inlineStr">
        <is>
          <t>Hour(s)</t>
        </is>
      </c>
      <c r="V3015" t="inlineStr">
        <is>
          <t>Aquatic, unspecified</t>
        </is>
      </c>
      <c r="W3015" t="inlineStr">
        <is>
          <t>Fresh water</t>
        </is>
      </c>
      <c r="X3015" t="inlineStr">
        <is>
          <t>Lab</t>
        </is>
      </c>
      <c r="Y3015"/>
      <c r="Z3015" t="inlineStr">
        <is>
          <t>Total</t>
        </is>
      </c>
      <c r="AA3015"/>
      <c r="AB3015" t="n">
        <v>0.78</v>
      </c>
      <c r="AC3015"/>
      <c r="AD3015" t="n">
        <v>0.56</v>
      </c>
      <c r="AE3015"/>
      <c r="AF3015" t="n">
        <v>1.1</v>
      </c>
      <c r="AG3015" t="inlineStr">
        <is>
          <t>AI mg/L</t>
        </is>
      </c>
      <c r="AH3015"/>
      <c r="AI3015"/>
      <c r="AJ3015"/>
      <c r="AK3015"/>
      <c r="AL3015"/>
      <c r="AM3015"/>
      <c r="AN3015"/>
      <c r="AO3015"/>
      <c r="AP3015"/>
      <c r="AQ3015"/>
      <c r="AR3015"/>
      <c r="AS3015"/>
      <c r="AT3015"/>
      <c r="AU3015"/>
      <c r="AV3015"/>
      <c r="AW3015"/>
      <c r="AX3015" t="inlineStr">
        <is>
          <t>Mortality</t>
        </is>
      </c>
      <c r="AY3015" t="inlineStr">
        <is>
          <t>Mortality</t>
        </is>
      </c>
      <c r="AZ3015" t="inlineStr">
        <is>
          <t>LC50</t>
        </is>
      </c>
      <c r="BA3015"/>
      <c r="BB3015" t="n">
        <v>4.0</v>
      </c>
      <c r="BC3015"/>
      <c r="BD3015"/>
      <c r="BE3015"/>
      <c r="BF3015"/>
      <c r="BG3015" t="inlineStr">
        <is>
          <t>Day(s)</t>
        </is>
      </c>
      <c r="BH3015"/>
      <c r="BI3015" t="inlineStr">
        <is>
          <t>DTXSID2040315</t>
        </is>
      </c>
      <c r="BJ3015"/>
      <c r="BK3015"/>
      <c r="BL3015"/>
      <c r="BM3015"/>
      <c r="BN3015"/>
      <c r="BO3015"/>
      <c r="BP3015"/>
      <c r="BQ3015"/>
      <c r="BR3015"/>
      <c r="BS3015"/>
      <c r="BT3015" t="inlineStr">
        <is>
          <t>--</t>
        </is>
      </c>
      <c r="BU3015"/>
      <c r="BV3015"/>
      <c r="BW3015"/>
      <c r="BX3015"/>
      <c r="BY3015"/>
      <c r="BZ3015"/>
      <c r="CA3015"/>
      <c r="CB3015"/>
      <c r="CC3015"/>
      <c r="CD3015"/>
      <c r="CE3015"/>
      <c r="CF3015"/>
      <c r="CG3015"/>
      <c r="CH3015"/>
      <c r="CI3015"/>
      <c r="CJ3015" t="inlineStr">
        <is>
          <t xml:space="preserve">SOURCE/FROM US ENVIRONMENTAL PROTECTION AGENCY CULTURES, DULUTH, MINNESOTA//MEDIA/VERY HARD RECONSTITUTED WATER//   </t>
        </is>
      </c>
      <c r="CK3015" t="inlineStr">
        <is>
          <t>Schubauer-Berigan,M.K., J.R. Dierkes, P.D. Monson, and G.T. Ankley</t>
        </is>
      </c>
      <c r="CL3015" t="n">
        <v>7289.0</v>
      </c>
      <c r="CM3015" t="inlineStr">
        <is>
          <t>PH-Dependent Toxicity of Cd, Cu, Ni, Pb and Zn to Ceriodaphnia dubia, Pimephales promelas, Hyalella azteca and Lumbriculus variegatus</t>
        </is>
      </c>
      <c r="CN3015" t="inlineStr">
        <is>
          <t>Environ. Toxicol. Chem.12:1261-1266</t>
        </is>
      </c>
      <c r="CO3015" t="n">
        <v>1993.0</v>
      </c>
      <c r="CP3015" t="inlineStr">
        <is>
          <t>Schubauer-Berigan,M.K., J.R. Dierkes, P.D. Monson, and G.T. Ankley (1993). PH-Dependent Toxicity of Cd, Cu, Ni, Pb and Zn to Ceriodaphnia dubia, Pimephales promelas, Hyalella azteca and Lumbriculus variegatus. Environ. Toxicol. Chem., 12, 1261-1266. ECOREF#:7289</t>
        </is>
      </c>
    </row>
    <row r="3016">
      <c r="A3016" t="n">
        <v>7733020.0</v>
      </c>
      <c r="B3016" t="inlineStr">
        <is>
          <t>Sulfuric acid, Zinc salt (1:1)</t>
        </is>
      </c>
      <c r="C3016" t="inlineStr">
        <is>
          <t>Reagent Grade, Purissium, Purum, Puriss, Puris, Reinst</t>
        </is>
      </c>
      <c r="D3016" t="inlineStr">
        <is>
          <t>Unmeasured</t>
        </is>
      </c>
      <c r="E3016" t="inlineStr">
        <is>
          <t>Not reported</t>
        </is>
      </c>
      <c r="F3016"/>
      <c r="G3016"/>
      <c r="H3016"/>
      <c r="I3016"/>
      <c r="J3016"/>
      <c r="K3016"/>
      <c r="L3016" t="inlineStr">
        <is>
          <t>Pimephales promelas</t>
        </is>
      </c>
      <c r="M3016" t="inlineStr">
        <is>
          <t>Fathead Minnow</t>
        </is>
      </c>
      <c r="N3016" t="inlineStr">
        <is>
          <t>Juvenile</t>
        </is>
      </c>
      <c r="O3016"/>
      <c r="P3016"/>
      <c r="Q3016"/>
      <c r="R3016"/>
      <c r="S3016"/>
      <c r="T3016"/>
      <c r="U3016"/>
      <c r="V3016" t="inlineStr">
        <is>
          <t>Static</t>
        </is>
      </c>
      <c r="W3016" t="inlineStr">
        <is>
          <t>Fresh water</t>
        </is>
      </c>
      <c r="X3016" t="inlineStr">
        <is>
          <t>Lab</t>
        </is>
      </c>
      <c r="Y3016" t="n">
        <v>5.0</v>
      </c>
      <c r="Z3016" t="inlineStr">
        <is>
          <t>Total</t>
        </is>
      </c>
      <c r="AA3016"/>
      <c r="AB3016" t="n">
        <v>17.0</v>
      </c>
      <c r="AC3016"/>
      <c r="AD3016"/>
      <c r="AE3016"/>
      <c r="AF3016"/>
      <c r="AG3016" t="inlineStr">
        <is>
          <t>AI mg/L</t>
        </is>
      </c>
      <c r="AH3016"/>
      <c r="AI3016"/>
      <c r="AJ3016"/>
      <c r="AK3016"/>
      <c r="AL3016"/>
      <c r="AM3016"/>
      <c r="AN3016"/>
      <c r="AO3016"/>
      <c r="AP3016"/>
      <c r="AQ3016"/>
      <c r="AR3016"/>
      <c r="AS3016"/>
      <c r="AT3016"/>
      <c r="AU3016"/>
      <c r="AV3016"/>
      <c r="AW3016"/>
      <c r="AX3016" t="inlineStr">
        <is>
          <t>Mortality</t>
        </is>
      </c>
      <c r="AY3016" t="inlineStr">
        <is>
          <t>Mortality</t>
        </is>
      </c>
      <c r="AZ3016" t="inlineStr">
        <is>
          <t>LC50</t>
        </is>
      </c>
      <c r="BA3016"/>
      <c r="BB3016" t="n">
        <v>4.0</v>
      </c>
      <c r="BC3016"/>
      <c r="BD3016"/>
      <c r="BE3016"/>
      <c r="BF3016"/>
      <c r="BG3016" t="inlineStr">
        <is>
          <t>Day(s)</t>
        </is>
      </c>
      <c r="BH3016"/>
      <c r="BI3016" t="inlineStr">
        <is>
          <t>DTXSID2040315</t>
        </is>
      </c>
      <c r="BJ3016" t="inlineStr">
        <is>
          <t>10.1002/etc.5620050908</t>
        </is>
      </c>
      <c r="BK3016"/>
      <c r="BL3016" t="inlineStr">
        <is>
          <t>Acute</t>
        </is>
      </c>
      <c r="BM3016"/>
      <c r="BN3016"/>
      <c r="BO3016"/>
      <c r="BP3016"/>
      <c r="BQ3016"/>
      <c r="BR3016"/>
      <c r="BS3016"/>
      <c r="BT3016" t="inlineStr">
        <is>
          <t>--</t>
        </is>
      </c>
      <c r="BU3016"/>
      <c r="BV3016"/>
      <c r="BW3016"/>
      <c r="BX3016"/>
      <c r="BY3016"/>
      <c r="BZ3016"/>
      <c r="CA3016"/>
      <c r="CB3016"/>
      <c r="CC3016"/>
      <c r="CD3016"/>
      <c r="CE3016"/>
      <c r="CF3016"/>
      <c r="CG3016"/>
      <c r="CH3016"/>
      <c r="CI3016"/>
      <c r="CJ3016"/>
      <c r="CK3016" t="inlineStr">
        <is>
          <t>Ewell,W.S., J.W. Gorsuch, R.O. Kringle, K.A. Robillard, and R.C. Spiegel</t>
        </is>
      </c>
      <c r="CL3016" t="n">
        <v>11951.0</v>
      </c>
      <c r="CM3016" t="inlineStr">
        <is>
          <t>Simultaneous Evaluation of the Acute Effects of Chemicals on Seven Aquatic Species</t>
        </is>
      </c>
      <c r="CN3016" t="inlineStr">
        <is>
          <t>Environ. Toxicol. Chem.5(9): 831-840</t>
        </is>
      </c>
      <c r="CO3016" t="n">
        <v>1986.0</v>
      </c>
      <c r="CP3016" t="inlineStr">
        <is>
          <t>Ewell,W.S., J.W. Gorsuch, R.O. Kringle, K.A. Robillard, and R.C. Spiegel (1986). Simultaneous Evaluation of the Acute Effects of Chemicals on Seven Aquatic Species. Environ. Toxicol. Chem., 5, (9), 831-840. doi:10.1002/etc.5620050908. ECOREF#:11951</t>
        </is>
      </c>
    </row>
    <row r="3017">
      <c r="A3017" t="n">
        <v>7733020.0</v>
      </c>
      <c r="B3017" t="inlineStr">
        <is>
          <t>Sulfuric acid, Zinc salt (1:1)</t>
        </is>
      </c>
      <c r="C3017" t="inlineStr">
        <is>
          <t>Reagent Grade, Purissium, Purum, Puriss, Puris, Reinst</t>
        </is>
      </c>
      <c r="D3017" t="inlineStr">
        <is>
          <t>Measured</t>
        </is>
      </c>
      <c r="E3017" t="inlineStr">
        <is>
          <t>Not coded</t>
        </is>
      </c>
      <c r="F3017"/>
      <c r="G3017"/>
      <c r="H3017"/>
      <c r="I3017"/>
      <c r="J3017"/>
      <c r="K3017"/>
      <c r="L3017" t="inlineStr">
        <is>
          <t>Pimephales promelas</t>
        </is>
      </c>
      <c r="M3017" t="inlineStr">
        <is>
          <t>Fathead Minnow</t>
        </is>
      </c>
      <c r="N3017" t="inlineStr">
        <is>
          <t>Juvenile</t>
        </is>
      </c>
      <c r="O3017"/>
      <c r="P3017" t="n">
        <v>4.0</v>
      </c>
      <c r="Q3017"/>
      <c r="R3017"/>
      <c r="S3017"/>
      <c r="T3017"/>
      <c r="U3017" t="inlineStr">
        <is>
          <t>Month(s)</t>
        </is>
      </c>
      <c r="V3017" t="inlineStr">
        <is>
          <t>Flow-through</t>
        </is>
      </c>
      <c r="W3017" t="inlineStr">
        <is>
          <t>Fresh water</t>
        </is>
      </c>
      <c r="X3017" t="inlineStr">
        <is>
          <t>Lab</t>
        </is>
      </c>
      <c r="Y3017" t="n">
        <v>6.0</v>
      </c>
      <c r="Z3017" t="inlineStr">
        <is>
          <t>Total</t>
        </is>
      </c>
      <c r="AA3017"/>
      <c r="AB3017" t="n">
        <v>7.88</v>
      </c>
      <c r="AC3017"/>
      <c r="AD3017" t="n">
        <v>7.7</v>
      </c>
      <c r="AE3017"/>
      <c r="AF3017" t="n">
        <v>8.08</v>
      </c>
      <c r="AG3017" t="inlineStr">
        <is>
          <t>AI mg/L</t>
        </is>
      </c>
      <c r="AH3017"/>
      <c r="AI3017"/>
      <c r="AJ3017"/>
      <c r="AK3017"/>
      <c r="AL3017"/>
      <c r="AM3017"/>
      <c r="AN3017"/>
      <c r="AO3017"/>
      <c r="AP3017"/>
      <c r="AQ3017"/>
      <c r="AR3017"/>
      <c r="AS3017"/>
      <c r="AT3017"/>
      <c r="AU3017"/>
      <c r="AV3017"/>
      <c r="AW3017"/>
      <c r="AX3017" t="inlineStr">
        <is>
          <t>Mortality</t>
        </is>
      </c>
      <c r="AY3017" t="inlineStr">
        <is>
          <t>Mortality</t>
        </is>
      </c>
      <c r="AZ3017" t="inlineStr">
        <is>
          <t>LC50</t>
        </is>
      </c>
      <c r="BA3017"/>
      <c r="BB3017" t="n">
        <v>4.0</v>
      </c>
      <c r="BC3017"/>
      <c r="BD3017"/>
      <c r="BE3017"/>
      <c r="BF3017"/>
      <c r="BG3017" t="inlineStr">
        <is>
          <t>Day(s)</t>
        </is>
      </c>
      <c r="BH3017"/>
      <c r="BI3017" t="inlineStr">
        <is>
          <t>DTXSID2040315</t>
        </is>
      </c>
      <c r="BJ3017"/>
      <c r="BK3017"/>
      <c r="BL3017"/>
      <c r="BM3017"/>
      <c r="BN3017"/>
      <c r="BO3017"/>
      <c r="BP3017"/>
      <c r="BQ3017"/>
      <c r="BR3017"/>
      <c r="BS3017"/>
      <c r="BT3017" t="inlineStr">
        <is>
          <t>--</t>
        </is>
      </c>
      <c r="BU3017"/>
      <c r="BV3017"/>
      <c r="BW3017"/>
      <c r="BX3017"/>
      <c r="BY3017"/>
      <c r="BZ3017"/>
      <c r="CA3017"/>
      <c r="CB3017"/>
      <c r="CC3017"/>
      <c r="CD3017"/>
      <c r="CE3017"/>
      <c r="CF3017"/>
      <c r="CG3017"/>
      <c r="CH3017"/>
      <c r="CI3017" t="inlineStr">
        <is>
          <t xml:space="preserve"> CHAR/HEPTAHYDRATE//DNUM/6//DOSES/0.66/1.47/3.28/5.09/10.48 mg/l//TESTID/2//OEF/APPLICATION FACTOR, LCT50, HARDNESS EFCTS////</t>
        </is>
      </c>
      <c r="CJ3017" t="inlineStr">
        <is>
          <t xml:space="preserve">   CHAR/HEPTAHYDRATE//DNUM/6//DOSES/0.66/1.47/3.28/5.09/10.48 mg/l//TESTID/2//OEF/APPLICATION FACTOR, LCT50, HARDNESS EFCTS////</t>
        </is>
      </c>
      <c r="CK3017" t="inlineStr">
        <is>
          <t>Drendel,G.H.</t>
        </is>
      </c>
      <c r="CL3017" t="n">
        <v>82108.0</v>
      </c>
      <c r="CM3017" t="inlineStr">
        <is>
          <t>The Toxicity of Zinc to the Fathead Minnow in Soft, Hard, and Very Hard Waters</t>
        </is>
      </c>
      <c r="CN3017" t="inlineStr">
        <is>
          <t>M.S.Thesis, Colorado State University, Fort Collins, CO:85 p.</t>
        </is>
      </c>
      <c r="CO3017" t="n">
        <v>1981.0</v>
      </c>
      <c r="CP3017" t="inlineStr">
        <is>
          <t>Drendel,G.H. (1981). The Toxicity of Zinc to the Fathead Minnow in Soft, Hard, and Very Hard Waters. M.S.Thesis, Colorado State University, Fort Collins, CO, 85 p. ECOREF#:82108</t>
        </is>
      </c>
    </row>
    <row r="3018">
      <c r="A3018" t="n">
        <v>7733020.0</v>
      </c>
      <c r="B3018" t="inlineStr">
        <is>
          <t>Sulfuric acid, Zinc salt (1:1)</t>
        </is>
      </c>
      <c r="C3018" t="inlineStr">
        <is>
          <t>Reagent Grade, Purissium, Purum, Puriss, Puris, Reinst</t>
        </is>
      </c>
      <c r="D3018" t="inlineStr">
        <is>
          <t>Measured</t>
        </is>
      </c>
      <c r="E3018" t="inlineStr">
        <is>
          <t>Standard Methods for the Examination of Water and Wastewater</t>
        </is>
      </c>
      <c r="F3018"/>
      <c r="G3018"/>
      <c r="H3018"/>
      <c r="I3018"/>
      <c r="J3018"/>
      <c r="K3018"/>
      <c r="L3018" t="inlineStr">
        <is>
          <t>Pimephales promelas</t>
        </is>
      </c>
      <c r="M3018" t="inlineStr">
        <is>
          <t>Fathead Minnow</t>
        </is>
      </c>
      <c r="N3018"/>
      <c r="O3018"/>
      <c r="P3018"/>
      <c r="Q3018"/>
      <c r="R3018"/>
      <c r="S3018"/>
      <c r="T3018"/>
      <c r="U3018"/>
      <c r="V3018" t="inlineStr">
        <is>
          <t>Flow-through</t>
        </is>
      </c>
      <c r="W3018" t="inlineStr">
        <is>
          <t>Fresh water</t>
        </is>
      </c>
      <c r="X3018" t="inlineStr">
        <is>
          <t>Lab</t>
        </is>
      </c>
      <c r="Y3018"/>
      <c r="Z3018" t="inlineStr">
        <is>
          <t>Total</t>
        </is>
      </c>
      <c r="AA3018"/>
      <c r="AB3018" t="n">
        <v>12.5</v>
      </c>
      <c r="AC3018"/>
      <c r="AD3018"/>
      <c r="AE3018"/>
      <c r="AF3018"/>
      <c r="AG3018" t="inlineStr">
        <is>
          <t>AI mg/L</t>
        </is>
      </c>
      <c r="AH3018"/>
      <c r="AI3018"/>
      <c r="AJ3018"/>
      <c r="AK3018"/>
      <c r="AL3018"/>
      <c r="AM3018"/>
      <c r="AN3018"/>
      <c r="AO3018"/>
      <c r="AP3018"/>
      <c r="AQ3018"/>
      <c r="AR3018"/>
      <c r="AS3018"/>
      <c r="AT3018"/>
      <c r="AU3018"/>
      <c r="AV3018"/>
      <c r="AW3018"/>
      <c r="AX3018" t="inlineStr">
        <is>
          <t>Mortality</t>
        </is>
      </c>
      <c r="AY3018" t="inlineStr">
        <is>
          <t>Mortality</t>
        </is>
      </c>
      <c r="AZ3018" t="inlineStr">
        <is>
          <t>LC50</t>
        </is>
      </c>
      <c r="BA3018"/>
      <c r="BB3018" t="n">
        <v>4.0</v>
      </c>
      <c r="BC3018"/>
      <c r="BD3018"/>
      <c r="BE3018"/>
      <c r="BF3018"/>
      <c r="BG3018" t="inlineStr">
        <is>
          <t>Day(s)</t>
        </is>
      </c>
      <c r="BH3018"/>
      <c r="BI3018" t="inlineStr">
        <is>
          <t>DTXSID2040315</t>
        </is>
      </c>
      <c r="BJ3018"/>
      <c r="BK3018"/>
      <c r="BL3018" t="inlineStr">
        <is>
          <t>Acute</t>
        </is>
      </c>
      <c r="BM3018"/>
      <c r="BN3018"/>
      <c r="BO3018"/>
      <c r="BP3018"/>
      <c r="BQ3018"/>
      <c r="BR3018"/>
      <c r="BS3018"/>
      <c r="BT3018" t="inlineStr">
        <is>
          <t>--</t>
        </is>
      </c>
      <c r="BU3018"/>
      <c r="BV3018"/>
      <c r="BW3018"/>
      <c r="BX3018"/>
      <c r="BY3018"/>
      <c r="BZ3018"/>
      <c r="CA3018"/>
      <c r="CB3018"/>
      <c r="CC3018"/>
      <c r="CD3018"/>
      <c r="CE3018"/>
      <c r="CF3018"/>
      <c r="CG3018"/>
      <c r="CH3018"/>
      <c r="CI3018"/>
      <c r="CJ3018" t="inlineStr">
        <is>
          <t xml:space="preserve">SOURCE/FROM NEWTOWN HATCHERY//TMETH/APHA 1960//MEDIA/AERATED, CARBON-FILTERED, DEIONIZED TAP WATER MIXED WITH NATURAL LIMESTONE SPRING WATER//   </t>
        </is>
      </c>
      <c r="CK3018" t="inlineStr">
        <is>
          <t>Mount,D.I.</t>
        </is>
      </c>
      <c r="CL3018" t="n">
        <v>2118.0</v>
      </c>
      <c r="CM3018" t="inlineStr">
        <is>
          <t>The Effect of Total Hardness and pH on Acute Toxicity of Zinc to Fish</t>
        </is>
      </c>
      <c r="CN3018" t="inlineStr">
        <is>
          <t>Air Water Pollut.10:49-56</t>
        </is>
      </c>
      <c r="CO3018" t="n">
        <v>1966.0</v>
      </c>
      <c r="CP3018" t="inlineStr">
        <is>
          <t>Mount,D.I. (1966). The Effect of Total Hardness and pH on Acute Toxicity of Zinc to Fish. Air Water Pollut., 10, 49-56. ECOREF#:2118</t>
        </is>
      </c>
    </row>
    <row r="3019">
      <c r="A3019" t="n">
        <v>7733020.0</v>
      </c>
      <c r="B3019" t="inlineStr">
        <is>
          <t>Sulfuric acid, Zinc salt (1:1)</t>
        </is>
      </c>
      <c r="C3019" t="inlineStr">
        <is>
          <t>Reagent Grade, Purissium, Purum, Puriss, Puris, Reinst</t>
        </is>
      </c>
      <c r="D3019" t="inlineStr">
        <is>
          <t>Unmeasured</t>
        </is>
      </c>
      <c r="E3019" t="inlineStr">
        <is>
          <t>Not reported</t>
        </is>
      </c>
      <c r="F3019"/>
      <c r="G3019"/>
      <c r="H3019"/>
      <c r="I3019"/>
      <c r="J3019"/>
      <c r="K3019"/>
      <c r="L3019" t="inlineStr">
        <is>
          <t>Pimephales promelas</t>
        </is>
      </c>
      <c r="M3019" t="inlineStr">
        <is>
          <t>Fathead Minnow</t>
        </is>
      </c>
      <c r="N3019" t="inlineStr">
        <is>
          <t>Juvenile</t>
        </is>
      </c>
      <c r="O3019"/>
      <c r="P3019"/>
      <c r="Q3019"/>
      <c r="R3019"/>
      <c r="S3019"/>
      <c r="T3019"/>
      <c r="U3019"/>
      <c r="V3019" t="inlineStr">
        <is>
          <t>Static</t>
        </is>
      </c>
      <c r="W3019" t="inlineStr">
        <is>
          <t>Fresh water</t>
        </is>
      </c>
      <c r="X3019" t="inlineStr">
        <is>
          <t>Lab</t>
        </is>
      </c>
      <c r="Y3019" t="n">
        <v>5.0</v>
      </c>
      <c r="Z3019" t="inlineStr">
        <is>
          <t>Total</t>
        </is>
      </c>
      <c r="AA3019"/>
      <c r="AB3019" t="n">
        <v>32.0</v>
      </c>
      <c r="AC3019"/>
      <c r="AD3019"/>
      <c r="AE3019"/>
      <c r="AF3019"/>
      <c r="AG3019" t="inlineStr">
        <is>
          <t>AI mg/L</t>
        </is>
      </c>
      <c r="AH3019"/>
      <c r="AI3019"/>
      <c r="AJ3019"/>
      <c r="AK3019"/>
      <c r="AL3019"/>
      <c r="AM3019"/>
      <c r="AN3019"/>
      <c r="AO3019"/>
      <c r="AP3019"/>
      <c r="AQ3019"/>
      <c r="AR3019"/>
      <c r="AS3019"/>
      <c r="AT3019"/>
      <c r="AU3019"/>
      <c r="AV3019"/>
      <c r="AW3019"/>
      <c r="AX3019" t="inlineStr">
        <is>
          <t>Mortality</t>
        </is>
      </c>
      <c r="AY3019" t="inlineStr">
        <is>
          <t>Mortality</t>
        </is>
      </c>
      <c r="AZ3019" t="inlineStr">
        <is>
          <t>LC50</t>
        </is>
      </c>
      <c r="BA3019"/>
      <c r="BB3019" t="n">
        <v>4.0</v>
      </c>
      <c r="BC3019"/>
      <c r="BD3019"/>
      <c r="BE3019"/>
      <c r="BF3019"/>
      <c r="BG3019" t="inlineStr">
        <is>
          <t>Day(s)</t>
        </is>
      </c>
      <c r="BH3019"/>
      <c r="BI3019" t="inlineStr">
        <is>
          <t>DTXSID2040315</t>
        </is>
      </c>
      <c r="BJ3019" t="inlineStr">
        <is>
          <t>10.1002/etc.5620050908</t>
        </is>
      </c>
      <c r="BK3019"/>
      <c r="BL3019" t="inlineStr">
        <is>
          <t>Acute</t>
        </is>
      </c>
      <c r="BM3019"/>
      <c r="BN3019"/>
      <c r="BO3019"/>
      <c r="BP3019"/>
      <c r="BQ3019"/>
      <c r="BR3019"/>
      <c r="BS3019"/>
      <c r="BT3019" t="inlineStr">
        <is>
          <t>--</t>
        </is>
      </c>
      <c r="BU3019"/>
      <c r="BV3019"/>
      <c r="BW3019"/>
      <c r="BX3019"/>
      <c r="BY3019"/>
      <c r="BZ3019"/>
      <c r="CA3019"/>
      <c r="CB3019"/>
      <c r="CC3019"/>
      <c r="CD3019"/>
      <c r="CE3019"/>
      <c r="CF3019"/>
      <c r="CG3019"/>
      <c r="CH3019"/>
      <c r="CI3019"/>
      <c r="CJ3019"/>
      <c r="CK3019" t="inlineStr">
        <is>
          <t>Ewell,W.S., J.W. Gorsuch, R.O. Kringle, K.A. Robillard, and R.C. Spiegel</t>
        </is>
      </c>
      <c r="CL3019" t="n">
        <v>11951.0</v>
      </c>
      <c r="CM3019" t="inlineStr">
        <is>
          <t>Simultaneous Evaluation of the Acute Effects of Chemicals on Seven Aquatic Species</t>
        </is>
      </c>
      <c r="CN3019" t="inlineStr">
        <is>
          <t>Environ. Toxicol. Chem.5(9): 831-840</t>
        </is>
      </c>
      <c r="CO3019" t="n">
        <v>1986.0</v>
      </c>
      <c r="CP3019" t="inlineStr">
        <is>
          <t>Ewell,W.S., J.W. Gorsuch, R.O. Kringle, K.A. Robillard, and R.C. Spiegel (1986). Simultaneous Evaluation of the Acute Effects of Chemicals on Seven Aquatic Species. Environ. Toxicol. Chem., 5, (9), 831-840. doi:10.1002/etc.5620050908. ECOREF#:11951</t>
        </is>
      </c>
    </row>
    <row r="3020">
      <c r="A3020" t="n">
        <v>7733020.0</v>
      </c>
      <c r="B3020" t="inlineStr">
        <is>
          <t>Sulfuric acid, Zinc salt (1:1)</t>
        </is>
      </c>
      <c r="C3020" t="inlineStr">
        <is>
          <t>Reagent Grade, Purissium, Purum, Puriss, Puris, Reinst</t>
        </is>
      </c>
      <c r="D3020" t="inlineStr">
        <is>
          <t>Chemical analysis reported</t>
        </is>
      </c>
      <c r="E3020" t="inlineStr">
        <is>
          <t>Not reported</t>
        </is>
      </c>
      <c r="F3020"/>
      <c r="G3020"/>
      <c r="H3020"/>
      <c r="I3020"/>
      <c r="J3020"/>
      <c r="K3020"/>
      <c r="L3020" t="inlineStr">
        <is>
          <t>Pimephales promelas</t>
        </is>
      </c>
      <c r="M3020" t="inlineStr">
        <is>
          <t>Fathead Minnow</t>
        </is>
      </c>
      <c r="N3020" t="inlineStr">
        <is>
          <t>Larva</t>
        </is>
      </c>
      <c r="O3020"/>
      <c r="P3020"/>
      <c r="Q3020"/>
      <c r="R3020"/>
      <c r="S3020"/>
      <c r="T3020"/>
      <c r="U3020"/>
      <c r="V3020" t="inlineStr">
        <is>
          <t>Flow-through</t>
        </is>
      </c>
      <c r="W3020" t="inlineStr">
        <is>
          <t>Fresh water</t>
        </is>
      </c>
      <c r="X3020" t="inlineStr">
        <is>
          <t>Lab</t>
        </is>
      </c>
      <c r="Y3020" t="n">
        <v>6.0</v>
      </c>
      <c r="Z3020" t="inlineStr">
        <is>
          <t>Total</t>
        </is>
      </c>
      <c r="AA3020"/>
      <c r="AB3020" t="n">
        <v>0.322</v>
      </c>
      <c r="AC3020"/>
      <c r="AD3020" t="n">
        <v>0.276</v>
      </c>
      <c r="AE3020"/>
      <c r="AF3020" t="n">
        <v>0.374</v>
      </c>
      <c r="AG3020" t="inlineStr">
        <is>
          <t>AI mg/L</t>
        </is>
      </c>
      <c r="AH3020"/>
      <c r="AI3020"/>
      <c r="AJ3020"/>
      <c r="AK3020"/>
      <c r="AL3020"/>
      <c r="AM3020"/>
      <c r="AN3020"/>
      <c r="AO3020"/>
      <c r="AP3020"/>
      <c r="AQ3020"/>
      <c r="AR3020"/>
      <c r="AS3020"/>
      <c r="AT3020"/>
      <c r="AU3020"/>
      <c r="AV3020"/>
      <c r="AW3020"/>
      <c r="AX3020" t="inlineStr">
        <is>
          <t>Mortality</t>
        </is>
      </c>
      <c r="AY3020" t="inlineStr">
        <is>
          <t>Mortality</t>
        </is>
      </c>
      <c r="AZ3020" t="inlineStr">
        <is>
          <t>LC50</t>
        </is>
      </c>
      <c r="BA3020"/>
      <c r="BB3020" t="n">
        <v>4.0</v>
      </c>
      <c r="BC3020"/>
      <c r="BD3020"/>
      <c r="BE3020"/>
      <c r="BF3020"/>
      <c r="BG3020" t="inlineStr">
        <is>
          <t>Day(s)</t>
        </is>
      </c>
      <c r="BH3020"/>
      <c r="BI3020" t="inlineStr">
        <is>
          <t>DTXSID2040315</t>
        </is>
      </c>
      <c r="BJ3020"/>
      <c r="BK3020"/>
      <c r="BL3020"/>
      <c r="BM3020"/>
      <c r="BN3020"/>
      <c r="BO3020"/>
      <c r="BP3020"/>
      <c r="BQ3020"/>
      <c r="BR3020"/>
      <c r="BS3020"/>
      <c r="BT3020" t="inlineStr">
        <is>
          <t>--</t>
        </is>
      </c>
      <c r="BU3020"/>
      <c r="BV3020"/>
      <c r="BW3020"/>
      <c r="BX3020"/>
      <c r="BY3020"/>
      <c r="BZ3020"/>
      <c r="CA3020"/>
      <c r="CB3020"/>
      <c r="CC3020"/>
      <c r="CD3020"/>
      <c r="CE3020"/>
      <c r="CF3020"/>
      <c r="CG3020"/>
      <c r="CH3020"/>
      <c r="CI3020"/>
      <c r="CJ3020" t="inlineStr">
        <is>
          <t xml:space="preserve">SOURCE/NR//MEDIA/SAND AND CARBON FILTERED UV STERILIZED LAKE SUPERIOR WATER//   </t>
        </is>
      </c>
      <c r="CK3020" t="inlineStr">
        <is>
          <t>Norberg-King,T.J.</t>
        </is>
      </c>
      <c r="CL3020" t="n">
        <v>5313.0</v>
      </c>
      <c r="CM3020" t="inlineStr">
        <is>
          <t>An Evaluation of the Fathead Minnow Seven-Day Subchronic Test for Estimating Chronic Toxicity</t>
        </is>
      </c>
      <c r="CN3020" t="inlineStr">
        <is>
          <t>Environ. Toxicol. Chem.8(11): 1075-1089</t>
        </is>
      </c>
      <c r="CO3020" t="n">
        <v>1989.0</v>
      </c>
      <c r="CP3020" t="inlineStr">
        <is>
          <t>Norberg-King,T.J. (1989). An Evaluation of the Fathead Minnow Seven-Day Subchronic Test for Estimating Chronic Toxicity. Environ. Toxicol. Chem., 8, (11), 1075-1089. ECOREF#:5313</t>
        </is>
      </c>
    </row>
    <row r="3021">
      <c r="A3021" t="n">
        <v>7733020.0</v>
      </c>
      <c r="B3021" t="inlineStr">
        <is>
          <t>Sulfuric acid, Zinc salt (1:1)</t>
        </is>
      </c>
      <c r="C3021" t="inlineStr">
        <is>
          <t>Reagent Grade, Purissium, Purum, Puriss, Puris, Reinst</t>
        </is>
      </c>
      <c r="D3021" t="inlineStr">
        <is>
          <t>Measured</t>
        </is>
      </c>
      <c r="E3021" t="inlineStr">
        <is>
          <t>Not reported</t>
        </is>
      </c>
      <c r="F3021"/>
      <c r="G3021"/>
      <c r="H3021"/>
      <c r="I3021"/>
      <c r="J3021"/>
      <c r="K3021"/>
      <c r="L3021" t="inlineStr">
        <is>
          <t>Pimephales promelas</t>
        </is>
      </c>
      <c r="M3021" t="inlineStr">
        <is>
          <t>Fathead Minnow</t>
        </is>
      </c>
      <c r="N3021" t="inlineStr">
        <is>
          <t>Immature</t>
        </is>
      </c>
      <c r="O3021"/>
      <c r="P3021"/>
      <c r="Q3021"/>
      <c r="R3021"/>
      <c r="S3021"/>
      <c r="T3021"/>
      <c r="U3021"/>
      <c r="V3021" t="inlineStr">
        <is>
          <t>Flow-through</t>
        </is>
      </c>
      <c r="W3021" t="inlineStr">
        <is>
          <t>Fresh water</t>
        </is>
      </c>
      <c r="X3021" t="inlineStr">
        <is>
          <t>Lab</t>
        </is>
      </c>
      <c r="Y3021" t="n">
        <v>6.0</v>
      </c>
      <c r="Z3021" t="inlineStr">
        <is>
          <t>Total</t>
        </is>
      </c>
      <c r="AA3021"/>
      <c r="AB3021" t="n">
        <v>8.4</v>
      </c>
      <c r="AC3021"/>
      <c r="AD3021"/>
      <c r="AE3021"/>
      <c r="AF3021"/>
      <c r="AG3021" t="inlineStr">
        <is>
          <t>AI mg/L</t>
        </is>
      </c>
      <c r="AH3021"/>
      <c r="AI3021"/>
      <c r="AJ3021"/>
      <c r="AK3021"/>
      <c r="AL3021"/>
      <c r="AM3021"/>
      <c r="AN3021"/>
      <c r="AO3021"/>
      <c r="AP3021"/>
      <c r="AQ3021"/>
      <c r="AR3021"/>
      <c r="AS3021"/>
      <c r="AT3021"/>
      <c r="AU3021"/>
      <c r="AV3021"/>
      <c r="AW3021"/>
      <c r="AX3021" t="inlineStr">
        <is>
          <t>Mortality</t>
        </is>
      </c>
      <c r="AY3021" t="inlineStr">
        <is>
          <t>Mortality</t>
        </is>
      </c>
      <c r="AZ3021" t="inlineStr">
        <is>
          <t>LC50</t>
        </is>
      </c>
      <c r="BA3021"/>
      <c r="BB3021" t="n">
        <v>4.0</v>
      </c>
      <c r="BC3021"/>
      <c r="BD3021"/>
      <c r="BE3021"/>
      <c r="BF3021"/>
      <c r="BG3021" t="inlineStr">
        <is>
          <t>Day(s)</t>
        </is>
      </c>
      <c r="BH3021"/>
      <c r="BI3021" t="inlineStr">
        <is>
          <t>DTXSID2040315</t>
        </is>
      </c>
      <c r="BJ3021" t="inlineStr">
        <is>
          <t>10.1577/1548-8659(1969)98[272:CTOZTT]2.0.CO;2</t>
        </is>
      </c>
      <c r="BK3021"/>
      <c r="BL3021" t="inlineStr">
        <is>
          <t>Acute</t>
        </is>
      </c>
      <c r="BM3021" t="inlineStr">
        <is>
          <t>IM</t>
        </is>
      </c>
      <c r="BN3021"/>
      <c r="BO3021"/>
      <c r="BP3021"/>
      <c r="BQ3021"/>
      <c r="BR3021"/>
      <c r="BS3021"/>
      <c r="BT3021" t="inlineStr">
        <is>
          <t>--</t>
        </is>
      </c>
      <c r="BU3021"/>
      <c r="BV3021"/>
      <c r="BW3021"/>
      <c r="BX3021"/>
      <c r="BY3021"/>
      <c r="BZ3021"/>
      <c r="CA3021"/>
      <c r="CB3021"/>
      <c r="CC3021"/>
      <c r="CD3021"/>
      <c r="CE3021"/>
      <c r="CF3021"/>
      <c r="CG3021"/>
      <c r="CH3021"/>
      <c r="CI3021"/>
      <c r="CJ3021" t="inlineStr">
        <is>
          <t xml:space="preserve">SOURCE/FROM THE NEWTON FISH FARM, OHIO//MEDIA/MIXTURE OF POND WATER ORIGINATING FROM A SPRING ON THE NEWTON FISH FARM, OHIO DIVISION OF WILDLIFE HATCHERY, NEWTOWN, OHIO AND CARBON-FILTERED DEMINERALIZED CINCINNATI TAP WATER//   </t>
        </is>
      </c>
      <c r="CK3021" t="inlineStr">
        <is>
          <t>Brungs,W.A.</t>
        </is>
      </c>
      <c r="CL3021" t="n">
        <v>5077.0</v>
      </c>
      <c r="CM3021" t="inlineStr">
        <is>
          <t>Chronic Toxicity of Zinc to the Fathead Minnow, Pimephales promelas Rafinesque</t>
        </is>
      </c>
      <c r="CN3021" t="inlineStr">
        <is>
          <t>Trans. Am. Fish. Soc.98(2): 272-279</t>
        </is>
      </c>
      <c r="CO3021" t="n">
        <v>1969.0</v>
      </c>
      <c r="CP3021" t="inlineStr">
        <is>
          <t>Brungs,W.A. (1969). Chronic Toxicity of Zinc to the Fathead Minnow, Pimephales promelas Rafinesque. Trans. Am. Fish. Soc., 98, (2), 272-279. doi:10.1577/1548-8659(1969)98[272:CTOZTT]2.0.CO;2. ECOREF#:5077</t>
        </is>
      </c>
    </row>
    <row r="3022">
      <c r="A3022" t="n">
        <v>7733020.0</v>
      </c>
      <c r="B3022" t="inlineStr">
        <is>
          <t>Sulfuric acid, Zinc salt (1:1)</t>
        </is>
      </c>
      <c r="C3022" t="inlineStr">
        <is>
          <t>Reagent Grade, Purissium, Purum, Puriss, Puris, Reinst</t>
        </is>
      </c>
      <c r="D3022" t="inlineStr">
        <is>
          <t>Measured</t>
        </is>
      </c>
      <c r="E3022" t="inlineStr">
        <is>
          <t>Standard Methods for the Examination of Water and Wastewater</t>
        </is>
      </c>
      <c r="F3022"/>
      <c r="G3022"/>
      <c r="H3022"/>
      <c r="I3022"/>
      <c r="J3022"/>
      <c r="K3022"/>
      <c r="L3022" t="inlineStr">
        <is>
          <t>Pimephales promelas</t>
        </is>
      </c>
      <c r="M3022" t="inlineStr">
        <is>
          <t>Fathead Minnow</t>
        </is>
      </c>
      <c r="N3022"/>
      <c r="O3022"/>
      <c r="P3022"/>
      <c r="Q3022"/>
      <c r="R3022"/>
      <c r="S3022"/>
      <c r="T3022"/>
      <c r="U3022"/>
      <c r="V3022" t="inlineStr">
        <is>
          <t>Flow-through</t>
        </is>
      </c>
      <c r="W3022" t="inlineStr">
        <is>
          <t>Fresh water</t>
        </is>
      </c>
      <c r="X3022" t="inlineStr">
        <is>
          <t>Lab</t>
        </is>
      </c>
      <c r="Y3022"/>
      <c r="Z3022" t="inlineStr">
        <is>
          <t>Total</t>
        </is>
      </c>
      <c r="AA3022"/>
      <c r="AB3022" t="n">
        <v>8.2</v>
      </c>
      <c r="AC3022"/>
      <c r="AD3022"/>
      <c r="AE3022"/>
      <c r="AF3022"/>
      <c r="AG3022" t="inlineStr">
        <is>
          <t>AI mg/L</t>
        </is>
      </c>
      <c r="AH3022"/>
      <c r="AI3022"/>
      <c r="AJ3022"/>
      <c r="AK3022"/>
      <c r="AL3022"/>
      <c r="AM3022"/>
      <c r="AN3022"/>
      <c r="AO3022"/>
      <c r="AP3022"/>
      <c r="AQ3022"/>
      <c r="AR3022"/>
      <c r="AS3022"/>
      <c r="AT3022"/>
      <c r="AU3022"/>
      <c r="AV3022"/>
      <c r="AW3022"/>
      <c r="AX3022" t="inlineStr">
        <is>
          <t>Mortality</t>
        </is>
      </c>
      <c r="AY3022" t="inlineStr">
        <is>
          <t>Mortality</t>
        </is>
      </c>
      <c r="AZ3022" t="inlineStr">
        <is>
          <t>LC50</t>
        </is>
      </c>
      <c r="BA3022"/>
      <c r="BB3022" t="n">
        <v>4.0</v>
      </c>
      <c r="BC3022"/>
      <c r="BD3022"/>
      <c r="BE3022"/>
      <c r="BF3022"/>
      <c r="BG3022" t="inlineStr">
        <is>
          <t>Day(s)</t>
        </is>
      </c>
      <c r="BH3022"/>
      <c r="BI3022" t="inlineStr">
        <is>
          <t>DTXSID2040315</t>
        </is>
      </c>
      <c r="BJ3022"/>
      <c r="BK3022"/>
      <c r="BL3022" t="inlineStr">
        <is>
          <t>Acute</t>
        </is>
      </c>
      <c r="BM3022"/>
      <c r="BN3022"/>
      <c r="BO3022"/>
      <c r="BP3022"/>
      <c r="BQ3022"/>
      <c r="BR3022"/>
      <c r="BS3022"/>
      <c r="BT3022" t="inlineStr">
        <is>
          <t>--</t>
        </is>
      </c>
      <c r="BU3022"/>
      <c r="BV3022"/>
      <c r="BW3022"/>
      <c r="BX3022"/>
      <c r="BY3022"/>
      <c r="BZ3022"/>
      <c r="CA3022"/>
      <c r="CB3022"/>
      <c r="CC3022"/>
      <c r="CD3022"/>
      <c r="CE3022"/>
      <c r="CF3022"/>
      <c r="CG3022"/>
      <c r="CH3022"/>
      <c r="CI3022"/>
      <c r="CJ3022" t="inlineStr">
        <is>
          <t xml:space="preserve">SOURCE/FROM NEWTOWN HATCHERY//TMETH/APHA 1960//MEDIA/AERATED, CARBON-FILTERED, DEIONIZED TAP WATER MIXED WITH NATURAL LIMESTONE SPRING WATER//   </t>
        </is>
      </c>
      <c r="CK3022" t="inlineStr">
        <is>
          <t>Mount,D.I.</t>
        </is>
      </c>
      <c r="CL3022" t="n">
        <v>2118.0</v>
      </c>
      <c r="CM3022" t="inlineStr">
        <is>
          <t>The Effect of Total Hardness and pH on Acute Toxicity of Zinc to Fish</t>
        </is>
      </c>
      <c r="CN3022" t="inlineStr">
        <is>
          <t>Air Water Pollut.10:49-56</t>
        </is>
      </c>
      <c r="CO3022" t="n">
        <v>1966.0</v>
      </c>
      <c r="CP3022" t="inlineStr">
        <is>
          <t>Mount,D.I. (1966). The Effect of Total Hardness and pH on Acute Toxicity of Zinc to Fish. Air Water Pollut., 10, 49-56. ECOREF#:2118</t>
        </is>
      </c>
    </row>
    <row r="3023">
      <c r="A3023" t="n">
        <v>7733020.0</v>
      </c>
      <c r="B3023" t="inlineStr">
        <is>
          <t>Sulfuric acid, Zinc salt (1:1)</t>
        </is>
      </c>
      <c r="C3023"/>
      <c r="D3023" t="inlineStr">
        <is>
          <t>Measured</t>
        </is>
      </c>
      <c r="E3023" t="inlineStr">
        <is>
          <t>USEPA and STDMETH methods</t>
        </is>
      </c>
      <c r="F3023"/>
      <c r="G3023"/>
      <c r="H3023"/>
      <c r="I3023"/>
      <c r="J3023"/>
      <c r="K3023"/>
      <c r="L3023" t="inlineStr">
        <is>
          <t>Pimephales promelas</t>
        </is>
      </c>
      <c r="M3023" t="inlineStr">
        <is>
          <t>Fathead Minnow</t>
        </is>
      </c>
      <c r="N3023" t="inlineStr">
        <is>
          <t>Juvenile</t>
        </is>
      </c>
      <c r="O3023"/>
      <c r="P3023"/>
      <c r="Q3023"/>
      <c r="R3023"/>
      <c r="S3023"/>
      <c r="T3023"/>
      <c r="U3023"/>
      <c r="V3023" t="inlineStr">
        <is>
          <t>Static</t>
        </is>
      </c>
      <c r="W3023" t="inlineStr">
        <is>
          <t>Fresh water</t>
        </is>
      </c>
      <c r="X3023" t="inlineStr">
        <is>
          <t>Lab</t>
        </is>
      </c>
      <c r="Y3023"/>
      <c r="Z3023" t="inlineStr">
        <is>
          <t>Dissolved</t>
        </is>
      </c>
      <c r="AA3023"/>
      <c r="AB3023" t="n">
        <v>20.96</v>
      </c>
      <c r="AC3023"/>
      <c r="AD3023" t="n">
        <v>16.78</v>
      </c>
      <c r="AE3023"/>
      <c r="AF3023" t="n">
        <v>28.91</v>
      </c>
      <c r="AG3023" t="inlineStr">
        <is>
          <t>AI mg/L</t>
        </is>
      </c>
      <c r="AH3023"/>
      <c r="AI3023"/>
      <c r="AJ3023"/>
      <c r="AK3023"/>
      <c r="AL3023"/>
      <c r="AM3023"/>
      <c r="AN3023"/>
      <c r="AO3023"/>
      <c r="AP3023"/>
      <c r="AQ3023"/>
      <c r="AR3023"/>
      <c r="AS3023"/>
      <c r="AT3023"/>
      <c r="AU3023"/>
      <c r="AV3023"/>
      <c r="AW3023"/>
      <c r="AX3023" t="inlineStr">
        <is>
          <t>Mortality</t>
        </is>
      </c>
      <c r="AY3023" t="inlineStr">
        <is>
          <t>Mortality</t>
        </is>
      </c>
      <c r="AZ3023" t="inlineStr">
        <is>
          <t>LC50</t>
        </is>
      </c>
      <c r="BA3023"/>
      <c r="BB3023" t="n">
        <v>4.0</v>
      </c>
      <c r="BC3023"/>
      <c r="BD3023"/>
      <c r="BE3023"/>
      <c r="BF3023"/>
      <c r="BG3023" t="inlineStr">
        <is>
          <t>Day(s)</t>
        </is>
      </c>
      <c r="BH3023"/>
      <c r="BI3023" t="inlineStr">
        <is>
          <t>DTXSID2040315</t>
        </is>
      </c>
      <c r="BJ3023" t="inlineStr">
        <is>
          <t>10.1111/j.1752-1688.1986.tb00763.x</t>
        </is>
      </c>
      <c r="BK3023"/>
      <c r="BL3023" t="inlineStr">
        <is>
          <t>Acute</t>
        </is>
      </c>
      <c r="BM3023"/>
      <c r="BN3023"/>
      <c r="BO3023"/>
      <c r="BP3023"/>
      <c r="BQ3023"/>
      <c r="BR3023"/>
      <c r="BS3023"/>
      <c r="BT3023" t="inlineStr">
        <is>
          <t>--</t>
        </is>
      </c>
      <c r="BU3023"/>
      <c r="BV3023"/>
      <c r="BW3023"/>
      <c r="BX3023"/>
      <c r="BY3023"/>
      <c r="BZ3023"/>
      <c r="CA3023"/>
      <c r="CB3023"/>
      <c r="CC3023"/>
      <c r="CD3023"/>
      <c r="CE3023"/>
      <c r="CF3023"/>
      <c r="CG3023"/>
      <c r="CH3023"/>
      <c r="CI3023"/>
      <c r="CJ3023" t="inlineStr">
        <is>
          <t xml:space="preserve">SOURCE/COMMERCIAL SOURCES//ORG LIFESTAGE/LATE JUVENILE TO EARLY ADULT//TMETH/USEPA (1985) EPA 600/4-85-013 METHODS FOR MEASURING ACUTE TOXICITY OF EFFLUENTS TO FRESHWATER AND MARINE ORGANISMS, APHA (1980) STANDARD METHODS FOR THE EXAMINATION OF WATER AND WASTEWATER//MEDIA/MODIFIED RECONSTITUTED HARD WATER//   </t>
        </is>
      </c>
      <c r="CK3023" t="inlineStr">
        <is>
          <t>Hall,W.S., K.L. Dickson, F.Y. Saleh, J.H.,Jr. Rodgers, D. Wilcox, and A. Entazami</t>
        </is>
      </c>
      <c r="CL3023" t="n">
        <v>12267.0</v>
      </c>
      <c r="CM3023" t="inlineStr">
        <is>
          <t>Effects of Suspended Solids on the Acute Toxicity of Zinc to Daphnia magna and Pimephales promelas</t>
        </is>
      </c>
      <c r="CN3023" t="inlineStr">
        <is>
          <t>Water Resour. Bull.22(6): 913-920</t>
        </is>
      </c>
      <c r="CO3023" t="n">
        <v>1986.0</v>
      </c>
      <c r="CP3023" t="inlineStr">
        <is>
          <t>Hall,W.S., K.L. Dickson, F.Y. Saleh, J.H.,Jr. Rodgers, D. Wilcox, and A. Entazami (1986). Effects of Suspended Solids on the Acute Toxicity of Zinc to Daphnia magna and Pimephales promelas. Water Resour. Bull., 22, (6), 913-920. doi:10.1111/j.1752-1688.1986.tb00763.x. ECOREF#:12267</t>
        </is>
      </c>
    </row>
    <row r="3024">
      <c r="A3024" t="n">
        <v>7733020.0</v>
      </c>
      <c r="B3024" t="inlineStr">
        <is>
          <t>Sulfuric acid, Zinc salt (1:1)</t>
        </is>
      </c>
      <c r="C3024" t="inlineStr">
        <is>
          <t>Reagent Grade, Purissium, Purum, Puriss, Puris, Reinst</t>
        </is>
      </c>
      <c r="D3024" t="inlineStr">
        <is>
          <t>Measured</t>
        </is>
      </c>
      <c r="E3024" t="inlineStr">
        <is>
          <t>Standard Methods for the Examination of Water and Wastewater</t>
        </is>
      </c>
      <c r="F3024"/>
      <c r="G3024"/>
      <c r="H3024"/>
      <c r="I3024"/>
      <c r="J3024"/>
      <c r="K3024"/>
      <c r="L3024" t="inlineStr">
        <is>
          <t>Pimephales promelas</t>
        </is>
      </c>
      <c r="M3024" t="inlineStr">
        <is>
          <t>Fathead Minnow</t>
        </is>
      </c>
      <c r="N3024"/>
      <c r="O3024"/>
      <c r="P3024"/>
      <c r="Q3024"/>
      <c r="R3024"/>
      <c r="S3024"/>
      <c r="T3024"/>
      <c r="U3024"/>
      <c r="V3024" t="inlineStr">
        <is>
          <t>Flow-through</t>
        </is>
      </c>
      <c r="W3024" t="inlineStr">
        <is>
          <t>Fresh water</t>
        </is>
      </c>
      <c r="X3024" t="inlineStr">
        <is>
          <t>Lab</t>
        </is>
      </c>
      <c r="Y3024"/>
      <c r="Z3024" t="inlineStr">
        <is>
          <t>Total</t>
        </is>
      </c>
      <c r="AA3024"/>
      <c r="AB3024" t="n">
        <v>35.5</v>
      </c>
      <c r="AC3024"/>
      <c r="AD3024"/>
      <c r="AE3024"/>
      <c r="AF3024"/>
      <c r="AG3024" t="inlineStr">
        <is>
          <t>AI mg/L</t>
        </is>
      </c>
      <c r="AH3024"/>
      <c r="AI3024"/>
      <c r="AJ3024"/>
      <c r="AK3024"/>
      <c r="AL3024"/>
      <c r="AM3024"/>
      <c r="AN3024"/>
      <c r="AO3024"/>
      <c r="AP3024"/>
      <c r="AQ3024"/>
      <c r="AR3024"/>
      <c r="AS3024"/>
      <c r="AT3024"/>
      <c r="AU3024"/>
      <c r="AV3024"/>
      <c r="AW3024"/>
      <c r="AX3024" t="inlineStr">
        <is>
          <t>Mortality</t>
        </is>
      </c>
      <c r="AY3024" t="inlineStr">
        <is>
          <t>Mortality</t>
        </is>
      </c>
      <c r="AZ3024" t="inlineStr">
        <is>
          <t>LC50</t>
        </is>
      </c>
      <c r="BA3024"/>
      <c r="BB3024" t="n">
        <v>4.0</v>
      </c>
      <c r="BC3024"/>
      <c r="BD3024"/>
      <c r="BE3024"/>
      <c r="BF3024"/>
      <c r="BG3024" t="inlineStr">
        <is>
          <t>Day(s)</t>
        </is>
      </c>
      <c r="BH3024"/>
      <c r="BI3024" t="inlineStr">
        <is>
          <t>DTXSID2040315</t>
        </is>
      </c>
      <c r="BJ3024"/>
      <c r="BK3024"/>
      <c r="BL3024" t="inlineStr">
        <is>
          <t>Acute</t>
        </is>
      </c>
      <c r="BM3024"/>
      <c r="BN3024"/>
      <c r="BO3024"/>
      <c r="BP3024"/>
      <c r="BQ3024"/>
      <c r="BR3024"/>
      <c r="BS3024"/>
      <c r="BT3024" t="inlineStr">
        <is>
          <t>--</t>
        </is>
      </c>
      <c r="BU3024"/>
      <c r="BV3024"/>
      <c r="BW3024"/>
      <c r="BX3024"/>
      <c r="BY3024"/>
      <c r="BZ3024"/>
      <c r="CA3024"/>
      <c r="CB3024"/>
      <c r="CC3024"/>
      <c r="CD3024"/>
      <c r="CE3024"/>
      <c r="CF3024"/>
      <c r="CG3024"/>
      <c r="CH3024"/>
      <c r="CI3024"/>
      <c r="CJ3024" t="inlineStr">
        <is>
          <t xml:space="preserve">SOURCE/FROM NEWTOWN HATCHERY//TMETH/APHA 1960//MEDIA/AERATED, CARBON-FILTERED, DEIONIZED TAP WATER MIXED WITH NATURAL LIMESTONE SPRING WATER//   </t>
        </is>
      </c>
      <c r="CK3024" t="inlineStr">
        <is>
          <t>Mount,D.I.</t>
        </is>
      </c>
      <c r="CL3024" t="n">
        <v>2118.0</v>
      </c>
      <c r="CM3024" t="inlineStr">
        <is>
          <t>The Effect of Total Hardness and pH on Acute Toxicity of Zinc to Fish</t>
        </is>
      </c>
      <c r="CN3024" t="inlineStr">
        <is>
          <t>Air Water Pollut.10:49-56</t>
        </is>
      </c>
      <c r="CO3024" t="n">
        <v>1966.0</v>
      </c>
      <c r="CP3024" t="inlineStr">
        <is>
          <t>Mount,D.I. (1966). The Effect of Total Hardness and pH on Acute Toxicity of Zinc to Fish. Air Water Pollut., 10, 49-56. ECOREF#:2118</t>
        </is>
      </c>
    </row>
    <row r="3025">
      <c r="A3025" t="n">
        <v>7733020.0</v>
      </c>
      <c r="B3025" t="inlineStr">
        <is>
          <t>Sulfuric acid, Zinc salt (1:1)</t>
        </is>
      </c>
      <c r="C3025"/>
      <c r="D3025" t="inlineStr">
        <is>
          <t>Unmeasured</t>
        </is>
      </c>
      <c r="E3025" t="inlineStr">
        <is>
          <t>Not coded</t>
        </is>
      </c>
      <c r="F3025"/>
      <c r="G3025"/>
      <c r="H3025"/>
      <c r="I3025"/>
      <c r="J3025"/>
      <c r="K3025"/>
      <c r="L3025" t="inlineStr">
        <is>
          <t>Pimephales promelas</t>
        </is>
      </c>
      <c r="M3025" t="inlineStr">
        <is>
          <t>Fathead Minnow</t>
        </is>
      </c>
      <c r="N3025" t="inlineStr">
        <is>
          <t>Neonate</t>
        </is>
      </c>
      <c r="O3025" t="inlineStr">
        <is>
          <t>&lt;</t>
        </is>
      </c>
      <c r="P3025" t="n">
        <v>24.0</v>
      </c>
      <c r="Q3025"/>
      <c r="R3025"/>
      <c r="S3025"/>
      <c r="T3025"/>
      <c r="U3025" t="inlineStr">
        <is>
          <t>Hour(s)</t>
        </is>
      </c>
      <c r="V3025" t="inlineStr">
        <is>
          <t>Static</t>
        </is>
      </c>
      <c r="W3025" t="inlineStr">
        <is>
          <t>Fresh water</t>
        </is>
      </c>
      <c r="X3025" t="inlineStr">
        <is>
          <t>Lab</t>
        </is>
      </c>
      <c r="Y3025"/>
      <c r="Z3025" t="inlineStr">
        <is>
          <t>Total</t>
        </is>
      </c>
      <c r="AA3025"/>
      <c r="AB3025" t="n">
        <v>1.38</v>
      </c>
      <c r="AC3025"/>
      <c r="AD3025"/>
      <c r="AE3025"/>
      <c r="AF3025"/>
      <c r="AG3025" t="inlineStr">
        <is>
          <t>AI mg/L</t>
        </is>
      </c>
      <c r="AH3025"/>
      <c r="AI3025"/>
      <c r="AJ3025"/>
      <c r="AK3025"/>
      <c r="AL3025"/>
      <c r="AM3025"/>
      <c r="AN3025"/>
      <c r="AO3025"/>
      <c r="AP3025"/>
      <c r="AQ3025"/>
      <c r="AR3025"/>
      <c r="AS3025"/>
      <c r="AT3025"/>
      <c r="AU3025"/>
      <c r="AV3025"/>
      <c r="AW3025"/>
      <c r="AX3025" t="inlineStr">
        <is>
          <t>Mortality</t>
        </is>
      </c>
      <c r="AY3025" t="inlineStr">
        <is>
          <t>Mortality</t>
        </is>
      </c>
      <c r="AZ3025" t="inlineStr">
        <is>
          <t>LC50</t>
        </is>
      </c>
      <c r="BA3025"/>
      <c r="BB3025" t="n">
        <v>4.0</v>
      </c>
      <c r="BC3025"/>
      <c r="BD3025"/>
      <c r="BE3025"/>
      <c r="BF3025"/>
      <c r="BG3025" t="inlineStr">
        <is>
          <t>Day(s)</t>
        </is>
      </c>
      <c r="BH3025"/>
      <c r="BI3025" t="inlineStr">
        <is>
          <t>DTXSID2040315</t>
        </is>
      </c>
      <c r="BJ3025"/>
      <c r="BK3025"/>
      <c r="BL3025"/>
      <c r="BM3025"/>
      <c r="BN3025"/>
      <c r="BO3025"/>
      <c r="BP3025"/>
      <c r="BQ3025"/>
      <c r="BR3025"/>
      <c r="BS3025"/>
      <c r="BT3025" t="inlineStr">
        <is>
          <t>--</t>
        </is>
      </c>
      <c r="BU3025"/>
      <c r="BV3025"/>
      <c r="BW3025"/>
      <c r="BX3025"/>
      <c r="BY3025"/>
      <c r="BZ3025"/>
      <c r="CA3025"/>
      <c r="CB3025"/>
      <c r="CC3025"/>
      <c r="CD3025"/>
      <c r="CE3025"/>
      <c r="CF3025"/>
      <c r="CG3025"/>
      <c r="CH3025"/>
      <c r="CI3025" t="inlineStr">
        <is>
          <t xml:space="preserve"> CONC/NOMINAL//TESTID/11//</t>
        </is>
      </c>
      <c r="CJ3025" t="inlineStr">
        <is>
          <t xml:space="preserve">   CONC/NOMINAL//TESTID/11//</t>
        </is>
      </c>
      <c r="CK3025" t="inlineStr">
        <is>
          <t>Gale,N.L., B.G. Wixson, and M. Erten</t>
        </is>
      </c>
      <c r="CL3025" t="n">
        <v>9180.0</v>
      </c>
      <c r="CM3025" t="inlineStr">
        <is>
          <t>An Evaluation of the Acute Toxicity of Lead, Zinc, and Cadmium in Missouri Ozark Groundwater</t>
        </is>
      </c>
      <c r="CN3025" t="inlineStr">
        <is>
          <t>Trace Subst. Environ. Health25:169-183</t>
        </is>
      </c>
      <c r="CO3025" t="n">
        <v>1992.0</v>
      </c>
      <c r="CP3025" t="inlineStr">
        <is>
          <t>Gale,N.L., B.G. Wixson, and M. Erten (1992). An Evaluation of the Acute Toxicity of Lead, Zinc, and Cadmium in Missouri Ozark Groundwater. Trace Subst. Environ. Health, 25, 169-183. ECOREF#:9180</t>
        </is>
      </c>
    </row>
    <row r="3026">
      <c r="A3026" t="n">
        <v>7733020.0</v>
      </c>
      <c r="B3026" t="inlineStr">
        <is>
          <t>Sulfuric acid, Zinc salt (1:1)</t>
        </is>
      </c>
      <c r="C3026" t="inlineStr">
        <is>
          <t>Reagent Grade, Purissium, Purum, Puriss, Puris, Reinst</t>
        </is>
      </c>
      <c r="D3026" t="inlineStr">
        <is>
          <t>Chemical analysis reported</t>
        </is>
      </c>
      <c r="E3026" t="inlineStr">
        <is>
          <t>Not reported</t>
        </is>
      </c>
      <c r="F3026"/>
      <c r="G3026"/>
      <c r="H3026"/>
      <c r="I3026"/>
      <c r="J3026"/>
      <c r="K3026"/>
      <c r="L3026" t="inlineStr">
        <is>
          <t>Pimephales promelas</t>
        </is>
      </c>
      <c r="M3026" t="inlineStr">
        <is>
          <t>Fathead Minnow</t>
        </is>
      </c>
      <c r="N3026" t="inlineStr">
        <is>
          <t>Larva</t>
        </is>
      </c>
      <c r="O3026"/>
      <c r="P3026"/>
      <c r="Q3026"/>
      <c r="R3026"/>
      <c r="S3026"/>
      <c r="T3026"/>
      <c r="U3026"/>
      <c r="V3026" t="inlineStr">
        <is>
          <t>Renewal</t>
        </is>
      </c>
      <c r="W3026" t="inlineStr">
        <is>
          <t>Fresh water</t>
        </is>
      </c>
      <c r="X3026" t="inlineStr">
        <is>
          <t>Lab</t>
        </is>
      </c>
      <c r="Y3026" t="n">
        <v>6.0</v>
      </c>
      <c r="Z3026" t="inlineStr">
        <is>
          <t>Total</t>
        </is>
      </c>
      <c r="AA3026"/>
      <c r="AB3026" t="n">
        <v>0.289</v>
      </c>
      <c r="AC3026"/>
      <c r="AD3026" t="n">
        <v>0.24</v>
      </c>
      <c r="AE3026"/>
      <c r="AF3026" t="n">
        <v>0.348</v>
      </c>
      <c r="AG3026" t="inlineStr">
        <is>
          <t>AI mg/L</t>
        </is>
      </c>
      <c r="AH3026"/>
      <c r="AI3026"/>
      <c r="AJ3026"/>
      <c r="AK3026"/>
      <c r="AL3026"/>
      <c r="AM3026"/>
      <c r="AN3026"/>
      <c r="AO3026"/>
      <c r="AP3026"/>
      <c r="AQ3026"/>
      <c r="AR3026"/>
      <c r="AS3026"/>
      <c r="AT3026"/>
      <c r="AU3026"/>
      <c r="AV3026"/>
      <c r="AW3026"/>
      <c r="AX3026" t="inlineStr">
        <is>
          <t>Mortality</t>
        </is>
      </c>
      <c r="AY3026" t="inlineStr">
        <is>
          <t>Mortality</t>
        </is>
      </c>
      <c r="AZ3026" t="inlineStr">
        <is>
          <t>LC50</t>
        </is>
      </c>
      <c r="BA3026"/>
      <c r="BB3026" t="n">
        <v>4.0</v>
      </c>
      <c r="BC3026"/>
      <c r="BD3026"/>
      <c r="BE3026"/>
      <c r="BF3026"/>
      <c r="BG3026" t="inlineStr">
        <is>
          <t>Day(s)</t>
        </is>
      </c>
      <c r="BH3026"/>
      <c r="BI3026" t="inlineStr">
        <is>
          <t>DTXSID2040315</t>
        </is>
      </c>
      <c r="BJ3026"/>
      <c r="BK3026"/>
      <c r="BL3026"/>
      <c r="BM3026"/>
      <c r="BN3026"/>
      <c r="BO3026"/>
      <c r="BP3026"/>
      <c r="BQ3026"/>
      <c r="BR3026"/>
      <c r="BS3026"/>
      <c r="BT3026" t="inlineStr">
        <is>
          <t>--</t>
        </is>
      </c>
      <c r="BU3026"/>
      <c r="BV3026"/>
      <c r="BW3026"/>
      <c r="BX3026"/>
      <c r="BY3026"/>
      <c r="BZ3026"/>
      <c r="CA3026"/>
      <c r="CB3026"/>
      <c r="CC3026"/>
      <c r="CD3026"/>
      <c r="CE3026"/>
      <c r="CF3026"/>
      <c r="CG3026"/>
      <c r="CH3026"/>
      <c r="CI3026"/>
      <c r="CJ3026" t="inlineStr">
        <is>
          <t xml:space="preserve">SOURCE/NR//MEDIA/SAND AND CARBON FILTERED UV STERILIZED LAKE SUPERIOR WATER//   </t>
        </is>
      </c>
      <c r="CK3026" t="inlineStr">
        <is>
          <t>Norberg-King,T.J.</t>
        </is>
      </c>
      <c r="CL3026" t="n">
        <v>5313.0</v>
      </c>
      <c r="CM3026" t="inlineStr">
        <is>
          <t>An Evaluation of the Fathead Minnow Seven-Day Subchronic Test for Estimating Chronic Toxicity</t>
        </is>
      </c>
      <c r="CN3026" t="inlineStr">
        <is>
          <t>Environ. Toxicol. Chem.8(11): 1075-1089</t>
        </is>
      </c>
      <c r="CO3026" t="n">
        <v>1989.0</v>
      </c>
      <c r="CP3026" t="inlineStr">
        <is>
          <t>Norberg-King,T.J. (1989). An Evaluation of the Fathead Minnow Seven-Day Subchronic Test for Estimating Chronic Toxicity. Environ. Toxicol. Chem., 8, (11), 1075-1089. ECOREF#:5313</t>
        </is>
      </c>
    </row>
    <row r="3027">
      <c r="A3027" t="n">
        <v>7733020.0</v>
      </c>
      <c r="B3027" t="inlineStr">
        <is>
          <t>Sulfuric acid, Zinc salt (1:1)</t>
        </is>
      </c>
      <c r="C3027" t="inlineStr">
        <is>
          <t>Reagent Grade, Purissium, Purum, Puriss, Puris, Reinst</t>
        </is>
      </c>
      <c r="D3027" t="inlineStr">
        <is>
          <t>Chemical analysis reported</t>
        </is>
      </c>
      <c r="E3027" t="inlineStr">
        <is>
          <t>Not reported</t>
        </is>
      </c>
      <c r="F3027"/>
      <c r="G3027"/>
      <c r="H3027"/>
      <c r="I3027"/>
      <c r="J3027"/>
      <c r="K3027"/>
      <c r="L3027" t="inlineStr">
        <is>
          <t>Pimephales promelas</t>
        </is>
      </c>
      <c r="M3027" t="inlineStr">
        <is>
          <t>Fathead Minnow</t>
        </is>
      </c>
      <c r="N3027" t="inlineStr">
        <is>
          <t>Larva</t>
        </is>
      </c>
      <c r="O3027"/>
      <c r="P3027"/>
      <c r="Q3027"/>
      <c r="R3027"/>
      <c r="S3027"/>
      <c r="T3027"/>
      <c r="U3027"/>
      <c r="V3027" t="inlineStr">
        <is>
          <t>Renewal</t>
        </is>
      </c>
      <c r="W3027" t="inlineStr">
        <is>
          <t>Fresh water</t>
        </is>
      </c>
      <c r="X3027" t="inlineStr">
        <is>
          <t>Lab</t>
        </is>
      </c>
      <c r="Y3027" t="n">
        <v>6.0</v>
      </c>
      <c r="Z3027" t="inlineStr">
        <is>
          <t>Total</t>
        </is>
      </c>
      <c r="AA3027"/>
      <c r="AB3027" t="n">
        <v>0.204</v>
      </c>
      <c r="AC3027"/>
      <c r="AD3027"/>
      <c r="AE3027"/>
      <c r="AF3027"/>
      <c r="AG3027" t="inlineStr">
        <is>
          <t>AI mg/L</t>
        </is>
      </c>
      <c r="AH3027"/>
      <c r="AI3027"/>
      <c r="AJ3027"/>
      <c r="AK3027"/>
      <c r="AL3027"/>
      <c r="AM3027"/>
      <c r="AN3027"/>
      <c r="AO3027"/>
      <c r="AP3027"/>
      <c r="AQ3027"/>
      <c r="AR3027"/>
      <c r="AS3027"/>
      <c r="AT3027"/>
      <c r="AU3027"/>
      <c r="AV3027"/>
      <c r="AW3027"/>
      <c r="AX3027" t="inlineStr">
        <is>
          <t>Mortality</t>
        </is>
      </c>
      <c r="AY3027" t="inlineStr">
        <is>
          <t>Mortality</t>
        </is>
      </c>
      <c r="AZ3027" t="inlineStr">
        <is>
          <t>LC50</t>
        </is>
      </c>
      <c r="BA3027"/>
      <c r="BB3027" t="n">
        <v>4.0</v>
      </c>
      <c r="BC3027"/>
      <c r="BD3027"/>
      <c r="BE3027"/>
      <c r="BF3027"/>
      <c r="BG3027" t="inlineStr">
        <is>
          <t>Day(s)</t>
        </is>
      </c>
      <c r="BH3027"/>
      <c r="BI3027" t="inlineStr">
        <is>
          <t>DTXSID2040315</t>
        </is>
      </c>
      <c r="BJ3027"/>
      <c r="BK3027"/>
      <c r="BL3027"/>
      <c r="BM3027"/>
      <c r="BN3027"/>
      <c r="BO3027"/>
      <c r="BP3027"/>
      <c r="BQ3027"/>
      <c r="BR3027"/>
      <c r="BS3027"/>
      <c r="BT3027" t="inlineStr">
        <is>
          <t>--</t>
        </is>
      </c>
      <c r="BU3027"/>
      <c r="BV3027"/>
      <c r="BW3027"/>
      <c r="BX3027"/>
      <c r="BY3027"/>
      <c r="BZ3027"/>
      <c r="CA3027"/>
      <c r="CB3027"/>
      <c r="CC3027"/>
      <c r="CD3027"/>
      <c r="CE3027"/>
      <c r="CF3027"/>
      <c r="CG3027"/>
      <c r="CH3027"/>
      <c r="CI3027" t="inlineStr">
        <is>
          <t xml:space="preserve">CONC1/CONFIDENCE LIMIT REPORTED AS 210-292 UG/L// </t>
        </is>
      </c>
      <c r="CJ3027" t="inlineStr">
        <is>
          <t xml:space="preserve">SOURCE/NR//MEDIA/SAND AND CARBON FILTERED UV STERILIZED LAKE SUPERIOR WATER//  CONC1/CONFIDENCE LIMIT REPORTED AS 210-292 UG/L// </t>
        </is>
      </c>
      <c r="CK3027" t="inlineStr">
        <is>
          <t>Norberg-King,T.J.</t>
        </is>
      </c>
      <c r="CL3027" t="n">
        <v>5313.0</v>
      </c>
      <c r="CM3027" t="inlineStr">
        <is>
          <t>An Evaluation of the Fathead Minnow Seven-Day Subchronic Test for Estimating Chronic Toxicity</t>
        </is>
      </c>
      <c r="CN3027" t="inlineStr">
        <is>
          <t>Environ. Toxicol. Chem.8(11): 1075-1089</t>
        </is>
      </c>
      <c r="CO3027" t="n">
        <v>1989.0</v>
      </c>
      <c r="CP3027" t="inlineStr">
        <is>
          <t>Norberg-King,T.J. (1989). An Evaluation of the Fathead Minnow Seven-Day Subchronic Test for Estimating Chronic Toxicity. Environ. Toxicol. Chem., 8, (11), 1075-1089. ECOREF#:5313</t>
        </is>
      </c>
    </row>
    <row r="3028">
      <c r="A3028" t="n">
        <v>7733020.0</v>
      </c>
      <c r="B3028" t="inlineStr">
        <is>
          <t>Sulfuric acid, Zinc salt (1:1)</t>
        </is>
      </c>
      <c r="C3028" t="inlineStr">
        <is>
          <t>Reagent Grade, Purissium, Purum, Puriss, Puris, Reinst</t>
        </is>
      </c>
      <c r="D3028" t="inlineStr">
        <is>
          <t>Measured</t>
        </is>
      </c>
      <c r="E3028" t="inlineStr">
        <is>
          <t>Not reported</t>
        </is>
      </c>
      <c r="F3028"/>
      <c r="G3028"/>
      <c r="H3028"/>
      <c r="I3028"/>
      <c r="J3028"/>
      <c r="K3028"/>
      <c r="L3028" t="inlineStr">
        <is>
          <t>Pimephales promelas</t>
        </is>
      </c>
      <c r="M3028" t="inlineStr">
        <is>
          <t>Fathead Minnow</t>
        </is>
      </c>
      <c r="N3028" t="inlineStr">
        <is>
          <t>Egg</t>
        </is>
      </c>
      <c r="O3028" t="inlineStr">
        <is>
          <t>&lt;</t>
        </is>
      </c>
      <c r="P3028" t="n">
        <v>1.0</v>
      </c>
      <c r="Q3028"/>
      <c r="R3028"/>
      <c r="S3028"/>
      <c r="T3028"/>
      <c r="U3028" t="inlineStr">
        <is>
          <t>Day(s)</t>
        </is>
      </c>
      <c r="V3028" t="inlineStr">
        <is>
          <t>Flow-through</t>
        </is>
      </c>
      <c r="W3028" t="inlineStr">
        <is>
          <t>Fresh water</t>
        </is>
      </c>
      <c r="X3028" t="inlineStr">
        <is>
          <t>Lab</t>
        </is>
      </c>
      <c r="Y3028" t="n">
        <v>5.0</v>
      </c>
      <c r="Z3028" t="inlineStr">
        <is>
          <t>Total</t>
        </is>
      </c>
      <c r="AA3028"/>
      <c r="AB3028" t="n">
        <v>1.85</v>
      </c>
      <c r="AC3028"/>
      <c r="AD3028" t="n">
        <v>1.67</v>
      </c>
      <c r="AE3028"/>
      <c r="AF3028" t="n">
        <v>2.06</v>
      </c>
      <c r="AG3028" t="inlineStr">
        <is>
          <t>AI mg/L</t>
        </is>
      </c>
      <c r="AH3028"/>
      <c r="AI3028"/>
      <c r="AJ3028"/>
      <c r="AK3028"/>
      <c r="AL3028"/>
      <c r="AM3028"/>
      <c r="AN3028"/>
      <c r="AO3028"/>
      <c r="AP3028"/>
      <c r="AQ3028"/>
      <c r="AR3028"/>
      <c r="AS3028"/>
      <c r="AT3028"/>
      <c r="AU3028"/>
      <c r="AV3028"/>
      <c r="AW3028"/>
      <c r="AX3028" t="inlineStr">
        <is>
          <t>Mortality</t>
        </is>
      </c>
      <c r="AY3028" t="inlineStr">
        <is>
          <t>Mortality</t>
        </is>
      </c>
      <c r="AZ3028" t="inlineStr">
        <is>
          <t>LC50</t>
        </is>
      </c>
      <c r="BA3028"/>
      <c r="BB3028" t="n">
        <v>4.0</v>
      </c>
      <c r="BC3028"/>
      <c r="BD3028"/>
      <c r="BE3028"/>
      <c r="BF3028"/>
      <c r="BG3028" t="inlineStr">
        <is>
          <t>Day(s)</t>
        </is>
      </c>
      <c r="BH3028"/>
      <c r="BI3028" t="inlineStr">
        <is>
          <t>DTXSID2040315</t>
        </is>
      </c>
      <c r="BJ3028" t="inlineStr">
        <is>
          <t>10.1577/1548-8640(1965)27[153:TATOZT]2.0.CO;2</t>
        </is>
      </c>
      <c r="BK3028"/>
      <c r="BL3028" t="inlineStr">
        <is>
          <t>Early life stage</t>
        </is>
      </c>
      <c r="BM3028"/>
      <c r="BN3028"/>
      <c r="BO3028"/>
      <c r="BP3028"/>
      <c r="BQ3028"/>
      <c r="BR3028"/>
      <c r="BS3028"/>
      <c r="BT3028" t="inlineStr">
        <is>
          <t>--</t>
        </is>
      </c>
      <c r="BU3028"/>
      <c r="BV3028"/>
      <c r="BW3028"/>
      <c r="BX3028"/>
      <c r="BY3028"/>
      <c r="BZ3028"/>
      <c r="CA3028"/>
      <c r="CB3028"/>
      <c r="CC3028"/>
      <c r="CD3028"/>
      <c r="CE3028"/>
      <c r="CF3028"/>
      <c r="CG3028"/>
      <c r="CH3028"/>
      <c r="CI3028"/>
      <c r="CJ3028" t="inlineStr">
        <is>
          <t xml:space="preserve">SOURCE/FROM HATCHERY POND//MEDIA/CARBON FILTERED CINCINNATI TAP WATER//   </t>
        </is>
      </c>
      <c r="CK3028" t="inlineStr">
        <is>
          <t>Pickering,Q.H., and W.N. Vigor</t>
        </is>
      </c>
      <c r="CL3028" t="n">
        <v>2109.0</v>
      </c>
      <c r="CM3028" t="inlineStr">
        <is>
          <t>The Acute Toxicity of Zinc to Eggs and Fry of the Fathead Minnow</t>
        </is>
      </c>
      <c r="CN3028" t="inlineStr">
        <is>
          <t>Prog. Fish-Cult.27(3): 153-157</t>
        </is>
      </c>
      <c r="CO3028" t="n">
        <v>1965.0</v>
      </c>
      <c r="CP3028" t="inlineStr">
        <is>
          <t>Pickering,Q.H., and W.N. Vigor (1965). The Acute Toxicity of Zinc to Eggs and Fry of the Fathead Minnow. Prog. Fish-Cult., 27, (3), 153-157. doi:10.1577/1548-8640(1965)27[153:TATOZT]2.0.CO;2. ECOREF#:2109</t>
        </is>
      </c>
    </row>
    <row r="3029">
      <c r="A3029" t="n">
        <v>7733020.0</v>
      </c>
      <c r="B3029" t="inlineStr">
        <is>
          <t>Sulfuric acid, Zinc salt (1:1)</t>
        </is>
      </c>
      <c r="C3029" t="inlineStr">
        <is>
          <t>Reagent Grade, Purissium, Purum, Puriss, Puris, Reinst</t>
        </is>
      </c>
      <c r="D3029" t="inlineStr">
        <is>
          <t>Unmeasured</t>
        </is>
      </c>
      <c r="E3029" t="inlineStr">
        <is>
          <t>Not reported</t>
        </is>
      </c>
      <c r="F3029"/>
      <c r="G3029"/>
      <c r="H3029"/>
      <c r="I3029"/>
      <c r="J3029"/>
      <c r="K3029"/>
      <c r="L3029" t="inlineStr">
        <is>
          <t>Pimephales promelas</t>
        </is>
      </c>
      <c r="M3029" t="inlineStr">
        <is>
          <t>Fathead Minnow</t>
        </is>
      </c>
      <c r="N3029" t="inlineStr">
        <is>
          <t>Juvenile</t>
        </is>
      </c>
      <c r="O3029"/>
      <c r="P3029"/>
      <c r="Q3029"/>
      <c r="R3029"/>
      <c r="S3029"/>
      <c r="T3029"/>
      <c r="U3029"/>
      <c r="V3029" t="inlineStr">
        <is>
          <t>Static</t>
        </is>
      </c>
      <c r="W3029" t="inlineStr">
        <is>
          <t>Fresh water</t>
        </is>
      </c>
      <c r="X3029" t="inlineStr">
        <is>
          <t>Lab</t>
        </is>
      </c>
      <c r="Y3029" t="n">
        <v>5.0</v>
      </c>
      <c r="Z3029" t="inlineStr">
        <is>
          <t>Total</t>
        </is>
      </c>
      <c r="AA3029"/>
      <c r="AB3029" t="n">
        <v>22.0</v>
      </c>
      <c r="AC3029"/>
      <c r="AD3029"/>
      <c r="AE3029"/>
      <c r="AF3029"/>
      <c r="AG3029" t="inlineStr">
        <is>
          <t>AI mg/L</t>
        </is>
      </c>
      <c r="AH3029"/>
      <c r="AI3029"/>
      <c r="AJ3029"/>
      <c r="AK3029"/>
      <c r="AL3029"/>
      <c r="AM3029"/>
      <c r="AN3029"/>
      <c r="AO3029"/>
      <c r="AP3029"/>
      <c r="AQ3029"/>
      <c r="AR3029"/>
      <c r="AS3029"/>
      <c r="AT3029"/>
      <c r="AU3029"/>
      <c r="AV3029"/>
      <c r="AW3029"/>
      <c r="AX3029" t="inlineStr">
        <is>
          <t>Mortality</t>
        </is>
      </c>
      <c r="AY3029" t="inlineStr">
        <is>
          <t>Mortality</t>
        </is>
      </c>
      <c r="AZ3029" t="inlineStr">
        <is>
          <t>LC50</t>
        </is>
      </c>
      <c r="BA3029"/>
      <c r="BB3029" t="n">
        <v>4.0</v>
      </c>
      <c r="BC3029"/>
      <c r="BD3029"/>
      <c r="BE3029"/>
      <c r="BF3029"/>
      <c r="BG3029" t="inlineStr">
        <is>
          <t>Day(s)</t>
        </is>
      </c>
      <c r="BH3029"/>
      <c r="BI3029" t="inlineStr">
        <is>
          <t>DTXSID2040315</t>
        </is>
      </c>
      <c r="BJ3029" t="inlineStr">
        <is>
          <t>10.1002/etc.5620050908</t>
        </is>
      </c>
      <c r="BK3029"/>
      <c r="BL3029" t="inlineStr">
        <is>
          <t>Acute</t>
        </is>
      </c>
      <c r="BM3029"/>
      <c r="BN3029"/>
      <c r="BO3029"/>
      <c r="BP3029"/>
      <c r="BQ3029"/>
      <c r="BR3029"/>
      <c r="BS3029"/>
      <c r="BT3029" t="inlineStr">
        <is>
          <t>--</t>
        </is>
      </c>
      <c r="BU3029"/>
      <c r="BV3029"/>
      <c r="BW3029"/>
      <c r="BX3029"/>
      <c r="BY3029"/>
      <c r="BZ3029"/>
      <c r="CA3029"/>
      <c r="CB3029"/>
      <c r="CC3029"/>
      <c r="CD3029"/>
      <c r="CE3029"/>
      <c r="CF3029"/>
      <c r="CG3029"/>
      <c r="CH3029"/>
      <c r="CI3029"/>
      <c r="CJ3029"/>
      <c r="CK3029" t="inlineStr">
        <is>
          <t>Ewell,W.S., J.W. Gorsuch, R.O. Kringle, K.A. Robillard, and R.C. Spiegel</t>
        </is>
      </c>
      <c r="CL3029" t="n">
        <v>11951.0</v>
      </c>
      <c r="CM3029" t="inlineStr">
        <is>
          <t>Simultaneous Evaluation of the Acute Effects of Chemicals on Seven Aquatic Species</t>
        </is>
      </c>
      <c r="CN3029" t="inlineStr">
        <is>
          <t>Environ. Toxicol. Chem.5(9): 831-840</t>
        </is>
      </c>
      <c r="CO3029" t="n">
        <v>1986.0</v>
      </c>
      <c r="CP3029" t="inlineStr">
        <is>
          <t>Ewell,W.S., J.W. Gorsuch, R.O. Kringle, K.A. Robillard, and R.C. Spiegel (1986). Simultaneous Evaluation of the Acute Effects of Chemicals on Seven Aquatic Species. Environ. Toxicol. Chem., 5, (9), 831-840. doi:10.1002/etc.5620050908. ECOREF#:11951</t>
        </is>
      </c>
    </row>
    <row r="3030">
      <c r="A3030" t="n">
        <v>7733020.0</v>
      </c>
      <c r="B3030" t="inlineStr">
        <is>
          <t>Sulfuric acid, Zinc salt (1:1)</t>
        </is>
      </c>
      <c r="C3030"/>
      <c r="D3030" t="inlineStr">
        <is>
          <t>Measured</t>
        </is>
      </c>
      <c r="E3030" t="inlineStr">
        <is>
          <t>Not coded</t>
        </is>
      </c>
      <c r="F3030"/>
      <c r="G3030"/>
      <c r="H3030"/>
      <c r="I3030"/>
      <c r="J3030"/>
      <c r="K3030"/>
      <c r="L3030" t="inlineStr">
        <is>
          <t>Pimephales promelas</t>
        </is>
      </c>
      <c r="M3030" t="inlineStr">
        <is>
          <t>Fathead Minnow</t>
        </is>
      </c>
      <c r="N3030" t="inlineStr">
        <is>
          <t>Neonate</t>
        </is>
      </c>
      <c r="O3030" t="inlineStr">
        <is>
          <t>&lt;</t>
        </is>
      </c>
      <c r="P3030" t="n">
        <v>24.0</v>
      </c>
      <c r="Q3030"/>
      <c r="R3030"/>
      <c r="S3030"/>
      <c r="T3030"/>
      <c r="U3030" t="inlineStr">
        <is>
          <t>Hour(s)</t>
        </is>
      </c>
      <c r="V3030" t="inlineStr">
        <is>
          <t>Static</t>
        </is>
      </c>
      <c r="W3030" t="inlineStr">
        <is>
          <t>Fresh water</t>
        </is>
      </c>
      <c r="X3030" t="inlineStr">
        <is>
          <t>Lab</t>
        </is>
      </c>
      <c r="Y3030"/>
      <c r="Z3030" t="inlineStr">
        <is>
          <t>Total</t>
        </is>
      </c>
      <c r="AA3030"/>
      <c r="AB3030" t="n">
        <v>1.27</v>
      </c>
      <c r="AC3030"/>
      <c r="AD3030"/>
      <c r="AE3030"/>
      <c r="AF3030"/>
      <c r="AG3030" t="inlineStr">
        <is>
          <t>AI mg/L</t>
        </is>
      </c>
      <c r="AH3030"/>
      <c r="AI3030"/>
      <c r="AJ3030"/>
      <c r="AK3030"/>
      <c r="AL3030"/>
      <c r="AM3030"/>
      <c r="AN3030"/>
      <c r="AO3030"/>
      <c r="AP3030"/>
      <c r="AQ3030"/>
      <c r="AR3030"/>
      <c r="AS3030"/>
      <c r="AT3030"/>
      <c r="AU3030"/>
      <c r="AV3030"/>
      <c r="AW3030"/>
      <c r="AX3030" t="inlineStr">
        <is>
          <t>Mortality</t>
        </is>
      </c>
      <c r="AY3030" t="inlineStr">
        <is>
          <t>Mortality</t>
        </is>
      </c>
      <c r="AZ3030" t="inlineStr">
        <is>
          <t>LC50</t>
        </is>
      </c>
      <c r="BA3030"/>
      <c r="BB3030" t="n">
        <v>4.0</v>
      </c>
      <c r="BC3030"/>
      <c r="BD3030"/>
      <c r="BE3030"/>
      <c r="BF3030"/>
      <c r="BG3030" t="inlineStr">
        <is>
          <t>Day(s)</t>
        </is>
      </c>
      <c r="BH3030"/>
      <c r="BI3030" t="inlineStr">
        <is>
          <t>DTXSID2040315</t>
        </is>
      </c>
      <c r="BJ3030"/>
      <c r="BK3030"/>
      <c r="BL3030"/>
      <c r="BM3030"/>
      <c r="BN3030"/>
      <c r="BO3030"/>
      <c r="BP3030"/>
      <c r="BQ3030"/>
      <c r="BR3030"/>
      <c r="BS3030"/>
      <c r="BT3030" t="inlineStr">
        <is>
          <t>--</t>
        </is>
      </c>
      <c r="BU3030"/>
      <c r="BV3030"/>
      <c r="BW3030"/>
      <c r="BX3030"/>
      <c r="BY3030"/>
      <c r="BZ3030"/>
      <c r="CA3030"/>
      <c r="CB3030"/>
      <c r="CC3030"/>
      <c r="CD3030"/>
      <c r="CE3030"/>
      <c r="CF3030"/>
      <c r="CG3030"/>
      <c r="CH3030"/>
      <c r="CI3030" t="inlineStr">
        <is>
          <t xml:space="preserve"> CONC/TOTAL//TESTID/11//</t>
        </is>
      </c>
      <c r="CJ3030" t="inlineStr">
        <is>
          <t xml:space="preserve">   CONC/TOTAL//TESTID/11//</t>
        </is>
      </c>
      <c r="CK3030" t="inlineStr">
        <is>
          <t>Gale,N.L., B.G. Wixson, and M. Erten</t>
        </is>
      </c>
      <c r="CL3030" t="n">
        <v>9180.0</v>
      </c>
      <c r="CM3030" t="inlineStr">
        <is>
          <t>An Evaluation of the Acute Toxicity of Lead, Zinc, and Cadmium in Missouri Ozark Groundwater</t>
        </is>
      </c>
      <c r="CN3030" t="inlineStr">
        <is>
          <t>Trace Subst. Environ. Health25:169-183</t>
        </is>
      </c>
      <c r="CO3030" t="n">
        <v>1992.0</v>
      </c>
      <c r="CP3030" t="inlineStr">
        <is>
          <t>Gale,N.L., B.G. Wixson, and M. Erten (1992). An Evaluation of the Acute Toxicity of Lead, Zinc, and Cadmium in Missouri Ozark Groundwater. Trace Subst. Environ. Health, 25, 169-183. ECOREF#:9180</t>
        </is>
      </c>
    </row>
    <row r="3031">
      <c r="A3031" t="n">
        <v>7733020.0</v>
      </c>
      <c r="B3031" t="inlineStr">
        <is>
          <t>Sulfuric acid, Zinc salt (1:1)</t>
        </is>
      </c>
      <c r="C3031"/>
      <c r="D3031" t="inlineStr">
        <is>
          <t>Unmeasured</t>
        </is>
      </c>
      <c r="E3031" t="inlineStr">
        <is>
          <t>Not coded</t>
        </is>
      </c>
      <c r="F3031"/>
      <c r="G3031"/>
      <c r="H3031"/>
      <c r="I3031"/>
      <c r="J3031"/>
      <c r="K3031"/>
      <c r="L3031" t="inlineStr">
        <is>
          <t>Pimephales promelas</t>
        </is>
      </c>
      <c r="M3031" t="inlineStr">
        <is>
          <t>Fathead Minnow</t>
        </is>
      </c>
      <c r="N3031"/>
      <c r="O3031"/>
      <c r="P3031"/>
      <c r="Q3031"/>
      <c r="R3031"/>
      <c r="S3031"/>
      <c r="T3031"/>
      <c r="U3031"/>
      <c r="V3031" t="inlineStr">
        <is>
          <t>Static</t>
        </is>
      </c>
      <c r="W3031" t="inlineStr">
        <is>
          <t>Fresh water</t>
        </is>
      </c>
      <c r="X3031" t="inlineStr">
        <is>
          <t>Lab</t>
        </is>
      </c>
      <c r="Y3031"/>
      <c r="Z3031" t="inlineStr">
        <is>
          <t>Total</t>
        </is>
      </c>
      <c r="AA3031"/>
      <c r="AB3031" t="n">
        <v>3.1</v>
      </c>
      <c r="AC3031"/>
      <c r="AD3031" t="n">
        <v>2.2</v>
      </c>
      <c r="AE3031"/>
      <c r="AF3031" t="n">
        <v>4.3</v>
      </c>
      <c r="AG3031" t="inlineStr">
        <is>
          <t>AI mg/L</t>
        </is>
      </c>
      <c r="AH3031"/>
      <c r="AI3031"/>
      <c r="AJ3031"/>
      <c r="AK3031"/>
      <c r="AL3031"/>
      <c r="AM3031"/>
      <c r="AN3031"/>
      <c r="AO3031"/>
      <c r="AP3031"/>
      <c r="AQ3031"/>
      <c r="AR3031"/>
      <c r="AS3031"/>
      <c r="AT3031"/>
      <c r="AU3031"/>
      <c r="AV3031"/>
      <c r="AW3031"/>
      <c r="AX3031" t="inlineStr">
        <is>
          <t>Mortality</t>
        </is>
      </c>
      <c r="AY3031" t="inlineStr">
        <is>
          <t>Mortality</t>
        </is>
      </c>
      <c r="AZ3031" t="inlineStr">
        <is>
          <t>LC50</t>
        </is>
      </c>
      <c r="BA3031"/>
      <c r="BB3031" t="n">
        <v>4.0</v>
      </c>
      <c r="BC3031"/>
      <c r="BD3031"/>
      <c r="BE3031"/>
      <c r="BF3031"/>
      <c r="BG3031" t="inlineStr">
        <is>
          <t>Day(s)</t>
        </is>
      </c>
      <c r="BH3031"/>
      <c r="BI3031" t="inlineStr">
        <is>
          <t>DTXSID2040315</t>
        </is>
      </c>
      <c r="BJ3031" t="inlineStr">
        <is>
          <t>10.1007/BF02026913</t>
        </is>
      </c>
      <c r="BK3031"/>
      <c r="BL3031"/>
      <c r="BM3031"/>
      <c r="BN3031"/>
      <c r="BO3031"/>
      <c r="BP3031"/>
      <c r="BQ3031"/>
      <c r="BR3031"/>
      <c r="BS3031"/>
      <c r="BT3031" t="inlineStr">
        <is>
          <t>--</t>
        </is>
      </c>
      <c r="BU3031"/>
      <c r="BV3031"/>
      <c r="BW3031"/>
      <c r="BX3031"/>
      <c r="BY3031"/>
      <c r="BZ3031"/>
      <c r="CA3031"/>
      <c r="CB3031"/>
      <c r="CC3031"/>
      <c r="CD3031"/>
      <c r="CE3031"/>
      <c r="CF3031"/>
      <c r="CG3031"/>
      <c r="CH3031"/>
      <c r="CI3031"/>
      <c r="CJ3031"/>
      <c r="CK3031" t="inlineStr">
        <is>
          <t>Judy,R.D.J., and P.H. Davies</t>
        </is>
      </c>
      <c r="CL3031" t="n">
        <v>2114.0</v>
      </c>
      <c r="CM3031" t="inlineStr">
        <is>
          <t>Effects of Calcium Addition as Ca(NO3)2 on Zinc Toxicity to Fathead Minnows, (Pimephales promelas)</t>
        </is>
      </c>
      <c r="CN3031" t="inlineStr">
        <is>
          <t>Bull. Environ. Contam. Toxicol.22(1-2): 88-94</t>
        </is>
      </c>
      <c r="CO3031" t="n">
        <v>1979.0</v>
      </c>
      <c r="CP3031" t="inlineStr">
        <is>
          <t>Judy,R.D.J., and P.H. Davies (1979). Effects of Calcium Addition as Ca(NO3)2 on Zinc Toxicity to Fathead Minnows, (Pimephales promelas). Bull. Environ. Contam. Toxicol., 22, (1-2), 88-94. doi:10.1007/BF02026913. ECOREF#:2114</t>
        </is>
      </c>
    </row>
    <row r="3032">
      <c r="A3032" t="n">
        <v>7733020.0</v>
      </c>
      <c r="B3032" t="inlineStr">
        <is>
          <t>Sulfuric acid, Zinc salt (1:1)</t>
        </is>
      </c>
      <c r="C3032" t="inlineStr">
        <is>
          <t>Reagent Grade, Purissium, Purum, Puriss, Puris, Reinst</t>
        </is>
      </c>
      <c r="D3032" t="inlineStr">
        <is>
          <t>Unmeasured</t>
        </is>
      </c>
      <c r="E3032" t="inlineStr">
        <is>
          <t>Not coded</t>
        </is>
      </c>
      <c r="F3032"/>
      <c r="G3032"/>
      <c r="H3032"/>
      <c r="I3032"/>
      <c r="J3032"/>
      <c r="K3032"/>
      <c r="L3032" t="inlineStr">
        <is>
          <t>Pimephales promelas</t>
        </is>
      </c>
      <c r="M3032" t="inlineStr">
        <is>
          <t>Fathead Minnow</t>
        </is>
      </c>
      <c r="N3032" t="inlineStr">
        <is>
          <t>Juvenile</t>
        </is>
      </c>
      <c r="O3032"/>
      <c r="P3032" t="n">
        <v>4.0</v>
      </c>
      <c r="Q3032"/>
      <c r="R3032"/>
      <c r="S3032"/>
      <c r="T3032"/>
      <c r="U3032" t="inlineStr">
        <is>
          <t>Month(s)</t>
        </is>
      </c>
      <c r="V3032" t="inlineStr">
        <is>
          <t>Flow-through</t>
        </is>
      </c>
      <c r="W3032" t="inlineStr">
        <is>
          <t>Fresh water</t>
        </is>
      </c>
      <c r="X3032" t="inlineStr">
        <is>
          <t>Lab</t>
        </is>
      </c>
      <c r="Y3032" t="n">
        <v>6.0</v>
      </c>
      <c r="Z3032" t="inlineStr">
        <is>
          <t>Total</t>
        </is>
      </c>
      <c r="AA3032"/>
      <c r="AB3032" t="n">
        <v>4.2</v>
      </c>
      <c r="AC3032"/>
      <c r="AD3032" t="n">
        <v>3.0</v>
      </c>
      <c r="AE3032"/>
      <c r="AF3032" t="n">
        <v>6.0</v>
      </c>
      <c r="AG3032" t="inlineStr">
        <is>
          <t>AI mg/L</t>
        </is>
      </c>
      <c r="AH3032"/>
      <c r="AI3032"/>
      <c r="AJ3032"/>
      <c r="AK3032"/>
      <c r="AL3032"/>
      <c r="AM3032"/>
      <c r="AN3032"/>
      <c r="AO3032"/>
      <c r="AP3032"/>
      <c r="AQ3032"/>
      <c r="AR3032"/>
      <c r="AS3032"/>
      <c r="AT3032"/>
      <c r="AU3032"/>
      <c r="AV3032"/>
      <c r="AW3032"/>
      <c r="AX3032" t="inlineStr">
        <is>
          <t>Mortality</t>
        </is>
      </c>
      <c r="AY3032" t="inlineStr">
        <is>
          <t>Mortality</t>
        </is>
      </c>
      <c r="AZ3032" t="inlineStr">
        <is>
          <t>LC50</t>
        </is>
      </c>
      <c r="BA3032"/>
      <c r="BB3032" t="n">
        <v>4.0</v>
      </c>
      <c r="BC3032"/>
      <c r="BD3032"/>
      <c r="BE3032"/>
      <c r="BF3032"/>
      <c r="BG3032" t="inlineStr">
        <is>
          <t>Day(s)</t>
        </is>
      </c>
      <c r="BH3032"/>
      <c r="BI3032" t="inlineStr">
        <is>
          <t>DTXSID2040315</t>
        </is>
      </c>
      <c r="BJ3032"/>
      <c r="BK3032"/>
      <c r="BL3032"/>
      <c r="BM3032"/>
      <c r="BN3032"/>
      <c r="BO3032"/>
      <c r="BP3032"/>
      <c r="BQ3032"/>
      <c r="BR3032"/>
      <c r="BS3032"/>
      <c r="BT3032" t="inlineStr">
        <is>
          <t>--</t>
        </is>
      </c>
      <c r="BU3032"/>
      <c r="BV3032"/>
      <c r="BW3032"/>
      <c r="BX3032"/>
      <c r="BY3032"/>
      <c r="BZ3032"/>
      <c r="CA3032"/>
      <c r="CB3032"/>
      <c r="CC3032"/>
      <c r="CD3032"/>
      <c r="CE3032"/>
      <c r="CF3032"/>
      <c r="CG3032"/>
      <c r="CH3032"/>
      <c r="CI3032" t="inlineStr">
        <is>
          <t xml:space="preserve"> CHAR/HEPTAHYDRATE//LIFESTG/MM LENGTH//DNUM/6//DOSES/1.2/2.5/5.0/10.0/20.0 mg/l//TESTID/3//OEF/APPLICATION FACTOR, LCT50, HARDNESS EFCTS////</t>
        </is>
      </c>
      <c r="CJ3032" t="inlineStr">
        <is>
          <t xml:space="preserve">   CHAR/HEPTAHYDRATE//LIFESTG/MM LENGTH//DNUM/6//DOSES/1.2/2.5/5.0/10.0/20.0 mg/l//TESTID/3//OEF/APPLICATION FACTOR, LCT50, HARDNESS EFCTS////</t>
        </is>
      </c>
      <c r="CK3032" t="inlineStr">
        <is>
          <t>Drendel,G.H.</t>
        </is>
      </c>
      <c r="CL3032" t="n">
        <v>82108.0</v>
      </c>
      <c r="CM3032" t="inlineStr">
        <is>
          <t>The Toxicity of Zinc to the Fathead Minnow in Soft, Hard, and Very Hard Waters</t>
        </is>
      </c>
      <c r="CN3032" t="inlineStr">
        <is>
          <t>M.S.Thesis, Colorado State University, Fort Collins, CO:85 p.</t>
        </is>
      </c>
      <c r="CO3032" t="n">
        <v>1981.0</v>
      </c>
      <c r="CP3032" t="inlineStr">
        <is>
          <t>Drendel,G.H. (1981). The Toxicity of Zinc to the Fathead Minnow in Soft, Hard, and Very Hard Waters. M.S.Thesis, Colorado State University, Fort Collins, CO, 85 p. ECOREF#:82108</t>
        </is>
      </c>
    </row>
    <row r="3033">
      <c r="A3033" t="n">
        <v>7733020.0</v>
      </c>
      <c r="B3033" t="inlineStr">
        <is>
          <t>Sulfuric acid, Zinc salt (1:1)</t>
        </is>
      </c>
      <c r="C3033" t="inlineStr">
        <is>
          <t>Reagent Grade, Purissium, Purum, Puriss, Puris, Reinst</t>
        </is>
      </c>
      <c r="D3033" t="inlineStr">
        <is>
          <t>Measured</t>
        </is>
      </c>
      <c r="E3033" t="inlineStr">
        <is>
          <t>Standard Methods for the Examination of Water and Wastewater</t>
        </is>
      </c>
      <c r="F3033"/>
      <c r="G3033"/>
      <c r="H3033"/>
      <c r="I3033"/>
      <c r="J3033"/>
      <c r="K3033"/>
      <c r="L3033" t="inlineStr">
        <is>
          <t>Pimephales promelas</t>
        </is>
      </c>
      <c r="M3033" t="inlineStr">
        <is>
          <t>Fathead Minnow</t>
        </is>
      </c>
      <c r="N3033"/>
      <c r="O3033"/>
      <c r="P3033"/>
      <c r="Q3033"/>
      <c r="R3033"/>
      <c r="S3033"/>
      <c r="T3033"/>
      <c r="U3033"/>
      <c r="V3033" t="inlineStr">
        <is>
          <t>Flow-through</t>
        </is>
      </c>
      <c r="W3033" t="inlineStr">
        <is>
          <t>Fresh water</t>
        </is>
      </c>
      <c r="X3033" t="inlineStr">
        <is>
          <t>Lab</t>
        </is>
      </c>
      <c r="Y3033"/>
      <c r="Z3033" t="inlineStr">
        <is>
          <t>Total</t>
        </is>
      </c>
      <c r="AA3033"/>
      <c r="AB3033" t="n">
        <v>12.5</v>
      </c>
      <c r="AC3033"/>
      <c r="AD3033"/>
      <c r="AE3033"/>
      <c r="AF3033"/>
      <c r="AG3033" t="inlineStr">
        <is>
          <t>AI mg/L</t>
        </is>
      </c>
      <c r="AH3033"/>
      <c r="AI3033"/>
      <c r="AJ3033"/>
      <c r="AK3033"/>
      <c r="AL3033"/>
      <c r="AM3033"/>
      <c r="AN3033"/>
      <c r="AO3033"/>
      <c r="AP3033"/>
      <c r="AQ3033"/>
      <c r="AR3033"/>
      <c r="AS3033"/>
      <c r="AT3033"/>
      <c r="AU3033"/>
      <c r="AV3033"/>
      <c r="AW3033"/>
      <c r="AX3033" t="inlineStr">
        <is>
          <t>Mortality</t>
        </is>
      </c>
      <c r="AY3033" t="inlineStr">
        <is>
          <t>Mortality</t>
        </is>
      </c>
      <c r="AZ3033" t="inlineStr">
        <is>
          <t>LC50</t>
        </is>
      </c>
      <c r="BA3033"/>
      <c r="BB3033" t="n">
        <v>4.0</v>
      </c>
      <c r="BC3033"/>
      <c r="BD3033"/>
      <c r="BE3033"/>
      <c r="BF3033"/>
      <c r="BG3033" t="inlineStr">
        <is>
          <t>Day(s)</t>
        </is>
      </c>
      <c r="BH3033"/>
      <c r="BI3033" t="inlineStr">
        <is>
          <t>DTXSID2040315</t>
        </is>
      </c>
      <c r="BJ3033"/>
      <c r="BK3033"/>
      <c r="BL3033" t="inlineStr">
        <is>
          <t>Acute</t>
        </is>
      </c>
      <c r="BM3033"/>
      <c r="BN3033"/>
      <c r="BO3033"/>
      <c r="BP3033"/>
      <c r="BQ3033"/>
      <c r="BR3033"/>
      <c r="BS3033"/>
      <c r="BT3033" t="inlineStr">
        <is>
          <t>--</t>
        </is>
      </c>
      <c r="BU3033"/>
      <c r="BV3033"/>
      <c r="BW3033"/>
      <c r="BX3033"/>
      <c r="BY3033"/>
      <c r="BZ3033"/>
      <c r="CA3033"/>
      <c r="CB3033"/>
      <c r="CC3033"/>
      <c r="CD3033"/>
      <c r="CE3033"/>
      <c r="CF3033"/>
      <c r="CG3033"/>
      <c r="CH3033"/>
      <c r="CI3033"/>
      <c r="CJ3033" t="inlineStr">
        <is>
          <t xml:space="preserve">SOURCE/FROM NEWTOWN HATCHERY//TMETH/APHA 1960//MEDIA/AERATED, CARBON-FILTERED, DEIONIZED TAP WATER MIXED WITH NATURAL LIMESTONE SPRING WATER//   </t>
        </is>
      </c>
      <c r="CK3033" t="inlineStr">
        <is>
          <t>Mount,D.I.</t>
        </is>
      </c>
      <c r="CL3033" t="n">
        <v>2118.0</v>
      </c>
      <c r="CM3033" t="inlineStr">
        <is>
          <t>The Effect of Total Hardness and pH on Acute Toxicity of Zinc to Fish</t>
        </is>
      </c>
      <c r="CN3033" t="inlineStr">
        <is>
          <t>Air Water Pollut.10:49-56</t>
        </is>
      </c>
      <c r="CO3033" t="n">
        <v>1966.0</v>
      </c>
      <c r="CP3033" t="inlineStr">
        <is>
          <t>Mount,D.I. (1966). The Effect of Total Hardness and pH on Acute Toxicity of Zinc to Fish. Air Water Pollut., 10, 49-56. ECOREF#:2118</t>
        </is>
      </c>
    </row>
    <row r="3034">
      <c r="A3034" t="n">
        <v>7733020.0</v>
      </c>
      <c r="B3034" t="inlineStr">
        <is>
          <t>Sulfuric acid, Zinc salt (1:1)</t>
        </is>
      </c>
      <c r="C3034"/>
      <c r="D3034" t="inlineStr">
        <is>
          <t>Unmeasured</t>
        </is>
      </c>
      <c r="E3034" t="inlineStr">
        <is>
          <t>Organization for Economic Cooperation and Development</t>
        </is>
      </c>
      <c r="F3034" t="inlineStr">
        <is>
          <t>&gt;=</t>
        </is>
      </c>
      <c r="G3034" t="n">
        <v>99.0</v>
      </c>
      <c r="H3034"/>
      <c r="I3034"/>
      <c r="J3034"/>
      <c r="K3034"/>
      <c r="L3034" t="inlineStr">
        <is>
          <t>Pimephales promelas</t>
        </is>
      </c>
      <c r="M3034" t="inlineStr">
        <is>
          <t>Fathead Minnow</t>
        </is>
      </c>
      <c r="N3034" t="inlineStr">
        <is>
          <t>Embryo</t>
        </is>
      </c>
      <c r="O3034" t="inlineStr">
        <is>
          <t>&lt;</t>
        </is>
      </c>
      <c r="P3034" t="n">
        <v>32.0</v>
      </c>
      <c r="Q3034"/>
      <c r="R3034"/>
      <c r="S3034"/>
      <c r="T3034"/>
      <c r="U3034" t="inlineStr">
        <is>
          <t>Cell stage</t>
        </is>
      </c>
      <c r="V3034" t="inlineStr">
        <is>
          <t>Renewal</t>
        </is>
      </c>
      <c r="W3034" t="inlineStr">
        <is>
          <t>Fresh water</t>
        </is>
      </c>
      <c r="X3034" t="inlineStr">
        <is>
          <t>Lab</t>
        </is>
      </c>
      <c r="Y3034"/>
      <c r="Z3034" t="inlineStr">
        <is>
          <t>Total</t>
        </is>
      </c>
      <c r="AA3034"/>
      <c r="AB3034" t="n">
        <v>3.085</v>
      </c>
      <c r="AC3034"/>
      <c r="AD3034"/>
      <c r="AE3034"/>
      <c r="AF3034"/>
      <c r="AG3034" t="inlineStr">
        <is>
          <t>AI mg/L</t>
        </is>
      </c>
      <c r="AH3034"/>
      <c r="AI3034"/>
      <c r="AJ3034"/>
      <c r="AK3034"/>
      <c r="AL3034"/>
      <c r="AM3034"/>
      <c r="AN3034"/>
      <c r="AO3034"/>
      <c r="AP3034"/>
      <c r="AQ3034"/>
      <c r="AR3034"/>
      <c r="AS3034"/>
      <c r="AT3034"/>
      <c r="AU3034"/>
      <c r="AV3034"/>
      <c r="AW3034"/>
      <c r="AX3034" t="inlineStr">
        <is>
          <t>Mortality</t>
        </is>
      </c>
      <c r="AY3034" t="inlineStr">
        <is>
          <t>Mortality</t>
        </is>
      </c>
      <c r="AZ3034" t="inlineStr">
        <is>
          <t>LC50</t>
        </is>
      </c>
      <c r="BA3034"/>
      <c r="BB3034" t="n">
        <v>4.0</v>
      </c>
      <c r="BC3034"/>
      <c r="BD3034"/>
      <c r="BE3034"/>
      <c r="BF3034"/>
      <c r="BG3034" t="inlineStr">
        <is>
          <t>Day(s)</t>
        </is>
      </c>
      <c r="BH3034"/>
      <c r="BI3034" t="inlineStr">
        <is>
          <t>DTXSID2040315</t>
        </is>
      </c>
      <c r="BJ3034" t="inlineStr">
        <is>
          <t>10.1002/etc.5455</t>
        </is>
      </c>
      <c r="BK3034"/>
      <c r="BL3034" t="inlineStr">
        <is>
          <t>Acute</t>
        </is>
      </c>
      <c r="BM3034" t="inlineStr">
        <is>
          <t>EM</t>
        </is>
      </c>
      <c r="BN3034"/>
      <c r="BO3034"/>
      <c r="BP3034"/>
      <c r="BQ3034"/>
      <c r="BR3034"/>
      <c r="BS3034"/>
      <c r="BT3034" t="inlineStr">
        <is>
          <t>--</t>
        </is>
      </c>
      <c r="BU3034"/>
      <c r="BV3034"/>
      <c r="BW3034"/>
      <c r="BX3034"/>
      <c r="BY3034"/>
      <c r="BZ3034"/>
      <c r="CA3034"/>
      <c r="CB3034"/>
      <c r="CC3034"/>
      <c r="CD3034"/>
      <c r="CE3034"/>
      <c r="CF3034"/>
      <c r="CG3034"/>
      <c r="CH3034"/>
      <c r="CI3034"/>
      <c r="CJ3034" t="inlineStr">
        <is>
          <t xml:space="preserve">SOURCE/SPAWNING BROOD STOCK FROM COVE ENVIRONMENTAL'S AQUATIC TOXICITY LABORATORY (STILLWATER, OK)//AP FREQ/80 PERCENT OF EXISTING VOLUME REPLACED//CONTR/C,P//TMETH/JEFFRIES, M. K. S., STULTS, A. E., SMITH, A. W., RAWLINGS, J. M., BELANGER, S. E., AND ORIS, J. T. (2014). ALTERNATIVE METHODS FOR TOXICITY ASSESSMENTS IN FISH: COMPARISON OF THE FISH EMBRYO TOXICITY AND THE LARVAL GROWTH AND SURVIVAL TESTS IN ZEBRAFISH AND FATHEAD MINNOWS. ENVIRONMENTAL TOXICOLOGY AND CHEMISTRY, 33(11), 2584-2594. AND ORGANISATION FOR ECONOMIC CO-OPERATION AND DEVELOPMENT. (2013). TEST NO. 236: FISH EMBRYO ACUTE TOXICITY (FET) TEST. OECD GUIDELINES FOR THE TESTING OF CHEMICALS.//MEDIA/USEPA SYNTHETIC HARD WATER//   </t>
        </is>
      </c>
      <c r="CK3034" t="inlineStr">
        <is>
          <t>Scott,J., R. Grewe, and M. Minghetti</t>
        </is>
      </c>
      <c r="CL3034" t="n">
        <v>191977.0</v>
      </c>
      <c r="CM3034" t="inlineStr">
        <is>
          <t>Fish Embryo Acute Toxicity Testing and the RTgill-W1 Cell Line as in Vitro Models for Whole-Effluent Toxicity (WET) Testing: An in Vitro/in Vivo Comparison of Chemicals Relevant for WET Testing</t>
        </is>
      </c>
      <c r="CN3034" t="inlineStr">
        <is>
          <t>Environ. Toxicol. Chem.41(11): 2721-2731</t>
        </is>
      </c>
      <c r="CO3034" t="n">
        <v>2022.0</v>
      </c>
      <c r="CP3034" t="inlineStr">
        <is>
          <t>Scott,J., R. Grewe, and M. Minghetti (2022). Fish Embryo Acute Toxicity Testing and the RTgill-W1 Cell Line as in Vitro Models for Whole-Effluent Toxicity (WET) Testing: An in Vitro/in Vivo Comparison of Chemicals Relevant for WET Testing. Environ. Toxicol. Chem., 41, (11), 2721-2731. doi:10.1002/etc.5455. ECOREF#:191977</t>
        </is>
      </c>
    </row>
    <row r="3035">
      <c r="A3035" t="n">
        <v>7733020.0</v>
      </c>
      <c r="B3035" t="inlineStr">
        <is>
          <t>Sulfuric acid, Zinc salt (1:1)</t>
        </is>
      </c>
      <c r="C3035" t="inlineStr">
        <is>
          <t>Reagent Grade, Purissium, Purum, Puriss, Puris, Reinst</t>
        </is>
      </c>
      <c r="D3035" t="inlineStr">
        <is>
          <t>Measured</t>
        </is>
      </c>
      <c r="E3035" t="inlineStr">
        <is>
          <t>Standard Methods for the Examination of Water and Wastewater</t>
        </is>
      </c>
      <c r="F3035"/>
      <c r="G3035"/>
      <c r="H3035"/>
      <c r="I3035"/>
      <c r="J3035"/>
      <c r="K3035"/>
      <c r="L3035" t="inlineStr">
        <is>
          <t>Pimephales promelas</t>
        </is>
      </c>
      <c r="M3035" t="inlineStr">
        <is>
          <t>Fathead Minnow</t>
        </is>
      </c>
      <c r="N3035"/>
      <c r="O3035"/>
      <c r="P3035"/>
      <c r="Q3035"/>
      <c r="R3035"/>
      <c r="S3035"/>
      <c r="T3035"/>
      <c r="U3035"/>
      <c r="V3035" t="inlineStr">
        <is>
          <t>Flow-through</t>
        </is>
      </c>
      <c r="W3035" t="inlineStr">
        <is>
          <t>Fresh water</t>
        </is>
      </c>
      <c r="X3035" t="inlineStr">
        <is>
          <t>Lab</t>
        </is>
      </c>
      <c r="Y3035"/>
      <c r="Z3035" t="inlineStr">
        <is>
          <t>Total</t>
        </is>
      </c>
      <c r="AA3035"/>
      <c r="AB3035" t="n">
        <v>13.8</v>
      </c>
      <c r="AC3035"/>
      <c r="AD3035"/>
      <c r="AE3035"/>
      <c r="AF3035"/>
      <c r="AG3035" t="inlineStr">
        <is>
          <t>AI mg/L</t>
        </is>
      </c>
      <c r="AH3035"/>
      <c r="AI3035"/>
      <c r="AJ3035"/>
      <c r="AK3035"/>
      <c r="AL3035"/>
      <c r="AM3035"/>
      <c r="AN3035"/>
      <c r="AO3035"/>
      <c r="AP3035"/>
      <c r="AQ3035"/>
      <c r="AR3035"/>
      <c r="AS3035"/>
      <c r="AT3035"/>
      <c r="AU3035"/>
      <c r="AV3035"/>
      <c r="AW3035"/>
      <c r="AX3035" t="inlineStr">
        <is>
          <t>Mortality</t>
        </is>
      </c>
      <c r="AY3035" t="inlineStr">
        <is>
          <t>Mortality</t>
        </is>
      </c>
      <c r="AZ3035" t="inlineStr">
        <is>
          <t>LC50</t>
        </is>
      </c>
      <c r="BA3035"/>
      <c r="BB3035" t="n">
        <v>4.0</v>
      </c>
      <c r="BC3035"/>
      <c r="BD3035"/>
      <c r="BE3035"/>
      <c r="BF3035"/>
      <c r="BG3035" t="inlineStr">
        <is>
          <t>Day(s)</t>
        </is>
      </c>
      <c r="BH3035"/>
      <c r="BI3035" t="inlineStr">
        <is>
          <t>DTXSID2040315</t>
        </is>
      </c>
      <c r="BJ3035"/>
      <c r="BK3035"/>
      <c r="BL3035" t="inlineStr">
        <is>
          <t>Acute</t>
        </is>
      </c>
      <c r="BM3035"/>
      <c r="BN3035"/>
      <c r="BO3035"/>
      <c r="BP3035"/>
      <c r="BQ3035"/>
      <c r="BR3035"/>
      <c r="BS3035"/>
      <c r="BT3035" t="inlineStr">
        <is>
          <t>--</t>
        </is>
      </c>
      <c r="BU3035"/>
      <c r="BV3035"/>
      <c r="BW3035"/>
      <c r="BX3035"/>
      <c r="BY3035"/>
      <c r="BZ3035"/>
      <c r="CA3035"/>
      <c r="CB3035"/>
      <c r="CC3035"/>
      <c r="CD3035"/>
      <c r="CE3035"/>
      <c r="CF3035"/>
      <c r="CG3035"/>
      <c r="CH3035"/>
      <c r="CI3035"/>
      <c r="CJ3035" t="inlineStr">
        <is>
          <t xml:space="preserve">SOURCE/FROM NEWTOWN HATCHERY//TMETH/APHA 1960//MEDIA/AERATED, CARBON-FILTERED, DEIONIZED TAP WATER MIXED WITH NATURAL LIMESTONE SPRING WATER//   </t>
        </is>
      </c>
      <c r="CK3035" t="inlineStr">
        <is>
          <t>Mount,D.I.</t>
        </is>
      </c>
      <c r="CL3035" t="n">
        <v>2118.0</v>
      </c>
      <c r="CM3035" t="inlineStr">
        <is>
          <t>The Effect of Total Hardness and pH on Acute Toxicity of Zinc to Fish</t>
        </is>
      </c>
      <c r="CN3035" t="inlineStr">
        <is>
          <t>Air Water Pollut.10:49-56</t>
        </is>
      </c>
      <c r="CO3035" t="n">
        <v>1966.0</v>
      </c>
      <c r="CP3035" t="inlineStr">
        <is>
          <t>Mount,D.I. (1966). The Effect of Total Hardness and pH on Acute Toxicity of Zinc to Fish. Air Water Pollut., 10, 49-56. ECOREF#:2118</t>
        </is>
      </c>
    </row>
    <row r="3036">
      <c r="A3036" t="n">
        <v>7733020.0</v>
      </c>
      <c r="B3036" t="inlineStr">
        <is>
          <t>Sulfuric acid, Zinc salt (1:1)</t>
        </is>
      </c>
      <c r="C3036" t="inlineStr">
        <is>
          <t>Reagent Grade, Purissium, Purum, Puriss, Puris, Reinst</t>
        </is>
      </c>
      <c r="D3036" t="inlineStr">
        <is>
          <t>Measured</t>
        </is>
      </c>
      <c r="E3036" t="inlineStr">
        <is>
          <t>Standard Methods for the Examination of Water and Wastewater</t>
        </is>
      </c>
      <c r="F3036"/>
      <c r="G3036"/>
      <c r="H3036"/>
      <c r="I3036"/>
      <c r="J3036"/>
      <c r="K3036"/>
      <c r="L3036" t="inlineStr">
        <is>
          <t>Pimephales promelas</t>
        </is>
      </c>
      <c r="M3036" t="inlineStr">
        <is>
          <t>Fathead Minnow</t>
        </is>
      </c>
      <c r="N3036"/>
      <c r="O3036"/>
      <c r="P3036"/>
      <c r="Q3036"/>
      <c r="R3036"/>
      <c r="S3036"/>
      <c r="T3036"/>
      <c r="U3036"/>
      <c r="V3036" t="inlineStr">
        <is>
          <t>Flow-through</t>
        </is>
      </c>
      <c r="W3036" t="inlineStr">
        <is>
          <t>Fresh water</t>
        </is>
      </c>
      <c r="X3036" t="inlineStr">
        <is>
          <t>Lab</t>
        </is>
      </c>
      <c r="Y3036"/>
      <c r="Z3036" t="inlineStr">
        <is>
          <t>Total</t>
        </is>
      </c>
      <c r="AA3036"/>
      <c r="AB3036" t="n">
        <v>13.6</v>
      </c>
      <c r="AC3036"/>
      <c r="AD3036"/>
      <c r="AE3036"/>
      <c r="AF3036"/>
      <c r="AG3036" t="inlineStr">
        <is>
          <t>AI mg/L</t>
        </is>
      </c>
      <c r="AH3036"/>
      <c r="AI3036"/>
      <c r="AJ3036"/>
      <c r="AK3036"/>
      <c r="AL3036"/>
      <c r="AM3036"/>
      <c r="AN3036"/>
      <c r="AO3036"/>
      <c r="AP3036"/>
      <c r="AQ3036"/>
      <c r="AR3036"/>
      <c r="AS3036"/>
      <c r="AT3036"/>
      <c r="AU3036"/>
      <c r="AV3036"/>
      <c r="AW3036"/>
      <c r="AX3036" t="inlineStr">
        <is>
          <t>Mortality</t>
        </is>
      </c>
      <c r="AY3036" t="inlineStr">
        <is>
          <t>Mortality</t>
        </is>
      </c>
      <c r="AZ3036" t="inlineStr">
        <is>
          <t>LC50</t>
        </is>
      </c>
      <c r="BA3036"/>
      <c r="BB3036" t="n">
        <v>4.0</v>
      </c>
      <c r="BC3036"/>
      <c r="BD3036"/>
      <c r="BE3036"/>
      <c r="BF3036"/>
      <c r="BG3036" t="inlineStr">
        <is>
          <t>Day(s)</t>
        </is>
      </c>
      <c r="BH3036"/>
      <c r="BI3036" t="inlineStr">
        <is>
          <t>DTXSID2040315</t>
        </is>
      </c>
      <c r="BJ3036"/>
      <c r="BK3036"/>
      <c r="BL3036" t="inlineStr">
        <is>
          <t>Acute</t>
        </is>
      </c>
      <c r="BM3036"/>
      <c r="BN3036"/>
      <c r="BO3036"/>
      <c r="BP3036"/>
      <c r="BQ3036"/>
      <c r="BR3036"/>
      <c r="BS3036"/>
      <c r="BT3036" t="inlineStr">
        <is>
          <t>--</t>
        </is>
      </c>
      <c r="BU3036"/>
      <c r="BV3036"/>
      <c r="BW3036"/>
      <c r="BX3036"/>
      <c r="BY3036"/>
      <c r="BZ3036"/>
      <c r="CA3036"/>
      <c r="CB3036"/>
      <c r="CC3036"/>
      <c r="CD3036"/>
      <c r="CE3036"/>
      <c r="CF3036"/>
      <c r="CG3036"/>
      <c r="CH3036"/>
      <c r="CI3036"/>
      <c r="CJ3036" t="inlineStr">
        <is>
          <t xml:space="preserve">SOURCE/FROM NEWTOWN HATCHERY//TMETH/APHA 1960//MEDIA/AERATED, CARBON-FILTERED, DEIONIZED TAP WATER MIXED WITH NATURAL LIMESTONE SPRING WATER//   </t>
        </is>
      </c>
      <c r="CK3036" t="inlineStr">
        <is>
          <t>Mount,D.I.</t>
        </is>
      </c>
      <c r="CL3036" t="n">
        <v>2118.0</v>
      </c>
      <c r="CM3036" t="inlineStr">
        <is>
          <t>The Effect of Total Hardness and pH on Acute Toxicity of Zinc to Fish</t>
        </is>
      </c>
      <c r="CN3036" t="inlineStr">
        <is>
          <t>Air Water Pollut.10:49-56</t>
        </is>
      </c>
      <c r="CO3036" t="n">
        <v>1966.0</v>
      </c>
      <c r="CP3036" t="inlineStr">
        <is>
          <t>Mount,D.I. (1966). The Effect of Total Hardness and pH on Acute Toxicity of Zinc to Fish. Air Water Pollut., 10, 49-56. ECOREF#:2118</t>
        </is>
      </c>
    </row>
    <row r="3037">
      <c r="A3037" t="n">
        <v>7733020.0</v>
      </c>
      <c r="B3037" t="inlineStr">
        <is>
          <t>Sulfuric acid, Zinc salt (1:1)</t>
        </is>
      </c>
      <c r="C3037" t="inlineStr">
        <is>
          <t>Reagent Grade, Purissium, Purum, Puriss, Puris, Reinst</t>
        </is>
      </c>
      <c r="D3037" t="inlineStr">
        <is>
          <t>Unmeasured</t>
        </is>
      </c>
      <c r="E3037" t="inlineStr">
        <is>
          <t>Not coded</t>
        </is>
      </c>
      <c r="F3037"/>
      <c r="G3037"/>
      <c r="H3037"/>
      <c r="I3037"/>
      <c r="J3037"/>
      <c r="K3037"/>
      <c r="L3037" t="inlineStr">
        <is>
          <t>Pimephales promelas</t>
        </is>
      </c>
      <c r="M3037" t="inlineStr">
        <is>
          <t>Fathead Minnow</t>
        </is>
      </c>
      <c r="N3037" t="inlineStr">
        <is>
          <t>Juvenile</t>
        </is>
      </c>
      <c r="O3037"/>
      <c r="P3037" t="n">
        <v>4.0</v>
      </c>
      <c r="Q3037"/>
      <c r="R3037"/>
      <c r="S3037"/>
      <c r="T3037"/>
      <c r="U3037" t="inlineStr">
        <is>
          <t>Month(s)</t>
        </is>
      </c>
      <c r="V3037" t="inlineStr">
        <is>
          <t>Flow-through</t>
        </is>
      </c>
      <c r="W3037" t="inlineStr">
        <is>
          <t>Fresh water</t>
        </is>
      </c>
      <c r="X3037" t="inlineStr">
        <is>
          <t>Lab</t>
        </is>
      </c>
      <c r="Y3037" t="n">
        <v>6.0</v>
      </c>
      <c r="Z3037" t="inlineStr">
        <is>
          <t>Total</t>
        </is>
      </c>
      <c r="AA3037"/>
      <c r="AB3037" t="n">
        <v>4.18</v>
      </c>
      <c r="AC3037"/>
      <c r="AD3037" t="n">
        <v>2.34</v>
      </c>
      <c r="AE3037"/>
      <c r="AF3037" t="n">
        <v>6.34</v>
      </c>
      <c r="AG3037" t="inlineStr">
        <is>
          <t>AI mg/L</t>
        </is>
      </c>
      <c r="AH3037"/>
      <c r="AI3037"/>
      <c r="AJ3037"/>
      <c r="AK3037"/>
      <c r="AL3037"/>
      <c r="AM3037"/>
      <c r="AN3037"/>
      <c r="AO3037"/>
      <c r="AP3037"/>
      <c r="AQ3037"/>
      <c r="AR3037"/>
      <c r="AS3037"/>
      <c r="AT3037"/>
      <c r="AU3037"/>
      <c r="AV3037"/>
      <c r="AW3037"/>
      <c r="AX3037" t="inlineStr">
        <is>
          <t>Mortality</t>
        </is>
      </c>
      <c r="AY3037" t="inlineStr">
        <is>
          <t>Mortality</t>
        </is>
      </c>
      <c r="AZ3037" t="inlineStr">
        <is>
          <t>LC50</t>
        </is>
      </c>
      <c r="BA3037"/>
      <c r="BB3037" t="n">
        <v>4.0</v>
      </c>
      <c r="BC3037"/>
      <c r="BD3037"/>
      <c r="BE3037"/>
      <c r="BF3037"/>
      <c r="BG3037" t="inlineStr">
        <is>
          <t>Day(s)</t>
        </is>
      </c>
      <c r="BH3037"/>
      <c r="BI3037" t="inlineStr">
        <is>
          <t>DTXSID2040315</t>
        </is>
      </c>
      <c r="BJ3037"/>
      <c r="BK3037"/>
      <c r="BL3037"/>
      <c r="BM3037"/>
      <c r="BN3037"/>
      <c r="BO3037"/>
      <c r="BP3037"/>
      <c r="BQ3037"/>
      <c r="BR3037"/>
      <c r="BS3037"/>
      <c r="BT3037" t="inlineStr">
        <is>
          <t>--</t>
        </is>
      </c>
      <c r="BU3037"/>
      <c r="BV3037"/>
      <c r="BW3037"/>
      <c r="BX3037"/>
      <c r="BY3037"/>
      <c r="BZ3037"/>
      <c r="CA3037"/>
      <c r="CB3037"/>
      <c r="CC3037"/>
      <c r="CD3037"/>
      <c r="CE3037"/>
      <c r="CF3037"/>
      <c r="CG3037"/>
      <c r="CH3037"/>
      <c r="CI3037" t="inlineStr">
        <is>
          <t xml:space="preserve"> CHAR/HEPTAHYDRATE//LIFESTG/MM LENGTH//DNUM/6//DOSES/1.2/2.5/5.0/10.0/20.0 mg/l//TESTID/3//OEF/APPLICATION FACTOR, LCT50, HARDNESS EFCTS////</t>
        </is>
      </c>
      <c r="CJ3037" t="inlineStr">
        <is>
          <t xml:space="preserve">   CHAR/HEPTAHYDRATE//LIFESTG/MM LENGTH//DNUM/6//DOSES/1.2/2.5/5.0/10.0/20.0 mg/l//TESTID/3//OEF/APPLICATION FACTOR, LCT50, HARDNESS EFCTS////</t>
        </is>
      </c>
      <c r="CK3037" t="inlineStr">
        <is>
          <t>Drendel,G.H.</t>
        </is>
      </c>
      <c r="CL3037" t="n">
        <v>82108.0</v>
      </c>
      <c r="CM3037" t="inlineStr">
        <is>
          <t>The Toxicity of Zinc to the Fathead Minnow in Soft, Hard, and Very Hard Waters</t>
        </is>
      </c>
      <c r="CN3037" t="inlineStr">
        <is>
          <t>M.S.Thesis, Colorado State University, Fort Collins, CO:85 p.</t>
        </is>
      </c>
      <c r="CO3037" t="n">
        <v>1981.0</v>
      </c>
      <c r="CP3037" t="inlineStr">
        <is>
          <t>Drendel,G.H. (1981). The Toxicity of Zinc to the Fathead Minnow in Soft, Hard, and Very Hard Waters. M.S.Thesis, Colorado State University, Fort Collins, CO, 85 p. ECOREF#:82108</t>
        </is>
      </c>
    </row>
    <row r="3038">
      <c r="A3038" t="n">
        <v>7733020.0</v>
      </c>
      <c r="B3038" t="inlineStr">
        <is>
          <t>Sulfuric acid, Zinc salt (1:1)</t>
        </is>
      </c>
      <c r="C3038" t="inlineStr">
        <is>
          <t>Reagent Grade, Purissium, Purum, Puriss, Puris, Reinst</t>
        </is>
      </c>
      <c r="D3038" t="inlineStr">
        <is>
          <t>Measured</t>
        </is>
      </c>
      <c r="E3038" t="inlineStr">
        <is>
          <t>Not coded</t>
        </is>
      </c>
      <c r="F3038"/>
      <c r="G3038"/>
      <c r="H3038"/>
      <c r="I3038"/>
      <c r="J3038"/>
      <c r="K3038"/>
      <c r="L3038" t="inlineStr">
        <is>
          <t>Pimephales promelas</t>
        </is>
      </c>
      <c r="M3038" t="inlineStr">
        <is>
          <t>Fathead Minnow</t>
        </is>
      </c>
      <c r="N3038" t="inlineStr">
        <is>
          <t>Juvenile</t>
        </is>
      </c>
      <c r="O3038"/>
      <c r="P3038" t="n">
        <v>4.0</v>
      </c>
      <c r="Q3038"/>
      <c r="R3038"/>
      <c r="S3038"/>
      <c r="T3038"/>
      <c r="U3038" t="inlineStr">
        <is>
          <t>Month(s)</t>
        </is>
      </c>
      <c r="V3038" t="inlineStr">
        <is>
          <t>Flow-through</t>
        </is>
      </c>
      <c r="W3038" t="inlineStr">
        <is>
          <t>Fresh water</t>
        </is>
      </c>
      <c r="X3038" t="inlineStr">
        <is>
          <t>Lab</t>
        </is>
      </c>
      <c r="Y3038" t="n">
        <v>6.0</v>
      </c>
      <c r="Z3038" t="inlineStr">
        <is>
          <t>Total</t>
        </is>
      </c>
      <c r="AA3038"/>
      <c r="AB3038" t="n">
        <v>3.5</v>
      </c>
      <c r="AC3038"/>
      <c r="AD3038" t="n">
        <v>2.26</v>
      </c>
      <c r="AE3038"/>
      <c r="AF3038" t="n">
        <v>5.02</v>
      </c>
      <c r="AG3038" t="inlineStr">
        <is>
          <t>AI mg/L</t>
        </is>
      </c>
      <c r="AH3038"/>
      <c r="AI3038"/>
      <c r="AJ3038"/>
      <c r="AK3038"/>
      <c r="AL3038"/>
      <c r="AM3038"/>
      <c r="AN3038"/>
      <c r="AO3038"/>
      <c r="AP3038"/>
      <c r="AQ3038"/>
      <c r="AR3038"/>
      <c r="AS3038"/>
      <c r="AT3038"/>
      <c r="AU3038"/>
      <c r="AV3038"/>
      <c r="AW3038"/>
      <c r="AX3038" t="inlineStr">
        <is>
          <t>Mortality</t>
        </is>
      </c>
      <c r="AY3038" t="inlineStr">
        <is>
          <t>Mortality</t>
        </is>
      </c>
      <c r="AZ3038" t="inlineStr">
        <is>
          <t>LC50</t>
        </is>
      </c>
      <c r="BA3038"/>
      <c r="BB3038" t="n">
        <v>4.0</v>
      </c>
      <c r="BC3038"/>
      <c r="BD3038"/>
      <c r="BE3038"/>
      <c r="BF3038"/>
      <c r="BG3038" t="inlineStr">
        <is>
          <t>Day(s)</t>
        </is>
      </c>
      <c r="BH3038"/>
      <c r="BI3038" t="inlineStr">
        <is>
          <t>DTXSID2040315</t>
        </is>
      </c>
      <c r="BJ3038"/>
      <c r="BK3038"/>
      <c r="BL3038"/>
      <c r="BM3038"/>
      <c r="BN3038"/>
      <c r="BO3038"/>
      <c r="BP3038"/>
      <c r="BQ3038"/>
      <c r="BR3038"/>
      <c r="BS3038"/>
      <c r="BT3038" t="inlineStr">
        <is>
          <t>--</t>
        </is>
      </c>
      <c r="BU3038"/>
      <c r="BV3038"/>
      <c r="BW3038"/>
      <c r="BX3038"/>
      <c r="BY3038"/>
      <c r="BZ3038"/>
      <c r="CA3038"/>
      <c r="CB3038"/>
      <c r="CC3038"/>
      <c r="CD3038"/>
      <c r="CE3038"/>
      <c r="CF3038"/>
      <c r="CG3038"/>
      <c r="CH3038"/>
      <c r="CI3038" t="inlineStr">
        <is>
          <t xml:space="preserve"> CHAR/HEPTAHYDRATE//DNUM/6//DOSES/1.93/3.78/8.03/11.74/23.40 mg/l//TESTID/3//OEF/APPLICATION FACTOR, LCT50, HARDNESS EFCTS////</t>
        </is>
      </c>
      <c r="CJ3038" t="inlineStr">
        <is>
          <t xml:space="preserve">   CHAR/HEPTAHYDRATE//DNUM/6//DOSES/1.93/3.78/8.03/11.74/23.40 mg/l//TESTID/3//OEF/APPLICATION FACTOR, LCT50, HARDNESS EFCTS////</t>
        </is>
      </c>
      <c r="CK3038" t="inlineStr">
        <is>
          <t>Drendel,G.H.</t>
        </is>
      </c>
      <c r="CL3038" t="n">
        <v>82108.0</v>
      </c>
      <c r="CM3038" t="inlineStr">
        <is>
          <t>The Toxicity of Zinc to the Fathead Minnow in Soft, Hard, and Very Hard Waters</t>
        </is>
      </c>
      <c r="CN3038" t="inlineStr">
        <is>
          <t>M.S.Thesis, Colorado State University, Fort Collins, CO:85 p.</t>
        </is>
      </c>
      <c r="CO3038" t="n">
        <v>1981.0</v>
      </c>
      <c r="CP3038" t="inlineStr">
        <is>
          <t>Drendel,G.H. (1981). The Toxicity of Zinc to the Fathead Minnow in Soft, Hard, and Very Hard Waters. M.S.Thesis, Colorado State University, Fort Collins, CO, 85 p. ECOREF#:82108</t>
        </is>
      </c>
    </row>
    <row r="3039">
      <c r="A3039" t="n">
        <v>7733020.0</v>
      </c>
      <c r="B3039" t="inlineStr">
        <is>
          <t>Sulfuric acid, Zinc salt (1:1)</t>
        </is>
      </c>
      <c r="C3039" t="inlineStr">
        <is>
          <t>Reagent Grade, Purissium, Purum, Puriss, Puris, Reinst</t>
        </is>
      </c>
      <c r="D3039" t="inlineStr">
        <is>
          <t>Measured</t>
        </is>
      </c>
      <c r="E3039" t="inlineStr">
        <is>
          <t>Not coded</t>
        </is>
      </c>
      <c r="F3039"/>
      <c r="G3039"/>
      <c r="H3039"/>
      <c r="I3039"/>
      <c r="J3039"/>
      <c r="K3039"/>
      <c r="L3039" t="inlineStr">
        <is>
          <t>Pimephales promelas</t>
        </is>
      </c>
      <c r="M3039" t="inlineStr">
        <is>
          <t>Fathead Minnow</t>
        </is>
      </c>
      <c r="N3039"/>
      <c r="O3039"/>
      <c r="P3039" t="n">
        <v>30.0</v>
      </c>
      <c r="Q3039"/>
      <c r="R3039"/>
      <c r="S3039"/>
      <c r="T3039"/>
      <c r="U3039" t="inlineStr">
        <is>
          <t>Day(s)</t>
        </is>
      </c>
      <c r="V3039" t="inlineStr">
        <is>
          <t>Renewal</t>
        </is>
      </c>
      <c r="W3039" t="inlineStr">
        <is>
          <t>Fresh water</t>
        </is>
      </c>
      <c r="X3039" t="inlineStr">
        <is>
          <t>Lab</t>
        </is>
      </c>
      <c r="Y3039"/>
      <c r="Z3039" t="inlineStr">
        <is>
          <t>Dissolved</t>
        </is>
      </c>
      <c r="AA3039"/>
      <c r="AB3039" t="n">
        <v>2.98</v>
      </c>
      <c r="AC3039"/>
      <c r="AD3039" t="n">
        <v>2.44</v>
      </c>
      <c r="AE3039"/>
      <c r="AF3039" t="n">
        <v>3.91</v>
      </c>
      <c r="AG3039" t="inlineStr">
        <is>
          <t>AI mg/L</t>
        </is>
      </c>
      <c r="AH3039"/>
      <c r="AI3039"/>
      <c r="AJ3039"/>
      <c r="AK3039"/>
      <c r="AL3039"/>
      <c r="AM3039"/>
      <c r="AN3039"/>
      <c r="AO3039"/>
      <c r="AP3039"/>
      <c r="AQ3039"/>
      <c r="AR3039"/>
      <c r="AS3039"/>
      <c r="AT3039"/>
      <c r="AU3039"/>
      <c r="AV3039"/>
      <c r="AW3039"/>
      <c r="AX3039" t="inlineStr">
        <is>
          <t>Mortality</t>
        </is>
      </c>
      <c r="AY3039" t="inlineStr">
        <is>
          <t>Mortality</t>
        </is>
      </c>
      <c r="AZ3039" t="inlineStr">
        <is>
          <t>LC50</t>
        </is>
      </c>
      <c r="BA3039"/>
      <c r="BB3039" t="n">
        <v>4.0</v>
      </c>
      <c r="BC3039"/>
      <c r="BD3039"/>
      <c r="BE3039"/>
      <c r="BF3039"/>
      <c r="BG3039" t="inlineStr">
        <is>
          <t>Day(s)</t>
        </is>
      </c>
      <c r="BH3039"/>
      <c r="BI3039" t="inlineStr">
        <is>
          <t>DTXSID2040315</t>
        </is>
      </c>
      <c r="BJ3039"/>
      <c r="BK3039"/>
      <c r="BL3039"/>
      <c r="BM3039"/>
      <c r="BN3039"/>
      <c r="BO3039"/>
      <c r="BP3039"/>
      <c r="BQ3039"/>
      <c r="BR3039"/>
      <c r="BS3039"/>
      <c r="BT3039" t="inlineStr">
        <is>
          <t>--</t>
        </is>
      </c>
      <c r="BU3039"/>
      <c r="BV3039"/>
      <c r="BW3039"/>
      <c r="BX3039"/>
      <c r="BY3039"/>
      <c r="BZ3039"/>
      <c r="CA3039"/>
      <c r="CB3039"/>
      <c r="CC3039"/>
      <c r="CD3039"/>
      <c r="CE3039"/>
      <c r="CF3039"/>
      <c r="CG3039"/>
      <c r="CH3039"/>
      <c r="CI3039"/>
      <c r="CJ3039"/>
      <c r="CK3039" t="inlineStr">
        <is>
          <t>Bowen,G.M.R.</t>
        </is>
      </c>
      <c r="CL3039" t="n">
        <v>9598.0</v>
      </c>
      <c r="CM3039" t="inlineStr">
        <is>
          <t>Joint Action of Sublethal Copper and Zinc on Locomotory Behaviour of Fathead Minnows</t>
        </is>
      </c>
      <c r="CN3039" t="inlineStr">
        <is>
          <t>M.S. Thesis, University of Guelph, Ontario, Canada:100 p.</t>
        </is>
      </c>
      <c r="CO3039" t="n">
        <v>1990.0</v>
      </c>
      <c r="CP3039" t="inlineStr">
        <is>
          <t>Bowen,G.M.R. (1990). Joint Action of Sublethal Copper and Zinc on Locomotory Behaviour of Fathead Minnows. M.S. Thesis, University of Guelph, Ontario, Canada, 100 p. ECOREF#:9598</t>
        </is>
      </c>
    </row>
    <row r="3040">
      <c r="A3040" t="n">
        <v>7733020.0</v>
      </c>
      <c r="B3040" t="inlineStr">
        <is>
          <t>Sulfuric acid, Zinc salt (1:1)</t>
        </is>
      </c>
      <c r="C3040" t="inlineStr">
        <is>
          <t>Reagent Grade, Purissium, Purum, Puriss, Puris, Reinst</t>
        </is>
      </c>
      <c r="D3040" t="inlineStr">
        <is>
          <t>Measured</t>
        </is>
      </c>
      <c r="E3040" t="inlineStr">
        <is>
          <t>Standard Methods for the Examination of Water and Wastewater</t>
        </is>
      </c>
      <c r="F3040"/>
      <c r="G3040"/>
      <c r="H3040"/>
      <c r="I3040"/>
      <c r="J3040"/>
      <c r="K3040"/>
      <c r="L3040" t="inlineStr">
        <is>
          <t>Pimephales promelas</t>
        </is>
      </c>
      <c r="M3040" t="inlineStr">
        <is>
          <t>Fathead Minnow</t>
        </is>
      </c>
      <c r="N3040"/>
      <c r="O3040"/>
      <c r="P3040"/>
      <c r="Q3040"/>
      <c r="R3040"/>
      <c r="S3040"/>
      <c r="T3040"/>
      <c r="U3040"/>
      <c r="V3040" t="inlineStr">
        <is>
          <t>Flow-through</t>
        </is>
      </c>
      <c r="W3040" t="inlineStr">
        <is>
          <t>Fresh water</t>
        </is>
      </c>
      <c r="X3040" t="inlineStr">
        <is>
          <t>Lab</t>
        </is>
      </c>
      <c r="Y3040"/>
      <c r="Z3040" t="inlineStr">
        <is>
          <t>Total</t>
        </is>
      </c>
      <c r="AA3040"/>
      <c r="AB3040" t="n">
        <v>25.0</v>
      </c>
      <c r="AC3040"/>
      <c r="AD3040"/>
      <c r="AE3040"/>
      <c r="AF3040"/>
      <c r="AG3040" t="inlineStr">
        <is>
          <t>AI mg/L</t>
        </is>
      </c>
      <c r="AH3040"/>
      <c r="AI3040"/>
      <c r="AJ3040"/>
      <c r="AK3040"/>
      <c r="AL3040"/>
      <c r="AM3040"/>
      <c r="AN3040"/>
      <c r="AO3040"/>
      <c r="AP3040"/>
      <c r="AQ3040"/>
      <c r="AR3040"/>
      <c r="AS3040"/>
      <c r="AT3040"/>
      <c r="AU3040"/>
      <c r="AV3040"/>
      <c r="AW3040"/>
      <c r="AX3040" t="inlineStr">
        <is>
          <t>Mortality</t>
        </is>
      </c>
      <c r="AY3040" t="inlineStr">
        <is>
          <t>Mortality</t>
        </is>
      </c>
      <c r="AZ3040" t="inlineStr">
        <is>
          <t>LC50</t>
        </is>
      </c>
      <c r="BA3040"/>
      <c r="BB3040" t="n">
        <v>4.0</v>
      </c>
      <c r="BC3040"/>
      <c r="BD3040"/>
      <c r="BE3040"/>
      <c r="BF3040"/>
      <c r="BG3040" t="inlineStr">
        <is>
          <t>Day(s)</t>
        </is>
      </c>
      <c r="BH3040"/>
      <c r="BI3040" t="inlineStr">
        <is>
          <t>DTXSID2040315</t>
        </is>
      </c>
      <c r="BJ3040"/>
      <c r="BK3040"/>
      <c r="BL3040" t="inlineStr">
        <is>
          <t>Acute</t>
        </is>
      </c>
      <c r="BM3040"/>
      <c r="BN3040"/>
      <c r="BO3040"/>
      <c r="BP3040"/>
      <c r="BQ3040"/>
      <c r="BR3040"/>
      <c r="BS3040"/>
      <c r="BT3040" t="inlineStr">
        <is>
          <t>--</t>
        </is>
      </c>
      <c r="BU3040"/>
      <c r="BV3040"/>
      <c r="BW3040"/>
      <c r="BX3040"/>
      <c r="BY3040"/>
      <c r="BZ3040"/>
      <c r="CA3040"/>
      <c r="CB3040"/>
      <c r="CC3040"/>
      <c r="CD3040"/>
      <c r="CE3040"/>
      <c r="CF3040"/>
      <c r="CG3040"/>
      <c r="CH3040"/>
      <c r="CI3040"/>
      <c r="CJ3040" t="inlineStr">
        <is>
          <t xml:space="preserve">SOURCE/FROM NEWTOWN HATCHERY//TMETH/APHA 1960//MEDIA/AERATED, CARBON-FILTERED, DEIONIZED TAP WATER MIXED WITH NATURAL LIMESTONE SPRING WATER//   </t>
        </is>
      </c>
      <c r="CK3040" t="inlineStr">
        <is>
          <t>Mount,D.I.</t>
        </is>
      </c>
      <c r="CL3040" t="n">
        <v>2118.0</v>
      </c>
      <c r="CM3040" t="inlineStr">
        <is>
          <t>The Effect of Total Hardness and pH on Acute Toxicity of Zinc to Fish</t>
        </is>
      </c>
      <c r="CN3040" t="inlineStr">
        <is>
          <t>Air Water Pollut.10:49-56</t>
        </is>
      </c>
      <c r="CO3040" t="n">
        <v>1966.0</v>
      </c>
      <c r="CP3040" t="inlineStr">
        <is>
          <t>Mount,D.I. (1966). The Effect of Total Hardness and pH on Acute Toxicity of Zinc to Fish. Air Water Pollut., 10, 49-56. ECOREF#:2118</t>
        </is>
      </c>
    </row>
    <row r="3041">
      <c r="A3041" t="n">
        <v>7733020.0</v>
      </c>
      <c r="B3041" t="inlineStr">
        <is>
          <t>Sulfuric acid, Zinc salt (1:1)</t>
        </is>
      </c>
      <c r="C3041"/>
      <c r="D3041" t="inlineStr">
        <is>
          <t>Measured</t>
        </is>
      </c>
      <c r="E3041" t="inlineStr">
        <is>
          <t>Not coded</t>
        </is>
      </c>
      <c r="F3041"/>
      <c r="G3041"/>
      <c r="H3041"/>
      <c r="I3041"/>
      <c r="J3041"/>
      <c r="K3041"/>
      <c r="L3041" t="inlineStr">
        <is>
          <t>Pimephales promelas</t>
        </is>
      </c>
      <c r="M3041" t="inlineStr">
        <is>
          <t>Fathead Minnow</t>
        </is>
      </c>
      <c r="N3041" t="inlineStr">
        <is>
          <t>Neonate</t>
        </is>
      </c>
      <c r="O3041" t="inlineStr">
        <is>
          <t>&lt;</t>
        </is>
      </c>
      <c r="P3041" t="n">
        <v>24.0</v>
      </c>
      <c r="Q3041"/>
      <c r="R3041"/>
      <c r="S3041"/>
      <c r="T3041"/>
      <c r="U3041" t="inlineStr">
        <is>
          <t>Hour(s)</t>
        </is>
      </c>
      <c r="V3041" t="inlineStr">
        <is>
          <t>Static</t>
        </is>
      </c>
      <c r="W3041" t="inlineStr">
        <is>
          <t>Fresh water</t>
        </is>
      </c>
      <c r="X3041" t="inlineStr">
        <is>
          <t>Lab</t>
        </is>
      </c>
      <c r="Y3041"/>
      <c r="Z3041" t="inlineStr">
        <is>
          <t>Dissolved</t>
        </is>
      </c>
      <c r="AA3041"/>
      <c r="AB3041" t="n">
        <v>0.06</v>
      </c>
      <c r="AC3041"/>
      <c r="AD3041"/>
      <c r="AE3041"/>
      <c r="AF3041"/>
      <c r="AG3041" t="inlineStr">
        <is>
          <t>AI mg/L</t>
        </is>
      </c>
      <c r="AH3041"/>
      <c r="AI3041"/>
      <c r="AJ3041"/>
      <c r="AK3041"/>
      <c r="AL3041"/>
      <c r="AM3041"/>
      <c r="AN3041"/>
      <c r="AO3041"/>
      <c r="AP3041"/>
      <c r="AQ3041"/>
      <c r="AR3041"/>
      <c r="AS3041"/>
      <c r="AT3041"/>
      <c r="AU3041"/>
      <c r="AV3041"/>
      <c r="AW3041"/>
      <c r="AX3041" t="inlineStr">
        <is>
          <t>Mortality</t>
        </is>
      </c>
      <c r="AY3041" t="inlineStr">
        <is>
          <t>Mortality</t>
        </is>
      </c>
      <c r="AZ3041" t="inlineStr">
        <is>
          <t>LC50</t>
        </is>
      </c>
      <c r="BA3041"/>
      <c r="BB3041" t="n">
        <v>4.0</v>
      </c>
      <c r="BC3041"/>
      <c r="BD3041"/>
      <c r="BE3041"/>
      <c r="BF3041"/>
      <c r="BG3041" t="inlineStr">
        <is>
          <t>Day(s)</t>
        </is>
      </c>
      <c r="BH3041"/>
      <c r="BI3041" t="inlineStr">
        <is>
          <t>DTXSID2040315</t>
        </is>
      </c>
      <c r="BJ3041"/>
      <c r="BK3041"/>
      <c r="BL3041"/>
      <c r="BM3041"/>
      <c r="BN3041"/>
      <c r="BO3041"/>
      <c r="BP3041"/>
      <c r="BQ3041"/>
      <c r="BR3041"/>
      <c r="BS3041"/>
      <c r="BT3041" t="inlineStr">
        <is>
          <t>--</t>
        </is>
      </c>
      <c r="BU3041"/>
      <c r="BV3041"/>
      <c r="BW3041"/>
      <c r="BX3041"/>
      <c r="BY3041"/>
      <c r="BZ3041"/>
      <c r="CA3041"/>
      <c r="CB3041"/>
      <c r="CC3041"/>
      <c r="CD3041"/>
      <c r="CE3041"/>
      <c r="CF3041"/>
      <c r="CG3041"/>
      <c r="CH3041"/>
      <c r="CI3041" t="inlineStr">
        <is>
          <t xml:space="preserve"> CONC/DISSOLVED//TESTID/11//</t>
        </is>
      </c>
      <c r="CJ3041" t="inlineStr">
        <is>
          <t xml:space="preserve">   CONC/DISSOLVED//TESTID/11//</t>
        </is>
      </c>
      <c r="CK3041" t="inlineStr">
        <is>
          <t>Gale,N.L., B.G. Wixson, and M. Erten</t>
        </is>
      </c>
      <c r="CL3041" t="n">
        <v>9180.0</v>
      </c>
      <c r="CM3041" t="inlineStr">
        <is>
          <t>An Evaluation of the Acute Toxicity of Lead, Zinc, and Cadmium in Missouri Ozark Groundwater</t>
        </is>
      </c>
      <c r="CN3041" t="inlineStr">
        <is>
          <t>Trace Subst. Environ. Health25:169-183</t>
        </is>
      </c>
      <c r="CO3041" t="n">
        <v>1992.0</v>
      </c>
      <c r="CP3041" t="inlineStr">
        <is>
          <t>Gale,N.L., B.G. Wixson, and M. Erten (1992). An Evaluation of the Acute Toxicity of Lead, Zinc, and Cadmium in Missouri Ozark Groundwater. Trace Subst. Environ. Health, 25, 169-183. ECOREF#:9180</t>
        </is>
      </c>
    </row>
    <row r="3042">
      <c r="A3042" t="n">
        <v>7733020.0</v>
      </c>
      <c r="B3042" t="inlineStr">
        <is>
          <t>Sulfuric acid, Zinc salt (1:1)</t>
        </is>
      </c>
      <c r="C3042" t="inlineStr">
        <is>
          <t>Reagent Grade, Purissium, Purum, Puriss, Puris, Reinst</t>
        </is>
      </c>
      <c r="D3042" t="inlineStr">
        <is>
          <t>Unmeasured</t>
        </is>
      </c>
      <c r="E3042" t="inlineStr">
        <is>
          <t>Standard Methods for the Examination of Water and Wastewater</t>
        </is>
      </c>
      <c r="F3042"/>
      <c r="G3042"/>
      <c r="H3042"/>
      <c r="I3042"/>
      <c r="J3042"/>
      <c r="K3042"/>
      <c r="L3042" t="inlineStr">
        <is>
          <t>Pimephales promelas</t>
        </is>
      </c>
      <c r="M3042" t="inlineStr">
        <is>
          <t>Fathead Minnow</t>
        </is>
      </c>
      <c r="N3042" t="inlineStr">
        <is>
          <t>Immature</t>
        </is>
      </c>
      <c r="O3042"/>
      <c r="P3042"/>
      <c r="Q3042"/>
      <c r="R3042"/>
      <c r="S3042"/>
      <c r="T3042"/>
      <c r="U3042"/>
      <c r="V3042" t="inlineStr">
        <is>
          <t>Static</t>
        </is>
      </c>
      <c r="W3042" t="inlineStr">
        <is>
          <t>Fresh water</t>
        </is>
      </c>
      <c r="X3042" t="inlineStr">
        <is>
          <t>Lab</t>
        </is>
      </c>
      <c r="Y3042" t="n">
        <v>6.0</v>
      </c>
      <c r="Z3042" t="inlineStr">
        <is>
          <t>Total</t>
        </is>
      </c>
      <c r="AA3042"/>
      <c r="AB3042" t="n">
        <v>12.0</v>
      </c>
      <c r="AC3042"/>
      <c r="AD3042"/>
      <c r="AE3042"/>
      <c r="AF3042"/>
      <c r="AG3042" t="inlineStr">
        <is>
          <t>AI mg/L</t>
        </is>
      </c>
      <c r="AH3042"/>
      <c r="AI3042"/>
      <c r="AJ3042"/>
      <c r="AK3042"/>
      <c r="AL3042"/>
      <c r="AM3042"/>
      <c r="AN3042"/>
      <c r="AO3042"/>
      <c r="AP3042"/>
      <c r="AQ3042"/>
      <c r="AR3042"/>
      <c r="AS3042"/>
      <c r="AT3042"/>
      <c r="AU3042"/>
      <c r="AV3042"/>
      <c r="AW3042"/>
      <c r="AX3042" t="inlineStr">
        <is>
          <t>Mortality</t>
        </is>
      </c>
      <c r="AY3042" t="inlineStr">
        <is>
          <t>Mortality</t>
        </is>
      </c>
      <c r="AZ3042" t="inlineStr">
        <is>
          <t>LC50</t>
        </is>
      </c>
      <c r="BA3042"/>
      <c r="BB3042" t="n">
        <v>4.0</v>
      </c>
      <c r="BC3042"/>
      <c r="BD3042"/>
      <c r="BE3042"/>
      <c r="BF3042"/>
      <c r="BG3042" t="inlineStr">
        <is>
          <t>Day(s)</t>
        </is>
      </c>
      <c r="BH3042"/>
      <c r="BI3042" t="inlineStr">
        <is>
          <t>DTXSID2040315</t>
        </is>
      </c>
      <c r="BJ3042" t="inlineStr">
        <is>
          <t>10.1577/1548-8659(1969)98[272:CTOZTT]2.0.CO;2</t>
        </is>
      </c>
      <c r="BK3042"/>
      <c r="BL3042" t="inlineStr">
        <is>
          <t>Acute</t>
        </is>
      </c>
      <c r="BM3042" t="inlineStr">
        <is>
          <t>IM</t>
        </is>
      </c>
      <c r="BN3042"/>
      <c r="BO3042"/>
      <c r="BP3042"/>
      <c r="BQ3042"/>
      <c r="BR3042"/>
      <c r="BS3042"/>
      <c r="BT3042" t="inlineStr">
        <is>
          <t>--</t>
        </is>
      </c>
      <c r="BU3042"/>
      <c r="BV3042"/>
      <c r="BW3042"/>
      <c r="BX3042"/>
      <c r="BY3042"/>
      <c r="BZ3042"/>
      <c r="CA3042"/>
      <c r="CB3042"/>
      <c r="CC3042"/>
      <c r="CD3042"/>
      <c r="CE3042"/>
      <c r="CF3042"/>
      <c r="CG3042"/>
      <c r="CH3042"/>
      <c r="CI3042"/>
      <c r="CJ3042" t="inlineStr">
        <is>
          <t xml:space="preserve">SOURCE/FROM THE NEWTON FISH FARM, OHIO//TMETH/1965//MEDIA/MIXTURE OF POND WATER ORIGINATING FROM A SPRING ON THE NEWTON FISH FARM, OHIO DIVISION OF WILDLIFE HATCHERY, NEWTOWN, OHIO AND CARBON-FILTERED DEMINERALIZED CINCINNATI TAP WATER//   </t>
        </is>
      </c>
      <c r="CK3042" t="inlineStr">
        <is>
          <t>Brungs,W.A.</t>
        </is>
      </c>
      <c r="CL3042" t="n">
        <v>5077.0</v>
      </c>
      <c r="CM3042" t="inlineStr">
        <is>
          <t>Chronic Toxicity of Zinc to the Fathead Minnow, Pimephales promelas Rafinesque</t>
        </is>
      </c>
      <c r="CN3042" t="inlineStr">
        <is>
          <t>Trans. Am. Fish. Soc.98(2): 272-279</t>
        </is>
      </c>
      <c r="CO3042" t="n">
        <v>1969.0</v>
      </c>
      <c r="CP3042" t="inlineStr">
        <is>
          <t>Brungs,W.A. (1969). Chronic Toxicity of Zinc to the Fathead Minnow, Pimephales promelas Rafinesque. Trans. Am. Fish. Soc., 98, (2), 272-279. doi:10.1577/1548-8659(1969)98[272:CTOZTT]2.0.CO;2. ECOREF#:5077</t>
        </is>
      </c>
    </row>
    <row r="3043">
      <c r="A3043" t="n">
        <v>7733020.0</v>
      </c>
      <c r="B3043" t="inlineStr">
        <is>
          <t>Sulfuric acid, Zinc salt (1:1)</t>
        </is>
      </c>
      <c r="C3043" t="inlineStr">
        <is>
          <t>Reagent Grade, Purissium, Purum, Puriss, Puris, Reinst</t>
        </is>
      </c>
      <c r="D3043" t="inlineStr">
        <is>
          <t>Measured</t>
        </is>
      </c>
      <c r="E3043" t="inlineStr">
        <is>
          <t>Standard Methods for the Examination of Water and Wastewater</t>
        </is>
      </c>
      <c r="F3043"/>
      <c r="G3043"/>
      <c r="H3043"/>
      <c r="I3043"/>
      <c r="J3043"/>
      <c r="K3043"/>
      <c r="L3043" t="inlineStr">
        <is>
          <t>Pimephales promelas</t>
        </is>
      </c>
      <c r="M3043" t="inlineStr">
        <is>
          <t>Fathead Minnow</t>
        </is>
      </c>
      <c r="N3043"/>
      <c r="O3043"/>
      <c r="P3043"/>
      <c r="Q3043"/>
      <c r="R3043"/>
      <c r="S3043"/>
      <c r="T3043"/>
      <c r="U3043"/>
      <c r="V3043" t="inlineStr">
        <is>
          <t>Flow-through</t>
        </is>
      </c>
      <c r="W3043" t="inlineStr">
        <is>
          <t>Fresh water</t>
        </is>
      </c>
      <c r="X3043" t="inlineStr">
        <is>
          <t>Lab</t>
        </is>
      </c>
      <c r="Y3043"/>
      <c r="Z3043" t="inlineStr">
        <is>
          <t>Total</t>
        </is>
      </c>
      <c r="AA3043"/>
      <c r="AB3043" t="n">
        <v>6.2</v>
      </c>
      <c r="AC3043"/>
      <c r="AD3043"/>
      <c r="AE3043"/>
      <c r="AF3043"/>
      <c r="AG3043" t="inlineStr">
        <is>
          <t>AI mg/L</t>
        </is>
      </c>
      <c r="AH3043"/>
      <c r="AI3043"/>
      <c r="AJ3043"/>
      <c r="AK3043"/>
      <c r="AL3043"/>
      <c r="AM3043"/>
      <c r="AN3043"/>
      <c r="AO3043"/>
      <c r="AP3043"/>
      <c r="AQ3043"/>
      <c r="AR3043"/>
      <c r="AS3043"/>
      <c r="AT3043"/>
      <c r="AU3043"/>
      <c r="AV3043"/>
      <c r="AW3043"/>
      <c r="AX3043" t="inlineStr">
        <is>
          <t>Mortality</t>
        </is>
      </c>
      <c r="AY3043" t="inlineStr">
        <is>
          <t>Mortality</t>
        </is>
      </c>
      <c r="AZ3043" t="inlineStr">
        <is>
          <t>LC50</t>
        </is>
      </c>
      <c r="BA3043"/>
      <c r="BB3043" t="n">
        <v>4.0</v>
      </c>
      <c r="BC3043"/>
      <c r="BD3043"/>
      <c r="BE3043"/>
      <c r="BF3043"/>
      <c r="BG3043" t="inlineStr">
        <is>
          <t>Day(s)</t>
        </is>
      </c>
      <c r="BH3043"/>
      <c r="BI3043" t="inlineStr">
        <is>
          <t>DTXSID2040315</t>
        </is>
      </c>
      <c r="BJ3043"/>
      <c r="BK3043"/>
      <c r="BL3043" t="inlineStr">
        <is>
          <t>Acute</t>
        </is>
      </c>
      <c r="BM3043"/>
      <c r="BN3043"/>
      <c r="BO3043"/>
      <c r="BP3043"/>
      <c r="BQ3043"/>
      <c r="BR3043"/>
      <c r="BS3043"/>
      <c r="BT3043" t="inlineStr">
        <is>
          <t>--</t>
        </is>
      </c>
      <c r="BU3043"/>
      <c r="BV3043"/>
      <c r="BW3043"/>
      <c r="BX3043"/>
      <c r="BY3043"/>
      <c r="BZ3043"/>
      <c r="CA3043"/>
      <c r="CB3043"/>
      <c r="CC3043"/>
      <c r="CD3043"/>
      <c r="CE3043"/>
      <c r="CF3043"/>
      <c r="CG3043"/>
      <c r="CH3043"/>
      <c r="CI3043"/>
      <c r="CJ3043" t="inlineStr">
        <is>
          <t xml:space="preserve">SOURCE/FROM NEWTOWN HATCHERY//TMETH/APHA 1960//MEDIA/AERATED, CARBON-FILTERED, DEIONIZED TAP WATER MIXED WITH NATURAL LIMESTONE SPRING WATER//   </t>
        </is>
      </c>
      <c r="CK3043" t="inlineStr">
        <is>
          <t>Mount,D.I.</t>
        </is>
      </c>
      <c r="CL3043" t="n">
        <v>2118.0</v>
      </c>
      <c r="CM3043" t="inlineStr">
        <is>
          <t>The Effect of Total Hardness and pH on Acute Toxicity of Zinc to Fish</t>
        </is>
      </c>
      <c r="CN3043" t="inlineStr">
        <is>
          <t>Air Water Pollut.10:49-56</t>
        </is>
      </c>
      <c r="CO3043" t="n">
        <v>1966.0</v>
      </c>
      <c r="CP3043" t="inlineStr">
        <is>
          <t>Mount,D.I. (1966). The Effect of Total Hardness and pH on Acute Toxicity of Zinc to Fish. Air Water Pollut., 10, 49-56. ECOREF#:2118</t>
        </is>
      </c>
    </row>
    <row r="3044">
      <c r="A3044" t="n">
        <v>7733020.0</v>
      </c>
      <c r="B3044" t="inlineStr">
        <is>
          <t>Sulfuric acid, Zinc salt (1:1)</t>
        </is>
      </c>
      <c r="C3044" t="inlineStr">
        <is>
          <t>Reagent Grade, Purissium, Purum, Puriss, Puris, Reinst</t>
        </is>
      </c>
      <c r="D3044" t="inlineStr">
        <is>
          <t>Measured</t>
        </is>
      </c>
      <c r="E3044" t="inlineStr">
        <is>
          <t>Not coded</t>
        </is>
      </c>
      <c r="F3044"/>
      <c r="G3044"/>
      <c r="H3044"/>
      <c r="I3044"/>
      <c r="J3044"/>
      <c r="K3044"/>
      <c r="L3044" t="inlineStr">
        <is>
          <t>Pimephales promelas</t>
        </is>
      </c>
      <c r="M3044" t="inlineStr">
        <is>
          <t>Fathead Minnow</t>
        </is>
      </c>
      <c r="N3044" t="inlineStr">
        <is>
          <t>Juvenile</t>
        </is>
      </c>
      <c r="O3044"/>
      <c r="P3044" t="n">
        <v>4.0</v>
      </c>
      <c r="Q3044"/>
      <c r="R3044"/>
      <c r="S3044"/>
      <c r="T3044"/>
      <c r="U3044" t="inlineStr">
        <is>
          <t>Month(s)</t>
        </is>
      </c>
      <c r="V3044" t="inlineStr">
        <is>
          <t>Flow-through</t>
        </is>
      </c>
      <c r="W3044" t="inlineStr">
        <is>
          <t>Fresh water</t>
        </is>
      </c>
      <c r="X3044" t="inlineStr">
        <is>
          <t>Lab</t>
        </is>
      </c>
      <c r="Y3044" t="n">
        <v>6.0</v>
      </c>
      <c r="Z3044" t="inlineStr">
        <is>
          <t>Total</t>
        </is>
      </c>
      <c r="AA3044"/>
      <c r="AB3044" t="n">
        <v>4.28</v>
      </c>
      <c r="AC3044"/>
      <c r="AD3044" t="n">
        <v>1.5</v>
      </c>
      <c r="AE3044"/>
      <c r="AF3044" t="n">
        <v>7.4</v>
      </c>
      <c r="AG3044" t="inlineStr">
        <is>
          <t>AI mg/L</t>
        </is>
      </c>
      <c r="AH3044"/>
      <c r="AI3044"/>
      <c r="AJ3044"/>
      <c r="AK3044"/>
      <c r="AL3044"/>
      <c r="AM3044"/>
      <c r="AN3044"/>
      <c r="AO3044"/>
      <c r="AP3044"/>
      <c r="AQ3044"/>
      <c r="AR3044"/>
      <c r="AS3044"/>
      <c r="AT3044"/>
      <c r="AU3044"/>
      <c r="AV3044"/>
      <c r="AW3044"/>
      <c r="AX3044" t="inlineStr">
        <is>
          <t>Mortality</t>
        </is>
      </c>
      <c r="AY3044" t="inlineStr">
        <is>
          <t>Mortality</t>
        </is>
      </c>
      <c r="AZ3044" t="inlineStr">
        <is>
          <t>LC50</t>
        </is>
      </c>
      <c r="BA3044"/>
      <c r="BB3044" t="n">
        <v>4.0</v>
      </c>
      <c r="BC3044"/>
      <c r="BD3044"/>
      <c r="BE3044"/>
      <c r="BF3044"/>
      <c r="BG3044" t="inlineStr">
        <is>
          <t>Day(s)</t>
        </is>
      </c>
      <c r="BH3044"/>
      <c r="BI3044" t="inlineStr">
        <is>
          <t>DTXSID2040315</t>
        </is>
      </c>
      <c r="BJ3044"/>
      <c r="BK3044"/>
      <c r="BL3044"/>
      <c r="BM3044"/>
      <c r="BN3044"/>
      <c r="BO3044"/>
      <c r="BP3044"/>
      <c r="BQ3044"/>
      <c r="BR3044"/>
      <c r="BS3044"/>
      <c r="BT3044" t="inlineStr">
        <is>
          <t>--</t>
        </is>
      </c>
      <c r="BU3044"/>
      <c r="BV3044"/>
      <c r="BW3044"/>
      <c r="BX3044"/>
      <c r="BY3044"/>
      <c r="BZ3044"/>
      <c r="CA3044"/>
      <c r="CB3044"/>
      <c r="CC3044"/>
      <c r="CD3044"/>
      <c r="CE3044"/>
      <c r="CF3044"/>
      <c r="CG3044"/>
      <c r="CH3044"/>
      <c r="CI3044" t="inlineStr">
        <is>
          <t xml:space="preserve"> CHAR/HEPTAHYDRATE//DNUM/6//DOSES/1.93/3.78/8.03/11.74/23.40 mg/l//TESTID/3//OEF/APPLICATION FACTOR, LCT50, HARDNESS EFCTS////</t>
        </is>
      </c>
      <c r="CJ3044" t="inlineStr">
        <is>
          <t xml:space="preserve">   CHAR/HEPTAHYDRATE//DNUM/6//DOSES/1.93/3.78/8.03/11.74/23.40 mg/l//TESTID/3//OEF/APPLICATION FACTOR, LCT50, HARDNESS EFCTS////</t>
        </is>
      </c>
      <c r="CK3044" t="inlineStr">
        <is>
          <t>Drendel,G.H.</t>
        </is>
      </c>
      <c r="CL3044" t="n">
        <v>82108.0</v>
      </c>
      <c r="CM3044" t="inlineStr">
        <is>
          <t>The Toxicity of Zinc to the Fathead Minnow in Soft, Hard, and Very Hard Waters</t>
        </is>
      </c>
      <c r="CN3044" t="inlineStr">
        <is>
          <t>M.S.Thesis, Colorado State University, Fort Collins, CO:85 p.</t>
        </is>
      </c>
      <c r="CO3044" t="n">
        <v>1981.0</v>
      </c>
      <c r="CP3044" t="inlineStr">
        <is>
          <t>Drendel,G.H. (1981). The Toxicity of Zinc to the Fathead Minnow in Soft, Hard, and Very Hard Waters. M.S.Thesis, Colorado State University, Fort Collins, CO, 85 p. ECOREF#:82108</t>
        </is>
      </c>
    </row>
    <row r="3045">
      <c r="A3045" t="n">
        <v>7733020.0</v>
      </c>
      <c r="B3045" t="inlineStr">
        <is>
          <t>Sulfuric acid, Zinc salt (1:1)</t>
        </is>
      </c>
      <c r="C3045" t="inlineStr">
        <is>
          <t>Reagent Grade, Purissium, Purum, Puriss, Puris, Reinst</t>
        </is>
      </c>
      <c r="D3045" t="inlineStr">
        <is>
          <t>Unmeasured</t>
        </is>
      </c>
      <c r="E3045" t="inlineStr">
        <is>
          <t>Standard Methods for the Examination of Water and Wastewater</t>
        </is>
      </c>
      <c r="F3045"/>
      <c r="G3045"/>
      <c r="H3045"/>
      <c r="I3045"/>
      <c r="J3045"/>
      <c r="K3045"/>
      <c r="L3045" t="inlineStr">
        <is>
          <t>Pimephales promelas</t>
        </is>
      </c>
      <c r="M3045" t="inlineStr">
        <is>
          <t>Fathead Minnow</t>
        </is>
      </c>
      <c r="N3045" t="inlineStr">
        <is>
          <t>Immature</t>
        </is>
      </c>
      <c r="O3045"/>
      <c r="P3045"/>
      <c r="Q3045"/>
      <c r="R3045"/>
      <c r="S3045"/>
      <c r="T3045"/>
      <c r="U3045"/>
      <c r="V3045" t="inlineStr">
        <is>
          <t>Static</t>
        </is>
      </c>
      <c r="W3045" t="inlineStr">
        <is>
          <t>Fresh water</t>
        </is>
      </c>
      <c r="X3045" t="inlineStr">
        <is>
          <t>Lab</t>
        </is>
      </c>
      <c r="Y3045" t="n">
        <v>6.0</v>
      </c>
      <c r="Z3045" t="inlineStr">
        <is>
          <t>Total</t>
        </is>
      </c>
      <c r="AA3045"/>
      <c r="AB3045" t="n">
        <v>13.0</v>
      </c>
      <c r="AC3045"/>
      <c r="AD3045"/>
      <c r="AE3045"/>
      <c r="AF3045"/>
      <c r="AG3045" t="inlineStr">
        <is>
          <t>AI mg/L</t>
        </is>
      </c>
      <c r="AH3045"/>
      <c r="AI3045"/>
      <c r="AJ3045"/>
      <c r="AK3045"/>
      <c r="AL3045"/>
      <c r="AM3045"/>
      <c r="AN3045"/>
      <c r="AO3045"/>
      <c r="AP3045"/>
      <c r="AQ3045"/>
      <c r="AR3045"/>
      <c r="AS3045"/>
      <c r="AT3045"/>
      <c r="AU3045"/>
      <c r="AV3045"/>
      <c r="AW3045"/>
      <c r="AX3045" t="inlineStr">
        <is>
          <t>Mortality</t>
        </is>
      </c>
      <c r="AY3045" t="inlineStr">
        <is>
          <t>Mortality</t>
        </is>
      </c>
      <c r="AZ3045" t="inlineStr">
        <is>
          <t>LC50</t>
        </is>
      </c>
      <c r="BA3045"/>
      <c r="BB3045" t="n">
        <v>4.0</v>
      </c>
      <c r="BC3045"/>
      <c r="BD3045"/>
      <c r="BE3045"/>
      <c r="BF3045"/>
      <c r="BG3045" t="inlineStr">
        <is>
          <t>Day(s)</t>
        </is>
      </c>
      <c r="BH3045"/>
      <c r="BI3045" t="inlineStr">
        <is>
          <t>DTXSID2040315</t>
        </is>
      </c>
      <c r="BJ3045" t="inlineStr">
        <is>
          <t>10.1577/1548-8659(1969)98[272:CTOZTT]2.0.CO;2</t>
        </is>
      </c>
      <c r="BK3045"/>
      <c r="BL3045" t="inlineStr">
        <is>
          <t>Acute</t>
        </is>
      </c>
      <c r="BM3045" t="inlineStr">
        <is>
          <t>IM</t>
        </is>
      </c>
      <c r="BN3045"/>
      <c r="BO3045"/>
      <c r="BP3045"/>
      <c r="BQ3045"/>
      <c r="BR3045"/>
      <c r="BS3045"/>
      <c r="BT3045" t="inlineStr">
        <is>
          <t>--</t>
        </is>
      </c>
      <c r="BU3045"/>
      <c r="BV3045"/>
      <c r="BW3045"/>
      <c r="BX3045"/>
      <c r="BY3045"/>
      <c r="BZ3045"/>
      <c r="CA3045"/>
      <c r="CB3045"/>
      <c r="CC3045"/>
      <c r="CD3045"/>
      <c r="CE3045"/>
      <c r="CF3045"/>
      <c r="CG3045"/>
      <c r="CH3045"/>
      <c r="CI3045"/>
      <c r="CJ3045" t="inlineStr">
        <is>
          <t xml:space="preserve">SOURCE/FROM THE NEWTON FISH FARM, OHIO//TMETH/1965//MEDIA/MIXTURE OF POND WATER ORIGINATING FROM A SPRING ON THE NEWTON FISH FARM, OHIO DIVISION OF WILDLIFE HATCHERY, NEWTOWN, OHIO AND CARBON-FILTERED DEMINERALIZED CINCINNATI TAP WATER//   </t>
        </is>
      </c>
      <c r="CK3045" t="inlineStr">
        <is>
          <t>Brungs,W.A.</t>
        </is>
      </c>
      <c r="CL3045" t="n">
        <v>5077.0</v>
      </c>
      <c r="CM3045" t="inlineStr">
        <is>
          <t>Chronic Toxicity of Zinc to the Fathead Minnow, Pimephales promelas Rafinesque</t>
        </is>
      </c>
      <c r="CN3045" t="inlineStr">
        <is>
          <t>Trans. Am. Fish. Soc.98(2): 272-279</t>
        </is>
      </c>
      <c r="CO3045" t="n">
        <v>1969.0</v>
      </c>
      <c r="CP3045" t="inlineStr">
        <is>
          <t>Brungs,W.A. (1969). Chronic Toxicity of Zinc to the Fathead Minnow, Pimephales promelas Rafinesque. Trans. Am. Fish. Soc., 98, (2), 272-279. doi:10.1577/1548-8659(1969)98[272:CTOZTT]2.0.CO;2. ECOREF#:5077</t>
        </is>
      </c>
    </row>
    <row r="3046">
      <c r="A3046" t="n">
        <v>7733020.0</v>
      </c>
      <c r="B3046" t="inlineStr">
        <is>
          <t>Sulfuric acid, Zinc salt (1:1)</t>
        </is>
      </c>
      <c r="C3046"/>
      <c r="D3046" t="inlineStr">
        <is>
          <t>Measured</t>
        </is>
      </c>
      <c r="E3046" t="inlineStr">
        <is>
          <t>Not coded</t>
        </is>
      </c>
      <c r="F3046"/>
      <c r="G3046"/>
      <c r="H3046"/>
      <c r="I3046"/>
      <c r="J3046"/>
      <c r="K3046"/>
      <c r="L3046" t="inlineStr">
        <is>
          <t>Pimephales promelas</t>
        </is>
      </c>
      <c r="M3046" t="inlineStr">
        <is>
          <t>Fathead Minnow</t>
        </is>
      </c>
      <c r="N3046"/>
      <c r="O3046"/>
      <c r="P3046"/>
      <c r="Q3046"/>
      <c r="R3046"/>
      <c r="S3046"/>
      <c r="T3046"/>
      <c r="U3046"/>
      <c r="V3046" t="inlineStr">
        <is>
          <t>Flow-through</t>
        </is>
      </c>
      <c r="W3046" t="inlineStr">
        <is>
          <t>Fresh water</t>
        </is>
      </c>
      <c r="X3046" t="inlineStr">
        <is>
          <t>Lab</t>
        </is>
      </c>
      <c r="Y3046"/>
      <c r="Z3046" t="inlineStr">
        <is>
          <t>Total</t>
        </is>
      </c>
      <c r="AA3046"/>
      <c r="AB3046" t="n">
        <v>0.66</v>
      </c>
      <c r="AC3046"/>
      <c r="AD3046" t="n">
        <v>0.48</v>
      </c>
      <c r="AE3046"/>
      <c r="AF3046" t="n">
        <v>0.91</v>
      </c>
      <c r="AG3046" t="inlineStr">
        <is>
          <t>AI mg/L</t>
        </is>
      </c>
      <c r="AH3046"/>
      <c r="AI3046"/>
      <c r="AJ3046"/>
      <c r="AK3046"/>
      <c r="AL3046"/>
      <c r="AM3046"/>
      <c r="AN3046"/>
      <c r="AO3046"/>
      <c r="AP3046"/>
      <c r="AQ3046"/>
      <c r="AR3046"/>
      <c r="AS3046"/>
      <c r="AT3046"/>
      <c r="AU3046"/>
      <c r="AV3046"/>
      <c r="AW3046"/>
      <c r="AX3046" t="inlineStr">
        <is>
          <t>Mortality</t>
        </is>
      </c>
      <c r="AY3046" t="inlineStr">
        <is>
          <t>Mortality</t>
        </is>
      </c>
      <c r="AZ3046" t="inlineStr">
        <is>
          <t>LC50</t>
        </is>
      </c>
      <c r="BA3046"/>
      <c r="BB3046" t="n">
        <v>4.0</v>
      </c>
      <c r="BC3046"/>
      <c r="BD3046"/>
      <c r="BE3046"/>
      <c r="BF3046"/>
      <c r="BG3046" t="inlineStr">
        <is>
          <t>Day(s)</t>
        </is>
      </c>
      <c r="BH3046"/>
      <c r="BI3046" t="inlineStr">
        <is>
          <t>DTXSID2040315</t>
        </is>
      </c>
      <c r="BJ3046"/>
      <c r="BK3046"/>
      <c r="BL3046"/>
      <c r="BM3046"/>
      <c r="BN3046"/>
      <c r="BO3046"/>
      <c r="BP3046"/>
      <c r="BQ3046"/>
      <c r="BR3046"/>
      <c r="BS3046"/>
      <c r="BT3046" t="inlineStr">
        <is>
          <t>--</t>
        </is>
      </c>
      <c r="BU3046"/>
      <c r="BV3046"/>
      <c r="BW3046"/>
      <c r="BX3046"/>
      <c r="BY3046"/>
      <c r="BZ3046"/>
      <c r="CA3046"/>
      <c r="CB3046"/>
      <c r="CC3046"/>
      <c r="CD3046"/>
      <c r="CE3046"/>
      <c r="CF3046"/>
      <c r="CG3046"/>
      <c r="CH3046"/>
      <c r="CI3046"/>
      <c r="CJ3046"/>
      <c r="CK3046" t="inlineStr">
        <is>
          <t>Goettl,J.P.J., and P.H. Davies</t>
        </is>
      </c>
      <c r="CL3046" t="n">
        <v>7341.0</v>
      </c>
      <c r="CM3046" t="inlineStr">
        <is>
          <t>Water Pollution Studies</t>
        </is>
      </c>
      <c r="CN3046" t="inlineStr">
        <is>
          <t>Job Progress Report, Federal Aid Project F-33-R-13, DNR, Boulder, CO:46-</t>
        </is>
      </c>
      <c r="CO3046" t="n">
        <v>1978.0</v>
      </c>
      <c r="CP3046" t="inlineStr">
        <is>
          <t>Goettl,J.P.J., and P.H. Davies (1978). Water Pollution Studies. Job Progress Report, Federal Aid Project F-33-R-13, DNR, Boulder, CO, 46-. ECOREF#:7341</t>
        </is>
      </c>
    </row>
    <row r="3047">
      <c r="A3047" t="n">
        <v>7733020.0</v>
      </c>
      <c r="B3047" t="inlineStr">
        <is>
          <t>Sulfuric acid, Zinc salt (1:1)</t>
        </is>
      </c>
      <c r="C3047" t="inlineStr">
        <is>
          <t>Reagent Grade, Purissium, Purum, Puriss, Puris, Reinst</t>
        </is>
      </c>
      <c r="D3047" t="inlineStr">
        <is>
          <t>Measured</t>
        </is>
      </c>
      <c r="E3047" t="inlineStr">
        <is>
          <t>Not coded</t>
        </is>
      </c>
      <c r="F3047"/>
      <c r="G3047"/>
      <c r="H3047"/>
      <c r="I3047"/>
      <c r="J3047"/>
      <c r="K3047"/>
      <c r="L3047" t="inlineStr">
        <is>
          <t>Pimephales promelas</t>
        </is>
      </c>
      <c r="M3047" t="inlineStr">
        <is>
          <t>Fathead Minnow</t>
        </is>
      </c>
      <c r="N3047" t="inlineStr">
        <is>
          <t>Neonate</t>
        </is>
      </c>
      <c r="O3047" t="inlineStr">
        <is>
          <t>&lt;</t>
        </is>
      </c>
      <c r="P3047" t="n">
        <v>24.0</v>
      </c>
      <c r="Q3047"/>
      <c r="R3047"/>
      <c r="S3047"/>
      <c r="T3047"/>
      <c r="U3047" t="inlineStr">
        <is>
          <t>Hour(s)</t>
        </is>
      </c>
      <c r="V3047" t="inlineStr">
        <is>
          <t>Static</t>
        </is>
      </c>
      <c r="W3047" t="inlineStr">
        <is>
          <t>Fresh water</t>
        </is>
      </c>
      <c r="X3047" t="inlineStr">
        <is>
          <t>Lab</t>
        </is>
      </c>
      <c r="Y3047" t="inlineStr">
        <is>
          <t>7-19</t>
        </is>
      </c>
      <c r="Z3047" t="inlineStr">
        <is>
          <t>Dissolved</t>
        </is>
      </c>
      <c r="AA3047"/>
      <c r="AB3047" t="n">
        <v>0.06</v>
      </c>
      <c r="AC3047"/>
      <c r="AD3047"/>
      <c r="AE3047"/>
      <c r="AF3047"/>
      <c r="AG3047" t="inlineStr">
        <is>
          <t>AI mg/L</t>
        </is>
      </c>
      <c r="AH3047"/>
      <c r="AI3047"/>
      <c r="AJ3047"/>
      <c r="AK3047"/>
      <c r="AL3047"/>
      <c r="AM3047"/>
      <c r="AN3047"/>
      <c r="AO3047"/>
      <c r="AP3047"/>
      <c r="AQ3047"/>
      <c r="AR3047"/>
      <c r="AS3047"/>
      <c r="AT3047"/>
      <c r="AU3047"/>
      <c r="AV3047"/>
      <c r="AW3047"/>
      <c r="AX3047" t="inlineStr">
        <is>
          <t>Mortality</t>
        </is>
      </c>
      <c r="AY3047" t="inlineStr">
        <is>
          <t>Mortality</t>
        </is>
      </c>
      <c r="AZ3047" t="inlineStr">
        <is>
          <t>LC50</t>
        </is>
      </c>
      <c r="BA3047"/>
      <c r="BB3047" t="n">
        <v>4.0</v>
      </c>
      <c r="BC3047"/>
      <c r="BD3047"/>
      <c r="BE3047"/>
      <c r="BF3047"/>
      <c r="BG3047" t="inlineStr">
        <is>
          <t>Day(s)</t>
        </is>
      </c>
      <c r="BH3047" t="inlineStr">
        <is>
          <t>Finely ground</t>
        </is>
      </c>
      <c r="BI3047" t="inlineStr">
        <is>
          <t>DTXSID2040315</t>
        </is>
      </c>
      <c r="BJ3047" t="inlineStr">
        <is>
          <t>10.3184/095422998782775826</t>
        </is>
      </c>
      <c r="BK3047"/>
      <c r="BL3047"/>
      <c r="BM3047"/>
      <c r="BN3047"/>
      <c r="BO3047"/>
      <c r="BP3047"/>
      <c r="BQ3047"/>
      <c r="BR3047"/>
      <c r="BS3047"/>
      <c r="BT3047" t="inlineStr">
        <is>
          <t>--</t>
        </is>
      </c>
      <c r="BU3047"/>
      <c r="BV3047"/>
      <c r="BW3047"/>
      <c r="BX3047"/>
      <c r="BY3047"/>
      <c r="BZ3047"/>
      <c r="CA3047"/>
      <c r="CB3047"/>
      <c r="CC3047"/>
      <c r="CD3047"/>
      <c r="CE3047"/>
      <c r="CF3047"/>
      <c r="CG3047"/>
      <c r="CH3047"/>
      <c r="CI3047" t="inlineStr">
        <is>
          <t xml:space="preserve"> DNUM/7-19//TESTID/2//CONC TYPE FRACTIONS ALSO REPORTED AS NOMINAL, AVAILABLE AND EASILY DISSOLVED//</t>
        </is>
      </c>
      <c r="CJ3047" t="inlineStr">
        <is>
          <t xml:space="preserve">   DNUM/7-19//TESTID/2//CONC TYPE FRACTIONS ALSO REPORTED AS NOMINAL, AVAILABLE AND EASILY DISSOLVED//</t>
        </is>
      </c>
      <c r="CK3047" t="inlineStr">
        <is>
          <t>Erten-Unal,M., B.G. Wixson, N. Gale, and J.L. Pitt</t>
        </is>
      </c>
      <c r="CL3047" t="n">
        <v>76100.0</v>
      </c>
      <c r="CM3047" t="inlineStr">
        <is>
          <t>Evaluation of Toxicity, Bioavailability and Speciation of Lead, Zinc and Cadmium in Mine/Mill Wastewaters</t>
        </is>
      </c>
      <c r="CN3047" t="inlineStr">
        <is>
          <t>Chem. Spec. Bioavail.10(2): 37-46</t>
        </is>
      </c>
      <c r="CO3047" t="n">
        <v>1998.0</v>
      </c>
      <c r="CP3047" t="inlineStr">
        <is>
          <t>Erten-Unal,M., B.G. Wixson, N. Gale, and J.L. Pitt (1998). Evaluation of Toxicity, Bioavailability and Speciation of Lead, Zinc and Cadmium in Mine/Mill Wastewaters. Chem. Spec. Bioavail., 10, (2), 37-46. doi:10.3184/095422998782775826. ECOREF#:76100</t>
        </is>
      </c>
    </row>
    <row r="3048">
      <c r="A3048" t="n">
        <v>7733020.0</v>
      </c>
      <c r="B3048" t="inlineStr">
        <is>
          <t>Sulfuric acid, Zinc salt (1:1)</t>
        </is>
      </c>
      <c r="C3048" t="inlineStr">
        <is>
          <t>Reagent Grade, Purissium, Purum, Puriss, Puris, Reinst</t>
        </is>
      </c>
      <c r="D3048" t="inlineStr">
        <is>
          <t>Measured</t>
        </is>
      </c>
      <c r="E3048" t="inlineStr">
        <is>
          <t>Not coded</t>
        </is>
      </c>
      <c r="F3048"/>
      <c r="G3048"/>
      <c r="H3048"/>
      <c r="I3048"/>
      <c r="J3048"/>
      <c r="K3048"/>
      <c r="L3048" t="inlineStr">
        <is>
          <t>Pimephales promelas</t>
        </is>
      </c>
      <c r="M3048" t="inlineStr">
        <is>
          <t>Fathead Minnow</t>
        </is>
      </c>
      <c r="N3048" t="inlineStr">
        <is>
          <t>Juvenile</t>
        </is>
      </c>
      <c r="O3048"/>
      <c r="P3048" t="n">
        <v>4.0</v>
      </c>
      <c r="Q3048"/>
      <c r="R3048"/>
      <c r="S3048"/>
      <c r="T3048"/>
      <c r="U3048" t="inlineStr">
        <is>
          <t>Month(s)</t>
        </is>
      </c>
      <c r="V3048" t="inlineStr">
        <is>
          <t>Flow-through</t>
        </is>
      </c>
      <c r="W3048" t="inlineStr">
        <is>
          <t>Fresh water</t>
        </is>
      </c>
      <c r="X3048" t="inlineStr">
        <is>
          <t>Lab</t>
        </is>
      </c>
      <c r="Y3048" t="n">
        <v>6.0</v>
      </c>
      <c r="Z3048" t="inlineStr">
        <is>
          <t>Total</t>
        </is>
      </c>
      <c r="AA3048"/>
      <c r="AB3048" t="n">
        <v>2.32</v>
      </c>
      <c r="AC3048"/>
      <c r="AD3048" t="n">
        <v>1.71</v>
      </c>
      <c r="AE3048"/>
      <c r="AF3048" t="n">
        <v>3.24</v>
      </c>
      <c r="AG3048" t="inlineStr">
        <is>
          <t>AI mg/L</t>
        </is>
      </c>
      <c r="AH3048"/>
      <c r="AI3048"/>
      <c r="AJ3048"/>
      <c r="AK3048"/>
      <c r="AL3048"/>
      <c r="AM3048"/>
      <c r="AN3048"/>
      <c r="AO3048"/>
      <c r="AP3048"/>
      <c r="AQ3048"/>
      <c r="AR3048"/>
      <c r="AS3048"/>
      <c r="AT3048"/>
      <c r="AU3048"/>
      <c r="AV3048"/>
      <c r="AW3048"/>
      <c r="AX3048" t="inlineStr">
        <is>
          <t>Mortality</t>
        </is>
      </c>
      <c r="AY3048" t="inlineStr">
        <is>
          <t>Mortality</t>
        </is>
      </c>
      <c r="AZ3048" t="inlineStr">
        <is>
          <t>LC50</t>
        </is>
      </c>
      <c r="BA3048"/>
      <c r="BB3048" t="n">
        <v>4.0</v>
      </c>
      <c r="BC3048"/>
      <c r="BD3048"/>
      <c r="BE3048"/>
      <c r="BF3048"/>
      <c r="BG3048" t="inlineStr">
        <is>
          <t>Day(s)</t>
        </is>
      </c>
      <c r="BH3048"/>
      <c r="BI3048" t="inlineStr">
        <is>
          <t>DTXSID2040315</t>
        </is>
      </c>
      <c r="BJ3048"/>
      <c r="BK3048"/>
      <c r="BL3048"/>
      <c r="BM3048"/>
      <c r="BN3048"/>
      <c r="BO3048"/>
      <c r="BP3048"/>
      <c r="BQ3048"/>
      <c r="BR3048"/>
      <c r="BS3048"/>
      <c r="BT3048" t="inlineStr">
        <is>
          <t>--</t>
        </is>
      </c>
      <c r="BU3048"/>
      <c r="BV3048"/>
      <c r="BW3048"/>
      <c r="BX3048"/>
      <c r="BY3048"/>
      <c r="BZ3048"/>
      <c r="CA3048"/>
      <c r="CB3048"/>
      <c r="CC3048"/>
      <c r="CD3048"/>
      <c r="CE3048"/>
      <c r="CF3048"/>
      <c r="CG3048"/>
      <c r="CH3048"/>
      <c r="CI3048" t="inlineStr">
        <is>
          <t xml:space="preserve"> CHAR/HEPTAHYDRATE//DNUM/6//DOSES/0.34/0.78/1.69/2.78/5.89 mg/l//TESTID/1//OEF/APPLICATION FACTOR, LCT50, HARDNESS EFCTS////</t>
        </is>
      </c>
      <c r="CJ3048" t="inlineStr">
        <is>
          <t xml:space="preserve">   CHAR/HEPTAHYDRATE//DNUM/6//DOSES/0.34/0.78/1.69/2.78/5.89 mg/l//TESTID/1//OEF/APPLICATION FACTOR, LCT50, HARDNESS EFCTS////</t>
        </is>
      </c>
      <c r="CK3048" t="inlineStr">
        <is>
          <t>Drendel,G.H.</t>
        </is>
      </c>
      <c r="CL3048" t="n">
        <v>82108.0</v>
      </c>
      <c r="CM3048" t="inlineStr">
        <is>
          <t>The Toxicity of Zinc to the Fathead Minnow in Soft, Hard, and Very Hard Waters</t>
        </is>
      </c>
      <c r="CN3048" t="inlineStr">
        <is>
          <t>M.S.Thesis, Colorado State University, Fort Collins, CO:85 p.</t>
        </is>
      </c>
      <c r="CO3048" t="n">
        <v>1981.0</v>
      </c>
      <c r="CP3048" t="inlineStr">
        <is>
          <t>Drendel,G.H. (1981). The Toxicity of Zinc to the Fathead Minnow in Soft, Hard, and Very Hard Waters. M.S.Thesis, Colorado State University, Fort Collins, CO, 85 p. ECOREF#:82108</t>
        </is>
      </c>
    </row>
    <row r="3049">
      <c r="A3049" t="n">
        <v>7733020.0</v>
      </c>
      <c r="B3049" t="inlineStr">
        <is>
          <t>Sulfuric acid, Zinc salt (1:1)</t>
        </is>
      </c>
      <c r="C3049" t="inlineStr">
        <is>
          <t>Reagent Grade, Purissium, Purum, Puriss, Puris, Reinst</t>
        </is>
      </c>
      <c r="D3049" t="inlineStr">
        <is>
          <t>Measured</t>
        </is>
      </c>
      <c r="E3049" t="inlineStr">
        <is>
          <t>Standard Methods for the Examination of Water and Wastewater</t>
        </is>
      </c>
      <c r="F3049"/>
      <c r="G3049"/>
      <c r="H3049"/>
      <c r="I3049"/>
      <c r="J3049"/>
      <c r="K3049"/>
      <c r="L3049" t="inlineStr">
        <is>
          <t>Pimephales promelas</t>
        </is>
      </c>
      <c r="M3049" t="inlineStr">
        <is>
          <t>Fathead Minnow</t>
        </is>
      </c>
      <c r="N3049"/>
      <c r="O3049"/>
      <c r="P3049"/>
      <c r="Q3049"/>
      <c r="R3049"/>
      <c r="S3049"/>
      <c r="T3049"/>
      <c r="U3049"/>
      <c r="V3049" t="inlineStr">
        <is>
          <t>Flow-through</t>
        </is>
      </c>
      <c r="W3049" t="inlineStr">
        <is>
          <t>Fresh water</t>
        </is>
      </c>
      <c r="X3049" t="inlineStr">
        <is>
          <t>Lab</t>
        </is>
      </c>
      <c r="Y3049"/>
      <c r="Z3049" t="inlineStr">
        <is>
          <t>Total</t>
        </is>
      </c>
      <c r="AA3049"/>
      <c r="AB3049" t="n">
        <v>15.5</v>
      </c>
      <c r="AC3049"/>
      <c r="AD3049"/>
      <c r="AE3049"/>
      <c r="AF3049"/>
      <c r="AG3049" t="inlineStr">
        <is>
          <t>AI mg/L</t>
        </is>
      </c>
      <c r="AH3049"/>
      <c r="AI3049"/>
      <c r="AJ3049"/>
      <c r="AK3049"/>
      <c r="AL3049"/>
      <c r="AM3049"/>
      <c r="AN3049"/>
      <c r="AO3049"/>
      <c r="AP3049"/>
      <c r="AQ3049"/>
      <c r="AR3049"/>
      <c r="AS3049"/>
      <c r="AT3049"/>
      <c r="AU3049"/>
      <c r="AV3049"/>
      <c r="AW3049"/>
      <c r="AX3049" t="inlineStr">
        <is>
          <t>Mortality</t>
        </is>
      </c>
      <c r="AY3049" t="inlineStr">
        <is>
          <t>Mortality</t>
        </is>
      </c>
      <c r="AZ3049" t="inlineStr">
        <is>
          <t>LC50</t>
        </is>
      </c>
      <c r="BA3049"/>
      <c r="BB3049" t="n">
        <v>4.0</v>
      </c>
      <c r="BC3049"/>
      <c r="BD3049"/>
      <c r="BE3049"/>
      <c r="BF3049"/>
      <c r="BG3049" t="inlineStr">
        <is>
          <t>Day(s)</t>
        </is>
      </c>
      <c r="BH3049"/>
      <c r="BI3049" t="inlineStr">
        <is>
          <t>DTXSID2040315</t>
        </is>
      </c>
      <c r="BJ3049"/>
      <c r="BK3049"/>
      <c r="BL3049" t="inlineStr">
        <is>
          <t>Acute</t>
        </is>
      </c>
      <c r="BM3049"/>
      <c r="BN3049"/>
      <c r="BO3049"/>
      <c r="BP3049"/>
      <c r="BQ3049"/>
      <c r="BR3049"/>
      <c r="BS3049"/>
      <c r="BT3049" t="inlineStr">
        <is>
          <t>--</t>
        </is>
      </c>
      <c r="BU3049"/>
      <c r="BV3049"/>
      <c r="BW3049"/>
      <c r="BX3049"/>
      <c r="BY3049"/>
      <c r="BZ3049"/>
      <c r="CA3049"/>
      <c r="CB3049"/>
      <c r="CC3049"/>
      <c r="CD3049"/>
      <c r="CE3049"/>
      <c r="CF3049"/>
      <c r="CG3049"/>
      <c r="CH3049"/>
      <c r="CI3049"/>
      <c r="CJ3049" t="inlineStr">
        <is>
          <t xml:space="preserve">SOURCE/FROM NEWTOWN HATCHERY//TMETH/APHA 1960//MEDIA/AERATED, CARBON-FILTERED, DEIONIZED TAP WATER MIXED WITH NATURAL LIMESTONE SPRING WATER//   </t>
        </is>
      </c>
      <c r="CK3049" t="inlineStr">
        <is>
          <t>Mount,D.I.</t>
        </is>
      </c>
      <c r="CL3049" t="n">
        <v>2118.0</v>
      </c>
      <c r="CM3049" t="inlineStr">
        <is>
          <t>The Effect of Total Hardness and pH on Acute Toxicity of Zinc to Fish</t>
        </is>
      </c>
      <c r="CN3049" t="inlineStr">
        <is>
          <t>Air Water Pollut.10:49-56</t>
        </is>
      </c>
      <c r="CO3049" t="n">
        <v>1966.0</v>
      </c>
      <c r="CP3049" t="inlineStr">
        <is>
          <t>Mount,D.I. (1966). The Effect of Total Hardness and pH on Acute Toxicity of Zinc to Fish. Air Water Pollut., 10, 49-56. ECOREF#:2118</t>
        </is>
      </c>
    </row>
    <row r="3050">
      <c r="A3050" t="n">
        <v>7733020.0</v>
      </c>
      <c r="B3050" t="inlineStr">
        <is>
          <t>Sulfuric acid, Zinc salt (1:1)</t>
        </is>
      </c>
      <c r="C3050" t="inlineStr">
        <is>
          <t>Reagent Grade, Purissium, Purum, Puriss, Puris, Reinst</t>
        </is>
      </c>
      <c r="D3050" t="inlineStr">
        <is>
          <t>Measured</t>
        </is>
      </c>
      <c r="E3050" t="inlineStr">
        <is>
          <t>Not reported</t>
        </is>
      </c>
      <c r="F3050"/>
      <c r="G3050"/>
      <c r="H3050"/>
      <c r="I3050"/>
      <c r="J3050"/>
      <c r="K3050"/>
      <c r="L3050" t="inlineStr">
        <is>
          <t>Pimephales promelas</t>
        </is>
      </c>
      <c r="M3050" t="inlineStr">
        <is>
          <t>Fathead Minnow</t>
        </is>
      </c>
      <c r="N3050" t="inlineStr">
        <is>
          <t>Juvenile</t>
        </is>
      </c>
      <c r="O3050"/>
      <c r="P3050" t="n">
        <v>8.0</v>
      </c>
      <c r="Q3050"/>
      <c r="R3050"/>
      <c r="S3050"/>
      <c r="T3050"/>
      <c r="U3050" t="inlineStr">
        <is>
          <t>Week(s)</t>
        </is>
      </c>
      <c r="V3050" t="inlineStr">
        <is>
          <t>Flow-through</t>
        </is>
      </c>
      <c r="W3050" t="inlineStr">
        <is>
          <t>Fresh water</t>
        </is>
      </c>
      <c r="X3050" t="inlineStr">
        <is>
          <t>Lab</t>
        </is>
      </c>
      <c r="Y3050" t="n">
        <v>5.0</v>
      </c>
      <c r="Z3050" t="inlineStr">
        <is>
          <t>Total</t>
        </is>
      </c>
      <c r="AA3050"/>
      <c r="AB3050" t="n">
        <v>2.61</v>
      </c>
      <c r="AC3050"/>
      <c r="AD3050" t="n">
        <v>2.49</v>
      </c>
      <c r="AE3050"/>
      <c r="AF3050" t="n">
        <v>2.75</v>
      </c>
      <c r="AG3050" t="inlineStr">
        <is>
          <t>AI mg/L</t>
        </is>
      </c>
      <c r="AH3050"/>
      <c r="AI3050"/>
      <c r="AJ3050"/>
      <c r="AK3050"/>
      <c r="AL3050"/>
      <c r="AM3050"/>
      <c r="AN3050"/>
      <c r="AO3050"/>
      <c r="AP3050"/>
      <c r="AQ3050"/>
      <c r="AR3050"/>
      <c r="AS3050"/>
      <c r="AT3050"/>
      <c r="AU3050"/>
      <c r="AV3050"/>
      <c r="AW3050"/>
      <c r="AX3050" t="inlineStr">
        <is>
          <t>Mortality</t>
        </is>
      </c>
      <c r="AY3050" t="inlineStr">
        <is>
          <t>Mortality</t>
        </is>
      </c>
      <c r="AZ3050" t="inlineStr">
        <is>
          <t>LC50</t>
        </is>
      </c>
      <c r="BA3050"/>
      <c r="BB3050" t="n">
        <v>4.0</v>
      </c>
      <c r="BC3050"/>
      <c r="BD3050"/>
      <c r="BE3050"/>
      <c r="BF3050"/>
      <c r="BG3050" t="inlineStr">
        <is>
          <t>Day(s)</t>
        </is>
      </c>
      <c r="BH3050"/>
      <c r="BI3050" t="inlineStr">
        <is>
          <t>DTXSID2040315</t>
        </is>
      </c>
      <c r="BJ3050" t="inlineStr">
        <is>
          <t>10.1139/f79-026</t>
        </is>
      </c>
      <c r="BK3050"/>
      <c r="BL3050" t="inlineStr">
        <is>
          <t>Acute</t>
        </is>
      </c>
      <c r="BM3050"/>
      <c r="BN3050"/>
      <c r="BO3050"/>
      <c r="BP3050"/>
      <c r="BQ3050"/>
      <c r="BR3050"/>
      <c r="BS3050"/>
      <c r="BT3050" t="inlineStr">
        <is>
          <t>--</t>
        </is>
      </c>
      <c r="BU3050"/>
      <c r="BV3050"/>
      <c r="BW3050"/>
      <c r="BX3050"/>
      <c r="BY3050"/>
      <c r="BZ3050"/>
      <c r="CA3050"/>
      <c r="CB3050"/>
      <c r="CC3050"/>
      <c r="CD3050"/>
      <c r="CE3050"/>
      <c r="CF3050"/>
      <c r="CG3050"/>
      <c r="CH3050"/>
      <c r="CI3050"/>
      <c r="CJ3050" t="inlineStr">
        <is>
          <t xml:space="preserve">SOURCE/FROM USEPA ENVIRONMENTAL RESEARCH LABORATORY, DULUTH, MINNESOTA//MEDIA/WELL WATER//   </t>
        </is>
      </c>
      <c r="CK3050" t="inlineStr">
        <is>
          <t>Broderius,S.J., and L.L.,Jr. Smith</t>
        </is>
      </c>
      <c r="CL3050" t="n">
        <v>2125.0</v>
      </c>
      <c r="CM3050" t="inlineStr">
        <is>
          <t>Lethal and Sublethal Effects of Binary Mixtures of Cyanide and Hexavalent Chromium, Zinc, or Ammonia to the Fathead Minnow (Pimephales promelas) and Rainbow Trout (Salmo gairdneri)</t>
        </is>
      </c>
      <c r="CN3050" t="inlineStr">
        <is>
          <t>J. Fish. Res. Board Can.36(2): 164-172</t>
        </is>
      </c>
      <c r="CO3050" t="n">
        <v>1979.0</v>
      </c>
      <c r="CP3050" t="inlineStr">
        <is>
          <t>Broderius,S.J., and L.L.,Jr. Smith (1979). Lethal and Sublethal Effects of Binary Mixtures of Cyanide and Hexavalent Chromium, Zinc, or Ammonia to the Fathead Minnow (Pimephales promelas) and Rainbow Trout (Salmo gairdneri). J. Fish. Res. Board Can., 36, (2), 164-172. doi:10.1139/f79-026. ECOREF#:2125</t>
        </is>
      </c>
    </row>
    <row r="3051">
      <c r="A3051" t="n">
        <v>7733020.0</v>
      </c>
      <c r="B3051" t="inlineStr">
        <is>
          <t>Sulfuric acid, Zinc salt (1:1)</t>
        </is>
      </c>
      <c r="C3051" t="inlineStr">
        <is>
          <t>Reagent Grade, Purissium, Purum, Puriss, Puris, Reinst</t>
        </is>
      </c>
      <c r="D3051" t="inlineStr">
        <is>
          <t>Measured</t>
        </is>
      </c>
      <c r="E3051" t="inlineStr">
        <is>
          <t>Not coded</t>
        </is>
      </c>
      <c r="F3051"/>
      <c r="G3051"/>
      <c r="H3051"/>
      <c r="I3051"/>
      <c r="J3051"/>
      <c r="K3051"/>
      <c r="L3051" t="inlineStr">
        <is>
          <t>Pimephales promelas</t>
        </is>
      </c>
      <c r="M3051" t="inlineStr">
        <is>
          <t>Fathead Minnow</t>
        </is>
      </c>
      <c r="N3051" t="inlineStr">
        <is>
          <t>Juvenile</t>
        </is>
      </c>
      <c r="O3051"/>
      <c r="P3051" t="n">
        <v>4.0</v>
      </c>
      <c r="Q3051"/>
      <c r="R3051"/>
      <c r="S3051"/>
      <c r="T3051"/>
      <c r="U3051" t="inlineStr">
        <is>
          <t>Month(s)</t>
        </is>
      </c>
      <c r="V3051" t="inlineStr">
        <is>
          <t>Flow-through</t>
        </is>
      </c>
      <c r="W3051" t="inlineStr">
        <is>
          <t>Fresh water</t>
        </is>
      </c>
      <c r="X3051" t="inlineStr">
        <is>
          <t>Lab</t>
        </is>
      </c>
      <c r="Y3051" t="n">
        <v>6.0</v>
      </c>
      <c r="Z3051" t="inlineStr">
        <is>
          <t>Total</t>
        </is>
      </c>
      <c r="AA3051"/>
      <c r="AB3051" t="n">
        <v>5.27</v>
      </c>
      <c r="AC3051"/>
      <c r="AD3051" t="n">
        <v>4.14</v>
      </c>
      <c r="AE3051"/>
      <c r="AF3051" t="n">
        <v>7.21</v>
      </c>
      <c r="AG3051" t="inlineStr">
        <is>
          <t>AI mg/L</t>
        </is>
      </c>
      <c r="AH3051"/>
      <c r="AI3051"/>
      <c r="AJ3051"/>
      <c r="AK3051"/>
      <c r="AL3051"/>
      <c r="AM3051"/>
      <c r="AN3051"/>
      <c r="AO3051"/>
      <c r="AP3051"/>
      <c r="AQ3051"/>
      <c r="AR3051"/>
      <c r="AS3051"/>
      <c r="AT3051"/>
      <c r="AU3051"/>
      <c r="AV3051"/>
      <c r="AW3051"/>
      <c r="AX3051" t="inlineStr">
        <is>
          <t>Mortality</t>
        </is>
      </c>
      <c r="AY3051" t="inlineStr">
        <is>
          <t>Mortality</t>
        </is>
      </c>
      <c r="AZ3051" t="inlineStr">
        <is>
          <t>LC50</t>
        </is>
      </c>
      <c r="BA3051"/>
      <c r="BB3051" t="n">
        <v>4.0</v>
      </c>
      <c r="BC3051"/>
      <c r="BD3051"/>
      <c r="BE3051"/>
      <c r="BF3051"/>
      <c r="BG3051" t="inlineStr">
        <is>
          <t>Day(s)</t>
        </is>
      </c>
      <c r="BH3051"/>
      <c r="BI3051" t="inlineStr">
        <is>
          <t>DTXSID2040315</t>
        </is>
      </c>
      <c r="BJ3051"/>
      <c r="BK3051"/>
      <c r="BL3051"/>
      <c r="BM3051"/>
      <c r="BN3051"/>
      <c r="BO3051"/>
      <c r="BP3051"/>
      <c r="BQ3051"/>
      <c r="BR3051"/>
      <c r="BS3051"/>
      <c r="BT3051" t="inlineStr">
        <is>
          <t>--</t>
        </is>
      </c>
      <c r="BU3051"/>
      <c r="BV3051"/>
      <c r="BW3051"/>
      <c r="BX3051"/>
      <c r="BY3051"/>
      <c r="BZ3051"/>
      <c r="CA3051"/>
      <c r="CB3051"/>
      <c r="CC3051"/>
      <c r="CD3051"/>
      <c r="CE3051"/>
      <c r="CF3051"/>
      <c r="CG3051"/>
      <c r="CH3051"/>
      <c r="CI3051" t="inlineStr">
        <is>
          <t xml:space="preserve"> CHAR/HEPTAHYDRATE//DNUM/6//DOSES/0/0.39/1.28/2.48/6.00/9.30 mg/l//TESTID/2//OEF/APPLICATION FACTOR, LCT50, HARDNESS EFCTS////</t>
        </is>
      </c>
      <c r="CJ3051" t="inlineStr">
        <is>
          <t xml:space="preserve">   CHAR/HEPTAHYDRATE//DNUM/6//DOSES/0/0.39/1.28/2.48/6.00/9.30 mg/l//TESTID/2//OEF/APPLICATION FACTOR, LCT50, HARDNESS EFCTS////</t>
        </is>
      </c>
      <c r="CK3051" t="inlineStr">
        <is>
          <t>Drendel,G.H.</t>
        </is>
      </c>
      <c r="CL3051" t="n">
        <v>82108.0</v>
      </c>
      <c r="CM3051" t="inlineStr">
        <is>
          <t>The Toxicity of Zinc to the Fathead Minnow in Soft, Hard, and Very Hard Waters</t>
        </is>
      </c>
      <c r="CN3051" t="inlineStr">
        <is>
          <t>M.S.Thesis, Colorado State University, Fort Collins, CO:85 p.</t>
        </is>
      </c>
      <c r="CO3051" t="n">
        <v>1981.0</v>
      </c>
      <c r="CP3051" t="inlineStr">
        <is>
          <t>Drendel,G.H. (1981). The Toxicity of Zinc to the Fathead Minnow in Soft, Hard, and Very Hard Waters. M.S.Thesis, Colorado State University, Fort Collins, CO, 85 p. ECOREF#:82108</t>
        </is>
      </c>
    </row>
    <row r="3052">
      <c r="A3052" t="n">
        <v>7757826.0</v>
      </c>
      <c r="B3052" t="inlineStr">
        <is>
          <t>Sulfuric acid sodium salt (1:2)</t>
        </is>
      </c>
      <c r="C3052"/>
      <c r="D3052" t="inlineStr">
        <is>
          <t>Measured</t>
        </is>
      </c>
      <c r="E3052" t="inlineStr">
        <is>
          <t>Not reported</t>
        </is>
      </c>
      <c r="F3052"/>
      <c r="G3052" t="n">
        <v>99.0</v>
      </c>
      <c r="H3052"/>
      <c r="I3052"/>
      <c r="J3052"/>
      <c r="K3052"/>
      <c r="L3052" t="inlineStr">
        <is>
          <t>Pimephales promelas</t>
        </is>
      </c>
      <c r="M3052" t="inlineStr">
        <is>
          <t>Fathead Minnow</t>
        </is>
      </c>
      <c r="N3052" t="inlineStr">
        <is>
          <t>Larva</t>
        </is>
      </c>
      <c r="O3052" t="inlineStr">
        <is>
          <t>&lt;</t>
        </is>
      </c>
      <c r="P3052" t="n">
        <v>48.0</v>
      </c>
      <c r="Q3052"/>
      <c r="R3052"/>
      <c r="S3052"/>
      <c r="T3052"/>
      <c r="U3052" t="inlineStr">
        <is>
          <t>Hour(s)</t>
        </is>
      </c>
      <c r="V3052" t="inlineStr">
        <is>
          <t>Renewal</t>
        </is>
      </c>
      <c r="W3052" t="inlineStr">
        <is>
          <t>Fresh water</t>
        </is>
      </c>
      <c r="X3052" t="inlineStr">
        <is>
          <t>Lab</t>
        </is>
      </c>
      <c r="Y3052" t="n">
        <v>6.0</v>
      </c>
      <c r="Z3052" t="inlineStr">
        <is>
          <t>Total</t>
        </is>
      </c>
      <c r="AA3052"/>
      <c r="AB3052" t="n">
        <v>4833.0</v>
      </c>
      <c r="AC3052"/>
      <c r="AD3052" t="n">
        <v>4022.0</v>
      </c>
      <c r="AE3052"/>
      <c r="AF3052" t="n">
        <v>5808.0</v>
      </c>
      <c r="AG3052" t="inlineStr">
        <is>
          <t>AI mg/L</t>
        </is>
      </c>
      <c r="AH3052"/>
      <c r="AI3052"/>
      <c r="AJ3052"/>
      <c r="AK3052"/>
      <c r="AL3052"/>
      <c r="AM3052"/>
      <c r="AN3052"/>
      <c r="AO3052"/>
      <c r="AP3052"/>
      <c r="AQ3052"/>
      <c r="AR3052"/>
      <c r="AS3052"/>
      <c r="AT3052"/>
      <c r="AU3052"/>
      <c r="AV3052"/>
      <c r="AW3052"/>
      <c r="AX3052" t="inlineStr">
        <is>
          <t>Mortality</t>
        </is>
      </c>
      <c r="AY3052" t="inlineStr">
        <is>
          <t>Mortality</t>
        </is>
      </c>
      <c r="AZ3052" t="inlineStr">
        <is>
          <t>LC50</t>
        </is>
      </c>
      <c r="BA3052"/>
      <c r="BB3052" t="n">
        <v>4.0</v>
      </c>
      <c r="BC3052"/>
      <c r="BD3052"/>
      <c r="BE3052"/>
      <c r="BF3052"/>
      <c r="BG3052" t="inlineStr">
        <is>
          <t>Day(s)</t>
        </is>
      </c>
      <c r="BH3052"/>
      <c r="BI3052" t="inlineStr">
        <is>
          <t>DTXSID1021291</t>
        </is>
      </c>
      <c r="BJ3052" t="inlineStr">
        <is>
          <t>10.1002/etc.3148</t>
        </is>
      </c>
      <c r="BK3052"/>
      <c r="BL3052"/>
      <c r="BM3052" t="inlineStr">
        <is>
          <t>LV</t>
        </is>
      </c>
      <c r="BN3052"/>
      <c r="BO3052"/>
      <c r="BP3052"/>
      <c r="BQ3052"/>
      <c r="BR3052"/>
      <c r="BS3052"/>
      <c r="BT3052" t="inlineStr">
        <is>
          <t>--</t>
        </is>
      </c>
      <c r="BU3052"/>
      <c r="BV3052"/>
      <c r="BW3052"/>
      <c r="BX3052"/>
      <c r="BY3052"/>
      <c r="BZ3052"/>
      <c r="CA3052"/>
      <c r="CB3052"/>
      <c r="CC3052"/>
      <c r="CD3052"/>
      <c r="CE3052"/>
      <c r="CF3052"/>
      <c r="CG3052"/>
      <c r="CH3052"/>
      <c r="CI3052"/>
      <c r="CJ3052" t="inlineStr">
        <is>
          <t xml:space="preserve">SOURCE/OBTAINED FROM LABORATORY CULTURES AT THE US GEOLOGICAL SURVEY COLUMBIA ENVIRONMENTAL RESEARCH CENTER IN COLUMBIA, MO, USA//AP FREQ/RENEWED ON DAY 2//MEDIA/100 HARD WELL WATER//   </t>
        </is>
      </c>
      <c r="CK3052" t="inlineStr">
        <is>
          <t>Wang,N., R.A. Dorman, C.G. Ingersoll, D.K. Hardesty, W.G. Brumbaugh, E.J. Hammer, C.R. Bauer, and D.R. Mount</t>
        </is>
      </c>
      <c r="CL3052" t="n">
        <v>191081.0</v>
      </c>
      <c r="CM3052" t="inlineStr">
        <is>
          <t>Acute and Chronic Toxicity of Sodium Sulfate to Four Freshwater Organisms in Water-Only Exposures</t>
        </is>
      </c>
      <c r="CN3052" t="inlineStr">
        <is>
          <t>Environ. Toxicol. Chem.35(1): 115-127</t>
        </is>
      </c>
      <c r="CO3052" t="n">
        <v>2016.0</v>
      </c>
      <c r="CP3052" t="inlineStr">
        <is>
          <t>Wang,N., R.A. Dorman, C.G. Ingersoll, D.K. Hardesty, W.G. Brumbaugh, E.J. Hammer, C.R. Bauer, and D.R. Mount (2016). Acute and Chronic Toxicity of Sodium Sulfate to Four Freshwater Organisms in Water-Only Exposures. Environ. Toxicol. Chem., 35, (1), 115-127. doi:10.1002/etc.3148. ECOREF#:191081</t>
        </is>
      </c>
    </row>
    <row r="3053">
      <c r="A3053" t="n">
        <v>7757826.0</v>
      </c>
      <c r="B3053" t="inlineStr">
        <is>
          <t>Sulfuric acid sodium salt (1:2)</t>
        </is>
      </c>
      <c r="C3053"/>
      <c r="D3053" t="inlineStr">
        <is>
          <t>Measured</t>
        </is>
      </c>
      <c r="E3053" t="inlineStr">
        <is>
          <t>Not reported</t>
        </is>
      </c>
      <c r="F3053"/>
      <c r="G3053" t="n">
        <v>99.0</v>
      </c>
      <c r="H3053"/>
      <c r="I3053"/>
      <c r="J3053"/>
      <c r="K3053"/>
      <c r="L3053" t="inlineStr">
        <is>
          <t>Pimephales promelas</t>
        </is>
      </c>
      <c r="M3053" t="inlineStr">
        <is>
          <t>Fathead Minnow</t>
        </is>
      </c>
      <c r="N3053" t="inlineStr">
        <is>
          <t>Juvenile</t>
        </is>
      </c>
      <c r="O3053"/>
      <c r="P3053" t="n">
        <v>30.0</v>
      </c>
      <c r="Q3053"/>
      <c r="R3053"/>
      <c r="S3053"/>
      <c r="T3053"/>
      <c r="U3053" t="inlineStr">
        <is>
          <t>Days post-hatch</t>
        </is>
      </c>
      <c r="V3053" t="inlineStr">
        <is>
          <t>Renewal</t>
        </is>
      </c>
      <c r="W3053" t="inlineStr">
        <is>
          <t>Fresh water</t>
        </is>
      </c>
      <c r="X3053" t="inlineStr">
        <is>
          <t>Lab</t>
        </is>
      </c>
      <c r="Y3053" t="n">
        <v>6.0</v>
      </c>
      <c r="Z3053" t="inlineStr">
        <is>
          <t>Total</t>
        </is>
      </c>
      <c r="AA3053"/>
      <c r="AB3053" t="n">
        <v>10869.0</v>
      </c>
      <c r="AC3053"/>
      <c r="AD3053" t="n">
        <v>6730.0</v>
      </c>
      <c r="AE3053"/>
      <c r="AF3053" t="n">
        <v>14000.0</v>
      </c>
      <c r="AG3053" t="inlineStr">
        <is>
          <t>AI mg/L</t>
        </is>
      </c>
      <c r="AH3053"/>
      <c r="AI3053"/>
      <c r="AJ3053"/>
      <c r="AK3053"/>
      <c r="AL3053"/>
      <c r="AM3053"/>
      <c r="AN3053"/>
      <c r="AO3053"/>
      <c r="AP3053"/>
      <c r="AQ3053"/>
      <c r="AR3053"/>
      <c r="AS3053"/>
      <c r="AT3053"/>
      <c r="AU3053"/>
      <c r="AV3053"/>
      <c r="AW3053"/>
      <c r="AX3053" t="inlineStr">
        <is>
          <t>Mortality</t>
        </is>
      </c>
      <c r="AY3053" t="inlineStr">
        <is>
          <t>Mortality</t>
        </is>
      </c>
      <c r="AZ3053" t="inlineStr">
        <is>
          <t>LC50</t>
        </is>
      </c>
      <c r="BA3053"/>
      <c r="BB3053" t="n">
        <v>4.0</v>
      </c>
      <c r="BC3053"/>
      <c r="BD3053"/>
      <c r="BE3053"/>
      <c r="BF3053"/>
      <c r="BG3053" t="inlineStr">
        <is>
          <t>Day(s)</t>
        </is>
      </c>
      <c r="BH3053"/>
      <c r="BI3053" t="inlineStr">
        <is>
          <t>DTXSID1021291</t>
        </is>
      </c>
      <c r="BJ3053" t="inlineStr">
        <is>
          <t>10.1002/etc.3148</t>
        </is>
      </c>
      <c r="BK3053"/>
      <c r="BL3053"/>
      <c r="BM3053" t="inlineStr">
        <is>
          <t>JV</t>
        </is>
      </c>
      <c r="BN3053"/>
      <c r="BO3053"/>
      <c r="BP3053"/>
      <c r="BQ3053"/>
      <c r="BR3053"/>
      <c r="BS3053"/>
      <c r="BT3053" t="inlineStr">
        <is>
          <t>--</t>
        </is>
      </c>
      <c r="BU3053"/>
      <c r="BV3053"/>
      <c r="BW3053"/>
      <c r="BX3053"/>
      <c r="BY3053"/>
      <c r="BZ3053"/>
      <c r="CA3053"/>
      <c r="CB3053"/>
      <c r="CC3053"/>
      <c r="CD3053"/>
      <c r="CE3053"/>
      <c r="CF3053"/>
      <c r="CG3053"/>
      <c r="CH3053"/>
      <c r="CI3053"/>
      <c r="CJ3053" t="inlineStr">
        <is>
          <t xml:space="preserve">SOURCE/OBTAINED FROM LABORATORY CULTURES AT THE US GEOLOGICAL SURVEY COLUMBIA ENVIRONMENTAL RESEARCH CENTER IN COLUMBIA, MO, USA//AP FREQ/RENEWED ON DAY 2//MEDIA/100 HARD WELL WATER//   </t>
        </is>
      </c>
      <c r="CK3053" t="inlineStr">
        <is>
          <t>Wang,N., R.A. Dorman, C.G. Ingersoll, D.K. Hardesty, W.G. Brumbaugh, E.J. Hammer, C.R. Bauer, and D.R. Mount</t>
        </is>
      </c>
      <c r="CL3053" t="n">
        <v>191081.0</v>
      </c>
      <c r="CM3053" t="inlineStr">
        <is>
          <t>Acute and Chronic Toxicity of Sodium Sulfate to Four Freshwater Organisms in Water-Only Exposures</t>
        </is>
      </c>
      <c r="CN3053" t="inlineStr">
        <is>
          <t>Environ. Toxicol. Chem.35(1): 115-127</t>
        </is>
      </c>
      <c r="CO3053" t="n">
        <v>2016.0</v>
      </c>
      <c r="CP3053" t="inlineStr">
        <is>
          <t>Wang,N., R.A. Dorman, C.G. Ingersoll, D.K. Hardesty, W.G. Brumbaugh, E.J. Hammer, C.R. Bauer, and D.R. Mount (2016). Acute and Chronic Toxicity of Sodium Sulfate to Four Freshwater Organisms in Water-Only Exposures. Environ. Toxicol. Chem., 35, (1), 115-127. doi:10.1002/etc.3148. ECOREF#:191081</t>
        </is>
      </c>
    </row>
    <row r="3054">
      <c r="A3054" t="n">
        <v>7757826.0</v>
      </c>
      <c r="B3054" t="inlineStr">
        <is>
          <t>Sulfuric acid sodium salt (1:2)</t>
        </is>
      </c>
      <c r="C3054" t="inlineStr">
        <is>
          <t>Reagent Grade, Purissium, Purum, Puriss, Puris, Reinst</t>
        </is>
      </c>
      <c r="D3054" t="inlineStr">
        <is>
          <t>Unmeasured</t>
        </is>
      </c>
      <c r="E3054" t="inlineStr">
        <is>
          <t>Not coded</t>
        </is>
      </c>
      <c r="F3054"/>
      <c r="G3054"/>
      <c r="H3054"/>
      <c r="I3054"/>
      <c r="J3054"/>
      <c r="K3054"/>
      <c r="L3054" t="inlineStr">
        <is>
          <t>Pimephales promelas</t>
        </is>
      </c>
      <c r="M3054" t="inlineStr">
        <is>
          <t>Fathead Minnow</t>
        </is>
      </c>
      <c r="N3054"/>
      <c r="O3054"/>
      <c r="P3054"/>
      <c r="Q3054"/>
      <c r="R3054" t="n">
        <v>1.0</v>
      </c>
      <c r="S3054"/>
      <c r="T3054" t="n">
        <v>7.0</v>
      </c>
      <c r="U3054" t="inlineStr">
        <is>
          <t>Day(s)</t>
        </is>
      </c>
      <c r="V3054" t="inlineStr">
        <is>
          <t>Static</t>
        </is>
      </c>
      <c r="W3054" t="inlineStr">
        <is>
          <t>Fresh water</t>
        </is>
      </c>
      <c r="X3054" t="inlineStr">
        <is>
          <t>Lab</t>
        </is>
      </c>
      <c r="Y3054"/>
      <c r="Z3054" t="inlineStr">
        <is>
          <t>Total</t>
        </is>
      </c>
      <c r="AA3054"/>
      <c r="AB3054" t="n">
        <v>7960.0</v>
      </c>
      <c r="AC3054"/>
      <c r="AD3054" t="n">
        <v>6800.0</v>
      </c>
      <c r="AE3054" t="inlineStr">
        <is>
          <t>&gt;</t>
        </is>
      </c>
      <c r="AF3054" t="n">
        <v>10000.0</v>
      </c>
      <c r="AG3054" t="inlineStr">
        <is>
          <t>AI mg/L</t>
        </is>
      </c>
      <c r="AH3054"/>
      <c r="AI3054"/>
      <c r="AJ3054"/>
      <c r="AK3054"/>
      <c r="AL3054"/>
      <c r="AM3054"/>
      <c r="AN3054"/>
      <c r="AO3054"/>
      <c r="AP3054"/>
      <c r="AQ3054"/>
      <c r="AR3054"/>
      <c r="AS3054"/>
      <c r="AT3054"/>
      <c r="AU3054"/>
      <c r="AV3054"/>
      <c r="AW3054"/>
      <c r="AX3054" t="inlineStr">
        <is>
          <t>Mortality</t>
        </is>
      </c>
      <c r="AY3054" t="inlineStr">
        <is>
          <t>Mortality</t>
        </is>
      </c>
      <c r="AZ3054" t="inlineStr">
        <is>
          <t>LC50</t>
        </is>
      </c>
      <c r="BA3054"/>
      <c r="BB3054" t="n">
        <v>4.0</v>
      </c>
      <c r="BC3054"/>
      <c r="BD3054"/>
      <c r="BE3054"/>
      <c r="BF3054"/>
      <c r="BG3054" t="inlineStr">
        <is>
          <t>Day(s)</t>
        </is>
      </c>
      <c r="BH3054"/>
      <c r="BI3054" t="inlineStr">
        <is>
          <t>DTXSID1021291</t>
        </is>
      </c>
      <c r="BJ3054" t="inlineStr">
        <is>
          <t>10.1002/etc.5620161005</t>
        </is>
      </c>
      <c r="BK3054"/>
      <c r="BL3054"/>
      <c r="BM3054"/>
      <c r="BN3054"/>
      <c r="BO3054"/>
      <c r="BP3054"/>
      <c r="BQ3054"/>
      <c r="BR3054"/>
      <c r="BS3054"/>
      <c r="BT3054" t="inlineStr">
        <is>
          <t>--</t>
        </is>
      </c>
      <c r="BU3054"/>
      <c r="BV3054"/>
      <c r="BW3054"/>
      <c r="BX3054"/>
      <c r="BY3054"/>
      <c r="BZ3054"/>
      <c r="CA3054"/>
      <c r="CB3054"/>
      <c r="CC3054"/>
      <c r="CD3054"/>
      <c r="CE3054"/>
      <c r="CF3054"/>
      <c r="CG3054"/>
      <c r="CH3054"/>
      <c r="CI3054" t="inlineStr">
        <is>
          <t xml:space="preserve"> HARD/MODERATELYHARD//</t>
        </is>
      </c>
      <c r="CJ3054" t="inlineStr">
        <is>
          <t xml:space="preserve">   HARD/MODERATELYHARD//</t>
        </is>
      </c>
      <c r="CK3054" t="inlineStr">
        <is>
          <t>Mount,D.R., D.D. Gulley, J.R. Hockett, T.D. Garrison, and J.M. Evans</t>
        </is>
      </c>
      <c r="CL3054" t="n">
        <v>18272.0</v>
      </c>
      <c r="CM3054" t="inlineStr">
        <is>
          <t>Statistical Models to Predict the Toxicity of Major Ions to Ceriodaphnia dubia, Daphnia magna and Pimephales promelas (Fathead Minnows)</t>
        </is>
      </c>
      <c r="CN3054" t="inlineStr">
        <is>
          <t>Environ. Toxicol. Chem.16(10): 2009-2019</t>
        </is>
      </c>
      <c r="CO3054" t="n">
        <v>1997.0</v>
      </c>
      <c r="CP3054" t="inlineStr">
        <is>
          <t>Mount,D.R., D.D. Gulley, J.R. Hockett, T.D. Garrison, and J.M. Evans (1997). Statistical Models to Predict the Toxicity of Major Ions to Ceriodaphnia dubia, Daphnia magna and Pimephales promelas (Fathead Minnows). Environ. Toxicol. Chem., 16, (10), 2009-2019. doi:10.1002/etc.5620161005. ECOREF#:18272</t>
        </is>
      </c>
    </row>
    <row r="3055">
      <c r="A3055" t="n">
        <v>7757826.0</v>
      </c>
      <c r="B3055" t="inlineStr">
        <is>
          <t>Sulfuric acid sodium salt (1:2)</t>
        </is>
      </c>
      <c r="C3055"/>
      <c r="D3055" t="inlineStr">
        <is>
          <t>Unmeasured</t>
        </is>
      </c>
      <c r="E3055" t="inlineStr">
        <is>
          <t>Not coded</t>
        </is>
      </c>
      <c r="F3055"/>
      <c r="G3055"/>
      <c r="H3055"/>
      <c r="I3055"/>
      <c r="J3055"/>
      <c r="K3055"/>
      <c r="L3055" t="inlineStr">
        <is>
          <t>Pimephales promelas</t>
        </is>
      </c>
      <c r="M3055" t="inlineStr">
        <is>
          <t>Fathead Minnow</t>
        </is>
      </c>
      <c r="N3055" t="inlineStr">
        <is>
          <t>Larva</t>
        </is>
      </c>
      <c r="O3055" t="inlineStr">
        <is>
          <t>&lt;</t>
        </is>
      </c>
      <c r="P3055" t="n">
        <v>24.0</v>
      </c>
      <c r="Q3055"/>
      <c r="R3055"/>
      <c r="S3055"/>
      <c r="T3055"/>
      <c r="U3055" t="inlineStr">
        <is>
          <t>Hours post hatch</t>
        </is>
      </c>
      <c r="V3055" t="inlineStr">
        <is>
          <t>Renewal</t>
        </is>
      </c>
      <c r="W3055" t="inlineStr">
        <is>
          <t>Fresh water</t>
        </is>
      </c>
      <c r="X3055" t="inlineStr">
        <is>
          <t>Lab</t>
        </is>
      </c>
      <c r="Y3055"/>
      <c r="Z3055" t="inlineStr">
        <is>
          <t>Total</t>
        </is>
      </c>
      <c r="AA3055"/>
      <c r="AB3055" t="n">
        <v>15200.0</v>
      </c>
      <c r="AC3055"/>
      <c r="AD3055" t="n">
        <v>14470.0</v>
      </c>
      <c r="AE3055"/>
      <c r="AF3055" t="n">
        <v>15940.0</v>
      </c>
      <c r="AG3055" t="inlineStr">
        <is>
          <t>AI mg/L</t>
        </is>
      </c>
      <c r="AH3055"/>
      <c r="AI3055"/>
      <c r="AJ3055"/>
      <c r="AK3055"/>
      <c r="AL3055"/>
      <c r="AM3055"/>
      <c r="AN3055"/>
      <c r="AO3055"/>
      <c r="AP3055"/>
      <c r="AQ3055"/>
      <c r="AR3055"/>
      <c r="AS3055"/>
      <c r="AT3055"/>
      <c r="AU3055"/>
      <c r="AV3055"/>
      <c r="AW3055"/>
      <c r="AX3055" t="inlineStr">
        <is>
          <t>Mortality</t>
        </is>
      </c>
      <c r="AY3055" t="inlineStr">
        <is>
          <t>Mortality</t>
        </is>
      </c>
      <c r="AZ3055" t="inlineStr">
        <is>
          <t>LC50</t>
        </is>
      </c>
      <c r="BA3055"/>
      <c r="BB3055" t="n">
        <v>4.0</v>
      </c>
      <c r="BC3055"/>
      <c r="BD3055"/>
      <c r="BE3055"/>
      <c r="BF3055"/>
      <c r="BG3055" t="inlineStr">
        <is>
          <t>Day(s)</t>
        </is>
      </c>
      <c r="BH3055"/>
      <c r="BI3055" t="inlineStr">
        <is>
          <t>DTXSID1021291</t>
        </is>
      </c>
      <c r="BJ3055" t="inlineStr">
        <is>
          <t>10.1002/etc.5620040416</t>
        </is>
      </c>
      <c r="BK3055"/>
      <c r="BL3055"/>
      <c r="BM3055"/>
      <c r="BN3055"/>
      <c r="BO3055"/>
      <c r="BP3055"/>
      <c r="BQ3055"/>
      <c r="BR3055"/>
      <c r="BS3055"/>
      <c r="BT3055" t="inlineStr">
        <is>
          <t>--</t>
        </is>
      </c>
      <c r="BU3055"/>
      <c r="BV3055"/>
      <c r="BW3055"/>
      <c r="BX3055"/>
      <c r="BY3055"/>
      <c r="BZ3055"/>
      <c r="CA3055"/>
      <c r="CB3055"/>
      <c r="CC3055"/>
      <c r="CD3055"/>
      <c r="CE3055"/>
      <c r="CF3055"/>
      <c r="CG3055"/>
      <c r="CH3055"/>
      <c r="CI3055" t="inlineStr">
        <is>
          <t xml:space="preserve"> DOSES/NA mg/L//TESTID/2//OEF/LEACHATE STUDY, MIXTURE////</t>
        </is>
      </c>
      <c r="CJ3055" t="inlineStr">
        <is>
          <t xml:space="preserve">   DOSES/NA mg/L//TESTID/2//OEF/LEACHATE STUDY, MIXTURE////</t>
        </is>
      </c>
      <c r="CK3055" t="inlineStr">
        <is>
          <t>Meyer,J.S., D.A. Sanchez, J.A. Brookman, D.B. McWhorter, and H.L. Bergman</t>
        </is>
      </c>
      <c r="CL3055" t="n">
        <v>116913.0</v>
      </c>
      <c r="CM3055" t="inlineStr">
        <is>
          <t>Chemistry and Aquatic Toxicity of Raw Oil Shale Leachates from Piceance Basin, Colorado</t>
        </is>
      </c>
      <c r="CN3055" t="inlineStr">
        <is>
          <t>Environ. Toxicol. Chem.4:559-572</t>
        </is>
      </c>
      <c r="CO3055" t="n">
        <v>1985.0</v>
      </c>
      <c r="CP3055" t="inlineStr">
        <is>
          <t>Meyer,J.S., D.A. Sanchez, J.A. Brookman, D.B. McWhorter, and H.L. Bergman (1985). Chemistry and Aquatic Toxicity of Raw Oil Shale Leachates from Piceance Basin, Colorado. Environ. Toxicol. Chem., 4, 559-572. doi:10.1002/etc.5620040416. ECOREF#:116913</t>
        </is>
      </c>
    </row>
    <row r="3056">
      <c r="A3056" t="n">
        <v>7758023.0</v>
      </c>
      <c r="B3056" t="inlineStr">
        <is>
          <t>Potassium bromide</t>
        </is>
      </c>
      <c r="C3056" t="inlineStr">
        <is>
          <t>Reagent Grade, Purissium, Purum, Puriss, Puris, Reinst</t>
        </is>
      </c>
      <c r="D3056" t="inlineStr">
        <is>
          <t>Unmeasured</t>
        </is>
      </c>
      <c r="E3056" t="inlineStr">
        <is>
          <t>Not reported</t>
        </is>
      </c>
      <c r="F3056"/>
      <c r="G3056"/>
      <c r="H3056"/>
      <c r="I3056"/>
      <c r="J3056"/>
      <c r="K3056"/>
      <c r="L3056" t="inlineStr">
        <is>
          <t>Pimephales promelas</t>
        </is>
      </c>
      <c r="M3056" t="inlineStr">
        <is>
          <t>Fathead Minnow</t>
        </is>
      </c>
      <c r="N3056" t="inlineStr">
        <is>
          <t>Juvenile</t>
        </is>
      </c>
      <c r="O3056"/>
      <c r="P3056"/>
      <c r="Q3056"/>
      <c r="R3056"/>
      <c r="S3056"/>
      <c r="T3056"/>
      <c r="U3056"/>
      <c r="V3056" t="inlineStr">
        <is>
          <t>Static</t>
        </is>
      </c>
      <c r="W3056" t="inlineStr">
        <is>
          <t>Fresh water</t>
        </is>
      </c>
      <c r="X3056" t="inlineStr">
        <is>
          <t>Lab</t>
        </is>
      </c>
      <c r="Y3056" t="n">
        <v>5.0</v>
      </c>
      <c r="Z3056" t="inlineStr">
        <is>
          <t>Total</t>
        </is>
      </c>
      <c r="AA3056" t="inlineStr">
        <is>
          <t>&gt;</t>
        </is>
      </c>
      <c r="AB3056" t="n">
        <v>100.0</v>
      </c>
      <c r="AC3056"/>
      <c r="AD3056"/>
      <c r="AE3056"/>
      <c r="AF3056"/>
      <c r="AG3056" t="inlineStr">
        <is>
          <t>AI mg/L</t>
        </is>
      </c>
      <c r="AH3056"/>
      <c r="AI3056"/>
      <c r="AJ3056"/>
      <c r="AK3056"/>
      <c r="AL3056"/>
      <c r="AM3056"/>
      <c r="AN3056"/>
      <c r="AO3056"/>
      <c r="AP3056"/>
      <c r="AQ3056"/>
      <c r="AR3056"/>
      <c r="AS3056"/>
      <c r="AT3056"/>
      <c r="AU3056"/>
      <c r="AV3056"/>
      <c r="AW3056"/>
      <c r="AX3056" t="inlineStr">
        <is>
          <t>Mortality</t>
        </is>
      </c>
      <c r="AY3056" t="inlineStr">
        <is>
          <t>Mortality</t>
        </is>
      </c>
      <c r="AZ3056" t="inlineStr">
        <is>
          <t>LC50</t>
        </is>
      </c>
      <c r="BA3056"/>
      <c r="BB3056" t="n">
        <v>4.0</v>
      </c>
      <c r="BC3056"/>
      <c r="BD3056"/>
      <c r="BE3056"/>
      <c r="BF3056"/>
      <c r="BG3056" t="inlineStr">
        <is>
          <t>Day(s)</t>
        </is>
      </c>
      <c r="BH3056"/>
      <c r="BI3056" t="inlineStr">
        <is>
          <t>DTXSID5025946</t>
        </is>
      </c>
      <c r="BJ3056" t="inlineStr">
        <is>
          <t>10.1002/etc.5620050908</t>
        </is>
      </c>
      <c r="BK3056"/>
      <c r="BL3056" t="inlineStr">
        <is>
          <t>Acute</t>
        </is>
      </c>
      <c r="BM3056"/>
      <c r="BN3056"/>
      <c r="BO3056"/>
      <c r="BP3056"/>
      <c r="BQ3056"/>
      <c r="BR3056"/>
      <c r="BS3056"/>
      <c r="BT3056" t="inlineStr">
        <is>
          <t>--</t>
        </is>
      </c>
      <c r="BU3056"/>
      <c r="BV3056"/>
      <c r="BW3056"/>
      <c r="BX3056"/>
      <c r="BY3056"/>
      <c r="BZ3056"/>
      <c r="CA3056"/>
      <c r="CB3056"/>
      <c r="CC3056"/>
      <c r="CD3056"/>
      <c r="CE3056"/>
      <c r="CF3056"/>
      <c r="CG3056"/>
      <c r="CH3056"/>
      <c r="CI3056"/>
      <c r="CJ3056"/>
      <c r="CK3056" t="inlineStr">
        <is>
          <t>Ewell,W.S., J.W. Gorsuch, R.O. Kringle, K.A. Robillard, and R.C. Spiegel</t>
        </is>
      </c>
      <c r="CL3056" t="n">
        <v>11951.0</v>
      </c>
      <c r="CM3056" t="inlineStr">
        <is>
          <t>Simultaneous Evaluation of the Acute Effects of Chemicals on Seven Aquatic Species</t>
        </is>
      </c>
      <c r="CN3056" t="inlineStr">
        <is>
          <t>Environ. Toxicol. Chem.5(9): 831-840</t>
        </is>
      </c>
      <c r="CO3056" t="n">
        <v>1986.0</v>
      </c>
      <c r="CP3056" t="inlineStr">
        <is>
          <t>Ewell,W.S., J.W. Gorsuch, R.O. Kringle, K.A. Robillard, and R.C. Spiegel (1986). Simultaneous Evaluation of the Acute Effects of Chemicals on Seven Aquatic Species. Environ. Toxicol. Chem., 5, (9), 831-840. doi:10.1002/etc.5620050908. ECOREF#:11951</t>
        </is>
      </c>
    </row>
    <row r="3057">
      <c r="A3057" t="n">
        <v>7758954.0</v>
      </c>
      <c r="B3057" t="inlineStr">
        <is>
          <t>Lead chloride (PbCl2)</t>
        </is>
      </c>
      <c r="C3057"/>
      <c r="D3057" t="inlineStr">
        <is>
          <t>Measured</t>
        </is>
      </c>
      <c r="E3057" t="inlineStr">
        <is>
          <t>Not coded</t>
        </is>
      </c>
      <c r="F3057"/>
      <c r="G3057"/>
      <c r="H3057"/>
      <c r="I3057"/>
      <c r="J3057"/>
      <c r="K3057"/>
      <c r="L3057" t="inlineStr">
        <is>
          <t>Pimephales promelas</t>
        </is>
      </c>
      <c r="M3057" t="inlineStr">
        <is>
          <t>Fathead Minnow</t>
        </is>
      </c>
      <c r="N3057" t="inlineStr">
        <is>
          <t>Neonate</t>
        </is>
      </c>
      <c r="O3057" t="inlineStr">
        <is>
          <t>&lt;</t>
        </is>
      </c>
      <c r="P3057" t="n">
        <v>24.0</v>
      </c>
      <c r="Q3057"/>
      <c r="R3057"/>
      <c r="S3057"/>
      <c r="T3057"/>
      <c r="U3057" t="inlineStr">
        <is>
          <t>Hour(s)</t>
        </is>
      </c>
      <c r="V3057" t="inlineStr">
        <is>
          <t>Static</t>
        </is>
      </c>
      <c r="W3057" t="inlineStr">
        <is>
          <t>Fresh water</t>
        </is>
      </c>
      <c r="X3057" t="inlineStr">
        <is>
          <t>Lab</t>
        </is>
      </c>
      <c r="Y3057"/>
      <c r="Z3057" t="inlineStr">
        <is>
          <t>Dissolved</t>
        </is>
      </c>
      <c r="AA3057"/>
      <c r="AB3057" t="n">
        <v>3333.0</v>
      </c>
      <c r="AC3057"/>
      <c r="AD3057"/>
      <c r="AE3057"/>
      <c r="AF3057"/>
      <c r="AG3057" t="inlineStr">
        <is>
          <t>AI mg/L</t>
        </is>
      </c>
      <c r="AH3057"/>
      <c r="AI3057"/>
      <c r="AJ3057"/>
      <c r="AK3057"/>
      <c r="AL3057"/>
      <c r="AM3057"/>
      <c r="AN3057"/>
      <c r="AO3057"/>
      <c r="AP3057"/>
      <c r="AQ3057"/>
      <c r="AR3057"/>
      <c r="AS3057"/>
      <c r="AT3057"/>
      <c r="AU3057"/>
      <c r="AV3057"/>
      <c r="AW3057"/>
      <c r="AX3057" t="inlineStr">
        <is>
          <t>Mortality</t>
        </is>
      </c>
      <c r="AY3057" t="inlineStr">
        <is>
          <t>Mortality</t>
        </is>
      </c>
      <c r="AZ3057" t="inlineStr">
        <is>
          <t>LC50</t>
        </is>
      </c>
      <c r="BA3057"/>
      <c r="BB3057" t="n">
        <v>4.0</v>
      </c>
      <c r="BC3057"/>
      <c r="BD3057"/>
      <c r="BE3057"/>
      <c r="BF3057"/>
      <c r="BG3057" t="inlineStr">
        <is>
          <t>Day(s)</t>
        </is>
      </c>
      <c r="BH3057"/>
      <c r="BI3057" t="inlineStr">
        <is>
          <t>DTXSID1041059</t>
        </is>
      </c>
      <c r="BJ3057"/>
      <c r="BK3057"/>
      <c r="BL3057"/>
      <c r="BM3057"/>
      <c r="BN3057"/>
      <c r="BO3057"/>
      <c r="BP3057"/>
      <c r="BQ3057"/>
      <c r="BR3057"/>
      <c r="BS3057"/>
      <c r="BT3057" t="inlineStr">
        <is>
          <t>--</t>
        </is>
      </c>
      <c r="BU3057"/>
      <c r="BV3057"/>
      <c r="BW3057"/>
      <c r="BX3057"/>
      <c r="BY3057"/>
      <c r="BZ3057"/>
      <c r="CA3057"/>
      <c r="CB3057"/>
      <c r="CC3057"/>
      <c r="CD3057"/>
      <c r="CE3057"/>
      <c r="CF3057"/>
      <c r="CG3057"/>
      <c r="CH3057"/>
      <c r="CI3057" t="inlineStr">
        <is>
          <t xml:space="preserve"> CONC/EASILY DISSOLVED//TESTID/3//</t>
        </is>
      </c>
      <c r="CJ3057" t="inlineStr">
        <is>
          <t xml:space="preserve">   CONC/EASILY DISSOLVED//TESTID/3//</t>
        </is>
      </c>
      <c r="CK3057" t="inlineStr">
        <is>
          <t>Gale,N.L., B.G. Wixson, and M. Erten</t>
        </is>
      </c>
      <c r="CL3057" t="n">
        <v>9180.0</v>
      </c>
      <c r="CM3057" t="inlineStr">
        <is>
          <t>An Evaluation of the Acute Toxicity of Lead, Zinc, and Cadmium in Missouri Ozark Groundwater</t>
        </is>
      </c>
      <c r="CN3057" t="inlineStr">
        <is>
          <t>Trace Subst. Environ. Health25:169-183</t>
        </is>
      </c>
      <c r="CO3057" t="n">
        <v>1992.0</v>
      </c>
      <c r="CP3057" t="inlineStr">
        <is>
          <t>Gale,N.L., B.G. Wixson, and M. Erten (1992). An Evaluation of the Acute Toxicity of Lead, Zinc, and Cadmium in Missouri Ozark Groundwater. Trace Subst. Environ. Health, 25, 169-183. ECOREF#:9180</t>
        </is>
      </c>
    </row>
    <row r="3058">
      <c r="A3058" t="n">
        <v>7758954.0</v>
      </c>
      <c r="B3058" t="inlineStr">
        <is>
          <t>Lead chloride (PbCl2)</t>
        </is>
      </c>
      <c r="C3058"/>
      <c r="D3058" t="inlineStr">
        <is>
          <t>Measured</t>
        </is>
      </c>
      <c r="E3058" t="inlineStr">
        <is>
          <t>Not coded</t>
        </is>
      </c>
      <c r="F3058"/>
      <c r="G3058"/>
      <c r="H3058"/>
      <c r="I3058"/>
      <c r="J3058"/>
      <c r="K3058"/>
      <c r="L3058" t="inlineStr">
        <is>
          <t>Pimephales promelas</t>
        </is>
      </c>
      <c r="M3058" t="inlineStr">
        <is>
          <t>Fathead Minnow</t>
        </is>
      </c>
      <c r="N3058" t="inlineStr">
        <is>
          <t>Neonate</t>
        </is>
      </c>
      <c r="O3058" t="inlineStr">
        <is>
          <t>&lt;</t>
        </is>
      </c>
      <c r="P3058" t="n">
        <v>24.0</v>
      </c>
      <c r="Q3058"/>
      <c r="R3058"/>
      <c r="S3058"/>
      <c r="T3058"/>
      <c r="U3058" t="inlineStr">
        <is>
          <t>Hour(s)</t>
        </is>
      </c>
      <c r="V3058" t="inlineStr">
        <is>
          <t>Static</t>
        </is>
      </c>
      <c r="W3058" t="inlineStr">
        <is>
          <t>Fresh water</t>
        </is>
      </c>
      <c r="X3058" t="inlineStr">
        <is>
          <t>Lab</t>
        </is>
      </c>
      <c r="Y3058"/>
      <c r="Z3058" t="inlineStr">
        <is>
          <t>Total</t>
        </is>
      </c>
      <c r="AA3058"/>
      <c r="AB3058" t="n">
        <v>2723.0</v>
      </c>
      <c r="AC3058"/>
      <c r="AD3058"/>
      <c r="AE3058"/>
      <c r="AF3058"/>
      <c r="AG3058" t="inlineStr">
        <is>
          <t>AI mg/L</t>
        </is>
      </c>
      <c r="AH3058"/>
      <c r="AI3058"/>
      <c r="AJ3058"/>
      <c r="AK3058"/>
      <c r="AL3058"/>
      <c r="AM3058"/>
      <c r="AN3058"/>
      <c r="AO3058"/>
      <c r="AP3058"/>
      <c r="AQ3058"/>
      <c r="AR3058"/>
      <c r="AS3058"/>
      <c r="AT3058"/>
      <c r="AU3058"/>
      <c r="AV3058"/>
      <c r="AW3058"/>
      <c r="AX3058" t="inlineStr">
        <is>
          <t>Mortality</t>
        </is>
      </c>
      <c r="AY3058" t="inlineStr">
        <is>
          <t>Mortality</t>
        </is>
      </c>
      <c r="AZ3058" t="inlineStr">
        <is>
          <t>LC50</t>
        </is>
      </c>
      <c r="BA3058"/>
      <c r="BB3058" t="n">
        <v>4.0</v>
      </c>
      <c r="BC3058"/>
      <c r="BD3058"/>
      <c r="BE3058"/>
      <c r="BF3058"/>
      <c r="BG3058" t="inlineStr">
        <is>
          <t>Day(s)</t>
        </is>
      </c>
      <c r="BH3058"/>
      <c r="BI3058" t="inlineStr">
        <is>
          <t>DTXSID1041059</t>
        </is>
      </c>
      <c r="BJ3058"/>
      <c r="BK3058"/>
      <c r="BL3058"/>
      <c r="BM3058"/>
      <c r="BN3058"/>
      <c r="BO3058"/>
      <c r="BP3058"/>
      <c r="BQ3058"/>
      <c r="BR3058"/>
      <c r="BS3058"/>
      <c r="BT3058" t="inlineStr">
        <is>
          <t>--</t>
        </is>
      </c>
      <c r="BU3058"/>
      <c r="BV3058"/>
      <c r="BW3058"/>
      <c r="BX3058"/>
      <c r="BY3058"/>
      <c r="BZ3058"/>
      <c r="CA3058"/>
      <c r="CB3058"/>
      <c r="CC3058"/>
      <c r="CD3058"/>
      <c r="CE3058"/>
      <c r="CF3058"/>
      <c r="CG3058"/>
      <c r="CH3058"/>
      <c r="CI3058" t="inlineStr">
        <is>
          <t xml:space="preserve"> CONC/AVAILABLE//TESTID/3//</t>
        </is>
      </c>
      <c r="CJ3058" t="inlineStr">
        <is>
          <t xml:space="preserve">   CONC/AVAILABLE//TESTID/3//</t>
        </is>
      </c>
      <c r="CK3058" t="inlineStr">
        <is>
          <t>Gale,N.L., B.G. Wixson, and M. Erten</t>
        </is>
      </c>
      <c r="CL3058" t="n">
        <v>9180.0</v>
      </c>
      <c r="CM3058" t="inlineStr">
        <is>
          <t>An Evaluation of the Acute Toxicity of Lead, Zinc, and Cadmium in Missouri Ozark Groundwater</t>
        </is>
      </c>
      <c r="CN3058" t="inlineStr">
        <is>
          <t>Trace Subst. Environ. Health25:169-183</t>
        </is>
      </c>
      <c r="CO3058" t="n">
        <v>1992.0</v>
      </c>
      <c r="CP3058" t="inlineStr">
        <is>
          <t>Gale,N.L., B.G. Wixson, and M. Erten (1992). An Evaluation of the Acute Toxicity of Lead, Zinc, and Cadmium in Missouri Ozark Groundwater. Trace Subst. Environ. Health, 25, 169-183. ECOREF#:9180</t>
        </is>
      </c>
    </row>
    <row r="3059">
      <c r="A3059" t="n">
        <v>7758954.0</v>
      </c>
      <c r="B3059" t="inlineStr">
        <is>
          <t>Lead chloride (PbCl2)</t>
        </is>
      </c>
      <c r="C3059"/>
      <c r="D3059" t="inlineStr">
        <is>
          <t>Unmeasured</t>
        </is>
      </c>
      <c r="E3059" t="inlineStr">
        <is>
          <t>Other Method</t>
        </is>
      </c>
      <c r="F3059"/>
      <c r="G3059"/>
      <c r="H3059"/>
      <c r="I3059"/>
      <c r="J3059"/>
      <c r="K3059"/>
      <c r="L3059" t="inlineStr">
        <is>
          <t>Pimephales promelas</t>
        </is>
      </c>
      <c r="M3059" t="inlineStr">
        <is>
          <t>Fathead Minnow</t>
        </is>
      </c>
      <c r="N3059"/>
      <c r="O3059"/>
      <c r="P3059"/>
      <c r="Q3059"/>
      <c r="R3059"/>
      <c r="S3059"/>
      <c r="T3059"/>
      <c r="U3059"/>
      <c r="V3059" t="inlineStr">
        <is>
          <t>Static</t>
        </is>
      </c>
      <c r="W3059" t="inlineStr">
        <is>
          <t>Fresh water</t>
        </is>
      </c>
      <c r="X3059" t="inlineStr">
        <is>
          <t>Lab</t>
        </is>
      </c>
      <c r="Y3059" t="n">
        <v>6.0</v>
      </c>
      <c r="Z3059" t="inlineStr">
        <is>
          <t>Total</t>
        </is>
      </c>
      <c r="AA3059"/>
      <c r="AB3059" t="n">
        <v>5.58</v>
      </c>
      <c r="AC3059"/>
      <c r="AD3059" t="n">
        <v>3.94</v>
      </c>
      <c r="AE3059"/>
      <c r="AF3059" t="n">
        <v>7.89</v>
      </c>
      <c r="AG3059" t="inlineStr">
        <is>
          <t>AI mg/L</t>
        </is>
      </c>
      <c r="AH3059"/>
      <c r="AI3059"/>
      <c r="AJ3059"/>
      <c r="AK3059"/>
      <c r="AL3059"/>
      <c r="AM3059"/>
      <c r="AN3059"/>
      <c r="AO3059"/>
      <c r="AP3059"/>
      <c r="AQ3059"/>
      <c r="AR3059"/>
      <c r="AS3059"/>
      <c r="AT3059"/>
      <c r="AU3059"/>
      <c r="AV3059"/>
      <c r="AW3059"/>
      <c r="AX3059" t="inlineStr">
        <is>
          <t>Mortality</t>
        </is>
      </c>
      <c r="AY3059" t="inlineStr">
        <is>
          <t>Mortality</t>
        </is>
      </c>
      <c r="AZ3059" t="inlineStr">
        <is>
          <t>LC50</t>
        </is>
      </c>
      <c r="BA3059"/>
      <c r="BB3059" t="n">
        <v>4.0</v>
      </c>
      <c r="BC3059"/>
      <c r="BD3059"/>
      <c r="BE3059"/>
      <c r="BF3059"/>
      <c r="BG3059" t="inlineStr">
        <is>
          <t>Day(s)</t>
        </is>
      </c>
      <c r="BH3059"/>
      <c r="BI3059" t="inlineStr">
        <is>
          <t>DTXSID1041059</t>
        </is>
      </c>
      <c r="BJ3059"/>
      <c r="BK3059"/>
      <c r="BL3059"/>
      <c r="BM3059"/>
      <c r="BN3059"/>
      <c r="BO3059"/>
      <c r="BP3059"/>
      <c r="BQ3059"/>
      <c r="BR3059"/>
      <c r="BS3059"/>
      <c r="BT3059" t="inlineStr">
        <is>
          <t>--</t>
        </is>
      </c>
      <c r="BU3059"/>
      <c r="BV3059"/>
      <c r="BW3059"/>
      <c r="BX3059"/>
      <c r="BY3059"/>
      <c r="BZ3059"/>
      <c r="CA3059"/>
      <c r="CB3059"/>
      <c r="CC3059"/>
      <c r="CD3059"/>
      <c r="CE3059"/>
      <c r="CF3059"/>
      <c r="CG3059"/>
      <c r="CH3059"/>
      <c r="CI3059"/>
      <c r="CJ3059" t="inlineStr">
        <is>
          <t xml:space="preserve">SOURCE/REARED IN PONDS AT THE STATE FISH HATCHERY AT NEWTON, OHIO//TMETH/AMERICAN PUBLIC HEALTH ASSOCIATION (1960)//MEDIA/SOFT DILUENT WATER //   </t>
        </is>
      </c>
      <c r="CK3059" t="inlineStr">
        <is>
          <t>Pickering,Q.H., and C. Henderson</t>
        </is>
      </c>
      <c r="CL3059" t="n">
        <v>2033.0</v>
      </c>
      <c r="CM3059" t="inlineStr">
        <is>
          <t>The Acute Toxicity of Some Heavy Metals to Different Species of Warm Water Fishes</t>
        </is>
      </c>
      <c r="CN3059" t="inlineStr">
        <is>
          <t>Proc. Ind. Waste Conf.10:453-463</t>
        </is>
      </c>
      <c r="CO3059" t="n">
        <v>1966.0</v>
      </c>
      <c r="CP3059" t="inlineStr">
        <is>
          <t>Pickering,Q.H., and C. Henderson (1966). The Acute Toxicity of Some Heavy Metals to Different Species of Warm Water Fishes. Proc. Ind. Waste Conf., 10, 453-463. ECOREF#:2033</t>
        </is>
      </c>
    </row>
    <row r="3060">
      <c r="A3060" t="n">
        <v>7758954.0</v>
      </c>
      <c r="B3060" t="inlineStr">
        <is>
          <t>Lead chloride (PbCl2)</t>
        </is>
      </c>
      <c r="C3060"/>
      <c r="D3060" t="inlineStr">
        <is>
          <t>Measured</t>
        </is>
      </c>
      <c r="E3060" t="inlineStr">
        <is>
          <t>Not coded</t>
        </is>
      </c>
      <c r="F3060"/>
      <c r="G3060"/>
      <c r="H3060"/>
      <c r="I3060"/>
      <c r="J3060"/>
      <c r="K3060"/>
      <c r="L3060" t="inlineStr">
        <is>
          <t>Pimephales promelas</t>
        </is>
      </c>
      <c r="M3060" t="inlineStr">
        <is>
          <t>Fathead Minnow</t>
        </is>
      </c>
      <c r="N3060" t="inlineStr">
        <is>
          <t>Neonate</t>
        </is>
      </c>
      <c r="O3060" t="inlineStr">
        <is>
          <t>&lt;</t>
        </is>
      </c>
      <c r="P3060" t="n">
        <v>24.0</v>
      </c>
      <c r="Q3060"/>
      <c r="R3060"/>
      <c r="S3060"/>
      <c r="T3060"/>
      <c r="U3060" t="inlineStr">
        <is>
          <t>Hour(s)</t>
        </is>
      </c>
      <c r="V3060" t="inlineStr">
        <is>
          <t>Static</t>
        </is>
      </c>
      <c r="W3060" t="inlineStr">
        <is>
          <t>Fresh water</t>
        </is>
      </c>
      <c r="X3060" t="inlineStr">
        <is>
          <t>Lab</t>
        </is>
      </c>
      <c r="Y3060"/>
      <c r="Z3060" t="inlineStr">
        <is>
          <t>Dissolved</t>
        </is>
      </c>
      <c r="AA3060"/>
      <c r="AB3060" t="n">
        <v>12.5</v>
      </c>
      <c r="AC3060"/>
      <c r="AD3060"/>
      <c r="AE3060"/>
      <c r="AF3060"/>
      <c r="AG3060" t="inlineStr">
        <is>
          <t>AI mg/L</t>
        </is>
      </c>
      <c r="AH3060"/>
      <c r="AI3060"/>
      <c r="AJ3060"/>
      <c r="AK3060"/>
      <c r="AL3060"/>
      <c r="AM3060"/>
      <c r="AN3060"/>
      <c r="AO3060"/>
      <c r="AP3060"/>
      <c r="AQ3060"/>
      <c r="AR3060"/>
      <c r="AS3060"/>
      <c r="AT3060"/>
      <c r="AU3060"/>
      <c r="AV3060"/>
      <c r="AW3060"/>
      <c r="AX3060" t="inlineStr">
        <is>
          <t>Mortality</t>
        </is>
      </c>
      <c r="AY3060" t="inlineStr">
        <is>
          <t>Mortality</t>
        </is>
      </c>
      <c r="AZ3060" t="inlineStr">
        <is>
          <t>LC50</t>
        </is>
      </c>
      <c r="BA3060"/>
      <c r="BB3060" t="n">
        <v>4.0</v>
      </c>
      <c r="BC3060"/>
      <c r="BD3060"/>
      <c r="BE3060"/>
      <c r="BF3060"/>
      <c r="BG3060" t="inlineStr">
        <is>
          <t>Day(s)</t>
        </is>
      </c>
      <c r="BH3060"/>
      <c r="BI3060" t="inlineStr">
        <is>
          <t>DTXSID1041059</t>
        </is>
      </c>
      <c r="BJ3060"/>
      <c r="BK3060"/>
      <c r="BL3060"/>
      <c r="BM3060"/>
      <c r="BN3060"/>
      <c r="BO3060"/>
      <c r="BP3060"/>
      <c r="BQ3060"/>
      <c r="BR3060"/>
      <c r="BS3060"/>
      <c r="BT3060" t="inlineStr">
        <is>
          <t>--</t>
        </is>
      </c>
      <c r="BU3060"/>
      <c r="BV3060"/>
      <c r="BW3060"/>
      <c r="BX3060"/>
      <c r="BY3060"/>
      <c r="BZ3060"/>
      <c r="CA3060"/>
      <c r="CB3060"/>
      <c r="CC3060"/>
      <c r="CD3060"/>
      <c r="CE3060"/>
      <c r="CF3060"/>
      <c r="CG3060"/>
      <c r="CH3060"/>
      <c r="CI3060" t="inlineStr">
        <is>
          <t xml:space="preserve"> CONC/DISSOLOVED//TESTID/3//</t>
        </is>
      </c>
      <c r="CJ3060" t="inlineStr">
        <is>
          <t xml:space="preserve">   CONC/DISSOLOVED//TESTID/3//</t>
        </is>
      </c>
      <c r="CK3060" t="inlineStr">
        <is>
          <t>Gale,N.L., B.G. Wixson, and M. Erten</t>
        </is>
      </c>
      <c r="CL3060" t="n">
        <v>9180.0</v>
      </c>
      <c r="CM3060" t="inlineStr">
        <is>
          <t>An Evaluation of the Acute Toxicity of Lead, Zinc, and Cadmium in Missouri Ozark Groundwater</t>
        </is>
      </c>
      <c r="CN3060" t="inlineStr">
        <is>
          <t>Trace Subst. Environ. Health25:169-183</t>
        </is>
      </c>
      <c r="CO3060" t="n">
        <v>1992.0</v>
      </c>
      <c r="CP3060" t="inlineStr">
        <is>
          <t>Gale,N.L., B.G. Wixson, and M. Erten (1992). An Evaluation of the Acute Toxicity of Lead, Zinc, and Cadmium in Missouri Ozark Groundwater. Trace Subst. Environ. Health, 25, 169-183. ECOREF#:9180</t>
        </is>
      </c>
    </row>
    <row r="3061">
      <c r="A3061" t="n">
        <v>7758954.0</v>
      </c>
      <c r="B3061" t="inlineStr">
        <is>
          <t>Lead chloride (PbCl2)</t>
        </is>
      </c>
      <c r="C3061"/>
      <c r="D3061" t="inlineStr">
        <is>
          <t>Measured</t>
        </is>
      </c>
      <c r="E3061" t="inlineStr">
        <is>
          <t>Not reported</t>
        </is>
      </c>
      <c r="F3061"/>
      <c r="G3061"/>
      <c r="H3061"/>
      <c r="I3061"/>
      <c r="J3061"/>
      <c r="K3061"/>
      <c r="L3061" t="inlineStr">
        <is>
          <t>Pimephales promelas</t>
        </is>
      </c>
      <c r="M3061" t="inlineStr">
        <is>
          <t>Fathead Minnow</t>
        </is>
      </c>
      <c r="N3061"/>
      <c r="O3061" t="inlineStr">
        <is>
          <t>&lt;=</t>
        </is>
      </c>
      <c r="P3061" t="n">
        <v>24.0</v>
      </c>
      <c r="Q3061"/>
      <c r="R3061"/>
      <c r="S3061"/>
      <c r="T3061"/>
      <c r="U3061" t="inlineStr">
        <is>
          <t>Hour(s)</t>
        </is>
      </c>
      <c r="V3061" t="inlineStr">
        <is>
          <t>Aquatic, unspecified</t>
        </is>
      </c>
      <c r="W3061" t="inlineStr">
        <is>
          <t>Fresh water</t>
        </is>
      </c>
      <c r="X3061" t="inlineStr">
        <is>
          <t>Lab</t>
        </is>
      </c>
      <c r="Y3061"/>
      <c r="Z3061" t="inlineStr">
        <is>
          <t>Total</t>
        </is>
      </c>
      <c r="AA3061" t="inlineStr">
        <is>
          <t>&gt;</t>
        </is>
      </c>
      <c r="AB3061" t="n">
        <v>5.4</v>
      </c>
      <c r="AC3061"/>
      <c r="AD3061"/>
      <c r="AE3061"/>
      <c r="AF3061"/>
      <c r="AG3061" t="inlineStr">
        <is>
          <t>AI mg/L</t>
        </is>
      </c>
      <c r="AH3061"/>
      <c r="AI3061"/>
      <c r="AJ3061"/>
      <c r="AK3061"/>
      <c r="AL3061"/>
      <c r="AM3061"/>
      <c r="AN3061"/>
      <c r="AO3061"/>
      <c r="AP3061"/>
      <c r="AQ3061"/>
      <c r="AR3061"/>
      <c r="AS3061"/>
      <c r="AT3061"/>
      <c r="AU3061"/>
      <c r="AV3061"/>
      <c r="AW3061"/>
      <c r="AX3061" t="inlineStr">
        <is>
          <t>Mortality</t>
        </is>
      </c>
      <c r="AY3061" t="inlineStr">
        <is>
          <t>Mortality</t>
        </is>
      </c>
      <c r="AZ3061" t="inlineStr">
        <is>
          <t>LC50</t>
        </is>
      </c>
      <c r="BA3061"/>
      <c r="BB3061" t="n">
        <v>4.0</v>
      </c>
      <c r="BC3061"/>
      <c r="BD3061"/>
      <c r="BE3061"/>
      <c r="BF3061"/>
      <c r="BG3061" t="inlineStr">
        <is>
          <t>Day(s)</t>
        </is>
      </c>
      <c r="BH3061"/>
      <c r="BI3061" t="inlineStr">
        <is>
          <t>DTXSID1041059</t>
        </is>
      </c>
      <c r="BJ3061"/>
      <c r="BK3061"/>
      <c r="BL3061"/>
      <c r="BM3061"/>
      <c r="BN3061"/>
      <c r="BO3061"/>
      <c r="BP3061"/>
      <c r="BQ3061"/>
      <c r="BR3061"/>
      <c r="BS3061"/>
      <c r="BT3061" t="inlineStr">
        <is>
          <t>--</t>
        </is>
      </c>
      <c r="BU3061"/>
      <c r="BV3061"/>
      <c r="BW3061"/>
      <c r="BX3061"/>
      <c r="BY3061"/>
      <c r="BZ3061"/>
      <c r="CA3061"/>
      <c r="CB3061"/>
      <c r="CC3061"/>
      <c r="CD3061"/>
      <c r="CE3061"/>
      <c r="CF3061"/>
      <c r="CG3061"/>
      <c r="CH3061"/>
      <c r="CI3061"/>
      <c r="CJ3061" t="inlineStr">
        <is>
          <t xml:space="preserve">SOURCE/FROM US ENVIRONMENTAL PROTECTION AGENCY CULTURES, DULUTH, MINNESOTA//MEDIA/VERY HARD RECONSTITUTED WATER//   </t>
        </is>
      </c>
      <c r="CK3061" t="inlineStr">
        <is>
          <t>Schubauer-Berigan,M.K., J.R. Dierkes, P.D. Monson, and G.T. Ankley</t>
        </is>
      </c>
      <c r="CL3061" t="n">
        <v>7289.0</v>
      </c>
      <c r="CM3061" t="inlineStr">
        <is>
          <t>PH-Dependent Toxicity of Cd, Cu, Ni, Pb and Zn to Ceriodaphnia dubia, Pimephales promelas, Hyalella azteca and Lumbriculus variegatus</t>
        </is>
      </c>
      <c r="CN3061" t="inlineStr">
        <is>
          <t>Environ. Toxicol. Chem.12:1261-1266</t>
        </is>
      </c>
      <c r="CO3061" t="n">
        <v>1993.0</v>
      </c>
      <c r="CP3061" t="inlineStr">
        <is>
          <t>Schubauer-Berigan,M.K., J.R. Dierkes, P.D. Monson, and G.T. Ankley (1993). PH-Dependent Toxicity of Cd, Cu, Ni, Pb and Zn to Ceriodaphnia dubia, Pimephales promelas, Hyalella azteca and Lumbriculus variegatus. Environ. Toxicol. Chem., 12, 1261-1266. ECOREF#:7289</t>
        </is>
      </c>
    </row>
    <row r="3062">
      <c r="A3062" t="n">
        <v>7758954.0</v>
      </c>
      <c r="B3062" t="inlineStr">
        <is>
          <t>Lead chloride (PbCl2)</t>
        </is>
      </c>
      <c r="C3062"/>
      <c r="D3062" t="inlineStr">
        <is>
          <t>Measured</t>
        </is>
      </c>
      <c r="E3062" t="inlineStr">
        <is>
          <t>Not reported</t>
        </is>
      </c>
      <c r="F3062"/>
      <c r="G3062"/>
      <c r="H3062"/>
      <c r="I3062"/>
      <c r="J3062"/>
      <c r="K3062"/>
      <c r="L3062" t="inlineStr">
        <is>
          <t>Pimephales promelas</t>
        </is>
      </c>
      <c r="M3062" t="inlineStr">
        <is>
          <t>Fathead Minnow</t>
        </is>
      </c>
      <c r="N3062"/>
      <c r="O3062" t="inlineStr">
        <is>
          <t>&lt;=</t>
        </is>
      </c>
      <c r="P3062" t="n">
        <v>24.0</v>
      </c>
      <c r="Q3062"/>
      <c r="R3062"/>
      <c r="S3062"/>
      <c r="T3062"/>
      <c r="U3062" t="inlineStr">
        <is>
          <t>Hour(s)</t>
        </is>
      </c>
      <c r="V3062" t="inlineStr">
        <is>
          <t>Aquatic, unspecified</t>
        </is>
      </c>
      <c r="W3062" t="inlineStr">
        <is>
          <t>Fresh water</t>
        </is>
      </c>
      <c r="X3062" t="inlineStr">
        <is>
          <t>Lab</t>
        </is>
      </c>
      <c r="Y3062"/>
      <c r="Z3062" t="inlineStr">
        <is>
          <t>Total</t>
        </is>
      </c>
      <c r="AA3062" t="inlineStr">
        <is>
          <t>&gt;</t>
        </is>
      </c>
      <c r="AB3062" t="n">
        <v>5.4</v>
      </c>
      <c r="AC3062"/>
      <c r="AD3062"/>
      <c r="AE3062"/>
      <c r="AF3062"/>
      <c r="AG3062" t="inlineStr">
        <is>
          <t>AI mg/L</t>
        </is>
      </c>
      <c r="AH3062"/>
      <c r="AI3062"/>
      <c r="AJ3062"/>
      <c r="AK3062"/>
      <c r="AL3062"/>
      <c r="AM3062"/>
      <c r="AN3062"/>
      <c r="AO3062"/>
      <c r="AP3062"/>
      <c r="AQ3062"/>
      <c r="AR3062"/>
      <c r="AS3062"/>
      <c r="AT3062"/>
      <c r="AU3062"/>
      <c r="AV3062"/>
      <c r="AW3062"/>
      <c r="AX3062" t="inlineStr">
        <is>
          <t>Mortality</t>
        </is>
      </c>
      <c r="AY3062" t="inlineStr">
        <is>
          <t>Mortality</t>
        </is>
      </c>
      <c r="AZ3062" t="inlineStr">
        <is>
          <t>LC50</t>
        </is>
      </c>
      <c r="BA3062"/>
      <c r="BB3062" t="n">
        <v>4.0</v>
      </c>
      <c r="BC3062"/>
      <c r="BD3062"/>
      <c r="BE3062"/>
      <c r="BF3062"/>
      <c r="BG3062" t="inlineStr">
        <is>
          <t>Day(s)</t>
        </is>
      </c>
      <c r="BH3062"/>
      <c r="BI3062" t="inlineStr">
        <is>
          <t>DTXSID1041059</t>
        </is>
      </c>
      <c r="BJ3062"/>
      <c r="BK3062"/>
      <c r="BL3062"/>
      <c r="BM3062"/>
      <c r="BN3062"/>
      <c r="BO3062"/>
      <c r="BP3062"/>
      <c r="BQ3062"/>
      <c r="BR3062"/>
      <c r="BS3062"/>
      <c r="BT3062" t="inlineStr">
        <is>
          <t>--</t>
        </is>
      </c>
      <c r="BU3062"/>
      <c r="BV3062"/>
      <c r="BW3062"/>
      <c r="BX3062"/>
      <c r="BY3062"/>
      <c r="BZ3062"/>
      <c r="CA3062"/>
      <c r="CB3062"/>
      <c r="CC3062"/>
      <c r="CD3062"/>
      <c r="CE3062"/>
      <c r="CF3062"/>
      <c r="CG3062"/>
      <c r="CH3062"/>
      <c r="CI3062"/>
      <c r="CJ3062" t="inlineStr">
        <is>
          <t xml:space="preserve">SOURCE/FROM US ENVIRONMENTAL PROTECTION AGENCY CULTURES, DULUTH, MINNESOTA//MEDIA/VERY HARD RECONSTITUTED WATER//   </t>
        </is>
      </c>
      <c r="CK3062" t="inlineStr">
        <is>
          <t>Schubauer-Berigan,M.K., J.R. Dierkes, P.D. Monson, and G.T. Ankley</t>
        </is>
      </c>
      <c r="CL3062" t="n">
        <v>7289.0</v>
      </c>
      <c r="CM3062" t="inlineStr">
        <is>
          <t>PH-Dependent Toxicity of Cd, Cu, Ni, Pb and Zn to Ceriodaphnia dubia, Pimephales promelas, Hyalella azteca and Lumbriculus variegatus</t>
        </is>
      </c>
      <c r="CN3062" t="inlineStr">
        <is>
          <t>Environ. Toxicol. Chem.12:1261-1266</t>
        </is>
      </c>
      <c r="CO3062" t="n">
        <v>1993.0</v>
      </c>
      <c r="CP3062" t="inlineStr">
        <is>
          <t>Schubauer-Berigan,M.K., J.R. Dierkes, P.D. Monson, and G.T. Ankley (1993). PH-Dependent Toxicity of Cd, Cu, Ni, Pb and Zn to Ceriodaphnia dubia, Pimephales promelas, Hyalella azteca and Lumbriculus variegatus. Environ. Toxicol. Chem., 12, 1261-1266. ECOREF#:7289</t>
        </is>
      </c>
    </row>
    <row r="3063">
      <c r="A3063" t="n">
        <v>7758954.0</v>
      </c>
      <c r="B3063" t="inlineStr">
        <is>
          <t>Lead chloride (PbCl2)</t>
        </is>
      </c>
      <c r="C3063"/>
      <c r="D3063" t="inlineStr">
        <is>
          <t>Unmeasured</t>
        </is>
      </c>
      <c r="E3063" t="inlineStr">
        <is>
          <t>Other Method</t>
        </is>
      </c>
      <c r="F3063"/>
      <c r="G3063"/>
      <c r="H3063"/>
      <c r="I3063"/>
      <c r="J3063"/>
      <c r="K3063"/>
      <c r="L3063" t="inlineStr">
        <is>
          <t>Pimephales promelas</t>
        </is>
      </c>
      <c r="M3063" t="inlineStr">
        <is>
          <t>Fathead Minnow</t>
        </is>
      </c>
      <c r="N3063"/>
      <c r="O3063"/>
      <c r="P3063"/>
      <c r="Q3063"/>
      <c r="R3063"/>
      <c r="S3063"/>
      <c r="T3063"/>
      <c r="U3063"/>
      <c r="V3063" t="inlineStr">
        <is>
          <t>Static</t>
        </is>
      </c>
      <c r="W3063" t="inlineStr">
        <is>
          <t>Fresh water</t>
        </is>
      </c>
      <c r="X3063" t="inlineStr">
        <is>
          <t>Lab</t>
        </is>
      </c>
      <c r="Y3063" t="n">
        <v>6.0</v>
      </c>
      <c r="Z3063" t="inlineStr">
        <is>
          <t>Total</t>
        </is>
      </c>
      <c r="AA3063"/>
      <c r="AB3063" t="n">
        <v>482.0</v>
      </c>
      <c r="AC3063"/>
      <c r="AD3063" t="n">
        <v>426.0</v>
      </c>
      <c r="AE3063"/>
      <c r="AF3063" t="n">
        <v>562.0</v>
      </c>
      <c r="AG3063" t="inlineStr">
        <is>
          <t>AI mg/L</t>
        </is>
      </c>
      <c r="AH3063"/>
      <c r="AI3063"/>
      <c r="AJ3063"/>
      <c r="AK3063"/>
      <c r="AL3063"/>
      <c r="AM3063"/>
      <c r="AN3063"/>
      <c r="AO3063"/>
      <c r="AP3063"/>
      <c r="AQ3063"/>
      <c r="AR3063"/>
      <c r="AS3063"/>
      <c r="AT3063"/>
      <c r="AU3063"/>
      <c r="AV3063"/>
      <c r="AW3063"/>
      <c r="AX3063" t="inlineStr">
        <is>
          <t>Mortality</t>
        </is>
      </c>
      <c r="AY3063" t="inlineStr">
        <is>
          <t>Mortality</t>
        </is>
      </c>
      <c r="AZ3063" t="inlineStr">
        <is>
          <t>LC50</t>
        </is>
      </c>
      <c r="BA3063"/>
      <c r="BB3063" t="n">
        <v>4.0</v>
      </c>
      <c r="BC3063"/>
      <c r="BD3063"/>
      <c r="BE3063"/>
      <c r="BF3063"/>
      <c r="BG3063" t="inlineStr">
        <is>
          <t>Day(s)</t>
        </is>
      </c>
      <c r="BH3063"/>
      <c r="BI3063" t="inlineStr">
        <is>
          <t>DTXSID1041059</t>
        </is>
      </c>
      <c r="BJ3063"/>
      <c r="BK3063"/>
      <c r="BL3063"/>
      <c r="BM3063"/>
      <c r="BN3063"/>
      <c r="BO3063"/>
      <c r="BP3063"/>
      <c r="BQ3063"/>
      <c r="BR3063"/>
      <c r="BS3063"/>
      <c r="BT3063" t="inlineStr">
        <is>
          <t>--</t>
        </is>
      </c>
      <c r="BU3063"/>
      <c r="BV3063"/>
      <c r="BW3063"/>
      <c r="BX3063"/>
      <c r="BY3063"/>
      <c r="BZ3063"/>
      <c r="CA3063"/>
      <c r="CB3063"/>
      <c r="CC3063"/>
      <c r="CD3063"/>
      <c r="CE3063"/>
      <c r="CF3063"/>
      <c r="CG3063"/>
      <c r="CH3063"/>
      <c r="CI3063"/>
      <c r="CJ3063" t="inlineStr">
        <is>
          <t xml:space="preserve">SOURCE/REARED IN PONDS AT THE STATE FISH HATCHERY AT NEWTON, OHIO//TMETH/AMERICAN PUBLIC HEALTH ASSOCIATION (1960)//MEDIA/SOFT DILUENT WATER //   </t>
        </is>
      </c>
      <c r="CK3063" t="inlineStr">
        <is>
          <t>Pickering,Q.H., and C. Henderson</t>
        </is>
      </c>
      <c r="CL3063" t="n">
        <v>2033.0</v>
      </c>
      <c r="CM3063" t="inlineStr">
        <is>
          <t>The Acute Toxicity of Some Heavy Metals to Different Species of Warm Water Fishes</t>
        </is>
      </c>
      <c r="CN3063" t="inlineStr">
        <is>
          <t>Proc. Ind. Waste Conf.10:453-463</t>
        </is>
      </c>
      <c r="CO3063" t="n">
        <v>1966.0</v>
      </c>
      <c r="CP3063" t="inlineStr">
        <is>
          <t>Pickering,Q.H., and C. Henderson (1966). The Acute Toxicity of Some Heavy Metals to Different Species of Warm Water Fishes. Proc. Ind. Waste Conf., 10, 453-463. ECOREF#:2033</t>
        </is>
      </c>
    </row>
    <row r="3064">
      <c r="A3064" t="n">
        <v>7758954.0</v>
      </c>
      <c r="B3064" t="inlineStr">
        <is>
          <t>Lead chloride (PbCl2)</t>
        </is>
      </c>
      <c r="C3064"/>
      <c r="D3064" t="inlineStr">
        <is>
          <t>Unmeasured</t>
        </is>
      </c>
      <c r="E3064" t="inlineStr">
        <is>
          <t>Other Method</t>
        </is>
      </c>
      <c r="F3064"/>
      <c r="G3064"/>
      <c r="H3064"/>
      <c r="I3064"/>
      <c r="J3064"/>
      <c r="K3064"/>
      <c r="L3064" t="inlineStr">
        <is>
          <t>Pimephales promelas</t>
        </is>
      </c>
      <c r="M3064" t="inlineStr">
        <is>
          <t>Fathead Minnow</t>
        </is>
      </c>
      <c r="N3064"/>
      <c r="O3064"/>
      <c r="P3064"/>
      <c r="Q3064"/>
      <c r="R3064"/>
      <c r="S3064"/>
      <c r="T3064"/>
      <c r="U3064"/>
      <c r="V3064" t="inlineStr">
        <is>
          <t>Static</t>
        </is>
      </c>
      <c r="W3064" t="inlineStr">
        <is>
          <t>Fresh water</t>
        </is>
      </c>
      <c r="X3064" t="inlineStr">
        <is>
          <t>Lab</t>
        </is>
      </c>
      <c r="Y3064" t="n">
        <v>6.0</v>
      </c>
      <c r="Z3064" t="inlineStr">
        <is>
          <t>Total</t>
        </is>
      </c>
      <c r="AA3064"/>
      <c r="AB3064" t="n">
        <v>7.33</v>
      </c>
      <c r="AC3064"/>
      <c r="AD3064" t="n">
        <v>4.0</v>
      </c>
      <c r="AE3064"/>
      <c r="AF3064" t="n">
        <v>45.3</v>
      </c>
      <c r="AG3064" t="inlineStr">
        <is>
          <t>AI mg/L</t>
        </is>
      </c>
      <c r="AH3064"/>
      <c r="AI3064"/>
      <c r="AJ3064"/>
      <c r="AK3064"/>
      <c r="AL3064"/>
      <c r="AM3064"/>
      <c r="AN3064"/>
      <c r="AO3064"/>
      <c r="AP3064"/>
      <c r="AQ3064"/>
      <c r="AR3064"/>
      <c r="AS3064"/>
      <c r="AT3064"/>
      <c r="AU3064"/>
      <c r="AV3064"/>
      <c r="AW3064"/>
      <c r="AX3064" t="inlineStr">
        <is>
          <t>Mortality</t>
        </is>
      </c>
      <c r="AY3064" t="inlineStr">
        <is>
          <t>Mortality</t>
        </is>
      </c>
      <c r="AZ3064" t="inlineStr">
        <is>
          <t>LC50</t>
        </is>
      </c>
      <c r="BA3064"/>
      <c r="BB3064" t="n">
        <v>4.0</v>
      </c>
      <c r="BC3064"/>
      <c r="BD3064"/>
      <c r="BE3064"/>
      <c r="BF3064"/>
      <c r="BG3064" t="inlineStr">
        <is>
          <t>Day(s)</t>
        </is>
      </c>
      <c r="BH3064"/>
      <c r="BI3064" t="inlineStr">
        <is>
          <t>DTXSID1041059</t>
        </is>
      </c>
      <c r="BJ3064"/>
      <c r="BK3064"/>
      <c r="BL3064"/>
      <c r="BM3064"/>
      <c r="BN3064"/>
      <c r="BO3064"/>
      <c r="BP3064"/>
      <c r="BQ3064"/>
      <c r="BR3064"/>
      <c r="BS3064"/>
      <c r="BT3064" t="inlineStr">
        <is>
          <t>--</t>
        </is>
      </c>
      <c r="BU3064"/>
      <c r="BV3064"/>
      <c r="BW3064"/>
      <c r="BX3064"/>
      <c r="BY3064"/>
      <c r="BZ3064"/>
      <c r="CA3064"/>
      <c r="CB3064"/>
      <c r="CC3064"/>
      <c r="CD3064"/>
      <c r="CE3064"/>
      <c r="CF3064"/>
      <c r="CG3064"/>
      <c r="CH3064"/>
      <c r="CI3064"/>
      <c r="CJ3064" t="inlineStr">
        <is>
          <t xml:space="preserve">SOURCE/REARED IN PONDS AT THE STATE FISH HATCHERY AT NEWTON, OHIO//TMETH/AMERICAN PUBLIC HEALTH ASSOCIATION (1960)//MEDIA/SOFT DILUENT WATER //   </t>
        </is>
      </c>
      <c r="CK3064" t="inlineStr">
        <is>
          <t>Pickering,Q.H., and C. Henderson</t>
        </is>
      </c>
      <c r="CL3064" t="n">
        <v>2033.0</v>
      </c>
      <c r="CM3064" t="inlineStr">
        <is>
          <t>The Acute Toxicity of Some Heavy Metals to Different Species of Warm Water Fishes</t>
        </is>
      </c>
      <c r="CN3064" t="inlineStr">
        <is>
          <t>Proc. Ind. Waste Conf.10:453-463</t>
        </is>
      </c>
      <c r="CO3064" t="n">
        <v>1966.0</v>
      </c>
      <c r="CP3064" t="inlineStr">
        <is>
          <t>Pickering,Q.H., and C. Henderson (1966). The Acute Toxicity of Some Heavy Metals to Different Species of Warm Water Fishes. Proc. Ind. Waste Conf., 10, 453-463. ECOREF#:2033</t>
        </is>
      </c>
    </row>
    <row r="3065">
      <c r="A3065" t="n">
        <v>7758954.0</v>
      </c>
      <c r="B3065" t="inlineStr">
        <is>
          <t>Lead chloride (PbCl2)</t>
        </is>
      </c>
      <c r="C3065"/>
      <c r="D3065" t="inlineStr">
        <is>
          <t>Measured</t>
        </is>
      </c>
      <c r="E3065" t="inlineStr">
        <is>
          <t>Not coded</t>
        </is>
      </c>
      <c r="F3065"/>
      <c r="G3065"/>
      <c r="H3065"/>
      <c r="I3065"/>
      <c r="J3065"/>
      <c r="K3065"/>
      <c r="L3065" t="inlineStr">
        <is>
          <t>Pimephales promelas</t>
        </is>
      </c>
      <c r="M3065" t="inlineStr">
        <is>
          <t>Fathead Minnow</t>
        </is>
      </c>
      <c r="N3065" t="inlineStr">
        <is>
          <t>Neonate</t>
        </is>
      </c>
      <c r="O3065" t="inlineStr">
        <is>
          <t>&lt;</t>
        </is>
      </c>
      <c r="P3065" t="n">
        <v>24.0</v>
      </c>
      <c r="Q3065"/>
      <c r="R3065"/>
      <c r="S3065"/>
      <c r="T3065"/>
      <c r="U3065" t="inlineStr">
        <is>
          <t>Hour(s)</t>
        </is>
      </c>
      <c r="V3065" t="inlineStr">
        <is>
          <t>Static</t>
        </is>
      </c>
      <c r="W3065" t="inlineStr">
        <is>
          <t>Fresh water</t>
        </is>
      </c>
      <c r="X3065" t="inlineStr">
        <is>
          <t>Lab</t>
        </is>
      </c>
      <c r="Y3065"/>
      <c r="Z3065" t="inlineStr">
        <is>
          <t>Total</t>
        </is>
      </c>
      <c r="AA3065"/>
      <c r="AB3065" t="n">
        <v>3414.0</v>
      </c>
      <c r="AC3065"/>
      <c r="AD3065"/>
      <c r="AE3065"/>
      <c r="AF3065"/>
      <c r="AG3065" t="inlineStr">
        <is>
          <t>AI mg/L</t>
        </is>
      </c>
      <c r="AH3065"/>
      <c r="AI3065"/>
      <c r="AJ3065"/>
      <c r="AK3065"/>
      <c r="AL3065"/>
      <c r="AM3065"/>
      <c r="AN3065"/>
      <c r="AO3065"/>
      <c r="AP3065"/>
      <c r="AQ3065"/>
      <c r="AR3065"/>
      <c r="AS3065"/>
      <c r="AT3065"/>
      <c r="AU3065"/>
      <c r="AV3065"/>
      <c r="AW3065"/>
      <c r="AX3065" t="inlineStr">
        <is>
          <t>Mortality</t>
        </is>
      </c>
      <c r="AY3065" t="inlineStr">
        <is>
          <t>Mortality</t>
        </is>
      </c>
      <c r="AZ3065" t="inlineStr">
        <is>
          <t>LC50</t>
        </is>
      </c>
      <c r="BA3065"/>
      <c r="BB3065" t="n">
        <v>4.0</v>
      </c>
      <c r="BC3065"/>
      <c r="BD3065"/>
      <c r="BE3065"/>
      <c r="BF3065"/>
      <c r="BG3065" t="inlineStr">
        <is>
          <t>Day(s)</t>
        </is>
      </c>
      <c r="BH3065"/>
      <c r="BI3065" t="inlineStr">
        <is>
          <t>DTXSID1041059</t>
        </is>
      </c>
      <c r="BJ3065"/>
      <c r="BK3065"/>
      <c r="BL3065"/>
      <c r="BM3065"/>
      <c r="BN3065"/>
      <c r="BO3065"/>
      <c r="BP3065"/>
      <c r="BQ3065"/>
      <c r="BR3065"/>
      <c r="BS3065"/>
      <c r="BT3065" t="inlineStr">
        <is>
          <t>--</t>
        </is>
      </c>
      <c r="BU3065"/>
      <c r="BV3065"/>
      <c r="BW3065"/>
      <c r="BX3065"/>
      <c r="BY3065"/>
      <c r="BZ3065"/>
      <c r="CA3065"/>
      <c r="CB3065"/>
      <c r="CC3065"/>
      <c r="CD3065"/>
      <c r="CE3065"/>
      <c r="CF3065"/>
      <c r="CG3065"/>
      <c r="CH3065"/>
      <c r="CI3065" t="inlineStr">
        <is>
          <t xml:space="preserve"> CONC/TOTAL//TESTID/3//</t>
        </is>
      </c>
      <c r="CJ3065" t="inlineStr">
        <is>
          <t xml:space="preserve">   CONC/TOTAL//TESTID/3//</t>
        </is>
      </c>
      <c r="CK3065" t="inlineStr">
        <is>
          <t>Gale,N.L., B.G. Wixson, and M. Erten</t>
        </is>
      </c>
      <c r="CL3065" t="n">
        <v>9180.0</v>
      </c>
      <c r="CM3065" t="inlineStr">
        <is>
          <t>An Evaluation of the Acute Toxicity of Lead, Zinc, and Cadmium in Missouri Ozark Groundwater</t>
        </is>
      </c>
      <c r="CN3065" t="inlineStr">
        <is>
          <t>Trace Subst. Environ. Health25:169-183</t>
        </is>
      </c>
      <c r="CO3065" t="n">
        <v>1992.0</v>
      </c>
      <c r="CP3065" t="inlineStr">
        <is>
          <t>Gale,N.L., B.G. Wixson, and M. Erten (1992). An Evaluation of the Acute Toxicity of Lead, Zinc, and Cadmium in Missouri Ozark Groundwater. Trace Subst. Environ. Health, 25, 169-183. ECOREF#:9180</t>
        </is>
      </c>
    </row>
    <row r="3066">
      <c r="A3066" t="n">
        <v>7758954.0</v>
      </c>
      <c r="B3066" t="inlineStr">
        <is>
          <t>Lead chloride (PbCl2)</t>
        </is>
      </c>
      <c r="C3066" t="inlineStr">
        <is>
          <t>Reagent Grade, Purissium, Purum, Puriss, Puris, Reinst</t>
        </is>
      </c>
      <c r="D3066" t="inlineStr">
        <is>
          <t>Measured</t>
        </is>
      </c>
      <c r="E3066" t="inlineStr">
        <is>
          <t>Not coded</t>
        </is>
      </c>
      <c r="F3066"/>
      <c r="G3066"/>
      <c r="H3066"/>
      <c r="I3066"/>
      <c r="J3066"/>
      <c r="K3066"/>
      <c r="L3066" t="inlineStr">
        <is>
          <t>Pimephales promelas</t>
        </is>
      </c>
      <c r="M3066" t="inlineStr">
        <is>
          <t>Fathead Minnow</t>
        </is>
      </c>
      <c r="N3066" t="inlineStr">
        <is>
          <t>Neonate</t>
        </is>
      </c>
      <c r="O3066" t="inlineStr">
        <is>
          <t>&lt;</t>
        </is>
      </c>
      <c r="P3066" t="n">
        <v>24.0</v>
      </c>
      <c r="Q3066"/>
      <c r="R3066"/>
      <c r="S3066"/>
      <c r="T3066"/>
      <c r="U3066" t="inlineStr">
        <is>
          <t>Hour(s)</t>
        </is>
      </c>
      <c r="V3066" t="inlineStr">
        <is>
          <t>Static</t>
        </is>
      </c>
      <c r="W3066" t="inlineStr">
        <is>
          <t>Fresh water</t>
        </is>
      </c>
      <c r="X3066" t="inlineStr">
        <is>
          <t>Lab</t>
        </is>
      </c>
      <c r="Y3066" t="inlineStr">
        <is>
          <t>7-19</t>
        </is>
      </c>
      <c r="Z3066" t="inlineStr">
        <is>
          <t>Total</t>
        </is>
      </c>
      <c r="AA3066"/>
      <c r="AB3066" t="n">
        <v>3414.0</v>
      </c>
      <c r="AC3066"/>
      <c r="AD3066"/>
      <c r="AE3066"/>
      <c r="AF3066"/>
      <c r="AG3066" t="inlineStr">
        <is>
          <t>AI mg/L</t>
        </is>
      </c>
      <c r="AH3066"/>
      <c r="AI3066"/>
      <c r="AJ3066"/>
      <c r="AK3066"/>
      <c r="AL3066"/>
      <c r="AM3066"/>
      <c r="AN3066"/>
      <c r="AO3066"/>
      <c r="AP3066"/>
      <c r="AQ3066"/>
      <c r="AR3066"/>
      <c r="AS3066"/>
      <c r="AT3066"/>
      <c r="AU3066"/>
      <c r="AV3066"/>
      <c r="AW3066"/>
      <c r="AX3066" t="inlineStr">
        <is>
          <t>Mortality</t>
        </is>
      </c>
      <c r="AY3066" t="inlineStr">
        <is>
          <t>Mortality</t>
        </is>
      </c>
      <c r="AZ3066" t="inlineStr">
        <is>
          <t>LC50</t>
        </is>
      </c>
      <c r="BA3066"/>
      <c r="BB3066" t="n">
        <v>4.0</v>
      </c>
      <c r="BC3066"/>
      <c r="BD3066"/>
      <c r="BE3066"/>
      <c r="BF3066"/>
      <c r="BG3066" t="inlineStr">
        <is>
          <t>Day(s)</t>
        </is>
      </c>
      <c r="BH3066" t="inlineStr">
        <is>
          <t>Finely ground</t>
        </is>
      </c>
      <c r="BI3066" t="inlineStr">
        <is>
          <t>DTXSID1041059</t>
        </is>
      </c>
      <c r="BJ3066" t="inlineStr">
        <is>
          <t>10.3184/095422998782775826</t>
        </is>
      </c>
      <c r="BK3066"/>
      <c r="BL3066"/>
      <c r="BM3066"/>
      <c r="BN3066"/>
      <c r="BO3066"/>
      <c r="BP3066"/>
      <c r="BQ3066"/>
      <c r="BR3066"/>
      <c r="BS3066"/>
      <c r="BT3066" t="inlineStr">
        <is>
          <t>--</t>
        </is>
      </c>
      <c r="BU3066"/>
      <c r="BV3066"/>
      <c r="BW3066"/>
      <c r="BX3066"/>
      <c r="BY3066"/>
      <c r="BZ3066"/>
      <c r="CA3066"/>
      <c r="CB3066"/>
      <c r="CC3066"/>
      <c r="CD3066"/>
      <c r="CE3066"/>
      <c r="CF3066"/>
      <c r="CG3066"/>
      <c r="CH3066"/>
      <c r="CI3066" t="inlineStr">
        <is>
          <t xml:space="preserve"> DNUM/7-19//TESTID/11//CONC TYPE FRACTIONS ALSO REPORTED AS NOMINAL, AVAILABLE AND EASILY DISSOLVED//</t>
        </is>
      </c>
      <c r="CJ3066" t="inlineStr">
        <is>
          <t xml:space="preserve">   DNUM/7-19//TESTID/11//CONC TYPE FRACTIONS ALSO REPORTED AS NOMINAL, AVAILABLE AND EASILY DISSOLVED//</t>
        </is>
      </c>
      <c r="CK3066" t="inlineStr">
        <is>
          <t>Erten-Unal,M., B.G. Wixson, N. Gale, and J.L. Pitt</t>
        </is>
      </c>
      <c r="CL3066" t="n">
        <v>76100.0</v>
      </c>
      <c r="CM3066" t="inlineStr">
        <is>
          <t>Evaluation of Toxicity, Bioavailability and Speciation of Lead, Zinc and Cadmium in Mine/Mill Wastewaters</t>
        </is>
      </c>
      <c r="CN3066" t="inlineStr">
        <is>
          <t>Chem. Spec. Bioavail.10(2): 37-46</t>
        </is>
      </c>
      <c r="CO3066" t="n">
        <v>1998.0</v>
      </c>
      <c r="CP3066" t="inlineStr">
        <is>
          <t>Erten-Unal,M., B.G. Wixson, N. Gale, and J.L. Pitt (1998). Evaluation of Toxicity, Bioavailability and Speciation of Lead, Zinc and Cadmium in Mine/Mill Wastewaters. Chem. Spec. Bioavail., 10, (2), 37-46. doi:10.3184/095422998782775826. ECOREF#:76100</t>
        </is>
      </c>
    </row>
    <row r="3067">
      <c r="A3067" t="n">
        <v>7758954.0</v>
      </c>
      <c r="B3067" t="inlineStr">
        <is>
          <t>Lead chloride (PbCl2)</t>
        </is>
      </c>
      <c r="C3067"/>
      <c r="D3067" t="inlineStr">
        <is>
          <t>Measured</t>
        </is>
      </c>
      <c r="E3067" t="inlineStr">
        <is>
          <t>Not reported</t>
        </is>
      </c>
      <c r="F3067"/>
      <c r="G3067"/>
      <c r="H3067"/>
      <c r="I3067"/>
      <c r="J3067"/>
      <c r="K3067"/>
      <c r="L3067" t="inlineStr">
        <is>
          <t>Pimephales promelas</t>
        </is>
      </c>
      <c r="M3067" t="inlineStr">
        <is>
          <t>Fathead Minnow</t>
        </is>
      </c>
      <c r="N3067"/>
      <c r="O3067" t="inlineStr">
        <is>
          <t>&lt;=</t>
        </is>
      </c>
      <c r="P3067" t="n">
        <v>24.0</v>
      </c>
      <c r="Q3067"/>
      <c r="R3067"/>
      <c r="S3067"/>
      <c r="T3067"/>
      <c r="U3067" t="inlineStr">
        <is>
          <t>Hour(s)</t>
        </is>
      </c>
      <c r="V3067" t="inlineStr">
        <is>
          <t>Aquatic, unspecified</t>
        </is>
      </c>
      <c r="W3067" t="inlineStr">
        <is>
          <t>Fresh water</t>
        </is>
      </c>
      <c r="X3067" t="inlineStr">
        <is>
          <t>Lab</t>
        </is>
      </c>
      <c r="Y3067"/>
      <c r="Z3067" t="inlineStr">
        <is>
          <t>Total</t>
        </is>
      </c>
      <c r="AA3067"/>
      <c r="AB3067" t="n">
        <v>0.81</v>
      </c>
      <c r="AC3067"/>
      <c r="AD3067" t="n">
        <v>0.57</v>
      </c>
      <c r="AE3067"/>
      <c r="AF3067" t="n">
        <v>1.1</v>
      </c>
      <c r="AG3067" t="inlineStr">
        <is>
          <t>AI mg/L</t>
        </is>
      </c>
      <c r="AH3067"/>
      <c r="AI3067"/>
      <c r="AJ3067"/>
      <c r="AK3067"/>
      <c r="AL3067"/>
      <c r="AM3067"/>
      <c r="AN3067"/>
      <c r="AO3067"/>
      <c r="AP3067"/>
      <c r="AQ3067"/>
      <c r="AR3067"/>
      <c r="AS3067"/>
      <c r="AT3067"/>
      <c r="AU3067"/>
      <c r="AV3067"/>
      <c r="AW3067"/>
      <c r="AX3067" t="inlineStr">
        <is>
          <t>Mortality</t>
        </is>
      </c>
      <c r="AY3067" t="inlineStr">
        <is>
          <t>Mortality</t>
        </is>
      </c>
      <c r="AZ3067" t="inlineStr">
        <is>
          <t>LC50</t>
        </is>
      </c>
      <c r="BA3067"/>
      <c r="BB3067" t="n">
        <v>4.0</v>
      </c>
      <c r="BC3067"/>
      <c r="BD3067"/>
      <c r="BE3067"/>
      <c r="BF3067"/>
      <c r="BG3067" t="inlineStr">
        <is>
          <t>Day(s)</t>
        </is>
      </c>
      <c r="BH3067"/>
      <c r="BI3067" t="inlineStr">
        <is>
          <t>DTXSID1041059</t>
        </is>
      </c>
      <c r="BJ3067"/>
      <c r="BK3067"/>
      <c r="BL3067"/>
      <c r="BM3067"/>
      <c r="BN3067"/>
      <c r="BO3067"/>
      <c r="BP3067"/>
      <c r="BQ3067"/>
      <c r="BR3067"/>
      <c r="BS3067"/>
      <c r="BT3067" t="inlineStr">
        <is>
          <t>--</t>
        </is>
      </c>
      <c r="BU3067"/>
      <c r="BV3067"/>
      <c r="BW3067"/>
      <c r="BX3067"/>
      <c r="BY3067"/>
      <c r="BZ3067"/>
      <c r="CA3067"/>
      <c r="CB3067"/>
      <c r="CC3067"/>
      <c r="CD3067"/>
      <c r="CE3067"/>
      <c r="CF3067"/>
      <c r="CG3067"/>
      <c r="CH3067"/>
      <c r="CI3067"/>
      <c r="CJ3067" t="inlineStr">
        <is>
          <t xml:space="preserve">SOURCE/FROM US ENVIRONMENTAL PROTECTION AGENCY CULTURES, DULUTH, MINNESOTA//MEDIA/VERY HARD RECONSTITUTED WATER//   </t>
        </is>
      </c>
      <c r="CK3067" t="inlineStr">
        <is>
          <t>Schubauer-Berigan,M.K., J.R. Dierkes, P.D. Monson, and G.T. Ankley</t>
        </is>
      </c>
      <c r="CL3067" t="n">
        <v>7289.0</v>
      </c>
      <c r="CM3067" t="inlineStr">
        <is>
          <t>PH-Dependent Toxicity of Cd, Cu, Ni, Pb and Zn to Ceriodaphnia dubia, Pimephales promelas, Hyalella azteca and Lumbriculus variegatus</t>
        </is>
      </c>
      <c r="CN3067" t="inlineStr">
        <is>
          <t>Environ. Toxicol. Chem.12:1261-1266</t>
        </is>
      </c>
      <c r="CO3067" t="n">
        <v>1993.0</v>
      </c>
      <c r="CP3067" t="inlineStr">
        <is>
          <t>Schubauer-Berigan,M.K., J.R. Dierkes, P.D. Monson, and G.T. Ankley (1993). PH-Dependent Toxicity of Cd, Cu, Ni, Pb and Zn to Ceriodaphnia dubia, Pimephales promelas, Hyalella azteca and Lumbriculus variegatus. Environ. Toxicol. Chem., 12, 1261-1266. ECOREF#:7289</t>
        </is>
      </c>
    </row>
    <row r="3068">
      <c r="A3068" t="n">
        <v>7758954.0</v>
      </c>
      <c r="B3068" t="inlineStr">
        <is>
          <t>Lead chloride (PbCl2)</t>
        </is>
      </c>
      <c r="C3068"/>
      <c r="D3068" t="inlineStr">
        <is>
          <t>Unmeasured</t>
        </is>
      </c>
      <c r="E3068" t="inlineStr">
        <is>
          <t>Not coded</t>
        </is>
      </c>
      <c r="F3068"/>
      <c r="G3068"/>
      <c r="H3068"/>
      <c r="I3068"/>
      <c r="J3068"/>
      <c r="K3068"/>
      <c r="L3068" t="inlineStr">
        <is>
          <t>Pimephales promelas</t>
        </is>
      </c>
      <c r="M3068" t="inlineStr">
        <is>
          <t>Fathead Minnow</t>
        </is>
      </c>
      <c r="N3068"/>
      <c r="O3068"/>
      <c r="P3068"/>
      <c r="Q3068"/>
      <c r="R3068"/>
      <c r="S3068"/>
      <c r="T3068"/>
      <c r="U3068"/>
      <c r="V3068" t="inlineStr">
        <is>
          <t>Static</t>
        </is>
      </c>
      <c r="W3068" t="inlineStr">
        <is>
          <t>Fresh water</t>
        </is>
      </c>
      <c r="X3068" t="inlineStr">
        <is>
          <t>Lab</t>
        </is>
      </c>
      <c r="Y3068"/>
      <c r="Z3068" t="inlineStr">
        <is>
          <t>Total</t>
        </is>
      </c>
      <c r="AA3068"/>
      <c r="AB3068" t="n">
        <v>2.4</v>
      </c>
      <c r="AC3068"/>
      <c r="AD3068"/>
      <c r="AE3068"/>
      <c r="AF3068"/>
      <c r="AG3068" t="inlineStr">
        <is>
          <t>AI mg/L</t>
        </is>
      </c>
      <c r="AH3068"/>
      <c r="AI3068"/>
      <c r="AJ3068"/>
      <c r="AK3068"/>
      <c r="AL3068"/>
      <c r="AM3068"/>
      <c r="AN3068"/>
      <c r="AO3068"/>
      <c r="AP3068"/>
      <c r="AQ3068"/>
      <c r="AR3068"/>
      <c r="AS3068"/>
      <c r="AT3068"/>
      <c r="AU3068"/>
      <c r="AV3068"/>
      <c r="AW3068"/>
      <c r="AX3068" t="inlineStr">
        <is>
          <t>Mortality</t>
        </is>
      </c>
      <c r="AY3068" t="inlineStr">
        <is>
          <t>Mortality</t>
        </is>
      </c>
      <c r="AZ3068" t="inlineStr">
        <is>
          <t>LC50</t>
        </is>
      </c>
      <c r="BA3068"/>
      <c r="BB3068" t="n">
        <v>4.0</v>
      </c>
      <c r="BC3068"/>
      <c r="BD3068"/>
      <c r="BE3068"/>
      <c r="BF3068"/>
      <c r="BG3068" t="inlineStr">
        <is>
          <t>Day(s)</t>
        </is>
      </c>
      <c r="BH3068"/>
      <c r="BI3068" t="inlineStr">
        <is>
          <t>DTXSID1041059</t>
        </is>
      </c>
      <c r="BJ3068"/>
      <c r="BK3068"/>
      <c r="BL3068"/>
      <c r="BM3068"/>
      <c r="BN3068"/>
      <c r="BO3068"/>
      <c r="BP3068"/>
      <c r="BQ3068"/>
      <c r="BR3068"/>
      <c r="BS3068"/>
      <c r="BT3068" t="inlineStr">
        <is>
          <t>--</t>
        </is>
      </c>
      <c r="BU3068"/>
      <c r="BV3068"/>
      <c r="BW3068"/>
      <c r="BX3068"/>
      <c r="BY3068"/>
      <c r="BZ3068"/>
      <c r="CA3068"/>
      <c r="CB3068"/>
      <c r="CC3068"/>
      <c r="CD3068"/>
      <c r="CE3068"/>
      <c r="CF3068"/>
      <c r="CG3068"/>
      <c r="CH3068"/>
      <c r="CI3068"/>
      <c r="CJ3068"/>
      <c r="CK3068" t="inlineStr">
        <is>
          <t>Tarzwell,C.M., and C. Henderson</t>
        </is>
      </c>
      <c r="CL3068" t="n">
        <v>2042.0</v>
      </c>
      <c r="CM3068" t="inlineStr">
        <is>
          <t>Toxicity of Less Common Metals to Fishes</t>
        </is>
      </c>
      <c r="CN3068" t="inlineStr">
        <is>
          <t>Ind. Wastes5:12-</t>
        </is>
      </c>
      <c r="CO3068" t="n">
        <v>1960.0</v>
      </c>
      <c r="CP3068" t="inlineStr">
        <is>
          <t>Tarzwell,C.M., and C. Henderson (1960). Toxicity of Less Common Metals to Fishes. Ind. Wastes, 5, 12-. ECOREF#:2042</t>
        </is>
      </c>
    </row>
    <row r="3069">
      <c r="A3069" t="n">
        <v>7758954.0</v>
      </c>
      <c r="B3069" t="inlineStr">
        <is>
          <t>Lead chloride (PbCl2)</t>
        </is>
      </c>
      <c r="C3069"/>
      <c r="D3069" t="inlineStr">
        <is>
          <t>Unmeasured</t>
        </is>
      </c>
      <c r="E3069" t="inlineStr">
        <is>
          <t>Not coded</t>
        </is>
      </c>
      <c r="F3069"/>
      <c r="G3069"/>
      <c r="H3069"/>
      <c r="I3069"/>
      <c r="J3069"/>
      <c r="K3069"/>
      <c r="L3069" t="inlineStr">
        <is>
          <t>Pimephales promelas</t>
        </is>
      </c>
      <c r="M3069" t="inlineStr">
        <is>
          <t>Fathead Minnow</t>
        </is>
      </c>
      <c r="N3069" t="inlineStr">
        <is>
          <t>Neonate</t>
        </is>
      </c>
      <c r="O3069" t="inlineStr">
        <is>
          <t>&lt;</t>
        </is>
      </c>
      <c r="P3069" t="n">
        <v>24.0</v>
      </c>
      <c r="Q3069"/>
      <c r="R3069"/>
      <c r="S3069"/>
      <c r="T3069"/>
      <c r="U3069" t="inlineStr">
        <is>
          <t>Hour(s)</t>
        </is>
      </c>
      <c r="V3069" t="inlineStr">
        <is>
          <t>Static</t>
        </is>
      </c>
      <c r="W3069" t="inlineStr">
        <is>
          <t>Fresh water</t>
        </is>
      </c>
      <c r="X3069" t="inlineStr">
        <is>
          <t>Lab</t>
        </is>
      </c>
      <c r="Y3069"/>
      <c r="Z3069" t="inlineStr">
        <is>
          <t>Total</t>
        </is>
      </c>
      <c r="AA3069"/>
      <c r="AB3069" t="n">
        <v>2918.0</v>
      </c>
      <c r="AC3069"/>
      <c r="AD3069"/>
      <c r="AE3069"/>
      <c r="AF3069"/>
      <c r="AG3069" t="inlineStr">
        <is>
          <t>AI mg/L</t>
        </is>
      </c>
      <c r="AH3069"/>
      <c r="AI3069"/>
      <c r="AJ3069"/>
      <c r="AK3069"/>
      <c r="AL3069"/>
      <c r="AM3069"/>
      <c r="AN3069"/>
      <c r="AO3069"/>
      <c r="AP3069"/>
      <c r="AQ3069"/>
      <c r="AR3069"/>
      <c r="AS3069"/>
      <c r="AT3069"/>
      <c r="AU3069"/>
      <c r="AV3069"/>
      <c r="AW3069"/>
      <c r="AX3069" t="inlineStr">
        <is>
          <t>Mortality</t>
        </is>
      </c>
      <c r="AY3069" t="inlineStr">
        <is>
          <t>Mortality</t>
        </is>
      </c>
      <c r="AZ3069" t="inlineStr">
        <is>
          <t>LC50</t>
        </is>
      </c>
      <c r="BA3069"/>
      <c r="BB3069" t="n">
        <v>4.0</v>
      </c>
      <c r="BC3069"/>
      <c r="BD3069"/>
      <c r="BE3069"/>
      <c r="BF3069"/>
      <c r="BG3069" t="inlineStr">
        <is>
          <t>Day(s)</t>
        </is>
      </c>
      <c r="BH3069"/>
      <c r="BI3069" t="inlineStr">
        <is>
          <t>DTXSID1041059</t>
        </is>
      </c>
      <c r="BJ3069"/>
      <c r="BK3069"/>
      <c r="BL3069"/>
      <c r="BM3069"/>
      <c r="BN3069"/>
      <c r="BO3069"/>
      <c r="BP3069"/>
      <c r="BQ3069"/>
      <c r="BR3069"/>
      <c r="BS3069"/>
      <c r="BT3069" t="inlineStr">
        <is>
          <t>--</t>
        </is>
      </c>
      <c r="BU3069"/>
      <c r="BV3069"/>
      <c r="BW3069"/>
      <c r="BX3069"/>
      <c r="BY3069"/>
      <c r="BZ3069"/>
      <c r="CA3069"/>
      <c r="CB3069"/>
      <c r="CC3069"/>
      <c r="CD3069"/>
      <c r="CE3069"/>
      <c r="CF3069"/>
      <c r="CG3069"/>
      <c r="CH3069"/>
      <c r="CI3069" t="inlineStr">
        <is>
          <t xml:space="preserve"> CONC/NOMINAL//TESTID/3//</t>
        </is>
      </c>
      <c r="CJ3069" t="inlineStr">
        <is>
          <t xml:space="preserve">   CONC/NOMINAL//TESTID/3//</t>
        </is>
      </c>
      <c r="CK3069" t="inlineStr">
        <is>
          <t>Gale,N.L., B.G. Wixson, and M. Erten</t>
        </is>
      </c>
      <c r="CL3069" t="n">
        <v>9180.0</v>
      </c>
      <c r="CM3069" t="inlineStr">
        <is>
          <t>An Evaluation of the Acute Toxicity of Lead, Zinc, and Cadmium in Missouri Ozark Groundwater</t>
        </is>
      </c>
      <c r="CN3069" t="inlineStr">
        <is>
          <t>Trace Subst. Environ. Health25:169-183</t>
        </is>
      </c>
      <c r="CO3069" t="n">
        <v>1992.0</v>
      </c>
      <c r="CP3069" t="inlineStr">
        <is>
          <t>Gale,N.L., B.G. Wixson, and M. Erten (1992). An Evaluation of the Acute Toxicity of Lead, Zinc, and Cadmium in Missouri Ozark Groundwater. Trace Subst. Environ. Health, 25, 169-183. ECOREF#:9180</t>
        </is>
      </c>
    </row>
    <row r="3070">
      <c r="A3070" t="n">
        <v>7758954.0</v>
      </c>
      <c r="B3070" t="inlineStr">
        <is>
          <t>Lead chloride (PbCl2)</t>
        </is>
      </c>
      <c r="C3070"/>
      <c r="D3070" t="inlineStr">
        <is>
          <t>Unmeasured</t>
        </is>
      </c>
      <c r="E3070" t="inlineStr">
        <is>
          <t>Not coded</t>
        </is>
      </c>
      <c r="F3070"/>
      <c r="G3070"/>
      <c r="H3070"/>
      <c r="I3070"/>
      <c r="J3070"/>
      <c r="K3070"/>
      <c r="L3070" t="inlineStr">
        <is>
          <t>Pimephales promelas</t>
        </is>
      </c>
      <c r="M3070" t="inlineStr">
        <is>
          <t>Fathead Minnow</t>
        </is>
      </c>
      <c r="N3070"/>
      <c r="O3070"/>
      <c r="P3070"/>
      <c r="Q3070"/>
      <c r="R3070"/>
      <c r="S3070"/>
      <c r="T3070"/>
      <c r="U3070"/>
      <c r="V3070" t="inlineStr">
        <is>
          <t>Static</t>
        </is>
      </c>
      <c r="W3070" t="inlineStr">
        <is>
          <t>Fresh water</t>
        </is>
      </c>
      <c r="X3070" t="inlineStr">
        <is>
          <t>Lab</t>
        </is>
      </c>
      <c r="Y3070"/>
      <c r="Z3070" t="inlineStr">
        <is>
          <t>Total</t>
        </is>
      </c>
      <c r="AA3070" t="inlineStr">
        <is>
          <t>&gt;</t>
        </is>
      </c>
      <c r="AB3070" t="n">
        <v>75.0</v>
      </c>
      <c r="AC3070"/>
      <c r="AD3070"/>
      <c r="AE3070"/>
      <c r="AF3070"/>
      <c r="AG3070" t="inlineStr">
        <is>
          <t>AI mg/L</t>
        </is>
      </c>
      <c r="AH3070"/>
      <c r="AI3070"/>
      <c r="AJ3070"/>
      <c r="AK3070"/>
      <c r="AL3070"/>
      <c r="AM3070"/>
      <c r="AN3070"/>
      <c r="AO3070"/>
      <c r="AP3070"/>
      <c r="AQ3070"/>
      <c r="AR3070"/>
      <c r="AS3070"/>
      <c r="AT3070"/>
      <c r="AU3070"/>
      <c r="AV3070"/>
      <c r="AW3070"/>
      <c r="AX3070" t="inlineStr">
        <is>
          <t>Mortality</t>
        </is>
      </c>
      <c r="AY3070" t="inlineStr">
        <is>
          <t>Mortality</t>
        </is>
      </c>
      <c r="AZ3070" t="inlineStr">
        <is>
          <t>LC50</t>
        </is>
      </c>
      <c r="BA3070"/>
      <c r="BB3070" t="n">
        <v>4.0</v>
      </c>
      <c r="BC3070"/>
      <c r="BD3070"/>
      <c r="BE3070"/>
      <c r="BF3070"/>
      <c r="BG3070" t="inlineStr">
        <is>
          <t>Day(s)</t>
        </is>
      </c>
      <c r="BH3070"/>
      <c r="BI3070" t="inlineStr">
        <is>
          <t>DTXSID1041059</t>
        </is>
      </c>
      <c r="BJ3070"/>
      <c r="BK3070"/>
      <c r="BL3070"/>
      <c r="BM3070"/>
      <c r="BN3070"/>
      <c r="BO3070"/>
      <c r="BP3070"/>
      <c r="BQ3070"/>
      <c r="BR3070"/>
      <c r="BS3070"/>
      <c r="BT3070" t="inlineStr">
        <is>
          <t>--</t>
        </is>
      </c>
      <c r="BU3070"/>
      <c r="BV3070"/>
      <c r="BW3070"/>
      <c r="BX3070"/>
      <c r="BY3070"/>
      <c r="BZ3070"/>
      <c r="CA3070"/>
      <c r="CB3070"/>
      <c r="CC3070"/>
      <c r="CD3070"/>
      <c r="CE3070"/>
      <c r="CF3070"/>
      <c r="CG3070"/>
      <c r="CH3070"/>
      <c r="CI3070"/>
      <c r="CJ3070"/>
      <c r="CK3070" t="inlineStr">
        <is>
          <t>Tarzwell,C.M., and C. Henderson</t>
        </is>
      </c>
      <c r="CL3070" t="n">
        <v>2042.0</v>
      </c>
      <c r="CM3070" t="inlineStr">
        <is>
          <t>Toxicity of Less Common Metals to Fishes</t>
        </is>
      </c>
      <c r="CN3070" t="inlineStr">
        <is>
          <t>Ind. Wastes5:12-</t>
        </is>
      </c>
      <c r="CO3070" t="n">
        <v>1960.0</v>
      </c>
      <c r="CP3070" t="inlineStr">
        <is>
          <t>Tarzwell,C.M., and C. Henderson (1960). Toxicity of Less Common Metals to Fishes. Ind. Wastes, 5, 12-. ECOREF#:2042</t>
        </is>
      </c>
    </row>
    <row r="3071">
      <c r="A3071" t="n">
        <v>7758954.0</v>
      </c>
      <c r="B3071" t="inlineStr">
        <is>
          <t>Lead chloride (PbCl2)</t>
        </is>
      </c>
      <c r="C3071" t="inlineStr">
        <is>
          <t>Reagent Grade, Purissium, Purum, Puriss, Puris, Reinst</t>
        </is>
      </c>
      <c r="D3071" t="inlineStr">
        <is>
          <t>Measured</t>
        </is>
      </c>
      <c r="E3071" t="inlineStr">
        <is>
          <t>Not coded</t>
        </is>
      </c>
      <c r="F3071"/>
      <c r="G3071"/>
      <c r="H3071"/>
      <c r="I3071"/>
      <c r="J3071"/>
      <c r="K3071"/>
      <c r="L3071" t="inlineStr">
        <is>
          <t>Pimephales promelas</t>
        </is>
      </c>
      <c r="M3071" t="inlineStr">
        <is>
          <t>Fathead Minnow</t>
        </is>
      </c>
      <c r="N3071" t="inlineStr">
        <is>
          <t>Neonate</t>
        </is>
      </c>
      <c r="O3071" t="inlineStr">
        <is>
          <t>&lt;</t>
        </is>
      </c>
      <c r="P3071" t="n">
        <v>24.0</v>
      </c>
      <c r="Q3071"/>
      <c r="R3071"/>
      <c r="S3071"/>
      <c r="T3071"/>
      <c r="U3071" t="inlineStr">
        <is>
          <t>Hour(s)</t>
        </is>
      </c>
      <c r="V3071" t="inlineStr">
        <is>
          <t>Static</t>
        </is>
      </c>
      <c r="W3071" t="inlineStr">
        <is>
          <t>Fresh water</t>
        </is>
      </c>
      <c r="X3071" t="inlineStr">
        <is>
          <t>Lab</t>
        </is>
      </c>
      <c r="Y3071" t="inlineStr">
        <is>
          <t>7-19</t>
        </is>
      </c>
      <c r="Z3071" t="inlineStr">
        <is>
          <t>Dissolved</t>
        </is>
      </c>
      <c r="AA3071"/>
      <c r="AB3071" t="n">
        <v>12.5</v>
      </c>
      <c r="AC3071"/>
      <c r="AD3071"/>
      <c r="AE3071"/>
      <c r="AF3071"/>
      <c r="AG3071" t="inlineStr">
        <is>
          <t>AI mg/L</t>
        </is>
      </c>
      <c r="AH3071"/>
      <c r="AI3071"/>
      <c r="AJ3071"/>
      <c r="AK3071"/>
      <c r="AL3071"/>
      <c r="AM3071"/>
      <c r="AN3071"/>
      <c r="AO3071"/>
      <c r="AP3071"/>
      <c r="AQ3071"/>
      <c r="AR3071"/>
      <c r="AS3071"/>
      <c r="AT3071"/>
      <c r="AU3071"/>
      <c r="AV3071"/>
      <c r="AW3071"/>
      <c r="AX3071" t="inlineStr">
        <is>
          <t>Mortality</t>
        </is>
      </c>
      <c r="AY3071" t="inlineStr">
        <is>
          <t>Mortality</t>
        </is>
      </c>
      <c r="AZ3071" t="inlineStr">
        <is>
          <t>LC50</t>
        </is>
      </c>
      <c r="BA3071"/>
      <c r="BB3071" t="n">
        <v>4.0</v>
      </c>
      <c r="BC3071"/>
      <c r="BD3071"/>
      <c r="BE3071"/>
      <c r="BF3071"/>
      <c r="BG3071" t="inlineStr">
        <is>
          <t>Day(s)</t>
        </is>
      </c>
      <c r="BH3071" t="inlineStr">
        <is>
          <t>Finely ground</t>
        </is>
      </c>
      <c r="BI3071" t="inlineStr">
        <is>
          <t>DTXSID1041059</t>
        </is>
      </c>
      <c r="BJ3071" t="inlineStr">
        <is>
          <t>10.3184/095422998782775826</t>
        </is>
      </c>
      <c r="BK3071"/>
      <c r="BL3071"/>
      <c r="BM3071"/>
      <c r="BN3071"/>
      <c r="BO3071"/>
      <c r="BP3071"/>
      <c r="BQ3071"/>
      <c r="BR3071"/>
      <c r="BS3071"/>
      <c r="BT3071" t="inlineStr">
        <is>
          <t>--</t>
        </is>
      </c>
      <c r="BU3071"/>
      <c r="BV3071"/>
      <c r="BW3071"/>
      <c r="BX3071"/>
      <c r="BY3071"/>
      <c r="BZ3071"/>
      <c r="CA3071"/>
      <c r="CB3071"/>
      <c r="CC3071"/>
      <c r="CD3071"/>
      <c r="CE3071"/>
      <c r="CF3071"/>
      <c r="CG3071"/>
      <c r="CH3071"/>
      <c r="CI3071" t="inlineStr">
        <is>
          <t xml:space="preserve"> DNUM/7-19//TESTID/11//CONC TYPE FRACTIONS ALSO REPORTED AS NOMINAL, AVAILABLE AND EASILY DISSOLVED//</t>
        </is>
      </c>
      <c r="CJ3071" t="inlineStr">
        <is>
          <t xml:space="preserve">   DNUM/7-19//TESTID/11//CONC TYPE FRACTIONS ALSO REPORTED AS NOMINAL, AVAILABLE AND EASILY DISSOLVED//</t>
        </is>
      </c>
      <c r="CK3071" t="inlineStr">
        <is>
          <t>Erten-Unal,M., B.G. Wixson, N. Gale, and J.L. Pitt</t>
        </is>
      </c>
      <c r="CL3071" t="n">
        <v>76100.0</v>
      </c>
      <c r="CM3071" t="inlineStr">
        <is>
          <t>Evaluation of Toxicity, Bioavailability and Speciation of Lead, Zinc and Cadmium in Mine/Mill Wastewaters</t>
        </is>
      </c>
      <c r="CN3071" t="inlineStr">
        <is>
          <t>Chem. Spec. Bioavail.10(2): 37-46</t>
        </is>
      </c>
      <c r="CO3071" t="n">
        <v>1998.0</v>
      </c>
      <c r="CP3071" t="inlineStr">
        <is>
          <t>Erten-Unal,M., B.G. Wixson, N. Gale, and J.L. Pitt (1998). Evaluation of Toxicity, Bioavailability and Speciation of Lead, Zinc and Cadmium in Mine/Mill Wastewaters. Chem. Spec. Bioavail., 10, (2), 37-46. doi:10.3184/095422998782775826. ECOREF#:76100</t>
        </is>
      </c>
    </row>
    <row r="3072">
      <c r="A3072" t="n">
        <v>7758987.0</v>
      </c>
      <c r="B3072" t="inlineStr">
        <is>
          <t>Sulfuric acid copper(2+) salt (1:1)</t>
        </is>
      </c>
      <c r="C3072"/>
      <c r="D3072" t="inlineStr">
        <is>
          <t>Measured</t>
        </is>
      </c>
      <c r="E3072" t="inlineStr">
        <is>
          <t>Not coded</t>
        </is>
      </c>
      <c r="F3072"/>
      <c r="G3072"/>
      <c r="H3072"/>
      <c r="I3072"/>
      <c r="J3072"/>
      <c r="K3072"/>
      <c r="L3072" t="inlineStr">
        <is>
          <t>Pimephales promelas</t>
        </is>
      </c>
      <c r="M3072" t="inlineStr">
        <is>
          <t>Fathead Minnow</t>
        </is>
      </c>
      <c r="N3072" t="inlineStr">
        <is>
          <t>Fry</t>
        </is>
      </c>
      <c r="O3072" t="inlineStr">
        <is>
          <t>&lt;</t>
        </is>
      </c>
      <c r="P3072" t="n">
        <v>1.0</v>
      </c>
      <c r="Q3072"/>
      <c r="R3072"/>
      <c r="S3072"/>
      <c r="T3072"/>
      <c r="U3072" t="inlineStr">
        <is>
          <t>Day(s)</t>
        </is>
      </c>
      <c r="V3072" t="inlineStr">
        <is>
          <t>Static</t>
        </is>
      </c>
      <c r="W3072" t="inlineStr">
        <is>
          <t>Fresh water</t>
        </is>
      </c>
      <c r="X3072" t="inlineStr">
        <is>
          <t>Lab</t>
        </is>
      </c>
      <c r="Y3072"/>
      <c r="Z3072" t="inlineStr">
        <is>
          <t>Total</t>
        </is>
      </c>
      <c r="AA3072"/>
      <c r="AB3072" t="n">
        <v>0.0211</v>
      </c>
      <c r="AC3072"/>
      <c r="AD3072" t="n">
        <v>0.0181</v>
      </c>
      <c r="AE3072"/>
      <c r="AF3072" t="n">
        <v>0.0246</v>
      </c>
      <c r="AG3072" t="inlineStr">
        <is>
          <t>AI mg/L</t>
        </is>
      </c>
      <c r="AH3072"/>
      <c r="AI3072"/>
      <c r="AJ3072"/>
      <c r="AK3072"/>
      <c r="AL3072"/>
      <c r="AM3072"/>
      <c r="AN3072"/>
      <c r="AO3072"/>
      <c r="AP3072"/>
      <c r="AQ3072"/>
      <c r="AR3072"/>
      <c r="AS3072"/>
      <c r="AT3072"/>
      <c r="AU3072"/>
      <c r="AV3072"/>
      <c r="AW3072"/>
      <c r="AX3072" t="inlineStr">
        <is>
          <t>Mortality</t>
        </is>
      </c>
      <c r="AY3072" t="inlineStr">
        <is>
          <t>Mortality</t>
        </is>
      </c>
      <c r="AZ3072" t="inlineStr">
        <is>
          <t>LC50</t>
        </is>
      </c>
      <c r="BA3072"/>
      <c r="BB3072" t="n">
        <v>4.0</v>
      </c>
      <c r="BC3072"/>
      <c r="BD3072"/>
      <c r="BE3072"/>
      <c r="BF3072"/>
      <c r="BG3072" t="inlineStr">
        <is>
          <t>Day(s)</t>
        </is>
      </c>
      <c r="BH3072"/>
      <c r="BI3072" t="inlineStr">
        <is>
          <t>DTXSID6034479</t>
        </is>
      </c>
      <c r="BJ3072" t="inlineStr">
        <is>
          <t>10.1139/f93-155</t>
        </is>
      </c>
      <c r="BK3072"/>
      <c r="BL3072"/>
      <c r="BM3072"/>
      <c r="BN3072"/>
      <c r="BO3072"/>
      <c r="BP3072"/>
      <c r="BQ3072"/>
      <c r="BR3072"/>
      <c r="BS3072"/>
      <c r="BT3072" t="inlineStr">
        <is>
          <t>--</t>
        </is>
      </c>
      <c r="BU3072"/>
      <c r="BV3072"/>
      <c r="BW3072"/>
      <c r="BX3072"/>
      <c r="BY3072"/>
      <c r="BZ3072"/>
      <c r="CA3072"/>
      <c r="CB3072"/>
      <c r="CC3072"/>
      <c r="CD3072"/>
      <c r="CE3072"/>
      <c r="CF3072"/>
      <c r="CG3072"/>
      <c r="CH3072"/>
      <c r="CI3072"/>
      <c r="CJ3072"/>
      <c r="CK3072" t="inlineStr">
        <is>
          <t>Welsh,P.G., J.F. Skidmore, D.J. Spry, D.G. Dixon, P.V. Hodson, N.J. Hutchinson, and B.E. Hickie</t>
        </is>
      </c>
      <c r="CL3072" t="n">
        <v>8034.0</v>
      </c>
      <c r="CM3072" t="inlineStr">
        <is>
          <t>Effect of pH and Dissolved Organic Carbon on the Toxicity of Copper to Larval Fathead Minnow (Pimephales promelas) in Natural Lake Waters of Low Alkalinity</t>
        </is>
      </c>
      <c r="CN3072" t="inlineStr">
        <is>
          <t>Can. J. Fish. Aquat. Sci. (Multiple Languages)50(7): 1356-1362</t>
        </is>
      </c>
      <c r="CO3072" t="n">
        <v>1993.0</v>
      </c>
      <c r="CP3072" t="inlineStr">
        <is>
          <t>Welsh,P.G., J.F. Skidmore, D.J. Spry, D.G. Dixon, P.V. Hodson, N.J. Hutchinson, and B.E. Hickie (1993). Effect of pH and Dissolved Organic Carbon on the Toxicity of Copper to Larval Fathead Minnow (Pimephales promelas) in Natural Lake Waters of Low Alkalinity. Can. J. Fish. Aquat. Sci. (Multiple Languages), 50, (7), 1356-1362. doi:10.1139/f93-155. ECOREF#:8034</t>
        </is>
      </c>
    </row>
    <row r="3073">
      <c r="A3073" t="n">
        <v>7758987.0</v>
      </c>
      <c r="B3073" t="inlineStr">
        <is>
          <t>Sulfuric acid copper(2+) salt (1:1)</t>
        </is>
      </c>
      <c r="C3073"/>
      <c r="D3073" t="inlineStr">
        <is>
          <t>Measured</t>
        </is>
      </c>
      <c r="E3073" t="inlineStr">
        <is>
          <t>Not coded</t>
        </is>
      </c>
      <c r="F3073"/>
      <c r="G3073"/>
      <c r="H3073"/>
      <c r="I3073"/>
      <c r="J3073"/>
      <c r="K3073"/>
      <c r="L3073" t="inlineStr">
        <is>
          <t>Pimephales promelas</t>
        </is>
      </c>
      <c r="M3073" t="inlineStr">
        <is>
          <t>Fathead Minnow</t>
        </is>
      </c>
      <c r="N3073" t="inlineStr">
        <is>
          <t>Larva</t>
        </is>
      </c>
      <c r="O3073" t="inlineStr">
        <is>
          <t>&lt;</t>
        </is>
      </c>
      <c r="P3073" t="n">
        <v>24.0</v>
      </c>
      <c r="Q3073"/>
      <c r="R3073"/>
      <c r="S3073"/>
      <c r="T3073"/>
      <c r="U3073" t="inlineStr">
        <is>
          <t>Hour(s)</t>
        </is>
      </c>
      <c r="V3073" t="inlineStr">
        <is>
          <t>Static</t>
        </is>
      </c>
      <c r="W3073" t="inlineStr">
        <is>
          <t>Fresh water</t>
        </is>
      </c>
      <c r="X3073" t="inlineStr">
        <is>
          <t>Lab</t>
        </is>
      </c>
      <c r="Y3073" t="n">
        <v>6.0</v>
      </c>
      <c r="Z3073" t="inlineStr">
        <is>
          <t>Total</t>
        </is>
      </c>
      <c r="AA3073"/>
      <c r="AB3073" t="n">
        <v>0.31354183</v>
      </c>
      <c r="AC3073"/>
      <c r="AD3073" t="n">
        <v>0.26505598</v>
      </c>
      <c r="AE3073"/>
      <c r="AF3073" t="n">
        <v>0.373341045</v>
      </c>
      <c r="AG3073" t="inlineStr">
        <is>
          <t>AI mg/L</t>
        </is>
      </c>
      <c r="AH3073"/>
      <c r="AI3073"/>
      <c r="AJ3073"/>
      <c r="AK3073"/>
      <c r="AL3073"/>
      <c r="AM3073"/>
      <c r="AN3073"/>
      <c r="AO3073"/>
      <c r="AP3073"/>
      <c r="AQ3073"/>
      <c r="AR3073"/>
      <c r="AS3073"/>
      <c r="AT3073"/>
      <c r="AU3073"/>
      <c r="AV3073"/>
      <c r="AW3073"/>
      <c r="AX3073" t="inlineStr">
        <is>
          <t>Mortality</t>
        </is>
      </c>
      <c r="AY3073" t="inlineStr">
        <is>
          <t>Mortality</t>
        </is>
      </c>
      <c r="AZ3073" t="inlineStr">
        <is>
          <t>LC50</t>
        </is>
      </c>
      <c r="BA3073"/>
      <c r="BB3073" t="n">
        <v>4.0</v>
      </c>
      <c r="BC3073"/>
      <c r="BD3073"/>
      <c r="BE3073"/>
      <c r="BF3073"/>
      <c r="BG3073" t="inlineStr">
        <is>
          <t>Day(s)</t>
        </is>
      </c>
      <c r="BH3073"/>
      <c r="BI3073" t="inlineStr">
        <is>
          <t>DTXSID6034479</t>
        </is>
      </c>
      <c r="BJ3073"/>
      <c r="BK3073"/>
      <c r="BL3073"/>
      <c r="BM3073"/>
      <c r="BN3073"/>
      <c r="BO3073"/>
      <c r="BP3073"/>
      <c r="BQ3073"/>
      <c r="BR3073"/>
      <c r="BS3073"/>
      <c r="BT3073" t="inlineStr">
        <is>
          <t>--</t>
        </is>
      </c>
      <c r="BU3073"/>
      <c r="BV3073"/>
      <c r="BW3073"/>
      <c r="BX3073"/>
      <c r="BY3073"/>
      <c r="BZ3073"/>
      <c r="CA3073"/>
      <c r="CB3073"/>
      <c r="CC3073"/>
      <c r="CD3073"/>
      <c r="CE3073"/>
      <c r="CF3073"/>
      <c r="CG3073"/>
      <c r="CH3073"/>
      <c r="CI3073" t="inlineStr">
        <is>
          <t xml:space="preserve"> CA/0.56 mN             //MG/0.31 mN             //NA/2.04 mN             //POT/0.12 mN             //SO4/0.70 mN             //CL/1.67 mN             //DNUM/6//DOSES/0.60 to 0.61/1.1/2.1/3.7 to 4.2/6.8 to 8.1 uM//TESTID/19//</t>
        </is>
      </c>
      <c r="CJ3073" t="inlineStr">
        <is>
          <t xml:space="preserve">   CA/0.56 mN             //MG/0.31 mN             //NA/2.04 mN             //POT/0.12 mN             //SO4/0.70 mN             //CL/1.67 mN             //DNUM/6//DOSES/0.60 to 0.61/1.1/2.1/3.7 to 4.2/6.8 to 8.1 uM//TESTID/19//</t>
        </is>
      </c>
      <c r="CK3073" t="inlineStr">
        <is>
          <t>Erickson,R.J., D.A. Benoit, and V.R. Mattson</t>
        </is>
      </c>
      <c r="CL3073" t="n">
        <v>76238.0</v>
      </c>
      <c r="CM3073" t="inlineStr">
        <is>
          <t>A Prototype Toxicity Factors Model for Site-Specific Copper Water Quality Criteria</t>
        </is>
      </c>
      <c r="CN3073" t="inlineStr">
        <is>
          <t>U.S.EPA, Duluth, MN:36 p.</t>
        </is>
      </c>
      <c r="CO3073" t="n">
        <v>1996.0</v>
      </c>
      <c r="CP3073" t="inlineStr">
        <is>
          <t>Erickson,R.J., D.A. Benoit, and V.R. Mattson (1996). A Prototype Toxicity Factors Model for Site-Specific Copper Water Quality Criteria. U.S.EPA, Duluth, MN, 36 p. ECOREF#:76238</t>
        </is>
      </c>
    </row>
    <row r="3074">
      <c r="A3074" t="n">
        <v>7758987.0</v>
      </c>
      <c r="B3074" t="inlineStr">
        <is>
          <t>Sulfuric acid copper(2+) salt (1:1)</t>
        </is>
      </c>
      <c r="C3074"/>
      <c r="D3074" t="inlineStr">
        <is>
          <t>Measured</t>
        </is>
      </c>
      <c r="E3074" t="inlineStr">
        <is>
          <t>Not coded</t>
        </is>
      </c>
      <c r="F3074"/>
      <c r="G3074"/>
      <c r="H3074"/>
      <c r="I3074"/>
      <c r="J3074"/>
      <c r="K3074"/>
      <c r="L3074" t="inlineStr">
        <is>
          <t>Pimephales promelas</t>
        </is>
      </c>
      <c r="M3074" t="inlineStr">
        <is>
          <t>Fathead Minnow</t>
        </is>
      </c>
      <c r="N3074" t="inlineStr">
        <is>
          <t>Larva</t>
        </is>
      </c>
      <c r="O3074" t="inlineStr">
        <is>
          <t>&lt;</t>
        </is>
      </c>
      <c r="P3074" t="n">
        <v>24.0</v>
      </c>
      <c r="Q3074"/>
      <c r="R3074"/>
      <c r="S3074"/>
      <c r="T3074"/>
      <c r="U3074" t="inlineStr">
        <is>
          <t>Hour(s)</t>
        </is>
      </c>
      <c r="V3074" t="inlineStr">
        <is>
          <t>Static</t>
        </is>
      </c>
      <c r="W3074" t="inlineStr">
        <is>
          <t>Fresh water</t>
        </is>
      </c>
      <c r="X3074" t="inlineStr">
        <is>
          <t>Lab</t>
        </is>
      </c>
      <c r="Y3074" t="n">
        <v>6.0</v>
      </c>
      <c r="Z3074" t="inlineStr">
        <is>
          <t>Total</t>
        </is>
      </c>
      <c r="AA3074"/>
      <c r="AB3074" t="n">
        <v>3.1677422</v>
      </c>
      <c r="AC3074"/>
      <c r="AD3074" t="n">
        <v>2.4889403</v>
      </c>
      <c r="AE3074"/>
      <c r="AF3074" t="n">
        <v>4.02432555</v>
      </c>
      <c r="AG3074" t="inlineStr">
        <is>
          <t>AI mg/L</t>
        </is>
      </c>
      <c r="AH3074"/>
      <c r="AI3074"/>
      <c r="AJ3074"/>
      <c r="AK3074"/>
      <c r="AL3074"/>
      <c r="AM3074"/>
      <c r="AN3074"/>
      <c r="AO3074"/>
      <c r="AP3074"/>
      <c r="AQ3074"/>
      <c r="AR3074"/>
      <c r="AS3074"/>
      <c r="AT3074"/>
      <c r="AU3074"/>
      <c r="AV3074"/>
      <c r="AW3074"/>
      <c r="AX3074" t="inlineStr">
        <is>
          <t>Mortality</t>
        </is>
      </c>
      <c r="AY3074" t="inlineStr">
        <is>
          <t>Mortality</t>
        </is>
      </c>
      <c r="AZ3074" t="inlineStr">
        <is>
          <t>LC50</t>
        </is>
      </c>
      <c r="BA3074"/>
      <c r="BB3074" t="n">
        <v>4.0</v>
      </c>
      <c r="BC3074"/>
      <c r="BD3074"/>
      <c r="BE3074"/>
      <c r="BF3074"/>
      <c r="BG3074" t="inlineStr">
        <is>
          <t>Day(s)</t>
        </is>
      </c>
      <c r="BH3074"/>
      <c r="BI3074" t="inlineStr">
        <is>
          <t>DTXSID6034479</t>
        </is>
      </c>
      <c r="BJ3074"/>
      <c r="BK3074"/>
      <c r="BL3074"/>
      <c r="BM3074"/>
      <c r="BN3074"/>
      <c r="BO3074"/>
      <c r="BP3074"/>
      <c r="BQ3074"/>
      <c r="BR3074"/>
      <c r="BS3074"/>
      <c r="BT3074" t="inlineStr">
        <is>
          <t>--</t>
        </is>
      </c>
      <c r="BU3074"/>
      <c r="BV3074"/>
      <c r="BW3074"/>
      <c r="BX3074"/>
      <c r="BY3074"/>
      <c r="BZ3074"/>
      <c r="CA3074"/>
      <c r="CB3074"/>
      <c r="CC3074"/>
      <c r="CD3074"/>
      <c r="CE3074"/>
      <c r="CF3074"/>
      <c r="CG3074"/>
      <c r="CH3074"/>
      <c r="CI3074" t="inlineStr">
        <is>
          <t xml:space="preserve"> CA/5.00* mN             //MG/2.50* mN             //NA/2.50* mN             //POT/0.12* mN             //SO4/1.53 mN             //CL/1.75 mN             //DNUM/6//DOSES/3.0 to 3.2/6.4 to 6.6/12.1 to 13.2/23 to 25/29 to 52 uM//TESTID/49//OEF/SALTS, HARDNESS, TEMPERATURE////</t>
        </is>
      </c>
      <c r="CJ3074" t="inlineStr">
        <is>
          <t xml:space="preserve">   CA/5.00* mN             //MG/2.50* mN             //NA/2.50* mN             //POT/0.12* mN             //SO4/1.53 mN             //CL/1.75 mN             //DNUM/6//DOSES/3.0 to 3.2/6.4 to 6.6/12.1 to 13.2/23 to 25/29 to 52 uM//TESTID/49//OEF/SALTS, HARDNESS, TEMPERATURE////</t>
        </is>
      </c>
      <c r="CK3074" t="inlineStr">
        <is>
          <t>Erickson,R.J., D.A. Benoit, and V.R. Mattson</t>
        </is>
      </c>
      <c r="CL3074" t="n">
        <v>76238.0</v>
      </c>
      <c r="CM3074" t="inlineStr">
        <is>
          <t>A Prototype Toxicity Factors Model for Site-Specific Copper Water Quality Criteria</t>
        </is>
      </c>
      <c r="CN3074" t="inlineStr">
        <is>
          <t>U.S.EPA, Duluth, MN:36 p.</t>
        </is>
      </c>
      <c r="CO3074" t="n">
        <v>1996.0</v>
      </c>
      <c r="CP3074" t="inlineStr">
        <is>
          <t>Erickson,R.J., D.A. Benoit, and V.R. Mattson (1996). A Prototype Toxicity Factors Model for Site-Specific Copper Water Quality Criteria. U.S.EPA, Duluth, MN, 36 p. ECOREF#:76238</t>
        </is>
      </c>
    </row>
    <row r="3075">
      <c r="A3075" t="n">
        <v>7758987.0</v>
      </c>
      <c r="B3075" t="inlineStr">
        <is>
          <t>Sulfuric acid copper(2+) salt (1:1)</t>
        </is>
      </c>
      <c r="C3075" t="inlineStr">
        <is>
          <t>American chemical society grade</t>
        </is>
      </c>
      <c r="D3075" t="inlineStr">
        <is>
          <t>Unmeasured</t>
        </is>
      </c>
      <c r="E3075" t="inlineStr">
        <is>
          <t>Not coded</t>
        </is>
      </c>
      <c r="F3075"/>
      <c r="G3075"/>
      <c r="H3075"/>
      <c r="I3075"/>
      <c r="J3075"/>
      <c r="K3075"/>
      <c r="L3075" t="inlineStr">
        <is>
          <t>Pimephales promelas</t>
        </is>
      </c>
      <c r="M3075" t="inlineStr">
        <is>
          <t>Fathead Minnow</t>
        </is>
      </c>
      <c r="N3075"/>
      <c r="O3075"/>
      <c r="P3075"/>
      <c r="Q3075"/>
      <c r="R3075"/>
      <c r="S3075"/>
      <c r="T3075"/>
      <c r="U3075"/>
      <c r="V3075" t="inlineStr">
        <is>
          <t>Static</t>
        </is>
      </c>
      <c r="W3075" t="inlineStr">
        <is>
          <t>Fresh water</t>
        </is>
      </c>
      <c r="X3075" t="inlineStr">
        <is>
          <t>Not reported</t>
        </is>
      </c>
      <c r="Y3075"/>
      <c r="Z3075" t="inlineStr">
        <is>
          <t>Total</t>
        </is>
      </c>
      <c r="AA3075"/>
      <c r="AB3075" t="n">
        <v>0.12</v>
      </c>
      <c r="AC3075"/>
      <c r="AD3075" t="n">
        <v>0.09</v>
      </c>
      <c r="AE3075"/>
      <c r="AF3075" t="n">
        <v>0.16</v>
      </c>
      <c r="AG3075" t="inlineStr">
        <is>
          <t>AI mg/L</t>
        </is>
      </c>
      <c r="AH3075"/>
      <c r="AI3075"/>
      <c r="AJ3075"/>
      <c r="AK3075"/>
      <c r="AL3075"/>
      <c r="AM3075"/>
      <c r="AN3075"/>
      <c r="AO3075"/>
      <c r="AP3075"/>
      <c r="AQ3075"/>
      <c r="AR3075"/>
      <c r="AS3075"/>
      <c r="AT3075"/>
      <c r="AU3075"/>
      <c r="AV3075"/>
      <c r="AW3075"/>
      <c r="AX3075" t="inlineStr">
        <is>
          <t>Mortality</t>
        </is>
      </c>
      <c r="AY3075" t="inlineStr">
        <is>
          <t>Mortality</t>
        </is>
      </c>
      <c r="AZ3075" t="inlineStr">
        <is>
          <t>LC50</t>
        </is>
      </c>
      <c r="BA3075"/>
      <c r="BB3075" t="n">
        <v>4.0</v>
      </c>
      <c r="BC3075"/>
      <c r="BD3075"/>
      <c r="BE3075"/>
      <c r="BF3075"/>
      <c r="BG3075" t="inlineStr">
        <is>
          <t>Day(s)</t>
        </is>
      </c>
      <c r="BH3075"/>
      <c r="BI3075" t="inlineStr">
        <is>
          <t>DTXSID6034479</t>
        </is>
      </c>
      <c r="BJ3075"/>
      <c r="BK3075"/>
      <c r="BL3075"/>
      <c r="BM3075"/>
      <c r="BN3075"/>
      <c r="BO3075"/>
      <c r="BP3075"/>
      <c r="BQ3075"/>
      <c r="BR3075"/>
      <c r="BS3075"/>
      <c r="BT3075" t="inlineStr">
        <is>
          <t>--</t>
        </is>
      </c>
      <c r="BU3075"/>
      <c r="BV3075"/>
      <c r="BW3075"/>
      <c r="BX3075"/>
      <c r="BY3075"/>
      <c r="BZ3075"/>
      <c r="CA3075"/>
      <c r="CB3075"/>
      <c r="CC3075"/>
      <c r="CD3075"/>
      <c r="CE3075"/>
      <c r="CF3075"/>
      <c r="CG3075"/>
      <c r="CH3075"/>
      <c r="CI3075"/>
      <c r="CJ3075"/>
      <c r="CK3075" t="inlineStr">
        <is>
          <t>Birge,W.J., W.H. Benson, and J.A. Black</t>
        </is>
      </c>
      <c r="CL3075" t="n">
        <v>10237.0</v>
      </c>
      <c r="CM3075" t="inlineStr">
        <is>
          <t>The Induction of Tolerance to Heavy Metals in Natural and Laboratory Populations of Fish</t>
        </is>
      </c>
      <c r="CN3075" t="inlineStr">
        <is>
          <t>Res.Rep.No.141, Water Resour.Res.Inst., Univ.of Kentucky, Lexington, KY:26 p.</t>
        </is>
      </c>
      <c r="CO3075" t="n">
        <v>1983.0</v>
      </c>
      <c r="CP3075" t="inlineStr">
        <is>
          <t>Birge,W.J., W.H. Benson, and J.A. Black (1983). The Induction of Tolerance to Heavy Metals in Natural and Laboratory Populations of Fish. Res.Rep.No.141, Water Resour.Res.Inst., Univ.of Kentucky, Lexington, KY, 26 p. ECOREF#:10237</t>
        </is>
      </c>
    </row>
    <row r="3076">
      <c r="A3076" t="n">
        <v>7758987.0</v>
      </c>
      <c r="B3076" t="inlineStr">
        <is>
          <t>Sulfuric acid copper(2+) salt (1:1)</t>
        </is>
      </c>
      <c r="C3076"/>
      <c r="D3076" t="inlineStr">
        <is>
          <t>Measured</t>
        </is>
      </c>
      <c r="E3076" t="inlineStr">
        <is>
          <t>Not coded</t>
        </is>
      </c>
      <c r="F3076"/>
      <c r="G3076"/>
      <c r="H3076"/>
      <c r="I3076"/>
      <c r="J3076"/>
      <c r="K3076"/>
      <c r="L3076" t="inlineStr">
        <is>
          <t>Pimephales promelas</t>
        </is>
      </c>
      <c r="M3076" t="inlineStr">
        <is>
          <t>Fathead Minnow</t>
        </is>
      </c>
      <c r="N3076" t="inlineStr">
        <is>
          <t>Larva</t>
        </is>
      </c>
      <c r="O3076" t="inlineStr">
        <is>
          <t>&lt;</t>
        </is>
      </c>
      <c r="P3076" t="n">
        <v>24.0</v>
      </c>
      <c r="Q3076"/>
      <c r="R3076"/>
      <c r="S3076"/>
      <c r="T3076"/>
      <c r="U3076" t="inlineStr">
        <is>
          <t>Hour(s)</t>
        </is>
      </c>
      <c r="V3076" t="inlineStr">
        <is>
          <t>Flow-through</t>
        </is>
      </c>
      <c r="W3076" t="inlineStr">
        <is>
          <t>Fresh water</t>
        </is>
      </c>
      <c r="X3076" t="inlineStr">
        <is>
          <t>Lab</t>
        </is>
      </c>
      <c r="Y3076"/>
      <c r="Z3076" t="inlineStr">
        <is>
          <t>Total</t>
        </is>
      </c>
      <c r="AA3076"/>
      <c r="AB3076" t="n">
        <v>0.224651105</v>
      </c>
      <c r="AC3076"/>
      <c r="AD3076"/>
      <c r="AE3076"/>
      <c r="AF3076"/>
      <c r="AG3076" t="inlineStr">
        <is>
          <t>AI mg/L</t>
        </is>
      </c>
      <c r="AH3076"/>
      <c r="AI3076"/>
      <c r="AJ3076"/>
      <c r="AK3076"/>
      <c r="AL3076"/>
      <c r="AM3076"/>
      <c r="AN3076"/>
      <c r="AO3076"/>
      <c r="AP3076"/>
      <c r="AQ3076"/>
      <c r="AR3076"/>
      <c r="AS3076"/>
      <c r="AT3076"/>
      <c r="AU3076"/>
      <c r="AV3076"/>
      <c r="AW3076"/>
      <c r="AX3076" t="inlineStr">
        <is>
          <t>Mortality</t>
        </is>
      </c>
      <c r="AY3076" t="inlineStr">
        <is>
          <t>Mortality</t>
        </is>
      </c>
      <c r="AZ3076" t="inlineStr">
        <is>
          <t>LC50</t>
        </is>
      </c>
      <c r="BA3076"/>
      <c r="BB3076" t="n">
        <v>4.0</v>
      </c>
      <c r="BC3076"/>
      <c r="BD3076"/>
      <c r="BE3076"/>
      <c r="BF3076"/>
      <c r="BG3076" t="inlineStr">
        <is>
          <t>Day(s)</t>
        </is>
      </c>
      <c r="BH3076"/>
      <c r="BI3076" t="inlineStr">
        <is>
          <t>DTXSID6034479</t>
        </is>
      </c>
      <c r="BJ3076" t="inlineStr">
        <is>
          <t>10.1002/etc.5620150217</t>
        </is>
      </c>
      <c r="BK3076"/>
      <c r="BL3076"/>
      <c r="BM3076"/>
      <c r="BN3076"/>
      <c r="BO3076"/>
      <c r="BP3076"/>
      <c r="BQ3076"/>
      <c r="BR3076"/>
      <c r="BS3076"/>
      <c r="BT3076" t="inlineStr">
        <is>
          <t>--</t>
        </is>
      </c>
      <c r="BU3076"/>
      <c r="BV3076"/>
      <c r="BW3076"/>
      <c r="BX3076"/>
      <c r="BY3076"/>
      <c r="BZ3076"/>
      <c r="CA3076"/>
      <c r="CB3076"/>
      <c r="CC3076"/>
      <c r="CD3076"/>
      <c r="CE3076"/>
      <c r="CF3076"/>
      <c r="CG3076"/>
      <c r="CH3076"/>
      <c r="CI3076" t="inlineStr">
        <is>
          <t xml:space="preserve"> ALK/0.85 MEQ/L*//</t>
        </is>
      </c>
      <c r="CJ3076" t="inlineStr">
        <is>
          <t xml:space="preserve">   ALK/0.85 MEQ/L*//</t>
        </is>
      </c>
      <c r="CK3076" t="inlineStr">
        <is>
          <t>Erickson,R.J., D.A. Benoit, V.R. Mattson, H.P.,Jr. Nelson, and E.N. Leonard</t>
        </is>
      </c>
      <c r="CL3076" t="n">
        <v>16342.0</v>
      </c>
      <c r="CM3076" t="inlineStr">
        <is>
          <t>The Effects of Water Chemistry on the Toxicity of Copper to Fathead Minnows</t>
        </is>
      </c>
      <c r="CN3076" t="inlineStr">
        <is>
          <t>Environ. Toxicol. Chem.15(2): 181-193</t>
        </is>
      </c>
      <c r="CO3076" t="n">
        <v>1996.0</v>
      </c>
      <c r="CP3076" t="inlineStr">
        <is>
          <t>Erickson,R.J., D.A. Benoit, V.R. Mattson, H.P.,Jr. Nelson, and E.N. Leonard (1996). The Effects of Water Chemistry on the Toxicity of Copper to Fathead Minnows. Environ. Toxicol. Chem., 15, (2), 181-193. doi:10.1002/etc.5620150217. ECOREF#:16342</t>
        </is>
      </c>
    </row>
    <row r="3077">
      <c r="A3077" t="n">
        <v>7758987.0</v>
      </c>
      <c r="B3077" t="inlineStr">
        <is>
          <t>Sulfuric acid copper(2+) salt (1:1)</t>
        </is>
      </c>
      <c r="C3077"/>
      <c r="D3077" t="inlineStr">
        <is>
          <t>Measured</t>
        </is>
      </c>
      <c r="E3077" t="inlineStr">
        <is>
          <t>Not coded</t>
        </is>
      </c>
      <c r="F3077"/>
      <c r="G3077"/>
      <c r="H3077"/>
      <c r="I3077"/>
      <c r="J3077"/>
      <c r="K3077"/>
      <c r="L3077" t="inlineStr">
        <is>
          <t>Pimephales promelas</t>
        </is>
      </c>
      <c r="M3077" t="inlineStr">
        <is>
          <t>Fathead Minnow</t>
        </is>
      </c>
      <c r="N3077" t="inlineStr">
        <is>
          <t>Fry</t>
        </is>
      </c>
      <c r="O3077" t="inlineStr">
        <is>
          <t>&lt;</t>
        </is>
      </c>
      <c r="P3077" t="n">
        <v>1.0</v>
      </c>
      <c r="Q3077"/>
      <c r="R3077"/>
      <c r="S3077"/>
      <c r="T3077"/>
      <c r="U3077" t="inlineStr">
        <is>
          <t>Day(s)</t>
        </is>
      </c>
      <c r="V3077" t="inlineStr">
        <is>
          <t>Static</t>
        </is>
      </c>
      <c r="W3077" t="inlineStr">
        <is>
          <t>Fresh water</t>
        </is>
      </c>
      <c r="X3077" t="inlineStr">
        <is>
          <t>Lab</t>
        </is>
      </c>
      <c r="Y3077"/>
      <c r="Z3077" t="inlineStr">
        <is>
          <t>Total</t>
        </is>
      </c>
      <c r="AA3077"/>
      <c r="AB3077" t="n">
        <v>0.1054</v>
      </c>
      <c r="AC3077"/>
      <c r="AD3077" t="n">
        <v>0.0892</v>
      </c>
      <c r="AE3077"/>
      <c r="AF3077" t="n">
        <v>0.1247</v>
      </c>
      <c r="AG3077" t="inlineStr">
        <is>
          <t>AI mg/L</t>
        </is>
      </c>
      <c r="AH3077"/>
      <c r="AI3077"/>
      <c r="AJ3077"/>
      <c r="AK3077"/>
      <c r="AL3077"/>
      <c r="AM3077"/>
      <c r="AN3077"/>
      <c r="AO3077"/>
      <c r="AP3077"/>
      <c r="AQ3077"/>
      <c r="AR3077"/>
      <c r="AS3077"/>
      <c r="AT3077"/>
      <c r="AU3077"/>
      <c r="AV3077"/>
      <c r="AW3077"/>
      <c r="AX3077" t="inlineStr">
        <is>
          <t>Mortality</t>
        </is>
      </c>
      <c r="AY3077" t="inlineStr">
        <is>
          <t>Mortality</t>
        </is>
      </c>
      <c r="AZ3077" t="inlineStr">
        <is>
          <t>LC50</t>
        </is>
      </c>
      <c r="BA3077"/>
      <c r="BB3077" t="n">
        <v>4.0</v>
      </c>
      <c r="BC3077"/>
      <c r="BD3077"/>
      <c r="BE3077"/>
      <c r="BF3077"/>
      <c r="BG3077" t="inlineStr">
        <is>
          <t>Day(s)</t>
        </is>
      </c>
      <c r="BH3077"/>
      <c r="BI3077" t="inlineStr">
        <is>
          <t>DTXSID6034479</t>
        </is>
      </c>
      <c r="BJ3077" t="inlineStr">
        <is>
          <t>10.1139/f93-155</t>
        </is>
      </c>
      <c r="BK3077"/>
      <c r="BL3077"/>
      <c r="BM3077"/>
      <c r="BN3077"/>
      <c r="BO3077"/>
      <c r="BP3077"/>
      <c r="BQ3077"/>
      <c r="BR3077"/>
      <c r="BS3077"/>
      <c r="BT3077" t="inlineStr">
        <is>
          <t>--</t>
        </is>
      </c>
      <c r="BU3077"/>
      <c r="BV3077"/>
      <c r="BW3077"/>
      <c r="BX3077"/>
      <c r="BY3077"/>
      <c r="BZ3077"/>
      <c r="CA3077"/>
      <c r="CB3077"/>
      <c r="CC3077"/>
      <c r="CD3077"/>
      <c r="CE3077"/>
      <c r="CF3077"/>
      <c r="CG3077"/>
      <c r="CH3077"/>
      <c r="CI3077"/>
      <c r="CJ3077"/>
      <c r="CK3077" t="inlineStr">
        <is>
          <t>Welsh,P.G., J.F. Skidmore, D.J. Spry, D.G. Dixon, P.V. Hodson, N.J. Hutchinson, and B.E. Hickie</t>
        </is>
      </c>
      <c r="CL3077" t="n">
        <v>8034.0</v>
      </c>
      <c r="CM3077" t="inlineStr">
        <is>
          <t>Effect of pH and Dissolved Organic Carbon on the Toxicity of Copper to Larval Fathead Minnow (Pimephales promelas) in Natural Lake Waters of Low Alkalinity</t>
        </is>
      </c>
      <c r="CN3077" t="inlineStr">
        <is>
          <t>Can. J. Fish. Aquat. Sci. (Multiple Languages)50(7): 1356-1362</t>
        </is>
      </c>
      <c r="CO3077" t="n">
        <v>1993.0</v>
      </c>
      <c r="CP3077" t="inlineStr">
        <is>
          <t>Welsh,P.G., J.F. Skidmore, D.J. Spry, D.G. Dixon, P.V. Hodson, N.J. Hutchinson, and B.E. Hickie (1993). Effect of pH and Dissolved Organic Carbon on the Toxicity of Copper to Larval Fathead Minnow (Pimephales promelas) in Natural Lake Waters of Low Alkalinity. Can. J. Fish. Aquat. Sci. (Multiple Languages), 50, (7), 1356-1362. doi:10.1139/f93-155. ECOREF#:8034</t>
        </is>
      </c>
    </row>
    <row r="3078">
      <c r="A3078" t="n">
        <v>7758987.0</v>
      </c>
      <c r="B3078" t="inlineStr">
        <is>
          <t>Sulfuric acid copper(2+) salt (1:1)</t>
        </is>
      </c>
      <c r="C3078"/>
      <c r="D3078" t="inlineStr">
        <is>
          <t>Measured</t>
        </is>
      </c>
      <c r="E3078" t="inlineStr">
        <is>
          <t>Not coded</t>
        </is>
      </c>
      <c r="F3078"/>
      <c r="G3078"/>
      <c r="H3078"/>
      <c r="I3078"/>
      <c r="J3078"/>
      <c r="K3078"/>
      <c r="L3078" t="inlineStr">
        <is>
          <t>Pimephales promelas</t>
        </is>
      </c>
      <c r="M3078" t="inlineStr">
        <is>
          <t>Fathead Minnow</t>
        </is>
      </c>
      <c r="N3078" t="inlineStr">
        <is>
          <t>Larva</t>
        </is>
      </c>
      <c r="O3078" t="inlineStr">
        <is>
          <t>&lt;</t>
        </is>
      </c>
      <c r="P3078" t="n">
        <v>24.0</v>
      </c>
      <c r="Q3078"/>
      <c r="R3078"/>
      <c r="S3078"/>
      <c r="T3078"/>
      <c r="U3078" t="inlineStr">
        <is>
          <t>Hour(s)</t>
        </is>
      </c>
      <c r="V3078" t="inlineStr">
        <is>
          <t>Static</t>
        </is>
      </c>
      <c r="W3078" t="inlineStr">
        <is>
          <t>Fresh water</t>
        </is>
      </c>
      <c r="X3078" t="inlineStr">
        <is>
          <t>Lab</t>
        </is>
      </c>
      <c r="Y3078" t="n">
        <v>6.0</v>
      </c>
      <c r="Z3078" t="inlineStr">
        <is>
          <t>Total</t>
        </is>
      </c>
      <c r="AA3078"/>
      <c r="AB3078" t="n">
        <v>2.73136955</v>
      </c>
      <c r="AC3078"/>
      <c r="AD3078" t="n">
        <v>2.0364057</v>
      </c>
      <c r="AE3078"/>
      <c r="AF3078" t="n">
        <v>3.6526007</v>
      </c>
      <c r="AG3078" t="inlineStr">
        <is>
          <t>AI mg/L</t>
        </is>
      </c>
      <c r="AH3078"/>
      <c r="AI3078"/>
      <c r="AJ3078"/>
      <c r="AK3078"/>
      <c r="AL3078"/>
      <c r="AM3078"/>
      <c r="AN3078"/>
      <c r="AO3078"/>
      <c r="AP3078"/>
      <c r="AQ3078"/>
      <c r="AR3078"/>
      <c r="AS3078"/>
      <c r="AT3078"/>
      <c r="AU3078"/>
      <c r="AV3078"/>
      <c r="AW3078"/>
      <c r="AX3078" t="inlineStr">
        <is>
          <t>Mortality</t>
        </is>
      </c>
      <c r="AY3078" t="inlineStr">
        <is>
          <t>Mortality</t>
        </is>
      </c>
      <c r="AZ3078" t="inlineStr">
        <is>
          <t>LC50</t>
        </is>
      </c>
      <c r="BA3078"/>
      <c r="BB3078" t="n">
        <v>4.0</v>
      </c>
      <c r="BC3078"/>
      <c r="BD3078"/>
      <c r="BE3078"/>
      <c r="BF3078"/>
      <c r="BG3078" t="inlineStr">
        <is>
          <t>Day(s)</t>
        </is>
      </c>
      <c r="BH3078"/>
      <c r="BI3078" t="inlineStr">
        <is>
          <t>DTXSID6034479</t>
        </is>
      </c>
      <c r="BJ3078"/>
      <c r="BK3078"/>
      <c r="BL3078"/>
      <c r="BM3078"/>
      <c r="BN3078"/>
      <c r="BO3078"/>
      <c r="BP3078"/>
      <c r="BQ3078"/>
      <c r="BR3078"/>
      <c r="BS3078"/>
      <c r="BT3078" t="inlineStr">
        <is>
          <t>--</t>
        </is>
      </c>
      <c r="BU3078"/>
      <c r="BV3078"/>
      <c r="BW3078"/>
      <c r="BX3078"/>
      <c r="BY3078"/>
      <c r="BZ3078"/>
      <c r="CA3078"/>
      <c r="CB3078"/>
      <c r="CC3078"/>
      <c r="CD3078"/>
      <c r="CE3078"/>
      <c r="CF3078"/>
      <c r="CG3078"/>
      <c r="CH3078"/>
      <c r="CI3078" t="inlineStr">
        <is>
          <t xml:space="preserve"> CA/4.00* mN             //MG/2.00* mN             //NA/1.50* mN             //POT/0.08* mN             //SO4/1.83 mN             //CL/1.61 mN             //DNUM/6//DOSES/2.0 to 2.6/3.9 to 4.4/7.3 to 7.9/12.8 to 15.0/23 to 36 uM//TESTID/72//OEF/SALTS, HARDNESS, TEMPERATURE////</t>
        </is>
      </c>
      <c r="CJ3078" t="inlineStr">
        <is>
          <t xml:space="preserve">   CA/4.00* mN             //MG/2.00* mN             //NA/1.50* mN             //POT/0.08* mN             //SO4/1.83 mN             //CL/1.61 mN             //DNUM/6//DOSES/2.0 to 2.6/3.9 to 4.4/7.3 to 7.9/12.8 to 15.0/23 to 36 uM//TESTID/72//OEF/SALTS, HARDNESS, TEMPERATURE////</t>
        </is>
      </c>
      <c r="CK3078" t="inlineStr">
        <is>
          <t>Erickson,R.J., D.A. Benoit, and V.R. Mattson</t>
        </is>
      </c>
      <c r="CL3078" t="n">
        <v>76238.0</v>
      </c>
      <c r="CM3078" t="inlineStr">
        <is>
          <t>A Prototype Toxicity Factors Model for Site-Specific Copper Water Quality Criteria</t>
        </is>
      </c>
      <c r="CN3078" t="inlineStr">
        <is>
          <t>U.S.EPA, Duluth, MN:36 p.</t>
        </is>
      </c>
      <c r="CO3078" t="n">
        <v>1996.0</v>
      </c>
      <c r="CP3078" t="inlineStr">
        <is>
          <t>Erickson,R.J., D.A. Benoit, and V.R. Mattson (1996). A Prototype Toxicity Factors Model for Site-Specific Copper Water Quality Criteria. U.S.EPA, Duluth, MN, 36 p. ECOREF#:76238</t>
        </is>
      </c>
    </row>
    <row r="3079">
      <c r="A3079" t="n">
        <v>7758987.0</v>
      </c>
      <c r="B3079" t="inlineStr">
        <is>
          <t>Sulfuric acid copper(2+) salt (1:1)</t>
        </is>
      </c>
      <c r="C3079"/>
      <c r="D3079" t="inlineStr">
        <is>
          <t>Measured</t>
        </is>
      </c>
      <c r="E3079" t="inlineStr">
        <is>
          <t>Not coded</t>
        </is>
      </c>
      <c r="F3079"/>
      <c r="G3079"/>
      <c r="H3079"/>
      <c r="I3079"/>
      <c r="J3079"/>
      <c r="K3079"/>
      <c r="L3079" t="inlineStr">
        <is>
          <t>Pimephales promelas</t>
        </is>
      </c>
      <c r="M3079" t="inlineStr">
        <is>
          <t>Fathead Minnow</t>
        </is>
      </c>
      <c r="N3079" t="inlineStr">
        <is>
          <t>Larva</t>
        </is>
      </c>
      <c r="O3079" t="inlineStr">
        <is>
          <t>&lt;</t>
        </is>
      </c>
      <c r="P3079" t="n">
        <v>24.0</v>
      </c>
      <c r="Q3079"/>
      <c r="R3079"/>
      <c r="S3079"/>
      <c r="T3079"/>
      <c r="U3079" t="inlineStr">
        <is>
          <t>Hour(s)</t>
        </is>
      </c>
      <c r="V3079" t="inlineStr">
        <is>
          <t>Flow-through</t>
        </is>
      </c>
      <c r="W3079" t="inlineStr">
        <is>
          <t>Fresh water</t>
        </is>
      </c>
      <c r="X3079" t="inlineStr">
        <is>
          <t>Lab</t>
        </is>
      </c>
      <c r="Y3079"/>
      <c r="Z3079" t="inlineStr">
        <is>
          <t>Total</t>
        </is>
      </c>
      <c r="AA3079"/>
      <c r="AB3079" t="n">
        <v>0.3555629</v>
      </c>
      <c r="AC3079"/>
      <c r="AD3079"/>
      <c r="AE3079"/>
      <c r="AF3079"/>
      <c r="AG3079" t="inlineStr">
        <is>
          <t>AI mg/L</t>
        </is>
      </c>
      <c r="AH3079"/>
      <c r="AI3079"/>
      <c r="AJ3079"/>
      <c r="AK3079"/>
      <c r="AL3079"/>
      <c r="AM3079"/>
      <c r="AN3079"/>
      <c r="AO3079"/>
      <c r="AP3079"/>
      <c r="AQ3079"/>
      <c r="AR3079"/>
      <c r="AS3079"/>
      <c r="AT3079"/>
      <c r="AU3079"/>
      <c r="AV3079"/>
      <c r="AW3079"/>
      <c r="AX3079" t="inlineStr">
        <is>
          <t>Mortality</t>
        </is>
      </c>
      <c r="AY3079" t="inlineStr">
        <is>
          <t>Mortality</t>
        </is>
      </c>
      <c r="AZ3079" t="inlineStr">
        <is>
          <t>LC50</t>
        </is>
      </c>
      <c r="BA3079"/>
      <c r="BB3079" t="n">
        <v>4.0</v>
      </c>
      <c r="BC3079"/>
      <c r="BD3079"/>
      <c r="BE3079"/>
      <c r="BF3079"/>
      <c r="BG3079" t="inlineStr">
        <is>
          <t>Day(s)</t>
        </is>
      </c>
      <c r="BH3079"/>
      <c r="BI3079" t="inlineStr">
        <is>
          <t>DTXSID6034479</t>
        </is>
      </c>
      <c r="BJ3079" t="inlineStr">
        <is>
          <t>10.1002/etc.5620150217</t>
        </is>
      </c>
      <c r="BK3079"/>
      <c r="BL3079"/>
      <c r="BM3079"/>
      <c r="BN3079"/>
      <c r="BO3079"/>
      <c r="BP3079"/>
      <c r="BQ3079"/>
      <c r="BR3079"/>
      <c r="BS3079"/>
      <c r="BT3079" t="inlineStr">
        <is>
          <t>--</t>
        </is>
      </c>
      <c r="BU3079"/>
      <c r="BV3079"/>
      <c r="BW3079"/>
      <c r="BX3079"/>
      <c r="BY3079"/>
      <c r="BZ3079"/>
      <c r="CA3079"/>
      <c r="CB3079"/>
      <c r="CC3079"/>
      <c r="CD3079"/>
      <c r="CE3079"/>
      <c r="CF3079"/>
      <c r="CG3079"/>
      <c r="CH3079"/>
      <c r="CI3079" t="inlineStr">
        <is>
          <t xml:space="preserve"> ALK/0.85 MEQ/L*//</t>
        </is>
      </c>
      <c r="CJ3079" t="inlineStr">
        <is>
          <t xml:space="preserve">   ALK/0.85 MEQ/L*//</t>
        </is>
      </c>
      <c r="CK3079" t="inlineStr">
        <is>
          <t>Erickson,R.J., D.A. Benoit, V.R. Mattson, H.P.,Jr. Nelson, and E.N. Leonard</t>
        </is>
      </c>
      <c r="CL3079" t="n">
        <v>16342.0</v>
      </c>
      <c r="CM3079" t="inlineStr">
        <is>
          <t>The Effects of Water Chemistry on the Toxicity of Copper to Fathead Minnows</t>
        </is>
      </c>
      <c r="CN3079" t="inlineStr">
        <is>
          <t>Environ. Toxicol. Chem.15(2): 181-193</t>
        </is>
      </c>
      <c r="CO3079" t="n">
        <v>1996.0</v>
      </c>
      <c r="CP3079" t="inlineStr">
        <is>
          <t>Erickson,R.J., D.A. Benoit, V.R. Mattson, H.P.,Jr. Nelson, and E.N. Leonard (1996). The Effects of Water Chemistry on the Toxicity of Copper to Fathead Minnows. Environ. Toxicol. Chem., 15, (2), 181-193. doi:10.1002/etc.5620150217. ECOREF#:16342</t>
        </is>
      </c>
    </row>
    <row r="3080">
      <c r="A3080" t="n">
        <v>7758987.0</v>
      </c>
      <c r="B3080" t="inlineStr">
        <is>
          <t>Sulfuric acid copper(2+) salt (1:1)</t>
        </is>
      </c>
      <c r="C3080"/>
      <c r="D3080" t="inlineStr">
        <is>
          <t>Measured</t>
        </is>
      </c>
      <c r="E3080" t="inlineStr">
        <is>
          <t>Not coded</t>
        </is>
      </c>
      <c r="F3080"/>
      <c r="G3080"/>
      <c r="H3080"/>
      <c r="I3080"/>
      <c r="J3080"/>
      <c r="K3080"/>
      <c r="L3080" t="inlineStr">
        <is>
          <t>Pimephales promelas</t>
        </is>
      </c>
      <c r="M3080" t="inlineStr">
        <is>
          <t>Fathead Minnow</t>
        </is>
      </c>
      <c r="N3080" t="inlineStr">
        <is>
          <t>Larva</t>
        </is>
      </c>
      <c r="O3080" t="inlineStr">
        <is>
          <t>&lt;</t>
        </is>
      </c>
      <c r="P3080" t="n">
        <v>24.0</v>
      </c>
      <c r="Q3080"/>
      <c r="R3080"/>
      <c r="S3080"/>
      <c r="T3080"/>
      <c r="U3080" t="inlineStr">
        <is>
          <t>Hour(s)</t>
        </is>
      </c>
      <c r="V3080" t="inlineStr">
        <is>
          <t>Static</t>
        </is>
      </c>
      <c r="W3080" t="inlineStr">
        <is>
          <t>Fresh water</t>
        </is>
      </c>
      <c r="X3080" t="inlineStr">
        <is>
          <t>Lab</t>
        </is>
      </c>
      <c r="Y3080" t="n">
        <v>6.0</v>
      </c>
      <c r="Z3080" t="inlineStr">
        <is>
          <t>Total</t>
        </is>
      </c>
      <c r="AA3080"/>
      <c r="AB3080" t="n">
        <v>1.98791985</v>
      </c>
      <c r="AC3080"/>
      <c r="AD3080" t="n">
        <v>1.6485189</v>
      </c>
      <c r="AE3080"/>
      <c r="AF3080" t="n">
        <v>2.40813055</v>
      </c>
      <c r="AG3080" t="inlineStr">
        <is>
          <t>AI mg/L</t>
        </is>
      </c>
      <c r="AH3080"/>
      <c r="AI3080"/>
      <c r="AJ3080"/>
      <c r="AK3080"/>
      <c r="AL3080"/>
      <c r="AM3080"/>
      <c r="AN3080"/>
      <c r="AO3080"/>
      <c r="AP3080"/>
      <c r="AQ3080"/>
      <c r="AR3080"/>
      <c r="AS3080"/>
      <c r="AT3080"/>
      <c r="AU3080"/>
      <c r="AV3080"/>
      <c r="AW3080"/>
      <c r="AX3080" t="inlineStr">
        <is>
          <t>Mortality</t>
        </is>
      </c>
      <c r="AY3080" t="inlineStr">
        <is>
          <t>Mortality</t>
        </is>
      </c>
      <c r="AZ3080" t="inlineStr">
        <is>
          <t>LC50</t>
        </is>
      </c>
      <c r="BA3080"/>
      <c r="BB3080" t="n">
        <v>4.0</v>
      </c>
      <c r="BC3080"/>
      <c r="BD3080"/>
      <c r="BE3080"/>
      <c r="BF3080"/>
      <c r="BG3080" t="inlineStr">
        <is>
          <t>Day(s)</t>
        </is>
      </c>
      <c r="BH3080"/>
      <c r="BI3080" t="inlineStr">
        <is>
          <t>DTXSID6034479</t>
        </is>
      </c>
      <c r="BJ3080"/>
      <c r="BK3080"/>
      <c r="BL3080"/>
      <c r="BM3080"/>
      <c r="BN3080"/>
      <c r="BO3080"/>
      <c r="BP3080"/>
      <c r="BQ3080"/>
      <c r="BR3080"/>
      <c r="BS3080"/>
      <c r="BT3080" t="inlineStr">
        <is>
          <t>--</t>
        </is>
      </c>
      <c r="BU3080"/>
      <c r="BV3080"/>
      <c r="BW3080"/>
      <c r="BX3080"/>
      <c r="BY3080"/>
      <c r="BZ3080"/>
      <c r="CA3080"/>
      <c r="CB3080"/>
      <c r="CC3080"/>
      <c r="CD3080"/>
      <c r="CE3080"/>
      <c r="CF3080"/>
      <c r="CG3080"/>
      <c r="CH3080"/>
      <c r="CI3080" t="inlineStr">
        <is>
          <t xml:space="preserve"> CA/3.25* mN             //MG/1.62* mN             //NA/1.62* mN             //POT/0.09* mN             //SO4/1.03 mN             //CL/1.32 mN             //DNUM/6//DOSES/3.0 to 3.3/6.6/11.3 to 12.7/23 to 26/34 to 53 uM//TESTID/52//OEF/SALTS, HARDNESS, TEMPERATURE////</t>
        </is>
      </c>
      <c r="CJ3080" t="inlineStr">
        <is>
          <t xml:space="preserve">   CA/3.25* mN             //MG/1.62* mN             //NA/1.62* mN             //POT/0.09* mN             //SO4/1.03 mN             //CL/1.32 mN             //DNUM/6//DOSES/3.0 to 3.3/6.6/11.3 to 12.7/23 to 26/34 to 53 uM//TESTID/52//OEF/SALTS, HARDNESS, TEMPERATURE////</t>
        </is>
      </c>
      <c r="CK3080" t="inlineStr">
        <is>
          <t>Erickson,R.J., D.A. Benoit, and V.R. Mattson</t>
        </is>
      </c>
      <c r="CL3080" t="n">
        <v>76238.0</v>
      </c>
      <c r="CM3080" t="inlineStr">
        <is>
          <t>A Prototype Toxicity Factors Model for Site-Specific Copper Water Quality Criteria</t>
        </is>
      </c>
      <c r="CN3080" t="inlineStr">
        <is>
          <t>U.S.EPA, Duluth, MN:36 p.</t>
        </is>
      </c>
      <c r="CO3080" t="n">
        <v>1996.0</v>
      </c>
      <c r="CP3080" t="inlineStr">
        <is>
          <t>Erickson,R.J., D.A. Benoit, and V.R. Mattson (1996). A Prototype Toxicity Factors Model for Site-Specific Copper Water Quality Criteria. U.S.EPA, Duluth, MN, 36 p. ECOREF#:76238</t>
        </is>
      </c>
    </row>
    <row r="3081">
      <c r="A3081" t="n">
        <v>7758987.0</v>
      </c>
      <c r="B3081" t="inlineStr">
        <is>
          <t>Sulfuric acid copper(2+) salt (1:1)</t>
        </is>
      </c>
      <c r="C3081"/>
      <c r="D3081" t="inlineStr">
        <is>
          <t>Measured</t>
        </is>
      </c>
      <c r="E3081" t="inlineStr">
        <is>
          <t>Not coded</t>
        </is>
      </c>
      <c r="F3081"/>
      <c r="G3081"/>
      <c r="H3081"/>
      <c r="I3081"/>
      <c r="J3081"/>
      <c r="K3081"/>
      <c r="L3081" t="inlineStr">
        <is>
          <t>Pimephales promelas</t>
        </is>
      </c>
      <c r="M3081" t="inlineStr">
        <is>
          <t>Fathead Minnow</t>
        </is>
      </c>
      <c r="N3081" t="inlineStr">
        <is>
          <t>Larva</t>
        </is>
      </c>
      <c r="O3081" t="inlineStr">
        <is>
          <t>&lt;</t>
        </is>
      </c>
      <c r="P3081" t="n">
        <v>24.0</v>
      </c>
      <c r="Q3081"/>
      <c r="R3081"/>
      <c r="S3081"/>
      <c r="T3081"/>
      <c r="U3081" t="inlineStr">
        <is>
          <t>Hour(s)</t>
        </is>
      </c>
      <c r="V3081" t="inlineStr">
        <is>
          <t>Static</t>
        </is>
      </c>
      <c r="W3081" t="inlineStr">
        <is>
          <t>Fresh water</t>
        </is>
      </c>
      <c r="X3081" t="inlineStr">
        <is>
          <t>Lab</t>
        </is>
      </c>
      <c r="Y3081" t="n">
        <v>6.0</v>
      </c>
      <c r="Z3081" t="inlineStr">
        <is>
          <t>Total</t>
        </is>
      </c>
      <c r="AA3081"/>
      <c r="AB3081" t="n">
        <v>0.23596447</v>
      </c>
      <c r="AC3081"/>
      <c r="AD3081" t="n">
        <v>0.198791985</v>
      </c>
      <c r="AE3081"/>
      <c r="AF3081" t="n">
        <v>0.28445032</v>
      </c>
      <c r="AG3081" t="inlineStr">
        <is>
          <t>AI mg/L</t>
        </is>
      </c>
      <c r="AH3081"/>
      <c r="AI3081"/>
      <c r="AJ3081"/>
      <c r="AK3081"/>
      <c r="AL3081"/>
      <c r="AM3081"/>
      <c r="AN3081"/>
      <c r="AO3081"/>
      <c r="AP3081"/>
      <c r="AQ3081"/>
      <c r="AR3081"/>
      <c r="AS3081"/>
      <c r="AT3081"/>
      <c r="AU3081"/>
      <c r="AV3081"/>
      <c r="AW3081"/>
      <c r="AX3081" t="inlineStr">
        <is>
          <t>Mortality</t>
        </is>
      </c>
      <c r="AY3081" t="inlineStr">
        <is>
          <t>Mortality</t>
        </is>
      </c>
      <c r="AZ3081" t="inlineStr">
        <is>
          <t>LC50</t>
        </is>
      </c>
      <c r="BA3081"/>
      <c r="BB3081" t="n">
        <v>4.0</v>
      </c>
      <c r="BC3081"/>
      <c r="BD3081"/>
      <c r="BE3081"/>
      <c r="BF3081"/>
      <c r="BG3081" t="inlineStr">
        <is>
          <t>Day(s)</t>
        </is>
      </c>
      <c r="BH3081"/>
      <c r="BI3081" t="inlineStr">
        <is>
          <t>DTXSID6034479</t>
        </is>
      </c>
      <c r="BJ3081"/>
      <c r="BK3081"/>
      <c r="BL3081"/>
      <c r="BM3081"/>
      <c r="BN3081"/>
      <c r="BO3081"/>
      <c r="BP3081"/>
      <c r="BQ3081"/>
      <c r="BR3081"/>
      <c r="BS3081"/>
      <c r="BT3081" t="inlineStr">
        <is>
          <t>--</t>
        </is>
      </c>
      <c r="BU3081"/>
      <c r="BV3081"/>
      <c r="BW3081"/>
      <c r="BX3081"/>
      <c r="BY3081"/>
      <c r="BZ3081"/>
      <c r="CA3081"/>
      <c r="CB3081"/>
      <c r="CC3081"/>
      <c r="CD3081"/>
      <c r="CE3081"/>
      <c r="CF3081"/>
      <c r="CG3081"/>
      <c r="CH3081"/>
      <c r="CI3081" t="inlineStr">
        <is>
          <t xml:space="preserve"> CA/0.56 mN             //MG/0.32 mN             //NA/0.52 mN             //POT/0.06 mN             //SO4/0.32 mN             //CL/0.43 mN             //DNUM/6//DOSES/0.55 to 0.58/1.0 to 1.1/2.0 to 2.1/3.7 to 4.0/7.2 to 8.0 uM//TESTID/17//</t>
        </is>
      </c>
      <c r="CJ3081" t="inlineStr">
        <is>
          <t xml:space="preserve">   CA/0.56 mN             //MG/0.32 mN             //NA/0.52 mN             //POT/0.06 mN             //SO4/0.32 mN             //CL/0.43 mN             //DNUM/6//DOSES/0.55 to 0.58/1.0 to 1.1/2.0 to 2.1/3.7 to 4.0/7.2 to 8.0 uM//TESTID/17//</t>
        </is>
      </c>
      <c r="CK3081" t="inlineStr">
        <is>
          <t>Erickson,R.J., D.A. Benoit, and V.R. Mattson</t>
        </is>
      </c>
      <c r="CL3081" t="n">
        <v>76238.0</v>
      </c>
      <c r="CM3081" t="inlineStr">
        <is>
          <t>A Prototype Toxicity Factors Model for Site-Specific Copper Water Quality Criteria</t>
        </is>
      </c>
      <c r="CN3081" t="inlineStr">
        <is>
          <t>U.S.EPA, Duluth, MN:36 p.</t>
        </is>
      </c>
      <c r="CO3081" t="n">
        <v>1996.0</v>
      </c>
      <c r="CP3081" t="inlineStr">
        <is>
          <t>Erickson,R.J., D.A. Benoit, and V.R. Mattson (1996). A Prototype Toxicity Factors Model for Site-Specific Copper Water Quality Criteria. U.S.EPA, Duluth, MN, 36 p. ECOREF#:76238</t>
        </is>
      </c>
    </row>
    <row r="3082">
      <c r="A3082" t="n">
        <v>7758987.0</v>
      </c>
      <c r="B3082" t="inlineStr">
        <is>
          <t>Sulfuric acid copper(2+) salt (1:1)</t>
        </is>
      </c>
      <c r="C3082"/>
      <c r="D3082" t="inlineStr">
        <is>
          <t>Measured</t>
        </is>
      </c>
      <c r="E3082" t="inlineStr">
        <is>
          <t>Not coded</t>
        </is>
      </c>
      <c r="F3082"/>
      <c r="G3082"/>
      <c r="H3082"/>
      <c r="I3082"/>
      <c r="J3082"/>
      <c r="K3082"/>
      <c r="L3082" t="inlineStr">
        <is>
          <t>Pimephales promelas</t>
        </is>
      </c>
      <c r="M3082" t="inlineStr">
        <is>
          <t>Fathead Minnow</t>
        </is>
      </c>
      <c r="N3082" t="inlineStr">
        <is>
          <t>Larva</t>
        </is>
      </c>
      <c r="O3082" t="inlineStr">
        <is>
          <t>&lt;</t>
        </is>
      </c>
      <c r="P3082" t="n">
        <v>24.0</v>
      </c>
      <c r="Q3082"/>
      <c r="R3082"/>
      <c r="S3082"/>
      <c r="T3082"/>
      <c r="U3082" t="inlineStr">
        <is>
          <t>Hour(s)</t>
        </is>
      </c>
      <c r="V3082" t="inlineStr">
        <is>
          <t>Static</t>
        </is>
      </c>
      <c r="W3082" t="inlineStr">
        <is>
          <t>Fresh water</t>
        </is>
      </c>
      <c r="X3082" t="inlineStr">
        <is>
          <t>Lab</t>
        </is>
      </c>
      <c r="Y3082" t="n">
        <v>6.0</v>
      </c>
      <c r="Z3082" t="inlineStr">
        <is>
          <t>Total</t>
        </is>
      </c>
      <c r="AA3082"/>
      <c r="AB3082" t="n">
        <v>0.46869655</v>
      </c>
      <c r="AC3082"/>
      <c r="AD3082" t="n">
        <v>0.40404875</v>
      </c>
      <c r="AE3082"/>
      <c r="AF3082" t="n">
        <v>0.56566825</v>
      </c>
      <c r="AG3082" t="inlineStr">
        <is>
          <t>AI mg/L</t>
        </is>
      </c>
      <c r="AH3082"/>
      <c r="AI3082"/>
      <c r="AJ3082"/>
      <c r="AK3082"/>
      <c r="AL3082"/>
      <c r="AM3082"/>
      <c r="AN3082"/>
      <c r="AO3082"/>
      <c r="AP3082"/>
      <c r="AQ3082"/>
      <c r="AR3082"/>
      <c r="AS3082"/>
      <c r="AT3082"/>
      <c r="AU3082"/>
      <c r="AV3082"/>
      <c r="AW3082"/>
      <c r="AX3082" t="inlineStr">
        <is>
          <t>Mortality</t>
        </is>
      </c>
      <c r="AY3082" t="inlineStr">
        <is>
          <t>Mortality</t>
        </is>
      </c>
      <c r="AZ3082" t="inlineStr">
        <is>
          <t>LC50</t>
        </is>
      </c>
      <c r="BA3082"/>
      <c r="BB3082" t="n">
        <v>4.0</v>
      </c>
      <c r="BC3082"/>
      <c r="BD3082"/>
      <c r="BE3082"/>
      <c r="BF3082"/>
      <c r="BG3082" t="inlineStr">
        <is>
          <t>Day(s)</t>
        </is>
      </c>
      <c r="BH3082"/>
      <c r="BI3082" t="inlineStr">
        <is>
          <t>DTXSID6034479</t>
        </is>
      </c>
      <c r="BJ3082"/>
      <c r="BK3082"/>
      <c r="BL3082"/>
      <c r="BM3082"/>
      <c r="BN3082"/>
      <c r="BO3082"/>
      <c r="BP3082"/>
      <c r="BQ3082"/>
      <c r="BR3082"/>
      <c r="BS3082"/>
      <c r="BT3082" t="inlineStr">
        <is>
          <t>--</t>
        </is>
      </c>
      <c r="BU3082"/>
      <c r="BV3082"/>
      <c r="BW3082"/>
      <c r="BX3082"/>
      <c r="BY3082"/>
      <c r="BZ3082"/>
      <c r="CA3082"/>
      <c r="CB3082"/>
      <c r="CC3082"/>
      <c r="CD3082"/>
      <c r="CE3082"/>
      <c r="CF3082"/>
      <c r="CG3082"/>
      <c r="CH3082"/>
      <c r="CI3082" t="inlineStr">
        <is>
          <t xml:space="preserve"> CA/0.71 mN             //MG/0.18 mN             //NA/1.53 mN             //POT/0.04 mN             //SO4/0.45 mN             //CL/1.02 mN             //DNUM/6//DOSES/1.0 to 1.2/2.0 to 2.1/3.5 to 3.9/6.4 to 7.7/12.4 to 15.3 uM//TESTID/3//</t>
        </is>
      </c>
      <c r="CJ3082" t="inlineStr">
        <is>
          <t xml:space="preserve">   CA/0.71 mN             //MG/0.18 mN             //NA/1.53 mN             //POT/0.04 mN             //SO4/0.45 mN             //CL/1.02 mN             //DNUM/6//DOSES/1.0 to 1.2/2.0 to 2.1/3.5 to 3.9/6.4 to 7.7/12.4 to 15.3 uM//TESTID/3//</t>
        </is>
      </c>
      <c r="CK3082" t="inlineStr">
        <is>
          <t>Erickson,R.J., D.A. Benoit, and V.R. Mattson</t>
        </is>
      </c>
      <c r="CL3082" t="n">
        <v>76238.0</v>
      </c>
      <c r="CM3082" t="inlineStr">
        <is>
          <t>A Prototype Toxicity Factors Model for Site-Specific Copper Water Quality Criteria</t>
        </is>
      </c>
      <c r="CN3082" t="inlineStr">
        <is>
          <t>U.S.EPA, Duluth, MN:36 p.</t>
        </is>
      </c>
      <c r="CO3082" t="n">
        <v>1996.0</v>
      </c>
      <c r="CP3082" t="inlineStr">
        <is>
          <t>Erickson,R.J., D.A. Benoit, and V.R. Mattson (1996). A Prototype Toxicity Factors Model for Site-Specific Copper Water Quality Criteria. U.S.EPA, Duluth, MN, 36 p. ECOREF#:76238</t>
        </is>
      </c>
    </row>
    <row r="3083">
      <c r="A3083" t="n">
        <v>7758987.0</v>
      </c>
      <c r="B3083" t="inlineStr">
        <is>
          <t>Sulfuric acid copper(2+) salt (1:1)</t>
        </is>
      </c>
      <c r="C3083"/>
      <c r="D3083" t="inlineStr">
        <is>
          <t>Measured</t>
        </is>
      </c>
      <c r="E3083" t="inlineStr">
        <is>
          <t>Not coded</t>
        </is>
      </c>
      <c r="F3083"/>
      <c r="G3083"/>
      <c r="H3083"/>
      <c r="I3083"/>
      <c r="J3083"/>
      <c r="K3083"/>
      <c r="L3083" t="inlineStr">
        <is>
          <t>Pimephales promelas</t>
        </is>
      </c>
      <c r="M3083" t="inlineStr">
        <is>
          <t>Fathead Minnow</t>
        </is>
      </c>
      <c r="N3083"/>
      <c r="O3083"/>
      <c r="P3083"/>
      <c r="Q3083"/>
      <c r="R3083"/>
      <c r="S3083"/>
      <c r="T3083"/>
      <c r="U3083"/>
      <c r="V3083" t="inlineStr">
        <is>
          <t>Aquatic, unspecified</t>
        </is>
      </c>
      <c r="W3083" t="inlineStr">
        <is>
          <t>Fresh water</t>
        </is>
      </c>
      <c r="X3083" t="inlineStr">
        <is>
          <t>Lab</t>
        </is>
      </c>
      <c r="Y3083"/>
      <c r="Z3083" t="inlineStr">
        <is>
          <t>Total</t>
        </is>
      </c>
      <c r="AA3083"/>
      <c r="AB3083" t="n">
        <v>0.45</v>
      </c>
      <c r="AC3083"/>
      <c r="AD3083"/>
      <c r="AE3083"/>
      <c r="AF3083"/>
      <c r="AG3083" t="inlineStr">
        <is>
          <t>AI mg/L</t>
        </is>
      </c>
      <c r="AH3083"/>
      <c r="AI3083"/>
      <c r="AJ3083"/>
      <c r="AK3083"/>
      <c r="AL3083"/>
      <c r="AM3083"/>
      <c r="AN3083"/>
      <c r="AO3083"/>
      <c r="AP3083"/>
      <c r="AQ3083"/>
      <c r="AR3083"/>
      <c r="AS3083"/>
      <c r="AT3083"/>
      <c r="AU3083"/>
      <c r="AV3083"/>
      <c r="AW3083"/>
      <c r="AX3083" t="inlineStr">
        <is>
          <t>Mortality</t>
        </is>
      </c>
      <c r="AY3083" t="inlineStr">
        <is>
          <t>Mortality</t>
        </is>
      </c>
      <c r="AZ3083" t="inlineStr">
        <is>
          <t>LC50</t>
        </is>
      </c>
      <c r="BA3083"/>
      <c r="BB3083" t="n">
        <v>4.0</v>
      </c>
      <c r="BC3083"/>
      <c r="BD3083"/>
      <c r="BE3083"/>
      <c r="BF3083"/>
      <c r="BG3083" t="inlineStr">
        <is>
          <t>Day(s)</t>
        </is>
      </c>
      <c r="BH3083"/>
      <c r="BI3083" t="inlineStr">
        <is>
          <t>DTXSID6034479</t>
        </is>
      </c>
      <c r="BJ3083" t="inlineStr">
        <is>
          <t>10.1007/BF00203014</t>
        </is>
      </c>
      <c r="BK3083"/>
      <c r="BL3083"/>
      <c r="BM3083"/>
      <c r="BN3083"/>
      <c r="BO3083"/>
      <c r="BP3083"/>
      <c r="BQ3083"/>
      <c r="BR3083"/>
      <c r="BS3083"/>
      <c r="BT3083" t="inlineStr">
        <is>
          <t>--</t>
        </is>
      </c>
      <c r="BU3083"/>
      <c r="BV3083"/>
      <c r="BW3083"/>
      <c r="BX3083"/>
      <c r="BY3083"/>
      <c r="BZ3083"/>
      <c r="CA3083"/>
      <c r="CB3083"/>
      <c r="CC3083"/>
      <c r="CD3083"/>
      <c r="CE3083"/>
      <c r="CF3083"/>
      <c r="CG3083"/>
      <c r="CH3083"/>
      <c r="CI3083"/>
      <c r="CJ3083"/>
      <c r="CK3083" t="inlineStr">
        <is>
          <t>Richards,V.L., and T.L. Beitinger</t>
        </is>
      </c>
      <c r="CL3083" t="n">
        <v>14976.0</v>
      </c>
      <c r="CM3083" t="inlineStr">
        <is>
          <t>Reciprocal Influences of Temperature and Copper on Survival of Fathead Minnows, Pimephales promelas</t>
        </is>
      </c>
      <c r="CN3083" t="inlineStr">
        <is>
          <t>Bull. Environ. Contam. Toxicol.55(2): 230-236</t>
        </is>
      </c>
      <c r="CO3083" t="n">
        <v>1995.0</v>
      </c>
      <c r="CP3083" t="inlineStr">
        <is>
          <t>Richards,V.L., and T.L. Beitinger (1995). Reciprocal Influences of Temperature and Copper on Survival of Fathead Minnows, Pimephales promelas. Bull. Environ. Contam. Toxicol., 55, (2), 230-236. doi:10.1007/BF00203014. ECOREF#:14976</t>
        </is>
      </c>
    </row>
    <row r="3084">
      <c r="A3084" t="n">
        <v>7758987.0</v>
      </c>
      <c r="B3084" t="inlineStr">
        <is>
          <t>Sulfuric acid copper(2+) salt (1:1)</t>
        </is>
      </c>
      <c r="C3084"/>
      <c r="D3084" t="inlineStr">
        <is>
          <t>Measured</t>
        </is>
      </c>
      <c r="E3084" t="inlineStr">
        <is>
          <t>Not coded</t>
        </is>
      </c>
      <c r="F3084"/>
      <c r="G3084"/>
      <c r="H3084"/>
      <c r="I3084"/>
      <c r="J3084"/>
      <c r="K3084"/>
      <c r="L3084" t="inlineStr">
        <is>
          <t>Pimephales promelas</t>
        </is>
      </c>
      <c r="M3084" t="inlineStr">
        <is>
          <t>Fathead Minnow</t>
        </is>
      </c>
      <c r="N3084" t="inlineStr">
        <is>
          <t>Larva</t>
        </is>
      </c>
      <c r="O3084" t="inlineStr">
        <is>
          <t>&lt;</t>
        </is>
      </c>
      <c r="P3084" t="n">
        <v>24.0</v>
      </c>
      <c r="Q3084"/>
      <c r="R3084"/>
      <c r="S3084"/>
      <c r="T3084"/>
      <c r="U3084" t="inlineStr">
        <is>
          <t>Hour(s)</t>
        </is>
      </c>
      <c r="V3084" t="inlineStr">
        <is>
          <t>Static</t>
        </is>
      </c>
      <c r="W3084" t="inlineStr">
        <is>
          <t>Fresh water</t>
        </is>
      </c>
      <c r="X3084" t="inlineStr">
        <is>
          <t>Lab</t>
        </is>
      </c>
      <c r="Y3084" t="n">
        <v>6.0</v>
      </c>
      <c r="Z3084" t="inlineStr">
        <is>
          <t>Total</t>
        </is>
      </c>
      <c r="AA3084"/>
      <c r="AB3084" t="n">
        <v>0.279601735</v>
      </c>
      <c r="AC3084"/>
      <c r="AD3084" t="n">
        <v>0.23919686</v>
      </c>
      <c r="AE3084"/>
      <c r="AF3084" t="n">
        <v>0.331319975</v>
      </c>
      <c r="AG3084" t="inlineStr">
        <is>
          <t>AI mg/L</t>
        </is>
      </c>
      <c r="AH3084"/>
      <c r="AI3084"/>
      <c r="AJ3084"/>
      <c r="AK3084"/>
      <c r="AL3084"/>
      <c r="AM3084"/>
      <c r="AN3084"/>
      <c r="AO3084"/>
      <c r="AP3084"/>
      <c r="AQ3084"/>
      <c r="AR3084"/>
      <c r="AS3084"/>
      <c r="AT3084"/>
      <c r="AU3084"/>
      <c r="AV3084"/>
      <c r="AW3084"/>
      <c r="AX3084" t="inlineStr">
        <is>
          <t>Mortality</t>
        </is>
      </c>
      <c r="AY3084" t="inlineStr">
        <is>
          <t>Mortality</t>
        </is>
      </c>
      <c r="AZ3084" t="inlineStr">
        <is>
          <t>LC50</t>
        </is>
      </c>
      <c r="BA3084"/>
      <c r="BB3084" t="n">
        <v>4.0</v>
      </c>
      <c r="BC3084"/>
      <c r="BD3084"/>
      <c r="BE3084"/>
      <c r="BF3084"/>
      <c r="BG3084" t="inlineStr">
        <is>
          <t>Day(s)</t>
        </is>
      </c>
      <c r="BH3084"/>
      <c r="BI3084" t="inlineStr">
        <is>
          <t>DTXSID6034479</t>
        </is>
      </c>
      <c r="BJ3084"/>
      <c r="BK3084"/>
      <c r="BL3084"/>
      <c r="BM3084"/>
      <c r="BN3084"/>
      <c r="BO3084"/>
      <c r="BP3084"/>
      <c r="BQ3084"/>
      <c r="BR3084"/>
      <c r="BS3084"/>
      <c r="BT3084" t="inlineStr">
        <is>
          <t>--</t>
        </is>
      </c>
      <c r="BU3084"/>
      <c r="BV3084"/>
      <c r="BW3084"/>
      <c r="BX3084"/>
      <c r="BY3084"/>
      <c r="BZ3084"/>
      <c r="CA3084"/>
      <c r="CB3084"/>
      <c r="CC3084"/>
      <c r="CD3084"/>
      <c r="CE3084"/>
      <c r="CF3084"/>
      <c r="CG3084"/>
      <c r="CH3084"/>
      <c r="CI3084" t="inlineStr">
        <is>
          <t xml:space="preserve"> CA/0.80* mN             //MG/0.40* mN             //NA/0.52 mN             //POT/0.04 mN             //SO4/0.08 mN             //CL/0.49 mN             //DNUM/6//DOSES/0.20 to 0.31/0.46 to 0.47/0.94 to 0.96/1.8 to 1.9/3.5 to 3.7 uM//TESTID/63//OEF/SALTS, HARDNESS, TEMPERATURE////</t>
        </is>
      </c>
      <c r="CJ3084" t="inlineStr">
        <is>
          <t xml:space="preserve">   CA/0.80* mN             //MG/0.40* mN             //NA/0.52 mN             //POT/0.04 mN             //SO4/0.08 mN             //CL/0.49 mN             //DNUM/6//DOSES/0.20 to 0.31/0.46 to 0.47/0.94 to 0.96/1.8 to 1.9/3.5 to 3.7 uM//TESTID/63//OEF/SALTS, HARDNESS, TEMPERATURE////</t>
        </is>
      </c>
      <c r="CK3084" t="inlineStr">
        <is>
          <t>Erickson,R.J., D.A. Benoit, and V.R. Mattson</t>
        </is>
      </c>
      <c r="CL3084" t="n">
        <v>76238.0</v>
      </c>
      <c r="CM3084" t="inlineStr">
        <is>
          <t>A Prototype Toxicity Factors Model for Site-Specific Copper Water Quality Criteria</t>
        </is>
      </c>
      <c r="CN3084" t="inlineStr">
        <is>
          <t>U.S.EPA, Duluth, MN:36 p.</t>
        </is>
      </c>
      <c r="CO3084" t="n">
        <v>1996.0</v>
      </c>
      <c r="CP3084" t="inlineStr">
        <is>
          <t>Erickson,R.J., D.A. Benoit, and V.R. Mattson (1996). A Prototype Toxicity Factors Model for Site-Specific Copper Water Quality Criteria. U.S.EPA, Duluth, MN, 36 p. ECOREF#:76238</t>
        </is>
      </c>
    </row>
    <row r="3085">
      <c r="A3085" t="n">
        <v>7758987.0</v>
      </c>
      <c r="B3085" t="inlineStr">
        <is>
          <t>Sulfuric acid copper(2+) salt (1:1)</t>
        </is>
      </c>
      <c r="C3085"/>
      <c r="D3085" t="inlineStr">
        <is>
          <t>Measured</t>
        </is>
      </c>
      <c r="E3085" t="inlineStr">
        <is>
          <t>Not coded</t>
        </is>
      </c>
      <c r="F3085"/>
      <c r="G3085"/>
      <c r="H3085"/>
      <c r="I3085"/>
      <c r="J3085"/>
      <c r="K3085"/>
      <c r="L3085" t="inlineStr">
        <is>
          <t>Pimephales promelas</t>
        </is>
      </c>
      <c r="M3085" t="inlineStr">
        <is>
          <t>Fathead Minnow</t>
        </is>
      </c>
      <c r="N3085" t="inlineStr">
        <is>
          <t>Larva</t>
        </is>
      </c>
      <c r="O3085" t="inlineStr">
        <is>
          <t>&lt;</t>
        </is>
      </c>
      <c r="P3085" t="n">
        <v>24.0</v>
      </c>
      <c r="Q3085"/>
      <c r="R3085"/>
      <c r="S3085"/>
      <c r="T3085"/>
      <c r="U3085" t="inlineStr">
        <is>
          <t>Hour(s)</t>
        </is>
      </c>
      <c r="V3085" t="inlineStr">
        <is>
          <t>Static</t>
        </is>
      </c>
      <c r="W3085" t="inlineStr">
        <is>
          <t>Fresh water</t>
        </is>
      </c>
      <c r="X3085" t="inlineStr">
        <is>
          <t>Lab</t>
        </is>
      </c>
      <c r="Y3085" t="n">
        <v>6.0</v>
      </c>
      <c r="Z3085" t="inlineStr">
        <is>
          <t>Total</t>
        </is>
      </c>
      <c r="AA3085"/>
      <c r="AB3085" t="n">
        <v>0.50102045</v>
      </c>
      <c r="AC3085"/>
      <c r="AD3085" t="n">
        <v>0.4202107</v>
      </c>
      <c r="AE3085"/>
      <c r="AF3085" t="n">
        <v>0.6141541</v>
      </c>
      <c r="AG3085" t="inlineStr">
        <is>
          <t>AI mg/L</t>
        </is>
      </c>
      <c r="AH3085"/>
      <c r="AI3085"/>
      <c r="AJ3085"/>
      <c r="AK3085"/>
      <c r="AL3085"/>
      <c r="AM3085"/>
      <c r="AN3085"/>
      <c r="AO3085"/>
      <c r="AP3085"/>
      <c r="AQ3085"/>
      <c r="AR3085"/>
      <c r="AS3085"/>
      <c r="AT3085"/>
      <c r="AU3085"/>
      <c r="AV3085"/>
      <c r="AW3085"/>
      <c r="AX3085" t="inlineStr">
        <is>
          <t>Mortality</t>
        </is>
      </c>
      <c r="AY3085" t="inlineStr">
        <is>
          <t>Mortality</t>
        </is>
      </c>
      <c r="AZ3085" t="inlineStr">
        <is>
          <t>LC50</t>
        </is>
      </c>
      <c r="BA3085"/>
      <c r="BB3085" t="n">
        <v>4.0</v>
      </c>
      <c r="BC3085"/>
      <c r="BD3085"/>
      <c r="BE3085"/>
      <c r="BF3085"/>
      <c r="BG3085" t="inlineStr">
        <is>
          <t>Day(s)</t>
        </is>
      </c>
      <c r="BH3085"/>
      <c r="BI3085" t="inlineStr">
        <is>
          <t>DTXSID6034479</t>
        </is>
      </c>
      <c r="BJ3085"/>
      <c r="BK3085"/>
      <c r="BL3085"/>
      <c r="BM3085"/>
      <c r="BN3085"/>
      <c r="BO3085"/>
      <c r="BP3085"/>
      <c r="BQ3085"/>
      <c r="BR3085"/>
      <c r="BS3085"/>
      <c r="BT3085" t="inlineStr">
        <is>
          <t>--</t>
        </is>
      </c>
      <c r="BU3085"/>
      <c r="BV3085"/>
      <c r="BW3085"/>
      <c r="BX3085"/>
      <c r="BY3085"/>
      <c r="BZ3085"/>
      <c r="CA3085"/>
      <c r="CB3085"/>
      <c r="CC3085"/>
      <c r="CD3085"/>
      <c r="CE3085"/>
      <c r="CF3085"/>
      <c r="CG3085"/>
      <c r="CH3085"/>
      <c r="CI3085" t="inlineStr">
        <is>
          <t xml:space="preserve"> CA/1.20 mN             //MG/0.50 mN             //NA/2.07 mN             //POT/0.02 mN             //SO4/1.21 mN             //CL/1.47 mN             //DNUM/6//DOSES/0.52 to 0.55/1.0 to 1.0/1.9 to 2.0/3.5 to 3.9/6.6 to 7.7 uM//TESTID/12//</t>
        </is>
      </c>
      <c r="CJ3085" t="inlineStr">
        <is>
          <t xml:space="preserve">   CA/1.20 mN             //MG/0.50 mN             //NA/2.07 mN             //POT/0.02 mN             //SO4/1.21 mN             //CL/1.47 mN             //DNUM/6//DOSES/0.52 to 0.55/1.0 to 1.0/1.9 to 2.0/3.5 to 3.9/6.6 to 7.7 uM//TESTID/12//</t>
        </is>
      </c>
      <c r="CK3085" t="inlineStr">
        <is>
          <t>Erickson,R.J., D.A. Benoit, and V.R. Mattson</t>
        </is>
      </c>
      <c r="CL3085" t="n">
        <v>76238.0</v>
      </c>
      <c r="CM3085" t="inlineStr">
        <is>
          <t>A Prototype Toxicity Factors Model for Site-Specific Copper Water Quality Criteria</t>
        </is>
      </c>
      <c r="CN3085" t="inlineStr">
        <is>
          <t>U.S.EPA, Duluth, MN:36 p.</t>
        </is>
      </c>
      <c r="CO3085" t="n">
        <v>1996.0</v>
      </c>
      <c r="CP3085" t="inlineStr">
        <is>
          <t>Erickson,R.J., D.A. Benoit, and V.R. Mattson (1996). A Prototype Toxicity Factors Model for Site-Specific Copper Water Quality Criteria. U.S.EPA, Duluth, MN, 36 p. ECOREF#:76238</t>
        </is>
      </c>
    </row>
    <row r="3086">
      <c r="A3086" t="n">
        <v>7758987.0</v>
      </c>
      <c r="B3086" t="inlineStr">
        <is>
          <t>Sulfuric acid copper(2+) salt (1:1)</t>
        </is>
      </c>
      <c r="C3086"/>
      <c r="D3086" t="inlineStr">
        <is>
          <t>Measured</t>
        </is>
      </c>
      <c r="E3086" t="inlineStr">
        <is>
          <t>Not coded</t>
        </is>
      </c>
      <c r="F3086"/>
      <c r="G3086"/>
      <c r="H3086"/>
      <c r="I3086"/>
      <c r="J3086"/>
      <c r="K3086"/>
      <c r="L3086" t="inlineStr">
        <is>
          <t>Pimephales promelas</t>
        </is>
      </c>
      <c r="M3086" t="inlineStr">
        <is>
          <t>Fathead Minnow</t>
        </is>
      </c>
      <c r="N3086"/>
      <c r="O3086"/>
      <c r="P3086"/>
      <c r="Q3086"/>
      <c r="R3086"/>
      <c r="S3086"/>
      <c r="T3086"/>
      <c r="U3086"/>
      <c r="V3086" t="inlineStr">
        <is>
          <t>Static</t>
        </is>
      </c>
      <c r="W3086" t="inlineStr">
        <is>
          <t>Fresh water</t>
        </is>
      </c>
      <c r="X3086" t="inlineStr">
        <is>
          <t>Lab</t>
        </is>
      </c>
      <c r="Y3086"/>
      <c r="Z3086" t="inlineStr">
        <is>
          <t>Dissolved</t>
        </is>
      </c>
      <c r="AA3086"/>
      <c r="AB3086" t="n">
        <v>0.82</v>
      </c>
      <c r="AC3086"/>
      <c r="AD3086"/>
      <c r="AE3086"/>
      <c r="AF3086"/>
      <c r="AG3086" t="inlineStr">
        <is>
          <t>AI mg/L</t>
        </is>
      </c>
      <c r="AH3086" t="inlineStr">
        <is>
          <t>Total</t>
        </is>
      </c>
      <c r="AI3086"/>
      <c r="AJ3086" t="n">
        <v>5.0</v>
      </c>
      <c r="AK3086"/>
      <c r="AL3086"/>
      <c r="AM3086"/>
      <c r="AN3086"/>
      <c r="AO3086" t="inlineStr">
        <is>
          <t>AI mg/L</t>
        </is>
      </c>
      <c r="AP3086"/>
      <c r="AQ3086"/>
      <c r="AR3086"/>
      <c r="AS3086"/>
      <c r="AT3086"/>
      <c r="AU3086"/>
      <c r="AV3086"/>
      <c r="AW3086"/>
      <c r="AX3086" t="inlineStr">
        <is>
          <t>Mortality</t>
        </is>
      </c>
      <c r="AY3086" t="inlineStr">
        <is>
          <t>Mortality</t>
        </is>
      </c>
      <c r="AZ3086" t="inlineStr">
        <is>
          <t>LC50</t>
        </is>
      </c>
      <c r="BA3086"/>
      <c r="BB3086" t="n">
        <v>4.0</v>
      </c>
      <c r="BC3086"/>
      <c r="BD3086"/>
      <c r="BE3086"/>
      <c r="BF3086"/>
      <c r="BG3086" t="inlineStr">
        <is>
          <t>Day(s)</t>
        </is>
      </c>
      <c r="BH3086"/>
      <c r="BI3086" t="inlineStr">
        <is>
          <t>DTXSID6034479</t>
        </is>
      </c>
      <c r="BJ3086"/>
      <c r="BK3086"/>
      <c r="BL3086"/>
      <c r="BM3086"/>
      <c r="BN3086"/>
      <c r="BO3086"/>
      <c r="BP3086"/>
      <c r="BQ3086"/>
      <c r="BR3086"/>
      <c r="BS3086"/>
      <c r="BT3086" t="inlineStr">
        <is>
          <t>--</t>
        </is>
      </c>
      <c r="BU3086"/>
      <c r="BV3086"/>
      <c r="BW3086"/>
      <c r="BX3086"/>
      <c r="BY3086"/>
      <c r="BZ3086"/>
      <c r="CA3086" t="inlineStr">
        <is>
          <t>--</t>
        </is>
      </c>
      <c r="CB3086"/>
      <c r="CC3086"/>
      <c r="CD3086"/>
      <c r="CE3086"/>
      <c r="CF3086"/>
      <c r="CG3086"/>
      <c r="CH3086"/>
      <c r="CI3086" t="inlineStr">
        <is>
          <t xml:space="preserve"> CONTR/&lt;= 10 % MORT//</t>
        </is>
      </c>
      <c r="CJ3086" t="inlineStr">
        <is>
          <t xml:space="preserve">   CONTR/&lt;= 10 % MORT//</t>
        </is>
      </c>
      <c r="CK3086" t="inlineStr">
        <is>
          <t>Geckler,J.R., W.B. Horning, T.M. Neiheisel, Q.H. Pickering, E.L. Robinson, and C.E. Stephan</t>
        </is>
      </c>
      <c r="CL3086" t="n">
        <v>2071.0</v>
      </c>
      <c r="CM3086" t="inlineStr">
        <is>
          <t>Validity of Laboratory Tests for Predicting Copper Toxicity in Streams</t>
        </is>
      </c>
      <c r="CN3086" t="inlineStr">
        <is>
          <t>EPA-600/3-76-116, U.S.EPA, Duluth, MN:208 p.</t>
        </is>
      </c>
      <c r="CO3086" t="n">
        <v>1976.0</v>
      </c>
      <c r="CP3086" t="inlineStr">
        <is>
          <t>Geckler,J.R., W.B. Horning, T.M. Neiheisel, Q.H. Pickering, E.L. Robinson, and C.E. Stephan (1976). Validity of Laboratory Tests for Predicting Copper Toxicity in Streams. EPA-600/3-76-116, U.S.EPA, Duluth, MN, 208 p. ECOREF#:2071</t>
        </is>
      </c>
    </row>
    <row r="3087">
      <c r="A3087" t="n">
        <v>7758987.0</v>
      </c>
      <c r="B3087" t="inlineStr">
        <is>
          <t>Sulfuric acid copper(2+) salt (1:1)</t>
        </is>
      </c>
      <c r="C3087"/>
      <c r="D3087" t="inlineStr">
        <is>
          <t>Measured</t>
        </is>
      </c>
      <c r="E3087" t="inlineStr">
        <is>
          <t>Not coded</t>
        </is>
      </c>
      <c r="F3087"/>
      <c r="G3087"/>
      <c r="H3087"/>
      <c r="I3087"/>
      <c r="J3087"/>
      <c r="K3087"/>
      <c r="L3087" t="inlineStr">
        <is>
          <t>Pimephales promelas</t>
        </is>
      </c>
      <c r="M3087" t="inlineStr">
        <is>
          <t>Fathead Minnow</t>
        </is>
      </c>
      <c r="N3087" t="inlineStr">
        <is>
          <t>Fry</t>
        </is>
      </c>
      <c r="O3087" t="inlineStr">
        <is>
          <t>&lt;</t>
        </is>
      </c>
      <c r="P3087" t="n">
        <v>1.0</v>
      </c>
      <c r="Q3087"/>
      <c r="R3087"/>
      <c r="S3087"/>
      <c r="T3087"/>
      <c r="U3087" t="inlineStr">
        <is>
          <t>Day(s)</t>
        </is>
      </c>
      <c r="V3087" t="inlineStr">
        <is>
          <t>Static</t>
        </is>
      </c>
      <c r="W3087" t="inlineStr">
        <is>
          <t>Fresh water</t>
        </is>
      </c>
      <c r="X3087" t="inlineStr">
        <is>
          <t>Lab</t>
        </is>
      </c>
      <c r="Y3087"/>
      <c r="Z3087" t="inlineStr">
        <is>
          <t>Total</t>
        </is>
      </c>
      <c r="AA3087"/>
      <c r="AB3087" t="n">
        <v>0.0477</v>
      </c>
      <c r="AC3087"/>
      <c r="AD3087"/>
      <c r="AE3087"/>
      <c r="AF3087"/>
      <c r="AG3087" t="inlineStr">
        <is>
          <t>AI mg/L</t>
        </is>
      </c>
      <c r="AH3087"/>
      <c r="AI3087"/>
      <c r="AJ3087"/>
      <c r="AK3087"/>
      <c r="AL3087"/>
      <c r="AM3087"/>
      <c r="AN3087"/>
      <c r="AO3087"/>
      <c r="AP3087"/>
      <c r="AQ3087"/>
      <c r="AR3087"/>
      <c r="AS3087"/>
      <c r="AT3087"/>
      <c r="AU3087"/>
      <c r="AV3087"/>
      <c r="AW3087"/>
      <c r="AX3087" t="inlineStr">
        <is>
          <t>Mortality</t>
        </is>
      </c>
      <c r="AY3087" t="inlineStr">
        <is>
          <t>Mortality</t>
        </is>
      </c>
      <c r="AZ3087" t="inlineStr">
        <is>
          <t>LC50</t>
        </is>
      </c>
      <c r="BA3087"/>
      <c r="BB3087" t="n">
        <v>4.0</v>
      </c>
      <c r="BC3087"/>
      <c r="BD3087"/>
      <c r="BE3087"/>
      <c r="BF3087"/>
      <c r="BG3087" t="inlineStr">
        <is>
          <t>Day(s)</t>
        </is>
      </c>
      <c r="BH3087"/>
      <c r="BI3087" t="inlineStr">
        <is>
          <t>DTXSID6034479</t>
        </is>
      </c>
      <c r="BJ3087" t="inlineStr">
        <is>
          <t>10.1139/f93-155</t>
        </is>
      </c>
      <c r="BK3087"/>
      <c r="BL3087"/>
      <c r="BM3087"/>
      <c r="BN3087"/>
      <c r="BO3087"/>
      <c r="BP3087"/>
      <c r="BQ3087"/>
      <c r="BR3087"/>
      <c r="BS3087"/>
      <c r="BT3087" t="inlineStr">
        <is>
          <t>--</t>
        </is>
      </c>
      <c r="BU3087"/>
      <c r="BV3087"/>
      <c r="BW3087"/>
      <c r="BX3087"/>
      <c r="BY3087"/>
      <c r="BZ3087"/>
      <c r="CA3087"/>
      <c r="CB3087"/>
      <c r="CC3087"/>
      <c r="CD3087"/>
      <c r="CE3087"/>
      <c r="CF3087"/>
      <c r="CG3087"/>
      <c r="CH3087"/>
      <c r="CI3087"/>
      <c r="CJ3087"/>
      <c r="CK3087" t="inlineStr">
        <is>
          <t>Welsh,P.G., J.F. Skidmore, D.J. Spry, D.G. Dixon, P.V. Hodson, N.J. Hutchinson, and B.E. Hickie</t>
        </is>
      </c>
      <c r="CL3087" t="n">
        <v>8034.0</v>
      </c>
      <c r="CM3087" t="inlineStr">
        <is>
          <t>Effect of pH and Dissolved Organic Carbon on the Toxicity of Copper to Larval Fathead Minnow (Pimephales promelas) in Natural Lake Waters of Low Alkalinity</t>
        </is>
      </c>
      <c r="CN3087" t="inlineStr">
        <is>
          <t>Can. J. Fish. Aquat. Sci. (Multiple Languages)50(7): 1356-1362</t>
        </is>
      </c>
      <c r="CO3087" t="n">
        <v>1993.0</v>
      </c>
      <c r="CP3087" t="inlineStr">
        <is>
          <t>Welsh,P.G., J.F. Skidmore, D.J. Spry, D.G. Dixon, P.V. Hodson, N.J. Hutchinson, and B.E. Hickie (1993). Effect of pH and Dissolved Organic Carbon on the Toxicity of Copper to Larval Fathead Minnow (Pimephales promelas) in Natural Lake Waters of Low Alkalinity. Can. J. Fish. Aquat. Sci. (Multiple Languages), 50, (7), 1356-1362. doi:10.1139/f93-155. ECOREF#:8034</t>
        </is>
      </c>
    </row>
    <row r="3088">
      <c r="A3088" t="n">
        <v>7758987.0</v>
      </c>
      <c r="B3088" t="inlineStr">
        <is>
          <t>Sulfuric acid copper(2+) salt (1:1)</t>
        </is>
      </c>
      <c r="C3088"/>
      <c r="D3088" t="inlineStr">
        <is>
          <t>Measured</t>
        </is>
      </c>
      <c r="E3088" t="inlineStr">
        <is>
          <t>Not coded</t>
        </is>
      </c>
      <c r="F3088"/>
      <c r="G3088"/>
      <c r="H3088"/>
      <c r="I3088"/>
      <c r="J3088"/>
      <c r="K3088"/>
      <c r="L3088" t="inlineStr">
        <is>
          <t>Pimephales promelas</t>
        </is>
      </c>
      <c r="M3088" t="inlineStr">
        <is>
          <t>Fathead Minnow</t>
        </is>
      </c>
      <c r="N3088" t="inlineStr">
        <is>
          <t>Larva</t>
        </is>
      </c>
      <c r="O3088"/>
      <c r="P3088"/>
      <c r="Q3088"/>
      <c r="R3088"/>
      <c r="S3088"/>
      <c r="T3088"/>
      <c r="U3088"/>
      <c r="V3088" t="inlineStr">
        <is>
          <t>Flow-through</t>
        </is>
      </c>
      <c r="W3088" t="inlineStr">
        <is>
          <t>Fresh water</t>
        </is>
      </c>
      <c r="X3088" t="inlineStr">
        <is>
          <t>Lab</t>
        </is>
      </c>
      <c r="Y3088"/>
      <c r="Z3088" t="inlineStr">
        <is>
          <t>Dissolved</t>
        </is>
      </c>
      <c r="AA3088"/>
      <c r="AB3088" t="n">
        <v>0.028</v>
      </c>
      <c r="AC3088"/>
      <c r="AD3088" t="n">
        <v>0.022</v>
      </c>
      <c r="AE3088"/>
      <c r="AF3088" t="n">
        <v>0.036</v>
      </c>
      <c r="AG3088" t="inlineStr">
        <is>
          <t>AI mg/L</t>
        </is>
      </c>
      <c r="AH3088" t="inlineStr">
        <is>
          <t>Total</t>
        </is>
      </c>
      <c r="AI3088"/>
      <c r="AJ3088" t="n">
        <v>0.032</v>
      </c>
      <c r="AK3088"/>
      <c r="AL3088" t="n">
        <v>0.025</v>
      </c>
      <c r="AM3088"/>
      <c r="AN3088" t="n">
        <v>0.041</v>
      </c>
      <c r="AO3088" t="inlineStr">
        <is>
          <t>AI mg/L</t>
        </is>
      </c>
      <c r="AP3088"/>
      <c r="AQ3088"/>
      <c r="AR3088"/>
      <c r="AS3088"/>
      <c r="AT3088"/>
      <c r="AU3088"/>
      <c r="AV3088"/>
      <c r="AW3088"/>
      <c r="AX3088" t="inlineStr">
        <is>
          <t>Mortality</t>
        </is>
      </c>
      <c r="AY3088" t="inlineStr">
        <is>
          <t>Mortality</t>
        </is>
      </c>
      <c r="AZ3088" t="inlineStr">
        <is>
          <t>LC50</t>
        </is>
      </c>
      <c r="BA3088"/>
      <c r="BB3088" t="n">
        <v>4.0</v>
      </c>
      <c r="BC3088"/>
      <c r="BD3088"/>
      <c r="BE3088"/>
      <c r="BF3088"/>
      <c r="BG3088" t="inlineStr">
        <is>
          <t>Day(s)</t>
        </is>
      </c>
      <c r="BH3088"/>
      <c r="BI3088" t="inlineStr">
        <is>
          <t>DTXSID6034479</t>
        </is>
      </c>
      <c r="BJ3088"/>
      <c r="BK3088"/>
      <c r="BL3088"/>
      <c r="BM3088"/>
      <c r="BN3088"/>
      <c r="BO3088"/>
      <c r="BP3088"/>
      <c r="BQ3088"/>
      <c r="BR3088"/>
      <c r="BS3088"/>
      <c r="BT3088" t="inlineStr">
        <is>
          <t>--</t>
        </is>
      </c>
      <c r="BU3088"/>
      <c r="BV3088"/>
      <c r="BW3088"/>
      <c r="BX3088"/>
      <c r="BY3088"/>
      <c r="BZ3088"/>
      <c r="CA3088" t="inlineStr">
        <is>
          <t>--</t>
        </is>
      </c>
      <c r="CB3088"/>
      <c r="CC3088"/>
      <c r="CD3088"/>
      <c r="CE3088"/>
      <c r="CF3088"/>
      <c r="CG3088"/>
      <c r="CH3088"/>
      <c r="CI3088"/>
      <c r="CJ3088"/>
      <c r="CK3088" t="inlineStr">
        <is>
          <t>Nelson,H., D. Benoit, R. Erickson, V. Mattson, and J. Lindberg</t>
        </is>
      </c>
      <c r="CL3088" t="n">
        <v>5203.0</v>
      </c>
      <c r="CM3088" t="inlineStr">
        <is>
          <t>The Effects of Variable Hardness, pH, Alkalinity, Suspended Clay, and Humics on the Chemical Speciation and Aquatic Toxicity of Copper</t>
        </is>
      </c>
      <c r="CN3088" t="inlineStr">
        <is>
          <t>EPA/600/3-86/023, U.S.EPA, Duluth, MN:120 p.</t>
        </is>
      </c>
      <c r="CO3088" t="n">
        <v>1985.0</v>
      </c>
      <c r="CP3088" t="inlineStr">
        <is>
          <t>Nelson,H., D. Benoit, R. Erickson, V. Mattson, and J. Lindberg (1985). The Effects of Variable Hardness, pH, Alkalinity, Suspended Clay, and Humics on the Chemical Speciation and Aquatic Toxicity of Copper. EPA/600/3-86/023, U.S.EPA, Duluth, MN, 120 p. ECOREF#:5203</t>
        </is>
      </c>
    </row>
    <row r="3089">
      <c r="A3089" t="n">
        <v>7758987.0</v>
      </c>
      <c r="B3089" t="inlineStr">
        <is>
          <t>Sulfuric acid copper(2+) salt (1:1)</t>
        </is>
      </c>
      <c r="C3089"/>
      <c r="D3089" t="inlineStr">
        <is>
          <t>Measured</t>
        </is>
      </c>
      <c r="E3089" t="inlineStr">
        <is>
          <t>Not coded</t>
        </is>
      </c>
      <c r="F3089"/>
      <c r="G3089"/>
      <c r="H3089"/>
      <c r="I3089"/>
      <c r="J3089"/>
      <c r="K3089"/>
      <c r="L3089" t="inlineStr">
        <is>
          <t>Pimephales promelas</t>
        </is>
      </c>
      <c r="M3089" t="inlineStr">
        <is>
          <t>Fathead Minnow</t>
        </is>
      </c>
      <c r="N3089" t="inlineStr">
        <is>
          <t>Larva</t>
        </is>
      </c>
      <c r="O3089" t="inlineStr">
        <is>
          <t>&lt;</t>
        </is>
      </c>
      <c r="P3089" t="n">
        <v>24.0</v>
      </c>
      <c r="Q3089"/>
      <c r="R3089"/>
      <c r="S3089"/>
      <c r="T3089"/>
      <c r="U3089" t="inlineStr">
        <is>
          <t>Hour(s)</t>
        </is>
      </c>
      <c r="V3089" t="inlineStr">
        <is>
          <t>Static</t>
        </is>
      </c>
      <c r="W3089" t="inlineStr">
        <is>
          <t>Fresh water</t>
        </is>
      </c>
      <c r="X3089" t="inlineStr">
        <is>
          <t>Lab</t>
        </is>
      </c>
      <c r="Y3089" t="n">
        <v>6.0</v>
      </c>
      <c r="Z3089" t="inlineStr">
        <is>
          <t>Total</t>
        </is>
      </c>
      <c r="AA3089"/>
      <c r="AB3089" t="n">
        <v>0.323239</v>
      </c>
      <c r="AC3089"/>
      <c r="AD3089" t="n">
        <v>0.2585912</v>
      </c>
      <c r="AE3089"/>
      <c r="AF3089" t="n">
        <v>0.3878868</v>
      </c>
      <c r="AG3089" t="inlineStr">
        <is>
          <t>AI mg/L</t>
        </is>
      </c>
      <c r="AH3089"/>
      <c r="AI3089"/>
      <c r="AJ3089"/>
      <c r="AK3089"/>
      <c r="AL3089"/>
      <c r="AM3089"/>
      <c r="AN3089"/>
      <c r="AO3089"/>
      <c r="AP3089"/>
      <c r="AQ3089"/>
      <c r="AR3089"/>
      <c r="AS3089"/>
      <c r="AT3089"/>
      <c r="AU3089"/>
      <c r="AV3089"/>
      <c r="AW3089"/>
      <c r="AX3089" t="inlineStr">
        <is>
          <t>Mortality</t>
        </is>
      </c>
      <c r="AY3089" t="inlineStr">
        <is>
          <t>Mortality</t>
        </is>
      </c>
      <c r="AZ3089" t="inlineStr">
        <is>
          <t>LC50</t>
        </is>
      </c>
      <c r="BA3089"/>
      <c r="BB3089" t="n">
        <v>4.0</v>
      </c>
      <c r="BC3089"/>
      <c r="BD3089"/>
      <c r="BE3089"/>
      <c r="BF3089"/>
      <c r="BG3089" t="inlineStr">
        <is>
          <t>Day(s)</t>
        </is>
      </c>
      <c r="BH3089"/>
      <c r="BI3089" t="inlineStr">
        <is>
          <t>DTXSID6034479</t>
        </is>
      </c>
      <c r="BJ3089"/>
      <c r="BK3089"/>
      <c r="BL3089"/>
      <c r="BM3089"/>
      <c r="BN3089"/>
      <c r="BO3089"/>
      <c r="BP3089"/>
      <c r="BQ3089"/>
      <c r="BR3089"/>
      <c r="BS3089"/>
      <c r="BT3089" t="inlineStr">
        <is>
          <t>--</t>
        </is>
      </c>
      <c r="BU3089"/>
      <c r="BV3089"/>
      <c r="BW3089"/>
      <c r="BX3089"/>
      <c r="BY3089"/>
      <c r="BZ3089"/>
      <c r="CA3089"/>
      <c r="CB3089"/>
      <c r="CC3089"/>
      <c r="CD3089"/>
      <c r="CE3089"/>
      <c r="CF3089"/>
      <c r="CG3089"/>
      <c r="CH3089"/>
      <c r="CI3089" t="inlineStr">
        <is>
          <t xml:space="preserve"> CA/0.68* mN             //MG/0.24* mN             //NA/0.07* mN             //POT/0.01* mN             //SO4/0.07* mN             //CL/0.04* mN             //DNUM/6//DOSES/0.50 to 0.63/1.1/2.0 to 2.1/3.5 to 4.3/6.9 to 8.2 uM//TESTID/23//OEF/SALTS, HARDNESS, TEMPERATURE////</t>
        </is>
      </c>
      <c r="CJ3089" t="inlineStr">
        <is>
          <t xml:space="preserve">   CA/0.68* mN             //MG/0.24* mN             //NA/0.07* mN             //POT/0.01* mN             //SO4/0.07* mN             //CL/0.04* mN             //DNUM/6//DOSES/0.50 to 0.63/1.1/2.0 to 2.1/3.5 to 4.3/6.9 to 8.2 uM//TESTID/23//OEF/SALTS, HARDNESS, TEMPERATURE////</t>
        </is>
      </c>
      <c r="CK3089" t="inlineStr">
        <is>
          <t>Erickson,R.J., D.A. Benoit, and V.R. Mattson</t>
        </is>
      </c>
      <c r="CL3089" t="n">
        <v>76238.0</v>
      </c>
      <c r="CM3089" t="inlineStr">
        <is>
          <t>A Prototype Toxicity Factors Model for Site-Specific Copper Water Quality Criteria</t>
        </is>
      </c>
      <c r="CN3089" t="inlineStr">
        <is>
          <t>U.S.EPA, Duluth, MN:36 p.</t>
        </is>
      </c>
      <c r="CO3089" t="n">
        <v>1996.0</v>
      </c>
      <c r="CP3089" t="inlineStr">
        <is>
          <t>Erickson,R.J., D.A. Benoit, and V.R. Mattson (1996). A Prototype Toxicity Factors Model for Site-Specific Copper Water Quality Criteria. U.S.EPA, Duluth, MN, 36 p. ECOREF#:76238</t>
        </is>
      </c>
    </row>
    <row r="3090">
      <c r="A3090" t="n">
        <v>7758987.0</v>
      </c>
      <c r="B3090" t="inlineStr">
        <is>
          <t>Sulfuric acid copper(2+) salt (1:1)</t>
        </is>
      </c>
      <c r="C3090"/>
      <c r="D3090" t="inlineStr">
        <is>
          <t>Measured</t>
        </is>
      </c>
      <c r="E3090" t="inlineStr">
        <is>
          <t>Not coded</t>
        </is>
      </c>
      <c r="F3090"/>
      <c r="G3090"/>
      <c r="H3090"/>
      <c r="I3090"/>
      <c r="J3090"/>
      <c r="K3090"/>
      <c r="L3090" t="inlineStr">
        <is>
          <t>Pimephales promelas</t>
        </is>
      </c>
      <c r="M3090" t="inlineStr">
        <is>
          <t>Fathead Minnow</t>
        </is>
      </c>
      <c r="N3090" t="inlineStr">
        <is>
          <t>Larva</t>
        </is>
      </c>
      <c r="O3090" t="inlineStr">
        <is>
          <t>&lt;</t>
        </is>
      </c>
      <c r="P3090" t="n">
        <v>24.0</v>
      </c>
      <c r="Q3090"/>
      <c r="R3090"/>
      <c r="S3090"/>
      <c r="T3090"/>
      <c r="U3090" t="inlineStr">
        <is>
          <t>Hour(s)</t>
        </is>
      </c>
      <c r="V3090" t="inlineStr">
        <is>
          <t>Static</t>
        </is>
      </c>
      <c r="W3090" t="inlineStr">
        <is>
          <t>Fresh water</t>
        </is>
      </c>
      <c r="X3090" t="inlineStr">
        <is>
          <t>Lab</t>
        </is>
      </c>
      <c r="Y3090" t="n">
        <v>6.0</v>
      </c>
      <c r="Z3090" t="inlineStr">
        <is>
          <t>Total</t>
        </is>
      </c>
      <c r="AA3090"/>
      <c r="AB3090" t="n">
        <v>2.4242925</v>
      </c>
      <c r="AC3090"/>
      <c r="AD3090" t="n">
        <v>2.0687296</v>
      </c>
      <c r="AE3090"/>
      <c r="AF3090" t="n">
        <v>2.82834125</v>
      </c>
      <c r="AG3090" t="inlineStr">
        <is>
          <t>AI mg/L</t>
        </is>
      </c>
      <c r="AH3090"/>
      <c r="AI3090"/>
      <c r="AJ3090"/>
      <c r="AK3090"/>
      <c r="AL3090"/>
      <c r="AM3090"/>
      <c r="AN3090"/>
      <c r="AO3090"/>
      <c r="AP3090"/>
      <c r="AQ3090"/>
      <c r="AR3090"/>
      <c r="AS3090"/>
      <c r="AT3090"/>
      <c r="AU3090"/>
      <c r="AV3090"/>
      <c r="AW3090"/>
      <c r="AX3090" t="inlineStr">
        <is>
          <t>Mortality</t>
        </is>
      </c>
      <c r="AY3090" t="inlineStr">
        <is>
          <t>Mortality</t>
        </is>
      </c>
      <c r="AZ3090" t="inlineStr">
        <is>
          <t>LC50</t>
        </is>
      </c>
      <c r="BA3090"/>
      <c r="BB3090" t="n">
        <v>4.0</v>
      </c>
      <c r="BC3090"/>
      <c r="BD3090"/>
      <c r="BE3090"/>
      <c r="BF3090"/>
      <c r="BG3090" t="inlineStr">
        <is>
          <t>Day(s)</t>
        </is>
      </c>
      <c r="BH3090"/>
      <c r="BI3090" t="inlineStr">
        <is>
          <t>DTXSID6034479</t>
        </is>
      </c>
      <c r="BJ3090"/>
      <c r="BK3090"/>
      <c r="BL3090"/>
      <c r="BM3090"/>
      <c r="BN3090"/>
      <c r="BO3090"/>
      <c r="BP3090"/>
      <c r="BQ3090"/>
      <c r="BR3090"/>
      <c r="BS3090"/>
      <c r="BT3090" t="inlineStr">
        <is>
          <t>--</t>
        </is>
      </c>
      <c r="BU3090"/>
      <c r="BV3090"/>
      <c r="BW3090"/>
      <c r="BX3090"/>
      <c r="BY3090"/>
      <c r="BZ3090"/>
      <c r="CA3090"/>
      <c r="CB3090"/>
      <c r="CC3090"/>
      <c r="CD3090"/>
      <c r="CE3090"/>
      <c r="CF3090"/>
      <c r="CG3090"/>
      <c r="CH3090"/>
      <c r="CI3090" t="inlineStr">
        <is>
          <t xml:space="preserve"> CA/5.00* mN             //MG/2.50* mN             //NA/2.50* mN             //POT/0.12* mN             //SO4/1.47 mN             //CL/1.75 mN             //DNUM/6//DOSES/1.9/3.1 to 3.4/8.8 to 9.6/16.3 to 17.7/31 to 63 uM//TESTID/48//OEF/SALTS, HARDNESS, TEMPERATURE////</t>
        </is>
      </c>
      <c r="CJ3090" t="inlineStr">
        <is>
          <t xml:space="preserve">   CA/5.00* mN             //MG/2.50* mN             //NA/2.50* mN             //POT/0.12* mN             //SO4/1.47 mN             //CL/1.75 mN             //DNUM/6//DOSES/1.9/3.1 to 3.4/8.8 to 9.6/16.3 to 17.7/31 to 63 uM//TESTID/48//OEF/SALTS, HARDNESS, TEMPERATURE////</t>
        </is>
      </c>
      <c r="CK3090" t="inlineStr">
        <is>
          <t>Erickson,R.J., D.A. Benoit, and V.R. Mattson</t>
        </is>
      </c>
      <c r="CL3090" t="n">
        <v>76238.0</v>
      </c>
      <c r="CM3090" t="inlineStr">
        <is>
          <t>A Prototype Toxicity Factors Model for Site-Specific Copper Water Quality Criteria</t>
        </is>
      </c>
      <c r="CN3090" t="inlineStr">
        <is>
          <t>U.S.EPA, Duluth, MN:36 p.</t>
        </is>
      </c>
      <c r="CO3090" t="n">
        <v>1996.0</v>
      </c>
      <c r="CP3090" t="inlineStr">
        <is>
          <t>Erickson,R.J., D.A. Benoit, and V.R. Mattson (1996). A Prototype Toxicity Factors Model for Site-Specific Copper Water Quality Criteria. U.S.EPA, Duluth, MN, 36 p. ECOREF#:76238</t>
        </is>
      </c>
    </row>
    <row r="3091">
      <c r="A3091" t="n">
        <v>7758987.0</v>
      </c>
      <c r="B3091" t="inlineStr">
        <is>
          <t>Sulfuric acid copper(2+) salt (1:1)</t>
        </is>
      </c>
      <c r="C3091"/>
      <c r="D3091" t="inlineStr">
        <is>
          <t>Measured</t>
        </is>
      </c>
      <c r="E3091" t="inlineStr">
        <is>
          <t>Not coded</t>
        </is>
      </c>
      <c r="F3091"/>
      <c r="G3091"/>
      <c r="H3091"/>
      <c r="I3091"/>
      <c r="J3091"/>
      <c r="K3091"/>
      <c r="L3091" t="inlineStr">
        <is>
          <t>Pimephales promelas</t>
        </is>
      </c>
      <c r="M3091" t="inlineStr">
        <is>
          <t>Fathead Minnow</t>
        </is>
      </c>
      <c r="N3091"/>
      <c r="O3091"/>
      <c r="P3091"/>
      <c r="Q3091"/>
      <c r="R3091"/>
      <c r="S3091"/>
      <c r="T3091"/>
      <c r="U3091"/>
      <c r="V3091" t="inlineStr">
        <is>
          <t>Static</t>
        </is>
      </c>
      <c r="W3091" t="inlineStr">
        <is>
          <t>Fresh water</t>
        </is>
      </c>
      <c r="X3091" t="inlineStr">
        <is>
          <t>Lab</t>
        </is>
      </c>
      <c r="Y3091" t="n">
        <v>6.0</v>
      </c>
      <c r="Z3091" t="inlineStr">
        <is>
          <t>Total</t>
        </is>
      </c>
      <c r="AA3091"/>
      <c r="AB3091" t="n">
        <v>0.6752</v>
      </c>
      <c r="AC3091"/>
      <c r="AD3091"/>
      <c r="AE3091"/>
      <c r="AF3091"/>
      <c r="AG3091" t="inlineStr">
        <is>
          <t>AI mg/L</t>
        </is>
      </c>
      <c r="AH3091"/>
      <c r="AI3091"/>
      <c r="AJ3091"/>
      <c r="AK3091"/>
      <c r="AL3091"/>
      <c r="AM3091"/>
      <c r="AN3091"/>
      <c r="AO3091"/>
      <c r="AP3091"/>
      <c r="AQ3091"/>
      <c r="AR3091"/>
      <c r="AS3091"/>
      <c r="AT3091"/>
      <c r="AU3091"/>
      <c r="AV3091"/>
      <c r="AW3091"/>
      <c r="AX3091" t="inlineStr">
        <is>
          <t>Mortality</t>
        </is>
      </c>
      <c r="AY3091" t="inlineStr">
        <is>
          <t>Mortality</t>
        </is>
      </c>
      <c r="AZ3091" t="inlineStr">
        <is>
          <t>LC50</t>
        </is>
      </c>
      <c r="BA3091"/>
      <c r="BB3091" t="n">
        <v>4.0</v>
      </c>
      <c r="BC3091"/>
      <c r="BD3091"/>
      <c r="BE3091"/>
      <c r="BF3091"/>
      <c r="BG3091" t="inlineStr">
        <is>
          <t>Day(s)</t>
        </is>
      </c>
      <c r="BH3091"/>
      <c r="BI3091" t="inlineStr">
        <is>
          <t>DTXSID6034479</t>
        </is>
      </c>
      <c r="BJ3091" t="inlineStr">
        <is>
          <t>10.1007/s00244-002-1135-1</t>
        </is>
      </c>
      <c r="BK3091"/>
      <c r="BL3091"/>
      <c r="BM3091"/>
      <c r="BN3091"/>
      <c r="BO3091"/>
      <c r="BP3091"/>
      <c r="BQ3091"/>
      <c r="BR3091"/>
      <c r="BS3091"/>
      <c r="BT3091" t="inlineStr">
        <is>
          <t>--</t>
        </is>
      </c>
      <c r="BU3091"/>
      <c r="BV3091"/>
      <c r="BW3091"/>
      <c r="BX3091"/>
      <c r="BY3091"/>
      <c r="BZ3091"/>
      <c r="CA3091"/>
      <c r="CB3091"/>
      <c r="CC3091"/>
      <c r="CD3091"/>
      <c r="CE3091"/>
      <c r="CF3091"/>
      <c r="CG3091"/>
      <c r="CH3091"/>
      <c r="CI3091" t="inlineStr">
        <is>
          <t xml:space="preserve"> DNUM/6//DOSES/187.5/375/750/1500/3000 ug/L//</t>
        </is>
      </c>
      <c r="CJ3091" t="inlineStr">
        <is>
          <t xml:space="preserve">   DNUM/6//DOSES/187.5/375/750/1500/3000 ug/L//</t>
        </is>
      </c>
      <c r="CK3091" t="inlineStr">
        <is>
          <t>Murray-Gulde,C.L., J.E. Heatley, A.L. Schwartzman, and J.H.,Jr. Rodgers</t>
        </is>
      </c>
      <c r="CL3091" t="n">
        <v>65821.0</v>
      </c>
      <c r="CM3091" t="inlineStr">
        <is>
          <t>Algicidal Effectiveness of Clearigate, Cutrine-Plus, and Copper Sulfate and Margins of Safety Associated with Their Use</t>
        </is>
      </c>
      <c r="CN3091" t="inlineStr">
        <is>
          <t>Arch. Environ. Contam. Toxicol.43(1): 19-27</t>
        </is>
      </c>
      <c r="CO3091" t="n">
        <v>2002.0</v>
      </c>
      <c r="CP3091" t="inlineStr">
        <is>
          <t>Murray-Gulde,C.L., J.E. Heatley, A.L. Schwartzman, and J.H.,Jr. Rodgers (2002). Algicidal Effectiveness of Clearigate, Cutrine-Plus, and Copper Sulfate and Margins of Safety Associated with Their Use. Arch. Environ. Contam. Toxicol., 43, (1), 19-27. doi:10.1007/s00244-002-1135-1. ECOREF#:65821</t>
        </is>
      </c>
    </row>
    <row r="3092">
      <c r="A3092" t="n">
        <v>7758987.0</v>
      </c>
      <c r="B3092" t="inlineStr">
        <is>
          <t>Sulfuric acid copper(2+) salt (1:1)</t>
        </is>
      </c>
      <c r="C3092"/>
      <c r="D3092" t="inlineStr">
        <is>
          <t>Unmeasured</t>
        </is>
      </c>
      <c r="E3092" t="inlineStr">
        <is>
          <t>Not coded</t>
        </is>
      </c>
      <c r="F3092"/>
      <c r="G3092"/>
      <c r="H3092"/>
      <c r="I3092"/>
      <c r="J3092"/>
      <c r="K3092"/>
      <c r="L3092" t="inlineStr">
        <is>
          <t>Pimephales promelas</t>
        </is>
      </c>
      <c r="M3092" t="inlineStr">
        <is>
          <t>Fathead Minnow</t>
        </is>
      </c>
      <c r="N3092" t="inlineStr">
        <is>
          <t>Larva</t>
        </is>
      </c>
      <c r="O3092" t="inlineStr">
        <is>
          <t>&lt;</t>
        </is>
      </c>
      <c r="P3092" t="n">
        <v>24.0</v>
      </c>
      <c r="Q3092"/>
      <c r="R3092"/>
      <c r="S3092"/>
      <c r="T3092"/>
      <c r="U3092" t="inlineStr">
        <is>
          <t>Hour(s)</t>
        </is>
      </c>
      <c r="V3092" t="inlineStr">
        <is>
          <t>Renewal</t>
        </is>
      </c>
      <c r="W3092" t="inlineStr">
        <is>
          <t>Fresh water</t>
        </is>
      </c>
      <c r="X3092" t="inlineStr">
        <is>
          <t>Lab</t>
        </is>
      </c>
      <c r="Y3092" t="n">
        <v>6.0</v>
      </c>
      <c r="Z3092" t="inlineStr">
        <is>
          <t>Dissolved</t>
        </is>
      </c>
      <c r="AA3092"/>
      <c r="AB3092" t="n">
        <v>0.4681</v>
      </c>
      <c r="AC3092"/>
      <c r="AD3092" t="n">
        <v>0.3648</v>
      </c>
      <c r="AE3092"/>
      <c r="AF3092" t="n">
        <v>0.6007</v>
      </c>
      <c r="AG3092" t="inlineStr">
        <is>
          <t>AI mg/L</t>
        </is>
      </c>
      <c r="AH3092"/>
      <c r="AI3092"/>
      <c r="AJ3092"/>
      <c r="AK3092"/>
      <c r="AL3092"/>
      <c r="AM3092"/>
      <c r="AN3092"/>
      <c r="AO3092"/>
      <c r="AP3092"/>
      <c r="AQ3092"/>
      <c r="AR3092"/>
      <c r="AS3092"/>
      <c r="AT3092"/>
      <c r="AU3092"/>
      <c r="AV3092"/>
      <c r="AW3092"/>
      <c r="AX3092" t="inlineStr">
        <is>
          <t>Mortality</t>
        </is>
      </c>
      <c r="AY3092" t="inlineStr">
        <is>
          <t>Mortality</t>
        </is>
      </c>
      <c r="AZ3092" t="inlineStr">
        <is>
          <t>LC50</t>
        </is>
      </c>
      <c r="BA3092"/>
      <c r="BB3092" t="n">
        <v>4.0</v>
      </c>
      <c r="BC3092"/>
      <c r="BD3092"/>
      <c r="BE3092"/>
      <c r="BF3092"/>
      <c r="BG3092" t="inlineStr">
        <is>
          <t>Day(s)</t>
        </is>
      </c>
      <c r="BH3092"/>
      <c r="BI3092" t="inlineStr">
        <is>
          <t>DTXSID6034479</t>
        </is>
      </c>
      <c r="BJ3092" t="inlineStr">
        <is>
          <t>10.1897/02-476</t>
        </is>
      </c>
      <c r="BK3092"/>
      <c r="BL3092"/>
      <c r="BM3092"/>
      <c r="BN3092"/>
      <c r="BO3092"/>
      <c r="BP3092"/>
      <c r="BQ3092"/>
      <c r="BR3092"/>
      <c r="BS3092"/>
      <c r="BT3092" t="inlineStr">
        <is>
          <t>--</t>
        </is>
      </c>
      <c r="BU3092"/>
      <c r="BV3092"/>
      <c r="BW3092"/>
      <c r="BX3092"/>
      <c r="BY3092"/>
      <c r="BZ3092"/>
      <c r="CA3092"/>
      <c r="CB3092"/>
      <c r="CC3092"/>
      <c r="CD3092"/>
      <c r="CE3092"/>
      <c r="CF3092"/>
      <c r="CG3092"/>
      <c r="CH3092"/>
      <c r="CI3092" t="inlineStr">
        <is>
          <t xml:space="preserve"> HMA/35.30 %//CA/13.63 to 16.43 mg/L//MG/11.18 to 14.34 mg/L//NA/25.52 to 40.92 mg/L//POT/2.12 to 3.17 mg/L//SO4/81.21 to 96.45 mg/L//CL/1.90 to 9.52 mg/L//DNUM/6//DOSES/&lt;=3200 ug/L//TESTID/17//</t>
        </is>
      </c>
      <c r="CJ3092" t="inlineStr">
        <is>
          <t xml:space="preserve">   HMA/35.30 %//CA/13.63 to 16.43 mg/L//MG/11.18 to 14.34 mg/L//NA/25.52 to 40.92 mg/L//POT/2.12 to 3.17 mg/L//SO4/81.21 to 96.45 mg/L//CL/1.90 to 9.52 mg/L//DNUM/6//DOSES/&lt;=3200 ug/L//TESTID/17//</t>
        </is>
      </c>
      <c r="CK3092" t="inlineStr">
        <is>
          <t>Ryan,A.C., E.J. Van Genderen, J.R. Tomasso, and S.J. Klaine</t>
        </is>
      </c>
      <c r="CL3092" t="n">
        <v>80428.0</v>
      </c>
      <c r="CM3092" t="inlineStr">
        <is>
          <t>Influence of Natural Organic Matter Source on Copper Toxicity to Larval Fathead Minnows (Pimephales promelas):  Implications for the Biotic Ligand Model</t>
        </is>
      </c>
      <c r="CN3092" t="inlineStr">
        <is>
          <t>Environ. Toxicol. Chem.23(6): 1567-1574</t>
        </is>
      </c>
      <c r="CO3092" t="n">
        <v>2004.0</v>
      </c>
      <c r="CP3092" t="inlineStr">
        <is>
          <t>Ryan,A.C., E.J. Van Genderen, J.R. Tomasso, and S.J. Klaine (2004). Influence of Natural Organic Matter Source on Copper Toxicity to Larval Fathead Minnows (Pimephales promelas):  Implications for the Biotic Ligand Model. Environ. Toxicol. Chem., 23, (6), 1567-1574. doi:10.1897/02-476. ECOREF#:80428</t>
        </is>
      </c>
    </row>
    <row r="3093">
      <c r="A3093" t="n">
        <v>7758987.0</v>
      </c>
      <c r="B3093" t="inlineStr">
        <is>
          <t>Sulfuric acid copper(2+) salt (1:1)</t>
        </is>
      </c>
      <c r="C3093"/>
      <c r="D3093" t="inlineStr">
        <is>
          <t>Measured</t>
        </is>
      </c>
      <c r="E3093" t="inlineStr">
        <is>
          <t>Not coded</t>
        </is>
      </c>
      <c r="F3093"/>
      <c r="G3093"/>
      <c r="H3093"/>
      <c r="I3093"/>
      <c r="J3093"/>
      <c r="K3093"/>
      <c r="L3093" t="inlineStr">
        <is>
          <t>Pimephales promelas</t>
        </is>
      </c>
      <c r="M3093" t="inlineStr">
        <is>
          <t>Fathead Minnow</t>
        </is>
      </c>
      <c r="N3093" t="inlineStr">
        <is>
          <t>Larva</t>
        </is>
      </c>
      <c r="O3093" t="inlineStr">
        <is>
          <t>&lt;</t>
        </is>
      </c>
      <c r="P3093" t="n">
        <v>24.0</v>
      </c>
      <c r="Q3093"/>
      <c r="R3093"/>
      <c r="S3093"/>
      <c r="T3093"/>
      <c r="U3093" t="inlineStr">
        <is>
          <t>Hour(s)</t>
        </is>
      </c>
      <c r="V3093" t="inlineStr">
        <is>
          <t>Flow-through</t>
        </is>
      </c>
      <c r="W3093" t="inlineStr">
        <is>
          <t>Fresh water</t>
        </is>
      </c>
      <c r="X3093" t="inlineStr">
        <is>
          <t>Lab</t>
        </is>
      </c>
      <c r="Y3093"/>
      <c r="Z3093" t="inlineStr">
        <is>
          <t>Total</t>
        </is>
      </c>
      <c r="AA3093"/>
      <c r="AB3093" t="n">
        <v>0.8080975</v>
      </c>
      <c r="AC3093"/>
      <c r="AD3093"/>
      <c r="AE3093"/>
      <c r="AF3093"/>
      <c r="AG3093" t="inlineStr">
        <is>
          <t>AI mg/L</t>
        </is>
      </c>
      <c r="AH3093"/>
      <c r="AI3093"/>
      <c r="AJ3093"/>
      <c r="AK3093"/>
      <c r="AL3093"/>
      <c r="AM3093"/>
      <c r="AN3093"/>
      <c r="AO3093"/>
      <c r="AP3093"/>
      <c r="AQ3093"/>
      <c r="AR3093"/>
      <c r="AS3093"/>
      <c r="AT3093"/>
      <c r="AU3093"/>
      <c r="AV3093"/>
      <c r="AW3093"/>
      <c r="AX3093" t="inlineStr">
        <is>
          <t>Mortality</t>
        </is>
      </c>
      <c r="AY3093" t="inlineStr">
        <is>
          <t>Mortality</t>
        </is>
      </c>
      <c r="AZ3093" t="inlineStr">
        <is>
          <t>LC50</t>
        </is>
      </c>
      <c r="BA3093"/>
      <c r="BB3093" t="n">
        <v>4.0</v>
      </c>
      <c r="BC3093"/>
      <c r="BD3093"/>
      <c r="BE3093"/>
      <c r="BF3093"/>
      <c r="BG3093" t="inlineStr">
        <is>
          <t>Day(s)</t>
        </is>
      </c>
      <c r="BH3093"/>
      <c r="BI3093" t="inlineStr">
        <is>
          <t>DTXSID6034479</t>
        </is>
      </c>
      <c r="BJ3093" t="inlineStr">
        <is>
          <t>10.1002/etc.5620150217</t>
        </is>
      </c>
      <c r="BK3093"/>
      <c r="BL3093"/>
      <c r="BM3093"/>
      <c r="BN3093"/>
      <c r="BO3093"/>
      <c r="BP3093"/>
      <c r="BQ3093"/>
      <c r="BR3093"/>
      <c r="BS3093"/>
      <c r="BT3093" t="inlineStr">
        <is>
          <t>--</t>
        </is>
      </c>
      <c r="BU3093"/>
      <c r="BV3093"/>
      <c r="BW3093"/>
      <c r="BX3093"/>
      <c r="BY3093"/>
      <c r="BZ3093"/>
      <c r="CA3093"/>
      <c r="CB3093"/>
      <c r="CC3093"/>
      <c r="CD3093"/>
      <c r="CE3093"/>
      <c r="CF3093"/>
      <c r="CG3093"/>
      <c r="CH3093"/>
      <c r="CI3093" t="inlineStr">
        <is>
          <t xml:space="preserve"> ALK/0.85 MEQ/L*//</t>
        </is>
      </c>
      <c r="CJ3093" t="inlineStr">
        <is>
          <t xml:space="preserve">   ALK/0.85 MEQ/L*//</t>
        </is>
      </c>
      <c r="CK3093" t="inlineStr">
        <is>
          <t>Erickson,R.J., D.A. Benoit, V.R. Mattson, H.P.,Jr. Nelson, and E.N. Leonard</t>
        </is>
      </c>
      <c r="CL3093" t="n">
        <v>16342.0</v>
      </c>
      <c r="CM3093" t="inlineStr">
        <is>
          <t>The Effects of Water Chemistry on the Toxicity of Copper to Fathead Minnows</t>
        </is>
      </c>
      <c r="CN3093" t="inlineStr">
        <is>
          <t>Environ. Toxicol. Chem.15(2): 181-193</t>
        </is>
      </c>
      <c r="CO3093" t="n">
        <v>1996.0</v>
      </c>
      <c r="CP3093" t="inlineStr">
        <is>
          <t>Erickson,R.J., D.A. Benoit, V.R. Mattson, H.P.,Jr. Nelson, and E.N. Leonard (1996). The Effects of Water Chemistry on the Toxicity of Copper to Fathead Minnows. Environ. Toxicol. Chem., 15, (2), 181-193. doi:10.1002/etc.5620150217. ECOREF#:16342</t>
        </is>
      </c>
    </row>
    <row r="3094">
      <c r="A3094" t="n">
        <v>7758987.0</v>
      </c>
      <c r="B3094" t="inlineStr">
        <is>
          <t>Sulfuric acid copper(2+) salt (1:1)</t>
        </is>
      </c>
      <c r="C3094"/>
      <c r="D3094" t="inlineStr">
        <is>
          <t>Unmeasured</t>
        </is>
      </c>
      <c r="E3094" t="inlineStr">
        <is>
          <t>Not coded</t>
        </is>
      </c>
      <c r="F3094"/>
      <c r="G3094"/>
      <c r="H3094"/>
      <c r="I3094"/>
      <c r="J3094"/>
      <c r="K3094"/>
      <c r="L3094" t="inlineStr">
        <is>
          <t>Pimephales promelas</t>
        </is>
      </c>
      <c r="M3094" t="inlineStr">
        <is>
          <t>Fathead Minnow</t>
        </is>
      </c>
      <c r="N3094" t="inlineStr">
        <is>
          <t>Larva</t>
        </is>
      </c>
      <c r="O3094" t="inlineStr">
        <is>
          <t>&lt;</t>
        </is>
      </c>
      <c r="P3094" t="n">
        <v>24.0</v>
      </c>
      <c r="Q3094"/>
      <c r="R3094"/>
      <c r="S3094"/>
      <c r="T3094"/>
      <c r="U3094" t="inlineStr">
        <is>
          <t>Hour(s)</t>
        </is>
      </c>
      <c r="V3094" t="inlineStr">
        <is>
          <t>Renewal</t>
        </is>
      </c>
      <c r="W3094" t="inlineStr">
        <is>
          <t>Fresh water</t>
        </is>
      </c>
      <c r="X3094" t="inlineStr">
        <is>
          <t>Lab</t>
        </is>
      </c>
      <c r="Y3094" t="n">
        <v>6.0</v>
      </c>
      <c r="Z3094" t="inlineStr">
        <is>
          <t>Dissolved</t>
        </is>
      </c>
      <c r="AA3094"/>
      <c r="AB3094" t="n">
        <v>0.5963</v>
      </c>
      <c r="AC3094"/>
      <c r="AD3094" t="n">
        <v>0.5007</v>
      </c>
      <c r="AE3094"/>
      <c r="AF3094" t="n">
        <v>0.7101</v>
      </c>
      <c r="AG3094" t="inlineStr">
        <is>
          <t>AI mg/L</t>
        </is>
      </c>
      <c r="AH3094"/>
      <c r="AI3094"/>
      <c r="AJ3094"/>
      <c r="AK3094"/>
      <c r="AL3094"/>
      <c r="AM3094"/>
      <c r="AN3094"/>
      <c r="AO3094"/>
      <c r="AP3094"/>
      <c r="AQ3094"/>
      <c r="AR3094"/>
      <c r="AS3094"/>
      <c r="AT3094"/>
      <c r="AU3094"/>
      <c r="AV3094"/>
      <c r="AW3094"/>
      <c r="AX3094" t="inlineStr">
        <is>
          <t>Mortality</t>
        </is>
      </c>
      <c r="AY3094" t="inlineStr">
        <is>
          <t>Mortality</t>
        </is>
      </c>
      <c r="AZ3094" t="inlineStr">
        <is>
          <t>LC50</t>
        </is>
      </c>
      <c r="BA3094"/>
      <c r="BB3094" t="n">
        <v>4.0</v>
      </c>
      <c r="BC3094"/>
      <c r="BD3094"/>
      <c r="BE3094"/>
      <c r="BF3094"/>
      <c r="BG3094" t="inlineStr">
        <is>
          <t>Day(s)</t>
        </is>
      </c>
      <c r="BH3094"/>
      <c r="BI3094" t="inlineStr">
        <is>
          <t>DTXSID6034479</t>
        </is>
      </c>
      <c r="BJ3094" t="inlineStr">
        <is>
          <t>10.1897/02-476</t>
        </is>
      </c>
      <c r="BK3094"/>
      <c r="BL3094"/>
      <c r="BM3094"/>
      <c r="BN3094"/>
      <c r="BO3094"/>
      <c r="BP3094"/>
      <c r="BQ3094"/>
      <c r="BR3094"/>
      <c r="BS3094"/>
      <c r="BT3094" t="inlineStr">
        <is>
          <t>--</t>
        </is>
      </c>
      <c r="BU3094"/>
      <c r="BV3094"/>
      <c r="BW3094"/>
      <c r="BX3094"/>
      <c r="BY3094"/>
      <c r="BZ3094"/>
      <c r="CA3094"/>
      <c r="CB3094"/>
      <c r="CC3094"/>
      <c r="CD3094"/>
      <c r="CE3094"/>
      <c r="CF3094"/>
      <c r="CG3094"/>
      <c r="CH3094"/>
      <c r="CI3094" t="inlineStr">
        <is>
          <t xml:space="preserve"> HMA/24.31 %//CA/13.63 to 16.43 mg/L//MG/11.18 to 14.34 mg/L//NA/25.52 to 40.92 mg/L//POT/2.12 to 3.17 mg/L//SO4/81.21 to 96.45 mg/L//CL/1.90 to 9.52 mg/L//DNUM/6//DOSES/&lt;=3200 ug/L//TESTID/14//</t>
        </is>
      </c>
      <c r="CJ3094" t="inlineStr">
        <is>
          <t xml:space="preserve">   HMA/24.31 %//CA/13.63 to 16.43 mg/L//MG/11.18 to 14.34 mg/L//NA/25.52 to 40.92 mg/L//POT/2.12 to 3.17 mg/L//SO4/81.21 to 96.45 mg/L//CL/1.90 to 9.52 mg/L//DNUM/6//DOSES/&lt;=3200 ug/L//TESTID/14//</t>
        </is>
      </c>
      <c r="CK3094" t="inlineStr">
        <is>
          <t>Ryan,A.C., E.J. Van Genderen, J.R. Tomasso, and S.J. Klaine</t>
        </is>
      </c>
      <c r="CL3094" t="n">
        <v>80428.0</v>
      </c>
      <c r="CM3094" t="inlineStr">
        <is>
          <t>Influence of Natural Organic Matter Source on Copper Toxicity to Larval Fathead Minnows (Pimephales promelas):  Implications for the Biotic Ligand Model</t>
        </is>
      </c>
      <c r="CN3094" t="inlineStr">
        <is>
          <t>Environ. Toxicol. Chem.23(6): 1567-1574</t>
        </is>
      </c>
      <c r="CO3094" t="n">
        <v>2004.0</v>
      </c>
      <c r="CP3094" t="inlineStr">
        <is>
          <t>Ryan,A.C., E.J. Van Genderen, J.R. Tomasso, and S.J. Klaine (2004). Influence of Natural Organic Matter Source on Copper Toxicity to Larval Fathead Minnows (Pimephales promelas):  Implications for the Biotic Ligand Model. Environ. Toxicol. Chem., 23, (6), 1567-1574. doi:10.1897/02-476. ECOREF#:80428</t>
        </is>
      </c>
    </row>
    <row r="3095">
      <c r="A3095" t="n">
        <v>7758987.0</v>
      </c>
      <c r="B3095" t="inlineStr">
        <is>
          <t>Sulfuric acid copper(2+) salt (1:1)</t>
        </is>
      </c>
      <c r="C3095"/>
      <c r="D3095" t="inlineStr">
        <is>
          <t>Measured</t>
        </is>
      </c>
      <c r="E3095" t="inlineStr">
        <is>
          <t>Not coded</t>
        </is>
      </c>
      <c r="F3095"/>
      <c r="G3095"/>
      <c r="H3095"/>
      <c r="I3095"/>
      <c r="J3095"/>
      <c r="K3095"/>
      <c r="L3095" t="inlineStr">
        <is>
          <t>Pimephales promelas</t>
        </is>
      </c>
      <c r="M3095" t="inlineStr">
        <is>
          <t>Fathead Minnow</t>
        </is>
      </c>
      <c r="N3095" t="inlineStr">
        <is>
          <t>Fry</t>
        </is>
      </c>
      <c r="O3095" t="inlineStr">
        <is>
          <t>&lt;</t>
        </is>
      </c>
      <c r="P3095" t="n">
        <v>1.0</v>
      </c>
      <c r="Q3095"/>
      <c r="R3095"/>
      <c r="S3095"/>
      <c r="T3095"/>
      <c r="U3095" t="inlineStr">
        <is>
          <t>Day(s)</t>
        </is>
      </c>
      <c r="V3095" t="inlineStr">
        <is>
          <t>Static</t>
        </is>
      </c>
      <c r="W3095" t="inlineStr">
        <is>
          <t>Fresh water</t>
        </is>
      </c>
      <c r="X3095" t="inlineStr">
        <is>
          <t>Lab</t>
        </is>
      </c>
      <c r="Y3095"/>
      <c r="Z3095" t="inlineStr">
        <is>
          <t>Total</t>
        </is>
      </c>
      <c r="AA3095"/>
      <c r="AB3095" t="n">
        <v>0.0099</v>
      </c>
      <c r="AC3095"/>
      <c r="AD3095" t="n">
        <v>0.008</v>
      </c>
      <c r="AE3095"/>
      <c r="AF3095" t="n">
        <v>0.0121</v>
      </c>
      <c r="AG3095" t="inlineStr">
        <is>
          <t>AI mg/L</t>
        </is>
      </c>
      <c r="AH3095"/>
      <c r="AI3095"/>
      <c r="AJ3095"/>
      <c r="AK3095"/>
      <c r="AL3095"/>
      <c r="AM3095"/>
      <c r="AN3095"/>
      <c r="AO3095"/>
      <c r="AP3095"/>
      <c r="AQ3095"/>
      <c r="AR3095"/>
      <c r="AS3095"/>
      <c r="AT3095"/>
      <c r="AU3095"/>
      <c r="AV3095"/>
      <c r="AW3095"/>
      <c r="AX3095" t="inlineStr">
        <is>
          <t>Mortality</t>
        </is>
      </c>
      <c r="AY3095" t="inlineStr">
        <is>
          <t>Mortality</t>
        </is>
      </c>
      <c r="AZ3095" t="inlineStr">
        <is>
          <t>LC50</t>
        </is>
      </c>
      <c r="BA3095"/>
      <c r="BB3095" t="n">
        <v>4.0</v>
      </c>
      <c r="BC3095"/>
      <c r="BD3095"/>
      <c r="BE3095"/>
      <c r="BF3095"/>
      <c r="BG3095" t="inlineStr">
        <is>
          <t>Day(s)</t>
        </is>
      </c>
      <c r="BH3095"/>
      <c r="BI3095" t="inlineStr">
        <is>
          <t>DTXSID6034479</t>
        </is>
      </c>
      <c r="BJ3095" t="inlineStr">
        <is>
          <t>10.1139/f93-155</t>
        </is>
      </c>
      <c r="BK3095"/>
      <c r="BL3095"/>
      <c r="BM3095"/>
      <c r="BN3095"/>
      <c r="BO3095"/>
      <c r="BP3095"/>
      <c r="BQ3095"/>
      <c r="BR3095"/>
      <c r="BS3095"/>
      <c r="BT3095" t="inlineStr">
        <is>
          <t>--</t>
        </is>
      </c>
      <c r="BU3095"/>
      <c r="BV3095"/>
      <c r="BW3095"/>
      <c r="BX3095"/>
      <c r="BY3095"/>
      <c r="BZ3095"/>
      <c r="CA3095"/>
      <c r="CB3095"/>
      <c r="CC3095"/>
      <c r="CD3095"/>
      <c r="CE3095"/>
      <c r="CF3095"/>
      <c r="CG3095"/>
      <c r="CH3095"/>
      <c r="CI3095"/>
      <c r="CJ3095"/>
      <c r="CK3095" t="inlineStr">
        <is>
          <t>Welsh,P.G., J.F. Skidmore, D.J. Spry, D.G. Dixon, P.V. Hodson, N.J. Hutchinson, and B.E. Hickie</t>
        </is>
      </c>
      <c r="CL3095" t="n">
        <v>8034.0</v>
      </c>
      <c r="CM3095" t="inlineStr">
        <is>
          <t>Effect of pH and Dissolved Organic Carbon on the Toxicity of Copper to Larval Fathead Minnow (Pimephales promelas) in Natural Lake Waters of Low Alkalinity</t>
        </is>
      </c>
      <c r="CN3095" t="inlineStr">
        <is>
          <t>Can. J. Fish. Aquat. Sci. (Multiple Languages)50(7): 1356-1362</t>
        </is>
      </c>
      <c r="CO3095" t="n">
        <v>1993.0</v>
      </c>
      <c r="CP3095" t="inlineStr">
        <is>
          <t>Welsh,P.G., J.F. Skidmore, D.J. Spry, D.G. Dixon, P.V. Hodson, N.J. Hutchinson, and B.E. Hickie (1993). Effect of pH and Dissolved Organic Carbon on the Toxicity of Copper to Larval Fathead Minnow (Pimephales promelas) in Natural Lake Waters of Low Alkalinity. Can. J. Fish. Aquat. Sci. (Multiple Languages), 50, (7), 1356-1362. doi:10.1139/f93-155. ECOREF#:8034</t>
        </is>
      </c>
    </row>
    <row r="3096">
      <c r="A3096" t="n">
        <v>7758987.0</v>
      </c>
      <c r="B3096" t="inlineStr">
        <is>
          <t>Sulfuric acid copper(2+) salt (1:1)</t>
        </is>
      </c>
      <c r="C3096"/>
      <c r="D3096" t="inlineStr">
        <is>
          <t>Measured</t>
        </is>
      </c>
      <c r="E3096" t="inlineStr">
        <is>
          <t>Not coded</t>
        </is>
      </c>
      <c r="F3096"/>
      <c r="G3096"/>
      <c r="H3096"/>
      <c r="I3096"/>
      <c r="J3096"/>
      <c r="K3096"/>
      <c r="L3096" t="inlineStr">
        <is>
          <t>Pimephales promelas</t>
        </is>
      </c>
      <c r="M3096" t="inlineStr">
        <is>
          <t>Fathead Minnow</t>
        </is>
      </c>
      <c r="N3096" t="inlineStr">
        <is>
          <t>Larva</t>
        </is>
      </c>
      <c r="O3096" t="inlineStr">
        <is>
          <t>&lt;</t>
        </is>
      </c>
      <c r="P3096" t="n">
        <v>24.0</v>
      </c>
      <c r="Q3096"/>
      <c r="R3096"/>
      <c r="S3096"/>
      <c r="T3096"/>
      <c r="U3096" t="inlineStr">
        <is>
          <t>Hour(s)</t>
        </is>
      </c>
      <c r="V3096" t="inlineStr">
        <is>
          <t>Static</t>
        </is>
      </c>
      <c r="W3096" t="inlineStr">
        <is>
          <t>Fresh water</t>
        </is>
      </c>
      <c r="X3096" t="inlineStr">
        <is>
          <t>Lab</t>
        </is>
      </c>
      <c r="Y3096" t="n">
        <v>6.0</v>
      </c>
      <c r="Z3096" t="inlineStr">
        <is>
          <t>Total</t>
        </is>
      </c>
      <c r="AA3096"/>
      <c r="AB3096" t="n">
        <v>1.24447015</v>
      </c>
      <c r="AC3096"/>
      <c r="AD3096" t="n">
        <v>0.95355505</v>
      </c>
      <c r="AE3096"/>
      <c r="AF3096" t="n">
        <v>1.63235695</v>
      </c>
      <c r="AG3096" t="inlineStr">
        <is>
          <t>AI mg/L</t>
        </is>
      </c>
      <c r="AH3096"/>
      <c r="AI3096"/>
      <c r="AJ3096"/>
      <c r="AK3096"/>
      <c r="AL3096"/>
      <c r="AM3096"/>
      <c r="AN3096"/>
      <c r="AO3096"/>
      <c r="AP3096"/>
      <c r="AQ3096"/>
      <c r="AR3096"/>
      <c r="AS3096"/>
      <c r="AT3096"/>
      <c r="AU3096"/>
      <c r="AV3096"/>
      <c r="AW3096"/>
      <c r="AX3096" t="inlineStr">
        <is>
          <t>Mortality</t>
        </is>
      </c>
      <c r="AY3096" t="inlineStr">
        <is>
          <t>Mortality</t>
        </is>
      </c>
      <c r="AZ3096" t="inlineStr">
        <is>
          <t>LC50</t>
        </is>
      </c>
      <c r="BA3096"/>
      <c r="BB3096" t="n">
        <v>4.0</v>
      </c>
      <c r="BC3096"/>
      <c r="BD3096"/>
      <c r="BE3096"/>
      <c r="BF3096"/>
      <c r="BG3096" t="inlineStr">
        <is>
          <t>Day(s)</t>
        </is>
      </c>
      <c r="BH3096"/>
      <c r="BI3096" t="inlineStr">
        <is>
          <t>DTXSID6034479</t>
        </is>
      </c>
      <c r="BJ3096"/>
      <c r="BK3096"/>
      <c r="BL3096"/>
      <c r="BM3096"/>
      <c r="BN3096"/>
      <c r="BO3096"/>
      <c r="BP3096"/>
      <c r="BQ3096"/>
      <c r="BR3096"/>
      <c r="BS3096"/>
      <c r="BT3096" t="inlineStr">
        <is>
          <t>--</t>
        </is>
      </c>
      <c r="BU3096"/>
      <c r="BV3096"/>
      <c r="BW3096"/>
      <c r="BX3096"/>
      <c r="BY3096"/>
      <c r="BZ3096"/>
      <c r="CA3096"/>
      <c r="CB3096"/>
      <c r="CC3096"/>
      <c r="CD3096"/>
      <c r="CE3096"/>
      <c r="CF3096"/>
      <c r="CG3096"/>
      <c r="CH3096"/>
      <c r="CI3096" t="inlineStr">
        <is>
          <t xml:space="preserve"> CA/1.25* mN             //MG/0.62* mN             //NA/0.62 mN             //POT/0.05* mN             //SO4/0.39 mN             //CL/0.42 mN             //DNUM/6//DOSES/2.0 to 2.8/3.9 to 5.5/7.7 to 11.1/11.4 to 23.3/16.2 to 41 uM//TESTID/45//OEF/SALTS, HARDNESS, TEMPERATURE////</t>
        </is>
      </c>
      <c r="CJ3096" t="inlineStr">
        <is>
          <t xml:space="preserve">   CA/1.25* mN             //MG/0.62* mN             //NA/0.62 mN             //POT/0.05* mN             //SO4/0.39 mN             //CL/0.42 mN             //DNUM/6//DOSES/2.0 to 2.8/3.9 to 5.5/7.7 to 11.1/11.4 to 23.3/16.2 to 41 uM//TESTID/45//OEF/SALTS, HARDNESS, TEMPERATURE////</t>
        </is>
      </c>
      <c r="CK3096" t="inlineStr">
        <is>
          <t>Erickson,R.J., D.A. Benoit, and V.R. Mattson</t>
        </is>
      </c>
      <c r="CL3096" t="n">
        <v>76238.0</v>
      </c>
      <c r="CM3096" t="inlineStr">
        <is>
          <t>A Prototype Toxicity Factors Model for Site-Specific Copper Water Quality Criteria</t>
        </is>
      </c>
      <c r="CN3096" t="inlineStr">
        <is>
          <t>U.S.EPA, Duluth, MN:36 p.</t>
        </is>
      </c>
      <c r="CO3096" t="n">
        <v>1996.0</v>
      </c>
      <c r="CP3096" t="inlineStr">
        <is>
          <t>Erickson,R.J., D.A. Benoit, and V.R. Mattson (1996). A Prototype Toxicity Factors Model for Site-Specific Copper Water Quality Criteria. U.S.EPA, Duluth, MN, 36 p. ECOREF#:76238</t>
        </is>
      </c>
    </row>
    <row r="3097">
      <c r="A3097" t="n">
        <v>7758987.0</v>
      </c>
      <c r="B3097" t="inlineStr">
        <is>
          <t>Sulfuric acid copper(2+) salt (1:1)</t>
        </is>
      </c>
      <c r="C3097"/>
      <c r="D3097" t="inlineStr">
        <is>
          <t>Measured</t>
        </is>
      </c>
      <c r="E3097" t="inlineStr">
        <is>
          <t>Not coded</t>
        </is>
      </c>
      <c r="F3097"/>
      <c r="G3097"/>
      <c r="H3097"/>
      <c r="I3097"/>
      <c r="J3097"/>
      <c r="K3097"/>
      <c r="L3097" t="inlineStr">
        <is>
          <t>Pimephales promelas</t>
        </is>
      </c>
      <c r="M3097" t="inlineStr">
        <is>
          <t>Fathead Minnow</t>
        </is>
      </c>
      <c r="N3097"/>
      <c r="O3097" t="inlineStr">
        <is>
          <t>&lt;</t>
        </is>
      </c>
      <c r="P3097" t="n">
        <v>24.0</v>
      </c>
      <c r="Q3097"/>
      <c r="R3097"/>
      <c r="S3097"/>
      <c r="T3097"/>
      <c r="U3097" t="inlineStr">
        <is>
          <t>Hour(s)</t>
        </is>
      </c>
      <c r="V3097" t="inlineStr">
        <is>
          <t>Static</t>
        </is>
      </c>
      <c r="W3097" t="inlineStr">
        <is>
          <t>Fresh water</t>
        </is>
      </c>
      <c r="X3097" t="inlineStr">
        <is>
          <t>Lab</t>
        </is>
      </c>
      <c r="Y3097"/>
      <c r="Z3097" t="inlineStr">
        <is>
          <t>Total</t>
        </is>
      </c>
      <c r="AA3097"/>
      <c r="AB3097" t="n">
        <v>0.0477</v>
      </c>
      <c r="AC3097"/>
      <c r="AD3097"/>
      <c r="AE3097"/>
      <c r="AF3097"/>
      <c r="AG3097" t="inlineStr">
        <is>
          <t>AI mg/L</t>
        </is>
      </c>
      <c r="AH3097"/>
      <c r="AI3097"/>
      <c r="AJ3097"/>
      <c r="AK3097"/>
      <c r="AL3097"/>
      <c r="AM3097"/>
      <c r="AN3097"/>
      <c r="AO3097"/>
      <c r="AP3097"/>
      <c r="AQ3097"/>
      <c r="AR3097"/>
      <c r="AS3097"/>
      <c r="AT3097"/>
      <c r="AU3097"/>
      <c r="AV3097"/>
      <c r="AW3097"/>
      <c r="AX3097" t="inlineStr">
        <is>
          <t>Mortality</t>
        </is>
      </c>
      <c r="AY3097" t="inlineStr">
        <is>
          <t>Mortality</t>
        </is>
      </c>
      <c r="AZ3097" t="inlineStr">
        <is>
          <t>LC50</t>
        </is>
      </c>
      <c r="BA3097"/>
      <c r="BB3097" t="n">
        <v>4.0</v>
      </c>
      <c r="BC3097"/>
      <c r="BD3097"/>
      <c r="BE3097"/>
      <c r="BF3097"/>
      <c r="BG3097" t="inlineStr">
        <is>
          <t>Day(s)</t>
        </is>
      </c>
      <c r="BH3097"/>
      <c r="BI3097" t="inlineStr">
        <is>
          <t>DTXSID6034479</t>
        </is>
      </c>
      <c r="BJ3097"/>
      <c r="BK3097"/>
      <c r="BL3097"/>
      <c r="BM3097"/>
      <c r="BN3097"/>
      <c r="BO3097"/>
      <c r="BP3097"/>
      <c r="BQ3097"/>
      <c r="BR3097"/>
      <c r="BS3097"/>
      <c r="BT3097" t="inlineStr">
        <is>
          <t>--</t>
        </is>
      </c>
      <c r="BU3097"/>
      <c r="BV3097"/>
      <c r="BW3097"/>
      <c r="BX3097"/>
      <c r="BY3097"/>
      <c r="BZ3097"/>
      <c r="CA3097"/>
      <c r="CB3097"/>
      <c r="CC3097"/>
      <c r="CD3097"/>
      <c r="CE3097"/>
      <c r="CF3097"/>
      <c r="CG3097"/>
      <c r="CH3097"/>
      <c r="CI3097"/>
      <c r="CJ3097"/>
      <c r="CK3097" t="inlineStr">
        <is>
          <t>Welsh,P.G.</t>
        </is>
      </c>
      <c r="CL3097" t="n">
        <v>45189.0</v>
      </c>
      <c r="CM3097" t="inlineStr">
        <is>
          <t>Influence of Dissolved Organic Carbon on the Speciation, Bioavailability and Toxicity of Metals to Aquatic Biota in Soft Water Lakes</t>
        </is>
      </c>
      <c r="CN3097" t="inlineStr">
        <is>
          <t>Ph.D.Thesis, University of Waterloo, Ontario, Canada:181 p.</t>
        </is>
      </c>
      <c r="CO3097" t="n">
        <v>1996.0</v>
      </c>
      <c r="CP3097" t="inlineStr">
        <is>
          <t>Welsh,P.G. (1996). Influence of Dissolved Organic Carbon on the Speciation, Bioavailability and Toxicity of Metals to Aquatic Biota in Soft Water Lakes. Ph.D.Thesis, University of Waterloo, Ontario, Canada, 181 p. ECOREF#:45189</t>
        </is>
      </c>
    </row>
    <row r="3098">
      <c r="A3098" t="n">
        <v>7758987.0</v>
      </c>
      <c r="B3098" t="inlineStr">
        <is>
          <t>Sulfuric acid copper(2+) salt (1:1)</t>
        </is>
      </c>
      <c r="C3098"/>
      <c r="D3098" t="inlineStr">
        <is>
          <t>Measured</t>
        </is>
      </c>
      <c r="E3098" t="inlineStr">
        <is>
          <t>Not coded</t>
        </is>
      </c>
      <c r="F3098"/>
      <c r="G3098"/>
      <c r="H3098"/>
      <c r="I3098"/>
      <c r="J3098"/>
      <c r="K3098"/>
      <c r="L3098" t="inlineStr">
        <is>
          <t>Pimephales promelas</t>
        </is>
      </c>
      <c r="M3098" t="inlineStr">
        <is>
          <t>Fathead Minnow</t>
        </is>
      </c>
      <c r="N3098" t="inlineStr">
        <is>
          <t>Larva</t>
        </is>
      </c>
      <c r="O3098" t="inlineStr">
        <is>
          <t>&lt;</t>
        </is>
      </c>
      <c r="P3098" t="n">
        <v>24.0</v>
      </c>
      <c r="Q3098"/>
      <c r="R3098"/>
      <c r="S3098"/>
      <c r="T3098"/>
      <c r="U3098" t="inlineStr">
        <is>
          <t>Hour(s)</t>
        </is>
      </c>
      <c r="V3098" t="inlineStr">
        <is>
          <t>Static</t>
        </is>
      </c>
      <c r="W3098" t="inlineStr">
        <is>
          <t>Fresh water</t>
        </is>
      </c>
      <c r="X3098" t="inlineStr">
        <is>
          <t>Lab</t>
        </is>
      </c>
      <c r="Y3098" t="n">
        <v>6.0</v>
      </c>
      <c r="Z3098" t="inlineStr">
        <is>
          <t>Total</t>
        </is>
      </c>
      <c r="AA3098"/>
      <c r="AB3098" t="n">
        <v>0.27475315</v>
      </c>
      <c r="AC3098"/>
      <c r="AD3098" t="n">
        <v>0.2262673</v>
      </c>
      <c r="AE3098"/>
      <c r="AF3098" t="n">
        <v>0.33293617</v>
      </c>
      <c r="AG3098" t="inlineStr">
        <is>
          <t>AI mg/L</t>
        </is>
      </c>
      <c r="AH3098"/>
      <c r="AI3098"/>
      <c r="AJ3098"/>
      <c r="AK3098"/>
      <c r="AL3098"/>
      <c r="AM3098"/>
      <c r="AN3098"/>
      <c r="AO3098"/>
      <c r="AP3098"/>
      <c r="AQ3098"/>
      <c r="AR3098"/>
      <c r="AS3098"/>
      <c r="AT3098"/>
      <c r="AU3098"/>
      <c r="AV3098"/>
      <c r="AW3098"/>
      <c r="AX3098" t="inlineStr">
        <is>
          <t>Mortality</t>
        </is>
      </c>
      <c r="AY3098" t="inlineStr">
        <is>
          <t>Mortality</t>
        </is>
      </c>
      <c r="AZ3098" t="inlineStr">
        <is>
          <t>LC50</t>
        </is>
      </c>
      <c r="BA3098"/>
      <c r="BB3098" t="n">
        <v>4.0</v>
      </c>
      <c r="BC3098"/>
      <c r="BD3098"/>
      <c r="BE3098"/>
      <c r="BF3098"/>
      <c r="BG3098" t="inlineStr">
        <is>
          <t>Day(s)</t>
        </is>
      </c>
      <c r="BH3098"/>
      <c r="BI3098" t="inlineStr">
        <is>
          <t>DTXSID6034479</t>
        </is>
      </c>
      <c r="BJ3098"/>
      <c r="BK3098"/>
      <c r="BL3098"/>
      <c r="BM3098"/>
      <c r="BN3098"/>
      <c r="BO3098"/>
      <c r="BP3098"/>
      <c r="BQ3098"/>
      <c r="BR3098"/>
      <c r="BS3098"/>
      <c r="BT3098" t="inlineStr">
        <is>
          <t>--</t>
        </is>
      </c>
      <c r="BU3098"/>
      <c r="BV3098"/>
      <c r="BW3098"/>
      <c r="BX3098"/>
      <c r="BY3098"/>
      <c r="BZ3098"/>
      <c r="CA3098"/>
      <c r="CB3098"/>
      <c r="CC3098"/>
      <c r="CD3098"/>
      <c r="CE3098"/>
      <c r="CF3098"/>
      <c r="CG3098"/>
      <c r="CH3098"/>
      <c r="CI3098" t="inlineStr">
        <is>
          <t xml:space="preserve"> CA/0.60 mN             //MG/0.38 mN             //NA/0.40 mN             //POT/0.02 mN             //SO4/0.48 mN             //CL/0.28 mN             //DNUM/6//DOSES/0.46 to 0.50/1.0 to 1.1/1.9 to 2.0/3.3 to 4.5/6.1 to 8.6 uM//TESTID/30//OEF/SALTS, HARDNESS, TEMPERATURE////</t>
        </is>
      </c>
      <c r="CJ3098" t="inlineStr">
        <is>
          <t xml:space="preserve">   CA/0.60 mN             //MG/0.38 mN             //NA/0.40 mN             //POT/0.02 mN             //SO4/0.48 mN             //CL/0.28 mN             //DNUM/6//DOSES/0.46 to 0.50/1.0 to 1.1/1.9 to 2.0/3.3 to 4.5/6.1 to 8.6 uM//TESTID/30//OEF/SALTS, HARDNESS, TEMPERATURE////</t>
        </is>
      </c>
      <c r="CK3098" t="inlineStr">
        <is>
          <t>Erickson,R.J., D.A. Benoit, and V.R. Mattson</t>
        </is>
      </c>
      <c r="CL3098" t="n">
        <v>76238.0</v>
      </c>
      <c r="CM3098" t="inlineStr">
        <is>
          <t>A Prototype Toxicity Factors Model for Site-Specific Copper Water Quality Criteria</t>
        </is>
      </c>
      <c r="CN3098" t="inlineStr">
        <is>
          <t>U.S.EPA, Duluth, MN:36 p.</t>
        </is>
      </c>
      <c r="CO3098" t="n">
        <v>1996.0</v>
      </c>
      <c r="CP3098" t="inlineStr">
        <is>
          <t>Erickson,R.J., D.A. Benoit, and V.R. Mattson (1996). A Prototype Toxicity Factors Model for Site-Specific Copper Water Quality Criteria. U.S.EPA, Duluth, MN, 36 p. ECOREF#:76238</t>
        </is>
      </c>
    </row>
    <row r="3099">
      <c r="A3099" t="n">
        <v>7758987.0</v>
      </c>
      <c r="B3099" t="inlineStr">
        <is>
          <t>Sulfuric acid copper(2+) salt (1:1)</t>
        </is>
      </c>
      <c r="C3099"/>
      <c r="D3099" t="inlineStr">
        <is>
          <t>Unmeasured</t>
        </is>
      </c>
      <c r="E3099" t="inlineStr">
        <is>
          <t>Not coded</t>
        </is>
      </c>
      <c r="F3099"/>
      <c r="G3099" t="n">
        <v>25.5</v>
      </c>
      <c r="H3099"/>
      <c r="I3099"/>
      <c r="J3099"/>
      <c r="K3099"/>
      <c r="L3099" t="inlineStr">
        <is>
          <t>Pimephales promelas</t>
        </is>
      </c>
      <c r="M3099" t="inlineStr">
        <is>
          <t>Fathead Minnow</t>
        </is>
      </c>
      <c r="N3099"/>
      <c r="O3099"/>
      <c r="P3099"/>
      <c r="Q3099"/>
      <c r="R3099"/>
      <c r="S3099"/>
      <c r="T3099"/>
      <c r="U3099"/>
      <c r="V3099" t="inlineStr">
        <is>
          <t>Static</t>
        </is>
      </c>
      <c r="W3099" t="inlineStr">
        <is>
          <t>Fresh water</t>
        </is>
      </c>
      <c r="X3099" t="inlineStr">
        <is>
          <t>Lab</t>
        </is>
      </c>
      <c r="Y3099" t="n">
        <v>7.0</v>
      </c>
      <c r="Z3099" t="inlineStr">
        <is>
          <t>Total</t>
        </is>
      </c>
      <c r="AA3099"/>
      <c r="AB3099" t="n">
        <v>0.63</v>
      </c>
      <c r="AC3099"/>
      <c r="AD3099" t="n">
        <v>0.3</v>
      </c>
      <c r="AE3099"/>
      <c r="AF3099" t="n">
        <v>0.9</v>
      </c>
      <c r="AG3099" t="inlineStr">
        <is>
          <t>AI mg/L</t>
        </is>
      </c>
      <c r="AH3099"/>
      <c r="AI3099"/>
      <c r="AJ3099"/>
      <c r="AK3099"/>
      <c r="AL3099"/>
      <c r="AM3099"/>
      <c r="AN3099"/>
      <c r="AO3099"/>
      <c r="AP3099"/>
      <c r="AQ3099"/>
      <c r="AR3099"/>
      <c r="AS3099"/>
      <c r="AT3099"/>
      <c r="AU3099"/>
      <c r="AV3099"/>
      <c r="AW3099"/>
      <c r="AX3099" t="inlineStr">
        <is>
          <t>Mortality</t>
        </is>
      </c>
      <c r="AY3099" t="inlineStr">
        <is>
          <t>Mortality</t>
        </is>
      </c>
      <c r="AZ3099" t="inlineStr">
        <is>
          <t>LC50</t>
        </is>
      </c>
      <c r="BA3099"/>
      <c r="BB3099" t="n">
        <v>4.0</v>
      </c>
      <c r="BC3099"/>
      <c r="BD3099"/>
      <c r="BE3099"/>
      <c r="BF3099"/>
      <c r="BG3099" t="inlineStr">
        <is>
          <t>Day(s)</t>
        </is>
      </c>
      <c r="BH3099" t="inlineStr">
        <is>
          <t>Active ingredient</t>
        </is>
      </c>
      <c r="BI3099" t="inlineStr">
        <is>
          <t>DTXSID6034479</t>
        </is>
      </c>
      <c r="BJ3099"/>
      <c r="BK3099"/>
      <c r="BL3099"/>
      <c r="BM3099"/>
      <c r="BN3099"/>
      <c r="BO3099"/>
      <c r="BP3099"/>
      <c r="BQ3099"/>
      <c r="BR3099"/>
      <c r="BS3099"/>
      <c r="BT3099" t="inlineStr">
        <is>
          <t>--</t>
        </is>
      </c>
      <c r="BU3099"/>
      <c r="BV3099"/>
      <c r="BW3099"/>
      <c r="BX3099"/>
      <c r="BY3099"/>
      <c r="BZ3099"/>
      <c r="CA3099"/>
      <c r="CB3099"/>
      <c r="CC3099"/>
      <c r="CD3099"/>
      <c r="CE3099"/>
      <c r="CF3099"/>
      <c r="CG3099"/>
      <c r="CH3099"/>
      <c r="CI3099" t="inlineStr">
        <is>
          <t xml:space="preserve"> TESTID/59//MSMT/NR//DOSES/NR//SOURCE/GOV//WTINT/0.56 G//DNUM/7//SEX/NR//TMETH/EPAASTM//STYPE/ACUTE//ETIME/96 H//AP RATE/NR//SAMPN/NR//WTAT/NR//INTAKE/NR//COMPEP/NR//LD/NR//DW/NR//STST/NR//HMA/NR//NA/NR//CL/NR//DIC/NR//CA/NR//POT/NR//MG/NR//SO4/NR//SULF/NR//</t>
        </is>
      </c>
      <c r="CJ3099" t="inlineStr">
        <is>
          <t>SOURCE/GOVERNMENT AGENCY//   TESTID/59//MSMT/NR//DOSES/NR//SOURCE/GOV//WTINT/0.56 G//DNUM/7//SEX/NR//TMETH/EPAASTM//STYPE/ACUTE//ETIME/96 H//AP RATE/NR//SAMPN/NR//WTAT/NR//INTAKE/NR//COMPEP/NR//LD/NR//DW/NR//STST/NR//HMA/NR//NA/NR//CL/NR//DIC/NR//CA/NR//POT/NR//MG/NR//SO4/NR//SULF/NR//</t>
        </is>
      </c>
      <c r="CK3099" t="inlineStr">
        <is>
          <t>Dwyer,F.J., L.C. Sappington, D.R. Buckler, and S.B. Jones</t>
        </is>
      </c>
      <c r="CL3099" t="n">
        <v>73668.0</v>
      </c>
      <c r="CM3099" t="inlineStr">
        <is>
          <t>Use of Surrogate Species in Assessing Contaminant Risk to Endangered and Threatened Fishes</t>
        </is>
      </c>
      <c r="CN3099" t="inlineStr">
        <is>
          <t>EPA/600/R-96/029, U.S.EPA, Washington, DC:78 p.</t>
        </is>
      </c>
      <c r="CO3099" t="n">
        <v>1995.0</v>
      </c>
      <c r="CP3099" t="inlineStr">
        <is>
          <t>Dwyer,F.J., L.C. Sappington, D.R. Buckler, and S.B. Jones (1995). Use of Surrogate Species in Assessing Contaminant Risk to Endangered and Threatened Fishes. EPA/600/R-96/029, U.S.EPA, Washington, DC, 78 p. ECOREF#:73668</t>
        </is>
      </c>
    </row>
    <row r="3100">
      <c r="A3100" t="n">
        <v>7758987.0</v>
      </c>
      <c r="B3100" t="inlineStr">
        <is>
          <t>Sulfuric acid copper(2+) salt (1:1)</t>
        </is>
      </c>
      <c r="C3100"/>
      <c r="D3100" t="inlineStr">
        <is>
          <t>Not reported</t>
        </is>
      </c>
      <c r="E3100" t="inlineStr">
        <is>
          <t>Not coded</t>
        </is>
      </c>
      <c r="F3100"/>
      <c r="G3100" t="n">
        <v>98.0</v>
      </c>
      <c r="H3100"/>
      <c r="I3100"/>
      <c r="J3100"/>
      <c r="K3100"/>
      <c r="L3100" t="inlineStr">
        <is>
          <t>Pimephales promelas</t>
        </is>
      </c>
      <c r="M3100" t="inlineStr">
        <is>
          <t>Fathead Minnow</t>
        </is>
      </c>
      <c r="N3100"/>
      <c r="O3100"/>
      <c r="P3100"/>
      <c r="Q3100"/>
      <c r="R3100"/>
      <c r="S3100"/>
      <c r="T3100"/>
      <c r="U3100"/>
      <c r="V3100" t="inlineStr">
        <is>
          <t>Static</t>
        </is>
      </c>
      <c r="W3100" t="inlineStr">
        <is>
          <t>Fresh water</t>
        </is>
      </c>
      <c r="X3100" t="inlineStr">
        <is>
          <t>Lab</t>
        </is>
      </c>
      <c r="Y3100"/>
      <c r="Z3100" t="inlineStr">
        <is>
          <t>Total</t>
        </is>
      </c>
      <c r="AA3100"/>
      <c r="AB3100" t="n">
        <v>0.838</v>
      </c>
      <c r="AC3100"/>
      <c r="AD3100" t="n">
        <v>0.623</v>
      </c>
      <c r="AE3100"/>
      <c r="AF3100" t="n">
        <v>1.0</v>
      </c>
      <c r="AG3100" t="inlineStr">
        <is>
          <t>AI mg/L</t>
        </is>
      </c>
      <c r="AH3100"/>
      <c r="AI3100"/>
      <c r="AJ3100"/>
      <c r="AK3100"/>
      <c r="AL3100"/>
      <c r="AM3100"/>
      <c r="AN3100"/>
      <c r="AO3100"/>
      <c r="AP3100"/>
      <c r="AQ3100"/>
      <c r="AR3100"/>
      <c r="AS3100"/>
      <c r="AT3100"/>
      <c r="AU3100"/>
      <c r="AV3100"/>
      <c r="AW3100"/>
      <c r="AX3100" t="inlineStr">
        <is>
          <t>Mortality</t>
        </is>
      </c>
      <c r="AY3100" t="inlineStr">
        <is>
          <t>Mortality</t>
        </is>
      </c>
      <c r="AZ3100" t="inlineStr">
        <is>
          <t>LC50</t>
        </is>
      </c>
      <c r="BA3100"/>
      <c r="BB3100" t="n">
        <v>4.0</v>
      </c>
      <c r="BC3100"/>
      <c r="BD3100"/>
      <c r="BE3100"/>
      <c r="BF3100"/>
      <c r="BG3100" t="inlineStr">
        <is>
          <t>Day(s)</t>
        </is>
      </c>
      <c r="BH3100" t="inlineStr">
        <is>
          <t>Pure</t>
        </is>
      </c>
      <c r="BI3100" t="inlineStr">
        <is>
          <t>DTXSID6034479</t>
        </is>
      </c>
      <c r="BJ3100"/>
      <c r="BK3100"/>
      <c r="BL3100"/>
      <c r="BM3100"/>
      <c r="BN3100"/>
      <c r="BO3100"/>
      <c r="BP3100"/>
      <c r="BQ3100"/>
      <c r="BR3100"/>
      <c r="BS3100"/>
      <c r="BT3100" t="inlineStr">
        <is>
          <t>--</t>
        </is>
      </c>
      <c r="BU3100"/>
      <c r="BV3100"/>
      <c r="BW3100"/>
      <c r="BX3100"/>
      <c r="BY3100"/>
      <c r="BZ3100"/>
      <c r="CA3100"/>
      <c r="CB3100"/>
      <c r="CC3100"/>
      <c r="CD3100"/>
      <c r="CE3100"/>
      <c r="CF3100"/>
      <c r="CG3100"/>
      <c r="CH3100"/>
      <c r="CI3100"/>
      <c r="CJ3100"/>
      <c r="CK3100" t="inlineStr">
        <is>
          <t>Mayer,F.L.,Jr., and M.R. Ellersieck</t>
        </is>
      </c>
      <c r="CL3100" t="n">
        <v>6797.0</v>
      </c>
      <c r="CM3100" t="inlineStr">
        <is>
          <t>Manual of Acute Toxicity: Interpretation and Data Base for 410 Chemicals and 66 Species of Freshwater Animals</t>
        </is>
      </c>
      <c r="CN3100" t="inlineStr">
        <is>
          <t>USDI Fish and Wildlife Service, Publication No.160, Washington, DC:505 p.</t>
        </is>
      </c>
      <c r="CO3100" t="n">
        <v>1986.0</v>
      </c>
      <c r="CP3100" t="inlineStr">
        <is>
          <t>Mayer,F.L.,Jr., and M.R. Ellersieck (1986). Manual of Acute Toxicity: Interpretation and Data Base for 410 Chemicals and 66 Species of Freshwater Animals. USDI Fish and Wildlife Service, Publication No.160, Washington, DC, 505 p. ECOREF#:6797</t>
        </is>
      </c>
    </row>
    <row r="3101">
      <c r="A3101" t="n">
        <v>7758987.0</v>
      </c>
      <c r="B3101" t="inlineStr">
        <is>
          <t>Sulfuric acid copper(2+) salt (1:1)</t>
        </is>
      </c>
      <c r="C3101"/>
      <c r="D3101" t="inlineStr">
        <is>
          <t>Measured</t>
        </is>
      </c>
      <c r="E3101" t="inlineStr">
        <is>
          <t>Not coded</t>
        </is>
      </c>
      <c r="F3101"/>
      <c r="G3101"/>
      <c r="H3101"/>
      <c r="I3101"/>
      <c r="J3101"/>
      <c r="K3101"/>
      <c r="L3101" t="inlineStr">
        <is>
          <t>Pimephales promelas</t>
        </is>
      </c>
      <c r="M3101" t="inlineStr">
        <is>
          <t>Fathead Minnow</t>
        </is>
      </c>
      <c r="N3101" t="inlineStr">
        <is>
          <t>Larva</t>
        </is>
      </c>
      <c r="O3101" t="inlineStr">
        <is>
          <t>&lt;</t>
        </is>
      </c>
      <c r="P3101" t="n">
        <v>24.0</v>
      </c>
      <c r="Q3101"/>
      <c r="R3101"/>
      <c r="S3101"/>
      <c r="T3101"/>
      <c r="U3101" t="inlineStr">
        <is>
          <t>Hour(s)</t>
        </is>
      </c>
      <c r="V3101" t="inlineStr">
        <is>
          <t>Static</t>
        </is>
      </c>
      <c r="W3101" t="inlineStr">
        <is>
          <t>Fresh water</t>
        </is>
      </c>
      <c r="X3101" t="inlineStr">
        <is>
          <t>Lab</t>
        </is>
      </c>
      <c r="Y3101"/>
      <c r="Z3101" t="inlineStr">
        <is>
          <t>Total</t>
        </is>
      </c>
      <c r="AA3101"/>
      <c r="AB3101" t="n">
        <v>0.17454906</v>
      </c>
      <c r="AC3101"/>
      <c r="AD3101" t="n">
        <v>0.1292956</v>
      </c>
      <c r="AE3101"/>
      <c r="AF3101" t="n">
        <v>0.23596447</v>
      </c>
      <c r="AG3101" t="inlineStr">
        <is>
          <t>AI mg/L</t>
        </is>
      </c>
      <c r="AH3101"/>
      <c r="AI3101"/>
      <c r="AJ3101"/>
      <c r="AK3101"/>
      <c r="AL3101"/>
      <c r="AM3101"/>
      <c r="AN3101"/>
      <c r="AO3101"/>
      <c r="AP3101"/>
      <c r="AQ3101"/>
      <c r="AR3101"/>
      <c r="AS3101"/>
      <c r="AT3101"/>
      <c r="AU3101"/>
      <c r="AV3101"/>
      <c r="AW3101"/>
      <c r="AX3101" t="inlineStr">
        <is>
          <t>Mortality</t>
        </is>
      </c>
      <c r="AY3101" t="inlineStr">
        <is>
          <t>Mortality</t>
        </is>
      </c>
      <c r="AZ3101" t="inlineStr">
        <is>
          <t>LC50</t>
        </is>
      </c>
      <c r="BA3101"/>
      <c r="BB3101" t="n">
        <v>4.0</v>
      </c>
      <c r="BC3101"/>
      <c r="BD3101"/>
      <c r="BE3101"/>
      <c r="BF3101"/>
      <c r="BG3101" t="inlineStr">
        <is>
          <t>Day(s)</t>
        </is>
      </c>
      <c r="BH3101"/>
      <c r="BI3101" t="inlineStr">
        <is>
          <t>DTXSID6034479</t>
        </is>
      </c>
      <c r="BJ3101" t="inlineStr">
        <is>
          <t>10.1002/etc.5620150217</t>
        </is>
      </c>
      <c r="BK3101"/>
      <c r="BL3101"/>
      <c r="BM3101"/>
      <c r="BN3101"/>
      <c r="BO3101"/>
      <c r="BP3101"/>
      <c r="BQ3101"/>
      <c r="BR3101"/>
      <c r="BS3101"/>
      <c r="BT3101" t="inlineStr">
        <is>
          <t>--</t>
        </is>
      </c>
      <c r="BU3101"/>
      <c r="BV3101"/>
      <c r="BW3101"/>
      <c r="BX3101"/>
      <c r="BY3101"/>
      <c r="BZ3101"/>
      <c r="CA3101"/>
      <c r="CB3101"/>
      <c r="CC3101"/>
      <c r="CD3101"/>
      <c r="CE3101"/>
      <c r="CF3101"/>
      <c r="CG3101"/>
      <c r="CH3101"/>
      <c r="CI3101" t="inlineStr">
        <is>
          <t xml:space="preserve"> ALK/0.85 MEQ/L*//</t>
        </is>
      </c>
      <c r="CJ3101" t="inlineStr">
        <is>
          <t xml:space="preserve">   ALK/0.85 MEQ/L*//</t>
        </is>
      </c>
      <c r="CK3101" t="inlineStr">
        <is>
          <t>Erickson,R.J., D.A. Benoit, V.R. Mattson, H.P.,Jr. Nelson, and E.N. Leonard</t>
        </is>
      </c>
      <c r="CL3101" t="n">
        <v>16342.0</v>
      </c>
      <c r="CM3101" t="inlineStr">
        <is>
          <t>The Effects of Water Chemistry on the Toxicity of Copper to Fathead Minnows</t>
        </is>
      </c>
      <c r="CN3101" t="inlineStr">
        <is>
          <t>Environ. Toxicol. Chem.15(2): 181-193</t>
        </is>
      </c>
      <c r="CO3101" t="n">
        <v>1996.0</v>
      </c>
      <c r="CP3101" t="inlineStr">
        <is>
          <t>Erickson,R.J., D.A. Benoit, V.R. Mattson, H.P.,Jr. Nelson, and E.N. Leonard (1996). The Effects of Water Chemistry on the Toxicity of Copper to Fathead Minnows. Environ. Toxicol. Chem., 15, (2), 181-193. doi:10.1002/etc.5620150217. ECOREF#:16342</t>
        </is>
      </c>
    </row>
    <row r="3102">
      <c r="A3102" t="n">
        <v>7758987.0</v>
      </c>
      <c r="B3102" t="inlineStr">
        <is>
          <t>Sulfuric acid copper(2+) salt (1:1)</t>
        </is>
      </c>
      <c r="C3102"/>
      <c r="D3102" t="inlineStr">
        <is>
          <t>Measured</t>
        </is>
      </c>
      <c r="E3102" t="inlineStr">
        <is>
          <t>Not coded</t>
        </is>
      </c>
      <c r="F3102"/>
      <c r="G3102"/>
      <c r="H3102"/>
      <c r="I3102"/>
      <c r="J3102"/>
      <c r="K3102"/>
      <c r="L3102" t="inlineStr">
        <is>
          <t>Pimephales promelas</t>
        </is>
      </c>
      <c r="M3102" t="inlineStr">
        <is>
          <t>Fathead Minnow</t>
        </is>
      </c>
      <c r="N3102" t="inlineStr">
        <is>
          <t>Fry</t>
        </is>
      </c>
      <c r="O3102" t="inlineStr">
        <is>
          <t>&lt;</t>
        </is>
      </c>
      <c r="P3102" t="n">
        <v>1.0</v>
      </c>
      <c r="Q3102"/>
      <c r="R3102"/>
      <c r="S3102"/>
      <c r="T3102"/>
      <c r="U3102" t="inlineStr">
        <is>
          <t>Day(s)</t>
        </is>
      </c>
      <c r="V3102" t="inlineStr">
        <is>
          <t>Static</t>
        </is>
      </c>
      <c r="W3102" t="inlineStr">
        <is>
          <t>Fresh water</t>
        </is>
      </c>
      <c r="X3102" t="inlineStr">
        <is>
          <t>Lab</t>
        </is>
      </c>
      <c r="Y3102"/>
      <c r="Z3102" t="inlineStr">
        <is>
          <t>Total</t>
        </is>
      </c>
      <c r="AA3102"/>
      <c r="AB3102" t="n">
        <v>0.0151</v>
      </c>
      <c r="AC3102"/>
      <c r="AD3102" t="n">
        <v>0.0121</v>
      </c>
      <c r="AE3102"/>
      <c r="AF3102" t="n">
        <v>0.0188</v>
      </c>
      <c r="AG3102" t="inlineStr">
        <is>
          <t>AI mg/L</t>
        </is>
      </c>
      <c r="AH3102"/>
      <c r="AI3102"/>
      <c r="AJ3102"/>
      <c r="AK3102"/>
      <c r="AL3102"/>
      <c r="AM3102"/>
      <c r="AN3102"/>
      <c r="AO3102"/>
      <c r="AP3102"/>
      <c r="AQ3102"/>
      <c r="AR3102"/>
      <c r="AS3102"/>
      <c r="AT3102"/>
      <c r="AU3102"/>
      <c r="AV3102"/>
      <c r="AW3102"/>
      <c r="AX3102" t="inlineStr">
        <is>
          <t>Mortality</t>
        </is>
      </c>
      <c r="AY3102" t="inlineStr">
        <is>
          <t>Mortality</t>
        </is>
      </c>
      <c r="AZ3102" t="inlineStr">
        <is>
          <t>LC50</t>
        </is>
      </c>
      <c r="BA3102"/>
      <c r="BB3102" t="n">
        <v>4.0</v>
      </c>
      <c r="BC3102"/>
      <c r="BD3102"/>
      <c r="BE3102"/>
      <c r="BF3102"/>
      <c r="BG3102" t="inlineStr">
        <is>
          <t>Day(s)</t>
        </is>
      </c>
      <c r="BH3102"/>
      <c r="BI3102" t="inlineStr">
        <is>
          <t>DTXSID6034479</t>
        </is>
      </c>
      <c r="BJ3102" t="inlineStr">
        <is>
          <t>10.1139/f93-155</t>
        </is>
      </c>
      <c r="BK3102"/>
      <c r="BL3102"/>
      <c r="BM3102"/>
      <c r="BN3102"/>
      <c r="BO3102"/>
      <c r="BP3102"/>
      <c r="BQ3102"/>
      <c r="BR3102"/>
      <c r="BS3102"/>
      <c r="BT3102" t="inlineStr">
        <is>
          <t>--</t>
        </is>
      </c>
      <c r="BU3102"/>
      <c r="BV3102"/>
      <c r="BW3102"/>
      <c r="BX3102"/>
      <c r="BY3102"/>
      <c r="BZ3102"/>
      <c r="CA3102"/>
      <c r="CB3102"/>
      <c r="CC3102"/>
      <c r="CD3102"/>
      <c r="CE3102"/>
      <c r="CF3102"/>
      <c r="CG3102"/>
      <c r="CH3102"/>
      <c r="CI3102"/>
      <c r="CJ3102"/>
      <c r="CK3102" t="inlineStr">
        <is>
          <t>Welsh,P.G., J.F. Skidmore, D.J. Spry, D.G. Dixon, P.V. Hodson, N.J. Hutchinson, and B.E. Hickie</t>
        </is>
      </c>
      <c r="CL3102" t="n">
        <v>8034.0</v>
      </c>
      <c r="CM3102" t="inlineStr">
        <is>
          <t>Effect of pH and Dissolved Organic Carbon on the Toxicity of Copper to Larval Fathead Minnow (Pimephales promelas) in Natural Lake Waters of Low Alkalinity</t>
        </is>
      </c>
      <c r="CN3102" t="inlineStr">
        <is>
          <t>Can. J. Fish. Aquat. Sci. (Multiple Languages)50(7): 1356-1362</t>
        </is>
      </c>
      <c r="CO3102" t="n">
        <v>1993.0</v>
      </c>
      <c r="CP3102" t="inlineStr">
        <is>
          <t>Welsh,P.G., J.F. Skidmore, D.J. Spry, D.G. Dixon, P.V. Hodson, N.J. Hutchinson, and B.E. Hickie (1993). Effect of pH and Dissolved Organic Carbon on the Toxicity of Copper to Larval Fathead Minnow (Pimephales promelas) in Natural Lake Waters of Low Alkalinity. Can. J. Fish. Aquat. Sci. (Multiple Languages), 50, (7), 1356-1362. doi:10.1139/f93-155. ECOREF#:8034</t>
        </is>
      </c>
    </row>
    <row r="3103">
      <c r="A3103" t="n">
        <v>7758987.0</v>
      </c>
      <c r="B3103" t="inlineStr">
        <is>
          <t>Sulfuric acid copper(2+) salt (1:1)</t>
        </is>
      </c>
      <c r="C3103"/>
      <c r="D3103" t="inlineStr">
        <is>
          <t>Unmeasured</t>
        </is>
      </c>
      <c r="E3103" t="inlineStr">
        <is>
          <t>Not coded</t>
        </is>
      </c>
      <c r="F3103"/>
      <c r="G3103"/>
      <c r="H3103"/>
      <c r="I3103"/>
      <c r="J3103"/>
      <c r="K3103"/>
      <c r="L3103" t="inlineStr">
        <is>
          <t>Pimephales promelas</t>
        </is>
      </c>
      <c r="M3103" t="inlineStr">
        <is>
          <t>Fathead Minnow</t>
        </is>
      </c>
      <c r="N3103" t="inlineStr">
        <is>
          <t>Larva</t>
        </is>
      </c>
      <c r="O3103" t="inlineStr">
        <is>
          <t>&lt;</t>
        </is>
      </c>
      <c r="P3103" t="n">
        <v>24.0</v>
      </c>
      <c r="Q3103"/>
      <c r="R3103"/>
      <c r="S3103"/>
      <c r="T3103"/>
      <c r="U3103" t="inlineStr">
        <is>
          <t>Hour(s)</t>
        </is>
      </c>
      <c r="V3103" t="inlineStr">
        <is>
          <t>Renewal</t>
        </is>
      </c>
      <c r="W3103" t="inlineStr">
        <is>
          <t>Fresh water</t>
        </is>
      </c>
      <c r="X3103" t="inlineStr">
        <is>
          <t>Lab</t>
        </is>
      </c>
      <c r="Y3103" t="n">
        <v>6.0</v>
      </c>
      <c r="Z3103" t="inlineStr">
        <is>
          <t>Dissolved</t>
        </is>
      </c>
      <c r="AA3103"/>
      <c r="AB3103" t="n">
        <v>0.0966</v>
      </c>
      <c r="AC3103"/>
      <c r="AD3103" t="n">
        <v>0.0686</v>
      </c>
      <c r="AE3103"/>
      <c r="AF3103" t="n">
        <v>0.1347</v>
      </c>
      <c r="AG3103" t="inlineStr">
        <is>
          <t>AI mg/L</t>
        </is>
      </c>
      <c r="AH3103"/>
      <c r="AI3103"/>
      <c r="AJ3103"/>
      <c r="AK3103"/>
      <c r="AL3103"/>
      <c r="AM3103"/>
      <c r="AN3103"/>
      <c r="AO3103"/>
      <c r="AP3103"/>
      <c r="AQ3103"/>
      <c r="AR3103"/>
      <c r="AS3103"/>
      <c r="AT3103"/>
      <c r="AU3103"/>
      <c r="AV3103"/>
      <c r="AW3103"/>
      <c r="AX3103" t="inlineStr">
        <is>
          <t>Mortality</t>
        </is>
      </c>
      <c r="AY3103" t="inlineStr">
        <is>
          <t>Mortality</t>
        </is>
      </c>
      <c r="AZ3103" t="inlineStr">
        <is>
          <t>LC50</t>
        </is>
      </c>
      <c r="BA3103"/>
      <c r="BB3103" t="n">
        <v>4.0</v>
      </c>
      <c r="BC3103"/>
      <c r="BD3103"/>
      <c r="BE3103"/>
      <c r="BF3103"/>
      <c r="BG3103" t="inlineStr">
        <is>
          <t>Day(s)</t>
        </is>
      </c>
      <c r="BH3103"/>
      <c r="BI3103" t="inlineStr">
        <is>
          <t>DTXSID6034479</t>
        </is>
      </c>
      <c r="BJ3103" t="inlineStr">
        <is>
          <t>10.1897/02-476</t>
        </is>
      </c>
      <c r="BK3103"/>
      <c r="BL3103"/>
      <c r="BM3103"/>
      <c r="BN3103"/>
      <c r="BO3103"/>
      <c r="BP3103"/>
      <c r="BQ3103"/>
      <c r="BR3103"/>
      <c r="BS3103"/>
      <c r="BT3103" t="inlineStr">
        <is>
          <t>--</t>
        </is>
      </c>
      <c r="BU3103"/>
      <c r="BV3103"/>
      <c r="BW3103"/>
      <c r="BX3103"/>
      <c r="BY3103"/>
      <c r="BZ3103"/>
      <c r="CA3103"/>
      <c r="CB3103"/>
      <c r="CC3103"/>
      <c r="CD3103"/>
      <c r="CE3103"/>
      <c r="CF3103"/>
      <c r="CG3103"/>
      <c r="CH3103"/>
      <c r="CI3103" t="inlineStr">
        <is>
          <t xml:space="preserve"> CA/13.63 to 16.43 mg/L//MG/11.18 to 14.34 mg/L//NA/25.52 to 40.92 mg/L//POT/2.12 to 3.17 mg/L//SO4/81.21 to 96.45 mg/L//CL/1.90 to 9.52 mg/L//DNUM/6//DOSES/&lt;=800 ug/L//TESTID/29//</t>
        </is>
      </c>
      <c r="CJ3103" t="inlineStr">
        <is>
          <t xml:space="preserve">   CA/13.63 to 16.43 mg/L//MG/11.18 to 14.34 mg/L//NA/25.52 to 40.92 mg/L//POT/2.12 to 3.17 mg/L//SO4/81.21 to 96.45 mg/L//CL/1.90 to 9.52 mg/L//DNUM/6//DOSES/&lt;=800 ug/L//TESTID/29//</t>
        </is>
      </c>
      <c r="CK3103" t="inlineStr">
        <is>
          <t>Ryan,A.C., E.J. Van Genderen, J.R. Tomasso, and S.J. Klaine</t>
        </is>
      </c>
      <c r="CL3103" t="n">
        <v>80428.0</v>
      </c>
      <c r="CM3103" t="inlineStr">
        <is>
          <t>Influence of Natural Organic Matter Source on Copper Toxicity to Larval Fathead Minnows (Pimephales promelas):  Implications for the Biotic Ligand Model</t>
        </is>
      </c>
      <c r="CN3103" t="inlineStr">
        <is>
          <t>Environ. Toxicol. Chem.23(6): 1567-1574</t>
        </is>
      </c>
      <c r="CO3103" t="n">
        <v>2004.0</v>
      </c>
      <c r="CP3103" t="inlineStr">
        <is>
          <t>Ryan,A.C., E.J. Van Genderen, J.R. Tomasso, and S.J. Klaine (2004). Influence of Natural Organic Matter Source on Copper Toxicity to Larval Fathead Minnows (Pimephales promelas):  Implications for the Biotic Ligand Model. Environ. Toxicol. Chem., 23, (6), 1567-1574. doi:10.1897/02-476. ECOREF#:80428</t>
        </is>
      </c>
    </row>
    <row r="3104">
      <c r="A3104" t="n">
        <v>7758987.0</v>
      </c>
      <c r="B3104" t="inlineStr">
        <is>
          <t>Sulfuric acid copper(2+) salt (1:1)</t>
        </is>
      </c>
      <c r="C3104"/>
      <c r="D3104" t="inlineStr">
        <is>
          <t>Measured</t>
        </is>
      </c>
      <c r="E3104" t="inlineStr">
        <is>
          <t>Not coded</t>
        </is>
      </c>
      <c r="F3104"/>
      <c r="G3104"/>
      <c r="H3104"/>
      <c r="I3104"/>
      <c r="J3104"/>
      <c r="K3104"/>
      <c r="L3104" t="inlineStr">
        <is>
          <t>Pimephales promelas</t>
        </is>
      </c>
      <c r="M3104" t="inlineStr">
        <is>
          <t>Fathead Minnow</t>
        </is>
      </c>
      <c r="N3104"/>
      <c r="O3104" t="inlineStr">
        <is>
          <t>&lt;</t>
        </is>
      </c>
      <c r="P3104" t="n">
        <v>24.0</v>
      </c>
      <c r="Q3104"/>
      <c r="R3104"/>
      <c r="S3104"/>
      <c r="T3104"/>
      <c r="U3104" t="inlineStr">
        <is>
          <t>Hour(s)</t>
        </is>
      </c>
      <c r="V3104" t="inlineStr">
        <is>
          <t>Static</t>
        </is>
      </c>
      <c r="W3104" t="inlineStr">
        <is>
          <t>Fresh water</t>
        </is>
      </c>
      <c r="X3104" t="inlineStr">
        <is>
          <t>Lab</t>
        </is>
      </c>
      <c r="Y3104"/>
      <c r="Z3104" t="inlineStr">
        <is>
          <t>Total</t>
        </is>
      </c>
      <c r="AA3104"/>
      <c r="AB3104" t="n">
        <v>0.0082</v>
      </c>
      <c r="AC3104"/>
      <c r="AD3104" t="n">
        <v>0.0063</v>
      </c>
      <c r="AE3104"/>
      <c r="AF3104" t="n">
        <v>0.0108</v>
      </c>
      <c r="AG3104" t="inlineStr">
        <is>
          <t>AI mg/L</t>
        </is>
      </c>
      <c r="AH3104"/>
      <c r="AI3104"/>
      <c r="AJ3104"/>
      <c r="AK3104"/>
      <c r="AL3104"/>
      <c r="AM3104"/>
      <c r="AN3104"/>
      <c r="AO3104"/>
      <c r="AP3104"/>
      <c r="AQ3104"/>
      <c r="AR3104"/>
      <c r="AS3104"/>
      <c r="AT3104"/>
      <c r="AU3104"/>
      <c r="AV3104"/>
      <c r="AW3104"/>
      <c r="AX3104" t="inlineStr">
        <is>
          <t>Mortality</t>
        </is>
      </c>
      <c r="AY3104" t="inlineStr">
        <is>
          <t>Mortality</t>
        </is>
      </c>
      <c r="AZ3104" t="inlineStr">
        <is>
          <t>LC50</t>
        </is>
      </c>
      <c r="BA3104"/>
      <c r="BB3104" t="n">
        <v>4.0</v>
      </c>
      <c r="BC3104"/>
      <c r="BD3104"/>
      <c r="BE3104"/>
      <c r="BF3104"/>
      <c r="BG3104" t="inlineStr">
        <is>
          <t>Day(s)</t>
        </is>
      </c>
      <c r="BH3104"/>
      <c r="BI3104" t="inlineStr">
        <is>
          <t>DTXSID6034479</t>
        </is>
      </c>
      <c r="BJ3104"/>
      <c r="BK3104"/>
      <c r="BL3104"/>
      <c r="BM3104"/>
      <c r="BN3104"/>
      <c r="BO3104"/>
      <c r="BP3104"/>
      <c r="BQ3104"/>
      <c r="BR3104"/>
      <c r="BS3104"/>
      <c r="BT3104" t="inlineStr">
        <is>
          <t>--</t>
        </is>
      </c>
      <c r="BU3104"/>
      <c r="BV3104"/>
      <c r="BW3104"/>
      <c r="BX3104"/>
      <c r="BY3104"/>
      <c r="BZ3104"/>
      <c r="CA3104"/>
      <c r="CB3104"/>
      <c r="CC3104"/>
      <c r="CD3104"/>
      <c r="CE3104"/>
      <c r="CF3104"/>
      <c r="CG3104"/>
      <c r="CH3104"/>
      <c r="CI3104"/>
      <c r="CJ3104"/>
      <c r="CK3104" t="inlineStr">
        <is>
          <t>Welsh,P.G.</t>
        </is>
      </c>
      <c r="CL3104" t="n">
        <v>45189.0</v>
      </c>
      <c r="CM3104" t="inlineStr">
        <is>
          <t>Influence of Dissolved Organic Carbon on the Speciation, Bioavailability and Toxicity of Metals to Aquatic Biota in Soft Water Lakes</t>
        </is>
      </c>
      <c r="CN3104" t="inlineStr">
        <is>
          <t>Ph.D.Thesis, University of Waterloo, Ontario, Canada:181 p.</t>
        </is>
      </c>
      <c r="CO3104" t="n">
        <v>1996.0</v>
      </c>
      <c r="CP3104" t="inlineStr">
        <is>
          <t>Welsh,P.G. (1996). Influence of Dissolved Organic Carbon on the Speciation, Bioavailability and Toxicity of Metals to Aquatic Biota in Soft Water Lakes. Ph.D.Thesis, University of Waterloo, Ontario, Canada, 181 p. ECOREF#:45189</t>
        </is>
      </c>
    </row>
    <row r="3105">
      <c r="A3105" t="n">
        <v>7758987.0</v>
      </c>
      <c r="B3105" t="inlineStr">
        <is>
          <t>Sulfuric acid copper(2+) salt (1:1)</t>
        </is>
      </c>
      <c r="C3105"/>
      <c r="D3105" t="inlineStr">
        <is>
          <t>Measured</t>
        </is>
      </c>
      <c r="E3105" t="inlineStr">
        <is>
          <t>Not coded</t>
        </is>
      </c>
      <c r="F3105"/>
      <c r="G3105"/>
      <c r="H3105"/>
      <c r="I3105"/>
      <c r="J3105"/>
      <c r="K3105"/>
      <c r="L3105" t="inlineStr">
        <is>
          <t>Pimephales promelas</t>
        </is>
      </c>
      <c r="M3105" t="inlineStr">
        <is>
          <t>Fathead Minnow</t>
        </is>
      </c>
      <c r="N3105" t="inlineStr">
        <is>
          <t>Larva</t>
        </is>
      </c>
      <c r="O3105" t="inlineStr">
        <is>
          <t>&lt;</t>
        </is>
      </c>
      <c r="P3105" t="n">
        <v>24.0</v>
      </c>
      <c r="Q3105"/>
      <c r="R3105"/>
      <c r="S3105"/>
      <c r="T3105"/>
      <c r="U3105" t="inlineStr">
        <is>
          <t>Hour(s)</t>
        </is>
      </c>
      <c r="V3105" t="inlineStr">
        <is>
          <t>Static</t>
        </is>
      </c>
      <c r="W3105" t="inlineStr">
        <is>
          <t>Fresh water</t>
        </is>
      </c>
      <c r="X3105" t="inlineStr">
        <is>
          <t>Lab</t>
        </is>
      </c>
      <c r="Y3105"/>
      <c r="Z3105" t="inlineStr">
        <is>
          <t>Total</t>
        </is>
      </c>
      <c r="AA3105"/>
      <c r="AB3105" t="n">
        <v>0.0053</v>
      </c>
      <c r="AC3105"/>
      <c r="AD3105"/>
      <c r="AE3105"/>
      <c r="AF3105"/>
      <c r="AG3105" t="inlineStr">
        <is>
          <t>AI mg/L</t>
        </is>
      </c>
      <c r="AH3105"/>
      <c r="AI3105"/>
      <c r="AJ3105"/>
      <c r="AK3105"/>
      <c r="AL3105"/>
      <c r="AM3105"/>
      <c r="AN3105"/>
      <c r="AO3105"/>
      <c r="AP3105"/>
      <c r="AQ3105"/>
      <c r="AR3105"/>
      <c r="AS3105"/>
      <c r="AT3105"/>
      <c r="AU3105"/>
      <c r="AV3105"/>
      <c r="AW3105"/>
      <c r="AX3105" t="inlineStr">
        <is>
          <t>Mortality</t>
        </is>
      </c>
      <c r="AY3105" t="inlineStr">
        <is>
          <t>Mortality</t>
        </is>
      </c>
      <c r="AZ3105" t="inlineStr">
        <is>
          <t>LC50</t>
        </is>
      </c>
      <c r="BA3105"/>
      <c r="BB3105" t="n">
        <v>4.0</v>
      </c>
      <c r="BC3105"/>
      <c r="BD3105"/>
      <c r="BE3105"/>
      <c r="BF3105"/>
      <c r="BG3105" t="inlineStr">
        <is>
          <t>Day(s)</t>
        </is>
      </c>
      <c r="BH3105"/>
      <c r="BI3105" t="inlineStr">
        <is>
          <t>DTXSID6034479</t>
        </is>
      </c>
      <c r="BJ3105" t="inlineStr">
        <is>
          <t>10.1139/f96-063</t>
        </is>
      </c>
      <c r="BK3105"/>
      <c r="BL3105"/>
      <c r="BM3105"/>
      <c r="BN3105"/>
      <c r="BO3105"/>
      <c r="BP3105"/>
      <c r="BQ3105"/>
      <c r="BR3105"/>
      <c r="BS3105"/>
      <c r="BT3105" t="inlineStr">
        <is>
          <t>--</t>
        </is>
      </c>
      <c r="BU3105"/>
      <c r="BV3105"/>
      <c r="BW3105"/>
      <c r="BX3105"/>
      <c r="BY3105"/>
      <c r="BZ3105"/>
      <c r="CA3105"/>
      <c r="CB3105"/>
      <c r="CC3105"/>
      <c r="CD3105"/>
      <c r="CE3105"/>
      <c r="CF3105"/>
      <c r="CG3105"/>
      <c r="CH3105"/>
      <c r="CI3105"/>
      <c r="CJ3105"/>
      <c r="CK3105" t="inlineStr">
        <is>
          <t>Welsh,P.G., J.L. Parrott, D.G. Dixon, P.V. Hodson, D.J. Spry, and G. Mierle</t>
        </is>
      </c>
      <c r="CL3105" t="n">
        <v>17105.0</v>
      </c>
      <c r="CM3105" t="inlineStr">
        <is>
          <t>Estimating Acute Copper Toxicity to Larval Fathead Minnow (Pimephales promelas) in Soft Water from Measurements of Dissolved Organic Carbon, Calcium, and pH</t>
        </is>
      </c>
      <c r="CN3105" t="inlineStr">
        <is>
          <t>Can. J. Fish. Aquat. Sci. (Multiple Languages)53:1263-1271</t>
        </is>
      </c>
      <c r="CO3105" t="n">
        <v>1996.0</v>
      </c>
      <c r="CP3105" t="inlineStr">
        <is>
          <t>Welsh,P.G., J.L. Parrott, D.G. Dixon, P.V. Hodson, D.J. Spry, and G. Mierle (1996). Estimating Acute Copper Toxicity to Larval Fathead Minnow (Pimephales promelas) in Soft Water from Measurements of Dissolved Organic Carbon, Calcium, and pH. Can. J. Fish. Aquat. Sci. (Multiple Languages), 53, 1263-1271. doi:10.1139/f96-063. ECOREF#:17105</t>
        </is>
      </c>
    </row>
    <row r="3106">
      <c r="A3106" t="n">
        <v>7758987.0</v>
      </c>
      <c r="B3106" t="inlineStr">
        <is>
          <t>Sulfuric acid copper(2+) salt (1:1)</t>
        </is>
      </c>
      <c r="C3106"/>
      <c r="D3106" t="inlineStr">
        <is>
          <t>Measured</t>
        </is>
      </c>
      <c r="E3106" t="inlineStr">
        <is>
          <t>Not coded</t>
        </is>
      </c>
      <c r="F3106"/>
      <c r="G3106"/>
      <c r="H3106"/>
      <c r="I3106"/>
      <c r="J3106"/>
      <c r="K3106"/>
      <c r="L3106" t="inlineStr">
        <is>
          <t>Pimephales promelas</t>
        </is>
      </c>
      <c r="M3106" t="inlineStr">
        <is>
          <t>Fathead Minnow</t>
        </is>
      </c>
      <c r="N3106" t="inlineStr">
        <is>
          <t>Larva</t>
        </is>
      </c>
      <c r="O3106" t="inlineStr">
        <is>
          <t>&lt;</t>
        </is>
      </c>
      <c r="P3106" t="n">
        <v>24.0</v>
      </c>
      <c r="Q3106"/>
      <c r="R3106"/>
      <c r="S3106"/>
      <c r="T3106"/>
      <c r="U3106" t="inlineStr">
        <is>
          <t>Hour(s)</t>
        </is>
      </c>
      <c r="V3106" t="inlineStr">
        <is>
          <t>Flow-through</t>
        </is>
      </c>
      <c r="W3106" t="inlineStr">
        <is>
          <t>Fresh water</t>
        </is>
      </c>
      <c r="X3106" t="inlineStr">
        <is>
          <t>Lab</t>
        </is>
      </c>
      <c r="Y3106"/>
      <c r="Z3106" t="inlineStr">
        <is>
          <t>Total</t>
        </is>
      </c>
      <c r="AA3106"/>
      <c r="AB3106" t="n">
        <v>0.3555629</v>
      </c>
      <c r="AC3106"/>
      <c r="AD3106"/>
      <c r="AE3106"/>
      <c r="AF3106"/>
      <c r="AG3106" t="inlineStr">
        <is>
          <t>AI mg/L</t>
        </is>
      </c>
      <c r="AH3106"/>
      <c r="AI3106"/>
      <c r="AJ3106"/>
      <c r="AK3106"/>
      <c r="AL3106"/>
      <c r="AM3106"/>
      <c r="AN3106"/>
      <c r="AO3106"/>
      <c r="AP3106"/>
      <c r="AQ3106"/>
      <c r="AR3106"/>
      <c r="AS3106"/>
      <c r="AT3106"/>
      <c r="AU3106"/>
      <c r="AV3106"/>
      <c r="AW3106"/>
      <c r="AX3106" t="inlineStr">
        <is>
          <t>Mortality</t>
        </is>
      </c>
      <c r="AY3106" t="inlineStr">
        <is>
          <t>Mortality</t>
        </is>
      </c>
      <c r="AZ3106" t="inlineStr">
        <is>
          <t>LC50</t>
        </is>
      </c>
      <c r="BA3106"/>
      <c r="BB3106" t="n">
        <v>4.0</v>
      </c>
      <c r="BC3106"/>
      <c r="BD3106"/>
      <c r="BE3106"/>
      <c r="BF3106"/>
      <c r="BG3106" t="inlineStr">
        <is>
          <t>Day(s)</t>
        </is>
      </c>
      <c r="BH3106"/>
      <c r="BI3106" t="inlineStr">
        <is>
          <t>DTXSID6034479</t>
        </is>
      </c>
      <c r="BJ3106" t="inlineStr">
        <is>
          <t>10.1002/etc.5620150217</t>
        </is>
      </c>
      <c r="BK3106"/>
      <c r="BL3106"/>
      <c r="BM3106"/>
      <c r="BN3106"/>
      <c r="BO3106"/>
      <c r="BP3106"/>
      <c r="BQ3106"/>
      <c r="BR3106"/>
      <c r="BS3106"/>
      <c r="BT3106" t="inlineStr">
        <is>
          <t>--</t>
        </is>
      </c>
      <c r="BU3106"/>
      <c r="BV3106"/>
      <c r="BW3106"/>
      <c r="BX3106"/>
      <c r="BY3106"/>
      <c r="BZ3106"/>
      <c r="CA3106"/>
      <c r="CB3106"/>
      <c r="CC3106"/>
      <c r="CD3106"/>
      <c r="CE3106"/>
      <c r="CF3106"/>
      <c r="CG3106"/>
      <c r="CH3106"/>
      <c r="CI3106" t="inlineStr">
        <is>
          <t xml:space="preserve"> ALK/0.85 MEQ/L*//</t>
        </is>
      </c>
      <c r="CJ3106" t="inlineStr">
        <is>
          <t xml:space="preserve">   ALK/0.85 MEQ/L*//</t>
        </is>
      </c>
      <c r="CK3106" t="inlineStr">
        <is>
          <t>Erickson,R.J., D.A. Benoit, V.R. Mattson, H.P.,Jr. Nelson, and E.N. Leonard</t>
        </is>
      </c>
      <c r="CL3106" t="n">
        <v>16342.0</v>
      </c>
      <c r="CM3106" t="inlineStr">
        <is>
          <t>The Effects of Water Chemistry on the Toxicity of Copper to Fathead Minnows</t>
        </is>
      </c>
      <c r="CN3106" t="inlineStr">
        <is>
          <t>Environ. Toxicol. Chem.15(2): 181-193</t>
        </is>
      </c>
      <c r="CO3106" t="n">
        <v>1996.0</v>
      </c>
      <c r="CP3106" t="inlineStr">
        <is>
          <t>Erickson,R.J., D.A. Benoit, V.R. Mattson, H.P.,Jr. Nelson, and E.N. Leonard (1996). The Effects of Water Chemistry on the Toxicity of Copper to Fathead Minnows. Environ. Toxicol. Chem., 15, (2), 181-193. doi:10.1002/etc.5620150217. ECOREF#:16342</t>
        </is>
      </c>
    </row>
    <row r="3107">
      <c r="A3107" t="n">
        <v>7758987.0</v>
      </c>
      <c r="B3107" t="inlineStr">
        <is>
          <t>Sulfuric acid copper(2+) salt (1:1)</t>
        </is>
      </c>
      <c r="C3107"/>
      <c r="D3107" t="inlineStr">
        <is>
          <t>Measured</t>
        </is>
      </c>
      <c r="E3107" t="inlineStr">
        <is>
          <t>Not coded</t>
        </is>
      </c>
      <c r="F3107"/>
      <c r="G3107"/>
      <c r="H3107"/>
      <c r="I3107"/>
      <c r="J3107"/>
      <c r="K3107"/>
      <c r="L3107" t="inlineStr">
        <is>
          <t>Pimephales promelas</t>
        </is>
      </c>
      <c r="M3107" t="inlineStr">
        <is>
          <t>Fathead Minnow</t>
        </is>
      </c>
      <c r="N3107" t="inlineStr">
        <is>
          <t>Larva</t>
        </is>
      </c>
      <c r="O3107"/>
      <c r="P3107"/>
      <c r="Q3107"/>
      <c r="R3107"/>
      <c r="S3107"/>
      <c r="T3107"/>
      <c r="U3107"/>
      <c r="V3107" t="inlineStr">
        <is>
          <t>Flow-through</t>
        </is>
      </c>
      <c r="W3107" t="inlineStr">
        <is>
          <t>Fresh water</t>
        </is>
      </c>
      <c r="X3107" t="inlineStr">
        <is>
          <t>Lab</t>
        </is>
      </c>
      <c r="Y3107"/>
      <c r="Z3107" t="inlineStr">
        <is>
          <t>Dissolved</t>
        </is>
      </c>
      <c r="AA3107"/>
      <c r="AB3107" t="n">
        <v>0.05</v>
      </c>
      <c r="AC3107"/>
      <c r="AD3107" t="n">
        <v>0.035</v>
      </c>
      <c r="AE3107"/>
      <c r="AF3107" t="n">
        <v>0.072</v>
      </c>
      <c r="AG3107" t="inlineStr">
        <is>
          <t>AI mg/L</t>
        </is>
      </c>
      <c r="AH3107" t="inlineStr">
        <is>
          <t>Total</t>
        </is>
      </c>
      <c r="AI3107"/>
      <c r="AJ3107" t="n">
        <v>0.06</v>
      </c>
      <c r="AK3107"/>
      <c r="AL3107" t="n">
        <v>0.042</v>
      </c>
      <c r="AM3107"/>
      <c r="AN3107" t="n">
        <v>0.086</v>
      </c>
      <c r="AO3107" t="inlineStr">
        <is>
          <t>AI mg/L</t>
        </is>
      </c>
      <c r="AP3107"/>
      <c r="AQ3107"/>
      <c r="AR3107"/>
      <c r="AS3107"/>
      <c r="AT3107"/>
      <c r="AU3107"/>
      <c r="AV3107"/>
      <c r="AW3107"/>
      <c r="AX3107" t="inlineStr">
        <is>
          <t>Mortality</t>
        </is>
      </c>
      <c r="AY3107" t="inlineStr">
        <is>
          <t>Mortality</t>
        </is>
      </c>
      <c r="AZ3107" t="inlineStr">
        <is>
          <t>LC50</t>
        </is>
      </c>
      <c r="BA3107"/>
      <c r="BB3107" t="n">
        <v>4.0</v>
      </c>
      <c r="BC3107"/>
      <c r="BD3107"/>
      <c r="BE3107"/>
      <c r="BF3107"/>
      <c r="BG3107" t="inlineStr">
        <is>
          <t>Day(s)</t>
        </is>
      </c>
      <c r="BH3107"/>
      <c r="BI3107" t="inlineStr">
        <is>
          <t>DTXSID6034479</t>
        </is>
      </c>
      <c r="BJ3107"/>
      <c r="BK3107"/>
      <c r="BL3107"/>
      <c r="BM3107"/>
      <c r="BN3107"/>
      <c r="BO3107"/>
      <c r="BP3107"/>
      <c r="BQ3107"/>
      <c r="BR3107"/>
      <c r="BS3107"/>
      <c r="BT3107" t="inlineStr">
        <is>
          <t>--</t>
        </is>
      </c>
      <c r="BU3107"/>
      <c r="BV3107"/>
      <c r="BW3107"/>
      <c r="BX3107"/>
      <c r="BY3107"/>
      <c r="BZ3107"/>
      <c r="CA3107" t="inlineStr">
        <is>
          <t>--</t>
        </is>
      </c>
      <c r="CB3107"/>
      <c r="CC3107"/>
      <c r="CD3107"/>
      <c r="CE3107"/>
      <c r="CF3107"/>
      <c r="CG3107"/>
      <c r="CH3107"/>
      <c r="CI3107"/>
      <c r="CJ3107"/>
      <c r="CK3107" t="inlineStr">
        <is>
          <t>Nelson,H., D. Benoit, R. Erickson, V. Mattson, and J. Lindberg</t>
        </is>
      </c>
      <c r="CL3107" t="n">
        <v>5203.0</v>
      </c>
      <c r="CM3107" t="inlineStr">
        <is>
          <t>The Effects of Variable Hardness, pH, Alkalinity, Suspended Clay, and Humics on the Chemical Speciation and Aquatic Toxicity of Copper</t>
        </is>
      </c>
      <c r="CN3107" t="inlineStr">
        <is>
          <t>EPA/600/3-86/023, U.S.EPA, Duluth, MN:120 p.</t>
        </is>
      </c>
      <c r="CO3107" t="n">
        <v>1985.0</v>
      </c>
      <c r="CP3107" t="inlineStr">
        <is>
          <t>Nelson,H., D. Benoit, R. Erickson, V. Mattson, and J. Lindberg (1985). The Effects of Variable Hardness, pH, Alkalinity, Suspended Clay, and Humics on the Chemical Speciation and Aquatic Toxicity of Copper. EPA/600/3-86/023, U.S.EPA, Duluth, MN, 120 p. ECOREF#:5203</t>
        </is>
      </c>
    </row>
    <row r="3108">
      <c r="A3108" t="n">
        <v>7758987.0</v>
      </c>
      <c r="B3108" t="inlineStr">
        <is>
          <t>Sulfuric acid copper(2+) salt (1:1)</t>
        </is>
      </c>
      <c r="C3108"/>
      <c r="D3108" t="inlineStr">
        <is>
          <t>Measured</t>
        </is>
      </c>
      <c r="E3108" t="inlineStr">
        <is>
          <t>Not coded</t>
        </is>
      </c>
      <c r="F3108"/>
      <c r="G3108"/>
      <c r="H3108"/>
      <c r="I3108"/>
      <c r="J3108"/>
      <c r="K3108"/>
      <c r="L3108" t="inlineStr">
        <is>
          <t>Pimephales promelas</t>
        </is>
      </c>
      <c r="M3108" t="inlineStr">
        <is>
          <t>Fathead Minnow</t>
        </is>
      </c>
      <c r="N3108" t="inlineStr">
        <is>
          <t>Larva</t>
        </is>
      </c>
      <c r="O3108" t="inlineStr">
        <is>
          <t>&lt;</t>
        </is>
      </c>
      <c r="P3108" t="n">
        <v>24.0</v>
      </c>
      <c r="Q3108"/>
      <c r="R3108"/>
      <c r="S3108"/>
      <c r="T3108"/>
      <c r="U3108" t="inlineStr">
        <is>
          <t>Hour(s)</t>
        </is>
      </c>
      <c r="V3108" t="inlineStr">
        <is>
          <t>Static</t>
        </is>
      </c>
      <c r="W3108" t="inlineStr">
        <is>
          <t>Fresh water</t>
        </is>
      </c>
      <c r="X3108" t="inlineStr">
        <is>
          <t>Lab</t>
        </is>
      </c>
      <c r="Y3108"/>
      <c r="Z3108" t="inlineStr">
        <is>
          <t>Total</t>
        </is>
      </c>
      <c r="AA3108"/>
      <c r="AB3108" t="n">
        <v>0.0198</v>
      </c>
      <c r="AC3108"/>
      <c r="AD3108" t="n">
        <v>0.0174</v>
      </c>
      <c r="AE3108"/>
      <c r="AF3108" t="n">
        <v>0.0223</v>
      </c>
      <c r="AG3108" t="inlineStr">
        <is>
          <t>AI mg/L</t>
        </is>
      </c>
      <c r="AH3108"/>
      <c r="AI3108"/>
      <c r="AJ3108"/>
      <c r="AK3108"/>
      <c r="AL3108"/>
      <c r="AM3108"/>
      <c r="AN3108"/>
      <c r="AO3108"/>
      <c r="AP3108"/>
      <c r="AQ3108"/>
      <c r="AR3108"/>
      <c r="AS3108"/>
      <c r="AT3108"/>
      <c r="AU3108"/>
      <c r="AV3108"/>
      <c r="AW3108"/>
      <c r="AX3108" t="inlineStr">
        <is>
          <t>Mortality</t>
        </is>
      </c>
      <c r="AY3108" t="inlineStr">
        <is>
          <t>Mortality</t>
        </is>
      </c>
      <c r="AZ3108" t="inlineStr">
        <is>
          <t>LC50</t>
        </is>
      </c>
      <c r="BA3108"/>
      <c r="BB3108" t="n">
        <v>4.0</v>
      </c>
      <c r="BC3108"/>
      <c r="BD3108"/>
      <c r="BE3108"/>
      <c r="BF3108"/>
      <c r="BG3108" t="inlineStr">
        <is>
          <t>Day(s)</t>
        </is>
      </c>
      <c r="BH3108"/>
      <c r="BI3108" t="inlineStr">
        <is>
          <t>DTXSID6034479</t>
        </is>
      </c>
      <c r="BJ3108" t="inlineStr">
        <is>
          <t>10.1139/f96-063</t>
        </is>
      </c>
      <c r="BK3108"/>
      <c r="BL3108"/>
      <c r="BM3108"/>
      <c r="BN3108"/>
      <c r="BO3108"/>
      <c r="BP3108"/>
      <c r="BQ3108"/>
      <c r="BR3108"/>
      <c r="BS3108"/>
      <c r="BT3108" t="inlineStr">
        <is>
          <t>--</t>
        </is>
      </c>
      <c r="BU3108"/>
      <c r="BV3108"/>
      <c r="BW3108"/>
      <c r="BX3108"/>
      <c r="BY3108"/>
      <c r="BZ3108"/>
      <c r="CA3108"/>
      <c r="CB3108"/>
      <c r="CC3108"/>
      <c r="CD3108"/>
      <c r="CE3108"/>
      <c r="CF3108"/>
      <c r="CG3108"/>
      <c r="CH3108"/>
      <c r="CI3108"/>
      <c r="CJ3108"/>
      <c r="CK3108" t="inlineStr">
        <is>
          <t>Welsh,P.G., J.L. Parrott, D.G. Dixon, P.V. Hodson, D.J. Spry, and G. Mierle</t>
        </is>
      </c>
      <c r="CL3108" t="n">
        <v>17105.0</v>
      </c>
      <c r="CM3108" t="inlineStr">
        <is>
          <t>Estimating Acute Copper Toxicity to Larval Fathead Minnow (Pimephales promelas) in Soft Water from Measurements of Dissolved Organic Carbon, Calcium, and pH</t>
        </is>
      </c>
      <c r="CN3108" t="inlineStr">
        <is>
          <t>Can. J. Fish. Aquat. Sci. (Multiple Languages)53:1263-1271</t>
        </is>
      </c>
      <c r="CO3108" t="n">
        <v>1996.0</v>
      </c>
      <c r="CP3108" t="inlineStr">
        <is>
          <t>Welsh,P.G., J.L. Parrott, D.G. Dixon, P.V. Hodson, D.J. Spry, and G. Mierle (1996). Estimating Acute Copper Toxicity to Larval Fathead Minnow (Pimephales promelas) in Soft Water from Measurements of Dissolved Organic Carbon, Calcium, and pH. Can. J. Fish. Aquat. Sci. (Multiple Languages), 53, 1263-1271. doi:10.1139/f96-063. ECOREF#:17105</t>
        </is>
      </c>
    </row>
    <row r="3109">
      <c r="A3109" t="n">
        <v>7758987.0</v>
      </c>
      <c r="B3109" t="inlineStr">
        <is>
          <t>Sulfuric acid copper(2+) salt (1:1)</t>
        </is>
      </c>
      <c r="C3109"/>
      <c r="D3109" t="inlineStr">
        <is>
          <t>Measured</t>
        </is>
      </c>
      <c r="E3109" t="inlineStr">
        <is>
          <t>Not coded</t>
        </is>
      </c>
      <c r="F3109"/>
      <c r="G3109"/>
      <c r="H3109"/>
      <c r="I3109"/>
      <c r="J3109"/>
      <c r="K3109"/>
      <c r="L3109" t="inlineStr">
        <is>
          <t>Pimephales promelas</t>
        </is>
      </c>
      <c r="M3109" t="inlineStr">
        <is>
          <t>Fathead Minnow</t>
        </is>
      </c>
      <c r="N3109"/>
      <c r="O3109"/>
      <c r="P3109"/>
      <c r="Q3109"/>
      <c r="R3109"/>
      <c r="S3109"/>
      <c r="T3109"/>
      <c r="U3109"/>
      <c r="V3109" t="inlineStr">
        <is>
          <t>Flow-through</t>
        </is>
      </c>
      <c r="W3109" t="inlineStr">
        <is>
          <t>Fresh water</t>
        </is>
      </c>
      <c r="X3109" t="inlineStr">
        <is>
          <t>Lab</t>
        </is>
      </c>
      <c r="Y3109"/>
      <c r="Z3109" t="inlineStr">
        <is>
          <t>Dissolved</t>
        </is>
      </c>
      <c r="AA3109"/>
      <c r="AB3109" t="n">
        <v>0.61</v>
      </c>
      <c r="AC3109"/>
      <c r="AD3109"/>
      <c r="AE3109"/>
      <c r="AF3109"/>
      <c r="AG3109" t="inlineStr">
        <is>
          <t>AI mg/L</t>
        </is>
      </c>
      <c r="AH3109" t="inlineStr">
        <is>
          <t>Total</t>
        </is>
      </c>
      <c r="AI3109"/>
      <c r="AJ3109" t="n">
        <v>7.1</v>
      </c>
      <c r="AK3109"/>
      <c r="AL3109"/>
      <c r="AM3109"/>
      <c r="AN3109"/>
      <c r="AO3109" t="inlineStr">
        <is>
          <t>AI mg/L</t>
        </is>
      </c>
      <c r="AP3109"/>
      <c r="AQ3109"/>
      <c r="AR3109"/>
      <c r="AS3109"/>
      <c r="AT3109"/>
      <c r="AU3109"/>
      <c r="AV3109"/>
      <c r="AW3109"/>
      <c r="AX3109" t="inlineStr">
        <is>
          <t>Mortality</t>
        </is>
      </c>
      <c r="AY3109" t="inlineStr">
        <is>
          <t>Mortality</t>
        </is>
      </c>
      <c r="AZ3109" t="inlineStr">
        <is>
          <t>LC50</t>
        </is>
      </c>
      <c r="BA3109"/>
      <c r="BB3109" t="n">
        <v>4.0</v>
      </c>
      <c r="BC3109"/>
      <c r="BD3109"/>
      <c r="BE3109"/>
      <c r="BF3109"/>
      <c r="BG3109" t="inlineStr">
        <is>
          <t>Day(s)</t>
        </is>
      </c>
      <c r="BH3109"/>
      <c r="BI3109" t="inlineStr">
        <is>
          <t>DTXSID6034479</t>
        </is>
      </c>
      <c r="BJ3109"/>
      <c r="BK3109"/>
      <c r="BL3109"/>
      <c r="BM3109"/>
      <c r="BN3109"/>
      <c r="BO3109"/>
      <c r="BP3109"/>
      <c r="BQ3109"/>
      <c r="BR3109"/>
      <c r="BS3109"/>
      <c r="BT3109" t="inlineStr">
        <is>
          <t>--</t>
        </is>
      </c>
      <c r="BU3109"/>
      <c r="BV3109"/>
      <c r="BW3109"/>
      <c r="BX3109"/>
      <c r="BY3109"/>
      <c r="BZ3109"/>
      <c r="CA3109" t="inlineStr">
        <is>
          <t>--</t>
        </is>
      </c>
      <c r="CB3109"/>
      <c r="CC3109"/>
      <c r="CD3109"/>
      <c r="CE3109"/>
      <c r="CF3109"/>
      <c r="CG3109"/>
      <c r="CH3109"/>
      <c r="CI3109" t="inlineStr">
        <is>
          <t xml:space="preserve"> CONTR/&lt;= 10 % MORT//</t>
        </is>
      </c>
      <c r="CJ3109" t="inlineStr">
        <is>
          <t xml:space="preserve">   CONTR/&lt;= 10 % MORT//</t>
        </is>
      </c>
      <c r="CK3109" t="inlineStr">
        <is>
          <t>Geckler,J.R., W.B. Horning, T.M. Neiheisel, Q.H. Pickering, E.L. Robinson, and C.E. Stephan</t>
        </is>
      </c>
      <c r="CL3109" t="n">
        <v>2071.0</v>
      </c>
      <c r="CM3109" t="inlineStr">
        <is>
          <t>Validity of Laboratory Tests for Predicting Copper Toxicity in Streams</t>
        </is>
      </c>
      <c r="CN3109" t="inlineStr">
        <is>
          <t>EPA-600/3-76-116, U.S.EPA, Duluth, MN:208 p.</t>
        </is>
      </c>
      <c r="CO3109" t="n">
        <v>1976.0</v>
      </c>
      <c r="CP3109" t="inlineStr">
        <is>
          <t>Geckler,J.R., W.B. Horning, T.M. Neiheisel, Q.H. Pickering, E.L. Robinson, and C.E. Stephan (1976). Validity of Laboratory Tests for Predicting Copper Toxicity in Streams. EPA-600/3-76-116, U.S.EPA, Duluth, MN, 208 p. ECOREF#:2071</t>
        </is>
      </c>
    </row>
    <row r="3110">
      <c r="A3110" t="n">
        <v>7758987.0</v>
      </c>
      <c r="B3110" t="inlineStr">
        <is>
          <t>Sulfuric acid copper(2+) salt (1:1)</t>
        </is>
      </c>
      <c r="C3110"/>
      <c r="D3110" t="inlineStr">
        <is>
          <t>Unmeasured</t>
        </is>
      </c>
      <c r="E3110" t="inlineStr">
        <is>
          <t>Not coded</t>
        </is>
      </c>
      <c r="F3110"/>
      <c r="G3110"/>
      <c r="H3110"/>
      <c r="I3110"/>
      <c r="J3110"/>
      <c r="K3110"/>
      <c r="L3110" t="inlineStr">
        <is>
          <t>Pimephales promelas</t>
        </is>
      </c>
      <c r="M3110" t="inlineStr">
        <is>
          <t>Fathead Minnow</t>
        </is>
      </c>
      <c r="N3110"/>
      <c r="O3110"/>
      <c r="P3110"/>
      <c r="Q3110"/>
      <c r="R3110"/>
      <c r="S3110"/>
      <c r="T3110"/>
      <c r="U3110"/>
      <c r="V3110" t="inlineStr">
        <is>
          <t>Static</t>
        </is>
      </c>
      <c r="W3110" t="inlineStr">
        <is>
          <t>Fresh water</t>
        </is>
      </c>
      <c r="X3110" t="inlineStr">
        <is>
          <t>Lab</t>
        </is>
      </c>
      <c r="Y3110"/>
      <c r="Z3110" t="inlineStr">
        <is>
          <t>Total</t>
        </is>
      </c>
      <c r="AA3110"/>
      <c r="AB3110" t="n">
        <v>4.9</v>
      </c>
      <c r="AC3110"/>
      <c r="AD3110"/>
      <c r="AE3110"/>
      <c r="AF3110"/>
      <c r="AG3110" t="inlineStr">
        <is>
          <t>AI mg/L</t>
        </is>
      </c>
      <c r="AH3110"/>
      <c r="AI3110"/>
      <c r="AJ3110"/>
      <c r="AK3110"/>
      <c r="AL3110"/>
      <c r="AM3110"/>
      <c r="AN3110"/>
      <c r="AO3110"/>
      <c r="AP3110"/>
      <c r="AQ3110"/>
      <c r="AR3110"/>
      <c r="AS3110"/>
      <c r="AT3110"/>
      <c r="AU3110"/>
      <c r="AV3110"/>
      <c r="AW3110"/>
      <c r="AX3110" t="inlineStr">
        <is>
          <t>Mortality</t>
        </is>
      </c>
      <c r="AY3110" t="inlineStr">
        <is>
          <t>Mortality</t>
        </is>
      </c>
      <c r="AZ3110" t="inlineStr">
        <is>
          <t>LC50</t>
        </is>
      </c>
      <c r="BA3110"/>
      <c r="BB3110" t="n">
        <v>4.0</v>
      </c>
      <c r="BC3110"/>
      <c r="BD3110"/>
      <c r="BE3110"/>
      <c r="BF3110"/>
      <c r="BG3110" t="inlineStr">
        <is>
          <t>Day(s)</t>
        </is>
      </c>
      <c r="BH3110"/>
      <c r="BI3110" t="inlineStr">
        <is>
          <t>DTXSID6034479</t>
        </is>
      </c>
      <c r="BJ3110"/>
      <c r="BK3110"/>
      <c r="BL3110"/>
      <c r="BM3110"/>
      <c r="BN3110"/>
      <c r="BO3110"/>
      <c r="BP3110"/>
      <c r="BQ3110"/>
      <c r="BR3110"/>
      <c r="BS3110"/>
      <c r="BT3110" t="inlineStr">
        <is>
          <t>--</t>
        </is>
      </c>
      <c r="BU3110"/>
      <c r="BV3110"/>
      <c r="BW3110"/>
      <c r="BX3110"/>
      <c r="BY3110"/>
      <c r="BZ3110"/>
      <c r="CA3110"/>
      <c r="CB3110"/>
      <c r="CC3110"/>
      <c r="CD3110"/>
      <c r="CE3110"/>
      <c r="CF3110"/>
      <c r="CG3110"/>
      <c r="CH3110"/>
      <c r="CI3110" t="inlineStr">
        <is>
          <t xml:space="preserve"> CONTR/&lt;= 10 % MORT//</t>
        </is>
      </c>
      <c r="CJ3110" t="inlineStr">
        <is>
          <t xml:space="preserve">   CONTR/&lt;= 10 % MORT//</t>
        </is>
      </c>
      <c r="CK3110" t="inlineStr">
        <is>
          <t>Geckler,J.R., W.B. Horning, T.M. Neiheisel, Q.H. Pickering, E.L. Robinson, and C.E. Stephan</t>
        </is>
      </c>
      <c r="CL3110" t="n">
        <v>2071.0</v>
      </c>
      <c r="CM3110" t="inlineStr">
        <is>
          <t>Validity of Laboratory Tests for Predicting Copper Toxicity in Streams</t>
        </is>
      </c>
      <c r="CN3110" t="inlineStr">
        <is>
          <t>EPA-600/3-76-116, U.S.EPA, Duluth, MN:208 p.</t>
        </is>
      </c>
      <c r="CO3110" t="n">
        <v>1976.0</v>
      </c>
      <c r="CP3110" t="inlineStr">
        <is>
          <t>Geckler,J.R., W.B. Horning, T.M. Neiheisel, Q.H. Pickering, E.L. Robinson, and C.E. Stephan (1976). Validity of Laboratory Tests for Predicting Copper Toxicity in Streams. EPA-600/3-76-116, U.S.EPA, Duluth, MN, 208 p. ECOREF#:2071</t>
        </is>
      </c>
    </row>
    <row r="3111">
      <c r="A3111" t="n">
        <v>7758987.0</v>
      </c>
      <c r="B3111" t="inlineStr">
        <is>
          <t>Sulfuric acid copper(2+) salt (1:1)</t>
        </is>
      </c>
      <c r="C3111" t="inlineStr">
        <is>
          <t>American chemical society grade</t>
        </is>
      </c>
      <c r="D3111" t="inlineStr">
        <is>
          <t>Unmeasured</t>
        </is>
      </c>
      <c r="E3111" t="inlineStr">
        <is>
          <t>Not coded</t>
        </is>
      </c>
      <c r="F3111"/>
      <c r="G3111"/>
      <c r="H3111"/>
      <c r="I3111"/>
      <c r="J3111"/>
      <c r="K3111"/>
      <c r="L3111" t="inlineStr">
        <is>
          <t>Pimephales promelas</t>
        </is>
      </c>
      <c r="M3111" t="inlineStr">
        <is>
          <t>Fathead Minnow</t>
        </is>
      </c>
      <c r="N3111"/>
      <c r="O3111"/>
      <c r="P3111"/>
      <c r="Q3111"/>
      <c r="R3111"/>
      <c r="S3111"/>
      <c r="T3111"/>
      <c r="U3111"/>
      <c r="V3111" t="inlineStr">
        <is>
          <t>Static</t>
        </is>
      </c>
      <c r="W3111" t="inlineStr">
        <is>
          <t>Fresh water</t>
        </is>
      </c>
      <c r="X3111" t="inlineStr">
        <is>
          <t>Not reported</t>
        </is>
      </c>
      <c r="Y3111"/>
      <c r="Z3111" t="inlineStr">
        <is>
          <t>Total</t>
        </is>
      </c>
      <c r="AA3111"/>
      <c r="AB3111" t="n">
        <v>0.31</v>
      </c>
      <c r="AC3111"/>
      <c r="AD3111" t="n">
        <v>0.21</v>
      </c>
      <c r="AE3111"/>
      <c r="AF3111" t="n">
        <v>0.41</v>
      </c>
      <c r="AG3111" t="inlineStr">
        <is>
          <t>AI mg/L</t>
        </is>
      </c>
      <c r="AH3111"/>
      <c r="AI3111"/>
      <c r="AJ3111"/>
      <c r="AK3111"/>
      <c r="AL3111"/>
      <c r="AM3111"/>
      <c r="AN3111"/>
      <c r="AO3111"/>
      <c r="AP3111"/>
      <c r="AQ3111"/>
      <c r="AR3111"/>
      <c r="AS3111"/>
      <c r="AT3111"/>
      <c r="AU3111"/>
      <c r="AV3111"/>
      <c r="AW3111"/>
      <c r="AX3111" t="inlineStr">
        <is>
          <t>Mortality</t>
        </is>
      </c>
      <c r="AY3111" t="inlineStr">
        <is>
          <t>Mortality</t>
        </is>
      </c>
      <c r="AZ3111" t="inlineStr">
        <is>
          <t>LC50</t>
        </is>
      </c>
      <c r="BA3111"/>
      <c r="BB3111" t="n">
        <v>4.0</v>
      </c>
      <c r="BC3111"/>
      <c r="BD3111"/>
      <c r="BE3111"/>
      <c r="BF3111"/>
      <c r="BG3111" t="inlineStr">
        <is>
          <t>Day(s)</t>
        </is>
      </c>
      <c r="BH3111"/>
      <c r="BI3111" t="inlineStr">
        <is>
          <t>DTXSID6034479</t>
        </is>
      </c>
      <c r="BJ3111"/>
      <c r="BK3111"/>
      <c r="BL3111"/>
      <c r="BM3111"/>
      <c r="BN3111"/>
      <c r="BO3111"/>
      <c r="BP3111"/>
      <c r="BQ3111"/>
      <c r="BR3111"/>
      <c r="BS3111"/>
      <c r="BT3111" t="inlineStr">
        <is>
          <t>--</t>
        </is>
      </c>
      <c r="BU3111"/>
      <c r="BV3111"/>
      <c r="BW3111"/>
      <c r="BX3111"/>
      <c r="BY3111"/>
      <c r="BZ3111"/>
      <c r="CA3111"/>
      <c r="CB3111"/>
      <c r="CC3111"/>
      <c r="CD3111"/>
      <c r="CE3111"/>
      <c r="CF3111"/>
      <c r="CG3111"/>
      <c r="CH3111"/>
      <c r="CI3111"/>
      <c r="CJ3111"/>
      <c r="CK3111" t="inlineStr">
        <is>
          <t>Birge,W.J., W.H. Benson, and J.A. Black</t>
        </is>
      </c>
      <c r="CL3111" t="n">
        <v>10237.0</v>
      </c>
      <c r="CM3111" t="inlineStr">
        <is>
          <t>The Induction of Tolerance to Heavy Metals in Natural and Laboratory Populations of Fish</t>
        </is>
      </c>
      <c r="CN3111" t="inlineStr">
        <is>
          <t>Res.Rep.No.141, Water Resour.Res.Inst., Univ.of Kentucky, Lexington, KY:26 p.</t>
        </is>
      </c>
      <c r="CO3111" t="n">
        <v>1983.0</v>
      </c>
      <c r="CP3111" t="inlineStr">
        <is>
          <t>Birge,W.J., W.H. Benson, and J.A. Black (1983). The Induction of Tolerance to Heavy Metals in Natural and Laboratory Populations of Fish. Res.Rep.No.141, Water Resour.Res.Inst., Univ.of Kentucky, Lexington, KY, 26 p. ECOREF#:10237</t>
        </is>
      </c>
    </row>
    <row r="3112">
      <c r="A3112" t="n">
        <v>7758987.0</v>
      </c>
      <c r="B3112" t="inlineStr">
        <is>
          <t>Sulfuric acid copper(2+) salt (1:1)</t>
        </is>
      </c>
      <c r="C3112"/>
      <c r="D3112" t="inlineStr">
        <is>
          <t>Measured</t>
        </is>
      </c>
      <c r="E3112" t="inlineStr">
        <is>
          <t>Not coded</t>
        </is>
      </c>
      <c r="F3112"/>
      <c r="G3112"/>
      <c r="H3112"/>
      <c r="I3112"/>
      <c r="J3112"/>
      <c r="K3112"/>
      <c r="L3112" t="inlineStr">
        <is>
          <t>Pimephales promelas</t>
        </is>
      </c>
      <c r="M3112" t="inlineStr">
        <is>
          <t>Fathead Minnow</t>
        </is>
      </c>
      <c r="N3112" t="inlineStr">
        <is>
          <t>Larva</t>
        </is>
      </c>
      <c r="O3112" t="inlineStr">
        <is>
          <t>&lt;</t>
        </is>
      </c>
      <c r="P3112" t="n">
        <v>24.0</v>
      </c>
      <c r="Q3112"/>
      <c r="R3112"/>
      <c r="S3112"/>
      <c r="T3112"/>
      <c r="U3112" t="inlineStr">
        <is>
          <t>Hour(s)</t>
        </is>
      </c>
      <c r="V3112" t="inlineStr">
        <is>
          <t>Flow-through</t>
        </is>
      </c>
      <c r="W3112" t="inlineStr">
        <is>
          <t>Fresh water</t>
        </is>
      </c>
      <c r="X3112" t="inlineStr">
        <is>
          <t>Lab</t>
        </is>
      </c>
      <c r="Y3112"/>
      <c r="Z3112" t="inlineStr">
        <is>
          <t>Total</t>
        </is>
      </c>
      <c r="AA3112"/>
      <c r="AB3112" t="n">
        <v>0.20364057</v>
      </c>
      <c r="AC3112"/>
      <c r="AD3112" t="n">
        <v>0.17131667</v>
      </c>
      <c r="AE3112"/>
      <c r="AF3112" t="n">
        <v>0.24242925</v>
      </c>
      <c r="AG3112" t="inlineStr">
        <is>
          <t>AI mg/L</t>
        </is>
      </c>
      <c r="AH3112"/>
      <c r="AI3112"/>
      <c r="AJ3112"/>
      <c r="AK3112"/>
      <c r="AL3112"/>
      <c r="AM3112"/>
      <c r="AN3112"/>
      <c r="AO3112"/>
      <c r="AP3112"/>
      <c r="AQ3112"/>
      <c r="AR3112"/>
      <c r="AS3112"/>
      <c r="AT3112"/>
      <c r="AU3112"/>
      <c r="AV3112"/>
      <c r="AW3112"/>
      <c r="AX3112" t="inlineStr">
        <is>
          <t>Mortality</t>
        </is>
      </c>
      <c r="AY3112" t="inlineStr">
        <is>
          <t>Mortality</t>
        </is>
      </c>
      <c r="AZ3112" t="inlineStr">
        <is>
          <t>LC50</t>
        </is>
      </c>
      <c r="BA3112"/>
      <c r="BB3112" t="n">
        <v>4.0</v>
      </c>
      <c r="BC3112"/>
      <c r="BD3112"/>
      <c r="BE3112"/>
      <c r="BF3112"/>
      <c r="BG3112" t="inlineStr">
        <is>
          <t>Day(s)</t>
        </is>
      </c>
      <c r="BH3112"/>
      <c r="BI3112" t="inlineStr">
        <is>
          <t>DTXSID6034479</t>
        </is>
      </c>
      <c r="BJ3112" t="inlineStr">
        <is>
          <t>10.1002/etc.5620150217</t>
        </is>
      </c>
      <c r="BK3112"/>
      <c r="BL3112"/>
      <c r="BM3112"/>
      <c r="BN3112"/>
      <c r="BO3112"/>
      <c r="BP3112"/>
      <c r="BQ3112"/>
      <c r="BR3112"/>
      <c r="BS3112"/>
      <c r="BT3112" t="inlineStr">
        <is>
          <t>--</t>
        </is>
      </c>
      <c r="BU3112"/>
      <c r="BV3112"/>
      <c r="BW3112"/>
      <c r="BX3112"/>
      <c r="BY3112"/>
      <c r="BZ3112"/>
      <c r="CA3112"/>
      <c r="CB3112"/>
      <c r="CC3112"/>
      <c r="CD3112"/>
      <c r="CE3112"/>
      <c r="CF3112"/>
      <c r="CG3112"/>
      <c r="CH3112"/>
      <c r="CI3112" t="inlineStr">
        <is>
          <t xml:space="preserve"> ALK/0.85 MEQ/L*//</t>
        </is>
      </c>
      <c r="CJ3112" t="inlineStr">
        <is>
          <t xml:space="preserve">   ALK/0.85 MEQ/L*//</t>
        </is>
      </c>
      <c r="CK3112" t="inlineStr">
        <is>
          <t>Erickson,R.J., D.A. Benoit, V.R. Mattson, H.P.,Jr. Nelson, and E.N. Leonard</t>
        </is>
      </c>
      <c r="CL3112" t="n">
        <v>16342.0</v>
      </c>
      <c r="CM3112" t="inlineStr">
        <is>
          <t>The Effects of Water Chemistry on the Toxicity of Copper to Fathead Minnows</t>
        </is>
      </c>
      <c r="CN3112" t="inlineStr">
        <is>
          <t>Environ. Toxicol. Chem.15(2): 181-193</t>
        </is>
      </c>
      <c r="CO3112" t="n">
        <v>1996.0</v>
      </c>
      <c r="CP3112" t="inlineStr">
        <is>
          <t>Erickson,R.J., D.A. Benoit, V.R. Mattson, H.P.,Jr. Nelson, and E.N. Leonard (1996). The Effects of Water Chemistry on the Toxicity of Copper to Fathead Minnows. Environ. Toxicol. Chem., 15, (2), 181-193. doi:10.1002/etc.5620150217. ECOREF#:16342</t>
        </is>
      </c>
    </row>
    <row r="3113">
      <c r="A3113" t="n">
        <v>7758987.0</v>
      </c>
      <c r="B3113" t="inlineStr">
        <is>
          <t>Sulfuric acid copper(2+) salt (1:1)</t>
        </is>
      </c>
      <c r="C3113"/>
      <c r="D3113" t="inlineStr">
        <is>
          <t>Measured</t>
        </is>
      </c>
      <c r="E3113" t="inlineStr">
        <is>
          <t>Not coded</t>
        </is>
      </c>
      <c r="F3113"/>
      <c r="G3113"/>
      <c r="H3113"/>
      <c r="I3113"/>
      <c r="J3113"/>
      <c r="K3113"/>
      <c r="L3113" t="inlineStr">
        <is>
          <t>Pimephales promelas</t>
        </is>
      </c>
      <c r="M3113" t="inlineStr">
        <is>
          <t>Fathead Minnow</t>
        </is>
      </c>
      <c r="N3113"/>
      <c r="O3113"/>
      <c r="P3113"/>
      <c r="Q3113"/>
      <c r="R3113"/>
      <c r="S3113"/>
      <c r="T3113"/>
      <c r="U3113"/>
      <c r="V3113" t="inlineStr">
        <is>
          <t>Static</t>
        </is>
      </c>
      <c r="W3113" t="inlineStr">
        <is>
          <t>Fresh water</t>
        </is>
      </c>
      <c r="X3113" t="inlineStr">
        <is>
          <t>Lab</t>
        </is>
      </c>
      <c r="Y3113"/>
      <c r="Z3113" t="inlineStr">
        <is>
          <t>Dissolved</t>
        </is>
      </c>
      <c r="AA3113"/>
      <c r="AB3113" t="n">
        <v>0.78</v>
      </c>
      <c r="AC3113"/>
      <c r="AD3113"/>
      <c r="AE3113"/>
      <c r="AF3113"/>
      <c r="AG3113" t="inlineStr">
        <is>
          <t>AI mg/L</t>
        </is>
      </c>
      <c r="AH3113" t="inlineStr">
        <is>
          <t>Total</t>
        </is>
      </c>
      <c r="AI3113"/>
      <c r="AJ3113" t="n">
        <v>12.0</v>
      </c>
      <c r="AK3113"/>
      <c r="AL3113"/>
      <c r="AM3113"/>
      <c r="AN3113"/>
      <c r="AO3113" t="inlineStr">
        <is>
          <t>AI mg/L</t>
        </is>
      </c>
      <c r="AP3113"/>
      <c r="AQ3113"/>
      <c r="AR3113"/>
      <c r="AS3113"/>
      <c r="AT3113"/>
      <c r="AU3113"/>
      <c r="AV3113"/>
      <c r="AW3113"/>
      <c r="AX3113" t="inlineStr">
        <is>
          <t>Mortality</t>
        </is>
      </c>
      <c r="AY3113" t="inlineStr">
        <is>
          <t>Mortality</t>
        </is>
      </c>
      <c r="AZ3113" t="inlineStr">
        <is>
          <t>LC50</t>
        </is>
      </c>
      <c r="BA3113"/>
      <c r="BB3113" t="n">
        <v>4.0</v>
      </c>
      <c r="BC3113"/>
      <c r="BD3113"/>
      <c r="BE3113"/>
      <c r="BF3113"/>
      <c r="BG3113" t="inlineStr">
        <is>
          <t>Day(s)</t>
        </is>
      </c>
      <c r="BH3113"/>
      <c r="BI3113" t="inlineStr">
        <is>
          <t>DTXSID6034479</t>
        </is>
      </c>
      <c r="BJ3113"/>
      <c r="BK3113"/>
      <c r="BL3113"/>
      <c r="BM3113"/>
      <c r="BN3113"/>
      <c r="BO3113"/>
      <c r="BP3113"/>
      <c r="BQ3113"/>
      <c r="BR3113"/>
      <c r="BS3113"/>
      <c r="BT3113" t="inlineStr">
        <is>
          <t>--</t>
        </is>
      </c>
      <c r="BU3113"/>
      <c r="BV3113"/>
      <c r="BW3113"/>
      <c r="BX3113"/>
      <c r="BY3113"/>
      <c r="BZ3113"/>
      <c r="CA3113" t="inlineStr">
        <is>
          <t>--</t>
        </is>
      </c>
      <c r="CB3113"/>
      <c r="CC3113"/>
      <c r="CD3113"/>
      <c r="CE3113"/>
      <c r="CF3113"/>
      <c r="CG3113"/>
      <c r="CH3113"/>
      <c r="CI3113" t="inlineStr">
        <is>
          <t xml:space="preserve"> CONTR/&lt;= 10 % MORT//</t>
        </is>
      </c>
      <c r="CJ3113" t="inlineStr">
        <is>
          <t xml:space="preserve">   CONTR/&lt;= 10 % MORT//</t>
        </is>
      </c>
      <c r="CK3113" t="inlineStr">
        <is>
          <t>Geckler,J.R., W.B. Horning, T.M. Neiheisel, Q.H. Pickering, E.L. Robinson, and C.E. Stephan</t>
        </is>
      </c>
      <c r="CL3113" t="n">
        <v>2071.0</v>
      </c>
      <c r="CM3113" t="inlineStr">
        <is>
          <t>Validity of Laboratory Tests for Predicting Copper Toxicity in Streams</t>
        </is>
      </c>
      <c r="CN3113" t="inlineStr">
        <is>
          <t>EPA-600/3-76-116, U.S.EPA, Duluth, MN:208 p.</t>
        </is>
      </c>
      <c r="CO3113" t="n">
        <v>1976.0</v>
      </c>
      <c r="CP3113" t="inlineStr">
        <is>
          <t>Geckler,J.R., W.B. Horning, T.M. Neiheisel, Q.H. Pickering, E.L. Robinson, and C.E. Stephan (1976). Validity of Laboratory Tests for Predicting Copper Toxicity in Streams. EPA-600/3-76-116, U.S.EPA, Duluth, MN, 208 p. ECOREF#:2071</t>
        </is>
      </c>
    </row>
    <row r="3114">
      <c r="A3114" t="n">
        <v>7758987.0</v>
      </c>
      <c r="B3114" t="inlineStr">
        <is>
          <t>Sulfuric acid copper(2+) salt (1:1)</t>
        </is>
      </c>
      <c r="C3114"/>
      <c r="D3114" t="inlineStr">
        <is>
          <t>Measured</t>
        </is>
      </c>
      <c r="E3114" t="inlineStr">
        <is>
          <t>Not coded</t>
        </is>
      </c>
      <c r="F3114"/>
      <c r="G3114"/>
      <c r="H3114"/>
      <c r="I3114"/>
      <c r="J3114"/>
      <c r="K3114"/>
      <c r="L3114" t="inlineStr">
        <is>
          <t>Pimephales promelas</t>
        </is>
      </c>
      <c r="M3114" t="inlineStr">
        <is>
          <t>Fathead Minnow</t>
        </is>
      </c>
      <c r="N3114"/>
      <c r="O3114"/>
      <c r="P3114"/>
      <c r="Q3114"/>
      <c r="R3114"/>
      <c r="S3114"/>
      <c r="T3114"/>
      <c r="U3114"/>
      <c r="V3114" t="inlineStr">
        <is>
          <t>Static</t>
        </is>
      </c>
      <c r="W3114" t="inlineStr">
        <is>
          <t>Fresh water</t>
        </is>
      </c>
      <c r="X3114" t="inlineStr">
        <is>
          <t>Lab</t>
        </is>
      </c>
      <c r="Y3114"/>
      <c r="Z3114" t="inlineStr">
        <is>
          <t>Dissolved</t>
        </is>
      </c>
      <c r="AA3114"/>
      <c r="AB3114" t="n">
        <v>0.83</v>
      </c>
      <c r="AC3114"/>
      <c r="AD3114"/>
      <c r="AE3114"/>
      <c r="AF3114"/>
      <c r="AG3114" t="inlineStr">
        <is>
          <t>AI mg/L</t>
        </is>
      </c>
      <c r="AH3114" t="inlineStr">
        <is>
          <t>Total</t>
        </is>
      </c>
      <c r="AI3114"/>
      <c r="AJ3114" t="n">
        <v>10.55</v>
      </c>
      <c r="AK3114"/>
      <c r="AL3114"/>
      <c r="AM3114"/>
      <c r="AN3114"/>
      <c r="AO3114" t="inlineStr">
        <is>
          <t>AI mg/L</t>
        </is>
      </c>
      <c r="AP3114"/>
      <c r="AQ3114"/>
      <c r="AR3114"/>
      <c r="AS3114"/>
      <c r="AT3114"/>
      <c r="AU3114"/>
      <c r="AV3114"/>
      <c r="AW3114"/>
      <c r="AX3114" t="inlineStr">
        <is>
          <t>Mortality</t>
        </is>
      </c>
      <c r="AY3114" t="inlineStr">
        <is>
          <t>Mortality</t>
        </is>
      </c>
      <c r="AZ3114" t="inlineStr">
        <is>
          <t>LC50</t>
        </is>
      </c>
      <c r="BA3114"/>
      <c r="BB3114" t="n">
        <v>4.0</v>
      </c>
      <c r="BC3114"/>
      <c r="BD3114"/>
      <c r="BE3114"/>
      <c r="BF3114"/>
      <c r="BG3114" t="inlineStr">
        <is>
          <t>Day(s)</t>
        </is>
      </c>
      <c r="BH3114"/>
      <c r="BI3114" t="inlineStr">
        <is>
          <t>DTXSID6034479</t>
        </is>
      </c>
      <c r="BJ3114"/>
      <c r="BK3114"/>
      <c r="BL3114"/>
      <c r="BM3114"/>
      <c r="BN3114"/>
      <c r="BO3114"/>
      <c r="BP3114"/>
      <c r="BQ3114"/>
      <c r="BR3114"/>
      <c r="BS3114"/>
      <c r="BT3114" t="inlineStr">
        <is>
          <t>--</t>
        </is>
      </c>
      <c r="BU3114"/>
      <c r="BV3114"/>
      <c r="BW3114"/>
      <c r="BX3114"/>
      <c r="BY3114"/>
      <c r="BZ3114"/>
      <c r="CA3114" t="inlineStr">
        <is>
          <t>--</t>
        </is>
      </c>
      <c r="CB3114"/>
      <c r="CC3114"/>
      <c r="CD3114"/>
      <c r="CE3114"/>
      <c r="CF3114"/>
      <c r="CG3114"/>
      <c r="CH3114"/>
      <c r="CI3114" t="inlineStr">
        <is>
          <t xml:space="preserve"> CONTR/&lt;= 10 % MORT//</t>
        </is>
      </c>
      <c r="CJ3114" t="inlineStr">
        <is>
          <t xml:space="preserve">   CONTR/&lt;= 10 % MORT//</t>
        </is>
      </c>
      <c r="CK3114" t="inlineStr">
        <is>
          <t>Geckler,J.R., W.B. Horning, T.M. Neiheisel, Q.H. Pickering, E.L. Robinson, and C.E. Stephan</t>
        </is>
      </c>
      <c r="CL3114" t="n">
        <v>2071.0</v>
      </c>
      <c r="CM3114" t="inlineStr">
        <is>
          <t>Validity of Laboratory Tests for Predicting Copper Toxicity in Streams</t>
        </is>
      </c>
      <c r="CN3114" t="inlineStr">
        <is>
          <t>EPA-600/3-76-116, U.S.EPA, Duluth, MN:208 p.</t>
        </is>
      </c>
      <c r="CO3114" t="n">
        <v>1976.0</v>
      </c>
      <c r="CP3114" t="inlineStr">
        <is>
          <t>Geckler,J.R., W.B. Horning, T.M. Neiheisel, Q.H. Pickering, E.L. Robinson, and C.E. Stephan (1976). Validity of Laboratory Tests for Predicting Copper Toxicity in Streams. EPA-600/3-76-116, U.S.EPA, Duluth, MN, 208 p. ECOREF#:2071</t>
        </is>
      </c>
    </row>
    <row r="3115">
      <c r="A3115" t="n">
        <v>7758987.0</v>
      </c>
      <c r="B3115" t="inlineStr">
        <is>
          <t>Sulfuric acid copper(2+) salt (1:1)</t>
        </is>
      </c>
      <c r="C3115"/>
      <c r="D3115" t="inlineStr">
        <is>
          <t>Unmeasured</t>
        </is>
      </c>
      <c r="E3115" t="inlineStr">
        <is>
          <t>Not coded</t>
        </is>
      </c>
      <c r="F3115"/>
      <c r="G3115"/>
      <c r="H3115"/>
      <c r="I3115"/>
      <c r="J3115"/>
      <c r="K3115"/>
      <c r="L3115" t="inlineStr">
        <is>
          <t>Pimephales promelas</t>
        </is>
      </c>
      <c r="M3115" t="inlineStr">
        <is>
          <t>Fathead Minnow</t>
        </is>
      </c>
      <c r="N3115" t="inlineStr">
        <is>
          <t>Larva</t>
        </is>
      </c>
      <c r="O3115" t="inlineStr">
        <is>
          <t>&lt;</t>
        </is>
      </c>
      <c r="P3115" t="n">
        <v>24.0</v>
      </c>
      <c r="Q3115"/>
      <c r="R3115"/>
      <c r="S3115"/>
      <c r="T3115"/>
      <c r="U3115" t="inlineStr">
        <is>
          <t>Hour(s)</t>
        </is>
      </c>
      <c r="V3115" t="inlineStr">
        <is>
          <t>Renewal</t>
        </is>
      </c>
      <c r="W3115" t="inlineStr">
        <is>
          <t>Fresh water</t>
        </is>
      </c>
      <c r="X3115" t="inlineStr">
        <is>
          <t>Lab</t>
        </is>
      </c>
      <c r="Y3115" t="n">
        <v>6.0</v>
      </c>
      <c r="Z3115" t="inlineStr">
        <is>
          <t>Dissolved</t>
        </is>
      </c>
      <c r="AA3115"/>
      <c r="AB3115" t="n">
        <v>0.6712</v>
      </c>
      <c r="AC3115"/>
      <c r="AD3115" t="n">
        <v>0.55</v>
      </c>
      <c r="AE3115"/>
      <c r="AF3115" t="n">
        <v>0.8191</v>
      </c>
      <c r="AG3115" t="inlineStr">
        <is>
          <t>AI mg/L</t>
        </is>
      </c>
      <c r="AH3115"/>
      <c r="AI3115"/>
      <c r="AJ3115"/>
      <c r="AK3115"/>
      <c r="AL3115"/>
      <c r="AM3115"/>
      <c r="AN3115"/>
      <c r="AO3115"/>
      <c r="AP3115"/>
      <c r="AQ3115"/>
      <c r="AR3115"/>
      <c r="AS3115"/>
      <c r="AT3115"/>
      <c r="AU3115"/>
      <c r="AV3115"/>
      <c r="AW3115"/>
      <c r="AX3115" t="inlineStr">
        <is>
          <t>Mortality</t>
        </is>
      </c>
      <c r="AY3115" t="inlineStr">
        <is>
          <t>Mortality</t>
        </is>
      </c>
      <c r="AZ3115" t="inlineStr">
        <is>
          <t>LC50</t>
        </is>
      </c>
      <c r="BA3115"/>
      <c r="BB3115" t="n">
        <v>4.0</v>
      </c>
      <c r="BC3115"/>
      <c r="BD3115"/>
      <c r="BE3115"/>
      <c r="BF3115"/>
      <c r="BG3115" t="inlineStr">
        <is>
          <t>Day(s)</t>
        </is>
      </c>
      <c r="BH3115"/>
      <c r="BI3115" t="inlineStr">
        <is>
          <t>DTXSID6034479</t>
        </is>
      </c>
      <c r="BJ3115" t="inlineStr">
        <is>
          <t>10.1897/02-476</t>
        </is>
      </c>
      <c r="BK3115"/>
      <c r="BL3115"/>
      <c r="BM3115"/>
      <c r="BN3115"/>
      <c r="BO3115"/>
      <c r="BP3115"/>
      <c r="BQ3115"/>
      <c r="BR3115"/>
      <c r="BS3115"/>
      <c r="BT3115" t="inlineStr">
        <is>
          <t>--</t>
        </is>
      </c>
      <c r="BU3115"/>
      <c r="BV3115"/>
      <c r="BW3115"/>
      <c r="BX3115"/>
      <c r="BY3115"/>
      <c r="BZ3115"/>
      <c r="CA3115"/>
      <c r="CB3115"/>
      <c r="CC3115"/>
      <c r="CD3115"/>
      <c r="CE3115"/>
      <c r="CF3115"/>
      <c r="CG3115"/>
      <c r="CH3115"/>
      <c r="CI3115" t="inlineStr">
        <is>
          <t xml:space="preserve"> HMA/38.64 %//CA/13.63 to 16.43 mg/L//MG/11.18 to 14.34 mg/L//NA/25.52 to 40.92 mg/L//POT/2.12 to 3.17 mg/L//SO4/81.21 to 96.45 mg/L//CL/1.90 to 9.52 mg/L//DNUM/6//DOSES/&lt;=1600 ug/L//TESTID/4//</t>
        </is>
      </c>
      <c r="CJ3115" t="inlineStr">
        <is>
          <t xml:space="preserve">   HMA/38.64 %//CA/13.63 to 16.43 mg/L//MG/11.18 to 14.34 mg/L//NA/25.52 to 40.92 mg/L//POT/2.12 to 3.17 mg/L//SO4/81.21 to 96.45 mg/L//CL/1.90 to 9.52 mg/L//DNUM/6//DOSES/&lt;=1600 ug/L//TESTID/4//</t>
        </is>
      </c>
      <c r="CK3115" t="inlineStr">
        <is>
          <t>Ryan,A.C., E.J. Van Genderen, J.R. Tomasso, and S.J. Klaine</t>
        </is>
      </c>
      <c r="CL3115" t="n">
        <v>80428.0</v>
      </c>
      <c r="CM3115" t="inlineStr">
        <is>
          <t>Influence of Natural Organic Matter Source on Copper Toxicity to Larval Fathead Minnows (Pimephales promelas):  Implications for the Biotic Ligand Model</t>
        </is>
      </c>
      <c r="CN3115" t="inlineStr">
        <is>
          <t>Environ. Toxicol. Chem.23(6): 1567-1574</t>
        </is>
      </c>
      <c r="CO3115" t="n">
        <v>2004.0</v>
      </c>
      <c r="CP3115" t="inlineStr">
        <is>
          <t>Ryan,A.C., E.J. Van Genderen, J.R. Tomasso, and S.J. Klaine (2004). Influence of Natural Organic Matter Source on Copper Toxicity to Larval Fathead Minnows (Pimephales promelas):  Implications for the Biotic Ligand Model. Environ. Toxicol. Chem., 23, (6), 1567-1574. doi:10.1897/02-476. ECOREF#:80428</t>
        </is>
      </c>
    </row>
    <row r="3116">
      <c r="A3116" t="n">
        <v>7758987.0</v>
      </c>
      <c r="B3116" t="inlineStr">
        <is>
          <t>Sulfuric acid copper(2+) salt (1:1)</t>
        </is>
      </c>
      <c r="C3116"/>
      <c r="D3116" t="inlineStr">
        <is>
          <t>Measured</t>
        </is>
      </c>
      <c r="E3116" t="inlineStr">
        <is>
          <t>Not coded</t>
        </is>
      </c>
      <c r="F3116"/>
      <c r="G3116"/>
      <c r="H3116"/>
      <c r="I3116"/>
      <c r="J3116"/>
      <c r="K3116"/>
      <c r="L3116" t="inlineStr">
        <is>
          <t>Pimephales promelas</t>
        </is>
      </c>
      <c r="M3116" t="inlineStr">
        <is>
          <t>Fathead Minnow</t>
        </is>
      </c>
      <c r="N3116" t="inlineStr">
        <is>
          <t>Larva</t>
        </is>
      </c>
      <c r="O3116" t="inlineStr">
        <is>
          <t>&lt;</t>
        </is>
      </c>
      <c r="P3116" t="n">
        <v>24.0</v>
      </c>
      <c r="Q3116"/>
      <c r="R3116"/>
      <c r="S3116"/>
      <c r="T3116"/>
      <c r="U3116" t="inlineStr">
        <is>
          <t>Hour(s)</t>
        </is>
      </c>
      <c r="V3116" t="inlineStr">
        <is>
          <t>Static</t>
        </is>
      </c>
      <c r="W3116" t="inlineStr">
        <is>
          <t>Fresh water</t>
        </is>
      </c>
      <c r="X3116" t="inlineStr">
        <is>
          <t>Lab</t>
        </is>
      </c>
      <c r="Y3116" t="n">
        <v>6.0</v>
      </c>
      <c r="Z3116" t="inlineStr">
        <is>
          <t>Total</t>
        </is>
      </c>
      <c r="AA3116"/>
      <c r="AB3116" t="n">
        <v>0.06141541</v>
      </c>
      <c r="AC3116"/>
      <c r="AD3116" t="n">
        <v>0.050102045</v>
      </c>
      <c r="AE3116"/>
      <c r="AF3116" t="n">
        <v>0.07434497</v>
      </c>
      <c r="AG3116" t="inlineStr">
        <is>
          <t>AI mg/L</t>
        </is>
      </c>
      <c r="AH3116"/>
      <c r="AI3116"/>
      <c r="AJ3116"/>
      <c r="AK3116"/>
      <c r="AL3116"/>
      <c r="AM3116"/>
      <c r="AN3116"/>
      <c r="AO3116"/>
      <c r="AP3116"/>
      <c r="AQ3116"/>
      <c r="AR3116"/>
      <c r="AS3116"/>
      <c r="AT3116"/>
      <c r="AU3116"/>
      <c r="AV3116"/>
      <c r="AW3116"/>
      <c r="AX3116" t="inlineStr">
        <is>
          <t>Mortality</t>
        </is>
      </c>
      <c r="AY3116" t="inlineStr">
        <is>
          <t>Mortality</t>
        </is>
      </c>
      <c r="AZ3116" t="inlineStr">
        <is>
          <t>LC50</t>
        </is>
      </c>
      <c r="BA3116"/>
      <c r="BB3116" t="n">
        <v>4.0</v>
      </c>
      <c r="BC3116"/>
      <c r="BD3116"/>
      <c r="BE3116"/>
      <c r="BF3116"/>
      <c r="BG3116" t="inlineStr">
        <is>
          <t>Day(s)</t>
        </is>
      </c>
      <c r="BH3116"/>
      <c r="BI3116" t="inlineStr">
        <is>
          <t>DTXSID6034479</t>
        </is>
      </c>
      <c r="BJ3116"/>
      <c r="BK3116"/>
      <c r="BL3116"/>
      <c r="BM3116"/>
      <c r="BN3116"/>
      <c r="BO3116"/>
      <c r="BP3116"/>
      <c r="BQ3116"/>
      <c r="BR3116"/>
      <c r="BS3116"/>
      <c r="BT3116" t="inlineStr">
        <is>
          <t>--</t>
        </is>
      </c>
      <c r="BU3116"/>
      <c r="BV3116"/>
      <c r="BW3116"/>
      <c r="BX3116"/>
      <c r="BY3116"/>
      <c r="BZ3116"/>
      <c r="CA3116"/>
      <c r="CB3116"/>
      <c r="CC3116"/>
      <c r="CD3116"/>
      <c r="CE3116"/>
      <c r="CF3116"/>
      <c r="CG3116"/>
      <c r="CH3116"/>
      <c r="CI3116" t="inlineStr">
        <is>
          <t xml:space="preserve"> CA/0.40* mN             //MG/0.20* mN             //NA/0.15* mN             //POT/0.02* mN             //SO4/0.20 mN             //CL/0.13 mN             //DNUM/6//DOSES/0.14 to 0.16/0.27 to 0.28/0.49 to 0.54/0.90 to 0.99/1.8 to 1.9 uM//TESTID/56//OEF/SALTS, HARDNESS, TEMPERATURE////</t>
        </is>
      </c>
      <c r="CJ3116" t="inlineStr">
        <is>
          <t xml:space="preserve">   CA/0.40* mN             //MG/0.20* mN             //NA/0.15* mN             //POT/0.02* mN             //SO4/0.20 mN             //CL/0.13 mN             //DNUM/6//DOSES/0.14 to 0.16/0.27 to 0.28/0.49 to 0.54/0.90 to 0.99/1.8 to 1.9 uM//TESTID/56//OEF/SALTS, HARDNESS, TEMPERATURE////</t>
        </is>
      </c>
      <c r="CK3116" t="inlineStr">
        <is>
          <t>Erickson,R.J., D.A. Benoit, and V.R. Mattson</t>
        </is>
      </c>
      <c r="CL3116" t="n">
        <v>76238.0</v>
      </c>
      <c r="CM3116" t="inlineStr">
        <is>
          <t>A Prototype Toxicity Factors Model for Site-Specific Copper Water Quality Criteria</t>
        </is>
      </c>
      <c r="CN3116" t="inlineStr">
        <is>
          <t>U.S.EPA, Duluth, MN:36 p.</t>
        </is>
      </c>
      <c r="CO3116" t="n">
        <v>1996.0</v>
      </c>
      <c r="CP3116" t="inlineStr">
        <is>
          <t>Erickson,R.J., D.A. Benoit, and V.R. Mattson (1996). A Prototype Toxicity Factors Model for Site-Specific Copper Water Quality Criteria. U.S.EPA, Duluth, MN, 36 p. ECOREF#:76238</t>
        </is>
      </c>
    </row>
    <row r="3117">
      <c r="A3117" t="n">
        <v>7758987.0</v>
      </c>
      <c r="B3117" t="inlineStr">
        <is>
          <t>Sulfuric acid copper(2+) salt (1:1)</t>
        </is>
      </c>
      <c r="C3117"/>
      <c r="D3117" t="inlineStr">
        <is>
          <t>Measured</t>
        </is>
      </c>
      <c r="E3117" t="inlineStr">
        <is>
          <t>Not coded</t>
        </is>
      </c>
      <c r="F3117"/>
      <c r="G3117"/>
      <c r="H3117"/>
      <c r="I3117"/>
      <c r="J3117"/>
      <c r="K3117"/>
      <c r="L3117" t="inlineStr">
        <is>
          <t>Pimephales promelas</t>
        </is>
      </c>
      <c r="M3117" t="inlineStr">
        <is>
          <t>Fathead Minnow</t>
        </is>
      </c>
      <c r="N3117"/>
      <c r="O3117"/>
      <c r="P3117"/>
      <c r="Q3117"/>
      <c r="R3117"/>
      <c r="S3117"/>
      <c r="T3117"/>
      <c r="U3117"/>
      <c r="V3117" t="inlineStr">
        <is>
          <t>Static</t>
        </is>
      </c>
      <c r="W3117" t="inlineStr">
        <is>
          <t>Fresh water</t>
        </is>
      </c>
      <c r="X3117" t="inlineStr">
        <is>
          <t>Lab</t>
        </is>
      </c>
      <c r="Y3117"/>
      <c r="Z3117" t="inlineStr">
        <is>
          <t>Dissolved</t>
        </is>
      </c>
      <c r="AA3117"/>
      <c r="AB3117" t="n">
        <v>0.94</v>
      </c>
      <c r="AC3117"/>
      <c r="AD3117"/>
      <c r="AE3117"/>
      <c r="AF3117"/>
      <c r="AG3117" t="inlineStr">
        <is>
          <t>AI mg/L</t>
        </is>
      </c>
      <c r="AH3117" t="inlineStr">
        <is>
          <t>Total</t>
        </is>
      </c>
      <c r="AI3117"/>
      <c r="AJ3117" t="n">
        <v>2.8</v>
      </c>
      <c r="AK3117"/>
      <c r="AL3117"/>
      <c r="AM3117"/>
      <c r="AN3117"/>
      <c r="AO3117" t="inlineStr">
        <is>
          <t>AI mg/L</t>
        </is>
      </c>
      <c r="AP3117"/>
      <c r="AQ3117"/>
      <c r="AR3117"/>
      <c r="AS3117"/>
      <c r="AT3117"/>
      <c r="AU3117"/>
      <c r="AV3117"/>
      <c r="AW3117"/>
      <c r="AX3117" t="inlineStr">
        <is>
          <t>Mortality</t>
        </is>
      </c>
      <c r="AY3117" t="inlineStr">
        <is>
          <t>Mortality</t>
        </is>
      </c>
      <c r="AZ3117" t="inlineStr">
        <is>
          <t>LC50</t>
        </is>
      </c>
      <c r="BA3117"/>
      <c r="BB3117" t="n">
        <v>4.0</v>
      </c>
      <c r="BC3117"/>
      <c r="BD3117"/>
      <c r="BE3117"/>
      <c r="BF3117"/>
      <c r="BG3117" t="inlineStr">
        <is>
          <t>Day(s)</t>
        </is>
      </c>
      <c r="BH3117"/>
      <c r="BI3117" t="inlineStr">
        <is>
          <t>DTXSID6034479</t>
        </is>
      </c>
      <c r="BJ3117"/>
      <c r="BK3117"/>
      <c r="BL3117"/>
      <c r="BM3117"/>
      <c r="BN3117"/>
      <c r="BO3117"/>
      <c r="BP3117"/>
      <c r="BQ3117"/>
      <c r="BR3117"/>
      <c r="BS3117"/>
      <c r="BT3117" t="inlineStr">
        <is>
          <t>--</t>
        </is>
      </c>
      <c r="BU3117"/>
      <c r="BV3117"/>
      <c r="BW3117"/>
      <c r="BX3117"/>
      <c r="BY3117"/>
      <c r="BZ3117"/>
      <c r="CA3117" t="inlineStr">
        <is>
          <t>--</t>
        </is>
      </c>
      <c r="CB3117"/>
      <c r="CC3117"/>
      <c r="CD3117"/>
      <c r="CE3117"/>
      <c r="CF3117"/>
      <c r="CG3117"/>
      <c r="CH3117"/>
      <c r="CI3117" t="inlineStr">
        <is>
          <t xml:space="preserve"> CONTR/&lt;= 10 % MORT//</t>
        </is>
      </c>
      <c r="CJ3117" t="inlineStr">
        <is>
          <t xml:space="preserve">   CONTR/&lt;= 10 % MORT//</t>
        </is>
      </c>
      <c r="CK3117" t="inlineStr">
        <is>
          <t>Geckler,J.R., W.B. Horning, T.M. Neiheisel, Q.H. Pickering, E.L. Robinson, and C.E. Stephan</t>
        </is>
      </c>
      <c r="CL3117" t="n">
        <v>2071.0</v>
      </c>
      <c r="CM3117" t="inlineStr">
        <is>
          <t>Validity of Laboratory Tests for Predicting Copper Toxicity in Streams</t>
        </is>
      </c>
      <c r="CN3117" t="inlineStr">
        <is>
          <t>EPA-600/3-76-116, U.S.EPA, Duluth, MN:208 p.</t>
        </is>
      </c>
      <c r="CO3117" t="n">
        <v>1976.0</v>
      </c>
      <c r="CP3117" t="inlineStr">
        <is>
          <t>Geckler,J.R., W.B. Horning, T.M. Neiheisel, Q.H. Pickering, E.L. Robinson, and C.E. Stephan (1976). Validity of Laboratory Tests for Predicting Copper Toxicity in Streams. EPA-600/3-76-116, U.S.EPA, Duluth, MN, 208 p. ECOREF#:2071</t>
        </is>
      </c>
    </row>
    <row r="3118">
      <c r="A3118" t="n">
        <v>7758987.0</v>
      </c>
      <c r="B3118" t="inlineStr">
        <is>
          <t>Sulfuric acid copper(2+) salt (1:1)</t>
        </is>
      </c>
      <c r="C3118"/>
      <c r="D3118" t="inlineStr">
        <is>
          <t>Measured</t>
        </is>
      </c>
      <c r="E3118" t="inlineStr">
        <is>
          <t>Not coded</t>
        </is>
      </c>
      <c r="F3118"/>
      <c r="G3118"/>
      <c r="H3118"/>
      <c r="I3118"/>
      <c r="J3118"/>
      <c r="K3118"/>
      <c r="L3118" t="inlineStr">
        <is>
          <t>Pimephales promelas</t>
        </is>
      </c>
      <c r="M3118" t="inlineStr">
        <is>
          <t>Fathead Minnow</t>
        </is>
      </c>
      <c r="N3118" t="inlineStr">
        <is>
          <t>Larva</t>
        </is>
      </c>
      <c r="O3118" t="inlineStr">
        <is>
          <t>&lt;</t>
        </is>
      </c>
      <c r="P3118" t="n">
        <v>24.0</v>
      </c>
      <c r="Q3118"/>
      <c r="R3118"/>
      <c r="S3118"/>
      <c r="T3118"/>
      <c r="U3118" t="inlineStr">
        <is>
          <t>Hour(s)</t>
        </is>
      </c>
      <c r="V3118" t="inlineStr">
        <is>
          <t>Static</t>
        </is>
      </c>
      <c r="W3118" t="inlineStr">
        <is>
          <t>Fresh water</t>
        </is>
      </c>
      <c r="X3118" t="inlineStr">
        <is>
          <t>Lab</t>
        </is>
      </c>
      <c r="Y3118"/>
      <c r="Z3118" t="inlineStr">
        <is>
          <t>Total</t>
        </is>
      </c>
      <c r="AA3118"/>
      <c r="AB3118" t="n">
        <v>0.7757736</v>
      </c>
      <c r="AC3118"/>
      <c r="AD3118"/>
      <c r="AE3118"/>
      <c r="AF3118"/>
      <c r="AG3118" t="inlineStr">
        <is>
          <t>AI mg/L</t>
        </is>
      </c>
      <c r="AH3118"/>
      <c r="AI3118"/>
      <c r="AJ3118"/>
      <c r="AK3118"/>
      <c r="AL3118"/>
      <c r="AM3118"/>
      <c r="AN3118"/>
      <c r="AO3118"/>
      <c r="AP3118"/>
      <c r="AQ3118"/>
      <c r="AR3118"/>
      <c r="AS3118"/>
      <c r="AT3118"/>
      <c r="AU3118"/>
      <c r="AV3118"/>
      <c r="AW3118"/>
      <c r="AX3118" t="inlineStr">
        <is>
          <t>Mortality</t>
        </is>
      </c>
      <c r="AY3118" t="inlineStr">
        <is>
          <t>Mortality</t>
        </is>
      </c>
      <c r="AZ3118" t="inlineStr">
        <is>
          <t>LC50</t>
        </is>
      </c>
      <c r="BA3118"/>
      <c r="BB3118" t="n">
        <v>4.0</v>
      </c>
      <c r="BC3118"/>
      <c r="BD3118"/>
      <c r="BE3118"/>
      <c r="BF3118"/>
      <c r="BG3118" t="inlineStr">
        <is>
          <t>Day(s)</t>
        </is>
      </c>
      <c r="BH3118"/>
      <c r="BI3118" t="inlineStr">
        <is>
          <t>DTXSID6034479</t>
        </is>
      </c>
      <c r="BJ3118" t="inlineStr">
        <is>
          <t>10.1002/etc.5620150217</t>
        </is>
      </c>
      <c r="BK3118"/>
      <c r="BL3118"/>
      <c r="BM3118"/>
      <c r="BN3118"/>
      <c r="BO3118"/>
      <c r="BP3118"/>
      <c r="BQ3118"/>
      <c r="BR3118"/>
      <c r="BS3118"/>
      <c r="BT3118" t="inlineStr">
        <is>
          <t>--</t>
        </is>
      </c>
      <c r="BU3118"/>
      <c r="BV3118"/>
      <c r="BW3118"/>
      <c r="BX3118"/>
      <c r="BY3118"/>
      <c r="BZ3118"/>
      <c r="CA3118"/>
      <c r="CB3118"/>
      <c r="CC3118"/>
      <c r="CD3118"/>
      <c r="CE3118"/>
      <c r="CF3118"/>
      <c r="CG3118"/>
      <c r="CH3118"/>
      <c r="CI3118" t="inlineStr">
        <is>
          <t xml:space="preserve">CONC1/CL REPORTED AS &gt;2.5-NR// </t>
        </is>
      </c>
      <c r="CJ3118" t="inlineStr">
        <is>
          <t xml:space="preserve">  CONC1/CL REPORTED AS &gt;2.5-NR// </t>
        </is>
      </c>
      <c r="CK3118" t="inlineStr">
        <is>
          <t>Erickson,R.J., D.A. Benoit, V.R. Mattson, H.P.,Jr. Nelson, and E.N. Leonard</t>
        </is>
      </c>
      <c r="CL3118" t="n">
        <v>16342.0</v>
      </c>
      <c r="CM3118" t="inlineStr">
        <is>
          <t>The Effects of Water Chemistry on the Toxicity of Copper to Fathead Minnows</t>
        </is>
      </c>
      <c r="CN3118" t="inlineStr">
        <is>
          <t>Environ. Toxicol. Chem.15(2): 181-193</t>
        </is>
      </c>
      <c r="CO3118" t="n">
        <v>1996.0</v>
      </c>
      <c r="CP3118" t="inlineStr">
        <is>
          <t>Erickson,R.J., D.A. Benoit, V.R. Mattson, H.P.,Jr. Nelson, and E.N. Leonard (1996). The Effects of Water Chemistry on the Toxicity of Copper to Fathead Minnows. Environ. Toxicol. Chem., 15, (2), 181-193. doi:10.1002/etc.5620150217. ECOREF#:16342</t>
        </is>
      </c>
    </row>
    <row r="3119">
      <c r="A3119" t="n">
        <v>7758987.0</v>
      </c>
      <c r="B3119" t="inlineStr">
        <is>
          <t>Sulfuric acid copper(2+) salt (1:1)</t>
        </is>
      </c>
      <c r="C3119"/>
      <c r="D3119" t="inlineStr">
        <is>
          <t>Measured</t>
        </is>
      </c>
      <c r="E3119" t="inlineStr">
        <is>
          <t>Not coded</t>
        </is>
      </c>
      <c r="F3119"/>
      <c r="G3119"/>
      <c r="H3119"/>
      <c r="I3119"/>
      <c r="J3119"/>
      <c r="K3119"/>
      <c r="L3119" t="inlineStr">
        <is>
          <t>Pimephales promelas</t>
        </is>
      </c>
      <c r="M3119" t="inlineStr">
        <is>
          <t>Fathead Minnow</t>
        </is>
      </c>
      <c r="N3119" t="inlineStr">
        <is>
          <t>Larva</t>
        </is>
      </c>
      <c r="O3119" t="inlineStr">
        <is>
          <t>&lt;</t>
        </is>
      </c>
      <c r="P3119" t="n">
        <v>24.0</v>
      </c>
      <c r="Q3119"/>
      <c r="R3119"/>
      <c r="S3119"/>
      <c r="T3119"/>
      <c r="U3119" t="inlineStr">
        <is>
          <t>Hour(s)</t>
        </is>
      </c>
      <c r="V3119" t="inlineStr">
        <is>
          <t>Static</t>
        </is>
      </c>
      <c r="W3119" t="inlineStr">
        <is>
          <t>Fresh water</t>
        </is>
      </c>
      <c r="X3119" t="inlineStr">
        <is>
          <t>Lab</t>
        </is>
      </c>
      <c r="Y3119" t="n">
        <v>6.0</v>
      </c>
      <c r="Z3119" t="inlineStr">
        <is>
          <t>Total</t>
        </is>
      </c>
      <c r="AA3119" t="inlineStr">
        <is>
          <t>&gt;</t>
        </is>
      </c>
      <c r="AB3119" t="n">
        <v>1.2606321</v>
      </c>
      <c r="AC3119"/>
      <c r="AD3119"/>
      <c r="AE3119"/>
      <c r="AF3119"/>
      <c r="AG3119" t="inlineStr">
        <is>
          <t>AI mg/L</t>
        </is>
      </c>
      <c r="AH3119"/>
      <c r="AI3119"/>
      <c r="AJ3119"/>
      <c r="AK3119"/>
      <c r="AL3119"/>
      <c r="AM3119"/>
      <c r="AN3119"/>
      <c r="AO3119"/>
      <c r="AP3119"/>
      <c r="AQ3119"/>
      <c r="AR3119"/>
      <c r="AS3119"/>
      <c r="AT3119"/>
      <c r="AU3119"/>
      <c r="AV3119"/>
      <c r="AW3119"/>
      <c r="AX3119" t="inlineStr">
        <is>
          <t>Mortality</t>
        </is>
      </c>
      <c r="AY3119" t="inlineStr">
        <is>
          <t>Mortality</t>
        </is>
      </c>
      <c r="AZ3119" t="inlineStr">
        <is>
          <t>LC50</t>
        </is>
      </c>
      <c r="BA3119"/>
      <c r="BB3119" t="n">
        <v>4.0</v>
      </c>
      <c r="BC3119"/>
      <c r="BD3119"/>
      <c r="BE3119"/>
      <c r="BF3119"/>
      <c r="BG3119" t="inlineStr">
        <is>
          <t>Day(s)</t>
        </is>
      </c>
      <c r="BH3119"/>
      <c r="BI3119" t="inlineStr">
        <is>
          <t>DTXSID6034479</t>
        </is>
      </c>
      <c r="BJ3119"/>
      <c r="BK3119"/>
      <c r="BL3119"/>
      <c r="BM3119"/>
      <c r="BN3119"/>
      <c r="BO3119"/>
      <c r="BP3119"/>
      <c r="BQ3119"/>
      <c r="BR3119"/>
      <c r="BS3119"/>
      <c r="BT3119" t="inlineStr">
        <is>
          <t>--</t>
        </is>
      </c>
      <c r="BU3119"/>
      <c r="BV3119"/>
      <c r="BW3119"/>
      <c r="BX3119"/>
      <c r="BY3119"/>
      <c r="BZ3119"/>
      <c r="CA3119"/>
      <c r="CB3119"/>
      <c r="CC3119"/>
      <c r="CD3119"/>
      <c r="CE3119"/>
      <c r="CF3119"/>
      <c r="CG3119"/>
      <c r="CH3119"/>
      <c r="CI3119" t="inlineStr">
        <is>
          <t xml:space="preserve"> CA/1.90 mN             //MG/1.56 mN             //NA/1.65 mN             //POT/0.12 mN             //SO4/2.00 mN             //CL/1.13 mN             //DNUM/6//DOSES/0.57 to 0.61/0.9 to 1.1/2.0 to 2.2/4.1 to 4.6/6.6 to 8.9 uM//TESTID/27//OEF/SALTS, HARDNESS, TEMPERATURE////</t>
        </is>
      </c>
      <c r="CJ3119" t="inlineStr">
        <is>
          <t xml:space="preserve">   CA/1.90 mN             //MG/1.56 mN             //NA/1.65 mN             //POT/0.12 mN             //SO4/2.00 mN             //CL/1.13 mN             //DNUM/6//DOSES/0.57 to 0.61/0.9 to 1.1/2.0 to 2.2/4.1 to 4.6/6.6 to 8.9 uM//TESTID/27//OEF/SALTS, HARDNESS, TEMPERATURE////</t>
        </is>
      </c>
      <c r="CK3119" t="inlineStr">
        <is>
          <t>Erickson,R.J., D.A. Benoit, and V.R. Mattson</t>
        </is>
      </c>
      <c r="CL3119" t="n">
        <v>76238.0</v>
      </c>
      <c r="CM3119" t="inlineStr">
        <is>
          <t>A Prototype Toxicity Factors Model for Site-Specific Copper Water Quality Criteria</t>
        </is>
      </c>
      <c r="CN3119" t="inlineStr">
        <is>
          <t>U.S.EPA, Duluth, MN:36 p.</t>
        </is>
      </c>
      <c r="CO3119" t="n">
        <v>1996.0</v>
      </c>
      <c r="CP3119" t="inlineStr">
        <is>
          <t>Erickson,R.J., D.A. Benoit, and V.R. Mattson (1996). A Prototype Toxicity Factors Model for Site-Specific Copper Water Quality Criteria. U.S.EPA, Duluth, MN, 36 p. ECOREF#:76238</t>
        </is>
      </c>
    </row>
    <row r="3120">
      <c r="A3120" t="n">
        <v>7758987.0</v>
      </c>
      <c r="B3120" t="inlineStr">
        <is>
          <t>Sulfuric acid copper(2+) salt (1:1)</t>
        </is>
      </c>
      <c r="C3120"/>
      <c r="D3120" t="inlineStr">
        <is>
          <t>Measured</t>
        </is>
      </c>
      <c r="E3120" t="inlineStr">
        <is>
          <t>Not coded</t>
        </is>
      </c>
      <c r="F3120"/>
      <c r="G3120"/>
      <c r="H3120"/>
      <c r="I3120"/>
      <c r="J3120"/>
      <c r="K3120"/>
      <c r="L3120" t="inlineStr">
        <is>
          <t>Pimephales promelas</t>
        </is>
      </c>
      <c r="M3120" t="inlineStr">
        <is>
          <t>Fathead Minnow</t>
        </is>
      </c>
      <c r="N3120" t="inlineStr">
        <is>
          <t>Larva</t>
        </is>
      </c>
      <c r="O3120" t="inlineStr">
        <is>
          <t>&lt;</t>
        </is>
      </c>
      <c r="P3120" t="n">
        <v>24.0</v>
      </c>
      <c r="Q3120"/>
      <c r="R3120"/>
      <c r="S3120"/>
      <c r="T3120"/>
      <c r="U3120" t="inlineStr">
        <is>
          <t>Hour(s)</t>
        </is>
      </c>
      <c r="V3120" t="inlineStr">
        <is>
          <t>Static</t>
        </is>
      </c>
      <c r="W3120" t="inlineStr">
        <is>
          <t>Fresh water</t>
        </is>
      </c>
      <c r="X3120" t="inlineStr">
        <is>
          <t>Lab</t>
        </is>
      </c>
      <c r="Y3120" t="n">
        <v>6.0</v>
      </c>
      <c r="Z3120" t="inlineStr">
        <is>
          <t>Total</t>
        </is>
      </c>
      <c r="AA3120"/>
      <c r="AB3120" t="n">
        <v>0.53334435</v>
      </c>
      <c r="AC3120"/>
      <c r="AD3120" t="n">
        <v>0.4525346</v>
      </c>
      <c r="AE3120"/>
      <c r="AF3120" t="n">
        <v>0.646478</v>
      </c>
      <c r="AG3120" t="inlineStr">
        <is>
          <t>AI mg/L</t>
        </is>
      </c>
      <c r="AH3120"/>
      <c r="AI3120"/>
      <c r="AJ3120"/>
      <c r="AK3120"/>
      <c r="AL3120"/>
      <c r="AM3120"/>
      <c r="AN3120"/>
      <c r="AO3120"/>
      <c r="AP3120"/>
      <c r="AQ3120"/>
      <c r="AR3120"/>
      <c r="AS3120"/>
      <c r="AT3120"/>
      <c r="AU3120"/>
      <c r="AV3120"/>
      <c r="AW3120"/>
      <c r="AX3120" t="inlineStr">
        <is>
          <t>Mortality</t>
        </is>
      </c>
      <c r="AY3120" t="inlineStr">
        <is>
          <t>Mortality</t>
        </is>
      </c>
      <c r="AZ3120" t="inlineStr">
        <is>
          <t>LC50</t>
        </is>
      </c>
      <c r="BA3120"/>
      <c r="BB3120" t="n">
        <v>4.0</v>
      </c>
      <c r="BC3120"/>
      <c r="BD3120"/>
      <c r="BE3120"/>
      <c r="BF3120"/>
      <c r="BG3120" t="inlineStr">
        <is>
          <t>Day(s)</t>
        </is>
      </c>
      <c r="BH3120"/>
      <c r="BI3120" t="inlineStr">
        <is>
          <t>DTXSID6034479</t>
        </is>
      </c>
      <c r="BJ3120"/>
      <c r="BK3120"/>
      <c r="BL3120"/>
      <c r="BM3120"/>
      <c r="BN3120"/>
      <c r="BO3120"/>
      <c r="BP3120"/>
      <c r="BQ3120"/>
      <c r="BR3120"/>
      <c r="BS3120"/>
      <c r="BT3120" t="inlineStr">
        <is>
          <t>--</t>
        </is>
      </c>
      <c r="BU3120"/>
      <c r="BV3120"/>
      <c r="BW3120"/>
      <c r="BX3120"/>
      <c r="BY3120"/>
      <c r="BZ3120"/>
      <c r="CA3120"/>
      <c r="CB3120"/>
      <c r="CC3120"/>
      <c r="CD3120"/>
      <c r="CE3120"/>
      <c r="CF3120"/>
      <c r="CG3120"/>
      <c r="CH3120"/>
      <c r="CI3120" t="inlineStr">
        <is>
          <t xml:space="preserve"> CA/2.40* mN             //MG/1.20* mN             //NA/0.52 mN             //POT/0.04 mN             //SO4/1.30 mN             //CL/0.48 mN             //DNUM/6//DOSES/0.36 to 0.44/0.83/1.5 to 1.7/3.2 to 3.5/5.2 to 6.7 uM//TESTID/65//OEF/SALTS, HARDNESS, TEMPERATURE////</t>
        </is>
      </c>
      <c r="CJ3120" t="inlineStr">
        <is>
          <t xml:space="preserve">   CA/2.40* mN             //MG/1.20* mN             //NA/0.52 mN             //POT/0.04 mN             //SO4/1.30 mN             //CL/0.48 mN             //DNUM/6//DOSES/0.36 to 0.44/0.83/1.5 to 1.7/3.2 to 3.5/5.2 to 6.7 uM//TESTID/65//OEF/SALTS, HARDNESS, TEMPERATURE////</t>
        </is>
      </c>
      <c r="CK3120" t="inlineStr">
        <is>
          <t>Erickson,R.J., D.A. Benoit, and V.R. Mattson</t>
        </is>
      </c>
      <c r="CL3120" t="n">
        <v>76238.0</v>
      </c>
      <c r="CM3120" t="inlineStr">
        <is>
          <t>A Prototype Toxicity Factors Model for Site-Specific Copper Water Quality Criteria</t>
        </is>
      </c>
      <c r="CN3120" t="inlineStr">
        <is>
          <t>U.S.EPA, Duluth, MN:36 p.</t>
        </is>
      </c>
      <c r="CO3120" t="n">
        <v>1996.0</v>
      </c>
      <c r="CP3120" t="inlineStr">
        <is>
          <t>Erickson,R.J., D.A. Benoit, and V.R. Mattson (1996). A Prototype Toxicity Factors Model for Site-Specific Copper Water Quality Criteria. U.S.EPA, Duluth, MN, 36 p. ECOREF#:76238</t>
        </is>
      </c>
    </row>
    <row r="3121">
      <c r="A3121" t="n">
        <v>7758987.0</v>
      </c>
      <c r="B3121" t="inlineStr">
        <is>
          <t>Sulfuric acid copper(2+) salt (1:1)</t>
        </is>
      </c>
      <c r="C3121"/>
      <c r="D3121" t="inlineStr">
        <is>
          <t>Unmeasured</t>
        </is>
      </c>
      <c r="E3121" t="inlineStr">
        <is>
          <t>Not coded</t>
        </is>
      </c>
      <c r="F3121"/>
      <c r="G3121" t="n">
        <v>25.5</v>
      </c>
      <c r="H3121"/>
      <c r="I3121"/>
      <c r="J3121"/>
      <c r="K3121"/>
      <c r="L3121" t="inlineStr">
        <is>
          <t>Pimephales promelas</t>
        </is>
      </c>
      <c r="M3121" t="inlineStr">
        <is>
          <t>Fathead Minnow</t>
        </is>
      </c>
      <c r="N3121"/>
      <c r="O3121"/>
      <c r="P3121"/>
      <c r="Q3121"/>
      <c r="R3121"/>
      <c r="S3121"/>
      <c r="T3121"/>
      <c r="U3121"/>
      <c r="V3121" t="inlineStr">
        <is>
          <t>Static</t>
        </is>
      </c>
      <c r="W3121" t="inlineStr">
        <is>
          <t>Fresh water</t>
        </is>
      </c>
      <c r="X3121" t="inlineStr">
        <is>
          <t>Lab</t>
        </is>
      </c>
      <c r="Y3121"/>
      <c r="Z3121" t="inlineStr">
        <is>
          <t>Total</t>
        </is>
      </c>
      <c r="AA3121"/>
      <c r="AB3121" t="n">
        <v>0.47</v>
      </c>
      <c r="AC3121"/>
      <c r="AD3121" t="n">
        <v>0.29</v>
      </c>
      <c r="AE3121"/>
      <c r="AF3121" t="n">
        <v>0.81</v>
      </c>
      <c r="AG3121" t="inlineStr">
        <is>
          <t>AI mg/L</t>
        </is>
      </c>
      <c r="AH3121"/>
      <c r="AI3121"/>
      <c r="AJ3121"/>
      <c r="AK3121"/>
      <c r="AL3121"/>
      <c r="AM3121"/>
      <c r="AN3121"/>
      <c r="AO3121"/>
      <c r="AP3121"/>
      <c r="AQ3121"/>
      <c r="AR3121"/>
      <c r="AS3121"/>
      <c r="AT3121"/>
      <c r="AU3121"/>
      <c r="AV3121"/>
      <c r="AW3121"/>
      <c r="AX3121" t="inlineStr">
        <is>
          <t>Mortality</t>
        </is>
      </c>
      <c r="AY3121" t="inlineStr">
        <is>
          <t>Mortality</t>
        </is>
      </c>
      <c r="AZ3121" t="inlineStr">
        <is>
          <t>LC50</t>
        </is>
      </c>
      <c r="BA3121"/>
      <c r="BB3121" t="n">
        <v>4.0</v>
      </c>
      <c r="BC3121"/>
      <c r="BD3121"/>
      <c r="BE3121"/>
      <c r="BF3121"/>
      <c r="BG3121" t="inlineStr">
        <is>
          <t>Day(s)</t>
        </is>
      </c>
      <c r="BH3121" t="inlineStr">
        <is>
          <t>Active ingredient</t>
        </is>
      </c>
      <c r="BI3121" t="inlineStr">
        <is>
          <t>DTXSID6034479</t>
        </is>
      </c>
      <c r="BJ3121" t="inlineStr">
        <is>
          <t>10.1002/etc.5620201229</t>
        </is>
      </c>
      <c r="BK3121"/>
      <c r="BL3121"/>
      <c r="BM3121"/>
      <c r="BN3121"/>
      <c r="BO3121"/>
      <c r="BP3121"/>
      <c r="BQ3121"/>
      <c r="BR3121"/>
      <c r="BS3121"/>
      <c r="BT3121" t="inlineStr">
        <is>
          <t>--</t>
        </is>
      </c>
      <c r="BU3121"/>
      <c r="BV3121"/>
      <c r="BW3121"/>
      <c r="BX3121"/>
      <c r="BY3121"/>
      <c r="BZ3121"/>
      <c r="CA3121"/>
      <c r="CB3121"/>
      <c r="CC3121"/>
      <c r="CD3121"/>
      <c r="CE3121"/>
      <c r="CF3121"/>
      <c r="CG3121"/>
      <c r="CH3121"/>
      <c r="CI3121"/>
      <c r="CJ3121"/>
      <c r="CK3121" t="inlineStr">
        <is>
          <t>Sappington,L.C., F.L. Mayer, F.J. Dwyer, D.R. Buckler, J.R. Jones, and M.R. Ellersieck</t>
        </is>
      </c>
      <c r="CL3121" t="n">
        <v>65396.0</v>
      </c>
      <c r="CM3121" t="inlineStr">
        <is>
          <t>Contaminant Sensitivity of Threatened and Endangered Fishes Compared to Standard Surrogate Species</t>
        </is>
      </c>
      <c r="CN3121" t="inlineStr">
        <is>
          <t>Environ. Toxicol. Chem.20(12): 2869-2876</t>
        </is>
      </c>
      <c r="CO3121" t="n">
        <v>2001.0</v>
      </c>
      <c r="CP3121" t="inlineStr">
        <is>
          <t>Sappington,L.C., F.L. Mayer, F.J. Dwyer, D.R. Buckler, J.R. Jones, and M.R. Ellersieck (2001). Contaminant Sensitivity of Threatened and Endangered Fishes Compared to Standard Surrogate Species. Environ. Toxicol. Chem., 20, (12), 2869-2876. doi:10.1002/etc.5620201229. ECOREF#:65396</t>
        </is>
      </c>
    </row>
    <row r="3122">
      <c r="A3122" t="n">
        <v>7758987.0</v>
      </c>
      <c r="B3122" t="inlineStr">
        <is>
          <t>Sulfuric acid copper(2+) salt (1:1)</t>
        </is>
      </c>
      <c r="C3122"/>
      <c r="D3122" t="inlineStr">
        <is>
          <t>Unmeasured</t>
        </is>
      </c>
      <c r="E3122" t="inlineStr">
        <is>
          <t>Organization for Economic Cooperation and Development</t>
        </is>
      </c>
      <c r="F3122" t="inlineStr">
        <is>
          <t>&gt;=</t>
        </is>
      </c>
      <c r="G3122" t="n">
        <v>98.0</v>
      </c>
      <c r="H3122"/>
      <c r="I3122"/>
      <c r="J3122"/>
      <c r="K3122"/>
      <c r="L3122" t="inlineStr">
        <is>
          <t>Pimephales promelas</t>
        </is>
      </c>
      <c r="M3122" t="inlineStr">
        <is>
          <t>Fathead Minnow</t>
        </is>
      </c>
      <c r="N3122" t="inlineStr">
        <is>
          <t>Embryo</t>
        </is>
      </c>
      <c r="O3122" t="inlineStr">
        <is>
          <t>&lt;</t>
        </is>
      </c>
      <c r="P3122" t="n">
        <v>32.0</v>
      </c>
      <c r="Q3122"/>
      <c r="R3122"/>
      <c r="S3122"/>
      <c r="T3122"/>
      <c r="U3122" t="inlineStr">
        <is>
          <t>Cell stage</t>
        </is>
      </c>
      <c r="V3122" t="inlineStr">
        <is>
          <t>Renewal</t>
        </is>
      </c>
      <c r="W3122" t="inlineStr">
        <is>
          <t>Fresh water</t>
        </is>
      </c>
      <c r="X3122" t="inlineStr">
        <is>
          <t>Lab</t>
        </is>
      </c>
      <c r="Y3122"/>
      <c r="Z3122" t="inlineStr">
        <is>
          <t>Total</t>
        </is>
      </c>
      <c r="AA3122"/>
      <c r="AB3122" t="n">
        <v>0.267</v>
      </c>
      <c r="AC3122"/>
      <c r="AD3122"/>
      <c r="AE3122"/>
      <c r="AF3122"/>
      <c r="AG3122" t="inlineStr">
        <is>
          <t>AI mg/L</t>
        </is>
      </c>
      <c r="AH3122"/>
      <c r="AI3122"/>
      <c r="AJ3122"/>
      <c r="AK3122"/>
      <c r="AL3122"/>
      <c r="AM3122"/>
      <c r="AN3122"/>
      <c r="AO3122"/>
      <c r="AP3122"/>
      <c r="AQ3122"/>
      <c r="AR3122"/>
      <c r="AS3122"/>
      <c r="AT3122"/>
      <c r="AU3122"/>
      <c r="AV3122"/>
      <c r="AW3122"/>
      <c r="AX3122" t="inlineStr">
        <is>
          <t>Mortality</t>
        </is>
      </c>
      <c r="AY3122" t="inlineStr">
        <is>
          <t>Mortality</t>
        </is>
      </c>
      <c r="AZ3122" t="inlineStr">
        <is>
          <t>LC50</t>
        </is>
      </c>
      <c r="BA3122"/>
      <c r="BB3122" t="n">
        <v>4.0</v>
      </c>
      <c r="BC3122"/>
      <c r="BD3122"/>
      <c r="BE3122"/>
      <c r="BF3122"/>
      <c r="BG3122" t="inlineStr">
        <is>
          <t>Day(s)</t>
        </is>
      </c>
      <c r="BH3122"/>
      <c r="BI3122" t="inlineStr">
        <is>
          <t>DTXSID6034479</t>
        </is>
      </c>
      <c r="BJ3122" t="inlineStr">
        <is>
          <t>10.1002/etc.5455</t>
        </is>
      </c>
      <c r="BK3122"/>
      <c r="BL3122" t="inlineStr">
        <is>
          <t>Acute</t>
        </is>
      </c>
      <c r="BM3122" t="inlineStr">
        <is>
          <t>EM</t>
        </is>
      </c>
      <c r="BN3122"/>
      <c r="BO3122"/>
      <c r="BP3122"/>
      <c r="BQ3122"/>
      <c r="BR3122"/>
      <c r="BS3122"/>
      <c r="BT3122" t="inlineStr">
        <is>
          <t>--</t>
        </is>
      </c>
      <c r="BU3122"/>
      <c r="BV3122"/>
      <c r="BW3122"/>
      <c r="BX3122"/>
      <c r="BY3122"/>
      <c r="BZ3122"/>
      <c r="CA3122"/>
      <c r="CB3122"/>
      <c r="CC3122"/>
      <c r="CD3122"/>
      <c r="CE3122"/>
      <c r="CF3122"/>
      <c r="CG3122"/>
      <c r="CH3122"/>
      <c r="CI3122"/>
      <c r="CJ3122" t="inlineStr">
        <is>
          <t xml:space="preserve">SOURCE/SPAWNING BROOD STOCK FROM COVE ENVIRONMENTAL'S AQUATIC TOXICITY LABORATORY (STILLWATER, OK)//AP FREQ/80 PERCENT OF EXISTING VOLUME REPLACED//CONTR/C,P//TMETH/JEFFRIES, M. K. S., STULTS, A. E., SMITH, A. W., RAWLINGS, J. M., BELANGER, S. E., AND ORIS, J. T. (2014). ALTERNATIVE METHODS FOR TOXICITY ASSESSMENTS IN FISH: COMPARISON OF THE FISH EMBRYO TOXICITY AND THE LARVAL GROWTH AND SURVIVAL TESTS IN ZEBRAFISH AND FATHEAD MINNOWS. ENVIRONMENTAL TOXICOLOGY AND CHEMISTRY, 33(11), 2584-2594. AND ORGANISATION FOR ECONOMIC CO-OPERATION AND DEVELOPMENT. (2013). TEST NO. 236: FISH EMBRYO ACUTE TOXICITY (FET) TEST. OECD GUIDELINES FOR THE TESTING OF CHEMICALS.//MEDIA/USEPA SYNTHETIC HARD WATER//   </t>
        </is>
      </c>
      <c r="CK3122" t="inlineStr">
        <is>
          <t>Scott,J., R. Grewe, and M. Minghetti</t>
        </is>
      </c>
      <c r="CL3122" t="n">
        <v>191977.0</v>
      </c>
      <c r="CM3122" t="inlineStr">
        <is>
          <t>Fish Embryo Acute Toxicity Testing and the RTgill-W1 Cell Line as in Vitro Models for Whole-Effluent Toxicity (WET) Testing: An in Vitro/in Vivo Comparison of Chemicals Relevant for WET Testing</t>
        </is>
      </c>
      <c r="CN3122" t="inlineStr">
        <is>
          <t>Environ. Toxicol. Chem.41(11): 2721-2731</t>
        </is>
      </c>
      <c r="CO3122" t="n">
        <v>2022.0</v>
      </c>
      <c r="CP3122" t="inlineStr">
        <is>
          <t>Scott,J., R. Grewe, and M. Minghetti (2022). Fish Embryo Acute Toxicity Testing and the RTgill-W1 Cell Line as in Vitro Models for Whole-Effluent Toxicity (WET) Testing: An in Vitro/in Vivo Comparison of Chemicals Relevant for WET Testing. Environ. Toxicol. Chem., 41, (11), 2721-2731. doi:10.1002/etc.5455. ECOREF#:191977</t>
        </is>
      </c>
    </row>
    <row r="3123">
      <c r="A3123" t="n">
        <v>7758987.0</v>
      </c>
      <c r="B3123" t="inlineStr">
        <is>
          <t>Sulfuric acid copper(2+) salt (1:1)</t>
        </is>
      </c>
      <c r="C3123"/>
      <c r="D3123" t="inlineStr">
        <is>
          <t>Measured</t>
        </is>
      </c>
      <c r="E3123" t="inlineStr">
        <is>
          <t>Not coded</t>
        </is>
      </c>
      <c r="F3123"/>
      <c r="G3123"/>
      <c r="H3123"/>
      <c r="I3123"/>
      <c r="J3123"/>
      <c r="K3123"/>
      <c r="L3123" t="inlineStr">
        <is>
          <t>Pimephales promelas</t>
        </is>
      </c>
      <c r="M3123" t="inlineStr">
        <is>
          <t>Fathead Minnow</t>
        </is>
      </c>
      <c r="N3123" t="inlineStr">
        <is>
          <t>Larva</t>
        </is>
      </c>
      <c r="O3123" t="inlineStr">
        <is>
          <t>&lt;</t>
        </is>
      </c>
      <c r="P3123" t="n">
        <v>24.0</v>
      </c>
      <c r="Q3123"/>
      <c r="R3123"/>
      <c r="S3123"/>
      <c r="T3123"/>
      <c r="U3123" t="inlineStr">
        <is>
          <t>Hour(s)</t>
        </is>
      </c>
      <c r="V3123" t="inlineStr">
        <is>
          <t>Static</t>
        </is>
      </c>
      <c r="W3123" t="inlineStr">
        <is>
          <t>Fresh water</t>
        </is>
      </c>
      <c r="X3123" t="inlineStr">
        <is>
          <t>Lab</t>
        </is>
      </c>
      <c r="Y3123" t="n">
        <v>6.0</v>
      </c>
      <c r="Z3123" t="inlineStr">
        <is>
          <t>Total</t>
        </is>
      </c>
      <c r="AA3123"/>
      <c r="AB3123" t="n">
        <v>0.66263995</v>
      </c>
      <c r="AC3123"/>
      <c r="AD3123" t="n">
        <v>0.53334435</v>
      </c>
      <c r="AE3123"/>
      <c r="AF3123" t="n">
        <v>0.8404214</v>
      </c>
      <c r="AG3123" t="inlineStr">
        <is>
          <t>AI mg/L</t>
        </is>
      </c>
      <c r="AH3123"/>
      <c r="AI3123"/>
      <c r="AJ3123"/>
      <c r="AK3123"/>
      <c r="AL3123"/>
      <c r="AM3123"/>
      <c r="AN3123"/>
      <c r="AO3123"/>
      <c r="AP3123"/>
      <c r="AQ3123"/>
      <c r="AR3123"/>
      <c r="AS3123"/>
      <c r="AT3123"/>
      <c r="AU3123"/>
      <c r="AV3123"/>
      <c r="AW3123"/>
      <c r="AX3123" t="inlineStr">
        <is>
          <t>Mortality</t>
        </is>
      </c>
      <c r="AY3123" t="inlineStr">
        <is>
          <t>Mortality</t>
        </is>
      </c>
      <c r="AZ3123" t="inlineStr">
        <is>
          <t>LC50</t>
        </is>
      </c>
      <c r="BA3123"/>
      <c r="BB3123" t="n">
        <v>4.0</v>
      </c>
      <c r="BC3123"/>
      <c r="BD3123"/>
      <c r="BE3123"/>
      <c r="BF3123"/>
      <c r="BG3123" t="inlineStr">
        <is>
          <t>Day(s)</t>
        </is>
      </c>
      <c r="BH3123"/>
      <c r="BI3123" t="inlineStr">
        <is>
          <t>DTXSID6034479</t>
        </is>
      </c>
      <c r="BJ3123"/>
      <c r="BK3123"/>
      <c r="BL3123"/>
      <c r="BM3123"/>
      <c r="BN3123"/>
      <c r="BO3123"/>
      <c r="BP3123"/>
      <c r="BQ3123"/>
      <c r="BR3123"/>
      <c r="BS3123"/>
      <c r="BT3123" t="inlineStr">
        <is>
          <t>--</t>
        </is>
      </c>
      <c r="BU3123"/>
      <c r="BV3123"/>
      <c r="BW3123"/>
      <c r="BX3123"/>
      <c r="BY3123"/>
      <c r="BZ3123"/>
      <c r="CA3123"/>
      <c r="CB3123"/>
      <c r="CC3123"/>
      <c r="CD3123"/>
      <c r="CE3123"/>
      <c r="CF3123"/>
      <c r="CG3123"/>
      <c r="CH3123"/>
      <c r="CI3123" t="inlineStr">
        <is>
          <t xml:space="preserve"> CA/1.25* mN             //MG/0.62* mN             //NA/0.58 mN             //POT/0.05* mN             //SO4/0.39 mN             //CL/0.45 mN             //DNUM/6//DOSES/1.3 to 1.8/2.2 to 3.8/6.7 to 7.2/8.8 to 15.3/16.2 to 32.7 uM//TESTID/44//OEF/SALTS, HARDNESS, TEMPERATURE////</t>
        </is>
      </c>
      <c r="CJ3123" t="inlineStr">
        <is>
          <t xml:space="preserve">   CA/1.25* mN             //MG/0.62* mN             //NA/0.58 mN             //POT/0.05* mN             //SO4/0.39 mN             //CL/0.45 mN             //DNUM/6//DOSES/1.3 to 1.8/2.2 to 3.8/6.7 to 7.2/8.8 to 15.3/16.2 to 32.7 uM//TESTID/44//OEF/SALTS, HARDNESS, TEMPERATURE////</t>
        </is>
      </c>
      <c r="CK3123" t="inlineStr">
        <is>
          <t>Erickson,R.J., D.A. Benoit, and V.R. Mattson</t>
        </is>
      </c>
      <c r="CL3123" t="n">
        <v>76238.0</v>
      </c>
      <c r="CM3123" t="inlineStr">
        <is>
          <t>A Prototype Toxicity Factors Model for Site-Specific Copper Water Quality Criteria</t>
        </is>
      </c>
      <c r="CN3123" t="inlineStr">
        <is>
          <t>U.S.EPA, Duluth, MN:36 p.</t>
        </is>
      </c>
      <c r="CO3123" t="n">
        <v>1996.0</v>
      </c>
      <c r="CP3123" t="inlineStr">
        <is>
          <t>Erickson,R.J., D.A. Benoit, and V.R. Mattson (1996). A Prototype Toxicity Factors Model for Site-Specific Copper Water Quality Criteria. U.S.EPA, Duluth, MN, 36 p. ECOREF#:76238</t>
        </is>
      </c>
    </row>
    <row r="3124">
      <c r="A3124" t="n">
        <v>7758987.0</v>
      </c>
      <c r="B3124" t="inlineStr">
        <is>
          <t>Sulfuric acid copper(2+) salt (1:1)</t>
        </is>
      </c>
      <c r="C3124"/>
      <c r="D3124" t="inlineStr">
        <is>
          <t>Unmeasured</t>
        </is>
      </c>
      <c r="E3124" t="inlineStr">
        <is>
          <t>Not coded</t>
        </is>
      </c>
      <c r="F3124"/>
      <c r="G3124"/>
      <c r="H3124"/>
      <c r="I3124"/>
      <c r="J3124"/>
      <c r="K3124"/>
      <c r="L3124" t="inlineStr">
        <is>
          <t>Pimephales promelas</t>
        </is>
      </c>
      <c r="M3124" t="inlineStr">
        <is>
          <t>Fathead Minnow</t>
        </is>
      </c>
      <c r="N3124" t="inlineStr">
        <is>
          <t>Larva</t>
        </is>
      </c>
      <c r="O3124" t="inlineStr">
        <is>
          <t>&lt;</t>
        </is>
      </c>
      <c r="P3124" t="n">
        <v>24.0</v>
      </c>
      <c r="Q3124"/>
      <c r="R3124"/>
      <c r="S3124"/>
      <c r="T3124"/>
      <c r="U3124" t="inlineStr">
        <is>
          <t>Hour(s)</t>
        </is>
      </c>
      <c r="V3124" t="inlineStr">
        <is>
          <t>Renewal</t>
        </is>
      </c>
      <c r="W3124" t="inlineStr">
        <is>
          <t>Fresh water</t>
        </is>
      </c>
      <c r="X3124" t="inlineStr">
        <is>
          <t>Lab</t>
        </is>
      </c>
      <c r="Y3124" t="n">
        <v>6.0</v>
      </c>
      <c r="Z3124" t="inlineStr">
        <is>
          <t>Dissolved</t>
        </is>
      </c>
      <c r="AA3124"/>
      <c r="AB3124" t="n">
        <v>0.2595</v>
      </c>
      <c r="AC3124"/>
      <c r="AD3124" t="n">
        <v>0.2268</v>
      </c>
      <c r="AE3124"/>
      <c r="AF3124" t="n">
        <v>0.2969</v>
      </c>
      <c r="AG3124" t="inlineStr">
        <is>
          <t>AI mg/L</t>
        </is>
      </c>
      <c r="AH3124"/>
      <c r="AI3124"/>
      <c r="AJ3124"/>
      <c r="AK3124"/>
      <c r="AL3124"/>
      <c r="AM3124"/>
      <c r="AN3124"/>
      <c r="AO3124"/>
      <c r="AP3124"/>
      <c r="AQ3124"/>
      <c r="AR3124"/>
      <c r="AS3124"/>
      <c r="AT3124"/>
      <c r="AU3124"/>
      <c r="AV3124"/>
      <c r="AW3124"/>
      <c r="AX3124" t="inlineStr">
        <is>
          <t>Mortality</t>
        </is>
      </c>
      <c r="AY3124" t="inlineStr">
        <is>
          <t>Mortality</t>
        </is>
      </c>
      <c r="AZ3124" t="inlineStr">
        <is>
          <t>LC50</t>
        </is>
      </c>
      <c r="BA3124"/>
      <c r="BB3124" t="n">
        <v>4.0</v>
      </c>
      <c r="BC3124"/>
      <c r="BD3124"/>
      <c r="BE3124"/>
      <c r="BF3124"/>
      <c r="BG3124" t="inlineStr">
        <is>
          <t>Day(s)</t>
        </is>
      </c>
      <c r="BH3124"/>
      <c r="BI3124" t="inlineStr">
        <is>
          <t>DTXSID6034479</t>
        </is>
      </c>
      <c r="BJ3124" t="inlineStr">
        <is>
          <t>10.1897/02-476</t>
        </is>
      </c>
      <c r="BK3124"/>
      <c r="BL3124"/>
      <c r="BM3124"/>
      <c r="BN3124"/>
      <c r="BO3124"/>
      <c r="BP3124"/>
      <c r="BQ3124"/>
      <c r="BR3124"/>
      <c r="BS3124"/>
      <c r="BT3124" t="inlineStr">
        <is>
          <t>--</t>
        </is>
      </c>
      <c r="BU3124"/>
      <c r="BV3124"/>
      <c r="BW3124"/>
      <c r="BX3124"/>
      <c r="BY3124"/>
      <c r="BZ3124"/>
      <c r="CA3124"/>
      <c r="CB3124"/>
      <c r="CC3124"/>
      <c r="CD3124"/>
      <c r="CE3124"/>
      <c r="CF3124"/>
      <c r="CG3124"/>
      <c r="CH3124"/>
      <c r="CI3124" t="inlineStr">
        <is>
          <t xml:space="preserve"> HMA/18.57 %//CA/13.63 to 16.43 mg/L//MG/11.18 to 14.34 mg/L//NA/25.52 to 40.92 mg/L//POT/2.12 to 3.17 mg/L//SO4/81.21 to 96.45 mg/L//CL/1.90 to 9.52 mg/L//DNUM/6//DOSES/&lt;=3200 ug/L//TESTID/11//</t>
        </is>
      </c>
      <c r="CJ3124" t="inlineStr">
        <is>
          <t xml:space="preserve">   HMA/18.57 %//CA/13.63 to 16.43 mg/L//MG/11.18 to 14.34 mg/L//NA/25.52 to 40.92 mg/L//POT/2.12 to 3.17 mg/L//SO4/81.21 to 96.45 mg/L//CL/1.90 to 9.52 mg/L//DNUM/6//DOSES/&lt;=3200 ug/L//TESTID/11//</t>
        </is>
      </c>
      <c r="CK3124" t="inlineStr">
        <is>
          <t>Ryan,A.C., E.J. Van Genderen, J.R. Tomasso, and S.J. Klaine</t>
        </is>
      </c>
      <c r="CL3124" t="n">
        <v>80428.0</v>
      </c>
      <c r="CM3124" t="inlineStr">
        <is>
          <t>Influence of Natural Organic Matter Source on Copper Toxicity to Larval Fathead Minnows (Pimephales promelas):  Implications for the Biotic Ligand Model</t>
        </is>
      </c>
      <c r="CN3124" t="inlineStr">
        <is>
          <t>Environ. Toxicol. Chem.23(6): 1567-1574</t>
        </is>
      </c>
      <c r="CO3124" t="n">
        <v>2004.0</v>
      </c>
      <c r="CP3124" t="inlineStr">
        <is>
          <t>Ryan,A.C., E.J. Van Genderen, J.R. Tomasso, and S.J. Klaine (2004). Influence of Natural Organic Matter Source on Copper Toxicity to Larval Fathead Minnows (Pimephales promelas):  Implications for the Biotic Ligand Model. Environ. Toxicol. Chem., 23, (6), 1567-1574. doi:10.1897/02-476. ECOREF#:80428</t>
        </is>
      </c>
    </row>
    <row r="3125">
      <c r="A3125" t="n">
        <v>7758987.0</v>
      </c>
      <c r="B3125" t="inlineStr">
        <is>
          <t>Sulfuric acid copper(2+) salt (1:1)</t>
        </is>
      </c>
      <c r="C3125"/>
      <c r="D3125" t="inlineStr">
        <is>
          <t>Measured</t>
        </is>
      </c>
      <c r="E3125" t="inlineStr">
        <is>
          <t>Not coded</t>
        </is>
      </c>
      <c r="F3125"/>
      <c r="G3125"/>
      <c r="H3125"/>
      <c r="I3125"/>
      <c r="J3125"/>
      <c r="K3125"/>
      <c r="L3125" t="inlineStr">
        <is>
          <t>Pimephales promelas</t>
        </is>
      </c>
      <c r="M3125" t="inlineStr">
        <is>
          <t>Fathead Minnow</t>
        </is>
      </c>
      <c r="N3125" t="inlineStr">
        <is>
          <t>Larva</t>
        </is>
      </c>
      <c r="O3125" t="inlineStr">
        <is>
          <t>&lt;</t>
        </is>
      </c>
      <c r="P3125" t="n">
        <v>24.0</v>
      </c>
      <c r="Q3125"/>
      <c r="R3125"/>
      <c r="S3125"/>
      <c r="T3125"/>
      <c r="U3125" t="inlineStr">
        <is>
          <t>Hour(s)</t>
        </is>
      </c>
      <c r="V3125" t="inlineStr">
        <is>
          <t>Static</t>
        </is>
      </c>
      <c r="W3125" t="inlineStr">
        <is>
          <t>Fresh water</t>
        </is>
      </c>
      <c r="X3125" t="inlineStr">
        <is>
          <t>Lab</t>
        </is>
      </c>
      <c r="Y3125"/>
      <c r="Z3125" t="inlineStr">
        <is>
          <t>Total</t>
        </is>
      </c>
      <c r="AA3125"/>
      <c r="AB3125" t="n">
        <v>0.108285065</v>
      </c>
      <c r="AC3125"/>
      <c r="AD3125" t="n">
        <v>0.07434497</v>
      </c>
      <c r="AE3125"/>
      <c r="AF3125" t="n">
        <v>0.15515472</v>
      </c>
      <c r="AG3125" t="inlineStr">
        <is>
          <t>AI mg/L</t>
        </is>
      </c>
      <c r="AH3125"/>
      <c r="AI3125"/>
      <c r="AJ3125"/>
      <c r="AK3125"/>
      <c r="AL3125"/>
      <c r="AM3125"/>
      <c r="AN3125"/>
      <c r="AO3125"/>
      <c r="AP3125"/>
      <c r="AQ3125"/>
      <c r="AR3125"/>
      <c r="AS3125"/>
      <c r="AT3125"/>
      <c r="AU3125"/>
      <c r="AV3125"/>
      <c r="AW3125"/>
      <c r="AX3125" t="inlineStr">
        <is>
          <t>Mortality</t>
        </is>
      </c>
      <c r="AY3125" t="inlineStr">
        <is>
          <t>Mortality</t>
        </is>
      </c>
      <c r="AZ3125" t="inlineStr">
        <is>
          <t>LC50</t>
        </is>
      </c>
      <c r="BA3125"/>
      <c r="BB3125" t="n">
        <v>4.0</v>
      </c>
      <c r="BC3125"/>
      <c r="BD3125"/>
      <c r="BE3125"/>
      <c r="BF3125"/>
      <c r="BG3125" t="inlineStr">
        <is>
          <t>Day(s)</t>
        </is>
      </c>
      <c r="BH3125"/>
      <c r="BI3125" t="inlineStr">
        <is>
          <t>DTXSID6034479</t>
        </is>
      </c>
      <c r="BJ3125" t="inlineStr">
        <is>
          <t>10.1002/etc.5620150217</t>
        </is>
      </c>
      <c r="BK3125"/>
      <c r="BL3125"/>
      <c r="BM3125"/>
      <c r="BN3125"/>
      <c r="BO3125"/>
      <c r="BP3125"/>
      <c r="BQ3125"/>
      <c r="BR3125"/>
      <c r="BS3125"/>
      <c r="BT3125" t="inlineStr">
        <is>
          <t>--</t>
        </is>
      </c>
      <c r="BU3125"/>
      <c r="BV3125"/>
      <c r="BW3125"/>
      <c r="BX3125"/>
      <c r="BY3125"/>
      <c r="BZ3125"/>
      <c r="CA3125"/>
      <c r="CB3125"/>
      <c r="CC3125"/>
      <c r="CD3125"/>
      <c r="CE3125"/>
      <c r="CF3125"/>
      <c r="CG3125"/>
      <c r="CH3125"/>
      <c r="CI3125" t="inlineStr">
        <is>
          <t xml:space="preserve"> ALK/0.85 MEQ/L*//</t>
        </is>
      </c>
      <c r="CJ3125" t="inlineStr">
        <is>
          <t xml:space="preserve">   ALK/0.85 MEQ/L*//</t>
        </is>
      </c>
      <c r="CK3125" t="inlineStr">
        <is>
          <t>Erickson,R.J., D.A. Benoit, V.R. Mattson, H.P.,Jr. Nelson, and E.N. Leonard</t>
        </is>
      </c>
      <c r="CL3125" t="n">
        <v>16342.0</v>
      </c>
      <c r="CM3125" t="inlineStr">
        <is>
          <t>The Effects of Water Chemistry on the Toxicity of Copper to Fathead Minnows</t>
        </is>
      </c>
      <c r="CN3125" t="inlineStr">
        <is>
          <t>Environ. Toxicol. Chem.15(2): 181-193</t>
        </is>
      </c>
      <c r="CO3125" t="n">
        <v>1996.0</v>
      </c>
      <c r="CP3125" t="inlineStr">
        <is>
          <t>Erickson,R.J., D.A. Benoit, V.R. Mattson, H.P.,Jr. Nelson, and E.N. Leonard (1996). The Effects of Water Chemistry on the Toxicity of Copper to Fathead Minnows. Environ. Toxicol. Chem., 15, (2), 181-193. doi:10.1002/etc.5620150217. ECOREF#:16342</t>
        </is>
      </c>
    </row>
    <row r="3126">
      <c r="A3126" t="n">
        <v>7758987.0</v>
      </c>
      <c r="B3126" t="inlineStr">
        <is>
          <t>Sulfuric acid copper(2+) salt (1:1)</t>
        </is>
      </c>
      <c r="C3126"/>
      <c r="D3126" t="inlineStr">
        <is>
          <t>Measured</t>
        </is>
      </c>
      <c r="E3126" t="inlineStr">
        <is>
          <t>Not coded</t>
        </is>
      </c>
      <c r="F3126"/>
      <c r="G3126"/>
      <c r="H3126"/>
      <c r="I3126"/>
      <c r="J3126"/>
      <c r="K3126"/>
      <c r="L3126" t="inlineStr">
        <is>
          <t>Pimephales promelas</t>
        </is>
      </c>
      <c r="M3126" t="inlineStr">
        <is>
          <t>Fathead Minnow</t>
        </is>
      </c>
      <c r="N3126" t="inlineStr">
        <is>
          <t>Larva</t>
        </is>
      </c>
      <c r="O3126" t="inlineStr">
        <is>
          <t>&lt;</t>
        </is>
      </c>
      <c r="P3126" t="n">
        <v>24.0</v>
      </c>
      <c r="Q3126"/>
      <c r="R3126"/>
      <c r="S3126"/>
      <c r="T3126"/>
      <c r="U3126" t="inlineStr">
        <is>
          <t>Hour(s)</t>
        </is>
      </c>
      <c r="V3126" t="inlineStr">
        <is>
          <t>Static</t>
        </is>
      </c>
      <c r="W3126" t="inlineStr">
        <is>
          <t>Fresh water</t>
        </is>
      </c>
      <c r="X3126" t="inlineStr">
        <is>
          <t>Lab</t>
        </is>
      </c>
      <c r="Y3126"/>
      <c r="Z3126" t="inlineStr">
        <is>
          <t>Total</t>
        </is>
      </c>
      <c r="AA3126"/>
      <c r="AB3126" t="n">
        <v>0.0107</v>
      </c>
      <c r="AC3126"/>
      <c r="AD3126" t="n">
        <v>0.009</v>
      </c>
      <c r="AE3126"/>
      <c r="AF3126" t="n">
        <v>0.0127</v>
      </c>
      <c r="AG3126" t="inlineStr">
        <is>
          <t>AI mg/L</t>
        </is>
      </c>
      <c r="AH3126"/>
      <c r="AI3126"/>
      <c r="AJ3126"/>
      <c r="AK3126"/>
      <c r="AL3126"/>
      <c r="AM3126"/>
      <c r="AN3126"/>
      <c r="AO3126"/>
      <c r="AP3126"/>
      <c r="AQ3126"/>
      <c r="AR3126"/>
      <c r="AS3126"/>
      <c r="AT3126"/>
      <c r="AU3126"/>
      <c r="AV3126"/>
      <c r="AW3126"/>
      <c r="AX3126" t="inlineStr">
        <is>
          <t>Mortality</t>
        </is>
      </c>
      <c r="AY3126" t="inlineStr">
        <is>
          <t>Mortality</t>
        </is>
      </c>
      <c r="AZ3126" t="inlineStr">
        <is>
          <t>LC50</t>
        </is>
      </c>
      <c r="BA3126"/>
      <c r="BB3126" t="n">
        <v>4.0</v>
      </c>
      <c r="BC3126"/>
      <c r="BD3126"/>
      <c r="BE3126"/>
      <c r="BF3126"/>
      <c r="BG3126" t="inlineStr">
        <is>
          <t>Day(s)</t>
        </is>
      </c>
      <c r="BH3126"/>
      <c r="BI3126" t="inlineStr">
        <is>
          <t>DTXSID6034479</t>
        </is>
      </c>
      <c r="BJ3126" t="inlineStr">
        <is>
          <t>10.1139/f96-063</t>
        </is>
      </c>
      <c r="BK3126"/>
      <c r="BL3126"/>
      <c r="BM3126"/>
      <c r="BN3126"/>
      <c r="BO3126"/>
      <c r="BP3126"/>
      <c r="BQ3126"/>
      <c r="BR3126"/>
      <c r="BS3126"/>
      <c r="BT3126" t="inlineStr">
        <is>
          <t>--</t>
        </is>
      </c>
      <c r="BU3126"/>
      <c r="BV3126"/>
      <c r="BW3126"/>
      <c r="BX3126"/>
      <c r="BY3126"/>
      <c r="BZ3126"/>
      <c r="CA3126"/>
      <c r="CB3126"/>
      <c r="CC3126"/>
      <c r="CD3126"/>
      <c r="CE3126"/>
      <c r="CF3126"/>
      <c r="CG3126"/>
      <c r="CH3126"/>
      <c r="CI3126"/>
      <c r="CJ3126"/>
      <c r="CK3126" t="inlineStr">
        <is>
          <t>Welsh,P.G., J.L. Parrott, D.G. Dixon, P.V. Hodson, D.J. Spry, and G. Mierle</t>
        </is>
      </c>
      <c r="CL3126" t="n">
        <v>17105.0</v>
      </c>
      <c r="CM3126" t="inlineStr">
        <is>
          <t>Estimating Acute Copper Toxicity to Larval Fathead Minnow (Pimephales promelas) in Soft Water from Measurements of Dissolved Organic Carbon, Calcium, and pH</t>
        </is>
      </c>
      <c r="CN3126" t="inlineStr">
        <is>
          <t>Can. J. Fish. Aquat. Sci. (Multiple Languages)53:1263-1271</t>
        </is>
      </c>
      <c r="CO3126" t="n">
        <v>1996.0</v>
      </c>
      <c r="CP3126" t="inlineStr">
        <is>
          <t>Welsh,P.G., J.L. Parrott, D.G. Dixon, P.V. Hodson, D.J. Spry, and G. Mierle (1996). Estimating Acute Copper Toxicity to Larval Fathead Minnow (Pimephales promelas) in Soft Water from Measurements of Dissolved Organic Carbon, Calcium, and pH. Can. J. Fish. Aquat. Sci. (Multiple Languages), 53, 1263-1271. doi:10.1139/f96-063. ECOREF#:17105</t>
        </is>
      </c>
    </row>
    <row r="3127">
      <c r="A3127" t="n">
        <v>7758987.0</v>
      </c>
      <c r="B3127" t="inlineStr">
        <is>
          <t>Sulfuric acid copper(2+) salt (1:1)</t>
        </is>
      </c>
      <c r="C3127"/>
      <c r="D3127" t="inlineStr">
        <is>
          <t>Measured</t>
        </is>
      </c>
      <c r="E3127" t="inlineStr">
        <is>
          <t>Not coded</t>
        </is>
      </c>
      <c r="F3127"/>
      <c r="G3127"/>
      <c r="H3127"/>
      <c r="I3127"/>
      <c r="J3127"/>
      <c r="K3127"/>
      <c r="L3127" t="inlineStr">
        <is>
          <t>Pimephales promelas</t>
        </is>
      </c>
      <c r="M3127" t="inlineStr">
        <is>
          <t>Fathead Minnow</t>
        </is>
      </c>
      <c r="N3127" t="inlineStr">
        <is>
          <t>Larva</t>
        </is>
      </c>
      <c r="O3127" t="inlineStr">
        <is>
          <t>&lt;</t>
        </is>
      </c>
      <c r="P3127" t="n">
        <v>24.0</v>
      </c>
      <c r="Q3127"/>
      <c r="R3127"/>
      <c r="S3127"/>
      <c r="T3127"/>
      <c r="U3127" t="inlineStr">
        <is>
          <t>Hour(s)</t>
        </is>
      </c>
      <c r="V3127" t="inlineStr">
        <is>
          <t>Static</t>
        </is>
      </c>
      <c r="W3127" t="inlineStr">
        <is>
          <t>Fresh water</t>
        </is>
      </c>
      <c r="X3127" t="inlineStr">
        <is>
          <t>Lab</t>
        </is>
      </c>
      <c r="Y3127" t="n">
        <v>6.0</v>
      </c>
      <c r="Z3127" t="inlineStr">
        <is>
          <t>Total</t>
        </is>
      </c>
      <c r="AA3127"/>
      <c r="AB3127" t="n">
        <v>0.5171824</v>
      </c>
      <c r="AC3127"/>
      <c r="AD3127" t="n">
        <v>0.4202107</v>
      </c>
      <c r="AE3127"/>
      <c r="AF3127" t="n">
        <v>0.63031605</v>
      </c>
      <c r="AG3127" t="inlineStr">
        <is>
          <t>AI mg/L</t>
        </is>
      </c>
      <c r="AH3127"/>
      <c r="AI3127"/>
      <c r="AJ3127"/>
      <c r="AK3127"/>
      <c r="AL3127"/>
      <c r="AM3127"/>
      <c r="AN3127"/>
      <c r="AO3127"/>
      <c r="AP3127"/>
      <c r="AQ3127"/>
      <c r="AR3127"/>
      <c r="AS3127"/>
      <c r="AT3127"/>
      <c r="AU3127"/>
      <c r="AV3127"/>
      <c r="AW3127"/>
      <c r="AX3127" t="inlineStr">
        <is>
          <t>Mortality</t>
        </is>
      </c>
      <c r="AY3127" t="inlineStr">
        <is>
          <t>Mortality</t>
        </is>
      </c>
      <c r="AZ3127" t="inlineStr">
        <is>
          <t>LC50</t>
        </is>
      </c>
      <c r="BA3127"/>
      <c r="BB3127" t="n">
        <v>4.0</v>
      </c>
      <c r="BC3127"/>
      <c r="BD3127"/>
      <c r="BE3127"/>
      <c r="BF3127"/>
      <c r="BG3127" t="inlineStr">
        <is>
          <t>Day(s)</t>
        </is>
      </c>
      <c r="BH3127"/>
      <c r="BI3127" t="inlineStr">
        <is>
          <t>DTXSID6034479</t>
        </is>
      </c>
      <c r="BJ3127"/>
      <c r="BK3127"/>
      <c r="BL3127"/>
      <c r="BM3127"/>
      <c r="BN3127"/>
      <c r="BO3127"/>
      <c r="BP3127"/>
      <c r="BQ3127"/>
      <c r="BR3127"/>
      <c r="BS3127"/>
      <c r="BT3127" t="inlineStr">
        <is>
          <t>--</t>
        </is>
      </c>
      <c r="BU3127"/>
      <c r="BV3127"/>
      <c r="BW3127"/>
      <c r="BX3127"/>
      <c r="BY3127"/>
      <c r="BZ3127"/>
      <c r="CA3127"/>
      <c r="CB3127"/>
      <c r="CC3127"/>
      <c r="CD3127"/>
      <c r="CE3127"/>
      <c r="CF3127"/>
      <c r="CG3127"/>
      <c r="CH3127"/>
      <c r="CI3127" t="inlineStr">
        <is>
          <t xml:space="preserve"> CA/0.71 mN             //MG/0.18 mN             //NA/2.48 mN             //POT/0.49 mN             //SO4/0.85 mN             //CL/2.03 mN             //DNUM/6//DOSES/0.47 to 0.54/1.0/2.0/3.6 to 3.9/6.3 to 7.8 uM//TESTID/6//</t>
        </is>
      </c>
      <c r="CJ3127" t="inlineStr">
        <is>
          <t xml:space="preserve">   CA/0.71 mN             //MG/0.18 mN             //NA/2.48 mN             //POT/0.49 mN             //SO4/0.85 mN             //CL/2.03 mN             //DNUM/6//DOSES/0.47 to 0.54/1.0/2.0/3.6 to 3.9/6.3 to 7.8 uM//TESTID/6//</t>
        </is>
      </c>
      <c r="CK3127" t="inlineStr">
        <is>
          <t>Erickson,R.J., D.A. Benoit, and V.R. Mattson</t>
        </is>
      </c>
      <c r="CL3127" t="n">
        <v>76238.0</v>
      </c>
      <c r="CM3127" t="inlineStr">
        <is>
          <t>A Prototype Toxicity Factors Model for Site-Specific Copper Water Quality Criteria</t>
        </is>
      </c>
      <c r="CN3127" t="inlineStr">
        <is>
          <t>U.S.EPA, Duluth, MN:36 p.</t>
        </is>
      </c>
      <c r="CO3127" t="n">
        <v>1996.0</v>
      </c>
      <c r="CP3127" t="inlineStr">
        <is>
          <t>Erickson,R.J., D.A. Benoit, and V.R. Mattson (1996). A Prototype Toxicity Factors Model for Site-Specific Copper Water Quality Criteria. U.S.EPA, Duluth, MN, 36 p. ECOREF#:76238</t>
        </is>
      </c>
    </row>
    <row r="3128">
      <c r="A3128" t="n">
        <v>7758987.0</v>
      </c>
      <c r="B3128" t="inlineStr">
        <is>
          <t>Sulfuric acid copper(2+) salt (1:1)</t>
        </is>
      </c>
      <c r="C3128"/>
      <c r="D3128" t="inlineStr">
        <is>
          <t>Measured</t>
        </is>
      </c>
      <c r="E3128" t="inlineStr">
        <is>
          <t>Not coded</t>
        </is>
      </c>
      <c r="F3128"/>
      <c r="G3128"/>
      <c r="H3128"/>
      <c r="I3128"/>
      <c r="J3128"/>
      <c r="K3128"/>
      <c r="L3128" t="inlineStr">
        <is>
          <t>Pimephales promelas</t>
        </is>
      </c>
      <c r="M3128" t="inlineStr">
        <is>
          <t>Fathead Minnow</t>
        </is>
      </c>
      <c r="N3128" t="inlineStr">
        <is>
          <t>Larva</t>
        </is>
      </c>
      <c r="O3128" t="inlineStr">
        <is>
          <t>&lt;</t>
        </is>
      </c>
      <c r="P3128" t="n">
        <v>24.0</v>
      </c>
      <c r="Q3128"/>
      <c r="R3128"/>
      <c r="S3128"/>
      <c r="T3128"/>
      <c r="U3128" t="inlineStr">
        <is>
          <t>Hour(s)</t>
        </is>
      </c>
      <c r="V3128" t="inlineStr">
        <is>
          <t>Flow-through</t>
        </is>
      </c>
      <c r="W3128" t="inlineStr">
        <is>
          <t>Fresh water</t>
        </is>
      </c>
      <c r="X3128" t="inlineStr">
        <is>
          <t>Lab</t>
        </is>
      </c>
      <c r="Y3128"/>
      <c r="Z3128" t="inlineStr">
        <is>
          <t>Total</t>
        </is>
      </c>
      <c r="AA3128"/>
      <c r="AB3128" t="n">
        <v>0.21980252</v>
      </c>
      <c r="AC3128"/>
      <c r="AD3128"/>
      <c r="AE3128"/>
      <c r="AF3128"/>
      <c r="AG3128" t="inlineStr">
        <is>
          <t>AI mg/L</t>
        </is>
      </c>
      <c r="AH3128"/>
      <c r="AI3128"/>
      <c r="AJ3128"/>
      <c r="AK3128"/>
      <c r="AL3128"/>
      <c r="AM3128"/>
      <c r="AN3128"/>
      <c r="AO3128"/>
      <c r="AP3128"/>
      <c r="AQ3128"/>
      <c r="AR3128"/>
      <c r="AS3128"/>
      <c r="AT3128"/>
      <c r="AU3128"/>
      <c r="AV3128"/>
      <c r="AW3128"/>
      <c r="AX3128" t="inlineStr">
        <is>
          <t>Mortality</t>
        </is>
      </c>
      <c r="AY3128" t="inlineStr">
        <is>
          <t>Mortality</t>
        </is>
      </c>
      <c r="AZ3128" t="inlineStr">
        <is>
          <t>LC50</t>
        </is>
      </c>
      <c r="BA3128"/>
      <c r="BB3128" t="n">
        <v>4.0</v>
      </c>
      <c r="BC3128"/>
      <c r="BD3128"/>
      <c r="BE3128"/>
      <c r="BF3128"/>
      <c r="BG3128" t="inlineStr">
        <is>
          <t>Day(s)</t>
        </is>
      </c>
      <c r="BH3128"/>
      <c r="BI3128" t="inlineStr">
        <is>
          <t>DTXSID6034479</t>
        </is>
      </c>
      <c r="BJ3128" t="inlineStr">
        <is>
          <t>10.1002/etc.5620150217</t>
        </is>
      </c>
      <c r="BK3128"/>
      <c r="BL3128"/>
      <c r="BM3128"/>
      <c r="BN3128"/>
      <c r="BO3128"/>
      <c r="BP3128"/>
      <c r="BQ3128"/>
      <c r="BR3128"/>
      <c r="BS3128"/>
      <c r="BT3128" t="inlineStr">
        <is>
          <t>--</t>
        </is>
      </c>
      <c r="BU3128"/>
      <c r="BV3128"/>
      <c r="BW3128"/>
      <c r="BX3128"/>
      <c r="BY3128"/>
      <c r="BZ3128"/>
      <c r="CA3128"/>
      <c r="CB3128"/>
      <c r="CC3128"/>
      <c r="CD3128"/>
      <c r="CE3128"/>
      <c r="CF3128"/>
      <c r="CG3128"/>
      <c r="CH3128"/>
      <c r="CI3128" t="inlineStr">
        <is>
          <t xml:space="preserve"> ALK/0.85 MEQ/L*//</t>
        </is>
      </c>
      <c r="CJ3128" t="inlineStr">
        <is>
          <t xml:space="preserve">   ALK/0.85 MEQ/L*//</t>
        </is>
      </c>
      <c r="CK3128" t="inlineStr">
        <is>
          <t>Erickson,R.J., D.A. Benoit, V.R. Mattson, H.P.,Jr. Nelson, and E.N. Leonard</t>
        </is>
      </c>
      <c r="CL3128" t="n">
        <v>16342.0</v>
      </c>
      <c r="CM3128" t="inlineStr">
        <is>
          <t>The Effects of Water Chemistry on the Toxicity of Copper to Fathead Minnows</t>
        </is>
      </c>
      <c r="CN3128" t="inlineStr">
        <is>
          <t>Environ. Toxicol. Chem.15(2): 181-193</t>
        </is>
      </c>
      <c r="CO3128" t="n">
        <v>1996.0</v>
      </c>
      <c r="CP3128" t="inlineStr">
        <is>
          <t>Erickson,R.J., D.A. Benoit, V.R. Mattson, H.P.,Jr. Nelson, and E.N. Leonard (1996). The Effects of Water Chemistry on the Toxicity of Copper to Fathead Minnows. Environ. Toxicol. Chem., 15, (2), 181-193. doi:10.1002/etc.5620150217. ECOREF#:16342</t>
        </is>
      </c>
    </row>
    <row r="3129">
      <c r="A3129" t="n">
        <v>7758987.0</v>
      </c>
      <c r="B3129" t="inlineStr">
        <is>
          <t>Sulfuric acid copper(2+) salt (1:1)</t>
        </is>
      </c>
      <c r="C3129"/>
      <c r="D3129" t="inlineStr">
        <is>
          <t>Unmeasured</t>
        </is>
      </c>
      <c r="E3129" t="inlineStr">
        <is>
          <t>Not coded</t>
        </is>
      </c>
      <c r="F3129"/>
      <c r="G3129"/>
      <c r="H3129"/>
      <c r="I3129"/>
      <c r="J3129"/>
      <c r="K3129"/>
      <c r="L3129" t="inlineStr">
        <is>
          <t>Pimephales promelas</t>
        </is>
      </c>
      <c r="M3129" t="inlineStr">
        <is>
          <t>Fathead Minnow</t>
        </is>
      </c>
      <c r="N3129" t="inlineStr">
        <is>
          <t>Larva</t>
        </is>
      </c>
      <c r="O3129" t="inlineStr">
        <is>
          <t>&lt;</t>
        </is>
      </c>
      <c r="P3129" t="n">
        <v>24.0</v>
      </c>
      <c r="Q3129"/>
      <c r="R3129"/>
      <c r="S3129"/>
      <c r="T3129"/>
      <c r="U3129" t="inlineStr">
        <is>
          <t>Hour(s)</t>
        </is>
      </c>
      <c r="V3129" t="inlineStr">
        <is>
          <t>Renewal</t>
        </is>
      </c>
      <c r="W3129" t="inlineStr">
        <is>
          <t>Fresh water</t>
        </is>
      </c>
      <c r="X3129" t="inlineStr">
        <is>
          <t>Lab</t>
        </is>
      </c>
      <c r="Y3129" t="n">
        <v>6.0</v>
      </c>
      <c r="Z3129" t="inlineStr">
        <is>
          <t>Dissolved</t>
        </is>
      </c>
      <c r="AA3129"/>
      <c r="AB3129" t="n">
        <v>0.3837</v>
      </c>
      <c r="AC3129"/>
      <c r="AD3129" t="n">
        <v>0.3362</v>
      </c>
      <c r="AE3129"/>
      <c r="AF3129" t="n">
        <v>0.4379</v>
      </c>
      <c r="AG3129" t="inlineStr">
        <is>
          <t>AI mg/L</t>
        </is>
      </c>
      <c r="AH3129"/>
      <c r="AI3129"/>
      <c r="AJ3129"/>
      <c r="AK3129"/>
      <c r="AL3129"/>
      <c r="AM3129"/>
      <c r="AN3129"/>
      <c r="AO3129"/>
      <c r="AP3129"/>
      <c r="AQ3129"/>
      <c r="AR3129"/>
      <c r="AS3129"/>
      <c r="AT3129"/>
      <c r="AU3129"/>
      <c r="AV3129"/>
      <c r="AW3129"/>
      <c r="AX3129" t="inlineStr">
        <is>
          <t>Mortality</t>
        </is>
      </c>
      <c r="AY3129" t="inlineStr">
        <is>
          <t>Mortality</t>
        </is>
      </c>
      <c r="AZ3129" t="inlineStr">
        <is>
          <t>LC50</t>
        </is>
      </c>
      <c r="BA3129"/>
      <c r="BB3129" t="n">
        <v>4.0</v>
      </c>
      <c r="BC3129"/>
      <c r="BD3129"/>
      <c r="BE3129"/>
      <c r="BF3129"/>
      <c r="BG3129" t="inlineStr">
        <is>
          <t>Day(s)</t>
        </is>
      </c>
      <c r="BH3129"/>
      <c r="BI3129" t="inlineStr">
        <is>
          <t>DTXSID6034479</t>
        </is>
      </c>
      <c r="BJ3129" t="inlineStr">
        <is>
          <t>10.1897/02-476</t>
        </is>
      </c>
      <c r="BK3129"/>
      <c r="BL3129"/>
      <c r="BM3129"/>
      <c r="BN3129"/>
      <c r="BO3129"/>
      <c r="BP3129"/>
      <c r="BQ3129"/>
      <c r="BR3129"/>
      <c r="BS3129"/>
      <c r="BT3129" t="inlineStr">
        <is>
          <t>--</t>
        </is>
      </c>
      <c r="BU3129"/>
      <c r="BV3129"/>
      <c r="BW3129"/>
      <c r="BX3129"/>
      <c r="BY3129"/>
      <c r="BZ3129"/>
      <c r="CA3129"/>
      <c r="CB3129"/>
      <c r="CC3129"/>
      <c r="CD3129"/>
      <c r="CE3129"/>
      <c r="CF3129"/>
      <c r="CG3129"/>
      <c r="CH3129"/>
      <c r="CI3129" t="inlineStr">
        <is>
          <t xml:space="preserve"> HMA/25.82 %//CA/13.63 to 16.43 mg/L//MG/11.18 to 14.34 mg/L//NA/25.52 to 40.92 mg/L//POT/2.12 to 3.17 mg/L//SO4/81.21 to 96.45 mg/L//CL/1.90 to 9.52 mg/L//DNUM/6//DOSES/&lt;=1600 ug/L//TESTID/7//</t>
        </is>
      </c>
      <c r="CJ3129" t="inlineStr">
        <is>
          <t xml:space="preserve">   HMA/25.82 %//CA/13.63 to 16.43 mg/L//MG/11.18 to 14.34 mg/L//NA/25.52 to 40.92 mg/L//POT/2.12 to 3.17 mg/L//SO4/81.21 to 96.45 mg/L//CL/1.90 to 9.52 mg/L//DNUM/6//DOSES/&lt;=1600 ug/L//TESTID/7//</t>
        </is>
      </c>
      <c r="CK3129" t="inlineStr">
        <is>
          <t>Ryan,A.C., E.J. Van Genderen, J.R. Tomasso, and S.J. Klaine</t>
        </is>
      </c>
      <c r="CL3129" t="n">
        <v>80428.0</v>
      </c>
      <c r="CM3129" t="inlineStr">
        <is>
          <t>Influence of Natural Organic Matter Source on Copper Toxicity to Larval Fathead Minnows (Pimephales promelas):  Implications for the Biotic Ligand Model</t>
        </is>
      </c>
      <c r="CN3129" t="inlineStr">
        <is>
          <t>Environ. Toxicol. Chem.23(6): 1567-1574</t>
        </is>
      </c>
      <c r="CO3129" t="n">
        <v>2004.0</v>
      </c>
      <c r="CP3129" t="inlineStr">
        <is>
          <t>Ryan,A.C., E.J. Van Genderen, J.R. Tomasso, and S.J. Klaine (2004). Influence of Natural Organic Matter Source on Copper Toxicity to Larval Fathead Minnows (Pimephales promelas):  Implications for the Biotic Ligand Model. Environ. Toxicol. Chem., 23, (6), 1567-1574. doi:10.1897/02-476. ECOREF#:80428</t>
        </is>
      </c>
    </row>
    <row r="3130">
      <c r="A3130" t="n">
        <v>7758987.0</v>
      </c>
      <c r="B3130" t="inlineStr">
        <is>
          <t>Sulfuric acid copper(2+) salt (1:1)</t>
        </is>
      </c>
      <c r="C3130"/>
      <c r="D3130" t="inlineStr">
        <is>
          <t>Measured</t>
        </is>
      </c>
      <c r="E3130" t="inlineStr">
        <is>
          <t>Not coded</t>
        </is>
      </c>
      <c r="F3130"/>
      <c r="G3130"/>
      <c r="H3130"/>
      <c r="I3130"/>
      <c r="J3130"/>
      <c r="K3130"/>
      <c r="L3130" t="inlineStr">
        <is>
          <t>Pimephales promelas</t>
        </is>
      </c>
      <c r="M3130" t="inlineStr">
        <is>
          <t>Fathead Minnow</t>
        </is>
      </c>
      <c r="N3130" t="inlineStr">
        <is>
          <t>Larva</t>
        </is>
      </c>
      <c r="O3130" t="inlineStr">
        <is>
          <t>&lt;</t>
        </is>
      </c>
      <c r="P3130" t="n">
        <v>24.0</v>
      </c>
      <c r="Q3130"/>
      <c r="R3130"/>
      <c r="S3130"/>
      <c r="T3130"/>
      <c r="U3130" t="inlineStr">
        <is>
          <t>Hour(s)</t>
        </is>
      </c>
      <c r="V3130" t="inlineStr">
        <is>
          <t>Static</t>
        </is>
      </c>
      <c r="W3130" t="inlineStr">
        <is>
          <t>Fresh water</t>
        </is>
      </c>
      <c r="X3130" t="inlineStr">
        <is>
          <t>Lab</t>
        </is>
      </c>
      <c r="Y3130" t="n">
        <v>6.0</v>
      </c>
      <c r="Z3130" t="inlineStr">
        <is>
          <t>Total</t>
        </is>
      </c>
      <c r="AA3130"/>
      <c r="AB3130" t="n">
        <v>0.5171824</v>
      </c>
      <c r="AC3130"/>
      <c r="AD3130" t="n">
        <v>0.43637265</v>
      </c>
      <c r="AE3130"/>
      <c r="AF3130" t="n">
        <v>0.6141541</v>
      </c>
      <c r="AG3130" t="inlineStr">
        <is>
          <t>AI mg/L</t>
        </is>
      </c>
      <c r="AH3130"/>
      <c r="AI3130"/>
      <c r="AJ3130"/>
      <c r="AK3130"/>
      <c r="AL3130"/>
      <c r="AM3130"/>
      <c r="AN3130"/>
      <c r="AO3130"/>
      <c r="AP3130"/>
      <c r="AQ3130"/>
      <c r="AR3130"/>
      <c r="AS3130"/>
      <c r="AT3130"/>
      <c r="AU3130"/>
      <c r="AV3130"/>
      <c r="AW3130"/>
      <c r="AX3130" t="inlineStr">
        <is>
          <t>Mortality</t>
        </is>
      </c>
      <c r="AY3130" t="inlineStr">
        <is>
          <t>Mortality</t>
        </is>
      </c>
      <c r="AZ3130" t="inlineStr">
        <is>
          <t>LC50</t>
        </is>
      </c>
      <c r="BA3130"/>
      <c r="BB3130" t="n">
        <v>4.0</v>
      </c>
      <c r="BC3130"/>
      <c r="BD3130"/>
      <c r="BE3130"/>
      <c r="BF3130"/>
      <c r="BG3130" t="inlineStr">
        <is>
          <t>Day(s)</t>
        </is>
      </c>
      <c r="BH3130"/>
      <c r="BI3130" t="inlineStr">
        <is>
          <t>DTXSID6034479</t>
        </is>
      </c>
      <c r="BJ3130"/>
      <c r="BK3130"/>
      <c r="BL3130"/>
      <c r="BM3130"/>
      <c r="BN3130"/>
      <c r="BO3130"/>
      <c r="BP3130"/>
      <c r="BQ3130"/>
      <c r="BR3130"/>
      <c r="BS3130"/>
      <c r="BT3130" t="inlineStr">
        <is>
          <t>--</t>
        </is>
      </c>
      <c r="BU3130"/>
      <c r="BV3130"/>
      <c r="BW3130"/>
      <c r="BX3130"/>
      <c r="BY3130"/>
      <c r="BZ3130"/>
      <c r="CA3130"/>
      <c r="CB3130"/>
      <c r="CC3130"/>
      <c r="CD3130"/>
      <c r="CE3130"/>
      <c r="CF3130"/>
      <c r="CG3130"/>
      <c r="CH3130"/>
      <c r="CI3130" t="inlineStr">
        <is>
          <t xml:space="preserve"> CA/0.72 mN             //MG/0.18 mN             //NA/4.41 mN             //POT/0.05 mN             //SO4/1.23 mN             //CL/3.04 mN             //DNUM/6//DOSES/1.0 to 1.2/2.0 to 2.1/3.7 to 4.0/6.6 to 7.8/ 11.8 to 15.3 uM//TESTID/5//</t>
        </is>
      </c>
      <c r="CJ3130" t="inlineStr">
        <is>
          <t xml:space="preserve">   CA/0.72 mN             //MG/0.18 mN             //NA/4.41 mN             //POT/0.05 mN             //SO4/1.23 mN             //CL/3.04 mN             //DNUM/6//DOSES/1.0 to 1.2/2.0 to 2.1/3.7 to 4.0/6.6 to 7.8/ 11.8 to 15.3 uM//TESTID/5//</t>
        </is>
      </c>
      <c r="CK3130" t="inlineStr">
        <is>
          <t>Erickson,R.J., D.A. Benoit, and V.R. Mattson</t>
        </is>
      </c>
      <c r="CL3130" t="n">
        <v>76238.0</v>
      </c>
      <c r="CM3130" t="inlineStr">
        <is>
          <t>A Prototype Toxicity Factors Model for Site-Specific Copper Water Quality Criteria</t>
        </is>
      </c>
      <c r="CN3130" t="inlineStr">
        <is>
          <t>U.S.EPA, Duluth, MN:36 p.</t>
        </is>
      </c>
      <c r="CO3130" t="n">
        <v>1996.0</v>
      </c>
      <c r="CP3130" t="inlineStr">
        <is>
          <t>Erickson,R.J., D.A. Benoit, and V.R. Mattson (1996). A Prototype Toxicity Factors Model for Site-Specific Copper Water Quality Criteria. U.S.EPA, Duluth, MN, 36 p. ECOREF#:76238</t>
        </is>
      </c>
    </row>
    <row r="3131">
      <c r="A3131" t="n">
        <v>7758987.0</v>
      </c>
      <c r="B3131" t="inlineStr">
        <is>
          <t>Sulfuric acid copper(2+) salt (1:1)</t>
        </is>
      </c>
      <c r="C3131"/>
      <c r="D3131" t="inlineStr">
        <is>
          <t>Measured</t>
        </is>
      </c>
      <c r="E3131" t="inlineStr">
        <is>
          <t>Not coded</t>
        </is>
      </c>
      <c r="F3131"/>
      <c r="G3131"/>
      <c r="H3131"/>
      <c r="I3131"/>
      <c r="J3131"/>
      <c r="K3131"/>
      <c r="L3131" t="inlineStr">
        <is>
          <t>Pimephales promelas</t>
        </is>
      </c>
      <c r="M3131" t="inlineStr">
        <is>
          <t>Fathead Minnow</t>
        </is>
      </c>
      <c r="N3131" t="inlineStr">
        <is>
          <t>Larva</t>
        </is>
      </c>
      <c r="O3131" t="inlineStr">
        <is>
          <t>&lt;</t>
        </is>
      </c>
      <c r="P3131" t="n">
        <v>24.0</v>
      </c>
      <c r="Q3131"/>
      <c r="R3131"/>
      <c r="S3131"/>
      <c r="T3131"/>
      <c r="U3131" t="inlineStr">
        <is>
          <t>Hour(s)</t>
        </is>
      </c>
      <c r="V3131" t="inlineStr">
        <is>
          <t>Static</t>
        </is>
      </c>
      <c r="W3131" t="inlineStr">
        <is>
          <t>Fresh water</t>
        </is>
      </c>
      <c r="X3131" t="inlineStr">
        <is>
          <t>Lab</t>
        </is>
      </c>
      <c r="Y3131"/>
      <c r="Z3131" t="inlineStr">
        <is>
          <t>Total</t>
        </is>
      </c>
      <c r="AA3131"/>
      <c r="AB3131" t="n">
        <v>0.50102045</v>
      </c>
      <c r="AC3131"/>
      <c r="AD3131" t="n">
        <v>0.444453625</v>
      </c>
      <c r="AE3131"/>
      <c r="AF3131" t="n">
        <v>0.573749225</v>
      </c>
      <c r="AG3131" t="inlineStr">
        <is>
          <t>AI mg/L</t>
        </is>
      </c>
      <c r="AH3131"/>
      <c r="AI3131"/>
      <c r="AJ3131"/>
      <c r="AK3131"/>
      <c r="AL3131"/>
      <c r="AM3131"/>
      <c r="AN3131"/>
      <c r="AO3131"/>
      <c r="AP3131"/>
      <c r="AQ3131"/>
      <c r="AR3131"/>
      <c r="AS3131"/>
      <c r="AT3131"/>
      <c r="AU3131"/>
      <c r="AV3131"/>
      <c r="AW3131"/>
      <c r="AX3131" t="inlineStr">
        <is>
          <t>Mortality</t>
        </is>
      </c>
      <c r="AY3131" t="inlineStr">
        <is>
          <t>Mortality</t>
        </is>
      </c>
      <c r="AZ3131" t="inlineStr">
        <is>
          <t>LC50</t>
        </is>
      </c>
      <c r="BA3131"/>
      <c r="BB3131" t="n">
        <v>4.0</v>
      </c>
      <c r="BC3131"/>
      <c r="BD3131"/>
      <c r="BE3131"/>
      <c r="BF3131"/>
      <c r="BG3131" t="inlineStr">
        <is>
          <t>Day(s)</t>
        </is>
      </c>
      <c r="BH3131"/>
      <c r="BI3131" t="inlineStr">
        <is>
          <t>DTXSID6034479</t>
        </is>
      </c>
      <c r="BJ3131" t="inlineStr">
        <is>
          <t>10.1002/etc.5620150217</t>
        </is>
      </c>
      <c r="BK3131"/>
      <c r="BL3131"/>
      <c r="BM3131"/>
      <c r="BN3131"/>
      <c r="BO3131"/>
      <c r="BP3131"/>
      <c r="BQ3131"/>
      <c r="BR3131"/>
      <c r="BS3131"/>
      <c r="BT3131" t="inlineStr">
        <is>
          <t>--</t>
        </is>
      </c>
      <c r="BU3131"/>
      <c r="BV3131"/>
      <c r="BW3131"/>
      <c r="BX3131"/>
      <c r="BY3131"/>
      <c r="BZ3131"/>
      <c r="CA3131"/>
      <c r="CB3131"/>
      <c r="CC3131"/>
      <c r="CD3131"/>
      <c r="CE3131"/>
      <c r="CF3131"/>
      <c r="CG3131"/>
      <c r="CH3131"/>
      <c r="CI3131" t="inlineStr">
        <is>
          <t xml:space="preserve"> ALK/0.85 MEQ/L*//</t>
        </is>
      </c>
      <c r="CJ3131" t="inlineStr">
        <is>
          <t xml:space="preserve">   ALK/0.85 MEQ/L*//</t>
        </is>
      </c>
      <c r="CK3131" t="inlineStr">
        <is>
          <t>Erickson,R.J., D.A. Benoit, V.R. Mattson, H.P.,Jr. Nelson, and E.N. Leonard</t>
        </is>
      </c>
      <c r="CL3131" t="n">
        <v>16342.0</v>
      </c>
      <c r="CM3131" t="inlineStr">
        <is>
          <t>The Effects of Water Chemistry on the Toxicity of Copper to Fathead Minnows</t>
        </is>
      </c>
      <c r="CN3131" t="inlineStr">
        <is>
          <t>Environ. Toxicol. Chem.15(2): 181-193</t>
        </is>
      </c>
      <c r="CO3131" t="n">
        <v>1996.0</v>
      </c>
      <c r="CP3131" t="inlineStr">
        <is>
          <t>Erickson,R.J., D.A. Benoit, V.R. Mattson, H.P.,Jr. Nelson, and E.N. Leonard (1996). The Effects of Water Chemistry on the Toxicity of Copper to Fathead Minnows. Environ. Toxicol. Chem., 15, (2), 181-193. doi:10.1002/etc.5620150217. ECOREF#:16342</t>
        </is>
      </c>
    </row>
    <row r="3132">
      <c r="A3132" t="n">
        <v>7758987.0</v>
      </c>
      <c r="B3132" t="inlineStr">
        <is>
          <t>Sulfuric acid copper(2+) salt (1:1)</t>
        </is>
      </c>
      <c r="C3132"/>
      <c r="D3132" t="inlineStr">
        <is>
          <t>Measured</t>
        </is>
      </c>
      <c r="E3132" t="inlineStr">
        <is>
          <t>Not coded</t>
        </is>
      </c>
      <c r="F3132"/>
      <c r="G3132"/>
      <c r="H3132"/>
      <c r="I3132"/>
      <c r="J3132"/>
      <c r="K3132"/>
      <c r="L3132" t="inlineStr">
        <is>
          <t>Pimephales promelas</t>
        </is>
      </c>
      <c r="M3132" t="inlineStr">
        <is>
          <t>Fathead Minnow</t>
        </is>
      </c>
      <c r="N3132" t="inlineStr">
        <is>
          <t>Larva</t>
        </is>
      </c>
      <c r="O3132" t="inlineStr">
        <is>
          <t>&lt;</t>
        </is>
      </c>
      <c r="P3132" t="n">
        <v>24.0</v>
      </c>
      <c r="Q3132"/>
      <c r="R3132"/>
      <c r="S3132"/>
      <c r="T3132"/>
      <c r="U3132" t="inlineStr">
        <is>
          <t>Hour(s)</t>
        </is>
      </c>
      <c r="V3132" t="inlineStr">
        <is>
          <t>Static</t>
        </is>
      </c>
      <c r="W3132" t="inlineStr">
        <is>
          <t>Fresh water</t>
        </is>
      </c>
      <c r="X3132" t="inlineStr">
        <is>
          <t>Lab</t>
        </is>
      </c>
      <c r="Y3132"/>
      <c r="Z3132" t="inlineStr">
        <is>
          <t>Total</t>
        </is>
      </c>
      <c r="AA3132"/>
      <c r="AB3132" t="n">
        <v>0.0268</v>
      </c>
      <c r="AC3132"/>
      <c r="AD3132" t="n">
        <v>0.0199</v>
      </c>
      <c r="AE3132"/>
      <c r="AF3132" t="n">
        <v>0.0362</v>
      </c>
      <c r="AG3132" t="inlineStr">
        <is>
          <t>AI mg/L</t>
        </is>
      </c>
      <c r="AH3132"/>
      <c r="AI3132"/>
      <c r="AJ3132"/>
      <c r="AK3132"/>
      <c r="AL3132"/>
      <c r="AM3132"/>
      <c r="AN3132"/>
      <c r="AO3132"/>
      <c r="AP3132"/>
      <c r="AQ3132"/>
      <c r="AR3132"/>
      <c r="AS3132"/>
      <c r="AT3132"/>
      <c r="AU3132"/>
      <c r="AV3132"/>
      <c r="AW3132"/>
      <c r="AX3132" t="inlineStr">
        <is>
          <t>Mortality</t>
        </is>
      </c>
      <c r="AY3132" t="inlineStr">
        <is>
          <t>Mortality</t>
        </is>
      </c>
      <c r="AZ3132" t="inlineStr">
        <is>
          <t>LC50</t>
        </is>
      </c>
      <c r="BA3132"/>
      <c r="BB3132" t="n">
        <v>4.0</v>
      </c>
      <c r="BC3132"/>
      <c r="BD3132"/>
      <c r="BE3132"/>
      <c r="BF3132"/>
      <c r="BG3132" t="inlineStr">
        <is>
          <t>Day(s)</t>
        </is>
      </c>
      <c r="BH3132"/>
      <c r="BI3132" t="inlineStr">
        <is>
          <t>DTXSID6034479</t>
        </is>
      </c>
      <c r="BJ3132" t="inlineStr">
        <is>
          <t>10.1139/f96-063</t>
        </is>
      </c>
      <c r="BK3132"/>
      <c r="BL3132"/>
      <c r="BM3132"/>
      <c r="BN3132"/>
      <c r="BO3132"/>
      <c r="BP3132"/>
      <c r="BQ3132"/>
      <c r="BR3132"/>
      <c r="BS3132"/>
      <c r="BT3132" t="inlineStr">
        <is>
          <t>--</t>
        </is>
      </c>
      <c r="BU3132"/>
      <c r="BV3132"/>
      <c r="BW3132"/>
      <c r="BX3132"/>
      <c r="BY3132"/>
      <c r="BZ3132"/>
      <c r="CA3132"/>
      <c r="CB3132"/>
      <c r="CC3132"/>
      <c r="CD3132"/>
      <c r="CE3132"/>
      <c r="CF3132"/>
      <c r="CG3132"/>
      <c r="CH3132"/>
      <c r="CI3132"/>
      <c r="CJ3132"/>
      <c r="CK3132" t="inlineStr">
        <is>
          <t>Welsh,P.G., J.L. Parrott, D.G. Dixon, P.V. Hodson, D.J. Spry, and G. Mierle</t>
        </is>
      </c>
      <c r="CL3132" t="n">
        <v>17105.0</v>
      </c>
      <c r="CM3132" t="inlineStr">
        <is>
          <t>Estimating Acute Copper Toxicity to Larval Fathead Minnow (Pimephales promelas) in Soft Water from Measurements of Dissolved Organic Carbon, Calcium, and pH</t>
        </is>
      </c>
      <c r="CN3132" t="inlineStr">
        <is>
          <t>Can. J. Fish. Aquat. Sci. (Multiple Languages)53:1263-1271</t>
        </is>
      </c>
      <c r="CO3132" t="n">
        <v>1996.0</v>
      </c>
      <c r="CP3132" t="inlineStr">
        <is>
          <t>Welsh,P.G., J.L. Parrott, D.G. Dixon, P.V. Hodson, D.J. Spry, and G. Mierle (1996). Estimating Acute Copper Toxicity to Larval Fathead Minnow (Pimephales promelas) in Soft Water from Measurements of Dissolved Organic Carbon, Calcium, and pH. Can. J. Fish. Aquat. Sci. (Multiple Languages), 53, 1263-1271. doi:10.1139/f96-063. ECOREF#:17105</t>
        </is>
      </c>
    </row>
    <row r="3133">
      <c r="A3133" t="n">
        <v>7758987.0</v>
      </c>
      <c r="B3133" t="inlineStr">
        <is>
          <t>Sulfuric acid copper(2+) salt (1:1)</t>
        </is>
      </c>
      <c r="C3133"/>
      <c r="D3133" t="inlineStr">
        <is>
          <t>Measured</t>
        </is>
      </c>
      <c r="E3133" t="inlineStr">
        <is>
          <t>Not coded</t>
        </is>
      </c>
      <c r="F3133"/>
      <c r="G3133"/>
      <c r="H3133"/>
      <c r="I3133"/>
      <c r="J3133"/>
      <c r="K3133"/>
      <c r="L3133" t="inlineStr">
        <is>
          <t>Pimephales promelas</t>
        </is>
      </c>
      <c r="M3133" t="inlineStr">
        <is>
          <t>Fathead Minnow</t>
        </is>
      </c>
      <c r="N3133" t="inlineStr">
        <is>
          <t>Larva</t>
        </is>
      </c>
      <c r="O3133" t="inlineStr">
        <is>
          <t>&lt;</t>
        </is>
      </c>
      <c r="P3133" t="n">
        <v>24.0</v>
      </c>
      <c r="Q3133"/>
      <c r="R3133"/>
      <c r="S3133"/>
      <c r="T3133"/>
      <c r="U3133" t="inlineStr">
        <is>
          <t>Hour(s)</t>
        </is>
      </c>
      <c r="V3133" t="inlineStr">
        <is>
          <t>Static</t>
        </is>
      </c>
      <c r="W3133" t="inlineStr">
        <is>
          <t>Fresh water</t>
        </is>
      </c>
      <c r="X3133" t="inlineStr">
        <is>
          <t>Lab</t>
        </is>
      </c>
      <c r="Y3133" t="n">
        <v>6.0</v>
      </c>
      <c r="Z3133" t="inlineStr">
        <is>
          <t>Total</t>
        </is>
      </c>
      <c r="AA3133"/>
      <c r="AB3133" t="n">
        <v>1.0020409</v>
      </c>
      <c r="AC3133"/>
      <c r="AD3133" t="n">
        <v>0.8727453</v>
      </c>
      <c r="AE3133"/>
      <c r="AF3133" t="n">
        <v>1.14749845</v>
      </c>
      <c r="AG3133" t="inlineStr">
        <is>
          <t>AI mg/L</t>
        </is>
      </c>
      <c r="AH3133"/>
      <c r="AI3133"/>
      <c r="AJ3133"/>
      <c r="AK3133"/>
      <c r="AL3133"/>
      <c r="AM3133"/>
      <c r="AN3133"/>
      <c r="AO3133"/>
      <c r="AP3133"/>
      <c r="AQ3133"/>
      <c r="AR3133"/>
      <c r="AS3133"/>
      <c r="AT3133"/>
      <c r="AU3133"/>
      <c r="AV3133"/>
      <c r="AW3133"/>
      <c r="AX3133" t="inlineStr">
        <is>
          <t>Mortality</t>
        </is>
      </c>
      <c r="AY3133" t="inlineStr">
        <is>
          <t>Mortality</t>
        </is>
      </c>
      <c r="AZ3133" t="inlineStr">
        <is>
          <t>LC50</t>
        </is>
      </c>
      <c r="BA3133"/>
      <c r="BB3133" t="n">
        <v>4.0</v>
      </c>
      <c r="BC3133"/>
      <c r="BD3133"/>
      <c r="BE3133"/>
      <c r="BF3133"/>
      <c r="BG3133" t="inlineStr">
        <is>
          <t>Day(s)</t>
        </is>
      </c>
      <c r="BH3133"/>
      <c r="BI3133" t="inlineStr">
        <is>
          <t>DTXSID6034479</t>
        </is>
      </c>
      <c r="BJ3133"/>
      <c r="BK3133"/>
      <c r="BL3133"/>
      <c r="BM3133"/>
      <c r="BN3133"/>
      <c r="BO3133"/>
      <c r="BP3133"/>
      <c r="BQ3133"/>
      <c r="BR3133"/>
      <c r="BS3133"/>
      <c r="BT3133" t="inlineStr">
        <is>
          <t>--</t>
        </is>
      </c>
      <c r="BU3133"/>
      <c r="BV3133"/>
      <c r="BW3133"/>
      <c r="BX3133"/>
      <c r="BY3133"/>
      <c r="BZ3133"/>
      <c r="CA3133"/>
      <c r="CB3133"/>
      <c r="CC3133"/>
      <c r="CD3133"/>
      <c r="CE3133"/>
      <c r="CF3133"/>
      <c r="CG3133"/>
      <c r="CH3133"/>
      <c r="CI3133" t="inlineStr">
        <is>
          <t xml:space="preserve"> CA/1.45 mN             //MG/0.99 mN             //NA/1.09 mN             //POT/0.11 mN             //SO4/1.25 mN             //CL/0.73 mN             //DNUM/6//DOSES/0.54 to 0.55/1.0 to 1.2/2.0 to 2.2/3.9 to 4.4/6.4 to 8.4 uM//TESTID/28//OEF/SALTS, HARDNESS, TEMPERATURE////</t>
        </is>
      </c>
      <c r="CJ3133" t="inlineStr">
        <is>
          <t xml:space="preserve">   CA/1.45 mN             //MG/0.99 mN             //NA/1.09 mN             //POT/0.11 mN             //SO4/1.25 mN             //CL/0.73 mN             //DNUM/6//DOSES/0.54 to 0.55/1.0 to 1.2/2.0 to 2.2/3.9 to 4.4/6.4 to 8.4 uM//TESTID/28//OEF/SALTS, HARDNESS, TEMPERATURE////</t>
        </is>
      </c>
      <c r="CK3133" t="inlineStr">
        <is>
          <t>Erickson,R.J., D.A. Benoit, and V.R. Mattson</t>
        </is>
      </c>
      <c r="CL3133" t="n">
        <v>76238.0</v>
      </c>
      <c r="CM3133" t="inlineStr">
        <is>
          <t>A Prototype Toxicity Factors Model for Site-Specific Copper Water Quality Criteria</t>
        </is>
      </c>
      <c r="CN3133" t="inlineStr">
        <is>
          <t>U.S.EPA, Duluth, MN:36 p.</t>
        </is>
      </c>
      <c r="CO3133" t="n">
        <v>1996.0</v>
      </c>
      <c r="CP3133" t="inlineStr">
        <is>
          <t>Erickson,R.J., D.A. Benoit, and V.R. Mattson (1996). A Prototype Toxicity Factors Model for Site-Specific Copper Water Quality Criteria. U.S.EPA, Duluth, MN, 36 p. ECOREF#:76238</t>
        </is>
      </c>
    </row>
    <row r="3134">
      <c r="A3134" t="n">
        <v>7758987.0</v>
      </c>
      <c r="B3134" t="inlineStr">
        <is>
          <t>Sulfuric acid copper(2+) salt (1:1)</t>
        </is>
      </c>
      <c r="C3134"/>
      <c r="D3134" t="inlineStr">
        <is>
          <t>Measured</t>
        </is>
      </c>
      <c r="E3134" t="inlineStr">
        <is>
          <t>Not coded</t>
        </is>
      </c>
      <c r="F3134"/>
      <c r="G3134"/>
      <c r="H3134"/>
      <c r="I3134"/>
      <c r="J3134"/>
      <c r="K3134"/>
      <c r="L3134" t="inlineStr">
        <is>
          <t>Pimephales promelas</t>
        </is>
      </c>
      <c r="M3134" t="inlineStr">
        <is>
          <t>Fathead Minnow</t>
        </is>
      </c>
      <c r="N3134" t="inlineStr">
        <is>
          <t>Larva</t>
        </is>
      </c>
      <c r="O3134" t="inlineStr">
        <is>
          <t>&lt;</t>
        </is>
      </c>
      <c r="P3134" t="n">
        <v>24.0</v>
      </c>
      <c r="Q3134"/>
      <c r="R3134"/>
      <c r="S3134"/>
      <c r="T3134"/>
      <c r="U3134" t="inlineStr">
        <is>
          <t>Hour(s)</t>
        </is>
      </c>
      <c r="V3134" t="inlineStr">
        <is>
          <t>Flow-through</t>
        </is>
      </c>
      <c r="W3134" t="inlineStr">
        <is>
          <t>Fresh water</t>
        </is>
      </c>
      <c r="X3134" t="inlineStr">
        <is>
          <t>Lab</t>
        </is>
      </c>
      <c r="Y3134"/>
      <c r="Z3134" t="inlineStr">
        <is>
          <t>Total</t>
        </is>
      </c>
      <c r="AA3134"/>
      <c r="AB3134" t="n">
        <v>0.7757736</v>
      </c>
      <c r="AC3134"/>
      <c r="AD3134"/>
      <c r="AE3134"/>
      <c r="AF3134"/>
      <c r="AG3134" t="inlineStr">
        <is>
          <t>AI mg/L</t>
        </is>
      </c>
      <c r="AH3134"/>
      <c r="AI3134"/>
      <c r="AJ3134"/>
      <c r="AK3134"/>
      <c r="AL3134"/>
      <c r="AM3134"/>
      <c r="AN3134"/>
      <c r="AO3134"/>
      <c r="AP3134"/>
      <c r="AQ3134"/>
      <c r="AR3134"/>
      <c r="AS3134"/>
      <c r="AT3134"/>
      <c r="AU3134"/>
      <c r="AV3134"/>
      <c r="AW3134"/>
      <c r="AX3134" t="inlineStr">
        <is>
          <t>Mortality</t>
        </is>
      </c>
      <c r="AY3134" t="inlineStr">
        <is>
          <t>Mortality</t>
        </is>
      </c>
      <c r="AZ3134" t="inlineStr">
        <is>
          <t>LC50</t>
        </is>
      </c>
      <c r="BA3134"/>
      <c r="BB3134" t="n">
        <v>4.0</v>
      </c>
      <c r="BC3134"/>
      <c r="BD3134"/>
      <c r="BE3134"/>
      <c r="BF3134"/>
      <c r="BG3134" t="inlineStr">
        <is>
          <t>Day(s)</t>
        </is>
      </c>
      <c r="BH3134"/>
      <c r="BI3134" t="inlineStr">
        <is>
          <t>DTXSID6034479</t>
        </is>
      </c>
      <c r="BJ3134" t="inlineStr">
        <is>
          <t>10.1002/etc.5620150217</t>
        </is>
      </c>
      <c r="BK3134"/>
      <c r="BL3134"/>
      <c r="BM3134"/>
      <c r="BN3134"/>
      <c r="BO3134"/>
      <c r="BP3134"/>
      <c r="BQ3134"/>
      <c r="BR3134"/>
      <c r="BS3134"/>
      <c r="BT3134" t="inlineStr">
        <is>
          <t>--</t>
        </is>
      </c>
      <c r="BU3134"/>
      <c r="BV3134"/>
      <c r="BW3134"/>
      <c r="BX3134"/>
      <c r="BY3134"/>
      <c r="BZ3134"/>
      <c r="CA3134"/>
      <c r="CB3134"/>
      <c r="CC3134"/>
      <c r="CD3134"/>
      <c r="CE3134"/>
      <c r="CF3134"/>
      <c r="CG3134"/>
      <c r="CH3134"/>
      <c r="CI3134" t="inlineStr">
        <is>
          <t xml:space="preserve"> ALK/0.85 MEQ/L*//</t>
        </is>
      </c>
      <c r="CJ3134" t="inlineStr">
        <is>
          <t xml:space="preserve">   ALK/0.85 MEQ/L*//</t>
        </is>
      </c>
      <c r="CK3134" t="inlineStr">
        <is>
          <t>Erickson,R.J., D.A. Benoit, V.R. Mattson, H.P.,Jr. Nelson, and E.N. Leonard</t>
        </is>
      </c>
      <c r="CL3134" t="n">
        <v>16342.0</v>
      </c>
      <c r="CM3134" t="inlineStr">
        <is>
          <t>The Effects of Water Chemistry on the Toxicity of Copper to Fathead Minnows</t>
        </is>
      </c>
      <c r="CN3134" t="inlineStr">
        <is>
          <t>Environ. Toxicol. Chem.15(2): 181-193</t>
        </is>
      </c>
      <c r="CO3134" t="n">
        <v>1996.0</v>
      </c>
      <c r="CP3134" t="inlineStr">
        <is>
          <t>Erickson,R.J., D.A. Benoit, V.R. Mattson, H.P.,Jr. Nelson, and E.N. Leonard (1996). The Effects of Water Chemistry on the Toxicity of Copper to Fathead Minnows. Environ. Toxicol. Chem., 15, (2), 181-193. doi:10.1002/etc.5620150217. ECOREF#:16342</t>
        </is>
      </c>
    </row>
    <row r="3135">
      <c r="A3135" t="n">
        <v>7758987.0</v>
      </c>
      <c r="B3135" t="inlineStr">
        <is>
          <t>Sulfuric acid copper(2+) salt (1:1)</t>
        </is>
      </c>
      <c r="C3135"/>
      <c r="D3135" t="inlineStr">
        <is>
          <t>Measured</t>
        </is>
      </c>
      <c r="E3135" t="inlineStr">
        <is>
          <t>Not coded</t>
        </is>
      </c>
      <c r="F3135"/>
      <c r="G3135"/>
      <c r="H3135"/>
      <c r="I3135"/>
      <c r="J3135"/>
      <c r="K3135"/>
      <c r="L3135" t="inlineStr">
        <is>
          <t>Pimephales promelas</t>
        </is>
      </c>
      <c r="M3135" t="inlineStr">
        <is>
          <t>Fathead Minnow</t>
        </is>
      </c>
      <c r="N3135" t="inlineStr">
        <is>
          <t>Larva</t>
        </is>
      </c>
      <c r="O3135" t="inlineStr">
        <is>
          <t>&lt;</t>
        </is>
      </c>
      <c r="P3135" t="n">
        <v>24.0</v>
      </c>
      <c r="Q3135"/>
      <c r="R3135"/>
      <c r="S3135"/>
      <c r="T3135"/>
      <c r="U3135" t="inlineStr">
        <is>
          <t>Hour(s)</t>
        </is>
      </c>
      <c r="V3135" t="inlineStr">
        <is>
          <t>Flow-through</t>
        </is>
      </c>
      <c r="W3135" t="inlineStr">
        <is>
          <t>Fresh water</t>
        </is>
      </c>
      <c r="X3135" t="inlineStr">
        <is>
          <t>Lab</t>
        </is>
      </c>
      <c r="Y3135"/>
      <c r="Z3135" t="inlineStr">
        <is>
          <t>Total</t>
        </is>
      </c>
      <c r="AA3135"/>
      <c r="AB3135" t="n">
        <v>0.1616195</v>
      </c>
      <c r="AC3135"/>
      <c r="AD3135" t="n">
        <v>0.13899277</v>
      </c>
      <c r="AE3135"/>
      <c r="AF3135" t="n">
        <v>0.18747862</v>
      </c>
      <c r="AG3135" t="inlineStr">
        <is>
          <t>AI mg/L</t>
        </is>
      </c>
      <c r="AH3135"/>
      <c r="AI3135"/>
      <c r="AJ3135"/>
      <c r="AK3135"/>
      <c r="AL3135"/>
      <c r="AM3135"/>
      <c r="AN3135"/>
      <c r="AO3135"/>
      <c r="AP3135"/>
      <c r="AQ3135"/>
      <c r="AR3135"/>
      <c r="AS3135"/>
      <c r="AT3135"/>
      <c r="AU3135"/>
      <c r="AV3135"/>
      <c r="AW3135"/>
      <c r="AX3135" t="inlineStr">
        <is>
          <t>Mortality</t>
        </is>
      </c>
      <c r="AY3135" t="inlineStr">
        <is>
          <t>Mortality</t>
        </is>
      </c>
      <c r="AZ3135" t="inlineStr">
        <is>
          <t>LC50</t>
        </is>
      </c>
      <c r="BA3135"/>
      <c r="BB3135" t="n">
        <v>4.0</v>
      </c>
      <c r="BC3135"/>
      <c r="BD3135"/>
      <c r="BE3135"/>
      <c r="BF3135"/>
      <c r="BG3135" t="inlineStr">
        <is>
          <t>Day(s)</t>
        </is>
      </c>
      <c r="BH3135"/>
      <c r="BI3135" t="inlineStr">
        <is>
          <t>DTXSID6034479</t>
        </is>
      </c>
      <c r="BJ3135" t="inlineStr">
        <is>
          <t>10.1002/etc.5620150217</t>
        </is>
      </c>
      <c r="BK3135"/>
      <c r="BL3135"/>
      <c r="BM3135"/>
      <c r="BN3135"/>
      <c r="BO3135"/>
      <c r="BP3135"/>
      <c r="BQ3135"/>
      <c r="BR3135"/>
      <c r="BS3135"/>
      <c r="BT3135" t="inlineStr">
        <is>
          <t>--</t>
        </is>
      </c>
      <c r="BU3135"/>
      <c r="BV3135"/>
      <c r="BW3135"/>
      <c r="BX3135"/>
      <c r="BY3135"/>
      <c r="BZ3135"/>
      <c r="CA3135"/>
      <c r="CB3135"/>
      <c r="CC3135"/>
      <c r="CD3135"/>
      <c r="CE3135"/>
      <c r="CF3135"/>
      <c r="CG3135"/>
      <c r="CH3135"/>
      <c r="CI3135" t="inlineStr">
        <is>
          <t xml:space="preserve"> ALK/0.85 MEQ/L*//</t>
        </is>
      </c>
      <c r="CJ3135" t="inlineStr">
        <is>
          <t xml:space="preserve">   ALK/0.85 MEQ/L*//</t>
        </is>
      </c>
      <c r="CK3135" t="inlineStr">
        <is>
          <t>Erickson,R.J., D.A. Benoit, V.R. Mattson, H.P.,Jr. Nelson, and E.N. Leonard</t>
        </is>
      </c>
      <c r="CL3135" t="n">
        <v>16342.0</v>
      </c>
      <c r="CM3135" t="inlineStr">
        <is>
          <t>The Effects of Water Chemistry on the Toxicity of Copper to Fathead Minnows</t>
        </is>
      </c>
      <c r="CN3135" t="inlineStr">
        <is>
          <t>Environ. Toxicol. Chem.15(2): 181-193</t>
        </is>
      </c>
      <c r="CO3135" t="n">
        <v>1996.0</v>
      </c>
      <c r="CP3135" t="inlineStr">
        <is>
          <t>Erickson,R.J., D.A. Benoit, V.R. Mattson, H.P.,Jr. Nelson, and E.N. Leonard (1996). The Effects of Water Chemistry on the Toxicity of Copper to Fathead Minnows. Environ. Toxicol. Chem., 15, (2), 181-193. doi:10.1002/etc.5620150217. ECOREF#:16342</t>
        </is>
      </c>
    </row>
    <row r="3136">
      <c r="A3136" t="n">
        <v>7758987.0</v>
      </c>
      <c r="B3136" t="inlineStr">
        <is>
          <t>Sulfuric acid copper(2+) salt (1:1)</t>
        </is>
      </c>
      <c r="C3136"/>
      <c r="D3136" t="inlineStr">
        <is>
          <t>Unmeasured</t>
        </is>
      </c>
      <c r="E3136" t="inlineStr">
        <is>
          <t>Not coded</t>
        </is>
      </c>
      <c r="F3136"/>
      <c r="G3136" t="n">
        <v>25.5</v>
      </c>
      <c r="H3136"/>
      <c r="I3136"/>
      <c r="J3136"/>
      <c r="K3136"/>
      <c r="L3136" t="inlineStr">
        <is>
          <t>Pimephales promelas</t>
        </is>
      </c>
      <c r="M3136" t="inlineStr">
        <is>
          <t>Fathead Minnow</t>
        </is>
      </c>
      <c r="N3136"/>
      <c r="O3136"/>
      <c r="P3136"/>
      <c r="Q3136"/>
      <c r="R3136"/>
      <c r="S3136"/>
      <c r="T3136"/>
      <c r="U3136"/>
      <c r="V3136" t="inlineStr">
        <is>
          <t>Static</t>
        </is>
      </c>
      <c r="W3136" t="inlineStr">
        <is>
          <t>Fresh water</t>
        </is>
      </c>
      <c r="X3136" t="inlineStr">
        <is>
          <t>Lab</t>
        </is>
      </c>
      <c r="Y3136" t="n">
        <v>7.0</v>
      </c>
      <c r="Z3136" t="inlineStr">
        <is>
          <t>Total</t>
        </is>
      </c>
      <c r="AA3136"/>
      <c r="AB3136" t="n">
        <v>0.39</v>
      </c>
      <c r="AC3136"/>
      <c r="AD3136" t="n">
        <v>0.3</v>
      </c>
      <c r="AE3136"/>
      <c r="AF3136" t="n">
        <v>0.5</v>
      </c>
      <c r="AG3136" t="inlineStr">
        <is>
          <t>AI mg/L</t>
        </is>
      </c>
      <c r="AH3136"/>
      <c r="AI3136"/>
      <c r="AJ3136"/>
      <c r="AK3136"/>
      <c r="AL3136"/>
      <c r="AM3136"/>
      <c r="AN3136"/>
      <c r="AO3136"/>
      <c r="AP3136"/>
      <c r="AQ3136"/>
      <c r="AR3136"/>
      <c r="AS3136"/>
      <c r="AT3136"/>
      <c r="AU3136"/>
      <c r="AV3136"/>
      <c r="AW3136"/>
      <c r="AX3136" t="inlineStr">
        <is>
          <t>Mortality</t>
        </is>
      </c>
      <c r="AY3136" t="inlineStr">
        <is>
          <t>Mortality</t>
        </is>
      </c>
      <c r="AZ3136" t="inlineStr">
        <is>
          <t>LC50</t>
        </is>
      </c>
      <c r="BA3136"/>
      <c r="BB3136" t="n">
        <v>4.0</v>
      </c>
      <c r="BC3136"/>
      <c r="BD3136"/>
      <c r="BE3136"/>
      <c r="BF3136"/>
      <c r="BG3136" t="inlineStr">
        <is>
          <t>Day(s)</t>
        </is>
      </c>
      <c r="BH3136" t="inlineStr">
        <is>
          <t>Active ingredient</t>
        </is>
      </c>
      <c r="BI3136" t="inlineStr">
        <is>
          <t>DTXSID6034479</t>
        </is>
      </c>
      <c r="BJ3136"/>
      <c r="BK3136"/>
      <c r="BL3136"/>
      <c r="BM3136"/>
      <c r="BN3136"/>
      <c r="BO3136"/>
      <c r="BP3136"/>
      <c r="BQ3136"/>
      <c r="BR3136"/>
      <c r="BS3136"/>
      <c r="BT3136" t="inlineStr">
        <is>
          <t>--</t>
        </is>
      </c>
      <c r="BU3136"/>
      <c r="BV3136"/>
      <c r="BW3136"/>
      <c r="BX3136"/>
      <c r="BY3136"/>
      <c r="BZ3136"/>
      <c r="CA3136"/>
      <c r="CB3136"/>
      <c r="CC3136"/>
      <c r="CD3136"/>
      <c r="CE3136"/>
      <c r="CF3136"/>
      <c r="CG3136"/>
      <c r="CH3136"/>
      <c r="CI3136" t="inlineStr">
        <is>
          <t xml:space="preserve"> TESTID/63//MSMT/NR//DOSES/NR//SOURCE/GOV//WTINT/0.39 G//DNUM/7//SEX/NR//TMETH/EPAASTM//STYPE/ACUTE//ETIME/96 H//AP RATE/NR//SAMPN/NR//WTAT/NR//INTAKE/NR//COMPEP/NR//LD/NR//DW/NR//STST/NR//HMA/NR//NA/NR//CL/NR//DIC/NR//CA/NR//POT/NR//MG/NR//SO4/NR//SULF/NR//</t>
        </is>
      </c>
      <c r="CJ3136" t="inlineStr">
        <is>
          <t>SOURCE/GOVERNMENT AGENCY//   TESTID/63//MSMT/NR//DOSES/NR//SOURCE/GOV//WTINT/0.39 G//DNUM/7//SEX/NR//TMETH/EPAASTM//STYPE/ACUTE//ETIME/96 H//AP RATE/NR//SAMPN/NR//WTAT/NR//INTAKE/NR//COMPEP/NR//LD/NR//DW/NR//STST/NR//HMA/NR//NA/NR//CL/NR//DIC/NR//CA/NR//POT/NR//MG/NR//SO4/NR//SULF/NR//</t>
        </is>
      </c>
      <c r="CK3136" t="inlineStr">
        <is>
          <t>Dwyer,F.J., L.C. Sappington, D.R. Buckler, and S.B. Jones</t>
        </is>
      </c>
      <c r="CL3136" t="n">
        <v>73668.0</v>
      </c>
      <c r="CM3136" t="inlineStr">
        <is>
          <t>Use of Surrogate Species in Assessing Contaminant Risk to Endangered and Threatened Fishes</t>
        </is>
      </c>
      <c r="CN3136" t="inlineStr">
        <is>
          <t>EPA/600/R-96/029, U.S.EPA, Washington, DC:78 p.</t>
        </is>
      </c>
      <c r="CO3136" t="n">
        <v>1995.0</v>
      </c>
      <c r="CP3136" t="inlineStr">
        <is>
          <t>Dwyer,F.J., L.C. Sappington, D.R. Buckler, and S.B. Jones (1995). Use of Surrogate Species in Assessing Contaminant Risk to Endangered and Threatened Fishes. EPA/600/R-96/029, U.S.EPA, Washington, DC, 78 p. ECOREF#:73668</t>
        </is>
      </c>
    </row>
    <row r="3137">
      <c r="A3137" t="n">
        <v>7758987.0</v>
      </c>
      <c r="B3137" t="inlineStr">
        <is>
          <t>Sulfuric acid copper(2+) salt (1:1)</t>
        </is>
      </c>
      <c r="C3137"/>
      <c r="D3137" t="inlineStr">
        <is>
          <t>Measured</t>
        </is>
      </c>
      <c r="E3137" t="inlineStr">
        <is>
          <t>Not coded</t>
        </is>
      </c>
      <c r="F3137"/>
      <c r="G3137"/>
      <c r="H3137"/>
      <c r="I3137"/>
      <c r="J3137"/>
      <c r="K3137"/>
      <c r="L3137" t="inlineStr">
        <is>
          <t>Pimephales promelas</t>
        </is>
      </c>
      <c r="M3137" t="inlineStr">
        <is>
          <t>Fathead Minnow</t>
        </is>
      </c>
      <c r="N3137" t="inlineStr">
        <is>
          <t>Larva</t>
        </is>
      </c>
      <c r="O3137" t="inlineStr">
        <is>
          <t>&lt;</t>
        </is>
      </c>
      <c r="P3137" t="n">
        <v>24.0</v>
      </c>
      <c r="Q3137"/>
      <c r="R3137"/>
      <c r="S3137"/>
      <c r="T3137"/>
      <c r="U3137" t="inlineStr">
        <is>
          <t>Hour(s)</t>
        </is>
      </c>
      <c r="V3137" t="inlineStr">
        <is>
          <t>Static</t>
        </is>
      </c>
      <c r="W3137" t="inlineStr">
        <is>
          <t>Fresh water</t>
        </is>
      </c>
      <c r="X3137" t="inlineStr">
        <is>
          <t>Lab</t>
        </is>
      </c>
      <c r="Y3137" t="n">
        <v>6.0</v>
      </c>
      <c r="Z3137" t="inlineStr">
        <is>
          <t>Total</t>
        </is>
      </c>
      <c r="AA3137"/>
      <c r="AB3137" t="n">
        <v>0.79193555</v>
      </c>
      <c r="AC3137"/>
      <c r="AD3137" t="n">
        <v>0.6788019</v>
      </c>
      <c r="AE3137"/>
      <c r="AF3137" t="n">
        <v>0.9050692</v>
      </c>
      <c r="AG3137" t="inlineStr">
        <is>
          <t>AI mg/L</t>
        </is>
      </c>
      <c r="AH3137"/>
      <c r="AI3137"/>
      <c r="AJ3137"/>
      <c r="AK3137"/>
      <c r="AL3137"/>
      <c r="AM3137"/>
      <c r="AN3137"/>
      <c r="AO3137"/>
      <c r="AP3137"/>
      <c r="AQ3137"/>
      <c r="AR3137"/>
      <c r="AS3137"/>
      <c r="AT3137"/>
      <c r="AU3137"/>
      <c r="AV3137"/>
      <c r="AW3137"/>
      <c r="AX3137" t="inlineStr">
        <is>
          <t>Mortality</t>
        </is>
      </c>
      <c r="AY3137" t="inlineStr">
        <is>
          <t>Mortality</t>
        </is>
      </c>
      <c r="AZ3137" t="inlineStr">
        <is>
          <t>LC50</t>
        </is>
      </c>
      <c r="BA3137"/>
      <c r="BB3137" t="n">
        <v>4.0</v>
      </c>
      <c r="BC3137"/>
      <c r="BD3137"/>
      <c r="BE3137"/>
      <c r="BF3137"/>
      <c r="BG3137" t="inlineStr">
        <is>
          <t>Day(s)</t>
        </is>
      </c>
      <c r="BH3137"/>
      <c r="BI3137" t="inlineStr">
        <is>
          <t>DTXSID6034479</t>
        </is>
      </c>
      <c r="BJ3137"/>
      <c r="BK3137"/>
      <c r="BL3137"/>
      <c r="BM3137"/>
      <c r="BN3137"/>
      <c r="BO3137"/>
      <c r="BP3137"/>
      <c r="BQ3137"/>
      <c r="BR3137"/>
      <c r="BS3137"/>
      <c r="BT3137" t="inlineStr">
        <is>
          <t>--</t>
        </is>
      </c>
      <c r="BU3137"/>
      <c r="BV3137"/>
      <c r="BW3137"/>
      <c r="BX3137"/>
      <c r="BY3137"/>
      <c r="BZ3137"/>
      <c r="CA3137"/>
      <c r="CB3137"/>
      <c r="CC3137"/>
      <c r="CD3137"/>
      <c r="CE3137"/>
      <c r="CF3137"/>
      <c r="CG3137"/>
      <c r="CH3137"/>
      <c r="CI3137" t="inlineStr">
        <is>
          <t xml:space="preserve"> CA/1.20* mN             //MG/0.60* mN             //NA/3.12 mN             //POT/0.19 mN             //SO4/0.86 mN             //CL/2.90 mN             //DNUM/6//DOSES/0.52 to 0.55/1.0/2.0 to 2.2/3.8 to 4.4/6.9 to 9.1 uM//TESTID/69//OEF/SALTS, HARDNESS, TEMPERATURE////</t>
        </is>
      </c>
      <c r="CJ3137" t="inlineStr">
        <is>
          <t xml:space="preserve">   CA/1.20* mN             //MG/0.60* mN             //NA/3.12 mN             //POT/0.19 mN             //SO4/0.86 mN             //CL/2.90 mN             //DNUM/6//DOSES/0.52 to 0.55/1.0/2.0 to 2.2/3.8 to 4.4/6.9 to 9.1 uM//TESTID/69//OEF/SALTS, HARDNESS, TEMPERATURE////</t>
        </is>
      </c>
      <c r="CK3137" t="inlineStr">
        <is>
          <t>Erickson,R.J., D.A. Benoit, and V.R. Mattson</t>
        </is>
      </c>
      <c r="CL3137" t="n">
        <v>76238.0</v>
      </c>
      <c r="CM3137" t="inlineStr">
        <is>
          <t>A Prototype Toxicity Factors Model for Site-Specific Copper Water Quality Criteria</t>
        </is>
      </c>
      <c r="CN3137" t="inlineStr">
        <is>
          <t>U.S.EPA, Duluth, MN:36 p.</t>
        </is>
      </c>
      <c r="CO3137" t="n">
        <v>1996.0</v>
      </c>
      <c r="CP3137" t="inlineStr">
        <is>
          <t>Erickson,R.J., D.A. Benoit, and V.R. Mattson (1996). A Prototype Toxicity Factors Model for Site-Specific Copper Water Quality Criteria. U.S.EPA, Duluth, MN, 36 p. ECOREF#:76238</t>
        </is>
      </c>
    </row>
    <row r="3138">
      <c r="A3138" t="n">
        <v>7758987.0</v>
      </c>
      <c r="B3138" t="inlineStr">
        <is>
          <t>Sulfuric acid copper(2+) salt (1:1)</t>
        </is>
      </c>
      <c r="C3138"/>
      <c r="D3138" t="inlineStr">
        <is>
          <t>Measured</t>
        </is>
      </c>
      <c r="E3138" t="inlineStr">
        <is>
          <t>Not coded</t>
        </is>
      </c>
      <c r="F3138"/>
      <c r="G3138"/>
      <c r="H3138"/>
      <c r="I3138"/>
      <c r="J3138"/>
      <c r="K3138"/>
      <c r="L3138" t="inlineStr">
        <is>
          <t>Pimephales promelas</t>
        </is>
      </c>
      <c r="M3138" t="inlineStr">
        <is>
          <t>Fathead Minnow</t>
        </is>
      </c>
      <c r="N3138" t="inlineStr">
        <is>
          <t>Larva</t>
        </is>
      </c>
      <c r="O3138" t="inlineStr">
        <is>
          <t>&lt;</t>
        </is>
      </c>
      <c r="P3138" t="n">
        <v>24.0</v>
      </c>
      <c r="Q3138"/>
      <c r="R3138"/>
      <c r="S3138"/>
      <c r="T3138"/>
      <c r="U3138" t="inlineStr">
        <is>
          <t>Hour(s)</t>
        </is>
      </c>
      <c r="V3138" t="inlineStr">
        <is>
          <t>Static</t>
        </is>
      </c>
      <c r="W3138" t="inlineStr">
        <is>
          <t>Fresh water</t>
        </is>
      </c>
      <c r="X3138" t="inlineStr">
        <is>
          <t>Lab</t>
        </is>
      </c>
      <c r="Y3138" t="n">
        <v>6.0</v>
      </c>
      <c r="Z3138" t="inlineStr">
        <is>
          <t>Total</t>
        </is>
      </c>
      <c r="AA3138"/>
      <c r="AB3138" t="n">
        <v>0.3878868</v>
      </c>
      <c r="AC3138"/>
      <c r="AD3138" t="n">
        <v>0.323239</v>
      </c>
      <c r="AE3138"/>
      <c r="AF3138" t="n">
        <v>0.4848585</v>
      </c>
      <c r="AG3138" t="inlineStr">
        <is>
          <t>AI mg/L</t>
        </is>
      </c>
      <c r="AH3138"/>
      <c r="AI3138"/>
      <c r="AJ3138"/>
      <c r="AK3138"/>
      <c r="AL3138"/>
      <c r="AM3138"/>
      <c r="AN3138"/>
      <c r="AO3138"/>
      <c r="AP3138"/>
      <c r="AQ3138"/>
      <c r="AR3138"/>
      <c r="AS3138"/>
      <c r="AT3138"/>
      <c r="AU3138"/>
      <c r="AV3138"/>
      <c r="AW3138"/>
      <c r="AX3138" t="inlineStr">
        <is>
          <t>Mortality</t>
        </is>
      </c>
      <c r="AY3138" t="inlineStr">
        <is>
          <t>Mortality</t>
        </is>
      </c>
      <c r="AZ3138" t="inlineStr">
        <is>
          <t>LC50</t>
        </is>
      </c>
      <c r="BA3138"/>
      <c r="BB3138" t="n">
        <v>4.0</v>
      </c>
      <c r="BC3138"/>
      <c r="BD3138"/>
      <c r="BE3138"/>
      <c r="BF3138"/>
      <c r="BG3138" t="inlineStr">
        <is>
          <t>Day(s)</t>
        </is>
      </c>
      <c r="BH3138"/>
      <c r="BI3138" t="inlineStr">
        <is>
          <t>DTXSID6034479</t>
        </is>
      </c>
      <c r="BJ3138"/>
      <c r="BK3138"/>
      <c r="BL3138"/>
      <c r="BM3138"/>
      <c r="BN3138"/>
      <c r="BO3138"/>
      <c r="BP3138"/>
      <c r="BQ3138"/>
      <c r="BR3138"/>
      <c r="BS3138"/>
      <c r="BT3138" t="inlineStr">
        <is>
          <t>--</t>
        </is>
      </c>
      <c r="BU3138"/>
      <c r="BV3138"/>
      <c r="BW3138"/>
      <c r="BX3138"/>
      <c r="BY3138"/>
      <c r="BZ3138"/>
      <c r="CA3138"/>
      <c r="CB3138"/>
      <c r="CC3138"/>
      <c r="CD3138"/>
      <c r="CE3138"/>
      <c r="CF3138"/>
      <c r="CG3138"/>
      <c r="CH3138"/>
      <c r="CI3138" t="inlineStr">
        <is>
          <t xml:space="preserve"> CA/1.25* mN             //MG/0.62* mN             //NA/0.55 mN             //POT/0.05* mN             //SO4/0.39 mN             //CL/0.45 mN             //DNUM/6//DOSES/1.1 to 1.4/2.0 to 2.7/3.6 to 5.3/6.5 to 10.2/13.2 to 21.3 uM//TESTID/43//OEF/SALTS, HARDNESS, TEMPERATURE////</t>
        </is>
      </c>
      <c r="CJ3138" t="inlineStr">
        <is>
          <t xml:space="preserve">   CA/1.25* mN             //MG/0.62* mN             //NA/0.55 mN             //POT/0.05* mN             //SO4/0.39 mN             //CL/0.45 mN             //DNUM/6//DOSES/1.1 to 1.4/2.0 to 2.7/3.6 to 5.3/6.5 to 10.2/13.2 to 21.3 uM//TESTID/43//OEF/SALTS, HARDNESS, TEMPERATURE////</t>
        </is>
      </c>
      <c r="CK3138" t="inlineStr">
        <is>
          <t>Erickson,R.J., D.A. Benoit, and V.R. Mattson</t>
        </is>
      </c>
      <c r="CL3138" t="n">
        <v>76238.0</v>
      </c>
      <c r="CM3138" t="inlineStr">
        <is>
          <t>A Prototype Toxicity Factors Model for Site-Specific Copper Water Quality Criteria</t>
        </is>
      </c>
      <c r="CN3138" t="inlineStr">
        <is>
          <t>U.S.EPA, Duluth, MN:36 p.</t>
        </is>
      </c>
      <c r="CO3138" t="n">
        <v>1996.0</v>
      </c>
      <c r="CP3138" t="inlineStr">
        <is>
          <t>Erickson,R.J., D.A. Benoit, and V.R. Mattson (1996). A Prototype Toxicity Factors Model for Site-Specific Copper Water Quality Criteria. U.S.EPA, Duluth, MN, 36 p. ECOREF#:76238</t>
        </is>
      </c>
    </row>
    <row r="3139">
      <c r="A3139" t="n">
        <v>7758987.0</v>
      </c>
      <c r="B3139" t="inlineStr">
        <is>
          <t>Sulfuric acid copper(2+) salt (1:1)</t>
        </is>
      </c>
      <c r="C3139" t="inlineStr">
        <is>
          <t>American chemical society grade</t>
        </is>
      </c>
      <c r="D3139" t="inlineStr">
        <is>
          <t>Unmeasured</t>
        </is>
      </c>
      <c r="E3139" t="inlineStr">
        <is>
          <t>Not coded</t>
        </is>
      </c>
      <c r="F3139"/>
      <c r="G3139"/>
      <c r="H3139"/>
      <c r="I3139"/>
      <c r="J3139"/>
      <c r="K3139"/>
      <c r="L3139" t="inlineStr">
        <is>
          <t>Pimephales promelas</t>
        </is>
      </c>
      <c r="M3139" t="inlineStr">
        <is>
          <t>Fathead Minnow</t>
        </is>
      </c>
      <c r="N3139"/>
      <c r="O3139"/>
      <c r="P3139"/>
      <c r="Q3139"/>
      <c r="R3139"/>
      <c r="S3139"/>
      <c r="T3139"/>
      <c r="U3139"/>
      <c r="V3139" t="inlineStr">
        <is>
          <t>Static</t>
        </is>
      </c>
      <c r="W3139" t="inlineStr">
        <is>
          <t>Fresh water</t>
        </is>
      </c>
      <c r="X3139" t="inlineStr">
        <is>
          <t>Lab</t>
        </is>
      </c>
      <c r="Y3139"/>
      <c r="Z3139" t="inlineStr">
        <is>
          <t>Total</t>
        </is>
      </c>
      <c r="AA3139"/>
      <c r="AB3139" t="n">
        <v>0.41</v>
      </c>
      <c r="AC3139"/>
      <c r="AD3139" t="n">
        <v>0.12</v>
      </c>
      <c r="AE3139"/>
      <c r="AF3139" t="n">
        <v>0.56</v>
      </c>
      <c r="AG3139" t="inlineStr">
        <is>
          <t>AI mg/L</t>
        </is>
      </c>
      <c r="AH3139"/>
      <c r="AI3139"/>
      <c r="AJ3139"/>
      <c r="AK3139"/>
      <c r="AL3139"/>
      <c r="AM3139"/>
      <c r="AN3139"/>
      <c r="AO3139"/>
      <c r="AP3139"/>
      <c r="AQ3139"/>
      <c r="AR3139"/>
      <c r="AS3139"/>
      <c r="AT3139"/>
      <c r="AU3139"/>
      <c r="AV3139"/>
      <c r="AW3139"/>
      <c r="AX3139" t="inlineStr">
        <is>
          <t>Mortality</t>
        </is>
      </c>
      <c r="AY3139" t="inlineStr">
        <is>
          <t>Mortality</t>
        </is>
      </c>
      <c r="AZ3139" t="inlineStr">
        <is>
          <t>LC50</t>
        </is>
      </c>
      <c r="BA3139"/>
      <c r="BB3139" t="n">
        <v>4.0</v>
      </c>
      <c r="BC3139"/>
      <c r="BD3139"/>
      <c r="BE3139"/>
      <c r="BF3139"/>
      <c r="BG3139" t="inlineStr">
        <is>
          <t>Day(s)</t>
        </is>
      </c>
      <c r="BH3139"/>
      <c r="BI3139" t="inlineStr">
        <is>
          <t>DTXSID6034479</t>
        </is>
      </c>
      <c r="BJ3139"/>
      <c r="BK3139"/>
      <c r="BL3139"/>
      <c r="BM3139"/>
      <c r="BN3139"/>
      <c r="BO3139"/>
      <c r="BP3139"/>
      <c r="BQ3139"/>
      <c r="BR3139"/>
      <c r="BS3139"/>
      <c r="BT3139" t="inlineStr">
        <is>
          <t>--</t>
        </is>
      </c>
      <c r="BU3139"/>
      <c r="BV3139"/>
      <c r="BW3139"/>
      <c r="BX3139"/>
      <c r="BY3139"/>
      <c r="BZ3139"/>
      <c r="CA3139"/>
      <c r="CB3139"/>
      <c r="CC3139"/>
      <c r="CD3139"/>
      <c r="CE3139"/>
      <c r="CF3139"/>
      <c r="CG3139"/>
      <c r="CH3139"/>
      <c r="CI3139"/>
      <c r="CJ3139"/>
      <c r="CK3139" t="inlineStr">
        <is>
          <t>Birge,W.J., W.H. Benson, and J.A. Black</t>
        </is>
      </c>
      <c r="CL3139" t="n">
        <v>10237.0</v>
      </c>
      <c r="CM3139" t="inlineStr">
        <is>
          <t>The Induction of Tolerance to Heavy Metals in Natural and Laboratory Populations of Fish</t>
        </is>
      </c>
      <c r="CN3139" t="inlineStr">
        <is>
          <t>Res.Rep.No.141, Water Resour.Res.Inst., Univ.of Kentucky, Lexington, KY:26 p.</t>
        </is>
      </c>
      <c r="CO3139" t="n">
        <v>1983.0</v>
      </c>
      <c r="CP3139" t="inlineStr">
        <is>
          <t>Birge,W.J., W.H. Benson, and J.A. Black (1983). The Induction of Tolerance to Heavy Metals in Natural and Laboratory Populations of Fish. Res.Rep.No.141, Water Resour.Res.Inst., Univ.of Kentucky, Lexington, KY, 26 p. ECOREF#:10237</t>
        </is>
      </c>
    </row>
    <row r="3140">
      <c r="A3140" t="n">
        <v>7758987.0</v>
      </c>
      <c r="B3140" t="inlineStr">
        <is>
          <t>Sulfuric acid copper(2+) salt (1:1)</t>
        </is>
      </c>
      <c r="C3140"/>
      <c r="D3140" t="inlineStr">
        <is>
          <t>Measured</t>
        </is>
      </c>
      <c r="E3140" t="inlineStr">
        <is>
          <t>Not coded</t>
        </is>
      </c>
      <c r="F3140"/>
      <c r="G3140"/>
      <c r="H3140"/>
      <c r="I3140"/>
      <c r="J3140"/>
      <c r="K3140"/>
      <c r="L3140" t="inlineStr">
        <is>
          <t>Pimephales promelas</t>
        </is>
      </c>
      <c r="M3140" t="inlineStr">
        <is>
          <t>Fathead Minnow</t>
        </is>
      </c>
      <c r="N3140" t="inlineStr">
        <is>
          <t>Larva</t>
        </is>
      </c>
      <c r="O3140" t="inlineStr">
        <is>
          <t>&lt;</t>
        </is>
      </c>
      <c r="P3140" t="n">
        <v>24.0</v>
      </c>
      <c r="Q3140"/>
      <c r="R3140"/>
      <c r="S3140"/>
      <c r="T3140"/>
      <c r="U3140" t="inlineStr">
        <is>
          <t>Hour(s)</t>
        </is>
      </c>
      <c r="V3140" t="inlineStr">
        <is>
          <t>Static</t>
        </is>
      </c>
      <c r="W3140" t="inlineStr">
        <is>
          <t>Fresh water</t>
        </is>
      </c>
      <c r="X3140" t="inlineStr">
        <is>
          <t>Lab</t>
        </is>
      </c>
      <c r="Y3140" t="n">
        <v>6.0</v>
      </c>
      <c r="Z3140" t="inlineStr">
        <is>
          <t>Total</t>
        </is>
      </c>
      <c r="AA3140"/>
      <c r="AB3140" t="n">
        <v>0.266672175</v>
      </c>
      <c r="AC3140"/>
      <c r="AD3140" t="n">
        <v>0.21657013</v>
      </c>
      <c r="AE3140"/>
      <c r="AF3140" t="n">
        <v>0.328087585</v>
      </c>
      <c r="AG3140" t="inlineStr">
        <is>
          <t>AI mg/L</t>
        </is>
      </c>
      <c r="AH3140"/>
      <c r="AI3140"/>
      <c r="AJ3140"/>
      <c r="AK3140"/>
      <c r="AL3140"/>
      <c r="AM3140"/>
      <c r="AN3140"/>
      <c r="AO3140"/>
      <c r="AP3140"/>
      <c r="AQ3140"/>
      <c r="AR3140"/>
      <c r="AS3140"/>
      <c r="AT3140"/>
      <c r="AU3140"/>
      <c r="AV3140"/>
      <c r="AW3140"/>
      <c r="AX3140" t="inlineStr">
        <is>
          <t>Mortality</t>
        </is>
      </c>
      <c r="AY3140" t="inlineStr">
        <is>
          <t>Mortality</t>
        </is>
      </c>
      <c r="AZ3140" t="inlineStr">
        <is>
          <t>LC50</t>
        </is>
      </c>
      <c r="BA3140"/>
      <c r="BB3140" t="n">
        <v>4.0</v>
      </c>
      <c r="BC3140"/>
      <c r="BD3140"/>
      <c r="BE3140"/>
      <c r="BF3140"/>
      <c r="BG3140" t="inlineStr">
        <is>
          <t>Day(s)</t>
        </is>
      </c>
      <c r="BH3140"/>
      <c r="BI3140" t="inlineStr">
        <is>
          <t>DTXSID6034479</t>
        </is>
      </c>
      <c r="BJ3140"/>
      <c r="BK3140"/>
      <c r="BL3140"/>
      <c r="BM3140"/>
      <c r="BN3140"/>
      <c r="BO3140"/>
      <c r="BP3140"/>
      <c r="BQ3140"/>
      <c r="BR3140"/>
      <c r="BS3140"/>
      <c r="BT3140" t="inlineStr">
        <is>
          <t>--</t>
        </is>
      </c>
      <c r="BU3140"/>
      <c r="BV3140"/>
      <c r="BW3140"/>
      <c r="BX3140"/>
      <c r="BY3140"/>
      <c r="BZ3140"/>
      <c r="CA3140"/>
      <c r="CB3140"/>
      <c r="CC3140"/>
      <c r="CD3140"/>
      <c r="CE3140"/>
      <c r="CF3140"/>
      <c r="CG3140"/>
      <c r="CH3140"/>
      <c r="CI3140" t="inlineStr">
        <is>
          <t xml:space="preserve"> CA/1.25* mN             //MG/0.62* mN             //NA/0.59 mN             //POT/0.05* mN             //SO4/0.40 mN             //CL/0.45 mN             //DNUM/6//DOSES/0.35 to 0.58/0.8 to 1.1/1.8 to 2.4/3.3 to 4.6/6.1 to 9.8 uM//TESTID/41//OEF/SALTS, HARDNESS, TEMPERATURE////</t>
        </is>
      </c>
      <c r="CJ3140" t="inlineStr">
        <is>
          <t xml:space="preserve">   CA/1.25* mN             //MG/0.62* mN             //NA/0.59 mN             //POT/0.05* mN             //SO4/0.40 mN             //CL/0.45 mN             //DNUM/6//DOSES/0.35 to 0.58/0.8 to 1.1/1.8 to 2.4/3.3 to 4.6/6.1 to 9.8 uM//TESTID/41//OEF/SALTS, HARDNESS, TEMPERATURE////</t>
        </is>
      </c>
      <c r="CK3140" t="inlineStr">
        <is>
          <t>Erickson,R.J., D.A. Benoit, and V.R. Mattson</t>
        </is>
      </c>
      <c r="CL3140" t="n">
        <v>76238.0</v>
      </c>
      <c r="CM3140" t="inlineStr">
        <is>
          <t>A Prototype Toxicity Factors Model for Site-Specific Copper Water Quality Criteria</t>
        </is>
      </c>
      <c r="CN3140" t="inlineStr">
        <is>
          <t>U.S.EPA, Duluth, MN:36 p.</t>
        </is>
      </c>
      <c r="CO3140" t="n">
        <v>1996.0</v>
      </c>
      <c r="CP3140" t="inlineStr">
        <is>
          <t>Erickson,R.J., D.A. Benoit, and V.R. Mattson (1996). A Prototype Toxicity Factors Model for Site-Specific Copper Water Quality Criteria. U.S.EPA, Duluth, MN, 36 p. ECOREF#:76238</t>
        </is>
      </c>
    </row>
    <row r="3141">
      <c r="A3141" t="n">
        <v>7758987.0</v>
      </c>
      <c r="B3141" t="inlineStr">
        <is>
          <t>Sulfuric acid copper(2+) salt (1:1)</t>
        </is>
      </c>
      <c r="C3141"/>
      <c r="D3141" t="inlineStr">
        <is>
          <t>Measured</t>
        </is>
      </c>
      <c r="E3141" t="inlineStr">
        <is>
          <t>Not coded</t>
        </is>
      </c>
      <c r="F3141"/>
      <c r="G3141"/>
      <c r="H3141"/>
      <c r="I3141"/>
      <c r="J3141"/>
      <c r="K3141"/>
      <c r="L3141" t="inlineStr">
        <is>
          <t>Pimephales promelas</t>
        </is>
      </c>
      <c r="M3141" t="inlineStr">
        <is>
          <t>Fathead Minnow</t>
        </is>
      </c>
      <c r="N3141" t="inlineStr">
        <is>
          <t>Fry</t>
        </is>
      </c>
      <c r="O3141" t="inlineStr">
        <is>
          <t>&lt;</t>
        </is>
      </c>
      <c r="P3141" t="n">
        <v>1.0</v>
      </c>
      <c r="Q3141"/>
      <c r="R3141"/>
      <c r="S3141"/>
      <c r="T3141"/>
      <c r="U3141" t="inlineStr">
        <is>
          <t>Day(s)</t>
        </is>
      </c>
      <c r="V3141" t="inlineStr">
        <is>
          <t>Static</t>
        </is>
      </c>
      <c r="W3141" t="inlineStr">
        <is>
          <t>Fresh water</t>
        </is>
      </c>
      <c r="X3141" t="inlineStr">
        <is>
          <t>Lab</t>
        </is>
      </c>
      <c r="Y3141"/>
      <c r="Z3141" t="inlineStr">
        <is>
          <t>Total</t>
        </is>
      </c>
      <c r="AA3141"/>
      <c r="AB3141" t="n">
        <v>0.0316</v>
      </c>
      <c r="AC3141"/>
      <c r="AD3141" t="n">
        <v>0.0266</v>
      </c>
      <c r="AE3141"/>
      <c r="AF3141" t="n">
        <v>0.0375</v>
      </c>
      <c r="AG3141" t="inlineStr">
        <is>
          <t>AI mg/L</t>
        </is>
      </c>
      <c r="AH3141"/>
      <c r="AI3141"/>
      <c r="AJ3141"/>
      <c r="AK3141"/>
      <c r="AL3141"/>
      <c r="AM3141"/>
      <c r="AN3141"/>
      <c r="AO3141"/>
      <c r="AP3141"/>
      <c r="AQ3141"/>
      <c r="AR3141"/>
      <c r="AS3141"/>
      <c r="AT3141"/>
      <c r="AU3141"/>
      <c r="AV3141"/>
      <c r="AW3141"/>
      <c r="AX3141" t="inlineStr">
        <is>
          <t>Mortality</t>
        </is>
      </c>
      <c r="AY3141" t="inlineStr">
        <is>
          <t>Mortality</t>
        </is>
      </c>
      <c r="AZ3141" t="inlineStr">
        <is>
          <t>LC50</t>
        </is>
      </c>
      <c r="BA3141"/>
      <c r="BB3141" t="n">
        <v>4.0</v>
      </c>
      <c r="BC3141"/>
      <c r="BD3141"/>
      <c r="BE3141"/>
      <c r="BF3141"/>
      <c r="BG3141" t="inlineStr">
        <is>
          <t>Day(s)</t>
        </is>
      </c>
      <c r="BH3141"/>
      <c r="BI3141" t="inlineStr">
        <is>
          <t>DTXSID6034479</t>
        </is>
      </c>
      <c r="BJ3141" t="inlineStr">
        <is>
          <t>10.1139/f93-155</t>
        </is>
      </c>
      <c r="BK3141"/>
      <c r="BL3141"/>
      <c r="BM3141"/>
      <c r="BN3141"/>
      <c r="BO3141"/>
      <c r="BP3141"/>
      <c r="BQ3141"/>
      <c r="BR3141"/>
      <c r="BS3141"/>
      <c r="BT3141" t="inlineStr">
        <is>
          <t>--</t>
        </is>
      </c>
      <c r="BU3141"/>
      <c r="BV3141"/>
      <c r="BW3141"/>
      <c r="BX3141"/>
      <c r="BY3141"/>
      <c r="BZ3141"/>
      <c r="CA3141"/>
      <c r="CB3141"/>
      <c r="CC3141"/>
      <c r="CD3141"/>
      <c r="CE3141"/>
      <c r="CF3141"/>
      <c r="CG3141"/>
      <c r="CH3141"/>
      <c r="CI3141"/>
      <c r="CJ3141"/>
      <c r="CK3141" t="inlineStr">
        <is>
          <t>Welsh,P.G., J.F. Skidmore, D.J. Spry, D.G. Dixon, P.V. Hodson, N.J. Hutchinson, and B.E. Hickie</t>
        </is>
      </c>
      <c r="CL3141" t="n">
        <v>8034.0</v>
      </c>
      <c r="CM3141" t="inlineStr">
        <is>
          <t>Effect of pH and Dissolved Organic Carbon on the Toxicity of Copper to Larval Fathead Minnow (Pimephales promelas) in Natural Lake Waters of Low Alkalinity</t>
        </is>
      </c>
      <c r="CN3141" t="inlineStr">
        <is>
          <t>Can. J. Fish. Aquat. Sci. (Multiple Languages)50(7): 1356-1362</t>
        </is>
      </c>
      <c r="CO3141" t="n">
        <v>1993.0</v>
      </c>
      <c r="CP3141" t="inlineStr">
        <is>
          <t>Welsh,P.G., J.F. Skidmore, D.J. Spry, D.G. Dixon, P.V. Hodson, N.J. Hutchinson, and B.E. Hickie (1993). Effect of pH and Dissolved Organic Carbon on the Toxicity of Copper to Larval Fathead Minnow (Pimephales promelas) in Natural Lake Waters of Low Alkalinity. Can. J. Fish. Aquat. Sci. (Multiple Languages), 50, (7), 1356-1362. doi:10.1139/f93-155. ECOREF#:8034</t>
        </is>
      </c>
    </row>
    <row r="3142">
      <c r="A3142" t="n">
        <v>7758987.0</v>
      </c>
      <c r="B3142" t="inlineStr">
        <is>
          <t>Sulfuric acid copper(2+) salt (1:1)</t>
        </is>
      </c>
      <c r="C3142"/>
      <c r="D3142" t="inlineStr">
        <is>
          <t>Measured</t>
        </is>
      </c>
      <c r="E3142" t="inlineStr">
        <is>
          <t>Not coded</t>
        </is>
      </c>
      <c r="F3142"/>
      <c r="G3142"/>
      <c r="H3142"/>
      <c r="I3142"/>
      <c r="J3142"/>
      <c r="K3142"/>
      <c r="L3142" t="inlineStr">
        <is>
          <t>Pimephales promelas</t>
        </is>
      </c>
      <c r="M3142" t="inlineStr">
        <is>
          <t>Fathead Minnow</t>
        </is>
      </c>
      <c r="N3142" t="inlineStr">
        <is>
          <t>Larva</t>
        </is>
      </c>
      <c r="O3142" t="inlineStr">
        <is>
          <t>&lt;</t>
        </is>
      </c>
      <c r="P3142" t="n">
        <v>24.0</v>
      </c>
      <c r="Q3142"/>
      <c r="R3142"/>
      <c r="S3142"/>
      <c r="T3142"/>
      <c r="U3142" t="inlineStr">
        <is>
          <t>Hour(s)</t>
        </is>
      </c>
      <c r="V3142" t="inlineStr">
        <is>
          <t>Static</t>
        </is>
      </c>
      <c r="W3142" t="inlineStr">
        <is>
          <t>Fresh water</t>
        </is>
      </c>
      <c r="X3142" t="inlineStr">
        <is>
          <t>Lab</t>
        </is>
      </c>
      <c r="Y3142"/>
      <c r="Z3142" t="inlineStr">
        <is>
          <t>Total</t>
        </is>
      </c>
      <c r="AA3142"/>
      <c r="AB3142" t="n">
        <v>0.428291675</v>
      </c>
      <c r="AC3142"/>
      <c r="AD3142" t="n">
        <v>0.33940095</v>
      </c>
      <c r="AE3142"/>
      <c r="AF3142" t="n">
        <v>0.5495063</v>
      </c>
      <c r="AG3142" t="inlineStr">
        <is>
          <t>AI mg/L</t>
        </is>
      </c>
      <c r="AH3142"/>
      <c r="AI3142"/>
      <c r="AJ3142"/>
      <c r="AK3142"/>
      <c r="AL3142"/>
      <c r="AM3142"/>
      <c r="AN3142"/>
      <c r="AO3142"/>
      <c r="AP3142"/>
      <c r="AQ3142"/>
      <c r="AR3142"/>
      <c r="AS3142"/>
      <c r="AT3142"/>
      <c r="AU3142"/>
      <c r="AV3142"/>
      <c r="AW3142"/>
      <c r="AX3142" t="inlineStr">
        <is>
          <t>Mortality</t>
        </is>
      </c>
      <c r="AY3142" t="inlineStr">
        <is>
          <t>Mortality</t>
        </is>
      </c>
      <c r="AZ3142" t="inlineStr">
        <is>
          <t>LC50</t>
        </is>
      </c>
      <c r="BA3142"/>
      <c r="BB3142" t="n">
        <v>4.0</v>
      </c>
      <c r="BC3142"/>
      <c r="BD3142"/>
      <c r="BE3142"/>
      <c r="BF3142"/>
      <c r="BG3142" t="inlineStr">
        <is>
          <t>Day(s)</t>
        </is>
      </c>
      <c r="BH3142"/>
      <c r="BI3142" t="inlineStr">
        <is>
          <t>DTXSID6034479</t>
        </is>
      </c>
      <c r="BJ3142" t="inlineStr">
        <is>
          <t>10.1002/etc.5620150217</t>
        </is>
      </c>
      <c r="BK3142"/>
      <c r="BL3142"/>
      <c r="BM3142"/>
      <c r="BN3142"/>
      <c r="BO3142"/>
      <c r="BP3142"/>
      <c r="BQ3142"/>
      <c r="BR3142"/>
      <c r="BS3142"/>
      <c r="BT3142" t="inlineStr">
        <is>
          <t>--</t>
        </is>
      </c>
      <c r="BU3142"/>
      <c r="BV3142"/>
      <c r="BW3142"/>
      <c r="BX3142"/>
      <c r="BY3142"/>
      <c r="BZ3142"/>
      <c r="CA3142"/>
      <c r="CB3142"/>
      <c r="CC3142"/>
      <c r="CD3142"/>
      <c r="CE3142"/>
      <c r="CF3142"/>
      <c r="CG3142"/>
      <c r="CH3142"/>
      <c r="CI3142" t="inlineStr">
        <is>
          <t xml:space="preserve"> ALK/0.85 MEQ/L*//</t>
        </is>
      </c>
      <c r="CJ3142" t="inlineStr">
        <is>
          <t xml:space="preserve">   ALK/0.85 MEQ/L*//</t>
        </is>
      </c>
      <c r="CK3142" t="inlineStr">
        <is>
          <t>Erickson,R.J., D.A. Benoit, V.R. Mattson, H.P.,Jr. Nelson, and E.N. Leonard</t>
        </is>
      </c>
      <c r="CL3142" t="n">
        <v>16342.0</v>
      </c>
      <c r="CM3142" t="inlineStr">
        <is>
          <t>The Effects of Water Chemistry on the Toxicity of Copper to Fathead Minnows</t>
        </is>
      </c>
      <c r="CN3142" t="inlineStr">
        <is>
          <t>Environ. Toxicol. Chem.15(2): 181-193</t>
        </is>
      </c>
      <c r="CO3142" t="n">
        <v>1996.0</v>
      </c>
      <c r="CP3142" t="inlineStr">
        <is>
          <t>Erickson,R.J., D.A. Benoit, V.R. Mattson, H.P.,Jr. Nelson, and E.N. Leonard (1996). The Effects of Water Chemistry on the Toxicity of Copper to Fathead Minnows. Environ. Toxicol. Chem., 15, (2), 181-193. doi:10.1002/etc.5620150217. ECOREF#:16342</t>
        </is>
      </c>
    </row>
    <row r="3143">
      <c r="A3143" t="n">
        <v>7758987.0</v>
      </c>
      <c r="B3143" t="inlineStr">
        <is>
          <t>Sulfuric acid copper(2+) salt (1:1)</t>
        </is>
      </c>
      <c r="C3143"/>
      <c r="D3143" t="inlineStr">
        <is>
          <t>Unmeasured</t>
        </is>
      </c>
      <c r="E3143" t="inlineStr">
        <is>
          <t>Not coded</t>
        </is>
      </c>
      <c r="F3143"/>
      <c r="G3143" t="n">
        <v>25.5</v>
      </c>
      <c r="H3143"/>
      <c r="I3143"/>
      <c r="J3143"/>
      <c r="K3143"/>
      <c r="L3143" t="inlineStr">
        <is>
          <t>Pimephales promelas</t>
        </is>
      </c>
      <c r="M3143" t="inlineStr">
        <is>
          <t>Fathead Minnow</t>
        </is>
      </c>
      <c r="N3143"/>
      <c r="O3143"/>
      <c r="P3143"/>
      <c r="Q3143"/>
      <c r="R3143"/>
      <c r="S3143"/>
      <c r="T3143"/>
      <c r="U3143"/>
      <c r="V3143" t="inlineStr">
        <is>
          <t>Static</t>
        </is>
      </c>
      <c r="W3143" t="inlineStr">
        <is>
          <t>Fresh water</t>
        </is>
      </c>
      <c r="X3143" t="inlineStr">
        <is>
          <t>Lab</t>
        </is>
      </c>
      <c r="Y3143" t="n">
        <v>7.0</v>
      </c>
      <c r="Z3143" t="inlineStr">
        <is>
          <t>Total</t>
        </is>
      </c>
      <c r="AA3143"/>
      <c r="AB3143" t="n">
        <v>0.29</v>
      </c>
      <c r="AC3143"/>
      <c r="AD3143" t="n">
        <v>0.1</v>
      </c>
      <c r="AE3143"/>
      <c r="AF3143" t="n">
        <v>0.6</v>
      </c>
      <c r="AG3143" t="inlineStr">
        <is>
          <t>AI mg/L</t>
        </is>
      </c>
      <c r="AH3143"/>
      <c r="AI3143"/>
      <c r="AJ3143"/>
      <c r="AK3143"/>
      <c r="AL3143"/>
      <c r="AM3143"/>
      <c r="AN3143"/>
      <c r="AO3143"/>
      <c r="AP3143"/>
      <c r="AQ3143"/>
      <c r="AR3143"/>
      <c r="AS3143"/>
      <c r="AT3143"/>
      <c r="AU3143"/>
      <c r="AV3143"/>
      <c r="AW3143"/>
      <c r="AX3143" t="inlineStr">
        <is>
          <t>Mortality</t>
        </is>
      </c>
      <c r="AY3143" t="inlineStr">
        <is>
          <t>Mortality</t>
        </is>
      </c>
      <c r="AZ3143" t="inlineStr">
        <is>
          <t>LC50</t>
        </is>
      </c>
      <c r="BA3143"/>
      <c r="BB3143" t="n">
        <v>4.0</v>
      </c>
      <c r="BC3143"/>
      <c r="BD3143"/>
      <c r="BE3143"/>
      <c r="BF3143"/>
      <c r="BG3143" t="inlineStr">
        <is>
          <t>Day(s)</t>
        </is>
      </c>
      <c r="BH3143" t="inlineStr">
        <is>
          <t>Active ingredient</t>
        </is>
      </c>
      <c r="BI3143" t="inlineStr">
        <is>
          <t>DTXSID6034479</t>
        </is>
      </c>
      <c r="BJ3143"/>
      <c r="BK3143"/>
      <c r="BL3143"/>
      <c r="BM3143"/>
      <c r="BN3143"/>
      <c r="BO3143"/>
      <c r="BP3143"/>
      <c r="BQ3143"/>
      <c r="BR3143"/>
      <c r="BS3143"/>
      <c r="BT3143" t="inlineStr">
        <is>
          <t>--</t>
        </is>
      </c>
      <c r="BU3143"/>
      <c r="BV3143"/>
      <c r="BW3143"/>
      <c r="BX3143"/>
      <c r="BY3143"/>
      <c r="BZ3143"/>
      <c r="CA3143"/>
      <c r="CB3143"/>
      <c r="CC3143"/>
      <c r="CD3143"/>
      <c r="CE3143"/>
      <c r="CF3143"/>
      <c r="CG3143"/>
      <c r="CH3143"/>
      <c r="CI3143" t="inlineStr">
        <is>
          <t xml:space="preserve"> TESTID/58//MSMT/NR//DOSES/NR//SOURCE/GOV//WTINT/0.32 G//DNUM/7//SEX/NR//TMETH/EPAASTM//STYPE/ACUTE//ETIME/96 H//AP RATE/NR//SAMPN/NR//WTAT/NR//INTAKE/NR//COMPEP/NR//LD/NR//DW/NR//STST/NR//HMA/NR//NA/NR//CL/NR//DIC/NR//CA/NR//POT/NR//MG/NR//SO4/NR//SULF/NR//</t>
        </is>
      </c>
      <c r="CJ3143" t="inlineStr">
        <is>
          <t>SOURCE/GOVERNMENT AGENCY//   TESTID/58//MSMT/NR//DOSES/NR//SOURCE/GOV//WTINT/0.32 G//DNUM/7//SEX/NR//TMETH/EPAASTM//STYPE/ACUTE//ETIME/96 H//AP RATE/NR//SAMPN/NR//WTAT/NR//INTAKE/NR//COMPEP/NR//LD/NR//DW/NR//STST/NR//HMA/NR//NA/NR//CL/NR//DIC/NR//CA/NR//POT/NR//MG/NR//SO4/NR//SULF/NR//</t>
        </is>
      </c>
      <c r="CK3143" t="inlineStr">
        <is>
          <t>Dwyer,F.J., L.C. Sappington, D.R. Buckler, and S.B. Jones</t>
        </is>
      </c>
      <c r="CL3143" t="n">
        <v>73668.0</v>
      </c>
      <c r="CM3143" t="inlineStr">
        <is>
          <t>Use of Surrogate Species in Assessing Contaminant Risk to Endangered and Threatened Fishes</t>
        </is>
      </c>
      <c r="CN3143" t="inlineStr">
        <is>
          <t>EPA/600/R-96/029, U.S.EPA, Washington, DC:78 p.</t>
        </is>
      </c>
      <c r="CO3143" t="n">
        <v>1995.0</v>
      </c>
      <c r="CP3143" t="inlineStr">
        <is>
          <t>Dwyer,F.J., L.C. Sappington, D.R. Buckler, and S.B. Jones (1995). Use of Surrogate Species in Assessing Contaminant Risk to Endangered and Threatened Fishes. EPA/600/R-96/029, U.S.EPA, Washington, DC, 78 p. ECOREF#:73668</t>
        </is>
      </c>
    </row>
    <row r="3144">
      <c r="A3144" t="n">
        <v>7758987.0</v>
      </c>
      <c r="B3144" t="inlineStr">
        <is>
          <t>Sulfuric acid copper(2+) salt (1:1)</t>
        </is>
      </c>
      <c r="C3144"/>
      <c r="D3144" t="inlineStr">
        <is>
          <t>Measured</t>
        </is>
      </c>
      <c r="E3144" t="inlineStr">
        <is>
          <t>Not coded</t>
        </is>
      </c>
      <c r="F3144"/>
      <c r="G3144"/>
      <c r="H3144"/>
      <c r="I3144"/>
      <c r="J3144"/>
      <c r="K3144"/>
      <c r="L3144" t="inlineStr">
        <is>
          <t>Pimephales promelas</t>
        </is>
      </c>
      <c r="M3144" t="inlineStr">
        <is>
          <t>Fathead Minnow</t>
        </is>
      </c>
      <c r="N3144" t="inlineStr">
        <is>
          <t>Larva</t>
        </is>
      </c>
      <c r="O3144" t="inlineStr">
        <is>
          <t>&lt;</t>
        </is>
      </c>
      <c r="P3144" t="n">
        <v>24.0</v>
      </c>
      <c r="Q3144"/>
      <c r="R3144"/>
      <c r="S3144"/>
      <c r="T3144"/>
      <c r="U3144" t="inlineStr">
        <is>
          <t>Hour(s)</t>
        </is>
      </c>
      <c r="V3144" t="inlineStr">
        <is>
          <t>Static</t>
        </is>
      </c>
      <c r="W3144" t="inlineStr">
        <is>
          <t>Fresh water</t>
        </is>
      </c>
      <c r="X3144" t="inlineStr">
        <is>
          <t>Lab</t>
        </is>
      </c>
      <c r="Y3144" t="n">
        <v>6.0</v>
      </c>
      <c r="Z3144" t="inlineStr">
        <is>
          <t>Total</t>
        </is>
      </c>
      <c r="AA3144"/>
      <c r="AB3144" t="n">
        <v>1.21214625</v>
      </c>
      <c r="AC3144"/>
      <c r="AD3144" t="n">
        <v>1.0343648</v>
      </c>
      <c r="AE3144"/>
      <c r="AF3144" t="n">
        <v>1.40608965</v>
      </c>
      <c r="AG3144" t="inlineStr">
        <is>
          <t>AI mg/L</t>
        </is>
      </c>
      <c r="AH3144"/>
      <c r="AI3144"/>
      <c r="AJ3144"/>
      <c r="AK3144"/>
      <c r="AL3144"/>
      <c r="AM3144"/>
      <c r="AN3144"/>
      <c r="AO3144"/>
      <c r="AP3144"/>
      <c r="AQ3144"/>
      <c r="AR3144"/>
      <c r="AS3144"/>
      <c r="AT3144"/>
      <c r="AU3144"/>
      <c r="AV3144"/>
      <c r="AW3144"/>
      <c r="AX3144" t="inlineStr">
        <is>
          <t>Mortality</t>
        </is>
      </c>
      <c r="AY3144" t="inlineStr">
        <is>
          <t>Mortality</t>
        </is>
      </c>
      <c r="AZ3144" t="inlineStr">
        <is>
          <t>LC50</t>
        </is>
      </c>
      <c r="BA3144"/>
      <c r="BB3144" t="n">
        <v>4.0</v>
      </c>
      <c r="BC3144"/>
      <c r="BD3144"/>
      <c r="BE3144"/>
      <c r="BF3144"/>
      <c r="BG3144" t="inlineStr">
        <is>
          <t>Day(s)</t>
        </is>
      </c>
      <c r="BH3144"/>
      <c r="BI3144" t="inlineStr">
        <is>
          <t>DTXSID6034479</t>
        </is>
      </c>
      <c r="BJ3144"/>
      <c r="BK3144"/>
      <c r="BL3144"/>
      <c r="BM3144"/>
      <c r="BN3144"/>
      <c r="BO3144"/>
      <c r="BP3144"/>
      <c r="BQ3144"/>
      <c r="BR3144"/>
      <c r="BS3144"/>
      <c r="BT3144" t="inlineStr">
        <is>
          <t>--</t>
        </is>
      </c>
      <c r="BU3144"/>
      <c r="BV3144"/>
      <c r="BW3144"/>
      <c r="BX3144"/>
      <c r="BY3144"/>
      <c r="BZ3144"/>
      <c r="CA3144"/>
      <c r="CB3144"/>
      <c r="CC3144"/>
      <c r="CD3144"/>
      <c r="CE3144"/>
      <c r="CF3144"/>
      <c r="CG3144"/>
      <c r="CH3144"/>
      <c r="CI3144" t="inlineStr">
        <is>
          <t xml:space="preserve"> CA/2.00* mN             //MG/1.00* mN             //NA/1.00* mN             //POT/0.06* mN             //SO4/0.60 mN             //CL/0.71 mN             //DNUM/6//DOSES/1.6 to 1.8/2.6 to 2.7/6.6 to 8.1/10.9 to 13.0/22 to 26 uM//TESTID/53//OEF/SALTS, HARDNESS, TEMPERATURE////</t>
        </is>
      </c>
      <c r="CJ3144" t="inlineStr">
        <is>
          <t xml:space="preserve">   CA/2.00* mN             //MG/1.00* mN             //NA/1.00* mN             //POT/0.06* mN             //SO4/0.60 mN             //CL/0.71 mN             //DNUM/6//DOSES/1.6 to 1.8/2.6 to 2.7/6.6 to 8.1/10.9 to 13.0/22 to 26 uM//TESTID/53//OEF/SALTS, HARDNESS, TEMPERATURE////</t>
        </is>
      </c>
      <c r="CK3144" t="inlineStr">
        <is>
          <t>Erickson,R.J., D.A. Benoit, and V.R. Mattson</t>
        </is>
      </c>
      <c r="CL3144" t="n">
        <v>76238.0</v>
      </c>
      <c r="CM3144" t="inlineStr">
        <is>
          <t>A Prototype Toxicity Factors Model for Site-Specific Copper Water Quality Criteria</t>
        </is>
      </c>
      <c r="CN3144" t="inlineStr">
        <is>
          <t>U.S.EPA, Duluth, MN:36 p.</t>
        </is>
      </c>
      <c r="CO3144" t="n">
        <v>1996.0</v>
      </c>
      <c r="CP3144" t="inlineStr">
        <is>
          <t>Erickson,R.J., D.A. Benoit, and V.R. Mattson (1996). A Prototype Toxicity Factors Model for Site-Specific Copper Water Quality Criteria. U.S.EPA, Duluth, MN, 36 p. ECOREF#:76238</t>
        </is>
      </c>
    </row>
    <row r="3145">
      <c r="A3145" t="n">
        <v>7758987.0</v>
      </c>
      <c r="B3145" t="inlineStr">
        <is>
          <t>Sulfuric acid copper(2+) salt (1:1)</t>
        </is>
      </c>
      <c r="C3145"/>
      <c r="D3145" t="inlineStr">
        <is>
          <t>Measured</t>
        </is>
      </c>
      <c r="E3145" t="inlineStr">
        <is>
          <t>Not coded</t>
        </is>
      </c>
      <c r="F3145"/>
      <c r="G3145"/>
      <c r="H3145"/>
      <c r="I3145"/>
      <c r="J3145"/>
      <c r="K3145"/>
      <c r="L3145" t="inlineStr">
        <is>
          <t>Pimephales promelas</t>
        </is>
      </c>
      <c r="M3145" t="inlineStr">
        <is>
          <t>Fathead Minnow</t>
        </is>
      </c>
      <c r="N3145" t="inlineStr">
        <is>
          <t>Larva</t>
        </is>
      </c>
      <c r="O3145" t="inlineStr">
        <is>
          <t>&lt;</t>
        </is>
      </c>
      <c r="P3145" t="n">
        <v>24.0</v>
      </c>
      <c r="Q3145"/>
      <c r="R3145"/>
      <c r="S3145"/>
      <c r="T3145"/>
      <c r="U3145" t="inlineStr">
        <is>
          <t>Hour(s)</t>
        </is>
      </c>
      <c r="V3145" t="inlineStr">
        <is>
          <t>Static</t>
        </is>
      </c>
      <c r="W3145" t="inlineStr">
        <is>
          <t>Fresh water</t>
        </is>
      </c>
      <c r="X3145" t="inlineStr">
        <is>
          <t>Lab</t>
        </is>
      </c>
      <c r="Y3145" t="n">
        <v>6.0</v>
      </c>
      <c r="Z3145" t="inlineStr">
        <is>
          <t>Total</t>
        </is>
      </c>
      <c r="AA3145"/>
      <c r="AB3145" t="n">
        <v>0.5171824</v>
      </c>
      <c r="AC3145"/>
      <c r="AD3145" t="n">
        <v>0.40404875</v>
      </c>
      <c r="AE3145"/>
      <c r="AF3145" t="n">
        <v>0.69496385</v>
      </c>
      <c r="AG3145" t="inlineStr">
        <is>
          <t>AI mg/L</t>
        </is>
      </c>
      <c r="AH3145"/>
      <c r="AI3145"/>
      <c r="AJ3145"/>
      <c r="AK3145"/>
      <c r="AL3145"/>
      <c r="AM3145"/>
      <c r="AN3145"/>
      <c r="AO3145"/>
      <c r="AP3145"/>
      <c r="AQ3145"/>
      <c r="AR3145"/>
      <c r="AS3145"/>
      <c r="AT3145"/>
      <c r="AU3145"/>
      <c r="AV3145"/>
      <c r="AW3145"/>
      <c r="AX3145" t="inlineStr">
        <is>
          <t>Mortality</t>
        </is>
      </c>
      <c r="AY3145" t="inlineStr">
        <is>
          <t>Mortality</t>
        </is>
      </c>
      <c r="AZ3145" t="inlineStr">
        <is>
          <t>LC50</t>
        </is>
      </c>
      <c r="BA3145"/>
      <c r="BB3145" t="n">
        <v>4.0</v>
      </c>
      <c r="BC3145"/>
      <c r="BD3145"/>
      <c r="BE3145"/>
      <c r="BF3145"/>
      <c r="BG3145" t="inlineStr">
        <is>
          <t>Day(s)</t>
        </is>
      </c>
      <c r="BH3145"/>
      <c r="BI3145" t="inlineStr">
        <is>
          <t>DTXSID6034479</t>
        </is>
      </c>
      <c r="BJ3145"/>
      <c r="BK3145"/>
      <c r="BL3145"/>
      <c r="BM3145"/>
      <c r="BN3145"/>
      <c r="BO3145"/>
      <c r="BP3145"/>
      <c r="BQ3145"/>
      <c r="BR3145"/>
      <c r="BS3145"/>
      <c r="BT3145" t="inlineStr">
        <is>
          <t>--</t>
        </is>
      </c>
      <c r="BU3145"/>
      <c r="BV3145"/>
      <c r="BW3145"/>
      <c r="BX3145"/>
      <c r="BY3145"/>
      <c r="BZ3145"/>
      <c r="CA3145"/>
      <c r="CB3145"/>
      <c r="CC3145"/>
      <c r="CD3145"/>
      <c r="CE3145"/>
      <c r="CF3145"/>
      <c r="CG3145"/>
      <c r="CH3145"/>
      <c r="CI3145" t="inlineStr">
        <is>
          <t xml:space="preserve"> CA/0.75 mN             //MG/0.18 mN             //NA/2.74 mN             //POT/0.04 mN             //SO4/0.85 mN             //CL/2.00 mN             //DNUM/6//DOSES/1.0 to 1.2/2.0 to 2.1/3.6 to 4.0/6.6 to 7.7/ 11.8 to 15.4 uM//TESTID/4//</t>
        </is>
      </c>
      <c r="CJ3145" t="inlineStr">
        <is>
          <t xml:space="preserve">   CA/0.75 mN             //MG/0.18 mN             //NA/2.74 mN             //POT/0.04 mN             //SO4/0.85 mN             //CL/2.00 mN             //DNUM/6//DOSES/1.0 to 1.2/2.0 to 2.1/3.6 to 4.0/6.6 to 7.7/ 11.8 to 15.4 uM//TESTID/4//</t>
        </is>
      </c>
      <c r="CK3145" t="inlineStr">
        <is>
          <t>Erickson,R.J., D.A. Benoit, and V.R. Mattson</t>
        </is>
      </c>
      <c r="CL3145" t="n">
        <v>76238.0</v>
      </c>
      <c r="CM3145" t="inlineStr">
        <is>
          <t>A Prototype Toxicity Factors Model for Site-Specific Copper Water Quality Criteria</t>
        </is>
      </c>
      <c r="CN3145" t="inlineStr">
        <is>
          <t>U.S.EPA, Duluth, MN:36 p.</t>
        </is>
      </c>
      <c r="CO3145" t="n">
        <v>1996.0</v>
      </c>
      <c r="CP3145" t="inlineStr">
        <is>
          <t>Erickson,R.J., D.A. Benoit, and V.R. Mattson (1996). A Prototype Toxicity Factors Model for Site-Specific Copper Water Quality Criteria. U.S.EPA, Duluth, MN, 36 p. ECOREF#:76238</t>
        </is>
      </c>
    </row>
    <row r="3146">
      <c r="A3146" t="n">
        <v>7758987.0</v>
      </c>
      <c r="B3146" t="inlineStr">
        <is>
          <t>Sulfuric acid copper(2+) salt (1:1)</t>
        </is>
      </c>
      <c r="C3146" t="inlineStr">
        <is>
          <t>Reagent Grade, Purissium, Purum, Puriss, Puris, Reinst</t>
        </is>
      </c>
      <c r="D3146" t="inlineStr">
        <is>
          <t>Measured</t>
        </is>
      </c>
      <c r="E3146" t="inlineStr">
        <is>
          <t>Not coded</t>
        </is>
      </c>
      <c r="F3146"/>
      <c r="G3146"/>
      <c r="H3146"/>
      <c r="I3146"/>
      <c r="J3146"/>
      <c r="K3146"/>
      <c r="L3146" t="inlineStr">
        <is>
          <t>Pimephales promelas</t>
        </is>
      </c>
      <c r="M3146" t="inlineStr">
        <is>
          <t>Fathead Minnow</t>
        </is>
      </c>
      <c r="N3146"/>
      <c r="O3146"/>
      <c r="P3146" t="n">
        <v>30.0</v>
      </c>
      <c r="Q3146"/>
      <c r="R3146"/>
      <c r="S3146"/>
      <c r="T3146"/>
      <c r="U3146" t="inlineStr">
        <is>
          <t>Day(s)</t>
        </is>
      </c>
      <c r="V3146" t="inlineStr">
        <is>
          <t>Renewal</t>
        </is>
      </c>
      <c r="W3146" t="inlineStr">
        <is>
          <t>Fresh water</t>
        </is>
      </c>
      <c r="X3146" t="inlineStr">
        <is>
          <t>Lab</t>
        </is>
      </c>
      <c r="Y3146"/>
      <c r="Z3146" t="inlineStr">
        <is>
          <t>Dissolved</t>
        </is>
      </c>
      <c r="AA3146"/>
      <c r="AB3146" t="n">
        <v>0.74</v>
      </c>
      <c r="AC3146"/>
      <c r="AD3146" t="n">
        <v>0.53</v>
      </c>
      <c r="AE3146"/>
      <c r="AF3146" t="n">
        <v>1.16</v>
      </c>
      <c r="AG3146" t="inlineStr">
        <is>
          <t>AI mg/L</t>
        </is>
      </c>
      <c r="AH3146"/>
      <c r="AI3146"/>
      <c r="AJ3146"/>
      <c r="AK3146"/>
      <c r="AL3146"/>
      <c r="AM3146"/>
      <c r="AN3146"/>
      <c r="AO3146"/>
      <c r="AP3146"/>
      <c r="AQ3146"/>
      <c r="AR3146"/>
      <c r="AS3146"/>
      <c r="AT3146"/>
      <c r="AU3146"/>
      <c r="AV3146"/>
      <c r="AW3146"/>
      <c r="AX3146" t="inlineStr">
        <is>
          <t>Mortality</t>
        </is>
      </c>
      <c r="AY3146" t="inlineStr">
        <is>
          <t>Mortality</t>
        </is>
      </c>
      <c r="AZ3146" t="inlineStr">
        <is>
          <t>LC50</t>
        </is>
      </c>
      <c r="BA3146"/>
      <c r="BB3146" t="n">
        <v>4.0</v>
      </c>
      <c r="BC3146"/>
      <c r="BD3146"/>
      <c r="BE3146"/>
      <c r="BF3146"/>
      <c r="BG3146" t="inlineStr">
        <is>
          <t>Day(s)</t>
        </is>
      </c>
      <c r="BH3146"/>
      <c r="BI3146" t="inlineStr">
        <is>
          <t>DTXSID6034479</t>
        </is>
      </c>
      <c r="BJ3146"/>
      <c r="BK3146"/>
      <c r="BL3146"/>
      <c r="BM3146"/>
      <c r="BN3146"/>
      <c r="BO3146"/>
      <c r="BP3146"/>
      <c r="BQ3146"/>
      <c r="BR3146"/>
      <c r="BS3146"/>
      <c r="BT3146" t="inlineStr">
        <is>
          <t>--</t>
        </is>
      </c>
      <c r="BU3146"/>
      <c r="BV3146"/>
      <c r="BW3146"/>
      <c r="BX3146"/>
      <c r="BY3146"/>
      <c r="BZ3146"/>
      <c r="CA3146"/>
      <c r="CB3146"/>
      <c r="CC3146"/>
      <c r="CD3146"/>
      <c r="CE3146"/>
      <c r="CF3146"/>
      <c r="CG3146"/>
      <c r="CH3146"/>
      <c r="CI3146"/>
      <c r="CJ3146"/>
      <c r="CK3146" t="inlineStr">
        <is>
          <t>Bowen,G.M.R.</t>
        </is>
      </c>
      <c r="CL3146" t="n">
        <v>9598.0</v>
      </c>
      <c r="CM3146" t="inlineStr">
        <is>
          <t>Joint Action of Sublethal Copper and Zinc on Locomotory Behaviour of Fathead Minnows</t>
        </is>
      </c>
      <c r="CN3146" t="inlineStr">
        <is>
          <t>M.S. Thesis, University of Guelph, Ontario, Canada:100 p.</t>
        </is>
      </c>
      <c r="CO3146" t="n">
        <v>1990.0</v>
      </c>
      <c r="CP3146" t="inlineStr">
        <is>
          <t>Bowen,G.M.R. (1990). Joint Action of Sublethal Copper and Zinc on Locomotory Behaviour of Fathead Minnows. M.S. Thesis, University of Guelph, Ontario, Canada, 100 p. ECOREF#:9598</t>
        </is>
      </c>
    </row>
    <row r="3147">
      <c r="A3147" t="n">
        <v>7758987.0</v>
      </c>
      <c r="B3147" t="inlineStr">
        <is>
          <t>Sulfuric acid copper(2+) salt (1:1)</t>
        </is>
      </c>
      <c r="C3147"/>
      <c r="D3147" t="inlineStr">
        <is>
          <t>Measured</t>
        </is>
      </c>
      <c r="E3147" t="inlineStr">
        <is>
          <t>Not coded</t>
        </is>
      </c>
      <c r="F3147"/>
      <c r="G3147"/>
      <c r="H3147"/>
      <c r="I3147"/>
      <c r="J3147"/>
      <c r="K3147"/>
      <c r="L3147" t="inlineStr">
        <is>
          <t>Pimephales promelas</t>
        </is>
      </c>
      <c r="M3147" t="inlineStr">
        <is>
          <t>Fathead Minnow</t>
        </is>
      </c>
      <c r="N3147" t="inlineStr">
        <is>
          <t>Larva</t>
        </is>
      </c>
      <c r="O3147" t="inlineStr">
        <is>
          <t>&lt;</t>
        </is>
      </c>
      <c r="P3147" t="n">
        <v>24.0</v>
      </c>
      <c r="Q3147"/>
      <c r="R3147"/>
      <c r="S3147"/>
      <c r="T3147"/>
      <c r="U3147" t="inlineStr">
        <is>
          <t>Hour(s)</t>
        </is>
      </c>
      <c r="V3147" t="inlineStr">
        <is>
          <t>Static</t>
        </is>
      </c>
      <c r="W3147" t="inlineStr">
        <is>
          <t>Fresh water</t>
        </is>
      </c>
      <c r="X3147" t="inlineStr">
        <is>
          <t>Lab</t>
        </is>
      </c>
      <c r="Y3147" t="n">
        <v>6.0</v>
      </c>
      <c r="Z3147" t="inlineStr">
        <is>
          <t>Total</t>
        </is>
      </c>
      <c r="AA3147"/>
      <c r="AB3147" t="n">
        <v>0.03555629</v>
      </c>
      <c r="AC3147"/>
      <c r="AD3147" t="n">
        <v>0.027475315</v>
      </c>
      <c r="AE3147"/>
      <c r="AF3147" t="n">
        <v>0.04525346</v>
      </c>
      <c r="AG3147" t="inlineStr">
        <is>
          <t>AI mg/L</t>
        </is>
      </c>
      <c r="AH3147"/>
      <c r="AI3147"/>
      <c r="AJ3147"/>
      <c r="AK3147"/>
      <c r="AL3147"/>
      <c r="AM3147"/>
      <c r="AN3147"/>
      <c r="AO3147"/>
      <c r="AP3147"/>
      <c r="AQ3147"/>
      <c r="AR3147"/>
      <c r="AS3147"/>
      <c r="AT3147"/>
      <c r="AU3147"/>
      <c r="AV3147"/>
      <c r="AW3147"/>
      <c r="AX3147" t="inlineStr">
        <is>
          <t>Mortality</t>
        </is>
      </c>
      <c r="AY3147" t="inlineStr">
        <is>
          <t>Mortality</t>
        </is>
      </c>
      <c r="AZ3147" t="inlineStr">
        <is>
          <t>LC50</t>
        </is>
      </c>
      <c r="BA3147"/>
      <c r="BB3147" t="n">
        <v>4.0</v>
      </c>
      <c r="BC3147"/>
      <c r="BD3147"/>
      <c r="BE3147"/>
      <c r="BF3147"/>
      <c r="BG3147" t="inlineStr">
        <is>
          <t>Day(s)</t>
        </is>
      </c>
      <c r="BH3147"/>
      <c r="BI3147" t="inlineStr">
        <is>
          <t>DTXSID6034479</t>
        </is>
      </c>
      <c r="BJ3147"/>
      <c r="BK3147"/>
      <c r="BL3147"/>
      <c r="BM3147"/>
      <c r="BN3147"/>
      <c r="BO3147"/>
      <c r="BP3147"/>
      <c r="BQ3147"/>
      <c r="BR3147"/>
      <c r="BS3147"/>
      <c r="BT3147" t="inlineStr">
        <is>
          <t>--</t>
        </is>
      </c>
      <c r="BU3147"/>
      <c r="BV3147"/>
      <c r="BW3147"/>
      <c r="BX3147"/>
      <c r="BY3147"/>
      <c r="BZ3147"/>
      <c r="CA3147"/>
      <c r="CB3147"/>
      <c r="CC3147"/>
      <c r="CD3147"/>
      <c r="CE3147"/>
      <c r="CF3147"/>
      <c r="CG3147"/>
      <c r="CH3147"/>
      <c r="CI3147" t="inlineStr">
        <is>
          <t xml:space="preserve"> CA/0.30* mN             //MG/0.15* mN             //NA/0.15 mN             //POT/0.03 mN             //SO4/0.09 mN             //CL/0.14 mN             //DNUM/6//DOSES/0.19 to 0.22/0.31 to 0.44/0.74 to 0.85/1.3 to 1.4/2.3 to 2.8 uM//TESTID/37//OEF/SALTS, HARDNESS, TEMPERATURE////</t>
        </is>
      </c>
      <c r="CJ3147" t="inlineStr">
        <is>
          <t xml:space="preserve">   CA/0.30* mN             //MG/0.15* mN             //NA/0.15 mN             //POT/0.03 mN             //SO4/0.09 mN             //CL/0.14 mN             //DNUM/6//DOSES/0.19 to 0.22/0.31 to 0.44/0.74 to 0.85/1.3 to 1.4/2.3 to 2.8 uM//TESTID/37//OEF/SALTS, HARDNESS, TEMPERATURE////</t>
        </is>
      </c>
      <c r="CK3147" t="inlineStr">
        <is>
          <t>Erickson,R.J., D.A. Benoit, and V.R. Mattson</t>
        </is>
      </c>
      <c r="CL3147" t="n">
        <v>76238.0</v>
      </c>
      <c r="CM3147" t="inlineStr">
        <is>
          <t>A Prototype Toxicity Factors Model for Site-Specific Copper Water Quality Criteria</t>
        </is>
      </c>
      <c r="CN3147" t="inlineStr">
        <is>
          <t>U.S.EPA, Duluth, MN:36 p.</t>
        </is>
      </c>
      <c r="CO3147" t="n">
        <v>1996.0</v>
      </c>
      <c r="CP3147" t="inlineStr">
        <is>
          <t>Erickson,R.J., D.A. Benoit, and V.R. Mattson (1996). A Prototype Toxicity Factors Model for Site-Specific Copper Water Quality Criteria. U.S.EPA, Duluth, MN, 36 p. ECOREF#:76238</t>
        </is>
      </c>
    </row>
    <row r="3148">
      <c r="A3148" t="n">
        <v>7758987.0</v>
      </c>
      <c r="B3148" t="inlineStr">
        <is>
          <t>Sulfuric acid copper(2+) salt (1:1)</t>
        </is>
      </c>
      <c r="C3148"/>
      <c r="D3148" t="inlineStr">
        <is>
          <t>Measured</t>
        </is>
      </c>
      <c r="E3148" t="inlineStr">
        <is>
          <t>Not coded</t>
        </is>
      </c>
      <c r="F3148"/>
      <c r="G3148"/>
      <c r="H3148"/>
      <c r="I3148"/>
      <c r="J3148"/>
      <c r="K3148"/>
      <c r="L3148" t="inlineStr">
        <is>
          <t>Pimephales promelas</t>
        </is>
      </c>
      <c r="M3148" t="inlineStr">
        <is>
          <t>Fathead Minnow</t>
        </is>
      </c>
      <c r="N3148" t="inlineStr">
        <is>
          <t>Larva</t>
        </is>
      </c>
      <c r="O3148" t="inlineStr">
        <is>
          <t>&lt;</t>
        </is>
      </c>
      <c r="P3148" t="n">
        <v>24.0</v>
      </c>
      <c r="Q3148"/>
      <c r="R3148"/>
      <c r="S3148"/>
      <c r="T3148"/>
      <c r="U3148" t="inlineStr">
        <is>
          <t>Hour(s)</t>
        </is>
      </c>
      <c r="V3148" t="inlineStr">
        <is>
          <t>Static</t>
        </is>
      </c>
      <c r="W3148" t="inlineStr">
        <is>
          <t>Fresh water</t>
        </is>
      </c>
      <c r="X3148" t="inlineStr">
        <is>
          <t>Lab</t>
        </is>
      </c>
      <c r="Y3148" t="n">
        <v>6.0</v>
      </c>
      <c r="Z3148" t="inlineStr">
        <is>
          <t>Total</t>
        </is>
      </c>
      <c r="AA3148"/>
      <c r="AB3148" t="n">
        <v>0.09373931</v>
      </c>
      <c r="AC3148"/>
      <c r="AD3148" t="n">
        <v>0.075961165</v>
      </c>
      <c r="AE3148"/>
      <c r="AF3148" t="n">
        <v>0.11636604</v>
      </c>
      <c r="AG3148" t="inlineStr">
        <is>
          <t>AI mg/L</t>
        </is>
      </c>
      <c r="AH3148"/>
      <c r="AI3148"/>
      <c r="AJ3148"/>
      <c r="AK3148"/>
      <c r="AL3148"/>
      <c r="AM3148"/>
      <c r="AN3148"/>
      <c r="AO3148"/>
      <c r="AP3148"/>
      <c r="AQ3148"/>
      <c r="AR3148"/>
      <c r="AS3148"/>
      <c r="AT3148"/>
      <c r="AU3148"/>
      <c r="AV3148"/>
      <c r="AW3148"/>
      <c r="AX3148" t="inlineStr">
        <is>
          <t>Mortality</t>
        </is>
      </c>
      <c r="AY3148" t="inlineStr">
        <is>
          <t>Mortality</t>
        </is>
      </c>
      <c r="AZ3148" t="inlineStr">
        <is>
          <t>LC50</t>
        </is>
      </c>
      <c r="BA3148"/>
      <c r="BB3148" t="n">
        <v>4.0</v>
      </c>
      <c r="BC3148"/>
      <c r="BD3148"/>
      <c r="BE3148"/>
      <c r="BF3148"/>
      <c r="BG3148" t="inlineStr">
        <is>
          <t>Day(s)</t>
        </is>
      </c>
      <c r="BH3148"/>
      <c r="BI3148" t="inlineStr">
        <is>
          <t>DTXSID6034479</t>
        </is>
      </c>
      <c r="BJ3148"/>
      <c r="BK3148"/>
      <c r="BL3148"/>
      <c r="BM3148"/>
      <c r="BN3148"/>
      <c r="BO3148"/>
      <c r="BP3148"/>
      <c r="BQ3148"/>
      <c r="BR3148"/>
      <c r="BS3148"/>
      <c r="BT3148" t="inlineStr">
        <is>
          <t>--</t>
        </is>
      </c>
      <c r="BU3148"/>
      <c r="BV3148"/>
      <c r="BW3148"/>
      <c r="BX3148"/>
      <c r="BY3148"/>
      <c r="BZ3148"/>
      <c r="CA3148"/>
      <c r="CB3148"/>
      <c r="CC3148"/>
      <c r="CD3148"/>
      <c r="CE3148"/>
      <c r="CF3148"/>
      <c r="CG3148"/>
      <c r="CH3148"/>
      <c r="CI3148" t="inlineStr">
        <is>
          <t xml:space="preserve"> CA/0.60* mN             //MG/0.30* mN             //NA/0.15* mN             //POT/0.02* mN             //SO4/0.35 mN             //CL/0.13 mN             //DNUM/6//DOSES/0.22 to 0.25/0.41 to 0.49/0.77 to 0.90/1.4 to 1.8/2.7 to 3.6 uM//TESTID/57//OEF/SALTS, HARDNESS, TEMPERATURE////</t>
        </is>
      </c>
      <c r="CJ3148" t="inlineStr">
        <is>
          <t xml:space="preserve">   CA/0.60* mN             //MG/0.30* mN             //NA/0.15* mN             //POT/0.02* mN             //SO4/0.35 mN             //CL/0.13 mN             //DNUM/6//DOSES/0.22 to 0.25/0.41 to 0.49/0.77 to 0.90/1.4 to 1.8/2.7 to 3.6 uM//TESTID/57//OEF/SALTS, HARDNESS, TEMPERATURE////</t>
        </is>
      </c>
      <c r="CK3148" t="inlineStr">
        <is>
          <t>Erickson,R.J., D.A. Benoit, and V.R. Mattson</t>
        </is>
      </c>
      <c r="CL3148" t="n">
        <v>76238.0</v>
      </c>
      <c r="CM3148" t="inlineStr">
        <is>
          <t>A Prototype Toxicity Factors Model for Site-Specific Copper Water Quality Criteria</t>
        </is>
      </c>
      <c r="CN3148" t="inlineStr">
        <is>
          <t>U.S.EPA, Duluth, MN:36 p.</t>
        </is>
      </c>
      <c r="CO3148" t="n">
        <v>1996.0</v>
      </c>
      <c r="CP3148" t="inlineStr">
        <is>
          <t>Erickson,R.J., D.A. Benoit, and V.R. Mattson (1996). A Prototype Toxicity Factors Model for Site-Specific Copper Water Quality Criteria. U.S.EPA, Duluth, MN, 36 p. ECOREF#:76238</t>
        </is>
      </c>
    </row>
    <row r="3149">
      <c r="A3149" t="n">
        <v>7758987.0</v>
      </c>
      <c r="B3149" t="inlineStr">
        <is>
          <t>Sulfuric acid copper(2+) salt (1:1)</t>
        </is>
      </c>
      <c r="C3149"/>
      <c r="D3149" t="inlineStr">
        <is>
          <t>Measured</t>
        </is>
      </c>
      <c r="E3149" t="inlineStr">
        <is>
          <t>Not coded</t>
        </is>
      </c>
      <c r="F3149"/>
      <c r="G3149"/>
      <c r="H3149"/>
      <c r="I3149"/>
      <c r="J3149"/>
      <c r="K3149"/>
      <c r="L3149" t="inlineStr">
        <is>
          <t>Pimephales promelas</t>
        </is>
      </c>
      <c r="M3149" t="inlineStr">
        <is>
          <t>Fathead Minnow</t>
        </is>
      </c>
      <c r="N3149"/>
      <c r="O3149"/>
      <c r="P3149"/>
      <c r="Q3149"/>
      <c r="R3149"/>
      <c r="S3149"/>
      <c r="T3149"/>
      <c r="U3149"/>
      <c r="V3149" t="inlineStr">
        <is>
          <t>Flow-through</t>
        </is>
      </c>
      <c r="W3149" t="inlineStr">
        <is>
          <t>Fresh water</t>
        </is>
      </c>
      <c r="X3149" t="inlineStr">
        <is>
          <t>Lab</t>
        </is>
      </c>
      <c r="Y3149"/>
      <c r="Z3149" t="inlineStr">
        <is>
          <t>Dissolved</t>
        </is>
      </c>
      <c r="AA3149"/>
      <c r="AB3149" t="n">
        <v>0.95</v>
      </c>
      <c r="AC3149"/>
      <c r="AD3149"/>
      <c r="AE3149"/>
      <c r="AF3149"/>
      <c r="AG3149" t="inlineStr">
        <is>
          <t>AI mg/L</t>
        </is>
      </c>
      <c r="AH3149" t="inlineStr">
        <is>
          <t>Total</t>
        </is>
      </c>
      <c r="AI3149"/>
      <c r="AJ3149" t="n">
        <v>10.0</v>
      </c>
      <c r="AK3149"/>
      <c r="AL3149"/>
      <c r="AM3149"/>
      <c r="AN3149"/>
      <c r="AO3149" t="inlineStr">
        <is>
          <t>AI mg/L</t>
        </is>
      </c>
      <c r="AP3149"/>
      <c r="AQ3149"/>
      <c r="AR3149"/>
      <c r="AS3149"/>
      <c r="AT3149"/>
      <c r="AU3149"/>
      <c r="AV3149"/>
      <c r="AW3149"/>
      <c r="AX3149" t="inlineStr">
        <is>
          <t>Mortality</t>
        </is>
      </c>
      <c r="AY3149" t="inlineStr">
        <is>
          <t>Mortality</t>
        </is>
      </c>
      <c r="AZ3149" t="inlineStr">
        <is>
          <t>LC50</t>
        </is>
      </c>
      <c r="BA3149"/>
      <c r="BB3149" t="n">
        <v>4.0</v>
      </c>
      <c r="BC3149"/>
      <c r="BD3149"/>
      <c r="BE3149"/>
      <c r="BF3149"/>
      <c r="BG3149" t="inlineStr">
        <is>
          <t>Day(s)</t>
        </is>
      </c>
      <c r="BH3149"/>
      <c r="BI3149" t="inlineStr">
        <is>
          <t>DTXSID6034479</t>
        </is>
      </c>
      <c r="BJ3149"/>
      <c r="BK3149"/>
      <c r="BL3149"/>
      <c r="BM3149"/>
      <c r="BN3149"/>
      <c r="BO3149"/>
      <c r="BP3149"/>
      <c r="BQ3149"/>
      <c r="BR3149"/>
      <c r="BS3149"/>
      <c r="BT3149" t="inlineStr">
        <is>
          <t>--</t>
        </is>
      </c>
      <c r="BU3149"/>
      <c r="BV3149"/>
      <c r="BW3149"/>
      <c r="BX3149"/>
      <c r="BY3149"/>
      <c r="BZ3149"/>
      <c r="CA3149" t="inlineStr">
        <is>
          <t>--</t>
        </is>
      </c>
      <c r="CB3149"/>
      <c r="CC3149"/>
      <c r="CD3149"/>
      <c r="CE3149"/>
      <c r="CF3149"/>
      <c r="CG3149"/>
      <c r="CH3149"/>
      <c r="CI3149" t="inlineStr">
        <is>
          <t xml:space="preserve"> CONTR/&lt;= 10 % MORT//</t>
        </is>
      </c>
      <c r="CJ3149" t="inlineStr">
        <is>
          <t xml:space="preserve">   CONTR/&lt;= 10 % MORT//</t>
        </is>
      </c>
      <c r="CK3149" t="inlineStr">
        <is>
          <t>Geckler,J.R., W.B. Horning, T.M. Neiheisel, Q.H. Pickering, E.L. Robinson, and C.E. Stephan</t>
        </is>
      </c>
      <c r="CL3149" t="n">
        <v>2071.0</v>
      </c>
      <c r="CM3149" t="inlineStr">
        <is>
          <t>Validity of Laboratory Tests for Predicting Copper Toxicity in Streams</t>
        </is>
      </c>
      <c r="CN3149" t="inlineStr">
        <is>
          <t>EPA-600/3-76-116, U.S.EPA, Duluth, MN:208 p.</t>
        </is>
      </c>
      <c r="CO3149" t="n">
        <v>1976.0</v>
      </c>
      <c r="CP3149" t="inlineStr">
        <is>
          <t>Geckler,J.R., W.B. Horning, T.M. Neiheisel, Q.H. Pickering, E.L. Robinson, and C.E. Stephan (1976). Validity of Laboratory Tests for Predicting Copper Toxicity in Streams. EPA-600/3-76-116, U.S.EPA, Duluth, MN, 208 p. ECOREF#:2071</t>
        </is>
      </c>
    </row>
    <row r="3150">
      <c r="A3150" t="n">
        <v>7758987.0</v>
      </c>
      <c r="B3150" t="inlineStr">
        <is>
          <t>Sulfuric acid copper(2+) salt (1:1)</t>
        </is>
      </c>
      <c r="C3150"/>
      <c r="D3150" t="inlineStr">
        <is>
          <t>Measured</t>
        </is>
      </c>
      <c r="E3150" t="inlineStr">
        <is>
          <t>Not coded</t>
        </is>
      </c>
      <c r="F3150"/>
      <c r="G3150"/>
      <c r="H3150"/>
      <c r="I3150"/>
      <c r="J3150"/>
      <c r="K3150"/>
      <c r="L3150" t="inlineStr">
        <is>
          <t>Pimephales promelas</t>
        </is>
      </c>
      <c r="M3150" t="inlineStr">
        <is>
          <t>Fathead Minnow</t>
        </is>
      </c>
      <c r="N3150" t="inlineStr">
        <is>
          <t>Larva</t>
        </is>
      </c>
      <c r="O3150" t="inlineStr">
        <is>
          <t>&lt;</t>
        </is>
      </c>
      <c r="P3150" t="n">
        <v>24.0</v>
      </c>
      <c r="Q3150"/>
      <c r="R3150"/>
      <c r="S3150"/>
      <c r="T3150"/>
      <c r="U3150" t="inlineStr">
        <is>
          <t>Hour(s)</t>
        </is>
      </c>
      <c r="V3150" t="inlineStr">
        <is>
          <t>Static</t>
        </is>
      </c>
      <c r="W3150" t="inlineStr">
        <is>
          <t>Fresh water</t>
        </is>
      </c>
      <c r="X3150" t="inlineStr">
        <is>
          <t>Lab</t>
        </is>
      </c>
      <c r="Y3150" t="n">
        <v>6.0</v>
      </c>
      <c r="Z3150" t="inlineStr">
        <is>
          <t>Total</t>
        </is>
      </c>
      <c r="AA3150"/>
      <c r="AB3150" t="n">
        <v>0.43637265</v>
      </c>
      <c r="AC3150"/>
      <c r="AD3150" t="n">
        <v>0.3555629</v>
      </c>
      <c r="AE3150"/>
      <c r="AF3150" t="n">
        <v>0.53334435</v>
      </c>
      <c r="AG3150" t="inlineStr">
        <is>
          <t>AI mg/L</t>
        </is>
      </c>
      <c r="AH3150"/>
      <c r="AI3150"/>
      <c r="AJ3150"/>
      <c r="AK3150"/>
      <c r="AL3150"/>
      <c r="AM3150"/>
      <c r="AN3150"/>
      <c r="AO3150"/>
      <c r="AP3150"/>
      <c r="AQ3150"/>
      <c r="AR3150"/>
      <c r="AS3150"/>
      <c r="AT3150"/>
      <c r="AU3150"/>
      <c r="AV3150"/>
      <c r="AW3150"/>
      <c r="AX3150" t="inlineStr">
        <is>
          <t>Mortality</t>
        </is>
      </c>
      <c r="AY3150" t="inlineStr">
        <is>
          <t>Mortality</t>
        </is>
      </c>
      <c r="AZ3150" t="inlineStr">
        <is>
          <t>LC50</t>
        </is>
      </c>
      <c r="BA3150"/>
      <c r="BB3150" t="n">
        <v>4.0</v>
      </c>
      <c r="BC3150"/>
      <c r="BD3150"/>
      <c r="BE3150"/>
      <c r="BF3150"/>
      <c r="BG3150" t="inlineStr">
        <is>
          <t>Day(s)</t>
        </is>
      </c>
      <c r="BH3150"/>
      <c r="BI3150" t="inlineStr">
        <is>
          <t>DTXSID6034479</t>
        </is>
      </c>
      <c r="BJ3150"/>
      <c r="BK3150"/>
      <c r="BL3150"/>
      <c r="BM3150"/>
      <c r="BN3150"/>
      <c r="BO3150"/>
      <c r="BP3150"/>
      <c r="BQ3150"/>
      <c r="BR3150"/>
      <c r="BS3150"/>
      <c r="BT3150" t="inlineStr">
        <is>
          <t>--</t>
        </is>
      </c>
      <c r="BU3150"/>
      <c r="BV3150"/>
      <c r="BW3150"/>
      <c r="BX3150"/>
      <c r="BY3150"/>
      <c r="BZ3150"/>
      <c r="CA3150"/>
      <c r="CB3150"/>
      <c r="CC3150"/>
      <c r="CD3150"/>
      <c r="CE3150"/>
      <c r="CF3150"/>
      <c r="CG3150"/>
      <c r="CH3150"/>
      <c r="CI3150" t="inlineStr">
        <is>
          <t xml:space="preserve"> CA/0.70 mN             //MG/0.18 mN             //NA/0.27 mN             //POT/0.04 mN             //SO4/0.12 mN             //CL/0.20 mN             //DNUM/6//DOSES/1.1/2.0 to 2.1/3.4 to 4.0/6.2 to 7.7/11.8 to 15.2 uM//TESTID/1//</t>
        </is>
      </c>
      <c r="CJ3150" t="inlineStr">
        <is>
          <t xml:space="preserve">   CA/0.70 mN             //MG/0.18 mN             //NA/0.27 mN             //POT/0.04 mN             //SO4/0.12 mN             //CL/0.20 mN             //DNUM/6//DOSES/1.1/2.0 to 2.1/3.4 to 4.0/6.2 to 7.7/11.8 to 15.2 uM//TESTID/1//</t>
        </is>
      </c>
      <c r="CK3150" t="inlineStr">
        <is>
          <t>Erickson,R.J., D.A. Benoit, and V.R. Mattson</t>
        </is>
      </c>
      <c r="CL3150" t="n">
        <v>76238.0</v>
      </c>
      <c r="CM3150" t="inlineStr">
        <is>
          <t>A Prototype Toxicity Factors Model for Site-Specific Copper Water Quality Criteria</t>
        </is>
      </c>
      <c r="CN3150" t="inlineStr">
        <is>
          <t>U.S.EPA, Duluth, MN:36 p.</t>
        </is>
      </c>
      <c r="CO3150" t="n">
        <v>1996.0</v>
      </c>
      <c r="CP3150" t="inlineStr">
        <is>
          <t>Erickson,R.J., D.A. Benoit, and V.R. Mattson (1996). A Prototype Toxicity Factors Model for Site-Specific Copper Water Quality Criteria. U.S.EPA, Duluth, MN, 36 p. ECOREF#:76238</t>
        </is>
      </c>
    </row>
    <row r="3151">
      <c r="A3151" t="n">
        <v>7758987.0</v>
      </c>
      <c r="B3151" t="inlineStr">
        <is>
          <t>Sulfuric acid copper(2+) salt (1:1)</t>
        </is>
      </c>
      <c r="C3151"/>
      <c r="D3151" t="inlineStr">
        <is>
          <t>Unmeasured</t>
        </is>
      </c>
      <c r="E3151" t="inlineStr">
        <is>
          <t>Not coded</t>
        </is>
      </c>
      <c r="F3151"/>
      <c r="G3151"/>
      <c r="H3151"/>
      <c r="I3151"/>
      <c r="J3151"/>
      <c r="K3151"/>
      <c r="L3151" t="inlineStr">
        <is>
          <t>Pimephales promelas</t>
        </is>
      </c>
      <c r="M3151" t="inlineStr">
        <is>
          <t>Fathead Minnow</t>
        </is>
      </c>
      <c r="N3151" t="inlineStr">
        <is>
          <t>Larva</t>
        </is>
      </c>
      <c r="O3151" t="inlineStr">
        <is>
          <t>&lt;</t>
        </is>
      </c>
      <c r="P3151" t="n">
        <v>24.0</v>
      </c>
      <c r="Q3151"/>
      <c r="R3151"/>
      <c r="S3151"/>
      <c r="T3151"/>
      <c r="U3151" t="inlineStr">
        <is>
          <t>Hour(s)</t>
        </is>
      </c>
      <c r="V3151" t="inlineStr">
        <is>
          <t>Renewal</t>
        </is>
      </c>
      <c r="W3151" t="inlineStr">
        <is>
          <t>Fresh water</t>
        </is>
      </c>
      <c r="X3151" t="inlineStr">
        <is>
          <t>Lab</t>
        </is>
      </c>
      <c r="Y3151" t="n">
        <v>6.0</v>
      </c>
      <c r="Z3151" t="inlineStr">
        <is>
          <t>Dissolved</t>
        </is>
      </c>
      <c r="AA3151"/>
      <c r="AB3151" t="n">
        <v>1.526</v>
      </c>
      <c r="AC3151"/>
      <c r="AD3151" t="n">
        <v>1.309</v>
      </c>
      <c r="AE3151"/>
      <c r="AF3151" t="n">
        <v>1.778</v>
      </c>
      <c r="AG3151" t="inlineStr">
        <is>
          <t>AI mg/L</t>
        </is>
      </c>
      <c r="AH3151"/>
      <c r="AI3151"/>
      <c r="AJ3151"/>
      <c r="AK3151"/>
      <c r="AL3151"/>
      <c r="AM3151"/>
      <c r="AN3151"/>
      <c r="AO3151"/>
      <c r="AP3151"/>
      <c r="AQ3151"/>
      <c r="AR3151"/>
      <c r="AS3151"/>
      <c r="AT3151"/>
      <c r="AU3151"/>
      <c r="AV3151"/>
      <c r="AW3151"/>
      <c r="AX3151" t="inlineStr">
        <is>
          <t>Mortality</t>
        </is>
      </c>
      <c r="AY3151" t="inlineStr">
        <is>
          <t>Mortality</t>
        </is>
      </c>
      <c r="AZ3151" t="inlineStr">
        <is>
          <t>LC50</t>
        </is>
      </c>
      <c r="BA3151"/>
      <c r="BB3151" t="n">
        <v>4.0</v>
      </c>
      <c r="BC3151"/>
      <c r="BD3151"/>
      <c r="BE3151"/>
      <c r="BF3151"/>
      <c r="BG3151" t="inlineStr">
        <is>
          <t>Day(s)</t>
        </is>
      </c>
      <c r="BH3151"/>
      <c r="BI3151" t="inlineStr">
        <is>
          <t>DTXSID6034479</t>
        </is>
      </c>
      <c r="BJ3151" t="inlineStr">
        <is>
          <t>10.1897/02-476</t>
        </is>
      </c>
      <c r="BK3151"/>
      <c r="BL3151"/>
      <c r="BM3151"/>
      <c r="BN3151"/>
      <c r="BO3151"/>
      <c r="BP3151"/>
      <c r="BQ3151"/>
      <c r="BR3151"/>
      <c r="BS3151"/>
      <c r="BT3151" t="inlineStr">
        <is>
          <t>--</t>
        </is>
      </c>
      <c r="BU3151"/>
      <c r="BV3151"/>
      <c r="BW3151"/>
      <c r="BX3151"/>
      <c r="BY3151"/>
      <c r="BZ3151"/>
      <c r="CA3151"/>
      <c r="CB3151"/>
      <c r="CC3151"/>
      <c r="CD3151"/>
      <c r="CE3151"/>
      <c r="CF3151"/>
      <c r="CG3151"/>
      <c r="CH3151"/>
      <c r="CI3151" t="inlineStr">
        <is>
          <t xml:space="preserve"> HMA/24.70 %//CA/13.63 to 16.43 mg/L//MG/11.18 to 14.34 mg/L//NA/25.52 to 40.92 mg/L//POT/2.12 to 3.17 mg/L//SO4/81.21 to 96.45 mg/L//CL/1.90 to 9.52 mg/L//DNUM/6//DOSES/&lt;=6400 ug/L//TESTID/21//</t>
        </is>
      </c>
      <c r="CJ3151" t="inlineStr">
        <is>
          <t xml:space="preserve">   HMA/24.70 %//CA/13.63 to 16.43 mg/L//MG/11.18 to 14.34 mg/L//NA/25.52 to 40.92 mg/L//POT/2.12 to 3.17 mg/L//SO4/81.21 to 96.45 mg/L//CL/1.90 to 9.52 mg/L//DNUM/6//DOSES/&lt;=6400 ug/L//TESTID/21//</t>
        </is>
      </c>
      <c r="CK3151" t="inlineStr">
        <is>
          <t>Ryan,A.C., E.J. Van Genderen, J.R. Tomasso, and S.J. Klaine</t>
        </is>
      </c>
      <c r="CL3151" t="n">
        <v>80428.0</v>
      </c>
      <c r="CM3151" t="inlineStr">
        <is>
          <t>Influence of Natural Organic Matter Source on Copper Toxicity to Larval Fathead Minnows (Pimephales promelas):  Implications for the Biotic Ligand Model</t>
        </is>
      </c>
      <c r="CN3151" t="inlineStr">
        <is>
          <t>Environ. Toxicol. Chem.23(6): 1567-1574</t>
        </is>
      </c>
      <c r="CO3151" t="n">
        <v>2004.0</v>
      </c>
      <c r="CP3151" t="inlineStr">
        <is>
          <t>Ryan,A.C., E.J. Van Genderen, J.R. Tomasso, and S.J. Klaine (2004). Influence of Natural Organic Matter Source on Copper Toxicity to Larval Fathead Minnows (Pimephales promelas):  Implications for the Biotic Ligand Model. Environ. Toxicol. Chem., 23, (6), 1567-1574. doi:10.1897/02-476. ECOREF#:80428</t>
        </is>
      </c>
    </row>
    <row r="3152">
      <c r="A3152" t="n">
        <v>7758987.0</v>
      </c>
      <c r="B3152" t="inlineStr">
        <is>
          <t>Sulfuric acid copper(2+) salt (1:1)</t>
        </is>
      </c>
      <c r="C3152"/>
      <c r="D3152" t="inlineStr">
        <is>
          <t>Measured</t>
        </is>
      </c>
      <c r="E3152" t="inlineStr">
        <is>
          <t>Not coded</t>
        </is>
      </c>
      <c r="F3152"/>
      <c r="G3152"/>
      <c r="H3152"/>
      <c r="I3152"/>
      <c r="J3152"/>
      <c r="K3152"/>
      <c r="L3152" t="inlineStr">
        <is>
          <t>Pimephales promelas</t>
        </is>
      </c>
      <c r="M3152" t="inlineStr">
        <is>
          <t>Fathead Minnow</t>
        </is>
      </c>
      <c r="N3152" t="inlineStr">
        <is>
          <t>Juvenile</t>
        </is>
      </c>
      <c r="O3152"/>
      <c r="P3152"/>
      <c r="Q3152"/>
      <c r="R3152"/>
      <c r="S3152"/>
      <c r="T3152"/>
      <c r="U3152"/>
      <c r="V3152" t="inlineStr">
        <is>
          <t>Flow-through</t>
        </is>
      </c>
      <c r="W3152" t="inlineStr">
        <is>
          <t>Fresh water</t>
        </is>
      </c>
      <c r="X3152" t="inlineStr">
        <is>
          <t>Lab</t>
        </is>
      </c>
      <c r="Y3152"/>
      <c r="Z3152" t="inlineStr">
        <is>
          <t>Total</t>
        </is>
      </c>
      <c r="AA3152"/>
      <c r="AB3152"/>
      <c r="AC3152" t="inlineStr">
        <is>
          <t>&gt;</t>
        </is>
      </c>
      <c r="AD3152" t="n">
        <v>0.05</v>
      </c>
      <c r="AE3152" t="inlineStr">
        <is>
          <t>&lt;</t>
        </is>
      </c>
      <c r="AF3152" t="n">
        <v>0.1</v>
      </c>
      <c r="AG3152" t="inlineStr">
        <is>
          <t>AI mg/L</t>
        </is>
      </c>
      <c r="AH3152"/>
      <c r="AI3152"/>
      <c r="AJ3152"/>
      <c r="AK3152"/>
      <c r="AL3152"/>
      <c r="AM3152"/>
      <c r="AN3152"/>
      <c r="AO3152"/>
      <c r="AP3152"/>
      <c r="AQ3152"/>
      <c r="AR3152"/>
      <c r="AS3152"/>
      <c r="AT3152"/>
      <c r="AU3152"/>
      <c r="AV3152"/>
      <c r="AW3152"/>
      <c r="AX3152" t="inlineStr">
        <is>
          <t>Mortality</t>
        </is>
      </c>
      <c r="AY3152" t="inlineStr">
        <is>
          <t>Mortality</t>
        </is>
      </c>
      <c r="AZ3152" t="inlineStr">
        <is>
          <t>LC50</t>
        </is>
      </c>
      <c r="BA3152"/>
      <c r="BB3152" t="n">
        <v>4.0</v>
      </c>
      <c r="BC3152"/>
      <c r="BD3152"/>
      <c r="BE3152"/>
      <c r="BF3152"/>
      <c r="BG3152" t="inlineStr">
        <is>
          <t>Day(s)</t>
        </is>
      </c>
      <c r="BH3152"/>
      <c r="BI3152" t="inlineStr">
        <is>
          <t>DTXSID6034479</t>
        </is>
      </c>
      <c r="BJ3152" t="inlineStr">
        <is>
          <t>10.1002/etc.5620160428</t>
        </is>
      </c>
      <c r="BK3152"/>
      <c r="BL3152"/>
      <c r="BM3152"/>
      <c r="BN3152"/>
      <c r="BO3152"/>
      <c r="BP3152"/>
      <c r="BQ3152"/>
      <c r="BR3152"/>
      <c r="BS3152"/>
      <c r="BT3152" t="inlineStr">
        <is>
          <t>--</t>
        </is>
      </c>
      <c r="BU3152"/>
      <c r="BV3152"/>
      <c r="BW3152"/>
      <c r="BX3152"/>
      <c r="BY3152"/>
      <c r="BZ3152"/>
      <c r="CA3152"/>
      <c r="CB3152"/>
      <c r="CC3152"/>
      <c r="CD3152"/>
      <c r="CE3152"/>
      <c r="CF3152"/>
      <c r="CG3152"/>
      <c r="CH3152"/>
      <c r="CI3152" t="inlineStr">
        <is>
          <t xml:space="preserve"> CONC/GRAPHED//HARD/0.96 MEQ/L//ALK/0.88 MEQ/L//</t>
        </is>
      </c>
      <c r="CJ3152" t="inlineStr">
        <is>
          <t xml:space="preserve">   CONC/GRAPHED//HARD/0.96 MEQ/L//ALK/0.88 MEQ/L//</t>
        </is>
      </c>
      <c r="CK3152" t="inlineStr">
        <is>
          <t>Erickson,R.J., C.F. Kleiner, J.T. Fiandt, and T.L. Highland</t>
        </is>
      </c>
      <c r="CL3152" t="n">
        <v>17871.0</v>
      </c>
      <c r="CM3152" t="inlineStr">
        <is>
          <t>Effect of Acclimation Period on the Relationship of Acute Copper Toxicity to Water Hardness for Fathead Minnows</t>
        </is>
      </c>
      <c r="CN3152" t="inlineStr">
        <is>
          <t>Environ. Toxicol. Chem.16(4): 813-815</t>
        </is>
      </c>
      <c r="CO3152" t="n">
        <v>1997.0</v>
      </c>
      <c r="CP3152" t="inlineStr">
        <is>
          <t>Erickson,R.J., C.F. Kleiner, J.T. Fiandt, and T.L. Highland (1997). Effect of Acclimation Period on the Relationship of Acute Copper Toxicity to Water Hardness for Fathead Minnows. Environ. Toxicol. Chem., 16, (4), 813-815. doi:10.1002/etc.5620160428. ECOREF#:17871</t>
        </is>
      </c>
    </row>
    <row r="3153">
      <c r="A3153" t="n">
        <v>7758987.0</v>
      </c>
      <c r="B3153" t="inlineStr">
        <is>
          <t>Sulfuric acid copper(2+) salt (1:1)</t>
        </is>
      </c>
      <c r="C3153"/>
      <c r="D3153" t="inlineStr">
        <is>
          <t>Measured</t>
        </is>
      </c>
      <c r="E3153" t="inlineStr">
        <is>
          <t>United States Environmental Protection Agency</t>
        </is>
      </c>
      <c r="F3153"/>
      <c r="G3153"/>
      <c r="H3153"/>
      <c r="I3153"/>
      <c r="J3153"/>
      <c r="K3153"/>
      <c r="L3153" t="inlineStr">
        <is>
          <t>Pimephales promelas</t>
        </is>
      </c>
      <c r="M3153" t="inlineStr">
        <is>
          <t>Fathead Minnow</t>
        </is>
      </c>
      <c r="N3153" t="inlineStr">
        <is>
          <t>Larva</t>
        </is>
      </c>
      <c r="O3153" t="inlineStr">
        <is>
          <t>&lt;=</t>
        </is>
      </c>
      <c r="P3153" t="n">
        <v>4.0</v>
      </c>
      <c r="Q3153"/>
      <c r="R3153"/>
      <c r="S3153"/>
      <c r="T3153"/>
      <c r="U3153" t="inlineStr">
        <is>
          <t>Day(s)</t>
        </is>
      </c>
      <c r="V3153" t="inlineStr">
        <is>
          <t>Renewal</t>
        </is>
      </c>
      <c r="W3153" t="inlineStr">
        <is>
          <t>Fresh water</t>
        </is>
      </c>
      <c r="X3153" t="inlineStr">
        <is>
          <t>Lab</t>
        </is>
      </c>
      <c r="Y3153" t="n">
        <v>6.0</v>
      </c>
      <c r="Z3153" t="inlineStr">
        <is>
          <t>Dissolved</t>
        </is>
      </c>
      <c r="AA3153"/>
      <c r="AB3153" t="n">
        <v>0.125</v>
      </c>
      <c r="AC3153"/>
      <c r="AD3153" t="n">
        <v>0.109</v>
      </c>
      <c r="AE3153"/>
      <c r="AF3153" t="n">
        <v>0.141</v>
      </c>
      <c r="AG3153" t="inlineStr">
        <is>
          <t>AI mg/L</t>
        </is>
      </c>
      <c r="AH3153"/>
      <c r="AI3153"/>
      <c r="AJ3153"/>
      <c r="AK3153"/>
      <c r="AL3153"/>
      <c r="AM3153"/>
      <c r="AN3153"/>
      <c r="AO3153"/>
      <c r="AP3153"/>
      <c r="AQ3153"/>
      <c r="AR3153"/>
      <c r="AS3153"/>
      <c r="AT3153"/>
      <c r="AU3153"/>
      <c r="AV3153"/>
      <c r="AW3153"/>
      <c r="AX3153" t="inlineStr">
        <is>
          <t>Mortality</t>
        </is>
      </c>
      <c r="AY3153" t="inlineStr">
        <is>
          <t>Mortality</t>
        </is>
      </c>
      <c r="AZ3153" t="inlineStr">
        <is>
          <t>LC50</t>
        </is>
      </c>
      <c r="BA3153"/>
      <c r="BB3153" t="n">
        <v>4.0</v>
      </c>
      <c r="BC3153"/>
      <c r="BD3153"/>
      <c r="BE3153"/>
      <c r="BF3153"/>
      <c r="BG3153" t="inlineStr">
        <is>
          <t>Day(s)</t>
        </is>
      </c>
      <c r="BH3153"/>
      <c r="BI3153" t="inlineStr">
        <is>
          <t>DTXSID6034479</t>
        </is>
      </c>
      <c r="BJ3153" t="inlineStr">
        <is>
          <t>10.1002/etc.3204</t>
        </is>
      </c>
      <c r="BK3153"/>
      <c r="BL3153" t="inlineStr">
        <is>
          <t>Acute</t>
        </is>
      </c>
      <c r="BM3153"/>
      <c r="BN3153"/>
      <c r="BO3153"/>
      <c r="BP3153"/>
      <c r="BQ3153"/>
      <c r="BR3153"/>
      <c r="BS3153"/>
      <c r="BT3153" t="inlineStr">
        <is>
          <t>--</t>
        </is>
      </c>
      <c r="BU3153"/>
      <c r="BV3153"/>
      <c r="BW3153"/>
      <c r="BX3153"/>
      <c r="BY3153"/>
      <c r="BZ3153"/>
      <c r="CA3153"/>
      <c r="CB3153"/>
      <c r="CC3153"/>
      <c r="CD3153"/>
      <c r="CE3153"/>
      <c r="CF3153"/>
      <c r="CG3153"/>
      <c r="CH3153"/>
      <c r="CI3153"/>
      <c r="CJ3153" t="inlineStr">
        <is>
          <t xml:space="preserve">SOURCE/FROM AQUATIC BIOSYSTEMS//AP FREQ/RENEWED DAY 2//TMETH/2002 TEST EPA 821/R-02/012//MEDIA/SYNTHETIC MODERATELY HARD WATER//   </t>
        </is>
      </c>
      <c r="CK3153" t="inlineStr">
        <is>
          <t>Lynch,N.R., T.C. Hoang, and T.E. O'Brien</t>
        </is>
      </c>
      <c r="CL3153" t="n">
        <v>188130.0</v>
      </c>
      <c r="CM3153" t="inlineStr">
        <is>
          <t>Acute Toxicity of Binary-Metal Mixtures of Copper, Zinc, and Nickel to Pimephales promelas:  Evidence of More-than-Additive Effect</t>
        </is>
      </c>
      <c r="CN3153" t="inlineStr">
        <is>
          <t>Environ. Toxicol. Chem.35(2): 446-457</t>
        </is>
      </c>
      <c r="CO3153" t="n">
        <v>2016.0</v>
      </c>
      <c r="CP3153" t="inlineStr">
        <is>
          <t>Lynch,N.R., T.C. Hoang, and T.E. O'Brien (2016). Acute Toxicity of Binary-Metal Mixtures of Copper, Zinc, and Nickel to Pimephales promelas:  Evidence of More-than-Additive Effect. Environ. Toxicol. Chem., 35, (2), 446-457. doi:10.1002/etc.3204. ECOREF#:188130</t>
        </is>
      </c>
    </row>
    <row r="3154">
      <c r="A3154" t="n">
        <v>7758987.0</v>
      </c>
      <c r="B3154" t="inlineStr">
        <is>
          <t>Sulfuric acid copper(2+) salt (1:1)</t>
        </is>
      </c>
      <c r="C3154" t="inlineStr">
        <is>
          <t>Reagent Grade, Purissium, Purum, Puriss, Puris, Reinst</t>
        </is>
      </c>
      <c r="D3154" t="inlineStr">
        <is>
          <t>Measured</t>
        </is>
      </c>
      <c r="E3154" t="inlineStr">
        <is>
          <t>Not coded</t>
        </is>
      </c>
      <c r="F3154"/>
      <c r="G3154"/>
      <c r="H3154"/>
      <c r="I3154"/>
      <c r="J3154"/>
      <c r="K3154"/>
      <c r="L3154" t="inlineStr">
        <is>
          <t>Pimephales promelas</t>
        </is>
      </c>
      <c r="M3154" t="inlineStr">
        <is>
          <t>Fathead Minnow</t>
        </is>
      </c>
      <c r="N3154"/>
      <c r="O3154"/>
      <c r="P3154"/>
      <c r="Q3154"/>
      <c r="R3154" t="n">
        <v>2.0</v>
      </c>
      <c r="S3154"/>
      <c r="T3154" t="n">
        <v>4.0</v>
      </c>
      <c r="U3154" t="inlineStr">
        <is>
          <t>Day(s)</t>
        </is>
      </c>
      <c r="V3154" t="inlineStr">
        <is>
          <t>Static</t>
        </is>
      </c>
      <c r="W3154" t="inlineStr">
        <is>
          <t>Fresh water</t>
        </is>
      </c>
      <c r="X3154" t="inlineStr">
        <is>
          <t>Lab</t>
        </is>
      </c>
      <c r="Y3154"/>
      <c r="Z3154" t="inlineStr">
        <is>
          <t>Total</t>
        </is>
      </c>
      <c r="AA3154"/>
      <c r="AB3154" t="n">
        <v>0.0541</v>
      </c>
      <c r="AC3154"/>
      <c r="AD3154"/>
      <c r="AE3154"/>
      <c r="AF3154"/>
      <c r="AG3154" t="inlineStr">
        <is>
          <t>AI mg/L</t>
        </is>
      </c>
      <c r="AH3154"/>
      <c r="AI3154"/>
      <c r="AJ3154"/>
      <c r="AK3154"/>
      <c r="AL3154"/>
      <c r="AM3154"/>
      <c r="AN3154"/>
      <c r="AO3154"/>
      <c r="AP3154"/>
      <c r="AQ3154"/>
      <c r="AR3154"/>
      <c r="AS3154"/>
      <c r="AT3154"/>
      <c r="AU3154"/>
      <c r="AV3154"/>
      <c r="AW3154"/>
      <c r="AX3154" t="inlineStr">
        <is>
          <t>Mortality</t>
        </is>
      </c>
      <c r="AY3154" t="inlineStr">
        <is>
          <t>Mortality</t>
        </is>
      </c>
      <c r="AZ3154" t="inlineStr">
        <is>
          <t>LC50</t>
        </is>
      </c>
      <c r="BA3154"/>
      <c r="BB3154" t="n">
        <v>4.0</v>
      </c>
      <c r="BC3154"/>
      <c r="BD3154"/>
      <c r="BE3154"/>
      <c r="BF3154"/>
      <c r="BG3154" t="inlineStr">
        <is>
          <t>Day(s)</t>
        </is>
      </c>
      <c r="BH3154"/>
      <c r="BI3154" t="inlineStr">
        <is>
          <t>DTXSID6034479</t>
        </is>
      </c>
      <c r="BJ3154" t="inlineStr">
        <is>
          <t>10.1007/BF00211327</t>
        </is>
      </c>
      <c r="BK3154"/>
      <c r="BL3154"/>
      <c r="BM3154"/>
      <c r="BN3154"/>
      <c r="BO3154"/>
      <c r="BP3154"/>
      <c r="BQ3154"/>
      <c r="BR3154"/>
      <c r="BS3154"/>
      <c r="BT3154" t="inlineStr">
        <is>
          <t>--</t>
        </is>
      </c>
      <c r="BU3154"/>
      <c r="BV3154"/>
      <c r="BW3154"/>
      <c r="BX3154"/>
      <c r="BY3154"/>
      <c r="BZ3154"/>
      <c r="CA3154"/>
      <c r="CB3154"/>
      <c r="CC3154"/>
      <c r="CD3154"/>
      <c r="CE3154"/>
      <c r="CF3154"/>
      <c r="CG3154"/>
      <c r="CH3154"/>
      <c r="CI3154"/>
      <c r="CJ3154"/>
      <c r="CK3154" t="inlineStr">
        <is>
          <t>Suedel,B.C., E. Deaver, and J.H.,Jr. Rodgers</t>
        </is>
      </c>
      <c r="CL3154" t="n">
        <v>18527.0</v>
      </c>
      <c r="CM3154" t="inlineStr">
        <is>
          <t>Experimental Factors that may Affect Toxicity of Aqueous and Sediment-Bound Copper to Freshwater Organisms</t>
        </is>
      </c>
      <c r="CN3154" t="inlineStr">
        <is>
          <t>Arch. Environ. Contam. Toxicol.30(1): 40-46</t>
        </is>
      </c>
      <c r="CO3154" t="n">
        <v>1996.0</v>
      </c>
      <c r="CP3154" t="inlineStr">
        <is>
          <t>Suedel,B.C., E. Deaver, and J.H.,Jr. Rodgers (1996). Experimental Factors that may Affect Toxicity of Aqueous and Sediment-Bound Copper to Freshwater Organisms. Arch. Environ. Contam. Toxicol., 30, (1), 40-46. doi:10.1007/BF00211327. ECOREF#:18527</t>
        </is>
      </c>
    </row>
    <row r="3155">
      <c r="A3155" t="n">
        <v>7758987.0</v>
      </c>
      <c r="B3155" t="inlineStr">
        <is>
          <t>Sulfuric acid copper(2+) salt (1:1)</t>
        </is>
      </c>
      <c r="C3155"/>
      <c r="D3155" t="inlineStr">
        <is>
          <t>Measured</t>
        </is>
      </c>
      <c r="E3155" t="inlineStr">
        <is>
          <t>Not coded</t>
        </is>
      </c>
      <c r="F3155"/>
      <c r="G3155"/>
      <c r="H3155"/>
      <c r="I3155"/>
      <c r="J3155"/>
      <c r="K3155"/>
      <c r="L3155" t="inlineStr">
        <is>
          <t>Pimephales promelas</t>
        </is>
      </c>
      <c r="M3155" t="inlineStr">
        <is>
          <t>Fathead Minnow</t>
        </is>
      </c>
      <c r="N3155"/>
      <c r="O3155"/>
      <c r="P3155"/>
      <c r="Q3155"/>
      <c r="R3155"/>
      <c r="S3155"/>
      <c r="T3155"/>
      <c r="U3155"/>
      <c r="V3155" t="inlineStr">
        <is>
          <t>Flow-through</t>
        </is>
      </c>
      <c r="W3155" t="inlineStr">
        <is>
          <t>Fresh water</t>
        </is>
      </c>
      <c r="X3155" t="inlineStr">
        <is>
          <t>Lab</t>
        </is>
      </c>
      <c r="Y3155"/>
      <c r="Z3155" t="inlineStr">
        <is>
          <t>Dissolved</t>
        </is>
      </c>
      <c r="AA3155"/>
      <c r="AB3155" t="n">
        <v>0.54</v>
      </c>
      <c r="AC3155"/>
      <c r="AD3155"/>
      <c r="AE3155"/>
      <c r="AF3155"/>
      <c r="AG3155" t="inlineStr">
        <is>
          <t>AI mg/L</t>
        </is>
      </c>
      <c r="AH3155" t="inlineStr">
        <is>
          <t>Total</t>
        </is>
      </c>
      <c r="AI3155"/>
      <c r="AJ3155" t="n">
        <v>11.0</v>
      </c>
      <c r="AK3155"/>
      <c r="AL3155"/>
      <c r="AM3155"/>
      <c r="AN3155"/>
      <c r="AO3155" t="inlineStr">
        <is>
          <t>AI mg/L</t>
        </is>
      </c>
      <c r="AP3155"/>
      <c r="AQ3155"/>
      <c r="AR3155"/>
      <c r="AS3155"/>
      <c r="AT3155"/>
      <c r="AU3155"/>
      <c r="AV3155"/>
      <c r="AW3155"/>
      <c r="AX3155" t="inlineStr">
        <is>
          <t>Mortality</t>
        </is>
      </c>
      <c r="AY3155" t="inlineStr">
        <is>
          <t>Mortality</t>
        </is>
      </c>
      <c r="AZ3155" t="inlineStr">
        <is>
          <t>LC50</t>
        </is>
      </c>
      <c r="BA3155"/>
      <c r="BB3155" t="n">
        <v>4.0</v>
      </c>
      <c r="BC3155"/>
      <c r="BD3155"/>
      <c r="BE3155"/>
      <c r="BF3155"/>
      <c r="BG3155" t="inlineStr">
        <is>
          <t>Day(s)</t>
        </is>
      </c>
      <c r="BH3155"/>
      <c r="BI3155" t="inlineStr">
        <is>
          <t>DTXSID6034479</t>
        </is>
      </c>
      <c r="BJ3155"/>
      <c r="BK3155"/>
      <c r="BL3155"/>
      <c r="BM3155"/>
      <c r="BN3155"/>
      <c r="BO3155"/>
      <c r="BP3155"/>
      <c r="BQ3155"/>
      <c r="BR3155"/>
      <c r="BS3155"/>
      <c r="BT3155" t="inlineStr">
        <is>
          <t>--</t>
        </is>
      </c>
      <c r="BU3155"/>
      <c r="BV3155"/>
      <c r="BW3155"/>
      <c r="BX3155"/>
      <c r="BY3155"/>
      <c r="BZ3155"/>
      <c r="CA3155" t="inlineStr">
        <is>
          <t>--</t>
        </is>
      </c>
      <c r="CB3155"/>
      <c r="CC3155"/>
      <c r="CD3155"/>
      <c r="CE3155"/>
      <c r="CF3155"/>
      <c r="CG3155"/>
      <c r="CH3155"/>
      <c r="CI3155" t="inlineStr">
        <is>
          <t xml:space="preserve"> CONTR/&lt;= 10 % MORT//</t>
        </is>
      </c>
      <c r="CJ3155" t="inlineStr">
        <is>
          <t xml:space="preserve">   CONTR/&lt;= 10 % MORT//</t>
        </is>
      </c>
      <c r="CK3155" t="inlineStr">
        <is>
          <t>Geckler,J.R., W.B. Horning, T.M. Neiheisel, Q.H. Pickering, E.L. Robinson, and C.E. Stephan</t>
        </is>
      </c>
      <c r="CL3155" t="n">
        <v>2071.0</v>
      </c>
      <c r="CM3155" t="inlineStr">
        <is>
          <t>Validity of Laboratory Tests for Predicting Copper Toxicity in Streams</t>
        </is>
      </c>
      <c r="CN3155" t="inlineStr">
        <is>
          <t>EPA-600/3-76-116, U.S.EPA, Duluth, MN:208 p.</t>
        </is>
      </c>
      <c r="CO3155" t="n">
        <v>1976.0</v>
      </c>
      <c r="CP3155" t="inlineStr">
        <is>
          <t>Geckler,J.R., W.B. Horning, T.M. Neiheisel, Q.H. Pickering, E.L. Robinson, and C.E. Stephan (1976). Validity of Laboratory Tests for Predicting Copper Toxicity in Streams. EPA-600/3-76-116, U.S.EPA, Duluth, MN, 208 p. ECOREF#:2071</t>
        </is>
      </c>
    </row>
    <row r="3156">
      <c r="A3156" t="n">
        <v>7758987.0</v>
      </c>
      <c r="B3156" t="inlineStr">
        <is>
          <t>Sulfuric acid copper(2+) salt (1:1)</t>
        </is>
      </c>
      <c r="C3156"/>
      <c r="D3156" t="inlineStr">
        <is>
          <t>Unmeasured</t>
        </is>
      </c>
      <c r="E3156" t="inlineStr">
        <is>
          <t>Not coded</t>
        </is>
      </c>
      <c r="F3156"/>
      <c r="G3156"/>
      <c r="H3156"/>
      <c r="I3156"/>
      <c r="J3156"/>
      <c r="K3156"/>
      <c r="L3156" t="inlineStr">
        <is>
          <t>Pimephales promelas</t>
        </is>
      </c>
      <c r="M3156" t="inlineStr">
        <is>
          <t>Fathead Minnow</t>
        </is>
      </c>
      <c r="N3156"/>
      <c r="O3156" t="inlineStr">
        <is>
          <t>&lt;=</t>
        </is>
      </c>
      <c r="P3156" t="n">
        <v>24.0</v>
      </c>
      <c r="Q3156"/>
      <c r="R3156"/>
      <c r="S3156"/>
      <c r="T3156"/>
      <c r="U3156" t="inlineStr">
        <is>
          <t>Hour(s)</t>
        </is>
      </c>
      <c r="V3156" t="inlineStr">
        <is>
          <t>Static</t>
        </is>
      </c>
      <c r="W3156" t="inlineStr">
        <is>
          <t>Fresh water</t>
        </is>
      </c>
      <c r="X3156" t="inlineStr">
        <is>
          <t>Lab</t>
        </is>
      </c>
      <c r="Y3156" t="n">
        <v>9.0</v>
      </c>
      <c r="Z3156" t="inlineStr">
        <is>
          <t>Total</t>
        </is>
      </c>
      <c r="AA3156"/>
      <c r="AB3156" t="n">
        <v>0.23</v>
      </c>
      <c r="AC3156"/>
      <c r="AD3156"/>
      <c r="AE3156"/>
      <c r="AF3156"/>
      <c r="AG3156" t="inlineStr">
        <is>
          <t>AI mg/L</t>
        </is>
      </c>
      <c r="AH3156"/>
      <c r="AI3156"/>
      <c r="AJ3156"/>
      <c r="AK3156"/>
      <c r="AL3156"/>
      <c r="AM3156"/>
      <c r="AN3156"/>
      <c r="AO3156"/>
      <c r="AP3156"/>
      <c r="AQ3156"/>
      <c r="AR3156"/>
      <c r="AS3156"/>
      <c r="AT3156"/>
      <c r="AU3156"/>
      <c r="AV3156"/>
      <c r="AW3156"/>
      <c r="AX3156" t="inlineStr">
        <is>
          <t>Mortality</t>
        </is>
      </c>
      <c r="AY3156" t="inlineStr">
        <is>
          <t>Mortality</t>
        </is>
      </c>
      <c r="AZ3156" t="inlineStr">
        <is>
          <t>LC50</t>
        </is>
      </c>
      <c r="BA3156"/>
      <c r="BB3156" t="n">
        <v>4.0</v>
      </c>
      <c r="BC3156"/>
      <c r="BD3156"/>
      <c r="BE3156"/>
      <c r="BF3156"/>
      <c r="BG3156" t="inlineStr">
        <is>
          <t>Day(s)</t>
        </is>
      </c>
      <c r="BH3156"/>
      <c r="BI3156" t="inlineStr">
        <is>
          <t>DTXSID6034479</t>
        </is>
      </c>
      <c r="BJ3156"/>
      <c r="BK3156"/>
      <c r="BL3156"/>
      <c r="BM3156"/>
      <c r="BN3156"/>
      <c r="BO3156"/>
      <c r="BP3156"/>
      <c r="BQ3156"/>
      <c r="BR3156"/>
      <c r="BS3156"/>
      <c r="BT3156" t="inlineStr">
        <is>
          <t>--</t>
        </is>
      </c>
      <c r="BU3156"/>
      <c r="BV3156"/>
      <c r="BW3156"/>
      <c r="BX3156"/>
      <c r="BY3156"/>
      <c r="BZ3156"/>
      <c r="CA3156"/>
      <c r="CB3156"/>
      <c r="CC3156"/>
      <c r="CD3156"/>
      <c r="CE3156"/>
      <c r="CF3156"/>
      <c r="CG3156"/>
      <c r="CH3156"/>
      <c r="CI3156" t="inlineStr">
        <is>
          <t xml:space="preserve"> DNUM/9//DOSES/10/100/200/500/750/1000/2000/3000 ug/L//TESTID/4//OEF/MASS RATIO////</t>
        </is>
      </c>
      <c r="CJ3156" t="inlineStr">
        <is>
          <t xml:space="preserve">   DNUM/9//DOSES/10/100/200/500/750/1000/2000/3000 ug/L//TESTID/4//OEF/MASS RATIO////</t>
        </is>
      </c>
      <c r="CK3156" t="inlineStr">
        <is>
          <t>Johnson,B.M., M.M. Chao, O.R. Tedrow, A.D. McQueen, and J.H.,Jr. Rodgers</t>
        </is>
      </c>
      <c r="CL3156" t="n">
        <v>115858.0</v>
      </c>
      <c r="CM3156" t="inlineStr">
        <is>
          <t>Responses of Lepomis macrochirus, Pimephales promelas, Hyalella azteca, Ceriodaphnia dubia, and Daphnia magna to Exposures of Algimycin PWF and Copper Sulfate Pentahydrate</t>
        </is>
      </c>
      <c r="CN3156" t="inlineStr">
        <is>
          <t>J. Aquat. Plant Manag.46:176-183</t>
        </is>
      </c>
      <c r="CO3156" t="n">
        <v>2008.0</v>
      </c>
      <c r="CP3156" t="inlineStr">
        <is>
          <t>Johnson,B.M., M.M. Chao, O.R. Tedrow, A.D. McQueen, and J.H.,Jr. Rodgers (2008). Responses of Lepomis macrochirus, Pimephales promelas, Hyalella azteca, Ceriodaphnia dubia, and Daphnia magna to Exposures of Algimycin PWF and Copper Sulfate Pentahydrate. J. Aquat. Plant Manag., 46, 176-183. ECOREF#:115858</t>
        </is>
      </c>
    </row>
    <row r="3157">
      <c r="A3157" t="n">
        <v>7758987.0</v>
      </c>
      <c r="B3157" t="inlineStr">
        <is>
          <t>Sulfuric acid copper(2+) salt (1:1)</t>
        </is>
      </c>
      <c r="C3157"/>
      <c r="D3157" t="inlineStr">
        <is>
          <t>Measured</t>
        </is>
      </c>
      <c r="E3157" t="inlineStr">
        <is>
          <t>Not coded</t>
        </is>
      </c>
      <c r="F3157"/>
      <c r="G3157"/>
      <c r="H3157"/>
      <c r="I3157"/>
      <c r="J3157"/>
      <c r="K3157"/>
      <c r="L3157" t="inlineStr">
        <is>
          <t>Pimephales promelas</t>
        </is>
      </c>
      <c r="M3157" t="inlineStr">
        <is>
          <t>Fathead Minnow</t>
        </is>
      </c>
      <c r="N3157"/>
      <c r="O3157"/>
      <c r="P3157"/>
      <c r="Q3157"/>
      <c r="R3157"/>
      <c r="S3157"/>
      <c r="T3157"/>
      <c r="U3157"/>
      <c r="V3157" t="inlineStr">
        <is>
          <t>Static</t>
        </is>
      </c>
      <c r="W3157" t="inlineStr">
        <is>
          <t>Fresh water</t>
        </is>
      </c>
      <c r="X3157" t="inlineStr">
        <is>
          <t>Lab</t>
        </is>
      </c>
      <c r="Y3157"/>
      <c r="Z3157" t="inlineStr">
        <is>
          <t>Dissolved</t>
        </is>
      </c>
      <c r="AA3157"/>
      <c r="AB3157" t="n">
        <v>0.68</v>
      </c>
      <c r="AC3157"/>
      <c r="AD3157"/>
      <c r="AE3157"/>
      <c r="AF3157"/>
      <c r="AG3157" t="inlineStr">
        <is>
          <t>AI mg/L</t>
        </is>
      </c>
      <c r="AH3157" t="inlineStr">
        <is>
          <t>Total</t>
        </is>
      </c>
      <c r="AI3157"/>
      <c r="AJ3157" t="n">
        <v>1.19</v>
      </c>
      <c r="AK3157"/>
      <c r="AL3157"/>
      <c r="AM3157"/>
      <c r="AN3157"/>
      <c r="AO3157" t="inlineStr">
        <is>
          <t>AI mg/L</t>
        </is>
      </c>
      <c r="AP3157"/>
      <c r="AQ3157"/>
      <c r="AR3157"/>
      <c r="AS3157"/>
      <c r="AT3157"/>
      <c r="AU3157"/>
      <c r="AV3157"/>
      <c r="AW3157"/>
      <c r="AX3157" t="inlineStr">
        <is>
          <t>Mortality</t>
        </is>
      </c>
      <c r="AY3157" t="inlineStr">
        <is>
          <t>Mortality</t>
        </is>
      </c>
      <c r="AZ3157" t="inlineStr">
        <is>
          <t>LC50</t>
        </is>
      </c>
      <c r="BA3157"/>
      <c r="BB3157" t="n">
        <v>4.0</v>
      </c>
      <c r="BC3157"/>
      <c r="BD3157"/>
      <c r="BE3157"/>
      <c r="BF3157"/>
      <c r="BG3157" t="inlineStr">
        <is>
          <t>Day(s)</t>
        </is>
      </c>
      <c r="BH3157"/>
      <c r="BI3157" t="inlineStr">
        <is>
          <t>DTXSID6034479</t>
        </is>
      </c>
      <c r="BJ3157"/>
      <c r="BK3157"/>
      <c r="BL3157"/>
      <c r="BM3157"/>
      <c r="BN3157"/>
      <c r="BO3157"/>
      <c r="BP3157"/>
      <c r="BQ3157"/>
      <c r="BR3157"/>
      <c r="BS3157"/>
      <c r="BT3157" t="inlineStr">
        <is>
          <t>--</t>
        </is>
      </c>
      <c r="BU3157"/>
      <c r="BV3157"/>
      <c r="BW3157"/>
      <c r="BX3157"/>
      <c r="BY3157"/>
      <c r="BZ3157"/>
      <c r="CA3157" t="inlineStr">
        <is>
          <t>--</t>
        </is>
      </c>
      <c r="CB3157"/>
      <c r="CC3157"/>
      <c r="CD3157"/>
      <c r="CE3157"/>
      <c r="CF3157"/>
      <c r="CG3157"/>
      <c r="CH3157"/>
      <c r="CI3157" t="inlineStr">
        <is>
          <t xml:space="preserve"> CONTR/&lt;= 10 % MORT//</t>
        </is>
      </c>
      <c r="CJ3157" t="inlineStr">
        <is>
          <t xml:space="preserve">   CONTR/&lt;= 10 % MORT//</t>
        </is>
      </c>
      <c r="CK3157" t="inlineStr">
        <is>
          <t>Geckler,J.R., W.B. Horning, T.M. Neiheisel, Q.H. Pickering, E.L. Robinson, and C.E. Stephan</t>
        </is>
      </c>
      <c r="CL3157" t="n">
        <v>2071.0</v>
      </c>
      <c r="CM3157" t="inlineStr">
        <is>
          <t>Validity of Laboratory Tests for Predicting Copper Toxicity in Streams</t>
        </is>
      </c>
      <c r="CN3157" t="inlineStr">
        <is>
          <t>EPA-600/3-76-116, U.S.EPA, Duluth, MN:208 p.</t>
        </is>
      </c>
      <c r="CO3157" t="n">
        <v>1976.0</v>
      </c>
      <c r="CP3157" t="inlineStr">
        <is>
          <t>Geckler,J.R., W.B. Horning, T.M. Neiheisel, Q.H. Pickering, E.L. Robinson, and C.E. Stephan (1976). Validity of Laboratory Tests for Predicting Copper Toxicity in Streams. EPA-600/3-76-116, U.S.EPA, Duluth, MN, 208 p. ECOREF#:2071</t>
        </is>
      </c>
    </row>
    <row r="3158">
      <c r="A3158" t="n">
        <v>7758987.0</v>
      </c>
      <c r="B3158" t="inlineStr">
        <is>
          <t>Sulfuric acid copper(2+) salt (1:1)</t>
        </is>
      </c>
      <c r="C3158"/>
      <c r="D3158" t="inlineStr">
        <is>
          <t>Measured</t>
        </is>
      </c>
      <c r="E3158" t="inlineStr">
        <is>
          <t>Not coded</t>
        </is>
      </c>
      <c r="F3158"/>
      <c r="G3158"/>
      <c r="H3158"/>
      <c r="I3158"/>
      <c r="J3158"/>
      <c r="K3158"/>
      <c r="L3158" t="inlineStr">
        <is>
          <t>Pimephales promelas</t>
        </is>
      </c>
      <c r="M3158" t="inlineStr">
        <is>
          <t>Fathead Minnow</t>
        </is>
      </c>
      <c r="N3158" t="inlineStr">
        <is>
          <t>Larva</t>
        </is>
      </c>
      <c r="O3158" t="inlineStr">
        <is>
          <t>&lt;</t>
        </is>
      </c>
      <c r="P3158" t="n">
        <v>24.0</v>
      </c>
      <c r="Q3158"/>
      <c r="R3158"/>
      <c r="S3158"/>
      <c r="T3158"/>
      <c r="U3158" t="inlineStr">
        <is>
          <t>Hour(s)</t>
        </is>
      </c>
      <c r="V3158" t="inlineStr">
        <is>
          <t>Flow-through</t>
        </is>
      </c>
      <c r="W3158" t="inlineStr">
        <is>
          <t>Fresh water</t>
        </is>
      </c>
      <c r="X3158" t="inlineStr">
        <is>
          <t>Lab</t>
        </is>
      </c>
      <c r="Y3158"/>
      <c r="Z3158" t="inlineStr">
        <is>
          <t>Total</t>
        </is>
      </c>
      <c r="AA3158"/>
      <c r="AB3158" t="n">
        <v>0.017778145</v>
      </c>
      <c r="AC3158"/>
      <c r="AD3158" t="n">
        <v>0.01616195</v>
      </c>
      <c r="AE3158"/>
      <c r="AF3158" t="n">
        <v>0.01939434</v>
      </c>
      <c r="AG3158" t="inlineStr">
        <is>
          <t>AI mg/L</t>
        </is>
      </c>
      <c r="AH3158"/>
      <c r="AI3158"/>
      <c r="AJ3158"/>
      <c r="AK3158"/>
      <c r="AL3158"/>
      <c r="AM3158"/>
      <c r="AN3158"/>
      <c r="AO3158"/>
      <c r="AP3158"/>
      <c r="AQ3158"/>
      <c r="AR3158"/>
      <c r="AS3158"/>
      <c r="AT3158"/>
      <c r="AU3158"/>
      <c r="AV3158"/>
      <c r="AW3158"/>
      <c r="AX3158" t="inlineStr">
        <is>
          <t>Mortality</t>
        </is>
      </c>
      <c r="AY3158" t="inlineStr">
        <is>
          <t>Mortality</t>
        </is>
      </c>
      <c r="AZ3158" t="inlineStr">
        <is>
          <t>LC50</t>
        </is>
      </c>
      <c r="BA3158"/>
      <c r="BB3158" t="n">
        <v>4.0</v>
      </c>
      <c r="BC3158"/>
      <c r="BD3158"/>
      <c r="BE3158"/>
      <c r="BF3158"/>
      <c r="BG3158" t="inlineStr">
        <is>
          <t>Day(s)</t>
        </is>
      </c>
      <c r="BH3158"/>
      <c r="BI3158" t="inlineStr">
        <is>
          <t>DTXSID6034479</t>
        </is>
      </c>
      <c r="BJ3158" t="inlineStr">
        <is>
          <t>10.1002/etc.5620150217</t>
        </is>
      </c>
      <c r="BK3158"/>
      <c r="BL3158"/>
      <c r="BM3158"/>
      <c r="BN3158"/>
      <c r="BO3158"/>
      <c r="BP3158"/>
      <c r="BQ3158"/>
      <c r="BR3158"/>
      <c r="BS3158"/>
      <c r="BT3158" t="inlineStr">
        <is>
          <t>--</t>
        </is>
      </c>
      <c r="BU3158"/>
      <c r="BV3158"/>
      <c r="BW3158"/>
      <c r="BX3158"/>
      <c r="BY3158"/>
      <c r="BZ3158"/>
      <c r="CA3158"/>
      <c r="CB3158"/>
      <c r="CC3158"/>
      <c r="CD3158"/>
      <c r="CE3158"/>
      <c r="CF3158"/>
      <c r="CG3158"/>
      <c r="CH3158"/>
      <c r="CI3158" t="inlineStr">
        <is>
          <t xml:space="preserve"> ALK/0.85 MEQ/L*//</t>
        </is>
      </c>
      <c r="CJ3158" t="inlineStr">
        <is>
          <t xml:space="preserve">   ALK/0.85 MEQ/L*//</t>
        </is>
      </c>
      <c r="CK3158" t="inlineStr">
        <is>
          <t>Erickson,R.J., D.A. Benoit, V.R. Mattson, H.P.,Jr. Nelson, and E.N. Leonard</t>
        </is>
      </c>
      <c r="CL3158" t="n">
        <v>16342.0</v>
      </c>
      <c r="CM3158" t="inlineStr">
        <is>
          <t>The Effects of Water Chemistry on the Toxicity of Copper to Fathead Minnows</t>
        </is>
      </c>
      <c r="CN3158" t="inlineStr">
        <is>
          <t>Environ. Toxicol. Chem.15(2): 181-193</t>
        </is>
      </c>
      <c r="CO3158" t="n">
        <v>1996.0</v>
      </c>
      <c r="CP3158" t="inlineStr">
        <is>
          <t>Erickson,R.J., D.A. Benoit, V.R. Mattson, H.P.,Jr. Nelson, and E.N. Leonard (1996). The Effects of Water Chemistry on the Toxicity of Copper to Fathead Minnows. Environ. Toxicol. Chem., 15, (2), 181-193. doi:10.1002/etc.5620150217. ECOREF#:16342</t>
        </is>
      </c>
    </row>
    <row r="3159">
      <c r="A3159" t="n">
        <v>7758987.0</v>
      </c>
      <c r="B3159" t="inlineStr">
        <is>
          <t>Sulfuric acid copper(2+) salt (1:1)</t>
        </is>
      </c>
      <c r="C3159"/>
      <c r="D3159" t="inlineStr">
        <is>
          <t>Measured</t>
        </is>
      </c>
      <c r="E3159" t="inlineStr">
        <is>
          <t>Not coded</t>
        </is>
      </c>
      <c r="F3159"/>
      <c r="G3159"/>
      <c r="H3159"/>
      <c r="I3159"/>
      <c r="J3159"/>
      <c r="K3159"/>
      <c r="L3159" t="inlineStr">
        <is>
          <t>Pimephales promelas</t>
        </is>
      </c>
      <c r="M3159" t="inlineStr">
        <is>
          <t>Fathead Minnow</t>
        </is>
      </c>
      <c r="N3159" t="inlineStr">
        <is>
          <t>Larva</t>
        </is>
      </c>
      <c r="O3159" t="inlineStr">
        <is>
          <t>&lt;</t>
        </is>
      </c>
      <c r="P3159" t="n">
        <v>24.0</v>
      </c>
      <c r="Q3159"/>
      <c r="R3159"/>
      <c r="S3159"/>
      <c r="T3159"/>
      <c r="U3159" t="inlineStr">
        <is>
          <t>Hour(s)</t>
        </is>
      </c>
      <c r="V3159" t="inlineStr">
        <is>
          <t>Flow-through</t>
        </is>
      </c>
      <c r="W3159" t="inlineStr">
        <is>
          <t>Fresh water</t>
        </is>
      </c>
      <c r="X3159" t="inlineStr">
        <is>
          <t>Lab</t>
        </is>
      </c>
      <c r="Y3159"/>
      <c r="Z3159" t="inlineStr">
        <is>
          <t>Total</t>
        </is>
      </c>
      <c r="AA3159"/>
      <c r="AB3159" t="n">
        <v>0.40404875</v>
      </c>
      <c r="AC3159"/>
      <c r="AD3159"/>
      <c r="AE3159"/>
      <c r="AF3159"/>
      <c r="AG3159" t="inlineStr">
        <is>
          <t>AI mg/L</t>
        </is>
      </c>
      <c r="AH3159"/>
      <c r="AI3159"/>
      <c r="AJ3159"/>
      <c r="AK3159"/>
      <c r="AL3159"/>
      <c r="AM3159"/>
      <c r="AN3159"/>
      <c r="AO3159"/>
      <c r="AP3159"/>
      <c r="AQ3159"/>
      <c r="AR3159"/>
      <c r="AS3159"/>
      <c r="AT3159"/>
      <c r="AU3159"/>
      <c r="AV3159"/>
      <c r="AW3159"/>
      <c r="AX3159" t="inlineStr">
        <is>
          <t>Mortality</t>
        </is>
      </c>
      <c r="AY3159" t="inlineStr">
        <is>
          <t>Mortality</t>
        </is>
      </c>
      <c r="AZ3159" t="inlineStr">
        <is>
          <t>LC50</t>
        </is>
      </c>
      <c r="BA3159"/>
      <c r="BB3159" t="n">
        <v>4.0</v>
      </c>
      <c r="BC3159"/>
      <c r="BD3159"/>
      <c r="BE3159"/>
      <c r="BF3159"/>
      <c r="BG3159" t="inlineStr">
        <is>
          <t>Day(s)</t>
        </is>
      </c>
      <c r="BH3159"/>
      <c r="BI3159" t="inlineStr">
        <is>
          <t>DTXSID6034479</t>
        </is>
      </c>
      <c r="BJ3159" t="inlineStr">
        <is>
          <t>10.1002/etc.5620150217</t>
        </is>
      </c>
      <c r="BK3159"/>
      <c r="BL3159"/>
      <c r="BM3159"/>
      <c r="BN3159"/>
      <c r="BO3159"/>
      <c r="BP3159"/>
      <c r="BQ3159"/>
      <c r="BR3159"/>
      <c r="BS3159"/>
      <c r="BT3159" t="inlineStr">
        <is>
          <t>--</t>
        </is>
      </c>
      <c r="BU3159"/>
      <c r="BV3159"/>
      <c r="BW3159"/>
      <c r="BX3159"/>
      <c r="BY3159"/>
      <c r="BZ3159"/>
      <c r="CA3159"/>
      <c r="CB3159"/>
      <c r="CC3159"/>
      <c r="CD3159"/>
      <c r="CE3159"/>
      <c r="CF3159"/>
      <c r="CG3159"/>
      <c r="CH3159"/>
      <c r="CI3159" t="inlineStr">
        <is>
          <t xml:space="preserve"> ALK/0.85 MEQ/L*//</t>
        </is>
      </c>
      <c r="CJ3159" t="inlineStr">
        <is>
          <t xml:space="preserve">   ALK/0.85 MEQ/L*//</t>
        </is>
      </c>
      <c r="CK3159" t="inlineStr">
        <is>
          <t>Erickson,R.J., D.A. Benoit, V.R. Mattson, H.P.,Jr. Nelson, and E.N. Leonard</t>
        </is>
      </c>
      <c r="CL3159" t="n">
        <v>16342.0</v>
      </c>
      <c r="CM3159" t="inlineStr">
        <is>
          <t>The Effects of Water Chemistry on the Toxicity of Copper to Fathead Minnows</t>
        </is>
      </c>
      <c r="CN3159" t="inlineStr">
        <is>
          <t>Environ. Toxicol. Chem.15(2): 181-193</t>
        </is>
      </c>
      <c r="CO3159" t="n">
        <v>1996.0</v>
      </c>
      <c r="CP3159" t="inlineStr">
        <is>
          <t>Erickson,R.J., D.A. Benoit, V.R. Mattson, H.P.,Jr. Nelson, and E.N. Leonard (1996). The Effects of Water Chemistry on the Toxicity of Copper to Fathead Minnows. Environ. Toxicol. Chem., 15, (2), 181-193. doi:10.1002/etc.5620150217. ECOREF#:16342</t>
        </is>
      </c>
    </row>
    <row r="3160">
      <c r="A3160" t="n">
        <v>7758987.0</v>
      </c>
      <c r="B3160" t="inlineStr">
        <is>
          <t>Sulfuric acid copper(2+) salt (1:1)</t>
        </is>
      </c>
      <c r="C3160"/>
      <c r="D3160" t="inlineStr">
        <is>
          <t>Measured</t>
        </is>
      </c>
      <c r="E3160" t="inlineStr">
        <is>
          <t>Not coded</t>
        </is>
      </c>
      <c r="F3160"/>
      <c r="G3160"/>
      <c r="H3160"/>
      <c r="I3160"/>
      <c r="J3160"/>
      <c r="K3160"/>
      <c r="L3160" t="inlineStr">
        <is>
          <t>Pimephales promelas</t>
        </is>
      </c>
      <c r="M3160" t="inlineStr">
        <is>
          <t>Fathead Minnow</t>
        </is>
      </c>
      <c r="N3160" t="inlineStr">
        <is>
          <t>Juvenile</t>
        </is>
      </c>
      <c r="O3160"/>
      <c r="P3160"/>
      <c r="Q3160"/>
      <c r="R3160"/>
      <c r="S3160"/>
      <c r="T3160"/>
      <c r="U3160"/>
      <c r="V3160" t="inlineStr">
        <is>
          <t>Flow-through</t>
        </is>
      </c>
      <c r="W3160" t="inlineStr">
        <is>
          <t>Fresh water</t>
        </is>
      </c>
      <c r="X3160" t="inlineStr">
        <is>
          <t>Lab</t>
        </is>
      </c>
      <c r="Y3160"/>
      <c r="Z3160" t="inlineStr">
        <is>
          <t>Total</t>
        </is>
      </c>
      <c r="AA3160"/>
      <c r="AB3160"/>
      <c r="AC3160" t="inlineStr">
        <is>
          <t>&gt;</t>
        </is>
      </c>
      <c r="AD3160" t="n">
        <v>0.05</v>
      </c>
      <c r="AE3160" t="inlineStr">
        <is>
          <t>&lt;</t>
        </is>
      </c>
      <c r="AF3160" t="n">
        <v>0.1</v>
      </c>
      <c r="AG3160" t="inlineStr">
        <is>
          <t>AI mg/L</t>
        </is>
      </c>
      <c r="AH3160"/>
      <c r="AI3160"/>
      <c r="AJ3160"/>
      <c r="AK3160"/>
      <c r="AL3160"/>
      <c r="AM3160"/>
      <c r="AN3160"/>
      <c r="AO3160"/>
      <c r="AP3160"/>
      <c r="AQ3160"/>
      <c r="AR3160"/>
      <c r="AS3160"/>
      <c r="AT3160"/>
      <c r="AU3160"/>
      <c r="AV3160"/>
      <c r="AW3160"/>
      <c r="AX3160" t="inlineStr">
        <is>
          <t>Mortality</t>
        </is>
      </c>
      <c r="AY3160" t="inlineStr">
        <is>
          <t>Mortality</t>
        </is>
      </c>
      <c r="AZ3160" t="inlineStr">
        <is>
          <t>LC50</t>
        </is>
      </c>
      <c r="BA3160"/>
      <c r="BB3160" t="n">
        <v>4.0</v>
      </c>
      <c r="BC3160"/>
      <c r="BD3160"/>
      <c r="BE3160"/>
      <c r="BF3160"/>
      <c r="BG3160" t="inlineStr">
        <is>
          <t>Day(s)</t>
        </is>
      </c>
      <c r="BH3160"/>
      <c r="BI3160" t="inlineStr">
        <is>
          <t>DTXSID6034479</t>
        </is>
      </c>
      <c r="BJ3160" t="inlineStr">
        <is>
          <t>10.1002/etc.5620160428</t>
        </is>
      </c>
      <c r="BK3160"/>
      <c r="BL3160"/>
      <c r="BM3160"/>
      <c r="BN3160"/>
      <c r="BO3160"/>
      <c r="BP3160"/>
      <c r="BQ3160"/>
      <c r="BR3160"/>
      <c r="BS3160"/>
      <c r="BT3160" t="inlineStr">
        <is>
          <t>--</t>
        </is>
      </c>
      <c r="BU3160"/>
      <c r="BV3160"/>
      <c r="BW3160"/>
      <c r="BX3160"/>
      <c r="BY3160"/>
      <c r="BZ3160"/>
      <c r="CA3160"/>
      <c r="CB3160"/>
      <c r="CC3160"/>
      <c r="CD3160"/>
      <c r="CE3160"/>
      <c r="CF3160"/>
      <c r="CG3160"/>
      <c r="CH3160"/>
      <c r="CI3160" t="inlineStr">
        <is>
          <t xml:space="preserve"> CONC/GRAPHED//HARD/0.91 MEQ/L//ALK/0.93 MEQ/L//</t>
        </is>
      </c>
      <c r="CJ3160" t="inlineStr">
        <is>
          <t xml:space="preserve">   CONC/GRAPHED//HARD/0.91 MEQ/L//ALK/0.93 MEQ/L//</t>
        </is>
      </c>
      <c r="CK3160" t="inlineStr">
        <is>
          <t>Erickson,R.J., C.F. Kleiner, J.T. Fiandt, and T.L. Highland</t>
        </is>
      </c>
      <c r="CL3160" t="n">
        <v>17871.0</v>
      </c>
      <c r="CM3160" t="inlineStr">
        <is>
          <t>Effect of Acclimation Period on the Relationship of Acute Copper Toxicity to Water Hardness for Fathead Minnows</t>
        </is>
      </c>
      <c r="CN3160" t="inlineStr">
        <is>
          <t>Environ. Toxicol. Chem.16(4): 813-815</t>
        </is>
      </c>
      <c r="CO3160" t="n">
        <v>1997.0</v>
      </c>
      <c r="CP3160" t="inlineStr">
        <is>
          <t>Erickson,R.J., C.F. Kleiner, J.T. Fiandt, and T.L. Highland (1997). Effect of Acclimation Period on the Relationship of Acute Copper Toxicity to Water Hardness for Fathead Minnows. Environ. Toxicol. Chem., 16, (4), 813-815. doi:10.1002/etc.5620160428. ECOREF#:17871</t>
        </is>
      </c>
    </row>
    <row r="3161">
      <c r="A3161" t="n">
        <v>7758987.0</v>
      </c>
      <c r="B3161" t="inlineStr">
        <is>
          <t>Sulfuric acid copper(2+) salt (1:1)</t>
        </is>
      </c>
      <c r="C3161"/>
      <c r="D3161" t="inlineStr">
        <is>
          <t>Measured</t>
        </is>
      </c>
      <c r="E3161" t="inlineStr">
        <is>
          <t>Not coded</t>
        </is>
      </c>
      <c r="F3161"/>
      <c r="G3161"/>
      <c r="H3161"/>
      <c r="I3161"/>
      <c r="J3161"/>
      <c r="K3161"/>
      <c r="L3161" t="inlineStr">
        <is>
          <t>Pimephales promelas</t>
        </is>
      </c>
      <c r="M3161" t="inlineStr">
        <is>
          <t>Fathead Minnow</t>
        </is>
      </c>
      <c r="N3161" t="inlineStr">
        <is>
          <t>Larva</t>
        </is>
      </c>
      <c r="O3161" t="inlineStr">
        <is>
          <t>&lt;</t>
        </is>
      </c>
      <c r="P3161" t="n">
        <v>24.0</v>
      </c>
      <c r="Q3161"/>
      <c r="R3161"/>
      <c r="S3161"/>
      <c r="T3161"/>
      <c r="U3161" t="inlineStr">
        <is>
          <t>Hour(s)</t>
        </is>
      </c>
      <c r="V3161" t="inlineStr">
        <is>
          <t>Flow-through</t>
        </is>
      </c>
      <c r="W3161" t="inlineStr">
        <is>
          <t>Fresh water</t>
        </is>
      </c>
      <c r="X3161" t="inlineStr">
        <is>
          <t>Lab</t>
        </is>
      </c>
      <c r="Y3161"/>
      <c r="Z3161" t="inlineStr">
        <is>
          <t>Total</t>
        </is>
      </c>
      <c r="AA3161"/>
      <c r="AB3161" t="n">
        <v>0.16485189</v>
      </c>
      <c r="AC3161"/>
      <c r="AD3161" t="n">
        <v>0.14868994</v>
      </c>
      <c r="AE3161"/>
      <c r="AF3161" t="n">
        <v>0.18747862</v>
      </c>
      <c r="AG3161" t="inlineStr">
        <is>
          <t>AI mg/L</t>
        </is>
      </c>
      <c r="AH3161"/>
      <c r="AI3161"/>
      <c r="AJ3161"/>
      <c r="AK3161"/>
      <c r="AL3161"/>
      <c r="AM3161"/>
      <c r="AN3161"/>
      <c r="AO3161"/>
      <c r="AP3161"/>
      <c r="AQ3161"/>
      <c r="AR3161"/>
      <c r="AS3161"/>
      <c r="AT3161"/>
      <c r="AU3161"/>
      <c r="AV3161"/>
      <c r="AW3161"/>
      <c r="AX3161" t="inlineStr">
        <is>
          <t>Mortality</t>
        </is>
      </c>
      <c r="AY3161" t="inlineStr">
        <is>
          <t>Mortality</t>
        </is>
      </c>
      <c r="AZ3161" t="inlineStr">
        <is>
          <t>LC50</t>
        </is>
      </c>
      <c r="BA3161"/>
      <c r="BB3161" t="n">
        <v>4.0</v>
      </c>
      <c r="BC3161"/>
      <c r="BD3161"/>
      <c r="BE3161"/>
      <c r="BF3161"/>
      <c r="BG3161" t="inlineStr">
        <is>
          <t>Day(s)</t>
        </is>
      </c>
      <c r="BH3161"/>
      <c r="BI3161" t="inlineStr">
        <is>
          <t>DTXSID6034479</t>
        </is>
      </c>
      <c r="BJ3161" t="inlineStr">
        <is>
          <t>10.1002/etc.5620150217</t>
        </is>
      </c>
      <c r="BK3161"/>
      <c r="BL3161"/>
      <c r="BM3161"/>
      <c r="BN3161"/>
      <c r="BO3161"/>
      <c r="BP3161"/>
      <c r="BQ3161"/>
      <c r="BR3161"/>
      <c r="BS3161"/>
      <c r="BT3161" t="inlineStr">
        <is>
          <t>--</t>
        </is>
      </c>
      <c r="BU3161"/>
      <c r="BV3161"/>
      <c r="BW3161"/>
      <c r="BX3161"/>
      <c r="BY3161"/>
      <c r="BZ3161"/>
      <c r="CA3161"/>
      <c r="CB3161"/>
      <c r="CC3161"/>
      <c r="CD3161"/>
      <c r="CE3161"/>
      <c r="CF3161"/>
      <c r="CG3161"/>
      <c r="CH3161"/>
      <c r="CI3161" t="inlineStr">
        <is>
          <t xml:space="preserve"> ALK/0.5-6 MEQ/L*//</t>
        </is>
      </c>
      <c r="CJ3161" t="inlineStr">
        <is>
          <t xml:space="preserve">   ALK/0.5-6 MEQ/L*//</t>
        </is>
      </c>
      <c r="CK3161" t="inlineStr">
        <is>
          <t>Erickson,R.J., D.A. Benoit, V.R. Mattson, H.P.,Jr. Nelson, and E.N. Leonard</t>
        </is>
      </c>
      <c r="CL3161" t="n">
        <v>16342.0</v>
      </c>
      <c r="CM3161" t="inlineStr">
        <is>
          <t>The Effects of Water Chemistry on the Toxicity of Copper to Fathead Minnows</t>
        </is>
      </c>
      <c r="CN3161" t="inlineStr">
        <is>
          <t>Environ. Toxicol. Chem.15(2): 181-193</t>
        </is>
      </c>
      <c r="CO3161" t="n">
        <v>1996.0</v>
      </c>
      <c r="CP3161" t="inlineStr">
        <is>
          <t>Erickson,R.J., D.A. Benoit, V.R. Mattson, H.P.,Jr. Nelson, and E.N. Leonard (1996). The Effects of Water Chemistry on the Toxicity of Copper to Fathead Minnows. Environ. Toxicol. Chem., 15, (2), 181-193. doi:10.1002/etc.5620150217. ECOREF#:16342</t>
        </is>
      </c>
    </row>
    <row r="3162">
      <c r="A3162" t="n">
        <v>7758987.0</v>
      </c>
      <c r="B3162" t="inlineStr">
        <is>
          <t>Sulfuric acid copper(2+) salt (1:1)</t>
        </is>
      </c>
      <c r="C3162"/>
      <c r="D3162" t="inlineStr">
        <is>
          <t>Measured</t>
        </is>
      </c>
      <c r="E3162" t="inlineStr">
        <is>
          <t>Not coded</t>
        </is>
      </c>
      <c r="F3162"/>
      <c r="G3162"/>
      <c r="H3162"/>
      <c r="I3162"/>
      <c r="J3162"/>
      <c r="K3162"/>
      <c r="L3162" t="inlineStr">
        <is>
          <t>Pimephales promelas</t>
        </is>
      </c>
      <c r="M3162" t="inlineStr">
        <is>
          <t>Fathead Minnow</t>
        </is>
      </c>
      <c r="N3162" t="inlineStr">
        <is>
          <t>Larva</t>
        </is>
      </c>
      <c r="O3162" t="inlineStr">
        <is>
          <t>&lt;</t>
        </is>
      </c>
      <c r="P3162" t="n">
        <v>24.0</v>
      </c>
      <c r="Q3162"/>
      <c r="R3162"/>
      <c r="S3162"/>
      <c r="T3162"/>
      <c r="U3162" t="inlineStr">
        <is>
          <t>Hour(s)</t>
        </is>
      </c>
      <c r="V3162" t="inlineStr">
        <is>
          <t>Static</t>
        </is>
      </c>
      <c r="W3162" t="inlineStr">
        <is>
          <t>Fresh water</t>
        </is>
      </c>
      <c r="X3162" t="inlineStr">
        <is>
          <t>Lab</t>
        </is>
      </c>
      <c r="Y3162"/>
      <c r="Z3162" t="inlineStr">
        <is>
          <t>Total</t>
        </is>
      </c>
      <c r="AA3162"/>
      <c r="AB3162" t="n">
        <v>0.0319</v>
      </c>
      <c r="AC3162"/>
      <c r="AD3162" t="n">
        <v>0.0256</v>
      </c>
      <c r="AE3162"/>
      <c r="AF3162" t="n">
        <v>0.0398</v>
      </c>
      <c r="AG3162" t="inlineStr">
        <is>
          <t>AI mg/L</t>
        </is>
      </c>
      <c r="AH3162"/>
      <c r="AI3162"/>
      <c r="AJ3162"/>
      <c r="AK3162"/>
      <c r="AL3162"/>
      <c r="AM3162"/>
      <c r="AN3162"/>
      <c r="AO3162"/>
      <c r="AP3162"/>
      <c r="AQ3162"/>
      <c r="AR3162"/>
      <c r="AS3162"/>
      <c r="AT3162"/>
      <c r="AU3162"/>
      <c r="AV3162"/>
      <c r="AW3162"/>
      <c r="AX3162" t="inlineStr">
        <is>
          <t>Mortality</t>
        </is>
      </c>
      <c r="AY3162" t="inlineStr">
        <is>
          <t>Mortality</t>
        </is>
      </c>
      <c r="AZ3162" t="inlineStr">
        <is>
          <t>LC50</t>
        </is>
      </c>
      <c r="BA3162"/>
      <c r="BB3162" t="n">
        <v>4.0</v>
      </c>
      <c r="BC3162"/>
      <c r="BD3162"/>
      <c r="BE3162"/>
      <c r="BF3162"/>
      <c r="BG3162" t="inlineStr">
        <is>
          <t>Day(s)</t>
        </is>
      </c>
      <c r="BH3162"/>
      <c r="BI3162" t="inlineStr">
        <is>
          <t>DTXSID6034479</t>
        </is>
      </c>
      <c r="BJ3162" t="inlineStr">
        <is>
          <t>10.1139/f96-063</t>
        </is>
      </c>
      <c r="BK3162"/>
      <c r="BL3162"/>
      <c r="BM3162"/>
      <c r="BN3162"/>
      <c r="BO3162"/>
      <c r="BP3162"/>
      <c r="BQ3162"/>
      <c r="BR3162"/>
      <c r="BS3162"/>
      <c r="BT3162" t="inlineStr">
        <is>
          <t>--</t>
        </is>
      </c>
      <c r="BU3162"/>
      <c r="BV3162"/>
      <c r="BW3162"/>
      <c r="BX3162"/>
      <c r="BY3162"/>
      <c r="BZ3162"/>
      <c r="CA3162"/>
      <c r="CB3162"/>
      <c r="CC3162"/>
      <c r="CD3162"/>
      <c r="CE3162"/>
      <c r="CF3162"/>
      <c r="CG3162"/>
      <c r="CH3162"/>
      <c r="CI3162"/>
      <c r="CJ3162"/>
      <c r="CK3162" t="inlineStr">
        <is>
          <t>Welsh,P.G., J.L. Parrott, D.G. Dixon, P.V. Hodson, D.J. Spry, and G. Mierle</t>
        </is>
      </c>
      <c r="CL3162" t="n">
        <v>17105.0</v>
      </c>
      <c r="CM3162" t="inlineStr">
        <is>
          <t>Estimating Acute Copper Toxicity to Larval Fathead Minnow (Pimephales promelas) in Soft Water from Measurements of Dissolved Organic Carbon, Calcium, and pH</t>
        </is>
      </c>
      <c r="CN3162" t="inlineStr">
        <is>
          <t>Can. J. Fish. Aquat. Sci. (Multiple Languages)53:1263-1271</t>
        </is>
      </c>
      <c r="CO3162" t="n">
        <v>1996.0</v>
      </c>
      <c r="CP3162" t="inlineStr">
        <is>
          <t>Welsh,P.G., J.L. Parrott, D.G. Dixon, P.V. Hodson, D.J. Spry, and G. Mierle (1996). Estimating Acute Copper Toxicity to Larval Fathead Minnow (Pimephales promelas) in Soft Water from Measurements of Dissolved Organic Carbon, Calcium, and pH. Can. J. Fish. Aquat. Sci. (Multiple Languages), 53, 1263-1271. doi:10.1139/f96-063. ECOREF#:17105</t>
        </is>
      </c>
    </row>
    <row r="3163">
      <c r="A3163" t="n">
        <v>7758987.0</v>
      </c>
      <c r="B3163" t="inlineStr">
        <is>
          <t>Sulfuric acid copper(2+) salt (1:1)</t>
        </is>
      </c>
      <c r="C3163"/>
      <c r="D3163" t="inlineStr">
        <is>
          <t>Measured</t>
        </is>
      </c>
      <c r="E3163" t="inlineStr">
        <is>
          <t>Not coded</t>
        </is>
      </c>
      <c r="F3163"/>
      <c r="G3163"/>
      <c r="H3163"/>
      <c r="I3163"/>
      <c r="J3163"/>
      <c r="K3163"/>
      <c r="L3163" t="inlineStr">
        <is>
          <t>Pimephales promelas</t>
        </is>
      </c>
      <c r="M3163" t="inlineStr">
        <is>
          <t>Fathead Minnow</t>
        </is>
      </c>
      <c r="N3163" t="inlineStr">
        <is>
          <t>Larva</t>
        </is>
      </c>
      <c r="O3163" t="inlineStr">
        <is>
          <t>&lt;</t>
        </is>
      </c>
      <c r="P3163" t="n">
        <v>24.0</v>
      </c>
      <c r="Q3163"/>
      <c r="R3163"/>
      <c r="S3163"/>
      <c r="T3163"/>
      <c r="U3163" t="inlineStr">
        <is>
          <t>Hour(s)</t>
        </is>
      </c>
      <c r="V3163" t="inlineStr">
        <is>
          <t>Static</t>
        </is>
      </c>
      <c r="W3163" t="inlineStr">
        <is>
          <t>Fresh water</t>
        </is>
      </c>
      <c r="X3163" t="inlineStr">
        <is>
          <t>Lab</t>
        </is>
      </c>
      <c r="Y3163"/>
      <c r="Z3163" t="inlineStr">
        <is>
          <t>Total</t>
        </is>
      </c>
      <c r="AA3163"/>
      <c r="AB3163" t="n">
        <v>0.0122</v>
      </c>
      <c r="AC3163"/>
      <c r="AD3163" t="n">
        <v>0.0109</v>
      </c>
      <c r="AE3163"/>
      <c r="AF3163" t="n">
        <v>0.0135</v>
      </c>
      <c r="AG3163" t="inlineStr">
        <is>
          <t>AI mg/L</t>
        </is>
      </c>
      <c r="AH3163"/>
      <c r="AI3163"/>
      <c r="AJ3163"/>
      <c r="AK3163"/>
      <c r="AL3163"/>
      <c r="AM3163"/>
      <c r="AN3163"/>
      <c r="AO3163"/>
      <c r="AP3163"/>
      <c r="AQ3163"/>
      <c r="AR3163"/>
      <c r="AS3163"/>
      <c r="AT3163"/>
      <c r="AU3163"/>
      <c r="AV3163"/>
      <c r="AW3163"/>
      <c r="AX3163" t="inlineStr">
        <is>
          <t>Mortality</t>
        </is>
      </c>
      <c r="AY3163" t="inlineStr">
        <is>
          <t>Mortality</t>
        </is>
      </c>
      <c r="AZ3163" t="inlineStr">
        <is>
          <t>LC50</t>
        </is>
      </c>
      <c r="BA3163"/>
      <c r="BB3163" t="n">
        <v>4.0</v>
      </c>
      <c r="BC3163"/>
      <c r="BD3163"/>
      <c r="BE3163"/>
      <c r="BF3163"/>
      <c r="BG3163" t="inlineStr">
        <is>
          <t>Day(s)</t>
        </is>
      </c>
      <c r="BH3163"/>
      <c r="BI3163" t="inlineStr">
        <is>
          <t>DTXSID6034479</t>
        </is>
      </c>
      <c r="BJ3163" t="inlineStr">
        <is>
          <t>10.1139/f96-063</t>
        </is>
      </c>
      <c r="BK3163"/>
      <c r="BL3163"/>
      <c r="BM3163"/>
      <c r="BN3163"/>
      <c r="BO3163"/>
      <c r="BP3163"/>
      <c r="BQ3163"/>
      <c r="BR3163"/>
      <c r="BS3163"/>
      <c r="BT3163" t="inlineStr">
        <is>
          <t>--</t>
        </is>
      </c>
      <c r="BU3163"/>
      <c r="BV3163"/>
      <c r="BW3163"/>
      <c r="BX3163"/>
      <c r="BY3163"/>
      <c r="BZ3163"/>
      <c r="CA3163"/>
      <c r="CB3163"/>
      <c r="CC3163"/>
      <c r="CD3163"/>
      <c r="CE3163"/>
      <c r="CF3163"/>
      <c r="CG3163"/>
      <c r="CH3163"/>
      <c r="CI3163"/>
      <c r="CJ3163"/>
      <c r="CK3163" t="inlineStr">
        <is>
          <t>Welsh,P.G., J.L. Parrott, D.G. Dixon, P.V. Hodson, D.J. Spry, and G. Mierle</t>
        </is>
      </c>
      <c r="CL3163" t="n">
        <v>17105.0</v>
      </c>
      <c r="CM3163" t="inlineStr">
        <is>
          <t>Estimating Acute Copper Toxicity to Larval Fathead Minnow (Pimephales promelas) in Soft Water from Measurements of Dissolved Organic Carbon, Calcium, and pH</t>
        </is>
      </c>
      <c r="CN3163" t="inlineStr">
        <is>
          <t>Can. J. Fish. Aquat. Sci. (Multiple Languages)53:1263-1271</t>
        </is>
      </c>
      <c r="CO3163" t="n">
        <v>1996.0</v>
      </c>
      <c r="CP3163" t="inlineStr">
        <is>
          <t>Welsh,P.G., J.L. Parrott, D.G. Dixon, P.V. Hodson, D.J. Spry, and G. Mierle (1996). Estimating Acute Copper Toxicity to Larval Fathead Minnow (Pimephales promelas) in Soft Water from Measurements of Dissolved Organic Carbon, Calcium, and pH. Can. J. Fish. Aquat. Sci. (Multiple Languages), 53, 1263-1271. doi:10.1139/f96-063. ECOREF#:17105</t>
        </is>
      </c>
    </row>
    <row r="3164">
      <c r="A3164" t="n">
        <v>7758987.0</v>
      </c>
      <c r="B3164" t="inlineStr">
        <is>
          <t>Sulfuric acid copper(2+) salt (1:1)</t>
        </is>
      </c>
      <c r="C3164"/>
      <c r="D3164" t="inlineStr">
        <is>
          <t>Measured</t>
        </is>
      </c>
      <c r="E3164" t="inlineStr">
        <is>
          <t>Not coded</t>
        </is>
      </c>
      <c r="F3164"/>
      <c r="G3164"/>
      <c r="H3164"/>
      <c r="I3164"/>
      <c r="J3164"/>
      <c r="K3164"/>
      <c r="L3164" t="inlineStr">
        <is>
          <t>Pimephales promelas</t>
        </is>
      </c>
      <c r="M3164" t="inlineStr">
        <is>
          <t>Fathead Minnow</t>
        </is>
      </c>
      <c r="N3164"/>
      <c r="O3164" t="inlineStr">
        <is>
          <t>&lt;</t>
        </is>
      </c>
      <c r="P3164" t="n">
        <v>24.0</v>
      </c>
      <c r="Q3164"/>
      <c r="R3164"/>
      <c r="S3164"/>
      <c r="T3164"/>
      <c r="U3164" t="inlineStr">
        <is>
          <t>Hour(s)</t>
        </is>
      </c>
      <c r="V3164" t="inlineStr">
        <is>
          <t>Static</t>
        </is>
      </c>
      <c r="W3164" t="inlineStr">
        <is>
          <t>Fresh water</t>
        </is>
      </c>
      <c r="X3164" t="inlineStr">
        <is>
          <t>Lab</t>
        </is>
      </c>
      <c r="Y3164"/>
      <c r="Z3164" t="inlineStr">
        <is>
          <t>Total</t>
        </is>
      </c>
      <c r="AA3164"/>
      <c r="AB3164" t="n">
        <v>0.0598</v>
      </c>
      <c r="AC3164"/>
      <c r="AD3164" t="n">
        <v>0.0517</v>
      </c>
      <c r="AE3164"/>
      <c r="AF3164" t="n">
        <v>0.0693</v>
      </c>
      <c r="AG3164" t="inlineStr">
        <is>
          <t>AI mg/L</t>
        </is>
      </c>
      <c r="AH3164"/>
      <c r="AI3164"/>
      <c r="AJ3164"/>
      <c r="AK3164"/>
      <c r="AL3164"/>
      <c r="AM3164"/>
      <c r="AN3164"/>
      <c r="AO3164"/>
      <c r="AP3164"/>
      <c r="AQ3164"/>
      <c r="AR3164"/>
      <c r="AS3164"/>
      <c r="AT3164"/>
      <c r="AU3164"/>
      <c r="AV3164"/>
      <c r="AW3164"/>
      <c r="AX3164" t="inlineStr">
        <is>
          <t>Mortality</t>
        </is>
      </c>
      <c r="AY3164" t="inlineStr">
        <is>
          <t>Mortality</t>
        </is>
      </c>
      <c r="AZ3164" t="inlineStr">
        <is>
          <t>LC50</t>
        </is>
      </c>
      <c r="BA3164"/>
      <c r="BB3164" t="n">
        <v>4.0</v>
      </c>
      <c r="BC3164"/>
      <c r="BD3164"/>
      <c r="BE3164"/>
      <c r="BF3164"/>
      <c r="BG3164" t="inlineStr">
        <is>
          <t>Day(s)</t>
        </is>
      </c>
      <c r="BH3164"/>
      <c r="BI3164" t="inlineStr">
        <is>
          <t>DTXSID6034479</t>
        </is>
      </c>
      <c r="BJ3164"/>
      <c r="BK3164"/>
      <c r="BL3164"/>
      <c r="BM3164"/>
      <c r="BN3164"/>
      <c r="BO3164"/>
      <c r="BP3164"/>
      <c r="BQ3164"/>
      <c r="BR3164"/>
      <c r="BS3164"/>
      <c r="BT3164" t="inlineStr">
        <is>
          <t>--</t>
        </is>
      </c>
      <c r="BU3164"/>
      <c r="BV3164"/>
      <c r="BW3164"/>
      <c r="BX3164"/>
      <c r="BY3164"/>
      <c r="BZ3164"/>
      <c r="CA3164"/>
      <c r="CB3164"/>
      <c r="CC3164"/>
      <c r="CD3164"/>
      <c r="CE3164"/>
      <c r="CF3164"/>
      <c r="CG3164"/>
      <c r="CH3164"/>
      <c r="CI3164"/>
      <c r="CJ3164"/>
      <c r="CK3164" t="inlineStr">
        <is>
          <t>Welsh,P.G.</t>
        </is>
      </c>
      <c r="CL3164" t="n">
        <v>45189.0</v>
      </c>
      <c r="CM3164" t="inlineStr">
        <is>
          <t>Influence of Dissolved Organic Carbon on the Speciation, Bioavailability and Toxicity of Metals to Aquatic Biota in Soft Water Lakes</t>
        </is>
      </c>
      <c r="CN3164" t="inlineStr">
        <is>
          <t>Ph.D.Thesis, University of Waterloo, Ontario, Canada:181 p.</t>
        </is>
      </c>
      <c r="CO3164" t="n">
        <v>1996.0</v>
      </c>
      <c r="CP3164" t="inlineStr">
        <is>
          <t>Welsh,P.G. (1996). Influence of Dissolved Organic Carbon on the Speciation, Bioavailability and Toxicity of Metals to Aquatic Biota in Soft Water Lakes. Ph.D.Thesis, University of Waterloo, Ontario, Canada, 181 p. ECOREF#:45189</t>
        </is>
      </c>
    </row>
    <row r="3165">
      <c r="A3165" t="n">
        <v>7758987.0</v>
      </c>
      <c r="B3165" t="inlineStr">
        <is>
          <t>Sulfuric acid copper(2+) salt (1:1)</t>
        </is>
      </c>
      <c r="C3165"/>
      <c r="D3165" t="inlineStr">
        <is>
          <t>Measured</t>
        </is>
      </c>
      <c r="E3165" t="inlineStr">
        <is>
          <t>Not coded</t>
        </is>
      </c>
      <c r="F3165"/>
      <c r="G3165"/>
      <c r="H3165"/>
      <c r="I3165"/>
      <c r="J3165"/>
      <c r="K3165"/>
      <c r="L3165" t="inlineStr">
        <is>
          <t>Pimephales promelas</t>
        </is>
      </c>
      <c r="M3165" t="inlineStr">
        <is>
          <t>Fathead Minnow</t>
        </is>
      </c>
      <c r="N3165"/>
      <c r="O3165"/>
      <c r="P3165"/>
      <c r="Q3165"/>
      <c r="R3165"/>
      <c r="S3165"/>
      <c r="T3165"/>
      <c r="U3165"/>
      <c r="V3165" t="inlineStr">
        <is>
          <t>Static</t>
        </is>
      </c>
      <c r="W3165" t="inlineStr">
        <is>
          <t>Fresh water</t>
        </is>
      </c>
      <c r="X3165" t="inlineStr">
        <is>
          <t>Lab</t>
        </is>
      </c>
      <c r="Y3165"/>
      <c r="Z3165" t="inlineStr">
        <is>
          <t>Dissolved</t>
        </is>
      </c>
      <c r="AA3165"/>
      <c r="AB3165" t="n">
        <v>0.75</v>
      </c>
      <c r="AC3165"/>
      <c r="AD3165"/>
      <c r="AE3165"/>
      <c r="AF3165"/>
      <c r="AG3165" t="inlineStr">
        <is>
          <t>AI mg/L</t>
        </is>
      </c>
      <c r="AH3165" t="inlineStr">
        <is>
          <t>Total</t>
        </is>
      </c>
      <c r="AI3165"/>
      <c r="AJ3165" t="n">
        <v>1.6</v>
      </c>
      <c r="AK3165"/>
      <c r="AL3165"/>
      <c r="AM3165"/>
      <c r="AN3165"/>
      <c r="AO3165" t="inlineStr">
        <is>
          <t>AI mg/L</t>
        </is>
      </c>
      <c r="AP3165"/>
      <c r="AQ3165"/>
      <c r="AR3165"/>
      <c r="AS3165"/>
      <c r="AT3165"/>
      <c r="AU3165"/>
      <c r="AV3165"/>
      <c r="AW3165"/>
      <c r="AX3165" t="inlineStr">
        <is>
          <t>Mortality</t>
        </is>
      </c>
      <c r="AY3165" t="inlineStr">
        <is>
          <t>Mortality</t>
        </is>
      </c>
      <c r="AZ3165" t="inlineStr">
        <is>
          <t>LC50</t>
        </is>
      </c>
      <c r="BA3165"/>
      <c r="BB3165" t="n">
        <v>4.0</v>
      </c>
      <c r="BC3165"/>
      <c r="BD3165"/>
      <c r="BE3165"/>
      <c r="BF3165"/>
      <c r="BG3165" t="inlineStr">
        <is>
          <t>Day(s)</t>
        </is>
      </c>
      <c r="BH3165"/>
      <c r="BI3165" t="inlineStr">
        <is>
          <t>DTXSID6034479</t>
        </is>
      </c>
      <c r="BJ3165"/>
      <c r="BK3165"/>
      <c r="BL3165"/>
      <c r="BM3165"/>
      <c r="BN3165"/>
      <c r="BO3165"/>
      <c r="BP3165"/>
      <c r="BQ3165"/>
      <c r="BR3165"/>
      <c r="BS3165"/>
      <c r="BT3165" t="inlineStr">
        <is>
          <t>--</t>
        </is>
      </c>
      <c r="BU3165"/>
      <c r="BV3165"/>
      <c r="BW3165"/>
      <c r="BX3165"/>
      <c r="BY3165"/>
      <c r="BZ3165"/>
      <c r="CA3165" t="inlineStr">
        <is>
          <t>--</t>
        </is>
      </c>
      <c r="CB3165"/>
      <c r="CC3165"/>
      <c r="CD3165"/>
      <c r="CE3165"/>
      <c r="CF3165"/>
      <c r="CG3165"/>
      <c r="CH3165"/>
      <c r="CI3165" t="inlineStr">
        <is>
          <t xml:space="preserve"> CONTR/&lt;= 10 % MORT//</t>
        </is>
      </c>
      <c r="CJ3165" t="inlineStr">
        <is>
          <t xml:space="preserve">   CONTR/&lt;= 10 % MORT//</t>
        </is>
      </c>
      <c r="CK3165" t="inlineStr">
        <is>
          <t>Geckler,J.R., W.B. Horning, T.M. Neiheisel, Q.H. Pickering, E.L. Robinson, and C.E. Stephan</t>
        </is>
      </c>
      <c r="CL3165" t="n">
        <v>2071.0</v>
      </c>
      <c r="CM3165" t="inlineStr">
        <is>
          <t>Validity of Laboratory Tests for Predicting Copper Toxicity in Streams</t>
        </is>
      </c>
      <c r="CN3165" t="inlineStr">
        <is>
          <t>EPA-600/3-76-116, U.S.EPA, Duluth, MN:208 p.</t>
        </is>
      </c>
      <c r="CO3165" t="n">
        <v>1976.0</v>
      </c>
      <c r="CP3165" t="inlineStr">
        <is>
          <t>Geckler,J.R., W.B. Horning, T.M. Neiheisel, Q.H. Pickering, E.L. Robinson, and C.E. Stephan (1976). Validity of Laboratory Tests for Predicting Copper Toxicity in Streams. EPA-600/3-76-116, U.S.EPA, Duluth, MN, 208 p. ECOREF#:2071</t>
        </is>
      </c>
    </row>
    <row r="3166">
      <c r="A3166" t="n">
        <v>7758987.0</v>
      </c>
      <c r="B3166" t="inlineStr">
        <is>
          <t>Sulfuric acid copper(2+) salt (1:1)</t>
        </is>
      </c>
      <c r="C3166"/>
      <c r="D3166" t="inlineStr">
        <is>
          <t>Measured</t>
        </is>
      </c>
      <c r="E3166" t="inlineStr">
        <is>
          <t>Not coded</t>
        </is>
      </c>
      <c r="F3166"/>
      <c r="G3166"/>
      <c r="H3166"/>
      <c r="I3166"/>
      <c r="J3166"/>
      <c r="K3166"/>
      <c r="L3166" t="inlineStr">
        <is>
          <t>Pimephales promelas</t>
        </is>
      </c>
      <c r="M3166" t="inlineStr">
        <is>
          <t>Fathead Minnow</t>
        </is>
      </c>
      <c r="N3166"/>
      <c r="O3166"/>
      <c r="P3166"/>
      <c r="Q3166"/>
      <c r="R3166"/>
      <c r="S3166"/>
      <c r="T3166"/>
      <c r="U3166"/>
      <c r="V3166" t="inlineStr">
        <is>
          <t>Static</t>
        </is>
      </c>
      <c r="W3166" t="inlineStr">
        <is>
          <t>Fresh water</t>
        </is>
      </c>
      <c r="X3166" t="inlineStr">
        <is>
          <t>Lab</t>
        </is>
      </c>
      <c r="Y3166"/>
      <c r="Z3166" t="inlineStr">
        <is>
          <t>Dissolved</t>
        </is>
      </c>
      <c r="AA3166"/>
      <c r="AB3166" t="n">
        <v>0.82</v>
      </c>
      <c r="AC3166"/>
      <c r="AD3166"/>
      <c r="AE3166"/>
      <c r="AF3166"/>
      <c r="AG3166" t="inlineStr">
        <is>
          <t>AI mg/L</t>
        </is>
      </c>
      <c r="AH3166" t="inlineStr">
        <is>
          <t>Total</t>
        </is>
      </c>
      <c r="AI3166"/>
      <c r="AJ3166" t="n">
        <v>23.6</v>
      </c>
      <c r="AK3166"/>
      <c r="AL3166"/>
      <c r="AM3166"/>
      <c r="AN3166"/>
      <c r="AO3166" t="inlineStr">
        <is>
          <t>AI mg/L</t>
        </is>
      </c>
      <c r="AP3166"/>
      <c r="AQ3166"/>
      <c r="AR3166"/>
      <c r="AS3166"/>
      <c r="AT3166"/>
      <c r="AU3166"/>
      <c r="AV3166"/>
      <c r="AW3166"/>
      <c r="AX3166" t="inlineStr">
        <is>
          <t>Mortality</t>
        </is>
      </c>
      <c r="AY3166" t="inlineStr">
        <is>
          <t>Mortality</t>
        </is>
      </c>
      <c r="AZ3166" t="inlineStr">
        <is>
          <t>LC50</t>
        </is>
      </c>
      <c r="BA3166"/>
      <c r="BB3166" t="n">
        <v>4.0</v>
      </c>
      <c r="BC3166"/>
      <c r="BD3166"/>
      <c r="BE3166"/>
      <c r="BF3166"/>
      <c r="BG3166" t="inlineStr">
        <is>
          <t>Day(s)</t>
        </is>
      </c>
      <c r="BH3166"/>
      <c r="BI3166" t="inlineStr">
        <is>
          <t>DTXSID6034479</t>
        </is>
      </c>
      <c r="BJ3166"/>
      <c r="BK3166"/>
      <c r="BL3166"/>
      <c r="BM3166"/>
      <c r="BN3166"/>
      <c r="BO3166"/>
      <c r="BP3166"/>
      <c r="BQ3166"/>
      <c r="BR3166"/>
      <c r="BS3166"/>
      <c r="BT3166" t="inlineStr">
        <is>
          <t>--</t>
        </is>
      </c>
      <c r="BU3166"/>
      <c r="BV3166"/>
      <c r="BW3166"/>
      <c r="BX3166"/>
      <c r="BY3166"/>
      <c r="BZ3166"/>
      <c r="CA3166" t="inlineStr">
        <is>
          <t>--</t>
        </is>
      </c>
      <c r="CB3166"/>
      <c r="CC3166"/>
      <c r="CD3166"/>
      <c r="CE3166"/>
      <c r="CF3166"/>
      <c r="CG3166"/>
      <c r="CH3166"/>
      <c r="CI3166" t="inlineStr">
        <is>
          <t xml:space="preserve"> CONTR/&lt;= 10 % MORT//</t>
        </is>
      </c>
      <c r="CJ3166" t="inlineStr">
        <is>
          <t xml:space="preserve">   CONTR/&lt;= 10 % MORT//</t>
        </is>
      </c>
      <c r="CK3166" t="inlineStr">
        <is>
          <t>Geckler,J.R., W.B. Horning, T.M. Neiheisel, Q.H. Pickering, E.L. Robinson, and C.E. Stephan</t>
        </is>
      </c>
      <c r="CL3166" t="n">
        <v>2071.0</v>
      </c>
      <c r="CM3166" t="inlineStr">
        <is>
          <t>Validity of Laboratory Tests for Predicting Copper Toxicity in Streams</t>
        </is>
      </c>
      <c r="CN3166" t="inlineStr">
        <is>
          <t>EPA-600/3-76-116, U.S.EPA, Duluth, MN:208 p.</t>
        </is>
      </c>
      <c r="CO3166" t="n">
        <v>1976.0</v>
      </c>
      <c r="CP3166" t="inlineStr">
        <is>
          <t>Geckler,J.R., W.B. Horning, T.M. Neiheisel, Q.H. Pickering, E.L. Robinson, and C.E. Stephan (1976). Validity of Laboratory Tests for Predicting Copper Toxicity in Streams. EPA-600/3-76-116, U.S.EPA, Duluth, MN, 208 p. ECOREF#:2071</t>
        </is>
      </c>
    </row>
    <row r="3167">
      <c r="A3167" t="n">
        <v>7758987.0</v>
      </c>
      <c r="B3167" t="inlineStr">
        <is>
          <t>Sulfuric acid copper(2+) salt (1:1)</t>
        </is>
      </c>
      <c r="C3167"/>
      <c r="D3167" t="inlineStr">
        <is>
          <t>Measured</t>
        </is>
      </c>
      <c r="E3167" t="inlineStr">
        <is>
          <t>Not coded</t>
        </is>
      </c>
      <c r="F3167"/>
      <c r="G3167"/>
      <c r="H3167"/>
      <c r="I3167"/>
      <c r="J3167"/>
      <c r="K3167"/>
      <c r="L3167" t="inlineStr">
        <is>
          <t>Pimephales promelas</t>
        </is>
      </c>
      <c r="M3167" t="inlineStr">
        <is>
          <t>Fathead Minnow</t>
        </is>
      </c>
      <c r="N3167" t="inlineStr">
        <is>
          <t>Fry</t>
        </is>
      </c>
      <c r="O3167" t="inlineStr">
        <is>
          <t>&lt;</t>
        </is>
      </c>
      <c r="P3167" t="n">
        <v>1.0</v>
      </c>
      <c r="Q3167"/>
      <c r="R3167"/>
      <c r="S3167"/>
      <c r="T3167"/>
      <c r="U3167" t="inlineStr">
        <is>
          <t>Day(s)</t>
        </is>
      </c>
      <c r="V3167" t="inlineStr">
        <is>
          <t>Static</t>
        </is>
      </c>
      <c r="W3167" t="inlineStr">
        <is>
          <t>Fresh water</t>
        </is>
      </c>
      <c r="X3167" t="inlineStr">
        <is>
          <t>Lab</t>
        </is>
      </c>
      <c r="Y3167"/>
      <c r="Z3167" t="inlineStr">
        <is>
          <t>Total</t>
        </is>
      </c>
      <c r="AA3167"/>
      <c r="AB3167" t="n">
        <v>0.0856</v>
      </c>
      <c r="AC3167"/>
      <c r="AD3167" t="n">
        <v>0.0691</v>
      </c>
      <c r="AE3167"/>
      <c r="AF3167" t="n">
        <v>0.1011</v>
      </c>
      <c r="AG3167" t="inlineStr">
        <is>
          <t>AI mg/L</t>
        </is>
      </c>
      <c r="AH3167"/>
      <c r="AI3167"/>
      <c r="AJ3167"/>
      <c r="AK3167"/>
      <c r="AL3167"/>
      <c r="AM3167"/>
      <c r="AN3167"/>
      <c r="AO3167"/>
      <c r="AP3167"/>
      <c r="AQ3167"/>
      <c r="AR3167"/>
      <c r="AS3167"/>
      <c r="AT3167"/>
      <c r="AU3167"/>
      <c r="AV3167"/>
      <c r="AW3167"/>
      <c r="AX3167" t="inlineStr">
        <is>
          <t>Mortality</t>
        </is>
      </c>
      <c r="AY3167" t="inlineStr">
        <is>
          <t>Mortality</t>
        </is>
      </c>
      <c r="AZ3167" t="inlineStr">
        <is>
          <t>LC50</t>
        </is>
      </c>
      <c r="BA3167"/>
      <c r="BB3167" t="n">
        <v>4.0</v>
      </c>
      <c r="BC3167"/>
      <c r="BD3167"/>
      <c r="BE3167"/>
      <c r="BF3167"/>
      <c r="BG3167" t="inlineStr">
        <is>
          <t>Day(s)</t>
        </is>
      </c>
      <c r="BH3167"/>
      <c r="BI3167" t="inlineStr">
        <is>
          <t>DTXSID6034479</t>
        </is>
      </c>
      <c r="BJ3167" t="inlineStr">
        <is>
          <t>10.1139/f93-155</t>
        </is>
      </c>
      <c r="BK3167"/>
      <c r="BL3167"/>
      <c r="BM3167"/>
      <c r="BN3167"/>
      <c r="BO3167"/>
      <c r="BP3167"/>
      <c r="BQ3167"/>
      <c r="BR3167"/>
      <c r="BS3167"/>
      <c r="BT3167" t="inlineStr">
        <is>
          <t>--</t>
        </is>
      </c>
      <c r="BU3167"/>
      <c r="BV3167"/>
      <c r="BW3167"/>
      <c r="BX3167"/>
      <c r="BY3167"/>
      <c r="BZ3167"/>
      <c r="CA3167"/>
      <c r="CB3167"/>
      <c r="CC3167"/>
      <c r="CD3167"/>
      <c r="CE3167"/>
      <c r="CF3167"/>
      <c r="CG3167"/>
      <c r="CH3167"/>
      <c r="CI3167"/>
      <c r="CJ3167"/>
      <c r="CK3167" t="inlineStr">
        <is>
          <t>Welsh,P.G., J.F. Skidmore, D.J. Spry, D.G. Dixon, P.V. Hodson, N.J. Hutchinson, and B.E. Hickie</t>
        </is>
      </c>
      <c r="CL3167" t="n">
        <v>8034.0</v>
      </c>
      <c r="CM3167" t="inlineStr">
        <is>
          <t>Effect of pH and Dissolved Organic Carbon on the Toxicity of Copper to Larval Fathead Minnow (Pimephales promelas) in Natural Lake Waters of Low Alkalinity</t>
        </is>
      </c>
      <c r="CN3167" t="inlineStr">
        <is>
          <t>Can. J. Fish. Aquat. Sci. (Multiple Languages)50(7): 1356-1362</t>
        </is>
      </c>
      <c r="CO3167" t="n">
        <v>1993.0</v>
      </c>
      <c r="CP3167" t="inlineStr">
        <is>
          <t>Welsh,P.G., J.F. Skidmore, D.J. Spry, D.G. Dixon, P.V. Hodson, N.J. Hutchinson, and B.E. Hickie (1993). Effect of pH and Dissolved Organic Carbon on the Toxicity of Copper to Larval Fathead Minnow (Pimephales promelas) in Natural Lake Waters of Low Alkalinity. Can. J. Fish. Aquat. Sci. (Multiple Languages), 50, (7), 1356-1362. doi:10.1139/f93-155. ECOREF#:8034</t>
        </is>
      </c>
    </row>
    <row r="3168">
      <c r="A3168" t="n">
        <v>7758987.0</v>
      </c>
      <c r="B3168" t="inlineStr">
        <is>
          <t>Sulfuric acid copper(2+) salt (1:1)</t>
        </is>
      </c>
      <c r="C3168" t="inlineStr">
        <is>
          <t>American chemical society grade</t>
        </is>
      </c>
      <c r="D3168" t="inlineStr">
        <is>
          <t>Unmeasured</t>
        </is>
      </c>
      <c r="E3168" t="inlineStr">
        <is>
          <t>Not coded</t>
        </is>
      </c>
      <c r="F3168"/>
      <c r="G3168"/>
      <c r="H3168"/>
      <c r="I3168"/>
      <c r="J3168"/>
      <c r="K3168"/>
      <c r="L3168" t="inlineStr">
        <is>
          <t>Pimephales promelas</t>
        </is>
      </c>
      <c r="M3168" t="inlineStr">
        <is>
          <t>Fathead Minnow</t>
        </is>
      </c>
      <c r="N3168"/>
      <c r="O3168"/>
      <c r="P3168"/>
      <c r="Q3168"/>
      <c r="R3168"/>
      <c r="S3168"/>
      <c r="T3168"/>
      <c r="U3168"/>
      <c r="V3168" t="inlineStr">
        <is>
          <t>Static</t>
        </is>
      </c>
      <c r="W3168" t="inlineStr">
        <is>
          <t>Fresh water</t>
        </is>
      </c>
      <c r="X3168" t="inlineStr">
        <is>
          <t>Lab</t>
        </is>
      </c>
      <c r="Y3168"/>
      <c r="Z3168" t="inlineStr">
        <is>
          <t>Total</t>
        </is>
      </c>
      <c r="AA3168"/>
      <c r="AB3168" t="n">
        <v>0.76</v>
      </c>
      <c r="AC3168"/>
      <c r="AD3168" t="n">
        <v>0.42</v>
      </c>
      <c r="AE3168"/>
      <c r="AF3168" t="n">
        <v>1.34</v>
      </c>
      <c r="AG3168" t="inlineStr">
        <is>
          <t>AI mg/L</t>
        </is>
      </c>
      <c r="AH3168"/>
      <c r="AI3168"/>
      <c r="AJ3168"/>
      <c r="AK3168"/>
      <c r="AL3168"/>
      <c r="AM3168"/>
      <c r="AN3168"/>
      <c r="AO3168"/>
      <c r="AP3168"/>
      <c r="AQ3168"/>
      <c r="AR3168"/>
      <c r="AS3168"/>
      <c r="AT3168"/>
      <c r="AU3168"/>
      <c r="AV3168"/>
      <c r="AW3168"/>
      <c r="AX3168" t="inlineStr">
        <is>
          <t>Mortality</t>
        </is>
      </c>
      <c r="AY3168" t="inlineStr">
        <is>
          <t>Mortality</t>
        </is>
      </c>
      <c r="AZ3168" t="inlineStr">
        <is>
          <t>LC50</t>
        </is>
      </c>
      <c r="BA3168"/>
      <c r="BB3168" t="n">
        <v>4.0</v>
      </c>
      <c r="BC3168"/>
      <c r="BD3168"/>
      <c r="BE3168"/>
      <c r="BF3168"/>
      <c r="BG3168" t="inlineStr">
        <is>
          <t>Day(s)</t>
        </is>
      </c>
      <c r="BH3168"/>
      <c r="BI3168" t="inlineStr">
        <is>
          <t>DTXSID6034479</t>
        </is>
      </c>
      <c r="BJ3168"/>
      <c r="BK3168"/>
      <c r="BL3168"/>
      <c r="BM3168"/>
      <c r="BN3168"/>
      <c r="BO3168"/>
      <c r="BP3168"/>
      <c r="BQ3168"/>
      <c r="BR3168"/>
      <c r="BS3168"/>
      <c r="BT3168" t="inlineStr">
        <is>
          <t>--</t>
        </is>
      </c>
      <c r="BU3168"/>
      <c r="BV3168"/>
      <c r="BW3168"/>
      <c r="BX3168"/>
      <c r="BY3168"/>
      <c r="BZ3168"/>
      <c r="CA3168"/>
      <c r="CB3168"/>
      <c r="CC3168"/>
      <c r="CD3168"/>
      <c r="CE3168"/>
      <c r="CF3168"/>
      <c r="CG3168"/>
      <c r="CH3168"/>
      <c r="CI3168"/>
      <c r="CJ3168"/>
      <c r="CK3168" t="inlineStr">
        <is>
          <t>Birge,W.J., W.H. Benson, and J.A. Black</t>
        </is>
      </c>
      <c r="CL3168" t="n">
        <v>10237.0</v>
      </c>
      <c r="CM3168" t="inlineStr">
        <is>
          <t>The Induction of Tolerance to Heavy Metals in Natural and Laboratory Populations of Fish</t>
        </is>
      </c>
      <c r="CN3168" t="inlineStr">
        <is>
          <t>Res.Rep.No.141, Water Resour.Res.Inst., Univ.of Kentucky, Lexington, KY:26 p.</t>
        </is>
      </c>
      <c r="CO3168" t="n">
        <v>1983.0</v>
      </c>
      <c r="CP3168" t="inlineStr">
        <is>
          <t>Birge,W.J., W.H. Benson, and J.A. Black (1983). The Induction of Tolerance to Heavy Metals in Natural and Laboratory Populations of Fish. Res.Rep.No.141, Water Resour.Res.Inst., Univ.of Kentucky, Lexington, KY, 26 p. ECOREF#:10237</t>
        </is>
      </c>
    </row>
    <row r="3169">
      <c r="A3169" t="n">
        <v>7758987.0</v>
      </c>
      <c r="B3169" t="inlineStr">
        <is>
          <t>Sulfuric acid copper(2+) salt (1:1)</t>
        </is>
      </c>
      <c r="C3169"/>
      <c r="D3169" t="inlineStr">
        <is>
          <t>Measured</t>
        </is>
      </c>
      <c r="E3169" t="inlineStr">
        <is>
          <t>Not coded</t>
        </is>
      </c>
      <c r="F3169"/>
      <c r="G3169"/>
      <c r="H3169"/>
      <c r="I3169"/>
      <c r="J3169"/>
      <c r="K3169"/>
      <c r="L3169" t="inlineStr">
        <is>
          <t>Pimephales promelas</t>
        </is>
      </c>
      <c r="M3169" t="inlineStr">
        <is>
          <t>Fathead Minnow</t>
        </is>
      </c>
      <c r="N3169" t="inlineStr">
        <is>
          <t>Larva</t>
        </is>
      </c>
      <c r="O3169" t="inlineStr">
        <is>
          <t>&lt;</t>
        </is>
      </c>
      <c r="P3169" t="n">
        <v>24.0</v>
      </c>
      <c r="Q3169"/>
      <c r="R3169"/>
      <c r="S3169"/>
      <c r="T3169"/>
      <c r="U3169" t="inlineStr">
        <is>
          <t>Hour(s)</t>
        </is>
      </c>
      <c r="V3169" t="inlineStr">
        <is>
          <t>Static</t>
        </is>
      </c>
      <c r="W3169" t="inlineStr">
        <is>
          <t>Fresh water</t>
        </is>
      </c>
      <c r="X3169" t="inlineStr">
        <is>
          <t>Lab</t>
        </is>
      </c>
      <c r="Y3169" t="n">
        <v>6.0</v>
      </c>
      <c r="Z3169" t="inlineStr">
        <is>
          <t>Total</t>
        </is>
      </c>
      <c r="AA3169"/>
      <c r="AB3169" t="n">
        <v>0.07111258</v>
      </c>
      <c r="AC3169"/>
      <c r="AD3169" t="n">
        <v>0.05818302</v>
      </c>
      <c r="AE3169"/>
      <c r="AF3169" t="n">
        <v>0.088890725</v>
      </c>
      <c r="AG3169" t="inlineStr">
        <is>
          <t>AI mg/L</t>
        </is>
      </c>
      <c r="AH3169"/>
      <c r="AI3169"/>
      <c r="AJ3169"/>
      <c r="AK3169"/>
      <c r="AL3169"/>
      <c r="AM3169"/>
      <c r="AN3169"/>
      <c r="AO3169"/>
      <c r="AP3169"/>
      <c r="AQ3169"/>
      <c r="AR3169"/>
      <c r="AS3169"/>
      <c r="AT3169"/>
      <c r="AU3169"/>
      <c r="AV3169"/>
      <c r="AW3169"/>
      <c r="AX3169" t="inlineStr">
        <is>
          <t>Mortality</t>
        </is>
      </c>
      <c r="AY3169" t="inlineStr">
        <is>
          <t>Mortality</t>
        </is>
      </c>
      <c r="AZ3169" t="inlineStr">
        <is>
          <t>LC50</t>
        </is>
      </c>
      <c r="BA3169"/>
      <c r="BB3169" t="n">
        <v>4.0</v>
      </c>
      <c r="BC3169"/>
      <c r="BD3169"/>
      <c r="BE3169"/>
      <c r="BF3169"/>
      <c r="BG3169" t="inlineStr">
        <is>
          <t>Day(s)</t>
        </is>
      </c>
      <c r="BH3169"/>
      <c r="BI3169" t="inlineStr">
        <is>
          <t>DTXSID6034479</t>
        </is>
      </c>
      <c r="BJ3169"/>
      <c r="BK3169"/>
      <c r="BL3169"/>
      <c r="BM3169"/>
      <c r="BN3169"/>
      <c r="BO3169"/>
      <c r="BP3169"/>
      <c r="BQ3169"/>
      <c r="BR3169"/>
      <c r="BS3169"/>
      <c r="BT3169" t="inlineStr">
        <is>
          <t>--</t>
        </is>
      </c>
      <c r="BU3169"/>
      <c r="BV3169"/>
      <c r="BW3169"/>
      <c r="BX3169"/>
      <c r="BY3169"/>
      <c r="BZ3169"/>
      <c r="CA3169"/>
      <c r="CB3169"/>
      <c r="CC3169"/>
      <c r="CD3169"/>
      <c r="CE3169"/>
      <c r="CF3169"/>
      <c r="CG3169"/>
      <c r="CH3169"/>
      <c r="CI3169" t="inlineStr">
        <is>
          <t xml:space="preserve"> CA/0.30* mN             //MG/0.15* mN             //NA/0.15* mN             //POT/0.02* mN             //SO4/0.11 mN             //CL/0.13 mN             //DNUM/6//DOSES/0.09/0.14 to 0.16/0.24 to 0.27/0.40 to 0.48/0.74 to 0.88 uM//TESTID/58//OEF/SALTS, HARDNESS, TEMPERATURE////</t>
        </is>
      </c>
      <c r="CJ3169" t="inlineStr">
        <is>
          <t xml:space="preserve">   CA/0.30* mN             //MG/0.15* mN             //NA/0.15* mN             //POT/0.02* mN             //SO4/0.11 mN             //CL/0.13 mN             //DNUM/6//DOSES/0.09/0.14 to 0.16/0.24 to 0.27/0.40 to 0.48/0.74 to 0.88 uM//TESTID/58//OEF/SALTS, HARDNESS, TEMPERATURE////</t>
        </is>
      </c>
      <c r="CK3169" t="inlineStr">
        <is>
          <t>Erickson,R.J., D.A. Benoit, and V.R. Mattson</t>
        </is>
      </c>
      <c r="CL3169" t="n">
        <v>76238.0</v>
      </c>
      <c r="CM3169" t="inlineStr">
        <is>
          <t>A Prototype Toxicity Factors Model for Site-Specific Copper Water Quality Criteria</t>
        </is>
      </c>
      <c r="CN3169" t="inlineStr">
        <is>
          <t>U.S.EPA, Duluth, MN:36 p.</t>
        </is>
      </c>
      <c r="CO3169" t="n">
        <v>1996.0</v>
      </c>
      <c r="CP3169" t="inlineStr">
        <is>
          <t>Erickson,R.J., D.A. Benoit, and V.R. Mattson (1996). A Prototype Toxicity Factors Model for Site-Specific Copper Water Quality Criteria. U.S.EPA, Duluth, MN, 36 p. ECOREF#:76238</t>
        </is>
      </c>
    </row>
    <row r="3170">
      <c r="A3170" t="n">
        <v>7758987.0</v>
      </c>
      <c r="B3170" t="inlineStr">
        <is>
          <t>Sulfuric acid copper(2+) salt (1:1)</t>
        </is>
      </c>
      <c r="C3170"/>
      <c r="D3170" t="inlineStr">
        <is>
          <t>Measured</t>
        </is>
      </c>
      <c r="E3170" t="inlineStr">
        <is>
          <t>Not coded</t>
        </is>
      </c>
      <c r="F3170"/>
      <c r="G3170"/>
      <c r="H3170"/>
      <c r="I3170"/>
      <c r="J3170"/>
      <c r="K3170"/>
      <c r="L3170" t="inlineStr">
        <is>
          <t>Pimephales promelas</t>
        </is>
      </c>
      <c r="M3170" t="inlineStr">
        <is>
          <t>Fathead Minnow</t>
        </is>
      </c>
      <c r="N3170" t="inlineStr">
        <is>
          <t>Larva</t>
        </is>
      </c>
      <c r="O3170" t="inlineStr">
        <is>
          <t>&lt;</t>
        </is>
      </c>
      <c r="P3170" t="n">
        <v>24.0</v>
      </c>
      <c r="Q3170"/>
      <c r="R3170"/>
      <c r="S3170"/>
      <c r="T3170"/>
      <c r="U3170" t="inlineStr">
        <is>
          <t>Hour(s)</t>
        </is>
      </c>
      <c r="V3170" t="inlineStr">
        <is>
          <t>Static</t>
        </is>
      </c>
      <c r="W3170" t="inlineStr">
        <is>
          <t>Fresh water</t>
        </is>
      </c>
      <c r="X3170" t="inlineStr">
        <is>
          <t>Lab</t>
        </is>
      </c>
      <c r="Y3170" t="n">
        <v>6.0</v>
      </c>
      <c r="Z3170" t="inlineStr">
        <is>
          <t>Total</t>
        </is>
      </c>
      <c r="AA3170"/>
      <c r="AB3170" t="n">
        <v>0.5171824</v>
      </c>
      <c r="AC3170"/>
      <c r="AD3170" t="n">
        <v>0.43637265</v>
      </c>
      <c r="AE3170"/>
      <c r="AF3170" t="n">
        <v>0.59799215</v>
      </c>
      <c r="AG3170" t="inlineStr">
        <is>
          <t>AI mg/L</t>
        </is>
      </c>
      <c r="AH3170"/>
      <c r="AI3170"/>
      <c r="AJ3170"/>
      <c r="AK3170"/>
      <c r="AL3170"/>
      <c r="AM3170"/>
      <c r="AN3170"/>
      <c r="AO3170"/>
      <c r="AP3170"/>
      <c r="AQ3170"/>
      <c r="AR3170"/>
      <c r="AS3170"/>
      <c r="AT3170"/>
      <c r="AU3170"/>
      <c r="AV3170"/>
      <c r="AW3170"/>
      <c r="AX3170" t="inlineStr">
        <is>
          <t>Mortality</t>
        </is>
      </c>
      <c r="AY3170" t="inlineStr">
        <is>
          <t>Mortality</t>
        </is>
      </c>
      <c r="AZ3170" t="inlineStr">
        <is>
          <t>LC50</t>
        </is>
      </c>
      <c r="BA3170"/>
      <c r="BB3170" t="n">
        <v>4.0</v>
      </c>
      <c r="BC3170"/>
      <c r="BD3170"/>
      <c r="BE3170"/>
      <c r="BF3170"/>
      <c r="BG3170" t="inlineStr">
        <is>
          <t>Day(s)</t>
        </is>
      </c>
      <c r="BH3170"/>
      <c r="BI3170" t="inlineStr">
        <is>
          <t>DTXSID6034479</t>
        </is>
      </c>
      <c r="BJ3170"/>
      <c r="BK3170"/>
      <c r="BL3170"/>
      <c r="BM3170"/>
      <c r="BN3170"/>
      <c r="BO3170"/>
      <c r="BP3170"/>
      <c r="BQ3170"/>
      <c r="BR3170"/>
      <c r="BS3170"/>
      <c r="BT3170" t="inlineStr">
        <is>
          <t>--</t>
        </is>
      </c>
      <c r="BU3170"/>
      <c r="BV3170"/>
      <c r="BW3170"/>
      <c r="BX3170"/>
      <c r="BY3170"/>
      <c r="BZ3170"/>
      <c r="CA3170"/>
      <c r="CB3170"/>
      <c r="CC3170"/>
      <c r="CD3170"/>
      <c r="CE3170"/>
      <c r="CF3170"/>
      <c r="CG3170"/>
      <c r="CH3170"/>
      <c r="CI3170" t="inlineStr">
        <is>
          <t xml:space="preserve"> CA/1.25* mN             //MG/0.62* mN             //NA/0.62 mN             //POT/0.05* mN             //SO4/0.39 mN             //CL/0.42 mN             //DNUM/6//DOSES/1.3 to 1.5/2.1 to 2.8/3.6 to 5.0/6.4 to 9.9/12.7 to 19.9 uM//TESTID/46//OEF/SALTS, HARDNESS, TEMPERATURE////</t>
        </is>
      </c>
      <c r="CJ3170" t="inlineStr">
        <is>
          <t xml:space="preserve">   CA/1.25* mN             //MG/0.62* mN             //NA/0.62 mN             //POT/0.05* mN             //SO4/0.39 mN             //CL/0.42 mN             //DNUM/6//DOSES/1.3 to 1.5/2.1 to 2.8/3.6 to 5.0/6.4 to 9.9/12.7 to 19.9 uM//TESTID/46//OEF/SALTS, HARDNESS, TEMPERATURE////</t>
        </is>
      </c>
      <c r="CK3170" t="inlineStr">
        <is>
          <t>Erickson,R.J., D.A. Benoit, and V.R. Mattson</t>
        </is>
      </c>
      <c r="CL3170" t="n">
        <v>76238.0</v>
      </c>
      <c r="CM3170" t="inlineStr">
        <is>
          <t>A Prototype Toxicity Factors Model for Site-Specific Copper Water Quality Criteria</t>
        </is>
      </c>
      <c r="CN3170" t="inlineStr">
        <is>
          <t>U.S.EPA, Duluth, MN:36 p.</t>
        </is>
      </c>
      <c r="CO3170" t="n">
        <v>1996.0</v>
      </c>
      <c r="CP3170" t="inlineStr">
        <is>
          <t>Erickson,R.J., D.A. Benoit, and V.R. Mattson (1996). A Prototype Toxicity Factors Model for Site-Specific Copper Water Quality Criteria. U.S.EPA, Duluth, MN, 36 p. ECOREF#:76238</t>
        </is>
      </c>
    </row>
    <row r="3171">
      <c r="A3171" t="n">
        <v>7758987.0</v>
      </c>
      <c r="B3171" t="inlineStr">
        <is>
          <t>Sulfuric acid copper(2+) salt (1:1)</t>
        </is>
      </c>
      <c r="C3171"/>
      <c r="D3171" t="inlineStr">
        <is>
          <t>Unmeasured</t>
        </is>
      </c>
      <c r="E3171" t="inlineStr">
        <is>
          <t>Not coded</t>
        </is>
      </c>
      <c r="F3171"/>
      <c r="G3171"/>
      <c r="H3171"/>
      <c r="I3171"/>
      <c r="J3171"/>
      <c r="K3171"/>
      <c r="L3171" t="inlineStr">
        <is>
          <t>Pimephales promelas</t>
        </is>
      </c>
      <c r="M3171" t="inlineStr">
        <is>
          <t>Fathead Minnow</t>
        </is>
      </c>
      <c r="N3171" t="inlineStr">
        <is>
          <t>Larva</t>
        </is>
      </c>
      <c r="O3171" t="inlineStr">
        <is>
          <t>&lt;</t>
        </is>
      </c>
      <c r="P3171" t="n">
        <v>24.0</v>
      </c>
      <c r="Q3171"/>
      <c r="R3171"/>
      <c r="S3171"/>
      <c r="T3171"/>
      <c r="U3171" t="inlineStr">
        <is>
          <t>Hour(s)</t>
        </is>
      </c>
      <c r="V3171" t="inlineStr">
        <is>
          <t>Renewal</t>
        </is>
      </c>
      <c r="W3171" t="inlineStr">
        <is>
          <t>Fresh water</t>
        </is>
      </c>
      <c r="X3171" t="inlineStr">
        <is>
          <t>Lab</t>
        </is>
      </c>
      <c r="Y3171" t="n">
        <v>6.0</v>
      </c>
      <c r="Z3171" t="inlineStr">
        <is>
          <t>Dissolved</t>
        </is>
      </c>
      <c r="AA3171"/>
      <c r="AB3171" t="n">
        <v>1.949</v>
      </c>
      <c r="AC3171"/>
      <c r="AD3171" t="n">
        <v>1.679</v>
      </c>
      <c r="AE3171"/>
      <c r="AF3171" t="n">
        <v>2.262</v>
      </c>
      <c r="AG3171" t="inlineStr">
        <is>
          <t>AI mg/L</t>
        </is>
      </c>
      <c r="AH3171"/>
      <c r="AI3171"/>
      <c r="AJ3171"/>
      <c r="AK3171"/>
      <c r="AL3171"/>
      <c r="AM3171"/>
      <c r="AN3171"/>
      <c r="AO3171"/>
      <c r="AP3171"/>
      <c r="AQ3171"/>
      <c r="AR3171"/>
      <c r="AS3171"/>
      <c r="AT3171"/>
      <c r="AU3171"/>
      <c r="AV3171"/>
      <c r="AW3171"/>
      <c r="AX3171" t="inlineStr">
        <is>
          <t>Mortality</t>
        </is>
      </c>
      <c r="AY3171" t="inlineStr">
        <is>
          <t>Mortality</t>
        </is>
      </c>
      <c r="AZ3171" t="inlineStr">
        <is>
          <t>LC50</t>
        </is>
      </c>
      <c r="BA3171"/>
      <c r="BB3171" t="n">
        <v>4.0</v>
      </c>
      <c r="BC3171"/>
      <c r="BD3171"/>
      <c r="BE3171"/>
      <c r="BF3171"/>
      <c r="BG3171" t="inlineStr">
        <is>
          <t>Day(s)</t>
        </is>
      </c>
      <c r="BH3171"/>
      <c r="BI3171" t="inlineStr">
        <is>
          <t>DTXSID6034479</t>
        </is>
      </c>
      <c r="BJ3171" t="inlineStr">
        <is>
          <t>10.1897/02-476</t>
        </is>
      </c>
      <c r="BK3171"/>
      <c r="BL3171"/>
      <c r="BM3171"/>
      <c r="BN3171"/>
      <c r="BO3171"/>
      <c r="BP3171"/>
      <c r="BQ3171"/>
      <c r="BR3171"/>
      <c r="BS3171"/>
      <c r="BT3171" t="inlineStr">
        <is>
          <t>--</t>
        </is>
      </c>
      <c r="BU3171"/>
      <c r="BV3171"/>
      <c r="BW3171"/>
      <c r="BX3171"/>
      <c r="BY3171"/>
      <c r="BZ3171"/>
      <c r="CA3171"/>
      <c r="CB3171"/>
      <c r="CC3171"/>
      <c r="CD3171"/>
      <c r="CE3171"/>
      <c r="CF3171"/>
      <c r="CG3171"/>
      <c r="CH3171"/>
      <c r="CI3171" t="inlineStr">
        <is>
          <t xml:space="preserve"> HMA/24.31 %//CA/13.63 to 16.43 mg/L//MG/11.18 to 14.34 mg/L//NA/25.52 to 40.92 mg/L//POT/2.12 to 3.17 mg/L//SO4/81.21 to 96.45 mg/L//CL/1.90 to 9.52 mg/L//DNUM/6//DOSES/&lt;=6400 ug/L//TESTID/15//</t>
        </is>
      </c>
      <c r="CJ3171" t="inlineStr">
        <is>
          <t xml:space="preserve">   HMA/24.31 %//CA/13.63 to 16.43 mg/L//MG/11.18 to 14.34 mg/L//NA/25.52 to 40.92 mg/L//POT/2.12 to 3.17 mg/L//SO4/81.21 to 96.45 mg/L//CL/1.90 to 9.52 mg/L//DNUM/6//DOSES/&lt;=6400 ug/L//TESTID/15//</t>
        </is>
      </c>
      <c r="CK3171" t="inlineStr">
        <is>
          <t>Ryan,A.C., E.J. Van Genderen, J.R. Tomasso, and S.J. Klaine</t>
        </is>
      </c>
      <c r="CL3171" t="n">
        <v>80428.0</v>
      </c>
      <c r="CM3171" t="inlineStr">
        <is>
          <t>Influence of Natural Organic Matter Source on Copper Toxicity to Larval Fathead Minnows (Pimephales promelas):  Implications for the Biotic Ligand Model</t>
        </is>
      </c>
      <c r="CN3171" t="inlineStr">
        <is>
          <t>Environ. Toxicol. Chem.23(6): 1567-1574</t>
        </is>
      </c>
      <c r="CO3171" t="n">
        <v>2004.0</v>
      </c>
      <c r="CP3171" t="inlineStr">
        <is>
          <t>Ryan,A.C., E.J. Van Genderen, J.R. Tomasso, and S.J. Klaine (2004). Influence of Natural Organic Matter Source on Copper Toxicity to Larval Fathead Minnows (Pimephales promelas):  Implications for the Biotic Ligand Model. Environ. Toxicol. Chem., 23, (6), 1567-1574. doi:10.1897/02-476. ECOREF#:80428</t>
        </is>
      </c>
    </row>
    <row r="3172">
      <c r="A3172" t="n">
        <v>7758987.0</v>
      </c>
      <c r="B3172" t="inlineStr">
        <is>
          <t>Sulfuric acid copper(2+) salt (1:1)</t>
        </is>
      </c>
      <c r="C3172"/>
      <c r="D3172" t="inlineStr">
        <is>
          <t>Measured</t>
        </is>
      </c>
      <c r="E3172" t="inlineStr">
        <is>
          <t>Not coded</t>
        </is>
      </c>
      <c r="F3172"/>
      <c r="G3172"/>
      <c r="H3172"/>
      <c r="I3172"/>
      <c r="J3172"/>
      <c r="K3172"/>
      <c r="L3172" t="inlineStr">
        <is>
          <t>Pimephales promelas</t>
        </is>
      </c>
      <c r="M3172" t="inlineStr">
        <is>
          <t>Fathead Minnow</t>
        </is>
      </c>
      <c r="N3172" t="inlineStr">
        <is>
          <t>Larva</t>
        </is>
      </c>
      <c r="O3172" t="inlineStr">
        <is>
          <t>&lt;</t>
        </is>
      </c>
      <c r="P3172" t="n">
        <v>24.0</v>
      </c>
      <c r="Q3172"/>
      <c r="R3172"/>
      <c r="S3172"/>
      <c r="T3172"/>
      <c r="U3172" t="inlineStr">
        <is>
          <t>Hour(s)</t>
        </is>
      </c>
      <c r="V3172" t="inlineStr">
        <is>
          <t>Static</t>
        </is>
      </c>
      <c r="W3172" t="inlineStr">
        <is>
          <t>Fresh water</t>
        </is>
      </c>
      <c r="X3172" t="inlineStr">
        <is>
          <t>Lab</t>
        </is>
      </c>
      <c r="Y3172"/>
      <c r="Z3172" t="inlineStr">
        <is>
          <t>Total</t>
        </is>
      </c>
      <c r="AA3172"/>
      <c r="AB3172" t="n">
        <v>0.0261</v>
      </c>
      <c r="AC3172"/>
      <c r="AD3172" t="n">
        <v>0.0214</v>
      </c>
      <c r="AE3172"/>
      <c r="AF3172" t="n">
        <v>0.0318</v>
      </c>
      <c r="AG3172" t="inlineStr">
        <is>
          <t>AI mg/L</t>
        </is>
      </c>
      <c r="AH3172"/>
      <c r="AI3172"/>
      <c r="AJ3172"/>
      <c r="AK3172"/>
      <c r="AL3172"/>
      <c r="AM3172"/>
      <c r="AN3172"/>
      <c r="AO3172"/>
      <c r="AP3172"/>
      <c r="AQ3172"/>
      <c r="AR3172"/>
      <c r="AS3172"/>
      <c r="AT3172"/>
      <c r="AU3172"/>
      <c r="AV3172"/>
      <c r="AW3172"/>
      <c r="AX3172" t="inlineStr">
        <is>
          <t>Mortality</t>
        </is>
      </c>
      <c r="AY3172" t="inlineStr">
        <is>
          <t>Mortality</t>
        </is>
      </c>
      <c r="AZ3172" t="inlineStr">
        <is>
          <t>LC50</t>
        </is>
      </c>
      <c r="BA3172"/>
      <c r="BB3172" t="n">
        <v>4.0</v>
      </c>
      <c r="BC3172"/>
      <c r="BD3172"/>
      <c r="BE3172"/>
      <c r="BF3172"/>
      <c r="BG3172" t="inlineStr">
        <is>
          <t>Day(s)</t>
        </is>
      </c>
      <c r="BH3172"/>
      <c r="BI3172" t="inlineStr">
        <is>
          <t>DTXSID6034479</t>
        </is>
      </c>
      <c r="BJ3172" t="inlineStr">
        <is>
          <t>10.1139/f96-063</t>
        </is>
      </c>
      <c r="BK3172"/>
      <c r="BL3172"/>
      <c r="BM3172"/>
      <c r="BN3172"/>
      <c r="BO3172"/>
      <c r="BP3172"/>
      <c r="BQ3172"/>
      <c r="BR3172"/>
      <c r="BS3172"/>
      <c r="BT3172" t="inlineStr">
        <is>
          <t>--</t>
        </is>
      </c>
      <c r="BU3172"/>
      <c r="BV3172"/>
      <c r="BW3172"/>
      <c r="BX3172"/>
      <c r="BY3172"/>
      <c r="BZ3172"/>
      <c r="CA3172"/>
      <c r="CB3172"/>
      <c r="CC3172"/>
      <c r="CD3172"/>
      <c r="CE3172"/>
      <c r="CF3172"/>
      <c r="CG3172"/>
      <c r="CH3172"/>
      <c r="CI3172"/>
      <c r="CJ3172"/>
      <c r="CK3172" t="inlineStr">
        <is>
          <t>Welsh,P.G., J.L. Parrott, D.G. Dixon, P.V. Hodson, D.J. Spry, and G. Mierle</t>
        </is>
      </c>
      <c r="CL3172" t="n">
        <v>17105.0</v>
      </c>
      <c r="CM3172" t="inlineStr">
        <is>
          <t>Estimating Acute Copper Toxicity to Larval Fathead Minnow (Pimephales promelas) in Soft Water from Measurements of Dissolved Organic Carbon, Calcium, and pH</t>
        </is>
      </c>
      <c r="CN3172" t="inlineStr">
        <is>
          <t>Can. J. Fish. Aquat. Sci. (Multiple Languages)53:1263-1271</t>
        </is>
      </c>
      <c r="CO3172" t="n">
        <v>1996.0</v>
      </c>
      <c r="CP3172" t="inlineStr">
        <is>
          <t>Welsh,P.G., J.L. Parrott, D.G. Dixon, P.V. Hodson, D.J. Spry, and G. Mierle (1996). Estimating Acute Copper Toxicity to Larval Fathead Minnow (Pimephales promelas) in Soft Water from Measurements of Dissolved Organic Carbon, Calcium, and pH. Can. J. Fish. Aquat. Sci. (Multiple Languages), 53, 1263-1271. doi:10.1139/f96-063. ECOREF#:17105</t>
        </is>
      </c>
    </row>
    <row r="3173">
      <c r="A3173" t="n">
        <v>7758987.0</v>
      </c>
      <c r="B3173" t="inlineStr">
        <is>
          <t>Sulfuric acid copper(2+) salt (1:1)</t>
        </is>
      </c>
      <c r="C3173"/>
      <c r="D3173" t="inlineStr">
        <is>
          <t>Measured</t>
        </is>
      </c>
      <c r="E3173" t="inlineStr">
        <is>
          <t>Not coded</t>
        </is>
      </c>
      <c r="F3173"/>
      <c r="G3173"/>
      <c r="H3173"/>
      <c r="I3173"/>
      <c r="J3173"/>
      <c r="K3173"/>
      <c r="L3173" t="inlineStr">
        <is>
          <t>Pimephales promelas</t>
        </is>
      </c>
      <c r="M3173" t="inlineStr">
        <is>
          <t>Fathead Minnow</t>
        </is>
      </c>
      <c r="N3173" t="inlineStr">
        <is>
          <t>Larva</t>
        </is>
      </c>
      <c r="O3173" t="inlineStr">
        <is>
          <t>&lt;</t>
        </is>
      </c>
      <c r="P3173" t="n">
        <v>24.0</v>
      </c>
      <c r="Q3173"/>
      <c r="R3173"/>
      <c r="S3173"/>
      <c r="T3173"/>
      <c r="U3173" t="inlineStr">
        <is>
          <t>Hour(s)</t>
        </is>
      </c>
      <c r="V3173" t="inlineStr">
        <is>
          <t>Static</t>
        </is>
      </c>
      <c r="W3173" t="inlineStr">
        <is>
          <t>Fresh water</t>
        </is>
      </c>
      <c r="X3173" t="inlineStr">
        <is>
          <t>Lab</t>
        </is>
      </c>
      <c r="Y3173" t="n">
        <v>6.0</v>
      </c>
      <c r="Z3173" t="inlineStr">
        <is>
          <t>Total</t>
        </is>
      </c>
      <c r="AA3173"/>
      <c r="AB3173" t="n">
        <v>0.05171824</v>
      </c>
      <c r="AC3173"/>
      <c r="AD3173" t="n">
        <v>0.040404875</v>
      </c>
      <c r="AE3173"/>
      <c r="AF3173" t="n">
        <v>0.06141541</v>
      </c>
      <c r="AG3173" t="inlineStr">
        <is>
          <t>AI mg/L</t>
        </is>
      </c>
      <c r="AH3173"/>
      <c r="AI3173"/>
      <c r="AJ3173"/>
      <c r="AK3173"/>
      <c r="AL3173"/>
      <c r="AM3173"/>
      <c r="AN3173"/>
      <c r="AO3173"/>
      <c r="AP3173"/>
      <c r="AQ3173"/>
      <c r="AR3173"/>
      <c r="AS3173"/>
      <c r="AT3173"/>
      <c r="AU3173"/>
      <c r="AV3173"/>
      <c r="AW3173"/>
      <c r="AX3173" t="inlineStr">
        <is>
          <t>Mortality</t>
        </is>
      </c>
      <c r="AY3173" t="inlineStr">
        <is>
          <t>Mortality</t>
        </is>
      </c>
      <c r="AZ3173" t="inlineStr">
        <is>
          <t>LC50</t>
        </is>
      </c>
      <c r="BA3173"/>
      <c r="BB3173" t="n">
        <v>4.0</v>
      </c>
      <c r="BC3173"/>
      <c r="BD3173"/>
      <c r="BE3173"/>
      <c r="BF3173"/>
      <c r="BG3173" t="inlineStr">
        <is>
          <t>Day(s)</t>
        </is>
      </c>
      <c r="BH3173"/>
      <c r="BI3173" t="inlineStr">
        <is>
          <t>DTXSID6034479</t>
        </is>
      </c>
      <c r="BJ3173"/>
      <c r="BK3173"/>
      <c r="BL3173"/>
      <c r="BM3173"/>
      <c r="BN3173"/>
      <c r="BO3173"/>
      <c r="BP3173"/>
      <c r="BQ3173"/>
      <c r="BR3173"/>
      <c r="BS3173"/>
      <c r="BT3173" t="inlineStr">
        <is>
          <t>--</t>
        </is>
      </c>
      <c r="BU3173"/>
      <c r="BV3173"/>
      <c r="BW3173"/>
      <c r="BX3173"/>
      <c r="BY3173"/>
      <c r="BZ3173"/>
      <c r="CA3173"/>
      <c r="CB3173"/>
      <c r="CC3173"/>
      <c r="CD3173"/>
      <c r="CE3173"/>
      <c r="CF3173"/>
      <c r="CG3173"/>
      <c r="CH3173"/>
      <c r="CI3173" t="inlineStr">
        <is>
          <t xml:space="preserve"> CA/0.30* mN             //MG/0.15* mN             //NA/0.45* mN             //POT/0.03* mN             //SO4/0.11 mN             //CL/0.37 mN             //DNUM/6//DOSES/0.08 to 0.09/0.17/0.25 to 0.28/0.61 to 0.62/0.9 to 1.2 uM//TESTID/60//OEF/SALTS, HARDNESS, TEMPERATURE////</t>
        </is>
      </c>
      <c r="CJ3173" t="inlineStr">
        <is>
          <t xml:space="preserve">   CA/0.30* mN             //MG/0.15* mN             //NA/0.45* mN             //POT/0.03* mN             //SO4/0.11 mN             //CL/0.37 mN             //DNUM/6//DOSES/0.08 to 0.09/0.17/0.25 to 0.28/0.61 to 0.62/0.9 to 1.2 uM//TESTID/60//OEF/SALTS, HARDNESS, TEMPERATURE////</t>
        </is>
      </c>
      <c r="CK3173" t="inlineStr">
        <is>
          <t>Erickson,R.J., D.A. Benoit, and V.R. Mattson</t>
        </is>
      </c>
      <c r="CL3173" t="n">
        <v>76238.0</v>
      </c>
      <c r="CM3173" t="inlineStr">
        <is>
          <t>A Prototype Toxicity Factors Model for Site-Specific Copper Water Quality Criteria</t>
        </is>
      </c>
      <c r="CN3173" t="inlineStr">
        <is>
          <t>U.S.EPA, Duluth, MN:36 p.</t>
        </is>
      </c>
      <c r="CO3173" t="n">
        <v>1996.0</v>
      </c>
      <c r="CP3173" t="inlineStr">
        <is>
          <t>Erickson,R.J., D.A. Benoit, and V.R. Mattson (1996). A Prototype Toxicity Factors Model for Site-Specific Copper Water Quality Criteria. U.S.EPA, Duluth, MN, 36 p. ECOREF#:76238</t>
        </is>
      </c>
    </row>
    <row r="3174">
      <c r="A3174" t="n">
        <v>7758987.0</v>
      </c>
      <c r="B3174" t="inlineStr">
        <is>
          <t>Sulfuric acid copper(2+) salt (1:1)</t>
        </is>
      </c>
      <c r="C3174"/>
      <c r="D3174" t="inlineStr">
        <is>
          <t>Measured</t>
        </is>
      </c>
      <c r="E3174" t="inlineStr">
        <is>
          <t>Not coded</t>
        </is>
      </c>
      <c r="F3174"/>
      <c r="G3174"/>
      <c r="H3174"/>
      <c r="I3174"/>
      <c r="J3174"/>
      <c r="K3174"/>
      <c r="L3174" t="inlineStr">
        <is>
          <t>Pimephales promelas</t>
        </is>
      </c>
      <c r="M3174" t="inlineStr">
        <is>
          <t>Fathead Minnow</t>
        </is>
      </c>
      <c r="N3174"/>
      <c r="O3174"/>
      <c r="P3174"/>
      <c r="Q3174"/>
      <c r="R3174"/>
      <c r="S3174"/>
      <c r="T3174"/>
      <c r="U3174"/>
      <c r="V3174" t="inlineStr">
        <is>
          <t>Flow-through</t>
        </is>
      </c>
      <c r="W3174" t="inlineStr">
        <is>
          <t>Fresh water</t>
        </is>
      </c>
      <c r="X3174" t="inlineStr">
        <is>
          <t>Lab</t>
        </is>
      </c>
      <c r="Y3174"/>
      <c r="Z3174" t="inlineStr">
        <is>
          <t>Dissolved</t>
        </is>
      </c>
      <c r="AA3174"/>
      <c r="AB3174" t="n">
        <v>1.0</v>
      </c>
      <c r="AC3174"/>
      <c r="AD3174"/>
      <c r="AE3174"/>
      <c r="AF3174"/>
      <c r="AG3174" t="inlineStr">
        <is>
          <t>AI mg/L</t>
        </is>
      </c>
      <c r="AH3174" t="inlineStr">
        <is>
          <t>Total</t>
        </is>
      </c>
      <c r="AI3174"/>
      <c r="AJ3174" t="n">
        <v>15.0</v>
      </c>
      <c r="AK3174"/>
      <c r="AL3174"/>
      <c r="AM3174"/>
      <c r="AN3174"/>
      <c r="AO3174" t="inlineStr">
        <is>
          <t>AI mg/L</t>
        </is>
      </c>
      <c r="AP3174"/>
      <c r="AQ3174"/>
      <c r="AR3174"/>
      <c r="AS3174"/>
      <c r="AT3174"/>
      <c r="AU3174"/>
      <c r="AV3174"/>
      <c r="AW3174"/>
      <c r="AX3174" t="inlineStr">
        <is>
          <t>Mortality</t>
        </is>
      </c>
      <c r="AY3174" t="inlineStr">
        <is>
          <t>Mortality</t>
        </is>
      </c>
      <c r="AZ3174" t="inlineStr">
        <is>
          <t>LC50</t>
        </is>
      </c>
      <c r="BA3174"/>
      <c r="BB3174" t="n">
        <v>4.0</v>
      </c>
      <c r="BC3174"/>
      <c r="BD3174"/>
      <c r="BE3174"/>
      <c r="BF3174"/>
      <c r="BG3174" t="inlineStr">
        <is>
          <t>Day(s)</t>
        </is>
      </c>
      <c r="BH3174"/>
      <c r="BI3174" t="inlineStr">
        <is>
          <t>DTXSID6034479</t>
        </is>
      </c>
      <c r="BJ3174"/>
      <c r="BK3174"/>
      <c r="BL3174"/>
      <c r="BM3174"/>
      <c r="BN3174"/>
      <c r="BO3174"/>
      <c r="BP3174"/>
      <c r="BQ3174"/>
      <c r="BR3174"/>
      <c r="BS3174"/>
      <c r="BT3174" t="inlineStr">
        <is>
          <t>--</t>
        </is>
      </c>
      <c r="BU3174"/>
      <c r="BV3174"/>
      <c r="BW3174"/>
      <c r="BX3174"/>
      <c r="BY3174"/>
      <c r="BZ3174"/>
      <c r="CA3174" t="inlineStr">
        <is>
          <t>--</t>
        </is>
      </c>
      <c r="CB3174"/>
      <c r="CC3174"/>
      <c r="CD3174"/>
      <c r="CE3174"/>
      <c r="CF3174"/>
      <c r="CG3174"/>
      <c r="CH3174"/>
      <c r="CI3174" t="inlineStr">
        <is>
          <t xml:space="preserve"> CONTR/&lt;= 10 % MORT//</t>
        </is>
      </c>
      <c r="CJ3174" t="inlineStr">
        <is>
          <t xml:space="preserve">   CONTR/&lt;= 10 % MORT//</t>
        </is>
      </c>
      <c r="CK3174" t="inlineStr">
        <is>
          <t>Geckler,J.R., W.B. Horning, T.M. Neiheisel, Q.H. Pickering, E.L. Robinson, and C.E. Stephan</t>
        </is>
      </c>
      <c r="CL3174" t="n">
        <v>2071.0</v>
      </c>
      <c r="CM3174" t="inlineStr">
        <is>
          <t>Validity of Laboratory Tests for Predicting Copper Toxicity in Streams</t>
        </is>
      </c>
      <c r="CN3174" t="inlineStr">
        <is>
          <t>EPA-600/3-76-116, U.S.EPA, Duluth, MN:208 p.</t>
        </is>
      </c>
      <c r="CO3174" t="n">
        <v>1976.0</v>
      </c>
      <c r="CP3174" t="inlineStr">
        <is>
          <t>Geckler,J.R., W.B. Horning, T.M. Neiheisel, Q.H. Pickering, E.L. Robinson, and C.E. Stephan (1976). Validity of Laboratory Tests for Predicting Copper Toxicity in Streams. EPA-600/3-76-116, U.S.EPA, Duluth, MN, 208 p. ECOREF#:2071</t>
        </is>
      </c>
    </row>
    <row r="3175">
      <c r="A3175" t="n">
        <v>7758987.0</v>
      </c>
      <c r="B3175" t="inlineStr">
        <is>
          <t>Sulfuric acid copper(2+) salt (1:1)</t>
        </is>
      </c>
      <c r="C3175"/>
      <c r="D3175" t="inlineStr">
        <is>
          <t>Measured</t>
        </is>
      </c>
      <c r="E3175" t="inlineStr">
        <is>
          <t>Not coded</t>
        </is>
      </c>
      <c r="F3175"/>
      <c r="G3175"/>
      <c r="H3175"/>
      <c r="I3175"/>
      <c r="J3175"/>
      <c r="K3175"/>
      <c r="L3175" t="inlineStr">
        <is>
          <t>Pimephales promelas</t>
        </is>
      </c>
      <c r="M3175" t="inlineStr">
        <is>
          <t>Fathead Minnow</t>
        </is>
      </c>
      <c r="N3175" t="inlineStr">
        <is>
          <t>Larva</t>
        </is>
      </c>
      <c r="O3175" t="inlineStr">
        <is>
          <t>&lt;</t>
        </is>
      </c>
      <c r="P3175" t="n">
        <v>24.0</v>
      </c>
      <c r="Q3175"/>
      <c r="R3175"/>
      <c r="S3175"/>
      <c r="T3175"/>
      <c r="U3175" t="inlineStr">
        <is>
          <t>Hour(s)</t>
        </is>
      </c>
      <c r="V3175" t="inlineStr">
        <is>
          <t>Static</t>
        </is>
      </c>
      <c r="W3175" t="inlineStr">
        <is>
          <t>Fresh water</t>
        </is>
      </c>
      <c r="X3175" t="inlineStr">
        <is>
          <t>Lab</t>
        </is>
      </c>
      <c r="Y3175"/>
      <c r="Z3175" t="inlineStr">
        <is>
          <t>Total</t>
        </is>
      </c>
      <c r="AA3175"/>
      <c r="AB3175" t="n">
        <v>0.21333774</v>
      </c>
      <c r="AC3175"/>
      <c r="AD3175" t="n">
        <v>0.1292956</v>
      </c>
      <c r="AE3175"/>
      <c r="AF3175" t="n">
        <v>0.34909812</v>
      </c>
      <c r="AG3175" t="inlineStr">
        <is>
          <t>AI mg/L</t>
        </is>
      </c>
      <c r="AH3175"/>
      <c r="AI3175"/>
      <c r="AJ3175"/>
      <c r="AK3175"/>
      <c r="AL3175"/>
      <c r="AM3175"/>
      <c r="AN3175"/>
      <c r="AO3175"/>
      <c r="AP3175"/>
      <c r="AQ3175"/>
      <c r="AR3175"/>
      <c r="AS3175"/>
      <c r="AT3175"/>
      <c r="AU3175"/>
      <c r="AV3175"/>
      <c r="AW3175"/>
      <c r="AX3175" t="inlineStr">
        <is>
          <t>Mortality</t>
        </is>
      </c>
      <c r="AY3175" t="inlineStr">
        <is>
          <t>Mortality</t>
        </is>
      </c>
      <c r="AZ3175" t="inlineStr">
        <is>
          <t>LC50</t>
        </is>
      </c>
      <c r="BA3175"/>
      <c r="BB3175" t="n">
        <v>4.0</v>
      </c>
      <c r="BC3175"/>
      <c r="BD3175"/>
      <c r="BE3175"/>
      <c r="BF3175"/>
      <c r="BG3175" t="inlineStr">
        <is>
          <t>Day(s)</t>
        </is>
      </c>
      <c r="BH3175"/>
      <c r="BI3175" t="inlineStr">
        <is>
          <t>DTXSID6034479</t>
        </is>
      </c>
      <c r="BJ3175" t="inlineStr">
        <is>
          <t>10.1002/etc.5620150217</t>
        </is>
      </c>
      <c r="BK3175"/>
      <c r="BL3175"/>
      <c r="BM3175"/>
      <c r="BN3175"/>
      <c r="BO3175"/>
      <c r="BP3175"/>
      <c r="BQ3175"/>
      <c r="BR3175"/>
      <c r="BS3175"/>
      <c r="BT3175" t="inlineStr">
        <is>
          <t>--</t>
        </is>
      </c>
      <c r="BU3175"/>
      <c r="BV3175"/>
      <c r="BW3175"/>
      <c r="BX3175"/>
      <c r="BY3175"/>
      <c r="BZ3175"/>
      <c r="CA3175"/>
      <c r="CB3175"/>
      <c r="CC3175"/>
      <c r="CD3175"/>
      <c r="CE3175"/>
      <c r="CF3175"/>
      <c r="CG3175"/>
      <c r="CH3175"/>
      <c r="CI3175" t="inlineStr">
        <is>
          <t xml:space="preserve"> ALK/0.85 MEQ/L*//</t>
        </is>
      </c>
      <c r="CJ3175" t="inlineStr">
        <is>
          <t xml:space="preserve">   ALK/0.85 MEQ/L*//</t>
        </is>
      </c>
      <c r="CK3175" t="inlineStr">
        <is>
          <t>Erickson,R.J., D.A. Benoit, V.R. Mattson, H.P.,Jr. Nelson, and E.N. Leonard</t>
        </is>
      </c>
      <c r="CL3175" t="n">
        <v>16342.0</v>
      </c>
      <c r="CM3175" t="inlineStr">
        <is>
          <t>The Effects of Water Chemistry on the Toxicity of Copper to Fathead Minnows</t>
        </is>
      </c>
      <c r="CN3175" t="inlineStr">
        <is>
          <t>Environ. Toxicol. Chem.15(2): 181-193</t>
        </is>
      </c>
      <c r="CO3175" t="n">
        <v>1996.0</v>
      </c>
      <c r="CP3175" t="inlineStr">
        <is>
          <t>Erickson,R.J., D.A. Benoit, V.R. Mattson, H.P.,Jr. Nelson, and E.N. Leonard (1996). The Effects of Water Chemistry on the Toxicity of Copper to Fathead Minnows. Environ. Toxicol. Chem., 15, (2), 181-193. doi:10.1002/etc.5620150217. ECOREF#:16342</t>
        </is>
      </c>
    </row>
    <row r="3176">
      <c r="A3176" t="n">
        <v>7758987.0</v>
      </c>
      <c r="B3176" t="inlineStr">
        <is>
          <t>Sulfuric acid copper(2+) salt (1:1)</t>
        </is>
      </c>
      <c r="C3176"/>
      <c r="D3176" t="inlineStr">
        <is>
          <t>Measured</t>
        </is>
      </c>
      <c r="E3176" t="inlineStr">
        <is>
          <t>Not coded</t>
        </is>
      </c>
      <c r="F3176"/>
      <c r="G3176"/>
      <c r="H3176"/>
      <c r="I3176"/>
      <c r="J3176"/>
      <c r="K3176"/>
      <c r="L3176" t="inlineStr">
        <is>
          <t>Pimephales promelas</t>
        </is>
      </c>
      <c r="M3176" t="inlineStr">
        <is>
          <t>Fathead Minnow</t>
        </is>
      </c>
      <c r="N3176" t="inlineStr">
        <is>
          <t>Larva</t>
        </is>
      </c>
      <c r="O3176" t="inlineStr">
        <is>
          <t>&lt;</t>
        </is>
      </c>
      <c r="P3176" t="n">
        <v>24.0</v>
      </c>
      <c r="Q3176"/>
      <c r="R3176"/>
      <c r="S3176"/>
      <c r="T3176"/>
      <c r="U3176" t="inlineStr">
        <is>
          <t>Hour(s)</t>
        </is>
      </c>
      <c r="V3176" t="inlineStr">
        <is>
          <t>Flow-through</t>
        </is>
      </c>
      <c r="W3176" t="inlineStr">
        <is>
          <t>Fresh water</t>
        </is>
      </c>
      <c r="X3176" t="inlineStr">
        <is>
          <t>Lab</t>
        </is>
      </c>
      <c r="Y3176"/>
      <c r="Z3176" t="inlineStr">
        <is>
          <t>Total</t>
        </is>
      </c>
      <c r="AA3176"/>
      <c r="AB3176" t="n">
        <v>0.606073125</v>
      </c>
      <c r="AC3176"/>
      <c r="AD3176" t="n">
        <v>0.5495063</v>
      </c>
      <c r="AE3176"/>
      <c r="AF3176" t="n">
        <v>0.670720925</v>
      </c>
      <c r="AG3176" t="inlineStr">
        <is>
          <t>AI mg/L</t>
        </is>
      </c>
      <c r="AH3176"/>
      <c r="AI3176"/>
      <c r="AJ3176"/>
      <c r="AK3176"/>
      <c r="AL3176"/>
      <c r="AM3176"/>
      <c r="AN3176"/>
      <c r="AO3176"/>
      <c r="AP3176"/>
      <c r="AQ3176"/>
      <c r="AR3176"/>
      <c r="AS3176"/>
      <c r="AT3176"/>
      <c r="AU3176"/>
      <c r="AV3176"/>
      <c r="AW3176"/>
      <c r="AX3176" t="inlineStr">
        <is>
          <t>Mortality</t>
        </is>
      </c>
      <c r="AY3176" t="inlineStr">
        <is>
          <t>Mortality</t>
        </is>
      </c>
      <c r="AZ3176" t="inlineStr">
        <is>
          <t>LC50</t>
        </is>
      </c>
      <c r="BA3176"/>
      <c r="BB3176" t="n">
        <v>4.0</v>
      </c>
      <c r="BC3176"/>
      <c r="BD3176"/>
      <c r="BE3176"/>
      <c r="BF3176"/>
      <c r="BG3176" t="inlineStr">
        <is>
          <t>Day(s)</t>
        </is>
      </c>
      <c r="BH3176"/>
      <c r="BI3176" t="inlineStr">
        <is>
          <t>DTXSID6034479</t>
        </is>
      </c>
      <c r="BJ3176" t="inlineStr">
        <is>
          <t>10.1002/etc.5620150217</t>
        </is>
      </c>
      <c r="BK3176"/>
      <c r="BL3176"/>
      <c r="BM3176"/>
      <c r="BN3176"/>
      <c r="BO3176"/>
      <c r="BP3176"/>
      <c r="BQ3176"/>
      <c r="BR3176"/>
      <c r="BS3176"/>
      <c r="BT3176" t="inlineStr">
        <is>
          <t>--</t>
        </is>
      </c>
      <c r="BU3176"/>
      <c r="BV3176"/>
      <c r="BW3176"/>
      <c r="BX3176"/>
      <c r="BY3176"/>
      <c r="BZ3176"/>
      <c r="CA3176"/>
      <c r="CB3176"/>
      <c r="CC3176"/>
      <c r="CD3176"/>
      <c r="CE3176"/>
      <c r="CF3176"/>
      <c r="CG3176"/>
      <c r="CH3176"/>
      <c r="CI3176" t="inlineStr">
        <is>
          <t xml:space="preserve"> ALK/0.85 MEQ/L*//</t>
        </is>
      </c>
      <c r="CJ3176" t="inlineStr">
        <is>
          <t xml:space="preserve">   ALK/0.85 MEQ/L*//</t>
        </is>
      </c>
      <c r="CK3176" t="inlineStr">
        <is>
          <t>Erickson,R.J., D.A. Benoit, V.R. Mattson, H.P.,Jr. Nelson, and E.N. Leonard</t>
        </is>
      </c>
      <c r="CL3176" t="n">
        <v>16342.0</v>
      </c>
      <c r="CM3176" t="inlineStr">
        <is>
          <t>The Effects of Water Chemistry on the Toxicity of Copper to Fathead Minnows</t>
        </is>
      </c>
      <c r="CN3176" t="inlineStr">
        <is>
          <t>Environ. Toxicol. Chem.15(2): 181-193</t>
        </is>
      </c>
      <c r="CO3176" t="n">
        <v>1996.0</v>
      </c>
      <c r="CP3176" t="inlineStr">
        <is>
          <t>Erickson,R.J., D.A. Benoit, V.R. Mattson, H.P.,Jr. Nelson, and E.N. Leonard (1996). The Effects of Water Chemistry on the Toxicity of Copper to Fathead Minnows. Environ. Toxicol. Chem., 15, (2), 181-193. doi:10.1002/etc.5620150217. ECOREF#:16342</t>
        </is>
      </c>
    </row>
    <row r="3177">
      <c r="A3177" t="n">
        <v>7758987.0</v>
      </c>
      <c r="B3177" t="inlineStr">
        <is>
          <t>Sulfuric acid copper(2+) salt (1:1)</t>
        </is>
      </c>
      <c r="C3177"/>
      <c r="D3177" t="inlineStr">
        <is>
          <t>Measured</t>
        </is>
      </c>
      <c r="E3177" t="inlineStr">
        <is>
          <t>Not coded</t>
        </is>
      </c>
      <c r="F3177"/>
      <c r="G3177"/>
      <c r="H3177"/>
      <c r="I3177"/>
      <c r="J3177"/>
      <c r="K3177"/>
      <c r="L3177" t="inlineStr">
        <is>
          <t>Pimephales promelas</t>
        </is>
      </c>
      <c r="M3177" t="inlineStr">
        <is>
          <t>Fathead Minnow</t>
        </is>
      </c>
      <c r="N3177" t="inlineStr">
        <is>
          <t>Juvenile</t>
        </is>
      </c>
      <c r="O3177"/>
      <c r="P3177"/>
      <c r="Q3177"/>
      <c r="R3177"/>
      <c r="S3177"/>
      <c r="T3177"/>
      <c r="U3177"/>
      <c r="V3177" t="inlineStr">
        <is>
          <t>Flow-through</t>
        </is>
      </c>
      <c r="W3177" t="inlineStr">
        <is>
          <t>Fresh water</t>
        </is>
      </c>
      <c r="X3177" t="inlineStr">
        <is>
          <t>Lab</t>
        </is>
      </c>
      <c r="Y3177"/>
      <c r="Z3177" t="inlineStr">
        <is>
          <t>Total</t>
        </is>
      </c>
      <c r="AA3177"/>
      <c r="AB3177"/>
      <c r="AC3177" t="inlineStr">
        <is>
          <t>&gt;</t>
        </is>
      </c>
      <c r="AD3177" t="n">
        <v>0.1</v>
      </c>
      <c r="AE3177" t="inlineStr">
        <is>
          <t>&lt;</t>
        </is>
      </c>
      <c r="AF3177" t="n">
        <v>0.2</v>
      </c>
      <c r="AG3177" t="inlineStr">
        <is>
          <t>AI mg/L</t>
        </is>
      </c>
      <c r="AH3177"/>
      <c r="AI3177"/>
      <c r="AJ3177"/>
      <c r="AK3177"/>
      <c r="AL3177"/>
      <c r="AM3177"/>
      <c r="AN3177"/>
      <c r="AO3177"/>
      <c r="AP3177"/>
      <c r="AQ3177"/>
      <c r="AR3177"/>
      <c r="AS3177"/>
      <c r="AT3177"/>
      <c r="AU3177"/>
      <c r="AV3177"/>
      <c r="AW3177"/>
      <c r="AX3177" t="inlineStr">
        <is>
          <t>Mortality</t>
        </is>
      </c>
      <c r="AY3177" t="inlineStr">
        <is>
          <t>Mortality</t>
        </is>
      </c>
      <c r="AZ3177" t="inlineStr">
        <is>
          <t>LC50</t>
        </is>
      </c>
      <c r="BA3177"/>
      <c r="BB3177" t="n">
        <v>4.0</v>
      </c>
      <c r="BC3177"/>
      <c r="BD3177"/>
      <c r="BE3177"/>
      <c r="BF3177"/>
      <c r="BG3177" t="inlineStr">
        <is>
          <t>Day(s)</t>
        </is>
      </c>
      <c r="BH3177"/>
      <c r="BI3177" t="inlineStr">
        <is>
          <t>DTXSID6034479</t>
        </is>
      </c>
      <c r="BJ3177" t="inlineStr">
        <is>
          <t>10.1002/etc.5620160428</t>
        </is>
      </c>
      <c r="BK3177"/>
      <c r="BL3177"/>
      <c r="BM3177"/>
      <c r="BN3177"/>
      <c r="BO3177"/>
      <c r="BP3177"/>
      <c r="BQ3177"/>
      <c r="BR3177"/>
      <c r="BS3177"/>
      <c r="BT3177" t="inlineStr">
        <is>
          <t>--</t>
        </is>
      </c>
      <c r="BU3177"/>
      <c r="BV3177"/>
      <c r="BW3177"/>
      <c r="BX3177"/>
      <c r="BY3177"/>
      <c r="BZ3177"/>
      <c r="CA3177"/>
      <c r="CB3177"/>
      <c r="CC3177"/>
      <c r="CD3177"/>
      <c r="CE3177"/>
      <c r="CF3177"/>
      <c r="CG3177"/>
      <c r="CH3177"/>
      <c r="CI3177" t="inlineStr">
        <is>
          <t xml:space="preserve"> CONC/GRAPHED//HARD/4.5 MEQ/L//ALK/0.90 MEQ/L//</t>
        </is>
      </c>
      <c r="CJ3177" t="inlineStr">
        <is>
          <t xml:space="preserve">   CONC/GRAPHED//HARD/4.5 MEQ/L//ALK/0.90 MEQ/L//</t>
        </is>
      </c>
      <c r="CK3177" t="inlineStr">
        <is>
          <t>Erickson,R.J., C.F. Kleiner, J.T. Fiandt, and T.L. Highland</t>
        </is>
      </c>
      <c r="CL3177" t="n">
        <v>17871.0</v>
      </c>
      <c r="CM3177" t="inlineStr">
        <is>
          <t>Effect of Acclimation Period on the Relationship of Acute Copper Toxicity to Water Hardness for Fathead Minnows</t>
        </is>
      </c>
      <c r="CN3177" t="inlineStr">
        <is>
          <t>Environ. Toxicol. Chem.16(4): 813-815</t>
        </is>
      </c>
      <c r="CO3177" t="n">
        <v>1997.0</v>
      </c>
      <c r="CP3177" t="inlineStr">
        <is>
          <t>Erickson,R.J., C.F. Kleiner, J.T. Fiandt, and T.L. Highland (1997). Effect of Acclimation Period on the Relationship of Acute Copper Toxicity to Water Hardness for Fathead Minnows. Environ. Toxicol. Chem., 16, (4), 813-815. doi:10.1002/etc.5620160428. ECOREF#:17871</t>
        </is>
      </c>
    </row>
    <row r="3178">
      <c r="A3178" t="n">
        <v>7758987.0</v>
      </c>
      <c r="B3178" t="inlineStr">
        <is>
          <t>Sulfuric acid copper(2+) salt (1:1)</t>
        </is>
      </c>
      <c r="C3178"/>
      <c r="D3178" t="inlineStr">
        <is>
          <t>Unmeasured</t>
        </is>
      </c>
      <c r="E3178" t="inlineStr">
        <is>
          <t>Not coded</t>
        </is>
      </c>
      <c r="F3178"/>
      <c r="G3178"/>
      <c r="H3178"/>
      <c r="I3178"/>
      <c r="J3178"/>
      <c r="K3178"/>
      <c r="L3178" t="inlineStr">
        <is>
          <t>Pimephales promelas</t>
        </is>
      </c>
      <c r="M3178" t="inlineStr">
        <is>
          <t>Fathead Minnow</t>
        </is>
      </c>
      <c r="N3178" t="inlineStr">
        <is>
          <t>Larva</t>
        </is>
      </c>
      <c r="O3178" t="inlineStr">
        <is>
          <t>&lt;</t>
        </is>
      </c>
      <c r="P3178" t="n">
        <v>24.0</v>
      </c>
      <c r="Q3178"/>
      <c r="R3178"/>
      <c r="S3178"/>
      <c r="T3178"/>
      <c r="U3178" t="inlineStr">
        <is>
          <t>Hour(s)</t>
        </is>
      </c>
      <c r="V3178" t="inlineStr">
        <is>
          <t>Renewal</t>
        </is>
      </c>
      <c r="W3178" t="inlineStr">
        <is>
          <t>Fresh water</t>
        </is>
      </c>
      <c r="X3178" t="inlineStr">
        <is>
          <t>Lab</t>
        </is>
      </c>
      <c r="Y3178" t="n">
        <v>6.0</v>
      </c>
      <c r="Z3178" t="inlineStr">
        <is>
          <t>Dissolved</t>
        </is>
      </c>
      <c r="AA3178"/>
      <c r="AB3178" t="n">
        <v>1.681</v>
      </c>
      <c r="AC3178"/>
      <c r="AD3178" t="n">
        <v>1.487</v>
      </c>
      <c r="AE3178"/>
      <c r="AF3178" t="n">
        <v>1.9</v>
      </c>
      <c r="AG3178" t="inlineStr">
        <is>
          <t>AI mg/L</t>
        </is>
      </c>
      <c r="AH3178"/>
      <c r="AI3178"/>
      <c r="AJ3178"/>
      <c r="AK3178"/>
      <c r="AL3178"/>
      <c r="AM3178"/>
      <c r="AN3178"/>
      <c r="AO3178"/>
      <c r="AP3178"/>
      <c r="AQ3178"/>
      <c r="AR3178"/>
      <c r="AS3178"/>
      <c r="AT3178"/>
      <c r="AU3178"/>
      <c r="AV3178"/>
      <c r="AW3178"/>
      <c r="AX3178" t="inlineStr">
        <is>
          <t>Mortality</t>
        </is>
      </c>
      <c r="AY3178" t="inlineStr">
        <is>
          <t>Mortality</t>
        </is>
      </c>
      <c r="AZ3178" t="inlineStr">
        <is>
          <t>LC50</t>
        </is>
      </c>
      <c r="BA3178"/>
      <c r="BB3178" t="n">
        <v>4.0</v>
      </c>
      <c r="BC3178"/>
      <c r="BD3178"/>
      <c r="BE3178"/>
      <c r="BF3178"/>
      <c r="BG3178" t="inlineStr">
        <is>
          <t>Day(s)</t>
        </is>
      </c>
      <c r="BH3178"/>
      <c r="BI3178" t="inlineStr">
        <is>
          <t>DTXSID6034479</t>
        </is>
      </c>
      <c r="BJ3178" t="inlineStr">
        <is>
          <t>10.1897/02-476</t>
        </is>
      </c>
      <c r="BK3178"/>
      <c r="BL3178"/>
      <c r="BM3178"/>
      <c r="BN3178"/>
      <c r="BO3178"/>
      <c r="BP3178"/>
      <c r="BQ3178"/>
      <c r="BR3178"/>
      <c r="BS3178"/>
      <c r="BT3178" t="inlineStr">
        <is>
          <t>--</t>
        </is>
      </c>
      <c r="BU3178"/>
      <c r="BV3178"/>
      <c r="BW3178"/>
      <c r="BX3178"/>
      <c r="BY3178"/>
      <c r="BZ3178"/>
      <c r="CA3178"/>
      <c r="CB3178"/>
      <c r="CC3178"/>
      <c r="CD3178"/>
      <c r="CE3178"/>
      <c r="CF3178"/>
      <c r="CG3178"/>
      <c r="CH3178"/>
      <c r="CI3178" t="inlineStr">
        <is>
          <t xml:space="preserve"> HMA/25.82 %//CA/13.63 to 16.43 mg/L//MG/11.18 to 14.34 mg/L//NA/25.52 to 40.92 mg/L//POT/2.12 to 3.17 mg/L//SO4/81.21 to 96.45 mg/L//CL/1.90 to 9.52 mg/L//DNUM/6//DOSES/&lt;=6400 ug/L//TESTID/9//</t>
        </is>
      </c>
      <c r="CJ3178" t="inlineStr">
        <is>
          <t xml:space="preserve">   HMA/25.82 %//CA/13.63 to 16.43 mg/L//MG/11.18 to 14.34 mg/L//NA/25.52 to 40.92 mg/L//POT/2.12 to 3.17 mg/L//SO4/81.21 to 96.45 mg/L//CL/1.90 to 9.52 mg/L//DNUM/6//DOSES/&lt;=6400 ug/L//TESTID/9//</t>
        </is>
      </c>
      <c r="CK3178" t="inlineStr">
        <is>
          <t>Ryan,A.C., E.J. Van Genderen, J.R. Tomasso, and S.J. Klaine</t>
        </is>
      </c>
      <c r="CL3178" t="n">
        <v>80428.0</v>
      </c>
      <c r="CM3178" t="inlineStr">
        <is>
          <t>Influence of Natural Organic Matter Source on Copper Toxicity to Larval Fathead Minnows (Pimephales promelas):  Implications for the Biotic Ligand Model</t>
        </is>
      </c>
      <c r="CN3178" t="inlineStr">
        <is>
          <t>Environ. Toxicol. Chem.23(6): 1567-1574</t>
        </is>
      </c>
      <c r="CO3178" t="n">
        <v>2004.0</v>
      </c>
      <c r="CP3178" t="inlineStr">
        <is>
          <t>Ryan,A.C., E.J. Van Genderen, J.R. Tomasso, and S.J. Klaine (2004). Influence of Natural Organic Matter Source on Copper Toxicity to Larval Fathead Minnows (Pimephales promelas):  Implications for the Biotic Ligand Model. Environ. Toxicol. Chem., 23, (6), 1567-1574. doi:10.1897/02-476. ECOREF#:80428</t>
        </is>
      </c>
    </row>
    <row r="3179">
      <c r="A3179" t="n">
        <v>7758987.0</v>
      </c>
      <c r="B3179" t="inlineStr">
        <is>
          <t>Sulfuric acid copper(2+) salt (1:1)</t>
        </is>
      </c>
      <c r="C3179"/>
      <c r="D3179" t="inlineStr">
        <is>
          <t>Measured</t>
        </is>
      </c>
      <c r="E3179" t="inlineStr">
        <is>
          <t>Not coded</t>
        </is>
      </c>
      <c r="F3179"/>
      <c r="G3179"/>
      <c r="H3179"/>
      <c r="I3179"/>
      <c r="J3179"/>
      <c r="K3179"/>
      <c r="L3179" t="inlineStr">
        <is>
          <t>Pimephales promelas</t>
        </is>
      </c>
      <c r="M3179" t="inlineStr">
        <is>
          <t>Fathead Minnow</t>
        </is>
      </c>
      <c r="N3179"/>
      <c r="O3179"/>
      <c r="P3179"/>
      <c r="Q3179"/>
      <c r="R3179"/>
      <c r="S3179"/>
      <c r="T3179"/>
      <c r="U3179"/>
      <c r="V3179" t="inlineStr">
        <is>
          <t>Static</t>
        </is>
      </c>
      <c r="W3179" t="inlineStr">
        <is>
          <t>Fresh water</t>
        </is>
      </c>
      <c r="X3179" t="inlineStr">
        <is>
          <t>Lab</t>
        </is>
      </c>
      <c r="Y3179"/>
      <c r="Z3179" t="inlineStr">
        <is>
          <t>Dissolved</t>
        </is>
      </c>
      <c r="AA3179" t="inlineStr">
        <is>
          <t>&gt;</t>
        </is>
      </c>
      <c r="AB3179" t="n">
        <v>0.78</v>
      </c>
      <c r="AC3179"/>
      <c r="AD3179"/>
      <c r="AE3179"/>
      <c r="AF3179"/>
      <c r="AG3179" t="inlineStr">
        <is>
          <t>AI mg/L</t>
        </is>
      </c>
      <c r="AH3179" t="inlineStr">
        <is>
          <t>Total</t>
        </is>
      </c>
      <c r="AI3179"/>
      <c r="AJ3179" t="n">
        <v>18.0</v>
      </c>
      <c r="AK3179"/>
      <c r="AL3179"/>
      <c r="AM3179"/>
      <c r="AN3179"/>
      <c r="AO3179" t="inlineStr">
        <is>
          <t>AI mg/L</t>
        </is>
      </c>
      <c r="AP3179"/>
      <c r="AQ3179"/>
      <c r="AR3179"/>
      <c r="AS3179"/>
      <c r="AT3179"/>
      <c r="AU3179"/>
      <c r="AV3179"/>
      <c r="AW3179"/>
      <c r="AX3179" t="inlineStr">
        <is>
          <t>Mortality</t>
        </is>
      </c>
      <c r="AY3179" t="inlineStr">
        <is>
          <t>Mortality</t>
        </is>
      </c>
      <c r="AZ3179" t="inlineStr">
        <is>
          <t>LC50</t>
        </is>
      </c>
      <c r="BA3179"/>
      <c r="BB3179" t="n">
        <v>4.0</v>
      </c>
      <c r="BC3179"/>
      <c r="BD3179"/>
      <c r="BE3179"/>
      <c r="BF3179"/>
      <c r="BG3179" t="inlineStr">
        <is>
          <t>Day(s)</t>
        </is>
      </c>
      <c r="BH3179"/>
      <c r="BI3179" t="inlineStr">
        <is>
          <t>DTXSID6034479</t>
        </is>
      </c>
      <c r="BJ3179"/>
      <c r="BK3179"/>
      <c r="BL3179"/>
      <c r="BM3179"/>
      <c r="BN3179"/>
      <c r="BO3179"/>
      <c r="BP3179"/>
      <c r="BQ3179"/>
      <c r="BR3179"/>
      <c r="BS3179"/>
      <c r="BT3179" t="inlineStr">
        <is>
          <t>--</t>
        </is>
      </c>
      <c r="BU3179"/>
      <c r="BV3179"/>
      <c r="BW3179"/>
      <c r="BX3179"/>
      <c r="BY3179"/>
      <c r="BZ3179"/>
      <c r="CA3179" t="inlineStr">
        <is>
          <t>--</t>
        </is>
      </c>
      <c r="CB3179"/>
      <c r="CC3179"/>
      <c r="CD3179"/>
      <c r="CE3179"/>
      <c r="CF3179"/>
      <c r="CG3179"/>
      <c r="CH3179"/>
      <c r="CI3179" t="inlineStr">
        <is>
          <t xml:space="preserve"> CONTR/&lt;= 10 % MORT//</t>
        </is>
      </c>
      <c r="CJ3179" t="inlineStr">
        <is>
          <t xml:space="preserve">   CONTR/&lt;= 10 % MORT//</t>
        </is>
      </c>
      <c r="CK3179" t="inlineStr">
        <is>
          <t>Geckler,J.R., W.B. Horning, T.M. Neiheisel, Q.H. Pickering, E.L. Robinson, and C.E. Stephan</t>
        </is>
      </c>
      <c r="CL3179" t="n">
        <v>2071.0</v>
      </c>
      <c r="CM3179" t="inlineStr">
        <is>
          <t>Validity of Laboratory Tests for Predicting Copper Toxicity in Streams</t>
        </is>
      </c>
      <c r="CN3179" t="inlineStr">
        <is>
          <t>EPA-600/3-76-116, U.S.EPA, Duluth, MN:208 p.</t>
        </is>
      </c>
      <c r="CO3179" t="n">
        <v>1976.0</v>
      </c>
      <c r="CP3179" t="inlineStr">
        <is>
          <t>Geckler,J.R., W.B. Horning, T.M. Neiheisel, Q.H. Pickering, E.L. Robinson, and C.E. Stephan (1976). Validity of Laboratory Tests for Predicting Copper Toxicity in Streams. EPA-600/3-76-116, U.S.EPA, Duluth, MN, 208 p. ECOREF#:2071</t>
        </is>
      </c>
    </row>
    <row r="3180">
      <c r="A3180" t="n">
        <v>7758987.0</v>
      </c>
      <c r="B3180" t="inlineStr">
        <is>
          <t>Sulfuric acid copper(2+) salt (1:1)</t>
        </is>
      </c>
      <c r="C3180"/>
      <c r="D3180" t="inlineStr">
        <is>
          <t>Measured</t>
        </is>
      </c>
      <c r="E3180" t="inlineStr">
        <is>
          <t>Not coded</t>
        </is>
      </c>
      <c r="F3180"/>
      <c r="G3180"/>
      <c r="H3180"/>
      <c r="I3180"/>
      <c r="J3180"/>
      <c r="K3180"/>
      <c r="L3180" t="inlineStr">
        <is>
          <t>Pimephales promelas</t>
        </is>
      </c>
      <c r="M3180" t="inlineStr">
        <is>
          <t>Fathead Minnow</t>
        </is>
      </c>
      <c r="N3180" t="inlineStr">
        <is>
          <t>Larva</t>
        </is>
      </c>
      <c r="O3180" t="inlineStr">
        <is>
          <t>&lt;</t>
        </is>
      </c>
      <c r="P3180" t="n">
        <v>24.0</v>
      </c>
      <c r="Q3180"/>
      <c r="R3180"/>
      <c r="S3180"/>
      <c r="T3180"/>
      <c r="U3180" t="inlineStr">
        <is>
          <t>Hour(s)</t>
        </is>
      </c>
      <c r="V3180" t="inlineStr">
        <is>
          <t>Static</t>
        </is>
      </c>
      <c r="W3180" t="inlineStr">
        <is>
          <t>Fresh water</t>
        </is>
      </c>
      <c r="X3180" t="inlineStr">
        <is>
          <t>Lab</t>
        </is>
      </c>
      <c r="Y3180" t="n">
        <v>6.0</v>
      </c>
      <c r="Z3180" t="inlineStr">
        <is>
          <t>Total</t>
        </is>
      </c>
      <c r="AA3180"/>
      <c r="AB3180" t="n">
        <v>0.4202107</v>
      </c>
      <c r="AC3180"/>
      <c r="AD3180" t="n">
        <v>0.3555629</v>
      </c>
      <c r="AE3180"/>
      <c r="AF3180" t="n">
        <v>0.4848585</v>
      </c>
      <c r="AG3180" t="inlineStr">
        <is>
          <t>AI mg/L</t>
        </is>
      </c>
      <c r="AH3180"/>
      <c r="AI3180"/>
      <c r="AJ3180"/>
      <c r="AK3180"/>
      <c r="AL3180"/>
      <c r="AM3180"/>
      <c r="AN3180"/>
      <c r="AO3180"/>
      <c r="AP3180"/>
      <c r="AQ3180"/>
      <c r="AR3180"/>
      <c r="AS3180"/>
      <c r="AT3180"/>
      <c r="AU3180"/>
      <c r="AV3180"/>
      <c r="AW3180"/>
      <c r="AX3180" t="inlineStr">
        <is>
          <t>Mortality</t>
        </is>
      </c>
      <c r="AY3180" t="inlineStr">
        <is>
          <t>Mortality</t>
        </is>
      </c>
      <c r="AZ3180" t="inlineStr">
        <is>
          <t>LC50</t>
        </is>
      </c>
      <c r="BA3180"/>
      <c r="BB3180" t="n">
        <v>4.0</v>
      </c>
      <c r="BC3180"/>
      <c r="BD3180"/>
      <c r="BE3180"/>
      <c r="BF3180"/>
      <c r="BG3180" t="inlineStr">
        <is>
          <t>Day(s)</t>
        </is>
      </c>
      <c r="BH3180"/>
      <c r="BI3180" t="inlineStr">
        <is>
          <t>DTXSID6034479</t>
        </is>
      </c>
      <c r="BJ3180"/>
      <c r="BK3180"/>
      <c r="BL3180"/>
      <c r="BM3180"/>
      <c r="BN3180"/>
      <c r="BO3180"/>
      <c r="BP3180"/>
      <c r="BQ3180"/>
      <c r="BR3180"/>
      <c r="BS3180"/>
      <c r="BT3180" t="inlineStr">
        <is>
          <t>--</t>
        </is>
      </c>
      <c r="BU3180"/>
      <c r="BV3180"/>
      <c r="BW3180"/>
      <c r="BX3180"/>
      <c r="BY3180"/>
      <c r="BZ3180"/>
      <c r="CA3180"/>
      <c r="CB3180"/>
      <c r="CC3180"/>
      <c r="CD3180"/>
      <c r="CE3180"/>
      <c r="CF3180"/>
      <c r="CG3180"/>
      <c r="CH3180"/>
      <c r="CI3180" t="inlineStr">
        <is>
          <t xml:space="preserve"> CA/1.25* mN             //MG/0.62* mN             //NA/0.63 mN             //POT/0.39 mN             //SO4/0.39 mN             //CL/0.49 mN             //DNUM/6//DOSES/0.58 to 0.60/1.1 to 1.2/2.1 to 2.4/3.8 to 4.8/6.9 to 8.5 uM//TESTID/70//OEF/SALTS, HARDNESS, TEMPERATURE////</t>
        </is>
      </c>
      <c r="CJ3180" t="inlineStr">
        <is>
          <t xml:space="preserve">   CA/1.25* mN             //MG/0.62* mN             //NA/0.63 mN             //POT/0.39 mN             //SO4/0.39 mN             //CL/0.49 mN             //DNUM/6//DOSES/0.58 to 0.60/1.1 to 1.2/2.1 to 2.4/3.8 to 4.8/6.9 to 8.5 uM//TESTID/70//OEF/SALTS, HARDNESS, TEMPERATURE////</t>
        </is>
      </c>
      <c r="CK3180" t="inlineStr">
        <is>
          <t>Erickson,R.J., D.A. Benoit, and V.R. Mattson</t>
        </is>
      </c>
      <c r="CL3180" t="n">
        <v>76238.0</v>
      </c>
      <c r="CM3180" t="inlineStr">
        <is>
          <t>A Prototype Toxicity Factors Model for Site-Specific Copper Water Quality Criteria</t>
        </is>
      </c>
      <c r="CN3180" t="inlineStr">
        <is>
          <t>U.S.EPA, Duluth, MN:36 p.</t>
        </is>
      </c>
      <c r="CO3180" t="n">
        <v>1996.0</v>
      </c>
      <c r="CP3180" t="inlineStr">
        <is>
          <t>Erickson,R.J., D.A. Benoit, and V.R. Mattson (1996). A Prototype Toxicity Factors Model for Site-Specific Copper Water Quality Criteria. U.S.EPA, Duluth, MN, 36 p. ECOREF#:76238</t>
        </is>
      </c>
    </row>
    <row r="3181">
      <c r="A3181" t="n">
        <v>7758987.0</v>
      </c>
      <c r="B3181" t="inlineStr">
        <is>
          <t>Sulfuric acid copper(2+) salt (1:1)</t>
        </is>
      </c>
      <c r="C3181"/>
      <c r="D3181" t="inlineStr">
        <is>
          <t>Measured</t>
        </is>
      </c>
      <c r="E3181" t="inlineStr">
        <is>
          <t>Not coded</t>
        </is>
      </c>
      <c r="F3181"/>
      <c r="G3181"/>
      <c r="H3181"/>
      <c r="I3181"/>
      <c r="J3181"/>
      <c r="K3181"/>
      <c r="L3181" t="inlineStr">
        <is>
          <t>Pimephales promelas</t>
        </is>
      </c>
      <c r="M3181" t="inlineStr">
        <is>
          <t>Fathead Minnow</t>
        </is>
      </c>
      <c r="N3181"/>
      <c r="O3181"/>
      <c r="P3181"/>
      <c r="Q3181" t="inlineStr">
        <is>
          <t>&gt;</t>
        </is>
      </c>
      <c r="R3181" t="n">
        <v>24.0</v>
      </c>
      <c r="S3181" t="inlineStr">
        <is>
          <t>&lt;</t>
        </is>
      </c>
      <c r="T3181" t="n">
        <v>96.0</v>
      </c>
      <c r="U3181" t="inlineStr">
        <is>
          <t>Hour(s)</t>
        </is>
      </c>
      <c r="V3181" t="inlineStr">
        <is>
          <t>Flow-through</t>
        </is>
      </c>
      <c r="W3181" t="inlineStr">
        <is>
          <t>Fresh water</t>
        </is>
      </c>
      <c r="X3181" t="inlineStr">
        <is>
          <t>Lab</t>
        </is>
      </c>
      <c r="Y3181"/>
      <c r="Z3181" t="inlineStr">
        <is>
          <t>Total</t>
        </is>
      </c>
      <c r="AA3181"/>
      <c r="AB3181"/>
      <c r="AC3181" t="inlineStr">
        <is>
          <t>&gt;</t>
        </is>
      </c>
      <c r="AD3181" t="n">
        <v>0.025</v>
      </c>
      <c r="AE3181" t="inlineStr">
        <is>
          <t>&lt;</t>
        </is>
      </c>
      <c r="AF3181" t="n">
        <v>0.03</v>
      </c>
      <c r="AG3181" t="inlineStr">
        <is>
          <t>AI mg/L</t>
        </is>
      </c>
      <c r="AH3181"/>
      <c r="AI3181"/>
      <c r="AJ3181"/>
      <c r="AK3181"/>
      <c r="AL3181"/>
      <c r="AM3181"/>
      <c r="AN3181"/>
      <c r="AO3181"/>
      <c r="AP3181"/>
      <c r="AQ3181"/>
      <c r="AR3181"/>
      <c r="AS3181"/>
      <c r="AT3181"/>
      <c r="AU3181"/>
      <c r="AV3181"/>
      <c r="AW3181"/>
      <c r="AX3181" t="inlineStr">
        <is>
          <t>Mortality</t>
        </is>
      </c>
      <c r="AY3181" t="inlineStr">
        <is>
          <t>Mortality</t>
        </is>
      </c>
      <c r="AZ3181" t="inlineStr">
        <is>
          <t>LC50</t>
        </is>
      </c>
      <c r="BA3181"/>
      <c r="BB3181" t="n">
        <v>4.0</v>
      </c>
      <c r="BC3181"/>
      <c r="BD3181"/>
      <c r="BE3181"/>
      <c r="BF3181"/>
      <c r="BG3181" t="inlineStr">
        <is>
          <t>Day(s)</t>
        </is>
      </c>
      <c r="BH3181"/>
      <c r="BI3181" t="inlineStr">
        <is>
          <t>DTXSID6034479</t>
        </is>
      </c>
      <c r="BJ3181"/>
      <c r="BK3181"/>
      <c r="BL3181"/>
      <c r="BM3181"/>
      <c r="BN3181"/>
      <c r="BO3181"/>
      <c r="BP3181"/>
      <c r="BQ3181"/>
      <c r="BR3181"/>
      <c r="BS3181"/>
      <c r="BT3181" t="inlineStr">
        <is>
          <t>--</t>
        </is>
      </c>
      <c r="BU3181"/>
      <c r="BV3181"/>
      <c r="BW3181"/>
      <c r="BX3181"/>
      <c r="BY3181"/>
      <c r="BZ3181"/>
      <c r="CA3181"/>
      <c r="CB3181"/>
      <c r="CC3181"/>
      <c r="CD3181"/>
      <c r="CE3181"/>
      <c r="CF3181"/>
      <c r="CG3181"/>
      <c r="CH3181"/>
      <c r="CI3181" t="inlineStr">
        <is>
          <t xml:space="preserve"> CONC/FROM GRAPH//</t>
        </is>
      </c>
      <c r="CJ3181" t="inlineStr">
        <is>
          <t xml:space="preserve">   CONC/FROM GRAPH//</t>
        </is>
      </c>
      <c r="CK3181" t="inlineStr">
        <is>
          <t>Welsh,P.G.</t>
        </is>
      </c>
      <c r="CL3181" t="n">
        <v>45189.0</v>
      </c>
      <c r="CM3181" t="inlineStr">
        <is>
          <t>Influence of Dissolved Organic Carbon on the Speciation, Bioavailability and Toxicity of Metals to Aquatic Biota in Soft Water Lakes</t>
        </is>
      </c>
      <c r="CN3181" t="inlineStr">
        <is>
          <t>Ph.D.Thesis, University of Waterloo, Ontario, Canada:181 p.</t>
        </is>
      </c>
      <c r="CO3181" t="n">
        <v>1996.0</v>
      </c>
      <c r="CP3181" t="inlineStr">
        <is>
          <t>Welsh,P.G. (1996). Influence of Dissolved Organic Carbon on the Speciation, Bioavailability and Toxicity of Metals to Aquatic Biota in Soft Water Lakes. Ph.D.Thesis, University of Waterloo, Ontario, Canada, 181 p. ECOREF#:45189</t>
        </is>
      </c>
    </row>
    <row r="3182">
      <c r="A3182" t="n">
        <v>7758987.0</v>
      </c>
      <c r="B3182" t="inlineStr">
        <is>
          <t>Sulfuric acid copper(2+) salt (1:1)</t>
        </is>
      </c>
      <c r="C3182"/>
      <c r="D3182" t="inlineStr">
        <is>
          <t>Measured</t>
        </is>
      </c>
      <c r="E3182" t="inlineStr">
        <is>
          <t>Not coded</t>
        </is>
      </c>
      <c r="F3182"/>
      <c r="G3182"/>
      <c r="H3182"/>
      <c r="I3182"/>
      <c r="J3182"/>
      <c r="K3182"/>
      <c r="L3182" t="inlineStr">
        <is>
          <t>Pimephales promelas</t>
        </is>
      </c>
      <c r="M3182" t="inlineStr">
        <is>
          <t>Fathead Minnow</t>
        </is>
      </c>
      <c r="N3182" t="inlineStr">
        <is>
          <t>Larva</t>
        </is>
      </c>
      <c r="O3182" t="inlineStr">
        <is>
          <t>&lt;</t>
        </is>
      </c>
      <c r="P3182" t="n">
        <v>24.0</v>
      </c>
      <c r="Q3182"/>
      <c r="R3182"/>
      <c r="S3182"/>
      <c r="T3182"/>
      <c r="U3182" t="inlineStr">
        <is>
          <t>Hour(s)</t>
        </is>
      </c>
      <c r="V3182" t="inlineStr">
        <is>
          <t>Static</t>
        </is>
      </c>
      <c r="W3182" t="inlineStr">
        <is>
          <t>Fresh water</t>
        </is>
      </c>
      <c r="X3182" t="inlineStr">
        <is>
          <t>Lab</t>
        </is>
      </c>
      <c r="Y3182" t="n">
        <v>6.0</v>
      </c>
      <c r="Z3182" t="inlineStr">
        <is>
          <t>Total</t>
        </is>
      </c>
      <c r="AA3182"/>
      <c r="AB3182" t="n">
        <v>0.4525346</v>
      </c>
      <c r="AC3182"/>
      <c r="AD3182" t="n">
        <v>0.37172485</v>
      </c>
      <c r="AE3182"/>
      <c r="AF3182" t="n">
        <v>0.53334435</v>
      </c>
      <c r="AG3182" t="inlineStr">
        <is>
          <t>AI mg/L</t>
        </is>
      </c>
      <c r="AH3182"/>
      <c r="AI3182"/>
      <c r="AJ3182"/>
      <c r="AK3182"/>
      <c r="AL3182"/>
      <c r="AM3182"/>
      <c r="AN3182"/>
      <c r="AO3182"/>
      <c r="AP3182"/>
      <c r="AQ3182"/>
      <c r="AR3182"/>
      <c r="AS3182"/>
      <c r="AT3182"/>
      <c r="AU3182"/>
      <c r="AV3182"/>
      <c r="AW3182"/>
      <c r="AX3182" t="inlineStr">
        <is>
          <t>Mortality</t>
        </is>
      </c>
      <c r="AY3182" t="inlineStr">
        <is>
          <t>Mortality</t>
        </is>
      </c>
      <c r="AZ3182" t="inlineStr">
        <is>
          <t>LC50</t>
        </is>
      </c>
      <c r="BA3182"/>
      <c r="BB3182" t="n">
        <v>4.0</v>
      </c>
      <c r="BC3182"/>
      <c r="BD3182"/>
      <c r="BE3182"/>
      <c r="BF3182"/>
      <c r="BG3182" t="inlineStr">
        <is>
          <t>Day(s)</t>
        </is>
      </c>
      <c r="BH3182"/>
      <c r="BI3182" t="inlineStr">
        <is>
          <t>DTXSID6034479</t>
        </is>
      </c>
      <c r="BJ3182"/>
      <c r="BK3182"/>
      <c r="BL3182"/>
      <c r="BM3182"/>
      <c r="BN3182"/>
      <c r="BO3182"/>
      <c r="BP3182"/>
      <c r="BQ3182"/>
      <c r="BR3182"/>
      <c r="BS3182"/>
      <c r="BT3182" t="inlineStr">
        <is>
          <t>--</t>
        </is>
      </c>
      <c r="BU3182"/>
      <c r="BV3182"/>
      <c r="BW3182"/>
      <c r="BX3182"/>
      <c r="BY3182"/>
      <c r="BZ3182"/>
      <c r="CA3182"/>
      <c r="CB3182"/>
      <c r="CC3182"/>
      <c r="CD3182"/>
      <c r="CE3182"/>
      <c r="CF3182"/>
      <c r="CG3182"/>
      <c r="CH3182"/>
      <c r="CI3182" t="inlineStr">
        <is>
          <t xml:space="preserve"> CA/0.52 mN             //MG/0.22 mN             //NA/0.07 mN             //POT/0.02 mN             //SO4/0.06 mN             //CL/0.04 mN             //DNUM/6//DOSES/0.60 to 0.63/1.1 to 1.3/2.1 to 2.4/3.5 to 4.2/6.0 to 9.2 uM//TESTID/33//OEF/SALTS, HARDNESS, TEMPERATURE////</t>
        </is>
      </c>
      <c r="CJ3182" t="inlineStr">
        <is>
          <t xml:space="preserve">   CA/0.52 mN             //MG/0.22 mN             //NA/0.07 mN             //POT/0.02 mN             //SO4/0.06 mN             //CL/0.04 mN             //DNUM/6//DOSES/0.60 to 0.63/1.1 to 1.3/2.1 to 2.4/3.5 to 4.2/6.0 to 9.2 uM//TESTID/33//OEF/SALTS, HARDNESS, TEMPERATURE////</t>
        </is>
      </c>
      <c r="CK3182" t="inlineStr">
        <is>
          <t>Erickson,R.J., D.A. Benoit, and V.R. Mattson</t>
        </is>
      </c>
      <c r="CL3182" t="n">
        <v>76238.0</v>
      </c>
      <c r="CM3182" t="inlineStr">
        <is>
          <t>A Prototype Toxicity Factors Model for Site-Specific Copper Water Quality Criteria</t>
        </is>
      </c>
      <c r="CN3182" t="inlineStr">
        <is>
          <t>U.S.EPA, Duluth, MN:36 p.</t>
        </is>
      </c>
      <c r="CO3182" t="n">
        <v>1996.0</v>
      </c>
      <c r="CP3182" t="inlineStr">
        <is>
          <t>Erickson,R.J., D.A. Benoit, and V.R. Mattson (1996). A Prototype Toxicity Factors Model for Site-Specific Copper Water Quality Criteria. U.S.EPA, Duluth, MN, 36 p. ECOREF#:76238</t>
        </is>
      </c>
    </row>
    <row r="3183">
      <c r="A3183" t="n">
        <v>7758987.0</v>
      </c>
      <c r="B3183" t="inlineStr">
        <is>
          <t>Sulfuric acid copper(2+) salt (1:1)</t>
        </is>
      </c>
      <c r="C3183"/>
      <c r="D3183" t="inlineStr">
        <is>
          <t>Measured</t>
        </is>
      </c>
      <c r="E3183" t="inlineStr">
        <is>
          <t>Not coded</t>
        </is>
      </c>
      <c r="F3183"/>
      <c r="G3183"/>
      <c r="H3183"/>
      <c r="I3183"/>
      <c r="J3183"/>
      <c r="K3183"/>
      <c r="L3183" t="inlineStr">
        <is>
          <t>Pimephales promelas</t>
        </is>
      </c>
      <c r="M3183" t="inlineStr">
        <is>
          <t>Fathead Minnow</t>
        </is>
      </c>
      <c r="N3183" t="inlineStr">
        <is>
          <t>Fry</t>
        </is>
      </c>
      <c r="O3183" t="inlineStr">
        <is>
          <t>&lt;</t>
        </is>
      </c>
      <c r="P3183" t="n">
        <v>1.0</v>
      </c>
      <c r="Q3183"/>
      <c r="R3183"/>
      <c r="S3183"/>
      <c r="T3183"/>
      <c r="U3183" t="inlineStr">
        <is>
          <t>Day(s)</t>
        </is>
      </c>
      <c r="V3183" t="inlineStr">
        <is>
          <t>Static</t>
        </is>
      </c>
      <c r="W3183" t="inlineStr">
        <is>
          <t>Fresh water</t>
        </is>
      </c>
      <c r="X3183" t="inlineStr">
        <is>
          <t>Lab</t>
        </is>
      </c>
      <c r="Y3183"/>
      <c r="Z3183" t="inlineStr">
        <is>
          <t>Total</t>
        </is>
      </c>
      <c r="AA3183"/>
      <c r="AB3183" t="n">
        <v>0.0598</v>
      </c>
      <c r="AC3183"/>
      <c r="AD3183" t="n">
        <v>0.0517</v>
      </c>
      <c r="AE3183"/>
      <c r="AF3183" t="n">
        <v>0.0693</v>
      </c>
      <c r="AG3183" t="inlineStr">
        <is>
          <t>AI mg/L</t>
        </is>
      </c>
      <c r="AH3183"/>
      <c r="AI3183"/>
      <c r="AJ3183"/>
      <c r="AK3183"/>
      <c r="AL3183"/>
      <c r="AM3183"/>
      <c r="AN3183"/>
      <c r="AO3183"/>
      <c r="AP3183"/>
      <c r="AQ3183"/>
      <c r="AR3183"/>
      <c r="AS3183"/>
      <c r="AT3183"/>
      <c r="AU3183"/>
      <c r="AV3183"/>
      <c r="AW3183"/>
      <c r="AX3183" t="inlineStr">
        <is>
          <t>Mortality</t>
        </is>
      </c>
      <c r="AY3183" t="inlineStr">
        <is>
          <t>Mortality</t>
        </is>
      </c>
      <c r="AZ3183" t="inlineStr">
        <is>
          <t>LC50</t>
        </is>
      </c>
      <c r="BA3183"/>
      <c r="BB3183" t="n">
        <v>4.0</v>
      </c>
      <c r="BC3183"/>
      <c r="BD3183"/>
      <c r="BE3183"/>
      <c r="BF3183"/>
      <c r="BG3183" t="inlineStr">
        <is>
          <t>Day(s)</t>
        </is>
      </c>
      <c r="BH3183"/>
      <c r="BI3183" t="inlineStr">
        <is>
          <t>DTXSID6034479</t>
        </is>
      </c>
      <c r="BJ3183" t="inlineStr">
        <is>
          <t>10.1139/f93-155</t>
        </is>
      </c>
      <c r="BK3183"/>
      <c r="BL3183"/>
      <c r="BM3183"/>
      <c r="BN3183"/>
      <c r="BO3183"/>
      <c r="BP3183"/>
      <c r="BQ3183"/>
      <c r="BR3183"/>
      <c r="BS3183"/>
      <c r="BT3183" t="inlineStr">
        <is>
          <t>--</t>
        </is>
      </c>
      <c r="BU3183"/>
      <c r="BV3183"/>
      <c r="BW3183"/>
      <c r="BX3183"/>
      <c r="BY3183"/>
      <c r="BZ3183"/>
      <c r="CA3183"/>
      <c r="CB3183"/>
      <c r="CC3183"/>
      <c r="CD3183"/>
      <c r="CE3183"/>
      <c r="CF3183"/>
      <c r="CG3183"/>
      <c r="CH3183"/>
      <c r="CI3183"/>
      <c r="CJ3183"/>
      <c r="CK3183" t="inlineStr">
        <is>
          <t>Welsh,P.G., J.F. Skidmore, D.J. Spry, D.G. Dixon, P.V. Hodson, N.J. Hutchinson, and B.E. Hickie</t>
        </is>
      </c>
      <c r="CL3183" t="n">
        <v>8034.0</v>
      </c>
      <c r="CM3183" t="inlineStr">
        <is>
          <t>Effect of pH and Dissolved Organic Carbon on the Toxicity of Copper to Larval Fathead Minnow (Pimephales promelas) in Natural Lake Waters of Low Alkalinity</t>
        </is>
      </c>
      <c r="CN3183" t="inlineStr">
        <is>
          <t>Can. J. Fish. Aquat. Sci. (Multiple Languages)50(7): 1356-1362</t>
        </is>
      </c>
      <c r="CO3183" t="n">
        <v>1993.0</v>
      </c>
      <c r="CP3183" t="inlineStr">
        <is>
          <t>Welsh,P.G., J.F. Skidmore, D.J. Spry, D.G. Dixon, P.V. Hodson, N.J. Hutchinson, and B.E. Hickie (1993). Effect of pH and Dissolved Organic Carbon on the Toxicity of Copper to Larval Fathead Minnow (Pimephales promelas) in Natural Lake Waters of Low Alkalinity. Can. J. Fish. Aquat. Sci. (Multiple Languages), 50, (7), 1356-1362. doi:10.1139/f93-155. ECOREF#:8034</t>
        </is>
      </c>
    </row>
    <row r="3184">
      <c r="A3184" t="n">
        <v>7758987.0</v>
      </c>
      <c r="B3184" t="inlineStr">
        <is>
          <t>Sulfuric acid copper(2+) salt (1:1)</t>
        </is>
      </c>
      <c r="C3184"/>
      <c r="D3184" t="inlineStr">
        <is>
          <t>Measured</t>
        </is>
      </c>
      <c r="E3184" t="inlineStr">
        <is>
          <t>Not coded</t>
        </is>
      </c>
      <c r="F3184"/>
      <c r="G3184"/>
      <c r="H3184"/>
      <c r="I3184"/>
      <c r="J3184"/>
      <c r="K3184"/>
      <c r="L3184" t="inlineStr">
        <is>
          <t>Pimephales promelas</t>
        </is>
      </c>
      <c r="M3184" t="inlineStr">
        <is>
          <t>Fathead Minnow</t>
        </is>
      </c>
      <c r="N3184" t="inlineStr">
        <is>
          <t>Larva</t>
        </is>
      </c>
      <c r="O3184" t="inlineStr">
        <is>
          <t>&lt;</t>
        </is>
      </c>
      <c r="P3184" t="n">
        <v>24.0</v>
      </c>
      <c r="Q3184"/>
      <c r="R3184"/>
      <c r="S3184"/>
      <c r="T3184"/>
      <c r="U3184" t="inlineStr">
        <is>
          <t>Hour(s)</t>
        </is>
      </c>
      <c r="V3184" t="inlineStr">
        <is>
          <t>Flow-through</t>
        </is>
      </c>
      <c r="W3184" t="inlineStr">
        <is>
          <t>Fresh water</t>
        </is>
      </c>
      <c r="X3184" t="inlineStr">
        <is>
          <t>Lab</t>
        </is>
      </c>
      <c r="Y3184"/>
      <c r="Z3184" t="inlineStr">
        <is>
          <t>Total</t>
        </is>
      </c>
      <c r="AA3184"/>
      <c r="AB3184" t="n">
        <v>0.059799215</v>
      </c>
      <c r="AC3184"/>
      <c r="AD3184" t="n">
        <v>0.05171824</v>
      </c>
      <c r="AE3184"/>
      <c r="AF3184" t="n">
        <v>0.06788019</v>
      </c>
      <c r="AG3184" t="inlineStr">
        <is>
          <t>AI mg/L</t>
        </is>
      </c>
      <c r="AH3184"/>
      <c r="AI3184"/>
      <c r="AJ3184"/>
      <c r="AK3184"/>
      <c r="AL3184"/>
      <c r="AM3184"/>
      <c r="AN3184"/>
      <c r="AO3184"/>
      <c r="AP3184"/>
      <c r="AQ3184"/>
      <c r="AR3184"/>
      <c r="AS3184"/>
      <c r="AT3184"/>
      <c r="AU3184"/>
      <c r="AV3184"/>
      <c r="AW3184"/>
      <c r="AX3184" t="inlineStr">
        <is>
          <t>Mortality</t>
        </is>
      </c>
      <c r="AY3184" t="inlineStr">
        <is>
          <t>Mortality</t>
        </is>
      </c>
      <c r="AZ3184" t="inlineStr">
        <is>
          <t>LC50</t>
        </is>
      </c>
      <c r="BA3184"/>
      <c r="BB3184" t="n">
        <v>4.0</v>
      </c>
      <c r="BC3184"/>
      <c r="BD3184"/>
      <c r="BE3184"/>
      <c r="BF3184"/>
      <c r="BG3184" t="inlineStr">
        <is>
          <t>Day(s)</t>
        </is>
      </c>
      <c r="BH3184"/>
      <c r="BI3184" t="inlineStr">
        <is>
          <t>DTXSID6034479</t>
        </is>
      </c>
      <c r="BJ3184" t="inlineStr">
        <is>
          <t>10.1002/etc.5620150217</t>
        </is>
      </c>
      <c r="BK3184"/>
      <c r="BL3184"/>
      <c r="BM3184"/>
      <c r="BN3184"/>
      <c r="BO3184"/>
      <c r="BP3184"/>
      <c r="BQ3184"/>
      <c r="BR3184"/>
      <c r="BS3184"/>
      <c r="BT3184" t="inlineStr">
        <is>
          <t>--</t>
        </is>
      </c>
      <c r="BU3184"/>
      <c r="BV3184"/>
      <c r="BW3184"/>
      <c r="BX3184"/>
      <c r="BY3184"/>
      <c r="BZ3184"/>
      <c r="CA3184"/>
      <c r="CB3184"/>
      <c r="CC3184"/>
      <c r="CD3184"/>
      <c r="CE3184"/>
      <c r="CF3184"/>
      <c r="CG3184"/>
      <c r="CH3184"/>
      <c r="CI3184" t="inlineStr">
        <is>
          <t xml:space="preserve"> ALK/0.85 MEQ/L*//</t>
        </is>
      </c>
      <c r="CJ3184" t="inlineStr">
        <is>
          <t xml:space="preserve">   ALK/0.85 MEQ/L*//</t>
        </is>
      </c>
      <c r="CK3184" t="inlineStr">
        <is>
          <t>Erickson,R.J., D.A. Benoit, V.R. Mattson, H.P.,Jr. Nelson, and E.N. Leonard</t>
        </is>
      </c>
      <c r="CL3184" t="n">
        <v>16342.0</v>
      </c>
      <c r="CM3184" t="inlineStr">
        <is>
          <t>The Effects of Water Chemistry on the Toxicity of Copper to Fathead Minnows</t>
        </is>
      </c>
      <c r="CN3184" t="inlineStr">
        <is>
          <t>Environ. Toxicol. Chem.15(2): 181-193</t>
        </is>
      </c>
      <c r="CO3184" t="n">
        <v>1996.0</v>
      </c>
      <c r="CP3184" t="inlineStr">
        <is>
          <t>Erickson,R.J., D.A. Benoit, V.R. Mattson, H.P.,Jr. Nelson, and E.N. Leonard (1996). The Effects of Water Chemistry on the Toxicity of Copper to Fathead Minnows. Environ. Toxicol. Chem., 15, (2), 181-193. doi:10.1002/etc.5620150217. ECOREF#:16342</t>
        </is>
      </c>
    </row>
    <row r="3185">
      <c r="A3185" t="n">
        <v>7758987.0</v>
      </c>
      <c r="B3185" t="inlineStr">
        <is>
          <t>Sulfuric acid copper(2+) salt (1:1)</t>
        </is>
      </c>
      <c r="C3185"/>
      <c r="D3185" t="inlineStr">
        <is>
          <t>Measured</t>
        </is>
      </c>
      <c r="E3185" t="inlineStr">
        <is>
          <t>Not coded</t>
        </is>
      </c>
      <c r="F3185"/>
      <c r="G3185"/>
      <c r="H3185"/>
      <c r="I3185"/>
      <c r="J3185"/>
      <c r="K3185"/>
      <c r="L3185" t="inlineStr">
        <is>
          <t>Pimephales promelas</t>
        </is>
      </c>
      <c r="M3185" t="inlineStr">
        <is>
          <t>Fathead Minnow</t>
        </is>
      </c>
      <c r="N3185" t="inlineStr">
        <is>
          <t>Larva</t>
        </is>
      </c>
      <c r="O3185" t="inlineStr">
        <is>
          <t>&lt;</t>
        </is>
      </c>
      <c r="P3185" t="n">
        <v>24.0</v>
      </c>
      <c r="Q3185"/>
      <c r="R3185"/>
      <c r="S3185"/>
      <c r="T3185"/>
      <c r="U3185" t="inlineStr">
        <is>
          <t>Hour(s)</t>
        </is>
      </c>
      <c r="V3185" t="inlineStr">
        <is>
          <t>Static</t>
        </is>
      </c>
      <c r="W3185" t="inlineStr">
        <is>
          <t>Fresh water</t>
        </is>
      </c>
      <c r="X3185" t="inlineStr">
        <is>
          <t>Lab</t>
        </is>
      </c>
      <c r="Y3185"/>
      <c r="Z3185" t="inlineStr">
        <is>
          <t>Total</t>
        </is>
      </c>
      <c r="AA3185"/>
      <c r="AB3185" t="n">
        <v>0.7434497</v>
      </c>
      <c r="AC3185"/>
      <c r="AD3185" t="n">
        <v>0.56566825</v>
      </c>
      <c r="AE3185"/>
      <c r="AF3185" t="n">
        <v>0.98587895</v>
      </c>
      <c r="AG3185" t="inlineStr">
        <is>
          <t>AI mg/L</t>
        </is>
      </c>
      <c r="AH3185"/>
      <c r="AI3185"/>
      <c r="AJ3185"/>
      <c r="AK3185"/>
      <c r="AL3185"/>
      <c r="AM3185"/>
      <c r="AN3185"/>
      <c r="AO3185"/>
      <c r="AP3185"/>
      <c r="AQ3185"/>
      <c r="AR3185"/>
      <c r="AS3185"/>
      <c r="AT3185"/>
      <c r="AU3185"/>
      <c r="AV3185"/>
      <c r="AW3185"/>
      <c r="AX3185" t="inlineStr">
        <is>
          <t>Mortality</t>
        </is>
      </c>
      <c r="AY3185" t="inlineStr">
        <is>
          <t>Mortality</t>
        </is>
      </c>
      <c r="AZ3185" t="inlineStr">
        <is>
          <t>LC50</t>
        </is>
      </c>
      <c r="BA3185"/>
      <c r="BB3185" t="n">
        <v>4.0</v>
      </c>
      <c r="BC3185"/>
      <c r="BD3185"/>
      <c r="BE3185"/>
      <c r="BF3185"/>
      <c r="BG3185" t="inlineStr">
        <is>
          <t>Day(s)</t>
        </is>
      </c>
      <c r="BH3185"/>
      <c r="BI3185" t="inlineStr">
        <is>
          <t>DTXSID6034479</t>
        </is>
      </c>
      <c r="BJ3185" t="inlineStr">
        <is>
          <t>10.1002/etc.5620150217</t>
        </is>
      </c>
      <c r="BK3185"/>
      <c r="BL3185"/>
      <c r="BM3185"/>
      <c r="BN3185"/>
      <c r="BO3185"/>
      <c r="BP3185"/>
      <c r="BQ3185"/>
      <c r="BR3185"/>
      <c r="BS3185"/>
      <c r="BT3185" t="inlineStr">
        <is>
          <t>--</t>
        </is>
      </c>
      <c r="BU3185"/>
      <c r="BV3185"/>
      <c r="BW3185"/>
      <c r="BX3185"/>
      <c r="BY3185"/>
      <c r="BZ3185"/>
      <c r="CA3185"/>
      <c r="CB3185"/>
      <c r="CC3185"/>
      <c r="CD3185"/>
      <c r="CE3185"/>
      <c r="CF3185"/>
      <c r="CG3185"/>
      <c r="CH3185"/>
      <c r="CI3185" t="inlineStr">
        <is>
          <t xml:space="preserve"> ALK/0.85 MEQ/L*//</t>
        </is>
      </c>
      <c r="CJ3185" t="inlineStr">
        <is>
          <t xml:space="preserve">   ALK/0.85 MEQ/L*//</t>
        </is>
      </c>
      <c r="CK3185" t="inlineStr">
        <is>
          <t>Erickson,R.J., D.A. Benoit, V.R. Mattson, H.P.,Jr. Nelson, and E.N. Leonard</t>
        </is>
      </c>
      <c r="CL3185" t="n">
        <v>16342.0</v>
      </c>
      <c r="CM3185" t="inlineStr">
        <is>
          <t>The Effects of Water Chemistry on the Toxicity of Copper to Fathead Minnows</t>
        </is>
      </c>
      <c r="CN3185" t="inlineStr">
        <is>
          <t>Environ. Toxicol. Chem.15(2): 181-193</t>
        </is>
      </c>
      <c r="CO3185" t="n">
        <v>1996.0</v>
      </c>
      <c r="CP3185" t="inlineStr">
        <is>
          <t>Erickson,R.J., D.A. Benoit, V.R. Mattson, H.P.,Jr. Nelson, and E.N. Leonard (1996). The Effects of Water Chemistry on the Toxicity of Copper to Fathead Minnows. Environ. Toxicol. Chem., 15, (2), 181-193. doi:10.1002/etc.5620150217. ECOREF#:16342</t>
        </is>
      </c>
    </row>
    <row r="3186">
      <c r="A3186" t="n">
        <v>7758987.0</v>
      </c>
      <c r="B3186" t="inlineStr">
        <is>
          <t>Sulfuric acid copper(2+) salt (1:1)</t>
        </is>
      </c>
      <c r="C3186"/>
      <c r="D3186" t="inlineStr">
        <is>
          <t>Measured</t>
        </is>
      </c>
      <c r="E3186" t="inlineStr">
        <is>
          <t>Not coded</t>
        </is>
      </c>
      <c r="F3186"/>
      <c r="G3186"/>
      <c r="H3186"/>
      <c r="I3186"/>
      <c r="J3186"/>
      <c r="K3186"/>
      <c r="L3186" t="inlineStr">
        <is>
          <t>Pimephales promelas</t>
        </is>
      </c>
      <c r="M3186" t="inlineStr">
        <is>
          <t>Fathead Minnow</t>
        </is>
      </c>
      <c r="N3186" t="inlineStr">
        <is>
          <t>Larva</t>
        </is>
      </c>
      <c r="O3186" t="inlineStr">
        <is>
          <t>&lt;</t>
        </is>
      </c>
      <c r="P3186" t="n">
        <v>24.0</v>
      </c>
      <c r="Q3186"/>
      <c r="R3186"/>
      <c r="S3186"/>
      <c r="T3186"/>
      <c r="U3186" t="inlineStr">
        <is>
          <t>Hour(s)</t>
        </is>
      </c>
      <c r="V3186" t="inlineStr">
        <is>
          <t>Static</t>
        </is>
      </c>
      <c r="W3186" t="inlineStr">
        <is>
          <t>Fresh water</t>
        </is>
      </c>
      <c r="X3186" t="inlineStr">
        <is>
          <t>Lab</t>
        </is>
      </c>
      <c r="Y3186"/>
      <c r="Z3186" t="inlineStr">
        <is>
          <t>Total</t>
        </is>
      </c>
      <c r="AA3186"/>
      <c r="AB3186" t="n">
        <v>0.043637265</v>
      </c>
      <c r="AC3186"/>
      <c r="AD3186" t="n">
        <v>0.033940095</v>
      </c>
      <c r="AE3186"/>
      <c r="AF3186" t="n">
        <v>0.05495063</v>
      </c>
      <c r="AG3186" t="inlineStr">
        <is>
          <t>AI mg/L</t>
        </is>
      </c>
      <c r="AH3186"/>
      <c r="AI3186"/>
      <c r="AJ3186"/>
      <c r="AK3186"/>
      <c r="AL3186"/>
      <c r="AM3186"/>
      <c r="AN3186"/>
      <c r="AO3186"/>
      <c r="AP3186"/>
      <c r="AQ3186"/>
      <c r="AR3186"/>
      <c r="AS3186"/>
      <c r="AT3186"/>
      <c r="AU3186"/>
      <c r="AV3186"/>
      <c r="AW3186"/>
      <c r="AX3186" t="inlineStr">
        <is>
          <t>Mortality</t>
        </is>
      </c>
      <c r="AY3186" t="inlineStr">
        <is>
          <t>Mortality</t>
        </is>
      </c>
      <c r="AZ3186" t="inlineStr">
        <is>
          <t>LC50</t>
        </is>
      </c>
      <c r="BA3186"/>
      <c r="BB3186" t="n">
        <v>4.0</v>
      </c>
      <c r="BC3186"/>
      <c r="BD3186"/>
      <c r="BE3186"/>
      <c r="BF3186"/>
      <c r="BG3186" t="inlineStr">
        <is>
          <t>Day(s)</t>
        </is>
      </c>
      <c r="BH3186"/>
      <c r="BI3186" t="inlineStr">
        <is>
          <t>DTXSID6034479</t>
        </is>
      </c>
      <c r="BJ3186" t="inlineStr">
        <is>
          <t>10.1002/etc.5620150217</t>
        </is>
      </c>
      <c r="BK3186"/>
      <c r="BL3186"/>
      <c r="BM3186"/>
      <c r="BN3186"/>
      <c r="BO3186"/>
      <c r="BP3186"/>
      <c r="BQ3186"/>
      <c r="BR3186"/>
      <c r="BS3186"/>
      <c r="BT3186" t="inlineStr">
        <is>
          <t>--</t>
        </is>
      </c>
      <c r="BU3186"/>
      <c r="BV3186"/>
      <c r="BW3186"/>
      <c r="BX3186"/>
      <c r="BY3186"/>
      <c r="BZ3186"/>
      <c r="CA3186"/>
      <c r="CB3186"/>
      <c r="CC3186"/>
      <c r="CD3186"/>
      <c r="CE3186"/>
      <c r="CF3186"/>
      <c r="CG3186"/>
      <c r="CH3186"/>
      <c r="CI3186" t="inlineStr">
        <is>
          <t xml:space="preserve"> ALK/0.85 MEQ/L*//</t>
        </is>
      </c>
      <c r="CJ3186" t="inlineStr">
        <is>
          <t xml:space="preserve">   ALK/0.85 MEQ/L*//</t>
        </is>
      </c>
      <c r="CK3186" t="inlineStr">
        <is>
          <t>Erickson,R.J., D.A. Benoit, V.R. Mattson, H.P.,Jr. Nelson, and E.N. Leonard</t>
        </is>
      </c>
      <c r="CL3186" t="n">
        <v>16342.0</v>
      </c>
      <c r="CM3186" t="inlineStr">
        <is>
          <t>The Effects of Water Chemistry on the Toxicity of Copper to Fathead Minnows</t>
        </is>
      </c>
      <c r="CN3186" t="inlineStr">
        <is>
          <t>Environ. Toxicol. Chem.15(2): 181-193</t>
        </is>
      </c>
      <c r="CO3186" t="n">
        <v>1996.0</v>
      </c>
      <c r="CP3186" t="inlineStr">
        <is>
          <t>Erickson,R.J., D.A. Benoit, V.R. Mattson, H.P.,Jr. Nelson, and E.N. Leonard (1996). The Effects of Water Chemistry on the Toxicity of Copper to Fathead Minnows. Environ. Toxicol. Chem., 15, (2), 181-193. doi:10.1002/etc.5620150217. ECOREF#:16342</t>
        </is>
      </c>
    </row>
    <row r="3187">
      <c r="A3187" t="n">
        <v>7758987.0</v>
      </c>
      <c r="B3187" t="inlineStr">
        <is>
          <t>Sulfuric acid copper(2+) salt (1:1)</t>
        </is>
      </c>
      <c r="C3187"/>
      <c r="D3187" t="inlineStr">
        <is>
          <t>Measured</t>
        </is>
      </c>
      <c r="E3187" t="inlineStr">
        <is>
          <t>Not coded</t>
        </is>
      </c>
      <c r="F3187"/>
      <c r="G3187"/>
      <c r="H3187"/>
      <c r="I3187"/>
      <c r="J3187"/>
      <c r="K3187"/>
      <c r="L3187" t="inlineStr">
        <is>
          <t>Pimephales promelas</t>
        </is>
      </c>
      <c r="M3187" t="inlineStr">
        <is>
          <t>Fathead Minnow</t>
        </is>
      </c>
      <c r="N3187" t="inlineStr">
        <is>
          <t>Fry</t>
        </is>
      </c>
      <c r="O3187" t="inlineStr">
        <is>
          <t>&lt;</t>
        </is>
      </c>
      <c r="P3187" t="n">
        <v>1.0</v>
      </c>
      <c r="Q3187"/>
      <c r="R3187"/>
      <c r="S3187"/>
      <c r="T3187"/>
      <c r="U3187" t="inlineStr">
        <is>
          <t>Day(s)</t>
        </is>
      </c>
      <c r="V3187" t="inlineStr">
        <is>
          <t>Static</t>
        </is>
      </c>
      <c r="W3187" t="inlineStr">
        <is>
          <t>Fresh water</t>
        </is>
      </c>
      <c r="X3187" t="inlineStr">
        <is>
          <t>Lab</t>
        </is>
      </c>
      <c r="Y3187"/>
      <c r="Z3187" t="inlineStr">
        <is>
          <t>Total</t>
        </is>
      </c>
      <c r="AA3187"/>
      <c r="AB3187" t="n">
        <v>0.0157</v>
      </c>
      <c r="AC3187"/>
      <c r="AD3187" t="n">
        <v>0.0133</v>
      </c>
      <c r="AE3187"/>
      <c r="AF3187" t="n">
        <v>0.0185</v>
      </c>
      <c r="AG3187" t="inlineStr">
        <is>
          <t>AI mg/L</t>
        </is>
      </c>
      <c r="AH3187"/>
      <c r="AI3187"/>
      <c r="AJ3187"/>
      <c r="AK3187"/>
      <c r="AL3187"/>
      <c r="AM3187"/>
      <c r="AN3187"/>
      <c r="AO3187"/>
      <c r="AP3187"/>
      <c r="AQ3187"/>
      <c r="AR3187"/>
      <c r="AS3187"/>
      <c r="AT3187"/>
      <c r="AU3187"/>
      <c r="AV3187"/>
      <c r="AW3187"/>
      <c r="AX3187" t="inlineStr">
        <is>
          <t>Mortality</t>
        </is>
      </c>
      <c r="AY3187" t="inlineStr">
        <is>
          <t>Mortality</t>
        </is>
      </c>
      <c r="AZ3187" t="inlineStr">
        <is>
          <t>LC50</t>
        </is>
      </c>
      <c r="BA3187"/>
      <c r="BB3187" t="n">
        <v>4.0</v>
      </c>
      <c r="BC3187"/>
      <c r="BD3187"/>
      <c r="BE3187"/>
      <c r="BF3187"/>
      <c r="BG3187" t="inlineStr">
        <is>
          <t>Day(s)</t>
        </is>
      </c>
      <c r="BH3187"/>
      <c r="BI3187" t="inlineStr">
        <is>
          <t>DTXSID6034479</t>
        </is>
      </c>
      <c r="BJ3187" t="inlineStr">
        <is>
          <t>10.1139/f93-155</t>
        </is>
      </c>
      <c r="BK3187"/>
      <c r="BL3187"/>
      <c r="BM3187"/>
      <c r="BN3187"/>
      <c r="BO3187"/>
      <c r="BP3187"/>
      <c r="BQ3187"/>
      <c r="BR3187"/>
      <c r="BS3187"/>
      <c r="BT3187" t="inlineStr">
        <is>
          <t>--</t>
        </is>
      </c>
      <c r="BU3187"/>
      <c r="BV3187"/>
      <c r="BW3187"/>
      <c r="BX3187"/>
      <c r="BY3187"/>
      <c r="BZ3187"/>
      <c r="CA3187"/>
      <c r="CB3187"/>
      <c r="CC3187"/>
      <c r="CD3187"/>
      <c r="CE3187"/>
      <c r="CF3187"/>
      <c r="CG3187"/>
      <c r="CH3187"/>
      <c r="CI3187"/>
      <c r="CJ3187"/>
      <c r="CK3187" t="inlineStr">
        <is>
          <t>Welsh,P.G., J.F. Skidmore, D.J. Spry, D.G. Dixon, P.V. Hodson, N.J. Hutchinson, and B.E. Hickie</t>
        </is>
      </c>
      <c r="CL3187" t="n">
        <v>8034.0</v>
      </c>
      <c r="CM3187" t="inlineStr">
        <is>
          <t>Effect of pH and Dissolved Organic Carbon on the Toxicity of Copper to Larval Fathead Minnow (Pimephales promelas) in Natural Lake Waters of Low Alkalinity</t>
        </is>
      </c>
      <c r="CN3187" t="inlineStr">
        <is>
          <t>Can. J. Fish. Aquat. Sci. (Multiple Languages)50(7): 1356-1362</t>
        </is>
      </c>
      <c r="CO3187" t="n">
        <v>1993.0</v>
      </c>
      <c r="CP3187" t="inlineStr">
        <is>
          <t>Welsh,P.G., J.F. Skidmore, D.J. Spry, D.G. Dixon, P.V. Hodson, N.J. Hutchinson, and B.E. Hickie (1993). Effect of pH and Dissolved Organic Carbon on the Toxicity of Copper to Larval Fathead Minnow (Pimephales promelas) in Natural Lake Waters of Low Alkalinity. Can. J. Fish. Aquat. Sci. (Multiple Languages), 50, (7), 1356-1362. doi:10.1139/f93-155. ECOREF#:8034</t>
        </is>
      </c>
    </row>
    <row r="3188">
      <c r="A3188" t="n">
        <v>7758987.0</v>
      </c>
      <c r="B3188" t="inlineStr">
        <is>
          <t>Sulfuric acid copper(2+) salt (1:1)</t>
        </is>
      </c>
      <c r="C3188"/>
      <c r="D3188" t="inlineStr">
        <is>
          <t>Measured</t>
        </is>
      </c>
      <c r="E3188" t="inlineStr">
        <is>
          <t>Not coded</t>
        </is>
      </c>
      <c r="F3188"/>
      <c r="G3188"/>
      <c r="H3188"/>
      <c r="I3188"/>
      <c r="J3188"/>
      <c r="K3188"/>
      <c r="L3188" t="inlineStr">
        <is>
          <t>Pimephales promelas</t>
        </is>
      </c>
      <c r="M3188" t="inlineStr">
        <is>
          <t>Fathead Minnow</t>
        </is>
      </c>
      <c r="N3188" t="inlineStr">
        <is>
          <t>Larva</t>
        </is>
      </c>
      <c r="O3188" t="inlineStr">
        <is>
          <t>&lt;</t>
        </is>
      </c>
      <c r="P3188" t="n">
        <v>24.0</v>
      </c>
      <c r="Q3188"/>
      <c r="R3188"/>
      <c r="S3188"/>
      <c r="T3188"/>
      <c r="U3188" t="inlineStr">
        <is>
          <t>Hour(s)</t>
        </is>
      </c>
      <c r="V3188" t="inlineStr">
        <is>
          <t>Static</t>
        </is>
      </c>
      <c r="W3188" t="inlineStr">
        <is>
          <t>Fresh water</t>
        </is>
      </c>
      <c r="X3188" t="inlineStr">
        <is>
          <t>Lab</t>
        </is>
      </c>
      <c r="Y3188" t="n">
        <v>6.0</v>
      </c>
      <c r="Z3188" t="inlineStr">
        <is>
          <t>Total</t>
        </is>
      </c>
      <c r="AA3188"/>
      <c r="AB3188" t="n">
        <v>0.25212642</v>
      </c>
      <c r="AC3188"/>
      <c r="AD3188" t="n">
        <v>0.198791985</v>
      </c>
      <c r="AE3188"/>
      <c r="AF3188" t="n">
        <v>0.323239</v>
      </c>
      <c r="AG3188" t="inlineStr">
        <is>
          <t>AI mg/L</t>
        </is>
      </c>
      <c r="AH3188"/>
      <c r="AI3188"/>
      <c r="AJ3188"/>
      <c r="AK3188"/>
      <c r="AL3188"/>
      <c r="AM3188"/>
      <c r="AN3188"/>
      <c r="AO3188"/>
      <c r="AP3188"/>
      <c r="AQ3188"/>
      <c r="AR3188"/>
      <c r="AS3188"/>
      <c r="AT3188"/>
      <c r="AU3188"/>
      <c r="AV3188"/>
      <c r="AW3188"/>
      <c r="AX3188" t="inlineStr">
        <is>
          <t>Mortality</t>
        </is>
      </c>
      <c r="AY3188" t="inlineStr">
        <is>
          <t>Mortality</t>
        </is>
      </c>
      <c r="AZ3188" t="inlineStr">
        <is>
          <t>LC50</t>
        </is>
      </c>
      <c r="BA3188"/>
      <c r="BB3188" t="n">
        <v>4.0</v>
      </c>
      <c r="BC3188"/>
      <c r="BD3188"/>
      <c r="BE3188"/>
      <c r="BF3188"/>
      <c r="BG3188" t="inlineStr">
        <is>
          <t>Day(s)</t>
        </is>
      </c>
      <c r="BH3188"/>
      <c r="BI3188" t="inlineStr">
        <is>
          <t>DTXSID6034479</t>
        </is>
      </c>
      <c r="BJ3188"/>
      <c r="BK3188"/>
      <c r="BL3188"/>
      <c r="BM3188"/>
      <c r="BN3188"/>
      <c r="BO3188"/>
      <c r="BP3188"/>
      <c r="BQ3188"/>
      <c r="BR3188"/>
      <c r="BS3188"/>
      <c r="BT3188" t="inlineStr">
        <is>
          <t>--</t>
        </is>
      </c>
      <c r="BU3188"/>
      <c r="BV3188"/>
      <c r="BW3188"/>
      <c r="BX3188"/>
      <c r="BY3188"/>
      <c r="BZ3188"/>
      <c r="CA3188"/>
      <c r="CB3188"/>
      <c r="CC3188"/>
      <c r="CD3188"/>
      <c r="CE3188"/>
      <c r="CF3188"/>
      <c r="CG3188"/>
      <c r="CH3188"/>
      <c r="CI3188" t="inlineStr">
        <is>
          <t xml:space="preserve"> CA/0.60 mN             //MG/0.34 mN             //NA/0.07 mN             //POT/0.01 mN             //SO4/0.22 mN             //CL/0.05 mN             //DNUM/6//DOSES/0.54 to 0.60/1.0 to 1.1/2.1 to 2.1/3.6 to 4.0/6.8 to 7.9 uM//TESTID/14//</t>
        </is>
      </c>
      <c r="CJ3188" t="inlineStr">
        <is>
          <t xml:space="preserve">   CA/0.60 mN             //MG/0.34 mN             //NA/0.07 mN             //POT/0.01 mN             //SO4/0.22 mN             //CL/0.05 mN             //DNUM/6//DOSES/0.54 to 0.60/1.0 to 1.1/2.1 to 2.1/3.6 to 4.0/6.8 to 7.9 uM//TESTID/14//</t>
        </is>
      </c>
      <c r="CK3188" t="inlineStr">
        <is>
          <t>Erickson,R.J., D.A. Benoit, and V.R. Mattson</t>
        </is>
      </c>
      <c r="CL3188" t="n">
        <v>76238.0</v>
      </c>
      <c r="CM3188" t="inlineStr">
        <is>
          <t>A Prototype Toxicity Factors Model for Site-Specific Copper Water Quality Criteria</t>
        </is>
      </c>
      <c r="CN3188" t="inlineStr">
        <is>
          <t>U.S.EPA, Duluth, MN:36 p.</t>
        </is>
      </c>
      <c r="CO3188" t="n">
        <v>1996.0</v>
      </c>
      <c r="CP3188" t="inlineStr">
        <is>
          <t>Erickson,R.J., D.A. Benoit, and V.R. Mattson (1996). A Prototype Toxicity Factors Model for Site-Specific Copper Water Quality Criteria. U.S.EPA, Duluth, MN, 36 p. ECOREF#:76238</t>
        </is>
      </c>
    </row>
    <row r="3189">
      <c r="A3189" t="n">
        <v>7758987.0</v>
      </c>
      <c r="B3189" t="inlineStr">
        <is>
          <t>Sulfuric acid copper(2+) salt (1:1)</t>
        </is>
      </c>
      <c r="C3189"/>
      <c r="D3189" t="inlineStr">
        <is>
          <t>Measured</t>
        </is>
      </c>
      <c r="E3189" t="inlineStr">
        <is>
          <t>Not coded</t>
        </is>
      </c>
      <c r="F3189"/>
      <c r="G3189"/>
      <c r="H3189"/>
      <c r="I3189"/>
      <c r="J3189"/>
      <c r="K3189"/>
      <c r="L3189" t="inlineStr">
        <is>
          <t>Pimephales promelas</t>
        </is>
      </c>
      <c r="M3189" t="inlineStr">
        <is>
          <t>Fathead Minnow</t>
        </is>
      </c>
      <c r="N3189" t="inlineStr">
        <is>
          <t>Larva</t>
        </is>
      </c>
      <c r="O3189" t="inlineStr">
        <is>
          <t>&lt;</t>
        </is>
      </c>
      <c r="P3189" t="n">
        <v>24.0</v>
      </c>
      <c r="Q3189"/>
      <c r="R3189"/>
      <c r="S3189"/>
      <c r="T3189"/>
      <c r="U3189" t="inlineStr">
        <is>
          <t>Hour(s)</t>
        </is>
      </c>
      <c r="V3189" t="inlineStr">
        <is>
          <t>Flow-through</t>
        </is>
      </c>
      <c r="W3189" t="inlineStr">
        <is>
          <t>Fresh water</t>
        </is>
      </c>
      <c r="X3189" t="inlineStr">
        <is>
          <t>Lab</t>
        </is>
      </c>
      <c r="Y3189"/>
      <c r="Z3189" t="inlineStr">
        <is>
          <t>Total</t>
        </is>
      </c>
      <c r="AA3189"/>
      <c r="AB3189" t="n">
        <v>0.30707705</v>
      </c>
      <c r="AC3189"/>
      <c r="AD3189" t="n">
        <v>0.26505598</v>
      </c>
      <c r="AE3189"/>
      <c r="AF3189" t="n">
        <v>0.40404875</v>
      </c>
      <c r="AG3189" t="inlineStr">
        <is>
          <t>AI mg/L</t>
        </is>
      </c>
      <c r="AH3189"/>
      <c r="AI3189"/>
      <c r="AJ3189"/>
      <c r="AK3189"/>
      <c r="AL3189"/>
      <c r="AM3189"/>
      <c r="AN3189"/>
      <c r="AO3189"/>
      <c r="AP3189"/>
      <c r="AQ3189"/>
      <c r="AR3189"/>
      <c r="AS3189"/>
      <c r="AT3189"/>
      <c r="AU3189"/>
      <c r="AV3189"/>
      <c r="AW3189"/>
      <c r="AX3189" t="inlineStr">
        <is>
          <t>Mortality</t>
        </is>
      </c>
      <c r="AY3189" t="inlineStr">
        <is>
          <t>Mortality</t>
        </is>
      </c>
      <c r="AZ3189" t="inlineStr">
        <is>
          <t>LC50</t>
        </is>
      </c>
      <c r="BA3189"/>
      <c r="BB3189" t="n">
        <v>4.0</v>
      </c>
      <c r="BC3189"/>
      <c r="BD3189"/>
      <c r="BE3189"/>
      <c r="BF3189"/>
      <c r="BG3189" t="inlineStr">
        <is>
          <t>Day(s)</t>
        </is>
      </c>
      <c r="BH3189"/>
      <c r="BI3189" t="inlineStr">
        <is>
          <t>DTXSID6034479</t>
        </is>
      </c>
      <c r="BJ3189" t="inlineStr">
        <is>
          <t>10.1002/etc.5620150217</t>
        </is>
      </c>
      <c r="BK3189"/>
      <c r="BL3189"/>
      <c r="BM3189"/>
      <c r="BN3189"/>
      <c r="BO3189"/>
      <c r="BP3189"/>
      <c r="BQ3189"/>
      <c r="BR3189"/>
      <c r="BS3189"/>
      <c r="BT3189" t="inlineStr">
        <is>
          <t>--</t>
        </is>
      </c>
      <c r="BU3189"/>
      <c r="BV3189"/>
      <c r="BW3189"/>
      <c r="BX3189"/>
      <c r="BY3189"/>
      <c r="BZ3189"/>
      <c r="CA3189"/>
      <c r="CB3189"/>
      <c r="CC3189"/>
      <c r="CD3189"/>
      <c r="CE3189"/>
      <c r="CF3189"/>
      <c r="CG3189"/>
      <c r="CH3189"/>
      <c r="CI3189" t="inlineStr">
        <is>
          <t xml:space="preserve"> ALK/0.85 MEQ/L*//</t>
        </is>
      </c>
      <c r="CJ3189" t="inlineStr">
        <is>
          <t xml:space="preserve">   ALK/0.85 MEQ/L*//</t>
        </is>
      </c>
      <c r="CK3189" t="inlineStr">
        <is>
          <t>Erickson,R.J., D.A. Benoit, V.R. Mattson, H.P.,Jr. Nelson, and E.N. Leonard</t>
        </is>
      </c>
      <c r="CL3189" t="n">
        <v>16342.0</v>
      </c>
      <c r="CM3189" t="inlineStr">
        <is>
          <t>The Effects of Water Chemistry on the Toxicity of Copper to Fathead Minnows</t>
        </is>
      </c>
      <c r="CN3189" t="inlineStr">
        <is>
          <t>Environ. Toxicol. Chem.15(2): 181-193</t>
        </is>
      </c>
      <c r="CO3189" t="n">
        <v>1996.0</v>
      </c>
      <c r="CP3189" t="inlineStr">
        <is>
          <t>Erickson,R.J., D.A. Benoit, V.R. Mattson, H.P.,Jr. Nelson, and E.N. Leonard (1996). The Effects of Water Chemistry on the Toxicity of Copper to Fathead Minnows. Environ. Toxicol. Chem., 15, (2), 181-193. doi:10.1002/etc.5620150217. ECOREF#:16342</t>
        </is>
      </c>
    </row>
    <row r="3190">
      <c r="A3190" t="n">
        <v>7758987.0</v>
      </c>
      <c r="B3190" t="inlineStr">
        <is>
          <t>Sulfuric acid copper(2+) salt (1:1)</t>
        </is>
      </c>
      <c r="C3190"/>
      <c r="D3190" t="inlineStr">
        <is>
          <t>Measured</t>
        </is>
      </c>
      <c r="E3190" t="inlineStr">
        <is>
          <t>Not coded</t>
        </is>
      </c>
      <c r="F3190"/>
      <c r="G3190"/>
      <c r="H3190"/>
      <c r="I3190"/>
      <c r="J3190"/>
      <c r="K3190"/>
      <c r="L3190" t="inlineStr">
        <is>
          <t>Pimephales promelas</t>
        </is>
      </c>
      <c r="M3190" t="inlineStr">
        <is>
          <t>Fathead Minnow</t>
        </is>
      </c>
      <c r="N3190"/>
      <c r="O3190"/>
      <c r="P3190"/>
      <c r="Q3190"/>
      <c r="R3190" t="n">
        <v>4.0</v>
      </c>
      <c r="S3190"/>
      <c r="T3190" t="n">
        <v>6.0</v>
      </c>
      <c r="U3190" t="inlineStr">
        <is>
          <t>Days post-hatch</t>
        </is>
      </c>
      <c r="V3190" t="inlineStr">
        <is>
          <t>Renewal</t>
        </is>
      </c>
      <c r="W3190" t="inlineStr">
        <is>
          <t>Fresh water</t>
        </is>
      </c>
      <c r="X3190" t="inlineStr">
        <is>
          <t>Lab</t>
        </is>
      </c>
      <c r="Y3190" t="inlineStr">
        <is>
          <t>8-10</t>
        </is>
      </c>
      <c r="Z3190" t="inlineStr">
        <is>
          <t>Total</t>
        </is>
      </c>
      <c r="AA3190"/>
      <c r="AB3190" t="n">
        <v>0.393</v>
      </c>
      <c r="AC3190"/>
      <c r="AD3190" t="n">
        <v>0.258</v>
      </c>
      <c r="AE3190"/>
      <c r="AF3190" t="n">
        <v>0.537</v>
      </c>
      <c r="AG3190" t="inlineStr">
        <is>
          <t>AI mg/L</t>
        </is>
      </c>
      <c r="AH3190"/>
      <c r="AI3190"/>
      <c r="AJ3190"/>
      <c r="AK3190"/>
      <c r="AL3190"/>
      <c r="AM3190"/>
      <c r="AN3190"/>
      <c r="AO3190"/>
      <c r="AP3190"/>
      <c r="AQ3190"/>
      <c r="AR3190"/>
      <c r="AS3190"/>
      <c r="AT3190"/>
      <c r="AU3190"/>
      <c r="AV3190"/>
      <c r="AW3190"/>
      <c r="AX3190" t="inlineStr">
        <is>
          <t>Mortality</t>
        </is>
      </c>
      <c r="AY3190" t="inlineStr">
        <is>
          <t>Mortality</t>
        </is>
      </c>
      <c r="AZ3190" t="inlineStr">
        <is>
          <t>LC50</t>
        </is>
      </c>
      <c r="BA3190"/>
      <c r="BB3190" t="n">
        <v>4.0</v>
      </c>
      <c r="BC3190"/>
      <c r="BD3190"/>
      <c r="BE3190"/>
      <c r="BF3190"/>
      <c r="BG3190" t="inlineStr">
        <is>
          <t>Day(s)</t>
        </is>
      </c>
      <c r="BH3190"/>
      <c r="BI3190" t="inlineStr">
        <is>
          <t>DTXSID6034479</t>
        </is>
      </c>
      <c r="BJ3190"/>
      <c r="BK3190"/>
      <c r="BL3190"/>
      <c r="BM3190"/>
      <c r="BN3190"/>
      <c r="BO3190"/>
      <c r="BP3190"/>
      <c r="BQ3190"/>
      <c r="BR3190"/>
      <c r="BS3190"/>
      <c r="BT3190" t="inlineStr">
        <is>
          <t>--</t>
        </is>
      </c>
      <c r="BU3190"/>
      <c r="BV3190"/>
      <c r="BW3190"/>
      <c r="BX3190"/>
      <c r="BY3190"/>
      <c r="BZ3190"/>
      <c r="CA3190"/>
      <c r="CB3190"/>
      <c r="CC3190"/>
      <c r="CD3190"/>
      <c r="CE3190"/>
      <c r="CF3190"/>
      <c r="CG3190"/>
      <c r="CH3190"/>
      <c r="CI3190" t="inlineStr">
        <is>
          <t xml:space="preserve"> CHAR/CUSO4.5H2O//LIFESTG/1.6 MM//CA/42* mg/L//MG/8* mg/L//NA/40* mg/L//POT/6* mg/L//SO4/77* mg/L//CL/19* mg/L//DNUM/8-10//DOSES/NA ug/L//TESTID/4//OEF/MIXTURE////</t>
        </is>
      </c>
      <c r="CJ3190" t="inlineStr">
        <is>
          <t xml:space="preserve">   CHAR/CUSO4.5H2O//LIFESTG/1.6 MM//CA/42* mg/L//MG/8* mg/L//NA/40* mg/L//POT/6* mg/L//SO4/77* mg/L//CL/19* mg/L//DNUM/8-10//DOSES/NA ug/L//TESTID/4//OEF/MIXTURE////</t>
        </is>
      </c>
      <c r="CK3190" t="inlineStr">
        <is>
          <t>Buhl,K.J.</t>
        </is>
      </c>
      <c r="CL3190" t="n">
        <v>77828.0</v>
      </c>
      <c r="CM3190" t="inlineStr">
        <is>
          <t>The Relative Toxicity of Waterborne Inorganic Contaminants to the Rio Grande Silvery Minnow (Hybognathus amarus) and Fathead Minnow (Pimephales promelas) in a Water Quality Simulating that in the Rio Grande, New Mexico</t>
        </is>
      </c>
      <c r="CN3190" t="inlineStr">
        <is>
          <t>Final Rep.to U.S.Fish and Wildl.Serv., Study No.2F33-9620003, U.S.Geol.Surv., Columbia Environ.Res.Ctr., Yankton Field Res.Stn., Yankton, SD:75 p.</t>
        </is>
      </c>
      <c r="CO3190" t="n">
        <v>2002.0</v>
      </c>
      <c r="CP3190" t="inlineStr">
        <is>
          <t>Buhl,K.J. (2002). The Relative Toxicity of Waterborne Inorganic Contaminants to the Rio Grande Silvery Minnow (Hybognathus amarus) and Fathead Minnow (Pimephales promelas) in a Water Quality Simulating that in the Rio Grande, New Mexico. Final Rep.to U.S.Fish and Wildl.Serv., Study No.2F33-9620003, U.S.Geol.Surv., Columbia Environ.Res.Ctr., Yankton Field Res.Stn., Yankton, SD, 75 p. ECOREF#:77828</t>
        </is>
      </c>
    </row>
    <row r="3191">
      <c r="A3191" t="n">
        <v>7758987.0</v>
      </c>
      <c r="B3191" t="inlineStr">
        <is>
          <t>Sulfuric acid copper(2+) salt (1:1)</t>
        </is>
      </c>
      <c r="C3191"/>
      <c r="D3191" t="inlineStr">
        <is>
          <t>Unmeasured</t>
        </is>
      </c>
      <c r="E3191" t="inlineStr">
        <is>
          <t>Not reported</t>
        </is>
      </c>
      <c r="F3191"/>
      <c r="G3191"/>
      <c r="H3191"/>
      <c r="I3191"/>
      <c r="J3191"/>
      <c r="K3191"/>
      <c r="L3191" t="inlineStr">
        <is>
          <t>Pimephales promelas</t>
        </is>
      </c>
      <c r="M3191" t="inlineStr">
        <is>
          <t>Fathead Minnow</t>
        </is>
      </c>
      <c r="N3191"/>
      <c r="O3191"/>
      <c r="P3191"/>
      <c r="Q3191"/>
      <c r="R3191" t="n">
        <v>33.0</v>
      </c>
      <c r="S3191"/>
      <c r="T3191" t="n">
        <v>37.0</v>
      </c>
      <c r="U3191" t="inlineStr">
        <is>
          <t>Day(s)</t>
        </is>
      </c>
      <c r="V3191" t="inlineStr">
        <is>
          <t>Pulse</t>
        </is>
      </c>
      <c r="W3191" t="inlineStr">
        <is>
          <t>Fresh water</t>
        </is>
      </c>
      <c r="X3191" t="inlineStr">
        <is>
          <t>Lab</t>
        </is>
      </c>
      <c r="Y3191" t="n">
        <v>6.0</v>
      </c>
      <c r="Z3191" t="inlineStr">
        <is>
          <t>Total</t>
        </is>
      </c>
      <c r="AA3191"/>
      <c r="AB3191" t="n">
        <v>0.487</v>
      </c>
      <c r="AC3191"/>
      <c r="AD3191"/>
      <c r="AE3191"/>
      <c r="AF3191"/>
      <c r="AG3191" t="inlineStr">
        <is>
          <t>AI mg/L</t>
        </is>
      </c>
      <c r="AH3191"/>
      <c r="AI3191"/>
      <c r="AJ3191"/>
      <c r="AK3191"/>
      <c r="AL3191"/>
      <c r="AM3191"/>
      <c r="AN3191"/>
      <c r="AO3191"/>
      <c r="AP3191"/>
      <c r="AQ3191"/>
      <c r="AR3191"/>
      <c r="AS3191"/>
      <c r="AT3191"/>
      <c r="AU3191"/>
      <c r="AV3191"/>
      <c r="AW3191"/>
      <c r="AX3191" t="inlineStr">
        <is>
          <t>Mortality</t>
        </is>
      </c>
      <c r="AY3191" t="inlineStr">
        <is>
          <t>Mortality</t>
        </is>
      </c>
      <c r="AZ3191" t="inlineStr">
        <is>
          <t>LC50</t>
        </is>
      </c>
      <c r="BA3191"/>
      <c r="BB3191" t="n">
        <v>4.0</v>
      </c>
      <c r="BC3191"/>
      <c r="BD3191"/>
      <c r="BE3191"/>
      <c r="BF3191"/>
      <c r="BG3191" t="inlineStr">
        <is>
          <t>Day(s)</t>
        </is>
      </c>
      <c r="BH3191"/>
      <c r="BI3191" t="inlineStr">
        <is>
          <t>DTXSID6034479</t>
        </is>
      </c>
      <c r="BJ3191"/>
      <c r="BK3191"/>
      <c r="BL3191" t="inlineStr">
        <is>
          <t>Acute</t>
        </is>
      </c>
      <c r="BM3191"/>
      <c r="BN3191"/>
      <c r="BO3191"/>
      <c r="BP3191"/>
      <c r="BQ3191"/>
      <c r="BR3191"/>
      <c r="BS3191"/>
      <c r="BT3191" t="inlineStr">
        <is>
          <t>--</t>
        </is>
      </c>
      <c r="BU3191"/>
      <c r="BV3191"/>
      <c r="BW3191"/>
      <c r="BX3191"/>
      <c r="BY3191"/>
      <c r="BZ3191"/>
      <c r="CA3191"/>
      <c r="CB3191"/>
      <c r="CC3191"/>
      <c r="CD3191"/>
      <c r="CE3191"/>
      <c r="CF3191"/>
      <c r="CG3191"/>
      <c r="CH3191"/>
      <c r="CI3191"/>
      <c r="CJ3191"/>
      <c r="CK3191" t="inlineStr">
        <is>
          <t>Erickson,R.J.</t>
        </is>
      </c>
      <c r="CL3191" t="n">
        <v>152780.0</v>
      </c>
      <c r="CM3191" t="inlineStr">
        <is>
          <t>Evaluation of a Model for the Prediction of the Effect of Fluctuating Concentrations on the Lethality of Copper to Fathead Minnows</t>
        </is>
      </c>
      <c r="CN3191" t="inlineStr">
        <is>
          <t>Environmental Research Laboratory, U.S. Environmental Protection Agency, Duluth, MN:125 p.</t>
        </is>
      </c>
      <c r="CO3191" t="n">
        <v>1985.0</v>
      </c>
      <c r="CP3191" t="inlineStr">
        <is>
          <t>Erickson,R.J. (1985). Evaluation of a Model for the Prediction of the Effect of Fluctuating Concentrations on the Lethality of Copper to Fathead Minnows. Environmental Research Laboratory, U.S. Environmental Protection Agency, Duluth, MN, 125 p. ECOREF#:152780</t>
        </is>
      </c>
    </row>
    <row r="3192">
      <c r="A3192" t="n">
        <v>7758987.0</v>
      </c>
      <c r="B3192" t="inlineStr">
        <is>
          <t>Sulfuric acid copper(2+) salt (1:1)</t>
        </is>
      </c>
      <c r="C3192"/>
      <c r="D3192" t="inlineStr">
        <is>
          <t>Measured</t>
        </is>
      </c>
      <c r="E3192" t="inlineStr">
        <is>
          <t>Not coded</t>
        </is>
      </c>
      <c r="F3192"/>
      <c r="G3192"/>
      <c r="H3192"/>
      <c r="I3192"/>
      <c r="J3192"/>
      <c r="K3192"/>
      <c r="L3192" t="inlineStr">
        <is>
          <t>Pimephales promelas</t>
        </is>
      </c>
      <c r="M3192" t="inlineStr">
        <is>
          <t>Fathead Minnow</t>
        </is>
      </c>
      <c r="N3192" t="inlineStr">
        <is>
          <t>Fry</t>
        </is>
      </c>
      <c r="O3192" t="inlineStr">
        <is>
          <t>&lt;</t>
        </is>
      </c>
      <c r="P3192" t="n">
        <v>1.0</v>
      </c>
      <c r="Q3192"/>
      <c r="R3192"/>
      <c r="S3192"/>
      <c r="T3192"/>
      <c r="U3192" t="inlineStr">
        <is>
          <t>Day(s)</t>
        </is>
      </c>
      <c r="V3192" t="inlineStr">
        <is>
          <t>Static</t>
        </is>
      </c>
      <c r="W3192" t="inlineStr">
        <is>
          <t>Fresh water</t>
        </is>
      </c>
      <c r="X3192" t="inlineStr">
        <is>
          <t>Lab</t>
        </is>
      </c>
      <c r="Y3192"/>
      <c r="Z3192" t="inlineStr">
        <is>
          <t>Total</t>
        </is>
      </c>
      <c r="AA3192"/>
      <c r="AB3192" t="n">
        <v>0.0111</v>
      </c>
      <c r="AC3192"/>
      <c r="AD3192" t="n">
        <v>0.0089</v>
      </c>
      <c r="AE3192"/>
      <c r="AF3192" t="n">
        <v>0.0138</v>
      </c>
      <c r="AG3192" t="inlineStr">
        <is>
          <t>AI mg/L</t>
        </is>
      </c>
      <c r="AH3192"/>
      <c r="AI3192"/>
      <c r="AJ3192"/>
      <c r="AK3192"/>
      <c r="AL3192"/>
      <c r="AM3192"/>
      <c r="AN3192"/>
      <c r="AO3192"/>
      <c r="AP3192"/>
      <c r="AQ3192"/>
      <c r="AR3192"/>
      <c r="AS3192"/>
      <c r="AT3192"/>
      <c r="AU3192"/>
      <c r="AV3192"/>
      <c r="AW3192"/>
      <c r="AX3192" t="inlineStr">
        <is>
          <t>Mortality</t>
        </is>
      </c>
      <c r="AY3192" t="inlineStr">
        <is>
          <t>Mortality</t>
        </is>
      </c>
      <c r="AZ3192" t="inlineStr">
        <is>
          <t>LC50</t>
        </is>
      </c>
      <c r="BA3192"/>
      <c r="BB3192" t="n">
        <v>4.0</v>
      </c>
      <c r="BC3192"/>
      <c r="BD3192"/>
      <c r="BE3192"/>
      <c r="BF3192"/>
      <c r="BG3192" t="inlineStr">
        <is>
          <t>Day(s)</t>
        </is>
      </c>
      <c r="BH3192"/>
      <c r="BI3192" t="inlineStr">
        <is>
          <t>DTXSID6034479</t>
        </is>
      </c>
      <c r="BJ3192" t="inlineStr">
        <is>
          <t>10.1139/f93-155</t>
        </is>
      </c>
      <c r="BK3192"/>
      <c r="BL3192"/>
      <c r="BM3192"/>
      <c r="BN3192"/>
      <c r="BO3192"/>
      <c r="BP3192"/>
      <c r="BQ3192"/>
      <c r="BR3192"/>
      <c r="BS3192"/>
      <c r="BT3192" t="inlineStr">
        <is>
          <t>--</t>
        </is>
      </c>
      <c r="BU3192"/>
      <c r="BV3192"/>
      <c r="BW3192"/>
      <c r="BX3192"/>
      <c r="BY3192"/>
      <c r="BZ3192"/>
      <c r="CA3192"/>
      <c r="CB3192"/>
      <c r="CC3192"/>
      <c r="CD3192"/>
      <c r="CE3192"/>
      <c r="CF3192"/>
      <c r="CG3192"/>
      <c r="CH3192"/>
      <c r="CI3192"/>
      <c r="CJ3192"/>
      <c r="CK3192" t="inlineStr">
        <is>
          <t>Welsh,P.G., J.F. Skidmore, D.J. Spry, D.G. Dixon, P.V. Hodson, N.J. Hutchinson, and B.E. Hickie</t>
        </is>
      </c>
      <c r="CL3192" t="n">
        <v>8034.0</v>
      </c>
      <c r="CM3192" t="inlineStr">
        <is>
          <t>Effect of pH and Dissolved Organic Carbon on the Toxicity of Copper to Larval Fathead Minnow (Pimephales promelas) in Natural Lake Waters of Low Alkalinity</t>
        </is>
      </c>
      <c r="CN3192" t="inlineStr">
        <is>
          <t>Can. J. Fish. Aquat. Sci. (Multiple Languages)50(7): 1356-1362</t>
        </is>
      </c>
      <c r="CO3192" t="n">
        <v>1993.0</v>
      </c>
      <c r="CP3192" t="inlineStr">
        <is>
          <t>Welsh,P.G., J.F. Skidmore, D.J. Spry, D.G. Dixon, P.V. Hodson, N.J. Hutchinson, and B.E. Hickie (1993). Effect of pH and Dissolved Organic Carbon on the Toxicity of Copper to Larval Fathead Minnow (Pimephales promelas) in Natural Lake Waters of Low Alkalinity. Can. J. Fish. Aquat. Sci. (Multiple Languages), 50, (7), 1356-1362. doi:10.1139/f93-155. ECOREF#:8034</t>
        </is>
      </c>
    </row>
    <row r="3193">
      <c r="A3193" t="n">
        <v>7758987.0</v>
      </c>
      <c r="B3193" t="inlineStr">
        <is>
          <t>Sulfuric acid copper(2+) salt (1:1)</t>
        </is>
      </c>
      <c r="C3193"/>
      <c r="D3193" t="inlineStr">
        <is>
          <t>Measured</t>
        </is>
      </c>
      <c r="E3193" t="inlineStr">
        <is>
          <t>Not coded</t>
        </is>
      </c>
      <c r="F3193"/>
      <c r="G3193"/>
      <c r="H3193"/>
      <c r="I3193"/>
      <c r="J3193"/>
      <c r="K3193"/>
      <c r="L3193" t="inlineStr">
        <is>
          <t>Pimephales promelas</t>
        </is>
      </c>
      <c r="M3193" t="inlineStr">
        <is>
          <t>Fathead Minnow</t>
        </is>
      </c>
      <c r="N3193" t="inlineStr">
        <is>
          <t>Larva</t>
        </is>
      </c>
      <c r="O3193" t="inlineStr">
        <is>
          <t>&lt;</t>
        </is>
      </c>
      <c r="P3193" t="n">
        <v>24.0</v>
      </c>
      <c r="Q3193"/>
      <c r="R3193"/>
      <c r="S3193"/>
      <c r="T3193"/>
      <c r="U3193" t="inlineStr">
        <is>
          <t>Hour(s)</t>
        </is>
      </c>
      <c r="V3193" t="inlineStr">
        <is>
          <t>Static</t>
        </is>
      </c>
      <c r="W3193" t="inlineStr">
        <is>
          <t>Fresh water</t>
        </is>
      </c>
      <c r="X3193" t="inlineStr">
        <is>
          <t>Lab</t>
        </is>
      </c>
      <c r="Y3193"/>
      <c r="Z3193" t="inlineStr">
        <is>
          <t>Total</t>
        </is>
      </c>
      <c r="AA3193"/>
      <c r="AB3193" t="n">
        <v>0.379805825</v>
      </c>
      <c r="AC3193"/>
      <c r="AD3193" t="n">
        <v>0.30707705</v>
      </c>
      <c r="AE3193"/>
      <c r="AF3193" t="n">
        <v>0.46869655</v>
      </c>
      <c r="AG3193" t="inlineStr">
        <is>
          <t>AI mg/L</t>
        </is>
      </c>
      <c r="AH3193"/>
      <c r="AI3193"/>
      <c r="AJ3193"/>
      <c r="AK3193"/>
      <c r="AL3193"/>
      <c r="AM3193"/>
      <c r="AN3193"/>
      <c r="AO3193"/>
      <c r="AP3193"/>
      <c r="AQ3193"/>
      <c r="AR3193"/>
      <c r="AS3193"/>
      <c r="AT3193"/>
      <c r="AU3193"/>
      <c r="AV3193"/>
      <c r="AW3193"/>
      <c r="AX3193" t="inlineStr">
        <is>
          <t>Mortality</t>
        </is>
      </c>
      <c r="AY3193" t="inlineStr">
        <is>
          <t>Mortality</t>
        </is>
      </c>
      <c r="AZ3193" t="inlineStr">
        <is>
          <t>LC50</t>
        </is>
      </c>
      <c r="BA3193"/>
      <c r="BB3193" t="n">
        <v>4.0</v>
      </c>
      <c r="BC3193"/>
      <c r="BD3193"/>
      <c r="BE3193"/>
      <c r="BF3193"/>
      <c r="BG3193" t="inlineStr">
        <is>
          <t>Day(s)</t>
        </is>
      </c>
      <c r="BH3193"/>
      <c r="BI3193" t="inlineStr">
        <is>
          <t>DTXSID6034479</t>
        </is>
      </c>
      <c r="BJ3193" t="inlineStr">
        <is>
          <t>10.1002/etc.5620150217</t>
        </is>
      </c>
      <c r="BK3193"/>
      <c r="BL3193"/>
      <c r="BM3193"/>
      <c r="BN3193"/>
      <c r="BO3193"/>
      <c r="BP3193"/>
      <c r="BQ3193"/>
      <c r="BR3193"/>
      <c r="BS3193"/>
      <c r="BT3193" t="inlineStr">
        <is>
          <t>--</t>
        </is>
      </c>
      <c r="BU3193"/>
      <c r="BV3193"/>
      <c r="BW3193"/>
      <c r="BX3193"/>
      <c r="BY3193"/>
      <c r="BZ3193"/>
      <c r="CA3193"/>
      <c r="CB3193"/>
      <c r="CC3193"/>
      <c r="CD3193"/>
      <c r="CE3193"/>
      <c r="CF3193"/>
      <c r="CG3193"/>
      <c r="CH3193"/>
      <c r="CI3193" t="inlineStr">
        <is>
          <t xml:space="preserve"> ALK/0.85 MEQ/L*//</t>
        </is>
      </c>
      <c r="CJ3193" t="inlineStr">
        <is>
          <t xml:space="preserve">   ALK/0.85 MEQ/L*//</t>
        </is>
      </c>
      <c r="CK3193" t="inlineStr">
        <is>
          <t>Erickson,R.J., D.A. Benoit, V.R. Mattson, H.P.,Jr. Nelson, and E.N. Leonard</t>
        </is>
      </c>
      <c r="CL3193" t="n">
        <v>16342.0</v>
      </c>
      <c r="CM3193" t="inlineStr">
        <is>
          <t>The Effects of Water Chemistry on the Toxicity of Copper to Fathead Minnows</t>
        </is>
      </c>
      <c r="CN3193" t="inlineStr">
        <is>
          <t>Environ. Toxicol. Chem.15(2): 181-193</t>
        </is>
      </c>
      <c r="CO3193" t="n">
        <v>1996.0</v>
      </c>
      <c r="CP3193" t="inlineStr">
        <is>
          <t>Erickson,R.J., D.A. Benoit, V.R. Mattson, H.P.,Jr. Nelson, and E.N. Leonard (1996). The Effects of Water Chemistry on the Toxicity of Copper to Fathead Minnows. Environ. Toxicol. Chem., 15, (2), 181-193. doi:10.1002/etc.5620150217. ECOREF#:16342</t>
        </is>
      </c>
    </row>
    <row r="3194">
      <c r="A3194" t="n">
        <v>7758987.0</v>
      </c>
      <c r="B3194" t="inlineStr">
        <is>
          <t>Sulfuric acid copper(2+) salt (1:1)</t>
        </is>
      </c>
      <c r="C3194"/>
      <c r="D3194" t="inlineStr">
        <is>
          <t>Measured</t>
        </is>
      </c>
      <c r="E3194" t="inlineStr">
        <is>
          <t>Not coded</t>
        </is>
      </c>
      <c r="F3194"/>
      <c r="G3194"/>
      <c r="H3194"/>
      <c r="I3194"/>
      <c r="J3194"/>
      <c r="K3194"/>
      <c r="L3194" t="inlineStr">
        <is>
          <t>Pimephales promelas</t>
        </is>
      </c>
      <c r="M3194" t="inlineStr">
        <is>
          <t>Fathead Minnow</t>
        </is>
      </c>
      <c r="N3194" t="inlineStr">
        <is>
          <t>Larva</t>
        </is>
      </c>
      <c r="O3194" t="inlineStr">
        <is>
          <t>&lt;</t>
        </is>
      </c>
      <c r="P3194" t="n">
        <v>24.0</v>
      </c>
      <c r="Q3194"/>
      <c r="R3194"/>
      <c r="S3194"/>
      <c r="T3194"/>
      <c r="U3194" t="inlineStr">
        <is>
          <t>Hour(s)</t>
        </is>
      </c>
      <c r="V3194" t="inlineStr">
        <is>
          <t>Flow-through</t>
        </is>
      </c>
      <c r="W3194" t="inlineStr">
        <is>
          <t>Fresh water</t>
        </is>
      </c>
      <c r="X3194" t="inlineStr">
        <is>
          <t>Lab</t>
        </is>
      </c>
      <c r="Y3194"/>
      <c r="Z3194" t="inlineStr">
        <is>
          <t>Total</t>
        </is>
      </c>
      <c r="AA3194"/>
      <c r="AB3194" t="n">
        <v>0.347481925</v>
      </c>
      <c r="AC3194"/>
      <c r="AD3194" t="n">
        <v>0.315158025</v>
      </c>
      <c r="AE3194"/>
      <c r="AF3194" t="n">
        <v>0.379805825</v>
      </c>
      <c r="AG3194" t="inlineStr">
        <is>
          <t>AI mg/L</t>
        </is>
      </c>
      <c r="AH3194"/>
      <c r="AI3194"/>
      <c r="AJ3194"/>
      <c r="AK3194"/>
      <c r="AL3194"/>
      <c r="AM3194"/>
      <c r="AN3194"/>
      <c r="AO3194"/>
      <c r="AP3194"/>
      <c r="AQ3194"/>
      <c r="AR3194"/>
      <c r="AS3194"/>
      <c r="AT3194"/>
      <c r="AU3194"/>
      <c r="AV3194"/>
      <c r="AW3194"/>
      <c r="AX3194" t="inlineStr">
        <is>
          <t>Mortality</t>
        </is>
      </c>
      <c r="AY3194" t="inlineStr">
        <is>
          <t>Mortality</t>
        </is>
      </c>
      <c r="AZ3194" t="inlineStr">
        <is>
          <t>LC50</t>
        </is>
      </c>
      <c r="BA3194"/>
      <c r="BB3194" t="n">
        <v>4.0</v>
      </c>
      <c r="BC3194"/>
      <c r="BD3194"/>
      <c r="BE3194"/>
      <c r="BF3194"/>
      <c r="BG3194" t="inlineStr">
        <is>
          <t>Day(s)</t>
        </is>
      </c>
      <c r="BH3194"/>
      <c r="BI3194" t="inlineStr">
        <is>
          <t>DTXSID6034479</t>
        </is>
      </c>
      <c r="BJ3194" t="inlineStr">
        <is>
          <t>10.1002/etc.5620150217</t>
        </is>
      </c>
      <c r="BK3194"/>
      <c r="BL3194"/>
      <c r="BM3194"/>
      <c r="BN3194"/>
      <c r="BO3194"/>
      <c r="BP3194"/>
      <c r="BQ3194"/>
      <c r="BR3194"/>
      <c r="BS3194"/>
      <c r="BT3194" t="inlineStr">
        <is>
          <t>--</t>
        </is>
      </c>
      <c r="BU3194"/>
      <c r="BV3194"/>
      <c r="BW3194"/>
      <c r="BX3194"/>
      <c r="BY3194"/>
      <c r="BZ3194"/>
      <c r="CA3194"/>
      <c r="CB3194"/>
      <c r="CC3194"/>
      <c r="CD3194"/>
      <c r="CE3194"/>
      <c r="CF3194"/>
      <c r="CG3194"/>
      <c r="CH3194"/>
      <c r="CI3194" t="inlineStr">
        <is>
          <t xml:space="preserve"> ALK/0.85 MEQ/L*//</t>
        </is>
      </c>
      <c r="CJ3194" t="inlineStr">
        <is>
          <t xml:space="preserve">   ALK/0.85 MEQ/L*//</t>
        </is>
      </c>
      <c r="CK3194" t="inlineStr">
        <is>
          <t>Erickson,R.J., D.A. Benoit, V.R. Mattson, H.P.,Jr. Nelson, and E.N. Leonard</t>
        </is>
      </c>
      <c r="CL3194" t="n">
        <v>16342.0</v>
      </c>
      <c r="CM3194" t="inlineStr">
        <is>
          <t>The Effects of Water Chemistry on the Toxicity of Copper to Fathead Minnows</t>
        </is>
      </c>
      <c r="CN3194" t="inlineStr">
        <is>
          <t>Environ. Toxicol. Chem.15(2): 181-193</t>
        </is>
      </c>
      <c r="CO3194" t="n">
        <v>1996.0</v>
      </c>
      <c r="CP3194" t="inlineStr">
        <is>
          <t>Erickson,R.J., D.A. Benoit, V.R. Mattson, H.P.,Jr. Nelson, and E.N. Leonard (1996). The Effects of Water Chemistry on the Toxicity of Copper to Fathead Minnows. Environ. Toxicol. Chem., 15, (2), 181-193. doi:10.1002/etc.5620150217. ECOREF#:16342</t>
        </is>
      </c>
    </row>
    <row r="3195">
      <c r="A3195" t="n">
        <v>7758987.0</v>
      </c>
      <c r="B3195" t="inlineStr">
        <is>
          <t>Sulfuric acid copper(2+) salt (1:1)</t>
        </is>
      </c>
      <c r="C3195"/>
      <c r="D3195" t="inlineStr">
        <is>
          <t>Measured</t>
        </is>
      </c>
      <c r="E3195" t="inlineStr">
        <is>
          <t>Not coded</t>
        </is>
      </c>
      <c r="F3195"/>
      <c r="G3195"/>
      <c r="H3195"/>
      <c r="I3195"/>
      <c r="J3195"/>
      <c r="K3195"/>
      <c r="L3195" t="inlineStr">
        <is>
          <t>Pimephales promelas</t>
        </is>
      </c>
      <c r="M3195" t="inlineStr">
        <is>
          <t>Fathead Minnow</t>
        </is>
      </c>
      <c r="N3195" t="inlineStr">
        <is>
          <t>Larva</t>
        </is>
      </c>
      <c r="O3195" t="inlineStr">
        <is>
          <t>&lt;</t>
        </is>
      </c>
      <c r="P3195" t="n">
        <v>24.0</v>
      </c>
      <c r="Q3195"/>
      <c r="R3195"/>
      <c r="S3195"/>
      <c r="T3195"/>
      <c r="U3195" t="inlineStr">
        <is>
          <t>Hour(s)</t>
        </is>
      </c>
      <c r="V3195" t="inlineStr">
        <is>
          <t>Static</t>
        </is>
      </c>
      <c r="W3195" t="inlineStr">
        <is>
          <t>Fresh water</t>
        </is>
      </c>
      <c r="X3195" t="inlineStr">
        <is>
          <t>Lab</t>
        </is>
      </c>
      <c r="Y3195"/>
      <c r="Z3195" t="inlineStr">
        <is>
          <t>Total</t>
        </is>
      </c>
      <c r="AA3195"/>
      <c r="AB3195" t="n">
        <v>0.0095</v>
      </c>
      <c r="AC3195"/>
      <c r="AD3195" t="n">
        <v>0.0081</v>
      </c>
      <c r="AE3195"/>
      <c r="AF3195" t="n">
        <v>0.011</v>
      </c>
      <c r="AG3195" t="inlineStr">
        <is>
          <t>AI mg/L</t>
        </is>
      </c>
      <c r="AH3195"/>
      <c r="AI3195"/>
      <c r="AJ3195"/>
      <c r="AK3195"/>
      <c r="AL3195"/>
      <c r="AM3195"/>
      <c r="AN3195"/>
      <c r="AO3195"/>
      <c r="AP3195"/>
      <c r="AQ3195"/>
      <c r="AR3195"/>
      <c r="AS3195"/>
      <c r="AT3195"/>
      <c r="AU3195"/>
      <c r="AV3195"/>
      <c r="AW3195"/>
      <c r="AX3195" t="inlineStr">
        <is>
          <t>Mortality</t>
        </is>
      </c>
      <c r="AY3195" t="inlineStr">
        <is>
          <t>Mortality</t>
        </is>
      </c>
      <c r="AZ3195" t="inlineStr">
        <is>
          <t>LC50</t>
        </is>
      </c>
      <c r="BA3195"/>
      <c r="BB3195" t="n">
        <v>4.0</v>
      </c>
      <c r="BC3195"/>
      <c r="BD3195"/>
      <c r="BE3195"/>
      <c r="BF3195"/>
      <c r="BG3195" t="inlineStr">
        <is>
          <t>Day(s)</t>
        </is>
      </c>
      <c r="BH3195"/>
      <c r="BI3195" t="inlineStr">
        <is>
          <t>DTXSID6034479</t>
        </is>
      </c>
      <c r="BJ3195" t="inlineStr">
        <is>
          <t>10.1139/f96-063</t>
        </is>
      </c>
      <c r="BK3195"/>
      <c r="BL3195"/>
      <c r="BM3195"/>
      <c r="BN3195"/>
      <c r="BO3195"/>
      <c r="BP3195"/>
      <c r="BQ3195"/>
      <c r="BR3195"/>
      <c r="BS3195"/>
      <c r="BT3195" t="inlineStr">
        <is>
          <t>--</t>
        </is>
      </c>
      <c r="BU3195"/>
      <c r="BV3195"/>
      <c r="BW3195"/>
      <c r="BX3195"/>
      <c r="BY3195"/>
      <c r="BZ3195"/>
      <c r="CA3195"/>
      <c r="CB3195"/>
      <c r="CC3195"/>
      <c r="CD3195"/>
      <c r="CE3195"/>
      <c r="CF3195"/>
      <c r="CG3195"/>
      <c r="CH3195"/>
      <c r="CI3195"/>
      <c r="CJ3195"/>
      <c r="CK3195" t="inlineStr">
        <is>
          <t>Welsh,P.G., J.L. Parrott, D.G. Dixon, P.V. Hodson, D.J. Spry, and G. Mierle</t>
        </is>
      </c>
      <c r="CL3195" t="n">
        <v>17105.0</v>
      </c>
      <c r="CM3195" t="inlineStr">
        <is>
          <t>Estimating Acute Copper Toxicity to Larval Fathead Minnow (Pimephales promelas) in Soft Water from Measurements of Dissolved Organic Carbon, Calcium, and pH</t>
        </is>
      </c>
      <c r="CN3195" t="inlineStr">
        <is>
          <t>Can. J. Fish. Aquat. Sci. (Multiple Languages)53:1263-1271</t>
        </is>
      </c>
      <c r="CO3195" t="n">
        <v>1996.0</v>
      </c>
      <c r="CP3195" t="inlineStr">
        <is>
          <t>Welsh,P.G., J.L. Parrott, D.G. Dixon, P.V. Hodson, D.J. Spry, and G. Mierle (1996). Estimating Acute Copper Toxicity to Larval Fathead Minnow (Pimephales promelas) in Soft Water from Measurements of Dissolved Organic Carbon, Calcium, and pH. Can. J. Fish. Aquat. Sci. (Multiple Languages), 53, 1263-1271. doi:10.1139/f96-063. ECOREF#:17105</t>
        </is>
      </c>
    </row>
    <row r="3196">
      <c r="A3196" t="n">
        <v>7758987.0</v>
      </c>
      <c r="B3196" t="inlineStr">
        <is>
          <t>Sulfuric acid copper(2+) salt (1:1)</t>
        </is>
      </c>
      <c r="C3196"/>
      <c r="D3196" t="inlineStr">
        <is>
          <t>Measured</t>
        </is>
      </c>
      <c r="E3196" t="inlineStr">
        <is>
          <t>Not coded</t>
        </is>
      </c>
      <c r="F3196"/>
      <c r="G3196"/>
      <c r="H3196"/>
      <c r="I3196"/>
      <c r="J3196"/>
      <c r="K3196"/>
      <c r="L3196" t="inlineStr">
        <is>
          <t>Pimephales promelas</t>
        </is>
      </c>
      <c r="M3196" t="inlineStr">
        <is>
          <t>Fathead Minnow</t>
        </is>
      </c>
      <c r="N3196"/>
      <c r="O3196" t="inlineStr">
        <is>
          <t>&lt;</t>
        </is>
      </c>
      <c r="P3196" t="n">
        <v>24.0</v>
      </c>
      <c r="Q3196"/>
      <c r="R3196"/>
      <c r="S3196"/>
      <c r="T3196"/>
      <c r="U3196" t="inlineStr">
        <is>
          <t>Hour(s)</t>
        </is>
      </c>
      <c r="V3196" t="inlineStr">
        <is>
          <t>Static</t>
        </is>
      </c>
      <c r="W3196" t="inlineStr">
        <is>
          <t>Fresh water</t>
        </is>
      </c>
      <c r="X3196" t="inlineStr">
        <is>
          <t>Lab</t>
        </is>
      </c>
      <c r="Y3196"/>
      <c r="Z3196" t="inlineStr">
        <is>
          <t>Total</t>
        </is>
      </c>
      <c r="AA3196"/>
      <c r="AB3196" t="n">
        <v>0.0048</v>
      </c>
      <c r="AC3196"/>
      <c r="AD3196" t="n">
        <v>0.0034</v>
      </c>
      <c r="AE3196"/>
      <c r="AF3196" t="n">
        <v>0.0068</v>
      </c>
      <c r="AG3196" t="inlineStr">
        <is>
          <t>AI mg/L</t>
        </is>
      </c>
      <c r="AH3196"/>
      <c r="AI3196"/>
      <c r="AJ3196"/>
      <c r="AK3196"/>
      <c r="AL3196"/>
      <c r="AM3196"/>
      <c r="AN3196"/>
      <c r="AO3196"/>
      <c r="AP3196"/>
      <c r="AQ3196"/>
      <c r="AR3196"/>
      <c r="AS3196"/>
      <c r="AT3196"/>
      <c r="AU3196"/>
      <c r="AV3196"/>
      <c r="AW3196"/>
      <c r="AX3196" t="inlineStr">
        <is>
          <t>Mortality</t>
        </is>
      </c>
      <c r="AY3196" t="inlineStr">
        <is>
          <t>Mortality</t>
        </is>
      </c>
      <c r="AZ3196" t="inlineStr">
        <is>
          <t>LC50</t>
        </is>
      </c>
      <c r="BA3196"/>
      <c r="BB3196" t="n">
        <v>4.0</v>
      </c>
      <c r="BC3196"/>
      <c r="BD3196"/>
      <c r="BE3196"/>
      <c r="BF3196"/>
      <c r="BG3196" t="inlineStr">
        <is>
          <t>Day(s)</t>
        </is>
      </c>
      <c r="BH3196"/>
      <c r="BI3196" t="inlineStr">
        <is>
          <t>DTXSID6034479</t>
        </is>
      </c>
      <c r="BJ3196"/>
      <c r="BK3196"/>
      <c r="BL3196"/>
      <c r="BM3196"/>
      <c r="BN3196"/>
      <c r="BO3196"/>
      <c r="BP3196"/>
      <c r="BQ3196"/>
      <c r="BR3196"/>
      <c r="BS3196"/>
      <c r="BT3196" t="inlineStr">
        <is>
          <t>--</t>
        </is>
      </c>
      <c r="BU3196"/>
      <c r="BV3196"/>
      <c r="BW3196"/>
      <c r="BX3196"/>
      <c r="BY3196"/>
      <c r="BZ3196"/>
      <c r="CA3196"/>
      <c r="CB3196"/>
      <c r="CC3196"/>
      <c r="CD3196"/>
      <c r="CE3196"/>
      <c r="CF3196"/>
      <c r="CG3196"/>
      <c r="CH3196"/>
      <c r="CI3196"/>
      <c r="CJ3196"/>
      <c r="CK3196" t="inlineStr">
        <is>
          <t>Welsh,P.G.</t>
        </is>
      </c>
      <c r="CL3196" t="n">
        <v>45189.0</v>
      </c>
      <c r="CM3196" t="inlineStr">
        <is>
          <t>Influence of Dissolved Organic Carbon on the Speciation, Bioavailability and Toxicity of Metals to Aquatic Biota in Soft Water Lakes</t>
        </is>
      </c>
      <c r="CN3196" t="inlineStr">
        <is>
          <t>Ph.D.Thesis, University of Waterloo, Ontario, Canada:181 p.</t>
        </is>
      </c>
      <c r="CO3196" t="n">
        <v>1996.0</v>
      </c>
      <c r="CP3196" t="inlineStr">
        <is>
          <t>Welsh,P.G. (1996). Influence of Dissolved Organic Carbon on the Speciation, Bioavailability and Toxicity of Metals to Aquatic Biota in Soft Water Lakes. Ph.D.Thesis, University of Waterloo, Ontario, Canada, 181 p. ECOREF#:45189</t>
        </is>
      </c>
    </row>
    <row r="3197">
      <c r="A3197" t="n">
        <v>7758987.0</v>
      </c>
      <c r="B3197" t="inlineStr">
        <is>
          <t>Sulfuric acid copper(2+) salt (1:1)</t>
        </is>
      </c>
      <c r="C3197"/>
      <c r="D3197" t="inlineStr">
        <is>
          <t>Measured</t>
        </is>
      </c>
      <c r="E3197" t="inlineStr">
        <is>
          <t>Not coded</t>
        </is>
      </c>
      <c r="F3197"/>
      <c r="G3197"/>
      <c r="H3197"/>
      <c r="I3197"/>
      <c r="J3197"/>
      <c r="K3197"/>
      <c r="L3197" t="inlineStr">
        <is>
          <t>Pimephales promelas</t>
        </is>
      </c>
      <c r="M3197" t="inlineStr">
        <is>
          <t>Fathead Minnow</t>
        </is>
      </c>
      <c r="N3197" t="inlineStr">
        <is>
          <t>Larva</t>
        </is>
      </c>
      <c r="O3197" t="inlineStr">
        <is>
          <t>&lt;</t>
        </is>
      </c>
      <c r="P3197" t="n">
        <v>24.0</v>
      </c>
      <c r="Q3197"/>
      <c r="R3197"/>
      <c r="S3197"/>
      <c r="T3197"/>
      <c r="U3197" t="inlineStr">
        <is>
          <t>Hour(s)</t>
        </is>
      </c>
      <c r="V3197" t="inlineStr">
        <is>
          <t>Flow-through</t>
        </is>
      </c>
      <c r="W3197" t="inlineStr">
        <is>
          <t>Fresh water</t>
        </is>
      </c>
      <c r="X3197" t="inlineStr">
        <is>
          <t>Lab</t>
        </is>
      </c>
      <c r="Y3197"/>
      <c r="Z3197" t="inlineStr">
        <is>
          <t>Total</t>
        </is>
      </c>
      <c r="AA3197"/>
      <c r="AB3197" t="n">
        <v>0.37172485</v>
      </c>
      <c r="AC3197"/>
      <c r="AD3197" t="n">
        <v>0.323239</v>
      </c>
      <c r="AE3197"/>
      <c r="AF3197" t="n">
        <v>0.428291675</v>
      </c>
      <c r="AG3197" t="inlineStr">
        <is>
          <t>AI mg/L</t>
        </is>
      </c>
      <c r="AH3197"/>
      <c r="AI3197"/>
      <c r="AJ3197"/>
      <c r="AK3197"/>
      <c r="AL3197"/>
      <c r="AM3197"/>
      <c r="AN3197"/>
      <c r="AO3197"/>
      <c r="AP3197"/>
      <c r="AQ3197"/>
      <c r="AR3197"/>
      <c r="AS3197"/>
      <c r="AT3197"/>
      <c r="AU3197"/>
      <c r="AV3197"/>
      <c r="AW3197"/>
      <c r="AX3197" t="inlineStr">
        <is>
          <t>Mortality</t>
        </is>
      </c>
      <c r="AY3197" t="inlineStr">
        <is>
          <t>Mortality</t>
        </is>
      </c>
      <c r="AZ3197" t="inlineStr">
        <is>
          <t>LC50</t>
        </is>
      </c>
      <c r="BA3197"/>
      <c r="BB3197" t="n">
        <v>4.0</v>
      </c>
      <c r="BC3197"/>
      <c r="BD3197"/>
      <c r="BE3197"/>
      <c r="BF3197"/>
      <c r="BG3197" t="inlineStr">
        <is>
          <t>Day(s)</t>
        </is>
      </c>
      <c r="BH3197"/>
      <c r="BI3197" t="inlineStr">
        <is>
          <t>DTXSID6034479</t>
        </is>
      </c>
      <c r="BJ3197" t="inlineStr">
        <is>
          <t>10.1002/etc.5620150217</t>
        </is>
      </c>
      <c r="BK3197"/>
      <c r="BL3197"/>
      <c r="BM3197"/>
      <c r="BN3197"/>
      <c r="BO3197"/>
      <c r="BP3197"/>
      <c r="BQ3197"/>
      <c r="BR3197"/>
      <c r="BS3197"/>
      <c r="BT3197" t="inlineStr">
        <is>
          <t>--</t>
        </is>
      </c>
      <c r="BU3197"/>
      <c r="BV3197"/>
      <c r="BW3197"/>
      <c r="BX3197"/>
      <c r="BY3197"/>
      <c r="BZ3197"/>
      <c r="CA3197"/>
      <c r="CB3197"/>
      <c r="CC3197"/>
      <c r="CD3197"/>
      <c r="CE3197"/>
      <c r="CF3197"/>
      <c r="CG3197"/>
      <c r="CH3197"/>
      <c r="CI3197" t="inlineStr">
        <is>
          <t xml:space="preserve"> ALK/0.85 MEQ/L*//</t>
        </is>
      </c>
      <c r="CJ3197" t="inlineStr">
        <is>
          <t xml:space="preserve">   ALK/0.85 MEQ/L*//</t>
        </is>
      </c>
      <c r="CK3197" t="inlineStr">
        <is>
          <t>Erickson,R.J., D.A. Benoit, V.R. Mattson, H.P.,Jr. Nelson, and E.N. Leonard</t>
        </is>
      </c>
      <c r="CL3197" t="n">
        <v>16342.0</v>
      </c>
      <c r="CM3197" t="inlineStr">
        <is>
          <t>The Effects of Water Chemistry on the Toxicity of Copper to Fathead Minnows</t>
        </is>
      </c>
      <c r="CN3197" t="inlineStr">
        <is>
          <t>Environ. Toxicol. Chem.15(2): 181-193</t>
        </is>
      </c>
      <c r="CO3197" t="n">
        <v>1996.0</v>
      </c>
      <c r="CP3197" t="inlineStr">
        <is>
          <t>Erickson,R.J., D.A. Benoit, V.R. Mattson, H.P.,Jr. Nelson, and E.N. Leonard (1996). The Effects of Water Chemistry on the Toxicity of Copper to Fathead Minnows. Environ. Toxicol. Chem., 15, (2), 181-193. doi:10.1002/etc.5620150217. ECOREF#:16342</t>
        </is>
      </c>
    </row>
    <row r="3198">
      <c r="A3198" t="n">
        <v>7758987.0</v>
      </c>
      <c r="B3198" t="inlineStr">
        <is>
          <t>Sulfuric acid copper(2+) salt (1:1)</t>
        </is>
      </c>
      <c r="C3198"/>
      <c r="D3198" t="inlineStr">
        <is>
          <t>Measured</t>
        </is>
      </c>
      <c r="E3198" t="inlineStr">
        <is>
          <t>Not coded</t>
        </is>
      </c>
      <c r="F3198"/>
      <c r="G3198"/>
      <c r="H3198"/>
      <c r="I3198"/>
      <c r="J3198"/>
      <c r="K3198"/>
      <c r="L3198" t="inlineStr">
        <is>
          <t>Pimephales promelas</t>
        </is>
      </c>
      <c r="M3198" t="inlineStr">
        <is>
          <t>Fathead Minnow</t>
        </is>
      </c>
      <c r="N3198"/>
      <c r="O3198"/>
      <c r="P3198"/>
      <c r="Q3198"/>
      <c r="R3198"/>
      <c r="S3198"/>
      <c r="T3198"/>
      <c r="U3198"/>
      <c r="V3198" t="inlineStr">
        <is>
          <t>Static</t>
        </is>
      </c>
      <c r="W3198" t="inlineStr">
        <is>
          <t>Fresh water</t>
        </is>
      </c>
      <c r="X3198" t="inlineStr">
        <is>
          <t>Lab</t>
        </is>
      </c>
      <c r="Y3198"/>
      <c r="Z3198" t="inlineStr">
        <is>
          <t>Dissolved</t>
        </is>
      </c>
      <c r="AA3198"/>
      <c r="AB3198" t="n">
        <v>0.69</v>
      </c>
      <c r="AC3198"/>
      <c r="AD3198"/>
      <c r="AE3198"/>
      <c r="AF3198"/>
      <c r="AG3198" t="inlineStr">
        <is>
          <t>AI mg/L</t>
        </is>
      </c>
      <c r="AH3198" t="inlineStr">
        <is>
          <t>Total</t>
        </is>
      </c>
      <c r="AI3198"/>
      <c r="AJ3198" t="n">
        <v>1.45</v>
      </c>
      <c r="AK3198"/>
      <c r="AL3198"/>
      <c r="AM3198"/>
      <c r="AN3198"/>
      <c r="AO3198" t="inlineStr">
        <is>
          <t>AI mg/L</t>
        </is>
      </c>
      <c r="AP3198"/>
      <c r="AQ3198"/>
      <c r="AR3198"/>
      <c r="AS3198"/>
      <c r="AT3198"/>
      <c r="AU3198"/>
      <c r="AV3198"/>
      <c r="AW3198"/>
      <c r="AX3198" t="inlineStr">
        <is>
          <t>Mortality</t>
        </is>
      </c>
      <c r="AY3198" t="inlineStr">
        <is>
          <t>Mortality</t>
        </is>
      </c>
      <c r="AZ3198" t="inlineStr">
        <is>
          <t>LC50</t>
        </is>
      </c>
      <c r="BA3198"/>
      <c r="BB3198" t="n">
        <v>4.0</v>
      </c>
      <c r="BC3198"/>
      <c r="BD3198"/>
      <c r="BE3198"/>
      <c r="BF3198"/>
      <c r="BG3198" t="inlineStr">
        <is>
          <t>Day(s)</t>
        </is>
      </c>
      <c r="BH3198"/>
      <c r="BI3198" t="inlineStr">
        <is>
          <t>DTXSID6034479</t>
        </is>
      </c>
      <c r="BJ3198"/>
      <c r="BK3198"/>
      <c r="BL3198"/>
      <c r="BM3198"/>
      <c r="BN3198"/>
      <c r="BO3198"/>
      <c r="BP3198"/>
      <c r="BQ3198"/>
      <c r="BR3198"/>
      <c r="BS3198"/>
      <c r="BT3198" t="inlineStr">
        <is>
          <t>--</t>
        </is>
      </c>
      <c r="BU3198"/>
      <c r="BV3198"/>
      <c r="BW3198"/>
      <c r="BX3198"/>
      <c r="BY3198"/>
      <c r="BZ3198"/>
      <c r="CA3198" t="inlineStr">
        <is>
          <t>--</t>
        </is>
      </c>
      <c r="CB3198"/>
      <c r="CC3198"/>
      <c r="CD3198"/>
      <c r="CE3198"/>
      <c r="CF3198"/>
      <c r="CG3198"/>
      <c r="CH3198"/>
      <c r="CI3198" t="inlineStr">
        <is>
          <t xml:space="preserve"> CONTR/&lt;= 10 % MORT//</t>
        </is>
      </c>
      <c r="CJ3198" t="inlineStr">
        <is>
          <t xml:space="preserve">   CONTR/&lt;= 10 % MORT//</t>
        </is>
      </c>
      <c r="CK3198" t="inlineStr">
        <is>
          <t>Geckler,J.R., W.B. Horning, T.M. Neiheisel, Q.H. Pickering, E.L. Robinson, and C.E. Stephan</t>
        </is>
      </c>
      <c r="CL3198" t="n">
        <v>2071.0</v>
      </c>
      <c r="CM3198" t="inlineStr">
        <is>
          <t>Validity of Laboratory Tests for Predicting Copper Toxicity in Streams</t>
        </is>
      </c>
      <c r="CN3198" t="inlineStr">
        <is>
          <t>EPA-600/3-76-116, U.S.EPA, Duluth, MN:208 p.</t>
        </is>
      </c>
      <c r="CO3198" t="n">
        <v>1976.0</v>
      </c>
      <c r="CP3198" t="inlineStr">
        <is>
          <t>Geckler,J.R., W.B. Horning, T.M. Neiheisel, Q.H. Pickering, E.L. Robinson, and C.E. Stephan (1976). Validity of Laboratory Tests for Predicting Copper Toxicity in Streams. EPA-600/3-76-116, U.S.EPA, Duluth, MN, 208 p. ECOREF#:2071</t>
        </is>
      </c>
    </row>
    <row r="3199">
      <c r="A3199" t="n">
        <v>7758987.0</v>
      </c>
      <c r="B3199" t="inlineStr">
        <is>
          <t>Sulfuric acid copper(2+) salt (1:1)</t>
        </is>
      </c>
      <c r="C3199"/>
      <c r="D3199" t="inlineStr">
        <is>
          <t>Measured</t>
        </is>
      </c>
      <c r="E3199" t="inlineStr">
        <is>
          <t>Not coded</t>
        </is>
      </c>
      <c r="F3199"/>
      <c r="G3199"/>
      <c r="H3199"/>
      <c r="I3199"/>
      <c r="J3199"/>
      <c r="K3199"/>
      <c r="L3199" t="inlineStr">
        <is>
          <t>Pimephales promelas</t>
        </is>
      </c>
      <c r="M3199" t="inlineStr">
        <is>
          <t>Fathead Minnow</t>
        </is>
      </c>
      <c r="N3199" t="inlineStr">
        <is>
          <t>Larva</t>
        </is>
      </c>
      <c r="O3199" t="inlineStr">
        <is>
          <t>&lt;</t>
        </is>
      </c>
      <c r="P3199" t="n">
        <v>24.0</v>
      </c>
      <c r="Q3199"/>
      <c r="R3199"/>
      <c r="S3199"/>
      <c r="T3199"/>
      <c r="U3199" t="inlineStr">
        <is>
          <t>Hour(s)</t>
        </is>
      </c>
      <c r="V3199" t="inlineStr">
        <is>
          <t>Static</t>
        </is>
      </c>
      <c r="W3199" t="inlineStr">
        <is>
          <t>Fresh water</t>
        </is>
      </c>
      <c r="X3199" t="inlineStr">
        <is>
          <t>Lab</t>
        </is>
      </c>
      <c r="Y3199"/>
      <c r="Z3199" t="inlineStr">
        <is>
          <t>Total</t>
        </is>
      </c>
      <c r="AA3199" t="inlineStr">
        <is>
          <t>&gt;</t>
        </is>
      </c>
      <c r="AB3199" t="n">
        <v>0.8080975</v>
      </c>
      <c r="AC3199"/>
      <c r="AD3199"/>
      <c r="AE3199"/>
      <c r="AF3199"/>
      <c r="AG3199" t="inlineStr">
        <is>
          <t>AI mg/L</t>
        </is>
      </c>
      <c r="AH3199"/>
      <c r="AI3199"/>
      <c r="AJ3199"/>
      <c r="AK3199"/>
      <c r="AL3199"/>
      <c r="AM3199"/>
      <c r="AN3199"/>
      <c r="AO3199"/>
      <c r="AP3199"/>
      <c r="AQ3199"/>
      <c r="AR3199"/>
      <c r="AS3199"/>
      <c r="AT3199"/>
      <c r="AU3199"/>
      <c r="AV3199"/>
      <c r="AW3199"/>
      <c r="AX3199" t="inlineStr">
        <is>
          <t>Mortality</t>
        </is>
      </c>
      <c r="AY3199" t="inlineStr">
        <is>
          <t>Mortality</t>
        </is>
      </c>
      <c r="AZ3199" t="inlineStr">
        <is>
          <t>LC50</t>
        </is>
      </c>
      <c r="BA3199"/>
      <c r="BB3199" t="n">
        <v>4.0</v>
      </c>
      <c r="BC3199"/>
      <c r="BD3199"/>
      <c r="BE3199"/>
      <c r="BF3199"/>
      <c r="BG3199" t="inlineStr">
        <is>
          <t>Day(s)</t>
        </is>
      </c>
      <c r="BH3199"/>
      <c r="BI3199" t="inlineStr">
        <is>
          <t>DTXSID6034479</t>
        </is>
      </c>
      <c r="BJ3199" t="inlineStr">
        <is>
          <t>10.1002/etc.5620150217</t>
        </is>
      </c>
      <c r="BK3199"/>
      <c r="BL3199"/>
      <c r="BM3199"/>
      <c r="BN3199"/>
      <c r="BO3199"/>
      <c r="BP3199"/>
      <c r="BQ3199"/>
      <c r="BR3199"/>
      <c r="BS3199"/>
      <c r="BT3199" t="inlineStr">
        <is>
          <t>--</t>
        </is>
      </c>
      <c r="BU3199"/>
      <c r="BV3199"/>
      <c r="BW3199"/>
      <c r="BX3199"/>
      <c r="BY3199"/>
      <c r="BZ3199"/>
      <c r="CA3199"/>
      <c r="CB3199"/>
      <c r="CC3199"/>
      <c r="CD3199"/>
      <c r="CE3199"/>
      <c r="CF3199"/>
      <c r="CG3199"/>
      <c r="CH3199"/>
      <c r="CI3199" t="inlineStr">
        <is>
          <t xml:space="preserve"> ALK/0.85 MEQ/L*//</t>
        </is>
      </c>
      <c r="CJ3199" t="inlineStr">
        <is>
          <t xml:space="preserve">   ALK/0.85 MEQ/L*//</t>
        </is>
      </c>
      <c r="CK3199" t="inlineStr">
        <is>
          <t>Erickson,R.J., D.A. Benoit, V.R. Mattson, H.P.,Jr. Nelson, and E.N. Leonard</t>
        </is>
      </c>
      <c r="CL3199" t="n">
        <v>16342.0</v>
      </c>
      <c r="CM3199" t="inlineStr">
        <is>
          <t>The Effects of Water Chemistry on the Toxicity of Copper to Fathead Minnows</t>
        </is>
      </c>
      <c r="CN3199" t="inlineStr">
        <is>
          <t>Environ. Toxicol. Chem.15(2): 181-193</t>
        </is>
      </c>
      <c r="CO3199" t="n">
        <v>1996.0</v>
      </c>
      <c r="CP3199" t="inlineStr">
        <is>
          <t>Erickson,R.J., D.A. Benoit, V.R. Mattson, H.P.,Jr. Nelson, and E.N. Leonard (1996). The Effects of Water Chemistry on the Toxicity of Copper to Fathead Minnows. Environ. Toxicol. Chem., 15, (2), 181-193. doi:10.1002/etc.5620150217. ECOREF#:16342</t>
        </is>
      </c>
    </row>
    <row r="3200">
      <c r="A3200" t="n">
        <v>7758987.0</v>
      </c>
      <c r="B3200" t="inlineStr">
        <is>
          <t>Sulfuric acid copper(2+) salt (1:1)</t>
        </is>
      </c>
      <c r="C3200"/>
      <c r="D3200" t="inlineStr">
        <is>
          <t>Unmeasured</t>
        </is>
      </c>
      <c r="E3200" t="inlineStr">
        <is>
          <t>Not coded</t>
        </is>
      </c>
      <c r="F3200"/>
      <c r="G3200"/>
      <c r="H3200"/>
      <c r="I3200"/>
      <c r="J3200"/>
      <c r="K3200"/>
      <c r="L3200" t="inlineStr">
        <is>
          <t>Pimephales promelas</t>
        </is>
      </c>
      <c r="M3200" t="inlineStr">
        <is>
          <t>Fathead Minnow</t>
        </is>
      </c>
      <c r="N3200" t="inlineStr">
        <is>
          <t>Larva</t>
        </is>
      </c>
      <c r="O3200" t="inlineStr">
        <is>
          <t>&lt;</t>
        </is>
      </c>
      <c r="P3200" t="n">
        <v>24.0</v>
      </c>
      <c r="Q3200"/>
      <c r="R3200"/>
      <c r="S3200"/>
      <c r="T3200"/>
      <c r="U3200" t="inlineStr">
        <is>
          <t>Hour(s)</t>
        </is>
      </c>
      <c r="V3200" t="inlineStr">
        <is>
          <t>Renewal</t>
        </is>
      </c>
      <c r="W3200" t="inlineStr">
        <is>
          <t>Fresh water</t>
        </is>
      </c>
      <c r="X3200" t="inlineStr">
        <is>
          <t>Lab</t>
        </is>
      </c>
      <c r="Y3200" t="n">
        <v>6.0</v>
      </c>
      <c r="Z3200" t="inlineStr">
        <is>
          <t>Dissolved</t>
        </is>
      </c>
      <c r="AA3200"/>
      <c r="AB3200" t="n">
        <v>0.5977</v>
      </c>
      <c r="AC3200"/>
      <c r="AD3200" t="n">
        <v>0.533</v>
      </c>
      <c r="AE3200"/>
      <c r="AF3200" t="n">
        <v>0.6702</v>
      </c>
      <c r="AG3200" t="inlineStr">
        <is>
          <t>AI mg/L</t>
        </is>
      </c>
      <c r="AH3200"/>
      <c r="AI3200"/>
      <c r="AJ3200"/>
      <c r="AK3200"/>
      <c r="AL3200"/>
      <c r="AM3200"/>
      <c r="AN3200"/>
      <c r="AO3200"/>
      <c r="AP3200"/>
      <c r="AQ3200"/>
      <c r="AR3200"/>
      <c r="AS3200"/>
      <c r="AT3200"/>
      <c r="AU3200"/>
      <c r="AV3200"/>
      <c r="AW3200"/>
      <c r="AX3200" t="inlineStr">
        <is>
          <t>Mortality</t>
        </is>
      </c>
      <c r="AY3200" t="inlineStr">
        <is>
          <t>Mortality</t>
        </is>
      </c>
      <c r="AZ3200" t="inlineStr">
        <is>
          <t>LC50</t>
        </is>
      </c>
      <c r="BA3200"/>
      <c r="BB3200" t="n">
        <v>4.0</v>
      </c>
      <c r="BC3200"/>
      <c r="BD3200"/>
      <c r="BE3200"/>
      <c r="BF3200"/>
      <c r="BG3200" t="inlineStr">
        <is>
          <t>Day(s)</t>
        </is>
      </c>
      <c r="BH3200"/>
      <c r="BI3200" t="inlineStr">
        <is>
          <t>DTXSID6034479</t>
        </is>
      </c>
      <c r="BJ3200" t="inlineStr">
        <is>
          <t>10.1897/02-476</t>
        </is>
      </c>
      <c r="BK3200"/>
      <c r="BL3200"/>
      <c r="BM3200"/>
      <c r="BN3200"/>
      <c r="BO3200"/>
      <c r="BP3200"/>
      <c r="BQ3200"/>
      <c r="BR3200"/>
      <c r="BS3200"/>
      <c r="BT3200" t="inlineStr">
        <is>
          <t>--</t>
        </is>
      </c>
      <c r="BU3200"/>
      <c r="BV3200"/>
      <c r="BW3200"/>
      <c r="BX3200"/>
      <c r="BY3200"/>
      <c r="BZ3200"/>
      <c r="CA3200"/>
      <c r="CB3200"/>
      <c r="CC3200"/>
      <c r="CD3200"/>
      <c r="CE3200"/>
      <c r="CF3200"/>
      <c r="CG3200"/>
      <c r="CH3200"/>
      <c r="CI3200" t="inlineStr">
        <is>
          <t xml:space="preserve"> HMA/18.57 %//CA/13.63 to 16.43 mg/L//MG/11.18 to 14.34 mg/L//NA/25.52 to 40.92 mg/L//POT/2.12 to 3.17 mg/L//SO4/81.21 to 96.45 mg/L//CL/1.90 to 9.52 mg/L//DNUM/6//DOSES/&lt;=6400 ug/L//TESTID/12//</t>
        </is>
      </c>
      <c r="CJ3200" t="inlineStr">
        <is>
          <t xml:space="preserve">   HMA/18.57 %//CA/13.63 to 16.43 mg/L//MG/11.18 to 14.34 mg/L//NA/25.52 to 40.92 mg/L//POT/2.12 to 3.17 mg/L//SO4/81.21 to 96.45 mg/L//CL/1.90 to 9.52 mg/L//DNUM/6//DOSES/&lt;=6400 ug/L//TESTID/12//</t>
        </is>
      </c>
      <c r="CK3200" t="inlineStr">
        <is>
          <t>Ryan,A.C., E.J. Van Genderen, J.R. Tomasso, and S.J. Klaine</t>
        </is>
      </c>
      <c r="CL3200" t="n">
        <v>80428.0</v>
      </c>
      <c r="CM3200" t="inlineStr">
        <is>
          <t>Influence of Natural Organic Matter Source on Copper Toxicity to Larval Fathead Minnows (Pimephales promelas):  Implications for the Biotic Ligand Model</t>
        </is>
      </c>
      <c r="CN3200" t="inlineStr">
        <is>
          <t>Environ. Toxicol. Chem.23(6): 1567-1574</t>
        </is>
      </c>
      <c r="CO3200" t="n">
        <v>2004.0</v>
      </c>
      <c r="CP3200" t="inlineStr">
        <is>
          <t>Ryan,A.C., E.J. Van Genderen, J.R. Tomasso, and S.J. Klaine (2004). Influence of Natural Organic Matter Source on Copper Toxicity to Larval Fathead Minnows (Pimephales promelas):  Implications for the Biotic Ligand Model. Environ. Toxicol. Chem., 23, (6), 1567-1574. doi:10.1897/02-476. ECOREF#:80428</t>
        </is>
      </c>
    </row>
    <row r="3201">
      <c r="A3201" t="n">
        <v>7758987.0</v>
      </c>
      <c r="B3201" t="inlineStr">
        <is>
          <t>Sulfuric acid copper(2+) salt (1:1)</t>
        </is>
      </c>
      <c r="C3201" t="inlineStr">
        <is>
          <t>American chemical society grade</t>
        </is>
      </c>
      <c r="D3201" t="inlineStr">
        <is>
          <t>Unmeasured</t>
        </is>
      </c>
      <c r="E3201" t="inlineStr">
        <is>
          <t>Not coded</t>
        </is>
      </c>
      <c r="F3201"/>
      <c r="G3201"/>
      <c r="H3201"/>
      <c r="I3201"/>
      <c r="J3201"/>
      <c r="K3201"/>
      <c r="L3201" t="inlineStr">
        <is>
          <t>Pimephales promelas</t>
        </is>
      </c>
      <c r="M3201" t="inlineStr">
        <is>
          <t>Fathead Minnow</t>
        </is>
      </c>
      <c r="N3201"/>
      <c r="O3201"/>
      <c r="P3201"/>
      <c r="Q3201"/>
      <c r="R3201"/>
      <c r="S3201"/>
      <c r="T3201"/>
      <c r="U3201"/>
      <c r="V3201" t="inlineStr">
        <is>
          <t>Static</t>
        </is>
      </c>
      <c r="W3201" t="inlineStr">
        <is>
          <t>Fresh water</t>
        </is>
      </c>
      <c r="X3201" t="inlineStr">
        <is>
          <t>Lab</t>
        </is>
      </c>
      <c r="Y3201"/>
      <c r="Z3201" t="inlineStr">
        <is>
          <t>Total</t>
        </is>
      </c>
      <c r="AA3201"/>
      <c r="AB3201" t="n">
        <v>0.21</v>
      </c>
      <c r="AC3201"/>
      <c r="AD3201" t="n">
        <v>0.16</v>
      </c>
      <c r="AE3201"/>
      <c r="AF3201" t="n">
        <v>0.28</v>
      </c>
      <c r="AG3201" t="inlineStr">
        <is>
          <t>AI mg/L</t>
        </is>
      </c>
      <c r="AH3201"/>
      <c r="AI3201"/>
      <c r="AJ3201"/>
      <c r="AK3201"/>
      <c r="AL3201"/>
      <c r="AM3201"/>
      <c r="AN3201"/>
      <c r="AO3201"/>
      <c r="AP3201"/>
      <c r="AQ3201"/>
      <c r="AR3201"/>
      <c r="AS3201"/>
      <c r="AT3201"/>
      <c r="AU3201"/>
      <c r="AV3201"/>
      <c r="AW3201"/>
      <c r="AX3201" t="inlineStr">
        <is>
          <t>Mortality</t>
        </is>
      </c>
      <c r="AY3201" t="inlineStr">
        <is>
          <t>Mortality</t>
        </is>
      </c>
      <c r="AZ3201" t="inlineStr">
        <is>
          <t>LC50</t>
        </is>
      </c>
      <c r="BA3201"/>
      <c r="BB3201" t="n">
        <v>4.0</v>
      </c>
      <c r="BC3201"/>
      <c r="BD3201"/>
      <c r="BE3201"/>
      <c r="BF3201"/>
      <c r="BG3201" t="inlineStr">
        <is>
          <t>Day(s)</t>
        </is>
      </c>
      <c r="BH3201"/>
      <c r="BI3201" t="inlineStr">
        <is>
          <t>DTXSID6034479</t>
        </is>
      </c>
      <c r="BJ3201"/>
      <c r="BK3201"/>
      <c r="BL3201"/>
      <c r="BM3201"/>
      <c r="BN3201"/>
      <c r="BO3201"/>
      <c r="BP3201"/>
      <c r="BQ3201"/>
      <c r="BR3201"/>
      <c r="BS3201"/>
      <c r="BT3201" t="inlineStr">
        <is>
          <t>--</t>
        </is>
      </c>
      <c r="BU3201"/>
      <c r="BV3201"/>
      <c r="BW3201"/>
      <c r="BX3201"/>
      <c r="BY3201"/>
      <c r="BZ3201"/>
      <c r="CA3201"/>
      <c r="CB3201"/>
      <c r="CC3201"/>
      <c r="CD3201"/>
      <c r="CE3201"/>
      <c r="CF3201"/>
      <c r="CG3201"/>
      <c r="CH3201"/>
      <c r="CI3201"/>
      <c r="CJ3201"/>
      <c r="CK3201" t="inlineStr">
        <is>
          <t>Birge,W.J., W.H. Benson, and J.A. Black</t>
        </is>
      </c>
      <c r="CL3201" t="n">
        <v>10237.0</v>
      </c>
      <c r="CM3201" t="inlineStr">
        <is>
          <t>The Induction of Tolerance to Heavy Metals in Natural and Laboratory Populations of Fish</t>
        </is>
      </c>
      <c r="CN3201" t="inlineStr">
        <is>
          <t>Res.Rep.No.141, Water Resour.Res.Inst., Univ.of Kentucky, Lexington, KY:26 p.</t>
        </is>
      </c>
      <c r="CO3201" t="n">
        <v>1983.0</v>
      </c>
      <c r="CP3201" t="inlineStr">
        <is>
          <t>Birge,W.J., W.H. Benson, and J.A. Black (1983). The Induction of Tolerance to Heavy Metals in Natural and Laboratory Populations of Fish. Res.Rep.No.141, Water Resour.Res.Inst., Univ.of Kentucky, Lexington, KY, 26 p. ECOREF#:10237</t>
        </is>
      </c>
    </row>
    <row r="3202">
      <c r="A3202" t="n">
        <v>7758987.0</v>
      </c>
      <c r="B3202" t="inlineStr">
        <is>
          <t>Sulfuric acid copper(2+) salt (1:1)</t>
        </is>
      </c>
      <c r="C3202"/>
      <c r="D3202" t="inlineStr">
        <is>
          <t>Measured</t>
        </is>
      </c>
      <c r="E3202" t="inlineStr">
        <is>
          <t>Not coded</t>
        </is>
      </c>
      <c r="F3202"/>
      <c r="G3202"/>
      <c r="H3202"/>
      <c r="I3202"/>
      <c r="J3202"/>
      <c r="K3202"/>
      <c r="L3202" t="inlineStr">
        <is>
          <t>Pimephales promelas</t>
        </is>
      </c>
      <c r="M3202" t="inlineStr">
        <is>
          <t>Fathead Minnow</t>
        </is>
      </c>
      <c r="N3202" t="inlineStr">
        <is>
          <t>Larva</t>
        </is>
      </c>
      <c r="O3202" t="inlineStr">
        <is>
          <t>&lt;</t>
        </is>
      </c>
      <c r="P3202" t="n">
        <v>24.0</v>
      </c>
      <c r="Q3202"/>
      <c r="R3202"/>
      <c r="S3202"/>
      <c r="T3202"/>
      <c r="U3202" t="inlineStr">
        <is>
          <t>Hour(s)</t>
        </is>
      </c>
      <c r="V3202" t="inlineStr">
        <is>
          <t>Static</t>
        </is>
      </c>
      <c r="W3202" t="inlineStr">
        <is>
          <t>Fresh water</t>
        </is>
      </c>
      <c r="X3202" t="inlineStr">
        <is>
          <t>Lab</t>
        </is>
      </c>
      <c r="Y3202" t="n">
        <v>6.0</v>
      </c>
      <c r="Z3202" t="inlineStr">
        <is>
          <t>Total</t>
        </is>
      </c>
      <c r="AA3202"/>
      <c r="AB3202" t="n">
        <v>0.18101384</v>
      </c>
      <c r="AC3202"/>
      <c r="AD3202" t="n">
        <v>0.134144185</v>
      </c>
      <c r="AE3202"/>
      <c r="AF3202" t="n">
        <v>0.244045445</v>
      </c>
      <c r="AG3202" t="inlineStr">
        <is>
          <t>AI mg/L</t>
        </is>
      </c>
      <c r="AH3202"/>
      <c r="AI3202"/>
      <c r="AJ3202"/>
      <c r="AK3202"/>
      <c r="AL3202"/>
      <c r="AM3202"/>
      <c r="AN3202"/>
      <c r="AO3202"/>
      <c r="AP3202"/>
      <c r="AQ3202"/>
      <c r="AR3202"/>
      <c r="AS3202"/>
      <c r="AT3202"/>
      <c r="AU3202"/>
      <c r="AV3202"/>
      <c r="AW3202"/>
      <c r="AX3202" t="inlineStr">
        <is>
          <t>Mortality</t>
        </is>
      </c>
      <c r="AY3202" t="inlineStr">
        <is>
          <t>Mortality</t>
        </is>
      </c>
      <c r="AZ3202" t="inlineStr">
        <is>
          <t>LC50</t>
        </is>
      </c>
      <c r="BA3202"/>
      <c r="BB3202" t="n">
        <v>4.0</v>
      </c>
      <c r="BC3202"/>
      <c r="BD3202"/>
      <c r="BE3202"/>
      <c r="BF3202"/>
      <c r="BG3202" t="inlineStr">
        <is>
          <t>Day(s)</t>
        </is>
      </c>
      <c r="BH3202"/>
      <c r="BI3202" t="inlineStr">
        <is>
          <t>DTXSID6034479</t>
        </is>
      </c>
      <c r="BJ3202"/>
      <c r="BK3202"/>
      <c r="BL3202"/>
      <c r="BM3202"/>
      <c r="BN3202"/>
      <c r="BO3202"/>
      <c r="BP3202"/>
      <c r="BQ3202"/>
      <c r="BR3202"/>
      <c r="BS3202"/>
      <c r="BT3202" t="inlineStr">
        <is>
          <t>--</t>
        </is>
      </c>
      <c r="BU3202"/>
      <c r="BV3202"/>
      <c r="BW3202"/>
      <c r="BX3202"/>
      <c r="BY3202"/>
      <c r="BZ3202"/>
      <c r="CA3202"/>
      <c r="CB3202"/>
      <c r="CC3202"/>
      <c r="CD3202"/>
      <c r="CE3202"/>
      <c r="CF3202"/>
      <c r="CG3202"/>
      <c r="CH3202"/>
      <c r="CI3202" t="inlineStr">
        <is>
          <t xml:space="preserve"> CA/1.25* mN             //MG/0.62* mN             //NA/0.59 mN             //POT/0.05* mN             //SO4/0.40 mN             //CL/0.45 mN             //DNUM/6//DOSES/0.13 to 0.22/0.24 to 0.42/0.76 to 0.80/1.5 to 1.6/2.7 to 3.4 uM//TESTID/39//OEF/SALTS, HARDNESS, TEMPERATURE////</t>
        </is>
      </c>
      <c r="CJ3202" t="inlineStr">
        <is>
          <t xml:space="preserve">   CA/1.25* mN             //MG/0.62* mN             //NA/0.59 mN             //POT/0.05* mN             //SO4/0.40 mN             //CL/0.45 mN             //DNUM/6//DOSES/0.13 to 0.22/0.24 to 0.42/0.76 to 0.80/1.5 to 1.6/2.7 to 3.4 uM//TESTID/39//OEF/SALTS, HARDNESS, TEMPERATURE////</t>
        </is>
      </c>
      <c r="CK3202" t="inlineStr">
        <is>
          <t>Erickson,R.J., D.A. Benoit, and V.R. Mattson</t>
        </is>
      </c>
      <c r="CL3202" t="n">
        <v>76238.0</v>
      </c>
      <c r="CM3202" t="inlineStr">
        <is>
          <t>A Prototype Toxicity Factors Model for Site-Specific Copper Water Quality Criteria</t>
        </is>
      </c>
      <c r="CN3202" t="inlineStr">
        <is>
          <t>U.S.EPA, Duluth, MN:36 p.</t>
        </is>
      </c>
      <c r="CO3202" t="n">
        <v>1996.0</v>
      </c>
      <c r="CP3202" t="inlineStr">
        <is>
          <t>Erickson,R.J., D.A. Benoit, and V.R. Mattson (1996). A Prototype Toxicity Factors Model for Site-Specific Copper Water Quality Criteria. U.S.EPA, Duluth, MN, 36 p. ECOREF#:76238</t>
        </is>
      </c>
    </row>
    <row r="3203">
      <c r="A3203" t="n">
        <v>7758987.0</v>
      </c>
      <c r="B3203" t="inlineStr">
        <is>
          <t>Sulfuric acid copper(2+) salt (1:1)</t>
        </is>
      </c>
      <c r="C3203"/>
      <c r="D3203" t="inlineStr">
        <is>
          <t>Measured</t>
        </is>
      </c>
      <c r="E3203" t="inlineStr">
        <is>
          <t>Not coded</t>
        </is>
      </c>
      <c r="F3203"/>
      <c r="G3203"/>
      <c r="H3203"/>
      <c r="I3203"/>
      <c r="J3203"/>
      <c r="K3203"/>
      <c r="L3203" t="inlineStr">
        <is>
          <t>Pimephales promelas</t>
        </is>
      </c>
      <c r="M3203" t="inlineStr">
        <is>
          <t>Fathead Minnow</t>
        </is>
      </c>
      <c r="N3203"/>
      <c r="O3203"/>
      <c r="P3203"/>
      <c r="Q3203"/>
      <c r="R3203"/>
      <c r="S3203"/>
      <c r="T3203"/>
      <c r="U3203"/>
      <c r="V3203" t="inlineStr">
        <is>
          <t>Static</t>
        </is>
      </c>
      <c r="W3203" t="inlineStr">
        <is>
          <t>Fresh water</t>
        </is>
      </c>
      <c r="X3203" t="inlineStr">
        <is>
          <t>Lab</t>
        </is>
      </c>
      <c r="Y3203"/>
      <c r="Z3203" t="inlineStr">
        <is>
          <t>Dissolved</t>
        </is>
      </c>
      <c r="AA3203" t="inlineStr">
        <is>
          <t>&gt;</t>
        </is>
      </c>
      <c r="AB3203" t="n">
        <v>0.8</v>
      </c>
      <c r="AC3203"/>
      <c r="AD3203"/>
      <c r="AE3203"/>
      <c r="AF3203"/>
      <c r="AG3203" t="inlineStr">
        <is>
          <t>AI mg/L</t>
        </is>
      </c>
      <c r="AH3203" t="inlineStr">
        <is>
          <t>Total</t>
        </is>
      </c>
      <c r="AI3203"/>
      <c r="AJ3203" t="n">
        <v>16.0</v>
      </c>
      <c r="AK3203"/>
      <c r="AL3203"/>
      <c r="AM3203"/>
      <c r="AN3203"/>
      <c r="AO3203" t="inlineStr">
        <is>
          <t>AI mg/L</t>
        </is>
      </c>
      <c r="AP3203"/>
      <c r="AQ3203"/>
      <c r="AR3203"/>
      <c r="AS3203"/>
      <c r="AT3203"/>
      <c r="AU3203"/>
      <c r="AV3203"/>
      <c r="AW3203"/>
      <c r="AX3203" t="inlineStr">
        <is>
          <t>Mortality</t>
        </is>
      </c>
      <c r="AY3203" t="inlineStr">
        <is>
          <t>Mortality</t>
        </is>
      </c>
      <c r="AZ3203" t="inlineStr">
        <is>
          <t>LC50</t>
        </is>
      </c>
      <c r="BA3203"/>
      <c r="BB3203" t="n">
        <v>4.0</v>
      </c>
      <c r="BC3203"/>
      <c r="BD3203"/>
      <c r="BE3203"/>
      <c r="BF3203"/>
      <c r="BG3203" t="inlineStr">
        <is>
          <t>Day(s)</t>
        </is>
      </c>
      <c r="BH3203"/>
      <c r="BI3203" t="inlineStr">
        <is>
          <t>DTXSID6034479</t>
        </is>
      </c>
      <c r="BJ3203"/>
      <c r="BK3203"/>
      <c r="BL3203"/>
      <c r="BM3203"/>
      <c r="BN3203"/>
      <c r="BO3203"/>
      <c r="BP3203"/>
      <c r="BQ3203"/>
      <c r="BR3203"/>
      <c r="BS3203"/>
      <c r="BT3203" t="inlineStr">
        <is>
          <t>--</t>
        </is>
      </c>
      <c r="BU3203"/>
      <c r="BV3203"/>
      <c r="BW3203"/>
      <c r="BX3203"/>
      <c r="BY3203"/>
      <c r="BZ3203"/>
      <c r="CA3203" t="inlineStr">
        <is>
          <t>--</t>
        </is>
      </c>
      <c r="CB3203"/>
      <c r="CC3203"/>
      <c r="CD3203"/>
      <c r="CE3203"/>
      <c r="CF3203"/>
      <c r="CG3203"/>
      <c r="CH3203"/>
      <c r="CI3203" t="inlineStr">
        <is>
          <t xml:space="preserve"> CONTR/&lt;= 10 % MORT//</t>
        </is>
      </c>
      <c r="CJ3203" t="inlineStr">
        <is>
          <t xml:space="preserve">   CONTR/&lt;= 10 % MORT//</t>
        </is>
      </c>
      <c r="CK3203" t="inlineStr">
        <is>
          <t>Geckler,J.R., W.B. Horning, T.M. Neiheisel, Q.H. Pickering, E.L. Robinson, and C.E. Stephan</t>
        </is>
      </c>
      <c r="CL3203" t="n">
        <v>2071.0</v>
      </c>
      <c r="CM3203" t="inlineStr">
        <is>
          <t>Validity of Laboratory Tests for Predicting Copper Toxicity in Streams</t>
        </is>
      </c>
      <c r="CN3203" t="inlineStr">
        <is>
          <t>EPA-600/3-76-116, U.S.EPA, Duluth, MN:208 p.</t>
        </is>
      </c>
      <c r="CO3203" t="n">
        <v>1976.0</v>
      </c>
      <c r="CP3203" t="inlineStr">
        <is>
          <t>Geckler,J.R., W.B. Horning, T.M. Neiheisel, Q.H. Pickering, E.L. Robinson, and C.E. Stephan (1976). Validity of Laboratory Tests for Predicting Copper Toxicity in Streams. EPA-600/3-76-116, U.S.EPA, Duluth, MN, 208 p. ECOREF#:2071</t>
        </is>
      </c>
    </row>
    <row r="3204">
      <c r="A3204" t="n">
        <v>7758987.0</v>
      </c>
      <c r="B3204" t="inlineStr">
        <is>
          <t>Sulfuric acid copper(2+) salt (1:1)</t>
        </is>
      </c>
      <c r="C3204"/>
      <c r="D3204" t="inlineStr">
        <is>
          <t>Measured</t>
        </is>
      </c>
      <c r="E3204" t="inlineStr">
        <is>
          <t>Not coded</t>
        </is>
      </c>
      <c r="F3204"/>
      <c r="G3204"/>
      <c r="H3204"/>
      <c r="I3204"/>
      <c r="J3204"/>
      <c r="K3204"/>
      <c r="L3204" t="inlineStr">
        <is>
          <t>Pimephales promelas</t>
        </is>
      </c>
      <c r="M3204" t="inlineStr">
        <is>
          <t>Fathead Minnow</t>
        </is>
      </c>
      <c r="N3204" t="inlineStr">
        <is>
          <t>Larva</t>
        </is>
      </c>
      <c r="O3204" t="inlineStr">
        <is>
          <t>&lt;</t>
        </is>
      </c>
      <c r="P3204" t="n">
        <v>24.0</v>
      </c>
      <c r="Q3204"/>
      <c r="R3204"/>
      <c r="S3204"/>
      <c r="T3204"/>
      <c r="U3204" t="inlineStr">
        <is>
          <t>Hour(s)</t>
        </is>
      </c>
      <c r="V3204" t="inlineStr">
        <is>
          <t>Static</t>
        </is>
      </c>
      <c r="W3204" t="inlineStr">
        <is>
          <t>Fresh water</t>
        </is>
      </c>
      <c r="X3204" t="inlineStr">
        <is>
          <t>Lab</t>
        </is>
      </c>
      <c r="Y3204"/>
      <c r="Z3204" t="inlineStr">
        <is>
          <t>Total</t>
        </is>
      </c>
      <c r="AA3204"/>
      <c r="AB3204" t="n">
        <v>0.460615575</v>
      </c>
      <c r="AC3204"/>
      <c r="AD3204" t="n">
        <v>0.412129725</v>
      </c>
      <c r="AE3204"/>
      <c r="AF3204" t="n">
        <v>0.509101425</v>
      </c>
      <c r="AG3204" t="inlineStr">
        <is>
          <t>AI mg/L</t>
        </is>
      </c>
      <c r="AH3204"/>
      <c r="AI3204"/>
      <c r="AJ3204"/>
      <c r="AK3204"/>
      <c r="AL3204"/>
      <c r="AM3204"/>
      <c r="AN3204"/>
      <c r="AO3204"/>
      <c r="AP3204"/>
      <c r="AQ3204"/>
      <c r="AR3204"/>
      <c r="AS3204"/>
      <c r="AT3204"/>
      <c r="AU3204"/>
      <c r="AV3204"/>
      <c r="AW3204"/>
      <c r="AX3204" t="inlineStr">
        <is>
          <t>Mortality</t>
        </is>
      </c>
      <c r="AY3204" t="inlineStr">
        <is>
          <t>Mortality</t>
        </is>
      </c>
      <c r="AZ3204" t="inlineStr">
        <is>
          <t>LC50</t>
        </is>
      </c>
      <c r="BA3204"/>
      <c r="BB3204" t="n">
        <v>4.0</v>
      </c>
      <c r="BC3204"/>
      <c r="BD3204"/>
      <c r="BE3204"/>
      <c r="BF3204"/>
      <c r="BG3204" t="inlineStr">
        <is>
          <t>Day(s)</t>
        </is>
      </c>
      <c r="BH3204"/>
      <c r="BI3204" t="inlineStr">
        <is>
          <t>DTXSID6034479</t>
        </is>
      </c>
      <c r="BJ3204" t="inlineStr">
        <is>
          <t>10.1002/etc.5620150217</t>
        </is>
      </c>
      <c r="BK3204"/>
      <c r="BL3204"/>
      <c r="BM3204"/>
      <c r="BN3204"/>
      <c r="BO3204"/>
      <c r="BP3204"/>
      <c r="BQ3204"/>
      <c r="BR3204"/>
      <c r="BS3204"/>
      <c r="BT3204" t="inlineStr">
        <is>
          <t>--</t>
        </is>
      </c>
      <c r="BU3204"/>
      <c r="BV3204"/>
      <c r="BW3204"/>
      <c r="BX3204"/>
      <c r="BY3204"/>
      <c r="BZ3204"/>
      <c r="CA3204"/>
      <c r="CB3204"/>
      <c r="CC3204"/>
      <c r="CD3204"/>
      <c r="CE3204"/>
      <c r="CF3204"/>
      <c r="CG3204"/>
      <c r="CH3204"/>
      <c r="CI3204" t="inlineStr">
        <is>
          <t xml:space="preserve"> ALK/0.85 MEQ/L*//</t>
        </is>
      </c>
      <c r="CJ3204" t="inlineStr">
        <is>
          <t xml:space="preserve">   ALK/0.85 MEQ/L*//</t>
        </is>
      </c>
      <c r="CK3204" t="inlineStr">
        <is>
          <t>Erickson,R.J., D.A. Benoit, V.R. Mattson, H.P.,Jr. Nelson, and E.N. Leonard</t>
        </is>
      </c>
      <c r="CL3204" t="n">
        <v>16342.0</v>
      </c>
      <c r="CM3204" t="inlineStr">
        <is>
          <t>The Effects of Water Chemistry on the Toxicity of Copper to Fathead Minnows</t>
        </is>
      </c>
      <c r="CN3204" t="inlineStr">
        <is>
          <t>Environ. Toxicol. Chem.15(2): 181-193</t>
        </is>
      </c>
      <c r="CO3204" t="n">
        <v>1996.0</v>
      </c>
      <c r="CP3204" t="inlineStr">
        <is>
          <t>Erickson,R.J., D.A. Benoit, V.R. Mattson, H.P.,Jr. Nelson, and E.N. Leonard (1996). The Effects of Water Chemistry on the Toxicity of Copper to Fathead Minnows. Environ. Toxicol. Chem., 15, (2), 181-193. doi:10.1002/etc.5620150217. ECOREF#:16342</t>
        </is>
      </c>
    </row>
    <row r="3205">
      <c r="A3205" t="n">
        <v>7758987.0</v>
      </c>
      <c r="B3205" t="inlineStr">
        <is>
          <t>Sulfuric acid copper(2+) salt (1:1)</t>
        </is>
      </c>
      <c r="C3205"/>
      <c r="D3205" t="inlineStr">
        <is>
          <t>Measured</t>
        </is>
      </c>
      <c r="E3205" t="inlineStr">
        <is>
          <t>Not coded</t>
        </is>
      </c>
      <c r="F3205"/>
      <c r="G3205"/>
      <c r="H3205"/>
      <c r="I3205"/>
      <c r="J3205"/>
      <c r="K3205"/>
      <c r="L3205" t="inlineStr">
        <is>
          <t>Pimephales promelas</t>
        </is>
      </c>
      <c r="M3205" t="inlineStr">
        <is>
          <t>Fathead Minnow</t>
        </is>
      </c>
      <c r="N3205" t="inlineStr">
        <is>
          <t>Larva</t>
        </is>
      </c>
      <c r="O3205" t="inlineStr">
        <is>
          <t>&lt;</t>
        </is>
      </c>
      <c r="P3205" t="n">
        <v>24.0</v>
      </c>
      <c r="Q3205"/>
      <c r="R3205"/>
      <c r="S3205"/>
      <c r="T3205"/>
      <c r="U3205" t="inlineStr">
        <is>
          <t>Hour(s)</t>
        </is>
      </c>
      <c r="V3205" t="inlineStr">
        <is>
          <t>Flow-through</t>
        </is>
      </c>
      <c r="W3205" t="inlineStr">
        <is>
          <t>Fresh water</t>
        </is>
      </c>
      <c r="X3205" t="inlineStr">
        <is>
          <t>Lab</t>
        </is>
      </c>
      <c r="Y3205"/>
      <c r="Z3205" t="inlineStr">
        <is>
          <t>Total</t>
        </is>
      </c>
      <c r="AA3205"/>
      <c r="AB3205" t="n">
        <v>0.21657013</v>
      </c>
      <c r="AC3205"/>
      <c r="AD3205" t="n">
        <v>0.18747862</v>
      </c>
      <c r="AE3205"/>
      <c r="AF3205" t="n">
        <v>0.24566164</v>
      </c>
      <c r="AG3205" t="inlineStr">
        <is>
          <t>AI mg/L</t>
        </is>
      </c>
      <c r="AH3205"/>
      <c r="AI3205"/>
      <c r="AJ3205"/>
      <c r="AK3205"/>
      <c r="AL3205"/>
      <c r="AM3205"/>
      <c r="AN3205"/>
      <c r="AO3205"/>
      <c r="AP3205"/>
      <c r="AQ3205"/>
      <c r="AR3205"/>
      <c r="AS3205"/>
      <c r="AT3205"/>
      <c r="AU3205"/>
      <c r="AV3205"/>
      <c r="AW3205"/>
      <c r="AX3205" t="inlineStr">
        <is>
          <t>Mortality</t>
        </is>
      </c>
      <c r="AY3205" t="inlineStr">
        <is>
          <t>Mortality</t>
        </is>
      </c>
      <c r="AZ3205" t="inlineStr">
        <is>
          <t>LC50</t>
        </is>
      </c>
      <c r="BA3205"/>
      <c r="BB3205" t="n">
        <v>4.0</v>
      </c>
      <c r="BC3205"/>
      <c r="BD3205"/>
      <c r="BE3205"/>
      <c r="BF3205"/>
      <c r="BG3205" t="inlineStr">
        <is>
          <t>Day(s)</t>
        </is>
      </c>
      <c r="BH3205"/>
      <c r="BI3205" t="inlineStr">
        <is>
          <t>DTXSID6034479</t>
        </is>
      </c>
      <c r="BJ3205" t="inlineStr">
        <is>
          <t>10.1002/etc.5620150217</t>
        </is>
      </c>
      <c r="BK3205"/>
      <c r="BL3205"/>
      <c r="BM3205"/>
      <c r="BN3205"/>
      <c r="BO3205"/>
      <c r="BP3205"/>
      <c r="BQ3205"/>
      <c r="BR3205"/>
      <c r="BS3205"/>
      <c r="BT3205" t="inlineStr">
        <is>
          <t>--</t>
        </is>
      </c>
      <c r="BU3205"/>
      <c r="BV3205"/>
      <c r="BW3205"/>
      <c r="BX3205"/>
      <c r="BY3205"/>
      <c r="BZ3205"/>
      <c r="CA3205"/>
      <c r="CB3205"/>
      <c r="CC3205"/>
      <c r="CD3205"/>
      <c r="CE3205"/>
      <c r="CF3205"/>
      <c r="CG3205"/>
      <c r="CH3205"/>
      <c r="CI3205" t="inlineStr">
        <is>
          <t xml:space="preserve"> ALK/0.85 MEQ/L*//</t>
        </is>
      </c>
      <c r="CJ3205" t="inlineStr">
        <is>
          <t xml:space="preserve">   ALK/0.85 MEQ/L*//</t>
        </is>
      </c>
      <c r="CK3205" t="inlineStr">
        <is>
          <t>Erickson,R.J., D.A. Benoit, V.R. Mattson, H.P.,Jr. Nelson, and E.N. Leonard</t>
        </is>
      </c>
      <c r="CL3205" t="n">
        <v>16342.0</v>
      </c>
      <c r="CM3205" t="inlineStr">
        <is>
          <t>The Effects of Water Chemistry on the Toxicity of Copper to Fathead Minnows</t>
        </is>
      </c>
      <c r="CN3205" t="inlineStr">
        <is>
          <t>Environ. Toxicol. Chem.15(2): 181-193</t>
        </is>
      </c>
      <c r="CO3205" t="n">
        <v>1996.0</v>
      </c>
      <c r="CP3205" t="inlineStr">
        <is>
          <t>Erickson,R.J., D.A. Benoit, V.R. Mattson, H.P.,Jr. Nelson, and E.N. Leonard (1996). The Effects of Water Chemistry on the Toxicity of Copper to Fathead Minnows. Environ. Toxicol. Chem., 15, (2), 181-193. doi:10.1002/etc.5620150217. ECOREF#:16342</t>
        </is>
      </c>
    </row>
    <row r="3206">
      <c r="A3206" t="n">
        <v>7758987.0</v>
      </c>
      <c r="B3206" t="inlineStr">
        <is>
          <t>Sulfuric acid copper(2+) salt (1:1)</t>
        </is>
      </c>
      <c r="C3206"/>
      <c r="D3206" t="inlineStr">
        <is>
          <t>Measured</t>
        </is>
      </c>
      <c r="E3206" t="inlineStr">
        <is>
          <t>Not coded</t>
        </is>
      </c>
      <c r="F3206"/>
      <c r="G3206"/>
      <c r="H3206"/>
      <c r="I3206"/>
      <c r="J3206"/>
      <c r="K3206"/>
      <c r="L3206" t="inlineStr">
        <is>
          <t>Pimephales promelas</t>
        </is>
      </c>
      <c r="M3206" t="inlineStr">
        <is>
          <t>Fathead Minnow</t>
        </is>
      </c>
      <c r="N3206" t="inlineStr">
        <is>
          <t>Larva</t>
        </is>
      </c>
      <c r="O3206" t="inlineStr">
        <is>
          <t>&lt;</t>
        </is>
      </c>
      <c r="P3206" t="n">
        <v>24.0</v>
      </c>
      <c r="Q3206"/>
      <c r="R3206"/>
      <c r="S3206"/>
      <c r="T3206"/>
      <c r="U3206" t="inlineStr">
        <is>
          <t>Hour(s)</t>
        </is>
      </c>
      <c r="V3206" t="inlineStr">
        <is>
          <t>Flow-through</t>
        </is>
      </c>
      <c r="W3206" t="inlineStr">
        <is>
          <t>Fresh water</t>
        </is>
      </c>
      <c r="X3206" t="inlineStr">
        <is>
          <t>Lab</t>
        </is>
      </c>
      <c r="Y3206" t="n">
        <v>6.0</v>
      </c>
      <c r="Z3206" t="inlineStr">
        <is>
          <t>Total</t>
        </is>
      </c>
      <c r="AA3206"/>
      <c r="AB3206" t="n">
        <v>0.0121214625</v>
      </c>
      <c r="AC3206"/>
      <c r="AD3206" t="n">
        <v>0.011313365</v>
      </c>
      <c r="AE3206"/>
      <c r="AF3206" t="n">
        <v>0.01292956</v>
      </c>
      <c r="AG3206" t="inlineStr">
        <is>
          <t>AI mg/L</t>
        </is>
      </c>
      <c r="AH3206"/>
      <c r="AI3206"/>
      <c r="AJ3206"/>
      <c r="AK3206"/>
      <c r="AL3206"/>
      <c r="AM3206"/>
      <c r="AN3206"/>
      <c r="AO3206"/>
      <c r="AP3206"/>
      <c r="AQ3206"/>
      <c r="AR3206"/>
      <c r="AS3206"/>
      <c r="AT3206"/>
      <c r="AU3206"/>
      <c r="AV3206"/>
      <c r="AW3206"/>
      <c r="AX3206" t="inlineStr">
        <is>
          <t>Mortality</t>
        </is>
      </c>
      <c r="AY3206" t="inlineStr">
        <is>
          <t>Mortality</t>
        </is>
      </c>
      <c r="AZ3206" t="inlineStr">
        <is>
          <t>LC50</t>
        </is>
      </c>
      <c r="BA3206"/>
      <c r="BB3206" t="n">
        <v>4.0</v>
      </c>
      <c r="BC3206"/>
      <c r="BD3206"/>
      <c r="BE3206"/>
      <c r="BF3206"/>
      <c r="BG3206" t="inlineStr">
        <is>
          <t>Day(s)</t>
        </is>
      </c>
      <c r="BH3206"/>
      <c r="BI3206" t="inlineStr">
        <is>
          <t>DTXSID6034479</t>
        </is>
      </c>
      <c r="BJ3206"/>
      <c r="BK3206"/>
      <c r="BL3206"/>
      <c r="BM3206"/>
      <c r="BN3206"/>
      <c r="BO3206"/>
      <c r="BP3206"/>
      <c r="BQ3206"/>
      <c r="BR3206"/>
      <c r="BS3206"/>
      <c r="BT3206" t="inlineStr">
        <is>
          <t>--</t>
        </is>
      </c>
      <c r="BU3206"/>
      <c r="BV3206"/>
      <c r="BW3206"/>
      <c r="BX3206"/>
      <c r="BY3206"/>
      <c r="BZ3206"/>
      <c r="CA3206"/>
      <c r="CB3206"/>
      <c r="CC3206"/>
      <c r="CD3206"/>
      <c r="CE3206"/>
      <c r="CF3206"/>
      <c r="CG3206"/>
      <c r="CH3206"/>
      <c r="CI3206" t="inlineStr">
        <is>
          <t xml:space="preserve"> CA/0.30* mN             //MG/0.15* mN             //NA/0.15 mN             //POT/0.01 mN             //SO4/0.07 mN             //CL/0.12 mN             //DNUM/6//DOSES/0.045/0.06/0.09/0.15/0.26 uM//TESTID/34//OEF/SALTS, HARDNESS, TEMPERATURE////</t>
        </is>
      </c>
      <c r="CJ3206" t="inlineStr">
        <is>
          <t xml:space="preserve">   CA/0.30* mN             //MG/0.15* mN             //NA/0.15 mN             //POT/0.01 mN             //SO4/0.07 mN             //CL/0.12 mN             //DNUM/6//DOSES/0.045/0.06/0.09/0.15/0.26 uM//TESTID/34//OEF/SALTS, HARDNESS, TEMPERATURE////</t>
        </is>
      </c>
      <c r="CK3206" t="inlineStr">
        <is>
          <t>Erickson,R.J., D.A. Benoit, and V.R. Mattson</t>
        </is>
      </c>
      <c r="CL3206" t="n">
        <v>76238.0</v>
      </c>
      <c r="CM3206" t="inlineStr">
        <is>
          <t>A Prototype Toxicity Factors Model for Site-Specific Copper Water Quality Criteria</t>
        </is>
      </c>
      <c r="CN3206" t="inlineStr">
        <is>
          <t>U.S.EPA, Duluth, MN:36 p.</t>
        </is>
      </c>
      <c r="CO3206" t="n">
        <v>1996.0</v>
      </c>
      <c r="CP3206" t="inlineStr">
        <is>
          <t>Erickson,R.J., D.A. Benoit, and V.R. Mattson (1996). A Prototype Toxicity Factors Model for Site-Specific Copper Water Quality Criteria. U.S.EPA, Duluth, MN, 36 p. ECOREF#:76238</t>
        </is>
      </c>
    </row>
    <row r="3207">
      <c r="A3207" t="n">
        <v>7758987.0</v>
      </c>
      <c r="B3207" t="inlineStr">
        <is>
          <t>Sulfuric acid copper(2+) salt (1:1)</t>
        </is>
      </c>
      <c r="C3207"/>
      <c r="D3207" t="inlineStr">
        <is>
          <t>Measured</t>
        </is>
      </c>
      <c r="E3207" t="inlineStr">
        <is>
          <t>Not coded</t>
        </is>
      </c>
      <c r="F3207"/>
      <c r="G3207"/>
      <c r="H3207"/>
      <c r="I3207"/>
      <c r="J3207"/>
      <c r="K3207"/>
      <c r="L3207" t="inlineStr">
        <is>
          <t>Pimephales promelas</t>
        </is>
      </c>
      <c r="M3207" t="inlineStr">
        <is>
          <t>Fathead Minnow</t>
        </is>
      </c>
      <c r="N3207" t="inlineStr">
        <is>
          <t>Larva</t>
        </is>
      </c>
      <c r="O3207" t="inlineStr">
        <is>
          <t>&lt;</t>
        </is>
      </c>
      <c r="P3207" t="n">
        <v>24.0</v>
      </c>
      <c r="Q3207"/>
      <c r="R3207"/>
      <c r="S3207"/>
      <c r="T3207"/>
      <c r="U3207" t="inlineStr">
        <is>
          <t>Hour(s)</t>
        </is>
      </c>
      <c r="V3207" t="inlineStr">
        <is>
          <t>Static</t>
        </is>
      </c>
      <c r="W3207" t="inlineStr">
        <is>
          <t>Fresh water</t>
        </is>
      </c>
      <c r="X3207" t="inlineStr">
        <is>
          <t>Lab</t>
        </is>
      </c>
      <c r="Y3207" t="n">
        <v>6.0</v>
      </c>
      <c r="Z3207" t="inlineStr">
        <is>
          <t>Total</t>
        </is>
      </c>
      <c r="AA3207"/>
      <c r="AB3207" t="n">
        <v>0.169700475</v>
      </c>
      <c r="AC3207"/>
      <c r="AD3207" t="n">
        <v>0.14222516</v>
      </c>
      <c r="AE3207"/>
      <c r="AF3207" t="n">
        <v>0.20364057</v>
      </c>
      <c r="AG3207" t="inlineStr">
        <is>
          <t>AI mg/L</t>
        </is>
      </c>
      <c r="AH3207"/>
      <c r="AI3207"/>
      <c r="AJ3207"/>
      <c r="AK3207"/>
      <c r="AL3207"/>
      <c r="AM3207"/>
      <c r="AN3207"/>
      <c r="AO3207"/>
      <c r="AP3207"/>
      <c r="AQ3207"/>
      <c r="AR3207"/>
      <c r="AS3207"/>
      <c r="AT3207"/>
      <c r="AU3207"/>
      <c r="AV3207"/>
      <c r="AW3207"/>
      <c r="AX3207" t="inlineStr">
        <is>
          <t>Mortality</t>
        </is>
      </c>
      <c r="AY3207" t="inlineStr">
        <is>
          <t>Mortality</t>
        </is>
      </c>
      <c r="AZ3207" t="inlineStr">
        <is>
          <t>LC50</t>
        </is>
      </c>
      <c r="BA3207"/>
      <c r="BB3207" t="n">
        <v>4.0</v>
      </c>
      <c r="BC3207"/>
      <c r="BD3207"/>
      <c r="BE3207"/>
      <c r="BF3207"/>
      <c r="BG3207" t="inlineStr">
        <is>
          <t>Day(s)</t>
        </is>
      </c>
      <c r="BH3207"/>
      <c r="BI3207" t="inlineStr">
        <is>
          <t>DTXSID6034479</t>
        </is>
      </c>
      <c r="BJ3207"/>
      <c r="BK3207"/>
      <c r="BL3207"/>
      <c r="BM3207"/>
      <c r="BN3207"/>
      <c r="BO3207"/>
      <c r="BP3207"/>
      <c r="BQ3207"/>
      <c r="BR3207"/>
      <c r="BS3207"/>
      <c r="BT3207" t="inlineStr">
        <is>
          <t>--</t>
        </is>
      </c>
      <c r="BU3207"/>
      <c r="BV3207"/>
      <c r="BW3207"/>
      <c r="BX3207"/>
      <c r="BY3207"/>
      <c r="BZ3207"/>
      <c r="CA3207"/>
      <c r="CB3207"/>
      <c r="CC3207"/>
      <c r="CD3207"/>
      <c r="CE3207"/>
      <c r="CF3207"/>
      <c r="CG3207"/>
      <c r="CH3207"/>
      <c r="CI3207" t="inlineStr">
        <is>
          <t xml:space="preserve"> CA/0.68* mN             //MG/0.24* mN             //NA/0.07* mN             //POT/0.01* mN             //SO4/0.07* mN             //CL/0.04* mN             //DNUM/6//DOSES/0.57 to 0.60/1.0 to 1.1/1.9 to 2.2/3.9 to 4.2/6.7 to 8.3 uM//TESTID/25//OEF/SALTS, HARDNESS, TEMPERATURE////</t>
        </is>
      </c>
      <c r="CJ3207" t="inlineStr">
        <is>
          <t xml:space="preserve">   CA/0.68* mN             //MG/0.24* mN             //NA/0.07* mN             //POT/0.01* mN             //SO4/0.07* mN             //CL/0.04* mN             //DNUM/6//DOSES/0.57 to 0.60/1.0 to 1.1/1.9 to 2.2/3.9 to 4.2/6.7 to 8.3 uM//TESTID/25//OEF/SALTS, HARDNESS, TEMPERATURE////</t>
        </is>
      </c>
      <c r="CK3207" t="inlineStr">
        <is>
          <t>Erickson,R.J., D.A. Benoit, and V.R. Mattson</t>
        </is>
      </c>
      <c r="CL3207" t="n">
        <v>76238.0</v>
      </c>
      <c r="CM3207" t="inlineStr">
        <is>
          <t>A Prototype Toxicity Factors Model for Site-Specific Copper Water Quality Criteria</t>
        </is>
      </c>
      <c r="CN3207" t="inlineStr">
        <is>
          <t>U.S.EPA, Duluth, MN:36 p.</t>
        </is>
      </c>
      <c r="CO3207" t="n">
        <v>1996.0</v>
      </c>
      <c r="CP3207" t="inlineStr">
        <is>
          <t>Erickson,R.J., D.A. Benoit, and V.R. Mattson (1996). A Prototype Toxicity Factors Model for Site-Specific Copper Water Quality Criteria. U.S.EPA, Duluth, MN, 36 p. ECOREF#:76238</t>
        </is>
      </c>
    </row>
    <row r="3208">
      <c r="A3208" t="n">
        <v>7758987.0</v>
      </c>
      <c r="B3208" t="inlineStr">
        <is>
          <t>Sulfuric acid copper(2+) salt (1:1)</t>
        </is>
      </c>
      <c r="C3208"/>
      <c r="D3208" t="inlineStr">
        <is>
          <t>Measured</t>
        </is>
      </c>
      <c r="E3208" t="inlineStr">
        <is>
          <t>Not coded</t>
        </is>
      </c>
      <c r="F3208"/>
      <c r="G3208"/>
      <c r="H3208"/>
      <c r="I3208"/>
      <c r="J3208"/>
      <c r="K3208"/>
      <c r="L3208" t="inlineStr">
        <is>
          <t>Pimephales promelas</t>
        </is>
      </c>
      <c r="M3208" t="inlineStr">
        <is>
          <t>Fathead Minnow</t>
        </is>
      </c>
      <c r="N3208" t="inlineStr">
        <is>
          <t>Larva</t>
        </is>
      </c>
      <c r="O3208" t="inlineStr">
        <is>
          <t>&lt;</t>
        </is>
      </c>
      <c r="P3208" t="n">
        <v>24.0</v>
      </c>
      <c r="Q3208"/>
      <c r="R3208"/>
      <c r="S3208"/>
      <c r="T3208"/>
      <c r="U3208" t="inlineStr">
        <is>
          <t>Hour(s)</t>
        </is>
      </c>
      <c r="V3208" t="inlineStr">
        <is>
          <t>Static</t>
        </is>
      </c>
      <c r="W3208" t="inlineStr">
        <is>
          <t>Fresh water</t>
        </is>
      </c>
      <c r="X3208" t="inlineStr">
        <is>
          <t>Lab</t>
        </is>
      </c>
      <c r="Y3208"/>
      <c r="Z3208" t="inlineStr">
        <is>
          <t>Total</t>
        </is>
      </c>
      <c r="AA3208"/>
      <c r="AB3208" t="n">
        <v>0.492939475</v>
      </c>
      <c r="AC3208"/>
      <c r="AD3208" t="n">
        <v>0.4202107</v>
      </c>
      <c r="AE3208"/>
      <c r="AF3208" t="n">
        <v>0.573749225</v>
      </c>
      <c r="AG3208" t="inlineStr">
        <is>
          <t>AI mg/L</t>
        </is>
      </c>
      <c r="AH3208"/>
      <c r="AI3208"/>
      <c r="AJ3208"/>
      <c r="AK3208"/>
      <c r="AL3208"/>
      <c r="AM3208"/>
      <c r="AN3208"/>
      <c r="AO3208"/>
      <c r="AP3208"/>
      <c r="AQ3208"/>
      <c r="AR3208"/>
      <c r="AS3208"/>
      <c r="AT3208"/>
      <c r="AU3208"/>
      <c r="AV3208"/>
      <c r="AW3208"/>
      <c r="AX3208" t="inlineStr">
        <is>
          <t>Mortality</t>
        </is>
      </c>
      <c r="AY3208" t="inlineStr">
        <is>
          <t>Mortality</t>
        </is>
      </c>
      <c r="AZ3208" t="inlineStr">
        <is>
          <t>LC50</t>
        </is>
      </c>
      <c r="BA3208"/>
      <c r="BB3208" t="n">
        <v>4.0</v>
      </c>
      <c r="BC3208"/>
      <c r="BD3208"/>
      <c r="BE3208"/>
      <c r="BF3208"/>
      <c r="BG3208" t="inlineStr">
        <is>
          <t>Day(s)</t>
        </is>
      </c>
      <c r="BH3208"/>
      <c r="BI3208" t="inlineStr">
        <is>
          <t>DTXSID6034479</t>
        </is>
      </c>
      <c r="BJ3208" t="inlineStr">
        <is>
          <t>10.1002/etc.5620150217</t>
        </is>
      </c>
      <c r="BK3208"/>
      <c r="BL3208"/>
      <c r="BM3208"/>
      <c r="BN3208"/>
      <c r="BO3208"/>
      <c r="BP3208"/>
      <c r="BQ3208"/>
      <c r="BR3208"/>
      <c r="BS3208"/>
      <c r="BT3208" t="inlineStr">
        <is>
          <t>--</t>
        </is>
      </c>
      <c r="BU3208"/>
      <c r="BV3208"/>
      <c r="BW3208"/>
      <c r="BX3208"/>
      <c r="BY3208"/>
      <c r="BZ3208"/>
      <c r="CA3208"/>
      <c r="CB3208"/>
      <c r="CC3208"/>
      <c r="CD3208"/>
      <c r="CE3208"/>
      <c r="CF3208"/>
      <c r="CG3208"/>
      <c r="CH3208"/>
      <c r="CI3208" t="inlineStr">
        <is>
          <t xml:space="preserve"> ALK/0.85 MEQ/L*//</t>
        </is>
      </c>
      <c r="CJ3208" t="inlineStr">
        <is>
          <t xml:space="preserve">   ALK/0.85 MEQ/L*//</t>
        </is>
      </c>
      <c r="CK3208" t="inlineStr">
        <is>
          <t>Erickson,R.J., D.A. Benoit, V.R. Mattson, H.P.,Jr. Nelson, and E.N. Leonard</t>
        </is>
      </c>
      <c r="CL3208" t="n">
        <v>16342.0</v>
      </c>
      <c r="CM3208" t="inlineStr">
        <is>
          <t>The Effects of Water Chemistry on the Toxicity of Copper to Fathead Minnows</t>
        </is>
      </c>
      <c r="CN3208" t="inlineStr">
        <is>
          <t>Environ. Toxicol. Chem.15(2): 181-193</t>
        </is>
      </c>
      <c r="CO3208" t="n">
        <v>1996.0</v>
      </c>
      <c r="CP3208" t="inlineStr">
        <is>
          <t>Erickson,R.J., D.A. Benoit, V.R. Mattson, H.P.,Jr. Nelson, and E.N. Leonard (1996). The Effects of Water Chemistry on the Toxicity of Copper to Fathead Minnows. Environ. Toxicol. Chem., 15, (2), 181-193. doi:10.1002/etc.5620150217. ECOREF#:16342</t>
        </is>
      </c>
    </row>
    <row r="3209">
      <c r="A3209" t="n">
        <v>7758987.0</v>
      </c>
      <c r="B3209" t="inlineStr">
        <is>
          <t>Sulfuric acid copper(2+) salt (1:1)</t>
        </is>
      </c>
      <c r="C3209"/>
      <c r="D3209" t="inlineStr">
        <is>
          <t>Unmeasured</t>
        </is>
      </c>
      <c r="E3209" t="inlineStr">
        <is>
          <t>Not coded</t>
        </is>
      </c>
      <c r="F3209"/>
      <c r="G3209" t="n">
        <v>25.5</v>
      </c>
      <c r="H3209"/>
      <c r="I3209"/>
      <c r="J3209"/>
      <c r="K3209"/>
      <c r="L3209" t="inlineStr">
        <is>
          <t>Pimephales promelas</t>
        </is>
      </c>
      <c r="M3209" t="inlineStr">
        <is>
          <t>Fathead Minnow</t>
        </is>
      </c>
      <c r="N3209"/>
      <c r="O3209"/>
      <c r="P3209"/>
      <c r="Q3209"/>
      <c r="R3209"/>
      <c r="S3209"/>
      <c r="T3209"/>
      <c r="U3209"/>
      <c r="V3209" t="inlineStr">
        <is>
          <t>Static</t>
        </is>
      </c>
      <c r="W3209" t="inlineStr">
        <is>
          <t>Fresh water</t>
        </is>
      </c>
      <c r="X3209" t="inlineStr">
        <is>
          <t>Lab</t>
        </is>
      </c>
      <c r="Y3209" t="n">
        <v>7.0</v>
      </c>
      <c r="Z3209" t="inlineStr">
        <is>
          <t>Total</t>
        </is>
      </c>
      <c r="AA3209"/>
      <c r="AB3209" t="n">
        <v>0.46</v>
      </c>
      <c r="AC3209"/>
      <c r="AD3209" t="n">
        <v>0.4</v>
      </c>
      <c r="AE3209"/>
      <c r="AF3209" t="n">
        <v>0.6</v>
      </c>
      <c r="AG3209" t="inlineStr">
        <is>
          <t>AI mg/L</t>
        </is>
      </c>
      <c r="AH3209"/>
      <c r="AI3209"/>
      <c r="AJ3209"/>
      <c r="AK3209"/>
      <c r="AL3209"/>
      <c r="AM3209"/>
      <c r="AN3209"/>
      <c r="AO3209"/>
      <c r="AP3209"/>
      <c r="AQ3209"/>
      <c r="AR3209"/>
      <c r="AS3209"/>
      <c r="AT3209"/>
      <c r="AU3209"/>
      <c r="AV3209"/>
      <c r="AW3209"/>
      <c r="AX3209" t="inlineStr">
        <is>
          <t>Mortality</t>
        </is>
      </c>
      <c r="AY3209" t="inlineStr">
        <is>
          <t>Mortality</t>
        </is>
      </c>
      <c r="AZ3209" t="inlineStr">
        <is>
          <t>LC50</t>
        </is>
      </c>
      <c r="BA3209"/>
      <c r="BB3209" t="n">
        <v>4.0</v>
      </c>
      <c r="BC3209"/>
      <c r="BD3209"/>
      <c r="BE3209"/>
      <c r="BF3209"/>
      <c r="BG3209" t="inlineStr">
        <is>
          <t>Day(s)</t>
        </is>
      </c>
      <c r="BH3209" t="inlineStr">
        <is>
          <t>Active ingredient</t>
        </is>
      </c>
      <c r="BI3209" t="inlineStr">
        <is>
          <t>DTXSID6034479</t>
        </is>
      </c>
      <c r="BJ3209"/>
      <c r="BK3209"/>
      <c r="BL3209"/>
      <c r="BM3209"/>
      <c r="BN3209"/>
      <c r="BO3209"/>
      <c r="BP3209"/>
      <c r="BQ3209"/>
      <c r="BR3209"/>
      <c r="BS3209"/>
      <c r="BT3209" t="inlineStr">
        <is>
          <t>--</t>
        </is>
      </c>
      <c r="BU3209"/>
      <c r="BV3209"/>
      <c r="BW3209"/>
      <c r="BX3209"/>
      <c r="BY3209"/>
      <c r="BZ3209"/>
      <c r="CA3209"/>
      <c r="CB3209"/>
      <c r="CC3209"/>
      <c r="CD3209"/>
      <c r="CE3209"/>
      <c r="CF3209"/>
      <c r="CG3209"/>
      <c r="CH3209"/>
      <c r="CI3209" t="inlineStr">
        <is>
          <t xml:space="preserve"> TESTID/61//MSMT/NR//DOSES/NR//SOURCE/GOV//WTINT/0.40 G//DNUM/7//SEX/NR//TMETH/EPAASTM//STYPE/ACUTE//ETIME/96 H//AP RATE/NR//SAMPN/NR//WTAT/NR//INTAKE/NR//COMPEP/NR//LD/NR//DW/NR//STST/NR//HMA/NR//NA/NR//CL/NR//DIC/NR//CA/NR//POT/NR//MG/NR//SO4/NR//SULF/NR//</t>
        </is>
      </c>
      <c r="CJ3209" t="inlineStr">
        <is>
          <t>SOURCE/GOVERNMENT AGENCY//   TESTID/61//MSMT/NR//DOSES/NR//SOURCE/GOV//WTINT/0.40 G//DNUM/7//SEX/NR//TMETH/EPAASTM//STYPE/ACUTE//ETIME/96 H//AP RATE/NR//SAMPN/NR//WTAT/NR//INTAKE/NR//COMPEP/NR//LD/NR//DW/NR//STST/NR//HMA/NR//NA/NR//CL/NR//DIC/NR//CA/NR//POT/NR//MG/NR//SO4/NR//SULF/NR//</t>
        </is>
      </c>
      <c r="CK3209" t="inlineStr">
        <is>
          <t>Dwyer,F.J., L.C. Sappington, D.R. Buckler, and S.B. Jones</t>
        </is>
      </c>
      <c r="CL3209" t="n">
        <v>73668.0</v>
      </c>
      <c r="CM3209" t="inlineStr">
        <is>
          <t>Use of Surrogate Species in Assessing Contaminant Risk to Endangered and Threatened Fishes</t>
        </is>
      </c>
      <c r="CN3209" t="inlineStr">
        <is>
          <t>EPA/600/R-96/029, U.S.EPA, Washington, DC:78 p.</t>
        </is>
      </c>
      <c r="CO3209" t="n">
        <v>1995.0</v>
      </c>
      <c r="CP3209" t="inlineStr">
        <is>
          <t>Dwyer,F.J., L.C. Sappington, D.R. Buckler, and S.B. Jones (1995). Use of Surrogate Species in Assessing Contaminant Risk to Endangered and Threatened Fishes. EPA/600/R-96/029, U.S.EPA, Washington, DC, 78 p. ECOREF#:73668</t>
        </is>
      </c>
    </row>
    <row r="3210">
      <c r="A3210" t="n">
        <v>7758987.0</v>
      </c>
      <c r="B3210" t="inlineStr">
        <is>
          <t>Sulfuric acid copper(2+) salt (1:1)</t>
        </is>
      </c>
      <c r="C3210"/>
      <c r="D3210" t="inlineStr">
        <is>
          <t>Measured</t>
        </is>
      </c>
      <c r="E3210" t="inlineStr">
        <is>
          <t>Not coded</t>
        </is>
      </c>
      <c r="F3210"/>
      <c r="G3210"/>
      <c r="H3210"/>
      <c r="I3210"/>
      <c r="J3210"/>
      <c r="K3210"/>
      <c r="L3210" t="inlineStr">
        <is>
          <t>Pimephales promelas</t>
        </is>
      </c>
      <c r="M3210" t="inlineStr">
        <is>
          <t>Fathead Minnow</t>
        </is>
      </c>
      <c r="N3210"/>
      <c r="O3210"/>
      <c r="P3210"/>
      <c r="Q3210"/>
      <c r="R3210"/>
      <c r="S3210"/>
      <c r="T3210"/>
      <c r="U3210"/>
      <c r="V3210" t="inlineStr">
        <is>
          <t>Static</t>
        </is>
      </c>
      <c r="W3210" t="inlineStr">
        <is>
          <t>Fresh water</t>
        </is>
      </c>
      <c r="X3210" t="inlineStr">
        <is>
          <t>Lab</t>
        </is>
      </c>
      <c r="Y3210"/>
      <c r="Z3210" t="inlineStr">
        <is>
          <t>Dissolved</t>
        </is>
      </c>
      <c r="AA3210"/>
      <c r="AB3210" t="n">
        <v>0.75</v>
      </c>
      <c r="AC3210"/>
      <c r="AD3210"/>
      <c r="AE3210"/>
      <c r="AF3210"/>
      <c r="AG3210" t="inlineStr">
        <is>
          <t>AI mg/L</t>
        </is>
      </c>
      <c r="AH3210" t="inlineStr">
        <is>
          <t>Total</t>
        </is>
      </c>
      <c r="AI3210"/>
      <c r="AJ3210" t="n">
        <v>4.67</v>
      </c>
      <c r="AK3210"/>
      <c r="AL3210"/>
      <c r="AM3210"/>
      <c r="AN3210"/>
      <c r="AO3210" t="inlineStr">
        <is>
          <t>AI mg/L</t>
        </is>
      </c>
      <c r="AP3210"/>
      <c r="AQ3210"/>
      <c r="AR3210"/>
      <c r="AS3210"/>
      <c r="AT3210"/>
      <c r="AU3210"/>
      <c r="AV3210"/>
      <c r="AW3210"/>
      <c r="AX3210" t="inlineStr">
        <is>
          <t>Mortality</t>
        </is>
      </c>
      <c r="AY3210" t="inlineStr">
        <is>
          <t>Mortality</t>
        </is>
      </c>
      <c r="AZ3210" t="inlineStr">
        <is>
          <t>LC50</t>
        </is>
      </c>
      <c r="BA3210"/>
      <c r="BB3210" t="n">
        <v>4.0</v>
      </c>
      <c r="BC3210"/>
      <c r="BD3210"/>
      <c r="BE3210"/>
      <c r="BF3210"/>
      <c r="BG3210" t="inlineStr">
        <is>
          <t>Day(s)</t>
        </is>
      </c>
      <c r="BH3210"/>
      <c r="BI3210" t="inlineStr">
        <is>
          <t>DTXSID6034479</t>
        </is>
      </c>
      <c r="BJ3210"/>
      <c r="BK3210"/>
      <c r="BL3210"/>
      <c r="BM3210"/>
      <c r="BN3210"/>
      <c r="BO3210"/>
      <c r="BP3210"/>
      <c r="BQ3210"/>
      <c r="BR3210"/>
      <c r="BS3210"/>
      <c r="BT3210" t="inlineStr">
        <is>
          <t>--</t>
        </is>
      </c>
      <c r="BU3210"/>
      <c r="BV3210"/>
      <c r="BW3210"/>
      <c r="BX3210"/>
      <c r="BY3210"/>
      <c r="BZ3210"/>
      <c r="CA3210" t="inlineStr">
        <is>
          <t>--</t>
        </is>
      </c>
      <c r="CB3210"/>
      <c r="CC3210"/>
      <c r="CD3210"/>
      <c r="CE3210"/>
      <c r="CF3210"/>
      <c r="CG3210"/>
      <c r="CH3210"/>
      <c r="CI3210" t="inlineStr">
        <is>
          <t xml:space="preserve"> CONTR/&lt;= 10 % MORT//</t>
        </is>
      </c>
      <c r="CJ3210" t="inlineStr">
        <is>
          <t xml:space="preserve">   CONTR/&lt;= 10 % MORT//</t>
        </is>
      </c>
      <c r="CK3210" t="inlineStr">
        <is>
          <t>Geckler,J.R., W.B. Horning, T.M. Neiheisel, Q.H. Pickering, E.L. Robinson, and C.E. Stephan</t>
        </is>
      </c>
      <c r="CL3210" t="n">
        <v>2071.0</v>
      </c>
      <c r="CM3210" t="inlineStr">
        <is>
          <t>Validity of Laboratory Tests for Predicting Copper Toxicity in Streams</t>
        </is>
      </c>
      <c r="CN3210" t="inlineStr">
        <is>
          <t>EPA-600/3-76-116, U.S.EPA, Duluth, MN:208 p.</t>
        </is>
      </c>
      <c r="CO3210" t="n">
        <v>1976.0</v>
      </c>
      <c r="CP3210" t="inlineStr">
        <is>
          <t>Geckler,J.R., W.B. Horning, T.M. Neiheisel, Q.H. Pickering, E.L. Robinson, and C.E. Stephan (1976). Validity of Laboratory Tests for Predicting Copper Toxicity in Streams. EPA-600/3-76-116, U.S.EPA, Duluth, MN, 208 p. ECOREF#:2071</t>
        </is>
      </c>
    </row>
    <row r="3211">
      <c r="A3211" t="n">
        <v>7758987.0</v>
      </c>
      <c r="B3211" t="inlineStr">
        <is>
          <t>Sulfuric acid copper(2+) salt (1:1)</t>
        </is>
      </c>
      <c r="C3211"/>
      <c r="D3211" t="inlineStr">
        <is>
          <t>Measured</t>
        </is>
      </c>
      <c r="E3211" t="inlineStr">
        <is>
          <t>Not coded</t>
        </is>
      </c>
      <c r="F3211"/>
      <c r="G3211"/>
      <c r="H3211"/>
      <c r="I3211"/>
      <c r="J3211"/>
      <c r="K3211"/>
      <c r="L3211" t="inlineStr">
        <is>
          <t>Pimephales promelas</t>
        </is>
      </c>
      <c r="M3211" t="inlineStr">
        <is>
          <t>Fathead Minnow</t>
        </is>
      </c>
      <c r="N3211" t="inlineStr">
        <is>
          <t>Larva</t>
        </is>
      </c>
      <c r="O3211" t="inlineStr">
        <is>
          <t>&lt;</t>
        </is>
      </c>
      <c r="P3211" t="n">
        <v>24.0</v>
      </c>
      <c r="Q3211"/>
      <c r="R3211"/>
      <c r="S3211"/>
      <c r="T3211"/>
      <c r="U3211" t="inlineStr">
        <is>
          <t>Hour(s)</t>
        </is>
      </c>
      <c r="V3211" t="inlineStr">
        <is>
          <t>Static</t>
        </is>
      </c>
      <c r="W3211" t="inlineStr">
        <is>
          <t>Fresh water</t>
        </is>
      </c>
      <c r="X3211" t="inlineStr">
        <is>
          <t>Lab</t>
        </is>
      </c>
      <c r="Y3211" t="n">
        <v>6.0</v>
      </c>
      <c r="Z3211" t="inlineStr">
        <is>
          <t>Total</t>
        </is>
      </c>
      <c r="AA3211"/>
      <c r="AB3211" t="n">
        <v>0.3555629</v>
      </c>
      <c r="AC3211"/>
      <c r="AD3211" t="n">
        <v>0.2909151</v>
      </c>
      <c r="AE3211"/>
      <c r="AF3211" t="n">
        <v>0.40404875</v>
      </c>
      <c r="AG3211" t="inlineStr">
        <is>
          <t>AI mg/L</t>
        </is>
      </c>
      <c r="AH3211"/>
      <c r="AI3211"/>
      <c r="AJ3211"/>
      <c r="AK3211"/>
      <c r="AL3211"/>
      <c r="AM3211"/>
      <c r="AN3211"/>
      <c r="AO3211"/>
      <c r="AP3211"/>
      <c r="AQ3211"/>
      <c r="AR3211"/>
      <c r="AS3211"/>
      <c r="AT3211"/>
      <c r="AU3211"/>
      <c r="AV3211"/>
      <c r="AW3211"/>
      <c r="AX3211" t="inlineStr">
        <is>
          <t>Mortality</t>
        </is>
      </c>
      <c r="AY3211" t="inlineStr">
        <is>
          <t>Mortality</t>
        </is>
      </c>
      <c r="AZ3211" t="inlineStr">
        <is>
          <t>LC50</t>
        </is>
      </c>
      <c r="BA3211"/>
      <c r="BB3211" t="n">
        <v>4.0</v>
      </c>
      <c r="BC3211"/>
      <c r="BD3211"/>
      <c r="BE3211"/>
      <c r="BF3211"/>
      <c r="BG3211" t="inlineStr">
        <is>
          <t>Day(s)</t>
        </is>
      </c>
      <c r="BH3211"/>
      <c r="BI3211" t="inlineStr">
        <is>
          <t>DTXSID6034479</t>
        </is>
      </c>
      <c r="BJ3211"/>
      <c r="BK3211"/>
      <c r="BL3211"/>
      <c r="BM3211"/>
      <c r="BN3211"/>
      <c r="BO3211"/>
      <c r="BP3211"/>
      <c r="BQ3211"/>
      <c r="BR3211"/>
      <c r="BS3211"/>
      <c r="BT3211" t="inlineStr">
        <is>
          <t>--</t>
        </is>
      </c>
      <c r="BU3211"/>
      <c r="BV3211"/>
      <c r="BW3211"/>
      <c r="BX3211"/>
      <c r="BY3211"/>
      <c r="BZ3211"/>
      <c r="CA3211"/>
      <c r="CB3211"/>
      <c r="CC3211"/>
      <c r="CD3211"/>
      <c r="CE3211"/>
      <c r="CF3211"/>
      <c r="CG3211"/>
      <c r="CH3211"/>
      <c r="CI3211" t="inlineStr">
        <is>
          <t xml:space="preserve"> CA/1.25* mN             //MG/0.62* mN             //NA/0.63 mN             //POT/0.05* mN             //SO4/0.39 mN             //CL/0.45 mN             //DNUM/6//DOSES/0.72 to 0.87/1.3 to 1.7/2.4 to 3.1/4.4 to 5.4/8.5 to 13.5 uM//TESTID/42//OEF/SALTS, HARDNESS, TEMPERATURE////</t>
        </is>
      </c>
      <c r="CJ3211" t="inlineStr">
        <is>
          <t xml:space="preserve">   CA/1.25* mN             //MG/0.62* mN             //NA/0.63 mN             //POT/0.05* mN             //SO4/0.39 mN             //CL/0.45 mN             //DNUM/6//DOSES/0.72 to 0.87/1.3 to 1.7/2.4 to 3.1/4.4 to 5.4/8.5 to 13.5 uM//TESTID/42//OEF/SALTS, HARDNESS, TEMPERATURE////</t>
        </is>
      </c>
      <c r="CK3211" t="inlineStr">
        <is>
          <t>Erickson,R.J., D.A. Benoit, and V.R. Mattson</t>
        </is>
      </c>
      <c r="CL3211" t="n">
        <v>76238.0</v>
      </c>
      <c r="CM3211" t="inlineStr">
        <is>
          <t>A Prototype Toxicity Factors Model for Site-Specific Copper Water Quality Criteria</t>
        </is>
      </c>
      <c r="CN3211" t="inlineStr">
        <is>
          <t>U.S.EPA, Duluth, MN:36 p.</t>
        </is>
      </c>
      <c r="CO3211" t="n">
        <v>1996.0</v>
      </c>
      <c r="CP3211" t="inlineStr">
        <is>
          <t>Erickson,R.J., D.A. Benoit, and V.R. Mattson (1996). A Prototype Toxicity Factors Model for Site-Specific Copper Water Quality Criteria. U.S.EPA, Duluth, MN, 36 p. ECOREF#:76238</t>
        </is>
      </c>
    </row>
    <row r="3212">
      <c r="A3212" t="n">
        <v>7758987.0</v>
      </c>
      <c r="B3212" t="inlineStr">
        <is>
          <t>Sulfuric acid copper(2+) salt (1:1)</t>
        </is>
      </c>
      <c r="C3212"/>
      <c r="D3212" t="inlineStr">
        <is>
          <t>Measured</t>
        </is>
      </c>
      <c r="E3212" t="inlineStr">
        <is>
          <t>Not coded</t>
        </is>
      </c>
      <c r="F3212"/>
      <c r="G3212"/>
      <c r="H3212"/>
      <c r="I3212"/>
      <c r="J3212"/>
      <c r="K3212"/>
      <c r="L3212" t="inlineStr">
        <is>
          <t>Pimephales promelas</t>
        </is>
      </c>
      <c r="M3212" t="inlineStr">
        <is>
          <t>Fathead Minnow</t>
        </is>
      </c>
      <c r="N3212"/>
      <c r="O3212"/>
      <c r="P3212"/>
      <c r="Q3212"/>
      <c r="R3212"/>
      <c r="S3212"/>
      <c r="T3212"/>
      <c r="U3212"/>
      <c r="V3212" t="inlineStr">
        <is>
          <t>Static</t>
        </is>
      </c>
      <c r="W3212" t="inlineStr">
        <is>
          <t>Fresh water</t>
        </is>
      </c>
      <c r="X3212" t="inlineStr">
        <is>
          <t>Lab</t>
        </is>
      </c>
      <c r="Y3212"/>
      <c r="Z3212" t="inlineStr">
        <is>
          <t>Dissolved</t>
        </is>
      </c>
      <c r="AA3212" t="inlineStr">
        <is>
          <t>&gt;</t>
        </is>
      </c>
      <c r="AB3212" t="n">
        <v>0.8</v>
      </c>
      <c r="AC3212"/>
      <c r="AD3212"/>
      <c r="AE3212"/>
      <c r="AF3212"/>
      <c r="AG3212" t="inlineStr">
        <is>
          <t>AI mg/L</t>
        </is>
      </c>
      <c r="AH3212" t="inlineStr">
        <is>
          <t>Total</t>
        </is>
      </c>
      <c r="AI3212"/>
      <c r="AJ3212" t="n">
        <v>21.0</v>
      </c>
      <c r="AK3212"/>
      <c r="AL3212"/>
      <c r="AM3212"/>
      <c r="AN3212"/>
      <c r="AO3212" t="inlineStr">
        <is>
          <t>AI mg/L</t>
        </is>
      </c>
      <c r="AP3212"/>
      <c r="AQ3212"/>
      <c r="AR3212"/>
      <c r="AS3212"/>
      <c r="AT3212"/>
      <c r="AU3212"/>
      <c r="AV3212"/>
      <c r="AW3212"/>
      <c r="AX3212" t="inlineStr">
        <is>
          <t>Mortality</t>
        </is>
      </c>
      <c r="AY3212" t="inlineStr">
        <is>
          <t>Mortality</t>
        </is>
      </c>
      <c r="AZ3212" t="inlineStr">
        <is>
          <t>LC50</t>
        </is>
      </c>
      <c r="BA3212"/>
      <c r="BB3212" t="n">
        <v>4.0</v>
      </c>
      <c r="BC3212"/>
      <c r="BD3212"/>
      <c r="BE3212"/>
      <c r="BF3212"/>
      <c r="BG3212" t="inlineStr">
        <is>
          <t>Day(s)</t>
        </is>
      </c>
      <c r="BH3212"/>
      <c r="BI3212" t="inlineStr">
        <is>
          <t>DTXSID6034479</t>
        </is>
      </c>
      <c r="BJ3212"/>
      <c r="BK3212"/>
      <c r="BL3212"/>
      <c r="BM3212"/>
      <c r="BN3212"/>
      <c r="BO3212"/>
      <c r="BP3212"/>
      <c r="BQ3212"/>
      <c r="BR3212"/>
      <c r="BS3212"/>
      <c r="BT3212" t="inlineStr">
        <is>
          <t>--</t>
        </is>
      </c>
      <c r="BU3212"/>
      <c r="BV3212"/>
      <c r="BW3212"/>
      <c r="BX3212"/>
      <c r="BY3212"/>
      <c r="BZ3212"/>
      <c r="CA3212" t="inlineStr">
        <is>
          <t>--</t>
        </is>
      </c>
      <c r="CB3212"/>
      <c r="CC3212"/>
      <c r="CD3212"/>
      <c r="CE3212"/>
      <c r="CF3212"/>
      <c r="CG3212"/>
      <c r="CH3212"/>
      <c r="CI3212" t="inlineStr">
        <is>
          <t xml:space="preserve"> CONTR/&lt;= 10 % MORT//</t>
        </is>
      </c>
      <c r="CJ3212" t="inlineStr">
        <is>
          <t xml:space="preserve">   CONTR/&lt;= 10 % MORT//</t>
        </is>
      </c>
      <c r="CK3212" t="inlineStr">
        <is>
          <t>Geckler,J.R., W.B. Horning, T.M. Neiheisel, Q.H. Pickering, E.L. Robinson, and C.E. Stephan</t>
        </is>
      </c>
      <c r="CL3212" t="n">
        <v>2071.0</v>
      </c>
      <c r="CM3212" t="inlineStr">
        <is>
          <t>Validity of Laboratory Tests for Predicting Copper Toxicity in Streams</t>
        </is>
      </c>
      <c r="CN3212" t="inlineStr">
        <is>
          <t>EPA-600/3-76-116, U.S.EPA, Duluth, MN:208 p.</t>
        </is>
      </c>
      <c r="CO3212" t="n">
        <v>1976.0</v>
      </c>
      <c r="CP3212" t="inlineStr">
        <is>
          <t>Geckler,J.R., W.B. Horning, T.M. Neiheisel, Q.H. Pickering, E.L. Robinson, and C.E. Stephan (1976). Validity of Laboratory Tests for Predicting Copper Toxicity in Streams. EPA-600/3-76-116, U.S.EPA, Duluth, MN, 208 p. ECOREF#:2071</t>
        </is>
      </c>
    </row>
    <row r="3213">
      <c r="A3213" t="n">
        <v>7758987.0</v>
      </c>
      <c r="B3213" t="inlineStr">
        <is>
          <t>Sulfuric acid copper(2+) salt (1:1)</t>
        </is>
      </c>
      <c r="C3213"/>
      <c r="D3213" t="inlineStr">
        <is>
          <t>Measured</t>
        </is>
      </c>
      <c r="E3213" t="inlineStr">
        <is>
          <t>Not coded</t>
        </is>
      </c>
      <c r="F3213"/>
      <c r="G3213"/>
      <c r="H3213"/>
      <c r="I3213"/>
      <c r="J3213"/>
      <c r="K3213"/>
      <c r="L3213" t="inlineStr">
        <is>
          <t>Pimephales promelas</t>
        </is>
      </c>
      <c r="M3213" t="inlineStr">
        <is>
          <t>Fathead Minnow</t>
        </is>
      </c>
      <c r="N3213" t="inlineStr">
        <is>
          <t>Larva</t>
        </is>
      </c>
      <c r="O3213" t="inlineStr">
        <is>
          <t>&lt;</t>
        </is>
      </c>
      <c r="P3213" t="n">
        <v>24.0</v>
      </c>
      <c r="Q3213"/>
      <c r="R3213"/>
      <c r="S3213"/>
      <c r="T3213"/>
      <c r="U3213" t="inlineStr">
        <is>
          <t>Hour(s)</t>
        </is>
      </c>
      <c r="V3213" t="inlineStr">
        <is>
          <t>Flow-through</t>
        </is>
      </c>
      <c r="W3213" t="inlineStr">
        <is>
          <t>Fresh water</t>
        </is>
      </c>
      <c r="X3213" t="inlineStr">
        <is>
          <t>Lab</t>
        </is>
      </c>
      <c r="Y3213"/>
      <c r="Z3213" t="inlineStr">
        <is>
          <t>Total</t>
        </is>
      </c>
      <c r="AA3213"/>
      <c r="AB3213" t="n">
        <v>0.053334435</v>
      </c>
      <c r="AC3213"/>
      <c r="AD3213" t="n">
        <v>0.046869655</v>
      </c>
      <c r="AE3213"/>
      <c r="AF3213" t="n">
        <v>0.059799215</v>
      </c>
      <c r="AG3213" t="inlineStr">
        <is>
          <t>AI mg/L</t>
        </is>
      </c>
      <c r="AH3213"/>
      <c r="AI3213"/>
      <c r="AJ3213"/>
      <c r="AK3213"/>
      <c r="AL3213"/>
      <c r="AM3213"/>
      <c r="AN3213"/>
      <c r="AO3213"/>
      <c r="AP3213"/>
      <c r="AQ3213"/>
      <c r="AR3213"/>
      <c r="AS3213"/>
      <c r="AT3213"/>
      <c r="AU3213"/>
      <c r="AV3213"/>
      <c r="AW3213"/>
      <c r="AX3213" t="inlineStr">
        <is>
          <t>Mortality</t>
        </is>
      </c>
      <c r="AY3213" t="inlineStr">
        <is>
          <t>Mortality</t>
        </is>
      </c>
      <c r="AZ3213" t="inlineStr">
        <is>
          <t>LC50</t>
        </is>
      </c>
      <c r="BA3213"/>
      <c r="BB3213" t="n">
        <v>4.0</v>
      </c>
      <c r="BC3213"/>
      <c r="BD3213"/>
      <c r="BE3213"/>
      <c r="BF3213"/>
      <c r="BG3213" t="inlineStr">
        <is>
          <t>Day(s)</t>
        </is>
      </c>
      <c r="BH3213"/>
      <c r="BI3213" t="inlineStr">
        <is>
          <t>DTXSID6034479</t>
        </is>
      </c>
      <c r="BJ3213" t="inlineStr">
        <is>
          <t>10.1002/etc.5620150217</t>
        </is>
      </c>
      <c r="BK3213"/>
      <c r="BL3213"/>
      <c r="BM3213"/>
      <c r="BN3213"/>
      <c r="BO3213"/>
      <c r="BP3213"/>
      <c r="BQ3213"/>
      <c r="BR3213"/>
      <c r="BS3213"/>
      <c r="BT3213" t="inlineStr">
        <is>
          <t>--</t>
        </is>
      </c>
      <c r="BU3213"/>
      <c r="BV3213"/>
      <c r="BW3213"/>
      <c r="BX3213"/>
      <c r="BY3213"/>
      <c r="BZ3213"/>
      <c r="CA3213"/>
      <c r="CB3213"/>
      <c r="CC3213"/>
      <c r="CD3213"/>
      <c r="CE3213"/>
      <c r="CF3213"/>
      <c r="CG3213"/>
      <c r="CH3213"/>
      <c r="CI3213" t="inlineStr">
        <is>
          <t xml:space="preserve"> ALK/0.85 MEQ/L*//</t>
        </is>
      </c>
      <c r="CJ3213" t="inlineStr">
        <is>
          <t xml:space="preserve">   ALK/0.85 MEQ/L*//</t>
        </is>
      </c>
      <c r="CK3213" t="inlineStr">
        <is>
          <t>Erickson,R.J., D.A. Benoit, V.R. Mattson, H.P.,Jr. Nelson, and E.N. Leonard</t>
        </is>
      </c>
      <c r="CL3213" t="n">
        <v>16342.0</v>
      </c>
      <c r="CM3213" t="inlineStr">
        <is>
          <t>The Effects of Water Chemistry on the Toxicity of Copper to Fathead Minnows</t>
        </is>
      </c>
      <c r="CN3213" t="inlineStr">
        <is>
          <t>Environ. Toxicol. Chem.15(2): 181-193</t>
        </is>
      </c>
      <c r="CO3213" t="n">
        <v>1996.0</v>
      </c>
      <c r="CP3213" t="inlineStr">
        <is>
          <t>Erickson,R.J., D.A. Benoit, V.R. Mattson, H.P.,Jr. Nelson, and E.N. Leonard (1996). The Effects of Water Chemistry on the Toxicity of Copper to Fathead Minnows. Environ. Toxicol. Chem., 15, (2), 181-193. doi:10.1002/etc.5620150217. ECOREF#:16342</t>
        </is>
      </c>
    </row>
    <row r="3214">
      <c r="A3214" t="n">
        <v>7758987.0</v>
      </c>
      <c r="B3214" t="inlineStr">
        <is>
          <t>Sulfuric acid copper(2+) salt (1:1)</t>
        </is>
      </c>
      <c r="C3214"/>
      <c r="D3214" t="inlineStr">
        <is>
          <t>Measured</t>
        </is>
      </c>
      <c r="E3214" t="inlineStr">
        <is>
          <t>Not coded</t>
        </is>
      </c>
      <c r="F3214"/>
      <c r="G3214"/>
      <c r="H3214"/>
      <c r="I3214"/>
      <c r="J3214"/>
      <c r="K3214"/>
      <c r="L3214" t="inlineStr">
        <is>
          <t>Pimephales promelas</t>
        </is>
      </c>
      <c r="M3214" t="inlineStr">
        <is>
          <t>Fathead Minnow</t>
        </is>
      </c>
      <c r="N3214" t="inlineStr">
        <is>
          <t>Larva</t>
        </is>
      </c>
      <c r="O3214" t="inlineStr">
        <is>
          <t>&lt;</t>
        </is>
      </c>
      <c r="P3214" t="n">
        <v>24.0</v>
      </c>
      <c r="Q3214"/>
      <c r="R3214"/>
      <c r="S3214"/>
      <c r="T3214"/>
      <c r="U3214" t="inlineStr">
        <is>
          <t>Hour(s)</t>
        </is>
      </c>
      <c r="V3214" t="inlineStr">
        <is>
          <t>Static</t>
        </is>
      </c>
      <c r="W3214" t="inlineStr">
        <is>
          <t>Fresh water</t>
        </is>
      </c>
      <c r="X3214" t="inlineStr">
        <is>
          <t>Lab</t>
        </is>
      </c>
      <c r="Y3214" t="n">
        <v>6.0</v>
      </c>
      <c r="Z3214" t="inlineStr">
        <is>
          <t>Total</t>
        </is>
      </c>
      <c r="AA3214"/>
      <c r="AB3214" t="n">
        <v>0.21657013</v>
      </c>
      <c r="AC3214"/>
      <c r="AD3214" t="n">
        <v>0.18101384</v>
      </c>
      <c r="AE3214"/>
      <c r="AF3214" t="n">
        <v>0.256975005</v>
      </c>
      <c r="AG3214" t="inlineStr">
        <is>
          <t>AI mg/L</t>
        </is>
      </c>
      <c r="AH3214"/>
      <c r="AI3214"/>
      <c r="AJ3214"/>
      <c r="AK3214"/>
      <c r="AL3214"/>
      <c r="AM3214"/>
      <c r="AN3214"/>
      <c r="AO3214"/>
      <c r="AP3214"/>
      <c r="AQ3214"/>
      <c r="AR3214"/>
      <c r="AS3214"/>
      <c r="AT3214"/>
      <c r="AU3214"/>
      <c r="AV3214"/>
      <c r="AW3214"/>
      <c r="AX3214" t="inlineStr">
        <is>
          <t>Mortality</t>
        </is>
      </c>
      <c r="AY3214" t="inlineStr">
        <is>
          <t>Mortality</t>
        </is>
      </c>
      <c r="AZ3214" t="inlineStr">
        <is>
          <t>LC50</t>
        </is>
      </c>
      <c r="BA3214"/>
      <c r="BB3214" t="n">
        <v>4.0</v>
      </c>
      <c r="BC3214"/>
      <c r="BD3214"/>
      <c r="BE3214"/>
      <c r="BF3214"/>
      <c r="BG3214" t="inlineStr">
        <is>
          <t>Day(s)</t>
        </is>
      </c>
      <c r="BH3214"/>
      <c r="BI3214" t="inlineStr">
        <is>
          <t>DTXSID6034479</t>
        </is>
      </c>
      <c r="BJ3214"/>
      <c r="BK3214"/>
      <c r="BL3214"/>
      <c r="BM3214"/>
      <c r="BN3214"/>
      <c r="BO3214"/>
      <c r="BP3214"/>
      <c r="BQ3214"/>
      <c r="BR3214"/>
      <c r="BS3214"/>
      <c r="BT3214" t="inlineStr">
        <is>
          <t>--</t>
        </is>
      </c>
      <c r="BU3214"/>
      <c r="BV3214"/>
      <c r="BW3214"/>
      <c r="BX3214"/>
      <c r="BY3214"/>
      <c r="BZ3214"/>
      <c r="CA3214"/>
      <c r="CB3214"/>
      <c r="CC3214"/>
      <c r="CD3214"/>
      <c r="CE3214"/>
      <c r="CF3214"/>
      <c r="CG3214"/>
      <c r="CH3214"/>
      <c r="CI3214" t="inlineStr">
        <is>
          <t xml:space="preserve"> CA/0.56 mN             //MG/0.31 mN             //NA/1.01 mN             //POT/0.08 mN             //SO4/0.45 mN             //CL/0.85 mN             //DNUM/6//DOSES/0.57/1.0 to 1.1/2.0/3.7 to 4.1/6.8 to 8.2 uM//TESTID/18//</t>
        </is>
      </c>
      <c r="CJ3214" t="inlineStr">
        <is>
          <t xml:space="preserve">   CA/0.56 mN             //MG/0.31 mN             //NA/1.01 mN             //POT/0.08 mN             //SO4/0.45 mN             //CL/0.85 mN             //DNUM/6//DOSES/0.57/1.0 to 1.1/2.0/3.7 to 4.1/6.8 to 8.2 uM//TESTID/18//</t>
        </is>
      </c>
      <c r="CK3214" t="inlineStr">
        <is>
          <t>Erickson,R.J., D.A. Benoit, and V.R. Mattson</t>
        </is>
      </c>
      <c r="CL3214" t="n">
        <v>76238.0</v>
      </c>
      <c r="CM3214" t="inlineStr">
        <is>
          <t>A Prototype Toxicity Factors Model for Site-Specific Copper Water Quality Criteria</t>
        </is>
      </c>
      <c r="CN3214" t="inlineStr">
        <is>
          <t>U.S.EPA, Duluth, MN:36 p.</t>
        </is>
      </c>
      <c r="CO3214" t="n">
        <v>1996.0</v>
      </c>
      <c r="CP3214" t="inlineStr">
        <is>
          <t>Erickson,R.J., D.A. Benoit, and V.R. Mattson (1996). A Prototype Toxicity Factors Model for Site-Specific Copper Water Quality Criteria. U.S.EPA, Duluth, MN, 36 p. ECOREF#:76238</t>
        </is>
      </c>
    </row>
    <row r="3215">
      <c r="A3215" t="n">
        <v>7758987.0</v>
      </c>
      <c r="B3215" t="inlineStr">
        <is>
          <t>Sulfuric acid copper(2+) salt (1:1)</t>
        </is>
      </c>
      <c r="C3215"/>
      <c r="D3215" t="inlineStr">
        <is>
          <t>Measured</t>
        </is>
      </c>
      <c r="E3215" t="inlineStr">
        <is>
          <t>Not coded</t>
        </is>
      </c>
      <c r="F3215"/>
      <c r="G3215"/>
      <c r="H3215"/>
      <c r="I3215"/>
      <c r="J3215"/>
      <c r="K3215"/>
      <c r="L3215" t="inlineStr">
        <is>
          <t>Pimephales promelas</t>
        </is>
      </c>
      <c r="M3215" t="inlineStr">
        <is>
          <t>Fathead Minnow</t>
        </is>
      </c>
      <c r="N3215" t="inlineStr">
        <is>
          <t>Larva</t>
        </is>
      </c>
      <c r="O3215" t="inlineStr">
        <is>
          <t>&lt;</t>
        </is>
      </c>
      <c r="P3215" t="n">
        <v>24.0</v>
      </c>
      <c r="Q3215"/>
      <c r="R3215"/>
      <c r="S3215"/>
      <c r="T3215"/>
      <c r="U3215" t="inlineStr">
        <is>
          <t>Hour(s)</t>
        </is>
      </c>
      <c r="V3215" t="inlineStr">
        <is>
          <t>Static</t>
        </is>
      </c>
      <c r="W3215" t="inlineStr">
        <is>
          <t>Fresh water</t>
        </is>
      </c>
      <c r="X3215" t="inlineStr">
        <is>
          <t>Lab</t>
        </is>
      </c>
      <c r="Y3215" t="n">
        <v>6.0</v>
      </c>
      <c r="Z3215" t="inlineStr">
        <is>
          <t>Total</t>
        </is>
      </c>
      <c r="AA3215"/>
      <c r="AB3215" t="n">
        <v>0.3878868</v>
      </c>
      <c r="AC3215"/>
      <c r="AD3215" t="n">
        <v>0.323239</v>
      </c>
      <c r="AE3215"/>
      <c r="AF3215" t="n">
        <v>0.46869655</v>
      </c>
      <c r="AG3215" t="inlineStr">
        <is>
          <t>AI mg/L</t>
        </is>
      </c>
      <c r="AH3215"/>
      <c r="AI3215"/>
      <c r="AJ3215"/>
      <c r="AK3215"/>
      <c r="AL3215"/>
      <c r="AM3215"/>
      <c r="AN3215"/>
      <c r="AO3215"/>
      <c r="AP3215"/>
      <c r="AQ3215"/>
      <c r="AR3215"/>
      <c r="AS3215"/>
      <c r="AT3215"/>
      <c r="AU3215"/>
      <c r="AV3215"/>
      <c r="AW3215"/>
      <c r="AX3215" t="inlineStr">
        <is>
          <t>Mortality</t>
        </is>
      </c>
      <c r="AY3215" t="inlineStr">
        <is>
          <t>Mortality</t>
        </is>
      </c>
      <c r="AZ3215" t="inlineStr">
        <is>
          <t>LC50</t>
        </is>
      </c>
      <c r="BA3215"/>
      <c r="BB3215" t="n">
        <v>4.0</v>
      </c>
      <c r="BC3215"/>
      <c r="BD3215"/>
      <c r="BE3215"/>
      <c r="BF3215"/>
      <c r="BG3215" t="inlineStr">
        <is>
          <t>Day(s)</t>
        </is>
      </c>
      <c r="BH3215"/>
      <c r="BI3215" t="inlineStr">
        <is>
          <t>DTXSID6034479</t>
        </is>
      </c>
      <c r="BJ3215"/>
      <c r="BK3215"/>
      <c r="BL3215"/>
      <c r="BM3215"/>
      <c r="BN3215"/>
      <c r="BO3215"/>
      <c r="BP3215"/>
      <c r="BQ3215"/>
      <c r="BR3215"/>
      <c r="BS3215"/>
      <c r="BT3215" t="inlineStr">
        <is>
          <t>--</t>
        </is>
      </c>
      <c r="BU3215"/>
      <c r="BV3215"/>
      <c r="BW3215"/>
      <c r="BX3215"/>
      <c r="BY3215"/>
      <c r="BZ3215"/>
      <c r="CA3215"/>
      <c r="CB3215"/>
      <c r="CC3215"/>
      <c r="CD3215"/>
      <c r="CE3215"/>
      <c r="CF3215"/>
      <c r="CG3215"/>
      <c r="CH3215"/>
      <c r="CI3215" t="inlineStr">
        <is>
          <t xml:space="preserve"> CA/1.22 mN             //MG/0.50 mN             //NA/0.80 mN             //POT/0.01 mN             //SO4/0.81 mN             //CL/0.52 mN             //DNUM/6//DOSES/0.52 to 0.55/1.0/1.9 to 2.0/3.5 to 3.9/6.6 to 7.7 uM//TESTID/10//</t>
        </is>
      </c>
      <c r="CJ3215" t="inlineStr">
        <is>
          <t xml:space="preserve">   CA/1.22 mN             //MG/0.50 mN             //NA/0.80 mN             //POT/0.01 mN             //SO4/0.81 mN             //CL/0.52 mN             //DNUM/6//DOSES/0.52 to 0.55/1.0/1.9 to 2.0/3.5 to 3.9/6.6 to 7.7 uM//TESTID/10//</t>
        </is>
      </c>
      <c r="CK3215" t="inlineStr">
        <is>
          <t>Erickson,R.J., D.A. Benoit, and V.R. Mattson</t>
        </is>
      </c>
      <c r="CL3215" t="n">
        <v>76238.0</v>
      </c>
      <c r="CM3215" t="inlineStr">
        <is>
          <t>A Prototype Toxicity Factors Model for Site-Specific Copper Water Quality Criteria</t>
        </is>
      </c>
      <c r="CN3215" t="inlineStr">
        <is>
          <t>U.S.EPA, Duluth, MN:36 p.</t>
        </is>
      </c>
      <c r="CO3215" t="n">
        <v>1996.0</v>
      </c>
      <c r="CP3215" t="inlineStr">
        <is>
          <t>Erickson,R.J., D.A. Benoit, and V.R. Mattson (1996). A Prototype Toxicity Factors Model for Site-Specific Copper Water Quality Criteria. U.S.EPA, Duluth, MN, 36 p. ECOREF#:76238</t>
        </is>
      </c>
    </row>
    <row r="3216">
      <c r="A3216" t="n">
        <v>7758987.0</v>
      </c>
      <c r="B3216" t="inlineStr">
        <is>
          <t>Sulfuric acid copper(2+) salt (1:1)</t>
        </is>
      </c>
      <c r="C3216"/>
      <c r="D3216" t="inlineStr">
        <is>
          <t>Measured</t>
        </is>
      </c>
      <c r="E3216" t="inlineStr">
        <is>
          <t>Not coded</t>
        </is>
      </c>
      <c r="F3216"/>
      <c r="G3216"/>
      <c r="H3216"/>
      <c r="I3216"/>
      <c r="J3216"/>
      <c r="K3216"/>
      <c r="L3216" t="inlineStr">
        <is>
          <t>Pimephales promelas</t>
        </is>
      </c>
      <c r="M3216" t="inlineStr">
        <is>
          <t>Fathead Minnow</t>
        </is>
      </c>
      <c r="N3216" t="inlineStr">
        <is>
          <t>Larva</t>
        </is>
      </c>
      <c r="O3216" t="inlineStr">
        <is>
          <t>&lt;</t>
        </is>
      </c>
      <c r="P3216" t="n">
        <v>24.0</v>
      </c>
      <c r="Q3216"/>
      <c r="R3216"/>
      <c r="S3216"/>
      <c r="T3216"/>
      <c r="U3216" t="inlineStr">
        <is>
          <t>Hour(s)</t>
        </is>
      </c>
      <c r="V3216" t="inlineStr">
        <is>
          <t>Static</t>
        </is>
      </c>
      <c r="W3216" t="inlineStr">
        <is>
          <t>Fresh water</t>
        </is>
      </c>
      <c r="X3216" t="inlineStr">
        <is>
          <t>Lab</t>
        </is>
      </c>
      <c r="Y3216" t="n">
        <v>6.0</v>
      </c>
      <c r="Z3216" t="inlineStr">
        <is>
          <t>Total</t>
        </is>
      </c>
      <c r="AA3216"/>
      <c r="AB3216" t="n">
        <v>0.7757736</v>
      </c>
      <c r="AC3216"/>
      <c r="AD3216" t="n">
        <v>0.646478</v>
      </c>
      <c r="AE3216"/>
      <c r="AF3216" t="n">
        <v>0.92123115</v>
      </c>
      <c r="AG3216" t="inlineStr">
        <is>
          <t>AI mg/L</t>
        </is>
      </c>
      <c r="AH3216"/>
      <c r="AI3216"/>
      <c r="AJ3216"/>
      <c r="AK3216"/>
      <c r="AL3216"/>
      <c r="AM3216"/>
      <c r="AN3216"/>
      <c r="AO3216"/>
      <c r="AP3216"/>
      <c r="AQ3216"/>
      <c r="AR3216"/>
      <c r="AS3216"/>
      <c r="AT3216"/>
      <c r="AU3216"/>
      <c r="AV3216"/>
      <c r="AW3216"/>
      <c r="AX3216" t="inlineStr">
        <is>
          <t>Mortality</t>
        </is>
      </c>
      <c r="AY3216" t="inlineStr">
        <is>
          <t>Mortality</t>
        </is>
      </c>
      <c r="AZ3216" t="inlineStr">
        <is>
          <t>LC50</t>
        </is>
      </c>
      <c r="BA3216"/>
      <c r="BB3216" t="n">
        <v>4.0</v>
      </c>
      <c r="BC3216"/>
      <c r="BD3216"/>
      <c r="BE3216"/>
      <c r="BF3216"/>
      <c r="BG3216" t="inlineStr">
        <is>
          <t>Day(s)</t>
        </is>
      </c>
      <c r="BH3216"/>
      <c r="BI3216" t="inlineStr">
        <is>
          <t>DTXSID6034479</t>
        </is>
      </c>
      <c r="BJ3216"/>
      <c r="BK3216"/>
      <c r="BL3216"/>
      <c r="BM3216"/>
      <c r="BN3216"/>
      <c r="BO3216"/>
      <c r="BP3216"/>
      <c r="BQ3216"/>
      <c r="BR3216"/>
      <c r="BS3216"/>
      <c r="BT3216" t="inlineStr">
        <is>
          <t>--</t>
        </is>
      </c>
      <c r="BU3216"/>
      <c r="BV3216"/>
      <c r="BW3216"/>
      <c r="BX3216"/>
      <c r="BY3216"/>
      <c r="BZ3216"/>
      <c r="CA3216"/>
      <c r="CB3216"/>
      <c r="CC3216"/>
      <c r="CD3216"/>
      <c r="CE3216"/>
      <c r="CF3216"/>
      <c r="CG3216"/>
      <c r="CH3216"/>
      <c r="CI3216" t="inlineStr">
        <is>
          <t xml:space="preserve"> CA/1.25* mN             //MG/0.62* mN             //NA/0.62 mN             //POT/0.05 mN             //SO4/0.40 mN             //CL/0.46 mN             //DNUM/6//DOSES/1.1 to 1.4/2.4 to 2.6/4.4 to 4.9/7.2 to 9.3/15.5 to 18.6 uM//TESTID/38//OEF/SALTS, HARDNESS, TEMPERATURE////</t>
        </is>
      </c>
      <c r="CJ3216" t="inlineStr">
        <is>
          <t xml:space="preserve">   CA/1.25* mN             //MG/0.62* mN             //NA/0.62 mN             //POT/0.05 mN             //SO4/0.40 mN             //CL/0.46 mN             //DNUM/6//DOSES/1.1 to 1.4/2.4 to 2.6/4.4 to 4.9/7.2 to 9.3/15.5 to 18.6 uM//TESTID/38//OEF/SALTS, HARDNESS, TEMPERATURE////</t>
        </is>
      </c>
      <c r="CK3216" t="inlineStr">
        <is>
          <t>Erickson,R.J., D.A. Benoit, and V.R. Mattson</t>
        </is>
      </c>
      <c r="CL3216" t="n">
        <v>76238.0</v>
      </c>
      <c r="CM3216" t="inlineStr">
        <is>
          <t>A Prototype Toxicity Factors Model for Site-Specific Copper Water Quality Criteria</t>
        </is>
      </c>
      <c r="CN3216" t="inlineStr">
        <is>
          <t>U.S.EPA, Duluth, MN:36 p.</t>
        </is>
      </c>
      <c r="CO3216" t="n">
        <v>1996.0</v>
      </c>
      <c r="CP3216" t="inlineStr">
        <is>
          <t>Erickson,R.J., D.A. Benoit, and V.R. Mattson (1996). A Prototype Toxicity Factors Model for Site-Specific Copper Water Quality Criteria. U.S.EPA, Duluth, MN, 36 p. ECOREF#:76238</t>
        </is>
      </c>
    </row>
    <row r="3217">
      <c r="A3217" t="n">
        <v>7758987.0</v>
      </c>
      <c r="B3217" t="inlineStr">
        <is>
          <t>Sulfuric acid copper(2+) salt (1:1)</t>
        </is>
      </c>
      <c r="C3217"/>
      <c r="D3217" t="inlineStr">
        <is>
          <t>Unmeasured</t>
        </is>
      </c>
      <c r="E3217" t="inlineStr">
        <is>
          <t>Not coded</t>
        </is>
      </c>
      <c r="F3217"/>
      <c r="G3217"/>
      <c r="H3217"/>
      <c r="I3217"/>
      <c r="J3217"/>
      <c r="K3217"/>
      <c r="L3217" t="inlineStr">
        <is>
          <t>Pimephales promelas</t>
        </is>
      </c>
      <c r="M3217" t="inlineStr">
        <is>
          <t>Fathead Minnow</t>
        </is>
      </c>
      <c r="N3217"/>
      <c r="O3217"/>
      <c r="P3217"/>
      <c r="Q3217"/>
      <c r="R3217"/>
      <c r="S3217"/>
      <c r="T3217"/>
      <c r="U3217"/>
      <c r="V3217" t="inlineStr">
        <is>
          <t>Static</t>
        </is>
      </c>
      <c r="W3217" t="inlineStr">
        <is>
          <t>Fresh water</t>
        </is>
      </c>
      <c r="X3217" t="inlineStr">
        <is>
          <t>Lab</t>
        </is>
      </c>
      <c r="Y3217"/>
      <c r="Z3217" t="inlineStr">
        <is>
          <t>Total</t>
        </is>
      </c>
      <c r="AA3217"/>
      <c r="AB3217" t="n">
        <v>0.43</v>
      </c>
      <c r="AC3217"/>
      <c r="AD3217"/>
      <c r="AE3217"/>
      <c r="AF3217"/>
      <c r="AG3217" t="inlineStr">
        <is>
          <t>AI mg/L</t>
        </is>
      </c>
      <c r="AH3217"/>
      <c r="AI3217"/>
      <c r="AJ3217"/>
      <c r="AK3217"/>
      <c r="AL3217"/>
      <c r="AM3217"/>
      <c r="AN3217"/>
      <c r="AO3217"/>
      <c r="AP3217"/>
      <c r="AQ3217"/>
      <c r="AR3217"/>
      <c r="AS3217"/>
      <c r="AT3217"/>
      <c r="AU3217"/>
      <c r="AV3217"/>
      <c r="AW3217"/>
      <c r="AX3217" t="inlineStr">
        <is>
          <t>Mortality</t>
        </is>
      </c>
      <c r="AY3217" t="inlineStr">
        <is>
          <t>Mortality</t>
        </is>
      </c>
      <c r="AZ3217" t="inlineStr">
        <is>
          <t>LC50</t>
        </is>
      </c>
      <c r="BA3217"/>
      <c r="BB3217" t="n">
        <v>4.0</v>
      </c>
      <c r="BC3217"/>
      <c r="BD3217"/>
      <c r="BE3217"/>
      <c r="BF3217"/>
      <c r="BG3217" t="inlineStr">
        <is>
          <t>Day(s)</t>
        </is>
      </c>
      <c r="BH3217"/>
      <c r="BI3217" t="inlineStr">
        <is>
          <t>DTXSID6034479</t>
        </is>
      </c>
      <c r="BJ3217" t="inlineStr">
        <is>
          <t>10.1016/0043-1354(68)90027-4</t>
        </is>
      </c>
      <c r="BK3217"/>
      <c r="BL3217"/>
      <c r="BM3217"/>
      <c r="BN3217"/>
      <c r="BO3217"/>
      <c r="BP3217"/>
      <c r="BQ3217"/>
      <c r="BR3217"/>
      <c r="BS3217"/>
      <c r="BT3217" t="inlineStr">
        <is>
          <t>--</t>
        </is>
      </c>
      <c r="BU3217"/>
      <c r="BV3217"/>
      <c r="BW3217"/>
      <c r="BX3217"/>
      <c r="BY3217"/>
      <c r="BZ3217"/>
      <c r="CA3217"/>
      <c r="CB3217"/>
      <c r="CC3217"/>
      <c r="CD3217"/>
      <c r="CE3217"/>
      <c r="CF3217"/>
      <c r="CG3217"/>
      <c r="CH3217"/>
      <c r="CI3217"/>
      <c r="CJ3217"/>
      <c r="CK3217" t="inlineStr">
        <is>
          <t>Mount,D.I.</t>
        </is>
      </c>
      <c r="CL3217" t="n">
        <v>2006.0</v>
      </c>
      <c r="CM3217" t="inlineStr">
        <is>
          <t>Chronic Toxicity of Copper to Fathead Minnows (Pimephales promelas, Rafinesque)</t>
        </is>
      </c>
      <c r="CN3217" t="inlineStr">
        <is>
          <t>Water Res.2(3): 215-223</t>
        </is>
      </c>
      <c r="CO3217" t="n">
        <v>1968.0</v>
      </c>
      <c r="CP3217" t="inlineStr">
        <is>
          <t>Mount,D.I. (1968). Chronic Toxicity of Copper to Fathead Minnows (Pimephales promelas, Rafinesque). Water Res., 2, (3), 215-223. doi:10.1016/0043-1354(68)90027-4. ECOREF#:2006</t>
        </is>
      </c>
    </row>
    <row r="3218">
      <c r="A3218" t="n">
        <v>7758987.0</v>
      </c>
      <c r="B3218" t="inlineStr">
        <is>
          <t>Sulfuric acid copper(2+) salt (1:1)</t>
        </is>
      </c>
      <c r="C3218"/>
      <c r="D3218" t="inlineStr">
        <is>
          <t>Measured</t>
        </is>
      </c>
      <c r="E3218" t="inlineStr">
        <is>
          <t>Not coded</t>
        </is>
      </c>
      <c r="F3218"/>
      <c r="G3218"/>
      <c r="H3218"/>
      <c r="I3218"/>
      <c r="J3218"/>
      <c r="K3218"/>
      <c r="L3218" t="inlineStr">
        <is>
          <t>Pimephales promelas</t>
        </is>
      </c>
      <c r="M3218" t="inlineStr">
        <is>
          <t>Fathead Minnow</t>
        </is>
      </c>
      <c r="N3218"/>
      <c r="O3218"/>
      <c r="P3218"/>
      <c r="Q3218"/>
      <c r="R3218"/>
      <c r="S3218"/>
      <c r="T3218"/>
      <c r="U3218"/>
      <c r="V3218" t="inlineStr">
        <is>
          <t>Flow-through</t>
        </is>
      </c>
      <c r="W3218" t="inlineStr">
        <is>
          <t>Fresh water</t>
        </is>
      </c>
      <c r="X3218" t="inlineStr">
        <is>
          <t>Lab</t>
        </is>
      </c>
      <c r="Y3218"/>
      <c r="Z3218" t="inlineStr">
        <is>
          <t>Total</t>
        </is>
      </c>
      <c r="AA3218"/>
      <c r="AB3218" t="n">
        <v>75.0</v>
      </c>
      <c r="AC3218"/>
      <c r="AD3218"/>
      <c r="AE3218"/>
      <c r="AF3218"/>
      <c r="AG3218" t="inlineStr">
        <is>
          <t>AI mg/L</t>
        </is>
      </c>
      <c r="AH3218"/>
      <c r="AI3218"/>
      <c r="AJ3218"/>
      <c r="AK3218"/>
      <c r="AL3218"/>
      <c r="AM3218"/>
      <c r="AN3218"/>
      <c r="AO3218"/>
      <c r="AP3218"/>
      <c r="AQ3218"/>
      <c r="AR3218"/>
      <c r="AS3218"/>
      <c r="AT3218"/>
      <c r="AU3218"/>
      <c r="AV3218"/>
      <c r="AW3218"/>
      <c r="AX3218" t="inlineStr">
        <is>
          <t>Mortality</t>
        </is>
      </c>
      <c r="AY3218" t="inlineStr">
        <is>
          <t>Mortality</t>
        </is>
      </c>
      <c r="AZ3218" t="inlineStr">
        <is>
          <t>LC50</t>
        </is>
      </c>
      <c r="BA3218"/>
      <c r="BB3218" t="n">
        <v>4.0</v>
      </c>
      <c r="BC3218"/>
      <c r="BD3218"/>
      <c r="BE3218"/>
      <c r="BF3218"/>
      <c r="BG3218" t="inlineStr">
        <is>
          <t>Day(s)</t>
        </is>
      </c>
      <c r="BH3218"/>
      <c r="BI3218" t="inlineStr">
        <is>
          <t>DTXSID6034479</t>
        </is>
      </c>
      <c r="BJ3218" t="inlineStr">
        <is>
          <t>10.1139/f69-236</t>
        </is>
      </c>
      <c r="BK3218"/>
      <c r="BL3218"/>
      <c r="BM3218"/>
      <c r="BN3218"/>
      <c r="BO3218"/>
      <c r="BP3218"/>
      <c r="BQ3218"/>
      <c r="BR3218"/>
      <c r="BS3218"/>
      <c r="BT3218" t="inlineStr">
        <is>
          <t>--</t>
        </is>
      </c>
      <c r="BU3218"/>
      <c r="BV3218"/>
      <c r="BW3218"/>
      <c r="BX3218"/>
      <c r="BY3218"/>
      <c r="BZ3218"/>
      <c r="CA3218"/>
      <c r="CB3218"/>
      <c r="CC3218"/>
      <c r="CD3218"/>
      <c r="CE3218"/>
      <c r="CF3218"/>
      <c r="CG3218"/>
      <c r="CH3218"/>
      <c r="CI3218"/>
      <c r="CJ3218"/>
      <c r="CK3218" t="inlineStr">
        <is>
          <t>Mount,D.I., and C.E. Stephan</t>
        </is>
      </c>
      <c r="CL3218" t="n">
        <v>5075.0</v>
      </c>
      <c r="CM3218" t="inlineStr">
        <is>
          <t>Chronic Toxicity of Copper to the Fathead Minnow (Pimephales promelas) in Soft Water</t>
        </is>
      </c>
      <c r="CN3218" t="inlineStr">
        <is>
          <t>J. Fish. Res. Board Can.26(9): 2449-2457</t>
        </is>
      </c>
      <c r="CO3218" t="n">
        <v>1969.0</v>
      </c>
      <c r="CP3218" t="inlineStr">
        <is>
          <t>Mount,D.I., and C.E. Stephan (1969). Chronic Toxicity of Copper to the Fathead Minnow (Pimephales promelas) in Soft Water. J. Fish. Res. Board Can., 26, (9), 2449-2457. doi:10.1139/f69-236. ECOREF#:5075</t>
        </is>
      </c>
    </row>
    <row r="3219">
      <c r="A3219" t="n">
        <v>7758987.0</v>
      </c>
      <c r="B3219" t="inlineStr">
        <is>
          <t>Sulfuric acid copper(2+) salt (1:1)</t>
        </is>
      </c>
      <c r="C3219"/>
      <c r="D3219" t="inlineStr">
        <is>
          <t>Unmeasured</t>
        </is>
      </c>
      <c r="E3219" t="inlineStr">
        <is>
          <t>Not coded</t>
        </is>
      </c>
      <c r="F3219"/>
      <c r="G3219"/>
      <c r="H3219"/>
      <c r="I3219"/>
      <c r="J3219"/>
      <c r="K3219"/>
      <c r="L3219" t="inlineStr">
        <is>
          <t>Pimephales promelas</t>
        </is>
      </c>
      <c r="M3219" t="inlineStr">
        <is>
          <t>Fathead Minnow</t>
        </is>
      </c>
      <c r="N3219" t="inlineStr">
        <is>
          <t>Larva</t>
        </is>
      </c>
      <c r="O3219" t="inlineStr">
        <is>
          <t>&lt;</t>
        </is>
      </c>
      <c r="P3219" t="n">
        <v>24.0</v>
      </c>
      <c r="Q3219"/>
      <c r="R3219"/>
      <c r="S3219"/>
      <c r="T3219"/>
      <c r="U3219" t="inlineStr">
        <is>
          <t>Hour(s)</t>
        </is>
      </c>
      <c r="V3219" t="inlineStr">
        <is>
          <t>Renewal</t>
        </is>
      </c>
      <c r="W3219" t="inlineStr">
        <is>
          <t>Fresh water</t>
        </is>
      </c>
      <c r="X3219" t="inlineStr">
        <is>
          <t>Lab</t>
        </is>
      </c>
      <c r="Y3219" t="n">
        <v>6.0</v>
      </c>
      <c r="Z3219" t="inlineStr">
        <is>
          <t>Dissolved</t>
        </is>
      </c>
      <c r="AA3219"/>
      <c r="AB3219" t="n">
        <v>0.4948</v>
      </c>
      <c r="AC3219"/>
      <c r="AD3219" t="n">
        <v>0.4182</v>
      </c>
      <c r="AE3219"/>
      <c r="AF3219" t="n">
        <v>0.5854</v>
      </c>
      <c r="AG3219" t="inlineStr">
        <is>
          <t>AI mg/L</t>
        </is>
      </c>
      <c r="AH3219"/>
      <c r="AI3219"/>
      <c r="AJ3219"/>
      <c r="AK3219"/>
      <c r="AL3219"/>
      <c r="AM3219"/>
      <c r="AN3219"/>
      <c r="AO3219"/>
      <c r="AP3219"/>
      <c r="AQ3219"/>
      <c r="AR3219"/>
      <c r="AS3219"/>
      <c r="AT3219"/>
      <c r="AU3219"/>
      <c r="AV3219"/>
      <c r="AW3219"/>
      <c r="AX3219" t="inlineStr">
        <is>
          <t>Mortality</t>
        </is>
      </c>
      <c r="AY3219" t="inlineStr">
        <is>
          <t>Mortality</t>
        </is>
      </c>
      <c r="AZ3219" t="inlineStr">
        <is>
          <t>LC50</t>
        </is>
      </c>
      <c r="BA3219"/>
      <c r="BB3219" t="n">
        <v>4.0</v>
      </c>
      <c r="BC3219"/>
      <c r="BD3219"/>
      <c r="BE3219"/>
      <c r="BF3219"/>
      <c r="BG3219" t="inlineStr">
        <is>
          <t>Day(s)</t>
        </is>
      </c>
      <c r="BH3219"/>
      <c r="BI3219" t="inlineStr">
        <is>
          <t>DTXSID6034479</t>
        </is>
      </c>
      <c r="BJ3219" t="inlineStr">
        <is>
          <t>10.1897/02-476</t>
        </is>
      </c>
      <c r="BK3219"/>
      <c r="BL3219"/>
      <c r="BM3219"/>
      <c r="BN3219"/>
      <c r="BO3219"/>
      <c r="BP3219"/>
      <c r="BQ3219"/>
      <c r="BR3219"/>
      <c r="BS3219"/>
      <c r="BT3219" t="inlineStr">
        <is>
          <t>--</t>
        </is>
      </c>
      <c r="BU3219"/>
      <c r="BV3219"/>
      <c r="BW3219"/>
      <c r="BX3219"/>
      <c r="BY3219"/>
      <c r="BZ3219"/>
      <c r="CA3219"/>
      <c r="CB3219"/>
      <c r="CC3219"/>
      <c r="CD3219"/>
      <c r="CE3219"/>
      <c r="CF3219"/>
      <c r="CG3219"/>
      <c r="CH3219"/>
      <c r="CI3219" t="inlineStr">
        <is>
          <t xml:space="preserve"> HMA/24.70 %//CA/13.63 to 16.43 mg/L//MG/11.18 to 14.34 mg/L//NA/25.52 to 40.92 mg/L//POT/2.12 to 3.17 mg/L//SO4/81.21 to 96.45 mg/L//CL/1.90 to 9.52 mg/L//DNUM/6//DOSES/&lt;=3200 ug/L//TESTID/20//</t>
        </is>
      </c>
      <c r="CJ3219" t="inlineStr">
        <is>
          <t xml:space="preserve">   HMA/24.70 %//CA/13.63 to 16.43 mg/L//MG/11.18 to 14.34 mg/L//NA/25.52 to 40.92 mg/L//POT/2.12 to 3.17 mg/L//SO4/81.21 to 96.45 mg/L//CL/1.90 to 9.52 mg/L//DNUM/6//DOSES/&lt;=3200 ug/L//TESTID/20//</t>
        </is>
      </c>
      <c r="CK3219" t="inlineStr">
        <is>
          <t>Ryan,A.C., E.J. Van Genderen, J.R. Tomasso, and S.J. Klaine</t>
        </is>
      </c>
      <c r="CL3219" t="n">
        <v>80428.0</v>
      </c>
      <c r="CM3219" t="inlineStr">
        <is>
          <t>Influence of Natural Organic Matter Source on Copper Toxicity to Larval Fathead Minnows (Pimephales promelas):  Implications for the Biotic Ligand Model</t>
        </is>
      </c>
      <c r="CN3219" t="inlineStr">
        <is>
          <t>Environ. Toxicol. Chem.23(6): 1567-1574</t>
        </is>
      </c>
      <c r="CO3219" t="n">
        <v>2004.0</v>
      </c>
      <c r="CP3219" t="inlineStr">
        <is>
          <t>Ryan,A.C., E.J. Van Genderen, J.R. Tomasso, and S.J. Klaine (2004). Influence of Natural Organic Matter Source on Copper Toxicity to Larval Fathead Minnows (Pimephales promelas):  Implications for the Biotic Ligand Model. Environ. Toxicol. Chem., 23, (6), 1567-1574. doi:10.1897/02-476. ECOREF#:80428</t>
        </is>
      </c>
    </row>
    <row r="3220">
      <c r="A3220" t="n">
        <v>7758987.0</v>
      </c>
      <c r="B3220" t="inlineStr">
        <is>
          <t>Sulfuric acid copper(2+) salt (1:1)</t>
        </is>
      </c>
      <c r="C3220"/>
      <c r="D3220" t="inlineStr">
        <is>
          <t>Measured</t>
        </is>
      </c>
      <c r="E3220" t="inlineStr">
        <is>
          <t>Not coded</t>
        </is>
      </c>
      <c r="F3220"/>
      <c r="G3220"/>
      <c r="H3220"/>
      <c r="I3220"/>
      <c r="J3220"/>
      <c r="K3220"/>
      <c r="L3220" t="inlineStr">
        <is>
          <t>Pimephales promelas</t>
        </is>
      </c>
      <c r="M3220" t="inlineStr">
        <is>
          <t>Fathead Minnow</t>
        </is>
      </c>
      <c r="N3220" t="inlineStr">
        <is>
          <t>Larva</t>
        </is>
      </c>
      <c r="O3220" t="inlineStr">
        <is>
          <t>&lt;</t>
        </is>
      </c>
      <c r="P3220" t="n">
        <v>24.0</v>
      </c>
      <c r="Q3220"/>
      <c r="R3220"/>
      <c r="S3220"/>
      <c r="T3220"/>
      <c r="U3220" t="inlineStr">
        <is>
          <t>Hour(s)</t>
        </is>
      </c>
      <c r="V3220" t="inlineStr">
        <is>
          <t>Static</t>
        </is>
      </c>
      <c r="W3220" t="inlineStr">
        <is>
          <t>Fresh water</t>
        </is>
      </c>
      <c r="X3220" t="inlineStr">
        <is>
          <t>Lab</t>
        </is>
      </c>
      <c r="Y3220"/>
      <c r="Z3220" t="inlineStr">
        <is>
          <t>Total</t>
        </is>
      </c>
      <c r="AA3220"/>
      <c r="AB3220" t="n">
        <v>0.476777525</v>
      </c>
      <c r="AC3220"/>
      <c r="AD3220" t="n">
        <v>0.323239</v>
      </c>
      <c r="AE3220"/>
      <c r="AF3220" t="n">
        <v>0.703044825</v>
      </c>
      <c r="AG3220" t="inlineStr">
        <is>
          <t>AI mg/L</t>
        </is>
      </c>
      <c r="AH3220"/>
      <c r="AI3220"/>
      <c r="AJ3220"/>
      <c r="AK3220"/>
      <c r="AL3220"/>
      <c r="AM3220"/>
      <c r="AN3220"/>
      <c r="AO3220"/>
      <c r="AP3220"/>
      <c r="AQ3220"/>
      <c r="AR3220"/>
      <c r="AS3220"/>
      <c r="AT3220"/>
      <c r="AU3220"/>
      <c r="AV3220"/>
      <c r="AW3220"/>
      <c r="AX3220" t="inlineStr">
        <is>
          <t>Mortality</t>
        </is>
      </c>
      <c r="AY3220" t="inlineStr">
        <is>
          <t>Mortality</t>
        </is>
      </c>
      <c r="AZ3220" t="inlineStr">
        <is>
          <t>LC50</t>
        </is>
      </c>
      <c r="BA3220"/>
      <c r="BB3220" t="n">
        <v>4.0</v>
      </c>
      <c r="BC3220"/>
      <c r="BD3220"/>
      <c r="BE3220"/>
      <c r="BF3220"/>
      <c r="BG3220" t="inlineStr">
        <is>
          <t>Day(s)</t>
        </is>
      </c>
      <c r="BH3220"/>
      <c r="BI3220" t="inlineStr">
        <is>
          <t>DTXSID6034479</t>
        </is>
      </c>
      <c r="BJ3220" t="inlineStr">
        <is>
          <t>10.1002/etc.5620150217</t>
        </is>
      </c>
      <c r="BK3220"/>
      <c r="BL3220"/>
      <c r="BM3220"/>
      <c r="BN3220"/>
      <c r="BO3220"/>
      <c r="BP3220"/>
      <c r="BQ3220"/>
      <c r="BR3220"/>
      <c r="BS3220"/>
      <c r="BT3220" t="inlineStr">
        <is>
          <t>--</t>
        </is>
      </c>
      <c r="BU3220"/>
      <c r="BV3220"/>
      <c r="BW3220"/>
      <c r="BX3220"/>
      <c r="BY3220"/>
      <c r="BZ3220"/>
      <c r="CA3220"/>
      <c r="CB3220"/>
      <c r="CC3220"/>
      <c r="CD3220"/>
      <c r="CE3220"/>
      <c r="CF3220"/>
      <c r="CG3220"/>
      <c r="CH3220"/>
      <c r="CI3220" t="inlineStr">
        <is>
          <t xml:space="preserve"> ALK/0.85 MEQ/L*//</t>
        </is>
      </c>
      <c r="CJ3220" t="inlineStr">
        <is>
          <t xml:space="preserve">   ALK/0.85 MEQ/L*//</t>
        </is>
      </c>
      <c r="CK3220" t="inlineStr">
        <is>
          <t>Erickson,R.J., D.A. Benoit, V.R. Mattson, H.P.,Jr. Nelson, and E.N. Leonard</t>
        </is>
      </c>
      <c r="CL3220" t="n">
        <v>16342.0</v>
      </c>
      <c r="CM3220" t="inlineStr">
        <is>
          <t>The Effects of Water Chemistry on the Toxicity of Copper to Fathead Minnows</t>
        </is>
      </c>
      <c r="CN3220" t="inlineStr">
        <is>
          <t>Environ. Toxicol. Chem.15(2): 181-193</t>
        </is>
      </c>
      <c r="CO3220" t="n">
        <v>1996.0</v>
      </c>
      <c r="CP3220" t="inlineStr">
        <is>
          <t>Erickson,R.J., D.A. Benoit, V.R. Mattson, H.P.,Jr. Nelson, and E.N. Leonard (1996). The Effects of Water Chemistry on the Toxicity of Copper to Fathead Minnows. Environ. Toxicol. Chem., 15, (2), 181-193. doi:10.1002/etc.5620150217. ECOREF#:16342</t>
        </is>
      </c>
    </row>
    <row r="3221">
      <c r="A3221" t="n">
        <v>7758987.0</v>
      </c>
      <c r="B3221" t="inlineStr">
        <is>
          <t>Sulfuric acid copper(2+) salt (1:1)</t>
        </is>
      </c>
      <c r="C3221"/>
      <c r="D3221" t="inlineStr">
        <is>
          <t>Unmeasured</t>
        </is>
      </c>
      <c r="E3221" t="inlineStr">
        <is>
          <t>Not coded</t>
        </is>
      </c>
      <c r="F3221"/>
      <c r="G3221"/>
      <c r="H3221"/>
      <c r="I3221"/>
      <c r="J3221"/>
      <c r="K3221"/>
      <c r="L3221" t="inlineStr">
        <is>
          <t>Pimephales promelas</t>
        </is>
      </c>
      <c r="M3221" t="inlineStr">
        <is>
          <t>Fathead Minnow</t>
        </is>
      </c>
      <c r="N3221" t="inlineStr">
        <is>
          <t>Larva</t>
        </is>
      </c>
      <c r="O3221" t="inlineStr">
        <is>
          <t>&lt;</t>
        </is>
      </c>
      <c r="P3221" t="n">
        <v>24.0</v>
      </c>
      <c r="Q3221"/>
      <c r="R3221"/>
      <c r="S3221"/>
      <c r="T3221"/>
      <c r="U3221" t="inlineStr">
        <is>
          <t>Hour(s)</t>
        </is>
      </c>
      <c r="V3221" t="inlineStr">
        <is>
          <t>Renewal</t>
        </is>
      </c>
      <c r="W3221" t="inlineStr">
        <is>
          <t>Fresh water</t>
        </is>
      </c>
      <c r="X3221" t="inlineStr">
        <is>
          <t>Lab</t>
        </is>
      </c>
      <c r="Y3221" t="n">
        <v>6.0</v>
      </c>
      <c r="Z3221" t="inlineStr">
        <is>
          <t>Dissolved</t>
        </is>
      </c>
      <c r="AA3221"/>
      <c r="AB3221" t="n">
        <v>0.4995</v>
      </c>
      <c r="AC3221"/>
      <c r="AD3221" t="n">
        <v>0.409</v>
      </c>
      <c r="AE3221"/>
      <c r="AF3221" t="n">
        <v>0.61</v>
      </c>
      <c r="AG3221" t="inlineStr">
        <is>
          <t>AI mg/L</t>
        </is>
      </c>
      <c r="AH3221"/>
      <c r="AI3221"/>
      <c r="AJ3221"/>
      <c r="AK3221"/>
      <c r="AL3221"/>
      <c r="AM3221"/>
      <c r="AN3221"/>
      <c r="AO3221"/>
      <c r="AP3221"/>
      <c r="AQ3221"/>
      <c r="AR3221"/>
      <c r="AS3221"/>
      <c r="AT3221"/>
      <c r="AU3221"/>
      <c r="AV3221"/>
      <c r="AW3221"/>
      <c r="AX3221" t="inlineStr">
        <is>
          <t>Mortality</t>
        </is>
      </c>
      <c r="AY3221" t="inlineStr">
        <is>
          <t>Mortality</t>
        </is>
      </c>
      <c r="AZ3221" t="inlineStr">
        <is>
          <t>LC50</t>
        </is>
      </c>
      <c r="BA3221"/>
      <c r="BB3221" t="n">
        <v>4.0</v>
      </c>
      <c r="BC3221"/>
      <c r="BD3221"/>
      <c r="BE3221"/>
      <c r="BF3221"/>
      <c r="BG3221" t="inlineStr">
        <is>
          <t>Day(s)</t>
        </is>
      </c>
      <c r="BH3221"/>
      <c r="BI3221" t="inlineStr">
        <is>
          <t>DTXSID6034479</t>
        </is>
      </c>
      <c r="BJ3221" t="inlineStr">
        <is>
          <t>10.1897/02-476</t>
        </is>
      </c>
      <c r="BK3221"/>
      <c r="BL3221"/>
      <c r="BM3221"/>
      <c r="BN3221"/>
      <c r="BO3221"/>
      <c r="BP3221"/>
      <c r="BQ3221"/>
      <c r="BR3221"/>
      <c r="BS3221"/>
      <c r="BT3221" t="inlineStr">
        <is>
          <t>--</t>
        </is>
      </c>
      <c r="BU3221"/>
      <c r="BV3221"/>
      <c r="BW3221"/>
      <c r="BX3221"/>
      <c r="BY3221"/>
      <c r="BZ3221"/>
      <c r="CA3221"/>
      <c r="CB3221"/>
      <c r="CC3221"/>
      <c r="CD3221"/>
      <c r="CE3221"/>
      <c r="CF3221"/>
      <c r="CG3221"/>
      <c r="CH3221"/>
      <c r="CI3221" t="inlineStr">
        <is>
          <t xml:space="preserve"> HMA/20.23 %//CA/13.63 to 16.43 mg/L//MG/11.18 to 14.34 mg/L//NA/25.52 to 40.92 mg/L//POT/2.12 to 3.17 mg/L//SO4/81.21 to 96.45 mg/L//CL/1.90 to 9.52 mg/L//DNUM/6//DOSES/&lt;=3200 ug/L//TESTID/2//</t>
        </is>
      </c>
      <c r="CJ3221" t="inlineStr">
        <is>
          <t xml:space="preserve">   HMA/20.23 %//CA/13.63 to 16.43 mg/L//MG/11.18 to 14.34 mg/L//NA/25.52 to 40.92 mg/L//POT/2.12 to 3.17 mg/L//SO4/81.21 to 96.45 mg/L//CL/1.90 to 9.52 mg/L//DNUM/6//DOSES/&lt;=3200 ug/L//TESTID/2//</t>
        </is>
      </c>
      <c r="CK3221" t="inlineStr">
        <is>
          <t>Ryan,A.C., E.J. Van Genderen, J.R. Tomasso, and S.J. Klaine</t>
        </is>
      </c>
      <c r="CL3221" t="n">
        <v>80428.0</v>
      </c>
      <c r="CM3221" t="inlineStr">
        <is>
          <t>Influence of Natural Organic Matter Source on Copper Toxicity to Larval Fathead Minnows (Pimephales promelas):  Implications for the Biotic Ligand Model</t>
        </is>
      </c>
      <c r="CN3221" t="inlineStr">
        <is>
          <t>Environ. Toxicol. Chem.23(6): 1567-1574</t>
        </is>
      </c>
      <c r="CO3221" t="n">
        <v>2004.0</v>
      </c>
      <c r="CP3221" t="inlineStr">
        <is>
          <t>Ryan,A.C., E.J. Van Genderen, J.R. Tomasso, and S.J. Klaine (2004). Influence of Natural Organic Matter Source on Copper Toxicity to Larval Fathead Minnows (Pimephales promelas):  Implications for the Biotic Ligand Model. Environ. Toxicol. Chem., 23, (6), 1567-1574. doi:10.1897/02-476. ECOREF#:80428</t>
        </is>
      </c>
    </row>
    <row r="3222">
      <c r="A3222" t="n">
        <v>7758987.0</v>
      </c>
      <c r="B3222" t="inlineStr">
        <is>
          <t>Sulfuric acid copper(2+) salt (1:1)</t>
        </is>
      </c>
      <c r="C3222"/>
      <c r="D3222" t="inlineStr">
        <is>
          <t>Measured</t>
        </is>
      </c>
      <c r="E3222" t="inlineStr">
        <is>
          <t>Not coded</t>
        </is>
      </c>
      <c r="F3222"/>
      <c r="G3222"/>
      <c r="H3222"/>
      <c r="I3222"/>
      <c r="J3222"/>
      <c r="K3222"/>
      <c r="L3222" t="inlineStr">
        <is>
          <t>Pimephales promelas</t>
        </is>
      </c>
      <c r="M3222" t="inlineStr">
        <is>
          <t>Fathead Minnow</t>
        </is>
      </c>
      <c r="N3222" t="inlineStr">
        <is>
          <t>Larva</t>
        </is>
      </c>
      <c r="O3222" t="inlineStr">
        <is>
          <t>&lt;</t>
        </is>
      </c>
      <c r="P3222" t="n">
        <v>24.0</v>
      </c>
      <c r="Q3222"/>
      <c r="R3222"/>
      <c r="S3222"/>
      <c r="T3222"/>
      <c r="U3222" t="inlineStr">
        <is>
          <t>Hour(s)</t>
        </is>
      </c>
      <c r="V3222" t="inlineStr">
        <is>
          <t>Static</t>
        </is>
      </c>
      <c r="W3222" t="inlineStr">
        <is>
          <t>Fresh water</t>
        </is>
      </c>
      <c r="X3222" t="inlineStr">
        <is>
          <t>Lab</t>
        </is>
      </c>
      <c r="Y3222"/>
      <c r="Z3222" t="inlineStr">
        <is>
          <t>Total</t>
        </is>
      </c>
      <c r="AA3222"/>
      <c r="AB3222" t="n">
        <v>0.0206</v>
      </c>
      <c r="AC3222"/>
      <c r="AD3222" t="n">
        <v>0.0182</v>
      </c>
      <c r="AE3222"/>
      <c r="AF3222" t="n">
        <v>0.0232</v>
      </c>
      <c r="AG3222" t="inlineStr">
        <is>
          <t>AI mg/L</t>
        </is>
      </c>
      <c r="AH3222"/>
      <c r="AI3222"/>
      <c r="AJ3222"/>
      <c r="AK3222"/>
      <c r="AL3222"/>
      <c r="AM3222"/>
      <c r="AN3222"/>
      <c r="AO3222"/>
      <c r="AP3222"/>
      <c r="AQ3222"/>
      <c r="AR3222"/>
      <c r="AS3222"/>
      <c r="AT3222"/>
      <c r="AU3222"/>
      <c r="AV3222"/>
      <c r="AW3222"/>
      <c r="AX3222" t="inlineStr">
        <is>
          <t>Mortality</t>
        </is>
      </c>
      <c r="AY3222" t="inlineStr">
        <is>
          <t>Mortality</t>
        </is>
      </c>
      <c r="AZ3222" t="inlineStr">
        <is>
          <t>LC50</t>
        </is>
      </c>
      <c r="BA3222"/>
      <c r="BB3222" t="n">
        <v>4.0</v>
      </c>
      <c r="BC3222"/>
      <c r="BD3222"/>
      <c r="BE3222"/>
      <c r="BF3222"/>
      <c r="BG3222" t="inlineStr">
        <is>
          <t>Day(s)</t>
        </is>
      </c>
      <c r="BH3222"/>
      <c r="BI3222" t="inlineStr">
        <is>
          <t>DTXSID6034479</t>
        </is>
      </c>
      <c r="BJ3222" t="inlineStr">
        <is>
          <t>10.1139/f96-063</t>
        </is>
      </c>
      <c r="BK3222"/>
      <c r="BL3222"/>
      <c r="BM3222"/>
      <c r="BN3222"/>
      <c r="BO3222"/>
      <c r="BP3222"/>
      <c r="BQ3222"/>
      <c r="BR3222"/>
      <c r="BS3222"/>
      <c r="BT3222" t="inlineStr">
        <is>
          <t>--</t>
        </is>
      </c>
      <c r="BU3222"/>
      <c r="BV3222"/>
      <c r="BW3222"/>
      <c r="BX3222"/>
      <c r="BY3222"/>
      <c r="BZ3222"/>
      <c r="CA3222"/>
      <c r="CB3222"/>
      <c r="CC3222"/>
      <c r="CD3222"/>
      <c r="CE3222"/>
      <c r="CF3222"/>
      <c r="CG3222"/>
      <c r="CH3222"/>
      <c r="CI3222"/>
      <c r="CJ3222"/>
      <c r="CK3222" t="inlineStr">
        <is>
          <t>Welsh,P.G., J.L. Parrott, D.G. Dixon, P.V. Hodson, D.J. Spry, and G. Mierle</t>
        </is>
      </c>
      <c r="CL3222" t="n">
        <v>17105.0</v>
      </c>
      <c r="CM3222" t="inlineStr">
        <is>
          <t>Estimating Acute Copper Toxicity to Larval Fathead Minnow (Pimephales promelas) in Soft Water from Measurements of Dissolved Organic Carbon, Calcium, and pH</t>
        </is>
      </c>
      <c r="CN3222" t="inlineStr">
        <is>
          <t>Can. J. Fish. Aquat. Sci. (Multiple Languages)53:1263-1271</t>
        </is>
      </c>
      <c r="CO3222" t="n">
        <v>1996.0</v>
      </c>
      <c r="CP3222" t="inlineStr">
        <is>
          <t>Welsh,P.G., J.L. Parrott, D.G. Dixon, P.V. Hodson, D.J. Spry, and G. Mierle (1996). Estimating Acute Copper Toxicity to Larval Fathead Minnow (Pimephales promelas) in Soft Water from Measurements of Dissolved Organic Carbon, Calcium, and pH. Can. J. Fish. Aquat. Sci. (Multiple Languages), 53, 1263-1271. doi:10.1139/f96-063. ECOREF#:17105</t>
        </is>
      </c>
    </row>
    <row r="3223">
      <c r="A3223" t="n">
        <v>7758987.0</v>
      </c>
      <c r="B3223" t="inlineStr">
        <is>
          <t>Sulfuric acid copper(2+) salt (1:1)</t>
        </is>
      </c>
      <c r="C3223"/>
      <c r="D3223" t="inlineStr">
        <is>
          <t>Measured</t>
        </is>
      </c>
      <c r="E3223" t="inlineStr">
        <is>
          <t>Not coded</t>
        </is>
      </c>
      <c r="F3223"/>
      <c r="G3223"/>
      <c r="H3223"/>
      <c r="I3223"/>
      <c r="J3223"/>
      <c r="K3223"/>
      <c r="L3223" t="inlineStr">
        <is>
          <t>Pimephales promelas</t>
        </is>
      </c>
      <c r="M3223" t="inlineStr">
        <is>
          <t>Fathead Minnow</t>
        </is>
      </c>
      <c r="N3223"/>
      <c r="O3223"/>
      <c r="P3223"/>
      <c r="Q3223"/>
      <c r="R3223"/>
      <c r="S3223"/>
      <c r="T3223"/>
      <c r="U3223"/>
      <c r="V3223" t="inlineStr">
        <is>
          <t>Static</t>
        </is>
      </c>
      <c r="W3223" t="inlineStr">
        <is>
          <t>Fresh water</t>
        </is>
      </c>
      <c r="X3223" t="inlineStr">
        <is>
          <t>Lab</t>
        </is>
      </c>
      <c r="Y3223"/>
      <c r="Z3223" t="inlineStr">
        <is>
          <t>Dissolved</t>
        </is>
      </c>
      <c r="AA3223" t="inlineStr">
        <is>
          <t>&lt;</t>
        </is>
      </c>
      <c r="AB3223" t="n">
        <v>0.64</v>
      </c>
      <c r="AC3223"/>
      <c r="AD3223"/>
      <c r="AE3223"/>
      <c r="AF3223"/>
      <c r="AG3223" t="inlineStr">
        <is>
          <t>AI mg/L</t>
        </is>
      </c>
      <c r="AH3223" t="inlineStr">
        <is>
          <t>Total</t>
        </is>
      </c>
      <c r="AI3223" t="inlineStr">
        <is>
          <t>&lt;</t>
        </is>
      </c>
      <c r="AJ3223" t="n">
        <v>0.65</v>
      </c>
      <c r="AK3223"/>
      <c r="AL3223"/>
      <c r="AM3223"/>
      <c r="AN3223"/>
      <c r="AO3223" t="inlineStr">
        <is>
          <t>AI mg/L</t>
        </is>
      </c>
      <c r="AP3223"/>
      <c r="AQ3223"/>
      <c r="AR3223"/>
      <c r="AS3223"/>
      <c r="AT3223"/>
      <c r="AU3223"/>
      <c r="AV3223"/>
      <c r="AW3223"/>
      <c r="AX3223" t="inlineStr">
        <is>
          <t>Mortality</t>
        </is>
      </c>
      <c r="AY3223" t="inlineStr">
        <is>
          <t>Mortality</t>
        </is>
      </c>
      <c r="AZ3223" t="inlineStr">
        <is>
          <t>LC50</t>
        </is>
      </c>
      <c r="BA3223"/>
      <c r="BB3223" t="n">
        <v>4.0</v>
      </c>
      <c r="BC3223"/>
      <c r="BD3223"/>
      <c r="BE3223"/>
      <c r="BF3223"/>
      <c r="BG3223" t="inlineStr">
        <is>
          <t>Day(s)</t>
        </is>
      </c>
      <c r="BH3223"/>
      <c r="BI3223" t="inlineStr">
        <is>
          <t>DTXSID6034479</t>
        </is>
      </c>
      <c r="BJ3223"/>
      <c r="BK3223"/>
      <c r="BL3223"/>
      <c r="BM3223"/>
      <c r="BN3223"/>
      <c r="BO3223"/>
      <c r="BP3223"/>
      <c r="BQ3223"/>
      <c r="BR3223"/>
      <c r="BS3223"/>
      <c r="BT3223" t="inlineStr">
        <is>
          <t>--</t>
        </is>
      </c>
      <c r="BU3223"/>
      <c r="BV3223"/>
      <c r="BW3223"/>
      <c r="BX3223"/>
      <c r="BY3223"/>
      <c r="BZ3223"/>
      <c r="CA3223" t="inlineStr">
        <is>
          <t>--</t>
        </is>
      </c>
      <c r="CB3223"/>
      <c r="CC3223"/>
      <c r="CD3223"/>
      <c r="CE3223"/>
      <c r="CF3223"/>
      <c r="CG3223"/>
      <c r="CH3223"/>
      <c r="CI3223" t="inlineStr">
        <is>
          <t xml:space="preserve"> CONTR/&lt;= 10 % MORT//</t>
        </is>
      </c>
      <c r="CJ3223" t="inlineStr">
        <is>
          <t xml:space="preserve">   CONTR/&lt;= 10 % MORT//</t>
        </is>
      </c>
      <c r="CK3223" t="inlineStr">
        <is>
          <t>Geckler,J.R., W.B. Horning, T.M. Neiheisel, Q.H. Pickering, E.L. Robinson, and C.E. Stephan</t>
        </is>
      </c>
      <c r="CL3223" t="n">
        <v>2071.0</v>
      </c>
      <c r="CM3223" t="inlineStr">
        <is>
          <t>Validity of Laboratory Tests for Predicting Copper Toxicity in Streams</t>
        </is>
      </c>
      <c r="CN3223" t="inlineStr">
        <is>
          <t>EPA-600/3-76-116, U.S.EPA, Duluth, MN:208 p.</t>
        </is>
      </c>
      <c r="CO3223" t="n">
        <v>1976.0</v>
      </c>
      <c r="CP3223" t="inlineStr">
        <is>
          <t>Geckler,J.R., W.B. Horning, T.M. Neiheisel, Q.H. Pickering, E.L. Robinson, and C.E. Stephan (1976). Validity of Laboratory Tests for Predicting Copper Toxicity in Streams. EPA-600/3-76-116, U.S.EPA, Duluth, MN, 208 p. ECOREF#:2071</t>
        </is>
      </c>
    </row>
    <row r="3224">
      <c r="A3224" t="n">
        <v>7758987.0</v>
      </c>
      <c r="B3224" t="inlineStr">
        <is>
          <t>Sulfuric acid copper(2+) salt (1:1)</t>
        </is>
      </c>
      <c r="C3224"/>
      <c r="D3224" t="inlineStr">
        <is>
          <t>Measured</t>
        </is>
      </c>
      <c r="E3224" t="inlineStr">
        <is>
          <t>Not coded</t>
        </is>
      </c>
      <c r="F3224"/>
      <c r="G3224"/>
      <c r="H3224"/>
      <c r="I3224"/>
      <c r="J3224"/>
      <c r="K3224"/>
      <c r="L3224" t="inlineStr">
        <is>
          <t>Pimephales promelas</t>
        </is>
      </c>
      <c r="M3224" t="inlineStr">
        <is>
          <t>Fathead Minnow</t>
        </is>
      </c>
      <c r="N3224" t="inlineStr">
        <is>
          <t>Larva</t>
        </is>
      </c>
      <c r="O3224" t="inlineStr">
        <is>
          <t>&lt;</t>
        </is>
      </c>
      <c r="P3224" t="n">
        <v>24.0</v>
      </c>
      <c r="Q3224"/>
      <c r="R3224"/>
      <c r="S3224"/>
      <c r="T3224"/>
      <c r="U3224" t="inlineStr">
        <is>
          <t>Hour(s)</t>
        </is>
      </c>
      <c r="V3224" t="inlineStr">
        <is>
          <t>Static</t>
        </is>
      </c>
      <c r="W3224" t="inlineStr">
        <is>
          <t>Fresh water</t>
        </is>
      </c>
      <c r="X3224" t="inlineStr">
        <is>
          <t>Lab</t>
        </is>
      </c>
      <c r="Y3224"/>
      <c r="Z3224" t="inlineStr">
        <is>
          <t>Total</t>
        </is>
      </c>
      <c r="AA3224"/>
      <c r="AB3224" t="n">
        <v>0.05495063</v>
      </c>
      <c r="AC3224"/>
      <c r="AD3224" t="n">
        <v>0.02909151</v>
      </c>
      <c r="AE3224"/>
      <c r="AF3224" t="n">
        <v>0.105052675</v>
      </c>
      <c r="AG3224" t="inlineStr">
        <is>
          <t>AI mg/L</t>
        </is>
      </c>
      <c r="AH3224"/>
      <c r="AI3224"/>
      <c r="AJ3224"/>
      <c r="AK3224"/>
      <c r="AL3224"/>
      <c r="AM3224"/>
      <c r="AN3224"/>
      <c r="AO3224"/>
      <c r="AP3224"/>
      <c r="AQ3224"/>
      <c r="AR3224"/>
      <c r="AS3224"/>
      <c r="AT3224"/>
      <c r="AU3224"/>
      <c r="AV3224"/>
      <c r="AW3224"/>
      <c r="AX3224" t="inlineStr">
        <is>
          <t>Mortality</t>
        </is>
      </c>
      <c r="AY3224" t="inlineStr">
        <is>
          <t>Mortality</t>
        </is>
      </c>
      <c r="AZ3224" t="inlineStr">
        <is>
          <t>LC50</t>
        </is>
      </c>
      <c r="BA3224"/>
      <c r="BB3224" t="n">
        <v>4.0</v>
      </c>
      <c r="BC3224"/>
      <c r="BD3224"/>
      <c r="BE3224"/>
      <c r="BF3224"/>
      <c r="BG3224" t="inlineStr">
        <is>
          <t>Day(s)</t>
        </is>
      </c>
      <c r="BH3224"/>
      <c r="BI3224" t="inlineStr">
        <is>
          <t>DTXSID6034479</t>
        </is>
      </c>
      <c r="BJ3224" t="inlineStr">
        <is>
          <t>10.1002/etc.5620150217</t>
        </is>
      </c>
      <c r="BK3224"/>
      <c r="BL3224"/>
      <c r="BM3224"/>
      <c r="BN3224"/>
      <c r="BO3224"/>
      <c r="BP3224"/>
      <c r="BQ3224"/>
      <c r="BR3224"/>
      <c r="BS3224"/>
      <c r="BT3224" t="inlineStr">
        <is>
          <t>--</t>
        </is>
      </c>
      <c r="BU3224"/>
      <c r="BV3224"/>
      <c r="BW3224"/>
      <c r="BX3224"/>
      <c r="BY3224"/>
      <c r="BZ3224"/>
      <c r="CA3224"/>
      <c r="CB3224"/>
      <c r="CC3224"/>
      <c r="CD3224"/>
      <c r="CE3224"/>
      <c r="CF3224"/>
      <c r="CG3224"/>
      <c r="CH3224"/>
      <c r="CI3224" t="inlineStr">
        <is>
          <t xml:space="preserve"> ALK/0.85 MEQ/L*//</t>
        </is>
      </c>
      <c r="CJ3224" t="inlineStr">
        <is>
          <t xml:space="preserve">   ALK/0.85 MEQ/L*//</t>
        </is>
      </c>
      <c r="CK3224" t="inlineStr">
        <is>
          <t>Erickson,R.J., D.A. Benoit, V.R. Mattson, H.P.,Jr. Nelson, and E.N. Leonard</t>
        </is>
      </c>
      <c r="CL3224" t="n">
        <v>16342.0</v>
      </c>
      <c r="CM3224" t="inlineStr">
        <is>
          <t>The Effects of Water Chemistry on the Toxicity of Copper to Fathead Minnows</t>
        </is>
      </c>
      <c r="CN3224" t="inlineStr">
        <is>
          <t>Environ. Toxicol. Chem.15(2): 181-193</t>
        </is>
      </c>
      <c r="CO3224" t="n">
        <v>1996.0</v>
      </c>
      <c r="CP3224" t="inlineStr">
        <is>
          <t>Erickson,R.J., D.A. Benoit, V.R. Mattson, H.P.,Jr. Nelson, and E.N. Leonard (1996). The Effects of Water Chemistry on the Toxicity of Copper to Fathead Minnows. Environ. Toxicol. Chem., 15, (2), 181-193. doi:10.1002/etc.5620150217. ECOREF#:16342</t>
        </is>
      </c>
    </row>
    <row r="3225">
      <c r="A3225" t="n">
        <v>7758987.0</v>
      </c>
      <c r="B3225" t="inlineStr">
        <is>
          <t>Sulfuric acid copper(2+) salt (1:1)</t>
        </is>
      </c>
      <c r="C3225"/>
      <c r="D3225" t="inlineStr">
        <is>
          <t>Measured</t>
        </is>
      </c>
      <c r="E3225" t="inlineStr">
        <is>
          <t>Not coded</t>
        </is>
      </c>
      <c r="F3225"/>
      <c r="G3225"/>
      <c r="H3225"/>
      <c r="I3225"/>
      <c r="J3225"/>
      <c r="K3225"/>
      <c r="L3225" t="inlineStr">
        <is>
          <t>Pimephales promelas</t>
        </is>
      </c>
      <c r="M3225" t="inlineStr">
        <is>
          <t>Fathead Minnow</t>
        </is>
      </c>
      <c r="N3225" t="inlineStr">
        <is>
          <t>Larva</t>
        </is>
      </c>
      <c r="O3225" t="inlineStr">
        <is>
          <t>&lt;</t>
        </is>
      </c>
      <c r="P3225" t="n">
        <v>24.0</v>
      </c>
      <c r="Q3225"/>
      <c r="R3225"/>
      <c r="S3225"/>
      <c r="T3225"/>
      <c r="U3225" t="inlineStr">
        <is>
          <t>Hour(s)</t>
        </is>
      </c>
      <c r="V3225" t="inlineStr">
        <is>
          <t>Flow-through</t>
        </is>
      </c>
      <c r="W3225" t="inlineStr">
        <is>
          <t>Fresh water</t>
        </is>
      </c>
      <c r="X3225" t="inlineStr">
        <is>
          <t>Lab</t>
        </is>
      </c>
      <c r="Y3225" t="n">
        <v>6.0</v>
      </c>
      <c r="Z3225" t="inlineStr">
        <is>
          <t>Total</t>
        </is>
      </c>
      <c r="AA3225"/>
      <c r="AB3225" t="n">
        <v>0.03555629</v>
      </c>
      <c r="AC3225"/>
      <c r="AD3225" t="n">
        <v>0.030707705</v>
      </c>
      <c r="AE3225"/>
      <c r="AF3225" t="n">
        <v>0.040404875</v>
      </c>
      <c r="AG3225" t="inlineStr">
        <is>
          <t>AI mg/L</t>
        </is>
      </c>
      <c r="AH3225"/>
      <c r="AI3225"/>
      <c r="AJ3225"/>
      <c r="AK3225"/>
      <c r="AL3225"/>
      <c r="AM3225"/>
      <c r="AN3225"/>
      <c r="AO3225"/>
      <c r="AP3225"/>
      <c r="AQ3225"/>
      <c r="AR3225"/>
      <c r="AS3225"/>
      <c r="AT3225"/>
      <c r="AU3225"/>
      <c r="AV3225"/>
      <c r="AW3225"/>
      <c r="AX3225" t="inlineStr">
        <is>
          <t>Mortality</t>
        </is>
      </c>
      <c r="AY3225" t="inlineStr">
        <is>
          <t>Mortality</t>
        </is>
      </c>
      <c r="AZ3225" t="inlineStr">
        <is>
          <t>LC50</t>
        </is>
      </c>
      <c r="BA3225"/>
      <c r="BB3225" t="n">
        <v>4.0</v>
      </c>
      <c r="BC3225"/>
      <c r="BD3225"/>
      <c r="BE3225"/>
      <c r="BF3225"/>
      <c r="BG3225" t="inlineStr">
        <is>
          <t>Day(s)</t>
        </is>
      </c>
      <c r="BH3225"/>
      <c r="BI3225" t="inlineStr">
        <is>
          <t>DTXSID6034479</t>
        </is>
      </c>
      <c r="BJ3225"/>
      <c r="BK3225"/>
      <c r="BL3225"/>
      <c r="BM3225"/>
      <c r="BN3225"/>
      <c r="BO3225"/>
      <c r="BP3225"/>
      <c r="BQ3225"/>
      <c r="BR3225"/>
      <c r="BS3225"/>
      <c r="BT3225" t="inlineStr">
        <is>
          <t>--</t>
        </is>
      </c>
      <c r="BU3225"/>
      <c r="BV3225"/>
      <c r="BW3225"/>
      <c r="BX3225"/>
      <c r="BY3225"/>
      <c r="BZ3225"/>
      <c r="CA3225"/>
      <c r="CB3225"/>
      <c r="CC3225"/>
      <c r="CD3225"/>
      <c r="CE3225"/>
      <c r="CF3225"/>
      <c r="CG3225"/>
      <c r="CH3225"/>
      <c r="CI3225" t="inlineStr">
        <is>
          <t xml:space="preserve"> CA/0.30* mN             //MG/0.15* mN             //NA/0.16 mN             //POT/0.01 mN             //SO4/0.07 mN             //CL/0.14 mN             //DNUM/6//DOSES/0.12/0.20/0.31/0.50/1.14 uM//TESTID/35//OEF/SALTS, HARDNESS, TEMPERATURE////</t>
        </is>
      </c>
      <c r="CJ3225" t="inlineStr">
        <is>
          <t xml:space="preserve">   CA/0.30* mN             //MG/0.15* mN             //NA/0.16 mN             //POT/0.01 mN             //SO4/0.07 mN             //CL/0.14 mN             //DNUM/6//DOSES/0.12/0.20/0.31/0.50/1.14 uM//TESTID/35//OEF/SALTS, HARDNESS, TEMPERATURE////</t>
        </is>
      </c>
      <c r="CK3225" t="inlineStr">
        <is>
          <t>Erickson,R.J., D.A. Benoit, and V.R. Mattson</t>
        </is>
      </c>
      <c r="CL3225" t="n">
        <v>76238.0</v>
      </c>
      <c r="CM3225" t="inlineStr">
        <is>
          <t>A Prototype Toxicity Factors Model for Site-Specific Copper Water Quality Criteria</t>
        </is>
      </c>
      <c r="CN3225" t="inlineStr">
        <is>
          <t>U.S.EPA, Duluth, MN:36 p.</t>
        </is>
      </c>
      <c r="CO3225" t="n">
        <v>1996.0</v>
      </c>
      <c r="CP3225" t="inlineStr">
        <is>
          <t>Erickson,R.J., D.A. Benoit, and V.R. Mattson (1996). A Prototype Toxicity Factors Model for Site-Specific Copper Water Quality Criteria. U.S.EPA, Duluth, MN, 36 p. ECOREF#:76238</t>
        </is>
      </c>
    </row>
    <row r="3226">
      <c r="A3226" t="n">
        <v>7758987.0</v>
      </c>
      <c r="B3226" t="inlineStr">
        <is>
          <t>Sulfuric acid copper(2+) salt (1:1)</t>
        </is>
      </c>
      <c r="C3226"/>
      <c r="D3226" t="inlineStr">
        <is>
          <t>Unmeasured</t>
        </is>
      </c>
      <c r="E3226" t="inlineStr">
        <is>
          <t>Not coded</t>
        </is>
      </c>
      <c r="F3226"/>
      <c r="G3226"/>
      <c r="H3226"/>
      <c r="I3226"/>
      <c r="J3226"/>
      <c r="K3226"/>
      <c r="L3226" t="inlineStr">
        <is>
          <t>Pimephales promelas</t>
        </is>
      </c>
      <c r="M3226" t="inlineStr">
        <is>
          <t>Fathead Minnow</t>
        </is>
      </c>
      <c r="N3226" t="inlineStr">
        <is>
          <t>Larva</t>
        </is>
      </c>
      <c r="O3226" t="inlineStr">
        <is>
          <t>&lt;</t>
        </is>
      </c>
      <c r="P3226" t="n">
        <v>24.0</v>
      </c>
      <c r="Q3226"/>
      <c r="R3226"/>
      <c r="S3226"/>
      <c r="T3226"/>
      <c r="U3226" t="inlineStr">
        <is>
          <t>Hour(s)</t>
        </is>
      </c>
      <c r="V3226" t="inlineStr">
        <is>
          <t>Renewal</t>
        </is>
      </c>
      <c r="W3226" t="inlineStr">
        <is>
          <t>Fresh water</t>
        </is>
      </c>
      <c r="X3226" t="inlineStr">
        <is>
          <t>Lab</t>
        </is>
      </c>
      <c r="Y3226" t="n">
        <v>6.0</v>
      </c>
      <c r="Z3226" t="inlineStr">
        <is>
          <t>Dissolved</t>
        </is>
      </c>
      <c r="AA3226"/>
      <c r="AB3226" t="n">
        <v>0.7265</v>
      </c>
      <c r="AC3226"/>
      <c r="AD3226" t="n">
        <v>0.6255</v>
      </c>
      <c r="AE3226"/>
      <c r="AF3226" t="n">
        <v>0.8438</v>
      </c>
      <c r="AG3226" t="inlineStr">
        <is>
          <t>AI mg/L</t>
        </is>
      </c>
      <c r="AH3226"/>
      <c r="AI3226"/>
      <c r="AJ3226"/>
      <c r="AK3226"/>
      <c r="AL3226"/>
      <c r="AM3226"/>
      <c r="AN3226"/>
      <c r="AO3226"/>
      <c r="AP3226"/>
      <c r="AQ3226"/>
      <c r="AR3226"/>
      <c r="AS3226"/>
      <c r="AT3226"/>
      <c r="AU3226"/>
      <c r="AV3226"/>
      <c r="AW3226"/>
      <c r="AX3226" t="inlineStr">
        <is>
          <t>Mortality</t>
        </is>
      </c>
      <c r="AY3226" t="inlineStr">
        <is>
          <t>Mortality</t>
        </is>
      </c>
      <c r="AZ3226" t="inlineStr">
        <is>
          <t>LC50</t>
        </is>
      </c>
      <c r="BA3226"/>
      <c r="BB3226" t="n">
        <v>4.0</v>
      </c>
      <c r="BC3226"/>
      <c r="BD3226"/>
      <c r="BE3226"/>
      <c r="BF3226"/>
      <c r="BG3226" t="inlineStr">
        <is>
          <t>Day(s)</t>
        </is>
      </c>
      <c r="BH3226"/>
      <c r="BI3226" t="inlineStr">
        <is>
          <t>DTXSID6034479</t>
        </is>
      </c>
      <c r="BJ3226" t="inlineStr">
        <is>
          <t>10.1897/02-476</t>
        </is>
      </c>
      <c r="BK3226"/>
      <c r="BL3226"/>
      <c r="BM3226"/>
      <c r="BN3226"/>
      <c r="BO3226"/>
      <c r="BP3226"/>
      <c r="BQ3226"/>
      <c r="BR3226"/>
      <c r="BS3226"/>
      <c r="BT3226" t="inlineStr">
        <is>
          <t>--</t>
        </is>
      </c>
      <c r="BU3226"/>
      <c r="BV3226"/>
      <c r="BW3226"/>
      <c r="BX3226"/>
      <c r="BY3226"/>
      <c r="BZ3226"/>
      <c r="CA3226"/>
      <c r="CB3226"/>
      <c r="CC3226"/>
      <c r="CD3226"/>
      <c r="CE3226"/>
      <c r="CF3226"/>
      <c r="CG3226"/>
      <c r="CH3226"/>
      <c r="CI3226" t="inlineStr">
        <is>
          <t xml:space="preserve"> HMA/25.82 %//CA/13.63 to 16.43 mg/L//MG/11.18 to 14.34 mg/L//NA/25.52 to 40.92 mg/L//POT/2.12 to 3.17 mg/L//SO4/81.21 to 96.45 mg/L//CL/1.90 to 9.52 mg/L//DNUM/6//DOSES/&lt;=3200 ug/L//TESTID/8//</t>
        </is>
      </c>
      <c r="CJ3226" t="inlineStr">
        <is>
          <t xml:space="preserve">   HMA/25.82 %//CA/13.63 to 16.43 mg/L//MG/11.18 to 14.34 mg/L//NA/25.52 to 40.92 mg/L//POT/2.12 to 3.17 mg/L//SO4/81.21 to 96.45 mg/L//CL/1.90 to 9.52 mg/L//DNUM/6//DOSES/&lt;=3200 ug/L//TESTID/8//</t>
        </is>
      </c>
      <c r="CK3226" t="inlineStr">
        <is>
          <t>Ryan,A.C., E.J. Van Genderen, J.R. Tomasso, and S.J. Klaine</t>
        </is>
      </c>
      <c r="CL3226" t="n">
        <v>80428.0</v>
      </c>
      <c r="CM3226" t="inlineStr">
        <is>
          <t>Influence of Natural Organic Matter Source on Copper Toxicity to Larval Fathead Minnows (Pimephales promelas):  Implications for the Biotic Ligand Model</t>
        </is>
      </c>
      <c r="CN3226" t="inlineStr">
        <is>
          <t>Environ. Toxicol. Chem.23(6): 1567-1574</t>
        </is>
      </c>
      <c r="CO3226" t="n">
        <v>2004.0</v>
      </c>
      <c r="CP3226" t="inlineStr">
        <is>
          <t>Ryan,A.C., E.J. Van Genderen, J.R. Tomasso, and S.J. Klaine (2004). Influence of Natural Organic Matter Source on Copper Toxicity to Larval Fathead Minnows (Pimephales promelas):  Implications for the Biotic Ligand Model. Environ. Toxicol. Chem., 23, (6), 1567-1574. doi:10.1897/02-476. ECOREF#:80428</t>
        </is>
      </c>
    </row>
    <row r="3227">
      <c r="A3227" t="n">
        <v>7758987.0</v>
      </c>
      <c r="B3227" t="inlineStr">
        <is>
          <t>Sulfuric acid copper(2+) salt (1:1)</t>
        </is>
      </c>
      <c r="C3227"/>
      <c r="D3227" t="inlineStr">
        <is>
          <t>Measured</t>
        </is>
      </c>
      <c r="E3227" t="inlineStr">
        <is>
          <t>Not coded</t>
        </is>
      </c>
      <c r="F3227"/>
      <c r="G3227"/>
      <c r="H3227"/>
      <c r="I3227"/>
      <c r="J3227"/>
      <c r="K3227"/>
      <c r="L3227" t="inlineStr">
        <is>
          <t>Pimephales promelas</t>
        </is>
      </c>
      <c r="M3227" t="inlineStr">
        <is>
          <t>Fathead Minnow</t>
        </is>
      </c>
      <c r="N3227" t="inlineStr">
        <is>
          <t>Larva</t>
        </is>
      </c>
      <c r="O3227" t="inlineStr">
        <is>
          <t>&lt;</t>
        </is>
      </c>
      <c r="P3227" t="n">
        <v>24.0</v>
      </c>
      <c r="Q3227"/>
      <c r="R3227"/>
      <c r="S3227"/>
      <c r="T3227"/>
      <c r="U3227" t="inlineStr">
        <is>
          <t>Hour(s)</t>
        </is>
      </c>
      <c r="V3227" t="inlineStr">
        <is>
          <t>Static</t>
        </is>
      </c>
      <c r="W3227" t="inlineStr">
        <is>
          <t>Fresh water</t>
        </is>
      </c>
      <c r="X3227" t="inlineStr">
        <is>
          <t>Lab</t>
        </is>
      </c>
      <c r="Y3227" t="n">
        <v>6.0</v>
      </c>
      <c r="Z3227" t="inlineStr">
        <is>
          <t>Total</t>
        </is>
      </c>
      <c r="AA3227"/>
      <c r="AB3227" t="n">
        <v>0.172932865</v>
      </c>
      <c r="AC3227"/>
      <c r="AD3227" t="n">
        <v>0.14222516</v>
      </c>
      <c r="AE3227"/>
      <c r="AF3227" t="n">
        <v>0.211721545</v>
      </c>
      <c r="AG3227" t="inlineStr">
        <is>
          <t>AI mg/L</t>
        </is>
      </c>
      <c r="AH3227"/>
      <c r="AI3227"/>
      <c r="AJ3227"/>
      <c r="AK3227"/>
      <c r="AL3227"/>
      <c r="AM3227"/>
      <c r="AN3227"/>
      <c r="AO3227"/>
      <c r="AP3227"/>
      <c r="AQ3227"/>
      <c r="AR3227"/>
      <c r="AS3227"/>
      <c r="AT3227"/>
      <c r="AU3227"/>
      <c r="AV3227"/>
      <c r="AW3227"/>
      <c r="AX3227" t="inlineStr">
        <is>
          <t>Mortality</t>
        </is>
      </c>
      <c r="AY3227" t="inlineStr">
        <is>
          <t>Mortality</t>
        </is>
      </c>
      <c r="AZ3227" t="inlineStr">
        <is>
          <t>LC50</t>
        </is>
      </c>
      <c r="BA3227"/>
      <c r="BB3227" t="n">
        <v>4.0</v>
      </c>
      <c r="BC3227"/>
      <c r="BD3227"/>
      <c r="BE3227"/>
      <c r="BF3227"/>
      <c r="BG3227" t="inlineStr">
        <is>
          <t>Day(s)</t>
        </is>
      </c>
      <c r="BH3227"/>
      <c r="BI3227" t="inlineStr">
        <is>
          <t>DTXSID6034479</t>
        </is>
      </c>
      <c r="BJ3227"/>
      <c r="BK3227"/>
      <c r="BL3227"/>
      <c r="BM3227"/>
      <c r="BN3227"/>
      <c r="BO3227"/>
      <c r="BP3227"/>
      <c r="BQ3227"/>
      <c r="BR3227"/>
      <c r="BS3227"/>
      <c r="BT3227" t="inlineStr">
        <is>
          <t>--</t>
        </is>
      </c>
      <c r="BU3227"/>
      <c r="BV3227"/>
      <c r="BW3227"/>
      <c r="BX3227"/>
      <c r="BY3227"/>
      <c r="BZ3227"/>
      <c r="CA3227"/>
      <c r="CB3227"/>
      <c r="CC3227"/>
      <c r="CD3227"/>
      <c r="CE3227"/>
      <c r="CF3227"/>
      <c r="CG3227"/>
      <c r="CH3227"/>
      <c r="CI3227" t="inlineStr">
        <is>
          <t xml:space="preserve"> CA/0.41 mN             //MG/0.25 mN             //NA/0.33 mN             //POT/0.07 mN             //SO4/0.29 mN             //CL/0.18 mN             //DNUM/6//DOSES/0.49 to 0.54/1.0/1.9 to 2.1/3.4 to 4.4/5.9 to 8.9 uM//TESTID/31//OEF/SALTS, HARDNESS, TEMPERATURE////</t>
        </is>
      </c>
      <c r="CJ3227" t="inlineStr">
        <is>
          <t xml:space="preserve">   CA/0.41 mN             //MG/0.25 mN             //NA/0.33 mN             //POT/0.07 mN             //SO4/0.29 mN             //CL/0.18 mN             //DNUM/6//DOSES/0.49 to 0.54/1.0/1.9 to 2.1/3.4 to 4.4/5.9 to 8.9 uM//TESTID/31//OEF/SALTS, HARDNESS, TEMPERATURE////</t>
        </is>
      </c>
      <c r="CK3227" t="inlineStr">
        <is>
          <t>Erickson,R.J., D.A. Benoit, and V.R. Mattson</t>
        </is>
      </c>
      <c r="CL3227" t="n">
        <v>76238.0</v>
      </c>
      <c r="CM3227" t="inlineStr">
        <is>
          <t>A Prototype Toxicity Factors Model for Site-Specific Copper Water Quality Criteria</t>
        </is>
      </c>
      <c r="CN3227" t="inlineStr">
        <is>
          <t>U.S.EPA, Duluth, MN:36 p.</t>
        </is>
      </c>
      <c r="CO3227" t="n">
        <v>1996.0</v>
      </c>
      <c r="CP3227" t="inlineStr">
        <is>
          <t>Erickson,R.J., D.A. Benoit, and V.R. Mattson (1996). A Prototype Toxicity Factors Model for Site-Specific Copper Water Quality Criteria. U.S.EPA, Duluth, MN, 36 p. ECOREF#:76238</t>
        </is>
      </c>
    </row>
    <row r="3228">
      <c r="A3228" t="n">
        <v>7758987.0</v>
      </c>
      <c r="B3228" t="inlineStr">
        <is>
          <t>Sulfuric acid copper(2+) salt (1:1)</t>
        </is>
      </c>
      <c r="C3228"/>
      <c r="D3228" t="inlineStr">
        <is>
          <t>Measured</t>
        </is>
      </c>
      <c r="E3228" t="inlineStr">
        <is>
          <t>Not coded</t>
        </is>
      </c>
      <c r="F3228"/>
      <c r="G3228"/>
      <c r="H3228"/>
      <c r="I3228"/>
      <c r="J3228"/>
      <c r="K3228"/>
      <c r="L3228" t="inlineStr">
        <is>
          <t>Pimephales promelas</t>
        </is>
      </c>
      <c r="M3228" t="inlineStr">
        <is>
          <t>Fathead Minnow</t>
        </is>
      </c>
      <c r="N3228" t="inlineStr">
        <is>
          <t>Larva</t>
        </is>
      </c>
      <c r="O3228" t="inlineStr">
        <is>
          <t>&lt;</t>
        </is>
      </c>
      <c r="P3228" t="n">
        <v>24.0</v>
      </c>
      <c r="Q3228"/>
      <c r="R3228"/>
      <c r="S3228"/>
      <c r="T3228"/>
      <c r="U3228" t="inlineStr">
        <is>
          <t>Hour(s)</t>
        </is>
      </c>
      <c r="V3228" t="inlineStr">
        <is>
          <t>Static</t>
        </is>
      </c>
      <c r="W3228" t="inlineStr">
        <is>
          <t>Fresh water</t>
        </is>
      </c>
      <c r="X3228" t="inlineStr">
        <is>
          <t>Lab</t>
        </is>
      </c>
      <c r="Y3228" t="n">
        <v>6.0</v>
      </c>
      <c r="Z3228" t="inlineStr">
        <is>
          <t>Total</t>
        </is>
      </c>
      <c r="AA3228"/>
      <c r="AB3228" t="n">
        <v>0.6788019</v>
      </c>
      <c r="AC3228"/>
      <c r="AD3228" t="n">
        <v>0.6141541</v>
      </c>
      <c r="AE3228"/>
      <c r="AF3228" t="n">
        <v>0.7434497</v>
      </c>
      <c r="AG3228" t="inlineStr">
        <is>
          <t>AI mg/L</t>
        </is>
      </c>
      <c r="AH3228"/>
      <c r="AI3228"/>
      <c r="AJ3228"/>
      <c r="AK3228"/>
      <c r="AL3228"/>
      <c r="AM3228"/>
      <c r="AN3228"/>
      <c r="AO3228"/>
      <c r="AP3228"/>
      <c r="AQ3228"/>
      <c r="AR3228"/>
      <c r="AS3228"/>
      <c r="AT3228"/>
      <c r="AU3228"/>
      <c r="AV3228"/>
      <c r="AW3228"/>
      <c r="AX3228" t="inlineStr">
        <is>
          <t>Mortality</t>
        </is>
      </c>
      <c r="AY3228" t="inlineStr">
        <is>
          <t>Mortality</t>
        </is>
      </c>
      <c r="AZ3228" t="inlineStr">
        <is>
          <t>LC50</t>
        </is>
      </c>
      <c r="BA3228"/>
      <c r="BB3228" t="n">
        <v>4.0</v>
      </c>
      <c r="BC3228"/>
      <c r="BD3228"/>
      <c r="BE3228"/>
      <c r="BF3228"/>
      <c r="BG3228" t="inlineStr">
        <is>
          <t>Day(s)</t>
        </is>
      </c>
      <c r="BH3228"/>
      <c r="BI3228" t="inlineStr">
        <is>
          <t>DTXSID6034479</t>
        </is>
      </c>
      <c r="BJ3228"/>
      <c r="BK3228"/>
      <c r="BL3228"/>
      <c r="BM3228"/>
      <c r="BN3228"/>
      <c r="BO3228"/>
      <c r="BP3228"/>
      <c r="BQ3228"/>
      <c r="BR3228"/>
      <c r="BS3228"/>
      <c r="BT3228" t="inlineStr">
        <is>
          <t>--</t>
        </is>
      </c>
      <c r="BU3228"/>
      <c r="BV3228"/>
      <c r="BW3228"/>
      <c r="BX3228"/>
      <c r="BY3228"/>
      <c r="BZ3228"/>
      <c r="CA3228"/>
      <c r="CB3228"/>
      <c r="CC3228"/>
      <c r="CD3228"/>
      <c r="CE3228"/>
      <c r="CF3228"/>
      <c r="CG3228"/>
      <c r="CH3228"/>
      <c r="CI3228" t="inlineStr">
        <is>
          <t xml:space="preserve"> CA/1.25* mN             //MG/0.62* mN             //NA/0.62* mN             //POT/0.05* mN             //SO4/0.40 mN             //CL/0.47 mN             //DNUM/6//DOSES/0.57 to 0.60/1.1 to 1.2/2.6 to 3.1/4.4 to 5.7/8.2 to 10.8 uM//TESTID/78//OEF/SALTS, HARDNESS, TEMPERATURE////</t>
        </is>
      </c>
      <c r="CJ3228" t="inlineStr">
        <is>
          <t xml:space="preserve">   CA/1.25* mN             //MG/0.62* mN             //NA/0.62* mN             //POT/0.05* mN             //SO4/0.40 mN             //CL/0.47 mN             //DNUM/6//DOSES/0.57 to 0.60/1.1 to 1.2/2.6 to 3.1/4.4 to 5.7/8.2 to 10.8 uM//TESTID/78//OEF/SALTS, HARDNESS, TEMPERATURE////</t>
        </is>
      </c>
      <c r="CK3228" t="inlineStr">
        <is>
          <t>Erickson,R.J., D.A. Benoit, and V.R. Mattson</t>
        </is>
      </c>
      <c r="CL3228" t="n">
        <v>76238.0</v>
      </c>
      <c r="CM3228" t="inlineStr">
        <is>
          <t>A Prototype Toxicity Factors Model for Site-Specific Copper Water Quality Criteria</t>
        </is>
      </c>
      <c r="CN3228" t="inlineStr">
        <is>
          <t>U.S.EPA, Duluth, MN:36 p.</t>
        </is>
      </c>
      <c r="CO3228" t="n">
        <v>1996.0</v>
      </c>
      <c r="CP3228" t="inlineStr">
        <is>
          <t>Erickson,R.J., D.A. Benoit, and V.R. Mattson (1996). A Prototype Toxicity Factors Model for Site-Specific Copper Water Quality Criteria. U.S.EPA, Duluth, MN, 36 p. ECOREF#:76238</t>
        </is>
      </c>
    </row>
    <row r="3229">
      <c r="A3229" t="n">
        <v>7758987.0</v>
      </c>
      <c r="B3229" t="inlineStr">
        <is>
          <t>Sulfuric acid copper(2+) salt (1:1)</t>
        </is>
      </c>
      <c r="C3229"/>
      <c r="D3229" t="inlineStr">
        <is>
          <t>Measured</t>
        </is>
      </c>
      <c r="E3229" t="inlineStr">
        <is>
          <t>Not coded</t>
        </is>
      </c>
      <c r="F3229"/>
      <c r="G3229"/>
      <c r="H3229"/>
      <c r="I3229"/>
      <c r="J3229"/>
      <c r="K3229"/>
      <c r="L3229" t="inlineStr">
        <is>
          <t>Pimephales promelas</t>
        </is>
      </c>
      <c r="M3229" t="inlineStr">
        <is>
          <t>Fathead Minnow</t>
        </is>
      </c>
      <c r="N3229" t="inlineStr">
        <is>
          <t>Larva</t>
        </is>
      </c>
      <c r="O3229" t="inlineStr">
        <is>
          <t>&lt;</t>
        </is>
      </c>
      <c r="P3229" t="n">
        <v>24.0</v>
      </c>
      <c r="Q3229"/>
      <c r="R3229"/>
      <c r="S3229"/>
      <c r="T3229"/>
      <c r="U3229" t="inlineStr">
        <is>
          <t>Hour(s)</t>
        </is>
      </c>
      <c r="V3229" t="inlineStr">
        <is>
          <t>Flow-through</t>
        </is>
      </c>
      <c r="W3229" t="inlineStr">
        <is>
          <t>Fresh water</t>
        </is>
      </c>
      <c r="X3229" t="inlineStr">
        <is>
          <t>Lab</t>
        </is>
      </c>
      <c r="Y3229"/>
      <c r="Z3229" t="inlineStr">
        <is>
          <t>Total</t>
        </is>
      </c>
      <c r="AA3229"/>
      <c r="AB3229" t="n">
        <v>0.20687296</v>
      </c>
      <c r="AC3229"/>
      <c r="AD3229" t="n">
        <v>0.16808428</v>
      </c>
      <c r="AE3229"/>
      <c r="AF3229" t="n">
        <v>0.25212642</v>
      </c>
      <c r="AG3229" t="inlineStr">
        <is>
          <t>AI mg/L</t>
        </is>
      </c>
      <c r="AH3229"/>
      <c r="AI3229"/>
      <c r="AJ3229"/>
      <c r="AK3229"/>
      <c r="AL3229"/>
      <c r="AM3229"/>
      <c r="AN3229"/>
      <c r="AO3229"/>
      <c r="AP3229"/>
      <c r="AQ3229"/>
      <c r="AR3229"/>
      <c r="AS3229"/>
      <c r="AT3229"/>
      <c r="AU3229"/>
      <c r="AV3229"/>
      <c r="AW3229"/>
      <c r="AX3229" t="inlineStr">
        <is>
          <t>Mortality</t>
        </is>
      </c>
      <c r="AY3229" t="inlineStr">
        <is>
          <t>Mortality</t>
        </is>
      </c>
      <c r="AZ3229" t="inlineStr">
        <is>
          <t>LC50</t>
        </is>
      </c>
      <c r="BA3229"/>
      <c r="BB3229" t="n">
        <v>4.0</v>
      </c>
      <c r="BC3229"/>
      <c r="BD3229"/>
      <c r="BE3229"/>
      <c r="BF3229"/>
      <c r="BG3229" t="inlineStr">
        <is>
          <t>Day(s)</t>
        </is>
      </c>
      <c r="BH3229"/>
      <c r="BI3229" t="inlineStr">
        <is>
          <t>DTXSID6034479</t>
        </is>
      </c>
      <c r="BJ3229" t="inlineStr">
        <is>
          <t>10.1002/etc.5620150217</t>
        </is>
      </c>
      <c r="BK3229"/>
      <c r="BL3229"/>
      <c r="BM3229"/>
      <c r="BN3229"/>
      <c r="BO3229"/>
      <c r="BP3229"/>
      <c r="BQ3229"/>
      <c r="BR3229"/>
      <c r="BS3229"/>
      <c r="BT3229" t="inlineStr">
        <is>
          <t>--</t>
        </is>
      </c>
      <c r="BU3229"/>
      <c r="BV3229"/>
      <c r="BW3229"/>
      <c r="BX3229"/>
      <c r="BY3229"/>
      <c r="BZ3229"/>
      <c r="CA3229"/>
      <c r="CB3229"/>
      <c r="CC3229"/>
      <c r="CD3229"/>
      <c r="CE3229"/>
      <c r="CF3229"/>
      <c r="CG3229"/>
      <c r="CH3229"/>
      <c r="CI3229" t="inlineStr">
        <is>
          <t xml:space="preserve"> ALK/0.85 MEQ/L*//</t>
        </is>
      </c>
      <c r="CJ3229" t="inlineStr">
        <is>
          <t xml:space="preserve">   ALK/0.85 MEQ/L*//</t>
        </is>
      </c>
      <c r="CK3229" t="inlineStr">
        <is>
          <t>Erickson,R.J., D.A. Benoit, V.R. Mattson, H.P.,Jr. Nelson, and E.N. Leonard</t>
        </is>
      </c>
      <c r="CL3229" t="n">
        <v>16342.0</v>
      </c>
      <c r="CM3229" t="inlineStr">
        <is>
          <t>The Effects of Water Chemistry on the Toxicity of Copper to Fathead Minnows</t>
        </is>
      </c>
      <c r="CN3229" t="inlineStr">
        <is>
          <t>Environ. Toxicol. Chem.15(2): 181-193</t>
        </is>
      </c>
      <c r="CO3229" t="n">
        <v>1996.0</v>
      </c>
      <c r="CP3229" t="inlineStr">
        <is>
          <t>Erickson,R.J., D.A. Benoit, V.R. Mattson, H.P.,Jr. Nelson, and E.N. Leonard (1996). The Effects of Water Chemistry on the Toxicity of Copper to Fathead Minnows. Environ. Toxicol. Chem., 15, (2), 181-193. doi:10.1002/etc.5620150217. ECOREF#:16342</t>
        </is>
      </c>
    </row>
    <row r="3230">
      <c r="A3230" t="n">
        <v>7758987.0</v>
      </c>
      <c r="B3230" t="inlineStr">
        <is>
          <t>Sulfuric acid copper(2+) salt (1:1)</t>
        </is>
      </c>
      <c r="C3230"/>
      <c r="D3230" t="inlineStr">
        <is>
          <t>Measured</t>
        </is>
      </c>
      <c r="E3230" t="inlineStr">
        <is>
          <t>Not coded</t>
        </is>
      </c>
      <c r="F3230"/>
      <c r="G3230"/>
      <c r="H3230"/>
      <c r="I3230"/>
      <c r="J3230"/>
      <c r="K3230"/>
      <c r="L3230" t="inlineStr">
        <is>
          <t>Pimephales promelas</t>
        </is>
      </c>
      <c r="M3230" t="inlineStr">
        <is>
          <t>Fathead Minnow</t>
        </is>
      </c>
      <c r="N3230" t="inlineStr">
        <is>
          <t>Fry</t>
        </is>
      </c>
      <c r="O3230" t="inlineStr">
        <is>
          <t>&lt;</t>
        </is>
      </c>
      <c r="P3230" t="n">
        <v>1.0</v>
      </c>
      <c r="Q3230"/>
      <c r="R3230"/>
      <c r="S3230"/>
      <c r="T3230"/>
      <c r="U3230" t="inlineStr">
        <is>
          <t>Day(s)</t>
        </is>
      </c>
      <c r="V3230" t="inlineStr">
        <is>
          <t>Static</t>
        </is>
      </c>
      <c r="W3230" t="inlineStr">
        <is>
          <t>Fresh water</t>
        </is>
      </c>
      <c r="X3230" t="inlineStr">
        <is>
          <t>Lab</t>
        </is>
      </c>
      <c r="Y3230"/>
      <c r="Z3230" t="inlineStr">
        <is>
          <t>Total</t>
        </is>
      </c>
      <c r="AA3230"/>
      <c r="AB3230" t="n">
        <v>0.0049</v>
      </c>
      <c r="AC3230"/>
      <c r="AD3230" t="n">
        <v>0.0036</v>
      </c>
      <c r="AE3230"/>
      <c r="AF3230" t="n">
        <v>0.0065</v>
      </c>
      <c r="AG3230" t="inlineStr">
        <is>
          <t>AI mg/L</t>
        </is>
      </c>
      <c r="AH3230"/>
      <c r="AI3230"/>
      <c r="AJ3230"/>
      <c r="AK3230"/>
      <c r="AL3230"/>
      <c r="AM3230"/>
      <c r="AN3230"/>
      <c r="AO3230"/>
      <c r="AP3230"/>
      <c r="AQ3230"/>
      <c r="AR3230"/>
      <c r="AS3230"/>
      <c r="AT3230"/>
      <c r="AU3230"/>
      <c r="AV3230"/>
      <c r="AW3230"/>
      <c r="AX3230" t="inlineStr">
        <is>
          <t>Mortality</t>
        </is>
      </c>
      <c r="AY3230" t="inlineStr">
        <is>
          <t>Mortality</t>
        </is>
      </c>
      <c r="AZ3230" t="inlineStr">
        <is>
          <t>LC50</t>
        </is>
      </c>
      <c r="BA3230"/>
      <c r="BB3230" t="n">
        <v>4.0</v>
      </c>
      <c r="BC3230"/>
      <c r="BD3230"/>
      <c r="BE3230"/>
      <c r="BF3230"/>
      <c r="BG3230" t="inlineStr">
        <is>
          <t>Day(s)</t>
        </is>
      </c>
      <c r="BH3230"/>
      <c r="BI3230" t="inlineStr">
        <is>
          <t>DTXSID6034479</t>
        </is>
      </c>
      <c r="BJ3230" t="inlineStr">
        <is>
          <t>10.1139/f93-155</t>
        </is>
      </c>
      <c r="BK3230"/>
      <c r="BL3230"/>
      <c r="BM3230"/>
      <c r="BN3230"/>
      <c r="BO3230"/>
      <c r="BP3230"/>
      <c r="BQ3230"/>
      <c r="BR3230"/>
      <c r="BS3230"/>
      <c r="BT3230" t="inlineStr">
        <is>
          <t>--</t>
        </is>
      </c>
      <c r="BU3230"/>
      <c r="BV3230"/>
      <c r="BW3230"/>
      <c r="BX3230"/>
      <c r="BY3230"/>
      <c r="BZ3230"/>
      <c r="CA3230"/>
      <c r="CB3230"/>
      <c r="CC3230"/>
      <c r="CD3230"/>
      <c r="CE3230"/>
      <c r="CF3230"/>
      <c r="CG3230"/>
      <c r="CH3230"/>
      <c r="CI3230"/>
      <c r="CJ3230"/>
      <c r="CK3230" t="inlineStr">
        <is>
          <t>Welsh,P.G., J.F. Skidmore, D.J. Spry, D.G. Dixon, P.V. Hodson, N.J. Hutchinson, and B.E. Hickie</t>
        </is>
      </c>
      <c r="CL3230" t="n">
        <v>8034.0</v>
      </c>
      <c r="CM3230" t="inlineStr">
        <is>
          <t>Effect of pH and Dissolved Organic Carbon on the Toxicity of Copper to Larval Fathead Minnow (Pimephales promelas) in Natural Lake Waters of Low Alkalinity</t>
        </is>
      </c>
      <c r="CN3230" t="inlineStr">
        <is>
          <t>Can. J. Fish. Aquat. Sci. (Multiple Languages)50(7): 1356-1362</t>
        </is>
      </c>
      <c r="CO3230" t="n">
        <v>1993.0</v>
      </c>
      <c r="CP3230" t="inlineStr">
        <is>
          <t>Welsh,P.G., J.F. Skidmore, D.J. Spry, D.G. Dixon, P.V. Hodson, N.J. Hutchinson, and B.E. Hickie (1993). Effect of pH and Dissolved Organic Carbon on the Toxicity of Copper to Larval Fathead Minnow (Pimephales promelas) in Natural Lake Waters of Low Alkalinity. Can. J. Fish. Aquat. Sci. (Multiple Languages), 50, (7), 1356-1362. doi:10.1139/f93-155. ECOREF#:8034</t>
        </is>
      </c>
    </row>
    <row r="3231">
      <c r="A3231" t="n">
        <v>7758987.0</v>
      </c>
      <c r="B3231" t="inlineStr">
        <is>
          <t>Sulfuric acid copper(2+) salt (1:1)</t>
        </is>
      </c>
      <c r="C3231"/>
      <c r="D3231" t="inlineStr">
        <is>
          <t>Measured</t>
        </is>
      </c>
      <c r="E3231" t="inlineStr">
        <is>
          <t>Not coded</t>
        </is>
      </c>
      <c r="F3231"/>
      <c r="G3231"/>
      <c r="H3231"/>
      <c r="I3231"/>
      <c r="J3231"/>
      <c r="K3231"/>
      <c r="L3231" t="inlineStr">
        <is>
          <t>Pimephales promelas</t>
        </is>
      </c>
      <c r="M3231" t="inlineStr">
        <is>
          <t>Fathead Minnow</t>
        </is>
      </c>
      <c r="N3231" t="inlineStr">
        <is>
          <t>Larva</t>
        </is>
      </c>
      <c r="O3231"/>
      <c r="P3231" t="n">
        <v>1.0</v>
      </c>
      <c r="Q3231"/>
      <c r="R3231"/>
      <c r="S3231"/>
      <c r="T3231"/>
      <c r="U3231" t="inlineStr">
        <is>
          <t>Day(s)</t>
        </is>
      </c>
      <c r="V3231" t="inlineStr">
        <is>
          <t>Static</t>
        </is>
      </c>
      <c r="W3231" t="inlineStr">
        <is>
          <t>Fresh water</t>
        </is>
      </c>
      <c r="X3231" t="inlineStr">
        <is>
          <t>Lab</t>
        </is>
      </c>
      <c r="Y3231"/>
      <c r="Z3231" t="inlineStr">
        <is>
          <t>Dissolved</t>
        </is>
      </c>
      <c r="AA3231"/>
      <c r="AB3231" t="n">
        <v>0.171</v>
      </c>
      <c r="AC3231"/>
      <c r="AD3231"/>
      <c r="AE3231"/>
      <c r="AF3231"/>
      <c r="AG3231" t="inlineStr">
        <is>
          <t>AI mg/L</t>
        </is>
      </c>
      <c r="AH3231" t="inlineStr">
        <is>
          <t>Total</t>
        </is>
      </c>
      <c r="AI3231"/>
      <c r="AJ3231" t="n">
        <v>0.18</v>
      </c>
      <c r="AK3231"/>
      <c r="AL3231" t="n">
        <v>0.166</v>
      </c>
      <c r="AM3231"/>
      <c r="AN3231" t="n">
        <v>0.195</v>
      </c>
      <c r="AO3231" t="inlineStr">
        <is>
          <t>AI mg/L</t>
        </is>
      </c>
      <c r="AP3231"/>
      <c r="AQ3231"/>
      <c r="AR3231"/>
      <c r="AS3231"/>
      <c r="AT3231"/>
      <c r="AU3231"/>
      <c r="AV3231"/>
      <c r="AW3231"/>
      <c r="AX3231" t="inlineStr">
        <is>
          <t>Mortality</t>
        </is>
      </c>
      <c r="AY3231" t="inlineStr">
        <is>
          <t>Mortality</t>
        </is>
      </c>
      <c r="AZ3231" t="inlineStr">
        <is>
          <t>LC50</t>
        </is>
      </c>
      <c r="BA3231"/>
      <c r="BB3231" t="n">
        <v>4.0</v>
      </c>
      <c r="BC3231"/>
      <c r="BD3231"/>
      <c r="BE3231"/>
      <c r="BF3231"/>
      <c r="BG3231" t="inlineStr">
        <is>
          <t>Day(s)</t>
        </is>
      </c>
      <c r="BH3231"/>
      <c r="BI3231" t="inlineStr">
        <is>
          <t>DTXSID6034479</t>
        </is>
      </c>
      <c r="BJ3231"/>
      <c r="BK3231"/>
      <c r="BL3231"/>
      <c r="BM3231"/>
      <c r="BN3231"/>
      <c r="BO3231"/>
      <c r="BP3231"/>
      <c r="BQ3231"/>
      <c r="BR3231"/>
      <c r="BS3231"/>
      <c r="BT3231" t="inlineStr">
        <is>
          <t>--</t>
        </is>
      </c>
      <c r="BU3231"/>
      <c r="BV3231"/>
      <c r="BW3231"/>
      <c r="BX3231"/>
      <c r="BY3231"/>
      <c r="BZ3231"/>
      <c r="CA3231" t="inlineStr">
        <is>
          <t>--</t>
        </is>
      </c>
      <c r="CB3231"/>
      <c r="CC3231"/>
      <c r="CD3231"/>
      <c r="CE3231"/>
      <c r="CF3231"/>
      <c r="CG3231"/>
      <c r="CH3231"/>
      <c r="CI3231"/>
      <c r="CJ3231"/>
      <c r="CK3231" t="inlineStr">
        <is>
          <t>Nelson,H., D. Benoit, R. Erickson, V. Mattson, and J. Lindberg</t>
        </is>
      </c>
      <c r="CL3231" t="n">
        <v>5203.0</v>
      </c>
      <c r="CM3231" t="inlineStr">
        <is>
          <t>The Effects of Variable Hardness, pH, Alkalinity, Suspended Clay, and Humics on the Chemical Speciation and Aquatic Toxicity of Copper</t>
        </is>
      </c>
      <c r="CN3231" t="inlineStr">
        <is>
          <t>EPA/600/3-86/023, U.S.EPA, Duluth, MN:120 p.</t>
        </is>
      </c>
      <c r="CO3231" t="n">
        <v>1985.0</v>
      </c>
      <c r="CP3231" t="inlineStr">
        <is>
          <t>Nelson,H., D. Benoit, R. Erickson, V. Mattson, and J. Lindberg (1985). The Effects of Variable Hardness, pH, Alkalinity, Suspended Clay, and Humics on the Chemical Speciation and Aquatic Toxicity of Copper. EPA/600/3-86/023, U.S.EPA, Duluth, MN, 120 p. ECOREF#:5203</t>
        </is>
      </c>
    </row>
    <row r="3232">
      <c r="A3232" t="n">
        <v>7758987.0</v>
      </c>
      <c r="B3232" t="inlineStr">
        <is>
          <t>Sulfuric acid copper(2+) salt (1:1)</t>
        </is>
      </c>
      <c r="C3232"/>
      <c r="D3232" t="inlineStr">
        <is>
          <t>Measured</t>
        </is>
      </c>
      <c r="E3232" t="inlineStr">
        <is>
          <t>Not coded</t>
        </is>
      </c>
      <c r="F3232"/>
      <c r="G3232"/>
      <c r="H3232"/>
      <c r="I3232"/>
      <c r="J3232"/>
      <c r="K3232"/>
      <c r="L3232" t="inlineStr">
        <is>
          <t>Pimephales promelas</t>
        </is>
      </c>
      <c r="M3232" t="inlineStr">
        <is>
          <t>Fathead Minnow</t>
        </is>
      </c>
      <c r="N3232" t="inlineStr">
        <is>
          <t>Larva</t>
        </is>
      </c>
      <c r="O3232" t="inlineStr">
        <is>
          <t>&lt;</t>
        </is>
      </c>
      <c r="P3232" t="n">
        <v>24.0</v>
      </c>
      <c r="Q3232"/>
      <c r="R3232"/>
      <c r="S3232"/>
      <c r="T3232"/>
      <c r="U3232" t="inlineStr">
        <is>
          <t>Hour(s)</t>
        </is>
      </c>
      <c r="V3232" t="inlineStr">
        <is>
          <t>Static</t>
        </is>
      </c>
      <c r="W3232" t="inlineStr">
        <is>
          <t>Fresh water</t>
        </is>
      </c>
      <c r="X3232" t="inlineStr">
        <is>
          <t>Lab</t>
        </is>
      </c>
      <c r="Y3232" t="n">
        <v>6.0</v>
      </c>
      <c r="Z3232" t="inlineStr">
        <is>
          <t>Total</t>
        </is>
      </c>
      <c r="AA3232"/>
      <c r="AB3232" t="n">
        <v>0.37172485</v>
      </c>
      <c r="AC3232"/>
      <c r="AD3232" t="n">
        <v>0.30707705</v>
      </c>
      <c r="AE3232"/>
      <c r="AF3232" t="n">
        <v>0.4525346</v>
      </c>
      <c r="AG3232" t="inlineStr">
        <is>
          <t>AI mg/L</t>
        </is>
      </c>
      <c r="AH3232"/>
      <c r="AI3232"/>
      <c r="AJ3232"/>
      <c r="AK3232"/>
      <c r="AL3232"/>
      <c r="AM3232"/>
      <c r="AN3232"/>
      <c r="AO3232"/>
      <c r="AP3232"/>
      <c r="AQ3232"/>
      <c r="AR3232"/>
      <c r="AS3232"/>
      <c r="AT3232"/>
      <c r="AU3232"/>
      <c r="AV3232"/>
      <c r="AW3232"/>
      <c r="AX3232" t="inlineStr">
        <is>
          <t>Mortality</t>
        </is>
      </c>
      <c r="AY3232" t="inlineStr">
        <is>
          <t>Mortality</t>
        </is>
      </c>
      <c r="AZ3232" t="inlineStr">
        <is>
          <t>LC50</t>
        </is>
      </c>
      <c r="BA3232"/>
      <c r="BB3232" t="n">
        <v>4.0</v>
      </c>
      <c r="BC3232"/>
      <c r="BD3232"/>
      <c r="BE3232"/>
      <c r="BF3232"/>
      <c r="BG3232" t="inlineStr">
        <is>
          <t>Day(s)</t>
        </is>
      </c>
      <c r="BH3232"/>
      <c r="BI3232" t="inlineStr">
        <is>
          <t>DTXSID6034479</t>
        </is>
      </c>
      <c r="BJ3232"/>
      <c r="BK3232"/>
      <c r="BL3232"/>
      <c r="BM3232"/>
      <c r="BN3232"/>
      <c r="BO3232"/>
      <c r="BP3232"/>
      <c r="BQ3232"/>
      <c r="BR3232"/>
      <c r="BS3232"/>
      <c r="BT3232" t="inlineStr">
        <is>
          <t>--</t>
        </is>
      </c>
      <c r="BU3232"/>
      <c r="BV3232"/>
      <c r="BW3232"/>
      <c r="BX3232"/>
      <c r="BY3232"/>
      <c r="BZ3232"/>
      <c r="CA3232"/>
      <c r="CB3232"/>
      <c r="CC3232"/>
      <c r="CD3232"/>
      <c r="CE3232"/>
      <c r="CF3232"/>
      <c r="CG3232"/>
      <c r="CH3232"/>
      <c r="CI3232" t="inlineStr">
        <is>
          <t xml:space="preserve"> CA/0.73 mN             //MG/0.26 mN             //NA/0.06 mN             //POT/0.01 mN             //SO4/0.07 mN             //CL/0.03 mN             //DNUM/6//DOSES/0.54 to 0.60/1.0/1.9 to 2.0/3.5 to 3.8/6.3 to 7.5 uM//TESTID/7//</t>
        </is>
      </c>
      <c r="CJ3232" t="inlineStr">
        <is>
          <t xml:space="preserve">   CA/0.73 mN             //MG/0.26 mN             //NA/0.06 mN             //POT/0.01 mN             //SO4/0.07 mN             //CL/0.03 mN             //DNUM/6//DOSES/0.54 to 0.60/1.0/1.9 to 2.0/3.5 to 3.8/6.3 to 7.5 uM//TESTID/7//</t>
        </is>
      </c>
      <c r="CK3232" t="inlineStr">
        <is>
          <t>Erickson,R.J., D.A. Benoit, and V.R. Mattson</t>
        </is>
      </c>
      <c r="CL3232" t="n">
        <v>76238.0</v>
      </c>
      <c r="CM3232" t="inlineStr">
        <is>
          <t>A Prototype Toxicity Factors Model for Site-Specific Copper Water Quality Criteria</t>
        </is>
      </c>
      <c r="CN3232" t="inlineStr">
        <is>
          <t>U.S.EPA, Duluth, MN:36 p.</t>
        </is>
      </c>
      <c r="CO3232" t="n">
        <v>1996.0</v>
      </c>
      <c r="CP3232" t="inlineStr">
        <is>
          <t>Erickson,R.J., D.A. Benoit, and V.R. Mattson (1996). A Prototype Toxicity Factors Model for Site-Specific Copper Water Quality Criteria. U.S.EPA, Duluth, MN, 36 p. ECOREF#:76238</t>
        </is>
      </c>
    </row>
    <row r="3233">
      <c r="A3233" t="n">
        <v>7758987.0</v>
      </c>
      <c r="B3233" t="inlineStr">
        <is>
          <t>Sulfuric acid copper(2+) salt (1:1)</t>
        </is>
      </c>
      <c r="C3233"/>
      <c r="D3233" t="inlineStr">
        <is>
          <t>Measured</t>
        </is>
      </c>
      <c r="E3233" t="inlineStr">
        <is>
          <t>Not coded</t>
        </is>
      </c>
      <c r="F3233"/>
      <c r="G3233"/>
      <c r="H3233"/>
      <c r="I3233"/>
      <c r="J3233"/>
      <c r="K3233"/>
      <c r="L3233" t="inlineStr">
        <is>
          <t>Pimephales promelas</t>
        </is>
      </c>
      <c r="M3233" t="inlineStr">
        <is>
          <t>Fathead Minnow</t>
        </is>
      </c>
      <c r="N3233" t="inlineStr">
        <is>
          <t>Larva</t>
        </is>
      </c>
      <c r="O3233" t="inlineStr">
        <is>
          <t>&lt;</t>
        </is>
      </c>
      <c r="P3233" t="n">
        <v>24.0</v>
      </c>
      <c r="Q3233"/>
      <c r="R3233"/>
      <c r="S3233"/>
      <c r="T3233"/>
      <c r="U3233" t="inlineStr">
        <is>
          <t>Hour(s)</t>
        </is>
      </c>
      <c r="V3233" t="inlineStr">
        <is>
          <t>Flow-through</t>
        </is>
      </c>
      <c r="W3233" t="inlineStr">
        <is>
          <t>Fresh water</t>
        </is>
      </c>
      <c r="X3233" t="inlineStr">
        <is>
          <t>Lab</t>
        </is>
      </c>
      <c r="Y3233"/>
      <c r="Z3233" t="inlineStr">
        <is>
          <t>Total</t>
        </is>
      </c>
      <c r="AA3233"/>
      <c r="AB3233" t="n">
        <v>0.282834125</v>
      </c>
      <c r="AC3233"/>
      <c r="AD3233"/>
      <c r="AE3233"/>
      <c r="AF3233"/>
      <c r="AG3233" t="inlineStr">
        <is>
          <t>AI mg/L</t>
        </is>
      </c>
      <c r="AH3233"/>
      <c r="AI3233"/>
      <c r="AJ3233"/>
      <c r="AK3233"/>
      <c r="AL3233"/>
      <c r="AM3233"/>
      <c r="AN3233"/>
      <c r="AO3233"/>
      <c r="AP3233"/>
      <c r="AQ3233"/>
      <c r="AR3233"/>
      <c r="AS3233"/>
      <c r="AT3233"/>
      <c r="AU3233"/>
      <c r="AV3233"/>
      <c r="AW3233"/>
      <c r="AX3233" t="inlineStr">
        <is>
          <t>Mortality</t>
        </is>
      </c>
      <c r="AY3233" t="inlineStr">
        <is>
          <t>Mortality</t>
        </is>
      </c>
      <c r="AZ3233" t="inlineStr">
        <is>
          <t>LC50</t>
        </is>
      </c>
      <c r="BA3233"/>
      <c r="BB3233" t="n">
        <v>4.0</v>
      </c>
      <c r="BC3233"/>
      <c r="BD3233"/>
      <c r="BE3233"/>
      <c r="BF3233"/>
      <c r="BG3233" t="inlineStr">
        <is>
          <t>Day(s)</t>
        </is>
      </c>
      <c r="BH3233"/>
      <c r="BI3233" t="inlineStr">
        <is>
          <t>DTXSID6034479</t>
        </is>
      </c>
      <c r="BJ3233" t="inlineStr">
        <is>
          <t>10.1002/etc.5620150217</t>
        </is>
      </c>
      <c r="BK3233"/>
      <c r="BL3233"/>
      <c r="BM3233"/>
      <c r="BN3233"/>
      <c r="BO3233"/>
      <c r="BP3233"/>
      <c r="BQ3233"/>
      <c r="BR3233"/>
      <c r="BS3233"/>
      <c r="BT3233" t="inlineStr">
        <is>
          <t>--</t>
        </is>
      </c>
      <c r="BU3233"/>
      <c r="BV3233"/>
      <c r="BW3233"/>
      <c r="BX3233"/>
      <c r="BY3233"/>
      <c r="BZ3233"/>
      <c r="CA3233"/>
      <c r="CB3233"/>
      <c r="CC3233"/>
      <c r="CD3233"/>
      <c r="CE3233"/>
      <c r="CF3233"/>
      <c r="CG3233"/>
      <c r="CH3233"/>
      <c r="CI3233" t="inlineStr">
        <is>
          <t xml:space="preserve"> ALK/0.85 MEQ/L*//</t>
        </is>
      </c>
      <c r="CJ3233" t="inlineStr">
        <is>
          <t xml:space="preserve">   ALK/0.85 MEQ/L*//</t>
        </is>
      </c>
      <c r="CK3233" t="inlineStr">
        <is>
          <t>Erickson,R.J., D.A. Benoit, V.R. Mattson, H.P.,Jr. Nelson, and E.N. Leonard</t>
        </is>
      </c>
      <c r="CL3233" t="n">
        <v>16342.0</v>
      </c>
      <c r="CM3233" t="inlineStr">
        <is>
          <t>The Effects of Water Chemistry on the Toxicity of Copper to Fathead Minnows</t>
        </is>
      </c>
      <c r="CN3233" t="inlineStr">
        <is>
          <t>Environ. Toxicol. Chem.15(2): 181-193</t>
        </is>
      </c>
      <c r="CO3233" t="n">
        <v>1996.0</v>
      </c>
      <c r="CP3233" t="inlineStr">
        <is>
          <t>Erickson,R.J., D.A. Benoit, V.R. Mattson, H.P.,Jr. Nelson, and E.N. Leonard (1996). The Effects of Water Chemistry on the Toxicity of Copper to Fathead Minnows. Environ. Toxicol. Chem., 15, (2), 181-193. doi:10.1002/etc.5620150217. ECOREF#:16342</t>
        </is>
      </c>
    </row>
    <row r="3234">
      <c r="A3234" t="n">
        <v>7758987.0</v>
      </c>
      <c r="B3234" t="inlineStr">
        <is>
          <t>Sulfuric acid copper(2+) salt (1:1)</t>
        </is>
      </c>
      <c r="C3234"/>
      <c r="D3234" t="inlineStr">
        <is>
          <t>Measured</t>
        </is>
      </c>
      <c r="E3234" t="inlineStr">
        <is>
          <t>Not coded</t>
        </is>
      </c>
      <c r="F3234"/>
      <c r="G3234"/>
      <c r="H3234"/>
      <c r="I3234"/>
      <c r="J3234"/>
      <c r="K3234"/>
      <c r="L3234" t="inlineStr">
        <is>
          <t>Pimephales promelas</t>
        </is>
      </c>
      <c r="M3234" t="inlineStr">
        <is>
          <t>Fathead Minnow</t>
        </is>
      </c>
      <c r="N3234" t="inlineStr">
        <is>
          <t>Larva</t>
        </is>
      </c>
      <c r="O3234" t="inlineStr">
        <is>
          <t>&lt;</t>
        </is>
      </c>
      <c r="P3234" t="n">
        <v>24.0</v>
      </c>
      <c r="Q3234"/>
      <c r="R3234"/>
      <c r="S3234"/>
      <c r="T3234"/>
      <c r="U3234" t="inlineStr">
        <is>
          <t>Hour(s)</t>
        </is>
      </c>
      <c r="V3234" t="inlineStr">
        <is>
          <t>Static</t>
        </is>
      </c>
      <c r="W3234" t="inlineStr">
        <is>
          <t>Fresh water</t>
        </is>
      </c>
      <c r="X3234" t="inlineStr">
        <is>
          <t>Lab</t>
        </is>
      </c>
      <c r="Y3234"/>
      <c r="Z3234" t="inlineStr">
        <is>
          <t>Total</t>
        </is>
      </c>
      <c r="AA3234"/>
      <c r="AB3234" t="n">
        <v>0.0066</v>
      </c>
      <c r="AC3234"/>
      <c r="AD3234" t="n">
        <v>0.0053</v>
      </c>
      <c r="AE3234"/>
      <c r="AF3234" t="n">
        <v>0.0082</v>
      </c>
      <c r="AG3234" t="inlineStr">
        <is>
          <t>AI mg/L</t>
        </is>
      </c>
      <c r="AH3234"/>
      <c r="AI3234"/>
      <c r="AJ3234"/>
      <c r="AK3234"/>
      <c r="AL3234"/>
      <c r="AM3234"/>
      <c r="AN3234"/>
      <c r="AO3234"/>
      <c r="AP3234"/>
      <c r="AQ3234"/>
      <c r="AR3234"/>
      <c r="AS3234"/>
      <c r="AT3234"/>
      <c r="AU3234"/>
      <c r="AV3234"/>
      <c r="AW3234"/>
      <c r="AX3234" t="inlineStr">
        <is>
          <t>Mortality</t>
        </is>
      </c>
      <c r="AY3234" t="inlineStr">
        <is>
          <t>Mortality</t>
        </is>
      </c>
      <c r="AZ3234" t="inlineStr">
        <is>
          <t>LC50</t>
        </is>
      </c>
      <c r="BA3234"/>
      <c r="BB3234" t="n">
        <v>4.0</v>
      </c>
      <c r="BC3234"/>
      <c r="BD3234"/>
      <c r="BE3234"/>
      <c r="BF3234"/>
      <c r="BG3234" t="inlineStr">
        <is>
          <t>Day(s)</t>
        </is>
      </c>
      <c r="BH3234"/>
      <c r="BI3234" t="inlineStr">
        <is>
          <t>DTXSID6034479</t>
        </is>
      </c>
      <c r="BJ3234" t="inlineStr">
        <is>
          <t>10.1139/f96-063</t>
        </is>
      </c>
      <c r="BK3234"/>
      <c r="BL3234"/>
      <c r="BM3234"/>
      <c r="BN3234"/>
      <c r="BO3234"/>
      <c r="BP3234"/>
      <c r="BQ3234"/>
      <c r="BR3234"/>
      <c r="BS3234"/>
      <c r="BT3234" t="inlineStr">
        <is>
          <t>--</t>
        </is>
      </c>
      <c r="BU3234"/>
      <c r="BV3234"/>
      <c r="BW3234"/>
      <c r="BX3234"/>
      <c r="BY3234"/>
      <c r="BZ3234"/>
      <c r="CA3234"/>
      <c r="CB3234"/>
      <c r="CC3234"/>
      <c r="CD3234"/>
      <c r="CE3234"/>
      <c r="CF3234"/>
      <c r="CG3234"/>
      <c r="CH3234"/>
      <c r="CI3234"/>
      <c r="CJ3234"/>
      <c r="CK3234" t="inlineStr">
        <is>
          <t>Welsh,P.G., J.L. Parrott, D.G. Dixon, P.V. Hodson, D.J. Spry, and G. Mierle</t>
        </is>
      </c>
      <c r="CL3234" t="n">
        <v>17105.0</v>
      </c>
      <c r="CM3234" t="inlineStr">
        <is>
          <t>Estimating Acute Copper Toxicity to Larval Fathead Minnow (Pimephales promelas) in Soft Water from Measurements of Dissolved Organic Carbon, Calcium, and pH</t>
        </is>
      </c>
      <c r="CN3234" t="inlineStr">
        <is>
          <t>Can. J. Fish. Aquat. Sci. (Multiple Languages)53:1263-1271</t>
        </is>
      </c>
      <c r="CO3234" t="n">
        <v>1996.0</v>
      </c>
      <c r="CP3234" t="inlineStr">
        <is>
          <t>Welsh,P.G., J.L. Parrott, D.G. Dixon, P.V. Hodson, D.J. Spry, and G. Mierle (1996). Estimating Acute Copper Toxicity to Larval Fathead Minnow (Pimephales promelas) in Soft Water from Measurements of Dissolved Organic Carbon, Calcium, and pH. Can. J. Fish. Aquat. Sci. (Multiple Languages), 53, 1263-1271. doi:10.1139/f96-063. ECOREF#:17105</t>
        </is>
      </c>
    </row>
    <row r="3235">
      <c r="A3235" t="n">
        <v>7758987.0</v>
      </c>
      <c r="B3235" t="inlineStr">
        <is>
          <t>Sulfuric acid copper(2+) salt (1:1)</t>
        </is>
      </c>
      <c r="C3235"/>
      <c r="D3235" t="inlineStr">
        <is>
          <t>Measured</t>
        </is>
      </c>
      <c r="E3235" t="inlineStr">
        <is>
          <t>Not coded</t>
        </is>
      </c>
      <c r="F3235"/>
      <c r="G3235"/>
      <c r="H3235"/>
      <c r="I3235"/>
      <c r="J3235"/>
      <c r="K3235"/>
      <c r="L3235" t="inlineStr">
        <is>
          <t>Pimephales promelas</t>
        </is>
      </c>
      <c r="M3235" t="inlineStr">
        <is>
          <t>Fathead Minnow</t>
        </is>
      </c>
      <c r="N3235" t="inlineStr">
        <is>
          <t>Larva</t>
        </is>
      </c>
      <c r="O3235" t="inlineStr">
        <is>
          <t>&lt;</t>
        </is>
      </c>
      <c r="P3235" t="n">
        <v>24.0</v>
      </c>
      <c r="Q3235"/>
      <c r="R3235"/>
      <c r="S3235"/>
      <c r="T3235"/>
      <c r="U3235" t="inlineStr">
        <is>
          <t>Hour(s)</t>
        </is>
      </c>
      <c r="V3235" t="inlineStr">
        <is>
          <t>Flow-through</t>
        </is>
      </c>
      <c r="W3235" t="inlineStr">
        <is>
          <t>Fresh water</t>
        </is>
      </c>
      <c r="X3235" t="inlineStr">
        <is>
          <t>Lab</t>
        </is>
      </c>
      <c r="Y3235"/>
      <c r="Z3235" t="inlineStr">
        <is>
          <t>Total</t>
        </is>
      </c>
      <c r="AA3235"/>
      <c r="AB3235" t="n">
        <v>0.137376575</v>
      </c>
      <c r="AC3235"/>
      <c r="AD3235"/>
      <c r="AE3235"/>
      <c r="AF3235"/>
      <c r="AG3235" t="inlineStr">
        <is>
          <t>AI mg/L</t>
        </is>
      </c>
      <c r="AH3235"/>
      <c r="AI3235"/>
      <c r="AJ3235"/>
      <c r="AK3235"/>
      <c r="AL3235"/>
      <c r="AM3235"/>
      <c r="AN3235"/>
      <c r="AO3235"/>
      <c r="AP3235"/>
      <c r="AQ3235"/>
      <c r="AR3235"/>
      <c r="AS3235"/>
      <c r="AT3235"/>
      <c r="AU3235"/>
      <c r="AV3235"/>
      <c r="AW3235"/>
      <c r="AX3235" t="inlineStr">
        <is>
          <t>Mortality</t>
        </is>
      </c>
      <c r="AY3235" t="inlineStr">
        <is>
          <t>Mortality</t>
        </is>
      </c>
      <c r="AZ3235" t="inlineStr">
        <is>
          <t>LC50</t>
        </is>
      </c>
      <c r="BA3235"/>
      <c r="BB3235" t="n">
        <v>4.0</v>
      </c>
      <c r="BC3235"/>
      <c r="BD3235"/>
      <c r="BE3235"/>
      <c r="BF3235"/>
      <c r="BG3235" t="inlineStr">
        <is>
          <t>Day(s)</t>
        </is>
      </c>
      <c r="BH3235"/>
      <c r="BI3235" t="inlineStr">
        <is>
          <t>DTXSID6034479</t>
        </is>
      </c>
      <c r="BJ3235" t="inlineStr">
        <is>
          <t>10.1002/etc.5620150217</t>
        </is>
      </c>
      <c r="BK3235"/>
      <c r="BL3235"/>
      <c r="BM3235"/>
      <c r="BN3235"/>
      <c r="BO3235"/>
      <c r="BP3235"/>
      <c r="BQ3235"/>
      <c r="BR3235"/>
      <c r="BS3235"/>
      <c r="BT3235" t="inlineStr">
        <is>
          <t>--</t>
        </is>
      </c>
      <c r="BU3235"/>
      <c r="BV3235"/>
      <c r="BW3235"/>
      <c r="BX3235"/>
      <c r="BY3235"/>
      <c r="BZ3235"/>
      <c r="CA3235"/>
      <c r="CB3235"/>
      <c r="CC3235"/>
      <c r="CD3235"/>
      <c r="CE3235"/>
      <c r="CF3235"/>
      <c r="CG3235"/>
      <c r="CH3235"/>
      <c r="CI3235" t="inlineStr">
        <is>
          <t xml:space="preserve"> ALK/0.85 MEQ/L*//</t>
        </is>
      </c>
      <c r="CJ3235" t="inlineStr">
        <is>
          <t xml:space="preserve">   ALK/0.85 MEQ/L*//</t>
        </is>
      </c>
      <c r="CK3235" t="inlineStr">
        <is>
          <t>Erickson,R.J., D.A. Benoit, V.R. Mattson, H.P.,Jr. Nelson, and E.N. Leonard</t>
        </is>
      </c>
      <c r="CL3235" t="n">
        <v>16342.0</v>
      </c>
      <c r="CM3235" t="inlineStr">
        <is>
          <t>The Effects of Water Chemistry on the Toxicity of Copper to Fathead Minnows</t>
        </is>
      </c>
      <c r="CN3235" t="inlineStr">
        <is>
          <t>Environ. Toxicol. Chem.15(2): 181-193</t>
        </is>
      </c>
      <c r="CO3235" t="n">
        <v>1996.0</v>
      </c>
      <c r="CP3235" t="inlineStr">
        <is>
          <t>Erickson,R.J., D.A. Benoit, V.R. Mattson, H.P.,Jr. Nelson, and E.N. Leonard (1996). The Effects of Water Chemistry on the Toxicity of Copper to Fathead Minnows. Environ. Toxicol. Chem., 15, (2), 181-193. doi:10.1002/etc.5620150217. ECOREF#:16342</t>
        </is>
      </c>
    </row>
    <row r="3236">
      <c r="A3236" t="n">
        <v>7758987.0</v>
      </c>
      <c r="B3236" t="inlineStr">
        <is>
          <t>Sulfuric acid copper(2+) salt (1:1)</t>
        </is>
      </c>
      <c r="C3236"/>
      <c r="D3236" t="inlineStr">
        <is>
          <t>Unmeasured</t>
        </is>
      </c>
      <c r="E3236" t="inlineStr">
        <is>
          <t>Not coded</t>
        </is>
      </c>
      <c r="F3236"/>
      <c r="G3236"/>
      <c r="H3236"/>
      <c r="I3236"/>
      <c r="J3236"/>
      <c r="K3236"/>
      <c r="L3236" t="inlineStr">
        <is>
          <t>Pimephales promelas</t>
        </is>
      </c>
      <c r="M3236" t="inlineStr">
        <is>
          <t>Fathead Minnow</t>
        </is>
      </c>
      <c r="N3236" t="inlineStr">
        <is>
          <t>Larva</t>
        </is>
      </c>
      <c r="O3236" t="inlineStr">
        <is>
          <t>&lt;</t>
        </is>
      </c>
      <c r="P3236" t="n">
        <v>24.0</v>
      </c>
      <c r="Q3236"/>
      <c r="R3236"/>
      <c r="S3236"/>
      <c r="T3236"/>
      <c r="U3236" t="inlineStr">
        <is>
          <t>Hour(s)</t>
        </is>
      </c>
      <c r="V3236" t="inlineStr">
        <is>
          <t>Renewal</t>
        </is>
      </c>
      <c r="W3236" t="inlineStr">
        <is>
          <t>Fresh water</t>
        </is>
      </c>
      <c r="X3236" t="inlineStr">
        <is>
          <t>Lab</t>
        </is>
      </c>
      <c r="Y3236" t="n">
        <v>6.0</v>
      </c>
      <c r="Z3236" t="inlineStr">
        <is>
          <t>Dissolved</t>
        </is>
      </c>
      <c r="AA3236"/>
      <c r="AB3236" t="n">
        <v>1.514</v>
      </c>
      <c r="AC3236"/>
      <c r="AD3236" t="n">
        <v>1.294</v>
      </c>
      <c r="AE3236"/>
      <c r="AF3236" t="n">
        <v>1.772</v>
      </c>
      <c r="AG3236" t="inlineStr">
        <is>
          <t>AI mg/L</t>
        </is>
      </c>
      <c r="AH3236"/>
      <c r="AI3236"/>
      <c r="AJ3236"/>
      <c r="AK3236"/>
      <c r="AL3236"/>
      <c r="AM3236"/>
      <c r="AN3236"/>
      <c r="AO3236"/>
      <c r="AP3236"/>
      <c r="AQ3236"/>
      <c r="AR3236"/>
      <c r="AS3236"/>
      <c r="AT3236"/>
      <c r="AU3236"/>
      <c r="AV3236"/>
      <c r="AW3236"/>
      <c r="AX3236" t="inlineStr">
        <is>
          <t>Mortality</t>
        </is>
      </c>
      <c r="AY3236" t="inlineStr">
        <is>
          <t>Mortality</t>
        </is>
      </c>
      <c r="AZ3236" t="inlineStr">
        <is>
          <t>LC50</t>
        </is>
      </c>
      <c r="BA3236"/>
      <c r="BB3236" t="n">
        <v>4.0</v>
      </c>
      <c r="BC3236"/>
      <c r="BD3236"/>
      <c r="BE3236"/>
      <c r="BF3236"/>
      <c r="BG3236" t="inlineStr">
        <is>
          <t>Day(s)</t>
        </is>
      </c>
      <c r="BH3236"/>
      <c r="BI3236" t="inlineStr">
        <is>
          <t>DTXSID6034479</t>
        </is>
      </c>
      <c r="BJ3236" t="inlineStr">
        <is>
          <t>10.1897/02-476</t>
        </is>
      </c>
      <c r="BK3236"/>
      <c r="BL3236"/>
      <c r="BM3236"/>
      <c r="BN3236"/>
      <c r="BO3236"/>
      <c r="BP3236"/>
      <c r="BQ3236"/>
      <c r="BR3236"/>
      <c r="BS3236"/>
      <c r="BT3236" t="inlineStr">
        <is>
          <t>--</t>
        </is>
      </c>
      <c r="BU3236"/>
      <c r="BV3236"/>
      <c r="BW3236"/>
      <c r="BX3236"/>
      <c r="BY3236"/>
      <c r="BZ3236"/>
      <c r="CA3236"/>
      <c r="CB3236"/>
      <c r="CC3236"/>
      <c r="CD3236"/>
      <c r="CE3236"/>
      <c r="CF3236"/>
      <c r="CG3236"/>
      <c r="CH3236"/>
      <c r="CI3236" t="inlineStr">
        <is>
          <t xml:space="preserve"> HMA/38.64 %//CA/13.63 to 16.43 mg/L//MG/11.18 to 14.34 mg/L//NA/25.52 to 40.92 mg/L//POT/2.12 to 3.17 mg/L//SO4/81.21 to 96.45 mg/L//CL/1.90 to 9.52 mg/L//DNUM/6//DOSES/&lt;=3200 ug/L//TESTID/5//</t>
        </is>
      </c>
      <c r="CJ3236" t="inlineStr">
        <is>
          <t xml:space="preserve">   HMA/38.64 %//CA/13.63 to 16.43 mg/L//MG/11.18 to 14.34 mg/L//NA/25.52 to 40.92 mg/L//POT/2.12 to 3.17 mg/L//SO4/81.21 to 96.45 mg/L//CL/1.90 to 9.52 mg/L//DNUM/6//DOSES/&lt;=3200 ug/L//TESTID/5//</t>
        </is>
      </c>
      <c r="CK3236" t="inlineStr">
        <is>
          <t>Ryan,A.C., E.J. Van Genderen, J.R. Tomasso, and S.J. Klaine</t>
        </is>
      </c>
      <c r="CL3236" t="n">
        <v>80428.0</v>
      </c>
      <c r="CM3236" t="inlineStr">
        <is>
          <t>Influence of Natural Organic Matter Source on Copper Toxicity to Larval Fathead Minnows (Pimephales promelas):  Implications for the Biotic Ligand Model</t>
        </is>
      </c>
      <c r="CN3236" t="inlineStr">
        <is>
          <t>Environ. Toxicol. Chem.23(6): 1567-1574</t>
        </is>
      </c>
      <c r="CO3236" t="n">
        <v>2004.0</v>
      </c>
      <c r="CP3236" t="inlineStr">
        <is>
          <t>Ryan,A.C., E.J. Van Genderen, J.R. Tomasso, and S.J. Klaine (2004). Influence of Natural Organic Matter Source on Copper Toxicity to Larval Fathead Minnows (Pimephales promelas):  Implications for the Biotic Ligand Model. Environ. Toxicol. Chem., 23, (6), 1567-1574. doi:10.1897/02-476. ECOREF#:80428</t>
        </is>
      </c>
    </row>
    <row r="3237">
      <c r="A3237" t="n">
        <v>7758987.0</v>
      </c>
      <c r="B3237" t="inlineStr">
        <is>
          <t>Sulfuric acid copper(2+) salt (1:1)</t>
        </is>
      </c>
      <c r="C3237"/>
      <c r="D3237" t="inlineStr">
        <is>
          <t>Unmeasured</t>
        </is>
      </c>
      <c r="E3237" t="inlineStr">
        <is>
          <t>Not coded</t>
        </is>
      </c>
      <c r="F3237"/>
      <c r="G3237"/>
      <c r="H3237"/>
      <c r="I3237"/>
      <c r="J3237"/>
      <c r="K3237"/>
      <c r="L3237" t="inlineStr">
        <is>
          <t>Pimephales promelas</t>
        </is>
      </c>
      <c r="M3237" t="inlineStr">
        <is>
          <t>Fathead Minnow</t>
        </is>
      </c>
      <c r="N3237" t="inlineStr">
        <is>
          <t>Larva</t>
        </is>
      </c>
      <c r="O3237" t="inlineStr">
        <is>
          <t>&lt;</t>
        </is>
      </c>
      <c r="P3237" t="n">
        <v>24.0</v>
      </c>
      <c r="Q3237"/>
      <c r="R3237"/>
      <c r="S3237"/>
      <c r="T3237"/>
      <c r="U3237" t="inlineStr">
        <is>
          <t>Hour(s)</t>
        </is>
      </c>
      <c r="V3237" t="inlineStr">
        <is>
          <t>Renewal</t>
        </is>
      </c>
      <c r="W3237" t="inlineStr">
        <is>
          <t>Fresh water</t>
        </is>
      </c>
      <c r="X3237" t="inlineStr">
        <is>
          <t>Lab</t>
        </is>
      </c>
      <c r="Y3237" t="n">
        <v>6.0</v>
      </c>
      <c r="Z3237" t="inlineStr">
        <is>
          <t>Dissolved</t>
        </is>
      </c>
      <c r="AA3237"/>
      <c r="AB3237" t="n">
        <v>1.959</v>
      </c>
      <c r="AC3237"/>
      <c r="AD3237" t="n">
        <v>1.706</v>
      </c>
      <c r="AE3237"/>
      <c r="AF3237" t="n">
        <v>2.25</v>
      </c>
      <c r="AG3237" t="inlineStr">
        <is>
          <t>AI mg/L</t>
        </is>
      </c>
      <c r="AH3237"/>
      <c r="AI3237"/>
      <c r="AJ3237"/>
      <c r="AK3237"/>
      <c r="AL3237"/>
      <c r="AM3237"/>
      <c r="AN3237"/>
      <c r="AO3237"/>
      <c r="AP3237"/>
      <c r="AQ3237"/>
      <c r="AR3237"/>
      <c r="AS3237"/>
      <c r="AT3237"/>
      <c r="AU3237"/>
      <c r="AV3237"/>
      <c r="AW3237"/>
      <c r="AX3237" t="inlineStr">
        <is>
          <t>Mortality</t>
        </is>
      </c>
      <c r="AY3237" t="inlineStr">
        <is>
          <t>Mortality</t>
        </is>
      </c>
      <c r="AZ3237" t="inlineStr">
        <is>
          <t>LC50</t>
        </is>
      </c>
      <c r="BA3237"/>
      <c r="BB3237" t="n">
        <v>4.0</v>
      </c>
      <c r="BC3237"/>
      <c r="BD3237"/>
      <c r="BE3237"/>
      <c r="BF3237"/>
      <c r="BG3237" t="inlineStr">
        <is>
          <t>Day(s)</t>
        </is>
      </c>
      <c r="BH3237"/>
      <c r="BI3237" t="inlineStr">
        <is>
          <t>DTXSID6034479</t>
        </is>
      </c>
      <c r="BJ3237" t="inlineStr">
        <is>
          <t>10.1897/02-476</t>
        </is>
      </c>
      <c r="BK3237"/>
      <c r="BL3237"/>
      <c r="BM3237"/>
      <c r="BN3237"/>
      <c r="BO3237"/>
      <c r="BP3237"/>
      <c r="BQ3237"/>
      <c r="BR3237"/>
      <c r="BS3237"/>
      <c r="BT3237" t="inlineStr">
        <is>
          <t>--</t>
        </is>
      </c>
      <c r="BU3237"/>
      <c r="BV3237"/>
      <c r="BW3237"/>
      <c r="BX3237"/>
      <c r="BY3237"/>
      <c r="BZ3237"/>
      <c r="CA3237"/>
      <c r="CB3237"/>
      <c r="CC3237"/>
      <c r="CD3237"/>
      <c r="CE3237"/>
      <c r="CF3237"/>
      <c r="CG3237"/>
      <c r="CH3237"/>
      <c r="CI3237" t="inlineStr">
        <is>
          <t xml:space="preserve"> HMA/27.85 %//CA/13.63 to 16.43 mg/L//MG/11.18 to 14.34 mg/L//NA/25.52 to 40.92 mg/L//POT/2.12 to 3.17 mg/L//SO4/81.21 to 96.45 mg/L//CL/1.90 to 9.52 mg/L//DNUM/6//DOSES/&lt;=6400 ug/L//TESTID/27//</t>
        </is>
      </c>
      <c r="CJ3237" t="inlineStr">
        <is>
          <t xml:space="preserve">   HMA/27.85 %//CA/13.63 to 16.43 mg/L//MG/11.18 to 14.34 mg/L//NA/25.52 to 40.92 mg/L//POT/2.12 to 3.17 mg/L//SO4/81.21 to 96.45 mg/L//CL/1.90 to 9.52 mg/L//DNUM/6//DOSES/&lt;=6400 ug/L//TESTID/27//</t>
        </is>
      </c>
      <c r="CK3237" t="inlineStr">
        <is>
          <t>Ryan,A.C., E.J. Van Genderen, J.R. Tomasso, and S.J. Klaine</t>
        </is>
      </c>
      <c r="CL3237" t="n">
        <v>80428.0</v>
      </c>
      <c r="CM3237" t="inlineStr">
        <is>
          <t>Influence of Natural Organic Matter Source on Copper Toxicity to Larval Fathead Minnows (Pimephales promelas):  Implications for the Biotic Ligand Model</t>
        </is>
      </c>
      <c r="CN3237" t="inlineStr">
        <is>
          <t>Environ. Toxicol. Chem.23(6): 1567-1574</t>
        </is>
      </c>
      <c r="CO3237" t="n">
        <v>2004.0</v>
      </c>
      <c r="CP3237" t="inlineStr">
        <is>
          <t>Ryan,A.C., E.J. Van Genderen, J.R. Tomasso, and S.J. Klaine (2004). Influence of Natural Organic Matter Source on Copper Toxicity to Larval Fathead Minnows (Pimephales promelas):  Implications for the Biotic Ligand Model. Environ. Toxicol. Chem., 23, (6), 1567-1574. doi:10.1897/02-476. ECOREF#:80428</t>
        </is>
      </c>
    </row>
    <row r="3238">
      <c r="A3238" t="n">
        <v>7758987.0</v>
      </c>
      <c r="B3238" t="inlineStr">
        <is>
          <t>Sulfuric acid copper(2+) salt (1:1)</t>
        </is>
      </c>
      <c r="C3238"/>
      <c r="D3238" t="inlineStr">
        <is>
          <t>Measured</t>
        </is>
      </c>
      <c r="E3238" t="inlineStr">
        <is>
          <t>Not coded</t>
        </is>
      </c>
      <c r="F3238"/>
      <c r="G3238"/>
      <c r="H3238"/>
      <c r="I3238"/>
      <c r="J3238"/>
      <c r="K3238"/>
      <c r="L3238" t="inlineStr">
        <is>
          <t>Pimephales promelas</t>
        </is>
      </c>
      <c r="M3238" t="inlineStr">
        <is>
          <t>Fathead Minnow</t>
        </is>
      </c>
      <c r="N3238" t="inlineStr">
        <is>
          <t>Larva</t>
        </is>
      </c>
      <c r="O3238" t="inlineStr">
        <is>
          <t>&lt;</t>
        </is>
      </c>
      <c r="P3238" t="n">
        <v>24.0</v>
      </c>
      <c r="Q3238"/>
      <c r="R3238"/>
      <c r="S3238"/>
      <c r="T3238"/>
      <c r="U3238" t="inlineStr">
        <is>
          <t>Hour(s)</t>
        </is>
      </c>
      <c r="V3238" t="inlineStr">
        <is>
          <t>Static</t>
        </is>
      </c>
      <c r="W3238" t="inlineStr">
        <is>
          <t>Fresh water</t>
        </is>
      </c>
      <c r="X3238" t="inlineStr">
        <is>
          <t>Lab</t>
        </is>
      </c>
      <c r="Y3238" t="n">
        <v>6.0</v>
      </c>
      <c r="Z3238" t="inlineStr">
        <is>
          <t>Total</t>
        </is>
      </c>
      <c r="AA3238"/>
      <c r="AB3238" t="n">
        <v>0.20040818</v>
      </c>
      <c r="AC3238"/>
      <c r="AD3238" t="n">
        <v>0.16485189</v>
      </c>
      <c r="AE3238"/>
      <c r="AF3238" t="n">
        <v>0.24889403</v>
      </c>
      <c r="AG3238" t="inlineStr">
        <is>
          <t>AI mg/L</t>
        </is>
      </c>
      <c r="AH3238"/>
      <c r="AI3238"/>
      <c r="AJ3238"/>
      <c r="AK3238"/>
      <c r="AL3238"/>
      <c r="AM3238"/>
      <c r="AN3238"/>
      <c r="AO3238"/>
      <c r="AP3238"/>
      <c r="AQ3238"/>
      <c r="AR3238"/>
      <c r="AS3238"/>
      <c r="AT3238"/>
      <c r="AU3238"/>
      <c r="AV3238"/>
      <c r="AW3238"/>
      <c r="AX3238" t="inlineStr">
        <is>
          <t>Mortality</t>
        </is>
      </c>
      <c r="AY3238" t="inlineStr">
        <is>
          <t>Mortality</t>
        </is>
      </c>
      <c r="AZ3238" t="inlineStr">
        <is>
          <t>LC50</t>
        </is>
      </c>
      <c r="BA3238"/>
      <c r="BB3238" t="n">
        <v>4.0</v>
      </c>
      <c r="BC3238"/>
      <c r="BD3238"/>
      <c r="BE3238"/>
      <c r="BF3238"/>
      <c r="BG3238" t="inlineStr">
        <is>
          <t>Day(s)</t>
        </is>
      </c>
      <c r="BH3238"/>
      <c r="BI3238" t="inlineStr">
        <is>
          <t>DTXSID6034479</t>
        </is>
      </c>
      <c r="BJ3238"/>
      <c r="BK3238"/>
      <c r="BL3238"/>
      <c r="BM3238"/>
      <c r="BN3238"/>
      <c r="BO3238"/>
      <c r="BP3238"/>
      <c r="BQ3238"/>
      <c r="BR3238"/>
      <c r="BS3238"/>
      <c r="BT3238" t="inlineStr">
        <is>
          <t>--</t>
        </is>
      </c>
      <c r="BU3238"/>
      <c r="BV3238"/>
      <c r="BW3238"/>
      <c r="BX3238"/>
      <c r="BY3238"/>
      <c r="BZ3238"/>
      <c r="CA3238"/>
      <c r="CB3238"/>
      <c r="CC3238"/>
      <c r="CD3238"/>
      <c r="CE3238"/>
      <c r="CF3238"/>
      <c r="CG3238"/>
      <c r="CH3238"/>
      <c r="CI3238" t="inlineStr">
        <is>
          <t xml:space="preserve"> CA/0.55 mN             //MG/0.31 mN             //NA/0.26 mN             //POT/0.04 mN             //SO4/0.25 mN             //CL/0.23 mN             //DNUM/6//DOSES/0.47 to 0.63/1.1/1.9 to 2.1/3.6 to 4.1/6.8 to 8.0 uM//TESTID/16//</t>
        </is>
      </c>
      <c r="CJ3238" t="inlineStr">
        <is>
          <t xml:space="preserve">   CA/0.55 mN             //MG/0.31 mN             //NA/0.26 mN             //POT/0.04 mN             //SO4/0.25 mN             //CL/0.23 mN             //DNUM/6//DOSES/0.47 to 0.63/1.1/1.9 to 2.1/3.6 to 4.1/6.8 to 8.0 uM//TESTID/16//</t>
        </is>
      </c>
      <c r="CK3238" t="inlineStr">
        <is>
          <t>Erickson,R.J., D.A. Benoit, and V.R. Mattson</t>
        </is>
      </c>
      <c r="CL3238" t="n">
        <v>76238.0</v>
      </c>
      <c r="CM3238" t="inlineStr">
        <is>
          <t>A Prototype Toxicity Factors Model for Site-Specific Copper Water Quality Criteria</t>
        </is>
      </c>
      <c r="CN3238" t="inlineStr">
        <is>
          <t>U.S.EPA, Duluth, MN:36 p.</t>
        </is>
      </c>
      <c r="CO3238" t="n">
        <v>1996.0</v>
      </c>
      <c r="CP3238" t="inlineStr">
        <is>
          <t>Erickson,R.J., D.A. Benoit, and V.R. Mattson (1996). A Prototype Toxicity Factors Model for Site-Specific Copper Water Quality Criteria. U.S.EPA, Duluth, MN, 36 p. ECOREF#:76238</t>
        </is>
      </c>
    </row>
    <row r="3239">
      <c r="A3239" t="n">
        <v>7758987.0</v>
      </c>
      <c r="B3239" t="inlineStr">
        <is>
          <t>Sulfuric acid copper(2+) salt (1:1)</t>
        </is>
      </c>
      <c r="C3239"/>
      <c r="D3239" t="inlineStr">
        <is>
          <t>Measured</t>
        </is>
      </c>
      <c r="E3239" t="inlineStr">
        <is>
          <t>Not coded</t>
        </is>
      </c>
      <c r="F3239"/>
      <c r="G3239"/>
      <c r="H3239"/>
      <c r="I3239"/>
      <c r="J3239"/>
      <c r="K3239"/>
      <c r="L3239" t="inlineStr">
        <is>
          <t>Pimephales promelas</t>
        </is>
      </c>
      <c r="M3239" t="inlineStr">
        <is>
          <t>Fathead Minnow</t>
        </is>
      </c>
      <c r="N3239" t="inlineStr">
        <is>
          <t>Larva</t>
        </is>
      </c>
      <c r="O3239" t="inlineStr">
        <is>
          <t>&lt;</t>
        </is>
      </c>
      <c r="P3239" t="n">
        <v>24.0</v>
      </c>
      <c r="Q3239"/>
      <c r="R3239"/>
      <c r="S3239"/>
      <c r="T3239"/>
      <c r="U3239" t="inlineStr">
        <is>
          <t>Hour(s)</t>
        </is>
      </c>
      <c r="V3239" t="inlineStr">
        <is>
          <t>Static</t>
        </is>
      </c>
      <c r="W3239" t="inlineStr">
        <is>
          <t>Fresh water</t>
        </is>
      </c>
      <c r="X3239" t="inlineStr">
        <is>
          <t>Lab</t>
        </is>
      </c>
      <c r="Y3239" t="n">
        <v>6.0</v>
      </c>
      <c r="Z3239" t="inlineStr">
        <is>
          <t>Total</t>
        </is>
      </c>
      <c r="AA3239"/>
      <c r="AB3239" t="n">
        <v>0.056566825</v>
      </c>
      <c r="AC3239"/>
      <c r="AD3239" t="n">
        <v>0.04525346</v>
      </c>
      <c r="AE3239"/>
      <c r="AF3239" t="n">
        <v>0.06788019</v>
      </c>
      <c r="AG3239" t="inlineStr">
        <is>
          <t>AI mg/L</t>
        </is>
      </c>
      <c r="AH3239"/>
      <c r="AI3239"/>
      <c r="AJ3239"/>
      <c r="AK3239"/>
      <c r="AL3239"/>
      <c r="AM3239"/>
      <c r="AN3239"/>
      <c r="AO3239"/>
      <c r="AP3239"/>
      <c r="AQ3239"/>
      <c r="AR3239"/>
      <c r="AS3239"/>
      <c r="AT3239"/>
      <c r="AU3239"/>
      <c r="AV3239"/>
      <c r="AW3239"/>
      <c r="AX3239" t="inlineStr">
        <is>
          <t>Mortality</t>
        </is>
      </c>
      <c r="AY3239" t="inlineStr">
        <is>
          <t>Mortality</t>
        </is>
      </c>
      <c r="AZ3239" t="inlineStr">
        <is>
          <t>LC50</t>
        </is>
      </c>
      <c r="BA3239"/>
      <c r="BB3239" t="n">
        <v>4.0</v>
      </c>
      <c r="BC3239"/>
      <c r="BD3239"/>
      <c r="BE3239"/>
      <c r="BF3239"/>
      <c r="BG3239" t="inlineStr">
        <is>
          <t>Day(s)</t>
        </is>
      </c>
      <c r="BH3239"/>
      <c r="BI3239" t="inlineStr">
        <is>
          <t>DTXSID6034479</t>
        </is>
      </c>
      <c r="BJ3239"/>
      <c r="BK3239"/>
      <c r="BL3239"/>
      <c r="BM3239"/>
      <c r="BN3239"/>
      <c r="BO3239"/>
      <c r="BP3239"/>
      <c r="BQ3239"/>
      <c r="BR3239"/>
      <c r="BS3239"/>
      <c r="BT3239" t="inlineStr">
        <is>
          <t>--</t>
        </is>
      </c>
      <c r="BU3239"/>
      <c r="BV3239"/>
      <c r="BW3239"/>
      <c r="BX3239"/>
      <c r="BY3239"/>
      <c r="BZ3239"/>
      <c r="CA3239"/>
      <c r="CB3239"/>
      <c r="CC3239"/>
      <c r="CD3239"/>
      <c r="CE3239"/>
      <c r="CF3239"/>
      <c r="CG3239"/>
      <c r="CH3239"/>
      <c r="CI3239" t="inlineStr">
        <is>
          <t xml:space="preserve"> CA/0.20* mN             //MG/0.10* mN             //NA/0.15* mN             //POT/0.02* mN             //SO4/0.02 mN             //CL/0.14 mN             //DNUM/6//DOSES/0.09/0.13/0.21 to 0.24/0.37 to 0.42/0.71 to 0.72 uM//TESTID/55//OEF/SALTS, HARDNESS, TEMPERATURE////</t>
        </is>
      </c>
      <c r="CJ3239" t="inlineStr">
        <is>
          <t xml:space="preserve">   CA/0.20* mN             //MG/0.10* mN             //NA/0.15* mN             //POT/0.02* mN             //SO4/0.02 mN             //CL/0.14 mN             //DNUM/6//DOSES/0.09/0.13/0.21 to 0.24/0.37 to 0.42/0.71 to 0.72 uM//TESTID/55//OEF/SALTS, HARDNESS, TEMPERATURE////</t>
        </is>
      </c>
      <c r="CK3239" t="inlineStr">
        <is>
          <t>Erickson,R.J., D.A. Benoit, and V.R. Mattson</t>
        </is>
      </c>
      <c r="CL3239" t="n">
        <v>76238.0</v>
      </c>
      <c r="CM3239" t="inlineStr">
        <is>
          <t>A Prototype Toxicity Factors Model for Site-Specific Copper Water Quality Criteria</t>
        </is>
      </c>
      <c r="CN3239" t="inlineStr">
        <is>
          <t>U.S.EPA, Duluth, MN:36 p.</t>
        </is>
      </c>
      <c r="CO3239" t="n">
        <v>1996.0</v>
      </c>
      <c r="CP3239" t="inlineStr">
        <is>
          <t>Erickson,R.J., D.A. Benoit, and V.R. Mattson (1996). A Prototype Toxicity Factors Model for Site-Specific Copper Water Quality Criteria. U.S.EPA, Duluth, MN, 36 p. ECOREF#:76238</t>
        </is>
      </c>
    </row>
    <row r="3240">
      <c r="A3240" t="n">
        <v>7758987.0</v>
      </c>
      <c r="B3240" t="inlineStr">
        <is>
          <t>Sulfuric acid copper(2+) salt (1:1)</t>
        </is>
      </c>
      <c r="C3240"/>
      <c r="D3240" t="inlineStr">
        <is>
          <t>Measured</t>
        </is>
      </c>
      <c r="E3240" t="inlineStr">
        <is>
          <t>Not coded</t>
        </is>
      </c>
      <c r="F3240"/>
      <c r="G3240"/>
      <c r="H3240"/>
      <c r="I3240"/>
      <c r="J3240"/>
      <c r="K3240"/>
      <c r="L3240" t="inlineStr">
        <is>
          <t>Pimephales promelas</t>
        </is>
      </c>
      <c r="M3240" t="inlineStr">
        <is>
          <t>Fathead Minnow</t>
        </is>
      </c>
      <c r="N3240" t="inlineStr">
        <is>
          <t>Larva</t>
        </is>
      </c>
      <c r="O3240" t="inlineStr">
        <is>
          <t>&lt;</t>
        </is>
      </c>
      <c r="P3240" t="n">
        <v>24.0</v>
      </c>
      <c r="Q3240"/>
      <c r="R3240"/>
      <c r="S3240"/>
      <c r="T3240"/>
      <c r="U3240" t="inlineStr">
        <is>
          <t>Hour(s)</t>
        </is>
      </c>
      <c r="V3240" t="inlineStr">
        <is>
          <t>Static</t>
        </is>
      </c>
      <c r="W3240" t="inlineStr">
        <is>
          <t>Fresh water</t>
        </is>
      </c>
      <c r="X3240" t="inlineStr">
        <is>
          <t>Lab</t>
        </is>
      </c>
      <c r="Y3240"/>
      <c r="Z3240" t="inlineStr">
        <is>
          <t>Total</t>
        </is>
      </c>
      <c r="AA3240"/>
      <c r="AB3240" t="n">
        <v>0.026</v>
      </c>
      <c r="AC3240"/>
      <c r="AD3240" t="n">
        <v>0.0214</v>
      </c>
      <c r="AE3240"/>
      <c r="AF3240" t="n">
        <v>0.0316</v>
      </c>
      <c r="AG3240" t="inlineStr">
        <is>
          <t>AI mg/L</t>
        </is>
      </c>
      <c r="AH3240"/>
      <c r="AI3240"/>
      <c r="AJ3240"/>
      <c r="AK3240"/>
      <c r="AL3240"/>
      <c r="AM3240"/>
      <c r="AN3240"/>
      <c r="AO3240"/>
      <c r="AP3240"/>
      <c r="AQ3240"/>
      <c r="AR3240"/>
      <c r="AS3240"/>
      <c r="AT3240"/>
      <c r="AU3240"/>
      <c r="AV3240"/>
      <c r="AW3240"/>
      <c r="AX3240" t="inlineStr">
        <is>
          <t>Mortality</t>
        </is>
      </c>
      <c r="AY3240" t="inlineStr">
        <is>
          <t>Mortality</t>
        </is>
      </c>
      <c r="AZ3240" t="inlineStr">
        <is>
          <t>LC50</t>
        </is>
      </c>
      <c r="BA3240"/>
      <c r="BB3240" t="n">
        <v>4.0</v>
      </c>
      <c r="BC3240"/>
      <c r="BD3240"/>
      <c r="BE3240"/>
      <c r="BF3240"/>
      <c r="BG3240" t="inlineStr">
        <is>
          <t>Day(s)</t>
        </is>
      </c>
      <c r="BH3240"/>
      <c r="BI3240" t="inlineStr">
        <is>
          <t>DTXSID6034479</t>
        </is>
      </c>
      <c r="BJ3240" t="inlineStr">
        <is>
          <t>10.1139/f96-063</t>
        </is>
      </c>
      <c r="BK3240"/>
      <c r="BL3240"/>
      <c r="BM3240"/>
      <c r="BN3240"/>
      <c r="BO3240"/>
      <c r="BP3240"/>
      <c r="BQ3240"/>
      <c r="BR3240"/>
      <c r="BS3240"/>
      <c r="BT3240" t="inlineStr">
        <is>
          <t>--</t>
        </is>
      </c>
      <c r="BU3240"/>
      <c r="BV3240"/>
      <c r="BW3240"/>
      <c r="BX3240"/>
      <c r="BY3240"/>
      <c r="BZ3240"/>
      <c r="CA3240"/>
      <c r="CB3240"/>
      <c r="CC3240"/>
      <c r="CD3240"/>
      <c r="CE3240"/>
      <c r="CF3240"/>
      <c r="CG3240"/>
      <c r="CH3240"/>
      <c r="CI3240"/>
      <c r="CJ3240"/>
      <c r="CK3240" t="inlineStr">
        <is>
          <t>Welsh,P.G., J.L. Parrott, D.G. Dixon, P.V. Hodson, D.J. Spry, and G. Mierle</t>
        </is>
      </c>
      <c r="CL3240" t="n">
        <v>17105.0</v>
      </c>
      <c r="CM3240" t="inlineStr">
        <is>
          <t>Estimating Acute Copper Toxicity to Larval Fathead Minnow (Pimephales promelas) in Soft Water from Measurements of Dissolved Organic Carbon, Calcium, and pH</t>
        </is>
      </c>
      <c r="CN3240" t="inlineStr">
        <is>
          <t>Can. J. Fish. Aquat. Sci. (Multiple Languages)53:1263-1271</t>
        </is>
      </c>
      <c r="CO3240" t="n">
        <v>1996.0</v>
      </c>
      <c r="CP3240" t="inlineStr">
        <is>
          <t>Welsh,P.G., J.L. Parrott, D.G. Dixon, P.V. Hodson, D.J. Spry, and G. Mierle (1996). Estimating Acute Copper Toxicity to Larval Fathead Minnow (Pimephales promelas) in Soft Water from Measurements of Dissolved Organic Carbon, Calcium, and pH. Can. J. Fish. Aquat. Sci. (Multiple Languages), 53, 1263-1271. doi:10.1139/f96-063. ECOREF#:17105</t>
        </is>
      </c>
    </row>
    <row r="3241">
      <c r="A3241" t="n">
        <v>7758987.0</v>
      </c>
      <c r="B3241" t="inlineStr">
        <is>
          <t>Sulfuric acid copper(2+) salt (1:1)</t>
        </is>
      </c>
      <c r="C3241"/>
      <c r="D3241" t="inlineStr">
        <is>
          <t>Unmeasured</t>
        </is>
      </c>
      <c r="E3241" t="inlineStr">
        <is>
          <t>Not coded</t>
        </is>
      </c>
      <c r="F3241"/>
      <c r="G3241" t="n">
        <v>25.5</v>
      </c>
      <c r="H3241"/>
      <c r="I3241"/>
      <c r="J3241"/>
      <c r="K3241"/>
      <c r="L3241" t="inlineStr">
        <is>
          <t>Pimephales promelas</t>
        </is>
      </c>
      <c r="M3241" t="inlineStr">
        <is>
          <t>Fathead Minnow</t>
        </is>
      </c>
      <c r="N3241"/>
      <c r="O3241"/>
      <c r="P3241"/>
      <c r="Q3241"/>
      <c r="R3241"/>
      <c r="S3241"/>
      <c r="T3241"/>
      <c r="U3241"/>
      <c r="V3241" t="inlineStr">
        <is>
          <t>Static</t>
        </is>
      </c>
      <c r="W3241" t="inlineStr">
        <is>
          <t>Fresh water</t>
        </is>
      </c>
      <c r="X3241" t="inlineStr">
        <is>
          <t>Lab</t>
        </is>
      </c>
      <c r="Y3241" t="n">
        <v>7.0</v>
      </c>
      <c r="Z3241" t="inlineStr">
        <is>
          <t>Total</t>
        </is>
      </c>
      <c r="AA3241"/>
      <c r="AB3241" t="n">
        <v>0.81</v>
      </c>
      <c r="AC3241"/>
      <c r="AD3241" t="n">
        <v>0.6</v>
      </c>
      <c r="AE3241"/>
      <c r="AF3241" t="n">
        <v>1.3</v>
      </c>
      <c r="AG3241" t="inlineStr">
        <is>
          <t>AI mg/L</t>
        </is>
      </c>
      <c r="AH3241"/>
      <c r="AI3241"/>
      <c r="AJ3241"/>
      <c r="AK3241"/>
      <c r="AL3241"/>
      <c r="AM3241"/>
      <c r="AN3241"/>
      <c r="AO3241"/>
      <c r="AP3241"/>
      <c r="AQ3241"/>
      <c r="AR3241"/>
      <c r="AS3241"/>
      <c r="AT3241"/>
      <c r="AU3241"/>
      <c r="AV3241"/>
      <c r="AW3241"/>
      <c r="AX3241" t="inlineStr">
        <is>
          <t>Mortality</t>
        </is>
      </c>
      <c r="AY3241" t="inlineStr">
        <is>
          <t>Mortality</t>
        </is>
      </c>
      <c r="AZ3241" t="inlineStr">
        <is>
          <t>LC50</t>
        </is>
      </c>
      <c r="BA3241"/>
      <c r="BB3241" t="n">
        <v>4.0</v>
      </c>
      <c r="BC3241"/>
      <c r="BD3241"/>
      <c r="BE3241"/>
      <c r="BF3241"/>
      <c r="BG3241" t="inlineStr">
        <is>
          <t>Day(s)</t>
        </is>
      </c>
      <c r="BH3241" t="inlineStr">
        <is>
          <t>Active ingredient</t>
        </is>
      </c>
      <c r="BI3241" t="inlineStr">
        <is>
          <t>DTXSID6034479</t>
        </is>
      </c>
      <c r="BJ3241"/>
      <c r="BK3241"/>
      <c r="BL3241"/>
      <c r="BM3241"/>
      <c r="BN3241"/>
      <c r="BO3241"/>
      <c r="BP3241"/>
      <c r="BQ3241"/>
      <c r="BR3241"/>
      <c r="BS3241"/>
      <c r="BT3241" t="inlineStr">
        <is>
          <t>--</t>
        </is>
      </c>
      <c r="BU3241"/>
      <c r="BV3241"/>
      <c r="BW3241"/>
      <c r="BX3241"/>
      <c r="BY3241"/>
      <c r="BZ3241"/>
      <c r="CA3241"/>
      <c r="CB3241"/>
      <c r="CC3241"/>
      <c r="CD3241"/>
      <c r="CE3241"/>
      <c r="CF3241"/>
      <c r="CG3241"/>
      <c r="CH3241"/>
      <c r="CI3241" t="inlineStr">
        <is>
          <t xml:space="preserve"> TESTID/62//MSMT/NR//DOSES/NR//SOURCE/GOV//WTINT/0.34 G//DNUM/7//SEX/NR//TMETH/EPAASTM//STYPE/ACUTE//ETIME/96 H//AP RATE/NR//SAMPN/NR//WTAT/NR//INTAKE/NR//COMPEP/NR//LD/NR//DW/NR//STST/NR//HMA/NR//NA/NR//CL/NR//DIC/NR//CA/NR//POT/NR//MG/NR//SO4/NR//SULF/NR//</t>
        </is>
      </c>
      <c r="CJ3241" t="inlineStr">
        <is>
          <t>SOURCE/GOVERNMENT AGENCY//   TESTID/62//MSMT/NR//DOSES/NR//SOURCE/GOV//WTINT/0.34 G//DNUM/7//SEX/NR//TMETH/EPAASTM//STYPE/ACUTE//ETIME/96 H//AP RATE/NR//SAMPN/NR//WTAT/NR//INTAKE/NR//COMPEP/NR//LD/NR//DW/NR//STST/NR//HMA/NR//NA/NR//CL/NR//DIC/NR//CA/NR//POT/NR//MG/NR//SO4/NR//SULF/NR//</t>
        </is>
      </c>
      <c r="CK3241" t="inlineStr">
        <is>
          <t>Dwyer,F.J., L.C. Sappington, D.R. Buckler, and S.B. Jones</t>
        </is>
      </c>
      <c r="CL3241" t="n">
        <v>73668.0</v>
      </c>
      <c r="CM3241" t="inlineStr">
        <is>
          <t>Use of Surrogate Species in Assessing Contaminant Risk to Endangered and Threatened Fishes</t>
        </is>
      </c>
      <c r="CN3241" t="inlineStr">
        <is>
          <t>EPA/600/R-96/029, U.S.EPA, Washington, DC:78 p.</t>
        </is>
      </c>
      <c r="CO3241" t="n">
        <v>1995.0</v>
      </c>
      <c r="CP3241" t="inlineStr">
        <is>
          <t>Dwyer,F.J., L.C. Sappington, D.R. Buckler, and S.B. Jones (1995). Use of Surrogate Species in Assessing Contaminant Risk to Endangered and Threatened Fishes. EPA/600/R-96/029, U.S.EPA, Washington, DC, 78 p. ECOREF#:73668</t>
        </is>
      </c>
    </row>
    <row r="3242">
      <c r="A3242" t="n">
        <v>7758987.0</v>
      </c>
      <c r="B3242" t="inlineStr">
        <is>
          <t>Sulfuric acid copper(2+) salt (1:1)</t>
        </is>
      </c>
      <c r="C3242"/>
      <c r="D3242" t="inlineStr">
        <is>
          <t>Unmeasured</t>
        </is>
      </c>
      <c r="E3242" t="inlineStr">
        <is>
          <t>Not coded</t>
        </is>
      </c>
      <c r="F3242"/>
      <c r="G3242"/>
      <c r="H3242"/>
      <c r="I3242"/>
      <c r="J3242"/>
      <c r="K3242"/>
      <c r="L3242" t="inlineStr">
        <is>
          <t>Pimephales promelas</t>
        </is>
      </c>
      <c r="M3242" t="inlineStr">
        <is>
          <t>Fathead Minnow</t>
        </is>
      </c>
      <c r="N3242" t="inlineStr">
        <is>
          <t>Larva</t>
        </is>
      </c>
      <c r="O3242" t="inlineStr">
        <is>
          <t>&lt;</t>
        </is>
      </c>
      <c r="P3242" t="n">
        <v>24.0</v>
      </c>
      <c r="Q3242"/>
      <c r="R3242"/>
      <c r="S3242"/>
      <c r="T3242"/>
      <c r="U3242" t="inlineStr">
        <is>
          <t>Hour(s)</t>
        </is>
      </c>
      <c r="V3242" t="inlineStr">
        <is>
          <t>Renewal</t>
        </is>
      </c>
      <c r="W3242" t="inlineStr">
        <is>
          <t>Fresh water</t>
        </is>
      </c>
      <c r="X3242" t="inlineStr">
        <is>
          <t>Lab</t>
        </is>
      </c>
      <c r="Y3242" t="n">
        <v>6.0</v>
      </c>
      <c r="Z3242" t="inlineStr">
        <is>
          <t>Dissolved</t>
        </is>
      </c>
      <c r="AA3242"/>
      <c r="AB3242" t="n">
        <v>0.129</v>
      </c>
      <c r="AC3242"/>
      <c r="AD3242" t="n">
        <v>0.1068</v>
      </c>
      <c r="AE3242"/>
      <c r="AF3242" t="n">
        <v>0.157</v>
      </c>
      <c r="AG3242" t="inlineStr">
        <is>
          <t>AI mg/L</t>
        </is>
      </c>
      <c r="AH3242"/>
      <c r="AI3242"/>
      <c r="AJ3242"/>
      <c r="AK3242"/>
      <c r="AL3242"/>
      <c r="AM3242"/>
      <c r="AN3242"/>
      <c r="AO3242"/>
      <c r="AP3242"/>
      <c r="AQ3242"/>
      <c r="AR3242"/>
      <c r="AS3242"/>
      <c r="AT3242"/>
      <c r="AU3242"/>
      <c r="AV3242"/>
      <c r="AW3242"/>
      <c r="AX3242" t="inlineStr">
        <is>
          <t>Mortality</t>
        </is>
      </c>
      <c r="AY3242" t="inlineStr">
        <is>
          <t>Mortality</t>
        </is>
      </c>
      <c r="AZ3242" t="inlineStr">
        <is>
          <t>LC50</t>
        </is>
      </c>
      <c r="BA3242"/>
      <c r="BB3242" t="n">
        <v>4.0</v>
      </c>
      <c r="BC3242"/>
      <c r="BD3242"/>
      <c r="BE3242"/>
      <c r="BF3242"/>
      <c r="BG3242" t="inlineStr">
        <is>
          <t>Day(s)</t>
        </is>
      </c>
      <c r="BH3242"/>
      <c r="BI3242" t="inlineStr">
        <is>
          <t>DTXSID6034479</t>
        </is>
      </c>
      <c r="BJ3242" t="inlineStr">
        <is>
          <t>10.1897/02-476</t>
        </is>
      </c>
      <c r="BK3242"/>
      <c r="BL3242"/>
      <c r="BM3242"/>
      <c r="BN3242"/>
      <c r="BO3242"/>
      <c r="BP3242"/>
      <c r="BQ3242"/>
      <c r="BR3242"/>
      <c r="BS3242"/>
      <c r="BT3242" t="inlineStr">
        <is>
          <t>--</t>
        </is>
      </c>
      <c r="BU3242"/>
      <c r="BV3242"/>
      <c r="BW3242"/>
      <c r="BX3242"/>
      <c r="BY3242"/>
      <c r="BZ3242"/>
      <c r="CA3242"/>
      <c r="CB3242"/>
      <c r="CC3242"/>
      <c r="CD3242"/>
      <c r="CE3242"/>
      <c r="CF3242"/>
      <c r="CG3242"/>
      <c r="CH3242"/>
      <c r="CI3242" t="inlineStr">
        <is>
          <t xml:space="preserve"> CA/13.63 to 16.43 mg/L//MG/11.18 to 14.34 mg/L//NA/25.52 to 40.92 mg/L//POT/2.12 to 3.17 mg/L//SO4/81.21 to 96.45 mg/L//CL/1.90 to 9.52 mg/L//DNUM/6//DOSES/&lt;=800 ug/L//TESTID/28//</t>
        </is>
      </c>
      <c r="CJ3242" t="inlineStr">
        <is>
          <t xml:space="preserve">   CA/13.63 to 16.43 mg/L//MG/11.18 to 14.34 mg/L//NA/25.52 to 40.92 mg/L//POT/2.12 to 3.17 mg/L//SO4/81.21 to 96.45 mg/L//CL/1.90 to 9.52 mg/L//DNUM/6//DOSES/&lt;=800 ug/L//TESTID/28//</t>
        </is>
      </c>
      <c r="CK3242" t="inlineStr">
        <is>
          <t>Ryan,A.C., E.J. Van Genderen, J.R. Tomasso, and S.J. Klaine</t>
        </is>
      </c>
      <c r="CL3242" t="n">
        <v>80428.0</v>
      </c>
      <c r="CM3242" t="inlineStr">
        <is>
          <t>Influence of Natural Organic Matter Source on Copper Toxicity to Larval Fathead Minnows (Pimephales promelas):  Implications for the Biotic Ligand Model</t>
        </is>
      </c>
      <c r="CN3242" t="inlineStr">
        <is>
          <t>Environ. Toxicol. Chem.23(6): 1567-1574</t>
        </is>
      </c>
      <c r="CO3242" t="n">
        <v>2004.0</v>
      </c>
      <c r="CP3242" t="inlineStr">
        <is>
          <t>Ryan,A.C., E.J. Van Genderen, J.R. Tomasso, and S.J. Klaine (2004). Influence of Natural Organic Matter Source on Copper Toxicity to Larval Fathead Minnows (Pimephales promelas):  Implications for the Biotic Ligand Model. Environ. Toxicol. Chem., 23, (6), 1567-1574. doi:10.1897/02-476. ECOREF#:80428</t>
        </is>
      </c>
    </row>
    <row r="3243">
      <c r="A3243" t="n">
        <v>7758987.0</v>
      </c>
      <c r="B3243" t="inlineStr">
        <is>
          <t>Sulfuric acid copper(2+) salt (1:1)</t>
        </is>
      </c>
      <c r="C3243"/>
      <c r="D3243" t="inlineStr">
        <is>
          <t>Measured</t>
        </is>
      </c>
      <c r="E3243" t="inlineStr">
        <is>
          <t>Not coded</t>
        </is>
      </c>
      <c r="F3243"/>
      <c r="G3243"/>
      <c r="H3243"/>
      <c r="I3243"/>
      <c r="J3243"/>
      <c r="K3243"/>
      <c r="L3243" t="inlineStr">
        <is>
          <t>Pimephales promelas</t>
        </is>
      </c>
      <c r="M3243" t="inlineStr">
        <is>
          <t>Fathead Minnow</t>
        </is>
      </c>
      <c r="N3243" t="inlineStr">
        <is>
          <t>Larva</t>
        </is>
      </c>
      <c r="O3243" t="inlineStr">
        <is>
          <t>&lt;</t>
        </is>
      </c>
      <c r="P3243" t="n">
        <v>24.0</v>
      </c>
      <c r="Q3243"/>
      <c r="R3243"/>
      <c r="S3243"/>
      <c r="T3243"/>
      <c r="U3243" t="inlineStr">
        <is>
          <t>Hour(s)</t>
        </is>
      </c>
      <c r="V3243" t="inlineStr">
        <is>
          <t>Static</t>
        </is>
      </c>
      <c r="W3243" t="inlineStr">
        <is>
          <t>Fresh water</t>
        </is>
      </c>
      <c r="X3243" t="inlineStr">
        <is>
          <t>Lab</t>
        </is>
      </c>
      <c r="Y3243"/>
      <c r="Z3243" t="inlineStr">
        <is>
          <t>Total</t>
        </is>
      </c>
      <c r="AA3243"/>
      <c r="AB3243" t="n">
        <v>0.23919686</v>
      </c>
      <c r="AC3243"/>
      <c r="AD3243" t="n">
        <v>0.17454906</v>
      </c>
      <c r="AE3243"/>
      <c r="AF3243" t="n">
        <v>0.33293617</v>
      </c>
      <c r="AG3243" t="inlineStr">
        <is>
          <t>AI mg/L</t>
        </is>
      </c>
      <c r="AH3243"/>
      <c r="AI3243"/>
      <c r="AJ3243"/>
      <c r="AK3243"/>
      <c r="AL3243"/>
      <c r="AM3243"/>
      <c r="AN3243"/>
      <c r="AO3243"/>
      <c r="AP3243"/>
      <c r="AQ3243"/>
      <c r="AR3243"/>
      <c r="AS3243"/>
      <c r="AT3243"/>
      <c r="AU3243"/>
      <c r="AV3243"/>
      <c r="AW3243"/>
      <c r="AX3243" t="inlineStr">
        <is>
          <t>Mortality</t>
        </is>
      </c>
      <c r="AY3243" t="inlineStr">
        <is>
          <t>Mortality</t>
        </is>
      </c>
      <c r="AZ3243" t="inlineStr">
        <is>
          <t>LC50</t>
        </is>
      </c>
      <c r="BA3243"/>
      <c r="BB3243" t="n">
        <v>4.0</v>
      </c>
      <c r="BC3243"/>
      <c r="BD3243"/>
      <c r="BE3243"/>
      <c r="BF3243"/>
      <c r="BG3243" t="inlineStr">
        <is>
          <t>Day(s)</t>
        </is>
      </c>
      <c r="BH3243"/>
      <c r="BI3243" t="inlineStr">
        <is>
          <t>DTXSID6034479</t>
        </is>
      </c>
      <c r="BJ3243" t="inlineStr">
        <is>
          <t>10.1002/etc.5620150217</t>
        </is>
      </c>
      <c r="BK3243"/>
      <c r="BL3243"/>
      <c r="BM3243"/>
      <c r="BN3243"/>
      <c r="BO3243"/>
      <c r="BP3243"/>
      <c r="BQ3243"/>
      <c r="BR3243"/>
      <c r="BS3243"/>
      <c r="BT3243" t="inlineStr">
        <is>
          <t>--</t>
        </is>
      </c>
      <c r="BU3243"/>
      <c r="BV3243"/>
      <c r="BW3243"/>
      <c r="BX3243"/>
      <c r="BY3243"/>
      <c r="BZ3243"/>
      <c r="CA3243"/>
      <c r="CB3243"/>
      <c r="CC3243"/>
      <c r="CD3243"/>
      <c r="CE3243"/>
      <c r="CF3243"/>
      <c r="CG3243"/>
      <c r="CH3243"/>
      <c r="CI3243" t="inlineStr">
        <is>
          <t xml:space="preserve"> ALK/0.85 MEQ/L*//</t>
        </is>
      </c>
      <c r="CJ3243" t="inlineStr">
        <is>
          <t xml:space="preserve">   ALK/0.85 MEQ/L*//</t>
        </is>
      </c>
      <c r="CK3243" t="inlineStr">
        <is>
          <t>Erickson,R.J., D.A. Benoit, V.R. Mattson, H.P.,Jr. Nelson, and E.N. Leonard</t>
        </is>
      </c>
      <c r="CL3243" t="n">
        <v>16342.0</v>
      </c>
      <c r="CM3243" t="inlineStr">
        <is>
          <t>The Effects of Water Chemistry on the Toxicity of Copper to Fathead Minnows</t>
        </is>
      </c>
      <c r="CN3243" t="inlineStr">
        <is>
          <t>Environ. Toxicol. Chem.15(2): 181-193</t>
        </is>
      </c>
      <c r="CO3243" t="n">
        <v>1996.0</v>
      </c>
      <c r="CP3243" t="inlineStr">
        <is>
          <t>Erickson,R.J., D.A. Benoit, V.R. Mattson, H.P.,Jr. Nelson, and E.N. Leonard (1996). The Effects of Water Chemistry on the Toxicity of Copper to Fathead Minnows. Environ. Toxicol. Chem., 15, (2), 181-193. doi:10.1002/etc.5620150217. ECOREF#:16342</t>
        </is>
      </c>
    </row>
    <row r="3244">
      <c r="A3244" t="n">
        <v>7758987.0</v>
      </c>
      <c r="B3244" t="inlineStr">
        <is>
          <t>Sulfuric acid copper(2+) salt (1:1)</t>
        </is>
      </c>
      <c r="C3244"/>
      <c r="D3244" t="inlineStr">
        <is>
          <t>Measured</t>
        </is>
      </c>
      <c r="E3244" t="inlineStr">
        <is>
          <t>Not coded</t>
        </is>
      </c>
      <c r="F3244"/>
      <c r="G3244"/>
      <c r="H3244"/>
      <c r="I3244"/>
      <c r="J3244"/>
      <c r="K3244"/>
      <c r="L3244" t="inlineStr">
        <is>
          <t>Pimephales promelas</t>
        </is>
      </c>
      <c r="M3244" t="inlineStr">
        <is>
          <t>Fathead Minnow</t>
        </is>
      </c>
      <c r="N3244" t="inlineStr">
        <is>
          <t>Larva</t>
        </is>
      </c>
      <c r="O3244" t="inlineStr">
        <is>
          <t>&lt;</t>
        </is>
      </c>
      <c r="P3244" t="n">
        <v>24.0</v>
      </c>
      <c r="Q3244"/>
      <c r="R3244"/>
      <c r="S3244"/>
      <c r="T3244"/>
      <c r="U3244" t="inlineStr">
        <is>
          <t>Hour(s)</t>
        </is>
      </c>
      <c r="V3244" t="inlineStr">
        <is>
          <t>Static</t>
        </is>
      </c>
      <c r="W3244" t="inlineStr">
        <is>
          <t>Fresh water</t>
        </is>
      </c>
      <c r="X3244" t="inlineStr">
        <is>
          <t>Lab</t>
        </is>
      </c>
      <c r="Y3244"/>
      <c r="Z3244" t="inlineStr">
        <is>
          <t>Total</t>
        </is>
      </c>
      <c r="AA3244"/>
      <c r="AB3244" t="n">
        <v>0.0212</v>
      </c>
      <c r="AC3244"/>
      <c r="AD3244"/>
      <c r="AE3244"/>
      <c r="AF3244"/>
      <c r="AG3244" t="inlineStr">
        <is>
          <t>AI mg/L</t>
        </is>
      </c>
      <c r="AH3244"/>
      <c r="AI3244"/>
      <c r="AJ3244"/>
      <c r="AK3244"/>
      <c r="AL3244"/>
      <c r="AM3244"/>
      <c r="AN3244"/>
      <c r="AO3244"/>
      <c r="AP3244"/>
      <c r="AQ3244"/>
      <c r="AR3244"/>
      <c r="AS3244"/>
      <c r="AT3244"/>
      <c r="AU3244"/>
      <c r="AV3244"/>
      <c r="AW3244"/>
      <c r="AX3244" t="inlineStr">
        <is>
          <t>Mortality</t>
        </is>
      </c>
      <c r="AY3244" t="inlineStr">
        <is>
          <t>Mortality</t>
        </is>
      </c>
      <c r="AZ3244" t="inlineStr">
        <is>
          <t>LC50</t>
        </is>
      </c>
      <c r="BA3244"/>
      <c r="BB3244" t="n">
        <v>4.0</v>
      </c>
      <c r="BC3244"/>
      <c r="BD3244"/>
      <c r="BE3244"/>
      <c r="BF3244"/>
      <c r="BG3244" t="inlineStr">
        <is>
          <t>Day(s)</t>
        </is>
      </c>
      <c r="BH3244"/>
      <c r="BI3244" t="inlineStr">
        <is>
          <t>DTXSID6034479</t>
        </is>
      </c>
      <c r="BJ3244" t="inlineStr">
        <is>
          <t>10.1139/f96-063</t>
        </is>
      </c>
      <c r="BK3244"/>
      <c r="BL3244"/>
      <c r="BM3244"/>
      <c r="BN3244"/>
      <c r="BO3244"/>
      <c r="BP3244"/>
      <c r="BQ3244"/>
      <c r="BR3244"/>
      <c r="BS3244"/>
      <c r="BT3244" t="inlineStr">
        <is>
          <t>--</t>
        </is>
      </c>
      <c r="BU3244"/>
      <c r="BV3244"/>
      <c r="BW3244"/>
      <c r="BX3244"/>
      <c r="BY3244"/>
      <c r="BZ3244"/>
      <c r="CA3244"/>
      <c r="CB3244"/>
      <c r="CC3244"/>
      <c r="CD3244"/>
      <c r="CE3244"/>
      <c r="CF3244"/>
      <c r="CG3244"/>
      <c r="CH3244"/>
      <c r="CI3244"/>
      <c r="CJ3244"/>
      <c r="CK3244" t="inlineStr">
        <is>
          <t>Welsh,P.G., J.L. Parrott, D.G. Dixon, P.V. Hodson, D.J. Spry, and G. Mierle</t>
        </is>
      </c>
      <c r="CL3244" t="n">
        <v>17105.0</v>
      </c>
      <c r="CM3244" t="inlineStr">
        <is>
          <t>Estimating Acute Copper Toxicity to Larval Fathead Minnow (Pimephales promelas) in Soft Water from Measurements of Dissolved Organic Carbon, Calcium, and pH</t>
        </is>
      </c>
      <c r="CN3244" t="inlineStr">
        <is>
          <t>Can. J. Fish. Aquat. Sci. (Multiple Languages)53:1263-1271</t>
        </is>
      </c>
      <c r="CO3244" t="n">
        <v>1996.0</v>
      </c>
      <c r="CP3244" t="inlineStr">
        <is>
          <t>Welsh,P.G., J.L. Parrott, D.G. Dixon, P.V. Hodson, D.J. Spry, and G. Mierle (1996). Estimating Acute Copper Toxicity to Larval Fathead Minnow (Pimephales promelas) in Soft Water from Measurements of Dissolved Organic Carbon, Calcium, and pH. Can. J. Fish. Aquat. Sci. (Multiple Languages), 53, 1263-1271. doi:10.1139/f96-063. ECOREF#:17105</t>
        </is>
      </c>
    </row>
    <row r="3245">
      <c r="A3245" t="n">
        <v>7758987.0</v>
      </c>
      <c r="B3245" t="inlineStr">
        <is>
          <t>Sulfuric acid copper(2+) salt (1:1)</t>
        </is>
      </c>
      <c r="C3245"/>
      <c r="D3245" t="inlineStr">
        <is>
          <t>Measured</t>
        </is>
      </c>
      <c r="E3245" t="inlineStr">
        <is>
          <t>Not coded</t>
        </is>
      </c>
      <c r="F3245"/>
      <c r="G3245"/>
      <c r="H3245"/>
      <c r="I3245"/>
      <c r="J3245"/>
      <c r="K3245"/>
      <c r="L3245" t="inlineStr">
        <is>
          <t>Pimephales promelas</t>
        </is>
      </c>
      <c r="M3245" t="inlineStr">
        <is>
          <t>Fathead Minnow</t>
        </is>
      </c>
      <c r="N3245" t="inlineStr">
        <is>
          <t>Larva</t>
        </is>
      </c>
      <c r="O3245" t="inlineStr">
        <is>
          <t>&lt;</t>
        </is>
      </c>
      <c r="P3245" t="n">
        <v>24.0</v>
      </c>
      <c r="Q3245"/>
      <c r="R3245"/>
      <c r="S3245"/>
      <c r="T3245"/>
      <c r="U3245" t="inlineStr">
        <is>
          <t>Hour(s)</t>
        </is>
      </c>
      <c r="V3245" t="inlineStr">
        <is>
          <t>Flow-through</t>
        </is>
      </c>
      <c r="W3245" t="inlineStr">
        <is>
          <t>Fresh water</t>
        </is>
      </c>
      <c r="X3245" t="inlineStr">
        <is>
          <t>Lab</t>
        </is>
      </c>
      <c r="Y3245"/>
      <c r="Z3245" t="inlineStr">
        <is>
          <t>Total</t>
        </is>
      </c>
      <c r="AA3245"/>
      <c r="AB3245" t="n">
        <v>0.2262673</v>
      </c>
      <c r="AC3245"/>
      <c r="AD3245"/>
      <c r="AE3245"/>
      <c r="AF3245"/>
      <c r="AG3245" t="inlineStr">
        <is>
          <t>AI mg/L</t>
        </is>
      </c>
      <c r="AH3245"/>
      <c r="AI3245"/>
      <c r="AJ3245"/>
      <c r="AK3245"/>
      <c r="AL3245"/>
      <c r="AM3245"/>
      <c r="AN3245"/>
      <c r="AO3245"/>
      <c r="AP3245"/>
      <c r="AQ3245"/>
      <c r="AR3245"/>
      <c r="AS3245"/>
      <c r="AT3245"/>
      <c r="AU3245"/>
      <c r="AV3245"/>
      <c r="AW3245"/>
      <c r="AX3245" t="inlineStr">
        <is>
          <t>Mortality</t>
        </is>
      </c>
      <c r="AY3245" t="inlineStr">
        <is>
          <t>Mortality</t>
        </is>
      </c>
      <c r="AZ3245" t="inlineStr">
        <is>
          <t>LC50</t>
        </is>
      </c>
      <c r="BA3245"/>
      <c r="BB3245" t="n">
        <v>4.0</v>
      </c>
      <c r="BC3245"/>
      <c r="BD3245"/>
      <c r="BE3245"/>
      <c r="BF3245"/>
      <c r="BG3245" t="inlineStr">
        <is>
          <t>Day(s)</t>
        </is>
      </c>
      <c r="BH3245"/>
      <c r="BI3245" t="inlineStr">
        <is>
          <t>DTXSID6034479</t>
        </is>
      </c>
      <c r="BJ3245" t="inlineStr">
        <is>
          <t>10.1002/etc.5620150217</t>
        </is>
      </c>
      <c r="BK3245"/>
      <c r="BL3245"/>
      <c r="BM3245"/>
      <c r="BN3245"/>
      <c r="BO3245"/>
      <c r="BP3245"/>
      <c r="BQ3245"/>
      <c r="BR3245"/>
      <c r="BS3245"/>
      <c r="BT3245" t="inlineStr">
        <is>
          <t>--</t>
        </is>
      </c>
      <c r="BU3245"/>
      <c r="BV3245"/>
      <c r="BW3245"/>
      <c r="BX3245"/>
      <c r="BY3245"/>
      <c r="BZ3245"/>
      <c r="CA3245"/>
      <c r="CB3245"/>
      <c r="CC3245"/>
      <c r="CD3245"/>
      <c r="CE3245"/>
      <c r="CF3245"/>
      <c r="CG3245"/>
      <c r="CH3245"/>
      <c r="CI3245" t="inlineStr">
        <is>
          <t xml:space="preserve"> ALK/0.85 MEQ/L*//</t>
        </is>
      </c>
      <c r="CJ3245" t="inlineStr">
        <is>
          <t xml:space="preserve">   ALK/0.85 MEQ/L*//</t>
        </is>
      </c>
      <c r="CK3245" t="inlineStr">
        <is>
          <t>Erickson,R.J., D.A. Benoit, V.R. Mattson, H.P.,Jr. Nelson, and E.N. Leonard</t>
        </is>
      </c>
      <c r="CL3245" t="n">
        <v>16342.0</v>
      </c>
      <c r="CM3245" t="inlineStr">
        <is>
          <t>The Effects of Water Chemistry on the Toxicity of Copper to Fathead Minnows</t>
        </is>
      </c>
      <c r="CN3245" t="inlineStr">
        <is>
          <t>Environ. Toxicol. Chem.15(2): 181-193</t>
        </is>
      </c>
      <c r="CO3245" t="n">
        <v>1996.0</v>
      </c>
      <c r="CP3245" t="inlineStr">
        <is>
          <t>Erickson,R.J., D.A. Benoit, V.R. Mattson, H.P.,Jr. Nelson, and E.N. Leonard (1996). The Effects of Water Chemistry on the Toxicity of Copper to Fathead Minnows. Environ. Toxicol. Chem., 15, (2), 181-193. doi:10.1002/etc.5620150217. ECOREF#:16342</t>
        </is>
      </c>
    </row>
    <row r="3246">
      <c r="A3246" t="n">
        <v>7758987.0</v>
      </c>
      <c r="B3246" t="inlineStr">
        <is>
          <t>Sulfuric acid copper(2+) salt (1:1)</t>
        </is>
      </c>
      <c r="C3246"/>
      <c r="D3246" t="inlineStr">
        <is>
          <t>Measured</t>
        </is>
      </c>
      <c r="E3246" t="inlineStr">
        <is>
          <t>Not coded</t>
        </is>
      </c>
      <c r="F3246"/>
      <c r="G3246"/>
      <c r="H3246"/>
      <c r="I3246"/>
      <c r="J3246"/>
      <c r="K3246"/>
      <c r="L3246" t="inlineStr">
        <is>
          <t>Pimephales promelas</t>
        </is>
      </c>
      <c r="M3246" t="inlineStr">
        <is>
          <t>Fathead Minnow</t>
        </is>
      </c>
      <c r="N3246" t="inlineStr">
        <is>
          <t>Larva</t>
        </is>
      </c>
      <c r="O3246" t="inlineStr">
        <is>
          <t>&lt;</t>
        </is>
      </c>
      <c r="P3246" t="n">
        <v>24.0</v>
      </c>
      <c r="Q3246"/>
      <c r="R3246"/>
      <c r="S3246"/>
      <c r="T3246"/>
      <c r="U3246" t="inlineStr">
        <is>
          <t>Hour(s)</t>
        </is>
      </c>
      <c r="V3246" t="inlineStr">
        <is>
          <t>Flow-through</t>
        </is>
      </c>
      <c r="W3246" t="inlineStr">
        <is>
          <t>Fresh water</t>
        </is>
      </c>
      <c r="X3246" t="inlineStr">
        <is>
          <t>Lab</t>
        </is>
      </c>
      <c r="Y3246"/>
      <c r="Z3246" t="inlineStr">
        <is>
          <t>Total</t>
        </is>
      </c>
      <c r="AA3246"/>
      <c r="AB3246" t="n">
        <v>0.10990126</v>
      </c>
      <c r="AC3246"/>
      <c r="AD3246"/>
      <c r="AE3246"/>
      <c r="AF3246"/>
      <c r="AG3246" t="inlineStr">
        <is>
          <t>AI mg/L</t>
        </is>
      </c>
      <c r="AH3246"/>
      <c r="AI3246"/>
      <c r="AJ3246"/>
      <c r="AK3246"/>
      <c r="AL3246"/>
      <c r="AM3246"/>
      <c r="AN3246"/>
      <c r="AO3246"/>
      <c r="AP3246"/>
      <c r="AQ3246"/>
      <c r="AR3246"/>
      <c r="AS3246"/>
      <c r="AT3246"/>
      <c r="AU3246"/>
      <c r="AV3246"/>
      <c r="AW3246"/>
      <c r="AX3246" t="inlineStr">
        <is>
          <t>Mortality</t>
        </is>
      </c>
      <c r="AY3246" t="inlineStr">
        <is>
          <t>Mortality</t>
        </is>
      </c>
      <c r="AZ3246" t="inlineStr">
        <is>
          <t>LC50</t>
        </is>
      </c>
      <c r="BA3246"/>
      <c r="BB3246" t="n">
        <v>4.0</v>
      </c>
      <c r="BC3246"/>
      <c r="BD3246"/>
      <c r="BE3246"/>
      <c r="BF3246"/>
      <c r="BG3246" t="inlineStr">
        <is>
          <t>Day(s)</t>
        </is>
      </c>
      <c r="BH3246"/>
      <c r="BI3246" t="inlineStr">
        <is>
          <t>DTXSID6034479</t>
        </is>
      </c>
      <c r="BJ3246" t="inlineStr">
        <is>
          <t>10.1002/etc.5620150217</t>
        </is>
      </c>
      <c r="BK3246"/>
      <c r="BL3246"/>
      <c r="BM3246"/>
      <c r="BN3246"/>
      <c r="BO3246"/>
      <c r="BP3246"/>
      <c r="BQ3246"/>
      <c r="BR3246"/>
      <c r="BS3246"/>
      <c r="BT3246" t="inlineStr">
        <is>
          <t>--</t>
        </is>
      </c>
      <c r="BU3246"/>
      <c r="BV3246"/>
      <c r="BW3246"/>
      <c r="BX3246"/>
      <c r="BY3246"/>
      <c r="BZ3246"/>
      <c r="CA3246"/>
      <c r="CB3246"/>
      <c r="CC3246"/>
      <c r="CD3246"/>
      <c r="CE3246"/>
      <c r="CF3246"/>
      <c r="CG3246"/>
      <c r="CH3246"/>
      <c r="CI3246" t="inlineStr">
        <is>
          <t xml:space="preserve"> ALK/0.85 MEQ/L*//</t>
        </is>
      </c>
      <c r="CJ3246" t="inlineStr">
        <is>
          <t xml:space="preserve">   ALK/0.85 MEQ/L*//</t>
        </is>
      </c>
      <c r="CK3246" t="inlineStr">
        <is>
          <t>Erickson,R.J., D.A. Benoit, V.R. Mattson, H.P.,Jr. Nelson, and E.N. Leonard</t>
        </is>
      </c>
      <c r="CL3246" t="n">
        <v>16342.0</v>
      </c>
      <c r="CM3246" t="inlineStr">
        <is>
          <t>The Effects of Water Chemistry on the Toxicity of Copper to Fathead Minnows</t>
        </is>
      </c>
      <c r="CN3246" t="inlineStr">
        <is>
          <t>Environ. Toxicol. Chem.15(2): 181-193</t>
        </is>
      </c>
      <c r="CO3246" t="n">
        <v>1996.0</v>
      </c>
      <c r="CP3246" t="inlineStr">
        <is>
          <t>Erickson,R.J., D.A. Benoit, V.R. Mattson, H.P.,Jr. Nelson, and E.N. Leonard (1996). The Effects of Water Chemistry on the Toxicity of Copper to Fathead Minnows. Environ. Toxicol. Chem., 15, (2), 181-193. doi:10.1002/etc.5620150217. ECOREF#:16342</t>
        </is>
      </c>
    </row>
    <row r="3247">
      <c r="A3247" t="n">
        <v>7758987.0</v>
      </c>
      <c r="B3247" t="inlineStr">
        <is>
          <t>Sulfuric acid copper(2+) salt (1:1)</t>
        </is>
      </c>
      <c r="C3247"/>
      <c r="D3247" t="inlineStr">
        <is>
          <t>Measured</t>
        </is>
      </c>
      <c r="E3247" t="inlineStr">
        <is>
          <t>Not coded</t>
        </is>
      </c>
      <c r="F3247"/>
      <c r="G3247"/>
      <c r="H3247"/>
      <c r="I3247"/>
      <c r="J3247"/>
      <c r="K3247"/>
      <c r="L3247" t="inlineStr">
        <is>
          <t>Pimephales promelas</t>
        </is>
      </c>
      <c r="M3247" t="inlineStr">
        <is>
          <t>Fathead Minnow</t>
        </is>
      </c>
      <c r="N3247" t="inlineStr">
        <is>
          <t>Larva</t>
        </is>
      </c>
      <c r="O3247" t="inlineStr">
        <is>
          <t>&lt;</t>
        </is>
      </c>
      <c r="P3247" t="n">
        <v>24.0</v>
      </c>
      <c r="Q3247"/>
      <c r="R3247"/>
      <c r="S3247"/>
      <c r="T3247"/>
      <c r="U3247" t="inlineStr">
        <is>
          <t>Hour(s)</t>
        </is>
      </c>
      <c r="V3247" t="inlineStr">
        <is>
          <t>Flow-through</t>
        </is>
      </c>
      <c r="W3247" t="inlineStr">
        <is>
          <t>Fresh water</t>
        </is>
      </c>
      <c r="X3247" t="inlineStr">
        <is>
          <t>Lab</t>
        </is>
      </c>
      <c r="Y3247"/>
      <c r="Z3247" t="inlineStr">
        <is>
          <t>Total</t>
        </is>
      </c>
      <c r="AA3247"/>
      <c r="AB3247" t="n">
        <v>1.08285065</v>
      </c>
      <c r="AC3247"/>
      <c r="AD3247" t="n">
        <v>0.9373931</v>
      </c>
      <c r="AE3247"/>
      <c r="AF3247" t="n">
        <v>1.24447015</v>
      </c>
      <c r="AG3247" t="inlineStr">
        <is>
          <t>AI mg/L</t>
        </is>
      </c>
      <c r="AH3247"/>
      <c r="AI3247"/>
      <c r="AJ3247"/>
      <c r="AK3247"/>
      <c r="AL3247"/>
      <c r="AM3247"/>
      <c r="AN3247"/>
      <c r="AO3247"/>
      <c r="AP3247"/>
      <c r="AQ3247"/>
      <c r="AR3247"/>
      <c r="AS3247"/>
      <c r="AT3247"/>
      <c r="AU3247"/>
      <c r="AV3247"/>
      <c r="AW3247"/>
      <c r="AX3247" t="inlineStr">
        <is>
          <t>Mortality</t>
        </is>
      </c>
      <c r="AY3247" t="inlineStr">
        <is>
          <t>Mortality</t>
        </is>
      </c>
      <c r="AZ3247" t="inlineStr">
        <is>
          <t>LC50</t>
        </is>
      </c>
      <c r="BA3247"/>
      <c r="BB3247" t="n">
        <v>4.0</v>
      </c>
      <c r="BC3247"/>
      <c r="BD3247"/>
      <c r="BE3247"/>
      <c r="BF3247"/>
      <c r="BG3247" t="inlineStr">
        <is>
          <t>Day(s)</t>
        </is>
      </c>
      <c r="BH3247"/>
      <c r="BI3247" t="inlineStr">
        <is>
          <t>DTXSID6034479</t>
        </is>
      </c>
      <c r="BJ3247" t="inlineStr">
        <is>
          <t>10.1002/etc.5620150217</t>
        </is>
      </c>
      <c r="BK3247"/>
      <c r="BL3247"/>
      <c r="BM3247"/>
      <c r="BN3247"/>
      <c r="BO3247"/>
      <c r="BP3247"/>
      <c r="BQ3247"/>
      <c r="BR3247"/>
      <c r="BS3247"/>
      <c r="BT3247" t="inlineStr">
        <is>
          <t>--</t>
        </is>
      </c>
      <c r="BU3247"/>
      <c r="BV3247"/>
      <c r="BW3247"/>
      <c r="BX3247"/>
      <c r="BY3247"/>
      <c r="BZ3247"/>
      <c r="CA3247"/>
      <c r="CB3247"/>
      <c r="CC3247"/>
      <c r="CD3247"/>
      <c r="CE3247"/>
      <c r="CF3247"/>
      <c r="CG3247"/>
      <c r="CH3247"/>
      <c r="CI3247" t="inlineStr">
        <is>
          <t xml:space="preserve"> ALK/0.85 MEQ/L*//</t>
        </is>
      </c>
      <c r="CJ3247" t="inlineStr">
        <is>
          <t xml:space="preserve">   ALK/0.85 MEQ/L*//</t>
        </is>
      </c>
      <c r="CK3247" t="inlineStr">
        <is>
          <t>Erickson,R.J., D.A. Benoit, V.R. Mattson, H.P.,Jr. Nelson, and E.N. Leonard</t>
        </is>
      </c>
      <c r="CL3247" t="n">
        <v>16342.0</v>
      </c>
      <c r="CM3247" t="inlineStr">
        <is>
          <t>The Effects of Water Chemistry on the Toxicity of Copper to Fathead Minnows</t>
        </is>
      </c>
      <c r="CN3247" t="inlineStr">
        <is>
          <t>Environ. Toxicol. Chem.15(2): 181-193</t>
        </is>
      </c>
      <c r="CO3247" t="n">
        <v>1996.0</v>
      </c>
      <c r="CP3247" t="inlineStr">
        <is>
          <t>Erickson,R.J., D.A. Benoit, V.R. Mattson, H.P.,Jr. Nelson, and E.N. Leonard (1996). The Effects of Water Chemistry on the Toxicity of Copper to Fathead Minnows. Environ. Toxicol. Chem., 15, (2), 181-193. doi:10.1002/etc.5620150217. ECOREF#:16342</t>
        </is>
      </c>
    </row>
    <row r="3248">
      <c r="A3248" t="n">
        <v>7758987.0</v>
      </c>
      <c r="B3248" t="inlineStr">
        <is>
          <t>Sulfuric acid copper(2+) salt (1:1)</t>
        </is>
      </c>
      <c r="C3248"/>
      <c r="D3248" t="inlineStr">
        <is>
          <t>Measured</t>
        </is>
      </c>
      <c r="E3248" t="inlineStr">
        <is>
          <t>Not coded</t>
        </is>
      </c>
      <c r="F3248"/>
      <c r="G3248"/>
      <c r="H3248"/>
      <c r="I3248"/>
      <c r="J3248"/>
      <c r="K3248"/>
      <c r="L3248" t="inlineStr">
        <is>
          <t>Pimephales promelas</t>
        </is>
      </c>
      <c r="M3248" t="inlineStr">
        <is>
          <t>Fathead Minnow</t>
        </is>
      </c>
      <c r="N3248" t="inlineStr">
        <is>
          <t>Larva</t>
        </is>
      </c>
      <c r="O3248" t="inlineStr">
        <is>
          <t>&lt;</t>
        </is>
      </c>
      <c r="P3248" t="n">
        <v>24.0</v>
      </c>
      <c r="Q3248"/>
      <c r="R3248"/>
      <c r="S3248"/>
      <c r="T3248"/>
      <c r="U3248" t="inlineStr">
        <is>
          <t>Hour(s)</t>
        </is>
      </c>
      <c r="V3248" t="inlineStr">
        <is>
          <t>Static</t>
        </is>
      </c>
      <c r="W3248" t="inlineStr">
        <is>
          <t>Fresh water</t>
        </is>
      </c>
      <c r="X3248" t="inlineStr">
        <is>
          <t>Lab</t>
        </is>
      </c>
      <c r="Y3248" t="n">
        <v>6.0</v>
      </c>
      <c r="Z3248" t="inlineStr">
        <is>
          <t>Total</t>
        </is>
      </c>
      <c r="AA3248"/>
      <c r="AB3248" t="n">
        <v>0.06788019</v>
      </c>
      <c r="AC3248"/>
      <c r="AD3248" t="n">
        <v>0.056566825</v>
      </c>
      <c r="AE3248"/>
      <c r="AF3248" t="n">
        <v>0.08080975</v>
      </c>
      <c r="AG3248" t="inlineStr">
        <is>
          <t>AI mg/L</t>
        </is>
      </c>
      <c r="AH3248"/>
      <c r="AI3248"/>
      <c r="AJ3248"/>
      <c r="AK3248"/>
      <c r="AL3248"/>
      <c r="AM3248"/>
      <c r="AN3248"/>
      <c r="AO3248"/>
      <c r="AP3248"/>
      <c r="AQ3248"/>
      <c r="AR3248"/>
      <c r="AS3248"/>
      <c r="AT3248"/>
      <c r="AU3248"/>
      <c r="AV3248"/>
      <c r="AW3248"/>
      <c r="AX3248" t="inlineStr">
        <is>
          <t>Mortality</t>
        </is>
      </c>
      <c r="AY3248" t="inlineStr">
        <is>
          <t>Mortality</t>
        </is>
      </c>
      <c r="AZ3248" t="inlineStr">
        <is>
          <t>LC50</t>
        </is>
      </c>
      <c r="BA3248"/>
      <c r="BB3248" t="n">
        <v>4.0</v>
      </c>
      <c r="BC3248"/>
      <c r="BD3248"/>
      <c r="BE3248"/>
      <c r="BF3248"/>
      <c r="BG3248" t="inlineStr">
        <is>
          <t>Day(s)</t>
        </is>
      </c>
      <c r="BH3248"/>
      <c r="BI3248" t="inlineStr">
        <is>
          <t>DTXSID6034479</t>
        </is>
      </c>
      <c r="BJ3248"/>
      <c r="BK3248"/>
      <c r="BL3248"/>
      <c r="BM3248"/>
      <c r="BN3248"/>
      <c r="BO3248"/>
      <c r="BP3248"/>
      <c r="BQ3248"/>
      <c r="BR3248"/>
      <c r="BS3248"/>
      <c r="BT3248" t="inlineStr">
        <is>
          <t>--</t>
        </is>
      </c>
      <c r="BU3248"/>
      <c r="BV3248"/>
      <c r="BW3248"/>
      <c r="BX3248"/>
      <c r="BY3248"/>
      <c r="BZ3248"/>
      <c r="CA3248"/>
      <c r="CB3248"/>
      <c r="CC3248"/>
      <c r="CD3248"/>
      <c r="CE3248"/>
      <c r="CF3248"/>
      <c r="CG3248"/>
      <c r="CH3248"/>
      <c r="CI3248" t="inlineStr">
        <is>
          <t xml:space="preserve"> CA/0.30* mN             //MG/0.15* mN             //NA/0.06* mN             //POT/0.02* mN             //SO4/0.09 mN             //CL/0.07 mN             //DNUM/6//DOSES/0.09/0.16 to 0.17/0.24 to 0.30/0.44 to 0.52/0.87 to 0.98 uM//TESTID/59//OEF/SALTS, HARDNESS, TEMPERATURE////</t>
        </is>
      </c>
      <c r="CJ3248" t="inlineStr">
        <is>
          <t xml:space="preserve">   CA/0.30* mN             //MG/0.15* mN             //NA/0.06* mN             //POT/0.02* mN             //SO4/0.09 mN             //CL/0.07 mN             //DNUM/6//DOSES/0.09/0.16 to 0.17/0.24 to 0.30/0.44 to 0.52/0.87 to 0.98 uM//TESTID/59//OEF/SALTS, HARDNESS, TEMPERATURE////</t>
        </is>
      </c>
      <c r="CK3248" t="inlineStr">
        <is>
          <t>Erickson,R.J., D.A. Benoit, and V.R. Mattson</t>
        </is>
      </c>
      <c r="CL3248" t="n">
        <v>76238.0</v>
      </c>
      <c r="CM3248" t="inlineStr">
        <is>
          <t>A Prototype Toxicity Factors Model for Site-Specific Copper Water Quality Criteria</t>
        </is>
      </c>
      <c r="CN3248" t="inlineStr">
        <is>
          <t>U.S.EPA, Duluth, MN:36 p.</t>
        </is>
      </c>
      <c r="CO3248" t="n">
        <v>1996.0</v>
      </c>
      <c r="CP3248" t="inlineStr">
        <is>
          <t>Erickson,R.J., D.A. Benoit, and V.R. Mattson (1996). A Prototype Toxicity Factors Model for Site-Specific Copper Water Quality Criteria. U.S.EPA, Duluth, MN, 36 p. ECOREF#:76238</t>
        </is>
      </c>
    </row>
    <row r="3249">
      <c r="A3249" t="n">
        <v>7758987.0</v>
      </c>
      <c r="B3249" t="inlineStr">
        <is>
          <t>Sulfuric acid copper(2+) salt (1:1)</t>
        </is>
      </c>
      <c r="C3249"/>
      <c r="D3249" t="inlineStr">
        <is>
          <t>Measured</t>
        </is>
      </c>
      <c r="E3249" t="inlineStr">
        <is>
          <t>Not coded</t>
        </is>
      </c>
      <c r="F3249"/>
      <c r="G3249"/>
      <c r="H3249"/>
      <c r="I3249"/>
      <c r="J3249"/>
      <c r="K3249"/>
      <c r="L3249" t="inlineStr">
        <is>
          <t>Pimephales promelas</t>
        </is>
      </c>
      <c r="M3249" t="inlineStr">
        <is>
          <t>Fathead Minnow</t>
        </is>
      </c>
      <c r="N3249"/>
      <c r="O3249"/>
      <c r="P3249"/>
      <c r="Q3249"/>
      <c r="R3249"/>
      <c r="S3249"/>
      <c r="T3249"/>
      <c r="U3249"/>
      <c r="V3249" t="inlineStr">
        <is>
          <t>Static</t>
        </is>
      </c>
      <c r="W3249" t="inlineStr">
        <is>
          <t>Fresh water</t>
        </is>
      </c>
      <c r="X3249" t="inlineStr">
        <is>
          <t>Lab</t>
        </is>
      </c>
      <c r="Y3249"/>
      <c r="Z3249" t="inlineStr">
        <is>
          <t>Dissolved</t>
        </is>
      </c>
      <c r="AA3249"/>
      <c r="AB3249" t="n">
        <v>0.49</v>
      </c>
      <c r="AC3249"/>
      <c r="AD3249"/>
      <c r="AE3249"/>
      <c r="AF3249"/>
      <c r="AG3249" t="inlineStr">
        <is>
          <t>AI mg/L</t>
        </is>
      </c>
      <c r="AH3249" t="inlineStr">
        <is>
          <t>Total</t>
        </is>
      </c>
      <c r="AI3249"/>
      <c r="AJ3249" t="n">
        <v>3.15</v>
      </c>
      <c r="AK3249"/>
      <c r="AL3249"/>
      <c r="AM3249"/>
      <c r="AN3249"/>
      <c r="AO3249" t="inlineStr">
        <is>
          <t>AI mg/L</t>
        </is>
      </c>
      <c r="AP3249"/>
      <c r="AQ3249"/>
      <c r="AR3249"/>
      <c r="AS3249"/>
      <c r="AT3249"/>
      <c r="AU3249"/>
      <c r="AV3249"/>
      <c r="AW3249"/>
      <c r="AX3249" t="inlineStr">
        <is>
          <t>Mortality</t>
        </is>
      </c>
      <c r="AY3249" t="inlineStr">
        <is>
          <t>Mortality</t>
        </is>
      </c>
      <c r="AZ3249" t="inlineStr">
        <is>
          <t>LC50</t>
        </is>
      </c>
      <c r="BA3249"/>
      <c r="BB3249" t="n">
        <v>4.0</v>
      </c>
      <c r="BC3249"/>
      <c r="BD3249"/>
      <c r="BE3249"/>
      <c r="BF3249"/>
      <c r="BG3249" t="inlineStr">
        <is>
          <t>Day(s)</t>
        </is>
      </c>
      <c r="BH3249"/>
      <c r="BI3249" t="inlineStr">
        <is>
          <t>DTXSID6034479</t>
        </is>
      </c>
      <c r="BJ3249"/>
      <c r="BK3249"/>
      <c r="BL3249"/>
      <c r="BM3249"/>
      <c r="BN3249"/>
      <c r="BO3249"/>
      <c r="BP3249"/>
      <c r="BQ3249"/>
      <c r="BR3249"/>
      <c r="BS3249"/>
      <c r="BT3249" t="inlineStr">
        <is>
          <t>--</t>
        </is>
      </c>
      <c r="BU3249"/>
      <c r="BV3249"/>
      <c r="BW3249"/>
      <c r="BX3249"/>
      <c r="BY3249"/>
      <c r="BZ3249"/>
      <c r="CA3249" t="inlineStr">
        <is>
          <t>--</t>
        </is>
      </c>
      <c r="CB3249"/>
      <c r="CC3249"/>
      <c r="CD3249"/>
      <c r="CE3249"/>
      <c r="CF3249"/>
      <c r="CG3249"/>
      <c r="CH3249"/>
      <c r="CI3249" t="inlineStr">
        <is>
          <t xml:space="preserve"> CONTR/&lt;= 10 % MORT//</t>
        </is>
      </c>
      <c r="CJ3249" t="inlineStr">
        <is>
          <t xml:space="preserve">   CONTR/&lt;= 10 % MORT//</t>
        </is>
      </c>
      <c r="CK3249" t="inlineStr">
        <is>
          <t>Geckler,J.R., W.B. Horning, T.M. Neiheisel, Q.H. Pickering, E.L. Robinson, and C.E. Stephan</t>
        </is>
      </c>
      <c r="CL3249" t="n">
        <v>2071.0</v>
      </c>
      <c r="CM3249" t="inlineStr">
        <is>
          <t>Validity of Laboratory Tests for Predicting Copper Toxicity in Streams</t>
        </is>
      </c>
      <c r="CN3249" t="inlineStr">
        <is>
          <t>EPA-600/3-76-116, U.S.EPA, Duluth, MN:208 p.</t>
        </is>
      </c>
      <c r="CO3249" t="n">
        <v>1976.0</v>
      </c>
      <c r="CP3249" t="inlineStr">
        <is>
          <t>Geckler,J.R., W.B. Horning, T.M. Neiheisel, Q.H. Pickering, E.L. Robinson, and C.E. Stephan (1976). Validity of Laboratory Tests for Predicting Copper Toxicity in Streams. EPA-600/3-76-116, U.S.EPA, Duluth, MN, 208 p. ECOREF#:2071</t>
        </is>
      </c>
    </row>
    <row r="3250">
      <c r="A3250" t="n">
        <v>7758987.0</v>
      </c>
      <c r="B3250" t="inlineStr">
        <is>
          <t>Sulfuric acid copper(2+) salt (1:1)</t>
        </is>
      </c>
      <c r="C3250"/>
      <c r="D3250" t="inlineStr">
        <is>
          <t>Measured</t>
        </is>
      </c>
      <c r="E3250" t="inlineStr">
        <is>
          <t>Not coded</t>
        </is>
      </c>
      <c r="F3250"/>
      <c r="G3250"/>
      <c r="H3250"/>
      <c r="I3250"/>
      <c r="J3250"/>
      <c r="K3250"/>
      <c r="L3250" t="inlineStr">
        <is>
          <t>Pimephales promelas</t>
        </is>
      </c>
      <c r="M3250" t="inlineStr">
        <is>
          <t>Fathead Minnow</t>
        </is>
      </c>
      <c r="N3250"/>
      <c r="O3250"/>
      <c r="P3250"/>
      <c r="Q3250"/>
      <c r="R3250"/>
      <c r="S3250"/>
      <c r="T3250"/>
      <c r="U3250"/>
      <c r="V3250" t="inlineStr">
        <is>
          <t>Aquatic, unspecified</t>
        </is>
      </c>
      <c r="W3250" t="inlineStr">
        <is>
          <t>Fresh water</t>
        </is>
      </c>
      <c r="X3250" t="inlineStr">
        <is>
          <t>Lab</t>
        </is>
      </c>
      <c r="Y3250"/>
      <c r="Z3250" t="inlineStr">
        <is>
          <t>Total</t>
        </is>
      </c>
      <c r="AA3250"/>
      <c r="AB3250" t="n">
        <v>0.311</v>
      </c>
      <c r="AC3250"/>
      <c r="AD3250"/>
      <c r="AE3250"/>
      <c r="AF3250"/>
      <c r="AG3250" t="inlineStr">
        <is>
          <t>AI mg/L</t>
        </is>
      </c>
      <c r="AH3250"/>
      <c r="AI3250"/>
      <c r="AJ3250"/>
      <c r="AK3250"/>
      <c r="AL3250"/>
      <c r="AM3250"/>
      <c r="AN3250"/>
      <c r="AO3250"/>
      <c r="AP3250"/>
      <c r="AQ3250"/>
      <c r="AR3250"/>
      <c r="AS3250"/>
      <c r="AT3250"/>
      <c r="AU3250"/>
      <c r="AV3250"/>
      <c r="AW3250"/>
      <c r="AX3250" t="inlineStr">
        <is>
          <t>Mortality</t>
        </is>
      </c>
      <c r="AY3250" t="inlineStr">
        <is>
          <t>Mortality</t>
        </is>
      </c>
      <c r="AZ3250" t="inlineStr">
        <is>
          <t>LC50</t>
        </is>
      </c>
      <c r="BA3250"/>
      <c r="BB3250" t="n">
        <v>4.0</v>
      </c>
      <c r="BC3250"/>
      <c r="BD3250"/>
      <c r="BE3250"/>
      <c r="BF3250"/>
      <c r="BG3250" t="inlineStr">
        <is>
          <t>Day(s)</t>
        </is>
      </c>
      <c r="BH3250"/>
      <c r="BI3250" t="inlineStr">
        <is>
          <t>DTXSID6034479</t>
        </is>
      </c>
      <c r="BJ3250" t="inlineStr">
        <is>
          <t>10.1007/BF00203014</t>
        </is>
      </c>
      <c r="BK3250"/>
      <c r="BL3250"/>
      <c r="BM3250"/>
      <c r="BN3250"/>
      <c r="BO3250"/>
      <c r="BP3250"/>
      <c r="BQ3250"/>
      <c r="BR3250"/>
      <c r="BS3250"/>
      <c r="BT3250" t="inlineStr">
        <is>
          <t>--</t>
        </is>
      </c>
      <c r="BU3250"/>
      <c r="BV3250"/>
      <c r="BW3250"/>
      <c r="BX3250"/>
      <c r="BY3250"/>
      <c r="BZ3250"/>
      <c r="CA3250"/>
      <c r="CB3250"/>
      <c r="CC3250"/>
      <c r="CD3250"/>
      <c r="CE3250"/>
      <c r="CF3250"/>
      <c r="CG3250"/>
      <c r="CH3250"/>
      <c r="CI3250"/>
      <c r="CJ3250"/>
      <c r="CK3250" t="inlineStr">
        <is>
          <t>Richards,V.L., and T.L. Beitinger</t>
        </is>
      </c>
      <c r="CL3250" t="n">
        <v>14976.0</v>
      </c>
      <c r="CM3250" t="inlineStr">
        <is>
          <t>Reciprocal Influences of Temperature and Copper on Survival of Fathead Minnows, Pimephales promelas</t>
        </is>
      </c>
      <c r="CN3250" t="inlineStr">
        <is>
          <t>Bull. Environ. Contam. Toxicol.55(2): 230-236</t>
        </is>
      </c>
      <c r="CO3250" t="n">
        <v>1995.0</v>
      </c>
      <c r="CP3250" t="inlineStr">
        <is>
          <t>Richards,V.L., and T.L. Beitinger (1995). Reciprocal Influences of Temperature and Copper on Survival of Fathead Minnows, Pimephales promelas. Bull. Environ. Contam. Toxicol., 55, (2), 230-236. doi:10.1007/BF00203014. ECOREF#:14976</t>
        </is>
      </c>
    </row>
    <row r="3251">
      <c r="A3251" t="n">
        <v>7758987.0</v>
      </c>
      <c r="B3251" t="inlineStr">
        <is>
          <t>Sulfuric acid copper(2+) salt (1:1)</t>
        </is>
      </c>
      <c r="C3251"/>
      <c r="D3251" t="inlineStr">
        <is>
          <t>Measured</t>
        </is>
      </c>
      <c r="E3251" t="inlineStr">
        <is>
          <t>Not coded</t>
        </is>
      </c>
      <c r="F3251"/>
      <c r="G3251"/>
      <c r="H3251"/>
      <c r="I3251"/>
      <c r="J3251"/>
      <c r="K3251"/>
      <c r="L3251" t="inlineStr">
        <is>
          <t>Pimephales promelas</t>
        </is>
      </c>
      <c r="M3251" t="inlineStr">
        <is>
          <t>Fathead Minnow</t>
        </is>
      </c>
      <c r="N3251" t="inlineStr">
        <is>
          <t>Fry</t>
        </is>
      </c>
      <c r="O3251" t="inlineStr">
        <is>
          <t>&lt;</t>
        </is>
      </c>
      <c r="P3251" t="n">
        <v>1.0</v>
      </c>
      <c r="Q3251"/>
      <c r="R3251"/>
      <c r="S3251"/>
      <c r="T3251"/>
      <c r="U3251" t="inlineStr">
        <is>
          <t>Day(s)</t>
        </is>
      </c>
      <c r="V3251" t="inlineStr">
        <is>
          <t>Static</t>
        </is>
      </c>
      <c r="W3251" t="inlineStr">
        <is>
          <t>Fresh water</t>
        </is>
      </c>
      <c r="X3251" t="inlineStr">
        <is>
          <t>Lab</t>
        </is>
      </c>
      <c r="Y3251"/>
      <c r="Z3251" t="inlineStr">
        <is>
          <t>Total</t>
        </is>
      </c>
      <c r="AA3251"/>
      <c r="AB3251" t="n">
        <v>0.0048</v>
      </c>
      <c r="AC3251"/>
      <c r="AD3251" t="n">
        <v>0.0039</v>
      </c>
      <c r="AE3251"/>
      <c r="AF3251" t="n">
        <v>0.006</v>
      </c>
      <c r="AG3251" t="inlineStr">
        <is>
          <t>AI mg/L</t>
        </is>
      </c>
      <c r="AH3251"/>
      <c r="AI3251"/>
      <c r="AJ3251"/>
      <c r="AK3251"/>
      <c r="AL3251"/>
      <c r="AM3251"/>
      <c r="AN3251"/>
      <c r="AO3251"/>
      <c r="AP3251"/>
      <c r="AQ3251"/>
      <c r="AR3251"/>
      <c r="AS3251"/>
      <c r="AT3251"/>
      <c r="AU3251"/>
      <c r="AV3251"/>
      <c r="AW3251"/>
      <c r="AX3251" t="inlineStr">
        <is>
          <t>Mortality</t>
        </is>
      </c>
      <c r="AY3251" t="inlineStr">
        <is>
          <t>Mortality</t>
        </is>
      </c>
      <c r="AZ3251" t="inlineStr">
        <is>
          <t>LC50</t>
        </is>
      </c>
      <c r="BA3251"/>
      <c r="BB3251" t="n">
        <v>4.0</v>
      </c>
      <c r="BC3251"/>
      <c r="BD3251"/>
      <c r="BE3251"/>
      <c r="BF3251"/>
      <c r="BG3251" t="inlineStr">
        <is>
          <t>Day(s)</t>
        </is>
      </c>
      <c r="BH3251"/>
      <c r="BI3251" t="inlineStr">
        <is>
          <t>DTXSID6034479</t>
        </is>
      </c>
      <c r="BJ3251" t="inlineStr">
        <is>
          <t>10.1139/f93-155</t>
        </is>
      </c>
      <c r="BK3251"/>
      <c r="BL3251"/>
      <c r="BM3251"/>
      <c r="BN3251"/>
      <c r="BO3251"/>
      <c r="BP3251"/>
      <c r="BQ3251"/>
      <c r="BR3251"/>
      <c r="BS3251"/>
      <c r="BT3251" t="inlineStr">
        <is>
          <t>--</t>
        </is>
      </c>
      <c r="BU3251"/>
      <c r="BV3251"/>
      <c r="BW3251"/>
      <c r="BX3251"/>
      <c r="BY3251"/>
      <c r="BZ3251"/>
      <c r="CA3251"/>
      <c r="CB3251"/>
      <c r="CC3251"/>
      <c r="CD3251"/>
      <c r="CE3251"/>
      <c r="CF3251"/>
      <c r="CG3251"/>
      <c r="CH3251"/>
      <c r="CI3251"/>
      <c r="CJ3251"/>
      <c r="CK3251" t="inlineStr">
        <is>
          <t>Welsh,P.G., J.F. Skidmore, D.J. Spry, D.G. Dixon, P.V. Hodson, N.J. Hutchinson, and B.E. Hickie</t>
        </is>
      </c>
      <c r="CL3251" t="n">
        <v>8034.0</v>
      </c>
      <c r="CM3251" t="inlineStr">
        <is>
          <t>Effect of pH and Dissolved Organic Carbon on the Toxicity of Copper to Larval Fathead Minnow (Pimephales promelas) in Natural Lake Waters of Low Alkalinity</t>
        </is>
      </c>
      <c r="CN3251" t="inlineStr">
        <is>
          <t>Can. J. Fish. Aquat. Sci. (Multiple Languages)50(7): 1356-1362</t>
        </is>
      </c>
      <c r="CO3251" t="n">
        <v>1993.0</v>
      </c>
      <c r="CP3251" t="inlineStr">
        <is>
          <t>Welsh,P.G., J.F. Skidmore, D.J. Spry, D.G. Dixon, P.V. Hodson, N.J. Hutchinson, and B.E. Hickie (1993). Effect of pH and Dissolved Organic Carbon on the Toxicity of Copper to Larval Fathead Minnow (Pimephales promelas) in Natural Lake Waters of Low Alkalinity. Can. J. Fish. Aquat. Sci. (Multiple Languages), 50, (7), 1356-1362. doi:10.1139/f93-155. ECOREF#:8034</t>
        </is>
      </c>
    </row>
    <row r="3252">
      <c r="A3252" t="n">
        <v>7758987.0</v>
      </c>
      <c r="B3252" t="inlineStr">
        <is>
          <t>Sulfuric acid copper(2+) salt (1:1)</t>
        </is>
      </c>
      <c r="C3252"/>
      <c r="D3252" t="inlineStr">
        <is>
          <t>Measured</t>
        </is>
      </c>
      <c r="E3252" t="inlineStr">
        <is>
          <t>Not coded</t>
        </is>
      </c>
      <c r="F3252"/>
      <c r="G3252"/>
      <c r="H3252"/>
      <c r="I3252"/>
      <c r="J3252"/>
      <c r="K3252"/>
      <c r="L3252" t="inlineStr">
        <is>
          <t>Pimephales promelas</t>
        </is>
      </c>
      <c r="M3252" t="inlineStr">
        <is>
          <t>Fathead Minnow</t>
        </is>
      </c>
      <c r="N3252" t="inlineStr">
        <is>
          <t>Larva</t>
        </is>
      </c>
      <c r="O3252" t="inlineStr">
        <is>
          <t>&lt;</t>
        </is>
      </c>
      <c r="P3252" t="n">
        <v>24.0</v>
      </c>
      <c r="Q3252"/>
      <c r="R3252"/>
      <c r="S3252"/>
      <c r="T3252"/>
      <c r="U3252" t="inlineStr">
        <is>
          <t>Hour(s)</t>
        </is>
      </c>
      <c r="V3252" t="inlineStr">
        <is>
          <t>Static</t>
        </is>
      </c>
      <c r="W3252" t="inlineStr">
        <is>
          <t>Fresh water</t>
        </is>
      </c>
      <c r="X3252" t="inlineStr">
        <is>
          <t>Lab</t>
        </is>
      </c>
      <c r="Y3252"/>
      <c r="Z3252" t="inlineStr">
        <is>
          <t>Total</t>
        </is>
      </c>
      <c r="AA3252"/>
      <c r="AB3252" t="n">
        <v>0.525263375</v>
      </c>
      <c r="AC3252"/>
      <c r="AD3252" t="n">
        <v>0.43637265</v>
      </c>
      <c r="AE3252"/>
      <c r="AF3252" t="n">
        <v>0.63031605</v>
      </c>
      <c r="AG3252" t="inlineStr">
        <is>
          <t>AI mg/L</t>
        </is>
      </c>
      <c r="AH3252"/>
      <c r="AI3252"/>
      <c r="AJ3252"/>
      <c r="AK3252"/>
      <c r="AL3252"/>
      <c r="AM3252"/>
      <c r="AN3252"/>
      <c r="AO3252"/>
      <c r="AP3252"/>
      <c r="AQ3252"/>
      <c r="AR3252"/>
      <c r="AS3252"/>
      <c r="AT3252"/>
      <c r="AU3252"/>
      <c r="AV3252"/>
      <c r="AW3252"/>
      <c r="AX3252" t="inlineStr">
        <is>
          <t>Mortality</t>
        </is>
      </c>
      <c r="AY3252" t="inlineStr">
        <is>
          <t>Mortality</t>
        </is>
      </c>
      <c r="AZ3252" t="inlineStr">
        <is>
          <t>LC50</t>
        </is>
      </c>
      <c r="BA3252"/>
      <c r="BB3252" t="n">
        <v>4.0</v>
      </c>
      <c r="BC3252"/>
      <c r="BD3252"/>
      <c r="BE3252"/>
      <c r="BF3252"/>
      <c r="BG3252" t="inlineStr">
        <is>
          <t>Day(s)</t>
        </is>
      </c>
      <c r="BH3252"/>
      <c r="BI3252" t="inlineStr">
        <is>
          <t>DTXSID6034479</t>
        </is>
      </c>
      <c r="BJ3252" t="inlineStr">
        <is>
          <t>10.1002/etc.5620150217</t>
        </is>
      </c>
      <c r="BK3252"/>
      <c r="BL3252"/>
      <c r="BM3252"/>
      <c r="BN3252"/>
      <c r="BO3252"/>
      <c r="BP3252"/>
      <c r="BQ3252"/>
      <c r="BR3252"/>
      <c r="BS3252"/>
      <c r="BT3252" t="inlineStr">
        <is>
          <t>--</t>
        </is>
      </c>
      <c r="BU3252"/>
      <c r="BV3252"/>
      <c r="BW3252"/>
      <c r="BX3252"/>
      <c r="BY3252"/>
      <c r="BZ3252"/>
      <c r="CA3252"/>
      <c r="CB3252"/>
      <c r="CC3252"/>
      <c r="CD3252"/>
      <c r="CE3252"/>
      <c r="CF3252"/>
      <c r="CG3252"/>
      <c r="CH3252"/>
      <c r="CI3252" t="inlineStr">
        <is>
          <t xml:space="preserve"> ALK/0.85 MEQ/L*//</t>
        </is>
      </c>
      <c r="CJ3252" t="inlineStr">
        <is>
          <t xml:space="preserve">   ALK/0.85 MEQ/L*//</t>
        </is>
      </c>
      <c r="CK3252" t="inlineStr">
        <is>
          <t>Erickson,R.J., D.A. Benoit, V.R. Mattson, H.P.,Jr. Nelson, and E.N. Leonard</t>
        </is>
      </c>
      <c r="CL3252" t="n">
        <v>16342.0</v>
      </c>
      <c r="CM3252" t="inlineStr">
        <is>
          <t>The Effects of Water Chemistry on the Toxicity of Copper to Fathead Minnows</t>
        </is>
      </c>
      <c r="CN3252" t="inlineStr">
        <is>
          <t>Environ. Toxicol. Chem.15(2): 181-193</t>
        </is>
      </c>
      <c r="CO3252" t="n">
        <v>1996.0</v>
      </c>
      <c r="CP3252" t="inlineStr">
        <is>
          <t>Erickson,R.J., D.A. Benoit, V.R. Mattson, H.P.,Jr. Nelson, and E.N. Leonard (1996). The Effects of Water Chemistry on the Toxicity of Copper to Fathead Minnows. Environ. Toxicol. Chem., 15, (2), 181-193. doi:10.1002/etc.5620150217. ECOREF#:16342</t>
        </is>
      </c>
    </row>
    <row r="3253">
      <c r="A3253" t="n">
        <v>7758987.0</v>
      </c>
      <c r="B3253" t="inlineStr">
        <is>
          <t>Sulfuric acid copper(2+) salt (1:1)</t>
        </is>
      </c>
      <c r="C3253"/>
      <c r="D3253" t="inlineStr">
        <is>
          <t>Measured</t>
        </is>
      </c>
      <c r="E3253" t="inlineStr">
        <is>
          <t>Not coded</t>
        </is>
      </c>
      <c r="F3253"/>
      <c r="G3253"/>
      <c r="H3253"/>
      <c r="I3253"/>
      <c r="J3253"/>
      <c r="K3253"/>
      <c r="L3253" t="inlineStr">
        <is>
          <t>Pimephales promelas</t>
        </is>
      </c>
      <c r="M3253" t="inlineStr">
        <is>
          <t>Fathead Minnow</t>
        </is>
      </c>
      <c r="N3253" t="inlineStr">
        <is>
          <t>Larva</t>
        </is>
      </c>
      <c r="O3253" t="inlineStr">
        <is>
          <t>&lt;</t>
        </is>
      </c>
      <c r="P3253" t="n">
        <v>24.0</v>
      </c>
      <c r="Q3253"/>
      <c r="R3253"/>
      <c r="S3253"/>
      <c r="T3253"/>
      <c r="U3253" t="inlineStr">
        <is>
          <t>Hour(s)</t>
        </is>
      </c>
      <c r="V3253" t="inlineStr">
        <is>
          <t>Flow-through</t>
        </is>
      </c>
      <c r="W3253" t="inlineStr">
        <is>
          <t>Fresh water</t>
        </is>
      </c>
      <c r="X3253" t="inlineStr">
        <is>
          <t>Lab</t>
        </is>
      </c>
      <c r="Y3253" t="n">
        <v>6.0</v>
      </c>
      <c r="Z3253" t="inlineStr">
        <is>
          <t>Total</t>
        </is>
      </c>
      <c r="AA3253"/>
      <c r="AB3253" t="n">
        <v>0.15192233</v>
      </c>
      <c r="AC3253"/>
      <c r="AD3253" t="n">
        <v>0.11959843</v>
      </c>
      <c r="AE3253"/>
      <c r="AF3253" t="n">
        <v>0.1939434</v>
      </c>
      <c r="AG3253" t="inlineStr">
        <is>
          <t>AI mg/L</t>
        </is>
      </c>
      <c r="AH3253"/>
      <c r="AI3253"/>
      <c r="AJ3253"/>
      <c r="AK3253"/>
      <c r="AL3253"/>
      <c r="AM3253"/>
      <c r="AN3253"/>
      <c r="AO3253"/>
      <c r="AP3253"/>
      <c r="AQ3253"/>
      <c r="AR3253"/>
      <c r="AS3253"/>
      <c r="AT3253"/>
      <c r="AU3253"/>
      <c r="AV3253"/>
      <c r="AW3253"/>
      <c r="AX3253" t="inlineStr">
        <is>
          <t>Mortality</t>
        </is>
      </c>
      <c r="AY3253" t="inlineStr">
        <is>
          <t>Mortality</t>
        </is>
      </c>
      <c r="AZ3253" t="inlineStr">
        <is>
          <t>LC50</t>
        </is>
      </c>
      <c r="BA3253"/>
      <c r="BB3253" t="n">
        <v>4.0</v>
      </c>
      <c r="BC3253"/>
      <c r="BD3253"/>
      <c r="BE3253"/>
      <c r="BF3253"/>
      <c r="BG3253" t="inlineStr">
        <is>
          <t>Day(s)</t>
        </is>
      </c>
      <c r="BH3253"/>
      <c r="BI3253" t="inlineStr">
        <is>
          <t>DTXSID6034479</t>
        </is>
      </c>
      <c r="BJ3253"/>
      <c r="BK3253"/>
      <c r="BL3253"/>
      <c r="BM3253"/>
      <c r="BN3253"/>
      <c r="BO3253"/>
      <c r="BP3253"/>
      <c r="BQ3253"/>
      <c r="BR3253"/>
      <c r="BS3253"/>
      <c r="BT3253" t="inlineStr">
        <is>
          <t>--</t>
        </is>
      </c>
      <c r="BU3253"/>
      <c r="BV3253"/>
      <c r="BW3253"/>
      <c r="BX3253"/>
      <c r="BY3253"/>
      <c r="BZ3253"/>
      <c r="CA3253"/>
      <c r="CB3253"/>
      <c r="CC3253"/>
      <c r="CD3253"/>
      <c r="CE3253"/>
      <c r="CF3253"/>
      <c r="CG3253"/>
      <c r="CH3253"/>
      <c r="CI3253" t="inlineStr">
        <is>
          <t xml:space="preserve"> CA/0.30* mN             //MG/0.15* mN             //NA/0.20 mN             //POT/0.04 mN             //SO4/0.07 mN             //CL/0.14 mN             //DNUM/6//DOSES/0.24/0.61/1.21/2.6/5.5 uM//TESTID/79//OEF/SALTS, HARDNESS, TEMPERATURE////</t>
        </is>
      </c>
      <c r="CJ3253" t="inlineStr">
        <is>
          <t xml:space="preserve">   CA/0.30* mN             //MG/0.15* mN             //NA/0.20 mN             //POT/0.04 mN             //SO4/0.07 mN             //CL/0.14 mN             //DNUM/6//DOSES/0.24/0.61/1.21/2.6/5.5 uM//TESTID/79//OEF/SALTS, HARDNESS, TEMPERATURE////</t>
        </is>
      </c>
      <c r="CK3253" t="inlineStr">
        <is>
          <t>Erickson,R.J., D.A. Benoit, and V.R. Mattson</t>
        </is>
      </c>
      <c r="CL3253" t="n">
        <v>76238.0</v>
      </c>
      <c r="CM3253" t="inlineStr">
        <is>
          <t>A Prototype Toxicity Factors Model for Site-Specific Copper Water Quality Criteria</t>
        </is>
      </c>
      <c r="CN3253" t="inlineStr">
        <is>
          <t>U.S.EPA, Duluth, MN:36 p.</t>
        </is>
      </c>
      <c r="CO3253" t="n">
        <v>1996.0</v>
      </c>
      <c r="CP3253" t="inlineStr">
        <is>
          <t>Erickson,R.J., D.A. Benoit, and V.R. Mattson (1996). A Prototype Toxicity Factors Model for Site-Specific Copper Water Quality Criteria. U.S.EPA, Duluth, MN, 36 p. ECOREF#:76238</t>
        </is>
      </c>
    </row>
    <row r="3254">
      <c r="A3254" t="n">
        <v>7758987.0</v>
      </c>
      <c r="B3254" t="inlineStr">
        <is>
          <t>Sulfuric acid copper(2+) salt (1:1)</t>
        </is>
      </c>
      <c r="C3254"/>
      <c r="D3254" t="inlineStr">
        <is>
          <t>Measured</t>
        </is>
      </c>
      <c r="E3254" t="inlineStr">
        <is>
          <t>Not coded</t>
        </is>
      </c>
      <c r="F3254"/>
      <c r="G3254"/>
      <c r="H3254"/>
      <c r="I3254"/>
      <c r="J3254"/>
      <c r="K3254"/>
      <c r="L3254" t="inlineStr">
        <is>
          <t>Pimephales promelas</t>
        </is>
      </c>
      <c r="M3254" t="inlineStr">
        <is>
          <t>Fathead Minnow</t>
        </is>
      </c>
      <c r="N3254" t="inlineStr">
        <is>
          <t>Larva</t>
        </is>
      </c>
      <c r="O3254" t="inlineStr">
        <is>
          <t>&lt;</t>
        </is>
      </c>
      <c r="P3254" t="n">
        <v>24.0</v>
      </c>
      <c r="Q3254"/>
      <c r="R3254"/>
      <c r="S3254"/>
      <c r="T3254"/>
      <c r="U3254" t="inlineStr">
        <is>
          <t>Hour(s)</t>
        </is>
      </c>
      <c r="V3254" t="inlineStr">
        <is>
          <t>Static</t>
        </is>
      </c>
      <c r="W3254" t="inlineStr">
        <is>
          <t>Fresh water</t>
        </is>
      </c>
      <c r="X3254" t="inlineStr">
        <is>
          <t>Lab</t>
        </is>
      </c>
      <c r="Y3254" t="n">
        <v>6.0</v>
      </c>
      <c r="Z3254" t="inlineStr">
        <is>
          <t>Total</t>
        </is>
      </c>
      <c r="AA3254"/>
      <c r="AB3254" t="n">
        <v>4.7839372</v>
      </c>
      <c r="AC3254"/>
      <c r="AD3254" t="n">
        <v>3.1354183</v>
      </c>
      <c r="AE3254"/>
      <c r="AF3254" t="n">
        <v>7.2728775</v>
      </c>
      <c r="AG3254" t="inlineStr">
        <is>
          <t>AI mg/L</t>
        </is>
      </c>
      <c r="AH3254"/>
      <c r="AI3254"/>
      <c r="AJ3254"/>
      <c r="AK3254"/>
      <c r="AL3254"/>
      <c r="AM3254"/>
      <c r="AN3254"/>
      <c r="AO3254"/>
      <c r="AP3254"/>
      <c r="AQ3254"/>
      <c r="AR3254"/>
      <c r="AS3254"/>
      <c r="AT3254"/>
      <c r="AU3254"/>
      <c r="AV3254"/>
      <c r="AW3254"/>
      <c r="AX3254" t="inlineStr">
        <is>
          <t>Mortality</t>
        </is>
      </c>
      <c r="AY3254" t="inlineStr">
        <is>
          <t>Mortality</t>
        </is>
      </c>
      <c r="AZ3254" t="inlineStr">
        <is>
          <t>LC50</t>
        </is>
      </c>
      <c r="BA3254"/>
      <c r="BB3254" t="n">
        <v>4.0</v>
      </c>
      <c r="BC3254"/>
      <c r="BD3254"/>
      <c r="BE3254"/>
      <c r="BF3254"/>
      <c r="BG3254" t="inlineStr">
        <is>
          <t>Day(s)</t>
        </is>
      </c>
      <c r="BH3254"/>
      <c r="BI3254" t="inlineStr">
        <is>
          <t>DTXSID6034479</t>
        </is>
      </c>
      <c r="BJ3254"/>
      <c r="BK3254"/>
      <c r="BL3254"/>
      <c r="BM3254"/>
      <c r="BN3254"/>
      <c r="BO3254"/>
      <c r="BP3254"/>
      <c r="BQ3254"/>
      <c r="BR3254"/>
      <c r="BS3254"/>
      <c r="BT3254" t="inlineStr">
        <is>
          <t>--</t>
        </is>
      </c>
      <c r="BU3254"/>
      <c r="BV3254"/>
      <c r="BW3254"/>
      <c r="BX3254"/>
      <c r="BY3254"/>
      <c r="BZ3254"/>
      <c r="CA3254"/>
      <c r="CB3254"/>
      <c r="CC3254"/>
      <c r="CD3254"/>
      <c r="CE3254"/>
      <c r="CF3254"/>
      <c r="CG3254"/>
      <c r="CH3254"/>
      <c r="CI3254" t="inlineStr">
        <is>
          <t xml:space="preserve"> CA/3.00* mN             //MG/1.50* mN             //NA/4.50* mN             //POT/0.20* mN             //SO4/1.36 mN             //CL/3.52 mN             //DNUM/6//DOSES/2.5 to 2.8/4.4 to 5.1/8.4 to 9.4/15.6 to 18.2/29 to 37 uM//TESTID/76//OEF/SALTS, HARDNESS, TEMPERATURE////</t>
        </is>
      </c>
      <c r="CJ3254" t="inlineStr">
        <is>
          <t xml:space="preserve">   CA/3.00* mN             //MG/1.50* mN             //NA/4.50* mN             //POT/0.20* mN             //SO4/1.36 mN             //CL/3.52 mN             //DNUM/6//DOSES/2.5 to 2.8/4.4 to 5.1/8.4 to 9.4/15.6 to 18.2/29 to 37 uM//TESTID/76//OEF/SALTS, HARDNESS, TEMPERATURE////</t>
        </is>
      </c>
      <c r="CK3254" t="inlineStr">
        <is>
          <t>Erickson,R.J., D.A. Benoit, and V.R. Mattson</t>
        </is>
      </c>
      <c r="CL3254" t="n">
        <v>76238.0</v>
      </c>
      <c r="CM3254" t="inlineStr">
        <is>
          <t>A Prototype Toxicity Factors Model for Site-Specific Copper Water Quality Criteria</t>
        </is>
      </c>
      <c r="CN3254" t="inlineStr">
        <is>
          <t>U.S.EPA, Duluth, MN:36 p.</t>
        </is>
      </c>
      <c r="CO3254" t="n">
        <v>1996.0</v>
      </c>
      <c r="CP3254" t="inlineStr">
        <is>
          <t>Erickson,R.J., D.A. Benoit, and V.R. Mattson (1996). A Prototype Toxicity Factors Model for Site-Specific Copper Water Quality Criteria. U.S.EPA, Duluth, MN, 36 p. ECOREF#:76238</t>
        </is>
      </c>
    </row>
    <row r="3255">
      <c r="A3255" t="n">
        <v>7758987.0</v>
      </c>
      <c r="B3255" t="inlineStr">
        <is>
          <t>Sulfuric acid copper(2+) salt (1:1)</t>
        </is>
      </c>
      <c r="C3255"/>
      <c r="D3255" t="inlineStr">
        <is>
          <t>Measured</t>
        </is>
      </c>
      <c r="E3255" t="inlineStr">
        <is>
          <t>Not coded</t>
        </is>
      </c>
      <c r="F3255"/>
      <c r="G3255"/>
      <c r="H3255"/>
      <c r="I3255"/>
      <c r="J3255"/>
      <c r="K3255"/>
      <c r="L3255" t="inlineStr">
        <is>
          <t>Pimephales promelas</t>
        </is>
      </c>
      <c r="M3255" t="inlineStr">
        <is>
          <t>Fathead Minnow</t>
        </is>
      </c>
      <c r="N3255" t="inlineStr">
        <is>
          <t>Fry</t>
        </is>
      </c>
      <c r="O3255" t="inlineStr">
        <is>
          <t>&lt;</t>
        </is>
      </c>
      <c r="P3255" t="n">
        <v>1.0</v>
      </c>
      <c r="Q3255"/>
      <c r="R3255"/>
      <c r="S3255"/>
      <c r="T3255"/>
      <c r="U3255" t="inlineStr">
        <is>
          <t>Day(s)</t>
        </is>
      </c>
      <c r="V3255" t="inlineStr">
        <is>
          <t>Static</t>
        </is>
      </c>
      <c r="W3255" t="inlineStr">
        <is>
          <t>Fresh water</t>
        </is>
      </c>
      <c r="X3255" t="inlineStr">
        <is>
          <t>Lab</t>
        </is>
      </c>
      <c r="Y3255"/>
      <c r="Z3255" t="inlineStr">
        <is>
          <t>Total</t>
        </is>
      </c>
      <c r="AA3255"/>
      <c r="AB3255" t="n">
        <v>0.0082</v>
      </c>
      <c r="AC3255"/>
      <c r="AD3255" t="n">
        <v>0.0063</v>
      </c>
      <c r="AE3255"/>
      <c r="AF3255" t="n">
        <v>0.0108</v>
      </c>
      <c r="AG3255" t="inlineStr">
        <is>
          <t>AI mg/L</t>
        </is>
      </c>
      <c r="AH3255"/>
      <c r="AI3255"/>
      <c r="AJ3255"/>
      <c r="AK3255"/>
      <c r="AL3255"/>
      <c r="AM3255"/>
      <c r="AN3255"/>
      <c r="AO3255"/>
      <c r="AP3255"/>
      <c r="AQ3255"/>
      <c r="AR3255"/>
      <c r="AS3255"/>
      <c r="AT3255"/>
      <c r="AU3255"/>
      <c r="AV3255"/>
      <c r="AW3255"/>
      <c r="AX3255" t="inlineStr">
        <is>
          <t>Mortality</t>
        </is>
      </c>
      <c r="AY3255" t="inlineStr">
        <is>
          <t>Mortality</t>
        </is>
      </c>
      <c r="AZ3255" t="inlineStr">
        <is>
          <t>LC50</t>
        </is>
      </c>
      <c r="BA3255"/>
      <c r="BB3255" t="n">
        <v>4.0</v>
      </c>
      <c r="BC3255"/>
      <c r="BD3255"/>
      <c r="BE3255"/>
      <c r="BF3255"/>
      <c r="BG3255" t="inlineStr">
        <is>
          <t>Day(s)</t>
        </is>
      </c>
      <c r="BH3255"/>
      <c r="BI3255" t="inlineStr">
        <is>
          <t>DTXSID6034479</t>
        </is>
      </c>
      <c r="BJ3255" t="inlineStr">
        <is>
          <t>10.1139/f93-155</t>
        </is>
      </c>
      <c r="BK3255"/>
      <c r="BL3255"/>
      <c r="BM3255"/>
      <c r="BN3255"/>
      <c r="BO3255"/>
      <c r="BP3255"/>
      <c r="BQ3255"/>
      <c r="BR3255"/>
      <c r="BS3255"/>
      <c r="BT3255" t="inlineStr">
        <is>
          <t>--</t>
        </is>
      </c>
      <c r="BU3255"/>
      <c r="BV3255"/>
      <c r="BW3255"/>
      <c r="BX3255"/>
      <c r="BY3255"/>
      <c r="BZ3255"/>
      <c r="CA3255"/>
      <c r="CB3255"/>
      <c r="CC3255"/>
      <c r="CD3255"/>
      <c r="CE3255"/>
      <c r="CF3255"/>
      <c r="CG3255"/>
      <c r="CH3255"/>
      <c r="CI3255"/>
      <c r="CJ3255"/>
      <c r="CK3255" t="inlineStr">
        <is>
          <t>Welsh,P.G., J.F. Skidmore, D.J. Spry, D.G. Dixon, P.V. Hodson, N.J. Hutchinson, and B.E. Hickie</t>
        </is>
      </c>
      <c r="CL3255" t="n">
        <v>8034.0</v>
      </c>
      <c r="CM3255" t="inlineStr">
        <is>
          <t>Effect of pH and Dissolved Organic Carbon on the Toxicity of Copper to Larval Fathead Minnow (Pimephales promelas) in Natural Lake Waters of Low Alkalinity</t>
        </is>
      </c>
      <c r="CN3255" t="inlineStr">
        <is>
          <t>Can. J. Fish. Aquat. Sci. (Multiple Languages)50(7): 1356-1362</t>
        </is>
      </c>
      <c r="CO3255" t="n">
        <v>1993.0</v>
      </c>
      <c r="CP3255" t="inlineStr">
        <is>
          <t>Welsh,P.G., J.F. Skidmore, D.J. Spry, D.G. Dixon, P.V. Hodson, N.J. Hutchinson, and B.E. Hickie (1993). Effect of pH and Dissolved Organic Carbon on the Toxicity of Copper to Larval Fathead Minnow (Pimephales promelas) in Natural Lake Waters of Low Alkalinity. Can. J. Fish. Aquat. Sci. (Multiple Languages), 50, (7), 1356-1362. doi:10.1139/f93-155. ECOREF#:8034</t>
        </is>
      </c>
    </row>
    <row r="3256">
      <c r="A3256" t="n">
        <v>7758987.0</v>
      </c>
      <c r="B3256" t="inlineStr">
        <is>
          <t>Sulfuric acid copper(2+) salt (1:1)</t>
        </is>
      </c>
      <c r="C3256"/>
      <c r="D3256" t="inlineStr">
        <is>
          <t>Measured</t>
        </is>
      </c>
      <c r="E3256" t="inlineStr">
        <is>
          <t>Not coded</t>
        </is>
      </c>
      <c r="F3256"/>
      <c r="G3256"/>
      <c r="H3256"/>
      <c r="I3256"/>
      <c r="J3256"/>
      <c r="K3256"/>
      <c r="L3256" t="inlineStr">
        <is>
          <t>Pimephales promelas</t>
        </is>
      </c>
      <c r="M3256" t="inlineStr">
        <is>
          <t>Fathead Minnow</t>
        </is>
      </c>
      <c r="N3256" t="inlineStr">
        <is>
          <t>Larva</t>
        </is>
      </c>
      <c r="O3256" t="inlineStr">
        <is>
          <t>&lt;</t>
        </is>
      </c>
      <c r="P3256" t="n">
        <v>24.0</v>
      </c>
      <c r="Q3256"/>
      <c r="R3256"/>
      <c r="S3256"/>
      <c r="T3256"/>
      <c r="U3256" t="inlineStr">
        <is>
          <t>Hour(s)</t>
        </is>
      </c>
      <c r="V3256" t="inlineStr">
        <is>
          <t>Static</t>
        </is>
      </c>
      <c r="W3256" t="inlineStr">
        <is>
          <t>Fresh water</t>
        </is>
      </c>
      <c r="X3256" t="inlineStr">
        <is>
          <t>Lab</t>
        </is>
      </c>
      <c r="Y3256"/>
      <c r="Z3256" t="inlineStr">
        <is>
          <t>Total</t>
        </is>
      </c>
      <c r="AA3256"/>
      <c r="AB3256" t="n">
        <v>0.31354183</v>
      </c>
      <c r="AC3256"/>
      <c r="AD3256" t="n">
        <v>0.16485189</v>
      </c>
      <c r="AE3256"/>
      <c r="AF3256" t="n">
        <v>0.60122454</v>
      </c>
      <c r="AG3256" t="inlineStr">
        <is>
          <t>AI mg/L</t>
        </is>
      </c>
      <c r="AH3256"/>
      <c r="AI3256"/>
      <c r="AJ3256"/>
      <c r="AK3256"/>
      <c r="AL3256"/>
      <c r="AM3256"/>
      <c r="AN3256"/>
      <c r="AO3256"/>
      <c r="AP3256"/>
      <c r="AQ3256"/>
      <c r="AR3256"/>
      <c r="AS3256"/>
      <c r="AT3256"/>
      <c r="AU3256"/>
      <c r="AV3256"/>
      <c r="AW3256"/>
      <c r="AX3256" t="inlineStr">
        <is>
          <t>Mortality</t>
        </is>
      </c>
      <c r="AY3256" t="inlineStr">
        <is>
          <t>Mortality</t>
        </is>
      </c>
      <c r="AZ3256" t="inlineStr">
        <is>
          <t>LC50</t>
        </is>
      </c>
      <c r="BA3256"/>
      <c r="BB3256" t="n">
        <v>4.0</v>
      </c>
      <c r="BC3256"/>
      <c r="BD3256"/>
      <c r="BE3256"/>
      <c r="BF3256"/>
      <c r="BG3256" t="inlineStr">
        <is>
          <t>Day(s)</t>
        </is>
      </c>
      <c r="BH3256"/>
      <c r="BI3256" t="inlineStr">
        <is>
          <t>DTXSID6034479</t>
        </is>
      </c>
      <c r="BJ3256" t="inlineStr">
        <is>
          <t>10.1002/etc.5620150217</t>
        </is>
      </c>
      <c r="BK3256"/>
      <c r="BL3256"/>
      <c r="BM3256"/>
      <c r="BN3256"/>
      <c r="BO3256"/>
      <c r="BP3256"/>
      <c r="BQ3256"/>
      <c r="BR3256"/>
      <c r="BS3256"/>
      <c r="BT3256" t="inlineStr">
        <is>
          <t>--</t>
        </is>
      </c>
      <c r="BU3256"/>
      <c r="BV3256"/>
      <c r="BW3256"/>
      <c r="BX3256"/>
      <c r="BY3256"/>
      <c r="BZ3256"/>
      <c r="CA3256"/>
      <c r="CB3256"/>
      <c r="CC3256"/>
      <c r="CD3256"/>
      <c r="CE3256"/>
      <c r="CF3256"/>
      <c r="CG3256"/>
      <c r="CH3256"/>
      <c r="CI3256" t="inlineStr">
        <is>
          <t xml:space="preserve"> ALK/0.85 MEQ/L*//</t>
        </is>
      </c>
      <c r="CJ3256" t="inlineStr">
        <is>
          <t xml:space="preserve">   ALK/0.85 MEQ/L*//</t>
        </is>
      </c>
      <c r="CK3256" t="inlineStr">
        <is>
          <t>Erickson,R.J., D.A. Benoit, V.R. Mattson, H.P.,Jr. Nelson, and E.N. Leonard</t>
        </is>
      </c>
      <c r="CL3256" t="n">
        <v>16342.0</v>
      </c>
      <c r="CM3256" t="inlineStr">
        <is>
          <t>The Effects of Water Chemistry on the Toxicity of Copper to Fathead Minnows</t>
        </is>
      </c>
      <c r="CN3256" t="inlineStr">
        <is>
          <t>Environ. Toxicol. Chem.15(2): 181-193</t>
        </is>
      </c>
      <c r="CO3256" t="n">
        <v>1996.0</v>
      </c>
      <c r="CP3256" t="inlineStr">
        <is>
          <t>Erickson,R.J., D.A. Benoit, V.R. Mattson, H.P.,Jr. Nelson, and E.N. Leonard (1996). The Effects of Water Chemistry on the Toxicity of Copper to Fathead Minnows. Environ. Toxicol. Chem., 15, (2), 181-193. doi:10.1002/etc.5620150217. ECOREF#:16342</t>
        </is>
      </c>
    </row>
    <row r="3257">
      <c r="A3257" t="n">
        <v>7758987.0</v>
      </c>
      <c r="B3257" t="inlineStr">
        <is>
          <t>Sulfuric acid copper(2+) salt (1:1)</t>
        </is>
      </c>
      <c r="C3257"/>
      <c r="D3257" t="inlineStr">
        <is>
          <t>Measured</t>
        </is>
      </c>
      <c r="E3257" t="inlineStr">
        <is>
          <t>Not coded</t>
        </is>
      </c>
      <c r="F3257"/>
      <c r="G3257"/>
      <c r="H3257"/>
      <c r="I3257"/>
      <c r="J3257"/>
      <c r="K3257"/>
      <c r="L3257" t="inlineStr">
        <is>
          <t>Pimephales promelas</t>
        </is>
      </c>
      <c r="M3257" t="inlineStr">
        <is>
          <t>Fathead Minnow</t>
        </is>
      </c>
      <c r="N3257" t="inlineStr">
        <is>
          <t>Larva</t>
        </is>
      </c>
      <c r="O3257" t="inlineStr">
        <is>
          <t>&lt;</t>
        </is>
      </c>
      <c r="P3257" t="n">
        <v>24.0</v>
      </c>
      <c r="Q3257"/>
      <c r="R3257"/>
      <c r="S3257"/>
      <c r="T3257"/>
      <c r="U3257" t="inlineStr">
        <is>
          <t>Hour(s)</t>
        </is>
      </c>
      <c r="V3257" t="inlineStr">
        <is>
          <t>Static</t>
        </is>
      </c>
      <c r="W3257" t="inlineStr">
        <is>
          <t>Fresh water</t>
        </is>
      </c>
      <c r="X3257" t="inlineStr">
        <is>
          <t>Lab</t>
        </is>
      </c>
      <c r="Y3257" t="n">
        <v>6.0</v>
      </c>
      <c r="Z3257" t="inlineStr">
        <is>
          <t>Total</t>
        </is>
      </c>
      <c r="AA3257"/>
      <c r="AB3257" t="n">
        <v>0.4848585</v>
      </c>
      <c r="AC3257"/>
      <c r="AD3257" t="n">
        <v>0.30707705</v>
      </c>
      <c r="AE3257"/>
      <c r="AF3257" t="n">
        <v>0.72728775</v>
      </c>
      <c r="AG3257" t="inlineStr">
        <is>
          <t>AI mg/L</t>
        </is>
      </c>
      <c r="AH3257"/>
      <c r="AI3257"/>
      <c r="AJ3257"/>
      <c r="AK3257"/>
      <c r="AL3257"/>
      <c r="AM3257"/>
      <c r="AN3257"/>
      <c r="AO3257"/>
      <c r="AP3257"/>
      <c r="AQ3257"/>
      <c r="AR3257"/>
      <c r="AS3257"/>
      <c r="AT3257"/>
      <c r="AU3257"/>
      <c r="AV3257"/>
      <c r="AW3257"/>
      <c r="AX3257" t="inlineStr">
        <is>
          <t>Mortality</t>
        </is>
      </c>
      <c r="AY3257" t="inlineStr">
        <is>
          <t>Mortality</t>
        </is>
      </c>
      <c r="AZ3257" t="inlineStr">
        <is>
          <t>LC50</t>
        </is>
      </c>
      <c r="BA3257"/>
      <c r="BB3257" t="n">
        <v>4.0</v>
      </c>
      <c r="BC3257"/>
      <c r="BD3257"/>
      <c r="BE3257"/>
      <c r="BF3257"/>
      <c r="BG3257" t="inlineStr">
        <is>
          <t>Day(s)</t>
        </is>
      </c>
      <c r="BH3257"/>
      <c r="BI3257" t="inlineStr">
        <is>
          <t>DTXSID6034479</t>
        </is>
      </c>
      <c r="BJ3257"/>
      <c r="BK3257"/>
      <c r="BL3257"/>
      <c r="BM3257"/>
      <c r="BN3257"/>
      <c r="BO3257"/>
      <c r="BP3257"/>
      <c r="BQ3257"/>
      <c r="BR3257"/>
      <c r="BS3257"/>
      <c r="BT3257" t="inlineStr">
        <is>
          <t>--</t>
        </is>
      </c>
      <c r="BU3257"/>
      <c r="BV3257"/>
      <c r="BW3257"/>
      <c r="BX3257"/>
      <c r="BY3257"/>
      <c r="BZ3257"/>
      <c r="CA3257"/>
      <c r="CB3257"/>
      <c r="CC3257"/>
      <c r="CD3257"/>
      <c r="CE3257"/>
      <c r="CF3257"/>
      <c r="CG3257"/>
      <c r="CH3257"/>
      <c r="CI3257" t="inlineStr">
        <is>
          <t xml:space="preserve"> CA/0.57 mN             //MG/0.31 mN             //NA/10.30 mN             //POT/0.28 mN             //SO4/2.67 mN             //CL/7.89 mN             //DNUM/6//DOSES/0.63 to 0.66/1.1/2.1/3.7 to 4.2/6.6 to 8.3 uM//TESTID/21//</t>
        </is>
      </c>
      <c r="CJ3257" t="inlineStr">
        <is>
          <t xml:space="preserve">   CA/0.57 mN             //MG/0.31 mN             //NA/10.30 mN             //POT/0.28 mN             //SO4/2.67 mN             //CL/7.89 mN             //DNUM/6//DOSES/0.63 to 0.66/1.1/2.1/3.7 to 4.2/6.6 to 8.3 uM//TESTID/21//</t>
        </is>
      </c>
      <c r="CK3257" t="inlineStr">
        <is>
          <t>Erickson,R.J., D.A. Benoit, and V.R. Mattson</t>
        </is>
      </c>
      <c r="CL3257" t="n">
        <v>76238.0</v>
      </c>
      <c r="CM3257" t="inlineStr">
        <is>
          <t>A Prototype Toxicity Factors Model for Site-Specific Copper Water Quality Criteria</t>
        </is>
      </c>
      <c r="CN3257" t="inlineStr">
        <is>
          <t>U.S.EPA, Duluth, MN:36 p.</t>
        </is>
      </c>
      <c r="CO3257" t="n">
        <v>1996.0</v>
      </c>
      <c r="CP3257" t="inlineStr">
        <is>
          <t>Erickson,R.J., D.A. Benoit, and V.R. Mattson (1996). A Prototype Toxicity Factors Model for Site-Specific Copper Water Quality Criteria. U.S.EPA, Duluth, MN, 36 p. ECOREF#:76238</t>
        </is>
      </c>
    </row>
    <row r="3258">
      <c r="A3258" t="n">
        <v>7758987.0</v>
      </c>
      <c r="B3258" t="inlineStr">
        <is>
          <t>Sulfuric acid copper(2+) salt (1:1)</t>
        </is>
      </c>
      <c r="C3258"/>
      <c r="D3258" t="inlineStr">
        <is>
          <t>Measured</t>
        </is>
      </c>
      <c r="E3258" t="inlineStr">
        <is>
          <t>Not coded</t>
        </is>
      </c>
      <c r="F3258"/>
      <c r="G3258"/>
      <c r="H3258"/>
      <c r="I3258"/>
      <c r="J3258"/>
      <c r="K3258"/>
      <c r="L3258" t="inlineStr">
        <is>
          <t>Pimephales promelas</t>
        </is>
      </c>
      <c r="M3258" t="inlineStr">
        <is>
          <t>Fathead Minnow</t>
        </is>
      </c>
      <c r="N3258" t="inlineStr">
        <is>
          <t>Larva</t>
        </is>
      </c>
      <c r="O3258" t="inlineStr">
        <is>
          <t>&lt;</t>
        </is>
      </c>
      <c r="P3258" t="n">
        <v>24.0</v>
      </c>
      <c r="Q3258"/>
      <c r="R3258"/>
      <c r="S3258"/>
      <c r="T3258"/>
      <c r="U3258" t="inlineStr">
        <is>
          <t>Hour(s)</t>
        </is>
      </c>
      <c r="V3258" t="inlineStr">
        <is>
          <t>Flow-through</t>
        </is>
      </c>
      <c r="W3258" t="inlineStr">
        <is>
          <t>Fresh water</t>
        </is>
      </c>
      <c r="X3258" t="inlineStr">
        <is>
          <t>Lab</t>
        </is>
      </c>
      <c r="Y3258"/>
      <c r="Z3258" t="inlineStr">
        <is>
          <t>Total</t>
        </is>
      </c>
      <c r="AA3258"/>
      <c r="AB3258" t="n">
        <v>0.75961165</v>
      </c>
      <c r="AC3258"/>
      <c r="AD3258" t="n">
        <v>0.69496385</v>
      </c>
      <c r="AE3258"/>
      <c r="AF3258" t="n">
        <v>0.85658335</v>
      </c>
      <c r="AG3258" t="inlineStr">
        <is>
          <t>AI mg/L</t>
        </is>
      </c>
      <c r="AH3258"/>
      <c r="AI3258"/>
      <c r="AJ3258"/>
      <c r="AK3258"/>
      <c r="AL3258"/>
      <c r="AM3258"/>
      <c r="AN3258"/>
      <c r="AO3258"/>
      <c r="AP3258"/>
      <c r="AQ3258"/>
      <c r="AR3258"/>
      <c r="AS3258"/>
      <c r="AT3258"/>
      <c r="AU3258"/>
      <c r="AV3258"/>
      <c r="AW3258"/>
      <c r="AX3258" t="inlineStr">
        <is>
          <t>Mortality</t>
        </is>
      </c>
      <c r="AY3258" t="inlineStr">
        <is>
          <t>Mortality</t>
        </is>
      </c>
      <c r="AZ3258" t="inlineStr">
        <is>
          <t>LC50</t>
        </is>
      </c>
      <c r="BA3258"/>
      <c r="BB3258" t="n">
        <v>4.0</v>
      </c>
      <c r="BC3258"/>
      <c r="BD3258"/>
      <c r="BE3258"/>
      <c r="BF3258"/>
      <c r="BG3258" t="inlineStr">
        <is>
          <t>Day(s)</t>
        </is>
      </c>
      <c r="BH3258"/>
      <c r="BI3258" t="inlineStr">
        <is>
          <t>DTXSID6034479</t>
        </is>
      </c>
      <c r="BJ3258" t="inlineStr">
        <is>
          <t>10.1002/etc.5620150217</t>
        </is>
      </c>
      <c r="BK3258"/>
      <c r="BL3258"/>
      <c r="BM3258"/>
      <c r="BN3258"/>
      <c r="BO3258"/>
      <c r="BP3258"/>
      <c r="BQ3258"/>
      <c r="BR3258"/>
      <c r="BS3258"/>
      <c r="BT3258" t="inlineStr">
        <is>
          <t>--</t>
        </is>
      </c>
      <c r="BU3258"/>
      <c r="BV3258"/>
      <c r="BW3258"/>
      <c r="BX3258"/>
      <c r="BY3258"/>
      <c r="BZ3258"/>
      <c r="CA3258"/>
      <c r="CB3258"/>
      <c r="CC3258"/>
      <c r="CD3258"/>
      <c r="CE3258"/>
      <c r="CF3258"/>
      <c r="CG3258"/>
      <c r="CH3258"/>
      <c r="CI3258" t="inlineStr">
        <is>
          <t xml:space="preserve"> ALK/0.85 MEQ/L*//</t>
        </is>
      </c>
      <c r="CJ3258" t="inlineStr">
        <is>
          <t xml:space="preserve">   ALK/0.85 MEQ/L*//</t>
        </is>
      </c>
      <c r="CK3258" t="inlineStr">
        <is>
          <t>Erickson,R.J., D.A. Benoit, V.R. Mattson, H.P.,Jr. Nelson, and E.N. Leonard</t>
        </is>
      </c>
      <c r="CL3258" t="n">
        <v>16342.0</v>
      </c>
      <c r="CM3258" t="inlineStr">
        <is>
          <t>The Effects of Water Chemistry on the Toxicity of Copper to Fathead Minnows</t>
        </is>
      </c>
      <c r="CN3258" t="inlineStr">
        <is>
          <t>Environ. Toxicol. Chem.15(2): 181-193</t>
        </is>
      </c>
      <c r="CO3258" t="n">
        <v>1996.0</v>
      </c>
      <c r="CP3258" t="inlineStr">
        <is>
          <t>Erickson,R.J., D.A. Benoit, V.R. Mattson, H.P.,Jr. Nelson, and E.N. Leonard (1996). The Effects of Water Chemistry on the Toxicity of Copper to Fathead Minnows. Environ. Toxicol. Chem., 15, (2), 181-193. doi:10.1002/etc.5620150217. ECOREF#:16342</t>
        </is>
      </c>
    </row>
    <row r="3259">
      <c r="A3259" t="n">
        <v>7758987.0</v>
      </c>
      <c r="B3259" t="inlineStr">
        <is>
          <t>Sulfuric acid copper(2+) salt (1:1)</t>
        </is>
      </c>
      <c r="C3259"/>
      <c r="D3259" t="inlineStr">
        <is>
          <t>Measured</t>
        </is>
      </c>
      <c r="E3259" t="inlineStr">
        <is>
          <t>Not coded</t>
        </is>
      </c>
      <c r="F3259"/>
      <c r="G3259"/>
      <c r="H3259"/>
      <c r="I3259"/>
      <c r="J3259"/>
      <c r="K3259"/>
      <c r="L3259" t="inlineStr">
        <is>
          <t>Pimephales promelas</t>
        </is>
      </c>
      <c r="M3259" t="inlineStr">
        <is>
          <t>Fathead Minnow</t>
        </is>
      </c>
      <c r="N3259"/>
      <c r="O3259"/>
      <c r="P3259"/>
      <c r="Q3259"/>
      <c r="R3259"/>
      <c r="S3259"/>
      <c r="T3259"/>
      <c r="U3259"/>
      <c r="V3259" t="inlineStr">
        <is>
          <t>Aquatic, unspecified</t>
        </is>
      </c>
      <c r="W3259" t="inlineStr">
        <is>
          <t>Fresh water</t>
        </is>
      </c>
      <c r="X3259" t="inlineStr">
        <is>
          <t>Lab</t>
        </is>
      </c>
      <c r="Y3259"/>
      <c r="Z3259" t="inlineStr">
        <is>
          <t>Total</t>
        </is>
      </c>
      <c r="AA3259"/>
      <c r="AB3259" t="n">
        <v>0.297</v>
      </c>
      <c r="AC3259"/>
      <c r="AD3259"/>
      <c r="AE3259"/>
      <c r="AF3259"/>
      <c r="AG3259" t="inlineStr">
        <is>
          <t>AI mg/L</t>
        </is>
      </c>
      <c r="AH3259"/>
      <c r="AI3259"/>
      <c r="AJ3259"/>
      <c r="AK3259"/>
      <c r="AL3259"/>
      <c r="AM3259"/>
      <c r="AN3259"/>
      <c r="AO3259"/>
      <c r="AP3259"/>
      <c r="AQ3259"/>
      <c r="AR3259"/>
      <c r="AS3259"/>
      <c r="AT3259"/>
      <c r="AU3259"/>
      <c r="AV3259"/>
      <c r="AW3259"/>
      <c r="AX3259" t="inlineStr">
        <is>
          <t>Mortality</t>
        </is>
      </c>
      <c r="AY3259" t="inlineStr">
        <is>
          <t>Mortality</t>
        </is>
      </c>
      <c r="AZ3259" t="inlineStr">
        <is>
          <t>LC50</t>
        </is>
      </c>
      <c r="BA3259"/>
      <c r="BB3259" t="n">
        <v>4.0</v>
      </c>
      <c r="BC3259"/>
      <c r="BD3259"/>
      <c r="BE3259"/>
      <c r="BF3259"/>
      <c r="BG3259" t="inlineStr">
        <is>
          <t>Day(s)</t>
        </is>
      </c>
      <c r="BH3259"/>
      <c r="BI3259" t="inlineStr">
        <is>
          <t>DTXSID6034479</t>
        </is>
      </c>
      <c r="BJ3259" t="inlineStr">
        <is>
          <t>10.1007/BF00203014</t>
        </is>
      </c>
      <c r="BK3259"/>
      <c r="BL3259"/>
      <c r="BM3259"/>
      <c r="BN3259"/>
      <c r="BO3259"/>
      <c r="BP3259"/>
      <c r="BQ3259"/>
      <c r="BR3259"/>
      <c r="BS3259"/>
      <c r="BT3259" t="inlineStr">
        <is>
          <t>--</t>
        </is>
      </c>
      <c r="BU3259"/>
      <c r="BV3259"/>
      <c r="BW3259"/>
      <c r="BX3259"/>
      <c r="BY3259"/>
      <c r="BZ3259"/>
      <c r="CA3259"/>
      <c r="CB3259"/>
      <c r="CC3259"/>
      <c r="CD3259"/>
      <c r="CE3259"/>
      <c r="CF3259"/>
      <c r="CG3259"/>
      <c r="CH3259"/>
      <c r="CI3259"/>
      <c r="CJ3259"/>
      <c r="CK3259" t="inlineStr">
        <is>
          <t>Richards,V.L., and T.L. Beitinger</t>
        </is>
      </c>
      <c r="CL3259" t="n">
        <v>14976.0</v>
      </c>
      <c r="CM3259" t="inlineStr">
        <is>
          <t>Reciprocal Influences of Temperature and Copper on Survival of Fathead Minnows, Pimephales promelas</t>
        </is>
      </c>
      <c r="CN3259" t="inlineStr">
        <is>
          <t>Bull. Environ. Contam. Toxicol.55(2): 230-236</t>
        </is>
      </c>
      <c r="CO3259" t="n">
        <v>1995.0</v>
      </c>
      <c r="CP3259" t="inlineStr">
        <is>
          <t>Richards,V.L., and T.L. Beitinger (1995). Reciprocal Influences of Temperature and Copper on Survival of Fathead Minnows, Pimephales promelas. Bull. Environ. Contam. Toxicol., 55, (2), 230-236. doi:10.1007/BF00203014. ECOREF#:14976</t>
        </is>
      </c>
    </row>
    <row r="3260">
      <c r="A3260" t="n">
        <v>7758987.0</v>
      </c>
      <c r="B3260" t="inlineStr">
        <is>
          <t>Sulfuric acid copper(2+) salt (1:1)</t>
        </is>
      </c>
      <c r="C3260"/>
      <c r="D3260" t="inlineStr">
        <is>
          <t>Measured</t>
        </is>
      </c>
      <c r="E3260" t="inlineStr">
        <is>
          <t>Not coded</t>
        </is>
      </c>
      <c r="F3260"/>
      <c r="G3260"/>
      <c r="H3260"/>
      <c r="I3260"/>
      <c r="J3260"/>
      <c r="K3260"/>
      <c r="L3260" t="inlineStr">
        <is>
          <t>Pimephales promelas</t>
        </is>
      </c>
      <c r="M3260" t="inlineStr">
        <is>
          <t>Fathead Minnow</t>
        </is>
      </c>
      <c r="N3260" t="inlineStr">
        <is>
          <t>Larva</t>
        </is>
      </c>
      <c r="O3260" t="inlineStr">
        <is>
          <t>&lt;</t>
        </is>
      </c>
      <c r="P3260" t="n">
        <v>24.0</v>
      </c>
      <c r="Q3260"/>
      <c r="R3260"/>
      <c r="S3260"/>
      <c r="T3260"/>
      <c r="U3260" t="inlineStr">
        <is>
          <t>Hour(s)</t>
        </is>
      </c>
      <c r="V3260" t="inlineStr">
        <is>
          <t>Flow-through</t>
        </is>
      </c>
      <c r="W3260" t="inlineStr">
        <is>
          <t>Fresh water</t>
        </is>
      </c>
      <c r="X3260" t="inlineStr">
        <is>
          <t>Lab</t>
        </is>
      </c>
      <c r="Y3260"/>
      <c r="Z3260" t="inlineStr">
        <is>
          <t>Total</t>
        </is>
      </c>
      <c r="AA3260"/>
      <c r="AB3260" t="n">
        <v>1.01820285</v>
      </c>
      <c r="AC3260"/>
      <c r="AD3260"/>
      <c r="AE3260"/>
      <c r="AF3260"/>
      <c r="AG3260" t="inlineStr">
        <is>
          <t>AI mg/L</t>
        </is>
      </c>
      <c r="AH3260"/>
      <c r="AI3260"/>
      <c r="AJ3260"/>
      <c r="AK3260"/>
      <c r="AL3260"/>
      <c r="AM3260"/>
      <c r="AN3260"/>
      <c r="AO3260"/>
      <c r="AP3260"/>
      <c r="AQ3260"/>
      <c r="AR3260"/>
      <c r="AS3260"/>
      <c r="AT3260"/>
      <c r="AU3260"/>
      <c r="AV3260"/>
      <c r="AW3260"/>
      <c r="AX3260" t="inlineStr">
        <is>
          <t>Mortality</t>
        </is>
      </c>
      <c r="AY3260" t="inlineStr">
        <is>
          <t>Mortality</t>
        </is>
      </c>
      <c r="AZ3260" t="inlineStr">
        <is>
          <t>LC50</t>
        </is>
      </c>
      <c r="BA3260"/>
      <c r="BB3260" t="n">
        <v>4.0</v>
      </c>
      <c r="BC3260"/>
      <c r="BD3260"/>
      <c r="BE3260"/>
      <c r="BF3260"/>
      <c r="BG3260" t="inlineStr">
        <is>
          <t>Day(s)</t>
        </is>
      </c>
      <c r="BH3260"/>
      <c r="BI3260" t="inlineStr">
        <is>
          <t>DTXSID6034479</t>
        </is>
      </c>
      <c r="BJ3260" t="inlineStr">
        <is>
          <t>10.1002/etc.5620150217</t>
        </is>
      </c>
      <c r="BK3260"/>
      <c r="BL3260"/>
      <c r="BM3260"/>
      <c r="BN3260"/>
      <c r="BO3260"/>
      <c r="BP3260"/>
      <c r="BQ3260"/>
      <c r="BR3260"/>
      <c r="BS3260"/>
      <c r="BT3260" t="inlineStr">
        <is>
          <t>--</t>
        </is>
      </c>
      <c r="BU3260"/>
      <c r="BV3260"/>
      <c r="BW3260"/>
      <c r="BX3260"/>
      <c r="BY3260"/>
      <c r="BZ3260"/>
      <c r="CA3260"/>
      <c r="CB3260"/>
      <c r="CC3260"/>
      <c r="CD3260"/>
      <c r="CE3260"/>
      <c r="CF3260"/>
      <c r="CG3260"/>
      <c r="CH3260"/>
      <c r="CI3260" t="inlineStr">
        <is>
          <t xml:space="preserve"> ALK/0.85 MEQ/L*//</t>
        </is>
      </c>
      <c r="CJ3260" t="inlineStr">
        <is>
          <t xml:space="preserve">   ALK/0.85 MEQ/L*//</t>
        </is>
      </c>
      <c r="CK3260" t="inlineStr">
        <is>
          <t>Erickson,R.J., D.A. Benoit, V.R. Mattson, H.P.,Jr. Nelson, and E.N. Leonard</t>
        </is>
      </c>
      <c r="CL3260" t="n">
        <v>16342.0</v>
      </c>
      <c r="CM3260" t="inlineStr">
        <is>
          <t>The Effects of Water Chemistry on the Toxicity of Copper to Fathead Minnows</t>
        </is>
      </c>
      <c r="CN3260" t="inlineStr">
        <is>
          <t>Environ. Toxicol. Chem.15(2): 181-193</t>
        </is>
      </c>
      <c r="CO3260" t="n">
        <v>1996.0</v>
      </c>
      <c r="CP3260" t="inlineStr">
        <is>
          <t>Erickson,R.J., D.A. Benoit, V.R. Mattson, H.P.,Jr. Nelson, and E.N. Leonard (1996). The Effects of Water Chemistry on the Toxicity of Copper to Fathead Minnows. Environ. Toxicol. Chem., 15, (2), 181-193. doi:10.1002/etc.5620150217. ECOREF#:16342</t>
        </is>
      </c>
    </row>
    <row r="3261">
      <c r="A3261" t="n">
        <v>7758987.0</v>
      </c>
      <c r="B3261" t="inlineStr">
        <is>
          <t>Sulfuric acid copper(2+) salt (1:1)</t>
        </is>
      </c>
      <c r="C3261"/>
      <c r="D3261" t="inlineStr">
        <is>
          <t>Measured</t>
        </is>
      </c>
      <c r="E3261" t="inlineStr">
        <is>
          <t>Not coded</t>
        </is>
      </c>
      <c r="F3261"/>
      <c r="G3261"/>
      <c r="H3261"/>
      <c r="I3261"/>
      <c r="J3261"/>
      <c r="K3261"/>
      <c r="L3261" t="inlineStr">
        <is>
          <t>Pimephales promelas</t>
        </is>
      </c>
      <c r="M3261" t="inlineStr">
        <is>
          <t>Fathead Minnow</t>
        </is>
      </c>
      <c r="N3261" t="inlineStr">
        <is>
          <t>Larva</t>
        </is>
      </c>
      <c r="O3261" t="inlineStr">
        <is>
          <t>&lt;</t>
        </is>
      </c>
      <c r="P3261" t="n">
        <v>24.0</v>
      </c>
      <c r="Q3261"/>
      <c r="R3261"/>
      <c r="S3261"/>
      <c r="T3261"/>
      <c r="U3261" t="inlineStr">
        <is>
          <t>Hour(s)</t>
        </is>
      </c>
      <c r="V3261" t="inlineStr">
        <is>
          <t>Static</t>
        </is>
      </c>
      <c r="W3261" t="inlineStr">
        <is>
          <t>Fresh water</t>
        </is>
      </c>
      <c r="X3261" t="inlineStr">
        <is>
          <t>Lab</t>
        </is>
      </c>
      <c r="Y3261"/>
      <c r="Z3261" t="inlineStr">
        <is>
          <t>Total</t>
        </is>
      </c>
      <c r="AA3261"/>
      <c r="AB3261" t="n">
        <v>0.4848585</v>
      </c>
      <c r="AC3261"/>
      <c r="AD3261" t="n">
        <v>0.37172485</v>
      </c>
      <c r="AE3261"/>
      <c r="AF3261" t="n">
        <v>0.638397025</v>
      </c>
      <c r="AG3261" t="inlineStr">
        <is>
          <t>AI mg/L</t>
        </is>
      </c>
      <c r="AH3261"/>
      <c r="AI3261"/>
      <c r="AJ3261"/>
      <c r="AK3261"/>
      <c r="AL3261"/>
      <c r="AM3261"/>
      <c r="AN3261"/>
      <c r="AO3261"/>
      <c r="AP3261"/>
      <c r="AQ3261"/>
      <c r="AR3261"/>
      <c r="AS3261"/>
      <c r="AT3261"/>
      <c r="AU3261"/>
      <c r="AV3261"/>
      <c r="AW3261"/>
      <c r="AX3261" t="inlineStr">
        <is>
          <t>Mortality</t>
        </is>
      </c>
      <c r="AY3261" t="inlineStr">
        <is>
          <t>Mortality</t>
        </is>
      </c>
      <c r="AZ3261" t="inlineStr">
        <is>
          <t>LC50</t>
        </is>
      </c>
      <c r="BA3261"/>
      <c r="BB3261" t="n">
        <v>4.0</v>
      </c>
      <c r="BC3261"/>
      <c r="BD3261"/>
      <c r="BE3261"/>
      <c r="BF3261"/>
      <c r="BG3261" t="inlineStr">
        <is>
          <t>Day(s)</t>
        </is>
      </c>
      <c r="BH3261"/>
      <c r="BI3261" t="inlineStr">
        <is>
          <t>DTXSID6034479</t>
        </is>
      </c>
      <c r="BJ3261" t="inlineStr">
        <is>
          <t>10.1002/etc.5620150217</t>
        </is>
      </c>
      <c r="BK3261"/>
      <c r="BL3261"/>
      <c r="BM3261"/>
      <c r="BN3261"/>
      <c r="BO3261"/>
      <c r="BP3261"/>
      <c r="BQ3261"/>
      <c r="BR3261"/>
      <c r="BS3261"/>
      <c r="BT3261" t="inlineStr">
        <is>
          <t>--</t>
        </is>
      </c>
      <c r="BU3261"/>
      <c r="BV3261"/>
      <c r="BW3261"/>
      <c r="BX3261"/>
      <c r="BY3261"/>
      <c r="BZ3261"/>
      <c r="CA3261"/>
      <c r="CB3261"/>
      <c r="CC3261"/>
      <c r="CD3261"/>
      <c r="CE3261"/>
      <c r="CF3261"/>
      <c r="CG3261"/>
      <c r="CH3261"/>
      <c r="CI3261" t="inlineStr">
        <is>
          <t xml:space="preserve"> ALK/0.85 MEQ/L*//</t>
        </is>
      </c>
      <c r="CJ3261" t="inlineStr">
        <is>
          <t xml:space="preserve">   ALK/0.85 MEQ/L*//</t>
        </is>
      </c>
      <c r="CK3261" t="inlineStr">
        <is>
          <t>Erickson,R.J., D.A. Benoit, V.R. Mattson, H.P.,Jr. Nelson, and E.N. Leonard</t>
        </is>
      </c>
      <c r="CL3261" t="n">
        <v>16342.0</v>
      </c>
      <c r="CM3261" t="inlineStr">
        <is>
          <t>The Effects of Water Chemistry on the Toxicity of Copper to Fathead Minnows</t>
        </is>
      </c>
      <c r="CN3261" t="inlineStr">
        <is>
          <t>Environ. Toxicol. Chem.15(2): 181-193</t>
        </is>
      </c>
      <c r="CO3261" t="n">
        <v>1996.0</v>
      </c>
      <c r="CP3261" t="inlineStr">
        <is>
          <t>Erickson,R.J., D.A. Benoit, V.R. Mattson, H.P.,Jr. Nelson, and E.N. Leonard (1996). The Effects of Water Chemistry on the Toxicity of Copper to Fathead Minnows. Environ. Toxicol. Chem., 15, (2), 181-193. doi:10.1002/etc.5620150217. ECOREF#:16342</t>
        </is>
      </c>
    </row>
    <row r="3262">
      <c r="A3262" t="n">
        <v>7758987.0</v>
      </c>
      <c r="B3262" t="inlineStr">
        <is>
          <t>Sulfuric acid copper(2+) salt (1:1)</t>
        </is>
      </c>
      <c r="C3262"/>
      <c r="D3262" t="inlineStr">
        <is>
          <t>Measured</t>
        </is>
      </c>
      <c r="E3262" t="inlineStr">
        <is>
          <t>Not coded</t>
        </is>
      </c>
      <c r="F3262"/>
      <c r="G3262"/>
      <c r="H3262"/>
      <c r="I3262"/>
      <c r="J3262"/>
      <c r="K3262"/>
      <c r="L3262" t="inlineStr">
        <is>
          <t>Pimephales promelas</t>
        </is>
      </c>
      <c r="M3262" t="inlineStr">
        <is>
          <t>Fathead Minnow</t>
        </is>
      </c>
      <c r="N3262" t="inlineStr">
        <is>
          <t>Larva</t>
        </is>
      </c>
      <c r="O3262" t="inlineStr">
        <is>
          <t>&lt;</t>
        </is>
      </c>
      <c r="P3262" t="n">
        <v>24.0</v>
      </c>
      <c r="Q3262"/>
      <c r="R3262"/>
      <c r="S3262"/>
      <c r="T3262"/>
      <c r="U3262" t="inlineStr">
        <is>
          <t>Hour(s)</t>
        </is>
      </c>
      <c r="V3262" t="inlineStr">
        <is>
          <t>Static</t>
        </is>
      </c>
      <c r="W3262" t="inlineStr">
        <is>
          <t>Fresh water</t>
        </is>
      </c>
      <c r="X3262" t="inlineStr">
        <is>
          <t>Lab</t>
        </is>
      </c>
      <c r="Y3262"/>
      <c r="Z3262" t="inlineStr">
        <is>
          <t>Total</t>
        </is>
      </c>
      <c r="AA3262"/>
      <c r="AB3262" t="n">
        <v>0.30707705</v>
      </c>
      <c r="AC3262"/>
      <c r="AD3262" t="n">
        <v>0.25212642</v>
      </c>
      <c r="AE3262"/>
      <c r="AF3262" t="n">
        <v>0.37818963</v>
      </c>
      <c r="AG3262" t="inlineStr">
        <is>
          <t>AI mg/L</t>
        </is>
      </c>
      <c r="AH3262"/>
      <c r="AI3262"/>
      <c r="AJ3262"/>
      <c r="AK3262"/>
      <c r="AL3262"/>
      <c r="AM3262"/>
      <c r="AN3262"/>
      <c r="AO3262"/>
      <c r="AP3262"/>
      <c r="AQ3262"/>
      <c r="AR3262"/>
      <c r="AS3262"/>
      <c r="AT3262"/>
      <c r="AU3262"/>
      <c r="AV3262"/>
      <c r="AW3262"/>
      <c r="AX3262" t="inlineStr">
        <is>
          <t>Mortality</t>
        </is>
      </c>
      <c r="AY3262" t="inlineStr">
        <is>
          <t>Mortality</t>
        </is>
      </c>
      <c r="AZ3262" t="inlineStr">
        <is>
          <t>LC50</t>
        </is>
      </c>
      <c r="BA3262"/>
      <c r="BB3262" t="n">
        <v>4.0</v>
      </c>
      <c r="BC3262"/>
      <c r="BD3262"/>
      <c r="BE3262"/>
      <c r="BF3262"/>
      <c r="BG3262" t="inlineStr">
        <is>
          <t>Day(s)</t>
        </is>
      </c>
      <c r="BH3262"/>
      <c r="BI3262" t="inlineStr">
        <is>
          <t>DTXSID6034479</t>
        </is>
      </c>
      <c r="BJ3262" t="inlineStr">
        <is>
          <t>10.1002/etc.5620150217</t>
        </is>
      </c>
      <c r="BK3262"/>
      <c r="BL3262"/>
      <c r="BM3262"/>
      <c r="BN3262"/>
      <c r="BO3262"/>
      <c r="BP3262"/>
      <c r="BQ3262"/>
      <c r="BR3262"/>
      <c r="BS3262"/>
      <c r="BT3262" t="inlineStr">
        <is>
          <t>--</t>
        </is>
      </c>
      <c r="BU3262"/>
      <c r="BV3262"/>
      <c r="BW3262"/>
      <c r="BX3262"/>
      <c r="BY3262"/>
      <c r="BZ3262"/>
      <c r="CA3262"/>
      <c r="CB3262"/>
      <c r="CC3262"/>
      <c r="CD3262"/>
      <c r="CE3262"/>
      <c r="CF3262"/>
      <c r="CG3262"/>
      <c r="CH3262"/>
      <c r="CI3262" t="inlineStr">
        <is>
          <t xml:space="preserve"> ALK/0.85 MEQ/L*//</t>
        </is>
      </c>
      <c r="CJ3262" t="inlineStr">
        <is>
          <t xml:space="preserve">   ALK/0.85 MEQ/L*//</t>
        </is>
      </c>
      <c r="CK3262" t="inlineStr">
        <is>
          <t>Erickson,R.J., D.A. Benoit, V.R. Mattson, H.P.,Jr. Nelson, and E.N. Leonard</t>
        </is>
      </c>
      <c r="CL3262" t="n">
        <v>16342.0</v>
      </c>
      <c r="CM3262" t="inlineStr">
        <is>
          <t>The Effects of Water Chemistry on the Toxicity of Copper to Fathead Minnows</t>
        </is>
      </c>
      <c r="CN3262" t="inlineStr">
        <is>
          <t>Environ. Toxicol. Chem.15(2): 181-193</t>
        </is>
      </c>
      <c r="CO3262" t="n">
        <v>1996.0</v>
      </c>
      <c r="CP3262" t="inlineStr">
        <is>
          <t>Erickson,R.J., D.A. Benoit, V.R. Mattson, H.P.,Jr. Nelson, and E.N. Leonard (1996). The Effects of Water Chemistry on the Toxicity of Copper to Fathead Minnows. Environ. Toxicol. Chem., 15, (2), 181-193. doi:10.1002/etc.5620150217. ECOREF#:16342</t>
        </is>
      </c>
    </row>
    <row r="3263">
      <c r="A3263" t="n">
        <v>7758987.0</v>
      </c>
      <c r="B3263" t="inlineStr">
        <is>
          <t>Sulfuric acid copper(2+) salt (1:1)</t>
        </is>
      </c>
      <c r="C3263"/>
      <c r="D3263" t="inlineStr">
        <is>
          <t>Measured</t>
        </is>
      </c>
      <c r="E3263" t="inlineStr">
        <is>
          <t>Not coded</t>
        </is>
      </c>
      <c r="F3263"/>
      <c r="G3263"/>
      <c r="H3263"/>
      <c r="I3263"/>
      <c r="J3263"/>
      <c r="K3263"/>
      <c r="L3263" t="inlineStr">
        <is>
          <t>Pimephales promelas</t>
        </is>
      </c>
      <c r="M3263" t="inlineStr">
        <is>
          <t>Fathead Minnow</t>
        </is>
      </c>
      <c r="N3263" t="inlineStr">
        <is>
          <t>Larva</t>
        </is>
      </c>
      <c r="O3263" t="inlineStr">
        <is>
          <t>&lt;</t>
        </is>
      </c>
      <c r="P3263" t="n">
        <v>24.0</v>
      </c>
      <c r="Q3263"/>
      <c r="R3263"/>
      <c r="S3263"/>
      <c r="T3263"/>
      <c r="U3263" t="inlineStr">
        <is>
          <t>Hour(s)</t>
        </is>
      </c>
      <c r="V3263" t="inlineStr">
        <is>
          <t>Static</t>
        </is>
      </c>
      <c r="W3263" t="inlineStr">
        <is>
          <t>Fresh water</t>
        </is>
      </c>
      <c r="X3263" t="inlineStr">
        <is>
          <t>Lab</t>
        </is>
      </c>
      <c r="Y3263" t="n">
        <v>6.0</v>
      </c>
      <c r="Z3263" t="inlineStr">
        <is>
          <t>Total</t>
        </is>
      </c>
      <c r="AA3263"/>
      <c r="AB3263" t="n">
        <v>3.7818963</v>
      </c>
      <c r="AC3263"/>
      <c r="AD3263" t="n">
        <v>3.2647139</v>
      </c>
      <c r="AE3263"/>
      <c r="AF3263" t="n">
        <v>4.3637265</v>
      </c>
      <c r="AG3263" t="inlineStr">
        <is>
          <t>AI mg/L</t>
        </is>
      </c>
      <c r="AH3263"/>
      <c r="AI3263"/>
      <c r="AJ3263"/>
      <c r="AK3263"/>
      <c r="AL3263"/>
      <c r="AM3263"/>
      <c r="AN3263"/>
      <c r="AO3263"/>
      <c r="AP3263"/>
      <c r="AQ3263"/>
      <c r="AR3263"/>
      <c r="AS3263"/>
      <c r="AT3263"/>
      <c r="AU3263"/>
      <c r="AV3263"/>
      <c r="AW3263"/>
      <c r="AX3263" t="inlineStr">
        <is>
          <t>Mortality</t>
        </is>
      </c>
      <c r="AY3263" t="inlineStr">
        <is>
          <t>Mortality</t>
        </is>
      </c>
      <c r="AZ3263" t="inlineStr">
        <is>
          <t>LC50</t>
        </is>
      </c>
      <c r="BA3263"/>
      <c r="BB3263" t="n">
        <v>4.0</v>
      </c>
      <c r="BC3263"/>
      <c r="BD3263"/>
      <c r="BE3263"/>
      <c r="BF3263"/>
      <c r="BG3263" t="inlineStr">
        <is>
          <t>Day(s)</t>
        </is>
      </c>
      <c r="BH3263"/>
      <c r="BI3263" t="inlineStr">
        <is>
          <t>DTXSID6034479</t>
        </is>
      </c>
      <c r="BJ3263"/>
      <c r="BK3263"/>
      <c r="BL3263"/>
      <c r="BM3263"/>
      <c r="BN3263"/>
      <c r="BO3263"/>
      <c r="BP3263"/>
      <c r="BQ3263"/>
      <c r="BR3263"/>
      <c r="BS3263"/>
      <c r="BT3263" t="inlineStr">
        <is>
          <t>--</t>
        </is>
      </c>
      <c r="BU3263"/>
      <c r="BV3263"/>
      <c r="BW3263"/>
      <c r="BX3263"/>
      <c r="BY3263"/>
      <c r="BZ3263"/>
      <c r="CA3263"/>
      <c r="CB3263"/>
      <c r="CC3263"/>
      <c r="CD3263"/>
      <c r="CE3263"/>
      <c r="CF3263"/>
      <c r="CG3263"/>
      <c r="CH3263"/>
      <c r="CI3263" t="inlineStr">
        <is>
          <t xml:space="preserve"> CA/5.00* mN             //MG/2.50* mN             //NA/2.50* mN             //POT/0.12* mN             //SO4/1.53 mN             //CL/1.75 mN             //DNUM/6//DOSES/4.3 to 4.9/8.5 to 9.8/15.7 to 19.3/19 to 38/24 to 75 uM//TESTID/50//OEF/SALTS, HARDNESS, TEMPERATURE////</t>
        </is>
      </c>
      <c r="CJ3263" t="inlineStr">
        <is>
          <t xml:space="preserve">   CA/5.00* mN             //MG/2.50* mN             //NA/2.50* mN             //POT/0.12* mN             //SO4/1.53 mN             //CL/1.75 mN             //DNUM/6//DOSES/4.3 to 4.9/8.5 to 9.8/15.7 to 19.3/19 to 38/24 to 75 uM//TESTID/50//OEF/SALTS, HARDNESS, TEMPERATURE////</t>
        </is>
      </c>
      <c r="CK3263" t="inlineStr">
        <is>
          <t>Erickson,R.J., D.A. Benoit, and V.R. Mattson</t>
        </is>
      </c>
      <c r="CL3263" t="n">
        <v>76238.0</v>
      </c>
      <c r="CM3263" t="inlineStr">
        <is>
          <t>A Prototype Toxicity Factors Model for Site-Specific Copper Water Quality Criteria</t>
        </is>
      </c>
      <c r="CN3263" t="inlineStr">
        <is>
          <t>U.S.EPA, Duluth, MN:36 p.</t>
        </is>
      </c>
      <c r="CO3263" t="n">
        <v>1996.0</v>
      </c>
      <c r="CP3263" t="inlineStr">
        <is>
          <t>Erickson,R.J., D.A. Benoit, and V.R. Mattson (1996). A Prototype Toxicity Factors Model for Site-Specific Copper Water Quality Criteria. U.S.EPA, Duluth, MN, 36 p. ECOREF#:76238</t>
        </is>
      </c>
    </row>
    <row r="3264">
      <c r="A3264" t="n">
        <v>7758987.0</v>
      </c>
      <c r="B3264" t="inlineStr">
        <is>
          <t>Sulfuric acid copper(2+) salt (1:1)</t>
        </is>
      </c>
      <c r="C3264"/>
      <c r="D3264" t="inlineStr">
        <is>
          <t>Measured</t>
        </is>
      </c>
      <c r="E3264" t="inlineStr">
        <is>
          <t>Not coded</t>
        </is>
      </c>
      <c r="F3264"/>
      <c r="G3264"/>
      <c r="H3264"/>
      <c r="I3264"/>
      <c r="J3264"/>
      <c r="K3264"/>
      <c r="L3264" t="inlineStr">
        <is>
          <t>Pimephales promelas</t>
        </is>
      </c>
      <c r="M3264" t="inlineStr">
        <is>
          <t>Fathead Minnow</t>
        </is>
      </c>
      <c r="N3264" t="inlineStr">
        <is>
          <t>Larva</t>
        </is>
      </c>
      <c r="O3264" t="inlineStr">
        <is>
          <t>&lt;</t>
        </is>
      </c>
      <c r="P3264" t="n">
        <v>24.0</v>
      </c>
      <c r="Q3264"/>
      <c r="R3264"/>
      <c r="S3264"/>
      <c r="T3264"/>
      <c r="U3264" t="inlineStr">
        <is>
          <t>Hour(s)</t>
        </is>
      </c>
      <c r="V3264" t="inlineStr">
        <is>
          <t>Static</t>
        </is>
      </c>
      <c r="W3264" t="inlineStr">
        <is>
          <t>Fresh water</t>
        </is>
      </c>
      <c r="X3264" t="inlineStr">
        <is>
          <t>Lab</t>
        </is>
      </c>
      <c r="Y3264" t="n">
        <v>6.0</v>
      </c>
      <c r="Z3264" t="inlineStr">
        <is>
          <t>Total</t>
        </is>
      </c>
      <c r="AA3264"/>
      <c r="AB3264" t="n">
        <v>0.11636604</v>
      </c>
      <c r="AC3264"/>
      <c r="AD3264" t="n">
        <v>0.0969717</v>
      </c>
      <c r="AE3264"/>
      <c r="AF3264" t="n">
        <v>0.140608965</v>
      </c>
      <c r="AG3264" t="inlineStr">
        <is>
          <t>AI mg/L</t>
        </is>
      </c>
      <c r="AH3264"/>
      <c r="AI3264"/>
      <c r="AJ3264"/>
      <c r="AK3264"/>
      <c r="AL3264"/>
      <c r="AM3264"/>
      <c r="AN3264"/>
      <c r="AO3264"/>
      <c r="AP3264"/>
      <c r="AQ3264"/>
      <c r="AR3264"/>
      <c r="AS3264"/>
      <c r="AT3264"/>
      <c r="AU3264"/>
      <c r="AV3264"/>
      <c r="AW3264"/>
      <c r="AX3264" t="inlineStr">
        <is>
          <t>Mortality</t>
        </is>
      </c>
      <c r="AY3264" t="inlineStr">
        <is>
          <t>Mortality</t>
        </is>
      </c>
      <c r="AZ3264" t="inlineStr">
        <is>
          <t>LC50</t>
        </is>
      </c>
      <c r="BA3264"/>
      <c r="BB3264" t="n">
        <v>4.0</v>
      </c>
      <c r="BC3264"/>
      <c r="BD3264"/>
      <c r="BE3264"/>
      <c r="BF3264"/>
      <c r="BG3264" t="inlineStr">
        <is>
          <t>Day(s)</t>
        </is>
      </c>
      <c r="BH3264"/>
      <c r="BI3264" t="inlineStr">
        <is>
          <t>DTXSID6034479</t>
        </is>
      </c>
      <c r="BJ3264"/>
      <c r="BK3264"/>
      <c r="BL3264"/>
      <c r="BM3264"/>
      <c r="BN3264"/>
      <c r="BO3264"/>
      <c r="BP3264"/>
      <c r="BQ3264"/>
      <c r="BR3264"/>
      <c r="BS3264"/>
      <c r="BT3264" t="inlineStr">
        <is>
          <t>--</t>
        </is>
      </c>
      <c r="BU3264"/>
      <c r="BV3264"/>
      <c r="BW3264"/>
      <c r="BX3264"/>
      <c r="BY3264"/>
      <c r="BZ3264"/>
      <c r="CA3264"/>
      <c r="CB3264"/>
      <c r="CC3264"/>
      <c r="CD3264"/>
      <c r="CE3264"/>
      <c r="CF3264"/>
      <c r="CG3264"/>
      <c r="CH3264"/>
      <c r="CI3264" t="inlineStr">
        <is>
          <t xml:space="preserve"> CA/0.28 mN             //MG/0.15 mN             //NA/0.20 mN             //POT/0.06 mN             //SO4/0.18 mN             //CL/0.12 mN             //DNUM/6//DOSES/0.57 to 0.61/0.9 to 1.2/1.8 to 2.1/4.4 to 3.3/5.8 to 9.3 uM//TESTID/32//OEF/SALTS, HARDNESS, TEMPERATURE////</t>
        </is>
      </c>
      <c r="CJ3264" t="inlineStr">
        <is>
          <t xml:space="preserve">   CA/0.28 mN             //MG/0.15 mN             //NA/0.20 mN             //POT/0.06 mN             //SO4/0.18 mN             //CL/0.12 mN             //DNUM/6//DOSES/0.57 to 0.61/0.9 to 1.2/1.8 to 2.1/4.4 to 3.3/5.8 to 9.3 uM//TESTID/32//OEF/SALTS, HARDNESS, TEMPERATURE////</t>
        </is>
      </c>
      <c r="CK3264" t="inlineStr">
        <is>
          <t>Erickson,R.J., D.A. Benoit, and V.R. Mattson</t>
        </is>
      </c>
      <c r="CL3264" t="n">
        <v>76238.0</v>
      </c>
      <c r="CM3264" t="inlineStr">
        <is>
          <t>A Prototype Toxicity Factors Model for Site-Specific Copper Water Quality Criteria</t>
        </is>
      </c>
      <c r="CN3264" t="inlineStr">
        <is>
          <t>U.S.EPA, Duluth, MN:36 p.</t>
        </is>
      </c>
      <c r="CO3264" t="n">
        <v>1996.0</v>
      </c>
      <c r="CP3264" t="inlineStr">
        <is>
          <t>Erickson,R.J., D.A. Benoit, and V.R. Mattson (1996). A Prototype Toxicity Factors Model for Site-Specific Copper Water Quality Criteria. U.S.EPA, Duluth, MN, 36 p. ECOREF#:76238</t>
        </is>
      </c>
    </row>
    <row r="3265">
      <c r="A3265" t="n">
        <v>7758987.0</v>
      </c>
      <c r="B3265" t="inlineStr">
        <is>
          <t>Sulfuric acid copper(2+) salt (1:1)</t>
        </is>
      </c>
      <c r="C3265"/>
      <c r="D3265" t="inlineStr">
        <is>
          <t>Measured</t>
        </is>
      </c>
      <c r="E3265" t="inlineStr">
        <is>
          <t>Not coded</t>
        </is>
      </c>
      <c r="F3265"/>
      <c r="G3265"/>
      <c r="H3265"/>
      <c r="I3265"/>
      <c r="J3265"/>
      <c r="K3265"/>
      <c r="L3265" t="inlineStr">
        <is>
          <t>Pimephales promelas</t>
        </is>
      </c>
      <c r="M3265" t="inlineStr">
        <is>
          <t>Fathead Minnow</t>
        </is>
      </c>
      <c r="N3265" t="inlineStr">
        <is>
          <t>Larva</t>
        </is>
      </c>
      <c r="O3265" t="inlineStr">
        <is>
          <t>&lt;</t>
        </is>
      </c>
      <c r="P3265" t="n">
        <v>24.0</v>
      </c>
      <c r="Q3265"/>
      <c r="R3265"/>
      <c r="S3265"/>
      <c r="T3265"/>
      <c r="U3265" t="inlineStr">
        <is>
          <t>Hour(s)</t>
        </is>
      </c>
      <c r="V3265" t="inlineStr">
        <is>
          <t>Flow-through</t>
        </is>
      </c>
      <c r="W3265" t="inlineStr">
        <is>
          <t>Fresh water</t>
        </is>
      </c>
      <c r="X3265" t="inlineStr">
        <is>
          <t>Lab</t>
        </is>
      </c>
      <c r="Y3265"/>
      <c r="Z3265" t="inlineStr">
        <is>
          <t>Total</t>
        </is>
      </c>
      <c r="AA3265"/>
      <c r="AB3265" t="n">
        <v>0.16808428</v>
      </c>
      <c r="AC3265"/>
      <c r="AD3265" t="n">
        <v>0.150306135</v>
      </c>
      <c r="AE3265"/>
      <c r="AF3265" t="n">
        <v>0.18747862</v>
      </c>
      <c r="AG3265" t="inlineStr">
        <is>
          <t>AI mg/L</t>
        </is>
      </c>
      <c r="AH3265"/>
      <c r="AI3265"/>
      <c r="AJ3265"/>
      <c r="AK3265"/>
      <c r="AL3265"/>
      <c r="AM3265"/>
      <c r="AN3265"/>
      <c r="AO3265"/>
      <c r="AP3265"/>
      <c r="AQ3265"/>
      <c r="AR3265"/>
      <c r="AS3265"/>
      <c r="AT3265"/>
      <c r="AU3265"/>
      <c r="AV3265"/>
      <c r="AW3265"/>
      <c r="AX3265" t="inlineStr">
        <is>
          <t>Mortality</t>
        </is>
      </c>
      <c r="AY3265" t="inlineStr">
        <is>
          <t>Mortality</t>
        </is>
      </c>
      <c r="AZ3265" t="inlineStr">
        <is>
          <t>LC50</t>
        </is>
      </c>
      <c r="BA3265"/>
      <c r="BB3265" t="n">
        <v>4.0</v>
      </c>
      <c r="BC3265"/>
      <c r="BD3265"/>
      <c r="BE3265"/>
      <c r="BF3265"/>
      <c r="BG3265" t="inlineStr">
        <is>
          <t>Day(s)</t>
        </is>
      </c>
      <c r="BH3265"/>
      <c r="BI3265" t="inlineStr">
        <is>
          <t>DTXSID6034479</t>
        </is>
      </c>
      <c r="BJ3265" t="inlineStr">
        <is>
          <t>10.1002/etc.5620150217</t>
        </is>
      </c>
      <c r="BK3265"/>
      <c r="BL3265"/>
      <c r="BM3265"/>
      <c r="BN3265"/>
      <c r="BO3265"/>
      <c r="BP3265"/>
      <c r="BQ3265"/>
      <c r="BR3265"/>
      <c r="BS3265"/>
      <c r="BT3265" t="inlineStr">
        <is>
          <t>--</t>
        </is>
      </c>
      <c r="BU3265"/>
      <c r="BV3265"/>
      <c r="BW3265"/>
      <c r="BX3265"/>
      <c r="BY3265"/>
      <c r="BZ3265"/>
      <c r="CA3265"/>
      <c r="CB3265"/>
      <c r="CC3265"/>
      <c r="CD3265"/>
      <c r="CE3265"/>
      <c r="CF3265"/>
      <c r="CG3265"/>
      <c r="CH3265"/>
      <c r="CI3265" t="inlineStr">
        <is>
          <t xml:space="preserve"> ALK/0.5-6 MEQ/L*//</t>
        </is>
      </c>
      <c r="CJ3265" t="inlineStr">
        <is>
          <t xml:space="preserve">   ALK/0.5-6 MEQ/L*//</t>
        </is>
      </c>
      <c r="CK3265" t="inlineStr">
        <is>
          <t>Erickson,R.J., D.A. Benoit, V.R. Mattson, H.P.,Jr. Nelson, and E.N. Leonard</t>
        </is>
      </c>
      <c r="CL3265" t="n">
        <v>16342.0</v>
      </c>
      <c r="CM3265" t="inlineStr">
        <is>
          <t>The Effects of Water Chemistry on the Toxicity of Copper to Fathead Minnows</t>
        </is>
      </c>
      <c r="CN3265" t="inlineStr">
        <is>
          <t>Environ. Toxicol. Chem.15(2): 181-193</t>
        </is>
      </c>
      <c r="CO3265" t="n">
        <v>1996.0</v>
      </c>
      <c r="CP3265" t="inlineStr">
        <is>
          <t>Erickson,R.J., D.A. Benoit, V.R. Mattson, H.P.,Jr. Nelson, and E.N. Leonard (1996). The Effects of Water Chemistry on the Toxicity of Copper to Fathead Minnows. Environ. Toxicol. Chem., 15, (2), 181-193. doi:10.1002/etc.5620150217. ECOREF#:16342</t>
        </is>
      </c>
    </row>
    <row r="3266">
      <c r="A3266" t="n">
        <v>7758987.0</v>
      </c>
      <c r="B3266" t="inlineStr">
        <is>
          <t>Sulfuric acid copper(2+) salt (1:1)</t>
        </is>
      </c>
      <c r="C3266"/>
      <c r="D3266" t="inlineStr">
        <is>
          <t>Measured</t>
        </is>
      </c>
      <c r="E3266" t="inlineStr">
        <is>
          <t>Not coded</t>
        </is>
      </c>
      <c r="F3266"/>
      <c r="G3266"/>
      <c r="H3266"/>
      <c r="I3266"/>
      <c r="J3266"/>
      <c r="K3266"/>
      <c r="L3266" t="inlineStr">
        <is>
          <t>Pimephales promelas</t>
        </is>
      </c>
      <c r="M3266" t="inlineStr">
        <is>
          <t>Fathead Minnow</t>
        </is>
      </c>
      <c r="N3266" t="inlineStr">
        <is>
          <t>Larva</t>
        </is>
      </c>
      <c r="O3266" t="inlineStr">
        <is>
          <t>&lt;</t>
        </is>
      </c>
      <c r="P3266" t="n">
        <v>24.0</v>
      </c>
      <c r="Q3266"/>
      <c r="R3266"/>
      <c r="S3266"/>
      <c r="T3266"/>
      <c r="U3266" t="inlineStr">
        <is>
          <t>Hour(s)</t>
        </is>
      </c>
      <c r="V3266" t="inlineStr">
        <is>
          <t>Static</t>
        </is>
      </c>
      <c r="W3266" t="inlineStr">
        <is>
          <t>Fresh water</t>
        </is>
      </c>
      <c r="X3266" t="inlineStr">
        <is>
          <t>Lab</t>
        </is>
      </c>
      <c r="Y3266"/>
      <c r="Z3266" t="inlineStr">
        <is>
          <t>Total</t>
        </is>
      </c>
      <c r="AA3266" t="inlineStr">
        <is>
          <t>~</t>
        </is>
      </c>
      <c r="AB3266" t="n">
        <v>0.8080975</v>
      </c>
      <c r="AC3266"/>
      <c r="AD3266"/>
      <c r="AE3266"/>
      <c r="AF3266"/>
      <c r="AG3266" t="inlineStr">
        <is>
          <t>AI mg/L</t>
        </is>
      </c>
      <c r="AH3266"/>
      <c r="AI3266"/>
      <c r="AJ3266"/>
      <c r="AK3266"/>
      <c r="AL3266"/>
      <c r="AM3266"/>
      <c r="AN3266"/>
      <c r="AO3266"/>
      <c r="AP3266"/>
      <c r="AQ3266"/>
      <c r="AR3266"/>
      <c r="AS3266"/>
      <c r="AT3266"/>
      <c r="AU3266"/>
      <c r="AV3266"/>
      <c r="AW3266"/>
      <c r="AX3266" t="inlineStr">
        <is>
          <t>Mortality</t>
        </is>
      </c>
      <c r="AY3266" t="inlineStr">
        <is>
          <t>Mortality</t>
        </is>
      </c>
      <c r="AZ3266" t="inlineStr">
        <is>
          <t>LC50</t>
        </is>
      </c>
      <c r="BA3266"/>
      <c r="BB3266" t="n">
        <v>4.0</v>
      </c>
      <c r="BC3266"/>
      <c r="BD3266"/>
      <c r="BE3266"/>
      <c r="BF3266"/>
      <c r="BG3266" t="inlineStr">
        <is>
          <t>Day(s)</t>
        </is>
      </c>
      <c r="BH3266"/>
      <c r="BI3266" t="inlineStr">
        <is>
          <t>DTXSID6034479</t>
        </is>
      </c>
      <c r="BJ3266" t="inlineStr">
        <is>
          <t>10.1002/etc.5620150217</t>
        </is>
      </c>
      <c r="BK3266"/>
      <c r="BL3266"/>
      <c r="BM3266"/>
      <c r="BN3266"/>
      <c r="BO3266"/>
      <c r="BP3266"/>
      <c r="BQ3266"/>
      <c r="BR3266"/>
      <c r="BS3266"/>
      <c r="BT3266" t="inlineStr">
        <is>
          <t>--</t>
        </is>
      </c>
      <c r="BU3266"/>
      <c r="BV3266"/>
      <c r="BW3266"/>
      <c r="BX3266"/>
      <c r="BY3266"/>
      <c r="BZ3266"/>
      <c r="CA3266"/>
      <c r="CB3266"/>
      <c r="CC3266"/>
      <c r="CD3266"/>
      <c r="CE3266"/>
      <c r="CF3266"/>
      <c r="CG3266"/>
      <c r="CH3266"/>
      <c r="CI3266" t="inlineStr">
        <is>
          <t xml:space="preserve">CONC1/CL REPORTED AS &gt;2.5-NR// </t>
        </is>
      </c>
      <c r="CJ3266" t="inlineStr">
        <is>
          <t xml:space="preserve">  CONC1/CL REPORTED AS &gt;2.5-NR// </t>
        </is>
      </c>
      <c r="CK3266" t="inlineStr">
        <is>
          <t>Erickson,R.J., D.A. Benoit, V.R. Mattson, H.P.,Jr. Nelson, and E.N. Leonard</t>
        </is>
      </c>
      <c r="CL3266" t="n">
        <v>16342.0</v>
      </c>
      <c r="CM3266" t="inlineStr">
        <is>
          <t>The Effects of Water Chemistry on the Toxicity of Copper to Fathead Minnows</t>
        </is>
      </c>
      <c r="CN3266" t="inlineStr">
        <is>
          <t>Environ. Toxicol. Chem.15(2): 181-193</t>
        </is>
      </c>
      <c r="CO3266" t="n">
        <v>1996.0</v>
      </c>
      <c r="CP3266" t="inlineStr">
        <is>
          <t>Erickson,R.J., D.A. Benoit, V.R. Mattson, H.P.,Jr. Nelson, and E.N. Leonard (1996). The Effects of Water Chemistry on the Toxicity of Copper to Fathead Minnows. Environ. Toxicol. Chem., 15, (2), 181-193. doi:10.1002/etc.5620150217. ECOREF#:16342</t>
        </is>
      </c>
    </row>
    <row r="3267">
      <c r="A3267" t="n">
        <v>7758987.0</v>
      </c>
      <c r="B3267" t="inlineStr">
        <is>
          <t>Sulfuric acid copper(2+) salt (1:1)</t>
        </is>
      </c>
      <c r="C3267"/>
      <c r="D3267" t="inlineStr">
        <is>
          <t>Measured</t>
        </is>
      </c>
      <c r="E3267" t="inlineStr">
        <is>
          <t>Not coded</t>
        </is>
      </c>
      <c r="F3267"/>
      <c r="G3267"/>
      <c r="H3267"/>
      <c r="I3267"/>
      <c r="J3267"/>
      <c r="K3267"/>
      <c r="L3267" t="inlineStr">
        <is>
          <t>Pimephales promelas</t>
        </is>
      </c>
      <c r="M3267" t="inlineStr">
        <is>
          <t>Fathead Minnow</t>
        </is>
      </c>
      <c r="N3267" t="inlineStr">
        <is>
          <t>Larva</t>
        </is>
      </c>
      <c r="O3267" t="inlineStr">
        <is>
          <t>&lt;</t>
        </is>
      </c>
      <c r="P3267" t="n">
        <v>24.0</v>
      </c>
      <c r="Q3267"/>
      <c r="R3267"/>
      <c r="S3267"/>
      <c r="T3267"/>
      <c r="U3267" t="inlineStr">
        <is>
          <t>Hour(s)</t>
        </is>
      </c>
      <c r="V3267" t="inlineStr">
        <is>
          <t>Static</t>
        </is>
      </c>
      <c r="W3267" t="inlineStr">
        <is>
          <t>Fresh water</t>
        </is>
      </c>
      <c r="X3267" t="inlineStr">
        <is>
          <t>Lab</t>
        </is>
      </c>
      <c r="Y3267"/>
      <c r="Z3267" t="inlineStr">
        <is>
          <t>Total</t>
        </is>
      </c>
      <c r="AA3267"/>
      <c r="AB3267" t="n">
        <v>0.347481925</v>
      </c>
      <c r="AC3267"/>
      <c r="AD3267" t="n">
        <v>0.2585912</v>
      </c>
      <c r="AE3267"/>
      <c r="AF3267" t="n">
        <v>0.460615575</v>
      </c>
      <c r="AG3267" t="inlineStr">
        <is>
          <t>AI mg/L</t>
        </is>
      </c>
      <c r="AH3267"/>
      <c r="AI3267"/>
      <c r="AJ3267"/>
      <c r="AK3267"/>
      <c r="AL3267"/>
      <c r="AM3267"/>
      <c r="AN3267"/>
      <c r="AO3267"/>
      <c r="AP3267"/>
      <c r="AQ3267"/>
      <c r="AR3267"/>
      <c r="AS3267"/>
      <c r="AT3267"/>
      <c r="AU3267"/>
      <c r="AV3267"/>
      <c r="AW3267"/>
      <c r="AX3267" t="inlineStr">
        <is>
          <t>Mortality</t>
        </is>
      </c>
      <c r="AY3267" t="inlineStr">
        <is>
          <t>Mortality</t>
        </is>
      </c>
      <c r="AZ3267" t="inlineStr">
        <is>
          <t>LC50</t>
        </is>
      </c>
      <c r="BA3267"/>
      <c r="BB3267" t="n">
        <v>4.0</v>
      </c>
      <c r="BC3267"/>
      <c r="BD3267"/>
      <c r="BE3267"/>
      <c r="BF3267"/>
      <c r="BG3267" t="inlineStr">
        <is>
          <t>Day(s)</t>
        </is>
      </c>
      <c r="BH3267"/>
      <c r="BI3267" t="inlineStr">
        <is>
          <t>DTXSID6034479</t>
        </is>
      </c>
      <c r="BJ3267" t="inlineStr">
        <is>
          <t>10.1002/etc.5620150217</t>
        </is>
      </c>
      <c r="BK3267"/>
      <c r="BL3267"/>
      <c r="BM3267"/>
      <c r="BN3267"/>
      <c r="BO3267"/>
      <c r="BP3267"/>
      <c r="BQ3267"/>
      <c r="BR3267"/>
      <c r="BS3267"/>
      <c r="BT3267" t="inlineStr">
        <is>
          <t>--</t>
        </is>
      </c>
      <c r="BU3267"/>
      <c r="BV3267"/>
      <c r="BW3267"/>
      <c r="BX3267"/>
      <c r="BY3267"/>
      <c r="BZ3267"/>
      <c r="CA3267"/>
      <c r="CB3267"/>
      <c r="CC3267"/>
      <c r="CD3267"/>
      <c r="CE3267"/>
      <c r="CF3267"/>
      <c r="CG3267"/>
      <c r="CH3267"/>
      <c r="CI3267" t="inlineStr">
        <is>
          <t xml:space="preserve"> ALK/0.85 MEQ/L*//</t>
        </is>
      </c>
      <c r="CJ3267" t="inlineStr">
        <is>
          <t xml:space="preserve">   ALK/0.85 MEQ/L*//</t>
        </is>
      </c>
      <c r="CK3267" t="inlineStr">
        <is>
          <t>Erickson,R.J., D.A. Benoit, V.R. Mattson, H.P.,Jr. Nelson, and E.N. Leonard</t>
        </is>
      </c>
      <c r="CL3267" t="n">
        <v>16342.0</v>
      </c>
      <c r="CM3267" t="inlineStr">
        <is>
          <t>The Effects of Water Chemistry on the Toxicity of Copper to Fathead Minnows</t>
        </is>
      </c>
      <c r="CN3267" t="inlineStr">
        <is>
          <t>Environ. Toxicol. Chem.15(2): 181-193</t>
        </is>
      </c>
      <c r="CO3267" t="n">
        <v>1996.0</v>
      </c>
      <c r="CP3267" t="inlineStr">
        <is>
          <t>Erickson,R.J., D.A. Benoit, V.R. Mattson, H.P.,Jr. Nelson, and E.N. Leonard (1996). The Effects of Water Chemistry on the Toxicity of Copper to Fathead Minnows. Environ. Toxicol. Chem., 15, (2), 181-193. doi:10.1002/etc.5620150217. ECOREF#:16342</t>
        </is>
      </c>
    </row>
    <row r="3268">
      <c r="A3268" t="n">
        <v>7758987.0</v>
      </c>
      <c r="B3268" t="inlineStr">
        <is>
          <t>Sulfuric acid copper(2+) salt (1:1)</t>
        </is>
      </c>
      <c r="C3268"/>
      <c r="D3268" t="inlineStr">
        <is>
          <t>Measured</t>
        </is>
      </c>
      <c r="E3268" t="inlineStr">
        <is>
          <t>Not coded</t>
        </is>
      </c>
      <c r="F3268"/>
      <c r="G3268"/>
      <c r="H3268"/>
      <c r="I3268"/>
      <c r="J3268"/>
      <c r="K3268"/>
      <c r="L3268" t="inlineStr">
        <is>
          <t>Pimephales promelas</t>
        </is>
      </c>
      <c r="M3268" t="inlineStr">
        <is>
          <t>Fathead Minnow</t>
        </is>
      </c>
      <c r="N3268" t="inlineStr">
        <is>
          <t>Larva</t>
        </is>
      </c>
      <c r="O3268" t="inlineStr">
        <is>
          <t>&lt;</t>
        </is>
      </c>
      <c r="P3268" t="n">
        <v>24.0</v>
      </c>
      <c r="Q3268"/>
      <c r="R3268"/>
      <c r="S3268"/>
      <c r="T3268"/>
      <c r="U3268" t="inlineStr">
        <is>
          <t>Hour(s)</t>
        </is>
      </c>
      <c r="V3268" t="inlineStr">
        <is>
          <t>Static</t>
        </is>
      </c>
      <c r="W3268" t="inlineStr">
        <is>
          <t>Fresh water</t>
        </is>
      </c>
      <c r="X3268" t="inlineStr">
        <is>
          <t>Lab</t>
        </is>
      </c>
      <c r="Y3268"/>
      <c r="Z3268" t="inlineStr">
        <is>
          <t>Total</t>
        </is>
      </c>
      <c r="AA3268"/>
      <c r="AB3268" t="n">
        <v>0.0106</v>
      </c>
      <c r="AC3268"/>
      <c r="AD3268"/>
      <c r="AE3268"/>
      <c r="AF3268"/>
      <c r="AG3268" t="inlineStr">
        <is>
          <t>AI mg/L</t>
        </is>
      </c>
      <c r="AH3268"/>
      <c r="AI3268"/>
      <c r="AJ3268"/>
      <c r="AK3268"/>
      <c r="AL3268"/>
      <c r="AM3268"/>
      <c r="AN3268"/>
      <c r="AO3268"/>
      <c r="AP3268"/>
      <c r="AQ3268"/>
      <c r="AR3268"/>
      <c r="AS3268"/>
      <c r="AT3268"/>
      <c r="AU3268"/>
      <c r="AV3268"/>
      <c r="AW3268"/>
      <c r="AX3268" t="inlineStr">
        <is>
          <t>Mortality</t>
        </is>
      </c>
      <c r="AY3268" t="inlineStr">
        <is>
          <t>Mortality</t>
        </is>
      </c>
      <c r="AZ3268" t="inlineStr">
        <is>
          <t>LC50</t>
        </is>
      </c>
      <c r="BA3268"/>
      <c r="BB3268" t="n">
        <v>4.0</v>
      </c>
      <c r="BC3268"/>
      <c r="BD3268"/>
      <c r="BE3268"/>
      <c r="BF3268"/>
      <c r="BG3268" t="inlineStr">
        <is>
          <t>Day(s)</t>
        </is>
      </c>
      <c r="BH3268"/>
      <c r="BI3268" t="inlineStr">
        <is>
          <t>DTXSID6034479</t>
        </is>
      </c>
      <c r="BJ3268" t="inlineStr">
        <is>
          <t>10.1139/f96-063</t>
        </is>
      </c>
      <c r="BK3268"/>
      <c r="BL3268"/>
      <c r="BM3268"/>
      <c r="BN3268"/>
      <c r="BO3268"/>
      <c r="BP3268"/>
      <c r="BQ3268"/>
      <c r="BR3268"/>
      <c r="BS3268"/>
      <c r="BT3268" t="inlineStr">
        <is>
          <t>--</t>
        </is>
      </c>
      <c r="BU3268"/>
      <c r="BV3268"/>
      <c r="BW3268"/>
      <c r="BX3268"/>
      <c r="BY3268"/>
      <c r="BZ3268"/>
      <c r="CA3268"/>
      <c r="CB3268"/>
      <c r="CC3268"/>
      <c r="CD3268"/>
      <c r="CE3268"/>
      <c r="CF3268"/>
      <c r="CG3268"/>
      <c r="CH3268"/>
      <c r="CI3268"/>
      <c r="CJ3268"/>
      <c r="CK3268" t="inlineStr">
        <is>
          <t>Welsh,P.G., J.L. Parrott, D.G. Dixon, P.V. Hodson, D.J. Spry, and G. Mierle</t>
        </is>
      </c>
      <c r="CL3268" t="n">
        <v>17105.0</v>
      </c>
      <c r="CM3268" t="inlineStr">
        <is>
          <t>Estimating Acute Copper Toxicity to Larval Fathead Minnow (Pimephales promelas) in Soft Water from Measurements of Dissolved Organic Carbon, Calcium, and pH</t>
        </is>
      </c>
      <c r="CN3268" t="inlineStr">
        <is>
          <t>Can. J. Fish. Aquat. Sci. (Multiple Languages)53:1263-1271</t>
        </is>
      </c>
      <c r="CO3268" t="n">
        <v>1996.0</v>
      </c>
      <c r="CP3268" t="inlineStr">
        <is>
          <t>Welsh,P.G., J.L. Parrott, D.G. Dixon, P.V. Hodson, D.J. Spry, and G. Mierle (1996). Estimating Acute Copper Toxicity to Larval Fathead Minnow (Pimephales promelas) in Soft Water from Measurements of Dissolved Organic Carbon, Calcium, and pH. Can. J. Fish. Aquat. Sci. (Multiple Languages), 53, 1263-1271. doi:10.1139/f96-063. ECOREF#:17105</t>
        </is>
      </c>
    </row>
    <row r="3269">
      <c r="A3269" t="n">
        <v>7758987.0</v>
      </c>
      <c r="B3269" t="inlineStr">
        <is>
          <t>Sulfuric acid copper(2+) salt (1:1)</t>
        </is>
      </c>
      <c r="C3269"/>
      <c r="D3269" t="inlineStr">
        <is>
          <t>Measured</t>
        </is>
      </c>
      <c r="E3269" t="inlineStr">
        <is>
          <t>Not coded</t>
        </is>
      </c>
      <c r="F3269"/>
      <c r="G3269"/>
      <c r="H3269"/>
      <c r="I3269"/>
      <c r="J3269"/>
      <c r="K3269"/>
      <c r="L3269" t="inlineStr">
        <is>
          <t>Pimephales promelas</t>
        </is>
      </c>
      <c r="M3269" t="inlineStr">
        <is>
          <t>Fathead Minnow</t>
        </is>
      </c>
      <c r="N3269" t="inlineStr">
        <is>
          <t>Larva</t>
        </is>
      </c>
      <c r="O3269"/>
      <c r="P3269" t="n">
        <v>1.0</v>
      </c>
      <c r="Q3269"/>
      <c r="R3269"/>
      <c r="S3269"/>
      <c r="T3269"/>
      <c r="U3269" t="inlineStr">
        <is>
          <t>Day(s)</t>
        </is>
      </c>
      <c r="V3269" t="inlineStr">
        <is>
          <t>Static</t>
        </is>
      </c>
      <c r="W3269" t="inlineStr">
        <is>
          <t>Fresh water</t>
        </is>
      </c>
      <c r="X3269" t="inlineStr">
        <is>
          <t>Lab</t>
        </is>
      </c>
      <c r="Y3269"/>
      <c r="Z3269" t="inlineStr">
        <is>
          <t>Dissolved</t>
        </is>
      </c>
      <c r="AA3269"/>
      <c r="AB3269" t="n">
        <v>0.052</v>
      </c>
      <c r="AC3269"/>
      <c r="AD3269"/>
      <c r="AE3269"/>
      <c r="AF3269"/>
      <c r="AG3269" t="inlineStr">
        <is>
          <t>AI mg/L</t>
        </is>
      </c>
      <c r="AH3269" t="inlineStr">
        <is>
          <t>Total</t>
        </is>
      </c>
      <c r="AI3269"/>
      <c r="AJ3269" t="n">
        <v>0.055</v>
      </c>
      <c r="AK3269"/>
      <c r="AL3269" t="n">
        <v>0.038</v>
      </c>
      <c r="AM3269"/>
      <c r="AN3269" t="n">
        <v>0.081</v>
      </c>
      <c r="AO3269" t="inlineStr">
        <is>
          <t>AI mg/L</t>
        </is>
      </c>
      <c r="AP3269"/>
      <c r="AQ3269"/>
      <c r="AR3269"/>
      <c r="AS3269"/>
      <c r="AT3269"/>
      <c r="AU3269"/>
      <c r="AV3269"/>
      <c r="AW3269"/>
      <c r="AX3269" t="inlineStr">
        <is>
          <t>Mortality</t>
        </is>
      </c>
      <c r="AY3269" t="inlineStr">
        <is>
          <t>Mortality</t>
        </is>
      </c>
      <c r="AZ3269" t="inlineStr">
        <is>
          <t>LC50</t>
        </is>
      </c>
      <c r="BA3269"/>
      <c r="BB3269" t="n">
        <v>4.0</v>
      </c>
      <c r="BC3269"/>
      <c r="BD3269"/>
      <c r="BE3269"/>
      <c r="BF3269"/>
      <c r="BG3269" t="inlineStr">
        <is>
          <t>Day(s)</t>
        </is>
      </c>
      <c r="BH3269"/>
      <c r="BI3269" t="inlineStr">
        <is>
          <t>DTXSID6034479</t>
        </is>
      </c>
      <c r="BJ3269"/>
      <c r="BK3269"/>
      <c r="BL3269"/>
      <c r="BM3269"/>
      <c r="BN3269"/>
      <c r="BO3269"/>
      <c r="BP3269"/>
      <c r="BQ3269"/>
      <c r="BR3269"/>
      <c r="BS3269"/>
      <c r="BT3269" t="inlineStr">
        <is>
          <t>--</t>
        </is>
      </c>
      <c r="BU3269"/>
      <c r="BV3269"/>
      <c r="BW3269"/>
      <c r="BX3269"/>
      <c r="BY3269"/>
      <c r="BZ3269"/>
      <c r="CA3269" t="inlineStr">
        <is>
          <t>--</t>
        </is>
      </c>
      <c r="CB3269"/>
      <c r="CC3269"/>
      <c r="CD3269"/>
      <c r="CE3269"/>
      <c r="CF3269"/>
      <c r="CG3269"/>
      <c r="CH3269"/>
      <c r="CI3269"/>
      <c r="CJ3269"/>
      <c r="CK3269" t="inlineStr">
        <is>
          <t>Nelson,H., D. Benoit, R. Erickson, V. Mattson, and J. Lindberg</t>
        </is>
      </c>
      <c r="CL3269" t="n">
        <v>5203.0</v>
      </c>
      <c r="CM3269" t="inlineStr">
        <is>
          <t>The Effects of Variable Hardness, pH, Alkalinity, Suspended Clay, and Humics on the Chemical Speciation and Aquatic Toxicity of Copper</t>
        </is>
      </c>
      <c r="CN3269" t="inlineStr">
        <is>
          <t>EPA/600/3-86/023, U.S.EPA, Duluth, MN:120 p.</t>
        </is>
      </c>
      <c r="CO3269" t="n">
        <v>1985.0</v>
      </c>
      <c r="CP3269" t="inlineStr">
        <is>
          <t>Nelson,H., D. Benoit, R. Erickson, V. Mattson, and J. Lindberg (1985). The Effects of Variable Hardness, pH, Alkalinity, Suspended Clay, and Humics on the Chemical Speciation and Aquatic Toxicity of Copper. EPA/600/3-86/023, U.S.EPA, Duluth, MN, 120 p. ECOREF#:5203</t>
        </is>
      </c>
    </row>
    <row r="3270">
      <c r="A3270" t="n">
        <v>7758987.0</v>
      </c>
      <c r="B3270" t="inlineStr">
        <is>
          <t>Sulfuric acid copper(2+) salt (1:1)</t>
        </is>
      </c>
      <c r="C3270"/>
      <c r="D3270" t="inlineStr">
        <is>
          <t>Measured</t>
        </is>
      </c>
      <c r="E3270" t="inlineStr">
        <is>
          <t>Not coded</t>
        </is>
      </c>
      <c r="F3270"/>
      <c r="G3270"/>
      <c r="H3270"/>
      <c r="I3270"/>
      <c r="J3270"/>
      <c r="K3270"/>
      <c r="L3270" t="inlineStr">
        <is>
          <t>Pimephales promelas</t>
        </is>
      </c>
      <c r="M3270" t="inlineStr">
        <is>
          <t>Fathead Minnow</t>
        </is>
      </c>
      <c r="N3270" t="inlineStr">
        <is>
          <t>Fry</t>
        </is>
      </c>
      <c r="O3270"/>
      <c r="P3270" t="n">
        <v>6.0</v>
      </c>
      <c r="Q3270"/>
      <c r="R3270"/>
      <c r="S3270"/>
      <c r="T3270"/>
      <c r="U3270" t="inlineStr">
        <is>
          <t>Week(s)</t>
        </is>
      </c>
      <c r="V3270" t="inlineStr">
        <is>
          <t>Flow-through</t>
        </is>
      </c>
      <c r="W3270" t="inlineStr">
        <is>
          <t>Fresh water</t>
        </is>
      </c>
      <c r="X3270" t="inlineStr">
        <is>
          <t>Lab</t>
        </is>
      </c>
      <c r="Y3270"/>
      <c r="Z3270" t="inlineStr">
        <is>
          <t>Total</t>
        </is>
      </c>
      <c r="AA3270"/>
      <c r="AB3270" t="n">
        <v>0.49</v>
      </c>
      <c r="AC3270"/>
      <c r="AD3270" t="n">
        <v>0.41</v>
      </c>
      <c r="AE3270"/>
      <c r="AF3270" t="n">
        <v>0.63</v>
      </c>
      <c r="AG3270" t="inlineStr">
        <is>
          <t>AI mg/L</t>
        </is>
      </c>
      <c r="AH3270"/>
      <c r="AI3270"/>
      <c r="AJ3270"/>
      <c r="AK3270"/>
      <c r="AL3270"/>
      <c r="AM3270"/>
      <c r="AN3270"/>
      <c r="AO3270"/>
      <c r="AP3270"/>
      <c r="AQ3270"/>
      <c r="AR3270"/>
      <c r="AS3270"/>
      <c r="AT3270"/>
      <c r="AU3270"/>
      <c r="AV3270"/>
      <c r="AW3270"/>
      <c r="AX3270" t="inlineStr">
        <is>
          <t>Mortality</t>
        </is>
      </c>
      <c r="AY3270" t="inlineStr">
        <is>
          <t>Mortality</t>
        </is>
      </c>
      <c r="AZ3270" t="inlineStr">
        <is>
          <t>LC50</t>
        </is>
      </c>
      <c r="BA3270"/>
      <c r="BB3270" t="n">
        <v>4.0</v>
      </c>
      <c r="BC3270"/>
      <c r="BD3270"/>
      <c r="BE3270"/>
      <c r="BF3270"/>
      <c r="BG3270" t="inlineStr">
        <is>
          <t>Day(s)</t>
        </is>
      </c>
      <c r="BH3270"/>
      <c r="BI3270" t="inlineStr">
        <is>
          <t>DTXSID6034479</t>
        </is>
      </c>
      <c r="BJ3270" t="inlineStr">
        <is>
          <t>10.1016/0043-1354(77)90008-2</t>
        </is>
      </c>
      <c r="BK3270"/>
      <c r="BL3270"/>
      <c r="BM3270"/>
      <c r="BN3270"/>
      <c r="BO3270"/>
      <c r="BP3270"/>
      <c r="BQ3270"/>
      <c r="BR3270"/>
      <c r="BS3270"/>
      <c r="BT3270" t="inlineStr">
        <is>
          <t>--</t>
        </is>
      </c>
      <c r="BU3270"/>
      <c r="BV3270"/>
      <c r="BW3270"/>
      <c r="BX3270"/>
      <c r="BY3270"/>
      <c r="BZ3270"/>
      <c r="CA3270"/>
      <c r="CB3270"/>
      <c r="CC3270"/>
      <c r="CD3270"/>
      <c r="CE3270"/>
      <c r="CF3270"/>
      <c r="CG3270"/>
      <c r="CH3270"/>
      <c r="CI3270"/>
      <c r="CJ3270"/>
      <c r="CK3270" t="inlineStr">
        <is>
          <t>Pickering,Q.H., W. Brungs, and M. Gast</t>
        </is>
      </c>
      <c r="CL3270" t="n">
        <v>2004.0</v>
      </c>
      <c r="CM3270" t="inlineStr">
        <is>
          <t>Effect of Exposure Time and Copper Concentration on Reproduction of the Fathead Minnow (Pimephales promelas)</t>
        </is>
      </c>
      <c r="CN3270" t="inlineStr">
        <is>
          <t>Water Res.11(12): 1079-1083</t>
        </is>
      </c>
      <c r="CO3270" t="n">
        <v>1977.0</v>
      </c>
      <c r="CP3270" t="inlineStr">
        <is>
          <t>Pickering,Q.H., W. Brungs, and M. Gast (1977). Effect of Exposure Time and Copper Concentration on Reproduction of the Fathead Minnow (Pimephales promelas). Water Res., 11, (12), 1079-1083. doi:10.1016/0043-1354(77)90008-2. ECOREF#:2004</t>
        </is>
      </c>
    </row>
    <row r="3271">
      <c r="A3271" t="n">
        <v>7758987.0</v>
      </c>
      <c r="B3271" t="inlineStr">
        <is>
          <t>Sulfuric acid copper(2+) salt (1:1)</t>
        </is>
      </c>
      <c r="C3271"/>
      <c r="D3271" t="inlineStr">
        <is>
          <t>Measured</t>
        </is>
      </c>
      <c r="E3271" t="inlineStr">
        <is>
          <t>Not coded</t>
        </is>
      </c>
      <c r="F3271"/>
      <c r="G3271"/>
      <c r="H3271"/>
      <c r="I3271"/>
      <c r="J3271"/>
      <c r="K3271"/>
      <c r="L3271" t="inlineStr">
        <is>
          <t>Pimephales promelas</t>
        </is>
      </c>
      <c r="M3271" t="inlineStr">
        <is>
          <t>Fathead Minnow</t>
        </is>
      </c>
      <c r="N3271" t="inlineStr">
        <is>
          <t>Larva</t>
        </is>
      </c>
      <c r="O3271" t="inlineStr">
        <is>
          <t>&lt;</t>
        </is>
      </c>
      <c r="P3271" t="n">
        <v>24.0</v>
      </c>
      <c r="Q3271"/>
      <c r="R3271"/>
      <c r="S3271"/>
      <c r="T3271"/>
      <c r="U3271" t="inlineStr">
        <is>
          <t>Hour(s)</t>
        </is>
      </c>
      <c r="V3271" t="inlineStr">
        <is>
          <t>Static</t>
        </is>
      </c>
      <c r="W3271" t="inlineStr">
        <is>
          <t>Fresh water</t>
        </is>
      </c>
      <c r="X3271" t="inlineStr">
        <is>
          <t>Lab</t>
        </is>
      </c>
      <c r="Y3271"/>
      <c r="Z3271" t="inlineStr">
        <is>
          <t>Total</t>
        </is>
      </c>
      <c r="AA3271"/>
      <c r="AB3271" t="n">
        <v>0.509101425</v>
      </c>
      <c r="AC3271"/>
      <c r="AD3271" t="n">
        <v>0.4202107</v>
      </c>
      <c r="AE3271"/>
      <c r="AF3271" t="n">
        <v>0.6141541</v>
      </c>
      <c r="AG3271" t="inlineStr">
        <is>
          <t>AI mg/L</t>
        </is>
      </c>
      <c r="AH3271"/>
      <c r="AI3271"/>
      <c r="AJ3271"/>
      <c r="AK3271"/>
      <c r="AL3271"/>
      <c r="AM3271"/>
      <c r="AN3271"/>
      <c r="AO3271"/>
      <c r="AP3271"/>
      <c r="AQ3271"/>
      <c r="AR3271"/>
      <c r="AS3271"/>
      <c r="AT3271"/>
      <c r="AU3271"/>
      <c r="AV3271"/>
      <c r="AW3271"/>
      <c r="AX3271" t="inlineStr">
        <is>
          <t>Mortality</t>
        </is>
      </c>
      <c r="AY3271" t="inlineStr">
        <is>
          <t>Mortality</t>
        </is>
      </c>
      <c r="AZ3271" t="inlineStr">
        <is>
          <t>LC50</t>
        </is>
      </c>
      <c r="BA3271"/>
      <c r="BB3271" t="n">
        <v>4.0</v>
      </c>
      <c r="BC3271"/>
      <c r="BD3271"/>
      <c r="BE3271"/>
      <c r="BF3271"/>
      <c r="BG3271" t="inlineStr">
        <is>
          <t>Day(s)</t>
        </is>
      </c>
      <c r="BH3271"/>
      <c r="BI3271" t="inlineStr">
        <is>
          <t>DTXSID6034479</t>
        </is>
      </c>
      <c r="BJ3271" t="inlineStr">
        <is>
          <t>10.1002/etc.5620150217</t>
        </is>
      </c>
      <c r="BK3271"/>
      <c r="BL3271"/>
      <c r="BM3271"/>
      <c r="BN3271"/>
      <c r="BO3271"/>
      <c r="BP3271"/>
      <c r="BQ3271"/>
      <c r="BR3271"/>
      <c r="BS3271"/>
      <c r="BT3271" t="inlineStr">
        <is>
          <t>--</t>
        </is>
      </c>
      <c r="BU3271"/>
      <c r="BV3271"/>
      <c r="BW3271"/>
      <c r="BX3271"/>
      <c r="BY3271"/>
      <c r="BZ3271"/>
      <c r="CA3271"/>
      <c r="CB3271"/>
      <c r="CC3271"/>
      <c r="CD3271"/>
      <c r="CE3271"/>
      <c r="CF3271"/>
      <c r="CG3271"/>
      <c r="CH3271"/>
      <c r="CI3271" t="inlineStr">
        <is>
          <t xml:space="preserve"> ALK/0.85 MEQ/L*//</t>
        </is>
      </c>
      <c r="CJ3271" t="inlineStr">
        <is>
          <t xml:space="preserve">   ALK/0.85 MEQ/L*//</t>
        </is>
      </c>
      <c r="CK3271" t="inlineStr">
        <is>
          <t>Erickson,R.J., D.A. Benoit, V.R. Mattson, H.P.,Jr. Nelson, and E.N. Leonard</t>
        </is>
      </c>
      <c r="CL3271" t="n">
        <v>16342.0</v>
      </c>
      <c r="CM3271" t="inlineStr">
        <is>
          <t>The Effects of Water Chemistry on the Toxicity of Copper to Fathead Minnows</t>
        </is>
      </c>
      <c r="CN3271" t="inlineStr">
        <is>
          <t>Environ. Toxicol. Chem.15(2): 181-193</t>
        </is>
      </c>
      <c r="CO3271" t="n">
        <v>1996.0</v>
      </c>
      <c r="CP3271" t="inlineStr">
        <is>
          <t>Erickson,R.J., D.A. Benoit, V.R. Mattson, H.P.,Jr. Nelson, and E.N. Leonard (1996). The Effects of Water Chemistry on the Toxicity of Copper to Fathead Minnows. Environ. Toxicol. Chem., 15, (2), 181-193. doi:10.1002/etc.5620150217. ECOREF#:16342</t>
        </is>
      </c>
    </row>
    <row r="3272">
      <c r="A3272" t="n">
        <v>7758987.0</v>
      </c>
      <c r="B3272" t="inlineStr">
        <is>
          <t>Sulfuric acid copper(2+) salt (1:1)</t>
        </is>
      </c>
      <c r="C3272"/>
      <c r="D3272" t="inlineStr">
        <is>
          <t>Measured</t>
        </is>
      </c>
      <c r="E3272" t="inlineStr">
        <is>
          <t>Not coded</t>
        </is>
      </c>
      <c r="F3272"/>
      <c r="G3272"/>
      <c r="H3272"/>
      <c r="I3272"/>
      <c r="J3272"/>
      <c r="K3272"/>
      <c r="L3272" t="inlineStr">
        <is>
          <t>Pimephales promelas</t>
        </is>
      </c>
      <c r="M3272" t="inlineStr">
        <is>
          <t>Fathead Minnow</t>
        </is>
      </c>
      <c r="N3272" t="inlineStr">
        <is>
          <t>Larva</t>
        </is>
      </c>
      <c r="O3272" t="inlineStr">
        <is>
          <t>&lt;</t>
        </is>
      </c>
      <c r="P3272" t="n">
        <v>24.0</v>
      </c>
      <c r="Q3272"/>
      <c r="R3272"/>
      <c r="S3272"/>
      <c r="T3272"/>
      <c r="U3272" t="inlineStr">
        <is>
          <t>Hour(s)</t>
        </is>
      </c>
      <c r="V3272" t="inlineStr">
        <is>
          <t>Static</t>
        </is>
      </c>
      <c r="W3272" t="inlineStr">
        <is>
          <t>Fresh water</t>
        </is>
      </c>
      <c r="X3272" t="inlineStr">
        <is>
          <t>Lab</t>
        </is>
      </c>
      <c r="Y3272" t="n">
        <v>6.0</v>
      </c>
      <c r="Z3272" t="inlineStr">
        <is>
          <t>Total</t>
        </is>
      </c>
      <c r="AA3272"/>
      <c r="AB3272" t="n">
        <v>2.5535881</v>
      </c>
      <c r="AC3272"/>
      <c r="AD3272" t="n">
        <v>2.18186325</v>
      </c>
      <c r="AE3272"/>
      <c r="AF3272" t="n">
        <v>2.98996075</v>
      </c>
      <c r="AG3272" t="inlineStr">
        <is>
          <t>AI mg/L</t>
        </is>
      </c>
      <c r="AH3272"/>
      <c r="AI3272"/>
      <c r="AJ3272"/>
      <c r="AK3272"/>
      <c r="AL3272"/>
      <c r="AM3272"/>
      <c r="AN3272"/>
      <c r="AO3272"/>
      <c r="AP3272"/>
      <c r="AQ3272"/>
      <c r="AR3272"/>
      <c r="AS3272"/>
      <c r="AT3272"/>
      <c r="AU3272"/>
      <c r="AV3272"/>
      <c r="AW3272"/>
      <c r="AX3272" t="inlineStr">
        <is>
          <t>Mortality</t>
        </is>
      </c>
      <c r="AY3272" t="inlineStr">
        <is>
          <t>Mortality</t>
        </is>
      </c>
      <c r="AZ3272" t="inlineStr">
        <is>
          <t>LC50</t>
        </is>
      </c>
      <c r="BA3272"/>
      <c r="BB3272" t="n">
        <v>4.0</v>
      </c>
      <c r="BC3272"/>
      <c r="BD3272"/>
      <c r="BE3272"/>
      <c r="BF3272"/>
      <c r="BG3272" t="inlineStr">
        <is>
          <t>Day(s)</t>
        </is>
      </c>
      <c r="BH3272"/>
      <c r="BI3272" t="inlineStr">
        <is>
          <t>DTXSID6034479</t>
        </is>
      </c>
      <c r="BJ3272"/>
      <c r="BK3272"/>
      <c r="BL3272"/>
      <c r="BM3272"/>
      <c r="BN3272"/>
      <c r="BO3272"/>
      <c r="BP3272"/>
      <c r="BQ3272"/>
      <c r="BR3272"/>
      <c r="BS3272"/>
      <c r="BT3272" t="inlineStr">
        <is>
          <t>--</t>
        </is>
      </c>
      <c r="BU3272"/>
      <c r="BV3272"/>
      <c r="BW3272"/>
      <c r="BX3272"/>
      <c r="BY3272"/>
      <c r="BZ3272"/>
      <c r="CA3272"/>
      <c r="CB3272"/>
      <c r="CC3272"/>
      <c r="CD3272"/>
      <c r="CE3272"/>
      <c r="CF3272"/>
      <c r="CG3272"/>
      <c r="CH3272"/>
      <c r="CI3272" t="inlineStr">
        <is>
          <t xml:space="preserve"> CA/6.00* mN             //MG/3.00* mN             //NA/1.50* mN             //POT/0.08* mN             //SO4/3.65 mN             //CL/1.16 mN             //DNUM/6//DOSES/2.8 to 3.0/4.8 to 5.3/9.0 to 10.2/15.5 to 19.2/24 to 39 uM//TESTID/73//OEF/SALTS, HARDNESS, TEMPERATURE////</t>
        </is>
      </c>
      <c r="CJ3272" t="inlineStr">
        <is>
          <t xml:space="preserve">   CA/6.00* mN             //MG/3.00* mN             //NA/1.50* mN             //POT/0.08* mN             //SO4/3.65 mN             //CL/1.16 mN             //DNUM/6//DOSES/2.8 to 3.0/4.8 to 5.3/9.0 to 10.2/15.5 to 19.2/24 to 39 uM//TESTID/73//OEF/SALTS, HARDNESS, TEMPERATURE////</t>
        </is>
      </c>
      <c r="CK3272" t="inlineStr">
        <is>
          <t>Erickson,R.J., D.A. Benoit, and V.R. Mattson</t>
        </is>
      </c>
      <c r="CL3272" t="n">
        <v>76238.0</v>
      </c>
      <c r="CM3272" t="inlineStr">
        <is>
          <t>A Prototype Toxicity Factors Model for Site-Specific Copper Water Quality Criteria</t>
        </is>
      </c>
      <c r="CN3272" t="inlineStr">
        <is>
          <t>U.S.EPA, Duluth, MN:36 p.</t>
        </is>
      </c>
      <c r="CO3272" t="n">
        <v>1996.0</v>
      </c>
      <c r="CP3272" t="inlineStr">
        <is>
          <t>Erickson,R.J., D.A. Benoit, and V.R. Mattson (1996). A Prototype Toxicity Factors Model for Site-Specific Copper Water Quality Criteria. U.S.EPA, Duluth, MN, 36 p. ECOREF#:76238</t>
        </is>
      </c>
    </row>
    <row r="3273">
      <c r="A3273" t="n">
        <v>7758987.0</v>
      </c>
      <c r="B3273" t="inlineStr">
        <is>
          <t>Sulfuric acid copper(2+) salt (1:1)</t>
        </is>
      </c>
      <c r="C3273"/>
      <c r="D3273" t="inlineStr">
        <is>
          <t>Measured</t>
        </is>
      </c>
      <c r="E3273" t="inlineStr">
        <is>
          <t>Not coded</t>
        </is>
      </c>
      <c r="F3273"/>
      <c r="G3273"/>
      <c r="H3273"/>
      <c r="I3273"/>
      <c r="J3273"/>
      <c r="K3273"/>
      <c r="L3273" t="inlineStr">
        <is>
          <t>Pimephales promelas</t>
        </is>
      </c>
      <c r="M3273" t="inlineStr">
        <is>
          <t>Fathead Minnow</t>
        </is>
      </c>
      <c r="N3273" t="inlineStr">
        <is>
          <t>Larva</t>
        </is>
      </c>
      <c r="O3273" t="inlineStr">
        <is>
          <t>&lt;</t>
        </is>
      </c>
      <c r="P3273" t="n">
        <v>24.0</v>
      </c>
      <c r="Q3273"/>
      <c r="R3273"/>
      <c r="S3273"/>
      <c r="T3273"/>
      <c r="U3273" t="inlineStr">
        <is>
          <t>Hour(s)</t>
        </is>
      </c>
      <c r="V3273" t="inlineStr">
        <is>
          <t>Static</t>
        </is>
      </c>
      <c r="W3273" t="inlineStr">
        <is>
          <t>Fresh water</t>
        </is>
      </c>
      <c r="X3273" t="inlineStr">
        <is>
          <t>Lab</t>
        </is>
      </c>
      <c r="Y3273" t="n">
        <v>6.0</v>
      </c>
      <c r="Z3273" t="inlineStr">
        <is>
          <t>Total</t>
        </is>
      </c>
      <c r="AA3273"/>
      <c r="AB3273" t="n">
        <v>0.646478</v>
      </c>
      <c r="AC3273"/>
      <c r="AD3273" t="n">
        <v>0.5495063</v>
      </c>
      <c r="AE3273"/>
      <c r="AF3273" t="n">
        <v>0.7434497</v>
      </c>
      <c r="AG3273" t="inlineStr">
        <is>
          <t>AI mg/L</t>
        </is>
      </c>
      <c r="AH3273"/>
      <c r="AI3273"/>
      <c r="AJ3273"/>
      <c r="AK3273"/>
      <c r="AL3273"/>
      <c r="AM3273"/>
      <c r="AN3273"/>
      <c r="AO3273"/>
      <c r="AP3273"/>
      <c r="AQ3273"/>
      <c r="AR3273"/>
      <c r="AS3273"/>
      <c r="AT3273"/>
      <c r="AU3273"/>
      <c r="AV3273"/>
      <c r="AW3273"/>
      <c r="AX3273" t="inlineStr">
        <is>
          <t>Mortality</t>
        </is>
      </c>
      <c r="AY3273" t="inlineStr">
        <is>
          <t>Mortality</t>
        </is>
      </c>
      <c r="AZ3273" t="inlineStr">
        <is>
          <t>LC50</t>
        </is>
      </c>
      <c r="BA3273"/>
      <c r="BB3273" t="n">
        <v>4.0</v>
      </c>
      <c r="BC3273"/>
      <c r="BD3273"/>
      <c r="BE3273"/>
      <c r="BF3273"/>
      <c r="BG3273" t="inlineStr">
        <is>
          <t>Day(s)</t>
        </is>
      </c>
      <c r="BH3273"/>
      <c r="BI3273" t="inlineStr">
        <is>
          <t>DTXSID6034479</t>
        </is>
      </c>
      <c r="BJ3273"/>
      <c r="BK3273"/>
      <c r="BL3273"/>
      <c r="BM3273"/>
      <c r="BN3273"/>
      <c r="BO3273"/>
      <c r="BP3273"/>
      <c r="BQ3273"/>
      <c r="BR3273"/>
      <c r="BS3273"/>
      <c r="BT3273" t="inlineStr">
        <is>
          <t>--</t>
        </is>
      </c>
      <c r="BU3273"/>
      <c r="BV3273"/>
      <c r="BW3273"/>
      <c r="BX3273"/>
      <c r="BY3273"/>
      <c r="BZ3273"/>
      <c r="CA3273"/>
      <c r="CB3273"/>
      <c r="CC3273"/>
      <c r="CD3273"/>
      <c r="CE3273"/>
      <c r="CF3273"/>
      <c r="CG3273"/>
      <c r="CH3273"/>
      <c r="CI3273" t="inlineStr">
        <is>
          <t xml:space="preserve"> CA/1.20* mN             //MG/0.60* mN             //NA/1.56 mN             //POT/0.10 mN             //SO4/0.57 mN             //CL/1.41 mN             //DNUM/6//DOSES/0.42 to 0.44/0.80 to 0.97/1.3 to 1.6/2.8 to 3.4/5.8 to 6.7 uM//TESTID/68//OEF/SALTS, HARDNESS, TEMPERATURE////</t>
        </is>
      </c>
      <c r="CJ3273" t="inlineStr">
        <is>
          <t xml:space="preserve">   CA/1.20* mN             //MG/0.60* mN             //NA/1.56 mN             //POT/0.10 mN             //SO4/0.57 mN             //CL/1.41 mN             //DNUM/6//DOSES/0.42 to 0.44/0.80 to 0.97/1.3 to 1.6/2.8 to 3.4/5.8 to 6.7 uM//TESTID/68//OEF/SALTS, HARDNESS, TEMPERATURE////</t>
        </is>
      </c>
      <c r="CK3273" t="inlineStr">
        <is>
          <t>Erickson,R.J., D.A. Benoit, and V.R. Mattson</t>
        </is>
      </c>
      <c r="CL3273" t="n">
        <v>76238.0</v>
      </c>
      <c r="CM3273" t="inlineStr">
        <is>
          <t>A Prototype Toxicity Factors Model for Site-Specific Copper Water Quality Criteria</t>
        </is>
      </c>
      <c r="CN3273" t="inlineStr">
        <is>
          <t>U.S.EPA, Duluth, MN:36 p.</t>
        </is>
      </c>
      <c r="CO3273" t="n">
        <v>1996.0</v>
      </c>
      <c r="CP3273" t="inlineStr">
        <is>
          <t>Erickson,R.J., D.A. Benoit, and V.R. Mattson (1996). A Prototype Toxicity Factors Model for Site-Specific Copper Water Quality Criteria. U.S.EPA, Duluth, MN, 36 p. ECOREF#:76238</t>
        </is>
      </c>
    </row>
    <row r="3274">
      <c r="A3274" t="n">
        <v>7758987.0</v>
      </c>
      <c r="B3274" t="inlineStr">
        <is>
          <t>Sulfuric acid copper(2+) salt (1:1)</t>
        </is>
      </c>
      <c r="C3274"/>
      <c r="D3274" t="inlineStr">
        <is>
          <t>Unmeasured</t>
        </is>
      </c>
      <c r="E3274" t="inlineStr">
        <is>
          <t>Not coded</t>
        </is>
      </c>
      <c r="F3274"/>
      <c r="G3274"/>
      <c r="H3274"/>
      <c r="I3274"/>
      <c r="J3274"/>
      <c r="K3274"/>
      <c r="L3274" t="inlineStr">
        <is>
          <t>Pimephales promelas</t>
        </is>
      </c>
      <c r="M3274" t="inlineStr">
        <is>
          <t>Fathead Minnow</t>
        </is>
      </c>
      <c r="N3274"/>
      <c r="O3274"/>
      <c r="P3274"/>
      <c r="Q3274"/>
      <c r="R3274"/>
      <c r="S3274"/>
      <c r="T3274"/>
      <c r="U3274"/>
      <c r="V3274" t="inlineStr">
        <is>
          <t>Renewal</t>
        </is>
      </c>
      <c r="W3274" t="inlineStr">
        <is>
          <t>Fresh water</t>
        </is>
      </c>
      <c r="X3274" t="inlineStr">
        <is>
          <t>Lab</t>
        </is>
      </c>
      <c r="Y3274"/>
      <c r="Z3274" t="inlineStr">
        <is>
          <t>Total</t>
        </is>
      </c>
      <c r="AA3274"/>
      <c r="AB3274" t="n">
        <v>0.8</v>
      </c>
      <c r="AC3274"/>
      <c r="AD3274"/>
      <c r="AE3274"/>
      <c r="AF3274"/>
      <c r="AG3274" t="inlineStr">
        <is>
          <t>AI mg/L</t>
        </is>
      </c>
      <c r="AH3274"/>
      <c r="AI3274"/>
      <c r="AJ3274"/>
      <c r="AK3274"/>
      <c r="AL3274"/>
      <c r="AM3274"/>
      <c r="AN3274"/>
      <c r="AO3274"/>
      <c r="AP3274"/>
      <c r="AQ3274"/>
      <c r="AR3274"/>
      <c r="AS3274"/>
      <c r="AT3274"/>
      <c r="AU3274"/>
      <c r="AV3274"/>
      <c r="AW3274"/>
      <c r="AX3274" t="inlineStr">
        <is>
          <t>Mortality</t>
        </is>
      </c>
      <c r="AY3274" t="inlineStr">
        <is>
          <t>Mortality</t>
        </is>
      </c>
      <c r="AZ3274" t="inlineStr">
        <is>
          <t>LC50</t>
        </is>
      </c>
      <c r="BA3274"/>
      <c r="BB3274" t="n">
        <v>4.0</v>
      </c>
      <c r="BC3274"/>
      <c r="BD3274"/>
      <c r="BE3274"/>
      <c r="BF3274"/>
      <c r="BG3274" t="inlineStr">
        <is>
          <t>Day(s)</t>
        </is>
      </c>
      <c r="BH3274"/>
      <c r="BI3274" t="inlineStr">
        <is>
          <t>DTXSID6034479</t>
        </is>
      </c>
      <c r="BJ3274"/>
      <c r="BK3274"/>
      <c r="BL3274"/>
      <c r="BM3274"/>
      <c r="BN3274"/>
      <c r="BO3274"/>
      <c r="BP3274"/>
      <c r="BQ3274"/>
      <c r="BR3274"/>
      <c r="BS3274"/>
      <c r="BT3274" t="inlineStr">
        <is>
          <t>--</t>
        </is>
      </c>
      <c r="BU3274"/>
      <c r="BV3274"/>
      <c r="BW3274"/>
      <c r="BX3274"/>
      <c r="BY3274"/>
      <c r="BZ3274"/>
      <c r="CA3274"/>
      <c r="CB3274"/>
      <c r="CC3274"/>
      <c r="CD3274"/>
      <c r="CE3274"/>
      <c r="CF3274"/>
      <c r="CG3274"/>
      <c r="CH3274"/>
      <c r="CI3274"/>
      <c r="CJ3274"/>
      <c r="CK3274" t="inlineStr">
        <is>
          <t>Schlueter,M.A., S.I. Guttman, J.T. Oris, and A.J. Bailer</t>
        </is>
      </c>
      <c r="CL3274" t="n">
        <v>15904.0</v>
      </c>
      <c r="CM3274" t="inlineStr">
        <is>
          <t>Survival of Copper-Exposed Juvenile Fathead Minnows (Pimephales promelas) Differs Among Allozyme Genotypes</t>
        </is>
      </c>
      <c r="CN3274" t="inlineStr">
        <is>
          <t>Environ. Toxicol. Chem.14(10): 1727-1734</t>
        </is>
      </c>
      <c r="CO3274" t="n">
        <v>1995.0</v>
      </c>
      <c r="CP3274" t="inlineStr">
        <is>
          <t>Schlueter,M.A., S.I. Guttman, J.T. Oris, and A.J. Bailer (1995). Survival of Copper-Exposed Juvenile Fathead Minnows (Pimephales promelas) Differs Among Allozyme Genotypes. Environ. Toxicol. Chem., 14, (10), 1727-1734. ECOREF#:15904</t>
        </is>
      </c>
    </row>
    <row r="3275">
      <c r="A3275" t="n">
        <v>7758987.0</v>
      </c>
      <c r="B3275" t="inlineStr">
        <is>
          <t>Sulfuric acid copper(2+) salt (1:1)</t>
        </is>
      </c>
      <c r="C3275"/>
      <c r="D3275" t="inlineStr">
        <is>
          <t>Measured</t>
        </is>
      </c>
      <c r="E3275" t="inlineStr">
        <is>
          <t>Not coded</t>
        </is>
      </c>
      <c r="F3275"/>
      <c r="G3275"/>
      <c r="H3275"/>
      <c r="I3275"/>
      <c r="J3275"/>
      <c r="K3275"/>
      <c r="L3275" t="inlineStr">
        <is>
          <t>Pimephales promelas</t>
        </is>
      </c>
      <c r="M3275" t="inlineStr">
        <is>
          <t>Fathead Minnow</t>
        </is>
      </c>
      <c r="N3275" t="inlineStr">
        <is>
          <t>Larva</t>
        </is>
      </c>
      <c r="O3275" t="inlineStr">
        <is>
          <t>&lt;</t>
        </is>
      </c>
      <c r="P3275" t="n">
        <v>24.0</v>
      </c>
      <c r="Q3275"/>
      <c r="R3275"/>
      <c r="S3275"/>
      <c r="T3275"/>
      <c r="U3275" t="inlineStr">
        <is>
          <t>Hour(s)</t>
        </is>
      </c>
      <c r="V3275" t="inlineStr">
        <is>
          <t>Static</t>
        </is>
      </c>
      <c r="W3275" t="inlineStr">
        <is>
          <t>Fresh water</t>
        </is>
      </c>
      <c r="X3275" t="inlineStr">
        <is>
          <t>Lab</t>
        </is>
      </c>
      <c r="Y3275" t="n">
        <v>6.0</v>
      </c>
      <c r="Z3275" t="inlineStr">
        <is>
          <t>Total</t>
        </is>
      </c>
      <c r="AA3275"/>
      <c r="AB3275" t="n">
        <v>0.3555629</v>
      </c>
      <c r="AC3275"/>
      <c r="AD3275" t="n">
        <v>0.27475315</v>
      </c>
      <c r="AE3275"/>
      <c r="AF3275" t="n">
        <v>0.43637265</v>
      </c>
      <c r="AG3275" t="inlineStr">
        <is>
          <t>AI mg/L</t>
        </is>
      </c>
      <c r="AH3275"/>
      <c r="AI3275"/>
      <c r="AJ3275"/>
      <c r="AK3275"/>
      <c r="AL3275"/>
      <c r="AM3275"/>
      <c r="AN3275"/>
      <c r="AO3275"/>
      <c r="AP3275"/>
      <c r="AQ3275"/>
      <c r="AR3275"/>
      <c r="AS3275"/>
      <c r="AT3275"/>
      <c r="AU3275"/>
      <c r="AV3275"/>
      <c r="AW3275"/>
      <c r="AX3275" t="inlineStr">
        <is>
          <t>Mortality</t>
        </is>
      </c>
      <c r="AY3275" t="inlineStr">
        <is>
          <t>Mortality</t>
        </is>
      </c>
      <c r="AZ3275" t="inlineStr">
        <is>
          <t>LC50</t>
        </is>
      </c>
      <c r="BA3275"/>
      <c r="BB3275" t="n">
        <v>4.0</v>
      </c>
      <c r="BC3275"/>
      <c r="BD3275"/>
      <c r="BE3275"/>
      <c r="BF3275"/>
      <c r="BG3275" t="inlineStr">
        <is>
          <t>Day(s)</t>
        </is>
      </c>
      <c r="BH3275"/>
      <c r="BI3275" t="inlineStr">
        <is>
          <t>DTXSID6034479</t>
        </is>
      </c>
      <c r="BJ3275"/>
      <c r="BK3275"/>
      <c r="BL3275"/>
      <c r="BM3275"/>
      <c r="BN3275"/>
      <c r="BO3275"/>
      <c r="BP3275"/>
      <c r="BQ3275"/>
      <c r="BR3275"/>
      <c r="BS3275"/>
      <c r="BT3275" t="inlineStr">
        <is>
          <t>--</t>
        </is>
      </c>
      <c r="BU3275"/>
      <c r="BV3275"/>
      <c r="BW3275"/>
      <c r="BX3275"/>
      <c r="BY3275"/>
      <c r="BZ3275"/>
      <c r="CA3275"/>
      <c r="CB3275"/>
      <c r="CC3275"/>
      <c r="CD3275"/>
      <c r="CE3275"/>
      <c r="CF3275"/>
      <c r="CG3275"/>
      <c r="CH3275"/>
      <c r="CI3275" t="inlineStr">
        <is>
          <t xml:space="preserve"> CA/0.72 mN             //MG/0.26 mN             //NA/0.86 mN             //POT/0.01 mN             //SO4/0.26 mN             //CL/0.52 mN             //DNUM/6//DOSES/0.54 to 0.55/1.0/1.9 to 2.0/3.5 to 3.9/6.5 to 7.7 uM//TESTID/9//</t>
        </is>
      </c>
      <c r="CJ3275" t="inlineStr">
        <is>
          <t xml:space="preserve">   CA/0.72 mN             //MG/0.26 mN             //NA/0.86 mN             //POT/0.01 mN             //SO4/0.26 mN             //CL/0.52 mN             //DNUM/6//DOSES/0.54 to 0.55/1.0/1.9 to 2.0/3.5 to 3.9/6.5 to 7.7 uM//TESTID/9//</t>
        </is>
      </c>
      <c r="CK3275" t="inlineStr">
        <is>
          <t>Erickson,R.J., D.A. Benoit, and V.R. Mattson</t>
        </is>
      </c>
      <c r="CL3275" t="n">
        <v>76238.0</v>
      </c>
      <c r="CM3275" t="inlineStr">
        <is>
          <t>A Prototype Toxicity Factors Model for Site-Specific Copper Water Quality Criteria</t>
        </is>
      </c>
      <c r="CN3275" t="inlineStr">
        <is>
          <t>U.S.EPA, Duluth, MN:36 p.</t>
        </is>
      </c>
      <c r="CO3275" t="n">
        <v>1996.0</v>
      </c>
      <c r="CP3275" t="inlineStr">
        <is>
          <t>Erickson,R.J., D.A. Benoit, and V.R. Mattson (1996). A Prototype Toxicity Factors Model for Site-Specific Copper Water Quality Criteria. U.S.EPA, Duluth, MN, 36 p. ECOREF#:76238</t>
        </is>
      </c>
    </row>
    <row r="3276">
      <c r="A3276" t="n">
        <v>7758987.0</v>
      </c>
      <c r="B3276" t="inlineStr">
        <is>
          <t>Sulfuric acid copper(2+) salt (1:1)</t>
        </is>
      </c>
      <c r="C3276"/>
      <c r="D3276" t="inlineStr">
        <is>
          <t>Measured</t>
        </is>
      </c>
      <c r="E3276" t="inlineStr">
        <is>
          <t>Not coded</t>
        </is>
      </c>
      <c r="F3276"/>
      <c r="G3276"/>
      <c r="H3276"/>
      <c r="I3276"/>
      <c r="J3276"/>
      <c r="K3276"/>
      <c r="L3276" t="inlineStr">
        <is>
          <t>Pimephales promelas</t>
        </is>
      </c>
      <c r="M3276" t="inlineStr">
        <is>
          <t>Fathead Minnow</t>
        </is>
      </c>
      <c r="N3276" t="inlineStr">
        <is>
          <t>Larva</t>
        </is>
      </c>
      <c r="O3276" t="inlineStr">
        <is>
          <t>&lt;</t>
        </is>
      </c>
      <c r="P3276" t="n">
        <v>24.0</v>
      </c>
      <c r="Q3276"/>
      <c r="R3276"/>
      <c r="S3276"/>
      <c r="T3276"/>
      <c r="U3276" t="inlineStr">
        <is>
          <t>Hour(s)</t>
        </is>
      </c>
      <c r="V3276" t="inlineStr">
        <is>
          <t>Flow-through</t>
        </is>
      </c>
      <c r="W3276" t="inlineStr">
        <is>
          <t>Fresh water</t>
        </is>
      </c>
      <c r="X3276" t="inlineStr">
        <is>
          <t>Lab</t>
        </is>
      </c>
      <c r="Y3276"/>
      <c r="Z3276" t="inlineStr">
        <is>
          <t>Total</t>
        </is>
      </c>
      <c r="AA3276"/>
      <c r="AB3276" t="n">
        <v>0.059799215</v>
      </c>
      <c r="AC3276"/>
      <c r="AD3276"/>
      <c r="AE3276"/>
      <c r="AF3276"/>
      <c r="AG3276" t="inlineStr">
        <is>
          <t>AI mg/L</t>
        </is>
      </c>
      <c r="AH3276"/>
      <c r="AI3276"/>
      <c r="AJ3276"/>
      <c r="AK3276"/>
      <c r="AL3276"/>
      <c r="AM3276"/>
      <c r="AN3276"/>
      <c r="AO3276"/>
      <c r="AP3276"/>
      <c r="AQ3276"/>
      <c r="AR3276"/>
      <c r="AS3276"/>
      <c r="AT3276"/>
      <c r="AU3276"/>
      <c r="AV3276"/>
      <c r="AW3276"/>
      <c r="AX3276" t="inlineStr">
        <is>
          <t>Mortality</t>
        </is>
      </c>
      <c r="AY3276" t="inlineStr">
        <is>
          <t>Mortality</t>
        </is>
      </c>
      <c r="AZ3276" t="inlineStr">
        <is>
          <t>LC50</t>
        </is>
      </c>
      <c r="BA3276"/>
      <c r="BB3276" t="n">
        <v>4.0</v>
      </c>
      <c r="BC3276"/>
      <c r="BD3276"/>
      <c r="BE3276"/>
      <c r="BF3276"/>
      <c r="BG3276" t="inlineStr">
        <is>
          <t>Day(s)</t>
        </is>
      </c>
      <c r="BH3276"/>
      <c r="BI3276" t="inlineStr">
        <is>
          <t>DTXSID6034479</t>
        </is>
      </c>
      <c r="BJ3276" t="inlineStr">
        <is>
          <t>10.1002/etc.5620150217</t>
        </is>
      </c>
      <c r="BK3276"/>
      <c r="BL3276"/>
      <c r="BM3276"/>
      <c r="BN3276"/>
      <c r="BO3276"/>
      <c r="BP3276"/>
      <c r="BQ3276"/>
      <c r="BR3276"/>
      <c r="BS3276"/>
      <c r="BT3276" t="inlineStr">
        <is>
          <t>--</t>
        </is>
      </c>
      <c r="BU3276"/>
      <c r="BV3276"/>
      <c r="BW3276"/>
      <c r="BX3276"/>
      <c r="BY3276"/>
      <c r="BZ3276"/>
      <c r="CA3276"/>
      <c r="CB3276"/>
      <c r="CC3276"/>
      <c r="CD3276"/>
      <c r="CE3276"/>
      <c r="CF3276"/>
      <c r="CG3276"/>
      <c r="CH3276"/>
      <c r="CI3276" t="inlineStr">
        <is>
          <t xml:space="preserve"> ALK/0.85 MEQ/L*//</t>
        </is>
      </c>
      <c r="CJ3276" t="inlineStr">
        <is>
          <t xml:space="preserve">   ALK/0.85 MEQ/L*//</t>
        </is>
      </c>
      <c r="CK3276" t="inlineStr">
        <is>
          <t>Erickson,R.J., D.A. Benoit, V.R. Mattson, H.P.,Jr. Nelson, and E.N. Leonard</t>
        </is>
      </c>
      <c r="CL3276" t="n">
        <v>16342.0</v>
      </c>
      <c r="CM3276" t="inlineStr">
        <is>
          <t>The Effects of Water Chemistry on the Toxicity of Copper to Fathead Minnows</t>
        </is>
      </c>
      <c r="CN3276" t="inlineStr">
        <is>
          <t>Environ. Toxicol. Chem.15(2): 181-193</t>
        </is>
      </c>
      <c r="CO3276" t="n">
        <v>1996.0</v>
      </c>
      <c r="CP3276" t="inlineStr">
        <is>
          <t>Erickson,R.J., D.A. Benoit, V.R. Mattson, H.P.,Jr. Nelson, and E.N. Leonard (1996). The Effects of Water Chemistry on the Toxicity of Copper to Fathead Minnows. Environ. Toxicol. Chem., 15, (2), 181-193. doi:10.1002/etc.5620150217. ECOREF#:16342</t>
        </is>
      </c>
    </row>
    <row r="3277">
      <c r="A3277" t="n">
        <v>7758987.0</v>
      </c>
      <c r="B3277" t="inlineStr">
        <is>
          <t>Sulfuric acid copper(2+) salt (1:1)</t>
        </is>
      </c>
      <c r="C3277"/>
      <c r="D3277" t="inlineStr">
        <is>
          <t>Measured</t>
        </is>
      </c>
      <c r="E3277" t="inlineStr">
        <is>
          <t>Not coded</t>
        </is>
      </c>
      <c r="F3277"/>
      <c r="G3277"/>
      <c r="H3277"/>
      <c r="I3277"/>
      <c r="J3277"/>
      <c r="K3277"/>
      <c r="L3277" t="inlineStr">
        <is>
          <t>Pimephales promelas</t>
        </is>
      </c>
      <c r="M3277" t="inlineStr">
        <is>
          <t>Fathead Minnow</t>
        </is>
      </c>
      <c r="N3277" t="inlineStr">
        <is>
          <t>Larva</t>
        </is>
      </c>
      <c r="O3277" t="inlineStr">
        <is>
          <t>&lt;</t>
        </is>
      </c>
      <c r="P3277" t="n">
        <v>24.0</v>
      </c>
      <c r="Q3277"/>
      <c r="R3277"/>
      <c r="S3277"/>
      <c r="T3277"/>
      <c r="U3277" t="inlineStr">
        <is>
          <t>Hour(s)</t>
        </is>
      </c>
      <c r="V3277" t="inlineStr">
        <is>
          <t>Static</t>
        </is>
      </c>
      <c r="W3277" t="inlineStr">
        <is>
          <t>Fresh water</t>
        </is>
      </c>
      <c r="X3277" t="inlineStr">
        <is>
          <t>Lab</t>
        </is>
      </c>
      <c r="Y3277" t="n">
        <v>6.0</v>
      </c>
      <c r="Z3277" t="inlineStr">
        <is>
          <t>Total</t>
        </is>
      </c>
      <c r="AA3277"/>
      <c r="AB3277" t="n">
        <v>0.6788019</v>
      </c>
      <c r="AC3277"/>
      <c r="AD3277" t="n">
        <v>0.5495063</v>
      </c>
      <c r="AE3277"/>
      <c r="AF3277" t="n">
        <v>0.8404214</v>
      </c>
      <c r="AG3277" t="inlineStr">
        <is>
          <t>AI mg/L</t>
        </is>
      </c>
      <c r="AH3277"/>
      <c r="AI3277"/>
      <c r="AJ3277"/>
      <c r="AK3277"/>
      <c r="AL3277"/>
      <c r="AM3277"/>
      <c r="AN3277"/>
      <c r="AO3277"/>
      <c r="AP3277"/>
      <c r="AQ3277"/>
      <c r="AR3277"/>
      <c r="AS3277"/>
      <c r="AT3277"/>
      <c r="AU3277"/>
      <c r="AV3277"/>
      <c r="AW3277"/>
      <c r="AX3277" t="inlineStr">
        <is>
          <t>Mortality</t>
        </is>
      </c>
      <c r="AY3277" t="inlineStr">
        <is>
          <t>Mortality</t>
        </is>
      </c>
      <c r="AZ3277" t="inlineStr">
        <is>
          <t>LC50</t>
        </is>
      </c>
      <c r="BA3277"/>
      <c r="BB3277" t="n">
        <v>4.0</v>
      </c>
      <c r="BC3277"/>
      <c r="BD3277"/>
      <c r="BE3277"/>
      <c r="BF3277"/>
      <c r="BG3277" t="inlineStr">
        <is>
          <t>Day(s)</t>
        </is>
      </c>
      <c r="BH3277"/>
      <c r="BI3277" t="inlineStr">
        <is>
          <t>DTXSID6034479</t>
        </is>
      </c>
      <c r="BJ3277"/>
      <c r="BK3277"/>
      <c r="BL3277"/>
      <c r="BM3277"/>
      <c r="BN3277"/>
      <c r="BO3277"/>
      <c r="BP3277"/>
      <c r="BQ3277"/>
      <c r="BR3277"/>
      <c r="BS3277"/>
      <c r="BT3277" t="inlineStr">
        <is>
          <t>--</t>
        </is>
      </c>
      <c r="BU3277"/>
      <c r="BV3277"/>
      <c r="BW3277"/>
      <c r="BX3277"/>
      <c r="BY3277"/>
      <c r="BZ3277"/>
      <c r="CA3277"/>
      <c r="CB3277"/>
      <c r="CC3277"/>
      <c r="CD3277"/>
      <c r="CE3277"/>
      <c r="CF3277"/>
      <c r="CG3277"/>
      <c r="CH3277"/>
      <c r="CI3277" t="inlineStr">
        <is>
          <t xml:space="preserve"> CA/2.04 mN             //MG/0.96 mN             //NA/2.14 mN             //POT/0.02 mN             //SO4/2.47 mN             //CL/1.44 mN             //DNUM/6//DOSES/0.49 to 0.54/1.0/1.8 to 2.0/3.4 to 3.9/6.3 to 7.8 uM//TESTID/13//</t>
        </is>
      </c>
      <c r="CJ3277" t="inlineStr">
        <is>
          <t xml:space="preserve">   CA/2.04 mN             //MG/0.96 mN             //NA/2.14 mN             //POT/0.02 mN             //SO4/2.47 mN             //CL/1.44 mN             //DNUM/6//DOSES/0.49 to 0.54/1.0/1.8 to 2.0/3.4 to 3.9/6.3 to 7.8 uM//TESTID/13//</t>
        </is>
      </c>
      <c r="CK3277" t="inlineStr">
        <is>
          <t>Erickson,R.J., D.A. Benoit, and V.R. Mattson</t>
        </is>
      </c>
      <c r="CL3277" t="n">
        <v>76238.0</v>
      </c>
      <c r="CM3277" t="inlineStr">
        <is>
          <t>A Prototype Toxicity Factors Model for Site-Specific Copper Water Quality Criteria</t>
        </is>
      </c>
      <c r="CN3277" t="inlineStr">
        <is>
          <t>U.S.EPA, Duluth, MN:36 p.</t>
        </is>
      </c>
      <c r="CO3277" t="n">
        <v>1996.0</v>
      </c>
      <c r="CP3277" t="inlineStr">
        <is>
          <t>Erickson,R.J., D.A. Benoit, and V.R. Mattson (1996). A Prototype Toxicity Factors Model for Site-Specific Copper Water Quality Criteria. U.S.EPA, Duluth, MN, 36 p. ECOREF#:76238</t>
        </is>
      </c>
    </row>
    <row r="3278">
      <c r="A3278" t="n">
        <v>7758987.0</v>
      </c>
      <c r="B3278" t="inlineStr">
        <is>
          <t>Sulfuric acid copper(2+) salt (1:1)</t>
        </is>
      </c>
      <c r="C3278"/>
      <c r="D3278" t="inlineStr">
        <is>
          <t>Measured</t>
        </is>
      </c>
      <c r="E3278" t="inlineStr">
        <is>
          <t>Not coded</t>
        </is>
      </c>
      <c r="F3278"/>
      <c r="G3278"/>
      <c r="H3278"/>
      <c r="I3278"/>
      <c r="J3278"/>
      <c r="K3278"/>
      <c r="L3278" t="inlineStr">
        <is>
          <t>Pimephales promelas</t>
        </is>
      </c>
      <c r="M3278" t="inlineStr">
        <is>
          <t>Fathead Minnow</t>
        </is>
      </c>
      <c r="N3278" t="inlineStr">
        <is>
          <t>Larva</t>
        </is>
      </c>
      <c r="O3278" t="inlineStr">
        <is>
          <t>&lt;</t>
        </is>
      </c>
      <c r="P3278" t="n">
        <v>24.0</v>
      </c>
      <c r="Q3278"/>
      <c r="R3278"/>
      <c r="S3278"/>
      <c r="T3278"/>
      <c r="U3278" t="inlineStr">
        <is>
          <t>Hour(s)</t>
        </is>
      </c>
      <c r="V3278" t="inlineStr">
        <is>
          <t>Static</t>
        </is>
      </c>
      <c r="W3278" t="inlineStr">
        <is>
          <t>Fresh water</t>
        </is>
      </c>
      <c r="X3278" t="inlineStr">
        <is>
          <t>Lab</t>
        </is>
      </c>
      <c r="Y3278" t="n">
        <v>6.0</v>
      </c>
      <c r="Z3278" t="inlineStr">
        <is>
          <t>Total</t>
        </is>
      </c>
      <c r="AA3278"/>
      <c r="AB3278" t="n">
        <v>2.37580665</v>
      </c>
      <c r="AC3278"/>
      <c r="AD3278" t="n">
        <v>1.4545755</v>
      </c>
      <c r="AE3278"/>
      <c r="AF3278" t="n">
        <v>3.86270605</v>
      </c>
      <c r="AG3278" t="inlineStr">
        <is>
          <t>AI mg/L</t>
        </is>
      </c>
      <c r="AH3278"/>
      <c r="AI3278"/>
      <c r="AJ3278"/>
      <c r="AK3278"/>
      <c r="AL3278"/>
      <c r="AM3278"/>
      <c r="AN3278"/>
      <c r="AO3278"/>
      <c r="AP3278"/>
      <c r="AQ3278"/>
      <c r="AR3278"/>
      <c r="AS3278"/>
      <c r="AT3278"/>
      <c r="AU3278"/>
      <c r="AV3278"/>
      <c r="AW3278"/>
      <c r="AX3278" t="inlineStr">
        <is>
          <t>Mortality</t>
        </is>
      </c>
      <c r="AY3278" t="inlineStr">
        <is>
          <t>Mortality</t>
        </is>
      </c>
      <c r="AZ3278" t="inlineStr">
        <is>
          <t>LC50</t>
        </is>
      </c>
      <c r="BA3278"/>
      <c r="BB3278" t="n">
        <v>4.0</v>
      </c>
      <c r="BC3278"/>
      <c r="BD3278"/>
      <c r="BE3278"/>
      <c r="BF3278"/>
      <c r="BG3278" t="inlineStr">
        <is>
          <t>Day(s)</t>
        </is>
      </c>
      <c r="BH3278"/>
      <c r="BI3278" t="inlineStr">
        <is>
          <t>DTXSID6034479</t>
        </is>
      </c>
      <c r="BJ3278"/>
      <c r="BK3278"/>
      <c r="BL3278"/>
      <c r="BM3278"/>
      <c r="BN3278"/>
      <c r="BO3278"/>
      <c r="BP3278"/>
      <c r="BQ3278"/>
      <c r="BR3278"/>
      <c r="BS3278"/>
      <c r="BT3278" t="inlineStr">
        <is>
          <t>--</t>
        </is>
      </c>
      <c r="BU3278"/>
      <c r="BV3278"/>
      <c r="BW3278"/>
      <c r="BX3278"/>
      <c r="BY3278"/>
      <c r="BZ3278"/>
      <c r="CA3278"/>
      <c r="CB3278"/>
      <c r="CC3278"/>
      <c r="CD3278"/>
      <c r="CE3278"/>
      <c r="CF3278"/>
      <c r="CG3278"/>
      <c r="CH3278"/>
      <c r="CI3278" t="inlineStr">
        <is>
          <t xml:space="preserve"> CA/3.00* mN             //MG/1.50* mN             //NA/1.50* mN             //POT/0.08* mN             //SO4/0.97 mN             //CL/1.22 mN             //DNUM/6//DOSES/1.3/3.1 to 3.6/5.6 to 6.5/10.7 to 12.5/22 to 24 uM//TESTID/74//OEF/SALTS, HARDNESS, TEMPERATURE////</t>
        </is>
      </c>
      <c r="CJ3278" t="inlineStr">
        <is>
          <t xml:space="preserve">   CA/3.00* mN             //MG/1.50* mN             //NA/1.50* mN             //POT/0.08* mN             //SO4/0.97 mN             //CL/1.22 mN             //DNUM/6//DOSES/1.3/3.1 to 3.6/5.6 to 6.5/10.7 to 12.5/22 to 24 uM//TESTID/74//OEF/SALTS, HARDNESS, TEMPERATURE////</t>
        </is>
      </c>
      <c r="CK3278" t="inlineStr">
        <is>
          <t>Erickson,R.J., D.A. Benoit, and V.R. Mattson</t>
        </is>
      </c>
      <c r="CL3278" t="n">
        <v>76238.0</v>
      </c>
      <c r="CM3278" t="inlineStr">
        <is>
          <t>A Prototype Toxicity Factors Model for Site-Specific Copper Water Quality Criteria</t>
        </is>
      </c>
      <c r="CN3278" t="inlineStr">
        <is>
          <t>U.S.EPA, Duluth, MN:36 p.</t>
        </is>
      </c>
      <c r="CO3278" t="n">
        <v>1996.0</v>
      </c>
      <c r="CP3278" t="inlineStr">
        <is>
          <t>Erickson,R.J., D.A. Benoit, and V.R. Mattson (1996). A Prototype Toxicity Factors Model for Site-Specific Copper Water Quality Criteria. U.S.EPA, Duluth, MN, 36 p. ECOREF#:76238</t>
        </is>
      </c>
    </row>
    <row r="3279">
      <c r="A3279" t="n">
        <v>7758987.0</v>
      </c>
      <c r="B3279" t="inlineStr">
        <is>
          <t>Sulfuric acid copper(2+) salt (1:1)</t>
        </is>
      </c>
      <c r="C3279"/>
      <c r="D3279" t="inlineStr">
        <is>
          <t>Measured</t>
        </is>
      </c>
      <c r="E3279" t="inlineStr">
        <is>
          <t>Not coded</t>
        </is>
      </c>
      <c r="F3279"/>
      <c r="G3279"/>
      <c r="H3279"/>
      <c r="I3279"/>
      <c r="J3279"/>
      <c r="K3279"/>
      <c r="L3279" t="inlineStr">
        <is>
          <t>Pimephales promelas</t>
        </is>
      </c>
      <c r="M3279" t="inlineStr">
        <is>
          <t>Fathead Minnow</t>
        </is>
      </c>
      <c r="N3279" t="inlineStr">
        <is>
          <t>Fry</t>
        </is>
      </c>
      <c r="O3279" t="inlineStr">
        <is>
          <t>&lt;</t>
        </is>
      </c>
      <c r="P3279" t="n">
        <v>1.0</v>
      </c>
      <c r="Q3279"/>
      <c r="R3279"/>
      <c r="S3279"/>
      <c r="T3279"/>
      <c r="U3279" t="inlineStr">
        <is>
          <t>Day(s)</t>
        </is>
      </c>
      <c r="V3279" t="inlineStr">
        <is>
          <t>Static</t>
        </is>
      </c>
      <c r="W3279" t="inlineStr">
        <is>
          <t>Fresh water</t>
        </is>
      </c>
      <c r="X3279" t="inlineStr">
        <is>
          <t>Lab</t>
        </is>
      </c>
      <c r="Y3279"/>
      <c r="Z3279" t="inlineStr">
        <is>
          <t>Total</t>
        </is>
      </c>
      <c r="AA3279"/>
      <c r="AB3279" t="n">
        <v>0.0703</v>
      </c>
      <c r="AC3279"/>
      <c r="AD3279" t="n">
        <v>0.0572</v>
      </c>
      <c r="AE3279"/>
      <c r="AF3279" t="n">
        <v>0.0864</v>
      </c>
      <c r="AG3279" t="inlineStr">
        <is>
          <t>AI mg/L</t>
        </is>
      </c>
      <c r="AH3279"/>
      <c r="AI3279"/>
      <c r="AJ3279"/>
      <c r="AK3279"/>
      <c r="AL3279"/>
      <c r="AM3279"/>
      <c r="AN3279"/>
      <c r="AO3279"/>
      <c r="AP3279"/>
      <c r="AQ3279"/>
      <c r="AR3279"/>
      <c r="AS3279"/>
      <c r="AT3279"/>
      <c r="AU3279"/>
      <c r="AV3279"/>
      <c r="AW3279"/>
      <c r="AX3279" t="inlineStr">
        <is>
          <t>Mortality</t>
        </is>
      </c>
      <c r="AY3279" t="inlineStr">
        <is>
          <t>Mortality</t>
        </is>
      </c>
      <c r="AZ3279" t="inlineStr">
        <is>
          <t>LC50</t>
        </is>
      </c>
      <c r="BA3279"/>
      <c r="BB3279" t="n">
        <v>4.0</v>
      </c>
      <c r="BC3279"/>
      <c r="BD3279"/>
      <c r="BE3279"/>
      <c r="BF3279"/>
      <c r="BG3279" t="inlineStr">
        <is>
          <t>Day(s)</t>
        </is>
      </c>
      <c r="BH3279"/>
      <c r="BI3279" t="inlineStr">
        <is>
          <t>DTXSID6034479</t>
        </is>
      </c>
      <c r="BJ3279" t="inlineStr">
        <is>
          <t>10.1139/f93-155</t>
        </is>
      </c>
      <c r="BK3279"/>
      <c r="BL3279"/>
      <c r="BM3279"/>
      <c r="BN3279"/>
      <c r="BO3279"/>
      <c r="BP3279"/>
      <c r="BQ3279"/>
      <c r="BR3279"/>
      <c r="BS3279"/>
      <c r="BT3279" t="inlineStr">
        <is>
          <t>--</t>
        </is>
      </c>
      <c r="BU3279"/>
      <c r="BV3279"/>
      <c r="BW3279"/>
      <c r="BX3279"/>
      <c r="BY3279"/>
      <c r="BZ3279"/>
      <c r="CA3279"/>
      <c r="CB3279"/>
      <c r="CC3279"/>
      <c r="CD3279"/>
      <c r="CE3279"/>
      <c r="CF3279"/>
      <c r="CG3279"/>
      <c r="CH3279"/>
      <c r="CI3279"/>
      <c r="CJ3279"/>
      <c r="CK3279" t="inlineStr">
        <is>
          <t>Welsh,P.G., J.F. Skidmore, D.J. Spry, D.G. Dixon, P.V. Hodson, N.J. Hutchinson, and B.E. Hickie</t>
        </is>
      </c>
      <c r="CL3279" t="n">
        <v>8034.0</v>
      </c>
      <c r="CM3279" t="inlineStr">
        <is>
          <t>Effect of pH and Dissolved Organic Carbon on the Toxicity of Copper to Larval Fathead Minnow (Pimephales promelas) in Natural Lake Waters of Low Alkalinity</t>
        </is>
      </c>
      <c r="CN3279" t="inlineStr">
        <is>
          <t>Can. J. Fish. Aquat. Sci. (Multiple Languages)50(7): 1356-1362</t>
        </is>
      </c>
      <c r="CO3279" t="n">
        <v>1993.0</v>
      </c>
      <c r="CP3279" t="inlineStr">
        <is>
          <t>Welsh,P.G., J.F. Skidmore, D.J. Spry, D.G. Dixon, P.V. Hodson, N.J. Hutchinson, and B.E. Hickie (1993). Effect of pH and Dissolved Organic Carbon on the Toxicity of Copper to Larval Fathead Minnow (Pimephales promelas) in Natural Lake Waters of Low Alkalinity. Can. J. Fish. Aquat. Sci. (Multiple Languages), 50, (7), 1356-1362. doi:10.1139/f93-155. ECOREF#:8034</t>
        </is>
      </c>
    </row>
    <row r="3280">
      <c r="A3280" t="n">
        <v>7758987.0</v>
      </c>
      <c r="B3280" t="inlineStr">
        <is>
          <t>Sulfuric acid copper(2+) salt (1:1)</t>
        </is>
      </c>
      <c r="C3280"/>
      <c r="D3280" t="inlineStr">
        <is>
          <t>Measured</t>
        </is>
      </c>
      <c r="E3280" t="inlineStr">
        <is>
          <t>Not coded</t>
        </is>
      </c>
      <c r="F3280"/>
      <c r="G3280"/>
      <c r="H3280"/>
      <c r="I3280"/>
      <c r="J3280"/>
      <c r="K3280"/>
      <c r="L3280" t="inlineStr">
        <is>
          <t>Pimephales promelas</t>
        </is>
      </c>
      <c r="M3280" t="inlineStr">
        <is>
          <t>Fathead Minnow</t>
        </is>
      </c>
      <c r="N3280" t="inlineStr">
        <is>
          <t>Larva</t>
        </is>
      </c>
      <c r="O3280" t="inlineStr">
        <is>
          <t>&lt;</t>
        </is>
      </c>
      <c r="P3280" t="n">
        <v>24.0</v>
      </c>
      <c r="Q3280"/>
      <c r="R3280"/>
      <c r="S3280"/>
      <c r="T3280"/>
      <c r="U3280" t="inlineStr">
        <is>
          <t>Hour(s)</t>
        </is>
      </c>
      <c r="V3280" t="inlineStr">
        <is>
          <t>Flow-through</t>
        </is>
      </c>
      <c r="W3280" t="inlineStr">
        <is>
          <t>Fresh water</t>
        </is>
      </c>
      <c r="X3280" t="inlineStr">
        <is>
          <t>Lab</t>
        </is>
      </c>
      <c r="Y3280"/>
      <c r="Z3280" t="inlineStr">
        <is>
          <t>Total</t>
        </is>
      </c>
      <c r="AA3280"/>
      <c r="AB3280" t="n">
        <v>0.247277835</v>
      </c>
      <c r="AC3280"/>
      <c r="AD3280"/>
      <c r="AE3280"/>
      <c r="AF3280"/>
      <c r="AG3280" t="inlineStr">
        <is>
          <t>AI mg/L</t>
        </is>
      </c>
      <c r="AH3280"/>
      <c r="AI3280"/>
      <c r="AJ3280"/>
      <c r="AK3280"/>
      <c r="AL3280"/>
      <c r="AM3280"/>
      <c r="AN3280"/>
      <c r="AO3280"/>
      <c r="AP3280"/>
      <c r="AQ3280"/>
      <c r="AR3280"/>
      <c r="AS3280"/>
      <c r="AT3280"/>
      <c r="AU3280"/>
      <c r="AV3280"/>
      <c r="AW3280"/>
      <c r="AX3280" t="inlineStr">
        <is>
          <t>Mortality</t>
        </is>
      </c>
      <c r="AY3280" t="inlineStr">
        <is>
          <t>Mortality</t>
        </is>
      </c>
      <c r="AZ3280" t="inlineStr">
        <is>
          <t>LC50</t>
        </is>
      </c>
      <c r="BA3280"/>
      <c r="BB3280" t="n">
        <v>4.0</v>
      </c>
      <c r="BC3280"/>
      <c r="BD3280"/>
      <c r="BE3280"/>
      <c r="BF3280"/>
      <c r="BG3280" t="inlineStr">
        <is>
          <t>Day(s)</t>
        </is>
      </c>
      <c r="BH3280"/>
      <c r="BI3280" t="inlineStr">
        <is>
          <t>DTXSID6034479</t>
        </is>
      </c>
      <c r="BJ3280" t="inlineStr">
        <is>
          <t>10.1002/etc.5620150217</t>
        </is>
      </c>
      <c r="BK3280"/>
      <c r="BL3280"/>
      <c r="BM3280"/>
      <c r="BN3280"/>
      <c r="BO3280"/>
      <c r="BP3280"/>
      <c r="BQ3280"/>
      <c r="BR3280"/>
      <c r="BS3280"/>
      <c r="BT3280" t="inlineStr">
        <is>
          <t>--</t>
        </is>
      </c>
      <c r="BU3280"/>
      <c r="BV3280"/>
      <c r="BW3280"/>
      <c r="BX3280"/>
      <c r="BY3280"/>
      <c r="BZ3280"/>
      <c r="CA3280"/>
      <c r="CB3280"/>
      <c r="CC3280"/>
      <c r="CD3280"/>
      <c r="CE3280"/>
      <c r="CF3280"/>
      <c r="CG3280"/>
      <c r="CH3280"/>
      <c r="CI3280" t="inlineStr">
        <is>
          <t xml:space="preserve"> ALK/0.85 MEQ/L*//</t>
        </is>
      </c>
      <c r="CJ3280" t="inlineStr">
        <is>
          <t xml:space="preserve">   ALK/0.85 MEQ/L*//</t>
        </is>
      </c>
      <c r="CK3280" t="inlineStr">
        <is>
          <t>Erickson,R.J., D.A. Benoit, V.R. Mattson, H.P.,Jr. Nelson, and E.N. Leonard</t>
        </is>
      </c>
      <c r="CL3280" t="n">
        <v>16342.0</v>
      </c>
      <c r="CM3280" t="inlineStr">
        <is>
          <t>The Effects of Water Chemistry on the Toxicity of Copper to Fathead Minnows</t>
        </is>
      </c>
      <c r="CN3280" t="inlineStr">
        <is>
          <t>Environ. Toxicol. Chem.15(2): 181-193</t>
        </is>
      </c>
      <c r="CO3280" t="n">
        <v>1996.0</v>
      </c>
      <c r="CP3280" t="inlineStr">
        <is>
          <t>Erickson,R.J., D.A. Benoit, V.R. Mattson, H.P.,Jr. Nelson, and E.N. Leonard (1996). The Effects of Water Chemistry on the Toxicity of Copper to Fathead Minnows. Environ. Toxicol. Chem., 15, (2), 181-193. doi:10.1002/etc.5620150217. ECOREF#:16342</t>
        </is>
      </c>
    </row>
    <row r="3281">
      <c r="A3281" t="n">
        <v>7758987.0</v>
      </c>
      <c r="B3281" t="inlineStr">
        <is>
          <t>Sulfuric acid copper(2+) salt (1:1)</t>
        </is>
      </c>
      <c r="C3281"/>
      <c r="D3281" t="inlineStr">
        <is>
          <t>Unmeasured</t>
        </is>
      </c>
      <c r="E3281" t="inlineStr">
        <is>
          <t>Not coded</t>
        </is>
      </c>
      <c r="F3281"/>
      <c r="G3281"/>
      <c r="H3281"/>
      <c r="I3281"/>
      <c r="J3281"/>
      <c r="K3281"/>
      <c r="L3281" t="inlineStr">
        <is>
          <t>Pimephales promelas</t>
        </is>
      </c>
      <c r="M3281" t="inlineStr">
        <is>
          <t>Fathead Minnow</t>
        </is>
      </c>
      <c r="N3281"/>
      <c r="O3281"/>
      <c r="P3281"/>
      <c r="Q3281"/>
      <c r="R3281"/>
      <c r="S3281"/>
      <c r="T3281"/>
      <c r="U3281"/>
      <c r="V3281" t="inlineStr">
        <is>
          <t>Static</t>
        </is>
      </c>
      <c r="W3281" t="inlineStr">
        <is>
          <t>Fresh water</t>
        </is>
      </c>
      <c r="X3281" t="inlineStr">
        <is>
          <t>Lab</t>
        </is>
      </c>
      <c r="Y3281"/>
      <c r="Z3281" t="inlineStr">
        <is>
          <t>Total</t>
        </is>
      </c>
      <c r="AA3281"/>
      <c r="AB3281" t="n">
        <v>0.05</v>
      </c>
      <c r="AC3281"/>
      <c r="AD3281"/>
      <c r="AE3281"/>
      <c r="AF3281"/>
      <c r="AG3281" t="inlineStr">
        <is>
          <t>AI mg/L</t>
        </is>
      </c>
      <c r="AH3281"/>
      <c r="AI3281"/>
      <c r="AJ3281"/>
      <c r="AK3281"/>
      <c r="AL3281"/>
      <c r="AM3281"/>
      <c r="AN3281"/>
      <c r="AO3281"/>
      <c r="AP3281"/>
      <c r="AQ3281"/>
      <c r="AR3281"/>
      <c r="AS3281"/>
      <c r="AT3281"/>
      <c r="AU3281"/>
      <c r="AV3281"/>
      <c r="AW3281"/>
      <c r="AX3281" t="inlineStr">
        <is>
          <t>Mortality</t>
        </is>
      </c>
      <c r="AY3281" t="inlineStr">
        <is>
          <t>Mortality</t>
        </is>
      </c>
      <c r="AZ3281" t="inlineStr">
        <is>
          <t>LC50</t>
        </is>
      </c>
      <c r="BA3281"/>
      <c r="BB3281" t="n">
        <v>4.0</v>
      </c>
      <c r="BC3281"/>
      <c r="BD3281"/>
      <c r="BE3281"/>
      <c r="BF3281"/>
      <c r="BG3281" t="inlineStr">
        <is>
          <t>Day(s)</t>
        </is>
      </c>
      <c r="BH3281"/>
      <c r="BI3281" t="inlineStr">
        <is>
          <t>DTXSID6034479</t>
        </is>
      </c>
      <c r="BJ3281"/>
      <c r="BK3281"/>
      <c r="BL3281"/>
      <c r="BM3281"/>
      <c r="BN3281"/>
      <c r="BO3281"/>
      <c r="BP3281"/>
      <c r="BQ3281"/>
      <c r="BR3281"/>
      <c r="BS3281"/>
      <c r="BT3281" t="inlineStr">
        <is>
          <t>--</t>
        </is>
      </c>
      <c r="BU3281"/>
      <c r="BV3281"/>
      <c r="BW3281"/>
      <c r="BX3281"/>
      <c r="BY3281"/>
      <c r="BZ3281"/>
      <c r="CA3281"/>
      <c r="CB3281"/>
      <c r="CC3281"/>
      <c r="CD3281"/>
      <c r="CE3281"/>
      <c r="CF3281"/>
      <c r="CG3281"/>
      <c r="CH3281"/>
      <c r="CI3281"/>
      <c r="CJ3281"/>
      <c r="CK3281" t="inlineStr">
        <is>
          <t>Tarzwell,C.M., and C. Henderson</t>
        </is>
      </c>
      <c r="CL3281" t="n">
        <v>2042.0</v>
      </c>
      <c r="CM3281" t="inlineStr">
        <is>
          <t>Toxicity of Less Common Metals to Fishes</t>
        </is>
      </c>
      <c r="CN3281" t="inlineStr">
        <is>
          <t>Ind. Wastes5:12-</t>
        </is>
      </c>
      <c r="CO3281" t="n">
        <v>1960.0</v>
      </c>
      <c r="CP3281" t="inlineStr">
        <is>
          <t>Tarzwell,C.M., and C. Henderson (1960). Toxicity of Less Common Metals to Fishes. Ind. Wastes, 5, 12-. ECOREF#:2042</t>
        </is>
      </c>
    </row>
    <row r="3282">
      <c r="A3282" t="n">
        <v>7758987.0</v>
      </c>
      <c r="B3282" t="inlineStr">
        <is>
          <t>Sulfuric acid copper(2+) salt (1:1)</t>
        </is>
      </c>
      <c r="C3282"/>
      <c r="D3282" t="inlineStr">
        <is>
          <t>Measured</t>
        </is>
      </c>
      <c r="E3282" t="inlineStr">
        <is>
          <t>Not coded</t>
        </is>
      </c>
      <c r="F3282"/>
      <c r="G3282"/>
      <c r="H3282"/>
      <c r="I3282"/>
      <c r="J3282"/>
      <c r="K3282"/>
      <c r="L3282" t="inlineStr">
        <is>
          <t>Pimephales promelas</t>
        </is>
      </c>
      <c r="M3282" t="inlineStr">
        <is>
          <t>Fathead Minnow</t>
        </is>
      </c>
      <c r="N3282" t="inlineStr">
        <is>
          <t>Larva</t>
        </is>
      </c>
      <c r="O3282" t="inlineStr">
        <is>
          <t>&lt;</t>
        </is>
      </c>
      <c r="P3282" t="n">
        <v>24.0</v>
      </c>
      <c r="Q3282"/>
      <c r="R3282"/>
      <c r="S3282"/>
      <c r="T3282"/>
      <c r="U3282" t="inlineStr">
        <is>
          <t>Hour(s)</t>
        </is>
      </c>
      <c r="V3282" t="inlineStr">
        <is>
          <t>Static</t>
        </is>
      </c>
      <c r="W3282" t="inlineStr">
        <is>
          <t>Fresh water</t>
        </is>
      </c>
      <c r="X3282" t="inlineStr">
        <is>
          <t>Lab</t>
        </is>
      </c>
      <c r="Y3282"/>
      <c r="Z3282" t="inlineStr">
        <is>
          <t>Total</t>
        </is>
      </c>
      <c r="AA3282"/>
      <c r="AB3282" t="n">
        <v>0.15838711</v>
      </c>
      <c r="AC3282"/>
      <c r="AD3282" t="n">
        <v>0.10666887</v>
      </c>
      <c r="AE3282"/>
      <c r="AF3282" t="n">
        <v>0.23273208</v>
      </c>
      <c r="AG3282" t="inlineStr">
        <is>
          <t>AI mg/L</t>
        </is>
      </c>
      <c r="AH3282"/>
      <c r="AI3282"/>
      <c r="AJ3282"/>
      <c r="AK3282"/>
      <c r="AL3282"/>
      <c r="AM3282"/>
      <c r="AN3282"/>
      <c r="AO3282"/>
      <c r="AP3282"/>
      <c r="AQ3282"/>
      <c r="AR3282"/>
      <c r="AS3282"/>
      <c r="AT3282"/>
      <c r="AU3282"/>
      <c r="AV3282"/>
      <c r="AW3282"/>
      <c r="AX3282" t="inlineStr">
        <is>
          <t>Mortality</t>
        </is>
      </c>
      <c r="AY3282" t="inlineStr">
        <is>
          <t>Mortality</t>
        </is>
      </c>
      <c r="AZ3282" t="inlineStr">
        <is>
          <t>LC50</t>
        </is>
      </c>
      <c r="BA3282"/>
      <c r="BB3282" t="n">
        <v>4.0</v>
      </c>
      <c r="BC3282"/>
      <c r="BD3282"/>
      <c r="BE3282"/>
      <c r="BF3282"/>
      <c r="BG3282" t="inlineStr">
        <is>
          <t>Day(s)</t>
        </is>
      </c>
      <c r="BH3282"/>
      <c r="BI3282" t="inlineStr">
        <is>
          <t>DTXSID6034479</t>
        </is>
      </c>
      <c r="BJ3282" t="inlineStr">
        <is>
          <t>10.1002/etc.5620150217</t>
        </is>
      </c>
      <c r="BK3282"/>
      <c r="BL3282"/>
      <c r="BM3282"/>
      <c r="BN3282"/>
      <c r="BO3282"/>
      <c r="BP3282"/>
      <c r="BQ3282"/>
      <c r="BR3282"/>
      <c r="BS3282"/>
      <c r="BT3282" t="inlineStr">
        <is>
          <t>--</t>
        </is>
      </c>
      <c r="BU3282"/>
      <c r="BV3282"/>
      <c r="BW3282"/>
      <c r="BX3282"/>
      <c r="BY3282"/>
      <c r="BZ3282"/>
      <c r="CA3282"/>
      <c r="CB3282"/>
      <c r="CC3282"/>
      <c r="CD3282"/>
      <c r="CE3282"/>
      <c r="CF3282"/>
      <c r="CG3282"/>
      <c r="CH3282"/>
      <c r="CI3282" t="inlineStr">
        <is>
          <t xml:space="preserve"> ALK/0.85 MEQ/L*//</t>
        </is>
      </c>
      <c r="CJ3282" t="inlineStr">
        <is>
          <t xml:space="preserve">   ALK/0.85 MEQ/L*//</t>
        </is>
      </c>
      <c r="CK3282" t="inlineStr">
        <is>
          <t>Erickson,R.J., D.A. Benoit, V.R. Mattson, H.P.,Jr. Nelson, and E.N. Leonard</t>
        </is>
      </c>
      <c r="CL3282" t="n">
        <v>16342.0</v>
      </c>
      <c r="CM3282" t="inlineStr">
        <is>
          <t>The Effects of Water Chemistry on the Toxicity of Copper to Fathead Minnows</t>
        </is>
      </c>
      <c r="CN3282" t="inlineStr">
        <is>
          <t>Environ. Toxicol. Chem.15(2): 181-193</t>
        </is>
      </c>
      <c r="CO3282" t="n">
        <v>1996.0</v>
      </c>
      <c r="CP3282" t="inlineStr">
        <is>
          <t>Erickson,R.J., D.A. Benoit, V.R. Mattson, H.P.,Jr. Nelson, and E.N. Leonard (1996). The Effects of Water Chemistry on the Toxicity of Copper to Fathead Minnows. Environ. Toxicol. Chem., 15, (2), 181-193. doi:10.1002/etc.5620150217. ECOREF#:16342</t>
        </is>
      </c>
    </row>
    <row r="3283">
      <c r="A3283" t="n">
        <v>7758987.0</v>
      </c>
      <c r="B3283" t="inlineStr">
        <is>
          <t>Sulfuric acid copper(2+) salt (1:1)</t>
        </is>
      </c>
      <c r="C3283"/>
      <c r="D3283" t="inlineStr">
        <is>
          <t>Measured</t>
        </is>
      </c>
      <c r="E3283" t="inlineStr">
        <is>
          <t>Not coded</t>
        </is>
      </c>
      <c r="F3283"/>
      <c r="G3283"/>
      <c r="H3283"/>
      <c r="I3283"/>
      <c r="J3283"/>
      <c r="K3283"/>
      <c r="L3283" t="inlineStr">
        <is>
          <t>Pimephales promelas</t>
        </is>
      </c>
      <c r="M3283" t="inlineStr">
        <is>
          <t>Fathead Minnow</t>
        </is>
      </c>
      <c r="N3283" t="inlineStr">
        <is>
          <t>Larva</t>
        </is>
      </c>
      <c r="O3283" t="inlineStr">
        <is>
          <t>&lt;</t>
        </is>
      </c>
      <c r="P3283" t="n">
        <v>24.0</v>
      </c>
      <c r="Q3283"/>
      <c r="R3283"/>
      <c r="S3283"/>
      <c r="T3283"/>
      <c r="U3283" t="inlineStr">
        <is>
          <t>Hour(s)</t>
        </is>
      </c>
      <c r="V3283" t="inlineStr">
        <is>
          <t>Static</t>
        </is>
      </c>
      <c r="W3283" t="inlineStr">
        <is>
          <t>Fresh water</t>
        </is>
      </c>
      <c r="X3283" t="inlineStr">
        <is>
          <t>Lab</t>
        </is>
      </c>
      <c r="Y3283" t="n">
        <v>6.0</v>
      </c>
      <c r="Z3283" t="inlineStr">
        <is>
          <t>Total</t>
        </is>
      </c>
      <c r="AA3283"/>
      <c r="AB3283" t="n">
        <v>0.37172485</v>
      </c>
      <c r="AC3283"/>
      <c r="AD3283" t="n">
        <v>0.323239</v>
      </c>
      <c r="AE3283"/>
      <c r="AF3283" t="n">
        <v>0.43637265</v>
      </c>
      <c r="AG3283" t="inlineStr">
        <is>
          <t>AI mg/L</t>
        </is>
      </c>
      <c r="AH3283"/>
      <c r="AI3283"/>
      <c r="AJ3283"/>
      <c r="AK3283"/>
      <c r="AL3283"/>
      <c r="AM3283"/>
      <c r="AN3283"/>
      <c r="AO3283"/>
      <c r="AP3283"/>
      <c r="AQ3283"/>
      <c r="AR3283"/>
      <c r="AS3283"/>
      <c r="AT3283"/>
      <c r="AU3283"/>
      <c r="AV3283"/>
      <c r="AW3283"/>
      <c r="AX3283" t="inlineStr">
        <is>
          <t>Mortality</t>
        </is>
      </c>
      <c r="AY3283" t="inlineStr">
        <is>
          <t>Mortality</t>
        </is>
      </c>
      <c r="AZ3283" t="inlineStr">
        <is>
          <t>LC50</t>
        </is>
      </c>
      <c r="BA3283"/>
      <c r="BB3283" t="n">
        <v>4.0</v>
      </c>
      <c r="BC3283"/>
      <c r="BD3283"/>
      <c r="BE3283"/>
      <c r="BF3283"/>
      <c r="BG3283" t="inlineStr">
        <is>
          <t>Day(s)</t>
        </is>
      </c>
      <c r="BH3283"/>
      <c r="BI3283" t="inlineStr">
        <is>
          <t>DTXSID6034479</t>
        </is>
      </c>
      <c r="BJ3283"/>
      <c r="BK3283"/>
      <c r="BL3283"/>
      <c r="BM3283"/>
      <c r="BN3283"/>
      <c r="BO3283"/>
      <c r="BP3283"/>
      <c r="BQ3283"/>
      <c r="BR3283"/>
      <c r="BS3283"/>
      <c r="BT3283" t="inlineStr">
        <is>
          <t>--</t>
        </is>
      </c>
      <c r="BU3283"/>
      <c r="BV3283"/>
      <c r="BW3283"/>
      <c r="BX3283"/>
      <c r="BY3283"/>
      <c r="BZ3283"/>
      <c r="CA3283"/>
      <c r="CB3283"/>
      <c r="CC3283"/>
      <c r="CD3283"/>
      <c r="CE3283"/>
      <c r="CF3283"/>
      <c r="CG3283"/>
      <c r="CH3283"/>
      <c r="CI3283" t="inlineStr">
        <is>
          <t xml:space="preserve"> CA/1.20* mN             //MG/0.60* mN             //NA/0.52 mN             //POT/0.04 mN             //SO4/0.40 mN             //CL/0.45 mN             //DNUM/6//DOSES/0.24 to 0.27/0.55 to 0.57/0.9 to 1.0/2.1 to 2.2/2.9 to 4.5 uM//TESTID/66//OEF/SALTS, HARDNESS, TEMPERATURE////</t>
        </is>
      </c>
      <c r="CJ3283" t="inlineStr">
        <is>
          <t xml:space="preserve">   CA/1.20* mN             //MG/0.60* mN             //NA/0.52 mN             //POT/0.04 mN             //SO4/0.40 mN             //CL/0.45 mN             //DNUM/6//DOSES/0.24 to 0.27/0.55 to 0.57/0.9 to 1.0/2.1 to 2.2/2.9 to 4.5 uM//TESTID/66//OEF/SALTS, HARDNESS, TEMPERATURE////</t>
        </is>
      </c>
      <c r="CK3283" t="inlineStr">
        <is>
          <t>Erickson,R.J., D.A. Benoit, and V.R. Mattson</t>
        </is>
      </c>
      <c r="CL3283" t="n">
        <v>76238.0</v>
      </c>
      <c r="CM3283" t="inlineStr">
        <is>
          <t>A Prototype Toxicity Factors Model for Site-Specific Copper Water Quality Criteria</t>
        </is>
      </c>
      <c r="CN3283" t="inlineStr">
        <is>
          <t>U.S.EPA, Duluth, MN:36 p.</t>
        </is>
      </c>
      <c r="CO3283" t="n">
        <v>1996.0</v>
      </c>
      <c r="CP3283" t="inlineStr">
        <is>
          <t>Erickson,R.J., D.A. Benoit, and V.R. Mattson (1996). A Prototype Toxicity Factors Model for Site-Specific Copper Water Quality Criteria. U.S.EPA, Duluth, MN, 36 p. ECOREF#:76238</t>
        </is>
      </c>
    </row>
    <row r="3284">
      <c r="A3284" t="n">
        <v>7758987.0</v>
      </c>
      <c r="B3284" t="inlineStr">
        <is>
          <t>Sulfuric acid copper(2+) salt (1:1)</t>
        </is>
      </c>
      <c r="C3284"/>
      <c r="D3284" t="inlineStr">
        <is>
          <t>Measured</t>
        </is>
      </c>
      <c r="E3284" t="inlineStr">
        <is>
          <t>Not coded</t>
        </is>
      </c>
      <c r="F3284"/>
      <c r="G3284"/>
      <c r="H3284"/>
      <c r="I3284"/>
      <c r="J3284"/>
      <c r="K3284"/>
      <c r="L3284" t="inlineStr">
        <is>
          <t>Pimephales promelas</t>
        </is>
      </c>
      <c r="M3284" t="inlineStr">
        <is>
          <t>Fathead Minnow</t>
        </is>
      </c>
      <c r="N3284"/>
      <c r="O3284"/>
      <c r="P3284"/>
      <c r="Q3284"/>
      <c r="R3284"/>
      <c r="S3284"/>
      <c r="T3284"/>
      <c r="U3284"/>
      <c r="V3284" t="inlineStr">
        <is>
          <t>Static</t>
        </is>
      </c>
      <c r="W3284" t="inlineStr">
        <is>
          <t>Fresh water</t>
        </is>
      </c>
      <c r="X3284" t="inlineStr">
        <is>
          <t>Lab</t>
        </is>
      </c>
      <c r="Y3284"/>
      <c r="Z3284" t="inlineStr">
        <is>
          <t>Dissolved</t>
        </is>
      </c>
      <c r="AA3284" t="inlineStr">
        <is>
          <t>&lt;</t>
        </is>
      </c>
      <c r="AB3284" t="n">
        <v>0.56</v>
      </c>
      <c r="AC3284"/>
      <c r="AD3284"/>
      <c r="AE3284"/>
      <c r="AF3284"/>
      <c r="AG3284" t="inlineStr">
        <is>
          <t>AI mg/L</t>
        </is>
      </c>
      <c r="AH3284" t="inlineStr">
        <is>
          <t>Total</t>
        </is>
      </c>
      <c r="AI3284"/>
      <c r="AJ3284" t="n">
        <v>1.02</v>
      </c>
      <c r="AK3284"/>
      <c r="AL3284"/>
      <c r="AM3284"/>
      <c r="AN3284"/>
      <c r="AO3284" t="inlineStr">
        <is>
          <t>AI mg/L</t>
        </is>
      </c>
      <c r="AP3284"/>
      <c r="AQ3284"/>
      <c r="AR3284"/>
      <c r="AS3284"/>
      <c r="AT3284"/>
      <c r="AU3284"/>
      <c r="AV3284"/>
      <c r="AW3284"/>
      <c r="AX3284" t="inlineStr">
        <is>
          <t>Mortality</t>
        </is>
      </c>
      <c r="AY3284" t="inlineStr">
        <is>
          <t>Mortality</t>
        </is>
      </c>
      <c r="AZ3284" t="inlineStr">
        <is>
          <t>LC50</t>
        </is>
      </c>
      <c r="BA3284"/>
      <c r="BB3284" t="n">
        <v>4.0</v>
      </c>
      <c r="BC3284"/>
      <c r="BD3284"/>
      <c r="BE3284"/>
      <c r="BF3284"/>
      <c r="BG3284" t="inlineStr">
        <is>
          <t>Day(s)</t>
        </is>
      </c>
      <c r="BH3284"/>
      <c r="BI3284" t="inlineStr">
        <is>
          <t>DTXSID6034479</t>
        </is>
      </c>
      <c r="BJ3284"/>
      <c r="BK3284"/>
      <c r="BL3284"/>
      <c r="BM3284"/>
      <c r="BN3284"/>
      <c r="BO3284"/>
      <c r="BP3284"/>
      <c r="BQ3284"/>
      <c r="BR3284"/>
      <c r="BS3284"/>
      <c r="BT3284" t="inlineStr">
        <is>
          <t>--</t>
        </is>
      </c>
      <c r="BU3284"/>
      <c r="BV3284"/>
      <c r="BW3284"/>
      <c r="BX3284"/>
      <c r="BY3284"/>
      <c r="BZ3284"/>
      <c r="CA3284" t="inlineStr">
        <is>
          <t>--</t>
        </is>
      </c>
      <c r="CB3284"/>
      <c r="CC3284"/>
      <c r="CD3284"/>
      <c r="CE3284"/>
      <c r="CF3284"/>
      <c r="CG3284"/>
      <c r="CH3284"/>
      <c r="CI3284" t="inlineStr">
        <is>
          <t xml:space="preserve"> CONTR/&lt;= 10 % MORT//</t>
        </is>
      </c>
      <c r="CJ3284" t="inlineStr">
        <is>
          <t xml:space="preserve">   CONTR/&lt;= 10 % MORT//</t>
        </is>
      </c>
      <c r="CK3284" t="inlineStr">
        <is>
          <t>Geckler,J.R., W.B. Horning, T.M. Neiheisel, Q.H. Pickering, E.L. Robinson, and C.E. Stephan</t>
        </is>
      </c>
      <c r="CL3284" t="n">
        <v>2071.0</v>
      </c>
      <c r="CM3284" t="inlineStr">
        <is>
          <t>Validity of Laboratory Tests for Predicting Copper Toxicity in Streams</t>
        </is>
      </c>
      <c r="CN3284" t="inlineStr">
        <is>
          <t>EPA-600/3-76-116, U.S.EPA, Duluth, MN:208 p.</t>
        </is>
      </c>
      <c r="CO3284" t="n">
        <v>1976.0</v>
      </c>
      <c r="CP3284" t="inlineStr">
        <is>
          <t>Geckler,J.R., W.B. Horning, T.M. Neiheisel, Q.H. Pickering, E.L. Robinson, and C.E. Stephan (1976). Validity of Laboratory Tests for Predicting Copper Toxicity in Streams. EPA-600/3-76-116, U.S.EPA, Duluth, MN, 208 p. ECOREF#:2071</t>
        </is>
      </c>
    </row>
    <row r="3285">
      <c r="A3285" t="n">
        <v>7758987.0</v>
      </c>
      <c r="B3285" t="inlineStr">
        <is>
          <t>Sulfuric acid copper(2+) salt (1:1)</t>
        </is>
      </c>
      <c r="C3285"/>
      <c r="D3285" t="inlineStr">
        <is>
          <t>Unmeasured</t>
        </is>
      </c>
      <c r="E3285" t="inlineStr">
        <is>
          <t>Not coded</t>
        </is>
      </c>
      <c r="F3285"/>
      <c r="G3285"/>
      <c r="H3285"/>
      <c r="I3285"/>
      <c r="J3285"/>
      <c r="K3285"/>
      <c r="L3285" t="inlineStr">
        <is>
          <t>Pimephales promelas</t>
        </is>
      </c>
      <c r="M3285" t="inlineStr">
        <is>
          <t>Fathead Minnow</t>
        </is>
      </c>
      <c r="N3285" t="inlineStr">
        <is>
          <t>Larva</t>
        </is>
      </c>
      <c r="O3285" t="inlineStr">
        <is>
          <t>&lt;</t>
        </is>
      </c>
      <c r="P3285" t="n">
        <v>24.0</v>
      </c>
      <c r="Q3285"/>
      <c r="R3285"/>
      <c r="S3285"/>
      <c r="T3285"/>
      <c r="U3285" t="inlineStr">
        <is>
          <t>Hour(s)</t>
        </is>
      </c>
      <c r="V3285" t="inlineStr">
        <is>
          <t>Renewal</t>
        </is>
      </c>
      <c r="W3285" t="inlineStr">
        <is>
          <t>Fresh water</t>
        </is>
      </c>
      <c r="X3285" t="inlineStr">
        <is>
          <t>Lab</t>
        </is>
      </c>
      <c r="Y3285" t="n">
        <v>6.0</v>
      </c>
      <c r="Z3285" t="inlineStr">
        <is>
          <t>Dissolved</t>
        </is>
      </c>
      <c r="AA3285"/>
      <c r="AB3285" t="n">
        <v>1.405</v>
      </c>
      <c r="AC3285"/>
      <c r="AD3285" t="n">
        <v>1.173</v>
      </c>
      <c r="AE3285"/>
      <c r="AF3285" t="n">
        <v>1.682</v>
      </c>
      <c r="AG3285" t="inlineStr">
        <is>
          <t>AI mg/L</t>
        </is>
      </c>
      <c r="AH3285"/>
      <c r="AI3285"/>
      <c r="AJ3285"/>
      <c r="AK3285"/>
      <c r="AL3285"/>
      <c r="AM3285"/>
      <c r="AN3285"/>
      <c r="AO3285"/>
      <c r="AP3285"/>
      <c r="AQ3285"/>
      <c r="AR3285"/>
      <c r="AS3285"/>
      <c r="AT3285"/>
      <c r="AU3285"/>
      <c r="AV3285"/>
      <c r="AW3285"/>
      <c r="AX3285" t="inlineStr">
        <is>
          <t>Mortality</t>
        </is>
      </c>
      <c r="AY3285" t="inlineStr">
        <is>
          <t>Mortality</t>
        </is>
      </c>
      <c r="AZ3285" t="inlineStr">
        <is>
          <t>LC50</t>
        </is>
      </c>
      <c r="BA3285"/>
      <c r="BB3285" t="n">
        <v>4.0</v>
      </c>
      <c r="BC3285"/>
      <c r="BD3285"/>
      <c r="BE3285"/>
      <c r="BF3285"/>
      <c r="BG3285" t="inlineStr">
        <is>
          <t>Day(s)</t>
        </is>
      </c>
      <c r="BH3285"/>
      <c r="BI3285" t="inlineStr">
        <is>
          <t>DTXSID6034479</t>
        </is>
      </c>
      <c r="BJ3285" t="inlineStr">
        <is>
          <t>10.1897/02-476</t>
        </is>
      </c>
      <c r="BK3285"/>
      <c r="BL3285"/>
      <c r="BM3285"/>
      <c r="BN3285"/>
      <c r="BO3285"/>
      <c r="BP3285"/>
      <c r="BQ3285"/>
      <c r="BR3285"/>
      <c r="BS3285"/>
      <c r="BT3285" t="inlineStr">
        <is>
          <t>--</t>
        </is>
      </c>
      <c r="BU3285"/>
      <c r="BV3285"/>
      <c r="BW3285"/>
      <c r="BX3285"/>
      <c r="BY3285"/>
      <c r="BZ3285"/>
      <c r="CA3285"/>
      <c r="CB3285"/>
      <c r="CC3285"/>
      <c r="CD3285"/>
      <c r="CE3285"/>
      <c r="CF3285"/>
      <c r="CG3285"/>
      <c r="CH3285"/>
      <c r="CI3285" t="inlineStr">
        <is>
          <t xml:space="preserve"> HMA/20.23 %//CA/13.63 to 16.43 mg/L//MG/11.18 to 14.34 mg/L//NA/25.52 to 40.92 mg/L//POT/2.12 to 3.17 mg/L//SO4/81.21 to 96.45 mg/L//CL/1.90 to 9.52 mg/L//DNUM/6//DOSES/&lt;=6400 ug/L//TESTID/3//</t>
        </is>
      </c>
      <c r="CJ3285" t="inlineStr">
        <is>
          <t xml:space="preserve">   HMA/20.23 %//CA/13.63 to 16.43 mg/L//MG/11.18 to 14.34 mg/L//NA/25.52 to 40.92 mg/L//POT/2.12 to 3.17 mg/L//SO4/81.21 to 96.45 mg/L//CL/1.90 to 9.52 mg/L//DNUM/6//DOSES/&lt;=6400 ug/L//TESTID/3//</t>
        </is>
      </c>
      <c r="CK3285" t="inlineStr">
        <is>
          <t>Ryan,A.C., E.J. Van Genderen, J.R. Tomasso, and S.J. Klaine</t>
        </is>
      </c>
      <c r="CL3285" t="n">
        <v>80428.0</v>
      </c>
      <c r="CM3285" t="inlineStr">
        <is>
          <t>Influence of Natural Organic Matter Source on Copper Toxicity to Larval Fathead Minnows (Pimephales promelas):  Implications for the Biotic Ligand Model</t>
        </is>
      </c>
      <c r="CN3285" t="inlineStr">
        <is>
          <t>Environ. Toxicol. Chem.23(6): 1567-1574</t>
        </is>
      </c>
      <c r="CO3285" t="n">
        <v>2004.0</v>
      </c>
      <c r="CP3285" t="inlineStr">
        <is>
          <t>Ryan,A.C., E.J. Van Genderen, J.R. Tomasso, and S.J. Klaine (2004). Influence of Natural Organic Matter Source on Copper Toxicity to Larval Fathead Minnows (Pimephales promelas):  Implications for the Biotic Ligand Model. Environ. Toxicol. Chem., 23, (6), 1567-1574. doi:10.1897/02-476. ECOREF#:80428</t>
        </is>
      </c>
    </row>
    <row r="3286">
      <c r="A3286" t="n">
        <v>7758987.0</v>
      </c>
      <c r="B3286" t="inlineStr">
        <is>
          <t>Sulfuric acid copper(2+) salt (1:1)</t>
        </is>
      </c>
      <c r="C3286"/>
      <c r="D3286" t="inlineStr">
        <is>
          <t>Measured</t>
        </is>
      </c>
      <c r="E3286" t="inlineStr">
        <is>
          <t>Not coded</t>
        </is>
      </c>
      <c r="F3286"/>
      <c r="G3286"/>
      <c r="H3286"/>
      <c r="I3286"/>
      <c r="J3286"/>
      <c r="K3286"/>
      <c r="L3286" t="inlineStr">
        <is>
          <t>Pimephales promelas</t>
        </is>
      </c>
      <c r="M3286" t="inlineStr">
        <is>
          <t>Fathead Minnow</t>
        </is>
      </c>
      <c r="N3286"/>
      <c r="O3286"/>
      <c r="P3286"/>
      <c r="Q3286"/>
      <c r="R3286"/>
      <c r="S3286"/>
      <c r="T3286"/>
      <c r="U3286"/>
      <c r="V3286" t="inlineStr">
        <is>
          <t>Flow-through</t>
        </is>
      </c>
      <c r="W3286" t="inlineStr">
        <is>
          <t>Fresh water</t>
        </is>
      </c>
      <c r="X3286" t="inlineStr">
        <is>
          <t>Lab</t>
        </is>
      </c>
      <c r="Y3286"/>
      <c r="Z3286" t="inlineStr">
        <is>
          <t>Dissolved</t>
        </is>
      </c>
      <c r="AA3286"/>
      <c r="AB3286" t="n">
        <v>0.62</v>
      </c>
      <c r="AC3286"/>
      <c r="AD3286"/>
      <c r="AE3286"/>
      <c r="AF3286"/>
      <c r="AG3286" t="inlineStr">
        <is>
          <t>AI mg/L</t>
        </is>
      </c>
      <c r="AH3286" t="inlineStr">
        <is>
          <t>Total</t>
        </is>
      </c>
      <c r="AI3286"/>
      <c r="AJ3286" t="n">
        <v>4.5</v>
      </c>
      <c r="AK3286"/>
      <c r="AL3286"/>
      <c r="AM3286"/>
      <c r="AN3286"/>
      <c r="AO3286" t="inlineStr">
        <is>
          <t>AI mg/L</t>
        </is>
      </c>
      <c r="AP3286"/>
      <c r="AQ3286"/>
      <c r="AR3286"/>
      <c r="AS3286"/>
      <c r="AT3286"/>
      <c r="AU3286"/>
      <c r="AV3286"/>
      <c r="AW3286"/>
      <c r="AX3286" t="inlineStr">
        <is>
          <t>Mortality</t>
        </is>
      </c>
      <c r="AY3286" t="inlineStr">
        <is>
          <t>Mortality</t>
        </is>
      </c>
      <c r="AZ3286" t="inlineStr">
        <is>
          <t>LC50</t>
        </is>
      </c>
      <c r="BA3286"/>
      <c r="BB3286" t="n">
        <v>4.0</v>
      </c>
      <c r="BC3286"/>
      <c r="BD3286"/>
      <c r="BE3286"/>
      <c r="BF3286"/>
      <c r="BG3286" t="inlineStr">
        <is>
          <t>Day(s)</t>
        </is>
      </c>
      <c r="BH3286"/>
      <c r="BI3286" t="inlineStr">
        <is>
          <t>DTXSID6034479</t>
        </is>
      </c>
      <c r="BJ3286"/>
      <c r="BK3286"/>
      <c r="BL3286"/>
      <c r="BM3286"/>
      <c r="BN3286"/>
      <c r="BO3286"/>
      <c r="BP3286"/>
      <c r="BQ3286"/>
      <c r="BR3286"/>
      <c r="BS3286"/>
      <c r="BT3286" t="inlineStr">
        <is>
          <t>--</t>
        </is>
      </c>
      <c r="BU3286"/>
      <c r="BV3286"/>
      <c r="BW3286"/>
      <c r="BX3286"/>
      <c r="BY3286"/>
      <c r="BZ3286"/>
      <c r="CA3286" t="inlineStr">
        <is>
          <t>--</t>
        </is>
      </c>
      <c r="CB3286"/>
      <c r="CC3286"/>
      <c r="CD3286"/>
      <c r="CE3286"/>
      <c r="CF3286"/>
      <c r="CG3286"/>
      <c r="CH3286"/>
      <c r="CI3286" t="inlineStr">
        <is>
          <t xml:space="preserve"> CONTR/&lt;= 10 % MORT//</t>
        </is>
      </c>
      <c r="CJ3286" t="inlineStr">
        <is>
          <t xml:space="preserve">   CONTR/&lt;= 10 % MORT//</t>
        </is>
      </c>
      <c r="CK3286" t="inlineStr">
        <is>
          <t>Geckler,J.R., W.B. Horning, T.M. Neiheisel, Q.H. Pickering, E.L. Robinson, and C.E. Stephan</t>
        </is>
      </c>
      <c r="CL3286" t="n">
        <v>2071.0</v>
      </c>
      <c r="CM3286" t="inlineStr">
        <is>
          <t>Validity of Laboratory Tests for Predicting Copper Toxicity in Streams</t>
        </is>
      </c>
      <c r="CN3286" t="inlineStr">
        <is>
          <t>EPA-600/3-76-116, U.S.EPA, Duluth, MN:208 p.</t>
        </is>
      </c>
      <c r="CO3286" t="n">
        <v>1976.0</v>
      </c>
      <c r="CP3286" t="inlineStr">
        <is>
          <t>Geckler,J.R., W.B. Horning, T.M. Neiheisel, Q.H. Pickering, E.L. Robinson, and C.E. Stephan (1976). Validity of Laboratory Tests for Predicting Copper Toxicity in Streams. EPA-600/3-76-116, U.S.EPA, Duluth, MN, 208 p. ECOREF#:2071</t>
        </is>
      </c>
    </row>
    <row r="3287">
      <c r="A3287" t="n">
        <v>7758987.0</v>
      </c>
      <c r="B3287" t="inlineStr">
        <is>
          <t>Sulfuric acid copper(2+) salt (1:1)</t>
        </is>
      </c>
      <c r="C3287"/>
      <c r="D3287" t="inlineStr">
        <is>
          <t>Measured</t>
        </is>
      </c>
      <c r="E3287" t="inlineStr">
        <is>
          <t>Not coded</t>
        </is>
      </c>
      <c r="F3287"/>
      <c r="G3287"/>
      <c r="H3287"/>
      <c r="I3287"/>
      <c r="J3287"/>
      <c r="K3287"/>
      <c r="L3287" t="inlineStr">
        <is>
          <t>Pimephales promelas</t>
        </is>
      </c>
      <c r="M3287" t="inlineStr">
        <is>
          <t>Fathead Minnow</t>
        </is>
      </c>
      <c r="N3287" t="inlineStr">
        <is>
          <t>Fry</t>
        </is>
      </c>
      <c r="O3287" t="inlineStr">
        <is>
          <t>&lt;</t>
        </is>
      </c>
      <c r="P3287" t="n">
        <v>1.0</v>
      </c>
      <c r="Q3287"/>
      <c r="R3287"/>
      <c r="S3287"/>
      <c r="T3287"/>
      <c r="U3287" t="inlineStr">
        <is>
          <t>Day(s)</t>
        </is>
      </c>
      <c r="V3287" t="inlineStr">
        <is>
          <t>Static</t>
        </is>
      </c>
      <c r="W3287" t="inlineStr">
        <is>
          <t>Fresh water</t>
        </is>
      </c>
      <c r="X3287" t="inlineStr">
        <is>
          <t>Lab</t>
        </is>
      </c>
      <c r="Y3287"/>
      <c r="Z3287" t="inlineStr">
        <is>
          <t>Total</t>
        </is>
      </c>
      <c r="AA3287" t="inlineStr">
        <is>
          <t>&lt;</t>
        </is>
      </c>
      <c r="AB3287" t="n">
        <v>0.0035</v>
      </c>
      <c r="AC3287"/>
      <c r="AD3287"/>
      <c r="AE3287"/>
      <c r="AF3287"/>
      <c r="AG3287" t="inlineStr">
        <is>
          <t>AI mg/L</t>
        </is>
      </c>
      <c r="AH3287"/>
      <c r="AI3287"/>
      <c r="AJ3287"/>
      <c r="AK3287"/>
      <c r="AL3287"/>
      <c r="AM3287"/>
      <c r="AN3287"/>
      <c r="AO3287"/>
      <c r="AP3287"/>
      <c r="AQ3287"/>
      <c r="AR3287"/>
      <c r="AS3287"/>
      <c r="AT3287"/>
      <c r="AU3287"/>
      <c r="AV3287"/>
      <c r="AW3287"/>
      <c r="AX3287" t="inlineStr">
        <is>
          <t>Mortality</t>
        </is>
      </c>
      <c r="AY3287" t="inlineStr">
        <is>
          <t>Mortality</t>
        </is>
      </c>
      <c r="AZ3287" t="inlineStr">
        <is>
          <t>LC50</t>
        </is>
      </c>
      <c r="BA3287"/>
      <c r="BB3287" t="n">
        <v>4.0</v>
      </c>
      <c r="BC3287"/>
      <c r="BD3287"/>
      <c r="BE3287"/>
      <c r="BF3287"/>
      <c r="BG3287" t="inlineStr">
        <is>
          <t>Day(s)</t>
        </is>
      </c>
      <c r="BH3287"/>
      <c r="BI3287" t="inlineStr">
        <is>
          <t>DTXSID6034479</t>
        </is>
      </c>
      <c r="BJ3287" t="inlineStr">
        <is>
          <t>10.1139/f93-155</t>
        </is>
      </c>
      <c r="BK3287"/>
      <c r="BL3287"/>
      <c r="BM3287"/>
      <c r="BN3287"/>
      <c r="BO3287"/>
      <c r="BP3287"/>
      <c r="BQ3287"/>
      <c r="BR3287"/>
      <c r="BS3287"/>
      <c r="BT3287" t="inlineStr">
        <is>
          <t>--</t>
        </is>
      </c>
      <c r="BU3287"/>
      <c r="BV3287"/>
      <c r="BW3287"/>
      <c r="BX3287"/>
      <c r="BY3287"/>
      <c r="BZ3287"/>
      <c r="CA3287"/>
      <c r="CB3287"/>
      <c r="CC3287"/>
      <c r="CD3287"/>
      <c r="CE3287"/>
      <c r="CF3287"/>
      <c r="CG3287"/>
      <c r="CH3287"/>
      <c r="CI3287"/>
      <c r="CJ3287"/>
      <c r="CK3287" t="inlineStr">
        <is>
          <t>Welsh,P.G., J.F. Skidmore, D.J. Spry, D.G. Dixon, P.V. Hodson, N.J. Hutchinson, and B.E. Hickie</t>
        </is>
      </c>
      <c r="CL3287" t="n">
        <v>8034.0</v>
      </c>
      <c r="CM3287" t="inlineStr">
        <is>
          <t>Effect of pH and Dissolved Organic Carbon on the Toxicity of Copper to Larval Fathead Minnow (Pimephales promelas) in Natural Lake Waters of Low Alkalinity</t>
        </is>
      </c>
      <c r="CN3287" t="inlineStr">
        <is>
          <t>Can. J. Fish. Aquat. Sci. (Multiple Languages)50(7): 1356-1362</t>
        </is>
      </c>
      <c r="CO3287" t="n">
        <v>1993.0</v>
      </c>
      <c r="CP3287" t="inlineStr">
        <is>
          <t>Welsh,P.G., J.F. Skidmore, D.J. Spry, D.G. Dixon, P.V. Hodson, N.J. Hutchinson, and B.E. Hickie (1993). Effect of pH and Dissolved Organic Carbon on the Toxicity of Copper to Larval Fathead Minnow (Pimephales promelas) in Natural Lake Waters of Low Alkalinity. Can. J. Fish. Aquat. Sci. (Multiple Languages), 50, (7), 1356-1362. doi:10.1139/f93-155. ECOREF#:8034</t>
        </is>
      </c>
    </row>
    <row r="3288">
      <c r="A3288" t="n">
        <v>7758987.0</v>
      </c>
      <c r="B3288" t="inlineStr">
        <is>
          <t>Sulfuric acid copper(2+) salt (1:1)</t>
        </is>
      </c>
      <c r="C3288"/>
      <c r="D3288" t="inlineStr">
        <is>
          <t>Measured</t>
        </is>
      </c>
      <c r="E3288" t="inlineStr">
        <is>
          <t>Not coded</t>
        </is>
      </c>
      <c r="F3288"/>
      <c r="G3288"/>
      <c r="H3288"/>
      <c r="I3288"/>
      <c r="J3288"/>
      <c r="K3288"/>
      <c r="L3288" t="inlineStr">
        <is>
          <t>Pimephales promelas</t>
        </is>
      </c>
      <c r="M3288" t="inlineStr">
        <is>
          <t>Fathead Minnow</t>
        </is>
      </c>
      <c r="N3288" t="inlineStr">
        <is>
          <t>Adult</t>
        </is>
      </c>
      <c r="O3288"/>
      <c r="P3288"/>
      <c r="Q3288"/>
      <c r="R3288"/>
      <c r="S3288"/>
      <c r="T3288"/>
      <c r="U3288"/>
      <c r="V3288" t="inlineStr">
        <is>
          <t>Static</t>
        </is>
      </c>
      <c r="W3288" t="inlineStr">
        <is>
          <t>Fresh water</t>
        </is>
      </c>
      <c r="X3288" t="inlineStr">
        <is>
          <t>Lab</t>
        </is>
      </c>
      <c r="Y3288"/>
      <c r="Z3288" t="inlineStr">
        <is>
          <t>Total</t>
        </is>
      </c>
      <c r="AA3288"/>
      <c r="AB3288" t="n">
        <v>0.21</v>
      </c>
      <c r="AC3288"/>
      <c r="AD3288" t="n">
        <v>0.16</v>
      </c>
      <c r="AE3288"/>
      <c r="AF3288" t="n">
        <v>0.28</v>
      </c>
      <c r="AG3288" t="inlineStr">
        <is>
          <t>AI mg/L</t>
        </is>
      </c>
      <c r="AH3288"/>
      <c r="AI3288"/>
      <c r="AJ3288"/>
      <c r="AK3288"/>
      <c r="AL3288"/>
      <c r="AM3288"/>
      <c r="AN3288"/>
      <c r="AO3288"/>
      <c r="AP3288"/>
      <c r="AQ3288"/>
      <c r="AR3288"/>
      <c r="AS3288"/>
      <c r="AT3288"/>
      <c r="AU3288"/>
      <c r="AV3288"/>
      <c r="AW3288"/>
      <c r="AX3288" t="inlineStr">
        <is>
          <t>Mortality</t>
        </is>
      </c>
      <c r="AY3288" t="inlineStr">
        <is>
          <t>Mortality</t>
        </is>
      </c>
      <c r="AZ3288" t="inlineStr">
        <is>
          <t>LC50</t>
        </is>
      </c>
      <c r="BA3288"/>
      <c r="BB3288" t="n">
        <v>4.0</v>
      </c>
      <c r="BC3288"/>
      <c r="BD3288"/>
      <c r="BE3288"/>
      <c r="BF3288"/>
      <c r="BG3288" t="inlineStr">
        <is>
          <t>Day(s)</t>
        </is>
      </c>
      <c r="BH3288"/>
      <c r="BI3288" t="inlineStr">
        <is>
          <t>DTXSID6034479</t>
        </is>
      </c>
      <c r="BJ3288" t="inlineStr">
        <is>
          <t>10.1002/etc.5620040211</t>
        </is>
      </c>
      <c r="BK3288"/>
      <c r="BL3288"/>
      <c r="BM3288"/>
      <c r="BN3288"/>
      <c r="BO3288"/>
      <c r="BP3288"/>
      <c r="BQ3288"/>
      <c r="BR3288"/>
      <c r="BS3288"/>
      <c r="BT3288" t="inlineStr">
        <is>
          <t>--</t>
        </is>
      </c>
      <c r="BU3288"/>
      <c r="BV3288"/>
      <c r="BW3288"/>
      <c r="BX3288"/>
      <c r="BY3288"/>
      <c r="BZ3288"/>
      <c r="CA3288"/>
      <c r="CB3288"/>
      <c r="CC3288"/>
      <c r="CD3288"/>
      <c r="CE3288"/>
      <c r="CF3288"/>
      <c r="CG3288"/>
      <c r="CH3288"/>
      <c r="CI3288" t="inlineStr">
        <is>
          <t xml:space="preserve"> O EFCT CONT/RPTD//</t>
        </is>
      </c>
      <c r="CJ3288" t="inlineStr">
        <is>
          <t xml:space="preserve">   O EFCT CONT/RPTD//</t>
        </is>
      </c>
      <c r="CK3288" t="inlineStr">
        <is>
          <t>Benson,W.H., and W.J. Birge</t>
        </is>
      </c>
      <c r="CL3288" t="n">
        <v>10551.0</v>
      </c>
      <c r="CM3288" t="inlineStr">
        <is>
          <t>Heavy Metal Tolerance and Metallothionein Induction in Fathead Minnows:  Results From Field and Laboratory Investigations</t>
        </is>
      </c>
      <c r="CN3288" t="inlineStr">
        <is>
          <t>Environ. Toxicol. Chem.4(2): 209-217</t>
        </is>
      </c>
      <c r="CO3288" t="n">
        <v>1983.0</v>
      </c>
      <c r="CP3288" t="inlineStr">
        <is>
          <t>Benson,W.H., and W.J. Birge (1983). Heavy Metal Tolerance and Metallothionein Induction in Fathead Minnows:  Results From Field and Laboratory Investigations. Environ. Toxicol. Chem., 4, (2), 209-217. doi:10.1002/etc.5620040211. ECOREF#:10551</t>
        </is>
      </c>
    </row>
    <row r="3289">
      <c r="A3289" t="n">
        <v>7758987.0</v>
      </c>
      <c r="B3289" t="inlineStr">
        <is>
          <t>Sulfuric acid copper(2+) salt (1:1)</t>
        </is>
      </c>
      <c r="C3289"/>
      <c r="D3289" t="inlineStr">
        <is>
          <t>Measured</t>
        </is>
      </c>
      <c r="E3289" t="inlineStr">
        <is>
          <t>Not coded</t>
        </is>
      </c>
      <c r="F3289"/>
      <c r="G3289"/>
      <c r="H3289"/>
      <c r="I3289"/>
      <c r="J3289"/>
      <c r="K3289"/>
      <c r="L3289" t="inlineStr">
        <is>
          <t>Pimephales promelas</t>
        </is>
      </c>
      <c r="M3289" t="inlineStr">
        <is>
          <t>Fathead Minnow</t>
        </is>
      </c>
      <c r="N3289" t="inlineStr">
        <is>
          <t>Larva</t>
        </is>
      </c>
      <c r="O3289" t="inlineStr">
        <is>
          <t>&lt;</t>
        </is>
      </c>
      <c r="P3289" t="n">
        <v>24.0</v>
      </c>
      <c r="Q3289"/>
      <c r="R3289"/>
      <c r="S3289"/>
      <c r="T3289"/>
      <c r="U3289" t="inlineStr">
        <is>
          <t>Hour(s)</t>
        </is>
      </c>
      <c r="V3289" t="inlineStr">
        <is>
          <t>Flow-through</t>
        </is>
      </c>
      <c r="W3289" t="inlineStr">
        <is>
          <t>Fresh water</t>
        </is>
      </c>
      <c r="X3289" t="inlineStr">
        <is>
          <t>Lab</t>
        </is>
      </c>
      <c r="Y3289"/>
      <c r="Z3289" t="inlineStr">
        <is>
          <t>Total</t>
        </is>
      </c>
      <c r="AA3289"/>
      <c r="AB3289" t="n">
        <v>0.05171824</v>
      </c>
      <c r="AC3289"/>
      <c r="AD3289"/>
      <c r="AE3289"/>
      <c r="AF3289"/>
      <c r="AG3289" t="inlineStr">
        <is>
          <t>AI mg/L</t>
        </is>
      </c>
      <c r="AH3289"/>
      <c r="AI3289"/>
      <c r="AJ3289"/>
      <c r="AK3289"/>
      <c r="AL3289"/>
      <c r="AM3289"/>
      <c r="AN3289"/>
      <c r="AO3289"/>
      <c r="AP3289"/>
      <c r="AQ3289"/>
      <c r="AR3289"/>
      <c r="AS3289"/>
      <c r="AT3289"/>
      <c r="AU3289"/>
      <c r="AV3289"/>
      <c r="AW3289"/>
      <c r="AX3289" t="inlineStr">
        <is>
          <t>Mortality</t>
        </is>
      </c>
      <c r="AY3289" t="inlineStr">
        <is>
          <t>Mortality</t>
        </is>
      </c>
      <c r="AZ3289" t="inlineStr">
        <is>
          <t>LC50</t>
        </is>
      </c>
      <c r="BA3289"/>
      <c r="BB3289" t="n">
        <v>4.0</v>
      </c>
      <c r="BC3289"/>
      <c r="BD3289"/>
      <c r="BE3289"/>
      <c r="BF3289"/>
      <c r="BG3289" t="inlineStr">
        <is>
          <t>Day(s)</t>
        </is>
      </c>
      <c r="BH3289"/>
      <c r="BI3289" t="inlineStr">
        <is>
          <t>DTXSID6034479</t>
        </is>
      </c>
      <c r="BJ3289" t="inlineStr">
        <is>
          <t>10.1002/etc.5620150217</t>
        </is>
      </c>
      <c r="BK3289"/>
      <c r="BL3289"/>
      <c r="BM3289"/>
      <c r="BN3289"/>
      <c r="BO3289"/>
      <c r="BP3289"/>
      <c r="BQ3289"/>
      <c r="BR3289"/>
      <c r="BS3289"/>
      <c r="BT3289" t="inlineStr">
        <is>
          <t>--</t>
        </is>
      </c>
      <c r="BU3289"/>
      <c r="BV3289"/>
      <c r="BW3289"/>
      <c r="BX3289"/>
      <c r="BY3289"/>
      <c r="BZ3289"/>
      <c r="CA3289"/>
      <c r="CB3289"/>
      <c r="CC3289"/>
      <c r="CD3289"/>
      <c r="CE3289"/>
      <c r="CF3289"/>
      <c r="CG3289"/>
      <c r="CH3289"/>
      <c r="CI3289" t="inlineStr">
        <is>
          <t xml:space="preserve"> ALK/0.85 MEQ/L*//</t>
        </is>
      </c>
      <c r="CJ3289" t="inlineStr">
        <is>
          <t xml:space="preserve">   ALK/0.85 MEQ/L*//</t>
        </is>
      </c>
      <c r="CK3289" t="inlineStr">
        <is>
          <t>Erickson,R.J., D.A. Benoit, V.R. Mattson, H.P.,Jr. Nelson, and E.N. Leonard</t>
        </is>
      </c>
      <c r="CL3289" t="n">
        <v>16342.0</v>
      </c>
      <c r="CM3289" t="inlineStr">
        <is>
          <t>The Effects of Water Chemistry on the Toxicity of Copper to Fathead Minnows</t>
        </is>
      </c>
      <c r="CN3289" t="inlineStr">
        <is>
          <t>Environ. Toxicol. Chem.15(2): 181-193</t>
        </is>
      </c>
      <c r="CO3289" t="n">
        <v>1996.0</v>
      </c>
      <c r="CP3289" t="inlineStr">
        <is>
          <t>Erickson,R.J., D.A. Benoit, V.R. Mattson, H.P.,Jr. Nelson, and E.N. Leonard (1996). The Effects of Water Chemistry on the Toxicity of Copper to Fathead Minnows. Environ. Toxicol. Chem., 15, (2), 181-193. doi:10.1002/etc.5620150217. ECOREF#:16342</t>
        </is>
      </c>
    </row>
    <row r="3290">
      <c r="A3290" t="n">
        <v>7758987.0</v>
      </c>
      <c r="B3290" t="inlineStr">
        <is>
          <t>Sulfuric acid copper(2+) salt (1:1)</t>
        </is>
      </c>
      <c r="C3290"/>
      <c r="D3290" t="inlineStr">
        <is>
          <t>Measured</t>
        </is>
      </c>
      <c r="E3290" t="inlineStr">
        <is>
          <t>Not coded</t>
        </is>
      </c>
      <c r="F3290"/>
      <c r="G3290"/>
      <c r="H3290"/>
      <c r="I3290"/>
      <c r="J3290"/>
      <c r="K3290"/>
      <c r="L3290" t="inlineStr">
        <is>
          <t>Pimephales promelas</t>
        </is>
      </c>
      <c r="M3290" t="inlineStr">
        <is>
          <t>Fathead Minnow</t>
        </is>
      </c>
      <c r="N3290" t="inlineStr">
        <is>
          <t>Larva</t>
        </is>
      </c>
      <c r="O3290" t="inlineStr">
        <is>
          <t>&lt;</t>
        </is>
      </c>
      <c r="P3290" t="n">
        <v>24.0</v>
      </c>
      <c r="Q3290"/>
      <c r="R3290"/>
      <c r="S3290"/>
      <c r="T3290"/>
      <c r="U3290" t="inlineStr">
        <is>
          <t>Hour(s)</t>
        </is>
      </c>
      <c r="V3290" t="inlineStr">
        <is>
          <t>Flow-through</t>
        </is>
      </c>
      <c r="W3290" t="inlineStr">
        <is>
          <t>Fresh water</t>
        </is>
      </c>
      <c r="X3290" t="inlineStr">
        <is>
          <t>Lab</t>
        </is>
      </c>
      <c r="Y3290"/>
      <c r="Z3290" t="inlineStr">
        <is>
          <t>Total</t>
        </is>
      </c>
      <c r="AA3290"/>
      <c r="AB3290" t="n">
        <v>0.27152076</v>
      </c>
      <c r="AC3290"/>
      <c r="AD3290" t="n">
        <v>0.23919686</v>
      </c>
      <c r="AE3290"/>
      <c r="AF3290" t="n">
        <v>0.30707705</v>
      </c>
      <c r="AG3290" t="inlineStr">
        <is>
          <t>AI mg/L</t>
        </is>
      </c>
      <c r="AH3290"/>
      <c r="AI3290"/>
      <c r="AJ3290"/>
      <c r="AK3290"/>
      <c r="AL3290"/>
      <c r="AM3290"/>
      <c r="AN3290"/>
      <c r="AO3290"/>
      <c r="AP3290"/>
      <c r="AQ3290"/>
      <c r="AR3290"/>
      <c r="AS3290"/>
      <c r="AT3290"/>
      <c r="AU3290"/>
      <c r="AV3290"/>
      <c r="AW3290"/>
      <c r="AX3290" t="inlineStr">
        <is>
          <t>Mortality</t>
        </is>
      </c>
      <c r="AY3290" t="inlineStr">
        <is>
          <t>Mortality</t>
        </is>
      </c>
      <c r="AZ3290" t="inlineStr">
        <is>
          <t>LC50</t>
        </is>
      </c>
      <c r="BA3290"/>
      <c r="BB3290" t="n">
        <v>4.0</v>
      </c>
      <c r="BC3290"/>
      <c r="BD3290"/>
      <c r="BE3290"/>
      <c r="BF3290"/>
      <c r="BG3290" t="inlineStr">
        <is>
          <t>Day(s)</t>
        </is>
      </c>
      <c r="BH3290"/>
      <c r="BI3290" t="inlineStr">
        <is>
          <t>DTXSID6034479</t>
        </is>
      </c>
      <c r="BJ3290" t="inlineStr">
        <is>
          <t>10.1002/etc.5620150217</t>
        </is>
      </c>
      <c r="BK3290"/>
      <c r="BL3290"/>
      <c r="BM3290"/>
      <c r="BN3290"/>
      <c r="BO3290"/>
      <c r="BP3290"/>
      <c r="BQ3290"/>
      <c r="BR3290"/>
      <c r="BS3290"/>
      <c r="BT3290" t="inlineStr">
        <is>
          <t>--</t>
        </is>
      </c>
      <c r="BU3290"/>
      <c r="BV3290"/>
      <c r="BW3290"/>
      <c r="BX3290"/>
      <c r="BY3290"/>
      <c r="BZ3290"/>
      <c r="CA3290"/>
      <c r="CB3290"/>
      <c r="CC3290"/>
      <c r="CD3290"/>
      <c r="CE3290"/>
      <c r="CF3290"/>
      <c r="CG3290"/>
      <c r="CH3290"/>
      <c r="CI3290" t="inlineStr">
        <is>
          <t xml:space="preserve"> ALK/0.85 MEQ/L*//</t>
        </is>
      </c>
      <c r="CJ3290" t="inlineStr">
        <is>
          <t xml:space="preserve">   ALK/0.85 MEQ/L*//</t>
        </is>
      </c>
      <c r="CK3290" t="inlineStr">
        <is>
          <t>Erickson,R.J., D.A. Benoit, V.R. Mattson, H.P.,Jr. Nelson, and E.N. Leonard</t>
        </is>
      </c>
      <c r="CL3290" t="n">
        <v>16342.0</v>
      </c>
      <c r="CM3290" t="inlineStr">
        <is>
          <t>The Effects of Water Chemistry on the Toxicity of Copper to Fathead Minnows</t>
        </is>
      </c>
      <c r="CN3290" t="inlineStr">
        <is>
          <t>Environ. Toxicol. Chem.15(2): 181-193</t>
        </is>
      </c>
      <c r="CO3290" t="n">
        <v>1996.0</v>
      </c>
      <c r="CP3290" t="inlineStr">
        <is>
          <t>Erickson,R.J., D.A. Benoit, V.R. Mattson, H.P.,Jr. Nelson, and E.N. Leonard (1996). The Effects of Water Chemistry on the Toxicity of Copper to Fathead Minnows. Environ. Toxicol. Chem., 15, (2), 181-193. doi:10.1002/etc.5620150217. ECOREF#:16342</t>
        </is>
      </c>
    </row>
    <row r="3291">
      <c r="A3291" t="n">
        <v>7758987.0</v>
      </c>
      <c r="B3291" t="inlineStr">
        <is>
          <t>Sulfuric acid copper(2+) salt (1:1)</t>
        </is>
      </c>
      <c r="C3291"/>
      <c r="D3291" t="inlineStr">
        <is>
          <t>Measured</t>
        </is>
      </c>
      <c r="E3291" t="inlineStr">
        <is>
          <t>Not coded</t>
        </is>
      </c>
      <c r="F3291"/>
      <c r="G3291"/>
      <c r="H3291"/>
      <c r="I3291"/>
      <c r="J3291"/>
      <c r="K3291"/>
      <c r="L3291" t="inlineStr">
        <is>
          <t>Pimephales promelas</t>
        </is>
      </c>
      <c r="M3291" t="inlineStr">
        <is>
          <t>Fathead Minnow</t>
        </is>
      </c>
      <c r="N3291" t="inlineStr">
        <is>
          <t>Larva</t>
        </is>
      </c>
      <c r="O3291" t="inlineStr">
        <is>
          <t>&lt;</t>
        </is>
      </c>
      <c r="P3291" t="n">
        <v>24.0</v>
      </c>
      <c r="Q3291"/>
      <c r="R3291"/>
      <c r="S3291"/>
      <c r="T3291"/>
      <c r="U3291" t="inlineStr">
        <is>
          <t>Hour(s)</t>
        </is>
      </c>
      <c r="V3291" t="inlineStr">
        <is>
          <t>Static</t>
        </is>
      </c>
      <c r="W3291" t="inlineStr">
        <is>
          <t>Fresh water</t>
        </is>
      </c>
      <c r="X3291" t="inlineStr">
        <is>
          <t>Lab</t>
        </is>
      </c>
      <c r="Y3291" t="n">
        <v>6.0</v>
      </c>
      <c r="Z3291" t="inlineStr">
        <is>
          <t>Total</t>
        </is>
      </c>
      <c r="AA3291"/>
      <c r="AB3291" t="n">
        <v>1.89094815</v>
      </c>
      <c r="AC3291"/>
      <c r="AD3291" t="n">
        <v>1.7131667</v>
      </c>
      <c r="AE3291"/>
      <c r="AF3291" t="n">
        <v>2.08489155</v>
      </c>
      <c r="AG3291" t="inlineStr">
        <is>
          <t>AI mg/L</t>
        </is>
      </c>
      <c r="AH3291"/>
      <c r="AI3291"/>
      <c r="AJ3291"/>
      <c r="AK3291"/>
      <c r="AL3291"/>
      <c r="AM3291"/>
      <c r="AN3291"/>
      <c r="AO3291"/>
      <c r="AP3291"/>
      <c r="AQ3291"/>
      <c r="AR3291"/>
      <c r="AS3291"/>
      <c r="AT3291"/>
      <c r="AU3291"/>
      <c r="AV3291"/>
      <c r="AW3291"/>
      <c r="AX3291" t="inlineStr">
        <is>
          <t>Mortality</t>
        </is>
      </c>
      <c r="AY3291" t="inlineStr">
        <is>
          <t>Mortality</t>
        </is>
      </c>
      <c r="AZ3291" t="inlineStr">
        <is>
          <t>LC50</t>
        </is>
      </c>
      <c r="BA3291"/>
      <c r="BB3291" t="n">
        <v>4.0</v>
      </c>
      <c r="BC3291"/>
      <c r="BD3291"/>
      <c r="BE3291"/>
      <c r="BF3291"/>
      <c r="BG3291" t="inlineStr">
        <is>
          <t>Day(s)</t>
        </is>
      </c>
      <c r="BH3291"/>
      <c r="BI3291" t="inlineStr">
        <is>
          <t>DTXSID6034479</t>
        </is>
      </c>
      <c r="BJ3291"/>
      <c r="BK3291"/>
      <c r="BL3291"/>
      <c r="BM3291"/>
      <c r="BN3291"/>
      <c r="BO3291"/>
      <c r="BP3291"/>
      <c r="BQ3291"/>
      <c r="BR3291"/>
      <c r="BS3291"/>
      <c r="BT3291" t="inlineStr">
        <is>
          <t>--</t>
        </is>
      </c>
      <c r="BU3291"/>
      <c r="BV3291"/>
      <c r="BW3291"/>
      <c r="BX3291"/>
      <c r="BY3291"/>
      <c r="BZ3291"/>
      <c r="CA3291"/>
      <c r="CB3291"/>
      <c r="CC3291"/>
      <c r="CD3291"/>
      <c r="CE3291"/>
      <c r="CF3291"/>
      <c r="CG3291"/>
      <c r="CH3291"/>
      <c r="CI3291" t="inlineStr">
        <is>
          <t xml:space="preserve"> CA/3.00* mN             //MG/1.50* mN             //NA/0.30* mN             //POT/0.04* mN             //SO4/0.81 mN             //CL/0.27 mN             //DNUM/6//DOSES/0.9 to 1.0/2.0 to 2.3/3.8 to 4.6/7.7 to 9.1/13.8 to 16.0 uM//TESTID/75//OEF/SALTS, HARDNESS, TEMPERATURE////</t>
        </is>
      </c>
      <c r="CJ3291" t="inlineStr">
        <is>
          <t xml:space="preserve">   CA/3.00* mN             //MG/1.50* mN             //NA/0.30* mN             //POT/0.04* mN             //SO4/0.81 mN             //CL/0.27 mN             //DNUM/6//DOSES/0.9 to 1.0/2.0 to 2.3/3.8 to 4.6/7.7 to 9.1/13.8 to 16.0 uM//TESTID/75//OEF/SALTS, HARDNESS, TEMPERATURE////</t>
        </is>
      </c>
      <c r="CK3291" t="inlineStr">
        <is>
          <t>Erickson,R.J., D.A. Benoit, and V.R. Mattson</t>
        </is>
      </c>
      <c r="CL3291" t="n">
        <v>76238.0</v>
      </c>
      <c r="CM3291" t="inlineStr">
        <is>
          <t>A Prototype Toxicity Factors Model for Site-Specific Copper Water Quality Criteria</t>
        </is>
      </c>
      <c r="CN3291" t="inlineStr">
        <is>
          <t>U.S.EPA, Duluth, MN:36 p.</t>
        </is>
      </c>
      <c r="CO3291" t="n">
        <v>1996.0</v>
      </c>
      <c r="CP3291" t="inlineStr">
        <is>
          <t>Erickson,R.J., D.A. Benoit, and V.R. Mattson (1996). A Prototype Toxicity Factors Model for Site-Specific Copper Water Quality Criteria. U.S.EPA, Duluth, MN, 36 p. ECOREF#:76238</t>
        </is>
      </c>
    </row>
    <row r="3292">
      <c r="A3292" t="n">
        <v>7758987.0</v>
      </c>
      <c r="B3292" t="inlineStr">
        <is>
          <t>Sulfuric acid copper(2+) salt (1:1)</t>
        </is>
      </c>
      <c r="C3292"/>
      <c r="D3292" t="inlineStr">
        <is>
          <t>Measured</t>
        </is>
      </c>
      <c r="E3292" t="inlineStr">
        <is>
          <t>Not coded</t>
        </is>
      </c>
      <c r="F3292"/>
      <c r="G3292"/>
      <c r="H3292"/>
      <c r="I3292"/>
      <c r="J3292"/>
      <c r="K3292"/>
      <c r="L3292" t="inlineStr">
        <is>
          <t>Pimephales promelas</t>
        </is>
      </c>
      <c r="M3292" t="inlineStr">
        <is>
          <t>Fathead Minnow</t>
        </is>
      </c>
      <c r="N3292"/>
      <c r="O3292"/>
      <c r="P3292"/>
      <c r="Q3292"/>
      <c r="R3292"/>
      <c r="S3292"/>
      <c r="T3292"/>
      <c r="U3292"/>
      <c r="V3292" t="inlineStr">
        <is>
          <t>Aquatic, unspecified</t>
        </is>
      </c>
      <c r="W3292" t="inlineStr">
        <is>
          <t>Fresh water</t>
        </is>
      </c>
      <c r="X3292" t="inlineStr">
        <is>
          <t>Lab</t>
        </is>
      </c>
      <c r="Y3292"/>
      <c r="Z3292" t="inlineStr">
        <is>
          <t>Total</t>
        </is>
      </c>
      <c r="AA3292"/>
      <c r="AB3292" t="n">
        <v>0.513</v>
      </c>
      <c r="AC3292"/>
      <c r="AD3292"/>
      <c r="AE3292"/>
      <c r="AF3292"/>
      <c r="AG3292" t="inlineStr">
        <is>
          <t>AI mg/L</t>
        </is>
      </c>
      <c r="AH3292"/>
      <c r="AI3292"/>
      <c r="AJ3292"/>
      <c r="AK3292"/>
      <c r="AL3292"/>
      <c r="AM3292"/>
      <c r="AN3292"/>
      <c r="AO3292"/>
      <c r="AP3292"/>
      <c r="AQ3292"/>
      <c r="AR3292"/>
      <c r="AS3292"/>
      <c r="AT3292"/>
      <c r="AU3292"/>
      <c r="AV3292"/>
      <c r="AW3292"/>
      <c r="AX3292" t="inlineStr">
        <is>
          <t>Mortality</t>
        </is>
      </c>
      <c r="AY3292" t="inlineStr">
        <is>
          <t>Mortality</t>
        </is>
      </c>
      <c r="AZ3292" t="inlineStr">
        <is>
          <t>LC50</t>
        </is>
      </c>
      <c r="BA3292"/>
      <c r="BB3292" t="n">
        <v>4.0</v>
      </c>
      <c r="BC3292"/>
      <c r="BD3292"/>
      <c r="BE3292"/>
      <c r="BF3292"/>
      <c r="BG3292" t="inlineStr">
        <is>
          <t>Day(s)</t>
        </is>
      </c>
      <c r="BH3292"/>
      <c r="BI3292" t="inlineStr">
        <is>
          <t>DTXSID6034479</t>
        </is>
      </c>
      <c r="BJ3292" t="inlineStr">
        <is>
          <t>10.1007/BF00203014</t>
        </is>
      </c>
      <c r="BK3292"/>
      <c r="BL3292"/>
      <c r="BM3292"/>
      <c r="BN3292"/>
      <c r="BO3292"/>
      <c r="BP3292"/>
      <c r="BQ3292"/>
      <c r="BR3292"/>
      <c r="BS3292"/>
      <c r="BT3292" t="inlineStr">
        <is>
          <t>--</t>
        </is>
      </c>
      <c r="BU3292"/>
      <c r="BV3292"/>
      <c r="BW3292"/>
      <c r="BX3292"/>
      <c r="BY3292"/>
      <c r="BZ3292"/>
      <c r="CA3292"/>
      <c r="CB3292"/>
      <c r="CC3292"/>
      <c r="CD3292"/>
      <c r="CE3292"/>
      <c r="CF3292"/>
      <c r="CG3292"/>
      <c r="CH3292"/>
      <c r="CI3292"/>
      <c r="CJ3292"/>
      <c r="CK3292" t="inlineStr">
        <is>
          <t>Richards,V.L., and T.L. Beitinger</t>
        </is>
      </c>
      <c r="CL3292" t="n">
        <v>14976.0</v>
      </c>
      <c r="CM3292" t="inlineStr">
        <is>
          <t>Reciprocal Influences of Temperature and Copper on Survival of Fathead Minnows, Pimephales promelas</t>
        </is>
      </c>
      <c r="CN3292" t="inlineStr">
        <is>
          <t>Bull. Environ. Contam. Toxicol.55(2): 230-236</t>
        </is>
      </c>
      <c r="CO3292" t="n">
        <v>1995.0</v>
      </c>
      <c r="CP3292" t="inlineStr">
        <is>
          <t>Richards,V.L., and T.L. Beitinger (1995). Reciprocal Influences of Temperature and Copper on Survival of Fathead Minnows, Pimephales promelas. Bull. Environ. Contam. Toxicol., 55, (2), 230-236. doi:10.1007/BF00203014. ECOREF#:14976</t>
        </is>
      </c>
    </row>
    <row r="3293">
      <c r="A3293" t="n">
        <v>7758987.0</v>
      </c>
      <c r="B3293" t="inlineStr">
        <is>
          <t>Sulfuric acid copper(2+) salt (1:1)</t>
        </is>
      </c>
      <c r="C3293"/>
      <c r="D3293" t="inlineStr">
        <is>
          <t>Measured</t>
        </is>
      </c>
      <c r="E3293" t="inlineStr">
        <is>
          <t>Not coded</t>
        </is>
      </c>
      <c r="F3293"/>
      <c r="G3293"/>
      <c r="H3293"/>
      <c r="I3293"/>
      <c r="J3293"/>
      <c r="K3293"/>
      <c r="L3293" t="inlineStr">
        <is>
          <t>Pimephales promelas</t>
        </is>
      </c>
      <c r="M3293" t="inlineStr">
        <is>
          <t>Fathead Minnow</t>
        </is>
      </c>
      <c r="N3293" t="inlineStr">
        <is>
          <t>Larva</t>
        </is>
      </c>
      <c r="O3293" t="inlineStr">
        <is>
          <t>&lt;</t>
        </is>
      </c>
      <c r="P3293" t="n">
        <v>24.0</v>
      </c>
      <c r="Q3293"/>
      <c r="R3293"/>
      <c r="S3293"/>
      <c r="T3293"/>
      <c r="U3293" t="inlineStr">
        <is>
          <t>Hour(s)</t>
        </is>
      </c>
      <c r="V3293" t="inlineStr">
        <is>
          <t>Static</t>
        </is>
      </c>
      <c r="W3293" t="inlineStr">
        <is>
          <t>Fresh water</t>
        </is>
      </c>
      <c r="X3293" t="inlineStr">
        <is>
          <t>Lab</t>
        </is>
      </c>
      <c r="Y3293" t="n">
        <v>6.0</v>
      </c>
      <c r="Z3293" t="inlineStr">
        <is>
          <t>Total</t>
        </is>
      </c>
      <c r="AA3293" t="inlineStr">
        <is>
          <t>&gt;</t>
        </is>
      </c>
      <c r="AB3293" t="n">
        <v>3.555629</v>
      </c>
      <c r="AC3293"/>
      <c r="AD3293"/>
      <c r="AE3293"/>
      <c r="AF3293"/>
      <c r="AG3293" t="inlineStr">
        <is>
          <t>AI mg/L</t>
        </is>
      </c>
      <c r="AH3293"/>
      <c r="AI3293"/>
      <c r="AJ3293"/>
      <c r="AK3293"/>
      <c r="AL3293"/>
      <c r="AM3293"/>
      <c r="AN3293"/>
      <c r="AO3293"/>
      <c r="AP3293"/>
      <c r="AQ3293"/>
      <c r="AR3293"/>
      <c r="AS3293"/>
      <c r="AT3293"/>
      <c r="AU3293"/>
      <c r="AV3293"/>
      <c r="AW3293"/>
      <c r="AX3293" t="inlineStr">
        <is>
          <t>Mortality</t>
        </is>
      </c>
      <c r="AY3293" t="inlineStr">
        <is>
          <t>Mortality</t>
        </is>
      </c>
      <c r="AZ3293" t="inlineStr">
        <is>
          <t>LC50</t>
        </is>
      </c>
      <c r="BA3293"/>
      <c r="BB3293" t="n">
        <v>4.0</v>
      </c>
      <c r="BC3293"/>
      <c r="BD3293"/>
      <c r="BE3293"/>
      <c r="BF3293"/>
      <c r="BG3293" t="inlineStr">
        <is>
          <t>Day(s)</t>
        </is>
      </c>
      <c r="BH3293"/>
      <c r="BI3293" t="inlineStr">
        <is>
          <t>DTXSID6034479</t>
        </is>
      </c>
      <c r="BJ3293"/>
      <c r="BK3293"/>
      <c r="BL3293"/>
      <c r="BM3293"/>
      <c r="BN3293"/>
      <c r="BO3293"/>
      <c r="BP3293"/>
      <c r="BQ3293"/>
      <c r="BR3293"/>
      <c r="BS3293"/>
      <c r="BT3293" t="inlineStr">
        <is>
          <t>--</t>
        </is>
      </c>
      <c r="BU3293"/>
      <c r="BV3293"/>
      <c r="BW3293"/>
      <c r="BX3293"/>
      <c r="BY3293"/>
      <c r="BZ3293"/>
      <c r="CA3293"/>
      <c r="CB3293"/>
      <c r="CC3293"/>
      <c r="CD3293"/>
      <c r="CE3293"/>
      <c r="CF3293"/>
      <c r="CG3293"/>
      <c r="CH3293"/>
      <c r="CI3293" t="inlineStr">
        <is>
          <t xml:space="preserve"> CA/5.00* mN             //MG/2.50* mN             //NA/2.50* mN             //POT/0.12* mN             //SO4/1.50 mN             //CL/1.75 mN             //DNUM/6//DOSES/5.9 to 7.1/11.3 to 14.9/11 to 30/12 to 57/18 to 112 uM//TESTID/51//OEF/SALTS, HARDNESS, TEMPERATURE////</t>
        </is>
      </c>
      <c r="CJ3293" t="inlineStr">
        <is>
          <t xml:space="preserve">   CA/5.00* mN             //MG/2.50* mN             //NA/2.50* mN             //POT/0.12* mN             //SO4/1.50 mN             //CL/1.75 mN             //DNUM/6//DOSES/5.9 to 7.1/11.3 to 14.9/11 to 30/12 to 57/18 to 112 uM//TESTID/51//OEF/SALTS, HARDNESS, TEMPERATURE////</t>
        </is>
      </c>
      <c r="CK3293" t="inlineStr">
        <is>
          <t>Erickson,R.J., D.A. Benoit, and V.R. Mattson</t>
        </is>
      </c>
      <c r="CL3293" t="n">
        <v>76238.0</v>
      </c>
      <c r="CM3293" t="inlineStr">
        <is>
          <t>A Prototype Toxicity Factors Model for Site-Specific Copper Water Quality Criteria</t>
        </is>
      </c>
      <c r="CN3293" t="inlineStr">
        <is>
          <t>U.S.EPA, Duluth, MN:36 p.</t>
        </is>
      </c>
      <c r="CO3293" t="n">
        <v>1996.0</v>
      </c>
      <c r="CP3293" t="inlineStr">
        <is>
          <t>Erickson,R.J., D.A. Benoit, and V.R. Mattson (1996). A Prototype Toxicity Factors Model for Site-Specific Copper Water Quality Criteria. U.S.EPA, Duluth, MN, 36 p. ECOREF#:76238</t>
        </is>
      </c>
    </row>
    <row r="3294">
      <c r="A3294" t="n">
        <v>7758987.0</v>
      </c>
      <c r="B3294" t="inlineStr">
        <is>
          <t>Sulfuric acid copper(2+) salt (1:1)</t>
        </is>
      </c>
      <c r="C3294"/>
      <c r="D3294" t="inlineStr">
        <is>
          <t>Unmeasured</t>
        </is>
      </c>
      <c r="E3294" t="inlineStr">
        <is>
          <t>Not coded</t>
        </is>
      </c>
      <c r="F3294"/>
      <c r="G3294"/>
      <c r="H3294"/>
      <c r="I3294"/>
      <c r="J3294"/>
      <c r="K3294"/>
      <c r="L3294" t="inlineStr">
        <is>
          <t>Pimephales promelas</t>
        </is>
      </c>
      <c r="M3294" t="inlineStr">
        <is>
          <t>Fathead Minnow</t>
        </is>
      </c>
      <c r="N3294" t="inlineStr">
        <is>
          <t>Larva</t>
        </is>
      </c>
      <c r="O3294" t="inlineStr">
        <is>
          <t>&lt;</t>
        </is>
      </c>
      <c r="P3294" t="n">
        <v>24.0</v>
      </c>
      <c r="Q3294"/>
      <c r="R3294"/>
      <c r="S3294"/>
      <c r="T3294"/>
      <c r="U3294" t="inlineStr">
        <is>
          <t>Hour(s)</t>
        </is>
      </c>
      <c r="V3294" t="inlineStr">
        <is>
          <t>Renewal</t>
        </is>
      </c>
      <c r="W3294" t="inlineStr">
        <is>
          <t>Fresh water</t>
        </is>
      </c>
      <c r="X3294" t="inlineStr">
        <is>
          <t>Lab</t>
        </is>
      </c>
      <c r="Y3294" t="n">
        <v>6.0</v>
      </c>
      <c r="Z3294" t="inlineStr">
        <is>
          <t>Dissolved</t>
        </is>
      </c>
      <c r="AA3294"/>
      <c r="AB3294" t="n">
        <v>0.6133</v>
      </c>
      <c r="AC3294"/>
      <c r="AD3294" t="n">
        <v>0.51</v>
      </c>
      <c r="AE3294"/>
      <c r="AF3294" t="n">
        <v>0.7374</v>
      </c>
      <c r="AG3294" t="inlineStr">
        <is>
          <t>AI mg/L</t>
        </is>
      </c>
      <c r="AH3294"/>
      <c r="AI3294"/>
      <c r="AJ3294"/>
      <c r="AK3294"/>
      <c r="AL3294"/>
      <c r="AM3294"/>
      <c r="AN3294"/>
      <c r="AO3294"/>
      <c r="AP3294"/>
      <c r="AQ3294"/>
      <c r="AR3294"/>
      <c r="AS3294"/>
      <c r="AT3294"/>
      <c r="AU3294"/>
      <c r="AV3294"/>
      <c r="AW3294"/>
      <c r="AX3294" t="inlineStr">
        <is>
          <t>Mortality</t>
        </is>
      </c>
      <c r="AY3294" t="inlineStr">
        <is>
          <t>Mortality</t>
        </is>
      </c>
      <c r="AZ3294" t="inlineStr">
        <is>
          <t>LC50</t>
        </is>
      </c>
      <c r="BA3294"/>
      <c r="BB3294" t="n">
        <v>4.0</v>
      </c>
      <c r="BC3294"/>
      <c r="BD3294"/>
      <c r="BE3294"/>
      <c r="BF3294"/>
      <c r="BG3294" t="inlineStr">
        <is>
          <t>Day(s)</t>
        </is>
      </c>
      <c r="BH3294"/>
      <c r="BI3294" t="inlineStr">
        <is>
          <t>DTXSID6034479</t>
        </is>
      </c>
      <c r="BJ3294" t="inlineStr">
        <is>
          <t>10.1897/02-476</t>
        </is>
      </c>
      <c r="BK3294"/>
      <c r="BL3294"/>
      <c r="BM3294"/>
      <c r="BN3294"/>
      <c r="BO3294"/>
      <c r="BP3294"/>
      <c r="BQ3294"/>
      <c r="BR3294"/>
      <c r="BS3294"/>
      <c r="BT3294" t="inlineStr">
        <is>
          <t>--</t>
        </is>
      </c>
      <c r="BU3294"/>
      <c r="BV3294"/>
      <c r="BW3294"/>
      <c r="BX3294"/>
      <c r="BY3294"/>
      <c r="BZ3294"/>
      <c r="CA3294"/>
      <c r="CB3294"/>
      <c r="CC3294"/>
      <c r="CD3294"/>
      <c r="CE3294"/>
      <c r="CF3294"/>
      <c r="CG3294"/>
      <c r="CH3294"/>
      <c r="CI3294" t="inlineStr">
        <is>
          <t xml:space="preserve"> HMA/27.85 %//CA/13.63 to 16.43 mg/L//MG/11.18 to 14.34 mg/L//NA/25.52 to 40.92 mg/L//POT/2.12 to 3.17 mg/L//SO4/81.21 to 96.45 mg/L//CL/1.90 to 9.52 mg/L//DNUM/6//DOSES/&lt;=3200 ug/L//TESTID/26//</t>
        </is>
      </c>
      <c r="CJ3294" t="inlineStr">
        <is>
          <t xml:space="preserve">   HMA/27.85 %//CA/13.63 to 16.43 mg/L//MG/11.18 to 14.34 mg/L//NA/25.52 to 40.92 mg/L//POT/2.12 to 3.17 mg/L//SO4/81.21 to 96.45 mg/L//CL/1.90 to 9.52 mg/L//DNUM/6//DOSES/&lt;=3200 ug/L//TESTID/26//</t>
        </is>
      </c>
      <c r="CK3294" t="inlineStr">
        <is>
          <t>Ryan,A.C., E.J. Van Genderen, J.R. Tomasso, and S.J. Klaine</t>
        </is>
      </c>
      <c r="CL3294" t="n">
        <v>80428.0</v>
      </c>
      <c r="CM3294" t="inlineStr">
        <is>
          <t>Influence of Natural Organic Matter Source on Copper Toxicity to Larval Fathead Minnows (Pimephales promelas):  Implications for the Biotic Ligand Model</t>
        </is>
      </c>
      <c r="CN3294" t="inlineStr">
        <is>
          <t>Environ. Toxicol. Chem.23(6): 1567-1574</t>
        </is>
      </c>
      <c r="CO3294" t="n">
        <v>2004.0</v>
      </c>
      <c r="CP3294" t="inlineStr">
        <is>
          <t>Ryan,A.C., E.J. Van Genderen, J.R. Tomasso, and S.J. Klaine (2004). Influence of Natural Organic Matter Source on Copper Toxicity to Larval Fathead Minnows (Pimephales promelas):  Implications for the Biotic Ligand Model. Environ. Toxicol. Chem., 23, (6), 1567-1574. doi:10.1897/02-476. ECOREF#:80428</t>
        </is>
      </c>
    </row>
    <row r="3295">
      <c r="A3295" t="n">
        <v>7758987.0</v>
      </c>
      <c r="B3295" t="inlineStr">
        <is>
          <t>Sulfuric acid copper(2+) salt (1:1)</t>
        </is>
      </c>
      <c r="C3295"/>
      <c r="D3295" t="inlineStr">
        <is>
          <t>Measured</t>
        </is>
      </c>
      <c r="E3295" t="inlineStr">
        <is>
          <t>Not coded</t>
        </is>
      </c>
      <c r="F3295"/>
      <c r="G3295"/>
      <c r="H3295"/>
      <c r="I3295"/>
      <c r="J3295"/>
      <c r="K3295"/>
      <c r="L3295" t="inlineStr">
        <is>
          <t>Pimephales promelas</t>
        </is>
      </c>
      <c r="M3295" t="inlineStr">
        <is>
          <t>Fathead Minnow</t>
        </is>
      </c>
      <c r="N3295" t="inlineStr">
        <is>
          <t>Larva</t>
        </is>
      </c>
      <c r="O3295" t="inlineStr">
        <is>
          <t>&lt;</t>
        </is>
      </c>
      <c r="P3295" t="n">
        <v>24.0</v>
      </c>
      <c r="Q3295"/>
      <c r="R3295"/>
      <c r="S3295"/>
      <c r="T3295"/>
      <c r="U3295" t="inlineStr">
        <is>
          <t>Hour(s)</t>
        </is>
      </c>
      <c r="V3295" t="inlineStr">
        <is>
          <t>Flow-through</t>
        </is>
      </c>
      <c r="W3295" t="inlineStr">
        <is>
          <t>Fresh water</t>
        </is>
      </c>
      <c r="X3295" t="inlineStr">
        <is>
          <t>Lab</t>
        </is>
      </c>
      <c r="Y3295"/>
      <c r="Z3295" t="inlineStr">
        <is>
          <t>Total</t>
        </is>
      </c>
      <c r="AA3295"/>
      <c r="AB3295" t="n">
        <v>0.163235695</v>
      </c>
      <c r="AC3295"/>
      <c r="AD3295"/>
      <c r="AE3295"/>
      <c r="AF3295"/>
      <c r="AG3295" t="inlineStr">
        <is>
          <t>AI mg/L</t>
        </is>
      </c>
      <c r="AH3295"/>
      <c r="AI3295"/>
      <c r="AJ3295"/>
      <c r="AK3295"/>
      <c r="AL3295"/>
      <c r="AM3295"/>
      <c r="AN3295"/>
      <c r="AO3295"/>
      <c r="AP3295"/>
      <c r="AQ3295"/>
      <c r="AR3295"/>
      <c r="AS3295"/>
      <c r="AT3295"/>
      <c r="AU3295"/>
      <c r="AV3295"/>
      <c r="AW3295"/>
      <c r="AX3295" t="inlineStr">
        <is>
          <t>Mortality</t>
        </is>
      </c>
      <c r="AY3295" t="inlineStr">
        <is>
          <t>Mortality</t>
        </is>
      </c>
      <c r="AZ3295" t="inlineStr">
        <is>
          <t>LC50</t>
        </is>
      </c>
      <c r="BA3295"/>
      <c r="BB3295" t="n">
        <v>4.0</v>
      </c>
      <c r="BC3295"/>
      <c r="BD3295"/>
      <c r="BE3295"/>
      <c r="BF3295"/>
      <c r="BG3295" t="inlineStr">
        <is>
          <t>Day(s)</t>
        </is>
      </c>
      <c r="BH3295"/>
      <c r="BI3295" t="inlineStr">
        <is>
          <t>DTXSID6034479</t>
        </is>
      </c>
      <c r="BJ3295" t="inlineStr">
        <is>
          <t>10.1002/etc.5620150217</t>
        </is>
      </c>
      <c r="BK3295"/>
      <c r="BL3295"/>
      <c r="BM3295"/>
      <c r="BN3295"/>
      <c r="BO3295"/>
      <c r="BP3295"/>
      <c r="BQ3295"/>
      <c r="BR3295"/>
      <c r="BS3295"/>
      <c r="BT3295" t="inlineStr">
        <is>
          <t>--</t>
        </is>
      </c>
      <c r="BU3295"/>
      <c r="BV3295"/>
      <c r="BW3295"/>
      <c r="BX3295"/>
      <c r="BY3295"/>
      <c r="BZ3295"/>
      <c r="CA3295"/>
      <c r="CB3295"/>
      <c r="CC3295"/>
      <c r="CD3295"/>
      <c r="CE3295"/>
      <c r="CF3295"/>
      <c r="CG3295"/>
      <c r="CH3295"/>
      <c r="CI3295" t="inlineStr">
        <is>
          <t xml:space="preserve"> ALK/0.85 MEQ/L*//</t>
        </is>
      </c>
      <c r="CJ3295" t="inlineStr">
        <is>
          <t xml:space="preserve">   ALK/0.85 MEQ/L*//</t>
        </is>
      </c>
      <c r="CK3295" t="inlineStr">
        <is>
          <t>Erickson,R.J., D.A. Benoit, V.R. Mattson, H.P.,Jr. Nelson, and E.N. Leonard</t>
        </is>
      </c>
      <c r="CL3295" t="n">
        <v>16342.0</v>
      </c>
      <c r="CM3295" t="inlineStr">
        <is>
          <t>The Effects of Water Chemistry on the Toxicity of Copper to Fathead Minnows</t>
        </is>
      </c>
      <c r="CN3295" t="inlineStr">
        <is>
          <t>Environ. Toxicol. Chem.15(2): 181-193</t>
        </is>
      </c>
      <c r="CO3295" t="n">
        <v>1996.0</v>
      </c>
      <c r="CP3295" t="inlineStr">
        <is>
          <t>Erickson,R.J., D.A. Benoit, V.R. Mattson, H.P.,Jr. Nelson, and E.N. Leonard (1996). The Effects of Water Chemistry on the Toxicity of Copper to Fathead Minnows. Environ. Toxicol. Chem., 15, (2), 181-193. doi:10.1002/etc.5620150217. ECOREF#:16342</t>
        </is>
      </c>
    </row>
    <row r="3296">
      <c r="A3296" t="n">
        <v>7758987.0</v>
      </c>
      <c r="B3296" t="inlineStr">
        <is>
          <t>Sulfuric acid copper(2+) salt (1:1)</t>
        </is>
      </c>
      <c r="C3296"/>
      <c r="D3296" t="inlineStr">
        <is>
          <t>Measured</t>
        </is>
      </c>
      <c r="E3296" t="inlineStr">
        <is>
          <t>Not coded</t>
        </is>
      </c>
      <c r="F3296"/>
      <c r="G3296"/>
      <c r="H3296"/>
      <c r="I3296"/>
      <c r="J3296"/>
      <c r="K3296"/>
      <c r="L3296" t="inlineStr">
        <is>
          <t>Pimephales promelas</t>
        </is>
      </c>
      <c r="M3296" t="inlineStr">
        <is>
          <t>Fathead Minnow</t>
        </is>
      </c>
      <c r="N3296" t="inlineStr">
        <is>
          <t>Fry</t>
        </is>
      </c>
      <c r="O3296" t="inlineStr">
        <is>
          <t>&lt;</t>
        </is>
      </c>
      <c r="P3296" t="n">
        <v>1.0</v>
      </c>
      <c r="Q3296"/>
      <c r="R3296"/>
      <c r="S3296"/>
      <c r="T3296"/>
      <c r="U3296" t="inlineStr">
        <is>
          <t>Day(s)</t>
        </is>
      </c>
      <c r="V3296" t="inlineStr">
        <is>
          <t>Static</t>
        </is>
      </c>
      <c r="W3296" t="inlineStr">
        <is>
          <t>Fresh water</t>
        </is>
      </c>
      <c r="X3296" t="inlineStr">
        <is>
          <t>Lab</t>
        </is>
      </c>
      <c r="Y3296"/>
      <c r="Z3296" t="inlineStr">
        <is>
          <t>Total</t>
        </is>
      </c>
      <c r="AA3296"/>
      <c r="AB3296" t="n">
        <v>0.182</v>
      </c>
      <c r="AC3296"/>
      <c r="AD3296" t="n">
        <v>0.146</v>
      </c>
      <c r="AE3296"/>
      <c r="AF3296" t="n">
        <v>0.2255</v>
      </c>
      <c r="AG3296" t="inlineStr">
        <is>
          <t>AI mg/L</t>
        </is>
      </c>
      <c r="AH3296"/>
      <c r="AI3296"/>
      <c r="AJ3296"/>
      <c r="AK3296"/>
      <c r="AL3296"/>
      <c r="AM3296"/>
      <c r="AN3296"/>
      <c r="AO3296"/>
      <c r="AP3296"/>
      <c r="AQ3296"/>
      <c r="AR3296"/>
      <c r="AS3296"/>
      <c r="AT3296"/>
      <c r="AU3296"/>
      <c r="AV3296"/>
      <c r="AW3296"/>
      <c r="AX3296" t="inlineStr">
        <is>
          <t>Mortality</t>
        </is>
      </c>
      <c r="AY3296" t="inlineStr">
        <is>
          <t>Mortality</t>
        </is>
      </c>
      <c r="AZ3296" t="inlineStr">
        <is>
          <t>LC50</t>
        </is>
      </c>
      <c r="BA3296"/>
      <c r="BB3296" t="n">
        <v>4.0</v>
      </c>
      <c r="BC3296"/>
      <c r="BD3296"/>
      <c r="BE3296"/>
      <c r="BF3296"/>
      <c r="BG3296" t="inlineStr">
        <is>
          <t>Day(s)</t>
        </is>
      </c>
      <c r="BH3296"/>
      <c r="BI3296" t="inlineStr">
        <is>
          <t>DTXSID6034479</t>
        </is>
      </c>
      <c r="BJ3296" t="inlineStr">
        <is>
          <t>10.1139/f93-155</t>
        </is>
      </c>
      <c r="BK3296"/>
      <c r="BL3296"/>
      <c r="BM3296"/>
      <c r="BN3296"/>
      <c r="BO3296"/>
      <c r="BP3296"/>
      <c r="BQ3296"/>
      <c r="BR3296"/>
      <c r="BS3296"/>
      <c r="BT3296" t="inlineStr">
        <is>
          <t>--</t>
        </is>
      </c>
      <c r="BU3296"/>
      <c r="BV3296"/>
      <c r="BW3296"/>
      <c r="BX3296"/>
      <c r="BY3296"/>
      <c r="BZ3296"/>
      <c r="CA3296"/>
      <c r="CB3296"/>
      <c r="CC3296"/>
      <c r="CD3296"/>
      <c r="CE3296"/>
      <c r="CF3296"/>
      <c r="CG3296"/>
      <c r="CH3296"/>
      <c r="CI3296"/>
      <c r="CJ3296"/>
      <c r="CK3296" t="inlineStr">
        <is>
          <t>Welsh,P.G., J.F. Skidmore, D.J. Spry, D.G. Dixon, P.V. Hodson, N.J. Hutchinson, and B.E. Hickie</t>
        </is>
      </c>
      <c r="CL3296" t="n">
        <v>8034.0</v>
      </c>
      <c r="CM3296" t="inlineStr">
        <is>
          <t>Effect of pH and Dissolved Organic Carbon on the Toxicity of Copper to Larval Fathead Minnow (Pimephales promelas) in Natural Lake Waters of Low Alkalinity</t>
        </is>
      </c>
      <c r="CN3296" t="inlineStr">
        <is>
          <t>Can. J. Fish. Aquat. Sci. (Multiple Languages)50(7): 1356-1362</t>
        </is>
      </c>
      <c r="CO3296" t="n">
        <v>1993.0</v>
      </c>
      <c r="CP3296" t="inlineStr">
        <is>
          <t>Welsh,P.G., J.F. Skidmore, D.J. Spry, D.G. Dixon, P.V. Hodson, N.J. Hutchinson, and B.E. Hickie (1993). Effect of pH and Dissolved Organic Carbon on the Toxicity of Copper to Larval Fathead Minnow (Pimephales promelas) in Natural Lake Waters of Low Alkalinity. Can. J. Fish. Aquat. Sci. (Multiple Languages), 50, (7), 1356-1362. doi:10.1139/f93-155. ECOREF#:8034</t>
        </is>
      </c>
    </row>
    <row r="3297">
      <c r="A3297" t="n">
        <v>7758987.0</v>
      </c>
      <c r="B3297" t="inlineStr">
        <is>
          <t>Sulfuric acid copper(2+) salt (1:1)</t>
        </is>
      </c>
      <c r="C3297"/>
      <c r="D3297" t="inlineStr">
        <is>
          <t>Measured</t>
        </is>
      </c>
      <c r="E3297" t="inlineStr">
        <is>
          <t>Not coded</t>
        </is>
      </c>
      <c r="F3297"/>
      <c r="G3297"/>
      <c r="H3297"/>
      <c r="I3297"/>
      <c r="J3297"/>
      <c r="K3297"/>
      <c r="L3297" t="inlineStr">
        <is>
          <t>Pimephales promelas</t>
        </is>
      </c>
      <c r="M3297" t="inlineStr">
        <is>
          <t>Fathead Minnow</t>
        </is>
      </c>
      <c r="N3297"/>
      <c r="O3297"/>
      <c r="P3297"/>
      <c r="Q3297"/>
      <c r="R3297"/>
      <c r="S3297"/>
      <c r="T3297"/>
      <c r="U3297"/>
      <c r="V3297" t="inlineStr">
        <is>
          <t>Static</t>
        </is>
      </c>
      <c r="W3297" t="inlineStr">
        <is>
          <t>Fresh water</t>
        </is>
      </c>
      <c r="X3297" t="inlineStr">
        <is>
          <t>Lab</t>
        </is>
      </c>
      <c r="Y3297"/>
      <c r="Z3297" t="inlineStr">
        <is>
          <t>Dissolved</t>
        </is>
      </c>
      <c r="AA3297"/>
      <c r="AB3297" t="n">
        <v>0.82</v>
      </c>
      <c r="AC3297"/>
      <c r="AD3297"/>
      <c r="AE3297"/>
      <c r="AF3297"/>
      <c r="AG3297" t="inlineStr">
        <is>
          <t>AI mg/L</t>
        </is>
      </c>
      <c r="AH3297" t="inlineStr">
        <is>
          <t>Total</t>
        </is>
      </c>
      <c r="AI3297"/>
      <c r="AJ3297" t="n">
        <v>1.58</v>
      </c>
      <c r="AK3297"/>
      <c r="AL3297"/>
      <c r="AM3297"/>
      <c r="AN3297"/>
      <c r="AO3297" t="inlineStr">
        <is>
          <t>AI mg/L</t>
        </is>
      </c>
      <c r="AP3297"/>
      <c r="AQ3297"/>
      <c r="AR3297"/>
      <c r="AS3297"/>
      <c r="AT3297"/>
      <c r="AU3297"/>
      <c r="AV3297"/>
      <c r="AW3297"/>
      <c r="AX3297" t="inlineStr">
        <is>
          <t>Mortality</t>
        </is>
      </c>
      <c r="AY3297" t="inlineStr">
        <is>
          <t>Mortality</t>
        </is>
      </c>
      <c r="AZ3297" t="inlineStr">
        <is>
          <t>LC50</t>
        </is>
      </c>
      <c r="BA3297"/>
      <c r="BB3297" t="n">
        <v>4.0</v>
      </c>
      <c r="BC3297"/>
      <c r="BD3297"/>
      <c r="BE3297"/>
      <c r="BF3297"/>
      <c r="BG3297" t="inlineStr">
        <is>
          <t>Day(s)</t>
        </is>
      </c>
      <c r="BH3297"/>
      <c r="BI3297" t="inlineStr">
        <is>
          <t>DTXSID6034479</t>
        </is>
      </c>
      <c r="BJ3297"/>
      <c r="BK3297"/>
      <c r="BL3297"/>
      <c r="BM3297"/>
      <c r="BN3297"/>
      <c r="BO3297"/>
      <c r="BP3297"/>
      <c r="BQ3297"/>
      <c r="BR3297"/>
      <c r="BS3297"/>
      <c r="BT3297" t="inlineStr">
        <is>
          <t>--</t>
        </is>
      </c>
      <c r="BU3297"/>
      <c r="BV3297"/>
      <c r="BW3297"/>
      <c r="BX3297"/>
      <c r="BY3297"/>
      <c r="BZ3297"/>
      <c r="CA3297" t="inlineStr">
        <is>
          <t>--</t>
        </is>
      </c>
      <c r="CB3297"/>
      <c r="CC3297"/>
      <c r="CD3297"/>
      <c r="CE3297"/>
      <c r="CF3297"/>
      <c r="CG3297"/>
      <c r="CH3297"/>
      <c r="CI3297" t="inlineStr">
        <is>
          <t xml:space="preserve"> CONTR/&lt;= 10 % MORT//</t>
        </is>
      </c>
      <c r="CJ3297" t="inlineStr">
        <is>
          <t xml:space="preserve">   CONTR/&lt;= 10 % MORT//</t>
        </is>
      </c>
      <c r="CK3297" t="inlineStr">
        <is>
          <t>Geckler,J.R., W.B. Horning, T.M. Neiheisel, Q.H. Pickering, E.L. Robinson, and C.E. Stephan</t>
        </is>
      </c>
      <c r="CL3297" t="n">
        <v>2071.0</v>
      </c>
      <c r="CM3297" t="inlineStr">
        <is>
          <t>Validity of Laboratory Tests for Predicting Copper Toxicity in Streams</t>
        </is>
      </c>
      <c r="CN3297" t="inlineStr">
        <is>
          <t>EPA-600/3-76-116, U.S.EPA, Duluth, MN:208 p.</t>
        </is>
      </c>
      <c r="CO3297" t="n">
        <v>1976.0</v>
      </c>
      <c r="CP3297" t="inlineStr">
        <is>
          <t>Geckler,J.R., W.B. Horning, T.M. Neiheisel, Q.H. Pickering, E.L. Robinson, and C.E. Stephan (1976). Validity of Laboratory Tests for Predicting Copper Toxicity in Streams. EPA-600/3-76-116, U.S.EPA, Duluth, MN, 208 p. ECOREF#:2071</t>
        </is>
      </c>
    </row>
    <row r="3298">
      <c r="A3298" t="n">
        <v>7758987.0</v>
      </c>
      <c r="B3298" t="inlineStr">
        <is>
          <t>Sulfuric acid copper(2+) salt (1:1)</t>
        </is>
      </c>
      <c r="C3298"/>
      <c r="D3298" t="inlineStr">
        <is>
          <t>Measured</t>
        </is>
      </c>
      <c r="E3298" t="inlineStr">
        <is>
          <t>Not coded</t>
        </is>
      </c>
      <c r="F3298"/>
      <c r="G3298"/>
      <c r="H3298"/>
      <c r="I3298"/>
      <c r="J3298"/>
      <c r="K3298"/>
      <c r="L3298" t="inlineStr">
        <is>
          <t>Pimephales promelas</t>
        </is>
      </c>
      <c r="M3298" t="inlineStr">
        <is>
          <t>Fathead Minnow</t>
        </is>
      </c>
      <c r="N3298" t="inlineStr">
        <is>
          <t>Larva</t>
        </is>
      </c>
      <c r="O3298" t="inlineStr">
        <is>
          <t>&lt;</t>
        </is>
      </c>
      <c r="P3298" t="n">
        <v>24.0</v>
      </c>
      <c r="Q3298"/>
      <c r="R3298"/>
      <c r="S3298"/>
      <c r="T3298"/>
      <c r="U3298" t="inlineStr">
        <is>
          <t>Hour(s)</t>
        </is>
      </c>
      <c r="V3298" t="inlineStr">
        <is>
          <t>Flow-through</t>
        </is>
      </c>
      <c r="W3298" t="inlineStr">
        <is>
          <t>Fresh water</t>
        </is>
      </c>
      <c r="X3298" t="inlineStr">
        <is>
          <t>Lab</t>
        </is>
      </c>
      <c r="Y3298"/>
      <c r="Z3298" t="inlineStr">
        <is>
          <t>Total</t>
        </is>
      </c>
      <c r="AA3298"/>
      <c r="AB3298" t="n">
        <v>0.2262673</v>
      </c>
      <c r="AC3298"/>
      <c r="AD3298" t="n">
        <v>0.19717579</v>
      </c>
      <c r="AE3298"/>
      <c r="AF3298" t="n">
        <v>0.25535881</v>
      </c>
      <c r="AG3298" t="inlineStr">
        <is>
          <t>AI mg/L</t>
        </is>
      </c>
      <c r="AH3298"/>
      <c r="AI3298"/>
      <c r="AJ3298"/>
      <c r="AK3298"/>
      <c r="AL3298"/>
      <c r="AM3298"/>
      <c r="AN3298"/>
      <c r="AO3298"/>
      <c r="AP3298"/>
      <c r="AQ3298"/>
      <c r="AR3298"/>
      <c r="AS3298"/>
      <c r="AT3298"/>
      <c r="AU3298"/>
      <c r="AV3298"/>
      <c r="AW3298"/>
      <c r="AX3298" t="inlineStr">
        <is>
          <t>Mortality</t>
        </is>
      </c>
      <c r="AY3298" t="inlineStr">
        <is>
          <t>Mortality</t>
        </is>
      </c>
      <c r="AZ3298" t="inlineStr">
        <is>
          <t>LC50</t>
        </is>
      </c>
      <c r="BA3298"/>
      <c r="BB3298" t="n">
        <v>4.0</v>
      </c>
      <c r="BC3298"/>
      <c r="BD3298"/>
      <c r="BE3298"/>
      <c r="BF3298"/>
      <c r="BG3298" t="inlineStr">
        <is>
          <t>Day(s)</t>
        </is>
      </c>
      <c r="BH3298"/>
      <c r="BI3298" t="inlineStr">
        <is>
          <t>DTXSID6034479</t>
        </is>
      </c>
      <c r="BJ3298" t="inlineStr">
        <is>
          <t>10.1002/etc.5620150217</t>
        </is>
      </c>
      <c r="BK3298"/>
      <c r="BL3298"/>
      <c r="BM3298"/>
      <c r="BN3298"/>
      <c r="BO3298"/>
      <c r="BP3298"/>
      <c r="BQ3298"/>
      <c r="BR3298"/>
      <c r="BS3298"/>
      <c r="BT3298" t="inlineStr">
        <is>
          <t>--</t>
        </is>
      </c>
      <c r="BU3298"/>
      <c r="BV3298"/>
      <c r="BW3298"/>
      <c r="BX3298"/>
      <c r="BY3298"/>
      <c r="BZ3298"/>
      <c r="CA3298"/>
      <c r="CB3298"/>
      <c r="CC3298"/>
      <c r="CD3298"/>
      <c r="CE3298"/>
      <c r="CF3298"/>
      <c r="CG3298"/>
      <c r="CH3298"/>
      <c r="CI3298" t="inlineStr">
        <is>
          <t xml:space="preserve"> ALK/0.85 MEQ/L*//</t>
        </is>
      </c>
      <c r="CJ3298" t="inlineStr">
        <is>
          <t xml:space="preserve">   ALK/0.85 MEQ/L*//</t>
        </is>
      </c>
      <c r="CK3298" t="inlineStr">
        <is>
          <t>Erickson,R.J., D.A. Benoit, V.R. Mattson, H.P.,Jr. Nelson, and E.N. Leonard</t>
        </is>
      </c>
      <c r="CL3298" t="n">
        <v>16342.0</v>
      </c>
      <c r="CM3298" t="inlineStr">
        <is>
          <t>The Effects of Water Chemistry on the Toxicity of Copper to Fathead Minnows</t>
        </is>
      </c>
      <c r="CN3298" t="inlineStr">
        <is>
          <t>Environ. Toxicol. Chem.15(2): 181-193</t>
        </is>
      </c>
      <c r="CO3298" t="n">
        <v>1996.0</v>
      </c>
      <c r="CP3298" t="inlineStr">
        <is>
          <t>Erickson,R.J., D.A. Benoit, V.R. Mattson, H.P.,Jr. Nelson, and E.N. Leonard (1996). The Effects of Water Chemistry on the Toxicity of Copper to Fathead Minnows. Environ. Toxicol. Chem., 15, (2), 181-193. doi:10.1002/etc.5620150217. ECOREF#:16342</t>
        </is>
      </c>
    </row>
    <row r="3299">
      <c r="A3299" t="n">
        <v>7758987.0</v>
      </c>
      <c r="B3299" t="inlineStr">
        <is>
          <t>Sulfuric acid copper(2+) salt (1:1)</t>
        </is>
      </c>
      <c r="C3299"/>
      <c r="D3299" t="inlineStr">
        <is>
          <t>Unmeasured</t>
        </is>
      </c>
      <c r="E3299" t="inlineStr">
        <is>
          <t>Not coded</t>
        </is>
      </c>
      <c r="F3299"/>
      <c r="G3299" t="n">
        <v>25.5</v>
      </c>
      <c r="H3299"/>
      <c r="I3299"/>
      <c r="J3299"/>
      <c r="K3299"/>
      <c r="L3299" t="inlineStr">
        <is>
          <t>Pimephales promelas</t>
        </is>
      </c>
      <c r="M3299" t="inlineStr">
        <is>
          <t>Fathead Minnow</t>
        </is>
      </c>
      <c r="N3299"/>
      <c r="O3299"/>
      <c r="P3299"/>
      <c r="Q3299"/>
      <c r="R3299"/>
      <c r="S3299"/>
      <c r="T3299"/>
      <c r="U3299"/>
      <c r="V3299" t="inlineStr">
        <is>
          <t>Static</t>
        </is>
      </c>
      <c r="W3299" t="inlineStr">
        <is>
          <t>Fresh water</t>
        </is>
      </c>
      <c r="X3299" t="inlineStr">
        <is>
          <t>Lab</t>
        </is>
      </c>
      <c r="Y3299" t="n">
        <v>7.0</v>
      </c>
      <c r="Z3299" t="inlineStr">
        <is>
          <t>Total</t>
        </is>
      </c>
      <c r="AA3299"/>
      <c r="AB3299" t="n">
        <v>0.4</v>
      </c>
      <c r="AC3299"/>
      <c r="AD3299" t="n">
        <v>0.3</v>
      </c>
      <c r="AE3299"/>
      <c r="AF3299" t="n">
        <v>0.5</v>
      </c>
      <c r="AG3299" t="inlineStr">
        <is>
          <t>AI mg/L</t>
        </is>
      </c>
      <c r="AH3299"/>
      <c r="AI3299"/>
      <c r="AJ3299"/>
      <c r="AK3299"/>
      <c r="AL3299"/>
      <c r="AM3299"/>
      <c r="AN3299"/>
      <c r="AO3299"/>
      <c r="AP3299"/>
      <c r="AQ3299"/>
      <c r="AR3299"/>
      <c r="AS3299"/>
      <c r="AT3299"/>
      <c r="AU3299"/>
      <c r="AV3299"/>
      <c r="AW3299"/>
      <c r="AX3299" t="inlineStr">
        <is>
          <t>Mortality</t>
        </is>
      </c>
      <c r="AY3299" t="inlineStr">
        <is>
          <t>Mortality</t>
        </is>
      </c>
      <c r="AZ3299" t="inlineStr">
        <is>
          <t>LC50</t>
        </is>
      </c>
      <c r="BA3299"/>
      <c r="BB3299" t="n">
        <v>4.0</v>
      </c>
      <c r="BC3299"/>
      <c r="BD3299"/>
      <c r="BE3299"/>
      <c r="BF3299"/>
      <c r="BG3299" t="inlineStr">
        <is>
          <t>Day(s)</t>
        </is>
      </c>
      <c r="BH3299" t="inlineStr">
        <is>
          <t>Active ingredient</t>
        </is>
      </c>
      <c r="BI3299" t="inlineStr">
        <is>
          <t>DTXSID6034479</t>
        </is>
      </c>
      <c r="BJ3299"/>
      <c r="BK3299"/>
      <c r="BL3299"/>
      <c r="BM3299"/>
      <c r="BN3299"/>
      <c r="BO3299"/>
      <c r="BP3299"/>
      <c r="BQ3299"/>
      <c r="BR3299"/>
      <c r="BS3299"/>
      <c r="BT3299" t="inlineStr">
        <is>
          <t>--</t>
        </is>
      </c>
      <c r="BU3299"/>
      <c r="BV3299"/>
      <c r="BW3299"/>
      <c r="BX3299"/>
      <c r="BY3299"/>
      <c r="BZ3299"/>
      <c r="CA3299"/>
      <c r="CB3299"/>
      <c r="CC3299"/>
      <c r="CD3299"/>
      <c r="CE3299"/>
      <c r="CF3299"/>
      <c r="CG3299"/>
      <c r="CH3299"/>
      <c r="CI3299" t="inlineStr">
        <is>
          <t xml:space="preserve"> TESTID/60//MSMT/NR//DOSES/NR//SOURCE/GOV//WTINT/0.45 G//DNUM/7//SEX/NR//TMETH/EPAASTM//STYPE/ACUTE//ETIME/96 H//AP RATE/NR//SAMPN/NR//WTAT/NR//INTAKE/NR//COMPEP/NR//LD/NR//DW/NR//STST/NR//HMA/NR//NA/NR//CL/NR//DIC/NR//CA/NR//POT/NR//MG/NR//SO4/NR//SULF/NR//</t>
        </is>
      </c>
      <c r="CJ3299" t="inlineStr">
        <is>
          <t>SOURCE/GOVERNMENT AGENCY//   TESTID/60//MSMT/NR//DOSES/NR//SOURCE/GOV//WTINT/0.45 G//DNUM/7//SEX/NR//TMETH/EPAASTM//STYPE/ACUTE//ETIME/96 H//AP RATE/NR//SAMPN/NR//WTAT/NR//INTAKE/NR//COMPEP/NR//LD/NR//DW/NR//STST/NR//HMA/NR//NA/NR//CL/NR//DIC/NR//CA/NR//POT/NR//MG/NR//SO4/NR//SULF/NR//</t>
        </is>
      </c>
      <c r="CK3299" t="inlineStr">
        <is>
          <t>Dwyer,F.J., L.C. Sappington, D.R. Buckler, and S.B. Jones</t>
        </is>
      </c>
      <c r="CL3299" t="n">
        <v>73668.0</v>
      </c>
      <c r="CM3299" t="inlineStr">
        <is>
          <t>Use of Surrogate Species in Assessing Contaminant Risk to Endangered and Threatened Fishes</t>
        </is>
      </c>
      <c r="CN3299" t="inlineStr">
        <is>
          <t>EPA/600/R-96/029, U.S.EPA, Washington, DC:78 p.</t>
        </is>
      </c>
      <c r="CO3299" t="n">
        <v>1995.0</v>
      </c>
      <c r="CP3299" t="inlineStr">
        <is>
          <t>Dwyer,F.J., L.C. Sappington, D.R. Buckler, and S.B. Jones (1995). Use of Surrogate Species in Assessing Contaminant Risk to Endangered and Threatened Fishes. EPA/600/R-96/029, U.S.EPA, Washington, DC, 78 p. ECOREF#:73668</t>
        </is>
      </c>
    </row>
    <row r="3300">
      <c r="A3300" t="n">
        <v>7758987.0</v>
      </c>
      <c r="B3300" t="inlineStr">
        <is>
          <t>Sulfuric acid copper(2+) salt (1:1)</t>
        </is>
      </c>
      <c r="C3300"/>
      <c r="D3300" t="inlineStr">
        <is>
          <t>Unmeasured</t>
        </is>
      </c>
      <c r="E3300" t="inlineStr">
        <is>
          <t>Not coded</t>
        </is>
      </c>
      <c r="F3300"/>
      <c r="G3300"/>
      <c r="H3300"/>
      <c r="I3300"/>
      <c r="J3300"/>
      <c r="K3300"/>
      <c r="L3300" t="inlineStr">
        <is>
          <t>Pimephales promelas</t>
        </is>
      </c>
      <c r="M3300" t="inlineStr">
        <is>
          <t>Fathead Minnow</t>
        </is>
      </c>
      <c r="N3300" t="inlineStr">
        <is>
          <t>Larva</t>
        </is>
      </c>
      <c r="O3300" t="inlineStr">
        <is>
          <t>&lt;</t>
        </is>
      </c>
      <c r="P3300" t="n">
        <v>24.0</v>
      </c>
      <c r="Q3300"/>
      <c r="R3300"/>
      <c r="S3300"/>
      <c r="T3300"/>
      <c r="U3300" t="inlineStr">
        <is>
          <t>Hour(s)</t>
        </is>
      </c>
      <c r="V3300" t="inlineStr">
        <is>
          <t>Renewal</t>
        </is>
      </c>
      <c r="W3300" t="inlineStr">
        <is>
          <t>Fresh water</t>
        </is>
      </c>
      <c r="X3300" t="inlineStr">
        <is>
          <t>Lab</t>
        </is>
      </c>
      <c r="Y3300" t="n">
        <v>6.0</v>
      </c>
      <c r="Z3300" t="inlineStr">
        <is>
          <t>Dissolved</t>
        </is>
      </c>
      <c r="AA3300"/>
      <c r="AB3300" t="n">
        <v>2.013</v>
      </c>
      <c r="AC3300"/>
      <c r="AD3300" t="n">
        <v>1.572</v>
      </c>
      <c r="AE3300"/>
      <c r="AF3300" t="n">
        <v>2.579</v>
      </c>
      <c r="AG3300" t="inlineStr">
        <is>
          <t>AI mg/L</t>
        </is>
      </c>
      <c r="AH3300"/>
      <c r="AI3300"/>
      <c r="AJ3300"/>
      <c r="AK3300"/>
      <c r="AL3300"/>
      <c r="AM3300"/>
      <c r="AN3300"/>
      <c r="AO3300"/>
      <c r="AP3300"/>
      <c r="AQ3300"/>
      <c r="AR3300"/>
      <c r="AS3300"/>
      <c r="AT3300"/>
      <c r="AU3300"/>
      <c r="AV3300"/>
      <c r="AW3300"/>
      <c r="AX3300" t="inlineStr">
        <is>
          <t>Mortality</t>
        </is>
      </c>
      <c r="AY3300" t="inlineStr">
        <is>
          <t>Mortality</t>
        </is>
      </c>
      <c r="AZ3300" t="inlineStr">
        <is>
          <t>LC50</t>
        </is>
      </c>
      <c r="BA3300"/>
      <c r="BB3300" t="n">
        <v>4.0</v>
      </c>
      <c r="BC3300"/>
      <c r="BD3300"/>
      <c r="BE3300"/>
      <c r="BF3300"/>
      <c r="BG3300" t="inlineStr">
        <is>
          <t>Day(s)</t>
        </is>
      </c>
      <c r="BH3300"/>
      <c r="BI3300" t="inlineStr">
        <is>
          <t>DTXSID6034479</t>
        </is>
      </c>
      <c r="BJ3300" t="inlineStr">
        <is>
          <t>10.1897/02-476</t>
        </is>
      </c>
      <c r="BK3300"/>
      <c r="BL3300"/>
      <c r="BM3300"/>
      <c r="BN3300"/>
      <c r="BO3300"/>
      <c r="BP3300"/>
      <c r="BQ3300"/>
      <c r="BR3300"/>
      <c r="BS3300"/>
      <c r="BT3300" t="inlineStr">
        <is>
          <t>--</t>
        </is>
      </c>
      <c r="BU3300"/>
      <c r="BV3300"/>
      <c r="BW3300"/>
      <c r="BX3300"/>
      <c r="BY3300"/>
      <c r="BZ3300"/>
      <c r="CA3300"/>
      <c r="CB3300"/>
      <c r="CC3300"/>
      <c r="CD3300"/>
      <c r="CE3300"/>
      <c r="CF3300"/>
      <c r="CG3300"/>
      <c r="CH3300"/>
      <c r="CI3300" t="inlineStr">
        <is>
          <t xml:space="preserve"> HMA/38.64 %//CA/13.63 to 16.43 mg/L//MG/11.18 to 14.34 mg/L//NA/25.52 to 40.92 mg/L//POT/2.12 to 3.17 mg/L//SO4/81.21 to 96.45 mg/L//CL/1.90 to 9.52 mg/L//DNUM/6//DOSES/&lt;=6400 ug/L//TESTID/6//</t>
        </is>
      </c>
      <c r="CJ3300" t="inlineStr">
        <is>
          <t xml:space="preserve">   HMA/38.64 %//CA/13.63 to 16.43 mg/L//MG/11.18 to 14.34 mg/L//NA/25.52 to 40.92 mg/L//POT/2.12 to 3.17 mg/L//SO4/81.21 to 96.45 mg/L//CL/1.90 to 9.52 mg/L//DNUM/6//DOSES/&lt;=6400 ug/L//TESTID/6//</t>
        </is>
      </c>
      <c r="CK3300" t="inlineStr">
        <is>
          <t>Ryan,A.C., E.J. Van Genderen, J.R. Tomasso, and S.J. Klaine</t>
        </is>
      </c>
      <c r="CL3300" t="n">
        <v>80428.0</v>
      </c>
      <c r="CM3300" t="inlineStr">
        <is>
          <t>Influence of Natural Organic Matter Source on Copper Toxicity to Larval Fathead Minnows (Pimephales promelas):  Implications for the Biotic Ligand Model</t>
        </is>
      </c>
      <c r="CN3300" t="inlineStr">
        <is>
          <t>Environ. Toxicol. Chem.23(6): 1567-1574</t>
        </is>
      </c>
      <c r="CO3300" t="n">
        <v>2004.0</v>
      </c>
      <c r="CP3300" t="inlineStr">
        <is>
          <t>Ryan,A.C., E.J. Van Genderen, J.R. Tomasso, and S.J. Klaine (2004). Influence of Natural Organic Matter Source on Copper Toxicity to Larval Fathead Minnows (Pimephales promelas):  Implications for the Biotic Ligand Model. Environ. Toxicol. Chem., 23, (6), 1567-1574. doi:10.1897/02-476. ECOREF#:80428</t>
        </is>
      </c>
    </row>
    <row r="3301">
      <c r="A3301" t="n">
        <v>7758987.0</v>
      </c>
      <c r="B3301" t="inlineStr">
        <is>
          <t>Sulfuric acid copper(2+) salt (1:1)</t>
        </is>
      </c>
      <c r="C3301"/>
      <c r="D3301" t="inlineStr">
        <is>
          <t>Unmeasured</t>
        </is>
      </c>
      <c r="E3301" t="inlineStr">
        <is>
          <t>Not coded</t>
        </is>
      </c>
      <c r="F3301"/>
      <c r="G3301"/>
      <c r="H3301"/>
      <c r="I3301"/>
      <c r="J3301"/>
      <c r="K3301"/>
      <c r="L3301" t="inlineStr">
        <is>
          <t>Pimephales promelas</t>
        </is>
      </c>
      <c r="M3301" t="inlineStr">
        <is>
          <t>Fathead Minnow</t>
        </is>
      </c>
      <c r="N3301" t="inlineStr">
        <is>
          <t>Larva</t>
        </is>
      </c>
      <c r="O3301" t="inlineStr">
        <is>
          <t>&lt;</t>
        </is>
      </c>
      <c r="P3301" t="n">
        <v>24.0</v>
      </c>
      <c r="Q3301"/>
      <c r="R3301"/>
      <c r="S3301"/>
      <c r="T3301"/>
      <c r="U3301" t="inlineStr">
        <is>
          <t>Hour(s)</t>
        </is>
      </c>
      <c r="V3301" t="inlineStr">
        <is>
          <t>Renewal</t>
        </is>
      </c>
      <c r="W3301" t="inlineStr">
        <is>
          <t>Fresh water</t>
        </is>
      </c>
      <c r="X3301" t="inlineStr">
        <is>
          <t>Lab</t>
        </is>
      </c>
      <c r="Y3301" t="n">
        <v>6.0</v>
      </c>
      <c r="Z3301" t="inlineStr">
        <is>
          <t>Dissolved</t>
        </is>
      </c>
      <c r="AA3301"/>
      <c r="AB3301" t="n">
        <v>0.3636</v>
      </c>
      <c r="AC3301"/>
      <c r="AD3301" t="n">
        <v>0.3047</v>
      </c>
      <c r="AE3301"/>
      <c r="AF3301" t="n">
        <v>0.4339</v>
      </c>
      <c r="AG3301" t="inlineStr">
        <is>
          <t>AI mg/L</t>
        </is>
      </c>
      <c r="AH3301"/>
      <c r="AI3301"/>
      <c r="AJ3301"/>
      <c r="AK3301"/>
      <c r="AL3301"/>
      <c r="AM3301"/>
      <c r="AN3301"/>
      <c r="AO3301"/>
      <c r="AP3301"/>
      <c r="AQ3301"/>
      <c r="AR3301"/>
      <c r="AS3301"/>
      <c r="AT3301"/>
      <c r="AU3301"/>
      <c r="AV3301"/>
      <c r="AW3301"/>
      <c r="AX3301" t="inlineStr">
        <is>
          <t>Mortality</t>
        </is>
      </c>
      <c r="AY3301" t="inlineStr">
        <is>
          <t>Mortality</t>
        </is>
      </c>
      <c r="AZ3301" t="inlineStr">
        <is>
          <t>LC50</t>
        </is>
      </c>
      <c r="BA3301"/>
      <c r="BB3301" t="n">
        <v>4.0</v>
      </c>
      <c r="BC3301"/>
      <c r="BD3301"/>
      <c r="BE3301"/>
      <c r="BF3301"/>
      <c r="BG3301" t="inlineStr">
        <is>
          <t>Day(s)</t>
        </is>
      </c>
      <c r="BH3301"/>
      <c r="BI3301" t="inlineStr">
        <is>
          <t>DTXSID6034479</t>
        </is>
      </c>
      <c r="BJ3301" t="inlineStr">
        <is>
          <t>10.1897/02-476</t>
        </is>
      </c>
      <c r="BK3301"/>
      <c r="BL3301"/>
      <c r="BM3301"/>
      <c r="BN3301"/>
      <c r="BO3301"/>
      <c r="BP3301"/>
      <c r="BQ3301"/>
      <c r="BR3301"/>
      <c r="BS3301"/>
      <c r="BT3301" t="inlineStr">
        <is>
          <t>--</t>
        </is>
      </c>
      <c r="BU3301"/>
      <c r="BV3301"/>
      <c r="BW3301"/>
      <c r="BX3301"/>
      <c r="BY3301"/>
      <c r="BZ3301"/>
      <c r="CA3301"/>
      <c r="CB3301"/>
      <c r="CC3301"/>
      <c r="CD3301"/>
      <c r="CE3301"/>
      <c r="CF3301"/>
      <c r="CG3301"/>
      <c r="CH3301"/>
      <c r="CI3301" t="inlineStr">
        <is>
          <t xml:space="preserve"> HMA/24.70 %//CA/13.63 to 16.43 mg/L//MG/11.18 to 14.34 mg/L//NA/25.52 to 40.92 mg/L//POT/2.12 to 3.17 mg/L//SO4/81.21 to 96.45 mg/L//CL/1.90 to 9.52 mg/L//DNUM/6//DOSES/&lt;=1600 ug/L//TESTID/19//</t>
        </is>
      </c>
      <c r="CJ3301" t="inlineStr">
        <is>
          <t xml:space="preserve">   HMA/24.70 %//CA/13.63 to 16.43 mg/L//MG/11.18 to 14.34 mg/L//NA/25.52 to 40.92 mg/L//POT/2.12 to 3.17 mg/L//SO4/81.21 to 96.45 mg/L//CL/1.90 to 9.52 mg/L//DNUM/6//DOSES/&lt;=1600 ug/L//TESTID/19//</t>
        </is>
      </c>
      <c r="CK3301" t="inlineStr">
        <is>
          <t>Ryan,A.C., E.J. Van Genderen, J.R. Tomasso, and S.J. Klaine</t>
        </is>
      </c>
      <c r="CL3301" t="n">
        <v>80428.0</v>
      </c>
      <c r="CM3301" t="inlineStr">
        <is>
          <t>Influence of Natural Organic Matter Source on Copper Toxicity to Larval Fathead Minnows (Pimephales promelas):  Implications for the Biotic Ligand Model</t>
        </is>
      </c>
      <c r="CN3301" t="inlineStr">
        <is>
          <t>Environ. Toxicol. Chem.23(6): 1567-1574</t>
        </is>
      </c>
      <c r="CO3301" t="n">
        <v>2004.0</v>
      </c>
      <c r="CP3301" t="inlineStr">
        <is>
          <t>Ryan,A.C., E.J. Van Genderen, J.R. Tomasso, and S.J. Klaine (2004). Influence of Natural Organic Matter Source on Copper Toxicity to Larval Fathead Minnows (Pimephales promelas):  Implications for the Biotic Ligand Model. Environ. Toxicol. Chem., 23, (6), 1567-1574. doi:10.1897/02-476. ECOREF#:80428</t>
        </is>
      </c>
    </row>
    <row r="3302">
      <c r="A3302" t="n">
        <v>7758987.0</v>
      </c>
      <c r="B3302" t="inlineStr">
        <is>
          <t>Sulfuric acid copper(2+) salt (1:1)</t>
        </is>
      </c>
      <c r="C3302"/>
      <c r="D3302" t="inlineStr">
        <is>
          <t>Measured</t>
        </is>
      </c>
      <c r="E3302" t="inlineStr">
        <is>
          <t>Not coded</t>
        </is>
      </c>
      <c r="F3302"/>
      <c r="G3302"/>
      <c r="H3302"/>
      <c r="I3302"/>
      <c r="J3302"/>
      <c r="K3302"/>
      <c r="L3302" t="inlineStr">
        <is>
          <t>Pimephales promelas</t>
        </is>
      </c>
      <c r="M3302" t="inlineStr">
        <is>
          <t>Fathead Minnow</t>
        </is>
      </c>
      <c r="N3302" t="inlineStr">
        <is>
          <t>Larva</t>
        </is>
      </c>
      <c r="O3302" t="inlineStr">
        <is>
          <t>&lt;</t>
        </is>
      </c>
      <c r="P3302" t="n">
        <v>24.0</v>
      </c>
      <c r="Q3302"/>
      <c r="R3302"/>
      <c r="S3302"/>
      <c r="T3302"/>
      <c r="U3302" t="inlineStr">
        <is>
          <t>Hour(s)</t>
        </is>
      </c>
      <c r="V3302" t="inlineStr">
        <is>
          <t>Flow-through</t>
        </is>
      </c>
      <c r="W3302" t="inlineStr">
        <is>
          <t>Fresh water</t>
        </is>
      </c>
      <c r="X3302" t="inlineStr">
        <is>
          <t>Lab</t>
        </is>
      </c>
      <c r="Y3302"/>
      <c r="Z3302" t="inlineStr">
        <is>
          <t>Total</t>
        </is>
      </c>
      <c r="AA3302"/>
      <c r="AB3302" t="n">
        <v>0.06141541</v>
      </c>
      <c r="AC3302"/>
      <c r="AD3302"/>
      <c r="AE3302"/>
      <c r="AF3302"/>
      <c r="AG3302" t="inlineStr">
        <is>
          <t>AI mg/L</t>
        </is>
      </c>
      <c r="AH3302"/>
      <c r="AI3302"/>
      <c r="AJ3302"/>
      <c r="AK3302"/>
      <c r="AL3302"/>
      <c r="AM3302"/>
      <c r="AN3302"/>
      <c r="AO3302"/>
      <c r="AP3302"/>
      <c r="AQ3302"/>
      <c r="AR3302"/>
      <c r="AS3302"/>
      <c r="AT3302"/>
      <c r="AU3302"/>
      <c r="AV3302"/>
      <c r="AW3302"/>
      <c r="AX3302" t="inlineStr">
        <is>
          <t>Mortality</t>
        </is>
      </c>
      <c r="AY3302" t="inlineStr">
        <is>
          <t>Mortality</t>
        </is>
      </c>
      <c r="AZ3302" t="inlineStr">
        <is>
          <t>LC50</t>
        </is>
      </c>
      <c r="BA3302"/>
      <c r="BB3302" t="n">
        <v>4.0</v>
      </c>
      <c r="BC3302"/>
      <c r="BD3302"/>
      <c r="BE3302"/>
      <c r="BF3302"/>
      <c r="BG3302" t="inlineStr">
        <is>
          <t>Day(s)</t>
        </is>
      </c>
      <c r="BH3302"/>
      <c r="BI3302" t="inlineStr">
        <is>
          <t>DTXSID6034479</t>
        </is>
      </c>
      <c r="BJ3302" t="inlineStr">
        <is>
          <t>10.1002/etc.5620150217</t>
        </is>
      </c>
      <c r="BK3302"/>
      <c r="BL3302"/>
      <c r="BM3302"/>
      <c r="BN3302"/>
      <c r="BO3302"/>
      <c r="BP3302"/>
      <c r="BQ3302"/>
      <c r="BR3302"/>
      <c r="BS3302"/>
      <c r="BT3302" t="inlineStr">
        <is>
          <t>--</t>
        </is>
      </c>
      <c r="BU3302"/>
      <c r="BV3302"/>
      <c r="BW3302"/>
      <c r="BX3302"/>
      <c r="BY3302"/>
      <c r="BZ3302"/>
      <c r="CA3302"/>
      <c r="CB3302"/>
      <c r="CC3302"/>
      <c r="CD3302"/>
      <c r="CE3302"/>
      <c r="CF3302"/>
      <c r="CG3302"/>
      <c r="CH3302"/>
      <c r="CI3302" t="inlineStr">
        <is>
          <t xml:space="preserve"> ALK/0.85 MEQ/L*//</t>
        </is>
      </c>
      <c r="CJ3302" t="inlineStr">
        <is>
          <t xml:space="preserve">   ALK/0.85 MEQ/L*//</t>
        </is>
      </c>
      <c r="CK3302" t="inlineStr">
        <is>
          <t>Erickson,R.J., D.A. Benoit, V.R. Mattson, H.P.,Jr. Nelson, and E.N. Leonard</t>
        </is>
      </c>
      <c r="CL3302" t="n">
        <v>16342.0</v>
      </c>
      <c r="CM3302" t="inlineStr">
        <is>
          <t>The Effects of Water Chemistry on the Toxicity of Copper to Fathead Minnows</t>
        </is>
      </c>
      <c r="CN3302" t="inlineStr">
        <is>
          <t>Environ. Toxicol. Chem.15(2): 181-193</t>
        </is>
      </c>
      <c r="CO3302" t="n">
        <v>1996.0</v>
      </c>
      <c r="CP3302" t="inlineStr">
        <is>
          <t>Erickson,R.J., D.A. Benoit, V.R. Mattson, H.P.,Jr. Nelson, and E.N. Leonard (1996). The Effects of Water Chemistry on the Toxicity of Copper to Fathead Minnows. Environ. Toxicol. Chem., 15, (2), 181-193. doi:10.1002/etc.5620150217. ECOREF#:16342</t>
        </is>
      </c>
    </row>
    <row r="3303">
      <c r="A3303" t="n">
        <v>7758987.0</v>
      </c>
      <c r="B3303" t="inlineStr">
        <is>
          <t>Sulfuric acid copper(2+) salt (1:1)</t>
        </is>
      </c>
      <c r="C3303"/>
      <c r="D3303" t="inlineStr">
        <is>
          <t>Measured</t>
        </is>
      </c>
      <c r="E3303" t="inlineStr">
        <is>
          <t>Not coded</t>
        </is>
      </c>
      <c r="F3303"/>
      <c r="G3303"/>
      <c r="H3303"/>
      <c r="I3303"/>
      <c r="J3303"/>
      <c r="K3303"/>
      <c r="L3303" t="inlineStr">
        <is>
          <t>Pimephales promelas</t>
        </is>
      </c>
      <c r="M3303" t="inlineStr">
        <is>
          <t>Fathead Minnow</t>
        </is>
      </c>
      <c r="N3303"/>
      <c r="O3303"/>
      <c r="P3303"/>
      <c r="Q3303"/>
      <c r="R3303"/>
      <c r="S3303"/>
      <c r="T3303"/>
      <c r="U3303"/>
      <c r="V3303" t="inlineStr">
        <is>
          <t>Static</t>
        </is>
      </c>
      <c r="W3303" t="inlineStr">
        <is>
          <t>Fresh water</t>
        </is>
      </c>
      <c r="X3303" t="inlineStr">
        <is>
          <t>Lab</t>
        </is>
      </c>
      <c r="Y3303"/>
      <c r="Z3303" t="inlineStr">
        <is>
          <t>Dissolved</t>
        </is>
      </c>
      <c r="AA3303"/>
      <c r="AB3303" t="n">
        <v>0.65</v>
      </c>
      <c r="AC3303"/>
      <c r="AD3303"/>
      <c r="AE3303"/>
      <c r="AF3303"/>
      <c r="AG3303" t="inlineStr">
        <is>
          <t>AI mg/L</t>
        </is>
      </c>
      <c r="AH3303" t="inlineStr">
        <is>
          <t>Total</t>
        </is>
      </c>
      <c r="AI3303"/>
      <c r="AJ3303" t="n">
        <v>4.16</v>
      </c>
      <c r="AK3303"/>
      <c r="AL3303"/>
      <c r="AM3303"/>
      <c r="AN3303"/>
      <c r="AO3303" t="inlineStr">
        <is>
          <t>AI mg/L</t>
        </is>
      </c>
      <c r="AP3303"/>
      <c r="AQ3303"/>
      <c r="AR3303"/>
      <c r="AS3303"/>
      <c r="AT3303"/>
      <c r="AU3303"/>
      <c r="AV3303"/>
      <c r="AW3303"/>
      <c r="AX3303" t="inlineStr">
        <is>
          <t>Mortality</t>
        </is>
      </c>
      <c r="AY3303" t="inlineStr">
        <is>
          <t>Mortality</t>
        </is>
      </c>
      <c r="AZ3303" t="inlineStr">
        <is>
          <t>LC50</t>
        </is>
      </c>
      <c r="BA3303"/>
      <c r="BB3303" t="n">
        <v>4.0</v>
      </c>
      <c r="BC3303"/>
      <c r="BD3303"/>
      <c r="BE3303"/>
      <c r="BF3303"/>
      <c r="BG3303" t="inlineStr">
        <is>
          <t>Day(s)</t>
        </is>
      </c>
      <c r="BH3303"/>
      <c r="BI3303" t="inlineStr">
        <is>
          <t>DTXSID6034479</t>
        </is>
      </c>
      <c r="BJ3303"/>
      <c r="BK3303"/>
      <c r="BL3303"/>
      <c r="BM3303"/>
      <c r="BN3303"/>
      <c r="BO3303"/>
      <c r="BP3303"/>
      <c r="BQ3303"/>
      <c r="BR3303"/>
      <c r="BS3303"/>
      <c r="BT3303" t="inlineStr">
        <is>
          <t>--</t>
        </is>
      </c>
      <c r="BU3303"/>
      <c r="BV3303"/>
      <c r="BW3303"/>
      <c r="BX3303"/>
      <c r="BY3303"/>
      <c r="BZ3303"/>
      <c r="CA3303" t="inlineStr">
        <is>
          <t>--</t>
        </is>
      </c>
      <c r="CB3303"/>
      <c r="CC3303"/>
      <c r="CD3303"/>
      <c r="CE3303"/>
      <c r="CF3303"/>
      <c r="CG3303"/>
      <c r="CH3303"/>
      <c r="CI3303" t="inlineStr">
        <is>
          <t xml:space="preserve"> CONTR/&lt;= 10 % MORT//</t>
        </is>
      </c>
      <c r="CJ3303" t="inlineStr">
        <is>
          <t xml:space="preserve">   CONTR/&lt;= 10 % MORT//</t>
        </is>
      </c>
      <c r="CK3303" t="inlineStr">
        <is>
          <t>Geckler,J.R., W.B. Horning, T.M. Neiheisel, Q.H. Pickering, E.L. Robinson, and C.E. Stephan</t>
        </is>
      </c>
      <c r="CL3303" t="n">
        <v>2071.0</v>
      </c>
      <c r="CM3303" t="inlineStr">
        <is>
          <t>Validity of Laboratory Tests for Predicting Copper Toxicity in Streams</t>
        </is>
      </c>
      <c r="CN3303" t="inlineStr">
        <is>
          <t>EPA-600/3-76-116, U.S.EPA, Duluth, MN:208 p.</t>
        </is>
      </c>
      <c r="CO3303" t="n">
        <v>1976.0</v>
      </c>
      <c r="CP3303" t="inlineStr">
        <is>
          <t>Geckler,J.R., W.B. Horning, T.M. Neiheisel, Q.H. Pickering, E.L. Robinson, and C.E. Stephan (1976). Validity of Laboratory Tests for Predicting Copper Toxicity in Streams. EPA-600/3-76-116, U.S.EPA, Duluth, MN, 208 p. ECOREF#:2071</t>
        </is>
      </c>
    </row>
    <row r="3304">
      <c r="A3304" t="n">
        <v>7758987.0</v>
      </c>
      <c r="B3304" t="inlineStr">
        <is>
          <t>Sulfuric acid copper(2+) salt (1:1)</t>
        </is>
      </c>
      <c r="C3304"/>
      <c r="D3304" t="inlineStr">
        <is>
          <t>Measured</t>
        </is>
      </c>
      <c r="E3304" t="inlineStr">
        <is>
          <t>Not coded</t>
        </is>
      </c>
      <c r="F3304"/>
      <c r="G3304"/>
      <c r="H3304"/>
      <c r="I3304"/>
      <c r="J3304"/>
      <c r="K3304"/>
      <c r="L3304" t="inlineStr">
        <is>
          <t>Pimephales promelas</t>
        </is>
      </c>
      <c r="M3304" t="inlineStr">
        <is>
          <t>Fathead Minnow</t>
        </is>
      </c>
      <c r="N3304" t="inlineStr">
        <is>
          <t>Larva</t>
        </is>
      </c>
      <c r="O3304" t="inlineStr">
        <is>
          <t>&lt;</t>
        </is>
      </c>
      <c r="P3304" t="n">
        <v>24.0</v>
      </c>
      <c r="Q3304"/>
      <c r="R3304"/>
      <c r="S3304"/>
      <c r="T3304"/>
      <c r="U3304" t="inlineStr">
        <is>
          <t>Hour(s)</t>
        </is>
      </c>
      <c r="V3304" t="inlineStr">
        <is>
          <t>Static</t>
        </is>
      </c>
      <c r="W3304" t="inlineStr">
        <is>
          <t>Fresh water</t>
        </is>
      </c>
      <c r="X3304" t="inlineStr">
        <is>
          <t>Lab</t>
        </is>
      </c>
      <c r="Y3304" t="n">
        <v>6.0</v>
      </c>
      <c r="Z3304" t="inlineStr">
        <is>
          <t>Total</t>
        </is>
      </c>
      <c r="AA3304"/>
      <c r="AB3304" t="n">
        <v>0.5171824</v>
      </c>
      <c r="AC3304"/>
      <c r="AD3304" t="n">
        <v>0.43637265</v>
      </c>
      <c r="AE3304"/>
      <c r="AF3304" t="n">
        <v>0.5818302</v>
      </c>
      <c r="AG3304" t="inlineStr">
        <is>
          <t>AI mg/L</t>
        </is>
      </c>
      <c r="AH3304"/>
      <c r="AI3304"/>
      <c r="AJ3304"/>
      <c r="AK3304"/>
      <c r="AL3304"/>
      <c r="AM3304"/>
      <c r="AN3304"/>
      <c r="AO3304"/>
      <c r="AP3304"/>
      <c r="AQ3304"/>
      <c r="AR3304"/>
      <c r="AS3304"/>
      <c r="AT3304"/>
      <c r="AU3304"/>
      <c r="AV3304"/>
      <c r="AW3304"/>
      <c r="AX3304" t="inlineStr">
        <is>
          <t>Mortality</t>
        </is>
      </c>
      <c r="AY3304" t="inlineStr">
        <is>
          <t>Mortality</t>
        </is>
      </c>
      <c r="AZ3304" t="inlineStr">
        <is>
          <t>LC50</t>
        </is>
      </c>
      <c r="BA3304"/>
      <c r="BB3304" t="n">
        <v>4.0</v>
      </c>
      <c r="BC3304"/>
      <c r="BD3304"/>
      <c r="BE3304"/>
      <c r="BF3304"/>
      <c r="BG3304" t="inlineStr">
        <is>
          <t>Day(s)</t>
        </is>
      </c>
      <c r="BH3304"/>
      <c r="BI3304" t="inlineStr">
        <is>
          <t>DTXSID6034479</t>
        </is>
      </c>
      <c r="BJ3304"/>
      <c r="BK3304"/>
      <c r="BL3304"/>
      <c r="BM3304"/>
      <c r="BN3304"/>
      <c r="BO3304"/>
      <c r="BP3304"/>
      <c r="BQ3304"/>
      <c r="BR3304"/>
      <c r="BS3304"/>
      <c r="BT3304" t="inlineStr">
        <is>
          <t>--</t>
        </is>
      </c>
      <c r="BU3304"/>
      <c r="BV3304"/>
      <c r="BW3304"/>
      <c r="BX3304"/>
      <c r="BY3304"/>
      <c r="BZ3304"/>
      <c r="CA3304"/>
      <c r="CB3304"/>
      <c r="CC3304"/>
      <c r="CD3304"/>
      <c r="CE3304"/>
      <c r="CF3304"/>
      <c r="CG3304"/>
      <c r="CH3304"/>
      <c r="CI3304" t="inlineStr">
        <is>
          <t xml:space="preserve"> CA/1.60* mN             //MG/0.80* mN             //NA/0.52 mN             //POT/0.04 mN             //SO4/0.70 mN             //CL/0.49 mN             //DNUM/6//DOSES/0.36/0.69 to 0.71/1.3 to 1.4/2.6 to 2.8/5.0 to 5.2 uM//TESTID/64//OEF/SALTS, HARDNESS, TEMPERATURE////</t>
        </is>
      </c>
      <c r="CJ3304" t="inlineStr">
        <is>
          <t xml:space="preserve">   CA/1.60* mN             //MG/0.80* mN             //NA/0.52 mN             //POT/0.04 mN             //SO4/0.70 mN             //CL/0.49 mN             //DNUM/6//DOSES/0.36/0.69 to 0.71/1.3 to 1.4/2.6 to 2.8/5.0 to 5.2 uM//TESTID/64//OEF/SALTS, HARDNESS, TEMPERATURE////</t>
        </is>
      </c>
      <c r="CK3304" t="inlineStr">
        <is>
          <t>Erickson,R.J., D.A. Benoit, and V.R. Mattson</t>
        </is>
      </c>
      <c r="CL3304" t="n">
        <v>76238.0</v>
      </c>
      <c r="CM3304" t="inlineStr">
        <is>
          <t>A Prototype Toxicity Factors Model for Site-Specific Copper Water Quality Criteria</t>
        </is>
      </c>
      <c r="CN3304" t="inlineStr">
        <is>
          <t>U.S.EPA, Duluth, MN:36 p.</t>
        </is>
      </c>
      <c r="CO3304" t="n">
        <v>1996.0</v>
      </c>
      <c r="CP3304" t="inlineStr">
        <is>
          <t>Erickson,R.J., D.A. Benoit, and V.R. Mattson (1996). A Prototype Toxicity Factors Model for Site-Specific Copper Water Quality Criteria. U.S.EPA, Duluth, MN, 36 p. ECOREF#:76238</t>
        </is>
      </c>
    </row>
    <row r="3305">
      <c r="A3305" t="n">
        <v>7758987.0</v>
      </c>
      <c r="B3305" t="inlineStr">
        <is>
          <t>Sulfuric acid copper(2+) salt (1:1)</t>
        </is>
      </c>
      <c r="C3305"/>
      <c r="D3305" t="inlineStr">
        <is>
          <t>Measured</t>
        </is>
      </c>
      <c r="E3305" t="inlineStr">
        <is>
          <t>Not coded</t>
        </is>
      </c>
      <c r="F3305"/>
      <c r="G3305"/>
      <c r="H3305"/>
      <c r="I3305"/>
      <c r="J3305"/>
      <c r="K3305"/>
      <c r="L3305" t="inlineStr">
        <is>
          <t>Pimephales promelas</t>
        </is>
      </c>
      <c r="M3305" t="inlineStr">
        <is>
          <t>Fathead Minnow</t>
        </is>
      </c>
      <c r="N3305" t="inlineStr">
        <is>
          <t>Larva</t>
        </is>
      </c>
      <c r="O3305" t="inlineStr">
        <is>
          <t>&lt;</t>
        </is>
      </c>
      <c r="P3305" t="n">
        <v>24.0</v>
      </c>
      <c r="Q3305"/>
      <c r="R3305"/>
      <c r="S3305"/>
      <c r="T3305"/>
      <c r="U3305" t="inlineStr">
        <is>
          <t>Hour(s)</t>
        </is>
      </c>
      <c r="V3305" t="inlineStr">
        <is>
          <t>Static</t>
        </is>
      </c>
      <c r="W3305" t="inlineStr">
        <is>
          <t>Fresh water</t>
        </is>
      </c>
      <c r="X3305" t="inlineStr">
        <is>
          <t>Lab</t>
        </is>
      </c>
      <c r="Y3305" t="n">
        <v>6.0</v>
      </c>
      <c r="Z3305" t="inlineStr">
        <is>
          <t>Total</t>
        </is>
      </c>
      <c r="AA3305"/>
      <c r="AB3305" t="n">
        <v>0.06788019</v>
      </c>
      <c r="AC3305"/>
      <c r="AD3305" t="n">
        <v>0.05818302</v>
      </c>
      <c r="AE3305"/>
      <c r="AF3305" t="n">
        <v>0.08080975</v>
      </c>
      <c r="AG3305" t="inlineStr">
        <is>
          <t>AI mg/L</t>
        </is>
      </c>
      <c r="AH3305"/>
      <c r="AI3305"/>
      <c r="AJ3305"/>
      <c r="AK3305"/>
      <c r="AL3305"/>
      <c r="AM3305"/>
      <c r="AN3305"/>
      <c r="AO3305"/>
      <c r="AP3305"/>
      <c r="AQ3305"/>
      <c r="AR3305"/>
      <c r="AS3305"/>
      <c r="AT3305"/>
      <c r="AU3305"/>
      <c r="AV3305"/>
      <c r="AW3305"/>
      <c r="AX3305" t="inlineStr">
        <is>
          <t>Mortality</t>
        </is>
      </c>
      <c r="AY3305" t="inlineStr">
        <is>
          <t>Mortality</t>
        </is>
      </c>
      <c r="AZ3305" t="inlineStr">
        <is>
          <t>LC50</t>
        </is>
      </c>
      <c r="BA3305"/>
      <c r="BB3305" t="n">
        <v>4.0</v>
      </c>
      <c r="BC3305"/>
      <c r="BD3305"/>
      <c r="BE3305"/>
      <c r="BF3305"/>
      <c r="BG3305" t="inlineStr">
        <is>
          <t>Day(s)</t>
        </is>
      </c>
      <c r="BH3305"/>
      <c r="BI3305" t="inlineStr">
        <is>
          <t>DTXSID6034479</t>
        </is>
      </c>
      <c r="BJ3305"/>
      <c r="BK3305"/>
      <c r="BL3305"/>
      <c r="BM3305"/>
      <c r="BN3305"/>
      <c r="BO3305"/>
      <c r="BP3305"/>
      <c r="BQ3305"/>
      <c r="BR3305"/>
      <c r="BS3305"/>
      <c r="BT3305" t="inlineStr">
        <is>
          <t>--</t>
        </is>
      </c>
      <c r="BU3305"/>
      <c r="BV3305"/>
      <c r="BW3305"/>
      <c r="BX3305"/>
      <c r="BY3305"/>
      <c r="BZ3305"/>
      <c r="CA3305"/>
      <c r="CB3305"/>
      <c r="CC3305"/>
      <c r="CD3305"/>
      <c r="CE3305"/>
      <c r="CF3305"/>
      <c r="CG3305"/>
      <c r="CH3305"/>
      <c r="CI3305" t="inlineStr">
        <is>
          <t xml:space="preserve"> CA/0.30* mN             //MG/0.15* mN             //NA/0.90* mN             //POT/0.04* mN             //SO4/0.22 mN             //CL/0.75 mN             //DNUM/6//DOSES/0.11 to 0.13/0.22 to 0.24/0.38 to 0.39/0.69 to 0.82/1.4 to 1.7 uM//TESTID/61//OEF/SALTS, HARDNESS, TEMPERATURE////</t>
        </is>
      </c>
      <c r="CJ3305" t="inlineStr">
        <is>
          <t xml:space="preserve">   CA/0.30* mN             //MG/0.15* mN             //NA/0.90* mN             //POT/0.04* mN             //SO4/0.22 mN             //CL/0.75 mN             //DNUM/6//DOSES/0.11 to 0.13/0.22 to 0.24/0.38 to 0.39/0.69 to 0.82/1.4 to 1.7 uM//TESTID/61//OEF/SALTS, HARDNESS, TEMPERATURE////</t>
        </is>
      </c>
      <c r="CK3305" t="inlineStr">
        <is>
          <t>Erickson,R.J., D.A. Benoit, and V.R. Mattson</t>
        </is>
      </c>
      <c r="CL3305" t="n">
        <v>76238.0</v>
      </c>
      <c r="CM3305" t="inlineStr">
        <is>
          <t>A Prototype Toxicity Factors Model for Site-Specific Copper Water Quality Criteria</t>
        </is>
      </c>
      <c r="CN3305" t="inlineStr">
        <is>
          <t>U.S.EPA, Duluth, MN:36 p.</t>
        </is>
      </c>
      <c r="CO3305" t="n">
        <v>1996.0</v>
      </c>
      <c r="CP3305" t="inlineStr">
        <is>
          <t>Erickson,R.J., D.A. Benoit, and V.R. Mattson (1996). A Prototype Toxicity Factors Model for Site-Specific Copper Water Quality Criteria. U.S.EPA, Duluth, MN, 36 p. ECOREF#:76238</t>
        </is>
      </c>
    </row>
    <row r="3306">
      <c r="A3306" t="n">
        <v>7758987.0</v>
      </c>
      <c r="B3306" t="inlineStr">
        <is>
          <t>Sulfuric acid copper(2+) salt (1:1)</t>
        </is>
      </c>
      <c r="C3306" t="inlineStr">
        <is>
          <t>Reagent Grade, Purissium, Purum, Puriss, Puris, Reinst</t>
        </is>
      </c>
      <c r="D3306" t="inlineStr">
        <is>
          <t>Measured</t>
        </is>
      </c>
      <c r="E3306" t="inlineStr">
        <is>
          <t>Not coded</t>
        </is>
      </c>
      <c r="F3306"/>
      <c r="G3306"/>
      <c r="H3306"/>
      <c r="I3306"/>
      <c r="J3306"/>
      <c r="K3306"/>
      <c r="L3306" t="inlineStr">
        <is>
          <t>Pimephales promelas</t>
        </is>
      </c>
      <c r="M3306" t="inlineStr">
        <is>
          <t>Fathead Minnow</t>
        </is>
      </c>
      <c r="N3306"/>
      <c r="O3306"/>
      <c r="P3306"/>
      <c r="Q3306"/>
      <c r="R3306" t="n">
        <v>2.0</v>
      </c>
      <c r="S3306"/>
      <c r="T3306" t="n">
        <v>4.0</v>
      </c>
      <c r="U3306" t="inlineStr">
        <is>
          <t>Day(s)</t>
        </is>
      </c>
      <c r="V3306" t="inlineStr">
        <is>
          <t>Static</t>
        </is>
      </c>
      <c r="W3306" t="inlineStr">
        <is>
          <t>Fresh water</t>
        </is>
      </c>
      <c r="X3306" t="inlineStr">
        <is>
          <t>Lab</t>
        </is>
      </c>
      <c r="Y3306"/>
      <c r="Z3306" t="inlineStr">
        <is>
          <t>Total</t>
        </is>
      </c>
      <c r="AA3306"/>
      <c r="AB3306" t="n">
        <v>0.0128</v>
      </c>
      <c r="AC3306"/>
      <c r="AD3306"/>
      <c r="AE3306"/>
      <c r="AF3306"/>
      <c r="AG3306" t="inlineStr">
        <is>
          <t>AI mg/L</t>
        </is>
      </c>
      <c r="AH3306"/>
      <c r="AI3306"/>
      <c r="AJ3306"/>
      <c r="AK3306"/>
      <c r="AL3306"/>
      <c r="AM3306"/>
      <c r="AN3306"/>
      <c r="AO3306"/>
      <c r="AP3306"/>
      <c r="AQ3306"/>
      <c r="AR3306"/>
      <c r="AS3306"/>
      <c r="AT3306"/>
      <c r="AU3306"/>
      <c r="AV3306"/>
      <c r="AW3306"/>
      <c r="AX3306" t="inlineStr">
        <is>
          <t>Mortality</t>
        </is>
      </c>
      <c r="AY3306" t="inlineStr">
        <is>
          <t>Mortality</t>
        </is>
      </c>
      <c r="AZ3306" t="inlineStr">
        <is>
          <t>LC50</t>
        </is>
      </c>
      <c r="BA3306"/>
      <c r="BB3306" t="n">
        <v>4.0</v>
      </c>
      <c r="BC3306"/>
      <c r="BD3306"/>
      <c r="BE3306"/>
      <c r="BF3306"/>
      <c r="BG3306" t="inlineStr">
        <is>
          <t>Day(s)</t>
        </is>
      </c>
      <c r="BH3306"/>
      <c r="BI3306" t="inlineStr">
        <is>
          <t>DTXSID6034479</t>
        </is>
      </c>
      <c r="BJ3306" t="inlineStr">
        <is>
          <t>10.1007/BF00211327</t>
        </is>
      </c>
      <c r="BK3306"/>
      <c r="BL3306"/>
      <c r="BM3306"/>
      <c r="BN3306"/>
      <c r="BO3306"/>
      <c r="BP3306"/>
      <c r="BQ3306"/>
      <c r="BR3306"/>
      <c r="BS3306"/>
      <c r="BT3306" t="inlineStr">
        <is>
          <t>--</t>
        </is>
      </c>
      <c r="BU3306"/>
      <c r="BV3306"/>
      <c r="BW3306"/>
      <c r="BX3306"/>
      <c r="BY3306"/>
      <c r="BZ3306"/>
      <c r="CA3306"/>
      <c r="CB3306"/>
      <c r="CC3306"/>
      <c r="CD3306"/>
      <c r="CE3306"/>
      <c r="CF3306"/>
      <c r="CG3306"/>
      <c r="CH3306"/>
      <c r="CI3306"/>
      <c r="CJ3306"/>
      <c r="CK3306" t="inlineStr">
        <is>
          <t>Suedel,B.C., E. Deaver, and J.H.,Jr. Rodgers</t>
        </is>
      </c>
      <c r="CL3306" t="n">
        <v>18527.0</v>
      </c>
      <c r="CM3306" t="inlineStr">
        <is>
          <t>Experimental Factors that may Affect Toxicity of Aqueous and Sediment-Bound Copper to Freshwater Organisms</t>
        </is>
      </c>
      <c r="CN3306" t="inlineStr">
        <is>
          <t>Arch. Environ. Contam. Toxicol.30(1): 40-46</t>
        </is>
      </c>
      <c r="CO3306" t="n">
        <v>1996.0</v>
      </c>
      <c r="CP3306" t="inlineStr">
        <is>
          <t>Suedel,B.C., E. Deaver, and J.H.,Jr. Rodgers (1996). Experimental Factors that may Affect Toxicity of Aqueous and Sediment-Bound Copper to Freshwater Organisms. Arch. Environ. Contam. Toxicol., 30, (1), 40-46. doi:10.1007/BF00211327. ECOREF#:18527</t>
        </is>
      </c>
    </row>
    <row r="3307">
      <c r="A3307" t="n">
        <v>7758987.0</v>
      </c>
      <c r="B3307" t="inlineStr">
        <is>
          <t>Sulfuric acid copper(2+) salt (1:1)</t>
        </is>
      </c>
      <c r="C3307"/>
      <c r="D3307" t="inlineStr">
        <is>
          <t>Measured</t>
        </is>
      </c>
      <c r="E3307" t="inlineStr">
        <is>
          <t>Not coded</t>
        </is>
      </c>
      <c r="F3307"/>
      <c r="G3307"/>
      <c r="H3307"/>
      <c r="I3307"/>
      <c r="J3307"/>
      <c r="K3307"/>
      <c r="L3307" t="inlineStr">
        <is>
          <t>Pimephales promelas</t>
        </is>
      </c>
      <c r="M3307" t="inlineStr">
        <is>
          <t>Fathead Minnow</t>
        </is>
      </c>
      <c r="N3307" t="inlineStr">
        <is>
          <t>Fry</t>
        </is>
      </c>
      <c r="O3307" t="inlineStr">
        <is>
          <t>&lt;</t>
        </is>
      </c>
      <c r="P3307" t="n">
        <v>1.0</v>
      </c>
      <c r="Q3307"/>
      <c r="R3307"/>
      <c r="S3307"/>
      <c r="T3307"/>
      <c r="U3307" t="inlineStr">
        <is>
          <t>Day(s)</t>
        </is>
      </c>
      <c r="V3307" t="inlineStr">
        <is>
          <t>Static</t>
        </is>
      </c>
      <c r="W3307" t="inlineStr">
        <is>
          <t>Fresh water</t>
        </is>
      </c>
      <c r="X3307" t="inlineStr">
        <is>
          <t>Lab</t>
        </is>
      </c>
      <c r="Y3307"/>
      <c r="Z3307" t="inlineStr">
        <is>
          <t>Total</t>
        </is>
      </c>
      <c r="AA3307"/>
      <c r="AB3307" t="n">
        <v>0.0028</v>
      </c>
      <c r="AC3307"/>
      <c r="AD3307" t="n">
        <v>0.0025</v>
      </c>
      <c r="AE3307"/>
      <c r="AF3307" t="n">
        <v>0.0031</v>
      </c>
      <c r="AG3307" t="inlineStr">
        <is>
          <t>AI mg/L</t>
        </is>
      </c>
      <c r="AH3307"/>
      <c r="AI3307"/>
      <c r="AJ3307"/>
      <c r="AK3307"/>
      <c r="AL3307"/>
      <c r="AM3307"/>
      <c r="AN3307"/>
      <c r="AO3307"/>
      <c r="AP3307"/>
      <c r="AQ3307"/>
      <c r="AR3307"/>
      <c r="AS3307"/>
      <c r="AT3307"/>
      <c r="AU3307"/>
      <c r="AV3307"/>
      <c r="AW3307"/>
      <c r="AX3307" t="inlineStr">
        <is>
          <t>Mortality</t>
        </is>
      </c>
      <c r="AY3307" t="inlineStr">
        <is>
          <t>Mortality</t>
        </is>
      </c>
      <c r="AZ3307" t="inlineStr">
        <is>
          <t>LC50</t>
        </is>
      </c>
      <c r="BA3307"/>
      <c r="BB3307" t="n">
        <v>4.0</v>
      </c>
      <c r="BC3307"/>
      <c r="BD3307"/>
      <c r="BE3307"/>
      <c r="BF3307"/>
      <c r="BG3307" t="inlineStr">
        <is>
          <t>Day(s)</t>
        </is>
      </c>
      <c r="BH3307"/>
      <c r="BI3307" t="inlineStr">
        <is>
          <t>DTXSID6034479</t>
        </is>
      </c>
      <c r="BJ3307" t="inlineStr">
        <is>
          <t>10.1139/f93-155</t>
        </is>
      </c>
      <c r="BK3307"/>
      <c r="BL3307"/>
      <c r="BM3307"/>
      <c r="BN3307"/>
      <c r="BO3307"/>
      <c r="BP3307"/>
      <c r="BQ3307"/>
      <c r="BR3307"/>
      <c r="BS3307"/>
      <c r="BT3307" t="inlineStr">
        <is>
          <t>--</t>
        </is>
      </c>
      <c r="BU3307"/>
      <c r="BV3307"/>
      <c r="BW3307"/>
      <c r="BX3307"/>
      <c r="BY3307"/>
      <c r="BZ3307"/>
      <c r="CA3307"/>
      <c r="CB3307"/>
      <c r="CC3307"/>
      <c r="CD3307"/>
      <c r="CE3307"/>
      <c r="CF3307"/>
      <c r="CG3307"/>
      <c r="CH3307"/>
      <c r="CI3307"/>
      <c r="CJ3307"/>
      <c r="CK3307" t="inlineStr">
        <is>
          <t>Welsh,P.G., J.F. Skidmore, D.J. Spry, D.G. Dixon, P.V. Hodson, N.J. Hutchinson, and B.E. Hickie</t>
        </is>
      </c>
      <c r="CL3307" t="n">
        <v>8034.0</v>
      </c>
      <c r="CM3307" t="inlineStr">
        <is>
          <t>Effect of pH and Dissolved Organic Carbon on the Toxicity of Copper to Larval Fathead Minnow (Pimephales promelas) in Natural Lake Waters of Low Alkalinity</t>
        </is>
      </c>
      <c r="CN3307" t="inlineStr">
        <is>
          <t>Can. J. Fish. Aquat. Sci. (Multiple Languages)50(7): 1356-1362</t>
        </is>
      </c>
      <c r="CO3307" t="n">
        <v>1993.0</v>
      </c>
      <c r="CP3307" t="inlineStr">
        <is>
          <t>Welsh,P.G., J.F. Skidmore, D.J. Spry, D.G. Dixon, P.V. Hodson, N.J. Hutchinson, and B.E. Hickie (1993). Effect of pH and Dissolved Organic Carbon on the Toxicity of Copper to Larval Fathead Minnow (Pimephales promelas) in Natural Lake Waters of Low Alkalinity. Can. J. Fish. Aquat. Sci. (Multiple Languages), 50, (7), 1356-1362. doi:10.1139/f93-155. ECOREF#:8034</t>
        </is>
      </c>
    </row>
    <row r="3308">
      <c r="A3308" t="n">
        <v>7758987.0</v>
      </c>
      <c r="B3308" t="inlineStr">
        <is>
          <t>Sulfuric acid copper(2+) salt (1:1)</t>
        </is>
      </c>
      <c r="C3308"/>
      <c r="D3308" t="inlineStr">
        <is>
          <t>Measured</t>
        </is>
      </c>
      <c r="E3308" t="inlineStr">
        <is>
          <t>Not coded</t>
        </is>
      </c>
      <c r="F3308"/>
      <c r="G3308"/>
      <c r="H3308"/>
      <c r="I3308"/>
      <c r="J3308"/>
      <c r="K3308"/>
      <c r="L3308" t="inlineStr">
        <is>
          <t>Pimephales promelas</t>
        </is>
      </c>
      <c r="M3308" t="inlineStr">
        <is>
          <t>Fathead Minnow</t>
        </is>
      </c>
      <c r="N3308" t="inlineStr">
        <is>
          <t>Larva</t>
        </is>
      </c>
      <c r="O3308"/>
      <c r="P3308"/>
      <c r="Q3308"/>
      <c r="R3308"/>
      <c r="S3308"/>
      <c r="T3308"/>
      <c r="U3308"/>
      <c r="V3308" t="inlineStr">
        <is>
          <t>Flow-through</t>
        </is>
      </c>
      <c r="W3308" t="inlineStr">
        <is>
          <t>Fresh water</t>
        </is>
      </c>
      <c r="X3308" t="inlineStr">
        <is>
          <t>Lab</t>
        </is>
      </c>
      <c r="Y3308"/>
      <c r="Z3308" t="inlineStr">
        <is>
          <t>Dissolved</t>
        </is>
      </c>
      <c r="AA3308"/>
      <c r="AB3308" t="n">
        <v>0.079</v>
      </c>
      <c r="AC3308"/>
      <c r="AD3308" t="n">
        <v>0.062</v>
      </c>
      <c r="AE3308"/>
      <c r="AF3308" t="n">
        <v>0.099</v>
      </c>
      <c r="AG3308" t="inlineStr">
        <is>
          <t>AI mg/L</t>
        </is>
      </c>
      <c r="AH3308" t="inlineStr">
        <is>
          <t>Total</t>
        </is>
      </c>
      <c r="AI3308"/>
      <c r="AJ3308" t="n">
        <v>0.095</v>
      </c>
      <c r="AK3308"/>
      <c r="AL3308" t="n">
        <v>0.075</v>
      </c>
      <c r="AM3308"/>
      <c r="AN3308" t="n">
        <v>0.119</v>
      </c>
      <c r="AO3308" t="inlineStr">
        <is>
          <t>AI mg/L</t>
        </is>
      </c>
      <c r="AP3308"/>
      <c r="AQ3308"/>
      <c r="AR3308"/>
      <c r="AS3308"/>
      <c r="AT3308"/>
      <c r="AU3308"/>
      <c r="AV3308"/>
      <c r="AW3308"/>
      <c r="AX3308" t="inlineStr">
        <is>
          <t>Mortality</t>
        </is>
      </c>
      <c r="AY3308" t="inlineStr">
        <is>
          <t>Mortality</t>
        </is>
      </c>
      <c r="AZ3308" t="inlineStr">
        <is>
          <t>LC50</t>
        </is>
      </c>
      <c r="BA3308"/>
      <c r="BB3308" t="n">
        <v>4.0</v>
      </c>
      <c r="BC3308"/>
      <c r="BD3308"/>
      <c r="BE3308"/>
      <c r="BF3308"/>
      <c r="BG3308" t="inlineStr">
        <is>
          <t>Day(s)</t>
        </is>
      </c>
      <c r="BH3308"/>
      <c r="BI3308" t="inlineStr">
        <is>
          <t>DTXSID6034479</t>
        </is>
      </c>
      <c r="BJ3308"/>
      <c r="BK3308"/>
      <c r="BL3308"/>
      <c r="BM3308"/>
      <c r="BN3308"/>
      <c r="BO3308"/>
      <c r="BP3308"/>
      <c r="BQ3308"/>
      <c r="BR3308"/>
      <c r="BS3308"/>
      <c r="BT3308" t="inlineStr">
        <is>
          <t>--</t>
        </is>
      </c>
      <c r="BU3308"/>
      <c r="BV3308"/>
      <c r="BW3308"/>
      <c r="BX3308"/>
      <c r="BY3308"/>
      <c r="BZ3308"/>
      <c r="CA3308" t="inlineStr">
        <is>
          <t>--</t>
        </is>
      </c>
      <c r="CB3308"/>
      <c r="CC3308"/>
      <c r="CD3308"/>
      <c r="CE3308"/>
      <c r="CF3308"/>
      <c r="CG3308"/>
      <c r="CH3308"/>
      <c r="CI3308"/>
      <c r="CJ3308"/>
      <c r="CK3308" t="inlineStr">
        <is>
          <t>Nelson,H., D. Benoit, R. Erickson, V. Mattson, and J. Lindberg</t>
        </is>
      </c>
      <c r="CL3308" t="n">
        <v>5203.0</v>
      </c>
      <c r="CM3308" t="inlineStr">
        <is>
          <t>The Effects of Variable Hardness, pH, Alkalinity, Suspended Clay, and Humics on the Chemical Speciation and Aquatic Toxicity of Copper</t>
        </is>
      </c>
      <c r="CN3308" t="inlineStr">
        <is>
          <t>EPA/600/3-86/023, U.S.EPA, Duluth, MN:120 p.</t>
        </is>
      </c>
      <c r="CO3308" t="n">
        <v>1985.0</v>
      </c>
      <c r="CP3308" t="inlineStr">
        <is>
          <t>Nelson,H., D. Benoit, R. Erickson, V. Mattson, and J. Lindberg (1985). The Effects of Variable Hardness, pH, Alkalinity, Suspended Clay, and Humics on the Chemical Speciation and Aquatic Toxicity of Copper. EPA/600/3-86/023, U.S.EPA, Duluth, MN, 120 p. ECOREF#:5203</t>
        </is>
      </c>
    </row>
    <row r="3309">
      <c r="A3309" t="n">
        <v>7758987.0</v>
      </c>
      <c r="B3309" t="inlineStr">
        <is>
          <t>Sulfuric acid copper(2+) salt (1:1)</t>
        </is>
      </c>
      <c r="C3309"/>
      <c r="D3309" t="inlineStr">
        <is>
          <t>Measured</t>
        </is>
      </c>
      <c r="E3309" t="inlineStr">
        <is>
          <t>Not coded</t>
        </is>
      </c>
      <c r="F3309"/>
      <c r="G3309"/>
      <c r="H3309"/>
      <c r="I3309"/>
      <c r="J3309"/>
      <c r="K3309"/>
      <c r="L3309" t="inlineStr">
        <is>
          <t>Pimephales promelas</t>
        </is>
      </c>
      <c r="M3309" t="inlineStr">
        <is>
          <t>Fathead Minnow</t>
        </is>
      </c>
      <c r="N3309" t="inlineStr">
        <is>
          <t>Larva</t>
        </is>
      </c>
      <c r="O3309" t="inlineStr">
        <is>
          <t>&lt;</t>
        </is>
      </c>
      <c r="P3309" t="n">
        <v>24.0</v>
      </c>
      <c r="Q3309"/>
      <c r="R3309"/>
      <c r="S3309"/>
      <c r="T3309"/>
      <c r="U3309" t="inlineStr">
        <is>
          <t>Hour(s)</t>
        </is>
      </c>
      <c r="V3309" t="inlineStr">
        <is>
          <t>Static</t>
        </is>
      </c>
      <c r="W3309" t="inlineStr">
        <is>
          <t>Fresh water</t>
        </is>
      </c>
      <c r="X3309" t="inlineStr">
        <is>
          <t>Lab</t>
        </is>
      </c>
      <c r="Y3309" t="n">
        <v>6.0</v>
      </c>
      <c r="Z3309" t="inlineStr">
        <is>
          <t>Total</t>
        </is>
      </c>
      <c r="AA3309"/>
      <c r="AB3309" t="n">
        <v>0.69496385</v>
      </c>
      <c r="AC3309"/>
      <c r="AD3309" t="n">
        <v>0.63031605</v>
      </c>
      <c r="AE3309"/>
      <c r="AF3309" t="n">
        <v>0.75961165</v>
      </c>
      <c r="AG3309" t="inlineStr">
        <is>
          <t>AI mg/L</t>
        </is>
      </c>
      <c r="AH3309"/>
      <c r="AI3309"/>
      <c r="AJ3309"/>
      <c r="AK3309"/>
      <c r="AL3309"/>
      <c r="AM3309"/>
      <c r="AN3309"/>
      <c r="AO3309"/>
      <c r="AP3309"/>
      <c r="AQ3309"/>
      <c r="AR3309"/>
      <c r="AS3309"/>
      <c r="AT3309"/>
      <c r="AU3309"/>
      <c r="AV3309"/>
      <c r="AW3309"/>
      <c r="AX3309" t="inlineStr">
        <is>
          <t>Mortality</t>
        </is>
      </c>
      <c r="AY3309" t="inlineStr">
        <is>
          <t>Mortality</t>
        </is>
      </c>
      <c r="AZ3309" t="inlineStr">
        <is>
          <t>LC50</t>
        </is>
      </c>
      <c r="BA3309"/>
      <c r="BB3309" t="n">
        <v>4.0</v>
      </c>
      <c r="BC3309"/>
      <c r="BD3309"/>
      <c r="BE3309"/>
      <c r="BF3309"/>
      <c r="BG3309" t="inlineStr">
        <is>
          <t>Day(s)</t>
        </is>
      </c>
      <c r="BH3309"/>
      <c r="BI3309" t="inlineStr">
        <is>
          <t>DTXSID6034479</t>
        </is>
      </c>
      <c r="BJ3309"/>
      <c r="BK3309"/>
      <c r="BL3309"/>
      <c r="BM3309"/>
      <c r="BN3309"/>
      <c r="BO3309"/>
      <c r="BP3309"/>
      <c r="BQ3309"/>
      <c r="BR3309"/>
      <c r="BS3309"/>
      <c r="BT3309" t="inlineStr">
        <is>
          <t>--</t>
        </is>
      </c>
      <c r="BU3309"/>
      <c r="BV3309"/>
      <c r="BW3309"/>
      <c r="BX3309"/>
      <c r="BY3309"/>
      <c r="BZ3309"/>
      <c r="CA3309"/>
      <c r="CB3309"/>
      <c r="CC3309"/>
      <c r="CD3309"/>
      <c r="CE3309"/>
      <c r="CF3309"/>
      <c r="CG3309"/>
      <c r="CH3309"/>
      <c r="CI3309" t="inlineStr">
        <is>
          <t xml:space="preserve"> CA/1.25* mN             //MG/0.62* mN             //NA/0.62* mN             //POT/0.05* mN             //SO4/0.39 mN             //CL/0.44 mN             //DNUM/6//DOSES/0.80 to 0.88/1.5 to 1.6/2.9/4.8 to 6.3/10.0 to 12.9 uM//TESTID/54//OEF/SALTS, HARDNESS, TEMPERATURE////</t>
        </is>
      </c>
      <c r="CJ3309" t="inlineStr">
        <is>
          <t xml:space="preserve">   CA/1.25* mN             //MG/0.62* mN             //NA/0.62* mN             //POT/0.05* mN             //SO4/0.39 mN             //CL/0.44 mN             //DNUM/6//DOSES/0.80 to 0.88/1.5 to 1.6/2.9/4.8 to 6.3/10.0 to 12.9 uM//TESTID/54//OEF/SALTS, HARDNESS, TEMPERATURE////</t>
        </is>
      </c>
      <c r="CK3309" t="inlineStr">
        <is>
          <t>Erickson,R.J., D.A. Benoit, and V.R. Mattson</t>
        </is>
      </c>
      <c r="CL3309" t="n">
        <v>76238.0</v>
      </c>
      <c r="CM3309" t="inlineStr">
        <is>
          <t>A Prototype Toxicity Factors Model for Site-Specific Copper Water Quality Criteria</t>
        </is>
      </c>
      <c r="CN3309" t="inlineStr">
        <is>
          <t>U.S.EPA, Duluth, MN:36 p.</t>
        </is>
      </c>
      <c r="CO3309" t="n">
        <v>1996.0</v>
      </c>
      <c r="CP3309" t="inlineStr">
        <is>
          <t>Erickson,R.J., D.A. Benoit, and V.R. Mattson (1996). A Prototype Toxicity Factors Model for Site-Specific Copper Water Quality Criteria. U.S.EPA, Duluth, MN, 36 p. ECOREF#:76238</t>
        </is>
      </c>
    </row>
    <row r="3310">
      <c r="A3310" t="n">
        <v>7758987.0</v>
      </c>
      <c r="B3310" t="inlineStr">
        <is>
          <t>Sulfuric acid copper(2+) salt (1:1)</t>
        </is>
      </c>
      <c r="C3310"/>
      <c r="D3310" t="inlineStr">
        <is>
          <t>Measured</t>
        </is>
      </c>
      <c r="E3310" t="inlineStr">
        <is>
          <t>Not coded</t>
        </is>
      </c>
      <c r="F3310"/>
      <c r="G3310"/>
      <c r="H3310"/>
      <c r="I3310"/>
      <c r="J3310"/>
      <c r="K3310"/>
      <c r="L3310" t="inlineStr">
        <is>
          <t>Pimephales promelas</t>
        </is>
      </c>
      <c r="M3310" t="inlineStr">
        <is>
          <t>Fathead Minnow</t>
        </is>
      </c>
      <c r="N3310"/>
      <c r="O3310"/>
      <c r="P3310"/>
      <c r="Q3310"/>
      <c r="R3310"/>
      <c r="S3310"/>
      <c r="T3310"/>
      <c r="U3310"/>
      <c r="V3310" t="inlineStr">
        <is>
          <t>Static</t>
        </is>
      </c>
      <c r="W3310" t="inlineStr">
        <is>
          <t>Fresh water</t>
        </is>
      </c>
      <c r="X3310" t="inlineStr">
        <is>
          <t>Lab</t>
        </is>
      </c>
      <c r="Y3310"/>
      <c r="Z3310" t="inlineStr">
        <is>
          <t>Dissolved</t>
        </is>
      </c>
      <c r="AA3310"/>
      <c r="AB3310" t="n">
        <v>0.81</v>
      </c>
      <c r="AC3310"/>
      <c r="AD3310"/>
      <c r="AE3310"/>
      <c r="AF3310"/>
      <c r="AG3310" t="inlineStr">
        <is>
          <t>AI mg/L</t>
        </is>
      </c>
      <c r="AH3310" t="inlineStr">
        <is>
          <t>Total</t>
        </is>
      </c>
      <c r="AI3310"/>
      <c r="AJ3310" t="n">
        <v>9.0</v>
      </c>
      <c r="AK3310"/>
      <c r="AL3310"/>
      <c r="AM3310"/>
      <c r="AN3310"/>
      <c r="AO3310" t="inlineStr">
        <is>
          <t>AI mg/L</t>
        </is>
      </c>
      <c r="AP3310"/>
      <c r="AQ3310"/>
      <c r="AR3310"/>
      <c r="AS3310"/>
      <c r="AT3310"/>
      <c r="AU3310"/>
      <c r="AV3310"/>
      <c r="AW3310"/>
      <c r="AX3310" t="inlineStr">
        <is>
          <t>Mortality</t>
        </is>
      </c>
      <c r="AY3310" t="inlineStr">
        <is>
          <t>Mortality</t>
        </is>
      </c>
      <c r="AZ3310" t="inlineStr">
        <is>
          <t>LC50</t>
        </is>
      </c>
      <c r="BA3310"/>
      <c r="BB3310" t="n">
        <v>4.0</v>
      </c>
      <c r="BC3310"/>
      <c r="BD3310"/>
      <c r="BE3310"/>
      <c r="BF3310"/>
      <c r="BG3310" t="inlineStr">
        <is>
          <t>Day(s)</t>
        </is>
      </c>
      <c r="BH3310"/>
      <c r="BI3310" t="inlineStr">
        <is>
          <t>DTXSID6034479</t>
        </is>
      </c>
      <c r="BJ3310"/>
      <c r="BK3310"/>
      <c r="BL3310"/>
      <c r="BM3310"/>
      <c r="BN3310"/>
      <c r="BO3310"/>
      <c r="BP3310"/>
      <c r="BQ3310"/>
      <c r="BR3310"/>
      <c r="BS3310"/>
      <c r="BT3310" t="inlineStr">
        <is>
          <t>--</t>
        </is>
      </c>
      <c r="BU3310"/>
      <c r="BV3310"/>
      <c r="BW3310"/>
      <c r="BX3310"/>
      <c r="BY3310"/>
      <c r="BZ3310"/>
      <c r="CA3310" t="inlineStr">
        <is>
          <t>--</t>
        </is>
      </c>
      <c r="CB3310"/>
      <c r="CC3310"/>
      <c r="CD3310"/>
      <c r="CE3310"/>
      <c r="CF3310"/>
      <c r="CG3310"/>
      <c r="CH3310"/>
      <c r="CI3310" t="inlineStr">
        <is>
          <t xml:space="preserve"> CONTR/&lt;= 10 % MORT//</t>
        </is>
      </c>
      <c r="CJ3310" t="inlineStr">
        <is>
          <t xml:space="preserve">   CONTR/&lt;= 10 % MORT//</t>
        </is>
      </c>
      <c r="CK3310" t="inlineStr">
        <is>
          <t>Geckler,J.R., W.B. Horning, T.M. Neiheisel, Q.H. Pickering, E.L. Robinson, and C.E. Stephan</t>
        </is>
      </c>
      <c r="CL3310" t="n">
        <v>2071.0</v>
      </c>
      <c r="CM3310" t="inlineStr">
        <is>
          <t>Validity of Laboratory Tests for Predicting Copper Toxicity in Streams</t>
        </is>
      </c>
      <c r="CN3310" t="inlineStr">
        <is>
          <t>EPA-600/3-76-116, U.S.EPA, Duluth, MN:208 p.</t>
        </is>
      </c>
      <c r="CO3310" t="n">
        <v>1976.0</v>
      </c>
      <c r="CP3310" t="inlineStr">
        <is>
          <t>Geckler,J.R., W.B. Horning, T.M. Neiheisel, Q.H. Pickering, E.L. Robinson, and C.E. Stephan (1976). Validity of Laboratory Tests for Predicting Copper Toxicity in Streams. EPA-600/3-76-116, U.S.EPA, Duluth, MN, 208 p. ECOREF#:2071</t>
        </is>
      </c>
    </row>
    <row r="3311">
      <c r="A3311" t="n">
        <v>7758987.0</v>
      </c>
      <c r="B3311" t="inlineStr">
        <is>
          <t>Sulfuric acid copper(2+) salt (1:1)</t>
        </is>
      </c>
      <c r="C3311"/>
      <c r="D3311" t="inlineStr">
        <is>
          <t>Unmeasured</t>
        </is>
      </c>
      <c r="E3311" t="inlineStr">
        <is>
          <t>Not coded</t>
        </is>
      </c>
      <c r="F3311"/>
      <c r="G3311"/>
      <c r="H3311"/>
      <c r="I3311"/>
      <c r="J3311"/>
      <c r="K3311"/>
      <c r="L3311" t="inlineStr">
        <is>
          <t>Pimephales promelas</t>
        </is>
      </c>
      <c r="M3311" t="inlineStr">
        <is>
          <t>Fathead Minnow</t>
        </is>
      </c>
      <c r="N3311" t="inlineStr">
        <is>
          <t>Larva</t>
        </is>
      </c>
      <c r="O3311" t="inlineStr">
        <is>
          <t>&lt;</t>
        </is>
      </c>
      <c r="P3311" t="n">
        <v>24.0</v>
      </c>
      <c r="Q3311"/>
      <c r="R3311"/>
      <c r="S3311"/>
      <c r="T3311"/>
      <c r="U3311" t="inlineStr">
        <is>
          <t>Hour(s)</t>
        </is>
      </c>
      <c r="V3311" t="inlineStr">
        <is>
          <t>Renewal</t>
        </is>
      </c>
      <c r="W3311" t="inlineStr">
        <is>
          <t>Fresh water</t>
        </is>
      </c>
      <c r="X3311" t="inlineStr">
        <is>
          <t>Lab</t>
        </is>
      </c>
      <c r="Y3311" t="n">
        <v>6.0</v>
      </c>
      <c r="Z3311" t="inlineStr">
        <is>
          <t>Dissolved</t>
        </is>
      </c>
      <c r="AA3311"/>
      <c r="AB3311" t="n">
        <v>2.034</v>
      </c>
      <c r="AC3311"/>
      <c r="AD3311" t="n">
        <v>1.663</v>
      </c>
      <c r="AE3311"/>
      <c r="AF3311" t="n">
        <v>2.489</v>
      </c>
      <c r="AG3311" t="inlineStr">
        <is>
          <t>AI mg/L</t>
        </is>
      </c>
      <c r="AH3311"/>
      <c r="AI3311"/>
      <c r="AJ3311"/>
      <c r="AK3311"/>
      <c r="AL3311"/>
      <c r="AM3311"/>
      <c r="AN3311"/>
      <c r="AO3311"/>
      <c r="AP3311"/>
      <c r="AQ3311"/>
      <c r="AR3311"/>
      <c r="AS3311"/>
      <c r="AT3311"/>
      <c r="AU3311"/>
      <c r="AV3311"/>
      <c r="AW3311"/>
      <c r="AX3311" t="inlineStr">
        <is>
          <t>Mortality</t>
        </is>
      </c>
      <c r="AY3311" t="inlineStr">
        <is>
          <t>Mortality</t>
        </is>
      </c>
      <c r="AZ3311" t="inlineStr">
        <is>
          <t>LC50</t>
        </is>
      </c>
      <c r="BA3311"/>
      <c r="BB3311" t="n">
        <v>4.0</v>
      </c>
      <c r="BC3311"/>
      <c r="BD3311"/>
      <c r="BE3311"/>
      <c r="BF3311"/>
      <c r="BG3311" t="inlineStr">
        <is>
          <t>Day(s)</t>
        </is>
      </c>
      <c r="BH3311"/>
      <c r="BI3311" t="inlineStr">
        <is>
          <t>DTXSID6034479</t>
        </is>
      </c>
      <c r="BJ3311" t="inlineStr">
        <is>
          <t>10.1897/02-476</t>
        </is>
      </c>
      <c r="BK3311"/>
      <c r="BL3311"/>
      <c r="BM3311"/>
      <c r="BN3311"/>
      <c r="BO3311"/>
      <c r="BP3311"/>
      <c r="BQ3311"/>
      <c r="BR3311"/>
      <c r="BS3311"/>
      <c r="BT3311" t="inlineStr">
        <is>
          <t>--</t>
        </is>
      </c>
      <c r="BU3311"/>
      <c r="BV3311"/>
      <c r="BW3311"/>
      <c r="BX3311"/>
      <c r="BY3311"/>
      <c r="BZ3311"/>
      <c r="CA3311"/>
      <c r="CB3311"/>
      <c r="CC3311"/>
      <c r="CD3311"/>
      <c r="CE3311"/>
      <c r="CF3311"/>
      <c r="CG3311"/>
      <c r="CH3311"/>
      <c r="CI3311" t="inlineStr">
        <is>
          <t xml:space="preserve"> HMA/29.99 %//CA/13.63 to 16.43 mg/L//MG/11.18 to 14.34 mg/L//NA/25.52 to 40.92 mg/L//POT/2.12 to 3.17 mg/L//SO4/81.21 to 96.45 mg/L//CL/1.90 to 9.52 mg/L//DNUM/6//DOSES/&lt;=6400 ug/L//TESTID/24//</t>
        </is>
      </c>
      <c r="CJ3311" t="inlineStr">
        <is>
          <t xml:space="preserve">   HMA/29.99 %//CA/13.63 to 16.43 mg/L//MG/11.18 to 14.34 mg/L//NA/25.52 to 40.92 mg/L//POT/2.12 to 3.17 mg/L//SO4/81.21 to 96.45 mg/L//CL/1.90 to 9.52 mg/L//DNUM/6//DOSES/&lt;=6400 ug/L//TESTID/24//</t>
        </is>
      </c>
      <c r="CK3311" t="inlineStr">
        <is>
          <t>Ryan,A.C., E.J. Van Genderen, J.R. Tomasso, and S.J. Klaine</t>
        </is>
      </c>
      <c r="CL3311" t="n">
        <v>80428.0</v>
      </c>
      <c r="CM3311" t="inlineStr">
        <is>
          <t>Influence of Natural Organic Matter Source on Copper Toxicity to Larval Fathead Minnows (Pimephales promelas):  Implications for the Biotic Ligand Model</t>
        </is>
      </c>
      <c r="CN3311" t="inlineStr">
        <is>
          <t>Environ. Toxicol. Chem.23(6): 1567-1574</t>
        </is>
      </c>
      <c r="CO3311" t="n">
        <v>2004.0</v>
      </c>
      <c r="CP3311" t="inlineStr">
        <is>
          <t>Ryan,A.C., E.J. Van Genderen, J.R. Tomasso, and S.J. Klaine (2004). Influence of Natural Organic Matter Source on Copper Toxicity to Larval Fathead Minnows (Pimephales promelas):  Implications for the Biotic Ligand Model. Environ. Toxicol. Chem., 23, (6), 1567-1574. doi:10.1897/02-476. ECOREF#:80428</t>
        </is>
      </c>
    </row>
    <row r="3312">
      <c r="A3312" t="n">
        <v>7758987.0</v>
      </c>
      <c r="B3312" t="inlineStr">
        <is>
          <t>Sulfuric acid copper(2+) salt (1:1)</t>
        </is>
      </c>
      <c r="C3312"/>
      <c r="D3312" t="inlineStr">
        <is>
          <t>Unmeasured</t>
        </is>
      </c>
      <c r="E3312" t="inlineStr">
        <is>
          <t>Not coded</t>
        </is>
      </c>
      <c r="F3312"/>
      <c r="G3312"/>
      <c r="H3312"/>
      <c r="I3312"/>
      <c r="J3312"/>
      <c r="K3312"/>
      <c r="L3312" t="inlineStr">
        <is>
          <t>Pimephales promelas</t>
        </is>
      </c>
      <c r="M3312" t="inlineStr">
        <is>
          <t>Fathead Minnow</t>
        </is>
      </c>
      <c r="N3312" t="inlineStr">
        <is>
          <t>Larva</t>
        </is>
      </c>
      <c r="O3312" t="inlineStr">
        <is>
          <t>&lt;</t>
        </is>
      </c>
      <c r="P3312" t="n">
        <v>24.0</v>
      </c>
      <c r="Q3312"/>
      <c r="R3312"/>
      <c r="S3312"/>
      <c r="T3312"/>
      <c r="U3312" t="inlineStr">
        <is>
          <t>Hour(s)</t>
        </is>
      </c>
      <c r="V3312" t="inlineStr">
        <is>
          <t>Renewal</t>
        </is>
      </c>
      <c r="W3312" t="inlineStr">
        <is>
          <t>Fresh water</t>
        </is>
      </c>
      <c r="X3312" t="inlineStr">
        <is>
          <t>Lab</t>
        </is>
      </c>
      <c r="Y3312" t="n">
        <v>6.0</v>
      </c>
      <c r="Z3312" t="inlineStr">
        <is>
          <t>Dissolved</t>
        </is>
      </c>
      <c r="AA3312"/>
      <c r="AB3312" t="n">
        <v>0.2836</v>
      </c>
      <c r="AC3312"/>
      <c r="AD3312" t="n">
        <v>0.2247</v>
      </c>
      <c r="AE3312"/>
      <c r="AF3312" t="n">
        <v>0.3581</v>
      </c>
      <c r="AG3312" t="inlineStr">
        <is>
          <t>AI mg/L</t>
        </is>
      </c>
      <c r="AH3312"/>
      <c r="AI3312"/>
      <c r="AJ3312"/>
      <c r="AK3312"/>
      <c r="AL3312"/>
      <c r="AM3312"/>
      <c r="AN3312"/>
      <c r="AO3312"/>
      <c r="AP3312"/>
      <c r="AQ3312"/>
      <c r="AR3312"/>
      <c r="AS3312"/>
      <c r="AT3312"/>
      <c r="AU3312"/>
      <c r="AV3312"/>
      <c r="AW3312"/>
      <c r="AX3312" t="inlineStr">
        <is>
          <t>Mortality</t>
        </is>
      </c>
      <c r="AY3312" t="inlineStr">
        <is>
          <t>Mortality</t>
        </is>
      </c>
      <c r="AZ3312" t="inlineStr">
        <is>
          <t>LC50</t>
        </is>
      </c>
      <c r="BA3312"/>
      <c r="BB3312" t="n">
        <v>4.0</v>
      </c>
      <c r="BC3312"/>
      <c r="BD3312"/>
      <c r="BE3312"/>
      <c r="BF3312"/>
      <c r="BG3312" t="inlineStr">
        <is>
          <t>Day(s)</t>
        </is>
      </c>
      <c r="BH3312"/>
      <c r="BI3312" t="inlineStr">
        <is>
          <t>DTXSID6034479</t>
        </is>
      </c>
      <c r="BJ3312" t="inlineStr">
        <is>
          <t>10.1897/02-476</t>
        </is>
      </c>
      <c r="BK3312"/>
      <c r="BL3312"/>
      <c r="BM3312"/>
      <c r="BN3312"/>
      <c r="BO3312"/>
      <c r="BP3312"/>
      <c r="BQ3312"/>
      <c r="BR3312"/>
      <c r="BS3312"/>
      <c r="BT3312" t="inlineStr">
        <is>
          <t>--</t>
        </is>
      </c>
      <c r="BU3312"/>
      <c r="BV3312"/>
      <c r="BW3312"/>
      <c r="BX3312"/>
      <c r="BY3312"/>
      <c r="BZ3312"/>
      <c r="CA3312"/>
      <c r="CB3312"/>
      <c r="CC3312"/>
      <c r="CD3312"/>
      <c r="CE3312"/>
      <c r="CF3312"/>
      <c r="CG3312"/>
      <c r="CH3312"/>
      <c r="CI3312" t="inlineStr">
        <is>
          <t xml:space="preserve"> HMA/24.31 %//CA/13.63 to 16.43 mg/L//MG/11.18 to 14.34 mg/L//NA/25.52 to 40.92 mg/L//POT/2.12 to 3.17 mg/L//SO4/81.21 to 96.45 mg/L//CL/1.90 to 9.52 mg/L//DNUM/6//DOSES/&lt;=1600 ug/L//TESTID/13//</t>
        </is>
      </c>
      <c r="CJ3312" t="inlineStr">
        <is>
          <t xml:space="preserve">   HMA/24.31 %//CA/13.63 to 16.43 mg/L//MG/11.18 to 14.34 mg/L//NA/25.52 to 40.92 mg/L//POT/2.12 to 3.17 mg/L//SO4/81.21 to 96.45 mg/L//CL/1.90 to 9.52 mg/L//DNUM/6//DOSES/&lt;=1600 ug/L//TESTID/13//</t>
        </is>
      </c>
      <c r="CK3312" t="inlineStr">
        <is>
          <t>Ryan,A.C., E.J. Van Genderen, J.R. Tomasso, and S.J. Klaine</t>
        </is>
      </c>
      <c r="CL3312" t="n">
        <v>80428.0</v>
      </c>
      <c r="CM3312" t="inlineStr">
        <is>
          <t>Influence of Natural Organic Matter Source on Copper Toxicity to Larval Fathead Minnows (Pimephales promelas):  Implications for the Biotic Ligand Model</t>
        </is>
      </c>
      <c r="CN3312" t="inlineStr">
        <is>
          <t>Environ. Toxicol. Chem.23(6): 1567-1574</t>
        </is>
      </c>
      <c r="CO3312" t="n">
        <v>2004.0</v>
      </c>
      <c r="CP3312" t="inlineStr">
        <is>
          <t>Ryan,A.C., E.J. Van Genderen, J.R. Tomasso, and S.J. Klaine (2004). Influence of Natural Organic Matter Source on Copper Toxicity to Larval Fathead Minnows (Pimephales promelas):  Implications for the Biotic Ligand Model. Environ. Toxicol. Chem., 23, (6), 1567-1574. doi:10.1897/02-476. ECOREF#:80428</t>
        </is>
      </c>
    </row>
    <row r="3313">
      <c r="A3313" t="n">
        <v>7758987.0</v>
      </c>
      <c r="B3313" t="inlineStr">
        <is>
          <t>Sulfuric acid copper(2+) salt (1:1)</t>
        </is>
      </c>
      <c r="C3313"/>
      <c r="D3313" t="inlineStr">
        <is>
          <t>Measured</t>
        </is>
      </c>
      <c r="E3313" t="inlineStr">
        <is>
          <t>Not coded</t>
        </is>
      </c>
      <c r="F3313"/>
      <c r="G3313"/>
      <c r="H3313"/>
      <c r="I3313"/>
      <c r="J3313"/>
      <c r="K3313"/>
      <c r="L3313" t="inlineStr">
        <is>
          <t>Pimephales promelas</t>
        </is>
      </c>
      <c r="M3313" t="inlineStr">
        <is>
          <t>Fathead Minnow</t>
        </is>
      </c>
      <c r="N3313" t="inlineStr">
        <is>
          <t>Larva</t>
        </is>
      </c>
      <c r="O3313" t="inlineStr">
        <is>
          <t>&lt;</t>
        </is>
      </c>
      <c r="P3313" t="n">
        <v>24.0</v>
      </c>
      <c r="Q3313"/>
      <c r="R3313"/>
      <c r="S3313"/>
      <c r="T3313"/>
      <c r="U3313" t="inlineStr">
        <is>
          <t>Hour(s)</t>
        </is>
      </c>
      <c r="V3313" t="inlineStr">
        <is>
          <t>Static</t>
        </is>
      </c>
      <c r="W3313" t="inlineStr">
        <is>
          <t>Fresh water</t>
        </is>
      </c>
      <c r="X3313" t="inlineStr">
        <is>
          <t>Lab</t>
        </is>
      </c>
      <c r="Y3313"/>
      <c r="Z3313" t="inlineStr">
        <is>
          <t>Total</t>
        </is>
      </c>
      <c r="AA3313"/>
      <c r="AB3313" t="n">
        <v>0.379805825</v>
      </c>
      <c r="AC3313"/>
      <c r="AD3313" t="n">
        <v>0.323239</v>
      </c>
      <c r="AE3313"/>
      <c r="AF3313" t="n">
        <v>0.444453625</v>
      </c>
      <c r="AG3313" t="inlineStr">
        <is>
          <t>AI mg/L</t>
        </is>
      </c>
      <c r="AH3313"/>
      <c r="AI3313"/>
      <c r="AJ3313"/>
      <c r="AK3313"/>
      <c r="AL3313"/>
      <c r="AM3313"/>
      <c r="AN3313"/>
      <c r="AO3313"/>
      <c r="AP3313"/>
      <c r="AQ3313"/>
      <c r="AR3313"/>
      <c r="AS3313"/>
      <c r="AT3313"/>
      <c r="AU3313"/>
      <c r="AV3313"/>
      <c r="AW3313"/>
      <c r="AX3313" t="inlineStr">
        <is>
          <t>Mortality</t>
        </is>
      </c>
      <c r="AY3313" t="inlineStr">
        <is>
          <t>Mortality</t>
        </is>
      </c>
      <c r="AZ3313" t="inlineStr">
        <is>
          <t>LC50</t>
        </is>
      </c>
      <c r="BA3313"/>
      <c r="BB3313" t="n">
        <v>4.0</v>
      </c>
      <c r="BC3313"/>
      <c r="BD3313"/>
      <c r="BE3313"/>
      <c r="BF3313"/>
      <c r="BG3313" t="inlineStr">
        <is>
          <t>Day(s)</t>
        </is>
      </c>
      <c r="BH3313"/>
      <c r="BI3313" t="inlineStr">
        <is>
          <t>DTXSID6034479</t>
        </is>
      </c>
      <c r="BJ3313" t="inlineStr">
        <is>
          <t>10.1002/etc.5620150217</t>
        </is>
      </c>
      <c r="BK3313"/>
      <c r="BL3313"/>
      <c r="BM3313"/>
      <c r="BN3313"/>
      <c r="BO3313"/>
      <c r="BP3313"/>
      <c r="BQ3313"/>
      <c r="BR3313"/>
      <c r="BS3313"/>
      <c r="BT3313" t="inlineStr">
        <is>
          <t>--</t>
        </is>
      </c>
      <c r="BU3313"/>
      <c r="BV3313"/>
      <c r="BW3313"/>
      <c r="BX3313"/>
      <c r="BY3313"/>
      <c r="BZ3313"/>
      <c r="CA3313"/>
      <c r="CB3313"/>
      <c r="CC3313"/>
      <c r="CD3313"/>
      <c r="CE3313"/>
      <c r="CF3313"/>
      <c r="CG3313"/>
      <c r="CH3313"/>
      <c r="CI3313" t="inlineStr">
        <is>
          <t xml:space="preserve"> ALK/0.85 MEQ/L*//</t>
        </is>
      </c>
      <c r="CJ3313" t="inlineStr">
        <is>
          <t xml:space="preserve">   ALK/0.85 MEQ/L*//</t>
        </is>
      </c>
      <c r="CK3313" t="inlineStr">
        <is>
          <t>Erickson,R.J., D.A. Benoit, V.R. Mattson, H.P.,Jr. Nelson, and E.N. Leonard</t>
        </is>
      </c>
      <c r="CL3313" t="n">
        <v>16342.0</v>
      </c>
      <c r="CM3313" t="inlineStr">
        <is>
          <t>The Effects of Water Chemistry on the Toxicity of Copper to Fathead Minnows</t>
        </is>
      </c>
      <c r="CN3313" t="inlineStr">
        <is>
          <t>Environ. Toxicol. Chem.15(2): 181-193</t>
        </is>
      </c>
      <c r="CO3313" t="n">
        <v>1996.0</v>
      </c>
      <c r="CP3313" t="inlineStr">
        <is>
          <t>Erickson,R.J., D.A. Benoit, V.R. Mattson, H.P.,Jr. Nelson, and E.N. Leonard (1996). The Effects of Water Chemistry on the Toxicity of Copper to Fathead Minnows. Environ. Toxicol. Chem., 15, (2), 181-193. doi:10.1002/etc.5620150217. ECOREF#:16342</t>
        </is>
      </c>
    </row>
    <row r="3314">
      <c r="A3314" t="n">
        <v>7758987.0</v>
      </c>
      <c r="B3314" t="inlineStr">
        <is>
          <t>Sulfuric acid copper(2+) salt (1:1)</t>
        </is>
      </c>
      <c r="C3314"/>
      <c r="D3314" t="inlineStr">
        <is>
          <t>Measured</t>
        </is>
      </c>
      <c r="E3314" t="inlineStr">
        <is>
          <t>Not coded</t>
        </is>
      </c>
      <c r="F3314"/>
      <c r="G3314"/>
      <c r="H3314"/>
      <c r="I3314"/>
      <c r="J3314"/>
      <c r="K3314"/>
      <c r="L3314" t="inlineStr">
        <is>
          <t>Pimephales promelas</t>
        </is>
      </c>
      <c r="M3314" t="inlineStr">
        <is>
          <t>Fathead Minnow</t>
        </is>
      </c>
      <c r="N3314" t="inlineStr">
        <is>
          <t>Larva</t>
        </is>
      </c>
      <c r="O3314" t="inlineStr">
        <is>
          <t>&lt;</t>
        </is>
      </c>
      <c r="P3314" t="n">
        <v>24.0</v>
      </c>
      <c r="Q3314"/>
      <c r="R3314"/>
      <c r="S3314"/>
      <c r="T3314"/>
      <c r="U3314" t="inlineStr">
        <is>
          <t>Hour(s)</t>
        </is>
      </c>
      <c r="V3314" t="inlineStr">
        <is>
          <t>Static</t>
        </is>
      </c>
      <c r="W3314" t="inlineStr">
        <is>
          <t>Fresh water</t>
        </is>
      </c>
      <c r="X3314" t="inlineStr">
        <is>
          <t>Lab</t>
        </is>
      </c>
      <c r="Y3314" t="n">
        <v>6.0</v>
      </c>
      <c r="Z3314" t="inlineStr">
        <is>
          <t>Total</t>
        </is>
      </c>
      <c r="AA3314"/>
      <c r="AB3314" t="n">
        <v>0.4202107</v>
      </c>
      <c r="AC3314"/>
      <c r="AD3314" t="n">
        <v>0.3878868</v>
      </c>
      <c r="AE3314"/>
      <c r="AF3314" t="n">
        <v>0.46869655</v>
      </c>
      <c r="AG3314" t="inlineStr">
        <is>
          <t>AI mg/L</t>
        </is>
      </c>
      <c r="AH3314"/>
      <c r="AI3314"/>
      <c r="AJ3314"/>
      <c r="AK3314"/>
      <c r="AL3314"/>
      <c r="AM3314"/>
      <c r="AN3314"/>
      <c r="AO3314"/>
      <c r="AP3314"/>
      <c r="AQ3314"/>
      <c r="AR3314"/>
      <c r="AS3314"/>
      <c r="AT3314"/>
      <c r="AU3314"/>
      <c r="AV3314"/>
      <c r="AW3314"/>
      <c r="AX3314" t="inlineStr">
        <is>
          <t>Mortality</t>
        </is>
      </c>
      <c r="AY3314" t="inlineStr">
        <is>
          <t>Mortality</t>
        </is>
      </c>
      <c r="AZ3314" t="inlineStr">
        <is>
          <t>LC50</t>
        </is>
      </c>
      <c r="BA3314"/>
      <c r="BB3314" t="n">
        <v>4.0</v>
      </c>
      <c r="BC3314"/>
      <c r="BD3314"/>
      <c r="BE3314"/>
      <c r="BF3314"/>
      <c r="BG3314" t="inlineStr">
        <is>
          <t>Day(s)</t>
        </is>
      </c>
      <c r="BH3314"/>
      <c r="BI3314" t="inlineStr">
        <is>
          <t>DTXSID6034479</t>
        </is>
      </c>
      <c r="BJ3314"/>
      <c r="BK3314"/>
      <c r="BL3314"/>
      <c r="BM3314"/>
      <c r="BN3314"/>
      <c r="BO3314"/>
      <c r="BP3314"/>
      <c r="BQ3314"/>
      <c r="BR3314"/>
      <c r="BS3314"/>
      <c r="BT3314" t="inlineStr">
        <is>
          <t>--</t>
        </is>
      </c>
      <c r="BU3314"/>
      <c r="BV3314"/>
      <c r="BW3314"/>
      <c r="BX3314"/>
      <c r="BY3314"/>
      <c r="BZ3314"/>
      <c r="CA3314"/>
      <c r="CB3314"/>
      <c r="CC3314"/>
      <c r="CD3314"/>
      <c r="CE3314"/>
      <c r="CF3314"/>
      <c r="CG3314"/>
      <c r="CH3314"/>
      <c r="CI3314" t="inlineStr">
        <is>
          <t xml:space="preserve"> CA/0.58 mN             //MG/0.32 mN             //NA/5.13 mN             //POT/0.18 mN             //SO4/1.42 mN             //CL/4.00 mN             //DNUM/6//DOSES/0.58 to 0.68/1.1/2.1/3.8 to 4.2/7.0 to 8.2 uM//TESTID/20//</t>
        </is>
      </c>
      <c r="CJ3314" t="inlineStr">
        <is>
          <t xml:space="preserve">   CA/0.58 mN             //MG/0.32 mN             //NA/5.13 mN             //POT/0.18 mN             //SO4/1.42 mN             //CL/4.00 mN             //DNUM/6//DOSES/0.58 to 0.68/1.1/2.1/3.8 to 4.2/7.0 to 8.2 uM//TESTID/20//</t>
        </is>
      </c>
      <c r="CK3314" t="inlineStr">
        <is>
          <t>Erickson,R.J., D.A. Benoit, and V.R. Mattson</t>
        </is>
      </c>
      <c r="CL3314" t="n">
        <v>76238.0</v>
      </c>
      <c r="CM3314" t="inlineStr">
        <is>
          <t>A Prototype Toxicity Factors Model for Site-Specific Copper Water Quality Criteria</t>
        </is>
      </c>
      <c r="CN3314" t="inlineStr">
        <is>
          <t>U.S.EPA, Duluth, MN:36 p.</t>
        </is>
      </c>
      <c r="CO3314" t="n">
        <v>1996.0</v>
      </c>
      <c r="CP3314" t="inlineStr">
        <is>
          <t>Erickson,R.J., D.A. Benoit, and V.R. Mattson (1996). A Prototype Toxicity Factors Model for Site-Specific Copper Water Quality Criteria. U.S.EPA, Duluth, MN, 36 p. ECOREF#:76238</t>
        </is>
      </c>
    </row>
    <row r="3315">
      <c r="A3315" t="n">
        <v>7758987.0</v>
      </c>
      <c r="B3315" t="inlineStr">
        <is>
          <t>Sulfuric acid copper(2+) salt (1:1)</t>
        </is>
      </c>
      <c r="C3315"/>
      <c r="D3315" t="inlineStr">
        <is>
          <t>Measured</t>
        </is>
      </c>
      <c r="E3315" t="inlineStr">
        <is>
          <t>Not coded</t>
        </is>
      </c>
      <c r="F3315"/>
      <c r="G3315"/>
      <c r="H3315"/>
      <c r="I3315"/>
      <c r="J3315"/>
      <c r="K3315"/>
      <c r="L3315" t="inlineStr">
        <is>
          <t>Pimephales promelas</t>
        </is>
      </c>
      <c r="M3315" t="inlineStr">
        <is>
          <t>Fathead Minnow</t>
        </is>
      </c>
      <c r="N3315" t="inlineStr">
        <is>
          <t>Larva</t>
        </is>
      </c>
      <c r="O3315" t="inlineStr">
        <is>
          <t>&lt;</t>
        </is>
      </c>
      <c r="P3315" t="n">
        <v>24.0</v>
      </c>
      <c r="Q3315"/>
      <c r="R3315"/>
      <c r="S3315"/>
      <c r="T3315"/>
      <c r="U3315" t="inlineStr">
        <is>
          <t>Hour(s)</t>
        </is>
      </c>
      <c r="V3315" t="inlineStr">
        <is>
          <t>Static</t>
        </is>
      </c>
      <c r="W3315" t="inlineStr">
        <is>
          <t>Fresh water</t>
        </is>
      </c>
      <c r="X3315" t="inlineStr">
        <is>
          <t>Lab</t>
        </is>
      </c>
      <c r="Y3315" t="n">
        <v>6.0</v>
      </c>
      <c r="Z3315" t="inlineStr">
        <is>
          <t>Total</t>
        </is>
      </c>
      <c r="AA3315"/>
      <c r="AB3315" t="n">
        <v>0.282834125</v>
      </c>
      <c r="AC3315"/>
      <c r="AD3315" t="n">
        <v>0.218186325</v>
      </c>
      <c r="AE3315"/>
      <c r="AF3315" t="n">
        <v>0.363643875</v>
      </c>
      <c r="AG3315" t="inlineStr">
        <is>
          <t>AI mg/L</t>
        </is>
      </c>
      <c r="AH3315"/>
      <c r="AI3315"/>
      <c r="AJ3315"/>
      <c r="AK3315"/>
      <c r="AL3315"/>
      <c r="AM3315"/>
      <c r="AN3315"/>
      <c r="AO3315"/>
      <c r="AP3315"/>
      <c r="AQ3315"/>
      <c r="AR3315"/>
      <c r="AS3315"/>
      <c r="AT3315"/>
      <c r="AU3315"/>
      <c r="AV3315"/>
      <c r="AW3315"/>
      <c r="AX3315" t="inlineStr">
        <is>
          <t>Mortality</t>
        </is>
      </c>
      <c r="AY3315" t="inlineStr">
        <is>
          <t>Mortality</t>
        </is>
      </c>
      <c r="AZ3315" t="inlineStr">
        <is>
          <t>LC50</t>
        </is>
      </c>
      <c r="BA3315"/>
      <c r="BB3315" t="n">
        <v>4.0</v>
      </c>
      <c r="BC3315"/>
      <c r="BD3315"/>
      <c r="BE3315"/>
      <c r="BF3315"/>
      <c r="BG3315" t="inlineStr">
        <is>
          <t>Day(s)</t>
        </is>
      </c>
      <c r="BH3315"/>
      <c r="BI3315" t="inlineStr">
        <is>
          <t>DTXSID6034479</t>
        </is>
      </c>
      <c r="BJ3315"/>
      <c r="BK3315"/>
      <c r="BL3315"/>
      <c r="BM3315"/>
      <c r="BN3315"/>
      <c r="BO3315"/>
      <c r="BP3315"/>
      <c r="BQ3315"/>
      <c r="BR3315"/>
      <c r="BS3315"/>
      <c r="BT3315" t="inlineStr">
        <is>
          <t>--</t>
        </is>
      </c>
      <c r="BU3315"/>
      <c r="BV3315"/>
      <c r="BW3315"/>
      <c r="BX3315"/>
      <c r="BY3315"/>
      <c r="BZ3315"/>
      <c r="CA3315"/>
      <c r="CB3315"/>
      <c r="CC3315"/>
      <c r="CD3315"/>
      <c r="CE3315"/>
      <c r="CF3315"/>
      <c r="CG3315"/>
      <c r="CH3315"/>
      <c r="CI3315" t="inlineStr">
        <is>
          <t xml:space="preserve"> CA/0.56 mN             //MG/0.32 mN             //NA/0.12 mN             //POT/0.02 mN             //SO4/0.22 mN             //CL/0.10 mN             //DNUM/6//DOSES/0.57 to 0.60/1.0 to 1.1/1.9 to 2.1/3.6 to 4.0/6.5 to 7.8 uM//TESTID/15//</t>
        </is>
      </c>
      <c r="CJ3315" t="inlineStr">
        <is>
          <t xml:space="preserve">   CA/0.56 mN             //MG/0.32 mN             //NA/0.12 mN             //POT/0.02 mN             //SO4/0.22 mN             //CL/0.10 mN             //DNUM/6//DOSES/0.57 to 0.60/1.0 to 1.1/1.9 to 2.1/3.6 to 4.0/6.5 to 7.8 uM//TESTID/15//</t>
        </is>
      </c>
      <c r="CK3315" t="inlineStr">
        <is>
          <t>Erickson,R.J., D.A. Benoit, and V.R. Mattson</t>
        </is>
      </c>
      <c r="CL3315" t="n">
        <v>76238.0</v>
      </c>
      <c r="CM3315" t="inlineStr">
        <is>
          <t>A Prototype Toxicity Factors Model for Site-Specific Copper Water Quality Criteria</t>
        </is>
      </c>
      <c r="CN3315" t="inlineStr">
        <is>
          <t>U.S.EPA, Duluth, MN:36 p.</t>
        </is>
      </c>
      <c r="CO3315" t="n">
        <v>1996.0</v>
      </c>
      <c r="CP3315" t="inlineStr">
        <is>
          <t>Erickson,R.J., D.A. Benoit, and V.R. Mattson (1996). A Prototype Toxicity Factors Model for Site-Specific Copper Water Quality Criteria. U.S.EPA, Duluth, MN, 36 p. ECOREF#:76238</t>
        </is>
      </c>
    </row>
    <row r="3316">
      <c r="A3316" t="n">
        <v>7758987.0</v>
      </c>
      <c r="B3316" t="inlineStr">
        <is>
          <t>Sulfuric acid copper(2+) salt (1:1)</t>
        </is>
      </c>
      <c r="C3316"/>
      <c r="D3316" t="inlineStr">
        <is>
          <t>Measured</t>
        </is>
      </c>
      <c r="E3316" t="inlineStr">
        <is>
          <t>Not coded</t>
        </is>
      </c>
      <c r="F3316"/>
      <c r="G3316"/>
      <c r="H3316"/>
      <c r="I3316"/>
      <c r="J3316"/>
      <c r="K3316"/>
      <c r="L3316" t="inlineStr">
        <is>
          <t>Pimephales promelas</t>
        </is>
      </c>
      <c r="M3316" t="inlineStr">
        <is>
          <t>Fathead Minnow</t>
        </is>
      </c>
      <c r="N3316" t="inlineStr">
        <is>
          <t>Adult</t>
        </is>
      </c>
      <c r="O3316"/>
      <c r="P3316"/>
      <c r="Q3316"/>
      <c r="R3316"/>
      <c r="S3316"/>
      <c r="T3316"/>
      <c r="U3316"/>
      <c r="V3316" t="inlineStr">
        <is>
          <t>Static</t>
        </is>
      </c>
      <c r="W3316" t="inlineStr">
        <is>
          <t>Fresh water</t>
        </is>
      </c>
      <c r="X3316" t="inlineStr">
        <is>
          <t>Lab</t>
        </is>
      </c>
      <c r="Y3316"/>
      <c r="Z3316" t="inlineStr">
        <is>
          <t>Total</t>
        </is>
      </c>
      <c r="AA3316"/>
      <c r="AB3316" t="n">
        <v>0.39</v>
      </c>
      <c r="AC3316"/>
      <c r="AD3316" t="n">
        <v>0.26</v>
      </c>
      <c r="AE3316"/>
      <c r="AF3316" t="n">
        <v>0.54</v>
      </c>
      <c r="AG3316" t="inlineStr">
        <is>
          <t>AI mg/L</t>
        </is>
      </c>
      <c r="AH3316"/>
      <c r="AI3316"/>
      <c r="AJ3316"/>
      <c r="AK3316"/>
      <c r="AL3316"/>
      <c r="AM3316"/>
      <c r="AN3316"/>
      <c r="AO3316"/>
      <c r="AP3316"/>
      <c r="AQ3316"/>
      <c r="AR3316"/>
      <c r="AS3316"/>
      <c r="AT3316"/>
      <c r="AU3316"/>
      <c r="AV3316"/>
      <c r="AW3316"/>
      <c r="AX3316" t="inlineStr">
        <is>
          <t>Mortality</t>
        </is>
      </c>
      <c r="AY3316" t="inlineStr">
        <is>
          <t>Mortality</t>
        </is>
      </c>
      <c r="AZ3316" t="inlineStr">
        <is>
          <t>LC50</t>
        </is>
      </c>
      <c r="BA3316"/>
      <c r="BB3316" t="n">
        <v>4.0</v>
      </c>
      <c r="BC3316"/>
      <c r="BD3316"/>
      <c r="BE3316"/>
      <c r="BF3316"/>
      <c r="BG3316" t="inlineStr">
        <is>
          <t>Day(s)</t>
        </is>
      </c>
      <c r="BH3316"/>
      <c r="BI3316" t="inlineStr">
        <is>
          <t>DTXSID6034479</t>
        </is>
      </c>
      <c r="BJ3316" t="inlineStr">
        <is>
          <t>10.1002/etc.5620040211</t>
        </is>
      </c>
      <c r="BK3316"/>
      <c r="BL3316"/>
      <c r="BM3316"/>
      <c r="BN3316"/>
      <c r="BO3316"/>
      <c r="BP3316"/>
      <c r="BQ3316"/>
      <c r="BR3316"/>
      <c r="BS3316"/>
      <c r="BT3316" t="inlineStr">
        <is>
          <t>--</t>
        </is>
      </c>
      <c r="BU3316"/>
      <c r="BV3316"/>
      <c r="BW3316"/>
      <c r="BX3316"/>
      <c r="BY3316"/>
      <c r="BZ3316"/>
      <c r="CA3316"/>
      <c r="CB3316"/>
      <c r="CC3316"/>
      <c r="CD3316"/>
      <c r="CE3316"/>
      <c r="CF3316"/>
      <c r="CG3316"/>
      <c r="CH3316"/>
      <c r="CI3316" t="inlineStr">
        <is>
          <t xml:space="preserve"> O EFCT CONT/RPTD//</t>
        </is>
      </c>
      <c r="CJ3316" t="inlineStr">
        <is>
          <t xml:space="preserve">   O EFCT CONT/RPTD//</t>
        </is>
      </c>
      <c r="CK3316" t="inlineStr">
        <is>
          <t>Benson,W.H., and W.J. Birge</t>
        </is>
      </c>
      <c r="CL3316" t="n">
        <v>10551.0</v>
      </c>
      <c r="CM3316" t="inlineStr">
        <is>
          <t>Heavy Metal Tolerance and Metallothionein Induction in Fathead Minnows:  Results From Field and Laboratory Investigations</t>
        </is>
      </c>
      <c r="CN3316" t="inlineStr">
        <is>
          <t>Environ. Toxicol. Chem.4(2): 209-217</t>
        </is>
      </c>
      <c r="CO3316" t="n">
        <v>1983.0</v>
      </c>
      <c r="CP3316" t="inlineStr">
        <is>
          <t>Benson,W.H., and W.J. Birge (1983). Heavy Metal Tolerance and Metallothionein Induction in Fathead Minnows:  Results From Field and Laboratory Investigations. Environ. Toxicol. Chem., 4, (2), 209-217. doi:10.1002/etc.5620040211. ECOREF#:10551</t>
        </is>
      </c>
    </row>
    <row r="3317">
      <c r="A3317" t="n">
        <v>7758987.0</v>
      </c>
      <c r="B3317" t="inlineStr">
        <is>
          <t>Sulfuric acid copper(2+) salt (1:1)</t>
        </is>
      </c>
      <c r="C3317"/>
      <c r="D3317" t="inlineStr">
        <is>
          <t>Measured</t>
        </is>
      </c>
      <c r="E3317" t="inlineStr">
        <is>
          <t>Not coded</t>
        </is>
      </c>
      <c r="F3317"/>
      <c r="G3317"/>
      <c r="H3317"/>
      <c r="I3317"/>
      <c r="J3317"/>
      <c r="K3317"/>
      <c r="L3317" t="inlineStr">
        <is>
          <t>Pimephales promelas</t>
        </is>
      </c>
      <c r="M3317" t="inlineStr">
        <is>
          <t>Fathead Minnow</t>
        </is>
      </c>
      <c r="N3317"/>
      <c r="O3317"/>
      <c r="P3317"/>
      <c r="Q3317"/>
      <c r="R3317"/>
      <c r="S3317"/>
      <c r="T3317"/>
      <c r="U3317"/>
      <c r="V3317" t="inlineStr">
        <is>
          <t>Static</t>
        </is>
      </c>
      <c r="W3317" t="inlineStr">
        <is>
          <t>Fresh water</t>
        </is>
      </c>
      <c r="X3317" t="inlineStr">
        <is>
          <t>Lab</t>
        </is>
      </c>
      <c r="Y3317"/>
      <c r="Z3317" t="inlineStr">
        <is>
          <t>Dissolved</t>
        </is>
      </c>
      <c r="AA3317"/>
      <c r="AB3317" t="n">
        <v>1.09</v>
      </c>
      <c r="AC3317"/>
      <c r="AD3317"/>
      <c r="AE3317"/>
      <c r="AF3317"/>
      <c r="AG3317" t="inlineStr">
        <is>
          <t>AI mg/L</t>
        </is>
      </c>
      <c r="AH3317" t="inlineStr">
        <is>
          <t>Total</t>
        </is>
      </c>
      <c r="AI3317"/>
      <c r="AJ3317" t="n">
        <v>22.2</v>
      </c>
      <c r="AK3317"/>
      <c r="AL3317"/>
      <c r="AM3317"/>
      <c r="AN3317"/>
      <c r="AO3317" t="inlineStr">
        <is>
          <t>AI mg/L</t>
        </is>
      </c>
      <c r="AP3317"/>
      <c r="AQ3317"/>
      <c r="AR3317"/>
      <c r="AS3317"/>
      <c r="AT3317"/>
      <c r="AU3317"/>
      <c r="AV3317"/>
      <c r="AW3317"/>
      <c r="AX3317" t="inlineStr">
        <is>
          <t>Mortality</t>
        </is>
      </c>
      <c r="AY3317" t="inlineStr">
        <is>
          <t>Mortality</t>
        </is>
      </c>
      <c r="AZ3317" t="inlineStr">
        <is>
          <t>LC50</t>
        </is>
      </c>
      <c r="BA3317"/>
      <c r="BB3317" t="n">
        <v>4.0</v>
      </c>
      <c r="BC3317"/>
      <c r="BD3317"/>
      <c r="BE3317"/>
      <c r="BF3317"/>
      <c r="BG3317" t="inlineStr">
        <is>
          <t>Day(s)</t>
        </is>
      </c>
      <c r="BH3317"/>
      <c r="BI3317" t="inlineStr">
        <is>
          <t>DTXSID6034479</t>
        </is>
      </c>
      <c r="BJ3317"/>
      <c r="BK3317"/>
      <c r="BL3317"/>
      <c r="BM3317"/>
      <c r="BN3317"/>
      <c r="BO3317"/>
      <c r="BP3317"/>
      <c r="BQ3317"/>
      <c r="BR3317"/>
      <c r="BS3317"/>
      <c r="BT3317" t="inlineStr">
        <is>
          <t>--</t>
        </is>
      </c>
      <c r="BU3317"/>
      <c r="BV3317"/>
      <c r="BW3317"/>
      <c r="BX3317"/>
      <c r="BY3317"/>
      <c r="BZ3317"/>
      <c r="CA3317" t="inlineStr">
        <is>
          <t>--</t>
        </is>
      </c>
      <c r="CB3317"/>
      <c r="CC3317"/>
      <c r="CD3317"/>
      <c r="CE3317"/>
      <c r="CF3317"/>
      <c r="CG3317"/>
      <c r="CH3317"/>
      <c r="CI3317" t="inlineStr">
        <is>
          <t xml:space="preserve"> CONTR/&lt;= 10 % MORT//</t>
        </is>
      </c>
      <c r="CJ3317" t="inlineStr">
        <is>
          <t xml:space="preserve">   CONTR/&lt;= 10 % MORT//</t>
        </is>
      </c>
      <c r="CK3317" t="inlineStr">
        <is>
          <t>Geckler,J.R., W.B. Horning, T.M. Neiheisel, Q.H. Pickering, E.L. Robinson, and C.E. Stephan</t>
        </is>
      </c>
      <c r="CL3317" t="n">
        <v>2071.0</v>
      </c>
      <c r="CM3317" t="inlineStr">
        <is>
          <t>Validity of Laboratory Tests for Predicting Copper Toxicity in Streams</t>
        </is>
      </c>
      <c r="CN3317" t="inlineStr">
        <is>
          <t>EPA-600/3-76-116, U.S.EPA, Duluth, MN:208 p.</t>
        </is>
      </c>
      <c r="CO3317" t="n">
        <v>1976.0</v>
      </c>
      <c r="CP3317" t="inlineStr">
        <is>
          <t>Geckler,J.R., W.B. Horning, T.M. Neiheisel, Q.H. Pickering, E.L. Robinson, and C.E. Stephan (1976). Validity of Laboratory Tests for Predicting Copper Toxicity in Streams. EPA-600/3-76-116, U.S.EPA, Duluth, MN, 208 p. ECOREF#:2071</t>
        </is>
      </c>
    </row>
    <row r="3318">
      <c r="A3318" t="n">
        <v>7758987.0</v>
      </c>
      <c r="B3318" t="inlineStr">
        <is>
          <t>Sulfuric acid copper(2+) salt (1:1)</t>
        </is>
      </c>
      <c r="C3318"/>
      <c r="D3318" t="inlineStr">
        <is>
          <t>Measured</t>
        </is>
      </c>
      <c r="E3318" t="inlineStr">
        <is>
          <t>Not coded</t>
        </is>
      </c>
      <c r="F3318"/>
      <c r="G3318"/>
      <c r="H3318"/>
      <c r="I3318"/>
      <c r="J3318"/>
      <c r="K3318"/>
      <c r="L3318" t="inlineStr">
        <is>
          <t>Pimephales promelas</t>
        </is>
      </c>
      <c r="M3318" t="inlineStr">
        <is>
          <t>Fathead Minnow</t>
        </is>
      </c>
      <c r="N3318"/>
      <c r="O3318"/>
      <c r="P3318"/>
      <c r="Q3318"/>
      <c r="R3318"/>
      <c r="S3318"/>
      <c r="T3318"/>
      <c r="U3318"/>
      <c r="V3318" t="inlineStr">
        <is>
          <t>Static</t>
        </is>
      </c>
      <c r="W3318" t="inlineStr">
        <is>
          <t>Fresh water</t>
        </is>
      </c>
      <c r="X3318" t="inlineStr">
        <is>
          <t>Lab</t>
        </is>
      </c>
      <c r="Y3318"/>
      <c r="Z3318" t="inlineStr">
        <is>
          <t>Dissolved</t>
        </is>
      </c>
      <c r="AA3318"/>
      <c r="AB3318" t="n">
        <v>1.06</v>
      </c>
      <c r="AC3318"/>
      <c r="AD3318"/>
      <c r="AE3318"/>
      <c r="AF3318"/>
      <c r="AG3318" t="inlineStr">
        <is>
          <t>AI mg/L</t>
        </is>
      </c>
      <c r="AH3318" t="inlineStr">
        <is>
          <t>Total</t>
        </is>
      </c>
      <c r="AI3318"/>
      <c r="AJ3318" t="n">
        <v>8.3</v>
      </c>
      <c r="AK3318"/>
      <c r="AL3318"/>
      <c r="AM3318"/>
      <c r="AN3318"/>
      <c r="AO3318" t="inlineStr">
        <is>
          <t>AI mg/L</t>
        </is>
      </c>
      <c r="AP3318"/>
      <c r="AQ3318"/>
      <c r="AR3318"/>
      <c r="AS3318"/>
      <c r="AT3318"/>
      <c r="AU3318"/>
      <c r="AV3318"/>
      <c r="AW3318"/>
      <c r="AX3318" t="inlineStr">
        <is>
          <t>Mortality</t>
        </is>
      </c>
      <c r="AY3318" t="inlineStr">
        <is>
          <t>Mortality</t>
        </is>
      </c>
      <c r="AZ3318" t="inlineStr">
        <is>
          <t>LC50</t>
        </is>
      </c>
      <c r="BA3318"/>
      <c r="BB3318" t="n">
        <v>4.0</v>
      </c>
      <c r="BC3318"/>
      <c r="BD3318"/>
      <c r="BE3318"/>
      <c r="BF3318"/>
      <c r="BG3318" t="inlineStr">
        <is>
          <t>Day(s)</t>
        </is>
      </c>
      <c r="BH3318"/>
      <c r="BI3318" t="inlineStr">
        <is>
          <t>DTXSID6034479</t>
        </is>
      </c>
      <c r="BJ3318"/>
      <c r="BK3318"/>
      <c r="BL3318"/>
      <c r="BM3318"/>
      <c r="BN3318"/>
      <c r="BO3318"/>
      <c r="BP3318"/>
      <c r="BQ3318"/>
      <c r="BR3318"/>
      <c r="BS3318"/>
      <c r="BT3318" t="inlineStr">
        <is>
          <t>--</t>
        </is>
      </c>
      <c r="BU3318"/>
      <c r="BV3318"/>
      <c r="BW3318"/>
      <c r="BX3318"/>
      <c r="BY3318"/>
      <c r="BZ3318"/>
      <c r="CA3318" t="inlineStr">
        <is>
          <t>--</t>
        </is>
      </c>
      <c r="CB3318"/>
      <c r="CC3318"/>
      <c r="CD3318"/>
      <c r="CE3318"/>
      <c r="CF3318"/>
      <c r="CG3318"/>
      <c r="CH3318"/>
      <c r="CI3318" t="inlineStr">
        <is>
          <t xml:space="preserve"> CONTR/&lt;= 10 % MORT//</t>
        </is>
      </c>
      <c r="CJ3318" t="inlineStr">
        <is>
          <t xml:space="preserve">   CONTR/&lt;= 10 % MORT//</t>
        </is>
      </c>
      <c r="CK3318" t="inlineStr">
        <is>
          <t>Geckler,J.R., W.B. Horning, T.M. Neiheisel, Q.H. Pickering, E.L. Robinson, and C.E. Stephan</t>
        </is>
      </c>
      <c r="CL3318" t="n">
        <v>2071.0</v>
      </c>
      <c r="CM3318" t="inlineStr">
        <is>
          <t>Validity of Laboratory Tests for Predicting Copper Toxicity in Streams</t>
        </is>
      </c>
      <c r="CN3318" t="inlineStr">
        <is>
          <t>EPA-600/3-76-116, U.S.EPA, Duluth, MN:208 p.</t>
        </is>
      </c>
      <c r="CO3318" t="n">
        <v>1976.0</v>
      </c>
      <c r="CP3318" t="inlineStr">
        <is>
          <t>Geckler,J.R., W.B. Horning, T.M. Neiheisel, Q.H. Pickering, E.L. Robinson, and C.E. Stephan (1976). Validity of Laboratory Tests for Predicting Copper Toxicity in Streams. EPA-600/3-76-116, U.S.EPA, Duluth, MN, 208 p. ECOREF#:2071</t>
        </is>
      </c>
    </row>
    <row r="3319">
      <c r="A3319" t="n">
        <v>7758987.0</v>
      </c>
      <c r="B3319" t="inlineStr">
        <is>
          <t>Sulfuric acid copper(2+) salt (1:1)</t>
        </is>
      </c>
      <c r="C3319"/>
      <c r="D3319" t="inlineStr">
        <is>
          <t>Measured</t>
        </is>
      </c>
      <c r="E3319" t="inlineStr">
        <is>
          <t>Not coded</t>
        </is>
      </c>
      <c r="F3319"/>
      <c r="G3319"/>
      <c r="H3319"/>
      <c r="I3319"/>
      <c r="J3319"/>
      <c r="K3319"/>
      <c r="L3319" t="inlineStr">
        <is>
          <t>Pimephales promelas</t>
        </is>
      </c>
      <c r="M3319" t="inlineStr">
        <is>
          <t>Fathead Minnow</t>
        </is>
      </c>
      <c r="N3319" t="inlineStr">
        <is>
          <t>Larva</t>
        </is>
      </c>
      <c r="O3319" t="inlineStr">
        <is>
          <t>&lt;</t>
        </is>
      </c>
      <c r="P3319" t="n">
        <v>24.0</v>
      </c>
      <c r="Q3319"/>
      <c r="R3319"/>
      <c r="S3319"/>
      <c r="T3319"/>
      <c r="U3319" t="inlineStr">
        <is>
          <t>Hour(s)</t>
        </is>
      </c>
      <c r="V3319" t="inlineStr">
        <is>
          <t>Static</t>
        </is>
      </c>
      <c r="W3319" t="inlineStr">
        <is>
          <t>Fresh water</t>
        </is>
      </c>
      <c r="X3319" t="inlineStr">
        <is>
          <t>Lab</t>
        </is>
      </c>
      <c r="Y3319"/>
      <c r="Z3319" t="inlineStr">
        <is>
          <t>Total</t>
        </is>
      </c>
      <c r="AA3319"/>
      <c r="AB3319" t="n">
        <v>0.573749225</v>
      </c>
      <c r="AC3319"/>
      <c r="AD3319" t="n">
        <v>0.46869655</v>
      </c>
      <c r="AE3319"/>
      <c r="AF3319" t="n">
        <v>0.686882875</v>
      </c>
      <c r="AG3319" t="inlineStr">
        <is>
          <t>AI mg/L</t>
        </is>
      </c>
      <c r="AH3319"/>
      <c r="AI3319"/>
      <c r="AJ3319"/>
      <c r="AK3319"/>
      <c r="AL3319"/>
      <c r="AM3319"/>
      <c r="AN3319"/>
      <c r="AO3319"/>
      <c r="AP3319"/>
      <c r="AQ3319"/>
      <c r="AR3319"/>
      <c r="AS3319"/>
      <c r="AT3319"/>
      <c r="AU3319"/>
      <c r="AV3319"/>
      <c r="AW3319"/>
      <c r="AX3319" t="inlineStr">
        <is>
          <t>Mortality</t>
        </is>
      </c>
      <c r="AY3319" t="inlineStr">
        <is>
          <t>Mortality</t>
        </is>
      </c>
      <c r="AZ3319" t="inlineStr">
        <is>
          <t>LC50</t>
        </is>
      </c>
      <c r="BA3319"/>
      <c r="BB3319" t="n">
        <v>4.0</v>
      </c>
      <c r="BC3319"/>
      <c r="BD3319"/>
      <c r="BE3319"/>
      <c r="BF3319"/>
      <c r="BG3319" t="inlineStr">
        <is>
          <t>Day(s)</t>
        </is>
      </c>
      <c r="BH3319"/>
      <c r="BI3319" t="inlineStr">
        <is>
          <t>DTXSID6034479</t>
        </is>
      </c>
      <c r="BJ3319" t="inlineStr">
        <is>
          <t>10.1002/etc.5620150217</t>
        </is>
      </c>
      <c r="BK3319"/>
      <c r="BL3319"/>
      <c r="BM3319"/>
      <c r="BN3319"/>
      <c r="BO3319"/>
      <c r="BP3319"/>
      <c r="BQ3319"/>
      <c r="BR3319"/>
      <c r="BS3319"/>
      <c r="BT3319" t="inlineStr">
        <is>
          <t>--</t>
        </is>
      </c>
      <c r="BU3319"/>
      <c r="BV3319"/>
      <c r="BW3319"/>
      <c r="BX3319"/>
      <c r="BY3319"/>
      <c r="BZ3319"/>
      <c r="CA3319"/>
      <c r="CB3319"/>
      <c r="CC3319"/>
      <c r="CD3319"/>
      <c r="CE3319"/>
      <c r="CF3319"/>
      <c r="CG3319"/>
      <c r="CH3319"/>
      <c r="CI3319" t="inlineStr">
        <is>
          <t xml:space="preserve"> ALK/0.85 MEQ/L*//</t>
        </is>
      </c>
      <c r="CJ3319" t="inlineStr">
        <is>
          <t xml:space="preserve">   ALK/0.85 MEQ/L*//</t>
        </is>
      </c>
      <c r="CK3319" t="inlineStr">
        <is>
          <t>Erickson,R.J., D.A. Benoit, V.R. Mattson, H.P.,Jr. Nelson, and E.N. Leonard</t>
        </is>
      </c>
      <c r="CL3319" t="n">
        <v>16342.0</v>
      </c>
      <c r="CM3319" t="inlineStr">
        <is>
          <t>The Effects of Water Chemistry on the Toxicity of Copper to Fathead Minnows</t>
        </is>
      </c>
      <c r="CN3319" t="inlineStr">
        <is>
          <t>Environ. Toxicol. Chem.15(2): 181-193</t>
        </is>
      </c>
      <c r="CO3319" t="n">
        <v>1996.0</v>
      </c>
      <c r="CP3319" t="inlineStr">
        <is>
          <t>Erickson,R.J., D.A. Benoit, V.R. Mattson, H.P.,Jr. Nelson, and E.N. Leonard (1996). The Effects of Water Chemistry on the Toxicity of Copper to Fathead Minnows. Environ. Toxicol. Chem., 15, (2), 181-193. doi:10.1002/etc.5620150217. ECOREF#:16342</t>
        </is>
      </c>
    </row>
    <row r="3320">
      <c r="A3320" t="n">
        <v>7758987.0</v>
      </c>
      <c r="B3320" t="inlineStr">
        <is>
          <t>Sulfuric acid copper(2+) salt (1:1)</t>
        </is>
      </c>
      <c r="C3320" t="inlineStr">
        <is>
          <t>Reagent Grade, Purissium, Purum, Puriss, Puris, Reinst</t>
        </is>
      </c>
      <c r="D3320" t="inlineStr">
        <is>
          <t>Unmeasured</t>
        </is>
      </c>
      <c r="E3320" t="inlineStr">
        <is>
          <t>Not reported</t>
        </is>
      </c>
      <c r="F3320"/>
      <c r="G3320"/>
      <c r="H3320"/>
      <c r="I3320"/>
      <c r="J3320"/>
      <c r="K3320"/>
      <c r="L3320" t="inlineStr">
        <is>
          <t>Pimephales promelas</t>
        </is>
      </c>
      <c r="M3320" t="inlineStr">
        <is>
          <t>Fathead Minnow</t>
        </is>
      </c>
      <c r="N3320" t="inlineStr">
        <is>
          <t>Juvenile</t>
        </is>
      </c>
      <c r="O3320"/>
      <c r="P3320"/>
      <c r="Q3320"/>
      <c r="R3320"/>
      <c r="S3320"/>
      <c r="T3320"/>
      <c r="U3320"/>
      <c r="V3320" t="inlineStr">
        <is>
          <t>Static</t>
        </is>
      </c>
      <c r="W3320" t="inlineStr">
        <is>
          <t>Fresh water</t>
        </is>
      </c>
      <c r="X3320" t="inlineStr">
        <is>
          <t>Lab</t>
        </is>
      </c>
      <c r="Y3320" t="n">
        <v>5.0</v>
      </c>
      <c r="Z3320" t="inlineStr">
        <is>
          <t>Total</t>
        </is>
      </c>
      <c r="AA3320"/>
      <c r="AB3320" t="n">
        <v>2.1</v>
      </c>
      <c r="AC3320"/>
      <c r="AD3320"/>
      <c r="AE3320"/>
      <c r="AF3320"/>
      <c r="AG3320" t="inlineStr">
        <is>
          <t>AI mg/L</t>
        </is>
      </c>
      <c r="AH3320"/>
      <c r="AI3320"/>
      <c r="AJ3320"/>
      <c r="AK3320"/>
      <c r="AL3320"/>
      <c r="AM3320"/>
      <c r="AN3320"/>
      <c r="AO3320"/>
      <c r="AP3320"/>
      <c r="AQ3320"/>
      <c r="AR3320"/>
      <c r="AS3320"/>
      <c r="AT3320"/>
      <c r="AU3320"/>
      <c r="AV3320"/>
      <c r="AW3320"/>
      <c r="AX3320" t="inlineStr">
        <is>
          <t>Mortality</t>
        </is>
      </c>
      <c r="AY3320" t="inlineStr">
        <is>
          <t>Mortality</t>
        </is>
      </c>
      <c r="AZ3320" t="inlineStr">
        <is>
          <t>LC50</t>
        </is>
      </c>
      <c r="BA3320"/>
      <c r="BB3320" t="n">
        <v>4.0</v>
      </c>
      <c r="BC3320"/>
      <c r="BD3320"/>
      <c r="BE3320"/>
      <c r="BF3320"/>
      <c r="BG3320" t="inlineStr">
        <is>
          <t>Day(s)</t>
        </is>
      </c>
      <c r="BH3320"/>
      <c r="BI3320" t="inlineStr">
        <is>
          <t>DTXSID6034479</t>
        </is>
      </c>
      <c r="BJ3320" t="inlineStr">
        <is>
          <t>10.1002/etc.5620050908</t>
        </is>
      </c>
      <c r="BK3320"/>
      <c r="BL3320" t="inlineStr">
        <is>
          <t>Acute</t>
        </is>
      </c>
      <c r="BM3320"/>
      <c r="BN3320"/>
      <c r="BO3320"/>
      <c r="BP3320"/>
      <c r="BQ3320"/>
      <c r="BR3320"/>
      <c r="BS3320"/>
      <c r="BT3320" t="inlineStr">
        <is>
          <t>--</t>
        </is>
      </c>
      <c r="BU3320"/>
      <c r="BV3320"/>
      <c r="BW3320"/>
      <c r="BX3320"/>
      <c r="BY3320"/>
      <c r="BZ3320"/>
      <c r="CA3320"/>
      <c r="CB3320"/>
      <c r="CC3320"/>
      <c r="CD3320"/>
      <c r="CE3320"/>
      <c r="CF3320"/>
      <c r="CG3320"/>
      <c r="CH3320"/>
      <c r="CI3320"/>
      <c r="CJ3320"/>
      <c r="CK3320" t="inlineStr">
        <is>
          <t>Ewell,W.S., J.W. Gorsuch, R.O. Kringle, K.A. Robillard, and R.C. Spiegel</t>
        </is>
      </c>
      <c r="CL3320" t="n">
        <v>11951.0</v>
      </c>
      <c r="CM3320" t="inlineStr">
        <is>
          <t>Simultaneous Evaluation of the Acute Effects of Chemicals on Seven Aquatic Species</t>
        </is>
      </c>
      <c r="CN3320" t="inlineStr">
        <is>
          <t>Environ. Toxicol. Chem.5(9): 831-840</t>
        </is>
      </c>
      <c r="CO3320" t="n">
        <v>1986.0</v>
      </c>
      <c r="CP3320" t="inlineStr">
        <is>
          <t>Ewell,W.S., J.W. Gorsuch, R.O. Kringle, K.A. Robillard, and R.C. Spiegel (1986). Simultaneous Evaluation of the Acute Effects of Chemicals on Seven Aquatic Species. Environ. Toxicol. Chem., 5, (9), 831-840. doi:10.1002/etc.5620050908. ECOREF#:11951</t>
        </is>
      </c>
    </row>
    <row r="3321">
      <c r="A3321" t="n">
        <v>7758987.0</v>
      </c>
      <c r="B3321" t="inlineStr">
        <is>
          <t>Sulfuric acid copper(2+) salt (1:1)</t>
        </is>
      </c>
      <c r="C3321"/>
      <c r="D3321" t="inlineStr">
        <is>
          <t>Unmeasured</t>
        </is>
      </c>
      <c r="E3321" t="inlineStr">
        <is>
          <t>Not coded</t>
        </is>
      </c>
      <c r="F3321"/>
      <c r="G3321"/>
      <c r="H3321"/>
      <c r="I3321"/>
      <c r="J3321"/>
      <c r="K3321"/>
      <c r="L3321" t="inlineStr">
        <is>
          <t>Pimephales promelas</t>
        </is>
      </c>
      <c r="M3321" t="inlineStr">
        <is>
          <t>Fathead Minnow</t>
        </is>
      </c>
      <c r="N3321" t="inlineStr">
        <is>
          <t>Larva</t>
        </is>
      </c>
      <c r="O3321" t="inlineStr">
        <is>
          <t>&lt;</t>
        </is>
      </c>
      <c r="P3321" t="n">
        <v>24.0</v>
      </c>
      <c r="Q3321"/>
      <c r="R3321"/>
      <c r="S3321"/>
      <c r="T3321"/>
      <c r="U3321" t="inlineStr">
        <is>
          <t>Hour(s)</t>
        </is>
      </c>
      <c r="V3321" t="inlineStr">
        <is>
          <t>Renewal</t>
        </is>
      </c>
      <c r="W3321" t="inlineStr">
        <is>
          <t>Fresh water</t>
        </is>
      </c>
      <c r="X3321" t="inlineStr">
        <is>
          <t>Lab</t>
        </is>
      </c>
      <c r="Y3321" t="n">
        <v>6.0</v>
      </c>
      <c r="Z3321" t="inlineStr">
        <is>
          <t>Dissolved</t>
        </is>
      </c>
      <c r="AA3321"/>
      <c r="AB3321" t="n">
        <v>0.429</v>
      </c>
      <c r="AC3321"/>
      <c r="AD3321" t="n">
        <v>0.3308</v>
      </c>
      <c r="AE3321"/>
      <c r="AF3321" t="n">
        <v>0.5564</v>
      </c>
      <c r="AG3321" t="inlineStr">
        <is>
          <t>AI mg/L</t>
        </is>
      </c>
      <c r="AH3321"/>
      <c r="AI3321"/>
      <c r="AJ3321"/>
      <c r="AK3321"/>
      <c r="AL3321"/>
      <c r="AM3321"/>
      <c r="AN3321"/>
      <c r="AO3321"/>
      <c r="AP3321"/>
      <c r="AQ3321"/>
      <c r="AR3321"/>
      <c r="AS3321"/>
      <c r="AT3321"/>
      <c r="AU3321"/>
      <c r="AV3321"/>
      <c r="AW3321"/>
      <c r="AX3321" t="inlineStr">
        <is>
          <t>Mortality</t>
        </is>
      </c>
      <c r="AY3321" t="inlineStr">
        <is>
          <t>Mortality</t>
        </is>
      </c>
      <c r="AZ3321" t="inlineStr">
        <is>
          <t>LC50</t>
        </is>
      </c>
      <c r="BA3321"/>
      <c r="BB3321" t="n">
        <v>4.0</v>
      </c>
      <c r="BC3321"/>
      <c r="BD3321"/>
      <c r="BE3321"/>
      <c r="BF3321"/>
      <c r="BG3321" t="inlineStr">
        <is>
          <t>Day(s)</t>
        </is>
      </c>
      <c r="BH3321"/>
      <c r="BI3321" t="inlineStr">
        <is>
          <t>DTXSID6034479</t>
        </is>
      </c>
      <c r="BJ3321" t="inlineStr">
        <is>
          <t>10.1897/02-476</t>
        </is>
      </c>
      <c r="BK3321"/>
      <c r="BL3321"/>
      <c r="BM3321"/>
      <c r="BN3321"/>
      <c r="BO3321"/>
      <c r="BP3321"/>
      <c r="BQ3321"/>
      <c r="BR3321"/>
      <c r="BS3321"/>
      <c r="BT3321" t="inlineStr">
        <is>
          <t>--</t>
        </is>
      </c>
      <c r="BU3321"/>
      <c r="BV3321"/>
      <c r="BW3321"/>
      <c r="BX3321"/>
      <c r="BY3321"/>
      <c r="BZ3321"/>
      <c r="CA3321"/>
      <c r="CB3321"/>
      <c r="CC3321"/>
      <c r="CD3321"/>
      <c r="CE3321"/>
      <c r="CF3321"/>
      <c r="CG3321"/>
      <c r="CH3321"/>
      <c r="CI3321" t="inlineStr">
        <is>
          <t xml:space="preserve"> HMA/29.99 %//CA/13.63 to 16.43 mg/L//MG/11.18 to 14.34 mg/L//NA/25.52 to 40.92 mg/L//POT/2.12 to 3.17 mg/L//SO4/81.21 to 96.45 mg/L//CL/1.90 to 9.52 mg/L//DNUM/6//DOSES/&lt;=1600 ug/L//TESTID/22//</t>
        </is>
      </c>
      <c r="CJ3321" t="inlineStr">
        <is>
          <t xml:space="preserve">   HMA/29.99 %//CA/13.63 to 16.43 mg/L//MG/11.18 to 14.34 mg/L//NA/25.52 to 40.92 mg/L//POT/2.12 to 3.17 mg/L//SO4/81.21 to 96.45 mg/L//CL/1.90 to 9.52 mg/L//DNUM/6//DOSES/&lt;=1600 ug/L//TESTID/22//</t>
        </is>
      </c>
      <c r="CK3321" t="inlineStr">
        <is>
          <t>Ryan,A.C., E.J. Van Genderen, J.R. Tomasso, and S.J. Klaine</t>
        </is>
      </c>
      <c r="CL3321" t="n">
        <v>80428.0</v>
      </c>
      <c r="CM3321" t="inlineStr">
        <is>
          <t>Influence of Natural Organic Matter Source on Copper Toxicity to Larval Fathead Minnows (Pimephales promelas):  Implications for the Biotic Ligand Model</t>
        </is>
      </c>
      <c r="CN3321" t="inlineStr">
        <is>
          <t>Environ. Toxicol. Chem.23(6): 1567-1574</t>
        </is>
      </c>
      <c r="CO3321" t="n">
        <v>2004.0</v>
      </c>
      <c r="CP3321" t="inlineStr">
        <is>
          <t>Ryan,A.C., E.J. Van Genderen, J.R. Tomasso, and S.J. Klaine (2004). Influence of Natural Organic Matter Source on Copper Toxicity to Larval Fathead Minnows (Pimephales promelas):  Implications for the Biotic Ligand Model. Environ. Toxicol. Chem., 23, (6), 1567-1574. doi:10.1897/02-476. ECOREF#:80428</t>
        </is>
      </c>
    </row>
    <row r="3322">
      <c r="A3322" t="n">
        <v>7758987.0</v>
      </c>
      <c r="B3322" t="inlineStr">
        <is>
          <t>Sulfuric acid copper(2+) salt (1:1)</t>
        </is>
      </c>
      <c r="C3322"/>
      <c r="D3322" t="inlineStr">
        <is>
          <t>Measured</t>
        </is>
      </c>
      <c r="E3322" t="inlineStr">
        <is>
          <t>Not coded</t>
        </is>
      </c>
      <c r="F3322"/>
      <c r="G3322"/>
      <c r="H3322"/>
      <c r="I3322"/>
      <c r="J3322"/>
      <c r="K3322"/>
      <c r="L3322" t="inlineStr">
        <is>
          <t>Pimephales promelas</t>
        </is>
      </c>
      <c r="M3322" t="inlineStr">
        <is>
          <t>Fathead Minnow</t>
        </is>
      </c>
      <c r="N3322"/>
      <c r="O3322"/>
      <c r="P3322"/>
      <c r="Q3322"/>
      <c r="R3322"/>
      <c r="S3322"/>
      <c r="T3322"/>
      <c r="U3322"/>
      <c r="V3322" t="inlineStr">
        <is>
          <t>Static</t>
        </is>
      </c>
      <c r="W3322" t="inlineStr">
        <is>
          <t>Fresh water</t>
        </is>
      </c>
      <c r="X3322" t="inlineStr">
        <is>
          <t>Lab</t>
        </is>
      </c>
      <c r="Y3322"/>
      <c r="Z3322" t="inlineStr">
        <is>
          <t>Dissolved</t>
        </is>
      </c>
      <c r="AA3322"/>
      <c r="AB3322" t="n">
        <v>0.75</v>
      </c>
      <c r="AC3322"/>
      <c r="AD3322"/>
      <c r="AE3322"/>
      <c r="AF3322"/>
      <c r="AG3322" t="inlineStr">
        <is>
          <t>AI mg/L</t>
        </is>
      </c>
      <c r="AH3322" t="inlineStr">
        <is>
          <t>Total</t>
        </is>
      </c>
      <c r="AI3322"/>
      <c r="AJ3322" t="n">
        <v>3.3</v>
      </c>
      <c r="AK3322"/>
      <c r="AL3322"/>
      <c r="AM3322"/>
      <c r="AN3322"/>
      <c r="AO3322" t="inlineStr">
        <is>
          <t>AI mg/L</t>
        </is>
      </c>
      <c r="AP3322"/>
      <c r="AQ3322"/>
      <c r="AR3322"/>
      <c r="AS3322"/>
      <c r="AT3322"/>
      <c r="AU3322"/>
      <c r="AV3322"/>
      <c r="AW3322"/>
      <c r="AX3322" t="inlineStr">
        <is>
          <t>Mortality</t>
        </is>
      </c>
      <c r="AY3322" t="inlineStr">
        <is>
          <t>Mortality</t>
        </is>
      </c>
      <c r="AZ3322" t="inlineStr">
        <is>
          <t>LC50</t>
        </is>
      </c>
      <c r="BA3322"/>
      <c r="BB3322" t="n">
        <v>4.0</v>
      </c>
      <c r="BC3322"/>
      <c r="BD3322"/>
      <c r="BE3322"/>
      <c r="BF3322"/>
      <c r="BG3322" t="inlineStr">
        <is>
          <t>Day(s)</t>
        </is>
      </c>
      <c r="BH3322"/>
      <c r="BI3322" t="inlineStr">
        <is>
          <t>DTXSID6034479</t>
        </is>
      </c>
      <c r="BJ3322"/>
      <c r="BK3322"/>
      <c r="BL3322"/>
      <c r="BM3322"/>
      <c r="BN3322"/>
      <c r="BO3322"/>
      <c r="BP3322"/>
      <c r="BQ3322"/>
      <c r="BR3322"/>
      <c r="BS3322"/>
      <c r="BT3322" t="inlineStr">
        <is>
          <t>--</t>
        </is>
      </c>
      <c r="BU3322"/>
      <c r="BV3322"/>
      <c r="BW3322"/>
      <c r="BX3322"/>
      <c r="BY3322"/>
      <c r="BZ3322"/>
      <c r="CA3322" t="inlineStr">
        <is>
          <t>--</t>
        </is>
      </c>
      <c r="CB3322"/>
      <c r="CC3322"/>
      <c r="CD3322"/>
      <c r="CE3322"/>
      <c r="CF3322"/>
      <c r="CG3322"/>
      <c r="CH3322"/>
      <c r="CI3322" t="inlineStr">
        <is>
          <t xml:space="preserve"> CONTR/&lt;= 10 % MORT//</t>
        </is>
      </c>
      <c r="CJ3322" t="inlineStr">
        <is>
          <t xml:space="preserve">   CONTR/&lt;= 10 % MORT//</t>
        </is>
      </c>
      <c r="CK3322" t="inlineStr">
        <is>
          <t>Geckler,J.R., W.B. Horning, T.M. Neiheisel, Q.H. Pickering, E.L. Robinson, and C.E. Stephan</t>
        </is>
      </c>
      <c r="CL3322" t="n">
        <v>2071.0</v>
      </c>
      <c r="CM3322" t="inlineStr">
        <is>
          <t>Validity of Laboratory Tests for Predicting Copper Toxicity in Streams</t>
        </is>
      </c>
      <c r="CN3322" t="inlineStr">
        <is>
          <t>EPA-600/3-76-116, U.S.EPA, Duluth, MN:208 p.</t>
        </is>
      </c>
      <c r="CO3322" t="n">
        <v>1976.0</v>
      </c>
      <c r="CP3322" t="inlineStr">
        <is>
          <t>Geckler,J.R., W.B. Horning, T.M. Neiheisel, Q.H. Pickering, E.L. Robinson, and C.E. Stephan (1976). Validity of Laboratory Tests for Predicting Copper Toxicity in Streams. EPA-600/3-76-116, U.S.EPA, Duluth, MN, 208 p. ECOREF#:2071</t>
        </is>
      </c>
    </row>
    <row r="3323">
      <c r="A3323" t="n">
        <v>7758987.0</v>
      </c>
      <c r="B3323" t="inlineStr">
        <is>
          <t>Sulfuric acid copper(2+) salt (1:1)</t>
        </is>
      </c>
      <c r="C3323"/>
      <c r="D3323" t="inlineStr">
        <is>
          <t>Measured</t>
        </is>
      </c>
      <c r="E3323" t="inlineStr">
        <is>
          <t>Not coded</t>
        </is>
      </c>
      <c r="F3323"/>
      <c r="G3323"/>
      <c r="H3323"/>
      <c r="I3323"/>
      <c r="J3323"/>
      <c r="K3323"/>
      <c r="L3323" t="inlineStr">
        <is>
          <t>Pimephales promelas</t>
        </is>
      </c>
      <c r="M3323" t="inlineStr">
        <is>
          <t>Fathead Minnow</t>
        </is>
      </c>
      <c r="N3323" t="inlineStr">
        <is>
          <t>Larva</t>
        </is>
      </c>
      <c r="O3323" t="inlineStr">
        <is>
          <t>&lt;</t>
        </is>
      </c>
      <c r="P3323" t="n">
        <v>24.0</v>
      </c>
      <c r="Q3323"/>
      <c r="R3323"/>
      <c r="S3323"/>
      <c r="T3323"/>
      <c r="U3323" t="inlineStr">
        <is>
          <t>Hour(s)</t>
        </is>
      </c>
      <c r="V3323" t="inlineStr">
        <is>
          <t>Flow-through</t>
        </is>
      </c>
      <c r="W3323" t="inlineStr">
        <is>
          <t>Fresh water</t>
        </is>
      </c>
      <c r="X3323" t="inlineStr">
        <is>
          <t>Lab</t>
        </is>
      </c>
      <c r="Y3323"/>
      <c r="Z3323" t="inlineStr">
        <is>
          <t>Total</t>
        </is>
      </c>
      <c r="AA3323"/>
      <c r="AB3323" t="n">
        <v>0.23596447</v>
      </c>
      <c r="AC3323"/>
      <c r="AD3323" t="n">
        <v>0.19717579</v>
      </c>
      <c r="AE3323"/>
      <c r="AF3323" t="n">
        <v>0.28121793</v>
      </c>
      <c r="AG3323" t="inlineStr">
        <is>
          <t>AI mg/L</t>
        </is>
      </c>
      <c r="AH3323"/>
      <c r="AI3323"/>
      <c r="AJ3323"/>
      <c r="AK3323"/>
      <c r="AL3323"/>
      <c r="AM3323"/>
      <c r="AN3323"/>
      <c r="AO3323"/>
      <c r="AP3323"/>
      <c r="AQ3323"/>
      <c r="AR3323"/>
      <c r="AS3323"/>
      <c r="AT3323"/>
      <c r="AU3323"/>
      <c r="AV3323"/>
      <c r="AW3323"/>
      <c r="AX3323" t="inlineStr">
        <is>
          <t>Mortality</t>
        </is>
      </c>
      <c r="AY3323" t="inlineStr">
        <is>
          <t>Mortality</t>
        </is>
      </c>
      <c r="AZ3323" t="inlineStr">
        <is>
          <t>LC50</t>
        </is>
      </c>
      <c r="BA3323"/>
      <c r="BB3323" t="n">
        <v>4.0</v>
      </c>
      <c r="BC3323"/>
      <c r="BD3323"/>
      <c r="BE3323"/>
      <c r="BF3323"/>
      <c r="BG3323" t="inlineStr">
        <is>
          <t>Day(s)</t>
        </is>
      </c>
      <c r="BH3323"/>
      <c r="BI3323" t="inlineStr">
        <is>
          <t>DTXSID6034479</t>
        </is>
      </c>
      <c r="BJ3323" t="inlineStr">
        <is>
          <t>10.1002/etc.5620150217</t>
        </is>
      </c>
      <c r="BK3323"/>
      <c r="BL3323"/>
      <c r="BM3323"/>
      <c r="BN3323"/>
      <c r="BO3323"/>
      <c r="BP3323"/>
      <c r="BQ3323"/>
      <c r="BR3323"/>
      <c r="BS3323"/>
      <c r="BT3323" t="inlineStr">
        <is>
          <t>--</t>
        </is>
      </c>
      <c r="BU3323"/>
      <c r="BV3323"/>
      <c r="BW3323"/>
      <c r="BX3323"/>
      <c r="BY3323"/>
      <c r="BZ3323"/>
      <c r="CA3323"/>
      <c r="CB3323"/>
      <c r="CC3323"/>
      <c r="CD3323"/>
      <c r="CE3323"/>
      <c r="CF3323"/>
      <c r="CG3323"/>
      <c r="CH3323"/>
      <c r="CI3323" t="inlineStr">
        <is>
          <t xml:space="preserve"> ALK/0.5-6 MEQ/L*//</t>
        </is>
      </c>
      <c r="CJ3323" t="inlineStr">
        <is>
          <t xml:space="preserve">   ALK/0.5-6 MEQ/L*//</t>
        </is>
      </c>
      <c r="CK3323" t="inlineStr">
        <is>
          <t>Erickson,R.J., D.A. Benoit, V.R. Mattson, H.P.,Jr. Nelson, and E.N. Leonard</t>
        </is>
      </c>
      <c r="CL3323" t="n">
        <v>16342.0</v>
      </c>
      <c r="CM3323" t="inlineStr">
        <is>
          <t>The Effects of Water Chemistry on the Toxicity of Copper to Fathead Minnows</t>
        </is>
      </c>
      <c r="CN3323" t="inlineStr">
        <is>
          <t>Environ. Toxicol. Chem.15(2): 181-193</t>
        </is>
      </c>
      <c r="CO3323" t="n">
        <v>1996.0</v>
      </c>
      <c r="CP3323" t="inlineStr">
        <is>
          <t>Erickson,R.J., D.A. Benoit, V.R. Mattson, H.P.,Jr. Nelson, and E.N. Leonard (1996). The Effects of Water Chemistry on the Toxicity of Copper to Fathead Minnows. Environ. Toxicol. Chem., 15, (2), 181-193. doi:10.1002/etc.5620150217. ECOREF#:16342</t>
        </is>
      </c>
    </row>
    <row r="3324">
      <c r="A3324" t="n">
        <v>7758987.0</v>
      </c>
      <c r="B3324" t="inlineStr">
        <is>
          <t>Sulfuric acid copper(2+) salt (1:1)</t>
        </is>
      </c>
      <c r="C3324"/>
      <c r="D3324" t="inlineStr">
        <is>
          <t>Measured</t>
        </is>
      </c>
      <c r="E3324" t="inlineStr">
        <is>
          <t>Not coded</t>
        </is>
      </c>
      <c r="F3324"/>
      <c r="G3324"/>
      <c r="H3324"/>
      <c r="I3324"/>
      <c r="J3324"/>
      <c r="K3324"/>
      <c r="L3324" t="inlineStr">
        <is>
          <t>Pimephales promelas</t>
        </is>
      </c>
      <c r="M3324" t="inlineStr">
        <is>
          <t>Fathead Minnow</t>
        </is>
      </c>
      <c r="N3324"/>
      <c r="O3324"/>
      <c r="P3324"/>
      <c r="Q3324"/>
      <c r="R3324"/>
      <c r="S3324"/>
      <c r="T3324"/>
      <c r="U3324"/>
      <c r="V3324" t="inlineStr">
        <is>
          <t>Static</t>
        </is>
      </c>
      <c r="W3324" t="inlineStr">
        <is>
          <t>Fresh water</t>
        </is>
      </c>
      <c r="X3324" t="inlineStr">
        <is>
          <t>Lab</t>
        </is>
      </c>
      <c r="Y3324"/>
      <c r="Z3324" t="inlineStr">
        <is>
          <t>Dissolved</t>
        </is>
      </c>
      <c r="AA3324"/>
      <c r="AB3324" t="n">
        <v>0.96</v>
      </c>
      <c r="AC3324"/>
      <c r="AD3324"/>
      <c r="AE3324"/>
      <c r="AF3324"/>
      <c r="AG3324" t="inlineStr">
        <is>
          <t>AI mg/L</t>
        </is>
      </c>
      <c r="AH3324" t="inlineStr">
        <is>
          <t>Total</t>
        </is>
      </c>
      <c r="AI3324"/>
      <c r="AJ3324" t="n">
        <v>21.8</v>
      </c>
      <c r="AK3324"/>
      <c r="AL3324"/>
      <c r="AM3324"/>
      <c r="AN3324"/>
      <c r="AO3324" t="inlineStr">
        <is>
          <t>AI mg/L</t>
        </is>
      </c>
      <c r="AP3324"/>
      <c r="AQ3324"/>
      <c r="AR3324"/>
      <c r="AS3324"/>
      <c r="AT3324"/>
      <c r="AU3324"/>
      <c r="AV3324"/>
      <c r="AW3324"/>
      <c r="AX3324" t="inlineStr">
        <is>
          <t>Mortality</t>
        </is>
      </c>
      <c r="AY3324" t="inlineStr">
        <is>
          <t>Mortality</t>
        </is>
      </c>
      <c r="AZ3324" t="inlineStr">
        <is>
          <t>LC50</t>
        </is>
      </c>
      <c r="BA3324"/>
      <c r="BB3324" t="n">
        <v>4.0</v>
      </c>
      <c r="BC3324"/>
      <c r="BD3324"/>
      <c r="BE3324"/>
      <c r="BF3324"/>
      <c r="BG3324" t="inlineStr">
        <is>
          <t>Day(s)</t>
        </is>
      </c>
      <c r="BH3324"/>
      <c r="BI3324" t="inlineStr">
        <is>
          <t>DTXSID6034479</t>
        </is>
      </c>
      <c r="BJ3324"/>
      <c r="BK3324"/>
      <c r="BL3324"/>
      <c r="BM3324"/>
      <c r="BN3324"/>
      <c r="BO3324"/>
      <c r="BP3324"/>
      <c r="BQ3324"/>
      <c r="BR3324"/>
      <c r="BS3324"/>
      <c r="BT3324" t="inlineStr">
        <is>
          <t>--</t>
        </is>
      </c>
      <c r="BU3324"/>
      <c r="BV3324"/>
      <c r="BW3324"/>
      <c r="BX3324"/>
      <c r="BY3324"/>
      <c r="BZ3324"/>
      <c r="CA3324" t="inlineStr">
        <is>
          <t>--</t>
        </is>
      </c>
      <c r="CB3324"/>
      <c r="CC3324"/>
      <c r="CD3324"/>
      <c r="CE3324"/>
      <c r="CF3324"/>
      <c r="CG3324"/>
      <c r="CH3324"/>
      <c r="CI3324" t="inlineStr">
        <is>
          <t xml:space="preserve"> CONTR/&lt;= 10 % MORT//</t>
        </is>
      </c>
      <c r="CJ3324" t="inlineStr">
        <is>
          <t xml:space="preserve">   CONTR/&lt;= 10 % MORT//</t>
        </is>
      </c>
      <c r="CK3324" t="inlineStr">
        <is>
          <t>Geckler,J.R., W.B. Horning, T.M. Neiheisel, Q.H. Pickering, E.L. Robinson, and C.E. Stephan</t>
        </is>
      </c>
      <c r="CL3324" t="n">
        <v>2071.0</v>
      </c>
      <c r="CM3324" t="inlineStr">
        <is>
          <t>Validity of Laboratory Tests for Predicting Copper Toxicity in Streams</t>
        </is>
      </c>
      <c r="CN3324" t="inlineStr">
        <is>
          <t>EPA-600/3-76-116, U.S.EPA, Duluth, MN:208 p.</t>
        </is>
      </c>
      <c r="CO3324" t="n">
        <v>1976.0</v>
      </c>
      <c r="CP3324" t="inlineStr">
        <is>
          <t>Geckler,J.R., W.B. Horning, T.M. Neiheisel, Q.H. Pickering, E.L. Robinson, and C.E. Stephan (1976). Validity of Laboratory Tests for Predicting Copper Toxicity in Streams. EPA-600/3-76-116, U.S.EPA, Duluth, MN, 208 p. ECOREF#:2071</t>
        </is>
      </c>
    </row>
    <row r="3325">
      <c r="A3325" t="n">
        <v>7758987.0</v>
      </c>
      <c r="B3325" t="inlineStr">
        <is>
          <t>Sulfuric acid copper(2+) salt (1:1)</t>
        </is>
      </c>
      <c r="C3325"/>
      <c r="D3325" t="inlineStr">
        <is>
          <t>Measured</t>
        </is>
      </c>
      <c r="E3325" t="inlineStr">
        <is>
          <t>Not coded</t>
        </is>
      </c>
      <c r="F3325"/>
      <c r="G3325"/>
      <c r="H3325"/>
      <c r="I3325"/>
      <c r="J3325"/>
      <c r="K3325"/>
      <c r="L3325" t="inlineStr">
        <is>
          <t>Pimephales promelas</t>
        </is>
      </c>
      <c r="M3325" t="inlineStr">
        <is>
          <t>Fathead Minnow</t>
        </is>
      </c>
      <c r="N3325" t="inlineStr">
        <is>
          <t>Larva</t>
        </is>
      </c>
      <c r="O3325" t="inlineStr">
        <is>
          <t>&lt;</t>
        </is>
      </c>
      <c r="P3325" t="n">
        <v>24.0</v>
      </c>
      <c r="Q3325"/>
      <c r="R3325"/>
      <c r="S3325"/>
      <c r="T3325"/>
      <c r="U3325" t="inlineStr">
        <is>
          <t>Hour(s)</t>
        </is>
      </c>
      <c r="V3325" t="inlineStr">
        <is>
          <t>Static</t>
        </is>
      </c>
      <c r="W3325" t="inlineStr">
        <is>
          <t>Fresh water</t>
        </is>
      </c>
      <c r="X3325" t="inlineStr">
        <is>
          <t>Lab</t>
        </is>
      </c>
      <c r="Y3325"/>
      <c r="Z3325" t="inlineStr">
        <is>
          <t>Total</t>
        </is>
      </c>
      <c r="AA3325"/>
      <c r="AB3325" t="n">
        <v>0.1695</v>
      </c>
      <c r="AC3325"/>
      <c r="AD3325" t="n">
        <v>0.1338</v>
      </c>
      <c r="AE3325"/>
      <c r="AF3325" t="n">
        <v>0.2148</v>
      </c>
      <c r="AG3325" t="inlineStr">
        <is>
          <t>AI mg/L</t>
        </is>
      </c>
      <c r="AH3325"/>
      <c r="AI3325"/>
      <c r="AJ3325"/>
      <c r="AK3325"/>
      <c r="AL3325"/>
      <c r="AM3325"/>
      <c r="AN3325"/>
      <c r="AO3325"/>
      <c r="AP3325"/>
      <c r="AQ3325"/>
      <c r="AR3325"/>
      <c r="AS3325"/>
      <c r="AT3325"/>
      <c r="AU3325"/>
      <c r="AV3325"/>
      <c r="AW3325"/>
      <c r="AX3325" t="inlineStr">
        <is>
          <t>Mortality</t>
        </is>
      </c>
      <c r="AY3325" t="inlineStr">
        <is>
          <t>Mortality</t>
        </is>
      </c>
      <c r="AZ3325" t="inlineStr">
        <is>
          <t>LC50</t>
        </is>
      </c>
      <c r="BA3325"/>
      <c r="BB3325" t="n">
        <v>4.0</v>
      </c>
      <c r="BC3325"/>
      <c r="BD3325"/>
      <c r="BE3325"/>
      <c r="BF3325"/>
      <c r="BG3325" t="inlineStr">
        <is>
          <t>Day(s)</t>
        </is>
      </c>
      <c r="BH3325"/>
      <c r="BI3325" t="inlineStr">
        <is>
          <t>DTXSID6034479</t>
        </is>
      </c>
      <c r="BJ3325" t="inlineStr">
        <is>
          <t>10.1139/f96-063</t>
        </is>
      </c>
      <c r="BK3325"/>
      <c r="BL3325"/>
      <c r="BM3325"/>
      <c r="BN3325"/>
      <c r="BO3325"/>
      <c r="BP3325"/>
      <c r="BQ3325"/>
      <c r="BR3325"/>
      <c r="BS3325"/>
      <c r="BT3325" t="inlineStr">
        <is>
          <t>--</t>
        </is>
      </c>
      <c r="BU3325"/>
      <c r="BV3325"/>
      <c r="BW3325"/>
      <c r="BX3325"/>
      <c r="BY3325"/>
      <c r="BZ3325"/>
      <c r="CA3325"/>
      <c r="CB3325"/>
      <c r="CC3325"/>
      <c r="CD3325"/>
      <c r="CE3325"/>
      <c r="CF3325"/>
      <c r="CG3325"/>
      <c r="CH3325"/>
      <c r="CI3325"/>
      <c r="CJ3325"/>
      <c r="CK3325" t="inlineStr">
        <is>
          <t>Welsh,P.G., J.L. Parrott, D.G. Dixon, P.V. Hodson, D.J. Spry, and G. Mierle</t>
        </is>
      </c>
      <c r="CL3325" t="n">
        <v>17105.0</v>
      </c>
      <c r="CM3325" t="inlineStr">
        <is>
          <t>Estimating Acute Copper Toxicity to Larval Fathead Minnow (Pimephales promelas) in Soft Water from Measurements of Dissolved Organic Carbon, Calcium, and pH</t>
        </is>
      </c>
      <c r="CN3325" t="inlineStr">
        <is>
          <t>Can. J. Fish. Aquat. Sci. (Multiple Languages)53:1263-1271</t>
        </is>
      </c>
      <c r="CO3325" t="n">
        <v>1996.0</v>
      </c>
      <c r="CP3325" t="inlineStr">
        <is>
          <t>Welsh,P.G., J.L. Parrott, D.G. Dixon, P.V. Hodson, D.J. Spry, and G. Mierle (1996). Estimating Acute Copper Toxicity to Larval Fathead Minnow (Pimephales promelas) in Soft Water from Measurements of Dissolved Organic Carbon, Calcium, and pH. Can. J. Fish. Aquat. Sci. (Multiple Languages), 53, 1263-1271. doi:10.1139/f96-063. ECOREF#:17105</t>
        </is>
      </c>
    </row>
    <row r="3326">
      <c r="A3326" t="n">
        <v>7758987.0</v>
      </c>
      <c r="B3326" t="inlineStr">
        <is>
          <t>Sulfuric acid copper(2+) salt (1:1)</t>
        </is>
      </c>
      <c r="C3326"/>
      <c r="D3326" t="inlineStr">
        <is>
          <t>Measured</t>
        </is>
      </c>
      <c r="E3326" t="inlineStr">
        <is>
          <t>Not coded</t>
        </is>
      </c>
      <c r="F3326"/>
      <c r="G3326"/>
      <c r="H3326"/>
      <c r="I3326"/>
      <c r="J3326"/>
      <c r="K3326"/>
      <c r="L3326" t="inlineStr">
        <is>
          <t>Pimephales promelas</t>
        </is>
      </c>
      <c r="M3326" t="inlineStr">
        <is>
          <t>Fathead Minnow</t>
        </is>
      </c>
      <c r="N3326" t="inlineStr">
        <is>
          <t>Larva</t>
        </is>
      </c>
      <c r="O3326" t="inlineStr">
        <is>
          <t>&lt;</t>
        </is>
      </c>
      <c r="P3326" t="n">
        <v>24.0</v>
      </c>
      <c r="Q3326"/>
      <c r="R3326"/>
      <c r="S3326"/>
      <c r="T3326"/>
      <c r="U3326" t="inlineStr">
        <is>
          <t>Hour(s)</t>
        </is>
      </c>
      <c r="V3326" t="inlineStr">
        <is>
          <t>Flow-through</t>
        </is>
      </c>
      <c r="W3326" t="inlineStr">
        <is>
          <t>Fresh water</t>
        </is>
      </c>
      <c r="X3326" t="inlineStr">
        <is>
          <t>Lab</t>
        </is>
      </c>
      <c r="Y3326"/>
      <c r="Z3326" t="inlineStr">
        <is>
          <t>Total</t>
        </is>
      </c>
      <c r="AA3326"/>
      <c r="AB3326" t="n">
        <v>0.347481925</v>
      </c>
      <c r="AC3326"/>
      <c r="AD3326" t="n">
        <v>0.315158025</v>
      </c>
      <c r="AE3326"/>
      <c r="AF3326" t="n">
        <v>0.379805825</v>
      </c>
      <c r="AG3326" t="inlineStr">
        <is>
          <t>AI mg/L</t>
        </is>
      </c>
      <c r="AH3326"/>
      <c r="AI3326"/>
      <c r="AJ3326"/>
      <c r="AK3326"/>
      <c r="AL3326"/>
      <c r="AM3326"/>
      <c r="AN3326"/>
      <c r="AO3326"/>
      <c r="AP3326"/>
      <c r="AQ3326"/>
      <c r="AR3326"/>
      <c r="AS3326"/>
      <c r="AT3326"/>
      <c r="AU3326"/>
      <c r="AV3326"/>
      <c r="AW3326"/>
      <c r="AX3326" t="inlineStr">
        <is>
          <t>Mortality</t>
        </is>
      </c>
      <c r="AY3326" t="inlineStr">
        <is>
          <t>Mortality</t>
        </is>
      </c>
      <c r="AZ3326" t="inlineStr">
        <is>
          <t>LC50</t>
        </is>
      </c>
      <c r="BA3326"/>
      <c r="BB3326" t="n">
        <v>4.0</v>
      </c>
      <c r="BC3326"/>
      <c r="BD3326"/>
      <c r="BE3326"/>
      <c r="BF3326"/>
      <c r="BG3326" t="inlineStr">
        <is>
          <t>Day(s)</t>
        </is>
      </c>
      <c r="BH3326"/>
      <c r="BI3326" t="inlineStr">
        <is>
          <t>DTXSID6034479</t>
        </is>
      </c>
      <c r="BJ3326" t="inlineStr">
        <is>
          <t>10.1002/etc.5620150217</t>
        </is>
      </c>
      <c r="BK3326"/>
      <c r="BL3326"/>
      <c r="BM3326"/>
      <c r="BN3326"/>
      <c r="BO3326"/>
      <c r="BP3326"/>
      <c r="BQ3326"/>
      <c r="BR3326"/>
      <c r="BS3326"/>
      <c r="BT3326" t="inlineStr">
        <is>
          <t>--</t>
        </is>
      </c>
      <c r="BU3326"/>
      <c r="BV3326"/>
      <c r="BW3326"/>
      <c r="BX3326"/>
      <c r="BY3326"/>
      <c r="BZ3326"/>
      <c r="CA3326"/>
      <c r="CB3326"/>
      <c r="CC3326"/>
      <c r="CD3326"/>
      <c r="CE3326"/>
      <c r="CF3326"/>
      <c r="CG3326"/>
      <c r="CH3326"/>
      <c r="CI3326" t="inlineStr">
        <is>
          <t xml:space="preserve"> ALK/0.85 MEQ/L*//</t>
        </is>
      </c>
      <c r="CJ3326" t="inlineStr">
        <is>
          <t xml:space="preserve">   ALK/0.85 MEQ/L*//</t>
        </is>
      </c>
      <c r="CK3326" t="inlineStr">
        <is>
          <t>Erickson,R.J., D.A. Benoit, V.R. Mattson, H.P.,Jr. Nelson, and E.N. Leonard</t>
        </is>
      </c>
      <c r="CL3326" t="n">
        <v>16342.0</v>
      </c>
      <c r="CM3326" t="inlineStr">
        <is>
          <t>The Effects of Water Chemistry on the Toxicity of Copper to Fathead Minnows</t>
        </is>
      </c>
      <c r="CN3326" t="inlineStr">
        <is>
          <t>Environ. Toxicol. Chem.15(2): 181-193</t>
        </is>
      </c>
      <c r="CO3326" t="n">
        <v>1996.0</v>
      </c>
      <c r="CP3326" t="inlineStr">
        <is>
          <t>Erickson,R.J., D.A. Benoit, V.R. Mattson, H.P.,Jr. Nelson, and E.N. Leonard (1996). The Effects of Water Chemistry on the Toxicity of Copper to Fathead Minnows. Environ. Toxicol. Chem., 15, (2), 181-193. doi:10.1002/etc.5620150217. ECOREF#:16342</t>
        </is>
      </c>
    </row>
    <row r="3327">
      <c r="A3327" t="n">
        <v>7758987.0</v>
      </c>
      <c r="B3327" t="inlineStr">
        <is>
          <t>Sulfuric acid copper(2+) salt (1:1)</t>
        </is>
      </c>
      <c r="C3327"/>
      <c r="D3327" t="inlineStr">
        <is>
          <t>Measured</t>
        </is>
      </c>
      <c r="E3327" t="inlineStr">
        <is>
          <t>Not coded</t>
        </is>
      </c>
      <c r="F3327"/>
      <c r="G3327"/>
      <c r="H3327"/>
      <c r="I3327"/>
      <c r="J3327"/>
      <c r="K3327"/>
      <c r="L3327" t="inlineStr">
        <is>
          <t>Pimephales promelas</t>
        </is>
      </c>
      <c r="M3327" t="inlineStr">
        <is>
          <t>Fathead Minnow</t>
        </is>
      </c>
      <c r="N3327" t="inlineStr">
        <is>
          <t>Larva</t>
        </is>
      </c>
      <c r="O3327" t="inlineStr">
        <is>
          <t>&lt;</t>
        </is>
      </c>
      <c r="P3327" t="n">
        <v>24.0</v>
      </c>
      <c r="Q3327"/>
      <c r="R3327"/>
      <c r="S3327"/>
      <c r="T3327"/>
      <c r="U3327" t="inlineStr">
        <is>
          <t>Hour(s)</t>
        </is>
      </c>
      <c r="V3327" t="inlineStr">
        <is>
          <t>Flow-through</t>
        </is>
      </c>
      <c r="W3327" t="inlineStr">
        <is>
          <t>Fresh water</t>
        </is>
      </c>
      <c r="X3327" t="inlineStr">
        <is>
          <t>Lab</t>
        </is>
      </c>
      <c r="Y3327"/>
      <c r="Z3327" t="inlineStr">
        <is>
          <t>Total</t>
        </is>
      </c>
      <c r="AA3327"/>
      <c r="AB3327" t="n">
        <v>0.172932865</v>
      </c>
      <c r="AC3327"/>
      <c r="AD3327"/>
      <c r="AE3327"/>
      <c r="AF3327"/>
      <c r="AG3327" t="inlineStr">
        <is>
          <t>AI mg/L</t>
        </is>
      </c>
      <c r="AH3327"/>
      <c r="AI3327"/>
      <c r="AJ3327"/>
      <c r="AK3327"/>
      <c r="AL3327"/>
      <c r="AM3327"/>
      <c r="AN3327"/>
      <c r="AO3327"/>
      <c r="AP3327"/>
      <c r="AQ3327"/>
      <c r="AR3327"/>
      <c r="AS3327"/>
      <c r="AT3327"/>
      <c r="AU3327"/>
      <c r="AV3327"/>
      <c r="AW3327"/>
      <c r="AX3327" t="inlineStr">
        <is>
          <t>Mortality</t>
        </is>
      </c>
      <c r="AY3327" t="inlineStr">
        <is>
          <t>Mortality</t>
        </is>
      </c>
      <c r="AZ3327" t="inlineStr">
        <is>
          <t>LC50</t>
        </is>
      </c>
      <c r="BA3327"/>
      <c r="BB3327" t="n">
        <v>4.0</v>
      </c>
      <c r="BC3327"/>
      <c r="BD3327"/>
      <c r="BE3327"/>
      <c r="BF3327"/>
      <c r="BG3327" t="inlineStr">
        <is>
          <t>Day(s)</t>
        </is>
      </c>
      <c r="BH3327"/>
      <c r="BI3327" t="inlineStr">
        <is>
          <t>DTXSID6034479</t>
        </is>
      </c>
      <c r="BJ3327" t="inlineStr">
        <is>
          <t>10.1002/etc.5620150217</t>
        </is>
      </c>
      <c r="BK3327"/>
      <c r="BL3327"/>
      <c r="BM3327"/>
      <c r="BN3327"/>
      <c r="BO3327"/>
      <c r="BP3327"/>
      <c r="BQ3327"/>
      <c r="BR3327"/>
      <c r="BS3327"/>
      <c r="BT3327" t="inlineStr">
        <is>
          <t>--</t>
        </is>
      </c>
      <c r="BU3327"/>
      <c r="BV3327"/>
      <c r="BW3327"/>
      <c r="BX3327"/>
      <c r="BY3327"/>
      <c r="BZ3327"/>
      <c r="CA3327"/>
      <c r="CB3327"/>
      <c r="CC3327"/>
      <c r="CD3327"/>
      <c r="CE3327"/>
      <c r="CF3327"/>
      <c r="CG3327"/>
      <c r="CH3327"/>
      <c r="CI3327" t="inlineStr">
        <is>
          <t xml:space="preserve"> ALK/0.85 MEQ/L*//</t>
        </is>
      </c>
      <c r="CJ3327" t="inlineStr">
        <is>
          <t xml:space="preserve">   ALK/0.85 MEQ/L*//</t>
        </is>
      </c>
      <c r="CK3327" t="inlineStr">
        <is>
          <t>Erickson,R.J., D.A. Benoit, V.R. Mattson, H.P.,Jr. Nelson, and E.N. Leonard</t>
        </is>
      </c>
      <c r="CL3327" t="n">
        <v>16342.0</v>
      </c>
      <c r="CM3327" t="inlineStr">
        <is>
          <t>The Effects of Water Chemistry on the Toxicity of Copper to Fathead Minnows</t>
        </is>
      </c>
      <c r="CN3327" t="inlineStr">
        <is>
          <t>Environ. Toxicol. Chem.15(2): 181-193</t>
        </is>
      </c>
      <c r="CO3327" t="n">
        <v>1996.0</v>
      </c>
      <c r="CP3327" t="inlineStr">
        <is>
          <t>Erickson,R.J., D.A. Benoit, V.R. Mattson, H.P.,Jr. Nelson, and E.N. Leonard (1996). The Effects of Water Chemistry on the Toxicity of Copper to Fathead Minnows. Environ. Toxicol. Chem., 15, (2), 181-193. doi:10.1002/etc.5620150217. ECOREF#:16342</t>
        </is>
      </c>
    </row>
    <row r="3328">
      <c r="A3328" t="n">
        <v>7758987.0</v>
      </c>
      <c r="B3328" t="inlineStr">
        <is>
          <t>Sulfuric acid copper(2+) salt (1:1)</t>
        </is>
      </c>
      <c r="C3328"/>
      <c r="D3328" t="inlineStr">
        <is>
          <t>Measured</t>
        </is>
      </c>
      <c r="E3328" t="inlineStr">
        <is>
          <t>Not coded</t>
        </is>
      </c>
      <c r="F3328"/>
      <c r="G3328"/>
      <c r="H3328"/>
      <c r="I3328"/>
      <c r="J3328"/>
      <c r="K3328"/>
      <c r="L3328" t="inlineStr">
        <is>
          <t>Pimephales promelas</t>
        </is>
      </c>
      <c r="M3328" t="inlineStr">
        <is>
          <t>Fathead Minnow</t>
        </is>
      </c>
      <c r="N3328" t="inlineStr">
        <is>
          <t>Larva</t>
        </is>
      </c>
      <c r="O3328" t="inlineStr">
        <is>
          <t>&lt;</t>
        </is>
      </c>
      <c r="P3328" t="n">
        <v>24.0</v>
      </c>
      <c r="Q3328"/>
      <c r="R3328"/>
      <c r="S3328"/>
      <c r="T3328"/>
      <c r="U3328" t="inlineStr">
        <is>
          <t>Hour(s)</t>
        </is>
      </c>
      <c r="V3328" t="inlineStr">
        <is>
          <t>Flow-through</t>
        </is>
      </c>
      <c r="W3328" t="inlineStr">
        <is>
          <t>Fresh water</t>
        </is>
      </c>
      <c r="X3328" t="inlineStr">
        <is>
          <t>Lab</t>
        </is>
      </c>
      <c r="Y3328"/>
      <c r="Z3328" t="inlineStr">
        <is>
          <t>Total</t>
        </is>
      </c>
      <c r="AA3328"/>
      <c r="AB3328" t="n">
        <v>0.26505598</v>
      </c>
      <c r="AC3328"/>
      <c r="AD3328"/>
      <c r="AE3328"/>
      <c r="AF3328"/>
      <c r="AG3328" t="inlineStr">
        <is>
          <t>AI mg/L</t>
        </is>
      </c>
      <c r="AH3328"/>
      <c r="AI3328"/>
      <c r="AJ3328"/>
      <c r="AK3328"/>
      <c r="AL3328"/>
      <c r="AM3328"/>
      <c r="AN3328"/>
      <c r="AO3328"/>
      <c r="AP3328"/>
      <c r="AQ3328"/>
      <c r="AR3328"/>
      <c r="AS3328"/>
      <c r="AT3328"/>
      <c r="AU3328"/>
      <c r="AV3328"/>
      <c r="AW3328"/>
      <c r="AX3328" t="inlineStr">
        <is>
          <t>Mortality</t>
        </is>
      </c>
      <c r="AY3328" t="inlineStr">
        <is>
          <t>Mortality</t>
        </is>
      </c>
      <c r="AZ3328" t="inlineStr">
        <is>
          <t>LC50</t>
        </is>
      </c>
      <c r="BA3328"/>
      <c r="BB3328" t="n">
        <v>4.0</v>
      </c>
      <c r="BC3328"/>
      <c r="BD3328"/>
      <c r="BE3328"/>
      <c r="BF3328"/>
      <c r="BG3328" t="inlineStr">
        <is>
          <t>Day(s)</t>
        </is>
      </c>
      <c r="BH3328"/>
      <c r="BI3328" t="inlineStr">
        <is>
          <t>DTXSID6034479</t>
        </is>
      </c>
      <c r="BJ3328" t="inlineStr">
        <is>
          <t>10.1002/etc.5620150217</t>
        </is>
      </c>
      <c r="BK3328"/>
      <c r="BL3328"/>
      <c r="BM3328"/>
      <c r="BN3328"/>
      <c r="BO3328"/>
      <c r="BP3328"/>
      <c r="BQ3328"/>
      <c r="BR3328"/>
      <c r="BS3328"/>
      <c r="BT3328" t="inlineStr">
        <is>
          <t>--</t>
        </is>
      </c>
      <c r="BU3328"/>
      <c r="BV3328"/>
      <c r="BW3328"/>
      <c r="BX3328"/>
      <c r="BY3328"/>
      <c r="BZ3328"/>
      <c r="CA3328"/>
      <c r="CB3328"/>
      <c r="CC3328"/>
      <c r="CD3328"/>
      <c r="CE3328"/>
      <c r="CF3328"/>
      <c r="CG3328"/>
      <c r="CH3328"/>
      <c r="CI3328" t="inlineStr">
        <is>
          <t xml:space="preserve"> ALK/0.85 MEQ/L*//</t>
        </is>
      </c>
      <c r="CJ3328" t="inlineStr">
        <is>
          <t xml:space="preserve">   ALK/0.85 MEQ/L*//</t>
        </is>
      </c>
      <c r="CK3328" t="inlineStr">
        <is>
          <t>Erickson,R.J., D.A. Benoit, V.R. Mattson, H.P.,Jr. Nelson, and E.N. Leonard</t>
        </is>
      </c>
      <c r="CL3328" t="n">
        <v>16342.0</v>
      </c>
      <c r="CM3328" t="inlineStr">
        <is>
          <t>The Effects of Water Chemistry on the Toxicity of Copper to Fathead Minnows</t>
        </is>
      </c>
      <c r="CN3328" t="inlineStr">
        <is>
          <t>Environ. Toxicol. Chem.15(2): 181-193</t>
        </is>
      </c>
      <c r="CO3328" t="n">
        <v>1996.0</v>
      </c>
      <c r="CP3328" t="inlineStr">
        <is>
          <t>Erickson,R.J., D.A. Benoit, V.R. Mattson, H.P.,Jr. Nelson, and E.N. Leonard (1996). The Effects of Water Chemistry on the Toxicity of Copper to Fathead Minnows. Environ. Toxicol. Chem., 15, (2), 181-193. doi:10.1002/etc.5620150217. ECOREF#:16342</t>
        </is>
      </c>
    </row>
    <row r="3329">
      <c r="A3329" t="n">
        <v>7758987.0</v>
      </c>
      <c r="B3329" t="inlineStr">
        <is>
          <t>Sulfuric acid copper(2+) salt (1:1)</t>
        </is>
      </c>
      <c r="C3329"/>
      <c r="D3329" t="inlineStr">
        <is>
          <t>Measured</t>
        </is>
      </c>
      <c r="E3329" t="inlineStr">
        <is>
          <t>Not coded</t>
        </is>
      </c>
      <c r="F3329"/>
      <c r="G3329"/>
      <c r="H3329"/>
      <c r="I3329"/>
      <c r="J3329"/>
      <c r="K3329"/>
      <c r="L3329" t="inlineStr">
        <is>
          <t>Pimephales promelas</t>
        </is>
      </c>
      <c r="M3329" t="inlineStr">
        <is>
          <t>Fathead Minnow</t>
        </is>
      </c>
      <c r="N3329" t="inlineStr">
        <is>
          <t>Larva</t>
        </is>
      </c>
      <c r="O3329"/>
      <c r="P3329" t="n">
        <v>1.0</v>
      </c>
      <c r="Q3329"/>
      <c r="R3329"/>
      <c r="S3329"/>
      <c r="T3329"/>
      <c r="U3329" t="inlineStr">
        <is>
          <t>Day(s)</t>
        </is>
      </c>
      <c r="V3329" t="inlineStr">
        <is>
          <t>Static</t>
        </is>
      </c>
      <c r="W3329" t="inlineStr">
        <is>
          <t>Fresh water</t>
        </is>
      </c>
      <c r="X3329" t="inlineStr">
        <is>
          <t>Lab</t>
        </is>
      </c>
      <c r="Y3329"/>
      <c r="Z3329" t="inlineStr">
        <is>
          <t>Dissolved</t>
        </is>
      </c>
      <c r="AA3329"/>
      <c r="AB3329" t="n">
        <v>0.051</v>
      </c>
      <c r="AC3329"/>
      <c r="AD3329"/>
      <c r="AE3329"/>
      <c r="AF3329"/>
      <c r="AG3329" t="inlineStr">
        <is>
          <t>AI mg/L</t>
        </is>
      </c>
      <c r="AH3329" t="inlineStr">
        <is>
          <t>Total</t>
        </is>
      </c>
      <c r="AI3329"/>
      <c r="AJ3329" t="n">
        <v>0.055</v>
      </c>
      <c r="AK3329"/>
      <c r="AL3329" t="n">
        <v>0.038</v>
      </c>
      <c r="AM3329"/>
      <c r="AN3329" t="n">
        <v>0.081</v>
      </c>
      <c r="AO3329" t="inlineStr">
        <is>
          <t>AI mg/L</t>
        </is>
      </c>
      <c r="AP3329"/>
      <c r="AQ3329"/>
      <c r="AR3329"/>
      <c r="AS3329"/>
      <c r="AT3329"/>
      <c r="AU3329"/>
      <c r="AV3329"/>
      <c r="AW3329"/>
      <c r="AX3329" t="inlineStr">
        <is>
          <t>Mortality</t>
        </is>
      </c>
      <c r="AY3329" t="inlineStr">
        <is>
          <t>Mortality</t>
        </is>
      </c>
      <c r="AZ3329" t="inlineStr">
        <is>
          <t>LC50</t>
        </is>
      </c>
      <c r="BA3329"/>
      <c r="BB3329" t="n">
        <v>4.0</v>
      </c>
      <c r="BC3329"/>
      <c r="BD3329"/>
      <c r="BE3329"/>
      <c r="BF3329"/>
      <c r="BG3329" t="inlineStr">
        <is>
          <t>Day(s)</t>
        </is>
      </c>
      <c r="BH3329"/>
      <c r="BI3329" t="inlineStr">
        <is>
          <t>DTXSID6034479</t>
        </is>
      </c>
      <c r="BJ3329"/>
      <c r="BK3329"/>
      <c r="BL3329"/>
      <c r="BM3329"/>
      <c r="BN3329"/>
      <c r="BO3329"/>
      <c r="BP3329"/>
      <c r="BQ3329"/>
      <c r="BR3329"/>
      <c r="BS3329"/>
      <c r="BT3329" t="inlineStr">
        <is>
          <t>--</t>
        </is>
      </c>
      <c r="BU3329"/>
      <c r="BV3329"/>
      <c r="BW3329"/>
      <c r="BX3329"/>
      <c r="BY3329"/>
      <c r="BZ3329"/>
      <c r="CA3329" t="inlineStr">
        <is>
          <t>--</t>
        </is>
      </c>
      <c r="CB3329"/>
      <c r="CC3329"/>
      <c r="CD3329"/>
      <c r="CE3329"/>
      <c r="CF3329"/>
      <c r="CG3329"/>
      <c r="CH3329"/>
      <c r="CI3329" t="inlineStr">
        <is>
          <t xml:space="preserve"> EFCT/MOBILITY//</t>
        </is>
      </c>
      <c r="CJ3329" t="inlineStr">
        <is>
          <t xml:space="preserve">   EFCT/MOBILITY//</t>
        </is>
      </c>
      <c r="CK3329" t="inlineStr">
        <is>
          <t>Nelson,H., D. Benoit, R. Erickson, V. Mattson, and J. Lindberg</t>
        </is>
      </c>
      <c r="CL3329" t="n">
        <v>5203.0</v>
      </c>
      <c r="CM3329" t="inlineStr">
        <is>
          <t>The Effects of Variable Hardness, pH, Alkalinity, Suspended Clay, and Humics on the Chemical Speciation and Aquatic Toxicity of Copper</t>
        </is>
      </c>
      <c r="CN3329" t="inlineStr">
        <is>
          <t>EPA/600/3-86/023, U.S.EPA, Duluth, MN:120 p.</t>
        </is>
      </c>
      <c r="CO3329" t="n">
        <v>1985.0</v>
      </c>
      <c r="CP3329" t="inlineStr">
        <is>
          <t>Nelson,H., D. Benoit, R. Erickson, V. Mattson, and J. Lindberg (1985). The Effects of Variable Hardness, pH, Alkalinity, Suspended Clay, and Humics on the Chemical Speciation and Aquatic Toxicity of Copper. EPA/600/3-86/023, U.S.EPA, Duluth, MN, 120 p. ECOREF#:5203</t>
        </is>
      </c>
    </row>
    <row r="3330">
      <c r="A3330" t="n">
        <v>7758987.0</v>
      </c>
      <c r="B3330" t="inlineStr">
        <is>
          <t>Sulfuric acid copper(2+) salt (1:1)</t>
        </is>
      </c>
      <c r="C3330"/>
      <c r="D3330" t="inlineStr">
        <is>
          <t>Measured</t>
        </is>
      </c>
      <c r="E3330" t="inlineStr">
        <is>
          <t>Not coded</t>
        </is>
      </c>
      <c r="F3330"/>
      <c r="G3330"/>
      <c r="H3330"/>
      <c r="I3330"/>
      <c r="J3330"/>
      <c r="K3330"/>
      <c r="L3330" t="inlineStr">
        <is>
          <t>Pimephales promelas</t>
        </is>
      </c>
      <c r="M3330" t="inlineStr">
        <is>
          <t>Fathead Minnow</t>
        </is>
      </c>
      <c r="N3330" t="inlineStr">
        <is>
          <t>Larva</t>
        </is>
      </c>
      <c r="O3330" t="inlineStr">
        <is>
          <t>&lt;</t>
        </is>
      </c>
      <c r="P3330" t="n">
        <v>24.0</v>
      </c>
      <c r="Q3330"/>
      <c r="R3330"/>
      <c r="S3330"/>
      <c r="T3330"/>
      <c r="U3330" t="inlineStr">
        <is>
          <t>Hour(s)</t>
        </is>
      </c>
      <c r="V3330" t="inlineStr">
        <is>
          <t>Static</t>
        </is>
      </c>
      <c r="W3330" t="inlineStr">
        <is>
          <t>Fresh water</t>
        </is>
      </c>
      <c r="X3330" t="inlineStr">
        <is>
          <t>Lab</t>
        </is>
      </c>
      <c r="Y3330"/>
      <c r="Z3330" t="inlineStr">
        <is>
          <t>Total</t>
        </is>
      </c>
      <c r="AA3330"/>
      <c r="AB3330" t="n">
        <v>0.0094</v>
      </c>
      <c r="AC3330"/>
      <c r="AD3330"/>
      <c r="AE3330"/>
      <c r="AF3330"/>
      <c r="AG3330" t="inlineStr">
        <is>
          <t>AI mg/L</t>
        </is>
      </c>
      <c r="AH3330"/>
      <c r="AI3330"/>
      <c r="AJ3330"/>
      <c r="AK3330"/>
      <c r="AL3330"/>
      <c r="AM3330"/>
      <c r="AN3330"/>
      <c r="AO3330"/>
      <c r="AP3330"/>
      <c r="AQ3330"/>
      <c r="AR3330"/>
      <c r="AS3330"/>
      <c r="AT3330"/>
      <c r="AU3330"/>
      <c r="AV3330"/>
      <c r="AW3330"/>
      <c r="AX3330" t="inlineStr">
        <is>
          <t>Mortality</t>
        </is>
      </c>
      <c r="AY3330" t="inlineStr">
        <is>
          <t>Mortality</t>
        </is>
      </c>
      <c r="AZ3330" t="inlineStr">
        <is>
          <t>LC50</t>
        </is>
      </c>
      <c r="BA3330"/>
      <c r="BB3330" t="n">
        <v>4.0</v>
      </c>
      <c r="BC3330"/>
      <c r="BD3330"/>
      <c r="BE3330"/>
      <c r="BF3330"/>
      <c r="BG3330" t="inlineStr">
        <is>
          <t>Day(s)</t>
        </is>
      </c>
      <c r="BH3330"/>
      <c r="BI3330" t="inlineStr">
        <is>
          <t>DTXSID6034479</t>
        </is>
      </c>
      <c r="BJ3330" t="inlineStr">
        <is>
          <t>10.1139/f96-063</t>
        </is>
      </c>
      <c r="BK3330"/>
      <c r="BL3330"/>
      <c r="BM3330"/>
      <c r="BN3330"/>
      <c r="BO3330"/>
      <c r="BP3330"/>
      <c r="BQ3330"/>
      <c r="BR3330"/>
      <c r="BS3330"/>
      <c r="BT3330" t="inlineStr">
        <is>
          <t>--</t>
        </is>
      </c>
      <c r="BU3330"/>
      <c r="BV3330"/>
      <c r="BW3330"/>
      <c r="BX3330"/>
      <c r="BY3330"/>
      <c r="BZ3330"/>
      <c r="CA3330"/>
      <c r="CB3330"/>
      <c r="CC3330"/>
      <c r="CD3330"/>
      <c r="CE3330"/>
      <c r="CF3330"/>
      <c r="CG3330"/>
      <c r="CH3330"/>
      <c r="CI3330"/>
      <c r="CJ3330"/>
      <c r="CK3330" t="inlineStr">
        <is>
          <t>Welsh,P.G., J.L. Parrott, D.G. Dixon, P.V. Hodson, D.J. Spry, and G. Mierle</t>
        </is>
      </c>
      <c r="CL3330" t="n">
        <v>17105.0</v>
      </c>
      <c r="CM3330" t="inlineStr">
        <is>
          <t>Estimating Acute Copper Toxicity to Larval Fathead Minnow (Pimephales promelas) in Soft Water from Measurements of Dissolved Organic Carbon, Calcium, and pH</t>
        </is>
      </c>
      <c r="CN3330" t="inlineStr">
        <is>
          <t>Can. J. Fish. Aquat. Sci. (Multiple Languages)53:1263-1271</t>
        </is>
      </c>
      <c r="CO3330" t="n">
        <v>1996.0</v>
      </c>
      <c r="CP3330" t="inlineStr">
        <is>
          <t>Welsh,P.G., J.L. Parrott, D.G. Dixon, P.V. Hodson, D.J. Spry, and G. Mierle (1996). Estimating Acute Copper Toxicity to Larval Fathead Minnow (Pimephales promelas) in Soft Water from Measurements of Dissolved Organic Carbon, Calcium, and pH. Can. J. Fish. Aquat. Sci. (Multiple Languages), 53, 1263-1271. doi:10.1139/f96-063. ECOREF#:17105</t>
        </is>
      </c>
    </row>
    <row r="3331">
      <c r="A3331" t="n">
        <v>7758987.0</v>
      </c>
      <c r="B3331" t="inlineStr">
        <is>
          <t>Sulfuric acid copper(2+) salt (1:1)</t>
        </is>
      </c>
      <c r="C3331"/>
      <c r="D3331" t="inlineStr">
        <is>
          <t>Measured</t>
        </is>
      </c>
      <c r="E3331" t="inlineStr">
        <is>
          <t>Not coded</t>
        </is>
      </c>
      <c r="F3331"/>
      <c r="G3331"/>
      <c r="H3331"/>
      <c r="I3331"/>
      <c r="J3331"/>
      <c r="K3331"/>
      <c r="L3331" t="inlineStr">
        <is>
          <t>Pimephales promelas</t>
        </is>
      </c>
      <c r="M3331" t="inlineStr">
        <is>
          <t>Fathead Minnow</t>
        </is>
      </c>
      <c r="N3331"/>
      <c r="O3331"/>
      <c r="P3331"/>
      <c r="Q3331"/>
      <c r="R3331"/>
      <c r="S3331"/>
      <c r="T3331"/>
      <c r="U3331"/>
      <c r="V3331" t="inlineStr">
        <is>
          <t>Static</t>
        </is>
      </c>
      <c r="W3331" t="inlineStr">
        <is>
          <t>Fresh water</t>
        </is>
      </c>
      <c r="X3331" t="inlineStr">
        <is>
          <t>Lab</t>
        </is>
      </c>
      <c r="Y3331"/>
      <c r="Z3331" t="inlineStr">
        <is>
          <t>Dissolved</t>
        </is>
      </c>
      <c r="AA3331"/>
      <c r="AB3331" t="n">
        <v>1.4</v>
      </c>
      <c r="AC3331"/>
      <c r="AD3331"/>
      <c r="AE3331"/>
      <c r="AF3331"/>
      <c r="AG3331" t="inlineStr">
        <is>
          <t>AI mg/L</t>
        </is>
      </c>
      <c r="AH3331" t="inlineStr">
        <is>
          <t>Total</t>
        </is>
      </c>
      <c r="AI3331"/>
      <c r="AJ3331" t="n">
        <v>22.2</v>
      </c>
      <c r="AK3331"/>
      <c r="AL3331"/>
      <c r="AM3331"/>
      <c r="AN3331"/>
      <c r="AO3331" t="inlineStr">
        <is>
          <t>AI mg/L</t>
        </is>
      </c>
      <c r="AP3331"/>
      <c r="AQ3331"/>
      <c r="AR3331"/>
      <c r="AS3331"/>
      <c r="AT3331"/>
      <c r="AU3331"/>
      <c r="AV3331"/>
      <c r="AW3331"/>
      <c r="AX3331" t="inlineStr">
        <is>
          <t>Mortality</t>
        </is>
      </c>
      <c r="AY3331" t="inlineStr">
        <is>
          <t>Mortality</t>
        </is>
      </c>
      <c r="AZ3331" t="inlineStr">
        <is>
          <t>LC50</t>
        </is>
      </c>
      <c r="BA3331"/>
      <c r="BB3331" t="n">
        <v>4.0</v>
      </c>
      <c r="BC3331"/>
      <c r="BD3331"/>
      <c r="BE3331"/>
      <c r="BF3331"/>
      <c r="BG3331" t="inlineStr">
        <is>
          <t>Day(s)</t>
        </is>
      </c>
      <c r="BH3331"/>
      <c r="BI3331" t="inlineStr">
        <is>
          <t>DTXSID6034479</t>
        </is>
      </c>
      <c r="BJ3331"/>
      <c r="BK3331"/>
      <c r="BL3331"/>
      <c r="BM3331"/>
      <c r="BN3331"/>
      <c r="BO3331"/>
      <c r="BP3331"/>
      <c r="BQ3331"/>
      <c r="BR3331"/>
      <c r="BS3331"/>
      <c r="BT3331" t="inlineStr">
        <is>
          <t>--</t>
        </is>
      </c>
      <c r="BU3331"/>
      <c r="BV3331"/>
      <c r="BW3331"/>
      <c r="BX3331"/>
      <c r="BY3331"/>
      <c r="BZ3331"/>
      <c r="CA3331" t="inlineStr">
        <is>
          <t>--</t>
        </is>
      </c>
      <c r="CB3331"/>
      <c r="CC3331"/>
      <c r="CD3331"/>
      <c r="CE3331"/>
      <c r="CF3331"/>
      <c r="CG3331"/>
      <c r="CH3331"/>
      <c r="CI3331" t="inlineStr">
        <is>
          <t xml:space="preserve"> CONTR/&lt;= 10 % MORT//</t>
        </is>
      </c>
      <c r="CJ3331" t="inlineStr">
        <is>
          <t xml:space="preserve">   CONTR/&lt;= 10 % MORT//</t>
        </is>
      </c>
      <c r="CK3331" t="inlineStr">
        <is>
          <t>Geckler,J.R., W.B. Horning, T.M. Neiheisel, Q.H. Pickering, E.L. Robinson, and C.E. Stephan</t>
        </is>
      </c>
      <c r="CL3331" t="n">
        <v>2071.0</v>
      </c>
      <c r="CM3331" t="inlineStr">
        <is>
          <t>Validity of Laboratory Tests for Predicting Copper Toxicity in Streams</t>
        </is>
      </c>
      <c r="CN3331" t="inlineStr">
        <is>
          <t>EPA-600/3-76-116, U.S.EPA, Duluth, MN:208 p.</t>
        </is>
      </c>
      <c r="CO3331" t="n">
        <v>1976.0</v>
      </c>
      <c r="CP3331" t="inlineStr">
        <is>
          <t>Geckler,J.R., W.B. Horning, T.M. Neiheisel, Q.H. Pickering, E.L. Robinson, and C.E. Stephan (1976). Validity of Laboratory Tests for Predicting Copper Toxicity in Streams. EPA-600/3-76-116, U.S.EPA, Duluth, MN, 208 p. ECOREF#:2071</t>
        </is>
      </c>
    </row>
    <row r="3332">
      <c r="A3332" t="n">
        <v>7758987.0</v>
      </c>
      <c r="B3332" t="inlineStr">
        <is>
          <t>Sulfuric acid copper(2+) salt (1:1)</t>
        </is>
      </c>
      <c r="C3332"/>
      <c r="D3332" t="inlineStr">
        <is>
          <t>Unmeasured</t>
        </is>
      </c>
      <c r="E3332" t="inlineStr">
        <is>
          <t>Not coded</t>
        </is>
      </c>
      <c r="F3332"/>
      <c r="G3332"/>
      <c r="H3332"/>
      <c r="I3332"/>
      <c r="J3332"/>
      <c r="K3332"/>
      <c r="L3332" t="inlineStr">
        <is>
          <t>Pimephales promelas</t>
        </is>
      </c>
      <c r="M3332" t="inlineStr">
        <is>
          <t>Fathead Minnow</t>
        </is>
      </c>
      <c r="N3332" t="inlineStr">
        <is>
          <t>Larva</t>
        </is>
      </c>
      <c r="O3332" t="inlineStr">
        <is>
          <t>&lt;</t>
        </is>
      </c>
      <c r="P3332" t="n">
        <v>24.0</v>
      </c>
      <c r="Q3332"/>
      <c r="R3332"/>
      <c r="S3332"/>
      <c r="T3332"/>
      <c r="U3332" t="inlineStr">
        <is>
          <t>Hour(s)</t>
        </is>
      </c>
      <c r="V3332" t="inlineStr">
        <is>
          <t>Renewal</t>
        </is>
      </c>
      <c r="W3332" t="inlineStr">
        <is>
          <t>Fresh water</t>
        </is>
      </c>
      <c r="X3332" t="inlineStr">
        <is>
          <t>Lab</t>
        </is>
      </c>
      <c r="Y3332" t="n">
        <v>6.0</v>
      </c>
      <c r="Z3332" t="inlineStr">
        <is>
          <t>Dissolved</t>
        </is>
      </c>
      <c r="AA3332"/>
      <c r="AB3332" t="n">
        <v>0.4221</v>
      </c>
      <c r="AC3332"/>
      <c r="AD3332" t="n">
        <v>0.3371</v>
      </c>
      <c r="AE3332"/>
      <c r="AF3332" t="n">
        <v>0.5286</v>
      </c>
      <c r="AG3332" t="inlineStr">
        <is>
          <t>AI mg/L</t>
        </is>
      </c>
      <c r="AH3332"/>
      <c r="AI3332"/>
      <c r="AJ3332"/>
      <c r="AK3332"/>
      <c r="AL3332"/>
      <c r="AM3332"/>
      <c r="AN3332"/>
      <c r="AO3332"/>
      <c r="AP3332"/>
      <c r="AQ3332"/>
      <c r="AR3332"/>
      <c r="AS3332"/>
      <c r="AT3332"/>
      <c r="AU3332"/>
      <c r="AV3332"/>
      <c r="AW3332"/>
      <c r="AX3332" t="inlineStr">
        <is>
          <t>Mortality</t>
        </is>
      </c>
      <c r="AY3332" t="inlineStr">
        <is>
          <t>Mortality</t>
        </is>
      </c>
      <c r="AZ3332" t="inlineStr">
        <is>
          <t>LC50</t>
        </is>
      </c>
      <c r="BA3332"/>
      <c r="BB3332" t="n">
        <v>4.0</v>
      </c>
      <c r="BC3332"/>
      <c r="BD3332"/>
      <c r="BE3332"/>
      <c r="BF3332"/>
      <c r="BG3332" t="inlineStr">
        <is>
          <t>Day(s)</t>
        </is>
      </c>
      <c r="BH3332"/>
      <c r="BI3332" t="inlineStr">
        <is>
          <t>DTXSID6034479</t>
        </is>
      </c>
      <c r="BJ3332" t="inlineStr">
        <is>
          <t>10.1897/02-476</t>
        </is>
      </c>
      <c r="BK3332"/>
      <c r="BL3332"/>
      <c r="BM3332"/>
      <c r="BN3332"/>
      <c r="BO3332"/>
      <c r="BP3332"/>
      <c r="BQ3332"/>
      <c r="BR3332"/>
      <c r="BS3332"/>
      <c r="BT3332" t="inlineStr">
        <is>
          <t>--</t>
        </is>
      </c>
      <c r="BU3332"/>
      <c r="BV3332"/>
      <c r="BW3332"/>
      <c r="BX3332"/>
      <c r="BY3332"/>
      <c r="BZ3332"/>
      <c r="CA3332"/>
      <c r="CB3332"/>
      <c r="CC3332"/>
      <c r="CD3332"/>
      <c r="CE3332"/>
      <c r="CF3332"/>
      <c r="CG3332"/>
      <c r="CH3332"/>
      <c r="CI3332" t="inlineStr">
        <is>
          <t xml:space="preserve"> HMA/35.30 %//CA/13.63 to 16.43 mg/L//MG/11.18 to 14.34 mg/L//NA/25.52 to 40.92 mg/L//POT/2.12 to 3.17 mg/L//SO4/81.21 to 96.45 mg/L//CL/1.90 to 9.52 mg/L//DNUM/6//DOSES/&lt;=1600 ug/L//TESTID/16//</t>
        </is>
      </c>
      <c r="CJ3332" t="inlineStr">
        <is>
          <t xml:space="preserve">   HMA/35.30 %//CA/13.63 to 16.43 mg/L//MG/11.18 to 14.34 mg/L//NA/25.52 to 40.92 mg/L//POT/2.12 to 3.17 mg/L//SO4/81.21 to 96.45 mg/L//CL/1.90 to 9.52 mg/L//DNUM/6//DOSES/&lt;=1600 ug/L//TESTID/16//</t>
        </is>
      </c>
      <c r="CK3332" t="inlineStr">
        <is>
          <t>Ryan,A.C., E.J. Van Genderen, J.R. Tomasso, and S.J. Klaine</t>
        </is>
      </c>
      <c r="CL3332" t="n">
        <v>80428.0</v>
      </c>
      <c r="CM3332" t="inlineStr">
        <is>
          <t>Influence of Natural Organic Matter Source on Copper Toxicity to Larval Fathead Minnows (Pimephales promelas):  Implications for the Biotic Ligand Model</t>
        </is>
      </c>
      <c r="CN3332" t="inlineStr">
        <is>
          <t>Environ. Toxicol. Chem.23(6): 1567-1574</t>
        </is>
      </c>
      <c r="CO3332" t="n">
        <v>2004.0</v>
      </c>
      <c r="CP3332" t="inlineStr">
        <is>
          <t>Ryan,A.C., E.J. Van Genderen, J.R. Tomasso, and S.J. Klaine (2004). Influence of Natural Organic Matter Source on Copper Toxicity to Larval Fathead Minnows (Pimephales promelas):  Implications for the Biotic Ligand Model. Environ. Toxicol. Chem., 23, (6), 1567-1574. doi:10.1897/02-476. ECOREF#:80428</t>
        </is>
      </c>
    </row>
    <row r="3333">
      <c r="A3333" t="n">
        <v>7758987.0</v>
      </c>
      <c r="B3333" t="inlineStr">
        <is>
          <t>Sulfuric acid copper(2+) salt (1:1)</t>
        </is>
      </c>
      <c r="C3333"/>
      <c r="D3333" t="inlineStr">
        <is>
          <t>Measured</t>
        </is>
      </c>
      <c r="E3333" t="inlineStr">
        <is>
          <t>Not coded</t>
        </is>
      </c>
      <c r="F3333"/>
      <c r="G3333"/>
      <c r="H3333"/>
      <c r="I3333"/>
      <c r="J3333"/>
      <c r="K3333"/>
      <c r="L3333" t="inlineStr">
        <is>
          <t>Pimephales promelas</t>
        </is>
      </c>
      <c r="M3333" t="inlineStr">
        <is>
          <t>Fathead Minnow</t>
        </is>
      </c>
      <c r="N3333" t="inlineStr">
        <is>
          <t>Larva</t>
        </is>
      </c>
      <c r="O3333" t="inlineStr">
        <is>
          <t>&lt;</t>
        </is>
      </c>
      <c r="P3333" t="n">
        <v>24.0</v>
      </c>
      <c r="Q3333"/>
      <c r="R3333"/>
      <c r="S3333"/>
      <c r="T3333"/>
      <c r="U3333" t="inlineStr">
        <is>
          <t>Hour(s)</t>
        </is>
      </c>
      <c r="V3333" t="inlineStr">
        <is>
          <t>Static</t>
        </is>
      </c>
      <c r="W3333" t="inlineStr">
        <is>
          <t>Fresh water</t>
        </is>
      </c>
      <c r="X3333" t="inlineStr">
        <is>
          <t>Lab</t>
        </is>
      </c>
      <c r="Y3333" t="n">
        <v>6.0</v>
      </c>
      <c r="Z3333" t="inlineStr">
        <is>
          <t>Total</t>
        </is>
      </c>
      <c r="AA3333" t="inlineStr">
        <is>
          <t>~</t>
        </is>
      </c>
      <c r="AB3333" t="n">
        <v>8.080975</v>
      </c>
      <c r="AC3333"/>
      <c r="AD3333"/>
      <c r="AE3333"/>
      <c r="AF3333"/>
      <c r="AG3333" t="inlineStr">
        <is>
          <t>AI mg/L</t>
        </is>
      </c>
      <c r="AH3333"/>
      <c r="AI3333"/>
      <c r="AJ3333"/>
      <c r="AK3333"/>
      <c r="AL3333"/>
      <c r="AM3333"/>
      <c r="AN3333"/>
      <c r="AO3333"/>
      <c r="AP3333"/>
      <c r="AQ3333"/>
      <c r="AR3333"/>
      <c r="AS3333"/>
      <c r="AT3333"/>
      <c r="AU3333"/>
      <c r="AV3333"/>
      <c r="AW3333"/>
      <c r="AX3333" t="inlineStr">
        <is>
          <t>Mortality</t>
        </is>
      </c>
      <c r="AY3333" t="inlineStr">
        <is>
          <t>Mortality</t>
        </is>
      </c>
      <c r="AZ3333" t="inlineStr">
        <is>
          <t>LC50</t>
        </is>
      </c>
      <c r="BA3333"/>
      <c r="BB3333" t="n">
        <v>4.0</v>
      </c>
      <c r="BC3333"/>
      <c r="BD3333"/>
      <c r="BE3333"/>
      <c r="BF3333"/>
      <c r="BG3333" t="inlineStr">
        <is>
          <t>Day(s)</t>
        </is>
      </c>
      <c r="BH3333"/>
      <c r="BI3333" t="inlineStr">
        <is>
          <t>DTXSID6034479</t>
        </is>
      </c>
      <c r="BJ3333"/>
      <c r="BK3333"/>
      <c r="BL3333"/>
      <c r="BM3333"/>
      <c r="BN3333"/>
      <c r="BO3333"/>
      <c r="BP3333"/>
      <c r="BQ3333"/>
      <c r="BR3333"/>
      <c r="BS3333"/>
      <c r="BT3333" t="inlineStr">
        <is>
          <t>--</t>
        </is>
      </c>
      <c r="BU3333"/>
      <c r="BV3333"/>
      <c r="BW3333"/>
      <c r="BX3333"/>
      <c r="BY3333"/>
      <c r="BZ3333"/>
      <c r="CA3333"/>
      <c r="CB3333"/>
      <c r="CC3333"/>
      <c r="CD3333"/>
      <c r="CE3333"/>
      <c r="CF3333"/>
      <c r="CG3333"/>
      <c r="CH3333"/>
      <c r="CI3333" t="inlineStr">
        <is>
          <t xml:space="preserve"> CA/3.00* mN             //MG/1.50* mN             //NA/9.00* mN             //POT/0.40* mN             //SO4/1.48 mN             //CL/3.58 mN             //DNUM/6//DOSES/3.3 to 3.6/6.1 to 6.3/11.2 to 12.6/22 to 24/40 to 47 uM//TESTID/77//OEF/SALTS, HARDNESS, TEMPERATURE////</t>
        </is>
      </c>
      <c r="CJ3333" t="inlineStr">
        <is>
          <t xml:space="preserve">   CA/3.00* mN             //MG/1.50* mN             //NA/9.00* mN             //POT/0.40* mN             //SO4/1.48 mN             //CL/3.58 mN             //DNUM/6//DOSES/3.3 to 3.6/6.1 to 6.3/11.2 to 12.6/22 to 24/40 to 47 uM//TESTID/77//OEF/SALTS, HARDNESS, TEMPERATURE////</t>
        </is>
      </c>
      <c r="CK3333" t="inlineStr">
        <is>
          <t>Erickson,R.J., D.A. Benoit, and V.R. Mattson</t>
        </is>
      </c>
      <c r="CL3333" t="n">
        <v>76238.0</v>
      </c>
      <c r="CM3333" t="inlineStr">
        <is>
          <t>A Prototype Toxicity Factors Model for Site-Specific Copper Water Quality Criteria</t>
        </is>
      </c>
      <c r="CN3333" t="inlineStr">
        <is>
          <t>U.S.EPA, Duluth, MN:36 p.</t>
        </is>
      </c>
      <c r="CO3333" t="n">
        <v>1996.0</v>
      </c>
      <c r="CP3333" t="inlineStr">
        <is>
          <t>Erickson,R.J., D.A. Benoit, and V.R. Mattson (1996). A Prototype Toxicity Factors Model for Site-Specific Copper Water Quality Criteria. U.S.EPA, Duluth, MN, 36 p. ECOREF#:76238</t>
        </is>
      </c>
    </row>
    <row r="3334">
      <c r="A3334" t="n">
        <v>7758987.0</v>
      </c>
      <c r="B3334" t="inlineStr">
        <is>
          <t>Sulfuric acid copper(2+) salt (1:1)</t>
        </is>
      </c>
      <c r="C3334"/>
      <c r="D3334" t="inlineStr">
        <is>
          <t>Measured</t>
        </is>
      </c>
      <c r="E3334" t="inlineStr">
        <is>
          <t>Not coded</t>
        </is>
      </c>
      <c r="F3334"/>
      <c r="G3334"/>
      <c r="H3334"/>
      <c r="I3334"/>
      <c r="J3334"/>
      <c r="K3334"/>
      <c r="L3334" t="inlineStr">
        <is>
          <t>Pimephales promelas</t>
        </is>
      </c>
      <c r="M3334" t="inlineStr">
        <is>
          <t>Fathead Minnow</t>
        </is>
      </c>
      <c r="N3334" t="inlineStr">
        <is>
          <t>Larva</t>
        </is>
      </c>
      <c r="O3334"/>
      <c r="P3334"/>
      <c r="Q3334"/>
      <c r="R3334"/>
      <c r="S3334"/>
      <c r="T3334"/>
      <c r="U3334"/>
      <c r="V3334" t="inlineStr">
        <is>
          <t>Flow-through</t>
        </is>
      </c>
      <c r="W3334" t="inlineStr">
        <is>
          <t>Fresh water</t>
        </is>
      </c>
      <c r="X3334" t="inlineStr">
        <is>
          <t>Lab</t>
        </is>
      </c>
      <c r="Y3334"/>
      <c r="Z3334" t="inlineStr">
        <is>
          <t>Dissolved</t>
        </is>
      </c>
      <c r="AA3334"/>
      <c r="AB3334" t="n">
        <v>0.087</v>
      </c>
      <c r="AC3334"/>
      <c r="AD3334" t="n">
        <v>0.057</v>
      </c>
      <c r="AE3334"/>
      <c r="AF3334" t="n">
        <v>0.135</v>
      </c>
      <c r="AG3334" t="inlineStr">
        <is>
          <t>AI mg/L</t>
        </is>
      </c>
      <c r="AH3334" t="inlineStr">
        <is>
          <t>Total</t>
        </is>
      </c>
      <c r="AI3334"/>
      <c r="AJ3334" t="n">
        <v>0.105</v>
      </c>
      <c r="AK3334"/>
      <c r="AL3334" t="n">
        <v>0.069</v>
      </c>
      <c r="AM3334"/>
      <c r="AN3334" t="n">
        <v>0.163</v>
      </c>
      <c r="AO3334" t="inlineStr">
        <is>
          <t>AI mg/L</t>
        </is>
      </c>
      <c r="AP3334"/>
      <c r="AQ3334"/>
      <c r="AR3334"/>
      <c r="AS3334"/>
      <c r="AT3334"/>
      <c r="AU3334"/>
      <c r="AV3334"/>
      <c r="AW3334"/>
      <c r="AX3334" t="inlineStr">
        <is>
          <t>Mortality</t>
        </is>
      </c>
      <c r="AY3334" t="inlineStr">
        <is>
          <t>Mortality</t>
        </is>
      </c>
      <c r="AZ3334" t="inlineStr">
        <is>
          <t>LC50</t>
        </is>
      </c>
      <c r="BA3334"/>
      <c r="BB3334" t="n">
        <v>4.0</v>
      </c>
      <c r="BC3334"/>
      <c r="BD3334"/>
      <c r="BE3334"/>
      <c r="BF3334"/>
      <c r="BG3334" t="inlineStr">
        <is>
          <t>Day(s)</t>
        </is>
      </c>
      <c r="BH3334"/>
      <c r="BI3334" t="inlineStr">
        <is>
          <t>DTXSID6034479</t>
        </is>
      </c>
      <c r="BJ3334"/>
      <c r="BK3334"/>
      <c r="BL3334"/>
      <c r="BM3334"/>
      <c r="BN3334"/>
      <c r="BO3334"/>
      <c r="BP3334"/>
      <c r="BQ3334"/>
      <c r="BR3334"/>
      <c r="BS3334"/>
      <c r="BT3334" t="inlineStr">
        <is>
          <t>--</t>
        </is>
      </c>
      <c r="BU3334"/>
      <c r="BV3334"/>
      <c r="BW3334"/>
      <c r="BX3334"/>
      <c r="BY3334"/>
      <c r="BZ3334"/>
      <c r="CA3334" t="inlineStr">
        <is>
          <t>--</t>
        </is>
      </c>
      <c r="CB3334"/>
      <c r="CC3334"/>
      <c r="CD3334"/>
      <c r="CE3334"/>
      <c r="CF3334"/>
      <c r="CG3334"/>
      <c r="CH3334"/>
      <c r="CI3334"/>
      <c r="CJ3334"/>
      <c r="CK3334" t="inlineStr">
        <is>
          <t>Nelson,H., D. Benoit, R. Erickson, V. Mattson, and J. Lindberg</t>
        </is>
      </c>
      <c r="CL3334" t="n">
        <v>5203.0</v>
      </c>
      <c r="CM3334" t="inlineStr">
        <is>
          <t>The Effects of Variable Hardness, pH, Alkalinity, Suspended Clay, and Humics on the Chemical Speciation and Aquatic Toxicity of Copper</t>
        </is>
      </c>
      <c r="CN3334" t="inlineStr">
        <is>
          <t>EPA/600/3-86/023, U.S.EPA, Duluth, MN:120 p.</t>
        </is>
      </c>
      <c r="CO3334" t="n">
        <v>1985.0</v>
      </c>
      <c r="CP3334" t="inlineStr">
        <is>
          <t>Nelson,H., D. Benoit, R. Erickson, V. Mattson, and J. Lindberg (1985). The Effects of Variable Hardness, pH, Alkalinity, Suspended Clay, and Humics on the Chemical Speciation and Aquatic Toxicity of Copper. EPA/600/3-86/023, U.S.EPA, Duluth, MN, 120 p. ECOREF#:5203</t>
        </is>
      </c>
    </row>
    <row r="3335">
      <c r="A3335" t="n">
        <v>7758987.0</v>
      </c>
      <c r="B3335" t="inlineStr">
        <is>
          <t>Sulfuric acid copper(2+) salt (1:1)</t>
        </is>
      </c>
      <c r="C3335"/>
      <c r="D3335" t="inlineStr">
        <is>
          <t>Measured</t>
        </is>
      </c>
      <c r="E3335" t="inlineStr">
        <is>
          <t>Not coded</t>
        </is>
      </c>
      <c r="F3335"/>
      <c r="G3335"/>
      <c r="H3335"/>
      <c r="I3335"/>
      <c r="J3335"/>
      <c r="K3335"/>
      <c r="L3335" t="inlineStr">
        <is>
          <t>Pimephales promelas</t>
        </is>
      </c>
      <c r="M3335" t="inlineStr">
        <is>
          <t>Fathead Minnow</t>
        </is>
      </c>
      <c r="N3335" t="inlineStr">
        <is>
          <t>Larva</t>
        </is>
      </c>
      <c r="O3335" t="inlineStr">
        <is>
          <t>&lt;</t>
        </is>
      </c>
      <c r="P3335" t="n">
        <v>24.0</v>
      </c>
      <c r="Q3335"/>
      <c r="R3335"/>
      <c r="S3335"/>
      <c r="T3335"/>
      <c r="U3335" t="inlineStr">
        <is>
          <t>Hour(s)</t>
        </is>
      </c>
      <c r="V3335" t="inlineStr">
        <is>
          <t>Static</t>
        </is>
      </c>
      <c r="W3335" t="inlineStr">
        <is>
          <t>Fresh water</t>
        </is>
      </c>
      <c r="X3335" t="inlineStr">
        <is>
          <t>Lab</t>
        </is>
      </c>
      <c r="Y3335" t="n">
        <v>6.0</v>
      </c>
      <c r="Z3335" t="inlineStr">
        <is>
          <t>Total</t>
        </is>
      </c>
      <c r="AA3335"/>
      <c r="AB3335" t="n">
        <v>0.4202107</v>
      </c>
      <c r="AC3335"/>
      <c r="AD3335" t="n">
        <v>0.3555629</v>
      </c>
      <c r="AE3335"/>
      <c r="AF3335" t="n">
        <v>0.50102045</v>
      </c>
      <c r="AG3335" t="inlineStr">
        <is>
          <t>AI mg/L</t>
        </is>
      </c>
      <c r="AH3335"/>
      <c r="AI3335"/>
      <c r="AJ3335"/>
      <c r="AK3335"/>
      <c r="AL3335"/>
      <c r="AM3335"/>
      <c r="AN3335"/>
      <c r="AO3335"/>
      <c r="AP3335"/>
      <c r="AQ3335"/>
      <c r="AR3335"/>
      <c r="AS3335"/>
      <c r="AT3335"/>
      <c r="AU3335"/>
      <c r="AV3335"/>
      <c r="AW3335"/>
      <c r="AX3335" t="inlineStr">
        <is>
          <t>Mortality</t>
        </is>
      </c>
      <c r="AY3335" t="inlineStr">
        <is>
          <t>Mortality</t>
        </is>
      </c>
      <c r="AZ3335" t="inlineStr">
        <is>
          <t>LC50</t>
        </is>
      </c>
      <c r="BA3335"/>
      <c r="BB3335" t="n">
        <v>4.0</v>
      </c>
      <c r="BC3335"/>
      <c r="BD3335"/>
      <c r="BE3335"/>
      <c r="BF3335"/>
      <c r="BG3335" t="inlineStr">
        <is>
          <t>Day(s)</t>
        </is>
      </c>
      <c r="BH3335"/>
      <c r="BI3335" t="inlineStr">
        <is>
          <t>DTXSID6034479</t>
        </is>
      </c>
      <c r="BJ3335"/>
      <c r="BK3335"/>
      <c r="BL3335"/>
      <c r="BM3335"/>
      <c r="BN3335"/>
      <c r="BO3335"/>
      <c r="BP3335"/>
      <c r="BQ3335"/>
      <c r="BR3335"/>
      <c r="BS3335"/>
      <c r="BT3335" t="inlineStr">
        <is>
          <t>--</t>
        </is>
      </c>
      <c r="BU3335"/>
      <c r="BV3335"/>
      <c r="BW3335"/>
      <c r="BX3335"/>
      <c r="BY3335"/>
      <c r="BZ3335"/>
      <c r="CA3335"/>
      <c r="CB3335"/>
      <c r="CC3335"/>
      <c r="CD3335"/>
      <c r="CE3335"/>
      <c r="CF3335"/>
      <c r="CG3335"/>
      <c r="CH3335"/>
      <c r="CI3335" t="inlineStr">
        <is>
          <t xml:space="preserve"> CA/0.68* mN             //MG/0.24* mN             //NA/0.07* mN             //POT/0.01* mN             //SO4/0.07* mN             //CL/0.04* mN             //DNUM/6//DOSES/0.57 to 0.60/1.1/2.1 to 2.2/3.5 to 4.2/6.2 to 8.2 uM//TESTID/22//</t>
        </is>
      </c>
      <c r="CJ3335" t="inlineStr">
        <is>
          <t xml:space="preserve">   CA/0.68* mN             //MG/0.24* mN             //NA/0.07* mN             //POT/0.01* mN             //SO4/0.07* mN             //CL/0.04* mN             //DNUM/6//DOSES/0.57 to 0.60/1.1/2.1 to 2.2/3.5 to 4.2/6.2 to 8.2 uM//TESTID/22//</t>
        </is>
      </c>
      <c r="CK3335" t="inlineStr">
        <is>
          <t>Erickson,R.J., D.A. Benoit, and V.R. Mattson</t>
        </is>
      </c>
      <c r="CL3335" t="n">
        <v>76238.0</v>
      </c>
      <c r="CM3335" t="inlineStr">
        <is>
          <t>A Prototype Toxicity Factors Model for Site-Specific Copper Water Quality Criteria</t>
        </is>
      </c>
      <c r="CN3335" t="inlineStr">
        <is>
          <t>U.S.EPA, Duluth, MN:36 p.</t>
        </is>
      </c>
      <c r="CO3335" t="n">
        <v>1996.0</v>
      </c>
      <c r="CP3335" t="inlineStr">
        <is>
          <t>Erickson,R.J., D.A. Benoit, and V.R. Mattson (1996). A Prototype Toxicity Factors Model for Site-Specific Copper Water Quality Criteria. U.S.EPA, Duluth, MN, 36 p. ECOREF#:76238</t>
        </is>
      </c>
    </row>
    <row r="3336">
      <c r="A3336" t="n">
        <v>7758987.0</v>
      </c>
      <c r="B3336" t="inlineStr">
        <is>
          <t>Sulfuric acid copper(2+) salt (1:1)</t>
        </is>
      </c>
      <c r="C3336"/>
      <c r="D3336" t="inlineStr">
        <is>
          <t>Measured</t>
        </is>
      </c>
      <c r="E3336" t="inlineStr">
        <is>
          <t>Not coded</t>
        </is>
      </c>
      <c r="F3336"/>
      <c r="G3336"/>
      <c r="H3336"/>
      <c r="I3336"/>
      <c r="J3336"/>
      <c r="K3336"/>
      <c r="L3336" t="inlineStr">
        <is>
          <t>Pimephales promelas</t>
        </is>
      </c>
      <c r="M3336" t="inlineStr">
        <is>
          <t>Fathead Minnow</t>
        </is>
      </c>
      <c r="N3336"/>
      <c r="O3336"/>
      <c r="P3336"/>
      <c r="Q3336"/>
      <c r="R3336"/>
      <c r="S3336"/>
      <c r="T3336"/>
      <c r="U3336"/>
      <c r="V3336" t="inlineStr">
        <is>
          <t>Static</t>
        </is>
      </c>
      <c r="W3336" t="inlineStr">
        <is>
          <t>Fresh water</t>
        </is>
      </c>
      <c r="X3336" t="inlineStr">
        <is>
          <t>Lab</t>
        </is>
      </c>
      <c r="Y3336"/>
      <c r="Z3336" t="inlineStr">
        <is>
          <t>Dissolved</t>
        </is>
      </c>
      <c r="AA3336" t="inlineStr">
        <is>
          <t>&gt;</t>
        </is>
      </c>
      <c r="AB3336" t="n">
        <v>0.81</v>
      </c>
      <c r="AC3336"/>
      <c r="AD3336"/>
      <c r="AE3336"/>
      <c r="AF3336"/>
      <c r="AG3336" t="inlineStr">
        <is>
          <t>AI mg/L</t>
        </is>
      </c>
      <c r="AH3336" t="inlineStr">
        <is>
          <t>Total</t>
        </is>
      </c>
      <c r="AI3336"/>
      <c r="AJ3336" t="n">
        <v>19.0</v>
      </c>
      <c r="AK3336"/>
      <c r="AL3336"/>
      <c r="AM3336"/>
      <c r="AN3336"/>
      <c r="AO3336" t="inlineStr">
        <is>
          <t>AI mg/L</t>
        </is>
      </c>
      <c r="AP3336"/>
      <c r="AQ3336"/>
      <c r="AR3336"/>
      <c r="AS3336"/>
      <c r="AT3336"/>
      <c r="AU3336"/>
      <c r="AV3336"/>
      <c r="AW3336"/>
      <c r="AX3336" t="inlineStr">
        <is>
          <t>Mortality</t>
        </is>
      </c>
      <c r="AY3336" t="inlineStr">
        <is>
          <t>Mortality</t>
        </is>
      </c>
      <c r="AZ3336" t="inlineStr">
        <is>
          <t>LC50</t>
        </is>
      </c>
      <c r="BA3336"/>
      <c r="BB3336" t="n">
        <v>4.0</v>
      </c>
      <c r="BC3336"/>
      <c r="BD3336"/>
      <c r="BE3336"/>
      <c r="BF3336"/>
      <c r="BG3336" t="inlineStr">
        <is>
          <t>Day(s)</t>
        </is>
      </c>
      <c r="BH3336"/>
      <c r="BI3336" t="inlineStr">
        <is>
          <t>DTXSID6034479</t>
        </is>
      </c>
      <c r="BJ3336"/>
      <c r="BK3336"/>
      <c r="BL3336"/>
      <c r="BM3336"/>
      <c r="BN3336"/>
      <c r="BO3336"/>
      <c r="BP3336"/>
      <c r="BQ3336"/>
      <c r="BR3336"/>
      <c r="BS3336"/>
      <c r="BT3336" t="inlineStr">
        <is>
          <t>--</t>
        </is>
      </c>
      <c r="BU3336"/>
      <c r="BV3336"/>
      <c r="BW3336"/>
      <c r="BX3336"/>
      <c r="BY3336"/>
      <c r="BZ3336"/>
      <c r="CA3336" t="inlineStr">
        <is>
          <t>--</t>
        </is>
      </c>
      <c r="CB3336"/>
      <c r="CC3336"/>
      <c r="CD3336"/>
      <c r="CE3336"/>
      <c r="CF3336"/>
      <c r="CG3336"/>
      <c r="CH3336"/>
      <c r="CI3336" t="inlineStr">
        <is>
          <t xml:space="preserve"> CONTR/&lt;= 10 % MORT//</t>
        </is>
      </c>
      <c r="CJ3336" t="inlineStr">
        <is>
          <t xml:space="preserve">   CONTR/&lt;= 10 % MORT//</t>
        </is>
      </c>
      <c r="CK3336" t="inlineStr">
        <is>
          <t>Geckler,J.R., W.B. Horning, T.M. Neiheisel, Q.H. Pickering, E.L. Robinson, and C.E. Stephan</t>
        </is>
      </c>
      <c r="CL3336" t="n">
        <v>2071.0</v>
      </c>
      <c r="CM3336" t="inlineStr">
        <is>
          <t>Validity of Laboratory Tests for Predicting Copper Toxicity in Streams</t>
        </is>
      </c>
      <c r="CN3336" t="inlineStr">
        <is>
          <t>EPA-600/3-76-116, U.S.EPA, Duluth, MN:208 p.</t>
        </is>
      </c>
      <c r="CO3336" t="n">
        <v>1976.0</v>
      </c>
      <c r="CP3336" t="inlineStr">
        <is>
          <t>Geckler,J.R., W.B. Horning, T.M. Neiheisel, Q.H. Pickering, E.L. Robinson, and C.E. Stephan (1976). Validity of Laboratory Tests for Predicting Copper Toxicity in Streams. EPA-600/3-76-116, U.S.EPA, Duluth, MN, 208 p. ECOREF#:2071</t>
        </is>
      </c>
    </row>
    <row r="3337">
      <c r="A3337" t="n">
        <v>7758987.0</v>
      </c>
      <c r="B3337" t="inlineStr">
        <is>
          <t>Sulfuric acid copper(2+) salt (1:1)</t>
        </is>
      </c>
      <c r="C3337"/>
      <c r="D3337" t="inlineStr">
        <is>
          <t>Unmeasured</t>
        </is>
      </c>
      <c r="E3337" t="inlineStr">
        <is>
          <t>Not coded</t>
        </is>
      </c>
      <c r="F3337"/>
      <c r="G3337"/>
      <c r="H3337"/>
      <c r="I3337"/>
      <c r="J3337"/>
      <c r="K3337"/>
      <c r="L3337" t="inlineStr">
        <is>
          <t>Pimephales promelas</t>
        </is>
      </c>
      <c r="M3337" t="inlineStr">
        <is>
          <t>Fathead Minnow</t>
        </is>
      </c>
      <c r="N3337" t="inlineStr">
        <is>
          <t>Larva</t>
        </is>
      </c>
      <c r="O3337" t="inlineStr">
        <is>
          <t>&lt;</t>
        </is>
      </c>
      <c r="P3337" t="n">
        <v>24.0</v>
      </c>
      <c r="Q3337"/>
      <c r="R3337"/>
      <c r="S3337"/>
      <c r="T3337"/>
      <c r="U3337" t="inlineStr">
        <is>
          <t>Hour(s)</t>
        </is>
      </c>
      <c r="V3337" t="inlineStr">
        <is>
          <t>Renewal</t>
        </is>
      </c>
      <c r="W3337" t="inlineStr">
        <is>
          <t>Fresh water</t>
        </is>
      </c>
      <c r="X3337" t="inlineStr">
        <is>
          <t>Lab</t>
        </is>
      </c>
      <c r="Y3337" t="n">
        <v>6.0</v>
      </c>
      <c r="Z3337" t="inlineStr">
        <is>
          <t>Dissolved</t>
        </is>
      </c>
      <c r="AA3337"/>
      <c r="AB3337" t="n">
        <v>0.4024</v>
      </c>
      <c r="AC3337"/>
      <c r="AD3337" t="n">
        <v>0.3247</v>
      </c>
      <c r="AE3337"/>
      <c r="AF3337" t="n">
        <v>0.4987</v>
      </c>
      <c r="AG3337" t="inlineStr">
        <is>
          <t>AI mg/L</t>
        </is>
      </c>
      <c r="AH3337"/>
      <c r="AI3337"/>
      <c r="AJ3337"/>
      <c r="AK3337"/>
      <c r="AL3337"/>
      <c r="AM3337"/>
      <c r="AN3337"/>
      <c r="AO3337"/>
      <c r="AP3337"/>
      <c r="AQ3337"/>
      <c r="AR3337"/>
      <c r="AS3337"/>
      <c r="AT3337"/>
      <c r="AU3337"/>
      <c r="AV3337"/>
      <c r="AW3337"/>
      <c r="AX3337" t="inlineStr">
        <is>
          <t>Mortality</t>
        </is>
      </c>
      <c r="AY3337" t="inlineStr">
        <is>
          <t>Mortality</t>
        </is>
      </c>
      <c r="AZ3337" t="inlineStr">
        <is>
          <t>LC50</t>
        </is>
      </c>
      <c r="BA3337"/>
      <c r="BB3337" t="n">
        <v>4.0</v>
      </c>
      <c r="BC3337"/>
      <c r="BD3337"/>
      <c r="BE3337"/>
      <c r="BF3337"/>
      <c r="BG3337" t="inlineStr">
        <is>
          <t>Day(s)</t>
        </is>
      </c>
      <c r="BH3337"/>
      <c r="BI3337" t="inlineStr">
        <is>
          <t>DTXSID6034479</t>
        </is>
      </c>
      <c r="BJ3337" t="inlineStr">
        <is>
          <t>10.1897/02-476</t>
        </is>
      </c>
      <c r="BK3337"/>
      <c r="BL3337"/>
      <c r="BM3337"/>
      <c r="BN3337"/>
      <c r="BO3337"/>
      <c r="BP3337"/>
      <c r="BQ3337"/>
      <c r="BR3337"/>
      <c r="BS3337"/>
      <c r="BT3337" t="inlineStr">
        <is>
          <t>--</t>
        </is>
      </c>
      <c r="BU3337"/>
      <c r="BV3337"/>
      <c r="BW3337"/>
      <c r="BX3337"/>
      <c r="BY3337"/>
      <c r="BZ3337"/>
      <c r="CA3337"/>
      <c r="CB3337"/>
      <c r="CC3337"/>
      <c r="CD3337"/>
      <c r="CE3337"/>
      <c r="CF3337"/>
      <c r="CG3337"/>
      <c r="CH3337"/>
      <c r="CI3337" t="inlineStr">
        <is>
          <t xml:space="preserve"> HMA/27.85 %//CA/13.63 to 16.43 mg/L//MG/11.18 to 14.34 mg/L//NA/25.52 to 40.92 mg/L//POT/2.12 to 3.17 mg/L//SO4/81.21 to 96.45 mg/L//CL/1.90 to 9.52 mg/L//DNUM/6//DOSES/&lt;=1600 ug/L//TESTID/25//</t>
        </is>
      </c>
      <c r="CJ3337" t="inlineStr">
        <is>
          <t xml:space="preserve">   HMA/27.85 %//CA/13.63 to 16.43 mg/L//MG/11.18 to 14.34 mg/L//NA/25.52 to 40.92 mg/L//POT/2.12 to 3.17 mg/L//SO4/81.21 to 96.45 mg/L//CL/1.90 to 9.52 mg/L//DNUM/6//DOSES/&lt;=1600 ug/L//TESTID/25//</t>
        </is>
      </c>
      <c r="CK3337" t="inlineStr">
        <is>
          <t>Ryan,A.C., E.J. Van Genderen, J.R. Tomasso, and S.J. Klaine</t>
        </is>
      </c>
      <c r="CL3337" t="n">
        <v>80428.0</v>
      </c>
      <c r="CM3337" t="inlineStr">
        <is>
          <t>Influence of Natural Organic Matter Source on Copper Toxicity to Larval Fathead Minnows (Pimephales promelas):  Implications for the Biotic Ligand Model</t>
        </is>
      </c>
      <c r="CN3337" t="inlineStr">
        <is>
          <t>Environ. Toxicol. Chem.23(6): 1567-1574</t>
        </is>
      </c>
      <c r="CO3337" t="n">
        <v>2004.0</v>
      </c>
      <c r="CP3337" t="inlineStr">
        <is>
          <t>Ryan,A.C., E.J. Van Genderen, J.R. Tomasso, and S.J. Klaine (2004). Influence of Natural Organic Matter Source on Copper Toxicity to Larval Fathead Minnows (Pimephales promelas):  Implications for the Biotic Ligand Model. Environ. Toxicol. Chem., 23, (6), 1567-1574. doi:10.1897/02-476. ECOREF#:80428</t>
        </is>
      </c>
    </row>
    <row r="3338">
      <c r="A3338" t="n">
        <v>7758987.0</v>
      </c>
      <c r="B3338" t="inlineStr">
        <is>
          <t>Sulfuric acid copper(2+) salt (1:1)</t>
        </is>
      </c>
      <c r="C3338"/>
      <c r="D3338" t="inlineStr">
        <is>
          <t>Measured</t>
        </is>
      </c>
      <c r="E3338" t="inlineStr">
        <is>
          <t>Not coded</t>
        </is>
      </c>
      <c r="F3338"/>
      <c r="G3338"/>
      <c r="H3338"/>
      <c r="I3338"/>
      <c r="J3338"/>
      <c r="K3338"/>
      <c r="L3338" t="inlineStr">
        <is>
          <t>Pimephales promelas</t>
        </is>
      </c>
      <c r="M3338" t="inlineStr">
        <is>
          <t>Fathead Minnow</t>
        </is>
      </c>
      <c r="N3338" t="inlineStr">
        <is>
          <t>Fry</t>
        </is>
      </c>
      <c r="O3338" t="inlineStr">
        <is>
          <t>&lt;</t>
        </is>
      </c>
      <c r="P3338" t="n">
        <v>1.0</v>
      </c>
      <c r="Q3338"/>
      <c r="R3338"/>
      <c r="S3338"/>
      <c r="T3338"/>
      <c r="U3338" t="inlineStr">
        <is>
          <t>Day(s)</t>
        </is>
      </c>
      <c r="V3338" t="inlineStr">
        <is>
          <t>Static</t>
        </is>
      </c>
      <c r="W3338" t="inlineStr">
        <is>
          <t>Fresh water</t>
        </is>
      </c>
      <c r="X3338" t="inlineStr">
        <is>
          <t>Lab</t>
        </is>
      </c>
      <c r="Y3338"/>
      <c r="Z3338" t="inlineStr">
        <is>
          <t>Total</t>
        </is>
      </c>
      <c r="AA3338"/>
      <c r="AB3338" t="n">
        <v>0.036</v>
      </c>
      <c r="AC3338"/>
      <c r="AD3338" t="n">
        <v>0.0313</v>
      </c>
      <c r="AE3338"/>
      <c r="AF3338" t="n">
        <v>0.0413</v>
      </c>
      <c r="AG3338" t="inlineStr">
        <is>
          <t>AI mg/L</t>
        </is>
      </c>
      <c r="AH3338"/>
      <c r="AI3338"/>
      <c r="AJ3338"/>
      <c r="AK3338"/>
      <c r="AL3338"/>
      <c r="AM3338"/>
      <c r="AN3338"/>
      <c r="AO3338"/>
      <c r="AP3338"/>
      <c r="AQ3338"/>
      <c r="AR3338"/>
      <c r="AS3338"/>
      <c r="AT3338"/>
      <c r="AU3338"/>
      <c r="AV3338"/>
      <c r="AW3338"/>
      <c r="AX3338" t="inlineStr">
        <is>
          <t>Mortality</t>
        </is>
      </c>
      <c r="AY3338" t="inlineStr">
        <is>
          <t>Mortality</t>
        </is>
      </c>
      <c r="AZ3338" t="inlineStr">
        <is>
          <t>LC50</t>
        </is>
      </c>
      <c r="BA3338"/>
      <c r="BB3338" t="n">
        <v>4.0</v>
      </c>
      <c r="BC3338"/>
      <c r="BD3338"/>
      <c r="BE3338"/>
      <c r="BF3338"/>
      <c r="BG3338" t="inlineStr">
        <is>
          <t>Day(s)</t>
        </is>
      </c>
      <c r="BH3338"/>
      <c r="BI3338" t="inlineStr">
        <is>
          <t>DTXSID6034479</t>
        </is>
      </c>
      <c r="BJ3338" t="inlineStr">
        <is>
          <t>10.1139/f93-155</t>
        </is>
      </c>
      <c r="BK3338"/>
      <c r="BL3338"/>
      <c r="BM3338"/>
      <c r="BN3338"/>
      <c r="BO3338"/>
      <c r="BP3338"/>
      <c r="BQ3338"/>
      <c r="BR3338"/>
      <c r="BS3338"/>
      <c r="BT3338" t="inlineStr">
        <is>
          <t>--</t>
        </is>
      </c>
      <c r="BU3338"/>
      <c r="BV3338"/>
      <c r="BW3338"/>
      <c r="BX3338"/>
      <c r="BY3338"/>
      <c r="BZ3338"/>
      <c r="CA3338"/>
      <c r="CB3338"/>
      <c r="CC3338"/>
      <c r="CD3338"/>
      <c r="CE3338"/>
      <c r="CF3338"/>
      <c r="CG3338"/>
      <c r="CH3338"/>
      <c r="CI3338"/>
      <c r="CJ3338"/>
      <c r="CK3338" t="inlineStr">
        <is>
          <t>Welsh,P.G., J.F. Skidmore, D.J. Spry, D.G. Dixon, P.V. Hodson, N.J. Hutchinson, and B.E. Hickie</t>
        </is>
      </c>
      <c r="CL3338" t="n">
        <v>8034.0</v>
      </c>
      <c r="CM3338" t="inlineStr">
        <is>
          <t>Effect of pH and Dissolved Organic Carbon on the Toxicity of Copper to Larval Fathead Minnow (Pimephales promelas) in Natural Lake Waters of Low Alkalinity</t>
        </is>
      </c>
      <c r="CN3338" t="inlineStr">
        <is>
          <t>Can. J. Fish. Aquat. Sci. (Multiple Languages)50(7): 1356-1362</t>
        </is>
      </c>
      <c r="CO3338" t="n">
        <v>1993.0</v>
      </c>
      <c r="CP3338" t="inlineStr">
        <is>
          <t>Welsh,P.G., J.F. Skidmore, D.J. Spry, D.G. Dixon, P.V. Hodson, N.J. Hutchinson, and B.E. Hickie (1993). Effect of pH and Dissolved Organic Carbon on the Toxicity of Copper to Larval Fathead Minnow (Pimephales promelas) in Natural Lake Waters of Low Alkalinity. Can. J. Fish. Aquat. Sci. (Multiple Languages), 50, (7), 1356-1362. doi:10.1139/f93-155. ECOREF#:8034</t>
        </is>
      </c>
    </row>
    <row r="3339">
      <c r="A3339" t="n">
        <v>7758987.0</v>
      </c>
      <c r="B3339" t="inlineStr">
        <is>
          <t>Sulfuric acid copper(2+) salt (1:1)</t>
        </is>
      </c>
      <c r="C3339"/>
      <c r="D3339" t="inlineStr">
        <is>
          <t>Measured</t>
        </is>
      </c>
      <c r="E3339" t="inlineStr">
        <is>
          <t>Not coded</t>
        </is>
      </c>
      <c r="F3339"/>
      <c r="G3339"/>
      <c r="H3339"/>
      <c r="I3339"/>
      <c r="J3339"/>
      <c r="K3339"/>
      <c r="L3339" t="inlineStr">
        <is>
          <t>Pimephales promelas</t>
        </is>
      </c>
      <c r="M3339" t="inlineStr">
        <is>
          <t>Fathead Minnow</t>
        </is>
      </c>
      <c r="N3339" t="inlineStr">
        <is>
          <t>Larva</t>
        </is>
      </c>
      <c r="O3339" t="inlineStr">
        <is>
          <t>&lt;</t>
        </is>
      </c>
      <c r="P3339" t="n">
        <v>24.0</v>
      </c>
      <c r="Q3339"/>
      <c r="R3339"/>
      <c r="S3339"/>
      <c r="T3339"/>
      <c r="U3339" t="inlineStr">
        <is>
          <t>Hour(s)</t>
        </is>
      </c>
      <c r="V3339" t="inlineStr">
        <is>
          <t>Flow-through</t>
        </is>
      </c>
      <c r="W3339" t="inlineStr">
        <is>
          <t>Fresh water</t>
        </is>
      </c>
      <c r="X3339" t="inlineStr">
        <is>
          <t>Lab</t>
        </is>
      </c>
      <c r="Y3339" t="n">
        <v>6.0</v>
      </c>
      <c r="Z3339" t="inlineStr">
        <is>
          <t>Total</t>
        </is>
      </c>
      <c r="AA3339"/>
      <c r="AB3339" t="n">
        <v>0.075961165</v>
      </c>
      <c r="AC3339"/>
      <c r="AD3339" t="n">
        <v>0.063031605</v>
      </c>
      <c r="AE3339"/>
      <c r="AF3339" t="n">
        <v>0.09373931</v>
      </c>
      <c r="AG3339" t="inlineStr">
        <is>
          <t>AI mg/L</t>
        </is>
      </c>
      <c r="AH3339"/>
      <c r="AI3339"/>
      <c r="AJ3339"/>
      <c r="AK3339"/>
      <c r="AL3339"/>
      <c r="AM3339"/>
      <c r="AN3339"/>
      <c r="AO3339"/>
      <c r="AP3339"/>
      <c r="AQ3339"/>
      <c r="AR3339"/>
      <c r="AS3339"/>
      <c r="AT3339"/>
      <c r="AU3339"/>
      <c r="AV3339"/>
      <c r="AW3339"/>
      <c r="AX3339" t="inlineStr">
        <is>
          <t>Mortality</t>
        </is>
      </c>
      <c r="AY3339" t="inlineStr">
        <is>
          <t>Mortality</t>
        </is>
      </c>
      <c r="AZ3339" t="inlineStr">
        <is>
          <t>LC50</t>
        </is>
      </c>
      <c r="BA3339"/>
      <c r="BB3339" t="n">
        <v>4.0</v>
      </c>
      <c r="BC3339"/>
      <c r="BD3339"/>
      <c r="BE3339"/>
      <c r="BF3339"/>
      <c r="BG3339" t="inlineStr">
        <is>
          <t>Day(s)</t>
        </is>
      </c>
      <c r="BH3339"/>
      <c r="BI3339" t="inlineStr">
        <is>
          <t>DTXSID6034479</t>
        </is>
      </c>
      <c r="BJ3339"/>
      <c r="BK3339"/>
      <c r="BL3339"/>
      <c r="BM3339"/>
      <c r="BN3339"/>
      <c r="BO3339"/>
      <c r="BP3339"/>
      <c r="BQ3339"/>
      <c r="BR3339"/>
      <c r="BS3339"/>
      <c r="BT3339" t="inlineStr">
        <is>
          <t>--</t>
        </is>
      </c>
      <c r="BU3339"/>
      <c r="BV3339"/>
      <c r="BW3339"/>
      <c r="BX3339"/>
      <c r="BY3339"/>
      <c r="BZ3339"/>
      <c r="CA3339"/>
      <c r="CB3339"/>
      <c r="CC3339"/>
      <c r="CD3339"/>
      <c r="CE3339"/>
      <c r="CF3339"/>
      <c r="CG3339"/>
      <c r="CH3339"/>
      <c r="CI3339" t="inlineStr">
        <is>
          <t xml:space="preserve"> CA/0.30* mN             //MG/0.15* mN             //NA/0.18 mN             //POT/0.02 mN             //SO4/0.07 mN             //CL/0.14 mN             //DNUM/6//DOSES/0.06/0.17/0.52/1.05/2.5 uM//TESTID/36//OEF/SALTS, HARDNESS, TEMPERATURE////</t>
        </is>
      </c>
      <c r="CJ3339" t="inlineStr">
        <is>
          <t xml:space="preserve">   CA/0.30* mN             //MG/0.15* mN             //NA/0.18 mN             //POT/0.02 mN             //SO4/0.07 mN             //CL/0.14 mN             //DNUM/6//DOSES/0.06/0.17/0.52/1.05/2.5 uM//TESTID/36//OEF/SALTS, HARDNESS, TEMPERATURE////</t>
        </is>
      </c>
      <c r="CK3339" t="inlineStr">
        <is>
          <t>Erickson,R.J., D.A. Benoit, and V.R. Mattson</t>
        </is>
      </c>
      <c r="CL3339" t="n">
        <v>76238.0</v>
      </c>
      <c r="CM3339" t="inlineStr">
        <is>
          <t>A Prototype Toxicity Factors Model for Site-Specific Copper Water Quality Criteria</t>
        </is>
      </c>
      <c r="CN3339" t="inlineStr">
        <is>
          <t>U.S.EPA, Duluth, MN:36 p.</t>
        </is>
      </c>
      <c r="CO3339" t="n">
        <v>1996.0</v>
      </c>
      <c r="CP3339" t="inlineStr">
        <is>
          <t>Erickson,R.J., D.A. Benoit, and V.R. Mattson (1996). A Prototype Toxicity Factors Model for Site-Specific Copper Water Quality Criteria. U.S.EPA, Duluth, MN, 36 p. ECOREF#:76238</t>
        </is>
      </c>
    </row>
    <row r="3340">
      <c r="A3340" t="n">
        <v>7758987.0</v>
      </c>
      <c r="B3340" t="inlineStr">
        <is>
          <t>Sulfuric acid copper(2+) salt (1:1)</t>
        </is>
      </c>
      <c r="C3340"/>
      <c r="D3340" t="inlineStr">
        <is>
          <t>Unmeasured</t>
        </is>
      </c>
      <c r="E3340" t="inlineStr">
        <is>
          <t>Not coded</t>
        </is>
      </c>
      <c r="F3340"/>
      <c r="G3340"/>
      <c r="H3340"/>
      <c r="I3340"/>
      <c r="J3340"/>
      <c r="K3340"/>
      <c r="L3340" t="inlineStr">
        <is>
          <t>Pimephales promelas</t>
        </is>
      </c>
      <c r="M3340" t="inlineStr">
        <is>
          <t>Fathead Minnow</t>
        </is>
      </c>
      <c r="N3340"/>
      <c r="O3340"/>
      <c r="P3340"/>
      <c r="Q3340"/>
      <c r="R3340" t="n">
        <v>60.0</v>
      </c>
      <c r="S3340"/>
      <c r="T3340" t="n">
        <v>90.0</v>
      </c>
      <c r="U3340" t="inlineStr">
        <is>
          <t>Day(s)</t>
        </is>
      </c>
      <c r="V3340" t="inlineStr">
        <is>
          <t>Static</t>
        </is>
      </c>
      <c r="W3340" t="inlineStr">
        <is>
          <t>Fresh water</t>
        </is>
      </c>
      <c r="X3340" t="inlineStr">
        <is>
          <t>Lab</t>
        </is>
      </c>
      <c r="Y3340"/>
      <c r="Z3340" t="inlineStr">
        <is>
          <t>Total</t>
        </is>
      </c>
      <c r="AA3340"/>
      <c r="AB3340" t="n">
        <v>0.252</v>
      </c>
      <c r="AC3340"/>
      <c r="AD3340" t="n">
        <v>0.198</v>
      </c>
      <c r="AE3340"/>
      <c r="AF3340" t="n">
        <v>0.302</v>
      </c>
      <c r="AG3340" t="inlineStr">
        <is>
          <t>AI mg/L</t>
        </is>
      </c>
      <c r="AH3340"/>
      <c r="AI3340"/>
      <c r="AJ3340"/>
      <c r="AK3340"/>
      <c r="AL3340"/>
      <c r="AM3340"/>
      <c r="AN3340"/>
      <c r="AO3340"/>
      <c r="AP3340"/>
      <c r="AQ3340"/>
      <c r="AR3340"/>
      <c r="AS3340"/>
      <c r="AT3340"/>
      <c r="AU3340"/>
      <c r="AV3340"/>
      <c r="AW3340"/>
      <c r="AX3340" t="inlineStr">
        <is>
          <t>Mortality</t>
        </is>
      </c>
      <c r="AY3340" t="inlineStr">
        <is>
          <t>Mortality</t>
        </is>
      </c>
      <c r="AZ3340" t="inlineStr">
        <is>
          <t>LC50</t>
        </is>
      </c>
      <c r="BA3340"/>
      <c r="BB3340" t="n">
        <v>4.0</v>
      </c>
      <c r="BC3340"/>
      <c r="BD3340"/>
      <c r="BE3340"/>
      <c r="BF3340"/>
      <c r="BG3340" t="inlineStr">
        <is>
          <t>Day(s)</t>
        </is>
      </c>
      <c r="BH3340"/>
      <c r="BI3340" t="inlineStr">
        <is>
          <t>DTXSID6034479</t>
        </is>
      </c>
      <c r="BJ3340" t="inlineStr">
        <is>
          <t>10.1007/BF00196030</t>
        </is>
      </c>
      <c r="BK3340"/>
      <c r="BL3340"/>
      <c r="BM3340"/>
      <c r="BN3340"/>
      <c r="BO3340"/>
      <c r="BP3340"/>
      <c r="BQ3340"/>
      <c r="BR3340"/>
      <c r="BS3340"/>
      <c r="BT3340" t="inlineStr">
        <is>
          <t>--</t>
        </is>
      </c>
      <c r="BU3340"/>
      <c r="BV3340"/>
      <c r="BW3340"/>
      <c r="BX3340"/>
      <c r="BY3340"/>
      <c r="BZ3340"/>
      <c r="CA3340"/>
      <c r="CB3340"/>
      <c r="CC3340"/>
      <c r="CD3340"/>
      <c r="CE3340"/>
      <c r="CF3340"/>
      <c r="CG3340"/>
      <c r="CH3340"/>
      <c r="CI3340"/>
      <c r="CJ3340"/>
      <c r="CK3340" t="inlineStr">
        <is>
          <t>Bennett,W.A., A. Sosa, and T.L. Beitinger</t>
        </is>
      </c>
      <c r="CL3340" t="n">
        <v>14988.0</v>
      </c>
      <c r="CM3340" t="inlineStr">
        <is>
          <t>Oxygen Tolerance of Fathead Minnows Previously Exposed to Copper</t>
        </is>
      </c>
      <c r="CN3340" t="inlineStr">
        <is>
          <t>Bull. Environ. Contam. Toxicol.55(4): 517-524</t>
        </is>
      </c>
      <c r="CO3340" t="n">
        <v>1995.0</v>
      </c>
      <c r="CP3340" t="inlineStr">
        <is>
          <t>Bennett,W.A., A. Sosa, and T.L. Beitinger (1995). Oxygen Tolerance of Fathead Minnows Previously Exposed to Copper. Bull. Environ. Contam. Toxicol., 55, (4), 517-524. doi:10.1007/BF00196030. ECOREF#:14988</t>
        </is>
      </c>
    </row>
    <row r="3341">
      <c r="A3341" t="n">
        <v>7758987.0</v>
      </c>
      <c r="B3341" t="inlineStr">
        <is>
          <t>Sulfuric acid copper(2+) salt (1:1)</t>
        </is>
      </c>
      <c r="C3341"/>
      <c r="D3341" t="inlineStr">
        <is>
          <t>Measured</t>
        </is>
      </c>
      <c r="E3341" t="inlineStr">
        <is>
          <t>Not coded</t>
        </is>
      </c>
      <c r="F3341"/>
      <c r="G3341"/>
      <c r="H3341"/>
      <c r="I3341"/>
      <c r="J3341"/>
      <c r="K3341"/>
      <c r="L3341" t="inlineStr">
        <is>
          <t>Pimephales promelas</t>
        </is>
      </c>
      <c r="M3341" t="inlineStr">
        <is>
          <t>Fathead Minnow</t>
        </is>
      </c>
      <c r="N3341" t="inlineStr">
        <is>
          <t>Larva</t>
        </is>
      </c>
      <c r="O3341" t="inlineStr">
        <is>
          <t>&lt;</t>
        </is>
      </c>
      <c r="P3341" t="n">
        <v>24.0</v>
      </c>
      <c r="Q3341"/>
      <c r="R3341"/>
      <c r="S3341"/>
      <c r="T3341"/>
      <c r="U3341" t="inlineStr">
        <is>
          <t>Hour(s)</t>
        </is>
      </c>
      <c r="V3341" t="inlineStr">
        <is>
          <t>Static</t>
        </is>
      </c>
      <c r="W3341" t="inlineStr">
        <is>
          <t>Fresh water</t>
        </is>
      </c>
      <c r="X3341" t="inlineStr">
        <is>
          <t>Lab</t>
        </is>
      </c>
      <c r="Y3341" t="n">
        <v>6.0</v>
      </c>
      <c r="Z3341" t="inlineStr">
        <is>
          <t>Total</t>
        </is>
      </c>
      <c r="AA3341"/>
      <c r="AB3341" t="n">
        <v>0.4202107</v>
      </c>
      <c r="AC3341"/>
      <c r="AD3341" t="n">
        <v>0.3555629</v>
      </c>
      <c r="AE3341"/>
      <c r="AF3341" t="n">
        <v>0.5171824</v>
      </c>
      <c r="AG3341" t="inlineStr">
        <is>
          <t>AI mg/L</t>
        </is>
      </c>
      <c r="AH3341"/>
      <c r="AI3341"/>
      <c r="AJ3341"/>
      <c r="AK3341"/>
      <c r="AL3341"/>
      <c r="AM3341"/>
      <c r="AN3341"/>
      <c r="AO3341"/>
      <c r="AP3341"/>
      <c r="AQ3341"/>
      <c r="AR3341"/>
      <c r="AS3341"/>
      <c r="AT3341"/>
      <c r="AU3341"/>
      <c r="AV3341"/>
      <c r="AW3341"/>
      <c r="AX3341" t="inlineStr">
        <is>
          <t>Mortality</t>
        </is>
      </c>
      <c r="AY3341" t="inlineStr">
        <is>
          <t>Mortality</t>
        </is>
      </c>
      <c r="AZ3341" t="inlineStr">
        <is>
          <t>LC50</t>
        </is>
      </c>
      <c r="BA3341"/>
      <c r="BB3341" t="n">
        <v>4.0</v>
      </c>
      <c r="BC3341"/>
      <c r="BD3341"/>
      <c r="BE3341"/>
      <c r="BF3341"/>
      <c r="BG3341" t="inlineStr">
        <is>
          <t>Day(s)</t>
        </is>
      </c>
      <c r="BH3341"/>
      <c r="BI3341" t="inlineStr">
        <is>
          <t>DTXSID6034479</t>
        </is>
      </c>
      <c r="BJ3341"/>
      <c r="BK3341"/>
      <c r="BL3341"/>
      <c r="BM3341"/>
      <c r="BN3341"/>
      <c r="BO3341"/>
      <c r="BP3341"/>
      <c r="BQ3341"/>
      <c r="BR3341"/>
      <c r="BS3341"/>
      <c r="BT3341" t="inlineStr">
        <is>
          <t>--</t>
        </is>
      </c>
      <c r="BU3341"/>
      <c r="BV3341"/>
      <c r="BW3341"/>
      <c r="BX3341"/>
      <c r="BY3341"/>
      <c r="BZ3341"/>
      <c r="CA3341"/>
      <c r="CB3341"/>
      <c r="CC3341"/>
      <c r="CD3341"/>
      <c r="CE3341"/>
      <c r="CF3341"/>
      <c r="CG3341"/>
      <c r="CH3341"/>
      <c r="CI3341" t="inlineStr">
        <is>
          <t xml:space="preserve"> CA/1.20* mN             //MG/0.60* mN             //NA/0.10 mN             //POT/0.16 mN             //SO4/0.33 mN             //CL/0.17 mN             //DNUM/6//DOSES/0.27 to 0.30/0.50 to 0.55/1.1/2.3/3.7 to 4.7 uM//TESTID/67//OEF/SALTS, HARDNESS, TEMPERATURE////</t>
        </is>
      </c>
      <c r="CJ3341" t="inlineStr">
        <is>
          <t xml:space="preserve">   CA/1.20* mN             //MG/0.60* mN             //NA/0.10 mN             //POT/0.16 mN             //SO4/0.33 mN             //CL/0.17 mN             //DNUM/6//DOSES/0.27 to 0.30/0.50 to 0.55/1.1/2.3/3.7 to 4.7 uM//TESTID/67//OEF/SALTS, HARDNESS, TEMPERATURE////</t>
        </is>
      </c>
      <c r="CK3341" t="inlineStr">
        <is>
          <t>Erickson,R.J., D.A. Benoit, and V.R. Mattson</t>
        </is>
      </c>
      <c r="CL3341" t="n">
        <v>76238.0</v>
      </c>
      <c r="CM3341" t="inlineStr">
        <is>
          <t>A Prototype Toxicity Factors Model for Site-Specific Copper Water Quality Criteria</t>
        </is>
      </c>
      <c r="CN3341" t="inlineStr">
        <is>
          <t>U.S.EPA, Duluth, MN:36 p.</t>
        </is>
      </c>
      <c r="CO3341" t="n">
        <v>1996.0</v>
      </c>
      <c r="CP3341" t="inlineStr">
        <is>
          <t>Erickson,R.J., D.A. Benoit, and V.R. Mattson (1996). A Prototype Toxicity Factors Model for Site-Specific Copper Water Quality Criteria. U.S.EPA, Duluth, MN, 36 p. ECOREF#:76238</t>
        </is>
      </c>
    </row>
    <row r="3342">
      <c r="A3342" t="n">
        <v>7758987.0</v>
      </c>
      <c r="B3342" t="inlineStr">
        <is>
          <t>Sulfuric acid copper(2+) salt (1:1)</t>
        </is>
      </c>
      <c r="C3342"/>
      <c r="D3342" t="inlineStr">
        <is>
          <t>Measured</t>
        </is>
      </c>
      <c r="E3342" t="inlineStr">
        <is>
          <t>Not coded</t>
        </is>
      </c>
      <c r="F3342"/>
      <c r="G3342"/>
      <c r="H3342"/>
      <c r="I3342"/>
      <c r="J3342"/>
      <c r="K3342"/>
      <c r="L3342" t="inlineStr">
        <is>
          <t>Pimephales promelas</t>
        </is>
      </c>
      <c r="M3342" t="inlineStr">
        <is>
          <t>Fathead Minnow</t>
        </is>
      </c>
      <c r="N3342"/>
      <c r="O3342"/>
      <c r="P3342"/>
      <c r="Q3342"/>
      <c r="R3342"/>
      <c r="S3342"/>
      <c r="T3342"/>
      <c r="U3342"/>
      <c r="V3342" t="inlineStr">
        <is>
          <t>Static</t>
        </is>
      </c>
      <c r="W3342" t="inlineStr">
        <is>
          <t>Fresh water</t>
        </is>
      </c>
      <c r="X3342" t="inlineStr">
        <is>
          <t>Lab</t>
        </is>
      </c>
      <c r="Y3342"/>
      <c r="Z3342" t="inlineStr">
        <is>
          <t>Dissolved</t>
        </is>
      </c>
      <c r="AA3342"/>
      <c r="AB3342" t="n">
        <v>0.58</v>
      </c>
      <c r="AC3342"/>
      <c r="AD3342"/>
      <c r="AE3342"/>
      <c r="AF3342"/>
      <c r="AG3342" t="inlineStr">
        <is>
          <t>AI mg/L</t>
        </is>
      </c>
      <c r="AH3342" t="inlineStr">
        <is>
          <t>Total</t>
        </is>
      </c>
      <c r="AI3342"/>
      <c r="AJ3342" t="n">
        <v>1.0</v>
      </c>
      <c r="AK3342"/>
      <c r="AL3342"/>
      <c r="AM3342"/>
      <c r="AN3342"/>
      <c r="AO3342" t="inlineStr">
        <is>
          <t>AI mg/L</t>
        </is>
      </c>
      <c r="AP3342"/>
      <c r="AQ3342"/>
      <c r="AR3342"/>
      <c r="AS3342"/>
      <c r="AT3342"/>
      <c r="AU3342"/>
      <c r="AV3342"/>
      <c r="AW3342"/>
      <c r="AX3342" t="inlineStr">
        <is>
          <t>Mortality</t>
        </is>
      </c>
      <c r="AY3342" t="inlineStr">
        <is>
          <t>Mortality</t>
        </is>
      </c>
      <c r="AZ3342" t="inlineStr">
        <is>
          <t>LC50</t>
        </is>
      </c>
      <c r="BA3342"/>
      <c r="BB3342" t="n">
        <v>4.0</v>
      </c>
      <c r="BC3342"/>
      <c r="BD3342"/>
      <c r="BE3342"/>
      <c r="BF3342"/>
      <c r="BG3342" t="inlineStr">
        <is>
          <t>Day(s)</t>
        </is>
      </c>
      <c r="BH3342"/>
      <c r="BI3342" t="inlineStr">
        <is>
          <t>DTXSID6034479</t>
        </is>
      </c>
      <c r="BJ3342"/>
      <c r="BK3342"/>
      <c r="BL3342"/>
      <c r="BM3342"/>
      <c r="BN3342"/>
      <c r="BO3342"/>
      <c r="BP3342"/>
      <c r="BQ3342"/>
      <c r="BR3342"/>
      <c r="BS3342"/>
      <c r="BT3342" t="inlineStr">
        <is>
          <t>--</t>
        </is>
      </c>
      <c r="BU3342"/>
      <c r="BV3342"/>
      <c r="BW3342"/>
      <c r="BX3342"/>
      <c r="BY3342"/>
      <c r="BZ3342"/>
      <c r="CA3342" t="inlineStr">
        <is>
          <t>--</t>
        </is>
      </c>
      <c r="CB3342"/>
      <c r="CC3342"/>
      <c r="CD3342"/>
      <c r="CE3342"/>
      <c r="CF3342"/>
      <c r="CG3342"/>
      <c r="CH3342"/>
      <c r="CI3342" t="inlineStr">
        <is>
          <t xml:space="preserve"> CONTR/&lt;= 10 % MORT//</t>
        </is>
      </c>
      <c r="CJ3342" t="inlineStr">
        <is>
          <t xml:space="preserve">   CONTR/&lt;= 10 % MORT//</t>
        </is>
      </c>
      <c r="CK3342" t="inlineStr">
        <is>
          <t>Geckler,J.R., W.B. Horning, T.M. Neiheisel, Q.H. Pickering, E.L. Robinson, and C.E. Stephan</t>
        </is>
      </c>
      <c r="CL3342" t="n">
        <v>2071.0</v>
      </c>
      <c r="CM3342" t="inlineStr">
        <is>
          <t>Validity of Laboratory Tests for Predicting Copper Toxicity in Streams</t>
        </is>
      </c>
      <c r="CN3342" t="inlineStr">
        <is>
          <t>EPA-600/3-76-116, U.S.EPA, Duluth, MN:208 p.</t>
        </is>
      </c>
      <c r="CO3342" t="n">
        <v>1976.0</v>
      </c>
      <c r="CP3342" t="inlineStr">
        <is>
          <t>Geckler,J.R., W.B. Horning, T.M. Neiheisel, Q.H. Pickering, E.L. Robinson, and C.E. Stephan (1976). Validity of Laboratory Tests for Predicting Copper Toxicity in Streams. EPA-600/3-76-116, U.S.EPA, Duluth, MN, 208 p. ECOREF#:2071</t>
        </is>
      </c>
    </row>
    <row r="3343">
      <c r="A3343" t="n">
        <v>7758987.0</v>
      </c>
      <c r="B3343" t="inlineStr">
        <is>
          <t>Sulfuric acid copper(2+) salt (1:1)</t>
        </is>
      </c>
      <c r="C3343"/>
      <c r="D3343" t="inlineStr">
        <is>
          <t>Unmeasured</t>
        </is>
      </c>
      <c r="E3343" t="inlineStr">
        <is>
          <t>Not coded</t>
        </is>
      </c>
      <c r="F3343"/>
      <c r="G3343"/>
      <c r="H3343"/>
      <c r="I3343"/>
      <c r="J3343"/>
      <c r="K3343"/>
      <c r="L3343" t="inlineStr">
        <is>
          <t>Pimephales promelas</t>
        </is>
      </c>
      <c r="M3343" t="inlineStr">
        <is>
          <t>Fathead Minnow</t>
        </is>
      </c>
      <c r="N3343" t="inlineStr">
        <is>
          <t>Larva</t>
        </is>
      </c>
      <c r="O3343" t="inlineStr">
        <is>
          <t>&lt;</t>
        </is>
      </c>
      <c r="P3343" t="n">
        <v>24.0</v>
      </c>
      <c r="Q3343"/>
      <c r="R3343"/>
      <c r="S3343"/>
      <c r="T3343"/>
      <c r="U3343" t="inlineStr">
        <is>
          <t>Hour(s)</t>
        </is>
      </c>
      <c r="V3343" t="inlineStr">
        <is>
          <t>Renewal</t>
        </is>
      </c>
      <c r="W3343" t="inlineStr">
        <is>
          <t>Fresh water</t>
        </is>
      </c>
      <c r="X3343" t="inlineStr">
        <is>
          <t>Lab</t>
        </is>
      </c>
      <c r="Y3343" t="n">
        <v>6.0</v>
      </c>
      <c r="Z3343" t="inlineStr">
        <is>
          <t>Dissolved</t>
        </is>
      </c>
      <c r="AA3343"/>
      <c r="AB3343" t="n">
        <v>0.1061</v>
      </c>
      <c r="AC3343"/>
      <c r="AD3343" t="n">
        <v>0.082</v>
      </c>
      <c r="AE3343"/>
      <c r="AF3343" t="n">
        <v>0.1379</v>
      </c>
      <c r="AG3343" t="inlineStr">
        <is>
          <t>AI mg/L</t>
        </is>
      </c>
      <c r="AH3343"/>
      <c r="AI3343"/>
      <c r="AJ3343"/>
      <c r="AK3343"/>
      <c r="AL3343"/>
      <c r="AM3343"/>
      <c r="AN3343"/>
      <c r="AO3343"/>
      <c r="AP3343"/>
      <c r="AQ3343"/>
      <c r="AR3343"/>
      <c r="AS3343"/>
      <c r="AT3343"/>
      <c r="AU3343"/>
      <c r="AV3343"/>
      <c r="AW3343"/>
      <c r="AX3343" t="inlineStr">
        <is>
          <t>Mortality</t>
        </is>
      </c>
      <c r="AY3343" t="inlineStr">
        <is>
          <t>Mortality</t>
        </is>
      </c>
      <c r="AZ3343" t="inlineStr">
        <is>
          <t>LC50</t>
        </is>
      </c>
      <c r="BA3343"/>
      <c r="BB3343" t="n">
        <v>4.0</v>
      </c>
      <c r="BC3343"/>
      <c r="BD3343"/>
      <c r="BE3343"/>
      <c r="BF3343"/>
      <c r="BG3343" t="inlineStr">
        <is>
          <t>Day(s)</t>
        </is>
      </c>
      <c r="BH3343"/>
      <c r="BI3343" t="inlineStr">
        <is>
          <t>DTXSID6034479</t>
        </is>
      </c>
      <c r="BJ3343" t="inlineStr">
        <is>
          <t>10.1897/02-476</t>
        </is>
      </c>
      <c r="BK3343"/>
      <c r="BL3343"/>
      <c r="BM3343"/>
      <c r="BN3343"/>
      <c r="BO3343"/>
      <c r="BP3343"/>
      <c r="BQ3343"/>
      <c r="BR3343"/>
      <c r="BS3343"/>
      <c r="BT3343" t="inlineStr">
        <is>
          <t>--</t>
        </is>
      </c>
      <c r="BU3343"/>
      <c r="BV3343"/>
      <c r="BW3343"/>
      <c r="BX3343"/>
      <c r="BY3343"/>
      <c r="BZ3343"/>
      <c r="CA3343"/>
      <c r="CB3343"/>
      <c r="CC3343"/>
      <c r="CD3343"/>
      <c r="CE3343"/>
      <c r="CF3343"/>
      <c r="CG3343"/>
      <c r="CH3343"/>
      <c r="CI3343" t="inlineStr">
        <is>
          <t xml:space="preserve"> CA/13.63 to 16.43 mg/L//MG/11.18 to 14.34 mg/L//NA/25.52 to 40.92 mg/L//POT/2.12 to 3.17 mg/L//SO4/81.21 to 96.45 mg/L//CL/1.90 to 9.52 mg/L//DNUM/6//DOSES/&lt;=800 ug/L//TESTID/30//</t>
        </is>
      </c>
      <c r="CJ3343" t="inlineStr">
        <is>
          <t xml:space="preserve">   CA/13.63 to 16.43 mg/L//MG/11.18 to 14.34 mg/L//NA/25.52 to 40.92 mg/L//POT/2.12 to 3.17 mg/L//SO4/81.21 to 96.45 mg/L//CL/1.90 to 9.52 mg/L//DNUM/6//DOSES/&lt;=800 ug/L//TESTID/30//</t>
        </is>
      </c>
      <c r="CK3343" t="inlineStr">
        <is>
          <t>Ryan,A.C., E.J. Van Genderen, J.R. Tomasso, and S.J. Klaine</t>
        </is>
      </c>
      <c r="CL3343" t="n">
        <v>80428.0</v>
      </c>
      <c r="CM3343" t="inlineStr">
        <is>
          <t>Influence of Natural Organic Matter Source on Copper Toxicity to Larval Fathead Minnows (Pimephales promelas):  Implications for the Biotic Ligand Model</t>
        </is>
      </c>
      <c r="CN3343" t="inlineStr">
        <is>
          <t>Environ. Toxicol. Chem.23(6): 1567-1574</t>
        </is>
      </c>
      <c r="CO3343" t="n">
        <v>2004.0</v>
      </c>
      <c r="CP3343" t="inlineStr">
        <is>
          <t>Ryan,A.C., E.J. Van Genderen, J.R. Tomasso, and S.J. Klaine (2004). Influence of Natural Organic Matter Source on Copper Toxicity to Larval Fathead Minnows (Pimephales promelas):  Implications for the Biotic Ligand Model. Environ. Toxicol. Chem., 23, (6), 1567-1574. doi:10.1897/02-476. ECOREF#:80428</t>
        </is>
      </c>
    </row>
    <row r="3344">
      <c r="A3344" t="n">
        <v>7758987.0</v>
      </c>
      <c r="B3344" t="inlineStr">
        <is>
          <t>Sulfuric acid copper(2+) salt (1:1)</t>
        </is>
      </c>
      <c r="C3344"/>
      <c r="D3344" t="inlineStr">
        <is>
          <t>Measured</t>
        </is>
      </c>
      <c r="E3344" t="inlineStr">
        <is>
          <t>Not coded</t>
        </is>
      </c>
      <c r="F3344"/>
      <c r="G3344"/>
      <c r="H3344"/>
      <c r="I3344"/>
      <c r="J3344"/>
      <c r="K3344"/>
      <c r="L3344" t="inlineStr">
        <is>
          <t>Pimephales promelas</t>
        </is>
      </c>
      <c r="M3344" t="inlineStr">
        <is>
          <t>Fathead Minnow</t>
        </is>
      </c>
      <c r="N3344" t="inlineStr">
        <is>
          <t>Larva</t>
        </is>
      </c>
      <c r="O3344" t="inlineStr">
        <is>
          <t>&lt;</t>
        </is>
      </c>
      <c r="P3344" t="n">
        <v>24.0</v>
      </c>
      <c r="Q3344"/>
      <c r="R3344"/>
      <c r="S3344"/>
      <c r="T3344"/>
      <c r="U3344" t="inlineStr">
        <is>
          <t>Hour(s)</t>
        </is>
      </c>
      <c r="V3344" t="inlineStr">
        <is>
          <t>Flow-through</t>
        </is>
      </c>
      <c r="W3344" t="inlineStr">
        <is>
          <t>Fresh water</t>
        </is>
      </c>
      <c r="X3344" t="inlineStr">
        <is>
          <t>Lab</t>
        </is>
      </c>
      <c r="Y3344"/>
      <c r="Z3344" t="inlineStr">
        <is>
          <t>Total</t>
        </is>
      </c>
      <c r="AA3344"/>
      <c r="AB3344" t="n">
        <v>0.13576038</v>
      </c>
      <c r="AC3344"/>
      <c r="AD3344" t="n">
        <v>0.108285065</v>
      </c>
      <c r="AE3344"/>
      <c r="AF3344" t="n">
        <v>0.169700475</v>
      </c>
      <c r="AG3344" t="inlineStr">
        <is>
          <t>AI mg/L</t>
        </is>
      </c>
      <c r="AH3344"/>
      <c r="AI3344"/>
      <c r="AJ3344"/>
      <c r="AK3344"/>
      <c r="AL3344"/>
      <c r="AM3344"/>
      <c r="AN3344"/>
      <c r="AO3344"/>
      <c r="AP3344"/>
      <c r="AQ3344"/>
      <c r="AR3344"/>
      <c r="AS3344"/>
      <c r="AT3344"/>
      <c r="AU3344"/>
      <c r="AV3344"/>
      <c r="AW3344"/>
      <c r="AX3344" t="inlineStr">
        <is>
          <t>Mortality</t>
        </is>
      </c>
      <c r="AY3344" t="inlineStr">
        <is>
          <t>Mortality</t>
        </is>
      </c>
      <c r="AZ3344" t="inlineStr">
        <is>
          <t>LC50</t>
        </is>
      </c>
      <c r="BA3344"/>
      <c r="BB3344" t="n">
        <v>4.0</v>
      </c>
      <c r="BC3344"/>
      <c r="BD3344"/>
      <c r="BE3344"/>
      <c r="BF3344"/>
      <c r="BG3344" t="inlineStr">
        <is>
          <t>Day(s)</t>
        </is>
      </c>
      <c r="BH3344"/>
      <c r="BI3344" t="inlineStr">
        <is>
          <t>DTXSID6034479</t>
        </is>
      </c>
      <c r="BJ3344" t="inlineStr">
        <is>
          <t>10.1002/etc.5620150217</t>
        </is>
      </c>
      <c r="BK3344"/>
      <c r="BL3344"/>
      <c r="BM3344"/>
      <c r="BN3344"/>
      <c r="BO3344"/>
      <c r="BP3344"/>
      <c r="BQ3344"/>
      <c r="BR3344"/>
      <c r="BS3344"/>
      <c r="BT3344" t="inlineStr">
        <is>
          <t>--</t>
        </is>
      </c>
      <c r="BU3344"/>
      <c r="BV3344"/>
      <c r="BW3344"/>
      <c r="BX3344"/>
      <c r="BY3344"/>
      <c r="BZ3344"/>
      <c r="CA3344"/>
      <c r="CB3344"/>
      <c r="CC3344"/>
      <c r="CD3344"/>
      <c r="CE3344"/>
      <c r="CF3344"/>
      <c r="CG3344"/>
      <c r="CH3344"/>
      <c r="CI3344" t="inlineStr">
        <is>
          <t xml:space="preserve"> ALK/0.5-6 MEQ/L*//</t>
        </is>
      </c>
      <c r="CJ3344" t="inlineStr">
        <is>
          <t xml:space="preserve">   ALK/0.5-6 MEQ/L*//</t>
        </is>
      </c>
      <c r="CK3344" t="inlineStr">
        <is>
          <t>Erickson,R.J., D.A. Benoit, V.R. Mattson, H.P.,Jr. Nelson, and E.N. Leonard</t>
        </is>
      </c>
      <c r="CL3344" t="n">
        <v>16342.0</v>
      </c>
      <c r="CM3344" t="inlineStr">
        <is>
          <t>The Effects of Water Chemistry on the Toxicity of Copper to Fathead Minnows</t>
        </is>
      </c>
      <c r="CN3344" t="inlineStr">
        <is>
          <t>Environ. Toxicol. Chem.15(2): 181-193</t>
        </is>
      </c>
      <c r="CO3344" t="n">
        <v>1996.0</v>
      </c>
      <c r="CP3344" t="inlineStr">
        <is>
          <t>Erickson,R.J., D.A. Benoit, V.R. Mattson, H.P.,Jr. Nelson, and E.N. Leonard (1996). The Effects of Water Chemistry on the Toxicity of Copper to Fathead Minnows. Environ. Toxicol. Chem., 15, (2), 181-193. doi:10.1002/etc.5620150217. ECOREF#:16342</t>
        </is>
      </c>
    </row>
    <row r="3345">
      <c r="A3345" t="n">
        <v>7758987.0</v>
      </c>
      <c r="B3345" t="inlineStr">
        <is>
          <t>Sulfuric acid copper(2+) salt (1:1)</t>
        </is>
      </c>
      <c r="C3345"/>
      <c r="D3345" t="inlineStr">
        <is>
          <t>Measured</t>
        </is>
      </c>
      <c r="E3345" t="inlineStr">
        <is>
          <t>Not coded</t>
        </is>
      </c>
      <c r="F3345"/>
      <c r="G3345"/>
      <c r="H3345"/>
      <c r="I3345"/>
      <c r="J3345"/>
      <c r="K3345"/>
      <c r="L3345" t="inlineStr">
        <is>
          <t>Pimephales promelas</t>
        </is>
      </c>
      <c r="M3345" t="inlineStr">
        <is>
          <t>Fathead Minnow</t>
        </is>
      </c>
      <c r="N3345"/>
      <c r="O3345"/>
      <c r="P3345"/>
      <c r="Q3345"/>
      <c r="R3345"/>
      <c r="S3345"/>
      <c r="T3345"/>
      <c r="U3345"/>
      <c r="V3345" t="inlineStr">
        <is>
          <t>Flow-through</t>
        </is>
      </c>
      <c r="W3345" t="inlineStr">
        <is>
          <t>Fresh water</t>
        </is>
      </c>
      <c r="X3345" t="inlineStr">
        <is>
          <t>Lab</t>
        </is>
      </c>
      <c r="Y3345"/>
      <c r="Z3345" t="inlineStr">
        <is>
          <t>Total</t>
        </is>
      </c>
      <c r="AA3345"/>
      <c r="AB3345" t="n">
        <v>0.42</v>
      </c>
      <c r="AC3345"/>
      <c r="AD3345"/>
      <c r="AE3345"/>
      <c r="AF3345"/>
      <c r="AG3345" t="inlineStr">
        <is>
          <t>AI mg/L</t>
        </is>
      </c>
      <c r="AH3345"/>
      <c r="AI3345"/>
      <c r="AJ3345"/>
      <c r="AK3345"/>
      <c r="AL3345"/>
      <c r="AM3345"/>
      <c r="AN3345"/>
      <c r="AO3345"/>
      <c r="AP3345"/>
      <c r="AQ3345"/>
      <c r="AR3345"/>
      <c r="AS3345"/>
      <c r="AT3345"/>
      <c r="AU3345"/>
      <c r="AV3345"/>
      <c r="AW3345"/>
      <c r="AX3345" t="inlineStr">
        <is>
          <t>Mortality</t>
        </is>
      </c>
      <c r="AY3345" t="inlineStr">
        <is>
          <t>Mortality</t>
        </is>
      </c>
      <c r="AZ3345" t="inlineStr">
        <is>
          <t>LC50</t>
        </is>
      </c>
      <c r="BA3345"/>
      <c r="BB3345" t="n">
        <v>4.0</v>
      </c>
      <c r="BC3345"/>
      <c r="BD3345"/>
      <c r="BE3345"/>
      <c r="BF3345"/>
      <c r="BG3345" t="inlineStr">
        <is>
          <t>Day(s)</t>
        </is>
      </c>
      <c r="BH3345"/>
      <c r="BI3345" t="inlineStr">
        <is>
          <t>DTXSID6034479</t>
        </is>
      </c>
      <c r="BJ3345"/>
      <c r="BK3345"/>
      <c r="BL3345"/>
      <c r="BM3345"/>
      <c r="BN3345"/>
      <c r="BO3345"/>
      <c r="BP3345"/>
      <c r="BQ3345"/>
      <c r="BR3345"/>
      <c r="BS3345"/>
      <c r="BT3345" t="inlineStr">
        <is>
          <t>--</t>
        </is>
      </c>
      <c r="BU3345"/>
      <c r="BV3345"/>
      <c r="BW3345"/>
      <c r="BX3345"/>
      <c r="BY3345"/>
      <c r="BZ3345"/>
      <c r="CA3345"/>
      <c r="CB3345"/>
      <c r="CC3345"/>
      <c r="CD3345"/>
      <c r="CE3345"/>
      <c r="CF3345"/>
      <c r="CG3345"/>
      <c r="CH3345"/>
      <c r="CI3345" t="inlineStr">
        <is>
          <t xml:space="preserve"> CONTR/&lt;= 10 % MORT//</t>
        </is>
      </c>
      <c r="CJ3345" t="inlineStr">
        <is>
          <t xml:space="preserve">   CONTR/&lt;= 10 % MORT//</t>
        </is>
      </c>
      <c r="CK3345" t="inlineStr">
        <is>
          <t>Geckler,J.R., W.B. Horning, T.M. Neiheisel, Q.H. Pickering, E.L. Robinson, and C.E. Stephan</t>
        </is>
      </c>
      <c r="CL3345" t="n">
        <v>2071.0</v>
      </c>
      <c r="CM3345" t="inlineStr">
        <is>
          <t>Validity of Laboratory Tests for Predicting Copper Toxicity in Streams</t>
        </is>
      </c>
      <c r="CN3345" t="inlineStr">
        <is>
          <t>EPA-600/3-76-116, U.S.EPA, Duluth, MN:208 p.</t>
        </is>
      </c>
      <c r="CO3345" t="n">
        <v>1976.0</v>
      </c>
      <c r="CP3345" t="inlineStr">
        <is>
          <t>Geckler,J.R., W.B. Horning, T.M. Neiheisel, Q.H. Pickering, E.L. Robinson, and C.E. Stephan (1976). Validity of Laboratory Tests for Predicting Copper Toxicity in Streams. EPA-600/3-76-116, U.S.EPA, Duluth, MN, 208 p. ECOREF#:2071</t>
        </is>
      </c>
    </row>
    <row r="3346">
      <c r="A3346" t="n">
        <v>7758987.0</v>
      </c>
      <c r="B3346" t="inlineStr">
        <is>
          <t>Sulfuric acid copper(2+) salt (1:1)</t>
        </is>
      </c>
      <c r="C3346"/>
      <c r="D3346" t="inlineStr">
        <is>
          <t>Measured</t>
        </is>
      </c>
      <c r="E3346" t="inlineStr">
        <is>
          <t>Not coded</t>
        </is>
      </c>
      <c r="F3346"/>
      <c r="G3346"/>
      <c r="H3346"/>
      <c r="I3346"/>
      <c r="J3346"/>
      <c r="K3346"/>
      <c r="L3346" t="inlineStr">
        <is>
          <t>Pimephales promelas</t>
        </is>
      </c>
      <c r="M3346" t="inlineStr">
        <is>
          <t>Fathead Minnow</t>
        </is>
      </c>
      <c r="N3346" t="inlineStr">
        <is>
          <t>Larva</t>
        </is>
      </c>
      <c r="O3346" t="inlineStr">
        <is>
          <t>&lt;</t>
        </is>
      </c>
      <c r="P3346" t="n">
        <v>24.0</v>
      </c>
      <c r="Q3346"/>
      <c r="R3346"/>
      <c r="S3346"/>
      <c r="T3346"/>
      <c r="U3346" t="inlineStr">
        <is>
          <t>Hour(s)</t>
        </is>
      </c>
      <c r="V3346" t="inlineStr">
        <is>
          <t>Flow-through</t>
        </is>
      </c>
      <c r="W3346" t="inlineStr">
        <is>
          <t>Fresh water</t>
        </is>
      </c>
      <c r="X3346" t="inlineStr">
        <is>
          <t>Lab</t>
        </is>
      </c>
      <c r="Y3346"/>
      <c r="Z3346" t="inlineStr">
        <is>
          <t>Total</t>
        </is>
      </c>
      <c r="AA3346"/>
      <c r="AB3346" t="n">
        <v>0.7757736</v>
      </c>
      <c r="AC3346"/>
      <c r="AD3346" t="n">
        <v>0.6788019</v>
      </c>
      <c r="AE3346"/>
      <c r="AF3346" t="n">
        <v>0.88890725</v>
      </c>
      <c r="AG3346" t="inlineStr">
        <is>
          <t>AI mg/L</t>
        </is>
      </c>
      <c r="AH3346"/>
      <c r="AI3346"/>
      <c r="AJ3346"/>
      <c r="AK3346"/>
      <c r="AL3346"/>
      <c r="AM3346"/>
      <c r="AN3346"/>
      <c r="AO3346"/>
      <c r="AP3346"/>
      <c r="AQ3346"/>
      <c r="AR3346"/>
      <c r="AS3346"/>
      <c r="AT3346"/>
      <c r="AU3346"/>
      <c r="AV3346"/>
      <c r="AW3346"/>
      <c r="AX3346" t="inlineStr">
        <is>
          <t>Mortality</t>
        </is>
      </c>
      <c r="AY3346" t="inlineStr">
        <is>
          <t>Mortality</t>
        </is>
      </c>
      <c r="AZ3346" t="inlineStr">
        <is>
          <t>LC50</t>
        </is>
      </c>
      <c r="BA3346"/>
      <c r="BB3346" t="n">
        <v>4.0</v>
      </c>
      <c r="BC3346"/>
      <c r="BD3346"/>
      <c r="BE3346"/>
      <c r="BF3346"/>
      <c r="BG3346" t="inlineStr">
        <is>
          <t>Day(s)</t>
        </is>
      </c>
      <c r="BH3346"/>
      <c r="BI3346" t="inlineStr">
        <is>
          <t>DTXSID6034479</t>
        </is>
      </c>
      <c r="BJ3346" t="inlineStr">
        <is>
          <t>10.1002/etc.5620150217</t>
        </is>
      </c>
      <c r="BK3346"/>
      <c r="BL3346"/>
      <c r="BM3346"/>
      <c r="BN3346"/>
      <c r="BO3346"/>
      <c r="BP3346"/>
      <c r="BQ3346"/>
      <c r="BR3346"/>
      <c r="BS3346"/>
      <c r="BT3346" t="inlineStr">
        <is>
          <t>--</t>
        </is>
      </c>
      <c r="BU3346"/>
      <c r="BV3346"/>
      <c r="BW3346"/>
      <c r="BX3346"/>
      <c r="BY3346"/>
      <c r="BZ3346"/>
      <c r="CA3346"/>
      <c r="CB3346"/>
      <c r="CC3346"/>
      <c r="CD3346"/>
      <c r="CE3346"/>
      <c r="CF3346"/>
      <c r="CG3346"/>
      <c r="CH3346"/>
      <c r="CI3346" t="inlineStr">
        <is>
          <t xml:space="preserve"> ALK/0.85 MEQ/L*//</t>
        </is>
      </c>
      <c r="CJ3346" t="inlineStr">
        <is>
          <t xml:space="preserve">   ALK/0.85 MEQ/L*//</t>
        </is>
      </c>
      <c r="CK3346" t="inlineStr">
        <is>
          <t>Erickson,R.J., D.A. Benoit, V.R. Mattson, H.P.,Jr. Nelson, and E.N. Leonard</t>
        </is>
      </c>
      <c r="CL3346" t="n">
        <v>16342.0</v>
      </c>
      <c r="CM3346" t="inlineStr">
        <is>
          <t>The Effects of Water Chemistry on the Toxicity of Copper to Fathead Minnows</t>
        </is>
      </c>
      <c r="CN3346" t="inlineStr">
        <is>
          <t>Environ. Toxicol. Chem.15(2): 181-193</t>
        </is>
      </c>
      <c r="CO3346" t="n">
        <v>1996.0</v>
      </c>
      <c r="CP3346" t="inlineStr">
        <is>
          <t>Erickson,R.J., D.A. Benoit, V.R. Mattson, H.P.,Jr. Nelson, and E.N. Leonard (1996). The Effects of Water Chemistry on the Toxicity of Copper to Fathead Minnows. Environ. Toxicol. Chem., 15, (2), 181-193. doi:10.1002/etc.5620150217. ECOREF#:16342</t>
        </is>
      </c>
    </row>
    <row r="3347">
      <c r="A3347" t="n">
        <v>7758987.0</v>
      </c>
      <c r="B3347" t="inlineStr">
        <is>
          <t>Sulfuric acid copper(2+) salt (1:1)</t>
        </is>
      </c>
      <c r="C3347"/>
      <c r="D3347" t="inlineStr">
        <is>
          <t>Unmeasured</t>
        </is>
      </c>
      <c r="E3347" t="inlineStr">
        <is>
          <t>Not coded</t>
        </is>
      </c>
      <c r="F3347"/>
      <c r="G3347"/>
      <c r="H3347"/>
      <c r="I3347"/>
      <c r="J3347"/>
      <c r="K3347"/>
      <c r="L3347" t="inlineStr">
        <is>
          <t>Pimephales promelas</t>
        </is>
      </c>
      <c r="M3347" t="inlineStr">
        <is>
          <t>Fathead Minnow</t>
        </is>
      </c>
      <c r="N3347" t="inlineStr">
        <is>
          <t>Fry</t>
        </is>
      </c>
      <c r="O3347"/>
      <c r="P3347" t="n">
        <v>6.0</v>
      </c>
      <c r="Q3347"/>
      <c r="R3347"/>
      <c r="S3347"/>
      <c r="T3347"/>
      <c r="U3347" t="inlineStr">
        <is>
          <t>Week(s)</t>
        </is>
      </c>
      <c r="V3347" t="inlineStr">
        <is>
          <t>Flow-through</t>
        </is>
      </c>
      <c r="W3347" t="inlineStr">
        <is>
          <t>Fresh water</t>
        </is>
      </c>
      <c r="X3347" t="inlineStr">
        <is>
          <t>Lab</t>
        </is>
      </c>
      <c r="Y3347"/>
      <c r="Z3347" t="inlineStr">
        <is>
          <t>Total</t>
        </is>
      </c>
      <c r="AA3347"/>
      <c r="AB3347" t="n">
        <v>0.49</v>
      </c>
      <c r="AC3347"/>
      <c r="AD3347" t="n">
        <v>0.41</v>
      </c>
      <c r="AE3347"/>
      <c r="AF3347" t="n">
        <v>0.63</v>
      </c>
      <c r="AG3347" t="inlineStr">
        <is>
          <t>AI mg/L</t>
        </is>
      </c>
      <c r="AH3347"/>
      <c r="AI3347"/>
      <c r="AJ3347"/>
      <c r="AK3347"/>
      <c r="AL3347"/>
      <c r="AM3347"/>
      <c r="AN3347"/>
      <c r="AO3347"/>
      <c r="AP3347"/>
      <c r="AQ3347"/>
      <c r="AR3347"/>
      <c r="AS3347"/>
      <c r="AT3347"/>
      <c r="AU3347"/>
      <c r="AV3347"/>
      <c r="AW3347"/>
      <c r="AX3347" t="inlineStr">
        <is>
          <t>Mortality</t>
        </is>
      </c>
      <c r="AY3347" t="inlineStr">
        <is>
          <t>Mortality</t>
        </is>
      </c>
      <c r="AZ3347" t="inlineStr">
        <is>
          <t>LC50</t>
        </is>
      </c>
      <c r="BA3347"/>
      <c r="BB3347" t="n">
        <v>4.0</v>
      </c>
      <c r="BC3347"/>
      <c r="BD3347"/>
      <c r="BE3347"/>
      <c r="BF3347"/>
      <c r="BG3347" t="inlineStr">
        <is>
          <t>Day(s)</t>
        </is>
      </c>
      <c r="BH3347"/>
      <c r="BI3347" t="inlineStr">
        <is>
          <t>DTXSID6034479</t>
        </is>
      </c>
      <c r="BJ3347"/>
      <c r="BK3347"/>
      <c r="BL3347"/>
      <c r="BM3347"/>
      <c r="BN3347"/>
      <c r="BO3347"/>
      <c r="BP3347"/>
      <c r="BQ3347"/>
      <c r="BR3347"/>
      <c r="BS3347"/>
      <c r="BT3347" t="inlineStr">
        <is>
          <t>--</t>
        </is>
      </c>
      <c r="BU3347"/>
      <c r="BV3347"/>
      <c r="BW3347"/>
      <c r="BX3347"/>
      <c r="BY3347"/>
      <c r="BZ3347"/>
      <c r="CA3347"/>
      <c r="CB3347"/>
      <c r="CC3347"/>
      <c r="CD3347"/>
      <c r="CE3347"/>
      <c r="CF3347"/>
      <c r="CG3347"/>
      <c r="CH3347"/>
      <c r="CI3347" t="inlineStr">
        <is>
          <t xml:space="preserve"> O EFCT CONT/STREAMSIDE TESTS//CONTR/&lt;= 10 % MORT//</t>
        </is>
      </c>
      <c r="CJ3347" t="inlineStr">
        <is>
          <t xml:space="preserve">   O EFCT CONT/STREAMSIDE TESTS//CONTR/&lt;= 10 % MORT//</t>
        </is>
      </c>
      <c r="CK3347" t="inlineStr">
        <is>
          <t>Geckler,J.R., W.B. Horning, T.M. Neiheisel, Q.H. Pickering, E.L. Robinson, and C.E. Stephan</t>
        </is>
      </c>
      <c r="CL3347" t="n">
        <v>2071.0</v>
      </c>
      <c r="CM3347" t="inlineStr">
        <is>
          <t>Validity of Laboratory Tests for Predicting Copper Toxicity in Streams</t>
        </is>
      </c>
      <c r="CN3347" t="inlineStr">
        <is>
          <t>EPA-600/3-76-116, U.S.EPA, Duluth, MN:208 p.</t>
        </is>
      </c>
      <c r="CO3347" t="n">
        <v>1976.0</v>
      </c>
      <c r="CP3347" t="inlineStr">
        <is>
          <t>Geckler,J.R., W.B. Horning, T.M. Neiheisel, Q.H. Pickering, E.L. Robinson, and C.E. Stephan (1976). Validity of Laboratory Tests for Predicting Copper Toxicity in Streams. EPA-600/3-76-116, U.S.EPA, Duluth, MN, 208 p. ECOREF#:2071</t>
        </is>
      </c>
    </row>
    <row r="3348">
      <c r="A3348" t="n">
        <v>7758987.0</v>
      </c>
      <c r="B3348" t="inlineStr">
        <is>
          <t>Sulfuric acid copper(2+) salt (1:1)</t>
        </is>
      </c>
      <c r="C3348"/>
      <c r="D3348" t="inlineStr">
        <is>
          <t>Measured</t>
        </is>
      </c>
      <c r="E3348" t="inlineStr">
        <is>
          <t>Not coded</t>
        </is>
      </c>
      <c r="F3348"/>
      <c r="G3348"/>
      <c r="H3348"/>
      <c r="I3348"/>
      <c r="J3348"/>
      <c r="K3348"/>
      <c r="L3348" t="inlineStr">
        <is>
          <t>Pimephales promelas</t>
        </is>
      </c>
      <c r="M3348" t="inlineStr">
        <is>
          <t>Fathead Minnow</t>
        </is>
      </c>
      <c r="N3348" t="inlineStr">
        <is>
          <t>Larva</t>
        </is>
      </c>
      <c r="O3348" t="inlineStr">
        <is>
          <t>&lt;</t>
        </is>
      </c>
      <c r="P3348" t="n">
        <v>24.0</v>
      </c>
      <c r="Q3348"/>
      <c r="R3348"/>
      <c r="S3348"/>
      <c r="T3348"/>
      <c r="U3348" t="inlineStr">
        <is>
          <t>Hour(s)</t>
        </is>
      </c>
      <c r="V3348" t="inlineStr">
        <is>
          <t>Flow-through</t>
        </is>
      </c>
      <c r="W3348" t="inlineStr">
        <is>
          <t>Fresh water</t>
        </is>
      </c>
      <c r="X3348" t="inlineStr">
        <is>
          <t>Lab</t>
        </is>
      </c>
      <c r="Y3348"/>
      <c r="Z3348" t="inlineStr">
        <is>
          <t>Total</t>
        </is>
      </c>
      <c r="AA3348"/>
      <c r="AB3348" t="n">
        <v>0.01939434</v>
      </c>
      <c r="AC3348"/>
      <c r="AD3348"/>
      <c r="AE3348"/>
      <c r="AF3348"/>
      <c r="AG3348" t="inlineStr">
        <is>
          <t>AI mg/L</t>
        </is>
      </c>
      <c r="AH3348"/>
      <c r="AI3348"/>
      <c r="AJ3348"/>
      <c r="AK3348"/>
      <c r="AL3348"/>
      <c r="AM3348"/>
      <c r="AN3348"/>
      <c r="AO3348"/>
      <c r="AP3348"/>
      <c r="AQ3348"/>
      <c r="AR3348"/>
      <c r="AS3348"/>
      <c r="AT3348"/>
      <c r="AU3348"/>
      <c r="AV3348"/>
      <c r="AW3348"/>
      <c r="AX3348" t="inlineStr">
        <is>
          <t>Mortality</t>
        </is>
      </c>
      <c r="AY3348" t="inlineStr">
        <is>
          <t>Mortality</t>
        </is>
      </c>
      <c r="AZ3348" t="inlineStr">
        <is>
          <t>LC50</t>
        </is>
      </c>
      <c r="BA3348"/>
      <c r="BB3348" t="n">
        <v>4.0</v>
      </c>
      <c r="BC3348"/>
      <c r="BD3348"/>
      <c r="BE3348"/>
      <c r="BF3348"/>
      <c r="BG3348" t="inlineStr">
        <is>
          <t>Day(s)</t>
        </is>
      </c>
      <c r="BH3348"/>
      <c r="BI3348" t="inlineStr">
        <is>
          <t>DTXSID6034479</t>
        </is>
      </c>
      <c r="BJ3348" t="inlineStr">
        <is>
          <t>10.1002/etc.5620150217</t>
        </is>
      </c>
      <c r="BK3348"/>
      <c r="BL3348"/>
      <c r="BM3348"/>
      <c r="BN3348"/>
      <c r="BO3348"/>
      <c r="BP3348"/>
      <c r="BQ3348"/>
      <c r="BR3348"/>
      <c r="BS3348"/>
      <c r="BT3348" t="inlineStr">
        <is>
          <t>--</t>
        </is>
      </c>
      <c r="BU3348"/>
      <c r="BV3348"/>
      <c r="BW3348"/>
      <c r="BX3348"/>
      <c r="BY3348"/>
      <c r="BZ3348"/>
      <c r="CA3348"/>
      <c r="CB3348"/>
      <c r="CC3348"/>
      <c r="CD3348"/>
      <c r="CE3348"/>
      <c r="CF3348"/>
      <c r="CG3348"/>
      <c r="CH3348"/>
      <c r="CI3348" t="inlineStr">
        <is>
          <t xml:space="preserve"> ALK/0.85 MEQ/L*//</t>
        </is>
      </c>
      <c r="CJ3348" t="inlineStr">
        <is>
          <t xml:space="preserve">   ALK/0.85 MEQ/L*//</t>
        </is>
      </c>
      <c r="CK3348" t="inlineStr">
        <is>
          <t>Erickson,R.J., D.A. Benoit, V.R. Mattson, H.P.,Jr. Nelson, and E.N. Leonard</t>
        </is>
      </c>
      <c r="CL3348" t="n">
        <v>16342.0</v>
      </c>
      <c r="CM3348" t="inlineStr">
        <is>
          <t>The Effects of Water Chemistry on the Toxicity of Copper to Fathead Minnows</t>
        </is>
      </c>
      <c r="CN3348" t="inlineStr">
        <is>
          <t>Environ. Toxicol. Chem.15(2): 181-193</t>
        </is>
      </c>
      <c r="CO3348" t="n">
        <v>1996.0</v>
      </c>
      <c r="CP3348" t="inlineStr">
        <is>
          <t>Erickson,R.J., D.A. Benoit, V.R. Mattson, H.P.,Jr. Nelson, and E.N. Leonard (1996). The Effects of Water Chemistry on the Toxicity of Copper to Fathead Minnows. Environ. Toxicol. Chem., 15, (2), 181-193. doi:10.1002/etc.5620150217. ECOREF#:16342</t>
        </is>
      </c>
    </row>
    <row r="3349">
      <c r="A3349" t="n">
        <v>7758987.0</v>
      </c>
      <c r="B3349" t="inlineStr">
        <is>
          <t>Sulfuric acid copper(2+) salt (1:1)</t>
        </is>
      </c>
      <c r="C3349" t="inlineStr">
        <is>
          <t>American chemical society grade</t>
        </is>
      </c>
      <c r="D3349" t="inlineStr">
        <is>
          <t>Unmeasured</t>
        </is>
      </c>
      <c r="E3349" t="inlineStr">
        <is>
          <t>Not coded</t>
        </is>
      </c>
      <c r="F3349"/>
      <c r="G3349"/>
      <c r="H3349"/>
      <c r="I3349"/>
      <c r="J3349"/>
      <c r="K3349"/>
      <c r="L3349" t="inlineStr">
        <is>
          <t>Pimephales promelas</t>
        </is>
      </c>
      <c r="M3349" t="inlineStr">
        <is>
          <t>Fathead Minnow</t>
        </is>
      </c>
      <c r="N3349"/>
      <c r="O3349"/>
      <c r="P3349"/>
      <c r="Q3349"/>
      <c r="R3349"/>
      <c r="S3349"/>
      <c r="T3349"/>
      <c r="U3349"/>
      <c r="V3349" t="inlineStr">
        <is>
          <t>Static</t>
        </is>
      </c>
      <c r="W3349" t="inlineStr">
        <is>
          <t>Fresh water</t>
        </is>
      </c>
      <c r="X3349" t="inlineStr">
        <is>
          <t>Lab</t>
        </is>
      </c>
      <c r="Y3349"/>
      <c r="Z3349" t="inlineStr">
        <is>
          <t>Total</t>
        </is>
      </c>
      <c r="AA3349"/>
      <c r="AB3349" t="n">
        <v>0.36</v>
      </c>
      <c r="AC3349"/>
      <c r="AD3349" t="n">
        <v>0.23</v>
      </c>
      <c r="AE3349"/>
      <c r="AF3349" t="n">
        <v>0.45</v>
      </c>
      <c r="AG3349" t="inlineStr">
        <is>
          <t>AI mg/L</t>
        </is>
      </c>
      <c r="AH3349"/>
      <c r="AI3349"/>
      <c r="AJ3349"/>
      <c r="AK3349"/>
      <c r="AL3349"/>
      <c r="AM3349"/>
      <c r="AN3349"/>
      <c r="AO3349"/>
      <c r="AP3349"/>
      <c r="AQ3349"/>
      <c r="AR3349"/>
      <c r="AS3349"/>
      <c r="AT3349"/>
      <c r="AU3349"/>
      <c r="AV3349"/>
      <c r="AW3349"/>
      <c r="AX3349" t="inlineStr">
        <is>
          <t>Mortality</t>
        </is>
      </c>
      <c r="AY3349" t="inlineStr">
        <is>
          <t>Mortality</t>
        </is>
      </c>
      <c r="AZ3349" t="inlineStr">
        <is>
          <t>LC50</t>
        </is>
      </c>
      <c r="BA3349"/>
      <c r="BB3349" t="n">
        <v>4.0</v>
      </c>
      <c r="BC3349"/>
      <c r="BD3349"/>
      <c r="BE3349"/>
      <c r="BF3349"/>
      <c r="BG3349" t="inlineStr">
        <is>
          <t>Day(s)</t>
        </is>
      </c>
      <c r="BH3349"/>
      <c r="BI3349" t="inlineStr">
        <is>
          <t>DTXSID6034479</t>
        </is>
      </c>
      <c r="BJ3349"/>
      <c r="BK3349"/>
      <c r="BL3349"/>
      <c r="BM3349"/>
      <c r="BN3349"/>
      <c r="BO3349"/>
      <c r="BP3349"/>
      <c r="BQ3349"/>
      <c r="BR3349"/>
      <c r="BS3349"/>
      <c r="BT3349" t="inlineStr">
        <is>
          <t>--</t>
        </is>
      </c>
      <c r="BU3349"/>
      <c r="BV3349"/>
      <c r="BW3349"/>
      <c r="BX3349"/>
      <c r="BY3349"/>
      <c r="BZ3349"/>
      <c r="CA3349"/>
      <c r="CB3349"/>
      <c r="CC3349"/>
      <c r="CD3349"/>
      <c r="CE3349"/>
      <c r="CF3349"/>
      <c r="CG3349"/>
      <c r="CH3349"/>
      <c r="CI3349"/>
      <c r="CJ3349"/>
      <c r="CK3349" t="inlineStr">
        <is>
          <t>Birge,W.J., W.H. Benson, and J.A. Black</t>
        </is>
      </c>
      <c r="CL3349" t="n">
        <v>10237.0</v>
      </c>
      <c r="CM3349" t="inlineStr">
        <is>
          <t>The Induction of Tolerance to Heavy Metals in Natural and Laboratory Populations of Fish</t>
        </is>
      </c>
      <c r="CN3349" t="inlineStr">
        <is>
          <t>Res.Rep.No.141, Water Resour.Res.Inst., Univ.of Kentucky, Lexington, KY:26 p.</t>
        </is>
      </c>
      <c r="CO3349" t="n">
        <v>1983.0</v>
      </c>
      <c r="CP3349" t="inlineStr">
        <is>
          <t>Birge,W.J., W.H. Benson, and J.A. Black (1983). The Induction of Tolerance to Heavy Metals in Natural and Laboratory Populations of Fish. Res.Rep.No.141, Water Resour.Res.Inst., Univ.of Kentucky, Lexington, KY, 26 p. ECOREF#:10237</t>
        </is>
      </c>
    </row>
    <row r="3350">
      <c r="A3350" t="n">
        <v>7758987.0</v>
      </c>
      <c r="B3350" t="inlineStr">
        <is>
          <t>Sulfuric acid copper(2+) salt (1:1)</t>
        </is>
      </c>
      <c r="C3350"/>
      <c r="D3350" t="inlineStr">
        <is>
          <t>Measured</t>
        </is>
      </c>
      <c r="E3350" t="inlineStr">
        <is>
          <t>Not coded</t>
        </is>
      </c>
      <c r="F3350"/>
      <c r="G3350"/>
      <c r="H3350"/>
      <c r="I3350"/>
      <c r="J3350"/>
      <c r="K3350"/>
      <c r="L3350" t="inlineStr">
        <is>
          <t>Pimephales promelas</t>
        </is>
      </c>
      <c r="M3350" t="inlineStr">
        <is>
          <t>Fathead Minnow</t>
        </is>
      </c>
      <c r="N3350"/>
      <c r="O3350"/>
      <c r="P3350"/>
      <c r="Q3350"/>
      <c r="R3350"/>
      <c r="S3350"/>
      <c r="T3350"/>
      <c r="U3350"/>
      <c r="V3350" t="inlineStr">
        <is>
          <t>Static</t>
        </is>
      </c>
      <c r="W3350" t="inlineStr">
        <is>
          <t>Fresh water</t>
        </is>
      </c>
      <c r="X3350" t="inlineStr">
        <is>
          <t>Lab</t>
        </is>
      </c>
      <c r="Y3350"/>
      <c r="Z3350" t="inlineStr">
        <is>
          <t>Dissolved</t>
        </is>
      </c>
      <c r="AA3350"/>
      <c r="AB3350" t="n">
        <v>0.92</v>
      </c>
      <c r="AC3350"/>
      <c r="AD3350"/>
      <c r="AE3350"/>
      <c r="AF3350"/>
      <c r="AG3350" t="inlineStr">
        <is>
          <t>AI mg/L</t>
        </is>
      </c>
      <c r="AH3350" t="inlineStr">
        <is>
          <t>Total</t>
        </is>
      </c>
      <c r="AI3350"/>
      <c r="AJ3350" t="n">
        <v>2.83</v>
      </c>
      <c r="AK3350"/>
      <c r="AL3350"/>
      <c r="AM3350"/>
      <c r="AN3350"/>
      <c r="AO3350" t="inlineStr">
        <is>
          <t>AI mg/L</t>
        </is>
      </c>
      <c r="AP3350"/>
      <c r="AQ3350"/>
      <c r="AR3350"/>
      <c r="AS3350"/>
      <c r="AT3350"/>
      <c r="AU3350"/>
      <c r="AV3350"/>
      <c r="AW3350"/>
      <c r="AX3350" t="inlineStr">
        <is>
          <t>Mortality</t>
        </is>
      </c>
      <c r="AY3350" t="inlineStr">
        <is>
          <t>Mortality</t>
        </is>
      </c>
      <c r="AZ3350" t="inlineStr">
        <is>
          <t>LC50</t>
        </is>
      </c>
      <c r="BA3350"/>
      <c r="BB3350" t="n">
        <v>4.0</v>
      </c>
      <c r="BC3350"/>
      <c r="BD3350"/>
      <c r="BE3350"/>
      <c r="BF3350"/>
      <c r="BG3350" t="inlineStr">
        <is>
          <t>Day(s)</t>
        </is>
      </c>
      <c r="BH3350"/>
      <c r="BI3350" t="inlineStr">
        <is>
          <t>DTXSID6034479</t>
        </is>
      </c>
      <c r="BJ3350"/>
      <c r="BK3350"/>
      <c r="BL3350"/>
      <c r="BM3350"/>
      <c r="BN3350"/>
      <c r="BO3350"/>
      <c r="BP3350"/>
      <c r="BQ3350"/>
      <c r="BR3350"/>
      <c r="BS3350"/>
      <c r="BT3350" t="inlineStr">
        <is>
          <t>--</t>
        </is>
      </c>
      <c r="BU3350"/>
      <c r="BV3350"/>
      <c r="BW3350"/>
      <c r="BX3350"/>
      <c r="BY3350"/>
      <c r="BZ3350"/>
      <c r="CA3350" t="inlineStr">
        <is>
          <t>--</t>
        </is>
      </c>
      <c r="CB3350"/>
      <c r="CC3350"/>
      <c r="CD3350"/>
      <c r="CE3350"/>
      <c r="CF3350"/>
      <c r="CG3350"/>
      <c r="CH3350"/>
      <c r="CI3350" t="inlineStr">
        <is>
          <t xml:space="preserve"> CONTR/&lt;= 10 % MORT//</t>
        </is>
      </c>
      <c r="CJ3350" t="inlineStr">
        <is>
          <t xml:space="preserve">   CONTR/&lt;= 10 % MORT//</t>
        </is>
      </c>
      <c r="CK3350" t="inlineStr">
        <is>
          <t>Geckler,J.R., W.B. Horning, T.M. Neiheisel, Q.H. Pickering, E.L. Robinson, and C.E. Stephan</t>
        </is>
      </c>
      <c r="CL3350" t="n">
        <v>2071.0</v>
      </c>
      <c r="CM3350" t="inlineStr">
        <is>
          <t>Validity of Laboratory Tests for Predicting Copper Toxicity in Streams</t>
        </is>
      </c>
      <c r="CN3350" t="inlineStr">
        <is>
          <t>EPA-600/3-76-116, U.S.EPA, Duluth, MN:208 p.</t>
        </is>
      </c>
      <c r="CO3350" t="n">
        <v>1976.0</v>
      </c>
      <c r="CP3350" t="inlineStr">
        <is>
          <t>Geckler,J.R., W.B. Horning, T.M. Neiheisel, Q.H. Pickering, E.L. Robinson, and C.E. Stephan (1976). Validity of Laboratory Tests for Predicting Copper Toxicity in Streams. EPA-600/3-76-116, U.S.EPA, Duluth, MN, 208 p. ECOREF#:2071</t>
        </is>
      </c>
    </row>
    <row r="3351">
      <c r="A3351" t="n">
        <v>7758987.0</v>
      </c>
      <c r="B3351" t="inlineStr">
        <is>
          <t>Sulfuric acid copper(2+) salt (1:1)</t>
        </is>
      </c>
      <c r="C3351"/>
      <c r="D3351" t="inlineStr">
        <is>
          <t>Measured</t>
        </is>
      </c>
      <c r="E3351" t="inlineStr">
        <is>
          <t>Not coded</t>
        </is>
      </c>
      <c r="F3351"/>
      <c r="G3351"/>
      <c r="H3351"/>
      <c r="I3351"/>
      <c r="J3351"/>
      <c r="K3351"/>
      <c r="L3351" t="inlineStr">
        <is>
          <t>Pimephales promelas</t>
        </is>
      </c>
      <c r="M3351" t="inlineStr">
        <is>
          <t>Fathead Minnow</t>
        </is>
      </c>
      <c r="N3351"/>
      <c r="O3351"/>
      <c r="P3351"/>
      <c r="Q3351"/>
      <c r="R3351"/>
      <c r="S3351"/>
      <c r="T3351"/>
      <c r="U3351"/>
      <c r="V3351" t="inlineStr">
        <is>
          <t>Static</t>
        </is>
      </c>
      <c r="W3351" t="inlineStr">
        <is>
          <t>Fresh water</t>
        </is>
      </c>
      <c r="X3351" t="inlineStr">
        <is>
          <t>Lab</t>
        </is>
      </c>
      <c r="Y3351"/>
      <c r="Z3351" t="inlineStr">
        <is>
          <t>Dissolved</t>
        </is>
      </c>
      <c r="AA3351"/>
      <c r="AB3351" t="n">
        <v>0.6</v>
      </c>
      <c r="AC3351"/>
      <c r="AD3351"/>
      <c r="AE3351"/>
      <c r="AF3351"/>
      <c r="AG3351" t="inlineStr">
        <is>
          <t>AI mg/L</t>
        </is>
      </c>
      <c r="AH3351" t="inlineStr">
        <is>
          <t>Total</t>
        </is>
      </c>
      <c r="AI3351"/>
      <c r="AJ3351" t="n">
        <v>0.92</v>
      </c>
      <c r="AK3351"/>
      <c r="AL3351"/>
      <c r="AM3351"/>
      <c r="AN3351"/>
      <c r="AO3351" t="inlineStr">
        <is>
          <t>AI mg/L</t>
        </is>
      </c>
      <c r="AP3351"/>
      <c r="AQ3351"/>
      <c r="AR3351"/>
      <c r="AS3351"/>
      <c r="AT3351"/>
      <c r="AU3351"/>
      <c r="AV3351"/>
      <c r="AW3351"/>
      <c r="AX3351" t="inlineStr">
        <is>
          <t>Mortality</t>
        </is>
      </c>
      <c r="AY3351" t="inlineStr">
        <is>
          <t>Mortality</t>
        </is>
      </c>
      <c r="AZ3351" t="inlineStr">
        <is>
          <t>LC50</t>
        </is>
      </c>
      <c r="BA3351"/>
      <c r="BB3351" t="n">
        <v>4.0</v>
      </c>
      <c r="BC3351"/>
      <c r="BD3351"/>
      <c r="BE3351"/>
      <c r="BF3351"/>
      <c r="BG3351" t="inlineStr">
        <is>
          <t>Day(s)</t>
        </is>
      </c>
      <c r="BH3351"/>
      <c r="BI3351" t="inlineStr">
        <is>
          <t>DTXSID6034479</t>
        </is>
      </c>
      <c r="BJ3351"/>
      <c r="BK3351"/>
      <c r="BL3351"/>
      <c r="BM3351"/>
      <c r="BN3351"/>
      <c r="BO3351"/>
      <c r="BP3351"/>
      <c r="BQ3351"/>
      <c r="BR3351"/>
      <c r="BS3351"/>
      <c r="BT3351" t="inlineStr">
        <is>
          <t>--</t>
        </is>
      </c>
      <c r="BU3351"/>
      <c r="BV3351"/>
      <c r="BW3351"/>
      <c r="BX3351"/>
      <c r="BY3351"/>
      <c r="BZ3351"/>
      <c r="CA3351" t="inlineStr">
        <is>
          <t>--</t>
        </is>
      </c>
      <c r="CB3351"/>
      <c r="CC3351"/>
      <c r="CD3351"/>
      <c r="CE3351"/>
      <c r="CF3351"/>
      <c r="CG3351"/>
      <c r="CH3351"/>
      <c r="CI3351" t="inlineStr">
        <is>
          <t xml:space="preserve"> CONTR/&lt;= 10 % MORT//</t>
        </is>
      </c>
      <c r="CJ3351" t="inlineStr">
        <is>
          <t xml:space="preserve">   CONTR/&lt;= 10 % MORT//</t>
        </is>
      </c>
      <c r="CK3351" t="inlineStr">
        <is>
          <t>Geckler,J.R., W.B. Horning, T.M. Neiheisel, Q.H. Pickering, E.L. Robinson, and C.E. Stephan</t>
        </is>
      </c>
      <c r="CL3351" t="n">
        <v>2071.0</v>
      </c>
      <c r="CM3351" t="inlineStr">
        <is>
          <t>Validity of Laboratory Tests for Predicting Copper Toxicity in Streams</t>
        </is>
      </c>
      <c r="CN3351" t="inlineStr">
        <is>
          <t>EPA-600/3-76-116, U.S.EPA, Duluth, MN:208 p.</t>
        </is>
      </c>
      <c r="CO3351" t="n">
        <v>1976.0</v>
      </c>
      <c r="CP3351" t="inlineStr">
        <is>
          <t>Geckler,J.R., W.B. Horning, T.M. Neiheisel, Q.H. Pickering, E.L. Robinson, and C.E. Stephan (1976). Validity of Laboratory Tests for Predicting Copper Toxicity in Streams. EPA-600/3-76-116, U.S.EPA, Duluth, MN, 208 p. ECOREF#:2071</t>
        </is>
      </c>
    </row>
    <row r="3352">
      <c r="A3352" t="n">
        <v>7758987.0</v>
      </c>
      <c r="B3352" t="inlineStr">
        <is>
          <t>Sulfuric acid copper(2+) salt (1:1)</t>
        </is>
      </c>
      <c r="C3352"/>
      <c r="D3352" t="inlineStr">
        <is>
          <t>Measured</t>
        </is>
      </c>
      <c r="E3352" t="inlineStr">
        <is>
          <t>Not coded</t>
        </is>
      </c>
      <c r="F3352"/>
      <c r="G3352"/>
      <c r="H3352"/>
      <c r="I3352"/>
      <c r="J3352"/>
      <c r="K3352"/>
      <c r="L3352" t="inlineStr">
        <is>
          <t>Pimephales promelas</t>
        </is>
      </c>
      <c r="M3352" t="inlineStr">
        <is>
          <t>Fathead Minnow</t>
        </is>
      </c>
      <c r="N3352" t="inlineStr">
        <is>
          <t>Larva</t>
        </is>
      </c>
      <c r="O3352" t="inlineStr">
        <is>
          <t>&lt;</t>
        </is>
      </c>
      <c r="P3352" t="n">
        <v>24.0</v>
      </c>
      <c r="Q3352"/>
      <c r="R3352"/>
      <c r="S3352"/>
      <c r="T3352"/>
      <c r="U3352" t="inlineStr">
        <is>
          <t>Hour(s)</t>
        </is>
      </c>
      <c r="V3352" t="inlineStr">
        <is>
          <t>Static</t>
        </is>
      </c>
      <c r="W3352" t="inlineStr">
        <is>
          <t>Fresh water</t>
        </is>
      </c>
      <c r="X3352" t="inlineStr">
        <is>
          <t>Lab</t>
        </is>
      </c>
      <c r="Y3352" t="n">
        <v>6.0</v>
      </c>
      <c r="Z3352" t="inlineStr">
        <is>
          <t>Total</t>
        </is>
      </c>
      <c r="AA3352" t="inlineStr">
        <is>
          <t>&gt;</t>
        </is>
      </c>
      <c r="AB3352" t="n">
        <v>1.3252799</v>
      </c>
      <c r="AC3352"/>
      <c r="AD3352"/>
      <c r="AE3352"/>
      <c r="AF3352"/>
      <c r="AG3352" t="inlineStr">
        <is>
          <t>AI mg/L</t>
        </is>
      </c>
      <c r="AH3352"/>
      <c r="AI3352"/>
      <c r="AJ3352"/>
      <c r="AK3352"/>
      <c r="AL3352"/>
      <c r="AM3352"/>
      <c r="AN3352"/>
      <c r="AO3352"/>
      <c r="AP3352"/>
      <c r="AQ3352"/>
      <c r="AR3352"/>
      <c r="AS3352"/>
      <c r="AT3352"/>
      <c r="AU3352"/>
      <c r="AV3352"/>
      <c r="AW3352"/>
      <c r="AX3352" t="inlineStr">
        <is>
          <t>Mortality</t>
        </is>
      </c>
      <c r="AY3352" t="inlineStr">
        <is>
          <t>Mortality</t>
        </is>
      </c>
      <c r="AZ3352" t="inlineStr">
        <is>
          <t>LC50</t>
        </is>
      </c>
      <c r="BA3352"/>
      <c r="BB3352" t="n">
        <v>4.0</v>
      </c>
      <c r="BC3352"/>
      <c r="BD3352"/>
      <c r="BE3352"/>
      <c r="BF3352"/>
      <c r="BG3352" t="inlineStr">
        <is>
          <t>Day(s)</t>
        </is>
      </c>
      <c r="BH3352"/>
      <c r="BI3352" t="inlineStr">
        <is>
          <t>DTXSID6034479</t>
        </is>
      </c>
      <c r="BJ3352"/>
      <c r="BK3352"/>
      <c r="BL3352"/>
      <c r="BM3352"/>
      <c r="BN3352"/>
      <c r="BO3352"/>
      <c r="BP3352"/>
      <c r="BQ3352"/>
      <c r="BR3352"/>
      <c r="BS3352"/>
      <c r="BT3352" t="inlineStr">
        <is>
          <t>--</t>
        </is>
      </c>
      <c r="BU3352"/>
      <c r="BV3352"/>
      <c r="BW3352"/>
      <c r="BX3352"/>
      <c r="BY3352"/>
      <c r="BZ3352"/>
      <c r="CA3352"/>
      <c r="CB3352"/>
      <c r="CC3352"/>
      <c r="CD3352"/>
      <c r="CE3352"/>
      <c r="CF3352"/>
      <c r="CG3352"/>
      <c r="CH3352"/>
      <c r="CI3352" t="inlineStr">
        <is>
          <t xml:space="preserve"> CA/2.40 mN             //MG/2.47 mN             //NA/3.04 mN             //POT/0.16 mN             //SO4/3.00 mN             //CL/1.69 mN             //DNUM/6//DOSES/0.54 to 0.49/1.0 to 1.1/2.0 to 2.3/3.9 to 4.3/7.7 to 8.7 uM//TESTID/26//OEF/SALTS, HARDNESS, TEMPERATURE////</t>
        </is>
      </c>
      <c r="CJ3352" t="inlineStr">
        <is>
          <t xml:space="preserve">   CA/2.40 mN             //MG/2.47 mN             //NA/3.04 mN             //POT/0.16 mN             //SO4/3.00 mN             //CL/1.69 mN             //DNUM/6//DOSES/0.54 to 0.49/1.0 to 1.1/2.0 to 2.3/3.9 to 4.3/7.7 to 8.7 uM//TESTID/26//OEF/SALTS, HARDNESS, TEMPERATURE////</t>
        </is>
      </c>
      <c r="CK3352" t="inlineStr">
        <is>
          <t>Erickson,R.J., D.A. Benoit, and V.R. Mattson</t>
        </is>
      </c>
      <c r="CL3352" t="n">
        <v>76238.0</v>
      </c>
      <c r="CM3352" t="inlineStr">
        <is>
          <t>A Prototype Toxicity Factors Model for Site-Specific Copper Water Quality Criteria</t>
        </is>
      </c>
      <c r="CN3352" t="inlineStr">
        <is>
          <t>U.S.EPA, Duluth, MN:36 p.</t>
        </is>
      </c>
      <c r="CO3352" t="n">
        <v>1996.0</v>
      </c>
      <c r="CP3352" t="inlineStr">
        <is>
          <t>Erickson,R.J., D.A. Benoit, and V.R. Mattson (1996). A Prototype Toxicity Factors Model for Site-Specific Copper Water Quality Criteria. U.S.EPA, Duluth, MN, 36 p. ECOREF#:76238</t>
        </is>
      </c>
    </row>
    <row r="3353">
      <c r="A3353" t="n">
        <v>7758987.0</v>
      </c>
      <c r="B3353" t="inlineStr">
        <is>
          <t>Sulfuric acid copper(2+) salt (1:1)</t>
        </is>
      </c>
      <c r="C3353"/>
      <c r="D3353" t="inlineStr">
        <is>
          <t>Measured</t>
        </is>
      </c>
      <c r="E3353" t="inlineStr">
        <is>
          <t>Not coded</t>
        </is>
      </c>
      <c r="F3353"/>
      <c r="G3353"/>
      <c r="H3353"/>
      <c r="I3353"/>
      <c r="J3353"/>
      <c r="K3353"/>
      <c r="L3353" t="inlineStr">
        <is>
          <t>Pimephales promelas</t>
        </is>
      </c>
      <c r="M3353" t="inlineStr">
        <is>
          <t>Fathead Minnow</t>
        </is>
      </c>
      <c r="N3353"/>
      <c r="O3353"/>
      <c r="P3353"/>
      <c r="Q3353"/>
      <c r="R3353"/>
      <c r="S3353"/>
      <c r="T3353"/>
      <c r="U3353"/>
      <c r="V3353" t="inlineStr">
        <is>
          <t>Static</t>
        </is>
      </c>
      <c r="W3353" t="inlineStr">
        <is>
          <t>Fresh water</t>
        </is>
      </c>
      <c r="X3353" t="inlineStr">
        <is>
          <t>Lab</t>
        </is>
      </c>
      <c r="Y3353"/>
      <c r="Z3353" t="inlineStr">
        <is>
          <t>Dissolved</t>
        </is>
      </c>
      <c r="AA3353"/>
      <c r="AB3353" t="n">
        <v>0.66</v>
      </c>
      <c r="AC3353"/>
      <c r="AD3353"/>
      <c r="AE3353"/>
      <c r="AF3353"/>
      <c r="AG3353" t="inlineStr">
        <is>
          <t>AI mg/L</t>
        </is>
      </c>
      <c r="AH3353" t="inlineStr">
        <is>
          <t>Total</t>
        </is>
      </c>
      <c r="AI3353"/>
      <c r="AJ3353" t="n">
        <v>2.0</v>
      </c>
      <c r="AK3353"/>
      <c r="AL3353"/>
      <c r="AM3353"/>
      <c r="AN3353"/>
      <c r="AO3353" t="inlineStr">
        <is>
          <t>AI mg/L</t>
        </is>
      </c>
      <c r="AP3353"/>
      <c r="AQ3353"/>
      <c r="AR3353"/>
      <c r="AS3353"/>
      <c r="AT3353"/>
      <c r="AU3353"/>
      <c r="AV3353"/>
      <c r="AW3353"/>
      <c r="AX3353" t="inlineStr">
        <is>
          <t>Mortality</t>
        </is>
      </c>
      <c r="AY3353" t="inlineStr">
        <is>
          <t>Mortality</t>
        </is>
      </c>
      <c r="AZ3353" t="inlineStr">
        <is>
          <t>LC50</t>
        </is>
      </c>
      <c r="BA3353"/>
      <c r="BB3353" t="n">
        <v>4.0</v>
      </c>
      <c r="BC3353"/>
      <c r="BD3353"/>
      <c r="BE3353"/>
      <c r="BF3353"/>
      <c r="BG3353" t="inlineStr">
        <is>
          <t>Day(s)</t>
        </is>
      </c>
      <c r="BH3353"/>
      <c r="BI3353" t="inlineStr">
        <is>
          <t>DTXSID6034479</t>
        </is>
      </c>
      <c r="BJ3353"/>
      <c r="BK3353"/>
      <c r="BL3353"/>
      <c r="BM3353"/>
      <c r="BN3353"/>
      <c r="BO3353"/>
      <c r="BP3353"/>
      <c r="BQ3353"/>
      <c r="BR3353"/>
      <c r="BS3353"/>
      <c r="BT3353" t="inlineStr">
        <is>
          <t>--</t>
        </is>
      </c>
      <c r="BU3353"/>
      <c r="BV3353"/>
      <c r="BW3353"/>
      <c r="BX3353"/>
      <c r="BY3353"/>
      <c r="BZ3353"/>
      <c r="CA3353" t="inlineStr">
        <is>
          <t>--</t>
        </is>
      </c>
      <c r="CB3353"/>
      <c r="CC3353"/>
      <c r="CD3353"/>
      <c r="CE3353"/>
      <c r="CF3353"/>
      <c r="CG3353"/>
      <c r="CH3353"/>
      <c r="CI3353" t="inlineStr">
        <is>
          <t xml:space="preserve"> CONTR/&lt;= 10 % MORT//</t>
        </is>
      </c>
      <c r="CJ3353" t="inlineStr">
        <is>
          <t xml:space="preserve">   CONTR/&lt;= 10 % MORT//</t>
        </is>
      </c>
      <c r="CK3353" t="inlineStr">
        <is>
          <t>Geckler,J.R., W.B. Horning, T.M. Neiheisel, Q.H. Pickering, E.L. Robinson, and C.E. Stephan</t>
        </is>
      </c>
      <c r="CL3353" t="n">
        <v>2071.0</v>
      </c>
      <c r="CM3353" t="inlineStr">
        <is>
          <t>Validity of Laboratory Tests for Predicting Copper Toxicity in Streams</t>
        </is>
      </c>
      <c r="CN3353" t="inlineStr">
        <is>
          <t>EPA-600/3-76-116, U.S.EPA, Duluth, MN:208 p.</t>
        </is>
      </c>
      <c r="CO3353" t="n">
        <v>1976.0</v>
      </c>
      <c r="CP3353" t="inlineStr">
        <is>
          <t>Geckler,J.R., W.B. Horning, T.M. Neiheisel, Q.H. Pickering, E.L. Robinson, and C.E. Stephan (1976). Validity of Laboratory Tests for Predicting Copper Toxicity in Streams. EPA-600/3-76-116, U.S.EPA, Duluth, MN, 208 p. ECOREF#:2071</t>
        </is>
      </c>
    </row>
    <row r="3354">
      <c r="A3354" t="n">
        <v>7758987.0</v>
      </c>
      <c r="B3354" t="inlineStr">
        <is>
          <t>Sulfuric acid copper(2+) salt (1:1)</t>
        </is>
      </c>
      <c r="C3354"/>
      <c r="D3354" t="inlineStr">
        <is>
          <t>Measured</t>
        </is>
      </c>
      <c r="E3354" t="inlineStr">
        <is>
          <t>Not coded</t>
        </is>
      </c>
      <c r="F3354"/>
      <c r="G3354"/>
      <c r="H3354"/>
      <c r="I3354"/>
      <c r="J3354"/>
      <c r="K3354"/>
      <c r="L3354" t="inlineStr">
        <is>
          <t>Pimephales promelas</t>
        </is>
      </c>
      <c r="M3354" t="inlineStr">
        <is>
          <t>Fathead Minnow</t>
        </is>
      </c>
      <c r="N3354"/>
      <c r="O3354"/>
      <c r="P3354"/>
      <c r="Q3354"/>
      <c r="R3354"/>
      <c r="S3354"/>
      <c r="T3354"/>
      <c r="U3354"/>
      <c r="V3354" t="inlineStr">
        <is>
          <t>Static</t>
        </is>
      </c>
      <c r="W3354" t="inlineStr">
        <is>
          <t>Fresh water</t>
        </is>
      </c>
      <c r="X3354" t="inlineStr">
        <is>
          <t>Lab</t>
        </is>
      </c>
      <c r="Y3354"/>
      <c r="Z3354" t="inlineStr">
        <is>
          <t>Dissolved</t>
        </is>
      </c>
      <c r="AA3354" t="inlineStr">
        <is>
          <t>&gt;</t>
        </is>
      </c>
      <c r="AB3354" t="n">
        <v>0.61</v>
      </c>
      <c r="AC3354"/>
      <c r="AD3354"/>
      <c r="AE3354"/>
      <c r="AF3354"/>
      <c r="AG3354" t="inlineStr">
        <is>
          <t>AI mg/L</t>
        </is>
      </c>
      <c r="AH3354" t="inlineStr">
        <is>
          <t>Total</t>
        </is>
      </c>
      <c r="AI3354"/>
      <c r="AJ3354" t="n">
        <v>20.0</v>
      </c>
      <c r="AK3354"/>
      <c r="AL3354"/>
      <c r="AM3354"/>
      <c r="AN3354"/>
      <c r="AO3354" t="inlineStr">
        <is>
          <t>AI mg/L</t>
        </is>
      </c>
      <c r="AP3354"/>
      <c r="AQ3354"/>
      <c r="AR3354"/>
      <c r="AS3354"/>
      <c r="AT3354"/>
      <c r="AU3354"/>
      <c r="AV3354"/>
      <c r="AW3354"/>
      <c r="AX3354" t="inlineStr">
        <is>
          <t>Mortality</t>
        </is>
      </c>
      <c r="AY3354" t="inlineStr">
        <is>
          <t>Mortality</t>
        </is>
      </c>
      <c r="AZ3354" t="inlineStr">
        <is>
          <t>LC50</t>
        </is>
      </c>
      <c r="BA3354"/>
      <c r="BB3354" t="n">
        <v>4.0</v>
      </c>
      <c r="BC3354"/>
      <c r="BD3354"/>
      <c r="BE3354"/>
      <c r="BF3354"/>
      <c r="BG3354" t="inlineStr">
        <is>
          <t>Day(s)</t>
        </is>
      </c>
      <c r="BH3354"/>
      <c r="BI3354" t="inlineStr">
        <is>
          <t>DTXSID6034479</t>
        </is>
      </c>
      <c r="BJ3354"/>
      <c r="BK3354"/>
      <c r="BL3354"/>
      <c r="BM3354"/>
      <c r="BN3354"/>
      <c r="BO3354"/>
      <c r="BP3354"/>
      <c r="BQ3354"/>
      <c r="BR3354"/>
      <c r="BS3354"/>
      <c r="BT3354" t="inlineStr">
        <is>
          <t>--</t>
        </is>
      </c>
      <c r="BU3354"/>
      <c r="BV3354"/>
      <c r="BW3354"/>
      <c r="BX3354"/>
      <c r="BY3354"/>
      <c r="BZ3354"/>
      <c r="CA3354" t="inlineStr">
        <is>
          <t>--</t>
        </is>
      </c>
      <c r="CB3354"/>
      <c r="CC3354"/>
      <c r="CD3354"/>
      <c r="CE3354"/>
      <c r="CF3354"/>
      <c r="CG3354"/>
      <c r="CH3354"/>
      <c r="CI3354" t="inlineStr">
        <is>
          <t xml:space="preserve"> CONTR/&lt;= 10 % MORT//</t>
        </is>
      </c>
      <c r="CJ3354" t="inlineStr">
        <is>
          <t xml:space="preserve">   CONTR/&lt;= 10 % MORT//</t>
        </is>
      </c>
      <c r="CK3354" t="inlineStr">
        <is>
          <t>Geckler,J.R., W.B. Horning, T.M. Neiheisel, Q.H. Pickering, E.L. Robinson, and C.E. Stephan</t>
        </is>
      </c>
      <c r="CL3354" t="n">
        <v>2071.0</v>
      </c>
      <c r="CM3354" t="inlineStr">
        <is>
          <t>Validity of Laboratory Tests for Predicting Copper Toxicity in Streams</t>
        </is>
      </c>
      <c r="CN3354" t="inlineStr">
        <is>
          <t>EPA-600/3-76-116, U.S.EPA, Duluth, MN:208 p.</t>
        </is>
      </c>
      <c r="CO3354" t="n">
        <v>1976.0</v>
      </c>
      <c r="CP3354" t="inlineStr">
        <is>
          <t>Geckler,J.R., W.B. Horning, T.M. Neiheisel, Q.H. Pickering, E.L. Robinson, and C.E. Stephan (1976). Validity of Laboratory Tests for Predicting Copper Toxicity in Streams. EPA-600/3-76-116, U.S.EPA, Duluth, MN, 208 p. ECOREF#:2071</t>
        </is>
      </c>
    </row>
    <row r="3355">
      <c r="A3355" t="n">
        <v>7758987.0</v>
      </c>
      <c r="B3355" t="inlineStr">
        <is>
          <t>Sulfuric acid copper(2+) salt (1:1)</t>
        </is>
      </c>
      <c r="C3355"/>
      <c r="D3355" t="inlineStr">
        <is>
          <t>Measured</t>
        </is>
      </c>
      <c r="E3355" t="inlineStr">
        <is>
          <t>Not coded</t>
        </is>
      </c>
      <c r="F3355"/>
      <c r="G3355"/>
      <c r="H3355"/>
      <c r="I3355"/>
      <c r="J3355"/>
      <c r="K3355"/>
      <c r="L3355" t="inlineStr">
        <is>
          <t>Pimephales promelas</t>
        </is>
      </c>
      <c r="M3355" t="inlineStr">
        <is>
          <t>Fathead Minnow</t>
        </is>
      </c>
      <c r="N3355" t="inlineStr">
        <is>
          <t>Larva</t>
        </is>
      </c>
      <c r="O3355" t="inlineStr">
        <is>
          <t>&lt;</t>
        </is>
      </c>
      <c r="P3355" t="n">
        <v>24.0</v>
      </c>
      <c r="Q3355"/>
      <c r="R3355"/>
      <c r="S3355"/>
      <c r="T3355"/>
      <c r="U3355" t="inlineStr">
        <is>
          <t>Hour(s)</t>
        </is>
      </c>
      <c r="V3355" t="inlineStr">
        <is>
          <t>Static</t>
        </is>
      </c>
      <c r="W3355" t="inlineStr">
        <is>
          <t>Fresh water</t>
        </is>
      </c>
      <c r="X3355" t="inlineStr">
        <is>
          <t>Lab</t>
        </is>
      </c>
      <c r="Y3355"/>
      <c r="Z3355" t="inlineStr">
        <is>
          <t>Total</t>
        </is>
      </c>
      <c r="AA3355"/>
      <c r="AB3355" t="n">
        <v>0.0085</v>
      </c>
      <c r="AC3355"/>
      <c r="AD3355" t="n">
        <v>0.0064</v>
      </c>
      <c r="AE3355"/>
      <c r="AF3355" t="n">
        <v>0.0113</v>
      </c>
      <c r="AG3355" t="inlineStr">
        <is>
          <t>AI mg/L</t>
        </is>
      </c>
      <c r="AH3355"/>
      <c r="AI3355"/>
      <c r="AJ3355"/>
      <c r="AK3355"/>
      <c r="AL3355"/>
      <c r="AM3355"/>
      <c r="AN3355"/>
      <c r="AO3355"/>
      <c r="AP3355"/>
      <c r="AQ3355"/>
      <c r="AR3355"/>
      <c r="AS3355"/>
      <c r="AT3355"/>
      <c r="AU3355"/>
      <c r="AV3355"/>
      <c r="AW3355"/>
      <c r="AX3355" t="inlineStr">
        <is>
          <t>Mortality</t>
        </is>
      </c>
      <c r="AY3355" t="inlineStr">
        <is>
          <t>Mortality</t>
        </is>
      </c>
      <c r="AZ3355" t="inlineStr">
        <is>
          <t>LC50</t>
        </is>
      </c>
      <c r="BA3355"/>
      <c r="BB3355" t="n">
        <v>4.0</v>
      </c>
      <c r="BC3355"/>
      <c r="BD3355"/>
      <c r="BE3355"/>
      <c r="BF3355"/>
      <c r="BG3355" t="inlineStr">
        <is>
          <t>Day(s)</t>
        </is>
      </c>
      <c r="BH3355"/>
      <c r="BI3355" t="inlineStr">
        <is>
          <t>DTXSID6034479</t>
        </is>
      </c>
      <c r="BJ3355" t="inlineStr">
        <is>
          <t>10.1139/f96-063</t>
        </is>
      </c>
      <c r="BK3355"/>
      <c r="BL3355"/>
      <c r="BM3355"/>
      <c r="BN3355"/>
      <c r="BO3355"/>
      <c r="BP3355"/>
      <c r="BQ3355"/>
      <c r="BR3355"/>
      <c r="BS3355"/>
      <c r="BT3355" t="inlineStr">
        <is>
          <t>--</t>
        </is>
      </c>
      <c r="BU3355"/>
      <c r="BV3355"/>
      <c r="BW3355"/>
      <c r="BX3355"/>
      <c r="BY3355"/>
      <c r="BZ3355"/>
      <c r="CA3355"/>
      <c r="CB3355"/>
      <c r="CC3355"/>
      <c r="CD3355"/>
      <c r="CE3355"/>
      <c r="CF3355"/>
      <c r="CG3355"/>
      <c r="CH3355"/>
      <c r="CI3355"/>
      <c r="CJ3355"/>
      <c r="CK3355" t="inlineStr">
        <is>
          <t>Welsh,P.G., J.L. Parrott, D.G. Dixon, P.V. Hodson, D.J. Spry, and G. Mierle</t>
        </is>
      </c>
      <c r="CL3355" t="n">
        <v>17105.0</v>
      </c>
      <c r="CM3355" t="inlineStr">
        <is>
          <t>Estimating Acute Copper Toxicity to Larval Fathead Minnow (Pimephales promelas) in Soft Water from Measurements of Dissolved Organic Carbon, Calcium, and pH</t>
        </is>
      </c>
      <c r="CN3355" t="inlineStr">
        <is>
          <t>Can. J. Fish. Aquat. Sci. (Multiple Languages)53:1263-1271</t>
        </is>
      </c>
      <c r="CO3355" t="n">
        <v>1996.0</v>
      </c>
      <c r="CP3355" t="inlineStr">
        <is>
          <t>Welsh,P.G., J.L. Parrott, D.G. Dixon, P.V. Hodson, D.J. Spry, and G. Mierle (1996). Estimating Acute Copper Toxicity to Larval Fathead Minnow (Pimephales promelas) in Soft Water from Measurements of Dissolved Organic Carbon, Calcium, and pH. Can. J. Fish. Aquat. Sci. (Multiple Languages), 53, 1263-1271. doi:10.1139/f96-063. ECOREF#:17105</t>
        </is>
      </c>
    </row>
    <row r="3356">
      <c r="A3356" t="n">
        <v>7758987.0</v>
      </c>
      <c r="B3356" t="inlineStr">
        <is>
          <t>Sulfuric acid copper(2+) salt (1:1)</t>
        </is>
      </c>
      <c r="C3356"/>
      <c r="D3356" t="inlineStr">
        <is>
          <t>Unmeasured</t>
        </is>
      </c>
      <c r="E3356" t="inlineStr">
        <is>
          <t>Not coded</t>
        </is>
      </c>
      <c r="F3356"/>
      <c r="G3356"/>
      <c r="H3356"/>
      <c r="I3356"/>
      <c r="J3356"/>
      <c r="K3356"/>
      <c r="L3356" t="inlineStr">
        <is>
          <t>Pimephales promelas</t>
        </is>
      </c>
      <c r="M3356" t="inlineStr">
        <is>
          <t>Fathead Minnow</t>
        </is>
      </c>
      <c r="N3356"/>
      <c r="O3356"/>
      <c r="P3356" t="n">
        <v>6.0</v>
      </c>
      <c r="Q3356"/>
      <c r="R3356"/>
      <c r="S3356"/>
      <c r="T3356"/>
      <c r="U3356" t="inlineStr">
        <is>
          <t>Month(s)</t>
        </is>
      </c>
      <c r="V3356" t="inlineStr">
        <is>
          <t>Flow-through</t>
        </is>
      </c>
      <c r="W3356" t="inlineStr">
        <is>
          <t>Fresh water</t>
        </is>
      </c>
      <c r="X3356" t="inlineStr">
        <is>
          <t>Lab</t>
        </is>
      </c>
      <c r="Y3356"/>
      <c r="Z3356" t="inlineStr">
        <is>
          <t>Total</t>
        </is>
      </c>
      <c r="AA3356"/>
      <c r="AB3356" t="n">
        <v>0.46</v>
      </c>
      <c r="AC3356"/>
      <c r="AD3356" t="n">
        <v>0.39</v>
      </c>
      <c r="AE3356"/>
      <c r="AF3356" t="n">
        <v>0.54</v>
      </c>
      <c r="AG3356" t="inlineStr">
        <is>
          <t>AI mg/L</t>
        </is>
      </c>
      <c r="AH3356"/>
      <c r="AI3356"/>
      <c r="AJ3356"/>
      <c r="AK3356"/>
      <c r="AL3356"/>
      <c r="AM3356"/>
      <c r="AN3356"/>
      <c r="AO3356"/>
      <c r="AP3356"/>
      <c r="AQ3356"/>
      <c r="AR3356"/>
      <c r="AS3356"/>
      <c r="AT3356"/>
      <c r="AU3356"/>
      <c r="AV3356"/>
      <c r="AW3356"/>
      <c r="AX3356" t="inlineStr">
        <is>
          <t>Mortality</t>
        </is>
      </c>
      <c r="AY3356" t="inlineStr">
        <is>
          <t>Mortality</t>
        </is>
      </c>
      <c r="AZ3356" t="inlineStr">
        <is>
          <t>LC50</t>
        </is>
      </c>
      <c r="BA3356"/>
      <c r="BB3356" t="n">
        <v>4.0</v>
      </c>
      <c r="BC3356"/>
      <c r="BD3356"/>
      <c r="BE3356"/>
      <c r="BF3356"/>
      <c r="BG3356" t="inlineStr">
        <is>
          <t>Day(s)</t>
        </is>
      </c>
      <c r="BH3356"/>
      <c r="BI3356" t="inlineStr">
        <is>
          <t>DTXSID6034479</t>
        </is>
      </c>
      <c r="BJ3356"/>
      <c r="BK3356"/>
      <c r="BL3356"/>
      <c r="BM3356"/>
      <c r="BN3356"/>
      <c r="BO3356"/>
      <c r="BP3356"/>
      <c r="BQ3356"/>
      <c r="BR3356"/>
      <c r="BS3356"/>
      <c r="BT3356" t="inlineStr">
        <is>
          <t>--</t>
        </is>
      </c>
      <c r="BU3356"/>
      <c r="BV3356"/>
      <c r="BW3356"/>
      <c r="BX3356"/>
      <c r="BY3356"/>
      <c r="BZ3356"/>
      <c r="CA3356"/>
      <c r="CB3356"/>
      <c r="CC3356"/>
      <c r="CD3356"/>
      <c r="CE3356"/>
      <c r="CF3356"/>
      <c r="CG3356"/>
      <c r="CH3356"/>
      <c r="CI3356" t="inlineStr">
        <is>
          <t xml:space="preserve"> O EFCT CONT/STREAMSIDE TESTS//CONTR/&lt;= 10 % MORT//</t>
        </is>
      </c>
      <c r="CJ3356" t="inlineStr">
        <is>
          <t xml:space="preserve">   O EFCT CONT/STREAMSIDE TESTS//CONTR/&lt;= 10 % MORT//</t>
        </is>
      </c>
      <c r="CK3356" t="inlineStr">
        <is>
          <t>Geckler,J.R., W.B. Horning, T.M. Neiheisel, Q.H. Pickering, E.L. Robinson, and C.E. Stephan</t>
        </is>
      </c>
      <c r="CL3356" t="n">
        <v>2071.0</v>
      </c>
      <c r="CM3356" t="inlineStr">
        <is>
          <t>Validity of Laboratory Tests for Predicting Copper Toxicity in Streams</t>
        </is>
      </c>
      <c r="CN3356" t="inlineStr">
        <is>
          <t>EPA-600/3-76-116, U.S.EPA, Duluth, MN:208 p.</t>
        </is>
      </c>
      <c r="CO3356" t="n">
        <v>1976.0</v>
      </c>
      <c r="CP3356" t="inlineStr">
        <is>
          <t>Geckler,J.R., W.B. Horning, T.M. Neiheisel, Q.H. Pickering, E.L. Robinson, and C.E. Stephan (1976). Validity of Laboratory Tests for Predicting Copper Toxicity in Streams. EPA-600/3-76-116, U.S.EPA, Duluth, MN, 208 p. ECOREF#:2071</t>
        </is>
      </c>
    </row>
    <row r="3357">
      <c r="A3357" t="n">
        <v>7758987.0</v>
      </c>
      <c r="B3357" t="inlineStr">
        <is>
          <t>Sulfuric acid copper(2+) salt (1:1)</t>
        </is>
      </c>
      <c r="C3357"/>
      <c r="D3357" t="inlineStr">
        <is>
          <t>Measured</t>
        </is>
      </c>
      <c r="E3357" t="inlineStr">
        <is>
          <t>Not coded</t>
        </is>
      </c>
      <c r="F3357"/>
      <c r="G3357"/>
      <c r="H3357"/>
      <c r="I3357"/>
      <c r="J3357"/>
      <c r="K3357"/>
      <c r="L3357" t="inlineStr">
        <is>
          <t>Pimephales promelas</t>
        </is>
      </c>
      <c r="M3357" t="inlineStr">
        <is>
          <t>Fathead Minnow</t>
        </is>
      </c>
      <c r="N3357" t="inlineStr">
        <is>
          <t>Larva</t>
        </is>
      </c>
      <c r="O3357"/>
      <c r="P3357"/>
      <c r="Q3357" t="inlineStr">
        <is>
          <t>&gt;</t>
        </is>
      </c>
      <c r="R3357" t="n">
        <v>24.0</v>
      </c>
      <c r="S3357" t="inlineStr">
        <is>
          <t>&lt;</t>
        </is>
      </c>
      <c r="T3357" t="n">
        <v>96.0</v>
      </c>
      <c r="U3357" t="inlineStr">
        <is>
          <t>Hour(s)</t>
        </is>
      </c>
      <c r="V3357" t="inlineStr">
        <is>
          <t>Flow-through</t>
        </is>
      </c>
      <c r="W3357" t="inlineStr">
        <is>
          <t>Fresh water</t>
        </is>
      </c>
      <c r="X3357" t="inlineStr">
        <is>
          <t>Lab</t>
        </is>
      </c>
      <c r="Y3357"/>
      <c r="Z3357" t="inlineStr">
        <is>
          <t>Total</t>
        </is>
      </c>
      <c r="AA3357"/>
      <c r="AB3357"/>
      <c r="AC3357" t="inlineStr">
        <is>
          <t>&gt;</t>
        </is>
      </c>
      <c r="AD3357" t="n">
        <v>0.01</v>
      </c>
      <c r="AE3357" t="inlineStr">
        <is>
          <t>&lt;</t>
        </is>
      </c>
      <c r="AF3357" t="n">
        <v>0.015</v>
      </c>
      <c r="AG3357" t="inlineStr">
        <is>
          <t>AI mg/L</t>
        </is>
      </c>
      <c r="AH3357"/>
      <c r="AI3357"/>
      <c r="AJ3357"/>
      <c r="AK3357"/>
      <c r="AL3357"/>
      <c r="AM3357"/>
      <c r="AN3357"/>
      <c r="AO3357"/>
      <c r="AP3357"/>
      <c r="AQ3357"/>
      <c r="AR3357"/>
      <c r="AS3357"/>
      <c r="AT3357"/>
      <c r="AU3357"/>
      <c r="AV3357"/>
      <c r="AW3357"/>
      <c r="AX3357" t="inlineStr">
        <is>
          <t>Mortality</t>
        </is>
      </c>
      <c r="AY3357" t="inlineStr">
        <is>
          <t>Mortality</t>
        </is>
      </c>
      <c r="AZ3357" t="inlineStr">
        <is>
          <t>LC50</t>
        </is>
      </c>
      <c r="BA3357"/>
      <c r="BB3357" t="n">
        <v>4.0</v>
      </c>
      <c r="BC3357"/>
      <c r="BD3357"/>
      <c r="BE3357"/>
      <c r="BF3357"/>
      <c r="BG3357" t="inlineStr">
        <is>
          <t>Day(s)</t>
        </is>
      </c>
      <c r="BH3357"/>
      <c r="BI3357" t="inlineStr">
        <is>
          <t>DTXSID6034479</t>
        </is>
      </c>
      <c r="BJ3357"/>
      <c r="BK3357"/>
      <c r="BL3357"/>
      <c r="BM3357"/>
      <c r="BN3357"/>
      <c r="BO3357"/>
      <c r="BP3357"/>
      <c r="BQ3357"/>
      <c r="BR3357"/>
      <c r="BS3357"/>
      <c r="BT3357" t="inlineStr">
        <is>
          <t>--</t>
        </is>
      </c>
      <c r="BU3357"/>
      <c r="BV3357"/>
      <c r="BW3357"/>
      <c r="BX3357"/>
      <c r="BY3357"/>
      <c r="BZ3357"/>
      <c r="CA3357"/>
      <c r="CB3357"/>
      <c r="CC3357"/>
      <c r="CD3357"/>
      <c r="CE3357"/>
      <c r="CF3357"/>
      <c r="CG3357"/>
      <c r="CH3357"/>
      <c r="CI3357" t="inlineStr">
        <is>
          <t xml:space="preserve"> CONC/FROM GRAPH//</t>
        </is>
      </c>
      <c r="CJ3357" t="inlineStr">
        <is>
          <t xml:space="preserve">   CONC/FROM GRAPH//</t>
        </is>
      </c>
      <c r="CK3357" t="inlineStr">
        <is>
          <t>Welsh,P.G.</t>
        </is>
      </c>
      <c r="CL3357" t="n">
        <v>45189.0</v>
      </c>
      <c r="CM3357" t="inlineStr">
        <is>
          <t>Influence of Dissolved Organic Carbon on the Speciation, Bioavailability and Toxicity of Metals to Aquatic Biota in Soft Water Lakes</t>
        </is>
      </c>
      <c r="CN3357" t="inlineStr">
        <is>
          <t>Ph.D.Thesis, University of Waterloo, Ontario, Canada:181 p.</t>
        </is>
      </c>
      <c r="CO3357" t="n">
        <v>1996.0</v>
      </c>
      <c r="CP3357" t="inlineStr">
        <is>
          <t>Welsh,P.G. (1996). Influence of Dissolved Organic Carbon on the Speciation, Bioavailability and Toxicity of Metals to Aquatic Biota in Soft Water Lakes. Ph.D.Thesis, University of Waterloo, Ontario, Canada, 181 p. ECOREF#:45189</t>
        </is>
      </c>
    </row>
    <row r="3358">
      <c r="A3358" t="n">
        <v>7758987.0</v>
      </c>
      <c r="B3358" t="inlineStr">
        <is>
          <t>Sulfuric acid copper(2+) salt (1:1)</t>
        </is>
      </c>
      <c r="C3358"/>
      <c r="D3358" t="inlineStr">
        <is>
          <t>Unmeasured</t>
        </is>
      </c>
      <c r="E3358" t="inlineStr">
        <is>
          <t>Not coded</t>
        </is>
      </c>
      <c r="F3358"/>
      <c r="G3358"/>
      <c r="H3358"/>
      <c r="I3358"/>
      <c r="J3358"/>
      <c r="K3358"/>
      <c r="L3358" t="inlineStr">
        <is>
          <t>Pimephales promelas</t>
        </is>
      </c>
      <c r="M3358" t="inlineStr">
        <is>
          <t>Fathead Minnow</t>
        </is>
      </c>
      <c r="N3358" t="inlineStr">
        <is>
          <t>Larva</t>
        </is>
      </c>
      <c r="O3358" t="inlineStr">
        <is>
          <t>&lt;</t>
        </is>
      </c>
      <c r="P3358" t="n">
        <v>24.0</v>
      </c>
      <c r="Q3358"/>
      <c r="R3358"/>
      <c r="S3358"/>
      <c r="T3358"/>
      <c r="U3358" t="inlineStr">
        <is>
          <t>Hour(s)</t>
        </is>
      </c>
      <c r="V3358" t="inlineStr">
        <is>
          <t>Renewal</t>
        </is>
      </c>
      <c r="W3358" t="inlineStr">
        <is>
          <t>Fresh water</t>
        </is>
      </c>
      <c r="X3358" t="inlineStr">
        <is>
          <t>Lab</t>
        </is>
      </c>
      <c r="Y3358" t="n">
        <v>6.0</v>
      </c>
      <c r="Z3358" t="inlineStr">
        <is>
          <t>Dissolved</t>
        </is>
      </c>
      <c r="AA3358"/>
      <c r="AB3358" t="n">
        <v>0.7743</v>
      </c>
      <c r="AC3358"/>
      <c r="AD3358" t="n">
        <v>0.641</v>
      </c>
      <c r="AE3358"/>
      <c r="AF3358" t="n">
        <v>0.9353</v>
      </c>
      <c r="AG3358" t="inlineStr">
        <is>
          <t>AI mg/L</t>
        </is>
      </c>
      <c r="AH3358"/>
      <c r="AI3358"/>
      <c r="AJ3358"/>
      <c r="AK3358"/>
      <c r="AL3358"/>
      <c r="AM3358"/>
      <c r="AN3358"/>
      <c r="AO3358"/>
      <c r="AP3358"/>
      <c r="AQ3358"/>
      <c r="AR3358"/>
      <c r="AS3358"/>
      <c r="AT3358"/>
      <c r="AU3358"/>
      <c r="AV3358"/>
      <c r="AW3358"/>
      <c r="AX3358" t="inlineStr">
        <is>
          <t>Mortality</t>
        </is>
      </c>
      <c r="AY3358" t="inlineStr">
        <is>
          <t>Mortality</t>
        </is>
      </c>
      <c r="AZ3358" t="inlineStr">
        <is>
          <t>LC50</t>
        </is>
      </c>
      <c r="BA3358"/>
      <c r="BB3358" t="n">
        <v>4.0</v>
      </c>
      <c r="BC3358"/>
      <c r="BD3358"/>
      <c r="BE3358"/>
      <c r="BF3358"/>
      <c r="BG3358" t="inlineStr">
        <is>
          <t>Day(s)</t>
        </is>
      </c>
      <c r="BH3358"/>
      <c r="BI3358" t="inlineStr">
        <is>
          <t>DTXSID6034479</t>
        </is>
      </c>
      <c r="BJ3358" t="inlineStr">
        <is>
          <t>10.1897/02-476</t>
        </is>
      </c>
      <c r="BK3358"/>
      <c r="BL3358"/>
      <c r="BM3358"/>
      <c r="BN3358"/>
      <c r="BO3358"/>
      <c r="BP3358"/>
      <c r="BQ3358"/>
      <c r="BR3358"/>
      <c r="BS3358"/>
      <c r="BT3358" t="inlineStr">
        <is>
          <t>--</t>
        </is>
      </c>
      <c r="BU3358"/>
      <c r="BV3358"/>
      <c r="BW3358"/>
      <c r="BX3358"/>
      <c r="BY3358"/>
      <c r="BZ3358"/>
      <c r="CA3358"/>
      <c r="CB3358"/>
      <c r="CC3358"/>
      <c r="CD3358"/>
      <c r="CE3358"/>
      <c r="CF3358"/>
      <c r="CG3358"/>
      <c r="CH3358"/>
      <c r="CI3358" t="inlineStr">
        <is>
          <t xml:space="preserve"> HMA/29.99 %//CA/13.63 to 16.43 mg/L//MG/11.18 to 14.34 mg/L//NA/25.52 to 40.92 mg/L//POT/2.12 to 3.17 mg/L//SO4/81.21 to 96.45 mg/L//CL/1.90 to 9.52 mg/L//DNUM/6//DOSES/&lt;=3200 ug/L//TESTID/23//</t>
        </is>
      </c>
      <c r="CJ3358" t="inlineStr">
        <is>
          <t xml:space="preserve">   HMA/29.99 %//CA/13.63 to 16.43 mg/L//MG/11.18 to 14.34 mg/L//NA/25.52 to 40.92 mg/L//POT/2.12 to 3.17 mg/L//SO4/81.21 to 96.45 mg/L//CL/1.90 to 9.52 mg/L//DNUM/6//DOSES/&lt;=3200 ug/L//TESTID/23//</t>
        </is>
      </c>
      <c r="CK3358" t="inlineStr">
        <is>
          <t>Ryan,A.C., E.J. Van Genderen, J.R. Tomasso, and S.J. Klaine</t>
        </is>
      </c>
      <c r="CL3358" t="n">
        <v>80428.0</v>
      </c>
      <c r="CM3358" t="inlineStr">
        <is>
          <t>Influence of Natural Organic Matter Source on Copper Toxicity to Larval Fathead Minnows (Pimephales promelas):  Implications for the Biotic Ligand Model</t>
        </is>
      </c>
      <c r="CN3358" t="inlineStr">
        <is>
          <t>Environ. Toxicol. Chem.23(6): 1567-1574</t>
        </is>
      </c>
      <c r="CO3358" t="n">
        <v>2004.0</v>
      </c>
      <c r="CP3358" t="inlineStr">
        <is>
          <t>Ryan,A.C., E.J. Van Genderen, J.R. Tomasso, and S.J. Klaine (2004). Influence of Natural Organic Matter Source on Copper Toxicity to Larval Fathead Minnows (Pimephales promelas):  Implications for the Biotic Ligand Model. Environ. Toxicol. Chem., 23, (6), 1567-1574. doi:10.1897/02-476. ECOREF#:80428</t>
        </is>
      </c>
    </row>
    <row r="3359">
      <c r="A3359" t="n">
        <v>7758987.0</v>
      </c>
      <c r="B3359" t="inlineStr">
        <is>
          <t>Sulfuric acid copper(2+) salt (1:1)</t>
        </is>
      </c>
      <c r="C3359"/>
      <c r="D3359" t="inlineStr">
        <is>
          <t>Measured</t>
        </is>
      </c>
      <c r="E3359" t="inlineStr">
        <is>
          <t>Not coded</t>
        </is>
      </c>
      <c r="F3359"/>
      <c r="G3359"/>
      <c r="H3359"/>
      <c r="I3359"/>
      <c r="J3359"/>
      <c r="K3359"/>
      <c r="L3359" t="inlineStr">
        <is>
          <t>Pimephales promelas</t>
        </is>
      </c>
      <c r="M3359" t="inlineStr">
        <is>
          <t>Fathead Minnow</t>
        </is>
      </c>
      <c r="N3359" t="inlineStr">
        <is>
          <t>Larva</t>
        </is>
      </c>
      <c r="O3359" t="inlineStr">
        <is>
          <t>&lt;</t>
        </is>
      </c>
      <c r="P3359" t="n">
        <v>24.0</v>
      </c>
      <c r="Q3359"/>
      <c r="R3359"/>
      <c r="S3359"/>
      <c r="T3359"/>
      <c r="U3359" t="inlineStr">
        <is>
          <t>Hour(s)</t>
        </is>
      </c>
      <c r="V3359" t="inlineStr">
        <is>
          <t>Static</t>
        </is>
      </c>
      <c r="W3359" t="inlineStr">
        <is>
          <t>Fresh water</t>
        </is>
      </c>
      <c r="X3359" t="inlineStr">
        <is>
          <t>Lab</t>
        </is>
      </c>
      <c r="Y3359"/>
      <c r="Z3359" t="inlineStr">
        <is>
          <t>Total</t>
        </is>
      </c>
      <c r="AA3359"/>
      <c r="AB3359" t="n">
        <v>0.59799215</v>
      </c>
      <c r="AC3359"/>
      <c r="AD3359" t="n">
        <v>0.50102045</v>
      </c>
      <c r="AE3359"/>
      <c r="AF3359" t="n">
        <v>0.7111258</v>
      </c>
      <c r="AG3359" t="inlineStr">
        <is>
          <t>AI mg/L</t>
        </is>
      </c>
      <c r="AH3359"/>
      <c r="AI3359"/>
      <c r="AJ3359"/>
      <c r="AK3359"/>
      <c r="AL3359"/>
      <c r="AM3359"/>
      <c r="AN3359"/>
      <c r="AO3359"/>
      <c r="AP3359"/>
      <c r="AQ3359"/>
      <c r="AR3359"/>
      <c r="AS3359"/>
      <c r="AT3359"/>
      <c r="AU3359"/>
      <c r="AV3359"/>
      <c r="AW3359"/>
      <c r="AX3359" t="inlineStr">
        <is>
          <t>Mortality</t>
        </is>
      </c>
      <c r="AY3359" t="inlineStr">
        <is>
          <t>Mortality</t>
        </is>
      </c>
      <c r="AZ3359" t="inlineStr">
        <is>
          <t>LC50</t>
        </is>
      </c>
      <c r="BA3359"/>
      <c r="BB3359" t="n">
        <v>4.0</v>
      </c>
      <c r="BC3359"/>
      <c r="BD3359"/>
      <c r="BE3359"/>
      <c r="BF3359"/>
      <c r="BG3359" t="inlineStr">
        <is>
          <t>Day(s)</t>
        </is>
      </c>
      <c r="BH3359"/>
      <c r="BI3359" t="inlineStr">
        <is>
          <t>DTXSID6034479</t>
        </is>
      </c>
      <c r="BJ3359" t="inlineStr">
        <is>
          <t>10.1002/etc.5620150217</t>
        </is>
      </c>
      <c r="BK3359"/>
      <c r="BL3359"/>
      <c r="BM3359"/>
      <c r="BN3359"/>
      <c r="BO3359"/>
      <c r="BP3359"/>
      <c r="BQ3359"/>
      <c r="BR3359"/>
      <c r="BS3359"/>
      <c r="BT3359" t="inlineStr">
        <is>
          <t>--</t>
        </is>
      </c>
      <c r="BU3359"/>
      <c r="BV3359"/>
      <c r="BW3359"/>
      <c r="BX3359"/>
      <c r="BY3359"/>
      <c r="BZ3359"/>
      <c r="CA3359"/>
      <c r="CB3359"/>
      <c r="CC3359"/>
      <c r="CD3359"/>
      <c r="CE3359"/>
      <c r="CF3359"/>
      <c r="CG3359"/>
      <c r="CH3359"/>
      <c r="CI3359" t="inlineStr">
        <is>
          <t xml:space="preserve"> ALK/0.85 MEQ/L*//</t>
        </is>
      </c>
      <c r="CJ3359" t="inlineStr">
        <is>
          <t xml:space="preserve">   ALK/0.85 MEQ/L*//</t>
        </is>
      </c>
      <c r="CK3359" t="inlineStr">
        <is>
          <t>Erickson,R.J., D.A. Benoit, V.R. Mattson, H.P.,Jr. Nelson, and E.N. Leonard</t>
        </is>
      </c>
      <c r="CL3359" t="n">
        <v>16342.0</v>
      </c>
      <c r="CM3359" t="inlineStr">
        <is>
          <t>The Effects of Water Chemistry on the Toxicity of Copper to Fathead Minnows</t>
        </is>
      </c>
      <c r="CN3359" t="inlineStr">
        <is>
          <t>Environ. Toxicol. Chem.15(2): 181-193</t>
        </is>
      </c>
      <c r="CO3359" t="n">
        <v>1996.0</v>
      </c>
      <c r="CP3359" t="inlineStr">
        <is>
          <t>Erickson,R.J., D.A. Benoit, V.R. Mattson, H.P.,Jr. Nelson, and E.N. Leonard (1996). The Effects of Water Chemistry on the Toxicity of Copper to Fathead Minnows. Environ. Toxicol. Chem., 15, (2), 181-193. doi:10.1002/etc.5620150217. ECOREF#:16342</t>
        </is>
      </c>
    </row>
    <row r="3360">
      <c r="A3360" t="n">
        <v>7758987.0</v>
      </c>
      <c r="B3360" t="inlineStr">
        <is>
          <t>Sulfuric acid copper(2+) salt (1:1)</t>
        </is>
      </c>
      <c r="C3360"/>
      <c r="D3360" t="inlineStr">
        <is>
          <t>Measured</t>
        </is>
      </c>
      <c r="E3360" t="inlineStr">
        <is>
          <t>American Society for Testing and Materials</t>
        </is>
      </c>
      <c r="F3360"/>
      <c r="G3360" t="n">
        <v>99.995</v>
      </c>
      <c r="H3360"/>
      <c r="I3360"/>
      <c r="J3360"/>
      <c r="K3360"/>
      <c r="L3360" t="inlineStr">
        <is>
          <t>Pimephales promelas</t>
        </is>
      </c>
      <c r="M3360" t="inlineStr">
        <is>
          <t>Fathead Minnow</t>
        </is>
      </c>
      <c r="N3360" t="inlineStr">
        <is>
          <t>Sac fry, yolk sac fry</t>
        </is>
      </c>
      <c r="O3360"/>
      <c r="P3360" t="n">
        <v>8.0</v>
      </c>
      <c r="Q3360"/>
      <c r="R3360"/>
      <c r="S3360"/>
      <c r="T3360"/>
      <c r="U3360" t="inlineStr">
        <is>
          <t>Days post-hatch</t>
        </is>
      </c>
      <c r="V3360" t="inlineStr">
        <is>
          <t>Renewal</t>
        </is>
      </c>
      <c r="W3360" t="inlineStr">
        <is>
          <t>Fresh water</t>
        </is>
      </c>
      <c r="X3360" t="inlineStr">
        <is>
          <t>Lab</t>
        </is>
      </c>
      <c r="Y3360" t="n">
        <v>8.0</v>
      </c>
      <c r="Z3360" t="inlineStr">
        <is>
          <t>Dissolved</t>
        </is>
      </c>
      <c r="AA3360"/>
      <c r="AB3360" t="n">
        <v>0.102</v>
      </c>
      <c r="AC3360"/>
      <c r="AD3360" t="n">
        <v>0.078</v>
      </c>
      <c r="AE3360"/>
      <c r="AF3360" t="n">
        <v>0.135</v>
      </c>
      <c r="AG3360" t="inlineStr">
        <is>
          <t>AI mg/L</t>
        </is>
      </c>
      <c r="AH3360"/>
      <c r="AI3360"/>
      <c r="AJ3360"/>
      <c r="AK3360"/>
      <c r="AL3360"/>
      <c r="AM3360"/>
      <c r="AN3360"/>
      <c r="AO3360"/>
      <c r="AP3360"/>
      <c r="AQ3360"/>
      <c r="AR3360"/>
      <c r="AS3360"/>
      <c r="AT3360"/>
      <c r="AU3360"/>
      <c r="AV3360"/>
      <c r="AW3360"/>
      <c r="AX3360" t="inlineStr">
        <is>
          <t>Mortality</t>
        </is>
      </c>
      <c r="AY3360" t="inlineStr">
        <is>
          <t>Mortality</t>
        </is>
      </c>
      <c r="AZ3360" t="inlineStr">
        <is>
          <t>LC50</t>
        </is>
      </c>
      <c r="BA3360"/>
      <c r="BB3360" t="n">
        <v>4.0</v>
      </c>
      <c r="BC3360"/>
      <c r="BD3360"/>
      <c r="BE3360"/>
      <c r="BF3360"/>
      <c r="BG3360" t="inlineStr">
        <is>
          <t>Day(s)</t>
        </is>
      </c>
      <c r="BH3360"/>
      <c r="BI3360" t="inlineStr">
        <is>
          <t>DTXSID6034479</t>
        </is>
      </c>
      <c r="BJ3360" t="inlineStr">
        <is>
          <t>10.1007/s10646-012-1010-4</t>
        </is>
      </c>
      <c r="BK3360"/>
      <c r="BL3360" t="inlineStr">
        <is>
          <t>Acute</t>
        </is>
      </c>
      <c r="BM3360"/>
      <c r="BN3360"/>
      <c r="BO3360"/>
      <c r="BP3360"/>
      <c r="BQ3360"/>
      <c r="BR3360"/>
      <c r="BS3360"/>
      <c r="BT3360" t="inlineStr">
        <is>
          <t>--</t>
        </is>
      </c>
      <c r="BU3360"/>
      <c r="BV3360"/>
      <c r="BW3360"/>
      <c r="BX3360"/>
      <c r="BY3360"/>
      <c r="BZ3360"/>
      <c r="CA3360"/>
      <c r="CB3360"/>
      <c r="CC3360"/>
      <c r="CD3360"/>
      <c r="CE3360"/>
      <c r="CF3360"/>
      <c r="CG3360"/>
      <c r="CH3360"/>
      <c r="CI3360"/>
      <c r="CJ3360" t="inlineStr">
        <is>
          <t xml:space="preserve">SOURCE/OSAGE CATFISHERIES, OSAGE BEACH, MISSOURI//   </t>
        </is>
      </c>
      <c r="CK3360" t="inlineStr">
        <is>
          <t>Vardy,D.W., J. Oellers, J.A. Doering, H. Hollert, J.P. Giesy, and M. Hecker</t>
        </is>
      </c>
      <c r="CL3360" t="n">
        <v>164074.0</v>
      </c>
      <c r="CM3360" t="inlineStr">
        <is>
          <t>Sensitivity of Early Life Stages of White Sturgeon, Rainbow Trout, and Fathead Minnow to Copper</t>
        </is>
      </c>
      <c r="CN3360" t="inlineStr">
        <is>
          <t>Ecotoxicology22(1): 139-147</t>
        </is>
      </c>
      <c r="CO3360" t="n">
        <v>2013.0</v>
      </c>
      <c r="CP3360" t="inlineStr">
        <is>
          <t>Vardy,D.W., J. Oellers, J.A. Doering, H. Hollert, J.P. Giesy, and M. Hecker (2013). Sensitivity of Early Life Stages of White Sturgeon, Rainbow Trout, and Fathead Minnow to Copper. Ecotoxicology, 22, (1), 139-147. doi:10.1007/s10646-012-1010-4. ECOREF#:164074</t>
        </is>
      </c>
    </row>
    <row r="3361">
      <c r="A3361" t="n">
        <v>7758987.0</v>
      </c>
      <c r="B3361" t="inlineStr">
        <is>
          <t>Sulfuric acid copper(2+) salt (1:1)</t>
        </is>
      </c>
      <c r="C3361"/>
      <c r="D3361" t="inlineStr">
        <is>
          <t>Measured</t>
        </is>
      </c>
      <c r="E3361" t="inlineStr">
        <is>
          <t>Not coded</t>
        </is>
      </c>
      <c r="F3361"/>
      <c r="G3361"/>
      <c r="H3361"/>
      <c r="I3361"/>
      <c r="J3361"/>
      <c r="K3361"/>
      <c r="L3361" t="inlineStr">
        <is>
          <t>Pimephales promelas</t>
        </is>
      </c>
      <c r="M3361" t="inlineStr">
        <is>
          <t>Fathead Minnow</t>
        </is>
      </c>
      <c r="N3361" t="inlineStr">
        <is>
          <t>Larva</t>
        </is>
      </c>
      <c r="O3361" t="inlineStr">
        <is>
          <t>&lt;</t>
        </is>
      </c>
      <c r="P3361" t="n">
        <v>24.0</v>
      </c>
      <c r="Q3361"/>
      <c r="R3361"/>
      <c r="S3361"/>
      <c r="T3361"/>
      <c r="U3361" t="inlineStr">
        <is>
          <t>Hour(s)</t>
        </is>
      </c>
      <c r="V3361" t="inlineStr">
        <is>
          <t>Static</t>
        </is>
      </c>
      <c r="W3361" t="inlineStr">
        <is>
          <t>Fresh water</t>
        </is>
      </c>
      <c r="X3361" t="inlineStr">
        <is>
          <t>Lab</t>
        </is>
      </c>
      <c r="Y3361" t="n">
        <v>6.0</v>
      </c>
      <c r="Z3361" t="inlineStr">
        <is>
          <t>Total</t>
        </is>
      </c>
      <c r="AA3361"/>
      <c r="AB3361" t="n">
        <v>0.5171824</v>
      </c>
      <c r="AC3361"/>
      <c r="AD3361" t="n">
        <v>0.37172485</v>
      </c>
      <c r="AE3361"/>
      <c r="AF3361" t="n">
        <v>0.7111258</v>
      </c>
      <c r="AG3361" t="inlineStr">
        <is>
          <t>AI mg/L</t>
        </is>
      </c>
      <c r="AH3361"/>
      <c r="AI3361"/>
      <c r="AJ3361"/>
      <c r="AK3361"/>
      <c r="AL3361"/>
      <c r="AM3361"/>
      <c r="AN3361"/>
      <c r="AO3361"/>
      <c r="AP3361"/>
      <c r="AQ3361"/>
      <c r="AR3361"/>
      <c r="AS3361"/>
      <c r="AT3361"/>
      <c r="AU3361"/>
      <c r="AV3361"/>
      <c r="AW3361"/>
      <c r="AX3361" t="inlineStr">
        <is>
          <t>Mortality</t>
        </is>
      </c>
      <c r="AY3361" t="inlineStr">
        <is>
          <t>Mortality</t>
        </is>
      </c>
      <c r="AZ3361" t="inlineStr">
        <is>
          <t>LC50</t>
        </is>
      </c>
      <c r="BA3361"/>
      <c r="BB3361" t="n">
        <v>4.0</v>
      </c>
      <c r="BC3361"/>
      <c r="BD3361"/>
      <c r="BE3361"/>
      <c r="BF3361"/>
      <c r="BG3361" t="inlineStr">
        <is>
          <t>Day(s)</t>
        </is>
      </c>
      <c r="BH3361"/>
      <c r="BI3361" t="inlineStr">
        <is>
          <t>DTXSID6034479</t>
        </is>
      </c>
      <c r="BJ3361"/>
      <c r="BK3361"/>
      <c r="BL3361"/>
      <c r="BM3361"/>
      <c r="BN3361"/>
      <c r="BO3361"/>
      <c r="BP3361"/>
      <c r="BQ3361"/>
      <c r="BR3361"/>
      <c r="BS3361"/>
      <c r="BT3361" t="inlineStr">
        <is>
          <t>--</t>
        </is>
      </c>
      <c r="BU3361"/>
      <c r="BV3361"/>
      <c r="BW3361"/>
      <c r="BX3361"/>
      <c r="BY3361"/>
      <c r="BZ3361"/>
      <c r="CA3361"/>
      <c r="CB3361"/>
      <c r="CC3361"/>
      <c r="CD3361"/>
      <c r="CE3361"/>
      <c r="CF3361"/>
      <c r="CG3361"/>
      <c r="CH3361"/>
      <c r="CI3361" t="inlineStr">
        <is>
          <t xml:space="preserve"> CA/2.05 mN             //MG/0.96 mN             //NA/0.80 mN             //POT/0.01 mN             //SO4/2.06 mN             //CL/0.52 mN             //DNUM/6//DOSES/0.54/1.0/1.9 to 2.0/3.5 to 3.9/6.3 to 7.8 uM//TESTID/11//</t>
        </is>
      </c>
      <c r="CJ3361" t="inlineStr">
        <is>
          <t xml:space="preserve">   CA/2.05 mN             //MG/0.96 mN             //NA/0.80 mN             //POT/0.01 mN             //SO4/2.06 mN             //CL/0.52 mN             //DNUM/6//DOSES/0.54/1.0/1.9 to 2.0/3.5 to 3.9/6.3 to 7.8 uM//TESTID/11//</t>
        </is>
      </c>
      <c r="CK3361" t="inlineStr">
        <is>
          <t>Erickson,R.J., D.A. Benoit, and V.R. Mattson</t>
        </is>
      </c>
      <c r="CL3361" t="n">
        <v>76238.0</v>
      </c>
      <c r="CM3361" t="inlineStr">
        <is>
          <t>A Prototype Toxicity Factors Model for Site-Specific Copper Water Quality Criteria</t>
        </is>
      </c>
      <c r="CN3361" t="inlineStr">
        <is>
          <t>U.S.EPA, Duluth, MN:36 p.</t>
        </is>
      </c>
      <c r="CO3361" t="n">
        <v>1996.0</v>
      </c>
      <c r="CP3361" t="inlineStr">
        <is>
          <t>Erickson,R.J., D.A. Benoit, and V.R. Mattson (1996). A Prototype Toxicity Factors Model for Site-Specific Copper Water Quality Criteria. U.S.EPA, Duluth, MN, 36 p. ECOREF#:76238</t>
        </is>
      </c>
    </row>
    <row r="3362">
      <c r="A3362" t="n">
        <v>7758987.0</v>
      </c>
      <c r="B3362" t="inlineStr">
        <is>
          <t>Sulfuric acid copper(2+) salt (1:1)</t>
        </is>
      </c>
      <c r="C3362"/>
      <c r="D3362" t="inlineStr">
        <is>
          <t>Measured</t>
        </is>
      </c>
      <c r="E3362" t="inlineStr">
        <is>
          <t>Not coded</t>
        </is>
      </c>
      <c r="F3362"/>
      <c r="G3362"/>
      <c r="H3362"/>
      <c r="I3362"/>
      <c r="J3362"/>
      <c r="K3362"/>
      <c r="L3362" t="inlineStr">
        <is>
          <t>Pimephales promelas</t>
        </is>
      </c>
      <c r="M3362" t="inlineStr">
        <is>
          <t>Fathead Minnow</t>
        </is>
      </c>
      <c r="N3362" t="inlineStr">
        <is>
          <t>Larva</t>
        </is>
      </c>
      <c r="O3362" t="inlineStr">
        <is>
          <t>&lt;</t>
        </is>
      </c>
      <c r="P3362" t="n">
        <v>24.0</v>
      </c>
      <c r="Q3362"/>
      <c r="R3362"/>
      <c r="S3362"/>
      <c r="T3362"/>
      <c r="U3362" t="inlineStr">
        <is>
          <t>Hour(s)</t>
        </is>
      </c>
      <c r="V3362" t="inlineStr">
        <is>
          <t>Flow-through</t>
        </is>
      </c>
      <c r="W3362" t="inlineStr">
        <is>
          <t>Fresh water</t>
        </is>
      </c>
      <c r="X3362" t="inlineStr">
        <is>
          <t>Lab</t>
        </is>
      </c>
      <c r="Y3362"/>
      <c r="Z3362" t="inlineStr">
        <is>
          <t>Total</t>
        </is>
      </c>
      <c r="AA3362"/>
      <c r="AB3362" t="n">
        <v>0.11636604</v>
      </c>
      <c r="AC3362"/>
      <c r="AD3362" t="n">
        <v>0.101820285</v>
      </c>
      <c r="AE3362"/>
      <c r="AF3362" t="n">
        <v>0.13252799</v>
      </c>
      <c r="AG3362" t="inlineStr">
        <is>
          <t>AI mg/L</t>
        </is>
      </c>
      <c r="AH3362"/>
      <c r="AI3362"/>
      <c r="AJ3362"/>
      <c r="AK3362"/>
      <c r="AL3362"/>
      <c r="AM3362"/>
      <c r="AN3362"/>
      <c r="AO3362"/>
      <c r="AP3362"/>
      <c r="AQ3362"/>
      <c r="AR3362"/>
      <c r="AS3362"/>
      <c r="AT3362"/>
      <c r="AU3362"/>
      <c r="AV3362"/>
      <c r="AW3362"/>
      <c r="AX3362" t="inlineStr">
        <is>
          <t>Mortality</t>
        </is>
      </c>
      <c r="AY3362" t="inlineStr">
        <is>
          <t>Mortality</t>
        </is>
      </c>
      <c r="AZ3362" t="inlineStr">
        <is>
          <t>LC50</t>
        </is>
      </c>
      <c r="BA3362"/>
      <c r="BB3362" t="n">
        <v>4.0</v>
      </c>
      <c r="BC3362"/>
      <c r="BD3362"/>
      <c r="BE3362"/>
      <c r="BF3362"/>
      <c r="BG3362" t="inlineStr">
        <is>
          <t>Day(s)</t>
        </is>
      </c>
      <c r="BH3362"/>
      <c r="BI3362" t="inlineStr">
        <is>
          <t>DTXSID6034479</t>
        </is>
      </c>
      <c r="BJ3362" t="inlineStr">
        <is>
          <t>10.1002/etc.5620150217</t>
        </is>
      </c>
      <c r="BK3362"/>
      <c r="BL3362"/>
      <c r="BM3362"/>
      <c r="BN3362"/>
      <c r="BO3362"/>
      <c r="BP3362"/>
      <c r="BQ3362"/>
      <c r="BR3362"/>
      <c r="BS3362"/>
      <c r="BT3362" t="inlineStr">
        <is>
          <t>--</t>
        </is>
      </c>
      <c r="BU3362"/>
      <c r="BV3362"/>
      <c r="BW3362"/>
      <c r="BX3362"/>
      <c r="BY3362"/>
      <c r="BZ3362"/>
      <c r="CA3362"/>
      <c r="CB3362"/>
      <c r="CC3362"/>
      <c r="CD3362"/>
      <c r="CE3362"/>
      <c r="CF3362"/>
      <c r="CG3362"/>
      <c r="CH3362"/>
      <c r="CI3362" t="inlineStr">
        <is>
          <t xml:space="preserve"> ALK/0.85 MEQ/L*//</t>
        </is>
      </c>
      <c r="CJ3362" t="inlineStr">
        <is>
          <t xml:space="preserve">   ALK/0.85 MEQ/L*//</t>
        </is>
      </c>
      <c r="CK3362" t="inlineStr">
        <is>
          <t>Erickson,R.J., D.A. Benoit, V.R. Mattson, H.P.,Jr. Nelson, and E.N. Leonard</t>
        </is>
      </c>
      <c r="CL3362" t="n">
        <v>16342.0</v>
      </c>
      <c r="CM3362" t="inlineStr">
        <is>
          <t>The Effects of Water Chemistry on the Toxicity of Copper to Fathead Minnows</t>
        </is>
      </c>
      <c r="CN3362" t="inlineStr">
        <is>
          <t>Environ. Toxicol. Chem.15(2): 181-193</t>
        </is>
      </c>
      <c r="CO3362" t="n">
        <v>1996.0</v>
      </c>
      <c r="CP3362" t="inlineStr">
        <is>
          <t>Erickson,R.J., D.A. Benoit, V.R. Mattson, H.P.,Jr. Nelson, and E.N. Leonard (1996). The Effects of Water Chemistry on the Toxicity of Copper to Fathead Minnows. Environ. Toxicol. Chem., 15, (2), 181-193. doi:10.1002/etc.5620150217. ECOREF#:16342</t>
        </is>
      </c>
    </row>
    <row r="3363">
      <c r="A3363" t="n">
        <v>7758987.0</v>
      </c>
      <c r="B3363" t="inlineStr">
        <is>
          <t>Sulfuric acid copper(2+) salt (1:1)</t>
        </is>
      </c>
      <c r="C3363"/>
      <c r="D3363" t="inlineStr">
        <is>
          <t>Measured</t>
        </is>
      </c>
      <c r="E3363" t="inlineStr">
        <is>
          <t>Not coded</t>
        </is>
      </c>
      <c r="F3363"/>
      <c r="G3363"/>
      <c r="H3363"/>
      <c r="I3363"/>
      <c r="J3363"/>
      <c r="K3363"/>
      <c r="L3363" t="inlineStr">
        <is>
          <t>Pimephales promelas</t>
        </is>
      </c>
      <c r="M3363" t="inlineStr">
        <is>
          <t>Fathead Minnow</t>
        </is>
      </c>
      <c r="N3363" t="inlineStr">
        <is>
          <t>Larva</t>
        </is>
      </c>
      <c r="O3363" t="inlineStr">
        <is>
          <t>&lt;</t>
        </is>
      </c>
      <c r="P3363" t="n">
        <v>24.0</v>
      </c>
      <c r="Q3363"/>
      <c r="R3363"/>
      <c r="S3363"/>
      <c r="T3363"/>
      <c r="U3363" t="inlineStr">
        <is>
          <t>Hour(s)</t>
        </is>
      </c>
      <c r="V3363" t="inlineStr">
        <is>
          <t>Static</t>
        </is>
      </c>
      <c r="W3363" t="inlineStr">
        <is>
          <t>Fresh water</t>
        </is>
      </c>
      <c r="X3363" t="inlineStr">
        <is>
          <t>Lab</t>
        </is>
      </c>
      <c r="Y3363"/>
      <c r="Z3363" t="inlineStr">
        <is>
          <t>Total</t>
        </is>
      </c>
      <c r="AA3363"/>
      <c r="AB3363" t="n">
        <v>0.0063</v>
      </c>
      <c r="AC3363"/>
      <c r="AD3363" t="n">
        <v>0.0052</v>
      </c>
      <c r="AE3363"/>
      <c r="AF3363" t="n">
        <v>0.0076</v>
      </c>
      <c r="AG3363" t="inlineStr">
        <is>
          <t>AI mg/L</t>
        </is>
      </c>
      <c r="AH3363"/>
      <c r="AI3363"/>
      <c r="AJ3363"/>
      <c r="AK3363"/>
      <c r="AL3363"/>
      <c r="AM3363"/>
      <c r="AN3363"/>
      <c r="AO3363"/>
      <c r="AP3363"/>
      <c r="AQ3363"/>
      <c r="AR3363"/>
      <c r="AS3363"/>
      <c r="AT3363"/>
      <c r="AU3363"/>
      <c r="AV3363"/>
      <c r="AW3363"/>
      <c r="AX3363" t="inlineStr">
        <is>
          <t>Mortality</t>
        </is>
      </c>
      <c r="AY3363" t="inlineStr">
        <is>
          <t>Mortality</t>
        </is>
      </c>
      <c r="AZ3363" t="inlineStr">
        <is>
          <t>LC50</t>
        </is>
      </c>
      <c r="BA3363"/>
      <c r="BB3363" t="n">
        <v>4.0</v>
      </c>
      <c r="BC3363"/>
      <c r="BD3363"/>
      <c r="BE3363"/>
      <c r="BF3363"/>
      <c r="BG3363" t="inlineStr">
        <is>
          <t>Day(s)</t>
        </is>
      </c>
      <c r="BH3363"/>
      <c r="BI3363" t="inlineStr">
        <is>
          <t>DTXSID6034479</t>
        </is>
      </c>
      <c r="BJ3363" t="inlineStr">
        <is>
          <t>10.1139/f96-063</t>
        </is>
      </c>
      <c r="BK3363"/>
      <c r="BL3363"/>
      <c r="BM3363"/>
      <c r="BN3363"/>
      <c r="BO3363"/>
      <c r="BP3363"/>
      <c r="BQ3363"/>
      <c r="BR3363"/>
      <c r="BS3363"/>
      <c r="BT3363" t="inlineStr">
        <is>
          <t>--</t>
        </is>
      </c>
      <c r="BU3363"/>
      <c r="BV3363"/>
      <c r="BW3363"/>
      <c r="BX3363"/>
      <c r="BY3363"/>
      <c r="BZ3363"/>
      <c r="CA3363"/>
      <c r="CB3363"/>
      <c r="CC3363"/>
      <c r="CD3363"/>
      <c r="CE3363"/>
      <c r="CF3363"/>
      <c r="CG3363"/>
      <c r="CH3363"/>
      <c r="CI3363"/>
      <c r="CJ3363"/>
      <c r="CK3363" t="inlineStr">
        <is>
          <t>Welsh,P.G., J.L. Parrott, D.G. Dixon, P.V. Hodson, D.J. Spry, and G. Mierle</t>
        </is>
      </c>
      <c r="CL3363" t="n">
        <v>17105.0</v>
      </c>
      <c r="CM3363" t="inlineStr">
        <is>
          <t>Estimating Acute Copper Toxicity to Larval Fathead Minnow (Pimephales promelas) in Soft Water from Measurements of Dissolved Organic Carbon, Calcium, and pH</t>
        </is>
      </c>
      <c r="CN3363" t="inlineStr">
        <is>
          <t>Can. J. Fish. Aquat. Sci. (Multiple Languages)53:1263-1271</t>
        </is>
      </c>
      <c r="CO3363" t="n">
        <v>1996.0</v>
      </c>
      <c r="CP3363" t="inlineStr">
        <is>
          <t>Welsh,P.G., J.L. Parrott, D.G. Dixon, P.V. Hodson, D.J. Spry, and G. Mierle (1996). Estimating Acute Copper Toxicity to Larval Fathead Minnow (Pimephales promelas) in Soft Water from Measurements of Dissolved Organic Carbon, Calcium, and pH. Can. J. Fish. Aquat. Sci. (Multiple Languages), 53, 1263-1271. doi:10.1139/f96-063. ECOREF#:17105</t>
        </is>
      </c>
    </row>
    <row r="3364">
      <c r="A3364" t="n">
        <v>7758987.0</v>
      </c>
      <c r="B3364" t="inlineStr">
        <is>
          <t>Sulfuric acid copper(2+) salt (1:1)</t>
        </is>
      </c>
      <c r="C3364"/>
      <c r="D3364" t="inlineStr">
        <is>
          <t>Measured</t>
        </is>
      </c>
      <c r="E3364" t="inlineStr">
        <is>
          <t>Not coded</t>
        </is>
      </c>
      <c r="F3364"/>
      <c r="G3364"/>
      <c r="H3364"/>
      <c r="I3364"/>
      <c r="J3364"/>
      <c r="K3364"/>
      <c r="L3364" t="inlineStr">
        <is>
          <t>Pimephales promelas</t>
        </is>
      </c>
      <c r="M3364" t="inlineStr">
        <is>
          <t>Fathead Minnow</t>
        </is>
      </c>
      <c r="N3364" t="inlineStr">
        <is>
          <t>Larva</t>
        </is>
      </c>
      <c r="O3364" t="inlineStr">
        <is>
          <t>&lt;</t>
        </is>
      </c>
      <c r="P3364" t="n">
        <v>24.0</v>
      </c>
      <c r="Q3364"/>
      <c r="R3364"/>
      <c r="S3364"/>
      <c r="T3364"/>
      <c r="U3364" t="inlineStr">
        <is>
          <t>Hour(s)</t>
        </is>
      </c>
      <c r="V3364" t="inlineStr">
        <is>
          <t>Static</t>
        </is>
      </c>
      <c r="W3364" t="inlineStr">
        <is>
          <t>Fresh water</t>
        </is>
      </c>
      <c r="X3364" t="inlineStr">
        <is>
          <t>Lab</t>
        </is>
      </c>
      <c r="Y3364"/>
      <c r="Z3364" t="inlineStr">
        <is>
          <t>Total</t>
        </is>
      </c>
      <c r="AA3364"/>
      <c r="AB3364" t="n">
        <v>0.23596447</v>
      </c>
      <c r="AC3364"/>
      <c r="AD3364" t="n">
        <v>0.1939434</v>
      </c>
      <c r="AE3364"/>
      <c r="AF3364" t="n">
        <v>0.28445032</v>
      </c>
      <c r="AG3364" t="inlineStr">
        <is>
          <t>AI mg/L</t>
        </is>
      </c>
      <c r="AH3364"/>
      <c r="AI3364"/>
      <c r="AJ3364"/>
      <c r="AK3364"/>
      <c r="AL3364"/>
      <c r="AM3364"/>
      <c r="AN3364"/>
      <c r="AO3364"/>
      <c r="AP3364"/>
      <c r="AQ3364"/>
      <c r="AR3364"/>
      <c r="AS3364"/>
      <c r="AT3364"/>
      <c r="AU3364"/>
      <c r="AV3364"/>
      <c r="AW3364"/>
      <c r="AX3364" t="inlineStr">
        <is>
          <t>Mortality</t>
        </is>
      </c>
      <c r="AY3364" t="inlineStr">
        <is>
          <t>Mortality</t>
        </is>
      </c>
      <c r="AZ3364" t="inlineStr">
        <is>
          <t>LC50</t>
        </is>
      </c>
      <c r="BA3364"/>
      <c r="BB3364" t="n">
        <v>4.0</v>
      </c>
      <c r="BC3364"/>
      <c r="BD3364"/>
      <c r="BE3364"/>
      <c r="BF3364"/>
      <c r="BG3364" t="inlineStr">
        <is>
          <t>Day(s)</t>
        </is>
      </c>
      <c r="BH3364"/>
      <c r="BI3364" t="inlineStr">
        <is>
          <t>DTXSID6034479</t>
        </is>
      </c>
      <c r="BJ3364" t="inlineStr">
        <is>
          <t>10.1002/etc.5620150217</t>
        </is>
      </c>
      <c r="BK3364"/>
      <c r="BL3364"/>
      <c r="BM3364"/>
      <c r="BN3364"/>
      <c r="BO3364"/>
      <c r="BP3364"/>
      <c r="BQ3364"/>
      <c r="BR3364"/>
      <c r="BS3364"/>
      <c r="BT3364" t="inlineStr">
        <is>
          <t>--</t>
        </is>
      </c>
      <c r="BU3364"/>
      <c r="BV3364"/>
      <c r="BW3364"/>
      <c r="BX3364"/>
      <c r="BY3364"/>
      <c r="BZ3364"/>
      <c r="CA3364"/>
      <c r="CB3364"/>
      <c r="CC3364"/>
      <c r="CD3364"/>
      <c r="CE3364"/>
      <c r="CF3364"/>
      <c r="CG3364"/>
      <c r="CH3364"/>
      <c r="CI3364" t="inlineStr">
        <is>
          <t xml:space="preserve"> ALK/0.85 MEQ/L*//</t>
        </is>
      </c>
      <c r="CJ3364" t="inlineStr">
        <is>
          <t xml:space="preserve">   ALK/0.85 MEQ/L*//</t>
        </is>
      </c>
      <c r="CK3364" t="inlineStr">
        <is>
          <t>Erickson,R.J., D.A. Benoit, V.R. Mattson, H.P.,Jr. Nelson, and E.N. Leonard</t>
        </is>
      </c>
      <c r="CL3364" t="n">
        <v>16342.0</v>
      </c>
      <c r="CM3364" t="inlineStr">
        <is>
          <t>The Effects of Water Chemistry on the Toxicity of Copper to Fathead Minnows</t>
        </is>
      </c>
      <c r="CN3364" t="inlineStr">
        <is>
          <t>Environ. Toxicol. Chem.15(2): 181-193</t>
        </is>
      </c>
      <c r="CO3364" t="n">
        <v>1996.0</v>
      </c>
      <c r="CP3364" t="inlineStr">
        <is>
          <t>Erickson,R.J., D.A. Benoit, V.R. Mattson, H.P.,Jr. Nelson, and E.N. Leonard (1996). The Effects of Water Chemistry on the Toxicity of Copper to Fathead Minnows. Environ. Toxicol. Chem., 15, (2), 181-193. doi:10.1002/etc.5620150217. ECOREF#:16342</t>
        </is>
      </c>
    </row>
    <row r="3365">
      <c r="A3365" t="n">
        <v>7758987.0</v>
      </c>
      <c r="B3365" t="inlineStr">
        <is>
          <t>Sulfuric acid copper(2+) salt (1:1)</t>
        </is>
      </c>
      <c r="C3365"/>
      <c r="D3365" t="inlineStr">
        <is>
          <t>Measured</t>
        </is>
      </c>
      <c r="E3365" t="inlineStr">
        <is>
          <t>Not coded</t>
        </is>
      </c>
      <c r="F3365"/>
      <c r="G3365"/>
      <c r="H3365"/>
      <c r="I3365"/>
      <c r="J3365"/>
      <c r="K3365"/>
      <c r="L3365" t="inlineStr">
        <is>
          <t>Pimephales promelas</t>
        </is>
      </c>
      <c r="M3365" t="inlineStr">
        <is>
          <t>Fathead Minnow</t>
        </is>
      </c>
      <c r="N3365" t="inlineStr">
        <is>
          <t>Larva</t>
        </is>
      </c>
      <c r="O3365" t="inlineStr">
        <is>
          <t>&lt;</t>
        </is>
      </c>
      <c r="P3365" t="n">
        <v>24.0</v>
      </c>
      <c r="Q3365"/>
      <c r="R3365"/>
      <c r="S3365"/>
      <c r="T3365"/>
      <c r="U3365" t="inlineStr">
        <is>
          <t>Hour(s)</t>
        </is>
      </c>
      <c r="V3365" t="inlineStr">
        <is>
          <t>Static</t>
        </is>
      </c>
      <c r="W3365" t="inlineStr">
        <is>
          <t>Fresh water</t>
        </is>
      </c>
      <c r="X3365" t="inlineStr">
        <is>
          <t>Lab</t>
        </is>
      </c>
      <c r="Y3365" t="n">
        <v>6.0</v>
      </c>
      <c r="Z3365" t="inlineStr">
        <is>
          <t>Total</t>
        </is>
      </c>
      <c r="AA3365"/>
      <c r="AB3365" t="n">
        <v>2.34348275</v>
      </c>
      <c r="AC3365"/>
      <c r="AD3365" t="n">
        <v>1.7131667</v>
      </c>
      <c r="AE3365"/>
      <c r="AF3365" t="n">
        <v>3.21622805</v>
      </c>
      <c r="AG3365" t="inlineStr">
        <is>
          <t>AI mg/L</t>
        </is>
      </c>
      <c r="AH3365"/>
      <c r="AI3365"/>
      <c r="AJ3365"/>
      <c r="AK3365"/>
      <c r="AL3365"/>
      <c r="AM3365"/>
      <c r="AN3365"/>
      <c r="AO3365"/>
      <c r="AP3365"/>
      <c r="AQ3365"/>
      <c r="AR3365"/>
      <c r="AS3365"/>
      <c r="AT3365"/>
      <c r="AU3365"/>
      <c r="AV3365"/>
      <c r="AW3365"/>
      <c r="AX3365" t="inlineStr">
        <is>
          <t>Mortality</t>
        </is>
      </c>
      <c r="AY3365" t="inlineStr">
        <is>
          <t>Mortality</t>
        </is>
      </c>
      <c r="AZ3365" t="inlineStr">
        <is>
          <t>LC50</t>
        </is>
      </c>
      <c r="BA3365"/>
      <c r="BB3365" t="n">
        <v>4.0</v>
      </c>
      <c r="BC3365"/>
      <c r="BD3365"/>
      <c r="BE3365"/>
      <c r="BF3365"/>
      <c r="BG3365" t="inlineStr">
        <is>
          <t>Day(s)</t>
        </is>
      </c>
      <c r="BH3365"/>
      <c r="BI3365" t="inlineStr">
        <is>
          <t>DTXSID6034479</t>
        </is>
      </c>
      <c r="BJ3365"/>
      <c r="BK3365"/>
      <c r="BL3365"/>
      <c r="BM3365"/>
      <c r="BN3365"/>
      <c r="BO3365"/>
      <c r="BP3365"/>
      <c r="BQ3365"/>
      <c r="BR3365"/>
      <c r="BS3365"/>
      <c r="BT3365" t="inlineStr">
        <is>
          <t>--</t>
        </is>
      </c>
      <c r="BU3365"/>
      <c r="BV3365"/>
      <c r="BW3365"/>
      <c r="BX3365"/>
      <c r="BY3365"/>
      <c r="BZ3365"/>
      <c r="CA3365"/>
      <c r="CB3365"/>
      <c r="CC3365"/>
      <c r="CD3365"/>
      <c r="CE3365"/>
      <c r="CF3365"/>
      <c r="CG3365"/>
      <c r="CH3365"/>
      <c r="CI3365" t="inlineStr">
        <is>
          <t xml:space="preserve"> CA/2.00* mN             //MG/1.00* mN             //NA/1.50* mN             //POT/0.08* mN             //SO4/0.26 mN             //CL/1.19 mN             //DNUM/6//DOSES/1.0 to 1.1/2.6 to 3.0/5.0 to 5.4/9.0 to 10.1/18.9 to 20.8 uM//TESTID/71//OEF/SALTS, HARDNESS, TEMPERATURE////</t>
        </is>
      </c>
      <c r="CJ3365" t="inlineStr">
        <is>
          <t xml:space="preserve">   CA/2.00* mN             //MG/1.00* mN             //NA/1.50* mN             //POT/0.08* mN             //SO4/0.26 mN             //CL/1.19 mN             //DNUM/6//DOSES/1.0 to 1.1/2.6 to 3.0/5.0 to 5.4/9.0 to 10.1/18.9 to 20.8 uM//TESTID/71//OEF/SALTS, HARDNESS, TEMPERATURE////</t>
        </is>
      </c>
      <c r="CK3365" t="inlineStr">
        <is>
          <t>Erickson,R.J., D.A. Benoit, and V.R. Mattson</t>
        </is>
      </c>
      <c r="CL3365" t="n">
        <v>76238.0</v>
      </c>
      <c r="CM3365" t="inlineStr">
        <is>
          <t>A Prototype Toxicity Factors Model for Site-Specific Copper Water Quality Criteria</t>
        </is>
      </c>
      <c r="CN3365" t="inlineStr">
        <is>
          <t>U.S.EPA, Duluth, MN:36 p.</t>
        </is>
      </c>
      <c r="CO3365" t="n">
        <v>1996.0</v>
      </c>
      <c r="CP3365" t="inlineStr">
        <is>
          <t>Erickson,R.J., D.A. Benoit, and V.R. Mattson (1996). A Prototype Toxicity Factors Model for Site-Specific Copper Water Quality Criteria. U.S.EPA, Duluth, MN, 36 p. ECOREF#:76238</t>
        </is>
      </c>
    </row>
    <row r="3366">
      <c r="A3366" t="n">
        <v>7758987.0</v>
      </c>
      <c r="B3366" t="inlineStr">
        <is>
          <t>Sulfuric acid copper(2+) salt (1:1)</t>
        </is>
      </c>
      <c r="C3366"/>
      <c r="D3366" t="inlineStr">
        <is>
          <t>Measured</t>
        </is>
      </c>
      <c r="E3366" t="inlineStr">
        <is>
          <t>Not coded</t>
        </is>
      </c>
      <c r="F3366"/>
      <c r="G3366"/>
      <c r="H3366"/>
      <c r="I3366"/>
      <c r="J3366"/>
      <c r="K3366"/>
      <c r="L3366" t="inlineStr">
        <is>
          <t>Pimephales promelas</t>
        </is>
      </c>
      <c r="M3366" t="inlineStr">
        <is>
          <t>Fathead Minnow</t>
        </is>
      </c>
      <c r="N3366" t="inlineStr">
        <is>
          <t>Larva</t>
        </is>
      </c>
      <c r="O3366" t="inlineStr">
        <is>
          <t>&lt;</t>
        </is>
      </c>
      <c r="P3366" t="n">
        <v>24.0</v>
      </c>
      <c r="Q3366"/>
      <c r="R3366"/>
      <c r="S3366"/>
      <c r="T3366"/>
      <c r="U3366" t="inlineStr">
        <is>
          <t>Hour(s)</t>
        </is>
      </c>
      <c r="V3366" t="inlineStr">
        <is>
          <t>Static</t>
        </is>
      </c>
      <c r="W3366" t="inlineStr">
        <is>
          <t>Fresh water</t>
        </is>
      </c>
      <c r="X3366" t="inlineStr">
        <is>
          <t>Lab</t>
        </is>
      </c>
      <c r="Y3366" t="n">
        <v>6.0</v>
      </c>
      <c r="Z3366" t="inlineStr">
        <is>
          <t>Total</t>
        </is>
      </c>
      <c r="AA3366"/>
      <c r="AB3366" t="n">
        <v>0.234348275</v>
      </c>
      <c r="AC3366"/>
      <c r="AD3366" t="n">
        <v>0.18101384</v>
      </c>
      <c r="AE3366"/>
      <c r="AF3366" t="n">
        <v>0.30061227</v>
      </c>
      <c r="AG3366" t="inlineStr">
        <is>
          <t>AI mg/L</t>
        </is>
      </c>
      <c r="AH3366"/>
      <c r="AI3366"/>
      <c r="AJ3366"/>
      <c r="AK3366"/>
      <c r="AL3366"/>
      <c r="AM3366"/>
      <c r="AN3366"/>
      <c r="AO3366"/>
      <c r="AP3366"/>
      <c r="AQ3366"/>
      <c r="AR3366"/>
      <c r="AS3366"/>
      <c r="AT3366"/>
      <c r="AU3366"/>
      <c r="AV3366"/>
      <c r="AW3366"/>
      <c r="AX3366" t="inlineStr">
        <is>
          <t>Mortality</t>
        </is>
      </c>
      <c r="AY3366" t="inlineStr">
        <is>
          <t>Mortality</t>
        </is>
      </c>
      <c r="AZ3366" t="inlineStr">
        <is>
          <t>LC50</t>
        </is>
      </c>
      <c r="BA3366"/>
      <c r="BB3366" t="n">
        <v>4.0</v>
      </c>
      <c r="BC3366"/>
      <c r="BD3366"/>
      <c r="BE3366"/>
      <c r="BF3366"/>
      <c r="BG3366" t="inlineStr">
        <is>
          <t>Day(s)</t>
        </is>
      </c>
      <c r="BH3366"/>
      <c r="BI3366" t="inlineStr">
        <is>
          <t>DTXSID6034479</t>
        </is>
      </c>
      <c r="BJ3366"/>
      <c r="BK3366"/>
      <c r="BL3366"/>
      <c r="BM3366"/>
      <c r="BN3366"/>
      <c r="BO3366"/>
      <c r="BP3366"/>
      <c r="BQ3366"/>
      <c r="BR3366"/>
      <c r="BS3366"/>
      <c r="BT3366" t="inlineStr">
        <is>
          <t>--</t>
        </is>
      </c>
      <c r="BU3366"/>
      <c r="BV3366"/>
      <c r="BW3366"/>
      <c r="BX3366"/>
      <c r="BY3366"/>
      <c r="BZ3366"/>
      <c r="CA3366"/>
      <c r="CB3366"/>
      <c r="CC3366"/>
      <c r="CD3366"/>
      <c r="CE3366"/>
      <c r="CF3366"/>
      <c r="CG3366"/>
      <c r="CH3366"/>
      <c r="CI3366" t="inlineStr">
        <is>
          <t xml:space="preserve"> CA/0.68* mN             //MG/0.24* mN             //NA/0.07* mN             //POT/0.01* mN             //SO4/0.07* mN             //CL/0.04* mN             //DNUM/6//DOSES/0.54 to 0.58/1.0 to 1.2/2.0 to 2.3/3.7 to 4.2/6.9 to 8.4 uM//TESTID/24//OEF/SALTS, HARDNESS, TEMPERATURE////</t>
        </is>
      </c>
      <c r="CJ3366" t="inlineStr">
        <is>
          <t xml:space="preserve">   CA/0.68* mN             //MG/0.24* mN             //NA/0.07* mN             //POT/0.01* mN             //SO4/0.07* mN             //CL/0.04* mN             //DNUM/6//DOSES/0.54 to 0.58/1.0 to 1.2/2.0 to 2.3/3.7 to 4.2/6.9 to 8.4 uM//TESTID/24//OEF/SALTS, HARDNESS, TEMPERATURE////</t>
        </is>
      </c>
      <c r="CK3366" t="inlineStr">
        <is>
          <t>Erickson,R.J., D.A. Benoit, and V.R. Mattson</t>
        </is>
      </c>
      <c r="CL3366" t="n">
        <v>76238.0</v>
      </c>
      <c r="CM3366" t="inlineStr">
        <is>
          <t>A Prototype Toxicity Factors Model for Site-Specific Copper Water Quality Criteria</t>
        </is>
      </c>
      <c r="CN3366" t="inlineStr">
        <is>
          <t>U.S.EPA, Duluth, MN:36 p.</t>
        </is>
      </c>
      <c r="CO3366" t="n">
        <v>1996.0</v>
      </c>
      <c r="CP3366" t="inlineStr">
        <is>
          <t>Erickson,R.J., D.A. Benoit, and V.R. Mattson (1996). A Prototype Toxicity Factors Model for Site-Specific Copper Water Quality Criteria. U.S.EPA, Duluth, MN, 36 p. ECOREF#:76238</t>
        </is>
      </c>
    </row>
    <row r="3367">
      <c r="A3367" t="n">
        <v>7758987.0</v>
      </c>
      <c r="B3367" t="inlineStr">
        <is>
          <t>Sulfuric acid copper(2+) salt (1:1)</t>
        </is>
      </c>
      <c r="C3367"/>
      <c r="D3367" t="inlineStr">
        <is>
          <t>Measured</t>
        </is>
      </c>
      <c r="E3367" t="inlineStr">
        <is>
          <t>Not coded</t>
        </is>
      </c>
      <c r="F3367"/>
      <c r="G3367"/>
      <c r="H3367"/>
      <c r="I3367"/>
      <c r="J3367"/>
      <c r="K3367"/>
      <c r="L3367" t="inlineStr">
        <is>
          <t>Pimephales promelas</t>
        </is>
      </c>
      <c r="M3367" t="inlineStr">
        <is>
          <t>Fathead Minnow</t>
        </is>
      </c>
      <c r="N3367" t="inlineStr">
        <is>
          <t>Larva</t>
        </is>
      </c>
      <c r="O3367" t="inlineStr">
        <is>
          <t>&lt;</t>
        </is>
      </c>
      <c r="P3367" t="n">
        <v>24.0</v>
      </c>
      <c r="Q3367"/>
      <c r="R3367"/>
      <c r="S3367"/>
      <c r="T3367"/>
      <c r="U3367" t="inlineStr">
        <is>
          <t>Hour(s)</t>
        </is>
      </c>
      <c r="V3367" t="inlineStr">
        <is>
          <t>Static</t>
        </is>
      </c>
      <c r="W3367" t="inlineStr">
        <is>
          <t>Fresh water</t>
        </is>
      </c>
      <c r="X3367" t="inlineStr">
        <is>
          <t>Lab</t>
        </is>
      </c>
      <c r="Y3367" t="n">
        <v>6.0</v>
      </c>
      <c r="Z3367" t="inlineStr">
        <is>
          <t>Total</t>
        </is>
      </c>
      <c r="AA3367"/>
      <c r="AB3367" t="n">
        <v>0.4848585</v>
      </c>
      <c r="AC3367"/>
      <c r="AD3367" t="n">
        <v>0.40404875</v>
      </c>
      <c r="AE3367"/>
      <c r="AF3367" t="n">
        <v>0.5818302</v>
      </c>
      <c r="AG3367" t="inlineStr">
        <is>
          <t>AI mg/L</t>
        </is>
      </c>
      <c r="AH3367"/>
      <c r="AI3367"/>
      <c r="AJ3367"/>
      <c r="AK3367"/>
      <c r="AL3367"/>
      <c r="AM3367"/>
      <c r="AN3367"/>
      <c r="AO3367"/>
      <c r="AP3367"/>
      <c r="AQ3367"/>
      <c r="AR3367"/>
      <c r="AS3367"/>
      <c r="AT3367"/>
      <c r="AU3367"/>
      <c r="AV3367"/>
      <c r="AW3367"/>
      <c r="AX3367" t="inlineStr">
        <is>
          <t>Mortality</t>
        </is>
      </c>
      <c r="AY3367" t="inlineStr">
        <is>
          <t>Mortality</t>
        </is>
      </c>
      <c r="AZ3367" t="inlineStr">
        <is>
          <t>LC50</t>
        </is>
      </c>
      <c r="BA3367"/>
      <c r="BB3367" t="n">
        <v>4.0</v>
      </c>
      <c r="BC3367"/>
      <c r="BD3367"/>
      <c r="BE3367"/>
      <c r="BF3367"/>
      <c r="BG3367" t="inlineStr">
        <is>
          <t>Day(s)</t>
        </is>
      </c>
      <c r="BH3367"/>
      <c r="BI3367" t="inlineStr">
        <is>
          <t>DTXSID6034479</t>
        </is>
      </c>
      <c r="BJ3367"/>
      <c r="BK3367"/>
      <c r="BL3367"/>
      <c r="BM3367"/>
      <c r="BN3367"/>
      <c r="BO3367"/>
      <c r="BP3367"/>
      <c r="BQ3367"/>
      <c r="BR3367"/>
      <c r="BS3367"/>
      <c r="BT3367" t="inlineStr">
        <is>
          <t>--</t>
        </is>
      </c>
      <c r="BU3367"/>
      <c r="BV3367"/>
      <c r="BW3367"/>
      <c r="BX3367"/>
      <c r="BY3367"/>
      <c r="BZ3367"/>
      <c r="CA3367"/>
      <c r="CB3367"/>
      <c r="CC3367"/>
      <c r="CD3367"/>
      <c r="CE3367"/>
      <c r="CF3367"/>
      <c r="CG3367"/>
      <c r="CH3367"/>
      <c r="CI3367" t="inlineStr">
        <is>
          <t xml:space="preserve"> CA/1.25* mN             //MG/0.62* mN             //NA/0.62* mN             //POT/0.05* mN             //SO4/0.40 mN             //CL/0.45 mN             //DNUM/6//DOSES/0.39 to 0.55/1.0 to 1.1/1.7 to 2.0/3.3 to 4.7/7.1 to 8.0 uM//TESTID/62//OEF/SALTS, HARDNESS, TEMPERATURE////</t>
        </is>
      </c>
      <c r="CJ3367" t="inlineStr">
        <is>
          <t xml:space="preserve">   CA/1.25* mN             //MG/0.62* mN             //NA/0.62* mN             //POT/0.05* mN             //SO4/0.40 mN             //CL/0.45 mN             //DNUM/6//DOSES/0.39 to 0.55/1.0 to 1.1/1.7 to 2.0/3.3 to 4.7/7.1 to 8.0 uM//TESTID/62//OEF/SALTS, HARDNESS, TEMPERATURE////</t>
        </is>
      </c>
      <c r="CK3367" t="inlineStr">
        <is>
          <t>Erickson,R.J., D.A. Benoit, and V.R. Mattson</t>
        </is>
      </c>
      <c r="CL3367" t="n">
        <v>76238.0</v>
      </c>
      <c r="CM3367" t="inlineStr">
        <is>
          <t>A Prototype Toxicity Factors Model for Site-Specific Copper Water Quality Criteria</t>
        </is>
      </c>
      <c r="CN3367" t="inlineStr">
        <is>
          <t>U.S.EPA, Duluth, MN:36 p.</t>
        </is>
      </c>
      <c r="CO3367" t="n">
        <v>1996.0</v>
      </c>
      <c r="CP3367" t="inlineStr">
        <is>
          <t>Erickson,R.J., D.A. Benoit, and V.R. Mattson (1996). A Prototype Toxicity Factors Model for Site-Specific Copper Water Quality Criteria. U.S.EPA, Duluth, MN, 36 p. ECOREF#:76238</t>
        </is>
      </c>
    </row>
    <row r="3368">
      <c r="A3368" t="n">
        <v>7758987.0</v>
      </c>
      <c r="B3368" t="inlineStr">
        <is>
          <t>Sulfuric acid copper(2+) salt (1:1)</t>
        </is>
      </c>
      <c r="C3368"/>
      <c r="D3368" t="inlineStr">
        <is>
          <t>Unmeasured</t>
        </is>
      </c>
      <c r="E3368" t="inlineStr">
        <is>
          <t>Not coded</t>
        </is>
      </c>
      <c r="F3368"/>
      <c r="G3368"/>
      <c r="H3368"/>
      <c r="I3368"/>
      <c r="J3368"/>
      <c r="K3368"/>
      <c r="L3368" t="inlineStr">
        <is>
          <t>Pimephales promelas</t>
        </is>
      </c>
      <c r="M3368" t="inlineStr">
        <is>
          <t>Fathead Minnow</t>
        </is>
      </c>
      <c r="N3368" t="inlineStr">
        <is>
          <t>Larva</t>
        </is>
      </c>
      <c r="O3368" t="inlineStr">
        <is>
          <t>&lt;</t>
        </is>
      </c>
      <c r="P3368" t="n">
        <v>24.0</v>
      </c>
      <c r="Q3368"/>
      <c r="R3368"/>
      <c r="S3368"/>
      <c r="T3368"/>
      <c r="U3368" t="inlineStr">
        <is>
          <t>Hour(s)</t>
        </is>
      </c>
      <c r="V3368" t="inlineStr">
        <is>
          <t>Renewal</t>
        </is>
      </c>
      <c r="W3368" t="inlineStr">
        <is>
          <t>Fresh water</t>
        </is>
      </c>
      <c r="X3368" t="inlineStr">
        <is>
          <t>Lab</t>
        </is>
      </c>
      <c r="Y3368" t="n">
        <v>6.0</v>
      </c>
      <c r="Z3368" t="inlineStr">
        <is>
          <t>Dissolved</t>
        </is>
      </c>
      <c r="AA3368"/>
      <c r="AB3368" t="n">
        <v>0.137</v>
      </c>
      <c r="AC3368"/>
      <c r="AD3368" t="n">
        <v>0.1003</v>
      </c>
      <c r="AE3368"/>
      <c r="AF3368" t="n">
        <v>0.1872</v>
      </c>
      <c r="AG3368" t="inlineStr">
        <is>
          <t>AI mg/L</t>
        </is>
      </c>
      <c r="AH3368"/>
      <c r="AI3368"/>
      <c r="AJ3368"/>
      <c r="AK3368"/>
      <c r="AL3368"/>
      <c r="AM3368"/>
      <c r="AN3368"/>
      <c r="AO3368"/>
      <c r="AP3368"/>
      <c r="AQ3368"/>
      <c r="AR3368"/>
      <c r="AS3368"/>
      <c r="AT3368"/>
      <c r="AU3368"/>
      <c r="AV3368"/>
      <c r="AW3368"/>
      <c r="AX3368" t="inlineStr">
        <is>
          <t>Mortality</t>
        </is>
      </c>
      <c r="AY3368" t="inlineStr">
        <is>
          <t>Mortality</t>
        </is>
      </c>
      <c r="AZ3368" t="inlineStr">
        <is>
          <t>LC50</t>
        </is>
      </c>
      <c r="BA3368"/>
      <c r="BB3368" t="n">
        <v>4.0</v>
      </c>
      <c r="BC3368"/>
      <c r="BD3368"/>
      <c r="BE3368"/>
      <c r="BF3368"/>
      <c r="BG3368" t="inlineStr">
        <is>
          <t>Day(s)</t>
        </is>
      </c>
      <c r="BH3368"/>
      <c r="BI3368" t="inlineStr">
        <is>
          <t>DTXSID6034479</t>
        </is>
      </c>
      <c r="BJ3368" t="inlineStr">
        <is>
          <t>10.1897/02-476</t>
        </is>
      </c>
      <c r="BK3368"/>
      <c r="BL3368"/>
      <c r="BM3368"/>
      <c r="BN3368"/>
      <c r="BO3368"/>
      <c r="BP3368"/>
      <c r="BQ3368"/>
      <c r="BR3368"/>
      <c r="BS3368"/>
      <c r="BT3368" t="inlineStr">
        <is>
          <t>--</t>
        </is>
      </c>
      <c r="BU3368"/>
      <c r="BV3368"/>
      <c r="BW3368"/>
      <c r="BX3368"/>
      <c r="BY3368"/>
      <c r="BZ3368"/>
      <c r="CA3368"/>
      <c r="CB3368"/>
      <c r="CC3368"/>
      <c r="CD3368"/>
      <c r="CE3368"/>
      <c r="CF3368"/>
      <c r="CG3368"/>
      <c r="CH3368"/>
      <c r="CI3368" t="inlineStr">
        <is>
          <t xml:space="preserve"> HMA/18.57 %//CA/13.63 to 16.43 mg/L//MG/11.18 to 14.34 mg/L//NA/25.52 to 40.92 mg/L//POT/2.12 to 3.17 mg/L//SO4/81.21 to 96.45 mg/L//CL/1.90 to 9.52 mg/L//DNUM/6//DOSES/&lt;=1600 ug/L//TESTID/10//</t>
        </is>
      </c>
      <c r="CJ3368" t="inlineStr">
        <is>
          <t xml:space="preserve">   HMA/18.57 %//CA/13.63 to 16.43 mg/L//MG/11.18 to 14.34 mg/L//NA/25.52 to 40.92 mg/L//POT/2.12 to 3.17 mg/L//SO4/81.21 to 96.45 mg/L//CL/1.90 to 9.52 mg/L//DNUM/6//DOSES/&lt;=1600 ug/L//TESTID/10//</t>
        </is>
      </c>
      <c r="CK3368" t="inlineStr">
        <is>
          <t>Ryan,A.C., E.J. Van Genderen, J.R. Tomasso, and S.J. Klaine</t>
        </is>
      </c>
      <c r="CL3368" t="n">
        <v>80428.0</v>
      </c>
      <c r="CM3368" t="inlineStr">
        <is>
          <t>Influence of Natural Organic Matter Source on Copper Toxicity to Larval Fathead Minnows (Pimephales promelas):  Implications for the Biotic Ligand Model</t>
        </is>
      </c>
      <c r="CN3368" t="inlineStr">
        <is>
          <t>Environ. Toxicol. Chem.23(6): 1567-1574</t>
        </is>
      </c>
      <c r="CO3368" t="n">
        <v>2004.0</v>
      </c>
      <c r="CP3368" t="inlineStr">
        <is>
          <t>Ryan,A.C., E.J. Van Genderen, J.R. Tomasso, and S.J. Klaine (2004). Influence of Natural Organic Matter Source on Copper Toxicity to Larval Fathead Minnows (Pimephales promelas):  Implications for the Biotic Ligand Model. Environ. Toxicol. Chem., 23, (6), 1567-1574. doi:10.1897/02-476. ECOREF#:80428</t>
        </is>
      </c>
    </row>
    <row r="3369">
      <c r="A3369" t="n">
        <v>7758987.0</v>
      </c>
      <c r="B3369" t="inlineStr">
        <is>
          <t>Sulfuric acid copper(2+) salt (1:1)</t>
        </is>
      </c>
      <c r="C3369"/>
      <c r="D3369" t="inlineStr">
        <is>
          <t>Measured</t>
        </is>
      </c>
      <c r="E3369" t="inlineStr">
        <is>
          <t>Not coded</t>
        </is>
      </c>
      <c r="F3369"/>
      <c r="G3369"/>
      <c r="H3369"/>
      <c r="I3369"/>
      <c r="J3369"/>
      <c r="K3369"/>
      <c r="L3369" t="inlineStr">
        <is>
          <t>Pimephales promelas</t>
        </is>
      </c>
      <c r="M3369" t="inlineStr">
        <is>
          <t>Fathead Minnow</t>
        </is>
      </c>
      <c r="N3369"/>
      <c r="O3369"/>
      <c r="P3369"/>
      <c r="Q3369"/>
      <c r="R3369"/>
      <c r="S3369"/>
      <c r="T3369"/>
      <c r="U3369"/>
      <c r="V3369" t="inlineStr">
        <is>
          <t>Static</t>
        </is>
      </c>
      <c r="W3369" t="inlineStr">
        <is>
          <t>Fresh water</t>
        </is>
      </c>
      <c r="X3369" t="inlineStr">
        <is>
          <t>Lab</t>
        </is>
      </c>
      <c r="Y3369"/>
      <c r="Z3369" t="inlineStr">
        <is>
          <t>Dissolved</t>
        </is>
      </c>
      <c r="AA3369"/>
      <c r="AB3369" t="n">
        <v>0.97</v>
      </c>
      <c r="AC3369"/>
      <c r="AD3369"/>
      <c r="AE3369"/>
      <c r="AF3369"/>
      <c r="AG3369" t="inlineStr">
        <is>
          <t>AI mg/L</t>
        </is>
      </c>
      <c r="AH3369" t="inlineStr">
        <is>
          <t>Total</t>
        </is>
      </c>
      <c r="AI3369"/>
      <c r="AJ3369" t="n">
        <v>8.7</v>
      </c>
      <c r="AK3369"/>
      <c r="AL3369"/>
      <c r="AM3369"/>
      <c r="AN3369"/>
      <c r="AO3369" t="inlineStr">
        <is>
          <t>AI mg/L</t>
        </is>
      </c>
      <c r="AP3369"/>
      <c r="AQ3369"/>
      <c r="AR3369"/>
      <c r="AS3369"/>
      <c r="AT3369"/>
      <c r="AU3369"/>
      <c r="AV3369"/>
      <c r="AW3369"/>
      <c r="AX3369" t="inlineStr">
        <is>
          <t>Mortality</t>
        </is>
      </c>
      <c r="AY3369" t="inlineStr">
        <is>
          <t>Mortality</t>
        </is>
      </c>
      <c r="AZ3369" t="inlineStr">
        <is>
          <t>LC50</t>
        </is>
      </c>
      <c r="BA3369"/>
      <c r="BB3369" t="n">
        <v>4.0</v>
      </c>
      <c r="BC3369"/>
      <c r="BD3369"/>
      <c r="BE3369"/>
      <c r="BF3369"/>
      <c r="BG3369" t="inlineStr">
        <is>
          <t>Day(s)</t>
        </is>
      </c>
      <c r="BH3369"/>
      <c r="BI3369" t="inlineStr">
        <is>
          <t>DTXSID6034479</t>
        </is>
      </c>
      <c r="BJ3369"/>
      <c r="BK3369"/>
      <c r="BL3369"/>
      <c r="BM3369"/>
      <c r="BN3369"/>
      <c r="BO3369"/>
      <c r="BP3369"/>
      <c r="BQ3369"/>
      <c r="BR3369"/>
      <c r="BS3369"/>
      <c r="BT3369" t="inlineStr">
        <is>
          <t>--</t>
        </is>
      </c>
      <c r="BU3369"/>
      <c r="BV3369"/>
      <c r="BW3369"/>
      <c r="BX3369"/>
      <c r="BY3369"/>
      <c r="BZ3369"/>
      <c r="CA3369" t="inlineStr">
        <is>
          <t>--</t>
        </is>
      </c>
      <c r="CB3369"/>
      <c r="CC3369"/>
      <c r="CD3369"/>
      <c r="CE3369"/>
      <c r="CF3369"/>
      <c r="CG3369"/>
      <c r="CH3369"/>
      <c r="CI3369" t="inlineStr">
        <is>
          <t xml:space="preserve"> CONTR/&lt;= 10 % MORT//</t>
        </is>
      </c>
      <c r="CJ3369" t="inlineStr">
        <is>
          <t xml:space="preserve">   CONTR/&lt;= 10 % MORT//</t>
        </is>
      </c>
      <c r="CK3369" t="inlineStr">
        <is>
          <t>Geckler,J.R., W.B. Horning, T.M. Neiheisel, Q.H. Pickering, E.L. Robinson, and C.E. Stephan</t>
        </is>
      </c>
      <c r="CL3369" t="n">
        <v>2071.0</v>
      </c>
      <c r="CM3369" t="inlineStr">
        <is>
          <t>Validity of Laboratory Tests for Predicting Copper Toxicity in Streams</t>
        </is>
      </c>
      <c r="CN3369" t="inlineStr">
        <is>
          <t>EPA-600/3-76-116, U.S.EPA, Duluth, MN:208 p.</t>
        </is>
      </c>
      <c r="CO3369" t="n">
        <v>1976.0</v>
      </c>
      <c r="CP3369" t="inlineStr">
        <is>
          <t>Geckler,J.R., W.B. Horning, T.M. Neiheisel, Q.H. Pickering, E.L. Robinson, and C.E. Stephan (1976). Validity of Laboratory Tests for Predicting Copper Toxicity in Streams. EPA-600/3-76-116, U.S.EPA, Duluth, MN, 208 p. ECOREF#:2071</t>
        </is>
      </c>
    </row>
    <row r="3370">
      <c r="A3370" t="n">
        <v>7758987.0</v>
      </c>
      <c r="B3370" t="inlineStr">
        <is>
          <t>Sulfuric acid copper(2+) salt (1:1)</t>
        </is>
      </c>
      <c r="C3370"/>
      <c r="D3370" t="inlineStr">
        <is>
          <t>Unmeasured</t>
        </is>
      </c>
      <c r="E3370" t="inlineStr">
        <is>
          <t>Not coded</t>
        </is>
      </c>
      <c r="F3370"/>
      <c r="G3370"/>
      <c r="H3370"/>
      <c r="I3370"/>
      <c r="J3370"/>
      <c r="K3370"/>
      <c r="L3370" t="inlineStr">
        <is>
          <t>Pimephales promelas</t>
        </is>
      </c>
      <c r="M3370" t="inlineStr">
        <is>
          <t>Fathead Minnow</t>
        </is>
      </c>
      <c r="N3370"/>
      <c r="O3370"/>
      <c r="P3370"/>
      <c r="Q3370"/>
      <c r="R3370"/>
      <c r="S3370"/>
      <c r="T3370"/>
      <c r="U3370"/>
      <c r="V3370" t="inlineStr">
        <is>
          <t>Static</t>
        </is>
      </c>
      <c r="W3370" t="inlineStr">
        <is>
          <t>Fresh water</t>
        </is>
      </c>
      <c r="X3370" t="inlineStr">
        <is>
          <t>Lab</t>
        </is>
      </c>
      <c r="Y3370"/>
      <c r="Z3370" t="inlineStr">
        <is>
          <t>Total</t>
        </is>
      </c>
      <c r="AA3370"/>
      <c r="AB3370" t="n">
        <v>1.4</v>
      </c>
      <c r="AC3370"/>
      <c r="AD3370"/>
      <c r="AE3370"/>
      <c r="AF3370"/>
      <c r="AG3370" t="inlineStr">
        <is>
          <t>AI mg/L</t>
        </is>
      </c>
      <c r="AH3370"/>
      <c r="AI3370"/>
      <c r="AJ3370"/>
      <c r="AK3370"/>
      <c r="AL3370"/>
      <c r="AM3370"/>
      <c r="AN3370"/>
      <c r="AO3370"/>
      <c r="AP3370"/>
      <c r="AQ3370"/>
      <c r="AR3370"/>
      <c r="AS3370"/>
      <c r="AT3370"/>
      <c r="AU3370"/>
      <c r="AV3370"/>
      <c r="AW3370"/>
      <c r="AX3370" t="inlineStr">
        <is>
          <t>Mortality</t>
        </is>
      </c>
      <c r="AY3370" t="inlineStr">
        <is>
          <t>Mortality</t>
        </is>
      </c>
      <c r="AZ3370" t="inlineStr">
        <is>
          <t>LC50</t>
        </is>
      </c>
      <c r="BA3370"/>
      <c r="BB3370" t="n">
        <v>4.0</v>
      </c>
      <c r="BC3370"/>
      <c r="BD3370"/>
      <c r="BE3370"/>
      <c r="BF3370"/>
      <c r="BG3370" t="inlineStr">
        <is>
          <t>Day(s)</t>
        </is>
      </c>
      <c r="BH3370"/>
      <c r="BI3370" t="inlineStr">
        <is>
          <t>DTXSID6034479</t>
        </is>
      </c>
      <c r="BJ3370"/>
      <c r="BK3370"/>
      <c r="BL3370"/>
      <c r="BM3370"/>
      <c r="BN3370"/>
      <c r="BO3370"/>
      <c r="BP3370"/>
      <c r="BQ3370"/>
      <c r="BR3370"/>
      <c r="BS3370"/>
      <c r="BT3370" t="inlineStr">
        <is>
          <t>--</t>
        </is>
      </c>
      <c r="BU3370"/>
      <c r="BV3370"/>
      <c r="BW3370"/>
      <c r="BX3370"/>
      <c r="BY3370"/>
      <c r="BZ3370"/>
      <c r="CA3370"/>
      <c r="CB3370"/>
      <c r="CC3370"/>
      <c r="CD3370"/>
      <c r="CE3370"/>
      <c r="CF3370"/>
      <c r="CG3370"/>
      <c r="CH3370"/>
      <c r="CI3370"/>
      <c r="CJ3370"/>
      <c r="CK3370" t="inlineStr">
        <is>
          <t>Tarzwell,C.M., and C. Henderson</t>
        </is>
      </c>
      <c r="CL3370" t="n">
        <v>2042.0</v>
      </c>
      <c r="CM3370" t="inlineStr">
        <is>
          <t>Toxicity of Less Common Metals to Fishes</t>
        </is>
      </c>
      <c r="CN3370" t="inlineStr">
        <is>
          <t>Ind. Wastes5:12-</t>
        </is>
      </c>
      <c r="CO3370" t="n">
        <v>1960.0</v>
      </c>
      <c r="CP3370" t="inlineStr">
        <is>
          <t>Tarzwell,C.M., and C. Henderson (1960). Toxicity of Less Common Metals to Fishes. Ind. Wastes, 5, 12-. ECOREF#:2042</t>
        </is>
      </c>
    </row>
    <row r="3371">
      <c r="A3371" t="n">
        <v>7758987.0</v>
      </c>
      <c r="B3371" t="inlineStr">
        <is>
          <t>Sulfuric acid copper(2+) salt (1:1)</t>
        </is>
      </c>
      <c r="C3371"/>
      <c r="D3371" t="inlineStr">
        <is>
          <t>Measured</t>
        </is>
      </c>
      <c r="E3371" t="inlineStr">
        <is>
          <t>Not coded</t>
        </is>
      </c>
      <c r="F3371"/>
      <c r="G3371"/>
      <c r="H3371"/>
      <c r="I3371"/>
      <c r="J3371"/>
      <c r="K3371"/>
      <c r="L3371" t="inlineStr">
        <is>
          <t>Pimephales promelas</t>
        </is>
      </c>
      <c r="M3371" t="inlineStr">
        <is>
          <t>Fathead Minnow</t>
        </is>
      </c>
      <c r="N3371" t="inlineStr">
        <is>
          <t>Larva</t>
        </is>
      </c>
      <c r="O3371" t="inlineStr">
        <is>
          <t>&lt;</t>
        </is>
      </c>
      <c r="P3371" t="n">
        <v>24.0</v>
      </c>
      <c r="Q3371"/>
      <c r="R3371"/>
      <c r="S3371"/>
      <c r="T3371"/>
      <c r="U3371" t="inlineStr">
        <is>
          <t>Hour(s)</t>
        </is>
      </c>
      <c r="V3371" t="inlineStr">
        <is>
          <t>Static</t>
        </is>
      </c>
      <c r="W3371" t="inlineStr">
        <is>
          <t>Fresh water</t>
        </is>
      </c>
      <c r="X3371" t="inlineStr">
        <is>
          <t>Lab</t>
        </is>
      </c>
      <c r="Y3371"/>
      <c r="Z3371" t="inlineStr">
        <is>
          <t>Total</t>
        </is>
      </c>
      <c r="AA3371"/>
      <c r="AB3371" t="n">
        <v>0.0107</v>
      </c>
      <c r="AC3371"/>
      <c r="AD3371"/>
      <c r="AE3371"/>
      <c r="AF3371"/>
      <c r="AG3371" t="inlineStr">
        <is>
          <t>AI mg/L</t>
        </is>
      </c>
      <c r="AH3371"/>
      <c r="AI3371"/>
      <c r="AJ3371"/>
      <c r="AK3371"/>
      <c r="AL3371"/>
      <c r="AM3371"/>
      <c r="AN3371"/>
      <c r="AO3371"/>
      <c r="AP3371"/>
      <c r="AQ3371"/>
      <c r="AR3371"/>
      <c r="AS3371"/>
      <c r="AT3371"/>
      <c r="AU3371"/>
      <c r="AV3371"/>
      <c r="AW3371"/>
      <c r="AX3371" t="inlineStr">
        <is>
          <t>Mortality</t>
        </is>
      </c>
      <c r="AY3371" t="inlineStr">
        <is>
          <t>Mortality</t>
        </is>
      </c>
      <c r="AZ3371" t="inlineStr">
        <is>
          <t>LC50</t>
        </is>
      </c>
      <c r="BA3371"/>
      <c r="BB3371" t="n">
        <v>4.0</v>
      </c>
      <c r="BC3371"/>
      <c r="BD3371"/>
      <c r="BE3371"/>
      <c r="BF3371"/>
      <c r="BG3371" t="inlineStr">
        <is>
          <t>Day(s)</t>
        </is>
      </c>
      <c r="BH3371"/>
      <c r="BI3371" t="inlineStr">
        <is>
          <t>DTXSID6034479</t>
        </is>
      </c>
      <c r="BJ3371" t="inlineStr">
        <is>
          <t>10.1139/f96-063</t>
        </is>
      </c>
      <c r="BK3371"/>
      <c r="BL3371"/>
      <c r="BM3371"/>
      <c r="BN3371"/>
      <c r="BO3371"/>
      <c r="BP3371"/>
      <c r="BQ3371"/>
      <c r="BR3371"/>
      <c r="BS3371"/>
      <c r="BT3371" t="inlineStr">
        <is>
          <t>--</t>
        </is>
      </c>
      <c r="BU3371"/>
      <c r="BV3371"/>
      <c r="BW3371"/>
      <c r="BX3371"/>
      <c r="BY3371"/>
      <c r="BZ3371"/>
      <c r="CA3371"/>
      <c r="CB3371"/>
      <c r="CC3371"/>
      <c r="CD3371"/>
      <c r="CE3371"/>
      <c r="CF3371"/>
      <c r="CG3371"/>
      <c r="CH3371"/>
      <c r="CI3371"/>
      <c r="CJ3371"/>
      <c r="CK3371" t="inlineStr">
        <is>
          <t>Welsh,P.G., J.L. Parrott, D.G. Dixon, P.V. Hodson, D.J. Spry, and G. Mierle</t>
        </is>
      </c>
      <c r="CL3371" t="n">
        <v>17105.0</v>
      </c>
      <c r="CM3371" t="inlineStr">
        <is>
          <t>Estimating Acute Copper Toxicity to Larval Fathead Minnow (Pimephales promelas) in Soft Water from Measurements of Dissolved Organic Carbon, Calcium, and pH</t>
        </is>
      </c>
      <c r="CN3371" t="inlineStr">
        <is>
          <t>Can. J. Fish. Aquat. Sci. (Multiple Languages)53:1263-1271</t>
        </is>
      </c>
      <c r="CO3371" t="n">
        <v>1996.0</v>
      </c>
      <c r="CP3371" t="inlineStr">
        <is>
          <t>Welsh,P.G., J.L. Parrott, D.G. Dixon, P.V. Hodson, D.J. Spry, and G. Mierle (1996). Estimating Acute Copper Toxicity to Larval Fathead Minnow (Pimephales promelas) in Soft Water from Measurements of Dissolved Organic Carbon, Calcium, and pH. Can. J. Fish. Aquat. Sci. (Multiple Languages), 53, 1263-1271. doi:10.1139/f96-063. ECOREF#:17105</t>
        </is>
      </c>
    </row>
    <row r="3372">
      <c r="A3372" t="n">
        <v>7758987.0</v>
      </c>
      <c r="B3372" t="inlineStr">
        <is>
          <t>Sulfuric acid copper(2+) salt (1:1)</t>
        </is>
      </c>
      <c r="C3372"/>
      <c r="D3372" t="inlineStr">
        <is>
          <t>Measured</t>
        </is>
      </c>
      <c r="E3372" t="inlineStr">
        <is>
          <t>Not coded</t>
        </is>
      </c>
      <c r="F3372"/>
      <c r="G3372"/>
      <c r="H3372"/>
      <c r="I3372"/>
      <c r="J3372"/>
      <c r="K3372"/>
      <c r="L3372" t="inlineStr">
        <is>
          <t>Pimephales promelas</t>
        </is>
      </c>
      <c r="M3372" t="inlineStr">
        <is>
          <t>Fathead Minnow</t>
        </is>
      </c>
      <c r="N3372"/>
      <c r="O3372"/>
      <c r="P3372"/>
      <c r="Q3372"/>
      <c r="R3372"/>
      <c r="S3372"/>
      <c r="T3372"/>
      <c r="U3372"/>
      <c r="V3372" t="inlineStr">
        <is>
          <t>Static</t>
        </is>
      </c>
      <c r="W3372" t="inlineStr">
        <is>
          <t>Fresh water</t>
        </is>
      </c>
      <c r="X3372" t="inlineStr">
        <is>
          <t>Lab</t>
        </is>
      </c>
      <c r="Y3372"/>
      <c r="Z3372" t="inlineStr">
        <is>
          <t>Dissolved</t>
        </is>
      </c>
      <c r="AA3372"/>
      <c r="AB3372" t="n">
        <v>0.95</v>
      </c>
      <c r="AC3372"/>
      <c r="AD3372"/>
      <c r="AE3372"/>
      <c r="AF3372"/>
      <c r="AG3372" t="inlineStr">
        <is>
          <t>AI mg/L</t>
        </is>
      </c>
      <c r="AH3372" t="inlineStr">
        <is>
          <t>Total</t>
        </is>
      </c>
      <c r="AI3372"/>
      <c r="AJ3372" t="n">
        <v>4.5</v>
      </c>
      <c r="AK3372"/>
      <c r="AL3372"/>
      <c r="AM3372"/>
      <c r="AN3372"/>
      <c r="AO3372" t="inlineStr">
        <is>
          <t>AI mg/L</t>
        </is>
      </c>
      <c r="AP3372"/>
      <c r="AQ3372"/>
      <c r="AR3372"/>
      <c r="AS3372"/>
      <c r="AT3372"/>
      <c r="AU3372"/>
      <c r="AV3372"/>
      <c r="AW3372"/>
      <c r="AX3372" t="inlineStr">
        <is>
          <t>Mortality</t>
        </is>
      </c>
      <c r="AY3372" t="inlineStr">
        <is>
          <t>Mortality</t>
        </is>
      </c>
      <c r="AZ3372" t="inlineStr">
        <is>
          <t>LC50</t>
        </is>
      </c>
      <c r="BA3372"/>
      <c r="BB3372" t="n">
        <v>4.0</v>
      </c>
      <c r="BC3372"/>
      <c r="BD3372"/>
      <c r="BE3372"/>
      <c r="BF3372"/>
      <c r="BG3372" t="inlineStr">
        <is>
          <t>Day(s)</t>
        </is>
      </c>
      <c r="BH3372"/>
      <c r="BI3372" t="inlineStr">
        <is>
          <t>DTXSID6034479</t>
        </is>
      </c>
      <c r="BJ3372"/>
      <c r="BK3372"/>
      <c r="BL3372"/>
      <c r="BM3372"/>
      <c r="BN3372"/>
      <c r="BO3372"/>
      <c r="BP3372"/>
      <c r="BQ3372"/>
      <c r="BR3372"/>
      <c r="BS3372"/>
      <c r="BT3372" t="inlineStr">
        <is>
          <t>--</t>
        </is>
      </c>
      <c r="BU3372"/>
      <c r="BV3372"/>
      <c r="BW3372"/>
      <c r="BX3372"/>
      <c r="BY3372"/>
      <c r="BZ3372"/>
      <c r="CA3372" t="inlineStr">
        <is>
          <t>--</t>
        </is>
      </c>
      <c r="CB3372"/>
      <c r="CC3372"/>
      <c r="CD3372"/>
      <c r="CE3372"/>
      <c r="CF3372"/>
      <c r="CG3372"/>
      <c r="CH3372"/>
      <c r="CI3372" t="inlineStr">
        <is>
          <t xml:space="preserve"> CONTR/&lt;= 10 % MORT//</t>
        </is>
      </c>
      <c r="CJ3372" t="inlineStr">
        <is>
          <t xml:space="preserve">   CONTR/&lt;= 10 % MORT//</t>
        </is>
      </c>
      <c r="CK3372" t="inlineStr">
        <is>
          <t>Geckler,J.R., W.B. Horning, T.M. Neiheisel, Q.H. Pickering, E.L. Robinson, and C.E. Stephan</t>
        </is>
      </c>
      <c r="CL3372" t="n">
        <v>2071.0</v>
      </c>
      <c r="CM3372" t="inlineStr">
        <is>
          <t>Validity of Laboratory Tests for Predicting Copper Toxicity in Streams</t>
        </is>
      </c>
      <c r="CN3372" t="inlineStr">
        <is>
          <t>EPA-600/3-76-116, U.S.EPA, Duluth, MN:208 p.</t>
        </is>
      </c>
      <c r="CO3372" t="n">
        <v>1976.0</v>
      </c>
      <c r="CP3372" t="inlineStr">
        <is>
          <t>Geckler,J.R., W.B. Horning, T.M. Neiheisel, Q.H. Pickering, E.L. Robinson, and C.E. Stephan (1976). Validity of Laboratory Tests for Predicting Copper Toxicity in Streams. EPA-600/3-76-116, U.S.EPA, Duluth, MN, 208 p. ECOREF#:2071</t>
        </is>
      </c>
    </row>
    <row r="3373">
      <c r="A3373" t="n">
        <v>7758987.0</v>
      </c>
      <c r="B3373" t="inlineStr">
        <is>
          <t>Sulfuric acid copper(2+) salt (1:1)</t>
        </is>
      </c>
      <c r="C3373" t="inlineStr">
        <is>
          <t>Reagent Grade, Purissium, Purum, Puriss, Puris, Reinst</t>
        </is>
      </c>
      <c r="D3373" t="inlineStr">
        <is>
          <t>Measured</t>
        </is>
      </c>
      <c r="E3373" t="inlineStr">
        <is>
          <t>Not coded</t>
        </is>
      </c>
      <c r="F3373"/>
      <c r="G3373"/>
      <c r="H3373"/>
      <c r="I3373"/>
      <c r="J3373"/>
      <c r="K3373"/>
      <c r="L3373" t="inlineStr">
        <is>
          <t>Pimephales promelas</t>
        </is>
      </c>
      <c r="M3373" t="inlineStr">
        <is>
          <t>Fathead Minnow</t>
        </is>
      </c>
      <c r="N3373"/>
      <c r="O3373"/>
      <c r="P3373"/>
      <c r="Q3373"/>
      <c r="R3373" t="n">
        <v>2.0</v>
      </c>
      <c r="S3373"/>
      <c r="T3373" t="n">
        <v>4.0</v>
      </c>
      <c r="U3373" t="inlineStr">
        <is>
          <t>Day(s)</t>
        </is>
      </c>
      <c r="V3373" t="inlineStr">
        <is>
          <t>Static</t>
        </is>
      </c>
      <c r="W3373" t="inlineStr">
        <is>
          <t>Fresh water</t>
        </is>
      </c>
      <c r="X3373" t="inlineStr">
        <is>
          <t>Lab</t>
        </is>
      </c>
      <c r="Y3373"/>
      <c r="Z3373" t="inlineStr">
        <is>
          <t>Total</t>
        </is>
      </c>
      <c r="AA3373"/>
      <c r="AB3373" t="n">
        <v>0.0125</v>
      </c>
      <c r="AC3373"/>
      <c r="AD3373"/>
      <c r="AE3373"/>
      <c r="AF3373"/>
      <c r="AG3373" t="inlineStr">
        <is>
          <t>AI mg/L</t>
        </is>
      </c>
      <c r="AH3373"/>
      <c r="AI3373"/>
      <c r="AJ3373"/>
      <c r="AK3373"/>
      <c r="AL3373"/>
      <c r="AM3373"/>
      <c r="AN3373"/>
      <c r="AO3373"/>
      <c r="AP3373"/>
      <c r="AQ3373"/>
      <c r="AR3373"/>
      <c r="AS3373"/>
      <c r="AT3373"/>
      <c r="AU3373"/>
      <c r="AV3373"/>
      <c r="AW3373"/>
      <c r="AX3373" t="inlineStr">
        <is>
          <t>Mortality</t>
        </is>
      </c>
      <c r="AY3373" t="inlineStr">
        <is>
          <t>Mortality</t>
        </is>
      </c>
      <c r="AZ3373" t="inlineStr">
        <is>
          <t>LC50</t>
        </is>
      </c>
      <c r="BA3373"/>
      <c r="BB3373" t="n">
        <v>4.0</v>
      </c>
      <c r="BC3373"/>
      <c r="BD3373"/>
      <c r="BE3373"/>
      <c r="BF3373"/>
      <c r="BG3373" t="inlineStr">
        <is>
          <t>Day(s)</t>
        </is>
      </c>
      <c r="BH3373"/>
      <c r="BI3373" t="inlineStr">
        <is>
          <t>DTXSID6034479</t>
        </is>
      </c>
      <c r="BJ3373" t="inlineStr">
        <is>
          <t>10.1007/BF00211327</t>
        </is>
      </c>
      <c r="BK3373"/>
      <c r="BL3373"/>
      <c r="BM3373"/>
      <c r="BN3373"/>
      <c r="BO3373"/>
      <c r="BP3373"/>
      <c r="BQ3373"/>
      <c r="BR3373"/>
      <c r="BS3373"/>
      <c r="BT3373" t="inlineStr">
        <is>
          <t>--</t>
        </is>
      </c>
      <c r="BU3373"/>
      <c r="BV3373"/>
      <c r="BW3373"/>
      <c r="BX3373"/>
      <c r="BY3373"/>
      <c r="BZ3373"/>
      <c r="CA3373"/>
      <c r="CB3373"/>
      <c r="CC3373"/>
      <c r="CD3373"/>
      <c r="CE3373"/>
      <c r="CF3373"/>
      <c r="CG3373"/>
      <c r="CH3373"/>
      <c r="CI3373"/>
      <c r="CJ3373"/>
      <c r="CK3373" t="inlineStr">
        <is>
          <t>Suedel,B.C., E. Deaver, and J.H.,Jr. Rodgers</t>
        </is>
      </c>
      <c r="CL3373" t="n">
        <v>18527.0</v>
      </c>
      <c r="CM3373" t="inlineStr">
        <is>
          <t>Experimental Factors that may Affect Toxicity of Aqueous and Sediment-Bound Copper to Freshwater Organisms</t>
        </is>
      </c>
      <c r="CN3373" t="inlineStr">
        <is>
          <t>Arch. Environ. Contam. Toxicol.30(1): 40-46</t>
        </is>
      </c>
      <c r="CO3373" t="n">
        <v>1996.0</v>
      </c>
      <c r="CP3373" t="inlineStr">
        <is>
          <t>Suedel,B.C., E. Deaver, and J.H.,Jr. Rodgers (1996). Experimental Factors that may Affect Toxicity of Aqueous and Sediment-Bound Copper to Freshwater Organisms. Arch. Environ. Contam. Toxicol., 30, (1), 40-46. doi:10.1007/BF00211327. ECOREF#:18527</t>
        </is>
      </c>
    </row>
    <row r="3374">
      <c r="A3374" t="n">
        <v>7758987.0</v>
      </c>
      <c r="B3374" t="inlineStr">
        <is>
          <t>Sulfuric acid copper(2+) salt (1:1)</t>
        </is>
      </c>
      <c r="C3374"/>
      <c r="D3374" t="inlineStr">
        <is>
          <t>Measured</t>
        </is>
      </c>
      <c r="E3374" t="inlineStr">
        <is>
          <t>Not coded</t>
        </is>
      </c>
      <c r="F3374"/>
      <c r="G3374"/>
      <c r="H3374"/>
      <c r="I3374"/>
      <c r="J3374"/>
      <c r="K3374"/>
      <c r="L3374" t="inlineStr">
        <is>
          <t>Pimephales promelas</t>
        </is>
      </c>
      <c r="M3374" t="inlineStr">
        <is>
          <t>Fathead Minnow</t>
        </is>
      </c>
      <c r="N3374" t="inlineStr">
        <is>
          <t>Juvenile</t>
        </is>
      </c>
      <c r="O3374"/>
      <c r="P3374"/>
      <c r="Q3374"/>
      <c r="R3374"/>
      <c r="S3374"/>
      <c r="T3374"/>
      <c r="U3374"/>
      <c r="V3374" t="inlineStr">
        <is>
          <t>Flow-through</t>
        </is>
      </c>
      <c r="W3374" t="inlineStr">
        <is>
          <t>Fresh water</t>
        </is>
      </c>
      <c r="X3374" t="inlineStr">
        <is>
          <t>Lab</t>
        </is>
      </c>
      <c r="Y3374"/>
      <c r="Z3374" t="inlineStr">
        <is>
          <t>Total</t>
        </is>
      </c>
      <c r="AA3374"/>
      <c r="AB3374"/>
      <c r="AC3374" t="inlineStr">
        <is>
          <t>&gt;</t>
        </is>
      </c>
      <c r="AD3374" t="n">
        <v>0.1</v>
      </c>
      <c r="AE3374" t="inlineStr">
        <is>
          <t>&lt;</t>
        </is>
      </c>
      <c r="AF3374" t="n">
        <v>0.2</v>
      </c>
      <c r="AG3374" t="inlineStr">
        <is>
          <t>AI mg/L</t>
        </is>
      </c>
      <c r="AH3374"/>
      <c r="AI3374"/>
      <c r="AJ3374"/>
      <c r="AK3374"/>
      <c r="AL3374"/>
      <c r="AM3374"/>
      <c r="AN3374"/>
      <c r="AO3374"/>
      <c r="AP3374"/>
      <c r="AQ3374"/>
      <c r="AR3374"/>
      <c r="AS3374"/>
      <c r="AT3374"/>
      <c r="AU3374"/>
      <c r="AV3374"/>
      <c r="AW3374"/>
      <c r="AX3374" t="inlineStr">
        <is>
          <t>Mortality</t>
        </is>
      </c>
      <c r="AY3374" t="inlineStr">
        <is>
          <t>Mortality</t>
        </is>
      </c>
      <c r="AZ3374" t="inlineStr">
        <is>
          <t>LC50</t>
        </is>
      </c>
      <c r="BA3374"/>
      <c r="BB3374" t="n">
        <v>4.0</v>
      </c>
      <c r="BC3374"/>
      <c r="BD3374"/>
      <c r="BE3374"/>
      <c r="BF3374"/>
      <c r="BG3374" t="inlineStr">
        <is>
          <t>Day(s)</t>
        </is>
      </c>
      <c r="BH3374"/>
      <c r="BI3374" t="inlineStr">
        <is>
          <t>DTXSID6034479</t>
        </is>
      </c>
      <c r="BJ3374" t="inlineStr">
        <is>
          <t>10.1002/etc.5620160428</t>
        </is>
      </c>
      <c r="BK3374"/>
      <c r="BL3374"/>
      <c r="BM3374"/>
      <c r="BN3374"/>
      <c r="BO3374"/>
      <c r="BP3374"/>
      <c r="BQ3374"/>
      <c r="BR3374"/>
      <c r="BS3374"/>
      <c r="BT3374" t="inlineStr">
        <is>
          <t>--</t>
        </is>
      </c>
      <c r="BU3374"/>
      <c r="BV3374"/>
      <c r="BW3374"/>
      <c r="BX3374"/>
      <c r="BY3374"/>
      <c r="BZ3374"/>
      <c r="CA3374"/>
      <c r="CB3374"/>
      <c r="CC3374"/>
      <c r="CD3374"/>
      <c r="CE3374"/>
      <c r="CF3374"/>
      <c r="CG3374"/>
      <c r="CH3374"/>
      <c r="CI3374" t="inlineStr">
        <is>
          <t xml:space="preserve"> CONC/GRAPHED//HARD/4.3 MEQ/L//ALK/0.90 MEQ/L//</t>
        </is>
      </c>
      <c r="CJ3374" t="inlineStr">
        <is>
          <t xml:space="preserve">   CONC/GRAPHED//HARD/4.3 MEQ/L//ALK/0.90 MEQ/L//</t>
        </is>
      </c>
      <c r="CK3374" t="inlineStr">
        <is>
          <t>Erickson,R.J., C.F. Kleiner, J.T. Fiandt, and T.L. Highland</t>
        </is>
      </c>
      <c r="CL3374" t="n">
        <v>17871.0</v>
      </c>
      <c r="CM3374" t="inlineStr">
        <is>
          <t>Effect of Acclimation Period on the Relationship of Acute Copper Toxicity to Water Hardness for Fathead Minnows</t>
        </is>
      </c>
      <c r="CN3374" t="inlineStr">
        <is>
          <t>Environ. Toxicol. Chem.16(4): 813-815</t>
        </is>
      </c>
      <c r="CO3374" t="n">
        <v>1997.0</v>
      </c>
      <c r="CP3374" t="inlineStr">
        <is>
          <t>Erickson,R.J., C.F. Kleiner, J.T. Fiandt, and T.L. Highland (1997). Effect of Acclimation Period on the Relationship of Acute Copper Toxicity to Water Hardness for Fathead Minnows. Environ. Toxicol. Chem., 16, (4), 813-815. doi:10.1002/etc.5620160428. ECOREF#:17871</t>
        </is>
      </c>
    </row>
    <row r="3375">
      <c r="A3375" t="n">
        <v>7758987.0</v>
      </c>
      <c r="B3375" t="inlineStr">
        <is>
          <t>Sulfuric acid copper(2+) salt (1:1)</t>
        </is>
      </c>
      <c r="C3375"/>
      <c r="D3375" t="inlineStr">
        <is>
          <t>Measured</t>
        </is>
      </c>
      <c r="E3375" t="inlineStr">
        <is>
          <t>Not coded</t>
        </is>
      </c>
      <c r="F3375"/>
      <c r="G3375"/>
      <c r="H3375"/>
      <c r="I3375"/>
      <c r="J3375"/>
      <c r="K3375"/>
      <c r="L3375" t="inlineStr">
        <is>
          <t>Pimephales promelas</t>
        </is>
      </c>
      <c r="M3375" t="inlineStr">
        <is>
          <t>Fathead Minnow</t>
        </is>
      </c>
      <c r="N3375" t="inlineStr">
        <is>
          <t>Larva</t>
        </is>
      </c>
      <c r="O3375" t="inlineStr">
        <is>
          <t>&lt;</t>
        </is>
      </c>
      <c r="P3375" t="n">
        <v>24.0</v>
      </c>
      <c r="Q3375"/>
      <c r="R3375"/>
      <c r="S3375"/>
      <c r="T3375"/>
      <c r="U3375" t="inlineStr">
        <is>
          <t>Hour(s)</t>
        </is>
      </c>
      <c r="V3375" t="inlineStr">
        <is>
          <t>Static</t>
        </is>
      </c>
      <c r="W3375" t="inlineStr">
        <is>
          <t>Fresh water</t>
        </is>
      </c>
      <c r="X3375" t="inlineStr">
        <is>
          <t>Lab</t>
        </is>
      </c>
      <c r="Y3375" t="n">
        <v>6.0</v>
      </c>
      <c r="Z3375" t="inlineStr">
        <is>
          <t>Total</t>
        </is>
      </c>
      <c r="AA3375"/>
      <c r="AB3375" t="n">
        <v>1.79397645</v>
      </c>
      <c r="AC3375"/>
      <c r="AD3375" t="n">
        <v>1.40608965</v>
      </c>
      <c r="AE3375"/>
      <c r="AF3375" t="n">
        <v>2.27883495</v>
      </c>
      <c r="AG3375" t="inlineStr">
        <is>
          <t>AI mg/L</t>
        </is>
      </c>
      <c r="AH3375"/>
      <c r="AI3375"/>
      <c r="AJ3375"/>
      <c r="AK3375"/>
      <c r="AL3375"/>
      <c r="AM3375"/>
      <c r="AN3375"/>
      <c r="AO3375"/>
      <c r="AP3375"/>
      <c r="AQ3375"/>
      <c r="AR3375"/>
      <c r="AS3375"/>
      <c r="AT3375"/>
      <c r="AU3375"/>
      <c r="AV3375"/>
      <c r="AW3375"/>
      <c r="AX3375" t="inlineStr">
        <is>
          <t>Mortality</t>
        </is>
      </c>
      <c r="AY3375" t="inlineStr">
        <is>
          <t>Mortality</t>
        </is>
      </c>
      <c r="AZ3375" t="inlineStr">
        <is>
          <t>LC50</t>
        </is>
      </c>
      <c r="BA3375"/>
      <c r="BB3375" t="n">
        <v>4.0</v>
      </c>
      <c r="BC3375"/>
      <c r="BD3375"/>
      <c r="BE3375"/>
      <c r="BF3375"/>
      <c r="BG3375" t="inlineStr">
        <is>
          <t>Day(s)</t>
        </is>
      </c>
      <c r="BH3375"/>
      <c r="BI3375" t="inlineStr">
        <is>
          <t>DTXSID6034479</t>
        </is>
      </c>
      <c r="BJ3375"/>
      <c r="BK3375"/>
      <c r="BL3375"/>
      <c r="BM3375"/>
      <c r="BN3375"/>
      <c r="BO3375"/>
      <c r="BP3375"/>
      <c r="BQ3375"/>
      <c r="BR3375"/>
      <c r="BS3375"/>
      <c r="BT3375" t="inlineStr">
        <is>
          <t>--</t>
        </is>
      </c>
      <c r="BU3375"/>
      <c r="BV3375"/>
      <c r="BW3375"/>
      <c r="BX3375"/>
      <c r="BY3375"/>
      <c r="BZ3375"/>
      <c r="CA3375"/>
      <c r="CB3375"/>
      <c r="CC3375"/>
      <c r="CD3375"/>
      <c r="CE3375"/>
      <c r="CF3375"/>
      <c r="CG3375"/>
      <c r="CH3375"/>
      <c r="CI3375" t="inlineStr">
        <is>
          <t xml:space="preserve"> CA/5.00* mN             //MG/2.50* mN             //NA/2.50* mN             //POT/0.12* mN             //SO4/1.51 mN             //CL/1.76 mN             //DNUM/6//DOSES/1.3 to 1.4/2.5 to 2.5/4.9 to 5.8/11.7 to 11.8/23 to 24 uM//TESTID/47//OEF/SALTS, HARDNESS, TEMPERATURE////</t>
        </is>
      </c>
      <c r="CJ3375" t="inlineStr">
        <is>
          <t xml:space="preserve">   CA/5.00* mN             //MG/2.50* mN             //NA/2.50* mN             //POT/0.12* mN             //SO4/1.51 mN             //CL/1.76 mN             //DNUM/6//DOSES/1.3 to 1.4/2.5 to 2.5/4.9 to 5.8/11.7 to 11.8/23 to 24 uM//TESTID/47//OEF/SALTS, HARDNESS, TEMPERATURE////</t>
        </is>
      </c>
      <c r="CK3375" t="inlineStr">
        <is>
          <t>Erickson,R.J., D.A. Benoit, and V.R. Mattson</t>
        </is>
      </c>
      <c r="CL3375" t="n">
        <v>76238.0</v>
      </c>
      <c r="CM3375" t="inlineStr">
        <is>
          <t>A Prototype Toxicity Factors Model for Site-Specific Copper Water Quality Criteria</t>
        </is>
      </c>
      <c r="CN3375" t="inlineStr">
        <is>
          <t>U.S.EPA, Duluth, MN:36 p.</t>
        </is>
      </c>
      <c r="CO3375" t="n">
        <v>1996.0</v>
      </c>
      <c r="CP3375" t="inlineStr">
        <is>
          <t>Erickson,R.J., D.A. Benoit, and V.R. Mattson (1996). A Prototype Toxicity Factors Model for Site-Specific Copper Water Quality Criteria. U.S.EPA, Duluth, MN, 36 p. ECOREF#:76238</t>
        </is>
      </c>
    </row>
    <row r="3376">
      <c r="A3376" t="n">
        <v>7758987.0</v>
      </c>
      <c r="B3376" t="inlineStr">
        <is>
          <t>Sulfuric acid copper(2+) salt (1:1)</t>
        </is>
      </c>
      <c r="C3376"/>
      <c r="D3376" t="inlineStr">
        <is>
          <t>Measured</t>
        </is>
      </c>
      <c r="E3376" t="inlineStr">
        <is>
          <t>Not coded</t>
        </is>
      </c>
      <c r="F3376"/>
      <c r="G3376"/>
      <c r="H3376"/>
      <c r="I3376"/>
      <c r="J3376"/>
      <c r="K3376"/>
      <c r="L3376" t="inlineStr">
        <is>
          <t>Pimephales promelas</t>
        </is>
      </c>
      <c r="M3376" t="inlineStr">
        <is>
          <t>Fathead Minnow</t>
        </is>
      </c>
      <c r="N3376" t="inlineStr">
        <is>
          <t>Fry</t>
        </is>
      </c>
      <c r="O3376" t="inlineStr">
        <is>
          <t>&lt;</t>
        </is>
      </c>
      <c r="P3376" t="n">
        <v>1.0</v>
      </c>
      <c r="Q3376"/>
      <c r="R3376"/>
      <c r="S3376"/>
      <c r="T3376"/>
      <c r="U3376" t="inlineStr">
        <is>
          <t>Day(s)</t>
        </is>
      </c>
      <c r="V3376" t="inlineStr">
        <is>
          <t>Static</t>
        </is>
      </c>
      <c r="W3376" t="inlineStr">
        <is>
          <t>Fresh water</t>
        </is>
      </c>
      <c r="X3376" t="inlineStr">
        <is>
          <t>Lab</t>
        </is>
      </c>
      <c r="Y3376"/>
      <c r="Z3376" t="inlineStr">
        <is>
          <t>Total</t>
        </is>
      </c>
      <c r="AA3376"/>
      <c r="AB3376" t="n">
        <v>0.002</v>
      </c>
      <c r="AC3376"/>
      <c r="AD3376" t="n">
        <v>0.0015</v>
      </c>
      <c r="AE3376"/>
      <c r="AF3376" t="n">
        <v>0.0027</v>
      </c>
      <c r="AG3376" t="inlineStr">
        <is>
          <t>AI mg/L</t>
        </is>
      </c>
      <c r="AH3376"/>
      <c r="AI3376"/>
      <c r="AJ3376"/>
      <c r="AK3376"/>
      <c r="AL3376"/>
      <c r="AM3376"/>
      <c r="AN3376"/>
      <c r="AO3376"/>
      <c r="AP3376"/>
      <c r="AQ3376"/>
      <c r="AR3376"/>
      <c r="AS3376"/>
      <c r="AT3376"/>
      <c r="AU3376"/>
      <c r="AV3376"/>
      <c r="AW3376"/>
      <c r="AX3376" t="inlineStr">
        <is>
          <t>Mortality</t>
        </is>
      </c>
      <c r="AY3376" t="inlineStr">
        <is>
          <t>Mortality</t>
        </is>
      </c>
      <c r="AZ3376" t="inlineStr">
        <is>
          <t>LC50</t>
        </is>
      </c>
      <c r="BA3376"/>
      <c r="BB3376" t="n">
        <v>4.0</v>
      </c>
      <c r="BC3376"/>
      <c r="BD3376"/>
      <c r="BE3376"/>
      <c r="BF3376"/>
      <c r="BG3376" t="inlineStr">
        <is>
          <t>Day(s)</t>
        </is>
      </c>
      <c r="BH3376"/>
      <c r="BI3376" t="inlineStr">
        <is>
          <t>DTXSID6034479</t>
        </is>
      </c>
      <c r="BJ3376" t="inlineStr">
        <is>
          <t>10.1139/f93-155</t>
        </is>
      </c>
      <c r="BK3376"/>
      <c r="BL3376"/>
      <c r="BM3376"/>
      <c r="BN3376"/>
      <c r="BO3376"/>
      <c r="BP3376"/>
      <c r="BQ3376"/>
      <c r="BR3376"/>
      <c r="BS3376"/>
      <c r="BT3376" t="inlineStr">
        <is>
          <t>--</t>
        </is>
      </c>
      <c r="BU3376"/>
      <c r="BV3376"/>
      <c r="BW3376"/>
      <c r="BX3376"/>
      <c r="BY3376"/>
      <c r="BZ3376"/>
      <c r="CA3376"/>
      <c r="CB3376"/>
      <c r="CC3376"/>
      <c r="CD3376"/>
      <c r="CE3376"/>
      <c r="CF3376"/>
      <c r="CG3376"/>
      <c r="CH3376"/>
      <c r="CI3376"/>
      <c r="CJ3376"/>
      <c r="CK3376" t="inlineStr">
        <is>
          <t>Welsh,P.G., J.F. Skidmore, D.J. Spry, D.G. Dixon, P.V. Hodson, N.J. Hutchinson, and B.E. Hickie</t>
        </is>
      </c>
      <c r="CL3376" t="n">
        <v>8034.0</v>
      </c>
      <c r="CM3376" t="inlineStr">
        <is>
          <t>Effect of pH and Dissolved Organic Carbon on the Toxicity of Copper to Larval Fathead Minnow (Pimephales promelas) in Natural Lake Waters of Low Alkalinity</t>
        </is>
      </c>
      <c r="CN3376" t="inlineStr">
        <is>
          <t>Can. J. Fish. Aquat. Sci. (Multiple Languages)50(7): 1356-1362</t>
        </is>
      </c>
      <c r="CO3376" t="n">
        <v>1993.0</v>
      </c>
      <c r="CP3376" t="inlineStr">
        <is>
          <t>Welsh,P.G., J.F. Skidmore, D.J. Spry, D.G. Dixon, P.V. Hodson, N.J. Hutchinson, and B.E. Hickie (1993). Effect of pH and Dissolved Organic Carbon on the Toxicity of Copper to Larval Fathead Minnow (Pimephales promelas) in Natural Lake Waters of Low Alkalinity. Can. J. Fish. Aquat. Sci. (Multiple Languages), 50, (7), 1356-1362. doi:10.1139/f93-155. ECOREF#:8034</t>
        </is>
      </c>
    </row>
    <row r="3377">
      <c r="A3377" t="n">
        <v>7758987.0</v>
      </c>
      <c r="B3377" t="inlineStr">
        <is>
          <t>Sulfuric acid copper(2+) salt (1:1)</t>
        </is>
      </c>
      <c r="C3377"/>
      <c r="D3377" t="inlineStr">
        <is>
          <t>Unmeasured</t>
        </is>
      </c>
      <c r="E3377" t="inlineStr">
        <is>
          <t>Not coded</t>
        </is>
      </c>
      <c r="F3377"/>
      <c r="G3377"/>
      <c r="H3377"/>
      <c r="I3377"/>
      <c r="J3377"/>
      <c r="K3377"/>
      <c r="L3377" t="inlineStr">
        <is>
          <t>Pimephales promelas</t>
        </is>
      </c>
      <c r="M3377" t="inlineStr">
        <is>
          <t>Fathead Minnow</t>
        </is>
      </c>
      <c r="N3377" t="inlineStr">
        <is>
          <t>Larva</t>
        </is>
      </c>
      <c r="O3377" t="inlineStr">
        <is>
          <t>&lt;</t>
        </is>
      </c>
      <c r="P3377" t="n">
        <v>24.0</v>
      </c>
      <c r="Q3377"/>
      <c r="R3377"/>
      <c r="S3377"/>
      <c r="T3377"/>
      <c r="U3377" t="inlineStr">
        <is>
          <t>Hour(s)</t>
        </is>
      </c>
      <c r="V3377" t="inlineStr">
        <is>
          <t>Renewal</t>
        </is>
      </c>
      <c r="W3377" t="inlineStr">
        <is>
          <t>Fresh water</t>
        </is>
      </c>
      <c r="X3377" t="inlineStr">
        <is>
          <t>Lab</t>
        </is>
      </c>
      <c r="Y3377" t="n">
        <v>6.0</v>
      </c>
      <c r="Z3377" t="inlineStr">
        <is>
          <t>Dissolved</t>
        </is>
      </c>
      <c r="AA3377"/>
      <c r="AB3377" t="n">
        <v>1.564</v>
      </c>
      <c r="AC3377"/>
      <c r="AD3377" t="n">
        <v>1.199</v>
      </c>
      <c r="AE3377"/>
      <c r="AF3377" t="n">
        <v>2.04</v>
      </c>
      <c r="AG3377" t="inlineStr">
        <is>
          <t>AI mg/L</t>
        </is>
      </c>
      <c r="AH3377"/>
      <c r="AI3377"/>
      <c r="AJ3377"/>
      <c r="AK3377"/>
      <c r="AL3377"/>
      <c r="AM3377"/>
      <c r="AN3377"/>
      <c r="AO3377"/>
      <c r="AP3377"/>
      <c r="AQ3377"/>
      <c r="AR3377"/>
      <c r="AS3377"/>
      <c r="AT3377"/>
      <c r="AU3377"/>
      <c r="AV3377"/>
      <c r="AW3377"/>
      <c r="AX3377" t="inlineStr">
        <is>
          <t>Mortality</t>
        </is>
      </c>
      <c r="AY3377" t="inlineStr">
        <is>
          <t>Mortality</t>
        </is>
      </c>
      <c r="AZ3377" t="inlineStr">
        <is>
          <t>LC50</t>
        </is>
      </c>
      <c r="BA3377"/>
      <c r="BB3377" t="n">
        <v>4.0</v>
      </c>
      <c r="BC3377"/>
      <c r="BD3377"/>
      <c r="BE3377"/>
      <c r="BF3377"/>
      <c r="BG3377" t="inlineStr">
        <is>
          <t>Day(s)</t>
        </is>
      </c>
      <c r="BH3377"/>
      <c r="BI3377" t="inlineStr">
        <is>
          <t>DTXSID6034479</t>
        </is>
      </c>
      <c r="BJ3377" t="inlineStr">
        <is>
          <t>10.1897/02-476</t>
        </is>
      </c>
      <c r="BK3377"/>
      <c r="BL3377"/>
      <c r="BM3377"/>
      <c r="BN3377"/>
      <c r="BO3377"/>
      <c r="BP3377"/>
      <c r="BQ3377"/>
      <c r="BR3377"/>
      <c r="BS3377"/>
      <c r="BT3377" t="inlineStr">
        <is>
          <t>--</t>
        </is>
      </c>
      <c r="BU3377"/>
      <c r="BV3377"/>
      <c r="BW3377"/>
      <c r="BX3377"/>
      <c r="BY3377"/>
      <c r="BZ3377"/>
      <c r="CA3377"/>
      <c r="CB3377"/>
      <c r="CC3377"/>
      <c r="CD3377"/>
      <c r="CE3377"/>
      <c r="CF3377"/>
      <c r="CG3377"/>
      <c r="CH3377"/>
      <c r="CI3377" t="inlineStr">
        <is>
          <t xml:space="preserve"> HMA/35.30 %//CA/13.63 to 16.43 mg/L//MG/11.18 to 14.34 mg/L//NA/25.52 to 40.92 mg/L//POT/2.12 to 3.17 mg/L//SO4/81.21 to 96.45 mg/L//CL/1.90 to 9.52 mg/L//DNUM/6//DOSES/&lt;=6400 ug/L//TESTID/18//</t>
        </is>
      </c>
      <c r="CJ3377" t="inlineStr">
        <is>
          <t xml:space="preserve">   HMA/35.30 %//CA/13.63 to 16.43 mg/L//MG/11.18 to 14.34 mg/L//NA/25.52 to 40.92 mg/L//POT/2.12 to 3.17 mg/L//SO4/81.21 to 96.45 mg/L//CL/1.90 to 9.52 mg/L//DNUM/6//DOSES/&lt;=6400 ug/L//TESTID/18//</t>
        </is>
      </c>
      <c r="CK3377" t="inlineStr">
        <is>
          <t>Ryan,A.C., E.J. Van Genderen, J.R. Tomasso, and S.J. Klaine</t>
        </is>
      </c>
      <c r="CL3377" t="n">
        <v>80428.0</v>
      </c>
      <c r="CM3377" t="inlineStr">
        <is>
          <t>Influence of Natural Organic Matter Source on Copper Toxicity to Larval Fathead Minnows (Pimephales promelas):  Implications for the Biotic Ligand Model</t>
        </is>
      </c>
      <c r="CN3377" t="inlineStr">
        <is>
          <t>Environ. Toxicol. Chem.23(6): 1567-1574</t>
        </is>
      </c>
      <c r="CO3377" t="n">
        <v>2004.0</v>
      </c>
      <c r="CP3377" t="inlineStr">
        <is>
          <t>Ryan,A.C., E.J. Van Genderen, J.R. Tomasso, and S.J. Klaine (2004). Influence of Natural Organic Matter Source on Copper Toxicity to Larval Fathead Minnows (Pimephales promelas):  Implications for the Biotic Ligand Model. Environ. Toxicol. Chem., 23, (6), 1567-1574. doi:10.1897/02-476. ECOREF#:80428</t>
        </is>
      </c>
    </row>
    <row r="3378">
      <c r="A3378" t="n">
        <v>7758987.0</v>
      </c>
      <c r="B3378" t="inlineStr">
        <is>
          <t>Sulfuric acid copper(2+) salt (1:1)</t>
        </is>
      </c>
      <c r="C3378"/>
      <c r="D3378" t="inlineStr">
        <is>
          <t>Unmeasured</t>
        </is>
      </c>
      <c r="E3378" t="inlineStr">
        <is>
          <t>Not reported</t>
        </is>
      </c>
      <c r="F3378"/>
      <c r="G3378"/>
      <c r="H3378"/>
      <c r="I3378"/>
      <c r="J3378"/>
      <c r="K3378"/>
      <c r="L3378" t="inlineStr">
        <is>
          <t>Pimephales promelas</t>
        </is>
      </c>
      <c r="M3378" t="inlineStr">
        <is>
          <t>Fathead Minnow</t>
        </is>
      </c>
      <c r="N3378"/>
      <c r="O3378"/>
      <c r="P3378"/>
      <c r="Q3378"/>
      <c r="R3378" t="n">
        <v>31.0</v>
      </c>
      <c r="S3378"/>
      <c r="T3378" t="n">
        <v>36.0</v>
      </c>
      <c r="U3378" t="inlineStr">
        <is>
          <t>Day(s)</t>
        </is>
      </c>
      <c r="V3378" t="inlineStr">
        <is>
          <t>Pulse</t>
        </is>
      </c>
      <c r="W3378" t="inlineStr">
        <is>
          <t>Fresh water</t>
        </is>
      </c>
      <c r="X3378" t="inlineStr">
        <is>
          <t>Lab</t>
        </is>
      </c>
      <c r="Y3378" t="n">
        <v>6.0</v>
      </c>
      <c r="Z3378" t="inlineStr">
        <is>
          <t>Total</t>
        </is>
      </c>
      <c r="AA3378"/>
      <c r="AB3378" t="n">
        <v>0.322</v>
      </c>
      <c r="AC3378"/>
      <c r="AD3378"/>
      <c r="AE3378"/>
      <c r="AF3378"/>
      <c r="AG3378" t="inlineStr">
        <is>
          <t>AI mg/L</t>
        </is>
      </c>
      <c r="AH3378"/>
      <c r="AI3378"/>
      <c r="AJ3378"/>
      <c r="AK3378"/>
      <c r="AL3378"/>
      <c r="AM3378"/>
      <c r="AN3378"/>
      <c r="AO3378"/>
      <c r="AP3378"/>
      <c r="AQ3378"/>
      <c r="AR3378"/>
      <c r="AS3378"/>
      <c r="AT3378"/>
      <c r="AU3378"/>
      <c r="AV3378"/>
      <c r="AW3378"/>
      <c r="AX3378" t="inlineStr">
        <is>
          <t>Mortality</t>
        </is>
      </c>
      <c r="AY3378" t="inlineStr">
        <is>
          <t>Mortality</t>
        </is>
      </c>
      <c r="AZ3378" t="inlineStr">
        <is>
          <t>LC50</t>
        </is>
      </c>
      <c r="BA3378"/>
      <c r="BB3378" t="n">
        <v>4.0</v>
      </c>
      <c r="BC3378"/>
      <c r="BD3378"/>
      <c r="BE3378"/>
      <c r="BF3378"/>
      <c r="BG3378" t="inlineStr">
        <is>
          <t>Day(s)</t>
        </is>
      </c>
      <c r="BH3378"/>
      <c r="BI3378" t="inlineStr">
        <is>
          <t>DTXSID6034479</t>
        </is>
      </c>
      <c r="BJ3378"/>
      <c r="BK3378"/>
      <c r="BL3378" t="inlineStr">
        <is>
          <t>Acute</t>
        </is>
      </c>
      <c r="BM3378"/>
      <c r="BN3378"/>
      <c r="BO3378"/>
      <c r="BP3378"/>
      <c r="BQ3378"/>
      <c r="BR3378"/>
      <c r="BS3378"/>
      <c r="BT3378" t="inlineStr">
        <is>
          <t>--</t>
        </is>
      </c>
      <c r="BU3378"/>
      <c r="BV3378"/>
      <c r="BW3378"/>
      <c r="BX3378"/>
      <c r="BY3378"/>
      <c r="BZ3378"/>
      <c r="CA3378"/>
      <c r="CB3378"/>
      <c r="CC3378"/>
      <c r="CD3378"/>
      <c r="CE3378"/>
      <c r="CF3378"/>
      <c r="CG3378"/>
      <c r="CH3378"/>
      <c r="CI3378"/>
      <c r="CJ3378"/>
      <c r="CK3378" t="inlineStr">
        <is>
          <t>Erickson,R.J.</t>
        </is>
      </c>
      <c r="CL3378" t="n">
        <v>152780.0</v>
      </c>
      <c r="CM3378" t="inlineStr">
        <is>
          <t>Evaluation of a Model for the Prediction of the Effect of Fluctuating Concentrations on the Lethality of Copper to Fathead Minnows</t>
        </is>
      </c>
      <c r="CN3378" t="inlineStr">
        <is>
          <t>Environmental Research Laboratory, U.S. Environmental Protection Agency, Duluth, MN:125 p.</t>
        </is>
      </c>
      <c r="CO3378" t="n">
        <v>1985.0</v>
      </c>
      <c r="CP3378" t="inlineStr">
        <is>
          <t>Erickson,R.J. (1985). Evaluation of a Model for the Prediction of the Effect of Fluctuating Concentrations on the Lethality of Copper to Fathead Minnows. Environmental Research Laboratory, U.S. Environmental Protection Agency, Duluth, MN, 125 p. ECOREF#:152780</t>
        </is>
      </c>
    </row>
    <row r="3379">
      <c r="A3379" t="n">
        <v>7758987.0</v>
      </c>
      <c r="B3379" t="inlineStr">
        <is>
          <t>Sulfuric acid copper(2+) salt (1:1)</t>
        </is>
      </c>
      <c r="C3379"/>
      <c r="D3379" t="inlineStr">
        <is>
          <t>Measured</t>
        </is>
      </c>
      <c r="E3379" t="inlineStr">
        <is>
          <t>Not coded</t>
        </is>
      </c>
      <c r="F3379"/>
      <c r="G3379"/>
      <c r="H3379"/>
      <c r="I3379"/>
      <c r="J3379"/>
      <c r="K3379"/>
      <c r="L3379" t="inlineStr">
        <is>
          <t>Pimephales promelas</t>
        </is>
      </c>
      <c r="M3379" t="inlineStr">
        <is>
          <t>Fathead Minnow</t>
        </is>
      </c>
      <c r="N3379"/>
      <c r="O3379"/>
      <c r="P3379"/>
      <c r="Q3379"/>
      <c r="R3379"/>
      <c r="S3379"/>
      <c r="T3379"/>
      <c r="U3379"/>
      <c r="V3379" t="inlineStr">
        <is>
          <t>Static</t>
        </is>
      </c>
      <c r="W3379" t="inlineStr">
        <is>
          <t>Fresh water</t>
        </is>
      </c>
      <c r="X3379" t="inlineStr">
        <is>
          <t>Lab</t>
        </is>
      </c>
      <c r="Y3379"/>
      <c r="Z3379" t="inlineStr">
        <is>
          <t>Dissolved</t>
        </is>
      </c>
      <c r="AA3379"/>
      <c r="AB3379" t="n">
        <v>0.92</v>
      </c>
      <c r="AC3379"/>
      <c r="AD3379"/>
      <c r="AE3379"/>
      <c r="AF3379"/>
      <c r="AG3379" t="inlineStr">
        <is>
          <t>AI mg/L</t>
        </is>
      </c>
      <c r="AH3379" t="inlineStr">
        <is>
          <t>Total</t>
        </is>
      </c>
      <c r="AI3379"/>
      <c r="AJ3379" t="n">
        <v>14.5</v>
      </c>
      <c r="AK3379"/>
      <c r="AL3379"/>
      <c r="AM3379"/>
      <c r="AN3379"/>
      <c r="AO3379" t="inlineStr">
        <is>
          <t>AI mg/L</t>
        </is>
      </c>
      <c r="AP3379"/>
      <c r="AQ3379"/>
      <c r="AR3379"/>
      <c r="AS3379"/>
      <c r="AT3379"/>
      <c r="AU3379"/>
      <c r="AV3379"/>
      <c r="AW3379"/>
      <c r="AX3379" t="inlineStr">
        <is>
          <t>Mortality</t>
        </is>
      </c>
      <c r="AY3379" t="inlineStr">
        <is>
          <t>Mortality</t>
        </is>
      </c>
      <c r="AZ3379" t="inlineStr">
        <is>
          <t>LC50</t>
        </is>
      </c>
      <c r="BA3379"/>
      <c r="BB3379" t="n">
        <v>4.0</v>
      </c>
      <c r="BC3379"/>
      <c r="BD3379"/>
      <c r="BE3379"/>
      <c r="BF3379"/>
      <c r="BG3379" t="inlineStr">
        <is>
          <t>Day(s)</t>
        </is>
      </c>
      <c r="BH3379"/>
      <c r="BI3379" t="inlineStr">
        <is>
          <t>DTXSID6034479</t>
        </is>
      </c>
      <c r="BJ3379"/>
      <c r="BK3379"/>
      <c r="BL3379"/>
      <c r="BM3379"/>
      <c r="BN3379"/>
      <c r="BO3379"/>
      <c r="BP3379"/>
      <c r="BQ3379"/>
      <c r="BR3379"/>
      <c r="BS3379"/>
      <c r="BT3379" t="inlineStr">
        <is>
          <t>--</t>
        </is>
      </c>
      <c r="BU3379"/>
      <c r="BV3379"/>
      <c r="BW3379"/>
      <c r="BX3379"/>
      <c r="BY3379"/>
      <c r="BZ3379"/>
      <c r="CA3379" t="inlineStr">
        <is>
          <t>--</t>
        </is>
      </c>
      <c r="CB3379"/>
      <c r="CC3379"/>
      <c r="CD3379"/>
      <c r="CE3379"/>
      <c r="CF3379"/>
      <c r="CG3379"/>
      <c r="CH3379"/>
      <c r="CI3379" t="inlineStr">
        <is>
          <t xml:space="preserve"> CONTR/&lt;= 10 % MORT//</t>
        </is>
      </c>
      <c r="CJ3379" t="inlineStr">
        <is>
          <t xml:space="preserve">   CONTR/&lt;= 10 % MORT//</t>
        </is>
      </c>
      <c r="CK3379" t="inlineStr">
        <is>
          <t>Geckler,J.R., W.B. Horning, T.M. Neiheisel, Q.H. Pickering, E.L. Robinson, and C.E. Stephan</t>
        </is>
      </c>
      <c r="CL3379" t="n">
        <v>2071.0</v>
      </c>
      <c r="CM3379" t="inlineStr">
        <is>
          <t>Validity of Laboratory Tests for Predicting Copper Toxicity in Streams</t>
        </is>
      </c>
      <c r="CN3379" t="inlineStr">
        <is>
          <t>EPA-600/3-76-116, U.S.EPA, Duluth, MN:208 p.</t>
        </is>
      </c>
      <c r="CO3379" t="n">
        <v>1976.0</v>
      </c>
      <c r="CP3379" t="inlineStr">
        <is>
          <t>Geckler,J.R., W.B. Horning, T.M. Neiheisel, Q.H. Pickering, E.L. Robinson, and C.E. Stephan (1976). Validity of Laboratory Tests for Predicting Copper Toxicity in Streams. EPA-600/3-76-116, U.S.EPA, Duluth, MN, 208 p. ECOREF#:2071</t>
        </is>
      </c>
    </row>
    <row r="3380">
      <c r="A3380" t="n">
        <v>7758987.0</v>
      </c>
      <c r="B3380" t="inlineStr">
        <is>
          <t>Sulfuric acid copper(2+) salt (1:1)</t>
        </is>
      </c>
      <c r="C3380"/>
      <c r="D3380" t="inlineStr">
        <is>
          <t>Measured</t>
        </is>
      </c>
      <c r="E3380" t="inlineStr">
        <is>
          <t>Not coded</t>
        </is>
      </c>
      <c r="F3380"/>
      <c r="G3380"/>
      <c r="H3380"/>
      <c r="I3380"/>
      <c r="J3380"/>
      <c r="K3380"/>
      <c r="L3380" t="inlineStr">
        <is>
          <t>Pimephales promelas</t>
        </is>
      </c>
      <c r="M3380" t="inlineStr">
        <is>
          <t>Fathead Minnow</t>
        </is>
      </c>
      <c r="N3380" t="inlineStr">
        <is>
          <t>Larva</t>
        </is>
      </c>
      <c r="O3380" t="inlineStr">
        <is>
          <t>&lt;</t>
        </is>
      </c>
      <c r="P3380" t="n">
        <v>24.0</v>
      </c>
      <c r="Q3380"/>
      <c r="R3380"/>
      <c r="S3380"/>
      <c r="T3380"/>
      <c r="U3380" t="inlineStr">
        <is>
          <t>Hour(s)</t>
        </is>
      </c>
      <c r="V3380" t="inlineStr">
        <is>
          <t>Static</t>
        </is>
      </c>
      <c r="W3380" t="inlineStr">
        <is>
          <t>Fresh water</t>
        </is>
      </c>
      <c r="X3380" t="inlineStr">
        <is>
          <t>Lab</t>
        </is>
      </c>
      <c r="Y3380"/>
      <c r="Z3380" t="inlineStr">
        <is>
          <t>Total</t>
        </is>
      </c>
      <c r="AA3380"/>
      <c r="AB3380" t="n">
        <v>0.363643875</v>
      </c>
      <c r="AC3380"/>
      <c r="AD3380" t="n">
        <v>0.27475315</v>
      </c>
      <c r="AE3380"/>
      <c r="AF3380" t="n">
        <v>0.4848585</v>
      </c>
      <c r="AG3380" t="inlineStr">
        <is>
          <t>AI mg/L</t>
        </is>
      </c>
      <c r="AH3380"/>
      <c r="AI3380"/>
      <c r="AJ3380"/>
      <c r="AK3380"/>
      <c r="AL3380"/>
      <c r="AM3380"/>
      <c r="AN3380"/>
      <c r="AO3380"/>
      <c r="AP3380"/>
      <c r="AQ3380"/>
      <c r="AR3380"/>
      <c r="AS3380"/>
      <c r="AT3380"/>
      <c r="AU3380"/>
      <c r="AV3380"/>
      <c r="AW3380"/>
      <c r="AX3380" t="inlineStr">
        <is>
          <t>Mortality</t>
        </is>
      </c>
      <c r="AY3380" t="inlineStr">
        <is>
          <t>Mortality</t>
        </is>
      </c>
      <c r="AZ3380" t="inlineStr">
        <is>
          <t>LC50</t>
        </is>
      </c>
      <c r="BA3380"/>
      <c r="BB3380" t="n">
        <v>4.0</v>
      </c>
      <c r="BC3380"/>
      <c r="BD3380"/>
      <c r="BE3380"/>
      <c r="BF3380"/>
      <c r="BG3380" t="inlineStr">
        <is>
          <t>Day(s)</t>
        </is>
      </c>
      <c r="BH3380"/>
      <c r="BI3380" t="inlineStr">
        <is>
          <t>DTXSID6034479</t>
        </is>
      </c>
      <c r="BJ3380" t="inlineStr">
        <is>
          <t>10.1002/etc.5620150217</t>
        </is>
      </c>
      <c r="BK3380"/>
      <c r="BL3380"/>
      <c r="BM3380"/>
      <c r="BN3380"/>
      <c r="BO3380"/>
      <c r="BP3380"/>
      <c r="BQ3380"/>
      <c r="BR3380"/>
      <c r="BS3380"/>
      <c r="BT3380" t="inlineStr">
        <is>
          <t>--</t>
        </is>
      </c>
      <c r="BU3380"/>
      <c r="BV3380"/>
      <c r="BW3380"/>
      <c r="BX3380"/>
      <c r="BY3380"/>
      <c r="BZ3380"/>
      <c r="CA3380"/>
      <c r="CB3380"/>
      <c r="CC3380"/>
      <c r="CD3380"/>
      <c r="CE3380"/>
      <c r="CF3380"/>
      <c r="CG3380"/>
      <c r="CH3380"/>
      <c r="CI3380" t="inlineStr">
        <is>
          <t xml:space="preserve"> ALK/0.85 MEQ/L*//</t>
        </is>
      </c>
      <c r="CJ3380" t="inlineStr">
        <is>
          <t xml:space="preserve">   ALK/0.85 MEQ/L*//</t>
        </is>
      </c>
      <c r="CK3380" t="inlineStr">
        <is>
          <t>Erickson,R.J., D.A. Benoit, V.R. Mattson, H.P.,Jr. Nelson, and E.N. Leonard</t>
        </is>
      </c>
      <c r="CL3380" t="n">
        <v>16342.0</v>
      </c>
      <c r="CM3380" t="inlineStr">
        <is>
          <t>The Effects of Water Chemistry on the Toxicity of Copper to Fathead Minnows</t>
        </is>
      </c>
      <c r="CN3380" t="inlineStr">
        <is>
          <t>Environ. Toxicol. Chem.15(2): 181-193</t>
        </is>
      </c>
      <c r="CO3380" t="n">
        <v>1996.0</v>
      </c>
      <c r="CP3380" t="inlineStr">
        <is>
          <t>Erickson,R.J., D.A. Benoit, V.R. Mattson, H.P.,Jr. Nelson, and E.N. Leonard (1996). The Effects of Water Chemistry on the Toxicity of Copper to Fathead Minnows. Environ. Toxicol. Chem., 15, (2), 181-193. doi:10.1002/etc.5620150217. ECOREF#:16342</t>
        </is>
      </c>
    </row>
    <row r="3381">
      <c r="A3381" t="n">
        <v>7758987.0</v>
      </c>
      <c r="B3381" t="inlineStr">
        <is>
          <t>Sulfuric acid copper(2+) salt (1:1)</t>
        </is>
      </c>
      <c r="C3381"/>
      <c r="D3381" t="inlineStr">
        <is>
          <t>Measured</t>
        </is>
      </c>
      <c r="E3381" t="inlineStr">
        <is>
          <t>Not coded</t>
        </is>
      </c>
      <c r="F3381"/>
      <c r="G3381"/>
      <c r="H3381"/>
      <c r="I3381"/>
      <c r="J3381"/>
      <c r="K3381"/>
      <c r="L3381" t="inlineStr">
        <is>
          <t>Pimephales promelas</t>
        </is>
      </c>
      <c r="M3381" t="inlineStr">
        <is>
          <t>Fathead Minnow</t>
        </is>
      </c>
      <c r="N3381" t="inlineStr">
        <is>
          <t>Larva</t>
        </is>
      </c>
      <c r="O3381" t="inlineStr">
        <is>
          <t>&lt;</t>
        </is>
      </c>
      <c r="P3381" t="n">
        <v>24.0</v>
      </c>
      <c r="Q3381"/>
      <c r="R3381"/>
      <c r="S3381"/>
      <c r="T3381"/>
      <c r="U3381" t="inlineStr">
        <is>
          <t>Hour(s)</t>
        </is>
      </c>
      <c r="V3381" t="inlineStr">
        <is>
          <t>Flow-through</t>
        </is>
      </c>
      <c r="W3381" t="inlineStr">
        <is>
          <t>Fresh water</t>
        </is>
      </c>
      <c r="X3381" t="inlineStr">
        <is>
          <t>Lab</t>
        </is>
      </c>
      <c r="Y3381"/>
      <c r="Z3381" t="inlineStr">
        <is>
          <t>Total</t>
        </is>
      </c>
      <c r="AA3381"/>
      <c r="AB3381" t="n">
        <v>0.05818302</v>
      </c>
      <c r="AC3381"/>
      <c r="AD3381" t="n">
        <v>0.050102045</v>
      </c>
      <c r="AE3381"/>
      <c r="AF3381" t="n">
        <v>0.06788019</v>
      </c>
      <c r="AG3381" t="inlineStr">
        <is>
          <t>AI mg/L</t>
        </is>
      </c>
      <c r="AH3381"/>
      <c r="AI3381"/>
      <c r="AJ3381"/>
      <c r="AK3381"/>
      <c r="AL3381"/>
      <c r="AM3381"/>
      <c r="AN3381"/>
      <c r="AO3381"/>
      <c r="AP3381"/>
      <c r="AQ3381"/>
      <c r="AR3381"/>
      <c r="AS3381"/>
      <c r="AT3381"/>
      <c r="AU3381"/>
      <c r="AV3381"/>
      <c r="AW3381"/>
      <c r="AX3381" t="inlineStr">
        <is>
          <t>Mortality</t>
        </is>
      </c>
      <c r="AY3381" t="inlineStr">
        <is>
          <t>Mortality</t>
        </is>
      </c>
      <c r="AZ3381" t="inlineStr">
        <is>
          <t>LC50</t>
        </is>
      </c>
      <c r="BA3381"/>
      <c r="BB3381" t="n">
        <v>4.0</v>
      </c>
      <c r="BC3381"/>
      <c r="BD3381"/>
      <c r="BE3381"/>
      <c r="BF3381"/>
      <c r="BG3381" t="inlineStr">
        <is>
          <t>Day(s)</t>
        </is>
      </c>
      <c r="BH3381"/>
      <c r="BI3381" t="inlineStr">
        <is>
          <t>DTXSID6034479</t>
        </is>
      </c>
      <c r="BJ3381" t="inlineStr">
        <is>
          <t>10.1002/etc.5620150217</t>
        </is>
      </c>
      <c r="BK3381"/>
      <c r="BL3381"/>
      <c r="BM3381"/>
      <c r="BN3381"/>
      <c r="BO3381"/>
      <c r="BP3381"/>
      <c r="BQ3381"/>
      <c r="BR3381"/>
      <c r="BS3381"/>
      <c r="BT3381" t="inlineStr">
        <is>
          <t>--</t>
        </is>
      </c>
      <c r="BU3381"/>
      <c r="BV3381"/>
      <c r="BW3381"/>
      <c r="BX3381"/>
      <c r="BY3381"/>
      <c r="BZ3381"/>
      <c r="CA3381"/>
      <c r="CB3381"/>
      <c r="CC3381"/>
      <c r="CD3381"/>
      <c r="CE3381"/>
      <c r="CF3381"/>
      <c r="CG3381"/>
      <c r="CH3381"/>
      <c r="CI3381" t="inlineStr">
        <is>
          <t xml:space="preserve"> ALK/0.85 MEQ/L*//</t>
        </is>
      </c>
      <c r="CJ3381" t="inlineStr">
        <is>
          <t xml:space="preserve">   ALK/0.85 MEQ/L*//</t>
        </is>
      </c>
      <c r="CK3381" t="inlineStr">
        <is>
          <t>Erickson,R.J., D.A. Benoit, V.R. Mattson, H.P.,Jr. Nelson, and E.N. Leonard</t>
        </is>
      </c>
      <c r="CL3381" t="n">
        <v>16342.0</v>
      </c>
      <c r="CM3381" t="inlineStr">
        <is>
          <t>The Effects of Water Chemistry on the Toxicity of Copper to Fathead Minnows</t>
        </is>
      </c>
      <c r="CN3381" t="inlineStr">
        <is>
          <t>Environ. Toxicol. Chem.15(2): 181-193</t>
        </is>
      </c>
      <c r="CO3381" t="n">
        <v>1996.0</v>
      </c>
      <c r="CP3381" t="inlineStr">
        <is>
          <t>Erickson,R.J., D.A. Benoit, V.R. Mattson, H.P.,Jr. Nelson, and E.N. Leonard (1996). The Effects of Water Chemistry on the Toxicity of Copper to Fathead Minnows. Environ. Toxicol. Chem., 15, (2), 181-193. doi:10.1002/etc.5620150217. ECOREF#:16342</t>
        </is>
      </c>
    </row>
    <row r="3382">
      <c r="A3382" t="n">
        <v>7758987.0</v>
      </c>
      <c r="B3382" t="inlineStr">
        <is>
          <t>Sulfuric acid copper(2+) salt (1:1)</t>
        </is>
      </c>
      <c r="C3382"/>
      <c r="D3382" t="inlineStr">
        <is>
          <t>Measured</t>
        </is>
      </c>
      <c r="E3382" t="inlineStr">
        <is>
          <t>Not coded</t>
        </is>
      </c>
      <c r="F3382"/>
      <c r="G3382"/>
      <c r="H3382"/>
      <c r="I3382"/>
      <c r="J3382"/>
      <c r="K3382"/>
      <c r="L3382" t="inlineStr">
        <is>
          <t>Pimephales promelas</t>
        </is>
      </c>
      <c r="M3382" t="inlineStr">
        <is>
          <t>Fathead Minnow</t>
        </is>
      </c>
      <c r="N3382" t="inlineStr">
        <is>
          <t>Subadult</t>
        </is>
      </c>
      <c r="O3382"/>
      <c r="P3382" t="n">
        <v>6.0</v>
      </c>
      <c r="Q3382"/>
      <c r="R3382"/>
      <c r="S3382"/>
      <c r="T3382"/>
      <c r="U3382" t="inlineStr">
        <is>
          <t>Month(s)</t>
        </is>
      </c>
      <c r="V3382" t="inlineStr">
        <is>
          <t>Flow-through</t>
        </is>
      </c>
      <c r="W3382" t="inlineStr">
        <is>
          <t>Fresh water</t>
        </is>
      </c>
      <c r="X3382" t="inlineStr">
        <is>
          <t>Lab</t>
        </is>
      </c>
      <c r="Y3382"/>
      <c r="Z3382" t="inlineStr">
        <is>
          <t>Total</t>
        </is>
      </c>
      <c r="AA3382"/>
      <c r="AB3382" t="n">
        <v>0.46</v>
      </c>
      <c r="AC3382"/>
      <c r="AD3382" t="n">
        <v>0.39</v>
      </c>
      <c r="AE3382"/>
      <c r="AF3382" t="n">
        <v>0.54</v>
      </c>
      <c r="AG3382" t="inlineStr">
        <is>
          <t>AI mg/L</t>
        </is>
      </c>
      <c r="AH3382"/>
      <c r="AI3382"/>
      <c r="AJ3382"/>
      <c r="AK3382"/>
      <c r="AL3382"/>
      <c r="AM3382"/>
      <c r="AN3382"/>
      <c r="AO3382"/>
      <c r="AP3382"/>
      <c r="AQ3382"/>
      <c r="AR3382"/>
      <c r="AS3382"/>
      <c r="AT3382"/>
      <c r="AU3382"/>
      <c r="AV3382"/>
      <c r="AW3382"/>
      <c r="AX3382" t="inlineStr">
        <is>
          <t>Mortality</t>
        </is>
      </c>
      <c r="AY3382" t="inlineStr">
        <is>
          <t>Mortality</t>
        </is>
      </c>
      <c r="AZ3382" t="inlineStr">
        <is>
          <t>LC50</t>
        </is>
      </c>
      <c r="BA3382"/>
      <c r="BB3382" t="n">
        <v>4.0</v>
      </c>
      <c r="BC3382"/>
      <c r="BD3382"/>
      <c r="BE3382"/>
      <c r="BF3382"/>
      <c r="BG3382" t="inlineStr">
        <is>
          <t>Day(s)</t>
        </is>
      </c>
      <c r="BH3382"/>
      <c r="BI3382" t="inlineStr">
        <is>
          <t>DTXSID6034479</t>
        </is>
      </c>
      <c r="BJ3382" t="inlineStr">
        <is>
          <t>10.1016/0043-1354(77)90008-2</t>
        </is>
      </c>
      <c r="BK3382"/>
      <c r="BL3382"/>
      <c r="BM3382"/>
      <c r="BN3382"/>
      <c r="BO3382"/>
      <c r="BP3382"/>
      <c r="BQ3382"/>
      <c r="BR3382"/>
      <c r="BS3382"/>
      <c r="BT3382" t="inlineStr">
        <is>
          <t>--</t>
        </is>
      </c>
      <c r="BU3382"/>
      <c r="BV3382"/>
      <c r="BW3382"/>
      <c r="BX3382"/>
      <c r="BY3382"/>
      <c r="BZ3382"/>
      <c r="CA3382"/>
      <c r="CB3382"/>
      <c r="CC3382"/>
      <c r="CD3382"/>
      <c r="CE3382"/>
      <c r="CF3382"/>
      <c r="CG3382"/>
      <c r="CH3382"/>
      <c r="CI3382"/>
      <c r="CJ3382"/>
      <c r="CK3382" t="inlineStr">
        <is>
          <t>Pickering,Q.H., W. Brungs, and M. Gast</t>
        </is>
      </c>
      <c r="CL3382" t="n">
        <v>2004.0</v>
      </c>
      <c r="CM3382" t="inlineStr">
        <is>
          <t>Effect of Exposure Time and Copper Concentration on Reproduction of the Fathead Minnow (Pimephales promelas)</t>
        </is>
      </c>
      <c r="CN3382" t="inlineStr">
        <is>
          <t>Water Res.11(12): 1079-1083</t>
        </is>
      </c>
      <c r="CO3382" t="n">
        <v>1977.0</v>
      </c>
      <c r="CP3382" t="inlineStr">
        <is>
          <t>Pickering,Q.H., W. Brungs, and M. Gast (1977). Effect of Exposure Time and Copper Concentration on Reproduction of the Fathead Minnow (Pimephales promelas). Water Res., 11, (12), 1079-1083. doi:10.1016/0043-1354(77)90008-2. ECOREF#:2004</t>
        </is>
      </c>
    </row>
    <row r="3383">
      <c r="A3383" t="n">
        <v>7758987.0</v>
      </c>
      <c r="B3383" t="inlineStr">
        <is>
          <t>Sulfuric acid copper(2+) salt (1:1)</t>
        </is>
      </c>
      <c r="C3383"/>
      <c r="D3383" t="inlineStr">
        <is>
          <t>Measured</t>
        </is>
      </c>
      <c r="E3383" t="inlineStr">
        <is>
          <t>Not coded</t>
        </is>
      </c>
      <c r="F3383"/>
      <c r="G3383"/>
      <c r="H3383"/>
      <c r="I3383"/>
      <c r="J3383"/>
      <c r="K3383"/>
      <c r="L3383" t="inlineStr">
        <is>
          <t>Pimephales promelas</t>
        </is>
      </c>
      <c r="M3383" t="inlineStr">
        <is>
          <t>Fathead Minnow</t>
        </is>
      </c>
      <c r="N3383" t="inlineStr">
        <is>
          <t>Larva</t>
        </is>
      </c>
      <c r="O3383" t="inlineStr">
        <is>
          <t>&lt;</t>
        </is>
      </c>
      <c r="P3383" t="n">
        <v>24.0</v>
      </c>
      <c r="Q3383"/>
      <c r="R3383"/>
      <c r="S3383"/>
      <c r="T3383"/>
      <c r="U3383" t="inlineStr">
        <is>
          <t>Hour(s)</t>
        </is>
      </c>
      <c r="V3383" t="inlineStr">
        <is>
          <t>Flow-through</t>
        </is>
      </c>
      <c r="W3383" t="inlineStr">
        <is>
          <t>Fresh water</t>
        </is>
      </c>
      <c r="X3383" t="inlineStr">
        <is>
          <t>Lab</t>
        </is>
      </c>
      <c r="Y3383"/>
      <c r="Z3383" t="inlineStr">
        <is>
          <t>Total</t>
        </is>
      </c>
      <c r="AA3383"/>
      <c r="AB3383" t="n">
        <v>0.160003305</v>
      </c>
      <c r="AC3383"/>
      <c r="AD3383"/>
      <c r="AE3383"/>
      <c r="AF3383"/>
      <c r="AG3383" t="inlineStr">
        <is>
          <t>AI mg/L</t>
        </is>
      </c>
      <c r="AH3383"/>
      <c r="AI3383"/>
      <c r="AJ3383"/>
      <c r="AK3383"/>
      <c r="AL3383"/>
      <c r="AM3383"/>
      <c r="AN3383"/>
      <c r="AO3383"/>
      <c r="AP3383"/>
      <c r="AQ3383"/>
      <c r="AR3383"/>
      <c r="AS3383"/>
      <c r="AT3383"/>
      <c r="AU3383"/>
      <c r="AV3383"/>
      <c r="AW3383"/>
      <c r="AX3383" t="inlineStr">
        <is>
          <t>Mortality</t>
        </is>
      </c>
      <c r="AY3383" t="inlineStr">
        <is>
          <t>Mortality</t>
        </is>
      </c>
      <c r="AZ3383" t="inlineStr">
        <is>
          <t>LC50</t>
        </is>
      </c>
      <c r="BA3383"/>
      <c r="BB3383" t="n">
        <v>4.0</v>
      </c>
      <c r="BC3383"/>
      <c r="BD3383"/>
      <c r="BE3383"/>
      <c r="BF3383"/>
      <c r="BG3383" t="inlineStr">
        <is>
          <t>Day(s)</t>
        </is>
      </c>
      <c r="BH3383"/>
      <c r="BI3383" t="inlineStr">
        <is>
          <t>DTXSID6034479</t>
        </is>
      </c>
      <c r="BJ3383" t="inlineStr">
        <is>
          <t>10.1002/etc.5620150217</t>
        </is>
      </c>
      <c r="BK3383"/>
      <c r="BL3383"/>
      <c r="BM3383"/>
      <c r="BN3383"/>
      <c r="BO3383"/>
      <c r="BP3383"/>
      <c r="BQ3383"/>
      <c r="BR3383"/>
      <c r="BS3383"/>
      <c r="BT3383" t="inlineStr">
        <is>
          <t>--</t>
        </is>
      </c>
      <c r="BU3383"/>
      <c r="BV3383"/>
      <c r="BW3383"/>
      <c r="BX3383"/>
      <c r="BY3383"/>
      <c r="BZ3383"/>
      <c r="CA3383"/>
      <c r="CB3383"/>
      <c r="CC3383"/>
      <c r="CD3383"/>
      <c r="CE3383"/>
      <c r="CF3383"/>
      <c r="CG3383"/>
      <c r="CH3383"/>
      <c r="CI3383" t="inlineStr">
        <is>
          <t xml:space="preserve"> ALK/0.85 MEQ/L*//</t>
        </is>
      </c>
      <c r="CJ3383" t="inlineStr">
        <is>
          <t xml:space="preserve">   ALK/0.85 MEQ/L*//</t>
        </is>
      </c>
      <c r="CK3383" t="inlineStr">
        <is>
          <t>Erickson,R.J., D.A. Benoit, V.R. Mattson, H.P.,Jr. Nelson, and E.N. Leonard</t>
        </is>
      </c>
      <c r="CL3383" t="n">
        <v>16342.0</v>
      </c>
      <c r="CM3383" t="inlineStr">
        <is>
          <t>The Effects of Water Chemistry on the Toxicity of Copper to Fathead Minnows</t>
        </is>
      </c>
      <c r="CN3383" t="inlineStr">
        <is>
          <t>Environ. Toxicol. Chem.15(2): 181-193</t>
        </is>
      </c>
      <c r="CO3383" t="n">
        <v>1996.0</v>
      </c>
      <c r="CP3383" t="inlineStr">
        <is>
          <t>Erickson,R.J., D.A. Benoit, V.R. Mattson, H.P.,Jr. Nelson, and E.N. Leonard (1996). The Effects of Water Chemistry on the Toxicity of Copper to Fathead Minnows. Environ. Toxicol. Chem., 15, (2), 181-193. doi:10.1002/etc.5620150217. ECOREF#:16342</t>
        </is>
      </c>
    </row>
    <row r="3384">
      <c r="A3384" t="n">
        <v>7758987.0</v>
      </c>
      <c r="B3384" t="inlineStr">
        <is>
          <t>Sulfuric acid copper(2+) salt (1:1)</t>
        </is>
      </c>
      <c r="C3384"/>
      <c r="D3384" t="inlineStr">
        <is>
          <t>Measured</t>
        </is>
      </c>
      <c r="E3384" t="inlineStr">
        <is>
          <t>Not coded</t>
        </is>
      </c>
      <c r="F3384"/>
      <c r="G3384"/>
      <c r="H3384"/>
      <c r="I3384"/>
      <c r="J3384"/>
      <c r="K3384"/>
      <c r="L3384" t="inlineStr">
        <is>
          <t>Pimephales promelas</t>
        </is>
      </c>
      <c r="M3384" t="inlineStr">
        <is>
          <t>Fathead Minnow</t>
        </is>
      </c>
      <c r="N3384" t="inlineStr">
        <is>
          <t>Larva</t>
        </is>
      </c>
      <c r="O3384" t="inlineStr">
        <is>
          <t>&lt;</t>
        </is>
      </c>
      <c r="P3384" t="n">
        <v>24.0</v>
      </c>
      <c r="Q3384"/>
      <c r="R3384"/>
      <c r="S3384"/>
      <c r="T3384"/>
      <c r="U3384" t="inlineStr">
        <is>
          <t>Hour(s)</t>
        </is>
      </c>
      <c r="V3384" t="inlineStr">
        <is>
          <t>Static</t>
        </is>
      </c>
      <c r="W3384" t="inlineStr">
        <is>
          <t>Fresh water</t>
        </is>
      </c>
      <c r="X3384" t="inlineStr">
        <is>
          <t>Lab</t>
        </is>
      </c>
      <c r="Y3384" t="n">
        <v>6.0</v>
      </c>
      <c r="Z3384" t="inlineStr">
        <is>
          <t>Total</t>
        </is>
      </c>
      <c r="AA3384"/>
      <c r="AB3384" t="n">
        <v>0.3878868</v>
      </c>
      <c r="AC3384"/>
      <c r="AD3384" t="n">
        <v>0.323239</v>
      </c>
      <c r="AE3384"/>
      <c r="AF3384" t="n">
        <v>0.46869655</v>
      </c>
      <c r="AG3384" t="inlineStr">
        <is>
          <t>AI mg/L</t>
        </is>
      </c>
      <c r="AH3384"/>
      <c r="AI3384"/>
      <c r="AJ3384"/>
      <c r="AK3384"/>
      <c r="AL3384"/>
      <c r="AM3384"/>
      <c r="AN3384"/>
      <c r="AO3384"/>
      <c r="AP3384"/>
      <c r="AQ3384"/>
      <c r="AR3384"/>
      <c r="AS3384"/>
      <c r="AT3384"/>
      <c r="AU3384"/>
      <c r="AV3384"/>
      <c r="AW3384"/>
      <c r="AX3384" t="inlineStr">
        <is>
          <t>Mortality</t>
        </is>
      </c>
      <c r="AY3384" t="inlineStr">
        <is>
          <t>Mortality</t>
        </is>
      </c>
      <c r="AZ3384" t="inlineStr">
        <is>
          <t>LC50</t>
        </is>
      </c>
      <c r="BA3384"/>
      <c r="BB3384" t="n">
        <v>4.0</v>
      </c>
      <c r="BC3384"/>
      <c r="BD3384"/>
      <c r="BE3384"/>
      <c r="BF3384"/>
      <c r="BG3384" t="inlineStr">
        <is>
          <t>Day(s)</t>
        </is>
      </c>
      <c r="BH3384"/>
      <c r="BI3384" t="inlineStr">
        <is>
          <t>DTXSID6034479</t>
        </is>
      </c>
      <c r="BJ3384"/>
      <c r="BK3384"/>
      <c r="BL3384"/>
      <c r="BM3384"/>
      <c r="BN3384"/>
      <c r="BO3384"/>
      <c r="BP3384"/>
      <c r="BQ3384"/>
      <c r="BR3384"/>
      <c r="BS3384"/>
      <c r="BT3384" t="inlineStr">
        <is>
          <t>--</t>
        </is>
      </c>
      <c r="BU3384"/>
      <c r="BV3384"/>
      <c r="BW3384"/>
      <c r="BX3384"/>
      <c r="BY3384"/>
      <c r="BZ3384"/>
      <c r="CA3384"/>
      <c r="CB3384"/>
      <c r="CC3384"/>
      <c r="CD3384"/>
      <c r="CE3384"/>
      <c r="CF3384"/>
      <c r="CG3384"/>
      <c r="CH3384"/>
      <c r="CI3384" t="inlineStr">
        <is>
          <t xml:space="preserve"> CA/0.70 mN             //MG/0.18 mN             //NA/0.66 mN             //POT/0.04 mN             //SO4/0.22 mN             //CL/0.43 mN             //DNUM/6//DOSES/1.1 to 1.2/2.0 to 2.1/3.5 to 3.9/6.2 to 7.6/11.7 to 15.2 uM//TESTID/2//</t>
        </is>
      </c>
      <c r="CJ3384" t="inlineStr">
        <is>
          <t xml:space="preserve">   CA/0.70 mN             //MG/0.18 mN             //NA/0.66 mN             //POT/0.04 mN             //SO4/0.22 mN             //CL/0.43 mN             //DNUM/6//DOSES/1.1 to 1.2/2.0 to 2.1/3.5 to 3.9/6.2 to 7.6/11.7 to 15.2 uM//TESTID/2//</t>
        </is>
      </c>
      <c r="CK3384" t="inlineStr">
        <is>
          <t>Erickson,R.J., D.A. Benoit, and V.R. Mattson</t>
        </is>
      </c>
      <c r="CL3384" t="n">
        <v>76238.0</v>
      </c>
      <c r="CM3384" t="inlineStr">
        <is>
          <t>A Prototype Toxicity Factors Model for Site-Specific Copper Water Quality Criteria</t>
        </is>
      </c>
      <c r="CN3384" t="inlineStr">
        <is>
          <t>U.S.EPA, Duluth, MN:36 p.</t>
        </is>
      </c>
      <c r="CO3384" t="n">
        <v>1996.0</v>
      </c>
      <c r="CP3384" t="inlineStr">
        <is>
          <t>Erickson,R.J., D.A. Benoit, and V.R. Mattson (1996). A Prototype Toxicity Factors Model for Site-Specific Copper Water Quality Criteria. U.S.EPA, Duluth, MN, 36 p. ECOREF#:76238</t>
        </is>
      </c>
    </row>
    <row r="3385">
      <c r="A3385" t="n">
        <v>7758987.0</v>
      </c>
      <c r="B3385" t="inlineStr">
        <is>
          <t>Sulfuric acid copper(2+) salt (1:1)</t>
        </is>
      </c>
      <c r="C3385"/>
      <c r="D3385" t="inlineStr">
        <is>
          <t>Measured</t>
        </is>
      </c>
      <c r="E3385" t="inlineStr">
        <is>
          <t>Not coded</t>
        </is>
      </c>
      <c r="F3385"/>
      <c r="G3385"/>
      <c r="H3385"/>
      <c r="I3385"/>
      <c r="J3385"/>
      <c r="K3385"/>
      <c r="L3385" t="inlineStr">
        <is>
          <t>Pimephales promelas</t>
        </is>
      </c>
      <c r="M3385" t="inlineStr">
        <is>
          <t>Fathead Minnow</t>
        </is>
      </c>
      <c r="N3385" t="inlineStr">
        <is>
          <t>Larva</t>
        </is>
      </c>
      <c r="O3385"/>
      <c r="P3385"/>
      <c r="Q3385" t="inlineStr">
        <is>
          <t>&gt;</t>
        </is>
      </c>
      <c r="R3385" t="n">
        <v>24.0</v>
      </c>
      <c r="S3385" t="inlineStr">
        <is>
          <t>&lt;</t>
        </is>
      </c>
      <c r="T3385" t="n">
        <v>96.0</v>
      </c>
      <c r="U3385" t="inlineStr">
        <is>
          <t>Hour(s)</t>
        </is>
      </c>
      <c r="V3385" t="inlineStr">
        <is>
          <t>Flow-through</t>
        </is>
      </c>
      <c r="W3385" t="inlineStr">
        <is>
          <t>Fresh water</t>
        </is>
      </c>
      <c r="X3385" t="inlineStr">
        <is>
          <t>Lab</t>
        </is>
      </c>
      <c r="Y3385"/>
      <c r="Z3385" t="inlineStr">
        <is>
          <t>Total</t>
        </is>
      </c>
      <c r="AA3385"/>
      <c r="AB3385"/>
      <c r="AC3385" t="inlineStr">
        <is>
          <t>&gt;</t>
        </is>
      </c>
      <c r="AD3385" t="n">
        <v>0.005</v>
      </c>
      <c r="AE3385" t="inlineStr">
        <is>
          <t>&lt;</t>
        </is>
      </c>
      <c r="AF3385" t="n">
        <v>0.015</v>
      </c>
      <c r="AG3385" t="inlineStr">
        <is>
          <t>AI mg/L</t>
        </is>
      </c>
      <c r="AH3385"/>
      <c r="AI3385"/>
      <c r="AJ3385"/>
      <c r="AK3385"/>
      <c r="AL3385"/>
      <c r="AM3385"/>
      <c r="AN3385"/>
      <c r="AO3385"/>
      <c r="AP3385"/>
      <c r="AQ3385"/>
      <c r="AR3385"/>
      <c r="AS3385"/>
      <c r="AT3385"/>
      <c r="AU3385"/>
      <c r="AV3385"/>
      <c r="AW3385"/>
      <c r="AX3385" t="inlineStr">
        <is>
          <t>Mortality</t>
        </is>
      </c>
      <c r="AY3385" t="inlineStr">
        <is>
          <t>Mortality</t>
        </is>
      </c>
      <c r="AZ3385" t="inlineStr">
        <is>
          <t>LC50</t>
        </is>
      </c>
      <c r="BA3385"/>
      <c r="BB3385" t="n">
        <v>4.0</v>
      </c>
      <c r="BC3385"/>
      <c r="BD3385"/>
      <c r="BE3385"/>
      <c r="BF3385"/>
      <c r="BG3385" t="inlineStr">
        <is>
          <t>Day(s)</t>
        </is>
      </c>
      <c r="BH3385"/>
      <c r="BI3385" t="inlineStr">
        <is>
          <t>DTXSID6034479</t>
        </is>
      </c>
      <c r="BJ3385"/>
      <c r="BK3385"/>
      <c r="BL3385"/>
      <c r="BM3385"/>
      <c r="BN3385"/>
      <c r="BO3385"/>
      <c r="BP3385"/>
      <c r="BQ3385"/>
      <c r="BR3385"/>
      <c r="BS3385"/>
      <c r="BT3385" t="inlineStr">
        <is>
          <t>--</t>
        </is>
      </c>
      <c r="BU3385"/>
      <c r="BV3385"/>
      <c r="BW3385"/>
      <c r="BX3385"/>
      <c r="BY3385"/>
      <c r="BZ3385"/>
      <c r="CA3385"/>
      <c r="CB3385"/>
      <c r="CC3385"/>
      <c r="CD3385"/>
      <c r="CE3385"/>
      <c r="CF3385"/>
      <c r="CG3385"/>
      <c r="CH3385"/>
      <c r="CI3385" t="inlineStr">
        <is>
          <t xml:space="preserve"> CONC/FROM GRAPH//</t>
        </is>
      </c>
      <c r="CJ3385" t="inlineStr">
        <is>
          <t xml:space="preserve">   CONC/FROM GRAPH//</t>
        </is>
      </c>
      <c r="CK3385" t="inlineStr">
        <is>
          <t>Welsh,P.G.</t>
        </is>
      </c>
      <c r="CL3385" t="n">
        <v>45189.0</v>
      </c>
      <c r="CM3385" t="inlineStr">
        <is>
          <t>Influence of Dissolved Organic Carbon on the Speciation, Bioavailability and Toxicity of Metals to Aquatic Biota in Soft Water Lakes</t>
        </is>
      </c>
      <c r="CN3385" t="inlineStr">
        <is>
          <t>Ph.D.Thesis, University of Waterloo, Ontario, Canada:181 p.</t>
        </is>
      </c>
      <c r="CO3385" t="n">
        <v>1996.0</v>
      </c>
      <c r="CP3385" t="inlineStr">
        <is>
          <t>Welsh,P.G. (1996). Influence of Dissolved Organic Carbon on the Speciation, Bioavailability and Toxicity of Metals to Aquatic Biota in Soft Water Lakes. Ph.D.Thesis, University of Waterloo, Ontario, Canada, 181 p. ECOREF#:45189</t>
        </is>
      </c>
    </row>
    <row r="3386">
      <c r="A3386" t="n">
        <v>7758987.0</v>
      </c>
      <c r="B3386" t="inlineStr">
        <is>
          <t>Sulfuric acid copper(2+) salt (1:1)</t>
        </is>
      </c>
      <c r="C3386"/>
      <c r="D3386" t="inlineStr">
        <is>
          <t>Unmeasured</t>
        </is>
      </c>
      <c r="E3386" t="inlineStr">
        <is>
          <t>Not coded</t>
        </is>
      </c>
      <c r="F3386"/>
      <c r="G3386"/>
      <c r="H3386"/>
      <c r="I3386"/>
      <c r="J3386"/>
      <c r="K3386"/>
      <c r="L3386" t="inlineStr">
        <is>
          <t>Pimephales promelas</t>
        </is>
      </c>
      <c r="M3386" t="inlineStr">
        <is>
          <t>Fathead Minnow</t>
        </is>
      </c>
      <c r="N3386" t="inlineStr">
        <is>
          <t>Larva</t>
        </is>
      </c>
      <c r="O3386" t="inlineStr">
        <is>
          <t>&lt;</t>
        </is>
      </c>
      <c r="P3386" t="n">
        <v>24.0</v>
      </c>
      <c r="Q3386"/>
      <c r="R3386"/>
      <c r="S3386"/>
      <c r="T3386"/>
      <c r="U3386" t="inlineStr">
        <is>
          <t>Hour(s)</t>
        </is>
      </c>
      <c r="V3386" t="inlineStr">
        <is>
          <t>Renewal</t>
        </is>
      </c>
      <c r="W3386" t="inlineStr">
        <is>
          <t>Fresh water</t>
        </is>
      </c>
      <c r="X3386" t="inlineStr">
        <is>
          <t>Lab</t>
        </is>
      </c>
      <c r="Y3386" t="n">
        <v>6.0</v>
      </c>
      <c r="Z3386" t="inlineStr">
        <is>
          <t>Dissolved</t>
        </is>
      </c>
      <c r="AA3386"/>
      <c r="AB3386" t="n">
        <v>0.3955</v>
      </c>
      <c r="AC3386"/>
      <c r="AD3386" t="n">
        <v>0.3195</v>
      </c>
      <c r="AE3386"/>
      <c r="AF3386" t="n">
        <v>0.4897</v>
      </c>
      <c r="AG3386" t="inlineStr">
        <is>
          <t>AI mg/L</t>
        </is>
      </c>
      <c r="AH3386"/>
      <c r="AI3386"/>
      <c r="AJ3386"/>
      <c r="AK3386"/>
      <c r="AL3386"/>
      <c r="AM3386"/>
      <c r="AN3386"/>
      <c r="AO3386"/>
      <c r="AP3386"/>
      <c r="AQ3386"/>
      <c r="AR3386"/>
      <c r="AS3386"/>
      <c r="AT3386"/>
      <c r="AU3386"/>
      <c r="AV3386"/>
      <c r="AW3386"/>
      <c r="AX3386" t="inlineStr">
        <is>
          <t>Mortality</t>
        </is>
      </c>
      <c r="AY3386" t="inlineStr">
        <is>
          <t>Mortality</t>
        </is>
      </c>
      <c r="AZ3386" t="inlineStr">
        <is>
          <t>LC50</t>
        </is>
      </c>
      <c r="BA3386"/>
      <c r="BB3386" t="n">
        <v>4.0</v>
      </c>
      <c r="BC3386"/>
      <c r="BD3386"/>
      <c r="BE3386"/>
      <c r="BF3386"/>
      <c r="BG3386" t="inlineStr">
        <is>
          <t>Day(s)</t>
        </is>
      </c>
      <c r="BH3386"/>
      <c r="BI3386" t="inlineStr">
        <is>
          <t>DTXSID6034479</t>
        </is>
      </c>
      <c r="BJ3386" t="inlineStr">
        <is>
          <t>10.1897/02-476</t>
        </is>
      </c>
      <c r="BK3386"/>
      <c r="BL3386"/>
      <c r="BM3386"/>
      <c r="BN3386"/>
      <c r="BO3386"/>
      <c r="BP3386"/>
      <c r="BQ3386"/>
      <c r="BR3386"/>
      <c r="BS3386"/>
      <c r="BT3386" t="inlineStr">
        <is>
          <t>--</t>
        </is>
      </c>
      <c r="BU3386"/>
      <c r="BV3386"/>
      <c r="BW3386"/>
      <c r="BX3386"/>
      <c r="BY3386"/>
      <c r="BZ3386"/>
      <c r="CA3386"/>
      <c r="CB3386"/>
      <c r="CC3386"/>
      <c r="CD3386"/>
      <c r="CE3386"/>
      <c r="CF3386"/>
      <c r="CG3386"/>
      <c r="CH3386"/>
      <c r="CI3386" t="inlineStr">
        <is>
          <t xml:space="preserve"> HMA/20.23 %//CA/13.63 to 16.43 mg/L//MG/11.18 to 14.34 mg/L//NA/25.52 to 40.92 mg/L//POT/2.12 to 3.17 mg/L//SO4/81.21 to 96.45 mg/L//CL/1.90 to 9.52 mg/L//DNUM/6//DOSES/&lt;=1600 ug/L//TESTID/1//</t>
        </is>
      </c>
      <c r="CJ3386" t="inlineStr">
        <is>
          <t xml:space="preserve">   HMA/20.23 %//CA/13.63 to 16.43 mg/L//MG/11.18 to 14.34 mg/L//NA/25.52 to 40.92 mg/L//POT/2.12 to 3.17 mg/L//SO4/81.21 to 96.45 mg/L//CL/1.90 to 9.52 mg/L//DNUM/6//DOSES/&lt;=1600 ug/L//TESTID/1//</t>
        </is>
      </c>
      <c r="CK3386" t="inlineStr">
        <is>
          <t>Ryan,A.C., E.J. Van Genderen, J.R. Tomasso, and S.J. Klaine</t>
        </is>
      </c>
      <c r="CL3386" t="n">
        <v>80428.0</v>
      </c>
      <c r="CM3386" t="inlineStr">
        <is>
          <t>Influence of Natural Organic Matter Source on Copper Toxicity to Larval Fathead Minnows (Pimephales promelas):  Implications for the Biotic Ligand Model</t>
        </is>
      </c>
      <c r="CN3386" t="inlineStr">
        <is>
          <t>Environ. Toxicol. Chem.23(6): 1567-1574</t>
        </is>
      </c>
      <c r="CO3386" t="n">
        <v>2004.0</v>
      </c>
      <c r="CP3386" t="inlineStr">
        <is>
          <t>Ryan,A.C., E.J. Van Genderen, J.R. Tomasso, and S.J. Klaine (2004). Influence of Natural Organic Matter Source on Copper Toxicity to Larval Fathead Minnows (Pimephales promelas):  Implications for the Biotic Ligand Model. Environ. Toxicol. Chem., 23, (6), 1567-1574. doi:10.1897/02-476. ECOREF#:80428</t>
        </is>
      </c>
    </row>
    <row r="3387">
      <c r="A3387" t="n">
        <v>7758987.0</v>
      </c>
      <c r="B3387" t="inlineStr">
        <is>
          <t>Sulfuric acid copper(2+) salt (1:1)</t>
        </is>
      </c>
      <c r="C3387"/>
      <c r="D3387" t="inlineStr">
        <is>
          <t>Measured</t>
        </is>
      </c>
      <c r="E3387" t="inlineStr">
        <is>
          <t>Not coded</t>
        </is>
      </c>
      <c r="F3387"/>
      <c r="G3387"/>
      <c r="H3387"/>
      <c r="I3387"/>
      <c r="J3387"/>
      <c r="K3387"/>
      <c r="L3387" t="inlineStr">
        <is>
          <t>Pimephales promelas</t>
        </is>
      </c>
      <c r="M3387" t="inlineStr">
        <is>
          <t>Fathead Minnow</t>
        </is>
      </c>
      <c r="N3387" t="inlineStr">
        <is>
          <t>Larva</t>
        </is>
      </c>
      <c r="O3387" t="inlineStr">
        <is>
          <t>&lt;</t>
        </is>
      </c>
      <c r="P3387" t="n">
        <v>24.0</v>
      </c>
      <c r="Q3387"/>
      <c r="R3387"/>
      <c r="S3387"/>
      <c r="T3387"/>
      <c r="U3387" t="inlineStr">
        <is>
          <t>Hour(s)</t>
        </is>
      </c>
      <c r="V3387" t="inlineStr">
        <is>
          <t>Static</t>
        </is>
      </c>
      <c r="W3387" t="inlineStr">
        <is>
          <t>Fresh water</t>
        </is>
      </c>
      <c r="X3387" t="inlineStr">
        <is>
          <t>Lab</t>
        </is>
      </c>
      <c r="Y3387" t="n">
        <v>6.0</v>
      </c>
      <c r="Z3387" t="inlineStr">
        <is>
          <t>Total</t>
        </is>
      </c>
      <c r="AA3387"/>
      <c r="AB3387" t="n">
        <v>0.8080975</v>
      </c>
      <c r="AC3387"/>
      <c r="AD3387" t="n">
        <v>0.7111258</v>
      </c>
      <c r="AE3387"/>
      <c r="AF3387" t="n">
        <v>0.9373931</v>
      </c>
      <c r="AG3387" t="inlineStr">
        <is>
          <t>AI mg/L</t>
        </is>
      </c>
      <c r="AH3387"/>
      <c r="AI3387"/>
      <c r="AJ3387"/>
      <c r="AK3387"/>
      <c r="AL3387"/>
      <c r="AM3387"/>
      <c r="AN3387"/>
      <c r="AO3387"/>
      <c r="AP3387"/>
      <c r="AQ3387"/>
      <c r="AR3387"/>
      <c r="AS3387"/>
      <c r="AT3387"/>
      <c r="AU3387"/>
      <c r="AV3387"/>
      <c r="AW3387"/>
      <c r="AX3387" t="inlineStr">
        <is>
          <t>Mortality</t>
        </is>
      </c>
      <c r="AY3387" t="inlineStr">
        <is>
          <t>Mortality</t>
        </is>
      </c>
      <c r="AZ3387" t="inlineStr">
        <is>
          <t>LC50</t>
        </is>
      </c>
      <c r="BA3387"/>
      <c r="BB3387" t="n">
        <v>4.0</v>
      </c>
      <c r="BC3387"/>
      <c r="BD3387"/>
      <c r="BE3387"/>
      <c r="BF3387"/>
      <c r="BG3387" t="inlineStr">
        <is>
          <t>Day(s)</t>
        </is>
      </c>
      <c r="BH3387"/>
      <c r="BI3387" t="inlineStr">
        <is>
          <t>DTXSID6034479</t>
        </is>
      </c>
      <c r="BJ3387"/>
      <c r="BK3387"/>
      <c r="BL3387"/>
      <c r="BM3387"/>
      <c r="BN3387"/>
      <c r="BO3387"/>
      <c r="BP3387"/>
      <c r="BQ3387"/>
      <c r="BR3387"/>
      <c r="BS3387"/>
      <c r="BT3387" t="inlineStr">
        <is>
          <t>--</t>
        </is>
      </c>
      <c r="BU3387"/>
      <c r="BV3387"/>
      <c r="BW3387"/>
      <c r="BX3387"/>
      <c r="BY3387"/>
      <c r="BZ3387"/>
      <c r="CA3387"/>
      <c r="CB3387"/>
      <c r="CC3387"/>
      <c r="CD3387"/>
      <c r="CE3387"/>
      <c r="CF3387"/>
      <c r="CG3387"/>
      <c r="CH3387"/>
      <c r="CI3387" t="inlineStr">
        <is>
          <t xml:space="preserve"> CA/0.95 mN             //MG/0.58 mN             //NA/0.65 mN             //POT/0.07 mN             //SO4/0.79 mN             //CL/0.48 mN             //DNUM/6//DOSES/0.52 to 0.63/1.0 to 1.1/2.0 to 2.3/3.6 to 4.4/6.3 to 9.1 uM//TESTID/29//OEF/SALTS, HARDNESS, TEMPERATURE////</t>
        </is>
      </c>
      <c r="CJ3387" t="inlineStr">
        <is>
          <t xml:space="preserve">   CA/0.95 mN             //MG/0.58 mN             //NA/0.65 mN             //POT/0.07 mN             //SO4/0.79 mN             //CL/0.48 mN             //DNUM/6//DOSES/0.52 to 0.63/1.0 to 1.1/2.0 to 2.3/3.6 to 4.4/6.3 to 9.1 uM//TESTID/29//OEF/SALTS, HARDNESS, TEMPERATURE////</t>
        </is>
      </c>
      <c r="CK3387" t="inlineStr">
        <is>
          <t>Erickson,R.J., D.A. Benoit, and V.R. Mattson</t>
        </is>
      </c>
      <c r="CL3387" t="n">
        <v>76238.0</v>
      </c>
      <c r="CM3387" t="inlineStr">
        <is>
          <t>A Prototype Toxicity Factors Model for Site-Specific Copper Water Quality Criteria</t>
        </is>
      </c>
      <c r="CN3387" t="inlineStr">
        <is>
          <t>U.S.EPA, Duluth, MN:36 p.</t>
        </is>
      </c>
      <c r="CO3387" t="n">
        <v>1996.0</v>
      </c>
      <c r="CP3387" t="inlineStr">
        <is>
          <t>Erickson,R.J., D.A. Benoit, and V.R. Mattson (1996). A Prototype Toxicity Factors Model for Site-Specific Copper Water Quality Criteria. U.S.EPA, Duluth, MN, 36 p. ECOREF#:76238</t>
        </is>
      </c>
    </row>
    <row r="3388">
      <c r="A3388" t="n">
        <v>7758987.0</v>
      </c>
      <c r="B3388" t="inlineStr">
        <is>
          <t>Sulfuric acid copper(2+) salt (1:1)</t>
        </is>
      </c>
      <c r="C3388"/>
      <c r="D3388" t="inlineStr">
        <is>
          <t>Measured</t>
        </is>
      </c>
      <c r="E3388" t="inlineStr">
        <is>
          <t>Not coded</t>
        </is>
      </c>
      <c r="F3388"/>
      <c r="G3388"/>
      <c r="H3388"/>
      <c r="I3388"/>
      <c r="J3388"/>
      <c r="K3388"/>
      <c r="L3388" t="inlineStr">
        <is>
          <t>Pimephales promelas</t>
        </is>
      </c>
      <c r="M3388" t="inlineStr">
        <is>
          <t>Fathead Minnow</t>
        </is>
      </c>
      <c r="N3388" t="inlineStr">
        <is>
          <t>Larva</t>
        </is>
      </c>
      <c r="O3388" t="inlineStr">
        <is>
          <t>&lt;</t>
        </is>
      </c>
      <c r="P3388" t="n">
        <v>24.0</v>
      </c>
      <c r="Q3388"/>
      <c r="R3388"/>
      <c r="S3388"/>
      <c r="T3388"/>
      <c r="U3388" t="inlineStr">
        <is>
          <t>Hour(s)</t>
        </is>
      </c>
      <c r="V3388" t="inlineStr">
        <is>
          <t>Flow-through</t>
        </is>
      </c>
      <c r="W3388" t="inlineStr">
        <is>
          <t>Fresh water</t>
        </is>
      </c>
      <c r="X3388" t="inlineStr">
        <is>
          <t>Lab</t>
        </is>
      </c>
      <c r="Y3388"/>
      <c r="Z3388" t="inlineStr">
        <is>
          <t>Total</t>
        </is>
      </c>
      <c r="AA3388"/>
      <c r="AB3388" t="n">
        <v>0.10666887</v>
      </c>
      <c r="AC3388"/>
      <c r="AD3388" t="n">
        <v>0.08727453</v>
      </c>
      <c r="AE3388"/>
      <c r="AF3388" t="n">
        <v>0.13252799</v>
      </c>
      <c r="AG3388" t="inlineStr">
        <is>
          <t>AI mg/L</t>
        </is>
      </c>
      <c r="AH3388"/>
      <c r="AI3388"/>
      <c r="AJ3388"/>
      <c r="AK3388"/>
      <c r="AL3388"/>
      <c r="AM3388"/>
      <c r="AN3388"/>
      <c r="AO3388"/>
      <c r="AP3388"/>
      <c r="AQ3388"/>
      <c r="AR3388"/>
      <c r="AS3388"/>
      <c r="AT3388"/>
      <c r="AU3388"/>
      <c r="AV3388"/>
      <c r="AW3388"/>
      <c r="AX3388" t="inlineStr">
        <is>
          <t>Mortality</t>
        </is>
      </c>
      <c r="AY3388" t="inlineStr">
        <is>
          <t>Mortality</t>
        </is>
      </c>
      <c r="AZ3388" t="inlineStr">
        <is>
          <t>LC50</t>
        </is>
      </c>
      <c r="BA3388"/>
      <c r="BB3388" t="n">
        <v>4.0</v>
      </c>
      <c r="BC3388"/>
      <c r="BD3388"/>
      <c r="BE3388"/>
      <c r="BF3388"/>
      <c r="BG3388" t="inlineStr">
        <is>
          <t>Day(s)</t>
        </is>
      </c>
      <c r="BH3388"/>
      <c r="BI3388" t="inlineStr">
        <is>
          <t>DTXSID6034479</t>
        </is>
      </c>
      <c r="BJ3388" t="inlineStr">
        <is>
          <t>10.1002/etc.5620150217</t>
        </is>
      </c>
      <c r="BK3388"/>
      <c r="BL3388"/>
      <c r="BM3388"/>
      <c r="BN3388"/>
      <c r="BO3388"/>
      <c r="BP3388"/>
      <c r="BQ3388"/>
      <c r="BR3388"/>
      <c r="BS3388"/>
      <c r="BT3388" t="inlineStr">
        <is>
          <t>--</t>
        </is>
      </c>
      <c r="BU3388"/>
      <c r="BV3388"/>
      <c r="BW3388"/>
      <c r="BX3388"/>
      <c r="BY3388"/>
      <c r="BZ3388"/>
      <c r="CA3388"/>
      <c r="CB3388"/>
      <c r="CC3388"/>
      <c r="CD3388"/>
      <c r="CE3388"/>
      <c r="CF3388"/>
      <c r="CG3388"/>
      <c r="CH3388"/>
      <c r="CI3388" t="inlineStr">
        <is>
          <t xml:space="preserve"> ALK/0.85 MEQ/L*//</t>
        </is>
      </c>
      <c r="CJ3388" t="inlineStr">
        <is>
          <t xml:space="preserve">   ALK/0.85 MEQ/L*//</t>
        </is>
      </c>
      <c r="CK3388" t="inlineStr">
        <is>
          <t>Erickson,R.J., D.A. Benoit, V.R. Mattson, H.P.,Jr. Nelson, and E.N. Leonard</t>
        </is>
      </c>
      <c r="CL3388" t="n">
        <v>16342.0</v>
      </c>
      <c r="CM3388" t="inlineStr">
        <is>
          <t>The Effects of Water Chemistry on the Toxicity of Copper to Fathead Minnows</t>
        </is>
      </c>
      <c r="CN3388" t="inlineStr">
        <is>
          <t>Environ. Toxicol. Chem.15(2): 181-193</t>
        </is>
      </c>
      <c r="CO3388" t="n">
        <v>1996.0</v>
      </c>
      <c r="CP3388" t="inlineStr">
        <is>
          <t>Erickson,R.J., D.A. Benoit, V.R. Mattson, H.P.,Jr. Nelson, and E.N. Leonard (1996). The Effects of Water Chemistry on the Toxicity of Copper to Fathead Minnows. Environ. Toxicol. Chem., 15, (2), 181-193. doi:10.1002/etc.5620150217. ECOREF#:16342</t>
        </is>
      </c>
    </row>
    <row r="3389">
      <c r="A3389" t="n">
        <v>7758987.0</v>
      </c>
      <c r="B3389" t="inlineStr">
        <is>
          <t>Sulfuric acid copper(2+) salt (1:1)</t>
        </is>
      </c>
      <c r="C3389"/>
      <c r="D3389" t="inlineStr">
        <is>
          <t>Unmeasured</t>
        </is>
      </c>
      <c r="E3389" t="inlineStr">
        <is>
          <t>Not coded</t>
        </is>
      </c>
      <c r="F3389"/>
      <c r="G3389"/>
      <c r="H3389"/>
      <c r="I3389"/>
      <c r="J3389"/>
      <c r="K3389"/>
      <c r="L3389" t="inlineStr">
        <is>
          <t>Pimephales promelas</t>
        </is>
      </c>
      <c r="M3389" t="inlineStr">
        <is>
          <t>Fathead Minnow</t>
        </is>
      </c>
      <c r="N3389"/>
      <c r="O3389"/>
      <c r="P3389"/>
      <c r="Q3389"/>
      <c r="R3389"/>
      <c r="S3389"/>
      <c r="T3389"/>
      <c r="U3389"/>
      <c r="V3389" t="inlineStr">
        <is>
          <t>Flow-through</t>
        </is>
      </c>
      <c r="W3389" t="inlineStr">
        <is>
          <t>Fresh water</t>
        </is>
      </c>
      <c r="X3389" t="inlineStr">
        <is>
          <t>Lab</t>
        </is>
      </c>
      <c r="Y3389"/>
      <c r="Z3389" t="inlineStr">
        <is>
          <t>Total</t>
        </is>
      </c>
      <c r="AA3389"/>
      <c r="AB3389" t="n">
        <v>0.47</v>
      </c>
      <c r="AC3389"/>
      <c r="AD3389"/>
      <c r="AE3389"/>
      <c r="AF3389"/>
      <c r="AG3389" t="inlineStr">
        <is>
          <t>AI mg/L</t>
        </is>
      </c>
      <c r="AH3389"/>
      <c r="AI3389"/>
      <c r="AJ3389"/>
      <c r="AK3389"/>
      <c r="AL3389"/>
      <c r="AM3389"/>
      <c r="AN3389"/>
      <c r="AO3389"/>
      <c r="AP3389"/>
      <c r="AQ3389"/>
      <c r="AR3389"/>
      <c r="AS3389"/>
      <c r="AT3389"/>
      <c r="AU3389"/>
      <c r="AV3389"/>
      <c r="AW3389"/>
      <c r="AX3389" t="inlineStr">
        <is>
          <t>Mortality</t>
        </is>
      </c>
      <c r="AY3389" t="inlineStr">
        <is>
          <t>Mortality</t>
        </is>
      </c>
      <c r="AZ3389" t="inlineStr">
        <is>
          <t>LC50</t>
        </is>
      </c>
      <c r="BA3389"/>
      <c r="BB3389" t="n">
        <v>4.0</v>
      </c>
      <c r="BC3389"/>
      <c r="BD3389"/>
      <c r="BE3389"/>
      <c r="BF3389"/>
      <c r="BG3389" t="inlineStr">
        <is>
          <t>Day(s)</t>
        </is>
      </c>
      <c r="BH3389"/>
      <c r="BI3389" t="inlineStr">
        <is>
          <t>DTXSID6034479</t>
        </is>
      </c>
      <c r="BJ3389" t="inlineStr">
        <is>
          <t>10.1016/0043-1354(68)90027-4</t>
        </is>
      </c>
      <c r="BK3389"/>
      <c r="BL3389"/>
      <c r="BM3389"/>
      <c r="BN3389"/>
      <c r="BO3389"/>
      <c r="BP3389"/>
      <c r="BQ3389"/>
      <c r="BR3389"/>
      <c r="BS3389"/>
      <c r="BT3389" t="inlineStr">
        <is>
          <t>--</t>
        </is>
      </c>
      <c r="BU3389"/>
      <c r="BV3389"/>
      <c r="BW3389"/>
      <c r="BX3389"/>
      <c r="BY3389"/>
      <c r="BZ3389"/>
      <c r="CA3389"/>
      <c r="CB3389"/>
      <c r="CC3389"/>
      <c r="CD3389"/>
      <c r="CE3389"/>
      <c r="CF3389"/>
      <c r="CG3389"/>
      <c r="CH3389"/>
      <c r="CI3389"/>
      <c r="CJ3389"/>
      <c r="CK3389" t="inlineStr">
        <is>
          <t>Mount,D.I.</t>
        </is>
      </c>
      <c r="CL3389" t="n">
        <v>2006.0</v>
      </c>
      <c r="CM3389" t="inlineStr">
        <is>
          <t>Chronic Toxicity of Copper to Fathead Minnows (Pimephales promelas, Rafinesque)</t>
        </is>
      </c>
      <c r="CN3389" t="inlineStr">
        <is>
          <t>Water Res.2(3): 215-223</t>
        </is>
      </c>
      <c r="CO3389" t="n">
        <v>1968.0</v>
      </c>
      <c r="CP3389" t="inlineStr">
        <is>
          <t>Mount,D.I. (1968). Chronic Toxicity of Copper to Fathead Minnows (Pimephales promelas, Rafinesque). Water Res., 2, (3), 215-223. doi:10.1016/0043-1354(68)90027-4. ECOREF#:2006</t>
        </is>
      </c>
    </row>
    <row r="3390">
      <c r="A3390" t="n">
        <v>7758987.0</v>
      </c>
      <c r="B3390" t="inlineStr">
        <is>
          <t>Sulfuric acid copper(2+) salt (1:1)</t>
        </is>
      </c>
      <c r="C3390"/>
      <c r="D3390" t="inlineStr">
        <is>
          <t>Measured</t>
        </is>
      </c>
      <c r="E3390" t="inlineStr">
        <is>
          <t>Not coded</t>
        </is>
      </c>
      <c r="F3390"/>
      <c r="G3390"/>
      <c r="H3390"/>
      <c r="I3390"/>
      <c r="J3390"/>
      <c r="K3390"/>
      <c r="L3390" t="inlineStr">
        <is>
          <t>Pimephales promelas</t>
        </is>
      </c>
      <c r="M3390" t="inlineStr">
        <is>
          <t>Fathead Minnow</t>
        </is>
      </c>
      <c r="N3390"/>
      <c r="O3390"/>
      <c r="P3390"/>
      <c r="Q3390"/>
      <c r="R3390"/>
      <c r="S3390"/>
      <c r="T3390"/>
      <c r="U3390"/>
      <c r="V3390" t="inlineStr">
        <is>
          <t>Static</t>
        </is>
      </c>
      <c r="W3390" t="inlineStr">
        <is>
          <t>Fresh water</t>
        </is>
      </c>
      <c r="X3390" t="inlineStr">
        <is>
          <t>Lab</t>
        </is>
      </c>
      <c r="Y3390"/>
      <c r="Z3390" t="inlineStr">
        <is>
          <t>Dissolved</t>
        </is>
      </c>
      <c r="AA3390" t="inlineStr">
        <is>
          <t>&gt;</t>
        </is>
      </c>
      <c r="AB3390" t="n">
        <v>0.83</v>
      </c>
      <c r="AC3390"/>
      <c r="AD3390"/>
      <c r="AE3390"/>
      <c r="AF3390"/>
      <c r="AG3390" t="inlineStr">
        <is>
          <t>AI mg/L</t>
        </is>
      </c>
      <c r="AH3390" t="inlineStr">
        <is>
          <t>Total</t>
        </is>
      </c>
      <c r="AI3390" t="inlineStr">
        <is>
          <t>&gt;</t>
        </is>
      </c>
      <c r="AJ3390" t="n">
        <v>8.0</v>
      </c>
      <c r="AK3390"/>
      <c r="AL3390"/>
      <c r="AM3390"/>
      <c r="AN3390"/>
      <c r="AO3390" t="inlineStr">
        <is>
          <t>AI mg/L</t>
        </is>
      </c>
      <c r="AP3390"/>
      <c r="AQ3390"/>
      <c r="AR3390"/>
      <c r="AS3390"/>
      <c r="AT3390"/>
      <c r="AU3390"/>
      <c r="AV3390"/>
      <c r="AW3390"/>
      <c r="AX3390" t="inlineStr">
        <is>
          <t>Mortality</t>
        </is>
      </c>
      <c r="AY3390" t="inlineStr">
        <is>
          <t>Mortality</t>
        </is>
      </c>
      <c r="AZ3390" t="inlineStr">
        <is>
          <t>LC50</t>
        </is>
      </c>
      <c r="BA3390"/>
      <c r="BB3390" t="n">
        <v>4.0</v>
      </c>
      <c r="BC3390"/>
      <c r="BD3390"/>
      <c r="BE3390"/>
      <c r="BF3390"/>
      <c r="BG3390" t="inlineStr">
        <is>
          <t>Day(s)</t>
        </is>
      </c>
      <c r="BH3390"/>
      <c r="BI3390" t="inlineStr">
        <is>
          <t>DTXSID6034479</t>
        </is>
      </c>
      <c r="BJ3390"/>
      <c r="BK3390"/>
      <c r="BL3390"/>
      <c r="BM3390"/>
      <c r="BN3390"/>
      <c r="BO3390"/>
      <c r="BP3390"/>
      <c r="BQ3390"/>
      <c r="BR3390"/>
      <c r="BS3390"/>
      <c r="BT3390" t="inlineStr">
        <is>
          <t>--</t>
        </is>
      </c>
      <c r="BU3390"/>
      <c r="BV3390"/>
      <c r="BW3390"/>
      <c r="BX3390"/>
      <c r="BY3390"/>
      <c r="BZ3390"/>
      <c r="CA3390" t="inlineStr">
        <is>
          <t>--</t>
        </is>
      </c>
      <c r="CB3390"/>
      <c r="CC3390"/>
      <c r="CD3390"/>
      <c r="CE3390"/>
      <c r="CF3390"/>
      <c r="CG3390"/>
      <c r="CH3390"/>
      <c r="CI3390" t="inlineStr">
        <is>
          <t xml:space="preserve"> CONTR/&lt;= 10 % MORT//</t>
        </is>
      </c>
      <c r="CJ3390" t="inlineStr">
        <is>
          <t xml:space="preserve">   CONTR/&lt;= 10 % MORT//</t>
        </is>
      </c>
      <c r="CK3390" t="inlineStr">
        <is>
          <t>Geckler,J.R., W.B. Horning, T.M. Neiheisel, Q.H. Pickering, E.L. Robinson, and C.E. Stephan</t>
        </is>
      </c>
      <c r="CL3390" t="n">
        <v>2071.0</v>
      </c>
      <c r="CM3390" t="inlineStr">
        <is>
          <t>Validity of Laboratory Tests for Predicting Copper Toxicity in Streams</t>
        </is>
      </c>
      <c r="CN3390" t="inlineStr">
        <is>
          <t>EPA-600/3-76-116, U.S.EPA, Duluth, MN:208 p.</t>
        </is>
      </c>
      <c r="CO3390" t="n">
        <v>1976.0</v>
      </c>
      <c r="CP3390" t="inlineStr">
        <is>
          <t>Geckler,J.R., W.B. Horning, T.M. Neiheisel, Q.H. Pickering, E.L. Robinson, and C.E. Stephan (1976). Validity of Laboratory Tests for Predicting Copper Toxicity in Streams. EPA-600/3-76-116, U.S.EPA, Duluth, MN, 208 p. ECOREF#:2071</t>
        </is>
      </c>
    </row>
    <row r="3391">
      <c r="A3391" t="n">
        <v>7758987.0</v>
      </c>
      <c r="B3391" t="inlineStr">
        <is>
          <t>Sulfuric acid copper(2+) salt (1:1)</t>
        </is>
      </c>
      <c r="C3391"/>
      <c r="D3391" t="inlineStr">
        <is>
          <t>Measured</t>
        </is>
      </c>
      <c r="E3391" t="inlineStr">
        <is>
          <t>Not coded</t>
        </is>
      </c>
      <c r="F3391"/>
      <c r="G3391"/>
      <c r="H3391"/>
      <c r="I3391"/>
      <c r="J3391"/>
      <c r="K3391"/>
      <c r="L3391" t="inlineStr">
        <is>
          <t>Pimephales promelas</t>
        </is>
      </c>
      <c r="M3391" t="inlineStr">
        <is>
          <t>Fathead Minnow</t>
        </is>
      </c>
      <c r="N3391"/>
      <c r="O3391"/>
      <c r="P3391"/>
      <c r="Q3391"/>
      <c r="R3391"/>
      <c r="S3391"/>
      <c r="T3391"/>
      <c r="U3391"/>
      <c r="V3391" t="inlineStr">
        <is>
          <t>Static</t>
        </is>
      </c>
      <c r="W3391" t="inlineStr">
        <is>
          <t>Fresh water</t>
        </is>
      </c>
      <c r="X3391" t="inlineStr">
        <is>
          <t>Lab</t>
        </is>
      </c>
      <c r="Y3391"/>
      <c r="Z3391" t="inlineStr">
        <is>
          <t>Dissolved</t>
        </is>
      </c>
      <c r="AA3391"/>
      <c r="AB3391" t="n">
        <v>0.64</v>
      </c>
      <c r="AC3391"/>
      <c r="AD3391"/>
      <c r="AE3391"/>
      <c r="AF3391"/>
      <c r="AG3391" t="inlineStr">
        <is>
          <t>AI mg/L</t>
        </is>
      </c>
      <c r="AH3391" t="inlineStr">
        <is>
          <t>Total</t>
        </is>
      </c>
      <c r="AI3391"/>
      <c r="AJ3391" t="n">
        <v>10.0</v>
      </c>
      <c r="AK3391"/>
      <c r="AL3391"/>
      <c r="AM3391"/>
      <c r="AN3391"/>
      <c r="AO3391" t="inlineStr">
        <is>
          <t>AI mg/L</t>
        </is>
      </c>
      <c r="AP3391"/>
      <c r="AQ3391"/>
      <c r="AR3391"/>
      <c r="AS3391"/>
      <c r="AT3391"/>
      <c r="AU3391"/>
      <c r="AV3391"/>
      <c r="AW3391"/>
      <c r="AX3391" t="inlineStr">
        <is>
          <t>Mortality</t>
        </is>
      </c>
      <c r="AY3391" t="inlineStr">
        <is>
          <t>Mortality</t>
        </is>
      </c>
      <c r="AZ3391" t="inlineStr">
        <is>
          <t>LC50</t>
        </is>
      </c>
      <c r="BA3391"/>
      <c r="BB3391" t="n">
        <v>4.0</v>
      </c>
      <c r="BC3391"/>
      <c r="BD3391"/>
      <c r="BE3391"/>
      <c r="BF3391"/>
      <c r="BG3391" t="inlineStr">
        <is>
          <t>Day(s)</t>
        </is>
      </c>
      <c r="BH3391"/>
      <c r="BI3391" t="inlineStr">
        <is>
          <t>DTXSID6034479</t>
        </is>
      </c>
      <c r="BJ3391"/>
      <c r="BK3391"/>
      <c r="BL3391"/>
      <c r="BM3391"/>
      <c r="BN3391"/>
      <c r="BO3391"/>
      <c r="BP3391"/>
      <c r="BQ3391"/>
      <c r="BR3391"/>
      <c r="BS3391"/>
      <c r="BT3391" t="inlineStr">
        <is>
          <t>--</t>
        </is>
      </c>
      <c r="BU3391"/>
      <c r="BV3391"/>
      <c r="BW3391"/>
      <c r="BX3391"/>
      <c r="BY3391"/>
      <c r="BZ3391"/>
      <c r="CA3391" t="inlineStr">
        <is>
          <t>--</t>
        </is>
      </c>
      <c r="CB3391"/>
      <c r="CC3391"/>
      <c r="CD3391"/>
      <c r="CE3391"/>
      <c r="CF3391"/>
      <c r="CG3391"/>
      <c r="CH3391"/>
      <c r="CI3391" t="inlineStr">
        <is>
          <t xml:space="preserve"> CONTR/&lt;= 10 % MORT//</t>
        </is>
      </c>
      <c r="CJ3391" t="inlineStr">
        <is>
          <t xml:space="preserve">   CONTR/&lt;= 10 % MORT//</t>
        </is>
      </c>
      <c r="CK3391" t="inlineStr">
        <is>
          <t>Geckler,J.R., W.B. Horning, T.M. Neiheisel, Q.H. Pickering, E.L. Robinson, and C.E. Stephan</t>
        </is>
      </c>
      <c r="CL3391" t="n">
        <v>2071.0</v>
      </c>
      <c r="CM3391" t="inlineStr">
        <is>
          <t>Validity of Laboratory Tests for Predicting Copper Toxicity in Streams</t>
        </is>
      </c>
      <c r="CN3391" t="inlineStr">
        <is>
          <t>EPA-600/3-76-116, U.S.EPA, Duluth, MN:208 p.</t>
        </is>
      </c>
      <c r="CO3391" t="n">
        <v>1976.0</v>
      </c>
      <c r="CP3391" t="inlineStr">
        <is>
          <t>Geckler,J.R., W.B. Horning, T.M. Neiheisel, Q.H. Pickering, E.L. Robinson, and C.E. Stephan (1976). Validity of Laboratory Tests for Predicting Copper Toxicity in Streams. EPA-600/3-76-116, U.S.EPA, Duluth, MN, 208 p. ECOREF#:2071</t>
        </is>
      </c>
    </row>
    <row r="3392">
      <c r="A3392" t="n">
        <v>7758987.0</v>
      </c>
      <c r="B3392" t="inlineStr">
        <is>
          <t>Sulfuric acid copper(2+) salt (1:1)</t>
        </is>
      </c>
      <c r="C3392"/>
      <c r="D3392" t="inlineStr">
        <is>
          <t>Measured</t>
        </is>
      </c>
      <c r="E3392" t="inlineStr">
        <is>
          <t>Not coded</t>
        </is>
      </c>
      <c r="F3392"/>
      <c r="G3392"/>
      <c r="H3392"/>
      <c r="I3392"/>
      <c r="J3392"/>
      <c r="K3392"/>
      <c r="L3392" t="inlineStr">
        <is>
          <t>Pimephales promelas</t>
        </is>
      </c>
      <c r="M3392" t="inlineStr">
        <is>
          <t>Fathead Minnow</t>
        </is>
      </c>
      <c r="N3392" t="inlineStr">
        <is>
          <t>Larva</t>
        </is>
      </c>
      <c r="O3392" t="inlineStr">
        <is>
          <t>&lt;</t>
        </is>
      </c>
      <c r="P3392" t="n">
        <v>24.0</v>
      </c>
      <c r="Q3392"/>
      <c r="R3392"/>
      <c r="S3392"/>
      <c r="T3392"/>
      <c r="U3392" t="inlineStr">
        <is>
          <t>Hour(s)</t>
        </is>
      </c>
      <c r="V3392" t="inlineStr">
        <is>
          <t>Static</t>
        </is>
      </c>
      <c r="W3392" t="inlineStr">
        <is>
          <t>Fresh water</t>
        </is>
      </c>
      <c r="X3392" t="inlineStr">
        <is>
          <t>Lab</t>
        </is>
      </c>
      <c r="Y3392" t="n">
        <v>6.0</v>
      </c>
      <c r="Z3392" t="inlineStr">
        <is>
          <t>Total</t>
        </is>
      </c>
      <c r="AA3392"/>
      <c r="AB3392" t="n">
        <v>0.3555629</v>
      </c>
      <c r="AC3392"/>
      <c r="AD3392" t="n">
        <v>0.2909151</v>
      </c>
      <c r="AE3392"/>
      <c r="AF3392" t="n">
        <v>0.4202107</v>
      </c>
      <c r="AG3392" t="inlineStr">
        <is>
          <t>AI mg/L</t>
        </is>
      </c>
      <c r="AH3392"/>
      <c r="AI3392"/>
      <c r="AJ3392"/>
      <c r="AK3392"/>
      <c r="AL3392"/>
      <c r="AM3392"/>
      <c r="AN3392"/>
      <c r="AO3392"/>
      <c r="AP3392"/>
      <c r="AQ3392"/>
      <c r="AR3392"/>
      <c r="AS3392"/>
      <c r="AT3392"/>
      <c r="AU3392"/>
      <c r="AV3392"/>
      <c r="AW3392"/>
      <c r="AX3392" t="inlineStr">
        <is>
          <t>Mortality</t>
        </is>
      </c>
      <c r="AY3392" t="inlineStr">
        <is>
          <t>Mortality</t>
        </is>
      </c>
      <c r="AZ3392" t="inlineStr">
        <is>
          <t>LC50</t>
        </is>
      </c>
      <c r="BA3392"/>
      <c r="BB3392" t="n">
        <v>4.0</v>
      </c>
      <c r="BC3392"/>
      <c r="BD3392"/>
      <c r="BE3392"/>
      <c r="BF3392"/>
      <c r="BG3392" t="inlineStr">
        <is>
          <t>Day(s)</t>
        </is>
      </c>
      <c r="BH3392"/>
      <c r="BI3392" t="inlineStr">
        <is>
          <t>DTXSID6034479</t>
        </is>
      </c>
      <c r="BJ3392"/>
      <c r="BK3392"/>
      <c r="BL3392"/>
      <c r="BM3392"/>
      <c r="BN3392"/>
      <c r="BO3392"/>
      <c r="BP3392"/>
      <c r="BQ3392"/>
      <c r="BR3392"/>
      <c r="BS3392"/>
      <c r="BT3392" t="inlineStr">
        <is>
          <t>--</t>
        </is>
      </c>
      <c r="BU3392"/>
      <c r="BV3392"/>
      <c r="BW3392"/>
      <c r="BX3392"/>
      <c r="BY3392"/>
      <c r="BZ3392"/>
      <c r="CA3392"/>
      <c r="CB3392"/>
      <c r="CC3392"/>
      <c r="CD3392"/>
      <c r="CE3392"/>
      <c r="CF3392"/>
      <c r="CG3392"/>
      <c r="CH3392"/>
      <c r="CI3392" t="inlineStr">
        <is>
          <t xml:space="preserve"> CA/1.22 mN             //MG/0.49 mN             //NA/0.06 mN             //POT/0.01 mN             //SO4/0.64 mN             //CL/0.03 mN             //DNUM/6//DOSES/0.55 to 0.58/1.0/1.9 to 2.0/3.4 to 3.8/6.6 to 7.6 uM//TESTID/8//</t>
        </is>
      </c>
      <c r="CJ3392" t="inlineStr">
        <is>
          <t xml:space="preserve">   CA/1.22 mN             //MG/0.49 mN             //NA/0.06 mN             //POT/0.01 mN             //SO4/0.64 mN             //CL/0.03 mN             //DNUM/6//DOSES/0.55 to 0.58/1.0/1.9 to 2.0/3.4 to 3.8/6.6 to 7.6 uM//TESTID/8//</t>
        </is>
      </c>
      <c r="CK3392" t="inlineStr">
        <is>
          <t>Erickson,R.J., D.A. Benoit, and V.R. Mattson</t>
        </is>
      </c>
      <c r="CL3392" t="n">
        <v>76238.0</v>
      </c>
      <c r="CM3392" t="inlineStr">
        <is>
          <t>A Prototype Toxicity Factors Model for Site-Specific Copper Water Quality Criteria</t>
        </is>
      </c>
      <c r="CN3392" t="inlineStr">
        <is>
          <t>U.S.EPA, Duluth, MN:36 p.</t>
        </is>
      </c>
      <c r="CO3392" t="n">
        <v>1996.0</v>
      </c>
      <c r="CP3392" t="inlineStr">
        <is>
          <t>Erickson,R.J., D.A. Benoit, and V.R. Mattson (1996). A Prototype Toxicity Factors Model for Site-Specific Copper Water Quality Criteria. U.S.EPA, Duluth, MN, 36 p. ECOREF#:76238</t>
        </is>
      </c>
    </row>
    <row r="3393">
      <c r="A3393" t="n">
        <v>7758987.0</v>
      </c>
      <c r="B3393" t="inlineStr">
        <is>
          <t>Sulfuric acid copper(2+) salt (1:1)</t>
        </is>
      </c>
      <c r="C3393"/>
      <c r="D3393" t="inlineStr">
        <is>
          <t>Measured</t>
        </is>
      </c>
      <c r="E3393" t="inlineStr">
        <is>
          <t>Not coded</t>
        </is>
      </c>
      <c r="F3393"/>
      <c r="G3393"/>
      <c r="H3393"/>
      <c r="I3393"/>
      <c r="J3393"/>
      <c r="K3393"/>
      <c r="L3393" t="inlineStr">
        <is>
          <t>Pimephales promelas</t>
        </is>
      </c>
      <c r="M3393" t="inlineStr">
        <is>
          <t>Fathead Minnow</t>
        </is>
      </c>
      <c r="N3393" t="inlineStr">
        <is>
          <t>Fry</t>
        </is>
      </c>
      <c r="O3393" t="inlineStr">
        <is>
          <t>&lt;</t>
        </is>
      </c>
      <c r="P3393" t="n">
        <v>1.0</v>
      </c>
      <c r="Q3393"/>
      <c r="R3393"/>
      <c r="S3393"/>
      <c r="T3393"/>
      <c r="U3393" t="inlineStr">
        <is>
          <t>Day(s)</t>
        </is>
      </c>
      <c r="V3393" t="inlineStr">
        <is>
          <t>Static</t>
        </is>
      </c>
      <c r="W3393" t="inlineStr">
        <is>
          <t>Fresh water</t>
        </is>
      </c>
      <c r="X3393" t="inlineStr">
        <is>
          <t>Lab</t>
        </is>
      </c>
      <c r="Y3393"/>
      <c r="Z3393" t="inlineStr">
        <is>
          <t>Total</t>
        </is>
      </c>
      <c r="AA3393" t="inlineStr">
        <is>
          <t>&lt;</t>
        </is>
      </c>
      <c r="AB3393" t="n">
        <v>0.0045</v>
      </c>
      <c r="AC3393"/>
      <c r="AD3393"/>
      <c r="AE3393"/>
      <c r="AF3393"/>
      <c r="AG3393" t="inlineStr">
        <is>
          <t>AI mg/L</t>
        </is>
      </c>
      <c r="AH3393"/>
      <c r="AI3393"/>
      <c r="AJ3393"/>
      <c r="AK3393"/>
      <c r="AL3393"/>
      <c r="AM3393"/>
      <c r="AN3393"/>
      <c r="AO3393"/>
      <c r="AP3393"/>
      <c r="AQ3393"/>
      <c r="AR3393"/>
      <c r="AS3393"/>
      <c r="AT3393"/>
      <c r="AU3393"/>
      <c r="AV3393"/>
      <c r="AW3393"/>
      <c r="AX3393" t="inlineStr">
        <is>
          <t>Mortality</t>
        </is>
      </c>
      <c r="AY3393" t="inlineStr">
        <is>
          <t>Mortality</t>
        </is>
      </c>
      <c r="AZ3393" t="inlineStr">
        <is>
          <t>LC50</t>
        </is>
      </c>
      <c r="BA3393"/>
      <c r="BB3393" t="n">
        <v>4.0</v>
      </c>
      <c r="BC3393"/>
      <c r="BD3393"/>
      <c r="BE3393"/>
      <c r="BF3393"/>
      <c r="BG3393" t="inlineStr">
        <is>
          <t>Day(s)</t>
        </is>
      </c>
      <c r="BH3393"/>
      <c r="BI3393" t="inlineStr">
        <is>
          <t>DTXSID6034479</t>
        </is>
      </c>
      <c r="BJ3393" t="inlineStr">
        <is>
          <t>10.1139/f93-155</t>
        </is>
      </c>
      <c r="BK3393"/>
      <c r="BL3393"/>
      <c r="BM3393"/>
      <c r="BN3393"/>
      <c r="BO3393"/>
      <c r="BP3393"/>
      <c r="BQ3393"/>
      <c r="BR3393"/>
      <c r="BS3393"/>
      <c r="BT3393" t="inlineStr">
        <is>
          <t>--</t>
        </is>
      </c>
      <c r="BU3393"/>
      <c r="BV3393"/>
      <c r="BW3393"/>
      <c r="BX3393"/>
      <c r="BY3393"/>
      <c r="BZ3393"/>
      <c r="CA3393"/>
      <c r="CB3393"/>
      <c r="CC3393"/>
      <c r="CD3393"/>
      <c r="CE3393"/>
      <c r="CF3393"/>
      <c r="CG3393"/>
      <c r="CH3393"/>
      <c r="CI3393"/>
      <c r="CJ3393"/>
      <c r="CK3393" t="inlineStr">
        <is>
          <t>Welsh,P.G., J.F. Skidmore, D.J. Spry, D.G. Dixon, P.V. Hodson, N.J. Hutchinson, and B.E. Hickie</t>
        </is>
      </c>
      <c r="CL3393" t="n">
        <v>8034.0</v>
      </c>
      <c r="CM3393" t="inlineStr">
        <is>
          <t>Effect of pH and Dissolved Organic Carbon on the Toxicity of Copper to Larval Fathead Minnow (Pimephales promelas) in Natural Lake Waters of Low Alkalinity</t>
        </is>
      </c>
      <c r="CN3393" t="inlineStr">
        <is>
          <t>Can. J. Fish. Aquat. Sci. (Multiple Languages)50(7): 1356-1362</t>
        </is>
      </c>
      <c r="CO3393" t="n">
        <v>1993.0</v>
      </c>
      <c r="CP3393" t="inlineStr">
        <is>
          <t>Welsh,P.G., J.F. Skidmore, D.J. Spry, D.G. Dixon, P.V. Hodson, N.J. Hutchinson, and B.E. Hickie (1993). Effect of pH and Dissolved Organic Carbon on the Toxicity of Copper to Larval Fathead Minnow (Pimephales promelas) in Natural Lake Waters of Low Alkalinity. Can. J. Fish. Aquat. Sci. (Multiple Languages), 50, (7), 1356-1362. doi:10.1139/f93-155. ECOREF#:8034</t>
        </is>
      </c>
    </row>
    <row r="3394">
      <c r="A3394" t="n">
        <v>7758987.0</v>
      </c>
      <c r="B3394" t="inlineStr">
        <is>
          <t>Sulfuric acid copper(2+) salt (1:1)</t>
        </is>
      </c>
      <c r="C3394"/>
      <c r="D3394" t="inlineStr">
        <is>
          <t>Measured</t>
        </is>
      </c>
      <c r="E3394" t="inlineStr">
        <is>
          <t>Not coded</t>
        </is>
      </c>
      <c r="F3394"/>
      <c r="G3394"/>
      <c r="H3394"/>
      <c r="I3394"/>
      <c r="J3394"/>
      <c r="K3394"/>
      <c r="L3394" t="inlineStr">
        <is>
          <t>Pimephales promelas</t>
        </is>
      </c>
      <c r="M3394" t="inlineStr">
        <is>
          <t>Fathead Minnow</t>
        </is>
      </c>
      <c r="N3394" t="inlineStr">
        <is>
          <t>Larva</t>
        </is>
      </c>
      <c r="O3394" t="inlineStr">
        <is>
          <t>&lt;</t>
        </is>
      </c>
      <c r="P3394" t="n">
        <v>24.0</v>
      </c>
      <c r="Q3394"/>
      <c r="R3394"/>
      <c r="S3394"/>
      <c r="T3394"/>
      <c r="U3394" t="inlineStr">
        <is>
          <t>Hour(s)</t>
        </is>
      </c>
      <c r="V3394" t="inlineStr">
        <is>
          <t>Static</t>
        </is>
      </c>
      <c r="W3394" t="inlineStr">
        <is>
          <t>Fresh water</t>
        </is>
      </c>
      <c r="X3394" t="inlineStr">
        <is>
          <t>Lab</t>
        </is>
      </c>
      <c r="Y3394" t="n">
        <v>6.0</v>
      </c>
      <c r="Z3394" t="inlineStr">
        <is>
          <t>Total</t>
        </is>
      </c>
      <c r="AA3394"/>
      <c r="AB3394" t="n">
        <v>0.21333774</v>
      </c>
      <c r="AC3394"/>
      <c r="AD3394" t="n">
        <v>0.176165255</v>
      </c>
      <c r="AE3394"/>
      <c r="AF3394" t="n">
        <v>0.26182359</v>
      </c>
      <c r="AG3394" t="inlineStr">
        <is>
          <t>AI mg/L</t>
        </is>
      </c>
      <c r="AH3394"/>
      <c r="AI3394"/>
      <c r="AJ3394"/>
      <c r="AK3394"/>
      <c r="AL3394"/>
      <c r="AM3394"/>
      <c r="AN3394"/>
      <c r="AO3394"/>
      <c r="AP3394"/>
      <c r="AQ3394"/>
      <c r="AR3394"/>
      <c r="AS3394"/>
      <c r="AT3394"/>
      <c r="AU3394"/>
      <c r="AV3394"/>
      <c r="AW3394"/>
      <c r="AX3394" t="inlineStr">
        <is>
          <t>Mortality</t>
        </is>
      </c>
      <c r="AY3394" t="inlineStr">
        <is>
          <t>Mortality</t>
        </is>
      </c>
      <c r="AZ3394" t="inlineStr">
        <is>
          <t>LC50</t>
        </is>
      </c>
      <c r="BA3394"/>
      <c r="BB3394" t="n">
        <v>4.0</v>
      </c>
      <c r="BC3394"/>
      <c r="BD3394"/>
      <c r="BE3394"/>
      <c r="BF3394"/>
      <c r="BG3394" t="inlineStr">
        <is>
          <t>Day(s)</t>
        </is>
      </c>
      <c r="BH3394"/>
      <c r="BI3394" t="inlineStr">
        <is>
          <t>DTXSID6034479</t>
        </is>
      </c>
      <c r="BJ3394"/>
      <c r="BK3394"/>
      <c r="BL3394"/>
      <c r="BM3394"/>
      <c r="BN3394"/>
      <c r="BO3394"/>
      <c r="BP3394"/>
      <c r="BQ3394"/>
      <c r="BR3394"/>
      <c r="BS3394"/>
      <c r="BT3394" t="inlineStr">
        <is>
          <t>--</t>
        </is>
      </c>
      <c r="BU3394"/>
      <c r="BV3394"/>
      <c r="BW3394"/>
      <c r="BX3394"/>
      <c r="BY3394"/>
      <c r="BZ3394"/>
      <c r="CA3394"/>
      <c r="CB3394"/>
      <c r="CC3394"/>
      <c r="CD3394"/>
      <c r="CE3394"/>
      <c r="CF3394"/>
      <c r="CG3394"/>
      <c r="CH3394"/>
      <c r="CI3394" t="inlineStr">
        <is>
          <t xml:space="preserve"> CA/1.25* mN             //MG/0.62* mN             //NA/0.60 mN             //POT/0.05* mN             //SO4/0.40 mN             //CL/0.45 mN             //DNUM/6//DOSES/0.30 to 0.38/0.57 to 0.69/1.1 to 1.4/2.2 to 2.9/4.7 to 5.6 uM//TESTID/40//OEF/SALTS, HARDNESS, TEMPERATURE////</t>
        </is>
      </c>
      <c r="CJ3394" t="inlineStr">
        <is>
          <t xml:space="preserve">   CA/1.25* mN             //MG/0.62* mN             //NA/0.60 mN             //POT/0.05* mN             //SO4/0.40 mN             //CL/0.45 mN             //DNUM/6//DOSES/0.30 to 0.38/0.57 to 0.69/1.1 to 1.4/2.2 to 2.9/4.7 to 5.6 uM//TESTID/40//OEF/SALTS, HARDNESS, TEMPERATURE////</t>
        </is>
      </c>
      <c r="CK3394" t="inlineStr">
        <is>
          <t>Erickson,R.J., D.A. Benoit, and V.R. Mattson</t>
        </is>
      </c>
      <c r="CL3394" t="n">
        <v>76238.0</v>
      </c>
      <c r="CM3394" t="inlineStr">
        <is>
          <t>A Prototype Toxicity Factors Model for Site-Specific Copper Water Quality Criteria</t>
        </is>
      </c>
      <c r="CN3394" t="inlineStr">
        <is>
          <t>U.S.EPA, Duluth, MN:36 p.</t>
        </is>
      </c>
      <c r="CO3394" t="n">
        <v>1996.0</v>
      </c>
      <c r="CP3394" t="inlineStr">
        <is>
          <t>Erickson,R.J., D.A. Benoit, and V.R. Mattson (1996). A Prototype Toxicity Factors Model for Site-Specific Copper Water Quality Criteria. U.S.EPA, Duluth, MN, 36 p. ECOREF#:76238</t>
        </is>
      </c>
    </row>
    <row r="3395">
      <c r="A3395" t="n">
        <v>7758987.0</v>
      </c>
      <c r="B3395" t="inlineStr">
        <is>
          <t>Sulfuric acid copper(2+) salt (1:1)</t>
        </is>
      </c>
      <c r="C3395"/>
      <c r="D3395" t="inlineStr">
        <is>
          <t>Measured</t>
        </is>
      </c>
      <c r="E3395" t="inlineStr">
        <is>
          <t>Not coded</t>
        </is>
      </c>
      <c r="F3395"/>
      <c r="G3395"/>
      <c r="H3395"/>
      <c r="I3395"/>
      <c r="J3395"/>
      <c r="K3395"/>
      <c r="L3395" t="inlineStr">
        <is>
          <t>Pimephales promelas</t>
        </is>
      </c>
      <c r="M3395" t="inlineStr">
        <is>
          <t>Fathead Minnow</t>
        </is>
      </c>
      <c r="N3395" t="inlineStr">
        <is>
          <t>Larva</t>
        </is>
      </c>
      <c r="O3395" t="inlineStr">
        <is>
          <t>&lt;</t>
        </is>
      </c>
      <c r="P3395" t="n">
        <v>24.0</v>
      </c>
      <c r="Q3395"/>
      <c r="R3395"/>
      <c r="S3395"/>
      <c r="T3395"/>
      <c r="U3395" t="inlineStr">
        <is>
          <t>Hour(s)</t>
        </is>
      </c>
      <c r="V3395" t="inlineStr">
        <is>
          <t>Flow-through</t>
        </is>
      </c>
      <c r="W3395" t="inlineStr">
        <is>
          <t>Fresh water</t>
        </is>
      </c>
      <c r="X3395" t="inlineStr">
        <is>
          <t>Lab</t>
        </is>
      </c>
      <c r="Y3395"/>
      <c r="Z3395" t="inlineStr">
        <is>
          <t>Total</t>
        </is>
      </c>
      <c r="AA3395"/>
      <c r="AB3395" t="n">
        <v>0.20687296</v>
      </c>
      <c r="AC3395"/>
      <c r="AD3395"/>
      <c r="AE3395"/>
      <c r="AF3395"/>
      <c r="AG3395" t="inlineStr">
        <is>
          <t>AI mg/L</t>
        </is>
      </c>
      <c r="AH3395"/>
      <c r="AI3395"/>
      <c r="AJ3395"/>
      <c r="AK3395"/>
      <c r="AL3395"/>
      <c r="AM3395"/>
      <c r="AN3395"/>
      <c r="AO3395"/>
      <c r="AP3395"/>
      <c r="AQ3395"/>
      <c r="AR3395"/>
      <c r="AS3395"/>
      <c r="AT3395"/>
      <c r="AU3395"/>
      <c r="AV3395"/>
      <c r="AW3395"/>
      <c r="AX3395" t="inlineStr">
        <is>
          <t>Mortality</t>
        </is>
      </c>
      <c r="AY3395" t="inlineStr">
        <is>
          <t>Mortality</t>
        </is>
      </c>
      <c r="AZ3395" t="inlineStr">
        <is>
          <t>LC50</t>
        </is>
      </c>
      <c r="BA3395"/>
      <c r="BB3395" t="n">
        <v>4.0</v>
      </c>
      <c r="BC3395"/>
      <c r="BD3395"/>
      <c r="BE3395"/>
      <c r="BF3395"/>
      <c r="BG3395" t="inlineStr">
        <is>
          <t>Day(s)</t>
        </is>
      </c>
      <c r="BH3395"/>
      <c r="BI3395" t="inlineStr">
        <is>
          <t>DTXSID6034479</t>
        </is>
      </c>
      <c r="BJ3395" t="inlineStr">
        <is>
          <t>10.1002/etc.5620150217</t>
        </is>
      </c>
      <c r="BK3395"/>
      <c r="BL3395"/>
      <c r="BM3395"/>
      <c r="BN3395"/>
      <c r="BO3395"/>
      <c r="BP3395"/>
      <c r="BQ3395"/>
      <c r="BR3395"/>
      <c r="BS3395"/>
      <c r="BT3395" t="inlineStr">
        <is>
          <t>--</t>
        </is>
      </c>
      <c r="BU3395"/>
      <c r="BV3395"/>
      <c r="BW3395"/>
      <c r="BX3395"/>
      <c r="BY3395"/>
      <c r="BZ3395"/>
      <c r="CA3395"/>
      <c r="CB3395"/>
      <c r="CC3395"/>
      <c r="CD3395"/>
      <c r="CE3395"/>
      <c r="CF3395"/>
      <c r="CG3395"/>
      <c r="CH3395"/>
      <c r="CI3395" t="inlineStr">
        <is>
          <t xml:space="preserve"> ALK/0.85 MEQ/L*//</t>
        </is>
      </c>
      <c r="CJ3395" t="inlineStr">
        <is>
          <t xml:space="preserve">   ALK/0.85 MEQ/L*//</t>
        </is>
      </c>
      <c r="CK3395" t="inlineStr">
        <is>
          <t>Erickson,R.J., D.A. Benoit, V.R. Mattson, H.P.,Jr. Nelson, and E.N. Leonard</t>
        </is>
      </c>
      <c r="CL3395" t="n">
        <v>16342.0</v>
      </c>
      <c r="CM3395" t="inlineStr">
        <is>
          <t>The Effects of Water Chemistry on the Toxicity of Copper to Fathead Minnows</t>
        </is>
      </c>
      <c r="CN3395" t="inlineStr">
        <is>
          <t>Environ. Toxicol. Chem.15(2): 181-193</t>
        </is>
      </c>
      <c r="CO3395" t="n">
        <v>1996.0</v>
      </c>
      <c r="CP3395" t="inlineStr">
        <is>
          <t>Erickson,R.J., D.A. Benoit, V.R. Mattson, H.P.,Jr. Nelson, and E.N. Leonard (1996). The Effects of Water Chemistry on the Toxicity of Copper to Fathead Minnows. Environ. Toxicol. Chem., 15, (2), 181-193. doi:10.1002/etc.5620150217. ECOREF#:16342</t>
        </is>
      </c>
    </row>
    <row r="3396">
      <c r="A3396" t="n">
        <v>7758987.0</v>
      </c>
      <c r="B3396" t="inlineStr">
        <is>
          <t>Sulfuric acid copper(2+) salt (1:1)</t>
        </is>
      </c>
      <c r="C3396"/>
      <c r="D3396" t="inlineStr">
        <is>
          <t>Measured</t>
        </is>
      </c>
      <c r="E3396" t="inlineStr">
        <is>
          <t>Not coded</t>
        </is>
      </c>
      <c r="F3396"/>
      <c r="G3396"/>
      <c r="H3396"/>
      <c r="I3396"/>
      <c r="J3396"/>
      <c r="K3396"/>
      <c r="L3396" t="inlineStr">
        <is>
          <t>Pimephales promelas</t>
        </is>
      </c>
      <c r="M3396" t="inlineStr">
        <is>
          <t>Fathead Minnow</t>
        </is>
      </c>
      <c r="N3396" t="inlineStr">
        <is>
          <t>Larva</t>
        </is>
      </c>
      <c r="O3396" t="inlineStr">
        <is>
          <t>&lt;</t>
        </is>
      </c>
      <c r="P3396" t="n">
        <v>24.0</v>
      </c>
      <c r="Q3396"/>
      <c r="R3396"/>
      <c r="S3396"/>
      <c r="T3396"/>
      <c r="U3396" t="inlineStr">
        <is>
          <t>Hour(s)</t>
        </is>
      </c>
      <c r="V3396" t="inlineStr">
        <is>
          <t>Flow-through</t>
        </is>
      </c>
      <c r="W3396" t="inlineStr">
        <is>
          <t>Fresh water</t>
        </is>
      </c>
      <c r="X3396" t="inlineStr">
        <is>
          <t>Lab</t>
        </is>
      </c>
      <c r="Y3396"/>
      <c r="Z3396" t="inlineStr">
        <is>
          <t>Total</t>
        </is>
      </c>
      <c r="AA3396"/>
      <c r="AB3396" t="n">
        <v>0.14222516</v>
      </c>
      <c r="AC3396"/>
      <c r="AD3396"/>
      <c r="AE3396"/>
      <c r="AF3396"/>
      <c r="AG3396" t="inlineStr">
        <is>
          <t>AI mg/L</t>
        </is>
      </c>
      <c r="AH3396"/>
      <c r="AI3396"/>
      <c r="AJ3396"/>
      <c r="AK3396"/>
      <c r="AL3396"/>
      <c r="AM3396"/>
      <c r="AN3396"/>
      <c r="AO3396"/>
      <c r="AP3396"/>
      <c r="AQ3396"/>
      <c r="AR3396"/>
      <c r="AS3396"/>
      <c r="AT3396"/>
      <c r="AU3396"/>
      <c r="AV3396"/>
      <c r="AW3396"/>
      <c r="AX3396" t="inlineStr">
        <is>
          <t>Mortality</t>
        </is>
      </c>
      <c r="AY3396" t="inlineStr">
        <is>
          <t>Mortality</t>
        </is>
      </c>
      <c r="AZ3396" t="inlineStr">
        <is>
          <t>LC50</t>
        </is>
      </c>
      <c r="BA3396"/>
      <c r="BB3396" t="n">
        <v>4.0</v>
      </c>
      <c r="BC3396"/>
      <c r="BD3396"/>
      <c r="BE3396"/>
      <c r="BF3396"/>
      <c r="BG3396" t="inlineStr">
        <is>
          <t>Day(s)</t>
        </is>
      </c>
      <c r="BH3396"/>
      <c r="BI3396" t="inlineStr">
        <is>
          <t>DTXSID6034479</t>
        </is>
      </c>
      <c r="BJ3396" t="inlineStr">
        <is>
          <t>10.1002/etc.5620150217</t>
        </is>
      </c>
      <c r="BK3396"/>
      <c r="BL3396"/>
      <c r="BM3396"/>
      <c r="BN3396"/>
      <c r="BO3396"/>
      <c r="BP3396"/>
      <c r="BQ3396"/>
      <c r="BR3396"/>
      <c r="BS3396"/>
      <c r="BT3396" t="inlineStr">
        <is>
          <t>--</t>
        </is>
      </c>
      <c r="BU3396"/>
      <c r="BV3396"/>
      <c r="BW3396"/>
      <c r="BX3396"/>
      <c r="BY3396"/>
      <c r="BZ3396"/>
      <c r="CA3396"/>
      <c r="CB3396"/>
      <c r="CC3396"/>
      <c r="CD3396"/>
      <c r="CE3396"/>
      <c r="CF3396"/>
      <c r="CG3396"/>
      <c r="CH3396"/>
      <c r="CI3396" t="inlineStr">
        <is>
          <t xml:space="preserve"> ALK/0.85 MEQ/L*//</t>
        </is>
      </c>
      <c r="CJ3396" t="inlineStr">
        <is>
          <t xml:space="preserve">   ALK/0.85 MEQ/L*//</t>
        </is>
      </c>
      <c r="CK3396" t="inlineStr">
        <is>
          <t>Erickson,R.J., D.A. Benoit, V.R. Mattson, H.P.,Jr. Nelson, and E.N. Leonard</t>
        </is>
      </c>
      <c r="CL3396" t="n">
        <v>16342.0</v>
      </c>
      <c r="CM3396" t="inlineStr">
        <is>
          <t>The Effects of Water Chemistry on the Toxicity of Copper to Fathead Minnows</t>
        </is>
      </c>
      <c r="CN3396" t="inlineStr">
        <is>
          <t>Environ. Toxicol. Chem.15(2): 181-193</t>
        </is>
      </c>
      <c r="CO3396" t="n">
        <v>1996.0</v>
      </c>
      <c r="CP3396" t="inlineStr">
        <is>
          <t>Erickson,R.J., D.A. Benoit, V.R. Mattson, H.P.,Jr. Nelson, and E.N. Leonard (1996). The Effects of Water Chemistry on the Toxicity of Copper to Fathead Minnows. Environ. Toxicol. Chem., 15, (2), 181-193. doi:10.1002/etc.5620150217. ECOREF#:16342</t>
        </is>
      </c>
    </row>
    <row r="3397">
      <c r="A3397" t="n">
        <v>7758987.0</v>
      </c>
      <c r="B3397" t="inlineStr">
        <is>
          <t>Sulfuric acid copper(2+) salt (1:1)</t>
        </is>
      </c>
      <c r="C3397"/>
      <c r="D3397" t="inlineStr">
        <is>
          <t>Unmeasured</t>
        </is>
      </c>
      <c r="E3397" t="inlineStr">
        <is>
          <t>Not coded</t>
        </is>
      </c>
      <c r="F3397"/>
      <c r="G3397"/>
      <c r="H3397"/>
      <c r="I3397"/>
      <c r="J3397"/>
      <c r="K3397"/>
      <c r="L3397" t="inlineStr">
        <is>
          <t>Pimephales promelas</t>
        </is>
      </c>
      <c r="M3397" t="inlineStr">
        <is>
          <t>Fathead Minnow</t>
        </is>
      </c>
      <c r="N3397"/>
      <c r="O3397"/>
      <c r="P3397"/>
      <c r="Q3397"/>
      <c r="R3397"/>
      <c r="S3397"/>
      <c r="T3397"/>
      <c r="U3397"/>
      <c r="V3397" t="inlineStr">
        <is>
          <t>Static</t>
        </is>
      </c>
      <c r="W3397" t="inlineStr">
        <is>
          <t>Fresh water</t>
        </is>
      </c>
      <c r="X3397" t="inlineStr">
        <is>
          <t>Lab</t>
        </is>
      </c>
      <c r="Y3397"/>
      <c r="Z3397" t="inlineStr">
        <is>
          <t>Total</t>
        </is>
      </c>
      <c r="AA3397"/>
      <c r="AB3397" t="n">
        <v>84.0</v>
      </c>
      <c r="AC3397"/>
      <c r="AD3397"/>
      <c r="AE3397"/>
      <c r="AF3397"/>
      <c r="AG3397" t="inlineStr">
        <is>
          <t>AI mg/L</t>
        </is>
      </c>
      <c r="AH3397"/>
      <c r="AI3397"/>
      <c r="AJ3397"/>
      <c r="AK3397"/>
      <c r="AL3397"/>
      <c r="AM3397"/>
      <c r="AN3397"/>
      <c r="AO3397"/>
      <c r="AP3397"/>
      <c r="AQ3397"/>
      <c r="AR3397"/>
      <c r="AS3397"/>
      <c r="AT3397"/>
      <c r="AU3397"/>
      <c r="AV3397"/>
      <c r="AW3397"/>
      <c r="AX3397" t="inlineStr">
        <is>
          <t>Mortality</t>
        </is>
      </c>
      <c r="AY3397" t="inlineStr">
        <is>
          <t>Mortality</t>
        </is>
      </c>
      <c r="AZ3397" t="inlineStr">
        <is>
          <t>LC50</t>
        </is>
      </c>
      <c r="BA3397"/>
      <c r="BB3397" t="n">
        <v>4.0</v>
      </c>
      <c r="BC3397"/>
      <c r="BD3397"/>
      <c r="BE3397"/>
      <c r="BF3397"/>
      <c r="BG3397" t="inlineStr">
        <is>
          <t>Day(s)</t>
        </is>
      </c>
      <c r="BH3397"/>
      <c r="BI3397" t="inlineStr">
        <is>
          <t>DTXSID6034479</t>
        </is>
      </c>
      <c r="BJ3397" t="inlineStr">
        <is>
          <t>10.1139/f69-236</t>
        </is>
      </c>
      <c r="BK3397"/>
      <c r="BL3397"/>
      <c r="BM3397"/>
      <c r="BN3397"/>
      <c r="BO3397"/>
      <c r="BP3397"/>
      <c r="BQ3397"/>
      <c r="BR3397"/>
      <c r="BS3397"/>
      <c r="BT3397" t="inlineStr">
        <is>
          <t>--</t>
        </is>
      </c>
      <c r="BU3397"/>
      <c r="BV3397"/>
      <c r="BW3397"/>
      <c r="BX3397"/>
      <c r="BY3397"/>
      <c r="BZ3397"/>
      <c r="CA3397"/>
      <c r="CB3397"/>
      <c r="CC3397"/>
      <c r="CD3397"/>
      <c r="CE3397"/>
      <c r="CF3397"/>
      <c r="CG3397"/>
      <c r="CH3397"/>
      <c r="CI3397"/>
      <c r="CJ3397"/>
      <c r="CK3397" t="inlineStr">
        <is>
          <t>Mount,D.I., and C.E. Stephan</t>
        </is>
      </c>
      <c r="CL3397" t="n">
        <v>5075.0</v>
      </c>
      <c r="CM3397" t="inlineStr">
        <is>
          <t>Chronic Toxicity of Copper to the Fathead Minnow (Pimephales promelas) in Soft Water</t>
        </is>
      </c>
      <c r="CN3397" t="inlineStr">
        <is>
          <t>J. Fish. Res. Board Can.26(9): 2449-2457</t>
        </is>
      </c>
      <c r="CO3397" t="n">
        <v>1969.0</v>
      </c>
      <c r="CP3397" t="inlineStr">
        <is>
          <t>Mount,D.I., and C.E. Stephan (1969). Chronic Toxicity of Copper to the Fathead Minnow (Pimephales promelas) in Soft Water. J. Fish. Res. Board Can., 26, (9), 2449-2457. doi:10.1139/f69-236. ECOREF#:5075</t>
        </is>
      </c>
    </row>
    <row r="3398">
      <c r="A3398" t="n">
        <v>7758987.0</v>
      </c>
      <c r="B3398" t="inlineStr">
        <is>
          <t>Sulfuric acid copper(2+) salt (1:1)</t>
        </is>
      </c>
      <c r="C3398"/>
      <c r="D3398" t="inlineStr">
        <is>
          <t>Measured</t>
        </is>
      </c>
      <c r="E3398" t="inlineStr">
        <is>
          <t>Not coded</t>
        </is>
      </c>
      <c r="F3398"/>
      <c r="G3398"/>
      <c r="H3398"/>
      <c r="I3398"/>
      <c r="J3398"/>
      <c r="K3398"/>
      <c r="L3398" t="inlineStr">
        <is>
          <t>Pimephales promelas</t>
        </is>
      </c>
      <c r="M3398" t="inlineStr">
        <is>
          <t>Fathead Minnow</t>
        </is>
      </c>
      <c r="N3398"/>
      <c r="O3398"/>
      <c r="P3398"/>
      <c r="Q3398"/>
      <c r="R3398"/>
      <c r="S3398"/>
      <c r="T3398"/>
      <c r="U3398"/>
      <c r="V3398" t="inlineStr">
        <is>
          <t>Flow-through</t>
        </is>
      </c>
      <c r="W3398" t="inlineStr">
        <is>
          <t>Fresh water</t>
        </is>
      </c>
      <c r="X3398" t="inlineStr">
        <is>
          <t>Lab</t>
        </is>
      </c>
      <c r="Y3398"/>
      <c r="Z3398" t="inlineStr">
        <is>
          <t>Total</t>
        </is>
      </c>
      <c r="AA3398"/>
      <c r="AB3398" t="n">
        <v>0.42</v>
      </c>
      <c r="AC3398"/>
      <c r="AD3398"/>
      <c r="AE3398"/>
      <c r="AF3398"/>
      <c r="AG3398" t="inlineStr">
        <is>
          <t>AI mg/L</t>
        </is>
      </c>
      <c r="AH3398"/>
      <c r="AI3398"/>
      <c r="AJ3398"/>
      <c r="AK3398"/>
      <c r="AL3398"/>
      <c r="AM3398"/>
      <c r="AN3398"/>
      <c r="AO3398"/>
      <c r="AP3398"/>
      <c r="AQ3398"/>
      <c r="AR3398"/>
      <c r="AS3398"/>
      <c r="AT3398"/>
      <c r="AU3398"/>
      <c r="AV3398"/>
      <c r="AW3398"/>
      <c r="AX3398" t="inlineStr">
        <is>
          <t>Mortality</t>
        </is>
      </c>
      <c r="AY3398" t="inlineStr">
        <is>
          <t>Mortality</t>
        </is>
      </c>
      <c r="AZ3398" t="inlineStr">
        <is>
          <t>LC50</t>
        </is>
      </c>
      <c r="BA3398"/>
      <c r="BB3398" t="n">
        <v>4.0</v>
      </c>
      <c r="BC3398"/>
      <c r="BD3398"/>
      <c r="BE3398"/>
      <c r="BF3398"/>
      <c r="BG3398" t="inlineStr">
        <is>
          <t>Day(s)</t>
        </is>
      </c>
      <c r="BH3398"/>
      <c r="BI3398" t="inlineStr">
        <is>
          <t>DTXSID6034479</t>
        </is>
      </c>
      <c r="BJ3398"/>
      <c r="BK3398"/>
      <c r="BL3398"/>
      <c r="BM3398"/>
      <c r="BN3398"/>
      <c r="BO3398"/>
      <c r="BP3398"/>
      <c r="BQ3398"/>
      <c r="BR3398"/>
      <c r="BS3398"/>
      <c r="BT3398" t="inlineStr">
        <is>
          <t>--</t>
        </is>
      </c>
      <c r="BU3398"/>
      <c r="BV3398"/>
      <c r="BW3398"/>
      <c r="BX3398"/>
      <c r="BY3398"/>
      <c r="BZ3398"/>
      <c r="CA3398"/>
      <c r="CB3398"/>
      <c r="CC3398"/>
      <c r="CD3398"/>
      <c r="CE3398"/>
      <c r="CF3398"/>
      <c r="CG3398"/>
      <c r="CH3398"/>
      <c r="CI3398" t="inlineStr">
        <is>
          <t xml:space="preserve"> CONTR/&lt;= 10 % MORT//</t>
        </is>
      </c>
      <c r="CJ3398" t="inlineStr">
        <is>
          <t xml:space="preserve">   CONTR/&lt;= 10 % MORT//</t>
        </is>
      </c>
      <c r="CK3398" t="inlineStr">
        <is>
          <t>Geckler,J.R., W.B. Horning, T.M. Neiheisel, Q.H. Pickering, E.L. Robinson, and C.E. Stephan</t>
        </is>
      </c>
      <c r="CL3398" t="n">
        <v>2071.0</v>
      </c>
      <c r="CM3398" t="inlineStr">
        <is>
          <t>Validity of Laboratory Tests for Predicting Copper Toxicity in Streams</t>
        </is>
      </c>
      <c r="CN3398" t="inlineStr">
        <is>
          <t>EPA-600/3-76-116, U.S.EPA, Duluth, MN:208 p.</t>
        </is>
      </c>
      <c r="CO3398" t="n">
        <v>1976.0</v>
      </c>
      <c r="CP3398" t="inlineStr">
        <is>
          <t>Geckler,J.R., W.B. Horning, T.M. Neiheisel, Q.H. Pickering, E.L. Robinson, and C.E. Stephan (1976). Validity of Laboratory Tests for Predicting Copper Toxicity in Streams. EPA-600/3-76-116, U.S.EPA, Duluth, MN, 208 p. ECOREF#:2071</t>
        </is>
      </c>
    </row>
    <row r="3399">
      <c r="A3399" t="n">
        <v>7758987.0</v>
      </c>
      <c r="B3399" t="inlineStr">
        <is>
          <t>Sulfuric acid copper(2+) salt (1:1)</t>
        </is>
      </c>
      <c r="C3399"/>
      <c r="D3399" t="inlineStr">
        <is>
          <t>Measured</t>
        </is>
      </c>
      <c r="E3399" t="inlineStr">
        <is>
          <t>Not coded</t>
        </is>
      </c>
      <c r="F3399"/>
      <c r="G3399"/>
      <c r="H3399"/>
      <c r="I3399"/>
      <c r="J3399"/>
      <c r="K3399"/>
      <c r="L3399" t="inlineStr">
        <is>
          <t>Pimephales promelas</t>
        </is>
      </c>
      <c r="M3399" t="inlineStr">
        <is>
          <t>Fathead Minnow</t>
        </is>
      </c>
      <c r="N3399"/>
      <c r="O3399"/>
      <c r="P3399"/>
      <c r="Q3399"/>
      <c r="R3399"/>
      <c r="S3399"/>
      <c r="T3399"/>
      <c r="U3399"/>
      <c r="V3399" t="inlineStr">
        <is>
          <t>Static</t>
        </is>
      </c>
      <c r="W3399" t="inlineStr">
        <is>
          <t>Fresh water</t>
        </is>
      </c>
      <c r="X3399" t="inlineStr">
        <is>
          <t>Lab</t>
        </is>
      </c>
      <c r="Y3399"/>
      <c r="Z3399" t="inlineStr">
        <is>
          <t>Dissolved</t>
        </is>
      </c>
      <c r="AA3399"/>
      <c r="AB3399" t="n">
        <v>0.76</v>
      </c>
      <c r="AC3399"/>
      <c r="AD3399"/>
      <c r="AE3399"/>
      <c r="AF3399"/>
      <c r="AG3399" t="inlineStr">
        <is>
          <t>AI mg/L</t>
        </is>
      </c>
      <c r="AH3399" t="inlineStr">
        <is>
          <t>Total</t>
        </is>
      </c>
      <c r="AI3399"/>
      <c r="AJ3399" t="n">
        <v>5.33</v>
      </c>
      <c r="AK3399"/>
      <c r="AL3399"/>
      <c r="AM3399"/>
      <c r="AN3399"/>
      <c r="AO3399" t="inlineStr">
        <is>
          <t>AI mg/L</t>
        </is>
      </c>
      <c r="AP3399"/>
      <c r="AQ3399"/>
      <c r="AR3399"/>
      <c r="AS3399"/>
      <c r="AT3399"/>
      <c r="AU3399"/>
      <c r="AV3399"/>
      <c r="AW3399"/>
      <c r="AX3399" t="inlineStr">
        <is>
          <t>Mortality</t>
        </is>
      </c>
      <c r="AY3399" t="inlineStr">
        <is>
          <t>Mortality</t>
        </is>
      </c>
      <c r="AZ3399" t="inlineStr">
        <is>
          <t>LC50</t>
        </is>
      </c>
      <c r="BA3399"/>
      <c r="BB3399" t="n">
        <v>4.0</v>
      </c>
      <c r="BC3399"/>
      <c r="BD3399"/>
      <c r="BE3399"/>
      <c r="BF3399"/>
      <c r="BG3399" t="inlineStr">
        <is>
          <t>Day(s)</t>
        </is>
      </c>
      <c r="BH3399"/>
      <c r="BI3399" t="inlineStr">
        <is>
          <t>DTXSID6034479</t>
        </is>
      </c>
      <c r="BJ3399"/>
      <c r="BK3399"/>
      <c r="BL3399"/>
      <c r="BM3399"/>
      <c r="BN3399"/>
      <c r="BO3399"/>
      <c r="BP3399"/>
      <c r="BQ3399"/>
      <c r="BR3399"/>
      <c r="BS3399"/>
      <c r="BT3399" t="inlineStr">
        <is>
          <t>--</t>
        </is>
      </c>
      <c r="BU3399"/>
      <c r="BV3399"/>
      <c r="BW3399"/>
      <c r="BX3399"/>
      <c r="BY3399"/>
      <c r="BZ3399"/>
      <c r="CA3399" t="inlineStr">
        <is>
          <t>--</t>
        </is>
      </c>
      <c r="CB3399"/>
      <c r="CC3399"/>
      <c r="CD3399"/>
      <c r="CE3399"/>
      <c r="CF3399"/>
      <c r="CG3399"/>
      <c r="CH3399"/>
      <c r="CI3399" t="inlineStr">
        <is>
          <t xml:space="preserve"> CONTR/&lt;= 10 % MORT//</t>
        </is>
      </c>
      <c r="CJ3399" t="inlineStr">
        <is>
          <t xml:space="preserve">   CONTR/&lt;= 10 % MORT//</t>
        </is>
      </c>
      <c r="CK3399" t="inlineStr">
        <is>
          <t>Geckler,J.R., W.B. Horning, T.M. Neiheisel, Q.H. Pickering, E.L. Robinson, and C.E. Stephan</t>
        </is>
      </c>
      <c r="CL3399" t="n">
        <v>2071.0</v>
      </c>
      <c r="CM3399" t="inlineStr">
        <is>
          <t>Validity of Laboratory Tests for Predicting Copper Toxicity in Streams</t>
        </is>
      </c>
      <c r="CN3399" t="inlineStr">
        <is>
          <t>EPA-600/3-76-116, U.S.EPA, Duluth, MN:208 p.</t>
        </is>
      </c>
      <c r="CO3399" t="n">
        <v>1976.0</v>
      </c>
      <c r="CP3399" t="inlineStr">
        <is>
          <t>Geckler,J.R., W.B. Horning, T.M. Neiheisel, Q.H. Pickering, E.L. Robinson, and C.E. Stephan (1976). Validity of Laboratory Tests for Predicting Copper Toxicity in Streams. EPA-600/3-76-116, U.S.EPA, Duluth, MN, 208 p. ECOREF#:2071</t>
        </is>
      </c>
    </row>
    <row r="3400">
      <c r="A3400" t="n">
        <v>7758987.0</v>
      </c>
      <c r="B3400" t="inlineStr">
        <is>
          <t>Sulfuric acid copper(2+) salt (1:1)</t>
        </is>
      </c>
      <c r="C3400"/>
      <c r="D3400" t="inlineStr">
        <is>
          <t>Measured</t>
        </is>
      </c>
      <c r="E3400" t="inlineStr">
        <is>
          <t>Not coded</t>
        </is>
      </c>
      <c r="F3400"/>
      <c r="G3400"/>
      <c r="H3400"/>
      <c r="I3400"/>
      <c r="J3400"/>
      <c r="K3400"/>
      <c r="L3400" t="inlineStr">
        <is>
          <t>Pimephales promelas</t>
        </is>
      </c>
      <c r="M3400" t="inlineStr">
        <is>
          <t>Fathead Minnow</t>
        </is>
      </c>
      <c r="N3400" t="inlineStr">
        <is>
          <t>Larva</t>
        </is>
      </c>
      <c r="O3400"/>
      <c r="P3400"/>
      <c r="Q3400"/>
      <c r="R3400"/>
      <c r="S3400"/>
      <c r="T3400"/>
      <c r="U3400"/>
      <c r="V3400" t="inlineStr">
        <is>
          <t>Flow-through</t>
        </is>
      </c>
      <c r="W3400" t="inlineStr">
        <is>
          <t>Fresh water</t>
        </is>
      </c>
      <c r="X3400" t="inlineStr">
        <is>
          <t>Lab</t>
        </is>
      </c>
      <c r="Y3400"/>
      <c r="Z3400" t="inlineStr">
        <is>
          <t>Dissolved</t>
        </is>
      </c>
      <c r="AA3400"/>
      <c r="AB3400" t="n">
        <v>0.074</v>
      </c>
      <c r="AC3400"/>
      <c r="AD3400" t="n">
        <v>0.057</v>
      </c>
      <c r="AE3400"/>
      <c r="AF3400" t="n">
        <v>0.096</v>
      </c>
      <c r="AG3400" t="inlineStr">
        <is>
          <t>AI mg/L</t>
        </is>
      </c>
      <c r="AH3400" t="inlineStr">
        <is>
          <t>Total</t>
        </is>
      </c>
      <c r="AI3400"/>
      <c r="AJ3400" t="n">
        <v>0.083</v>
      </c>
      <c r="AK3400"/>
      <c r="AL3400" t="n">
        <v>0.064</v>
      </c>
      <c r="AM3400"/>
      <c r="AN3400" t="n">
        <v>0.107</v>
      </c>
      <c r="AO3400" t="inlineStr">
        <is>
          <t>AI mg/L</t>
        </is>
      </c>
      <c r="AP3400"/>
      <c r="AQ3400"/>
      <c r="AR3400"/>
      <c r="AS3400"/>
      <c r="AT3400"/>
      <c r="AU3400"/>
      <c r="AV3400"/>
      <c r="AW3400"/>
      <c r="AX3400" t="inlineStr">
        <is>
          <t>Mortality</t>
        </is>
      </c>
      <c r="AY3400" t="inlineStr">
        <is>
          <t>Mortality</t>
        </is>
      </c>
      <c r="AZ3400" t="inlineStr">
        <is>
          <t>LC50</t>
        </is>
      </c>
      <c r="BA3400"/>
      <c r="BB3400" t="n">
        <v>4.0</v>
      </c>
      <c r="BC3400"/>
      <c r="BD3400"/>
      <c r="BE3400"/>
      <c r="BF3400"/>
      <c r="BG3400" t="inlineStr">
        <is>
          <t>Day(s)</t>
        </is>
      </c>
      <c r="BH3400"/>
      <c r="BI3400" t="inlineStr">
        <is>
          <t>DTXSID6034479</t>
        </is>
      </c>
      <c r="BJ3400"/>
      <c r="BK3400"/>
      <c r="BL3400"/>
      <c r="BM3400"/>
      <c r="BN3400"/>
      <c r="BO3400"/>
      <c r="BP3400"/>
      <c r="BQ3400"/>
      <c r="BR3400"/>
      <c r="BS3400"/>
      <c r="BT3400" t="inlineStr">
        <is>
          <t>--</t>
        </is>
      </c>
      <c r="BU3400"/>
      <c r="BV3400"/>
      <c r="BW3400"/>
      <c r="BX3400"/>
      <c r="BY3400"/>
      <c r="BZ3400"/>
      <c r="CA3400" t="inlineStr">
        <is>
          <t>--</t>
        </is>
      </c>
      <c r="CB3400"/>
      <c r="CC3400"/>
      <c r="CD3400"/>
      <c r="CE3400"/>
      <c r="CF3400"/>
      <c r="CG3400"/>
      <c r="CH3400"/>
      <c r="CI3400"/>
      <c r="CJ3400"/>
      <c r="CK3400" t="inlineStr">
        <is>
          <t>Nelson,H., D. Benoit, R. Erickson, V. Mattson, and J. Lindberg</t>
        </is>
      </c>
      <c r="CL3400" t="n">
        <v>5203.0</v>
      </c>
      <c r="CM3400" t="inlineStr">
        <is>
          <t>The Effects of Variable Hardness, pH, Alkalinity, Suspended Clay, and Humics on the Chemical Speciation and Aquatic Toxicity of Copper</t>
        </is>
      </c>
      <c r="CN3400" t="inlineStr">
        <is>
          <t>EPA/600/3-86/023, U.S.EPA, Duluth, MN:120 p.</t>
        </is>
      </c>
      <c r="CO3400" t="n">
        <v>1985.0</v>
      </c>
      <c r="CP3400" t="inlineStr">
        <is>
          <t>Nelson,H., D. Benoit, R. Erickson, V. Mattson, and J. Lindberg (1985). The Effects of Variable Hardness, pH, Alkalinity, Suspended Clay, and Humics on the Chemical Speciation and Aquatic Toxicity of Copper. EPA/600/3-86/023, U.S.EPA, Duluth, MN, 120 p. ECOREF#:5203</t>
        </is>
      </c>
    </row>
    <row r="3401">
      <c r="A3401" t="n">
        <v>7758987.0</v>
      </c>
      <c r="B3401" t="inlineStr">
        <is>
          <t>Sulfuric acid copper(2+) salt (1:1)</t>
        </is>
      </c>
      <c r="C3401"/>
      <c r="D3401" t="inlineStr">
        <is>
          <t>Measured</t>
        </is>
      </c>
      <c r="E3401" t="inlineStr">
        <is>
          <t>Not coded</t>
        </is>
      </c>
      <c r="F3401"/>
      <c r="G3401"/>
      <c r="H3401"/>
      <c r="I3401"/>
      <c r="J3401"/>
      <c r="K3401"/>
      <c r="L3401" t="inlineStr">
        <is>
          <t>Pimephales promelas</t>
        </is>
      </c>
      <c r="M3401" t="inlineStr">
        <is>
          <t>Fathead Minnow</t>
        </is>
      </c>
      <c r="N3401" t="inlineStr">
        <is>
          <t>Larva</t>
        </is>
      </c>
      <c r="O3401" t="inlineStr">
        <is>
          <t>&lt;</t>
        </is>
      </c>
      <c r="P3401" t="n">
        <v>24.0</v>
      </c>
      <c r="Q3401"/>
      <c r="R3401"/>
      <c r="S3401"/>
      <c r="T3401"/>
      <c r="U3401" t="inlineStr">
        <is>
          <t>Hour(s)</t>
        </is>
      </c>
      <c r="V3401" t="inlineStr">
        <is>
          <t>Static</t>
        </is>
      </c>
      <c r="W3401" t="inlineStr">
        <is>
          <t>Fresh water</t>
        </is>
      </c>
      <c r="X3401" t="inlineStr">
        <is>
          <t>Lab</t>
        </is>
      </c>
      <c r="Y3401"/>
      <c r="Z3401" t="inlineStr">
        <is>
          <t>Total</t>
        </is>
      </c>
      <c r="AA3401"/>
      <c r="AB3401" t="n">
        <v>0.33940095</v>
      </c>
      <c r="AC3401"/>
      <c r="AD3401" t="n">
        <v>0.2909151</v>
      </c>
      <c r="AE3401"/>
      <c r="AF3401" t="n">
        <v>0.395967775</v>
      </c>
      <c r="AG3401" t="inlineStr">
        <is>
          <t>AI mg/L</t>
        </is>
      </c>
      <c r="AH3401"/>
      <c r="AI3401"/>
      <c r="AJ3401"/>
      <c r="AK3401"/>
      <c r="AL3401"/>
      <c r="AM3401"/>
      <c r="AN3401"/>
      <c r="AO3401"/>
      <c r="AP3401"/>
      <c r="AQ3401"/>
      <c r="AR3401"/>
      <c r="AS3401"/>
      <c r="AT3401"/>
      <c r="AU3401"/>
      <c r="AV3401"/>
      <c r="AW3401"/>
      <c r="AX3401" t="inlineStr">
        <is>
          <t>Mortality</t>
        </is>
      </c>
      <c r="AY3401" t="inlineStr">
        <is>
          <t>Mortality</t>
        </is>
      </c>
      <c r="AZ3401" t="inlineStr">
        <is>
          <t>LC50</t>
        </is>
      </c>
      <c r="BA3401"/>
      <c r="BB3401" t="n">
        <v>4.0</v>
      </c>
      <c r="BC3401"/>
      <c r="BD3401"/>
      <c r="BE3401"/>
      <c r="BF3401"/>
      <c r="BG3401" t="inlineStr">
        <is>
          <t>Day(s)</t>
        </is>
      </c>
      <c r="BH3401"/>
      <c r="BI3401" t="inlineStr">
        <is>
          <t>DTXSID6034479</t>
        </is>
      </c>
      <c r="BJ3401" t="inlineStr">
        <is>
          <t>10.1002/etc.5620150217</t>
        </is>
      </c>
      <c r="BK3401"/>
      <c r="BL3401"/>
      <c r="BM3401"/>
      <c r="BN3401"/>
      <c r="BO3401"/>
      <c r="BP3401"/>
      <c r="BQ3401"/>
      <c r="BR3401"/>
      <c r="BS3401"/>
      <c r="BT3401" t="inlineStr">
        <is>
          <t>--</t>
        </is>
      </c>
      <c r="BU3401"/>
      <c r="BV3401"/>
      <c r="BW3401"/>
      <c r="BX3401"/>
      <c r="BY3401"/>
      <c r="BZ3401"/>
      <c r="CA3401"/>
      <c r="CB3401"/>
      <c r="CC3401"/>
      <c r="CD3401"/>
      <c r="CE3401"/>
      <c r="CF3401"/>
      <c r="CG3401"/>
      <c r="CH3401"/>
      <c r="CI3401" t="inlineStr">
        <is>
          <t xml:space="preserve"> ALK/0.85 MEQ/L*//</t>
        </is>
      </c>
      <c r="CJ3401" t="inlineStr">
        <is>
          <t xml:space="preserve">   ALK/0.85 MEQ/L*//</t>
        </is>
      </c>
      <c r="CK3401" t="inlineStr">
        <is>
          <t>Erickson,R.J., D.A. Benoit, V.R. Mattson, H.P.,Jr. Nelson, and E.N. Leonard</t>
        </is>
      </c>
      <c r="CL3401" t="n">
        <v>16342.0</v>
      </c>
      <c r="CM3401" t="inlineStr">
        <is>
          <t>The Effects of Water Chemistry on the Toxicity of Copper to Fathead Minnows</t>
        </is>
      </c>
      <c r="CN3401" t="inlineStr">
        <is>
          <t>Environ. Toxicol. Chem.15(2): 181-193</t>
        </is>
      </c>
      <c r="CO3401" t="n">
        <v>1996.0</v>
      </c>
      <c r="CP3401" t="inlineStr">
        <is>
          <t>Erickson,R.J., D.A. Benoit, V.R. Mattson, H.P.,Jr. Nelson, and E.N. Leonard (1996). The Effects of Water Chemistry on the Toxicity of Copper to Fathead Minnows. Environ. Toxicol. Chem., 15, (2), 181-193. doi:10.1002/etc.5620150217. ECOREF#:16342</t>
        </is>
      </c>
    </row>
    <row r="3402">
      <c r="A3402" t="n">
        <v>7758987.0</v>
      </c>
      <c r="B3402" t="inlineStr">
        <is>
          <t>Sulfuric acid copper(2+) salt (1:1)</t>
        </is>
      </c>
      <c r="C3402"/>
      <c r="D3402" t="inlineStr">
        <is>
          <t>Measured</t>
        </is>
      </c>
      <c r="E3402" t="inlineStr">
        <is>
          <t>Not coded</t>
        </is>
      </c>
      <c r="F3402"/>
      <c r="G3402"/>
      <c r="H3402"/>
      <c r="I3402"/>
      <c r="J3402"/>
      <c r="K3402"/>
      <c r="L3402" t="inlineStr">
        <is>
          <t>Pimephales promelas</t>
        </is>
      </c>
      <c r="M3402" t="inlineStr">
        <is>
          <t>Fathead Minnow</t>
        </is>
      </c>
      <c r="N3402" t="inlineStr">
        <is>
          <t>Fry</t>
        </is>
      </c>
      <c r="O3402" t="inlineStr">
        <is>
          <t>&lt;</t>
        </is>
      </c>
      <c r="P3402" t="n">
        <v>1.0</v>
      </c>
      <c r="Q3402"/>
      <c r="R3402"/>
      <c r="S3402"/>
      <c r="T3402"/>
      <c r="U3402" t="inlineStr">
        <is>
          <t>Day(s)</t>
        </is>
      </c>
      <c r="V3402" t="inlineStr">
        <is>
          <t>Static</t>
        </is>
      </c>
      <c r="W3402" t="inlineStr">
        <is>
          <t>Fresh water</t>
        </is>
      </c>
      <c r="X3402" t="inlineStr">
        <is>
          <t>Lab</t>
        </is>
      </c>
      <c r="Y3402"/>
      <c r="Z3402" t="inlineStr">
        <is>
          <t>Total</t>
        </is>
      </c>
      <c r="AA3402"/>
      <c r="AB3402" t="n">
        <v>0.0048</v>
      </c>
      <c r="AC3402"/>
      <c r="AD3402" t="n">
        <v>0.0034</v>
      </c>
      <c r="AE3402"/>
      <c r="AF3402" t="n">
        <v>0.0068</v>
      </c>
      <c r="AG3402" t="inlineStr">
        <is>
          <t>AI mg/L</t>
        </is>
      </c>
      <c r="AH3402"/>
      <c r="AI3402"/>
      <c r="AJ3402"/>
      <c r="AK3402"/>
      <c r="AL3402"/>
      <c r="AM3402"/>
      <c r="AN3402"/>
      <c r="AO3402"/>
      <c r="AP3402"/>
      <c r="AQ3402"/>
      <c r="AR3402"/>
      <c r="AS3402"/>
      <c r="AT3402"/>
      <c r="AU3402"/>
      <c r="AV3402"/>
      <c r="AW3402"/>
      <c r="AX3402" t="inlineStr">
        <is>
          <t>Mortality</t>
        </is>
      </c>
      <c r="AY3402" t="inlineStr">
        <is>
          <t>Mortality</t>
        </is>
      </c>
      <c r="AZ3402" t="inlineStr">
        <is>
          <t>LC50</t>
        </is>
      </c>
      <c r="BA3402"/>
      <c r="BB3402" t="n">
        <v>4.0</v>
      </c>
      <c r="BC3402"/>
      <c r="BD3402"/>
      <c r="BE3402"/>
      <c r="BF3402"/>
      <c r="BG3402" t="inlineStr">
        <is>
          <t>Day(s)</t>
        </is>
      </c>
      <c r="BH3402"/>
      <c r="BI3402" t="inlineStr">
        <is>
          <t>DTXSID6034479</t>
        </is>
      </c>
      <c r="BJ3402" t="inlineStr">
        <is>
          <t>10.1139/f93-155</t>
        </is>
      </c>
      <c r="BK3402"/>
      <c r="BL3402"/>
      <c r="BM3402"/>
      <c r="BN3402"/>
      <c r="BO3402"/>
      <c r="BP3402"/>
      <c r="BQ3402"/>
      <c r="BR3402"/>
      <c r="BS3402"/>
      <c r="BT3402" t="inlineStr">
        <is>
          <t>--</t>
        </is>
      </c>
      <c r="BU3402"/>
      <c r="BV3402"/>
      <c r="BW3402"/>
      <c r="BX3402"/>
      <c r="BY3402"/>
      <c r="BZ3402"/>
      <c r="CA3402"/>
      <c r="CB3402"/>
      <c r="CC3402"/>
      <c r="CD3402"/>
      <c r="CE3402"/>
      <c r="CF3402"/>
      <c r="CG3402"/>
      <c r="CH3402"/>
      <c r="CI3402"/>
      <c r="CJ3402"/>
      <c r="CK3402" t="inlineStr">
        <is>
          <t>Welsh,P.G., J.F. Skidmore, D.J. Spry, D.G. Dixon, P.V. Hodson, N.J. Hutchinson, and B.E. Hickie</t>
        </is>
      </c>
      <c r="CL3402" t="n">
        <v>8034.0</v>
      </c>
      <c r="CM3402" t="inlineStr">
        <is>
          <t>Effect of pH and Dissolved Organic Carbon on the Toxicity of Copper to Larval Fathead Minnow (Pimephales promelas) in Natural Lake Waters of Low Alkalinity</t>
        </is>
      </c>
      <c r="CN3402" t="inlineStr">
        <is>
          <t>Can. J. Fish. Aquat. Sci. (Multiple Languages)50(7): 1356-1362</t>
        </is>
      </c>
      <c r="CO3402" t="n">
        <v>1993.0</v>
      </c>
      <c r="CP3402" t="inlineStr">
        <is>
          <t>Welsh,P.G., J.F. Skidmore, D.J. Spry, D.G. Dixon, P.V. Hodson, N.J. Hutchinson, and B.E. Hickie (1993). Effect of pH and Dissolved Organic Carbon on the Toxicity of Copper to Larval Fathead Minnow (Pimephales promelas) in Natural Lake Waters of Low Alkalinity. Can. J. Fish. Aquat. Sci. (Multiple Languages), 50, (7), 1356-1362. doi:10.1139/f93-155. ECOREF#:8034</t>
        </is>
      </c>
    </row>
    <row r="3403">
      <c r="A3403" t="n">
        <v>7761888.0</v>
      </c>
      <c r="B3403" t="inlineStr">
        <is>
          <t>Nitric acid silver (1+) salt (1:1)</t>
        </is>
      </c>
      <c r="C3403" t="inlineStr">
        <is>
          <t>Reagent Grade, Purissium, Purum, Puriss, Puris, Reinst</t>
        </is>
      </c>
      <c r="D3403" t="inlineStr">
        <is>
          <t>Unmeasured</t>
        </is>
      </c>
      <c r="E3403" t="inlineStr">
        <is>
          <t>Not coded</t>
        </is>
      </c>
      <c r="F3403"/>
      <c r="G3403"/>
      <c r="H3403"/>
      <c r="I3403"/>
      <c r="J3403"/>
      <c r="K3403"/>
      <c r="L3403" t="inlineStr">
        <is>
          <t>Pimephales promelas</t>
        </is>
      </c>
      <c r="M3403" t="inlineStr">
        <is>
          <t>Fathead Minnow</t>
        </is>
      </c>
      <c r="N3403" t="inlineStr">
        <is>
          <t>Fry</t>
        </is>
      </c>
      <c r="O3403" t="inlineStr">
        <is>
          <t>&lt;</t>
        </is>
      </c>
      <c r="P3403" t="n">
        <v>24.0</v>
      </c>
      <c r="Q3403"/>
      <c r="R3403"/>
      <c r="S3403"/>
      <c r="T3403"/>
      <c r="U3403" t="inlineStr">
        <is>
          <t>Hour(s)</t>
        </is>
      </c>
      <c r="V3403" t="inlineStr">
        <is>
          <t>Static</t>
        </is>
      </c>
      <c r="W3403" t="inlineStr">
        <is>
          <t>Fresh water</t>
        </is>
      </c>
      <c r="X3403" t="inlineStr">
        <is>
          <t>Lab</t>
        </is>
      </c>
      <c r="Y3403"/>
      <c r="Z3403" t="inlineStr">
        <is>
          <t>Total</t>
        </is>
      </c>
      <c r="AA3403"/>
      <c r="AB3403" t="n">
        <v>0.00441</v>
      </c>
      <c r="AC3403"/>
      <c r="AD3403" t="n">
        <v>0.00407</v>
      </c>
      <c r="AE3403"/>
      <c r="AF3403" t="n">
        <v>0.00476</v>
      </c>
      <c r="AG3403" t="inlineStr">
        <is>
          <t>AI mg/L</t>
        </is>
      </c>
      <c r="AH3403"/>
      <c r="AI3403"/>
      <c r="AJ3403"/>
      <c r="AK3403"/>
      <c r="AL3403"/>
      <c r="AM3403"/>
      <c r="AN3403"/>
      <c r="AO3403"/>
      <c r="AP3403"/>
      <c r="AQ3403"/>
      <c r="AR3403"/>
      <c r="AS3403"/>
      <c r="AT3403"/>
      <c r="AU3403"/>
      <c r="AV3403"/>
      <c r="AW3403"/>
      <c r="AX3403" t="inlineStr">
        <is>
          <t>Mortality</t>
        </is>
      </c>
      <c r="AY3403" t="inlineStr">
        <is>
          <t>Mortality</t>
        </is>
      </c>
      <c r="AZ3403" t="inlineStr">
        <is>
          <t>LC50</t>
        </is>
      </c>
      <c r="BA3403"/>
      <c r="BB3403" t="n">
        <v>4.0</v>
      </c>
      <c r="BC3403"/>
      <c r="BD3403"/>
      <c r="BE3403"/>
      <c r="BF3403"/>
      <c r="BG3403" t="inlineStr">
        <is>
          <t>Day(s)</t>
        </is>
      </c>
      <c r="BH3403"/>
      <c r="BI3403" t="inlineStr">
        <is>
          <t>DTXSID3032042</t>
        </is>
      </c>
      <c r="BJ3403" t="inlineStr">
        <is>
          <t>10.1002/etc.5620180109</t>
        </is>
      </c>
      <c r="BK3403"/>
      <c r="BL3403"/>
      <c r="BM3403"/>
      <c r="BN3403"/>
      <c r="BO3403"/>
      <c r="BP3403"/>
      <c r="BQ3403"/>
      <c r="BR3403"/>
      <c r="BS3403"/>
      <c r="BT3403" t="inlineStr">
        <is>
          <t>--</t>
        </is>
      </c>
      <c r="BU3403"/>
      <c r="BV3403"/>
      <c r="BW3403"/>
      <c r="BX3403"/>
      <c r="BY3403"/>
      <c r="BZ3403"/>
      <c r="CA3403"/>
      <c r="CB3403"/>
      <c r="CC3403"/>
      <c r="CD3403"/>
      <c r="CE3403"/>
      <c r="CF3403"/>
      <c r="CG3403"/>
      <c r="CH3403"/>
      <c r="CI3403"/>
      <c r="CJ3403"/>
      <c r="CK3403" t="inlineStr">
        <is>
          <t>Karen,D.J., D.R. Ownby, B.L. Forsythe, T.P. Bills, T.W. LaPoint, G.B. Cobb, and S.J. Klaine</t>
        </is>
      </c>
      <c r="CL3403" t="n">
        <v>19218.0</v>
      </c>
      <c r="CM3403" t="inlineStr">
        <is>
          <t>Influence of Water Quality on Silver Toxicity to Rainbow Trout (Oncorhynchus mykiss), Fathead Minnows (Pimephales promelas), and Water Fleas (Daphnia magna)</t>
        </is>
      </c>
      <c r="CN3403" t="inlineStr">
        <is>
          <t>Environ. Toxicol. Chem.18(1): 63-70</t>
        </is>
      </c>
      <c r="CO3403" t="n">
        <v>1999.0</v>
      </c>
      <c r="CP3403" t="inlineStr">
        <is>
          <t>Karen,D.J., D.R. Ownby, B.L. Forsythe, T.P. Bills, T.W. LaPoint, G.B. Cobb, and S.J. Klaine (1999). Influence of Water Quality on Silver Toxicity to Rainbow Trout (Oncorhynchus mykiss), Fathead Minnows (Pimephales promelas), and Water Fleas (Daphnia magna). Environ. Toxicol. Chem., 18, (1), 63-70. doi:10.1002/etc.5620180109. ECOREF#:19218</t>
        </is>
      </c>
    </row>
    <row r="3404">
      <c r="A3404" t="n">
        <v>7761888.0</v>
      </c>
      <c r="B3404" t="inlineStr">
        <is>
          <t>Nitric acid silver (1+) salt (1:1)</t>
        </is>
      </c>
      <c r="C3404" t="inlineStr">
        <is>
          <t>Reagent Grade, Purissium, Purum, Puriss, Puris, Reinst</t>
        </is>
      </c>
      <c r="D3404" t="inlineStr">
        <is>
          <t>Unmeasured</t>
        </is>
      </c>
      <c r="E3404" t="inlineStr">
        <is>
          <t>Not coded</t>
        </is>
      </c>
      <c r="F3404"/>
      <c r="G3404"/>
      <c r="H3404"/>
      <c r="I3404"/>
      <c r="J3404"/>
      <c r="K3404"/>
      <c r="L3404" t="inlineStr">
        <is>
          <t>Pimephales promelas</t>
        </is>
      </c>
      <c r="M3404" t="inlineStr">
        <is>
          <t>Fathead Minnow</t>
        </is>
      </c>
      <c r="N3404" t="inlineStr">
        <is>
          <t>Larva</t>
        </is>
      </c>
      <c r="O3404"/>
      <c r="P3404" t="n">
        <v>28.0</v>
      </c>
      <c r="Q3404"/>
      <c r="R3404"/>
      <c r="S3404"/>
      <c r="T3404"/>
      <c r="U3404" t="inlineStr">
        <is>
          <t>Day(s)</t>
        </is>
      </c>
      <c r="V3404" t="inlineStr">
        <is>
          <t>Static</t>
        </is>
      </c>
      <c r="W3404" t="inlineStr">
        <is>
          <t>Fresh water</t>
        </is>
      </c>
      <c r="X3404" t="inlineStr">
        <is>
          <t>Lab</t>
        </is>
      </c>
      <c r="Y3404" t="n">
        <v>6.0</v>
      </c>
      <c r="Z3404" t="inlineStr">
        <is>
          <t>Total</t>
        </is>
      </c>
      <c r="AA3404"/>
      <c r="AB3404" t="n">
        <v>0.0262</v>
      </c>
      <c r="AC3404"/>
      <c r="AD3404" t="n">
        <v>0.024</v>
      </c>
      <c r="AE3404"/>
      <c r="AF3404" t="n">
        <v>0.0284</v>
      </c>
      <c r="AG3404" t="inlineStr">
        <is>
          <t>AI mg/L</t>
        </is>
      </c>
      <c r="AH3404"/>
      <c r="AI3404"/>
      <c r="AJ3404"/>
      <c r="AK3404"/>
      <c r="AL3404"/>
      <c r="AM3404"/>
      <c r="AN3404"/>
      <c r="AO3404"/>
      <c r="AP3404"/>
      <c r="AQ3404"/>
      <c r="AR3404"/>
      <c r="AS3404"/>
      <c r="AT3404"/>
      <c r="AU3404"/>
      <c r="AV3404"/>
      <c r="AW3404"/>
      <c r="AX3404" t="inlineStr">
        <is>
          <t>Mortality</t>
        </is>
      </c>
      <c r="AY3404" t="inlineStr">
        <is>
          <t>Mortality</t>
        </is>
      </c>
      <c r="AZ3404" t="inlineStr">
        <is>
          <t>LC50</t>
        </is>
      </c>
      <c r="BA3404"/>
      <c r="BB3404" t="n">
        <v>4.0</v>
      </c>
      <c r="BC3404"/>
      <c r="BD3404"/>
      <c r="BE3404"/>
      <c r="BF3404"/>
      <c r="BG3404" t="inlineStr">
        <is>
          <t>Day(s)</t>
        </is>
      </c>
      <c r="BH3404"/>
      <c r="BI3404" t="inlineStr">
        <is>
          <t>DTXSID3032042</t>
        </is>
      </c>
      <c r="BJ3404"/>
      <c r="BK3404"/>
      <c r="BL3404"/>
      <c r="BM3404"/>
      <c r="BN3404"/>
      <c r="BO3404"/>
      <c r="BP3404"/>
      <c r="BQ3404"/>
      <c r="BR3404"/>
      <c r="BS3404"/>
      <c r="BT3404" t="inlineStr">
        <is>
          <t>--</t>
        </is>
      </c>
      <c r="BU3404"/>
      <c r="BV3404"/>
      <c r="BW3404"/>
      <c r="BX3404"/>
      <c r="BY3404"/>
      <c r="BZ3404"/>
      <c r="CA3404"/>
      <c r="CB3404"/>
      <c r="CC3404"/>
      <c r="CD3404"/>
      <c r="CE3404"/>
      <c r="CF3404"/>
      <c r="CG3404"/>
      <c r="CH3404"/>
      <c r="CI3404" t="inlineStr">
        <is>
          <t xml:space="preserve"> TESTID/47//MSMT/NR//DOSES/2/5/10/30/60 UG/L//SOURCE/COM//WTINT/NR//DNUM/6//SEX/NR//TMETH/EPAASTM//STYPE/ACUTE//ETIME/96 H//AP RATE/NR//SAMPN/NR//WTAT/NR//INTAKE/NR//COMPEP/NR//LD/NR//DW/NR//STST/NR//HMA/NR//NA/NR//CL/40 MG/L//DIC/NR//CA/NR//POT/NR//MG/NR//SO4/NR//SULF/NR//</t>
        </is>
      </c>
      <c r="CJ3404" t="inlineStr">
        <is>
          <t>SOURCE/COMMERCIAL//   TESTID/47//MSMT/NR//DOSES/2/5/10/30/60 UG/L//SOURCE/COM//WTINT/NR//DNUM/6//SEX/NR//TMETH/EPAASTM//STYPE/ACUTE//ETIME/96 H//AP RATE/NR//SAMPN/NR//WTAT/NR//INTAKE/NR//COMPEP/NR//LD/NR//DW/NR//STST/NR//HMA/NR//NA/NR//CL/40 MG/L//DIC/NR//CA/NR//POT/NR//MG/NR//SO4/NR//SULF/NR//</t>
        </is>
      </c>
      <c r="CK3404" t="inlineStr">
        <is>
          <t>Forsythe II,B.L.</t>
        </is>
      </c>
      <c r="CL3404" t="n">
        <v>83754.0</v>
      </c>
      <c r="CM3404" t="inlineStr">
        <is>
          <t>Silver in a Freshwater Ecosystem:  Acute Toxicity and Trophic Transfer</t>
        </is>
      </c>
      <c r="CN3404" t="inlineStr">
        <is>
          <t>Ph.D. Thesis, Clemson University, Clemson, SC:149 p.</t>
        </is>
      </c>
      <c r="CO3404" t="n">
        <v>1996.0</v>
      </c>
      <c r="CP3404" t="inlineStr">
        <is>
          <t>Forsythe II,B.L. (1996). Silver in a Freshwater Ecosystem:  Acute Toxicity and Trophic Transfer. Ph.D. Thesis, Clemson University, Clemson, SC, 149 p. ECOREF#:83754</t>
        </is>
      </c>
    </row>
    <row r="3405">
      <c r="A3405" t="n">
        <v>7761888.0</v>
      </c>
      <c r="B3405" t="inlineStr">
        <is>
          <t>Nitric acid silver (1+) salt (1:1)</t>
        </is>
      </c>
      <c r="C3405"/>
      <c r="D3405" t="inlineStr">
        <is>
          <t>Measured</t>
        </is>
      </c>
      <c r="E3405" t="inlineStr">
        <is>
          <t>Not coded</t>
        </is>
      </c>
      <c r="F3405"/>
      <c r="G3405"/>
      <c r="H3405"/>
      <c r="I3405"/>
      <c r="J3405"/>
      <c r="K3405"/>
      <c r="L3405" t="inlineStr">
        <is>
          <t>Pimephales promelas</t>
        </is>
      </c>
      <c r="M3405" t="inlineStr">
        <is>
          <t>Fathead Minnow</t>
        </is>
      </c>
      <c r="N3405"/>
      <c r="O3405"/>
      <c r="P3405"/>
      <c r="Q3405"/>
      <c r="R3405"/>
      <c r="S3405"/>
      <c r="T3405"/>
      <c r="U3405"/>
      <c r="V3405" t="inlineStr">
        <is>
          <t>Flow-through</t>
        </is>
      </c>
      <c r="W3405" t="inlineStr">
        <is>
          <t>Fresh water</t>
        </is>
      </c>
      <c r="X3405" t="inlineStr">
        <is>
          <t>Lab</t>
        </is>
      </c>
      <c r="Y3405"/>
      <c r="Z3405" t="inlineStr">
        <is>
          <t>Total</t>
        </is>
      </c>
      <c r="AA3405"/>
      <c r="AB3405" t="n">
        <v>0.008</v>
      </c>
      <c r="AC3405"/>
      <c r="AD3405"/>
      <c r="AE3405"/>
      <c r="AF3405"/>
      <c r="AG3405" t="inlineStr">
        <is>
          <t>AI mg/L</t>
        </is>
      </c>
      <c r="AH3405"/>
      <c r="AI3405"/>
      <c r="AJ3405"/>
      <c r="AK3405"/>
      <c r="AL3405"/>
      <c r="AM3405"/>
      <c r="AN3405"/>
      <c r="AO3405"/>
      <c r="AP3405"/>
      <c r="AQ3405"/>
      <c r="AR3405"/>
      <c r="AS3405"/>
      <c r="AT3405"/>
      <c r="AU3405"/>
      <c r="AV3405"/>
      <c r="AW3405"/>
      <c r="AX3405" t="inlineStr">
        <is>
          <t>Mortality</t>
        </is>
      </c>
      <c r="AY3405" t="inlineStr">
        <is>
          <t>Mortality</t>
        </is>
      </c>
      <c r="AZ3405" t="inlineStr">
        <is>
          <t>LC50</t>
        </is>
      </c>
      <c r="BA3405"/>
      <c r="BB3405" t="n">
        <v>4.0</v>
      </c>
      <c r="BC3405"/>
      <c r="BD3405"/>
      <c r="BE3405"/>
      <c r="BF3405"/>
      <c r="BG3405" t="inlineStr">
        <is>
          <t>Day(s)</t>
        </is>
      </c>
      <c r="BH3405"/>
      <c r="BI3405" t="inlineStr">
        <is>
          <t>DTXSID3032042</t>
        </is>
      </c>
      <c r="BJ3405"/>
      <c r="BK3405"/>
      <c r="BL3405"/>
      <c r="BM3405"/>
      <c r="BN3405"/>
      <c r="BO3405"/>
      <c r="BP3405"/>
      <c r="BQ3405"/>
      <c r="BR3405"/>
      <c r="BS3405"/>
      <c r="BT3405" t="inlineStr">
        <is>
          <t>--</t>
        </is>
      </c>
      <c r="BU3405"/>
      <c r="BV3405"/>
      <c r="BW3405"/>
      <c r="BX3405"/>
      <c r="BY3405"/>
      <c r="BZ3405"/>
      <c r="CA3405"/>
      <c r="CB3405"/>
      <c r="CC3405"/>
      <c r="CD3405"/>
      <c r="CE3405"/>
      <c r="CF3405"/>
      <c r="CG3405"/>
      <c r="CH3405"/>
      <c r="CI3405" t="inlineStr">
        <is>
          <t xml:space="preserve"> CONC/EST &lt; 50 % KILLED AT HIGHEST CONC//</t>
        </is>
      </c>
      <c r="CJ3405" t="inlineStr">
        <is>
          <t xml:space="preserve">   CONC/EST &lt; 50 % KILLED AT HIGHEST CONC//</t>
        </is>
      </c>
      <c r="CK3405" t="inlineStr">
        <is>
          <t>Lemke,A.E.</t>
        </is>
      </c>
      <c r="CL3405" t="n">
        <v>9479.0</v>
      </c>
      <c r="CM3405" t="inlineStr">
        <is>
          <t>Interlaboratory Comparison Acute Testing Set</t>
        </is>
      </c>
      <c r="CN3405" t="inlineStr">
        <is>
          <t>EPA-600/3-81-005, U.S.EPA, Duluth, MN:29 p.</t>
        </is>
      </c>
      <c r="CO3405" t="n">
        <v>1981.0</v>
      </c>
      <c r="CP3405" t="inlineStr">
        <is>
          <t>Lemke,A.E. (1981). Interlaboratory Comparison Acute Testing Set. EPA-600/3-81-005, U.S.EPA, Duluth, MN, 29 p. ECOREF#:9479</t>
        </is>
      </c>
    </row>
    <row r="3406">
      <c r="A3406" t="n">
        <v>7761888.0</v>
      </c>
      <c r="B3406" t="inlineStr">
        <is>
          <t>Nitric acid silver (1+) salt (1:1)</t>
        </is>
      </c>
      <c r="C3406" t="inlineStr">
        <is>
          <t>Reagent Grade, Purissium, Purum, Puriss, Puris, Reinst</t>
        </is>
      </c>
      <c r="D3406" t="inlineStr">
        <is>
          <t>Unmeasured</t>
        </is>
      </c>
      <c r="E3406" t="inlineStr">
        <is>
          <t>Not coded</t>
        </is>
      </c>
      <c r="F3406"/>
      <c r="G3406"/>
      <c r="H3406"/>
      <c r="I3406"/>
      <c r="J3406"/>
      <c r="K3406"/>
      <c r="L3406" t="inlineStr">
        <is>
          <t>Pimephales promelas</t>
        </is>
      </c>
      <c r="M3406" t="inlineStr">
        <is>
          <t>Fathead Minnow</t>
        </is>
      </c>
      <c r="N3406" t="inlineStr">
        <is>
          <t>Fry</t>
        </is>
      </c>
      <c r="O3406"/>
      <c r="P3406" t="n">
        <v>4.0</v>
      </c>
      <c r="Q3406"/>
      <c r="R3406"/>
      <c r="S3406"/>
      <c r="T3406"/>
      <c r="U3406" t="inlineStr">
        <is>
          <t>Day(s)</t>
        </is>
      </c>
      <c r="V3406" t="inlineStr">
        <is>
          <t>Static</t>
        </is>
      </c>
      <c r="W3406" t="inlineStr">
        <is>
          <t>Fresh water</t>
        </is>
      </c>
      <c r="X3406" t="inlineStr">
        <is>
          <t>Lab</t>
        </is>
      </c>
      <c r="Y3406" t="n">
        <v>6.0</v>
      </c>
      <c r="Z3406" t="inlineStr">
        <is>
          <t>Total</t>
        </is>
      </c>
      <c r="AA3406"/>
      <c r="AB3406" t="n">
        <v>0.0055</v>
      </c>
      <c r="AC3406"/>
      <c r="AD3406" t="n">
        <v>0.0052</v>
      </c>
      <c r="AE3406"/>
      <c r="AF3406" t="n">
        <v>0.0058</v>
      </c>
      <c r="AG3406" t="inlineStr">
        <is>
          <t>AI mg/L</t>
        </is>
      </c>
      <c r="AH3406"/>
      <c r="AI3406"/>
      <c r="AJ3406"/>
      <c r="AK3406"/>
      <c r="AL3406"/>
      <c r="AM3406"/>
      <c r="AN3406"/>
      <c r="AO3406"/>
      <c r="AP3406"/>
      <c r="AQ3406"/>
      <c r="AR3406"/>
      <c r="AS3406"/>
      <c r="AT3406"/>
      <c r="AU3406"/>
      <c r="AV3406"/>
      <c r="AW3406"/>
      <c r="AX3406" t="inlineStr">
        <is>
          <t>Mortality</t>
        </is>
      </c>
      <c r="AY3406" t="inlineStr">
        <is>
          <t>Mortality</t>
        </is>
      </c>
      <c r="AZ3406" t="inlineStr">
        <is>
          <t>LC50</t>
        </is>
      </c>
      <c r="BA3406"/>
      <c r="BB3406" t="n">
        <v>4.0</v>
      </c>
      <c r="BC3406"/>
      <c r="BD3406"/>
      <c r="BE3406"/>
      <c r="BF3406"/>
      <c r="BG3406" t="inlineStr">
        <is>
          <t>Day(s)</t>
        </is>
      </c>
      <c r="BH3406"/>
      <c r="BI3406" t="inlineStr">
        <is>
          <t>DTXSID3032042</t>
        </is>
      </c>
      <c r="BJ3406"/>
      <c r="BK3406"/>
      <c r="BL3406"/>
      <c r="BM3406"/>
      <c r="BN3406"/>
      <c r="BO3406"/>
      <c r="BP3406"/>
      <c r="BQ3406"/>
      <c r="BR3406"/>
      <c r="BS3406"/>
      <c r="BT3406" t="inlineStr">
        <is>
          <t>--</t>
        </is>
      </c>
      <c r="BU3406"/>
      <c r="BV3406"/>
      <c r="BW3406"/>
      <c r="BX3406"/>
      <c r="BY3406"/>
      <c r="BZ3406"/>
      <c r="CA3406"/>
      <c r="CB3406"/>
      <c r="CC3406"/>
      <c r="CD3406"/>
      <c r="CE3406"/>
      <c r="CF3406"/>
      <c r="CG3406"/>
      <c r="CH3406"/>
      <c r="CI3406" t="inlineStr">
        <is>
          <t xml:space="preserve"> TESTID/32//MSMT/NR//DOSES/2/5/10/20/40 UG/L//SOURCE/COM//WTINT/NR//DNUM/6//SEX/NR//TMETH/EPAASTM//STYPE/ACUTE//ETIME/96 H//AP RATE/NR//SAMPN/NR//WTAT/NR//INTAKE/NR//COMPEP/NR//LD/NR//DW/NR//STST/NR//HMA/NR//NA/NR//CL/60 MG/L//DIC/NR//CA/NR//POT/NR//MG/NR//SO4/NR//SULF/NR//</t>
        </is>
      </c>
      <c r="CJ3406" t="inlineStr">
        <is>
          <t>SOURCE/COMMERCIAL//   TESTID/32//MSMT/NR//DOSES/2/5/10/20/40 UG/L//SOURCE/COM//WTINT/NR//DNUM/6//SEX/NR//TMETH/EPAASTM//STYPE/ACUTE//ETIME/96 H//AP RATE/NR//SAMPN/NR//WTAT/NR//INTAKE/NR//COMPEP/NR//LD/NR//DW/NR//STST/NR//HMA/NR//NA/NR//CL/60 MG/L//DIC/NR//CA/NR//POT/NR//MG/NR//SO4/NR//SULF/NR//</t>
        </is>
      </c>
      <c r="CK3406" t="inlineStr">
        <is>
          <t>Forsythe II,B.L.</t>
        </is>
      </c>
      <c r="CL3406" t="n">
        <v>83754.0</v>
      </c>
      <c r="CM3406" t="inlineStr">
        <is>
          <t>Silver in a Freshwater Ecosystem:  Acute Toxicity and Trophic Transfer</t>
        </is>
      </c>
      <c r="CN3406" t="inlineStr">
        <is>
          <t>Ph.D. Thesis, Clemson University, Clemson, SC:149 p.</t>
        </is>
      </c>
      <c r="CO3406" t="n">
        <v>1996.0</v>
      </c>
      <c r="CP3406" t="inlineStr">
        <is>
          <t>Forsythe II,B.L. (1996). Silver in a Freshwater Ecosystem:  Acute Toxicity and Trophic Transfer. Ph.D. Thesis, Clemson University, Clemson, SC, 149 p. ECOREF#:83754</t>
        </is>
      </c>
    </row>
    <row r="3407">
      <c r="A3407" t="n">
        <v>7761888.0</v>
      </c>
      <c r="B3407" t="inlineStr">
        <is>
          <t>Nitric acid silver (1+) salt (1:1)</t>
        </is>
      </c>
      <c r="C3407" t="inlineStr">
        <is>
          <t>Reagent Grade, Purissium, Purum, Puriss, Puris, Reinst</t>
        </is>
      </c>
      <c r="D3407" t="inlineStr">
        <is>
          <t>Unmeasured</t>
        </is>
      </c>
      <c r="E3407" t="inlineStr">
        <is>
          <t>Not coded</t>
        </is>
      </c>
      <c r="F3407"/>
      <c r="G3407"/>
      <c r="H3407"/>
      <c r="I3407"/>
      <c r="J3407"/>
      <c r="K3407"/>
      <c r="L3407" t="inlineStr">
        <is>
          <t>Pimephales promelas</t>
        </is>
      </c>
      <c r="M3407" t="inlineStr">
        <is>
          <t>Fathead Minnow</t>
        </is>
      </c>
      <c r="N3407" t="inlineStr">
        <is>
          <t>Fry</t>
        </is>
      </c>
      <c r="O3407"/>
      <c r="P3407" t="n">
        <v>4.0</v>
      </c>
      <c r="Q3407"/>
      <c r="R3407"/>
      <c r="S3407"/>
      <c r="T3407"/>
      <c r="U3407" t="inlineStr">
        <is>
          <t>Day(s)</t>
        </is>
      </c>
      <c r="V3407" t="inlineStr">
        <is>
          <t>Static</t>
        </is>
      </c>
      <c r="W3407" t="inlineStr">
        <is>
          <t>Fresh water</t>
        </is>
      </c>
      <c r="X3407" t="inlineStr">
        <is>
          <t>Lab</t>
        </is>
      </c>
      <c r="Y3407" t="n">
        <v>6.0</v>
      </c>
      <c r="Z3407" t="inlineStr">
        <is>
          <t>Total</t>
        </is>
      </c>
      <c r="AA3407"/>
      <c r="AB3407" t="n">
        <v>0.0091</v>
      </c>
      <c r="AC3407"/>
      <c r="AD3407" t="n">
        <v>0.0084</v>
      </c>
      <c r="AE3407"/>
      <c r="AF3407" t="n">
        <v>0.0098</v>
      </c>
      <c r="AG3407" t="inlineStr">
        <is>
          <t>AI mg/L</t>
        </is>
      </c>
      <c r="AH3407"/>
      <c r="AI3407"/>
      <c r="AJ3407"/>
      <c r="AK3407"/>
      <c r="AL3407"/>
      <c r="AM3407"/>
      <c r="AN3407"/>
      <c r="AO3407"/>
      <c r="AP3407"/>
      <c r="AQ3407"/>
      <c r="AR3407"/>
      <c r="AS3407"/>
      <c r="AT3407"/>
      <c r="AU3407"/>
      <c r="AV3407"/>
      <c r="AW3407"/>
      <c r="AX3407" t="inlineStr">
        <is>
          <t>Mortality</t>
        </is>
      </c>
      <c r="AY3407" t="inlineStr">
        <is>
          <t>Mortality</t>
        </is>
      </c>
      <c r="AZ3407" t="inlineStr">
        <is>
          <t>LC50</t>
        </is>
      </c>
      <c r="BA3407"/>
      <c r="BB3407" t="n">
        <v>4.0</v>
      </c>
      <c r="BC3407"/>
      <c r="BD3407"/>
      <c r="BE3407"/>
      <c r="BF3407"/>
      <c r="BG3407" t="inlineStr">
        <is>
          <t>Day(s)</t>
        </is>
      </c>
      <c r="BH3407"/>
      <c r="BI3407" t="inlineStr">
        <is>
          <t>DTXSID3032042</t>
        </is>
      </c>
      <c r="BJ3407"/>
      <c r="BK3407"/>
      <c r="BL3407"/>
      <c r="BM3407"/>
      <c r="BN3407"/>
      <c r="BO3407"/>
      <c r="BP3407"/>
      <c r="BQ3407"/>
      <c r="BR3407"/>
      <c r="BS3407"/>
      <c r="BT3407" t="inlineStr">
        <is>
          <t>--</t>
        </is>
      </c>
      <c r="BU3407"/>
      <c r="BV3407"/>
      <c r="BW3407"/>
      <c r="BX3407"/>
      <c r="BY3407"/>
      <c r="BZ3407"/>
      <c r="CA3407"/>
      <c r="CB3407"/>
      <c r="CC3407"/>
      <c r="CD3407"/>
      <c r="CE3407"/>
      <c r="CF3407"/>
      <c r="CG3407"/>
      <c r="CH3407"/>
      <c r="CI3407" t="inlineStr">
        <is>
          <t xml:space="preserve"> TESTID/18//MSMT/NR//DOSES/2/5/10/20/40 UG/L//SOURCE/COM//WTINT/NR//DNUM/6//SEX/NR//TMETH/EPAASTM//STYPE/ACUTE//ETIME/96 H//AP RATE/NR//SAMPN/NR//WTAT/NR//INTAKE/NR//COMPEP/NR//LD/NR//DW/NR//STST/NR//HMA/NR//NA/NR//CL/20 MG/L//DIC/NR//CA/NR//POT/NR//MG/NR//SO4/NR//SULF/NR//</t>
        </is>
      </c>
      <c r="CJ3407" t="inlineStr">
        <is>
          <t>SOURCE/COMMERCIAL//   TESTID/18//MSMT/NR//DOSES/2/5/10/20/40 UG/L//SOURCE/COM//WTINT/NR//DNUM/6//SEX/NR//TMETH/EPAASTM//STYPE/ACUTE//ETIME/96 H//AP RATE/NR//SAMPN/NR//WTAT/NR//INTAKE/NR//COMPEP/NR//LD/NR//DW/NR//STST/NR//HMA/NR//NA/NR//CL/20 MG/L//DIC/NR//CA/NR//POT/NR//MG/NR//SO4/NR//SULF/NR//</t>
        </is>
      </c>
      <c r="CK3407" t="inlineStr">
        <is>
          <t>Forsythe II,B.L.</t>
        </is>
      </c>
      <c r="CL3407" t="n">
        <v>83754.0</v>
      </c>
      <c r="CM3407" t="inlineStr">
        <is>
          <t>Silver in a Freshwater Ecosystem:  Acute Toxicity and Trophic Transfer</t>
        </is>
      </c>
      <c r="CN3407" t="inlineStr">
        <is>
          <t>Ph.D. Thesis, Clemson University, Clemson, SC:149 p.</t>
        </is>
      </c>
      <c r="CO3407" t="n">
        <v>1996.0</v>
      </c>
      <c r="CP3407" t="inlineStr">
        <is>
          <t>Forsythe II,B.L. (1996). Silver in a Freshwater Ecosystem:  Acute Toxicity and Trophic Transfer. Ph.D. Thesis, Clemson University, Clemson, SC, 149 p. ECOREF#:83754</t>
        </is>
      </c>
    </row>
    <row r="3408">
      <c r="A3408" t="n">
        <v>7761888.0</v>
      </c>
      <c r="B3408" t="inlineStr">
        <is>
          <t>Nitric acid silver (1+) salt (1:1)</t>
        </is>
      </c>
      <c r="C3408" t="inlineStr">
        <is>
          <t>Reagent Grade, Purissium, Purum, Puriss, Puris, Reinst</t>
        </is>
      </c>
      <c r="D3408" t="inlineStr">
        <is>
          <t>Unmeasured</t>
        </is>
      </c>
      <c r="E3408" t="inlineStr">
        <is>
          <t>Not coded</t>
        </is>
      </c>
      <c r="F3408"/>
      <c r="G3408"/>
      <c r="H3408"/>
      <c r="I3408"/>
      <c r="J3408"/>
      <c r="K3408"/>
      <c r="L3408" t="inlineStr">
        <is>
          <t>Pimephales promelas</t>
        </is>
      </c>
      <c r="M3408" t="inlineStr">
        <is>
          <t>Fathead Minnow</t>
        </is>
      </c>
      <c r="N3408" t="inlineStr">
        <is>
          <t>Fry</t>
        </is>
      </c>
      <c r="O3408"/>
      <c r="P3408" t="n">
        <v>4.0</v>
      </c>
      <c r="Q3408"/>
      <c r="R3408"/>
      <c r="S3408"/>
      <c r="T3408"/>
      <c r="U3408" t="inlineStr">
        <is>
          <t>Day(s)</t>
        </is>
      </c>
      <c r="V3408" t="inlineStr">
        <is>
          <t>Static</t>
        </is>
      </c>
      <c r="W3408" t="inlineStr">
        <is>
          <t>Fresh water</t>
        </is>
      </c>
      <c r="X3408" t="inlineStr">
        <is>
          <t>Lab</t>
        </is>
      </c>
      <c r="Y3408" t="n">
        <v>6.0</v>
      </c>
      <c r="Z3408" t="inlineStr">
        <is>
          <t>Total</t>
        </is>
      </c>
      <c r="AA3408"/>
      <c r="AB3408" t="n">
        <v>0.0102</v>
      </c>
      <c r="AC3408"/>
      <c r="AD3408" t="n">
        <v>0.0091</v>
      </c>
      <c r="AE3408"/>
      <c r="AF3408" t="n">
        <v>0.0114</v>
      </c>
      <c r="AG3408" t="inlineStr">
        <is>
          <t>AI mg/L</t>
        </is>
      </c>
      <c r="AH3408"/>
      <c r="AI3408"/>
      <c r="AJ3408"/>
      <c r="AK3408"/>
      <c r="AL3408"/>
      <c r="AM3408"/>
      <c r="AN3408"/>
      <c r="AO3408"/>
      <c r="AP3408"/>
      <c r="AQ3408"/>
      <c r="AR3408"/>
      <c r="AS3408"/>
      <c r="AT3408"/>
      <c r="AU3408"/>
      <c r="AV3408"/>
      <c r="AW3408"/>
      <c r="AX3408" t="inlineStr">
        <is>
          <t>Mortality</t>
        </is>
      </c>
      <c r="AY3408" t="inlineStr">
        <is>
          <t>Mortality</t>
        </is>
      </c>
      <c r="AZ3408" t="inlineStr">
        <is>
          <t>LC50</t>
        </is>
      </c>
      <c r="BA3408"/>
      <c r="BB3408" t="n">
        <v>4.0</v>
      </c>
      <c r="BC3408"/>
      <c r="BD3408"/>
      <c r="BE3408"/>
      <c r="BF3408"/>
      <c r="BG3408" t="inlineStr">
        <is>
          <t>Day(s)</t>
        </is>
      </c>
      <c r="BH3408"/>
      <c r="BI3408" t="inlineStr">
        <is>
          <t>DTXSID3032042</t>
        </is>
      </c>
      <c r="BJ3408"/>
      <c r="BK3408"/>
      <c r="BL3408"/>
      <c r="BM3408"/>
      <c r="BN3408"/>
      <c r="BO3408"/>
      <c r="BP3408"/>
      <c r="BQ3408"/>
      <c r="BR3408"/>
      <c r="BS3408"/>
      <c r="BT3408" t="inlineStr">
        <is>
          <t>--</t>
        </is>
      </c>
      <c r="BU3408"/>
      <c r="BV3408"/>
      <c r="BW3408"/>
      <c r="BX3408"/>
      <c r="BY3408"/>
      <c r="BZ3408"/>
      <c r="CA3408"/>
      <c r="CB3408"/>
      <c r="CC3408"/>
      <c r="CD3408"/>
      <c r="CE3408"/>
      <c r="CF3408"/>
      <c r="CG3408"/>
      <c r="CH3408"/>
      <c r="CI3408" t="inlineStr">
        <is>
          <t xml:space="preserve"> TESTID/39//MSMT/NR//DOSES/2/5/10/20/40 UG/L//SOURCE/COM//WTINT/NR//DNUM/6//SEX/NR//TMETH/EPAASTM//STYPE/ACUTE//ETIME/96 H//AP RATE/NR//SAMPN/NR//WTAT/NR//INTAKE/NR//COMPEP/NR//LD/NR//DW/NR//STST/NR//HMA/NR//NA/NR//CL/60 MG/L//DIC/NR//CA/NR//POT/NR//MG/NR//SO4/NR//SULF/NR//</t>
        </is>
      </c>
      <c r="CJ3408" t="inlineStr">
        <is>
          <t>SOURCE/COMMERCIAL//   TESTID/39//MSMT/NR//DOSES/2/5/10/20/40 UG/L//SOURCE/COM//WTINT/NR//DNUM/6//SEX/NR//TMETH/EPAASTM//STYPE/ACUTE//ETIME/96 H//AP RATE/NR//SAMPN/NR//WTAT/NR//INTAKE/NR//COMPEP/NR//LD/NR//DW/NR//STST/NR//HMA/NR//NA/NR//CL/60 MG/L//DIC/NR//CA/NR//POT/NR//MG/NR//SO4/NR//SULF/NR//</t>
        </is>
      </c>
      <c r="CK3408" t="inlineStr">
        <is>
          <t>Forsythe II,B.L.</t>
        </is>
      </c>
      <c r="CL3408" t="n">
        <v>83754.0</v>
      </c>
      <c r="CM3408" t="inlineStr">
        <is>
          <t>Silver in a Freshwater Ecosystem:  Acute Toxicity and Trophic Transfer</t>
        </is>
      </c>
      <c r="CN3408" t="inlineStr">
        <is>
          <t>Ph.D. Thesis, Clemson University, Clemson, SC:149 p.</t>
        </is>
      </c>
      <c r="CO3408" t="n">
        <v>1996.0</v>
      </c>
      <c r="CP3408" t="inlineStr">
        <is>
          <t>Forsythe II,B.L. (1996). Silver in a Freshwater Ecosystem:  Acute Toxicity and Trophic Transfer. Ph.D. Thesis, Clemson University, Clemson, SC, 149 p. ECOREF#:83754</t>
        </is>
      </c>
    </row>
    <row r="3409">
      <c r="A3409" t="n">
        <v>7761888.0</v>
      </c>
      <c r="B3409" t="inlineStr">
        <is>
          <t>Nitric acid silver (1+) salt (1:1)</t>
        </is>
      </c>
      <c r="C3409" t="inlineStr">
        <is>
          <t>Reagent Grade, Purissium, Purum, Puriss, Puris, Reinst</t>
        </is>
      </c>
      <c r="D3409" t="inlineStr">
        <is>
          <t>Unmeasured</t>
        </is>
      </c>
      <c r="E3409" t="inlineStr">
        <is>
          <t>Not coded</t>
        </is>
      </c>
      <c r="F3409"/>
      <c r="G3409"/>
      <c r="H3409"/>
      <c r="I3409"/>
      <c r="J3409"/>
      <c r="K3409"/>
      <c r="L3409" t="inlineStr">
        <is>
          <t>Pimephales promelas</t>
        </is>
      </c>
      <c r="M3409" t="inlineStr">
        <is>
          <t>Fathead Minnow</t>
        </is>
      </c>
      <c r="N3409" t="inlineStr">
        <is>
          <t>Fry</t>
        </is>
      </c>
      <c r="O3409"/>
      <c r="P3409" t="n">
        <v>4.0</v>
      </c>
      <c r="Q3409"/>
      <c r="R3409"/>
      <c r="S3409"/>
      <c r="T3409"/>
      <c r="U3409" t="inlineStr">
        <is>
          <t>Day(s)</t>
        </is>
      </c>
      <c r="V3409" t="inlineStr">
        <is>
          <t>Static</t>
        </is>
      </c>
      <c r="W3409" t="inlineStr">
        <is>
          <t>Fresh water</t>
        </is>
      </c>
      <c r="X3409" t="inlineStr">
        <is>
          <t>Lab</t>
        </is>
      </c>
      <c r="Y3409" t="n">
        <v>6.0</v>
      </c>
      <c r="Z3409" t="inlineStr">
        <is>
          <t>Total</t>
        </is>
      </c>
      <c r="AA3409"/>
      <c r="AB3409" t="n">
        <v>0.00539</v>
      </c>
      <c r="AC3409"/>
      <c r="AD3409" t="n">
        <v>0.0049</v>
      </c>
      <c r="AE3409"/>
      <c r="AF3409" t="n">
        <v>0.0059</v>
      </c>
      <c r="AG3409" t="inlineStr">
        <is>
          <t>AI mg/L</t>
        </is>
      </c>
      <c r="AH3409"/>
      <c r="AI3409"/>
      <c r="AJ3409"/>
      <c r="AK3409"/>
      <c r="AL3409"/>
      <c r="AM3409"/>
      <c r="AN3409"/>
      <c r="AO3409"/>
      <c r="AP3409"/>
      <c r="AQ3409"/>
      <c r="AR3409"/>
      <c r="AS3409"/>
      <c r="AT3409"/>
      <c r="AU3409"/>
      <c r="AV3409"/>
      <c r="AW3409"/>
      <c r="AX3409" t="inlineStr">
        <is>
          <t>Mortality</t>
        </is>
      </c>
      <c r="AY3409" t="inlineStr">
        <is>
          <t>Mortality</t>
        </is>
      </c>
      <c r="AZ3409" t="inlineStr">
        <is>
          <t>LC50</t>
        </is>
      </c>
      <c r="BA3409"/>
      <c r="BB3409" t="n">
        <v>4.0</v>
      </c>
      <c r="BC3409"/>
      <c r="BD3409"/>
      <c r="BE3409"/>
      <c r="BF3409"/>
      <c r="BG3409" t="inlineStr">
        <is>
          <t>Day(s)</t>
        </is>
      </c>
      <c r="BH3409"/>
      <c r="BI3409" t="inlineStr">
        <is>
          <t>DTXSID3032042</t>
        </is>
      </c>
      <c r="BJ3409"/>
      <c r="BK3409"/>
      <c r="BL3409"/>
      <c r="BM3409"/>
      <c r="BN3409"/>
      <c r="BO3409"/>
      <c r="BP3409"/>
      <c r="BQ3409"/>
      <c r="BR3409"/>
      <c r="BS3409"/>
      <c r="BT3409" t="inlineStr">
        <is>
          <t>--</t>
        </is>
      </c>
      <c r="BU3409"/>
      <c r="BV3409"/>
      <c r="BW3409"/>
      <c r="BX3409"/>
      <c r="BY3409"/>
      <c r="BZ3409"/>
      <c r="CA3409"/>
      <c r="CB3409"/>
      <c r="CC3409"/>
      <c r="CD3409"/>
      <c r="CE3409"/>
      <c r="CF3409"/>
      <c r="CG3409"/>
      <c r="CH3409"/>
      <c r="CI3409" t="inlineStr">
        <is>
          <t xml:space="preserve"> TESTID/9//MSMT/NR//DOSES/2/5/10/20/40 UG/L//SOURCE/COM//WTINT/NR//DNUM/6//SEX/NR//TMETH/EPAASTM//STYPE/ACUTE//ETIME/96 H//AP RATE/NR//SAMPN/NR//WTAT/NR//INTAKE/NR//COMPEP/NR//LD/NR//DW/NR//STST/NR//HMA/NR//NA/NR//CL/3 MG/L//DIC/NR//CA/NR//POT/NR//MG/NR//SO4/NR//SULF/NR//</t>
        </is>
      </c>
      <c r="CJ3409" t="inlineStr">
        <is>
          <t>SOURCE/COMMERCIAL//   TESTID/9//MSMT/NR//DOSES/2/5/10/20/40 UG/L//SOURCE/COM//WTINT/NR//DNUM/6//SEX/NR//TMETH/EPAASTM//STYPE/ACUTE//ETIME/96 H//AP RATE/NR//SAMPN/NR//WTAT/NR//INTAKE/NR//COMPEP/NR//LD/NR//DW/NR//STST/NR//HMA/NR//NA/NR//CL/3 MG/L//DIC/NR//CA/NR//POT/NR//MG/NR//SO4/NR//SULF/NR//</t>
        </is>
      </c>
      <c r="CK3409" t="inlineStr">
        <is>
          <t>Forsythe II,B.L.</t>
        </is>
      </c>
      <c r="CL3409" t="n">
        <v>83754.0</v>
      </c>
      <c r="CM3409" t="inlineStr">
        <is>
          <t>Silver in a Freshwater Ecosystem:  Acute Toxicity and Trophic Transfer</t>
        </is>
      </c>
      <c r="CN3409" t="inlineStr">
        <is>
          <t>Ph.D. Thesis, Clemson University, Clemson, SC:149 p.</t>
        </is>
      </c>
      <c r="CO3409" t="n">
        <v>1996.0</v>
      </c>
      <c r="CP3409" t="inlineStr">
        <is>
          <t>Forsythe II,B.L. (1996). Silver in a Freshwater Ecosystem:  Acute Toxicity and Trophic Transfer. Ph.D. Thesis, Clemson University, Clemson, SC, 149 p. ECOREF#:83754</t>
        </is>
      </c>
    </row>
    <row r="3410">
      <c r="A3410" t="n">
        <v>7761888.0</v>
      </c>
      <c r="B3410" t="inlineStr">
        <is>
          <t>Nitric acid silver (1+) salt (1:1)</t>
        </is>
      </c>
      <c r="C3410" t="inlineStr">
        <is>
          <t>Reagent Grade, Purissium, Purum, Puriss, Puris, Reinst</t>
        </is>
      </c>
      <c r="D3410" t="inlineStr">
        <is>
          <t>Unmeasured</t>
        </is>
      </c>
      <c r="E3410" t="inlineStr">
        <is>
          <t>Not coded</t>
        </is>
      </c>
      <c r="F3410"/>
      <c r="G3410"/>
      <c r="H3410"/>
      <c r="I3410"/>
      <c r="J3410"/>
      <c r="K3410"/>
      <c r="L3410" t="inlineStr">
        <is>
          <t>Pimephales promelas</t>
        </is>
      </c>
      <c r="M3410" t="inlineStr">
        <is>
          <t>Fathead Minnow</t>
        </is>
      </c>
      <c r="N3410" t="inlineStr">
        <is>
          <t>Fry</t>
        </is>
      </c>
      <c r="O3410" t="inlineStr">
        <is>
          <t>&lt;</t>
        </is>
      </c>
      <c r="P3410" t="n">
        <v>24.0</v>
      </c>
      <c r="Q3410"/>
      <c r="R3410"/>
      <c r="S3410"/>
      <c r="T3410"/>
      <c r="U3410" t="inlineStr">
        <is>
          <t>Hour(s)</t>
        </is>
      </c>
      <c r="V3410" t="inlineStr">
        <is>
          <t>Static</t>
        </is>
      </c>
      <c r="W3410" t="inlineStr">
        <is>
          <t>Fresh water</t>
        </is>
      </c>
      <c r="X3410" t="inlineStr">
        <is>
          <t>Lab</t>
        </is>
      </c>
      <c r="Y3410"/>
      <c r="Z3410" t="inlineStr">
        <is>
          <t>Total</t>
        </is>
      </c>
      <c r="AA3410"/>
      <c r="AB3410" t="n">
        <v>0.00419</v>
      </c>
      <c r="AC3410"/>
      <c r="AD3410" t="n">
        <v>0.00386</v>
      </c>
      <c r="AE3410"/>
      <c r="AF3410" t="n">
        <v>0.00451</v>
      </c>
      <c r="AG3410" t="inlineStr">
        <is>
          <t>AI mg/L</t>
        </is>
      </c>
      <c r="AH3410"/>
      <c r="AI3410"/>
      <c r="AJ3410"/>
      <c r="AK3410"/>
      <c r="AL3410"/>
      <c r="AM3410"/>
      <c r="AN3410"/>
      <c r="AO3410"/>
      <c r="AP3410"/>
      <c r="AQ3410"/>
      <c r="AR3410"/>
      <c r="AS3410"/>
      <c r="AT3410"/>
      <c r="AU3410"/>
      <c r="AV3410"/>
      <c r="AW3410"/>
      <c r="AX3410" t="inlineStr">
        <is>
          <t>Mortality</t>
        </is>
      </c>
      <c r="AY3410" t="inlineStr">
        <is>
          <t>Mortality</t>
        </is>
      </c>
      <c r="AZ3410" t="inlineStr">
        <is>
          <t>LC50</t>
        </is>
      </c>
      <c r="BA3410"/>
      <c r="BB3410" t="n">
        <v>4.0</v>
      </c>
      <c r="BC3410"/>
      <c r="BD3410"/>
      <c r="BE3410"/>
      <c r="BF3410"/>
      <c r="BG3410" t="inlineStr">
        <is>
          <t>Day(s)</t>
        </is>
      </c>
      <c r="BH3410"/>
      <c r="BI3410" t="inlineStr">
        <is>
          <t>DTXSID3032042</t>
        </is>
      </c>
      <c r="BJ3410" t="inlineStr">
        <is>
          <t>10.1002/etc.5620180109</t>
        </is>
      </c>
      <c r="BK3410"/>
      <c r="BL3410"/>
      <c r="BM3410"/>
      <c r="BN3410"/>
      <c r="BO3410"/>
      <c r="BP3410"/>
      <c r="BQ3410"/>
      <c r="BR3410"/>
      <c r="BS3410"/>
      <c r="BT3410" t="inlineStr">
        <is>
          <t>--</t>
        </is>
      </c>
      <c r="BU3410"/>
      <c r="BV3410"/>
      <c r="BW3410"/>
      <c r="BX3410"/>
      <c r="BY3410"/>
      <c r="BZ3410"/>
      <c r="CA3410"/>
      <c r="CB3410"/>
      <c r="CC3410"/>
      <c r="CD3410"/>
      <c r="CE3410"/>
      <c r="CF3410"/>
      <c r="CG3410"/>
      <c r="CH3410"/>
      <c r="CI3410"/>
      <c r="CJ3410"/>
      <c r="CK3410" t="inlineStr">
        <is>
          <t>Karen,D.J., D.R. Ownby, B.L. Forsythe, T.P. Bills, T.W. LaPoint, G.B. Cobb, and S.J. Klaine</t>
        </is>
      </c>
      <c r="CL3410" t="n">
        <v>19218.0</v>
      </c>
      <c r="CM3410" t="inlineStr">
        <is>
          <t>Influence of Water Quality on Silver Toxicity to Rainbow Trout (Oncorhynchus mykiss), Fathead Minnows (Pimephales promelas), and Water Fleas (Daphnia magna)</t>
        </is>
      </c>
      <c r="CN3410" t="inlineStr">
        <is>
          <t>Environ. Toxicol. Chem.18(1): 63-70</t>
        </is>
      </c>
      <c r="CO3410" t="n">
        <v>1999.0</v>
      </c>
      <c r="CP3410" t="inlineStr">
        <is>
          <t>Karen,D.J., D.R. Ownby, B.L. Forsythe, T.P. Bills, T.W. LaPoint, G.B. Cobb, and S.J. Klaine (1999). Influence of Water Quality on Silver Toxicity to Rainbow Trout (Oncorhynchus mykiss), Fathead Minnows (Pimephales promelas), and Water Fleas (Daphnia magna). Environ. Toxicol. Chem., 18, (1), 63-70. doi:10.1002/etc.5620180109. ECOREF#:19218</t>
        </is>
      </c>
    </row>
    <row r="3411">
      <c r="A3411" t="n">
        <v>7761888.0</v>
      </c>
      <c r="B3411" t="inlineStr">
        <is>
          <t>Nitric acid silver (1+) salt (1:1)</t>
        </is>
      </c>
      <c r="C3411"/>
      <c r="D3411" t="inlineStr">
        <is>
          <t>Measured</t>
        </is>
      </c>
      <c r="E3411" t="inlineStr">
        <is>
          <t>Not coded</t>
        </is>
      </c>
      <c r="F3411"/>
      <c r="G3411" t="n">
        <v>99.7</v>
      </c>
      <c r="H3411"/>
      <c r="I3411"/>
      <c r="J3411"/>
      <c r="K3411"/>
      <c r="L3411" t="inlineStr">
        <is>
          <t>Pimephales promelas</t>
        </is>
      </c>
      <c r="M3411" t="inlineStr">
        <is>
          <t>Fathead Minnow</t>
        </is>
      </c>
      <c r="N3411" t="inlineStr">
        <is>
          <t>Juvenile</t>
        </is>
      </c>
      <c r="O3411"/>
      <c r="P3411"/>
      <c r="Q3411"/>
      <c r="R3411"/>
      <c r="S3411"/>
      <c r="T3411"/>
      <c r="U3411"/>
      <c r="V3411" t="inlineStr">
        <is>
          <t>Static</t>
        </is>
      </c>
      <c r="W3411" t="inlineStr">
        <is>
          <t>Fresh water</t>
        </is>
      </c>
      <c r="X3411" t="inlineStr">
        <is>
          <t>Lab</t>
        </is>
      </c>
      <c r="Y3411"/>
      <c r="Z3411" t="inlineStr">
        <is>
          <t>Total</t>
        </is>
      </c>
      <c r="AA3411" t="inlineStr">
        <is>
          <t>~</t>
        </is>
      </c>
      <c r="AB3411" t="n">
        <v>0.02</v>
      </c>
      <c r="AC3411"/>
      <c r="AD3411"/>
      <c r="AE3411"/>
      <c r="AF3411"/>
      <c r="AG3411" t="inlineStr">
        <is>
          <t>AI mg/L</t>
        </is>
      </c>
      <c r="AH3411"/>
      <c r="AI3411"/>
      <c r="AJ3411"/>
      <c r="AK3411"/>
      <c r="AL3411"/>
      <c r="AM3411"/>
      <c r="AN3411"/>
      <c r="AO3411"/>
      <c r="AP3411"/>
      <c r="AQ3411"/>
      <c r="AR3411"/>
      <c r="AS3411"/>
      <c r="AT3411"/>
      <c r="AU3411"/>
      <c r="AV3411"/>
      <c r="AW3411"/>
      <c r="AX3411" t="inlineStr">
        <is>
          <t>Mortality</t>
        </is>
      </c>
      <c r="AY3411" t="inlineStr">
        <is>
          <t>Mortality</t>
        </is>
      </c>
      <c r="AZ3411" t="inlineStr">
        <is>
          <t>LC50</t>
        </is>
      </c>
      <c r="BA3411"/>
      <c r="BB3411" t="n">
        <v>4.0</v>
      </c>
      <c r="BC3411"/>
      <c r="BD3411"/>
      <c r="BE3411"/>
      <c r="BF3411"/>
      <c r="BG3411" t="inlineStr">
        <is>
          <t>Day(s)</t>
        </is>
      </c>
      <c r="BH3411" t="inlineStr">
        <is>
          <t>Pure</t>
        </is>
      </c>
      <c r="BI3411" t="inlineStr">
        <is>
          <t>DTXSID3032042</t>
        </is>
      </c>
      <c r="BJ3411" t="inlineStr">
        <is>
          <t>10.1002/etc.5620170407</t>
        </is>
      </c>
      <c r="BK3411"/>
      <c r="BL3411"/>
      <c r="BM3411"/>
      <c r="BN3411"/>
      <c r="BO3411"/>
      <c r="BP3411"/>
      <c r="BQ3411"/>
      <c r="BR3411"/>
      <c r="BS3411"/>
      <c r="BT3411" t="inlineStr">
        <is>
          <t>--</t>
        </is>
      </c>
      <c r="BU3411"/>
      <c r="BV3411"/>
      <c r="BW3411"/>
      <c r="BX3411"/>
      <c r="BY3411"/>
      <c r="BZ3411"/>
      <c r="CA3411"/>
      <c r="CB3411"/>
      <c r="CC3411"/>
      <c r="CD3411"/>
      <c r="CE3411"/>
      <c r="CF3411"/>
      <c r="CG3411"/>
      <c r="CH3411"/>
      <c r="CI3411" t="inlineStr">
        <is>
          <t xml:space="preserve"> CONC/FROM GRAPH//</t>
        </is>
      </c>
      <c r="CJ3411" t="inlineStr">
        <is>
          <t xml:space="preserve">   CONC/FROM GRAPH//</t>
        </is>
      </c>
      <c r="CK3411" t="inlineStr">
        <is>
          <t>Erickson,R.J., L.T. Brooke, M.D. Kahl, F.V. Venter, S.L. Harting, T.P. Markee, and R.L. Spehar</t>
        </is>
      </c>
      <c r="CL3411" t="n">
        <v>18938.0</v>
      </c>
      <c r="CM3411" t="inlineStr">
        <is>
          <t>Effects of Laboratory Test Conditions on the Toxicity of Silver to Aquatic Organisms</t>
        </is>
      </c>
      <c r="CN3411" t="inlineStr">
        <is>
          <t>Environ. Toxicol. Chem.17(4): 572-578</t>
        </is>
      </c>
      <c r="CO3411" t="n">
        <v>1998.0</v>
      </c>
      <c r="CP3411" t="inlineStr">
        <is>
          <t>Erickson,R.J., L.T. Brooke, M.D. Kahl, F.V. Venter, S.L. Harting, T.P. Markee, and R.L. Spehar (1998). Effects of Laboratory Test Conditions on the Toxicity of Silver to Aquatic Organisms. Environ. Toxicol. Chem., 17, (4), 572-578. doi:10.1002/etc.5620170407. ECOREF#:18938</t>
        </is>
      </c>
    </row>
    <row r="3412">
      <c r="A3412" t="n">
        <v>7761888.0</v>
      </c>
      <c r="B3412" t="inlineStr">
        <is>
          <t>Nitric acid silver (1+) salt (1:1)</t>
        </is>
      </c>
      <c r="C3412"/>
      <c r="D3412" t="inlineStr">
        <is>
          <t>Unmeasured</t>
        </is>
      </c>
      <c r="E3412" t="inlineStr">
        <is>
          <t>Not reported</t>
        </is>
      </c>
      <c r="F3412"/>
      <c r="G3412"/>
      <c r="H3412"/>
      <c r="I3412"/>
      <c r="J3412"/>
      <c r="K3412"/>
      <c r="L3412" t="inlineStr">
        <is>
          <t>Pimephales promelas</t>
        </is>
      </c>
      <c r="M3412" t="inlineStr">
        <is>
          <t>Fathead Minnow</t>
        </is>
      </c>
      <c r="N3412"/>
      <c r="O3412"/>
      <c r="P3412"/>
      <c r="Q3412"/>
      <c r="R3412"/>
      <c r="S3412"/>
      <c r="T3412"/>
      <c r="U3412"/>
      <c r="V3412" t="inlineStr">
        <is>
          <t>Static</t>
        </is>
      </c>
      <c r="W3412" t="inlineStr">
        <is>
          <t>Fresh water</t>
        </is>
      </c>
      <c r="X3412" t="inlineStr">
        <is>
          <t>Lab</t>
        </is>
      </c>
      <c r="Y3412" t="n">
        <v>6.0</v>
      </c>
      <c r="Z3412" t="inlineStr">
        <is>
          <t>Total</t>
        </is>
      </c>
      <c r="AA3412"/>
      <c r="AB3412" t="n">
        <v>0.021</v>
      </c>
      <c r="AC3412"/>
      <c r="AD3412" t="n">
        <v>0.019</v>
      </c>
      <c r="AE3412"/>
      <c r="AF3412" t="n">
        <v>0.023</v>
      </c>
      <c r="AG3412" t="inlineStr">
        <is>
          <t>AI mg/L</t>
        </is>
      </c>
      <c r="AH3412"/>
      <c r="AI3412"/>
      <c r="AJ3412"/>
      <c r="AK3412"/>
      <c r="AL3412"/>
      <c r="AM3412"/>
      <c r="AN3412"/>
      <c r="AO3412"/>
      <c r="AP3412"/>
      <c r="AQ3412"/>
      <c r="AR3412"/>
      <c r="AS3412"/>
      <c r="AT3412"/>
      <c r="AU3412"/>
      <c r="AV3412"/>
      <c r="AW3412"/>
      <c r="AX3412" t="inlineStr">
        <is>
          <t>Mortality</t>
        </is>
      </c>
      <c r="AY3412" t="inlineStr">
        <is>
          <t>Mortality</t>
        </is>
      </c>
      <c r="AZ3412" t="inlineStr">
        <is>
          <t>LC50</t>
        </is>
      </c>
      <c r="BA3412"/>
      <c r="BB3412" t="n">
        <v>4.0</v>
      </c>
      <c r="BC3412"/>
      <c r="BD3412"/>
      <c r="BE3412"/>
      <c r="BF3412"/>
      <c r="BG3412" t="inlineStr">
        <is>
          <t>Day(s)</t>
        </is>
      </c>
      <c r="BH3412"/>
      <c r="BI3412" t="inlineStr">
        <is>
          <t>DTXSID3032042</t>
        </is>
      </c>
      <c r="BJ3412"/>
      <c r="BK3412"/>
      <c r="BL3412" t="inlineStr">
        <is>
          <t>Acute</t>
        </is>
      </c>
      <c r="BM3412"/>
      <c r="BN3412"/>
      <c r="BO3412"/>
      <c r="BP3412"/>
      <c r="BQ3412"/>
      <c r="BR3412"/>
      <c r="BS3412"/>
      <c r="BT3412" t="inlineStr">
        <is>
          <t>--</t>
        </is>
      </c>
      <c r="BU3412"/>
      <c r="BV3412"/>
      <c r="BW3412"/>
      <c r="BX3412"/>
      <c r="BY3412"/>
      <c r="BZ3412"/>
      <c r="CA3412"/>
      <c r="CB3412"/>
      <c r="CC3412"/>
      <c r="CD3412"/>
      <c r="CE3412"/>
      <c r="CF3412"/>
      <c r="CG3412"/>
      <c r="CH3412"/>
      <c r="CI3412"/>
      <c r="CJ3412"/>
      <c r="CK3412" t="inlineStr">
        <is>
          <t>Hobson,J.F.</t>
        </is>
      </c>
      <c r="CL3412" t="n">
        <v>150469.0</v>
      </c>
      <c r="CM3412" t="inlineStr">
        <is>
          <t>Acclimation-Induced Changes in Toxicity and Induction of Metallothionein-Like Proteins in the Fathead Minnow Following Sublethal Exposure to Cobalt, Silver, and Zinc</t>
        </is>
      </c>
      <c r="CN3412" t="inlineStr">
        <is>
          <t>Ph.D.Thesis, University of Kentucky, Lexington, KY:145 p.</t>
        </is>
      </c>
      <c r="CO3412" t="n">
        <v>1986.0</v>
      </c>
      <c r="CP3412" t="inlineStr">
        <is>
          <t>Hobson,J.F. (1986). Acclimation-Induced Changes in Toxicity and Induction of Metallothionein-Like Proteins in the Fathead Minnow Following Sublethal Exposure to Cobalt, Silver, and Zinc. Ph.D.Thesis, University of Kentucky, Lexington, KY, 145 p. ECOREF#:150469</t>
        </is>
      </c>
    </row>
    <row r="3413">
      <c r="A3413" t="n">
        <v>7761888.0</v>
      </c>
      <c r="B3413" t="inlineStr">
        <is>
          <t>Nitric acid silver (1+) salt (1:1)</t>
        </is>
      </c>
      <c r="C3413"/>
      <c r="D3413" t="inlineStr">
        <is>
          <t>Unmeasured</t>
        </is>
      </c>
      <c r="E3413" t="inlineStr">
        <is>
          <t>Not reported</t>
        </is>
      </c>
      <c r="F3413"/>
      <c r="G3413"/>
      <c r="H3413"/>
      <c r="I3413"/>
      <c r="J3413"/>
      <c r="K3413"/>
      <c r="L3413" t="inlineStr">
        <is>
          <t>Pimephales promelas</t>
        </is>
      </c>
      <c r="M3413" t="inlineStr">
        <is>
          <t>Fathead Minnow</t>
        </is>
      </c>
      <c r="N3413"/>
      <c r="O3413"/>
      <c r="P3413"/>
      <c r="Q3413"/>
      <c r="R3413"/>
      <c r="S3413"/>
      <c r="T3413"/>
      <c r="U3413"/>
      <c r="V3413" t="inlineStr">
        <is>
          <t>Static</t>
        </is>
      </c>
      <c r="W3413" t="inlineStr">
        <is>
          <t>Fresh water</t>
        </is>
      </c>
      <c r="X3413" t="inlineStr">
        <is>
          <t>Lab</t>
        </is>
      </c>
      <c r="Y3413" t="n">
        <v>6.0</v>
      </c>
      <c r="Z3413" t="inlineStr">
        <is>
          <t>Total</t>
        </is>
      </c>
      <c r="AA3413"/>
      <c r="AB3413" t="n">
        <v>0.027</v>
      </c>
      <c r="AC3413"/>
      <c r="AD3413" t="n">
        <v>0.024</v>
      </c>
      <c r="AE3413"/>
      <c r="AF3413" t="n">
        <v>0.03</v>
      </c>
      <c r="AG3413" t="inlineStr">
        <is>
          <t>AI mg/L</t>
        </is>
      </c>
      <c r="AH3413"/>
      <c r="AI3413"/>
      <c r="AJ3413"/>
      <c r="AK3413"/>
      <c r="AL3413"/>
      <c r="AM3413"/>
      <c r="AN3413"/>
      <c r="AO3413"/>
      <c r="AP3413"/>
      <c r="AQ3413"/>
      <c r="AR3413"/>
      <c r="AS3413"/>
      <c r="AT3413"/>
      <c r="AU3413"/>
      <c r="AV3413"/>
      <c r="AW3413"/>
      <c r="AX3413" t="inlineStr">
        <is>
          <t>Mortality</t>
        </is>
      </c>
      <c r="AY3413" t="inlineStr">
        <is>
          <t>Mortality</t>
        </is>
      </c>
      <c r="AZ3413" t="inlineStr">
        <is>
          <t>LC50</t>
        </is>
      </c>
      <c r="BA3413"/>
      <c r="BB3413" t="n">
        <v>4.0</v>
      </c>
      <c r="BC3413"/>
      <c r="BD3413"/>
      <c r="BE3413"/>
      <c r="BF3413"/>
      <c r="BG3413" t="inlineStr">
        <is>
          <t>Day(s)</t>
        </is>
      </c>
      <c r="BH3413"/>
      <c r="BI3413" t="inlineStr">
        <is>
          <t>DTXSID3032042</t>
        </is>
      </c>
      <c r="BJ3413"/>
      <c r="BK3413"/>
      <c r="BL3413" t="inlineStr">
        <is>
          <t>Acute</t>
        </is>
      </c>
      <c r="BM3413"/>
      <c r="BN3413"/>
      <c r="BO3413"/>
      <c r="BP3413"/>
      <c r="BQ3413"/>
      <c r="BR3413"/>
      <c r="BS3413"/>
      <c r="BT3413" t="inlineStr">
        <is>
          <t>--</t>
        </is>
      </c>
      <c r="BU3413"/>
      <c r="BV3413"/>
      <c r="BW3413"/>
      <c r="BX3413"/>
      <c r="BY3413"/>
      <c r="BZ3413"/>
      <c r="CA3413"/>
      <c r="CB3413"/>
      <c r="CC3413"/>
      <c r="CD3413"/>
      <c r="CE3413"/>
      <c r="CF3413"/>
      <c r="CG3413"/>
      <c r="CH3413"/>
      <c r="CI3413"/>
      <c r="CJ3413"/>
      <c r="CK3413" t="inlineStr">
        <is>
          <t>Hobson,J.F.</t>
        </is>
      </c>
      <c r="CL3413" t="n">
        <v>150469.0</v>
      </c>
      <c r="CM3413" t="inlineStr">
        <is>
          <t>Acclimation-Induced Changes in Toxicity and Induction of Metallothionein-Like Proteins in the Fathead Minnow Following Sublethal Exposure to Cobalt, Silver, and Zinc</t>
        </is>
      </c>
      <c r="CN3413" t="inlineStr">
        <is>
          <t>Ph.D.Thesis, University of Kentucky, Lexington, KY:145 p.</t>
        </is>
      </c>
      <c r="CO3413" t="n">
        <v>1986.0</v>
      </c>
      <c r="CP3413" t="inlineStr">
        <is>
          <t>Hobson,J.F. (1986). Acclimation-Induced Changes in Toxicity and Induction of Metallothionein-Like Proteins in the Fathead Minnow Following Sublethal Exposure to Cobalt, Silver, and Zinc. Ph.D.Thesis, University of Kentucky, Lexington, KY, 145 p. ECOREF#:150469</t>
        </is>
      </c>
    </row>
    <row r="3414">
      <c r="A3414" t="n">
        <v>7761888.0</v>
      </c>
      <c r="B3414" t="inlineStr">
        <is>
          <t>Nitric acid silver (1+) salt (1:1)</t>
        </is>
      </c>
      <c r="C3414"/>
      <c r="D3414" t="inlineStr">
        <is>
          <t>Measured</t>
        </is>
      </c>
      <c r="E3414" t="inlineStr">
        <is>
          <t>Not coded</t>
        </is>
      </c>
      <c r="F3414"/>
      <c r="G3414" t="n">
        <v>99.7</v>
      </c>
      <c r="H3414"/>
      <c r="I3414"/>
      <c r="J3414"/>
      <c r="K3414"/>
      <c r="L3414" t="inlineStr">
        <is>
          <t>Pimephales promelas</t>
        </is>
      </c>
      <c r="M3414" t="inlineStr">
        <is>
          <t>Fathead Minnow</t>
        </is>
      </c>
      <c r="N3414" t="inlineStr">
        <is>
          <t>Juvenile</t>
        </is>
      </c>
      <c r="O3414"/>
      <c r="P3414"/>
      <c r="Q3414"/>
      <c r="R3414"/>
      <c r="S3414"/>
      <c r="T3414"/>
      <c r="U3414"/>
      <c r="V3414" t="inlineStr">
        <is>
          <t>Flow-through</t>
        </is>
      </c>
      <c r="W3414" t="inlineStr">
        <is>
          <t>Fresh water</t>
        </is>
      </c>
      <c r="X3414" t="inlineStr">
        <is>
          <t>Lab</t>
        </is>
      </c>
      <c r="Y3414"/>
      <c r="Z3414" t="inlineStr">
        <is>
          <t>Total</t>
        </is>
      </c>
      <c r="AA3414" t="inlineStr">
        <is>
          <t>~</t>
        </is>
      </c>
      <c r="AB3414" t="n">
        <v>6.0</v>
      </c>
      <c r="AC3414"/>
      <c r="AD3414"/>
      <c r="AE3414"/>
      <c r="AF3414"/>
      <c r="AG3414" t="inlineStr">
        <is>
          <t>AI mg/L</t>
        </is>
      </c>
      <c r="AH3414"/>
      <c r="AI3414"/>
      <c r="AJ3414"/>
      <c r="AK3414"/>
      <c r="AL3414"/>
      <c r="AM3414"/>
      <c r="AN3414"/>
      <c r="AO3414"/>
      <c r="AP3414"/>
      <c r="AQ3414"/>
      <c r="AR3414"/>
      <c r="AS3414"/>
      <c r="AT3414"/>
      <c r="AU3414"/>
      <c r="AV3414"/>
      <c r="AW3414"/>
      <c r="AX3414" t="inlineStr">
        <is>
          <t>Mortality</t>
        </is>
      </c>
      <c r="AY3414" t="inlineStr">
        <is>
          <t>Mortality</t>
        </is>
      </c>
      <c r="AZ3414" t="inlineStr">
        <is>
          <t>LC50</t>
        </is>
      </c>
      <c r="BA3414"/>
      <c r="BB3414" t="n">
        <v>4.0</v>
      </c>
      <c r="BC3414"/>
      <c r="BD3414"/>
      <c r="BE3414"/>
      <c r="BF3414"/>
      <c r="BG3414" t="inlineStr">
        <is>
          <t>Day(s)</t>
        </is>
      </c>
      <c r="BH3414" t="inlineStr">
        <is>
          <t>Pure</t>
        </is>
      </c>
      <c r="BI3414" t="inlineStr">
        <is>
          <t>DTXSID3032042</t>
        </is>
      </c>
      <c r="BJ3414" t="inlineStr">
        <is>
          <t>10.1002/etc.5620170407</t>
        </is>
      </c>
      <c r="BK3414"/>
      <c r="BL3414"/>
      <c r="BM3414"/>
      <c r="BN3414"/>
      <c r="BO3414"/>
      <c r="BP3414"/>
      <c r="BQ3414"/>
      <c r="BR3414"/>
      <c r="BS3414"/>
      <c r="BT3414" t="inlineStr">
        <is>
          <t>--</t>
        </is>
      </c>
      <c r="BU3414"/>
      <c r="BV3414"/>
      <c r="BW3414"/>
      <c r="BX3414"/>
      <c r="BY3414"/>
      <c r="BZ3414"/>
      <c r="CA3414"/>
      <c r="CB3414"/>
      <c r="CC3414"/>
      <c r="CD3414"/>
      <c r="CE3414"/>
      <c r="CF3414"/>
      <c r="CG3414"/>
      <c r="CH3414"/>
      <c r="CI3414" t="inlineStr">
        <is>
          <t xml:space="preserve"> CONC/FROM GRAPH//</t>
        </is>
      </c>
      <c r="CJ3414" t="inlineStr">
        <is>
          <t xml:space="preserve">   CONC/FROM GRAPH//</t>
        </is>
      </c>
      <c r="CK3414" t="inlineStr">
        <is>
          <t>Erickson,R.J., L.T. Brooke, M.D. Kahl, F.V. Venter, S.L. Harting, T.P. Markee, and R.L. Spehar</t>
        </is>
      </c>
      <c r="CL3414" t="n">
        <v>18938.0</v>
      </c>
      <c r="CM3414" t="inlineStr">
        <is>
          <t>Effects of Laboratory Test Conditions on the Toxicity of Silver to Aquatic Organisms</t>
        </is>
      </c>
      <c r="CN3414" t="inlineStr">
        <is>
          <t>Environ. Toxicol. Chem.17(4): 572-578</t>
        </is>
      </c>
      <c r="CO3414" t="n">
        <v>1998.0</v>
      </c>
      <c r="CP3414" t="inlineStr">
        <is>
          <t>Erickson,R.J., L.T. Brooke, M.D. Kahl, F.V. Venter, S.L. Harting, T.P. Markee, and R.L. Spehar (1998). Effects of Laboratory Test Conditions on the Toxicity of Silver to Aquatic Organisms. Environ. Toxicol. Chem., 17, (4), 572-578. doi:10.1002/etc.5620170407. ECOREF#:18938</t>
        </is>
      </c>
    </row>
    <row r="3415">
      <c r="A3415" t="n">
        <v>7761888.0</v>
      </c>
      <c r="B3415" t="inlineStr">
        <is>
          <t>Nitric acid silver (1+) salt (1:1)</t>
        </is>
      </c>
      <c r="C3415" t="inlineStr">
        <is>
          <t>Reagent Grade, Purissium, Purum, Puriss, Puris, Reinst</t>
        </is>
      </c>
      <c r="D3415" t="inlineStr">
        <is>
          <t>Unmeasured</t>
        </is>
      </c>
      <c r="E3415" t="inlineStr">
        <is>
          <t>Not coded</t>
        </is>
      </c>
      <c r="F3415"/>
      <c r="G3415"/>
      <c r="H3415"/>
      <c r="I3415"/>
      <c r="J3415"/>
      <c r="K3415"/>
      <c r="L3415" t="inlineStr">
        <is>
          <t>Pimephales promelas</t>
        </is>
      </c>
      <c r="M3415" t="inlineStr">
        <is>
          <t>Fathead Minnow</t>
        </is>
      </c>
      <c r="N3415" t="inlineStr">
        <is>
          <t>Fry</t>
        </is>
      </c>
      <c r="O3415" t="inlineStr">
        <is>
          <t>&lt;</t>
        </is>
      </c>
      <c r="P3415" t="n">
        <v>24.0</v>
      </c>
      <c r="Q3415"/>
      <c r="R3415"/>
      <c r="S3415"/>
      <c r="T3415"/>
      <c r="U3415" t="inlineStr">
        <is>
          <t>Hour(s)</t>
        </is>
      </c>
      <c r="V3415" t="inlineStr">
        <is>
          <t>Static</t>
        </is>
      </c>
      <c r="W3415" t="inlineStr">
        <is>
          <t>Fresh water</t>
        </is>
      </c>
      <c r="X3415" t="inlineStr">
        <is>
          <t>Lab</t>
        </is>
      </c>
      <c r="Y3415"/>
      <c r="Z3415" t="inlineStr">
        <is>
          <t>Total</t>
        </is>
      </c>
      <c r="AA3415"/>
      <c r="AB3415" t="n">
        <v>0.00539</v>
      </c>
      <c r="AC3415"/>
      <c r="AD3415" t="n">
        <v>0.00492</v>
      </c>
      <c r="AE3415"/>
      <c r="AF3415" t="n">
        <v>0.00585</v>
      </c>
      <c r="AG3415" t="inlineStr">
        <is>
          <t>AI mg/L</t>
        </is>
      </c>
      <c r="AH3415"/>
      <c r="AI3415"/>
      <c r="AJ3415"/>
      <c r="AK3415"/>
      <c r="AL3415"/>
      <c r="AM3415"/>
      <c r="AN3415"/>
      <c r="AO3415"/>
      <c r="AP3415"/>
      <c r="AQ3415"/>
      <c r="AR3415"/>
      <c r="AS3415"/>
      <c r="AT3415"/>
      <c r="AU3415"/>
      <c r="AV3415"/>
      <c r="AW3415"/>
      <c r="AX3415" t="inlineStr">
        <is>
          <t>Mortality</t>
        </is>
      </c>
      <c r="AY3415" t="inlineStr">
        <is>
          <t>Mortality</t>
        </is>
      </c>
      <c r="AZ3415" t="inlineStr">
        <is>
          <t>LC50</t>
        </is>
      </c>
      <c r="BA3415"/>
      <c r="BB3415" t="n">
        <v>4.0</v>
      </c>
      <c r="BC3415"/>
      <c r="BD3415"/>
      <c r="BE3415"/>
      <c r="BF3415"/>
      <c r="BG3415" t="inlineStr">
        <is>
          <t>Day(s)</t>
        </is>
      </c>
      <c r="BH3415"/>
      <c r="BI3415" t="inlineStr">
        <is>
          <t>DTXSID3032042</t>
        </is>
      </c>
      <c r="BJ3415" t="inlineStr">
        <is>
          <t>10.1002/etc.5620180109</t>
        </is>
      </c>
      <c r="BK3415"/>
      <c r="BL3415"/>
      <c r="BM3415"/>
      <c r="BN3415"/>
      <c r="BO3415"/>
      <c r="BP3415"/>
      <c r="BQ3415"/>
      <c r="BR3415"/>
      <c r="BS3415"/>
      <c r="BT3415" t="inlineStr">
        <is>
          <t>--</t>
        </is>
      </c>
      <c r="BU3415"/>
      <c r="BV3415"/>
      <c r="BW3415"/>
      <c r="BX3415"/>
      <c r="BY3415"/>
      <c r="BZ3415"/>
      <c r="CA3415"/>
      <c r="CB3415"/>
      <c r="CC3415"/>
      <c r="CD3415"/>
      <c r="CE3415"/>
      <c r="CF3415"/>
      <c r="CG3415"/>
      <c r="CH3415"/>
      <c r="CI3415"/>
      <c r="CJ3415"/>
      <c r="CK3415" t="inlineStr">
        <is>
          <t>Karen,D.J., D.R. Ownby, B.L. Forsythe, T.P. Bills, T.W. LaPoint, G.B. Cobb, and S.J. Klaine</t>
        </is>
      </c>
      <c r="CL3415" t="n">
        <v>19218.0</v>
      </c>
      <c r="CM3415" t="inlineStr">
        <is>
          <t>Influence of Water Quality on Silver Toxicity to Rainbow Trout (Oncorhynchus mykiss), Fathead Minnows (Pimephales promelas), and Water Fleas (Daphnia magna)</t>
        </is>
      </c>
      <c r="CN3415" t="inlineStr">
        <is>
          <t>Environ. Toxicol. Chem.18(1): 63-70</t>
        </is>
      </c>
      <c r="CO3415" t="n">
        <v>1999.0</v>
      </c>
      <c r="CP3415" t="inlineStr">
        <is>
          <t>Karen,D.J., D.R. Ownby, B.L. Forsythe, T.P. Bills, T.W. LaPoint, G.B. Cobb, and S.J. Klaine (1999). Influence of Water Quality on Silver Toxicity to Rainbow Trout (Oncorhynchus mykiss), Fathead Minnows (Pimephales promelas), and Water Fleas (Daphnia magna). Environ. Toxicol. Chem., 18, (1), 63-70. doi:10.1002/etc.5620180109. ECOREF#:19218</t>
        </is>
      </c>
    </row>
    <row r="3416">
      <c r="A3416" t="n">
        <v>7761888.0</v>
      </c>
      <c r="B3416" t="inlineStr">
        <is>
          <t>Nitric acid silver (1+) salt (1:1)</t>
        </is>
      </c>
      <c r="C3416" t="inlineStr">
        <is>
          <t>Reagent Grade, Purissium, Purum, Puriss, Puris, Reinst</t>
        </is>
      </c>
      <c r="D3416" t="inlineStr">
        <is>
          <t>Unmeasured</t>
        </is>
      </c>
      <c r="E3416" t="inlineStr">
        <is>
          <t>Not coded</t>
        </is>
      </c>
      <c r="F3416"/>
      <c r="G3416"/>
      <c r="H3416"/>
      <c r="I3416"/>
      <c r="J3416"/>
      <c r="K3416"/>
      <c r="L3416" t="inlineStr">
        <is>
          <t>Pimephales promelas</t>
        </is>
      </c>
      <c r="M3416" t="inlineStr">
        <is>
          <t>Fathead Minnow</t>
        </is>
      </c>
      <c r="N3416" t="inlineStr">
        <is>
          <t>Fry</t>
        </is>
      </c>
      <c r="O3416" t="inlineStr">
        <is>
          <t>&lt;</t>
        </is>
      </c>
      <c r="P3416" t="n">
        <v>24.0</v>
      </c>
      <c r="Q3416"/>
      <c r="R3416"/>
      <c r="S3416"/>
      <c r="T3416"/>
      <c r="U3416" t="inlineStr">
        <is>
          <t>Hour(s)</t>
        </is>
      </c>
      <c r="V3416" t="inlineStr">
        <is>
          <t>Static</t>
        </is>
      </c>
      <c r="W3416" t="inlineStr">
        <is>
          <t>Fresh water</t>
        </is>
      </c>
      <c r="X3416" t="inlineStr">
        <is>
          <t>Lab</t>
        </is>
      </c>
      <c r="Y3416"/>
      <c r="Z3416" t="inlineStr">
        <is>
          <t>Total</t>
        </is>
      </c>
      <c r="AA3416"/>
      <c r="AB3416" t="n">
        <v>0.01019</v>
      </c>
      <c r="AC3416"/>
      <c r="AD3416" t="n">
        <v>0.00911</v>
      </c>
      <c r="AE3416"/>
      <c r="AF3416" t="n">
        <v>0.01141</v>
      </c>
      <c r="AG3416" t="inlineStr">
        <is>
          <t>AI mg/L</t>
        </is>
      </c>
      <c r="AH3416"/>
      <c r="AI3416"/>
      <c r="AJ3416"/>
      <c r="AK3416"/>
      <c r="AL3416"/>
      <c r="AM3416"/>
      <c r="AN3416"/>
      <c r="AO3416"/>
      <c r="AP3416"/>
      <c r="AQ3416"/>
      <c r="AR3416"/>
      <c r="AS3416"/>
      <c r="AT3416"/>
      <c r="AU3416"/>
      <c r="AV3416"/>
      <c r="AW3416"/>
      <c r="AX3416" t="inlineStr">
        <is>
          <t>Mortality</t>
        </is>
      </c>
      <c r="AY3416" t="inlineStr">
        <is>
          <t>Mortality</t>
        </is>
      </c>
      <c r="AZ3416" t="inlineStr">
        <is>
          <t>LC50</t>
        </is>
      </c>
      <c r="BA3416"/>
      <c r="BB3416" t="n">
        <v>4.0</v>
      </c>
      <c r="BC3416"/>
      <c r="BD3416"/>
      <c r="BE3416"/>
      <c r="BF3416"/>
      <c r="BG3416" t="inlineStr">
        <is>
          <t>Day(s)</t>
        </is>
      </c>
      <c r="BH3416"/>
      <c r="BI3416" t="inlineStr">
        <is>
          <t>DTXSID3032042</t>
        </is>
      </c>
      <c r="BJ3416" t="inlineStr">
        <is>
          <t>10.1002/etc.5620180109</t>
        </is>
      </c>
      <c r="BK3416"/>
      <c r="BL3416"/>
      <c r="BM3416"/>
      <c r="BN3416"/>
      <c r="BO3416"/>
      <c r="BP3416"/>
      <c r="BQ3416"/>
      <c r="BR3416"/>
      <c r="BS3416"/>
      <c r="BT3416" t="inlineStr">
        <is>
          <t>--</t>
        </is>
      </c>
      <c r="BU3416"/>
      <c r="BV3416"/>
      <c r="BW3416"/>
      <c r="BX3416"/>
      <c r="BY3416"/>
      <c r="BZ3416"/>
      <c r="CA3416"/>
      <c r="CB3416"/>
      <c r="CC3416"/>
      <c r="CD3416"/>
      <c r="CE3416"/>
      <c r="CF3416"/>
      <c r="CG3416"/>
      <c r="CH3416"/>
      <c r="CI3416"/>
      <c r="CJ3416"/>
      <c r="CK3416" t="inlineStr">
        <is>
          <t>Karen,D.J., D.R. Ownby, B.L. Forsythe, T.P. Bills, T.W. LaPoint, G.B. Cobb, and S.J. Klaine</t>
        </is>
      </c>
      <c r="CL3416" t="n">
        <v>19218.0</v>
      </c>
      <c r="CM3416" t="inlineStr">
        <is>
          <t>Influence of Water Quality on Silver Toxicity to Rainbow Trout (Oncorhynchus mykiss), Fathead Minnows (Pimephales promelas), and Water Fleas (Daphnia magna)</t>
        </is>
      </c>
      <c r="CN3416" t="inlineStr">
        <is>
          <t>Environ. Toxicol. Chem.18(1): 63-70</t>
        </is>
      </c>
      <c r="CO3416" t="n">
        <v>1999.0</v>
      </c>
      <c r="CP3416" t="inlineStr">
        <is>
          <t>Karen,D.J., D.R. Ownby, B.L. Forsythe, T.P. Bills, T.W. LaPoint, G.B. Cobb, and S.J. Klaine (1999). Influence of Water Quality on Silver Toxicity to Rainbow Trout (Oncorhynchus mykiss), Fathead Minnows (Pimephales promelas), and Water Fleas (Daphnia magna). Environ. Toxicol. Chem., 18, (1), 63-70. doi:10.1002/etc.5620180109. ECOREF#:19218</t>
        </is>
      </c>
    </row>
    <row r="3417">
      <c r="A3417" t="n">
        <v>7761888.0</v>
      </c>
      <c r="B3417" t="inlineStr">
        <is>
          <t>Nitric acid silver (1+) salt (1:1)</t>
        </is>
      </c>
      <c r="C3417" t="inlineStr">
        <is>
          <t>Reagent Grade, Purissium, Purum, Puriss, Puris, Reinst</t>
        </is>
      </c>
      <c r="D3417" t="inlineStr">
        <is>
          <t>Unmeasured</t>
        </is>
      </c>
      <c r="E3417" t="inlineStr">
        <is>
          <t>Not coded</t>
        </is>
      </c>
      <c r="F3417"/>
      <c r="G3417"/>
      <c r="H3417"/>
      <c r="I3417"/>
      <c r="J3417"/>
      <c r="K3417"/>
      <c r="L3417" t="inlineStr">
        <is>
          <t>Pimephales promelas</t>
        </is>
      </c>
      <c r="M3417" t="inlineStr">
        <is>
          <t>Fathead Minnow</t>
        </is>
      </c>
      <c r="N3417" t="inlineStr">
        <is>
          <t>Fry</t>
        </is>
      </c>
      <c r="O3417"/>
      <c r="P3417" t="n">
        <v>4.0</v>
      </c>
      <c r="Q3417"/>
      <c r="R3417"/>
      <c r="S3417"/>
      <c r="T3417"/>
      <c r="U3417" t="inlineStr">
        <is>
          <t>Day(s)</t>
        </is>
      </c>
      <c r="V3417" t="inlineStr">
        <is>
          <t>Static</t>
        </is>
      </c>
      <c r="W3417" t="inlineStr">
        <is>
          <t>Fresh water</t>
        </is>
      </c>
      <c r="X3417" t="inlineStr">
        <is>
          <t>Lab</t>
        </is>
      </c>
      <c r="Y3417" t="n">
        <v>6.0</v>
      </c>
      <c r="Z3417" t="inlineStr">
        <is>
          <t>Total</t>
        </is>
      </c>
      <c r="AA3417"/>
      <c r="AB3417" t="n">
        <v>0.0087</v>
      </c>
      <c r="AC3417"/>
      <c r="AD3417" t="n">
        <v>0.0079</v>
      </c>
      <c r="AE3417"/>
      <c r="AF3417" t="n">
        <v>0.0095</v>
      </c>
      <c r="AG3417" t="inlineStr">
        <is>
          <t>AI mg/L</t>
        </is>
      </c>
      <c r="AH3417"/>
      <c r="AI3417"/>
      <c r="AJ3417"/>
      <c r="AK3417"/>
      <c r="AL3417"/>
      <c r="AM3417"/>
      <c r="AN3417"/>
      <c r="AO3417"/>
      <c r="AP3417"/>
      <c r="AQ3417"/>
      <c r="AR3417"/>
      <c r="AS3417"/>
      <c r="AT3417"/>
      <c r="AU3417"/>
      <c r="AV3417"/>
      <c r="AW3417"/>
      <c r="AX3417" t="inlineStr">
        <is>
          <t>Mortality</t>
        </is>
      </c>
      <c r="AY3417" t="inlineStr">
        <is>
          <t>Mortality</t>
        </is>
      </c>
      <c r="AZ3417" t="inlineStr">
        <is>
          <t>LC50</t>
        </is>
      </c>
      <c r="BA3417"/>
      <c r="BB3417" t="n">
        <v>4.0</v>
      </c>
      <c r="BC3417"/>
      <c r="BD3417"/>
      <c r="BE3417"/>
      <c r="BF3417"/>
      <c r="BG3417" t="inlineStr">
        <is>
          <t>Day(s)</t>
        </is>
      </c>
      <c r="BH3417"/>
      <c r="BI3417" t="inlineStr">
        <is>
          <t>DTXSID3032042</t>
        </is>
      </c>
      <c r="BJ3417"/>
      <c r="BK3417"/>
      <c r="BL3417"/>
      <c r="BM3417"/>
      <c r="BN3417"/>
      <c r="BO3417"/>
      <c r="BP3417"/>
      <c r="BQ3417"/>
      <c r="BR3417"/>
      <c r="BS3417"/>
      <c r="BT3417" t="inlineStr">
        <is>
          <t>--</t>
        </is>
      </c>
      <c r="BU3417"/>
      <c r="BV3417"/>
      <c r="BW3417"/>
      <c r="BX3417"/>
      <c r="BY3417"/>
      <c r="BZ3417"/>
      <c r="CA3417"/>
      <c r="CB3417"/>
      <c r="CC3417"/>
      <c r="CD3417"/>
      <c r="CE3417"/>
      <c r="CF3417"/>
      <c r="CG3417"/>
      <c r="CH3417"/>
      <c r="CI3417" t="inlineStr">
        <is>
          <t xml:space="preserve"> TESTID/19//MSMT/NR//DOSES/2/5/10/20/40 UG/L//SOURCE/COM//WTINT/NR//DNUM/6//SEX/NR//TMETH/EPAASTM//STYPE/ACUTE//ETIME/96 H//AP RATE/NR//SAMPN/NR//WTAT/NR//INTAKE/NR//COMPEP/NR//LD/NR//DW/NR//STST/NR//HMA/NR//NA/NR//CL/20 MG/L//DIC/NR//CA/NR//POT/NR//MG/NR//SO4/NR//SULF/NR//</t>
        </is>
      </c>
      <c r="CJ3417" t="inlineStr">
        <is>
          <t>SOURCE/COMMERCIAL//   TESTID/19//MSMT/NR//DOSES/2/5/10/20/40 UG/L//SOURCE/COM//WTINT/NR//DNUM/6//SEX/NR//TMETH/EPAASTM//STYPE/ACUTE//ETIME/96 H//AP RATE/NR//SAMPN/NR//WTAT/NR//INTAKE/NR//COMPEP/NR//LD/NR//DW/NR//STST/NR//HMA/NR//NA/NR//CL/20 MG/L//DIC/NR//CA/NR//POT/NR//MG/NR//SO4/NR//SULF/NR//</t>
        </is>
      </c>
      <c r="CK3417" t="inlineStr">
        <is>
          <t>Forsythe II,B.L.</t>
        </is>
      </c>
      <c r="CL3417" t="n">
        <v>83754.0</v>
      </c>
      <c r="CM3417" t="inlineStr">
        <is>
          <t>Silver in a Freshwater Ecosystem:  Acute Toxicity and Trophic Transfer</t>
        </is>
      </c>
      <c r="CN3417" t="inlineStr">
        <is>
          <t>Ph.D. Thesis, Clemson University, Clemson, SC:149 p.</t>
        </is>
      </c>
      <c r="CO3417" t="n">
        <v>1996.0</v>
      </c>
      <c r="CP3417" t="inlineStr">
        <is>
          <t>Forsythe II,B.L. (1996). Silver in a Freshwater Ecosystem:  Acute Toxicity and Trophic Transfer. Ph.D. Thesis, Clemson University, Clemson, SC, 149 p. ECOREF#:83754</t>
        </is>
      </c>
    </row>
    <row r="3418">
      <c r="A3418" t="n">
        <v>7761888.0</v>
      </c>
      <c r="B3418" t="inlineStr">
        <is>
          <t>Nitric acid silver (1+) salt (1:1)</t>
        </is>
      </c>
      <c r="C3418"/>
      <c r="D3418" t="inlineStr">
        <is>
          <t>Measured</t>
        </is>
      </c>
      <c r="E3418" t="inlineStr">
        <is>
          <t>Not coded</t>
        </is>
      </c>
      <c r="F3418"/>
      <c r="G3418"/>
      <c r="H3418"/>
      <c r="I3418"/>
      <c r="J3418"/>
      <c r="K3418"/>
      <c r="L3418" t="inlineStr">
        <is>
          <t>Pimephales promelas</t>
        </is>
      </c>
      <c r="M3418" t="inlineStr">
        <is>
          <t>Fathead Minnow</t>
        </is>
      </c>
      <c r="N3418"/>
      <c r="O3418"/>
      <c r="P3418" t="n">
        <v>4.0</v>
      </c>
      <c r="Q3418"/>
      <c r="R3418"/>
      <c r="S3418"/>
      <c r="T3418"/>
      <c r="U3418" t="inlineStr">
        <is>
          <t>Day(s)</t>
        </is>
      </c>
      <c r="V3418" t="inlineStr">
        <is>
          <t>Renewal</t>
        </is>
      </c>
      <c r="W3418" t="inlineStr">
        <is>
          <t>Fresh water</t>
        </is>
      </c>
      <c r="X3418" t="inlineStr">
        <is>
          <t>Lab</t>
        </is>
      </c>
      <c r="Y3418" t="n">
        <v>6.0</v>
      </c>
      <c r="Z3418" t="inlineStr">
        <is>
          <t>Total</t>
        </is>
      </c>
      <c r="AA3418"/>
      <c r="AB3418" t="n">
        <v>0.0023</v>
      </c>
      <c r="AC3418"/>
      <c r="AD3418"/>
      <c r="AE3418"/>
      <c r="AF3418"/>
      <c r="AG3418" t="inlineStr">
        <is>
          <t>AI mg/L</t>
        </is>
      </c>
      <c r="AH3418"/>
      <c r="AI3418"/>
      <c r="AJ3418"/>
      <c r="AK3418"/>
      <c r="AL3418"/>
      <c r="AM3418"/>
      <c r="AN3418"/>
      <c r="AO3418"/>
      <c r="AP3418"/>
      <c r="AQ3418"/>
      <c r="AR3418"/>
      <c r="AS3418"/>
      <c r="AT3418"/>
      <c r="AU3418"/>
      <c r="AV3418"/>
      <c r="AW3418"/>
      <c r="AX3418" t="inlineStr">
        <is>
          <t>Mortality</t>
        </is>
      </c>
      <c r="AY3418" t="inlineStr">
        <is>
          <t>Mortality</t>
        </is>
      </c>
      <c r="AZ3418" t="inlineStr">
        <is>
          <t>LC50</t>
        </is>
      </c>
      <c r="BA3418"/>
      <c r="BB3418" t="n">
        <v>4.0</v>
      </c>
      <c r="BC3418"/>
      <c r="BD3418"/>
      <c r="BE3418"/>
      <c r="BF3418"/>
      <c r="BG3418" t="inlineStr">
        <is>
          <t>Day(s)</t>
        </is>
      </c>
      <c r="BH3418"/>
      <c r="BI3418" t="inlineStr">
        <is>
          <t>DTXSID3032042</t>
        </is>
      </c>
      <c r="BJ3418" t="inlineStr">
        <is>
          <t>10.1016/j.aquatox.2008.01.004</t>
        </is>
      </c>
      <c r="BK3418"/>
      <c r="BL3418"/>
      <c r="BM3418"/>
      <c r="BN3418"/>
      <c r="BO3418"/>
      <c r="BP3418"/>
      <c r="BQ3418"/>
      <c r="BR3418"/>
      <c r="BS3418"/>
      <c r="BT3418" t="inlineStr">
        <is>
          <t>--</t>
        </is>
      </c>
      <c r="BU3418"/>
      <c r="BV3418"/>
      <c r="BW3418"/>
      <c r="BX3418"/>
      <c r="BY3418"/>
      <c r="BZ3418"/>
      <c r="CA3418"/>
      <c r="CB3418"/>
      <c r="CC3418"/>
      <c r="CD3418"/>
      <c r="CE3418"/>
      <c r="CF3418"/>
      <c r="CG3418"/>
      <c r="CH3418"/>
      <c r="CI3418" t="inlineStr">
        <is>
          <t xml:space="preserve"> DNUM/6//DOSES/0.5 to 8 ug/L//TESTID/2//MIXTURES ALSO REPORTED//</t>
        </is>
      </c>
      <c r="CJ3418" t="inlineStr">
        <is>
          <t xml:space="preserve">   DNUM/6//DOSES/0.5 to 8 ug/L//TESTID/2//MIXTURES ALSO REPORTED//</t>
        </is>
      </c>
      <c r="CK3418" t="inlineStr">
        <is>
          <t>Bielmyer,G.K., K.V. Brix, and M. Grosell</t>
        </is>
      </c>
      <c r="CL3418" t="n">
        <v>104888.0</v>
      </c>
      <c r="CM3418" t="inlineStr">
        <is>
          <t>Is Cl- Protection Against Silver Toxicity Due to Chemical Speciation?</t>
        </is>
      </c>
      <c r="CN3418" t="inlineStr">
        <is>
          <t>Aquat. Toxicol.87(2): 81-87</t>
        </is>
      </c>
      <c r="CO3418" t="n">
        <v>2008.0</v>
      </c>
      <c r="CP3418" t="inlineStr">
        <is>
          <t>Bielmyer,G.K., K.V. Brix, and M. Grosell (2008). Is Cl- Protection Against Silver Toxicity Due to Chemical Speciation?. Aquat. Toxicol., 87, (2), 81-87. doi:10.1016/j.aquatox.2008.01.004. ECOREF#:104888</t>
        </is>
      </c>
    </row>
    <row r="3419">
      <c r="A3419" t="n">
        <v>7761888.0</v>
      </c>
      <c r="B3419" t="inlineStr">
        <is>
          <t>Nitric acid silver (1+) salt (1:1)</t>
        </is>
      </c>
      <c r="C3419"/>
      <c r="D3419" t="inlineStr">
        <is>
          <t>Measured</t>
        </is>
      </c>
      <c r="E3419" t="inlineStr">
        <is>
          <t>Not coded</t>
        </is>
      </c>
      <c r="F3419"/>
      <c r="G3419"/>
      <c r="H3419"/>
      <c r="I3419"/>
      <c r="J3419"/>
      <c r="K3419"/>
      <c r="L3419" t="inlineStr">
        <is>
          <t>Pimephales promelas</t>
        </is>
      </c>
      <c r="M3419" t="inlineStr">
        <is>
          <t>Fathead Minnow</t>
        </is>
      </c>
      <c r="N3419"/>
      <c r="O3419"/>
      <c r="P3419"/>
      <c r="Q3419"/>
      <c r="R3419"/>
      <c r="S3419"/>
      <c r="T3419"/>
      <c r="U3419"/>
      <c r="V3419" t="inlineStr">
        <is>
          <t>Static</t>
        </is>
      </c>
      <c r="W3419" t="inlineStr">
        <is>
          <t>Fresh water</t>
        </is>
      </c>
      <c r="X3419" t="inlineStr">
        <is>
          <t>Lab</t>
        </is>
      </c>
      <c r="Y3419"/>
      <c r="Z3419" t="inlineStr">
        <is>
          <t>Total</t>
        </is>
      </c>
      <c r="AA3419"/>
      <c r="AB3419" t="n">
        <v>0.0067</v>
      </c>
      <c r="AC3419"/>
      <c r="AD3419" t="n">
        <v>0.0052</v>
      </c>
      <c r="AE3419"/>
      <c r="AF3419" t="n">
        <v>0.00862</v>
      </c>
      <c r="AG3419" t="inlineStr">
        <is>
          <t>AI mg/L</t>
        </is>
      </c>
      <c r="AH3419"/>
      <c r="AI3419"/>
      <c r="AJ3419"/>
      <c r="AK3419"/>
      <c r="AL3419"/>
      <c r="AM3419"/>
      <c r="AN3419"/>
      <c r="AO3419"/>
      <c r="AP3419"/>
      <c r="AQ3419"/>
      <c r="AR3419"/>
      <c r="AS3419"/>
      <c r="AT3419"/>
      <c r="AU3419"/>
      <c r="AV3419"/>
      <c r="AW3419"/>
      <c r="AX3419" t="inlineStr">
        <is>
          <t>Mortality</t>
        </is>
      </c>
      <c r="AY3419" t="inlineStr">
        <is>
          <t>Mortality</t>
        </is>
      </c>
      <c r="AZ3419" t="inlineStr">
        <is>
          <t>LC50</t>
        </is>
      </c>
      <c r="BA3419"/>
      <c r="BB3419" t="n">
        <v>4.0</v>
      </c>
      <c r="BC3419"/>
      <c r="BD3419"/>
      <c r="BE3419"/>
      <c r="BF3419"/>
      <c r="BG3419" t="inlineStr">
        <is>
          <t>Day(s)</t>
        </is>
      </c>
      <c r="BH3419"/>
      <c r="BI3419" t="inlineStr">
        <is>
          <t>DTXSID3032042</t>
        </is>
      </c>
      <c r="BJ3419"/>
      <c r="BK3419"/>
      <c r="BL3419"/>
      <c r="BM3419"/>
      <c r="BN3419"/>
      <c r="BO3419"/>
      <c r="BP3419"/>
      <c r="BQ3419"/>
      <c r="BR3419"/>
      <c r="BS3419"/>
      <c r="BT3419" t="inlineStr">
        <is>
          <t>--</t>
        </is>
      </c>
      <c r="BU3419"/>
      <c r="BV3419"/>
      <c r="BW3419"/>
      <c r="BX3419"/>
      <c r="BY3419"/>
      <c r="BZ3419"/>
      <c r="CA3419"/>
      <c r="CB3419"/>
      <c r="CC3419"/>
      <c r="CD3419"/>
      <c r="CE3419"/>
      <c r="CF3419"/>
      <c r="CG3419"/>
      <c r="CH3419"/>
      <c r="CI3419"/>
      <c r="CJ3419"/>
      <c r="CK3419" t="inlineStr">
        <is>
          <t>Lemke,A.E.</t>
        </is>
      </c>
      <c r="CL3419" t="n">
        <v>9479.0</v>
      </c>
      <c r="CM3419" t="inlineStr">
        <is>
          <t>Interlaboratory Comparison Acute Testing Set</t>
        </is>
      </c>
      <c r="CN3419" t="inlineStr">
        <is>
          <t>EPA-600/3-81-005, U.S.EPA, Duluth, MN:29 p.</t>
        </is>
      </c>
      <c r="CO3419" t="n">
        <v>1981.0</v>
      </c>
      <c r="CP3419" t="inlineStr">
        <is>
          <t>Lemke,A.E. (1981). Interlaboratory Comparison Acute Testing Set. EPA-600/3-81-005, U.S.EPA, Duluth, MN, 29 p. ECOREF#:9479</t>
        </is>
      </c>
    </row>
    <row r="3420">
      <c r="A3420" t="n">
        <v>7761888.0</v>
      </c>
      <c r="B3420" t="inlineStr">
        <is>
          <t>Nitric acid silver (1+) salt (1:1)</t>
        </is>
      </c>
      <c r="C3420"/>
      <c r="D3420" t="inlineStr">
        <is>
          <t>Measured</t>
        </is>
      </c>
      <c r="E3420" t="inlineStr">
        <is>
          <t>Not coded</t>
        </is>
      </c>
      <c r="F3420"/>
      <c r="G3420"/>
      <c r="H3420"/>
      <c r="I3420"/>
      <c r="J3420"/>
      <c r="K3420"/>
      <c r="L3420" t="inlineStr">
        <is>
          <t>Pimephales promelas</t>
        </is>
      </c>
      <c r="M3420" t="inlineStr">
        <is>
          <t>Fathead Minnow</t>
        </is>
      </c>
      <c r="N3420"/>
      <c r="O3420"/>
      <c r="P3420"/>
      <c r="Q3420"/>
      <c r="R3420"/>
      <c r="S3420"/>
      <c r="T3420"/>
      <c r="U3420"/>
      <c r="V3420" t="inlineStr">
        <is>
          <t>Flow-through</t>
        </is>
      </c>
      <c r="W3420" t="inlineStr">
        <is>
          <t>Fresh water</t>
        </is>
      </c>
      <c r="X3420" t="inlineStr">
        <is>
          <t>Lab</t>
        </is>
      </c>
      <c r="Y3420"/>
      <c r="Z3420" t="inlineStr">
        <is>
          <t>Total</t>
        </is>
      </c>
      <c r="AA3420"/>
      <c r="AB3420" t="n">
        <v>0.0039</v>
      </c>
      <c r="AC3420"/>
      <c r="AD3420" t="n">
        <v>0.00352</v>
      </c>
      <c r="AE3420"/>
      <c r="AF3420" t="n">
        <v>0.00422</v>
      </c>
      <c r="AG3420" t="inlineStr">
        <is>
          <t>AI mg/L</t>
        </is>
      </c>
      <c r="AH3420"/>
      <c r="AI3420"/>
      <c r="AJ3420"/>
      <c r="AK3420"/>
      <c r="AL3420"/>
      <c r="AM3420"/>
      <c r="AN3420"/>
      <c r="AO3420"/>
      <c r="AP3420"/>
      <c r="AQ3420"/>
      <c r="AR3420"/>
      <c r="AS3420"/>
      <c r="AT3420"/>
      <c r="AU3420"/>
      <c r="AV3420"/>
      <c r="AW3420"/>
      <c r="AX3420" t="inlineStr">
        <is>
          <t>Mortality</t>
        </is>
      </c>
      <c r="AY3420" t="inlineStr">
        <is>
          <t>Mortality</t>
        </is>
      </c>
      <c r="AZ3420" t="inlineStr">
        <is>
          <t>LC50</t>
        </is>
      </c>
      <c r="BA3420"/>
      <c r="BB3420" t="n">
        <v>4.0</v>
      </c>
      <c r="BC3420"/>
      <c r="BD3420"/>
      <c r="BE3420"/>
      <c r="BF3420"/>
      <c r="BG3420" t="inlineStr">
        <is>
          <t>Day(s)</t>
        </is>
      </c>
      <c r="BH3420"/>
      <c r="BI3420" t="inlineStr">
        <is>
          <t>DTXSID3032042</t>
        </is>
      </c>
      <c r="BJ3420"/>
      <c r="BK3420"/>
      <c r="BL3420"/>
      <c r="BM3420"/>
      <c r="BN3420"/>
      <c r="BO3420"/>
      <c r="BP3420"/>
      <c r="BQ3420"/>
      <c r="BR3420"/>
      <c r="BS3420"/>
      <c r="BT3420" t="inlineStr">
        <is>
          <t>--</t>
        </is>
      </c>
      <c r="BU3420"/>
      <c r="BV3420"/>
      <c r="BW3420"/>
      <c r="BX3420"/>
      <c r="BY3420"/>
      <c r="BZ3420"/>
      <c r="CA3420"/>
      <c r="CB3420"/>
      <c r="CC3420"/>
      <c r="CD3420"/>
      <c r="CE3420"/>
      <c r="CF3420"/>
      <c r="CG3420"/>
      <c r="CH3420"/>
      <c r="CI3420"/>
      <c r="CJ3420"/>
      <c r="CK3420" t="inlineStr">
        <is>
          <t>Lemke,A.E.</t>
        </is>
      </c>
      <c r="CL3420" t="n">
        <v>9479.0</v>
      </c>
      <c r="CM3420" t="inlineStr">
        <is>
          <t>Interlaboratory Comparison Acute Testing Set</t>
        </is>
      </c>
      <c r="CN3420" t="inlineStr">
        <is>
          <t>EPA-600/3-81-005, U.S.EPA, Duluth, MN:29 p.</t>
        </is>
      </c>
      <c r="CO3420" t="n">
        <v>1981.0</v>
      </c>
      <c r="CP3420" t="inlineStr">
        <is>
          <t>Lemke,A.E. (1981). Interlaboratory Comparison Acute Testing Set. EPA-600/3-81-005, U.S.EPA, Duluth, MN, 29 p. ECOREF#:9479</t>
        </is>
      </c>
    </row>
    <row r="3421">
      <c r="A3421" t="n">
        <v>7761888.0</v>
      </c>
      <c r="B3421" t="inlineStr">
        <is>
          <t>Nitric acid silver (1+) salt (1:1)</t>
        </is>
      </c>
      <c r="C3421" t="inlineStr">
        <is>
          <t>Reagent Grade, Purissium, Purum, Puriss, Puris, Reinst</t>
        </is>
      </c>
      <c r="D3421" t="inlineStr">
        <is>
          <t>Unmeasured</t>
        </is>
      </c>
      <c r="E3421" t="inlineStr">
        <is>
          <t>Not coded</t>
        </is>
      </c>
      <c r="F3421"/>
      <c r="G3421"/>
      <c r="H3421"/>
      <c r="I3421"/>
      <c r="J3421"/>
      <c r="K3421"/>
      <c r="L3421" t="inlineStr">
        <is>
          <t>Pimephales promelas</t>
        </is>
      </c>
      <c r="M3421" t="inlineStr">
        <is>
          <t>Fathead Minnow</t>
        </is>
      </c>
      <c r="N3421" t="inlineStr">
        <is>
          <t>Fry</t>
        </is>
      </c>
      <c r="O3421" t="inlineStr">
        <is>
          <t>&lt;</t>
        </is>
      </c>
      <c r="P3421" t="n">
        <v>24.0</v>
      </c>
      <c r="Q3421"/>
      <c r="R3421"/>
      <c r="S3421"/>
      <c r="T3421"/>
      <c r="U3421" t="inlineStr">
        <is>
          <t>Hour(s)</t>
        </is>
      </c>
      <c r="V3421" t="inlineStr">
        <is>
          <t>Static</t>
        </is>
      </c>
      <c r="W3421" t="inlineStr">
        <is>
          <t>Fresh water</t>
        </is>
      </c>
      <c r="X3421" t="inlineStr">
        <is>
          <t>Lab</t>
        </is>
      </c>
      <c r="Y3421"/>
      <c r="Z3421" t="inlineStr">
        <is>
          <t>Total</t>
        </is>
      </c>
      <c r="AA3421"/>
      <c r="AB3421" t="n">
        <v>0.00683</v>
      </c>
      <c r="AC3421"/>
      <c r="AD3421" t="n">
        <v>0.00636</v>
      </c>
      <c r="AE3421"/>
      <c r="AF3421" t="n">
        <v>0.00729</v>
      </c>
      <c r="AG3421" t="inlineStr">
        <is>
          <t>AI mg/L</t>
        </is>
      </c>
      <c r="AH3421"/>
      <c r="AI3421"/>
      <c r="AJ3421"/>
      <c r="AK3421"/>
      <c r="AL3421"/>
      <c r="AM3421"/>
      <c r="AN3421"/>
      <c r="AO3421"/>
      <c r="AP3421"/>
      <c r="AQ3421"/>
      <c r="AR3421"/>
      <c r="AS3421"/>
      <c r="AT3421"/>
      <c r="AU3421"/>
      <c r="AV3421"/>
      <c r="AW3421"/>
      <c r="AX3421" t="inlineStr">
        <is>
          <t>Mortality</t>
        </is>
      </c>
      <c r="AY3421" t="inlineStr">
        <is>
          <t>Mortality</t>
        </is>
      </c>
      <c r="AZ3421" t="inlineStr">
        <is>
          <t>LC50</t>
        </is>
      </c>
      <c r="BA3421"/>
      <c r="BB3421" t="n">
        <v>4.0</v>
      </c>
      <c r="BC3421"/>
      <c r="BD3421"/>
      <c r="BE3421"/>
      <c r="BF3421"/>
      <c r="BG3421" t="inlineStr">
        <is>
          <t>Day(s)</t>
        </is>
      </c>
      <c r="BH3421"/>
      <c r="BI3421" t="inlineStr">
        <is>
          <t>DTXSID3032042</t>
        </is>
      </c>
      <c r="BJ3421" t="inlineStr">
        <is>
          <t>10.1002/etc.5620180109</t>
        </is>
      </c>
      <c r="BK3421"/>
      <c r="BL3421"/>
      <c r="BM3421"/>
      <c r="BN3421"/>
      <c r="BO3421"/>
      <c r="BP3421"/>
      <c r="BQ3421"/>
      <c r="BR3421"/>
      <c r="BS3421"/>
      <c r="BT3421" t="inlineStr">
        <is>
          <t>--</t>
        </is>
      </c>
      <c r="BU3421"/>
      <c r="BV3421"/>
      <c r="BW3421"/>
      <c r="BX3421"/>
      <c r="BY3421"/>
      <c r="BZ3421"/>
      <c r="CA3421"/>
      <c r="CB3421"/>
      <c r="CC3421"/>
      <c r="CD3421"/>
      <c r="CE3421"/>
      <c r="CF3421"/>
      <c r="CG3421"/>
      <c r="CH3421"/>
      <c r="CI3421"/>
      <c r="CJ3421"/>
      <c r="CK3421" t="inlineStr">
        <is>
          <t>Karen,D.J., D.R. Ownby, B.L. Forsythe, T.P. Bills, T.W. LaPoint, G.B. Cobb, and S.J. Klaine</t>
        </is>
      </c>
      <c r="CL3421" t="n">
        <v>19218.0</v>
      </c>
      <c r="CM3421" t="inlineStr">
        <is>
          <t>Influence of Water Quality on Silver Toxicity to Rainbow Trout (Oncorhynchus mykiss), Fathead Minnows (Pimephales promelas), and Water Fleas (Daphnia magna)</t>
        </is>
      </c>
      <c r="CN3421" t="inlineStr">
        <is>
          <t>Environ. Toxicol. Chem.18(1): 63-70</t>
        </is>
      </c>
      <c r="CO3421" t="n">
        <v>1999.0</v>
      </c>
      <c r="CP3421" t="inlineStr">
        <is>
          <t>Karen,D.J., D.R. Ownby, B.L. Forsythe, T.P. Bills, T.W. LaPoint, G.B. Cobb, and S.J. Klaine (1999). Influence of Water Quality on Silver Toxicity to Rainbow Trout (Oncorhynchus mykiss), Fathead Minnows (Pimephales promelas), and Water Fleas (Daphnia magna). Environ. Toxicol. Chem., 18, (1), 63-70. doi:10.1002/etc.5620180109. ECOREF#:19218</t>
        </is>
      </c>
    </row>
    <row r="3422">
      <c r="A3422" t="n">
        <v>7761888.0</v>
      </c>
      <c r="B3422" t="inlineStr">
        <is>
          <t>Nitric acid silver (1+) salt (1:1)</t>
        </is>
      </c>
      <c r="C3422" t="inlineStr">
        <is>
          <t>American chemical society grade</t>
        </is>
      </c>
      <c r="D3422" t="inlineStr">
        <is>
          <t>Unmeasured</t>
        </is>
      </c>
      <c r="E3422" t="inlineStr">
        <is>
          <t>Not reported</t>
        </is>
      </c>
      <c r="F3422"/>
      <c r="G3422"/>
      <c r="H3422"/>
      <c r="I3422"/>
      <c r="J3422"/>
      <c r="K3422"/>
      <c r="L3422" t="inlineStr">
        <is>
          <t>Pimephales promelas</t>
        </is>
      </c>
      <c r="M3422" t="inlineStr">
        <is>
          <t>Fathead Minnow</t>
        </is>
      </c>
      <c r="N3422" t="inlineStr">
        <is>
          <t>Juvenile</t>
        </is>
      </c>
      <c r="O3422"/>
      <c r="P3422"/>
      <c r="Q3422"/>
      <c r="R3422"/>
      <c r="S3422"/>
      <c r="T3422"/>
      <c r="U3422"/>
      <c r="V3422" t="inlineStr">
        <is>
          <t>Static</t>
        </is>
      </c>
      <c r="W3422" t="inlineStr">
        <is>
          <t>Fresh water</t>
        </is>
      </c>
      <c r="X3422" t="inlineStr">
        <is>
          <t>Lab</t>
        </is>
      </c>
      <c r="Y3422" t="n">
        <v>6.0</v>
      </c>
      <c r="Z3422" t="inlineStr">
        <is>
          <t>Total</t>
        </is>
      </c>
      <c r="AA3422"/>
      <c r="AB3422" t="n">
        <v>0.0291</v>
      </c>
      <c r="AC3422"/>
      <c r="AD3422" t="n">
        <v>0.0095</v>
      </c>
      <c r="AE3422"/>
      <c r="AF3422" t="n">
        <v>0.0306</v>
      </c>
      <c r="AG3422" t="inlineStr">
        <is>
          <t>AI mg/L</t>
        </is>
      </c>
      <c r="AH3422"/>
      <c r="AI3422"/>
      <c r="AJ3422"/>
      <c r="AK3422"/>
      <c r="AL3422"/>
      <c r="AM3422"/>
      <c r="AN3422"/>
      <c r="AO3422"/>
      <c r="AP3422"/>
      <c r="AQ3422"/>
      <c r="AR3422"/>
      <c r="AS3422"/>
      <c r="AT3422"/>
      <c r="AU3422"/>
      <c r="AV3422"/>
      <c r="AW3422"/>
      <c r="AX3422" t="inlineStr">
        <is>
          <t>Mortality</t>
        </is>
      </c>
      <c r="AY3422" t="inlineStr">
        <is>
          <t>Mortality</t>
        </is>
      </c>
      <c r="AZ3422" t="inlineStr">
        <is>
          <t>LC50</t>
        </is>
      </c>
      <c r="BA3422"/>
      <c r="BB3422" t="n">
        <v>4.0</v>
      </c>
      <c r="BC3422"/>
      <c r="BD3422"/>
      <c r="BE3422"/>
      <c r="BF3422"/>
      <c r="BG3422" t="inlineStr">
        <is>
          <t>Day(s)</t>
        </is>
      </c>
      <c r="BH3422"/>
      <c r="BI3422" t="inlineStr">
        <is>
          <t>DTXSID3032042</t>
        </is>
      </c>
      <c r="BJ3422"/>
      <c r="BK3422"/>
      <c r="BL3422"/>
      <c r="BM3422"/>
      <c r="BN3422"/>
      <c r="BO3422"/>
      <c r="BP3422"/>
      <c r="BQ3422"/>
      <c r="BR3422"/>
      <c r="BS3422"/>
      <c r="BT3422" t="inlineStr">
        <is>
          <t>--</t>
        </is>
      </c>
      <c r="BU3422"/>
      <c r="BV3422"/>
      <c r="BW3422"/>
      <c r="BX3422"/>
      <c r="BY3422"/>
      <c r="BZ3422"/>
      <c r="CA3422"/>
      <c r="CB3422"/>
      <c r="CC3422"/>
      <c r="CD3422"/>
      <c r="CE3422"/>
      <c r="CF3422"/>
      <c r="CG3422"/>
      <c r="CH3422"/>
      <c r="CI3422"/>
      <c r="CJ3422" t="inlineStr">
        <is>
          <t xml:space="preserve">SOURCE/FROM THE EPA AQUATIC TOXICOLOGY LABORATORY, NEWTOWN, OHIO//MEDIA/CHARCOAL-FILTERED TAP WATER//   </t>
        </is>
      </c>
      <c r="CK3422" t="inlineStr">
        <is>
          <t>Birge,W.J., J.A. Black, J.F. Hobson, A.G. Westerman, and T.M. Short</t>
        </is>
      </c>
      <c r="CL3422" t="n">
        <v>18858.0</v>
      </c>
      <c r="CM3422" t="inlineStr">
        <is>
          <t>Toxicological Studies on Aquatic Contaminants Originating from Coal Production and Utilization: The Induction of Tolerance to Silver in Laboratory Populations of Fish and the Chronic Toxicity of Nickel to Fish Early Lif</t>
        </is>
      </c>
      <c r="CN3422" t="inlineStr">
        <is>
          <t>Proj.No.G-844-02, Water Resources Research Institute Research Rep.No.151, University of Kentucky, Lexington, KY:36 p.</t>
        </is>
      </c>
      <c r="CO3422" t="n">
        <v>1984.0</v>
      </c>
      <c r="CP3422" t="inlineStr">
        <is>
          <t>Birge,W.J., J.A. Black, J.F. Hobson, A.G. Westerman, and T.M. Short (1984). Toxicological Studies on Aquatic Contaminants Originating from Coal Production and Utilization: The Induction of Tolerance to Silver in Laboratory Populations of Fish and the Chronic Toxicity of Nickel to Fish Early Lif. Proj.No.G-844-02, Water Resources Research Institute Research Rep.No.151, University of Kentucky, Lexington, KY, 36 p. ECOREF#:18858</t>
        </is>
      </c>
    </row>
    <row r="3423">
      <c r="A3423" t="n">
        <v>7761888.0</v>
      </c>
      <c r="B3423" t="inlineStr">
        <is>
          <t>Nitric acid silver (1+) salt (1:1)</t>
        </is>
      </c>
      <c r="C3423" t="inlineStr">
        <is>
          <t>Reagent Grade, Purissium, Purum, Puriss, Puris, Reinst</t>
        </is>
      </c>
      <c r="D3423" t="inlineStr">
        <is>
          <t>Unmeasured</t>
        </is>
      </c>
      <c r="E3423" t="inlineStr">
        <is>
          <t>Not coded</t>
        </is>
      </c>
      <c r="F3423"/>
      <c r="G3423"/>
      <c r="H3423"/>
      <c r="I3423"/>
      <c r="J3423"/>
      <c r="K3423"/>
      <c r="L3423" t="inlineStr">
        <is>
          <t>Pimephales promelas</t>
        </is>
      </c>
      <c r="M3423" t="inlineStr">
        <is>
          <t>Fathead Minnow</t>
        </is>
      </c>
      <c r="N3423" t="inlineStr">
        <is>
          <t>Fry</t>
        </is>
      </c>
      <c r="O3423" t="inlineStr">
        <is>
          <t>&lt;</t>
        </is>
      </c>
      <c r="P3423" t="n">
        <v>24.0</v>
      </c>
      <c r="Q3423"/>
      <c r="R3423"/>
      <c r="S3423"/>
      <c r="T3423"/>
      <c r="U3423" t="inlineStr">
        <is>
          <t>Hour(s)</t>
        </is>
      </c>
      <c r="V3423" t="inlineStr">
        <is>
          <t>Static</t>
        </is>
      </c>
      <c r="W3423" t="inlineStr">
        <is>
          <t>Fresh water</t>
        </is>
      </c>
      <c r="X3423" t="inlineStr">
        <is>
          <t>Lab</t>
        </is>
      </c>
      <c r="Y3423"/>
      <c r="Z3423" t="inlineStr">
        <is>
          <t>Total</t>
        </is>
      </c>
      <c r="AA3423"/>
      <c r="AB3423" t="n">
        <v>0.00605</v>
      </c>
      <c r="AC3423"/>
      <c r="AD3423" t="n">
        <v>0.00555</v>
      </c>
      <c r="AE3423"/>
      <c r="AF3423" t="n">
        <v>0.0066</v>
      </c>
      <c r="AG3423" t="inlineStr">
        <is>
          <t>AI mg/L</t>
        </is>
      </c>
      <c r="AH3423"/>
      <c r="AI3423"/>
      <c r="AJ3423"/>
      <c r="AK3423"/>
      <c r="AL3423"/>
      <c r="AM3423"/>
      <c r="AN3423"/>
      <c r="AO3423"/>
      <c r="AP3423"/>
      <c r="AQ3423"/>
      <c r="AR3423"/>
      <c r="AS3423"/>
      <c r="AT3423"/>
      <c r="AU3423"/>
      <c r="AV3423"/>
      <c r="AW3423"/>
      <c r="AX3423" t="inlineStr">
        <is>
          <t>Mortality</t>
        </is>
      </c>
      <c r="AY3423" t="inlineStr">
        <is>
          <t>Mortality</t>
        </is>
      </c>
      <c r="AZ3423" t="inlineStr">
        <is>
          <t>LC50</t>
        </is>
      </c>
      <c r="BA3423"/>
      <c r="BB3423" t="n">
        <v>4.0</v>
      </c>
      <c r="BC3423"/>
      <c r="BD3423"/>
      <c r="BE3423"/>
      <c r="BF3423"/>
      <c r="BG3423" t="inlineStr">
        <is>
          <t>Day(s)</t>
        </is>
      </c>
      <c r="BH3423"/>
      <c r="BI3423" t="inlineStr">
        <is>
          <t>DTXSID3032042</t>
        </is>
      </c>
      <c r="BJ3423" t="inlineStr">
        <is>
          <t>10.1002/etc.5620180109</t>
        </is>
      </c>
      <c r="BK3423"/>
      <c r="BL3423"/>
      <c r="BM3423"/>
      <c r="BN3423"/>
      <c r="BO3423"/>
      <c r="BP3423"/>
      <c r="BQ3423"/>
      <c r="BR3423"/>
      <c r="BS3423"/>
      <c r="BT3423" t="inlineStr">
        <is>
          <t>--</t>
        </is>
      </c>
      <c r="BU3423"/>
      <c r="BV3423"/>
      <c r="BW3423"/>
      <c r="BX3423"/>
      <c r="BY3423"/>
      <c r="BZ3423"/>
      <c r="CA3423"/>
      <c r="CB3423"/>
      <c r="CC3423"/>
      <c r="CD3423"/>
      <c r="CE3423"/>
      <c r="CF3423"/>
      <c r="CG3423"/>
      <c r="CH3423"/>
      <c r="CI3423"/>
      <c r="CJ3423"/>
      <c r="CK3423" t="inlineStr">
        <is>
          <t>Karen,D.J., D.R. Ownby, B.L. Forsythe, T.P. Bills, T.W. LaPoint, G.B. Cobb, and S.J. Klaine</t>
        </is>
      </c>
      <c r="CL3423" t="n">
        <v>19218.0</v>
      </c>
      <c r="CM3423" t="inlineStr">
        <is>
          <t>Influence of Water Quality on Silver Toxicity to Rainbow Trout (Oncorhynchus mykiss), Fathead Minnows (Pimephales promelas), and Water Fleas (Daphnia magna)</t>
        </is>
      </c>
      <c r="CN3423" t="inlineStr">
        <is>
          <t>Environ. Toxicol. Chem.18(1): 63-70</t>
        </is>
      </c>
      <c r="CO3423" t="n">
        <v>1999.0</v>
      </c>
      <c r="CP3423" t="inlineStr">
        <is>
          <t>Karen,D.J., D.R. Ownby, B.L. Forsythe, T.P. Bills, T.W. LaPoint, G.B. Cobb, and S.J. Klaine (1999). Influence of Water Quality on Silver Toxicity to Rainbow Trout (Oncorhynchus mykiss), Fathead Minnows (Pimephales promelas), and Water Fleas (Daphnia magna). Environ. Toxicol. Chem., 18, (1), 63-70. doi:10.1002/etc.5620180109. ECOREF#:19218</t>
        </is>
      </c>
    </row>
    <row r="3424">
      <c r="A3424" t="n">
        <v>7761888.0</v>
      </c>
      <c r="B3424" t="inlineStr">
        <is>
          <t>Nitric acid silver (1+) salt (1:1)</t>
        </is>
      </c>
      <c r="C3424"/>
      <c r="D3424" t="inlineStr">
        <is>
          <t>Measured</t>
        </is>
      </c>
      <c r="E3424" t="inlineStr">
        <is>
          <t>Not coded</t>
        </is>
      </c>
      <c r="F3424"/>
      <c r="G3424"/>
      <c r="H3424"/>
      <c r="I3424"/>
      <c r="J3424"/>
      <c r="K3424"/>
      <c r="L3424" t="inlineStr">
        <is>
          <t>Pimephales promelas</t>
        </is>
      </c>
      <c r="M3424" t="inlineStr">
        <is>
          <t>Fathead Minnow</t>
        </is>
      </c>
      <c r="N3424"/>
      <c r="O3424"/>
      <c r="P3424"/>
      <c r="Q3424"/>
      <c r="R3424"/>
      <c r="S3424"/>
      <c r="T3424"/>
      <c r="U3424"/>
      <c r="V3424" t="inlineStr">
        <is>
          <t>Static</t>
        </is>
      </c>
      <c r="W3424" t="inlineStr">
        <is>
          <t>Fresh water</t>
        </is>
      </c>
      <c r="X3424" t="inlineStr">
        <is>
          <t>Lab</t>
        </is>
      </c>
      <c r="Y3424"/>
      <c r="Z3424" t="inlineStr">
        <is>
          <t>Total</t>
        </is>
      </c>
      <c r="AA3424"/>
      <c r="AB3424" t="n">
        <v>0.27</v>
      </c>
      <c r="AC3424"/>
      <c r="AD3424" t="n">
        <v>0.22</v>
      </c>
      <c r="AE3424"/>
      <c r="AF3424" t="n">
        <v>0.32</v>
      </c>
      <c r="AG3424" t="inlineStr">
        <is>
          <t>AI mg/L</t>
        </is>
      </c>
      <c r="AH3424"/>
      <c r="AI3424"/>
      <c r="AJ3424"/>
      <c r="AK3424"/>
      <c r="AL3424"/>
      <c r="AM3424"/>
      <c r="AN3424"/>
      <c r="AO3424"/>
      <c r="AP3424"/>
      <c r="AQ3424"/>
      <c r="AR3424"/>
      <c r="AS3424"/>
      <c r="AT3424"/>
      <c r="AU3424"/>
      <c r="AV3424"/>
      <c r="AW3424"/>
      <c r="AX3424" t="inlineStr">
        <is>
          <t>Mortality</t>
        </is>
      </c>
      <c r="AY3424" t="inlineStr">
        <is>
          <t>Mortality</t>
        </is>
      </c>
      <c r="AZ3424" t="inlineStr">
        <is>
          <t>LC50</t>
        </is>
      </c>
      <c r="BA3424"/>
      <c r="BB3424" t="n">
        <v>4.0</v>
      </c>
      <c r="BC3424"/>
      <c r="BD3424"/>
      <c r="BE3424"/>
      <c r="BF3424"/>
      <c r="BG3424" t="inlineStr">
        <is>
          <t>Day(s)</t>
        </is>
      </c>
      <c r="BH3424"/>
      <c r="BI3424" t="inlineStr">
        <is>
          <t>DTXSID3032042</t>
        </is>
      </c>
      <c r="BJ3424"/>
      <c r="BK3424"/>
      <c r="BL3424"/>
      <c r="BM3424"/>
      <c r="BN3424"/>
      <c r="BO3424"/>
      <c r="BP3424"/>
      <c r="BQ3424"/>
      <c r="BR3424"/>
      <c r="BS3424"/>
      <c r="BT3424" t="inlineStr">
        <is>
          <t>--</t>
        </is>
      </c>
      <c r="BU3424"/>
      <c r="BV3424"/>
      <c r="BW3424"/>
      <c r="BX3424"/>
      <c r="BY3424"/>
      <c r="BZ3424"/>
      <c r="CA3424"/>
      <c r="CB3424"/>
      <c r="CC3424"/>
      <c r="CD3424"/>
      <c r="CE3424"/>
      <c r="CF3424"/>
      <c r="CG3424"/>
      <c r="CH3424"/>
      <c r="CI3424"/>
      <c r="CJ3424"/>
      <c r="CK3424" t="inlineStr">
        <is>
          <t>Lemke,A.E.</t>
        </is>
      </c>
      <c r="CL3424" t="n">
        <v>9479.0</v>
      </c>
      <c r="CM3424" t="inlineStr">
        <is>
          <t>Interlaboratory Comparison Acute Testing Set</t>
        </is>
      </c>
      <c r="CN3424" t="inlineStr">
        <is>
          <t>EPA-600/3-81-005, U.S.EPA, Duluth, MN:29 p.</t>
        </is>
      </c>
      <c r="CO3424" t="n">
        <v>1981.0</v>
      </c>
      <c r="CP3424" t="inlineStr">
        <is>
          <t>Lemke,A.E. (1981). Interlaboratory Comparison Acute Testing Set. EPA-600/3-81-005, U.S.EPA, Duluth, MN, 29 p. ECOREF#:9479</t>
        </is>
      </c>
    </row>
    <row r="3425">
      <c r="A3425" t="n">
        <v>7761888.0</v>
      </c>
      <c r="B3425" t="inlineStr">
        <is>
          <t>Nitric acid silver (1+) salt (1:1)</t>
        </is>
      </c>
      <c r="C3425" t="inlineStr">
        <is>
          <t>American chemical society grade</t>
        </is>
      </c>
      <c r="D3425" t="inlineStr">
        <is>
          <t>Unmeasured</t>
        </is>
      </c>
      <c r="E3425" t="inlineStr">
        <is>
          <t>Not reported</t>
        </is>
      </c>
      <c r="F3425"/>
      <c r="G3425"/>
      <c r="H3425"/>
      <c r="I3425"/>
      <c r="J3425"/>
      <c r="K3425"/>
      <c r="L3425" t="inlineStr">
        <is>
          <t>Pimephales promelas</t>
        </is>
      </c>
      <c r="M3425" t="inlineStr">
        <is>
          <t>Fathead Minnow</t>
        </is>
      </c>
      <c r="N3425" t="inlineStr">
        <is>
          <t>Juvenile</t>
        </is>
      </c>
      <c r="O3425"/>
      <c r="P3425"/>
      <c r="Q3425"/>
      <c r="R3425"/>
      <c r="S3425"/>
      <c r="T3425"/>
      <c r="U3425"/>
      <c r="V3425" t="inlineStr">
        <is>
          <t>Static</t>
        </is>
      </c>
      <c r="W3425" t="inlineStr">
        <is>
          <t>Fresh water</t>
        </is>
      </c>
      <c r="X3425" t="inlineStr">
        <is>
          <t>Lab</t>
        </is>
      </c>
      <c r="Y3425" t="n">
        <v>6.0</v>
      </c>
      <c r="Z3425" t="inlineStr">
        <is>
          <t>Total</t>
        </is>
      </c>
      <c r="AA3425"/>
      <c r="AB3425" t="n">
        <v>0.0245</v>
      </c>
      <c r="AC3425"/>
      <c r="AD3425" t="n">
        <v>0.0228</v>
      </c>
      <c r="AE3425"/>
      <c r="AF3425" t="n">
        <v>0.0371</v>
      </c>
      <c r="AG3425" t="inlineStr">
        <is>
          <t>AI mg/L</t>
        </is>
      </c>
      <c r="AH3425"/>
      <c r="AI3425"/>
      <c r="AJ3425"/>
      <c r="AK3425"/>
      <c r="AL3425"/>
      <c r="AM3425"/>
      <c r="AN3425"/>
      <c r="AO3425"/>
      <c r="AP3425"/>
      <c r="AQ3425"/>
      <c r="AR3425"/>
      <c r="AS3425"/>
      <c r="AT3425"/>
      <c r="AU3425"/>
      <c r="AV3425"/>
      <c r="AW3425"/>
      <c r="AX3425" t="inlineStr">
        <is>
          <t>Mortality</t>
        </is>
      </c>
      <c r="AY3425" t="inlineStr">
        <is>
          <t>Mortality</t>
        </is>
      </c>
      <c r="AZ3425" t="inlineStr">
        <is>
          <t>LC50</t>
        </is>
      </c>
      <c r="BA3425"/>
      <c r="BB3425" t="n">
        <v>4.0</v>
      </c>
      <c r="BC3425"/>
      <c r="BD3425"/>
      <c r="BE3425"/>
      <c r="BF3425"/>
      <c r="BG3425" t="inlineStr">
        <is>
          <t>Day(s)</t>
        </is>
      </c>
      <c r="BH3425"/>
      <c r="BI3425" t="inlineStr">
        <is>
          <t>DTXSID3032042</t>
        </is>
      </c>
      <c r="BJ3425"/>
      <c r="BK3425"/>
      <c r="BL3425"/>
      <c r="BM3425"/>
      <c r="BN3425"/>
      <c r="BO3425"/>
      <c r="BP3425"/>
      <c r="BQ3425"/>
      <c r="BR3425"/>
      <c r="BS3425"/>
      <c r="BT3425" t="inlineStr">
        <is>
          <t>--</t>
        </is>
      </c>
      <c r="BU3425"/>
      <c r="BV3425"/>
      <c r="BW3425"/>
      <c r="BX3425"/>
      <c r="BY3425"/>
      <c r="BZ3425"/>
      <c r="CA3425"/>
      <c r="CB3425"/>
      <c r="CC3425"/>
      <c r="CD3425"/>
      <c r="CE3425"/>
      <c r="CF3425"/>
      <c r="CG3425"/>
      <c r="CH3425"/>
      <c r="CI3425"/>
      <c r="CJ3425" t="inlineStr">
        <is>
          <t xml:space="preserve">SOURCE/FROM THE EPA AQUATIC TOXICOLOGY LABORATORY, NEWTOWN, OHIO//MEDIA/CHARCOAL-FILTERED TAP WATER//   </t>
        </is>
      </c>
      <c r="CK3425" t="inlineStr">
        <is>
          <t>Birge,W.J., J.A. Black, J.F. Hobson, A.G. Westerman, and T.M. Short</t>
        </is>
      </c>
      <c r="CL3425" t="n">
        <v>18858.0</v>
      </c>
      <c r="CM3425" t="inlineStr">
        <is>
          <t>Toxicological Studies on Aquatic Contaminants Originating from Coal Production and Utilization: The Induction of Tolerance to Silver in Laboratory Populations of Fish and the Chronic Toxicity of Nickel to Fish Early Lif</t>
        </is>
      </c>
      <c r="CN3425" t="inlineStr">
        <is>
          <t>Proj.No.G-844-02, Water Resources Research Institute Research Rep.No.151, University of Kentucky, Lexington, KY:36 p.</t>
        </is>
      </c>
      <c r="CO3425" t="n">
        <v>1984.0</v>
      </c>
      <c r="CP3425" t="inlineStr">
        <is>
          <t>Birge,W.J., J.A. Black, J.F. Hobson, A.G. Westerman, and T.M. Short (1984). Toxicological Studies on Aquatic Contaminants Originating from Coal Production and Utilization: The Induction of Tolerance to Silver in Laboratory Populations of Fish and the Chronic Toxicity of Nickel to Fish Early Lif. Proj.No.G-844-02, Water Resources Research Institute Research Rep.No.151, University of Kentucky, Lexington, KY, 36 p. ECOREF#:18858</t>
        </is>
      </c>
    </row>
    <row r="3426">
      <c r="A3426" t="n">
        <v>7761888.0</v>
      </c>
      <c r="B3426" t="inlineStr">
        <is>
          <t>Nitric acid silver (1+) salt (1:1)</t>
        </is>
      </c>
      <c r="C3426" t="inlineStr">
        <is>
          <t>Reagent Grade, Purissium, Purum, Puriss, Puris, Reinst</t>
        </is>
      </c>
      <c r="D3426" t="inlineStr">
        <is>
          <t>Unmeasured</t>
        </is>
      </c>
      <c r="E3426" t="inlineStr">
        <is>
          <t>Not coded</t>
        </is>
      </c>
      <c r="F3426"/>
      <c r="G3426"/>
      <c r="H3426"/>
      <c r="I3426"/>
      <c r="J3426"/>
      <c r="K3426"/>
      <c r="L3426" t="inlineStr">
        <is>
          <t>Pimephales promelas</t>
        </is>
      </c>
      <c r="M3426" t="inlineStr">
        <is>
          <t>Fathead Minnow</t>
        </is>
      </c>
      <c r="N3426" t="inlineStr">
        <is>
          <t>Fry</t>
        </is>
      </c>
      <c r="O3426" t="inlineStr">
        <is>
          <t>&lt;</t>
        </is>
      </c>
      <c r="P3426" t="n">
        <v>24.0</v>
      </c>
      <c r="Q3426"/>
      <c r="R3426"/>
      <c r="S3426"/>
      <c r="T3426"/>
      <c r="U3426" t="inlineStr">
        <is>
          <t>Hour(s)</t>
        </is>
      </c>
      <c r="V3426" t="inlineStr">
        <is>
          <t>Static</t>
        </is>
      </c>
      <c r="W3426" t="inlineStr">
        <is>
          <t>Fresh water</t>
        </is>
      </c>
      <c r="X3426" t="inlineStr">
        <is>
          <t>Lab</t>
        </is>
      </c>
      <c r="Y3426"/>
      <c r="Z3426" t="inlineStr">
        <is>
          <t>Total</t>
        </is>
      </c>
      <c r="AA3426"/>
      <c r="AB3426" t="n">
        <v>0.00319</v>
      </c>
      <c r="AC3426"/>
      <c r="AD3426" t="n">
        <v>0.00291</v>
      </c>
      <c r="AE3426"/>
      <c r="AF3426" t="n">
        <v>0.00347</v>
      </c>
      <c r="AG3426" t="inlineStr">
        <is>
          <t>AI mg/L</t>
        </is>
      </c>
      <c r="AH3426"/>
      <c r="AI3426"/>
      <c r="AJ3426"/>
      <c r="AK3426"/>
      <c r="AL3426"/>
      <c r="AM3426"/>
      <c r="AN3426"/>
      <c r="AO3426"/>
      <c r="AP3426"/>
      <c r="AQ3426"/>
      <c r="AR3426"/>
      <c r="AS3426"/>
      <c r="AT3426"/>
      <c r="AU3426"/>
      <c r="AV3426"/>
      <c r="AW3426"/>
      <c r="AX3426" t="inlineStr">
        <is>
          <t>Mortality</t>
        </is>
      </c>
      <c r="AY3426" t="inlineStr">
        <is>
          <t>Mortality</t>
        </is>
      </c>
      <c r="AZ3426" t="inlineStr">
        <is>
          <t>LC50</t>
        </is>
      </c>
      <c r="BA3426"/>
      <c r="BB3426" t="n">
        <v>4.0</v>
      </c>
      <c r="BC3426"/>
      <c r="BD3426"/>
      <c r="BE3426"/>
      <c r="BF3426"/>
      <c r="BG3426" t="inlineStr">
        <is>
          <t>Day(s)</t>
        </is>
      </c>
      <c r="BH3426"/>
      <c r="BI3426" t="inlineStr">
        <is>
          <t>DTXSID3032042</t>
        </is>
      </c>
      <c r="BJ3426" t="inlineStr">
        <is>
          <t>10.1002/etc.5620180109</t>
        </is>
      </c>
      <c r="BK3426"/>
      <c r="BL3426"/>
      <c r="BM3426"/>
      <c r="BN3426"/>
      <c r="BO3426"/>
      <c r="BP3426"/>
      <c r="BQ3426"/>
      <c r="BR3426"/>
      <c r="BS3426"/>
      <c r="BT3426" t="inlineStr">
        <is>
          <t>--</t>
        </is>
      </c>
      <c r="BU3426"/>
      <c r="BV3426"/>
      <c r="BW3426"/>
      <c r="BX3426"/>
      <c r="BY3426"/>
      <c r="BZ3426"/>
      <c r="CA3426"/>
      <c r="CB3426"/>
      <c r="CC3426"/>
      <c r="CD3426"/>
      <c r="CE3426"/>
      <c r="CF3426"/>
      <c r="CG3426"/>
      <c r="CH3426"/>
      <c r="CI3426"/>
      <c r="CJ3426"/>
      <c r="CK3426" t="inlineStr">
        <is>
          <t>Karen,D.J., D.R. Ownby, B.L. Forsythe, T.P. Bills, T.W. LaPoint, G.B. Cobb, and S.J. Klaine</t>
        </is>
      </c>
      <c r="CL3426" t="n">
        <v>19218.0</v>
      </c>
      <c r="CM3426" t="inlineStr">
        <is>
          <t>Influence of Water Quality on Silver Toxicity to Rainbow Trout (Oncorhynchus mykiss), Fathead Minnows (Pimephales promelas), and Water Fleas (Daphnia magna)</t>
        </is>
      </c>
      <c r="CN3426" t="inlineStr">
        <is>
          <t>Environ. Toxicol. Chem.18(1): 63-70</t>
        </is>
      </c>
      <c r="CO3426" t="n">
        <v>1999.0</v>
      </c>
      <c r="CP3426" t="inlineStr">
        <is>
          <t>Karen,D.J., D.R. Ownby, B.L. Forsythe, T.P. Bills, T.W. LaPoint, G.B. Cobb, and S.J. Klaine (1999). Influence of Water Quality on Silver Toxicity to Rainbow Trout (Oncorhynchus mykiss), Fathead Minnows (Pimephales promelas), and Water Fleas (Daphnia magna). Environ. Toxicol. Chem., 18, (1), 63-70. doi:10.1002/etc.5620180109. ECOREF#:19218</t>
        </is>
      </c>
    </row>
    <row r="3427">
      <c r="A3427" t="n">
        <v>7761888.0</v>
      </c>
      <c r="B3427" t="inlineStr">
        <is>
          <t>Nitric acid silver (1+) salt (1:1)</t>
        </is>
      </c>
      <c r="C3427" t="inlineStr">
        <is>
          <t>Reagent Grade, Purissium, Purum, Puriss, Puris, Reinst</t>
        </is>
      </c>
      <c r="D3427" t="inlineStr">
        <is>
          <t>Unmeasured</t>
        </is>
      </c>
      <c r="E3427" t="inlineStr">
        <is>
          <t>Not coded</t>
        </is>
      </c>
      <c r="F3427"/>
      <c r="G3427"/>
      <c r="H3427"/>
      <c r="I3427"/>
      <c r="J3427"/>
      <c r="K3427"/>
      <c r="L3427" t="inlineStr">
        <is>
          <t>Pimephales promelas</t>
        </is>
      </c>
      <c r="M3427" t="inlineStr">
        <is>
          <t>Fathead Minnow</t>
        </is>
      </c>
      <c r="N3427" t="inlineStr">
        <is>
          <t>Fry</t>
        </is>
      </c>
      <c r="O3427"/>
      <c r="P3427" t="n">
        <v>4.0</v>
      </c>
      <c r="Q3427"/>
      <c r="R3427"/>
      <c r="S3427"/>
      <c r="T3427"/>
      <c r="U3427" t="inlineStr">
        <is>
          <t>Day(s)</t>
        </is>
      </c>
      <c r="V3427" t="inlineStr">
        <is>
          <t>Static</t>
        </is>
      </c>
      <c r="W3427" t="inlineStr">
        <is>
          <t>Fresh water</t>
        </is>
      </c>
      <c r="X3427" t="inlineStr">
        <is>
          <t>Lab</t>
        </is>
      </c>
      <c r="Y3427" t="n">
        <v>6.0</v>
      </c>
      <c r="Z3427" t="inlineStr">
        <is>
          <t>Total</t>
        </is>
      </c>
      <c r="AA3427"/>
      <c r="AB3427" t="n">
        <v>0.0021</v>
      </c>
      <c r="AC3427"/>
      <c r="AD3427" t="n">
        <v>0.0019</v>
      </c>
      <c r="AE3427"/>
      <c r="AF3427" t="n">
        <v>0.0022</v>
      </c>
      <c r="AG3427" t="inlineStr">
        <is>
          <t>AI mg/L</t>
        </is>
      </c>
      <c r="AH3427"/>
      <c r="AI3427"/>
      <c r="AJ3427"/>
      <c r="AK3427"/>
      <c r="AL3427"/>
      <c r="AM3427"/>
      <c r="AN3427"/>
      <c r="AO3427"/>
      <c r="AP3427"/>
      <c r="AQ3427"/>
      <c r="AR3427"/>
      <c r="AS3427"/>
      <c r="AT3427"/>
      <c r="AU3427"/>
      <c r="AV3427"/>
      <c r="AW3427"/>
      <c r="AX3427" t="inlineStr">
        <is>
          <t>Mortality</t>
        </is>
      </c>
      <c r="AY3427" t="inlineStr">
        <is>
          <t>Mortality</t>
        </is>
      </c>
      <c r="AZ3427" t="inlineStr">
        <is>
          <t>LC50</t>
        </is>
      </c>
      <c r="BA3427"/>
      <c r="BB3427" t="n">
        <v>4.0</v>
      </c>
      <c r="BC3427"/>
      <c r="BD3427"/>
      <c r="BE3427"/>
      <c r="BF3427"/>
      <c r="BG3427" t="inlineStr">
        <is>
          <t>Day(s)</t>
        </is>
      </c>
      <c r="BH3427"/>
      <c r="BI3427" t="inlineStr">
        <is>
          <t>DTXSID3032042</t>
        </is>
      </c>
      <c r="BJ3427"/>
      <c r="BK3427"/>
      <c r="BL3427"/>
      <c r="BM3427"/>
      <c r="BN3427"/>
      <c r="BO3427"/>
      <c r="BP3427"/>
      <c r="BQ3427"/>
      <c r="BR3427"/>
      <c r="BS3427"/>
      <c r="BT3427" t="inlineStr">
        <is>
          <t>--</t>
        </is>
      </c>
      <c r="BU3427"/>
      <c r="BV3427"/>
      <c r="BW3427"/>
      <c r="BX3427"/>
      <c r="BY3427"/>
      <c r="BZ3427"/>
      <c r="CA3427"/>
      <c r="CB3427"/>
      <c r="CC3427"/>
      <c r="CD3427"/>
      <c r="CE3427"/>
      <c r="CF3427"/>
      <c r="CG3427"/>
      <c r="CH3427"/>
      <c r="CI3427" t="inlineStr">
        <is>
          <t xml:space="preserve"> TESTID/24//MSMT/NR//DOSES/2/5/10/20/40 UG/L//SOURCE/COM//WTINT/NR//DNUM/6//SEX/NR//TMETH/EPAASTM//STYPE/ACUTE//ETIME/96 H//AP RATE/NR//SAMPN/NR//WTAT/NR//INTAKE/NR//COMPEP/NR//LD/NR//DW/NR//STST/NR//HMA/NR//NA/NR//CL/40 MG/L//DIC/NR//CA/NR//POT/NR//MG/NR//SO4/NR//SULF/NR//</t>
        </is>
      </c>
      <c r="CJ3427" t="inlineStr">
        <is>
          <t>SOURCE/COMMERCIAL//   TESTID/24//MSMT/NR//DOSES/2/5/10/20/40 UG/L//SOURCE/COM//WTINT/NR//DNUM/6//SEX/NR//TMETH/EPAASTM//STYPE/ACUTE//ETIME/96 H//AP RATE/NR//SAMPN/NR//WTAT/NR//INTAKE/NR//COMPEP/NR//LD/NR//DW/NR//STST/NR//HMA/NR//NA/NR//CL/40 MG/L//DIC/NR//CA/NR//POT/NR//MG/NR//SO4/NR//SULF/NR//</t>
        </is>
      </c>
      <c r="CK3427" t="inlineStr">
        <is>
          <t>Forsythe II,B.L.</t>
        </is>
      </c>
      <c r="CL3427" t="n">
        <v>83754.0</v>
      </c>
      <c r="CM3427" t="inlineStr">
        <is>
          <t>Silver in a Freshwater Ecosystem:  Acute Toxicity and Trophic Transfer</t>
        </is>
      </c>
      <c r="CN3427" t="inlineStr">
        <is>
          <t>Ph.D. Thesis, Clemson University, Clemson, SC:149 p.</t>
        </is>
      </c>
      <c r="CO3427" t="n">
        <v>1996.0</v>
      </c>
      <c r="CP3427" t="inlineStr">
        <is>
          <t>Forsythe II,B.L. (1996). Silver in a Freshwater Ecosystem:  Acute Toxicity and Trophic Transfer. Ph.D. Thesis, Clemson University, Clemson, SC, 149 p. ECOREF#:83754</t>
        </is>
      </c>
    </row>
    <row r="3428">
      <c r="A3428" t="n">
        <v>7761888.0</v>
      </c>
      <c r="B3428" t="inlineStr">
        <is>
          <t>Nitric acid silver (1+) salt (1:1)</t>
        </is>
      </c>
      <c r="C3428"/>
      <c r="D3428" t="inlineStr">
        <is>
          <t>Measured</t>
        </is>
      </c>
      <c r="E3428" t="inlineStr">
        <is>
          <t>Not coded</t>
        </is>
      </c>
      <c r="F3428"/>
      <c r="G3428"/>
      <c r="H3428"/>
      <c r="I3428"/>
      <c r="J3428"/>
      <c r="K3428"/>
      <c r="L3428" t="inlineStr">
        <is>
          <t>Pimephales promelas</t>
        </is>
      </c>
      <c r="M3428" t="inlineStr">
        <is>
          <t>Fathead Minnow</t>
        </is>
      </c>
      <c r="N3428"/>
      <c r="O3428"/>
      <c r="P3428"/>
      <c r="Q3428"/>
      <c r="R3428"/>
      <c r="S3428"/>
      <c r="T3428"/>
      <c r="U3428"/>
      <c r="V3428" t="inlineStr">
        <is>
          <t>Static</t>
        </is>
      </c>
      <c r="W3428" t="inlineStr">
        <is>
          <t>Fresh water</t>
        </is>
      </c>
      <c r="X3428" t="inlineStr">
        <is>
          <t>Lab</t>
        </is>
      </c>
      <c r="Y3428"/>
      <c r="Z3428" t="inlineStr">
        <is>
          <t>Total</t>
        </is>
      </c>
      <c r="AA3428"/>
      <c r="AB3428" t="n">
        <v>0.23</v>
      </c>
      <c r="AC3428"/>
      <c r="AD3428" t="n">
        <v>0.18</v>
      </c>
      <c r="AE3428"/>
      <c r="AF3428" t="n">
        <v>0.29</v>
      </c>
      <c r="AG3428" t="inlineStr">
        <is>
          <t>AI mg/L</t>
        </is>
      </c>
      <c r="AH3428"/>
      <c r="AI3428"/>
      <c r="AJ3428"/>
      <c r="AK3428"/>
      <c r="AL3428"/>
      <c r="AM3428"/>
      <c r="AN3428"/>
      <c r="AO3428"/>
      <c r="AP3428"/>
      <c r="AQ3428"/>
      <c r="AR3428"/>
      <c r="AS3428"/>
      <c r="AT3428"/>
      <c r="AU3428"/>
      <c r="AV3428"/>
      <c r="AW3428"/>
      <c r="AX3428" t="inlineStr">
        <is>
          <t>Mortality</t>
        </is>
      </c>
      <c r="AY3428" t="inlineStr">
        <is>
          <t>Mortality</t>
        </is>
      </c>
      <c r="AZ3428" t="inlineStr">
        <is>
          <t>LC50</t>
        </is>
      </c>
      <c r="BA3428"/>
      <c r="BB3428" t="n">
        <v>4.0</v>
      </c>
      <c r="BC3428"/>
      <c r="BD3428"/>
      <c r="BE3428"/>
      <c r="BF3428"/>
      <c r="BG3428" t="inlineStr">
        <is>
          <t>Day(s)</t>
        </is>
      </c>
      <c r="BH3428"/>
      <c r="BI3428" t="inlineStr">
        <is>
          <t>DTXSID3032042</t>
        </is>
      </c>
      <c r="BJ3428"/>
      <c r="BK3428"/>
      <c r="BL3428"/>
      <c r="BM3428"/>
      <c r="BN3428"/>
      <c r="BO3428"/>
      <c r="BP3428"/>
      <c r="BQ3428"/>
      <c r="BR3428"/>
      <c r="BS3428"/>
      <c r="BT3428" t="inlineStr">
        <is>
          <t>--</t>
        </is>
      </c>
      <c r="BU3428"/>
      <c r="BV3428"/>
      <c r="BW3428"/>
      <c r="BX3428"/>
      <c r="BY3428"/>
      <c r="BZ3428"/>
      <c r="CA3428"/>
      <c r="CB3428"/>
      <c r="CC3428"/>
      <c r="CD3428"/>
      <c r="CE3428"/>
      <c r="CF3428"/>
      <c r="CG3428"/>
      <c r="CH3428"/>
      <c r="CI3428"/>
      <c r="CJ3428"/>
      <c r="CK3428" t="inlineStr">
        <is>
          <t>Lemke,A.E.</t>
        </is>
      </c>
      <c r="CL3428" t="n">
        <v>9479.0</v>
      </c>
      <c r="CM3428" t="inlineStr">
        <is>
          <t>Interlaboratory Comparison Acute Testing Set</t>
        </is>
      </c>
      <c r="CN3428" t="inlineStr">
        <is>
          <t>EPA-600/3-81-005, U.S.EPA, Duluth, MN:29 p.</t>
        </is>
      </c>
      <c r="CO3428" t="n">
        <v>1981.0</v>
      </c>
      <c r="CP3428" t="inlineStr">
        <is>
          <t>Lemke,A.E. (1981). Interlaboratory Comparison Acute Testing Set. EPA-600/3-81-005, U.S.EPA, Duluth, MN, 29 p. ECOREF#:9479</t>
        </is>
      </c>
    </row>
    <row r="3429">
      <c r="A3429" t="n">
        <v>7761888.0</v>
      </c>
      <c r="B3429" t="inlineStr">
        <is>
          <t>Nitric acid silver (1+) salt (1:1)</t>
        </is>
      </c>
      <c r="C3429" t="inlineStr">
        <is>
          <t>Reagent Grade, Purissium, Purum, Puriss, Puris, Reinst</t>
        </is>
      </c>
      <c r="D3429" t="inlineStr">
        <is>
          <t>Unmeasured</t>
        </is>
      </c>
      <c r="E3429" t="inlineStr">
        <is>
          <t>Not coded</t>
        </is>
      </c>
      <c r="F3429"/>
      <c r="G3429"/>
      <c r="H3429"/>
      <c r="I3429"/>
      <c r="J3429"/>
      <c r="K3429"/>
      <c r="L3429" t="inlineStr">
        <is>
          <t>Pimephales promelas</t>
        </is>
      </c>
      <c r="M3429" t="inlineStr">
        <is>
          <t>Fathead Minnow</t>
        </is>
      </c>
      <c r="N3429" t="inlineStr">
        <is>
          <t>Fry</t>
        </is>
      </c>
      <c r="O3429"/>
      <c r="P3429" t="n">
        <v>4.0</v>
      </c>
      <c r="Q3429"/>
      <c r="R3429"/>
      <c r="S3429"/>
      <c r="T3429"/>
      <c r="U3429" t="inlineStr">
        <is>
          <t>Day(s)</t>
        </is>
      </c>
      <c r="V3429" t="inlineStr">
        <is>
          <t>Static</t>
        </is>
      </c>
      <c r="W3429" t="inlineStr">
        <is>
          <t>Fresh water</t>
        </is>
      </c>
      <c r="X3429" t="inlineStr">
        <is>
          <t>Lab</t>
        </is>
      </c>
      <c r="Y3429" t="n">
        <v>7.0</v>
      </c>
      <c r="Z3429" t="inlineStr">
        <is>
          <t>Total</t>
        </is>
      </c>
      <c r="AA3429"/>
      <c r="AB3429" t="n">
        <v>0.0038</v>
      </c>
      <c r="AC3429"/>
      <c r="AD3429" t="n">
        <v>0.0027</v>
      </c>
      <c r="AE3429"/>
      <c r="AF3429" t="n">
        <v>0.0053</v>
      </c>
      <c r="AG3429" t="inlineStr">
        <is>
          <t>AI mg/L</t>
        </is>
      </c>
      <c r="AH3429"/>
      <c r="AI3429"/>
      <c r="AJ3429"/>
      <c r="AK3429"/>
      <c r="AL3429"/>
      <c r="AM3429"/>
      <c r="AN3429"/>
      <c r="AO3429"/>
      <c r="AP3429"/>
      <c r="AQ3429"/>
      <c r="AR3429"/>
      <c r="AS3429"/>
      <c r="AT3429"/>
      <c r="AU3429"/>
      <c r="AV3429"/>
      <c r="AW3429"/>
      <c r="AX3429" t="inlineStr">
        <is>
          <t>Mortality</t>
        </is>
      </c>
      <c r="AY3429" t="inlineStr">
        <is>
          <t>Mortality</t>
        </is>
      </c>
      <c r="AZ3429" t="inlineStr">
        <is>
          <t>LC50</t>
        </is>
      </c>
      <c r="BA3429"/>
      <c r="BB3429" t="n">
        <v>4.0</v>
      </c>
      <c r="BC3429"/>
      <c r="BD3429"/>
      <c r="BE3429"/>
      <c r="BF3429"/>
      <c r="BG3429" t="inlineStr">
        <is>
          <t>Day(s)</t>
        </is>
      </c>
      <c r="BH3429"/>
      <c r="BI3429" t="inlineStr">
        <is>
          <t>DTXSID3032042</t>
        </is>
      </c>
      <c r="BJ3429"/>
      <c r="BK3429"/>
      <c r="BL3429"/>
      <c r="BM3429"/>
      <c r="BN3429"/>
      <c r="BO3429"/>
      <c r="BP3429"/>
      <c r="BQ3429"/>
      <c r="BR3429"/>
      <c r="BS3429"/>
      <c r="BT3429" t="inlineStr">
        <is>
          <t>--</t>
        </is>
      </c>
      <c r="BU3429"/>
      <c r="BV3429"/>
      <c r="BW3429"/>
      <c r="BX3429"/>
      <c r="BY3429"/>
      <c r="BZ3429"/>
      <c r="CA3429"/>
      <c r="CB3429"/>
      <c r="CC3429"/>
      <c r="CD3429"/>
      <c r="CE3429"/>
      <c r="CF3429"/>
      <c r="CG3429"/>
      <c r="CH3429"/>
      <c r="CI3429" t="inlineStr">
        <is>
          <t xml:space="preserve"> TESTID/2//MSMT/NR//DOSES/0.5/2.5/5/10/20/40 UG/L//SOURCE/COM//WTINT/NR//DNUM/7//SEX/NR//TMETH/EPAASTM//STYPE/ACUTE//ETIME/96 H//AP RATE/NR//SAMPN/NR//WTAT/NR//INTAKE/NR//COMPEP/NR//LD/NR//DW/NR//STST/NR//HMA/NR//NA/NR//CL/40 MG/L//DIC/NR//CA/NR//POT/NR//MG/NR//SO4/NR//SULF/NR//</t>
        </is>
      </c>
      <c r="CJ3429" t="inlineStr">
        <is>
          <t>SOURCE/COMMERCIAL//   TESTID/2//MSMT/NR//DOSES/0.5/2.5/5/10/20/40 UG/L//SOURCE/COM//WTINT/NR//DNUM/7//SEX/NR//TMETH/EPAASTM//STYPE/ACUTE//ETIME/96 H//AP RATE/NR//SAMPN/NR//WTAT/NR//INTAKE/NR//COMPEP/NR//LD/NR//DW/NR//STST/NR//HMA/NR//NA/NR//CL/40 MG/L//DIC/NR//CA/NR//POT/NR//MG/NR//SO4/NR//SULF/NR//</t>
        </is>
      </c>
      <c r="CK3429" t="inlineStr">
        <is>
          <t>Forsythe II,B.L.</t>
        </is>
      </c>
      <c r="CL3429" t="n">
        <v>83754.0</v>
      </c>
      <c r="CM3429" t="inlineStr">
        <is>
          <t>Silver in a Freshwater Ecosystem:  Acute Toxicity and Trophic Transfer</t>
        </is>
      </c>
      <c r="CN3429" t="inlineStr">
        <is>
          <t>Ph.D. Thesis, Clemson University, Clemson, SC:149 p.</t>
        </is>
      </c>
      <c r="CO3429" t="n">
        <v>1996.0</v>
      </c>
      <c r="CP3429" t="inlineStr">
        <is>
          <t>Forsythe II,B.L. (1996). Silver in a Freshwater Ecosystem:  Acute Toxicity and Trophic Transfer. Ph.D. Thesis, Clemson University, Clemson, SC, 149 p. ECOREF#:83754</t>
        </is>
      </c>
    </row>
    <row r="3430">
      <c r="A3430" t="n">
        <v>7761888.0</v>
      </c>
      <c r="B3430" t="inlineStr">
        <is>
          <t>Nitric acid silver (1+) salt (1:1)</t>
        </is>
      </c>
      <c r="C3430" t="inlineStr">
        <is>
          <t>Reagent Grade, Purissium, Purum, Puriss, Puris, Reinst</t>
        </is>
      </c>
      <c r="D3430" t="inlineStr">
        <is>
          <t>Unmeasured</t>
        </is>
      </c>
      <c r="E3430" t="inlineStr">
        <is>
          <t>Not coded</t>
        </is>
      </c>
      <c r="F3430"/>
      <c r="G3430"/>
      <c r="H3430"/>
      <c r="I3430"/>
      <c r="J3430"/>
      <c r="K3430"/>
      <c r="L3430" t="inlineStr">
        <is>
          <t>Pimephales promelas</t>
        </is>
      </c>
      <c r="M3430" t="inlineStr">
        <is>
          <t>Fathead Minnow</t>
        </is>
      </c>
      <c r="N3430" t="inlineStr">
        <is>
          <t>Fry</t>
        </is>
      </c>
      <c r="O3430" t="inlineStr">
        <is>
          <t>&lt;</t>
        </is>
      </c>
      <c r="P3430" t="n">
        <v>24.0</v>
      </c>
      <c r="Q3430"/>
      <c r="R3430"/>
      <c r="S3430"/>
      <c r="T3430"/>
      <c r="U3430" t="inlineStr">
        <is>
          <t>Hour(s)</t>
        </is>
      </c>
      <c r="V3430" t="inlineStr">
        <is>
          <t>Static</t>
        </is>
      </c>
      <c r="W3430" t="inlineStr">
        <is>
          <t>Fresh water</t>
        </is>
      </c>
      <c r="X3430" t="inlineStr">
        <is>
          <t>Lab</t>
        </is>
      </c>
      <c r="Y3430"/>
      <c r="Z3430" t="inlineStr">
        <is>
          <t>Total</t>
        </is>
      </c>
      <c r="AA3430"/>
      <c r="AB3430" t="n">
        <v>0.00889</v>
      </c>
      <c r="AC3430"/>
      <c r="AD3430" t="n">
        <v>0.00808</v>
      </c>
      <c r="AE3430"/>
      <c r="AF3430" t="n">
        <v>0.00969</v>
      </c>
      <c r="AG3430" t="inlineStr">
        <is>
          <t>AI mg/L</t>
        </is>
      </c>
      <c r="AH3430"/>
      <c r="AI3430"/>
      <c r="AJ3430"/>
      <c r="AK3430"/>
      <c r="AL3430"/>
      <c r="AM3430"/>
      <c r="AN3430"/>
      <c r="AO3430"/>
      <c r="AP3430"/>
      <c r="AQ3430"/>
      <c r="AR3430"/>
      <c r="AS3430"/>
      <c r="AT3430"/>
      <c r="AU3430"/>
      <c r="AV3430"/>
      <c r="AW3430"/>
      <c r="AX3430" t="inlineStr">
        <is>
          <t>Mortality</t>
        </is>
      </c>
      <c r="AY3430" t="inlineStr">
        <is>
          <t>Mortality</t>
        </is>
      </c>
      <c r="AZ3430" t="inlineStr">
        <is>
          <t>LC50</t>
        </is>
      </c>
      <c r="BA3430"/>
      <c r="BB3430" t="n">
        <v>4.0</v>
      </c>
      <c r="BC3430"/>
      <c r="BD3430"/>
      <c r="BE3430"/>
      <c r="BF3430"/>
      <c r="BG3430" t="inlineStr">
        <is>
          <t>Day(s)</t>
        </is>
      </c>
      <c r="BH3430"/>
      <c r="BI3430" t="inlineStr">
        <is>
          <t>DTXSID3032042</t>
        </is>
      </c>
      <c r="BJ3430" t="inlineStr">
        <is>
          <t>10.1002/etc.5620180109</t>
        </is>
      </c>
      <c r="BK3430"/>
      <c r="BL3430"/>
      <c r="BM3430"/>
      <c r="BN3430"/>
      <c r="BO3430"/>
      <c r="BP3430"/>
      <c r="BQ3430"/>
      <c r="BR3430"/>
      <c r="BS3430"/>
      <c r="BT3430" t="inlineStr">
        <is>
          <t>--</t>
        </is>
      </c>
      <c r="BU3430"/>
      <c r="BV3430"/>
      <c r="BW3430"/>
      <c r="BX3430"/>
      <c r="BY3430"/>
      <c r="BZ3430"/>
      <c r="CA3430"/>
      <c r="CB3430"/>
      <c r="CC3430"/>
      <c r="CD3430"/>
      <c r="CE3430"/>
      <c r="CF3430"/>
      <c r="CG3430"/>
      <c r="CH3430"/>
      <c r="CI3430"/>
      <c r="CJ3430"/>
      <c r="CK3430" t="inlineStr">
        <is>
          <t>Karen,D.J., D.R. Ownby, B.L. Forsythe, T.P. Bills, T.W. LaPoint, G.B. Cobb, and S.J. Klaine</t>
        </is>
      </c>
      <c r="CL3430" t="n">
        <v>19218.0</v>
      </c>
      <c r="CM3430" t="inlineStr">
        <is>
          <t>Influence of Water Quality on Silver Toxicity to Rainbow Trout (Oncorhynchus mykiss), Fathead Minnows (Pimephales promelas), and Water Fleas (Daphnia magna)</t>
        </is>
      </c>
      <c r="CN3430" t="inlineStr">
        <is>
          <t>Environ. Toxicol. Chem.18(1): 63-70</t>
        </is>
      </c>
      <c r="CO3430" t="n">
        <v>1999.0</v>
      </c>
      <c r="CP3430" t="inlineStr">
        <is>
          <t>Karen,D.J., D.R. Ownby, B.L. Forsythe, T.P. Bills, T.W. LaPoint, G.B. Cobb, and S.J. Klaine (1999). Influence of Water Quality on Silver Toxicity to Rainbow Trout (Oncorhynchus mykiss), Fathead Minnows (Pimephales promelas), and Water Fleas (Daphnia magna). Environ. Toxicol. Chem., 18, (1), 63-70. doi:10.1002/etc.5620180109. ECOREF#:19218</t>
        </is>
      </c>
    </row>
    <row r="3431">
      <c r="A3431" t="n">
        <v>7761888.0</v>
      </c>
      <c r="B3431" t="inlineStr">
        <is>
          <t>Nitric acid silver (1+) salt (1:1)</t>
        </is>
      </c>
      <c r="C3431" t="inlineStr">
        <is>
          <t>Reagent Grade, Purissium, Purum, Puriss, Puris, Reinst</t>
        </is>
      </c>
      <c r="D3431" t="inlineStr">
        <is>
          <t>Unmeasured</t>
        </is>
      </c>
      <c r="E3431" t="inlineStr">
        <is>
          <t>Not coded</t>
        </is>
      </c>
      <c r="F3431"/>
      <c r="G3431"/>
      <c r="H3431"/>
      <c r="I3431"/>
      <c r="J3431"/>
      <c r="K3431"/>
      <c r="L3431" t="inlineStr">
        <is>
          <t>Pimephales promelas</t>
        </is>
      </c>
      <c r="M3431" t="inlineStr">
        <is>
          <t>Fathead Minnow</t>
        </is>
      </c>
      <c r="N3431" t="inlineStr">
        <is>
          <t>Fry</t>
        </is>
      </c>
      <c r="O3431" t="inlineStr">
        <is>
          <t>&lt;</t>
        </is>
      </c>
      <c r="P3431" t="n">
        <v>24.0</v>
      </c>
      <c r="Q3431"/>
      <c r="R3431"/>
      <c r="S3431"/>
      <c r="T3431"/>
      <c r="U3431" t="inlineStr">
        <is>
          <t>Hour(s)</t>
        </is>
      </c>
      <c r="V3431" t="inlineStr">
        <is>
          <t>Static</t>
        </is>
      </c>
      <c r="W3431" t="inlineStr">
        <is>
          <t>Fresh water</t>
        </is>
      </c>
      <c r="X3431" t="inlineStr">
        <is>
          <t>Lab</t>
        </is>
      </c>
      <c r="Y3431"/>
      <c r="Z3431" t="inlineStr">
        <is>
          <t>Total</t>
        </is>
      </c>
      <c r="AA3431"/>
      <c r="AB3431" t="n">
        <v>0.00982</v>
      </c>
      <c r="AC3431"/>
      <c r="AD3431" t="n">
        <v>0.00817</v>
      </c>
      <c r="AE3431"/>
      <c r="AF3431" t="n">
        <v>0.01094</v>
      </c>
      <c r="AG3431" t="inlineStr">
        <is>
          <t>AI mg/L</t>
        </is>
      </c>
      <c r="AH3431"/>
      <c r="AI3431"/>
      <c r="AJ3431"/>
      <c r="AK3431"/>
      <c r="AL3431"/>
      <c r="AM3431"/>
      <c r="AN3431"/>
      <c r="AO3431"/>
      <c r="AP3431"/>
      <c r="AQ3431"/>
      <c r="AR3431"/>
      <c r="AS3431"/>
      <c r="AT3431"/>
      <c r="AU3431"/>
      <c r="AV3431"/>
      <c r="AW3431"/>
      <c r="AX3431" t="inlineStr">
        <is>
          <t>Mortality</t>
        </is>
      </c>
      <c r="AY3431" t="inlineStr">
        <is>
          <t>Mortality</t>
        </is>
      </c>
      <c r="AZ3431" t="inlineStr">
        <is>
          <t>LC50</t>
        </is>
      </c>
      <c r="BA3431"/>
      <c r="BB3431" t="n">
        <v>4.0</v>
      </c>
      <c r="BC3431"/>
      <c r="BD3431"/>
      <c r="BE3431"/>
      <c r="BF3431"/>
      <c r="BG3431" t="inlineStr">
        <is>
          <t>Day(s)</t>
        </is>
      </c>
      <c r="BH3431"/>
      <c r="BI3431" t="inlineStr">
        <is>
          <t>DTXSID3032042</t>
        </is>
      </c>
      <c r="BJ3431" t="inlineStr">
        <is>
          <t>10.1002/etc.5620180109</t>
        </is>
      </c>
      <c r="BK3431"/>
      <c r="BL3431"/>
      <c r="BM3431"/>
      <c r="BN3431"/>
      <c r="BO3431"/>
      <c r="BP3431"/>
      <c r="BQ3431"/>
      <c r="BR3431"/>
      <c r="BS3431"/>
      <c r="BT3431" t="inlineStr">
        <is>
          <t>--</t>
        </is>
      </c>
      <c r="BU3431"/>
      <c r="BV3431"/>
      <c r="BW3431"/>
      <c r="BX3431"/>
      <c r="BY3431"/>
      <c r="BZ3431"/>
      <c r="CA3431"/>
      <c r="CB3431"/>
      <c r="CC3431"/>
      <c r="CD3431"/>
      <c r="CE3431"/>
      <c r="CF3431"/>
      <c r="CG3431"/>
      <c r="CH3431"/>
      <c r="CI3431"/>
      <c r="CJ3431"/>
      <c r="CK3431" t="inlineStr">
        <is>
          <t>Karen,D.J., D.R. Ownby, B.L. Forsythe, T.P. Bills, T.W. LaPoint, G.B. Cobb, and S.J. Klaine</t>
        </is>
      </c>
      <c r="CL3431" t="n">
        <v>19218.0</v>
      </c>
      <c r="CM3431" t="inlineStr">
        <is>
          <t>Influence of Water Quality on Silver Toxicity to Rainbow Trout (Oncorhynchus mykiss), Fathead Minnows (Pimephales promelas), and Water Fleas (Daphnia magna)</t>
        </is>
      </c>
      <c r="CN3431" t="inlineStr">
        <is>
          <t>Environ. Toxicol. Chem.18(1): 63-70</t>
        </is>
      </c>
      <c r="CO3431" t="n">
        <v>1999.0</v>
      </c>
      <c r="CP3431" t="inlineStr">
        <is>
          <t>Karen,D.J., D.R. Ownby, B.L. Forsythe, T.P. Bills, T.W. LaPoint, G.B. Cobb, and S.J. Klaine (1999). Influence of Water Quality on Silver Toxicity to Rainbow Trout (Oncorhynchus mykiss), Fathead Minnows (Pimephales promelas), and Water Fleas (Daphnia magna). Environ. Toxicol. Chem., 18, (1), 63-70. doi:10.1002/etc.5620180109. ECOREF#:19218</t>
        </is>
      </c>
    </row>
    <row r="3432">
      <c r="A3432" t="n">
        <v>7761888.0</v>
      </c>
      <c r="B3432" t="inlineStr">
        <is>
          <t>Nitric acid silver (1+) salt (1:1)</t>
        </is>
      </c>
      <c r="C3432" t="inlineStr">
        <is>
          <t>Reagent Grade, Purissium, Purum, Puriss, Puris, Reinst</t>
        </is>
      </c>
      <c r="D3432" t="inlineStr">
        <is>
          <t>Unmeasured</t>
        </is>
      </c>
      <c r="E3432" t="inlineStr">
        <is>
          <t>Not coded</t>
        </is>
      </c>
      <c r="F3432"/>
      <c r="G3432"/>
      <c r="H3432"/>
      <c r="I3432"/>
      <c r="J3432"/>
      <c r="K3432"/>
      <c r="L3432" t="inlineStr">
        <is>
          <t>Pimephales promelas</t>
        </is>
      </c>
      <c r="M3432" t="inlineStr">
        <is>
          <t>Fathead Minnow</t>
        </is>
      </c>
      <c r="N3432" t="inlineStr">
        <is>
          <t>Larva</t>
        </is>
      </c>
      <c r="O3432"/>
      <c r="P3432" t="n">
        <v>28.0</v>
      </c>
      <c r="Q3432"/>
      <c r="R3432"/>
      <c r="S3432"/>
      <c r="T3432"/>
      <c r="U3432" t="inlineStr">
        <is>
          <t>Day(s)</t>
        </is>
      </c>
      <c r="V3432" t="inlineStr">
        <is>
          <t>Static</t>
        </is>
      </c>
      <c r="W3432" t="inlineStr">
        <is>
          <t>Fresh water</t>
        </is>
      </c>
      <c r="X3432" t="inlineStr">
        <is>
          <t>Lab</t>
        </is>
      </c>
      <c r="Y3432" t="n">
        <v>6.0</v>
      </c>
      <c r="Z3432" t="inlineStr">
        <is>
          <t>Total</t>
        </is>
      </c>
      <c r="AA3432"/>
      <c r="AB3432" t="n">
        <v>0.0196</v>
      </c>
      <c r="AC3432"/>
      <c r="AD3432" t="n">
        <v>0.0192</v>
      </c>
      <c r="AE3432"/>
      <c r="AF3432" t="n">
        <v>0.02</v>
      </c>
      <c r="AG3432" t="inlineStr">
        <is>
          <t>AI mg/L</t>
        </is>
      </c>
      <c r="AH3432"/>
      <c r="AI3432"/>
      <c r="AJ3432"/>
      <c r="AK3432"/>
      <c r="AL3432"/>
      <c r="AM3432"/>
      <c r="AN3432"/>
      <c r="AO3432"/>
      <c r="AP3432"/>
      <c r="AQ3432"/>
      <c r="AR3432"/>
      <c r="AS3432"/>
      <c r="AT3432"/>
      <c r="AU3432"/>
      <c r="AV3432"/>
      <c r="AW3432"/>
      <c r="AX3432" t="inlineStr">
        <is>
          <t>Mortality</t>
        </is>
      </c>
      <c r="AY3432" t="inlineStr">
        <is>
          <t>Mortality</t>
        </is>
      </c>
      <c r="AZ3432" t="inlineStr">
        <is>
          <t>LC50</t>
        </is>
      </c>
      <c r="BA3432"/>
      <c r="BB3432" t="n">
        <v>4.0</v>
      </c>
      <c r="BC3432"/>
      <c r="BD3432"/>
      <c r="BE3432"/>
      <c r="BF3432"/>
      <c r="BG3432" t="inlineStr">
        <is>
          <t>Day(s)</t>
        </is>
      </c>
      <c r="BH3432"/>
      <c r="BI3432" t="inlineStr">
        <is>
          <t>DTXSID3032042</t>
        </is>
      </c>
      <c r="BJ3432"/>
      <c r="BK3432"/>
      <c r="BL3432"/>
      <c r="BM3432"/>
      <c r="BN3432"/>
      <c r="BO3432"/>
      <c r="BP3432"/>
      <c r="BQ3432"/>
      <c r="BR3432"/>
      <c r="BS3432"/>
      <c r="BT3432" t="inlineStr">
        <is>
          <t>--</t>
        </is>
      </c>
      <c r="BU3432"/>
      <c r="BV3432"/>
      <c r="BW3432"/>
      <c r="BX3432"/>
      <c r="BY3432"/>
      <c r="BZ3432"/>
      <c r="CA3432"/>
      <c r="CB3432"/>
      <c r="CC3432"/>
      <c r="CD3432"/>
      <c r="CE3432"/>
      <c r="CF3432"/>
      <c r="CG3432"/>
      <c r="CH3432"/>
      <c r="CI3432" t="inlineStr">
        <is>
          <t xml:space="preserve"> TESTID/42//MSMT/NR//DOSES/2/5/10/30/60 UG/L//SOURCE/COM//WTINT/NR//DNUM/6//SEX/NR//TMETH/EPAASTM//STYPE/ACUTE//ETIME/96 H//AP RATE/NR//SAMPN/10-18 LV//WTAT/NR//INTAKE/NR//COMPEP/NR//LD/NR//DW/NR//STST/NR//HMA/NR//NA/NR//CL/20 MG/L//DIC/NR//CA/NR//POT/NR//MG/NR//SO4/NR//SULF/NR//</t>
        </is>
      </c>
      <c r="CJ3432" t="inlineStr">
        <is>
          <t>SOURCE/COMMERCIAL//   TESTID/42//MSMT/NR//DOSES/2/5/10/30/60 UG/L//SOURCE/COM//WTINT/NR//DNUM/6//SEX/NR//TMETH/EPAASTM//STYPE/ACUTE//ETIME/96 H//AP RATE/NR//SAMPN/10-18 LV//WTAT/NR//INTAKE/NR//COMPEP/NR//LD/NR//DW/NR//STST/NR//HMA/NR//NA/NR//CL/20 MG/L//DIC/NR//CA/NR//POT/NR//MG/NR//SO4/NR//SULF/NR//</t>
        </is>
      </c>
      <c r="CK3432" t="inlineStr">
        <is>
          <t>Forsythe II,B.L.</t>
        </is>
      </c>
      <c r="CL3432" t="n">
        <v>83754.0</v>
      </c>
      <c r="CM3432" t="inlineStr">
        <is>
          <t>Silver in a Freshwater Ecosystem:  Acute Toxicity and Trophic Transfer</t>
        </is>
      </c>
      <c r="CN3432" t="inlineStr">
        <is>
          <t>Ph.D. Thesis, Clemson University, Clemson, SC:149 p.</t>
        </is>
      </c>
      <c r="CO3432" t="n">
        <v>1996.0</v>
      </c>
      <c r="CP3432" t="inlineStr">
        <is>
          <t>Forsythe II,B.L. (1996). Silver in a Freshwater Ecosystem:  Acute Toxicity and Trophic Transfer. Ph.D. Thesis, Clemson University, Clemson, SC, 149 p. ECOREF#:83754</t>
        </is>
      </c>
    </row>
    <row r="3433">
      <c r="A3433" t="n">
        <v>7761888.0</v>
      </c>
      <c r="B3433" t="inlineStr">
        <is>
          <t>Nitric acid silver (1+) salt (1:1)</t>
        </is>
      </c>
      <c r="C3433"/>
      <c r="D3433" t="inlineStr">
        <is>
          <t>Measured</t>
        </is>
      </c>
      <c r="E3433" t="inlineStr">
        <is>
          <t>Not coded</t>
        </is>
      </c>
      <c r="F3433"/>
      <c r="G3433"/>
      <c r="H3433"/>
      <c r="I3433"/>
      <c r="J3433"/>
      <c r="K3433"/>
      <c r="L3433" t="inlineStr">
        <is>
          <t>Pimephales promelas</t>
        </is>
      </c>
      <c r="M3433" t="inlineStr">
        <is>
          <t>Fathead Minnow</t>
        </is>
      </c>
      <c r="N3433"/>
      <c r="O3433"/>
      <c r="P3433" t="n">
        <v>30.0</v>
      </c>
      <c r="Q3433"/>
      <c r="R3433"/>
      <c r="S3433"/>
      <c r="T3433"/>
      <c r="U3433" t="inlineStr">
        <is>
          <t>Day(s)</t>
        </is>
      </c>
      <c r="V3433" t="inlineStr">
        <is>
          <t>Flow-through</t>
        </is>
      </c>
      <c r="W3433" t="inlineStr">
        <is>
          <t>Fresh water</t>
        </is>
      </c>
      <c r="X3433" t="inlineStr">
        <is>
          <t>Lab</t>
        </is>
      </c>
      <c r="Y3433"/>
      <c r="Z3433" t="inlineStr">
        <is>
          <t>Total</t>
        </is>
      </c>
      <c r="AA3433"/>
      <c r="AB3433" t="n">
        <v>0.0107</v>
      </c>
      <c r="AC3433"/>
      <c r="AD3433" t="n">
        <v>0.0106</v>
      </c>
      <c r="AE3433"/>
      <c r="AF3433" t="n">
        <v>0.0108</v>
      </c>
      <c r="AG3433" t="inlineStr">
        <is>
          <t>AI mg/L</t>
        </is>
      </c>
      <c r="AH3433"/>
      <c r="AI3433"/>
      <c r="AJ3433"/>
      <c r="AK3433"/>
      <c r="AL3433"/>
      <c r="AM3433"/>
      <c r="AN3433"/>
      <c r="AO3433"/>
      <c r="AP3433"/>
      <c r="AQ3433"/>
      <c r="AR3433"/>
      <c r="AS3433"/>
      <c r="AT3433"/>
      <c r="AU3433"/>
      <c r="AV3433"/>
      <c r="AW3433"/>
      <c r="AX3433" t="inlineStr">
        <is>
          <t>Mortality</t>
        </is>
      </c>
      <c r="AY3433" t="inlineStr">
        <is>
          <t>Mortality</t>
        </is>
      </c>
      <c r="AZ3433" t="inlineStr">
        <is>
          <t>LC50</t>
        </is>
      </c>
      <c r="BA3433"/>
      <c r="BB3433" t="n">
        <v>4.0</v>
      </c>
      <c r="BC3433"/>
      <c r="BD3433"/>
      <c r="BE3433"/>
      <c r="BF3433"/>
      <c r="BG3433" t="inlineStr">
        <is>
          <t>Day(s)</t>
        </is>
      </c>
      <c r="BH3433"/>
      <c r="BI3433" t="inlineStr">
        <is>
          <t>DTXSID3032042</t>
        </is>
      </c>
      <c r="BJ3433" t="inlineStr">
        <is>
          <t>10.1007/BF01606148</t>
        </is>
      </c>
      <c r="BK3433"/>
      <c r="BL3433"/>
      <c r="BM3433"/>
      <c r="BN3433"/>
      <c r="BO3433"/>
      <c r="BP3433"/>
      <c r="BQ3433"/>
      <c r="BR3433"/>
      <c r="BS3433"/>
      <c r="BT3433" t="inlineStr">
        <is>
          <t>--</t>
        </is>
      </c>
      <c r="BU3433"/>
      <c r="BV3433"/>
      <c r="BW3433"/>
      <c r="BX3433"/>
      <c r="BY3433"/>
      <c r="BZ3433"/>
      <c r="CA3433"/>
      <c r="CB3433"/>
      <c r="CC3433"/>
      <c r="CD3433"/>
      <c r="CE3433"/>
      <c r="CF3433"/>
      <c r="CG3433"/>
      <c r="CH3433"/>
      <c r="CI3433" t="inlineStr">
        <is>
          <t xml:space="preserve"> CONTR/0 % MORT//</t>
        </is>
      </c>
      <c r="CJ3433" t="inlineStr">
        <is>
          <t xml:space="preserve">   CONTR/0 % MORT//</t>
        </is>
      </c>
      <c r="CK3433" t="inlineStr">
        <is>
          <t>Lima,A.R., C. Curtis, D.E. Hammermeister, D.J. Call, and T.A. Felhaber</t>
        </is>
      </c>
      <c r="CL3433" t="n">
        <v>15327.0</v>
      </c>
      <c r="CM3433" t="inlineStr">
        <is>
          <t>Acute Toxicity of Silver to Selected Fish and Invertebrates</t>
        </is>
      </c>
      <c r="CN3433" t="inlineStr">
        <is>
          <t>Bull. Environ. Contam. Toxicol.29(2): 184-189</t>
        </is>
      </c>
      <c r="CO3433" t="n">
        <v>1982.0</v>
      </c>
      <c r="CP3433" t="inlineStr">
        <is>
          <t>Lima,A.R., C. Curtis, D.E. Hammermeister, D.J. Call, and T.A. Felhaber (1982). Acute Toxicity of Silver to Selected Fish and Invertebrates. Bull. Environ. Contam. Toxicol., 29, (2), 184-189. doi:10.1007/BF01606148. ECOREF#:15327</t>
        </is>
      </c>
    </row>
    <row r="3434">
      <c r="A3434" t="n">
        <v>7761888.0</v>
      </c>
      <c r="B3434" t="inlineStr">
        <is>
          <t>Nitric acid silver (1+) salt (1:1)</t>
        </is>
      </c>
      <c r="C3434" t="inlineStr">
        <is>
          <t>Reagent Grade, Purissium, Purum, Puriss, Puris, Reinst</t>
        </is>
      </c>
      <c r="D3434" t="inlineStr">
        <is>
          <t>Unmeasured</t>
        </is>
      </c>
      <c r="E3434" t="inlineStr">
        <is>
          <t>Not coded</t>
        </is>
      </c>
      <c r="F3434"/>
      <c r="G3434"/>
      <c r="H3434"/>
      <c r="I3434"/>
      <c r="J3434"/>
      <c r="K3434"/>
      <c r="L3434" t="inlineStr">
        <is>
          <t>Pimephales promelas</t>
        </is>
      </c>
      <c r="M3434" t="inlineStr">
        <is>
          <t>Fathead Minnow</t>
        </is>
      </c>
      <c r="N3434" t="inlineStr">
        <is>
          <t>Larva</t>
        </is>
      </c>
      <c r="O3434"/>
      <c r="P3434" t="n">
        <v>28.0</v>
      </c>
      <c r="Q3434"/>
      <c r="R3434"/>
      <c r="S3434"/>
      <c r="T3434"/>
      <c r="U3434" t="inlineStr">
        <is>
          <t>Day(s)</t>
        </is>
      </c>
      <c r="V3434" t="inlineStr">
        <is>
          <t>Static</t>
        </is>
      </c>
      <c r="W3434" t="inlineStr">
        <is>
          <t>Fresh water</t>
        </is>
      </c>
      <c r="X3434" t="inlineStr">
        <is>
          <t>Lab</t>
        </is>
      </c>
      <c r="Y3434" t="n">
        <v>6.0</v>
      </c>
      <c r="Z3434" t="inlineStr">
        <is>
          <t>Total</t>
        </is>
      </c>
      <c r="AA3434"/>
      <c r="AB3434" t="n">
        <v>0.0265</v>
      </c>
      <c r="AC3434"/>
      <c r="AD3434" t="n">
        <v>0.0244</v>
      </c>
      <c r="AE3434"/>
      <c r="AF3434" t="n">
        <v>0.0287</v>
      </c>
      <c r="AG3434" t="inlineStr">
        <is>
          <t>AI mg/L</t>
        </is>
      </c>
      <c r="AH3434"/>
      <c r="AI3434"/>
      <c r="AJ3434"/>
      <c r="AK3434"/>
      <c r="AL3434"/>
      <c r="AM3434"/>
      <c r="AN3434"/>
      <c r="AO3434"/>
      <c r="AP3434"/>
      <c r="AQ3434"/>
      <c r="AR3434"/>
      <c r="AS3434"/>
      <c r="AT3434"/>
      <c r="AU3434"/>
      <c r="AV3434"/>
      <c r="AW3434"/>
      <c r="AX3434" t="inlineStr">
        <is>
          <t>Mortality</t>
        </is>
      </c>
      <c r="AY3434" t="inlineStr">
        <is>
          <t>Mortality</t>
        </is>
      </c>
      <c r="AZ3434" t="inlineStr">
        <is>
          <t>LC50</t>
        </is>
      </c>
      <c r="BA3434"/>
      <c r="BB3434" t="n">
        <v>4.0</v>
      </c>
      <c r="BC3434"/>
      <c r="BD3434"/>
      <c r="BE3434"/>
      <c r="BF3434"/>
      <c r="BG3434" t="inlineStr">
        <is>
          <t>Day(s)</t>
        </is>
      </c>
      <c r="BH3434"/>
      <c r="BI3434" t="inlineStr">
        <is>
          <t>DTXSID3032042</t>
        </is>
      </c>
      <c r="BJ3434"/>
      <c r="BK3434"/>
      <c r="BL3434"/>
      <c r="BM3434"/>
      <c r="BN3434"/>
      <c r="BO3434"/>
      <c r="BP3434"/>
      <c r="BQ3434"/>
      <c r="BR3434"/>
      <c r="BS3434"/>
      <c r="BT3434" t="inlineStr">
        <is>
          <t>--</t>
        </is>
      </c>
      <c r="BU3434"/>
      <c r="BV3434"/>
      <c r="BW3434"/>
      <c r="BX3434"/>
      <c r="BY3434"/>
      <c r="BZ3434"/>
      <c r="CA3434"/>
      <c r="CB3434"/>
      <c r="CC3434"/>
      <c r="CD3434"/>
      <c r="CE3434"/>
      <c r="CF3434"/>
      <c r="CG3434"/>
      <c r="CH3434"/>
      <c r="CI3434" t="inlineStr">
        <is>
          <t xml:space="preserve"> TESTID/51//MSMT/NR//DOSES/2/5/10/30/60 UG/L//SOURCE/COM//WTINT/NR//DNUM/6//SEX/NR//TMETH/EPAASTM//STYPE/ACUTE//ETIME/96 H//AP RATE/NR//SAMPN/NR//WTAT/NR//INTAKE/NR//COMPEP/NR//LD/NR//DW/NR//STST/NR//HMA/NR//NA/NR//CL/40 MG/L//DIC/NR//CA/NR//POT/NR//MG/NR//SO4/NR//SULF/NR//</t>
        </is>
      </c>
      <c r="CJ3434" t="inlineStr">
        <is>
          <t>SOURCE/COMMERCIAL//   TESTID/51//MSMT/NR//DOSES/2/5/10/30/60 UG/L//SOURCE/COM//WTINT/NR//DNUM/6//SEX/NR//TMETH/EPAASTM//STYPE/ACUTE//ETIME/96 H//AP RATE/NR//SAMPN/NR//WTAT/NR//INTAKE/NR//COMPEP/NR//LD/NR//DW/NR//STST/NR//HMA/NR//NA/NR//CL/40 MG/L//DIC/NR//CA/NR//POT/NR//MG/NR//SO4/NR//SULF/NR//</t>
        </is>
      </c>
      <c r="CK3434" t="inlineStr">
        <is>
          <t>Forsythe II,B.L.</t>
        </is>
      </c>
      <c r="CL3434" t="n">
        <v>83754.0</v>
      </c>
      <c r="CM3434" t="inlineStr">
        <is>
          <t>Silver in a Freshwater Ecosystem:  Acute Toxicity and Trophic Transfer</t>
        </is>
      </c>
      <c r="CN3434" t="inlineStr">
        <is>
          <t>Ph.D. Thesis, Clemson University, Clemson, SC:149 p.</t>
        </is>
      </c>
      <c r="CO3434" t="n">
        <v>1996.0</v>
      </c>
      <c r="CP3434" t="inlineStr">
        <is>
          <t>Forsythe II,B.L. (1996). Silver in a Freshwater Ecosystem:  Acute Toxicity and Trophic Transfer. Ph.D. Thesis, Clemson University, Clemson, SC, 149 p. ECOREF#:83754</t>
        </is>
      </c>
    </row>
    <row r="3435">
      <c r="A3435" t="n">
        <v>7761888.0</v>
      </c>
      <c r="B3435" t="inlineStr">
        <is>
          <t>Nitric acid silver (1+) salt (1:1)</t>
        </is>
      </c>
      <c r="C3435"/>
      <c r="D3435" t="inlineStr">
        <is>
          <t>Measured</t>
        </is>
      </c>
      <c r="E3435" t="inlineStr">
        <is>
          <t>Not coded</t>
        </is>
      </c>
      <c r="F3435"/>
      <c r="G3435"/>
      <c r="H3435"/>
      <c r="I3435"/>
      <c r="J3435"/>
      <c r="K3435"/>
      <c r="L3435" t="inlineStr">
        <is>
          <t>Pimephales promelas</t>
        </is>
      </c>
      <c r="M3435" t="inlineStr">
        <is>
          <t>Fathead Minnow</t>
        </is>
      </c>
      <c r="N3435"/>
      <c r="O3435"/>
      <c r="P3435"/>
      <c r="Q3435"/>
      <c r="R3435"/>
      <c r="S3435"/>
      <c r="T3435"/>
      <c r="U3435"/>
      <c r="V3435" t="inlineStr">
        <is>
          <t>Static</t>
        </is>
      </c>
      <c r="W3435" t="inlineStr">
        <is>
          <t>Fresh water</t>
        </is>
      </c>
      <c r="X3435" t="inlineStr">
        <is>
          <t>Lab</t>
        </is>
      </c>
      <c r="Y3435"/>
      <c r="Z3435" t="inlineStr">
        <is>
          <t>Total</t>
        </is>
      </c>
      <c r="AA3435"/>
      <c r="AB3435" t="n">
        <v>0.0094</v>
      </c>
      <c r="AC3435"/>
      <c r="AD3435" t="n">
        <v>0.0084</v>
      </c>
      <c r="AE3435"/>
      <c r="AF3435" t="n">
        <v>0.0104</v>
      </c>
      <c r="AG3435" t="inlineStr">
        <is>
          <t>AI mg/L</t>
        </is>
      </c>
      <c r="AH3435"/>
      <c r="AI3435"/>
      <c r="AJ3435"/>
      <c r="AK3435"/>
      <c r="AL3435"/>
      <c r="AM3435"/>
      <c r="AN3435"/>
      <c r="AO3435"/>
      <c r="AP3435"/>
      <c r="AQ3435"/>
      <c r="AR3435"/>
      <c r="AS3435"/>
      <c r="AT3435"/>
      <c r="AU3435"/>
      <c r="AV3435"/>
      <c r="AW3435"/>
      <c r="AX3435" t="inlineStr">
        <is>
          <t>Mortality</t>
        </is>
      </c>
      <c r="AY3435" t="inlineStr">
        <is>
          <t>Mortality</t>
        </is>
      </c>
      <c r="AZ3435" t="inlineStr">
        <is>
          <t>LC50</t>
        </is>
      </c>
      <c r="BA3435"/>
      <c r="BB3435" t="n">
        <v>4.0</v>
      </c>
      <c r="BC3435"/>
      <c r="BD3435"/>
      <c r="BE3435"/>
      <c r="BF3435"/>
      <c r="BG3435" t="inlineStr">
        <is>
          <t>Day(s)</t>
        </is>
      </c>
      <c r="BH3435"/>
      <c r="BI3435" t="inlineStr">
        <is>
          <t>DTXSID3032042</t>
        </is>
      </c>
      <c r="BJ3435" t="inlineStr">
        <is>
          <t>10.1002/etc.5620020111</t>
        </is>
      </c>
      <c r="BK3435"/>
      <c r="BL3435"/>
      <c r="BM3435"/>
      <c r="BN3435"/>
      <c r="BO3435"/>
      <c r="BP3435"/>
      <c r="BQ3435"/>
      <c r="BR3435"/>
      <c r="BS3435"/>
      <c r="BT3435" t="inlineStr">
        <is>
          <t>--</t>
        </is>
      </c>
      <c r="BU3435"/>
      <c r="BV3435"/>
      <c r="BW3435"/>
      <c r="BX3435"/>
      <c r="BY3435"/>
      <c r="BZ3435"/>
      <c r="CA3435"/>
      <c r="CB3435"/>
      <c r="CC3435"/>
      <c r="CD3435"/>
      <c r="CE3435"/>
      <c r="CF3435"/>
      <c r="CG3435"/>
      <c r="CH3435"/>
      <c r="CI3435"/>
      <c r="CJ3435"/>
      <c r="CK3435" t="inlineStr">
        <is>
          <t>Nebeker,A.V., C.K. McAuliffe, R. Mshar, and D.G. Stevens</t>
        </is>
      </c>
      <c r="CL3435" t="n">
        <v>10525.0</v>
      </c>
      <c r="CM3435" t="inlineStr">
        <is>
          <t>Toxicity of Silver to Steelhead and Rainbow Trout, Fathead Minnows and Daphnia magna</t>
        </is>
      </c>
      <c r="CN3435" t="inlineStr">
        <is>
          <t>Environ. Toxicol. Chem.2:95-104</t>
        </is>
      </c>
      <c r="CO3435" t="n">
        <v>1983.0</v>
      </c>
      <c r="CP3435" t="inlineStr">
        <is>
          <t>Nebeker,A.V., C.K. McAuliffe, R. Mshar, and D.G. Stevens (1983). Toxicity of Silver to Steelhead and Rainbow Trout, Fathead Minnows and Daphnia magna. Environ. Toxicol. Chem., 2, 95-104. doi:10.1002/etc.5620020111. ECOREF#:10525</t>
        </is>
      </c>
    </row>
    <row r="3436">
      <c r="A3436" t="n">
        <v>7761888.0</v>
      </c>
      <c r="B3436" t="inlineStr">
        <is>
          <t>Nitric acid silver (1+) salt (1:1)</t>
        </is>
      </c>
      <c r="C3436"/>
      <c r="D3436" t="inlineStr">
        <is>
          <t>Measured</t>
        </is>
      </c>
      <c r="E3436" t="inlineStr">
        <is>
          <t>Not coded</t>
        </is>
      </c>
      <c r="F3436"/>
      <c r="G3436"/>
      <c r="H3436"/>
      <c r="I3436"/>
      <c r="J3436"/>
      <c r="K3436"/>
      <c r="L3436" t="inlineStr">
        <is>
          <t>Pimephales promelas</t>
        </is>
      </c>
      <c r="M3436" t="inlineStr">
        <is>
          <t>Fathead Minnow</t>
        </is>
      </c>
      <c r="N3436" t="inlineStr">
        <is>
          <t>Larva</t>
        </is>
      </c>
      <c r="O3436" t="inlineStr">
        <is>
          <t>&lt;</t>
        </is>
      </c>
      <c r="P3436" t="n">
        <v>24.0</v>
      </c>
      <c r="Q3436"/>
      <c r="R3436"/>
      <c r="S3436"/>
      <c r="T3436"/>
      <c r="U3436" t="inlineStr">
        <is>
          <t>Hour(s)</t>
        </is>
      </c>
      <c r="V3436" t="inlineStr">
        <is>
          <t>Renewal</t>
        </is>
      </c>
      <c r="W3436" t="inlineStr">
        <is>
          <t>Fresh water</t>
        </is>
      </c>
      <c r="X3436" t="inlineStr">
        <is>
          <t>Lab</t>
        </is>
      </c>
      <c r="Y3436" t="n">
        <v>6.0</v>
      </c>
      <c r="Z3436" t="inlineStr">
        <is>
          <t>Total</t>
        </is>
      </c>
      <c r="AA3436"/>
      <c r="AB3436" t="n">
        <v>0.0137</v>
      </c>
      <c r="AC3436"/>
      <c r="AD3436"/>
      <c r="AE3436"/>
      <c r="AF3436"/>
      <c r="AG3436" t="inlineStr">
        <is>
          <t>AI mg/L</t>
        </is>
      </c>
      <c r="AH3436"/>
      <c r="AI3436"/>
      <c r="AJ3436"/>
      <c r="AK3436"/>
      <c r="AL3436"/>
      <c r="AM3436"/>
      <c r="AN3436"/>
      <c r="AO3436"/>
      <c r="AP3436"/>
      <c r="AQ3436"/>
      <c r="AR3436"/>
      <c r="AS3436"/>
      <c r="AT3436"/>
      <c r="AU3436"/>
      <c r="AV3436"/>
      <c r="AW3436"/>
      <c r="AX3436" t="inlineStr">
        <is>
          <t>Mortality</t>
        </is>
      </c>
      <c r="AY3436" t="inlineStr">
        <is>
          <t>Mortality</t>
        </is>
      </c>
      <c r="AZ3436" t="inlineStr">
        <is>
          <t>LC50</t>
        </is>
      </c>
      <c r="BA3436"/>
      <c r="BB3436" t="n">
        <v>4.0</v>
      </c>
      <c r="BC3436"/>
      <c r="BD3436"/>
      <c r="BE3436"/>
      <c r="BF3436"/>
      <c r="BG3436" t="inlineStr">
        <is>
          <t>Day(s)</t>
        </is>
      </c>
      <c r="BH3436"/>
      <c r="BI3436" t="inlineStr">
        <is>
          <t>DTXSID3032042</t>
        </is>
      </c>
      <c r="BJ3436" t="inlineStr">
        <is>
          <t>10.1897/02-501</t>
        </is>
      </c>
      <c r="BK3436"/>
      <c r="BL3436"/>
      <c r="BM3436"/>
      <c r="BN3436"/>
      <c r="BO3436"/>
      <c r="BP3436"/>
      <c r="BQ3436"/>
      <c r="BR3436"/>
      <c r="BS3436"/>
      <c r="BT3436" t="inlineStr">
        <is>
          <t>--</t>
        </is>
      </c>
      <c r="BU3436"/>
      <c r="BV3436"/>
      <c r="BW3436"/>
      <c r="BX3436"/>
      <c r="BY3436"/>
      <c r="BZ3436"/>
      <c r="CA3436"/>
      <c r="CB3436"/>
      <c r="CC3436"/>
      <c r="CD3436"/>
      <c r="CE3436"/>
      <c r="CF3436"/>
      <c r="CG3436"/>
      <c r="CH3436"/>
      <c r="CI3436" t="inlineStr">
        <is>
          <t xml:space="preserve"> NA/2.9* mg/L//DNUM/6//TESTID/6//CONC/ALSO REPORTED FOR DISSOLVED AG////</t>
        </is>
      </c>
      <c r="CJ3436" t="inlineStr">
        <is>
          <t xml:space="preserve">   NA/2.9* mg/L//DNUM/6//TESTID/6//CONC/ALSO REPORTED FOR DISSOLVED AG////</t>
        </is>
      </c>
      <c r="CK3436" t="inlineStr">
        <is>
          <t>VanGenderen,E.J., A.C. Ryan, J.R. Tomasso, and S.J. Klaine</t>
        </is>
      </c>
      <c r="CL3436" t="n">
        <v>71734.0</v>
      </c>
      <c r="CM3436" t="inlineStr">
        <is>
          <t>Influence of Dissolved Organic Matter Source on Silver Toxicity to Pimephales promelas</t>
        </is>
      </c>
      <c r="CN3436" t="inlineStr">
        <is>
          <t>Environ. Toxicol. Chem.22(11): 2746-2751</t>
        </is>
      </c>
      <c r="CO3436" t="n">
        <v>2003.0</v>
      </c>
      <c r="CP3436" t="inlineStr">
        <is>
          <t>VanGenderen,E.J., A.C. Ryan, J.R. Tomasso, and S.J. Klaine (2003). Influence of Dissolved Organic Matter Source on Silver Toxicity to Pimephales promelas. Environ. Toxicol. Chem., 22, (11), 2746-2751. doi:10.1897/02-501. ECOREF#:71734</t>
        </is>
      </c>
    </row>
    <row r="3437">
      <c r="A3437" t="n">
        <v>7761888.0</v>
      </c>
      <c r="B3437" t="inlineStr">
        <is>
          <t>Nitric acid silver (1+) salt (1:1)</t>
        </is>
      </c>
      <c r="C3437" t="inlineStr">
        <is>
          <t>American chemical society grade</t>
        </is>
      </c>
      <c r="D3437" t="inlineStr">
        <is>
          <t>Unmeasured</t>
        </is>
      </c>
      <c r="E3437" t="inlineStr">
        <is>
          <t>Not reported</t>
        </is>
      </c>
      <c r="F3437"/>
      <c r="G3437"/>
      <c r="H3437"/>
      <c r="I3437"/>
      <c r="J3437"/>
      <c r="K3437"/>
      <c r="L3437" t="inlineStr">
        <is>
          <t>Pimephales promelas</t>
        </is>
      </c>
      <c r="M3437" t="inlineStr">
        <is>
          <t>Fathead Minnow</t>
        </is>
      </c>
      <c r="N3437" t="inlineStr">
        <is>
          <t>Juvenile</t>
        </is>
      </c>
      <c r="O3437"/>
      <c r="P3437"/>
      <c r="Q3437"/>
      <c r="R3437"/>
      <c r="S3437"/>
      <c r="T3437"/>
      <c r="U3437"/>
      <c r="V3437" t="inlineStr">
        <is>
          <t>Static</t>
        </is>
      </c>
      <c r="W3437" t="inlineStr">
        <is>
          <t>Fresh water</t>
        </is>
      </c>
      <c r="X3437" t="inlineStr">
        <is>
          <t>Lab</t>
        </is>
      </c>
      <c r="Y3437" t="n">
        <v>6.0</v>
      </c>
      <c r="Z3437" t="inlineStr">
        <is>
          <t>Total</t>
        </is>
      </c>
      <c r="AA3437"/>
      <c r="AB3437" t="n">
        <v>0.0366</v>
      </c>
      <c r="AC3437"/>
      <c r="AD3437" t="n">
        <v>0.0313</v>
      </c>
      <c r="AE3437"/>
      <c r="AF3437" t="n">
        <v>0.0443</v>
      </c>
      <c r="AG3437" t="inlineStr">
        <is>
          <t>AI mg/L</t>
        </is>
      </c>
      <c r="AH3437"/>
      <c r="AI3437"/>
      <c r="AJ3437"/>
      <c r="AK3437"/>
      <c r="AL3437"/>
      <c r="AM3437"/>
      <c r="AN3437"/>
      <c r="AO3437"/>
      <c r="AP3437"/>
      <c r="AQ3437"/>
      <c r="AR3437"/>
      <c r="AS3437"/>
      <c r="AT3437"/>
      <c r="AU3437"/>
      <c r="AV3437"/>
      <c r="AW3437"/>
      <c r="AX3437" t="inlineStr">
        <is>
          <t>Mortality</t>
        </is>
      </c>
      <c r="AY3437" t="inlineStr">
        <is>
          <t>Mortality</t>
        </is>
      </c>
      <c r="AZ3437" t="inlineStr">
        <is>
          <t>LC50</t>
        </is>
      </c>
      <c r="BA3437"/>
      <c r="BB3437" t="n">
        <v>4.0</v>
      </c>
      <c r="BC3437"/>
      <c r="BD3437"/>
      <c r="BE3437"/>
      <c r="BF3437"/>
      <c r="BG3437" t="inlineStr">
        <is>
          <t>Day(s)</t>
        </is>
      </c>
      <c r="BH3437"/>
      <c r="BI3437" t="inlineStr">
        <is>
          <t>DTXSID3032042</t>
        </is>
      </c>
      <c r="BJ3437"/>
      <c r="BK3437"/>
      <c r="BL3437"/>
      <c r="BM3437"/>
      <c r="BN3437"/>
      <c r="BO3437"/>
      <c r="BP3437"/>
      <c r="BQ3437"/>
      <c r="BR3437"/>
      <c r="BS3437"/>
      <c r="BT3437" t="inlineStr">
        <is>
          <t>--</t>
        </is>
      </c>
      <c r="BU3437"/>
      <c r="BV3437"/>
      <c r="BW3437"/>
      <c r="BX3437"/>
      <c r="BY3437"/>
      <c r="BZ3437"/>
      <c r="CA3437"/>
      <c r="CB3437"/>
      <c r="CC3437"/>
      <c r="CD3437"/>
      <c r="CE3437"/>
      <c r="CF3437"/>
      <c r="CG3437"/>
      <c r="CH3437"/>
      <c r="CI3437"/>
      <c r="CJ3437" t="inlineStr">
        <is>
          <t xml:space="preserve">SOURCE/FROM THE EPA AQUATIC TOXICOLOGY LABORATORY, NEWTOWN, OHIO//MEDIA/CHARCOAL-FILTERED TAP WATER//   </t>
        </is>
      </c>
      <c r="CK3437" t="inlineStr">
        <is>
          <t>Birge,W.J., J.A. Black, J.F. Hobson, A.G. Westerman, and T.M. Short</t>
        </is>
      </c>
      <c r="CL3437" t="n">
        <v>18858.0</v>
      </c>
      <c r="CM3437" t="inlineStr">
        <is>
          <t>Toxicological Studies on Aquatic Contaminants Originating from Coal Production and Utilization: The Induction of Tolerance to Silver in Laboratory Populations of Fish and the Chronic Toxicity of Nickel to Fish Early Lif</t>
        </is>
      </c>
      <c r="CN3437" t="inlineStr">
        <is>
          <t>Proj.No.G-844-02, Water Resources Research Institute Research Rep.No.151, University of Kentucky, Lexington, KY:36 p.</t>
        </is>
      </c>
      <c r="CO3437" t="n">
        <v>1984.0</v>
      </c>
      <c r="CP3437" t="inlineStr">
        <is>
          <t>Birge,W.J., J.A. Black, J.F. Hobson, A.G. Westerman, and T.M. Short (1984). Toxicological Studies on Aquatic Contaminants Originating from Coal Production and Utilization: The Induction of Tolerance to Silver in Laboratory Populations of Fish and the Chronic Toxicity of Nickel to Fish Early Lif. Proj.No.G-844-02, Water Resources Research Institute Research Rep.No.151, University of Kentucky, Lexington, KY, 36 p. ECOREF#:18858</t>
        </is>
      </c>
    </row>
    <row r="3438">
      <c r="A3438" t="n">
        <v>7761888.0</v>
      </c>
      <c r="B3438" t="inlineStr">
        <is>
          <t>Nitric acid silver (1+) salt (1:1)</t>
        </is>
      </c>
      <c r="C3438" t="inlineStr">
        <is>
          <t>Reagent Grade, Purissium, Purum, Puriss, Puris, Reinst</t>
        </is>
      </c>
      <c r="D3438" t="inlineStr">
        <is>
          <t>Unmeasured</t>
        </is>
      </c>
      <c r="E3438" t="inlineStr">
        <is>
          <t>Not coded</t>
        </is>
      </c>
      <c r="F3438"/>
      <c r="G3438"/>
      <c r="H3438"/>
      <c r="I3438"/>
      <c r="J3438"/>
      <c r="K3438"/>
      <c r="L3438" t="inlineStr">
        <is>
          <t>Pimephales promelas</t>
        </is>
      </c>
      <c r="M3438" t="inlineStr">
        <is>
          <t>Fathead Minnow</t>
        </is>
      </c>
      <c r="N3438" t="inlineStr">
        <is>
          <t>Larva</t>
        </is>
      </c>
      <c r="O3438"/>
      <c r="P3438" t="n">
        <v>28.0</v>
      </c>
      <c r="Q3438"/>
      <c r="R3438"/>
      <c r="S3438"/>
      <c r="T3438"/>
      <c r="U3438" t="inlineStr">
        <is>
          <t>Day(s)</t>
        </is>
      </c>
      <c r="V3438" t="inlineStr">
        <is>
          <t>Static</t>
        </is>
      </c>
      <c r="W3438" t="inlineStr">
        <is>
          <t>Fresh water</t>
        </is>
      </c>
      <c r="X3438" t="inlineStr">
        <is>
          <t>Lab</t>
        </is>
      </c>
      <c r="Y3438" t="n">
        <v>6.0</v>
      </c>
      <c r="Z3438" t="inlineStr">
        <is>
          <t>Total</t>
        </is>
      </c>
      <c r="AA3438"/>
      <c r="AB3438" t="n">
        <v>0.0211</v>
      </c>
      <c r="AC3438"/>
      <c r="AD3438" t="n">
        <v>0.0199</v>
      </c>
      <c r="AE3438"/>
      <c r="AF3438" t="n">
        <v>0.0223</v>
      </c>
      <c r="AG3438" t="inlineStr">
        <is>
          <t>AI mg/L</t>
        </is>
      </c>
      <c r="AH3438"/>
      <c r="AI3438"/>
      <c r="AJ3438"/>
      <c r="AK3438"/>
      <c r="AL3438"/>
      <c r="AM3438"/>
      <c r="AN3438"/>
      <c r="AO3438"/>
      <c r="AP3438"/>
      <c r="AQ3438"/>
      <c r="AR3438"/>
      <c r="AS3438"/>
      <c r="AT3438"/>
      <c r="AU3438"/>
      <c r="AV3438"/>
      <c r="AW3438"/>
      <c r="AX3438" t="inlineStr">
        <is>
          <t>Mortality</t>
        </is>
      </c>
      <c r="AY3438" t="inlineStr">
        <is>
          <t>Mortality</t>
        </is>
      </c>
      <c r="AZ3438" t="inlineStr">
        <is>
          <t>LC50</t>
        </is>
      </c>
      <c r="BA3438"/>
      <c r="BB3438" t="n">
        <v>4.0</v>
      </c>
      <c r="BC3438"/>
      <c r="BD3438"/>
      <c r="BE3438"/>
      <c r="BF3438"/>
      <c r="BG3438" t="inlineStr">
        <is>
          <t>Day(s)</t>
        </is>
      </c>
      <c r="BH3438"/>
      <c r="BI3438" t="inlineStr">
        <is>
          <t>DTXSID3032042</t>
        </is>
      </c>
      <c r="BJ3438"/>
      <c r="BK3438"/>
      <c r="BL3438"/>
      <c r="BM3438"/>
      <c r="BN3438"/>
      <c r="BO3438"/>
      <c r="BP3438"/>
      <c r="BQ3438"/>
      <c r="BR3438"/>
      <c r="BS3438"/>
      <c r="BT3438" t="inlineStr">
        <is>
          <t>--</t>
        </is>
      </c>
      <c r="BU3438"/>
      <c r="BV3438"/>
      <c r="BW3438"/>
      <c r="BX3438"/>
      <c r="BY3438"/>
      <c r="BZ3438"/>
      <c r="CA3438"/>
      <c r="CB3438"/>
      <c r="CC3438"/>
      <c r="CD3438"/>
      <c r="CE3438"/>
      <c r="CF3438"/>
      <c r="CG3438"/>
      <c r="CH3438"/>
      <c r="CI3438" t="inlineStr">
        <is>
          <t xml:space="preserve"> TESTID/43//MSMT/NR//DOSES/2/5/10/30/60 UG/L//SOURCE/COM//WTINT/NR//DNUM/6//SEX/NR//TMETH/EPAASTM//STYPE/ACUTE//ETIME/96 H//AP RATE/NR//SAMPN/NR//WTAT/NR//INTAKE/NR//COMPEP/NR//LD/NR//DW/NR//STST/NR//HMA/NR//NA/NR//CL/40 MG/L//DIC/NR//CA/NR//POT/NR//MG/NR//SO4/NR//SULF/NR//</t>
        </is>
      </c>
      <c r="CJ3438" t="inlineStr">
        <is>
          <t>SOURCE/COMMERCIAL//   TESTID/43//MSMT/NR//DOSES/2/5/10/30/60 UG/L//SOURCE/COM//WTINT/NR//DNUM/6//SEX/NR//TMETH/EPAASTM//STYPE/ACUTE//ETIME/96 H//AP RATE/NR//SAMPN/NR//WTAT/NR//INTAKE/NR//COMPEP/NR//LD/NR//DW/NR//STST/NR//HMA/NR//NA/NR//CL/40 MG/L//DIC/NR//CA/NR//POT/NR//MG/NR//SO4/NR//SULF/NR//</t>
        </is>
      </c>
      <c r="CK3438" t="inlineStr">
        <is>
          <t>Forsythe II,B.L.</t>
        </is>
      </c>
      <c r="CL3438" t="n">
        <v>83754.0</v>
      </c>
      <c r="CM3438" t="inlineStr">
        <is>
          <t>Silver in a Freshwater Ecosystem:  Acute Toxicity and Trophic Transfer</t>
        </is>
      </c>
      <c r="CN3438" t="inlineStr">
        <is>
          <t>Ph.D. Thesis, Clemson University, Clemson, SC:149 p.</t>
        </is>
      </c>
      <c r="CO3438" t="n">
        <v>1996.0</v>
      </c>
      <c r="CP3438" t="inlineStr">
        <is>
          <t>Forsythe II,B.L. (1996). Silver in a Freshwater Ecosystem:  Acute Toxicity and Trophic Transfer. Ph.D. Thesis, Clemson University, Clemson, SC, 149 p. ECOREF#:83754</t>
        </is>
      </c>
    </row>
    <row r="3439">
      <c r="A3439" t="n">
        <v>7761888.0</v>
      </c>
      <c r="B3439" t="inlineStr">
        <is>
          <t>Nitric acid silver (1+) salt (1:1)</t>
        </is>
      </c>
      <c r="C3439"/>
      <c r="D3439" t="inlineStr">
        <is>
          <t>Measured</t>
        </is>
      </c>
      <c r="E3439" t="inlineStr">
        <is>
          <t>Not coded</t>
        </is>
      </c>
      <c r="F3439"/>
      <c r="G3439" t="n">
        <v>99.7</v>
      </c>
      <c r="H3439"/>
      <c r="I3439"/>
      <c r="J3439"/>
      <c r="K3439"/>
      <c r="L3439" t="inlineStr">
        <is>
          <t>Pimephales promelas</t>
        </is>
      </c>
      <c r="M3439" t="inlineStr">
        <is>
          <t>Fathead Minnow</t>
        </is>
      </c>
      <c r="N3439" t="inlineStr">
        <is>
          <t>Juvenile</t>
        </is>
      </c>
      <c r="O3439"/>
      <c r="P3439"/>
      <c r="Q3439"/>
      <c r="R3439"/>
      <c r="S3439"/>
      <c r="T3439"/>
      <c r="U3439"/>
      <c r="V3439" t="inlineStr">
        <is>
          <t>Static</t>
        </is>
      </c>
      <c r="W3439" t="inlineStr">
        <is>
          <t>Fresh water</t>
        </is>
      </c>
      <c r="X3439" t="inlineStr">
        <is>
          <t>Lab</t>
        </is>
      </c>
      <c r="Y3439"/>
      <c r="Z3439" t="inlineStr">
        <is>
          <t>Total</t>
        </is>
      </c>
      <c r="AA3439" t="inlineStr">
        <is>
          <t>~</t>
        </is>
      </c>
      <c r="AB3439" t="n">
        <v>0.01</v>
      </c>
      <c r="AC3439"/>
      <c r="AD3439"/>
      <c r="AE3439"/>
      <c r="AF3439"/>
      <c r="AG3439" t="inlineStr">
        <is>
          <t>AI mg/L</t>
        </is>
      </c>
      <c r="AH3439"/>
      <c r="AI3439"/>
      <c r="AJ3439"/>
      <c r="AK3439"/>
      <c r="AL3439"/>
      <c r="AM3439"/>
      <c r="AN3439"/>
      <c r="AO3439"/>
      <c r="AP3439"/>
      <c r="AQ3439"/>
      <c r="AR3439"/>
      <c r="AS3439"/>
      <c r="AT3439"/>
      <c r="AU3439"/>
      <c r="AV3439"/>
      <c r="AW3439"/>
      <c r="AX3439" t="inlineStr">
        <is>
          <t>Mortality</t>
        </is>
      </c>
      <c r="AY3439" t="inlineStr">
        <is>
          <t>Mortality</t>
        </is>
      </c>
      <c r="AZ3439" t="inlineStr">
        <is>
          <t>LC50</t>
        </is>
      </c>
      <c r="BA3439"/>
      <c r="BB3439" t="n">
        <v>4.0</v>
      </c>
      <c r="BC3439"/>
      <c r="BD3439"/>
      <c r="BE3439"/>
      <c r="BF3439"/>
      <c r="BG3439" t="inlineStr">
        <is>
          <t>Day(s)</t>
        </is>
      </c>
      <c r="BH3439" t="inlineStr">
        <is>
          <t>Pure</t>
        </is>
      </c>
      <c r="BI3439" t="inlineStr">
        <is>
          <t>DTXSID3032042</t>
        </is>
      </c>
      <c r="BJ3439" t="inlineStr">
        <is>
          <t>10.1002/etc.5620170407</t>
        </is>
      </c>
      <c r="BK3439"/>
      <c r="BL3439"/>
      <c r="BM3439"/>
      <c r="BN3439"/>
      <c r="BO3439"/>
      <c r="BP3439"/>
      <c r="BQ3439"/>
      <c r="BR3439"/>
      <c r="BS3439"/>
      <c r="BT3439" t="inlineStr">
        <is>
          <t>--</t>
        </is>
      </c>
      <c r="BU3439"/>
      <c r="BV3439"/>
      <c r="BW3439"/>
      <c r="BX3439"/>
      <c r="BY3439"/>
      <c r="BZ3439"/>
      <c r="CA3439"/>
      <c r="CB3439"/>
      <c r="CC3439"/>
      <c r="CD3439"/>
      <c r="CE3439"/>
      <c r="CF3439"/>
      <c r="CG3439"/>
      <c r="CH3439"/>
      <c r="CI3439" t="inlineStr">
        <is>
          <t xml:space="preserve"> CONC/FROM GRAPH//</t>
        </is>
      </c>
      <c r="CJ3439" t="inlineStr">
        <is>
          <t xml:space="preserve">   CONC/FROM GRAPH//</t>
        </is>
      </c>
      <c r="CK3439" t="inlineStr">
        <is>
          <t>Erickson,R.J., L.T. Brooke, M.D. Kahl, F.V. Venter, S.L. Harting, T.P. Markee, and R.L. Spehar</t>
        </is>
      </c>
      <c r="CL3439" t="n">
        <v>18938.0</v>
      </c>
      <c r="CM3439" t="inlineStr">
        <is>
          <t>Effects of Laboratory Test Conditions on the Toxicity of Silver to Aquatic Organisms</t>
        </is>
      </c>
      <c r="CN3439" t="inlineStr">
        <is>
          <t>Environ. Toxicol. Chem.17(4): 572-578</t>
        </is>
      </c>
      <c r="CO3439" t="n">
        <v>1998.0</v>
      </c>
      <c r="CP3439" t="inlineStr">
        <is>
          <t>Erickson,R.J., L.T. Brooke, M.D. Kahl, F.V. Venter, S.L. Harting, T.P. Markee, and R.L. Spehar (1998). Effects of Laboratory Test Conditions on the Toxicity of Silver to Aquatic Organisms. Environ. Toxicol. Chem., 17, (4), 572-578. doi:10.1002/etc.5620170407. ECOREF#:18938</t>
        </is>
      </c>
    </row>
    <row r="3440">
      <c r="A3440" t="n">
        <v>7761888.0</v>
      </c>
      <c r="B3440" t="inlineStr">
        <is>
          <t>Nitric acid silver (1+) salt (1:1)</t>
        </is>
      </c>
      <c r="C3440" t="inlineStr">
        <is>
          <t>Reagent Grade, Purissium, Purum, Puriss, Puris, Reinst</t>
        </is>
      </c>
      <c r="D3440" t="inlineStr">
        <is>
          <t>Unmeasured</t>
        </is>
      </c>
      <c r="E3440" t="inlineStr">
        <is>
          <t>Not coded</t>
        </is>
      </c>
      <c r="F3440"/>
      <c r="G3440"/>
      <c r="H3440"/>
      <c r="I3440"/>
      <c r="J3440"/>
      <c r="K3440"/>
      <c r="L3440" t="inlineStr">
        <is>
          <t>Pimephales promelas</t>
        </is>
      </c>
      <c r="M3440" t="inlineStr">
        <is>
          <t>Fathead Minnow</t>
        </is>
      </c>
      <c r="N3440" t="inlineStr">
        <is>
          <t>Fry</t>
        </is>
      </c>
      <c r="O3440"/>
      <c r="P3440" t="n">
        <v>4.0</v>
      </c>
      <c r="Q3440"/>
      <c r="R3440"/>
      <c r="S3440"/>
      <c r="T3440"/>
      <c r="U3440" t="inlineStr">
        <is>
          <t>Day(s)</t>
        </is>
      </c>
      <c r="V3440" t="inlineStr">
        <is>
          <t>Static</t>
        </is>
      </c>
      <c r="W3440" t="inlineStr">
        <is>
          <t>Fresh water</t>
        </is>
      </c>
      <c r="X3440" t="inlineStr">
        <is>
          <t>Lab</t>
        </is>
      </c>
      <c r="Y3440" t="n">
        <v>6.0</v>
      </c>
      <c r="Z3440" t="inlineStr">
        <is>
          <t>Total</t>
        </is>
      </c>
      <c r="AA3440"/>
      <c r="AB3440" t="n">
        <v>0.0056</v>
      </c>
      <c r="AC3440"/>
      <c r="AD3440" t="n">
        <v>0.005</v>
      </c>
      <c r="AE3440"/>
      <c r="AF3440" t="n">
        <v>0.0063</v>
      </c>
      <c r="AG3440" t="inlineStr">
        <is>
          <t>AI mg/L</t>
        </is>
      </c>
      <c r="AH3440"/>
      <c r="AI3440"/>
      <c r="AJ3440"/>
      <c r="AK3440"/>
      <c r="AL3440"/>
      <c r="AM3440"/>
      <c r="AN3440"/>
      <c r="AO3440"/>
      <c r="AP3440"/>
      <c r="AQ3440"/>
      <c r="AR3440"/>
      <c r="AS3440"/>
      <c r="AT3440"/>
      <c r="AU3440"/>
      <c r="AV3440"/>
      <c r="AW3440"/>
      <c r="AX3440" t="inlineStr">
        <is>
          <t>Mortality</t>
        </is>
      </c>
      <c r="AY3440" t="inlineStr">
        <is>
          <t>Mortality</t>
        </is>
      </c>
      <c r="AZ3440" t="inlineStr">
        <is>
          <t>LC50</t>
        </is>
      </c>
      <c r="BA3440"/>
      <c r="BB3440" t="n">
        <v>4.0</v>
      </c>
      <c r="BC3440"/>
      <c r="BD3440"/>
      <c r="BE3440"/>
      <c r="BF3440"/>
      <c r="BG3440" t="inlineStr">
        <is>
          <t>Day(s)</t>
        </is>
      </c>
      <c r="BH3440"/>
      <c r="BI3440" t="inlineStr">
        <is>
          <t>DTXSID3032042</t>
        </is>
      </c>
      <c r="BJ3440"/>
      <c r="BK3440"/>
      <c r="BL3440"/>
      <c r="BM3440"/>
      <c r="BN3440"/>
      <c r="BO3440"/>
      <c r="BP3440"/>
      <c r="BQ3440"/>
      <c r="BR3440"/>
      <c r="BS3440"/>
      <c r="BT3440" t="inlineStr">
        <is>
          <t>--</t>
        </is>
      </c>
      <c r="BU3440"/>
      <c r="BV3440"/>
      <c r="BW3440"/>
      <c r="BX3440"/>
      <c r="BY3440"/>
      <c r="BZ3440"/>
      <c r="CA3440"/>
      <c r="CB3440"/>
      <c r="CC3440"/>
      <c r="CD3440"/>
      <c r="CE3440"/>
      <c r="CF3440"/>
      <c r="CG3440"/>
      <c r="CH3440"/>
      <c r="CI3440" t="inlineStr">
        <is>
          <t xml:space="preserve"> TESTID/30//MSMT/NR//DOSES/2/5/10/20/40 UG/L//SOURCE/COM//WTINT/NR//DNUM/6//SEX/NR//TMETH/EPAASTM//STYPE/ACUTE//ETIME/96 H//AP RATE/NR//SAMPN/NR//WTAT/NR//INTAKE/NR//COMPEP/NR//LD/NR//DW/NR//STST/NR//HMA/NR//NA/NR//CL/40 MG/L//DIC/NR//CA/NR//POT/NR//MG/NR//SO4/NR//SULF/NR//</t>
        </is>
      </c>
      <c r="CJ3440" t="inlineStr">
        <is>
          <t>SOURCE/COMMERCIAL//   TESTID/30//MSMT/NR//DOSES/2/5/10/20/40 UG/L//SOURCE/COM//WTINT/NR//DNUM/6//SEX/NR//TMETH/EPAASTM//STYPE/ACUTE//ETIME/96 H//AP RATE/NR//SAMPN/NR//WTAT/NR//INTAKE/NR//COMPEP/NR//LD/NR//DW/NR//STST/NR//HMA/NR//NA/NR//CL/40 MG/L//DIC/NR//CA/NR//POT/NR//MG/NR//SO4/NR//SULF/NR//</t>
        </is>
      </c>
      <c r="CK3440" t="inlineStr">
        <is>
          <t>Forsythe II,B.L.</t>
        </is>
      </c>
      <c r="CL3440" t="n">
        <v>83754.0</v>
      </c>
      <c r="CM3440" t="inlineStr">
        <is>
          <t>Silver in a Freshwater Ecosystem:  Acute Toxicity and Trophic Transfer</t>
        </is>
      </c>
      <c r="CN3440" t="inlineStr">
        <is>
          <t>Ph.D. Thesis, Clemson University, Clemson, SC:149 p.</t>
        </is>
      </c>
      <c r="CO3440" t="n">
        <v>1996.0</v>
      </c>
      <c r="CP3440" t="inlineStr">
        <is>
          <t>Forsythe II,B.L. (1996). Silver in a Freshwater Ecosystem:  Acute Toxicity and Trophic Transfer. Ph.D. Thesis, Clemson University, Clemson, SC, 149 p. ECOREF#:83754</t>
        </is>
      </c>
    </row>
    <row r="3441">
      <c r="A3441" t="n">
        <v>7761888.0</v>
      </c>
      <c r="B3441" t="inlineStr">
        <is>
          <t>Nitric acid silver (1+) salt (1:1)</t>
        </is>
      </c>
      <c r="C3441"/>
      <c r="D3441" t="inlineStr">
        <is>
          <t>Measured</t>
        </is>
      </c>
      <c r="E3441" t="inlineStr">
        <is>
          <t>Not coded</t>
        </is>
      </c>
      <c r="F3441"/>
      <c r="G3441" t="n">
        <v>99.7</v>
      </c>
      <c r="H3441"/>
      <c r="I3441"/>
      <c r="J3441"/>
      <c r="K3441"/>
      <c r="L3441" t="inlineStr">
        <is>
          <t>Pimephales promelas</t>
        </is>
      </c>
      <c r="M3441" t="inlineStr">
        <is>
          <t>Fathead Minnow</t>
        </is>
      </c>
      <c r="N3441" t="inlineStr">
        <is>
          <t>Juvenile</t>
        </is>
      </c>
      <c r="O3441"/>
      <c r="P3441" t="n">
        <v>29.0</v>
      </c>
      <c r="Q3441"/>
      <c r="R3441"/>
      <c r="S3441"/>
      <c r="T3441"/>
      <c r="U3441" t="inlineStr">
        <is>
          <t>Day(s)</t>
        </is>
      </c>
      <c r="V3441" t="inlineStr">
        <is>
          <t>Flow-through</t>
        </is>
      </c>
      <c r="W3441" t="inlineStr">
        <is>
          <t>Fresh water</t>
        </is>
      </c>
      <c r="X3441" t="inlineStr">
        <is>
          <t>Lab</t>
        </is>
      </c>
      <c r="Y3441" t="n">
        <v>6.0</v>
      </c>
      <c r="Z3441" t="inlineStr">
        <is>
          <t>Total</t>
        </is>
      </c>
      <c r="AA3441"/>
      <c r="AB3441" t="n">
        <v>0.0099</v>
      </c>
      <c r="AC3441"/>
      <c r="AD3441" t="n">
        <v>0.0082</v>
      </c>
      <c r="AE3441"/>
      <c r="AF3441" t="n">
        <v>0.012</v>
      </c>
      <c r="AG3441" t="inlineStr">
        <is>
          <t>AI mg/L</t>
        </is>
      </c>
      <c r="AH3441"/>
      <c r="AI3441"/>
      <c r="AJ3441"/>
      <c r="AK3441"/>
      <c r="AL3441"/>
      <c r="AM3441"/>
      <c r="AN3441"/>
      <c r="AO3441"/>
      <c r="AP3441"/>
      <c r="AQ3441"/>
      <c r="AR3441"/>
      <c r="AS3441"/>
      <c r="AT3441"/>
      <c r="AU3441"/>
      <c r="AV3441"/>
      <c r="AW3441"/>
      <c r="AX3441" t="inlineStr">
        <is>
          <t>Mortality</t>
        </is>
      </c>
      <c r="AY3441" t="inlineStr">
        <is>
          <t>Mortality</t>
        </is>
      </c>
      <c r="AZ3441" t="inlineStr">
        <is>
          <t>LC50</t>
        </is>
      </c>
      <c r="BA3441"/>
      <c r="BB3441" t="n">
        <v>4.0</v>
      </c>
      <c r="BC3441"/>
      <c r="BD3441"/>
      <c r="BE3441"/>
      <c r="BF3441"/>
      <c r="BG3441" t="inlineStr">
        <is>
          <t>Day(s)</t>
        </is>
      </c>
      <c r="BH3441" t="inlineStr">
        <is>
          <t>Pure</t>
        </is>
      </c>
      <c r="BI3441" t="inlineStr">
        <is>
          <t>DTXSID3032042</t>
        </is>
      </c>
      <c r="BJ3441"/>
      <c r="BK3441"/>
      <c r="BL3441"/>
      <c r="BM3441"/>
      <c r="BN3441"/>
      <c r="BO3441"/>
      <c r="BP3441"/>
      <c r="BQ3441"/>
      <c r="BR3441"/>
      <c r="BS3441"/>
      <c r="BT3441" t="inlineStr">
        <is>
          <t>--</t>
        </is>
      </c>
      <c r="BU3441"/>
      <c r="BV3441"/>
      <c r="BW3441"/>
      <c r="BX3441"/>
      <c r="BY3441"/>
      <c r="BZ3441"/>
      <c r="CA3441"/>
      <c r="CB3441"/>
      <c r="CC3441"/>
      <c r="CD3441"/>
      <c r="CE3441"/>
      <c r="CF3441"/>
      <c r="CG3441"/>
      <c r="CH3441"/>
      <c r="CI3441" t="inlineStr">
        <is>
          <t xml:space="preserve"> TESTID/1//MSMT/NR//DOSES/&lt;2.0/2.2/3.7/9.4/20.8 UG/L//SOURCE/LAB//WTINT/51.3 MG//DNUM/6//SEX/NR//TMETH/NR//STYPE/ACUTE//ETIME/96 H//AP RATE/NR//SAMPN/NR//WTAT/NR//INTAKE/NR//COMPEP/NR//LD/NR//DW/NR//STST/NR//HMA/NR//NA/7.1-7.2 MG/L//CL/3.7-3.8 MG/L//DIC/NR//CA/19.2-19.7 MG/L//POT/0.60-0.61 MG/L//MG/3.4-3.5 MG/L//SO4/10.4-10.9 MG/L//SULF/NR//</t>
        </is>
      </c>
      <c r="CJ3441" t="inlineStr">
        <is>
          <t xml:space="preserve">   TESTID/1//MSMT/NR//DOSES/&lt;2.0/2.2/3.7/9.4/20.8 UG/L//SOURCE/LAB//WTINT/51.3 MG//DNUM/6//SEX/NR//TMETH/NR//STYPE/ACUTE//ETIME/96 H//AP RATE/NR//SAMPN/NR//WTAT/NR//INTAKE/NR//COMPEP/NR//LD/NR//DW/NR//STST/NR//HMA/NR//NA/7.1-7.2 MG/L//CL/3.7-3.8 MG/L//DIC/NR//CA/19.2-19.7 MG/L//POT/0.60-0.61 MG/L//MG/3.4-3.5 MG/L//SO4/10.4-10.9 MG/L//SULF/NR//</t>
        </is>
      </c>
      <c r="CK3441" t="inlineStr">
        <is>
          <t>Brooke,L.T.</t>
        </is>
      </c>
      <c r="CL3441" t="n">
        <v>77568.0</v>
      </c>
      <c r="CM3441" t="inlineStr">
        <is>
          <t>The Effects of Food and Test Solution Age on the Toxicity of Silver to Three Freshwater Organisms</t>
        </is>
      </c>
      <c r="CN3441" t="inlineStr">
        <is>
          <t>Contract No.68-C1-0034, Work Assignment No.1-10, Environ.Health Lab, Univ.of Wisconsin-Superior, Superior, WI:19 p.</t>
        </is>
      </c>
      <c r="CO3441" t="n">
        <v>1993.0</v>
      </c>
      <c r="CP3441" t="inlineStr">
        <is>
          <t>Brooke,L.T. (1993). The Effects of Food and Test Solution Age on the Toxicity of Silver to Three Freshwater Organisms. Contract No.68-C1-0034, Work Assignment No.1-10, Environ.Health Lab, Univ.of Wisconsin-Superior, Superior, WI, 19 p. ECOREF#:77568</t>
        </is>
      </c>
    </row>
    <row r="3442">
      <c r="A3442" t="n">
        <v>7761888.0</v>
      </c>
      <c r="B3442" t="inlineStr">
        <is>
          <t>Nitric acid silver (1+) salt (1:1)</t>
        </is>
      </c>
      <c r="C3442"/>
      <c r="D3442" t="inlineStr">
        <is>
          <t>Measured</t>
        </is>
      </c>
      <c r="E3442" t="inlineStr">
        <is>
          <t>Not coded</t>
        </is>
      </c>
      <c r="F3442"/>
      <c r="G3442"/>
      <c r="H3442"/>
      <c r="I3442"/>
      <c r="J3442"/>
      <c r="K3442"/>
      <c r="L3442" t="inlineStr">
        <is>
          <t>Pimephales promelas</t>
        </is>
      </c>
      <c r="M3442" t="inlineStr">
        <is>
          <t>Fathead Minnow</t>
        </is>
      </c>
      <c r="N3442"/>
      <c r="O3442"/>
      <c r="P3442"/>
      <c r="Q3442"/>
      <c r="R3442"/>
      <c r="S3442"/>
      <c r="T3442"/>
      <c r="U3442"/>
      <c r="V3442" t="inlineStr">
        <is>
          <t>Flow-through</t>
        </is>
      </c>
      <c r="W3442" t="inlineStr">
        <is>
          <t>Fresh water</t>
        </is>
      </c>
      <c r="X3442" t="inlineStr">
        <is>
          <t>Lab</t>
        </is>
      </c>
      <c r="Y3442"/>
      <c r="Z3442" t="inlineStr">
        <is>
          <t>Total</t>
        </is>
      </c>
      <c r="AA3442"/>
      <c r="AB3442" t="n">
        <v>0.016</v>
      </c>
      <c r="AC3442"/>
      <c r="AD3442" t="n">
        <v>0.012</v>
      </c>
      <c r="AE3442"/>
      <c r="AF3442" t="n">
        <v>0.02</v>
      </c>
      <c r="AG3442" t="inlineStr">
        <is>
          <t>AI mg/L</t>
        </is>
      </c>
      <c r="AH3442"/>
      <c r="AI3442"/>
      <c r="AJ3442"/>
      <c r="AK3442"/>
      <c r="AL3442"/>
      <c r="AM3442"/>
      <c r="AN3442"/>
      <c r="AO3442"/>
      <c r="AP3442"/>
      <c r="AQ3442"/>
      <c r="AR3442"/>
      <c r="AS3442"/>
      <c r="AT3442"/>
      <c r="AU3442"/>
      <c r="AV3442"/>
      <c r="AW3442"/>
      <c r="AX3442" t="inlineStr">
        <is>
          <t>Mortality</t>
        </is>
      </c>
      <c r="AY3442" t="inlineStr">
        <is>
          <t>Mortality</t>
        </is>
      </c>
      <c r="AZ3442" t="inlineStr">
        <is>
          <t>LC50</t>
        </is>
      </c>
      <c r="BA3442"/>
      <c r="BB3442" t="n">
        <v>4.0</v>
      </c>
      <c r="BC3442"/>
      <c r="BD3442"/>
      <c r="BE3442"/>
      <c r="BF3442"/>
      <c r="BG3442" t="inlineStr">
        <is>
          <t>Day(s)</t>
        </is>
      </c>
      <c r="BH3442"/>
      <c r="BI3442" t="inlineStr">
        <is>
          <t>DTXSID3032042</t>
        </is>
      </c>
      <c r="BJ3442" t="inlineStr">
        <is>
          <t>10.1002/etc.5620030106</t>
        </is>
      </c>
      <c r="BK3442"/>
      <c r="BL3442"/>
      <c r="BM3442"/>
      <c r="BN3442"/>
      <c r="BO3442"/>
      <c r="BP3442"/>
      <c r="BQ3442"/>
      <c r="BR3442"/>
      <c r="BS3442"/>
      <c r="BT3442" t="inlineStr">
        <is>
          <t>--</t>
        </is>
      </c>
      <c r="BU3442"/>
      <c r="BV3442"/>
      <c r="BW3442"/>
      <c r="BX3442"/>
      <c r="BY3442"/>
      <c r="BZ3442"/>
      <c r="CA3442"/>
      <c r="CB3442"/>
      <c r="CC3442"/>
      <c r="CD3442"/>
      <c r="CE3442"/>
      <c r="CF3442"/>
      <c r="CG3442"/>
      <c r="CH3442"/>
      <c r="CI3442"/>
      <c r="CJ3442"/>
      <c r="CK3442" t="inlineStr">
        <is>
          <t>LeBlanc,G.A., J.D. Mastone, A.P. Paradice, and B.F. Wilson</t>
        </is>
      </c>
      <c r="CL3442" t="n">
        <v>10538.0</v>
      </c>
      <c r="CM3442" t="inlineStr">
        <is>
          <t>The Influence of Speciation on the Toxicity of Silver to Fathead Minnow (Pimephales promelas)</t>
        </is>
      </c>
      <c r="CN3442" t="inlineStr">
        <is>
          <t>Environ. Toxicol. Chem.3(1): 37-46</t>
        </is>
      </c>
      <c r="CO3442" t="n">
        <v>1984.0</v>
      </c>
      <c r="CP3442" t="inlineStr">
        <is>
          <t>LeBlanc,G.A., J.D. Mastone, A.P. Paradice, and B.F. Wilson (1984). The Influence of Speciation on the Toxicity of Silver to Fathead Minnow (Pimephales promelas). Environ. Toxicol. Chem., 3, (1), 37-46. doi:10.1002/etc.5620030106. ECOREF#:10538</t>
        </is>
      </c>
    </row>
    <row r="3443">
      <c r="A3443" t="n">
        <v>7761888.0</v>
      </c>
      <c r="B3443" t="inlineStr">
        <is>
          <t>Nitric acid silver (1+) salt (1:1)</t>
        </is>
      </c>
      <c r="C3443" t="inlineStr">
        <is>
          <t>Reagent Grade, Purissium, Purum, Puriss, Puris, Reinst</t>
        </is>
      </c>
      <c r="D3443" t="inlineStr">
        <is>
          <t>Unmeasured</t>
        </is>
      </c>
      <c r="E3443" t="inlineStr">
        <is>
          <t>Not coded</t>
        </is>
      </c>
      <c r="F3443"/>
      <c r="G3443"/>
      <c r="H3443"/>
      <c r="I3443"/>
      <c r="J3443"/>
      <c r="K3443"/>
      <c r="L3443" t="inlineStr">
        <is>
          <t>Pimephales promelas</t>
        </is>
      </c>
      <c r="M3443" t="inlineStr">
        <is>
          <t>Fathead Minnow</t>
        </is>
      </c>
      <c r="N3443" t="inlineStr">
        <is>
          <t>Fry</t>
        </is>
      </c>
      <c r="O3443"/>
      <c r="P3443" t="n">
        <v>4.0</v>
      </c>
      <c r="Q3443"/>
      <c r="R3443"/>
      <c r="S3443"/>
      <c r="T3443"/>
      <c r="U3443" t="inlineStr">
        <is>
          <t>Day(s)</t>
        </is>
      </c>
      <c r="V3443" t="inlineStr">
        <is>
          <t>Static</t>
        </is>
      </c>
      <c r="W3443" t="inlineStr">
        <is>
          <t>Fresh water</t>
        </is>
      </c>
      <c r="X3443" t="inlineStr">
        <is>
          <t>Lab</t>
        </is>
      </c>
      <c r="Y3443" t="n">
        <v>6.0</v>
      </c>
      <c r="Z3443" t="inlineStr">
        <is>
          <t>Total</t>
        </is>
      </c>
      <c r="AA3443"/>
      <c r="AB3443" t="n">
        <v>0.0097</v>
      </c>
      <c r="AC3443"/>
      <c r="AD3443" t="n">
        <v>0.0089</v>
      </c>
      <c r="AE3443"/>
      <c r="AF3443" t="n">
        <v>0.0105</v>
      </c>
      <c r="AG3443" t="inlineStr">
        <is>
          <t>AI mg/L</t>
        </is>
      </c>
      <c r="AH3443"/>
      <c r="AI3443"/>
      <c r="AJ3443"/>
      <c r="AK3443"/>
      <c r="AL3443"/>
      <c r="AM3443"/>
      <c r="AN3443"/>
      <c r="AO3443"/>
      <c r="AP3443"/>
      <c r="AQ3443"/>
      <c r="AR3443"/>
      <c r="AS3443"/>
      <c r="AT3443"/>
      <c r="AU3443"/>
      <c r="AV3443"/>
      <c r="AW3443"/>
      <c r="AX3443" t="inlineStr">
        <is>
          <t>Mortality</t>
        </is>
      </c>
      <c r="AY3443" t="inlineStr">
        <is>
          <t>Mortality</t>
        </is>
      </c>
      <c r="AZ3443" t="inlineStr">
        <is>
          <t>LC50</t>
        </is>
      </c>
      <c r="BA3443"/>
      <c r="BB3443" t="n">
        <v>4.0</v>
      </c>
      <c r="BC3443"/>
      <c r="BD3443"/>
      <c r="BE3443"/>
      <c r="BF3443"/>
      <c r="BG3443" t="inlineStr">
        <is>
          <t>Day(s)</t>
        </is>
      </c>
      <c r="BH3443"/>
      <c r="BI3443" t="inlineStr">
        <is>
          <t>DTXSID3032042</t>
        </is>
      </c>
      <c r="BJ3443"/>
      <c r="BK3443"/>
      <c r="BL3443"/>
      <c r="BM3443"/>
      <c r="BN3443"/>
      <c r="BO3443"/>
      <c r="BP3443"/>
      <c r="BQ3443"/>
      <c r="BR3443"/>
      <c r="BS3443"/>
      <c r="BT3443" t="inlineStr">
        <is>
          <t>--</t>
        </is>
      </c>
      <c r="BU3443"/>
      <c r="BV3443"/>
      <c r="BW3443"/>
      <c r="BX3443"/>
      <c r="BY3443"/>
      <c r="BZ3443"/>
      <c r="CA3443"/>
      <c r="CB3443"/>
      <c r="CC3443"/>
      <c r="CD3443"/>
      <c r="CE3443"/>
      <c r="CF3443"/>
      <c r="CG3443"/>
      <c r="CH3443"/>
      <c r="CI3443" t="inlineStr">
        <is>
          <t xml:space="preserve"> TESTID/17//MSMT/NR//DOSES/2/5/10/20/40 UG/L//SOURCE/COM//WTINT/NR//DNUM/6//SEX/NR//TMETH/EPAASTM//STYPE/ACUTE//ETIME/96 H//AP RATE/NR//SAMPN/NR//WTAT/NR//INTAKE/NR//COMPEP/NR//LD/NR//DW/NR//STST/NR//HMA/NR//NA/NR//CL/20 MG/L//DIC/NR//CA/NR//POT/NR//MG/NR//SO4/NR//SULF/NR//</t>
        </is>
      </c>
      <c r="CJ3443" t="inlineStr">
        <is>
          <t>SOURCE/COMMERCIAL//   TESTID/17//MSMT/NR//DOSES/2/5/10/20/40 UG/L//SOURCE/COM//WTINT/NR//DNUM/6//SEX/NR//TMETH/EPAASTM//STYPE/ACUTE//ETIME/96 H//AP RATE/NR//SAMPN/NR//WTAT/NR//INTAKE/NR//COMPEP/NR//LD/NR//DW/NR//STST/NR//HMA/NR//NA/NR//CL/20 MG/L//DIC/NR//CA/NR//POT/NR//MG/NR//SO4/NR//SULF/NR//</t>
        </is>
      </c>
      <c r="CK3443" t="inlineStr">
        <is>
          <t>Forsythe II,B.L.</t>
        </is>
      </c>
      <c r="CL3443" t="n">
        <v>83754.0</v>
      </c>
      <c r="CM3443" t="inlineStr">
        <is>
          <t>Silver in a Freshwater Ecosystem:  Acute Toxicity and Trophic Transfer</t>
        </is>
      </c>
      <c r="CN3443" t="inlineStr">
        <is>
          <t>Ph.D. Thesis, Clemson University, Clemson, SC:149 p.</t>
        </is>
      </c>
      <c r="CO3443" t="n">
        <v>1996.0</v>
      </c>
      <c r="CP3443" t="inlineStr">
        <is>
          <t>Forsythe II,B.L. (1996). Silver in a Freshwater Ecosystem:  Acute Toxicity and Trophic Transfer. Ph.D. Thesis, Clemson University, Clemson, SC, 149 p. ECOREF#:83754</t>
        </is>
      </c>
    </row>
    <row r="3444">
      <c r="A3444" t="n">
        <v>7761888.0</v>
      </c>
      <c r="B3444" t="inlineStr">
        <is>
          <t>Nitric acid silver (1+) salt (1:1)</t>
        </is>
      </c>
      <c r="C3444"/>
      <c r="D3444" t="inlineStr">
        <is>
          <t>Measured</t>
        </is>
      </c>
      <c r="E3444" t="inlineStr">
        <is>
          <t>Not coded</t>
        </is>
      </c>
      <c r="F3444"/>
      <c r="G3444" t="n">
        <v>99.7</v>
      </c>
      <c r="H3444"/>
      <c r="I3444"/>
      <c r="J3444"/>
      <c r="K3444"/>
      <c r="L3444" t="inlineStr">
        <is>
          <t>Pimephales promelas</t>
        </is>
      </c>
      <c r="M3444" t="inlineStr">
        <is>
          <t>Fathead Minnow</t>
        </is>
      </c>
      <c r="N3444" t="inlineStr">
        <is>
          <t>Juvenile</t>
        </is>
      </c>
      <c r="O3444"/>
      <c r="P3444"/>
      <c r="Q3444"/>
      <c r="R3444"/>
      <c r="S3444"/>
      <c r="T3444"/>
      <c r="U3444"/>
      <c r="V3444" t="inlineStr">
        <is>
          <t>Flow-through</t>
        </is>
      </c>
      <c r="W3444" t="inlineStr">
        <is>
          <t>Fresh water</t>
        </is>
      </c>
      <c r="X3444" t="inlineStr">
        <is>
          <t>Lab</t>
        </is>
      </c>
      <c r="Y3444"/>
      <c r="Z3444" t="inlineStr">
        <is>
          <t>Total</t>
        </is>
      </c>
      <c r="AA3444" t="inlineStr">
        <is>
          <t>~</t>
        </is>
      </c>
      <c r="AB3444" t="n">
        <v>12.0</v>
      </c>
      <c r="AC3444"/>
      <c r="AD3444"/>
      <c r="AE3444"/>
      <c r="AF3444"/>
      <c r="AG3444" t="inlineStr">
        <is>
          <t>AI mg/L</t>
        </is>
      </c>
      <c r="AH3444"/>
      <c r="AI3444"/>
      <c r="AJ3444"/>
      <c r="AK3444"/>
      <c r="AL3444"/>
      <c r="AM3444"/>
      <c r="AN3444"/>
      <c r="AO3444"/>
      <c r="AP3444"/>
      <c r="AQ3444"/>
      <c r="AR3444"/>
      <c r="AS3444"/>
      <c r="AT3444"/>
      <c r="AU3444"/>
      <c r="AV3444"/>
      <c r="AW3444"/>
      <c r="AX3444" t="inlineStr">
        <is>
          <t>Mortality</t>
        </is>
      </c>
      <c r="AY3444" t="inlineStr">
        <is>
          <t>Mortality</t>
        </is>
      </c>
      <c r="AZ3444" t="inlineStr">
        <is>
          <t>LC50</t>
        </is>
      </c>
      <c r="BA3444"/>
      <c r="BB3444" t="n">
        <v>4.0</v>
      </c>
      <c r="BC3444"/>
      <c r="BD3444"/>
      <c r="BE3444"/>
      <c r="BF3444"/>
      <c r="BG3444" t="inlineStr">
        <is>
          <t>Day(s)</t>
        </is>
      </c>
      <c r="BH3444" t="inlineStr">
        <is>
          <t>Pure</t>
        </is>
      </c>
      <c r="BI3444" t="inlineStr">
        <is>
          <t>DTXSID3032042</t>
        </is>
      </c>
      <c r="BJ3444" t="inlineStr">
        <is>
          <t>10.1002/etc.5620170407</t>
        </is>
      </c>
      <c r="BK3444"/>
      <c r="BL3444"/>
      <c r="BM3444"/>
      <c r="BN3444"/>
      <c r="BO3444"/>
      <c r="BP3444"/>
      <c r="BQ3444"/>
      <c r="BR3444"/>
      <c r="BS3444"/>
      <c r="BT3444" t="inlineStr">
        <is>
          <t>--</t>
        </is>
      </c>
      <c r="BU3444"/>
      <c r="BV3444"/>
      <c r="BW3444"/>
      <c r="BX3444"/>
      <c r="BY3444"/>
      <c r="BZ3444"/>
      <c r="CA3444"/>
      <c r="CB3444"/>
      <c r="CC3444"/>
      <c r="CD3444"/>
      <c r="CE3444"/>
      <c r="CF3444"/>
      <c r="CG3444"/>
      <c r="CH3444"/>
      <c r="CI3444" t="inlineStr">
        <is>
          <t xml:space="preserve"> CONC/FROM GRAPH//</t>
        </is>
      </c>
      <c r="CJ3444" t="inlineStr">
        <is>
          <t xml:space="preserve">   CONC/FROM GRAPH//</t>
        </is>
      </c>
      <c r="CK3444" t="inlineStr">
        <is>
          <t>Erickson,R.J., L.T. Brooke, M.D. Kahl, F.V. Venter, S.L. Harting, T.P. Markee, and R.L. Spehar</t>
        </is>
      </c>
      <c r="CL3444" t="n">
        <v>18938.0</v>
      </c>
      <c r="CM3444" t="inlineStr">
        <is>
          <t>Effects of Laboratory Test Conditions on the Toxicity of Silver to Aquatic Organisms</t>
        </is>
      </c>
      <c r="CN3444" t="inlineStr">
        <is>
          <t>Environ. Toxicol. Chem.17(4): 572-578</t>
        </is>
      </c>
      <c r="CO3444" t="n">
        <v>1998.0</v>
      </c>
      <c r="CP3444" t="inlineStr">
        <is>
          <t>Erickson,R.J., L.T. Brooke, M.D. Kahl, F.V. Venter, S.L. Harting, T.P. Markee, and R.L. Spehar (1998). Effects of Laboratory Test Conditions on the Toxicity of Silver to Aquatic Organisms. Environ. Toxicol. Chem., 17, (4), 572-578. doi:10.1002/etc.5620170407. ECOREF#:18938</t>
        </is>
      </c>
    </row>
    <row r="3445">
      <c r="A3445" t="n">
        <v>7761888.0</v>
      </c>
      <c r="B3445" t="inlineStr">
        <is>
          <t>Nitric acid silver (1+) salt (1:1)</t>
        </is>
      </c>
      <c r="C3445" t="inlineStr">
        <is>
          <t>Reagent Grade, Purissium, Purum, Puriss, Puris, Reinst</t>
        </is>
      </c>
      <c r="D3445" t="inlineStr">
        <is>
          <t>Unmeasured</t>
        </is>
      </c>
      <c r="E3445" t="inlineStr">
        <is>
          <t>Not coded</t>
        </is>
      </c>
      <c r="F3445"/>
      <c r="G3445"/>
      <c r="H3445"/>
      <c r="I3445"/>
      <c r="J3445"/>
      <c r="K3445"/>
      <c r="L3445" t="inlineStr">
        <is>
          <t>Pimephales promelas</t>
        </is>
      </c>
      <c r="M3445" t="inlineStr">
        <is>
          <t>Fathead Minnow</t>
        </is>
      </c>
      <c r="N3445" t="inlineStr">
        <is>
          <t>Fry</t>
        </is>
      </c>
      <c r="O3445"/>
      <c r="P3445" t="n">
        <v>4.0</v>
      </c>
      <c r="Q3445"/>
      <c r="R3445"/>
      <c r="S3445"/>
      <c r="T3445"/>
      <c r="U3445" t="inlineStr">
        <is>
          <t>Day(s)</t>
        </is>
      </c>
      <c r="V3445" t="inlineStr">
        <is>
          <t>Static</t>
        </is>
      </c>
      <c r="W3445" t="inlineStr">
        <is>
          <t>Fresh water</t>
        </is>
      </c>
      <c r="X3445" t="inlineStr">
        <is>
          <t>Lab</t>
        </is>
      </c>
      <c r="Y3445" t="n">
        <v>6.0</v>
      </c>
      <c r="Z3445" t="inlineStr">
        <is>
          <t>Total</t>
        </is>
      </c>
      <c r="AA3445"/>
      <c r="AB3445" t="n">
        <v>0.0085</v>
      </c>
      <c r="AC3445"/>
      <c r="AD3445" t="n">
        <v>0.0077</v>
      </c>
      <c r="AE3445"/>
      <c r="AF3445" t="n">
        <v>0.0093</v>
      </c>
      <c r="AG3445" t="inlineStr">
        <is>
          <t>AI mg/L</t>
        </is>
      </c>
      <c r="AH3445"/>
      <c r="AI3445"/>
      <c r="AJ3445"/>
      <c r="AK3445"/>
      <c r="AL3445"/>
      <c r="AM3445"/>
      <c r="AN3445"/>
      <c r="AO3445"/>
      <c r="AP3445"/>
      <c r="AQ3445"/>
      <c r="AR3445"/>
      <c r="AS3445"/>
      <c r="AT3445"/>
      <c r="AU3445"/>
      <c r="AV3445"/>
      <c r="AW3445"/>
      <c r="AX3445" t="inlineStr">
        <is>
          <t>Mortality</t>
        </is>
      </c>
      <c r="AY3445" t="inlineStr">
        <is>
          <t>Mortality</t>
        </is>
      </c>
      <c r="AZ3445" t="inlineStr">
        <is>
          <t>LC50</t>
        </is>
      </c>
      <c r="BA3445"/>
      <c r="BB3445" t="n">
        <v>4.0</v>
      </c>
      <c r="BC3445"/>
      <c r="BD3445"/>
      <c r="BE3445"/>
      <c r="BF3445"/>
      <c r="BG3445" t="inlineStr">
        <is>
          <t>Day(s)</t>
        </is>
      </c>
      <c r="BH3445"/>
      <c r="BI3445" t="inlineStr">
        <is>
          <t>DTXSID3032042</t>
        </is>
      </c>
      <c r="BJ3445"/>
      <c r="BK3445"/>
      <c r="BL3445"/>
      <c r="BM3445"/>
      <c r="BN3445"/>
      <c r="BO3445"/>
      <c r="BP3445"/>
      <c r="BQ3445"/>
      <c r="BR3445"/>
      <c r="BS3445"/>
      <c r="BT3445" t="inlineStr">
        <is>
          <t>--</t>
        </is>
      </c>
      <c r="BU3445"/>
      <c r="BV3445"/>
      <c r="BW3445"/>
      <c r="BX3445"/>
      <c r="BY3445"/>
      <c r="BZ3445"/>
      <c r="CA3445"/>
      <c r="CB3445"/>
      <c r="CC3445"/>
      <c r="CD3445"/>
      <c r="CE3445"/>
      <c r="CF3445"/>
      <c r="CG3445"/>
      <c r="CH3445"/>
      <c r="CI3445" t="inlineStr">
        <is>
          <t xml:space="preserve"> TESTID/13//MSMT/NR//DOSES/2/5/10/20/40 UG/L//SOURCE/COM//WTINT/NR//DNUM/6//SEX/NR//TMETH/EPAASTM//STYPE/ACUTE//ETIME/96 H//AP RATE/NR//SAMPN/NR//WTAT/NR//INTAKE/NR//COMPEP/NR//LD/NR//DW/NR//STST/NR//HMA/NR//NA/NR//CL/3 MG/L//DIC/NR//CA/NR//POT/NR//MG/NR//SO4/NR//SULF/NR//</t>
        </is>
      </c>
      <c r="CJ3445" t="inlineStr">
        <is>
          <t>SOURCE/COMMERCIAL//   TESTID/13//MSMT/NR//DOSES/2/5/10/20/40 UG/L//SOURCE/COM//WTINT/NR//DNUM/6//SEX/NR//TMETH/EPAASTM//STYPE/ACUTE//ETIME/96 H//AP RATE/NR//SAMPN/NR//WTAT/NR//INTAKE/NR//COMPEP/NR//LD/NR//DW/NR//STST/NR//HMA/NR//NA/NR//CL/3 MG/L//DIC/NR//CA/NR//POT/NR//MG/NR//SO4/NR//SULF/NR//</t>
        </is>
      </c>
      <c r="CK3445" t="inlineStr">
        <is>
          <t>Forsythe II,B.L.</t>
        </is>
      </c>
      <c r="CL3445" t="n">
        <v>83754.0</v>
      </c>
      <c r="CM3445" t="inlineStr">
        <is>
          <t>Silver in a Freshwater Ecosystem:  Acute Toxicity and Trophic Transfer</t>
        </is>
      </c>
      <c r="CN3445" t="inlineStr">
        <is>
          <t>Ph.D. Thesis, Clemson University, Clemson, SC:149 p.</t>
        </is>
      </c>
      <c r="CO3445" t="n">
        <v>1996.0</v>
      </c>
      <c r="CP3445" t="inlineStr">
        <is>
          <t>Forsythe II,B.L. (1996). Silver in a Freshwater Ecosystem:  Acute Toxicity and Trophic Transfer. Ph.D. Thesis, Clemson University, Clemson, SC, 149 p. ECOREF#:83754</t>
        </is>
      </c>
    </row>
    <row r="3446">
      <c r="A3446" t="n">
        <v>7761888.0</v>
      </c>
      <c r="B3446" t="inlineStr">
        <is>
          <t>Nitric acid silver (1+) salt (1:1)</t>
        </is>
      </c>
      <c r="C3446"/>
      <c r="D3446" t="inlineStr">
        <is>
          <t>Measured</t>
        </is>
      </c>
      <c r="E3446" t="inlineStr">
        <is>
          <t>Not coded</t>
        </is>
      </c>
      <c r="F3446"/>
      <c r="G3446" t="n">
        <v>99.99</v>
      </c>
      <c r="H3446"/>
      <c r="I3446"/>
      <c r="J3446"/>
      <c r="K3446"/>
      <c r="L3446" t="inlineStr">
        <is>
          <t>Pimephales promelas</t>
        </is>
      </c>
      <c r="M3446" t="inlineStr">
        <is>
          <t>Fathead Minnow</t>
        </is>
      </c>
      <c r="N3446"/>
      <c r="O3446"/>
      <c r="P3446"/>
      <c r="Q3446"/>
      <c r="R3446" t="n">
        <v>32.0</v>
      </c>
      <c r="S3446"/>
      <c r="T3446" t="n">
        <v>33.0</v>
      </c>
      <c r="U3446" t="inlineStr">
        <is>
          <t>Day(s)</t>
        </is>
      </c>
      <c r="V3446" t="inlineStr">
        <is>
          <t>Flow-through</t>
        </is>
      </c>
      <c r="W3446" t="inlineStr">
        <is>
          <t>Fresh water</t>
        </is>
      </c>
      <c r="X3446" t="inlineStr">
        <is>
          <t>Lab</t>
        </is>
      </c>
      <c r="Y3446"/>
      <c r="Z3446" t="inlineStr">
        <is>
          <t>Total</t>
        </is>
      </c>
      <c r="AA3446"/>
      <c r="AB3446" t="n">
        <v>0.0067</v>
      </c>
      <c r="AC3446"/>
      <c r="AD3446" t="n">
        <v>0.0064</v>
      </c>
      <c r="AE3446"/>
      <c r="AF3446" t="n">
        <v>0.007</v>
      </c>
      <c r="AG3446" t="inlineStr">
        <is>
          <t>AI mg/L</t>
        </is>
      </c>
      <c r="AH3446"/>
      <c r="AI3446"/>
      <c r="AJ3446"/>
      <c r="AK3446"/>
      <c r="AL3446"/>
      <c r="AM3446"/>
      <c r="AN3446"/>
      <c r="AO3446"/>
      <c r="AP3446"/>
      <c r="AQ3446"/>
      <c r="AR3446"/>
      <c r="AS3446"/>
      <c r="AT3446"/>
      <c r="AU3446"/>
      <c r="AV3446"/>
      <c r="AW3446"/>
      <c r="AX3446" t="inlineStr">
        <is>
          <t>Mortality</t>
        </is>
      </c>
      <c r="AY3446" t="inlineStr">
        <is>
          <t>Mortality</t>
        </is>
      </c>
      <c r="AZ3446" t="inlineStr">
        <is>
          <t>LC50</t>
        </is>
      </c>
      <c r="BA3446"/>
      <c r="BB3446" t="n">
        <v>4.0</v>
      </c>
      <c r="BC3446"/>
      <c r="BD3446"/>
      <c r="BE3446"/>
      <c r="BF3446"/>
      <c r="BG3446" t="inlineStr">
        <is>
          <t>Day(s)</t>
        </is>
      </c>
      <c r="BH3446" t="inlineStr">
        <is>
          <t>Pure</t>
        </is>
      </c>
      <c r="BI3446" t="inlineStr">
        <is>
          <t>DTXSID3032042</t>
        </is>
      </c>
      <c r="BJ3446" t="inlineStr">
        <is>
          <t>10.1016/0147-6513(83)90005-2</t>
        </is>
      </c>
      <c r="BK3446"/>
      <c r="BL3446"/>
      <c r="BM3446"/>
      <c r="BN3446"/>
      <c r="BO3446"/>
      <c r="BP3446"/>
      <c r="BQ3446"/>
      <c r="BR3446"/>
      <c r="BS3446"/>
      <c r="BT3446" t="inlineStr">
        <is>
          <t>--</t>
        </is>
      </c>
      <c r="BU3446"/>
      <c r="BV3446"/>
      <c r="BW3446"/>
      <c r="BX3446"/>
      <c r="BY3446"/>
      <c r="BZ3446"/>
      <c r="CA3446"/>
      <c r="CB3446"/>
      <c r="CC3446"/>
      <c r="CD3446"/>
      <c r="CE3446"/>
      <c r="CF3446"/>
      <c r="CG3446"/>
      <c r="CH3446"/>
      <c r="CI3446"/>
      <c r="CJ3446"/>
      <c r="CK3446" t="inlineStr">
        <is>
          <t>Holcombe,G.W., G.L. Phipps, and J.T. Fiandt</t>
        </is>
      </c>
      <c r="CL3446" t="n">
        <v>10417.0</v>
      </c>
      <c r="CM3446" t="inlineStr">
        <is>
          <t>Toxicity of Selected Priority Pollutants to Various Aquatic Organisms</t>
        </is>
      </c>
      <c r="CN3446" t="inlineStr">
        <is>
          <t>Ecotoxicol. Environ. Saf.7(4): 400-409</t>
        </is>
      </c>
      <c r="CO3446" t="n">
        <v>1983.0</v>
      </c>
      <c r="CP3446" t="inlineStr">
        <is>
          <t>Holcombe,G.W., G.L. Phipps, and J.T. Fiandt (1983). Toxicity of Selected Priority Pollutants to Various Aquatic Organisms. Ecotoxicol. Environ. Saf., 7, (4), 400-409. doi:10.1016/0147-6513(83)90005-2. ECOREF#:10417</t>
        </is>
      </c>
    </row>
    <row r="3447">
      <c r="A3447" t="n">
        <v>7761888.0</v>
      </c>
      <c r="B3447" t="inlineStr">
        <is>
          <t>Nitric acid silver (1+) salt (1:1)</t>
        </is>
      </c>
      <c r="C3447" t="inlineStr">
        <is>
          <t>Reagent Grade, Purissium, Purum, Puriss, Puris, Reinst</t>
        </is>
      </c>
      <c r="D3447" t="inlineStr">
        <is>
          <t>Unmeasured</t>
        </is>
      </c>
      <c r="E3447" t="inlineStr">
        <is>
          <t>Not coded</t>
        </is>
      </c>
      <c r="F3447"/>
      <c r="G3447"/>
      <c r="H3447"/>
      <c r="I3447"/>
      <c r="J3447"/>
      <c r="K3447"/>
      <c r="L3447" t="inlineStr">
        <is>
          <t>Pimephales promelas</t>
        </is>
      </c>
      <c r="M3447" t="inlineStr">
        <is>
          <t>Fathead Minnow</t>
        </is>
      </c>
      <c r="N3447" t="inlineStr">
        <is>
          <t>Fry</t>
        </is>
      </c>
      <c r="O3447" t="inlineStr">
        <is>
          <t>&lt;</t>
        </is>
      </c>
      <c r="P3447" t="n">
        <v>24.0</v>
      </c>
      <c r="Q3447"/>
      <c r="R3447"/>
      <c r="S3447"/>
      <c r="T3447"/>
      <c r="U3447" t="inlineStr">
        <is>
          <t>Hour(s)</t>
        </is>
      </c>
      <c r="V3447" t="inlineStr">
        <is>
          <t>Static</t>
        </is>
      </c>
      <c r="W3447" t="inlineStr">
        <is>
          <t>Fresh water</t>
        </is>
      </c>
      <c r="X3447" t="inlineStr">
        <is>
          <t>Lab</t>
        </is>
      </c>
      <c r="Y3447"/>
      <c r="Z3447" t="inlineStr">
        <is>
          <t>Total</t>
        </is>
      </c>
      <c r="AA3447"/>
      <c r="AB3447" t="n">
        <v>0.00846</v>
      </c>
      <c r="AC3447"/>
      <c r="AD3447" t="n">
        <v>0.00752</v>
      </c>
      <c r="AE3447"/>
      <c r="AF3447" t="n">
        <v>0.00939</v>
      </c>
      <c r="AG3447" t="inlineStr">
        <is>
          <t>AI mg/L</t>
        </is>
      </c>
      <c r="AH3447"/>
      <c r="AI3447"/>
      <c r="AJ3447"/>
      <c r="AK3447"/>
      <c r="AL3447"/>
      <c r="AM3447"/>
      <c r="AN3447"/>
      <c r="AO3447"/>
      <c r="AP3447"/>
      <c r="AQ3447"/>
      <c r="AR3447"/>
      <c r="AS3447"/>
      <c r="AT3447"/>
      <c r="AU3447"/>
      <c r="AV3447"/>
      <c r="AW3447"/>
      <c r="AX3447" t="inlineStr">
        <is>
          <t>Mortality</t>
        </is>
      </c>
      <c r="AY3447" t="inlineStr">
        <is>
          <t>Mortality</t>
        </is>
      </c>
      <c r="AZ3447" t="inlineStr">
        <is>
          <t>LC50</t>
        </is>
      </c>
      <c r="BA3447"/>
      <c r="BB3447" t="n">
        <v>4.0</v>
      </c>
      <c r="BC3447"/>
      <c r="BD3447"/>
      <c r="BE3447"/>
      <c r="BF3447"/>
      <c r="BG3447" t="inlineStr">
        <is>
          <t>Day(s)</t>
        </is>
      </c>
      <c r="BH3447"/>
      <c r="BI3447" t="inlineStr">
        <is>
          <t>DTXSID3032042</t>
        </is>
      </c>
      <c r="BJ3447" t="inlineStr">
        <is>
          <t>10.1002/etc.5620180109</t>
        </is>
      </c>
      <c r="BK3447"/>
      <c r="BL3447"/>
      <c r="BM3447"/>
      <c r="BN3447"/>
      <c r="BO3447"/>
      <c r="BP3447"/>
      <c r="BQ3447"/>
      <c r="BR3447"/>
      <c r="BS3447"/>
      <c r="BT3447" t="inlineStr">
        <is>
          <t>--</t>
        </is>
      </c>
      <c r="BU3447"/>
      <c r="BV3447"/>
      <c r="BW3447"/>
      <c r="BX3447"/>
      <c r="BY3447"/>
      <c r="BZ3447"/>
      <c r="CA3447"/>
      <c r="CB3447"/>
      <c r="CC3447"/>
      <c r="CD3447"/>
      <c r="CE3447"/>
      <c r="CF3447"/>
      <c r="CG3447"/>
      <c r="CH3447"/>
      <c r="CI3447"/>
      <c r="CJ3447"/>
      <c r="CK3447" t="inlineStr">
        <is>
          <t>Karen,D.J., D.R. Ownby, B.L. Forsythe, T.P. Bills, T.W. LaPoint, G.B. Cobb, and S.J. Klaine</t>
        </is>
      </c>
      <c r="CL3447" t="n">
        <v>19218.0</v>
      </c>
      <c r="CM3447" t="inlineStr">
        <is>
          <t>Influence of Water Quality on Silver Toxicity to Rainbow Trout (Oncorhynchus mykiss), Fathead Minnows (Pimephales promelas), and Water Fleas (Daphnia magna)</t>
        </is>
      </c>
      <c r="CN3447" t="inlineStr">
        <is>
          <t>Environ. Toxicol. Chem.18(1): 63-70</t>
        </is>
      </c>
      <c r="CO3447" t="n">
        <v>1999.0</v>
      </c>
      <c r="CP3447" t="inlineStr">
        <is>
          <t>Karen,D.J., D.R. Ownby, B.L. Forsythe, T.P. Bills, T.W. LaPoint, G.B. Cobb, and S.J. Klaine (1999). Influence of Water Quality on Silver Toxicity to Rainbow Trout (Oncorhynchus mykiss), Fathead Minnows (Pimephales promelas), and Water Fleas (Daphnia magna). Environ. Toxicol. Chem., 18, (1), 63-70. doi:10.1002/etc.5620180109. ECOREF#:19218</t>
        </is>
      </c>
    </row>
    <row r="3448">
      <c r="A3448" t="n">
        <v>7761888.0</v>
      </c>
      <c r="B3448" t="inlineStr">
        <is>
          <t>Nitric acid silver (1+) salt (1:1)</t>
        </is>
      </c>
      <c r="C3448" t="inlineStr">
        <is>
          <t>Reagent Grade, Purissium, Purum, Puriss, Puris, Reinst</t>
        </is>
      </c>
      <c r="D3448" t="inlineStr">
        <is>
          <t>Unmeasured</t>
        </is>
      </c>
      <c r="E3448" t="inlineStr">
        <is>
          <t>Not coded</t>
        </is>
      </c>
      <c r="F3448"/>
      <c r="G3448"/>
      <c r="H3448"/>
      <c r="I3448"/>
      <c r="J3448"/>
      <c r="K3448"/>
      <c r="L3448" t="inlineStr">
        <is>
          <t>Pimephales promelas</t>
        </is>
      </c>
      <c r="M3448" t="inlineStr">
        <is>
          <t>Fathead Minnow</t>
        </is>
      </c>
      <c r="N3448" t="inlineStr">
        <is>
          <t>Larva</t>
        </is>
      </c>
      <c r="O3448"/>
      <c r="P3448" t="n">
        <v>28.0</v>
      </c>
      <c r="Q3448"/>
      <c r="R3448"/>
      <c r="S3448"/>
      <c r="T3448"/>
      <c r="U3448" t="inlineStr">
        <is>
          <t>Day(s)</t>
        </is>
      </c>
      <c r="V3448" t="inlineStr">
        <is>
          <t>Static</t>
        </is>
      </c>
      <c r="W3448" t="inlineStr">
        <is>
          <t>Fresh water</t>
        </is>
      </c>
      <c r="X3448" t="inlineStr">
        <is>
          <t>Lab</t>
        </is>
      </c>
      <c r="Y3448" t="n">
        <v>6.0</v>
      </c>
      <c r="Z3448" t="inlineStr">
        <is>
          <t>Total</t>
        </is>
      </c>
      <c r="AA3448"/>
      <c r="AB3448" t="n">
        <v>0.026</v>
      </c>
      <c r="AC3448"/>
      <c r="AD3448" t="n">
        <v>0.0239</v>
      </c>
      <c r="AE3448"/>
      <c r="AF3448" t="n">
        <v>0.0282</v>
      </c>
      <c r="AG3448" t="inlineStr">
        <is>
          <t>AI mg/L</t>
        </is>
      </c>
      <c r="AH3448"/>
      <c r="AI3448"/>
      <c r="AJ3448"/>
      <c r="AK3448"/>
      <c r="AL3448"/>
      <c r="AM3448"/>
      <c r="AN3448"/>
      <c r="AO3448"/>
      <c r="AP3448"/>
      <c r="AQ3448"/>
      <c r="AR3448"/>
      <c r="AS3448"/>
      <c r="AT3448"/>
      <c r="AU3448"/>
      <c r="AV3448"/>
      <c r="AW3448"/>
      <c r="AX3448" t="inlineStr">
        <is>
          <t>Mortality</t>
        </is>
      </c>
      <c r="AY3448" t="inlineStr">
        <is>
          <t>Mortality</t>
        </is>
      </c>
      <c r="AZ3448" t="inlineStr">
        <is>
          <t>LC50</t>
        </is>
      </c>
      <c r="BA3448"/>
      <c r="BB3448" t="n">
        <v>4.0</v>
      </c>
      <c r="BC3448"/>
      <c r="BD3448"/>
      <c r="BE3448"/>
      <c r="BF3448"/>
      <c r="BG3448" t="inlineStr">
        <is>
          <t>Day(s)</t>
        </is>
      </c>
      <c r="BH3448"/>
      <c r="BI3448" t="inlineStr">
        <is>
          <t>DTXSID3032042</t>
        </is>
      </c>
      <c r="BJ3448"/>
      <c r="BK3448"/>
      <c r="BL3448"/>
      <c r="BM3448"/>
      <c r="BN3448"/>
      <c r="BO3448"/>
      <c r="BP3448"/>
      <c r="BQ3448"/>
      <c r="BR3448"/>
      <c r="BS3448"/>
      <c r="BT3448" t="inlineStr">
        <is>
          <t>--</t>
        </is>
      </c>
      <c r="BU3448"/>
      <c r="BV3448"/>
      <c r="BW3448"/>
      <c r="BX3448"/>
      <c r="BY3448"/>
      <c r="BZ3448"/>
      <c r="CA3448"/>
      <c r="CB3448"/>
      <c r="CC3448"/>
      <c r="CD3448"/>
      <c r="CE3448"/>
      <c r="CF3448"/>
      <c r="CG3448"/>
      <c r="CH3448"/>
      <c r="CI3448" t="inlineStr">
        <is>
          <t xml:space="preserve"> TESTID/49//MSMT/NR//DOSES/2/5/10/30/60 UG/L//SOURCE/COM//WTINT/NR//DNUM/6//SEX/NR//TMETH/EPAASTM//STYPE/ACUTE//ETIME/96 H//AP RATE/NR//SAMPN/NR//WTAT/NR//INTAKE/NR//COMPEP/NR//LD/NR//DW/NR//STST/NR//HMA/NR//NA/NR//CL/3 MG/L//DIC/NR//CA/NR//POT/NR//MG/NR//SO4/NR//SULF/NR//</t>
        </is>
      </c>
      <c r="CJ3448" t="inlineStr">
        <is>
          <t>SOURCE/COMMERCIAL//   TESTID/49//MSMT/NR//DOSES/2/5/10/30/60 UG/L//SOURCE/COM//WTINT/NR//DNUM/6//SEX/NR//TMETH/EPAASTM//STYPE/ACUTE//ETIME/96 H//AP RATE/NR//SAMPN/NR//WTAT/NR//INTAKE/NR//COMPEP/NR//LD/NR//DW/NR//STST/NR//HMA/NR//NA/NR//CL/3 MG/L//DIC/NR//CA/NR//POT/NR//MG/NR//SO4/NR//SULF/NR//</t>
        </is>
      </c>
      <c r="CK3448" t="inlineStr">
        <is>
          <t>Forsythe II,B.L.</t>
        </is>
      </c>
      <c r="CL3448" t="n">
        <v>83754.0</v>
      </c>
      <c r="CM3448" t="inlineStr">
        <is>
          <t>Silver in a Freshwater Ecosystem:  Acute Toxicity and Trophic Transfer</t>
        </is>
      </c>
      <c r="CN3448" t="inlineStr">
        <is>
          <t>Ph.D. Thesis, Clemson University, Clemson, SC:149 p.</t>
        </is>
      </c>
      <c r="CO3448" t="n">
        <v>1996.0</v>
      </c>
      <c r="CP3448" t="inlineStr">
        <is>
          <t>Forsythe II,B.L. (1996). Silver in a Freshwater Ecosystem:  Acute Toxicity and Trophic Transfer. Ph.D. Thesis, Clemson University, Clemson, SC, 149 p. ECOREF#:83754</t>
        </is>
      </c>
    </row>
    <row r="3449">
      <c r="A3449" t="n">
        <v>7761888.0</v>
      </c>
      <c r="B3449" t="inlineStr">
        <is>
          <t>Nitric acid silver (1+) salt (1:1)</t>
        </is>
      </c>
      <c r="C3449"/>
      <c r="D3449" t="inlineStr">
        <is>
          <t>Unmeasured</t>
        </is>
      </c>
      <c r="E3449" t="inlineStr">
        <is>
          <t>Not coded</t>
        </is>
      </c>
      <c r="F3449"/>
      <c r="G3449"/>
      <c r="H3449"/>
      <c r="I3449"/>
      <c r="J3449"/>
      <c r="K3449"/>
      <c r="L3449" t="inlineStr">
        <is>
          <t>Pimephales promelas</t>
        </is>
      </c>
      <c r="M3449" t="inlineStr">
        <is>
          <t>Fathead Minnow</t>
        </is>
      </c>
      <c r="N3449"/>
      <c r="O3449"/>
      <c r="P3449"/>
      <c r="Q3449"/>
      <c r="R3449"/>
      <c r="S3449"/>
      <c r="T3449"/>
      <c r="U3449"/>
      <c r="V3449" t="inlineStr">
        <is>
          <t>Renewal</t>
        </is>
      </c>
      <c r="W3449" t="inlineStr">
        <is>
          <t>Fresh water</t>
        </is>
      </c>
      <c r="X3449" t="inlineStr">
        <is>
          <t>Lab</t>
        </is>
      </c>
      <c r="Y3449"/>
      <c r="Z3449" t="inlineStr">
        <is>
          <t>Dissolved</t>
        </is>
      </c>
      <c r="AA3449"/>
      <c r="AB3449" t="n">
        <v>0.0084</v>
      </c>
      <c r="AC3449"/>
      <c r="AD3449"/>
      <c r="AE3449"/>
      <c r="AF3449"/>
      <c r="AG3449" t="inlineStr">
        <is>
          <t>AI mg/L</t>
        </is>
      </c>
      <c r="AH3449" t="inlineStr">
        <is>
          <t>Total</t>
        </is>
      </c>
      <c r="AI3449"/>
      <c r="AJ3449" t="n">
        <v>0.0099</v>
      </c>
      <c r="AK3449"/>
      <c r="AL3449"/>
      <c r="AM3449"/>
      <c r="AN3449"/>
      <c r="AO3449" t="inlineStr">
        <is>
          <t>AI mg/L</t>
        </is>
      </c>
      <c r="AP3449"/>
      <c r="AQ3449"/>
      <c r="AR3449"/>
      <c r="AS3449"/>
      <c r="AT3449"/>
      <c r="AU3449"/>
      <c r="AV3449"/>
      <c r="AW3449"/>
      <c r="AX3449" t="inlineStr">
        <is>
          <t>Mortality</t>
        </is>
      </c>
      <c r="AY3449" t="inlineStr">
        <is>
          <t>Mortality</t>
        </is>
      </c>
      <c r="AZ3449" t="inlineStr">
        <is>
          <t>LC50</t>
        </is>
      </c>
      <c r="BA3449"/>
      <c r="BB3449" t="n">
        <v>4.0</v>
      </c>
      <c r="BC3449"/>
      <c r="BD3449"/>
      <c r="BE3449"/>
      <c r="BF3449"/>
      <c r="BG3449" t="inlineStr">
        <is>
          <t>Day(s)</t>
        </is>
      </c>
      <c r="BH3449"/>
      <c r="BI3449" t="inlineStr">
        <is>
          <t>DTXSID3032042</t>
        </is>
      </c>
      <c r="BJ3449" t="inlineStr">
        <is>
          <t>10.1002/etc.5620180108</t>
        </is>
      </c>
      <c r="BK3449"/>
      <c r="BL3449"/>
      <c r="BM3449"/>
      <c r="BN3449"/>
      <c r="BO3449"/>
      <c r="BP3449"/>
      <c r="BQ3449"/>
      <c r="BR3449"/>
      <c r="BS3449"/>
      <c r="BT3449" t="inlineStr">
        <is>
          <t>--</t>
        </is>
      </c>
      <c r="BU3449"/>
      <c r="BV3449"/>
      <c r="BW3449"/>
      <c r="BX3449"/>
      <c r="BY3449"/>
      <c r="BZ3449"/>
      <c r="CA3449" t="inlineStr">
        <is>
          <t>--</t>
        </is>
      </c>
      <c r="CB3449"/>
      <c r="CC3449"/>
      <c r="CD3449"/>
      <c r="CE3449"/>
      <c r="CF3449"/>
      <c r="CG3449"/>
      <c r="CH3449"/>
      <c r="CI3449"/>
      <c r="CJ3449"/>
      <c r="CK3449" t="inlineStr">
        <is>
          <t>Bury,N.R., F. Galvez, and C.M. Wood</t>
        </is>
      </c>
      <c r="CL3449" t="n">
        <v>19262.0</v>
      </c>
      <c r="CM3449" t="inlineStr">
        <is>
          <t>Effects of Chloride, Calcium, and Dissolved Organic Carbon on Silver Toxicity: Comparison Between Rainbow Trout and Fathead Minnows</t>
        </is>
      </c>
      <c r="CN3449" t="inlineStr">
        <is>
          <t>Environ. Toxicol. Chem.18(1): 56-62</t>
        </is>
      </c>
      <c r="CO3449" t="n">
        <v>1999.0</v>
      </c>
      <c r="CP3449" t="inlineStr">
        <is>
          <t>Bury,N.R., F. Galvez, and C.M. Wood (1999). Effects of Chloride, Calcium, and Dissolved Organic Carbon on Silver Toxicity: Comparison Between Rainbow Trout and Fathead Minnows. Environ. Toxicol. Chem., 18, (1), 56-62. doi:10.1002/etc.5620180108. ECOREF#:19262</t>
        </is>
      </c>
    </row>
    <row r="3450">
      <c r="A3450" t="n">
        <v>7761888.0</v>
      </c>
      <c r="B3450" t="inlineStr">
        <is>
          <t>Nitric acid silver (1+) salt (1:1)</t>
        </is>
      </c>
      <c r="C3450"/>
      <c r="D3450" t="inlineStr">
        <is>
          <t>Measured</t>
        </is>
      </c>
      <c r="E3450" t="inlineStr">
        <is>
          <t>Not coded</t>
        </is>
      </c>
      <c r="F3450"/>
      <c r="G3450"/>
      <c r="H3450"/>
      <c r="I3450"/>
      <c r="J3450"/>
      <c r="K3450"/>
      <c r="L3450" t="inlineStr">
        <is>
          <t>Pimephales promelas</t>
        </is>
      </c>
      <c r="M3450" t="inlineStr">
        <is>
          <t>Fathead Minnow</t>
        </is>
      </c>
      <c r="N3450"/>
      <c r="O3450"/>
      <c r="P3450"/>
      <c r="Q3450"/>
      <c r="R3450"/>
      <c r="S3450"/>
      <c r="T3450"/>
      <c r="U3450"/>
      <c r="V3450" t="inlineStr">
        <is>
          <t>Static</t>
        </is>
      </c>
      <c r="W3450" t="inlineStr">
        <is>
          <t>Fresh water</t>
        </is>
      </c>
      <c r="X3450" t="inlineStr">
        <is>
          <t>Lab</t>
        </is>
      </c>
      <c r="Y3450"/>
      <c r="Z3450" t="inlineStr">
        <is>
          <t>Total</t>
        </is>
      </c>
      <c r="AA3450"/>
      <c r="AB3450" t="n">
        <v>0.00974</v>
      </c>
      <c r="AC3450"/>
      <c r="AD3450" t="n">
        <v>0.00849</v>
      </c>
      <c r="AE3450"/>
      <c r="AF3450" t="n">
        <v>0.01119</v>
      </c>
      <c r="AG3450" t="inlineStr">
        <is>
          <t>AI mg/L</t>
        </is>
      </c>
      <c r="AH3450"/>
      <c r="AI3450"/>
      <c r="AJ3450"/>
      <c r="AK3450"/>
      <c r="AL3450"/>
      <c r="AM3450"/>
      <c r="AN3450"/>
      <c r="AO3450"/>
      <c r="AP3450"/>
      <c r="AQ3450"/>
      <c r="AR3450"/>
      <c r="AS3450"/>
      <c r="AT3450"/>
      <c r="AU3450"/>
      <c r="AV3450"/>
      <c r="AW3450"/>
      <c r="AX3450" t="inlineStr">
        <is>
          <t>Mortality</t>
        </is>
      </c>
      <c r="AY3450" t="inlineStr">
        <is>
          <t>Mortality</t>
        </is>
      </c>
      <c r="AZ3450" t="inlineStr">
        <is>
          <t>LC50</t>
        </is>
      </c>
      <c r="BA3450"/>
      <c r="BB3450" t="n">
        <v>4.0</v>
      </c>
      <c r="BC3450"/>
      <c r="BD3450"/>
      <c r="BE3450"/>
      <c r="BF3450"/>
      <c r="BG3450" t="inlineStr">
        <is>
          <t>Day(s)</t>
        </is>
      </c>
      <c r="BH3450"/>
      <c r="BI3450" t="inlineStr">
        <is>
          <t>DTXSID3032042</t>
        </is>
      </c>
      <c r="BJ3450"/>
      <c r="BK3450"/>
      <c r="BL3450"/>
      <c r="BM3450"/>
      <c r="BN3450"/>
      <c r="BO3450"/>
      <c r="BP3450"/>
      <c r="BQ3450"/>
      <c r="BR3450"/>
      <c r="BS3450"/>
      <c r="BT3450" t="inlineStr">
        <is>
          <t>--</t>
        </is>
      </c>
      <c r="BU3450"/>
      <c r="BV3450"/>
      <c r="BW3450"/>
      <c r="BX3450"/>
      <c r="BY3450"/>
      <c r="BZ3450"/>
      <c r="CA3450"/>
      <c r="CB3450"/>
      <c r="CC3450"/>
      <c r="CD3450"/>
      <c r="CE3450"/>
      <c r="CF3450"/>
      <c r="CG3450"/>
      <c r="CH3450"/>
      <c r="CI3450"/>
      <c r="CJ3450"/>
      <c r="CK3450" t="inlineStr">
        <is>
          <t>Lemke,A.E.</t>
        </is>
      </c>
      <c r="CL3450" t="n">
        <v>9479.0</v>
      </c>
      <c r="CM3450" t="inlineStr">
        <is>
          <t>Interlaboratory Comparison Acute Testing Set</t>
        </is>
      </c>
      <c r="CN3450" t="inlineStr">
        <is>
          <t>EPA-600/3-81-005, U.S.EPA, Duluth, MN:29 p.</t>
        </is>
      </c>
      <c r="CO3450" t="n">
        <v>1981.0</v>
      </c>
      <c r="CP3450" t="inlineStr">
        <is>
          <t>Lemke,A.E. (1981). Interlaboratory Comparison Acute Testing Set. EPA-600/3-81-005, U.S.EPA, Duluth, MN, 29 p. ECOREF#:9479</t>
        </is>
      </c>
    </row>
    <row r="3451">
      <c r="A3451" t="n">
        <v>7761888.0</v>
      </c>
      <c r="B3451" t="inlineStr">
        <is>
          <t>Nitric acid silver (1+) salt (1:1)</t>
        </is>
      </c>
      <c r="C3451"/>
      <c r="D3451" t="inlineStr">
        <is>
          <t>Measured</t>
        </is>
      </c>
      <c r="E3451" t="inlineStr">
        <is>
          <t>Not coded</t>
        </is>
      </c>
      <c r="F3451"/>
      <c r="G3451" t="n">
        <v>99.7</v>
      </c>
      <c r="H3451"/>
      <c r="I3451"/>
      <c r="J3451"/>
      <c r="K3451"/>
      <c r="L3451" t="inlineStr">
        <is>
          <t>Pimephales promelas</t>
        </is>
      </c>
      <c r="M3451" t="inlineStr">
        <is>
          <t>Fathead Minnow</t>
        </is>
      </c>
      <c r="N3451" t="inlineStr">
        <is>
          <t>Juvenile</t>
        </is>
      </c>
      <c r="O3451"/>
      <c r="P3451"/>
      <c r="Q3451"/>
      <c r="R3451"/>
      <c r="S3451"/>
      <c r="T3451"/>
      <c r="U3451"/>
      <c r="V3451" t="inlineStr">
        <is>
          <t>Flow-through</t>
        </is>
      </c>
      <c r="W3451" t="inlineStr">
        <is>
          <t>Fresh water</t>
        </is>
      </c>
      <c r="X3451" t="inlineStr">
        <is>
          <t>Lab</t>
        </is>
      </c>
      <c r="Y3451"/>
      <c r="Z3451" t="inlineStr">
        <is>
          <t>Total</t>
        </is>
      </c>
      <c r="AA3451" t="inlineStr">
        <is>
          <t>~</t>
        </is>
      </c>
      <c r="AB3451" t="n">
        <v>5.0</v>
      </c>
      <c r="AC3451"/>
      <c r="AD3451"/>
      <c r="AE3451"/>
      <c r="AF3451"/>
      <c r="AG3451" t="inlineStr">
        <is>
          <t>AI mg/L</t>
        </is>
      </c>
      <c r="AH3451"/>
      <c r="AI3451"/>
      <c r="AJ3451"/>
      <c r="AK3451"/>
      <c r="AL3451"/>
      <c r="AM3451"/>
      <c r="AN3451"/>
      <c r="AO3451"/>
      <c r="AP3451"/>
      <c r="AQ3451"/>
      <c r="AR3451"/>
      <c r="AS3451"/>
      <c r="AT3451"/>
      <c r="AU3451"/>
      <c r="AV3451"/>
      <c r="AW3451"/>
      <c r="AX3451" t="inlineStr">
        <is>
          <t>Mortality</t>
        </is>
      </c>
      <c r="AY3451" t="inlineStr">
        <is>
          <t>Mortality</t>
        </is>
      </c>
      <c r="AZ3451" t="inlineStr">
        <is>
          <t>LC50</t>
        </is>
      </c>
      <c r="BA3451"/>
      <c r="BB3451" t="n">
        <v>4.0</v>
      </c>
      <c r="BC3451"/>
      <c r="BD3451"/>
      <c r="BE3451"/>
      <c r="BF3451"/>
      <c r="BG3451" t="inlineStr">
        <is>
          <t>Day(s)</t>
        </is>
      </c>
      <c r="BH3451" t="inlineStr">
        <is>
          <t>Pure</t>
        </is>
      </c>
      <c r="BI3451" t="inlineStr">
        <is>
          <t>DTXSID3032042</t>
        </is>
      </c>
      <c r="BJ3451" t="inlineStr">
        <is>
          <t>10.1002/etc.5620170407</t>
        </is>
      </c>
      <c r="BK3451"/>
      <c r="BL3451"/>
      <c r="BM3451"/>
      <c r="BN3451"/>
      <c r="BO3451"/>
      <c r="BP3451"/>
      <c r="BQ3451"/>
      <c r="BR3451"/>
      <c r="BS3451"/>
      <c r="BT3451" t="inlineStr">
        <is>
          <t>--</t>
        </is>
      </c>
      <c r="BU3451"/>
      <c r="BV3451"/>
      <c r="BW3451"/>
      <c r="BX3451"/>
      <c r="BY3451"/>
      <c r="BZ3451"/>
      <c r="CA3451"/>
      <c r="CB3451"/>
      <c r="CC3451"/>
      <c r="CD3451"/>
      <c r="CE3451"/>
      <c r="CF3451"/>
      <c r="CG3451"/>
      <c r="CH3451"/>
      <c r="CI3451" t="inlineStr">
        <is>
          <t xml:space="preserve"> CONC/FROM GRAPH//ORG C/FROM GRAPH//</t>
        </is>
      </c>
      <c r="CJ3451" t="inlineStr">
        <is>
          <t xml:space="preserve">   CONC/FROM GRAPH//ORG C/FROM GRAPH//</t>
        </is>
      </c>
      <c r="CK3451" t="inlineStr">
        <is>
          <t>Erickson,R.J., L.T. Brooke, M.D. Kahl, F.V. Venter, S.L. Harting, T.P. Markee, and R.L. Spehar</t>
        </is>
      </c>
      <c r="CL3451" t="n">
        <v>18938.0</v>
      </c>
      <c r="CM3451" t="inlineStr">
        <is>
          <t>Effects of Laboratory Test Conditions on the Toxicity of Silver to Aquatic Organisms</t>
        </is>
      </c>
      <c r="CN3451" t="inlineStr">
        <is>
          <t>Environ. Toxicol. Chem.17(4): 572-578</t>
        </is>
      </c>
      <c r="CO3451" t="n">
        <v>1998.0</v>
      </c>
      <c r="CP3451" t="inlineStr">
        <is>
          <t>Erickson,R.J., L.T. Brooke, M.D. Kahl, F.V. Venter, S.L. Harting, T.P. Markee, and R.L. Spehar (1998). Effects of Laboratory Test Conditions on the Toxicity of Silver to Aquatic Organisms. Environ. Toxicol. Chem., 17, (4), 572-578. doi:10.1002/etc.5620170407. ECOREF#:18938</t>
        </is>
      </c>
    </row>
    <row r="3452">
      <c r="A3452" t="n">
        <v>7761888.0</v>
      </c>
      <c r="B3452" t="inlineStr">
        <is>
          <t>Nitric acid silver (1+) salt (1:1)</t>
        </is>
      </c>
      <c r="C3452" t="inlineStr">
        <is>
          <t>Reagent Grade, Purissium, Purum, Puriss, Puris, Reinst</t>
        </is>
      </c>
      <c r="D3452" t="inlineStr">
        <is>
          <t>Unmeasured</t>
        </is>
      </c>
      <c r="E3452" t="inlineStr">
        <is>
          <t>Not coded</t>
        </is>
      </c>
      <c r="F3452"/>
      <c r="G3452"/>
      <c r="H3452"/>
      <c r="I3452"/>
      <c r="J3452"/>
      <c r="K3452"/>
      <c r="L3452" t="inlineStr">
        <is>
          <t>Pimephales promelas</t>
        </is>
      </c>
      <c r="M3452" t="inlineStr">
        <is>
          <t>Fathead Minnow</t>
        </is>
      </c>
      <c r="N3452" t="inlineStr">
        <is>
          <t>Larva</t>
        </is>
      </c>
      <c r="O3452"/>
      <c r="P3452" t="n">
        <v>28.0</v>
      </c>
      <c r="Q3452"/>
      <c r="R3452"/>
      <c r="S3452"/>
      <c r="T3452"/>
      <c r="U3452" t="inlineStr">
        <is>
          <t>Day(s)</t>
        </is>
      </c>
      <c r="V3452" t="inlineStr">
        <is>
          <t>Static</t>
        </is>
      </c>
      <c r="W3452" t="inlineStr">
        <is>
          <t>Fresh water</t>
        </is>
      </c>
      <c r="X3452" t="inlineStr">
        <is>
          <t>Lab</t>
        </is>
      </c>
      <c r="Y3452" t="n">
        <v>6.0</v>
      </c>
      <c r="Z3452" t="inlineStr">
        <is>
          <t>Total</t>
        </is>
      </c>
      <c r="AA3452"/>
      <c r="AB3452" t="n">
        <v>0.024</v>
      </c>
      <c r="AC3452"/>
      <c r="AD3452" t="n">
        <v>0.0222</v>
      </c>
      <c r="AE3452"/>
      <c r="AF3452" t="n">
        <v>0.0258</v>
      </c>
      <c r="AG3452" t="inlineStr">
        <is>
          <t>AI mg/L</t>
        </is>
      </c>
      <c r="AH3452"/>
      <c r="AI3452"/>
      <c r="AJ3452"/>
      <c r="AK3452"/>
      <c r="AL3452"/>
      <c r="AM3452"/>
      <c r="AN3452"/>
      <c r="AO3452"/>
      <c r="AP3452"/>
      <c r="AQ3452"/>
      <c r="AR3452"/>
      <c r="AS3452"/>
      <c r="AT3452"/>
      <c r="AU3452"/>
      <c r="AV3452"/>
      <c r="AW3452"/>
      <c r="AX3452" t="inlineStr">
        <is>
          <t>Mortality</t>
        </is>
      </c>
      <c r="AY3452" t="inlineStr">
        <is>
          <t>Mortality</t>
        </is>
      </c>
      <c r="AZ3452" t="inlineStr">
        <is>
          <t>LC50</t>
        </is>
      </c>
      <c r="BA3452"/>
      <c r="BB3452" t="n">
        <v>4.0</v>
      </c>
      <c r="BC3452"/>
      <c r="BD3452"/>
      <c r="BE3452"/>
      <c r="BF3452"/>
      <c r="BG3452" t="inlineStr">
        <is>
          <t>Day(s)</t>
        </is>
      </c>
      <c r="BH3452"/>
      <c r="BI3452" t="inlineStr">
        <is>
          <t>DTXSID3032042</t>
        </is>
      </c>
      <c r="BJ3452"/>
      <c r="BK3452"/>
      <c r="BL3452"/>
      <c r="BM3452"/>
      <c r="BN3452"/>
      <c r="BO3452"/>
      <c r="BP3452"/>
      <c r="BQ3452"/>
      <c r="BR3452"/>
      <c r="BS3452"/>
      <c r="BT3452" t="inlineStr">
        <is>
          <t>--</t>
        </is>
      </c>
      <c r="BU3452"/>
      <c r="BV3452"/>
      <c r="BW3452"/>
      <c r="BX3452"/>
      <c r="BY3452"/>
      <c r="BZ3452"/>
      <c r="CA3452"/>
      <c r="CB3452"/>
      <c r="CC3452"/>
      <c r="CD3452"/>
      <c r="CE3452"/>
      <c r="CF3452"/>
      <c r="CG3452"/>
      <c r="CH3452"/>
      <c r="CI3452" t="inlineStr">
        <is>
          <t xml:space="preserve"> TESTID/45//MSMT/NR//DOSES/2/5/10/30/60 UG/L//SOURCE/COM//WTINT/NR//DNUM/6//SEX/NR//TMETH/EPAASTM//STYPE/ACUTE//ETIME/96 H//AP RATE/NR//SAMPN/NR//WTAT/NR//INTAKE/NR//COMPEP/NR//LD/NR//DW/NR//STST/NR//HMA/NR//NA/NR//CL/3 MG/L//DIC/NR//CA/NR//POT/NR//MG/NR//SO4/NR//SULF/NR//</t>
        </is>
      </c>
      <c r="CJ3452" t="inlineStr">
        <is>
          <t>SOURCE/COMMERCIAL//   TESTID/45//MSMT/NR//DOSES/2/5/10/30/60 UG/L//SOURCE/COM//WTINT/NR//DNUM/6//SEX/NR//TMETH/EPAASTM//STYPE/ACUTE//ETIME/96 H//AP RATE/NR//SAMPN/NR//WTAT/NR//INTAKE/NR//COMPEP/NR//LD/NR//DW/NR//STST/NR//HMA/NR//NA/NR//CL/3 MG/L//DIC/NR//CA/NR//POT/NR//MG/NR//SO4/NR//SULF/NR//</t>
        </is>
      </c>
      <c r="CK3452" t="inlineStr">
        <is>
          <t>Forsythe II,B.L.</t>
        </is>
      </c>
      <c r="CL3452" t="n">
        <v>83754.0</v>
      </c>
      <c r="CM3452" t="inlineStr">
        <is>
          <t>Silver in a Freshwater Ecosystem:  Acute Toxicity and Trophic Transfer</t>
        </is>
      </c>
      <c r="CN3452" t="inlineStr">
        <is>
          <t>Ph.D. Thesis, Clemson University, Clemson, SC:149 p.</t>
        </is>
      </c>
      <c r="CO3452" t="n">
        <v>1996.0</v>
      </c>
      <c r="CP3452" t="inlineStr">
        <is>
          <t>Forsythe II,B.L. (1996). Silver in a Freshwater Ecosystem:  Acute Toxicity and Trophic Transfer. Ph.D. Thesis, Clemson University, Clemson, SC, 149 p. ECOREF#:83754</t>
        </is>
      </c>
    </row>
    <row r="3453">
      <c r="A3453" t="n">
        <v>7761888.0</v>
      </c>
      <c r="B3453" t="inlineStr">
        <is>
          <t>Nitric acid silver (1+) salt (1:1)</t>
        </is>
      </c>
      <c r="C3453"/>
      <c r="D3453" t="inlineStr">
        <is>
          <t>Measured</t>
        </is>
      </c>
      <c r="E3453" t="inlineStr">
        <is>
          <t>Not coded</t>
        </is>
      </c>
      <c r="F3453"/>
      <c r="G3453"/>
      <c r="H3453"/>
      <c r="I3453"/>
      <c r="J3453"/>
      <c r="K3453"/>
      <c r="L3453" t="inlineStr">
        <is>
          <t>Pimephales promelas</t>
        </is>
      </c>
      <c r="M3453" t="inlineStr">
        <is>
          <t>Fathead Minnow</t>
        </is>
      </c>
      <c r="N3453"/>
      <c r="O3453"/>
      <c r="P3453"/>
      <c r="Q3453"/>
      <c r="R3453"/>
      <c r="S3453"/>
      <c r="T3453"/>
      <c r="U3453"/>
      <c r="V3453" t="inlineStr">
        <is>
          <t>Static</t>
        </is>
      </c>
      <c r="W3453" t="inlineStr">
        <is>
          <t>Fresh water</t>
        </is>
      </c>
      <c r="X3453" t="inlineStr">
        <is>
          <t>Lab</t>
        </is>
      </c>
      <c r="Y3453"/>
      <c r="Z3453" t="inlineStr">
        <is>
          <t>Total</t>
        </is>
      </c>
      <c r="AA3453"/>
      <c r="AB3453" t="n">
        <v>0.0103</v>
      </c>
      <c r="AC3453"/>
      <c r="AD3453" t="n">
        <v>0.0096</v>
      </c>
      <c r="AE3453"/>
      <c r="AF3453" t="n">
        <v>0.0111</v>
      </c>
      <c r="AG3453" t="inlineStr">
        <is>
          <t>AI mg/L</t>
        </is>
      </c>
      <c r="AH3453"/>
      <c r="AI3453"/>
      <c r="AJ3453"/>
      <c r="AK3453"/>
      <c r="AL3453"/>
      <c r="AM3453"/>
      <c r="AN3453"/>
      <c r="AO3453"/>
      <c r="AP3453"/>
      <c r="AQ3453"/>
      <c r="AR3453"/>
      <c r="AS3453"/>
      <c r="AT3453"/>
      <c r="AU3453"/>
      <c r="AV3453"/>
      <c r="AW3453"/>
      <c r="AX3453" t="inlineStr">
        <is>
          <t>Mortality</t>
        </is>
      </c>
      <c r="AY3453" t="inlineStr">
        <is>
          <t>Mortality</t>
        </is>
      </c>
      <c r="AZ3453" t="inlineStr">
        <is>
          <t>LC50</t>
        </is>
      </c>
      <c r="BA3453"/>
      <c r="BB3453" t="n">
        <v>4.0</v>
      </c>
      <c r="BC3453"/>
      <c r="BD3453"/>
      <c r="BE3453"/>
      <c r="BF3453"/>
      <c r="BG3453" t="inlineStr">
        <is>
          <t>Day(s)</t>
        </is>
      </c>
      <c r="BH3453"/>
      <c r="BI3453" t="inlineStr">
        <is>
          <t>DTXSID3032042</t>
        </is>
      </c>
      <c r="BJ3453"/>
      <c r="BK3453"/>
      <c r="BL3453"/>
      <c r="BM3453"/>
      <c r="BN3453"/>
      <c r="BO3453"/>
      <c r="BP3453"/>
      <c r="BQ3453"/>
      <c r="BR3453"/>
      <c r="BS3453"/>
      <c r="BT3453" t="inlineStr">
        <is>
          <t>--</t>
        </is>
      </c>
      <c r="BU3453"/>
      <c r="BV3453"/>
      <c r="BW3453"/>
      <c r="BX3453"/>
      <c r="BY3453"/>
      <c r="BZ3453"/>
      <c r="CA3453"/>
      <c r="CB3453"/>
      <c r="CC3453"/>
      <c r="CD3453"/>
      <c r="CE3453"/>
      <c r="CF3453"/>
      <c r="CG3453"/>
      <c r="CH3453"/>
      <c r="CI3453"/>
      <c r="CJ3453"/>
      <c r="CK3453" t="inlineStr">
        <is>
          <t>Lemke,A.E.</t>
        </is>
      </c>
      <c r="CL3453" t="n">
        <v>9479.0</v>
      </c>
      <c r="CM3453" t="inlineStr">
        <is>
          <t>Interlaboratory Comparison Acute Testing Set</t>
        </is>
      </c>
      <c r="CN3453" t="inlineStr">
        <is>
          <t>EPA-600/3-81-005, U.S.EPA, Duluth, MN:29 p.</t>
        </is>
      </c>
      <c r="CO3453" t="n">
        <v>1981.0</v>
      </c>
      <c r="CP3453" t="inlineStr">
        <is>
          <t>Lemke,A.E. (1981). Interlaboratory Comparison Acute Testing Set. EPA-600/3-81-005, U.S.EPA, Duluth, MN, 29 p. ECOREF#:9479</t>
        </is>
      </c>
    </row>
    <row r="3454">
      <c r="A3454" t="n">
        <v>7761888.0</v>
      </c>
      <c r="B3454" t="inlineStr">
        <is>
          <t>Nitric acid silver (1+) salt (1:1)</t>
        </is>
      </c>
      <c r="C3454"/>
      <c r="D3454" t="inlineStr">
        <is>
          <t>Measured</t>
        </is>
      </c>
      <c r="E3454" t="inlineStr">
        <is>
          <t>Not coded</t>
        </is>
      </c>
      <c r="F3454"/>
      <c r="G3454" t="n">
        <v>99.7</v>
      </c>
      <c r="H3454"/>
      <c r="I3454"/>
      <c r="J3454"/>
      <c r="K3454"/>
      <c r="L3454" t="inlineStr">
        <is>
          <t>Pimephales promelas</t>
        </is>
      </c>
      <c r="M3454" t="inlineStr">
        <is>
          <t>Fathead Minnow</t>
        </is>
      </c>
      <c r="N3454" t="inlineStr">
        <is>
          <t>Juvenile</t>
        </is>
      </c>
      <c r="O3454"/>
      <c r="P3454"/>
      <c r="Q3454"/>
      <c r="R3454"/>
      <c r="S3454"/>
      <c r="T3454"/>
      <c r="U3454"/>
      <c r="V3454" t="inlineStr">
        <is>
          <t>Flow-through</t>
        </is>
      </c>
      <c r="W3454" t="inlineStr">
        <is>
          <t>Fresh water</t>
        </is>
      </c>
      <c r="X3454" t="inlineStr">
        <is>
          <t>Lab</t>
        </is>
      </c>
      <c r="Y3454"/>
      <c r="Z3454" t="inlineStr">
        <is>
          <t>Total</t>
        </is>
      </c>
      <c r="AA3454"/>
      <c r="AB3454"/>
      <c r="AC3454" t="inlineStr">
        <is>
          <t>&gt;</t>
        </is>
      </c>
      <c r="AD3454" t="n">
        <v>4.0</v>
      </c>
      <c r="AE3454" t="inlineStr">
        <is>
          <t>&lt;</t>
        </is>
      </c>
      <c r="AF3454" t="n">
        <v>8.0</v>
      </c>
      <c r="AG3454" t="inlineStr">
        <is>
          <t>AI mg/L</t>
        </is>
      </c>
      <c r="AH3454"/>
      <c r="AI3454"/>
      <c r="AJ3454"/>
      <c r="AK3454"/>
      <c r="AL3454"/>
      <c r="AM3454"/>
      <c r="AN3454"/>
      <c r="AO3454"/>
      <c r="AP3454"/>
      <c r="AQ3454"/>
      <c r="AR3454"/>
      <c r="AS3454"/>
      <c r="AT3454"/>
      <c r="AU3454"/>
      <c r="AV3454"/>
      <c r="AW3454"/>
      <c r="AX3454" t="inlineStr">
        <is>
          <t>Mortality</t>
        </is>
      </c>
      <c r="AY3454" t="inlineStr">
        <is>
          <t>Mortality</t>
        </is>
      </c>
      <c r="AZ3454" t="inlineStr">
        <is>
          <t>LC50</t>
        </is>
      </c>
      <c r="BA3454"/>
      <c r="BB3454" t="n">
        <v>4.0</v>
      </c>
      <c r="BC3454"/>
      <c r="BD3454"/>
      <c r="BE3454"/>
      <c r="BF3454"/>
      <c r="BG3454" t="inlineStr">
        <is>
          <t>Day(s)</t>
        </is>
      </c>
      <c r="BH3454" t="inlineStr">
        <is>
          <t>Pure</t>
        </is>
      </c>
      <c r="BI3454" t="inlineStr">
        <is>
          <t>DTXSID3032042</t>
        </is>
      </c>
      <c r="BJ3454" t="inlineStr">
        <is>
          <t>10.1002/etc.5620170407</t>
        </is>
      </c>
      <c r="BK3454"/>
      <c r="BL3454"/>
      <c r="BM3454"/>
      <c r="BN3454"/>
      <c r="BO3454"/>
      <c r="BP3454"/>
      <c r="BQ3454"/>
      <c r="BR3454"/>
      <c r="BS3454"/>
      <c r="BT3454" t="inlineStr">
        <is>
          <t>--</t>
        </is>
      </c>
      <c r="BU3454"/>
      <c r="BV3454"/>
      <c r="BW3454"/>
      <c r="BX3454"/>
      <c r="BY3454"/>
      <c r="BZ3454"/>
      <c r="CA3454"/>
      <c r="CB3454"/>
      <c r="CC3454"/>
      <c r="CD3454"/>
      <c r="CE3454"/>
      <c r="CF3454"/>
      <c r="CG3454"/>
      <c r="CH3454"/>
      <c r="CI3454" t="inlineStr">
        <is>
          <t xml:space="preserve"> CONC/FROM GRAPH//</t>
        </is>
      </c>
      <c r="CJ3454" t="inlineStr">
        <is>
          <t xml:space="preserve">   CONC/FROM GRAPH//</t>
        </is>
      </c>
      <c r="CK3454" t="inlineStr">
        <is>
          <t>Erickson,R.J., L.T. Brooke, M.D. Kahl, F.V. Venter, S.L. Harting, T.P. Markee, and R.L. Spehar</t>
        </is>
      </c>
      <c r="CL3454" t="n">
        <v>18938.0</v>
      </c>
      <c r="CM3454" t="inlineStr">
        <is>
          <t>Effects of Laboratory Test Conditions on the Toxicity of Silver to Aquatic Organisms</t>
        </is>
      </c>
      <c r="CN3454" t="inlineStr">
        <is>
          <t>Environ. Toxicol. Chem.17(4): 572-578</t>
        </is>
      </c>
      <c r="CO3454" t="n">
        <v>1998.0</v>
      </c>
      <c r="CP3454" t="inlineStr">
        <is>
          <t>Erickson,R.J., L.T. Brooke, M.D. Kahl, F.V. Venter, S.L. Harting, T.P. Markee, and R.L. Spehar (1998). Effects of Laboratory Test Conditions on the Toxicity of Silver to Aquatic Organisms. Environ. Toxicol. Chem., 17, (4), 572-578. doi:10.1002/etc.5620170407. ECOREF#:18938</t>
        </is>
      </c>
    </row>
    <row r="3455">
      <c r="A3455" t="n">
        <v>7761888.0</v>
      </c>
      <c r="B3455" t="inlineStr">
        <is>
          <t>Nitric acid silver (1+) salt (1:1)</t>
        </is>
      </c>
      <c r="C3455"/>
      <c r="D3455" t="inlineStr">
        <is>
          <t>Unmeasured</t>
        </is>
      </c>
      <c r="E3455" t="inlineStr">
        <is>
          <t>Not coded</t>
        </is>
      </c>
      <c r="F3455"/>
      <c r="G3455"/>
      <c r="H3455"/>
      <c r="I3455"/>
      <c r="J3455"/>
      <c r="K3455"/>
      <c r="L3455" t="inlineStr">
        <is>
          <t>Pimephales promelas</t>
        </is>
      </c>
      <c r="M3455" t="inlineStr">
        <is>
          <t>Fathead Minnow</t>
        </is>
      </c>
      <c r="N3455"/>
      <c r="O3455"/>
      <c r="P3455"/>
      <c r="Q3455"/>
      <c r="R3455"/>
      <c r="S3455"/>
      <c r="T3455"/>
      <c r="U3455"/>
      <c r="V3455" t="inlineStr">
        <is>
          <t>Renewal</t>
        </is>
      </c>
      <c r="W3455" t="inlineStr">
        <is>
          <t>Fresh water</t>
        </is>
      </c>
      <c r="X3455" t="inlineStr">
        <is>
          <t>Lab</t>
        </is>
      </c>
      <c r="Y3455"/>
      <c r="Z3455" t="inlineStr">
        <is>
          <t>Dissolved</t>
        </is>
      </c>
      <c r="AA3455"/>
      <c r="AB3455" t="n">
        <v>0.0061</v>
      </c>
      <c r="AC3455"/>
      <c r="AD3455"/>
      <c r="AE3455"/>
      <c r="AF3455"/>
      <c r="AG3455" t="inlineStr">
        <is>
          <t>AI mg/L</t>
        </is>
      </c>
      <c r="AH3455" t="inlineStr">
        <is>
          <t>Total</t>
        </is>
      </c>
      <c r="AI3455"/>
      <c r="AJ3455" t="n">
        <v>0.0078</v>
      </c>
      <c r="AK3455"/>
      <c r="AL3455"/>
      <c r="AM3455"/>
      <c r="AN3455"/>
      <c r="AO3455" t="inlineStr">
        <is>
          <t>AI mg/L</t>
        </is>
      </c>
      <c r="AP3455"/>
      <c r="AQ3455"/>
      <c r="AR3455"/>
      <c r="AS3455"/>
      <c r="AT3455"/>
      <c r="AU3455"/>
      <c r="AV3455"/>
      <c r="AW3455"/>
      <c r="AX3455" t="inlineStr">
        <is>
          <t>Mortality</t>
        </is>
      </c>
      <c r="AY3455" t="inlineStr">
        <is>
          <t>Mortality</t>
        </is>
      </c>
      <c r="AZ3455" t="inlineStr">
        <is>
          <t>LC50</t>
        </is>
      </c>
      <c r="BA3455"/>
      <c r="BB3455" t="n">
        <v>4.0</v>
      </c>
      <c r="BC3455"/>
      <c r="BD3455"/>
      <c r="BE3455"/>
      <c r="BF3455"/>
      <c r="BG3455" t="inlineStr">
        <is>
          <t>Day(s)</t>
        </is>
      </c>
      <c r="BH3455"/>
      <c r="BI3455" t="inlineStr">
        <is>
          <t>DTXSID3032042</t>
        </is>
      </c>
      <c r="BJ3455" t="inlineStr">
        <is>
          <t>10.1002/etc.5620180108</t>
        </is>
      </c>
      <c r="BK3455"/>
      <c r="BL3455"/>
      <c r="BM3455"/>
      <c r="BN3455"/>
      <c r="BO3455"/>
      <c r="BP3455"/>
      <c r="BQ3455"/>
      <c r="BR3455"/>
      <c r="BS3455"/>
      <c r="BT3455" t="inlineStr">
        <is>
          <t>--</t>
        </is>
      </c>
      <c r="BU3455"/>
      <c r="BV3455"/>
      <c r="BW3455"/>
      <c r="BX3455"/>
      <c r="BY3455"/>
      <c r="BZ3455"/>
      <c r="CA3455" t="inlineStr">
        <is>
          <t>--</t>
        </is>
      </c>
      <c r="CB3455"/>
      <c r="CC3455"/>
      <c r="CD3455"/>
      <c r="CE3455"/>
      <c r="CF3455"/>
      <c r="CG3455"/>
      <c r="CH3455"/>
      <c r="CI3455"/>
      <c r="CJ3455"/>
      <c r="CK3455" t="inlineStr">
        <is>
          <t>Bury,N.R., F. Galvez, and C.M. Wood</t>
        </is>
      </c>
      <c r="CL3455" t="n">
        <v>19262.0</v>
      </c>
      <c r="CM3455" t="inlineStr">
        <is>
          <t>Effects of Chloride, Calcium, and Dissolved Organic Carbon on Silver Toxicity: Comparison Between Rainbow Trout and Fathead Minnows</t>
        </is>
      </c>
      <c r="CN3455" t="inlineStr">
        <is>
          <t>Environ. Toxicol. Chem.18(1): 56-62</t>
        </is>
      </c>
      <c r="CO3455" t="n">
        <v>1999.0</v>
      </c>
      <c r="CP3455" t="inlineStr">
        <is>
          <t>Bury,N.R., F. Galvez, and C.M. Wood (1999). Effects of Chloride, Calcium, and Dissolved Organic Carbon on Silver Toxicity: Comparison Between Rainbow Trout and Fathead Minnows. Environ. Toxicol. Chem., 18, (1), 56-62. doi:10.1002/etc.5620180108. ECOREF#:19262</t>
        </is>
      </c>
    </row>
    <row r="3456">
      <c r="A3456" t="n">
        <v>7761888.0</v>
      </c>
      <c r="B3456" t="inlineStr">
        <is>
          <t>Nitric acid silver (1+) salt (1:1)</t>
        </is>
      </c>
      <c r="C3456"/>
      <c r="D3456" t="inlineStr">
        <is>
          <t>Measured</t>
        </is>
      </c>
      <c r="E3456" t="inlineStr">
        <is>
          <t>Not coded</t>
        </is>
      </c>
      <c r="F3456"/>
      <c r="G3456" t="n">
        <v>99.7</v>
      </c>
      <c r="H3456"/>
      <c r="I3456"/>
      <c r="J3456"/>
      <c r="K3456"/>
      <c r="L3456" t="inlineStr">
        <is>
          <t>Pimephales promelas</t>
        </is>
      </c>
      <c r="M3456" t="inlineStr">
        <is>
          <t>Fathead Minnow</t>
        </is>
      </c>
      <c r="N3456" t="inlineStr">
        <is>
          <t>Juvenile</t>
        </is>
      </c>
      <c r="O3456"/>
      <c r="P3456"/>
      <c r="Q3456"/>
      <c r="R3456"/>
      <c r="S3456"/>
      <c r="T3456"/>
      <c r="U3456"/>
      <c r="V3456" t="inlineStr">
        <is>
          <t>Flow-through</t>
        </is>
      </c>
      <c r="W3456" t="inlineStr">
        <is>
          <t>Fresh water</t>
        </is>
      </c>
      <c r="X3456" t="inlineStr">
        <is>
          <t>Lab</t>
        </is>
      </c>
      <c r="Y3456"/>
      <c r="Z3456" t="inlineStr">
        <is>
          <t>Total</t>
        </is>
      </c>
      <c r="AA3456" t="inlineStr">
        <is>
          <t>~</t>
        </is>
      </c>
      <c r="AB3456" t="n">
        <v>9.0</v>
      </c>
      <c r="AC3456"/>
      <c r="AD3456"/>
      <c r="AE3456"/>
      <c r="AF3456"/>
      <c r="AG3456" t="inlineStr">
        <is>
          <t>AI mg/L</t>
        </is>
      </c>
      <c r="AH3456"/>
      <c r="AI3456"/>
      <c r="AJ3456"/>
      <c r="AK3456"/>
      <c r="AL3456"/>
      <c r="AM3456"/>
      <c r="AN3456"/>
      <c r="AO3456"/>
      <c r="AP3456"/>
      <c r="AQ3456"/>
      <c r="AR3456"/>
      <c r="AS3456"/>
      <c r="AT3456"/>
      <c r="AU3456"/>
      <c r="AV3456"/>
      <c r="AW3456"/>
      <c r="AX3456" t="inlineStr">
        <is>
          <t>Mortality</t>
        </is>
      </c>
      <c r="AY3456" t="inlineStr">
        <is>
          <t>Mortality</t>
        </is>
      </c>
      <c r="AZ3456" t="inlineStr">
        <is>
          <t>LC50</t>
        </is>
      </c>
      <c r="BA3456"/>
      <c r="BB3456" t="n">
        <v>4.0</v>
      </c>
      <c r="BC3456"/>
      <c r="BD3456"/>
      <c r="BE3456"/>
      <c r="BF3456"/>
      <c r="BG3456" t="inlineStr">
        <is>
          <t>Day(s)</t>
        </is>
      </c>
      <c r="BH3456" t="inlineStr">
        <is>
          <t>Pure</t>
        </is>
      </c>
      <c r="BI3456" t="inlineStr">
        <is>
          <t>DTXSID3032042</t>
        </is>
      </c>
      <c r="BJ3456" t="inlineStr">
        <is>
          <t>10.1002/etc.5620170407</t>
        </is>
      </c>
      <c r="BK3456"/>
      <c r="BL3456"/>
      <c r="BM3456"/>
      <c r="BN3456"/>
      <c r="BO3456"/>
      <c r="BP3456"/>
      <c r="BQ3456"/>
      <c r="BR3456"/>
      <c r="BS3456"/>
      <c r="BT3456" t="inlineStr">
        <is>
          <t>--</t>
        </is>
      </c>
      <c r="BU3456"/>
      <c r="BV3456"/>
      <c r="BW3456"/>
      <c r="BX3456"/>
      <c r="BY3456"/>
      <c r="BZ3456"/>
      <c r="CA3456"/>
      <c r="CB3456"/>
      <c r="CC3456"/>
      <c r="CD3456"/>
      <c r="CE3456"/>
      <c r="CF3456"/>
      <c r="CG3456"/>
      <c r="CH3456"/>
      <c r="CI3456" t="inlineStr">
        <is>
          <t xml:space="preserve"> CONC/FROM GRAPH//</t>
        </is>
      </c>
      <c r="CJ3456" t="inlineStr">
        <is>
          <t xml:space="preserve">   CONC/FROM GRAPH//</t>
        </is>
      </c>
      <c r="CK3456" t="inlineStr">
        <is>
          <t>Erickson,R.J., L.T. Brooke, M.D. Kahl, F.V. Venter, S.L. Harting, T.P. Markee, and R.L. Spehar</t>
        </is>
      </c>
      <c r="CL3456" t="n">
        <v>18938.0</v>
      </c>
      <c r="CM3456" t="inlineStr">
        <is>
          <t>Effects of Laboratory Test Conditions on the Toxicity of Silver to Aquatic Organisms</t>
        </is>
      </c>
      <c r="CN3456" t="inlineStr">
        <is>
          <t>Environ. Toxicol. Chem.17(4): 572-578</t>
        </is>
      </c>
      <c r="CO3456" t="n">
        <v>1998.0</v>
      </c>
      <c r="CP3456" t="inlineStr">
        <is>
          <t>Erickson,R.J., L.T. Brooke, M.D. Kahl, F.V. Venter, S.L. Harting, T.P. Markee, and R.L. Spehar (1998). Effects of Laboratory Test Conditions on the Toxicity of Silver to Aquatic Organisms. Environ. Toxicol. Chem., 17, (4), 572-578. doi:10.1002/etc.5620170407. ECOREF#:18938</t>
        </is>
      </c>
    </row>
    <row r="3457">
      <c r="A3457" t="n">
        <v>7761888.0</v>
      </c>
      <c r="B3457" t="inlineStr">
        <is>
          <t>Nitric acid silver (1+) salt (1:1)</t>
        </is>
      </c>
      <c r="C3457"/>
      <c r="D3457" t="inlineStr">
        <is>
          <t>Unmeasured</t>
        </is>
      </c>
      <c r="E3457" t="inlineStr">
        <is>
          <t>Not coded</t>
        </is>
      </c>
      <c r="F3457"/>
      <c r="G3457"/>
      <c r="H3457"/>
      <c r="I3457"/>
      <c r="J3457"/>
      <c r="K3457"/>
      <c r="L3457" t="inlineStr">
        <is>
          <t>Pimephales promelas</t>
        </is>
      </c>
      <c r="M3457" t="inlineStr">
        <is>
          <t>Fathead Minnow</t>
        </is>
      </c>
      <c r="N3457" t="inlineStr">
        <is>
          <t>Juvenile</t>
        </is>
      </c>
      <c r="O3457"/>
      <c r="P3457"/>
      <c r="Q3457"/>
      <c r="R3457"/>
      <c r="S3457"/>
      <c r="T3457"/>
      <c r="U3457"/>
      <c r="V3457" t="inlineStr">
        <is>
          <t>Flow-through</t>
        </is>
      </c>
      <c r="W3457" t="inlineStr">
        <is>
          <t>Fresh water</t>
        </is>
      </c>
      <c r="X3457" t="inlineStr">
        <is>
          <t>Lab</t>
        </is>
      </c>
      <c r="Y3457"/>
      <c r="Z3457" t="inlineStr">
        <is>
          <t>Total</t>
        </is>
      </c>
      <c r="AA3457"/>
      <c r="AB3457" t="n">
        <v>0.0048</v>
      </c>
      <c r="AC3457"/>
      <c r="AD3457"/>
      <c r="AE3457"/>
      <c r="AF3457"/>
      <c r="AG3457" t="inlineStr">
        <is>
          <t>AI mg/L</t>
        </is>
      </c>
      <c r="AH3457"/>
      <c r="AI3457"/>
      <c r="AJ3457"/>
      <c r="AK3457"/>
      <c r="AL3457"/>
      <c r="AM3457"/>
      <c r="AN3457"/>
      <c r="AO3457"/>
      <c r="AP3457"/>
      <c r="AQ3457"/>
      <c r="AR3457"/>
      <c r="AS3457"/>
      <c r="AT3457"/>
      <c r="AU3457"/>
      <c r="AV3457"/>
      <c r="AW3457"/>
      <c r="AX3457" t="inlineStr">
        <is>
          <t>Mortality</t>
        </is>
      </c>
      <c r="AY3457" t="inlineStr">
        <is>
          <t>Mortality</t>
        </is>
      </c>
      <c r="AZ3457" t="inlineStr">
        <is>
          <t>LC50</t>
        </is>
      </c>
      <c r="BA3457"/>
      <c r="BB3457" t="n">
        <v>4.0</v>
      </c>
      <c r="BC3457"/>
      <c r="BD3457"/>
      <c r="BE3457"/>
      <c r="BF3457"/>
      <c r="BG3457" t="inlineStr">
        <is>
          <t>Day(s)</t>
        </is>
      </c>
      <c r="BH3457"/>
      <c r="BI3457" t="inlineStr">
        <is>
          <t>DTXSID3032042</t>
        </is>
      </c>
      <c r="BJ3457"/>
      <c r="BK3457"/>
      <c r="BL3457"/>
      <c r="BM3457"/>
      <c r="BN3457"/>
      <c r="BO3457"/>
      <c r="BP3457"/>
      <c r="BQ3457"/>
      <c r="BR3457"/>
      <c r="BS3457"/>
      <c r="BT3457" t="inlineStr">
        <is>
          <t>--</t>
        </is>
      </c>
      <c r="BU3457"/>
      <c r="BV3457"/>
      <c r="BW3457"/>
      <c r="BX3457"/>
      <c r="BY3457"/>
      <c r="BZ3457"/>
      <c r="CA3457"/>
      <c r="CB3457"/>
      <c r="CC3457"/>
      <c r="CD3457"/>
      <c r="CE3457"/>
      <c r="CF3457"/>
      <c r="CG3457"/>
      <c r="CH3457"/>
      <c r="CI3457"/>
      <c r="CJ3457"/>
      <c r="CK3457" t="inlineStr">
        <is>
          <t>Goettl,J.P.J., and P.H. Davies</t>
        </is>
      </c>
      <c r="CL3457" t="n">
        <v>7341.0</v>
      </c>
      <c r="CM3457" t="inlineStr">
        <is>
          <t>Water Pollution Studies</t>
        </is>
      </c>
      <c r="CN3457" t="inlineStr">
        <is>
          <t>Job Progress Report, Federal Aid Project F-33-R-13, DNR, Boulder, CO:46-</t>
        </is>
      </c>
      <c r="CO3457" t="n">
        <v>1978.0</v>
      </c>
      <c r="CP3457" t="inlineStr">
        <is>
          <t>Goettl,J.P.J., and P.H. Davies (1978). Water Pollution Studies. Job Progress Report, Federal Aid Project F-33-R-13, DNR, Boulder, CO, 46-. ECOREF#:7341</t>
        </is>
      </c>
    </row>
    <row r="3458">
      <c r="A3458" t="n">
        <v>7761888.0</v>
      </c>
      <c r="B3458" t="inlineStr">
        <is>
          <t>Nitric acid silver (1+) salt (1:1)</t>
        </is>
      </c>
      <c r="C3458"/>
      <c r="D3458" t="inlineStr">
        <is>
          <t>Unmeasured</t>
        </is>
      </c>
      <c r="E3458" t="inlineStr">
        <is>
          <t>Not coded</t>
        </is>
      </c>
      <c r="F3458"/>
      <c r="G3458"/>
      <c r="H3458"/>
      <c r="I3458"/>
      <c r="J3458"/>
      <c r="K3458"/>
      <c r="L3458" t="inlineStr">
        <is>
          <t>Pimephales promelas</t>
        </is>
      </c>
      <c r="M3458" t="inlineStr">
        <is>
          <t>Fathead Minnow</t>
        </is>
      </c>
      <c r="N3458"/>
      <c r="O3458"/>
      <c r="P3458"/>
      <c r="Q3458"/>
      <c r="R3458"/>
      <c r="S3458"/>
      <c r="T3458"/>
      <c r="U3458"/>
      <c r="V3458" t="inlineStr">
        <is>
          <t>Renewal</t>
        </is>
      </c>
      <c r="W3458" t="inlineStr">
        <is>
          <t>Fresh water</t>
        </is>
      </c>
      <c r="X3458" t="inlineStr">
        <is>
          <t>Lab</t>
        </is>
      </c>
      <c r="Y3458"/>
      <c r="Z3458" t="inlineStr">
        <is>
          <t>Dissolved</t>
        </is>
      </c>
      <c r="AA3458"/>
      <c r="AB3458" t="n">
        <v>0.0017</v>
      </c>
      <c r="AC3458"/>
      <c r="AD3458"/>
      <c r="AE3458"/>
      <c r="AF3458"/>
      <c r="AG3458" t="inlineStr">
        <is>
          <t>AI mg/L</t>
        </is>
      </c>
      <c r="AH3458" t="inlineStr">
        <is>
          <t>Total</t>
        </is>
      </c>
      <c r="AI3458"/>
      <c r="AJ3458" t="n">
        <v>0.0088</v>
      </c>
      <c r="AK3458"/>
      <c r="AL3458"/>
      <c r="AM3458"/>
      <c r="AN3458"/>
      <c r="AO3458" t="inlineStr">
        <is>
          <t>AI mg/L</t>
        </is>
      </c>
      <c r="AP3458"/>
      <c r="AQ3458"/>
      <c r="AR3458"/>
      <c r="AS3458"/>
      <c r="AT3458"/>
      <c r="AU3458"/>
      <c r="AV3458"/>
      <c r="AW3458"/>
      <c r="AX3458" t="inlineStr">
        <is>
          <t>Mortality</t>
        </is>
      </c>
      <c r="AY3458" t="inlineStr">
        <is>
          <t>Mortality</t>
        </is>
      </c>
      <c r="AZ3458" t="inlineStr">
        <is>
          <t>LC50</t>
        </is>
      </c>
      <c r="BA3458"/>
      <c r="BB3458" t="n">
        <v>4.0</v>
      </c>
      <c r="BC3458"/>
      <c r="BD3458"/>
      <c r="BE3458"/>
      <c r="BF3458"/>
      <c r="BG3458" t="inlineStr">
        <is>
          <t>Day(s)</t>
        </is>
      </c>
      <c r="BH3458"/>
      <c r="BI3458" t="inlineStr">
        <is>
          <t>DTXSID3032042</t>
        </is>
      </c>
      <c r="BJ3458" t="inlineStr">
        <is>
          <t>10.1002/etc.5620180108</t>
        </is>
      </c>
      <c r="BK3458"/>
      <c r="BL3458"/>
      <c r="BM3458"/>
      <c r="BN3458"/>
      <c r="BO3458"/>
      <c r="BP3458"/>
      <c r="BQ3458"/>
      <c r="BR3458"/>
      <c r="BS3458"/>
      <c r="BT3458" t="inlineStr">
        <is>
          <t>--</t>
        </is>
      </c>
      <c r="BU3458"/>
      <c r="BV3458"/>
      <c r="BW3458"/>
      <c r="BX3458"/>
      <c r="BY3458"/>
      <c r="BZ3458"/>
      <c r="CA3458" t="inlineStr">
        <is>
          <t>--</t>
        </is>
      </c>
      <c r="CB3458"/>
      <c r="CC3458"/>
      <c r="CD3458"/>
      <c r="CE3458"/>
      <c r="CF3458"/>
      <c r="CG3458"/>
      <c r="CH3458"/>
      <c r="CI3458"/>
      <c r="CJ3458"/>
      <c r="CK3458" t="inlineStr">
        <is>
          <t>Bury,N.R., F. Galvez, and C.M. Wood</t>
        </is>
      </c>
      <c r="CL3458" t="n">
        <v>19262.0</v>
      </c>
      <c r="CM3458" t="inlineStr">
        <is>
          <t>Effects of Chloride, Calcium, and Dissolved Organic Carbon on Silver Toxicity: Comparison Between Rainbow Trout and Fathead Minnows</t>
        </is>
      </c>
      <c r="CN3458" t="inlineStr">
        <is>
          <t>Environ. Toxicol. Chem.18(1): 56-62</t>
        </is>
      </c>
      <c r="CO3458" t="n">
        <v>1999.0</v>
      </c>
      <c r="CP3458" t="inlineStr">
        <is>
          <t>Bury,N.R., F. Galvez, and C.M. Wood (1999). Effects of Chloride, Calcium, and Dissolved Organic Carbon on Silver Toxicity: Comparison Between Rainbow Trout and Fathead Minnows. Environ. Toxicol. Chem., 18, (1), 56-62. doi:10.1002/etc.5620180108. ECOREF#:19262</t>
        </is>
      </c>
    </row>
    <row r="3459">
      <c r="A3459" t="n">
        <v>7761888.0</v>
      </c>
      <c r="B3459" t="inlineStr">
        <is>
          <t>Nitric acid silver (1+) salt (1:1)</t>
        </is>
      </c>
      <c r="C3459" t="inlineStr">
        <is>
          <t>Reagent Grade, Purissium, Purum, Puriss, Puris, Reinst</t>
        </is>
      </c>
      <c r="D3459" t="inlineStr">
        <is>
          <t>Unmeasured</t>
        </is>
      </c>
      <c r="E3459" t="inlineStr">
        <is>
          <t>Not coded</t>
        </is>
      </c>
      <c r="F3459"/>
      <c r="G3459"/>
      <c r="H3459"/>
      <c r="I3459"/>
      <c r="J3459"/>
      <c r="K3459"/>
      <c r="L3459" t="inlineStr">
        <is>
          <t>Pimephales promelas</t>
        </is>
      </c>
      <c r="M3459" t="inlineStr">
        <is>
          <t>Fathead Minnow</t>
        </is>
      </c>
      <c r="N3459" t="inlineStr">
        <is>
          <t>Fry</t>
        </is>
      </c>
      <c r="O3459" t="inlineStr">
        <is>
          <t>&lt;</t>
        </is>
      </c>
      <c r="P3459" t="n">
        <v>24.0</v>
      </c>
      <c r="Q3459"/>
      <c r="R3459"/>
      <c r="S3459"/>
      <c r="T3459"/>
      <c r="U3459" t="inlineStr">
        <is>
          <t>Hour(s)</t>
        </is>
      </c>
      <c r="V3459" t="inlineStr">
        <is>
          <t>Static</t>
        </is>
      </c>
      <c r="W3459" t="inlineStr">
        <is>
          <t>Fresh water</t>
        </is>
      </c>
      <c r="X3459" t="inlineStr">
        <is>
          <t>Lab</t>
        </is>
      </c>
      <c r="Y3459"/>
      <c r="Z3459" t="inlineStr">
        <is>
          <t>Total</t>
        </is>
      </c>
      <c r="AA3459"/>
      <c r="AB3459" t="n">
        <v>0.00906</v>
      </c>
      <c r="AC3459"/>
      <c r="AD3459" t="n">
        <v>0.00836</v>
      </c>
      <c r="AE3459"/>
      <c r="AF3459" t="n">
        <v>0.00976</v>
      </c>
      <c r="AG3459" t="inlineStr">
        <is>
          <t>AI mg/L</t>
        </is>
      </c>
      <c r="AH3459"/>
      <c r="AI3459"/>
      <c r="AJ3459"/>
      <c r="AK3459"/>
      <c r="AL3459"/>
      <c r="AM3459"/>
      <c r="AN3459"/>
      <c r="AO3459"/>
      <c r="AP3459"/>
      <c r="AQ3459"/>
      <c r="AR3459"/>
      <c r="AS3459"/>
      <c r="AT3459"/>
      <c r="AU3459"/>
      <c r="AV3459"/>
      <c r="AW3459"/>
      <c r="AX3459" t="inlineStr">
        <is>
          <t>Mortality</t>
        </is>
      </c>
      <c r="AY3459" t="inlineStr">
        <is>
          <t>Mortality</t>
        </is>
      </c>
      <c r="AZ3459" t="inlineStr">
        <is>
          <t>LC50</t>
        </is>
      </c>
      <c r="BA3459"/>
      <c r="BB3459" t="n">
        <v>4.0</v>
      </c>
      <c r="BC3459"/>
      <c r="BD3459"/>
      <c r="BE3459"/>
      <c r="BF3459"/>
      <c r="BG3459" t="inlineStr">
        <is>
          <t>Day(s)</t>
        </is>
      </c>
      <c r="BH3459"/>
      <c r="BI3459" t="inlineStr">
        <is>
          <t>DTXSID3032042</t>
        </is>
      </c>
      <c r="BJ3459" t="inlineStr">
        <is>
          <t>10.1002/etc.5620180109</t>
        </is>
      </c>
      <c r="BK3459"/>
      <c r="BL3459"/>
      <c r="BM3459"/>
      <c r="BN3459"/>
      <c r="BO3459"/>
      <c r="BP3459"/>
      <c r="BQ3459"/>
      <c r="BR3459"/>
      <c r="BS3459"/>
      <c r="BT3459" t="inlineStr">
        <is>
          <t>--</t>
        </is>
      </c>
      <c r="BU3459"/>
      <c r="BV3459"/>
      <c r="BW3459"/>
      <c r="BX3459"/>
      <c r="BY3459"/>
      <c r="BZ3459"/>
      <c r="CA3459"/>
      <c r="CB3459"/>
      <c r="CC3459"/>
      <c r="CD3459"/>
      <c r="CE3459"/>
      <c r="CF3459"/>
      <c r="CG3459"/>
      <c r="CH3459"/>
      <c r="CI3459"/>
      <c r="CJ3459"/>
      <c r="CK3459" t="inlineStr">
        <is>
          <t>Karen,D.J., D.R. Ownby, B.L. Forsythe, T.P. Bills, T.W. LaPoint, G.B. Cobb, and S.J. Klaine</t>
        </is>
      </c>
      <c r="CL3459" t="n">
        <v>19218.0</v>
      </c>
      <c r="CM3459" t="inlineStr">
        <is>
          <t>Influence of Water Quality on Silver Toxicity to Rainbow Trout (Oncorhynchus mykiss), Fathead Minnows (Pimephales promelas), and Water Fleas (Daphnia magna)</t>
        </is>
      </c>
      <c r="CN3459" t="inlineStr">
        <is>
          <t>Environ. Toxicol. Chem.18(1): 63-70</t>
        </is>
      </c>
      <c r="CO3459" t="n">
        <v>1999.0</v>
      </c>
      <c r="CP3459" t="inlineStr">
        <is>
          <t>Karen,D.J., D.R. Ownby, B.L. Forsythe, T.P. Bills, T.W. LaPoint, G.B. Cobb, and S.J. Klaine (1999). Influence of Water Quality on Silver Toxicity to Rainbow Trout (Oncorhynchus mykiss), Fathead Minnows (Pimephales promelas), and Water Fleas (Daphnia magna). Environ. Toxicol. Chem., 18, (1), 63-70. doi:10.1002/etc.5620180109. ECOREF#:19218</t>
        </is>
      </c>
    </row>
    <row r="3460">
      <c r="A3460" t="n">
        <v>7761888.0</v>
      </c>
      <c r="B3460" t="inlineStr">
        <is>
          <t>Nitric acid silver (1+) salt (1:1)</t>
        </is>
      </c>
      <c r="C3460"/>
      <c r="D3460" t="inlineStr">
        <is>
          <t>Unmeasured</t>
        </is>
      </c>
      <c r="E3460" t="inlineStr">
        <is>
          <t>Not reported</t>
        </is>
      </c>
      <c r="F3460"/>
      <c r="G3460"/>
      <c r="H3460"/>
      <c r="I3460"/>
      <c r="J3460"/>
      <c r="K3460"/>
      <c r="L3460" t="inlineStr">
        <is>
          <t>Pimephales promelas</t>
        </is>
      </c>
      <c r="M3460" t="inlineStr">
        <is>
          <t>Fathead Minnow</t>
        </is>
      </c>
      <c r="N3460"/>
      <c r="O3460"/>
      <c r="P3460"/>
      <c r="Q3460"/>
      <c r="R3460"/>
      <c r="S3460"/>
      <c r="T3460"/>
      <c r="U3460"/>
      <c r="V3460" t="inlineStr">
        <is>
          <t>Static</t>
        </is>
      </c>
      <c r="W3460" t="inlineStr">
        <is>
          <t>Fresh water</t>
        </is>
      </c>
      <c r="X3460" t="inlineStr">
        <is>
          <t>Lab</t>
        </is>
      </c>
      <c r="Y3460" t="n">
        <v>6.0</v>
      </c>
      <c r="Z3460" t="inlineStr">
        <is>
          <t>Total</t>
        </is>
      </c>
      <c r="AA3460"/>
      <c r="AB3460" t="n">
        <v>0.024</v>
      </c>
      <c r="AC3460"/>
      <c r="AD3460" t="n">
        <v>0.022</v>
      </c>
      <c r="AE3460"/>
      <c r="AF3460" t="n">
        <v>0.026</v>
      </c>
      <c r="AG3460" t="inlineStr">
        <is>
          <t>AI mg/L</t>
        </is>
      </c>
      <c r="AH3460"/>
      <c r="AI3460"/>
      <c r="AJ3460"/>
      <c r="AK3460"/>
      <c r="AL3460"/>
      <c r="AM3460"/>
      <c r="AN3460"/>
      <c r="AO3460"/>
      <c r="AP3460"/>
      <c r="AQ3460"/>
      <c r="AR3460"/>
      <c r="AS3460"/>
      <c r="AT3460"/>
      <c r="AU3460"/>
      <c r="AV3460"/>
      <c r="AW3460"/>
      <c r="AX3460" t="inlineStr">
        <is>
          <t>Mortality</t>
        </is>
      </c>
      <c r="AY3460" t="inlineStr">
        <is>
          <t>Mortality</t>
        </is>
      </c>
      <c r="AZ3460" t="inlineStr">
        <is>
          <t>LC50</t>
        </is>
      </c>
      <c r="BA3460"/>
      <c r="BB3460" t="n">
        <v>4.0</v>
      </c>
      <c r="BC3460"/>
      <c r="BD3460"/>
      <c r="BE3460"/>
      <c r="BF3460"/>
      <c r="BG3460" t="inlineStr">
        <is>
          <t>Day(s)</t>
        </is>
      </c>
      <c r="BH3460"/>
      <c r="BI3460" t="inlineStr">
        <is>
          <t>DTXSID3032042</t>
        </is>
      </c>
      <c r="BJ3460"/>
      <c r="BK3460"/>
      <c r="BL3460" t="inlineStr">
        <is>
          <t>Acute</t>
        </is>
      </c>
      <c r="BM3460"/>
      <c r="BN3460"/>
      <c r="BO3460"/>
      <c r="BP3460"/>
      <c r="BQ3460"/>
      <c r="BR3460"/>
      <c r="BS3460"/>
      <c r="BT3460" t="inlineStr">
        <is>
          <t>--</t>
        </is>
      </c>
      <c r="BU3460"/>
      <c r="BV3460"/>
      <c r="BW3460"/>
      <c r="BX3460"/>
      <c r="BY3460"/>
      <c r="BZ3460"/>
      <c r="CA3460"/>
      <c r="CB3460"/>
      <c r="CC3460"/>
      <c r="CD3460"/>
      <c r="CE3460"/>
      <c r="CF3460"/>
      <c r="CG3460"/>
      <c r="CH3460"/>
      <c r="CI3460"/>
      <c r="CJ3460"/>
      <c r="CK3460" t="inlineStr">
        <is>
          <t>Hobson,J.F.</t>
        </is>
      </c>
      <c r="CL3460" t="n">
        <v>150469.0</v>
      </c>
      <c r="CM3460" t="inlineStr">
        <is>
          <t>Acclimation-Induced Changes in Toxicity and Induction of Metallothionein-Like Proteins in the Fathead Minnow Following Sublethal Exposure to Cobalt, Silver, and Zinc</t>
        </is>
      </c>
      <c r="CN3460" t="inlineStr">
        <is>
          <t>Ph.D.Thesis, University of Kentucky, Lexington, KY:145 p.</t>
        </is>
      </c>
      <c r="CO3460" t="n">
        <v>1986.0</v>
      </c>
      <c r="CP3460" t="inlineStr">
        <is>
          <t>Hobson,J.F. (1986). Acclimation-Induced Changes in Toxicity and Induction of Metallothionein-Like Proteins in the Fathead Minnow Following Sublethal Exposure to Cobalt, Silver, and Zinc. Ph.D.Thesis, University of Kentucky, Lexington, KY, 145 p. ECOREF#:150469</t>
        </is>
      </c>
    </row>
    <row r="3461">
      <c r="A3461" t="n">
        <v>7761888.0</v>
      </c>
      <c r="B3461" t="inlineStr">
        <is>
          <t>Nitric acid silver (1+) salt (1:1)</t>
        </is>
      </c>
      <c r="C3461"/>
      <c r="D3461" t="inlineStr">
        <is>
          <t>Unmeasured</t>
        </is>
      </c>
      <c r="E3461" t="inlineStr">
        <is>
          <t>Not coded</t>
        </is>
      </c>
      <c r="F3461"/>
      <c r="G3461"/>
      <c r="H3461"/>
      <c r="I3461"/>
      <c r="J3461"/>
      <c r="K3461"/>
      <c r="L3461" t="inlineStr">
        <is>
          <t>Pimephales promelas</t>
        </is>
      </c>
      <c r="M3461" t="inlineStr">
        <is>
          <t>Fathead Minnow</t>
        </is>
      </c>
      <c r="N3461"/>
      <c r="O3461"/>
      <c r="P3461"/>
      <c r="Q3461"/>
      <c r="R3461"/>
      <c r="S3461"/>
      <c r="T3461"/>
      <c r="U3461"/>
      <c r="V3461" t="inlineStr">
        <is>
          <t>Renewal</t>
        </is>
      </c>
      <c r="W3461" t="inlineStr">
        <is>
          <t>Fresh water</t>
        </is>
      </c>
      <c r="X3461" t="inlineStr">
        <is>
          <t>Lab</t>
        </is>
      </c>
      <c r="Y3461"/>
      <c r="Z3461" t="inlineStr">
        <is>
          <t>Dissolved</t>
        </is>
      </c>
      <c r="AA3461"/>
      <c r="AB3461" t="n">
        <v>0.0041</v>
      </c>
      <c r="AC3461"/>
      <c r="AD3461"/>
      <c r="AE3461"/>
      <c r="AF3461"/>
      <c r="AG3461" t="inlineStr">
        <is>
          <t>AI mg/L</t>
        </is>
      </c>
      <c r="AH3461" t="inlineStr">
        <is>
          <t>Total</t>
        </is>
      </c>
      <c r="AI3461"/>
      <c r="AJ3461" t="n">
        <v>0.0075</v>
      </c>
      <c r="AK3461"/>
      <c r="AL3461"/>
      <c r="AM3461"/>
      <c r="AN3461"/>
      <c r="AO3461" t="inlineStr">
        <is>
          <t>AI mg/L</t>
        </is>
      </c>
      <c r="AP3461"/>
      <c r="AQ3461"/>
      <c r="AR3461"/>
      <c r="AS3461"/>
      <c r="AT3461"/>
      <c r="AU3461"/>
      <c r="AV3461"/>
      <c r="AW3461"/>
      <c r="AX3461" t="inlineStr">
        <is>
          <t>Mortality</t>
        </is>
      </c>
      <c r="AY3461" t="inlineStr">
        <is>
          <t>Mortality</t>
        </is>
      </c>
      <c r="AZ3461" t="inlineStr">
        <is>
          <t>LC50</t>
        </is>
      </c>
      <c r="BA3461"/>
      <c r="BB3461" t="n">
        <v>4.0</v>
      </c>
      <c r="BC3461"/>
      <c r="BD3461"/>
      <c r="BE3461"/>
      <c r="BF3461"/>
      <c r="BG3461" t="inlineStr">
        <is>
          <t>Day(s)</t>
        </is>
      </c>
      <c r="BH3461"/>
      <c r="BI3461" t="inlineStr">
        <is>
          <t>DTXSID3032042</t>
        </is>
      </c>
      <c r="BJ3461" t="inlineStr">
        <is>
          <t>10.1002/etc.5620180108</t>
        </is>
      </c>
      <c r="BK3461"/>
      <c r="BL3461"/>
      <c r="BM3461"/>
      <c r="BN3461"/>
      <c r="BO3461"/>
      <c r="BP3461"/>
      <c r="BQ3461"/>
      <c r="BR3461"/>
      <c r="BS3461"/>
      <c r="BT3461" t="inlineStr">
        <is>
          <t>--</t>
        </is>
      </c>
      <c r="BU3461"/>
      <c r="BV3461"/>
      <c r="BW3461"/>
      <c r="BX3461"/>
      <c r="BY3461"/>
      <c r="BZ3461"/>
      <c r="CA3461" t="inlineStr">
        <is>
          <t>--</t>
        </is>
      </c>
      <c r="CB3461"/>
      <c r="CC3461"/>
      <c r="CD3461"/>
      <c r="CE3461"/>
      <c r="CF3461"/>
      <c r="CG3461"/>
      <c r="CH3461"/>
      <c r="CI3461"/>
      <c r="CJ3461"/>
      <c r="CK3461" t="inlineStr">
        <is>
          <t>Bury,N.R., F. Galvez, and C.M. Wood</t>
        </is>
      </c>
      <c r="CL3461" t="n">
        <v>19262.0</v>
      </c>
      <c r="CM3461" t="inlineStr">
        <is>
          <t>Effects of Chloride, Calcium, and Dissolved Organic Carbon on Silver Toxicity: Comparison Between Rainbow Trout and Fathead Minnows</t>
        </is>
      </c>
      <c r="CN3461" t="inlineStr">
        <is>
          <t>Environ. Toxicol. Chem.18(1): 56-62</t>
        </is>
      </c>
      <c r="CO3461" t="n">
        <v>1999.0</v>
      </c>
      <c r="CP3461" t="inlineStr">
        <is>
          <t>Bury,N.R., F. Galvez, and C.M. Wood (1999). Effects of Chloride, Calcium, and Dissolved Organic Carbon on Silver Toxicity: Comparison Between Rainbow Trout and Fathead Minnows. Environ. Toxicol. Chem., 18, (1), 56-62. doi:10.1002/etc.5620180108. ECOREF#:19262</t>
        </is>
      </c>
    </row>
    <row r="3462">
      <c r="A3462" t="n">
        <v>7761888.0</v>
      </c>
      <c r="B3462" t="inlineStr">
        <is>
          <t>Nitric acid silver (1+) salt (1:1)</t>
        </is>
      </c>
      <c r="C3462"/>
      <c r="D3462" t="inlineStr">
        <is>
          <t>Measured</t>
        </is>
      </c>
      <c r="E3462" t="inlineStr">
        <is>
          <t>Not coded</t>
        </is>
      </c>
      <c r="F3462"/>
      <c r="G3462"/>
      <c r="H3462"/>
      <c r="I3462"/>
      <c r="J3462"/>
      <c r="K3462"/>
      <c r="L3462" t="inlineStr">
        <is>
          <t>Pimephales promelas</t>
        </is>
      </c>
      <c r="M3462" t="inlineStr">
        <is>
          <t>Fathead Minnow</t>
        </is>
      </c>
      <c r="N3462" t="inlineStr">
        <is>
          <t>Larva</t>
        </is>
      </c>
      <c r="O3462" t="inlineStr">
        <is>
          <t>&lt;</t>
        </is>
      </c>
      <c r="P3462" t="n">
        <v>24.0</v>
      </c>
      <c r="Q3462"/>
      <c r="R3462"/>
      <c r="S3462"/>
      <c r="T3462"/>
      <c r="U3462" t="inlineStr">
        <is>
          <t>Hour(s)</t>
        </is>
      </c>
      <c r="V3462" t="inlineStr">
        <is>
          <t>Renewal</t>
        </is>
      </c>
      <c r="W3462" t="inlineStr">
        <is>
          <t>Fresh water</t>
        </is>
      </c>
      <c r="X3462" t="inlineStr">
        <is>
          <t>Lab</t>
        </is>
      </c>
      <c r="Y3462" t="n">
        <v>6.0</v>
      </c>
      <c r="Z3462" t="inlineStr">
        <is>
          <t>Total</t>
        </is>
      </c>
      <c r="AA3462"/>
      <c r="AB3462" t="n">
        <v>0.0099</v>
      </c>
      <c r="AC3462"/>
      <c r="AD3462"/>
      <c r="AE3462"/>
      <c r="AF3462"/>
      <c r="AG3462" t="inlineStr">
        <is>
          <t>AI mg/L</t>
        </is>
      </c>
      <c r="AH3462"/>
      <c r="AI3462"/>
      <c r="AJ3462"/>
      <c r="AK3462"/>
      <c r="AL3462"/>
      <c r="AM3462"/>
      <c r="AN3462"/>
      <c r="AO3462"/>
      <c r="AP3462"/>
      <c r="AQ3462"/>
      <c r="AR3462"/>
      <c r="AS3462"/>
      <c r="AT3462"/>
      <c r="AU3462"/>
      <c r="AV3462"/>
      <c r="AW3462"/>
      <c r="AX3462" t="inlineStr">
        <is>
          <t>Mortality</t>
        </is>
      </c>
      <c r="AY3462" t="inlineStr">
        <is>
          <t>Mortality</t>
        </is>
      </c>
      <c r="AZ3462" t="inlineStr">
        <is>
          <t>LC50</t>
        </is>
      </c>
      <c r="BA3462"/>
      <c r="BB3462" t="n">
        <v>4.0</v>
      </c>
      <c r="BC3462"/>
      <c r="BD3462"/>
      <c r="BE3462"/>
      <c r="BF3462"/>
      <c r="BG3462" t="inlineStr">
        <is>
          <t>Day(s)</t>
        </is>
      </c>
      <c r="BH3462"/>
      <c r="BI3462" t="inlineStr">
        <is>
          <t>DTXSID3032042</t>
        </is>
      </c>
      <c r="BJ3462" t="inlineStr">
        <is>
          <t>10.1897/02-501</t>
        </is>
      </c>
      <c r="BK3462"/>
      <c r="BL3462"/>
      <c r="BM3462"/>
      <c r="BN3462"/>
      <c r="BO3462"/>
      <c r="BP3462"/>
      <c r="BQ3462"/>
      <c r="BR3462"/>
      <c r="BS3462"/>
      <c r="BT3462" t="inlineStr">
        <is>
          <t>--</t>
        </is>
      </c>
      <c r="BU3462"/>
      <c r="BV3462"/>
      <c r="BW3462"/>
      <c r="BX3462"/>
      <c r="BY3462"/>
      <c r="BZ3462"/>
      <c r="CA3462"/>
      <c r="CB3462"/>
      <c r="CC3462"/>
      <c r="CD3462"/>
      <c r="CE3462"/>
      <c r="CF3462"/>
      <c r="CG3462"/>
      <c r="CH3462"/>
      <c r="CI3462" t="inlineStr">
        <is>
          <t xml:space="preserve"> NA/3.1* mg/L//DNUM/6//TESTID/13//CONC/ALSO REPORTED FOR DISSOLVED AG////</t>
        </is>
      </c>
      <c r="CJ3462" t="inlineStr">
        <is>
          <t xml:space="preserve">   NA/3.1* mg/L//DNUM/6//TESTID/13//CONC/ALSO REPORTED FOR DISSOLVED AG////</t>
        </is>
      </c>
      <c r="CK3462" t="inlineStr">
        <is>
          <t>VanGenderen,E.J., A.C. Ryan, J.R. Tomasso, and S.J. Klaine</t>
        </is>
      </c>
      <c r="CL3462" t="n">
        <v>71734.0</v>
      </c>
      <c r="CM3462" t="inlineStr">
        <is>
          <t>Influence of Dissolved Organic Matter Source on Silver Toxicity to Pimephales promelas</t>
        </is>
      </c>
      <c r="CN3462" t="inlineStr">
        <is>
          <t>Environ. Toxicol. Chem.22(11): 2746-2751</t>
        </is>
      </c>
      <c r="CO3462" t="n">
        <v>2003.0</v>
      </c>
      <c r="CP3462" t="inlineStr">
        <is>
          <t>VanGenderen,E.J., A.C. Ryan, J.R. Tomasso, and S.J. Klaine (2003). Influence of Dissolved Organic Matter Source on Silver Toxicity to Pimephales promelas. Environ. Toxicol. Chem., 22, (11), 2746-2751. doi:10.1897/02-501. ECOREF#:71734</t>
        </is>
      </c>
    </row>
    <row r="3463">
      <c r="A3463" t="n">
        <v>7761888.0</v>
      </c>
      <c r="B3463" t="inlineStr">
        <is>
          <t>Nitric acid silver (1+) salt (1:1)</t>
        </is>
      </c>
      <c r="C3463"/>
      <c r="D3463" t="inlineStr">
        <is>
          <t>Measured</t>
        </is>
      </c>
      <c r="E3463" t="inlineStr">
        <is>
          <t>Not coded</t>
        </is>
      </c>
      <c r="F3463"/>
      <c r="G3463"/>
      <c r="H3463"/>
      <c r="I3463"/>
      <c r="J3463"/>
      <c r="K3463"/>
      <c r="L3463" t="inlineStr">
        <is>
          <t>Pimephales promelas</t>
        </is>
      </c>
      <c r="M3463" t="inlineStr">
        <is>
          <t>Fathead Minnow</t>
        </is>
      </c>
      <c r="N3463"/>
      <c r="O3463"/>
      <c r="P3463"/>
      <c r="Q3463"/>
      <c r="R3463"/>
      <c r="S3463"/>
      <c r="T3463"/>
      <c r="U3463"/>
      <c r="V3463" t="inlineStr">
        <is>
          <t>Flow-through</t>
        </is>
      </c>
      <c r="W3463" t="inlineStr">
        <is>
          <t>Fresh water</t>
        </is>
      </c>
      <c r="X3463" t="inlineStr">
        <is>
          <t>Lab</t>
        </is>
      </c>
      <c r="Y3463"/>
      <c r="Z3463" t="inlineStr">
        <is>
          <t>Total</t>
        </is>
      </c>
      <c r="AA3463"/>
      <c r="AB3463" t="n">
        <v>0.0111</v>
      </c>
      <c r="AC3463"/>
      <c r="AD3463" t="n">
        <v>0.0086</v>
      </c>
      <c r="AE3463"/>
      <c r="AF3463" t="n">
        <v>0.0143</v>
      </c>
      <c r="AG3463" t="inlineStr">
        <is>
          <t>AI mg/L</t>
        </is>
      </c>
      <c r="AH3463"/>
      <c r="AI3463"/>
      <c r="AJ3463"/>
      <c r="AK3463"/>
      <c r="AL3463"/>
      <c r="AM3463"/>
      <c r="AN3463"/>
      <c r="AO3463"/>
      <c r="AP3463"/>
      <c r="AQ3463"/>
      <c r="AR3463"/>
      <c r="AS3463"/>
      <c r="AT3463"/>
      <c r="AU3463"/>
      <c r="AV3463"/>
      <c r="AW3463"/>
      <c r="AX3463" t="inlineStr">
        <is>
          <t>Mortality</t>
        </is>
      </c>
      <c r="AY3463" t="inlineStr">
        <is>
          <t>Mortality</t>
        </is>
      </c>
      <c r="AZ3463" t="inlineStr">
        <is>
          <t>LC50</t>
        </is>
      </c>
      <c r="BA3463"/>
      <c r="BB3463" t="n">
        <v>4.0</v>
      </c>
      <c r="BC3463"/>
      <c r="BD3463"/>
      <c r="BE3463"/>
      <c r="BF3463"/>
      <c r="BG3463" t="inlineStr">
        <is>
          <t>Day(s)</t>
        </is>
      </c>
      <c r="BH3463"/>
      <c r="BI3463" t="inlineStr">
        <is>
          <t>DTXSID3032042</t>
        </is>
      </c>
      <c r="BJ3463"/>
      <c r="BK3463"/>
      <c r="BL3463"/>
      <c r="BM3463"/>
      <c r="BN3463"/>
      <c r="BO3463"/>
      <c r="BP3463"/>
      <c r="BQ3463"/>
      <c r="BR3463"/>
      <c r="BS3463"/>
      <c r="BT3463" t="inlineStr">
        <is>
          <t>--</t>
        </is>
      </c>
      <c r="BU3463"/>
      <c r="BV3463"/>
      <c r="BW3463"/>
      <c r="BX3463"/>
      <c r="BY3463"/>
      <c r="BZ3463"/>
      <c r="CA3463"/>
      <c r="CB3463"/>
      <c r="CC3463"/>
      <c r="CD3463"/>
      <c r="CE3463"/>
      <c r="CF3463"/>
      <c r="CG3463"/>
      <c r="CH3463"/>
      <c r="CI3463"/>
      <c r="CJ3463"/>
      <c r="CK3463" t="inlineStr">
        <is>
          <t>Lemke,A.E.</t>
        </is>
      </c>
      <c r="CL3463" t="n">
        <v>9479.0</v>
      </c>
      <c r="CM3463" t="inlineStr">
        <is>
          <t>Interlaboratory Comparison Acute Testing Set</t>
        </is>
      </c>
      <c r="CN3463" t="inlineStr">
        <is>
          <t>EPA-600/3-81-005, U.S.EPA, Duluth, MN:29 p.</t>
        </is>
      </c>
      <c r="CO3463" t="n">
        <v>1981.0</v>
      </c>
      <c r="CP3463" t="inlineStr">
        <is>
          <t>Lemke,A.E. (1981). Interlaboratory Comparison Acute Testing Set. EPA-600/3-81-005, U.S.EPA, Duluth, MN, 29 p. ECOREF#:9479</t>
        </is>
      </c>
    </row>
    <row r="3464">
      <c r="A3464" t="n">
        <v>7761888.0</v>
      </c>
      <c r="B3464" t="inlineStr">
        <is>
          <t>Nitric acid silver (1+) salt (1:1)</t>
        </is>
      </c>
      <c r="C3464" t="inlineStr">
        <is>
          <t>Reagent Grade, Purissium, Purum, Puriss, Puris, Reinst</t>
        </is>
      </c>
      <c r="D3464" t="inlineStr">
        <is>
          <t>Unmeasured</t>
        </is>
      </c>
      <c r="E3464" t="inlineStr">
        <is>
          <t>Not coded</t>
        </is>
      </c>
      <c r="F3464"/>
      <c r="G3464"/>
      <c r="H3464"/>
      <c r="I3464"/>
      <c r="J3464"/>
      <c r="K3464"/>
      <c r="L3464" t="inlineStr">
        <is>
          <t>Pimephales promelas</t>
        </is>
      </c>
      <c r="M3464" t="inlineStr">
        <is>
          <t>Fathead Minnow</t>
        </is>
      </c>
      <c r="N3464" t="inlineStr">
        <is>
          <t>Fry</t>
        </is>
      </c>
      <c r="O3464" t="inlineStr">
        <is>
          <t>&lt;</t>
        </is>
      </c>
      <c r="P3464" t="n">
        <v>24.0</v>
      </c>
      <c r="Q3464"/>
      <c r="R3464"/>
      <c r="S3464"/>
      <c r="T3464"/>
      <c r="U3464" t="inlineStr">
        <is>
          <t>Hour(s)</t>
        </is>
      </c>
      <c r="V3464" t="inlineStr">
        <is>
          <t>Static</t>
        </is>
      </c>
      <c r="W3464" t="inlineStr">
        <is>
          <t>Fresh water</t>
        </is>
      </c>
      <c r="X3464" t="inlineStr">
        <is>
          <t>Lab</t>
        </is>
      </c>
      <c r="Y3464"/>
      <c r="Z3464" t="inlineStr">
        <is>
          <t>Total</t>
        </is>
      </c>
      <c r="AA3464"/>
      <c r="AB3464" t="n">
        <v>0.01228</v>
      </c>
      <c r="AC3464"/>
      <c r="AD3464" t="n">
        <v>0.01145</v>
      </c>
      <c r="AE3464"/>
      <c r="AF3464" t="n">
        <v>0.01312</v>
      </c>
      <c r="AG3464" t="inlineStr">
        <is>
          <t>AI mg/L</t>
        </is>
      </c>
      <c r="AH3464"/>
      <c r="AI3464"/>
      <c r="AJ3464"/>
      <c r="AK3464"/>
      <c r="AL3464"/>
      <c r="AM3464"/>
      <c r="AN3464"/>
      <c r="AO3464"/>
      <c r="AP3464"/>
      <c r="AQ3464"/>
      <c r="AR3464"/>
      <c r="AS3464"/>
      <c r="AT3464"/>
      <c r="AU3464"/>
      <c r="AV3464"/>
      <c r="AW3464"/>
      <c r="AX3464" t="inlineStr">
        <is>
          <t>Mortality</t>
        </is>
      </c>
      <c r="AY3464" t="inlineStr">
        <is>
          <t>Mortality</t>
        </is>
      </c>
      <c r="AZ3464" t="inlineStr">
        <is>
          <t>LC50</t>
        </is>
      </c>
      <c r="BA3464"/>
      <c r="BB3464" t="n">
        <v>4.0</v>
      </c>
      <c r="BC3464"/>
      <c r="BD3464"/>
      <c r="BE3464"/>
      <c r="BF3464"/>
      <c r="BG3464" t="inlineStr">
        <is>
          <t>Day(s)</t>
        </is>
      </c>
      <c r="BH3464"/>
      <c r="BI3464" t="inlineStr">
        <is>
          <t>DTXSID3032042</t>
        </is>
      </c>
      <c r="BJ3464" t="inlineStr">
        <is>
          <t>10.1002/etc.5620180109</t>
        </is>
      </c>
      <c r="BK3464"/>
      <c r="BL3464"/>
      <c r="BM3464"/>
      <c r="BN3464"/>
      <c r="BO3464"/>
      <c r="BP3464"/>
      <c r="BQ3464"/>
      <c r="BR3464"/>
      <c r="BS3464"/>
      <c r="BT3464" t="inlineStr">
        <is>
          <t>--</t>
        </is>
      </c>
      <c r="BU3464"/>
      <c r="BV3464"/>
      <c r="BW3464"/>
      <c r="BX3464"/>
      <c r="BY3464"/>
      <c r="BZ3464"/>
      <c r="CA3464"/>
      <c r="CB3464"/>
      <c r="CC3464"/>
      <c r="CD3464"/>
      <c r="CE3464"/>
      <c r="CF3464"/>
      <c r="CG3464"/>
      <c r="CH3464"/>
      <c r="CI3464"/>
      <c r="CJ3464"/>
      <c r="CK3464" t="inlineStr">
        <is>
          <t>Karen,D.J., D.R. Ownby, B.L. Forsythe, T.P. Bills, T.W. LaPoint, G.B. Cobb, and S.J. Klaine</t>
        </is>
      </c>
      <c r="CL3464" t="n">
        <v>19218.0</v>
      </c>
      <c r="CM3464" t="inlineStr">
        <is>
          <t>Influence of Water Quality on Silver Toxicity to Rainbow Trout (Oncorhynchus mykiss), Fathead Minnows (Pimephales promelas), and Water Fleas (Daphnia magna)</t>
        </is>
      </c>
      <c r="CN3464" t="inlineStr">
        <is>
          <t>Environ. Toxicol. Chem.18(1): 63-70</t>
        </is>
      </c>
      <c r="CO3464" t="n">
        <v>1999.0</v>
      </c>
      <c r="CP3464" t="inlineStr">
        <is>
          <t>Karen,D.J., D.R. Ownby, B.L. Forsythe, T.P. Bills, T.W. LaPoint, G.B. Cobb, and S.J. Klaine (1999). Influence of Water Quality on Silver Toxicity to Rainbow Trout (Oncorhynchus mykiss), Fathead Minnows (Pimephales promelas), and Water Fleas (Daphnia magna). Environ. Toxicol. Chem., 18, (1), 63-70. doi:10.1002/etc.5620180109. ECOREF#:19218</t>
        </is>
      </c>
    </row>
    <row r="3465">
      <c r="A3465" t="n">
        <v>7761888.0</v>
      </c>
      <c r="B3465" t="inlineStr">
        <is>
          <t>Nitric acid silver (1+) salt (1:1)</t>
        </is>
      </c>
      <c r="C3465" t="inlineStr">
        <is>
          <t>Reagent Grade, Purissium, Purum, Puriss, Puris, Reinst</t>
        </is>
      </c>
      <c r="D3465" t="inlineStr">
        <is>
          <t>Chemical analysis reported</t>
        </is>
      </c>
      <c r="E3465" t="inlineStr">
        <is>
          <t>Not reported</t>
        </is>
      </c>
      <c r="F3465"/>
      <c r="G3465"/>
      <c r="H3465"/>
      <c r="I3465"/>
      <c r="J3465"/>
      <c r="K3465"/>
      <c r="L3465" t="inlineStr">
        <is>
          <t>Pimephales promelas</t>
        </is>
      </c>
      <c r="M3465" t="inlineStr">
        <is>
          <t>Fathead Minnow</t>
        </is>
      </c>
      <c r="N3465" t="inlineStr">
        <is>
          <t>Larva</t>
        </is>
      </c>
      <c r="O3465"/>
      <c r="P3465"/>
      <c r="Q3465"/>
      <c r="R3465"/>
      <c r="S3465"/>
      <c r="T3465"/>
      <c r="U3465"/>
      <c r="V3465" t="inlineStr">
        <is>
          <t>Renewal</t>
        </is>
      </c>
      <c r="W3465" t="inlineStr">
        <is>
          <t>Fresh water</t>
        </is>
      </c>
      <c r="X3465" t="inlineStr">
        <is>
          <t>Lab</t>
        </is>
      </c>
      <c r="Y3465" t="n">
        <v>6.0</v>
      </c>
      <c r="Z3465" t="inlineStr">
        <is>
          <t>Total</t>
        </is>
      </c>
      <c r="AA3465"/>
      <c r="AB3465" t="n">
        <v>0.0082</v>
      </c>
      <c r="AC3465"/>
      <c r="AD3465" t="n">
        <v>0.0064</v>
      </c>
      <c r="AE3465"/>
      <c r="AF3465" t="n">
        <v>0.0106</v>
      </c>
      <c r="AG3465" t="inlineStr">
        <is>
          <t>AI mg/L</t>
        </is>
      </c>
      <c r="AH3465"/>
      <c r="AI3465"/>
      <c r="AJ3465"/>
      <c r="AK3465"/>
      <c r="AL3465"/>
      <c r="AM3465"/>
      <c r="AN3465"/>
      <c r="AO3465"/>
      <c r="AP3465"/>
      <c r="AQ3465"/>
      <c r="AR3465"/>
      <c r="AS3465"/>
      <c r="AT3465"/>
      <c r="AU3465"/>
      <c r="AV3465"/>
      <c r="AW3465"/>
      <c r="AX3465" t="inlineStr">
        <is>
          <t>Mortality</t>
        </is>
      </c>
      <c r="AY3465" t="inlineStr">
        <is>
          <t>Mortality</t>
        </is>
      </c>
      <c r="AZ3465" t="inlineStr">
        <is>
          <t>LC50</t>
        </is>
      </c>
      <c r="BA3465"/>
      <c r="BB3465" t="n">
        <v>4.0</v>
      </c>
      <c r="BC3465"/>
      <c r="BD3465"/>
      <c r="BE3465"/>
      <c r="BF3465"/>
      <c r="BG3465" t="inlineStr">
        <is>
          <t>Day(s)</t>
        </is>
      </c>
      <c r="BH3465"/>
      <c r="BI3465" t="inlineStr">
        <is>
          <t>DTXSID3032042</t>
        </is>
      </c>
      <c r="BJ3465"/>
      <c r="BK3465"/>
      <c r="BL3465"/>
      <c r="BM3465"/>
      <c r="BN3465"/>
      <c r="BO3465"/>
      <c r="BP3465"/>
      <c r="BQ3465"/>
      <c r="BR3465"/>
      <c r="BS3465"/>
      <c r="BT3465" t="inlineStr">
        <is>
          <t>--</t>
        </is>
      </c>
      <c r="BU3465"/>
      <c r="BV3465"/>
      <c r="BW3465"/>
      <c r="BX3465"/>
      <c r="BY3465"/>
      <c r="BZ3465"/>
      <c r="CA3465"/>
      <c r="CB3465"/>
      <c r="CC3465"/>
      <c r="CD3465"/>
      <c r="CE3465"/>
      <c r="CF3465"/>
      <c r="CG3465"/>
      <c r="CH3465"/>
      <c r="CI3465"/>
      <c r="CJ3465" t="inlineStr">
        <is>
          <t xml:space="preserve">SOURCE/NR//MEDIA/SAND AND CARBON FILTERED UV STERILIZED LAKE SUPERIOR WATER//   </t>
        </is>
      </c>
      <c r="CK3465" t="inlineStr">
        <is>
          <t>Norberg-King,T.J.</t>
        </is>
      </c>
      <c r="CL3465" t="n">
        <v>5313.0</v>
      </c>
      <c r="CM3465" t="inlineStr">
        <is>
          <t>An Evaluation of the Fathead Minnow Seven-Day Subchronic Test for Estimating Chronic Toxicity</t>
        </is>
      </c>
      <c r="CN3465" t="inlineStr">
        <is>
          <t>Environ. Toxicol. Chem.8(11): 1075-1089</t>
        </is>
      </c>
      <c r="CO3465" t="n">
        <v>1989.0</v>
      </c>
      <c r="CP3465" t="inlineStr">
        <is>
          <t>Norberg-King,T.J. (1989). An Evaluation of the Fathead Minnow Seven-Day Subchronic Test for Estimating Chronic Toxicity. Environ. Toxicol. Chem., 8, (11), 1075-1089. ECOREF#:5313</t>
        </is>
      </c>
    </row>
    <row r="3466">
      <c r="A3466" t="n">
        <v>7761888.0</v>
      </c>
      <c r="B3466" t="inlineStr">
        <is>
          <t>Nitric acid silver (1+) salt (1:1)</t>
        </is>
      </c>
      <c r="C3466" t="inlineStr">
        <is>
          <t>Reagent Grade, Purissium, Purum, Puriss, Puris, Reinst</t>
        </is>
      </c>
      <c r="D3466" t="inlineStr">
        <is>
          <t>Unmeasured</t>
        </is>
      </c>
      <c r="E3466" t="inlineStr">
        <is>
          <t>Not coded</t>
        </is>
      </c>
      <c r="F3466"/>
      <c r="G3466"/>
      <c r="H3466"/>
      <c r="I3466"/>
      <c r="J3466"/>
      <c r="K3466"/>
      <c r="L3466" t="inlineStr">
        <is>
          <t>Pimephales promelas</t>
        </is>
      </c>
      <c r="M3466" t="inlineStr">
        <is>
          <t>Fathead Minnow</t>
        </is>
      </c>
      <c r="N3466" t="inlineStr">
        <is>
          <t>Fry</t>
        </is>
      </c>
      <c r="O3466"/>
      <c r="P3466" t="n">
        <v>4.0</v>
      </c>
      <c r="Q3466"/>
      <c r="R3466"/>
      <c r="S3466"/>
      <c r="T3466"/>
      <c r="U3466" t="inlineStr">
        <is>
          <t>Day(s)</t>
        </is>
      </c>
      <c r="V3466" t="inlineStr">
        <is>
          <t>Static</t>
        </is>
      </c>
      <c r="W3466" t="inlineStr">
        <is>
          <t>Fresh water</t>
        </is>
      </c>
      <c r="X3466" t="inlineStr">
        <is>
          <t>Lab</t>
        </is>
      </c>
      <c r="Y3466" t="n">
        <v>6.0</v>
      </c>
      <c r="Z3466" t="inlineStr">
        <is>
          <t>Total</t>
        </is>
      </c>
      <c r="AA3466"/>
      <c r="AB3466" t="n">
        <v>0.0043</v>
      </c>
      <c r="AC3466"/>
      <c r="AD3466" t="n">
        <v>0.0039</v>
      </c>
      <c r="AE3466"/>
      <c r="AF3466" t="n">
        <v>0.0048</v>
      </c>
      <c r="AG3466" t="inlineStr">
        <is>
          <t>AI mg/L</t>
        </is>
      </c>
      <c r="AH3466"/>
      <c r="AI3466"/>
      <c r="AJ3466"/>
      <c r="AK3466"/>
      <c r="AL3466"/>
      <c r="AM3466"/>
      <c r="AN3466"/>
      <c r="AO3466"/>
      <c r="AP3466"/>
      <c r="AQ3466"/>
      <c r="AR3466"/>
      <c r="AS3466"/>
      <c r="AT3466"/>
      <c r="AU3466"/>
      <c r="AV3466"/>
      <c r="AW3466"/>
      <c r="AX3466" t="inlineStr">
        <is>
          <t>Mortality</t>
        </is>
      </c>
      <c r="AY3466" t="inlineStr">
        <is>
          <t>Mortality</t>
        </is>
      </c>
      <c r="AZ3466" t="inlineStr">
        <is>
          <t>LC50</t>
        </is>
      </c>
      <c r="BA3466"/>
      <c r="BB3466" t="n">
        <v>4.0</v>
      </c>
      <c r="BC3466"/>
      <c r="BD3466"/>
      <c r="BE3466"/>
      <c r="BF3466"/>
      <c r="BG3466" t="inlineStr">
        <is>
          <t>Day(s)</t>
        </is>
      </c>
      <c r="BH3466"/>
      <c r="BI3466" t="inlineStr">
        <is>
          <t>DTXSID3032042</t>
        </is>
      </c>
      <c r="BJ3466"/>
      <c r="BK3466"/>
      <c r="BL3466"/>
      <c r="BM3466"/>
      <c r="BN3466"/>
      <c r="BO3466"/>
      <c r="BP3466"/>
      <c r="BQ3466"/>
      <c r="BR3466"/>
      <c r="BS3466"/>
      <c r="BT3466" t="inlineStr">
        <is>
          <t>--</t>
        </is>
      </c>
      <c r="BU3466"/>
      <c r="BV3466"/>
      <c r="BW3466"/>
      <c r="BX3466"/>
      <c r="BY3466"/>
      <c r="BZ3466"/>
      <c r="CA3466"/>
      <c r="CB3466"/>
      <c r="CC3466"/>
      <c r="CD3466"/>
      <c r="CE3466"/>
      <c r="CF3466"/>
      <c r="CG3466"/>
      <c r="CH3466"/>
      <c r="CI3466" t="inlineStr">
        <is>
          <t xml:space="preserve"> TESTID/31//MSMT/NR//DOSES/2/5/10/20/40 UG/L//SOURCE/COM//WTINT/NR//DNUM/6//SEX/NR//TMETH/EPAASTM//STYPE/ACUTE//ETIME/96 H//AP RATE/NR//SAMPN/NR//WTAT/NR//INTAKE/NR//COMPEP/NR//LD/NR//DW/NR//STST/NR//HMA/NR//NA/NR//CL/40 MG/L//DIC/NR//CA/NR//POT/NR//MG/NR//SO4/NR//SULF/NR//</t>
        </is>
      </c>
      <c r="CJ3466" t="inlineStr">
        <is>
          <t>SOURCE/COMMERCIAL//   TESTID/31//MSMT/NR//DOSES/2/5/10/20/40 UG/L//SOURCE/COM//WTINT/NR//DNUM/6//SEX/NR//TMETH/EPAASTM//STYPE/ACUTE//ETIME/96 H//AP RATE/NR//SAMPN/NR//WTAT/NR//INTAKE/NR//COMPEP/NR//LD/NR//DW/NR//STST/NR//HMA/NR//NA/NR//CL/40 MG/L//DIC/NR//CA/NR//POT/NR//MG/NR//SO4/NR//SULF/NR//</t>
        </is>
      </c>
      <c r="CK3466" t="inlineStr">
        <is>
          <t>Forsythe II,B.L.</t>
        </is>
      </c>
      <c r="CL3466" t="n">
        <v>83754.0</v>
      </c>
      <c r="CM3466" t="inlineStr">
        <is>
          <t>Silver in a Freshwater Ecosystem:  Acute Toxicity and Trophic Transfer</t>
        </is>
      </c>
      <c r="CN3466" t="inlineStr">
        <is>
          <t>Ph.D. Thesis, Clemson University, Clemson, SC:149 p.</t>
        </is>
      </c>
      <c r="CO3466" t="n">
        <v>1996.0</v>
      </c>
      <c r="CP3466" t="inlineStr">
        <is>
          <t>Forsythe II,B.L. (1996). Silver in a Freshwater Ecosystem:  Acute Toxicity and Trophic Transfer. Ph.D. Thesis, Clemson University, Clemson, SC, 149 p. ECOREF#:83754</t>
        </is>
      </c>
    </row>
    <row r="3467">
      <c r="A3467" t="n">
        <v>7761888.0</v>
      </c>
      <c r="B3467" t="inlineStr">
        <is>
          <t>Nitric acid silver (1+) salt (1:1)</t>
        </is>
      </c>
      <c r="C3467"/>
      <c r="D3467" t="inlineStr">
        <is>
          <t>Measured</t>
        </is>
      </c>
      <c r="E3467" t="inlineStr">
        <is>
          <t>Not coded</t>
        </is>
      </c>
      <c r="F3467"/>
      <c r="G3467"/>
      <c r="H3467"/>
      <c r="I3467"/>
      <c r="J3467"/>
      <c r="K3467"/>
      <c r="L3467" t="inlineStr">
        <is>
          <t>Pimephales promelas</t>
        </is>
      </c>
      <c r="M3467" t="inlineStr">
        <is>
          <t>Fathead Minnow</t>
        </is>
      </c>
      <c r="N3467" t="inlineStr">
        <is>
          <t>Larva</t>
        </is>
      </c>
      <c r="O3467" t="inlineStr">
        <is>
          <t>&lt;</t>
        </is>
      </c>
      <c r="P3467" t="n">
        <v>24.0</v>
      </c>
      <c r="Q3467"/>
      <c r="R3467"/>
      <c r="S3467"/>
      <c r="T3467"/>
      <c r="U3467" t="inlineStr">
        <is>
          <t>Hour(s)</t>
        </is>
      </c>
      <c r="V3467" t="inlineStr">
        <is>
          <t>Renewal</t>
        </is>
      </c>
      <c r="W3467" t="inlineStr">
        <is>
          <t>Fresh water</t>
        </is>
      </c>
      <c r="X3467" t="inlineStr">
        <is>
          <t>Lab</t>
        </is>
      </c>
      <c r="Y3467" t="n">
        <v>6.0</v>
      </c>
      <c r="Z3467" t="inlineStr">
        <is>
          <t>Total</t>
        </is>
      </c>
      <c r="AA3467"/>
      <c r="AB3467" t="n">
        <v>0.0038</v>
      </c>
      <c r="AC3467"/>
      <c r="AD3467"/>
      <c r="AE3467"/>
      <c r="AF3467"/>
      <c r="AG3467" t="inlineStr">
        <is>
          <t>AI mg/L</t>
        </is>
      </c>
      <c r="AH3467"/>
      <c r="AI3467"/>
      <c r="AJ3467"/>
      <c r="AK3467"/>
      <c r="AL3467"/>
      <c r="AM3467"/>
      <c r="AN3467"/>
      <c r="AO3467"/>
      <c r="AP3467"/>
      <c r="AQ3467"/>
      <c r="AR3467"/>
      <c r="AS3467"/>
      <c r="AT3467"/>
      <c r="AU3467"/>
      <c r="AV3467"/>
      <c r="AW3467"/>
      <c r="AX3467" t="inlineStr">
        <is>
          <t>Mortality</t>
        </is>
      </c>
      <c r="AY3467" t="inlineStr">
        <is>
          <t>Mortality</t>
        </is>
      </c>
      <c r="AZ3467" t="inlineStr">
        <is>
          <t>LC50</t>
        </is>
      </c>
      <c r="BA3467"/>
      <c r="BB3467" t="n">
        <v>4.0</v>
      </c>
      <c r="BC3467"/>
      <c r="BD3467"/>
      <c r="BE3467"/>
      <c r="BF3467"/>
      <c r="BG3467" t="inlineStr">
        <is>
          <t>Day(s)</t>
        </is>
      </c>
      <c r="BH3467"/>
      <c r="BI3467" t="inlineStr">
        <is>
          <t>DTXSID3032042</t>
        </is>
      </c>
      <c r="BJ3467" t="inlineStr">
        <is>
          <t>10.1897/02-501</t>
        </is>
      </c>
      <c r="BK3467"/>
      <c r="BL3467"/>
      <c r="BM3467"/>
      <c r="BN3467"/>
      <c r="BO3467"/>
      <c r="BP3467"/>
      <c r="BQ3467"/>
      <c r="BR3467"/>
      <c r="BS3467"/>
      <c r="BT3467" t="inlineStr">
        <is>
          <t>--</t>
        </is>
      </c>
      <c r="BU3467"/>
      <c r="BV3467"/>
      <c r="BW3467"/>
      <c r="BX3467"/>
      <c r="BY3467"/>
      <c r="BZ3467"/>
      <c r="CA3467"/>
      <c r="CB3467"/>
      <c r="CC3467"/>
      <c r="CD3467"/>
      <c r="CE3467"/>
      <c r="CF3467"/>
      <c r="CG3467"/>
      <c r="CH3467"/>
      <c r="CI3467" t="inlineStr">
        <is>
          <t xml:space="preserve"> DNUM/6//TESTID/10//CONC/ALSO REPORTED FOR DISSOLVED AG////</t>
        </is>
      </c>
      <c r="CJ3467" t="inlineStr">
        <is>
          <t xml:space="preserve">   DNUM/6//TESTID/10//CONC/ALSO REPORTED FOR DISSOLVED AG////</t>
        </is>
      </c>
      <c r="CK3467" t="inlineStr">
        <is>
          <t>VanGenderen,E.J., A.C. Ryan, J.R. Tomasso, and S.J. Klaine</t>
        </is>
      </c>
      <c r="CL3467" t="n">
        <v>71734.0</v>
      </c>
      <c r="CM3467" t="inlineStr">
        <is>
          <t>Influence of Dissolved Organic Matter Source on Silver Toxicity to Pimephales promelas</t>
        </is>
      </c>
      <c r="CN3467" t="inlineStr">
        <is>
          <t>Environ. Toxicol. Chem.22(11): 2746-2751</t>
        </is>
      </c>
      <c r="CO3467" t="n">
        <v>2003.0</v>
      </c>
      <c r="CP3467" t="inlineStr">
        <is>
          <t>VanGenderen,E.J., A.C. Ryan, J.R. Tomasso, and S.J. Klaine (2003). Influence of Dissolved Organic Matter Source on Silver Toxicity to Pimephales promelas. Environ. Toxicol. Chem., 22, (11), 2746-2751. doi:10.1897/02-501. ECOREF#:71734</t>
        </is>
      </c>
    </row>
    <row r="3468">
      <c r="A3468" t="n">
        <v>7761888.0</v>
      </c>
      <c r="B3468" t="inlineStr">
        <is>
          <t>Nitric acid silver (1+) salt (1:1)</t>
        </is>
      </c>
      <c r="C3468"/>
      <c r="D3468" t="inlineStr">
        <is>
          <t>Measured</t>
        </is>
      </c>
      <c r="E3468" t="inlineStr">
        <is>
          <t>Not coded</t>
        </is>
      </c>
      <c r="F3468"/>
      <c r="G3468"/>
      <c r="H3468"/>
      <c r="I3468"/>
      <c r="J3468"/>
      <c r="K3468"/>
      <c r="L3468" t="inlineStr">
        <is>
          <t>Pimephales promelas</t>
        </is>
      </c>
      <c r="M3468" t="inlineStr">
        <is>
          <t>Fathead Minnow</t>
        </is>
      </c>
      <c r="N3468"/>
      <c r="O3468"/>
      <c r="P3468"/>
      <c r="Q3468"/>
      <c r="R3468"/>
      <c r="S3468"/>
      <c r="T3468"/>
      <c r="U3468"/>
      <c r="V3468" t="inlineStr">
        <is>
          <t>Static</t>
        </is>
      </c>
      <c r="W3468" t="inlineStr">
        <is>
          <t>Fresh water</t>
        </is>
      </c>
      <c r="X3468" t="inlineStr">
        <is>
          <t>Lab</t>
        </is>
      </c>
      <c r="Y3468"/>
      <c r="Z3468" t="inlineStr">
        <is>
          <t>Total</t>
        </is>
      </c>
      <c r="AA3468"/>
      <c r="AB3468" t="n">
        <v>0.0138</v>
      </c>
      <c r="AC3468"/>
      <c r="AD3468" t="n">
        <v>0.0114</v>
      </c>
      <c r="AE3468"/>
      <c r="AF3468" t="n">
        <v>0.0167</v>
      </c>
      <c r="AG3468" t="inlineStr">
        <is>
          <t>AI mg/L</t>
        </is>
      </c>
      <c r="AH3468"/>
      <c r="AI3468"/>
      <c r="AJ3468"/>
      <c r="AK3468"/>
      <c r="AL3468"/>
      <c r="AM3468"/>
      <c r="AN3468"/>
      <c r="AO3468"/>
      <c r="AP3468"/>
      <c r="AQ3468"/>
      <c r="AR3468"/>
      <c r="AS3468"/>
      <c r="AT3468"/>
      <c r="AU3468"/>
      <c r="AV3468"/>
      <c r="AW3468"/>
      <c r="AX3468" t="inlineStr">
        <is>
          <t>Mortality</t>
        </is>
      </c>
      <c r="AY3468" t="inlineStr">
        <is>
          <t>Mortality</t>
        </is>
      </c>
      <c r="AZ3468" t="inlineStr">
        <is>
          <t>LC50</t>
        </is>
      </c>
      <c r="BA3468"/>
      <c r="BB3468" t="n">
        <v>4.0</v>
      </c>
      <c r="BC3468"/>
      <c r="BD3468"/>
      <c r="BE3468"/>
      <c r="BF3468"/>
      <c r="BG3468" t="inlineStr">
        <is>
          <t>Day(s)</t>
        </is>
      </c>
      <c r="BH3468"/>
      <c r="BI3468" t="inlineStr">
        <is>
          <t>DTXSID3032042</t>
        </is>
      </c>
      <c r="BJ3468"/>
      <c r="BK3468"/>
      <c r="BL3468"/>
      <c r="BM3468"/>
      <c r="BN3468"/>
      <c r="BO3468"/>
      <c r="BP3468"/>
      <c r="BQ3468"/>
      <c r="BR3468"/>
      <c r="BS3468"/>
      <c r="BT3468" t="inlineStr">
        <is>
          <t>--</t>
        </is>
      </c>
      <c r="BU3468"/>
      <c r="BV3468"/>
      <c r="BW3468"/>
      <c r="BX3468"/>
      <c r="BY3468"/>
      <c r="BZ3468"/>
      <c r="CA3468"/>
      <c r="CB3468"/>
      <c r="CC3468"/>
      <c r="CD3468"/>
      <c r="CE3468"/>
      <c r="CF3468"/>
      <c r="CG3468"/>
      <c r="CH3468"/>
      <c r="CI3468"/>
      <c r="CJ3468"/>
      <c r="CK3468" t="inlineStr">
        <is>
          <t>Lemke,A.E.</t>
        </is>
      </c>
      <c r="CL3468" t="n">
        <v>9479.0</v>
      </c>
      <c r="CM3468" t="inlineStr">
        <is>
          <t>Interlaboratory Comparison Acute Testing Set</t>
        </is>
      </c>
      <c r="CN3468" t="inlineStr">
        <is>
          <t>EPA-600/3-81-005, U.S.EPA, Duluth, MN:29 p.</t>
        </is>
      </c>
      <c r="CO3468" t="n">
        <v>1981.0</v>
      </c>
      <c r="CP3468" t="inlineStr">
        <is>
          <t>Lemke,A.E. (1981). Interlaboratory Comparison Acute Testing Set. EPA-600/3-81-005, U.S.EPA, Duluth, MN, 29 p. ECOREF#:9479</t>
        </is>
      </c>
    </row>
    <row r="3469">
      <c r="A3469" t="n">
        <v>7761888.0</v>
      </c>
      <c r="B3469" t="inlineStr">
        <is>
          <t>Nitric acid silver (1+) salt (1:1)</t>
        </is>
      </c>
      <c r="C3469" t="inlineStr">
        <is>
          <t>Reagent Grade, Purissium, Purum, Puriss, Puris, Reinst</t>
        </is>
      </c>
      <c r="D3469" t="inlineStr">
        <is>
          <t>Unmeasured</t>
        </is>
      </c>
      <c r="E3469" t="inlineStr">
        <is>
          <t>Not coded</t>
        </is>
      </c>
      <c r="F3469"/>
      <c r="G3469"/>
      <c r="H3469"/>
      <c r="I3469"/>
      <c r="J3469"/>
      <c r="K3469"/>
      <c r="L3469" t="inlineStr">
        <is>
          <t>Pimephales promelas</t>
        </is>
      </c>
      <c r="M3469" t="inlineStr">
        <is>
          <t>Fathead Minnow</t>
        </is>
      </c>
      <c r="N3469" t="inlineStr">
        <is>
          <t>Fry</t>
        </is>
      </c>
      <c r="O3469"/>
      <c r="P3469" t="n">
        <v>4.0</v>
      </c>
      <c r="Q3469"/>
      <c r="R3469"/>
      <c r="S3469"/>
      <c r="T3469"/>
      <c r="U3469" t="inlineStr">
        <is>
          <t>Day(s)</t>
        </is>
      </c>
      <c r="V3469" t="inlineStr">
        <is>
          <t>Static</t>
        </is>
      </c>
      <c r="W3469" t="inlineStr">
        <is>
          <t>Fresh water</t>
        </is>
      </c>
      <c r="X3469" t="inlineStr">
        <is>
          <t>Lab</t>
        </is>
      </c>
      <c r="Y3469" t="n">
        <v>6.0</v>
      </c>
      <c r="Z3469" t="inlineStr">
        <is>
          <t>Total</t>
        </is>
      </c>
      <c r="AA3469"/>
      <c r="AB3469" t="n">
        <v>0.0112</v>
      </c>
      <c r="AC3469"/>
      <c r="AD3469" t="n">
        <v>0.0103</v>
      </c>
      <c r="AE3469"/>
      <c r="AF3469" t="n">
        <v>0.0121</v>
      </c>
      <c r="AG3469" t="inlineStr">
        <is>
          <t>AI mg/L</t>
        </is>
      </c>
      <c r="AH3469"/>
      <c r="AI3469"/>
      <c r="AJ3469"/>
      <c r="AK3469"/>
      <c r="AL3469"/>
      <c r="AM3469"/>
      <c r="AN3469"/>
      <c r="AO3469"/>
      <c r="AP3469"/>
      <c r="AQ3469"/>
      <c r="AR3469"/>
      <c r="AS3469"/>
      <c r="AT3469"/>
      <c r="AU3469"/>
      <c r="AV3469"/>
      <c r="AW3469"/>
      <c r="AX3469" t="inlineStr">
        <is>
          <t>Mortality</t>
        </is>
      </c>
      <c r="AY3469" t="inlineStr">
        <is>
          <t>Mortality</t>
        </is>
      </c>
      <c r="AZ3469" t="inlineStr">
        <is>
          <t>LC50</t>
        </is>
      </c>
      <c r="BA3469"/>
      <c r="BB3469" t="n">
        <v>4.0</v>
      </c>
      <c r="BC3469"/>
      <c r="BD3469"/>
      <c r="BE3469"/>
      <c r="BF3469"/>
      <c r="BG3469" t="inlineStr">
        <is>
          <t>Day(s)</t>
        </is>
      </c>
      <c r="BH3469"/>
      <c r="BI3469" t="inlineStr">
        <is>
          <t>DTXSID3032042</t>
        </is>
      </c>
      <c r="BJ3469"/>
      <c r="BK3469"/>
      <c r="BL3469"/>
      <c r="BM3469"/>
      <c r="BN3469"/>
      <c r="BO3469"/>
      <c r="BP3469"/>
      <c r="BQ3469"/>
      <c r="BR3469"/>
      <c r="BS3469"/>
      <c r="BT3469" t="inlineStr">
        <is>
          <t>--</t>
        </is>
      </c>
      <c r="BU3469"/>
      <c r="BV3469"/>
      <c r="BW3469"/>
      <c r="BX3469"/>
      <c r="BY3469"/>
      <c r="BZ3469"/>
      <c r="CA3469"/>
      <c r="CB3469"/>
      <c r="CC3469"/>
      <c r="CD3469"/>
      <c r="CE3469"/>
      <c r="CF3469"/>
      <c r="CG3469"/>
      <c r="CH3469"/>
      <c r="CI3469" t="inlineStr">
        <is>
          <t xml:space="preserve"> TESTID/21//MSMT/NR//DOSES/2/5/10/20/40 UG/L//SOURCE/COM//WTINT/NR//DNUM/6//SEX/NR//TMETH/EPAASTM//STYPE/ACUTE//ETIME/96 H//AP RATE/NR//SAMPN/NR//WTAT/NR//INTAKE/NR//COMPEP/NR//LD/NR//DW/NR//STST/NR//HMA/NR//NA/NR//CL/20 MG/L//DIC/NR//CA/NR//POT/NR//MG/NR//SO4/NR//SULF/NR//</t>
        </is>
      </c>
      <c r="CJ3469" t="inlineStr">
        <is>
          <t>SOURCE/COMMERCIAL//   TESTID/21//MSMT/NR//DOSES/2/5/10/20/40 UG/L//SOURCE/COM//WTINT/NR//DNUM/6//SEX/NR//TMETH/EPAASTM//STYPE/ACUTE//ETIME/96 H//AP RATE/NR//SAMPN/NR//WTAT/NR//INTAKE/NR//COMPEP/NR//LD/NR//DW/NR//STST/NR//HMA/NR//NA/NR//CL/20 MG/L//DIC/NR//CA/NR//POT/NR//MG/NR//SO4/NR//SULF/NR//</t>
        </is>
      </c>
      <c r="CK3469" t="inlineStr">
        <is>
          <t>Forsythe II,B.L.</t>
        </is>
      </c>
      <c r="CL3469" t="n">
        <v>83754.0</v>
      </c>
      <c r="CM3469" t="inlineStr">
        <is>
          <t>Silver in a Freshwater Ecosystem:  Acute Toxicity and Trophic Transfer</t>
        </is>
      </c>
      <c r="CN3469" t="inlineStr">
        <is>
          <t>Ph.D. Thesis, Clemson University, Clemson, SC:149 p.</t>
        </is>
      </c>
      <c r="CO3469" t="n">
        <v>1996.0</v>
      </c>
      <c r="CP3469" t="inlineStr">
        <is>
          <t>Forsythe II,B.L. (1996). Silver in a Freshwater Ecosystem:  Acute Toxicity and Trophic Transfer. Ph.D. Thesis, Clemson University, Clemson, SC, 149 p. ECOREF#:83754</t>
        </is>
      </c>
    </row>
    <row r="3470">
      <c r="A3470" t="n">
        <v>7761888.0</v>
      </c>
      <c r="B3470" t="inlineStr">
        <is>
          <t>Nitric acid silver (1+) salt (1:1)</t>
        </is>
      </c>
      <c r="C3470"/>
      <c r="D3470" t="inlineStr">
        <is>
          <t>Measured</t>
        </is>
      </c>
      <c r="E3470" t="inlineStr">
        <is>
          <t>Not coded</t>
        </is>
      </c>
      <c r="F3470"/>
      <c r="G3470"/>
      <c r="H3470"/>
      <c r="I3470"/>
      <c r="J3470"/>
      <c r="K3470"/>
      <c r="L3470" t="inlineStr">
        <is>
          <t>Pimephales promelas</t>
        </is>
      </c>
      <c r="M3470" t="inlineStr">
        <is>
          <t>Fathead Minnow</t>
        </is>
      </c>
      <c r="N3470"/>
      <c r="O3470"/>
      <c r="P3470"/>
      <c r="Q3470"/>
      <c r="R3470"/>
      <c r="S3470"/>
      <c r="T3470"/>
      <c r="U3470"/>
      <c r="V3470" t="inlineStr">
        <is>
          <t>Flow-through</t>
        </is>
      </c>
      <c r="W3470" t="inlineStr">
        <is>
          <t>Fresh water</t>
        </is>
      </c>
      <c r="X3470" t="inlineStr">
        <is>
          <t>Lab</t>
        </is>
      </c>
      <c r="Y3470"/>
      <c r="Z3470" t="inlineStr">
        <is>
          <t>Total</t>
        </is>
      </c>
      <c r="AA3470"/>
      <c r="AB3470" t="n">
        <v>0.009</v>
      </c>
      <c r="AC3470"/>
      <c r="AD3470" t="n">
        <v>0.008</v>
      </c>
      <c r="AE3470"/>
      <c r="AF3470" t="n">
        <v>0.01</v>
      </c>
      <c r="AG3470" t="inlineStr">
        <is>
          <t>AI mg/L</t>
        </is>
      </c>
      <c r="AH3470"/>
      <c r="AI3470"/>
      <c r="AJ3470"/>
      <c r="AK3470"/>
      <c r="AL3470"/>
      <c r="AM3470"/>
      <c r="AN3470"/>
      <c r="AO3470"/>
      <c r="AP3470"/>
      <c r="AQ3470"/>
      <c r="AR3470"/>
      <c r="AS3470"/>
      <c r="AT3470"/>
      <c r="AU3470"/>
      <c r="AV3470"/>
      <c r="AW3470"/>
      <c r="AX3470" t="inlineStr">
        <is>
          <t>Mortality</t>
        </is>
      </c>
      <c r="AY3470" t="inlineStr">
        <is>
          <t>Mortality</t>
        </is>
      </c>
      <c r="AZ3470" t="inlineStr">
        <is>
          <t>LC50</t>
        </is>
      </c>
      <c r="BA3470"/>
      <c r="BB3470" t="n">
        <v>4.0</v>
      </c>
      <c r="BC3470"/>
      <c r="BD3470"/>
      <c r="BE3470"/>
      <c r="BF3470"/>
      <c r="BG3470" t="inlineStr">
        <is>
          <t>Day(s)</t>
        </is>
      </c>
      <c r="BH3470"/>
      <c r="BI3470" t="inlineStr">
        <is>
          <t>DTXSID3032042</t>
        </is>
      </c>
      <c r="BJ3470" t="inlineStr">
        <is>
          <t>10.1007/BF01055420</t>
        </is>
      </c>
      <c r="BK3470"/>
      <c r="BL3470"/>
      <c r="BM3470"/>
      <c r="BN3470"/>
      <c r="BO3470"/>
      <c r="BP3470"/>
      <c r="BQ3470"/>
      <c r="BR3470"/>
      <c r="BS3470"/>
      <c r="BT3470" t="inlineStr">
        <is>
          <t>--</t>
        </is>
      </c>
      <c r="BU3470"/>
      <c r="BV3470"/>
      <c r="BW3470"/>
      <c r="BX3470"/>
      <c r="BY3470"/>
      <c r="BZ3470"/>
      <c r="CA3470"/>
      <c r="CB3470"/>
      <c r="CC3470"/>
      <c r="CD3470"/>
      <c r="CE3470"/>
      <c r="CF3470"/>
      <c r="CG3470"/>
      <c r="CH3470"/>
      <c r="CI3470"/>
      <c r="CJ3470"/>
      <c r="CK3470" t="inlineStr">
        <is>
          <t>Holcombe,G.W., G.L. Phipps, A.H. Sulaiman, and A.D. Hoffman</t>
        </is>
      </c>
      <c r="CL3470" t="n">
        <v>12665.0</v>
      </c>
      <c r="CM3470" t="inlineStr">
        <is>
          <t>Simultaneous Multiple Species Testing: Acute Toxicity of 13 Chemicals to 12 Diverse Freshwater Amphibian, Fish, and Invertebrate Families</t>
        </is>
      </c>
      <c r="CN3470" t="inlineStr">
        <is>
          <t>Arch. Environ. Contam. Toxicol.16:697-710</t>
        </is>
      </c>
      <c r="CO3470" t="n">
        <v>1987.0</v>
      </c>
      <c r="CP3470" t="inlineStr">
        <is>
          <t>Holcombe,G.W., G.L. Phipps, A.H. Sulaiman, and A.D. Hoffman (1987). Simultaneous Multiple Species Testing: Acute Toxicity of 13 Chemicals to 12 Diverse Freshwater Amphibian, Fish, and Invertebrate Families. Arch. Environ. Contam. Toxicol., 16, 697-710. doi:10.1007/BF01055420. ECOREF#:12665</t>
        </is>
      </c>
    </row>
    <row r="3471">
      <c r="A3471" t="n">
        <v>7761888.0</v>
      </c>
      <c r="B3471" t="inlineStr">
        <is>
          <t>Nitric acid silver (1+) salt (1:1)</t>
        </is>
      </c>
      <c r="C3471" t="inlineStr">
        <is>
          <t>Reagent Grade, Purissium, Purum, Puriss, Puris, Reinst</t>
        </is>
      </c>
      <c r="D3471" t="inlineStr">
        <is>
          <t>Unmeasured</t>
        </is>
      </c>
      <c r="E3471" t="inlineStr">
        <is>
          <t>Not coded</t>
        </is>
      </c>
      <c r="F3471"/>
      <c r="G3471"/>
      <c r="H3471"/>
      <c r="I3471"/>
      <c r="J3471"/>
      <c r="K3471"/>
      <c r="L3471" t="inlineStr">
        <is>
          <t>Pimephales promelas</t>
        </is>
      </c>
      <c r="M3471" t="inlineStr">
        <is>
          <t>Fathead Minnow</t>
        </is>
      </c>
      <c r="N3471" t="inlineStr">
        <is>
          <t>Fry</t>
        </is>
      </c>
      <c r="O3471"/>
      <c r="P3471" t="n">
        <v>4.0</v>
      </c>
      <c r="Q3471"/>
      <c r="R3471"/>
      <c r="S3471"/>
      <c r="T3471"/>
      <c r="U3471" t="inlineStr">
        <is>
          <t>Day(s)</t>
        </is>
      </c>
      <c r="V3471" t="inlineStr">
        <is>
          <t>Static</t>
        </is>
      </c>
      <c r="W3471" t="inlineStr">
        <is>
          <t>Fresh water</t>
        </is>
      </c>
      <c r="X3471" t="inlineStr">
        <is>
          <t>Lab</t>
        </is>
      </c>
      <c r="Y3471" t="n">
        <v>4.0</v>
      </c>
      <c r="Z3471" t="inlineStr">
        <is>
          <t>Total</t>
        </is>
      </c>
      <c r="AA3471"/>
      <c r="AB3471" t="n">
        <v>0.014</v>
      </c>
      <c r="AC3471"/>
      <c r="AD3471" t="n">
        <v>0.012</v>
      </c>
      <c r="AE3471"/>
      <c r="AF3471" t="n">
        <v>0.017</v>
      </c>
      <c r="AG3471" t="inlineStr">
        <is>
          <t>AI mg/L</t>
        </is>
      </c>
      <c r="AH3471"/>
      <c r="AI3471"/>
      <c r="AJ3471"/>
      <c r="AK3471"/>
      <c r="AL3471"/>
      <c r="AM3471"/>
      <c r="AN3471"/>
      <c r="AO3471"/>
      <c r="AP3471"/>
      <c r="AQ3471"/>
      <c r="AR3471"/>
      <c r="AS3471"/>
      <c r="AT3471"/>
      <c r="AU3471"/>
      <c r="AV3471"/>
      <c r="AW3471"/>
      <c r="AX3471" t="inlineStr">
        <is>
          <t>Mortality</t>
        </is>
      </c>
      <c r="AY3471" t="inlineStr">
        <is>
          <t>Mortality</t>
        </is>
      </c>
      <c r="AZ3471" t="inlineStr">
        <is>
          <t>LC50</t>
        </is>
      </c>
      <c r="BA3471"/>
      <c r="BB3471" t="n">
        <v>4.0</v>
      </c>
      <c r="BC3471"/>
      <c r="BD3471"/>
      <c r="BE3471"/>
      <c r="BF3471"/>
      <c r="BG3471" t="inlineStr">
        <is>
          <t>Day(s)</t>
        </is>
      </c>
      <c r="BH3471"/>
      <c r="BI3471" t="inlineStr">
        <is>
          <t>DTXSID3032042</t>
        </is>
      </c>
      <c r="BJ3471"/>
      <c r="BK3471"/>
      <c r="BL3471"/>
      <c r="BM3471"/>
      <c r="BN3471"/>
      <c r="BO3471"/>
      <c r="BP3471"/>
      <c r="BQ3471"/>
      <c r="BR3471"/>
      <c r="BS3471"/>
      <c r="BT3471" t="inlineStr">
        <is>
          <t>--</t>
        </is>
      </c>
      <c r="BU3471"/>
      <c r="BV3471"/>
      <c r="BW3471"/>
      <c r="BX3471"/>
      <c r="BY3471"/>
      <c r="BZ3471"/>
      <c r="CA3471"/>
      <c r="CB3471"/>
      <c r="CC3471"/>
      <c r="CD3471"/>
      <c r="CE3471"/>
      <c r="CF3471"/>
      <c r="CG3471"/>
      <c r="CH3471"/>
      <c r="CI3471" t="inlineStr">
        <is>
          <t xml:space="preserve"> TESTID/4//MSMT/NR//DOSES/NR//SOURCE/COM//WTINT/NR//DNUM/4//SEX/NR//TMETH/EPAASTM//STYPE/ACUTE//ETIME/96 H//AP RATE/NR//SAMPN/NR//WTAT/NR//INTAKE/NR//COMPEP/NR//LD/NR//DW/NR//STST/NR//HMA/NR//NA/NR//CL/60 MG/L//DIC/NR//CA/NR//POT/NR//MG/NR//SO4/NR//SULF/NR//</t>
        </is>
      </c>
      <c r="CJ3471" t="inlineStr">
        <is>
          <t>SOURCE/COMMERCIAL//   TESTID/4//MSMT/NR//DOSES/NR//SOURCE/COM//WTINT/NR//DNUM/4//SEX/NR//TMETH/EPAASTM//STYPE/ACUTE//ETIME/96 H//AP RATE/NR//SAMPN/NR//WTAT/NR//INTAKE/NR//COMPEP/NR//LD/NR//DW/NR//STST/NR//HMA/NR//NA/NR//CL/60 MG/L//DIC/NR//CA/NR//POT/NR//MG/NR//SO4/NR//SULF/NR//</t>
        </is>
      </c>
      <c r="CK3471" t="inlineStr">
        <is>
          <t>Forsythe II,B.L.</t>
        </is>
      </c>
      <c r="CL3471" t="n">
        <v>83754.0</v>
      </c>
      <c r="CM3471" t="inlineStr">
        <is>
          <t>Silver in a Freshwater Ecosystem:  Acute Toxicity and Trophic Transfer</t>
        </is>
      </c>
      <c r="CN3471" t="inlineStr">
        <is>
          <t>Ph.D. Thesis, Clemson University, Clemson, SC:149 p.</t>
        </is>
      </c>
      <c r="CO3471" t="n">
        <v>1996.0</v>
      </c>
      <c r="CP3471" t="inlineStr">
        <is>
          <t>Forsythe II,B.L. (1996). Silver in a Freshwater Ecosystem:  Acute Toxicity and Trophic Transfer. Ph.D. Thesis, Clemson University, Clemson, SC, 149 p. ECOREF#:83754</t>
        </is>
      </c>
    </row>
    <row r="3472">
      <c r="A3472" t="n">
        <v>7761888.0</v>
      </c>
      <c r="B3472" t="inlineStr">
        <is>
          <t>Nitric acid silver (1+) salt (1:1)</t>
        </is>
      </c>
      <c r="C3472" t="inlineStr">
        <is>
          <t>Reagent Grade, Purissium, Purum, Puriss, Puris, Reinst</t>
        </is>
      </c>
      <c r="D3472" t="inlineStr">
        <is>
          <t>Unmeasured</t>
        </is>
      </c>
      <c r="E3472" t="inlineStr">
        <is>
          <t>Not coded</t>
        </is>
      </c>
      <c r="F3472"/>
      <c r="G3472"/>
      <c r="H3472"/>
      <c r="I3472"/>
      <c r="J3472"/>
      <c r="K3472"/>
      <c r="L3472" t="inlineStr">
        <is>
          <t>Pimephales promelas</t>
        </is>
      </c>
      <c r="M3472" t="inlineStr">
        <is>
          <t>Fathead Minnow</t>
        </is>
      </c>
      <c r="N3472" t="inlineStr">
        <is>
          <t>Fry</t>
        </is>
      </c>
      <c r="O3472" t="inlineStr">
        <is>
          <t>&lt;</t>
        </is>
      </c>
      <c r="P3472" t="n">
        <v>24.0</v>
      </c>
      <c r="Q3472"/>
      <c r="R3472"/>
      <c r="S3472"/>
      <c r="T3472"/>
      <c r="U3472" t="inlineStr">
        <is>
          <t>Hour(s)</t>
        </is>
      </c>
      <c r="V3472" t="inlineStr">
        <is>
          <t>Static</t>
        </is>
      </c>
      <c r="W3472" t="inlineStr">
        <is>
          <t>Fresh water</t>
        </is>
      </c>
      <c r="X3472" t="inlineStr">
        <is>
          <t>Lab</t>
        </is>
      </c>
      <c r="Y3472"/>
      <c r="Z3472" t="inlineStr">
        <is>
          <t>Total</t>
        </is>
      </c>
      <c r="AA3472"/>
      <c r="AB3472" t="n">
        <v>0.00547</v>
      </c>
      <c r="AC3472"/>
      <c r="AD3472" t="n">
        <v>0.00508</v>
      </c>
      <c r="AE3472"/>
      <c r="AF3472" t="n">
        <v>0.00587</v>
      </c>
      <c r="AG3472" t="inlineStr">
        <is>
          <t>AI mg/L</t>
        </is>
      </c>
      <c r="AH3472"/>
      <c r="AI3472"/>
      <c r="AJ3472"/>
      <c r="AK3472"/>
      <c r="AL3472"/>
      <c r="AM3472"/>
      <c r="AN3472"/>
      <c r="AO3472"/>
      <c r="AP3472"/>
      <c r="AQ3472"/>
      <c r="AR3472"/>
      <c r="AS3472"/>
      <c r="AT3472"/>
      <c r="AU3472"/>
      <c r="AV3472"/>
      <c r="AW3472"/>
      <c r="AX3472" t="inlineStr">
        <is>
          <t>Mortality</t>
        </is>
      </c>
      <c r="AY3472" t="inlineStr">
        <is>
          <t>Mortality</t>
        </is>
      </c>
      <c r="AZ3472" t="inlineStr">
        <is>
          <t>LC50</t>
        </is>
      </c>
      <c r="BA3472"/>
      <c r="BB3472" t="n">
        <v>4.0</v>
      </c>
      <c r="BC3472"/>
      <c r="BD3472"/>
      <c r="BE3472"/>
      <c r="BF3472"/>
      <c r="BG3472" t="inlineStr">
        <is>
          <t>Day(s)</t>
        </is>
      </c>
      <c r="BH3472"/>
      <c r="BI3472" t="inlineStr">
        <is>
          <t>DTXSID3032042</t>
        </is>
      </c>
      <c r="BJ3472" t="inlineStr">
        <is>
          <t>10.1002/etc.5620180109</t>
        </is>
      </c>
      <c r="BK3472"/>
      <c r="BL3472"/>
      <c r="BM3472"/>
      <c r="BN3472"/>
      <c r="BO3472"/>
      <c r="BP3472"/>
      <c r="BQ3472"/>
      <c r="BR3472"/>
      <c r="BS3472"/>
      <c r="BT3472" t="inlineStr">
        <is>
          <t>--</t>
        </is>
      </c>
      <c r="BU3472"/>
      <c r="BV3472"/>
      <c r="BW3472"/>
      <c r="BX3472"/>
      <c r="BY3472"/>
      <c r="BZ3472"/>
      <c r="CA3472"/>
      <c r="CB3472"/>
      <c r="CC3472"/>
      <c r="CD3472"/>
      <c r="CE3472"/>
      <c r="CF3472"/>
      <c r="CG3472"/>
      <c r="CH3472"/>
      <c r="CI3472"/>
      <c r="CJ3472"/>
      <c r="CK3472" t="inlineStr">
        <is>
          <t>Karen,D.J., D.R. Ownby, B.L. Forsythe, T.P. Bills, T.W. LaPoint, G.B. Cobb, and S.J. Klaine</t>
        </is>
      </c>
      <c r="CL3472" t="n">
        <v>19218.0</v>
      </c>
      <c r="CM3472" t="inlineStr">
        <is>
          <t>Influence of Water Quality on Silver Toxicity to Rainbow Trout (Oncorhynchus mykiss), Fathead Minnows (Pimephales promelas), and Water Fleas (Daphnia magna)</t>
        </is>
      </c>
      <c r="CN3472" t="inlineStr">
        <is>
          <t>Environ. Toxicol. Chem.18(1): 63-70</t>
        </is>
      </c>
      <c r="CO3472" t="n">
        <v>1999.0</v>
      </c>
      <c r="CP3472" t="inlineStr">
        <is>
          <t>Karen,D.J., D.R. Ownby, B.L. Forsythe, T.P. Bills, T.W. LaPoint, G.B. Cobb, and S.J. Klaine (1999). Influence of Water Quality on Silver Toxicity to Rainbow Trout (Oncorhynchus mykiss), Fathead Minnows (Pimephales promelas), and Water Fleas (Daphnia magna). Environ. Toxicol. Chem., 18, (1), 63-70. doi:10.1002/etc.5620180109. ECOREF#:19218</t>
        </is>
      </c>
    </row>
    <row r="3473">
      <c r="A3473" t="n">
        <v>7761888.0</v>
      </c>
      <c r="B3473" t="inlineStr">
        <is>
          <t>Nitric acid silver (1+) salt (1:1)</t>
        </is>
      </c>
      <c r="C3473"/>
      <c r="D3473" t="inlineStr">
        <is>
          <t>Measured</t>
        </is>
      </c>
      <c r="E3473" t="inlineStr">
        <is>
          <t>Not coded</t>
        </is>
      </c>
      <c r="F3473"/>
      <c r="G3473"/>
      <c r="H3473"/>
      <c r="I3473"/>
      <c r="J3473"/>
      <c r="K3473"/>
      <c r="L3473" t="inlineStr">
        <is>
          <t>Pimephales promelas</t>
        </is>
      </c>
      <c r="M3473" t="inlineStr">
        <is>
          <t>Fathead Minnow</t>
        </is>
      </c>
      <c r="N3473" t="inlineStr">
        <is>
          <t>Larva</t>
        </is>
      </c>
      <c r="O3473" t="inlineStr">
        <is>
          <t>&lt;</t>
        </is>
      </c>
      <c r="P3473" t="n">
        <v>24.0</v>
      </c>
      <c r="Q3473"/>
      <c r="R3473"/>
      <c r="S3473"/>
      <c r="T3473"/>
      <c r="U3473" t="inlineStr">
        <is>
          <t>Hour(s)</t>
        </is>
      </c>
      <c r="V3473" t="inlineStr">
        <is>
          <t>Renewal</t>
        </is>
      </c>
      <c r="W3473" t="inlineStr">
        <is>
          <t>Fresh water</t>
        </is>
      </c>
      <c r="X3473" t="inlineStr">
        <is>
          <t>Lab</t>
        </is>
      </c>
      <c r="Y3473" t="n">
        <v>6.0</v>
      </c>
      <c r="Z3473" t="inlineStr">
        <is>
          <t>Total</t>
        </is>
      </c>
      <c r="AA3473"/>
      <c r="AB3473" t="n">
        <v>0.0143</v>
      </c>
      <c r="AC3473"/>
      <c r="AD3473"/>
      <c r="AE3473"/>
      <c r="AF3473"/>
      <c r="AG3473" t="inlineStr">
        <is>
          <t>AI mg/L</t>
        </is>
      </c>
      <c r="AH3473"/>
      <c r="AI3473"/>
      <c r="AJ3473"/>
      <c r="AK3473"/>
      <c r="AL3473"/>
      <c r="AM3473"/>
      <c r="AN3473"/>
      <c r="AO3473"/>
      <c r="AP3473"/>
      <c r="AQ3473"/>
      <c r="AR3473"/>
      <c r="AS3473"/>
      <c r="AT3473"/>
      <c r="AU3473"/>
      <c r="AV3473"/>
      <c r="AW3473"/>
      <c r="AX3473" t="inlineStr">
        <is>
          <t>Mortality</t>
        </is>
      </c>
      <c r="AY3473" t="inlineStr">
        <is>
          <t>Mortality</t>
        </is>
      </c>
      <c r="AZ3473" t="inlineStr">
        <is>
          <t>LC50</t>
        </is>
      </c>
      <c r="BA3473"/>
      <c r="BB3473" t="n">
        <v>4.0</v>
      </c>
      <c r="BC3473"/>
      <c r="BD3473"/>
      <c r="BE3473"/>
      <c r="BF3473"/>
      <c r="BG3473" t="inlineStr">
        <is>
          <t>Day(s)</t>
        </is>
      </c>
      <c r="BH3473"/>
      <c r="BI3473" t="inlineStr">
        <is>
          <t>DTXSID3032042</t>
        </is>
      </c>
      <c r="BJ3473" t="inlineStr">
        <is>
          <t>10.1897/02-501</t>
        </is>
      </c>
      <c r="BK3473"/>
      <c r="BL3473"/>
      <c r="BM3473"/>
      <c r="BN3473"/>
      <c r="BO3473"/>
      <c r="BP3473"/>
      <c r="BQ3473"/>
      <c r="BR3473"/>
      <c r="BS3473"/>
      <c r="BT3473" t="inlineStr">
        <is>
          <t>--</t>
        </is>
      </c>
      <c r="BU3473"/>
      <c r="BV3473"/>
      <c r="BW3473"/>
      <c r="BX3473"/>
      <c r="BY3473"/>
      <c r="BZ3473"/>
      <c r="CA3473"/>
      <c r="CB3473"/>
      <c r="CC3473"/>
      <c r="CD3473"/>
      <c r="CE3473"/>
      <c r="CF3473"/>
      <c r="CG3473"/>
      <c r="CH3473"/>
      <c r="CI3473" t="inlineStr">
        <is>
          <t xml:space="preserve"> NA/4.0* mg/L//DNUM/6//TESTID/4//CONC/ALSO REPORTED FOR DISSOLVED AG////</t>
        </is>
      </c>
      <c r="CJ3473" t="inlineStr">
        <is>
          <t xml:space="preserve">   NA/4.0* mg/L//DNUM/6//TESTID/4//CONC/ALSO REPORTED FOR DISSOLVED AG////</t>
        </is>
      </c>
      <c r="CK3473" t="inlineStr">
        <is>
          <t>VanGenderen,E.J., A.C. Ryan, J.R. Tomasso, and S.J. Klaine</t>
        </is>
      </c>
      <c r="CL3473" t="n">
        <v>71734.0</v>
      </c>
      <c r="CM3473" t="inlineStr">
        <is>
          <t>Influence of Dissolved Organic Matter Source on Silver Toxicity to Pimephales promelas</t>
        </is>
      </c>
      <c r="CN3473" t="inlineStr">
        <is>
          <t>Environ. Toxicol. Chem.22(11): 2746-2751</t>
        </is>
      </c>
      <c r="CO3473" t="n">
        <v>2003.0</v>
      </c>
      <c r="CP3473" t="inlineStr">
        <is>
          <t>VanGenderen,E.J., A.C. Ryan, J.R. Tomasso, and S.J. Klaine (2003). Influence of Dissolved Organic Matter Source on Silver Toxicity to Pimephales promelas. Environ. Toxicol. Chem., 22, (11), 2746-2751. doi:10.1897/02-501. ECOREF#:71734</t>
        </is>
      </c>
    </row>
    <row r="3474">
      <c r="A3474" t="n">
        <v>7761888.0</v>
      </c>
      <c r="B3474" t="inlineStr">
        <is>
          <t>Nitric acid silver (1+) salt (1:1)</t>
        </is>
      </c>
      <c r="C3474"/>
      <c r="D3474" t="inlineStr">
        <is>
          <t>Measured</t>
        </is>
      </c>
      <c r="E3474" t="inlineStr">
        <is>
          <t>Not coded</t>
        </is>
      </c>
      <c r="F3474"/>
      <c r="G3474" t="n">
        <v>99.7</v>
      </c>
      <c r="H3474"/>
      <c r="I3474"/>
      <c r="J3474"/>
      <c r="K3474"/>
      <c r="L3474" t="inlineStr">
        <is>
          <t>Pimephales promelas</t>
        </is>
      </c>
      <c r="M3474" t="inlineStr">
        <is>
          <t>Fathead Minnow</t>
        </is>
      </c>
      <c r="N3474" t="inlineStr">
        <is>
          <t>Juvenile</t>
        </is>
      </c>
      <c r="O3474"/>
      <c r="P3474"/>
      <c r="Q3474"/>
      <c r="R3474"/>
      <c r="S3474"/>
      <c r="T3474"/>
      <c r="U3474"/>
      <c r="V3474" t="inlineStr">
        <is>
          <t>Static</t>
        </is>
      </c>
      <c r="W3474" t="inlineStr">
        <is>
          <t>Fresh water</t>
        </is>
      </c>
      <c r="X3474" t="inlineStr">
        <is>
          <t>Lab</t>
        </is>
      </c>
      <c r="Y3474"/>
      <c r="Z3474" t="inlineStr">
        <is>
          <t>Total</t>
        </is>
      </c>
      <c r="AA3474" t="inlineStr">
        <is>
          <t>~</t>
        </is>
      </c>
      <c r="AB3474" t="n">
        <v>0.005</v>
      </c>
      <c r="AC3474"/>
      <c r="AD3474"/>
      <c r="AE3474"/>
      <c r="AF3474"/>
      <c r="AG3474" t="inlineStr">
        <is>
          <t>AI mg/L</t>
        </is>
      </c>
      <c r="AH3474"/>
      <c r="AI3474"/>
      <c r="AJ3474"/>
      <c r="AK3474"/>
      <c r="AL3474"/>
      <c r="AM3474"/>
      <c r="AN3474"/>
      <c r="AO3474"/>
      <c r="AP3474"/>
      <c r="AQ3474"/>
      <c r="AR3474"/>
      <c r="AS3474"/>
      <c r="AT3474"/>
      <c r="AU3474"/>
      <c r="AV3474"/>
      <c r="AW3474"/>
      <c r="AX3474" t="inlineStr">
        <is>
          <t>Mortality</t>
        </is>
      </c>
      <c r="AY3474" t="inlineStr">
        <is>
          <t>Mortality</t>
        </is>
      </c>
      <c r="AZ3474" t="inlineStr">
        <is>
          <t>LC50</t>
        </is>
      </c>
      <c r="BA3474"/>
      <c r="BB3474" t="n">
        <v>4.0</v>
      </c>
      <c r="BC3474"/>
      <c r="BD3474"/>
      <c r="BE3474"/>
      <c r="BF3474"/>
      <c r="BG3474" t="inlineStr">
        <is>
          <t>Day(s)</t>
        </is>
      </c>
      <c r="BH3474" t="inlineStr">
        <is>
          <t>Pure</t>
        </is>
      </c>
      <c r="BI3474" t="inlineStr">
        <is>
          <t>DTXSID3032042</t>
        </is>
      </c>
      <c r="BJ3474" t="inlineStr">
        <is>
          <t>10.1002/etc.5620170407</t>
        </is>
      </c>
      <c r="BK3474"/>
      <c r="BL3474"/>
      <c r="BM3474"/>
      <c r="BN3474"/>
      <c r="BO3474"/>
      <c r="BP3474"/>
      <c r="BQ3474"/>
      <c r="BR3474"/>
      <c r="BS3474"/>
      <c r="BT3474" t="inlineStr">
        <is>
          <t>--</t>
        </is>
      </c>
      <c r="BU3474"/>
      <c r="BV3474"/>
      <c r="BW3474"/>
      <c r="BX3474"/>
      <c r="BY3474"/>
      <c r="BZ3474"/>
      <c r="CA3474"/>
      <c r="CB3474"/>
      <c r="CC3474"/>
      <c r="CD3474"/>
      <c r="CE3474"/>
      <c r="CF3474"/>
      <c r="CG3474"/>
      <c r="CH3474"/>
      <c r="CI3474" t="inlineStr">
        <is>
          <t xml:space="preserve"> CONC/FROM GRAPH//</t>
        </is>
      </c>
      <c r="CJ3474" t="inlineStr">
        <is>
          <t xml:space="preserve">   CONC/FROM GRAPH//</t>
        </is>
      </c>
      <c r="CK3474" t="inlineStr">
        <is>
          <t>Erickson,R.J., L.T. Brooke, M.D. Kahl, F.V. Venter, S.L. Harting, T.P. Markee, and R.L. Spehar</t>
        </is>
      </c>
      <c r="CL3474" t="n">
        <v>18938.0</v>
      </c>
      <c r="CM3474" t="inlineStr">
        <is>
          <t>Effects of Laboratory Test Conditions on the Toxicity of Silver to Aquatic Organisms</t>
        </is>
      </c>
      <c r="CN3474" t="inlineStr">
        <is>
          <t>Environ. Toxicol. Chem.17(4): 572-578</t>
        </is>
      </c>
      <c r="CO3474" t="n">
        <v>1998.0</v>
      </c>
      <c r="CP3474" t="inlineStr">
        <is>
          <t>Erickson,R.J., L.T. Brooke, M.D. Kahl, F.V. Venter, S.L. Harting, T.P. Markee, and R.L. Spehar (1998). Effects of Laboratory Test Conditions on the Toxicity of Silver to Aquatic Organisms. Environ. Toxicol. Chem., 17, (4), 572-578. doi:10.1002/etc.5620170407. ECOREF#:18938</t>
        </is>
      </c>
    </row>
    <row r="3475">
      <c r="A3475" t="n">
        <v>7761888.0</v>
      </c>
      <c r="B3475" t="inlineStr">
        <is>
          <t>Nitric acid silver (1+) salt (1:1)</t>
        </is>
      </c>
      <c r="C3475" t="inlineStr">
        <is>
          <t>Reagent Grade, Purissium, Purum, Puriss, Puris, Reinst</t>
        </is>
      </c>
      <c r="D3475" t="inlineStr">
        <is>
          <t>Unmeasured</t>
        </is>
      </c>
      <c r="E3475" t="inlineStr">
        <is>
          <t>Not coded</t>
        </is>
      </c>
      <c r="F3475"/>
      <c r="G3475"/>
      <c r="H3475"/>
      <c r="I3475"/>
      <c r="J3475"/>
      <c r="K3475"/>
      <c r="L3475" t="inlineStr">
        <is>
          <t>Pimephales promelas</t>
        </is>
      </c>
      <c r="M3475" t="inlineStr">
        <is>
          <t>Fathead Minnow</t>
        </is>
      </c>
      <c r="N3475" t="inlineStr">
        <is>
          <t>Fry</t>
        </is>
      </c>
      <c r="O3475"/>
      <c r="P3475" t="n">
        <v>4.0</v>
      </c>
      <c r="Q3475"/>
      <c r="R3475"/>
      <c r="S3475"/>
      <c r="T3475"/>
      <c r="U3475" t="inlineStr">
        <is>
          <t>Day(s)</t>
        </is>
      </c>
      <c r="V3475" t="inlineStr">
        <is>
          <t>Static</t>
        </is>
      </c>
      <c r="W3475" t="inlineStr">
        <is>
          <t>Fresh water</t>
        </is>
      </c>
      <c r="X3475" t="inlineStr">
        <is>
          <t>Lab</t>
        </is>
      </c>
      <c r="Y3475" t="n">
        <v>6.0</v>
      </c>
      <c r="Z3475" t="inlineStr">
        <is>
          <t>Total</t>
        </is>
      </c>
      <c r="AA3475"/>
      <c r="AB3475" t="n">
        <v>0.0123</v>
      </c>
      <c r="AC3475"/>
      <c r="AD3475" t="n">
        <v>0.0115</v>
      </c>
      <c r="AE3475"/>
      <c r="AF3475" t="n">
        <v>0.0131</v>
      </c>
      <c r="AG3475" t="inlineStr">
        <is>
          <t>AI mg/L</t>
        </is>
      </c>
      <c r="AH3475"/>
      <c r="AI3475"/>
      <c r="AJ3475"/>
      <c r="AK3475"/>
      <c r="AL3475"/>
      <c r="AM3475"/>
      <c r="AN3475"/>
      <c r="AO3475"/>
      <c r="AP3475"/>
      <c r="AQ3475"/>
      <c r="AR3475"/>
      <c r="AS3475"/>
      <c r="AT3475"/>
      <c r="AU3475"/>
      <c r="AV3475"/>
      <c r="AW3475"/>
      <c r="AX3475" t="inlineStr">
        <is>
          <t>Mortality</t>
        </is>
      </c>
      <c r="AY3475" t="inlineStr">
        <is>
          <t>Mortality</t>
        </is>
      </c>
      <c r="AZ3475" t="inlineStr">
        <is>
          <t>LC50</t>
        </is>
      </c>
      <c r="BA3475"/>
      <c r="BB3475" t="n">
        <v>4.0</v>
      </c>
      <c r="BC3475"/>
      <c r="BD3475"/>
      <c r="BE3475"/>
      <c r="BF3475"/>
      <c r="BG3475" t="inlineStr">
        <is>
          <t>Day(s)</t>
        </is>
      </c>
      <c r="BH3475"/>
      <c r="BI3475" t="inlineStr">
        <is>
          <t>DTXSID3032042</t>
        </is>
      </c>
      <c r="BJ3475"/>
      <c r="BK3475"/>
      <c r="BL3475"/>
      <c r="BM3475"/>
      <c r="BN3475"/>
      <c r="BO3475"/>
      <c r="BP3475"/>
      <c r="BQ3475"/>
      <c r="BR3475"/>
      <c r="BS3475"/>
      <c r="BT3475" t="inlineStr">
        <is>
          <t>--</t>
        </is>
      </c>
      <c r="BU3475"/>
      <c r="BV3475"/>
      <c r="BW3475"/>
      <c r="BX3475"/>
      <c r="BY3475"/>
      <c r="BZ3475"/>
      <c r="CA3475"/>
      <c r="CB3475"/>
      <c r="CC3475"/>
      <c r="CD3475"/>
      <c r="CE3475"/>
      <c r="CF3475"/>
      <c r="CG3475"/>
      <c r="CH3475"/>
      <c r="CI3475" t="inlineStr">
        <is>
          <t xml:space="preserve"> TESTID/20//MSMT/NR//DOSES/2/5/10/20/40 UG/L//SOURCE/COM//WTINT/NR//DNUM/6//SEX/NR//TMETH/EPAASTM//STYPE/ACUTE//ETIME/96 H//AP RATE/NR//SAMPN/NR//WTAT/NR//INTAKE/NR//COMPEP/NR//LD/NR//DW/NR//STST/NR//HMA/NR//NA/NR//CL/20 MG/L//DIC/NR//CA/NR//POT/NR//MG/NR//SO4/NR//SULF/NR//</t>
        </is>
      </c>
      <c r="CJ3475" t="inlineStr">
        <is>
          <t>SOURCE/COMMERCIAL//   TESTID/20//MSMT/NR//DOSES/2/5/10/20/40 UG/L//SOURCE/COM//WTINT/NR//DNUM/6//SEX/NR//TMETH/EPAASTM//STYPE/ACUTE//ETIME/96 H//AP RATE/NR//SAMPN/NR//WTAT/NR//INTAKE/NR//COMPEP/NR//LD/NR//DW/NR//STST/NR//HMA/NR//NA/NR//CL/20 MG/L//DIC/NR//CA/NR//POT/NR//MG/NR//SO4/NR//SULF/NR//</t>
        </is>
      </c>
      <c r="CK3475" t="inlineStr">
        <is>
          <t>Forsythe II,B.L.</t>
        </is>
      </c>
      <c r="CL3475" t="n">
        <v>83754.0</v>
      </c>
      <c r="CM3475" t="inlineStr">
        <is>
          <t>Silver in a Freshwater Ecosystem:  Acute Toxicity and Trophic Transfer</t>
        </is>
      </c>
      <c r="CN3475" t="inlineStr">
        <is>
          <t>Ph.D. Thesis, Clemson University, Clemson, SC:149 p.</t>
        </is>
      </c>
      <c r="CO3475" t="n">
        <v>1996.0</v>
      </c>
      <c r="CP3475" t="inlineStr">
        <is>
          <t>Forsythe II,B.L. (1996). Silver in a Freshwater Ecosystem:  Acute Toxicity and Trophic Transfer. Ph.D. Thesis, Clemson University, Clemson, SC, 149 p. ECOREF#:83754</t>
        </is>
      </c>
    </row>
    <row r="3476">
      <c r="A3476" t="n">
        <v>7761888.0</v>
      </c>
      <c r="B3476" t="inlineStr">
        <is>
          <t>Nitric acid silver (1+) salt (1:1)</t>
        </is>
      </c>
      <c r="C3476" t="inlineStr">
        <is>
          <t>Reagent Grade, Purissium, Purum, Puriss, Puris, Reinst</t>
        </is>
      </c>
      <c r="D3476" t="inlineStr">
        <is>
          <t>Unmeasured</t>
        </is>
      </c>
      <c r="E3476" t="inlineStr">
        <is>
          <t>Not coded</t>
        </is>
      </c>
      <c r="F3476"/>
      <c r="G3476"/>
      <c r="H3476"/>
      <c r="I3476"/>
      <c r="J3476"/>
      <c r="K3476"/>
      <c r="L3476" t="inlineStr">
        <is>
          <t>Pimephales promelas</t>
        </is>
      </c>
      <c r="M3476" t="inlineStr">
        <is>
          <t>Fathead Minnow</t>
        </is>
      </c>
      <c r="N3476" t="inlineStr">
        <is>
          <t>Fry</t>
        </is>
      </c>
      <c r="O3476" t="inlineStr">
        <is>
          <t>&lt;</t>
        </is>
      </c>
      <c r="P3476" t="n">
        <v>24.0</v>
      </c>
      <c r="Q3476"/>
      <c r="R3476"/>
      <c r="S3476"/>
      <c r="T3476"/>
      <c r="U3476" t="inlineStr">
        <is>
          <t>Hour(s)</t>
        </is>
      </c>
      <c r="V3476" t="inlineStr">
        <is>
          <t>Static</t>
        </is>
      </c>
      <c r="W3476" t="inlineStr">
        <is>
          <t>Fresh water</t>
        </is>
      </c>
      <c r="X3476" t="inlineStr">
        <is>
          <t>Lab</t>
        </is>
      </c>
      <c r="Y3476"/>
      <c r="Z3476" t="inlineStr">
        <is>
          <t>Total</t>
        </is>
      </c>
      <c r="AA3476"/>
      <c r="AB3476" t="n">
        <v>0.00423</v>
      </c>
      <c r="AC3476"/>
      <c r="AD3476" t="n">
        <v>0.00379</v>
      </c>
      <c r="AE3476"/>
      <c r="AF3476" t="n">
        <v>0.00467</v>
      </c>
      <c r="AG3476" t="inlineStr">
        <is>
          <t>AI mg/L</t>
        </is>
      </c>
      <c r="AH3476"/>
      <c r="AI3476"/>
      <c r="AJ3476"/>
      <c r="AK3476"/>
      <c r="AL3476"/>
      <c r="AM3476"/>
      <c r="AN3476"/>
      <c r="AO3476"/>
      <c r="AP3476"/>
      <c r="AQ3476"/>
      <c r="AR3476"/>
      <c r="AS3476"/>
      <c r="AT3476"/>
      <c r="AU3476"/>
      <c r="AV3476"/>
      <c r="AW3476"/>
      <c r="AX3476" t="inlineStr">
        <is>
          <t>Mortality</t>
        </is>
      </c>
      <c r="AY3476" t="inlineStr">
        <is>
          <t>Mortality</t>
        </is>
      </c>
      <c r="AZ3476" t="inlineStr">
        <is>
          <t>LC50</t>
        </is>
      </c>
      <c r="BA3476"/>
      <c r="BB3476" t="n">
        <v>4.0</v>
      </c>
      <c r="BC3476"/>
      <c r="BD3476"/>
      <c r="BE3476"/>
      <c r="BF3476"/>
      <c r="BG3476" t="inlineStr">
        <is>
          <t>Day(s)</t>
        </is>
      </c>
      <c r="BH3476"/>
      <c r="BI3476" t="inlineStr">
        <is>
          <t>DTXSID3032042</t>
        </is>
      </c>
      <c r="BJ3476" t="inlineStr">
        <is>
          <t>10.1002/etc.5620180109</t>
        </is>
      </c>
      <c r="BK3476"/>
      <c r="BL3476"/>
      <c r="BM3476"/>
      <c r="BN3476"/>
      <c r="BO3476"/>
      <c r="BP3476"/>
      <c r="BQ3476"/>
      <c r="BR3476"/>
      <c r="BS3476"/>
      <c r="BT3476" t="inlineStr">
        <is>
          <t>--</t>
        </is>
      </c>
      <c r="BU3476"/>
      <c r="BV3476"/>
      <c r="BW3476"/>
      <c r="BX3476"/>
      <c r="BY3476"/>
      <c r="BZ3476"/>
      <c r="CA3476"/>
      <c r="CB3476"/>
      <c r="CC3476"/>
      <c r="CD3476"/>
      <c r="CE3476"/>
      <c r="CF3476"/>
      <c r="CG3476"/>
      <c r="CH3476"/>
      <c r="CI3476"/>
      <c r="CJ3476"/>
      <c r="CK3476" t="inlineStr">
        <is>
          <t>Karen,D.J., D.R. Ownby, B.L. Forsythe, T.P. Bills, T.W. LaPoint, G.B. Cobb, and S.J. Klaine</t>
        </is>
      </c>
      <c r="CL3476" t="n">
        <v>19218.0</v>
      </c>
      <c r="CM3476" t="inlineStr">
        <is>
          <t>Influence of Water Quality on Silver Toxicity to Rainbow Trout (Oncorhynchus mykiss), Fathead Minnows (Pimephales promelas), and Water Fleas (Daphnia magna)</t>
        </is>
      </c>
      <c r="CN3476" t="inlineStr">
        <is>
          <t>Environ. Toxicol. Chem.18(1): 63-70</t>
        </is>
      </c>
      <c r="CO3476" t="n">
        <v>1999.0</v>
      </c>
      <c r="CP3476" t="inlineStr">
        <is>
          <t>Karen,D.J., D.R. Ownby, B.L. Forsythe, T.P. Bills, T.W. LaPoint, G.B. Cobb, and S.J. Klaine (1999). Influence of Water Quality on Silver Toxicity to Rainbow Trout (Oncorhynchus mykiss), Fathead Minnows (Pimephales promelas), and Water Fleas (Daphnia magna). Environ. Toxicol. Chem., 18, (1), 63-70. doi:10.1002/etc.5620180109. ECOREF#:19218</t>
        </is>
      </c>
    </row>
    <row r="3477">
      <c r="A3477" t="n">
        <v>7761888.0</v>
      </c>
      <c r="B3477" t="inlineStr">
        <is>
          <t>Nitric acid silver (1+) salt (1:1)</t>
        </is>
      </c>
      <c r="C3477"/>
      <c r="D3477" t="inlineStr">
        <is>
          <t>Measured</t>
        </is>
      </c>
      <c r="E3477" t="inlineStr">
        <is>
          <t>Not coded</t>
        </is>
      </c>
      <c r="F3477"/>
      <c r="G3477"/>
      <c r="H3477"/>
      <c r="I3477"/>
      <c r="J3477"/>
      <c r="K3477"/>
      <c r="L3477" t="inlineStr">
        <is>
          <t>Pimephales promelas</t>
        </is>
      </c>
      <c r="M3477" t="inlineStr">
        <is>
          <t>Fathead Minnow</t>
        </is>
      </c>
      <c r="N3477"/>
      <c r="O3477"/>
      <c r="P3477"/>
      <c r="Q3477"/>
      <c r="R3477" t="n">
        <v>24.0</v>
      </c>
      <c r="S3477"/>
      <c r="T3477" t="n">
        <v>48.0</v>
      </c>
      <c r="U3477" t="inlineStr">
        <is>
          <t>Hour(s)</t>
        </is>
      </c>
      <c r="V3477" t="inlineStr">
        <is>
          <t>Static</t>
        </is>
      </c>
      <c r="W3477" t="inlineStr">
        <is>
          <t>Fresh water</t>
        </is>
      </c>
      <c r="X3477" t="inlineStr">
        <is>
          <t>Lab</t>
        </is>
      </c>
      <c r="Y3477"/>
      <c r="Z3477" t="inlineStr">
        <is>
          <t>Total</t>
        </is>
      </c>
      <c r="AA3477"/>
      <c r="AB3477" t="n">
        <v>0.0116</v>
      </c>
      <c r="AC3477"/>
      <c r="AD3477" t="n">
        <v>0.0081</v>
      </c>
      <c r="AE3477"/>
      <c r="AF3477" t="n">
        <v>0.0308</v>
      </c>
      <c r="AG3477" t="inlineStr">
        <is>
          <t>AI mg/L</t>
        </is>
      </c>
      <c r="AH3477"/>
      <c r="AI3477"/>
      <c r="AJ3477"/>
      <c r="AK3477"/>
      <c r="AL3477"/>
      <c r="AM3477"/>
      <c r="AN3477"/>
      <c r="AO3477"/>
      <c r="AP3477"/>
      <c r="AQ3477"/>
      <c r="AR3477"/>
      <c r="AS3477"/>
      <c r="AT3477"/>
      <c r="AU3477"/>
      <c r="AV3477"/>
      <c r="AW3477"/>
      <c r="AX3477" t="inlineStr">
        <is>
          <t>Mortality</t>
        </is>
      </c>
      <c r="AY3477" t="inlineStr">
        <is>
          <t>Mortality</t>
        </is>
      </c>
      <c r="AZ3477" t="inlineStr">
        <is>
          <t>LC50</t>
        </is>
      </c>
      <c r="BA3477"/>
      <c r="BB3477" t="n">
        <v>4.0</v>
      </c>
      <c r="BC3477"/>
      <c r="BD3477"/>
      <c r="BE3477"/>
      <c r="BF3477"/>
      <c r="BG3477" t="inlineStr">
        <is>
          <t>Day(s)</t>
        </is>
      </c>
      <c r="BH3477"/>
      <c r="BI3477" t="inlineStr">
        <is>
          <t>DTXSID3032042</t>
        </is>
      </c>
      <c r="BJ3477" t="inlineStr">
        <is>
          <t>10.1007/s001289900412</t>
        </is>
      </c>
      <c r="BK3477"/>
      <c r="BL3477"/>
      <c r="BM3477"/>
      <c r="BN3477"/>
      <c r="BO3477"/>
      <c r="BP3477"/>
      <c r="BQ3477"/>
      <c r="BR3477"/>
      <c r="BS3477"/>
      <c r="BT3477" t="inlineStr">
        <is>
          <t>--</t>
        </is>
      </c>
      <c r="BU3477"/>
      <c r="BV3477"/>
      <c r="BW3477"/>
      <c r="BX3477"/>
      <c r="BY3477"/>
      <c r="BZ3477"/>
      <c r="CA3477"/>
      <c r="CB3477"/>
      <c r="CC3477"/>
      <c r="CD3477"/>
      <c r="CE3477"/>
      <c r="CF3477"/>
      <c r="CG3477"/>
      <c r="CH3477"/>
      <c r="CI3477"/>
      <c r="CJ3477"/>
      <c r="CK3477" t="inlineStr">
        <is>
          <t>Rodgers,J.H.J., E. Deaver, B.C. Suedel, and P.L. Rogers</t>
        </is>
      </c>
      <c r="CL3477" t="n">
        <v>17981.0</v>
      </c>
      <c r="CM3477" t="inlineStr">
        <is>
          <t>Comparative Aqueous Toxicity of Silver Compounds: Laboratory Studies with Freshwater Species</t>
        </is>
      </c>
      <c r="CN3477" t="inlineStr">
        <is>
          <t>Bull. Environ. Contam. Toxicol.58:851-858</t>
        </is>
      </c>
      <c r="CO3477" t="n">
        <v>1997.0</v>
      </c>
      <c r="CP3477" t="inlineStr">
        <is>
          <t>Rodgers,J.H.J., E. Deaver, B.C. Suedel, and P.L. Rogers (1997). Comparative Aqueous Toxicity of Silver Compounds: Laboratory Studies with Freshwater Species. Bull. Environ. Contam. Toxicol., 58, 851-858. doi:10.1007/s001289900412. ECOREF#:17981</t>
        </is>
      </c>
    </row>
    <row r="3478">
      <c r="A3478" t="n">
        <v>7761888.0</v>
      </c>
      <c r="B3478" t="inlineStr">
        <is>
          <t>Nitric acid silver (1+) salt (1:1)</t>
        </is>
      </c>
      <c r="C3478" t="inlineStr">
        <is>
          <t>Reagent Grade, Purissium, Purum, Puriss, Puris, Reinst</t>
        </is>
      </c>
      <c r="D3478" t="inlineStr">
        <is>
          <t>Unmeasured</t>
        </is>
      </c>
      <c r="E3478" t="inlineStr">
        <is>
          <t>Not coded</t>
        </is>
      </c>
      <c r="F3478"/>
      <c r="G3478"/>
      <c r="H3478"/>
      <c r="I3478"/>
      <c r="J3478"/>
      <c r="K3478"/>
      <c r="L3478" t="inlineStr">
        <is>
          <t>Pimephales promelas</t>
        </is>
      </c>
      <c r="M3478" t="inlineStr">
        <is>
          <t>Fathead Minnow</t>
        </is>
      </c>
      <c r="N3478" t="inlineStr">
        <is>
          <t>Fry</t>
        </is>
      </c>
      <c r="O3478" t="inlineStr">
        <is>
          <t>&lt;</t>
        </is>
      </c>
      <c r="P3478" t="n">
        <v>24.0</v>
      </c>
      <c r="Q3478"/>
      <c r="R3478"/>
      <c r="S3478"/>
      <c r="T3478"/>
      <c r="U3478" t="inlineStr">
        <is>
          <t>Hour(s)</t>
        </is>
      </c>
      <c r="V3478" t="inlineStr">
        <is>
          <t>Static</t>
        </is>
      </c>
      <c r="W3478" t="inlineStr">
        <is>
          <t>Fresh water</t>
        </is>
      </c>
      <c r="X3478" t="inlineStr">
        <is>
          <t>Lab</t>
        </is>
      </c>
      <c r="Y3478"/>
      <c r="Z3478" t="inlineStr">
        <is>
          <t>Total</t>
        </is>
      </c>
      <c r="AA3478"/>
      <c r="AB3478" t="n">
        <v>0.01335</v>
      </c>
      <c r="AC3478"/>
      <c r="AD3478" t="n">
        <v>0.01196</v>
      </c>
      <c r="AE3478"/>
      <c r="AF3478" t="n">
        <v>0.01489</v>
      </c>
      <c r="AG3478" t="inlineStr">
        <is>
          <t>AI mg/L</t>
        </is>
      </c>
      <c r="AH3478"/>
      <c r="AI3478"/>
      <c r="AJ3478"/>
      <c r="AK3478"/>
      <c r="AL3478"/>
      <c r="AM3478"/>
      <c r="AN3478"/>
      <c r="AO3478"/>
      <c r="AP3478"/>
      <c r="AQ3478"/>
      <c r="AR3478"/>
      <c r="AS3478"/>
      <c r="AT3478"/>
      <c r="AU3478"/>
      <c r="AV3478"/>
      <c r="AW3478"/>
      <c r="AX3478" t="inlineStr">
        <is>
          <t>Mortality</t>
        </is>
      </c>
      <c r="AY3478" t="inlineStr">
        <is>
          <t>Mortality</t>
        </is>
      </c>
      <c r="AZ3478" t="inlineStr">
        <is>
          <t>LC50</t>
        </is>
      </c>
      <c r="BA3478"/>
      <c r="BB3478" t="n">
        <v>4.0</v>
      </c>
      <c r="BC3478"/>
      <c r="BD3478"/>
      <c r="BE3478"/>
      <c r="BF3478"/>
      <c r="BG3478" t="inlineStr">
        <is>
          <t>Day(s)</t>
        </is>
      </c>
      <c r="BH3478"/>
      <c r="BI3478" t="inlineStr">
        <is>
          <t>DTXSID3032042</t>
        </is>
      </c>
      <c r="BJ3478" t="inlineStr">
        <is>
          <t>10.1002/etc.5620180109</t>
        </is>
      </c>
      <c r="BK3478"/>
      <c r="BL3478"/>
      <c r="BM3478"/>
      <c r="BN3478"/>
      <c r="BO3478"/>
      <c r="BP3478"/>
      <c r="BQ3478"/>
      <c r="BR3478"/>
      <c r="BS3478"/>
      <c r="BT3478" t="inlineStr">
        <is>
          <t>--</t>
        </is>
      </c>
      <c r="BU3478"/>
      <c r="BV3478"/>
      <c r="BW3478"/>
      <c r="BX3478"/>
      <c r="BY3478"/>
      <c r="BZ3478"/>
      <c r="CA3478"/>
      <c r="CB3478"/>
      <c r="CC3478"/>
      <c r="CD3478"/>
      <c r="CE3478"/>
      <c r="CF3478"/>
      <c r="CG3478"/>
      <c r="CH3478"/>
      <c r="CI3478"/>
      <c r="CJ3478"/>
      <c r="CK3478" t="inlineStr">
        <is>
          <t>Karen,D.J., D.R. Ownby, B.L. Forsythe, T.P. Bills, T.W. LaPoint, G.B. Cobb, and S.J. Klaine</t>
        </is>
      </c>
      <c r="CL3478" t="n">
        <v>19218.0</v>
      </c>
      <c r="CM3478" t="inlineStr">
        <is>
          <t>Influence of Water Quality on Silver Toxicity to Rainbow Trout (Oncorhynchus mykiss), Fathead Minnows (Pimephales promelas), and Water Fleas (Daphnia magna)</t>
        </is>
      </c>
      <c r="CN3478" t="inlineStr">
        <is>
          <t>Environ. Toxicol. Chem.18(1): 63-70</t>
        </is>
      </c>
      <c r="CO3478" t="n">
        <v>1999.0</v>
      </c>
      <c r="CP3478" t="inlineStr">
        <is>
          <t>Karen,D.J., D.R. Ownby, B.L. Forsythe, T.P. Bills, T.W. LaPoint, G.B. Cobb, and S.J. Klaine (1999). Influence of Water Quality on Silver Toxicity to Rainbow Trout (Oncorhynchus mykiss), Fathead Minnows (Pimephales promelas), and Water Fleas (Daphnia magna). Environ. Toxicol. Chem., 18, (1), 63-70. doi:10.1002/etc.5620180109. ECOREF#:19218</t>
        </is>
      </c>
    </row>
    <row r="3479">
      <c r="A3479" t="n">
        <v>7761888.0</v>
      </c>
      <c r="B3479" t="inlineStr">
        <is>
          <t>Nitric acid silver (1+) salt (1:1)</t>
        </is>
      </c>
      <c r="C3479" t="inlineStr">
        <is>
          <t>Reagent Grade, Purissium, Purum, Puriss, Puris, Reinst</t>
        </is>
      </c>
      <c r="D3479" t="inlineStr">
        <is>
          <t>Unmeasured</t>
        </is>
      </c>
      <c r="E3479" t="inlineStr">
        <is>
          <t>Not coded</t>
        </is>
      </c>
      <c r="F3479"/>
      <c r="G3479"/>
      <c r="H3479"/>
      <c r="I3479"/>
      <c r="J3479"/>
      <c r="K3479"/>
      <c r="L3479" t="inlineStr">
        <is>
          <t>Pimephales promelas</t>
        </is>
      </c>
      <c r="M3479" t="inlineStr">
        <is>
          <t>Fathead Minnow</t>
        </is>
      </c>
      <c r="N3479" t="inlineStr">
        <is>
          <t>Fry</t>
        </is>
      </c>
      <c r="O3479" t="inlineStr">
        <is>
          <t>&lt;</t>
        </is>
      </c>
      <c r="P3479" t="n">
        <v>24.0</v>
      </c>
      <c r="Q3479"/>
      <c r="R3479"/>
      <c r="S3479"/>
      <c r="T3479"/>
      <c r="U3479" t="inlineStr">
        <is>
          <t>Hour(s)</t>
        </is>
      </c>
      <c r="V3479" t="inlineStr">
        <is>
          <t>Static</t>
        </is>
      </c>
      <c r="W3479" t="inlineStr">
        <is>
          <t>Fresh water</t>
        </is>
      </c>
      <c r="X3479" t="inlineStr">
        <is>
          <t>Lab</t>
        </is>
      </c>
      <c r="Y3479"/>
      <c r="Z3479" t="inlineStr">
        <is>
          <t>Total</t>
        </is>
      </c>
      <c r="AA3479"/>
      <c r="AB3479" t="n">
        <v>0.00279</v>
      </c>
      <c r="AC3479"/>
      <c r="AD3479" t="n">
        <v>0.00251</v>
      </c>
      <c r="AE3479"/>
      <c r="AF3479" t="n">
        <v>0.00308</v>
      </c>
      <c r="AG3479" t="inlineStr">
        <is>
          <t>AI mg/L</t>
        </is>
      </c>
      <c r="AH3479"/>
      <c r="AI3479"/>
      <c r="AJ3479"/>
      <c r="AK3479"/>
      <c r="AL3479"/>
      <c r="AM3479"/>
      <c r="AN3479"/>
      <c r="AO3479"/>
      <c r="AP3479"/>
      <c r="AQ3479"/>
      <c r="AR3479"/>
      <c r="AS3479"/>
      <c r="AT3479"/>
      <c r="AU3479"/>
      <c r="AV3479"/>
      <c r="AW3479"/>
      <c r="AX3479" t="inlineStr">
        <is>
          <t>Mortality</t>
        </is>
      </c>
      <c r="AY3479" t="inlineStr">
        <is>
          <t>Mortality</t>
        </is>
      </c>
      <c r="AZ3479" t="inlineStr">
        <is>
          <t>LC50</t>
        </is>
      </c>
      <c r="BA3479"/>
      <c r="BB3479" t="n">
        <v>4.0</v>
      </c>
      <c r="BC3479"/>
      <c r="BD3479"/>
      <c r="BE3479"/>
      <c r="BF3479"/>
      <c r="BG3479" t="inlineStr">
        <is>
          <t>Day(s)</t>
        </is>
      </c>
      <c r="BH3479"/>
      <c r="BI3479" t="inlineStr">
        <is>
          <t>DTXSID3032042</t>
        </is>
      </c>
      <c r="BJ3479" t="inlineStr">
        <is>
          <t>10.1002/etc.5620180109</t>
        </is>
      </c>
      <c r="BK3479"/>
      <c r="BL3479"/>
      <c r="BM3479"/>
      <c r="BN3479"/>
      <c r="BO3479"/>
      <c r="BP3479"/>
      <c r="BQ3479"/>
      <c r="BR3479"/>
      <c r="BS3479"/>
      <c r="BT3479" t="inlineStr">
        <is>
          <t>--</t>
        </is>
      </c>
      <c r="BU3479"/>
      <c r="BV3479"/>
      <c r="BW3479"/>
      <c r="BX3479"/>
      <c r="BY3479"/>
      <c r="BZ3479"/>
      <c r="CA3479"/>
      <c r="CB3479"/>
      <c r="CC3479"/>
      <c r="CD3479"/>
      <c r="CE3479"/>
      <c r="CF3479"/>
      <c r="CG3479"/>
      <c r="CH3479"/>
      <c r="CI3479"/>
      <c r="CJ3479"/>
      <c r="CK3479" t="inlineStr">
        <is>
          <t>Karen,D.J., D.R. Ownby, B.L. Forsythe, T.P. Bills, T.W. LaPoint, G.B. Cobb, and S.J. Klaine</t>
        </is>
      </c>
      <c r="CL3479" t="n">
        <v>19218.0</v>
      </c>
      <c r="CM3479" t="inlineStr">
        <is>
          <t>Influence of Water Quality on Silver Toxicity to Rainbow Trout (Oncorhynchus mykiss), Fathead Minnows (Pimephales promelas), and Water Fleas (Daphnia magna)</t>
        </is>
      </c>
      <c r="CN3479" t="inlineStr">
        <is>
          <t>Environ. Toxicol. Chem.18(1): 63-70</t>
        </is>
      </c>
      <c r="CO3479" t="n">
        <v>1999.0</v>
      </c>
      <c r="CP3479" t="inlineStr">
        <is>
          <t>Karen,D.J., D.R. Ownby, B.L. Forsythe, T.P. Bills, T.W. LaPoint, G.B. Cobb, and S.J. Klaine (1999). Influence of Water Quality on Silver Toxicity to Rainbow Trout (Oncorhynchus mykiss), Fathead Minnows (Pimephales promelas), and Water Fleas (Daphnia magna). Environ. Toxicol. Chem., 18, (1), 63-70. doi:10.1002/etc.5620180109. ECOREF#:19218</t>
        </is>
      </c>
    </row>
    <row r="3480">
      <c r="A3480" t="n">
        <v>7761888.0</v>
      </c>
      <c r="B3480" t="inlineStr">
        <is>
          <t>Nitric acid silver (1+) salt (1:1)</t>
        </is>
      </c>
      <c r="C3480"/>
      <c r="D3480" t="inlineStr">
        <is>
          <t>Measured</t>
        </is>
      </c>
      <c r="E3480" t="inlineStr">
        <is>
          <t>Not coded</t>
        </is>
      </c>
      <c r="F3480"/>
      <c r="G3480"/>
      <c r="H3480"/>
      <c r="I3480"/>
      <c r="J3480"/>
      <c r="K3480"/>
      <c r="L3480" t="inlineStr">
        <is>
          <t>Pimephales promelas</t>
        </is>
      </c>
      <c r="M3480" t="inlineStr">
        <is>
          <t>Fathead Minnow</t>
        </is>
      </c>
      <c r="N3480"/>
      <c r="O3480"/>
      <c r="P3480"/>
      <c r="Q3480"/>
      <c r="R3480"/>
      <c r="S3480"/>
      <c r="T3480"/>
      <c r="U3480"/>
      <c r="V3480" t="inlineStr">
        <is>
          <t>Flow-through</t>
        </is>
      </c>
      <c r="W3480" t="inlineStr">
        <is>
          <t>Fresh water</t>
        </is>
      </c>
      <c r="X3480" t="inlineStr">
        <is>
          <t>Lab</t>
        </is>
      </c>
      <c r="Y3480"/>
      <c r="Z3480" t="inlineStr">
        <is>
          <t>Total</t>
        </is>
      </c>
      <c r="AA3480"/>
      <c r="AB3480" t="n">
        <v>0.0053</v>
      </c>
      <c r="AC3480"/>
      <c r="AD3480" t="n">
        <v>0.00492</v>
      </c>
      <c r="AE3480"/>
      <c r="AF3480" t="n">
        <v>0.00573</v>
      </c>
      <c r="AG3480" t="inlineStr">
        <is>
          <t>AI mg/L</t>
        </is>
      </c>
      <c r="AH3480"/>
      <c r="AI3480"/>
      <c r="AJ3480"/>
      <c r="AK3480"/>
      <c r="AL3480"/>
      <c r="AM3480"/>
      <c r="AN3480"/>
      <c r="AO3480"/>
      <c r="AP3480"/>
      <c r="AQ3480"/>
      <c r="AR3480"/>
      <c r="AS3480"/>
      <c r="AT3480"/>
      <c r="AU3480"/>
      <c r="AV3480"/>
      <c r="AW3480"/>
      <c r="AX3480" t="inlineStr">
        <is>
          <t>Mortality</t>
        </is>
      </c>
      <c r="AY3480" t="inlineStr">
        <is>
          <t>Mortality</t>
        </is>
      </c>
      <c r="AZ3480" t="inlineStr">
        <is>
          <t>LC50</t>
        </is>
      </c>
      <c r="BA3480"/>
      <c r="BB3480" t="n">
        <v>4.0</v>
      </c>
      <c r="BC3480"/>
      <c r="BD3480"/>
      <c r="BE3480"/>
      <c r="BF3480"/>
      <c r="BG3480" t="inlineStr">
        <is>
          <t>Day(s)</t>
        </is>
      </c>
      <c r="BH3480"/>
      <c r="BI3480" t="inlineStr">
        <is>
          <t>DTXSID3032042</t>
        </is>
      </c>
      <c r="BJ3480"/>
      <c r="BK3480"/>
      <c r="BL3480"/>
      <c r="BM3480"/>
      <c r="BN3480"/>
      <c r="BO3480"/>
      <c r="BP3480"/>
      <c r="BQ3480"/>
      <c r="BR3480"/>
      <c r="BS3480"/>
      <c r="BT3480" t="inlineStr">
        <is>
          <t>--</t>
        </is>
      </c>
      <c r="BU3480"/>
      <c r="BV3480"/>
      <c r="BW3480"/>
      <c r="BX3480"/>
      <c r="BY3480"/>
      <c r="BZ3480"/>
      <c r="CA3480"/>
      <c r="CB3480"/>
      <c r="CC3480"/>
      <c r="CD3480"/>
      <c r="CE3480"/>
      <c r="CF3480"/>
      <c r="CG3480"/>
      <c r="CH3480"/>
      <c r="CI3480"/>
      <c r="CJ3480"/>
      <c r="CK3480" t="inlineStr">
        <is>
          <t>Lemke,A.E.</t>
        </is>
      </c>
      <c r="CL3480" t="n">
        <v>9479.0</v>
      </c>
      <c r="CM3480" t="inlineStr">
        <is>
          <t>Interlaboratory Comparison Acute Testing Set</t>
        </is>
      </c>
      <c r="CN3480" t="inlineStr">
        <is>
          <t>EPA-600/3-81-005, U.S.EPA, Duluth, MN:29 p.</t>
        </is>
      </c>
      <c r="CO3480" t="n">
        <v>1981.0</v>
      </c>
      <c r="CP3480" t="inlineStr">
        <is>
          <t>Lemke,A.E. (1981). Interlaboratory Comparison Acute Testing Set. EPA-600/3-81-005, U.S.EPA, Duluth, MN, 29 p. ECOREF#:9479</t>
        </is>
      </c>
    </row>
    <row r="3481">
      <c r="A3481" t="n">
        <v>7761888.0</v>
      </c>
      <c r="B3481" t="inlineStr">
        <is>
          <t>Nitric acid silver (1+) salt (1:1)</t>
        </is>
      </c>
      <c r="C3481" t="inlineStr">
        <is>
          <t>American chemical society grade</t>
        </is>
      </c>
      <c r="D3481" t="inlineStr">
        <is>
          <t>Unmeasured</t>
        </is>
      </c>
      <c r="E3481" t="inlineStr">
        <is>
          <t>Not reported</t>
        </is>
      </c>
      <c r="F3481"/>
      <c r="G3481"/>
      <c r="H3481"/>
      <c r="I3481"/>
      <c r="J3481"/>
      <c r="K3481"/>
      <c r="L3481" t="inlineStr">
        <is>
          <t>Pimephales promelas</t>
        </is>
      </c>
      <c r="M3481" t="inlineStr">
        <is>
          <t>Fathead Minnow</t>
        </is>
      </c>
      <c r="N3481" t="inlineStr">
        <is>
          <t>Juvenile</t>
        </is>
      </c>
      <c r="O3481"/>
      <c r="P3481"/>
      <c r="Q3481"/>
      <c r="R3481"/>
      <c r="S3481"/>
      <c r="T3481"/>
      <c r="U3481"/>
      <c r="V3481" t="inlineStr">
        <is>
          <t>Static</t>
        </is>
      </c>
      <c r="W3481" t="inlineStr">
        <is>
          <t>Fresh water</t>
        </is>
      </c>
      <c r="X3481" t="inlineStr">
        <is>
          <t>Lab</t>
        </is>
      </c>
      <c r="Y3481" t="n">
        <v>6.0</v>
      </c>
      <c r="Z3481" t="inlineStr">
        <is>
          <t>Total</t>
        </is>
      </c>
      <c r="AA3481"/>
      <c r="AB3481" t="n">
        <v>0.0464</v>
      </c>
      <c r="AC3481"/>
      <c r="AD3481" t="n">
        <v>0.0125</v>
      </c>
      <c r="AE3481"/>
      <c r="AF3481" t="n">
        <v>0.0536</v>
      </c>
      <c r="AG3481" t="inlineStr">
        <is>
          <t>AI mg/L</t>
        </is>
      </c>
      <c r="AH3481"/>
      <c r="AI3481"/>
      <c r="AJ3481"/>
      <c r="AK3481"/>
      <c r="AL3481"/>
      <c r="AM3481"/>
      <c r="AN3481"/>
      <c r="AO3481"/>
      <c r="AP3481"/>
      <c r="AQ3481"/>
      <c r="AR3481"/>
      <c r="AS3481"/>
      <c r="AT3481"/>
      <c r="AU3481"/>
      <c r="AV3481"/>
      <c r="AW3481"/>
      <c r="AX3481" t="inlineStr">
        <is>
          <t>Mortality</t>
        </is>
      </c>
      <c r="AY3481" t="inlineStr">
        <is>
          <t>Mortality</t>
        </is>
      </c>
      <c r="AZ3481" t="inlineStr">
        <is>
          <t>LC50</t>
        </is>
      </c>
      <c r="BA3481"/>
      <c r="BB3481" t="n">
        <v>4.0</v>
      </c>
      <c r="BC3481"/>
      <c r="BD3481"/>
      <c r="BE3481"/>
      <c r="BF3481"/>
      <c r="BG3481" t="inlineStr">
        <is>
          <t>Day(s)</t>
        </is>
      </c>
      <c r="BH3481"/>
      <c r="BI3481" t="inlineStr">
        <is>
          <t>DTXSID3032042</t>
        </is>
      </c>
      <c r="BJ3481"/>
      <c r="BK3481"/>
      <c r="BL3481"/>
      <c r="BM3481"/>
      <c r="BN3481"/>
      <c r="BO3481"/>
      <c r="BP3481"/>
      <c r="BQ3481"/>
      <c r="BR3481"/>
      <c r="BS3481"/>
      <c r="BT3481" t="inlineStr">
        <is>
          <t>--</t>
        </is>
      </c>
      <c r="BU3481"/>
      <c r="BV3481"/>
      <c r="BW3481"/>
      <c r="BX3481"/>
      <c r="BY3481"/>
      <c r="BZ3481"/>
      <c r="CA3481"/>
      <c r="CB3481"/>
      <c r="CC3481"/>
      <c r="CD3481"/>
      <c r="CE3481"/>
      <c r="CF3481"/>
      <c r="CG3481"/>
      <c r="CH3481"/>
      <c r="CI3481"/>
      <c r="CJ3481" t="inlineStr">
        <is>
          <t xml:space="preserve">SOURCE/FROM THE EPA AQUATIC TOXICOLOGY LABORATORY, NEWTOWN, OHIO//MEDIA/CHARCOAL-FILTERED TAP WATER//   </t>
        </is>
      </c>
      <c r="CK3481" t="inlineStr">
        <is>
          <t>Birge,W.J., J.A. Black, J.F. Hobson, A.G. Westerman, and T.M. Short</t>
        </is>
      </c>
      <c r="CL3481" t="n">
        <v>18858.0</v>
      </c>
      <c r="CM3481" t="inlineStr">
        <is>
          <t>Toxicological Studies on Aquatic Contaminants Originating from Coal Production and Utilization: The Induction of Tolerance to Silver in Laboratory Populations of Fish and the Chronic Toxicity of Nickel to Fish Early Lif</t>
        </is>
      </c>
      <c r="CN3481" t="inlineStr">
        <is>
          <t>Proj.No.G-844-02, Water Resources Research Institute Research Rep.No.151, University of Kentucky, Lexington, KY:36 p.</t>
        </is>
      </c>
      <c r="CO3481" t="n">
        <v>1984.0</v>
      </c>
      <c r="CP3481" t="inlineStr">
        <is>
          <t>Birge,W.J., J.A. Black, J.F. Hobson, A.G. Westerman, and T.M. Short (1984). Toxicological Studies on Aquatic Contaminants Originating from Coal Production and Utilization: The Induction of Tolerance to Silver in Laboratory Populations of Fish and the Chronic Toxicity of Nickel to Fish Early Lif. Proj.No.G-844-02, Water Resources Research Institute Research Rep.No.151, University of Kentucky, Lexington, KY, 36 p. ECOREF#:18858</t>
        </is>
      </c>
    </row>
    <row r="3482">
      <c r="A3482" t="n">
        <v>7761888.0</v>
      </c>
      <c r="B3482" t="inlineStr">
        <is>
          <t>Nitric acid silver (1+) salt (1:1)</t>
        </is>
      </c>
      <c r="C3482"/>
      <c r="D3482" t="inlineStr">
        <is>
          <t>Unmeasured</t>
        </is>
      </c>
      <c r="E3482" t="inlineStr">
        <is>
          <t>Not coded</t>
        </is>
      </c>
      <c r="F3482"/>
      <c r="G3482"/>
      <c r="H3482"/>
      <c r="I3482"/>
      <c r="J3482"/>
      <c r="K3482"/>
      <c r="L3482" t="inlineStr">
        <is>
          <t>Pimephales promelas</t>
        </is>
      </c>
      <c r="M3482" t="inlineStr">
        <is>
          <t>Fathead Minnow</t>
        </is>
      </c>
      <c r="N3482"/>
      <c r="O3482"/>
      <c r="P3482"/>
      <c r="Q3482"/>
      <c r="R3482"/>
      <c r="S3482"/>
      <c r="T3482"/>
      <c r="U3482"/>
      <c r="V3482" t="inlineStr">
        <is>
          <t>Flow-through</t>
        </is>
      </c>
      <c r="W3482" t="inlineStr">
        <is>
          <t>Fresh water</t>
        </is>
      </c>
      <c r="X3482" t="inlineStr">
        <is>
          <t>Lab</t>
        </is>
      </c>
      <c r="Y3482"/>
      <c r="Z3482" t="inlineStr">
        <is>
          <t>Total</t>
        </is>
      </c>
      <c r="AA3482"/>
      <c r="AB3482" t="n">
        <v>0.016</v>
      </c>
      <c r="AC3482"/>
      <c r="AD3482" t="n">
        <v>0.012</v>
      </c>
      <c r="AE3482"/>
      <c r="AF3482" t="n">
        <v>0.02</v>
      </c>
      <c r="AG3482" t="inlineStr">
        <is>
          <t>AI mg/L</t>
        </is>
      </c>
      <c r="AH3482"/>
      <c r="AI3482"/>
      <c r="AJ3482"/>
      <c r="AK3482"/>
      <c r="AL3482"/>
      <c r="AM3482"/>
      <c r="AN3482"/>
      <c r="AO3482"/>
      <c r="AP3482"/>
      <c r="AQ3482"/>
      <c r="AR3482"/>
      <c r="AS3482"/>
      <c r="AT3482"/>
      <c r="AU3482"/>
      <c r="AV3482"/>
      <c r="AW3482"/>
      <c r="AX3482" t="inlineStr">
        <is>
          <t>Mortality</t>
        </is>
      </c>
      <c r="AY3482" t="inlineStr">
        <is>
          <t>Mortality</t>
        </is>
      </c>
      <c r="AZ3482" t="inlineStr">
        <is>
          <t>LC50</t>
        </is>
      </c>
      <c r="BA3482"/>
      <c r="BB3482" t="n">
        <v>4.0</v>
      </c>
      <c r="BC3482"/>
      <c r="BD3482"/>
      <c r="BE3482"/>
      <c r="BF3482"/>
      <c r="BG3482" t="inlineStr">
        <is>
          <t>Day(s)</t>
        </is>
      </c>
      <c r="BH3482"/>
      <c r="BI3482" t="inlineStr">
        <is>
          <t>DTXSID3032042</t>
        </is>
      </c>
      <c r="BJ3482"/>
      <c r="BK3482"/>
      <c r="BL3482"/>
      <c r="BM3482"/>
      <c r="BN3482"/>
      <c r="BO3482"/>
      <c r="BP3482"/>
      <c r="BQ3482"/>
      <c r="BR3482"/>
      <c r="BS3482"/>
      <c r="BT3482" t="inlineStr">
        <is>
          <t>--</t>
        </is>
      </c>
      <c r="BU3482"/>
      <c r="BV3482"/>
      <c r="BW3482"/>
      <c r="BX3482"/>
      <c r="BY3482"/>
      <c r="BZ3482"/>
      <c r="CA3482"/>
      <c r="CB3482"/>
      <c r="CC3482"/>
      <c r="CD3482"/>
      <c r="CE3482"/>
      <c r="CF3482"/>
      <c r="CG3482"/>
      <c r="CH3482"/>
      <c r="CI3482"/>
      <c r="CJ3482"/>
      <c r="CK3482" t="inlineStr">
        <is>
          <t>E.G. and G. Bionomics</t>
        </is>
      </c>
      <c r="CL3482" t="n">
        <v>14379.0</v>
      </c>
      <c r="CM3482" t="inlineStr">
        <is>
          <t>The Acute Toxicity of Various Silver Compounds to the Fathead Minnow (Pimephales promelas)</t>
        </is>
      </c>
      <c r="CN3482" t="inlineStr">
        <is>
          <t>EG&amp;G Bionomics, Rep.#BW-79-12-576, Natl.Assoc.Photo.Manufacturers, Inc., Harrison, NY:</t>
        </is>
      </c>
      <c r="CO3482" t="n">
        <v>1979.0</v>
      </c>
      <c r="CP3482" t="inlineStr">
        <is>
          <t>E.G. and G. Bionomics (1979). The Acute Toxicity of Various Silver Compounds to the Fathead Minnow (Pimephales promelas). EG&amp;G Bionomics, Rep.#BW-79-12-576, Natl.Assoc.Photo.Manufacturers, Inc., Harrison, NY, ECOREF#:14379</t>
        </is>
      </c>
    </row>
    <row r="3483">
      <c r="A3483" t="n">
        <v>7761888.0</v>
      </c>
      <c r="B3483" t="inlineStr">
        <is>
          <t>Nitric acid silver (1+) salt (1:1)</t>
        </is>
      </c>
      <c r="C3483"/>
      <c r="D3483" t="inlineStr">
        <is>
          <t>Measured</t>
        </is>
      </c>
      <c r="E3483" t="inlineStr">
        <is>
          <t>Not coded</t>
        </is>
      </c>
      <c r="F3483"/>
      <c r="G3483" t="n">
        <v>99.99</v>
      </c>
      <c r="H3483"/>
      <c r="I3483"/>
      <c r="J3483"/>
      <c r="K3483"/>
      <c r="L3483" t="inlineStr">
        <is>
          <t>Pimephales promelas</t>
        </is>
      </c>
      <c r="M3483" t="inlineStr">
        <is>
          <t>Fathead Minnow</t>
        </is>
      </c>
      <c r="N3483"/>
      <c r="O3483"/>
      <c r="P3483"/>
      <c r="Q3483"/>
      <c r="R3483" t="n">
        <v>32.0</v>
      </c>
      <c r="S3483"/>
      <c r="T3483" t="n">
        <v>33.0</v>
      </c>
      <c r="U3483" t="inlineStr">
        <is>
          <t>Day(s)</t>
        </is>
      </c>
      <c r="V3483" t="inlineStr">
        <is>
          <t>Static</t>
        </is>
      </c>
      <c r="W3483" t="inlineStr">
        <is>
          <t>Fresh water</t>
        </is>
      </c>
      <c r="X3483" t="inlineStr">
        <is>
          <t>Lab</t>
        </is>
      </c>
      <c r="Y3483"/>
      <c r="Z3483" t="inlineStr">
        <is>
          <t>Total</t>
        </is>
      </c>
      <c r="AA3483"/>
      <c r="AB3483" t="n">
        <v>0.014</v>
      </c>
      <c r="AC3483"/>
      <c r="AD3483" t="n">
        <v>0.0128</v>
      </c>
      <c r="AE3483"/>
      <c r="AF3483" t="n">
        <v>0.0153</v>
      </c>
      <c r="AG3483" t="inlineStr">
        <is>
          <t>AI mg/L</t>
        </is>
      </c>
      <c r="AH3483"/>
      <c r="AI3483"/>
      <c r="AJ3483"/>
      <c r="AK3483"/>
      <c r="AL3483"/>
      <c r="AM3483"/>
      <c r="AN3483"/>
      <c r="AO3483"/>
      <c r="AP3483"/>
      <c r="AQ3483"/>
      <c r="AR3483"/>
      <c r="AS3483"/>
      <c r="AT3483"/>
      <c r="AU3483"/>
      <c r="AV3483"/>
      <c r="AW3483"/>
      <c r="AX3483" t="inlineStr">
        <is>
          <t>Mortality</t>
        </is>
      </c>
      <c r="AY3483" t="inlineStr">
        <is>
          <t>Mortality</t>
        </is>
      </c>
      <c r="AZ3483" t="inlineStr">
        <is>
          <t>LC50</t>
        </is>
      </c>
      <c r="BA3483"/>
      <c r="BB3483" t="n">
        <v>4.0</v>
      </c>
      <c r="BC3483"/>
      <c r="BD3483"/>
      <c r="BE3483"/>
      <c r="BF3483"/>
      <c r="BG3483" t="inlineStr">
        <is>
          <t>Day(s)</t>
        </is>
      </c>
      <c r="BH3483" t="inlineStr">
        <is>
          <t>Pure</t>
        </is>
      </c>
      <c r="BI3483" t="inlineStr">
        <is>
          <t>DTXSID3032042</t>
        </is>
      </c>
      <c r="BJ3483" t="inlineStr">
        <is>
          <t>10.1016/0147-6513(83)90005-2</t>
        </is>
      </c>
      <c r="BK3483"/>
      <c r="BL3483"/>
      <c r="BM3483"/>
      <c r="BN3483"/>
      <c r="BO3483"/>
      <c r="BP3483"/>
      <c r="BQ3483"/>
      <c r="BR3483"/>
      <c r="BS3483"/>
      <c r="BT3483" t="inlineStr">
        <is>
          <t>--</t>
        </is>
      </c>
      <c r="BU3483"/>
      <c r="BV3483"/>
      <c r="BW3483"/>
      <c r="BX3483"/>
      <c r="BY3483"/>
      <c r="BZ3483"/>
      <c r="CA3483"/>
      <c r="CB3483"/>
      <c r="CC3483"/>
      <c r="CD3483"/>
      <c r="CE3483"/>
      <c r="CF3483"/>
      <c r="CG3483"/>
      <c r="CH3483"/>
      <c r="CI3483"/>
      <c r="CJ3483"/>
      <c r="CK3483" t="inlineStr">
        <is>
          <t>Holcombe,G.W., G.L. Phipps, and J.T. Fiandt</t>
        </is>
      </c>
      <c r="CL3483" t="n">
        <v>10417.0</v>
      </c>
      <c r="CM3483" t="inlineStr">
        <is>
          <t>Toxicity of Selected Priority Pollutants to Various Aquatic Organisms</t>
        </is>
      </c>
      <c r="CN3483" t="inlineStr">
        <is>
          <t>Ecotoxicol. Environ. Saf.7(4): 400-409</t>
        </is>
      </c>
      <c r="CO3483" t="n">
        <v>1983.0</v>
      </c>
      <c r="CP3483" t="inlineStr">
        <is>
          <t>Holcombe,G.W., G.L. Phipps, and J.T. Fiandt (1983). Toxicity of Selected Priority Pollutants to Various Aquatic Organisms. Ecotoxicol. Environ. Saf., 7, (4), 400-409. doi:10.1016/0147-6513(83)90005-2. ECOREF#:10417</t>
        </is>
      </c>
    </row>
    <row r="3484">
      <c r="A3484" t="n">
        <v>7761888.0</v>
      </c>
      <c r="B3484" t="inlineStr">
        <is>
          <t>Nitric acid silver (1+) salt (1:1)</t>
        </is>
      </c>
      <c r="C3484"/>
      <c r="D3484" t="inlineStr">
        <is>
          <t>Measured</t>
        </is>
      </c>
      <c r="E3484" t="inlineStr">
        <is>
          <t>Not coded</t>
        </is>
      </c>
      <c r="F3484"/>
      <c r="G3484" t="n">
        <v>99.7</v>
      </c>
      <c r="H3484"/>
      <c r="I3484"/>
      <c r="J3484"/>
      <c r="K3484"/>
      <c r="L3484" t="inlineStr">
        <is>
          <t>Pimephales promelas</t>
        </is>
      </c>
      <c r="M3484" t="inlineStr">
        <is>
          <t>Fathead Minnow</t>
        </is>
      </c>
      <c r="N3484" t="inlineStr">
        <is>
          <t>Juvenile</t>
        </is>
      </c>
      <c r="O3484"/>
      <c r="P3484"/>
      <c r="Q3484"/>
      <c r="R3484"/>
      <c r="S3484"/>
      <c r="T3484"/>
      <c r="U3484"/>
      <c r="V3484" t="inlineStr">
        <is>
          <t>Flow-through</t>
        </is>
      </c>
      <c r="W3484" t="inlineStr">
        <is>
          <t>Fresh water</t>
        </is>
      </c>
      <c r="X3484" t="inlineStr">
        <is>
          <t>Lab</t>
        </is>
      </c>
      <c r="Y3484"/>
      <c r="Z3484" t="inlineStr">
        <is>
          <t>Total</t>
        </is>
      </c>
      <c r="AA3484" t="inlineStr">
        <is>
          <t>~</t>
        </is>
      </c>
      <c r="AB3484" t="n">
        <v>15.0</v>
      </c>
      <c r="AC3484"/>
      <c r="AD3484"/>
      <c r="AE3484"/>
      <c r="AF3484"/>
      <c r="AG3484" t="inlineStr">
        <is>
          <t>AI mg/L</t>
        </is>
      </c>
      <c r="AH3484"/>
      <c r="AI3484"/>
      <c r="AJ3484"/>
      <c r="AK3484"/>
      <c r="AL3484"/>
      <c r="AM3484"/>
      <c r="AN3484"/>
      <c r="AO3484"/>
      <c r="AP3484"/>
      <c r="AQ3484"/>
      <c r="AR3484"/>
      <c r="AS3484"/>
      <c r="AT3484"/>
      <c r="AU3484"/>
      <c r="AV3484"/>
      <c r="AW3484"/>
      <c r="AX3484" t="inlineStr">
        <is>
          <t>Mortality</t>
        </is>
      </c>
      <c r="AY3484" t="inlineStr">
        <is>
          <t>Mortality</t>
        </is>
      </c>
      <c r="AZ3484" t="inlineStr">
        <is>
          <t>LC50</t>
        </is>
      </c>
      <c r="BA3484"/>
      <c r="BB3484" t="n">
        <v>4.0</v>
      </c>
      <c r="BC3484"/>
      <c r="BD3484"/>
      <c r="BE3484"/>
      <c r="BF3484"/>
      <c r="BG3484" t="inlineStr">
        <is>
          <t>Day(s)</t>
        </is>
      </c>
      <c r="BH3484" t="inlineStr">
        <is>
          <t>Pure</t>
        </is>
      </c>
      <c r="BI3484" t="inlineStr">
        <is>
          <t>DTXSID3032042</t>
        </is>
      </c>
      <c r="BJ3484" t="inlineStr">
        <is>
          <t>10.1002/etc.5620170407</t>
        </is>
      </c>
      <c r="BK3484"/>
      <c r="BL3484"/>
      <c r="BM3484"/>
      <c r="BN3484"/>
      <c r="BO3484"/>
      <c r="BP3484"/>
      <c r="BQ3484"/>
      <c r="BR3484"/>
      <c r="BS3484"/>
      <c r="BT3484" t="inlineStr">
        <is>
          <t>--</t>
        </is>
      </c>
      <c r="BU3484"/>
      <c r="BV3484"/>
      <c r="BW3484"/>
      <c r="BX3484"/>
      <c r="BY3484"/>
      <c r="BZ3484"/>
      <c r="CA3484"/>
      <c r="CB3484"/>
      <c r="CC3484"/>
      <c r="CD3484"/>
      <c r="CE3484"/>
      <c r="CF3484"/>
      <c r="CG3484"/>
      <c r="CH3484"/>
      <c r="CI3484" t="inlineStr">
        <is>
          <t xml:space="preserve"> CONC/FROM GRAPH//ORG C/FROM GRAPH//</t>
        </is>
      </c>
      <c r="CJ3484" t="inlineStr">
        <is>
          <t xml:space="preserve">   CONC/FROM GRAPH//ORG C/FROM GRAPH//</t>
        </is>
      </c>
      <c r="CK3484" t="inlineStr">
        <is>
          <t>Erickson,R.J., L.T. Brooke, M.D. Kahl, F.V. Venter, S.L. Harting, T.P. Markee, and R.L. Spehar</t>
        </is>
      </c>
      <c r="CL3484" t="n">
        <v>18938.0</v>
      </c>
      <c r="CM3484" t="inlineStr">
        <is>
          <t>Effects of Laboratory Test Conditions on the Toxicity of Silver to Aquatic Organisms</t>
        </is>
      </c>
      <c r="CN3484" t="inlineStr">
        <is>
          <t>Environ. Toxicol. Chem.17(4): 572-578</t>
        </is>
      </c>
      <c r="CO3484" t="n">
        <v>1998.0</v>
      </c>
      <c r="CP3484" t="inlineStr">
        <is>
          <t>Erickson,R.J., L.T. Brooke, M.D. Kahl, F.V. Venter, S.L. Harting, T.P. Markee, and R.L. Spehar (1998). Effects of Laboratory Test Conditions on the Toxicity of Silver to Aquatic Organisms. Environ. Toxicol. Chem., 17, (4), 572-578. doi:10.1002/etc.5620170407. ECOREF#:18938</t>
        </is>
      </c>
    </row>
    <row r="3485">
      <c r="A3485" t="n">
        <v>7761888.0</v>
      </c>
      <c r="B3485" t="inlineStr">
        <is>
          <t>Nitric acid silver (1+) salt (1:1)</t>
        </is>
      </c>
      <c r="C3485" t="inlineStr">
        <is>
          <t>Reagent Grade, Purissium, Purum, Puriss, Puris, Reinst</t>
        </is>
      </c>
      <c r="D3485" t="inlineStr">
        <is>
          <t>Unmeasured</t>
        </is>
      </c>
      <c r="E3485" t="inlineStr">
        <is>
          <t>Not coded</t>
        </is>
      </c>
      <c r="F3485"/>
      <c r="G3485"/>
      <c r="H3485"/>
      <c r="I3485"/>
      <c r="J3485"/>
      <c r="K3485"/>
      <c r="L3485" t="inlineStr">
        <is>
          <t>Pimephales promelas</t>
        </is>
      </c>
      <c r="M3485" t="inlineStr">
        <is>
          <t>Fathead Minnow</t>
        </is>
      </c>
      <c r="N3485" t="inlineStr">
        <is>
          <t>Fry</t>
        </is>
      </c>
      <c r="O3485" t="inlineStr">
        <is>
          <t>&lt;</t>
        </is>
      </c>
      <c r="P3485" t="n">
        <v>24.0</v>
      </c>
      <c r="Q3485"/>
      <c r="R3485"/>
      <c r="S3485"/>
      <c r="T3485"/>
      <c r="U3485" t="inlineStr">
        <is>
          <t>Hour(s)</t>
        </is>
      </c>
      <c r="V3485" t="inlineStr">
        <is>
          <t>Static</t>
        </is>
      </c>
      <c r="W3485" t="inlineStr">
        <is>
          <t>Fresh water</t>
        </is>
      </c>
      <c r="X3485" t="inlineStr">
        <is>
          <t>Lab</t>
        </is>
      </c>
      <c r="Y3485"/>
      <c r="Z3485" t="inlineStr">
        <is>
          <t>Total</t>
        </is>
      </c>
      <c r="AA3485"/>
      <c r="AB3485" t="n">
        <v>0.00243</v>
      </c>
      <c r="AC3485"/>
      <c r="AD3485" t="n">
        <v>0.00222</v>
      </c>
      <c r="AE3485"/>
      <c r="AF3485" t="n">
        <v>0.00264</v>
      </c>
      <c r="AG3485" t="inlineStr">
        <is>
          <t>AI mg/L</t>
        </is>
      </c>
      <c r="AH3485"/>
      <c r="AI3485"/>
      <c r="AJ3485"/>
      <c r="AK3485"/>
      <c r="AL3485"/>
      <c r="AM3485"/>
      <c r="AN3485"/>
      <c r="AO3485"/>
      <c r="AP3485"/>
      <c r="AQ3485"/>
      <c r="AR3485"/>
      <c r="AS3485"/>
      <c r="AT3485"/>
      <c r="AU3485"/>
      <c r="AV3485"/>
      <c r="AW3485"/>
      <c r="AX3485" t="inlineStr">
        <is>
          <t>Mortality</t>
        </is>
      </c>
      <c r="AY3485" t="inlineStr">
        <is>
          <t>Mortality</t>
        </is>
      </c>
      <c r="AZ3485" t="inlineStr">
        <is>
          <t>LC50</t>
        </is>
      </c>
      <c r="BA3485"/>
      <c r="BB3485" t="n">
        <v>4.0</v>
      </c>
      <c r="BC3485"/>
      <c r="BD3485"/>
      <c r="BE3485"/>
      <c r="BF3485"/>
      <c r="BG3485" t="inlineStr">
        <is>
          <t>Day(s)</t>
        </is>
      </c>
      <c r="BH3485"/>
      <c r="BI3485" t="inlineStr">
        <is>
          <t>DTXSID3032042</t>
        </is>
      </c>
      <c r="BJ3485" t="inlineStr">
        <is>
          <t>10.1002/etc.5620180109</t>
        </is>
      </c>
      <c r="BK3485"/>
      <c r="BL3485"/>
      <c r="BM3485"/>
      <c r="BN3485"/>
      <c r="BO3485"/>
      <c r="BP3485"/>
      <c r="BQ3485"/>
      <c r="BR3485"/>
      <c r="BS3485"/>
      <c r="BT3485" t="inlineStr">
        <is>
          <t>--</t>
        </is>
      </c>
      <c r="BU3485"/>
      <c r="BV3485"/>
      <c r="BW3485"/>
      <c r="BX3485"/>
      <c r="BY3485"/>
      <c r="BZ3485"/>
      <c r="CA3485"/>
      <c r="CB3485"/>
      <c r="CC3485"/>
      <c r="CD3485"/>
      <c r="CE3485"/>
      <c r="CF3485"/>
      <c r="CG3485"/>
      <c r="CH3485"/>
      <c r="CI3485"/>
      <c r="CJ3485"/>
      <c r="CK3485" t="inlineStr">
        <is>
          <t>Karen,D.J., D.R. Ownby, B.L. Forsythe, T.P. Bills, T.W. LaPoint, G.B. Cobb, and S.J. Klaine</t>
        </is>
      </c>
      <c r="CL3485" t="n">
        <v>19218.0</v>
      </c>
      <c r="CM3485" t="inlineStr">
        <is>
          <t>Influence of Water Quality on Silver Toxicity to Rainbow Trout (Oncorhynchus mykiss), Fathead Minnows (Pimephales promelas), and Water Fleas (Daphnia magna)</t>
        </is>
      </c>
      <c r="CN3485" t="inlineStr">
        <is>
          <t>Environ. Toxicol. Chem.18(1): 63-70</t>
        </is>
      </c>
      <c r="CO3485" t="n">
        <v>1999.0</v>
      </c>
      <c r="CP3485" t="inlineStr">
        <is>
          <t>Karen,D.J., D.R. Ownby, B.L. Forsythe, T.P. Bills, T.W. LaPoint, G.B. Cobb, and S.J. Klaine (1999). Influence of Water Quality on Silver Toxicity to Rainbow Trout (Oncorhynchus mykiss), Fathead Minnows (Pimephales promelas), and Water Fleas (Daphnia magna). Environ. Toxicol. Chem., 18, (1), 63-70. doi:10.1002/etc.5620180109. ECOREF#:19218</t>
        </is>
      </c>
    </row>
    <row r="3486">
      <c r="A3486" t="n">
        <v>7761888.0</v>
      </c>
      <c r="B3486" t="inlineStr">
        <is>
          <t>Nitric acid silver (1+) salt (1:1)</t>
        </is>
      </c>
      <c r="C3486"/>
      <c r="D3486" t="inlineStr">
        <is>
          <t>Measured</t>
        </is>
      </c>
      <c r="E3486" t="inlineStr">
        <is>
          <t>Not coded</t>
        </is>
      </c>
      <c r="F3486"/>
      <c r="G3486" t="n">
        <v>99.7</v>
      </c>
      <c r="H3486"/>
      <c r="I3486"/>
      <c r="J3486"/>
      <c r="K3486"/>
      <c r="L3486" t="inlineStr">
        <is>
          <t>Pimephales promelas</t>
        </is>
      </c>
      <c r="M3486" t="inlineStr">
        <is>
          <t>Fathead Minnow</t>
        </is>
      </c>
      <c r="N3486" t="inlineStr">
        <is>
          <t>Juvenile</t>
        </is>
      </c>
      <c r="O3486"/>
      <c r="P3486"/>
      <c r="Q3486"/>
      <c r="R3486"/>
      <c r="S3486"/>
      <c r="T3486"/>
      <c r="U3486"/>
      <c r="V3486" t="inlineStr">
        <is>
          <t>Flow-through</t>
        </is>
      </c>
      <c r="W3486" t="inlineStr">
        <is>
          <t>Fresh water</t>
        </is>
      </c>
      <c r="X3486" t="inlineStr">
        <is>
          <t>Lab</t>
        </is>
      </c>
      <c r="Y3486"/>
      <c r="Z3486" t="inlineStr">
        <is>
          <t>Total</t>
        </is>
      </c>
      <c r="AA3486"/>
      <c r="AB3486" t="n">
        <v>0.0078</v>
      </c>
      <c r="AC3486"/>
      <c r="AD3486" t="n">
        <v>0.0068</v>
      </c>
      <c r="AE3486"/>
      <c r="AF3486" t="n">
        <v>0.0089</v>
      </c>
      <c r="AG3486" t="inlineStr">
        <is>
          <t>AI mg/L</t>
        </is>
      </c>
      <c r="AH3486"/>
      <c r="AI3486"/>
      <c r="AJ3486"/>
      <c r="AK3486"/>
      <c r="AL3486"/>
      <c r="AM3486"/>
      <c r="AN3486"/>
      <c r="AO3486"/>
      <c r="AP3486"/>
      <c r="AQ3486"/>
      <c r="AR3486"/>
      <c r="AS3486"/>
      <c r="AT3486"/>
      <c r="AU3486"/>
      <c r="AV3486"/>
      <c r="AW3486"/>
      <c r="AX3486" t="inlineStr">
        <is>
          <t>Mortality</t>
        </is>
      </c>
      <c r="AY3486" t="inlineStr">
        <is>
          <t>Mortality</t>
        </is>
      </c>
      <c r="AZ3486" t="inlineStr">
        <is>
          <t>LC50</t>
        </is>
      </c>
      <c r="BA3486"/>
      <c r="BB3486" t="n">
        <v>4.0</v>
      </c>
      <c r="BC3486"/>
      <c r="BD3486"/>
      <c r="BE3486"/>
      <c r="BF3486"/>
      <c r="BG3486" t="inlineStr">
        <is>
          <t>Day(s)</t>
        </is>
      </c>
      <c r="BH3486" t="inlineStr">
        <is>
          <t>Pure</t>
        </is>
      </c>
      <c r="BI3486" t="inlineStr">
        <is>
          <t>DTXSID3032042</t>
        </is>
      </c>
      <c r="BJ3486" t="inlineStr">
        <is>
          <t>10.1002/etc.5620170407</t>
        </is>
      </c>
      <c r="BK3486"/>
      <c r="BL3486"/>
      <c r="BM3486"/>
      <c r="BN3486"/>
      <c r="BO3486"/>
      <c r="BP3486"/>
      <c r="BQ3486"/>
      <c r="BR3486"/>
      <c r="BS3486"/>
      <c r="BT3486" t="inlineStr">
        <is>
          <t>--</t>
        </is>
      </c>
      <c r="BU3486"/>
      <c r="BV3486"/>
      <c r="BW3486"/>
      <c r="BX3486"/>
      <c r="BY3486"/>
      <c r="BZ3486"/>
      <c r="CA3486"/>
      <c r="CB3486"/>
      <c r="CC3486"/>
      <c r="CD3486"/>
      <c r="CE3486"/>
      <c r="CF3486"/>
      <c r="CG3486"/>
      <c r="CH3486"/>
      <c r="CI3486"/>
      <c r="CJ3486"/>
      <c r="CK3486" t="inlineStr">
        <is>
          <t>Erickson,R.J., L.T. Brooke, M.D. Kahl, F.V. Venter, S.L. Harting, T.P. Markee, and R.L. Spehar</t>
        </is>
      </c>
      <c r="CL3486" t="n">
        <v>18938.0</v>
      </c>
      <c r="CM3486" t="inlineStr">
        <is>
          <t>Effects of Laboratory Test Conditions on the Toxicity of Silver to Aquatic Organisms</t>
        </is>
      </c>
      <c r="CN3486" t="inlineStr">
        <is>
          <t>Environ. Toxicol. Chem.17(4): 572-578</t>
        </is>
      </c>
      <c r="CO3486" t="n">
        <v>1998.0</v>
      </c>
      <c r="CP3486" t="inlineStr">
        <is>
          <t>Erickson,R.J., L.T. Brooke, M.D. Kahl, F.V. Venter, S.L. Harting, T.P. Markee, and R.L. Spehar (1998). Effects of Laboratory Test Conditions on the Toxicity of Silver to Aquatic Organisms. Environ. Toxicol. Chem., 17, (4), 572-578. doi:10.1002/etc.5620170407. ECOREF#:18938</t>
        </is>
      </c>
    </row>
    <row r="3487">
      <c r="A3487" t="n">
        <v>7761888.0</v>
      </c>
      <c r="B3487" t="inlineStr">
        <is>
          <t>Nitric acid silver (1+) salt (1:1)</t>
        </is>
      </c>
      <c r="C3487" t="inlineStr">
        <is>
          <t>Reagent Grade, Purissium, Purum, Puriss, Puris, Reinst</t>
        </is>
      </c>
      <c r="D3487" t="inlineStr">
        <is>
          <t>Unmeasured</t>
        </is>
      </c>
      <c r="E3487" t="inlineStr">
        <is>
          <t>Not coded</t>
        </is>
      </c>
      <c r="F3487"/>
      <c r="G3487"/>
      <c r="H3487"/>
      <c r="I3487"/>
      <c r="J3487"/>
      <c r="K3487"/>
      <c r="L3487" t="inlineStr">
        <is>
          <t>Pimephales promelas</t>
        </is>
      </c>
      <c r="M3487" t="inlineStr">
        <is>
          <t>Fathead Minnow</t>
        </is>
      </c>
      <c r="N3487" t="inlineStr">
        <is>
          <t>Larva</t>
        </is>
      </c>
      <c r="O3487"/>
      <c r="P3487" t="n">
        <v>28.0</v>
      </c>
      <c r="Q3487"/>
      <c r="R3487"/>
      <c r="S3487"/>
      <c r="T3487"/>
      <c r="U3487" t="inlineStr">
        <is>
          <t>Day(s)</t>
        </is>
      </c>
      <c r="V3487" t="inlineStr">
        <is>
          <t>Static</t>
        </is>
      </c>
      <c r="W3487" t="inlineStr">
        <is>
          <t>Fresh water</t>
        </is>
      </c>
      <c r="X3487" t="inlineStr">
        <is>
          <t>Lab</t>
        </is>
      </c>
      <c r="Y3487" t="n">
        <v>6.0</v>
      </c>
      <c r="Z3487" t="inlineStr">
        <is>
          <t>Total</t>
        </is>
      </c>
      <c r="AA3487"/>
      <c r="AB3487" t="n">
        <v>0.0238</v>
      </c>
      <c r="AC3487"/>
      <c r="AD3487" t="n">
        <v>0.022</v>
      </c>
      <c r="AE3487"/>
      <c r="AF3487" t="n">
        <v>0.0255</v>
      </c>
      <c r="AG3487" t="inlineStr">
        <is>
          <t>AI mg/L</t>
        </is>
      </c>
      <c r="AH3487"/>
      <c r="AI3487"/>
      <c r="AJ3487"/>
      <c r="AK3487"/>
      <c r="AL3487"/>
      <c r="AM3487"/>
      <c r="AN3487"/>
      <c r="AO3487"/>
      <c r="AP3487"/>
      <c r="AQ3487"/>
      <c r="AR3487"/>
      <c r="AS3487"/>
      <c r="AT3487"/>
      <c r="AU3487"/>
      <c r="AV3487"/>
      <c r="AW3487"/>
      <c r="AX3487" t="inlineStr">
        <is>
          <t>Mortality</t>
        </is>
      </c>
      <c r="AY3487" t="inlineStr">
        <is>
          <t>Mortality</t>
        </is>
      </c>
      <c r="AZ3487" t="inlineStr">
        <is>
          <t>LC50</t>
        </is>
      </c>
      <c r="BA3487"/>
      <c r="BB3487" t="n">
        <v>4.0</v>
      </c>
      <c r="BC3487"/>
      <c r="BD3487"/>
      <c r="BE3487"/>
      <c r="BF3487"/>
      <c r="BG3487" t="inlineStr">
        <is>
          <t>Day(s)</t>
        </is>
      </c>
      <c r="BH3487"/>
      <c r="BI3487" t="inlineStr">
        <is>
          <t>DTXSID3032042</t>
        </is>
      </c>
      <c r="BJ3487"/>
      <c r="BK3487"/>
      <c r="BL3487"/>
      <c r="BM3487"/>
      <c r="BN3487"/>
      <c r="BO3487"/>
      <c r="BP3487"/>
      <c r="BQ3487"/>
      <c r="BR3487"/>
      <c r="BS3487"/>
      <c r="BT3487" t="inlineStr">
        <is>
          <t>--</t>
        </is>
      </c>
      <c r="BU3487"/>
      <c r="BV3487"/>
      <c r="BW3487"/>
      <c r="BX3487"/>
      <c r="BY3487"/>
      <c r="BZ3487"/>
      <c r="CA3487"/>
      <c r="CB3487"/>
      <c r="CC3487"/>
      <c r="CD3487"/>
      <c r="CE3487"/>
      <c r="CF3487"/>
      <c r="CG3487"/>
      <c r="CH3487"/>
      <c r="CI3487" t="inlineStr">
        <is>
          <t xml:space="preserve"> TESTID/48//MSMT/NR//DOSES/2/5/10/30/60 UG/L//SOURCE/COM//WTINT/NR//DNUM/6//SEX/NR//TMETH/EPAASTM//STYPE/ACUTE//ETIME/96 H//AP RATE/NR//SAMPN/NR//WTAT/NR//INTAKE/NR//COMPEP/NR//LD/NR//DW/NR//STST/NR//HMA/NR//NA/NR//CL/60 MG/L//DIC/NR//CA/NR//POT/NR//MG/NR//SO4/NR//SULF/NR//</t>
        </is>
      </c>
      <c r="CJ3487" t="inlineStr">
        <is>
          <t>SOURCE/COMMERCIAL//   TESTID/48//MSMT/NR//DOSES/2/5/10/30/60 UG/L//SOURCE/COM//WTINT/NR//DNUM/6//SEX/NR//TMETH/EPAASTM//STYPE/ACUTE//ETIME/96 H//AP RATE/NR//SAMPN/NR//WTAT/NR//INTAKE/NR//COMPEP/NR//LD/NR//DW/NR//STST/NR//HMA/NR//NA/NR//CL/60 MG/L//DIC/NR//CA/NR//POT/NR//MG/NR//SO4/NR//SULF/NR//</t>
        </is>
      </c>
      <c r="CK3487" t="inlineStr">
        <is>
          <t>Forsythe II,B.L.</t>
        </is>
      </c>
      <c r="CL3487" t="n">
        <v>83754.0</v>
      </c>
      <c r="CM3487" t="inlineStr">
        <is>
          <t>Silver in a Freshwater Ecosystem:  Acute Toxicity and Trophic Transfer</t>
        </is>
      </c>
      <c r="CN3487" t="inlineStr">
        <is>
          <t>Ph.D. Thesis, Clemson University, Clemson, SC:149 p.</t>
        </is>
      </c>
      <c r="CO3487" t="n">
        <v>1996.0</v>
      </c>
      <c r="CP3487" t="inlineStr">
        <is>
          <t>Forsythe II,B.L. (1996). Silver in a Freshwater Ecosystem:  Acute Toxicity and Trophic Transfer. Ph.D. Thesis, Clemson University, Clemson, SC, 149 p. ECOREF#:83754</t>
        </is>
      </c>
    </row>
    <row r="3488">
      <c r="A3488" t="n">
        <v>7761888.0</v>
      </c>
      <c r="B3488" t="inlineStr">
        <is>
          <t>Nitric acid silver (1+) salt (1:1)</t>
        </is>
      </c>
      <c r="C3488" t="inlineStr">
        <is>
          <t>Reagent Grade, Purissium, Purum, Puriss, Puris, Reinst</t>
        </is>
      </c>
      <c r="D3488" t="inlineStr">
        <is>
          <t>Unmeasured</t>
        </is>
      </c>
      <c r="E3488" t="inlineStr">
        <is>
          <t>Not coded</t>
        </is>
      </c>
      <c r="F3488"/>
      <c r="G3488"/>
      <c r="H3488"/>
      <c r="I3488"/>
      <c r="J3488"/>
      <c r="K3488"/>
      <c r="L3488" t="inlineStr">
        <is>
          <t>Pimephales promelas</t>
        </is>
      </c>
      <c r="M3488" t="inlineStr">
        <is>
          <t>Fathead Minnow</t>
        </is>
      </c>
      <c r="N3488" t="inlineStr">
        <is>
          <t>Fry</t>
        </is>
      </c>
      <c r="O3488"/>
      <c r="P3488" t="n">
        <v>4.0</v>
      </c>
      <c r="Q3488"/>
      <c r="R3488"/>
      <c r="S3488"/>
      <c r="T3488"/>
      <c r="U3488" t="inlineStr">
        <is>
          <t>Day(s)</t>
        </is>
      </c>
      <c r="V3488" t="inlineStr">
        <is>
          <t>Static</t>
        </is>
      </c>
      <c r="W3488" t="inlineStr">
        <is>
          <t>Fresh water</t>
        </is>
      </c>
      <c r="X3488" t="inlineStr">
        <is>
          <t>Lab</t>
        </is>
      </c>
      <c r="Y3488" t="n">
        <v>6.0</v>
      </c>
      <c r="Z3488" t="inlineStr">
        <is>
          <t>Total</t>
        </is>
      </c>
      <c r="AA3488"/>
      <c r="AB3488" t="n">
        <v>0.0098</v>
      </c>
      <c r="AC3488"/>
      <c r="AD3488" t="n">
        <v>0.0082</v>
      </c>
      <c r="AE3488"/>
      <c r="AF3488" t="n">
        <v>0.0109</v>
      </c>
      <c r="AG3488" t="inlineStr">
        <is>
          <t>AI mg/L</t>
        </is>
      </c>
      <c r="AH3488"/>
      <c r="AI3488"/>
      <c r="AJ3488"/>
      <c r="AK3488"/>
      <c r="AL3488"/>
      <c r="AM3488"/>
      <c r="AN3488"/>
      <c r="AO3488"/>
      <c r="AP3488"/>
      <c r="AQ3488"/>
      <c r="AR3488"/>
      <c r="AS3488"/>
      <c r="AT3488"/>
      <c r="AU3488"/>
      <c r="AV3488"/>
      <c r="AW3488"/>
      <c r="AX3488" t="inlineStr">
        <is>
          <t>Mortality</t>
        </is>
      </c>
      <c r="AY3488" t="inlineStr">
        <is>
          <t>Mortality</t>
        </is>
      </c>
      <c r="AZ3488" t="inlineStr">
        <is>
          <t>LC50</t>
        </is>
      </c>
      <c r="BA3488"/>
      <c r="BB3488" t="n">
        <v>4.0</v>
      </c>
      <c r="BC3488"/>
      <c r="BD3488"/>
      <c r="BE3488"/>
      <c r="BF3488"/>
      <c r="BG3488" t="inlineStr">
        <is>
          <t>Day(s)</t>
        </is>
      </c>
      <c r="BH3488"/>
      <c r="BI3488" t="inlineStr">
        <is>
          <t>DTXSID3032042</t>
        </is>
      </c>
      <c r="BJ3488"/>
      <c r="BK3488"/>
      <c r="BL3488"/>
      <c r="BM3488"/>
      <c r="BN3488"/>
      <c r="BO3488"/>
      <c r="BP3488"/>
      <c r="BQ3488"/>
      <c r="BR3488"/>
      <c r="BS3488"/>
      <c r="BT3488" t="inlineStr">
        <is>
          <t>--</t>
        </is>
      </c>
      <c r="BU3488"/>
      <c r="BV3488"/>
      <c r="BW3488"/>
      <c r="BX3488"/>
      <c r="BY3488"/>
      <c r="BZ3488"/>
      <c r="CA3488"/>
      <c r="CB3488"/>
      <c r="CC3488"/>
      <c r="CD3488"/>
      <c r="CE3488"/>
      <c r="CF3488"/>
      <c r="CG3488"/>
      <c r="CH3488"/>
      <c r="CI3488" t="inlineStr">
        <is>
          <t xml:space="preserve"> TESTID/38//MSMT/NR//DOSES/2/5/10/20/40 UG/L//SOURCE/COM//WTINT/NR//DNUM/6//SEX/NR//TMETH/EPAASTM//STYPE/ACUTE//ETIME/96 H//AP RATE/NR//SAMPN/NR//WTAT/NR//INTAKE/NR//COMPEP/NR//LD/NR//DW/NR//STST/NR//HMA/NR//NA/NR//CL/60 MG/L//DIC/NR//CA/NR//POT/NR//MG/NR//SO4/NR//SULF/NR//</t>
        </is>
      </c>
      <c r="CJ3488" t="inlineStr">
        <is>
          <t>SOURCE/COMMERCIAL//   TESTID/38//MSMT/NR//DOSES/2/5/10/20/40 UG/L//SOURCE/COM//WTINT/NR//DNUM/6//SEX/NR//TMETH/EPAASTM//STYPE/ACUTE//ETIME/96 H//AP RATE/NR//SAMPN/NR//WTAT/NR//INTAKE/NR//COMPEP/NR//LD/NR//DW/NR//STST/NR//HMA/NR//NA/NR//CL/60 MG/L//DIC/NR//CA/NR//POT/NR//MG/NR//SO4/NR//SULF/NR//</t>
        </is>
      </c>
      <c r="CK3488" t="inlineStr">
        <is>
          <t>Forsythe II,B.L.</t>
        </is>
      </c>
      <c r="CL3488" t="n">
        <v>83754.0</v>
      </c>
      <c r="CM3488" t="inlineStr">
        <is>
          <t>Silver in a Freshwater Ecosystem:  Acute Toxicity and Trophic Transfer</t>
        </is>
      </c>
      <c r="CN3488" t="inlineStr">
        <is>
          <t>Ph.D. Thesis, Clemson University, Clemson, SC:149 p.</t>
        </is>
      </c>
      <c r="CO3488" t="n">
        <v>1996.0</v>
      </c>
      <c r="CP3488" t="inlineStr">
        <is>
          <t>Forsythe II,B.L. (1996). Silver in a Freshwater Ecosystem:  Acute Toxicity and Trophic Transfer. Ph.D. Thesis, Clemson University, Clemson, SC, 149 p. ECOREF#:83754</t>
        </is>
      </c>
    </row>
    <row r="3489">
      <c r="A3489" t="n">
        <v>7761888.0</v>
      </c>
      <c r="B3489" t="inlineStr">
        <is>
          <t>Nitric acid silver (1+) salt (1:1)</t>
        </is>
      </c>
      <c r="C3489" t="inlineStr">
        <is>
          <t>American chemical society grade</t>
        </is>
      </c>
      <c r="D3489" t="inlineStr">
        <is>
          <t>Unmeasured</t>
        </is>
      </c>
      <c r="E3489" t="inlineStr">
        <is>
          <t>Not reported</t>
        </is>
      </c>
      <c r="F3489"/>
      <c r="G3489"/>
      <c r="H3489"/>
      <c r="I3489"/>
      <c r="J3489"/>
      <c r="K3489"/>
      <c r="L3489" t="inlineStr">
        <is>
          <t>Pimephales promelas</t>
        </is>
      </c>
      <c r="M3489" t="inlineStr">
        <is>
          <t>Fathead Minnow</t>
        </is>
      </c>
      <c r="N3489" t="inlineStr">
        <is>
          <t>Juvenile</t>
        </is>
      </c>
      <c r="O3489"/>
      <c r="P3489"/>
      <c r="Q3489"/>
      <c r="R3489"/>
      <c r="S3489"/>
      <c r="T3489"/>
      <c r="U3489"/>
      <c r="V3489" t="inlineStr">
        <is>
          <t>Static</t>
        </is>
      </c>
      <c r="W3489" t="inlineStr">
        <is>
          <t>Fresh water</t>
        </is>
      </c>
      <c r="X3489" t="inlineStr">
        <is>
          <t>Lab</t>
        </is>
      </c>
      <c r="Y3489" t="n">
        <v>6.0</v>
      </c>
      <c r="Z3489" t="inlineStr">
        <is>
          <t>Total</t>
        </is>
      </c>
      <c r="AA3489"/>
      <c r="AB3489" t="n">
        <v>0.03</v>
      </c>
      <c r="AC3489"/>
      <c r="AD3489" t="n">
        <v>0.0284</v>
      </c>
      <c r="AE3489"/>
      <c r="AF3489" t="n">
        <v>0.0324</v>
      </c>
      <c r="AG3489" t="inlineStr">
        <is>
          <t>AI mg/L</t>
        </is>
      </c>
      <c r="AH3489"/>
      <c r="AI3489"/>
      <c r="AJ3489"/>
      <c r="AK3489"/>
      <c r="AL3489"/>
      <c r="AM3489"/>
      <c r="AN3489"/>
      <c r="AO3489"/>
      <c r="AP3489"/>
      <c r="AQ3489"/>
      <c r="AR3489"/>
      <c r="AS3489"/>
      <c r="AT3489"/>
      <c r="AU3489"/>
      <c r="AV3489"/>
      <c r="AW3489"/>
      <c r="AX3489" t="inlineStr">
        <is>
          <t>Mortality</t>
        </is>
      </c>
      <c r="AY3489" t="inlineStr">
        <is>
          <t>Mortality</t>
        </is>
      </c>
      <c r="AZ3489" t="inlineStr">
        <is>
          <t>LC50</t>
        </is>
      </c>
      <c r="BA3489"/>
      <c r="BB3489" t="n">
        <v>4.0</v>
      </c>
      <c r="BC3489"/>
      <c r="BD3489"/>
      <c r="BE3489"/>
      <c r="BF3489"/>
      <c r="BG3489" t="inlineStr">
        <is>
          <t>Day(s)</t>
        </is>
      </c>
      <c r="BH3489"/>
      <c r="BI3489" t="inlineStr">
        <is>
          <t>DTXSID3032042</t>
        </is>
      </c>
      <c r="BJ3489"/>
      <c r="BK3489"/>
      <c r="BL3489"/>
      <c r="BM3489"/>
      <c r="BN3489"/>
      <c r="BO3489"/>
      <c r="BP3489"/>
      <c r="BQ3489"/>
      <c r="BR3489"/>
      <c r="BS3489"/>
      <c r="BT3489" t="inlineStr">
        <is>
          <t>--</t>
        </is>
      </c>
      <c r="BU3489"/>
      <c r="BV3489"/>
      <c r="BW3489"/>
      <c r="BX3489"/>
      <c r="BY3489"/>
      <c r="BZ3489"/>
      <c r="CA3489"/>
      <c r="CB3489"/>
      <c r="CC3489"/>
      <c r="CD3489"/>
      <c r="CE3489"/>
      <c r="CF3489"/>
      <c r="CG3489"/>
      <c r="CH3489"/>
      <c r="CI3489"/>
      <c r="CJ3489" t="inlineStr">
        <is>
          <t xml:space="preserve">SOURCE/FROM THE EPA AQUATIC TOXICOLOGY LABORATORY, NEWTOWN, OHIO//MEDIA/CHARCOAL-FILTERED TAP WATER//   </t>
        </is>
      </c>
      <c r="CK3489" t="inlineStr">
        <is>
          <t>Birge,W.J., J.A. Black, J.F. Hobson, A.G. Westerman, and T.M. Short</t>
        </is>
      </c>
      <c r="CL3489" t="n">
        <v>18858.0</v>
      </c>
      <c r="CM3489" t="inlineStr">
        <is>
          <t>Toxicological Studies on Aquatic Contaminants Originating from Coal Production and Utilization: The Induction of Tolerance to Silver in Laboratory Populations of Fish and the Chronic Toxicity of Nickel to Fish Early Lif</t>
        </is>
      </c>
      <c r="CN3489" t="inlineStr">
        <is>
          <t>Proj.No.G-844-02, Water Resources Research Institute Research Rep.No.151, University of Kentucky, Lexington, KY:36 p.</t>
        </is>
      </c>
      <c r="CO3489" t="n">
        <v>1984.0</v>
      </c>
      <c r="CP3489" t="inlineStr">
        <is>
          <t>Birge,W.J., J.A. Black, J.F. Hobson, A.G. Westerman, and T.M. Short (1984). Toxicological Studies on Aquatic Contaminants Originating from Coal Production and Utilization: The Induction of Tolerance to Silver in Laboratory Populations of Fish and the Chronic Toxicity of Nickel to Fish Early Lif. Proj.No.G-844-02, Water Resources Research Institute Research Rep.No.151, University of Kentucky, Lexington, KY, 36 p. ECOREF#:18858</t>
        </is>
      </c>
    </row>
    <row r="3490">
      <c r="A3490" t="n">
        <v>7761888.0</v>
      </c>
      <c r="B3490" t="inlineStr">
        <is>
          <t>Nitric acid silver (1+) salt (1:1)</t>
        </is>
      </c>
      <c r="C3490"/>
      <c r="D3490" t="inlineStr">
        <is>
          <t>Unmeasured</t>
        </is>
      </c>
      <c r="E3490" t="inlineStr">
        <is>
          <t>Not coded</t>
        </is>
      </c>
      <c r="F3490"/>
      <c r="G3490"/>
      <c r="H3490"/>
      <c r="I3490"/>
      <c r="J3490"/>
      <c r="K3490"/>
      <c r="L3490" t="inlineStr">
        <is>
          <t>Pimephales promelas</t>
        </is>
      </c>
      <c r="M3490" t="inlineStr">
        <is>
          <t>Fathead Minnow</t>
        </is>
      </c>
      <c r="N3490"/>
      <c r="O3490"/>
      <c r="P3490"/>
      <c r="Q3490"/>
      <c r="R3490"/>
      <c r="S3490"/>
      <c r="T3490"/>
      <c r="U3490"/>
      <c r="V3490" t="inlineStr">
        <is>
          <t>Renewal</t>
        </is>
      </c>
      <c r="W3490" t="inlineStr">
        <is>
          <t>Fresh water</t>
        </is>
      </c>
      <c r="X3490" t="inlineStr">
        <is>
          <t>Lab</t>
        </is>
      </c>
      <c r="Y3490"/>
      <c r="Z3490" t="inlineStr">
        <is>
          <t>Dissolved</t>
        </is>
      </c>
      <c r="AA3490"/>
      <c r="AB3490" t="n">
        <v>0.0023</v>
      </c>
      <c r="AC3490"/>
      <c r="AD3490"/>
      <c r="AE3490"/>
      <c r="AF3490"/>
      <c r="AG3490" t="inlineStr">
        <is>
          <t>AI mg/L</t>
        </is>
      </c>
      <c r="AH3490" t="inlineStr">
        <is>
          <t>Total</t>
        </is>
      </c>
      <c r="AI3490"/>
      <c r="AJ3490" t="n">
        <v>0.0077</v>
      </c>
      <c r="AK3490"/>
      <c r="AL3490"/>
      <c r="AM3490"/>
      <c r="AN3490"/>
      <c r="AO3490" t="inlineStr">
        <is>
          <t>AI mg/L</t>
        </is>
      </c>
      <c r="AP3490"/>
      <c r="AQ3490"/>
      <c r="AR3490"/>
      <c r="AS3490"/>
      <c r="AT3490"/>
      <c r="AU3490"/>
      <c r="AV3490"/>
      <c r="AW3490"/>
      <c r="AX3490" t="inlineStr">
        <is>
          <t>Mortality</t>
        </is>
      </c>
      <c r="AY3490" t="inlineStr">
        <is>
          <t>Mortality</t>
        </is>
      </c>
      <c r="AZ3490" t="inlineStr">
        <is>
          <t>LC50</t>
        </is>
      </c>
      <c r="BA3490"/>
      <c r="BB3490" t="n">
        <v>4.0</v>
      </c>
      <c r="BC3490"/>
      <c r="BD3490"/>
      <c r="BE3490"/>
      <c r="BF3490"/>
      <c r="BG3490" t="inlineStr">
        <is>
          <t>Day(s)</t>
        </is>
      </c>
      <c r="BH3490"/>
      <c r="BI3490" t="inlineStr">
        <is>
          <t>DTXSID3032042</t>
        </is>
      </c>
      <c r="BJ3490" t="inlineStr">
        <is>
          <t>10.1002/etc.5620180108</t>
        </is>
      </c>
      <c r="BK3490"/>
      <c r="BL3490"/>
      <c r="BM3490"/>
      <c r="BN3490"/>
      <c r="BO3490"/>
      <c r="BP3490"/>
      <c r="BQ3490"/>
      <c r="BR3490"/>
      <c r="BS3490"/>
      <c r="BT3490" t="inlineStr">
        <is>
          <t>--</t>
        </is>
      </c>
      <c r="BU3490"/>
      <c r="BV3490"/>
      <c r="BW3490"/>
      <c r="BX3490"/>
      <c r="BY3490"/>
      <c r="BZ3490"/>
      <c r="CA3490" t="inlineStr">
        <is>
          <t>--</t>
        </is>
      </c>
      <c r="CB3490"/>
      <c r="CC3490"/>
      <c r="CD3490"/>
      <c r="CE3490"/>
      <c r="CF3490"/>
      <c r="CG3490"/>
      <c r="CH3490"/>
      <c r="CI3490"/>
      <c r="CJ3490"/>
      <c r="CK3490" t="inlineStr">
        <is>
          <t>Bury,N.R., F. Galvez, and C.M. Wood</t>
        </is>
      </c>
      <c r="CL3490" t="n">
        <v>19262.0</v>
      </c>
      <c r="CM3490" t="inlineStr">
        <is>
          <t>Effects of Chloride, Calcium, and Dissolved Organic Carbon on Silver Toxicity: Comparison Between Rainbow Trout and Fathead Minnows</t>
        </is>
      </c>
      <c r="CN3490" t="inlineStr">
        <is>
          <t>Environ. Toxicol. Chem.18(1): 56-62</t>
        </is>
      </c>
      <c r="CO3490" t="n">
        <v>1999.0</v>
      </c>
      <c r="CP3490" t="inlineStr">
        <is>
          <t>Bury,N.R., F. Galvez, and C.M. Wood (1999). Effects of Chloride, Calcium, and Dissolved Organic Carbon on Silver Toxicity: Comparison Between Rainbow Trout and Fathead Minnows. Environ. Toxicol. Chem., 18, (1), 56-62. doi:10.1002/etc.5620180108. ECOREF#:19262</t>
        </is>
      </c>
    </row>
    <row r="3491">
      <c r="A3491" t="n">
        <v>7761888.0</v>
      </c>
      <c r="B3491" t="inlineStr">
        <is>
          <t>Nitric acid silver (1+) salt (1:1)</t>
        </is>
      </c>
      <c r="C3491" t="inlineStr">
        <is>
          <t>Reagent Grade, Purissium, Purum, Puriss, Puris, Reinst</t>
        </is>
      </c>
      <c r="D3491" t="inlineStr">
        <is>
          <t>Unmeasured</t>
        </is>
      </c>
      <c r="E3491" t="inlineStr">
        <is>
          <t>Not coded</t>
        </is>
      </c>
      <c r="F3491"/>
      <c r="G3491"/>
      <c r="H3491"/>
      <c r="I3491"/>
      <c r="J3491"/>
      <c r="K3491"/>
      <c r="L3491" t="inlineStr">
        <is>
          <t>Pimephales promelas</t>
        </is>
      </c>
      <c r="M3491" t="inlineStr">
        <is>
          <t>Fathead Minnow</t>
        </is>
      </c>
      <c r="N3491" t="inlineStr">
        <is>
          <t>Fry</t>
        </is>
      </c>
      <c r="O3491"/>
      <c r="P3491" t="n">
        <v>4.0</v>
      </c>
      <c r="Q3491"/>
      <c r="R3491"/>
      <c r="S3491"/>
      <c r="T3491"/>
      <c r="U3491" t="inlineStr">
        <is>
          <t>Day(s)</t>
        </is>
      </c>
      <c r="V3491" t="inlineStr">
        <is>
          <t>Static</t>
        </is>
      </c>
      <c r="W3491" t="inlineStr">
        <is>
          <t>Fresh water</t>
        </is>
      </c>
      <c r="X3491" t="inlineStr">
        <is>
          <t>Lab</t>
        </is>
      </c>
      <c r="Y3491" t="n">
        <v>6.0</v>
      </c>
      <c r="Z3491" t="inlineStr">
        <is>
          <t>Total</t>
        </is>
      </c>
      <c r="AA3491"/>
      <c r="AB3491" t="n">
        <v>0.00608</v>
      </c>
      <c r="AC3491"/>
      <c r="AD3491" t="n">
        <v>0.0056</v>
      </c>
      <c r="AE3491"/>
      <c r="AF3491" t="n">
        <v>0.0066</v>
      </c>
      <c r="AG3491" t="inlineStr">
        <is>
          <t>AI mg/L</t>
        </is>
      </c>
      <c r="AH3491"/>
      <c r="AI3491"/>
      <c r="AJ3491"/>
      <c r="AK3491"/>
      <c r="AL3491"/>
      <c r="AM3491"/>
      <c r="AN3491"/>
      <c r="AO3491"/>
      <c r="AP3491"/>
      <c r="AQ3491"/>
      <c r="AR3491"/>
      <c r="AS3491"/>
      <c r="AT3491"/>
      <c r="AU3491"/>
      <c r="AV3491"/>
      <c r="AW3491"/>
      <c r="AX3491" t="inlineStr">
        <is>
          <t>Mortality</t>
        </is>
      </c>
      <c r="AY3491" t="inlineStr">
        <is>
          <t>Mortality</t>
        </is>
      </c>
      <c r="AZ3491" t="inlineStr">
        <is>
          <t>LC50</t>
        </is>
      </c>
      <c r="BA3491"/>
      <c r="BB3491" t="n">
        <v>4.0</v>
      </c>
      <c r="BC3491"/>
      <c r="BD3491"/>
      <c r="BE3491"/>
      <c r="BF3491"/>
      <c r="BG3491" t="inlineStr">
        <is>
          <t>Day(s)</t>
        </is>
      </c>
      <c r="BH3491"/>
      <c r="BI3491" t="inlineStr">
        <is>
          <t>DTXSID3032042</t>
        </is>
      </c>
      <c r="BJ3491"/>
      <c r="BK3491"/>
      <c r="BL3491"/>
      <c r="BM3491"/>
      <c r="BN3491"/>
      <c r="BO3491"/>
      <c r="BP3491"/>
      <c r="BQ3491"/>
      <c r="BR3491"/>
      <c r="BS3491"/>
      <c r="BT3491" t="inlineStr">
        <is>
          <t>--</t>
        </is>
      </c>
      <c r="BU3491"/>
      <c r="BV3491"/>
      <c r="BW3491"/>
      <c r="BX3491"/>
      <c r="BY3491"/>
      <c r="BZ3491"/>
      <c r="CA3491"/>
      <c r="CB3491"/>
      <c r="CC3491"/>
      <c r="CD3491"/>
      <c r="CE3491"/>
      <c r="CF3491"/>
      <c r="CG3491"/>
      <c r="CH3491"/>
      <c r="CI3491" t="inlineStr">
        <is>
          <t xml:space="preserve"> TESTID/8//MSMT/NR//DOSES/2/5/10/20/40 UG/L//SOURCE/COM//WTINT/NR//DNUM/6//SEX/NR//TMETH/EPAASTM//STYPE/ACUTE//ETIME/96 H//AP RATE/NR//SAMPN/NR//WTAT/NR//INTAKE/NR//COMPEP/NR//LD/NR//DW/NR//STST/NR//HMA/NR//NA/NR//CL/3 MG/L//DIC/NR//CA/NR//POT/NR//MG/NR//SO4/NR//SULF/NR//</t>
        </is>
      </c>
      <c r="CJ3491" t="inlineStr">
        <is>
          <t>SOURCE/COMMERCIAL//   TESTID/8//MSMT/NR//DOSES/2/5/10/20/40 UG/L//SOURCE/COM//WTINT/NR//DNUM/6//SEX/NR//TMETH/EPAASTM//STYPE/ACUTE//ETIME/96 H//AP RATE/NR//SAMPN/NR//WTAT/NR//INTAKE/NR//COMPEP/NR//LD/NR//DW/NR//STST/NR//HMA/NR//NA/NR//CL/3 MG/L//DIC/NR//CA/NR//POT/NR//MG/NR//SO4/NR//SULF/NR//</t>
        </is>
      </c>
      <c r="CK3491" t="inlineStr">
        <is>
          <t>Forsythe II,B.L.</t>
        </is>
      </c>
      <c r="CL3491" t="n">
        <v>83754.0</v>
      </c>
      <c r="CM3491" t="inlineStr">
        <is>
          <t>Silver in a Freshwater Ecosystem:  Acute Toxicity and Trophic Transfer</t>
        </is>
      </c>
      <c r="CN3491" t="inlineStr">
        <is>
          <t>Ph.D. Thesis, Clemson University, Clemson, SC:149 p.</t>
        </is>
      </c>
      <c r="CO3491" t="n">
        <v>1996.0</v>
      </c>
      <c r="CP3491" t="inlineStr">
        <is>
          <t>Forsythe II,B.L. (1996). Silver in a Freshwater Ecosystem:  Acute Toxicity and Trophic Transfer. Ph.D. Thesis, Clemson University, Clemson, SC, 149 p. ECOREF#:83754</t>
        </is>
      </c>
    </row>
    <row r="3492">
      <c r="A3492" t="n">
        <v>7761888.0</v>
      </c>
      <c r="B3492" t="inlineStr">
        <is>
          <t>Nitric acid silver (1+) salt (1:1)</t>
        </is>
      </c>
      <c r="C3492" t="inlineStr">
        <is>
          <t>Reagent Grade, Purissium, Purum, Puriss, Puris, Reinst</t>
        </is>
      </c>
      <c r="D3492" t="inlineStr">
        <is>
          <t>Unmeasured</t>
        </is>
      </c>
      <c r="E3492" t="inlineStr">
        <is>
          <t>Not coded</t>
        </is>
      </c>
      <c r="F3492"/>
      <c r="G3492"/>
      <c r="H3492"/>
      <c r="I3492"/>
      <c r="J3492"/>
      <c r="K3492"/>
      <c r="L3492" t="inlineStr">
        <is>
          <t>Pimephales promelas</t>
        </is>
      </c>
      <c r="M3492" t="inlineStr">
        <is>
          <t>Fathead Minnow</t>
        </is>
      </c>
      <c r="N3492" t="inlineStr">
        <is>
          <t>Fry</t>
        </is>
      </c>
      <c r="O3492"/>
      <c r="P3492" t="n">
        <v>4.0</v>
      </c>
      <c r="Q3492"/>
      <c r="R3492"/>
      <c r="S3492"/>
      <c r="T3492"/>
      <c r="U3492" t="inlineStr">
        <is>
          <t>Day(s)</t>
        </is>
      </c>
      <c r="V3492" t="inlineStr">
        <is>
          <t>Static</t>
        </is>
      </c>
      <c r="W3492" t="inlineStr">
        <is>
          <t>Fresh water</t>
        </is>
      </c>
      <c r="X3492" t="inlineStr">
        <is>
          <t>Lab</t>
        </is>
      </c>
      <c r="Y3492" t="n">
        <v>4.0</v>
      </c>
      <c r="Z3492" t="inlineStr">
        <is>
          <t>Total</t>
        </is>
      </c>
      <c r="AA3492"/>
      <c r="AB3492" t="n">
        <v>0.0048</v>
      </c>
      <c r="AC3492"/>
      <c r="AD3492" t="n">
        <v>0.0034</v>
      </c>
      <c r="AE3492"/>
      <c r="AF3492" t="n">
        <v>0.0061</v>
      </c>
      <c r="AG3492" t="inlineStr">
        <is>
          <t>AI mg/L</t>
        </is>
      </c>
      <c r="AH3492"/>
      <c r="AI3492"/>
      <c r="AJ3492"/>
      <c r="AK3492"/>
      <c r="AL3492"/>
      <c r="AM3492"/>
      <c r="AN3492"/>
      <c r="AO3492"/>
      <c r="AP3492"/>
      <c r="AQ3492"/>
      <c r="AR3492"/>
      <c r="AS3492"/>
      <c r="AT3492"/>
      <c r="AU3492"/>
      <c r="AV3492"/>
      <c r="AW3492"/>
      <c r="AX3492" t="inlineStr">
        <is>
          <t>Mortality</t>
        </is>
      </c>
      <c r="AY3492" t="inlineStr">
        <is>
          <t>Mortality</t>
        </is>
      </c>
      <c r="AZ3492" t="inlineStr">
        <is>
          <t>LC50</t>
        </is>
      </c>
      <c r="BA3492"/>
      <c r="BB3492" t="n">
        <v>4.0</v>
      </c>
      <c r="BC3492"/>
      <c r="BD3492"/>
      <c r="BE3492"/>
      <c r="BF3492"/>
      <c r="BG3492" t="inlineStr">
        <is>
          <t>Day(s)</t>
        </is>
      </c>
      <c r="BH3492"/>
      <c r="BI3492" t="inlineStr">
        <is>
          <t>DTXSID3032042</t>
        </is>
      </c>
      <c r="BJ3492"/>
      <c r="BK3492"/>
      <c r="BL3492"/>
      <c r="BM3492"/>
      <c r="BN3492"/>
      <c r="BO3492"/>
      <c r="BP3492"/>
      <c r="BQ3492"/>
      <c r="BR3492"/>
      <c r="BS3492"/>
      <c r="BT3492" t="inlineStr">
        <is>
          <t>--</t>
        </is>
      </c>
      <c r="BU3492"/>
      <c r="BV3492"/>
      <c r="BW3492"/>
      <c r="BX3492"/>
      <c r="BY3492"/>
      <c r="BZ3492"/>
      <c r="CA3492"/>
      <c r="CB3492"/>
      <c r="CC3492"/>
      <c r="CD3492"/>
      <c r="CE3492"/>
      <c r="CF3492"/>
      <c r="CG3492"/>
      <c r="CH3492"/>
      <c r="CI3492" t="inlineStr">
        <is>
          <t xml:space="preserve"> TESTID/3//MSMT/NR//DOSES/NR//SOURCE/COM//WTINT/NR//DNUM/4//SEX/NR//TMETH/EPAASTM//STYPE/ACUTE//ETIME/96 H//AP RATE/NR//SAMPN/NR//WTAT/NR//INTAKE/NR//COMPEP/NR//LD/NR//DW/NR//STST/NR//HMA/NR//NA/NR//CL/3 MG/L//DIC/NR//CA/NR//POT/NR//MG/NR//SO4/NR//SULF/NR//</t>
        </is>
      </c>
      <c r="CJ3492" t="inlineStr">
        <is>
          <t>SOURCE/COMMERCIAL//   TESTID/3//MSMT/NR//DOSES/NR//SOURCE/COM//WTINT/NR//DNUM/4//SEX/NR//TMETH/EPAASTM//STYPE/ACUTE//ETIME/96 H//AP RATE/NR//SAMPN/NR//WTAT/NR//INTAKE/NR//COMPEP/NR//LD/NR//DW/NR//STST/NR//HMA/NR//NA/NR//CL/3 MG/L//DIC/NR//CA/NR//POT/NR//MG/NR//SO4/NR//SULF/NR//</t>
        </is>
      </c>
      <c r="CK3492" t="inlineStr">
        <is>
          <t>Forsythe II,B.L.</t>
        </is>
      </c>
      <c r="CL3492" t="n">
        <v>83754.0</v>
      </c>
      <c r="CM3492" t="inlineStr">
        <is>
          <t>Silver in a Freshwater Ecosystem:  Acute Toxicity and Trophic Transfer</t>
        </is>
      </c>
      <c r="CN3492" t="inlineStr">
        <is>
          <t>Ph.D. Thesis, Clemson University, Clemson, SC:149 p.</t>
        </is>
      </c>
      <c r="CO3492" t="n">
        <v>1996.0</v>
      </c>
      <c r="CP3492" t="inlineStr">
        <is>
          <t>Forsythe II,B.L. (1996). Silver in a Freshwater Ecosystem:  Acute Toxicity and Trophic Transfer. Ph.D. Thesis, Clemson University, Clemson, SC, 149 p. ECOREF#:83754</t>
        </is>
      </c>
    </row>
    <row r="3493">
      <c r="A3493" t="n">
        <v>7761888.0</v>
      </c>
      <c r="B3493" t="inlineStr">
        <is>
          <t>Nitric acid silver (1+) salt (1:1)</t>
        </is>
      </c>
      <c r="C3493"/>
      <c r="D3493" t="inlineStr">
        <is>
          <t>Measured</t>
        </is>
      </c>
      <c r="E3493" t="inlineStr">
        <is>
          <t>Not coded</t>
        </is>
      </c>
      <c r="F3493"/>
      <c r="G3493"/>
      <c r="H3493"/>
      <c r="I3493"/>
      <c r="J3493"/>
      <c r="K3493"/>
      <c r="L3493" t="inlineStr">
        <is>
          <t>Pimephales promelas</t>
        </is>
      </c>
      <c r="M3493" t="inlineStr">
        <is>
          <t>Fathead Minnow</t>
        </is>
      </c>
      <c r="N3493" t="inlineStr">
        <is>
          <t>Larva</t>
        </is>
      </c>
      <c r="O3493" t="inlineStr">
        <is>
          <t>&lt;</t>
        </is>
      </c>
      <c r="P3493" t="n">
        <v>24.0</v>
      </c>
      <c r="Q3493"/>
      <c r="R3493"/>
      <c r="S3493"/>
      <c r="T3493"/>
      <c r="U3493" t="inlineStr">
        <is>
          <t>Hour(s)</t>
        </is>
      </c>
      <c r="V3493" t="inlineStr">
        <is>
          <t>Renewal</t>
        </is>
      </c>
      <c r="W3493" t="inlineStr">
        <is>
          <t>Fresh water</t>
        </is>
      </c>
      <c r="X3493" t="inlineStr">
        <is>
          <t>Lab</t>
        </is>
      </c>
      <c r="Y3493" t="n">
        <v>6.0</v>
      </c>
      <c r="Z3493" t="inlineStr">
        <is>
          <t>Total</t>
        </is>
      </c>
      <c r="AA3493"/>
      <c r="AB3493" t="n">
        <v>0.0214</v>
      </c>
      <c r="AC3493"/>
      <c r="AD3493"/>
      <c r="AE3493"/>
      <c r="AF3493"/>
      <c r="AG3493" t="inlineStr">
        <is>
          <t>AI mg/L</t>
        </is>
      </c>
      <c r="AH3493"/>
      <c r="AI3493"/>
      <c r="AJ3493"/>
      <c r="AK3493"/>
      <c r="AL3493"/>
      <c r="AM3493"/>
      <c r="AN3493"/>
      <c r="AO3493"/>
      <c r="AP3493"/>
      <c r="AQ3493"/>
      <c r="AR3493"/>
      <c r="AS3493"/>
      <c r="AT3493"/>
      <c r="AU3493"/>
      <c r="AV3493"/>
      <c r="AW3493"/>
      <c r="AX3493" t="inlineStr">
        <is>
          <t>Mortality</t>
        </is>
      </c>
      <c r="AY3493" t="inlineStr">
        <is>
          <t>Mortality</t>
        </is>
      </c>
      <c r="AZ3493" t="inlineStr">
        <is>
          <t>LC50</t>
        </is>
      </c>
      <c r="BA3493"/>
      <c r="BB3493" t="n">
        <v>4.0</v>
      </c>
      <c r="BC3493"/>
      <c r="BD3493"/>
      <c r="BE3493"/>
      <c r="BF3493"/>
      <c r="BG3493" t="inlineStr">
        <is>
          <t>Day(s)</t>
        </is>
      </c>
      <c r="BH3493"/>
      <c r="BI3493" t="inlineStr">
        <is>
          <t>DTXSID3032042</t>
        </is>
      </c>
      <c r="BJ3493" t="inlineStr">
        <is>
          <t>10.1897/02-501</t>
        </is>
      </c>
      <c r="BK3493"/>
      <c r="BL3493"/>
      <c r="BM3493"/>
      <c r="BN3493"/>
      <c r="BO3493"/>
      <c r="BP3493"/>
      <c r="BQ3493"/>
      <c r="BR3493"/>
      <c r="BS3493"/>
      <c r="BT3493" t="inlineStr">
        <is>
          <t>--</t>
        </is>
      </c>
      <c r="BU3493"/>
      <c r="BV3493"/>
      <c r="BW3493"/>
      <c r="BX3493"/>
      <c r="BY3493"/>
      <c r="BZ3493"/>
      <c r="CA3493"/>
      <c r="CB3493"/>
      <c r="CC3493"/>
      <c r="CD3493"/>
      <c r="CE3493"/>
      <c r="CF3493"/>
      <c r="CG3493"/>
      <c r="CH3493"/>
      <c r="CI3493" t="inlineStr">
        <is>
          <t xml:space="preserve"> NA/0.4* mg/L//DNUM/6//TESTID/2//CONC/ALSO REPORTED FOR DISSOLVED AG////</t>
        </is>
      </c>
      <c r="CJ3493" t="inlineStr">
        <is>
          <t xml:space="preserve">   NA/0.4* mg/L//DNUM/6//TESTID/2//CONC/ALSO REPORTED FOR DISSOLVED AG////</t>
        </is>
      </c>
      <c r="CK3493" t="inlineStr">
        <is>
          <t>VanGenderen,E.J., A.C. Ryan, J.R. Tomasso, and S.J. Klaine</t>
        </is>
      </c>
      <c r="CL3493" t="n">
        <v>71734.0</v>
      </c>
      <c r="CM3493" t="inlineStr">
        <is>
          <t>Influence of Dissolved Organic Matter Source on Silver Toxicity to Pimephales promelas</t>
        </is>
      </c>
      <c r="CN3493" t="inlineStr">
        <is>
          <t>Environ. Toxicol. Chem.22(11): 2746-2751</t>
        </is>
      </c>
      <c r="CO3493" t="n">
        <v>2003.0</v>
      </c>
      <c r="CP3493" t="inlineStr">
        <is>
          <t>VanGenderen,E.J., A.C. Ryan, J.R. Tomasso, and S.J. Klaine (2003). Influence of Dissolved Organic Matter Source on Silver Toxicity to Pimephales promelas. Environ. Toxicol. Chem., 22, (11), 2746-2751. doi:10.1897/02-501. ECOREF#:71734</t>
        </is>
      </c>
    </row>
    <row r="3494">
      <c r="A3494" t="n">
        <v>7761888.0</v>
      </c>
      <c r="B3494" t="inlineStr">
        <is>
          <t>Nitric acid silver (1+) salt (1:1)</t>
        </is>
      </c>
      <c r="C3494"/>
      <c r="D3494" t="inlineStr">
        <is>
          <t>Measured</t>
        </is>
      </c>
      <c r="E3494" t="inlineStr">
        <is>
          <t>Not coded</t>
        </is>
      </c>
      <c r="F3494"/>
      <c r="G3494" t="n">
        <v>99.7</v>
      </c>
      <c r="H3494"/>
      <c r="I3494"/>
      <c r="J3494"/>
      <c r="K3494"/>
      <c r="L3494" t="inlineStr">
        <is>
          <t>Pimephales promelas</t>
        </is>
      </c>
      <c r="M3494" t="inlineStr">
        <is>
          <t>Fathead Minnow</t>
        </is>
      </c>
      <c r="N3494" t="inlineStr">
        <is>
          <t>Juvenile</t>
        </is>
      </c>
      <c r="O3494"/>
      <c r="P3494"/>
      <c r="Q3494"/>
      <c r="R3494"/>
      <c r="S3494"/>
      <c r="T3494"/>
      <c r="U3494"/>
      <c r="V3494" t="inlineStr">
        <is>
          <t>Flow-through</t>
        </is>
      </c>
      <c r="W3494" t="inlineStr">
        <is>
          <t>Fresh water</t>
        </is>
      </c>
      <c r="X3494" t="inlineStr">
        <is>
          <t>Lab</t>
        </is>
      </c>
      <c r="Y3494"/>
      <c r="Z3494" t="inlineStr">
        <is>
          <t>Total</t>
        </is>
      </c>
      <c r="AA3494"/>
      <c r="AB3494"/>
      <c r="AC3494" t="inlineStr">
        <is>
          <t>&gt;</t>
        </is>
      </c>
      <c r="AD3494" t="n">
        <v>15.0</v>
      </c>
      <c r="AE3494" t="inlineStr">
        <is>
          <t>&lt;</t>
        </is>
      </c>
      <c r="AF3494" t="n">
        <v>20.0</v>
      </c>
      <c r="AG3494" t="inlineStr">
        <is>
          <t>AI mg/L</t>
        </is>
      </c>
      <c r="AH3494"/>
      <c r="AI3494"/>
      <c r="AJ3494"/>
      <c r="AK3494"/>
      <c r="AL3494"/>
      <c r="AM3494"/>
      <c r="AN3494"/>
      <c r="AO3494"/>
      <c r="AP3494"/>
      <c r="AQ3494"/>
      <c r="AR3494"/>
      <c r="AS3494"/>
      <c r="AT3494"/>
      <c r="AU3494"/>
      <c r="AV3494"/>
      <c r="AW3494"/>
      <c r="AX3494" t="inlineStr">
        <is>
          <t>Mortality</t>
        </is>
      </c>
      <c r="AY3494" t="inlineStr">
        <is>
          <t>Mortality</t>
        </is>
      </c>
      <c r="AZ3494" t="inlineStr">
        <is>
          <t>LC50</t>
        </is>
      </c>
      <c r="BA3494"/>
      <c r="BB3494" t="n">
        <v>4.0</v>
      </c>
      <c r="BC3494"/>
      <c r="BD3494"/>
      <c r="BE3494"/>
      <c r="BF3494"/>
      <c r="BG3494" t="inlineStr">
        <is>
          <t>Day(s)</t>
        </is>
      </c>
      <c r="BH3494" t="inlineStr">
        <is>
          <t>Pure</t>
        </is>
      </c>
      <c r="BI3494" t="inlineStr">
        <is>
          <t>DTXSID3032042</t>
        </is>
      </c>
      <c r="BJ3494" t="inlineStr">
        <is>
          <t>10.1002/etc.5620170407</t>
        </is>
      </c>
      <c r="BK3494"/>
      <c r="BL3494"/>
      <c r="BM3494"/>
      <c r="BN3494"/>
      <c r="BO3494"/>
      <c r="BP3494"/>
      <c r="BQ3494"/>
      <c r="BR3494"/>
      <c r="BS3494"/>
      <c r="BT3494" t="inlineStr">
        <is>
          <t>--</t>
        </is>
      </c>
      <c r="BU3494"/>
      <c r="BV3494"/>
      <c r="BW3494"/>
      <c r="BX3494"/>
      <c r="BY3494"/>
      <c r="BZ3494"/>
      <c r="CA3494"/>
      <c r="CB3494"/>
      <c r="CC3494"/>
      <c r="CD3494"/>
      <c r="CE3494"/>
      <c r="CF3494"/>
      <c r="CG3494"/>
      <c r="CH3494"/>
      <c r="CI3494" t="inlineStr">
        <is>
          <t xml:space="preserve"> CONC/FROM GRAPH//ORG C/FROM GRAPH//</t>
        </is>
      </c>
      <c r="CJ3494" t="inlineStr">
        <is>
          <t xml:space="preserve">   CONC/FROM GRAPH//ORG C/FROM GRAPH//</t>
        </is>
      </c>
      <c r="CK3494" t="inlineStr">
        <is>
          <t>Erickson,R.J., L.T. Brooke, M.D. Kahl, F.V. Venter, S.L. Harting, T.P. Markee, and R.L. Spehar</t>
        </is>
      </c>
      <c r="CL3494" t="n">
        <v>18938.0</v>
      </c>
      <c r="CM3494" t="inlineStr">
        <is>
          <t>Effects of Laboratory Test Conditions on the Toxicity of Silver to Aquatic Organisms</t>
        </is>
      </c>
      <c r="CN3494" t="inlineStr">
        <is>
          <t>Environ. Toxicol. Chem.17(4): 572-578</t>
        </is>
      </c>
      <c r="CO3494" t="n">
        <v>1998.0</v>
      </c>
      <c r="CP3494" t="inlineStr">
        <is>
          <t>Erickson,R.J., L.T. Brooke, M.D. Kahl, F.V. Venter, S.L. Harting, T.P. Markee, and R.L. Spehar (1998). Effects of Laboratory Test Conditions on the Toxicity of Silver to Aquatic Organisms. Environ. Toxicol. Chem., 17, (4), 572-578. doi:10.1002/etc.5620170407. ECOREF#:18938</t>
        </is>
      </c>
    </row>
    <row r="3495">
      <c r="A3495" t="n">
        <v>7761888.0</v>
      </c>
      <c r="B3495" t="inlineStr">
        <is>
          <t>Nitric acid silver (1+) salt (1:1)</t>
        </is>
      </c>
      <c r="C3495" t="inlineStr">
        <is>
          <t>Reagent Grade, Purissium, Purum, Puriss, Puris, Reinst</t>
        </is>
      </c>
      <c r="D3495" t="inlineStr">
        <is>
          <t>Unmeasured</t>
        </is>
      </c>
      <c r="E3495" t="inlineStr">
        <is>
          <t>Not coded</t>
        </is>
      </c>
      <c r="F3495"/>
      <c r="G3495"/>
      <c r="H3495"/>
      <c r="I3495"/>
      <c r="J3495"/>
      <c r="K3495"/>
      <c r="L3495" t="inlineStr">
        <is>
          <t>Pimephales promelas</t>
        </is>
      </c>
      <c r="M3495" t="inlineStr">
        <is>
          <t>Fathead Minnow</t>
        </is>
      </c>
      <c r="N3495" t="inlineStr">
        <is>
          <t>Fry</t>
        </is>
      </c>
      <c r="O3495"/>
      <c r="P3495" t="n">
        <v>4.0</v>
      </c>
      <c r="Q3495"/>
      <c r="R3495"/>
      <c r="S3495"/>
      <c r="T3495"/>
      <c r="U3495" t="inlineStr">
        <is>
          <t>Day(s)</t>
        </is>
      </c>
      <c r="V3495" t="inlineStr">
        <is>
          <t>Static</t>
        </is>
      </c>
      <c r="W3495" t="inlineStr">
        <is>
          <t>Fresh water</t>
        </is>
      </c>
      <c r="X3495" t="inlineStr">
        <is>
          <t>Lab</t>
        </is>
      </c>
      <c r="Y3495" t="n">
        <v>7.0</v>
      </c>
      <c r="Z3495" t="inlineStr">
        <is>
          <t>Total</t>
        </is>
      </c>
      <c r="AA3495"/>
      <c r="AB3495" t="n">
        <v>0.0014</v>
      </c>
      <c r="AC3495"/>
      <c r="AD3495" t="n">
        <v>0.001</v>
      </c>
      <c r="AE3495"/>
      <c r="AF3495" t="n">
        <v>0.002</v>
      </c>
      <c r="AG3495" t="inlineStr">
        <is>
          <t>AI mg/L</t>
        </is>
      </c>
      <c r="AH3495"/>
      <c r="AI3495"/>
      <c r="AJ3495"/>
      <c r="AK3495"/>
      <c r="AL3495"/>
      <c r="AM3495"/>
      <c r="AN3495"/>
      <c r="AO3495"/>
      <c r="AP3495"/>
      <c r="AQ3495"/>
      <c r="AR3495"/>
      <c r="AS3495"/>
      <c r="AT3495"/>
      <c r="AU3495"/>
      <c r="AV3495"/>
      <c r="AW3495"/>
      <c r="AX3495" t="inlineStr">
        <is>
          <t>Mortality</t>
        </is>
      </c>
      <c r="AY3495" t="inlineStr">
        <is>
          <t>Mortality</t>
        </is>
      </c>
      <c r="AZ3495" t="inlineStr">
        <is>
          <t>LC50</t>
        </is>
      </c>
      <c r="BA3495"/>
      <c r="BB3495" t="n">
        <v>4.0</v>
      </c>
      <c r="BC3495"/>
      <c r="BD3495"/>
      <c r="BE3495"/>
      <c r="BF3495"/>
      <c r="BG3495" t="inlineStr">
        <is>
          <t>Day(s)</t>
        </is>
      </c>
      <c r="BH3495"/>
      <c r="BI3495" t="inlineStr">
        <is>
          <t>DTXSID3032042</t>
        </is>
      </c>
      <c r="BJ3495"/>
      <c r="BK3495"/>
      <c r="BL3495"/>
      <c r="BM3495"/>
      <c r="BN3495"/>
      <c r="BO3495"/>
      <c r="BP3495"/>
      <c r="BQ3495"/>
      <c r="BR3495"/>
      <c r="BS3495"/>
      <c r="BT3495" t="inlineStr">
        <is>
          <t>--</t>
        </is>
      </c>
      <c r="BU3495"/>
      <c r="BV3495"/>
      <c r="BW3495"/>
      <c r="BX3495"/>
      <c r="BY3495"/>
      <c r="BZ3495"/>
      <c r="CA3495"/>
      <c r="CB3495"/>
      <c r="CC3495"/>
      <c r="CD3495"/>
      <c r="CE3495"/>
      <c r="CF3495"/>
      <c r="CG3495"/>
      <c r="CH3495"/>
      <c r="CI3495" t="inlineStr">
        <is>
          <t xml:space="preserve"> TESTID/1//MSMT/NR//DOSES/0.5/2.5/5/10/20/40 UG/L//SOURCE/COM//WTINT/NR//DNUM/7//SEX/NR//TMETH/EPAASTM//STYPE/ACUTE//ETIME/96 H//AP RATE/NR//SAMPN/NR//WTAT/NR//INTAKE/NR//COMPEP/NR//LD/NR//DW/NR//STST/NR//HMA/NR//NA/NR//CL/3 MG/L//DIC/NR//CA/NR//POT/NR//MG/NR//SO4/NR//SULF/NR//</t>
        </is>
      </c>
      <c r="CJ3495" t="inlineStr">
        <is>
          <t>SOURCE/COMMERCIAL//   TESTID/1//MSMT/NR//DOSES/0.5/2.5/5/10/20/40 UG/L//SOURCE/COM//WTINT/NR//DNUM/7//SEX/NR//TMETH/EPAASTM//STYPE/ACUTE//ETIME/96 H//AP RATE/NR//SAMPN/NR//WTAT/NR//INTAKE/NR//COMPEP/NR//LD/NR//DW/NR//STST/NR//HMA/NR//NA/NR//CL/3 MG/L//DIC/NR//CA/NR//POT/NR//MG/NR//SO4/NR//SULF/NR//</t>
        </is>
      </c>
      <c r="CK3495" t="inlineStr">
        <is>
          <t>Forsythe II,B.L.</t>
        </is>
      </c>
      <c r="CL3495" t="n">
        <v>83754.0</v>
      </c>
      <c r="CM3495" t="inlineStr">
        <is>
          <t>Silver in a Freshwater Ecosystem:  Acute Toxicity and Trophic Transfer</t>
        </is>
      </c>
      <c r="CN3495" t="inlineStr">
        <is>
          <t>Ph.D. Thesis, Clemson University, Clemson, SC:149 p.</t>
        </is>
      </c>
      <c r="CO3495" t="n">
        <v>1996.0</v>
      </c>
      <c r="CP3495" t="inlineStr">
        <is>
          <t>Forsythe II,B.L. (1996). Silver in a Freshwater Ecosystem:  Acute Toxicity and Trophic Transfer. Ph.D. Thesis, Clemson University, Clemson, SC, 149 p. ECOREF#:83754</t>
        </is>
      </c>
    </row>
    <row r="3496">
      <c r="A3496" t="n">
        <v>7761888.0</v>
      </c>
      <c r="B3496" t="inlineStr">
        <is>
          <t>Nitric acid silver (1+) salt (1:1)</t>
        </is>
      </c>
      <c r="C3496" t="inlineStr">
        <is>
          <t>Reagent Grade, Purissium, Purum, Puriss, Puris, Reinst</t>
        </is>
      </c>
      <c r="D3496" t="inlineStr">
        <is>
          <t>Unmeasured</t>
        </is>
      </c>
      <c r="E3496" t="inlineStr">
        <is>
          <t>Not coded</t>
        </is>
      </c>
      <c r="F3496"/>
      <c r="G3496"/>
      <c r="H3496"/>
      <c r="I3496"/>
      <c r="J3496"/>
      <c r="K3496"/>
      <c r="L3496" t="inlineStr">
        <is>
          <t>Pimephales promelas</t>
        </is>
      </c>
      <c r="M3496" t="inlineStr">
        <is>
          <t>Fathead Minnow</t>
        </is>
      </c>
      <c r="N3496" t="inlineStr">
        <is>
          <t>Fry</t>
        </is>
      </c>
      <c r="O3496"/>
      <c r="P3496" t="n">
        <v>4.0</v>
      </c>
      <c r="Q3496"/>
      <c r="R3496"/>
      <c r="S3496"/>
      <c r="T3496"/>
      <c r="U3496" t="inlineStr">
        <is>
          <t>Day(s)</t>
        </is>
      </c>
      <c r="V3496" t="inlineStr">
        <is>
          <t>Static</t>
        </is>
      </c>
      <c r="W3496" t="inlineStr">
        <is>
          <t>Fresh water</t>
        </is>
      </c>
      <c r="X3496" t="inlineStr">
        <is>
          <t>Lab</t>
        </is>
      </c>
      <c r="Y3496" t="n">
        <v>6.0</v>
      </c>
      <c r="Z3496" t="inlineStr">
        <is>
          <t>Total</t>
        </is>
      </c>
      <c r="AA3496"/>
      <c r="AB3496" t="n">
        <v>0.0056</v>
      </c>
      <c r="AC3496"/>
      <c r="AD3496" t="n">
        <v>0.0051</v>
      </c>
      <c r="AE3496"/>
      <c r="AF3496" t="n">
        <v>0.0062</v>
      </c>
      <c r="AG3496" t="inlineStr">
        <is>
          <t>AI mg/L</t>
        </is>
      </c>
      <c r="AH3496"/>
      <c r="AI3496"/>
      <c r="AJ3496"/>
      <c r="AK3496"/>
      <c r="AL3496"/>
      <c r="AM3496"/>
      <c r="AN3496"/>
      <c r="AO3496"/>
      <c r="AP3496"/>
      <c r="AQ3496"/>
      <c r="AR3496"/>
      <c r="AS3496"/>
      <c r="AT3496"/>
      <c r="AU3496"/>
      <c r="AV3496"/>
      <c r="AW3496"/>
      <c r="AX3496" t="inlineStr">
        <is>
          <t>Mortality</t>
        </is>
      </c>
      <c r="AY3496" t="inlineStr">
        <is>
          <t>Mortality</t>
        </is>
      </c>
      <c r="AZ3496" t="inlineStr">
        <is>
          <t>LC50</t>
        </is>
      </c>
      <c r="BA3496"/>
      <c r="BB3496" t="n">
        <v>4.0</v>
      </c>
      <c r="BC3496"/>
      <c r="BD3496"/>
      <c r="BE3496"/>
      <c r="BF3496"/>
      <c r="BG3496" t="inlineStr">
        <is>
          <t>Day(s)</t>
        </is>
      </c>
      <c r="BH3496"/>
      <c r="BI3496" t="inlineStr">
        <is>
          <t>DTXSID3032042</t>
        </is>
      </c>
      <c r="BJ3496"/>
      <c r="BK3496"/>
      <c r="BL3496"/>
      <c r="BM3496"/>
      <c r="BN3496"/>
      <c r="BO3496"/>
      <c r="BP3496"/>
      <c r="BQ3496"/>
      <c r="BR3496"/>
      <c r="BS3496"/>
      <c r="BT3496" t="inlineStr">
        <is>
          <t>--</t>
        </is>
      </c>
      <c r="BU3496"/>
      <c r="BV3496"/>
      <c r="BW3496"/>
      <c r="BX3496"/>
      <c r="BY3496"/>
      <c r="BZ3496"/>
      <c r="CA3496"/>
      <c r="CB3496"/>
      <c r="CC3496"/>
      <c r="CD3496"/>
      <c r="CE3496"/>
      <c r="CF3496"/>
      <c r="CG3496"/>
      <c r="CH3496"/>
      <c r="CI3496" t="inlineStr">
        <is>
          <t xml:space="preserve"> TESTID/33//MSMT/NR//DOSES/2/5/10/20/40 UG/L//SOURCE/COM//WTINT/NR//DNUM/6//SEX/NR//TMETH/EPAASTM//STYPE/ACUTE//ETIME/96 H//AP RATE/NR//SAMPN/NR//WTAT/NR//INTAKE/NR//COMPEP/NR//LD/NR//DW/NR//STST/NR//HMA/NR//NA/NR//CL/60 MG/L//DIC/NR//CA/NR//POT/NR//MG/NR//SO4/NR//SULF/NR//</t>
        </is>
      </c>
      <c r="CJ3496" t="inlineStr">
        <is>
          <t>SOURCE/COMMERCIAL//   TESTID/33//MSMT/NR//DOSES/2/5/10/20/40 UG/L//SOURCE/COM//WTINT/NR//DNUM/6//SEX/NR//TMETH/EPAASTM//STYPE/ACUTE//ETIME/96 H//AP RATE/NR//SAMPN/NR//WTAT/NR//INTAKE/NR//COMPEP/NR//LD/NR//DW/NR//STST/NR//HMA/NR//NA/NR//CL/60 MG/L//DIC/NR//CA/NR//POT/NR//MG/NR//SO4/NR//SULF/NR//</t>
        </is>
      </c>
      <c r="CK3496" t="inlineStr">
        <is>
          <t>Forsythe II,B.L.</t>
        </is>
      </c>
      <c r="CL3496" t="n">
        <v>83754.0</v>
      </c>
      <c r="CM3496" t="inlineStr">
        <is>
          <t>Silver in a Freshwater Ecosystem:  Acute Toxicity and Trophic Transfer</t>
        </is>
      </c>
      <c r="CN3496" t="inlineStr">
        <is>
          <t>Ph.D. Thesis, Clemson University, Clemson, SC:149 p.</t>
        </is>
      </c>
      <c r="CO3496" t="n">
        <v>1996.0</v>
      </c>
      <c r="CP3496" t="inlineStr">
        <is>
          <t>Forsythe II,B.L. (1996). Silver in a Freshwater Ecosystem:  Acute Toxicity and Trophic Transfer. Ph.D. Thesis, Clemson University, Clemson, SC, 149 p. ECOREF#:83754</t>
        </is>
      </c>
    </row>
    <row r="3497">
      <c r="A3497" t="n">
        <v>7761888.0</v>
      </c>
      <c r="B3497" t="inlineStr">
        <is>
          <t>Nitric acid silver (1+) salt (1:1)</t>
        </is>
      </c>
      <c r="C3497"/>
      <c r="D3497" t="inlineStr">
        <is>
          <t>Measured</t>
        </is>
      </c>
      <c r="E3497" t="inlineStr">
        <is>
          <t>Not coded</t>
        </is>
      </c>
      <c r="F3497"/>
      <c r="G3497"/>
      <c r="H3497"/>
      <c r="I3497"/>
      <c r="J3497"/>
      <c r="K3497"/>
      <c r="L3497" t="inlineStr">
        <is>
          <t>Pimephales promelas</t>
        </is>
      </c>
      <c r="M3497" t="inlineStr">
        <is>
          <t>Fathead Minnow</t>
        </is>
      </c>
      <c r="N3497" t="inlineStr">
        <is>
          <t>Larva</t>
        </is>
      </c>
      <c r="O3497" t="inlineStr">
        <is>
          <t>&lt;</t>
        </is>
      </c>
      <c r="P3497" t="n">
        <v>24.0</v>
      </c>
      <c r="Q3497"/>
      <c r="R3497"/>
      <c r="S3497"/>
      <c r="T3497"/>
      <c r="U3497" t="inlineStr">
        <is>
          <t>Hour(s)</t>
        </is>
      </c>
      <c r="V3497" t="inlineStr">
        <is>
          <t>Renewal</t>
        </is>
      </c>
      <c r="W3497" t="inlineStr">
        <is>
          <t>Fresh water</t>
        </is>
      </c>
      <c r="X3497" t="inlineStr">
        <is>
          <t>Lab</t>
        </is>
      </c>
      <c r="Y3497" t="n">
        <v>6.0</v>
      </c>
      <c r="Z3497" t="inlineStr">
        <is>
          <t>Total</t>
        </is>
      </c>
      <c r="AA3497"/>
      <c r="AB3497" t="n">
        <v>0.0092</v>
      </c>
      <c r="AC3497"/>
      <c r="AD3497"/>
      <c r="AE3497"/>
      <c r="AF3497"/>
      <c r="AG3497" t="inlineStr">
        <is>
          <t>AI mg/L</t>
        </is>
      </c>
      <c r="AH3497"/>
      <c r="AI3497"/>
      <c r="AJ3497"/>
      <c r="AK3497"/>
      <c r="AL3497"/>
      <c r="AM3497"/>
      <c r="AN3497"/>
      <c r="AO3497"/>
      <c r="AP3497"/>
      <c r="AQ3497"/>
      <c r="AR3497"/>
      <c r="AS3497"/>
      <c r="AT3497"/>
      <c r="AU3497"/>
      <c r="AV3497"/>
      <c r="AW3497"/>
      <c r="AX3497" t="inlineStr">
        <is>
          <t>Mortality</t>
        </is>
      </c>
      <c r="AY3497" t="inlineStr">
        <is>
          <t>Mortality</t>
        </is>
      </c>
      <c r="AZ3497" t="inlineStr">
        <is>
          <t>LC50</t>
        </is>
      </c>
      <c r="BA3497"/>
      <c r="BB3497" t="n">
        <v>4.0</v>
      </c>
      <c r="BC3497"/>
      <c r="BD3497"/>
      <c r="BE3497"/>
      <c r="BF3497"/>
      <c r="BG3497" t="inlineStr">
        <is>
          <t>Day(s)</t>
        </is>
      </c>
      <c r="BH3497"/>
      <c r="BI3497" t="inlineStr">
        <is>
          <t>DTXSID3032042</t>
        </is>
      </c>
      <c r="BJ3497" t="inlineStr">
        <is>
          <t>10.1897/02-501</t>
        </is>
      </c>
      <c r="BK3497"/>
      <c r="BL3497"/>
      <c r="BM3497"/>
      <c r="BN3497"/>
      <c r="BO3497"/>
      <c r="BP3497"/>
      <c r="BQ3497"/>
      <c r="BR3497"/>
      <c r="BS3497"/>
      <c r="BT3497" t="inlineStr">
        <is>
          <t>--</t>
        </is>
      </c>
      <c r="BU3497"/>
      <c r="BV3497"/>
      <c r="BW3497"/>
      <c r="BX3497"/>
      <c r="BY3497"/>
      <c r="BZ3497"/>
      <c r="CA3497"/>
      <c r="CB3497"/>
      <c r="CC3497"/>
      <c r="CD3497"/>
      <c r="CE3497"/>
      <c r="CF3497"/>
      <c r="CG3497"/>
      <c r="CH3497"/>
      <c r="CI3497" t="inlineStr">
        <is>
          <t xml:space="preserve"> NA/3.1* mg/L//DNUM/6//TESTID/12//CONC/ALSO REPORTED FOR DISSOLVED AG////</t>
        </is>
      </c>
      <c r="CJ3497" t="inlineStr">
        <is>
          <t xml:space="preserve">   NA/3.1* mg/L//DNUM/6//TESTID/12//CONC/ALSO REPORTED FOR DISSOLVED AG////</t>
        </is>
      </c>
      <c r="CK3497" t="inlineStr">
        <is>
          <t>VanGenderen,E.J., A.C. Ryan, J.R. Tomasso, and S.J. Klaine</t>
        </is>
      </c>
      <c r="CL3497" t="n">
        <v>71734.0</v>
      </c>
      <c r="CM3497" t="inlineStr">
        <is>
          <t>Influence of Dissolved Organic Matter Source on Silver Toxicity to Pimephales promelas</t>
        </is>
      </c>
      <c r="CN3497" t="inlineStr">
        <is>
          <t>Environ. Toxicol. Chem.22(11): 2746-2751</t>
        </is>
      </c>
      <c r="CO3497" t="n">
        <v>2003.0</v>
      </c>
      <c r="CP3497" t="inlineStr">
        <is>
          <t>VanGenderen,E.J., A.C. Ryan, J.R. Tomasso, and S.J. Klaine (2003). Influence of Dissolved Organic Matter Source on Silver Toxicity to Pimephales promelas. Environ. Toxicol. Chem., 22, (11), 2746-2751. doi:10.1897/02-501. ECOREF#:71734</t>
        </is>
      </c>
    </row>
    <row r="3498">
      <c r="A3498" t="n">
        <v>7761888.0</v>
      </c>
      <c r="B3498" t="inlineStr">
        <is>
          <t>Nitric acid silver (1+) salt (1:1)</t>
        </is>
      </c>
      <c r="C3498"/>
      <c r="D3498" t="inlineStr">
        <is>
          <t>Measured</t>
        </is>
      </c>
      <c r="E3498" t="inlineStr">
        <is>
          <t>Not coded</t>
        </is>
      </c>
      <c r="F3498"/>
      <c r="G3498"/>
      <c r="H3498"/>
      <c r="I3498"/>
      <c r="J3498"/>
      <c r="K3498"/>
      <c r="L3498" t="inlineStr">
        <is>
          <t>Pimephales promelas</t>
        </is>
      </c>
      <c r="M3498" t="inlineStr">
        <is>
          <t>Fathead Minnow</t>
        </is>
      </c>
      <c r="N3498" t="inlineStr">
        <is>
          <t>Larva</t>
        </is>
      </c>
      <c r="O3498" t="inlineStr">
        <is>
          <t>&lt;</t>
        </is>
      </c>
      <c r="P3498" t="n">
        <v>24.0</v>
      </c>
      <c r="Q3498"/>
      <c r="R3498"/>
      <c r="S3498"/>
      <c r="T3498"/>
      <c r="U3498" t="inlineStr">
        <is>
          <t>Hour(s)</t>
        </is>
      </c>
      <c r="V3498" t="inlineStr">
        <is>
          <t>Renewal</t>
        </is>
      </c>
      <c r="W3498" t="inlineStr">
        <is>
          <t>Fresh water</t>
        </is>
      </c>
      <c r="X3498" t="inlineStr">
        <is>
          <t>Lab</t>
        </is>
      </c>
      <c r="Y3498" t="n">
        <v>6.0</v>
      </c>
      <c r="Z3498" t="inlineStr">
        <is>
          <t>Total</t>
        </is>
      </c>
      <c r="AA3498"/>
      <c r="AB3498" t="n">
        <v>0.0329</v>
      </c>
      <c r="AC3498"/>
      <c r="AD3498"/>
      <c r="AE3498"/>
      <c r="AF3498"/>
      <c r="AG3498" t="inlineStr">
        <is>
          <t>AI mg/L</t>
        </is>
      </c>
      <c r="AH3498"/>
      <c r="AI3498"/>
      <c r="AJ3498"/>
      <c r="AK3498"/>
      <c r="AL3498"/>
      <c r="AM3498"/>
      <c r="AN3498"/>
      <c r="AO3498"/>
      <c r="AP3498"/>
      <c r="AQ3498"/>
      <c r="AR3498"/>
      <c r="AS3498"/>
      <c r="AT3498"/>
      <c r="AU3498"/>
      <c r="AV3498"/>
      <c r="AW3498"/>
      <c r="AX3498" t="inlineStr">
        <is>
          <t>Mortality</t>
        </is>
      </c>
      <c r="AY3498" t="inlineStr">
        <is>
          <t>Mortality</t>
        </is>
      </c>
      <c r="AZ3498" t="inlineStr">
        <is>
          <t>LC50</t>
        </is>
      </c>
      <c r="BA3498"/>
      <c r="BB3498" t="n">
        <v>4.0</v>
      </c>
      <c r="BC3498"/>
      <c r="BD3498"/>
      <c r="BE3498"/>
      <c r="BF3498"/>
      <c r="BG3498" t="inlineStr">
        <is>
          <t>Day(s)</t>
        </is>
      </c>
      <c r="BH3498"/>
      <c r="BI3498" t="inlineStr">
        <is>
          <t>DTXSID3032042</t>
        </is>
      </c>
      <c r="BJ3498" t="inlineStr">
        <is>
          <t>10.1897/02-501</t>
        </is>
      </c>
      <c r="BK3498"/>
      <c r="BL3498"/>
      <c r="BM3498"/>
      <c r="BN3498"/>
      <c r="BO3498"/>
      <c r="BP3498"/>
      <c r="BQ3498"/>
      <c r="BR3498"/>
      <c r="BS3498"/>
      <c r="BT3498" t="inlineStr">
        <is>
          <t>--</t>
        </is>
      </c>
      <c r="BU3498"/>
      <c r="BV3498"/>
      <c r="BW3498"/>
      <c r="BX3498"/>
      <c r="BY3498"/>
      <c r="BZ3498"/>
      <c r="CA3498"/>
      <c r="CB3498"/>
      <c r="CC3498"/>
      <c r="CD3498"/>
      <c r="CE3498"/>
      <c r="CF3498"/>
      <c r="CG3498"/>
      <c r="CH3498"/>
      <c r="CI3498" t="inlineStr">
        <is>
          <t xml:space="preserve"> NA/2.9* mg/L//DNUM/6//TESTID/8//CONC/ALSO REPORTED FOR DISSOLVED AG////</t>
        </is>
      </c>
      <c r="CJ3498" t="inlineStr">
        <is>
          <t xml:space="preserve">   NA/2.9* mg/L//DNUM/6//TESTID/8//CONC/ALSO REPORTED FOR DISSOLVED AG////</t>
        </is>
      </c>
      <c r="CK3498" t="inlineStr">
        <is>
          <t>VanGenderen,E.J., A.C. Ryan, J.R. Tomasso, and S.J. Klaine</t>
        </is>
      </c>
      <c r="CL3498" t="n">
        <v>71734.0</v>
      </c>
      <c r="CM3498" t="inlineStr">
        <is>
          <t>Influence of Dissolved Organic Matter Source on Silver Toxicity to Pimephales promelas</t>
        </is>
      </c>
      <c r="CN3498" t="inlineStr">
        <is>
          <t>Environ. Toxicol. Chem.22(11): 2746-2751</t>
        </is>
      </c>
      <c r="CO3498" t="n">
        <v>2003.0</v>
      </c>
      <c r="CP3498" t="inlineStr">
        <is>
          <t>VanGenderen,E.J., A.C. Ryan, J.R. Tomasso, and S.J. Klaine (2003). Influence of Dissolved Organic Matter Source on Silver Toxicity to Pimephales promelas. Environ. Toxicol. Chem., 22, (11), 2746-2751. doi:10.1897/02-501. ECOREF#:71734</t>
        </is>
      </c>
    </row>
    <row r="3499">
      <c r="A3499" t="n">
        <v>7761888.0</v>
      </c>
      <c r="B3499" t="inlineStr">
        <is>
          <t>Nitric acid silver (1+) salt (1:1)</t>
        </is>
      </c>
      <c r="C3499" t="inlineStr">
        <is>
          <t>Reagent Grade, Purissium, Purum, Puriss, Puris, Reinst</t>
        </is>
      </c>
      <c r="D3499" t="inlineStr">
        <is>
          <t>Unmeasured</t>
        </is>
      </c>
      <c r="E3499" t="inlineStr">
        <is>
          <t>Not coded</t>
        </is>
      </c>
      <c r="F3499"/>
      <c r="G3499"/>
      <c r="H3499"/>
      <c r="I3499"/>
      <c r="J3499"/>
      <c r="K3499"/>
      <c r="L3499" t="inlineStr">
        <is>
          <t>Pimephales promelas</t>
        </is>
      </c>
      <c r="M3499" t="inlineStr">
        <is>
          <t>Fathead Minnow</t>
        </is>
      </c>
      <c r="N3499" t="inlineStr">
        <is>
          <t>Larva</t>
        </is>
      </c>
      <c r="O3499"/>
      <c r="P3499" t="n">
        <v>28.0</v>
      </c>
      <c r="Q3499"/>
      <c r="R3499"/>
      <c r="S3499"/>
      <c r="T3499"/>
      <c r="U3499" t="inlineStr">
        <is>
          <t>Day(s)</t>
        </is>
      </c>
      <c r="V3499" t="inlineStr">
        <is>
          <t>Static</t>
        </is>
      </c>
      <c r="W3499" t="inlineStr">
        <is>
          <t>Fresh water</t>
        </is>
      </c>
      <c r="X3499" t="inlineStr">
        <is>
          <t>Lab</t>
        </is>
      </c>
      <c r="Y3499" t="n">
        <v>6.0</v>
      </c>
      <c r="Z3499" t="inlineStr">
        <is>
          <t>Total</t>
        </is>
      </c>
      <c r="AA3499"/>
      <c r="AB3499" t="n">
        <v>0.0338</v>
      </c>
      <c r="AC3499"/>
      <c r="AD3499" t="n">
        <v>0.0314</v>
      </c>
      <c r="AE3499"/>
      <c r="AF3499" t="n">
        <v>0.0363</v>
      </c>
      <c r="AG3499" t="inlineStr">
        <is>
          <t>AI mg/L</t>
        </is>
      </c>
      <c r="AH3499"/>
      <c r="AI3499"/>
      <c r="AJ3499"/>
      <c r="AK3499"/>
      <c r="AL3499"/>
      <c r="AM3499"/>
      <c r="AN3499"/>
      <c r="AO3499"/>
      <c r="AP3499"/>
      <c r="AQ3499"/>
      <c r="AR3499"/>
      <c r="AS3499"/>
      <c r="AT3499"/>
      <c r="AU3499"/>
      <c r="AV3499"/>
      <c r="AW3499"/>
      <c r="AX3499" t="inlineStr">
        <is>
          <t>Mortality</t>
        </is>
      </c>
      <c r="AY3499" t="inlineStr">
        <is>
          <t>Mortality</t>
        </is>
      </c>
      <c r="AZ3499" t="inlineStr">
        <is>
          <t>LC50</t>
        </is>
      </c>
      <c r="BA3499"/>
      <c r="BB3499" t="n">
        <v>4.0</v>
      </c>
      <c r="BC3499"/>
      <c r="BD3499"/>
      <c r="BE3499"/>
      <c r="BF3499"/>
      <c r="BG3499" t="inlineStr">
        <is>
          <t>Day(s)</t>
        </is>
      </c>
      <c r="BH3499"/>
      <c r="BI3499" t="inlineStr">
        <is>
          <t>DTXSID3032042</t>
        </is>
      </c>
      <c r="BJ3499"/>
      <c r="BK3499"/>
      <c r="BL3499"/>
      <c r="BM3499"/>
      <c r="BN3499"/>
      <c r="BO3499"/>
      <c r="BP3499"/>
      <c r="BQ3499"/>
      <c r="BR3499"/>
      <c r="BS3499"/>
      <c r="BT3499" t="inlineStr">
        <is>
          <t>--</t>
        </is>
      </c>
      <c r="BU3499"/>
      <c r="BV3499"/>
      <c r="BW3499"/>
      <c r="BX3499"/>
      <c r="BY3499"/>
      <c r="BZ3499"/>
      <c r="CA3499"/>
      <c r="CB3499"/>
      <c r="CC3499"/>
      <c r="CD3499"/>
      <c r="CE3499"/>
      <c r="CF3499"/>
      <c r="CG3499"/>
      <c r="CH3499"/>
      <c r="CI3499" t="inlineStr">
        <is>
          <t xml:space="preserve"> TESTID/52//MSMT/NR//DOSES/2/5/10/30/60 UG/L//SOURCE/COM//WTINT/NR//DNUM/6//SEX/NR//TMETH/EPAASTM//STYPE/ACUTE//ETIME/96 H//AP RATE/NR//SAMPN/NR//WTAT/NR//INTAKE/NR//COMPEP/NR//LD/NR//DW/NR//STST/NR//HMA/NR//NA/NR//CL/60 MG/L//DIC/NR//CA/NR//POT/NR//MG/NR//SO4/NR//SULF/NR//</t>
        </is>
      </c>
      <c r="CJ3499" t="inlineStr">
        <is>
          <t>SOURCE/COMMERCIAL//   TESTID/52//MSMT/NR//DOSES/2/5/10/30/60 UG/L//SOURCE/COM//WTINT/NR//DNUM/6//SEX/NR//TMETH/EPAASTM//STYPE/ACUTE//ETIME/96 H//AP RATE/NR//SAMPN/NR//WTAT/NR//INTAKE/NR//COMPEP/NR//LD/NR//DW/NR//STST/NR//HMA/NR//NA/NR//CL/60 MG/L//DIC/NR//CA/NR//POT/NR//MG/NR//SO4/NR//SULF/NR//</t>
        </is>
      </c>
      <c r="CK3499" t="inlineStr">
        <is>
          <t>Forsythe II,B.L.</t>
        </is>
      </c>
      <c r="CL3499" t="n">
        <v>83754.0</v>
      </c>
      <c r="CM3499" t="inlineStr">
        <is>
          <t>Silver in a Freshwater Ecosystem:  Acute Toxicity and Trophic Transfer</t>
        </is>
      </c>
      <c r="CN3499" t="inlineStr">
        <is>
          <t>Ph.D. Thesis, Clemson University, Clemson, SC:149 p.</t>
        </is>
      </c>
      <c r="CO3499" t="n">
        <v>1996.0</v>
      </c>
      <c r="CP3499" t="inlineStr">
        <is>
          <t>Forsythe II,B.L. (1996). Silver in a Freshwater Ecosystem:  Acute Toxicity and Trophic Transfer. Ph.D. Thesis, Clemson University, Clemson, SC, 149 p. ECOREF#:83754</t>
        </is>
      </c>
    </row>
    <row r="3500">
      <c r="A3500" t="n">
        <v>7761888.0</v>
      </c>
      <c r="B3500" t="inlineStr">
        <is>
          <t>Nitric acid silver (1+) salt (1:1)</t>
        </is>
      </c>
      <c r="C3500" t="inlineStr">
        <is>
          <t>Reagent Grade, Purissium, Purum, Puriss, Puris, Reinst</t>
        </is>
      </c>
      <c r="D3500" t="inlineStr">
        <is>
          <t>Unmeasured</t>
        </is>
      </c>
      <c r="E3500" t="inlineStr">
        <is>
          <t>Not coded</t>
        </is>
      </c>
      <c r="F3500"/>
      <c r="G3500"/>
      <c r="H3500"/>
      <c r="I3500"/>
      <c r="J3500"/>
      <c r="K3500"/>
      <c r="L3500" t="inlineStr">
        <is>
          <t>Pimephales promelas</t>
        </is>
      </c>
      <c r="M3500" t="inlineStr">
        <is>
          <t>Fathead Minnow</t>
        </is>
      </c>
      <c r="N3500" t="inlineStr">
        <is>
          <t>Fry</t>
        </is>
      </c>
      <c r="O3500"/>
      <c r="P3500" t="n">
        <v>4.0</v>
      </c>
      <c r="Q3500"/>
      <c r="R3500"/>
      <c r="S3500"/>
      <c r="T3500"/>
      <c r="U3500" t="inlineStr">
        <is>
          <t>Day(s)</t>
        </is>
      </c>
      <c r="V3500" t="inlineStr">
        <is>
          <t>Static</t>
        </is>
      </c>
      <c r="W3500" t="inlineStr">
        <is>
          <t>Fresh water</t>
        </is>
      </c>
      <c r="X3500" t="inlineStr">
        <is>
          <t>Lab</t>
        </is>
      </c>
      <c r="Y3500" t="n">
        <v>6.0</v>
      </c>
      <c r="Z3500" t="inlineStr">
        <is>
          <t>Total</t>
        </is>
      </c>
      <c r="AA3500"/>
      <c r="AB3500" t="n">
        <v>0.0036</v>
      </c>
      <c r="AC3500"/>
      <c r="AD3500"/>
      <c r="AE3500"/>
      <c r="AF3500"/>
      <c r="AG3500" t="inlineStr">
        <is>
          <t>AI mg/L</t>
        </is>
      </c>
      <c r="AH3500"/>
      <c r="AI3500"/>
      <c r="AJ3500"/>
      <c r="AK3500"/>
      <c r="AL3500"/>
      <c r="AM3500"/>
      <c r="AN3500"/>
      <c r="AO3500"/>
      <c r="AP3500"/>
      <c r="AQ3500"/>
      <c r="AR3500"/>
      <c r="AS3500"/>
      <c r="AT3500"/>
      <c r="AU3500"/>
      <c r="AV3500"/>
      <c r="AW3500"/>
      <c r="AX3500" t="inlineStr">
        <is>
          <t>Mortality</t>
        </is>
      </c>
      <c r="AY3500" t="inlineStr">
        <is>
          <t>Mortality</t>
        </is>
      </c>
      <c r="AZ3500" t="inlineStr">
        <is>
          <t>LC50</t>
        </is>
      </c>
      <c r="BA3500"/>
      <c r="BB3500" t="n">
        <v>4.0</v>
      </c>
      <c r="BC3500"/>
      <c r="BD3500"/>
      <c r="BE3500"/>
      <c r="BF3500"/>
      <c r="BG3500" t="inlineStr">
        <is>
          <t>Day(s)</t>
        </is>
      </c>
      <c r="BH3500"/>
      <c r="BI3500" t="inlineStr">
        <is>
          <t>DTXSID3032042</t>
        </is>
      </c>
      <c r="BJ3500"/>
      <c r="BK3500"/>
      <c r="BL3500"/>
      <c r="BM3500"/>
      <c r="BN3500"/>
      <c r="BO3500"/>
      <c r="BP3500"/>
      <c r="BQ3500"/>
      <c r="BR3500"/>
      <c r="BS3500"/>
      <c r="BT3500" t="inlineStr">
        <is>
          <t>--</t>
        </is>
      </c>
      <c r="BU3500"/>
      <c r="BV3500"/>
      <c r="BW3500"/>
      <c r="BX3500"/>
      <c r="BY3500"/>
      <c r="BZ3500"/>
      <c r="CA3500"/>
      <c r="CB3500"/>
      <c r="CC3500"/>
      <c r="CD3500"/>
      <c r="CE3500"/>
      <c r="CF3500"/>
      <c r="CG3500"/>
      <c r="CH3500"/>
      <c r="CI3500" t="inlineStr">
        <is>
          <t xml:space="preserve"> CONC/RANGE REPORTED AS 4.4-5.4 UG/L//TESTID/29//MSMT/NR//DOSES/2/5/10/20/40 UG/L//SOURCE/COM//WTINT/NR//DNUM/6//SEX/NR//TMETH/EPAASTM//STYPE/ACUTE//ETIME/96 H//AP RATE/NR//SAMPN/NR//WTAT/NR//INTAKE/NR//COMPEP/NR//LD/NR//DW/NR//STST/NR//HMA/NR//NA/NR//CL/40 MG/L//DIC/NR//CA/NR//POT/NR//MG/NR//SO4/NR//SULF/NR//</t>
        </is>
      </c>
      <c r="CJ3500" t="inlineStr">
        <is>
          <t>SOURCE/COMMERCIAL//   CONC/RANGE REPORTED AS 4.4-5.4 UG/L//TESTID/29//MSMT/NR//DOSES/2/5/10/20/40 UG/L//SOURCE/COM//WTINT/NR//DNUM/6//SEX/NR//TMETH/EPAASTM//STYPE/ACUTE//ETIME/96 H//AP RATE/NR//SAMPN/NR//WTAT/NR//INTAKE/NR//COMPEP/NR//LD/NR//DW/NR//STST/NR//HMA/NR//NA/NR//CL/40 MG/L//DIC/NR//CA/NR//POT/NR//MG/NR//SO4/NR//SULF/NR//</t>
        </is>
      </c>
      <c r="CK3500" t="inlineStr">
        <is>
          <t>Forsythe II,B.L.</t>
        </is>
      </c>
      <c r="CL3500" t="n">
        <v>83754.0</v>
      </c>
      <c r="CM3500" t="inlineStr">
        <is>
          <t>Silver in a Freshwater Ecosystem:  Acute Toxicity and Trophic Transfer</t>
        </is>
      </c>
      <c r="CN3500" t="inlineStr">
        <is>
          <t>Ph.D. Thesis, Clemson University, Clemson, SC:149 p.</t>
        </is>
      </c>
      <c r="CO3500" t="n">
        <v>1996.0</v>
      </c>
      <c r="CP3500" t="inlineStr">
        <is>
          <t>Forsythe II,B.L. (1996). Silver in a Freshwater Ecosystem:  Acute Toxicity and Trophic Transfer. Ph.D. Thesis, Clemson University, Clemson, SC, 149 p. ECOREF#:83754</t>
        </is>
      </c>
    </row>
    <row r="3501">
      <c r="A3501" t="n">
        <v>7761888.0</v>
      </c>
      <c r="B3501" t="inlineStr">
        <is>
          <t>Nitric acid silver (1+) salt (1:1)</t>
        </is>
      </c>
      <c r="C3501" t="inlineStr">
        <is>
          <t>Reagent Grade, Purissium, Purum, Puriss, Puris, Reinst</t>
        </is>
      </c>
      <c r="D3501" t="inlineStr">
        <is>
          <t>Unmeasured</t>
        </is>
      </c>
      <c r="E3501" t="inlineStr">
        <is>
          <t>Not coded</t>
        </is>
      </c>
      <c r="F3501"/>
      <c r="G3501"/>
      <c r="H3501"/>
      <c r="I3501"/>
      <c r="J3501"/>
      <c r="K3501"/>
      <c r="L3501" t="inlineStr">
        <is>
          <t>Pimephales promelas</t>
        </is>
      </c>
      <c r="M3501" t="inlineStr">
        <is>
          <t>Fathead Minnow</t>
        </is>
      </c>
      <c r="N3501" t="inlineStr">
        <is>
          <t>Larva</t>
        </is>
      </c>
      <c r="O3501"/>
      <c r="P3501" t="n">
        <v>28.0</v>
      </c>
      <c r="Q3501"/>
      <c r="R3501"/>
      <c r="S3501"/>
      <c r="T3501"/>
      <c r="U3501" t="inlineStr">
        <is>
          <t>Day(s)</t>
        </is>
      </c>
      <c r="V3501" t="inlineStr">
        <is>
          <t>Static</t>
        </is>
      </c>
      <c r="W3501" t="inlineStr">
        <is>
          <t>Fresh water</t>
        </is>
      </c>
      <c r="X3501" t="inlineStr">
        <is>
          <t>Lab</t>
        </is>
      </c>
      <c r="Y3501" t="n">
        <v>6.0</v>
      </c>
      <c r="Z3501" t="inlineStr">
        <is>
          <t>Total</t>
        </is>
      </c>
      <c r="AA3501"/>
      <c r="AB3501" t="n">
        <v>0.0198</v>
      </c>
      <c r="AC3501"/>
      <c r="AD3501" t="n">
        <v>0.0194</v>
      </c>
      <c r="AE3501"/>
      <c r="AF3501" t="n">
        <v>0.0201</v>
      </c>
      <c r="AG3501" t="inlineStr">
        <is>
          <t>AI mg/L</t>
        </is>
      </c>
      <c r="AH3501"/>
      <c r="AI3501"/>
      <c r="AJ3501"/>
      <c r="AK3501"/>
      <c r="AL3501"/>
      <c r="AM3501"/>
      <c r="AN3501"/>
      <c r="AO3501"/>
      <c r="AP3501"/>
      <c r="AQ3501"/>
      <c r="AR3501"/>
      <c r="AS3501"/>
      <c r="AT3501"/>
      <c r="AU3501"/>
      <c r="AV3501"/>
      <c r="AW3501"/>
      <c r="AX3501" t="inlineStr">
        <is>
          <t>Mortality</t>
        </is>
      </c>
      <c r="AY3501" t="inlineStr">
        <is>
          <t>Mortality</t>
        </is>
      </c>
      <c r="AZ3501" t="inlineStr">
        <is>
          <t>LC50</t>
        </is>
      </c>
      <c r="BA3501"/>
      <c r="BB3501" t="n">
        <v>4.0</v>
      </c>
      <c r="BC3501"/>
      <c r="BD3501"/>
      <c r="BE3501"/>
      <c r="BF3501"/>
      <c r="BG3501" t="inlineStr">
        <is>
          <t>Day(s)</t>
        </is>
      </c>
      <c r="BH3501"/>
      <c r="BI3501" t="inlineStr">
        <is>
          <t>DTXSID3032042</t>
        </is>
      </c>
      <c r="BJ3501"/>
      <c r="BK3501"/>
      <c r="BL3501"/>
      <c r="BM3501"/>
      <c r="BN3501"/>
      <c r="BO3501"/>
      <c r="BP3501"/>
      <c r="BQ3501"/>
      <c r="BR3501"/>
      <c r="BS3501"/>
      <c r="BT3501" t="inlineStr">
        <is>
          <t>--</t>
        </is>
      </c>
      <c r="BU3501"/>
      <c r="BV3501"/>
      <c r="BW3501"/>
      <c r="BX3501"/>
      <c r="BY3501"/>
      <c r="BZ3501"/>
      <c r="CA3501"/>
      <c r="CB3501"/>
      <c r="CC3501"/>
      <c r="CD3501"/>
      <c r="CE3501"/>
      <c r="CF3501"/>
      <c r="CG3501"/>
      <c r="CH3501"/>
      <c r="CI3501" t="inlineStr">
        <is>
          <t xml:space="preserve"> TESTID/41//MSMT/NR//DOSES/2/5/10/30/60 UG/L//SOURCE/COM//WTINT/NR//DNUM/6//SEX/NR//TMETH/EPAASTM//STYPE/ACUTE//ETIME/96 H//AP RATE/NR//SAMPN/NR//WTAT/NR//INTAKE/NR//COMPEP/NR//LD/NR//DW/NR//STST/NR//HMA/NR//NA/NR//CL/3 MG/L//DIC/NR//CA/NR//POT/NR//MG/NR//SO4/NR//SULF/NR//</t>
        </is>
      </c>
      <c r="CJ3501" t="inlineStr">
        <is>
          <t>SOURCE/COMMERCIAL//   TESTID/41//MSMT/NR//DOSES/2/5/10/30/60 UG/L//SOURCE/COM//WTINT/NR//DNUM/6//SEX/NR//TMETH/EPAASTM//STYPE/ACUTE//ETIME/96 H//AP RATE/NR//SAMPN/NR//WTAT/NR//INTAKE/NR//COMPEP/NR//LD/NR//DW/NR//STST/NR//HMA/NR//NA/NR//CL/3 MG/L//DIC/NR//CA/NR//POT/NR//MG/NR//SO4/NR//SULF/NR//</t>
        </is>
      </c>
      <c r="CK3501" t="inlineStr">
        <is>
          <t>Forsythe II,B.L.</t>
        </is>
      </c>
      <c r="CL3501" t="n">
        <v>83754.0</v>
      </c>
      <c r="CM3501" t="inlineStr">
        <is>
          <t>Silver in a Freshwater Ecosystem:  Acute Toxicity and Trophic Transfer</t>
        </is>
      </c>
      <c r="CN3501" t="inlineStr">
        <is>
          <t>Ph.D. Thesis, Clemson University, Clemson, SC:149 p.</t>
        </is>
      </c>
      <c r="CO3501" t="n">
        <v>1996.0</v>
      </c>
      <c r="CP3501" t="inlineStr">
        <is>
          <t>Forsythe II,B.L. (1996). Silver in a Freshwater Ecosystem:  Acute Toxicity and Trophic Transfer. Ph.D. Thesis, Clemson University, Clemson, SC, 149 p. ECOREF#:83754</t>
        </is>
      </c>
    </row>
    <row r="3502">
      <c r="A3502" t="n">
        <v>7761888.0</v>
      </c>
      <c r="B3502" t="inlineStr">
        <is>
          <t>Nitric acid silver (1+) salt (1:1)</t>
        </is>
      </c>
      <c r="C3502" t="inlineStr">
        <is>
          <t>Reagent Grade, Purissium, Purum, Puriss, Puris, Reinst</t>
        </is>
      </c>
      <c r="D3502" t="inlineStr">
        <is>
          <t>Unmeasured</t>
        </is>
      </c>
      <c r="E3502" t="inlineStr">
        <is>
          <t>Not coded</t>
        </is>
      </c>
      <c r="F3502"/>
      <c r="G3502"/>
      <c r="H3502"/>
      <c r="I3502"/>
      <c r="J3502"/>
      <c r="K3502"/>
      <c r="L3502" t="inlineStr">
        <is>
          <t>Pimephales promelas</t>
        </is>
      </c>
      <c r="M3502" t="inlineStr">
        <is>
          <t>Fathead Minnow</t>
        </is>
      </c>
      <c r="N3502" t="inlineStr">
        <is>
          <t>Fry</t>
        </is>
      </c>
      <c r="O3502" t="inlineStr">
        <is>
          <t>&lt;</t>
        </is>
      </c>
      <c r="P3502" t="n">
        <v>24.0</v>
      </c>
      <c r="Q3502"/>
      <c r="R3502"/>
      <c r="S3502"/>
      <c r="T3502"/>
      <c r="U3502" t="inlineStr">
        <is>
          <t>Hour(s)</t>
        </is>
      </c>
      <c r="V3502" t="inlineStr">
        <is>
          <t>Static</t>
        </is>
      </c>
      <c r="W3502" t="inlineStr">
        <is>
          <t>Fresh water</t>
        </is>
      </c>
      <c r="X3502" t="inlineStr">
        <is>
          <t>Lab</t>
        </is>
      </c>
      <c r="Y3502"/>
      <c r="Z3502" t="inlineStr">
        <is>
          <t>Total</t>
        </is>
      </c>
      <c r="AA3502"/>
      <c r="AB3502" t="n">
        <v>0.0085</v>
      </c>
      <c r="AC3502"/>
      <c r="AD3502" t="n">
        <v>0.00772</v>
      </c>
      <c r="AE3502"/>
      <c r="AF3502" t="n">
        <v>0.00929</v>
      </c>
      <c r="AG3502" t="inlineStr">
        <is>
          <t>AI mg/L</t>
        </is>
      </c>
      <c r="AH3502"/>
      <c r="AI3502"/>
      <c r="AJ3502"/>
      <c r="AK3502"/>
      <c r="AL3502"/>
      <c r="AM3502"/>
      <c r="AN3502"/>
      <c r="AO3502"/>
      <c r="AP3502"/>
      <c r="AQ3502"/>
      <c r="AR3502"/>
      <c r="AS3502"/>
      <c r="AT3502"/>
      <c r="AU3502"/>
      <c r="AV3502"/>
      <c r="AW3502"/>
      <c r="AX3502" t="inlineStr">
        <is>
          <t>Mortality</t>
        </is>
      </c>
      <c r="AY3502" t="inlineStr">
        <is>
          <t>Mortality</t>
        </is>
      </c>
      <c r="AZ3502" t="inlineStr">
        <is>
          <t>LC50</t>
        </is>
      </c>
      <c r="BA3502"/>
      <c r="BB3502" t="n">
        <v>4.0</v>
      </c>
      <c r="BC3502"/>
      <c r="BD3502"/>
      <c r="BE3502"/>
      <c r="BF3502"/>
      <c r="BG3502" t="inlineStr">
        <is>
          <t>Day(s)</t>
        </is>
      </c>
      <c r="BH3502"/>
      <c r="BI3502" t="inlineStr">
        <is>
          <t>DTXSID3032042</t>
        </is>
      </c>
      <c r="BJ3502" t="inlineStr">
        <is>
          <t>10.1002/etc.5620180109</t>
        </is>
      </c>
      <c r="BK3502"/>
      <c r="BL3502"/>
      <c r="BM3502"/>
      <c r="BN3502"/>
      <c r="BO3502"/>
      <c r="BP3502"/>
      <c r="BQ3502"/>
      <c r="BR3502"/>
      <c r="BS3502"/>
      <c r="BT3502" t="inlineStr">
        <is>
          <t>--</t>
        </is>
      </c>
      <c r="BU3502"/>
      <c r="BV3502"/>
      <c r="BW3502"/>
      <c r="BX3502"/>
      <c r="BY3502"/>
      <c r="BZ3502"/>
      <c r="CA3502"/>
      <c r="CB3502"/>
      <c r="CC3502"/>
      <c r="CD3502"/>
      <c r="CE3502"/>
      <c r="CF3502"/>
      <c r="CG3502"/>
      <c r="CH3502"/>
      <c r="CI3502"/>
      <c r="CJ3502"/>
      <c r="CK3502" t="inlineStr">
        <is>
          <t>Karen,D.J., D.R. Ownby, B.L. Forsythe, T.P. Bills, T.W. LaPoint, G.B. Cobb, and S.J. Klaine</t>
        </is>
      </c>
      <c r="CL3502" t="n">
        <v>19218.0</v>
      </c>
      <c r="CM3502" t="inlineStr">
        <is>
          <t>Influence of Water Quality on Silver Toxicity to Rainbow Trout (Oncorhynchus mykiss), Fathead Minnows (Pimephales promelas), and Water Fleas (Daphnia magna)</t>
        </is>
      </c>
      <c r="CN3502" t="inlineStr">
        <is>
          <t>Environ. Toxicol. Chem.18(1): 63-70</t>
        </is>
      </c>
      <c r="CO3502" t="n">
        <v>1999.0</v>
      </c>
      <c r="CP3502" t="inlineStr">
        <is>
          <t>Karen,D.J., D.R. Ownby, B.L. Forsythe, T.P. Bills, T.W. LaPoint, G.B. Cobb, and S.J. Klaine (1999). Influence of Water Quality on Silver Toxicity to Rainbow Trout (Oncorhynchus mykiss), Fathead Minnows (Pimephales promelas), and Water Fleas (Daphnia magna). Environ. Toxicol. Chem., 18, (1), 63-70. doi:10.1002/etc.5620180109. ECOREF#:19218</t>
        </is>
      </c>
    </row>
    <row r="3503">
      <c r="A3503" t="n">
        <v>7761888.0</v>
      </c>
      <c r="B3503" t="inlineStr">
        <is>
          <t>Nitric acid silver (1+) salt (1:1)</t>
        </is>
      </c>
      <c r="C3503"/>
      <c r="D3503" t="inlineStr">
        <is>
          <t>Measured</t>
        </is>
      </c>
      <c r="E3503" t="inlineStr">
        <is>
          <t>Not coded</t>
        </is>
      </c>
      <c r="F3503"/>
      <c r="G3503"/>
      <c r="H3503"/>
      <c r="I3503"/>
      <c r="J3503"/>
      <c r="K3503"/>
      <c r="L3503" t="inlineStr">
        <is>
          <t>Pimephales promelas</t>
        </is>
      </c>
      <c r="M3503" t="inlineStr">
        <is>
          <t>Fathead Minnow</t>
        </is>
      </c>
      <c r="N3503"/>
      <c r="O3503"/>
      <c r="P3503"/>
      <c r="Q3503"/>
      <c r="R3503"/>
      <c r="S3503"/>
      <c r="T3503"/>
      <c r="U3503"/>
      <c r="V3503" t="inlineStr">
        <is>
          <t>Static</t>
        </is>
      </c>
      <c r="W3503" t="inlineStr">
        <is>
          <t>Fresh water</t>
        </is>
      </c>
      <c r="X3503" t="inlineStr">
        <is>
          <t>Lab</t>
        </is>
      </c>
      <c r="Y3503"/>
      <c r="Z3503" t="inlineStr">
        <is>
          <t>Total</t>
        </is>
      </c>
      <c r="AA3503"/>
      <c r="AB3503" t="n">
        <v>0.0124</v>
      </c>
      <c r="AC3503"/>
      <c r="AD3503" t="n">
        <v>0.00745</v>
      </c>
      <c r="AE3503"/>
      <c r="AF3503" t="n">
        <v>0.0124</v>
      </c>
      <c r="AG3503" t="inlineStr">
        <is>
          <t>AI mg/L</t>
        </is>
      </c>
      <c r="AH3503"/>
      <c r="AI3503"/>
      <c r="AJ3503"/>
      <c r="AK3503"/>
      <c r="AL3503"/>
      <c r="AM3503"/>
      <c r="AN3503"/>
      <c r="AO3503"/>
      <c r="AP3503"/>
      <c r="AQ3503"/>
      <c r="AR3503"/>
      <c r="AS3503"/>
      <c r="AT3503"/>
      <c r="AU3503"/>
      <c r="AV3503"/>
      <c r="AW3503"/>
      <c r="AX3503" t="inlineStr">
        <is>
          <t>Mortality</t>
        </is>
      </c>
      <c r="AY3503" t="inlineStr">
        <is>
          <t>Mortality</t>
        </is>
      </c>
      <c r="AZ3503" t="inlineStr">
        <is>
          <t>LC50</t>
        </is>
      </c>
      <c r="BA3503"/>
      <c r="BB3503" t="n">
        <v>4.0</v>
      </c>
      <c r="BC3503"/>
      <c r="BD3503"/>
      <c r="BE3503"/>
      <c r="BF3503"/>
      <c r="BG3503" t="inlineStr">
        <is>
          <t>Day(s)</t>
        </is>
      </c>
      <c r="BH3503"/>
      <c r="BI3503" t="inlineStr">
        <is>
          <t>DTXSID3032042</t>
        </is>
      </c>
      <c r="BJ3503"/>
      <c r="BK3503"/>
      <c r="BL3503"/>
      <c r="BM3503"/>
      <c r="BN3503"/>
      <c r="BO3503"/>
      <c r="BP3503"/>
      <c r="BQ3503"/>
      <c r="BR3503"/>
      <c r="BS3503"/>
      <c r="BT3503" t="inlineStr">
        <is>
          <t>--</t>
        </is>
      </c>
      <c r="BU3503"/>
      <c r="BV3503"/>
      <c r="BW3503"/>
      <c r="BX3503"/>
      <c r="BY3503"/>
      <c r="BZ3503"/>
      <c r="CA3503"/>
      <c r="CB3503"/>
      <c r="CC3503"/>
      <c r="CD3503"/>
      <c r="CE3503"/>
      <c r="CF3503"/>
      <c r="CG3503"/>
      <c r="CH3503"/>
      <c r="CI3503"/>
      <c r="CJ3503"/>
      <c r="CK3503" t="inlineStr">
        <is>
          <t>Lemke,A.E.</t>
        </is>
      </c>
      <c r="CL3503" t="n">
        <v>9479.0</v>
      </c>
      <c r="CM3503" t="inlineStr">
        <is>
          <t>Interlaboratory Comparison Acute Testing Set</t>
        </is>
      </c>
      <c r="CN3503" t="inlineStr">
        <is>
          <t>EPA-600/3-81-005, U.S.EPA, Duluth, MN:29 p.</t>
        </is>
      </c>
      <c r="CO3503" t="n">
        <v>1981.0</v>
      </c>
      <c r="CP3503" t="inlineStr">
        <is>
          <t>Lemke,A.E. (1981). Interlaboratory Comparison Acute Testing Set. EPA-600/3-81-005, U.S.EPA, Duluth, MN, 29 p. ECOREF#:9479</t>
        </is>
      </c>
    </row>
    <row r="3504">
      <c r="A3504" t="n">
        <v>7761888.0</v>
      </c>
      <c r="B3504" t="inlineStr">
        <is>
          <t>Nitric acid silver (1+) salt (1:1)</t>
        </is>
      </c>
      <c r="C3504" t="inlineStr">
        <is>
          <t>American chemical society grade</t>
        </is>
      </c>
      <c r="D3504" t="inlineStr">
        <is>
          <t>Unmeasured</t>
        </is>
      </c>
      <c r="E3504" t="inlineStr">
        <is>
          <t>Not reported</t>
        </is>
      </c>
      <c r="F3504"/>
      <c r="G3504"/>
      <c r="H3504"/>
      <c r="I3504"/>
      <c r="J3504"/>
      <c r="K3504"/>
      <c r="L3504" t="inlineStr">
        <is>
          <t>Pimephales promelas</t>
        </is>
      </c>
      <c r="M3504" t="inlineStr">
        <is>
          <t>Fathead Minnow</t>
        </is>
      </c>
      <c r="N3504" t="inlineStr">
        <is>
          <t>Juvenile</t>
        </is>
      </c>
      <c r="O3504"/>
      <c r="P3504"/>
      <c r="Q3504"/>
      <c r="R3504"/>
      <c r="S3504"/>
      <c r="T3504"/>
      <c r="U3504"/>
      <c r="V3504" t="inlineStr">
        <is>
          <t>Static</t>
        </is>
      </c>
      <c r="W3504" t="inlineStr">
        <is>
          <t>Fresh water</t>
        </is>
      </c>
      <c r="X3504" t="inlineStr">
        <is>
          <t>Lab</t>
        </is>
      </c>
      <c r="Y3504" t="n">
        <v>6.0</v>
      </c>
      <c r="Z3504" t="inlineStr">
        <is>
          <t>Total</t>
        </is>
      </c>
      <c r="AA3504"/>
      <c r="AB3504" t="n">
        <v>0.0372</v>
      </c>
      <c r="AC3504"/>
      <c r="AD3504" t="n">
        <v>0.0233</v>
      </c>
      <c r="AE3504"/>
      <c r="AF3504" t="n">
        <v>0.0434</v>
      </c>
      <c r="AG3504" t="inlineStr">
        <is>
          <t>AI mg/L</t>
        </is>
      </c>
      <c r="AH3504"/>
      <c r="AI3504"/>
      <c r="AJ3504"/>
      <c r="AK3504"/>
      <c r="AL3504"/>
      <c r="AM3504"/>
      <c r="AN3504"/>
      <c r="AO3504"/>
      <c r="AP3504"/>
      <c r="AQ3504"/>
      <c r="AR3504"/>
      <c r="AS3504"/>
      <c r="AT3504"/>
      <c r="AU3504"/>
      <c r="AV3504"/>
      <c r="AW3504"/>
      <c r="AX3504" t="inlineStr">
        <is>
          <t>Mortality</t>
        </is>
      </c>
      <c r="AY3504" t="inlineStr">
        <is>
          <t>Mortality</t>
        </is>
      </c>
      <c r="AZ3504" t="inlineStr">
        <is>
          <t>LC50</t>
        </is>
      </c>
      <c r="BA3504"/>
      <c r="BB3504" t="n">
        <v>4.0</v>
      </c>
      <c r="BC3504"/>
      <c r="BD3504"/>
      <c r="BE3504"/>
      <c r="BF3504"/>
      <c r="BG3504" t="inlineStr">
        <is>
          <t>Day(s)</t>
        </is>
      </c>
      <c r="BH3504"/>
      <c r="BI3504" t="inlineStr">
        <is>
          <t>DTXSID3032042</t>
        </is>
      </c>
      <c r="BJ3504"/>
      <c r="BK3504"/>
      <c r="BL3504"/>
      <c r="BM3504"/>
      <c r="BN3504"/>
      <c r="BO3504"/>
      <c r="BP3504"/>
      <c r="BQ3504"/>
      <c r="BR3504"/>
      <c r="BS3504"/>
      <c r="BT3504" t="inlineStr">
        <is>
          <t>--</t>
        </is>
      </c>
      <c r="BU3504"/>
      <c r="BV3504"/>
      <c r="BW3504"/>
      <c r="BX3504"/>
      <c r="BY3504"/>
      <c r="BZ3504"/>
      <c r="CA3504"/>
      <c r="CB3504"/>
      <c r="CC3504"/>
      <c r="CD3504"/>
      <c r="CE3504"/>
      <c r="CF3504"/>
      <c r="CG3504"/>
      <c r="CH3504"/>
      <c r="CI3504"/>
      <c r="CJ3504" t="inlineStr">
        <is>
          <t xml:space="preserve">SOURCE/FROM THE EPA AQUATIC TOXICOLOGY LABORATORY, NEWTOWN, OHIO//MEDIA/CHARCOAL-FILTERED TAP WATER//   </t>
        </is>
      </c>
      <c r="CK3504" t="inlineStr">
        <is>
          <t>Birge,W.J., J.A. Black, J.F. Hobson, A.G. Westerman, and T.M. Short</t>
        </is>
      </c>
      <c r="CL3504" t="n">
        <v>18858.0</v>
      </c>
      <c r="CM3504" t="inlineStr">
        <is>
          <t>Toxicological Studies on Aquatic Contaminants Originating from Coal Production and Utilization: The Induction of Tolerance to Silver in Laboratory Populations of Fish and the Chronic Toxicity of Nickel to Fish Early Lif</t>
        </is>
      </c>
      <c r="CN3504" t="inlineStr">
        <is>
          <t>Proj.No.G-844-02, Water Resources Research Institute Research Rep.No.151, University of Kentucky, Lexington, KY:36 p.</t>
        </is>
      </c>
      <c r="CO3504" t="n">
        <v>1984.0</v>
      </c>
      <c r="CP3504" t="inlineStr">
        <is>
          <t>Birge,W.J., J.A. Black, J.F. Hobson, A.G. Westerman, and T.M. Short (1984). Toxicological Studies on Aquatic Contaminants Originating from Coal Production and Utilization: The Induction of Tolerance to Silver in Laboratory Populations of Fish and the Chronic Toxicity of Nickel to Fish Early Lif. Proj.No.G-844-02, Water Resources Research Institute Research Rep.No.151, University of Kentucky, Lexington, KY, 36 p. ECOREF#:18858</t>
        </is>
      </c>
    </row>
    <row r="3505">
      <c r="A3505" t="n">
        <v>7761888.0</v>
      </c>
      <c r="B3505" t="inlineStr">
        <is>
          <t>Nitric acid silver (1+) salt (1:1)</t>
        </is>
      </c>
      <c r="C3505"/>
      <c r="D3505" t="inlineStr">
        <is>
          <t>Measured</t>
        </is>
      </c>
      <c r="E3505" t="inlineStr">
        <is>
          <t>Not coded</t>
        </is>
      </c>
      <c r="F3505"/>
      <c r="G3505"/>
      <c r="H3505"/>
      <c r="I3505"/>
      <c r="J3505"/>
      <c r="K3505"/>
      <c r="L3505" t="inlineStr">
        <is>
          <t>Pimephales promelas</t>
        </is>
      </c>
      <c r="M3505" t="inlineStr">
        <is>
          <t>Fathead Minnow</t>
        </is>
      </c>
      <c r="N3505"/>
      <c r="O3505"/>
      <c r="P3505"/>
      <c r="Q3505"/>
      <c r="R3505"/>
      <c r="S3505"/>
      <c r="T3505"/>
      <c r="U3505"/>
      <c r="V3505" t="inlineStr">
        <is>
          <t>Static</t>
        </is>
      </c>
      <c r="W3505" t="inlineStr">
        <is>
          <t>Fresh water</t>
        </is>
      </c>
      <c r="X3505" t="inlineStr">
        <is>
          <t>Lab</t>
        </is>
      </c>
      <c r="Y3505"/>
      <c r="Z3505" t="inlineStr">
        <is>
          <t>Total</t>
        </is>
      </c>
      <c r="AA3505"/>
      <c r="AB3505" t="n">
        <v>0.02266</v>
      </c>
      <c r="AC3505"/>
      <c r="AD3505" t="n">
        <v>0.01881</v>
      </c>
      <c r="AE3505"/>
      <c r="AF3505" t="n">
        <v>0.02709</v>
      </c>
      <c r="AG3505" t="inlineStr">
        <is>
          <t>AI mg/L</t>
        </is>
      </c>
      <c r="AH3505"/>
      <c r="AI3505"/>
      <c r="AJ3505"/>
      <c r="AK3505"/>
      <c r="AL3505"/>
      <c r="AM3505"/>
      <c r="AN3505"/>
      <c r="AO3505"/>
      <c r="AP3505"/>
      <c r="AQ3505"/>
      <c r="AR3505"/>
      <c r="AS3505"/>
      <c r="AT3505"/>
      <c r="AU3505"/>
      <c r="AV3505"/>
      <c r="AW3505"/>
      <c r="AX3505" t="inlineStr">
        <is>
          <t>Mortality</t>
        </is>
      </c>
      <c r="AY3505" t="inlineStr">
        <is>
          <t>Mortality</t>
        </is>
      </c>
      <c r="AZ3505" t="inlineStr">
        <is>
          <t>LC50</t>
        </is>
      </c>
      <c r="BA3505"/>
      <c r="BB3505" t="n">
        <v>4.0</v>
      </c>
      <c r="BC3505"/>
      <c r="BD3505"/>
      <c r="BE3505"/>
      <c r="BF3505"/>
      <c r="BG3505" t="inlineStr">
        <is>
          <t>Day(s)</t>
        </is>
      </c>
      <c r="BH3505"/>
      <c r="BI3505" t="inlineStr">
        <is>
          <t>DTXSID3032042</t>
        </is>
      </c>
      <c r="BJ3505"/>
      <c r="BK3505"/>
      <c r="BL3505"/>
      <c r="BM3505"/>
      <c r="BN3505"/>
      <c r="BO3505"/>
      <c r="BP3505"/>
      <c r="BQ3505"/>
      <c r="BR3505"/>
      <c r="BS3505"/>
      <c r="BT3505" t="inlineStr">
        <is>
          <t>--</t>
        </is>
      </c>
      <c r="BU3505"/>
      <c r="BV3505"/>
      <c r="BW3505"/>
      <c r="BX3505"/>
      <c r="BY3505"/>
      <c r="BZ3505"/>
      <c r="CA3505"/>
      <c r="CB3505"/>
      <c r="CC3505"/>
      <c r="CD3505"/>
      <c r="CE3505"/>
      <c r="CF3505"/>
      <c r="CG3505"/>
      <c r="CH3505"/>
      <c r="CI3505"/>
      <c r="CJ3505"/>
      <c r="CK3505" t="inlineStr">
        <is>
          <t>Lemke,A.E.</t>
        </is>
      </c>
      <c r="CL3505" t="n">
        <v>9479.0</v>
      </c>
      <c r="CM3505" t="inlineStr">
        <is>
          <t>Interlaboratory Comparison Acute Testing Set</t>
        </is>
      </c>
      <c r="CN3505" t="inlineStr">
        <is>
          <t>EPA-600/3-81-005, U.S.EPA, Duluth, MN:29 p.</t>
        </is>
      </c>
      <c r="CO3505" t="n">
        <v>1981.0</v>
      </c>
      <c r="CP3505" t="inlineStr">
        <is>
          <t>Lemke,A.E. (1981). Interlaboratory Comparison Acute Testing Set. EPA-600/3-81-005, U.S.EPA, Duluth, MN, 29 p. ECOREF#:9479</t>
        </is>
      </c>
    </row>
    <row r="3506">
      <c r="A3506" t="n">
        <v>7761888.0</v>
      </c>
      <c r="B3506" t="inlineStr">
        <is>
          <t>Nitric acid silver (1+) salt (1:1)</t>
        </is>
      </c>
      <c r="C3506"/>
      <c r="D3506" t="inlineStr">
        <is>
          <t>Measured</t>
        </is>
      </c>
      <c r="E3506" t="inlineStr">
        <is>
          <t>Not coded</t>
        </is>
      </c>
      <c r="F3506"/>
      <c r="G3506" t="n">
        <v>99.7</v>
      </c>
      <c r="H3506"/>
      <c r="I3506"/>
      <c r="J3506"/>
      <c r="K3506"/>
      <c r="L3506" t="inlineStr">
        <is>
          <t>Pimephales promelas</t>
        </is>
      </c>
      <c r="M3506" t="inlineStr">
        <is>
          <t>Fathead Minnow</t>
        </is>
      </c>
      <c r="N3506" t="inlineStr">
        <is>
          <t>Juvenile</t>
        </is>
      </c>
      <c r="O3506"/>
      <c r="P3506" t="n">
        <v>29.0</v>
      </c>
      <c r="Q3506"/>
      <c r="R3506"/>
      <c r="S3506"/>
      <c r="T3506"/>
      <c r="U3506" t="inlineStr">
        <is>
          <t>Day(s)</t>
        </is>
      </c>
      <c r="V3506" t="inlineStr">
        <is>
          <t>Flow-through</t>
        </is>
      </c>
      <c r="W3506" t="inlineStr">
        <is>
          <t>Fresh water</t>
        </is>
      </c>
      <c r="X3506" t="inlineStr">
        <is>
          <t>Lab</t>
        </is>
      </c>
      <c r="Y3506" t="n">
        <v>6.0</v>
      </c>
      <c r="Z3506" t="inlineStr">
        <is>
          <t>Total</t>
        </is>
      </c>
      <c r="AA3506"/>
      <c r="AB3506" t="n">
        <v>0.0051</v>
      </c>
      <c r="AC3506"/>
      <c r="AD3506" t="n">
        <v>0.0042</v>
      </c>
      <c r="AE3506"/>
      <c r="AF3506" t="n">
        <v>0.0062</v>
      </c>
      <c r="AG3506" t="inlineStr">
        <is>
          <t>AI mg/L</t>
        </is>
      </c>
      <c r="AH3506"/>
      <c r="AI3506"/>
      <c r="AJ3506"/>
      <c r="AK3506"/>
      <c r="AL3506"/>
      <c r="AM3506"/>
      <c r="AN3506"/>
      <c r="AO3506"/>
      <c r="AP3506"/>
      <c r="AQ3506"/>
      <c r="AR3506"/>
      <c r="AS3506"/>
      <c r="AT3506"/>
      <c r="AU3506"/>
      <c r="AV3506"/>
      <c r="AW3506"/>
      <c r="AX3506" t="inlineStr">
        <is>
          <t>Mortality</t>
        </is>
      </c>
      <c r="AY3506" t="inlineStr">
        <is>
          <t>Mortality</t>
        </is>
      </c>
      <c r="AZ3506" t="inlineStr">
        <is>
          <t>LC50</t>
        </is>
      </c>
      <c r="BA3506"/>
      <c r="BB3506" t="n">
        <v>4.0</v>
      </c>
      <c r="BC3506"/>
      <c r="BD3506"/>
      <c r="BE3506"/>
      <c r="BF3506"/>
      <c r="BG3506" t="inlineStr">
        <is>
          <t>Day(s)</t>
        </is>
      </c>
      <c r="BH3506" t="inlineStr">
        <is>
          <t>Pure</t>
        </is>
      </c>
      <c r="BI3506" t="inlineStr">
        <is>
          <t>DTXSID3032042</t>
        </is>
      </c>
      <c r="BJ3506"/>
      <c r="BK3506"/>
      <c r="BL3506"/>
      <c r="BM3506"/>
      <c r="BN3506"/>
      <c r="BO3506"/>
      <c r="BP3506"/>
      <c r="BQ3506"/>
      <c r="BR3506"/>
      <c r="BS3506"/>
      <c r="BT3506" t="inlineStr">
        <is>
          <t>--</t>
        </is>
      </c>
      <c r="BU3506"/>
      <c r="BV3506"/>
      <c r="BW3506"/>
      <c r="BX3506"/>
      <c r="BY3506"/>
      <c r="BZ3506"/>
      <c r="CA3506"/>
      <c r="CB3506"/>
      <c r="CC3506"/>
      <c r="CD3506"/>
      <c r="CE3506"/>
      <c r="CF3506"/>
      <c r="CG3506"/>
      <c r="CH3506"/>
      <c r="CI3506" t="inlineStr">
        <is>
          <t xml:space="preserve"> TESTID/2//MSMT/NR//DOSES/&lt;2.0/2.7/4.8/12.0/20.7 UG/L//SOURCE/LAB//WTINT/51.3 MG//DNUM/6//SEX/NR//TMETH/NR//STYPE/ACUTE//ETIME/96 H//AP RATE/NR//SAMPN/NR//WTAT/NR//INTAKE/NR//COMPEP/NR//LD/NR//DW/NR//STST/NR//HMA/NR//NA/6.9-7.2 MG/L//CL/3.5-3.6 MG/L//DIC/NR//CA/17.8-18.0 MG/L//POT/0.61-0.63 MG/L//MG/3.4 MG/L//SO4/8.9-10.3 MG/L//SULF/NR//</t>
        </is>
      </c>
      <c r="CJ3506" t="inlineStr">
        <is>
          <t xml:space="preserve">   TESTID/2//MSMT/NR//DOSES/&lt;2.0/2.7/4.8/12.0/20.7 UG/L//SOURCE/LAB//WTINT/51.3 MG//DNUM/6//SEX/NR//TMETH/NR//STYPE/ACUTE//ETIME/96 H//AP RATE/NR//SAMPN/NR//WTAT/NR//INTAKE/NR//COMPEP/NR//LD/NR//DW/NR//STST/NR//HMA/NR//NA/6.9-7.2 MG/L//CL/3.5-3.6 MG/L//DIC/NR//CA/17.8-18.0 MG/L//POT/0.61-0.63 MG/L//MG/3.4 MG/L//SO4/8.9-10.3 MG/L//SULF/NR//</t>
        </is>
      </c>
      <c r="CK3506" t="inlineStr">
        <is>
          <t>Brooke,L.T.</t>
        </is>
      </c>
      <c r="CL3506" t="n">
        <v>77568.0</v>
      </c>
      <c r="CM3506" t="inlineStr">
        <is>
          <t>The Effects of Food and Test Solution Age on the Toxicity of Silver to Three Freshwater Organisms</t>
        </is>
      </c>
      <c r="CN3506" t="inlineStr">
        <is>
          <t>Contract No.68-C1-0034, Work Assignment No.1-10, Environ.Health Lab, Univ.of Wisconsin-Superior, Superior, WI:19 p.</t>
        </is>
      </c>
      <c r="CO3506" t="n">
        <v>1993.0</v>
      </c>
      <c r="CP3506" t="inlineStr">
        <is>
          <t>Brooke,L.T. (1993). The Effects of Food and Test Solution Age on the Toxicity of Silver to Three Freshwater Organisms. Contract No.68-C1-0034, Work Assignment No.1-10, Environ.Health Lab, Univ.of Wisconsin-Superior, Superior, WI, 19 p. ECOREF#:77568</t>
        </is>
      </c>
    </row>
    <row r="3507">
      <c r="A3507" t="n">
        <v>7761888.0</v>
      </c>
      <c r="B3507" t="inlineStr">
        <is>
          <t>Nitric acid silver (1+) salt (1:1)</t>
        </is>
      </c>
      <c r="C3507" t="inlineStr">
        <is>
          <t>American chemical society grade</t>
        </is>
      </c>
      <c r="D3507" t="inlineStr">
        <is>
          <t>Unmeasured</t>
        </is>
      </c>
      <c r="E3507" t="inlineStr">
        <is>
          <t>Not reported</t>
        </is>
      </c>
      <c r="F3507"/>
      <c r="G3507"/>
      <c r="H3507"/>
      <c r="I3507"/>
      <c r="J3507"/>
      <c r="K3507"/>
      <c r="L3507" t="inlineStr">
        <is>
          <t>Pimephales promelas</t>
        </is>
      </c>
      <c r="M3507" t="inlineStr">
        <is>
          <t>Fathead Minnow</t>
        </is>
      </c>
      <c r="N3507" t="inlineStr">
        <is>
          <t>Juvenile</t>
        </is>
      </c>
      <c r="O3507"/>
      <c r="P3507"/>
      <c r="Q3507"/>
      <c r="R3507"/>
      <c r="S3507"/>
      <c r="T3507"/>
      <c r="U3507"/>
      <c r="V3507" t="inlineStr">
        <is>
          <t>Static</t>
        </is>
      </c>
      <c r="W3507" t="inlineStr">
        <is>
          <t>Fresh water</t>
        </is>
      </c>
      <c r="X3507" t="inlineStr">
        <is>
          <t>Lab</t>
        </is>
      </c>
      <c r="Y3507" t="n">
        <v>6.0</v>
      </c>
      <c r="Z3507" t="inlineStr">
        <is>
          <t>Total</t>
        </is>
      </c>
      <c r="AA3507"/>
      <c r="AB3507" t="n">
        <v>0.0413</v>
      </c>
      <c r="AC3507"/>
      <c r="AD3507" t="n">
        <v>0.0258</v>
      </c>
      <c r="AE3507"/>
      <c r="AF3507" t="n">
        <v>0.0501</v>
      </c>
      <c r="AG3507" t="inlineStr">
        <is>
          <t>AI mg/L</t>
        </is>
      </c>
      <c r="AH3507"/>
      <c r="AI3507"/>
      <c r="AJ3507"/>
      <c r="AK3507"/>
      <c r="AL3507"/>
      <c r="AM3507"/>
      <c r="AN3507"/>
      <c r="AO3507"/>
      <c r="AP3507"/>
      <c r="AQ3507"/>
      <c r="AR3507"/>
      <c r="AS3507"/>
      <c r="AT3507"/>
      <c r="AU3507"/>
      <c r="AV3507"/>
      <c r="AW3507"/>
      <c r="AX3507" t="inlineStr">
        <is>
          <t>Mortality</t>
        </is>
      </c>
      <c r="AY3507" t="inlineStr">
        <is>
          <t>Mortality</t>
        </is>
      </c>
      <c r="AZ3507" t="inlineStr">
        <is>
          <t>LC50</t>
        </is>
      </c>
      <c r="BA3507"/>
      <c r="BB3507" t="n">
        <v>4.0</v>
      </c>
      <c r="BC3507"/>
      <c r="BD3507"/>
      <c r="BE3507"/>
      <c r="BF3507"/>
      <c r="BG3507" t="inlineStr">
        <is>
          <t>Day(s)</t>
        </is>
      </c>
      <c r="BH3507"/>
      <c r="BI3507" t="inlineStr">
        <is>
          <t>DTXSID3032042</t>
        </is>
      </c>
      <c r="BJ3507"/>
      <c r="BK3507"/>
      <c r="BL3507"/>
      <c r="BM3507"/>
      <c r="BN3507"/>
      <c r="BO3507"/>
      <c r="BP3507"/>
      <c r="BQ3507"/>
      <c r="BR3507"/>
      <c r="BS3507"/>
      <c r="BT3507" t="inlineStr">
        <is>
          <t>--</t>
        </is>
      </c>
      <c r="BU3507"/>
      <c r="BV3507"/>
      <c r="BW3507"/>
      <c r="BX3507"/>
      <c r="BY3507"/>
      <c r="BZ3507"/>
      <c r="CA3507"/>
      <c r="CB3507"/>
      <c r="CC3507"/>
      <c r="CD3507"/>
      <c r="CE3507"/>
      <c r="CF3507"/>
      <c r="CG3507"/>
      <c r="CH3507"/>
      <c r="CI3507"/>
      <c r="CJ3507" t="inlineStr">
        <is>
          <t xml:space="preserve">SOURCE/FROM THE EPA AQUATIC TOXICOLOGY LABORATORY, NEWTOWN, OHIO//MEDIA/CHARCOAL-FILTERED TAP WATER//   </t>
        </is>
      </c>
      <c r="CK3507" t="inlineStr">
        <is>
          <t>Birge,W.J., J.A. Black, J.F. Hobson, A.G. Westerman, and T.M. Short</t>
        </is>
      </c>
      <c r="CL3507" t="n">
        <v>18858.0</v>
      </c>
      <c r="CM3507" t="inlineStr">
        <is>
          <t>Toxicological Studies on Aquatic Contaminants Originating from Coal Production and Utilization: The Induction of Tolerance to Silver in Laboratory Populations of Fish and the Chronic Toxicity of Nickel to Fish Early Lif</t>
        </is>
      </c>
      <c r="CN3507" t="inlineStr">
        <is>
          <t>Proj.No.G-844-02, Water Resources Research Institute Research Rep.No.151, University of Kentucky, Lexington, KY:36 p.</t>
        </is>
      </c>
      <c r="CO3507" t="n">
        <v>1984.0</v>
      </c>
      <c r="CP3507" t="inlineStr">
        <is>
          <t>Birge,W.J., J.A. Black, J.F. Hobson, A.G. Westerman, and T.M. Short (1984). Toxicological Studies on Aquatic Contaminants Originating from Coal Production and Utilization: The Induction of Tolerance to Silver in Laboratory Populations of Fish and the Chronic Toxicity of Nickel to Fish Early Lif. Proj.No.G-844-02, Water Resources Research Institute Research Rep.No.151, University of Kentucky, Lexington, KY, 36 p. ECOREF#:18858</t>
        </is>
      </c>
    </row>
    <row r="3508">
      <c r="A3508" t="n">
        <v>7761888.0</v>
      </c>
      <c r="B3508" t="inlineStr">
        <is>
          <t>Nitric acid silver (1+) salt (1:1)</t>
        </is>
      </c>
      <c r="C3508" t="inlineStr">
        <is>
          <t>Reagent Grade, Purissium, Purum, Puriss, Puris, Reinst</t>
        </is>
      </c>
      <c r="D3508" t="inlineStr">
        <is>
          <t>Unmeasured</t>
        </is>
      </c>
      <c r="E3508" t="inlineStr">
        <is>
          <t>Not coded</t>
        </is>
      </c>
      <c r="F3508"/>
      <c r="G3508"/>
      <c r="H3508"/>
      <c r="I3508"/>
      <c r="J3508"/>
      <c r="K3508"/>
      <c r="L3508" t="inlineStr">
        <is>
          <t>Pimephales promelas</t>
        </is>
      </c>
      <c r="M3508" t="inlineStr">
        <is>
          <t>Fathead Minnow</t>
        </is>
      </c>
      <c r="N3508" t="inlineStr">
        <is>
          <t>Fry</t>
        </is>
      </c>
      <c r="O3508" t="inlineStr">
        <is>
          <t>&lt;</t>
        </is>
      </c>
      <c r="P3508" t="n">
        <v>24.0</v>
      </c>
      <c r="Q3508"/>
      <c r="R3508"/>
      <c r="S3508"/>
      <c r="T3508"/>
      <c r="U3508" t="inlineStr">
        <is>
          <t>Hour(s)</t>
        </is>
      </c>
      <c r="V3508" t="inlineStr">
        <is>
          <t>Static</t>
        </is>
      </c>
      <c r="W3508" t="inlineStr">
        <is>
          <t>Fresh water</t>
        </is>
      </c>
      <c r="X3508" t="inlineStr">
        <is>
          <t>Lab</t>
        </is>
      </c>
      <c r="Y3508"/>
      <c r="Z3508" t="inlineStr">
        <is>
          <t>Total</t>
        </is>
      </c>
      <c r="AA3508"/>
      <c r="AB3508" t="n">
        <v>0.00197</v>
      </c>
      <c r="AC3508"/>
      <c r="AD3508" t="n">
        <v>0.00181</v>
      </c>
      <c r="AE3508"/>
      <c r="AF3508" t="n">
        <v>0.00214</v>
      </c>
      <c r="AG3508" t="inlineStr">
        <is>
          <t>AI mg/L</t>
        </is>
      </c>
      <c r="AH3508"/>
      <c r="AI3508"/>
      <c r="AJ3508"/>
      <c r="AK3508"/>
      <c r="AL3508"/>
      <c r="AM3508"/>
      <c r="AN3508"/>
      <c r="AO3508"/>
      <c r="AP3508"/>
      <c r="AQ3508"/>
      <c r="AR3508"/>
      <c r="AS3508"/>
      <c r="AT3508"/>
      <c r="AU3508"/>
      <c r="AV3508"/>
      <c r="AW3508"/>
      <c r="AX3508" t="inlineStr">
        <is>
          <t>Mortality</t>
        </is>
      </c>
      <c r="AY3508" t="inlineStr">
        <is>
          <t>Mortality</t>
        </is>
      </c>
      <c r="AZ3508" t="inlineStr">
        <is>
          <t>LC50</t>
        </is>
      </c>
      <c r="BA3508"/>
      <c r="BB3508" t="n">
        <v>4.0</v>
      </c>
      <c r="BC3508"/>
      <c r="BD3508"/>
      <c r="BE3508"/>
      <c r="BF3508"/>
      <c r="BG3508" t="inlineStr">
        <is>
          <t>Day(s)</t>
        </is>
      </c>
      <c r="BH3508"/>
      <c r="BI3508" t="inlineStr">
        <is>
          <t>DTXSID3032042</t>
        </is>
      </c>
      <c r="BJ3508" t="inlineStr">
        <is>
          <t>10.1002/etc.5620180109</t>
        </is>
      </c>
      <c r="BK3508"/>
      <c r="BL3508"/>
      <c r="BM3508"/>
      <c r="BN3508"/>
      <c r="BO3508"/>
      <c r="BP3508"/>
      <c r="BQ3508"/>
      <c r="BR3508"/>
      <c r="BS3508"/>
      <c r="BT3508" t="inlineStr">
        <is>
          <t>--</t>
        </is>
      </c>
      <c r="BU3508"/>
      <c r="BV3508"/>
      <c r="BW3508"/>
      <c r="BX3508"/>
      <c r="BY3508"/>
      <c r="BZ3508"/>
      <c r="CA3508"/>
      <c r="CB3508"/>
      <c r="CC3508"/>
      <c r="CD3508"/>
      <c r="CE3508"/>
      <c r="CF3508"/>
      <c r="CG3508"/>
      <c r="CH3508"/>
      <c r="CI3508"/>
      <c r="CJ3508"/>
      <c r="CK3508" t="inlineStr">
        <is>
          <t>Karen,D.J., D.R. Ownby, B.L. Forsythe, T.P. Bills, T.W. LaPoint, G.B. Cobb, and S.J. Klaine</t>
        </is>
      </c>
      <c r="CL3508" t="n">
        <v>19218.0</v>
      </c>
      <c r="CM3508" t="inlineStr">
        <is>
          <t>Influence of Water Quality on Silver Toxicity to Rainbow Trout (Oncorhynchus mykiss), Fathead Minnows (Pimephales promelas), and Water Fleas (Daphnia magna)</t>
        </is>
      </c>
      <c r="CN3508" t="inlineStr">
        <is>
          <t>Environ. Toxicol. Chem.18(1): 63-70</t>
        </is>
      </c>
      <c r="CO3508" t="n">
        <v>1999.0</v>
      </c>
      <c r="CP3508" t="inlineStr">
        <is>
          <t>Karen,D.J., D.R. Ownby, B.L. Forsythe, T.P. Bills, T.W. LaPoint, G.B. Cobb, and S.J. Klaine (1999). Influence of Water Quality on Silver Toxicity to Rainbow Trout (Oncorhynchus mykiss), Fathead Minnows (Pimephales promelas), and Water Fleas (Daphnia magna). Environ. Toxicol. Chem., 18, (1), 63-70. doi:10.1002/etc.5620180109. ECOREF#:19218</t>
        </is>
      </c>
    </row>
    <row r="3509">
      <c r="A3509" t="n">
        <v>7761888.0</v>
      </c>
      <c r="B3509" t="inlineStr">
        <is>
          <t>Nitric acid silver (1+) salt (1:1)</t>
        </is>
      </c>
      <c r="C3509"/>
      <c r="D3509" t="inlineStr">
        <is>
          <t>Measured</t>
        </is>
      </c>
      <c r="E3509" t="inlineStr">
        <is>
          <t>Not reported</t>
        </is>
      </c>
      <c r="F3509"/>
      <c r="G3509" t="n">
        <v>99.994</v>
      </c>
      <c r="H3509"/>
      <c r="I3509"/>
      <c r="J3509"/>
      <c r="K3509"/>
      <c r="L3509" t="inlineStr">
        <is>
          <t>Pimephales promelas</t>
        </is>
      </c>
      <c r="M3509" t="inlineStr">
        <is>
          <t>Fathead Minnow</t>
        </is>
      </c>
      <c r="N3509"/>
      <c r="O3509"/>
      <c r="P3509"/>
      <c r="Q3509"/>
      <c r="R3509" t="n">
        <v>30.0</v>
      </c>
      <c r="S3509"/>
      <c r="T3509" t="n">
        <v>32.0</v>
      </c>
      <c r="U3509" t="inlineStr">
        <is>
          <t>Day(s)</t>
        </is>
      </c>
      <c r="V3509" t="inlineStr">
        <is>
          <t>Flow-through</t>
        </is>
      </c>
      <c r="W3509" t="inlineStr">
        <is>
          <t>Fresh water</t>
        </is>
      </c>
      <c r="X3509" t="inlineStr">
        <is>
          <t>Lab</t>
        </is>
      </c>
      <c r="Y3509" t="n">
        <v>6.0</v>
      </c>
      <c r="Z3509" t="inlineStr">
        <is>
          <t>Total</t>
        </is>
      </c>
      <c r="AA3509"/>
      <c r="AB3509" t="n">
        <v>0.0107</v>
      </c>
      <c r="AC3509"/>
      <c r="AD3509" t="n">
        <v>0.0106</v>
      </c>
      <c r="AE3509"/>
      <c r="AF3509" t="n">
        <v>0.0108</v>
      </c>
      <c r="AG3509" t="inlineStr">
        <is>
          <t>AI mg/L</t>
        </is>
      </c>
      <c r="AH3509"/>
      <c r="AI3509"/>
      <c r="AJ3509"/>
      <c r="AK3509"/>
      <c r="AL3509"/>
      <c r="AM3509"/>
      <c r="AN3509"/>
      <c r="AO3509"/>
      <c r="AP3509"/>
      <c r="AQ3509"/>
      <c r="AR3509"/>
      <c r="AS3509"/>
      <c r="AT3509"/>
      <c r="AU3509"/>
      <c r="AV3509"/>
      <c r="AW3509"/>
      <c r="AX3509" t="inlineStr">
        <is>
          <t>Mortality</t>
        </is>
      </c>
      <c r="AY3509" t="inlineStr">
        <is>
          <t>Mortality</t>
        </is>
      </c>
      <c r="AZ3509" t="inlineStr">
        <is>
          <t>LC50</t>
        </is>
      </c>
      <c r="BA3509"/>
      <c r="BB3509" t="n">
        <v>4.0</v>
      </c>
      <c r="BC3509"/>
      <c r="BD3509"/>
      <c r="BE3509"/>
      <c r="BF3509"/>
      <c r="BG3509" t="inlineStr">
        <is>
          <t>Day(s)</t>
        </is>
      </c>
      <c r="BH3509"/>
      <c r="BI3509" t="inlineStr">
        <is>
          <t>DTXSID3032042</t>
        </is>
      </c>
      <c r="BJ3509"/>
      <c r="BK3509"/>
      <c r="BL3509"/>
      <c r="BM3509"/>
      <c r="BN3509"/>
      <c r="BO3509"/>
      <c r="BP3509"/>
      <c r="BQ3509"/>
      <c r="BR3509"/>
      <c r="BS3509"/>
      <c r="BT3509" t="inlineStr">
        <is>
          <t>--</t>
        </is>
      </c>
      <c r="BU3509"/>
      <c r="BV3509"/>
      <c r="BW3509"/>
      <c r="BX3509"/>
      <c r="BY3509"/>
      <c r="BZ3509"/>
      <c r="CA3509"/>
      <c r="CB3509"/>
      <c r="CC3509"/>
      <c r="CD3509"/>
      <c r="CE3509"/>
      <c r="CF3509"/>
      <c r="CG3509"/>
      <c r="CH3509"/>
      <c r="CI3509"/>
      <c r="CJ3509" t="inlineStr">
        <is>
          <t xml:space="preserve">SOURCE/BROOD STOCK MAINTAINED BY ENVIRONMENTAL RESEARCH LABORATORY, DULUTH, MINNESOTA//MEDIA/LAKE SUPERIOR WATER//   </t>
        </is>
      </c>
      <c r="CK3509" t="inlineStr">
        <is>
          <t>Call,D.J., L.T. Brooke, N. Ahmad, and J.E. Richter</t>
        </is>
      </c>
      <c r="CL3509" t="n">
        <v>10579.0</v>
      </c>
      <c r="CM3509" t="inlineStr">
        <is>
          <t>Toxicity and Metabolism Studies with EPA (Environmental Protection Agency) Priority Pollutants and Related Chemicals in Freshwater Organisms</t>
        </is>
      </c>
      <c r="CN3509" t="inlineStr">
        <is>
          <t>EPA 600/3-83-095, U.S.EPA, Duluth, MN:120 p.</t>
        </is>
      </c>
      <c r="CO3509" t="n">
        <v>1983.0</v>
      </c>
      <c r="CP3509" t="inlineStr">
        <is>
          <t>Call,D.J., L.T. Brooke, N. Ahmad, and J.E. Richter (1983). Toxicity and Metabolism Studies with EPA (Environmental Protection Agency) Priority Pollutants and Related Chemicals in Freshwater Organisms. EPA 600/3-83-095, U.S.EPA, Duluth, MN, 120 p. ECOREF#:10579</t>
        </is>
      </c>
    </row>
    <row r="3510">
      <c r="A3510" t="n">
        <v>7761888.0</v>
      </c>
      <c r="B3510" t="inlineStr">
        <is>
          <t>Nitric acid silver (1+) salt (1:1)</t>
        </is>
      </c>
      <c r="C3510"/>
      <c r="D3510" t="inlineStr">
        <is>
          <t>Measured</t>
        </is>
      </c>
      <c r="E3510" t="inlineStr">
        <is>
          <t>Not coded</t>
        </is>
      </c>
      <c r="F3510"/>
      <c r="G3510" t="n">
        <v>99.7</v>
      </c>
      <c r="H3510"/>
      <c r="I3510"/>
      <c r="J3510"/>
      <c r="K3510"/>
      <c r="L3510" t="inlineStr">
        <is>
          <t>Pimephales promelas</t>
        </is>
      </c>
      <c r="M3510" t="inlineStr">
        <is>
          <t>Fathead Minnow</t>
        </is>
      </c>
      <c r="N3510" t="inlineStr">
        <is>
          <t>Juvenile</t>
        </is>
      </c>
      <c r="O3510"/>
      <c r="P3510"/>
      <c r="Q3510"/>
      <c r="R3510"/>
      <c r="S3510"/>
      <c r="T3510"/>
      <c r="U3510"/>
      <c r="V3510" t="inlineStr">
        <is>
          <t>Static</t>
        </is>
      </c>
      <c r="W3510" t="inlineStr">
        <is>
          <t>Fresh water</t>
        </is>
      </c>
      <c r="X3510" t="inlineStr">
        <is>
          <t>Lab</t>
        </is>
      </c>
      <c r="Y3510"/>
      <c r="Z3510" t="inlineStr">
        <is>
          <t>Total</t>
        </is>
      </c>
      <c r="AA3510"/>
      <c r="AB3510" t="n">
        <v>0.106</v>
      </c>
      <c r="AC3510"/>
      <c r="AD3510" t="n">
        <v>0.097</v>
      </c>
      <c r="AE3510"/>
      <c r="AF3510" t="n">
        <v>0.114</v>
      </c>
      <c r="AG3510" t="inlineStr">
        <is>
          <t>AI mg/L</t>
        </is>
      </c>
      <c r="AH3510"/>
      <c r="AI3510"/>
      <c r="AJ3510"/>
      <c r="AK3510"/>
      <c r="AL3510"/>
      <c r="AM3510"/>
      <c r="AN3510"/>
      <c r="AO3510"/>
      <c r="AP3510"/>
      <c r="AQ3510"/>
      <c r="AR3510"/>
      <c r="AS3510"/>
      <c r="AT3510"/>
      <c r="AU3510"/>
      <c r="AV3510"/>
      <c r="AW3510"/>
      <c r="AX3510" t="inlineStr">
        <is>
          <t>Mortality</t>
        </is>
      </c>
      <c r="AY3510" t="inlineStr">
        <is>
          <t>Mortality</t>
        </is>
      </c>
      <c r="AZ3510" t="inlineStr">
        <is>
          <t>LC50</t>
        </is>
      </c>
      <c r="BA3510"/>
      <c r="BB3510" t="n">
        <v>4.0</v>
      </c>
      <c r="BC3510"/>
      <c r="BD3510"/>
      <c r="BE3510"/>
      <c r="BF3510"/>
      <c r="BG3510" t="inlineStr">
        <is>
          <t>Day(s)</t>
        </is>
      </c>
      <c r="BH3510" t="inlineStr">
        <is>
          <t>Pure</t>
        </is>
      </c>
      <c r="BI3510" t="inlineStr">
        <is>
          <t>DTXSID3032042</t>
        </is>
      </c>
      <c r="BJ3510" t="inlineStr">
        <is>
          <t>10.1002/etc.5620170407</t>
        </is>
      </c>
      <c r="BK3510"/>
      <c r="BL3510"/>
      <c r="BM3510"/>
      <c r="BN3510"/>
      <c r="BO3510"/>
      <c r="BP3510"/>
      <c r="BQ3510"/>
      <c r="BR3510"/>
      <c r="BS3510"/>
      <c r="BT3510" t="inlineStr">
        <is>
          <t>--</t>
        </is>
      </c>
      <c r="BU3510"/>
      <c r="BV3510"/>
      <c r="BW3510"/>
      <c r="BX3510"/>
      <c r="BY3510"/>
      <c r="BZ3510"/>
      <c r="CA3510"/>
      <c r="CB3510"/>
      <c r="CC3510"/>
      <c r="CD3510"/>
      <c r="CE3510"/>
      <c r="CF3510"/>
      <c r="CG3510"/>
      <c r="CH3510"/>
      <c r="CI3510"/>
      <c r="CJ3510"/>
      <c r="CK3510" t="inlineStr">
        <is>
          <t>Erickson,R.J., L.T. Brooke, M.D. Kahl, F.V. Venter, S.L. Harting, T.P. Markee, and R.L. Spehar</t>
        </is>
      </c>
      <c r="CL3510" t="n">
        <v>18938.0</v>
      </c>
      <c r="CM3510" t="inlineStr">
        <is>
          <t>Effects of Laboratory Test Conditions on the Toxicity of Silver to Aquatic Organisms</t>
        </is>
      </c>
      <c r="CN3510" t="inlineStr">
        <is>
          <t>Environ. Toxicol. Chem.17(4): 572-578</t>
        </is>
      </c>
      <c r="CO3510" t="n">
        <v>1998.0</v>
      </c>
      <c r="CP3510" t="inlineStr">
        <is>
          <t>Erickson,R.J., L.T. Brooke, M.D. Kahl, F.V. Venter, S.L. Harting, T.P. Markee, and R.L. Spehar (1998). Effects of Laboratory Test Conditions on the Toxicity of Silver to Aquatic Organisms. Environ. Toxicol. Chem., 17, (4), 572-578. doi:10.1002/etc.5620170407. ECOREF#:18938</t>
        </is>
      </c>
    </row>
    <row r="3511">
      <c r="A3511" t="n">
        <v>7761888.0</v>
      </c>
      <c r="B3511" t="inlineStr">
        <is>
          <t>Nitric acid silver (1+) salt (1:1)</t>
        </is>
      </c>
      <c r="C3511"/>
      <c r="D3511" t="inlineStr">
        <is>
          <t>Measured</t>
        </is>
      </c>
      <c r="E3511" t="inlineStr">
        <is>
          <t>Not coded</t>
        </is>
      </c>
      <c r="F3511"/>
      <c r="G3511"/>
      <c r="H3511"/>
      <c r="I3511"/>
      <c r="J3511"/>
      <c r="K3511"/>
      <c r="L3511" t="inlineStr">
        <is>
          <t>Pimephales promelas</t>
        </is>
      </c>
      <c r="M3511" t="inlineStr">
        <is>
          <t>Fathead Minnow</t>
        </is>
      </c>
      <c r="N3511"/>
      <c r="O3511"/>
      <c r="P3511"/>
      <c r="Q3511"/>
      <c r="R3511"/>
      <c r="S3511"/>
      <c r="T3511"/>
      <c r="U3511"/>
      <c r="V3511" t="inlineStr">
        <is>
          <t>Flow-through</t>
        </is>
      </c>
      <c r="W3511" t="inlineStr">
        <is>
          <t>Fresh water</t>
        </is>
      </c>
      <c r="X3511" t="inlineStr">
        <is>
          <t>Lab</t>
        </is>
      </c>
      <c r="Y3511"/>
      <c r="Z3511" t="inlineStr">
        <is>
          <t>Total</t>
        </is>
      </c>
      <c r="AA3511"/>
      <c r="AB3511" t="n">
        <v>0.01098</v>
      </c>
      <c r="AC3511"/>
      <c r="AD3511" t="n">
        <v>0.00931</v>
      </c>
      <c r="AE3511"/>
      <c r="AF3511" t="n">
        <v>0.01277</v>
      </c>
      <c r="AG3511" t="inlineStr">
        <is>
          <t>AI mg/L</t>
        </is>
      </c>
      <c r="AH3511"/>
      <c r="AI3511"/>
      <c r="AJ3511"/>
      <c r="AK3511"/>
      <c r="AL3511"/>
      <c r="AM3511"/>
      <c r="AN3511"/>
      <c r="AO3511"/>
      <c r="AP3511"/>
      <c r="AQ3511"/>
      <c r="AR3511"/>
      <c r="AS3511"/>
      <c r="AT3511"/>
      <c r="AU3511"/>
      <c r="AV3511"/>
      <c r="AW3511"/>
      <c r="AX3511" t="inlineStr">
        <is>
          <t>Mortality</t>
        </is>
      </c>
      <c r="AY3511" t="inlineStr">
        <is>
          <t>Mortality</t>
        </is>
      </c>
      <c r="AZ3511" t="inlineStr">
        <is>
          <t>LC50</t>
        </is>
      </c>
      <c r="BA3511"/>
      <c r="BB3511" t="n">
        <v>4.0</v>
      </c>
      <c r="BC3511"/>
      <c r="BD3511"/>
      <c r="BE3511"/>
      <c r="BF3511"/>
      <c r="BG3511" t="inlineStr">
        <is>
          <t>Day(s)</t>
        </is>
      </c>
      <c r="BH3511"/>
      <c r="BI3511" t="inlineStr">
        <is>
          <t>DTXSID3032042</t>
        </is>
      </c>
      <c r="BJ3511"/>
      <c r="BK3511"/>
      <c r="BL3511"/>
      <c r="BM3511"/>
      <c r="BN3511"/>
      <c r="BO3511"/>
      <c r="BP3511"/>
      <c r="BQ3511"/>
      <c r="BR3511"/>
      <c r="BS3511"/>
      <c r="BT3511" t="inlineStr">
        <is>
          <t>--</t>
        </is>
      </c>
      <c r="BU3511"/>
      <c r="BV3511"/>
      <c r="BW3511"/>
      <c r="BX3511"/>
      <c r="BY3511"/>
      <c r="BZ3511"/>
      <c r="CA3511"/>
      <c r="CB3511"/>
      <c r="CC3511"/>
      <c r="CD3511"/>
      <c r="CE3511"/>
      <c r="CF3511"/>
      <c r="CG3511"/>
      <c r="CH3511"/>
      <c r="CI3511"/>
      <c r="CJ3511"/>
      <c r="CK3511" t="inlineStr">
        <is>
          <t>Lemke,A.E.</t>
        </is>
      </c>
      <c r="CL3511" t="n">
        <v>9479.0</v>
      </c>
      <c r="CM3511" t="inlineStr">
        <is>
          <t>Interlaboratory Comparison Acute Testing Set</t>
        </is>
      </c>
      <c r="CN3511" t="inlineStr">
        <is>
          <t>EPA-600/3-81-005, U.S.EPA, Duluth, MN:29 p.</t>
        </is>
      </c>
      <c r="CO3511" t="n">
        <v>1981.0</v>
      </c>
      <c r="CP3511" t="inlineStr">
        <is>
          <t>Lemke,A.E. (1981). Interlaboratory Comparison Acute Testing Set. EPA-600/3-81-005, U.S.EPA, Duluth, MN, 29 p. ECOREF#:9479</t>
        </is>
      </c>
    </row>
    <row r="3512">
      <c r="A3512" t="n">
        <v>7761888.0</v>
      </c>
      <c r="B3512" t="inlineStr">
        <is>
          <t>Nitric acid silver (1+) salt (1:1)</t>
        </is>
      </c>
      <c r="C3512" t="inlineStr">
        <is>
          <t>Reagent Grade, Purissium, Purum, Puriss, Puris, Reinst</t>
        </is>
      </c>
      <c r="D3512" t="inlineStr">
        <is>
          <t>Unmeasured</t>
        </is>
      </c>
      <c r="E3512" t="inlineStr">
        <is>
          <t>Not coded</t>
        </is>
      </c>
      <c r="F3512"/>
      <c r="G3512"/>
      <c r="H3512"/>
      <c r="I3512"/>
      <c r="J3512"/>
      <c r="K3512"/>
      <c r="L3512" t="inlineStr">
        <is>
          <t>Pimephales promelas</t>
        </is>
      </c>
      <c r="M3512" t="inlineStr">
        <is>
          <t>Fathead Minnow</t>
        </is>
      </c>
      <c r="N3512" t="inlineStr">
        <is>
          <t>Fry</t>
        </is>
      </c>
      <c r="O3512" t="inlineStr">
        <is>
          <t>&lt;</t>
        </is>
      </c>
      <c r="P3512" t="n">
        <v>24.0</v>
      </c>
      <c r="Q3512"/>
      <c r="R3512"/>
      <c r="S3512"/>
      <c r="T3512"/>
      <c r="U3512" t="inlineStr">
        <is>
          <t>Hour(s)</t>
        </is>
      </c>
      <c r="V3512" t="inlineStr">
        <is>
          <t>Static</t>
        </is>
      </c>
      <c r="W3512" t="inlineStr">
        <is>
          <t>Fresh water</t>
        </is>
      </c>
      <c r="X3512" t="inlineStr">
        <is>
          <t>Lab</t>
        </is>
      </c>
      <c r="Y3512"/>
      <c r="Z3512" t="inlineStr">
        <is>
          <t>Total</t>
        </is>
      </c>
      <c r="AA3512"/>
      <c r="AB3512" t="n">
        <v>0.00979</v>
      </c>
      <c r="AC3512"/>
      <c r="AD3512" t="n">
        <v>0.00897</v>
      </c>
      <c r="AE3512"/>
      <c r="AF3512" t="n">
        <v>0.01061</v>
      </c>
      <c r="AG3512" t="inlineStr">
        <is>
          <t>AI mg/L</t>
        </is>
      </c>
      <c r="AH3512"/>
      <c r="AI3512"/>
      <c r="AJ3512"/>
      <c r="AK3512"/>
      <c r="AL3512"/>
      <c r="AM3512"/>
      <c r="AN3512"/>
      <c r="AO3512"/>
      <c r="AP3512"/>
      <c r="AQ3512"/>
      <c r="AR3512"/>
      <c r="AS3512"/>
      <c r="AT3512"/>
      <c r="AU3512"/>
      <c r="AV3512"/>
      <c r="AW3512"/>
      <c r="AX3512" t="inlineStr">
        <is>
          <t>Mortality</t>
        </is>
      </c>
      <c r="AY3512" t="inlineStr">
        <is>
          <t>Mortality</t>
        </is>
      </c>
      <c r="AZ3512" t="inlineStr">
        <is>
          <t>LC50</t>
        </is>
      </c>
      <c r="BA3512"/>
      <c r="BB3512" t="n">
        <v>4.0</v>
      </c>
      <c r="BC3512"/>
      <c r="BD3512"/>
      <c r="BE3512"/>
      <c r="BF3512"/>
      <c r="BG3512" t="inlineStr">
        <is>
          <t>Day(s)</t>
        </is>
      </c>
      <c r="BH3512"/>
      <c r="BI3512" t="inlineStr">
        <is>
          <t>DTXSID3032042</t>
        </is>
      </c>
      <c r="BJ3512" t="inlineStr">
        <is>
          <t>10.1002/etc.5620180109</t>
        </is>
      </c>
      <c r="BK3512"/>
      <c r="BL3512"/>
      <c r="BM3512"/>
      <c r="BN3512"/>
      <c r="BO3512"/>
      <c r="BP3512"/>
      <c r="BQ3512"/>
      <c r="BR3512"/>
      <c r="BS3512"/>
      <c r="BT3512" t="inlineStr">
        <is>
          <t>--</t>
        </is>
      </c>
      <c r="BU3512"/>
      <c r="BV3512"/>
      <c r="BW3512"/>
      <c r="BX3512"/>
      <c r="BY3512"/>
      <c r="BZ3512"/>
      <c r="CA3512"/>
      <c r="CB3512"/>
      <c r="CC3512"/>
      <c r="CD3512"/>
      <c r="CE3512"/>
      <c r="CF3512"/>
      <c r="CG3512"/>
      <c r="CH3512"/>
      <c r="CI3512"/>
      <c r="CJ3512"/>
      <c r="CK3512" t="inlineStr">
        <is>
          <t>Karen,D.J., D.R. Ownby, B.L. Forsythe, T.P. Bills, T.W. LaPoint, G.B. Cobb, and S.J. Klaine</t>
        </is>
      </c>
      <c r="CL3512" t="n">
        <v>19218.0</v>
      </c>
      <c r="CM3512" t="inlineStr">
        <is>
          <t>Influence of Water Quality on Silver Toxicity to Rainbow Trout (Oncorhynchus mykiss), Fathead Minnows (Pimephales promelas), and Water Fleas (Daphnia magna)</t>
        </is>
      </c>
      <c r="CN3512" t="inlineStr">
        <is>
          <t>Environ. Toxicol. Chem.18(1): 63-70</t>
        </is>
      </c>
      <c r="CO3512" t="n">
        <v>1999.0</v>
      </c>
      <c r="CP3512" t="inlineStr">
        <is>
          <t>Karen,D.J., D.R. Ownby, B.L. Forsythe, T.P. Bills, T.W. LaPoint, G.B. Cobb, and S.J. Klaine (1999). Influence of Water Quality on Silver Toxicity to Rainbow Trout (Oncorhynchus mykiss), Fathead Minnows (Pimephales promelas), and Water Fleas (Daphnia magna). Environ. Toxicol. Chem., 18, (1), 63-70. doi:10.1002/etc.5620180109. ECOREF#:19218</t>
        </is>
      </c>
    </row>
    <row r="3513">
      <c r="A3513" t="n">
        <v>7761888.0</v>
      </c>
      <c r="B3513" t="inlineStr">
        <is>
          <t>Nitric acid silver (1+) salt (1:1)</t>
        </is>
      </c>
      <c r="C3513" t="inlineStr">
        <is>
          <t>Reagent Grade, Purissium, Purum, Puriss, Puris, Reinst</t>
        </is>
      </c>
      <c r="D3513" t="inlineStr">
        <is>
          <t>Unmeasured</t>
        </is>
      </c>
      <c r="E3513" t="inlineStr">
        <is>
          <t>Not coded</t>
        </is>
      </c>
      <c r="F3513"/>
      <c r="G3513"/>
      <c r="H3513"/>
      <c r="I3513"/>
      <c r="J3513"/>
      <c r="K3513"/>
      <c r="L3513" t="inlineStr">
        <is>
          <t>Pimephales promelas</t>
        </is>
      </c>
      <c r="M3513" t="inlineStr">
        <is>
          <t>Fathead Minnow</t>
        </is>
      </c>
      <c r="N3513" t="inlineStr">
        <is>
          <t>Fry</t>
        </is>
      </c>
      <c r="O3513"/>
      <c r="P3513" t="n">
        <v>4.0</v>
      </c>
      <c r="Q3513"/>
      <c r="R3513"/>
      <c r="S3513"/>
      <c r="T3513"/>
      <c r="U3513" t="inlineStr">
        <is>
          <t>Day(s)</t>
        </is>
      </c>
      <c r="V3513" t="inlineStr">
        <is>
          <t>Static</t>
        </is>
      </c>
      <c r="W3513" t="inlineStr">
        <is>
          <t>Fresh water</t>
        </is>
      </c>
      <c r="X3513" t="inlineStr">
        <is>
          <t>Lab</t>
        </is>
      </c>
      <c r="Y3513" t="n">
        <v>6.0</v>
      </c>
      <c r="Z3513" t="inlineStr">
        <is>
          <t>Total</t>
        </is>
      </c>
      <c r="AA3513"/>
      <c r="AB3513" t="n">
        <v>0.0023</v>
      </c>
      <c r="AC3513"/>
      <c r="AD3513" t="n">
        <v>0.0021</v>
      </c>
      <c r="AE3513"/>
      <c r="AF3513" t="n">
        <v>0.0035</v>
      </c>
      <c r="AG3513" t="inlineStr">
        <is>
          <t>AI mg/L</t>
        </is>
      </c>
      <c r="AH3513"/>
      <c r="AI3513"/>
      <c r="AJ3513"/>
      <c r="AK3513"/>
      <c r="AL3513"/>
      <c r="AM3513"/>
      <c r="AN3513"/>
      <c r="AO3513"/>
      <c r="AP3513"/>
      <c r="AQ3513"/>
      <c r="AR3513"/>
      <c r="AS3513"/>
      <c r="AT3513"/>
      <c r="AU3513"/>
      <c r="AV3513"/>
      <c r="AW3513"/>
      <c r="AX3513" t="inlineStr">
        <is>
          <t>Mortality</t>
        </is>
      </c>
      <c r="AY3513" t="inlineStr">
        <is>
          <t>Mortality</t>
        </is>
      </c>
      <c r="AZ3513" t="inlineStr">
        <is>
          <t>LC50</t>
        </is>
      </c>
      <c r="BA3513"/>
      <c r="BB3513" t="n">
        <v>4.0</v>
      </c>
      <c r="BC3513"/>
      <c r="BD3513"/>
      <c r="BE3513"/>
      <c r="BF3513"/>
      <c r="BG3513" t="inlineStr">
        <is>
          <t>Day(s)</t>
        </is>
      </c>
      <c r="BH3513"/>
      <c r="BI3513" t="inlineStr">
        <is>
          <t>DTXSID3032042</t>
        </is>
      </c>
      <c r="BJ3513"/>
      <c r="BK3513"/>
      <c r="BL3513"/>
      <c r="BM3513"/>
      <c r="BN3513"/>
      <c r="BO3513"/>
      <c r="BP3513"/>
      <c r="BQ3513"/>
      <c r="BR3513"/>
      <c r="BS3513"/>
      <c r="BT3513" t="inlineStr">
        <is>
          <t>--</t>
        </is>
      </c>
      <c r="BU3513"/>
      <c r="BV3513"/>
      <c r="BW3513"/>
      <c r="BX3513"/>
      <c r="BY3513"/>
      <c r="BZ3513"/>
      <c r="CA3513"/>
      <c r="CB3513"/>
      <c r="CC3513"/>
      <c r="CD3513"/>
      <c r="CE3513"/>
      <c r="CF3513"/>
      <c r="CG3513"/>
      <c r="CH3513"/>
      <c r="CI3513" t="inlineStr">
        <is>
          <t xml:space="preserve"> TESTID/15//MSMT/NR//DOSES/2/5/10/20/40 UG/L//SOURCE/COM//WTINT/NR//DNUM/6//SEX/NR//TMETH/EPAASTM//STYPE/ACUTE//ETIME/96 H//AP RATE/NR//SAMPN/NR//WTAT/NR//INTAKE/NR//COMPEP/NR//LD/NR//DW/NR//STST/NR//HMA/NR//NA/NR//CL/20 MG/L//DIC/NR//CA/NR//POT/NR//MG/NR//SO4/NR//SULF/NR//</t>
        </is>
      </c>
      <c r="CJ3513" t="inlineStr">
        <is>
          <t>SOURCE/COMMERCIAL//   TESTID/15//MSMT/NR//DOSES/2/5/10/20/40 UG/L//SOURCE/COM//WTINT/NR//DNUM/6//SEX/NR//TMETH/EPAASTM//STYPE/ACUTE//ETIME/96 H//AP RATE/NR//SAMPN/NR//WTAT/NR//INTAKE/NR//COMPEP/NR//LD/NR//DW/NR//STST/NR//HMA/NR//NA/NR//CL/20 MG/L//DIC/NR//CA/NR//POT/NR//MG/NR//SO4/NR//SULF/NR//</t>
        </is>
      </c>
      <c r="CK3513" t="inlineStr">
        <is>
          <t>Forsythe II,B.L.</t>
        </is>
      </c>
      <c r="CL3513" t="n">
        <v>83754.0</v>
      </c>
      <c r="CM3513" t="inlineStr">
        <is>
          <t>Silver in a Freshwater Ecosystem:  Acute Toxicity and Trophic Transfer</t>
        </is>
      </c>
      <c r="CN3513" t="inlineStr">
        <is>
          <t>Ph.D. Thesis, Clemson University, Clemson, SC:149 p.</t>
        </is>
      </c>
      <c r="CO3513" t="n">
        <v>1996.0</v>
      </c>
      <c r="CP3513" t="inlineStr">
        <is>
          <t>Forsythe II,B.L. (1996). Silver in a Freshwater Ecosystem:  Acute Toxicity and Trophic Transfer. Ph.D. Thesis, Clemson University, Clemson, SC, 149 p. ECOREF#:83754</t>
        </is>
      </c>
    </row>
    <row r="3514">
      <c r="A3514" t="n">
        <v>7761888.0</v>
      </c>
      <c r="B3514" t="inlineStr">
        <is>
          <t>Nitric acid silver (1+) salt (1:1)</t>
        </is>
      </c>
      <c r="C3514" t="inlineStr">
        <is>
          <t>Reagent Grade, Purissium, Purum, Puriss, Puris, Reinst</t>
        </is>
      </c>
      <c r="D3514" t="inlineStr">
        <is>
          <t>Unmeasured</t>
        </is>
      </c>
      <c r="E3514" t="inlineStr">
        <is>
          <t>Not coded</t>
        </is>
      </c>
      <c r="F3514"/>
      <c r="G3514"/>
      <c r="H3514"/>
      <c r="I3514"/>
      <c r="J3514"/>
      <c r="K3514"/>
      <c r="L3514" t="inlineStr">
        <is>
          <t>Pimephales promelas</t>
        </is>
      </c>
      <c r="M3514" t="inlineStr">
        <is>
          <t>Fathead Minnow</t>
        </is>
      </c>
      <c r="N3514" t="inlineStr">
        <is>
          <t>Fry</t>
        </is>
      </c>
      <c r="O3514" t="inlineStr">
        <is>
          <t>&lt;</t>
        </is>
      </c>
      <c r="P3514" t="n">
        <v>24.0</v>
      </c>
      <c r="Q3514"/>
      <c r="R3514"/>
      <c r="S3514"/>
      <c r="T3514"/>
      <c r="U3514" t="inlineStr">
        <is>
          <t>Hour(s)</t>
        </is>
      </c>
      <c r="V3514" t="inlineStr">
        <is>
          <t>Static</t>
        </is>
      </c>
      <c r="W3514" t="inlineStr">
        <is>
          <t>Fresh water</t>
        </is>
      </c>
      <c r="X3514" t="inlineStr">
        <is>
          <t>Lab</t>
        </is>
      </c>
      <c r="Y3514"/>
      <c r="Z3514" t="inlineStr">
        <is>
          <t>Total</t>
        </is>
      </c>
      <c r="AA3514"/>
      <c r="AB3514" t="n">
        <v>0.0055</v>
      </c>
      <c r="AC3514"/>
      <c r="AD3514" t="n">
        <v>0.00517</v>
      </c>
      <c r="AE3514"/>
      <c r="AF3514" t="n">
        <v>0.00584</v>
      </c>
      <c r="AG3514" t="inlineStr">
        <is>
          <t>AI mg/L</t>
        </is>
      </c>
      <c r="AH3514"/>
      <c r="AI3514"/>
      <c r="AJ3514"/>
      <c r="AK3514"/>
      <c r="AL3514"/>
      <c r="AM3514"/>
      <c r="AN3514"/>
      <c r="AO3514"/>
      <c r="AP3514"/>
      <c r="AQ3514"/>
      <c r="AR3514"/>
      <c r="AS3514"/>
      <c r="AT3514"/>
      <c r="AU3514"/>
      <c r="AV3514"/>
      <c r="AW3514"/>
      <c r="AX3514" t="inlineStr">
        <is>
          <t>Mortality</t>
        </is>
      </c>
      <c r="AY3514" t="inlineStr">
        <is>
          <t>Mortality</t>
        </is>
      </c>
      <c r="AZ3514" t="inlineStr">
        <is>
          <t>LC50</t>
        </is>
      </c>
      <c r="BA3514"/>
      <c r="BB3514" t="n">
        <v>4.0</v>
      </c>
      <c r="BC3514"/>
      <c r="BD3514"/>
      <c r="BE3514"/>
      <c r="BF3514"/>
      <c r="BG3514" t="inlineStr">
        <is>
          <t>Day(s)</t>
        </is>
      </c>
      <c r="BH3514"/>
      <c r="BI3514" t="inlineStr">
        <is>
          <t>DTXSID3032042</t>
        </is>
      </c>
      <c r="BJ3514" t="inlineStr">
        <is>
          <t>10.1002/etc.5620180109</t>
        </is>
      </c>
      <c r="BK3514"/>
      <c r="BL3514"/>
      <c r="BM3514"/>
      <c r="BN3514"/>
      <c r="BO3514"/>
      <c r="BP3514"/>
      <c r="BQ3514"/>
      <c r="BR3514"/>
      <c r="BS3514"/>
      <c r="BT3514" t="inlineStr">
        <is>
          <t>--</t>
        </is>
      </c>
      <c r="BU3514"/>
      <c r="BV3514"/>
      <c r="BW3514"/>
      <c r="BX3514"/>
      <c r="BY3514"/>
      <c r="BZ3514"/>
      <c r="CA3514"/>
      <c r="CB3514"/>
      <c r="CC3514"/>
      <c r="CD3514"/>
      <c r="CE3514"/>
      <c r="CF3514"/>
      <c r="CG3514"/>
      <c r="CH3514"/>
      <c r="CI3514"/>
      <c r="CJ3514"/>
      <c r="CK3514" t="inlineStr">
        <is>
          <t>Karen,D.J., D.R. Ownby, B.L. Forsythe, T.P. Bills, T.W. LaPoint, G.B. Cobb, and S.J. Klaine</t>
        </is>
      </c>
      <c r="CL3514" t="n">
        <v>19218.0</v>
      </c>
      <c r="CM3514" t="inlineStr">
        <is>
          <t>Influence of Water Quality on Silver Toxicity to Rainbow Trout (Oncorhynchus mykiss), Fathead Minnows (Pimephales promelas), and Water Fleas (Daphnia magna)</t>
        </is>
      </c>
      <c r="CN3514" t="inlineStr">
        <is>
          <t>Environ. Toxicol. Chem.18(1): 63-70</t>
        </is>
      </c>
      <c r="CO3514" t="n">
        <v>1999.0</v>
      </c>
      <c r="CP3514" t="inlineStr">
        <is>
          <t>Karen,D.J., D.R. Ownby, B.L. Forsythe, T.P. Bills, T.W. LaPoint, G.B. Cobb, and S.J. Klaine (1999). Influence of Water Quality on Silver Toxicity to Rainbow Trout (Oncorhynchus mykiss), Fathead Minnows (Pimephales promelas), and Water Fleas (Daphnia magna). Environ. Toxicol. Chem., 18, (1), 63-70. doi:10.1002/etc.5620180109. ECOREF#:19218</t>
        </is>
      </c>
    </row>
    <row r="3515">
      <c r="A3515" t="n">
        <v>7761888.0</v>
      </c>
      <c r="B3515" t="inlineStr">
        <is>
          <t>Nitric acid silver (1+) salt (1:1)</t>
        </is>
      </c>
      <c r="C3515" t="inlineStr">
        <is>
          <t>Reagent Grade, Purissium, Purum, Puriss, Puris, Reinst</t>
        </is>
      </c>
      <c r="D3515" t="inlineStr">
        <is>
          <t>Unmeasured</t>
        </is>
      </c>
      <c r="E3515" t="inlineStr">
        <is>
          <t>Not coded</t>
        </is>
      </c>
      <c r="F3515"/>
      <c r="G3515"/>
      <c r="H3515"/>
      <c r="I3515"/>
      <c r="J3515"/>
      <c r="K3515"/>
      <c r="L3515" t="inlineStr">
        <is>
          <t>Pimephales promelas</t>
        </is>
      </c>
      <c r="M3515" t="inlineStr">
        <is>
          <t>Fathead Minnow</t>
        </is>
      </c>
      <c r="N3515" t="inlineStr">
        <is>
          <t>Fry</t>
        </is>
      </c>
      <c r="O3515"/>
      <c r="P3515" t="n">
        <v>4.0</v>
      </c>
      <c r="Q3515"/>
      <c r="R3515"/>
      <c r="S3515"/>
      <c r="T3515"/>
      <c r="U3515" t="inlineStr">
        <is>
          <t>Day(s)</t>
        </is>
      </c>
      <c r="V3515" t="inlineStr">
        <is>
          <t>Static</t>
        </is>
      </c>
      <c r="W3515" t="inlineStr">
        <is>
          <t>Fresh water</t>
        </is>
      </c>
      <c r="X3515" t="inlineStr">
        <is>
          <t>Lab</t>
        </is>
      </c>
      <c r="Y3515" t="n">
        <v>6.0</v>
      </c>
      <c r="Z3515" t="inlineStr">
        <is>
          <t>Total</t>
        </is>
      </c>
      <c r="AA3515"/>
      <c r="AB3515" t="n">
        <v>0.0134</v>
      </c>
      <c r="AC3515"/>
      <c r="AD3515" t="n">
        <v>0.012</v>
      </c>
      <c r="AE3515"/>
      <c r="AF3515" t="n">
        <v>0.0149</v>
      </c>
      <c r="AG3515" t="inlineStr">
        <is>
          <t>AI mg/L</t>
        </is>
      </c>
      <c r="AH3515"/>
      <c r="AI3515"/>
      <c r="AJ3515"/>
      <c r="AK3515"/>
      <c r="AL3515"/>
      <c r="AM3515"/>
      <c r="AN3515"/>
      <c r="AO3515"/>
      <c r="AP3515"/>
      <c r="AQ3515"/>
      <c r="AR3515"/>
      <c r="AS3515"/>
      <c r="AT3515"/>
      <c r="AU3515"/>
      <c r="AV3515"/>
      <c r="AW3515"/>
      <c r="AX3515" t="inlineStr">
        <is>
          <t>Mortality</t>
        </is>
      </c>
      <c r="AY3515" t="inlineStr">
        <is>
          <t>Mortality</t>
        </is>
      </c>
      <c r="AZ3515" t="inlineStr">
        <is>
          <t>LC50</t>
        </is>
      </c>
      <c r="BA3515"/>
      <c r="BB3515" t="n">
        <v>4.0</v>
      </c>
      <c r="BC3515"/>
      <c r="BD3515"/>
      <c r="BE3515"/>
      <c r="BF3515"/>
      <c r="BG3515" t="inlineStr">
        <is>
          <t>Day(s)</t>
        </is>
      </c>
      <c r="BH3515"/>
      <c r="BI3515" t="inlineStr">
        <is>
          <t>DTXSID3032042</t>
        </is>
      </c>
      <c r="BJ3515"/>
      <c r="BK3515"/>
      <c r="BL3515"/>
      <c r="BM3515"/>
      <c r="BN3515"/>
      <c r="BO3515"/>
      <c r="BP3515"/>
      <c r="BQ3515"/>
      <c r="BR3515"/>
      <c r="BS3515"/>
      <c r="BT3515" t="inlineStr">
        <is>
          <t>--</t>
        </is>
      </c>
      <c r="BU3515"/>
      <c r="BV3515"/>
      <c r="BW3515"/>
      <c r="BX3515"/>
      <c r="BY3515"/>
      <c r="BZ3515"/>
      <c r="CA3515"/>
      <c r="CB3515"/>
      <c r="CC3515"/>
      <c r="CD3515"/>
      <c r="CE3515"/>
      <c r="CF3515"/>
      <c r="CG3515"/>
      <c r="CH3515"/>
      <c r="CI3515" t="inlineStr">
        <is>
          <t xml:space="preserve"> TESTID/40//MSMT/NR//DOSES/2/5/10/20/40 UG/L//SOURCE/COM//WTINT/NR//DNUM/6//SEX/NR//TMETH/EPAASTM//STYPE/ACUTE//ETIME/96 H//AP RATE/NR//SAMPN/NR//WTAT/NR//INTAKE/NR//COMPEP/NR//LD/NR//DW/NR//STST/NR//HMA/NR//NA/NR//CL/60 MG/L//DIC/NR//CA/NR//POT/NR//MG/NR//SO4/NR//SULF/NR//</t>
        </is>
      </c>
      <c r="CJ3515" t="inlineStr">
        <is>
          <t>SOURCE/COMMERCIAL//   TESTID/40//MSMT/NR//DOSES/2/5/10/20/40 UG/L//SOURCE/COM//WTINT/NR//DNUM/6//SEX/NR//TMETH/EPAASTM//STYPE/ACUTE//ETIME/96 H//AP RATE/NR//SAMPN/NR//WTAT/NR//INTAKE/NR//COMPEP/NR//LD/NR//DW/NR//STST/NR//HMA/NR//NA/NR//CL/60 MG/L//DIC/NR//CA/NR//POT/NR//MG/NR//SO4/NR//SULF/NR//</t>
        </is>
      </c>
      <c r="CK3515" t="inlineStr">
        <is>
          <t>Forsythe II,B.L.</t>
        </is>
      </c>
      <c r="CL3515" t="n">
        <v>83754.0</v>
      </c>
      <c r="CM3515" t="inlineStr">
        <is>
          <t>Silver in a Freshwater Ecosystem:  Acute Toxicity and Trophic Transfer</t>
        </is>
      </c>
      <c r="CN3515" t="inlineStr">
        <is>
          <t>Ph.D. Thesis, Clemson University, Clemson, SC:149 p.</t>
        </is>
      </c>
      <c r="CO3515" t="n">
        <v>1996.0</v>
      </c>
      <c r="CP3515" t="inlineStr">
        <is>
          <t>Forsythe II,B.L. (1996). Silver in a Freshwater Ecosystem:  Acute Toxicity and Trophic Transfer. Ph.D. Thesis, Clemson University, Clemson, SC, 149 p. ECOREF#:83754</t>
        </is>
      </c>
    </row>
    <row r="3516">
      <c r="A3516" t="n">
        <v>7761888.0</v>
      </c>
      <c r="B3516" t="inlineStr">
        <is>
          <t>Nitric acid silver (1+) salt (1:1)</t>
        </is>
      </c>
      <c r="C3516" t="inlineStr">
        <is>
          <t>American chemical society grade</t>
        </is>
      </c>
      <c r="D3516" t="inlineStr">
        <is>
          <t>Unmeasured</t>
        </is>
      </c>
      <c r="E3516" t="inlineStr">
        <is>
          <t>Not reported</t>
        </is>
      </c>
      <c r="F3516"/>
      <c r="G3516"/>
      <c r="H3516"/>
      <c r="I3516"/>
      <c r="J3516"/>
      <c r="K3516"/>
      <c r="L3516" t="inlineStr">
        <is>
          <t>Pimephales promelas</t>
        </is>
      </c>
      <c r="M3516" t="inlineStr">
        <is>
          <t>Fathead Minnow</t>
        </is>
      </c>
      <c r="N3516" t="inlineStr">
        <is>
          <t>Juvenile</t>
        </is>
      </c>
      <c r="O3516"/>
      <c r="P3516"/>
      <c r="Q3516"/>
      <c r="R3516"/>
      <c r="S3516"/>
      <c r="T3516"/>
      <c r="U3516"/>
      <c r="V3516" t="inlineStr">
        <is>
          <t>Static</t>
        </is>
      </c>
      <c r="W3516" t="inlineStr">
        <is>
          <t>Fresh water</t>
        </is>
      </c>
      <c r="X3516" t="inlineStr">
        <is>
          <t>Lab</t>
        </is>
      </c>
      <c r="Y3516" t="n">
        <v>6.0</v>
      </c>
      <c r="Z3516" t="inlineStr">
        <is>
          <t>Total</t>
        </is>
      </c>
      <c r="AA3516"/>
      <c r="AB3516" t="n">
        <v>0.0456</v>
      </c>
      <c r="AC3516"/>
      <c r="AD3516" t="n">
        <v>0.0348</v>
      </c>
      <c r="AE3516"/>
      <c r="AF3516" t="n">
        <v>0.0598</v>
      </c>
      <c r="AG3516" t="inlineStr">
        <is>
          <t>AI mg/L</t>
        </is>
      </c>
      <c r="AH3516"/>
      <c r="AI3516"/>
      <c r="AJ3516"/>
      <c r="AK3516"/>
      <c r="AL3516"/>
      <c r="AM3516"/>
      <c r="AN3516"/>
      <c r="AO3516"/>
      <c r="AP3516"/>
      <c r="AQ3516"/>
      <c r="AR3516"/>
      <c r="AS3516"/>
      <c r="AT3516"/>
      <c r="AU3516"/>
      <c r="AV3516"/>
      <c r="AW3516"/>
      <c r="AX3516" t="inlineStr">
        <is>
          <t>Mortality</t>
        </is>
      </c>
      <c r="AY3516" t="inlineStr">
        <is>
          <t>Mortality</t>
        </is>
      </c>
      <c r="AZ3516" t="inlineStr">
        <is>
          <t>LC50</t>
        </is>
      </c>
      <c r="BA3516"/>
      <c r="BB3516" t="n">
        <v>4.0</v>
      </c>
      <c r="BC3516"/>
      <c r="BD3516"/>
      <c r="BE3516"/>
      <c r="BF3516"/>
      <c r="BG3516" t="inlineStr">
        <is>
          <t>Day(s)</t>
        </is>
      </c>
      <c r="BH3516"/>
      <c r="BI3516" t="inlineStr">
        <is>
          <t>DTXSID3032042</t>
        </is>
      </c>
      <c r="BJ3516"/>
      <c r="BK3516"/>
      <c r="BL3516"/>
      <c r="BM3516"/>
      <c r="BN3516"/>
      <c r="BO3516"/>
      <c r="BP3516"/>
      <c r="BQ3516"/>
      <c r="BR3516"/>
      <c r="BS3516"/>
      <c r="BT3516" t="inlineStr">
        <is>
          <t>--</t>
        </is>
      </c>
      <c r="BU3516"/>
      <c r="BV3516"/>
      <c r="BW3516"/>
      <c r="BX3516"/>
      <c r="BY3516"/>
      <c r="BZ3516"/>
      <c r="CA3516"/>
      <c r="CB3516"/>
      <c r="CC3516"/>
      <c r="CD3516"/>
      <c r="CE3516"/>
      <c r="CF3516"/>
      <c r="CG3516"/>
      <c r="CH3516"/>
      <c r="CI3516"/>
      <c r="CJ3516" t="inlineStr">
        <is>
          <t xml:space="preserve">SOURCE/FROM THE EPA AQUATIC TOXICOLOGY LABORATORY, NEWTOWN, OHIO//MEDIA/CHARCOAL-FILTERED TAP WATER//   </t>
        </is>
      </c>
      <c r="CK3516" t="inlineStr">
        <is>
          <t>Birge,W.J., J.A. Black, J.F. Hobson, A.G. Westerman, and T.M. Short</t>
        </is>
      </c>
      <c r="CL3516" t="n">
        <v>18858.0</v>
      </c>
      <c r="CM3516" t="inlineStr">
        <is>
          <t>Toxicological Studies on Aquatic Contaminants Originating from Coal Production and Utilization: The Induction of Tolerance to Silver in Laboratory Populations of Fish and the Chronic Toxicity of Nickel to Fish Early Lif</t>
        </is>
      </c>
      <c r="CN3516" t="inlineStr">
        <is>
          <t>Proj.No.G-844-02, Water Resources Research Institute Research Rep.No.151, University of Kentucky, Lexington, KY:36 p.</t>
        </is>
      </c>
      <c r="CO3516" t="n">
        <v>1984.0</v>
      </c>
      <c r="CP3516" t="inlineStr">
        <is>
          <t>Birge,W.J., J.A. Black, J.F. Hobson, A.G. Westerman, and T.M. Short (1984). Toxicological Studies on Aquatic Contaminants Originating from Coal Production and Utilization: The Induction of Tolerance to Silver in Laboratory Populations of Fish and the Chronic Toxicity of Nickel to Fish Early Lif. Proj.No.G-844-02, Water Resources Research Institute Research Rep.No.151, University of Kentucky, Lexington, KY, 36 p. ECOREF#:18858</t>
        </is>
      </c>
    </row>
    <row r="3517">
      <c r="A3517" t="n">
        <v>7761888.0</v>
      </c>
      <c r="B3517" t="inlineStr">
        <is>
          <t>Nitric acid silver (1+) salt (1:1)</t>
        </is>
      </c>
      <c r="C3517" t="inlineStr">
        <is>
          <t>Reagent Grade, Purissium, Purum, Puriss, Puris, Reinst</t>
        </is>
      </c>
      <c r="D3517" t="inlineStr">
        <is>
          <t>Unmeasured</t>
        </is>
      </c>
      <c r="E3517" t="inlineStr">
        <is>
          <t>Not coded</t>
        </is>
      </c>
      <c r="F3517"/>
      <c r="G3517"/>
      <c r="H3517"/>
      <c r="I3517"/>
      <c r="J3517"/>
      <c r="K3517"/>
      <c r="L3517" t="inlineStr">
        <is>
          <t>Pimephales promelas</t>
        </is>
      </c>
      <c r="M3517" t="inlineStr">
        <is>
          <t>Fathead Minnow</t>
        </is>
      </c>
      <c r="N3517" t="inlineStr">
        <is>
          <t>Fry</t>
        </is>
      </c>
      <c r="O3517"/>
      <c r="P3517" t="n">
        <v>4.0</v>
      </c>
      <c r="Q3517"/>
      <c r="R3517"/>
      <c r="S3517"/>
      <c r="T3517"/>
      <c r="U3517" t="inlineStr">
        <is>
          <t>Day(s)</t>
        </is>
      </c>
      <c r="V3517" t="inlineStr">
        <is>
          <t>Static</t>
        </is>
      </c>
      <c r="W3517" t="inlineStr">
        <is>
          <t>Fresh water</t>
        </is>
      </c>
      <c r="X3517" t="inlineStr">
        <is>
          <t>Lab</t>
        </is>
      </c>
      <c r="Y3517" t="n">
        <v>6.0</v>
      </c>
      <c r="Z3517" t="inlineStr">
        <is>
          <t>Total</t>
        </is>
      </c>
      <c r="AA3517"/>
      <c r="AB3517" t="n">
        <v>0.0089</v>
      </c>
      <c r="AC3517"/>
      <c r="AD3517" t="n">
        <v>0.0081</v>
      </c>
      <c r="AE3517"/>
      <c r="AF3517" t="n">
        <v>0.0097</v>
      </c>
      <c r="AG3517" t="inlineStr">
        <is>
          <t>AI mg/L</t>
        </is>
      </c>
      <c r="AH3517"/>
      <c r="AI3517"/>
      <c r="AJ3517"/>
      <c r="AK3517"/>
      <c r="AL3517"/>
      <c r="AM3517"/>
      <c r="AN3517"/>
      <c r="AO3517"/>
      <c r="AP3517"/>
      <c r="AQ3517"/>
      <c r="AR3517"/>
      <c r="AS3517"/>
      <c r="AT3517"/>
      <c r="AU3517"/>
      <c r="AV3517"/>
      <c r="AW3517"/>
      <c r="AX3517" t="inlineStr">
        <is>
          <t>Mortality</t>
        </is>
      </c>
      <c r="AY3517" t="inlineStr">
        <is>
          <t>Mortality</t>
        </is>
      </c>
      <c r="AZ3517" t="inlineStr">
        <is>
          <t>LC50</t>
        </is>
      </c>
      <c r="BA3517"/>
      <c r="BB3517" t="n">
        <v>4.0</v>
      </c>
      <c r="BC3517"/>
      <c r="BD3517"/>
      <c r="BE3517"/>
      <c r="BF3517"/>
      <c r="BG3517" t="inlineStr">
        <is>
          <t>Day(s)</t>
        </is>
      </c>
      <c r="BH3517"/>
      <c r="BI3517" t="inlineStr">
        <is>
          <t>DTXSID3032042</t>
        </is>
      </c>
      <c r="BJ3517"/>
      <c r="BK3517"/>
      <c r="BL3517"/>
      <c r="BM3517"/>
      <c r="BN3517"/>
      <c r="BO3517"/>
      <c r="BP3517"/>
      <c r="BQ3517"/>
      <c r="BR3517"/>
      <c r="BS3517"/>
      <c r="BT3517" t="inlineStr">
        <is>
          <t>--</t>
        </is>
      </c>
      <c r="BU3517"/>
      <c r="BV3517"/>
      <c r="BW3517"/>
      <c r="BX3517"/>
      <c r="BY3517"/>
      <c r="BZ3517"/>
      <c r="CA3517"/>
      <c r="CB3517"/>
      <c r="CC3517"/>
      <c r="CD3517"/>
      <c r="CE3517"/>
      <c r="CF3517"/>
      <c r="CG3517"/>
      <c r="CH3517"/>
      <c r="CI3517" t="inlineStr">
        <is>
          <t xml:space="preserve"> TESTID/35//MSMT/NR//DOSES/2/5/10/20/40 UG/L//SOURCE/COM//WTINT/NR//DNUM/6//SEX/NR//TMETH/EPAASTM//STYPE/ACUTE//ETIME/96 H//AP RATE/NR//SAMPN/NR//WTAT/NR//INTAKE/NR//COMPEP/NR//LD/NR//DW/NR//STST/NR//HMA/NR//NA/NR//CL/60 MG/L//DIC/NR//CA/NR//POT/NR//MG/NR//SO4/NR//SULF/NR//</t>
        </is>
      </c>
      <c r="CJ3517" t="inlineStr">
        <is>
          <t>SOURCE/COMMERCIAL//   TESTID/35//MSMT/NR//DOSES/2/5/10/20/40 UG/L//SOURCE/COM//WTINT/NR//DNUM/6//SEX/NR//TMETH/EPAASTM//STYPE/ACUTE//ETIME/96 H//AP RATE/NR//SAMPN/NR//WTAT/NR//INTAKE/NR//COMPEP/NR//LD/NR//DW/NR//STST/NR//HMA/NR//NA/NR//CL/60 MG/L//DIC/NR//CA/NR//POT/NR//MG/NR//SO4/NR//SULF/NR//</t>
        </is>
      </c>
      <c r="CK3517" t="inlineStr">
        <is>
          <t>Forsythe II,B.L.</t>
        </is>
      </c>
      <c r="CL3517" t="n">
        <v>83754.0</v>
      </c>
      <c r="CM3517" t="inlineStr">
        <is>
          <t>Silver in a Freshwater Ecosystem:  Acute Toxicity and Trophic Transfer</t>
        </is>
      </c>
      <c r="CN3517" t="inlineStr">
        <is>
          <t>Ph.D. Thesis, Clemson University, Clemson, SC:149 p.</t>
        </is>
      </c>
      <c r="CO3517" t="n">
        <v>1996.0</v>
      </c>
      <c r="CP3517" t="inlineStr">
        <is>
          <t>Forsythe II,B.L. (1996). Silver in a Freshwater Ecosystem:  Acute Toxicity and Trophic Transfer. Ph.D. Thesis, Clemson University, Clemson, SC, 149 p. ECOREF#:83754</t>
        </is>
      </c>
    </row>
    <row r="3518">
      <c r="A3518" t="n">
        <v>7761888.0</v>
      </c>
      <c r="B3518" t="inlineStr">
        <is>
          <t>Nitric acid silver (1+) salt (1:1)</t>
        </is>
      </c>
      <c r="C3518"/>
      <c r="D3518" t="inlineStr">
        <is>
          <t>Measured</t>
        </is>
      </c>
      <c r="E3518" t="inlineStr">
        <is>
          <t>Not coded</t>
        </is>
      </c>
      <c r="F3518"/>
      <c r="G3518" t="n">
        <v>99.7</v>
      </c>
      <c r="H3518"/>
      <c r="I3518"/>
      <c r="J3518"/>
      <c r="K3518"/>
      <c r="L3518" t="inlineStr">
        <is>
          <t>Pimephales promelas</t>
        </is>
      </c>
      <c r="M3518" t="inlineStr">
        <is>
          <t>Fathead Minnow</t>
        </is>
      </c>
      <c r="N3518" t="inlineStr">
        <is>
          <t>Juvenile</t>
        </is>
      </c>
      <c r="O3518"/>
      <c r="P3518"/>
      <c r="Q3518"/>
      <c r="R3518"/>
      <c r="S3518"/>
      <c r="T3518"/>
      <c r="U3518"/>
      <c r="V3518" t="inlineStr">
        <is>
          <t>Static</t>
        </is>
      </c>
      <c r="W3518" t="inlineStr">
        <is>
          <t>Fresh water</t>
        </is>
      </c>
      <c r="X3518" t="inlineStr">
        <is>
          <t>Lab</t>
        </is>
      </c>
      <c r="Y3518"/>
      <c r="Z3518" t="inlineStr">
        <is>
          <t>Total</t>
        </is>
      </c>
      <c r="AA3518"/>
      <c r="AB3518" t="n">
        <v>0.0104</v>
      </c>
      <c r="AC3518"/>
      <c r="AD3518" t="n">
        <v>0.0086</v>
      </c>
      <c r="AE3518"/>
      <c r="AF3518" t="n">
        <v>0.0125</v>
      </c>
      <c r="AG3518" t="inlineStr">
        <is>
          <t>AI mg/L</t>
        </is>
      </c>
      <c r="AH3518"/>
      <c r="AI3518"/>
      <c r="AJ3518"/>
      <c r="AK3518"/>
      <c r="AL3518"/>
      <c r="AM3518"/>
      <c r="AN3518"/>
      <c r="AO3518"/>
      <c r="AP3518"/>
      <c r="AQ3518"/>
      <c r="AR3518"/>
      <c r="AS3518"/>
      <c r="AT3518"/>
      <c r="AU3518"/>
      <c r="AV3518"/>
      <c r="AW3518"/>
      <c r="AX3518" t="inlineStr">
        <is>
          <t>Mortality</t>
        </is>
      </c>
      <c r="AY3518" t="inlineStr">
        <is>
          <t>Mortality</t>
        </is>
      </c>
      <c r="AZ3518" t="inlineStr">
        <is>
          <t>LC50</t>
        </is>
      </c>
      <c r="BA3518"/>
      <c r="BB3518" t="n">
        <v>4.0</v>
      </c>
      <c r="BC3518"/>
      <c r="BD3518"/>
      <c r="BE3518"/>
      <c r="BF3518"/>
      <c r="BG3518" t="inlineStr">
        <is>
          <t>Day(s)</t>
        </is>
      </c>
      <c r="BH3518" t="inlineStr">
        <is>
          <t>Pure</t>
        </is>
      </c>
      <c r="BI3518" t="inlineStr">
        <is>
          <t>DTXSID3032042</t>
        </is>
      </c>
      <c r="BJ3518" t="inlineStr">
        <is>
          <t>10.1002/etc.5620170407</t>
        </is>
      </c>
      <c r="BK3518"/>
      <c r="BL3518"/>
      <c r="BM3518"/>
      <c r="BN3518"/>
      <c r="BO3518"/>
      <c r="BP3518"/>
      <c r="BQ3518"/>
      <c r="BR3518"/>
      <c r="BS3518"/>
      <c r="BT3518" t="inlineStr">
        <is>
          <t>--</t>
        </is>
      </c>
      <c r="BU3518"/>
      <c r="BV3518"/>
      <c r="BW3518"/>
      <c r="BX3518"/>
      <c r="BY3518"/>
      <c r="BZ3518"/>
      <c r="CA3518"/>
      <c r="CB3518"/>
      <c r="CC3518"/>
      <c r="CD3518"/>
      <c r="CE3518"/>
      <c r="CF3518"/>
      <c r="CG3518"/>
      <c r="CH3518"/>
      <c r="CI3518"/>
      <c r="CJ3518"/>
      <c r="CK3518" t="inlineStr">
        <is>
          <t>Erickson,R.J., L.T. Brooke, M.D. Kahl, F.V. Venter, S.L. Harting, T.P. Markee, and R.L. Spehar</t>
        </is>
      </c>
      <c r="CL3518" t="n">
        <v>18938.0</v>
      </c>
      <c r="CM3518" t="inlineStr">
        <is>
          <t>Effects of Laboratory Test Conditions on the Toxicity of Silver to Aquatic Organisms</t>
        </is>
      </c>
      <c r="CN3518" t="inlineStr">
        <is>
          <t>Environ. Toxicol. Chem.17(4): 572-578</t>
        </is>
      </c>
      <c r="CO3518" t="n">
        <v>1998.0</v>
      </c>
      <c r="CP3518" t="inlineStr">
        <is>
          <t>Erickson,R.J., L.T. Brooke, M.D. Kahl, F.V. Venter, S.L. Harting, T.P. Markee, and R.L. Spehar (1998). Effects of Laboratory Test Conditions on the Toxicity of Silver to Aquatic Organisms. Environ. Toxicol. Chem., 17, (4), 572-578. doi:10.1002/etc.5620170407. ECOREF#:18938</t>
        </is>
      </c>
    </row>
    <row r="3519">
      <c r="A3519" t="n">
        <v>7761888.0</v>
      </c>
      <c r="B3519" t="inlineStr">
        <is>
          <t>Nitric acid silver (1+) salt (1:1)</t>
        </is>
      </c>
      <c r="C3519"/>
      <c r="D3519" t="inlineStr">
        <is>
          <t>Unmeasured</t>
        </is>
      </c>
      <c r="E3519" t="inlineStr">
        <is>
          <t>Not coded</t>
        </is>
      </c>
      <c r="F3519"/>
      <c r="G3519"/>
      <c r="H3519"/>
      <c r="I3519"/>
      <c r="J3519"/>
      <c r="K3519"/>
      <c r="L3519" t="inlineStr">
        <is>
          <t>Pimephales promelas</t>
        </is>
      </c>
      <c r="M3519" t="inlineStr">
        <is>
          <t>Fathead Minnow</t>
        </is>
      </c>
      <c r="N3519"/>
      <c r="O3519"/>
      <c r="P3519"/>
      <c r="Q3519"/>
      <c r="R3519"/>
      <c r="S3519"/>
      <c r="T3519"/>
      <c r="U3519"/>
      <c r="V3519" t="inlineStr">
        <is>
          <t>Renewal</t>
        </is>
      </c>
      <c r="W3519" t="inlineStr">
        <is>
          <t>Fresh water</t>
        </is>
      </c>
      <c r="X3519" t="inlineStr">
        <is>
          <t>Lab</t>
        </is>
      </c>
      <c r="Y3519"/>
      <c r="Z3519" t="inlineStr">
        <is>
          <t>Dissolved</t>
        </is>
      </c>
      <c r="AA3519"/>
      <c r="AB3519" t="n">
        <v>4.0E-4</v>
      </c>
      <c r="AC3519"/>
      <c r="AD3519"/>
      <c r="AE3519"/>
      <c r="AF3519"/>
      <c r="AG3519" t="inlineStr">
        <is>
          <t>AI mg/L</t>
        </is>
      </c>
      <c r="AH3519" t="inlineStr">
        <is>
          <t>Total</t>
        </is>
      </c>
      <c r="AI3519"/>
      <c r="AJ3519" t="n">
        <v>0.018</v>
      </c>
      <c r="AK3519"/>
      <c r="AL3519"/>
      <c r="AM3519"/>
      <c r="AN3519"/>
      <c r="AO3519" t="inlineStr">
        <is>
          <t>AI mg/L</t>
        </is>
      </c>
      <c r="AP3519"/>
      <c r="AQ3519"/>
      <c r="AR3519"/>
      <c r="AS3519"/>
      <c r="AT3519"/>
      <c r="AU3519"/>
      <c r="AV3519"/>
      <c r="AW3519"/>
      <c r="AX3519" t="inlineStr">
        <is>
          <t>Mortality</t>
        </is>
      </c>
      <c r="AY3519" t="inlineStr">
        <is>
          <t>Mortality</t>
        </is>
      </c>
      <c r="AZ3519" t="inlineStr">
        <is>
          <t>LC50</t>
        </is>
      </c>
      <c r="BA3519"/>
      <c r="BB3519" t="n">
        <v>4.0</v>
      </c>
      <c r="BC3519"/>
      <c r="BD3519"/>
      <c r="BE3519"/>
      <c r="BF3519"/>
      <c r="BG3519" t="inlineStr">
        <is>
          <t>Day(s)</t>
        </is>
      </c>
      <c r="BH3519"/>
      <c r="BI3519" t="inlineStr">
        <is>
          <t>DTXSID3032042</t>
        </is>
      </c>
      <c r="BJ3519" t="inlineStr">
        <is>
          <t>10.1002/etc.5620180108</t>
        </is>
      </c>
      <c r="BK3519"/>
      <c r="BL3519"/>
      <c r="BM3519"/>
      <c r="BN3519"/>
      <c r="BO3519"/>
      <c r="BP3519"/>
      <c r="BQ3519"/>
      <c r="BR3519"/>
      <c r="BS3519"/>
      <c r="BT3519" t="inlineStr">
        <is>
          <t>--</t>
        </is>
      </c>
      <c r="BU3519"/>
      <c r="BV3519"/>
      <c r="BW3519"/>
      <c r="BX3519"/>
      <c r="BY3519"/>
      <c r="BZ3519"/>
      <c r="CA3519" t="inlineStr">
        <is>
          <t>--</t>
        </is>
      </c>
      <c r="CB3519"/>
      <c r="CC3519"/>
      <c r="CD3519"/>
      <c r="CE3519"/>
      <c r="CF3519"/>
      <c r="CG3519"/>
      <c r="CH3519"/>
      <c r="CI3519"/>
      <c r="CJ3519"/>
      <c r="CK3519" t="inlineStr">
        <is>
          <t>Bury,N.R., F. Galvez, and C.M. Wood</t>
        </is>
      </c>
      <c r="CL3519" t="n">
        <v>19262.0</v>
      </c>
      <c r="CM3519" t="inlineStr">
        <is>
          <t>Effects of Chloride, Calcium, and Dissolved Organic Carbon on Silver Toxicity: Comparison Between Rainbow Trout and Fathead Minnows</t>
        </is>
      </c>
      <c r="CN3519" t="inlineStr">
        <is>
          <t>Environ. Toxicol. Chem.18(1): 56-62</t>
        </is>
      </c>
      <c r="CO3519" t="n">
        <v>1999.0</v>
      </c>
      <c r="CP3519" t="inlineStr">
        <is>
          <t>Bury,N.R., F. Galvez, and C.M. Wood (1999). Effects of Chloride, Calcium, and Dissolved Organic Carbon on Silver Toxicity: Comparison Between Rainbow Trout and Fathead Minnows. Environ. Toxicol. Chem., 18, (1), 56-62. doi:10.1002/etc.5620180108. ECOREF#:19262</t>
        </is>
      </c>
    </row>
    <row r="3520">
      <c r="A3520" t="n">
        <v>7761888.0</v>
      </c>
      <c r="B3520" t="inlineStr">
        <is>
          <t>Nitric acid silver (1+) salt (1:1)</t>
        </is>
      </c>
      <c r="C3520" t="inlineStr">
        <is>
          <t>Reagent Grade, Purissium, Purum, Puriss, Puris, Reinst</t>
        </is>
      </c>
      <c r="D3520" t="inlineStr">
        <is>
          <t>Unmeasured</t>
        </is>
      </c>
      <c r="E3520" t="inlineStr">
        <is>
          <t>Not coded</t>
        </is>
      </c>
      <c r="F3520"/>
      <c r="G3520"/>
      <c r="H3520"/>
      <c r="I3520"/>
      <c r="J3520"/>
      <c r="K3520"/>
      <c r="L3520" t="inlineStr">
        <is>
          <t>Pimephales promelas</t>
        </is>
      </c>
      <c r="M3520" t="inlineStr">
        <is>
          <t>Fathead Minnow</t>
        </is>
      </c>
      <c r="N3520" t="inlineStr">
        <is>
          <t>Fry</t>
        </is>
      </c>
      <c r="O3520" t="inlineStr">
        <is>
          <t>&lt;</t>
        </is>
      </c>
      <c r="P3520" t="n">
        <v>24.0</v>
      </c>
      <c r="Q3520"/>
      <c r="R3520"/>
      <c r="S3520"/>
      <c r="T3520"/>
      <c r="U3520" t="inlineStr">
        <is>
          <t>Hour(s)</t>
        </is>
      </c>
      <c r="V3520" t="inlineStr">
        <is>
          <t>Static</t>
        </is>
      </c>
      <c r="W3520" t="inlineStr">
        <is>
          <t>Fresh water</t>
        </is>
      </c>
      <c r="X3520" t="inlineStr">
        <is>
          <t>Lab</t>
        </is>
      </c>
      <c r="Y3520"/>
      <c r="Z3520" t="inlineStr">
        <is>
          <t>Total</t>
        </is>
      </c>
      <c r="AA3520"/>
      <c r="AB3520" t="n">
        <v>0.00432</v>
      </c>
      <c r="AC3520"/>
      <c r="AD3520" t="n">
        <v>0.00386</v>
      </c>
      <c r="AE3520"/>
      <c r="AF3520" t="n">
        <v>0.00478</v>
      </c>
      <c r="AG3520" t="inlineStr">
        <is>
          <t>AI mg/L</t>
        </is>
      </c>
      <c r="AH3520"/>
      <c r="AI3520"/>
      <c r="AJ3520"/>
      <c r="AK3520"/>
      <c r="AL3520"/>
      <c r="AM3520"/>
      <c r="AN3520"/>
      <c r="AO3520"/>
      <c r="AP3520"/>
      <c r="AQ3520"/>
      <c r="AR3520"/>
      <c r="AS3520"/>
      <c r="AT3520"/>
      <c r="AU3520"/>
      <c r="AV3520"/>
      <c r="AW3520"/>
      <c r="AX3520" t="inlineStr">
        <is>
          <t>Mortality</t>
        </is>
      </c>
      <c r="AY3520" t="inlineStr">
        <is>
          <t>Mortality</t>
        </is>
      </c>
      <c r="AZ3520" t="inlineStr">
        <is>
          <t>LC50</t>
        </is>
      </c>
      <c r="BA3520"/>
      <c r="BB3520" t="n">
        <v>4.0</v>
      </c>
      <c r="BC3520"/>
      <c r="BD3520"/>
      <c r="BE3520"/>
      <c r="BF3520"/>
      <c r="BG3520" t="inlineStr">
        <is>
          <t>Day(s)</t>
        </is>
      </c>
      <c r="BH3520"/>
      <c r="BI3520" t="inlineStr">
        <is>
          <t>DTXSID3032042</t>
        </is>
      </c>
      <c r="BJ3520" t="inlineStr">
        <is>
          <t>10.1002/etc.5620180109</t>
        </is>
      </c>
      <c r="BK3520"/>
      <c r="BL3520"/>
      <c r="BM3520"/>
      <c r="BN3520"/>
      <c r="BO3520"/>
      <c r="BP3520"/>
      <c r="BQ3520"/>
      <c r="BR3520"/>
      <c r="BS3520"/>
      <c r="BT3520" t="inlineStr">
        <is>
          <t>--</t>
        </is>
      </c>
      <c r="BU3520"/>
      <c r="BV3520"/>
      <c r="BW3520"/>
      <c r="BX3520"/>
      <c r="BY3520"/>
      <c r="BZ3520"/>
      <c r="CA3520"/>
      <c r="CB3520"/>
      <c r="CC3520"/>
      <c r="CD3520"/>
      <c r="CE3520"/>
      <c r="CF3520"/>
      <c r="CG3520"/>
      <c r="CH3520"/>
      <c r="CI3520"/>
      <c r="CJ3520"/>
      <c r="CK3520" t="inlineStr">
        <is>
          <t>Karen,D.J., D.R. Ownby, B.L. Forsythe, T.P. Bills, T.W. LaPoint, G.B. Cobb, and S.J. Klaine</t>
        </is>
      </c>
      <c r="CL3520" t="n">
        <v>19218.0</v>
      </c>
      <c r="CM3520" t="inlineStr">
        <is>
          <t>Influence of Water Quality on Silver Toxicity to Rainbow Trout (Oncorhynchus mykiss), Fathead Minnows (Pimephales promelas), and Water Fleas (Daphnia magna)</t>
        </is>
      </c>
      <c r="CN3520" t="inlineStr">
        <is>
          <t>Environ. Toxicol. Chem.18(1): 63-70</t>
        </is>
      </c>
      <c r="CO3520" t="n">
        <v>1999.0</v>
      </c>
      <c r="CP3520" t="inlineStr">
        <is>
          <t>Karen,D.J., D.R. Ownby, B.L. Forsythe, T.P. Bills, T.W. LaPoint, G.B. Cobb, and S.J. Klaine (1999). Influence of Water Quality on Silver Toxicity to Rainbow Trout (Oncorhynchus mykiss), Fathead Minnows (Pimephales promelas), and Water Fleas (Daphnia magna). Environ. Toxicol. Chem., 18, (1), 63-70. doi:10.1002/etc.5620180109. ECOREF#:19218</t>
        </is>
      </c>
    </row>
    <row r="3521">
      <c r="A3521" t="n">
        <v>7761888.0</v>
      </c>
      <c r="B3521" t="inlineStr">
        <is>
          <t>Nitric acid silver (1+) salt (1:1)</t>
        </is>
      </c>
      <c r="C3521" t="inlineStr">
        <is>
          <t>American chemical society grade</t>
        </is>
      </c>
      <c r="D3521" t="inlineStr">
        <is>
          <t>Unmeasured</t>
        </is>
      </c>
      <c r="E3521" t="inlineStr">
        <is>
          <t>Not reported</t>
        </is>
      </c>
      <c r="F3521"/>
      <c r="G3521"/>
      <c r="H3521"/>
      <c r="I3521"/>
      <c r="J3521"/>
      <c r="K3521"/>
      <c r="L3521" t="inlineStr">
        <is>
          <t>Pimephales promelas</t>
        </is>
      </c>
      <c r="M3521" t="inlineStr">
        <is>
          <t>Fathead Minnow</t>
        </is>
      </c>
      <c r="N3521" t="inlineStr">
        <is>
          <t>Juvenile</t>
        </is>
      </c>
      <c r="O3521"/>
      <c r="P3521"/>
      <c r="Q3521"/>
      <c r="R3521"/>
      <c r="S3521"/>
      <c r="T3521"/>
      <c r="U3521"/>
      <c r="V3521" t="inlineStr">
        <is>
          <t>Static</t>
        </is>
      </c>
      <c r="W3521" t="inlineStr">
        <is>
          <t>Fresh water</t>
        </is>
      </c>
      <c r="X3521" t="inlineStr">
        <is>
          <t>Lab</t>
        </is>
      </c>
      <c r="Y3521" t="n">
        <v>6.0</v>
      </c>
      <c r="Z3521" t="inlineStr">
        <is>
          <t>Total</t>
        </is>
      </c>
      <c r="AA3521"/>
      <c r="AB3521" t="n">
        <v>0.031</v>
      </c>
      <c r="AC3521"/>
      <c r="AD3521"/>
      <c r="AE3521"/>
      <c r="AF3521"/>
      <c r="AG3521" t="inlineStr">
        <is>
          <t>AI mg/L</t>
        </is>
      </c>
      <c r="AH3521"/>
      <c r="AI3521"/>
      <c r="AJ3521"/>
      <c r="AK3521"/>
      <c r="AL3521"/>
      <c r="AM3521"/>
      <c r="AN3521"/>
      <c r="AO3521"/>
      <c r="AP3521"/>
      <c r="AQ3521"/>
      <c r="AR3521"/>
      <c r="AS3521"/>
      <c r="AT3521"/>
      <c r="AU3521"/>
      <c r="AV3521"/>
      <c r="AW3521"/>
      <c r="AX3521" t="inlineStr">
        <is>
          <t>Mortality</t>
        </is>
      </c>
      <c r="AY3521" t="inlineStr">
        <is>
          <t>Mortality</t>
        </is>
      </c>
      <c r="AZ3521" t="inlineStr">
        <is>
          <t>LC50</t>
        </is>
      </c>
      <c r="BA3521"/>
      <c r="BB3521" t="n">
        <v>4.0</v>
      </c>
      <c r="BC3521"/>
      <c r="BD3521"/>
      <c r="BE3521"/>
      <c r="BF3521"/>
      <c r="BG3521" t="inlineStr">
        <is>
          <t>Day(s)</t>
        </is>
      </c>
      <c r="BH3521"/>
      <c r="BI3521" t="inlineStr">
        <is>
          <t>DTXSID3032042</t>
        </is>
      </c>
      <c r="BJ3521"/>
      <c r="BK3521"/>
      <c r="BL3521"/>
      <c r="BM3521"/>
      <c r="BN3521"/>
      <c r="BO3521"/>
      <c r="BP3521"/>
      <c r="BQ3521"/>
      <c r="BR3521"/>
      <c r="BS3521"/>
      <c r="BT3521" t="inlineStr">
        <is>
          <t>--</t>
        </is>
      </c>
      <c r="BU3521"/>
      <c r="BV3521"/>
      <c r="BW3521"/>
      <c r="BX3521"/>
      <c r="BY3521"/>
      <c r="BZ3521"/>
      <c r="CA3521"/>
      <c r="CB3521"/>
      <c r="CC3521"/>
      <c r="CD3521"/>
      <c r="CE3521"/>
      <c r="CF3521"/>
      <c r="CG3521"/>
      <c r="CH3521"/>
      <c r="CI3521"/>
      <c r="CJ3521" t="inlineStr">
        <is>
          <t xml:space="preserve">SOURCE/FROM THE EPA AQUATIC TOXICOLOGY LABORATORY, NEWTOWN, OHIO//MEDIA/CHARCOAL-FILTERED TAP WATER//   </t>
        </is>
      </c>
      <c r="CK3521" t="inlineStr">
        <is>
          <t>Birge,W.J., J.A. Black, J.F. Hobson, A.G. Westerman, and T.M. Short</t>
        </is>
      </c>
      <c r="CL3521" t="n">
        <v>18858.0</v>
      </c>
      <c r="CM3521" t="inlineStr">
        <is>
          <t>Toxicological Studies on Aquatic Contaminants Originating from Coal Production and Utilization: The Induction of Tolerance to Silver in Laboratory Populations of Fish and the Chronic Toxicity of Nickel to Fish Early Lif</t>
        </is>
      </c>
      <c r="CN3521" t="inlineStr">
        <is>
          <t>Proj.No.G-844-02, Water Resources Research Institute Research Rep.No.151, University of Kentucky, Lexington, KY:36 p.</t>
        </is>
      </c>
      <c r="CO3521" t="n">
        <v>1984.0</v>
      </c>
      <c r="CP3521" t="inlineStr">
        <is>
          <t>Birge,W.J., J.A. Black, J.F. Hobson, A.G. Westerman, and T.M. Short (1984). Toxicological Studies on Aquatic Contaminants Originating from Coal Production and Utilization: The Induction of Tolerance to Silver in Laboratory Populations of Fish and the Chronic Toxicity of Nickel to Fish Early Lif. Proj.No.G-844-02, Water Resources Research Institute Research Rep.No.151, University of Kentucky, Lexington, KY, 36 p. ECOREF#:18858</t>
        </is>
      </c>
    </row>
    <row r="3522">
      <c r="A3522" t="n">
        <v>7761888.0</v>
      </c>
      <c r="B3522" t="inlineStr">
        <is>
          <t>Nitric acid silver (1+) salt (1:1)</t>
        </is>
      </c>
      <c r="C3522" t="inlineStr">
        <is>
          <t>Reagent Grade, Purissium, Purum, Puriss, Puris, Reinst</t>
        </is>
      </c>
      <c r="D3522" t="inlineStr">
        <is>
          <t>Unmeasured</t>
        </is>
      </c>
      <c r="E3522" t="inlineStr">
        <is>
          <t>Not coded</t>
        </is>
      </c>
      <c r="F3522"/>
      <c r="G3522"/>
      <c r="H3522"/>
      <c r="I3522"/>
      <c r="J3522"/>
      <c r="K3522"/>
      <c r="L3522" t="inlineStr">
        <is>
          <t>Pimephales promelas</t>
        </is>
      </c>
      <c r="M3522" t="inlineStr">
        <is>
          <t>Fathead Minnow</t>
        </is>
      </c>
      <c r="N3522" t="inlineStr">
        <is>
          <t>Fry</t>
        </is>
      </c>
      <c r="O3522" t="inlineStr">
        <is>
          <t>&lt;</t>
        </is>
      </c>
      <c r="P3522" t="n">
        <v>24.0</v>
      </c>
      <c r="Q3522"/>
      <c r="R3522"/>
      <c r="S3522"/>
      <c r="T3522"/>
      <c r="U3522" t="inlineStr">
        <is>
          <t>Hour(s)</t>
        </is>
      </c>
      <c r="V3522" t="inlineStr">
        <is>
          <t>Static</t>
        </is>
      </c>
      <c r="W3522" t="inlineStr">
        <is>
          <t>Fresh water</t>
        </is>
      </c>
      <c r="X3522" t="inlineStr">
        <is>
          <t>Lab</t>
        </is>
      </c>
      <c r="Y3522"/>
      <c r="Z3522" t="inlineStr">
        <is>
          <t>Total</t>
        </is>
      </c>
      <c r="AA3522"/>
      <c r="AB3522" t="n">
        <v>0.00267</v>
      </c>
      <c r="AC3522"/>
      <c r="AD3522" t="n">
        <v>0.00248</v>
      </c>
      <c r="AE3522"/>
      <c r="AF3522" t="n">
        <v>0.00286</v>
      </c>
      <c r="AG3522" t="inlineStr">
        <is>
          <t>AI mg/L</t>
        </is>
      </c>
      <c r="AH3522"/>
      <c r="AI3522"/>
      <c r="AJ3522"/>
      <c r="AK3522"/>
      <c r="AL3522"/>
      <c r="AM3522"/>
      <c r="AN3522"/>
      <c r="AO3522"/>
      <c r="AP3522"/>
      <c r="AQ3522"/>
      <c r="AR3522"/>
      <c r="AS3522"/>
      <c r="AT3522"/>
      <c r="AU3522"/>
      <c r="AV3522"/>
      <c r="AW3522"/>
      <c r="AX3522" t="inlineStr">
        <is>
          <t>Mortality</t>
        </is>
      </c>
      <c r="AY3522" t="inlineStr">
        <is>
          <t>Mortality</t>
        </is>
      </c>
      <c r="AZ3522" t="inlineStr">
        <is>
          <t>LC50</t>
        </is>
      </c>
      <c r="BA3522"/>
      <c r="BB3522" t="n">
        <v>4.0</v>
      </c>
      <c r="BC3522"/>
      <c r="BD3522"/>
      <c r="BE3522"/>
      <c r="BF3522"/>
      <c r="BG3522" t="inlineStr">
        <is>
          <t>Day(s)</t>
        </is>
      </c>
      <c r="BH3522"/>
      <c r="BI3522" t="inlineStr">
        <is>
          <t>DTXSID3032042</t>
        </is>
      </c>
      <c r="BJ3522" t="inlineStr">
        <is>
          <t>10.1002/etc.5620180109</t>
        </is>
      </c>
      <c r="BK3522"/>
      <c r="BL3522"/>
      <c r="BM3522"/>
      <c r="BN3522"/>
      <c r="BO3522"/>
      <c r="BP3522"/>
      <c r="BQ3522"/>
      <c r="BR3522"/>
      <c r="BS3522"/>
      <c r="BT3522" t="inlineStr">
        <is>
          <t>--</t>
        </is>
      </c>
      <c r="BU3522"/>
      <c r="BV3522"/>
      <c r="BW3522"/>
      <c r="BX3522"/>
      <c r="BY3522"/>
      <c r="BZ3522"/>
      <c r="CA3522"/>
      <c r="CB3522"/>
      <c r="CC3522"/>
      <c r="CD3522"/>
      <c r="CE3522"/>
      <c r="CF3522"/>
      <c r="CG3522"/>
      <c r="CH3522"/>
      <c r="CI3522"/>
      <c r="CJ3522"/>
      <c r="CK3522" t="inlineStr">
        <is>
          <t>Karen,D.J., D.R. Ownby, B.L. Forsythe, T.P. Bills, T.W. LaPoint, G.B. Cobb, and S.J. Klaine</t>
        </is>
      </c>
      <c r="CL3522" t="n">
        <v>19218.0</v>
      </c>
      <c r="CM3522" t="inlineStr">
        <is>
          <t>Influence of Water Quality on Silver Toxicity to Rainbow Trout (Oncorhynchus mykiss), Fathead Minnows (Pimephales promelas), and Water Fleas (Daphnia magna)</t>
        </is>
      </c>
      <c r="CN3522" t="inlineStr">
        <is>
          <t>Environ. Toxicol. Chem.18(1): 63-70</t>
        </is>
      </c>
      <c r="CO3522" t="n">
        <v>1999.0</v>
      </c>
      <c r="CP3522" t="inlineStr">
        <is>
          <t>Karen,D.J., D.R. Ownby, B.L. Forsythe, T.P. Bills, T.W. LaPoint, G.B. Cobb, and S.J. Klaine (1999). Influence of Water Quality on Silver Toxicity to Rainbow Trout (Oncorhynchus mykiss), Fathead Minnows (Pimephales promelas), and Water Fleas (Daphnia magna). Environ. Toxicol. Chem., 18, (1), 63-70. doi:10.1002/etc.5620180109. ECOREF#:19218</t>
        </is>
      </c>
    </row>
    <row r="3523">
      <c r="A3523" t="n">
        <v>7761888.0</v>
      </c>
      <c r="B3523" t="inlineStr">
        <is>
          <t>Nitric acid silver (1+) salt (1:1)</t>
        </is>
      </c>
      <c r="C3523" t="inlineStr">
        <is>
          <t>Reagent Grade, Purissium, Purum, Puriss, Puris, Reinst</t>
        </is>
      </c>
      <c r="D3523" t="inlineStr">
        <is>
          <t>Unmeasured</t>
        </is>
      </c>
      <c r="E3523" t="inlineStr">
        <is>
          <t>Not coded</t>
        </is>
      </c>
      <c r="F3523"/>
      <c r="G3523"/>
      <c r="H3523"/>
      <c r="I3523"/>
      <c r="J3523"/>
      <c r="K3523"/>
      <c r="L3523" t="inlineStr">
        <is>
          <t>Pimephales promelas</t>
        </is>
      </c>
      <c r="M3523" t="inlineStr">
        <is>
          <t>Fathead Minnow</t>
        </is>
      </c>
      <c r="N3523" t="inlineStr">
        <is>
          <t>Fry</t>
        </is>
      </c>
      <c r="O3523"/>
      <c r="P3523" t="n">
        <v>4.0</v>
      </c>
      <c r="Q3523"/>
      <c r="R3523"/>
      <c r="S3523"/>
      <c r="T3523"/>
      <c r="U3523" t="inlineStr">
        <is>
          <t>Day(s)</t>
        </is>
      </c>
      <c r="V3523" t="inlineStr">
        <is>
          <t>Static</t>
        </is>
      </c>
      <c r="W3523" t="inlineStr">
        <is>
          <t>Fresh water</t>
        </is>
      </c>
      <c r="X3523" t="inlineStr">
        <is>
          <t>Lab</t>
        </is>
      </c>
      <c r="Y3523" t="n">
        <v>6.0</v>
      </c>
      <c r="Z3523" t="inlineStr">
        <is>
          <t>Total</t>
        </is>
      </c>
      <c r="AA3523"/>
      <c r="AB3523" t="n">
        <v>0.00224</v>
      </c>
      <c r="AC3523"/>
      <c r="AD3523" t="n">
        <v>0.0021</v>
      </c>
      <c r="AE3523"/>
      <c r="AF3523" t="n">
        <v>0.0024</v>
      </c>
      <c r="AG3523" t="inlineStr">
        <is>
          <t>AI mg/L</t>
        </is>
      </c>
      <c r="AH3523"/>
      <c r="AI3523"/>
      <c r="AJ3523"/>
      <c r="AK3523"/>
      <c r="AL3523"/>
      <c r="AM3523"/>
      <c r="AN3523"/>
      <c r="AO3523"/>
      <c r="AP3523"/>
      <c r="AQ3523"/>
      <c r="AR3523"/>
      <c r="AS3523"/>
      <c r="AT3523"/>
      <c r="AU3523"/>
      <c r="AV3523"/>
      <c r="AW3523"/>
      <c r="AX3523" t="inlineStr">
        <is>
          <t>Mortality</t>
        </is>
      </c>
      <c r="AY3523" t="inlineStr">
        <is>
          <t>Mortality</t>
        </is>
      </c>
      <c r="AZ3523" t="inlineStr">
        <is>
          <t>LC50</t>
        </is>
      </c>
      <c r="BA3523"/>
      <c r="BB3523" t="n">
        <v>4.0</v>
      </c>
      <c r="BC3523"/>
      <c r="BD3523"/>
      <c r="BE3523"/>
      <c r="BF3523"/>
      <c r="BG3523" t="inlineStr">
        <is>
          <t>Day(s)</t>
        </is>
      </c>
      <c r="BH3523"/>
      <c r="BI3523" t="inlineStr">
        <is>
          <t>DTXSID3032042</t>
        </is>
      </c>
      <c r="BJ3523"/>
      <c r="BK3523"/>
      <c r="BL3523"/>
      <c r="BM3523"/>
      <c r="BN3523"/>
      <c r="BO3523"/>
      <c r="BP3523"/>
      <c r="BQ3523"/>
      <c r="BR3523"/>
      <c r="BS3523"/>
      <c r="BT3523" t="inlineStr">
        <is>
          <t>--</t>
        </is>
      </c>
      <c r="BU3523"/>
      <c r="BV3523"/>
      <c r="BW3523"/>
      <c r="BX3523"/>
      <c r="BY3523"/>
      <c r="BZ3523"/>
      <c r="CA3523"/>
      <c r="CB3523"/>
      <c r="CC3523"/>
      <c r="CD3523"/>
      <c r="CE3523"/>
      <c r="CF3523"/>
      <c r="CG3523"/>
      <c r="CH3523"/>
      <c r="CI3523" t="inlineStr">
        <is>
          <t xml:space="preserve"> TESTID/6//MSMT/NR//DOSES/2/5/10/20/40 UG/L//SOURCE/COM//WTINT/NR//DNUM/6//SEX/NR//TMETH/EPAASTM//STYPE/ACUTE//ETIME/96 H//AP RATE/NR//SAMPN/NR//WTAT/NR//INTAKE/NR//COMPEP/NR//LD/NR//DW/NR//STST/NR//HMA/NR//NA/NR//CL/3 MG/L//DIC/NR//CA/NR//POT/NR//MG/NR//SO4/NR//SULF/NR//</t>
        </is>
      </c>
      <c r="CJ3523" t="inlineStr">
        <is>
          <t>SOURCE/COMMERCIAL//   TESTID/6//MSMT/NR//DOSES/2/5/10/20/40 UG/L//SOURCE/COM//WTINT/NR//DNUM/6//SEX/NR//TMETH/EPAASTM//STYPE/ACUTE//ETIME/96 H//AP RATE/NR//SAMPN/NR//WTAT/NR//INTAKE/NR//COMPEP/NR//LD/NR//DW/NR//STST/NR//HMA/NR//NA/NR//CL/3 MG/L//DIC/NR//CA/NR//POT/NR//MG/NR//SO4/NR//SULF/NR//</t>
        </is>
      </c>
      <c r="CK3523" t="inlineStr">
        <is>
          <t>Forsythe II,B.L.</t>
        </is>
      </c>
      <c r="CL3523" t="n">
        <v>83754.0</v>
      </c>
      <c r="CM3523" t="inlineStr">
        <is>
          <t>Silver in a Freshwater Ecosystem:  Acute Toxicity and Trophic Transfer</t>
        </is>
      </c>
      <c r="CN3523" t="inlineStr">
        <is>
          <t>Ph.D. Thesis, Clemson University, Clemson, SC:149 p.</t>
        </is>
      </c>
      <c r="CO3523" t="n">
        <v>1996.0</v>
      </c>
      <c r="CP3523" t="inlineStr">
        <is>
          <t>Forsythe II,B.L. (1996). Silver in a Freshwater Ecosystem:  Acute Toxicity and Trophic Transfer. Ph.D. Thesis, Clemson University, Clemson, SC, 149 p. ECOREF#:83754</t>
        </is>
      </c>
    </row>
    <row r="3524">
      <c r="A3524" t="n">
        <v>7761888.0</v>
      </c>
      <c r="B3524" t="inlineStr">
        <is>
          <t>Nitric acid silver (1+) salt (1:1)</t>
        </is>
      </c>
      <c r="C3524"/>
      <c r="D3524" t="inlineStr">
        <is>
          <t>Measured</t>
        </is>
      </c>
      <c r="E3524" t="inlineStr">
        <is>
          <t>Not coded</t>
        </is>
      </c>
      <c r="F3524"/>
      <c r="G3524"/>
      <c r="H3524"/>
      <c r="I3524"/>
      <c r="J3524"/>
      <c r="K3524"/>
      <c r="L3524" t="inlineStr">
        <is>
          <t>Pimephales promelas</t>
        </is>
      </c>
      <c r="M3524" t="inlineStr">
        <is>
          <t>Fathead Minnow</t>
        </is>
      </c>
      <c r="N3524" t="inlineStr">
        <is>
          <t>Larva</t>
        </is>
      </c>
      <c r="O3524" t="inlineStr">
        <is>
          <t>&lt;</t>
        </is>
      </c>
      <c r="P3524" t="n">
        <v>24.0</v>
      </c>
      <c r="Q3524"/>
      <c r="R3524"/>
      <c r="S3524"/>
      <c r="T3524"/>
      <c r="U3524" t="inlineStr">
        <is>
          <t>Hour(s)</t>
        </is>
      </c>
      <c r="V3524" t="inlineStr">
        <is>
          <t>Renewal</t>
        </is>
      </c>
      <c r="W3524" t="inlineStr">
        <is>
          <t>Fresh water</t>
        </is>
      </c>
      <c r="X3524" t="inlineStr">
        <is>
          <t>Lab</t>
        </is>
      </c>
      <c r="Y3524" t="n">
        <v>6.0</v>
      </c>
      <c r="Z3524" t="inlineStr">
        <is>
          <t>Total</t>
        </is>
      </c>
      <c r="AA3524"/>
      <c r="AB3524" t="n">
        <v>0.0225</v>
      </c>
      <c r="AC3524"/>
      <c r="AD3524"/>
      <c r="AE3524"/>
      <c r="AF3524"/>
      <c r="AG3524" t="inlineStr">
        <is>
          <t>AI mg/L</t>
        </is>
      </c>
      <c r="AH3524"/>
      <c r="AI3524"/>
      <c r="AJ3524"/>
      <c r="AK3524"/>
      <c r="AL3524"/>
      <c r="AM3524"/>
      <c r="AN3524"/>
      <c r="AO3524"/>
      <c r="AP3524"/>
      <c r="AQ3524"/>
      <c r="AR3524"/>
      <c r="AS3524"/>
      <c r="AT3524"/>
      <c r="AU3524"/>
      <c r="AV3524"/>
      <c r="AW3524"/>
      <c r="AX3524" t="inlineStr">
        <is>
          <t>Mortality</t>
        </is>
      </c>
      <c r="AY3524" t="inlineStr">
        <is>
          <t>Mortality</t>
        </is>
      </c>
      <c r="AZ3524" t="inlineStr">
        <is>
          <t>LC50</t>
        </is>
      </c>
      <c r="BA3524"/>
      <c r="BB3524" t="n">
        <v>4.0</v>
      </c>
      <c r="BC3524"/>
      <c r="BD3524"/>
      <c r="BE3524"/>
      <c r="BF3524"/>
      <c r="BG3524" t="inlineStr">
        <is>
          <t>Day(s)</t>
        </is>
      </c>
      <c r="BH3524"/>
      <c r="BI3524" t="inlineStr">
        <is>
          <t>DTXSID3032042</t>
        </is>
      </c>
      <c r="BJ3524" t="inlineStr">
        <is>
          <t>10.1897/02-501</t>
        </is>
      </c>
      <c r="BK3524"/>
      <c r="BL3524"/>
      <c r="BM3524"/>
      <c r="BN3524"/>
      <c r="BO3524"/>
      <c r="BP3524"/>
      <c r="BQ3524"/>
      <c r="BR3524"/>
      <c r="BS3524"/>
      <c r="BT3524" t="inlineStr">
        <is>
          <t>--</t>
        </is>
      </c>
      <c r="BU3524"/>
      <c r="BV3524"/>
      <c r="BW3524"/>
      <c r="BX3524"/>
      <c r="BY3524"/>
      <c r="BZ3524"/>
      <c r="CA3524"/>
      <c r="CB3524"/>
      <c r="CC3524"/>
      <c r="CD3524"/>
      <c r="CE3524"/>
      <c r="CF3524"/>
      <c r="CG3524"/>
      <c r="CH3524"/>
      <c r="CI3524" t="inlineStr">
        <is>
          <t xml:space="preserve"> NA/3.2* mg/L//DNUM/6//TESTID/7//CONC/ALSO REPORTED FOR DISSOLVED AG////</t>
        </is>
      </c>
      <c r="CJ3524" t="inlineStr">
        <is>
          <t xml:space="preserve">   NA/3.2* mg/L//DNUM/6//TESTID/7//CONC/ALSO REPORTED FOR DISSOLVED AG////</t>
        </is>
      </c>
      <c r="CK3524" t="inlineStr">
        <is>
          <t>VanGenderen,E.J., A.C. Ryan, J.R. Tomasso, and S.J. Klaine</t>
        </is>
      </c>
      <c r="CL3524" t="n">
        <v>71734.0</v>
      </c>
      <c r="CM3524" t="inlineStr">
        <is>
          <t>Influence of Dissolved Organic Matter Source on Silver Toxicity to Pimephales promelas</t>
        </is>
      </c>
      <c r="CN3524" t="inlineStr">
        <is>
          <t>Environ. Toxicol. Chem.22(11): 2746-2751</t>
        </is>
      </c>
      <c r="CO3524" t="n">
        <v>2003.0</v>
      </c>
      <c r="CP3524" t="inlineStr">
        <is>
          <t>VanGenderen,E.J., A.C. Ryan, J.R. Tomasso, and S.J. Klaine (2003). Influence of Dissolved Organic Matter Source on Silver Toxicity to Pimephales promelas. Environ. Toxicol. Chem., 22, (11), 2746-2751. doi:10.1897/02-501. ECOREF#:71734</t>
        </is>
      </c>
    </row>
    <row r="3525">
      <c r="A3525" t="n">
        <v>7761888.0</v>
      </c>
      <c r="B3525" t="inlineStr">
        <is>
          <t>Nitric acid silver (1+) salt (1:1)</t>
        </is>
      </c>
      <c r="C3525" t="inlineStr">
        <is>
          <t>Reagent Grade, Purissium, Purum, Puriss, Puris, Reinst</t>
        </is>
      </c>
      <c r="D3525" t="inlineStr">
        <is>
          <t>Unmeasured</t>
        </is>
      </c>
      <c r="E3525" t="inlineStr">
        <is>
          <t>Not coded</t>
        </is>
      </c>
      <c r="F3525"/>
      <c r="G3525"/>
      <c r="H3525"/>
      <c r="I3525"/>
      <c r="J3525"/>
      <c r="K3525"/>
      <c r="L3525" t="inlineStr">
        <is>
          <t>Pimephales promelas</t>
        </is>
      </c>
      <c r="M3525" t="inlineStr">
        <is>
          <t>Fathead Minnow</t>
        </is>
      </c>
      <c r="N3525" t="inlineStr">
        <is>
          <t>Fry</t>
        </is>
      </c>
      <c r="O3525"/>
      <c r="P3525" t="n">
        <v>4.0</v>
      </c>
      <c r="Q3525"/>
      <c r="R3525"/>
      <c r="S3525"/>
      <c r="T3525"/>
      <c r="U3525" t="inlineStr">
        <is>
          <t>Day(s)</t>
        </is>
      </c>
      <c r="V3525" t="inlineStr">
        <is>
          <t>Static</t>
        </is>
      </c>
      <c r="W3525" t="inlineStr">
        <is>
          <t>Fresh water</t>
        </is>
      </c>
      <c r="X3525" t="inlineStr">
        <is>
          <t>Lab</t>
        </is>
      </c>
      <c r="Y3525" t="n">
        <v>6.0</v>
      </c>
      <c r="Z3525" t="inlineStr">
        <is>
          <t>Total</t>
        </is>
      </c>
      <c r="AA3525"/>
      <c r="AB3525" t="n">
        <v>0.00979</v>
      </c>
      <c r="AC3525"/>
      <c r="AD3525" t="n">
        <v>0.009</v>
      </c>
      <c r="AE3525"/>
      <c r="AF3525" t="n">
        <v>0.0106</v>
      </c>
      <c r="AG3525" t="inlineStr">
        <is>
          <t>AI mg/L</t>
        </is>
      </c>
      <c r="AH3525"/>
      <c r="AI3525"/>
      <c r="AJ3525"/>
      <c r="AK3525"/>
      <c r="AL3525"/>
      <c r="AM3525"/>
      <c r="AN3525"/>
      <c r="AO3525"/>
      <c r="AP3525"/>
      <c r="AQ3525"/>
      <c r="AR3525"/>
      <c r="AS3525"/>
      <c r="AT3525"/>
      <c r="AU3525"/>
      <c r="AV3525"/>
      <c r="AW3525"/>
      <c r="AX3525" t="inlineStr">
        <is>
          <t>Mortality</t>
        </is>
      </c>
      <c r="AY3525" t="inlineStr">
        <is>
          <t>Mortality</t>
        </is>
      </c>
      <c r="AZ3525" t="inlineStr">
        <is>
          <t>LC50</t>
        </is>
      </c>
      <c r="BA3525"/>
      <c r="BB3525" t="n">
        <v>4.0</v>
      </c>
      <c r="BC3525"/>
      <c r="BD3525"/>
      <c r="BE3525"/>
      <c r="BF3525"/>
      <c r="BG3525" t="inlineStr">
        <is>
          <t>Day(s)</t>
        </is>
      </c>
      <c r="BH3525"/>
      <c r="BI3525" t="inlineStr">
        <is>
          <t>DTXSID3032042</t>
        </is>
      </c>
      <c r="BJ3525"/>
      <c r="BK3525"/>
      <c r="BL3525"/>
      <c r="BM3525"/>
      <c r="BN3525"/>
      <c r="BO3525"/>
      <c r="BP3525"/>
      <c r="BQ3525"/>
      <c r="BR3525"/>
      <c r="BS3525"/>
      <c r="BT3525" t="inlineStr">
        <is>
          <t>--</t>
        </is>
      </c>
      <c r="BU3525"/>
      <c r="BV3525"/>
      <c r="BW3525"/>
      <c r="BX3525"/>
      <c r="BY3525"/>
      <c r="BZ3525"/>
      <c r="CA3525"/>
      <c r="CB3525"/>
      <c r="CC3525"/>
      <c r="CD3525"/>
      <c r="CE3525"/>
      <c r="CF3525"/>
      <c r="CG3525"/>
      <c r="CH3525"/>
      <c r="CI3525" t="inlineStr">
        <is>
          <t xml:space="preserve"> TESTID/11//MSMT/NR//DOSES/2/5/10/20/40 UG/L//SOURCE/COM//WTINT/NR//DNUM/6//SEX/NR//TMETH/EPAASTM//STYPE/ACUTE//ETIME/96 H//AP RATE/NR//SAMPN/NR//WTAT/NR//INTAKE/NR//COMPEP/NR//LD/NR//DW/NR//STST/NR//HMA/NR//NA/NR//CL/3 MG/L//DIC/NR//CA/NR//POT/NR//MG/NR//SO4/NR//SULF/NR//</t>
        </is>
      </c>
      <c r="CJ3525" t="inlineStr">
        <is>
          <t>SOURCE/COMMERCIAL//   TESTID/11//MSMT/NR//DOSES/2/5/10/20/40 UG/L//SOURCE/COM//WTINT/NR//DNUM/6//SEX/NR//TMETH/EPAASTM//STYPE/ACUTE//ETIME/96 H//AP RATE/NR//SAMPN/NR//WTAT/NR//INTAKE/NR//COMPEP/NR//LD/NR//DW/NR//STST/NR//HMA/NR//NA/NR//CL/3 MG/L//DIC/NR//CA/NR//POT/NR//MG/NR//SO4/NR//SULF/NR//</t>
        </is>
      </c>
      <c r="CK3525" t="inlineStr">
        <is>
          <t>Forsythe II,B.L.</t>
        </is>
      </c>
      <c r="CL3525" t="n">
        <v>83754.0</v>
      </c>
      <c r="CM3525" t="inlineStr">
        <is>
          <t>Silver in a Freshwater Ecosystem:  Acute Toxicity and Trophic Transfer</t>
        </is>
      </c>
      <c r="CN3525" t="inlineStr">
        <is>
          <t>Ph.D. Thesis, Clemson University, Clemson, SC:149 p.</t>
        </is>
      </c>
      <c r="CO3525" t="n">
        <v>1996.0</v>
      </c>
      <c r="CP3525" t="inlineStr">
        <is>
          <t>Forsythe II,B.L. (1996). Silver in a Freshwater Ecosystem:  Acute Toxicity and Trophic Transfer. Ph.D. Thesis, Clemson University, Clemson, SC, 149 p. ECOREF#:83754</t>
        </is>
      </c>
    </row>
    <row r="3526">
      <c r="A3526" t="n">
        <v>7761888.0</v>
      </c>
      <c r="B3526" t="inlineStr">
        <is>
          <t>Nitric acid silver (1+) salt (1:1)</t>
        </is>
      </c>
      <c r="C3526"/>
      <c r="D3526" t="inlineStr">
        <is>
          <t>Unmeasured</t>
        </is>
      </c>
      <c r="E3526" t="inlineStr">
        <is>
          <t>Organization for Economic Cooperation and Development</t>
        </is>
      </c>
      <c r="F3526" t="inlineStr">
        <is>
          <t>&gt;=</t>
        </is>
      </c>
      <c r="G3526" t="n">
        <v>99.0</v>
      </c>
      <c r="H3526"/>
      <c r="I3526"/>
      <c r="J3526"/>
      <c r="K3526"/>
      <c r="L3526" t="inlineStr">
        <is>
          <t>Pimephales promelas</t>
        </is>
      </c>
      <c r="M3526" t="inlineStr">
        <is>
          <t>Fathead Minnow</t>
        </is>
      </c>
      <c r="N3526" t="inlineStr">
        <is>
          <t>Embryo</t>
        </is>
      </c>
      <c r="O3526" t="inlineStr">
        <is>
          <t>&lt;</t>
        </is>
      </c>
      <c r="P3526" t="n">
        <v>32.0</v>
      </c>
      <c r="Q3526"/>
      <c r="R3526"/>
      <c r="S3526"/>
      <c r="T3526"/>
      <c r="U3526" t="inlineStr">
        <is>
          <t>Cell stage</t>
        </is>
      </c>
      <c r="V3526" t="inlineStr">
        <is>
          <t>Renewal</t>
        </is>
      </c>
      <c r="W3526" t="inlineStr">
        <is>
          <t>Fresh water</t>
        </is>
      </c>
      <c r="X3526" t="inlineStr">
        <is>
          <t>Lab</t>
        </is>
      </c>
      <c r="Y3526"/>
      <c r="Z3526" t="inlineStr">
        <is>
          <t>Total</t>
        </is>
      </c>
      <c r="AA3526"/>
      <c r="AB3526" t="n">
        <v>0.048</v>
      </c>
      <c r="AC3526"/>
      <c r="AD3526"/>
      <c r="AE3526"/>
      <c r="AF3526"/>
      <c r="AG3526" t="inlineStr">
        <is>
          <t>AI mg/L</t>
        </is>
      </c>
      <c r="AH3526"/>
      <c r="AI3526"/>
      <c r="AJ3526"/>
      <c r="AK3526"/>
      <c r="AL3526"/>
      <c r="AM3526"/>
      <c r="AN3526"/>
      <c r="AO3526"/>
      <c r="AP3526"/>
      <c r="AQ3526"/>
      <c r="AR3526"/>
      <c r="AS3526"/>
      <c r="AT3526"/>
      <c r="AU3526"/>
      <c r="AV3526"/>
      <c r="AW3526"/>
      <c r="AX3526" t="inlineStr">
        <is>
          <t>Mortality</t>
        </is>
      </c>
      <c r="AY3526" t="inlineStr">
        <is>
          <t>Mortality</t>
        </is>
      </c>
      <c r="AZ3526" t="inlineStr">
        <is>
          <t>LC50</t>
        </is>
      </c>
      <c r="BA3526"/>
      <c r="BB3526" t="n">
        <v>4.0</v>
      </c>
      <c r="BC3526"/>
      <c r="BD3526"/>
      <c r="BE3526"/>
      <c r="BF3526"/>
      <c r="BG3526" t="inlineStr">
        <is>
          <t>Day(s)</t>
        </is>
      </c>
      <c r="BH3526"/>
      <c r="BI3526" t="inlineStr">
        <is>
          <t>DTXSID3032042</t>
        </is>
      </c>
      <c r="BJ3526" t="inlineStr">
        <is>
          <t>10.1002/etc.5455</t>
        </is>
      </c>
      <c r="BK3526"/>
      <c r="BL3526" t="inlineStr">
        <is>
          <t>Acute</t>
        </is>
      </c>
      <c r="BM3526" t="inlineStr">
        <is>
          <t>EM</t>
        </is>
      </c>
      <c r="BN3526"/>
      <c r="BO3526"/>
      <c r="BP3526"/>
      <c r="BQ3526"/>
      <c r="BR3526"/>
      <c r="BS3526"/>
      <c r="BT3526" t="inlineStr">
        <is>
          <t>--</t>
        </is>
      </c>
      <c r="BU3526"/>
      <c r="BV3526"/>
      <c r="BW3526"/>
      <c r="BX3526"/>
      <c r="BY3526"/>
      <c r="BZ3526"/>
      <c r="CA3526"/>
      <c r="CB3526"/>
      <c r="CC3526"/>
      <c r="CD3526"/>
      <c r="CE3526"/>
      <c r="CF3526"/>
      <c r="CG3526"/>
      <c r="CH3526"/>
      <c r="CI3526"/>
      <c r="CJ3526" t="inlineStr">
        <is>
          <t xml:space="preserve">SOURCE/SPAWNING BROOD STOCK FROM COVE ENVIRONMENTAL'S AQUATIC TOXICITY LABORATORY (STILLWATER, OK)//AP FREQ/80 PERCENT OF EXISTING VOLUME REPLACED//CONTR/C,P//TMETH/JEFFRIES, M. K. S., STULTS, A. E., SMITH, A. W., RAWLINGS, J. M., BELANGER, S. E., AND ORIS, J. T. (2014). ALTERNATIVE METHODS FOR TOXICITY ASSESSMENTS IN FISH: COMPARISON OF THE FISH EMBRYO TOXICITY AND THE LARVAL GROWTH AND SURVIVAL TESTS IN ZEBRAFISH AND FATHEAD MINNOWS. ENVIRONMENTAL TOXICOLOGY AND CHEMISTRY, 33(11), 2584-2594. AND ORGANISATION FOR ECONOMIC CO-OPERATION AND DEVELOPMENT. (2013). TEST NO. 236: FISH EMBRYO ACUTE TOXICITY (FET) TEST. OECD GUIDELINES FOR THE TESTING OF CHEMICALS.//MEDIA/USEPA SYNTHETIC HARD WATER//   </t>
        </is>
      </c>
      <c r="CK3526" t="inlineStr">
        <is>
          <t>Scott,J., R. Grewe, and M. Minghetti</t>
        </is>
      </c>
      <c r="CL3526" t="n">
        <v>191977.0</v>
      </c>
      <c r="CM3526" t="inlineStr">
        <is>
          <t>Fish Embryo Acute Toxicity Testing and the RTgill-W1 Cell Line as in Vitro Models for Whole-Effluent Toxicity (WET) Testing: An in Vitro/in Vivo Comparison of Chemicals Relevant for WET Testing</t>
        </is>
      </c>
      <c r="CN3526" t="inlineStr">
        <is>
          <t>Environ. Toxicol. Chem.41(11): 2721-2731</t>
        </is>
      </c>
      <c r="CO3526" t="n">
        <v>2022.0</v>
      </c>
      <c r="CP3526" t="inlineStr">
        <is>
          <t>Scott,J., R. Grewe, and M. Minghetti (2022). Fish Embryo Acute Toxicity Testing and the RTgill-W1 Cell Line as in Vitro Models for Whole-Effluent Toxicity (WET) Testing: An in Vitro/in Vivo Comparison of Chemicals Relevant for WET Testing. Environ. Toxicol. Chem., 41, (11), 2721-2731. doi:10.1002/etc.5455. ECOREF#:191977</t>
        </is>
      </c>
    </row>
    <row r="3527">
      <c r="A3527" t="n">
        <v>7761888.0</v>
      </c>
      <c r="B3527" t="inlineStr">
        <is>
          <t>Nitric acid silver (1+) salt (1:1)</t>
        </is>
      </c>
      <c r="C3527" t="inlineStr">
        <is>
          <t>Reagent Grade, Purissium, Purum, Puriss, Puris, Reinst</t>
        </is>
      </c>
      <c r="D3527" t="inlineStr">
        <is>
          <t>Unmeasured</t>
        </is>
      </c>
      <c r="E3527" t="inlineStr">
        <is>
          <t>Not coded</t>
        </is>
      </c>
      <c r="F3527"/>
      <c r="G3527"/>
      <c r="H3527"/>
      <c r="I3527"/>
      <c r="J3527"/>
      <c r="K3527"/>
      <c r="L3527" t="inlineStr">
        <is>
          <t>Pimephales promelas</t>
        </is>
      </c>
      <c r="M3527" t="inlineStr">
        <is>
          <t>Fathead Minnow</t>
        </is>
      </c>
      <c r="N3527" t="inlineStr">
        <is>
          <t>Fry</t>
        </is>
      </c>
      <c r="O3527" t="inlineStr">
        <is>
          <t>&lt;</t>
        </is>
      </c>
      <c r="P3527" t="n">
        <v>24.0</v>
      </c>
      <c r="Q3527"/>
      <c r="R3527"/>
      <c r="S3527"/>
      <c r="T3527"/>
      <c r="U3527" t="inlineStr">
        <is>
          <t>Hour(s)</t>
        </is>
      </c>
      <c r="V3527" t="inlineStr">
        <is>
          <t>Static</t>
        </is>
      </c>
      <c r="W3527" t="inlineStr">
        <is>
          <t>Fresh water</t>
        </is>
      </c>
      <c r="X3527" t="inlineStr">
        <is>
          <t>Lab</t>
        </is>
      </c>
      <c r="Y3527"/>
      <c r="Z3527" t="inlineStr">
        <is>
          <t>Total</t>
        </is>
      </c>
      <c r="AA3527"/>
      <c r="AB3527" t="n">
        <v>0.00275</v>
      </c>
      <c r="AC3527"/>
      <c r="AD3527" t="n">
        <v>0.00255</v>
      </c>
      <c r="AE3527"/>
      <c r="AF3527" t="n">
        <v>0.00295</v>
      </c>
      <c r="AG3527" t="inlineStr">
        <is>
          <t>AI mg/L</t>
        </is>
      </c>
      <c r="AH3527"/>
      <c r="AI3527"/>
      <c r="AJ3527"/>
      <c r="AK3527"/>
      <c r="AL3527"/>
      <c r="AM3527"/>
      <c r="AN3527"/>
      <c r="AO3527"/>
      <c r="AP3527"/>
      <c r="AQ3527"/>
      <c r="AR3527"/>
      <c r="AS3527"/>
      <c r="AT3527"/>
      <c r="AU3527"/>
      <c r="AV3527"/>
      <c r="AW3527"/>
      <c r="AX3527" t="inlineStr">
        <is>
          <t>Mortality</t>
        </is>
      </c>
      <c r="AY3527" t="inlineStr">
        <is>
          <t>Mortality</t>
        </is>
      </c>
      <c r="AZ3527" t="inlineStr">
        <is>
          <t>LC50</t>
        </is>
      </c>
      <c r="BA3527"/>
      <c r="BB3527" t="n">
        <v>4.0</v>
      </c>
      <c r="BC3527"/>
      <c r="BD3527"/>
      <c r="BE3527"/>
      <c r="BF3527"/>
      <c r="BG3527" t="inlineStr">
        <is>
          <t>Day(s)</t>
        </is>
      </c>
      <c r="BH3527"/>
      <c r="BI3527" t="inlineStr">
        <is>
          <t>DTXSID3032042</t>
        </is>
      </c>
      <c r="BJ3527" t="inlineStr">
        <is>
          <t>10.1002/etc.5620180109</t>
        </is>
      </c>
      <c r="BK3527"/>
      <c r="BL3527"/>
      <c r="BM3527"/>
      <c r="BN3527"/>
      <c r="BO3527"/>
      <c r="BP3527"/>
      <c r="BQ3527"/>
      <c r="BR3527"/>
      <c r="BS3527"/>
      <c r="BT3527" t="inlineStr">
        <is>
          <t>--</t>
        </is>
      </c>
      <c r="BU3527"/>
      <c r="BV3527"/>
      <c r="BW3527"/>
      <c r="BX3527"/>
      <c r="BY3527"/>
      <c r="BZ3527"/>
      <c r="CA3527"/>
      <c r="CB3527"/>
      <c r="CC3527"/>
      <c r="CD3527"/>
      <c r="CE3527"/>
      <c r="CF3527"/>
      <c r="CG3527"/>
      <c r="CH3527"/>
      <c r="CI3527"/>
      <c r="CJ3527"/>
      <c r="CK3527" t="inlineStr">
        <is>
          <t>Karen,D.J., D.R. Ownby, B.L. Forsythe, T.P. Bills, T.W. LaPoint, G.B. Cobb, and S.J. Klaine</t>
        </is>
      </c>
      <c r="CL3527" t="n">
        <v>19218.0</v>
      </c>
      <c r="CM3527" t="inlineStr">
        <is>
          <t>Influence of Water Quality on Silver Toxicity to Rainbow Trout (Oncorhynchus mykiss), Fathead Minnows (Pimephales promelas), and Water Fleas (Daphnia magna)</t>
        </is>
      </c>
      <c r="CN3527" t="inlineStr">
        <is>
          <t>Environ. Toxicol. Chem.18(1): 63-70</t>
        </is>
      </c>
      <c r="CO3527" t="n">
        <v>1999.0</v>
      </c>
      <c r="CP3527" t="inlineStr">
        <is>
          <t>Karen,D.J., D.R. Ownby, B.L. Forsythe, T.P. Bills, T.W. LaPoint, G.B. Cobb, and S.J. Klaine (1999). Influence of Water Quality on Silver Toxicity to Rainbow Trout (Oncorhynchus mykiss), Fathead Minnows (Pimephales promelas), and Water Fleas (Daphnia magna). Environ. Toxicol. Chem., 18, (1), 63-70. doi:10.1002/etc.5620180109. ECOREF#:19218</t>
        </is>
      </c>
    </row>
    <row r="3528">
      <c r="A3528" t="n">
        <v>7761888.0</v>
      </c>
      <c r="B3528" t="inlineStr">
        <is>
          <t>Nitric acid silver (1+) salt (1:1)</t>
        </is>
      </c>
      <c r="C3528" t="inlineStr">
        <is>
          <t>Reagent Grade, Purissium, Purum, Puriss, Puris, Reinst</t>
        </is>
      </c>
      <c r="D3528" t="inlineStr">
        <is>
          <t>Unmeasured</t>
        </is>
      </c>
      <c r="E3528" t="inlineStr">
        <is>
          <t>Not coded</t>
        </is>
      </c>
      <c r="F3528"/>
      <c r="G3528"/>
      <c r="H3528"/>
      <c r="I3528"/>
      <c r="J3528"/>
      <c r="K3528"/>
      <c r="L3528" t="inlineStr">
        <is>
          <t>Pimephales promelas</t>
        </is>
      </c>
      <c r="M3528" t="inlineStr">
        <is>
          <t>Fathead Minnow</t>
        </is>
      </c>
      <c r="N3528" t="inlineStr">
        <is>
          <t>Fry</t>
        </is>
      </c>
      <c r="O3528"/>
      <c r="P3528" t="n">
        <v>4.0</v>
      </c>
      <c r="Q3528"/>
      <c r="R3528"/>
      <c r="S3528"/>
      <c r="T3528"/>
      <c r="U3528" t="inlineStr">
        <is>
          <t>Day(s)</t>
        </is>
      </c>
      <c r="V3528" t="inlineStr">
        <is>
          <t>Static</t>
        </is>
      </c>
      <c r="W3528" t="inlineStr">
        <is>
          <t>Fresh water</t>
        </is>
      </c>
      <c r="X3528" t="inlineStr">
        <is>
          <t>Lab</t>
        </is>
      </c>
      <c r="Y3528" t="n">
        <v>6.0</v>
      </c>
      <c r="Z3528" t="inlineStr">
        <is>
          <t>Total</t>
        </is>
      </c>
      <c r="AA3528"/>
      <c r="AB3528" t="n">
        <v>0.002</v>
      </c>
      <c r="AC3528"/>
      <c r="AD3528" t="n">
        <v>0.0018</v>
      </c>
      <c r="AE3528"/>
      <c r="AF3528" t="n">
        <v>0.0021</v>
      </c>
      <c r="AG3528" t="inlineStr">
        <is>
          <t>AI mg/L</t>
        </is>
      </c>
      <c r="AH3528"/>
      <c r="AI3528"/>
      <c r="AJ3528"/>
      <c r="AK3528"/>
      <c r="AL3528"/>
      <c r="AM3528"/>
      <c r="AN3528"/>
      <c r="AO3528"/>
      <c r="AP3528"/>
      <c r="AQ3528"/>
      <c r="AR3528"/>
      <c r="AS3528"/>
      <c r="AT3528"/>
      <c r="AU3528"/>
      <c r="AV3528"/>
      <c r="AW3528"/>
      <c r="AX3528" t="inlineStr">
        <is>
          <t>Mortality</t>
        </is>
      </c>
      <c r="AY3528" t="inlineStr">
        <is>
          <t>Mortality</t>
        </is>
      </c>
      <c r="AZ3528" t="inlineStr">
        <is>
          <t>LC50</t>
        </is>
      </c>
      <c r="BA3528"/>
      <c r="BB3528" t="n">
        <v>4.0</v>
      </c>
      <c r="BC3528"/>
      <c r="BD3528"/>
      <c r="BE3528"/>
      <c r="BF3528"/>
      <c r="BG3528" t="inlineStr">
        <is>
          <t>Day(s)</t>
        </is>
      </c>
      <c r="BH3528"/>
      <c r="BI3528" t="inlineStr">
        <is>
          <t>DTXSID3032042</t>
        </is>
      </c>
      <c r="BJ3528"/>
      <c r="BK3528"/>
      <c r="BL3528"/>
      <c r="BM3528"/>
      <c r="BN3528"/>
      <c r="BO3528"/>
      <c r="BP3528"/>
      <c r="BQ3528"/>
      <c r="BR3528"/>
      <c r="BS3528"/>
      <c r="BT3528" t="inlineStr">
        <is>
          <t>--</t>
        </is>
      </c>
      <c r="BU3528"/>
      <c r="BV3528"/>
      <c r="BW3528"/>
      <c r="BX3528"/>
      <c r="BY3528"/>
      <c r="BZ3528"/>
      <c r="CA3528"/>
      <c r="CB3528"/>
      <c r="CC3528"/>
      <c r="CD3528"/>
      <c r="CE3528"/>
      <c r="CF3528"/>
      <c r="CG3528"/>
      <c r="CH3528"/>
      <c r="CI3528" t="inlineStr">
        <is>
          <t xml:space="preserve"> TESTID/23//MSMT/NR//DOSES/2/5/10/20/40 UG/L//SOURCE/COM//WTINT/NR//DNUM/6//SEX/NR//TMETH/EPAASTM//STYPE/ACUTE//ETIME/96 H//AP RATE/NR//SAMPN/NR//WTAT/NR//INTAKE/NR//COMPEP/NR//LD/NR//DW/NR//STST/NR//HMA/NR//NA/NR//CL/40 MG/L//DIC/NR//CA/NR//POT/NR//MG/NR//SO4/NR//SULF/NR//</t>
        </is>
      </c>
      <c r="CJ3528" t="inlineStr">
        <is>
          <t>SOURCE/COMMERCIAL//   TESTID/23//MSMT/NR//DOSES/2/5/10/20/40 UG/L//SOURCE/COM//WTINT/NR//DNUM/6//SEX/NR//TMETH/EPAASTM//STYPE/ACUTE//ETIME/96 H//AP RATE/NR//SAMPN/NR//WTAT/NR//INTAKE/NR//COMPEP/NR//LD/NR//DW/NR//STST/NR//HMA/NR//NA/NR//CL/40 MG/L//DIC/NR//CA/NR//POT/NR//MG/NR//SO4/NR//SULF/NR//</t>
        </is>
      </c>
      <c r="CK3528" t="inlineStr">
        <is>
          <t>Forsythe II,B.L.</t>
        </is>
      </c>
      <c r="CL3528" t="n">
        <v>83754.0</v>
      </c>
      <c r="CM3528" t="inlineStr">
        <is>
          <t>Silver in a Freshwater Ecosystem:  Acute Toxicity and Trophic Transfer</t>
        </is>
      </c>
      <c r="CN3528" t="inlineStr">
        <is>
          <t>Ph.D. Thesis, Clemson University, Clemson, SC:149 p.</t>
        </is>
      </c>
      <c r="CO3528" t="n">
        <v>1996.0</v>
      </c>
      <c r="CP3528" t="inlineStr">
        <is>
          <t>Forsythe II,B.L. (1996). Silver in a Freshwater Ecosystem:  Acute Toxicity and Trophic Transfer. Ph.D. Thesis, Clemson University, Clemson, SC, 149 p. ECOREF#:83754</t>
        </is>
      </c>
    </row>
    <row r="3529">
      <c r="A3529" t="n">
        <v>7761888.0</v>
      </c>
      <c r="B3529" t="inlineStr">
        <is>
          <t>Nitric acid silver (1+) salt (1:1)</t>
        </is>
      </c>
      <c r="C3529" t="inlineStr">
        <is>
          <t>Reagent Grade, Purissium, Purum, Puriss, Puris, Reinst</t>
        </is>
      </c>
      <c r="D3529" t="inlineStr">
        <is>
          <t>Unmeasured</t>
        </is>
      </c>
      <c r="E3529" t="inlineStr">
        <is>
          <t>Not coded</t>
        </is>
      </c>
      <c r="F3529"/>
      <c r="G3529"/>
      <c r="H3529"/>
      <c r="I3529"/>
      <c r="J3529"/>
      <c r="K3529"/>
      <c r="L3529" t="inlineStr">
        <is>
          <t>Pimephales promelas</t>
        </is>
      </c>
      <c r="M3529" t="inlineStr">
        <is>
          <t>Fathead Minnow</t>
        </is>
      </c>
      <c r="N3529" t="inlineStr">
        <is>
          <t>Fry</t>
        </is>
      </c>
      <c r="O3529"/>
      <c r="P3529" t="n">
        <v>4.0</v>
      </c>
      <c r="Q3529"/>
      <c r="R3529"/>
      <c r="S3529"/>
      <c r="T3529"/>
      <c r="U3529" t="inlineStr">
        <is>
          <t>Day(s)</t>
        </is>
      </c>
      <c r="V3529" t="inlineStr">
        <is>
          <t>Static</t>
        </is>
      </c>
      <c r="W3529" t="inlineStr">
        <is>
          <t>Fresh water</t>
        </is>
      </c>
      <c r="X3529" t="inlineStr">
        <is>
          <t>Lab</t>
        </is>
      </c>
      <c r="Y3529" t="n">
        <v>6.0</v>
      </c>
      <c r="Z3529" t="inlineStr">
        <is>
          <t>Total</t>
        </is>
      </c>
      <c r="AA3529"/>
      <c r="AB3529" t="n">
        <v>0.0042</v>
      </c>
      <c r="AC3529"/>
      <c r="AD3529" t="n">
        <v>0.0038</v>
      </c>
      <c r="AE3529"/>
      <c r="AF3529" t="n">
        <v>0.0047</v>
      </c>
      <c r="AG3529" t="inlineStr">
        <is>
          <t>AI mg/L</t>
        </is>
      </c>
      <c r="AH3529"/>
      <c r="AI3529"/>
      <c r="AJ3529"/>
      <c r="AK3529"/>
      <c r="AL3529"/>
      <c r="AM3529"/>
      <c r="AN3529"/>
      <c r="AO3529"/>
      <c r="AP3529"/>
      <c r="AQ3529"/>
      <c r="AR3529"/>
      <c r="AS3529"/>
      <c r="AT3529"/>
      <c r="AU3529"/>
      <c r="AV3529"/>
      <c r="AW3529"/>
      <c r="AX3529" t="inlineStr">
        <is>
          <t>Mortality</t>
        </is>
      </c>
      <c r="AY3529" t="inlineStr">
        <is>
          <t>Mortality</t>
        </is>
      </c>
      <c r="AZ3529" t="inlineStr">
        <is>
          <t>LC50</t>
        </is>
      </c>
      <c r="BA3529"/>
      <c r="BB3529" t="n">
        <v>4.0</v>
      </c>
      <c r="BC3529"/>
      <c r="BD3529"/>
      <c r="BE3529"/>
      <c r="BF3529"/>
      <c r="BG3529" t="inlineStr">
        <is>
          <t>Day(s)</t>
        </is>
      </c>
      <c r="BH3529"/>
      <c r="BI3529" t="inlineStr">
        <is>
          <t>DTXSID3032042</t>
        </is>
      </c>
      <c r="BJ3529"/>
      <c r="BK3529"/>
      <c r="BL3529"/>
      <c r="BM3529"/>
      <c r="BN3529"/>
      <c r="BO3529"/>
      <c r="BP3529"/>
      <c r="BQ3529"/>
      <c r="BR3529"/>
      <c r="BS3529"/>
      <c r="BT3529" t="inlineStr">
        <is>
          <t>--</t>
        </is>
      </c>
      <c r="BU3529"/>
      <c r="BV3529"/>
      <c r="BW3529"/>
      <c r="BX3529"/>
      <c r="BY3529"/>
      <c r="BZ3529"/>
      <c r="CA3529"/>
      <c r="CB3529"/>
      <c r="CC3529"/>
      <c r="CD3529"/>
      <c r="CE3529"/>
      <c r="CF3529"/>
      <c r="CG3529"/>
      <c r="CH3529"/>
      <c r="CI3529" t="inlineStr">
        <is>
          <t xml:space="preserve"> TESTID/26//MSMT/NR//DOSES/2/5/10/20/40 UG/L//SOURCE/COM//WTINT/NR//DNUM/6//SEX/NR//TMETH/EPAASTM//STYPE/ACUTE//ETIME/96 H//AP RATE/NR//SAMPN/NR//WTAT/NR//INTAKE/NR//COMPEP/NR//LD/NR//DW/NR//STST/NR//HMA/NR//NA/NR//CL/40 MG/L//DIC/NR//CA/NR//POT/NR//MG/NR//SO4/NR//SULF/NR//</t>
        </is>
      </c>
      <c r="CJ3529" t="inlineStr">
        <is>
          <t>SOURCE/COMMERCIAL//   TESTID/26//MSMT/NR//DOSES/2/5/10/20/40 UG/L//SOURCE/COM//WTINT/NR//DNUM/6//SEX/NR//TMETH/EPAASTM//STYPE/ACUTE//ETIME/96 H//AP RATE/NR//SAMPN/NR//WTAT/NR//INTAKE/NR//COMPEP/NR//LD/NR//DW/NR//STST/NR//HMA/NR//NA/NR//CL/40 MG/L//DIC/NR//CA/NR//POT/NR//MG/NR//SO4/NR//SULF/NR//</t>
        </is>
      </c>
      <c r="CK3529" t="inlineStr">
        <is>
          <t>Forsythe II,B.L.</t>
        </is>
      </c>
      <c r="CL3529" t="n">
        <v>83754.0</v>
      </c>
      <c r="CM3529" t="inlineStr">
        <is>
          <t>Silver in a Freshwater Ecosystem:  Acute Toxicity and Trophic Transfer</t>
        </is>
      </c>
      <c r="CN3529" t="inlineStr">
        <is>
          <t>Ph.D. Thesis, Clemson University, Clemson, SC:149 p.</t>
        </is>
      </c>
      <c r="CO3529" t="n">
        <v>1996.0</v>
      </c>
      <c r="CP3529" t="inlineStr">
        <is>
          <t>Forsythe II,B.L. (1996). Silver in a Freshwater Ecosystem:  Acute Toxicity and Trophic Transfer. Ph.D. Thesis, Clemson University, Clemson, SC, 149 p. ECOREF#:83754</t>
        </is>
      </c>
    </row>
    <row r="3530">
      <c r="A3530" t="n">
        <v>7761888.0</v>
      </c>
      <c r="B3530" t="inlineStr">
        <is>
          <t>Nitric acid silver (1+) salt (1:1)</t>
        </is>
      </c>
      <c r="C3530" t="inlineStr">
        <is>
          <t>American chemical society grade</t>
        </is>
      </c>
      <c r="D3530" t="inlineStr">
        <is>
          <t>Unmeasured</t>
        </is>
      </c>
      <c r="E3530" t="inlineStr">
        <is>
          <t>Not reported</t>
        </is>
      </c>
      <c r="F3530"/>
      <c r="G3530"/>
      <c r="H3530"/>
      <c r="I3530"/>
      <c r="J3530"/>
      <c r="K3530"/>
      <c r="L3530" t="inlineStr">
        <is>
          <t>Pimephales promelas</t>
        </is>
      </c>
      <c r="M3530" t="inlineStr">
        <is>
          <t>Fathead Minnow</t>
        </is>
      </c>
      <c r="N3530" t="inlineStr">
        <is>
          <t>Juvenile</t>
        </is>
      </c>
      <c r="O3530"/>
      <c r="P3530"/>
      <c r="Q3530"/>
      <c r="R3530"/>
      <c r="S3530"/>
      <c r="T3530"/>
      <c r="U3530"/>
      <c r="V3530" t="inlineStr">
        <is>
          <t>Static</t>
        </is>
      </c>
      <c r="W3530" t="inlineStr">
        <is>
          <t>Fresh water</t>
        </is>
      </c>
      <c r="X3530" t="inlineStr">
        <is>
          <t>Lab</t>
        </is>
      </c>
      <c r="Y3530" t="n">
        <v>6.0</v>
      </c>
      <c r="Z3530" t="inlineStr">
        <is>
          <t>Total</t>
        </is>
      </c>
      <c r="AA3530"/>
      <c r="AB3530" t="n">
        <v>0.0426</v>
      </c>
      <c r="AC3530"/>
      <c r="AD3530" t="n">
        <v>0.0354</v>
      </c>
      <c r="AE3530"/>
      <c r="AF3530" t="n">
        <v>0.0638</v>
      </c>
      <c r="AG3530" t="inlineStr">
        <is>
          <t>AI mg/L</t>
        </is>
      </c>
      <c r="AH3530"/>
      <c r="AI3530"/>
      <c r="AJ3530"/>
      <c r="AK3530"/>
      <c r="AL3530"/>
      <c r="AM3530"/>
      <c r="AN3530"/>
      <c r="AO3530"/>
      <c r="AP3530"/>
      <c r="AQ3530"/>
      <c r="AR3530"/>
      <c r="AS3530"/>
      <c r="AT3530"/>
      <c r="AU3530"/>
      <c r="AV3530"/>
      <c r="AW3530"/>
      <c r="AX3530" t="inlineStr">
        <is>
          <t>Mortality</t>
        </is>
      </c>
      <c r="AY3530" t="inlineStr">
        <is>
          <t>Mortality</t>
        </is>
      </c>
      <c r="AZ3530" t="inlineStr">
        <is>
          <t>LC50</t>
        </is>
      </c>
      <c r="BA3530"/>
      <c r="BB3530" t="n">
        <v>4.0</v>
      </c>
      <c r="BC3530"/>
      <c r="BD3530"/>
      <c r="BE3530"/>
      <c r="BF3530"/>
      <c r="BG3530" t="inlineStr">
        <is>
          <t>Day(s)</t>
        </is>
      </c>
      <c r="BH3530"/>
      <c r="BI3530" t="inlineStr">
        <is>
          <t>DTXSID3032042</t>
        </is>
      </c>
      <c r="BJ3530"/>
      <c r="BK3530"/>
      <c r="BL3530"/>
      <c r="BM3530"/>
      <c r="BN3530"/>
      <c r="BO3530"/>
      <c r="BP3530"/>
      <c r="BQ3530"/>
      <c r="BR3530"/>
      <c r="BS3530"/>
      <c r="BT3530" t="inlineStr">
        <is>
          <t>--</t>
        </is>
      </c>
      <c r="BU3530"/>
      <c r="BV3530"/>
      <c r="BW3530"/>
      <c r="BX3530"/>
      <c r="BY3530"/>
      <c r="BZ3530"/>
      <c r="CA3530"/>
      <c r="CB3530"/>
      <c r="CC3530"/>
      <c r="CD3530"/>
      <c r="CE3530"/>
      <c r="CF3530"/>
      <c r="CG3530"/>
      <c r="CH3530"/>
      <c r="CI3530"/>
      <c r="CJ3530" t="inlineStr">
        <is>
          <t xml:space="preserve">SOURCE/FROM THE EPA AQUATIC TOXICOLOGY LABORATORY, NEWTOWN, OHIO//MEDIA/CHARCOAL-FILTERED TAP WATER//   </t>
        </is>
      </c>
      <c r="CK3530" t="inlineStr">
        <is>
          <t>Birge,W.J., J.A. Black, J.F. Hobson, A.G. Westerman, and T.M. Short</t>
        </is>
      </c>
      <c r="CL3530" t="n">
        <v>18858.0</v>
      </c>
      <c r="CM3530" t="inlineStr">
        <is>
          <t>Toxicological Studies on Aquatic Contaminants Originating from Coal Production and Utilization: The Induction of Tolerance to Silver in Laboratory Populations of Fish and the Chronic Toxicity of Nickel to Fish Early Lif</t>
        </is>
      </c>
      <c r="CN3530" t="inlineStr">
        <is>
          <t>Proj.No.G-844-02, Water Resources Research Institute Research Rep.No.151, University of Kentucky, Lexington, KY:36 p.</t>
        </is>
      </c>
      <c r="CO3530" t="n">
        <v>1984.0</v>
      </c>
      <c r="CP3530" t="inlineStr">
        <is>
          <t>Birge,W.J., J.A. Black, J.F. Hobson, A.G. Westerman, and T.M. Short (1984). Toxicological Studies on Aquatic Contaminants Originating from Coal Production and Utilization: The Induction of Tolerance to Silver in Laboratory Populations of Fish and the Chronic Toxicity of Nickel to Fish Early Lif. Proj.No.G-844-02, Water Resources Research Institute Research Rep.No.151, University of Kentucky, Lexington, KY, 36 p. ECOREF#:18858</t>
        </is>
      </c>
    </row>
    <row r="3531">
      <c r="A3531" t="n">
        <v>7761888.0</v>
      </c>
      <c r="B3531" t="inlineStr">
        <is>
          <t>Nitric acid silver (1+) salt (1:1)</t>
        </is>
      </c>
      <c r="C3531"/>
      <c r="D3531" t="inlineStr">
        <is>
          <t>Measured</t>
        </is>
      </c>
      <c r="E3531" t="inlineStr">
        <is>
          <t>Not coded</t>
        </is>
      </c>
      <c r="F3531"/>
      <c r="G3531"/>
      <c r="H3531"/>
      <c r="I3531"/>
      <c r="J3531"/>
      <c r="K3531"/>
      <c r="L3531" t="inlineStr">
        <is>
          <t>Pimephales promelas</t>
        </is>
      </c>
      <c r="M3531" t="inlineStr">
        <is>
          <t>Fathead Minnow</t>
        </is>
      </c>
      <c r="N3531"/>
      <c r="O3531"/>
      <c r="P3531"/>
      <c r="Q3531"/>
      <c r="R3531"/>
      <c r="S3531"/>
      <c r="T3531"/>
      <c r="U3531"/>
      <c r="V3531" t="inlineStr">
        <is>
          <t>Static</t>
        </is>
      </c>
      <c r="W3531" t="inlineStr">
        <is>
          <t>Fresh water</t>
        </is>
      </c>
      <c r="X3531" t="inlineStr">
        <is>
          <t>Lab</t>
        </is>
      </c>
      <c r="Y3531"/>
      <c r="Z3531" t="inlineStr">
        <is>
          <t>Total</t>
        </is>
      </c>
      <c r="AA3531"/>
      <c r="AB3531" t="n">
        <v>0.0087</v>
      </c>
      <c r="AC3531"/>
      <c r="AD3531" t="n">
        <v>0.0078</v>
      </c>
      <c r="AE3531"/>
      <c r="AF3531" t="n">
        <v>0.0096</v>
      </c>
      <c r="AG3531" t="inlineStr">
        <is>
          <t>AI mg/L</t>
        </is>
      </c>
      <c r="AH3531"/>
      <c r="AI3531"/>
      <c r="AJ3531"/>
      <c r="AK3531"/>
      <c r="AL3531"/>
      <c r="AM3531"/>
      <c r="AN3531"/>
      <c r="AO3531"/>
      <c r="AP3531"/>
      <c r="AQ3531"/>
      <c r="AR3531"/>
      <c r="AS3531"/>
      <c r="AT3531"/>
      <c r="AU3531"/>
      <c r="AV3531"/>
      <c r="AW3531"/>
      <c r="AX3531" t="inlineStr">
        <is>
          <t>Mortality</t>
        </is>
      </c>
      <c r="AY3531" t="inlineStr">
        <is>
          <t>Mortality</t>
        </is>
      </c>
      <c r="AZ3531" t="inlineStr">
        <is>
          <t>LC50</t>
        </is>
      </c>
      <c r="BA3531"/>
      <c r="BB3531" t="n">
        <v>4.0</v>
      </c>
      <c r="BC3531"/>
      <c r="BD3531"/>
      <c r="BE3531"/>
      <c r="BF3531"/>
      <c r="BG3531" t="inlineStr">
        <is>
          <t>Day(s)</t>
        </is>
      </c>
      <c r="BH3531"/>
      <c r="BI3531" t="inlineStr">
        <is>
          <t>DTXSID3032042</t>
        </is>
      </c>
      <c r="BJ3531"/>
      <c r="BK3531"/>
      <c r="BL3531"/>
      <c r="BM3531"/>
      <c r="BN3531"/>
      <c r="BO3531"/>
      <c r="BP3531"/>
      <c r="BQ3531"/>
      <c r="BR3531"/>
      <c r="BS3531"/>
      <c r="BT3531" t="inlineStr">
        <is>
          <t>--</t>
        </is>
      </c>
      <c r="BU3531"/>
      <c r="BV3531"/>
      <c r="BW3531"/>
      <c r="BX3531"/>
      <c r="BY3531"/>
      <c r="BZ3531"/>
      <c r="CA3531"/>
      <c r="CB3531"/>
      <c r="CC3531"/>
      <c r="CD3531"/>
      <c r="CE3531"/>
      <c r="CF3531"/>
      <c r="CG3531"/>
      <c r="CH3531"/>
      <c r="CI3531"/>
      <c r="CJ3531"/>
      <c r="CK3531" t="inlineStr">
        <is>
          <t>Lemke,A.E.</t>
        </is>
      </c>
      <c r="CL3531" t="n">
        <v>9479.0</v>
      </c>
      <c r="CM3531" t="inlineStr">
        <is>
          <t>Interlaboratory Comparison Acute Testing Set</t>
        </is>
      </c>
      <c r="CN3531" t="inlineStr">
        <is>
          <t>EPA-600/3-81-005, U.S.EPA, Duluth, MN:29 p.</t>
        </is>
      </c>
      <c r="CO3531" t="n">
        <v>1981.0</v>
      </c>
      <c r="CP3531" t="inlineStr">
        <is>
          <t>Lemke,A.E. (1981). Interlaboratory Comparison Acute Testing Set. EPA-600/3-81-005, U.S.EPA, Duluth, MN, 29 p. ECOREF#:9479</t>
        </is>
      </c>
    </row>
    <row r="3532">
      <c r="A3532" t="n">
        <v>7761888.0</v>
      </c>
      <c r="B3532" t="inlineStr">
        <is>
          <t>Nitric acid silver (1+) salt (1:1)</t>
        </is>
      </c>
      <c r="C3532"/>
      <c r="D3532" t="inlineStr">
        <is>
          <t>Measured</t>
        </is>
      </c>
      <c r="E3532" t="inlineStr">
        <is>
          <t>Not coded</t>
        </is>
      </c>
      <c r="F3532"/>
      <c r="G3532" t="n">
        <v>99.7</v>
      </c>
      <c r="H3532"/>
      <c r="I3532"/>
      <c r="J3532"/>
      <c r="K3532"/>
      <c r="L3532" t="inlineStr">
        <is>
          <t>Pimephales promelas</t>
        </is>
      </c>
      <c r="M3532" t="inlineStr">
        <is>
          <t>Fathead Minnow</t>
        </is>
      </c>
      <c r="N3532" t="inlineStr">
        <is>
          <t>Juvenile</t>
        </is>
      </c>
      <c r="O3532"/>
      <c r="P3532"/>
      <c r="Q3532"/>
      <c r="R3532"/>
      <c r="S3532"/>
      <c r="T3532"/>
      <c r="U3532"/>
      <c r="V3532" t="inlineStr">
        <is>
          <t>Static</t>
        </is>
      </c>
      <c r="W3532" t="inlineStr">
        <is>
          <t>Fresh water</t>
        </is>
      </c>
      <c r="X3532" t="inlineStr">
        <is>
          <t>Lab</t>
        </is>
      </c>
      <c r="Y3532"/>
      <c r="Z3532" t="inlineStr">
        <is>
          <t>Total</t>
        </is>
      </c>
      <c r="AA3532"/>
      <c r="AB3532"/>
      <c r="AC3532" t="inlineStr">
        <is>
          <t>&gt;</t>
        </is>
      </c>
      <c r="AD3532" t="n">
        <v>0.01</v>
      </c>
      <c r="AE3532" t="inlineStr">
        <is>
          <t>&lt;</t>
        </is>
      </c>
      <c r="AF3532" t="n">
        <v>0.015</v>
      </c>
      <c r="AG3532" t="inlineStr">
        <is>
          <t>AI mg/L</t>
        </is>
      </c>
      <c r="AH3532"/>
      <c r="AI3532"/>
      <c r="AJ3532"/>
      <c r="AK3532"/>
      <c r="AL3532"/>
      <c r="AM3532"/>
      <c r="AN3532"/>
      <c r="AO3532"/>
      <c r="AP3532"/>
      <c r="AQ3532"/>
      <c r="AR3532"/>
      <c r="AS3532"/>
      <c r="AT3532"/>
      <c r="AU3532"/>
      <c r="AV3532"/>
      <c r="AW3532"/>
      <c r="AX3532" t="inlineStr">
        <is>
          <t>Mortality</t>
        </is>
      </c>
      <c r="AY3532" t="inlineStr">
        <is>
          <t>Mortality</t>
        </is>
      </c>
      <c r="AZ3532" t="inlineStr">
        <is>
          <t>LC50</t>
        </is>
      </c>
      <c r="BA3532"/>
      <c r="BB3532" t="n">
        <v>4.0</v>
      </c>
      <c r="BC3532"/>
      <c r="BD3532"/>
      <c r="BE3532"/>
      <c r="BF3532"/>
      <c r="BG3532" t="inlineStr">
        <is>
          <t>Day(s)</t>
        </is>
      </c>
      <c r="BH3532" t="inlineStr">
        <is>
          <t>Pure</t>
        </is>
      </c>
      <c r="BI3532" t="inlineStr">
        <is>
          <t>DTXSID3032042</t>
        </is>
      </c>
      <c r="BJ3532" t="inlineStr">
        <is>
          <t>10.1002/etc.5620170407</t>
        </is>
      </c>
      <c r="BK3532"/>
      <c r="BL3532"/>
      <c r="BM3532"/>
      <c r="BN3532"/>
      <c r="BO3532"/>
      <c r="BP3532"/>
      <c r="BQ3532"/>
      <c r="BR3532"/>
      <c r="BS3532"/>
      <c r="BT3532" t="inlineStr">
        <is>
          <t>--</t>
        </is>
      </c>
      <c r="BU3532"/>
      <c r="BV3532"/>
      <c r="BW3532"/>
      <c r="BX3532"/>
      <c r="BY3532"/>
      <c r="BZ3532"/>
      <c r="CA3532"/>
      <c r="CB3532"/>
      <c r="CC3532"/>
      <c r="CD3532"/>
      <c r="CE3532"/>
      <c r="CF3532"/>
      <c r="CG3532"/>
      <c r="CH3532"/>
      <c r="CI3532" t="inlineStr">
        <is>
          <t xml:space="preserve"> CONC/FROM GRAPH//</t>
        </is>
      </c>
      <c r="CJ3532" t="inlineStr">
        <is>
          <t xml:space="preserve">   CONC/FROM GRAPH//</t>
        </is>
      </c>
      <c r="CK3532" t="inlineStr">
        <is>
          <t>Erickson,R.J., L.T. Brooke, M.D. Kahl, F.V. Venter, S.L. Harting, T.P. Markee, and R.L. Spehar</t>
        </is>
      </c>
      <c r="CL3532" t="n">
        <v>18938.0</v>
      </c>
      <c r="CM3532" t="inlineStr">
        <is>
          <t>Effects of Laboratory Test Conditions on the Toxicity of Silver to Aquatic Organisms</t>
        </is>
      </c>
      <c r="CN3532" t="inlineStr">
        <is>
          <t>Environ. Toxicol. Chem.17(4): 572-578</t>
        </is>
      </c>
      <c r="CO3532" t="n">
        <v>1998.0</v>
      </c>
      <c r="CP3532" t="inlineStr">
        <is>
          <t>Erickson,R.J., L.T. Brooke, M.D. Kahl, F.V. Venter, S.L. Harting, T.P. Markee, and R.L. Spehar (1998). Effects of Laboratory Test Conditions on the Toxicity of Silver to Aquatic Organisms. Environ. Toxicol. Chem., 17, (4), 572-578. doi:10.1002/etc.5620170407. ECOREF#:18938</t>
        </is>
      </c>
    </row>
    <row r="3533">
      <c r="A3533" t="n">
        <v>7761888.0</v>
      </c>
      <c r="B3533" t="inlineStr">
        <is>
          <t>Nitric acid silver (1+) salt (1:1)</t>
        </is>
      </c>
      <c r="C3533" t="inlineStr">
        <is>
          <t>Reagent Grade, Purissium, Purum, Puriss, Puris, Reinst</t>
        </is>
      </c>
      <c r="D3533" t="inlineStr">
        <is>
          <t>Unmeasured</t>
        </is>
      </c>
      <c r="E3533" t="inlineStr">
        <is>
          <t>Not coded</t>
        </is>
      </c>
      <c r="F3533"/>
      <c r="G3533"/>
      <c r="H3533"/>
      <c r="I3533"/>
      <c r="J3533"/>
      <c r="K3533"/>
      <c r="L3533" t="inlineStr">
        <is>
          <t>Pimephales promelas</t>
        </is>
      </c>
      <c r="M3533" t="inlineStr">
        <is>
          <t>Fathead Minnow</t>
        </is>
      </c>
      <c r="N3533" t="inlineStr">
        <is>
          <t>Fry</t>
        </is>
      </c>
      <c r="O3533" t="inlineStr">
        <is>
          <t>&lt;</t>
        </is>
      </c>
      <c r="P3533" t="n">
        <v>24.0</v>
      </c>
      <c r="Q3533"/>
      <c r="R3533"/>
      <c r="S3533"/>
      <c r="T3533"/>
      <c r="U3533" t="inlineStr">
        <is>
          <t>Hour(s)</t>
        </is>
      </c>
      <c r="V3533" t="inlineStr">
        <is>
          <t>Static</t>
        </is>
      </c>
      <c r="W3533" t="inlineStr">
        <is>
          <t>Fresh water</t>
        </is>
      </c>
      <c r="X3533" t="inlineStr">
        <is>
          <t>Lab</t>
        </is>
      </c>
      <c r="Y3533"/>
      <c r="Z3533" t="inlineStr">
        <is>
          <t>Total</t>
        </is>
      </c>
      <c r="AA3533"/>
      <c r="AB3533" t="n">
        <v>0.00972</v>
      </c>
      <c r="AC3533"/>
      <c r="AD3533" t="n">
        <v>0.0089</v>
      </c>
      <c r="AE3533"/>
      <c r="AF3533" t="n">
        <v>0.01054</v>
      </c>
      <c r="AG3533" t="inlineStr">
        <is>
          <t>AI mg/L</t>
        </is>
      </c>
      <c r="AH3533"/>
      <c r="AI3533"/>
      <c r="AJ3533"/>
      <c r="AK3533"/>
      <c r="AL3533"/>
      <c r="AM3533"/>
      <c r="AN3533"/>
      <c r="AO3533"/>
      <c r="AP3533"/>
      <c r="AQ3533"/>
      <c r="AR3533"/>
      <c r="AS3533"/>
      <c r="AT3533"/>
      <c r="AU3533"/>
      <c r="AV3533"/>
      <c r="AW3533"/>
      <c r="AX3533" t="inlineStr">
        <is>
          <t>Mortality</t>
        </is>
      </c>
      <c r="AY3533" t="inlineStr">
        <is>
          <t>Mortality</t>
        </is>
      </c>
      <c r="AZ3533" t="inlineStr">
        <is>
          <t>LC50</t>
        </is>
      </c>
      <c r="BA3533"/>
      <c r="BB3533" t="n">
        <v>4.0</v>
      </c>
      <c r="BC3533"/>
      <c r="BD3533"/>
      <c r="BE3533"/>
      <c r="BF3533"/>
      <c r="BG3533" t="inlineStr">
        <is>
          <t>Day(s)</t>
        </is>
      </c>
      <c r="BH3533"/>
      <c r="BI3533" t="inlineStr">
        <is>
          <t>DTXSID3032042</t>
        </is>
      </c>
      <c r="BJ3533" t="inlineStr">
        <is>
          <t>10.1002/etc.5620180109</t>
        </is>
      </c>
      <c r="BK3533"/>
      <c r="BL3533"/>
      <c r="BM3533"/>
      <c r="BN3533"/>
      <c r="BO3533"/>
      <c r="BP3533"/>
      <c r="BQ3533"/>
      <c r="BR3533"/>
      <c r="BS3533"/>
      <c r="BT3533" t="inlineStr">
        <is>
          <t>--</t>
        </is>
      </c>
      <c r="BU3533"/>
      <c r="BV3533"/>
      <c r="BW3533"/>
      <c r="BX3533"/>
      <c r="BY3533"/>
      <c r="BZ3533"/>
      <c r="CA3533"/>
      <c r="CB3533"/>
      <c r="CC3533"/>
      <c r="CD3533"/>
      <c r="CE3533"/>
      <c r="CF3533"/>
      <c r="CG3533"/>
      <c r="CH3533"/>
      <c r="CI3533"/>
      <c r="CJ3533"/>
      <c r="CK3533" t="inlineStr">
        <is>
          <t>Karen,D.J., D.R. Ownby, B.L. Forsythe, T.P. Bills, T.W. LaPoint, G.B. Cobb, and S.J. Klaine</t>
        </is>
      </c>
      <c r="CL3533" t="n">
        <v>19218.0</v>
      </c>
      <c r="CM3533" t="inlineStr">
        <is>
          <t>Influence of Water Quality on Silver Toxicity to Rainbow Trout (Oncorhynchus mykiss), Fathead Minnows (Pimephales promelas), and Water Fleas (Daphnia magna)</t>
        </is>
      </c>
      <c r="CN3533" t="inlineStr">
        <is>
          <t>Environ. Toxicol. Chem.18(1): 63-70</t>
        </is>
      </c>
      <c r="CO3533" t="n">
        <v>1999.0</v>
      </c>
      <c r="CP3533" t="inlineStr">
        <is>
          <t>Karen,D.J., D.R. Ownby, B.L. Forsythe, T.P. Bills, T.W. LaPoint, G.B. Cobb, and S.J. Klaine (1999). Influence of Water Quality on Silver Toxicity to Rainbow Trout (Oncorhynchus mykiss), Fathead Minnows (Pimephales promelas), and Water Fleas (Daphnia magna). Environ. Toxicol. Chem., 18, (1), 63-70. doi:10.1002/etc.5620180109. ECOREF#:19218</t>
        </is>
      </c>
    </row>
    <row r="3534">
      <c r="A3534" t="n">
        <v>7761888.0</v>
      </c>
      <c r="B3534" t="inlineStr">
        <is>
          <t>Nitric acid silver (1+) salt (1:1)</t>
        </is>
      </c>
      <c r="C3534" t="inlineStr">
        <is>
          <t>Reagent Grade, Purissium, Purum, Puriss, Puris, Reinst</t>
        </is>
      </c>
      <c r="D3534" t="inlineStr">
        <is>
          <t>Unmeasured</t>
        </is>
      </c>
      <c r="E3534" t="inlineStr">
        <is>
          <t>Not coded</t>
        </is>
      </c>
      <c r="F3534"/>
      <c r="G3534"/>
      <c r="H3534"/>
      <c r="I3534"/>
      <c r="J3534"/>
      <c r="K3534"/>
      <c r="L3534" t="inlineStr">
        <is>
          <t>Pimephales promelas</t>
        </is>
      </c>
      <c r="M3534" t="inlineStr">
        <is>
          <t>Fathead Minnow</t>
        </is>
      </c>
      <c r="N3534" t="inlineStr">
        <is>
          <t>Fry</t>
        </is>
      </c>
      <c r="O3534"/>
      <c r="P3534" t="n">
        <v>4.0</v>
      </c>
      <c r="Q3534"/>
      <c r="R3534"/>
      <c r="S3534"/>
      <c r="T3534"/>
      <c r="U3534" t="inlineStr">
        <is>
          <t>Day(s)</t>
        </is>
      </c>
      <c r="V3534" t="inlineStr">
        <is>
          <t>Static</t>
        </is>
      </c>
      <c r="W3534" t="inlineStr">
        <is>
          <t>Fresh water</t>
        </is>
      </c>
      <c r="X3534" t="inlineStr">
        <is>
          <t>Lab</t>
        </is>
      </c>
      <c r="Y3534" t="n">
        <v>6.0</v>
      </c>
      <c r="Z3534" t="inlineStr">
        <is>
          <t>Total</t>
        </is>
      </c>
      <c r="AA3534"/>
      <c r="AB3534" t="n">
        <v>0.00279</v>
      </c>
      <c r="AC3534"/>
      <c r="AD3534" t="n">
        <v>0.0025</v>
      </c>
      <c r="AE3534"/>
      <c r="AF3534" t="n">
        <v>0.0031</v>
      </c>
      <c r="AG3534" t="inlineStr">
        <is>
          <t>AI mg/L</t>
        </is>
      </c>
      <c r="AH3534"/>
      <c r="AI3534"/>
      <c r="AJ3534"/>
      <c r="AK3534"/>
      <c r="AL3534"/>
      <c r="AM3534"/>
      <c r="AN3534"/>
      <c r="AO3534"/>
      <c r="AP3534"/>
      <c r="AQ3534"/>
      <c r="AR3534"/>
      <c r="AS3534"/>
      <c r="AT3534"/>
      <c r="AU3534"/>
      <c r="AV3534"/>
      <c r="AW3534"/>
      <c r="AX3534" t="inlineStr">
        <is>
          <t>Mortality</t>
        </is>
      </c>
      <c r="AY3534" t="inlineStr">
        <is>
          <t>Mortality</t>
        </is>
      </c>
      <c r="AZ3534" t="inlineStr">
        <is>
          <t>LC50</t>
        </is>
      </c>
      <c r="BA3534"/>
      <c r="BB3534" t="n">
        <v>4.0</v>
      </c>
      <c r="BC3534"/>
      <c r="BD3534"/>
      <c r="BE3534"/>
      <c r="BF3534"/>
      <c r="BG3534" t="inlineStr">
        <is>
          <t>Day(s)</t>
        </is>
      </c>
      <c r="BH3534"/>
      <c r="BI3534" t="inlineStr">
        <is>
          <t>DTXSID3032042</t>
        </is>
      </c>
      <c r="BJ3534"/>
      <c r="BK3534"/>
      <c r="BL3534"/>
      <c r="BM3534"/>
      <c r="BN3534"/>
      <c r="BO3534"/>
      <c r="BP3534"/>
      <c r="BQ3534"/>
      <c r="BR3534"/>
      <c r="BS3534"/>
      <c r="BT3534" t="inlineStr">
        <is>
          <t>--</t>
        </is>
      </c>
      <c r="BU3534"/>
      <c r="BV3534"/>
      <c r="BW3534"/>
      <c r="BX3534"/>
      <c r="BY3534"/>
      <c r="BZ3534"/>
      <c r="CA3534"/>
      <c r="CB3534"/>
      <c r="CC3534"/>
      <c r="CD3534"/>
      <c r="CE3534"/>
      <c r="CF3534"/>
      <c r="CG3534"/>
      <c r="CH3534"/>
      <c r="CI3534" t="inlineStr">
        <is>
          <t xml:space="preserve"> TESTID/7//MSMT/NR//DOSES/2/5/10/20/40 UG/L//SOURCE/COM//WTINT/NR//DNUM/6//SEX/NR//TMETH/EPAASTM//STYPE/ACUTE//ETIME/96 H//AP RATE/NR//SAMPN/NR//WTAT/NR//INTAKE/NR//COMPEP/NR//LD/NR//DW/NR//STST/NR//HMA/NR//NA/NR//CL/3 MG/L//DIC/NR//CA/NR//POT/NR//MG/NR//SO4/NR//SULF/NR//</t>
        </is>
      </c>
      <c r="CJ3534" t="inlineStr">
        <is>
          <t>SOURCE/COMMERCIAL//   TESTID/7//MSMT/NR//DOSES/2/5/10/20/40 UG/L//SOURCE/COM//WTINT/NR//DNUM/6//SEX/NR//TMETH/EPAASTM//STYPE/ACUTE//ETIME/96 H//AP RATE/NR//SAMPN/NR//WTAT/NR//INTAKE/NR//COMPEP/NR//LD/NR//DW/NR//STST/NR//HMA/NR//NA/NR//CL/3 MG/L//DIC/NR//CA/NR//POT/NR//MG/NR//SO4/NR//SULF/NR//</t>
        </is>
      </c>
      <c r="CK3534" t="inlineStr">
        <is>
          <t>Forsythe II,B.L.</t>
        </is>
      </c>
      <c r="CL3534" t="n">
        <v>83754.0</v>
      </c>
      <c r="CM3534" t="inlineStr">
        <is>
          <t>Silver in a Freshwater Ecosystem:  Acute Toxicity and Trophic Transfer</t>
        </is>
      </c>
      <c r="CN3534" t="inlineStr">
        <is>
          <t>Ph.D. Thesis, Clemson University, Clemson, SC:149 p.</t>
        </is>
      </c>
      <c r="CO3534" t="n">
        <v>1996.0</v>
      </c>
      <c r="CP3534" t="inlineStr">
        <is>
          <t>Forsythe II,B.L. (1996). Silver in a Freshwater Ecosystem:  Acute Toxicity and Trophic Transfer. Ph.D. Thesis, Clemson University, Clemson, SC, 149 p. ECOREF#:83754</t>
        </is>
      </c>
    </row>
    <row r="3535">
      <c r="A3535" t="n">
        <v>7761888.0</v>
      </c>
      <c r="B3535" t="inlineStr">
        <is>
          <t>Nitric acid silver (1+) salt (1:1)</t>
        </is>
      </c>
      <c r="C3535" t="inlineStr">
        <is>
          <t>American chemical society grade</t>
        </is>
      </c>
      <c r="D3535" t="inlineStr">
        <is>
          <t>Unmeasured</t>
        </is>
      </c>
      <c r="E3535" t="inlineStr">
        <is>
          <t>Not reported</t>
        </is>
      </c>
      <c r="F3535"/>
      <c r="G3535"/>
      <c r="H3535"/>
      <c r="I3535"/>
      <c r="J3535"/>
      <c r="K3535"/>
      <c r="L3535" t="inlineStr">
        <is>
          <t>Pimephales promelas</t>
        </is>
      </c>
      <c r="M3535" t="inlineStr">
        <is>
          <t>Fathead Minnow</t>
        </is>
      </c>
      <c r="N3535" t="inlineStr">
        <is>
          <t>Juvenile</t>
        </is>
      </c>
      <c r="O3535"/>
      <c r="P3535"/>
      <c r="Q3535"/>
      <c r="R3535"/>
      <c r="S3535"/>
      <c r="T3535"/>
      <c r="U3535"/>
      <c r="V3535" t="inlineStr">
        <is>
          <t>Static</t>
        </is>
      </c>
      <c r="W3535" t="inlineStr">
        <is>
          <t>Fresh water</t>
        </is>
      </c>
      <c r="X3535" t="inlineStr">
        <is>
          <t>Lab</t>
        </is>
      </c>
      <c r="Y3535" t="n">
        <v>6.0</v>
      </c>
      <c r="Z3535" t="inlineStr">
        <is>
          <t>Total</t>
        </is>
      </c>
      <c r="AA3535"/>
      <c r="AB3535" t="n">
        <v>0.0183</v>
      </c>
      <c r="AC3535"/>
      <c r="AD3535" t="n">
        <v>0.0112</v>
      </c>
      <c r="AE3535"/>
      <c r="AF3535" t="n">
        <v>0.0229</v>
      </c>
      <c r="AG3535" t="inlineStr">
        <is>
          <t>AI mg/L</t>
        </is>
      </c>
      <c r="AH3535"/>
      <c r="AI3535"/>
      <c r="AJ3535"/>
      <c r="AK3535"/>
      <c r="AL3535"/>
      <c r="AM3535"/>
      <c r="AN3535"/>
      <c r="AO3535"/>
      <c r="AP3535"/>
      <c r="AQ3535"/>
      <c r="AR3535"/>
      <c r="AS3535"/>
      <c r="AT3535"/>
      <c r="AU3535"/>
      <c r="AV3535"/>
      <c r="AW3535"/>
      <c r="AX3535" t="inlineStr">
        <is>
          <t>Mortality</t>
        </is>
      </c>
      <c r="AY3535" t="inlineStr">
        <is>
          <t>Mortality</t>
        </is>
      </c>
      <c r="AZ3535" t="inlineStr">
        <is>
          <t>LC50</t>
        </is>
      </c>
      <c r="BA3535"/>
      <c r="BB3535" t="n">
        <v>4.0</v>
      </c>
      <c r="BC3535"/>
      <c r="BD3535"/>
      <c r="BE3535"/>
      <c r="BF3535"/>
      <c r="BG3535" t="inlineStr">
        <is>
          <t>Day(s)</t>
        </is>
      </c>
      <c r="BH3535"/>
      <c r="BI3535" t="inlineStr">
        <is>
          <t>DTXSID3032042</t>
        </is>
      </c>
      <c r="BJ3535"/>
      <c r="BK3535"/>
      <c r="BL3535"/>
      <c r="BM3535"/>
      <c r="BN3535"/>
      <c r="BO3535"/>
      <c r="BP3535"/>
      <c r="BQ3535"/>
      <c r="BR3535"/>
      <c r="BS3535"/>
      <c r="BT3535" t="inlineStr">
        <is>
          <t>--</t>
        </is>
      </c>
      <c r="BU3535"/>
      <c r="BV3535"/>
      <c r="BW3535"/>
      <c r="BX3535"/>
      <c r="BY3535"/>
      <c r="BZ3535"/>
      <c r="CA3535"/>
      <c r="CB3535"/>
      <c r="CC3535"/>
      <c r="CD3535"/>
      <c r="CE3535"/>
      <c r="CF3535"/>
      <c r="CG3535"/>
      <c r="CH3535"/>
      <c r="CI3535"/>
      <c r="CJ3535" t="inlineStr">
        <is>
          <t xml:space="preserve">SOURCE/FROM THE EPA AQUATIC TOXICOLOGY LABORATORY, NEWTOWN, OHIO//MEDIA/CHARCOAL-FILTERED TAP WATER//   </t>
        </is>
      </c>
      <c r="CK3535" t="inlineStr">
        <is>
          <t>Birge,W.J., J.A. Black, J.F. Hobson, A.G. Westerman, and T.M. Short</t>
        </is>
      </c>
      <c r="CL3535" t="n">
        <v>18858.0</v>
      </c>
      <c r="CM3535" t="inlineStr">
        <is>
          <t>Toxicological Studies on Aquatic Contaminants Originating from Coal Production and Utilization: The Induction of Tolerance to Silver in Laboratory Populations of Fish and the Chronic Toxicity of Nickel to Fish Early Lif</t>
        </is>
      </c>
      <c r="CN3535" t="inlineStr">
        <is>
          <t>Proj.No.G-844-02, Water Resources Research Institute Research Rep.No.151, University of Kentucky, Lexington, KY:36 p.</t>
        </is>
      </c>
      <c r="CO3535" t="n">
        <v>1984.0</v>
      </c>
      <c r="CP3535" t="inlineStr">
        <is>
          <t>Birge,W.J., J.A. Black, J.F. Hobson, A.G. Westerman, and T.M. Short (1984). Toxicological Studies on Aquatic Contaminants Originating from Coal Production and Utilization: The Induction of Tolerance to Silver in Laboratory Populations of Fish and the Chronic Toxicity of Nickel to Fish Early Lif. Proj.No.G-844-02, Water Resources Research Institute Research Rep.No.151, University of Kentucky, Lexington, KY, 36 p. ECOREF#:18858</t>
        </is>
      </c>
    </row>
    <row r="3536">
      <c r="A3536" t="n">
        <v>7761888.0</v>
      </c>
      <c r="B3536" t="inlineStr">
        <is>
          <t>Nitric acid silver (1+) salt (1:1)</t>
        </is>
      </c>
      <c r="C3536"/>
      <c r="D3536" t="inlineStr">
        <is>
          <t>Unmeasured</t>
        </is>
      </c>
      <c r="E3536" t="inlineStr">
        <is>
          <t>Not coded</t>
        </is>
      </c>
      <c r="F3536"/>
      <c r="G3536"/>
      <c r="H3536"/>
      <c r="I3536"/>
      <c r="J3536"/>
      <c r="K3536"/>
      <c r="L3536" t="inlineStr">
        <is>
          <t>Pimephales promelas</t>
        </is>
      </c>
      <c r="M3536" t="inlineStr">
        <is>
          <t>Fathead Minnow</t>
        </is>
      </c>
      <c r="N3536"/>
      <c r="O3536"/>
      <c r="P3536"/>
      <c r="Q3536"/>
      <c r="R3536"/>
      <c r="S3536"/>
      <c r="T3536"/>
      <c r="U3536"/>
      <c r="V3536" t="inlineStr">
        <is>
          <t>Renewal</t>
        </is>
      </c>
      <c r="W3536" t="inlineStr">
        <is>
          <t>Fresh water</t>
        </is>
      </c>
      <c r="X3536" t="inlineStr">
        <is>
          <t>Lab</t>
        </is>
      </c>
      <c r="Y3536"/>
      <c r="Z3536" t="inlineStr">
        <is>
          <t>Dissolved</t>
        </is>
      </c>
      <c r="AA3536"/>
      <c r="AB3536" t="n">
        <v>0.0049</v>
      </c>
      <c r="AC3536"/>
      <c r="AD3536"/>
      <c r="AE3536"/>
      <c r="AF3536"/>
      <c r="AG3536" t="inlineStr">
        <is>
          <t>AI mg/L</t>
        </is>
      </c>
      <c r="AH3536" t="inlineStr">
        <is>
          <t>Total</t>
        </is>
      </c>
      <c r="AI3536"/>
      <c r="AJ3536" t="n">
        <v>0.0067</v>
      </c>
      <c r="AK3536"/>
      <c r="AL3536"/>
      <c r="AM3536"/>
      <c r="AN3536"/>
      <c r="AO3536" t="inlineStr">
        <is>
          <t>AI mg/L</t>
        </is>
      </c>
      <c r="AP3536"/>
      <c r="AQ3536"/>
      <c r="AR3536"/>
      <c r="AS3536"/>
      <c r="AT3536"/>
      <c r="AU3536"/>
      <c r="AV3536"/>
      <c r="AW3536"/>
      <c r="AX3536" t="inlineStr">
        <is>
          <t>Mortality</t>
        </is>
      </c>
      <c r="AY3536" t="inlineStr">
        <is>
          <t>Mortality</t>
        </is>
      </c>
      <c r="AZ3536" t="inlineStr">
        <is>
          <t>LC50</t>
        </is>
      </c>
      <c r="BA3536"/>
      <c r="BB3536" t="n">
        <v>4.0</v>
      </c>
      <c r="BC3536"/>
      <c r="BD3536"/>
      <c r="BE3536"/>
      <c r="BF3536"/>
      <c r="BG3536" t="inlineStr">
        <is>
          <t>Day(s)</t>
        </is>
      </c>
      <c r="BH3536"/>
      <c r="BI3536" t="inlineStr">
        <is>
          <t>DTXSID3032042</t>
        </is>
      </c>
      <c r="BJ3536" t="inlineStr">
        <is>
          <t>10.1002/etc.5620180108</t>
        </is>
      </c>
      <c r="BK3536"/>
      <c r="BL3536"/>
      <c r="BM3536"/>
      <c r="BN3536"/>
      <c r="BO3536"/>
      <c r="BP3536"/>
      <c r="BQ3536"/>
      <c r="BR3536"/>
      <c r="BS3536"/>
      <c r="BT3536" t="inlineStr">
        <is>
          <t>--</t>
        </is>
      </c>
      <c r="BU3536"/>
      <c r="BV3536"/>
      <c r="BW3536"/>
      <c r="BX3536"/>
      <c r="BY3536"/>
      <c r="BZ3536"/>
      <c r="CA3536" t="inlineStr">
        <is>
          <t>--</t>
        </is>
      </c>
      <c r="CB3536"/>
      <c r="CC3536"/>
      <c r="CD3536"/>
      <c r="CE3536"/>
      <c r="CF3536"/>
      <c r="CG3536"/>
      <c r="CH3536"/>
      <c r="CI3536"/>
      <c r="CJ3536"/>
      <c r="CK3536" t="inlineStr">
        <is>
          <t>Bury,N.R., F. Galvez, and C.M. Wood</t>
        </is>
      </c>
      <c r="CL3536" t="n">
        <v>19262.0</v>
      </c>
      <c r="CM3536" t="inlineStr">
        <is>
          <t>Effects of Chloride, Calcium, and Dissolved Organic Carbon on Silver Toxicity: Comparison Between Rainbow Trout and Fathead Minnows</t>
        </is>
      </c>
      <c r="CN3536" t="inlineStr">
        <is>
          <t>Environ. Toxicol. Chem.18(1): 56-62</t>
        </is>
      </c>
      <c r="CO3536" t="n">
        <v>1999.0</v>
      </c>
      <c r="CP3536" t="inlineStr">
        <is>
          <t>Bury,N.R., F. Galvez, and C.M. Wood (1999). Effects of Chloride, Calcium, and Dissolved Organic Carbon on Silver Toxicity: Comparison Between Rainbow Trout and Fathead Minnows. Environ. Toxicol. Chem., 18, (1), 56-62. doi:10.1002/etc.5620180108. ECOREF#:19262</t>
        </is>
      </c>
    </row>
    <row r="3537">
      <c r="A3537" t="n">
        <v>7761888.0</v>
      </c>
      <c r="B3537" t="inlineStr">
        <is>
          <t>Nitric acid silver (1+) salt (1:1)</t>
        </is>
      </c>
      <c r="C3537" t="inlineStr">
        <is>
          <t>Reagent Grade, Purissium, Purum, Puriss, Puris, Reinst</t>
        </is>
      </c>
      <c r="D3537" t="inlineStr">
        <is>
          <t>Unmeasured</t>
        </is>
      </c>
      <c r="E3537" t="inlineStr">
        <is>
          <t>Not coded</t>
        </is>
      </c>
      <c r="F3537"/>
      <c r="G3537"/>
      <c r="H3537"/>
      <c r="I3537"/>
      <c r="J3537"/>
      <c r="K3537"/>
      <c r="L3537" t="inlineStr">
        <is>
          <t>Pimephales promelas</t>
        </is>
      </c>
      <c r="M3537" t="inlineStr">
        <is>
          <t>Fathead Minnow</t>
        </is>
      </c>
      <c r="N3537" t="inlineStr">
        <is>
          <t>Fry</t>
        </is>
      </c>
      <c r="O3537" t="inlineStr">
        <is>
          <t>&lt;</t>
        </is>
      </c>
      <c r="P3537" t="n">
        <v>24.0</v>
      </c>
      <c r="Q3537"/>
      <c r="R3537"/>
      <c r="S3537"/>
      <c r="T3537"/>
      <c r="U3537" t="inlineStr">
        <is>
          <t>Hour(s)</t>
        </is>
      </c>
      <c r="V3537" t="inlineStr">
        <is>
          <t>Static</t>
        </is>
      </c>
      <c r="W3537" t="inlineStr">
        <is>
          <t>Fresh water</t>
        </is>
      </c>
      <c r="X3537" t="inlineStr">
        <is>
          <t>Lab</t>
        </is>
      </c>
      <c r="Y3537"/>
      <c r="Z3537" t="inlineStr">
        <is>
          <t>Total</t>
        </is>
      </c>
      <c r="AA3537"/>
      <c r="AB3537" t="n">
        <v>0.00563</v>
      </c>
      <c r="AC3537"/>
      <c r="AD3537" t="n">
        <v>0.00509</v>
      </c>
      <c r="AE3537"/>
      <c r="AF3537" t="n">
        <v>0.00618</v>
      </c>
      <c r="AG3537" t="inlineStr">
        <is>
          <t>AI mg/L</t>
        </is>
      </c>
      <c r="AH3537"/>
      <c r="AI3537"/>
      <c r="AJ3537"/>
      <c r="AK3537"/>
      <c r="AL3537"/>
      <c r="AM3537"/>
      <c r="AN3537"/>
      <c r="AO3537"/>
      <c r="AP3537"/>
      <c r="AQ3537"/>
      <c r="AR3537"/>
      <c r="AS3537"/>
      <c r="AT3537"/>
      <c r="AU3537"/>
      <c r="AV3537"/>
      <c r="AW3537"/>
      <c r="AX3537" t="inlineStr">
        <is>
          <t>Mortality</t>
        </is>
      </c>
      <c r="AY3537" t="inlineStr">
        <is>
          <t>Mortality</t>
        </is>
      </c>
      <c r="AZ3537" t="inlineStr">
        <is>
          <t>LC50</t>
        </is>
      </c>
      <c r="BA3537"/>
      <c r="BB3537" t="n">
        <v>4.0</v>
      </c>
      <c r="BC3537"/>
      <c r="BD3537"/>
      <c r="BE3537"/>
      <c r="BF3537"/>
      <c r="BG3537" t="inlineStr">
        <is>
          <t>Day(s)</t>
        </is>
      </c>
      <c r="BH3537"/>
      <c r="BI3537" t="inlineStr">
        <is>
          <t>DTXSID3032042</t>
        </is>
      </c>
      <c r="BJ3537" t="inlineStr">
        <is>
          <t>10.1002/etc.5620180109</t>
        </is>
      </c>
      <c r="BK3537"/>
      <c r="BL3537"/>
      <c r="BM3537"/>
      <c r="BN3537"/>
      <c r="BO3537"/>
      <c r="BP3537"/>
      <c r="BQ3537"/>
      <c r="BR3537"/>
      <c r="BS3537"/>
      <c r="BT3537" t="inlineStr">
        <is>
          <t>--</t>
        </is>
      </c>
      <c r="BU3537"/>
      <c r="BV3537"/>
      <c r="BW3537"/>
      <c r="BX3537"/>
      <c r="BY3537"/>
      <c r="BZ3537"/>
      <c r="CA3537"/>
      <c r="CB3537"/>
      <c r="CC3537"/>
      <c r="CD3537"/>
      <c r="CE3537"/>
      <c r="CF3537"/>
      <c r="CG3537"/>
      <c r="CH3537"/>
      <c r="CI3537"/>
      <c r="CJ3537"/>
      <c r="CK3537" t="inlineStr">
        <is>
          <t>Karen,D.J., D.R. Ownby, B.L. Forsythe, T.P. Bills, T.W. LaPoint, G.B. Cobb, and S.J. Klaine</t>
        </is>
      </c>
      <c r="CL3537" t="n">
        <v>19218.0</v>
      </c>
      <c r="CM3537" t="inlineStr">
        <is>
          <t>Influence of Water Quality on Silver Toxicity to Rainbow Trout (Oncorhynchus mykiss), Fathead Minnows (Pimephales promelas), and Water Fleas (Daphnia magna)</t>
        </is>
      </c>
      <c r="CN3537" t="inlineStr">
        <is>
          <t>Environ. Toxicol. Chem.18(1): 63-70</t>
        </is>
      </c>
      <c r="CO3537" t="n">
        <v>1999.0</v>
      </c>
      <c r="CP3537" t="inlineStr">
        <is>
          <t>Karen,D.J., D.R. Ownby, B.L. Forsythe, T.P. Bills, T.W. LaPoint, G.B. Cobb, and S.J. Klaine (1999). Influence of Water Quality on Silver Toxicity to Rainbow Trout (Oncorhynchus mykiss), Fathead Minnows (Pimephales promelas), and Water Fleas (Daphnia magna). Environ. Toxicol. Chem., 18, (1), 63-70. doi:10.1002/etc.5620180109. ECOREF#:19218</t>
        </is>
      </c>
    </row>
    <row r="3538">
      <c r="A3538" t="n">
        <v>7761888.0</v>
      </c>
      <c r="B3538" t="inlineStr">
        <is>
          <t>Nitric acid silver (1+) salt (1:1)</t>
        </is>
      </c>
      <c r="C3538" t="inlineStr">
        <is>
          <t>Reagent Grade, Purissium, Purum, Puriss, Puris, Reinst</t>
        </is>
      </c>
      <c r="D3538" t="inlineStr">
        <is>
          <t>Unmeasured</t>
        </is>
      </c>
      <c r="E3538" t="inlineStr">
        <is>
          <t>Not coded</t>
        </is>
      </c>
      <c r="F3538"/>
      <c r="G3538"/>
      <c r="H3538"/>
      <c r="I3538"/>
      <c r="J3538"/>
      <c r="K3538"/>
      <c r="L3538" t="inlineStr">
        <is>
          <t>Pimephales promelas</t>
        </is>
      </c>
      <c r="M3538" t="inlineStr">
        <is>
          <t>Fathead Minnow</t>
        </is>
      </c>
      <c r="N3538" t="inlineStr">
        <is>
          <t>Larva</t>
        </is>
      </c>
      <c r="O3538"/>
      <c r="P3538" t="n">
        <v>28.0</v>
      </c>
      <c r="Q3538"/>
      <c r="R3538"/>
      <c r="S3538"/>
      <c r="T3538"/>
      <c r="U3538" t="inlineStr">
        <is>
          <t>Day(s)</t>
        </is>
      </c>
      <c r="V3538" t="inlineStr">
        <is>
          <t>Static</t>
        </is>
      </c>
      <c r="W3538" t="inlineStr">
        <is>
          <t>Fresh water</t>
        </is>
      </c>
      <c r="X3538" t="inlineStr">
        <is>
          <t>Lab</t>
        </is>
      </c>
      <c r="Y3538" t="n">
        <v>6.0</v>
      </c>
      <c r="Z3538" t="inlineStr">
        <is>
          <t>Total</t>
        </is>
      </c>
      <c r="AA3538"/>
      <c r="AB3538" t="n">
        <v>0.0243</v>
      </c>
      <c r="AC3538"/>
      <c r="AD3538" t="n">
        <v>0.0223</v>
      </c>
      <c r="AE3538"/>
      <c r="AF3538" t="n">
        <v>0.0262</v>
      </c>
      <c r="AG3538" t="inlineStr">
        <is>
          <t>AI mg/L</t>
        </is>
      </c>
      <c r="AH3538"/>
      <c r="AI3538"/>
      <c r="AJ3538"/>
      <c r="AK3538"/>
      <c r="AL3538"/>
      <c r="AM3538"/>
      <c r="AN3538"/>
      <c r="AO3538"/>
      <c r="AP3538"/>
      <c r="AQ3538"/>
      <c r="AR3538"/>
      <c r="AS3538"/>
      <c r="AT3538"/>
      <c r="AU3538"/>
      <c r="AV3538"/>
      <c r="AW3538"/>
      <c r="AX3538" t="inlineStr">
        <is>
          <t>Mortality</t>
        </is>
      </c>
      <c r="AY3538" t="inlineStr">
        <is>
          <t>Mortality</t>
        </is>
      </c>
      <c r="AZ3538" t="inlineStr">
        <is>
          <t>LC50</t>
        </is>
      </c>
      <c r="BA3538"/>
      <c r="BB3538" t="n">
        <v>4.0</v>
      </c>
      <c r="BC3538"/>
      <c r="BD3538"/>
      <c r="BE3538"/>
      <c r="BF3538"/>
      <c r="BG3538" t="inlineStr">
        <is>
          <t>Day(s)</t>
        </is>
      </c>
      <c r="BH3538"/>
      <c r="BI3538" t="inlineStr">
        <is>
          <t>DTXSID3032042</t>
        </is>
      </c>
      <c r="BJ3538"/>
      <c r="BK3538"/>
      <c r="BL3538"/>
      <c r="BM3538"/>
      <c r="BN3538"/>
      <c r="BO3538"/>
      <c r="BP3538"/>
      <c r="BQ3538"/>
      <c r="BR3538"/>
      <c r="BS3538"/>
      <c r="BT3538" t="inlineStr">
        <is>
          <t>--</t>
        </is>
      </c>
      <c r="BU3538"/>
      <c r="BV3538"/>
      <c r="BW3538"/>
      <c r="BX3538"/>
      <c r="BY3538"/>
      <c r="BZ3538"/>
      <c r="CA3538"/>
      <c r="CB3538"/>
      <c r="CC3538"/>
      <c r="CD3538"/>
      <c r="CE3538"/>
      <c r="CF3538"/>
      <c r="CG3538"/>
      <c r="CH3538"/>
      <c r="CI3538" t="inlineStr">
        <is>
          <t xml:space="preserve"> TESTID/44//MSMT/NR//DOSES/2/5/10/30/60 UG/L//SOURCE/COM//WTINT/NR//DNUM/6//SEX/NR//TMETH/EPAASTM//STYPE/ACUTE//ETIME/96 H//AP RATE/NR//SAMPN/NR//WTAT/NR//INTAKE/NR//COMPEP/NR//LD/NR//DW/NR//STST/NR//HMA/NR//NA/NR//CL/60 MG/L//DIC/NR//CA/NR//POT/NR//MG/NR//SO4/NR//SULF/NR//</t>
        </is>
      </c>
      <c r="CJ3538" t="inlineStr">
        <is>
          <t>SOURCE/COMMERCIAL//   TESTID/44//MSMT/NR//DOSES/2/5/10/30/60 UG/L//SOURCE/COM//WTINT/NR//DNUM/6//SEX/NR//TMETH/EPAASTM//STYPE/ACUTE//ETIME/96 H//AP RATE/NR//SAMPN/NR//WTAT/NR//INTAKE/NR//COMPEP/NR//LD/NR//DW/NR//STST/NR//HMA/NR//NA/NR//CL/60 MG/L//DIC/NR//CA/NR//POT/NR//MG/NR//SO4/NR//SULF/NR//</t>
        </is>
      </c>
      <c r="CK3538" t="inlineStr">
        <is>
          <t>Forsythe II,B.L.</t>
        </is>
      </c>
      <c r="CL3538" t="n">
        <v>83754.0</v>
      </c>
      <c r="CM3538" t="inlineStr">
        <is>
          <t>Silver in a Freshwater Ecosystem:  Acute Toxicity and Trophic Transfer</t>
        </is>
      </c>
      <c r="CN3538" t="inlineStr">
        <is>
          <t>Ph.D. Thesis, Clemson University, Clemson, SC:149 p.</t>
        </is>
      </c>
      <c r="CO3538" t="n">
        <v>1996.0</v>
      </c>
      <c r="CP3538" t="inlineStr">
        <is>
          <t>Forsythe II,B.L. (1996). Silver in a Freshwater Ecosystem:  Acute Toxicity and Trophic Transfer. Ph.D. Thesis, Clemson University, Clemson, SC, 149 p. ECOREF#:83754</t>
        </is>
      </c>
    </row>
    <row r="3539">
      <c r="A3539" t="n">
        <v>7761888.0</v>
      </c>
      <c r="B3539" t="inlineStr">
        <is>
          <t>Nitric acid silver (1+) salt (1:1)</t>
        </is>
      </c>
      <c r="C3539" t="inlineStr">
        <is>
          <t>Reagent Grade, Purissium, Purum, Puriss, Puris, Reinst</t>
        </is>
      </c>
      <c r="D3539" t="inlineStr">
        <is>
          <t>Unmeasured</t>
        </is>
      </c>
      <c r="E3539" t="inlineStr">
        <is>
          <t>Not coded</t>
        </is>
      </c>
      <c r="F3539"/>
      <c r="G3539"/>
      <c r="H3539"/>
      <c r="I3539"/>
      <c r="J3539"/>
      <c r="K3539"/>
      <c r="L3539" t="inlineStr">
        <is>
          <t>Pimephales promelas</t>
        </is>
      </c>
      <c r="M3539" t="inlineStr">
        <is>
          <t>Fathead Minnow</t>
        </is>
      </c>
      <c r="N3539" t="inlineStr">
        <is>
          <t>Fry</t>
        </is>
      </c>
      <c r="O3539"/>
      <c r="P3539" t="n">
        <v>4.0</v>
      </c>
      <c r="Q3539"/>
      <c r="R3539"/>
      <c r="S3539"/>
      <c r="T3539"/>
      <c r="U3539" t="inlineStr">
        <is>
          <t>Day(s)</t>
        </is>
      </c>
      <c r="V3539" t="inlineStr">
        <is>
          <t>Static</t>
        </is>
      </c>
      <c r="W3539" t="inlineStr">
        <is>
          <t>Fresh water</t>
        </is>
      </c>
      <c r="X3539" t="inlineStr">
        <is>
          <t>Lab</t>
        </is>
      </c>
      <c r="Y3539" t="n">
        <v>6.0</v>
      </c>
      <c r="Z3539" t="inlineStr">
        <is>
          <t>Total</t>
        </is>
      </c>
      <c r="AA3539"/>
      <c r="AB3539" t="n">
        <v>0.00243</v>
      </c>
      <c r="AC3539"/>
      <c r="AD3539" t="n">
        <v>0.0022</v>
      </c>
      <c r="AE3539"/>
      <c r="AF3539" t="n">
        <v>0.0026</v>
      </c>
      <c r="AG3539" t="inlineStr">
        <is>
          <t>AI mg/L</t>
        </is>
      </c>
      <c r="AH3539"/>
      <c r="AI3539"/>
      <c r="AJ3539"/>
      <c r="AK3539"/>
      <c r="AL3539"/>
      <c r="AM3539"/>
      <c r="AN3539"/>
      <c r="AO3539"/>
      <c r="AP3539"/>
      <c r="AQ3539"/>
      <c r="AR3539"/>
      <c r="AS3539"/>
      <c r="AT3539"/>
      <c r="AU3539"/>
      <c r="AV3539"/>
      <c r="AW3539"/>
      <c r="AX3539" t="inlineStr">
        <is>
          <t>Mortality</t>
        </is>
      </c>
      <c r="AY3539" t="inlineStr">
        <is>
          <t>Mortality</t>
        </is>
      </c>
      <c r="AZ3539" t="inlineStr">
        <is>
          <t>LC50</t>
        </is>
      </c>
      <c r="BA3539"/>
      <c r="BB3539" t="n">
        <v>4.0</v>
      </c>
      <c r="BC3539"/>
      <c r="BD3539"/>
      <c r="BE3539"/>
      <c r="BF3539"/>
      <c r="BG3539" t="inlineStr">
        <is>
          <t>Day(s)</t>
        </is>
      </c>
      <c r="BH3539"/>
      <c r="BI3539" t="inlineStr">
        <is>
          <t>DTXSID3032042</t>
        </is>
      </c>
      <c r="BJ3539"/>
      <c r="BK3539"/>
      <c r="BL3539"/>
      <c r="BM3539"/>
      <c r="BN3539"/>
      <c r="BO3539"/>
      <c r="BP3539"/>
      <c r="BQ3539"/>
      <c r="BR3539"/>
      <c r="BS3539"/>
      <c r="BT3539" t="inlineStr">
        <is>
          <t>--</t>
        </is>
      </c>
      <c r="BU3539"/>
      <c r="BV3539"/>
      <c r="BW3539"/>
      <c r="BX3539"/>
      <c r="BY3539"/>
      <c r="BZ3539"/>
      <c r="CA3539"/>
      <c r="CB3539"/>
      <c r="CC3539"/>
      <c r="CD3539"/>
      <c r="CE3539"/>
      <c r="CF3539"/>
      <c r="CG3539"/>
      <c r="CH3539"/>
      <c r="CI3539" t="inlineStr">
        <is>
          <t xml:space="preserve"> TESTID/5//MSMT/NR//DOSES/2/5/10/20/40 UG/L//SOURCE/COM//WTINT/NR//DNUM/6//SEX/NR//TMETH/EPAASTM//STYPE/ACUTE//ETIME/96 H//AP RATE/NR//SAMPN/NR//WTAT/NR//INTAKE/NR//COMPEP/NR//LD/NR//DW/NR//STST/NR//HMA/NR//NA/NR//CL/3 MG/L//DIC/NR//CA/NR//POT/NR//MG/NR//SO4/NR//SULF/NR//</t>
        </is>
      </c>
      <c r="CJ3539" t="inlineStr">
        <is>
          <t>SOURCE/COMMERCIAL//   TESTID/5//MSMT/NR//DOSES/2/5/10/20/40 UG/L//SOURCE/COM//WTINT/NR//DNUM/6//SEX/NR//TMETH/EPAASTM//STYPE/ACUTE//ETIME/96 H//AP RATE/NR//SAMPN/NR//WTAT/NR//INTAKE/NR//COMPEP/NR//LD/NR//DW/NR//STST/NR//HMA/NR//NA/NR//CL/3 MG/L//DIC/NR//CA/NR//POT/NR//MG/NR//SO4/NR//SULF/NR//</t>
        </is>
      </c>
      <c r="CK3539" t="inlineStr">
        <is>
          <t>Forsythe II,B.L.</t>
        </is>
      </c>
      <c r="CL3539" t="n">
        <v>83754.0</v>
      </c>
      <c r="CM3539" t="inlineStr">
        <is>
          <t>Silver in a Freshwater Ecosystem:  Acute Toxicity and Trophic Transfer</t>
        </is>
      </c>
      <c r="CN3539" t="inlineStr">
        <is>
          <t>Ph.D. Thesis, Clemson University, Clemson, SC:149 p.</t>
        </is>
      </c>
      <c r="CO3539" t="n">
        <v>1996.0</v>
      </c>
      <c r="CP3539" t="inlineStr">
        <is>
          <t>Forsythe II,B.L. (1996). Silver in a Freshwater Ecosystem:  Acute Toxicity and Trophic Transfer. Ph.D. Thesis, Clemson University, Clemson, SC, 149 p. ECOREF#:83754</t>
        </is>
      </c>
    </row>
    <row r="3540">
      <c r="A3540" t="n">
        <v>7761888.0</v>
      </c>
      <c r="B3540" t="inlineStr">
        <is>
          <t>Nitric acid silver (1+) salt (1:1)</t>
        </is>
      </c>
      <c r="C3540" t="inlineStr">
        <is>
          <t>Reagent Grade, Purissium, Purum, Puriss, Puris, Reinst</t>
        </is>
      </c>
      <c r="D3540" t="inlineStr">
        <is>
          <t>Unmeasured</t>
        </is>
      </c>
      <c r="E3540" t="inlineStr">
        <is>
          <t>Not coded</t>
        </is>
      </c>
      <c r="F3540"/>
      <c r="G3540"/>
      <c r="H3540"/>
      <c r="I3540"/>
      <c r="J3540"/>
      <c r="K3540"/>
      <c r="L3540" t="inlineStr">
        <is>
          <t>Pimephales promelas</t>
        </is>
      </c>
      <c r="M3540" t="inlineStr">
        <is>
          <t>Fathead Minnow</t>
        </is>
      </c>
      <c r="N3540" t="inlineStr">
        <is>
          <t>Fry</t>
        </is>
      </c>
      <c r="O3540" t="inlineStr">
        <is>
          <t>&lt;</t>
        </is>
      </c>
      <c r="P3540" t="n">
        <v>24.0</v>
      </c>
      <c r="Q3540"/>
      <c r="R3540"/>
      <c r="S3540"/>
      <c r="T3540"/>
      <c r="U3540" t="inlineStr">
        <is>
          <t>Hour(s)</t>
        </is>
      </c>
      <c r="V3540" t="inlineStr">
        <is>
          <t>Static</t>
        </is>
      </c>
      <c r="W3540" t="inlineStr">
        <is>
          <t>Fresh water</t>
        </is>
      </c>
      <c r="X3540" t="inlineStr">
        <is>
          <t>Lab</t>
        </is>
      </c>
      <c r="Y3540"/>
      <c r="Z3540" t="inlineStr">
        <is>
          <t>Total</t>
        </is>
      </c>
      <c r="AA3540"/>
      <c r="AB3540" t="n">
        <v>0.00844</v>
      </c>
      <c r="AC3540"/>
      <c r="AD3540" t="n">
        <v>0.00774</v>
      </c>
      <c r="AE3540"/>
      <c r="AF3540" t="n">
        <v>0.00915</v>
      </c>
      <c r="AG3540" t="inlineStr">
        <is>
          <t>AI mg/L</t>
        </is>
      </c>
      <c r="AH3540"/>
      <c r="AI3540"/>
      <c r="AJ3540"/>
      <c r="AK3540"/>
      <c r="AL3540"/>
      <c r="AM3540"/>
      <c r="AN3540"/>
      <c r="AO3540"/>
      <c r="AP3540"/>
      <c r="AQ3540"/>
      <c r="AR3540"/>
      <c r="AS3540"/>
      <c r="AT3540"/>
      <c r="AU3540"/>
      <c r="AV3540"/>
      <c r="AW3540"/>
      <c r="AX3540" t="inlineStr">
        <is>
          <t>Mortality</t>
        </is>
      </c>
      <c r="AY3540" t="inlineStr">
        <is>
          <t>Mortality</t>
        </is>
      </c>
      <c r="AZ3540" t="inlineStr">
        <is>
          <t>LC50</t>
        </is>
      </c>
      <c r="BA3540"/>
      <c r="BB3540" t="n">
        <v>4.0</v>
      </c>
      <c r="BC3540"/>
      <c r="BD3540"/>
      <c r="BE3540"/>
      <c r="BF3540"/>
      <c r="BG3540" t="inlineStr">
        <is>
          <t>Day(s)</t>
        </is>
      </c>
      <c r="BH3540"/>
      <c r="BI3540" t="inlineStr">
        <is>
          <t>DTXSID3032042</t>
        </is>
      </c>
      <c r="BJ3540" t="inlineStr">
        <is>
          <t>10.1002/etc.5620180109</t>
        </is>
      </c>
      <c r="BK3540"/>
      <c r="BL3540"/>
      <c r="BM3540"/>
      <c r="BN3540"/>
      <c r="BO3540"/>
      <c r="BP3540"/>
      <c r="BQ3540"/>
      <c r="BR3540"/>
      <c r="BS3540"/>
      <c r="BT3540" t="inlineStr">
        <is>
          <t>--</t>
        </is>
      </c>
      <c r="BU3540"/>
      <c r="BV3540"/>
      <c r="BW3540"/>
      <c r="BX3540"/>
      <c r="BY3540"/>
      <c r="BZ3540"/>
      <c r="CA3540"/>
      <c r="CB3540"/>
      <c r="CC3540"/>
      <c r="CD3540"/>
      <c r="CE3540"/>
      <c r="CF3540"/>
      <c r="CG3540"/>
      <c r="CH3540"/>
      <c r="CI3540"/>
      <c r="CJ3540"/>
      <c r="CK3540" t="inlineStr">
        <is>
          <t>Karen,D.J., D.R. Ownby, B.L. Forsythe, T.P. Bills, T.W. LaPoint, G.B. Cobb, and S.J. Klaine</t>
        </is>
      </c>
      <c r="CL3540" t="n">
        <v>19218.0</v>
      </c>
      <c r="CM3540" t="inlineStr">
        <is>
          <t>Influence of Water Quality on Silver Toxicity to Rainbow Trout (Oncorhynchus mykiss), Fathead Minnows (Pimephales promelas), and Water Fleas (Daphnia magna)</t>
        </is>
      </c>
      <c r="CN3540" t="inlineStr">
        <is>
          <t>Environ. Toxicol. Chem.18(1): 63-70</t>
        </is>
      </c>
      <c r="CO3540" t="n">
        <v>1999.0</v>
      </c>
      <c r="CP3540" t="inlineStr">
        <is>
          <t>Karen,D.J., D.R. Ownby, B.L. Forsythe, T.P. Bills, T.W. LaPoint, G.B. Cobb, and S.J. Klaine (1999). Influence of Water Quality on Silver Toxicity to Rainbow Trout (Oncorhynchus mykiss), Fathead Minnows (Pimephales promelas), and Water Fleas (Daphnia magna). Environ. Toxicol. Chem., 18, (1), 63-70. doi:10.1002/etc.5620180109. ECOREF#:19218</t>
        </is>
      </c>
    </row>
    <row r="3541">
      <c r="A3541" t="n">
        <v>7761888.0</v>
      </c>
      <c r="B3541" t="inlineStr">
        <is>
          <t>Nitric acid silver (1+) salt (1:1)</t>
        </is>
      </c>
      <c r="C3541"/>
      <c r="D3541" t="inlineStr">
        <is>
          <t>Unmeasured</t>
        </is>
      </c>
      <c r="E3541" t="inlineStr">
        <is>
          <t>Not coded</t>
        </is>
      </c>
      <c r="F3541"/>
      <c r="G3541"/>
      <c r="H3541"/>
      <c r="I3541"/>
      <c r="J3541"/>
      <c r="K3541"/>
      <c r="L3541" t="inlineStr">
        <is>
          <t>Pimephales promelas</t>
        </is>
      </c>
      <c r="M3541" t="inlineStr">
        <is>
          <t>Fathead Minnow</t>
        </is>
      </c>
      <c r="N3541"/>
      <c r="O3541"/>
      <c r="P3541"/>
      <c r="Q3541"/>
      <c r="R3541"/>
      <c r="S3541"/>
      <c r="T3541"/>
      <c r="U3541"/>
      <c r="V3541" t="inlineStr">
        <is>
          <t>Renewal</t>
        </is>
      </c>
      <c r="W3541" t="inlineStr">
        <is>
          <t>Fresh water</t>
        </is>
      </c>
      <c r="X3541" t="inlineStr">
        <is>
          <t>Lab</t>
        </is>
      </c>
      <c r="Y3541"/>
      <c r="Z3541" t="inlineStr">
        <is>
          <t>Dissolved</t>
        </is>
      </c>
      <c r="AA3541"/>
      <c r="AB3541" t="n">
        <v>0.0062</v>
      </c>
      <c r="AC3541"/>
      <c r="AD3541"/>
      <c r="AE3541"/>
      <c r="AF3541"/>
      <c r="AG3541" t="inlineStr">
        <is>
          <t>AI mg/L</t>
        </is>
      </c>
      <c r="AH3541" t="inlineStr">
        <is>
          <t>Total</t>
        </is>
      </c>
      <c r="AI3541"/>
      <c r="AJ3541" t="n">
        <v>0.0133</v>
      </c>
      <c r="AK3541"/>
      <c r="AL3541"/>
      <c r="AM3541"/>
      <c r="AN3541"/>
      <c r="AO3541" t="inlineStr">
        <is>
          <t>AI mg/L</t>
        </is>
      </c>
      <c r="AP3541"/>
      <c r="AQ3541"/>
      <c r="AR3541"/>
      <c r="AS3541"/>
      <c r="AT3541"/>
      <c r="AU3541"/>
      <c r="AV3541"/>
      <c r="AW3541"/>
      <c r="AX3541" t="inlineStr">
        <is>
          <t>Mortality</t>
        </is>
      </c>
      <c r="AY3541" t="inlineStr">
        <is>
          <t>Mortality</t>
        </is>
      </c>
      <c r="AZ3541" t="inlineStr">
        <is>
          <t>LC50</t>
        </is>
      </c>
      <c r="BA3541"/>
      <c r="BB3541" t="n">
        <v>4.0</v>
      </c>
      <c r="BC3541"/>
      <c r="BD3541"/>
      <c r="BE3541"/>
      <c r="BF3541"/>
      <c r="BG3541" t="inlineStr">
        <is>
          <t>Day(s)</t>
        </is>
      </c>
      <c r="BH3541"/>
      <c r="BI3541" t="inlineStr">
        <is>
          <t>DTXSID3032042</t>
        </is>
      </c>
      <c r="BJ3541" t="inlineStr">
        <is>
          <t>10.1002/etc.5620180108</t>
        </is>
      </c>
      <c r="BK3541"/>
      <c r="BL3541"/>
      <c r="BM3541"/>
      <c r="BN3541"/>
      <c r="BO3541"/>
      <c r="BP3541"/>
      <c r="BQ3541"/>
      <c r="BR3541"/>
      <c r="BS3541"/>
      <c r="BT3541" t="inlineStr">
        <is>
          <t>--</t>
        </is>
      </c>
      <c r="BU3541"/>
      <c r="BV3541"/>
      <c r="BW3541"/>
      <c r="BX3541"/>
      <c r="BY3541"/>
      <c r="BZ3541"/>
      <c r="CA3541" t="inlineStr">
        <is>
          <t>--</t>
        </is>
      </c>
      <c r="CB3541"/>
      <c r="CC3541"/>
      <c r="CD3541"/>
      <c r="CE3541"/>
      <c r="CF3541"/>
      <c r="CG3541"/>
      <c r="CH3541"/>
      <c r="CI3541"/>
      <c r="CJ3541"/>
      <c r="CK3541" t="inlineStr">
        <is>
          <t>Bury,N.R., F. Galvez, and C.M. Wood</t>
        </is>
      </c>
      <c r="CL3541" t="n">
        <v>19262.0</v>
      </c>
      <c r="CM3541" t="inlineStr">
        <is>
          <t>Effects of Chloride, Calcium, and Dissolved Organic Carbon on Silver Toxicity: Comparison Between Rainbow Trout and Fathead Minnows</t>
        </is>
      </c>
      <c r="CN3541" t="inlineStr">
        <is>
          <t>Environ. Toxicol. Chem.18(1): 56-62</t>
        </is>
      </c>
      <c r="CO3541" t="n">
        <v>1999.0</v>
      </c>
      <c r="CP3541" t="inlineStr">
        <is>
          <t>Bury,N.R., F. Galvez, and C.M. Wood (1999). Effects of Chloride, Calcium, and Dissolved Organic Carbon on Silver Toxicity: Comparison Between Rainbow Trout and Fathead Minnows. Environ. Toxicol. Chem., 18, (1), 56-62. doi:10.1002/etc.5620180108. ECOREF#:19262</t>
        </is>
      </c>
    </row>
    <row r="3542">
      <c r="A3542" t="n">
        <v>7761888.0</v>
      </c>
      <c r="B3542" t="inlineStr">
        <is>
          <t>Nitric acid silver (1+) salt (1:1)</t>
        </is>
      </c>
      <c r="C3542" t="inlineStr">
        <is>
          <t>Reagent Grade, Purissium, Purum, Puriss, Puris, Reinst</t>
        </is>
      </c>
      <c r="D3542" t="inlineStr">
        <is>
          <t>Unmeasured</t>
        </is>
      </c>
      <c r="E3542" t="inlineStr">
        <is>
          <t>Not coded</t>
        </is>
      </c>
      <c r="F3542"/>
      <c r="G3542"/>
      <c r="H3542"/>
      <c r="I3542"/>
      <c r="J3542"/>
      <c r="K3542"/>
      <c r="L3542" t="inlineStr">
        <is>
          <t>Pimephales promelas</t>
        </is>
      </c>
      <c r="M3542" t="inlineStr">
        <is>
          <t>Fathead Minnow</t>
        </is>
      </c>
      <c r="N3542" t="inlineStr">
        <is>
          <t>Fry</t>
        </is>
      </c>
      <c r="O3542" t="inlineStr">
        <is>
          <t>&lt;</t>
        </is>
      </c>
      <c r="P3542" t="n">
        <v>24.0</v>
      </c>
      <c r="Q3542"/>
      <c r="R3542"/>
      <c r="S3542"/>
      <c r="T3542"/>
      <c r="U3542" t="inlineStr">
        <is>
          <t>Hour(s)</t>
        </is>
      </c>
      <c r="V3542" t="inlineStr">
        <is>
          <t>Static</t>
        </is>
      </c>
      <c r="W3542" t="inlineStr">
        <is>
          <t>Fresh water</t>
        </is>
      </c>
      <c r="X3542" t="inlineStr">
        <is>
          <t>Lab</t>
        </is>
      </c>
      <c r="Y3542"/>
      <c r="Z3542" t="inlineStr">
        <is>
          <t>Total</t>
        </is>
      </c>
      <c r="AA3542"/>
      <c r="AB3542" t="n">
        <v>0.0087</v>
      </c>
      <c r="AC3542"/>
      <c r="AD3542" t="n">
        <v>0.00785</v>
      </c>
      <c r="AE3542"/>
      <c r="AF3542" t="n">
        <v>0.00954</v>
      </c>
      <c r="AG3542" t="inlineStr">
        <is>
          <t>AI mg/L</t>
        </is>
      </c>
      <c r="AH3542"/>
      <c r="AI3542"/>
      <c r="AJ3542"/>
      <c r="AK3542"/>
      <c r="AL3542"/>
      <c r="AM3542"/>
      <c r="AN3542"/>
      <c r="AO3542"/>
      <c r="AP3542"/>
      <c r="AQ3542"/>
      <c r="AR3542"/>
      <c r="AS3542"/>
      <c r="AT3542"/>
      <c r="AU3542"/>
      <c r="AV3542"/>
      <c r="AW3542"/>
      <c r="AX3542" t="inlineStr">
        <is>
          <t>Mortality</t>
        </is>
      </c>
      <c r="AY3542" t="inlineStr">
        <is>
          <t>Mortality</t>
        </is>
      </c>
      <c r="AZ3542" t="inlineStr">
        <is>
          <t>LC50</t>
        </is>
      </c>
      <c r="BA3542"/>
      <c r="BB3542" t="n">
        <v>4.0</v>
      </c>
      <c r="BC3542"/>
      <c r="BD3542"/>
      <c r="BE3542"/>
      <c r="BF3542"/>
      <c r="BG3542" t="inlineStr">
        <is>
          <t>Day(s)</t>
        </is>
      </c>
      <c r="BH3542"/>
      <c r="BI3542" t="inlineStr">
        <is>
          <t>DTXSID3032042</t>
        </is>
      </c>
      <c r="BJ3542" t="inlineStr">
        <is>
          <t>10.1002/etc.5620180109</t>
        </is>
      </c>
      <c r="BK3542"/>
      <c r="BL3542"/>
      <c r="BM3542"/>
      <c r="BN3542"/>
      <c r="BO3542"/>
      <c r="BP3542"/>
      <c r="BQ3542"/>
      <c r="BR3542"/>
      <c r="BS3542"/>
      <c r="BT3542" t="inlineStr">
        <is>
          <t>--</t>
        </is>
      </c>
      <c r="BU3542"/>
      <c r="BV3542"/>
      <c r="BW3542"/>
      <c r="BX3542"/>
      <c r="BY3542"/>
      <c r="BZ3542"/>
      <c r="CA3542"/>
      <c r="CB3542"/>
      <c r="CC3542"/>
      <c r="CD3542"/>
      <c r="CE3542"/>
      <c r="CF3542"/>
      <c r="CG3542"/>
      <c r="CH3542"/>
      <c r="CI3542"/>
      <c r="CJ3542"/>
      <c r="CK3542" t="inlineStr">
        <is>
          <t>Karen,D.J., D.R. Ownby, B.L. Forsythe, T.P. Bills, T.W. LaPoint, G.B. Cobb, and S.J. Klaine</t>
        </is>
      </c>
      <c r="CL3542" t="n">
        <v>19218.0</v>
      </c>
      <c r="CM3542" t="inlineStr">
        <is>
          <t>Influence of Water Quality on Silver Toxicity to Rainbow Trout (Oncorhynchus mykiss), Fathead Minnows (Pimephales promelas), and Water Fleas (Daphnia magna)</t>
        </is>
      </c>
      <c r="CN3542" t="inlineStr">
        <is>
          <t>Environ. Toxicol. Chem.18(1): 63-70</t>
        </is>
      </c>
      <c r="CO3542" t="n">
        <v>1999.0</v>
      </c>
      <c r="CP3542" t="inlineStr">
        <is>
          <t>Karen,D.J., D.R. Ownby, B.L. Forsythe, T.P. Bills, T.W. LaPoint, G.B. Cobb, and S.J. Klaine (1999). Influence of Water Quality on Silver Toxicity to Rainbow Trout (Oncorhynchus mykiss), Fathead Minnows (Pimephales promelas), and Water Fleas (Daphnia magna). Environ. Toxicol. Chem., 18, (1), 63-70. doi:10.1002/etc.5620180109. ECOREF#:19218</t>
        </is>
      </c>
    </row>
    <row r="3543">
      <c r="A3543" t="n">
        <v>7761888.0</v>
      </c>
      <c r="B3543" t="inlineStr">
        <is>
          <t>Nitric acid silver (1+) salt (1:1)</t>
        </is>
      </c>
      <c r="C3543" t="inlineStr">
        <is>
          <t>Reagent Grade, Purissium, Purum, Puriss, Puris, Reinst</t>
        </is>
      </c>
      <c r="D3543" t="inlineStr">
        <is>
          <t>Unmeasured</t>
        </is>
      </c>
      <c r="E3543" t="inlineStr">
        <is>
          <t>Not coded</t>
        </is>
      </c>
      <c r="F3543"/>
      <c r="G3543"/>
      <c r="H3543"/>
      <c r="I3543"/>
      <c r="J3543"/>
      <c r="K3543"/>
      <c r="L3543" t="inlineStr">
        <is>
          <t>Pimephales promelas</t>
        </is>
      </c>
      <c r="M3543" t="inlineStr">
        <is>
          <t>Fathead Minnow</t>
        </is>
      </c>
      <c r="N3543" t="inlineStr">
        <is>
          <t>Fry</t>
        </is>
      </c>
      <c r="O3543"/>
      <c r="P3543" t="n">
        <v>4.0</v>
      </c>
      <c r="Q3543"/>
      <c r="R3543"/>
      <c r="S3543"/>
      <c r="T3543"/>
      <c r="U3543" t="inlineStr">
        <is>
          <t>Day(s)</t>
        </is>
      </c>
      <c r="V3543" t="inlineStr">
        <is>
          <t>Static</t>
        </is>
      </c>
      <c r="W3543" t="inlineStr">
        <is>
          <t>Fresh water</t>
        </is>
      </c>
      <c r="X3543" t="inlineStr">
        <is>
          <t>Lab</t>
        </is>
      </c>
      <c r="Y3543" t="n">
        <v>6.0</v>
      </c>
      <c r="Z3543" t="inlineStr">
        <is>
          <t>Total</t>
        </is>
      </c>
      <c r="AA3543"/>
      <c r="AB3543" t="n">
        <v>0.0044</v>
      </c>
      <c r="AC3543"/>
      <c r="AD3543" t="n">
        <v>0.00407</v>
      </c>
      <c r="AE3543"/>
      <c r="AF3543" t="n">
        <v>0.0048</v>
      </c>
      <c r="AG3543" t="inlineStr">
        <is>
          <t>AI mg/L</t>
        </is>
      </c>
      <c r="AH3543"/>
      <c r="AI3543"/>
      <c r="AJ3543"/>
      <c r="AK3543"/>
      <c r="AL3543"/>
      <c r="AM3543"/>
      <c r="AN3543"/>
      <c r="AO3543"/>
      <c r="AP3543"/>
      <c r="AQ3543"/>
      <c r="AR3543"/>
      <c r="AS3543"/>
      <c r="AT3543"/>
      <c r="AU3543"/>
      <c r="AV3543"/>
      <c r="AW3543"/>
      <c r="AX3543" t="inlineStr">
        <is>
          <t>Mortality</t>
        </is>
      </c>
      <c r="AY3543" t="inlineStr">
        <is>
          <t>Mortality</t>
        </is>
      </c>
      <c r="AZ3543" t="inlineStr">
        <is>
          <t>LC50</t>
        </is>
      </c>
      <c r="BA3543"/>
      <c r="BB3543" t="n">
        <v>4.0</v>
      </c>
      <c r="BC3543"/>
      <c r="BD3543"/>
      <c r="BE3543"/>
      <c r="BF3543"/>
      <c r="BG3543" t="inlineStr">
        <is>
          <t>Day(s)</t>
        </is>
      </c>
      <c r="BH3543"/>
      <c r="BI3543" t="inlineStr">
        <is>
          <t>DTXSID3032042</t>
        </is>
      </c>
      <c r="BJ3543"/>
      <c r="BK3543"/>
      <c r="BL3543"/>
      <c r="BM3543"/>
      <c r="BN3543"/>
      <c r="BO3543"/>
      <c r="BP3543"/>
      <c r="BQ3543"/>
      <c r="BR3543"/>
      <c r="BS3543"/>
      <c r="BT3543" t="inlineStr">
        <is>
          <t>--</t>
        </is>
      </c>
      <c r="BU3543"/>
      <c r="BV3543"/>
      <c r="BW3543"/>
      <c r="BX3543"/>
      <c r="BY3543"/>
      <c r="BZ3543"/>
      <c r="CA3543"/>
      <c r="CB3543"/>
      <c r="CC3543"/>
      <c r="CD3543"/>
      <c r="CE3543"/>
      <c r="CF3543"/>
      <c r="CG3543"/>
      <c r="CH3543"/>
      <c r="CI3543" t="inlineStr">
        <is>
          <t xml:space="preserve"> TESTID/27//MSMT/NR//DOSES/2/5/10/20/40 UG/L//SOURCE/COM//WTINT/NR//DNUM/6//SEX/NR//TMETH/EPAASTM//STYPE/ACUTE//ETIME/96 H//AP RATE/NR//SAMPN/NR//WTAT/NR//INTAKE/NR//COMPEP/NR//LD/NR//DW/NR//STST/NR//HMA/NR//NA/NR//CL/40 MG/L//DIC/NR//CA/NR//POT/NR//MG/NR//SO4/NR//SULF/NR//</t>
        </is>
      </c>
      <c r="CJ3543" t="inlineStr">
        <is>
          <t>SOURCE/COMMERCIAL//   TESTID/27//MSMT/NR//DOSES/2/5/10/20/40 UG/L//SOURCE/COM//WTINT/NR//DNUM/6//SEX/NR//TMETH/EPAASTM//STYPE/ACUTE//ETIME/96 H//AP RATE/NR//SAMPN/NR//WTAT/NR//INTAKE/NR//COMPEP/NR//LD/NR//DW/NR//STST/NR//HMA/NR//NA/NR//CL/40 MG/L//DIC/NR//CA/NR//POT/NR//MG/NR//SO4/NR//SULF/NR//</t>
        </is>
      </c>
      <c r="CK3543" t="inlineStr">
        <is>
          <t>Forsythe II,B.L.</t>
        </is>
      </c>
      <c r="CL3543" t="n">
        <v>83754.0</v>
      </c>
      <c r="CM3543" t="inlineStr">
        <is>
          <t>Silver in a Freshwater Ecosystem:  Acute Toxicity and Trophic Transfer</t>
        </is>
      </c>
      <c r="CN3543" t="inlineStr">
        <is>
          <t>Ph.D. Thesis, Clemson University, Clemson, SC:149 p.</t>
        </is>
      </c>
      <c r="CO3543" t="n">
        <v>1996.0</v>
      </c>
      <c r="CP3543" t="inlineStr">
        <is>
          <t>Forsythe II,B.L. (1996). Silver in a Freshwater Ecosystem:  Acute Toxicity and Trophic Transfer. Ph.D. Thesis, Clemson University, Clemson, SC, 149 p. ECOREF#:83754</t>
        </is>
      </c>
    </row>
    <row r="3544">
      <c r="A3544" t="n">
        <v>7761888.0</v>
      </c>
      <c r="B3544" t="inlineStr">
        <is>
          <t>Nitric acid silver (1+) salt (1:1)</t>
        </is>
      </c>
      <c r="C3544"/>
      <c r="D3544" t="inlineStr">
        <is>
          <t>Unmeasured</t>
        </is>
      </c>
      <c r="E3544" t="inlineStr">
        <is>
          <t>Not reported</t>
        </is>
      </c>
      <c r="F3544"/>
      <c r="G3544"/>
      <c r="H3544"/>
      <c r="I3544"/>
      <c r="J3544"/>
      <c r="K3544"/>
      <c r="L3544" t="inlineStr">
        <is>
          <t>Pimephales promelas</t>
        </is>
      </c>
      <c r="M3544" t="inlineStr">
        <is>
          <t>Fathead Minnow</t>
        </is>
      </c>
      <c r="N3544"/>
      <c r="O3544"/>
      <c r="P3544"/>
      <c r="Q3544"/>
      <c r="R3544"/>
      <c r="S3544"/>
      <c r="T3544"/>
      <c r="U3544"/>
      <c r="V3544" t="inlineStr">
        <is>
          <t>Static</t>
        </is>
      </c>
      <c r="W3544" t="inlineStr">
        <is>
          <t>Fresh water</t>
        </is>
      </c>
      <c r="X3544" t="inlineStr">
        <is>
          <t>Lab</t>
        </is>
      </c>
      <c r="Y3544" t="n">
        <v>6.0</v>
      </c>
      <c r="Z3544" t="inlineStr">
        <is>
          <t>Total</t>
        </is>
      </c>
      <c r="AA3544"/>
      <c r="AB3544" t="n">
        <v>0.022</v>
      </c>
      <c r="AC3544"/>
      <c r="AD3544" t="n">
        <v>0.02</v>
      </c>
      <c r="AE3544"/>
      <c r="AF3544" t="n">
        <v>0.025</v>
      </c>
      <c r="AG3544" t="inlineStr">
        <is>
          <t>AI mg/L</t>
        </is>
      </c>
      <c r="AH3544"/>
      <c r="AI3544"/>
      <c r="AJ3544"/>
      <c r="AK3544"/>
      <c r="AL3544"/>
      <c r="AM3544"/>
      <c r="AN3544"/>
      <c r="AO3544"/>
      <c r="AP3544"/>
      <c r="AQ3544"/>
      <c r="AR3544"/>
      <c r="AS3544"/>
      <c r="AT3544"/>
      <c r="AU3544"/>
      <c r="AV3544"/>
      <c r="AW3544"/>
      <c r="AX3544" t="inlineStr">
        <is>
          <t>Mortality</t>
        </is>
      </c>
      <c r="AY3544" t="inlineStr">
        <is>
          <t>Mortality</t>
        </is>
      </c>
      <c r="AZ3544" t="inlineStr">
        <is>
          <t>LC50</t>
        </is>
      </c>
      <c r="BA3544"/>
      <c r="BB3544" t="n">
        <v>4.0</v>
      </c>
      <c r="BC3544"/>
      <c r="BD3544"/>
      <c r="BE3544"/>
      <c r="BF3544"/>
      <c r="BG3544" t="inlineStr">
        <is>
          <t>Day(s)</t>
        </is>
      </c>
      <c r="BH3544"/>
      <c r="BI3544" t="inlineStr">
        <is>
          <t>DTXSID3032042</t>
        </is>
      </c>
      <c r="BJ3544"/>
      <c r="BK3544"/>
      <c r="BL3544" t="inlineStr">
        <is>
          <t>Acute</t>
        </is>
      </c>
      <c r="BM3544"/>
      <c r="BN3544"/>
      <c r="BO3544"/>
      <c r="BP3544"/>
      <c r="BQ3544"/>
      <c r="BR3544"/>
      <c r="BS3544"/>
      <c r="BT3544" t="inlineStr">
        <is>
          <t>--</t>
        </is>
      </c>
      <c r="BU3544"/>
      <c r="BV3544"/>
      <c r="BW3544"/>
      <c r="BX3544"/>
      <c r="BY3544"/>
      <c r="BZ3544"/>
      <c r="CA3544"/>
      <c r="CB3544"/>
      <c r="CC3544"/>
      <c r="CD3544"/>
      <c r="CE3544"/>
      <c r="CF3544"/>
      <c r="CG3544"/>
      <c r="CH3544"/>
      <c r="CI3544"/>
      <c r="CJ3544"/>
      <c r="CK3544" t="inlineStr">
        <is>
          <t>Hobson,J.F.</t>
        </is>
      </c>
      <c r="CL3544" t="n">
        <v>150469.0</v>
      </c>
      <c r="CM3544" t="inlineStr">
        <is>
          <t>Acclimation-Induced Changes in Toxicity and Induction of Metallothionein-Like Proteins in the Fathead Minnow Following Sublethal Exposure to Cobalt, Silver, and Zinc</t>
        </is>
      </c>
      <c r="CN3544" t="inlineStr">
        <is>
          <t>Ph.D.Thesis, University of Kentucky, Lexington, KY:145 p.</t>
        </is>
      </c>
      <c r="CO3544" t="n">
        <v>1986.0</v>
      </c>
      <c r="CP3544" t="inlineStr">
        <is>
          <t>Hobson,J.F. (1986). Acclimation-Induced Changes in Toxicity and Induction of Metallothionein-Like Proteins in the Fathead Minnow Following Sublethal Exposure to Cobalt, Silver, and Zinc. Ph.D.Thesis, University of Kentucky, Lexington, KY, 145 p. ECOREF#:150469</t>
        </is>
      </c>
    </row>
    <row r="3545">
      <c r="A3545" t="n">
        <v>7761888.0</v>
      </c>
      <c r="B3545" t="inlineStr">
        <is>
          <t>Nitric acid silver (1+) salt (1:1)</t>
        </is>
      </c>
      <c r="C3545"/>
      <c r="D3545" t="inlineStr">
        <is>
          <t>Measured</t>
        </is>
      </c>
      <c r="E3545" t="inlineStr">
        <is>
          <t>Not coded</t>
        </is>
      </c>
      <c r="F3545"/>
      <c r="G3545" t="n">
        <v>99.7</v>
      </c>
      <c r="H3545"/>
      <c r="I3545"/>
      <c r="J3545"/>
      <c r="K3545"/>
      <c r="L3545" t="inlineStr">
        <is>
          <t>Pimephales promelas</t>
        </is>
      </c>
      <c r="M3545" t="inlineStr">
        <is>
          <t>Fathead Minnow</t>
        </is>
      </c>
      <c r="N3545" t="inlineStr">
        <is>
          <t>Juvenile</t>
        </is>
      </c>
      <c r="O3545"/>
      <c r="P3545"/>
      <c r="Q3545"/>
      <c r="R3545"/>
      <c r="S3545"/>
      <c r="T3545"/>
      <c r="U3545"/>
      <c r="V3545" t="inlineStr">
        <is>
          <t>Flow-through</t>
        </is>
      </c>
      <c r="W3545" t="inlineStr">
        <is>
          <t>Fresh water</t>
        </is>
      </c>
      <c r="X3545" t="inlineStr">
        <is>
          <t>Lab</t>
        </is>
      </c>
      <c r="Y3545"/>
      <c r="Z3545" t="inlineStr">
        <is>
          <t>Total</t>
        </is>
      </c>
      <c r="AA3545" t="inlineStr">
        <is>
          <t>~</t>
        </is>
      </c>
      <c r="AB3545" t="n">
        <v>3.0</v>
      </c>
      <c r="AC3545"/>
      <c r="AD3545"/>
      <c r="AE3545"/>
      <c r="AF3545"/>
      <c r="AG3545" t="inlineStr">
        <is>
          <t>AI mg/L</t>
        </is>
      </c>
      <c r="AH3545"/>
      <c r="AI3545"/>
      <c r="AJ3545"/>
      <c r="AK3545"/>
      <c r="AL3545"/>
      <c r="AM3545"/>
      <c r="AN3545"/>
      <c r="AO3545"/>
      <c r="AP3545"/>
      <c r="AQ3545"/>
      <c r="AR3545"/>
      <c r="AS3545"/>
      <c r="AT3545"/>
      <c r="AU3545"/>
      <c r="AV3545"/>
      <c r="AW3545"/>
      <c r="AX3545" t="inlineStr">
        <is>
          <t>Mortality</t>
        </is>
      </c>
      <c r="AY3545" t="inlineStr">
        <is>
          <t>Mortality</t>
        </is>
      </c>
      <c r="AZ3545" t="inlineStr">
        <is>
          <t>LC50</t>
        </is>
      </c>
      <c r="BA3545"/>
      <c r="BB3545" t="n">
        <v>4.0</v>
      </c>
      <c r="BC3545"/>
      <c r="BD3545"/>
      <c r="BE3545"/>
      <c r="BF3545"/>
      <c r="BG3545" t="inlineStr">
        <is>
          <t>Day(s)</t>
        </is>
      </c>
      <c r="BH3545" t="inlineStr">
        <is>
          <t>Pure</t>
        </is>
      </c>
      <c r="BI3545" t="inlineStr">
        <is>
          <t>DTXSID3032042</t>
        </is>
      </c>
      <c r="BJ3545" t="inlineStr">
        <is>
          <t>10.1002/etc.5620170407</t>
        </is>
      </c>
      <c r="BK3545"/>
      <c r="BL3545"/>
      <c r="BM3545"/>
      <c r="BN3545"/>
      <c r="BO3545"/>
      <c r="BP3545"/>
      <c r="BQ3545"/>
      <c r="BR3545"/>
      <c r="BS3545"/>
      <c r="BT3545" t="inlineStr">
        <is>
          <t>--</t>
        </is>
      </c>
      <c r="BU3545"/>
      <c r="BV3545"/>
      <c r="BW3545"/>
      <c r="BX3545"/>
      <c r="BY3545"/>
      <c r="BZ3545"/>
      <c r="CA3545"/>
      <c r="CB3545"/>
      <c r="CC3545"/>
      <c r="CD3545"/>
      <c r="CE3545"/>
      <c r="CF3545"/>
      <c r="CG3545"/>
      <c r="CH3545"/>
      <c r="CI3545" t="inlineStr">
        <is>
          <t xml:space="preserve"> CONC/FROM GRAPH//</t>
        </is>
      </c>
      <c r="CJ3545" t="inlineStr">
        <is>
          <t xml:space="preserve">   CONC/FROM GRAPH//</t>
        </is>
      </c>
      <c r="CK3545" t="inlineStr">
        <is>
          <t>Erickson,R.J., L.T. Brooke, M.D. Kahl, F.V. Venter, S.L. Harting, T.P. Markee, and R.L. Spehar</t>
        </is>
      </c>
      <c r="CL3545" t="n">
        <v>18938.0</v>
      </c>
      <c r="CM3545" t="inlineStr">
        <is>
          <t>Effects of Laboratory Test Conditions on the Toxicity of Silver to Aquatic Organisms</t>
        </is>
      </c>
      <c r="CN3545" t="inlineStr">
        <is>
          <t>Environ. Toxicol. Chem.17(4): 572-578</t>
        </is>
      </c>
      <c r="CO3545" t="n">
        <v>1998.0</v>
      </c>
      <c r="CP3545" t="inlineStr">
        <is>
          <t>Erickson,R.J., L.T. Brooke, M.D. Kahl, F.V. Venter, S.L. Harting, T.P. Markee, and R.L. Spehar (1998). Effects of Laboratory Test Conditions on the Toxicity of Silver to Aquatic Organisms. Environ. Toxicol. Chem., 17, (4), 572-578. doi:10.1002/etc.5620170407. ECOREF#:18938</t>
        </is>
      </c>
    </row>
    <row r="3546">
      <c r="A3546" t="n">
        <v>7761888.0</v>
      </c>
      <c r="B3546" t="inlineStr">
        <is>
          <t>Nitric acid silver (1+) salt (1:1)</t>
        </is>
      </c>
      <c r="C3546" t="inlineStr">
        <is>
          <t>Reagent Grade, Purissium, Purum, Puriss, Puris, Reinst</t>
        </is>
      </c>
      <c r="D3546" t="inlineStr">
        <is>
          <t>Unmeasured</t>
        </is>
      </c>
      <c r="E3546" t="inlineStr">
        <is>
          <t>Not coded</t>
        </is>
      </c>
      <c r="F3546"/>
      <c r="G3546"/>
      <c r="H3546"/>
      <c r="I3546"/>
      <c r="J3546"/>
      <c r="K3546"/>
      <c r="L3546" t="inlineStr">
        <is>
          <t>Pimephales promelas</t>
        </is>
      </c>
      <c r="M3546" t="inlineStr">
        <is>
          <t>Fathead Minnow</t>
        </is>
      </c>
      <c r="N3546" t="inlineStr">
        <is>
          <t>Larva</t>
        </is>
      </c>
      <c r="O3546"/>
      <c r="P3546" t="n">
        <v>28.0</v>
      </c>
      <c r="Q3546"/>
      <c r="R3546"/>
      <c r="S3546"/>
      <c r="T3546"/>
      <c r="U3546" t="inlineStr">
        <is>
          <t>Day(s)</t>
        </is>
      </c>
      <c r="V3546" t="inlineStr">
        <is>
          <t>Static</t>
        </is>
      </c>
      <c r="W3546" t="inlineStr">
        <is>
          <t>Fresh water</t>
        </is>
      </c>
      <c r="X3546" t="inlineStr">
        <is>
          <t>Lab</t>
        </is>
      </c>
      <c r="Y3546" t="n">
        <v>6.0</v>
      </c>
      <c r="Z3546" t="inlineStr">
        <is>
          <t>Total</t>
        </is>
      </c>
      <c r="AA3546"/>
      <c r="AB3546" t="n">
        <v>0.0292</v>
      </c>
      <c r="AC3546"/>
      <c r="AD3546" t="n">
        <v>0.0267</v>
      </c>
      <c r="AE3546"/>
      <c r="AF3546" t="n">
        <v>0.0317</v>
      </c>
      <c r="AG3546" t="inlineStr">
        <is>
          <t>AI mg/L</t>
        </is>
      </c>
      <c r="AH3546"/>
      <c r="AI3546"/>
      <c r="AJ3546"/>
      <c r="AK3546"/>
      <c r="AL3546"/>
      <c r="AM3546"/>
      <c r="AN3546"/>
      <c r="AO3546"/>
      <c r="AP3546"/>
      <c r="AQ3546"/>
      <c r="AR3546"/>
      <c r="AS3546"/>
      <c r="AT3546"/>
      <c r="AU3546"/>
      <c r="AV3546"/>
      <c r="AW3546"/>
      <c r="AX3546" t="inlineStr">
        <is>
          <t>Mortality</t>
        </is>
      </c>
      <c r="AY3546" t="inlineStr">
        <is>
          <t>Mortality</t>
        </is>
      </c>
      <c r="AZ3546" t="inlineStr">
        <is>
          <t>LC50</t>
        </is>
      </c>
      <c r="BA3546"/>
      <c r="BB3546" t="n">
        <v>4.0</v>
      </c>
      <c r="BC3546"/>
      <c r="BD3546"/>
      <c r="BE3546"/>
      <c r="BF3546"/>
      <c r="BG3546" t="inlineStr">
        <is>
          <t>Day(s)</t>
        </is>
      </c>
      <c r="BH3546"/>
      <c r="BI3546" t="inlineStr">
        <is>
          <t>DTXSID3032042</t>
        </is>
      </c>
      <c r="BJ3546"/>
      <c r="BK3546"/>
      <c r="BL3546"/>
      <c r="BM3546"/>
      <c r="BN3546"/>
      <c r="BO3546"/>
      <c r="BP3546"/>
      <c r="BQ3546"/>
      <c r="BR3546"/>
      <c r="BS3546"/>
      <c r="BT3546" t="inlineStr">
        <is>
          <t>--</t>
        </is>
      </c>
      <c r="BU3546"/>
      <c r="BV3546"/>
      <c r="BW3546"/>
      <c r="BX3546"/>
      <c r="BY3546"/>
      <c r="BZ3546"/>
      <c r="CA3546"/>
      <c r="CB3546"/>
      <c r="CC3546"/>
      <c r="CD3546"/>
      <c r="CE3546"/>
      <c r="CF3546"/>
      <c r="CG3546"/>
      <c r="CH3546"/>
      <c r="CI3546" t="inlineStr">
        <is>
          <t xml:space="preserve"> TESTID/50//MSMT/NR//DOSES/2/5/10/30/60 UG/L//SOURCE/COM//WTINT/NR//DNUM/6//SEX/NR//TMETH/EPAASTM//STYPE/ACUTE//ETIME/96 H//AP RATE/NR//SAMPN/NR//WTAT/NR//INTAKE/NR//COMPEP/NR//LD/NR//DW/NR//STST/NR//HMA/NR//NA/NR//CL/20 MG/L//DIC/NR//CA/NR//POT/NR//MG/NR//SO4/NR//SULF/NR//</t>
        </is>
      </c>
      <c r="CJ3546" t="inlineStr">
        <is>
          <t>SOURCE/COMMERCIAL//   TESTID/50//MSMT/NR//DOSES/2/5/10/30/60 UG/L//SOURCE/COM//WTINT/NR//DNUM/6//SEX/NR//TMETH/EPAASTM//STYPE/ACUTE//ETIME/96 H//AP RATE/NR//SAMPN/NR//WTAT/NR//INTAKE/NR//COMPEP/NR//LD/NR//DW/NR//STST/NR//HMA/NR//NA/NR//CL/20 MG/L//DIC/NR//CA/NR//POT/NR//MG/NR//SO4/NR//SULF/NR//</t>
        </is>
      </c>
      <c r="CK3546" t="inlineStr">
        <is>
          <t>Forsythe II,B.L.</t>
        </is>
      </c>
      <c r="CL3546" t="n">
        <v>83754.0</v>
      </c>
      <c r="CM3546" t="inlineStr">
        <is>
          <t>Silver in a Freshwater Ecosystem:  Acute Toxicity and Trophic Transfer</t>
        </is>
      </c>
      <c r="CN3546" t="inlineStr">
        <is>
          <t>Ph.D. Thesis, Clemson University, Clemson, SC:149 p.</t>
        </is>
      </c>
      <c r="CO3546" t="n">
        <v>1996.0</v>
      </c>
      <c r="CP3546" t="inlineStr">
        <is>
          <t>Forsythe II,B.L. (1996). Silver in a Freshwater Ecosystem:  Acute Toxicity and Trophic Transfer. Ph.D. Thesis, Clemson University, Clemson, SC, 149 p. ECOREF#:83754</t>
        </is>
      </c>
    </row>
    <row r="3547">
      <c r="A3547" t="n">
        <v>7761888.0</v>
      </c>
      <c r="B3547" t="inlineStr">
        <is>
          <t>Nitric acid silver (1+) salt (1:1)</t>
        </is>
      </c>
      <c r="C3547"/>
      <c r="D3547" t="inlineStr">
        <is>
          <t>Measured</t>
        </is>
      </c>
      <c r="E3547" t="inlineStr">
        <is>
          <t>Not coded</t>
        </is>
      </c>
      <c r="F3547"/>
      <c r="G3547" t="n">
        <v>99.7</v>
      </c>
      <c r="H3547"/>
      <c r="I3547"/>
      <c r="J3547"/>
      <c r="K3547"/>
      <c r="L3547" t="inlineStr">
        <is>
          <t>Pimephales promelas</t>
        </is>
      </c>
      <c r="M3547" t="inlineStr">
        <is>
          <t>Fathead Minnow</t>
        </is>
      </c>
      <c r="N3547" t="inlineStr">
        <is>
          <t>Juvenile</t>
        </is>
      </c>
      <c r="O3547"/>
      <c r="P3547"/>
      <c r="Q3547"/>
      <c r="R3547"/>
      <c r="S3547"/>
      <c r="T3547"/>
      <c r="U3547"/>
      <c r="V3547" t="inlineStr">
        <is>
          <t>Flow-through</t>
        </is>
      </c>
      <c r="W3547" t="inlineStr">
        <is>
          <t>Fresh water</t>
        </is>
      </c>
      <c r="X3547" t="inlineStr">
        <is>
          <t>Lab</t>
        </is>
      </c>
      <c r="Y3547"/>
      <c r="Z3547" t="inlineStr">
        <is>
          <t>Total</t>
        </is>
      </c>
      <c r="AA3547" t="inlineStr">
        <is>
          <t>~</t>
        </is>
      </c>
      <c r="AB3547" t="n">
        <v>0.005</v>
      </c>
      <c r="AC3547"/>
      <c r="AD3547"/>
      <c r="AE3547"/>
      <c r="AF3547"/>
      <c r="AG3547" t="inlineStr">
        <is>
          <t>AI mg/L</t>
        </is>
      </c>
      <c r="AH3547"/>
      <c r="AI3547"/>
      <c r="AJ3547"/>
      <c r="AK3547"/>
      <c r="AL3547"/>
      <c r="AM3547"/>
      <c r="AN3547"/>
      <c r="AO3547"/>
      <c r="AP3547"/>
      <c r="AQ3547"/>
      <c r="AR3547"/>
      <c r="AS3547"/>
      <c r="AT3547"/>
      <c r="AU3547"/>
      <c r="AV3547"/>
      <c r="AW3547"/>
      <c r="AX3547" t="inlineStr">
        <is>
          <t>Mortality</t>
        </is>
      </c>
      <c r="AY3547" t="inlineStr">
        <is>
          <t>Mortality</t>
        </is>
      </c>
      <c r="AZ3547" t="inlineStr">
        <is>
          <t>LC50</t>
        </is>
      </c>
      <c r="BA3547"/>
      <c r="BB3547" t="n">
        <v>4.0</v>
      </c>
      <c r="BC3547"/>
      <c r="BD3547"/>
      <c r="BE3547"/>
      <c r="BF3547"/>
      <c r="BG3547" t="inlineStr">
        <is>
          <t>Day(s)</t>
        </is>
      </c>
      <c r="BH3547" t="inlineStr">
        <is>
          <t>Pure</t>
        </is>
      </c>
      <c r="BI3547" t="inlineStr">
        <is>
          <t>DTXSID3032042</t>
        </is>
      </c>
      <c r="BJ3547" t="inlineStr">
        <is>
          <t>10.1002/etc.5620170407</t>
        </is>
      </c>
      <c r="BK3547"/>
      <c r="BL3547"/>
      <c r="BM3547"/>
      <c r="BN3547"/>
      <c r="BO3547"/>
      <c r="BP3547"/>
      <c r="BQ3547"/>
      <c r="BR3547"/>
      <c r="BS3547"/>
      <c r="BT3547" t="inlineStr">
        <is>
          <t>--</t>
        </is>
      </c>
      <c r="BU3547"/>
      <c r="BV3547"/>
      <c r="BW3547"/>
      <c r="BX3547"/>
      <c r="BY3547"/>
      <c r="BZ3547"/>
      <c r="CA3547"/>
      <c r="CB3547"/>
      <c r="CC3547"/>
      <c r="CD3547"/>
      <c r="CE3547"/>
      <c r="CF3547"/>
      <c r="CG3547"/>
      <c r="CH3547"/>
      <c r="CI3547" t="inlineStr">
        <is>
          <t xml:space="preserve"> CONC/FROM GRAPH//</t>
        </is>
      </c>
      <c r="CJ3547" t="inlineStr">
        <is>
          <t xml:space="preserve">   CONC/FROM GRAPH//</t>
        </is>
      </c>
      <c r="CK3547" t="inlineStr">
        <is>
          <t>Erickson,R.J., L.T. Brooke, M.D. Kahl, F.V. Venter, S.L. Harting, T.P. Markee, and R.L. Spehar</t>
        </is>
      </c>
      <c r="CL3547" t="n">
        <v>18938.0</v>
      </c>
      <c r="CM3547" t="inlineStr">
        <is>
          <t>Effects of Laboratory Test Conditions on the Toxicity of Silver to Aquatic Organisms</t>
        </is>
      </c>
      <c r="CN3547" t="inlineStr">
        <is>
          <t>Environ. Toxicol. Chem.17(4): 572-578</t>
        </is>
      </c>
      <c r="CO3547" t="n">
        <v>1998.0</v>
      </c>
      <c r="CP3547" t="inlineStr">
        <is>
          <t>Erickson,R.J., L.T. Brooke, M.D. Kahl, F.V. Venter, S.L. Harting, T.P. Markee, and R.L. Spehar (1998). Effects of Laboratory Test Conditions on the Toxicity of Silver to Aquatic Organisms. Environ. Toxicol. Chem., 17, (4), 572-578. doi:10.1002/etc.5620170407. ECOREF#:18938</t>
        </is>
      </c>
    </row>
    <row r="3548">
      <c r="A3548" t="n">
        <v>7761888.0</v>
      </c>
      <c r="B3548" t="inlineStr">
        <is>
          <t>Nitric acid silver (1+) salt (1:1)</t>
        </is>
      </c>
      <c r="C3548" t="inlineStr">
        <is>
          <t>Reagent Grade, Purissium, Purum, Puriss, Puris, Reinst</t>
        </is>
      </c>
      <c r="D3548" t="inlineStr">
        <is>
          <t>Unmeasured</t>
        </is>
      </c>
      <c r="E3548" t="inlineStr">
        <is>
          <t>Not coded</t>
        </is>
      </c>
      <c r="F3548"/>
      <c r="G3548"/>
      <c r="H3548"/>
      <c r="I3548"/>
      <c r="J3548"/>
      <c r="K3548"/>
      <c r="L3548" t="inlineStr">
        <is>
          <t>Pimephales promelas</t>
        </is>
      </c>
      <c r="M3548" t="inlineStr">
        <is>
          <t>Fathead Minnow</t>
        </is>
      </c>
      <c r="N3548" t="inlineStr">
        <is>
          <t>Fry</t>
        </is>
      </c>
      <c r="O3548"/>
      <c r="P3548" t="n">
        <v>4.0</v>
      </c>
      <c r="Q3548"/>
      <c r="R3548"/>
      <c r="S3548"/>
      <c r="T3548"/>
      <c r="U3548" t="inlineStr">
        <is>
          <t>Day(s)</t>
        </is>
      </c>
      <c r="V3548" t="inlineStr">
        <is>
          <t>Static</t>
        </is>
      </c>
      <c r="W3548" t="inlineStr">
        <is>
          <t>Fresh water</t>
        </is>
      </c>
      <c r="X3548" t="inlineStr">
        <is>
          <t>Lab</t>
        </is>
      </c>
      <c r="Y3548" t="n">
        <v>6.0</v>
      </c>
      <c r="Z3548" t="inlineStr">
        <is>
          <t>Total</t>
        </is>
      </c>
      <c r="AA3548"/>
      <c r="AB3548" t="n">
        <v>0.0032</v>
      </c>
      <c r="AC3548"/>
      <c r="AD3548" t="n">
        <v>0.0029</v>
      </c>
      <c r="AE3548"/>
      <c r="AF3548" t="n">
        <v>0.0035</v>
      </c>
      <c r="AG3548" t="inlineStr">
        <is>
          <t>AI mg/L</t>
        </is>
      </c>
      <c r="AH3548"/>
      <c r="AI3548"/>
      <c r="AJ3548"/>
      <c r="AK3548"/>
      <c r="AL3548"/>
      <c r="AM3548"/>
      <c r="AN3548"/>
      <c r="AO3548"/>
      <c r="AP3548"/>
      <c r="AQ3548"/>
      <c r="AR3548"/>
      <c r="AS3548"/>
      <c r="AT3548"/>
      <c r="AU3548"/>
      <c r="AV3548"/>
      <c r="AW3548"/>
      <c r="AX3548" t="inlineStr">
        <is>
          <t>Mortality</t>
        </is>
      </c>
      <c r="AY3548" t="inlineStr">
        <is>
          <t>Mortality</t>
        </is>
      </c>
      <c r="AZ3548" t="inlineStr">
        <is>
          <t>LC50</t>
        </is>
      </c>
      <c r="BA3548"/>
      <c r="BB3548" t="n">
        <v>4.0</v>
      </c>
      <c r="BC3548"/>
      <c r="BD3548"/>
      <c r="BE3548"/>
      <c r="BF3548"/>
      <c r="BG3548" t="inlineStr">
        <is>
          <t>Day(s)</t>
        </is>
      </c>
      <c r="BH3548"/>
      <c r="BI3548" t="inlineStr">
        <is>
          <t>DTXSID3032042</t>
        </is>
      </c>
      <c r="BJ3548"/>
      <c r="BK3548"/>
      <c r="BL3548"/>
      <c r="BM3548"/>
      <c r="BN3548"/>
      <c r="BO3548"/>
      <c r="BP3548"/>
      <c r="BQ3548"/>
      <c r="BR3548"/>
      <c r="BS3548"/>
      <c r="BT3548" t="inlineStr">
        <is>
          <t>--</t>
        </is>
      </c>
      <c r="BU3548"/>
      <c r="BV3548"/>
      <c r="BW3548"/>
      <c r="BX3548"/>
      <c r="BY3548"/>
      <c r="BZ3548"/>
      <c r="CA3548"/>
      <c r="CB3548"/>
      <c r="CC3548"/>
      <c r="CD3548"/>
      <c r="CE3548"/>
      <c r="CF3548"/>
      <c r="CG3548"/>
      <c r="CH3548"/>
      <c r="CI3548" t="inlineStr">
        <is>
          <t xml:space="preserve"> TESTID/16//MSMT/NR//DOSES/2/5/10/20/40 UG/L//SOURCE/COM//WTINT/NR//DNUM/6//SEX/NR//TMETH/EPAASTM//STYPE/ACUTE//ETIME/96 H//AP RATE/NR//SAMPN/NR//WTAT/NR//INTAKE/NR//COMPEP/NR//LD/NR//DW/NR//STST/NR//HMA/NR//NA/NR//CL/20 MG/L//DIC/NR//CA/NR//POT/NR//MG/NR//SO4/NR//SULF/NR//</t>
        </is>
      </c>
      <c r="CJ3548" t="inlineStr">
        <is>
          <t>SOURCE/COMMERCIAL//   TESTID/16//MSMT/NR//DOSES/2/5/10/20/40 UG/L//SOURCE/COM//WTINT/NR//DNUM/6//SEX/NR//TMETH/EPAASTM//STYPE/ACUTE//ETIME/96 H//AP RATE/NR//SAMPN/NR//WTAT/NR//INTAKE/NR//COMPEP/NR//LD/NR//DW/NR//STST/NR//HMA/NR//NA/NR//CL/20 MG/L//DIC/NR//CA/NR//POT/NR//MG/NR//SO4/NR//SULF/NR//</t>
        </is>
      </c>
      <c r="CK3548" t="inlineStr">
        <is>
          <t>Forsythe II,B.L.</t>
        </is>
      </c>
      <c r="CL3548" t="n">
        <v>83754.0</v>
      </c>
      <c r="CM3548" t="inlineStr">
        <is>
          <t>Silver in a Freshwater Ecosystem:  Acute Toxicity and Trophic Transfer</t>
        </is>
      </c>
      <c r="CN3548" t="inlineStr">
        <is>
          <t>Ph.D. Thesis, Clemson University, Clemson, SC:149 p.</t>
        </is>
      </c>
      <c r="CO3548" t="n">
        <v>1996.0</v>
      </c>
      <c r="CP3548" t="inlineStr">
        <is>
          <t>Forsythe II,B.L. (1996). Silver in a Freshwater Ecosystem:  Acute Toxicity and Trophic Transfer. Ph.D. Thesis, Clemson University, Clemson, SC, 149 p. ECOREF#:83754</t>
        </is>
      </c>
    </row>
    <row r="3549">
      <c r="A3549" t="n">
        <v>7761888.0</v>
      </c>
      <c r="B3549" t="inlineStr">
        <is>
          <t>Nitric acid silver (1+) salt (1:1)</t>
        </is>
      </c>
      <c r="C3549" t="inlineStr">
        <is>
          <t>Reagent Grade, Purissium, Purum, Puriss, Puris, Reinst</t>
        </is>
      </c>
      <c r="D3549" t="inlineStr">
        <is>
          <t>Unmeasured</t>
        </is>
      </c>
      <c r="E3549" t="inlineStr">
        <is>
          <t>Not coded</t>
        </is>
      </c>
      <c r="F3549"/>
      <c r="G3549"/>
      <c r="H3549"/>
      <c r="I3549"/>
      <c r="J3549"/>
      <c r="K3549"/>
      <c r="L3549" t="inlineStr">
        <is>
          <t>Pimephales promelas</t>
        </is>
      </c>
      <c r="M3549" t="inlineStr">
        <is>
          <t>Fathead Minnow</t>
        </is>
      </c>
      <c r="N3549" t="inlineStr">
        <is>
          <t>Fry</t>
        </is>
      </c>
      <c r="O3549"/>
      <c r="P3549" t="n">
        <v>4.0</v>
      </c>
      <c r="Q3549"/>
      <c r="R3549"/>
      <c r="S3549"/>
      <c r="T3549"/>
      <c r="U3549" t="inlineStr">
        <is>
          <t>Day(s)</t>
        </is>
      </c>
      <c r="V3549" t="inlineStr">
        <is>
          <t>Static</t>
        </is>
      </c>
      <c r="W3549" t="inlineStr">
        <is>
          <t>Fresh water</t>
        </is>
      </c>
      <c r="X3549" t="inlineStr">
        <is>
          <t>Lab</t>
        </is>
      </c>
      <c r="Y3549" t="n">
        <v>6.0</v>
      </c>
      <c r="Z3549" t="inlineStr">
        <is>
          <t>Total</t>
        </is>
      </c>
      <c r="AA3549"/>
      <c r="AB3549" t="n">
        <v>0.0042</v>
      </c>
      <c r="AC3549"/>
      <c r="AD3549" t="n">
        <v>0.0039</v>
      </c>
      <c r="AE3549"/>
      <c r="AF3549" t="n">
        <v>0.0045</v>
      </c>
      <c r="AG3549" t="inlineStr">
        <is>
          <t>AI mg/L</t>
        </is>
      </c>
      <c r="AH3549"/>
      <c r="AI3549"/>
      <c r="AJ3549"/>
      <c r="AK3549"/>
      <c r="AL3549"/>
      <c r="AM3549"/>
      <c r="AN3549"/>
      <c r="AO3549"/>
      <c r="AP3549"/>
      <c r="AQ3549"/>
      <c r="AR3549"/>
      <c r="AS3549"/>
      <c r="AT3549"/>
      <c r="AU3549"/>
      <c r="AV3549"/>
      <c r="AW3549"/>
      <c r="AX3549" t="inlineStr">
        <is>
          <t>Mortality</t>
        </is>
      </c>
      <c r="AY3549" t="inlineStr">
        <is>
          <t>Mortality</t>
        </is>
      </c>
      <c r="AZ3549" t="inlineStr">
        <is>
          <t>LC50</t>
        </is>
      </c>
      <c r="BA3549"/>
      <c r="BB3549" t="n">
        <v>4.0</v>
      </c>
      <c r="BC3549"/>
      <c r="BD3549"/>
      <c r="BE3549"/>
      <c r="BF3549"/>
      <c r="BG3549" t="inlineStr">
        <is>
          <t>Day(s)</t>
        </is>
      </c>
      <c r="BH3549"/>
      <c r="BI3549" t="inlineStr">
        <is>
          <t>DTXSID3032042</t>
        </is>
      </c>
      <c r="BJ3549"/>
      <c r="BK3549"/>
      <c r="BL3549"/>
      <c r="BM3549"/>
      <c r="BN3549"/>
      <c r="BO3549"/>
      <c r="BP3549"/>
      <c r="BQ3549"/>
      <c r="BR3549"/>
      <c r="BS3549"/>
      <c r="BT3549" t="inlineStr">
        <is>
          <t>--</t>
        </is>
      </c>
      <c r="BU3549"/>
      <c r="BV3549"/>
      <c r="BW3549"/>
      <c r="BX3549"/>
      <c r="BY3549"/>
      <c r="BZ3549"/>
      <c r="CA3549"/>
      <c r="CB3549"/>
      <c r="CC3549"/>
      <c r="CD3549"/>
      <c r="CE3549"/>
      <c r="CF3549"/>
      <c r="CG3549"/>
      <c r="CH3549"/>
      <c r="CI3549" t="inlineStr">
        <is>
          <t xml:space="preserve"> TESTID/28//MSMT/NR//DOSES/2/5/10/20/40 UG/L//SOURCE/COM//WTINT/NR//DNUM/6//SEX/NR//TMETH/EPAASTM//STYPE/ACUTE//ETIME/96 H//AP RATE/NR//SAMPN/NR//WTAT/NR//INTAKE/NR//COMPEP/NR//LD/NR//DW/NR//STST/NR//HMA/NR//NA/NR//CL/40 MG/L//DIC/NR//CA/NR//POT/NR//MG/NR//SO4/NR//SULF/NR//</t>
        </is>
      </c>
      <c r="CJ3549" t="inlineStr">
        <is>
          <t>SOURCE/COMMERCIAL//   TESTID/28//MSMT/NR//DOSES/2/5/10/20/40 UG/L//SOURCE/COM//WTINT/NR//DNUM/6//SEX/NR//TMETH/EPAASTM//STYPE/ACUTE//ETIME/96 H//AP RATE/NR//SAMPN/NR//WTAT/NR//INTAKE/NR//COMPEP/NR//LD/NR//DW/NR//STST/NR//HMA/NR//NA/NR//CL/40 MG/L//DIC/NR//CA/NR//POT/NR//MG/NR//SO4/NR//SULF/NR//</t>
        </is>
      </c>
      <c r="CK3549" t="inlineStr">
        <is>
          <t>Forsythe II,B.L.</t>
        </is>
      </c>
      <c r="CL3549" t="n">
        <v>83754.0</v>
      </c>
      <c r="CM3549" t="inlineStr">
        <is>
          <t>Silver in a Freshwater Ecosystem:  Acute Toxicity and Trophic Transfer</t>
        </is>
      </c>
      <c r="CN3549" t="inlineStr">
        <is>
          <t>Ph.D. Thesis, Clemson University, Clemson, SC:149 p.</t>
        </is>
      </c>
      <c r="CO3549" t="n">
        <v>1996.0</v>
      </c>
      <c r="CP3549" t="inlineStr">
        <is>
          <t>Forsythe II,B.L. (1996). Silver in a Freshwater Ecosystem:  Acute Toxicity and Trophic Transfer. Ph.D. Thesis, Clemson University, Clemson, SC, 149 p. ECOREF#:83754</t>
        </is>
      </c>
    </row>
    <row r="3550">
      <c r="A3550" t="n">
        <v>7761888.0</v>
      </c>
      <c r="B3550" t="inlineStr">
        <is>
          <t>Nitric acid silver (1+) salt (1:1)</t>
        </is>
      </c>
      <c r="C3550" t="inlineStr">
        <is>
          <t>Reagent Grade, Purissium, Purum, Puriss, Puris, Reinst</t>
        </is>
      </c>
      <c r="D3550" t="inlineStr">
        <is>
          <t>Unmeasured</t>
        </is>
      </c>
      <c r="E3550" t="inlineStr">
        <is>
          <t>Not coded</t>
        </is>
      </c>
      <c r="F3550"/>
      <c r="G3550"/>
      <c r="H3550"/>
      <c r="I3550"/>
      <c r="J3550"/>
      <c r="K3550"/>
      <c r="L3550" t="inlineStr">
        <is>
          <t>Pimephales promelas</t>
        </is>
      </c>
      <c r="M3550" t="inlineStr">
        <is>
          <t>Fathead Minnow</t>
        </is>
      </c>
      <c r="N3550" t="inlineStr">
        <is>
          <t>Fry</t>
        </is>
      </c>
      <c r="O3550"/>
      <c r="P3550" t="n">
        <v>4.0</v>
      </c>
      <c r="Q3550"/>
      <c r="R3550"/>
      <c r="S3550"/>
      <c r="T3550"/>
      <c r="U3550" t="inlineStr">
        <is>
          <t>Day(s)</t>
        </is>
      </c>
      <c r="V3550" t="inlineStr">
        <is>
          <t>Static</t>
        </is>
      </c>
      <c r="W3550" t="inlineStr">
        <is>
          <t>Fresh water</t>
        </is>
      </c>
      <c r="X3550" t="inlineStr">
        <is>
          <t>Lab</t>
        </is>
      </c>
      <c r="Y3550" t="n">
        <v>6.0</v>
      </c>
      <c r="Z3550" t="inlineStr">
        <is>
          <t>Total</t>
        </is>
      </c>
      <c r="AA3550"/>
      <c r="AB3550" t="n">
        <v>0.0027</v>
      </c>
      <c r="AC3550"/>
      <c r="AD3550" t="n">
        <v>0.0025</v>
      </c>
      <c r="AE3550"/>
      <c r="AF3550" t="n">
        <v>0.0029</v>
      </c>
      <c r="AG3550" t="inlineStr">
        <is>
          <t>AI mg/L</t>
        </is>
      </c>
      <c r="AH3550"/>
      <c r="AI3550"/>
      <c r="AJ3550"/>
      <c r="AK3550"/>
      <c r="AL3550"/>
      <c r="AM3550"/>
      <c r="AN3550"/>
      <c r="AO3550"/>
      <c r="AP3550"/>
      <c r="AQ3550"/>
      <c r="AR3550"/>
      <c r="AS3550"/>
      <c r="AT3550"/>
      <c r="AU3550"/>
      <c r="AV3550"/>
      <c r="AW3550"/>
      <c r="AX3550" t="inlineStr">
        <is>
          <t>Mortality</t>
        </is>
      </c>
      <c r="AY3550" t="inlineStr">
        <is>
          <t>Mortality</t>
        </is>
      </c>
      <c r="AZ3550" t="inlineStr">
        <is>
          <t>LC50</t>
        </is>
      </c>
      <c r="BA3550"/>
      <c r="BB3550" t="n">
        <v>4.0</v>
      </c>
      <c r="BC3550"/>
      <c r="BD3550"/>
      <c r="BE3550"/>
      <c r="BF3550"/>
      <c r="BG3550" t="inlineStr">
        <is>
          <t>Day(s)</t>
        </is>
      </c>
      <c r="BH3550"/>
      <c r="BI3550" t="inlineStr">
        <is>
          <t>DTXSID3032042</t>
        </is>
      </c>
      <c r="BJ3550"/>
      <c r="BK3550"/>
      <c r="BL3550"/>
      <c r="BM3550"/>
      <c r="BN3550"/>
      <c r="BO3550"/>
      <c r="BP3550"/>
      <c r="BQ3550"/>
      <c r="BR3550"/>
      <c r="BS3550"/>
      <c r="BT3550" t="inlineStr">
        <is>
          <t>--</t>
        </is>
      </c>
      <c r="BU3550"/>
      <c r="BV3550"/>
      <c r="BW3550"/>
      <c r="BX3550"/>
      <c r="BY3550"/>
      <c r="BZ3550"/>
      <c r="CA3550"/>
      <c r="CB3550"/>
      <c r="CC3550"/>
      <c r="CD3550"/>
      <c r="CE3550"/>
      <c r="CF3550"/>
      <c r="CG3550"/>
      <c r="CH3550"/>
      <c r="CI3550" t="inlineStr">
        <is>
          <t xml:space="preserve"> TESTID/14//MSMT/NR//DOSES/2/5/10/20/40 UG/L//SOURCE/COM//WTINT/NR//DNUM/6//SEX/NR//TMETH/EPAASTM//STYPE/ACUTE//ETIME/96 H//AP RATE/NR//SAMPN/NR//WTAT/NR//INTAKE/NR//COMPEP/NR//LD/NR//DW/NR//STST/NR//HMA/NR//NA/NR//CL/20 MG/L//DIC/NR//CA/NR//POT/NR//MG/NR//SO4/NR//SULF/NR//</t>
        </is>
      </c>
      <c r="CJ3550" t="inlineStr">
        <is>
          <t>SOURCE/COMMERCIAL//   TESTID/14//MSMT/NR//DOSES/2/5/10/20/40 UG/L//SOURCE/COM//WTINT/NR//DNUM/6//SEX/NR//TMETH/EPAASTM//STYPE/ACUTE//ETIME/96 H//AP RATE/NR//SAMPN/NR//WTAT/NR//INTAKE/NR//COMPEP/NR//LD/NR//DW/NR//STST/NR//HMA/NR//NA/NR//CL/20 MG/L//DIC/NR//CA/NR//POT/NR//MG/NR//SO4/NR//SULF/NR//</t>
        </is>
      </c>
      <c r="CK3550" t="inlineStr">
        <is>
          <t>Forsythe II,B.L.</t>
        </is>
      </c>
      <c r="CL3550" t="n">
        <v>83754.0</v>
      </c>
      <c r="CM3550" t="inlineStr">
        <is>
          <t>Silver in a Freshwater Ecosystem:  Acute Toxicity and Trophic Transfer</t>
        </is>
      </c>
      <c r="CN3550" t="inlineStr">
        <is>
          <t>Ph.D. Thesis, Clemson University, Clemson, SC:149 p.</t>
        </is>
      </c>
      <c r="CO3550" t="n">
        <v>1996.0</v>
      </c>
      <c r="CP3550" t="inlineStr">
        <is>
          <t>Forsythe II,B.L. (1996). Silver in a Freshwater Ecosystem:  Acute Toxicity and Trophic Transfer. Ph.D. Thesis, Clemson University, Clemson, SC, 149 p. ECOREF#:83754</t>
        </is>
      </c>
    </row>
    <row r="3551">
      <c r="A3551" t="n">
        <v>7761888.0</v>
      </c>
      <c r="B3551" t="inlineStr">
        <is>
          <t>Nitric acid silver (1+) salt (1:1)</t>
        </is>
      </c>
      <c r="C3551" t="inlineStr">
        <is>
          <t>Reagent Grade, Purissium, Purum, Puriss, Puris, Reinst</t>
        </is>
      </c>
      <c r="D3551" t="inlineStr">
        <is>
          <t>Unmeasured</t>
        </is>
      </c>
      <c r="E3551" t="inlineStr">
        <is>
          <t>Not coded</t>
        </is>
      </c>
      <c r="F3551"/>
      <c r="G3551"/>
      <c r="H3551"/>
      <c r="I3551"/>
      <c r="J3551"/>
      <c r="K3551"/>
      <c r="L3551" t="inlineStr">
        <is>
          <t>Pimephales promelas</t>
        </is>
      </c>
      <c r="M3551" t="inlineStr">
        <is>
          <t>Fathead Minnow</t>
        </is>
      </c>
      <c r="N3551" t="inlineStr">
        <is>
          <t>Fry</t>
        </is>
      </c>
      <c r="O3551" t="inlineStr">
        <is>
          <t>&lt;</t>
        </is>
      </c>
      <c r="P3551" t="n">
        <v>24.0</v>
      </c>
      <c r="Q3551"/>
      <c r="R3551"/>
      <c r="S3551"/>
      <c r="T3551"/>
      <c r="U3551" t="inlineStr">
        <is>
          <t>Hour(s)</t>
        </is>
      </c>
      <c r="V3551" t="inlineStr">
        <is>
          <t>Static</t>
        </is>
      </c>
      <c r="W3551" t="inlineStr">
        <is>
          <t>Fresh water</t>
        </is>
      </c>
      <c r="X3551" t="inlineStr">
        <is>
          <t>Lab</t>
        </is>
      </c>
      <c r="Y3551"/>
      <c r="Z3551" t="inlineStr">
        <is>
          <t>Total</t>
        </is>
      </c>
      <c r="AA3551"/>
      <c r="AB3551" t="n">
        <v>0.01118</v>
      </c>
      <c r="AC3551"/>
      <c r="AD3551" t="n">
        <v>0.01025</v>
      </c>
      <c r="AE3551"/>
      <c r="AF3551" t="n">
        <v>0.0121</v>
      </c>
      <c r="AG3551" t="inlineStr">
        <is>
          <t>AI mg/L</t>
        </is>
      </c>
      <c r="AH3551"/>
      <c r="AI3551"/>
      <c r="AJ3551"/>
      <c r="AK3551"/>
      <c r="AL3551"/>
      <c r="AM3551"/>
      <c r="AN3551"/>
      <c r="AO3551"/>
      <c r="AP3551"/>
      <c r="AQ3551"/>
      <c r="AR3551"/>
      <c r="AS3551"/>
      <c r="AT3551"/>
      <c r="AU3551"/>
      <c r="AV3551"/>
      <c r="AW3551"/>
      <c r="AX3551" t="inlineStr">
        <is>
          <t>Mortality</t>
        </is>
      </c>
      <c r="AY3551" t="inlineStr">
        <is>
          <t>Mortality</t>
        </is>
      </c>
      <c r="AZ3551" t="inlineStr">
        <is>
          <t>LC50</t>
        </is>
      </c>
      <c r="BA3551"/>
      <c r="BB3551" t="n">
        <v>4.0</v>
      </c>
      <c r="BC3551"/>
      <c r="BD3551"/>
      <c r="BE3551"/>
      <c r="BF3551"/>
      <c r="BG3551" t="inlineStr">
        <is>
          <t>Day(s)</t>
        </is>
      </c>
      <c r="BH3551"/>
      <c r="BI3551" t="inlineStr">
        <is>
          <t>DTXSID3032042</t>
        </is>
      </c>
      <c r="BJ3551" t="inlineStr">
        <is>
          <t>10.1002/etc.5620180109</t>
        </is>
      </c>
      <c r="BK3551"/>
      <c r="BL3551"/>
      <c r="BM3551"/>
      <c r="BN3551"/>
      <c r="BO3551"/>
      <c r="BP3551"/>
      <c r="BQ3551"/>
      <c r="BR3551"/>
      <c r="BS3551"/>
      <c r="BT3551" t="inlineStr">
        <is>
          <t>--</t>
        </is>
      </c>
      <c r="BU3551"/>
      <c r="BV3551"/>
      <c r="BW3551"/>
      <c r="BX3551"/>
      <c r="BY3551"/>
      <c r="BZ3551"/>
      <c r="CA3551"/>
      <c r="CB3551"/>
      <c r="CC3551"/>
      <c r="CD3551"/>
      <c r="CE3551"/>
      <c r="CF3551"/>
      <c r="CG3551"/>
      <c r="CH3551"/>
      <c r="CI3551"/>
      <c r="CJ3551"/>
      <c r="CK3551" t="inlineStr">
        <is>
          <t>Karen,D.J., D.R. Ownby, B.L. Forsythe, T.P. Bills, T.W. LaPoint, G.B. Cobb, and S.J. Klaine</t>
        </is>
      </c>
      <c r="CL3551" t="n">
        <v>19218.0</v>
      </c>
      <c r="CM3551" t="inlineStr">
        <is>
          <t>Influence of Water Quality on Silver Toxicity to Rainbow Trout (Oncorhynchus mykiss), Fathead Minnows (Pimephales promelas), and Water Fleas (Daphnia magna)</t>
        </is>
      </c>
      <c r="CN3551" t="inlineStr">
        <is>
          <t>Environ. Toxicol. Chem.18(1): 63-70</t>
        </is>
      </c>
      <c r="CO3551" t="n">
        <v>1999.0</v>
      </c>
      <c r="CP3551" t="inlineStr">
        <is>
          <t>Karen,D.J., D.R. Ownby, B.L. Forsythe, T.P. Bills, T.W. LaPoint, G.B. Cobb, and S.J. Klaine (1999). Influence of Water Quality on Silver Toxicity to Rainbow Trout (Oncorhynchus mykiss), Fathead Minnows (Pimephales promelas), and Water Fleas (Daphnia magna). Environ. Toxicol. Chem., 18, (1), 63-70. doi:10.1002/etc.5620180109. ECOREF#:19218</t>
        </is>
      </c>
    </row>
    <row r="3552">
      <c r="A3552" t="n">
        <v>7761888.0</v>
      </c>
      <c r="B3552" t="inlineStr">
        <is>
          <t>Nitric acid silver (1+) salt (1:1)</t>
        </is>
      </c>
      <c r="C3552"/>
      <c r="D3552" t="inlineStr">
        <is>
          <t>Measured</t>
        </is>
      </c>
      <c r="E3552" t="inlineStr">
        <is>
          <t>Not coded</t>
        </is>
      </c>
      <c r="F3552"/>
      <c r="G3552"/>
      <c r="H3552"/>
      <c r="I3552"/>
      <c r="J3552"/>
      <c r="K3552"/>
      <c r="L3552" t="inlineStr">
        <is>
          <t>Pimephales promelas</t>
        </is>
      </c>
      <c r="M3552" t="inlineStr">
        <is>
          <t>Fathead Minnow</t>
        </is>
      </c>
      <c r="N3552"/>
      <c r="O3552"/>
      <c r="P3552"/>
      <c r="Q3552"/>
      <c r="R3552"/>
      <c r="S3552"/>
      <c r="T3552"/>
      <c r="U3552"/>
      <c r="V3552" t="inlineStr">
        <is>
          <t>Static</t>
        </is>
      </c>
      <c r="W3552" t="inlineStr">
        <is>
          <t>Fresh water</t>
        </is>
      </c>
      <c r="X3552" t="inlineStr">
        <is>
          <t>Lab</t>
        </is>
      </c>
      <c r="Y3552"/>
      <c r="Z3552" t="inlineStr">
        <is>
          <t>Total</t>
        </is>
      </c>
      <c r="AA3552"/>
      <c r="AB3552" t="n">
        <v>0.0196</v>
      </c>
      <c r="AC3552"/>
      <c r="AD3552" t="n">
        <v>0.0177</v>
      </c>
      <c r="AE3552"/>
      <c r="AF3552" t="n">
        <v>0.0238</v>
      </c>
      <c r="AG3552" t="inlineStr">
        <is>
          <t>AI mg/L</t>
        </is>
      </c>
      <c r="AH3552"/>
      <c r="AI3552"/>
      <c r="AJ3552"/>
      <c r="AK3552"/>
      <c r="AL3552"/>
      <c r="AM3552"/>
      <c r="AN3552"/>
      <c r="AO3552"/>
      <c r="AP3552"/>
      <c r="AQ3552"/>
      <c r="AR3552"/>
      <c r="AS3552"/>
      <c r="AT3552"/>
      <c r="AU3552"/>
      <c r="AV3552"/>
      <c r="AW3552"/>
      <c r="AX3552" t="inlineStr">
        <is>
          <t>Mortality</t>
        </is>
      </c>
      <c r="AY3552" t="inlineStr">
        <is>
          <t>Mortality</t>
        </is>
      </c>
      <c r="AZ3552" t="inlineStr">
        <is>
          <t>LC50</t>
        </is>
      </c>
      <c r="BA3552"/>
      <c r="BB3552" t="n">
        <v>4.0</v>
      </c>
      <c r="BC3552"/>
      <c r="BD3552"/>
      <c r="BE3552"/>
      <c r="BF3552"/>
      <c r="BG3552" t="inlineStr">
        <is>
          <t>Day(s)</t>
        </is>
      </c>
      <c r="BH3552"/>
      <c r="BI3552" t="inlineStr">
        <is>
          <t>DTXSID3032042</t>
        </is>
      </c>
      <c r="BJ3552"/>
      <c r="BK3552"/>
      <c r="BL3552"/>
      <c r="BM3552"/>
      <c r="BN3552"/>
      <c r="BO3552"/>
      <c r="BP3552"/>
      <c r="BQ3552"/>
      <c r="BR3552"/>
      <c r="BS3552"/>
      <c r="BT3552" t="inlineStr">
        <is>
          <t>--</t>
        </is>
      </c>
      <c r="BU3552"/>
      <c r="BV3552"/>
      <c r="BW3552"/>
      <c r="BX3552"/>
      <c r="BY3552"/>
      <c r="BZ3552"/>
      <c r="CA3552"/>
      <c r="CB3552"/>
      <c r="CC3552"/>
      <c r="CD3552"/>
      <c r="CE3552"/>
      <c r="CF3552"/>
      <c r="CG3552"/>
      <c r="CH3552"/>
      <c r="CI3552"/>
      <c r="CJ3552"/>
      <c r="CK3552" t="inlineStr">
        <is>
          <t>Lemke,A.E.</t>
        </is>
      </c>
      <c r="CL3552" t="n">
        <v>9479.0</v>
      </c>
      <c r="CM3552" t="inlineStr">
        <is>
          <t>Interlaboratory Comparison Acute Testing Set</t>
        </is>
      </c>
      <c r="CN3552" t="inlineStr">
        <is>
          <t>EPA-600/3-81-005, U.S.EPA, Duluth, MN:29 p.</t>
        </is>
      </c>
      <c r="CO3552" t="n">
        <v>1981.0</v>
      </c>
      <c r="CP3552" t="inlineStr">
        <is>
          <t>Lemke,A.E. (1981). Interlaboratory Comparison Acute Testing Set. EPA-600/3-81-005, U.S.EPA, Duluth, MN, 29 p. ECOREF#:9479</t>
        </is>
      </c>
    </row>
    <row r="3553">
      <c r="A3553" t="n">
        <v>7761888.0</v>
      </c>
      <c r="B3553" t="inlineStr">
        <is>
          <t>Nitric acid silver (1+) salt (1:1)</t>
        </is>
      </c>
      <c r="C3553"/>
      <c r="D3553" t="inlineStr">
        <is>
          <t>Measured</t>
        </is>
      </c>
      <c r="E3553" t="inlineStr">
        <is>
          <t>Not coded</t>
        </is>
      </c>
      <c r="F3553"/>
      <c r="G3553"/>
      <c r="H3553"/>
      <c r="I3553"/>
      <c r="J3553"/>
      <c r="K3553"/>
      <c r="L3553" t="inlineStr">
        <is>
          <t>Pimephales promelas</t>
        </is>
      </c>
      <c r="M3553" t="inlineStr">
        <is>
          <t>Fathead Minnow</t>
        </is>
      </c>
      <c r="N3553"/>
      <c r="O3553"/>
      <c r="P3553"/>
      <c r="Q3553"/>
      <c r="R3553"/>
      <c r="S3553"/>
      <c r="T3553"/>
      <c r="U3553"/>
      <c r="V3553" t="inlineStr">
        <is>
          <t>Static</t>
        </is>
      </c>
      <c r="W3553" t="inlineStr">
        <is>
          <t>Fresh water</t>
        </is>
      </c>
      <c r="X3553" t="inlineStr">
        <is>
          <t>Lab</t>
        </is>
      </c>
      <c r="Y3553"/>
      <c r="Z3553" t="inlineStr">
        <is>
          <t>Total</t>
        </is>
      </c>
      <c r="AA3553"/>
      <c r="AB3553" t="n">
        <v>0.03043</v>
      </c>
      <c r="AC3553"/>
      <c r="AD3553" t="n">
        <v>0.02407</v>
      </c>
      <c r="AE3553"/>
      <c r="AF3553" t="n">
        <v>0.03588</v>
      </c>
      <c r="AG3553" t="inlineStr">
        <is>
          <t>AI mg/L</t>
        </is>
      </c>
      <c r="AH3553"/>
      <c r="AI3553"/>
      <c r="AJ3553"/>
      <c r="AK3553"/>
      <c r="AL3553"/>
      <c r="AM3553"/>
      <c r="AN3553"/>
      <c r="AO3553"/>
      <c r="AP3553"/>
      <c r="AQ3553"/>
      <c r="AR3553"/>
      <c r="AS3553"/>
      <c r="AT3553"/>
      <c r="AU3553"/>
      <c r="AV3553"/>
      <c r="AW3553"/>
      <c r="AX3553" t="inlineStr">
        <is>
          <t>Mortality</t>
        </is>
      </c>
      <c r="AY3553" t="inlineStr">
        <is>
          <t>Mortality</t>
        </is>
      </c>
      <c r="AZ3553" t="inlineStr">
        <is>
          <t>LC50</t>
        </is>
      </c>
      <c r="BA3553"/>
      <c r="BB3553" t="n">
        <v>4.0</v>
      </c>
      <c r="BC3553"/>
      <c r="BD3553"/>
      <c r="BE3553"/>
      <c r="BF3553"/>
      <c r="BG3553" t="inlineStr">
        <is>
          <t>Day(s)</t>
        </is>
      </c>
      <c r="BH3553"/>
      <c r="BI3553" t="inlineStr">
        <is>
          <t>DTXSID3032042</t>
        </is>
      </c>
      <c r="BJ3553"/>
      <c r="BK3553"/>
      <c r="BL3553"/>
      <c r="BM3553"/>
      <c r="BN3553"/>
      <c r="BO3553"/>
      <c r="BP3553"/>
      <c r="BQ3553"/>
      <c r="BR3553"/>
      <c r="BS3553"/>
      <c r="BT3553" t="inlineStr">
        <is>
          <t>--</t>
        </is>
      </c>
      <c r="BU3553"/>
      <c r="BV3553"/>
      <c r="BW3553"/>
      <c r="BX3553"/>
      <c r="BY3553"/>
      <c r="BZ3553"/>
      <c r="CA3553"/>
      <c r="CB3553"/>
      <c r="CC3553"/>
      <c r="CD3553"/>
      <c r="CE3553"/>
      <c r="CF3553"/>
      <c r="CG3553"/>
      <c r="CH3553"/>
      <c r="CI3553"/>
      <c r="CJ3553"/>
      <c r="CK3553" t="inlineStr">
        <is>
          <t>Lemke,A.E.</t>
        </is>
      </c>
      <c r="CL3553" t="n">
        <v>9479.0</v>
      </c>
      <c r="CM3553" t="inlineStr">
        <is>
          <t>Interlaboratory Comparison Acute Testing Set</t>
        </is>
      </c>
      <c r="CN3553" t="inlineStr">
        <is>
          <t>EPA-600/3-81-005, U.S.EPA, Duluth, MN:29 p.</t>
        </is>
      </c>
      <c r="CO3553" t="n">
        <v>1981.0</v>
      </c>
      <c r="CP3553" t="inlineStr">
        <is>
          <t>Lemke,A.E. (1981). Interlaboratory Comparison Acute Testing Set. EPA-600/3-81-005, U.S.EPA, Duluth, MN, 29 p. ECOREF#:9479</t>
        </is>
      </c>
    </row>
    <row r="3554">
      <c r="A3554" t="n">
        <v>7761888.0</v>
      </c>
      <c r="B3554" t="inlineStr">
        <is>
          <t>Nitric acid silver (1+) salt (1:1)</t>
        </is>
      </c>
      <c r="C3554" t="inlineStr">
        <is>
          <t>Reagent Grade, Purissium, Purum, Puriss, Puris, Reinst</t>
        </is>
      </c>
      <c r="D3554" t="inlineStr">
        <is>
          <t>Unmeasured</t>
        </is>
      </c>
      <c r="E3554" t="inlineStr">
        <is>
          <t>Not coded</t>
        </is>
      </c>
      <c r="F3554"/>
      <c r="G3554"/>
      <c r="H3554"/>
      <c r="I3554"/>
      <c r="J3554"/>
      <c r="K3554"/>
      <c r="L3554" t="inlineStr">
        <is>
          <t>Pimephales promelas</t>
        </is>
      </c>
      <c r="M3554" t="inlineStr">
        <is>
          <t>Fathead Minnow</t>
        </is>
      </c>
      <c r="N3554" t="inlineStr">
        <is>
          <t>Fry</t>
        </is>
      </c>
      <c r="O3554"/>
      <c r="P3554" t="n">
        <v>4.0</v>
      </c>
      <c r="Q3554"/>
      <c r="R3554"/>
      <c r="S3554"/>
      <c r="T3554"/>
      <c r="U3554" t="inlineStr">
        <is>
          <t>Day(s)</t>
        </is>
      </c>
      <c r="V3554" t="inlineStr">
        <is>
          <t>Static</t>
        </is>
      </c>
      <c r="W3554" t="inlineStr">
        <is>
          <t>Fresh water</t>
        </is>
      </c>
      <c r="X3554" t="inlineStr">
        <is>
          <t>Lab</t>
        </is>
      </c>
      <c r="Y3554" t="n">
        <v>6.0</v>
      </c>
      <c r="Z3554" t="inlineStr">
        <is>
          <t>Total</t>
        </is>
      </c>
      <c r="AA3554"/>
      <c r="AB3554" t="n">
        <v>0.0055</v>
      </c>
      <c r="AC3554"/>
      <c r="AD3554" t="n">
        <v>0.0051</v>
      </c>
      <c r="AE3554"/>
      <c r="AF3554" t="n">
        <v>0.0059</v>
      </c>
      <c r="AG3554" t="inlineStr">
        <is>
          <t>AI mg/L</t>
        </is>
      </c>
      <c r="AH3554"/>
      <c r="AI3554"/>
      <c r="AJ3554"/>
      <c r="AK3554"/>
      <c r="AL3554"/>
      <c r="AM3554"/>
      <c r="AN3554"/>
      <c r="AO3554"/>
      <c r="AP3554"/>
      <c r="AQ3554"/>
      <c r="AR3554"/>
      <c r="AS3554"/>
      <c r="AT3554"/>
      <c r="AU3554"/>
      <c r="AV3554"/>
      <c r="AW3554"/>
      <c r="AX3554" t="inlineStr">
        <is>
          <t>Mortality</t>
        </is>
      </c>
      <c r="AY3554" t="inlineStr">
        <is>
          <t>Mortality</t>
        </is>
      </c>
      <c r="AZ3554" t="inlineStr">
        <is>
          <t>LC50</t>
        </is>
      </c>
      <c r="BA3554"/>
      <c r="BB3554" t="n">
        <v>4.0</v>
      </c>
      <c r="BC3554"/>
      <c r="BD3554"/>
      <c r="BE3554"/>
      <c r="BF3554"/>
      <c r="BG3554" t="inlineStr">
        <is>
          <t>Day(s)</t>
        </is>
      </c>
      <c r="BH3554"/>
      <c r="BI3554" t="inlineStr">
        <is>
          <t>DTXSID3032042</t>
        </is>
      </c>
      <c r="BJ3554"/>
      <c r="BK3554"/>
      <c r="BL3554"/>
      <c r="BM3554"/>
      <c r="BN3554"/>
      <c r="BO3554"/>
      <c r="BP3554"/>
      <c r="BQ3554"/>
      <c r="BR3554"/>
      <c r="BS3554"/>
      <c r="BT3554" t="inlineStr">
        <is>
          <t>--</t>
        </is>
      </c>
      <c r="BU3554"/>
      <c r="BV3554"/>
      <c r="BW3554"/>
      <c r="BX3554"/>
      <c r="BY3554"/>
      <c r="BZ3554"/>
      <c r="CA3554"/>
      <c r="CB3554"/>
      <c r="CC3554"/>
      <c r="CD3554"/>
      <c r="CE3554"/>
      <c r="CF3554"/>
      <c r="CG3554"/>
      <c r="CH3554"/>
      <c r="CI3554" t="inlineStr">
        <is>
          <t xml:space="preserve"> TESTID/34//MSMT/NR//DOSES/2/5/10/20/40 UG/L//SOURCE/COM//WTINT/NR//DNUM/6//SEX/NR//TMETH/EPAASTM//STYPE/ACUTE//ETIME/96 H//AP RATE/NR//SAMPN/NR//WTAT/NR//INTAKE/NR//COMPEP/NR//LD/NR//DW/NR//STST/NR//HMA/NR//NA/NR//CL/60 MG/L//DIC/NR//CA/NR//POT/NR//MG/NR//SO4/NR//SULF/NR//</t>
        </is>
      </c>
      <c r="CJ3554" t="inlineStr">
        <is>
          <t>SOURCE/COMMERCIAL//   TESTID/34//MSMT/NR//DOSES/2/5/10/20/40 UG/L//SOURCE/COM//WTINT/NR//DNUM/6//SEX/NR//TMETH/EPAASTM//STYPE/ACUTE//ETIME/96 H//AP RATE/NR//SAMPN/NR//WTAT/NR//INTAKE/NR//COMPEP/NR//LD/NR//DW/NR//STST/NR//HMA/NR//NA/NR//CL/60 MG/L//DIC/NR//CA/NR//POT/NR//MG/NR//SO4/NR//SULF/NR//</t>
        </is>
      </c>
      <c r="CK3554" t="inlineStr">
        <is>
          <t>Forsythe II,B.L.</t>
        </is>
      </c>
      <c r="CL3554" t="n">
        <v>83754.0</v>
      </c>
      <c r="CM3554" t="inlineStr">
        <is>
          <t>Silver in a Freshwater Ecosystem:  Acute Toxicity and Trophic Transfer</t>
        </is>
      </c>
      <c r="CN3554" t="inlineStr">
        <is>
          <t>Ph.D. Thesis, Clemson University, Clemson, SC:149 p.</t>
        </is>
      </c>
      <c r="CO3554" t="n">
        <v>1996.0</v>
      </c>
      <c r="CP3554" t="inlineStr">
        <is>
          <t>Forsythe II,B.L. (1996). Silver in a Freshwater Ecosystem:  Acute Toxicity and Trophic Transfer. Ph.D. Thesis, Clemson University, Clemson, SC, 149 p. ECOREF#:83754</t>
        </is>
      </c>
    </row>
    <row r="3555">
      <c r="A3555" t="n">
        <v>7761888.0</v>
      </c>
      <c r="B3555" t="inlineStr">
        <is>
          <t>Nitric acid silver (1+) salt (1:1)</t>
        </is>
      </c>
      <c r="C3555"/>
      <c r="D3555" t="inlineStr">
        <is>
          <t>Measured</t>
        </is>
      </c>
      <c r="E3555" t="inlineStr">
        <is>
          <t>Not coded</t>
        </is>
      </c>
      <c r="F3555"/>
      <c r="G3555" t="n">
        <v>99.7</v>
      </c>
      <c r="H3555"/>
      <c r="I3555"/>
      <c r="J3555"/>
      <c r="K3555"/>
      <c r="L3555" t="inlineStr">
        <is>
          <t>Pimephales promelas</t>
        </is>
      </c>
      <c r="M3555" t="inlineStr">
        <is>
          <t>Fathead Minnow</t>
        </is>
      </c>
      <c r="N3555" t="inlineStr">
        <is>
          <t>Juvenile</t>
        </is>
      </c>
      <c r="O3555"/>
      <c r="P3555"/>
      <c r="Q3555"/>
      <c r="R3555"/>
      <c r="S3555"/>
      <c r="T3555"/>
      <c r="U3555"/>
      <c r="V3555" t="inlineStr">
        <is>
          <t>Flow-through</t>
        </is>
      </c>
      <c r="W3555" t="inlineStr">
        <is>
          <t>Fresh water</t>
        </is>
      </c>
      <c r="X3555" t="inlineStr">
        <is>
          <t>Lab</t>
        </is>
      </c>
      <c r="Y3555"/>
      <c r="Z3555" t="inlineStr">
        <is>
          <t>Total</t>
        </is>
      </c>
      <c r="AA3555" t="inlineStr">
        <is>
          <t>~</t>
        </is>
      </c>
      <c r="AB3555" t="n">
        <v>8.0</v>
      </c>
      <c r="AC3555"/>
      <c r="AD3555"/>
      <c r="AE3555"/>
      <c r="AF3555"/>
      <c r="AG3555" t="inlineStr">
        <is>
          <t>AI mg/L</t>
        </is>
      </c>
      <c r="AH3555"/>
      <c r="AI3555"/>
      <c r="AJ3555"/>
      <c r="AK3555"/>
      <c r="AL3555"/>
      <c r="AM3555"/>
      <c r="AN3555"/>
      <c r="AO3555"/>
      <c r="AP3555"/>
      <c r="AQ3555"/>
      <c r="AR3555"/>
      <c r="AS3555"/>
      <c r="AT3555"/>
      <c r="AU3555"/>
      <c r="AV3555"/>
      <c r="AW3555"/>
      <c r="AX3555" t="inlineStr">
        <is>
          <t>Mortality</t>
        </is>
      </c>
      <c r="AY3555" t="inlineStr">
        <is>
          <t>Mortality</t>
        </is>
      </c>
      <c r="AZ3555" t="inlineStr">
        <is>
          <t>LC50</t>
        </is>
      </c>
      <c r="BA3555"/>
      <c r="BB3555" t="n">
        <v>4.0</v>
      </c>
      <c r="BC3555"/>
      <c r="BD3555"/>
      <c r="BE3555"/>
      <c r="BF3555"/>
      <c r="BG3555" t="inlineStr">
        <is>
          <t>Day(s)</t>
        </is>
      </c>
      <c r="BH3555" t="inlineStr">
        <is>
          <t>Pure</t>
        </is>
      </c>
      <c r="BI3555" t="inlineStr">
        <is>
          <t>DTXSID3032042</t>
        </is>
      </c>
      <c r="BJ3555" t="inlineStr">
        <is>
          <t>10.1002/etc.5620170407</t>
        </is>
      </c>
      <c r="BK3555"/>
      <c r="BL3555"/>
      <c r="BM3555"/>
      <c r="BN3555"/>
      <c r="BO3555"/>
      <c r="BP3555"/>
      <c r="BQ3555"/>
      <c r="BR3555"/>
      <c r="BS3555"/>
      <c r="BT3555" t="inlineStr">
        <is>
          <t>--</t>
        </is>
      </c>
      <c r="BU3555"/>
      <c r="BV3555"/>
      <c r="BW3555"/>
      <c r="BX3555"/>
      <c r="BY3555"/>
      <c r="BZ3555"/>
      <c r="CA3555"/>
      <c r="CB3555"/>
      <c r="CC3555"/>
      <c r="CD3555"/>
      <c r="CE3555"/>
      <c r="CF3555"/>
      <c r="CG3555"/>
      <c r="CH3555"/>
      <c r="CI3555" t="inlineStr">
        <is>
          <t xml:space="preserve"> CONC/FROM GRAPH//</t>
        </is>
      </c>
      <c r="CJ3555" t="inlineStr">
        <is>
          <t xml:space="preserve">   CONC/FROM GRAPH//</t>
        </is>
      </c>
      <c r="CK3555" t="inlineStr">
        <is>
          <t>Erickson,R.J., L.T. Brooke, M.D. Kahl, F.V. Venter, S.L. Harting, T.P. Markee, and R.L. Spehar</t>
        </is>
      </c>
      <c r="CL3555" t="n">
        <v>18938.0</v>
      </c>
      <c r="CM3555" t="inlineStr">
        <is>
          <t>Effects of Laboratory Test Conditions on the Toxicity of Silver to Aquatic Organisms</t>
        </is>
      </c>
      <c r="CN3555" t="inlineStr">
        <is>
          <t>Environ. Toxicol. Chem.17(4): 572-578</t>
        </is>
      </c>
      <c r="CO3555" t="n">
        <v>1998.0</v>
      </c>
      <c r="CP3555" t="inlineStr">
        <is>
          <t>Erickson,R.J., L.T. Brooke, M.D. Kahl, F.V. Venter, S.L. Harting, T.P. Markee, and R.L. Spehar (1998). Effects of Laboratory Test Conditions on the Toxicity of Silver to Aquatic Organisms. Environ. Toxicol. Chem., 17, (4), 572-578. doi:10.1002/etc.5620170407. ECOREF#:18938</t>
        </is>
      </c>
    </row>
    <row r="3556">
      <c r="A3556" t="n">
        <v>7761888.0</v>
      </c>
      <c r="B3556" t="inlineStr">
        <is>
          <t>Nitric acid silver (1+) salt (1:1)</t>
        </is>
      </c>
      <c r="C3556"/>
      <c r="D3556" t="inlineStr">
        <is>
          <t>Measured</t>
        </is>
      </c>
      <c r="E3556" t="inlineStr">
        <is>
          <t>Not coded</t>
        </is>
      </c>
      <c r="F3556"/>
      <c r="G3556"/>
      <c r="H3556"/>
      <c r="I3556"/>
      <c r="J3556"/>
      <c r="K3556"/>
      <c r="L3556" t="inlineStr">
        <is>
          <t>Pimephales promelas</t>
        </is>
      </c>
      <c r="M3556" t="inlineStr">
        <is>
          <t>Fathead Minnow</t>
        </is>
      </c>
      <c r="N3556"/>
      <c r="O3556"/>
      <c r="P3556"/>
      <c r="Q3556"/>
      <c r="R3556"/>
      <c r="S3556"/>
      <c r="T3556"/>
      <c r="U3556"/>
      <c r="V3556" t="inlineStr">
        <is>
          <t>Flow-through</t>
        </is>
      </c>
      <c r="W3556" t="inlineStr">
        <is>
          <t>Fresh water</t>
        </is>
      </c>
      <c r="X3556" t="inlineStr">
        <is>
          <t>Lab</t>
        </is>
      </c>
      <c r="Y3556"/>
      <c r="Z3556" t="inlineStr">
        <is>
          <t>Total</t>
        </is>
      </c>
      <c r="AA3556"/>
      <c r="AB3556" t="n">
        <v>0.0056</v>
      </c>
      <c r="AC3556"/>
      <c r="AD3556" t="n">
        <v>0.00452</v>
      </c>
      <c r="AE3556"/>
      <c r="AF3556" t="n">
        <v>0.00638</v>
      </c>
      <c r="AG3556" t="inlineStr">
        <is>
          <t>AI mg/L</t>
        </is>
      </c>
      <c r="AH3556"/>
      <c r="AI3556"/>
      <c r="AJ3556"/>
      <c r="AK3556"/>
      <c r="AL3556"/>
      <c r="AM3556"/>
      <c r="AN3556"/>
      <c r="AO3556"/>
      <c r="AP3556"/>
      <c r="AQ3556"/>
      <c r="AR3556"/>
      <c r="AS3556"/>
      <c r="AT3556"/>
      <c r="AU3556"/>
      <c r="AV3556"/>
      <c r="AW3556"/>
      <c r="AX3556" t="inlineStr">
        <is>
          <t>Mortality</t>
        </is>
      </c>
      <c r="AY3556" t="inlineStr">
        <is>
          <t>Mortality</t>
        </is>
      </c>
      <c r="AZ3556" t="inlineStr">
        <is>
          <t>LC50</t>
        </is>
      </c>
      <c r="BA3556"/>
      <c r="BB3556" t="n">
        <v>4.0</v>
      </c>
      <c r="BC3556"/>
      <c r="BD3556"/>
      <c r="BE3556"/>
      <c r="BF3556"/>
      <c r="BG3556" t="inlineStr">
        <is>
          <t>Day(s)</t>
        </is>
      </c>
      <c r="BH3556"/>
      <c r="BI3556" t="inlineStr">
        <is>
          <t>DTXSID3032042</t>
        </is>
      </c>
      <c r="BJ3556"/>
      <c r="BK3556"/>
      <c r="BL3556"/>
      <c r="BM3556"/>
      <c r="BN3556"/>
      <c r="BO3556"/>
      <c r="BP3556"/>
      <c r="BQ3556"/>
      <c r="BR3556"/>
      <c r="BS3556"/>
      <c r="BT3556" t="inlineStr">
        <is>
          <t>--</t>
        </is>
      </c>
      <c r="BU3556"/>
      <c r="BV3556"/>
      <c r="BW3556"/>
      <c r="BX3556"/>
      <c r="BY3556"/>
      <c r="BZ3556"/>
      <c r="CA3556"/>
      <c r="CB3556"/>
      <c r="CC3556"/>
      <c r="CD3556"/>
      <c r="CE3556"/>
      <c r="CF3556"/>
      <c r="CG3556"/>
      <c r="CH3556"/>
      <c r="CI3556"/>
      <c r="CJ3556"/>
      <c r="CK3556" t="inlineStr">
        <is>
          <t>Lemke,A.E.</t>
        </is>
      </c>
      <c r="CL3556" t="n">
        <v>9479.0</v>
      </c>
      <c r="CM3556" t="inlineStr">
        <is>
          <t>Interlaboratory Comparison Acute Testing Set</t>
        </is>
      </c>
      <c r="CN3556" t="inlineStr">
        <is>
          <t>EPA-600/3-81-005, U.S.EPA, Duluth, MN:29 p.</t>
        </is>
      </c>
      <c r="CO3556" t="n">
        <v>1981.0</v>
      </c>
      <c r="CP3556" t="inlineStr">
        <is>
          <t>Lemke,A.E. (1981). Interlaboratory Comparison Acute Testing Set. EPA-600/3-81-005, U.S.EPA, Duluth, MN, 29 p. ECOREF#:9479</t>
        </is>
      </c>
    </row>
    <row r="3557">
      <c r="A3557" t="n">
        <v>7761888.0</v>
      </c>
      <c r="B3557" t="inlineStr">
        <is>
          <t>Nitric acid silver (1+) salt (1:1)</t>
        </is>
      </c>
      <c r="C3557" t="inlineStr">
        <is>
          <t>Reagent Grade, Purissium, Purum, Puriss, Puris, Reinst</t>
        </is>
      </c>
      <c r="D3557" t="inlineStr">
        <is>
          <t>Unmeasured</t>
        </is>
      </c>
      <c r="E3557" t="inlineStr">
        <is>
          <t>Not coded</t>
        </is>
      </c>
      <c r="F3557"/>
      <c r="G3557"/>
      <c r="H3557"/>
      <c r="I3557"/>
      <c r="J3557"/>
      <c r="K3557"/>
      <c r="L3557" t="inlineStr">
        <is>
          <t>Pimephales promelas</t>
        </is>
      </c>
      <c r="M3557" t="inlineStr">
        <is>
          <t>Fathead Minnow</t>
        </is>
      </c>
      <c r="N3557" t="inlineStr">
        <is>
          <t>Fry</t>
        </is>
      </c>
      <c r="O3557" t="inlineStr">
        <is>
          <t>&lt;</t>
        </is>
      </c>
      <c r="P3557" t="n">
        <v>24.0</v>
      </c>
      <c r="Q3557"/>
      <c r="R3557"/>
      <c r="S3557"/>
      <c r="T3557"/>
      <c r="U3557" t="inlineStr">
        <is>
          <t>Hour(s)</t>
        </is>
      </c>
      <c r="V3557" t="inlineStr">
        <is>
          <t>Static</t>
        </is>
      </c>
      <c r="W3557" t="inlineStr">
        <is>
          <t>Fresh water</t>
        </is>
      </c>
      <c r="X3557" t="inlineStr">
        <is>
          <t>Lab</t>
        </is>
      </c>
      <c r="Y3557"/>
      <c r="Z3557" t="inlineStr">
        <is>
          <t>Total</t>
        </is>
      </c>
      <c r="AA3557"/>
      <c r="AB3557" t="n">
        <v>0.00898</v>
      </c>
      <c r="AC3557"/>
      <c r="AD3557" t="n">
        <v>0.00819</v>
      </c>
      <c r="AE3557"/>
      <c r="AF3557" t="n">
        <v>0.00976</v>
      </c>
      <c r="AG3557" t="inlineStr">
        <is>
          <t>AI mg/L</t>
        </is>
      </c>
      <c r="AH3557"/>
      <c r="AI3557"/>
      <c r="AJ3557"/>
      <c r="AK3557"/>
      <c r="AL3557"/>
      <c r="AM3557"/>
      <c r="AN3557"/>
      <c r="AO3557"/>
      <c r="AP3557"/>
      <c r="AQ3557"/>
      <c r="AR3557"/>
      <c r="AS3557"/>
      <c r="AT3557"/>
      <c r="AU3557"/>
      <c r="AV3557"/>
      <c r="AW3557"/>
      <c r="AX3557" t="inlineStr">
        <is>
          <t>Mortality</t>
        </is>
      </c>
      <c r="AY3557" t="inlineStr">
        <is>
          <t>Mortality</t>
        </is>
      </c>
      <c r="AZ3557" t="inlineStr">
        <is>
          <t>LC50</t>
        </is>
      </c>
      <c r="BA3557"/>
      <c r="BB3557" t="n">
        <v>4.0</v>
      </c>
      <c r="BC3557"/>
      <c r="BD3557"/>
      <c r="BE3557"/>
      <c r="BF3557"/>
      <c r="BG3557" t="inlineStr">
        <is>
          <t>Day(s)</t>
        </is>
      </c>
      <c r="BH3557"/>
      <c r="BI3557" t="inlineStr">
        <is>
          <t>DTXSID3032042</t>
        </is>
      </c>
      <c r="BJ3557" t="inlineStr">
        <is>
          <t>10.1002/etc.5620180109</t>
        </is>
      </c>
      <c r="BK3557"/>
      <c r="BL3557"/>
      <c r="BM3557"/>
      <c r="BN3557"/>
      <c r="BO3557"/>
      <c r="BP3557"/>
      <c r="BQ3557"/>
      <c r="BR3557"/>
      <c r="BS3557"/>
      <c r="BT3557" t="inlineStr">
        <is>
          <t>--</t>
        </is>
      </c>
      <c r="BU3557"/>
      <c r="BV3557"/>
      <c r="BW3557"/>
      <c r="BX3557"/>
      <c r="BY3557"/>
      <c r="BZ3557"/>
      <c r="CA3557"/>
      <c r="CB3557"/>
      <c r="CC3557"/>
      <c r="CD3557"/>
      <c r="CE3557"/>
      <c r="CF3557"/>
      <c r="CG3557"/>
      <c r="CH3557"/>
      <c r="CI3557"/>
      <c r="CJ3557"/>
      <c r="CK3557" t="inlineStr">
        <is>
          <t>Karen,D.J., D.R. Ownby, B.L. Forsythe, T.P. Bills, T.W. LaPoint, G.B. Cobb, and S.J. Klaine</t>
        </is>
      </c>
      <c r="CL3557" t="n">
        <v>19218.0</v>
      </c>
      <c r="CM3557" t="inlineStr">
        <is>
          <t>Influence of Water Quality on Silver Toxicity to Rainbow Trout (Oncorhynchus mykiss), Fathead Minnows (Pimephales promelas), and Water Fleas (Daphnia magna)</t>
        </is>
      </c>
      <c r="CN3557" t="inlineStr">
        <is>
          <t>Environ. Toxicol. Chem.18(1): 63-70</t>
        </is>
      </c>
      <c r="CO3557" t="n">
        <v>1999.0</v>
      </c>
      <c r="CP3557" t="inlineStr">
        <is>
          <t>Karen,D.J., D.R. Ownby, B.L. Forsythe, T.P. Bills, T.W. LaPoint, G.B. Cobb, and S.J. Klaine (1999). Influence of Water Quality on Silver Toxicity to Rainbow Trout (Oncorhynchus mykiss), Fathead Minnows (Pimephales promelas), and Water Fleas (Daphnia magna). Environ. Toxicol. Chem., 18, (1), 63-70. doi:10.1002/etc.5620180109. ECOREF#:19218</t>
        </is>
      </c>
    </row>
    <row r="3558">
      <c r="A3558" t="n">
        <v>7761888.0</v>
      </c>
      <c r="B3558" t="inlineStr">
        <is>
          <t>Nitric acid silver (1+) salt (1:1)</t>
        </is>
      </c>
      <c r="C3558"/>
      <c r="D3558" t="inlineStr">
        <is>
          <t>Measured</t>
        </is>
      </c>
      <c r="E3558" t="inlineStr">
        <is>
          <t>Not coded</t>
        </is>
      </c>
      <c r="F3558"/>
      <c r="G3558"/>
      <c r="H3558"/>
      <c r="I3558"/>
      <c r="J3558"/>
      <c r="K3558"/>
      <c r="L3558" t="inlineStr">
        <is>
          <t>Pimephales promelas</t>
        </is>
      </c>
      <c r="M3558" t="inlineStr">
        <is>
          <t>Fathead Minnow</t>
        </is>
      </c>
      <c r="N3558"/>
      <c r="O3558"/>
      <c r="P3558"/>
      <c r="Q3558"/>
      <c r="R3558"/>
      <c r="S3558"/>
      <c r="T3558"/>
      <c r="U3558"/>
      <c r="V3558" t="inlineStr">
        <is>
          <t>Static</t>
        </is>
      </c>
      <c r="W3558" t="inlineStr">
        <is>
          <t>Fresh water</t>
        </is>
      </c>
      <c r="X3558" t="inlineStr">
        <is>
          <t>Lab</t>
        </is>
      </c>
      <c r="Y3558"/>
      <c r="Z3558" t="inlineStr">
        <is>
          <t>Total</t>
        </is>
      </c>
      <c r="AA3558"/>
      <c r="AB3558" t="n">
        <v>0.0123</v>
      </c>
      <c r="AC3558"/>
      <c r="AD3558" t="n">
        <v>0.0114</v>
      </c>
      <c r="AE3558"/>
      <c r="AF3558" t="n">
        <v>0.0135</v>
      </c>
      <c r="AG3558" t="inlineStr">
        <is>
          <t>AI mg/L</t>
        </is>
      </c>
      <c r="AH3558"/>
      <c r="AI3558"/>
      <c r="AJ3558"/>
      <c r="AK3558"/>
      <c r="AL3558"/>
      <c r="AM3558"/>
      <c r="AN3558"/>
      <c r="AO3558"/>
      <c r="AP3558"/>
      <c r="AQ3558"/>
      <c r="AR3558"/>
      <c r="AS3558"/>
      <c r="AT3558"/>
      <c r="AU3558"/>
      <c r="AV3558"/>
      <c r="AW3558"/>
      <c r="AX3558" t="inlineStr">
        <is>
          <t>Mortality</t>
        </is>
      </c>
      <c r="AY3558" t="inlineStr">
        <is>
          <t>Mortality</t>
        </is>
      </c>
      <c r="AZ3558" t="inlineStr">
        <is>
          <t>LC50</t>
        </is>
      </c>
      <c r="BA3558"/>
      <c r="BB3558" t="n">
        <v>4.0</v>
      </c>
      <c r="BC3558"/>
      <c r="BD3558"/>
      <c r="BE3558"/>
      <c r="BF3558"/>
      <c r="BG3558" t="inlineStr">
        <is>
          <t>Day(s)</t>
        </is>
      </c>
      <c r="BH3558"/>
      <c r="BI3558" t="inlineStr">
        <is>
          <t>DTXSID3032042</t>
        </is>
      </c>
      <c r="BJ3558"/>
      <c r="BK3558"/>
      <c r="BL3558"/>
      <c r="BM3558"/>
      <c r="BN3558"/>
      <c r="BO3558"/>
      <c r="BP3558"/>
      <c r="BQ3558"/>
      <c r="BR3558"/>
      <c r="BS3558"/>
      <c r="BT3558" t="inlineStr">
        <is>
          <t>--</t>
        </is>
      </c>
      <c r="BU3558"/>
      <c r="BV3558"/>
      <c r="BW3558"/>
      <c r="BX3558"/>
      <c r="BY3558"/>
      <c r="BZ3558"/>
      <c r="CA3558"/>
      <c r="CB3558"/>
      <c r="CC3558"/>
      <c r="CD3558"/>
      <c r="CE3558"/>
      <c r="CF3558"/>
      <c r="CG3558"/>
      <c r="CH3558"/>
      <c r="CI3558"/>
      <c r="CJ3558"/>
      <c r="CK3558" t="inlineStr">
        <is>
          <t>Lemke,A.E.</t>
        </is>
      </c>
      <c r="CL3558" t="n">
        <v>9479.0</v>
      </c>
      <c r="CM3558" t="inlineStr">
        <is>
          <t>Interlaboratory Comparison Acute Testing Set</t>
        </is>
      </c>
      <c r="CN3558" t="inlineStr">
        <is>
          <t>EPA-600/3-81-005, U.S.EPA, Duluth, MN:29 p.</t>
        </is>
      </c>
      <c r="CO3558" t="n">
        <v>1981.0</v>
      </c>
      <c r="CP3558" t="inlineStr">
        <is>
          <t>Lemke,A.E. (1981). Interlaboratory Comparison Acute Testing Set. EPA-600/3-81-005, U.S.EPA, Duluth, MN, 29 p. ECOREF#:9479</t>
        </is>
      </c>
    </row>
    <row r="3559">
      <c r="A3559" t="n">
        <v>7761888.0</v>
      </c>
      <c r="B3559" t="inlineStr">
        <is>
          <t>Nitric acid silver (1+) salt (1:1)</t>
        </is>
      </c>
      <c r="C3559"/>
      <c r="D3559" t="inlineStr">
        <is>
          <t>Measured</t>
        </is>
      </c>
      <c r="E3559" t="inlineStr">
        <is>
          <t>Not coded</t>
        </is>
      </c>
      <c r="F3559"/>
      <c r="G3559"/>
      <c r="H3559"/>
      <c r="I3559"/>
      <c r="J3559"/>
      <c r="K3559"/>
      <c r="L3559" t="inlineStr">
        <is>
          <t>Pimephales promelas</t>
        </is>
      </c>
      <c r="M3559" t="inlineStr">
        <is>
          <t>Fathead Minnow</t>
        </is>
      </c>
      <c r="N3559"/>
      <c r="O3559"/>
      <c r="P3559"/>
      <c r="Q3559"/>
      <c r="R3559"/>
      <c r="S3559"/>
      <c r="T3559"/>
      <c r="U3559"/>
      <c r="V3559" t="inlineStr">
        <is>
          <t>Flow-through</t>
        </is>
      </c>
      <c r="W3559" t="inlineStr">
        <is>
          <t>Fresh water</t>
        </is>
      </c>
      <c r="X3559" t="inlineStr">
        <is>
          <t>Lab</t>
        </is>
      </c>
      <c r="Y3559"/>
      <c r="Z3559" t="inlineStr">
        <is>
          <t>Total</t>
        </is>
      </c>
      <c r="AA3559"/>
      <c r="AB3559" t="n">
        <v>0.01175</v>
      </c>
      <c r="AC3559"/>
      <c r="AD3559" t="n">
        <v>0.01001</v>
      </c>
      <c r="AE3559"/>
      <c r="AF3559" t="n">
        <v>0.01199</v>
      </c>
      <c r="AG3559" t="inlineStr">
        <is>
          <t>AI mg/L</t>
        </is>
      </c>
      <c r="AH3559"/>
      <c r="AI3559"/>
      <c r="AJ3559"/>
      <c r="AK3559"/>
      <c r="AL3559"/>
      <c r="AM3559"/>
      <c r="AN3559"/>
      <c r="AO3559"/>
      <c r="AP3559"/>
      <c r="AQ3559"/>
      <c r="AR3559"/>
      <c r="AS3559"/>
      <c r="AT3559"/>
      <c r="AU3559"/>
      <c r="AV3559"/>
      <c r="AW3559"/>
      <c r="AX3559" t="inlineStr">
        <is>
          <t>Mortality</t>
        </is>
      </c>
      <c r="AY3559" t="inlineStr">
        <is>
          <t>Mortality</t>
        </is>
      </c>
      <c r="AZ3559" t="inlineStr">
        <is>
          <t>LC50</t>
        </is>
      </c>
      <c r="BA3559"/>
      <c r="BB3559" t="n">
        <v>4.0</v>
      </c>
      <c r="BC3559"/>
      <c r="BD3559"/>
      <c r="BE3559"/>
      <c r="BF3559"/>
      <c r="BG3559" t="inlineStr">
        <is>
          <t>Day(s)</t>
        </is>
      </c>
      <c r="BH3559"/>
      <c r="BI3559" t="inlineStr">
        <is>
          <t>DTXSID3032042</t>
        </is>
      </c>
      <c r="BJ3559"/>
      <c r="BK3559"/>
      <c r="BL3559"/>
      <c r="BM3559"/>
      <c r="BN3559"/>
      <c r="BO3559"/>
      <c r="BP3559"/>
      <c r="BQ3559"/>
      <c r="BR3559"/>
      <c r="BS3559"/>
      <c r="BT3559" t="inlineStr">
        <is>
          <t>--</t>
        </is>
      </c>
      <c r="BU3559"/>
      <c r="BV3559"/>
      <c r="BW3559"/>
      <c r="BX3559"/>
      <c r="BY3559"/>
      <c r="BZ3559"/>
      <c r="CA3559"/>
      <c r="CB3559"/>
      <c r="CC3559"/>
      <c r="CD3559"/>
      <c r="CE3559"/>
      <c r="CF3559"/>
      <c r="CG3559"/>
      <c r="CH3559"/>
      <c r="CI3559"/>
      <c r="CJ3559"/>
      <c r="CK3559" t="inlineStr">
        <is>
          <t>Lemke,A.E.</t>
        </is>
      </c>
      <c r="CL3559" t="n">
        <v>9479.0</v>
      </c>
      <c r="CM3559" t="inlineStr">
        <is>
          <t>Interlaboratory Comparison Acute Testing Set</t>
        </is>
      </c>
      <c r="CN3559" t="inlineStr">
        <is>
          <t>EPA-600/3-81-005, U.S.EPA, Duluth, MN:29 p.</t>
        </is>
      </c>
      <c r="CO3559" t="n">
        <v>1981.0</v>
      </c>
      <c r="CP3559" t="inlineStr">
        <is>
          <t>Lemke,A.E. (1981). Interlaboratory Comparison Acute Testing Set. EPA-600/3-81-005, U.S.EPA, Duluth, MN, 29 p. ECOREF#:9479</t>
        </is>
      </c>
    </row>
    <row r="3560">
      <c r="A3560" t="n">
        <v>7761888.0</v>
      </c>
      <c r="B3560" t="inlineStr">
        <is>
          <t>Nitric acid silver (1+) salt (1:1)</t>
        </is>
      </c>
      <c r="C3560" t="inlineStr">
        <is>
          <t>American chemical society grade</t>
        </is>
      </c>
      <c r="D3560" t="inlineStr">
        <is>
          <t>Unmeasured</t>
        </is>
      </c>
      <c r="E3560" t="inlineStr">
        <is>
          <t>Not reported</t>
        </is>
      </c>
      <c r="F3560"/>
      <c r="G3560"/>
      <c r="H3560"/>
      <c r="I3560"/>
      <c r="J3560"/>
      <c r="K3560"/>
      <c r="L3560" t="inlineStr">
        <is>
          <t>Pimephales promelas</t>
        </is>
      </c>
      <c r="M3560" t="inlineStr">
        <is>
          <t>Fathead Minnow</t>
        </is>
      </c>
      <c r="N3560" t="inlineStr">
        <is>
          <t>Juvenile</t>
        </is>
      </c>
      <c r="O3560"/>
      <c r="P3560"/>
      <c r="Q3560"/>
      <c r="R3560"/>
      <c r="S3560"/>
      <c r="T3560"/>
      <c r="U3560"/>
      <c r="V3560" t="inlineStr">
        <is>
          <t>Static</t>
        </is>
      </c>
      <c r="W3560" t="inlineStr">
        <is>
          <t>Fresh water</t>
        </is>
      </c>
      <c r="X3560" t="inlineStr">
        <is>
          <t>Lab</t>
        </is>
      </c>
      <c r="Y3560" t="n">
        <v>6.0</v>
      </c>
      <c r="Z3560" t="inlineStr">
        <is>
          <t>Total</t>
        </is>
      </c>
      <c r="AA3560"/>
      <c r="AB3560" t="n">
        <v>0.036</v>
      </c>
      <c r="AC3560"/>
      <c r="AD3560" t="n">
        <v>0.0295</v>
      </c>
      <c r="AE3560"/>
      <c r="AF3560" t="n">
        <v>0.0399</v>
      </c>
      <c r="AG3560" t="inlineStr">
        <is>
          <t>AI mg/L</t>
        </is>
      </c>
      <c r="AH3560"/>
      <c r="AI3560"/>
      <c r="AJ3560"/>
      <c r="AK3560"/>
      <c r="AL3560"/>
      <c r="AM3560"/>
      <c r="AN3560"/>
      <c r="AO3560"/>
      <c r="AP3560"/>
      <c r="AQ3560"/>
      <c r="AR3560"/>
      <c r="AS3560"/>
      <c r="AT3560"/>
      <c r="AU3560"/>
      <c r="AV3560"/>
      <c r="AW3560"/>
      <c r="AX3560" t="inlineStr">
        <is>
          <t>Mortality</t>
        </is>
      </c>
      <c r="AY3560" t="inlineStr">
        <is>
          <t>Mortality</t>
        </is>
      </c>
      <c r="AZ3560" t="inlineStr">
        <is>
          <t>LC50</t>
        </is>
      </c>
      <c r="BA3560"/>
      <c r="BB3560" t="n">
        <v>4.0</v>
      </c>
      <c r="BC3560"/>
      <c r="BD3560"/>
      <c r="BE3560"/>
      <c r="BF3560"/>
      <c r="BG3560" t="inlineStr">
        <is>
          <t>Day(s)</t>
        </is>
      </c>
      <c r="BH3560"/>
      <c r="BI3560" t="inlineStr">
        <is>
          <t>DTXSID3032042</t>
        </is>
      </c>
      <c r="BJ3560"/>
      <c r="BK3560"/>
      <c r="BL3560"/>
      <c r="BM3560"/>
      <c r="BN3560"/>
      <c r="BO3560"/>
      <c r="BP3560"/>
      <c r="BQ3560"/>
      <c r="BR3560"/>
      <c r="BS3560"/>
      <c r="BT3560" t="inlineStr">
        <is>
          <t>--</t>
        </is>
      </c>
      <c r="BU3560"/>
      <c r="BV3560"/>
      <c r="BW3560"/>
      <c r="BX3560"/>
      <c r="BY3560"/>
      <c r="BZ3560"/>
      <c r="CA3560"/>
      <c r="CB3560"/>
      <c r="CC3560"/>
      <c r="CD3560"/>
      <c r="CE3560"/>
      <c r="CF3560"/>
      <c r="CG3560"/>
      <c r="CH3560"/>
      <c r="CI3560"/>
      <c r="CJ3560" t="inlineStr">
        <is>
          <t xml:space="preserve">SOURCE/FROM THE EPA AQUATIC TOXICOLOGY LABORATORY, NEWTOWN, OHIO//MEDIA/CHARCOAL-FILTERED TAP WATER//   </t>
        </is>
      </c>
      <c r="CK3560" t="inlineStr">
        <is>
          <t>Birge,W.J., J.A. Black, J.F. Hobson, A.G. Westerman, and T.M. Short</t>
        </is>
      </c>
      <c r="CL3560" t="n">
        <v>18858.0</v>
      </c>
      <c r="CM3560" t="inlineStr">
        <is>
          <t>Toxicological Studies on Aquatic Contaminants Originating from Coal Production and Utilization: The Induction of Tolerance to Silver in Laboratory Populations of Fish and the Chronic Toxicity of Nickel to Fish Early Lif</t>
        </is>
      </c>
      <c r="CN3560" t="inlineStr">
        <is>
          <t>Proj.No.G-844-02, Water Resources Research Institute Research Rep.No.151, University of Kentucky, Lexington, KY:36 p.</t>
        </is>
      </c>
      <c r="CO3560" t="n">
        <v>1984.0</v>
      </c>
      <c r="CP3560" t="inlineStr">
        <is>
          <t>Birge,W.J., J.A. Black, J.F. Hobson, A.G. Westerman, and T.M. Short (1984). Toxicological Studies on Aquatic Contaminants Originating from Coal Production and Utilization: The Induction of Tolerance to Silver in Laboratory Populations of Fish and the Chronic Toxicity of Nickel to Fish Early Lif. Proj.No.G-844-02, Water Resources Research Institute Research Rep.No.151, University of Kentucky, Lexington, KY, 36 p. ECOREF#:18858</t>
        </is>
      </c>
    </row>
    <row r="3561">
      <c r="A3561" t="n">
        <v>7761888.0</v>
      </c>
      <c r="B3561" t="inlineStr">
        <is>
          <t>Nitric acid silver (1+) salt (1:1)</t>
        </is>
      </c>
      <c r="C3561" t="inlineStr">
        <is>
          <t>Reagent Grade, Purissium, Purum, Puriss, Puris, Reinst</t>
        </is>
      </c>
      <c r="D3561" t="inlineStr">
        <is>
          <t>Unmeasured</t>
        </is>
      </c>
      <c r="E3561" t="inlineStr">
        <is>
          <t>Not coded</t>
        </is>
      </c>
      <c r="F3561"/>
      <c r="G3561"/>
      <c r="H3561"/>
      <c r="I3561"/>
      <c r="J3561"/>
      <c r="K3561"/>
      <c r="L3561" t="inlineStr">
        <is>
          <t>Pimephales promelas</t>
        </is>
      </c>
      <c r="M3561" t="inlineStr">
        <is>
          <t>Fathead Minnow</t>
        </is>
      </c>
      <c r="N3561" t="inlineStr">
        <is>
          <t>Fry</t>
        </is>
      </c>
      <c r="O3561"/>
      <c r="P3561" t="n">
        <v>4.0</v>
      </c>
      <c r="Q3561"/>
      <c r="R3561"/>
      <c r="S3561"/>
      <c r="T3561"/>
      <c r="U3561" t="inlineStr">
        <is>
          <t>Day(s)</t>
        </is>
      </c>
      <c r="V3561" t="inlineStr">
        <is>
          <t>Static</t>
        </is>
      </c>
      <c r="W3561" t="inlineStr">
        <is>
          <t>Fresh water</t>
        </is>
      </c>
      <c r="X3561" t="inlineStr">
        <is>
          <t>Lab</t>
        </is>
      </c>
      <c r="Y3561" t="n">
        <v>6.0</v>
      </c>
      <c r="Z3561" t="inlineStr">
        <is>
          <t>Total</t>
        </is>
      </c>
      <c r="AA3561"/>
      <c r="AB3561" t="n">
        <v>0.009</v>
      </c>
      <c r="AC3561"/>
      <c r="AD3561" t="n">
        <v>0.0082</v>
      </c>
      <c r="AE3561"/>
      <c r="AF3561" t="n">
        <v>0.0098</v>
      </c>
      <c r="AG3561" t="inlineStr">
        <is>
          <t>AI mg/L</t>
        </is>
      </c>
      <c r="AH3561"/>
      <c r="AI3561"/>
      <c r="AJ3561"/>
      <c r="AK3561"/>
      <c r="AL3561"/>
      <c r="AM3561"/>
      <c r="AN3561"/>
      <c r="AO3561"/>
      <c r="AP3561"/>
      <c r="AQ3561"/>
      <c r="AR3561"/>
      <c r="AS3561"/>
      <c r="AT3561"/>
      <c r="AU3561"/>
      <c r="AV3561"/>
      <c r="AW3561"/>
      <c r="AX3561" t="inlineStr">
        <is>
          <t>Mortality</t>
        </is>
      </c>
      <c r="AY3561" t="inlineStr">
        <is>
          <t>Mortality</t>
        </is>
      </c>
      <c r="AZ3561" t="inlineStr">
        <is>
          <t>LC50</t>
        </is>
      </c>
      <c r="BA3561"/>
      <c r="BB3561" t="n">
        <v>4.0</v>
      </c>
      <c r="BC3561"/>
      <c r="BD3561"/>
      <c r="BE3561"/>
      <c r="BF3561"/>
      <c r="BG3561" t="inlineStr">
        <is>
          <t>Day(s)</t>
        </is>
      </c>
      <c r="BH3561"/>
      <c r="BI3561" t="inlineStr">
        <is>
          <t>DTXSID3032042</t>
        </is>
      </c>
      <c r="BJ3561"/>
      <c r="BK3561"/>
      <c r="BL3561"/>
      <c r="BM3561"/>
      <c r="BN3561"/>
      <c r="BO3561"/>
      <c r="BP3561"/>
      <c r="BQ3561"/>
      <c r="BR3561"/>
      <c r="BS3561"/>
      <c r="BT3561" t="inlineStr">
        <is>
          <t>--</t>
        </is>
      </c>
      <c r="BU3561"/>
      <c r="BV3561"/>
      <c r="BW3561"/>
      <c r="BX3561"/>
      <c r="BY3561"/>
      <c r="BZ3561"/>
      <c r="CA3561"/>
      <c r="CB3561"/>
      <c r="CC3561"/>
      <c r="CD3561"/>
      <c r="CE3561"/>
      <c r="CF3561"/>
      <c r="CG3561"/>
      <c r="CH3561"/>
      <c r="CI3561" t="inlineStr">
        <is>
          <t xml:space="preserve"> TESTID/37//MSMT/NR//DOSES/2/5/10/20/40 UG/L//SOURCE/COM//WTINT/NR//DNUM/6//SEX/NR//TMETH/EPAASTM//STYPE/ACUTE//ETIME/96 H//AP RATE/NR//SAMPN/NR//WTAT/NR//INTAKE/NR//COMPEP/NR//LD/NR//DW/NR//STST/NR//HMA/NR//NA/NR//CL/60 MG/L//DIC/NR//CA/NR//POT/NR//MG/NR//SO4/NR//SULF/NR//</t>
        </is>
      </c>
      <c r="CJ3561" t="inlineStr">
        <is>
          <t>SOURCE/COMMERCIAL//   TESTID/37//MSMT/NR//DOSES/2/5/10/20/40 UG/L//SOURCE/COM//WTINT/NR//DNUM/6//SEX/NR//TMETH/EPAASTM//STYPE/ACUTE//ETIME/96 H//AP RATE/NR//SAMPN/NR//WTAT/NR//INTAKE/NR//COMPEP/NR//LD/NR//DW/NR//STST/NR//HMA/NR//NA/NR//CL/60 MG/L//DIC/NR//CA/NR//POT/NR//MG/NR//SO4/NR//SULF/NR//</t>
        </is>
      </c>
      <c r="CK3561" t="inlineStr">
        <is>
          <t>Forsythe II,B.L.</t>
        </is>
      </c>
      <c r="CL3561" t="n">
        <v>83754.0</v>
      </c>
      <c r="CM3561" t="inlineStr">
        <is>
          <t>Silver in a Freshwater Ecosystem:  Acute Toxicity and Trophic Transfer</t>
        </is>
      </c>
      <c r="CN3561" t="inlineStr">
        <is>
          <t>Ph.D. Thesis, Clemson University, Clemson, SC:149 p.</t>
        </is>
      </c>
      <c r="CO3561" t="n">
        <v>1996.0</v>
      </c>
      <c r="CP3561" t="inlineStr">
        <is>
          <t>Forsythe II,B.L. (1996). Silver in a Freshwater Ecosystem:  Acute Toxicity and Trophic Transfer. Ph.D. Thesis, Clemson University, Clemson, SC, 149 p. ECOREF#:83754</t>
        </is>
      </c>
    </row>
    <row r="3562">
      <c r="A3562" t="n">
        <v>7761888.0</v>
      </c>
      <c r="B3562" t="inlineStr">
        <is>
          <t>Nitric acid silver (1+) salt (1:1)</t>
        </is>
      </c>
      <c r="C3562"/>
      <c r="D3562" t="inlineStr">
        <is>
          <t>Measured</t>
        </is>
      </c>
      <c r="E3562" t="inlineStr">
        <is>
          <t>Not coded</t>
        </is>
      </c>
      <c r="F3562"/>
      <c r="G3562"/>
      <c r="H3562"/>
      <c r="I3562"/>
      <c r="J3562"/>
      <c r="K3562"/>
      <c r="L3562" t="inlineStr">
        <is>
          <t>Pimephales promelas</t>
        </is>
      </c>
      <c r="M3562" t="inlineStr">
        <is>
          <t>Fathead Minnow</t>
        </is>
      </c>
      <c r="N3562" t="inlineStr">
        <is>
          <t>Larva</t>
        </is>
      </c>
      <c r="O3562" t="inlineStr">
        <is>
          <t>&lt;</t>
        </is>
      </c>
      <c r="P3562" t="n">
        <v>24.0</v>
      </c>
      <c r="Q3562"/>
      <c r="R3562"/>
      <c r="S3562"/>
      <c r="T3562"/>
      <c r="U3562" t="inlineStr">
        <is>
          <t>Hour(s)</t>
        </is>
      </c>
      <c r="V3562" t="inlineStr">
        <is>
          <t>Renewal</t>
        </is>
      </c>
      <c r="W3562" t="inlineStr">
        <is>
          <t>Fresh water</t>
        </is>
      </c>
      <c r="X3562" t="inlineStr">
        <is>
          <t>Lab</t>
        </is>
      </c>
      <c r="Y3562" t="n">
        <v>6.0</v>
      </c>
      <c r="Z3562" t="inlineStr">
        <is>
          <t>Total</t>
        </is>
      </c>
      <c r="AA3562"/>
      <c r="AB3562" t="n">
        <v>0.016</v>
      </c>
      <c r="AC3562"/>
      <c r="AD3562"/>
      <c r="AE3562"/>
      <c r="AF3562"/>
      <c r="AG3562" t="inlineStr">
        <is>
          <t>AI mg/L</t>
        </is>
      </c>
      <c r="AH3562"/>
      <c r="AI3562"/>
      <c r="AJ3562"/>
      <c r="AK3562"/>
      <c r="AL3562"/>
      <c r="AM3562"/>
      <c r="AN3562"/>
      <c r="AO3562"/>
      <c r="AP3562"/>
      <c r="AQ3562"/>
      <c r="AR3562"/>
      <c r="AS3562"/>
      <c r="AT3562"/>
      <c r="AU3562"/>
      <c r="AV3562"/>
      <c r="AW3562"/>
      <c r="AX3562" t="inlineStr">
        <is>
          <t>Mortality</t>
        </is>
      </c>
      <c r="AY3562" t="inlineStr">
        <is>
          <t>Mortality</t>
        </is>
      </c>
      <c r="AZ3562" t="inlineStr">
        <is>
          <t>LC50</t>
        </is>
      </c>
      <c r="BA3562"/>
      <c r="BB3562" t="n">
        <v>4.0</v>
      </c>
      <c r="BC3562"/>
      <c r="BD3562"/>
      <c r="BE3562"/>
      <c r="BF3562"/>
      <c r="BG3562" t="inlineStr">
        <is>
          <t>Day(s)</t>
        </is>
      </c>
      <c r="BH3562"/>
      <c r="BI3562" t="inlineStr">
        <is>
          <t>DTXSID3032042</t>
        </is>
      </c>
      <c r="BJ3562" t="inlineStr">
        <is>
          <t>10.1897/02-501</t>
        </is>
      </c>
      <c r="BK3562"/>
      <c r="BL3562"/>
      <c r="BM3562"/>
      <c r="BN3562"/>
      <c r="BO3562"/>
      <c r="BP3562"/>
      <c r="BQ3562"/>
      <c r="BR3562"/>
      <c r="BS3562"/>
      <c r="BT3562" t="inlineStr">
        <is>
          <t>--</t>
        </is>
      </c>
      <c r="BU3562"/>
      <c r="BV3562"/>
      <c r="BW3562"/>
      <c r="BX3562"/>
      <c r="BY3562"/>
      <c r="BZ3562"/>
      <c r="CA3562"/>
      <c r="CB3562"/>
      <c r="CC3562"/>
      <c r="CD3562"/>
      <c r="CE3562"/>
      <c r="CF3562"/>
      <c r="CG3562"/>
      <c r="CH3562"/>
      <c r="CI3562" t="inlineStr">
        <is>
          <t xml:space="preserve"> NA/3.9* mg/L//DNUM/6//TESTID/3//CONC/ALSO REPORTED FOR DISSOLVED AG////</t>
        </is>
      </c>
      <c r="CJ3562" t="inlineStr">
        <is>
          <t xml:space="preserve">   NA/3.9* mg/L//DNUM/6//TESTID/3//CONC/ALSO REPORTED FOR DISSOLVED AG////</t>
        </is>
      </c>
      <c r="CK3562" t="inlineStr">
        <is>
          <t>VanGenderen,E.J., A.C. Ryan, J.R. Tomasso, and S.J. Klaine</t>
        </is>
      </c>
      <c r="CL3562" t="n">
        <v>71734.0</v>
      </c>
      <c r="CM3562" t="inlineStr">
        <is>
          <t>Influence of Dissolved Organic Matter Source on Silver Toxicity to Pimephales promelas</t>
        </is>
      </c>
      <c r="CN3562" t="inlineStr">
        <is>
          <t>Environ. Toxicol. Chem.22(11): 2746-2751</t>
        </is>
      </c>
      <c r="CO3562" t="n">
        <v>2003.0</v>
      </c>
      <c r="CP3562" t="inlineStr">
        <is>
          <t>VanGenderen,E.J., A.C. Ryan, J.R. Tomasso, and S.J. Klaine (2003). Influence of Dissolved Organic Matter Source on Silver Toxicity to Pimephales promelas. Environ. Toxicol. Chem., 22, (11), 2746-2751. doi:10.1897/02-501. ECOREF#:71734</t>
        </is>
      </c>
    </row>
    <row r="3563">
      <c r="A3563" t="n">
        <v>7761888.0</v>
      </c>
      <c r="B3563" t="inlineStr">
        <is>
          <t>Nitric acid silver (1+) salt (1:1)</t>
        </is>
      </c>
      <c r="C3563" t="inlineStr">
        <is>
          <t>Reagent Grade, Purissium, Purum, Puriss, Puris, Reinst</t>
        </is>
      </c>
      <c r="D3563" t="inlineStr">
        <is>
          <t>Unmeasured</t>
        </is>
      </c>
      <c r="E3563" t="inlineStr">
        <is>
          <t>Not coded</t>
        </is>
      </c>
      <c r="F3563"/>
      <c r="G3563"/>
      <c r="H3563"/>
      <c r="I3563"/>
      <c r="J3563"/>
      <c r="K3563"/>
      <c r="L3563" t="inlineStr">
        <is>
          <t>Pimephales promelas</t>
        </is>
      </c>
      <c r="M3563" t="inlineStr">
        <is>
          <t>Fathead Minnow</t>
        </is>
      </c>
      <c r="N3563" t="inlineStr">
        <is>
          <t>Fry</t>
        </is>
      </c>
      <c r="O3563"/>
      <c r="P3563" t="n">
        <v>4.0</v>
      </c>
      <c r="Q3563"/>
      <c r="R3563"/>
      <c r="S3563"/>
      <c r="T3563"/>
      <c r="U3563" t="inlineStr">
        <is>
          <t>Day(s)</t>
        </is>
      </c>
      <c r="V3563" t="inlineStr">
        <is>
          <t>Static</t>
        </is>
      </c>
      <c r="W3563" t="inlineStr">
        <is>
          <t>Fresh water</t>
        </is>
      </c>
      <c r="X3563" t="inlineStr">
        <is>
          <t>Lab</t>
        </is>
      </c>
      <c r="Y3563" t="n">
        <v>6.0</v>
      </c>
      <c r="Z3563" t="inlineStr">
        <is>
          <t>Total</t>
        </is>
      </c>
      <c r="AA3563"/>
      <c r="AB3563" t="n">
        <v>0.0084</v>
      </c>
      <c r="AC3563"/>
      <c r="AD3563" t="n">
        <v>0.0077</v>
      </c>
      <c r="AE3563"/>
      <c r="AF3563" t="n">
        <v>0.0092</v>
      </c>
      <c r="AG3563" t="inlineStr">
        <is>
          <t>AI mg/L</t>
        </is>
      </c>
      <c r="AH3563"/>
      <c r="AI3563"/>
      <c r="AJ3563"/>
      <c r="AK3563"/>
      <c r="AL3563"/>
      <c r="AM3563"/>
      <c r="AN3563"/>
      <c r="AO3563"/>
      <c r="AP3563"/>
      <c r="AQ3563"/>
      <c r="AR3563"/>
      <c r="AS3563"/>
      <c r="AT3563"/>
      <c r="AU3563"/>
      <c r="AV3563"/>
      <c r="AW3563"/>
      <c r="AX3563" t="inlineStr">
        <is>
          <t>Mortality</t>
        </is>
      </c>
      <c r="AY3563" t="inlineStr">
        <is>
          <t>Mortality</t>
        </is>
      </c>
      <c r="AZ3563" t="inlineStr">
        <is>
          <t>LC50</t>
        </is>
      </c>
      <c r="BA3563"/>
      <c r="BB3563" t="n">
        <v>4.0</v>
      </c>
      <c r="BC3563"/>
      <c r="BD3563"/>
      <c r="BE3563"/>
      <c r="BF3563"/>
      <c r="BG3563" t="inlineStr">
        <is>
          <t>Day(s)</t>
        </is>
      </c>
      <c r="BH3563"/>
      <c r="BI3563" t="inlineStr">
        <is>
          <t>DTXSID3032042</t>
        </is>
      </c>
      <c r="BJ3563"/>
      <c r="BK3563"/>
      <c r="BL3563"/>
      <c r="BM3563"/>
      <c r="BN3563"/>
      <c r="BO3563"/>
      <c r="BP3563"/>
      <c r="BQ3563"/>
      <c r="BR3563"/>
      <c r="BS3563"/>
      <c r="BT3563" t="inlineStr">
        <is>
          <t>--</t>
        </is>
      </c>
      <c r="BU3563"/>
      <c r="BV3563"/>
      <c r="BW3563"/>
      <c r="BX3563"/>
      <c r="BY3563"/>
      <c r="BZ3563"/>
      <c r="CA3563"/>
      <c r="CB3563"/>
      <c r="CC3563"/>
      <c r="CD3563"/>
      <c r="CE3563"/>
      <c r="CF3563"/>
      <c r="CG3563"/>
      <c r="CH3563"/>
      <c r="CI3563" t="inlineStr">
        <is>
          <t xml:space="preserve"> TESTID/22//MSMT/NR//DOSES/2/5/10/20/40 UG/L//SOURCE/COM//WTINT/NR//DNUM/6//SEX/NR//TMETH/EPAASTM//STYPE/ACUTE//ETIME/96 H//AP RATE/NR//SAMPN/NR//WTAT/NR//INTAKE/NR//COMPEP/NR//LD/NR//DW/NR//STST/NR//HMA/NR//NA/NR//CL/20 MG/L//DIC/NR//CA/NR//POT/NR//MG/NR//SO4/NR//SULF/NR//</t>
        </is>
      </c>
      <c r="CJ3563" t="inlineStr">
        <is>
          <t>SOURCE/COMMERCIAL//   TESTID/22//MSMT/NR//DOSES/2/5/10/20/40 UG/L//SOURCE/COM//WTINT/NR//DNUM/6//SEX/NR//TMETH/EPAASTM//STYPE/ACUTE//ETIME/96 H//AP RATE/NR//SAMPN/NR//WTAT/NR//INTAKE/NR//COMPEP/NR//LD/NR//DW/NR//STST/NR//HMA/NR//NA/NR//CL/20 MG/L//DIC/NR//CA/NR//POT/NR//MG/NR//SO4/NR//SULF/NR//</t>
        </is>
      </c>
      <c r="CK3563" t="inlineStr">
        <is>
          <t>Forsythe II,B.L.</t>
        </is>
      </c>
      <c r="CL3563" t="n">
        <v>83754.0</v>
      </c>
      <c r="CM3563" t="inlineStr">
        <is>
          <t>Silver in a Freshwater Ecosystem:  Acute Toxicity and Trophic Transfer</t>
        </is>
      </c>
      <c r="CN3563" t="inlineStr">
        <is>
          <t>Ph.D. Thesis, Clemson University, Clemson, SC:149 p.</t>
        </is>
      </c>
      <c r="CO3563" t="n">
        <v>1996.0</v>
      </c>
      <c r="CP3563" t="inlineStr">
        <is>
          <t>Forsythe II,B.L. (1996). Silver in a Freshwater Ecosystem:  Acute Toxicity and Trophic Transfer. Ph.D. Thesis, Clemson University, Clemson, SC, 149 p. ECOREF#:83754</t>
        </is>
      </c>
    </row>
    <row r="3564">
      <c r="A3564" t="n">
        <v>7761888.0</v>
      </c>
      <c r="B3564" t="inlineStr">
        <is>
          <t>Nitric acid silver (1+) salt (1:1)</t>
        </is>
      </c>
      <c r="C3564" t="inlineStr">
        <is>
          <t>Reagent Grade, Purissium, Purum, Puriss, Puris, Reinst</t>
        </is>
      </c>
      <c r="D3564" t="inlineStr">
        <is>
          <t>Unmeasured</t>
        </is>
      </c>
      <c r="E3564" t="inlineStr">
        <is>
          <t>Not coded</t>
        </is>
      </c>
      <c r="F3564"/>
      <c r="G3564"/>
      <c r="H3564"/>
      <c r="I3564"/>
      <c r="J3564"/>
      <c r="K3564"/>
      <c r="L3564" t="inlineStr">
        <is>
          <t>Pimephales promelas</t>
        </is>
      </c>
      <c r="M3564" t="inlineStr">
        <is>
          <t>Fathead Minnow</t>
        </is>
      </c>
      <c r="N3564" t="inlineStr">
        <is>
          <t>Fry</t>
        </is>
      </c>
      <c r="O3564" t="inlineStr">
        <is>
          <t>&lt;</t>
        </is>
      </c>
      <c r="P3564" t="n">
        <v>24.0</v>
      </c>
      <c r="Q3564"/>
      <c r="R3564"/>
      <c r="S3564"/>
      <c r="T3564"/>
      <c r="U3564" t="inlineStr">
        <is>
          <t>Hour(s)</t>
        </is>
      </c>
      <c r="V3564" t="inlineStr">
        <is>
          <t>Static</t>
        </is>
      </c>
      <c r="W3564" t="inlineStr">
        <is>
          <t>Fresh water</t>
        </is>
      </c>
      <c r="X3564" t="inlineStr">
        <is>
          <t>Lab</t>
        </is>
      </c>
      <c r="Y3564"/>
      <c r="Z3564" t="inlineStr">
        <is>
          <t>Total</t>
        </is>
      </c>
      <c r="AA3564"/>
      <c r="AB3564" t="n">
        <v>0.00234</v>
      </c>
      <c r="AC3564"/>
      <c r="AD3564" t="n">
        <v>0.0021</v>
      </c>
      <c r="AE3564"/>
      <c r="AF3564" t="n">
        <v>0.00347</v>
      </c>
      <c r="AG3564" t="inlineStr">
        <is>
          <t>AI mg/L</t>
        </is>
      </c>
      <c r="AH3564"/>
      <c r="AI3564"/>
      <c r="AJ3564"/>
      <c r="AK3564"/>
      <c r="AL3564"/>
      <c r="AM3564"/>
      <c r="AN3564"/>
      <c r="AO3564"/>
      <c r="AP3564"/>
      <c r="AQ3564"/>
      <c r="AR3564"/>
      <c r="AS3564"/>
      <c r="AT3564"/>
      <c r="AU3564"/>
      <c r="AV3564"/>
      <c r="AW3564"/>
      <c r="AX3564" t="inlineStr">
        <is>
          <t>Mortality</t>
        </is>
      </c>
      <c r="AY3564" t="inlineStr">
        <is>
          <t>Mortality</t>
        </is>
      </c>
      <c r="AZ3564" t="inlineStr">
        <is>
          <t>LC50</t>
        </is>
      </c>
      <c r="BA3564"/>
      <c r="BB3564" t="n">
        <v>4.0</v>
      </c>
      <c r="BC3564"/>
      <c r="BD3564"/>
      <c r="BE3564"/>
      <c r="BF3564"/>
      <c r="BG3564" t="inlineStr">
        <is>
          <t>Day(s)</t>
        </is>
      </c>
      <c r="BH3564"/>
      <c r="BI3564" t="inlineStr">
        <is>
          <t>DTXSID3032042</t>
        </is>
      </c>
      <c r="BJ3564" t="inlineStr">
        <is>
          <t>10.1002/etc.5620180109</t>
        </is>
      </c>
      <c r="BK3564"/>
      <c r="BL3564"/>
      <c r="BM3564"/>
      <c r="BN3564"/>
      <c r="BO3564"/>
      <c r="BP3564"/>
      <c r="BQ3564"/>
      <c r="BR3564"/>
      <c r="BS3564"/>
      <c r="BT3564" t="inlineStr">
        <is>
          <t>--</t>
        </is>
      </c>
      <c r="BU3564"/>
      <c r="BV3564"/>
      <c r="BW3564"/>
      <c r="BX3564"/>
      <c r="BY3564"/>
      <c r="BZ3564"/>
      <c r="CA3564"/>
      <c r="CB3564"/>
      <c r="CC3564"/>
      <c r="CD3564"/>
      <c r="CE3564"/>
      <c r="CF3564"/>
      <c r="CG3564"/>
      <c r="CH3564"/>
      <c r="CI3564"/>
      <c r="CJ3564"/>
      <c r="CK3564" t="inlineStr">
        <is>
          <t>Karen,D.J., D.R. Ownby, B.L. Forsythe, T.P. Bills, T.W. LaPoint, G.B. Cobb, and S.J. Klaine</t>
        </is>
      </c>
      <c r="CL3564" t="n">
        <v>19218.0</v>
      </c>
      <c r="CM3564" t="inlineStr">
        <is>
          <t>Influence of Water Quality on Silver Toxicity to Rainbow Trout (Oncorhynchus mykiss), Fathead Minnows (Pimephales promelas), and Water Fleas (Daphnia magna)</t>
        </is>
      </c>
      <c r="CN3564" t="inlineStr">
        <is>
          <t>Environ. Toxicol. Chem.18(1): 63-70</t>
        </is>
      </c>
      <c r="CO3564" t="n">
        <v>1999.0</v>
      </c>
      <c r="CP3564" t="inlineStr">
        <is>
          <t>Karen,D.J., D.R. Ownby, B.L. Forsythe, T.P. Bills, T.W. LaPoint, G.B. Cobb, and S.J. Klaine (1999). Influence of Water Quality on Silver Toxicity to Rainbow Trout (Oncorhynchus mykiss), Fathead Minnows (Pimephales promelas), and Water Fleas (Daphnia magna). Environ. Toxicol. Chem., 18, (1), 63-70. doi:10.1002/etc.5620180109. ECOREF#:19218</t>
        </is>
      </c>
    </row>
    <row r="3565">
      <c r="A3565" t="n">
        <v>7761888.0</v>
      </c>
      <c r="B3565" t="inlineStr">
        <is>
          <t>Nitric acid silver (1+) salt (1:1)</t>
        </is>
      </c>
      <c r="C3565"/>
      <c r="D3565" t="inlineStr">
        <is>
          <t>Unmeasured</t>
        </is>
      </c>
      <c r="E3565" t="inlineStr">
        <is>
          <t>Not coded</t>
        </is>
      </c>
      <c r="F3565"/>
      <c r="G3565"/>
      <c r="H3565"/>
      <c r="I3565"/>
      <c r="J3565"/>
      <c r="K3565"/>
      <c r="L3565" t="inlineStr">
        <is>
          <t>Pimephales promelas</t>
        </is>
      </c>
      <c r="M3565" t="inlineStr">
        <is>
          <t>Fathead Minnow</t>
        </is>
      </c>
      <c r="N3565" t="inlineStr">
        <is>
          <t>Juvenile</t>
        </is>
      </c>
      <c r="O3565"/>
      <c r="P3565"/>
      <c r="Q3565"/>
      <c r="R3565"/>
      <c r="S3565"/>
      <c r="T3565"/>
      <c r="U3565"/>
      <c r="V3565" t="inlineStr">
        <is>
          <t>Flow-through</t>
        </is>
      </c>
      <c r="W3565" t="inlineStr">
        <is>
          <t>Fresh water</t>
        </is>
      </c>
      <c r="X3565" t="inlineStr">
        <is>
          <t>Lab</t>
        </is>
      </c>
      <c r="Y3565"/>
      <c r="Z3565" t="inlineStr">
        <is>
          <t>Total</t>
        </is>
      </c>
      <c r="AA3565"/>
      <c r="AB3565" t="n">
        <v>0.0039</v>
      </c>
      <c r="AC3565"/>
      <c r="AD3565"/>
      <c r="AE3565"/>
      <c r="AF3565"/>
      <c r="AG3565" t="inlineStr">
        <is>
          <t>AI mg/L</t>
        </is>
      </c>
      <c r="AH3565"/>
      <c r="AI3565"/>
      <c r="AJ3565"/>
      <c r="AK3565"/>
      <c r="AL3565"/>
      <c r="AM3565"/>
      <c r="AN3565"/>
      <c r="AO3565"/>
      <c r="AP3565"/>
      <c r="AQ3565"/>
      <c r="AR3565"/>
      <c r="AS3565"/>
      <c r="AT3565"/>
      <c r="AU3565"/>
      <c r="AV3565"/>
      <c r="AW3565"/>
      <c r="AX3565" t="inlineStr">
        <is>
          <t>Mortality</t>
        </is>
      </c>
      <c r="AY3565" t="inlineStr">
        <is>
          <t>Mortality</t>
        </is>
      </c>
      <c r="AZ3565" t="inlineStr">
        <is>
          <t>LC50</t>
        </is>
      </c>
      <c r="BA3565"/>
      <c r="BB3565" t="n">
        <v>4.0</v>
      </c>
      <c r="BC3565"/>
      <c r="BD3565"/>
      <c r="BE3565"/>
      <c r="BF3565"/>
      <c r="BG3565" t="inlineStr">
        <is>
          <t>Day(s)</t>
        </is>
      </c>
      <c r="BH3565"/>
      <c r="BI3565" t="inlineStr">
        <is>
          <t>DTXSID3032042</t>
        </is>
      </c>
      <c r="BJ3565"/>
      <c r="BK3565"/>
      <c r="BL3565"/>
      <c r="BM3565"/>
      <c r="BN3565"/>
      <c r="BO3565"/>
      <c r="BP3565"/>
      <c r="BQ3565"/>
      <c r="BR3565"/>
      <c r="BS3565"/>
      <c r="BT3565" t="inlineStr">
        <is>
          <t>--</t>
        </is>
      </c>
      <c r="BU3565"/>
      <c r="BV3565"/>
      <c r="BW3565"/>
      <c r="BX3565"/>
      <c r="BY3565"/>
      <c r="BZ3565"/>
      <c r="CA3565"/>
      <c r="CB3565"/>
      <c r="CC3565"/>
      <c r="CD3565"/>
      <c r="CE3565"/>
      <c r="CF3565"/>
      <c r="CG3565"/>
      <c r="CH3565"/>
      <c r="CI3565"/>
      <c r="CJ3565"/>
      <c r="CK3565" t="inlineStr">
        <is>
          <t>Goettl,J.P.J., and P.H. Davies</t>
        </is>
      </c>
      <c r="CL3565" t="n">
        <v>7341.0</v>
      </c>
      <c r="CM3565" t="inlineStr">
        <is>
          <t>Water Pollution Studies</t>
        </is>
      </c>
      <c r="CN3565" t="inlineStr">
        <is>
          <t>Job Progress Report, Federal Aid Project F-33-R-13, DNR, Boulder, CO:46-</t>
        </is>
      </c>
      <c r="CO3565" t="n">
        <v>1978.0</v>
      </c>
      <c r="CP3565" t="inlineStr">
        <is>
          <t>Goettl,J.P.J., and P.H. Davies (1978). Water Pollution Studies. Job Progress Report, Federal Aid Project F-33-R-13, DNR, Boulder, CO, 46-. ECOREF#:7341</t>
        </is>
      </c>
    </row>
    <row r="3566">
      <c r="A3566" t="n">
        <v>7761888.0</v>
      </c>
      <c r="B3566" t="inlineStr">
        <is>
          <t>Nitric acid silver (1+) salt (1:1)</t>
        </is>
      </c>
      <c r="C3566" t="inlineStr">
        <is>
          <t>Reagent Grade, Purissium, Purum, Puriss, Puris, Reinst</t>
        </is>
      </c>
      <c r="D3566" t="inlineStr">
        <is>
          <t>Unmeasured</t>
        </is>
      </c>
      <c r="E3566" t="inlineStr">
        <is>
          <t>Not coded</t>
        </is>
      </c>
      <c r="F3566"/>
      <c r="G3566"/>
      <c r="H3566"/>
      <c r="I3566"/>
      <c r="J3566"/>
      <c r="K3566"/>
      <c r="L3566" t="inlineStr">
        <is>
          <t>Pimephales promelas</t>
        </is>
      </c>
      <c r="M3566" t="inlineStr">
        <is>
          <t>Fathead Minnow</t>
        </is>
      </c>
      <c r="N3566" t="inlineStr">
        <is>
          <t>Fry</t>
        </is>
      </c>
      <c r="O3566"/>
      <c r="P3566" t="n">
        <v>4.0</v>
      </c>
      <c r="Q3566"/>
      <c r="R3566"/>
      <c r="S3566"/>
      <c r="T3566"/>
      <c r="U3566" t="inlineStr">
        <is>
          <t>Day(s)</t>
        </is>
      </c>
      <c r="V3566" t="inlineStr">
        <is>
          <t>Static</t>
        </is>
      </c>
      <c r="W3566" t="inlineStr">
        <is>
          <t>Fresh water</t>
        </is>
      </c>
      <c r="X3566" t="inlineStr">
        <is>
          <t>Lab</t>
        </is>
      </c>
      <c r="Y3566" t="n">
        <v>6.0</v>
      </c>
      <c r="Z3566" t="inlineStr">
        <is>
          <t>Total</t>
        </is>
      </c>
      <c r="AA3566"/>
      <c r="AB3566" t="n">
        <v>0.00683</v>
      </c>
      <c r="AC3566"/>
      <c r="AD3566" t="n">
        <v>0.0064</v>
      </c>
      <c r="AE3566"/>
      <c r="AF3566" t="n">
        <v>0.0073</v>
      </c>
      <c r="AG3566" t="inlineStr">
        <is>
          <t>AI mg/L</t>
        </is>
      </c>
      <c r="AH3566"/>
      <c r="AI3566"/>
      <c r="AJ3566"/>
      <c r="AK3566"/>
      <c r="AL3566"/>
      <c r="AM3566"/>
      <c r="AN3566"/>
      <c r="AO3566"/>
      <c r="AP3566"/>
      <c r="AQ3566"/>
      <c r="AR3566"/>
      <c r="AS3566"/>
      <c r="AT3566"/>
      <c r="AU3566"/>
      <c r="AV3566"/>
      <c r="AW3566"/>
      <c r="AX3566" t="inlineStr">
        <is>
          <t>Mortality</t>
        </is>
      </c>
      <c r="AY3566" t="inlineStr">
        <is>
          <t>Mortality</t>
        </is>
      </c>
      <c r="AZ3566" t="inlineStr">
        <is>
          <t>LC50</t>
        </is>
      </c>
      <c r="BA3566"/>
      <c r="BB3566" t="n">
        <v>4.0</v>
      </c>
      <c r="BC3566"/>
      <c r="BD3566"/>
      <c r="BE3566"/>
      <c r="BF3566"/>
      <c r="BG3566" t="inlineStr">
        <is>
          <t>Day(s)</t>
        </is>
      </c>
      <c r="BH3566"/>
      <c r="BI3566" t="inlineStr">
        <is>
          <t>DTXSID3032042</t>
        </is>
      </c>
      <c r="BJ3566"/>
      <c r="BK3566"/>
      <c r="BL3566"/>
      <c r="BM3566"/>
      <c r="BN3566"/>
      <c r="BO3566"/>
      <c r="BP3566"/>
      <c r="BQ3566"/>
      <c r="BR3566"/>
      <c r="BS3566"/>
      <c r="BT3566" t="inlineStr">
        <is>
          <t>--</t>
        </is>
      </c>
      <c r="BU3566"/>
      <c r="BV3566"/>
      <c r="BW3566"/>
      <c r="BX3566"/>
      <c r="BY3566"/>
      <c r="BZ3566"/>
      <c r="CA3566"/>
      <c r="CB3566"/>
      <c r="CC3566"/>
      <c r="CD3566"/>
      <c r="CE3566"/>
      <c r="CF3566"/>
      <c r="CG3566"/>
      <c r="CH3566"/>
      <c r="CI3566" t="inlineStr">
        <is>
          <t xml:space="preserve"> TESTID/10//MSMT/NR//DOSES/2/5/10/20/40 UG/L//SOURCE/COM//WTINT/NR//DNUM/6//SEX/NR//TMETH/EPAASTM//STYPE/ACUTE//ETIME/96 H//AP RATE/NR//SAMPN/NR//WTAT/NR//INTAKE/NR//COMPEP/NR//LD/NR//DW/NR//STST/NR//HMA/NR//NA/NR//CL/3 MG/L//DIC/NR//CA/NR//POT/NR//MG/NR//SO4/NR//SULF/NR//</t>
        </is>
      </c>
      <c r="CJ3566" t="inlineStr">
        <is>
          <t>SOURCE/COMMERCIAL//   TESTID/10//MSMT/NR//DOSES/2/5/10/20/40 UG/L//SOURCE/COM//WTINT/NR//DNUM/6//SEX/NR//TMETH/EPAASTM//STYPE/ACUTE//ETIME/96 H//AP RATE/NR//SAMPN/NR//WTAT/NR//INTAKE/NR//COMPEP/NR//LD/NR//DW/NR//STST/NR//HMA/NR//NA/NR//CL/3 MG/L//DIC/NR//CA/NR//POT/NR//MG/NR//SO4/NR//SULF/NR//</t>
        </is>
      </c>
      <c r="CK3566" t="inlineStr">
        <is>
          <t>Forsythe II,B.L.</t>
        </is>
      </c>
      <c r="CL3566" t="n">
        <v>83754.0</v>
      </c>
      <c r="CM3566" t="inlineStr">
        <is>
          <t>Silver in a Freshwater Ecosystem:  Acute Toxicity and Trophic Transfer</t>
        </is>
      </c>
      <c r="CN3566" t="inlineStr">
        <is>
          <t>Ph.D. Thesis, Clemson University, Clemson, SC:149 p.</t>
        </is>
      </c>
      <c r="CO3566" t="n">
        <v>1996.0</v>
      </c>
      <c r="CP3566" t="inlineStr">
        <is>
          <t>Forsythe II,B.L. (1996). Silver in a Freshwater Ecosystem:  Acute Toxicity and Trophic Transfer. Ph.D. Thesis, Clemson University, Clemson, SC, 149 p. ECOREF#:83754</t>
        </is>
      </c>
    </row>
    <row r="3567">
      <c r="A3567" t="n">
        <v>7761888.0</v>
      </c>
      <c r="B3567" t="inlineStr">
        <is>
          <t>Nitric acid silver (1+) salt (1:1)</t>
        </is>
      </c>
      <c r="C3567" t="inlineStr">
        <is>
          <t>Reagent Grade, Purissium, Purum, Puriss, Puris, Reinst</t>
        </is>
      </c>
      <c r="D3567" t="inlineStr">
        <is>
          <t>Unmeasured</t>
        </is>
      </c>
      <c r="E3567" t="inlineStr">
        <is>
          <t>Not coded</t>
        </is>
      </c>
      <c r="F3567"/>
      <c r="G3567"/>
      <c r="H3567"/>
      <c r="I3567"/>
      <c r="J3567"/>
      <c r="K3567"/>
      <c r="L3567" t="inlineStr">
        <is>
          <t>Pimephales promelas</t>
        </is>
      </c>
      <c r="M3567" t="inlineStr">
        <is>
          <t>Fathead Minnow</t>
        </is>
      </c>
      <c r="N3567" t="inlineStr">
        <is>
          <t>Fry</t>
        </is>
      </c>
      <c r="O3567" t="inlineStr">
        <is>
          <t>&lt;</t>
        </is>
      </c>
      <c r="P3567" t="n">
        <v>24.0</v>
      </c>
      <c r="Q3567"/>
      <c r="R3567"/>
      <c r="S3567"/>
      <c r="T3567"/>
      <c r="U3567" t="inlineStr">
        <is>
          <t>Hour(s)</t>
        </is>
      </c>
      <c r="V3567" t="inlineStr">
        <is>
          <t>Static</t>
        </is>
      </c>
      <c r="W3567" t="inlineStr">
        <is>
          <t>Fresh water</t>
        </is>
      </c>
      <c r="X3567" t="inlineStr">
        <is>
          <t>Lab</t>
        </is>
      </c>
      <c r="Y3567"/>
      <c r="Z3567" t="inlineStr">
        <is>
          <t>Total</t>
        </is>
      </c>
      <c r="AA3567"/>
      <c r="AB3567" t="n">
        <v>0.00563</v>
      </c>
      <c r="AC3567"/>
      <c r="AD3567" t="n">
        <v>0.005</v>
      </c>
      <c r="AE3567"/>
      <c r="AF3567" t="n">
        <v>0.00626</v>
      </c>
      <c r="AG3567" t="inlineStr">
        <is>
          <t>AI mg/L</t>
        </is>
      </c>
      <c r="AH3567"/>
      <c r="AI3567"/>
      <c r="AJ3567"/>
      <c r="AK3567"/>
      <c r="AL3567"/>
      <c r="AM3567"/>
      <c r="AN3567"/>
      <c r="AO3567"/>
      <c r="AP3567"/>
      <c r="AQ3567"/>
      <c r="AR3567"/>
      <c r="AS3567"/>
      <c r="AT3567"/>
      <c r="AU3567"/>
      <c r="AV3567"/>
      <c r="AW3567"/>
      <c r="AX3567" t="inlineStr">
        <is>
          <t>Mortality</t>
        </is>
      </c>
      <c r="AY3567" t="inlineStr">
        <is>
          <t>Mortality</t>
        </is>
      </c>
      <c r="AZ3567" t="inlineStr">
        <is>
          <t>LC50</t>
        </is>
      </c>
      <c r="BA3567"/>
      <c r="BB3567" t="n">
        <v>4.0</v>
      </c>
      <c r="BC3567"/>
      <c r="BD3567"/>
      <c r="BE3567"/>
      <c r="BF3567"/>
      <c r="BG3567" t="inlineStr">
        <is>
          <t>Day(s)</t>
        </is>
      </c>
      <c r="BH3567"/>
      <c r="BI3567" t="inlineStr">
        <is>
          <t>DTXSID3032042</t>
        </is>
      </c>
      <c r="BJ3567" t="inlineStr">
        <is>
          <t>10.1002/etc.5620180109</t>
        </is>
      </c>
      <c r="BK3567"/>
      <c r="BL3567"/>
      <c r="BM3567"/>
      <c r="BN3567"/>
      <c r="BO3567"/>
      <c r="BP3567"/>
      <c r="BQ3567"/>
      <c r="BR3567"/>
      <c r="BS3567"/>
      <c r="BT3567" t="inlineStr">
        <is>
          <t>--</t>
        </is>
      </c>
      <c r="BU3567"/>
      <c r="BV3567"/>
      <c r="BW3567"/>
      <c r="BX3567"/>
      <c r="BY3567"/>
      <c r="BZ3567"/>
      <c r="CA3567"/>
      <c r="CB3567"/>
      <c r="CC3567"/>
      <c r="CD3567"/>
      <c r="CE3567"/>
      <c r="CF3567"/>
      <c r="CG3567"/>
      <c r="CH3567"/>
      <c r="CI3567"/>
      <c r="CJ3567"/>
      <c r="CK3567" t="inlineStr">
        <is>
          <t>Karen,D.J., D.R. Ownby, B.L. Forsythe, T.P. Bills, T.W. LaPoint, G.B. Cobb, and S.J. Klaine</t>
        </is>
      </c>
      <c r="CL3567" t="n">
        <v>19218.0</v>
      </c>
      <c r="CM3567" t="inlineStr">
        <is>
          <t>Influence of Water Quality on Silver Toxicity to Rainbow Trout (Oncorhynchus mykiss), Fathead Minnows (Pimephales promelas), and Water Fleas (Daphnia magna)</t>
        </is>
      </c>
      <c r="CN3567" t="inlineStr">
        <is>
          <t>Environ. Toxicol. Chem.18(1): 63-70</t>
        </is>
      </c>
      <c r="CO3567" t="n">
        <v>1999.0</v>
      </c>
      <c r="CP3567" t="inlineStr">
        <is>
          <t>Karen,D.J., D.R. Ownby, B.L. Forsythe, T.P. Bills, T.W. LaPoint, G.B. Cobb, and S.J. Klaine (1999). Influence of Water Quality on Silver Toxicity to Rainbow Trout (Oncorhynchus mykiss), Fathead Minnows (Pimephales promelas), and Water Fleas (Daphnia magna). Environ. Toxicol. Chem., 18, (1), 63-70. doi:10.1002/etc.5620180109. ECOREF#:19218</t>
        </is>
      </c>
    </row>
    <row r="3568">
      <c r="A3568" t="n">
        <v>7761888.0</v>
      </c>
      <c r="B3568" t="inlineStr">
        <is>
          <t>Nitric acid silver (1+) salt (1:1)</t>
        </is>
      </c>
      <c r="C3568" t="inlineStr">
        <is>
          <t>Reagent Grade, Purissium, Purum, Puriss, Puris, Reinst</t>
        </is>
      </c>
      <c r="D3568" t="inlineStr">
        <is>
          <t>Unmeasured</t>
        </is>
      </c>
      <c r="E3568" t="inlineStr">
        <is>
          <t>Not coded</t>
        </is>
      </c>
      <c r="F3568"/>
      <c r="G3568"/>
      <c r="H3568"/>
      <c r="I3568"/>
      <c r="J3568"/>
      <c r="K3568"/>
      <c r="L3568" t="inlineStr">
        <is>
          <t>Pimephales promelas</t>
        </is>
      </c>
      <c r="M3568" t="inlineStr">
        <is>
          <t>Fathead Minnow</t>
        </is>
      </c>
      <c r="N3568" t="inlineStr">
        <is>
          <t>Fry</t>
        </is>
      </c>
      <c r="O3568"/>
      <c r="P3568" t="n">
        <v>4.0</v>
      </c>
      <c r="Q3568"/>
      <c r="R3568"/>
      <c r="S3568"/>
      <c r="T3568"/>
      <c r="U3568" t="inlineStr">
        <is>
          <t>Day(s)</t>
        </is>
      </c>
      <c r="V3568" t="inlineStr">
        <is>
          <t>Static</t>
        </is>
      </c>
      <c r="W3568" t="inlineStr">
        <is>
          <t>Fresh water</t>
        </is>
      </c>
      <c r="X3568" t="inlineStr">
        <is>
          <t>Lab</t>
        </is>
      </c>
      <c r="Y3568" t="n">
        <v>6.0</v>
      </c>
      <c r="Z3568" t="inlineStr">
        <is>
          <t>Total</t>
        </is>
      </c>
      <c r="AA3568"/>
      <c r="AB3568" t="n">
        <v>0.00846</v>
      </c>
      <c r="AC3568"/>
      <c r="AD3568" t="n">
        <v>0.0075</v>
      </c>
      <c r="AE3568"/>
      <c r="AF3568" t="n">
        <v>0.0094</v>
      </c>
      <c r="AG3568" t="inlineStr">
        <is>
          <t>AI mg/L</t>
        </is>
      </c>
      <c r="AH3568"/>
      <c r="AI3568"/>
      <c r="AJ3568"/>
      <c r="AK3568"/>
      <c r="AL3568"/>
      <c r="AM3568"/>
      <c r="AN3568"/>
      <c r="AO3568"/>
      <c r="AP3568"/>
      <c r="AQ3568"/>
      <c r="AR3568"/>
      <c r="AS3568"/>
      <c r="AT3568"/>
      <c r="AU3568"/>
      <c r="AV3568"/>
      <c r="AW3568"/>
      <c r="AX3568" t="inlineStr">
        <is>
          <t>Mortality</t>
        </is>
      </c>
      <c r="AY3568" t="inlineStr">
        <is>
          <t>Mortality</t>
        </is>
      </c>
      <c r="AZ3568" t="inlineStr">
        <is>
          <t>LC50</t>
        </is>
      </c>
      <c r="BA3568"/>
      <c r="BB3568" t="n">
        <v>4.0</v>
      </c>
      <c r="BC3568"/>
      <c r="BD3568"/>
      <c r="BE3568"/>
      <c r="BF3568"/>
      <c r="BG3568" t="inlineStr">
        <is>
          <t>Day(s)</t>
        </is>
      </c>
      <c r="BH3568"/>
      <c r="BI3568" t="inlineStr">
        <is>
          <t>DTXSID3032042</t>
        </is>
      </c>
      <c r="BJ3568"/>
      <c r="BK3568"/>
      <c r="BL3568"/>
      <c r="BM3568"/>
      <c r="BN3568"/>
      <c r="BO3568"/>
      <c r="BP3568"/>
      <c r="BQ3568"/>
      <c r="BR3568"/>
      <c r="BS3568"/>
      <c r="BT3568" t="inlineStr">
        <is>
          <t>--</t>
        </is>
      </c>
      <c r="BU3568"/>
      <c r="BV3568"/>
      <c r="BW3568"/>
      <c r="BX3568"/>
      <c r="BY3568"/>
      <c r="BZ3568"/>
      <c r="CA3568"/>
      <c r="CB3568"/>
      <c r="CC3568"/>
      <c r="CD3568"/>
      <c r="CE3568"/>
      <c r="CF3568"/>
      <c r="CG3568"/>
      <c r="CH3568"/>
      <c r="CI3568" t="inlineStr">
        <is>
          <t xml:space="preserve"> TESTID/12//MSMT/NR//DOSES/2/5/10/20/40 UG/L//SOURCE/COM//WTINT/NR//DNUM/6//SEX/NR//TMETH/EPAASTM//STYPE/ACUTE//ETIME/96 H//AP RATE/NR//SAMPN/NR//WTAT/NR//INTAKE/NR//COMPEP/NR//LD/NR//DW/NR//STST/NR//HMA/NR//NA/NR//CL/3 MG/L//DIC/NR//CA/NR//POT/NR//MG/NR//SO4/NR//SULF/NR//</t>
        </is>
      </c>
      <c r="CJ3568" t="inlineStr">
        <is>
          <t>SOURCE/COMMERCIAL//   TESTID/12//MSMT/NR//DOSES/2/5/10/20/40 UG/L//SOURCE/COM//WTINT/NR//DNUM/6//SEX/NR//TMETH/EPAASTM//STYPE/ACUTE//ETIME/96 H//AP RATE/NR//SAMPN/NR//WTAT/NR//INTAKE/NR//COMPEP/NR//LD/NR//DW/NR//STST/NR//HMA/NR//NA/NR//CL/3 MG/L//DIC/NR//CA/NR//POT/NR//MG/NR//SO4/NR//SULF/NR//</t>
        </is>
      </c>
      <c r="CK3568" t="inlineStr">
        <is>
          <t>Forsythe II,B.L.</t>
        </is>
      </c>
      <c r="CL3568" t="n">
        <v>83754.0</v>
      </c>
      <c r="CM3568" t="inlineStr">
        <is>
          <t>Silver in a Freshwater Ecosystem:  Acute Toxicity and Trophic Transfer</t>
        </is>
      </c>
      <c r="CN3568" t="inlineStr">
        <is>
          <t>Ph.D. Thesis, Clemson University, Clemson, SC:149 p.</t>
        </is>
      </c>
      <c r="CO3568" t="n">
        <v>1996.0</v>
      </c>
      <c r="CP3568" t="inlineStr">
        <is>
          <t>Forsythe II,B.L. (1996). Silver in a Freshwater Ecosystem:  Acute Toxicity and Trophic Transfer. Ph.D. Thesis, Clemson University, Clemson, SC, 149 p. ECOREF#:83754</t>
        </is>
      </c>
    </row>
    <row r="3569">
      <c r="A3569" t="n">
        <v>7761888.0</v>
      </c>
      <c r="B3569" t="inlineStr">
        <is>
          <t>Nitric acid silver (1+) salt (1:1)</t>
        </is>
      </c>
      <c r="C3569"/>
      <c r="D3569" t="inlineStr">
        <is>
          <t>Measured</t>
        </is>
      </c>
      <c r="E3569" t="inlineStr">
        <is>
          <t>Not coded</t>
        </is>
      </c>
      <c r="F3569"/>
      <c r="G3569"/>
      <c r="H3569"/>
      <c r="I3569"/>
      <c r="J3569"/>
      <c r="K3569"/>
      <c r="L3569" t="inlineStr">
        <is>
          <t>Pimephales promelas</t>
        </is>
      </c>
      <c r="M3569" t="inlineStr">
        <is>
          <t>Fathead Minnow</t>
        </is>
      </c>
      <c r="N3569"/>
      <c r="O3569"/>
      <c r="P3569"/>
      <c r="Q3569"/>
      <c r="R3569"/>
      <c r="S3569"/>
      <c r="T3569"/>
      <c r="U3569"/>
      <c r="V3569" t="inlineStr">
        <is>
          <t>Flow-through</t>
        </is>
      </c>
      <c r="W3569" t="inlineStr">
        <is>
          <t>Fresh water</t>
        </is>
      </c>
      <c r="X3569" t="inlineStr">
        <is>
          <t>Lab</t>
        </is>
      </c>
      <c r="Y3569"/>
      <c r="Z3569" t="inlineStr">
        <is>
          <t>Total</t>
        </is>
      </c>
      <c r="AA3569"/>
      <c r="AB3569" t="n">
        <v>0.0074</v>
      </c>
      <c r="AC3569"/>
      <c r="AD3569" t="n">
        <v>0.0072</v>
      </c>
      <c r="AE3569"/>
      <c r="AF3569" t="n">
        <v>0.0111</v>
      </c>
      <c r="AG3569" t="inlineStr">
        <is>
          <t>AI mg/L</t>
        </is>
      </c>
      <c r="AH3569"/>
      <c r="AI3569"/>
      <c r="AJ3569"/>
      <c r="AK3569"/>
      <c r="AL3569"/>
      <c r="AM3569"/>
      <c r="AN3569"/>
      <c r="AO3569"/>
      <c r="AP3569"/>
      <c r="AQ3569"/>
      <c r="AR3569"/>
      <c r="AS3569"/>
      <c r="AT3569"/>
      <c r="AU3569"/>
      <c r="AV3569"/>
      <c r="AW3569"/>
      <c r="AX3569" t="inlineStr">
        <is>
          <t>Mortality</t>
        </is>
      </c>
      <c r="AY3569" t="inlineStr">
        <is>
          <t>Mortality</t>
        </is>
      </c>
      <c r="AZ3569" t="inlineStr">
        <is>
          <t>LC50</t>
        </is>
      </c>
      <c r="BA3569"/>
      <c r="BB3569" t="n">
        <v>4.0</v>
      </c>
      <c r="BC3569"/>
      <c r="BD3569"/>
      <c r="BE3569"/>
      <c r="BF3569"/>
      <c r="BG3569" t="inlineStr">
        <is>
          <t>Day(s)</t>
        </is>
      </c>
      <c r="BH3569"/>
      <c r="BI3569" t="inlineStr">
        <is>
          <t>DTXSID3032042</t>
        </is>
      </c>
      <c r="BJ3569" t="inlineStr">
        <is>
          <t>10.1002/etc.5620020111</t>
        </is>
      </c>
      <c r="BK3569"/>
      <c r="BL3569"/>
      <c r="BM3569"/>
      <c r="BN3569"/>
      <c r="BO3569"/>
      <c r="BP3569"/>
      <c r="BQ3569"/>
      <c r="BR3569"/>
      <c r="BS3569"/>
      <c r="BT3569" t="inlineStr">
        <is>
          <t>--</t>
        </is>
      </c>
      <c r="BU3569"/>
      <c r="BV3569"/>
      <c r="BW3569"/>
      <c r="BX3569"/>
      <c r="BY3569"/>
      <c r="BZ3569"/>
      <c r="CA3569"/>
      <c r="CB3569"/>
      <c r="CC3569"/>
      <c r="CD3569"/>
      <c r="CE3569"/>
      <c r="CF3569"/>
      <c r="CG3569"/>
      <c r="CH3569"/>
      <c r="CI3569"/>
      <c r="CJ3569"/>
      <c r="CK3569" t="inlineStr">
        <is>
          <t>Nebeker,A.V., C.K. McAuliffe, R. Mshar, and D.G. Stevens</t>
        </is>
      </c>
      <c r="CL3569" t="n">
        <v>10525.0</v>
      </c>
      <c r="CM3569" t="inlineStr">
        <is>
          <t>Toxicity of Silver to Steelhead and Rainbow Trout, Fathead Minnows and Daphnia magna</t>
        </is>
      </c>
      <c r="CN3569" t="inlineStr">
        <is>
          <t>Environ. Toxicol. Chem.2:95-104</t>
        </is>
      </c>
      <c r="CO3569" t="n">
        <v>1983.0</v>
      </c>
      <c r="CP3569" t="inlineStr">
        <is>
          <t>Nebeker,A.V., C.K. McAuliffe, R. Mshar, and D.G. Stevens (1983). Toxicity of Silver to Steelhead and Rainbow Trout, Fathead Minnows and Daphnia magna. Environ. Toxicol. Chem., 2, 95-104. doi:10.1002/etc.5620020111. ECOREF#:10525</t>
        </is>
      </c>
    </row>
    <row r="3570">
      <c r="A3570" t="n">
        <v>7761888.0</v>
      </c>
      <c r="B3570" t="inlineStr">
        <is>
          <t>Nitric acid silver (1+) salt (1:1)</t>
        </is>
      </c>
      <c r="C3570"/>
      <c r="D3570" t="inlineStr">
        <is>
          <t>Measured</t>
        </is>
      </c>
      <c r="E3570" t="inlineStr">
        <is>
          <t>Not coded</t>
        </is>
      </c>
      <c r="F3570"/>
      <c r="G3570"/>
      <c r="H3570"/>
      <c r="I3570"/>
      <c r="J3570"/>
      <c r="K3570"/>
      <c r="L3570" t="inlineStr">
        <is>
          <t>Pimephales promelas</t>
        </is>
      </c>
      <c r="M3570" t="inlineStr">
        <is>
          <t>Fathead Minnow</t>
        </is>
      </c>
      <c r="N3570"/>
      <c r="O3570"/>
      <c r="P3570"/>
      <c r="Q3570"/>
      <c r="R3570"/>
      <c r="S3570"/>
      <c r="T3570"/>
      <c r="U3570"/>
      <c r="V3570" t="inlineStr">
        <is>
          <t>Flow-through</t>
        </is>
      </c>
      <c r="W3570" t="inlineStr">
        <is>
          <t>Fresh water</t>
        </is>
      </c>
      <c r="X3570" t="inlineStr">
        <is>
          <t>Lab</t>
        </is>
      </c>
      <c r="Y3570"/>
      <c r="Z3570" t="inlineStr">
        <is>
          <t>Total</t>
        </is>
      </c>
      <c r="AA3570"/>
      <c r="AB3570" t="n">
        <v>0.005</v>
      </c>
      <c r="AC3570"/>
      <c r="AD3570" t="n">
        <v>0.0042</v>
      </c>
      <c r="AE3570"/>
      <c r="AF3570" t="n">
        <v>0.0057</v>
      </c>
      <c r="AG3570" t="inlineStr">
        <is>
          <t>AI mg/L</t>
        </is>
      </c>
      <c r="AH3570"/>
      <c r="AI3570"/>
      <c r="AJ3570"/>
      <c r="AK3570"/>
      <c r="AL3570"/>
      <c r="AM3570"/>
      <c r="AN3570"/>
      <c r="AO3570"/>
      <c r="AP3570"/>
      <c r="AQ3570"/>
      <c r="AR3570"/>
      <c r="AS3570"/>
      <c r="AT3570"/>
      <c r="AU3570"/>
      <c r="AV3570"/>
      <c r="AW3570"/>
      <c r="AX3570" t="inlineStr">
        <is>
          <t>Mortality</t>
        </is>
      </c>
      <c r="AY3570" t="inlineStr">
        <is>
          <t>Mortality</t>
        </is>
      </c>
      <c r="AZ3570" t="inlineStr">
        <is>
          <t>LC50</t>
        </is>
      </c>
      <c r="BA3570"/>
      <c r="BB3570" t="n">
        <v>4.0</v>
      </c>
      <c r="BC3570"/>
      <c r="BD3570"/>
      <c r="BE3570"/>
      <c r="BF3570"/>
      <c r="BG3570" t="inlineStr">
        <is>
          <t>Day(s)</t>
        </is>
      </c>
      <c r="BH3570"/>
      <c r="BI3570" t="inlineStr">
        <is>
          <t>DTXSID3032042</t>
        </is>
      </c>
      <c r="BJ3570"/>
      <c r="BK3570"/>
      <c r="BL3570"/>
      <c r="BM3570"/>
      <c r="BN3570"/>
      <c r="BO3570"/>
      <c r="BP3570"/>
      <c r="BQ3570"/>
      <c r="BR3570"/>
      <c r="BS3570"/>
      <c r="BT3570" t="inlineStr">
        <is>
          <t>--</t>
        </is>
      </c>
      <c r="BU3570"/>
      <c r="BV3570"/>
      <c r="BW3570"/>
      <c r="BX3570"/>
      <c r="BY3570"/>
      <c r="BZ3570"/>
      <c r="CA3570"/>
      <c r="CB3570"/>
      <c r="CC3570"/>
      <c r="CD3570"/>
      <c r="CE3570"/>
      <c r="CF3570"/>
      <c r="CG3570"/>
      <c r="CH3570"/>
      <c r="CI3570"/>
      <c r="CJ3570"/>
      <c r="CK3570" t="inlineStr">
        <is>
          <t>Lemke,A.E.</t>
        </is>
      </c>
      <c r="CL3570" t="n">
        <v>9479.0</v>
      </c>
      <c r="CM3570" t="inlineStr">
        <is>
          <t>Interlaboratory Comparison Acute Testing Set</t>
        </is>
      </c>
      <c r="CN3570" t="inlineStr">
        <is>
          <t>EPA-600/3-81-005, U.S.EPA, Duluth, MN:29 p.</t>
        </is>
      </c>
      <c r="CO3570" t="n">
        <v>1981.0</v>
      </c>
      <c r="CP3570" t="inlineStr">
        <is>
          <t>Lemke,A.E. (1981). Interlaboratory Comparison Acute Testing Set. EPA-600/3-81-005, U.S.EPA, Duluth, MN, 29 p. ECOREF#:9479</t>
        </is>
      </c>
    </row>
    <row r="3571">
      <c r="A3571" t="n">
        <v>7761888.0</v>
      </c>
      <c r="B3571" t="inlineStr">
        <is>
          <t>Nitric acid silver (1+) salt (1:1)</t>
        </is>
      </c>
      <c r="C3571" t="inlineStr">
        <is>
          <t>Reagent Grade, Purissium, Purum, Puriss, Puris, Reinst</t>
        </is>
      </c>
      <c r="D3571" t="inlineStr">
        <is>
          <t>Unmeasured</t>
        </is>
      </c>
      <c r="E3571" t="inlineStr">
        <is>
          <t>Not coded</t>
        </is>
      </c>
      <c r="F3571"/>
      <c r="G3571"/>
      <c r="H3571"/>
      <c r="I3571"/>
      <c r="J3571"/>
      <c r="K3571"/>
      <c r="L3571" t="inlineStr">
        <is>
          <t>Pimephales promelas</t>
        </is>
      </c>
      <c r="M3571" t="inlineStr">
        <is>
          <t>Fathead Minnow</t>
        </is>
      </c>
      <c r="N3571" t="inlineStr">
        <is>
          <t>Fry</t>
        </is>
      </c>
      <c r="O3571"/>
      <c r="P3571" t="n">
        <v>4.0</v>
      </c>
      <c r="Q3571"/>
      <c r="R3571"/>
      <c r="S3571"/>
      <c r="T3571"/>
      <c r="U3571" t="inlineStr">
        <is>
          <t>Day(s)</t>
        </is>
      </c>
      <c r="V3571" t="inlineStr">
        <is>
          <t>Static</t>
        </is>
      </c>
      <c r="W3571" t="inlineStr">
        <is>
          <t>Fresh water</t>
        </is>
      </c>
      <c r="X3571" t="inlineStr">
        <is>
          <t>Lab</t>
        </is>
      </c>
      <c r="Y3571" t="n">
        <v>6.0</v>
      </c>
      <c r="Z3571" t="inlineStr">
        <is>
          <t>Total</t>
        </is>
      </c>
      <c r="AA3571"/>
      <c r="AB3571" t="n">
        <v>0.0028</v>
      </c>
      <c r="AC3571"/>
      <c r="AD3571" t="n">
        <v>0.0026</v>
      </c>
      <c r="AE3571"/>
      <c r="AF3571" t="n">
        <v>0.003</v>
      </c>
      <c r="AG3571" t="inlineStr">
        <is>
          <t>AI mg/L</t>
        </is>
      </c>
      <c r="AH3571"/>
      <c r="AI3571"/>
      <c r="AJ3571"/>
      <c r="AK3571"/>
      <c r="AL3571"/>
      <c r="AM3571"/>
      <c r="AN3571"/>
      <c r="AO3571"/>
      <c r="AP3571"/>
      <c r="AQ3571"/>
      <c r="AR3571"/>
      <c r="AS3571"/>
      <c r="AT3571"/>
      <c r="AU3571"/>
      <c r="AV3571"/>
      <c r="AW3571"/>
      <c r="AX3571" t="inlineStr">
        <is>
          <t>Mortality</t>
        </is>
      </c>
      <c r="AY3571" t="inlineStr">
        <is>
          <t>Mortality</t>
        </is>
      </c>
      <c r="AZ3571" t="inlineStr">
        <is>
          <t>LC50</t>
        </is>
      </c>
      <c r="BA3571"/>
      <c r="BB3571" t="n">
        <v>4.0</v>
      </c>
      <c r="BC3571"/>
      <c r="BD3571"/>
      <c r="BE3571"/>
      <c r="BF3571"/>
      <c r="BG3571" t="inlineStr">
        <is>
          <t>Day(s)</t>
        </is>
      </c>
      <c r="BH3571"/>
      <c r="BI3571" t="inlineStr">
        <is>
          <t>DTXSID3032042</t>
        </is>
      </c>
      <c r="BJ3571"/>
      <c r="BK3571"/>
      <c r="BL3571"/>
      <c r="BM3571"/>
      <c r="BN3571"/>
      <c r="BO3571"/>
      <c r="BP3571"/>
      <c r="BQ3571"/>
      <c r="BR3571"/>
      <c r="BS3571"/>
      <c r="BT3571" t="inlineStr">
        <is>
          <t>--</t>
        </is>
      </c>
      <c r="BU3571"/>
      <c r="BV3571"/>
      <c r="BW3571"/>
      <c r="BX3571"/>
      <c r="BY3571"/>
      <c r="BZ3571"/>
      <c r="CA3571"/>
      <c r="CB3571"/>
      <c r="CC3571"/>
      <c r="CD3571"/>
      <c r="CE3571"/>
      <c r="CF3571"/>
      <c r="CG3571"/>
      <c r="CH3571"/>
      <c r="CI3571" t="inlineStr">
        <is>
          <t xml:space="preserve"> TESTID/25//MSMT/NR//DOSES/2/5/10/20/40 UG/L//SOURCE/COM//WTINT/NR//DNUM/6//SEX/NR//TMETH/EPAASTM//STYPE/ACUTE//ETIME/96 H//AP RATE/NR//SAMPN/NR//WTAT/NR//INTAKE/NR//COMPEP/NR//LD/NR//DW/NR//STST/NR//HMA/NR//NA/NR//CL/40 MG/L//DIC/NR//CA/NR//POT/NR//MG/NR//SO4/NR//SULF/NR//</t>
        </is>
      </c>
      <c r="CJ3571" t="inlineStr">
        <is>
          <t>SOURCE/COMMERCIAL//   TESTID/25//MSMT/NR//DOSES/2/5/10/20/40 UG/L//SOURCE/COM//WTINT/NR//DNUM/6//SEX/NR//TMETH/EPAASTM//STYPE/ACUTE//ETIME/96 H//AP RATE/NR//SAMPN/NR//WTAT/NR//INTAKE/NR//COMPEP/NR//LD/NR//DW/NR//STST/NR//HMA/NR//NA/NR//CL/40 MG/L//DIC/NR//CA/NR//POT/NR//MG/NR//SO4/NR//SULF/NR//</t>
        </is>
      </c>
      <c r="CK3571" t="inlineStr">
        <is>
          <t>Forsythe II,B.L.</t>
        </is>
      </c>
      <c r="CL3571" t="n">
        <v>83754.0</v>
      </c>
      <c r="CM3571" t="inlineStr">
        <is>
          <t>Silver in a Freshwater Ecosystem:  Acute Toxicity and Trophic Transfer</t>
        </is>
      </c>
      <c r="CN3571" t="inlineStr">
        <is>
          <t>Ph.D. Thesis, Clemson University, Clemson, SC:149 p.</t>
        </is>
      </c>
      <c r="CO3571" t="n">
        <v>1996.0</v>
      </c>
      <c r="CP3571" t="inlineStr">
        <is>
          <t>Forsythe II,B.L. (1996). Silver in a Freshwater Ecosystem:  Acute Toxicity and Trophic Transfer. Ph.D. Thesis, Clemson University, Clemson, SC, 149 p. ECOREF#:83754</t>
        </is>
      </c>
    </row>
    <row r="3572">
      <c r="A3572" t="n">
        <v>7761888.0</v>
      </c>
      <c r="B3572" t="inlineStr">
        <is>
          <t>Nitric acid silver (1+) salt (1:1)</t>
        </is>
      </c>
      <c r="C3572"/>
      <c r="D3572" t="inlineStr">
        <is>
          <t>Measured</t>
        </is>
      </c>
      <c r="E3572" t="inlineStr">
        <is>
          <t>Not coded</t>
        </is>
      </c>
      <c r="F3572"/>
      <c r="G3572"/>
      <c r="H3572"/>
      <c r="I3572"/>
      <c r="J3572"/>
      <c r="K3572"/>
      <c r="L3572" t="inlineStr">
        <is>
          <t>Pimephales promelas</t>
        </is>
      </c>
      <c r="M3572" t="inlineStr">
        <is>
          <t>Fathead Minnow</t>
        </is>
      </c>
      <c r="N3572" t="inlineStr">
        <is>
          <t>Larva</t>
        </is>
      </c>
      <c r="O3572" t="inlineStr">
        <is>
          <t>&lt;</t>
        </is>
      </c>
      <c r="P3572" t="n">
        <v>24.0</v>
      </c>
      <c r="Q3572"/>
      <c r="R3572"/>
      <c r="S3572"/>
      <c r="T3572"/>
      <c r="U3572" t="inlineStr">
        <is>
          <t>Hour(s)</t>
        </is>
      </c>
      <c r="V3572" t="inlineStr">
        <is>
          <t>Renewal</t>
        </is>
      </c>
      <c r="W3572" t="inlineStr">
        <is>
          <t>Fresh water</t>
        </is>
      </c>
      <c r="X3572" t="inlineStr">
        <is>
          <t>Lab</t>
        </is>
      </c>
      <c r="Y3572" t="n">
        <v>6.0</v>
      </c>
      <c r="Z3572" t="inlineStr">
        <is>
          <t>Total</t>
        </is>
      </c>
      <c r="AA3572"/>
      <c r="AB3572" t="n">
        <v>0.0233</v>
      </c>
      <c r="AC3572"/>
      <c r="AD3572"/>
      <c r="AE3572"/>
      <c r="AF3572"/>
      <c r="AG3572" t="inlineStr">
        <is>
          <t>AI mg/L</t>
        </is>
      </c>
      <c r="AH3572"/>
      <c r="AI3572"/>
      <c r="AJ3572"/>
      <c r="AK3572"/>
      <c r="AL3572"/>
      <c r="AM3572"/>
      <c r="AN3572"/>
      <c r="AO3572"/>
      <c r="AP3572"/>
      <c r="AQ3572"/>
      <c r="AR3572"/>
      <c r="AS3572"/>
      <c r="AT3572"/>
      <c r="AU3572"/>
      <c r="AV3572"/>
      <c r="AW3572"/>
      <c r="AX3572" t="inlineStr">
        <is>
          <t>Mortality</t>
        </is>
      </c>
      <c r="AY3572" t="inlineStr">
        <is>
          <t>Mortality</t>
        </is>
      </c>
      <c r="AZ3572" t="inlineStr">
        <is>
          <t>LC50</t>
        </is>
      </c>
      <c r="BA3572"/>
      <c r="BB3572" t="n">
        <v>4.0</v>
      </c>
      <c r="BC3572"/>
      <c r="BD3572"/>
      <c r="BE3572"/>
      <c r="BF3572"/>
      <c r="BG3572" t="inlineStr">
        <is>
          <t>Day(s)</t>
        </is>
      </c>
      <c r="BH3572"/>
      <c r="BI3572" t="inlineStr">
        <is>
          <t>DTXSID3032042</t>
        </is>
      </c>
      <c r="BJ3572" t="inlineStr">
        <is>
          <t>10.1897/02-501</t>
        </is>
      </c>
      <c r="BK3572"/>
      <c r="BL3572"/>
      <c r="BM3572"/>
      <c r="BN3572"/>
      <c r="BO3572"/>
      <c r="BP3572"/>
      <c r="BQ3572"/>
      <c r="BR3572"/>
      <c r="BS3572"/>
      <c r="BT3572" t="inlineStr">
        <is>
          <t>--</t>
        </is>
      </c>
      <c r="BU3572"/>
      <c r="BV3572"/>
      <c r="BW3572"/>
      <c r="BX3572"/>
      <c r="BY3572"/>
      <c r="BZ3572"/>
      <c r="CA3572"/>
      <c r="CB3572"/>
      <c r="CC3572"/>
      <c r="CD3572"/>
      <c r="CE3572"/>
      <c r="CF3572"/>
      <c r="CG3572"/>
      <c r="CH3572"/>
      <c r="CI3572" t="inlineStr">
        <is>
          <t xml:space="preserve"> NA/4.6* mg/L//DNUM/6//TESTID/9//CONC/ALSO REPORTED FOR DISSOLVED AG////</t>
        </is>
      </c>
      <c r="CJ3572" t="inlineStr">
        <is>
          <t xml:space="preserve">   NA/4.6* mg/L//DNUM/6//TESTID/9//CONC/ALSO REPORTED FOR DISSOLVED AG////</t>
        </is>
      </c>
      <c r="CK3572" t="inlineStr">
        <is>
          <t>VanGenderen,E.J., A.C. Ryan, J.R. Tomasso, and S.J. Klaine</t>
        </is>
      </c>
      <c r="CL3572" t="n">
        <v>71734.0</v>
      </c>
      <c r="CM3572" t="inlineStr">
        <is>
          <t>Influence of Dissolved Organic Matter Source on Silver Toxicity to Pimephales promelas</t>
        </is>
      </c>
      <c r="CN3572" t="inlineStr">
        <is>
          <t>Environ. Toxicol. Chem.22(11): 2746-2751</t>
        </is>
      </c>
      <c r="CO3572" t="n">
        <v>2003.0</v>
      </c>
      <c r="CP3572" t="inlineStr">
        <is>
          <t>VanGenderen,E.J., A.C. Ryan, J.R. Tomasso, and S.J. Klaine (2003). Influence of Dissolved Organic Matter Source on Silver Toxicity to Pimephales promelas. Environ. Toxicol. Chem., 22, (11), 2746-2751. doi:10.1897/02-501. ECOREF#:71734</t>
        </is>
      </c>
    </row>
    <row r="3573">
      <c r="A3573" t="n">
        <v>7761888.0</v>
      </c>
      <c r="B3573" t="inlineStr">
        <is>
          <t>Nitric acid silver (1+) salt (1:1)</t>
        </is>
      </c>
      <c r="C3573"/>
      <c r="D3573" t="inlineStr">
        <is>
          <t>Measured</t>
        </is>
      </c>
      <c r="E3573" t="inlineStr">
        <is>
          <t>Not coded</t>
        </is>
      </c>
      <c r="F3573"/>
      <c r="G3573"/>
      <c r="H3573"/>
      <c r="I3573"/>
      <c r="J3573"/>
      <c r="K3573"/>
      <c r="L3573" t="inlineStr">
        <is>
          <t>Pimephales promelas</t>
        </is>
      </c>
      <c r="M3573" t="inlineStr">
        <is>
          <t>Fathead Minnow</t>
        </is>
      </c>
      <c r="N3573"/>
      <c r="O3573"/>
      <c r="P3573"/>
      <c r="Q3573"/>
      <c r="R3573"/>
      <c r="S3573"/>
      <c r="T3573"/>
      <c r="U3573"/>
      <c r="V3573" t="inlineStr">
        <is>
          <t>Flow-through</t>
        </is>
      </c>
      <c r="W3573" t="inlineStr">
        <is>
          <t>Fresh water</t>
        </is>
      </c>
      <c r="X3573" t="inlineStr">
        <is>
          <t>Lab</t>
        </is>
      </c>
      <c r="Y3573"/>
      <c r="Z3573" t="inlineStr">
        <is>
          <t>Total</t>
        </is>
      </c>
      <c r="AA3573"/>
      <c r="AB3573" t="n">
        <v>0.0063</v>
      </c>
      <c r="AC3573"/>
      <c r="AD3573" t="n">
        <v>0.0058</v>
      </c>
      <c r="AE3573"/>
      <c r="AF3573" t="n">
        <v>0.0068</v>
      </c>
      <c r="AG3573" t="inlineStr">
        <is>
          <t>AI mg/L</t>
        </is>
      </c>
      <c r="AH3573"/>
      <c r="AI3573"/>
      <c r="AJ3573"/>
      <c r="AK3573"/>
      <c r="AL3573"/>
      <c r="AM3573"/>
      <c r="AN3573"/>
      <c r="AO3573"/>
      <c r="AP3573"/>
      <c r="AQ3573"/>
      <c r="AR3573"/>
      <c r="AS3573"/>
      <c r="AT3573"/>
      <c r="AU3573"/>
      <c r="AV3573"/>
      <c r="AW3573"/>
      <c r="AX3573" t="inlineStr">
        <is>
          <t>Mortality</t>
        </is>
      </c>
      <c r="AY3573" t="inlineStr">
        <is>
          <t>Mortality</t>
        </is>
      </c>
      <c r="AZ3573" t="inlineStr">
        <is>
          <t>LC50</t>
        </is>
      </c>
      <c r="BA3573"/>
      <c r="BB3573" t="n">
        <v>4.0</v>
      </c>
      <c r="BC3573"/>
      <c r="BD3573"/>
      <c r="BE3573"/>
      <c r="BF3573"/>
      <c r="BG3573" t="inlineStr">
        <is>
          <t>Day(s)</t>
        </is>
      </c>
      <c r="BH3573"/>
      <c r="BI3573" t="inlineStr">
        <is>
          <t>DTXSID3032042</t>
        </is>
      </c>
      <c r="BJ3573"/>
      <c r="BK3573"/>
      <c r="BL3573"/>
      <c r="BM3573"/>
      <c r="BN3573"/>
      <c r="BO3573"/>
      <c r="BP3573"/>
      <c r="BQ3573"/>
      <c r="BR3573"/>
      <c r="BS3573"/>
      <c r="BT3573" t="inlineStr">
        <is>
          <t>--</t>
        </is>
      </c>
      <c r="BU3573"/>
      <c r="BV3573"/>
      <c r="BW3573"/>
      <c r="BX3573"/>
      <c r="BY3573"/>
      <c r="BZ3573"/>
      <c r="CA3573"/>
      <c r="CB3573"/>
      <c r="CC3573"/>
      <c r="CD3573"/>
      <c r="CE3573"/>
      <c r="CF3573"/>
      <c r="CG3573"/>
      <c r="CH3573"/>
      <c r="CI3573"/>
      <c r="CJ3573"/>
      <c r="CK3573" t="inlineStr">
        <is>
          <t>Lemke,A.E.</t>
        </is>
      </c>
      <c r="CL3573" t="n">
        <v>9479.0</v>
      </c>
      <c r="CM3573" t="inlineStr">
        <is>
          <t>Interlaboratory Comparison Acute Testing Set</t>
        </is>
      </c>
      <c r="CN3573" t="inlineStr">
        <is>
          <t>EPA-600/3-81-005, U.S.EPA, Duluth, MN:29 p.</t>
        </is>
      </c>
      <c r="CO3573" t="n">
        <v>1981.0</v>
      </c>
      <c r="CP3573" t="inlineStr">
        <is>
          <t>Lemke,A.E. (1981). Interlaboratory Comparison Acute Testing Set. EPA-600/3-81-005, U.S.EPA, Duluth, MN, 29 p. ECOREF#:9479</t>
        </is>
      </c>
    </row>
    <row r="3574">
      <c r="A3574" t="n">
        <v>7761888.0</v>
      </c>
      <c r="B3574" t="inlineStr">
        <is>
          <t>Nitric acid silver (1+) salt (1:1)</t>
        </is>
      </c>
      <c r="C3574" t="inlineStr">
        <is>
          <t>Reagent Grade, Purissium, Purum, Puriss, Puris, Reinst</t>
        </is>
      </c>
      <c r="D3574" t="inlineStr">
        <is>
          <t>Unmeasured</t>
        </is>
      </c>
      <c r="E3574" t="inlineStr">
        <is>
          <t>Not coded</t>
        </is>
      </c>
      <c r="F3574"/>
      <c r="G3574"/>
      <c r="H3574"/>
      <c r="I3574"/>
      <c r="J3574"/>
      <c r="K3574"/>
      <c r="L3574" t="inlineStr">
        <is>
          <t>Pimephales promelas</t>
        </is>
      </c>
      <c r="M3574" t="inlineStr">
        <is>
          <t>Fathead Minnow</t>
        </is>
      </c>
      <c r="N3574" t="inlineStr">
        <is>
          <t>Fry</t>
        </is>
      </c>
      <c r="O3574" t="inlineStr">
        <is>
          <t>&lt;</t>
        </is>
      </c>
      <c r="P3574" t="n">
        <v>24.0</v>
      </c>
      <c r="Q3574"/>
      <c r="R3574"/>
      <c r="S3574"/>
      <c r="T3574"/>
      <c r="U3574" t="inlineStr">
        <is>
          <t>Hour(s)</t>
        </is>
      </c>
      <c r="V3574" t="inlineStr">
        <is>
          <t>Static</t>
        </is>
      </c>
      <c r="W3574" t="inlineStr">
        <is>
          <t>Fresh water</t>
        </is>
      </c>
      <c r="X3574" t="inlineStr">
        <is>
          <t>Lab</t>
        </is>
      </c>
      <c r="Y3574"/>
      <c r="Z3574" t="inlineStr">
        <is>
          <t>Total</t>
        </is>
      </c>
      <c r="AA3574"/>
      <c r="AB3574" t="n">
        <v>0.00224</v>
      </c>
      <c r="AC3574"/>
      <c r="AD3574" t="n">
        <v>0.0021</v>
      </c>
      <c r="AE3574"/>
      <c r="AF3574" t="n">
        <v>0.00238</v>
      </c>
      <c r="AG3574" t="inlineStr">
        <is>
          <t>AI mg/L</t>
        </is>
      </c>
      <c r="AH3574"/>
      <c r="AI3574"/>
      <c r="AJ3574"/>
      <c r="AK3574"/>
      <c r="AL3574"/>
      <c r="AM3574"/>
      <c r="AN3574"/>
      <c r="AO3574"/>
      <c r="AP3574"/>
      <c r="AQ3574"/>
      <c r="AR3574"/>
      <c r="AS3574"/>
      <c r="AT3574"/>
      <c r="AU3574"/>
      <c r="AV3574"/>
      <c r="AW3574"/>
      <c r="AX3574" t="inlineStr">
        <is>
          <t>Mortality</t>
        </is>
      </c>
      <c r="AY3574" t="inlineStr">
        <is>
          <t>Mortality</t>
        </is>
      </c>
      <c r="AZ3574" t="inlineStr">
        <is>
          <t>LC50</t>
        </is>
      </c>
      <c r="BA3574"/>
      <c r="BB3574" t="n">
        <v>4.0</v>
      </c>
      <c r="BC3574"/>
      <c r="BD3574"/>
      <c r="BE3574"/>
      <c r="BF3574"/>
      <c r="BG3574" t="inlineStr">
        <is>
          <t>Day(s)</t>
        </is>
      </c>
      <c r="BH3574"/>
      <c r="BI3574" t="inlineStr">
        <is>
          <t>DTXSID3032042</t>
        </is>
      </c>
      <c r="BJ3574" t="inlineStr">
        <is>
          <t>10.1002/etc.5620180109</t>
        </is>
      </c>
      <c r="BK3574"/>
      <c r="BL3574"/>
      <c r="BM3574"/>
      <c r="BN3574"/>
      <c r="BO3574"/>
      <c r="BP3574"/>
      <c r="BQ3574"/>
      <c r="BR3574"/>
      <c r="BS3574"/>
      <c r="BT3574" t="inlineStr">
        <is>
          <t>--</t>
        </is>
      </c>
      <c r="BU3574"/>
      <c r="BV3574"/>
      <c r="BW3574"/>
      <c r="BX3574"/>
      <c r="BY3574"/>
      <c r="BZ3574"/>
      <c r="CA3574"/>
      <c r="CB3574"/>
      <c r="CC3574"/>
      <c r="CD3574"/>
      <c r="CE3574"/>
      <c r="CF3574"/>
      <c r="CG3574"/>
      <c r="CH3574"/>
      <c r="CI3574"/>
      <c r="CJ3574"/>
      <c r="CK3574" t="inlineStr">
        <is>
          <t>Karen,D.J., D.R. Ownby, B.L. Forsythe, T.P. Bills, T.W. LaPoint, G.B. Cobb, and S.J. Klaine</t>
        </is>
      </c>
      <c r="CL3574" t="n">
        <v>19218.0</v>
      </c>
      <c r="CM3574" t="inlineStr">
        <is>
          <t>Influence of Water Quality on Silver Toxicity to Rainbow Trout (Oncorhynchus mykiss), Fathead Minnows (Pimephales promelas), and Water Fleas (Daphnia magna)</t>
        </is>
      </c>
      <c r="CN3574" t="inlineStr">
        <is>
          <t>Environ. Toxicol. Chem.18(1): 63-70</t>
        </is>
      </c>
      <c r="CO3574" t="n">
        <v>1999.0</v>
      </c>
      <c r="CP3574" t="inlineStr">
        <is>
          <t>Karen,D.J., D.R. Ownby, B.L. Forsythe, T.P. Bills, T.W. LaPoint, G.B. Cobb, and S.J. Klaine (1999). Influence of Water Quality on Silver Toxicity to Rainbow Trout (Oncorhynchus mykiss), Fathead Minnows (Pimephales promelas), and Water Fleas (Daphnia magna). Environ. Toxicol. Chem., 18, (1), 63-70. doi:10.1002/etc.5620180109. ECOREF#:19218</t>
        </is>
      </c>
    </row>
    <row r="3575">
      <c r="A3575" t="n">
        <v>7761888.0</v>
      </c>
      <c r="B3575" t="inlineStr">
        <is>
          <t>Nitric acid silver (1+) salt (1:1)</t>
        </is>
      </c>
      <c r="C3575" t="inlineStr">
        <is>
          <t>Reagent Grade, Purissium, Purum, Puriss, Puris, Reinst</t>
        </is>
      </c>
      <c r="D3575" t="inlineStr">
        <is>
          <t>Unmeasured</t>
        </is>
      </c>
      <c r="E3575" t="inlineStr">
        <is>
          <t>Not coded</t>
        </is>
      </c>
      <c r="F3575"/>
      <c r="G3575"/>
      <c r="H3575"/>
      <c r="I3575"/>
      <c r="J3575"/>
      <c r="K3575"/>
      <c r="L3575" t="inlineStr">
        <is>
          <t>Pimephales promelas</t>
        </is>
      </c>
      <c r="M3575" t="inlineStr">
        <is>
          <t>Fathead Minnow</t>
        </is>
      </c>
      <c r="N3575" t="inlineStr">
        <is>
          <t>Fry</t>
        </is>
      </c>
      <c r="O3575" t="inlineStr">
        <is>
          <t>&lt;</t>
        </is>
      </c>
      <c r="P3575" t="n">
        <v>24.0</v>
      </c>
      <c r="Q3575"/>
      <c r="R3575"/>
      <c r="S3575"/>
      <c r="T3575"/>
      <c r="U3575" t="inlineStr">
        <is>
          <t>Hour(s)</t>
        </is>
      </c>
      <c r="V3575" t="inlineStr">
        <is>
          <t>Static</t>
        </is>
      </c>
      <c r="W3575" t="inlineStr">
        <is>
          <t>Fresh water</t>
        </is>
      </c>
      <c r="X3575" t="inlineStr">
        <is>
          <t>Lab</t>
        </is>
      </c>
      <c r="Y3575"/>
      <c r="Z3575" t="inlineStr">
        <is>
          <t>Total</t>
        </is>
      </c>
      <c r="AA3575"/>
      <c r="AB3575" t="n">
        <v>0.00356</v>
      </c>
      <c r="AC3575"/>
      <c r="AD3575"/>
      <c r="AE3575"/>
      <c r="AF3575"/>
      <c r="AG3575" t="inlineStr">
        <is>
          <t>AI mg/L</t>
        </is>
      </c>
      <c r="AH3575"/>
      <c r="AI3575"/>
      <c r="AJ3575"/>
      <c r="AK3575"/>
      <c r="AL3575"/>
      <c r="AM3575"/>
      <c r="AN3575"/>
      <c r="AO3575"/>
      <c r="AP3575"/>
      <c r="AQ3575"/>
      <c r="AR3575"/>
      <c r="AS3575"/>
      <c r="AT3575"/>
      <c r="AU3575"/>
      <c r="AV3575"/>
      <c r="AW3575"/>
      <c r="AX3575" t="inlineStr">
        <is>
          <t>Mortality</t>
        </is>
      </c>
      <c r="AY3575" t="inlineStr">
        <is>
          <t>Mortality</t>
        </is>
      </c>
      <c r="AZ3575" t="inlineStr">
        <is>
          <t>LC50</t>
        </is>
      </c>
      <c r="BA3575"/>
      <c r="BB3575" t="n">
        <v>4.0</v>
      </c>
      <c r="BC3575"/>
      <c r="BD3575"/>
      <c r="BE3575"/>
      <c r="BF3575"/>
      <c r="BG3575" t="inlineStr">
        <is>
          <t>Day(s)</t>
        </is>
      </c>
      <c r="BH3575"/>
      <c r="BI3575" t="inlineStr">
        <is>
          <t>DTXSID3032042</t>
        </is>
      </c>
      <c r="BJ3575" t="inlineStr">
        <is>
          <t>10.1002/etc.5620180109</t>
        </is>
      </c>
      <c r="BK3575"/>
      <c r="BL3575"/>
      <c r="BM3575"/>
      <c r="BN3575"/>
      <c r="BO3575"/>
      <c r="BP3575"/>
      <c r="BQ3575"/>
      <c r="BR3575"/>
      <c r="BS3575"/>
      <c r="BT3575" t="inlineStr">
        <is>
          <t>--</t>
        </is>
      </c>
      <c r="BU3575"/>
      <c r="BV3575"/>
      <c r="BW3575"/>
      <c r="BX3575"/>
      <c r="BY3575"/>
      <c r="BZ3575"/>
      <c r="CA3575"/>
      <c r="CB3575"/>
      <c r="CC3575"/>
      <c r="CD3575"/>
      <c r="CE3575"/>
      <c r="CF3575"/>
      <c r="CG3575"/>
      <c r="CH3575"/>
      <c r="CI3575" t="inlineStr">
        <is>
          <t xml:space="preserve">CONC1/CI REPORTED AS 4.37-5.41// </t>
        </is>
      </c>
      <c r="CJ3575" t="inlineStr">
        <is>
          <t xml:space="preserve">  CONC1/CI REPORTED AS 4.37-5.41// </t>
        </is>
      </c>
      <c r="CK3575" t="inlineStr">
        <is>
          <t>Karen,D.J., D.R. Ownby, B.L. Forsythe, T.P. Bills, T.W. LaPoint, G.B. Cobb, and S.J. Klaine</t>
        </is>
      </c>
      <c r="CL3575" t="n">
        <v>19218.0</v>
      </c>
      <c r="CM3575" t="inlineStr">
        <is>
          <t>Influence of Water Quality on Silver Toxicity to Rainbow Trout (Oncorhynchus mykiss), Fathead Minnows (Pimephales promelas), and Water Fleas (Daphnia magna)</t>
        </is>
      </c>
      <c r="CN3575" t="inlineStr">
        <is>
          <t>Environ. Toxicol. Chem.18(1): 63-70</t>
        </is>
      </c>
      <c r="CO3575" t="n">
        <v>1999.0</v>
      </c>
      <c r="CP3575" t="inlineStr">
        <is>
          <t>Karen,D.J., D.R. Ownby, B.L. Forsythe, T.P. Bills, T.W. LaPoint, G.B. Cobb, and S.J. Klaine (1999). Influence of Water Quality on Silver Toxicity to Rainbow Trout (Oncorhynchus mykiss), Fathead Minnows (Pimephales promelas), and Water Fleas (Daphnia magna). Environ. Toxicol. Chem., 18, (1), 63-70. doi:10.1002/etc.5620180109. ECOREF#:19218</t>
        </is>
      </c>
    </row>
    <row r="3576">
      <c r="A3576" t="n">
        <v>7761888.0</v>
      </c>
      <c r="B3576" t="inlineStr">
        <is>
          <t>Nitric acid silver (1+) salt (1:1)</t>
        </is>
      </c>
      <c r="C3576" t="inlineStr">
        <is>
          <t>Reagent Grade, Purissium, Purum, Puriss, Puris, Reinst</t>
        </is>
      </c>
      <c r="D3576" t="inlineStr">
        <is>
          <t>Unmeasured</t>
        </is>
      </c>
      <c r="E3576" t="inlineStr">
        <is>
          <t>Not coded</t>
        </is>
      </c>
      <c r="F3576"/>
      <c r="G3576"/>
      <c r="H3576"/>
      <c r="I3576"/>
      <c r="J3576"/>
      <c r="K3576"/>
      <c r="L3576" t="inlineStr">
        <is>
          <t>Pimephales promelas</t>
        </is>
      </c>
      <c r="M3576" t="inlineStr">
        <is>
          <t>Fathead Minnow</t>
        </is>
      </c>
      <c r="N3576" t="inlineStr">
        <is>
          <t>Larva</t>
        </is>
      </c>
      <c r="O3576"/>
      <c r="P3576" t="n">
        <v>28.0</v>
      </c>
      <c r="Q3576"/>
      <c r="R3576"/>
      <c r="S3576"/>
      <c r="T3576"/>
      <c r="U3576" t="inlineStr">
        <is>
          <t>Day(s)</t>
        </is>
      </c>
      <c r="V3576" t="inlineStr">
        <is>
          <t>Static</t>
        </is>
      </c>
      <c r="W3576" t="inlineStr">
        <is>
          <t>Fresh water</t>
        </is>
      </c>
      <c r="X3576" t="inlineStr">
        <is>
          <t>Lab</t>
        </is>
      </c>
      <c r="Y3576" t="n">
        <v>6.0</v>
      </c>
      <c r="Z3576" t="inlineStr">
        <is>
          <t>Total</t>
        </is>
      </c>
      <c r="AA3576"/>
      <c r="AB3576" t="n">
        <v>0.0218</v>
      </c>
      <c r="AC3576"/>
      <c r="AD3576" t="n">
        <v>0.0205</v>
      </c>
      <c r="AE3576"/>
      <c r="AF3576" t="n">
        <v>0.023</v>
      </c>
      <c r="AG3576" t="inlineStr">
        <is>
          <t>AI mg/L</t>
        </is>
      </c>
      <c r="AH3576"/>
      <c r="AI3576"/>
      <c r="AJ3576"/>
      <c r="AK3576"/>
      <c r="AL3576"/>
      <c r="AM3576"/>
      <c r="AN3576"/>
      <c r="AO3576"/>
      <c r="AP3576"/>
      <c r="AQ3576"/>
      <c r="AR3576"/>
      <c r="AS3576"/>
      <c r="AT3576"/>
      <c r="AU3576"/>
      <c r="AV3576"/>
      <c r="AW3576"/>
      <c r="AX3576" t="inlineStr">
        <is>
          <t>Mortality</t>
        </is>
      </c>
      <c r="AY3576" t="inlineStr">
        <is>
          <t>Mortality</t>
        </is>
      </c>
      <c r="AZ3576" t="inlineStr">
        <is>
          <t>LC50</t>
        </is>
      </c>
      <c r="BA3576"/>
      <c r="BB3576" t="n">
        <v>4.0</v>
      </c>
      <c r="BC3576"/>
      <c r="BD3576"/>
      <c r="BE3576"/>
      <c r="BF3576"/>
      <c r="BG3576" t="inlineStr">
        <is>
          <t>Day(s)</t>
        </is>
      </c>
      <c r="BH3576"/>
      <c r="BI3576" t="inlineStr">
        <is>
          <t>DTXSID3032042</t>
        </is>
      </c>
      <c r="BJ3576"/>
      <c r="BK3576"/>
      <c r="BL3576"/>
      <c r="BM3576"/>
      <c r="BN3576"/>
      <c r="BO3576"/>
      <c r="BP3576"/>
      <c r="BQ3576"/>
      <c r="BR3576"/>
      <c r="BS3576"/>
      <c r="BT3576" t="inlineStr">
        <is>
          <t>--</t>
        </is>
      </c>
      <c r="BU3576"/>
      <c r="BV3576"/>
      <c r="BW3576"/>
      <c r="BX3576"/>
      <c r="BY3576"/>
      <c r="BZ3576"/>
      <c r="CA3576"/>
      <c r="CB3576"/>
      <c r="CC3576"/>
      <c r="CD3576"/>
      <c r="CE3576"/>
      <c r="CF3576"/>
      <c r="CG3576"/>
      <c r="CH3576"/>
      <c r="CI3576" t="inlineStr">
        <is>
          <t xml:space="preserve"> TESTID/46//MSMT/NR//DOSES/2/5/10/30/60 UG/L//SOURCE/COM//WTINT/NR//DNUM/6//SEX/NR//TMETH/EPAASTM//STYPE/ACUTE//ETIME/96 H//AP RATE/NR//SAMPN/NR//WTAT/NR//INTAKE/NR//COMPEP/NR//LD/NR//DW/NR//STST/NR//HMA/NR//NA/NR//CL/20 MG/L//DIC/NR//CA/NR//POT/NR//MG/NR//SO4/NR//SULF/NR//</t>
        </is>
      </c>
      <c r="CJ3576" t="inlineStr">
        <is>
          <t>SOURCE/COMMERCIAL//   TESTID/46//MSMT/NR//DOSES/2/5/10/30/60 UG/L//SOURCE/COM//WTINT/NR//DNUM/6//SEX/NR//TMETH/EPAASTM//STYPE/ACUTE//ETIME/96 H//AP RATE/NR//SAMPN/NR//WTAT/NR//INTAKE/NR//COMPEP/NR//LD/NR//DW/NR//STST/NR//HMA/NR//NA/NR//CL/20 MG/L//DIC/NR//CA/NR//POT/NR//MG/NR//SO4/NR//SULF/NR//</t>
        </is>
      </c>
      <c r="CK3576" t="inlineStr">
        <is>
          <t>Forsythe II,B.L.</t>
        </is>
      </c>
      <c r="CL3576" t="n">
        <v>83754.0</v>
      </c>
      <c r="CM3576" t="inlineStr">
        <is>
          <t>Silver in a Freshwater Ecosystem:  Acute Toxicity and Trophic Transfer</t>
        </is>
      </c>
      <c r="CN3576" t="inlineStr">
        <is>
          <t>Ph.D. Thesis, Clemson University, Clemson, SC:149 p.</t>
        </is>
      </c>
      <c r="CO3576" t="n">
        <v>1996.0</v>
      </c>
      <c r="CP3576" t="inlineStr">
        <is>
          <t>Forsythe II,B.L. (1996). Silver in a Freshwater Ecosystem:  Acute Toxicity and Trophic Transfer. Ph.D. Thesis, Clemson University, Clemson, SC, 149 p. ECOREF#:83754</t>
        </is>
      </c>
    </row>
    <row r="3577">
      <c r="A3577" t="n">
        <v>7761888.0</v>
      </c>
      <c r="B3577" t="inlineStr">
        <is>
          <t>Nitric acid silver (1+) salt (1:1)</t>
        </is>
      </c>
      <c r="C3577"/>
      <c r="D3577" t="inlineStr">
        <is>
          <t>Measured</t>
        </is>
      </c>
      <c r="E3577" t="inlineStr">
        <is>
          <t>Not coded</t>
        </is>
      </c>
      <c r="F3577"/>
      <c r="G3577"/>
      <c r="H3577"/>
      <c r="I3577"/>
      <c r="J3577"/>
      <c r="K3577"/>
      <c r="L3577" t="inlineStr">
        <is>
          <t>Pimephales promelas</t>
        </is>
      </c>
      <c r="M3577" t="inlineStr">
        <is>
          <t>Fathead Minnow</t>
        </is>
      </c>
      <c r="N3577"/>
      <c r="O3577"/>
      <c r="P3577"/>
      <c r="Q3577"/>
      <c r="R3577"/>
      <c r="S3577"/>
      <c r="T3577"/>
      <c r="U3577"/>
      <c r="V3577" t="inlineStr">
        <is>
          <t>Flow-through</t>
        </is>
      </c>
      <c r="W3577" t="inlineStr">
        <is>
          <t>Fresh water</t>
        </is>
      </c>
      <c r="X3577" t="inlineStr">
        <is>
          <t>Lab</t>
        </is>
      </c>
      <c r="Y3577"/>
      <c r="Z3577" t="inlineStr">
        <is>
          <t>Total</t>
        </is>
      </c>
      <c r="AA3577"/>
      <c r="AB3577" t="n">
        <v>0.11</v>
      </c>
      <c r="AC3577"/>
      <c r="AD3577" t="n">
        <v>0.1</v>
      </c>
      <c r="AE3577"/>
      <c r="AF3577" t="n">
        <v>0.13</v>
      </c>
      <c r="AG3577" t="inlineStr">
        <is>
          <t>AI mg/L</t>
        </is>
      </c>
      <c r="AH3577"/>
      <c r="AI3577"/>
      <c r="AJ3577"/>
      <c r="AK3577"/>
      <c r="AL3577"/>
      <c r="AM3577"/>
      <c r="AN3577"/>
      <c r="AO3577"/>
      <c r="AP3577"/>
      <c r="AQ3577"/>
      <c r="AR3577"/>
      <c r="AS3577"/>
      <c r="AT3577"/>
      <c r="AU3577"/>
      <c r="AV3577"/>
      <c r="AW3577"/>
      <c r="AX3577" t="inlineStr">
        <is>
          <t>Mortality</t>
        </is>
      </c>
      <c r="AY3577" t="inlineStr">
        <is>
          <t>Mortality</t>
        </is>
      </c>
      <c r="AZ3577" t="inlineStr">
        <is>
          <t>LC50</t>
        </is>
      </c>
      <c r="BA3577"/>
      <c r="BB3577" t="n">
        <v>4.0</v>
      </c>
      <c r="BC3577"/>
      <c r="BD3577"/>
      <c r="BE3577"/>
      <c r="BF3577"/>
      <c r="BG3577" t="inlineStr">
        <is>
          <t>Day(s)</t>
        </is>
      </c>
      <c r="BH3577"/>
      <c r="BI3577" t="inlineStr">
        <is>
          <t>DTXSID3032042</t>
        </is>
      </c>
      <c r="BJ3577"/>
      <c r="BK3577"/>
      <c r="BL3577"/>
      <c r="BM3577"/>
      <c r="BN3577"/>
      <c r="BO3577"/>
      <c r="BP3577"/>
      <c r="BQ3577"/>
      <c r="BR3577"/>
      <c r="BS3577"/>
      <c r="BT3577" t="inlineStr">
        <is>
          <t>--</t>
        </is>
      </c>
      <c r="BU3577"/>
      <c r="BV3577"/>
      <c r="BW3577"/>
      <c r="BX3577"/>
      <c r="BY3577"/>
      <c r="BZ3577"/>
      <c r="CA3577"/>
      <c r="CB3577"/>
      <c r="CC3577"/>
      <c r="CD3577"/>
      <c r="CE3577"/>
      <c r="CF3577"/>
      <c r="CG3577"/>
      <c r="CH3577"/>
      <c r="CI3577"/>
      <c r="CJ3577"/>
      <c r="CK3577" t="inlineStr">
        <is>
          <t>Lemke,A.E.</t>
        </is>
      </c>
      <c r="CL3577" t="n">
        <v>9479.0</v>
      </c>
      <c r="CM3577" t="inlineStr">
        <is>
          <t>Interlaboratory Comparison Acute Testing Set</t>
        </is>
      </c>
      <c r="CN3577" t="inlineStr">
        <is>
          <t>EPA-600/3-81-005, U.S.EPA, Duluth, MN:29 p.</t>
        </is>
      </c>
      <c r="CO3577" t="n">
        <v>1981.0</v>
      </c>
      <c r="CP3577" t="inlineStr">
        <is>
          <t>Lemke,A.E. (1981). Interlaboratory Comparison Acute Testing Set. EPA-600/3-81-005, U.S.EPA, Duluth, MN, 29 p. ECOREF#:9479</t>
        </is>
      </c>
    </row>
    <row r="3578">
      <c r="A3578" t="n">
        <v>7761888.0</v>
      </c>
      <c r="B3578" t="inlineStr">
        <is>
          <t>Nitric acid silver (1+) salt (1:1)</t>
        </is>
      </c>
      <c r="C3578"/>
      <c r="D3578" t="inlineStr">
        <is>
          <t>Measured</t>
        </is>
      </c>
      <c r="E3578" t="inlineStr">
        <is>
          <t>Not coded</t>
        </is>
      </c>
      <c r="F3578"/>
      <c r="G3578" t="n">
        <v>99.7</v>
      </c>
      <c r="H3578"/>
      <c r="I3578"/>
      <c r="J3578"/>
      <c r="K3578"/>
      <c r="L3578" t="inlineStr">
        <is>
          <t>Pimephales promelas</t>
        </is>
      </c>
      <c r="M3578" t="inlineStr">
        <is>
          <t>Fathead Minnow</t>
        </is>
      </c>
      <c r="N3578" t="inlineStr">
        <is>
          <t>Juvenile</t>
        </is>
      </c>
      <c r="O3578"/>
      <c r="P3578"/>
      <c r="Q3578"/>
      <c r="R3578"/>
      <c r="S3578"/>
      <c r="T3578"/>
      <c r="U3578"/>
      <c r="V3578" t="inlineStr">
        <is>
          <t>Flow-through</t>
        </is>
      </c>
      <c r="W3578" t="inlineStr">
        <is>
          <t>Fresh water</t>
        </is>
      </c>
      <c r="X3578" t="inlineStr">
        <is>
          <t>Lab</t>
        </is>
      </c>
      <c r="Y3578"/>
      <c r="Z3578" t="inlineStr">
        <is>
          <t>Total</t>
        </is>
      </c>
      <c r="AA3578" t="inlineStr">
        <is>
          <t>~</t>
        </is>
      </c>
      <c r="AB3578" t="n">
        <v>0.009</v>
      </c>
      <c r="AC3578"/>
      <c r="AD3578"/>
      <c r="AE3578"/>
      <c r="AF3578"/>
      <c r="AG3578" t="inlineStr">
        <is>
          <t>AI mg/L</t>
        </is>
      </c>
      <c r="AH3578"/>
      <c r="AI3578"/>
      <c r="AJ3578"/>
      <c r="AK3578"/>
      <c r="AL3578"/>
      <c r="AM3578"/>
      <c r="AN3578"/>
      <c r="AO3578"/>
      <c r="AP3578"/>
      <c r="AQ3578"/>
      <c r="AR3578"/>
      <c r="AS3578"/>
      <c r="AT3578"/>
      <c r="AU3578"/>
      <c r="AV3578"/>
      <c r="AW3578"/>
      <c r="AX3578" t="inlineStr">
        <is>
          <t>Mortality</t>
        </is>
      </c>
      <c r="AY3578" t="inlineStr">
        <is>
          <t>Mortality</t>
        </is>
      </c>
      <c r="AZ3578" t="inlineStr">
        <is>
          <t>LC50</t>
        </is>
      </c>
      <c r="BA3578"/>
      <c r="BB3578" t="n">
        <v>4.0</v>
      </c>
      <c r="BC3578"/>
      <c r="BD3578"/>
      <c r="BE3578"/>
      <c r="BF3578"/>
      <c r="BG3578" t="inlineStr">
        <is>
          <t>Day(s)</t>
        </is>
      </c>
      <c r="BH3578" t="inlineStr">
        <is>
          <t>Pure</t>
        </is>
      </c>
      <c r="BI3578" t="inlineStr">
        <is>
          <t>DTXSID3032042</t>
        </is>
      </c>
      <c r="BJ3578" t="inlineStr">
        <is>
          <t>10.1002/etc.5620170407</t>
        </is>
      </c>
      <c r="BK3578"/>
      <c r="BL3578"/>
      <c r="BM3578"/>
      <c r="BN3578"/>
      <c r="BO3578"/>
      <c r="BP3578"/>
      <c r="BQ3578"/>
      <c r="BR3578"/>
      <c r="BS3578"/>
      <c r="BT3578" t="inlineStr">
        <is>
          <t>--</t>
        </is>
      </c>
      <c r="BU3578"/>
      <c r="BV3578"/>
      <c r="BW3578"/>
      <c r="BX3578"/>
      <c r="BY3578"/>
      <c r="BZ3578"/>
      <c r="CA3578"/>
      <c r="CB3578"/>
      <c r="CC3578"/>
      <c r="CD3578"/>
      <c r="CE3578"/>
      <c r="CF3578"/>
      <c r="CG3578"/>
      <c r="CH3578"/>
      <c r="CI3578" t="inlineStr">
        <is>
          <t xml:space="preserve"> CONC/FROM GRAPH//</t>
        </is>
      </c>
      <c r="CJ3578" t="inlineStr">
        <is>
          <t xml:space="preserve">   CONC/FROM GRAPH//</t>
        </is>
      </c>
      <c r="CK3578" t="inlineStr">
        <is>
          <t>Erickson,R.J., L.T. Brooke, M.D. Kahl, F.V. Venter, S.L. Harting, T.P. Markee, and R.L. Spehar</t>
        </is>
      </c>
      <c r="CL3578" t="n">
        <v>18938.0</v>
      </c>
      <c r="CM3578" t="inlineStr">
        <is>
          <t>Effects of Laboratory Test Conditions on the Toxicity of Silver to Aquatic Organisms</t>
        </is>
      </c>
      <c r="CN3578" t="inlineStr">
        <is>
          <t>Environ. Toxicol. Chem.17(4): 572-578</t>
        </is>
      </c>
      <c r="CO3578" t="n">
        <v>1998.0</v>
      </c>
      <c r="CP3578" t="inlineStr">
        <is>
          <t>Erickson,R.J., L.T. Brooke, M.D. Kahl, F.V. Venter, S.L. Harting, T.P. Markee, and R.L. Spehar (1998). Effects of Laboratory Test Conditions on the Toxicity of Silver to Aquatic Organisms. Environ. Toxicol. Chem., 17, (4), 572-578. doi:10.1002/etc.5620170407. ECOREF#:18938</t>
        </is>
      </c>
    </row>
    <row r="3579">
      <c r="A3579" t="n">
        <v>7761888.0</v>
      </c>
      <c r="B3579" t="inlineStr">
        <is>
          <t>Nitric acid silver (1+) salt (1:1)</t>
        </is>
      </c>
      <c r="C3579"/>
      <c r="D3579" t="inlineStr">
        <is>
          <t>Measured</t>
        </is>
      </c>
      <c r="E3579" t="inlineStr">
        <is>
          <t>Not coded</t>
        </is>
      </c>
      <c r="F3579"/>
      <c r="G3579"/>
      <c r="H3579"/>
      <c r="I3579"/>
      <c r="J3579"/>
      <c r="K3579"/>
      <c r="L3579" t="inlineStr">
        <is>
          <t>Pimephales promelas</t>
        </is>
      </c>
      <c r="M3579" t="inlineStr">
        <is>
          <t>Fathead Minnow</t>
        </is>
      </c>
      <c r="N3579"/>
      <c r="O3579"/>
      <c r="P3579"/>
      <c r="Q3579"/>
      <c r="R3579"/>
      <c r="S3579"/>
      <c r="T3579"/>
      <c r="U3579"/>
      <c r="V3579" t="inlineStr">
        <is>
          <t>Flow-through</t>
        </is>
      </c>
      <c r="W3579" t="inlineStr">
        <is>
          <t>Fresh water</t>
        </is>
      </c>
      <c r="X3579" t="inlineStr">
        <is>
          <t>Lab</t>
        </is>
      </c>
      <c r="Y3579"/>
      <c r="Z3579" t="inlineStr">
        <is>
          <t>Total</t>
        </is>
      </c>
      <c r="AA3579"/>
      <c r="AB3579" t="n">
        <v>0.00578</v>
      </c>
      <c r="AC3579"/>
      <c r="AD3579" t="n">
        <v>0.0</v>
      </c>
      <c r="AE3579"/>
      <c r="AF3579" t="n">
        <v>0.00719</v>
      </c>
      <c r="AG3579" t="inlineStr">
        <is>
          <t>AI mg/L</t>
        </is>
      </c>
      <c r="AH3579"/>
      <c r="AI3579"/>
      <c r="AJ3579"/>
      <c r="AK3579"/>
      <c r="AL3579"/>
      <c r="AM3579"/>
      <c r="AN3579"/>
      <c r="AO3579"/>
      <c r="AP3579"/>
      <c r="AQ3579"/>
      <c r="AR3579"/>
      <c r="AS3579"/>
      <c r="AT3579"/>
      <c r="AU3579"/>
      <c r="AV3579"/>
      <c r="AW3579"/>
      <c r="AX3579" t="inlineStr">
        <is>
          <t>Mortality</t>
        </is>
      </c>
      <c r="AY3579" t="inlineStr">
        <is>
          <t>Mortality</t>
        </is>
      </c>
      <c r="AZ3579" t="inlineStr">
        <is>
          <t>LC50</t>
        </is>
      </c>
      <c r="BA3579"/>
      <c r="BB3579" t="n">
        <v>4.0</v>
      </c>
      <c r="BC3579"/>
      <c r="BD3579"/>
      <c r="BE3579"/>
      <c r="BF3579"/>
      <c r="BG3579" t="inlineStr">
        <is>
          <t>Day(s)</t>
        </is>
      </c>
      <c r="BH3579"/>
      <c r="BI3579" t="inlineStr">
        <is>
          <t>DTXSID3032042</t>
        </is>
      </c>
      <c r="BJ3579"/>
      <c r="BK3579"/>
      <c r="BL3579"/>
      <c r="BM3579"/>
      <c r="BN3579"/>
      <c r="BO3579"/>
      <c r="BP3579"/>
      <c r="BQ3579"/>
      <c r="BR3579"/>
      <c r="BS3579"/>
      <c r="BT3579" t="inlineStr">
        <is>
          <t>--</t>
        </is>
      </c>
      <c r="BU3579"/>
      <c r="BV3579"/>
      <c r="BW3579"/>
      <c r="BX3579"/>
      <c r="BY3579"/>
      <c r="BZ3579"/>
      <c r="CA3579"/>
      <c r="CB3579"/>
      <c r="CC3579"/>
      <c r="CD3579"/>
      <c r="CE3579"/>
      <c r="CF3579"/>
      <c r="CG3579"/>
      <c r="CH3579"/>
      <c r="CI3579"/>
      <c r="CJ3579"/>
      <c r="CK3579" t="inlineStr">
        <is>
          <t>Lemke,A.E.</t>
        </is>
      </c>
      <c r="CL3579" t="n">
        <v>9479.0</v>
      </c>
      <c r="CM3579" t="inlineStr">
        <is>
          <t>Interlaboratory Comparison Acute Testing Set</t>
        </is>
      </c>
      <c r="CN3579" t="inlineStr">
        <is>
          <t>EPA-600/3-81-005, U.S.EPA, Duluth, MN:29 p.</t>
        </is>
      </c>
      <c r="CO3579" t="n">
        <v>1981.0</v>
      </c>
      <c r="CP3579" t="inlineStr">
        <is>
          <t>Lemke,A.E. (1981). Interlaboratory Comparison Acute Testing Set. EPA-600/3-81-005, U.S.EPA, Duluth, MN, 29 p. ECOREF#:9479</t>
        </is>
      </c>
    </row>
    <row r="3580">
      <c r="A3580" t="n">
        <v>7761888.0</v>
      </c>
      <c r="B3580" t="inlineStr">
        <is>
          <t>Nitric acid silver (1+) salt (1:1)</t>
        </is>
      </c>
      <c r="C3580"/>
      <c r="D3580" t="inlineStr">
        <is>
          <t>Measured</t>
        </is>
      </c>
      <c r="E3580" t="inlineStr">
        <is>
          <t>Not coded</t>
        </is>
      </c>
      <c r="F3580"/>
      <c r="G3580"/>
      <c r="H3580"/>
      <c r="I3580"/>
      <c r="J3580"/>
      <c r="K3580"/>
      <c r="L3580" t="inlineStr">
        <is>
          <t>Pimephales promelas</t>
        </is>
      </c>
      <c r="M3580" t="inlineStr">
        <is>
          <t>Fathead Minnow</t>
        </is>
      </c>
      <c r="N3580" t="inlineStr">
        <is>
          <t>Larva</t>
        </is>
      </c>
      <c r="O3580" t="inlineStr">
        <is>
          <t>&lt;</t>
        </is>
      </c>
      <c r="P3580" t="n">
        <v>24.0</v>
      </c>
      <c r="Q3580"/>
      <c r="R3580"/>
      <c r="S3580"/>
      <c r="T3580"/>
      <c r="U3580" t="inlineStr">
        <is>
          <t>Hour(s)</t>
        </is>
      </c>
      <c r="V3580" t="inlineStr">
        <is>
          <t>Renewal</t>
        </is>
      </c>
      <c r="W3580" t="inlineStr">
        <is>
          <t>Fresh water</t>
        </is>
      </c>
      <c r="X3580" t="inlineStr">
        <is>
          <t>Lab</t>
        </is>
      </c>
      <c r="Y3580" t="n">
        <v>6.0</v>
      </c>
      <c r="Z3580" t="inlineStr">
        <is>
          <t>Total</t>
        </is>
      </c>
      <c r="AA3580"/>
      <c r="AB3580" t="n">
        <v>0.0134</v>
      </c>
      <c r="AC3580"/>
      <c r="AD3580"/>
      <c r="AE3580"/>
      <c r="AF3580"/>
      <c r="AG3580" t="inlineStr">
        <is>
          <t>AI mg/L</t>
        </is>
      </c>
      <c r="AH3580"/>
      <c r="AI3580"/>
      <c r="AJ3580"/>
      <c r="AK3580"/>
      <c r="AL3580"/>
      <c r="AM3580"/>
      <c r="AN3580"/>
      <c r="AO3580"/>
      <c r="AP3580"/>
      <c r="AQ3580"/>
      <c r="AR3580"/>
      <c r="AS3580"/>
      <c r="AT3580"/>
      <c r="AU3580"/>
      <c r="AV3580"/>
      <c r="AW3580"/>
      <c r="AX3580" t="inlineStr">
        <is>
          <t>Mortality</t>
        </is>
      </c>
      <c r="AY3580" t="inlineStr">
        <is>
          <t>Mortality</t>
        </is>
      </c>
      <c r="AZ3580" t="inlineStr">
        <is>
          <t>LC50</t>
        </is>
      </c>
      <c r="BA3580"/>
      <c r="BB3580" t="n">
        <v>4.0</v>
      </c>
      <c r="BC3580"/>
      <c r="BD3580"/>
      <c r="BE3580"/>
      <c r="BF3580"/>
      <c r="BG3580" t="inlineStr">
        <is>
          <t>Day(s)</t>
        </is>
      </c>
      <c r="BH3580"/>
      <c r="BI3580" t="inlineStr">
        <is>
          <t>DTXSID3032042</t>
        </is>
      </c>
      <c r="BJ3580" t="inlineStr">
        <is>
          <t>10.1897/02-501</t>
        </is>
      </c>
      <c r="BK3580"/>
      <c r="BL3580"/>
      <c r="BM3580"/>
      <c r="BN3580"/>
      <c r="BO3580"/>
      <c r="BP3580"/>
      <c r="BQ3580"/>
      <c r="BR3580"/>
      <c r="BS3580"/>
      <c r="BT3580" t="inlineStr">
        <is>
          <t>--</t>
        </is>
      </c>
      <c r="BU3580"/>
      <c r="BV3580"/>
      <c r="BW3580"/>
      <c r="BX3580"/>
      <c r="BY3580"/>
      <c r="BZ3580"/>
      <c r="CA3580"/>
      <c r="CB3580"/>
      <c r="CC3580"/>
      <c r="CD3580"/>
      <c r="CE3580"/>
      <c r="CF3580"/>
      <c r="CG3580"/>
      <c r="CH3580"/>
      <c r="CI3580" t="inlineStr">
        <is>
          <t xml:space="preserve"> NA/4.3* mg/L//DNUM/6//TESTID/5//CONC/ALSO REPORTED FOR DISSOLVED AG////</t>
        </is>
      </c>
      <c r="CJ3580" t="inlineStr">
        <is>
          <t xml:space="preserve">   NA/4.3* mg/L//DNUM/6//TESTID/5//CONC/ALSO REPORTED FOR DISSOLVED AG////</t>
        </is>
      </c>
      <c r="CK3580" t="inlineStr">
        <is>
          <t>VanGenderen,E.J., A.C. Ryan, J.R. Tomasso, and S.J. Klaine</t>
        </is>
      </c>
      <c r="CL3580" t="n">
        <v>71734.0</v>
      </c>
      <c r="CM3580" t="inlineStr">
        <is>
          <t>Influence of Dissolved Organic Matter Source on Silver Toxicity to Pimephales promelas</t>
        </is>
      </c>
      <c r="CN3580" t="inlineStr">
        <is>
          <t>Environ. Toxicol. Chem.22(11): 2746-2751</t>
        </is>
      </c>
      <c r="CO3580" t="n">
        <v>2003.0</v>
      </c>
      <c r="CP3580" t="inlineStr">
        <is>
          <t>VanGenderen,E.J., A.C. Ryan, J.R. Tomasso, and S.J. Klaine (2003). Influence of Dissolved Organic Matter Source on Silver Toxicity to Pimephales promelas. Environ. Toxicol. Chem., 22, (11), 2746-2751. doi:10.1897/02-501. ECOREF#:71734</t>
        </is>
      </c>
    </row>
    <row r="3581">
      <c r="A3581" t="n">
        <v>7761888.0</v>
      </c>
      <c r="B3581" t="inlineStr">
        <is>
          <t>Nitric acid silver (1+) salt (1:1)</t>
        </is>
      </c>
      <c r="C3581"/>
      <c r="D3581" t="inlineStr">
        <is>
          <t>Measured</t>
        </is>
      </c>
      <c r="E3581" t="inlineStr">
        <is>
          <t>Not coded</t>
        </is>
      </c>
      <c r="F3581"/>
      <c r="G3581"/>
      <c r="H3581"/>
      <c r="I3581"/>
      <c r="J3581"/>
      <c r="K3581"/>
      <c r="L3581" t="inlineStr">
        <is>
          <t>Pimephales promelas</t>
        </is>
      </c>
      <c r="M3581" t="inlineStr">
        <is>
          <t>Fathead Minnow</t>
        </is>
      </c>
      <c r="N3581" t="inlineStr">
        <is>
          <t>Larva</t>
        </is>
      </c>
      <c r="O3581" t="inlineStr">
        <is>
          <t>&lt;</t>
        </is>
      </c>
      <c r="P3581" t="n">
        <v>24.0</v>
      </c>
      <c r="Q3581"/>
      <c r="R3581"/>
      <c r="S3581"/>
      <c r="T3581"/>
      <c r="U3581" t="inlineStr">
        <is>
          <t>Hour(s)</t>
        </is>
      </c>
      <c r="V3581" t="inlineStr">
        <is>
          <t>Renewal</t>
        </is>
      </c>
      <c r="W3581" t="inlineStr">
        <is>
          <t>Fresh water</t>
        </is>
      </c>
      <c r="X3581" t="inlineStr">
        <is>
          <t>Lab</t>
        </is>
      </c>
      <c r="Y3581" t="n">
        <v>6.0</v>
      </c>
      <c r="Z3581" t="inlineStr">
        <is>
          <t>Total</t>
        </is>
      </c>
      <c r="AA3581"/>
      <c r="AB3581" t="n">
        <v>0.0062</v>
      </c>
      <c r="AC3581"/>
      <c r="AD3581"/>
      <c r="AE3581"/>
      <c r="AF3581"/>
      <c r="AG3581" t="inlineStr">
        <is>
          <t>AI mg/L</t>
        </is>
      </c>
      <c r="AH3581"/>
      <c r="AI3581"/>
      <c r="AJ3581"/>
      <c r="AK3581"/>
      <c r="AL3581"/>
      <c r="AM3581"/>
      <c r="AN3581"/>
      <c r="AO3581"/>
      <c r="AP3581"/>
      <c r="AQ3581"/>
      <c r="AR3581"/>
      <c r="AS3581"/>
      <c r="AT3581"/>
      <c r="AU3581"/>
      <c r="AV3581"/>
      <c r="AW3581"/>
      <c r="AX3581" t="inlineStr">
        <is>
          <t>Mortality</t>
        </is>
      </c>
      <c r="AY3581" t="inlineStr">
        <is>
          <t>Mortality</t>
        </is>
      </c>
      <c r="AZ3581" t="inlineStr">
        <is>
          <t>LC50</t>
        </is>
      </c>
      <c r="BA3581"/>
      <c r="BB3581" t="n">
        <v>4.0</v>
      </c>
      <c r="BC3581"/>
      <c r="BD3581"/>
      <c r="BE3581"/>
      <c r="BF3581"/>
      <c r="BG3581" t="inlineStr">
        <is>
          <t>Day(s)</t>
        </is>
      </c>
      <c r="BH3581"/>
      <c r="BI3581" t="inlineStr">
        <is>
          <t>DTXSID3032042</t>
        </is>
      </c>
      <c r="BJ3581" t="inlineStr">
        <is>
          <t>10.1897/02-501</t>
        </is>
      </c>
      <c r="BK3581"/>
      <c r="BL3581"/>
      <c r="BM3581"/>
      <c r="BN3581"/>
      <c r="BO3581"/>
      <c r="BP3581"/>
      <c r="BQ3581"/>
      <c r="BR3581"/>
      <c r="BS3581"/>
      <c r="BT3581" t="inlineStr">
        <is>
          <t>--</t>
        </is>
      </c>
      <c r="BU3581"/>
      <c r="BV3581"/>
      <c r="BW3581"/>
      <c r="BX3581"/>
      <c r="BY3581"/>
      <c r="BZ3581"/>
      <c r="CA3581"/>
      <c r="CB3581"/>
      <c r="CC3581"/>
      <c r="CD3581"/>
      <c r="CE3581"/>
      <c r="CF3581"/>
      <c r="CG3581"/>
      <c r="CH3581"/>
      <c r="CI3581" t="inlineStr">
        <is>
          <t xml:space="preserve"> NA/3.1* mg/L//DNUM/6//TESTID/1//CONC/ALSO REPORTED FOR DISSOLVED AG////</t>
        </is>
      </c>
      <c r="CJ3581" t="inlineStr">
        <is>
          <t xml:space="preserve">   NA/3.1* mg/L//DNUM/6//TESTID/1//CONC/ALSO REPORTED FOR DISSOLVED AG////</t>
        </is>
      </c>
      <c r="CK3581" t="inlineStr">
        <is>
          <t>VanGenderen,E.J., A.C. Ryan, J.R. Tomasso, and S.J. Klaine</t>
        </is>
      </c>
      <c r="CL3581" t="n">
        <v>71734.0</v>
      </c>
      <c r="CM3581" t="inlineStr">
        <is>
          <t>Influence of Dissolved Organic Matter Source on Silver Toxicity to Pimephales promelas</t>
        </is>
      </c>
      <c r="CN3581" t="inlineStr">
        <is>
          <t>Environ. Toxicol. Chem.22(11): 2746-2751</t>
        </is>
      </c>
      <c r="CO3581" t="n">
        <v>2003.0</v>
      </c>
      <c r="CP3581" t="inlineStr">
        <is>
          <t>VanGenderen,E.J., A.C. Ryan, J.R. Tomasso, and S.J. Klaine (2003). Influence of Dissolved Organic Matter Source on Silver Toxicity to Pimephales promelas. Environ. Toxicol. Chem., 22, (11), 2746-2751. doi:10.1897/02-501. ECOREF#:71734</t>
        </is>
      </c>
    </row>
    <row r="3582">
      <c r="A3582" t="n">
        <v>7761888.0</v>
      </c>
      <c r="B3582" t="inlineStr">
        <is>
          <t>Nitric acid silver (1+) salt (1:1)</t>
        </is>
      </c>
      <c r="C3582"/>
      <c r="D3582" t="inlineStr">
        <is>
          <t>Measured</t>
        </is>
      </c>
      <c r="E3582" t="inlineStr">
        <is>
          <t>Not coded</t>
        </is>
      </c>
      <c r="F3582"/>
      <c r="G3582"/>
      <c r="H3582"/>
      <c r="I3582"/>
      <c r="J3582"/>
      <c r="K3582"/>
      <c r="L3582" t="inlineStr">
        <is>
          <t>Pimephales promelas</t>
        </is>
      </c>
      <c r="M3582" t="inlineStr">
        <is>
          <t>Fathead Minnow</t>
        </is>
      </c>
      <c r="N3582"/>
      <c r="O3582"/>
      <c r="P3582"/>
      <c r="Q3582"/>
      <c r="R3582"/>
      <c r="S3582"/>
      <c r="T3582"/>
      <c r="U3582"/>
      <c r="V3582" t="inlineStr">
        <is>
          <t>Flow-through</t>
        </is>
      </c>
      <c r="W3582" t="inlineStr">
        <is>
          <t>Fresh water</t>
        </is>
      </c>
      <c r="X3582" t="inlineStr">
        <is>
          <t>Lab</t>
        </is>
      </c>
      <c r="Y3582"/>
      <c r="Z3582" t="inlineStr">
        <is>
          <t>Total</t>
        </is>
      </c>
      <c r="AA3582"/>
      <c r="AB3582" t="n">
        <v>0.15</v>
      </c>
      <c r="AC3582"/>
      <c r="AD3582" t="n">
        <v>0.13</v>
      </c>
      <c r="AE3582"/>
      <c r="AF3582" t="n">
        <v>0.18</v>
      </c>
      <c r="AG3582" t="inlineStr">
        <is>
          <t>AI mg/L</t>
        </is>
      </c>
      <c r="AH3582"/>
      <c r="AI3582"/>
      <c r="AJ3582"/>
      <c r="AK3582"/>
      <c r="AL3582"/>
      <c r="AM3582"/>
      <c r="AN3582"/>
      <c r="AO3582"/>
      <c r="AP3582"/>
      <c r="AQ3582"/>
      <c r="AR3582"/>
      <c r="AS3582"/>
      <c r="AT3582"/>
      <c r="AU3582"/>
      <c r="AV3582"/>
      <c r="AW3582"/>
      <c r="AX3582" t="inlineStr">
        <is>
          <t>Mortality</t>
        </is>
      </c>
      <c r="AY3582" t="inlineStr">
        <is>
          <t>Mortality</t>
        </is>
      </c>
      <c r="AZ3582" t="inlineStr">
        <is>
          <t>LC50</t>
        </is>
      </c>
      <c r="BA3582"/>
      <c r="BB3582" t="n">
        <v>4.0</v>
      </c>
      <c r="BC3582"/>
      <c r="BD3582"/>
      <c r="BE3582"/>
      <c r="BF3582"/>
      <c r="BG3582" t="inlineStr">
        <is>
          <t>Day(s)</t>
        </is>
      </c>
      <c r="BH3582"/>
      <c r="BI3582" t="inlineStr">
        <is>
          <t>DTXSID3032042</t>
        </is>
      </c>
      <c r="BJ3582"/>
      <c r="BK3582"/>
      <c r="BL3582"/>
      <c r="BM3582"/>
      <c r="BN3582"/>
      <c r="BO3582"/>
      <c r="BP3582"/>
      <c r="BQ3582"/>
      <c r="BR3582"/>
      <c r="BS3582"/>
      <c r="BT3582" t="inlineStr">
        <is>
          <t>--</t>
        </is>
      </c>
      <c r="BU3582"/>
      <c r="BV3582"/>
      <c r="BW3582"/>
      <c r="BX3582"/>
      <c r="BY3582"/>
      <c r="BZ3582"/>
      <c r="CA3582"/>
      <c r="CB3582"/>
      <c r="CC3582"/>
      <c r="CD3582"/>
      <c r="CE3582"/>
      <c r="CF3582"/>
      <c r="CG3582"/>
      <c r="CH3582"/>
      <c r="CI3582"/>
      <c r="CJ3582"/>
      <c r="CK3582" t="inlineStr">
        <is>
          <t>Lemke,A.E.</t>
        </is>
      </c>
      <c r="CL3582" t="n">
        <v>9479.0</v>
      </c>
      <c r="CM3582" t="inlineStr">
        <is>
          <t>Interlaboratory Comparison Acute Testing Set</t>
        </is>
      </c>
      <c r="CN3582" t="inlineStr">
        <is>
          <t>EPA-600/3-81-005, U.S.EPA, Duluth, MN:29 p.</t>
        </is>
      </c>
      <c r="CO3582" t="n">
        <v>1981.0</v>
      </c>
      <c r="CP3582" t="inlineStr">
        <is>
          <t>Lemke,A.E. (1981). Interlaboratory Comparison Acute Testing Set. EPA-600/3-81-005, U.S.EPA, Duluth, MN, 29 p. ECOREF#:9479</t>
        </is>
      </c>
    </row>
    <row r="3583">
      <c r="A3583" t="n">
        <v>7761888.0</v>
      </c>
      <c r="B3583" t="inlineStr">
        <is>
          <t>Nitric acid silver (1+) salt (1:1)</t>
        </is>
      </c>
      <c r="C3583" t="inlineStr">
        <is>
          <t>Reagent Grade, Purissium, Purum, Puriss, Puris, Reinst</t>
        </is>
      </c>
      <c r="D3583" t="inlineStr">
        <is>
          <t>Unmeasured</t>
        </is>
      </c>
      <c r="E3583" t="inlineStr">
        <is>
          <t>Not coded</t>
        </is>
      </c>
      <c r="F3583"/>
      <c r="G3583"/>
      <c r="H3583"/>
      <c r="I3583"/>
      <c r="J3583"/>
      <c r="K3583"/>
      <c r="L3583" t="inlineStr">
        <is>
          <t>Pimephales promelas</t>
        </is>
      </c>
      <c r="M3583" t="inlineStr">
        <is>
          <t>Fathead Minnow</t>
        </is>
      </c>
      <c r="N3583" t="inlineStr">
        <is>
          <t>Fry</t>
        </is>
      </c>
      <c r="O3583"/>
      <c r="P3583" t="n">
        <v>4.0</v>
      </c>
      <c r="Q3583"/>
      <c r="R3583"/>
      <c r="S3583"/>
      <c r="T3583"/>
      <c r="U3583" t="inlineStr">
        <is>
          <t>Day(s)</t>
        </is>
      </c>
      <c r="V3583" t="inlineStr">
        <is>
          <t>Static</t>
        </is>
      </c>
      <c r="W3583" t="inlineStr">
        <is>
          <t>Fresh water</t>
        </is>
      </c>
      <c r="X3583" t="inlineStr">
        <is>
          <t>Lab</t>
        </is>
      </c>
      <c r="Y3583" t="n">
        <v>6.0</v>
      </c>
      <c r="Z3583" t="inlineStr">
        <is>
          <t>Total</t>
        </is>
      </c>
      <c r="AA3583"/>
      <c r="AB3583" t="n">
        <v>0.0084</v>
      </c>
      <c r="AC3583"/>
      <c r="AD3583" t="n">
        <v>0.0077</v>
      </c>
      <c r="AE3583"/>
      <c r="AF3583" t="n">
        <v>0.0091</v>
      </c>
      <c r="AG3583" t="inlineStr">
        <is>
          <t>AI mg/L</t>
        </is>
      </c>
      <c r="AH3583"/>
      <c r="AI3583"/>
      <c r="AJ3583"/>
      <c r="AK3583"/>
      <c r="AL3583"/>
      <c r="AM3583"/>
      <c r="AN3583"/>
      <c r="AO3583"/>
      <c r="AP3583"/>
      <c r="AQ3583"/>
      <c r="AR3583"/>
      <c r="AS3583"/>
      <c r="AT3583"/>
      <c r="AU3583"/>
      <c r="AV3583"/>
      <c r="AW3583"/>
      <c r="AX3583" t="inlineStr">
        <is>
          <t>Mortality</t>
        </is>
      </c>
      <c r="AY3583" t="inlineStr">
        <is>
          <t>Mortality</t>
        </is>
      </c>
      <c r="AZ3583" t="inlineStr">
        <is>
          <t>LC50</t>
        </is>
      </c>
      <c r="BA3583"/>
      <c r="BB3583" t="n">
        <v>4.0</v>
      </c>
      <c r="BC3583"/>
      <c r="BD3583"/>
      <c r="BE3583"/>
      <c r="BF3583"/>
      <c r="BG3583" t="inlineStr">
        <is>
          <t>Day(s)</t>
        </is>
      </c>
      <c r="BH3583"/>
      <c r="BI3583" t="inlineStr">
        <is>
          <t>DTXSID3032042</t>
        </is>
      </c>
      <c r="BJ3583"/>
      <c r="BK3583"/>
      <c r="BL3583"/>
      <c r="BM3583"/>
      <c r="BN3583"/>
      <c r="BO3583"/>
      <c r="BP3583"/>
      <c r="BQ3583"/>
      <c r="BR3583"/>
      <c r="BS3583"/>
      <c r="BT3583" t="inlineStr">
        <is>
          <t>--</t>
        </is>
      </c>
      <c r="BU3583"/>
      <c r="BV3583"/>
      <c r="BW3583"/>
      <c r="BX3583"/>
      <c r="BY3583"/>
      <c r="BZ3583"/>
      <c r="CA3583"/>
      <c r="CB3583"/>
      <c r="CC3583"/>
      <c r="CD3583"/>
      <c r="CE3583"/>
      <c r="CF3583"/>
      <c r="CG3583"/>
      <c r="CH3583"/>
      <c r="CI3583" t="inlineStr">
        <is>
          <t xml:space="preserve"> TESTID/36//MSMT/NR//DOSES/2/5/10/20/40 UG/L//SOURCE/COM//WTINT/NR//DNUM/6//SEX/NR//TMETH/EPAASTM//STYPE/ACUTE//ETIME/96 H//AP RATE/NR//SAMPN/NR//WTAT/NR//INTAKE/NR//COMPEP/NR//LD/NR//DW/NR//STST/NR//HMA/NR//NA/NR//CL/60 MG/L//DIC/NR//CA/NR//POT/NR//MG/NR//SO4/NR//SULF/NR//</t>
        </is>
      </c>
      <c r="CJ3583" t="inlineStr">
        <is>
          <t>SOURCE/COMMERCIAL//   TESTID/36//MSMT/NR//DOSES/2/5/10/20/40 UG/L//SOURCE/COM//WTINT/NR//DNUM/6//SEX/NR//TMETH/EPAASTM//STYPE/ACUTE//ETIME/96 H//AP RATE/NR//SAMPN/NR//WTAT/NR//INTAKE/NR//COMPEP/NR//LD/NR//DW/NR//STST/NR//HMA/NR//NA/NR//CL/60 MG/L//DIC/NR//CA/NR//POT/NR//MG/NR//SO4/NR//SULF/NR//</t>
        </is>
      </c>
      <c r="CK3583" t="inlineStr">
        <is>
          <t>Forsythe II,B.L.</t>
        </is>
      </c>
      <c r="CL3583" t="n">
        <v>83754.0</v>
      </c>
      <c r="CM3583" t="inlineStr">
        <is>
          <t>Silver in a Freshwater Ecosystem:  Acute Toxicity and Trophic Transfer</t>
        </is>
      </c>
      <c r="CN3583" t="inlineStr">
        <is>
          <t>Ph.D. Thesis, Clemson University, Clemson, SC:149 p.</t>
        </is>
      </c>
      <c r="CO3583" t="n">
        <v>1996.0</v>
      </c>
      <c r="CP3583" t="inlineStr">
        <is>
          <t>Forsythe II,B.L. (1996). Silver in a Freshwater Ecosystem:  Acute Toxicity and Trophic Transfer. Ph.D. Thesis, Clemson University, Clemson, SC, 149 p. ECOREF#:83754</t>
        </is>
      </c>
    </row>
    <row r="3584">
      <c r="A3584" t="n">
        <v>7761888.0</v>
      </c>
      <c r="B3584" t="inlineStr">
        <is>
          <t>Nitric acid silver (1+) salt (1:1)</t>
        </is>
      </c>
      <c r="C3584" t="inlineStr">
        <is>
          <t>Reagent Grade, Purissium, Purum, Puriss, Puris, Reinst</t>
        </is>
      </c>
      <c r="D3584" t="inlineStr">
        <is>
          <t>Unmeasured</t>
        </is>
      </c>
      <c r="E3584" t="inlineStr">
        <is>
          <t>Not coded</t>
        </is>
      </c>
      <c r="F3584"/>
      <c r="G3584"/>
      <c r="H3584"/>
      <c r="I3584"/>
      <c r="J3584"/>
      <c r="K3584"/>
      <c r="L3584" t="inlineStr">
        <is>
          <t>Pimephales promelas</t>
        </is>
      </c>
      <c r="M3584" t="inlineStr">
        <is>
          <t>Fathead Minnow</t>
        </is>
      </c>
      <c r="N3584" t="inlineStr">
        <is>
          <t>Fry</t>
        </is>
      </c>
      <c r="O3584" t="inlineStr">
        <is>
          <t>&lt;</t>
        </is>
      </c>
      <c r="P3584" t="n">
        <v>24.0</v>
      </c>
      <c r="Q3584"/>
      <c r="R3584"/>
      <c r="S3584"/>
      <c r="T3584"/>
      <c r="U3584" t="inlineStr">
        <is>
          <t>Hour(s)</t>
        </is>
      </c>
      <c r="V3584" t="inlineStr">
        <is>
          <t>Static</t>
        </is>
      </c>
      <c r="W3584" t="inlineStr">
        <is>
          <t>Fresh water</t>
        </is>
      </c>
      <c r="X3584" t="inlineStr">
        <is>
          <t>Lab</t>
        </is>
      </c>
      <c r="Y3584"/>
      <c r="Z3584" t="inlineStr">
        <is>
          <t>Total</t>
        </is>
      </c>
      <c r="AA3584"/>
      <c r="AB3584" t="n">
        <v>0.00206</v>
      </c>
      <c r="AC3584"/>
      <c r="AD3584" t="n">
        <v>0.00192</v>
      </c>
      <c r="AE3584"/>
      <c r="AF3584" t="n">
        <v>0.0022</v>
      </c>
      <c r="AG3584" t="inlineStr">
        <is>
          <t>AI mg/L</t>
        </is>
      </c>
      <c r="AH3584"/>
      <c r="AI3584"/>
      <c r="AJ3584"/>
      <c r="AK3584"/>
      <c r="AL3584"/>
      <c r="AM3584"/>
      <c r="AN3584"/>
      <c r="AO3584"/>
      <c r="AP3584"/>
      <c r="AQ3584"/>
      <c r="AR3584"/>
      <c r="AS3584"/>
      <c r="AT3584"/>
      <c r="AU3584"/>
      <c r="AV3584"/>
      <c r="AW3584"/>
      <c r="AX3584" t="inlineStr">
        <is>
          <t>Mortality</t>
        </is>
      </c>
      <c r="AY3584" t="inlineStr">
        <is>
          <t>Mortality</t>
        </is>
      </c>
      <c r="AZ3584" t="inlineStr">
        <is>
          <t>LC50</t>
        </is>
      </c>
      <c r="BA3584"/>
      <c r="BB3584" t="n">
        <v>4.0</v>
      </c>
      <c r="BC3584"/>
      <c r="BD3584"/>
      <c r="BE3584"/>
      <c r="BF3584"/>
      <c r="BG3584" t="inlineStr">
        <is>
          <t>Day(s)</t>
        </is>
      </c>
      <c r="BH3584"/>
      <c r="BI3584" t="inlineStr">
        <is>
          <t>DTXSID3032042</t>
        </is>
      </c>
      <c r="BJ3584" t="inlineStr">
        <is>
          <t>10.1002/etc.5620180109</t>
        </is>
      </c>
      <c r="BK3584"/>
      <c r="BL3584"/>
      <c r="BM3584"/>
      <c r="BN3584"/>
      <c r="BO3584"/>
      <c r="BP3584"/>
      <c r="BQ3584"/>
      <c r="BR3584"/>
      <c r="BS3584"/>
      <c r="BT3584" t="inlineStr">
        <is>
          <t>--</t>
        </is>
      </c>
      <c r="BU3584"/>
      <c r="BV3584"/>
      <c r="BW3584"/>
      <c r="BX3584"/>
      <c r="BY3584"/>
      <c r="BZ3584"/>
      <c r="CA3584"/>
      <c r="CB3584"/>
      <c r="CC3584"/>
      <c r="CD3584"/>
      <c r="CE3584"/>
      <c r="CF3584"/>
      <c r="CG3584"/>
      <c r="CH3584"/>
      <c r="CI3584"/>
      <c r="CJ3584"/>
      <c r="CK3584" t="inlineStr">
        <is>
          <t>Karen,D.J., D.R. Ownby, B.L. Forsythe, T.P. Bills, T.W. LaPoint, G.B. Cobb, and S.J. Klaine</t>
        </is>
      </c>
      <c r="CL3584" t="n">
        <v>19218.0</v>
      </c>
      <c r="CM3584" t="inlineStr">
        <is>
          <t>Influence of Water Quality on Silver Toxicity to Rainbow Trout (Oncorhynchus mykiss), Fathead Minnows (Pimephales promelas), and Water Fleas (Daphnia magna)</t>
        </is>
      </c>
      <c r="CN3584" t="inlineStr">
        <is>
          <t>Environ. Toxicol. Chem.18(1): 63-70</t>
        </is>
      </c>
      <c r="CO3584" t="n">
        <v>1999.0</v>
      </c>
      <c r="CP3584" t="inlineStr">
        <is>
          <t>Karen,D.J., D.R. Ownby, B.L. Forsythe, T.P. Bills, T.W. LaPoint, G.B. Cobb, and S.J. Klaine (1999). Influence of Water Quality on Silver Toxicity to Rainbow Trout (Oncorhynchus mykiss), Fathead Minnows (Pimephales promelas), and Water Fleas (Daphnia magna). Environ. Toxicol. Chem., 18, (1), 63-70. doi:10.1002/etc.5620180109. ECOREF#:19218</t>
        </is>
      </c>
    </row>
    <row r="3585">
      <c r="A3585" t="n">
        <v>7761888.0</v>
      </c>
      <c r="B3585" t="inlineStr">
        <is>
          <t>Nitric acid silver (1+) salt (1:1)</t>
        </is>
      </c>
      <c r="C3585"/>
      <c r="D3585" t="inlineStr">
        <is>
          <t>Measured</t>
        </is>
      </c>
      <c r="E3585" t="inlineStr">
        <is>
          <t>Not coded</t>
        </is>
      </c>
      <c r="F3585"/>
      <c r="G3585"/>
      <c r="H3585"/>
      <c r="I3585"/>
      <c r="J3585"/>
      <c r="K3585"/>
      <c r="L3585" t="inlineStr">
        <is>
          <t>Pimephales promelas</t>
        </is>
      </c>
      <c r="M3585" t="inlineStr">
        <is>
          <t>Fathead Minnow</t>
        </is>
      </c>
      <c r="N3585" t="inlineStr">
        <is>
          <t>Larva</t>
        </is>
      </c>
      <c r="O3585" t="inlineStr">
        <is>
          <t>&lt;</t>
        </is>
      </c>
      <c r="P3585" t="n">
        <v>24.0</v>
      </c>
      <c r="Q3585"/>
      <c r="R3585"/>
      <c r="S3585"/>
      <c r="T3585"/>
      <c r="U3585" t="inlineStr">
        <is>
          <t>Hour(s)</t>
        </is>
      </c>
      <c r="V3585" t="inlineStr">
        <is>
          <t>Renewal</t>
        </is>
      </c>
      <c r="W3585" t="inlineStr">
        <is>
          <t>Fresh water</t>
        </is>
      </c>
      <c r="X3585" t="inlineStr">
        <is>
          <t>Lab</t>
        </is>
      </c>
      <c r="Y3585" t="n">
        <v>6.0</v>
      </c>
      <c r="Z3585" t="inlineStr">
        <is>
          <t>Total</t>
        </is>
      </c>
      <c r="AA3585"/>
      <c r="AB3585" t="n">
        <v>0.0076</v>
      </c>
      <c r="AC3585"/>
      <c r="AD3585"/>
      <c r="AE3585"/>
      <c r="AF3585"/>
      <c r="AG3585" t="inlineStr">
        <is>
          <t>AI mg/L</t>
        </is>
      </c>
      <c r="AH3585"/>
      <c r="AI3585"/>
      <c r="AJ3585"/>
      <c r="AK3585"/>
      <c r="AL3585"/>
      <c r="AM3585"/>
      <c r="AN3585"/>
      <c r="AO3585"/>
      <c r="AP3585"/>
      <c r="AQ3585"/>
      <c r="AR3585"/>
      <c r="AS3585"/>
      <c r="AT3585"/>
      <c r="AU3585"/>
      <c r="AV3585"/>
      <c r="AW3585"/>
      <c r="AX3585" t="inlineStr">
        <is>
          <t>Mortality</t>
        </is>
      </c>
      <c r="AY3585" t="inlineStr">
        <is>
          <t>Mortality</t>
        </is>
      </c>
      <c r="AZ3585" t="inlineStr">
        <is>
          <t>LC50</t>
        </is>
      </c>
      <c r="BA3585"/>
      <c r="BB3585" t="n">
        <v>4.0</v>
      </c>
      <c r="BC3585"/>
      <c r="BD3585"/>
      <c r="BE3585"/>
      <c r="BF3585"/>
      <c r="BG3585" t="inlineStr">
        <is>
          <t>Day(s)</t>
        </is>
      </c>
      <c r="BH3585"/>
      <c r="BI3585" t="inlineStr">
        <is>
          <t>DTXSID3032042</t>
        </is>
      </c>
      <c r="BJ3585" t="inlineStr">
        <is>
          <t>10.1897/02-501</t>
        </is>
      </c>
      <c r="BK3585"/>
      <c r="BL3585"/>
      <c r="BM3585"/>
      <c r="BN3585"/>
      <c r="BO3585"/>
      <c r="BP3585"/>
      <c r="BQ3585"/>
      <c r="BR3585"/>
      <c r="BS3585"/>
      <c r="BT3585" t="inlineStr">
        <is>
          <t>--</t>
        </is>
      </c>
      <c r="BU3585"/>
      <c r="BV3585"/>
      <c r="BW3585"/>
      <c r="BX3585"/>
      <c r="BY3585"/>
      <c r="BZ3585"/>
      <c r="CA3585"/>
      <c r="CB3585"/>
      <c r="CC3585"/>
      <c r="CD3585"/>
      <c r="CE3585"/>
      <c r="CF3585"/>
      <c r="CG3585"/>
      <c r="CH3585"/>
      <c r="CI3585" t="inlineStr">
        <is>
          <t xml:space="preserve"> NA/3.1* mg/L//DNUM/6//TESTID/11//CONC/ALSO REPORTED FOR DISSOLVED AG////</t>
        </is>
      </c>
      <c r="CJ3585" t="inlineStr">
        <is>
          <t xml:space="preserve">   NA/3.1* mg/L//DNUM/6//TESTID/11//CONC/ALSO REPORTED FOR DISSOLVED AG////</t>
        </is>
      </c>
      <c r="CK3585" t="inlineStr">
        <is>
          <t>VanGenderen,E.J., A.C. Ryan, J.R. Tomasso, and S.J. Klaine</t>
        </is>
      </c>
      <c r="CL3585" t="n">
        <v>71734.0</v>
      </c>
      <c r="CM3585" t="inlineStr">
        <is>
          <t>Influence of Dissolved Organic Matter Source on Silver Toxicity to Pimephales promelas</t>
        </is>
      </c>
      <c r="CN3585" t="inlineStr">
        <is>
          <t>Environ. Toxicol. Chem.22(11): 2746-2751</t>
        </is>
      </c>
      <c r="CO3585" t="n">
        <v>2003.0</v>
      </c>
      <c r="CP3585" t="inlineStr">
        <is>
          <t>VanGenderen,E.J., A.C. Ryan, J.R. Tomasso, and S.J. Klaine (2003). Influence of Dissolved Organic Matter Source on Silver Toxicity to Pimephales promelas. Environ. Toxicol. Chem., 22, (11), 2746-2751. doi:10.1897/02-501. ECOREF#:71734</t>
        </is>
      </c>
    </row>
    <row r="3586">
      <c r="A3586" t="n">
        <v>7761888.0</v>
      </c>
      <c r="B3586" t="inlineStr">
        <is>
          <t>Nitric acid silver (1+) salt (1:1)</t>
        </is>
      </c>
      <c r="C3586" t="inlineStr">
        <is>
          <t>Reagent Grade, Purissium, Purum, Puriss, Puris, Reinst</t>
        </is>
      </c>
      <c r="D3586" t="inlineStr">
        <is>
          <t>Unmeasured</t>
        </is>
      </c>
      <c r="E3586" t="inlineStr">
        <is>
          <t>Not coded</t>
        </is>
      </c>
      <c r="F3586"/>
      <c r="G3586"/>
      <c r="H3586"/>
      <c r="I3586"/>
      <c r="J3586"/>
      <c r="K3586"/>
      <c r="L3586" t="inlineStr">
        <is>
          <t>Pimephales promelas</t>
        </is>
      </c>
      <c r="M3586" t="inlineStr">
        <is>
          <t>Fathead Minnow</t>
        </is>
      </c>
      <c r="N3586" t="inlineStr">
        <is>
          <t>Fry</t>
        </is>
      </c>
      <c r="O3586" t="inlineStr">
        <is>
          <t>&lt;</t>
        </is>
      </c>
      <c r="P3586" t="n">
        <v>24.0</v>
      </c>
      <c r="Q3586"/>
      <c r="R3586"/>
      <c r="S3586"/>
      <c r="T3586"/>
      <c r="U3586" t="inlineStr">
        <is>
          <t>Hour(s)</t>
        </is>
      </c>
      <c r="V3586" t="inlineStr">
        <is>
          <t>Static</t>
        </is>
      </c>
      <c r="W3586" t="inlineStr">
        <is>
          <t>Fresh water</t>
        </is>
      </c>
      <c r="X3586" t="inlineStr">
        <is>
          <t>Lab</t>
        </is>
      </c>
      <c r="Y3586"/>
      <c r="Z3586" t="inlineStr">
        <is>
          <t>Total</t>
        </is>
      </c>
      <c r="AA3586"/>
      <c r="AB3586" t="n">
        <v>0.00839</v>
      </c>
      <c r="AC3586"/>
      <c r="AD3586" t="n">
        <v>0.00769</v>
      </c>
      <c r="AE3586"/>
      <c r="AF3586" t="n">
        <v>0.00909</v>
      </c>
      <c r="AG3586" t="inlineStr">
        <is>
          <t>AI mg/L</t>
        </is>
      </c>
      <c r="AH3586"/>
      <c r="AI3586"/>
      <c r="AJ3586"/>
      <c r="AK3586"/>
      <c r="AL3586"/>
      <c r="AM3586"/>
      <c r="AN3586"/>
      <c r="AO3586"/>
      <c r="AP3586"/>
      <c r="AQ3586"/>
      <c r="AR3586"/>
      <c r="AS3586"/>
      <c r="AT3586"/>
      <c r="AU3586"/>
      <c r="AV3586"/>
      <c r="AW3586"/>
      <c r="AX3586" t="inlineStr">
        <is>
          <t>Mortality</t>
        </is>
      </c>
      <c r="AY3586" t="inlineStr">
        <is>
          <t>Mortality</t>
        </is>
      </c>
      <c r="AZ3586" t="inlineStr">
        <is>
          <t>LC50</t>
        </is>
      </c>
      <c r="BA3586"/>
      <c r="BB3586" t="n">
        <v>4.0</v>
      </c>
      <c r="BC3586"/>
      <c r="BD3586"/>
      <c r="BE3586"/>
      <c r="BF3586"/>
      <c r="BG3586" t="inlineStr">
        <is>
          <t>Day(s)</t>
        </is>
      </c>
      <c r="BH3586"/>
      <c r="BI3586" t="inlineStr">
        <is>
          <t>DTXSID3032042</t>
        </is>
      </c>
      <c r="BJ3586" t="inlineStr">
        <is>
          <t>10.1002/etc.5620180109</t>
        </is>
      </c>
      <c r="BK3586"/>
      <c r="BL3586"/>
      <c r="BM3586"/>
      <c r="BN3586"/>
      <c r="BO3586"/>
      <c r="BP3586"/>
      <c r="BQ3586"/>
      <c r="BR3586"/>
      <c r="BS3586"/>
      <c r="BT3586" t="inlineStr">
        <is>
          <t>--</t>
        </is>
      </c>
      <c r="BU3586"/>
      <c r="BV3586"/>
      <c r="BW3586"/>
      <c r="BX3586"/>
      <c r="BY3586"/>
      <c r="BZ3586"/>
      <c r="CA3586"/>
      <c r="CB3586"/>
      <c r="CC3586"/>
      <c r="CD3586"/>
      <c r="CE3586"/>
      <c r="CF3586"/>
      <c r="CG3586"/>
      <c r="CH3586"/>
      <c r="CI3586"/>
      <c r="CJ3586"/>
      <c r="CK3586" t="inlineStr">
        <is>
          <t>Karen,D.J., D.R. Ownby, B.L. Forsythe, T.P. Bills, T.W. LaPoint, G.B. Cobb, and S.J. Klaine</t>
        </is>
      </c>
      <c r="CL3586" t="n">
        <v>19218.0</v>
      </c>
      <c r="CM3586" t="inlineStr">
        <is>
          <t>Influence of Water Quality on Silver Toxicity to Rainbow Trout (Oncorhynchus mykiss), Fathead Minnows (Pimephales promelas), and Water Fleas (Daphnia magna)</t>
        </is>
      </c>
      <c r="CN3586" t="inlineStr">
        <is>
          <t>Environ. Toxicol. Chem.18(1): 63-70</t>
        </is>
      </c>
      <c r="CO3586" t="n">
        <v>1999.0</v>
      </c>
      <c r="CP3586" t="inlineStr">
        <is>
          <t>Karen,D.J., D.R. Ownby, B.L. Forsythe, T.P. Bills, T.W. LaPoint, G.B. Cobb, and S.J. Klaine (1999). Influence of Water Quality on Silver Toxicity to Rainbow Trout (Oncorhynchus mykiss), Fathead Minnows (Pimephales promelas), and Water Fleas (Daphnia magna). Environ. Toxicol. Chem., 18, (1), 63-70. doi:10.1002/etc.5620180109. ECOREF#:19218</t>
        </is>
      </c>
    </row>
    <row r="3587">
      <c r="A3587" t="n">
        <v>7775099.0</v>
      </c>
      <c r="B3587" t="inlineStr">
        <is>
          <t>Chloric acid, Sodium salt (1:1)</t>
        </is>
      </c>
      <c r="C3587"/>
      <c r="D3587" t="inlineStr">
        <is>
          <t>Unmeasured</t>
        </is>
      </c>
      <c r="E3587" t="inlineStr">
        <is>
          <t>Not coded</t>
        </is>
      </c>
      <c r="F3587"/>
      <c r="G3587"/>
      <c r="H3587"/>
      <c r="I3587"/>
      <c r="J3587"/>
      <c r="K3587"/>
      <c r="L3587" t="inlineStr">
        <is>
          <t>Pimephales promelas</t>
        </is>
      </c>
      <c r="M3587" t="inlineStr">
        <is>
          <t>Fathead Minnow</t>
        </is>
      </c>
      <c r="N3587"/>
      <c r="O3587"/>
      <c r="P3587"/>
      <c r="Q3587"/>
      <c r="R3587"/>
      <c r="S3587"/>
      <c r="T3587"/>
      <c r="U3587"/>
      <c r="V3587" t="inlineStr">
        <is>
          <t>Static</t>
        </is>
      </c>
      <c r="W3587" t="inlineStr">
        <is>
          <t>Fresh water</t>
        </is>
      </c>
      <c r="X3587" t="inlineStr">
        <is>
          <t>Lab</t>
        </is>
      </c>
      <c r="Y3587"/>
      <c r="Z3587" t="inlineStr">
        <is>
          <t>Formulation</t>
        </is>
      </c>
      <c r="AA3587"/>
      <c r="AB3587" t="n">
        <v>13600.0</v>
      </c>
      <c r="AC3587"/>
      <c r="AD3587" t="n">
        <v>12840.0</v>
      </c>
      <c r="AE3587"/>
      <c r="AF3587" t="n">
        <v>14400.0</v>
      </c>
      <c r="AG3587" t="inlineStr">
        <is>
          <t>AI mg/L</t>
        </is>
      </c>
      <c r="AH3587"/>
      <c r="AI3587"/>
      <c r="AJ3587"/>
      <c r="AK3587"/>
      <c r="AL3587"/>
      <c r="AM3587"/>
      <c r="AN3587"/>
      <c r="AO3587"/>
      <c r="AP3587"/>
      <c r="AQ3587"/>
      <c r="AR3587"/>
      <c r="AS3587"/>
      <c r="AT3587"/>
      <c r="AU3587"/>
      <c r="AV3587"/>
      <c r="AW3587"/>
      <c r="AX3587" t="inlineStr">
        <is>
          <t>Mortality</t>
        </is>
      </c>
      <c r="AY3587" t="inlineStr">
        <is>
          <t>Mortality</t>
        </is>
      </c>
      <c r="AZ3587" t="inlineStr">
        <is>
          <t>LC50</t>
        </is>
      </c>
      <c r="BA3587"/>
      <c r="BB3587" t="n">
        <v>4.0</v>
      </c>
      <c r="BC3587"/>
      <c r="BD3587"/>
      <c r="BE3587"/>
      <c r="BF3587"/>
      <c r="BG3587" t="inlineStr">
        <is>
          <t>Day(s)</t>
        </is>
      </c>
      <c r="BH3587"/>
      <c r="BI3587" t="inlineStr">
        <is>
          <t>DTXSID7026025</t>
        </is>
      </c>
      <c r="BJ3587"/>
      <c r="BK3587"/>
      <c r="BL3587"/>
      <c r="BM3587"/>
      <c r="BN3587"/>
      <c r="BO3587"/>
      <c r="BP3587"/>
      <c r="BQ3587"/>
      <c r="BR3587"/>
      <c r="BS3587"/>
      <c r="BT3587" t="inlineStr">
        <is>
          <t>--</t>
        </is>
      </c>
      <c r="BU3587"/>
      <c r="BV3587"/>
      <c r="BW3587"/>
      <c r="BX3587"/>
      <c r="BY3587"/>
      <c r="BZ3587"/>
      <c r="CA3587"/>
      <c r="CB3587"/>
      <c r="CC3587"/>
      <c r="CD3587"/>
      <c r="CE3587"/>
      <c r="CF3587"/>
      <c r="CG3587"/>
      <c r="CH3587"/>
      <c r="CI3587"/>
      <c r="CJ3587"/>
      <c r="CK3587" t="inlineStr">
        <is>
          <t>Shifrer,C.C., E.J. Middlebrooks, D.B. Porcella, and W.F. Sigler</t>
        </is>
      </c>
      <c r="CL3587" t="n">
        <v>6051.0</v>
      </c>
      <c r="CM3587" t="inlineStr">
        <is>
          <t>Effects of Temperature on the Toxicity of Oil Refinery Waste, Sodium Chlorate, and Treated Sewage to Fathead Minnows</t>
        </is>
      </c>
      <c r="CN3587" t="inlineStr">
        <is>
          <t>In: Effects of Temperature on the Toxicity of Oil Refinery Waste, Sodium Chlorate, and Treated Sewage to Fathead Minnows, Utah Water Research Lab, College of Engineering, Utah State University, Logan, UT:79 p.</t>
        </is>
      </c>
      <c r="CO3587" t="n">
        <v>1974.0</v>
      </c>
      <c r="CP3587" t="inlineStr">
        <is>
          <t>Shifrer,C.C., E.J. Middlebrooks, D.B. Porcella, and W.F. Sigler (1974). Effects of Temperature on the Toxicity of Oil Refinery Waste, Sodium Chlorate, and Treated Sewage to Fathead Minnows. In: Effects of Temperature on the Toxicity of Oil Refinery Waste, Sodium Chlorate, and Treated Sewage to Fathead Minnows, Utah Water Research Lab, College of Engineering, Utah State University, Logan, UT, 79 p. ECOREF#:6051</t>
        </is>
      </c>
    </row>
    <row r="3588">
      <c r="A3588" t="n">
        <v>7775099.0</v>
      </c>
      <c r="B3588" t="inlineStr">
        <is>
          <t>Chloric acid, Sodium salt (1:1)</t>
        </is>
      </c>
      <c r="C3588"/>
      <c r="D3588" t="inlineStr">
        <is>
          <t>Unmeasured</t>
        </is>
      </c>
      <c r="E3588" t="inlineStr">
        <is>
          <t>Not coded</t>
        </is>
      </c>
      <c r="F3588"/>
      <c r="G3588"/>
      <c r="H3588"/>
      <c r="I3588"/>
      <c r="J3588"/>
      <c r="K3588"/>
      <c r="L3588" t="inlineStr">
        <is>
          <t>Pimephales promelas</t>
        </is>
      </c>
      <c r="M3588" t="inlineStr">
        <is>
          <t>Fathead Minnow</t>
        </is>
      </c>
      <c r="N3588"/>
      <c r="O3588"/>
      <c r="P3588"/>
      <c r="Q3588"/>
      <c r="R3588"/>
      <c r="S3588"/>
      <c r="T3588"/>
      <c r="U3588"/>
      <c r="V3588" t="inlineStr">
        <is>
          <t>Static</t>
        </is>
      </c>
      <c r="W3588" t="inlineStr">
        <is>
          <t>Fresh water</t>
        </is>
      </c>
      <c r="X3588" t="inlineStr">
        <is>
          <t>Lab</t>
        </is>
      </c>
      <c r="Y3588"/>
      <c r="Z3588" t="inlineStr">
        <is>
          <t>Formulation</t>
        </is>
      </c>
      <c r="AA3588"/>
      <c r="AB3588" t="n">
        <v>13500.0</v>
      </c>
      <c r="AC3588"/>
      <c r="AD3588" t="n">
        <v>12750.0</v>
      </c>
      <c r="AE3588"/>
      <c r="AF3588" t="n">
        <v>14300.0</v>
      </c>
      <c r="AG3588" t="inlineStr">
        <is>
          <t>AI mg/L</t>
        </is>
      </c>
      <c r="AH3588"/>
      <c r="AI3588"/>
      <c r="AJ3588"/>
      <c r="AK3588"/>
      <c r="AL3588"/>
      <c r="AM3588"/>
      <c r="AN3588"/>
      <c r="AO3588"/>
      <c r="AP3588"/>
      <c r="AQ3588"/>
      <c r="AR3588"/>
      <c r="AS3588"/>
      <c r="AT3588"/>
      <c r="AU3588"/>
      <c r="AV3588"/>
      <c r="AW3588"/>
      <c r="AX3588" t="inlineStr">
        <is>
          <t>Mortality</t>
        </is>
      </c>
      <c r="AY3588" t="inlineStr">
        <is>
          <t>Mortality</t>
        </is>
      </c>
      <c r="AZ3588" t="inlineStr">
        <is>
          <t>LC50</t>
        </is>
      </c>
      <c r="BA3588"/>
      <c r="BB3588" t="n">
        <v>4.0</v>
      </c>
      <c r="BC3588"/>
      <c r="BD3588"/>
      <c r="BE3588"/>
      <c r="BF3588"/>
      <c r="BG3588" t="inlineStr">
        <is>
          <t>Day(s)</t>
        </is>
      </c>
      <c r="BH3588"/>
      <c r="BI3588" t="inlineStr">
        <is>
          <t>DTXSID7026025</t>
        </is>
      </c>
      <c r="BJ3588"/>
      <c r="BK3588"/>
      <c r="BL3588"/>
      <c r="BM3588"/>
      <c r="BN3588"/>
      <c r="BO3588"/>
      <c r="BP3588"/>
      <c r="BQ3588"/>
      <c r="BR3588"/>
      <c r="BS3588"/>
      <c r="BT3588" t="inlineStr">
        <is>
          <t>--</t>
        </is>
      </c>
      <c r="BU3588"/>
      <c r="BV3588"/>
      <c r="BW3588"/>
      <c r="BX3588"/>
      <c r="BY3588"/>
      <c r="BZ3588"/>
      <c r="CA3588"/>
      <c r="CB3588"/>
      <c r="CC3588"/>
      <c r="CD3588"/>
      <c r="CE3588"/>
      <c r="CF3588"/>
      <c r="CG3588"/>
      <c r="CH3588"/>
      <c r="CI3588"/>
      <c r="CJ3588"/>
      <c r="CK3588" t="inlineStr">
        <is>
          <t>Shifrer,C.C., E.J. Middlebrooks, D.B. Porcella, and W.F. Sigler</t>
        </is>
      </c>
      <c r="CL3588" t="n">
        <v>6051.0</v>
      </c>
      <c r="CM3588" t="inlineStr">
        <is>
          <t>Effects of Temperature on the Toxicity of Oil Refinery Waste, Sodium Chlorate, and Treated Sewage to Fathead Minnows</t>
        </is>
      </c>
      <c r="CN3588" t="inlineStr">
        <is>
          <t>In: Effects of Temperature on the Toxicity of Oil Refinery Waste, Sodium Chlorate, and Treated Sewage to Fathead Minnows, Utah Water Research Lab, College of Engineering, Utah State University, Logan, UT:79 p.</t>
        </is>
      </c>
      <c r="CO3588" t="n">
        <v>1974.0</v>
      </c>
      <c r="CP3588" t="inlineStr">
        <is>
          <t>Shifrer,C.C., E.J. Middlebrooks, D.B. Porcella, and W.F. Sigler (1974). Effects of Temperature on the Toxicity of Oil Refinery Waste, Sodium Chlorate, and Treated Sewage to Fathead Minnows. In: Effects of Temperature on the Toxicity of Oil Refinery Waste, Sodium Chlorate, and Treated Sewage to Fathead Minnows, Utah Water Research Lab, College of Engineering, Utah State University, Logan, UT, 79 p. ECOREF#:6051</t>
        </is>
      </c>
    </row>
    <row r="3589">
      <c r="A3589" t="n">
        <v>7775099.0</v>
      </c>
      <c r="B3589" t="inlineStr">
        <is>
          <t>Chloric acid, Sodium salt (1:1)</t>
        </is>
      </c>
      <c r="C3589"/>
      <c r="D3589" t="inlineStr">
        <is>
          <t>Unmeasured</t>
        </is>
      </c>
      <c r="E3589" t="inlineStr">
        <is>
          <t>Not coded</t>
        </is>
      </c>
      <c r="F3589"/>
      <c r="G3589"/>
      <c r="H3589"/>
      <c r="I3589"/>
      <c r="J3589"/>
      <c r="K3589"/>
      <c r="L3589" t="inlineStr">
        <is>
          <t>Pimephales promelas</t>
        </is>
      </c>
      <c r="M3589" t="inlineStr">
        <is>
          <t>Fathead Minnow</t>
        </is>
      </c>
      <c r="N3589"/>
      <c r="O3589"/>
      <c r="P3589"/>
      <c r="Q3589"/>
      <c r="R3589"/>
      <c r="S3589"/>
      <c r="T3589"/>
      <c r="U3589"/>
      <c r="V3589" t="inlineStr">
        <is>
          <t>Static</t>
        </is>
      </c>
      <c r="W3589" t="inlineStr">
        <is>
          <t>Fresh water</t>
        </is>
      </c>
      <c r="X3589" t="inlineStr">
        <is>
          <t>Lab</t>
        </is>
      </c>
      <c r="Y3589"/>
      <c r="Z3589" t="inlineStr">
        <is>
          <t>Formulation</t>
        </is>
      </c>
      <c r="AA3589"/>
      <c r="AB3589" t="n">
        <v>13800.0</v>
      </c>
      <c r="AC3589"/>
      <c r="AD3589" t="n">
        <v>13120.0</v>
      </c>
      <c r="AE3589"/>
      <c r="AF3589" t="n">
        <v>14520.0</v>
      </c>
      <c r="AG3589" t="inlineStr">
        <is>
          <t>AI mg/L</t>
        </is>
      </c>
      <c r="AH3589"/>
      <c r="AI3589"/>
      <c r="AJ3589"/>
      <c r="AK3589"/>
      <c r="AL3589"/>
      <c r="AM3589"/>
      <c r="AN3589"/>
      <c r="AO3589"/>
      <c r="AP3589"/>
      <c r="AQ3589"/>
      <c r="AR3589"/>
      <c r="AS3589"/>
      <c r="AT3589"/>
      <c r="AU3589"/>
      <c r="AV3589"/>
      <c r="AW3589"/>
      <c r="AX3589" t="inlineStr">
        <is>
          <t>Mortality</t>
        </is>
      </c>
      <c r="AY3589" t="inlineStr">
        <is>
          <t>Mortality</t>
        </is>
      </c>
      <c r="AZ3589" t="inlineStr">
        <is>
          <t>LC50</t>
        </is>
      </c>
      <c r="BA3589"/>
      <c r="BB3589" t="n">
        <v>4.0</v>
      </c>
      <c r="BC3589"/>
      <c r="BD3589"/>
      <c r="BE3589"/>
      <c r="BF3589"/>
      <c r="BG3589" t="inlineStr">
        <is>
          <t>Day(s)</t>
        </is>
      </c>
      <c r="BH3589"/>
      <c r="BI3589" t="inlineStr">
        <is>
          <t>DTXSID7026025</t>
        </is>
      </c>
      <c r="BJ3589"/>
      <c r="BK3589"/>
      <c r="BL3589"/>
      <c r="BM3589"/>
      <c r="BN3589"/>
      <c r="BO3589"/>
      <c r="BP3589"/>
      <c r="BQ3589"/>
      <c r="BR3589"/>
      <c r="BS3589"/>
      <c r="BT3589" t="inlineStr">
        <is>
          <t>--</t>
        </is>
      </c>
      <c r="BU3589"/>
      <c r="BV3589"/>
      <c r="BW3589"/>
      <c r="BX3589"/>
      <c r="BY3589"/>
      <c r="BZ3589"/>
      <c r="CA3589"/>
      <c r="CB3589"/>
      <c r="CC3589"/>
      <c r="CD3589"/>
      <c r="CE3589"/>
      <c r="CF3589"/>
      <c r="CG3589"/>
      <c r="CH3589"/>
      <c r="CI3589"/>
      <c r="CJ3589"/>
      <c r="CK3589" t="inlineStr">
        <is>
          <t>Shifrer,C.C., E.J. Middlebrooks, D.B. Porcella, and W.F. Sigler</t>
        </is>
      </c>
      <c r="CL3589" t="n">
        <v>6051.0</v>
      </c>
      <c r="CM3589" t="inlineStr">
        <is>
          <t>Effects of Temperature on the Toxicity of Oil Refinery Waste, Sodium Chlorate, and Treated Sewage to Fathead Minnows</t>
        </is>
      </c>
      <c r="CN3589" t="inlineStr">
        <is>
          <t>In: Effects of Temperature on the Toxicity of Oil Refinery Waste, Sodium Chlorate, and Treated Sewage to Fathead Minnows, Utah Water Research Lab, College of Engineering, Utah State University, Logan, UT:79 p.</t>
        </is>
      </c>
      <c r="CO3589" t="n">
        <v>1974.0</v>
      </c>
      <c r="CP3589" t="inlineStr">
        <is>
          <t>Shifrer,C.C., E.J. Middlebrooks, D.B. Porcella, and W.F. Sigler (1974). Effects of Temperature on the Toxicity of Oil Refinery Waste, Sodium Chlorate, and Treated Sewage to Fathead Minnows. In: Effects of Temperature on the Toxicity of Oil Refinery Waste, Sodium Chlorate, and Treated Sewage to Fathead Minnows, Utah Water Research Lab, College of Engineering, Utah State University, Logan, UT, 79 p. ECOREF#:6051</t>
        </is>
      </c>
    </row>
    <row r="3590">
      <c r="A3590" t="n">
        <v>7775113.0</v>
      </c>
      <c r="B3590" t="inlineStr">
        <is>
          <t>Chromic acid (H2CrO4), Disodium salt</t>
        </is>
      </c>
      <c r="C3590"/>
      <c r="D3590" t="inlineStr">
        <is>
          <t>Not reported</t>
        </is>
      </c>
      <c r="E3590" t="inlineStr">
        <is>
          <t>Not coded</t>
        </is>
      </c>
      <c r="F3590"/>
      <c r="G3590"/>
      <c r="H3590"/>
      <c r="I3590"/>
      <c r="J3590"/>
      <c r="K3590"/>
      <c r="L3590" t="inlineStr">
        <is>
          <t>Pimephales promelas</t>
        </is>
      </c>
      <c r="M3590" t="inlineStr">
        <is>
          <t>Fathead Minnow</t>
        </is>
      </c>
      <c r="N3590"/>
      <c r="O3590"/>
      <c r="P3590"/>
      <c r="Q3590"/>
      <c r="R3590" t="n">
        <v>90.0</v>
      </c>
      <c r="S3590"/>
      <c r="T3590" t="n">
        <v>120.0</v>
      </c>
      <c r="U3590" t="inlineStr">
        <is>
          <t>Day(s)</t>
        </is>
      </c>
      <c r="V3590" t="inlineStr">
        <is>
          <t>Static</t>
        </is>
      </c>
      <c r="W3590" t="inlineStr">
        <is>
          <t>Fresh water</t>
        </is>
      </c>
      <c r="X3590" t="inlineStr">
        <is>
          <t>Lab</t>
        </is>
      </c>
      <c r="Y3590"/>
      <c r="Z3590" t="inlineStr">
        <is>
          <t>Total</t>
        </is>
      </c>
      <c r="AA3590"/>
      <c r="AB3590" t="n">
        <v>60.1</v>
      </c>
      <c r="AC3590"/>
      <c r="AD3590"/>
      <c r="AE3590"/>
      <c r="AF3590"/>
      <c r="AG3590" t="inlineStr">
        <is>
          <t>AI mg/L</t>
        </is>
      </c>
      <c r="AH3590"/>
      <c r="AI3590"/>
      <c r="AJ3590"/>
      <c r="AK3590"/>
      <c r="AL3590"/>
      <c r="AM3590"/>
      <c r="AN3590"/>
      <c r="AO3590"/>
      <c r="AP3590"/>
      <c r="AQ3590"/>
      <c r="AR3590"/>
      <c r="AS3590"/>
      <c r="AT3590"/>
      <c r="AU3590"/>
      <c r="AV3590"/>
      <c r="AW3590"/>
      <c r="AX3590" t="inlineStr">
        <is>
          <t>Mortality</t>
        </is>
      </c>
      <c r="AY3590" t="inlineStr">
        <is>
          <t>Mortality</t>
        </is>
      </c>
      <c r="AZ3590" t="inlineStr">
        <is>
          <t>LC50</t>
        </is>
      </c>
      <c r="BA3590"/>
      <c r="BB3590" t="n">
        <v>4.0</v>
      </c>
      <c r="BC3590"/>
      <c r="BD3590"/>
      <c r="BE3590"/>
      <c r="BF3590"/>
      <c r="BG3590" t="inlineStr">
        <is>
          <t>Day(s)</t>
        </is>
      </c>
      <c r="BH3590"/>
      <c r="BI3590" t="inlineStr">
        <is>
          <t>DTXSID7032056</t>
        </is>
      </c>
      <c r="BJ3590"/>
      <c r="BK3590"/>
      <c r="BL3590"/>
      <c r="BM3590"/>
      <c r="BN3590"/>
      <c r="BO3590"/>
      <c r="BP3590"/>
      <c r="BQ3590"/>
      <c r="BR3590"/>
      <c r="BS3590"/>
      <c r="BT3590" t="inlineStr">
        <is>
          <t>--</t>
        </is>
      </c>
      <c r="BU3590"/>
      <c r="BV3590"/>
      <c r="BW3590"/>
      <c r="BX3590"/>
      <c r="BY3590"/>
      <c r="BZ3590"/>
      <c r="CA3590"/>
      <c r="CB3590"/>
      <c r="CC3590"/>
      <c r="CD3590"/>
      <c r="CE3590"/>
      <c r="CF3590"/>
      <c r="CG3590"/>
      <c r="CH3590"/>
      <c r="CI3590"/>
      <c r="CJ3590"/>
      <c r="CK3590" t="inlineStr">
        <is>
          <t>Dyer,S.D., K.L. Dickson, and E.G. Zimmerman</t>
        </is>
      </c>
      <c r="CL3590" t="n">
        <v>45073.0</v>
      </c>
      <c r="CM3590" t="inlineStr">
        <is>
          <t>A Laboratory Evaluation of the Use of Stress Proteins in Fish to Detect Changes in Water Quality</t>
        </is>
      </c>
      <c r="CN3590" t="inlineStr">
        <is>
          <t>ASTM Spec. Tech. Publ.:247-261</t>
        </is>
      </c>
      <c r="CO3590" t="n">
        <v>1993.0</v>
      </c>
      <c r="CP3590" t="inlineStr">
        <is>
          <t>Dyer,S.D., K.L. Dickson, and E.G. Zimmerman (1993). A Laboratory Evaluation of the Use of Stress Proteins in Fish to Detect Changes in Water Quality. ASTM Spec. Tech. Publ., 247-261. ECOREF#:45073</t>
        </is>
      </c>
    </row>
    <row r="3591">
      <c r="A3591" t="n">
        <v>7775113.0</v>
      </c>
      <c r="B3591" t="inlineStr">
        <is>
          <t>Chromic acid (H2CrO4), Disodium salt</t>
        </is>
      </c>
      <c r="C3591"/>
      <c r="D3591" t="inlineStr">
        <is>
          <t>Not reported</t>
        </is>
      </c>
      <c r="E3591" t="inlineStr">
        <is>
          <t>Not coded</t>
        </is>
      </c>
      <c r="F3591"/>
      <c r="G3591"/>
      <c r="H3591"/>
      <c r="I3591"/>
      <c r="J3591"/>
      <c r="K3591"/>
      <c r="L3591" t="inlineStr">
        <is>
          <t>Pimephales promelas</t>
        </is>
      </c>
      <c r="M3591" t="inlineStr">
        <is>
          <t>Fathead Minnow</t>
        </is>
      </c>
      <c r="N3591"/>
      <c r="O3591"/>
      <c r="P3591"/>
      <c r="Q3591"/>
      <c r="R3591" t="n">
        <v>90.0</v>
      </c>
      <c r="S3591"/>
      <c r="T3591" t="n">
        <v>120.0</v>
      </c>
      <c r="U3591" t="inlineStr">
        <is>
          <t>Day(s)</t>
        </is>
      </c>
      <c r="V3591" t="inlineStr">
        <is>
          <t>Static</t>
        </is>
      </c>
      <c r="W3591" t="inlineStr">
        <is>
          <t>Fresh water</t>
        </is>
      </c>
      <c r="X3591" t="inlineStr">
        <is>
          <t>Lab</t>
        </is>
      </c>
      <c r="Y3591"/>
      <c r="Z3591" t="inlineStr">
        <is>
          <t>Total</t>
        </is>
      </c>
      <c r="AA3591"/>
      <c r="AB3591" t="n">
        <v>60.1</v>
      </c>
      <c r="AC3591"/>
      <c r="AD3591"/>
      <c r="AE3591"/>
      <c r="AF3591"/>
      <c r="AG3591" t="inlineStr">
        <is>
          <t>AI mg/L</t>
        </is>
      </c>
      <c r="AH3591"/>
      <c r="AI3591"/>
      <c r="AJ3591"/>
      <c r="AK3591"/>
      <c r="AL3591"/>
      <c r="AM3591"/>
      <c r="AN3591"/>
      <c r="AO3591"/>
      <c r="AP3591"/>
      <c r="AQ3591"/>
      <c r="AR3591"/>
      <c r="AS3591"/>
      <c r="AT3591"/>
      <c r="AU3591"/>
      <c r="AV3591"/>
      <c r="AW3591"/>
      <c r="AX3591" t="inlineStr">
        <is>
          <t>Mortality</t>
        </is>
      </c>
      <c r="AY3591" t="inlineStr">
        <is>
          <t>Mortality</t>
        </is>
      </c>
      <c r="AZ3591" t="inlineStr">
        <is>
          <t>LC50</t>
        </is>
      </c>
      <c r="BA3591"/>
      <c r="BB3591" t="n">
        <v>4.0</v>
      </c>
      <c r="BC3591"/>
      <c r="BD3591"/>
      <c r="BE3591"/>
      <c r="BF3591"/>
      <c r="BG3591" t="inlineStr">
        <is>
          <t>Day(s)</t>
        </is>
      </c>
      <c r="BH3591"/>
      <c r="BI3591" t="inlineStr">
        <is>
          <t>DTXSID7032056</t>
        </is>
      </c>
      <c r="BJ3591"/>
      <c r="BK3591"/>
      <c r="BL3591"/>
      <c r="BM3591"/>
      <c r="BN3591"/>
      <c r="BO3591"/>
      <c r="BP3591"/>
      <c r="BQ3591"/>
      <c r="BR3591"/>
      <c r="BS3591"/>
      <c r="BT3591" t="inlineStr">
        <is>
          <t>--</t>
        </is>
      </c>
      <c r="BU3591"/>
      <c r="BV3591"/>
      <c r="BW3591"/>
      <c r="BX3591"/>
      <c r="BY3591"/>
      <c r="BZ3591"/>
      <c r="CA3591"/>
      <c r="CB3591"/>
      <c r="CC3591"/>
      <c r="CD3591"/>
      <c r="CE3591"/>
      <c r="CF3591"/>
      <c r="CG3591"/>
      <c r="CH3591"/>
      <c r="CI3591"/>
      <c r="CJ3591"/>
      <c r="CK3591" t="inlineStr">
        <is>
          <t>Dyer,S.D., K.L. Dickson, and E.G. Zimmerman</t>
        </is>
      </c>
      <c r="CL3591" t="n">
        <v>45073.0</v>
      </c>
      <c r="CM3591" t="inlineStr">
        <is>
          <t>A Laboratory Evaluation of the Use of Stress Proteins in Fish to Detect Changes in Water Quality</t>
        </is>
      </c>
      <c r="CN3591" t="inlineStr">
        <is>
          <t>ASTM Spec. Tech. Publ.:247-261</t>
        </is>
      </c>
      <c r="CO3591" t="n">
        <v>1993.0</v>
      </c>
      <c r="CP3591" t="inlineStr">
        <is>
          <t>Dyer,S.D., K.L. Dickson, and E.G. Zimmerman (1993). A Laboratory Evaluation of the Use of Stress Proteins in Fish to Detect Changes in Water Quality. ASTM Spec. Tech. Publ., 247-261. ECOREF#:45073</t>
        </is>
      </c>
    </row>
    <row r="3592">
      <c r="A3592" t="n">
        <v>7778189.0</v>
      </c>
      <c r="B3592" t="inlineStr">
        <is>
          <t>Sulfuric acid, Calcium salt (1:1)</t>
        </is>
      </c>
      <c r="C3592" t="inlineStr">
        <is>
          <t>Reagent Grade, Purissium, Purum, Puriss, Puris, Reinst</t>
        </is>
      </c>
      <c r="D3592" t="inlineStr">
        <is>
          <t>Unmeasured</t>
        </is>
      </c>
      <c r="E3592" t="inlineStr">
        <is>
          <t>Not coded</t>
        </is>
      </c>
      <c r="F3592"/>
      <c r="G3592"/>
      <c r="H3592"/>
      <c r="I3592"/>
      <c r="J3592"/>
      <c r="K3592"/>
      <c r="L3592" t="inlineStr">
        <is>
          <t>Pimephales promelas</t>
        </is>
      </c>
      <c r="M3592" t="inlineStr">
        <is>
          <t>Fathead Minnow</t>
        </is>
      </c>
      <c r="N3592"/>
      <c r="O3592"/>
      <c r="P3592"/>
      <c r="Q3592"/>
      <c r="R3592" t="n">
        <v>1.0</v>
      </c>
      <c r="S3592"/>
      <c r="T3592" t="n">
        <v>7.0</v>
      </c>
      <c r="U3592" t="inlineStr">
        <is>
          <t>Day(s)</t>
        </is>
      </c>
      <c r="V3592" t="inlineStr">
        <is>
          <t>Static</t>
        </is>
      </c>
      <c r="W3592" t="inlineStr">
        <is>
          <t>Fresh water</t>
        </is>
      </c>
      <c r="X3592" t="inlineStr">
        <is>
          <t>Lab</t>
        </is>
      </c>
      <c r="Y3592"/>
      <c r="Z3592" t="inlineStr">
        <is>
          <t>Total</t>
        </is>
      </c>
      <c r="AA3592" t="inlineStr">
        <is>
          <t>&gt;</t>
        </is>
      </c>
      <c r="AB3592" t="n">
        <v>1970.0</v>
      </c>
      <c r="AC3592" t="inlineStr">
        <is>
          <t>&gt;</t>
        </is>
      </c>
      <c r="AD3592" t="n">
        <v>1970.0</v>
      </c>
      <c r="AE3592" t="inlineStr">
        <is>
          <t>&gt;</t>
        </is>
      </c>
      <c r="AF3592" t="n">
        <v>1970.0</v>
      </c>
      <c r="AG3592" t="inlineStr">
        <is>
          <t>AI mg/L</t>
        </is>
      </c>
      <c r="AH3592"/>
      <c r="AI3592"/>
      <c r="AJ3592"/>
      <c r="AK3592"/>
      <c r="AL3592"/>
      <c r="AM3592"/>
      <c r="AN3592"/>
      <c r="AO3592"/>
      <c r="AP3592"/>
      <c r="AQ3592"/>
      <c r="AR3592"/>
      <c r="AS3592"/>
      <c r="AT3592"/>
      <c r="AU3592"/>
      <c r="AV3592"/>
      <c r="AW3592"/>
      <c r="AX3592" t="inlineStr">
        <is>
          <t>Mortality</t>
        </is>
      </c>
      <c r="AY3592" t="inlineStr">
        <is>
          <t>Mortality</t>
        </is>
      </c>
      <c r="AZ3592" t="inlineStr">
        <is>
          <t>LC50</t>
        </is>
      </c>
      <c r="BA3592"/>
      <c r="BB3592" t="n">
        <v>4.0</v>
      </c>
      <c r="BC3592"/>
      <c r="BD3592"/>
      <c r="BE3592"/>
      <c r="BF3592"/>
      <c r="BG3592" t="inlineStr">
        <is>
          <t>Day(s)</t>
        </is>
      </c>
      <c r="BH3592"/>
      <c r="BI3592" t="inlineStr">
        <is>
          <t>DTXSID9029699</t>
        </is>
      </c>
      <c r="BJ3592" t="inlineStr">
        <is>
          <t>10.1002/etc.5620161005</t>
        </is>
      </c>
      <c r="BK3592"/>
      <c r="BL3592"/>
      <c r="BM3592"/>
      <c r="BN3592"/>
      <c r="BO3592"/>
      <c r="BP3592"/>
      <c r="BQ3592"/>
      <c r="BR3592"/>
      <c r="BS3592"/>
      <c r="BT3592" t="inlineStr">
        <is>
          <t>--</t>
        </is>
      </c>
      <c r="BU3592"/>
      <c r="BV3592"/>
      <c r="BW3592"/>
      <c r="BX3592"/>
      <c r="BY3592"/>
      <c r="BZ3592"/>
      <c r="CA3592"/>
      <c r="CB3592"/>
      <c r="CC3592"/>
      <c r="CD3592"/>
      <c r="CE3592"/>
      <c r="CF3592"/>
      <c r="CG3592"/>
      <c r="CH3592"/>
      <c r="CI3592" t="inlineStr">
        <is>
          <t xml:space="preserve"> HARD/MODERATELYHARD//</t>
        </is>
      </c>
      <c r="CJ3592" t="inlineStr">
        <is>
          <t xml:space="preserve">   HARD/MODERATELYHARD//</t>
        </is>
      </c>
      <c r="CK3592" t="inlineStr">
        <is>
          <t>Mount,D.R., D.D. Gulley, J.R. Hockett, T.D. Garrison, and J.M. Evans</t>
        </is>
      </c>
      <c r="CL3592" t="n">
        <v>18272.0</v>
      </c>
      <c r="CM3592" t="inlineStr">
        <is>
          <t>Statistical Models to Predict the Toxicity of Major Ions to Ceriodaphnia dubia, Daphnia magna and Pimephales promelas (Fathead Minnows)</t>
        </is>
      </c>
      <c r="CN3592" t="inlineStr">
        <is>
          <t>Environ. Toxicol. Chem.16(10): 2009-2019</t>
        </is>
      </c>
      <c r="CO3592" t="n">
        <v>1997.0</v>
      </c>
      <c r="CP3592" t="inlineStr">
        <is>
          <t>Mount,D.R., D.D. Gulley, J.R. Hockett, T.D. Garrison, and J.M. Evans (1997). Statistical Models to Predict the Toxicity of Major Ions to Ceriodaphnia dubia, Daphnia magna and Pimephales promelas (Fathead Minnows). Environ. Toxicol. Chem., 16, (10), 2009-2019. doi:10.1002/etc.5620161005. ECOREF#:18272</t>
        </is>
      </c>
    </row>
    <row r="3593">
      <c r="A3593" t="n">
        <v>7778430.0</v>
      </c>
      <c r="B3593" t="inlineStr">
        <is>
          <t>Arsenic acid (H3AsO4), Disodium salt</t>
        </is>
      </c>
      <c r="C3593"/>
      <c r="D3593" t="inlineStr">
        <is>
          <t>Measured</t>
        </is>
      </c>
      <c r="E3593" t="inlineStr">
        <is>
          <t>Not coded</t>
        </is>
      </c>
      <c r="F3593"/>
      <c r="G3593"/>
      <c r="H3593"/>
      <c r="I3593"/>
      <c r="J3593"/>
      <c r="K3593"/>
      <c r="L3593" t="inlineStr">
        <is>
          <t>Pimephales promelas</t>
        </is>
      </c>
      <c r="M3593" t="inlineStr">
        <is>
          <t>Fathead Minnow</t>
        </is>
      </c>
      <c r="N3593"/>
      <c r="O3593"/>
      <c r="P3593"/>
      <c r="Q3593"/>
      <c r="R3593" t="n">
        <v>4.0</v>
      </c>
      <c r="S3593"/>
      <c r="T3593" t="n">
        <v>6.0</v>
      </c>
      <c r="U3593" t="inlineStr">
        <is>
          <t>Days post-hatch</t>
        </is>
      </c>
      <c r="V3593" t="inlineStr">
        <is>
          <t>Renewal</t>
        </is>
      </c>
      <c r="W3593" t="inlineStr">
        <is>
          <t>Fresh water</t>
        </is>
      </c>
      <c r="X3593" t="inlineStr">
        <is>
          <t>Lab</t>
        </is>
      </c>
      <c r="Y3593" t="inlineStr">
        <is>
          <t>8-10</t>
        </is>
      </c>
      <c r="Z3593" t="inlineStr">
        <is>
          <t>Total</t>
        </is>
      </c>
      <c r="AA3593"/>
      <c r="AB3593" t="n">
        <v>17.9</v>
      </c>
      <c r="AC3593"/>
      <c r="AD3593" t="n">
        <v>14.3</v>
      </c>
      <c r="AE3593"/>
      <c r="AF3593" t="n">
        <v>23.7</v>
      </c>
      <c r="AG3593" t="inlineStr">
        <is>
          <t>AI mg/L</t>
        </is>
      </c>
      <c r="AH3593"/>
      <c r="AI3593"/>
      <c r="AJ3593"/>
      <c r="AK3593"/>
      <c r="AL3593"/>
      <c r="AM3593"/>
      <c r="AN3593"/>
      <c r="AO3593"/>
      <c r="AP3593"/>
      <c r="AQ3593"/>
      <c r="AR3593"/>
      <c r="AS3593"/>
      <c r="AT3593"/>
      <c r="AU3593"/>
      <c r="AV3593"/>
      <c r="AW3593"/>
      <c r="AX3593" t="inlineStr">
        <is>
          <t>Mortality</t>
        </is>
      </c>
      <c r="AY3593" t="inlineStr">
        <is>
          <t>Mortality</t>
        </is>
      </c>
      <c r="AZ3593" t="inlineStr">
        <is>
          <t>LC50</t>
        </is>
      </c>
      <c r="BA3593"/>
      <c r="BB3593" t="n">
        <v>4.0</v>
      </c>
      <c r="BC3593"/>
      <c r="BD3593"/>
      <c r="BE3593"/>
      <c r="BF3593"/>
      <c r="BG3593" t="inlineStr">
        <is>
          <t>Day(s)</t>
        </is>
      </c>
      <c r="BH3593"/>
      <c r="BI3593" t="inlineStr">
        <is>
          <t>DTXSID8032047</t>
        </is>
      </c>
      <c r="BJ3593"/>
      <c r="BK3593"/>
      <c r="BL3593"/>
      <c r="BM3593"/>
      <c r="BN3593"/>
      <c r="BO3593"/>
      <c r="BP3593"/>
      <c r="BQ3593"/>
      <c r="BR3593"/>
      <c r="BS3593"/>
      <c r="BT3593" t="inlineStr">
        <is>
          <t>--</t>
        </is>
      </c>
      <c r="BU3593"/>
      <c r="BV3593"/>
      <c r="BW3593"/>
      <c r="BX3593"/>
      <c r="BY3593"/>
      <c r="BZ3593"/>
      <c r="CA3593"/>
      <c r="CB3593"/>
      <c r="CC3593"/>
      <c r="CD3593"/>
      <c r="CE3593"/>
      <c r="CF3593"/>
      <c r="CG3593"/>
      <c r="CH3593"/>
      <c r="CI3593" t="inlineStr">
        <is>
          <t xml:space="preserve"> CHAR/DIBASIC SODIUM ARSENATE HEPTAHYDRATE//LIFESTG/1.6 MM//CA/42* mg/L//MG/8* mg/L//NA/40* mg/L//POT/6* mg/L//SO4/77* mg/L//CL/19* mg/L//DNUM/8-10//DOSES/NA ug/L//TESTID/2//OEF/MIXTURE////</t>
        </is>
      </c>
      <c r="CJ3593" t="inlineStr">
        <is>
          <t xml:space="preserve">   CHAR/DIBASIC SODIUM ARSENATE HEPTAHYDRATE//LIFESTG/1.6 MM//CA/42* mg/L//MG/8* mg/L//NA/40* mg/L//POT/6* mg/L//SO4/77* mg/L//CL/19* mg/L//DNUM/8-10//DOSES/NA ug/L//TESTID/2//OEF/MIXTURE////</t>
        </is>
      </c>
      <c r="CK3593" t="inlineStr">
        <is>
          <t>Buhl,K.J.</t>
        </is>
      </c>
      <c r="CL3593" t="n">
        <v>77828.0</v>
      </c>
      <c r="CM3593" t="inlineStr">
        <is>
          <t>The Relative Toxicity of Waterborne Inorganic Contaminants to the Rio Grande Silvery Minnow (Hybognathus amarus) and Fathead Minnow (Pimephales promelas) in a Water Quality Simulating that in the Rio Grande, New Mexico</t>
        </is>
      </c>
      <c r="CN3593" t="inlineStr">
        <is>
          <t>Final Rep.to U.S.Fish and Wildl.Serv., Study No.2F33-9620003, U.S.Geol.Surv., Columbia Environ.Res.Ctr., Yankton Field Res.Stn., Yankton, SD:75 p.</t>
        </is>
      </c>
      <c r="CO3593" t="n">
        <v>2002.0</v>
      </c>
      <c r="CP3593" t="inlineStr">
        <is>
          <t>Buhl,K.J. (2002). The Relative Toxicity of Waterborne Inorganic Contaminants to the Rio Grande Silvery Minnow (Hybognathus amarus) and Fathead Minnow (Pimephales promelas) in a Water Quality Simulating that in the Rio Grande, New Mexico. Final Rep.to U.S.Fish and Wildl.Serv., Study No.2F33-9620003, U.S.Geol.Surv., Columbia Environ.Res.Ctr., Yankton Field Res.Stn., Yankton, SD, 75 p. ECOREF#:77828</t>
        </is>
      </c>
    </row>
    <row r="3594">
      <c r="A3594" t="n">
        <v>7778509.0</v>
      </c>
      <c r="B3594" t="inlineStr">
        <is>
          <t>Chromic acid (H2Cr2O7), Potassium salt (1:2)</t>
        </is>
      </c>
      <c r="C3594"/>
      <c r="D3594" t="inlineStr">
        <is>
          <t>Measured</t>
        </is>
      </c>
      <c r="E3594" t="inlineStr">
        <is>
          <t>Not coded</t>
        </is>
      </c>
      <c r="F3594"/>
      <c r="G3594"/>
      <c r="H3594"/>
      <c r="I3594"/>
      <c r="J3594"/>
      <c r="K3594"/>
      <c r="L3594" t="inlineStr">
        <is>
          <t>Pimephales promelas</t>
        </is>
      </c>
      <c r="M3594" t="inlineStr">
        <is>
          <t>Fathead Minnow</t>
        </is>
      </c>
      <c r="N3594"/>
      <c r="O3594"/>
      <c r="P3594"/>
      <c r="Q3594"/>
      <c r="R3594"/>
      <c r="S3594"/>
      <c r="T3594"/>
      <c r="U3594"/>
      <c r="V3594" t="inlineStr">
        <is>
          <t>Static</t>
        </is>
      </c>
      <c r="W3594" t="inlineStr">
        <is>
          <t>Fresh water</t>
        </is>
      </c>
      <c r="X3594" t="inlineStr">
        <is>
          <t>Lab</t>
        </is>
      </c>
      <c r="Y3594"/>
      <c r="Z3594" t="inlineStr">
        <is>
          <t>Total</t>
        </is>
      </c>
      <c r="AA3594"/>
      <c r="AB3594" t="n">
        <v>34.0</v>
      </c>
      <c r="AC3594"/>
      <c r="AD3594" t="n">
        <v>32.0</v>
      </c>
      <c r="AE3594"/>
      <c r="AF3594" t="n">
        <v>36.0</v>
      </c>
      <c r="AG3594" t="inlineStr">
        <is>
          <t>AI mg/L</t>
        </is>
      </c>
      <c r="AH3594"/>
      <c r="AI3594"/>
      <c r="AJ3594"/>
      <c r="AK3594"/>
      <c r="AL3594"/>
      <c r="AM3594"/>
      <c r="AN3594"/>
      <c r="AO3594"/>
      <c r="AP3594"/>
      <c r="AQ3594"/>
      <c r="AR3594"/>
      <c r="AS3594"/>
      <c r="AT3594"/>
      <c r="AU3594"/>
      <c r="AV3594"/>
      <c r="AW3594"/>
      <c r="AX3594" t="inlineStr">
        <is>
          <t>Mortality</t>
        </is>
      </c>
      <c r="AY3594" t="inlineStr">
        <is>
          <t>Mortality</t>
        </is>
      </c>
      <c r="AZ3594" t="inlineStr">
        <is>
          <t>LC50</t>
        </is>
      </c>
      <c r="BA3594"/>
      <c r="BB3594" t="n">
        <v>4.0</v>
      </c>
      <c r="BC3594"/>
      <c r="BD3594"/>
      <c r="BE3594"/>
      <c r="BF3594"/>
      <c r="BG3594" t="inlineStr">
        <is>
          <t>Day(s)</t>
        </is>
      </c>
      <c r="BH3594"/>
      <c r="BI3594" t="inlineStr">
        <is>
          <t>DTXSID5025948</t>
        </is>
      </c>
      <c r="BJ3594" t="inlineStr">
        <is>
          <t>10.1002/etc.5620060907</t>
        </is>
      </c>
      <c r="BK3594"/>
      <c r="BL3594"/>
      <c r="BM3594"/>
      <c r="BN3594"/>
      <c r="BO3594"/>
      <c r="BP3594"/>
      <c r="BQ3594"/>
      <c r="BR3594"/>
      <c r="BS3594"/>
      <c r="BT3594" t="inlineStr">
        <is>
          <t>--</t>
        </is>
      </c>
      <c r="BU3594"/>
      <c r="BV3594"/>
      <c r="BW3594"/>
      <c r="BX3594"/>
      <c r="BY3594"/>
      <c r="BZ3594"/>
      <c r="CA3594"/>
      <c r="CB3594"/>
      <c r="CC3594"/>
      <c r="CD3594"/>
      <c r="CE3594"/>
      <c r="CF3594"/>
      <c r="CG3594"/>
      <c r="CH3594"/>
      <c r="CI3594"/>
      <c r="CJ3594"/>
      <c r="CK3594" t="inlineStr">
        <is>
          <t>Jop,K.M., T.F. Parkerton, J.H.,Jr. Rodgers, K.L. Dickson, and P.B. Dorn</t>
        </is>
      </c>
      <c r="CL3594" t="n">
        <v>12721.0</v>
      </c>
      <c r="CM3594" t="inlineStr">
        <is>
          <t>Comparative Toxicity and Speciation of Two Hexavalent Chromium Salts in Acute Toxicity Tests</t>
        </is>
      </c>
      <c r="CN3594" t="inlineStr">
        <is>
          <t>Environ. Toxicol. Chem.6(9): 697-703</t>
        </is>
      </c>
      <c r="CO3594" t="n">
        <v>1987.0</v>
      </c>
      <c r="CP3594" t="inlineStr">
        <is>
          <t>Jop,K.M., T.F. Parkerton, J.H.,Jr. Rodgers, K.L. Dickson, and P.B. Dorn (1987). Comparative Toxicity and Speciation of Two Hexavalent Chromium Salts in Acute Toxicity Tests. Environ. Toxicol. Chem., 6, (9), 697-703. doi:10.1002/etc.5620060907. ECOREF#:12721</t>
        </is>
      </c>
    </row>
    <row r="3595">
      <c r="A3595" t="n">
        <v>7778509.0</v>
      </c>
      <c r="B3595" t="inlineStr">
        <is>
          <t>Chromic acid (H2Cr2O7), Potassium salt (1:2)</t>
        </is>
      </c>
      <c r="C3595" t="inlineStr">
        <is>
          <t>Reagent Grade, Purissium, Purum, Puriss, Puris, Reinst</t>
        </is>
      </c>
      <c r="D3595" t="inlineStr">
        <is>
          <t>Unmeasured</t>
        </is>
      </c>
      <c r="E3595" t="inlineStr">
        <is>
          <t>Not coded</t>
        </is>
      </c>
      <c r="F3595"/>
      <c r="G3595"/>
      <c r="H3595"/>
      <c r="I3595"/>
      <c r="J3595"/>
      <c r="K3595"/>
      <c r="L3595" t="inlineStr">
        <is>
          <t>Pimephales promelas</t>
        </is>
      </c>
      <c r="M3595" t="inlineStr">
        <is>
          <t>Fathead Minnow</t>
        </is>
      </c>
      <c r="N3595"/>
      <c r="O3595"/>
      <c r="P3595" t="n">
        <v>11.0</v>
      </c>
      <c r="Q3595"/>
      <c r="R3595"/>
      <c r="S3595"/>
      <c r="T3595"/>
      <c r="U3595" t="inlineStr">
        <is>
          <t>Week(s)</t>
        </is>
      </c>
      <c r="V3595" t="inlineStr">
        <is>
          <t>Flow-through</t>
        </is>
      </c>
      <c r="W3595" t="inlineStr">
        <is>
          <t>Fresh water</t>
        </is>
      </c>
      <c r="X3595" t="inlineStr">
        <is>
          <t>Lab</t>
        </is>
      </c>
      <c r="Y3595"/>
      <c r="Z3595" t="inlineStr">
        <is>
          <t>Total</t>
        </is>
      </c>
      <c r="AA3595"/>
      <c r="AB3595" t="n">
        <v>34.0</v>
      </c>
      <c r="AC3595"/>
      <c r="AD3595"/>
      <c r="AE3595"/>
      <c r="AF3595"/>
      <c r="AG3595" t="inlineStr">
        <is>
          <t>AI mg/L</t>
        </is>
      </c>
      <c r="AH3595"/>
      <c r="AI3595"/>
      <c r="AJ3595"/>
      <c r="AK3595"/>
      <c r="AL3595"/>
      <c r="AM3595"/>
      <c r="AN3595"/>
      <c r="AO3595"/>
      <c r="AP3595"/>
      <c r="AQ3595"/>
      <c r="AR3595"/>
      <c r="AS3595"/>
      <c r="AT3595"/>
      <c r="AU3595"/>
      <c r="AV3595"/>
      <c r="AW3595"/>
      <c r="AX3595" t="inlineStr">
        <is>
          <t>Mortality</t>
        </is>
      </c>
      <c r="AY3595" t="inlineStr">
        <is>
          <t>Mortality</t>
        </is>
      </c>
      <c r="AZ3595" t="inlineStr">
        <is>
          <t>LC50</t>
        </is>
      </c>
      <c r="BA3595"/>
      <c r="BB3595" t="n">
        <v>4.0</v>
      </c>
      <c r="BC3595"/>
      <c r="BD3595"/>
      <c r="BE3595"/>
      <c r="BF3595"/>
      <c r="BG3595" t="inlineStr">
        <is>
          <t>Day(s)</t>
        </is>
      </c>
      <c r="BH3595"/>
      <c r="BI3595" t="inlineStr">
        <is>
          <t>DTXSID5025948</t>
        </is>
      </c>
      <c r="BJ3595"/>
      <c r="BK3595"/>
      <c r="BL3595"/>
      <c r="BM3595"/>
      <c r="BN3595"/>
      <c r="BO3595"/>
      <c r="BP3595"/>
      <c r="BQ3595"/>
      <c r="BR3595"/>
      <c r="BS3595"/>
      <c r="BT3595" t="inlineStr">
        <is>
          <t>--</t>
        </is>
      </c>
      <c r="BU3595"/>
      <c r="BV3595"/>
      <c r="BW3595"/>
      <c r="BX3595"/>
      <c r="BY3595"/>
      <c r="BZ3595"/>
      <c r="CA3595"/>
      <c r="CB3595"/>
      <c r="CC3595"/>
      <c r="CD3595"/>
      <c r="CE3595"/>
      <c r="CF3595"/>
      <c r="CG3595"/>
      <c r="CH3595"/>
      <c r="CI3595"/>
      <c r="CJ3595"/>
      <c r="CK3595" t="inlineStr">
        <is>
          <t>Adelman,I.R., and L.L.,Jr. Smith</t>
        </is>
      </c>
      <c r="CL3595" t="n">
        <v>2145.0</v>
      </c>
      <c r="CM3595" t="inlineStr">
        <is>
          <t>Standard Test Fish Development.  Part I.  Fathead Minnows (Pimephales promelas) and Goldfish (Carassius auratus) as Standard Fish in Bioassays and Their Reaction to Potential Reference Toxicants</t>
        </is>
      </c>
      <c r="CN3595" t="inlineStr">
        <is>
          <t>EPA-600/3-76-061A, U.S.EPA, Duluth, MN:77 p.</t>
        </is>
      </c>
      <c r="CO3595" t="n">
        <v>1976.0</v>
      </c>
      <c r="CP3595" t="inlineStr">
        <is>
          <t>Adelman,I.R., and L.L.,Jr. Smith (1976). Standard Test Fish Development.  Part I.  Fathead Minnows (Pimephales promelas) and Goldfish (Carassius auratus) as Standard Fish in Bioassays and Their Reaction to Potential Reference Toxicants. EPA-600/3-76-061A, U.S.EPA, Duluth, MN, 77 p. ECOREF#:2145</t>
        </is>
      </c>
    </row>
    <row r="3596">
      <c r="A3596" t="n">
        <v>7778509.0</v>
      </c>
      <c r="B3596" t="inlineStr">
        <is>
          <t>Chromic acid (H2Cr2O7), Potassium salt (1:2)</t>
        </is>
      </c>
      <c r="C3596" t="inlineStr">
        <is>
          <t>Reagent Grade, Purissium, Purum, Puriss, Puris, Reinst</t>
        </is>
      </c>
      <c r="D3596" t="inlineStr">
        <is>
          <t>Unmeasured</t>
        </is>
      </c>
      <c r="E3596" t="inlineStr">
        <is>
          <t>Not coded</t>
        </is>
      </c>
      <c r="F3596"/>
      <c r="G3596"/>
      <c r="H3596"/>
      <c r="I3596"/>
      <c r="J3596"/>
      <c r="K3596"/>
      <c r="L3596" t="inlineStr">
        <is>
          <t>Pimephales promelas</t>
        </is>
      </c>
      <c r="M3596" t="inlineStr">
        <is>
          <t>Fathead Minnow</t>
        </is>
      </c>
      <c r="N3596"/>
      <c r="O3596"/>
      <c r="P3596" t="n">
        <v>11.0</v>
      </c>
      <c r="Q3596"/>
      <c r="R3596"/>
      <c r="S3596"/>
      <c r="T3596"/>
      <c r="U3596" t="inlineStr">
        <is>
          <t>Week(s)</t>
        </is>
      </c>
      <c r="V3596" t="inlineStr">
        <is>
          <t>Flow-through</t>
        </is>
      </c>
      <c r="W3596" t="inlineStr">
        <is>
          <t>Fresh water</t>
        </is>
      </c>
      <c r="X3596" t="inlineStr">
        <is>
          <t>Lab</t>
        </is>
      </c>
      <c r="Y3596"/>
      <c r="Z3596" t="inlineStr">
        <is>
          <t>Total</t>
        </is>
      </c>
      <c r="AA3596"/>
      <c r="AB3596" t="n">
        <v>53.0</v>
      </c>
      <c r="AC3596"/>
      <c r="AD3596"/>
      <c r="AE3596"/>
      <c r="AF3596"/>
      <c r="AG3596" t="inlineStr">
        <is>
          <t>AI mg/L</t>
        </is>
      </c>
      <c r="AH3596"/>
      <c r="AI3596"/>
      <c r="AJ3596"/>
      <c r="AK3596"/>
      <c r="AL3596"/>
      <c r="AM3596"/>
      <c r="AN3596"/>
      <c r="AO3596"/>
      <c r="AP3596"/>
      <c r="AQ3596"/>
      <c r="AR3596"/>
      <c r="AS3596"/>
      <c r="AT3596"/>
      <c r="AU3596"/>
      <c r="AV3596"/>
      <c r="AW3596"/>
      <c r="AX3596" t="inlineStr">
        <is>
          <t>Mortality</t>
        </is>
      </c>
      <c r="AY3596" t="inlineStr">
        <is>
          <t>Mortality</t>
        </is>
      </c>
      <c r="AZ3596" t="inlineStr">
        <is>
          <t>LC50</t>
        </is>
      </c>
      <c r="BA3596"/>
      <c r="BB3596" t="n">
        <v>4.0</v>
      </c>
      <c r="BC3596"/>
      <c r="BD3596"/>
      <c r="BE3596"/>
      <c r="BF3596"/>
      <c r="BG3596" t="inlineStr">
        <is>
          <t>Day(s)</t>
        </is>
      </c>
      <c r="BH3596"/>
      <c r="BI3596" t="inlineStr">
        <is>
          <t>DTXSID5025948</t>
        </is>
      </c>
      <c r="BJ3596"/>
      <c r="BK3596"/>
      <c r="BL3596"/>
      <c r="BM3596"/>
      <c r="BN3596"/>
      <c r="BO3596"/>
      <c r="BP3596"/>
      <c r="BQ3596"/>
      <c r="BR3596"/>
      <c r="BS3596"/>
      <c r="BT3596" t="inlineStr">
        <is>
          <t>--</t>
        </is>
      </c>
      <c r="BU3596"/>
      <c r="BV3596"/>
      <c r="BW3596"/>
      <c r="BX3596"/>
      <c r="BY3596"/>
      <c r="BZ3596"/>
      <c r="CA3596"/>
      <c r="CB3596"/>
      <c r="CC3596"/>
      <c r="CD3596"/>
      <c r="CE3596"/>
      <c r="CF3596"/>
      <c r="CG3596"/>
      <c r="CH3596"/>
      <c r="CI3596"/>
      <c r="CJ3596"/>
      <c r="CK3596" t="inlineStr">
        <is>
          <t>Adelman,I.R., and L.L.,Jr. Smith</t>
        </is>
      </c>
      <c r="CL3596" t="n">
        <v>2145.0</v>
      </c>
      <c r="CM3596" t="inlineStr">
        <is>
          <t>Standard Test Fish Development.  Part I.  Fathead Minnows (Pimephales promelas) and Goldfish (Carassius auratus) as Standard Fish in Bioassays and Their Reaction to Potential Reference Toxicants</t>
        </is>
      </c>
      <c r="CN3596" t="inlineStr">
        <is>
          <t>EPA-600/3-76-061A, U.S.EPA, Duluth, MN:77 p.</t>
        </is>
      </c>
      <c r="CO3596" t="n">
        <v>1976.0</v>
      </c>
      <c r="CP3596" t="inlineStr">
        <is>
          <t>Adelman,I.R., and L.L.,Jr. Smith (1976). Standard Test Fish Development.  Part I.  Fathead Minnows (Pimephales promelas) and Goldfish (Carassius auratus) as Standard Fish in Bioassays and Their Reaction to Potential Reference Toxicants. EPA-600/3-76-061A, U.S.EPA, Duluth, MN, 77 p. ECOREF#:2145</t>
        </is>
      </c>
    </row>
    <row r="3597">
      <c r="A3597" t="n">
        <v>7778509.0</v>
      </c>
      <c r="B3597" t="inlineStr">
        <is>
          <t>Chromic acid (H2Cr2O7), Potassium salt (1:2)</t>
        </is>
      </c>
      <c r="C3597"/>
      <c r="D3597" t="inlineStr">
        <is>
          <t>Measured</t>
        </is>
      </c>
      <c r="E3597" t="inlineStr">
        <is>
          <t>Not coded</t>
        </is>
      </c>
      <c r="F3597"/>
      <c r="G3597"/>
      <c r="H3597"/>
      <c r="I3597"/>
      <c r="J3597"/>
      <c r="K3597"/>
      <c r="L3597" t="inlineStr">
        <is>
          <t>Pimephales promelas</t>
        </is>
      </c>
      <c r="M3597" t="inlineStr">
        <is>
          <t>Fathead Minnow</t>
        </is>
      </c>
      <c r="N3597"/>
      <c r="O3597"/>
      <c r="P3597"/>
      <c r="Q3597"/>
      <c r="R3597" t="n">
        <v>3.0</v>
      </c>
      <c r="S3597"/>
      <c r="T3597" t="n">
        <v>14.0</v>
      </c>
      <c r="U3597" t="inlineStr">
        <is>
          <t>Day(s)</t>
        </is>
      </c>
      <c r="V3597" t="inlineStr">
        <is>
          <t>Static</t>
        </is>
      </c>
      <c r="W3597" t="inlineStr">
        <is>
          <t>Fresh water</t>
        </is>
      </c>
      <c r="X3597" t="inlineStr">
        <is>
          <t>Lab</t>
        </is>
      </c>
      <c r="Y3597"/>
      <c r="Z3597" t="inlineStr">
        <is>
          <t>Total</t>
        </is>
      </c>
      <c r="AA3597"/>
      <c r="AB3597" t="n">
        <v>23.9</v>
      </c>
      <c r="AC3597"/>
      <c r="AD3597" t="n">
        <v>19.0</v>
      </c>
      <c r="AE3597"/>
      <c r="AF3597" t="n">
        <v>28.7</v>
      </c>
      <c r="AG3597" t="inlineStr">
        <is>
          <t>AI mg/L</t>
        </is>
      </c>
      <c r="AH3597"/>
      <c r="AI3597"/>
      <c r="AJ3597"/>
      <c r="AK3597"/>
      <c r="AL3597"/>
      <c r="AM3597"/>
      <c r="AN3597"/>
      <c r="AO3597"/>
      <c r="AP3597"/>
      <c r="AQ3597"/>
      <c r="AR3597"/>
      <c r="AS3597"/>
      <c r="AT3597"/>
      <c r="AU3597"/>
      <c r="AV3597"/>
      <c r="AW3597"/>
      <c r="AX3597" t="inlineStr">
        <is>
          <t>Mortality</t>
        </is>
      </c>
      <c r="AY3597" t="inlineStr">
        <is>
          <t>Mortality</t>
        </is>
      </c>
      <c r="AZ3597" t="inlineStr">
        <is>
          <t>LC50</t>
        </is>
      </c>
      <c r="BA3597"/>
      <c r="BB3597" t="n">
        <v>4.0</v>
      </c>
      <c r="BC3597"/>
      <c r="BD3597"/>
      <c r="BE3597"/>
      <c r="BF3597"/>
      <c r="BG3597" t="inlineStr">
        <is>
          <t>Day(s)</t>
        </is>
      </c>
      <c r="BH3597"/>
      <c r="BI3597" t="inlineStr">
        <is>
          <t>DTXSID5025948</t>
        </is>
      </c>
      <c r="BJ3597" t="inlineStr">
        <is>
          <t>10.1007/BF00196553</t>
        </is>
      </c>
      <c r="BK3597"/>
      <c r="BL3597"/>
      <c r="BM3597"/>
      <c r="BN3597"/>
      <c r="BO3597"/>
      <c r="BP3597"/>
      <c r="BQ3597"/>
      <c r="BR3597"/>
      <c r="BS3597"/>
      <c r="BT3597" t="inlineStr">
        <is>
          <t>--</t>
        </is>
      </c>
      <c r="BU3597"/>
      <c r="BV3597"/>
      <c r="BW3597"/>
      <c r="BX3597"/>
      <c r="BY3597"/>
      <c r="BZ3597"/>
      <c r="CA3597"/>
      <c r="CB3597"/>
      <c r="CC3597"/>
      <c r="CD3597"/>
      <c r="CE3597"/>
      <c r="CF3597"/>
      <c r="CG3597"/>
      <c r="CH3597"/>
      <c r="CI3597"/>
      <c r="CJ3597"/>
      <c r="CK3597" t="inlineStr">
        <is>
          <t>Gendusa,T.C., T.L. Beitinger, and J.H. Rodgers</t>
        </is>
      </c>
      <c r="CL3597" t="n">
        <v>9390.0</v>
      </c>
      <c r="CM3597" t="inlineStr">
        <is>
          <t>Toxicity of Hexavalent Chromium from Aqueous and Sediment Sources to Pimephales promelas and Ictalurus punctatus</t>
        </is>
      </c>
      <c r="CN3597" t="inlineStr">
        <is>
          <t>Bull. Environ. Contam. Toxicol.50(1): 144-151</t>
        </is>
      </c>
      <c r="CO3597" t="n">
        <v>1993.0</v>
      </c>
      <c r="CP3597" t="inlineStr">
        <is>
          <t>Gendusa,T.C., T.L. Beitinger, and J.H. Rodgers (1993). Toxicity of Hexavalent Chromium from Aqueous and Sediment Sources to Pimephales promelas and Ictalurus punctatus. Bull. Environ. Contam. Toxicol., 50, (1), 144-151. doi:10.1007/BF00196553. ECOREF#:9390</t>
        </is>
      </c>
    </row>
    <row r="3598">
      <c r="A3598" t="n">
        <v>7778509.0</v>
      </c>
      <c r="B3598" t="inlineStr">
        <is>
          <t>Chromic acid (H2Cr2O7), Potassium salt (1:2)</t>
        </is>
      </c>
      <c r="C3598" t="inlineStr">
        <is>
          <t>Reagent Grade, Purissium, Purum, Puriss, Puris, Reinst</t>
        </is>
      </c>
      <c r="D3598" t="inlineStr">
        <is>
          <t>Not reported</t>
        </is>
      </c>
      <c r="E3598" t="inlineStr">
        <is>
          <t>Not coded</t>
        </is>
      </c>
      <c r="F3598"/>
      <c r="G3598"/>
      <c r="H3598"/>
      <c r="I3598"/>
      <c r="J3598"/>
      <c r="K3598"/>
      <c r="L3598" t="inlineStr">
        <is>
          <t>Pimephales promelas</t>
        </is>
      </c>
      <c r="M3598" t="inlineStr">
        <is>
          <t>Fathead Minnow</t>
        </is>
      </c>
      <c r="N3598"/>
      <c r="O3598"/>
      <c r="P3598" t="n">
        <v>11.0</v>
      </c>
      <c r="Q3598"/>
      <c r="R3598"/>
      <c r="S3598"/>
      <c r="T3598"/>
      <c r="U3598" t="inlineStr">
        <is>
          <t>Week(s)</t>
        </is>
      </c>
      <c r="V3598" t="inlineStr">
        <is>
          <t>Flow-through</t>
        </is>
      </c>
      <c r="W3598" t="inlineStr">
        <is>
          <t>Fresh water</t>
        </is>
      </c>
      <c r="X3598" t="inlineStr">
        <is>
          <t>Lab</t>
        </is>
      </c>
      <c r="Y3598"/>
      <c r="Z3598" t="inlineStr">
        <is>
          <t>Total</t>
        </is>
      </c>
      <c r="AA3598"/>
      <c r="AB3598" t="n">
        <v>48.0</v>
      </c>
      <c r="AC3598"/>
      <c r="AD3598"/>
      <c r="AE3598"/>
      <c r="AF3598"/>
      <c r="AG3598" t="inlineStr">
        <is>
          <t>AI mg/L</t>
        </is>
      </c>
      <c r="AH3598"/>
      <c r="AI3598"/>
      <c r="AJ3598"/>
      <c r="AK3598"/>
      <c r="AL3598"/>
      <c r="AM3598"/>
      <c r="AN3598"/>
      <c r="AO3598"/>
      <c r="AP3598"/>
      <c r="AQ3598"/>
      <c r="AR3598"/>
      <c r="AS3598"/>
      <c r="AT3598"/>
      <c r="AU3598"/>
      <c r="AV3598"/>
      <c r="AW3598"/>
      <c r="AX3598" t="inlineStr">
        <is>
          <t>Mortality</t>
        </is>
      </c>
      <c r="AY3598" t="inlineStr">
        <is>
          <t>Mortality</t>
        </is>
      </c>
      <c r="AZ3598" t="inlineStr">
        <is>
          <t>LC50</t>
        </is>
      </c>
      <c r="BA3598"/>
      <c r="BB3598" t="n">
        <v>4.0</v>
      </c>
      <c r="BC3598"/>
      <c r="BD3598"/>
      <c r="BE3598"/>
      <c r="BF3598"/>
      <c r="BG3598" t="inlineStr">
        <is>
          <t>Day(s)</t>
        </is>
      </c>
      <c r="BH3598"/>
      <c r="BI3598" t="inlineStr">
        <is>
          <t>DTXSID5025948</t>
        </is>
      </c>
      <c r="BJ3598" t="inlineStr">
        <is>
          <t>10.1139/f76-030</t>
        </is>
      </c>
      <c r="BK3598"/>
      <c r="BL3598"/>
      <c r="BM3598"/>
      <c r="BN3598"/>
      <c r="BO3598"/>
      <c r="BP3598"/>
      <c r="BQ3598"/>
      <c r="BR3598"/>
      <c r="BS3598"/>
      <c r="BT3598" t="inlineStr">
        <is>
          <t>--</t>
        </is>
      </c>
      <c r="BU3598"/>
      <c r="BV3598"/>
      <c r="BW3598"/>
      <c r="BX3598"/>
      <c r="BY3598"/>
      <c r="BZ3598"/>
      <c r="CA3598"/>
      <c r="CB3598"/>
      <c r="CC3598"/>
      <c r="CD3598"/>
      <c r="CE3598"/>
      <c r="CF3598"/>
      <c r="CG3598"/>
      <c r="CH3598"/>
      <c r="CI3598"/>
      <c r="CJ3598"/>
      <c r="CK3598" t="inlineStr">
        <is>
          <t>Adelman,I.R., L.L.,Jr. Smith, and G.D. Siesennop</t>
        </is>
      </c>
      <c r="CL3598" t="n">
        <v>5230.0</v>
      </c>
      <c r="CM3598" t="inlineStr">
        <is>
          <t>Acute Toxicity of Sodium Chloride, Pentachlorophenol, Guthion, and Hexavalent Chromium to Fathead Minnows (Pimephales promelas) and Goldfish (Carassius auratus)</t>
        </is>
      </c>
      <c r="CN3598" t="inlineStr">
        <is>
          <t>J. Fish. Res. Board Can.33(2): 203-208</t>
        </is>
      </c>
      <c r="CO3598" t="n">
        <v>1976.0</v>
      </c>
      <c r="CP3598" t="inlineStr">
        <is>
          <t>Adelman,I.R., L.L.,Jr. Smith, and G.D. Siesennop (1976). Acute Toxicity of Sodium Chloride, Pentachlorophenol, Guthion, and Hexavalent Chromium to Fathead Minnows (Pimephales promelas) and Goldfish (Carassius auratus). J. Fish. Res. Board Can., 33, (2), 203-208. doi:10.1139/f76-030. ECOREF#:5230</t>
        </is>
      </c>
    </row>
    <row r="3599">
      <c r="A3599" t="n">
        <v>7778509.0</v>
      </c>
      <c r="B3599" t="inlineStr">
        <is>
          <t>Chromic acid (H2Cr2O7), Potassium salt (1:2)</t>
        </is>
      </c>
      <c r="C3599"/>
      <c r="D3599" t="inlineStr">
        <is>
          <t>Measured</t>
        </is>
      </c>
      <c r="E3599" t="inlineStr">
        <is>
          <t>Not coded</t>
        </is>
      </c>
      <c r="F3599"/>
      <c r="G3599"/>
      <c r="H3599"/>
      <c r="I3599"/>
      <c r="J3599"/>
      <c r="K3599"/>
      <c r="L3599" t="inlineStr">
        <is>
          <t>Pimephales promelas</t>
        </is>
      </c>
      <c r="M3599" t="inlineStr">
        <is>
          <t>Fathead Minnow</t>
        </is>
      </c>
      <c r="N3599"/>
      <c r="O3599"/>
      <c r="P3599"/>
      <c r="Q3599"/>
      <c r="R3599" t="n">
        <v>42.0</v>
      </c>
      <c r="S3599"/>
      <c r="T3599" t="n">
        <v>56.0</v>
      </c>
      <c r="U3599" t="inlineStr">
        <is>
          <t>Day(s)</t>
        </is>
      </c>
      <c r="V3599" t="inlineStr">
        <is>
          <t>Static</t>
        </is>
      </c>
      <c r="W3599" t="inlineStr">
        <is>
          <t>Fresh water</t>
        </is>
      </c>
      <c r="X3599" t="inlineStr">
        <is>
          <t>Lab</t>
        </is>
      </c>
      <c r="Y3599"/>
      <c r="Z3599" t="inlineStr">
        <is>
          <t>Total</t>
        </is>
      </c>
      <c r="AA3599"/>
      <c r="AB3599" t="n">
        <v>26.13</v>
      </c>
      <c r="AC3599"/>
      <c r="AD3599" t="n">
        <v>23.3</v>
      </c>
      <c r="AE3599"/>
      <c r="AF3599" t="n">
        <v>30.24</v>
      </c>
      <c r="AG3599" t="inlineStr">
        <is>
          <t>AI mg/L</t>
        </is>
      </c>
      <c r="AH3599"/>
      <c r="AI3599"/>
      <c r="AJ3599"/>
      <c r="AK3599"/>
      <c r="AL3599"/>
      <c r="AM3599"/>
      <c r="AN3599"/>
      <c r="AO3599"/>
      <c r="AP3599"/>
      <c r="AQ3599"/>
      <c r="AR3599"/>
      <c r="AS3599"/>
      <c r="AT3599"/>
      <c r="AU3599"/>
      <c r="AV3599"/>
      <c r="AW3599"/>
      <c r="AX3599" t="inlineStr">
        <is>
          <t>Mortality</t>
        </is>
      </c>
      <c r="AY3599" t="inlineStr">
        <is>
          <t>Mortality</t>
        </is>
      </c>
      <c r="AZ3599" t="inlineStr">
        <is>
          <t>LC50</t>
        </is>
      </c>
      <c r="BA3599"/>
      <c r="BB3599" t="n">
        <v>4.0</v>
      </c>
      <c r="BC3599"/>
      <c r="BD3599"/>
      <c r="BE3599"/>
      <c r="BF3599"/>
      <c r="BG3599" t="inlineStr">
        <is>
          <t>Day(s)</t>
        </is>
      </c>
      <c r="BH3599"/>
      <c r="BI3599" t="inlineStr">
        <is>
          <t>DTXSID5025948</t>
        </is>
      </c>
      <c r="BJ3599" t="inlineStr">
        <is>
          <t>10.1002/etc.5620060604</t>
        </is>
      </c>
      <c r="BK3599"/>
      <c r="BL3599"/>
      <c r="BM3599"/>
      <c r="BN3599"/>
      <c r="BO3599"/>
      <c r="BP3599"/>
      <c r="BQ3599"/>
      <c r="BR3599"/>
      <c r="BS3599"/>
      <c r="BT3599" t="inlineStr">
        <is>
          <t>--</t>
        </is>
      </c>
      <c r="BU3599"/>
      <c r="BV3599"/>
      <c r="BW3599"/>
      <c r="BX3599"/>
      <c r="BY3599"/>
      <c r="BZ3599"/>
      <c r="CA3599"/>
      <c r="CB3599"/>
      <c r="CC3599"/>
      <c r="CD3599"/>
      <c r="CE3599"/>
      <c r="CF3599"/>
      <c r="CG3599"/>
      <c r="CH3599"/>
      <c r="CI3599"/>
      <c r="CJ3599"/>
      <c r="CK3599" t="inlineStr">
        <is>
          <t>Dorn,P.B., J.H.,Jr. Rodgers, K.M. Jop, J.C. Raia, and K.L. Dickson</t>
        </is>
      </c>
      <c r="CL3599" t="n">
        <v>12660.0</v>
      </c>
      <c r="CM3599" t="inlineStr">
        <is>
          <t>Hexavalent Chromium as a Reference Toxicant in Effluent Toxicity Tests</t>
        </is>
      </c>
      <c r="CN3599" t="inlineStr">
        <is>
          <t>Environ. Toxicol. Chem.6(6): 435-444</t>
        </is>
      </c>
      <c r="CO3599" t="n">
        <v>1987.0</v>
      </c>
      <c r="CP3599" t="inlineStr">
        <is>
          <t>Dorn,P.B., J.H.,Jr. Rodgers, K.M. Jop, J.C. Raia, and K.L. Dickson (1987). Hexavalent Chromium as a Reference Toxicant in Effluent Toxicity Tests. Environ. Toxicol. Chem., 6, (6), 435-444. doi:10.1002/etc.5620060604. ECOREF#:12660</t>
        </is>
      </c>
    </row>
    <row r="3600">
      <c r="A3600" t="n">
        <v>7778509.0</v>
      </c>
      <c r="B3600" t="inlineStr">
        <is>
          <t>Chromic acid (H2Cr2O7), Potassium salt (1:2)</t>
        </is>
      </c>
      <c r="C3600" t="inlineStr">
        <is>
          <t>Reagent Grade, Purissium, Purum, Puriss, Puris, Reinst</t>
        </is>
      </c>
      <c r="D3600" t="inlineStr">
        <is>
          <t>Unmeasured</t>
        </is>
      </c>
      <c r="E3600" t="inlineStr">
        <is>
          <t>Not coded</t>
        </is>
      </c>
      <c r="F3600"/>
      <c r="G3600"/>
      <c r="H3600"/>
      <c r="I3600"/>
      <c r="J3600"/>
      <c r="K3600"/>
      <c r="L3600" t="inlineStr">
        <is>
          <t>Pimephales promelas</t>
        </is>
      </c>
      <c r="M3600" t="inlineStr">
        <is>
          <t>Fathead Minnow</t>
        </is>
      </c>
      <c r="N3600"/>
      <c r="O3600"/>
      <c r="P3600" t="n">
        <v>11.0</v>
      </c>
      <c r="Q3600"/>
      <c r="R3600"/>
      <c r="S3600"/>
      <c r="T3600"/>
      <c r="U3600" t="inlineStr">
        <is>
          <t>Week(s)</t>
        </is>
      </c>
      <c r="V3600" t="inlineStr">
        <is>
          <t>Flow-through</t>
        </is>
      </c>
      <c r="W3600" t="inlineStr">
        <is>
          <t>Fresh water</t>
        </is>
      </c>
      <c r="X3600" t="inlineStr">
        <is>
          <t>Lab</t>
        </is>
      </c>
      <c r="Y3600"/>
      <c r="Z3600" t="inlineStr">
        <is>
          <t>Total</t>
        </is>
      </c>
      <c r="AA3600"/>
      <c r="AB3600" t="n">
        <v>34.0</v>
      </c>
      <c r="AC3600"/>
      <c r="AD3600"/>
      <c r="AE3600"/>
      <c r="AF3600"/>
      <c r="AG3600" t="inlineStr">
        <is>
          <t>AI mg/L</t>
        </is>
      </c>
      <c r="AH3600"/>
      <c r="AI3600"/>
      <c r="AJ3600"/>
      <c r="AK3600"/>
      <c r="AL3600"/>
      <c r="AM3600"/>
      <c r="AN3600"/>
      <c r="AO3600"/>
      <c r="AP3600"/>
      <c r="AQ3600"/>
      <c r="AR3600"/>
      <c r="AS3600"/>
      <c r="AT3600"/>
      <c r="AU3600"/>
      <c r="AV3600"/>
      <c r="AW3600"/>
      <c r="AX3600" t="inlineStr">
        <is>
          <t>Mortality</t>
        </is>
      </c>
      <c r="AY3600" t="inlineStr">
        <is>
          <t>Mortality</t>
        </is>
      </c>
      <c r="AZ3600" t="inlineStr">
        <is>
          <t>LC50</t>
        </is>
      </c>
      <c r="BA3600"/>
      <c r="BB3600" t="n">
        <v>4.0</v>
      </c>
      <c r="BC3600"/>
      <c r="BD3600"/>
      <c r="BE3600"/>
      <c r="BF3600"/>
      <c r="BG3600" t="inlineStr">
        <is>
          <t>Day(s)</t>
        </is>
      </c>
      <c r="BH3600"/>
      <c r="BI3600" t="inlineStr">
        <is>
          <t>DTXSID5025948</t>
        </is>
      </c>
      <c r="BJ3600"/>
      <c r="BK3600"/>
      <c r="BL3600"/>
      <c r="BM3600"/>
      <c r="BN3600"/>
      <c r="BO3600"/>
      <c r="BP3600"/>
      <c r="BQ3600"/>
      <c r="BR3600"/>
      <c r="BS3600"/>
      <c r="BT3600" t="inlineStr">
        <is>
          <t>--</t>
        </is>
      </c>
      <c r="BU3600"/>
      <c r="BV3600"/>
      <c r="BW3600"/>
      <c r="BX3600"/>
      <c r="BY3600"/>
      <c r="BZ3600"/>
      <c r="CA3600"/>
      <c r="CB3600"/>
      <c r="CC3600"/>
      <c r="CD3600"/>
      <c r="CE3600"/>
      <c r="CF3600"/>
      <c r="CG3600"/>
      <c r="CH3600"/>
      <c r="CI3600"/>
      <c r="CJ3600"/>
      <c r="CK3600" t="inlineStr">
        <is>
          <t>Adelman,I.R., and L.L.,Jr. Smith</t>
        </is>
      </c>
      <c r="CL3600" t="n">
        <v>2145.0</v>
      </c>
      <c r="CM3600" t="inlineStr">
        <is>
          <t>Standard Test Fish Development.  Part I.  Fathead Minnows (Pimephales promelas) and Goldfish (Carassius auratus) as Standard Fish in Bioassays and Their Reaction to Potential Reference Toxicants</t>
        </is>
      </c>
      <c r="CN3600" t="inlineStr">
        <is>
          <t>EPA-600/3-76-061A, U.S.EPA, Duluth, MN:77 p.</t>
        </is>
      </c>
      <c r="CO3600" t="n">
        <v>1976.0</v>
      </c>
      <c r="CP3600" t="inlineStr">
        <is>
          <t>Adelman,I.R., and L.L.,Jr. Smith (1976). Standard Test Fish Development.  Part I.  Fathead Minnows (Pimephales promelas) and Goldfish (Carassius auratus) as Standard Fish in Bioassays and Their Reaction to Potential Reference Toxicants. EPA-600/3-76-061A, U.S.EPA, Duluth, MN, 77 p. ECOREF#:2145</t>
        </is>
      </c>
    </row>
    <row r="3601">
      <c r="A3601" t="n">
        <v>7778509.0</v>
      </c>
      <c r="B3601" t="inlineStr">
        <is>
          <t>Chromic acid (H2Cr2O7), Potassium salt (1:2)</t>
        </is>
      </c>
      <c r="C3601" t="inlineStr">
        <is>
          <t>Reagent Grade, Purissium, Purum, Puriss, Puris, Reinst</t>
        </is>
      </c>
      <c r="D3601" t="inlineStr">
        <is>
          <t>Unmeasured</t>
        </is>
      </c>
      <c r="E3601" t="inlineStr">
        <is>
          <t>Not coded</t>
        </is>
      </c>
      <c r="F3601"/>
      <c r="G3601"/>
      <c r="H3601"/>
      <c r="I3601"/>
      <c r="J3601"/>
      <c r="K3601"/>
      <c r="L3601" t="inlineStr">
        <is>
          <t>Pimephales promelas</t>
        </is>
      </c>
      <c r="M3601" t="inlineStr">
        <is>
          <t>Fathead Minnow</t>
        </is>
      </c>
      <c r="N3601"/>
      <c r="O3601"/>
      <c r="P3601" t="n">
        <v>11.0</v>
      </c>
      <c r="Q3601"/>
      <c r="R3601"/>
      <c r="S3601"/>
      <c r="T3601"/>
      <c r="U3601" t="inlineStr">
        <is>
          <t>Week(s)</t>
        </is>
      </c>
      <c r="V3601" t="inlineStr">
        <is>
          <t>Flow-through</t>
        </is>
      </c>
      <c r="W3601" t="inlineStr">
        <is>
          <t>Fresh water</t>
        </is>
      </c>
      <c r="X3601" t="inlineStr">
        <is>
          <t>Lab</t>
        </is>
      </c>
      <c r="Y3601"/>
      <c r="Z3601" t="inlineStr">
        <is>
          <t>Total</t>
        </is>
      </c>
      <c r="AA3601"/>
      <c r="AB3601" t="n">
        <v>55.0</v>
      </c>
      <c r="AC3601"/>
      <c r="AD3601"/>
      <c r="AE3601"/>
      <c r="AF3601"/>
      <c r="AG3601" t="inlineStr">
        <is>
          <t>AI mg/L</t>
        </is>
      </c>
      <c r="AH3601"/>
      <c r="AI3601"/>
      <c r="AJ3601"/>
      <c r="AK3601"/>
      <c r="AL3601"/>
      <c r="AM3601"/>
      <c r="AN3601"/>
      <c r="AO3601"/>
      <c r="AP3601"/>
      <c r="AQ3601"/>
      <c r="AR3601"/>
      <c r="AS3601"/>
      <c r="AT3601"/>
      <c r="AU3601"/>
      <c r="AV3601"/>
      <c r="AW3601"/>
      <c r="AX3601" t="inlineStr">
        <is>
          <t>Mortality</t>
        </is>
      </c>
      <c r="AY3601" t="inlineStr">
        <is>
          <t>Mortality</t>
        </is>
      </c>
      <c r="AZ3601" t="inlineStr">
        <is>
          <t>LC50</t>
        </is>
      </c>
      <c r="BA3601"/>
      <c r="BB3601" t="n">
        <v>4.0</v>
      </c>
      <c r="BC3601"/>
      <c r="BD3601"/>
      <c r="BE3601"/>
      <c r="BF3601"/>
      <c r="BG3601" t="inlineStr">
        <is>
          <t>Day(s)</t>
        </is>
      </c>
      <c r="BH3601"/>
      <c r="BI3601" t="inlineStr">
        <is>
          <t>DTXSID5025948</t>
        </is>
      </c>
      <c r="BJ3601"/>
      <c r="BK3601"/>
      <c r="BL3601"/>
      <c r="BM3601"/>
      <c r="BN3601"/>
      <c r="BO3601"/>
      <c r="BP3601"/>
      <c r="BQ3601"/>
      <c r="BR3601"/>
      <c r="BS3601"/>
      <c r="BT3601" t="inlineStr">
        <is>
          <t>--</t>
        </is>
      </c>
      <c r="BU3601"/>
      <c r="BV3601"/>
      <c r="BW3601"/>
      <c r="BX3601"/>
      <c r="BY3601"/>
      <c r="BZ3601"/>
      <c r="CA3601"/>
      <c r="CB3601"/>
      <c r="CC3601"/>
      <c r="CD3601"/>
      <c r="CE3601"/>
      <c r="CF3601"/>
      <c r="CG3601"/>
      <c r="CH3601"/>
      <c r="CI3601"/>
      <c r="CJ3601"/>
      <c r="CK3601" t="inlineStr">
        <is>
          <t>Adelman,I.R., and L.L.,Jr. Smith</t>
        </is>
      </c>
      <c r="CL3601" t="n">
        <v>2145.0</v>
      </c>
      <c r="CM3601" t="inlineStr">
        <is>
          <t>Standard Test Fish Development.  Part I.  Fathead Minnows (Pimephales promelas) and Goldfish (Carassius auratus) as Standard Fish in Bioassays and Their Reaction to Potential Reference Toxicants</t>
        </is>
      </c>
      <c r="CN3601" t="inlineStr">
        <is>
          <t>EPA-600/3-76-061A, U.S.EPA, Duluth, MN:77 p.</t>
        </is>
      </c>
      <c r="CO3601" t="n">
        <v>1976.0</v>
      </c>
      <c r="CP3601" t="inlineStr">
        <is>
          <t>Adelman,I.R., and L.L.,Jr. Smith (1976). Standard Test Fish Development.  Part I.  Fathead Minnows (Pimephales promelas) and Goldfish (Carassius auratus) as Standard Fish in Bioassays and Their Reaction to Potential Reference Toxicants. EPA-600/3-76-061A, U.S.EPA, Duluth, MN, 77 p. ECOREF#:2145</t>
        </is>
      </c>
    </row>
    <row r="3602">
      <c r="A3602" t="n">
        <v>7778509.0</v>
      </c>
      <c r="B3602" t="inlineStr">
        <is>
          <t>Chromic acid (H2Cr2O7), Potassium salt (1:2)</t>
        </is>
      </c>
      <c r="C3602" t="inlineStr">
        <is>
          <t>Reagent Grade, Purissium, Purum, Puriss, Puris, Reinst</t>
        </is>
      </c>
      <c r="D3602" t="inlineStr">
        <is>
          <t>Unmeasured</t>
        </is>
      </c>
      <c r="E3602" t="inlineStr">
        <is>
          <t>Not coded</t>
        </is>
      </c>
      <c r="F3602"/>
      <c r="G3602"/>
      <c r="H3602"/>
      <c r="I3602"/>
      <c r="J3602"/>
      <c r="K3602"/>
      <c r="L3602" t="inlineStr">
        <is>
          <t>Pimephales promelas</t>
        </is>
      </c>
      <c r="M3602" t="inlineStr">
        <is>
          <t>Fathead Minnow</t>
        </is>
      </c>
      <c r="N3602"/>
      <c r="O3602"/>
      <c r="P3602" t="n">
        <v>11.0</v>
      </c>
      <c r="Q3602"/>
      <c r="R3602"/>
      <c r="S3602"/>
      <c r="T3602"/>
      <c r="U3602" t="inlineStr">
        <is>
          <t>Week(s)</t>
        </is>
      </c>
      <c r="V3602" t="inlineStr">
        <is>
          <t>Flow-through</t>
        </is>
      </c>
      <c r="W3602" t="inlineStr">
        <is>
          <t>Fresh water</t>
        </is>
      </c>
      <c r="X3602" t="inlineStr">
        <is>
          <t>Lab</t>
        </is>
      </c>
      <c r="Y3602"/>
      <c r="Z3602" t="inlineStr">
        <is>
          <t>Total</t>
        </is>
      </c>
      <c r="AA3602"/>
      <c r="AB3602" t="n">
        <v>29.0</v>
      </c>
      <c r="AC3602"/>
      <c r="AD3602"/>
      <c r="AE3602"/>
      <c r="AF3602"/>
      <c r="AG3602" t="inlineStr">
        <is>
          <t>AI mg/L</t>
        </is>
      </c>
      <c r="AH3602"/>
      <c r="AI3602"/>
      <c r="AJ3602"/>
      <c r="AK3602"/>
      <c r="AL3602"/>
      <c r="AM3602"/>
      <c r="AN3602"/>
      <c r="AO3602"/>
      <c r="AP3602"/>
      <c r="AQ3602"/>
      <c r="AR3602"/>
      <c r="AS3602"/>
      <c r="AT3602"/>
      <c r="AU3602"/>
      <c r="AV3602"/>
      <c r="AW3602"/>
      <c r="AX3602" t="inlineStr">
        <is>
          <t>Mortality</t>
        </is>
      </c>
      <c r="AY3602" t="inlineStr">
        <is>
          <t>Mortality</t>
        </is>
      </c>
      <c r="AZ3602" t="inlineStr">
        <is>
          <t>LC50</t>
        </is>
      </c>
      <c r="BA3602"/>
      <c r="BB3602" t="n">
        <v>4.0</v>
      </c>
      <c r="BC3602"/>
      <c r="BD3602"/>
      <c r="BE3602"/>
      <c r="BF3602"/>
      <c r="BG3602" t="inlineStr">
        <is>
          <t>Day(s)</t>
        </is>
      </c>
      <c r="BH3602"/>
      <c r="BI3602" t="inlineStr">
        <is>
          <t>DTXSID5025948</t>
        </is>
      </c>
      <c r="BJ3602"/>
      <c r="BK3602"/>
      <c r="BL3602"/>
      <c r="BM3602"/>
      <c r="BN3602"/>
      <c r="BO3602"/>
      <c r="BP3602"/>
      <c r="BQ3602"/>
      <c r="BR3602"/>
      <c r="BS3602"/>
      <c r="BT3602" t="inlineStr">
        <is>
          <t>--</t>
        </is>
      </c>
      <c r="BU3602"/>
      <c r="BV3602"/>
      <c r="BW3602"/>
      <c r="BX3602"/>
      <c r="BY3602"/>
      <c r="BZ3602"/>
      <c r="CA3602"/>
      <c r="CB3602"/>
      <c r="CC3602"/>
      <c r="CD3602"/>
      <c r="CE3602"/>
      <c r="CF3602"/>
      <c r="CG3602"/>
      <c r="CH3602"/>
      <c r="CI3602"/>
      <c r="CJ3602"/>
      <c r="CK3602" t="inlineStr">
        <is>
          <t>Adelman,I.R., and L.L.,Jr. Smith</t>
        </is>
      </c>
      <c r="CL3602" t="n">
        <v>2145.0</v>
      </c>
      <c r="CM3602" t="inlineStr">
        <is>
          <t>Standard Test Fish Development.  Part I.  Fathead Minnows (Pimephales promelas) and Goldfish (Carassius auratus) as Standard Fish in Bioassays and Their Reaction to Potential Reference Toxicants</t>
        </is>
      </c>
      <c r="CN3602" t="inlineStr">
        <is>
          <t>EPA-600/3-76-061A, U.S.EPA, Duluth, MN:77 p.</t>
        </is>
      </c>
      <c r="CO3602" t="n">
        <v>1976.0</v>
      </c>
      <c r="CP3602" t="inlineStr">
        <is>
          <t>Adelman,I.R., and L.L.,Jr. Smith (1976). Standard Test Fish Development.  Part I.  Fathead Minnows (Pimephales promelas) and Goldfish (Carassius auratus) as Standard Fish in Bioassays and Their Reaction to Potential Reference Toxicants. EPA-600/3-76-061A, U.S.EPA, Duluth, MN, 77 p. ECOREF#:2145</t>
        </is>
      </c>
    </row>
    <row r="3603">
      <c r="A3603" t="n">
        <v>7778509.0</v>
      </c>
      <c r="B3603" t="inlineStr">
        <is>
          <t>Chromic acid (H2Cr2O7), Potassium salt (1:2)</t>
        </is>
      </c>
      <c r="C3603"/>
      <c r="D3603" t="inlineStr">
        <is>
          <t>Measured</t>
        </is>
      </c>
      <c r="E3603" t="inlineStr">
        <is>
          <t>Not coded</t>
        </is>
      </c>
      <c r="F3603"/>
      <c r="G3603"/>
      <c r="H3603"/>
      <c r="I3603"/>
      <c r="J3603"/>
      <c r="K3603"/>
      <c r="L3603" t="inlineStr">
        <is>
          <t>Pimephales promelas</t>
        </is>
      </c>
      <c r="M3603" t="inlineStr">
        <is>
          <t>Fathead Minnow</t>
        </is>
      </c>
      <c r="N3603"/>
      <c r="O3603"/>
      <c r="P3603"/>
      <c r="Q3603"/>
      <c r="R3603"/>
      <c r="S3603"/>
      <c r="T3603"/>
      <c r="U3603"/>
      <c r="V3603" t="inlineStr">
        <is>
          <t>Static</t>
        </is>
      </c>
      <c r="W3603" t="inlineStr">
        <is>
          <t>Fresh water</t>
        </is>
      </c>
      <c r="X3603" t="inlineStr">
        <is>
          <t>Lab</t>
        </is>
      </c>
      <c r="Y3603"/>
      <c r="Z3603" t="inlineStr">
        <is>
          <t>Total</t>
        </is>
      </c>
      <c r="AA3603"/>
      <c r="AB3603" t="n">
        <v>58.0</v>
      </c>
      <c r="AC3603"/>
      <c r="AD3603" t="n">
        <v>50.877</v>
      </c>
      <c r="AE3603"/>
      <c r="AF3603" t="n">
        <v>66.12</v>
      </c>
      <c r="AG3603" t="inlineStr">
        <is>
          <t>AI mg/L</t>
        </is>
      </c>
      <c r="AH3603"/>
      <c r="AI3603"/>
      <c r="AJ3603"/>
      <c r="AK3603"/>
      <c r="AL3603"/>
      <c r="AM3603"/>
      <c r="AN3603"/>
      <c r="AO3603"/>
      <c r="AP3603"/>
      <c r="AQ3603"/>
      <c r="AR3603"/>
      <c r="AS3603"/>
      <c r="AT3603"/>
      <c r="AU3603"/>
      <c r="AV3603"/>
      <c r="AW3603"/>
      <c r="AX3603" t="inlineStr">
        <is>
          <t>Mortality</t>
        </is>
      </c>
      <c r="AY3603" t="inlineStr">
        <is>
          <t>Mortality</t>
        </is>
      </c>
      <c r="AZ3603" t="inlineStr">
        <is>
          <t>LC50</t>
        </is>
      </c>
      <c r="BA3603"/>
      <c r="BB3603" t="n">
        <v>4.0</v>
      </c>
      <c r="BC3603"/>
      <c r="BD3603"/>
      <c r="BE3603"/>
      <c r="BF3603"/>
      <c r="BG3603" t="inlineStr">
        <is>
          <t>Day(s)</t>
        </is>
      </c>
      <c r="BH3603"/>
      <c r="BI3603" t="inlineStr">
        <is>
          <t>DTXSID5025948</t>
        </is>
      </c>
      <c r="BJ3603"/>
      <c r="BK3603"/>
      <c r="BL3603"/>
      <c r="BM3603"/>
      <c r="BN3603"/>
      <c r="BO3603"/>
      <c r="BP3603"/>
      <c r="BQ3603"/>
      <c r="BR3603"/>
      <c r="BS3603"/>
      <c r="BT3603" t="inlineStr">
        <is>
          <t>--</t>
        </is>
      </c>
      <c r="BU3603"/>
      <c r="BV3603"/>
      <c r="BW3603"/>
      <c r="BX3603"/>
      <c r="BY3603"/>
      <c r="BZ3603"/>
      <c r="CA3603"/>
      <c r="CB3603"/>
      <c r="CC3603"/>
      <c r="CD3603"/>
      <c r="CE3603"/>
      <c r="CF3603"/>
      <c r="CG3603"/>
      <c r="CH3603"/>
      <c r="CI3603"/>
      <c r="CJ3603"/>
      <c r="CK3603" t="inlineStr">
        <is>
          <t>White,A.M.</t>
        </is>
      </c>
      <c r="CL3603" t="n">
        <v>3679.0</v>
      </c>
      <c r="CM3603" t="inlineStr">
        <is>
          <t>The Toxicity of Hexavalent Chromium (Cr+6) to Twenty-One Species Aquatic Animals Native to Ohio</t>
        </is>
      </c>
      <c r="CN3603" t="inlineStr">
        <is>
          <t>Manuscr., John Carroll Univ., University Heights, OH:13-</t>
        </is>
      </c>
      <c r="CO3603" t="n">
        <v>1983.0</v>
      </c>
      <c r="CP3603" t="inlineStr">
        <is>
          <t>White,A.M. (1983). The Toxicity of Hexavalent Chromium (Cr+6) to Twenty-One Species Aquatic Animals Native to Ohio. Manuscr., John Carroll Univ., University Heights, OH, 13-. ECOREF#:3679</t>
        </is>
      </c>
    </row>
    <row r="3604">
      <c r="A3604" t="n">
        <v>7778509.0</v>
      </c>
      <c r="B3604" t="inlineStr">
        <is>
          <t>Chromic acid (H2Cr2O7), Potassium salt (1:2)</t>
        </is>
      </c>
      <c r="C3604"/>
      <c r="D3604" t="inlineStr">
        <is>
          <t>Measured</t>
        </is>
      </c>
      <c r="E3604" t="inlineStr">
        <is>
          <t>Not coded</t>
        </is>
      </c>
      <c r="F3604"/>
      <c r="G3604"/>
      <c r="H3604"/>
      <c r="I3604"/>
      <c r="J3604"/>
      <c r="K3604"/>
      <c r="L3604" t="inlineStr">
        <is>
          <t>Pimephales promelas</t>
        </is>
      </c>
      <c r="M3604" t="inlineStr">
        <is>
          <t>Fathead Minnow</t>
        </is>
      </c>
      <c r="N3604"/>
      <c r="O3604"/>
      <c r="P3604"/>
      <c r="Q3604"/>
      <c r="R3604"/>
      <c r="S3604"/>
      <c r="T3604"/>
      <c r="U3604"/>
      <c r="V3604" t="inlineStr">
        <is>
          <t>Flow-through</t>
        </is>
      </c>
      <c r="W3604" t="inlineStr">
        <is>
          <t>Fresh water</t>
        </is>
      </c>
      <c r="X3604" t="inlineStr">
        <is>
          <t>Lab</t>
        </is>
      </c>
      <c r="Y3604"/>
      <c r="Z3604" t="inlineStr">
        <is>
          <t>Total</t>
        </is>
      </c>
      <c r="AA3604"/>
      <c r="AB3604" t="n">
        <v>37.0</v>
      </c>
      <c r="AC3604"/>
      <c r="AD3604" t="n">
        <v>27.4</v>
      </c>
      <c r="AE3604"/>
      <c r="AF3604" t="n">
        <v>52.6</v>
      </c>
      <c r="AG3604" t="inlineStr">
        <is>
          <t>AI mg/L</t>
        </is>
      </c>
      <c r="AH3604"/>
      <c r="AI3604"/>
      <c r="AJ3604"/>
      <c r="AK3604"/>
      <c r="AL3604"/>
      <c r="AM3604"/>
      <c r="AN3604"/>
      <c r="AO3604"/>
      <c r="AP3604"/>
      <c r="AQ3604"/>
      <c r="AR3604"/>
      <c r="AS3604"/>
      <c r="AT3604"/>
      <c r="AU3604"/>
      <c r="AV3604"/>
      <c r="AW3604"/>
      <c r="AX3604" t="inlineStr">
        <is>
          <t>Mortality</t>
        </is>
      </c>
      <c r="AY3604" t="inlineStr">
        <is>
          <t>Mortality</t>
        </is>
      </c>
      <c r="AZ3604" t="inlineStr">
        <is>
          <t>LC50</t>
        </is>
      </c>
      <c r="BA3604"/>
      <c r="BB3604" t="n">
        <v>4.0</v>
      </c>
      <c r="BC3604"/>
      <c r="BD3604"/>
      <c r="BE3604"/>
      <c r="BF3604"/>
      <c r="BG3604" t="inlineStr">
        <is>
          <t>Day(s)</t>
        </is>
      </c>
      <c r="BH3604"/>
      <c r="BI3604" t="inlineStr">
        <is>
          <t>DTXSID5025948</t>
        </is>
      </c>
      <c r="BJ3604" t="inlineStr">
        <is>
          <t>10.1007/BF01055292</t>
        </is>
      </c>
      <c r="BK3604"/>
      <c r="BL3604"/>
      <c r="BM3604"/>
      <c r="BN3604"/>
      <c r="BO3604"/>
      <c r="BP3604"/>
      <c r="BQ3604"/>
      <c r="BR3604"/>
      <c r="BS3604"/>
      <c r="BT3604" t="inlineStr">
        <is>
          <t>--</t>
        </is>
      </c>
      <c r="BU3604"/>
      <c r="BV3604"/>
      <c r="BW3604"/>
      <c r="BX3604"/>
      <c r="BY3604"/>
      <c r="BZ3604"/>
      <c r="CA3604"/>
      <c r="CB3604"/>
      <c r="CC3604"/>
      <c r="CD3604"/>
      <c r="CE3604"/>
      <c r="CF3604"/>
      <c r="CG3604"/>
      <c r="CH3604"/>
      <c r="CI3604" t="inlineStr">
        <is>
          <t xml:space="preserve"> CONTR/FOLLOWED APHA METHODS//</t>
        </is>
      </c>
      <c r="CJ3604" t="inlineStr">
        <is>
          <t xml:space="preserve">   CONTR/FOLLOWED APHA METHODS//</t>
        </is>
      </c>
      <c r="CK3604" t="inlineStr">
        <is>
          <t>Pickering,Q.H.</t>
        </is>
      </c>
      <c r="CL3604" t="n">
        <v>584.0</v>
      </c>
      <c r="CM3604" t="inlineStr">
        <is>
          <t>Chronic Toxicity of Hexavalent Chromium to the Fathead Minnow (Pimephales promelas)</t>
        </is>
      </c>
      <c r="CN3604" t="inlineStr">
        <is>
          <t>Arch. Environ. Contam. Toxicol.9:405-413</t>
        </is>
      </c>
      <c r="CO3604" t="n">
        <v>1980.0</v>
      </c>
      <c r="CP3604" t="inlineStr">
        <is>
          <t>Pickering,Q.H. (1980). Chronic Toxicity of Hexavalent Chromium to the Fathead Minnow (Pimephales promelas). Arch. Environ. Contam. Toxicol., 9, 405-413. doi:10.1007/BF01055292. ECOREF#:584</t>
        </is>
      </c>
    </row>
    <row r="3605">
      <c r="A3605" t="n">
        <v>7778509.0</v>
      </c>
      <c r="B3605" t="inlineStr">
        <is>
          <t>Chromic acid (H2Cr2O7), Potassium salt (1:2)</t>
        </is>
      </c>
      <c r="C3605" t="inlineStr">
        <is>
          <t>Reagent Grade, Purissium, Purum, Puriss, Puris, Reinst</t>
        </is>
      </c>
      <c r="D3605" t="inlineStr">
        <is>
          <t>Unmeasured</t>
        </is>
      </c>
      <c r="E3605" t="inlineStr">
        <is>
          <t>Not coded</t>
        </is>
      </c>
      <c r="F3605"/>
      <c r="G3605"/>
      <c r="H3605"/>
      <c r="I3605"/>
      <c r="J3605"/>
      <c r="K3605"/>
      <c r="L3605" t="inlineStr">
        <is>
          <t>Pimephales promelas</t>
        </is>
      </c>
      <c r="M3605" t="inlineStr">
        <is>
          <t>Fathead Minnow</t>
        </is>
      </c>
      <c r="N3605"/>
      <c r="O3605"/>
      <c r="P3605" t="n">
        <v>11.0</v>
      </c>
      <c r="Q3605"/>
      <c r="R3605"/>
      <c r="S3605"/>
      <c r="T3605"/>
      <c r="U3605" t="inlineStr">
        <is>
          <t>Week(s)</t>
        </is>
      </c>
      <c r="V3605" t="inlineStr">
        <is>
          <t>Flow-through</t>
        </is>
      </c>
      <c r="W3605" t="inlineStr">
        <is>
          <t>Fresh water</t>
        </is>
      </c>
      <c r="X3605" t="inlineStr">
        <is>
          <t>Lab</t>
        </is>
      </c>
      <c r="Y3605"/>
      <c r="Z3605" t="inlineStr">
        <is>
          <t>Total</t>
        </is>
      </c>
      <c r="AA3605"/>
      <c r="AB3605" t="n">
        <v>26.0</v>
      </c>
      <c r="AC3605"/>
      <c r="AD3605"/>
      <c r="AE3605"/>
      <c r="AF3605"/>
      <c r="AG3605" t="inlineStr">
        <is>
          <t>AI mg/L</t>
        </is>
      </c>
      <c r="AH3605"/>
      <c r="AI3605"/>
      <c r="AJ3605"/>
      <c r="AK3605"/>
      <c r="AL3605"/>
      <c r="AM3605"/>
      <c r="AN3605"/>
      <c r="AO3605"/>
      <c r="AP3605"/>
      <c r="AQ3605"/>
      <c r="AR3605"/>
      <c r="AS3605"/>
      <c r="AT3605"/>
      <c r="AU3605"/>
      <c r="AV3605"/>
      <c r="AW3605"/>
      <c r="AX3605" t="inlineStr">
        <is>
          <t>Mortality</t>
        </is>
      </c>
      <c r="AY3605" t="inlineStr">
        <is>
          <t>Mortality</t>
        </is>
      </c>
      <c r="AZ3605" t="inlineStr">
        <is>
          <t>LC50</t>
        </is>
      </c>
      <c r="BA3605"/>
      <c r="BB3605" t="n">
        <v>4.0</v>
      </c>
      <c r="BC3605"/>
      <c r="BD3605"/>
      <c r="BE3605"/>
      <c r="BF3605"/>
      <c r="BG3605" t="inlineStr">
        <is>
          <t>Day(s)</t>
        </is>
      </c>
      <c r="BH3605"/>
      <c r="BI3605" t="inlineStr">
        <is>
          <t>DTXSID5025948</t>
        </is>
      </c>
      <c r="BJ3605"/>
      <c r="BK3605"/>
      <c r="BL3605"/>
      <c r="BM3605"/>
      <c r="BN3605"/>
      <c r="BO3605"/>
      <c r="BP3605"/>
      <c r="BQ3605"/>
      <c r="BR3605"/>
      <c r="BS3605"/>
      <c r="BT3605" t="inlineStr">
        <is>
          <t>--</t>
        </is>
      </c>
      <c r="BU3605"/>
      <c r="BV3605"/>
      <c r="BW3605"/>
      <c r="BX3605"/>
      <c r="BY3605"/>
      <c r="BZ3605"/>
      <c r="CA3605"/>
      <c r="CB3605"/>
      <c r="CC3605"/>
      <c r="CD3605"/>
      <c r="CE3605"/>
      <c r="CF3605"/>
      <c r="CG3605"/>
      <c r="CH3605"/>
      <c r="CI3605"/>
      <c r="CJ3605"/>
      <c r="CK3605" t="inlineStr">
        <is>
          <t>Adelman,I.R., and L.L.,Jr. Smith</t>
        </is>
      </c>
      <c r="CL3605" t="n">
        <v>2145.0</v>
      </c>
      <c r="CM3605" t="inlineStr">
        <is>
          <t>Standard Test Fish Development.  Part I.  Fathead Minnows (Pimephales promelas) and Goldfish (Carassius auratus) as Standard Fish in Bioassays and Their Reaction to Potential Reference Toxicants</t>
        </is>
      </c>
      <c r="CN3605" t="inlineStr">
        <is>
          <t>EPA-600/3-76-061A, U.S.EPA, Duluth, MN:77 p.</t>
        </is>
      </c>
      <c r="CO3605" t="n">
        <v>1976.0</v>
      </c>
      <c r="CP3605" t="inlineStr">
        <is>
          <t>Adelman,I.R., and L.L.,Jr. Smith (1976). Standard Test Fish Development.  Part I.  Fathead Minnows (Pimephales promelas) and Goldfish (Carassius auratus) as Standard Fish in Bioassays and Their Reaction to Potential Reference Toxicants. EPA-600/3-76-061A, U.S.EPA, Duluth, MN, 77 p. ECOREF#:2145</t>
        </is>
      </c>
    </row>
    <row r="3606">
      <c r="A3606" t="n">
        <v>7778509.0</v>
      </c>
      <c r="B3606" t="inlineStr">
        <is>
          <t>Chromic acid (H2Cr2O7), Potassium salt (1:2)</t>
        </is>
      </c>
      <c r="C3606" t="inlineStr">
        <is>
          <t>Reagent Grade, Purissium, Purum, Puriss, Puris, Reinst</t>
        </is>
      </c>
      <c r="D3606" t="inlineStr">
        <is>
          <t>Unmeasured</t>
        </is>
      </c>
      <c r="E3606" t="inlineStr">
        <is>
          <t>Not coded</t>
        </is>
      </c>
      <c r="F3606"/>
      <c r="G3606"/>
      <c r="H3606"/>
      <c r="I3606"/>
      <c r="J3606"/>
      <c r="K3606"/>
      <c r="L3606" t="inlineStr">
        <is>
          <t>Pimephales promelas</t>
        </is>
      </c>
      <c r="M3606" t="inlineStr">
        <is>
          <t>Fathead Minnow</t>
        </is>
      </c>
      <c r="N3606"/>
      <c r="O3606"/>
      <c r="P3606" t="n">
        <v>11.0</v>
      </c>
      <c r="Q3606"/>
      <c r="R3606"/>
      <c r="S3606"/>
      <c r="T3606"/>
      <c r="U3606" t="inlineStr">
        <is>
          <t>Week(s)</t>
        </is>
      </c>
      <c r="V3606" t="inlineStr">
        <is>
          <t>Flow-through</t>
        </is>
      </c>
      <c r="W3606" t="inlineStr">
        <is>
          <t>Fresh water</t>
        </is>
      </c>
      <c r="X3606" t="inlineStr">
        <is>
          <t>Lab</t>
        </is>
      </c>
      <c r="Y3606"/>
      <c r="Z3606" t="inlineStr">
        <is>
          <t>Total</t>
        </is>
      </c>
      <c r="AA3606"/>
      <c r="AB3606" t="n">
        <v>37.0</v>
      </c>
      <c r="AC3606"/>
      <c r="AD3606"/>
      <c r="AE3606"/>
      <c r="AF3606"/>
      <c r="AG3606" t="inlineStr">
        <is>
          <t>AI mg/L</t>
        </is>
      </c>
      <c r="AH3606"/>
      <c r="AI3606"/>
      <c r="AJ3606"/>
      <c r="AK3606"/>
      <c r="AL3606"/>
      <c r="AM3606"/>
      <c r="AN3606"/>
      <c r="AO3606"/>
      <c r="AP3606"/>
      <c r="AQ3606"/>
      <c r="AR3606"/>
      <c r="AS3606"/>
      <c r="AT3606"/>
      <c r="AU3606"/>
      <c r="AV3606"/>
      <c r="AW3606"/>
      <c r="AX3606" t="inlineStr">
        <is>
          <t>Mortality</t>
        </is>
      </c>
      <c r="AY3606" t="inlineStr">
        <is>
          <t>Mortality</t>
        </is>
      </c>
      <c r="AZ3606" t="inlineStr">
        <is>
          <t>LC50</t>
        </is>
      </c>
      <c r="BA3606"/>
      <c r="BB3606" t="n">
        <v>4.0</v>
      </c>
      <c r="BC3606"/>
      <c r="BD3606"/>
      <c r="BE3606"/>
      <c r="BF3606"/>
      <c r="BG3606" t="inlineStr">
        <is>
          <t>Day(s)</t>
        </is>
      </c>
      <c r="BH3606"/>
      <c r="BI3606" t="inlineStr">
        <is>
          <t>DTXSID5025948</t>
        </is>
      </c>
      <c r="BJ3606"/>
      <c r="BK3606"/>
      <c r="BL3606"/>
      <c r="BM3606"/>
      <c r="BN3606"/>
      <c r="BO3606"/>
      <c r="BP3606"/>
      <c r="BQ3606"/>
      <c r="BR3606"/>
      <c r="BS3606"/>
      <c r="BT3606" t="inlineStr">
        <is>
          <t>--</t>
        </is>
      </c>
      <c r="BU3606"/>
      <c r="BV3606"/>
      <c r="BW3606"/>
      <c r="BX3606"/>
      <c r="BY3606"/>
      <c r="BZ3606"/>
      <c r="CA3606"/>
      <c r="CB3606"/>
      <c r="CC3606"/>
      <c r="CD3606"/>
      <c r="CE3606"/>
      <c r="CF3606"/>
      <c r="CG3606"/>
      <c r="CH3606"/>
      <c r="CI3606"/>
      <c r="CJ3606"/>
      <c r="CK3606" t="inlineStr">
        <is>
          <t>Adelman,I.R., and L.L.,Jr. Smith</t>
        </is>
      </c>
      <c r="CL3606" t="n">
        <v>2145.0</v>
      </c>
      <c r="CM3606" t="inlineStr">
        <is>
          <t>Standard Test Fish Development.  Part I.  Fathead Minnows (Pimephales promelas) and Goldfish (Carassius auratus) as Standard Fish in Bioassays and Their Reaction to Potential Reference Toxicants</t>
        </is>
      </c>
      <c r="CN3606" t="inlineStr">
        <is>
          <t>EPA-600/3-76-061A, U.S.EPA, Duluth, MN:77 p.</t>
        </is>
      </c>
      <c r="CO3606" t="n">
        <v>1976.0</v>
      </c>
      <c r="CP3606" t="inlineStr">
        <is>
          <t>Adelman,I.R., and L.L.,Jr. Smith (1976). Standard Test Fish Development.  Part I.  Fathead Minnows (Pimephales promelas) and Goldfish (Carassius auratus) as Standard Fish in Bioassays and Their Reaction to Potential Reference Toxicants. EPA-600/3-76-061A, U.S.EPA, Duluth, MN, 77 p. ECOREF#:2145</t>
        </is>
      </c>
    </row>
    <row r="3607">
      <c r="A3607" t="n">
        <v>7778509.0</v>
      </c>
      <c r="B3607" t="inlineStr">
        <is>
          <t>Chromic acid (H2Cr2O7), Potassium salt (1:2)</t>
        </is>
      </c>
      <c r="C3607"/>
      <c r="D3607" t="inlineStr">
        <is>
          <t>Unmeasured</t>
        </is>
      </c>
      <c r="E3607" t="inlineStr">
        <is>
          <t>Other Method</t>
        </is>
      </c>
      <c r="F3607"/>
      <c r="G3607"/>
      <c r="H3607"/>
      <c r="I3607"/>
      <c r="J3607"/>
      <c r="K3607"/>
      <c r="L3607" t="inlineStr">
        <is>
          <t>Pimephales promelas</t>
        </is>
      </c>
      <c r="M3607" t="inlineStr">
        <is>
          <t>Fathead Minnow</t>
        </is>
      </c>
      <c r="N3607"/>
      <c r="O3607"/>
      <c r="P3607"/>
      <c r="Q3607"/>
      <c r="R3607"/>
      <c r="S3607"/>
      <c r="T3607"/>
      <c r="U3607"/>
      <c r="V3607" t="inlineStr">
        <is>
          <t>Static</t>
        </is>
      </c>
      <c r="W3607" t="inlineStr">
        <is>
          <t>Fresh water</t>
        </is>
      </c>
      <c r="X3607" t="inlineStr">
        <is>
          <t>Lab</t>
        </is>
      </c>
      <c r="Y3607" t="n">
        <v>6.0</v>
      </c>
      <c r="Z3607" t="inlineStr">
        <is>
          <t>Total</t>
        </is>
      </c>
      <c r="AA3607"/>
      <c r="AB3607" t="n">
        <v>17.6</v>
      </c>
      <c r="AC3607"/>
      <c r="AD3607" t="n">
        <v>14.0</v>
      </c>
      <c r="AE3607"/>
      <c r="AF3607" t="n">
        <v>20.9</v>
      </c>
      <c r="AG3607" t="inlineStr">
        <is>
          <t>AI mg/L</t>
        </is>
      </c>
      <c r="AH3607"/>
      <c r="AI3607"/>
      <c r="AJ3607"/>
      <c r="AK3607"/>
      <c r="AL3607"/>
      <c r="AM3607"/>
      <c r="AN3607"/>
      <c r="AO3607"/>
      <c r="AP3607"/>
      <c r="AQ3607"/>
      <c r="AR3607"/>
      <c r="AS3607"/>
      <c r="AT3607"/>
      <c r="AU3607"/>
      <c r="AV3607"/>
      <c r="AW3607"/>
      <c r="AX3607" t="inlineStr">
        <is>
          <t>Mortality</t>
        </is>
      </c>
      <c r="AY3607" t="inlineStr">
        <is>
          <t>Mortality</t>
        </is>
      </c>
      <c r="AZ3607" t="inlineStr">
        <is>
          <t>LC50</t>
        </is>
      </c>
      <c r="BA3607"/>
      <c r="BB3607" t="n">
        <v>4.0</v>
      </c>
      <c r="BC3607"/>
      <c r="BD3607"/>
      <c r="BE3607"/>
      <c r="BF3607"/>
      <c r="BG3607" t="inlineStr">
        <is>
          <t>Day(s)</t>
        </is>
      </c>
      <c r="BH3607"/>
      <c r="BI3607" t="inlineStr">
        <is>
          <t>DTXSID5025948</t>
        </is>
      </c>
      <c r="BJ3607"/>
      <c r="BK3607"/>
      <c r="BL3607"/>
      <c r="BM3607"/>
      <c r="BN3607"/>
      <c r="BO3607"/>
      <c r="BP3607"/>
      <c r="BQ3607"/>
      <c r="BR3607"/>
      <c r="BS3607"/>
      <c r="BT3607" t="inlineStr">
        <is>
          <t>--</t>
        </is>
      </c>
      <c r="BU3607"/>
      <c r="BV3607"/>
      <c r="BW3607"/>
      <c r="BX3607"/>
      <c r="BY3607"/>
      <c r="BZ3607"/>
      <c r="CA3607"/>
      <c r="CB3607"/>
      <c r="CC3607"/>
      <c r="CD3607"/>
      <c r="CE3607"/>
      <c r="CF3607"/>
      <c r="CG3607"/>
      <c r="CH3607"/>
      <c r="CI3607"/>
      <c r="CJ3607" t="inlineStr">
        <is>
          <t xml:space="preserve">SOURCE/REARED IN PONDS AT THE STATE FISH HATCHERY AT NEWTON, OHIO//TMETH/AMERICAN PUBLIC HEALTH ASSOCIATION (1960)//MEDIA/SOFT DILUENT WATER //   </t>
        </is>
      </c>
      <c r="CK3607" t="inlineStr">
        <is>
          <t>Pickering,Q.H., and C. Henderson</t>
        </is>
      </c>
      <c r="CL3607" t="n">
        <v>2033.0</v>
      </c>
      <c r="CM3607" t="inlineStr">
        <is>
          <t>The Acute Toxicity of Some Heavy Metals to Different Species of Warm Water Fishes</t>
        </is>
      </c>
      <c r="CN3607" t="inlineStr">
        <is>
          <t>Proc. Ind. Waste Conf.10:453-463</t>
        </is>
      </c>
      <c r="CO3607" t="n">
        <v>1966.0</v>
      </c>
      <c r="CP3607" t="inlineStr">
        <is>
          <t>Pickering,Q.H., and C. Henderson (1966). The Acute Toxicity of Some Heavy Metals to Different Species of Warm Water Fishes. Proc. Ind. Waste Conf., 10, 453-463. ECOREF#:2033</t>
        </is>
      </c>
    </row>
    <row r="3608">
      <c r="A3608" t="n">
        <v>7778509.0</v>
      </c>
      <c r="B3608" t="inlineStr">
        <is>
          <t>Chromic acid (H2Cr2O7), Potassium salt (1:2)</t>
        </is>
      </c>
      <c r="C3608" t="inlineStr">
        <is>
          <t>Reagent Grade, Purissium, Purum, Puriss, Puris, Reinst</t>
        </is>
      </c>
      <c r="D3608" t="inlineStr">
        <is>
          <t>Unmeasured</t>
        </is>
      </c>
      <c r="E3608" t="inlineStr">
        <is>
          <t>Not coded</t>
        </is>
      </c>
      <c r="F3608"/>
      <c r="G3608"/>
      <c r="H3608"/>
      <c r="I3608"/>
      <c r="J3608"/>
      <c r="K3608"/>
      <c r="L3608" t="inlineStr">
        <is>
          <t>Pimephales promelas</t>
        </is>
      </c>
      <c r="M3608" t="inlineStr">
        <is>
          <t>Fathead Minnow</t>
        </is>
      </c>
      <c r="N3608"/>
      <c r="O3608"/>
      <c r="P3608" t="n">
        <v>11.0</v>
      </c>
      <c r="Q3608"/>
      <c r="R3608"/>
      <c r="S3608"/>
      <c r="T3608"/>
      <c r="U3608" t="inlineStr">
        <is>
          <t>Week(s)</t>
        </is>
      </c>
      <c r="V3608" t="inlineStr">
        <is>
          <t>Flow-through</t>
        </is>
      </c>
      <c r="W3608" t="inlineStr">
        <is>
          <t>Fresh water</t>
        </is>
      </c>
      <c r="X3608" t="inlineStr">
        <is>
          <t>Lab</t>
        </is>
      </c>
      <c r="Y3608"/>
      <c r="Z3608" t="inlineStr">
        <is>
          <t>Total</t>
        </is>
      </c>
      <c r="AA3608"/>
      <c r="AB3608" t="n">
        <v>49.0</v>
      </c>
      <c r="AC3608"/>
      <c r="AD3608"/>
      <c r="AE3608"/>
      <c r="AF3608"/>
      <c r="AG3608" t="inlineStr">
        <is>
          <t>AI mg/L</t>
        </is>
      </c>
      <c r="AH3608"/>
      <c r="AI3608"/>
      <c r="AJ3608"/>
      <c r="AK3608"/>
      <c r="AL3608"/>
      <c r="AM3608"/>
      <c r="AN3608"/>
      <c r="AO3608"/>
      <c r="AP3608"/>
      <c r="AQ3608"/>
      <c r="AR3608"/>
      <c r="AS3608"/>
      <c r="AT3608"/>
      <c r="AU3608"/>
      <c r="AV3608"/>
      <c r="AW3608"/>
      <c r="AX3608" t="inlineStr">
        <is>
          <t>Mortality</t>
        </is>
      </c>
      <c r="AY3608" t="inlineStr">
        <is>
          <t>Mortality</t>
        </is>
      </c>
      <c r="AZ3608" t="inlineStr">
        <is>
          <t>LC50</t>
        </is>
      </c>
      <c r="BA3608"/>
      <c r="BB3608" t="n">
        <v>4.0</v>
      </c>
      <c r="BC3608"/>
      <c r="BD3608"/>
      <c r="BE3608"/>
      <c r="BF3608"/>
      <c r="BG3608" t="inlineStr">
        <is>
          <t>Day(s)</t>
        </is>
      </c>
      <c r="BH3608"/>
      <c r="BI3608" t="inlineStr">
        <is>
          <t>DTXSID5025948</t>
        </is>
      </c>
      <c r="BJ3608"/>
      <c r="BK3608"/>
      <c r="BL3608"/>
      <c r="BM3608"/>
      <c r="BN3608"/>
      <c r="BO3608"/>
      <c r="BP3608"/>
      <c r="BQ3608"/>
      <c r="BR3608"/>
      <c r="BS3608"/>
      <c r="BT3608" t="inlineStr">
        <is>
          <t>--</t>
        </is>
      </c>
      <c r="BU3608"/>
      <c r="BV3608"/>
      <c r="BW3608"/>
      <c r="BX3608"/>
      <c r="BY3608"/>
      <c r="BZ3608"/>
      <c r="CA3608"/>
      <c r="CB3608"/>
      <c r="CC3608"/>
      <c r="CD3608"/>
      <c r="CE3608"/>
      <c r="CF3608"/>
      <c r="CG3608"/>
      <c r="CH3608"/>
      <c r="CI3608"/>
      <c r="CJ3608"/>
      <c r="CK3608" t="inlineStr">
        <is>
          <t>Adelman,I.R., and L.L.,Jr. Smith</t>
        </is>
      </c>
      <c r="CL3608" t="n">
        <v>2145.0</v>
      </c>
      <c r="CM3608" t="inlineStr">
        <is>
          <t>Standard Test Fish Development.  Part I.  Fathead Minnows (Pimephales promelas) and Goldfish (Carassius auratus) as Standard Fish in Bioassays and Their Reaction to Potential Reference Toxicants</t>
        </is>
      </c>
      <c r="CN3608" t="inlineStr">
        <is>
          <t>EPA-600/3-76-061A, U.S.EPA, Duluth, MN:77 p.</t>
        </is>
      </c>
      <c r="CO3608" t="n">
        <v>1976.0</v>
      </c>
      <c r="CP3608" t="inlineStr">
        <is>
          <t>Adelman,I.R., and L.L.,Jr. Smith (1976). Standard Test Fish Development.  Part I.  Fathead Minnows (Pimephales promelas) and Goldfish (Carassius auratus) as Standard Fish in Bioassays and Their Reaction to Potential Reference Toxicants. EPA-600/3-76-061A, U.S.EPA, Duluth, MN, 77 p. ECOREF#:2145</t>
        </is>
      </c>
    </row>
    <row r="3609">
      <c r="A3609" t="n">
        <v>7778509.0</v>
      </c>
      <c r="B3609" t="inlineStr">
        <is>
          <t>Chromic acid (H2Cr2O7), Potassium salt (1:2)</t>
        </is>
      </c>
      <c r="C3609" t="inlineStr">
        <is>
          <t>Reagent Grade, Purissium, Purum, Puriss, Puris, Reinst</t>
        </is>
      </c>
      <c r="D3609" t="inlineStr">
        <is>
          <t>Unmeasured</t>
        </is>
      </c>
      <c r="E3609" t="inlineStr">
        <is>
          <t>Not coded</t>
        </is>
      </c>
      <c r="F3609"/>
      <c r="G3609"/>
      <c r="H3609"/>
      <c r="I3609"/>
      <c r="J3609"/>
      <c r="K3609"/>
      <c r="L3609" t="inlineStr">
        <is>
          <t>Pimephales promelas</t>
        </is>
      </c>
      <c r="M3609" t="inlineStr">
        <is>
          <t>Fathead Minnow</t>
        </is>
      </c>
      <c r="N3609"/>
      <c r="O3609"/>
      <c r="P3609" t="n">
        <v>11.0</v>
      </c>
      <c r="Q3609"/>
      <c r="R3609"/>
      <c r="S3609"/>
      <c r="T3609"/>
      <c r="U3609" t="inlineStr">
        <is>
          <t>Week(s)</t>
        </is>
      </c>
      <c r="V3609" t="inlineStr">
        <is>
          <t>Flow-through</t>
        </is>
      </c>
      <c r="W3609" t="inlineStr">
        <is>
          <t>Fresh water</t>
        </is>
      </c>
      <c r="X3609" t="inlineStr">
        <is>
          <t>Lab</t>
        </is>
      </c>
      <c r="Y3609"/>
      <c r="Z3609" t="inlineStr">
        <is>
          <t>Total</t>
        </is>
      </c>
      <c r="AA3609"/>
      <c r="AB3609" t="n">
        <v>51.0</v>
      </c>
      <c r="AC3609"/>
      <c r="AD3609"/>
      <c r="AE3609"/>
      <c r="AF3609"/>
      <c r="AG3609" t="inlineStr">
        <is>
          <t>AI mg/L</t>
        </is>
      </c>
      <c r="AH3609"/>
      <c r="AI3609"/>
      <c r="AJ3609"/>
      <c r="AK3609"/>
      <c r="AL3609"/>
      <c r="AM3609"/>
      <c r="AN3609"/>
      <c r="AO3609"/>
      <c r="AP3609"/>
      <c r="AQ3609"/>
      <c r="AR3609"/>
      <c r="AS3609"/>
      <c r="AT3609"/>
      <c r="AU3609"/>
      <c r="AV3609"/>
      <c r="AW3609"/>
      <c r="AX3609" t="inlineStr">
        <is>
          <t>Mortality</t>
        </is>
      </c>
      <c r="AY3609" t="inlineStr">
        <is>
          <t>Mortality</t>
        </is>
      </c>
      <c r="AZ3609" t="inlineStr">
        <is>
          <t>LC50</t>
        </is>
      </c>
      <c r="BA3609"/>
      <c r="BB3609" t="n">
        <v>4.0</v>
      </c>
      <c r="BC3609"/>
      <c r="BD3609"/>
      <c r="BE3609"/>
      <c r="BF3609"/>
      <c r="BG3609" t="inlineStr">
        <is>
          <t>Day(s)</t>
        </is>
      </c>
      <c r="BH3609"/>
      <c r="BI3609" t="inlineStr">
        <is>
          <t>DTXSID5025948</t>
        </is>
      </c>
      <c r="BJ3609"/>
      <c r="BK3609"/>
      <c r="BL3609"/>
      <c r="BM3609"/>
      <c r="BN3609"/>
      <c r="BO3609"/>
      <c r="BP3609"/>
      <c r="BQ3609"/>
      <c r="BR3609"/>
      <c r="BS3609"/>
      <c r="BT3609" t="inlineStr">
        <is>
          <t>--</t>
        </is>
      </c>
      <c r="BU3609"/>
      <c r="BV3609"/>
      <c r="BW3609"/>
      <c r="BX3609"/>
      <c r="BY3609"/>
      <c r="BZ3609"/>
      <c r="CA3609"/>
      <c r="CB3609"/>
      <c r="CC3609"/>
      <c r="CD3609"/>
      <c r="CE3609"/>
      <c r="CF3609"/>
      <c r="CG3609"/>
      <c r="CH3609"/>
      <c r="CI3609"/>
      <c r="CJ3609"/>
      <c r="CK3609" t="inlineStr">
        <is>
          <t>Adelman,I.R., and L.L.,Jr. Smith</t>
        </is>
      </c>
      <c r="CL3609" t="n">
        <v>2145.0</v>
      </c>
      <c r="CM3609" t="inlineStr">
        <is>
          <t>Standard Test Fish Development.  Part I.  Fathead Minnows (Pimephales promelas) and Goldfish (Carassius auratus) as Standard Fish in Bioassays and Their Reaction to Potential Reference Toxicants</t>
        </is>
      </c>
      <c r="CN3609" t="inlineStr">
        <is>
          <t>EPA-600/3-76-061A, U.S.EPA, Duluth, MN:77 p.</t>
        </is>
      </c>
      <c r="CO3609" t="n">
        <v>1976.0</v>
      </c>
      <c r="CP3609" t="inlineStr">
        <is>
          <t>Adelman,I.R., and L.L.,Jr. Smith (1976). Standard Test Fish Development.  Part I.  Fathead Minnows (Pimephales promelas) and Goldfish (Carassius auratus) as Standard Fish in Bioassays and Their Reaction to Potential Reference Toxicants. EPA-600/3-76-061A, U.S.EPA, Duluth, MN, 77 p. ECOREF#:2145</t>
        </is>
      </c>
    </row>
    <row r="3610">
      <c r="A3610" t="n">
        <v>7778509.0</v>
      </c>
      <c r="B3610" t="inlineStr">
        <is>
          <t>Chromic acid (H2Cr2O7), Potassium salt (1:2)</t>
        </is>
      </c>
      <c r="C3610"/>
      <c r="D3610" t="inlineStr">
        <is>
          <t>Unmeasured</t>
        </is>
      </c>
      <c r="E3610" t="inlineStr">
        <is>
          <t>Not coded</t>
        </is>
      </c>
      <c r="F3610"/>
      <c r="G3610"/>
      <c r="H3610"/>
      <c r="I3610"/>
      <c r="J3610"/>
      <c r="K3610"/>
      <c r="L3610" t="inlineStr">
        <is>
          <t>Pimephales promelas</t>
        </is>
      </c>
      <c r="M3610" t="inlineStr">
        <is>
          <t>Fathead Minnow</t>
        </is>
      </c>
      <c r="N3610"/>
      <c r="O3610"/>
      <c r="P3610"/>
      <c r="Q3610"/>
      <c r="R3610"/>
      <c r="S3610"/>
      <c r="T3610"/>
      <c r="U3610"/>
      <c r="V3610" t="inlineStr">
        <is>
          <t>Static</t>
        </is>
      </c>
      <c r="W3610" t="inlineStr">
        <is>
          <t>Fresh water</t>
        </is>
      </c>
      <c r="X3610" t="inlineStr">
        <is>
          <t>Lab</t>
        </is>
      </c>
      <c r="Y3610"/>
      <c r="Z3610" t="inlineStr">
        <is>
          <t>Total</t>
        </is>
      </c>
      <c r="AA3610"/>
      <c r="AB3610" t="n">
        <v>32.7</v>
      </c>
      <c r="AC3610"/>
      <c r="AD3610"/>
      <c r="AE3610"/>
      <c r="AF3610"/>
      <c r="AG3610" t="inlineStr">
        <is>
          <t>AI mg/L</t>
        </is>
      </c>
      <c r="AH3610"/>
      <c r="AI3610"/>
      <c r="AJ3610"/>
      <c r="AK3610"/>
      <c r="AL3610"/>
      <c r="AM3610"/>
      <c r="AN3610"/>
      <c r="AO3610"/>
      <c r="AP3610"/>
      <c r="AQ3610"/>
      <c r="AR3610"/>
      <c r="AS3610"/>
      <c r="AT3610"/>
      <c r="AU3610"/>
      <c r="AV3610"/>
      <c r="AW3610"/>
      <c r="AX3610" t="inlineStr">
        <is>
          <t>Mortality</t>
        </is>
      </c>
      <c r="AY3610" t="inlineStr">
        <is>
          <t>Mortality</t>
        </is>
      </c>
      <c r="AZ3610" t="inlineStr">
        <is>
          <t>LC50</t>
        </is>
      </c>
      <c r="BA3610"/>
      <c r="BB3610" t="n">
        <v>4.0</v>
      </c>
      <c r="BC3610"/>
      <c r="BD3610"/>
      <c r="BE3610"/>
      <c r="BF3610"/>
      <c r="BG3610" t="inlineStr">
        <is>
          <t>Day(s)</t>
        </is>
      </c>
      <c r="BH3610"/>
      <c r="BI3610" t="inlineStr">
        <is>
          <t>DTXSID5025948</t>
        </is>
      </c>
      <c r="BJ3610" t="inlineStr">
        <is>
          <t>10.1007/BF01055292</t>
        </is>
      </c>
      <c r="BK3610"/>
      <c r="BL3610"/>
      <c r="BM3610"/>
      <c r="BN3610"/>
      <c r="BO3610"/>
      <c r="BP3610"/>
      <c r="BQ3610"/>
      <c r="BR3610"/>
      <c r="BS3610"/>
      <c r="BT3610" t="inlineStr">
        <is>
          <t>--</t>
        </is>
      </c>
      <c r="BU3610"/>
      <c r="BV3610"/>
      <c r="BW3610"/>
      <c r="BX3610"/>
      <c r="BY3610"/>
      <c r="BZ3610"/>
      <c r="CA3610"/>
      <c r="CB3610"/>
      <c r="CC3610"/>
      <c r="CD3610"/>
      <c r="CE3610"/>
      <c r="CF3610"/>
      <c r="CG3610"/>
      <c r="CH3610"/>
      <c r="CI3610" t="inlineStr">
        <is>
          <t xml:space="preserve"> CONTR/FOLLOWED APHA METHODS//</t>
        </is>
      </c>
      <c r="CJ3610" t="inlineStr">
        <is>
          <t xml:space="preserve">   CONTR/FOLLOWED APHA METHODS//</t>
        </is>
      </c>
      <c r="CK3610" t="inlineStr">
        <is>
          <t>Pickering,Q.H.</t>
        </is>
      </c>
      <c r="CL3610" t="n">
        <v>584.0</v>
      </c>
      <c r="CM3610" t="inlineStr">
        <is>
          <t>Chronic Toxicity of Hexavalent Chromium to the Fathead Minnow (Pimephales promelas)</t>
        </is>
      </c>
      <c r="CN3610" t="inlineStr">
        <is>
          <t>Arch. Environ. Contam. Toxicol.9:405-413</t>
        </is>
      </c>
      <c r="CO3610" t="n">
        <v>1980.0</v>
      </c>
      <c r="CP3610" t="inlineStr">
        <is>
          <t>Pickering,Q.H. (1980). Chronic Toxicity of Hexavalent Chromium to the Fathead Minnow (Pimephales promelas). Arch. Environ. Contam. Toxicol., 9, 405-413. doi:10.1007/BF01055292. ECOREF#:584</t>
        </is>
      </c>
    </row>
    <row r="3611">
      <c r="A3611" t="n">
        <v>7778509.0</v>
      </c>
      <c r="B3611" t="inlineStr">
        <is>
          <t>Chromic acid (H2Cr2O7), Potassium salt (1:2)</t>
        </is>
      </c>
      <c r="C3611"/>
      <c r="D3611" t="inlineStr">
        <is>
          <t>Unmeasured</t>
        </is>
      </c>
      <c r="E3611" t="inlineStr">
        <is>
          <t>Not coded</t>
        </is>
      </c>
      <c r="F3611"/>
      <c r="G3611"/>
      <c r="H3611"/>
      <c r="I3611"/>
      <c r="J3611"/>
      <c r="K3611"/>
      <c r="L3611" t="inlineStr">
        <is>
          <t>Pimephales promelas</t>
        </is>
      </c>
      <c r="M3611" t="inlineStr">
        <is>
          <t>Fathead Minnow</t>
        </is>
      </c>
      <c r="N3611"/>
      <c r="O3611"/>
      <c r="P3611"/>
      <c r="Q3611"/>
      <c r="R3611"/>
      <c r="S3611"/>
      <c r="T3611"/>
      <c r="U3611"/>
      <c r="V3611" t="inlineStr">
        <is>
          <t>Flow-through</t>
        </is>
      </c>
      <c r="W3611" t="inlineStr">
        <is>
          <t>Fresh water</t>
        </is>
      </c>
      <c r="X3611" t="inlineStr">
        <is>
          <t>Lab</t>
        </is>
      </c>
      <c r="Y3611"/>
      <c r="Z3611" t="inlineStr">
        <is>
          <t>Total</t>
        </is>
      </c>
      <c r="AA3611"/>
      <c r="AB3611" t="n">
        <v>22.58</v>
      </c>
      <c r="AC3611"/>
      <c r="AD3611" t="n">
        <v>15.41</v>
      </c>
      <c r="AE3611"/>
      <c r="AF3611" t="n">
        <v>30.36</v>
      </c>
      <c r="AG3611" t="inlineStr">
        <is>
          <t>AI mg/L</t>
        </is>
      </c>
      <c r="AH3611"/>
      <c r="AI3611"/>
      <c r="AJ3611"/>
      <c r="AK3611"/>
      <c r="AL3611"/>
      <c r="AM3611"/>
      <c r="AN3611"/>
      <c r="AO3611"/>
      <c r="AP3611"/>
      <c r="AQ3611"/>
      <c r="AR3611"/>
      <c r="AS3611"/>
      <c r="AT3611"/>
      <c r="AU3611"/>
      <c r="AV3611"/>
      <c r="AW3611"/>
      <c r="AX3611" t="inlineStr">
        <is>
          <t>Mortality</t>
        </is>
      </c>
      <c r="AY3611" t="inlineStr">
        <is>
          <t>Mortality</t>
        </is>
      </c>
      <c r="AZ3611" t="inlineStr">
        <is>
          <t>LC50</t>
        </is>
      </c>
      <c r="BA3611"/>
      <c r="BB3611" t="n">
        <v>4.0</v>
      </c>
      <c r="BC3611"/>
      <c r="BD3611"/>
      <c r="BE3611"/>
      <c r="BF3611"/>
      <c r="BG3611" t="inlineStr">
        <is>
          <t>Day(s)</t>
        </is>
      </c>
      <c r="BH3611"/>
      <c r="BI3611" t="inlineStr">
        <is>
          <t>DTXSID5025948</t>
        </is>
      </c>
      <c r="BJ3611"/>
      <c r="BK3611"/>
      <c r="BL3611"/>
      <c r="BM3611"/>
      <c r="BN3611"/>
      <c r="BO3611"/>
      <c r="BP3611"/>
      <c r="BQ3611"/>
      <c r="BR3611"/>
      <c r="BS3611"/>
      <c r="BT3611" t="inlineStr">
        <is>
          <t>--</t>
        </is>
      </c>
      <c r="BU3611"/>
      <c r="BV3611"/>
      <c r="BW3611"/>
      <c r="BX3611"/>
      <c r="BY3611"/>
      <c r="BZ3611"/>
      <c r="CA3611"/>
      <c r="CB3611"/>
      <c r="CC3611"/>
      <c r="CD3611"/>
      <c r="CE3611"/>
      <c r="CF3611"/>
      <c r="CG3611"/>
      <c r="CH3611"/>
      <c r="CI3611"/>
      <c r="CJ3611"/>
      <c r="CK3611" t="inlineStr">
        <is>
          <t>Waheda,M.F.</t>
        </is>
      </c>
      <c r="CL3611" t="n">
        <v>3675.0</v>
      </c>
      <c r="CM3611" t="inlineStr">
        <is>
          <t>Effect of Size of Fathead Minnows (Pimephales promelas) and Green Sunfish (Lepomis cyanellus) on Hexavalent Chromium Toxicity</t>
        </is>
      </c>
      <c r="CN3611" t="inlineStr">
        <is>
          <t>M.S.Thesis, Wright State University, Berkley, CA:35 p.</t>
        </is>
      </c>
      <c r="CO3611" t="n">
        <v>1977.0</v>
      </c>
      <c r="CP3611" t="inlineStr">
        <is>
          <t>Waheda,M.F. (1977). Effect of Size of Fathead Minnows (Pimephales promelas) and Green Sunfish (Lepomis cyanellus) on Hexavalent Chromium Toxicity. M.S.Thesis, Wright State University, Berkley, CA, 35 p. ECOREF#:3675</t>
        </is>
      </c>
    </row>
    <row r="3612">
      <c r="A3612" t="n">
        <v>7778509.0</v>
      </c>
      <c r="B3612" t="inlineStr">
        <is>
          <t>Chromic acid (H2Cr2O7), Potassium salt (1:2)</t>
        </is>
      </c>
      <c r="C3612"/>
      <c r="D3612" t="inlineStr">
        <is>
          <t>Unmeasured</t>
        </is>
      </c>
      <c r="E3612" t="inlineStr">
        <is>
          <t>Not coded</t>
        </is>
      </c>
      <c r="F3612"/>
      <c r="G3612"/>
      <c r="H3612"/>
      <c r="I3612"/>
      <c r="J3612"/>
      <c r="K3612"/>
      <c r="L3612" t="inlineStr">
        <is>
          <t>Pimephales promelas</t>
        </is>
      </c>
      <c r="M3612" t="inlineStr">
        <is>
          <t>Fathead Minnow</t>
        </is>
      </c>
      <c r="N3612"/>
      <c r="O3612"/>
      <c r="P3612"/>
      <c r="Q3612"/>
      <c r="R3612"/>
      <c r="S3612"/>
      <c r="T3612"/>
      <c r="U3612"/>
      <c r="V3612" t="inlineStr">
        <is>
          <t>Flow-through</t>
        </is>
      </c>
      <c r="W3612" t="inlineStr">
        <is>
          <t>Fresh water</t>
        </is>
      </c>
      <c r="X3612" t="inlineStr">
        <is>
          <t>Lab</t>
        </is>
      </c>
      <c r="Y3612"/>
      <c r="Z3612" t="inlineStr">
        <is>
          <t>Total</t>
        </is>
      </c>
      <c r="AA3612"/>
      <c r="AB3612" t="n">
        <v>20.0</v>
      </c>
      <c r="AC3612"/>
      <c r="AD3612"/>
      <c r="AE3612"/>
      <c r="AF3612"/>
      <c r="AG3612" t="inlineStr">
        <is>
          <t>AI mg/L</t>
        </is>
      </c>
      <c r="AH3612"/>
      <c r="AI3612"/>
      <c r="AJ3612"/>
      <c r="AK3612"/>
      <c r="AL3612"/>
      <c r="AM3612"/>
      <c r="AN3612"/>
      <c r="AO3612"/>
      <c r="AP3612"/>
      <c r="AQ3612"/>
      <c r="AR3612"/>
      <c r="AS3612"/>
      <c r="AT3612"/>
      <c r="AU3612"/>
      <c r="AV3612"/>
      <c r="AW3612"/>
      <c r="AX3612" t="inlineStr">
        <is>
          <t>Mortality</t>
        </is>
      </c>
      <c r="AY3612" t="inlineStr">
        <is>
          <t>Mortality</t>
        </is>
      </c>
      <c r="AZ3612" t="inlineStr">
        <is>
          <t>LC50</t>
        </is>
      </c>
      <c r="BA3612"/>
      <c r="BB3612" t="n">
        <v>4.0</v>
      </c>
      <c r="BC3612"/>
      <c r="BD3612"/>
      <c r="BE3612"/>
      <c r="BF3612"/>
      <c r="BG3612" t="inlineStr">
        <is>
          <t>Day(s)</t>
        </is>
      </c>
      <c r="BH3612"/>
      <c r="BI3612" t="inlineStr">
        <is>
          <t>DTXSID5025948</t>
        </is>
      </c>
      <c r="BJ3612"/>
      <c r="BK3612"/>
      <c r="BL3612"/>
      <c r="BM3612"/>
      <c r="BN3612"/>
      <c r="BO3612"/>
      <c r="BP3612"/>
      <c r="BQ3612"/>
      <c r="BR3612"/>
      <c r="BS3612"/>
      <c r="BT3612" t="inlineStr">
        <is>
          <t>--</t>
        </is>
      </c>
      <c r="BU3612"/>
      <c r="BV3612"/>
      <c r="BW3612"/>
      <c r="BX3612"/>
      <c r="BY3612"/>
      <c r="BZ3612"/>
      <c r="CA3612"/>
      <c r="CB3612"/>
      <c r="CC3612"/>
      <c r="CD3612"/>
      <c r="CE3612"/>
      <c r="CF3612"/>
      <c r="CG3612"/>
      <c r="CH3612"/>
      <c r="CI3612" t="inlineStr">
        <is>
          <t xml:space="preserve"> EFCT/GRAPHICAL INTERPOLATION//</t>
        </is>
      </c>
      <c r="CJ3612" t="inlineStr">
        <is>
          <t xml:space="preserve">   EFCT/GRAPHICAL INTERPOLATION//</t>
        </is>
      </c>
      <c r="CK3612" t="inlineStr">
        <is>
          <t>Waheda,M.F.</t>
        </is>
      </c>
      <c r="CL3612" t="n">
        <v>3675.0</v>
      </c>
      <c r="CM3612" t="inlineStr">
        <is>
          <t>Effect of Size of Fathead Minnows (Pimephales promelas) and Green Sunfish (Lepomis cyanellus) on Hexavalent Chromium Toxicity</t>
        </is>
      </c>
      <c r="CN3612" t="inlineStr">
        <is>
          <t>M.S.Thesis, Wright State University, Berkley, CA:35 p.</t>
        </is>
      </c>
      <c r="CO3612" t="n">
        <v>1977.0</v>
      </c>
      <c r="CP3612" t="inlineStr">
        <is>
          <t>Waheda,M.F. (1977). Effect of Size of Fathead Minnows (Pimephales promelas) and Green Sunfish (Lepomis cyanellus) on Hexavalent Chromium Toxicity. M.S.Thesis, Wright State University, Berkley, CA, 35 p. ECOREF#:3675</t>
        </is>
      </c>
    </row>
    <row r="3613">
      <c r="A3613" t="n">
        <v>7778509.0</v>
      </c>
      <c r="B3613" t="inlineStr">
        <is>
          <t>Chromic acid (H2Cr2O7), Potassium salt (1:2)</t>
        </is>
      </c>
      <c r="C3613" t="inlineStr">
        <is>
          <t>Reagent Grade, Purissium, Purum, Puriss, Puris, Reinst</t>
        </is>
      </c>
      <c r="D3613" t="inlineStr">
        <is>
          <t>Unmeasured</t>
        </is>
      </c>
      <c r="E3613" t="inlineStr">
        <is>
          <t>Not reported</t>
        </is>
      </c>
      <c r="F3613"/>
      <c r="G3613"/>
      <c r="H3613"/>
      <c r="I3613"/>
      <c r="J3613"/>
      <c r="K3613"/>
      <c r="L3613" t="inlineStr">
        <is>
          <t>Pimephales promelas</t>
        </is>
      </c>
      <c r="M3613" t="inlineStr">
        <is>
          <t>Fathead Minnow</t>
        </is>
      </c>
      <c r="N3613" t="inlineStr">
        <is>
          <t>Juvenile</t>
        </is>
      </c>
      <c r="O3613"/>
      <c r="P3613"/>
      <c r="Q3613"/>
      <c r="R3613"/>
      <c r="S3613"/>
      <c r="T3613"/>
      <c r="U3613"/>
      <c r="V3613" t="inlineStr">
        <is>
          <t>Static</t>
        </is>
      </c>
      <c r="W3613" t="inlineStr">
        <is>
          <t>Fresh water</t>
        </is>
      </c>
      <c r="X3613" t="inlineStr">
        <is>
          <t>Lab</t>
        </is>
      </c>
      <c r="Y3613" t="n">
        <v>5.0</v>
      </c>
      <c r="Z3613" t="inlineStr">
        <is>
          <t>Total</t>
        </is>
      </c>
      <c r="AA3613" t="inlineStr">
        <is>
          <t>&gt;</t>
        </is>
      </c>
      <c r="AB3613" t="n">
        <v>100.0</v>
      </c>
      <c r="AC3613"/>
      <c r="AD3613"/>
      <c r="AE3613"/>
      <c r="AF3613"/>
      <c r="AG3613" t="inlineStr">
        <is>
          <t>AI mg/L</t>
        </is>
      </c>
      <c r="AH3613"/>
      <c r="AI3613"/>
      <c r="AJ3613"/>
      <c r="AK3613"/>
      <c r="AL3613"/>
      <c r="AM3613"/>
      <c r="AN3613"/>
      <c r="AO3613"/>
      <c r="AP3613"/>
      <c r="AQ3613"/>
      <c r="AR3613"/>
      <c r="AS3613"/>
      <c r="AT3613"/>
      <c r="AU3613"/>
      <c r="AV3613"/>
      <c r="AW3613"/>
      <c r="AX3613" t="inlineStr">
        <is>
          <t>Mortality</t>
        </is>
      </c>
      <c r="AY3613" t="inlineStr">
        <is>
          <t>Mortality</t>
        </is>
      </c>
      <c r="AZ3613" t="inlineStr">
        <is>
          <t>LC50</t>
        </is>
      </c>
      <c r="BA3613"/>
      <c r="BB3613" t="n">
        <v>4.0</v>
      </c>
      <c r="BC3613"/>
      <c r="BD3613"/>
      <c r="BE3613"/>
      <c r="BF3613"/>
      <c r="BG3613" t="inlineStr">
        <is>
          <t>Day(s)</t>
        </is>
      </c>
      <c r="BH3613"/>
      <c r="BI3613" t="inlineStr">
        <is>
          <t>DTXSID5025948</t>
        </is>
      </c>
      <c r="BJ3613" t="inlineStr">
        <is>
          <t>10.1002/etc.5620050908</t>
        </is>
      </c>
      <c r="BK3613"/>
      <c r="BL3613" t="inlineStr">
        <is>
          <t>Acute</t>
        </is>
      </c>
      <c r="BM3613"/>
      <c r="BN3613"/>
      <c r="BO3613"/>
      <c r="BP3613"/>
      <c r="BQ3613"/>
      <c r="BR3613"/>
      <c r="BS3613"/>
      <c r="BT3613" t="inlineStr">
        <is>
          <t>--</t>
        </is>
      </c>
      <c r="BU3613"/>
      <c r="BV3613"/>
      <c r="BW3613"/>
      <c r="BX3613"/>
      <c r="BY3613"/>
      <c r="BZ3613"/>
      <c r="CA3613"/>
      <c r="CB3613"/>
      <c r="CC3613"/>
      <c r="CD3613"/>
      <c r="CE3613"/>
      <c r="CF3613"/>
      <c r="CG3613"/>
      <c r="CH3613"/>
      <c r="CI3613"/>
      <c r="CJ3613"/>
      <c r="CK3613" t="inlineStr">
        <is>
          <t>Ewell,W.S., J.W. Gorsuch, R.O. Kringle, K.A. Robillard, and R.C. Spiegel</t>
        </is>
      </c>
      <c r="CL3613" t="n">
        <v>11951.0</v>
      </c>
      <c r="CM3613" t="inlineStr">
        <is>
          <t>Simultaneous Evaluation of the Acute Effects of Chemicals on Seven Aquatic Species</t>
        </is>
      </c>
      <c r="CN3613" t="inlineStr">
        <is>
          <t>Environ. Toxicol. Chem.5(9): 831-840</t>
        </is>
      </c>
      <c r="CO3613" t="n">
        <v>1986.0</v>
      </c>
      <c r="CP3613" t="inlineStr">
        <is>
          <t>Ewell,W.S., J.W. Gorsuch, R.O. Kringle, K.A. Robillard, and R.C. Spiegel (1986). Simultaneous Evaluation of the Acute Effects of Chemicals on Seven Aquatic Species. Environ. Toxicol. Chem., 5, (9), 831-840. doi:10.1002/etc.5620050908. ECOREF#:11951</t>
        </is>
      </c>
    </row>
    <row r="3614">
      <c r="A3614" t="n">
        <v>7778509.0</v>
      </c>
      <c r="B3614" t="inlineStr">
        <is>
          <t>Chromic acid (H2Cr2O7), Potassium salt (1:2)</t>
        </is>
      </c>
      <c r="C3614" t="inlineStr">
        <is>
          <t>Reagent Grade, Purissium, Purum, Puriss, Puris, Reinst</t>
        </is>
      </c>
      <c r="D3614" t="inlineStr">
        <is>
          <t>Unmeasured</t>
        </is>
      </c>
      <c r="E3614" t="inlineStr">
        <is>
          <t>Not coded</t>
        </is>
      </c>
      <c r="F3614"/>
      <c r="G3614"/>
      <c r="H3614"/>
      <c r="I3614"/>
      <c r="J3614"/>
      <c r="K3614"/>
      <c r="L3614" t="inlineStr">
        <is>
          <t>Pimephales promelas</t>
        </is>
      </c>
      <c r="M3614" t="inlineStr">
        <is>
          <t>Fathead Minnow</t>
        </is>
      </c>
      <c r="N3614"/>
      <c r="O3614"/>
      <c r="P3614" t="n">
        <v>11.0</v>
      </c>
      <c r="Q3614"/>
      <c r="R3614"/>
      <c r="S3614"/>
      <c r="T3614"/>
      <c r="U3614" t="inlineStr">
        <is>
          <t>Week(s)</t>
        </is>
      </c>
      <c r="V3614" t="inlineStr">
        <is>
          <t>Flow-through</t>
        </is>
      </c>
      <c r="W3614" t="inlineStr">
        <is>
          <t>Fresh water</t>
        </is>
      </c>
      <c r="X3614" t="inlineStr">
        <is>
          <t>Lab</t>
        </is>
      </c>
      <c r="Y3614"/>
      <c r="Z3614" t="inlineStr">
        <is>
          <t>Total</t>
        </is>
      </c>
      <c r="AA3614"/>
      <c r="AB3614" t="n">
        <v>50.0</v>
      </c>
      <c r="AC3614"/>
      <c r="AD3614"/>
      <c r="AE3614"/>
      <c r="AF3614"/>
      <c r="AG3614" t="inlineStr">
        <is>
          <t>AI mg/L</t>
        </is>
      </c>
      <c r="AH3614"/>
      <c r="AI3614"/>
      <c r="AJ3614"/>
      <c r="AK3614"/>
      <c r="AL3614"/>
      <c r="AM3614"/>
      <c r="AN3614"/>
      <c r="AO3614"/>
      <c r="AP3614"/>
      <c r="AQ3614"/>
      <c r="AR3614"/>
      <c r="AS3614"/>
      <c r="AT3614"/>
      <c r="AU3614"/>
      <c r="AV3614"/>
      <c r="AW3614"/>
      <c r="AX3614" t="inlineStr">
        <is>
          <t>Mortality</t>
        </is>
      </c>
      <c r="AY3614" t="inlineStr">
        <is>
          <t>Mortality</t>
        </is>
      </c>
      <c r="AZ3614" t="inlineStr">
        <is>
          <t>LC50</t>
        </is>
      </c>
      <c r="BA3614"/>
      <c r="BB3614" t="n">
        <v>4.0</v>
      </c>
      <c r="BC3614"/>
      <c r="BD3614"/>
      <c r="BE3614"/>
      <c r="BF3614"/>
      <c r="BG3614" t="inlineStr">
        <is>
          <t>Day(s)</t>
        </is>
      </c>
      <c r="BH3614"/>
      <c r="BI3614" t="inlineStr">
        <is>
          <t>DTXSID5025948</t>
        </is>
      </c>
      <c r="BJ3614"/>
      <c r="BK3614"/>
      <c r="BL3614"/>
      <c r="BM3614"/>
      <c r="BN3614"/>
      <c r="BO3614"/>
      <c r="BP3614"/>
      <c r="BQ3614"/>
      <c r="BR3614"/>
      <c r="BS3614"/>
      <c r="BT3614" t="inlineStr">
        <is>
          <t>--</t>
        </is>
      </c>
      <c r="BU3614"/>
      <c r="BV3614"/>
      <c r="BW3614"/>
      <c r="BX3614"/>
      <c r="BY3614"/>
      <c r="BZ3614"/>
      <c r="CA3614"/>
      <c r="CB3614"/>
      <c r="CC3614"/>
      <c r="CD3614"/>
      <c r="CE3614"/>
      <c r="CF3614"/>
      <c r="CG3614"/>
      <c r="CH3614"/>
      <c r="CI3614"/>
      <c r="CJ3614"/>
      <c r="CK3614" t="inlineStr">
        <is>
          <t>Adelman,I.R., and L.L.,Jr. Smith</t>
        </is>
      </c>
      <c r="CL3614" t="n">
        <v>2145.0</v>
      </c>
      <c r="CM3614" t="inlineStr">
        <is>
          <t>Standard Test Fish Development.  Part I.  Fathead Minnows (Pimephales promelas) and Goldfish (Carassius auratus) as Standard Fish in Bioassays and Their Reaction to Potential Reference Toxicants</t>
        </is>
      </c>
      <c r="CN3614" t="inlineStr">
        <is>
          <t>EPA-600/3-76-061A, U.S.EPA, Duluth, MN:77 p.</t>
        </is>
      </c>
      <c r="CO3614" t="n">
        <v>1976.0</v>
      </c>
      <c r="CP3614" t="inlineStr">
        <is>
          <t>Adelman,I.R., and L.L.,Jr. Smith (1976). Standard Test Fish Development.  Part I.  Fathead Minnows (Pimephales promelas) and Goldfish (Carassius auratus) as Standard Fish in Bioassays and Their Reaction to Potential Reference Toxicants. EPA-600/3-76-061A, U.S.EPA, Duluth, MN, 77 p. ECOREF#:2145</t>
        </is>
      </c>
    </row>
    <row r="3615">
      <c r="A3615" t="n">
        <v>7778509.0</v>
      </c>
      <c r="B3615" t="inlineStr">
        <is>
          <t>Chromic acid (H2Cr2O7), Potassium salt (1:2)</t>
        </is>
      </c>
      <c r="C3615"/>
      <c r="D3615" t="inlineStr">
        <is>
          <t>Unmeasured</t>
        </is>
      </c>
      <c r="E3615" t="inlineStr">
        <is>
          <t>Not coded</t>
        </is>
      </c>
      <c r="F3615"/>
      <c r="G3615"/>
      <c r="H3615"/>
      <c r="I3615"/>
      <c r="J3615"/>
      <c r="K3615"/>
      <c r="L3615" t="inlineStr">
        <is>
          <t>Pimephales promelas</t>
        </is>
      </c>
      <c r="M3615" t="inlineStr">
        <is>
          <t>Fathead Minnow</t>
        </is>
      </c>
      <c r="N3615"/>
      <c r="O3615"/>
      <c r="P3615"/>
      <c r="Q3615"/>
      <c r="R3615"/>
      <c r="S3615"/>
      <c r="T3615"/>
      <c r="U3615"/>
      <c r="V3615" t="inlineStr">
        <is>
          <t>Flow-through</t>
        </is>
      </c>
      <c r="W3615" t="inlineStr">
        <is>
          <t>Fresh water</t>
        </is>
      </c>
      <c r="X3615" t="inlineStr">
        <is>
          <t>Lab</t>
        </is>
      </c>
      <c r="Y3615"/>
      <c r="Z3615" t="inlineStr">
        <is>
          <t>Total</t>
        </is>
      </c>
      <c r="AA3615"/>
      <c r="AB3615" t="n">
        <v>24.14</v>
      </c>
      <c r="AC3615"/>
      <c r="AD3615"/>
      <c r="AE3615"/>
      <c r="AF3615"/>
      <c r="AG3615" t="inlineStr">
        <is>
          <t>AI mg/L</t>
        </is>
      </c>
      <c r="AH3615"/>
      <c r="AI3615"/>
      <c r="AJ3615"/>
      <c r="AK3615"/>
      <c r="AL3615"/>
      <c r="AM3615"/>
      <c r="AN3615"/>
      <c r="AO3615"/>
      <c r="AP3615"/>
      <c r="AQ3615"/>
      <c r="AR3615"/>
      <c r="AS3615"/>
      <c r="AT3615"/>
      <c r="AU3615"/>
      <c r="AV3615"/>
      <c r="AW3615"/>
      <c r="AX3615" t="inlineStr">
        <is>
          <t>Mortality</t>
        </is>
      </c>
      <c r="AY3615" t="inlineStr">
        <is>
          <t>Mortality</t>
        </is>
      </c>
      <c r="AZ3615" t="inlineStr">
        <is>
          <t>LC50</t>
        </is>
      </c>
      <c r="BA3615"/>
      <c r="BB3615" t="n">
        <v>4.0</v>
      </c>
      <c r="BC3615"/>
      <c r="BD3615"/>
      <c r="BE3615"/>
      <c r="BF3615"/>
      <c r="BG3615" t="inlineStr">
        <is>
          <t>Day(s)</t>
        </is>
      </c>
      <c r="BH3615"/>
      <c r="BI3615" t="inlineStr">
        <is>
          <t>DTXSID5025948</t>
        </is>
      </c>
      <c r="BJ3615"/>
      <c r="BK3615"/>
      <c r="BL3615"/>
      <c r="BM3615"/>
      <c r="BN3615"/>
      <c r="BO3615"/>
      <c r="BP3615"/>
      <c r="BQ3615"/>
      <c r="BR3615"/>
      <c r="BS3615"/>
      <c r="BT3615" t="inlineStr">
        <is>
          <t>--</t>
        </is>
      </c>
      <c r="BU3615"/>
      <c r="BV3615"/>
      <c r="BW3615"/>
      <c r="BX3615"/>
      <c r="BY3615"/>
      <c r="BZ3615"/>
      <c r="CA3615"/>
      <c r="CB3615"/>
      <c r="CC3615"/>
      <c r="CD3615"/>
      <c r="CE3615"/>
      <c r="CF3615"/>
      <c r="CG3615"/>
      <c r="CH3615"/>
      <c r="CI3615"/>
      <c r="CJ3615"/>
      <c r="CK3615" t="inlineStr">
        <is>
          <t>Waheda,M.F.</t>
        </is>
      </c>
      <c r="CL3615" t="n">
        <v>3675.0</v>
      </c>
      <c r="CM3615" t="inlineStr">
        <is>
          <t>Effect of Size of Fathead Minnows (Pimephales promelas) and Green Sunfish (Lepomis cyanellus) on Hexavalent Chromium Toxicity</t>
        </is>
      </c>
      <c r="CN3615" t="inlineStr">
        <is>
          <t>M.S.Thesis, Wright State University, Berkley, CA:35 p.</t>
        </is>
      </c>
      <c r="CO3615" t="n">
        <v>1977.0</v>
      </c>
      <c r="CP3615" t="inlineStr">
        <is>
          <t>Waheda,M.F. (1977). Effect of Size of Fathead Minnows (Pimephales promelas) and Green Sunfish (Lepomis cyanellus) on Hexavalent Chromium Toxicity. M.S.Thesis, Wright State University, Berkley, CA, 35 p. ECOREF#:3675</t>
        </is>
      </c>
    </row>
    <row r="3616">
      <c r="A3616" t="n">
        <v>7778509.0</v>
      </c>
      <c r="B3616" t="inlineStr">
        <is>
          <t>Chromic acid (H2Cr2O7), Potassium salt (1:2)</t>
        </is>
      </c>
      <c r="C3616" t="inlineStr">
        <is>
          <t>Reagent Grade, Purissium, Purum, Puriss, Puris, Reinst</t>
        </is>
      </c>
      <c r="D3616" t="inlineStr">
        <is>
          <t>Unmeasured</t>
        </is>
      </c>
      <c r="E3616" t="inlineStr">
        <is>
          <t>Not coded</t>
        </is>
      </c>
      <c r="F3616"/>
      <c r="G3616"/>
      <c r="H3616"/>
      <c r="I3616"/>
      <c r="J3616"/>
      <c r="K3616"/>
      <c r="L3616" t="inlineStr">
        <is>
          <t>Pimephales promelas</t>
        </is>
      </c>
      <c r="M3616" t="inlineStr">
        <is>
          <t>Fathead Minnow</t>
        </is>
      </c>
      <c r="N3616"/>
      <c r="O3616"/>
      <c r="P3616" t="n">
        <v>11.0</v>
      </c>
      <c r="Q3616"/>
      <c r="R3616"/>
      <c r="S3616"/>
      <c r="T3616"/>
      <c r="U3616" t="inlineStr">
        <is>
          <t>Week(s)</t>
        </is>
      </c>
      <c r="V3616" t="inlineStr">
        <is>
          <t>Flow-through</t>
        </is>
      </c>
      <c r="W3616" t="inlineStr">
        <is>
          <t>Fresh water</t>
        </is>
      </c>
      <c r="X3616" t="inlineStr">
        <is>
          <t>Lab</t>
        </is>
      </c>
      <c r="Y3616"/>
      <c r="Z3616" t="inlineStr">
        <is>
          <t>Total</t>
        </is>
      </c>
      <c r="AA3616"/>
      <c r="AB3616" t="n">
        <v>38.0</v>
      </c>
      <c r="AC3616"/>
      <c r="AD3616"/>
      <c r="AE3616"/>
      <c r="AF3616"/>
      <c r="AG3616" t="inlineStr">
        <is>
          <t>AI mg/L</t>
        </is>
      </c>
      <c r="AH3616"/>
      <c r="AI3616"/>
      <c r="AJ3616"/>
      <c r="AK3616"/>
      <c r="AL3616"/>
      <c r="AM3616"/>
      <c r="AN3616"/>
      <c r="AO3616"/>
      <c r="AP3616"/>
      <c r="AQ3616"/>
      <c r="AR3616"/>
      <c r="AS3616"/>
      <c r="AT3616"/>
      <c r="AU3616"/>
      <c r="AV3616"/>
      <c r="AW3616"/>
      <c r="AX3616" t="inlineStr">
        <is>
          <t>Mortality</t>
        </is>
      </c>
      <c r="AY3616" t="inlineStr">
        <is>
          <t>Mortality</t>
        </is>
      </c>
      <c r="AZ3616" t="inlineStr">
        <is>
          <t>LC50</t>
        </is>
      </c>
      <c r="BA3616"/>
      <c r="BB3616" t="n">
        <v>4.0</v>
      </c>
      <c r="BC3616"/>
      <c r="BD3616"/>
      <c r="BE3616"/>
      <c r="BF3616"/>
      <c r="BG3616" t="inlineStr">
        <is>
          <t>Day(s)</t>
        </is>
      </c>
      <c r="BH3616"/>
      <c r="BI3616" t="inlineStr">
        <is>
          <t>DTXSID5025948</t>
        </is>
      </c>
      <c r="BJ3616"/>
      <c r="BK3616"/>
      <c r="BL3616"/>
      <c r="BM3616"/>
      <c r="BN3616"/>
      <c r="BO3616"/>
      <c r="BP3616"/>
      <c r="BQ3616"/>
      <c r="BR3616"/>
      <c r="BS3616"/>
      <c r="BT3616" t="inlineStr">
        <is>
          <t>--</t>
        </is>
      </c>
      <c r="BU3616"/>
      <c r="BV3616"/>
      <c r="BW3616"/>
      <c r="BX3616"/>
      <c r="BY3616"/>
      <c r="BZ3616"/>
      <c r="CA3616"/>
      <c r="CB3616"/>
      <c r="CC3616"/>
      <c r="CD3616"/>
      <c r="CE3616"/>
      <c r="CF3616"/>
      <c r="CG3616"/>
      <c r="CH3616"/>
      <c r="CI3616"/>
      <c r="CJ3616"/>
      <c r="CK3616" t="inlineStr">
        <is>
          <t>Adelman,I.R., and L.L.,Jr. Smith</t>
        </is>
      </c>
      <c r="CL3616" t="n">
        <v>2145.0</v>
      </c>
      <c r="CM3616" t="inlineStr">
        <is>
          <t>Standard Test Fish Development.  Part I.  Fathead Minnows (Pimephales promelas) and Goldfish (Carassius auratus) as Standard Fish in Bioassays and Their Reaction to Potential Reference Toxicants</t>
        </is>
      </c>
      <c r="CN3616" t="inlineStr">
        <is>
          <t>EPA-600/3-76-061A, U.S.EPA, Duluth, MN:77 p.</t>
        </is>
      </c>
      <c r="CO3616" t="n">
        <v>1976.0</v>
      </c>
      <c r="CP3616" t="inlineStr">
        <is>
          <t>Adelman,I.R., and L.L.,Jr. Smith (1976). Standard Test Fish Development.  Part I.  Fathead Minnows (Pimephales promelas) and Goldfish (Carassius auratus) as Standard Fish in Bioassays and Their Reaction to Potential Reference Toxicants. EPA-600/3-76-061A, U.S.EPA, Duluth, MN, 77 p. ECOREF#:2145</t>
        </is>
      </c>
    </row>
    <row r="3617">
      <c r="A3617" t="n">
        <v>7778509.0</v>
      </c>
      <c r="B3617" t="inlineStr">
        <is>
          <t>Chromic acid (H2Cr2O7), Potassium salt (1:2)</t>
        </is>
      </c>
      <c r="C3617" t="inlineStr">
        <is>
          <t>Reagent Grade, Purissium, Purum, Puriss, Puris, Reinst</t>
        </is>
      </c>
      <c r="D3617" t="inlineStr">
        <is>
          <t>Unmeasured</t>
        </is>
      </c>
      <c r="E3617" t="inlineStr">
        <is>
          <t>Not coded</t>
        </is>
      </c>
      <c r="F3617"/>
      <c r="G3617"/>
      <c r="H3617"/>
      <c r="I3617"/>
      <c r="J3617"/>
      <c r="K3617"/>
      <c r="L3617" t="inlineStr">
        <is>
          <t>Pimephales promelas</t>
        </is>
      </c>
      <c r="M3617" t="inlineStr">
        <is>
          <t>Fathead Minnow</t>
        </is>
      </c>
      <c r="N3617"/>
      <c r="O3617"/>
      <c r="P3617" t="n">
        <v>11.0</v>
      </c>
      <c r="Q3617"/>
      <c r="R3617"/>
      <c r="S3617"/>
      <c r="T3617"/>
      <c r="U3617" t="inlineStr">
        <is>
          <t>Week(s)</t>
        </is>
      </c>
      <c r="V3617" t="inlineStr">
        <is>
          <t>Flow-through</t>
        </is>
      </c>
      <c r="W3617" t="inlineStr">
        <is>
          <t>Fresh water</t>
        </is>
      </c>
      <c r="X3617" t="inlineStr">
        <is>
          <t>Lab</t>
        </is>
      </c>
      <c r="Y3617"/>
      <c r="Z3617" t="inlineStr">
        <is>
          <t>Total</t>
        </is>
      </c>
      <c r="AA3617"/>
      <c r="AB3617" t="n">
        <v>56.0</v>
      </c>
      <c r="AC3617"/>
      <c r="AD3617"/>
      <c r="AE3617"/>
      <c r="AF3617"/>
      <c r="AG3617" t="inlineStr">
        <is>
          <t>AI mg/L</t>
        </is>
      </c>
      <c r="AH3617"/>
      <c r="AI3617"/>
      <c r="AJ3617"/>
      <c r="AK3617"/>
      <c r="AL3617"/>
      <c r="AM3617"/>
      <c r="AN3617"/>
      <c r="AO3617"/>
      <c r="AP3617"/>
      <c r="AQ3617"/>
      <c r="AR3617"/>
      <c r="AS3617"/>
      <c r="AT3617"/>
      <c r="AU3617"/>
      <c r="AV3617"/>
      <c r="AW3617"/>
      <c r="AX3617" t="inlineStr">
        <is>
          <t>Mortality</t>
        </is>
      </c>
      <c r="AY3617" t="inlineStr">
        <is>
          <t>Mortality</t>
        </is>
      </c>
      <c r="AZ3617" t="inlineStr">
        <is>
          <t>LC50</t>
        </is>
      </c>
      <c r="BA3617"/>
      <c r="BB3617" t="n">
        <v>4.0</v>
      </c>
      <c r="BC3617"/>
      <c r="BD3617"/>
      <c r="BE3617"/>
      <c r="BF3617"/>
      <c r="BG3617" t="inlineStr">
        <is>
          <t>Day(s)</t>
        </is>
      </c>
      <c r="BH3617"/>
      <c r="BI3617" t="inlineStr">
        <is>
          <t>DTXSID5025948</t>
        </is>
      </c>
      <c r="BJ3617"/>
      <c r="BK3617"/>
      <c r="BL3617"/>
      <c r="BM3617"/>
      <c r="BN3617"/>
      <c r="BO3617"/>
      <c r="BP3617"/>
      <c r="BQ3617"/>
      <c r="BR3617"/>
      <c r="BS3617"/>
      <c r="BT3617" t="inlineStr">
        <is>
          <t>--</t>
        </is>
      </c>
      <c r="BU3617"/>
      <c r="BV3617"/>
      <c r="BW3617"/>
      <c r="BX3617"/>
      <c r="BY3617"/>
      <c r="BZ3617"/>
      <c r="CA3617"/>
      <c r="CB3617"/>
      <c r="CC3617"/>
      <c r="CD3617"/>
      <c r="CE3617"/>
      <c r="CF3617"/>
      <c r="CG3617"/>
      <c r="CH3617"/>
      <c r="CI3617"/>
      <c r="CJ3617"/>
      <c r="CK3617" t="inlineStr">
        <is>
          <t>Adelman,I.R., and L.L.,Jr. Smith</t>
        </is>
      </c>
      <c r="CL3617" t="n">
        <v>2145.0</v>
      </c>
      <c r="CM3617" t="inlineStr">
        <is>
          <t>Standard Test Fish Development.  Part I.  Fathead Minnows (Pimephales promelas) and Goldfish (Carassius auratus) as Standard Fish in Bioassays and Their Reaction to Potential Reference Toxicants</t>
        </is>
      </c>
      <c r="CN3617" t="inlineStr">
        <is>
          <t>EPA-600/3-76-061A, U.S.EPA, Duluth, MN:77 p.</t>
        </is>
      </c>
      <c r="CO3617" t="n">
        <v>1976.0</v>
      </c>
      <c r="CP3617" t="inlineStr">
        <is>
          <t>Adelman,I.R., and L.L.,Jr. Smith (1976). Standard Test Fish Development.  Part I.  Fathead Minnows (Pimephales promelas) and Goldfish (Carassius auratus) as Standard Fish in Bioassays and Their Reaction to Potential Reference Toxicants. EPA-600/3-76-061A, U.S.EPA, Duluth, MN, 77 p. ECOREF#:2145</t>
        </is>
      </c>
    </row>
    <row r="3618">
      <c r="A3618" t="n">
        <v>7778509.0</v>
      </c>
      <c r="B3618" t="inlineStr">
        <is>
          <t>Chromic acid (H2Cr2O7), Potassium salt (1:2)</t>
        </is>
      </c>
      <c r="C3618"/>
      <c r="D3618" t="inlineStr">
        <is>
          <t>Unmeasured</t>
        </is>
      </c>
      <c r="E3618" t="inlineStr">
        <is>
          <t>Standard Methods for the Examination of Water and Wastewater</t>
        </is>
      </c>
      <c r="F3618"/>
      <c r="G3618"/>
      <c r="H3618"/>
      <c r="I3618"/>
      <c r="J3618"/>
      <c r="K3618"/>
      <c r="L3618" t="inlineStr">
        <is>
          <t>Pimephales promelas</t>
        </is>
      </c>
      <c r="M3618" t="inlineStr">
        <is>
          <t>Fathead Minnow</t>
        </is>
      </c>
      <c r="N3618"/>
      <c r="O3618"/>
      <c r="P3618"/>
      <c r="Q3618"/>
      <c r="R3618"/>
      <c r="S3618"/>
      <c r="T3618"/>
      <c r="U3618"/>
      <c r="V3618" t="inlineStr">
        <is>
          <t>Static</t>
        </is>
      </c>
      <c r="W3618" t="inlineStr">
        <is>
          <t>Fresh water</t>
        </is>
      </c>
      <c r="X3618" t="inlineStr">
        <is>
          <t>Lab</t>
        </is>
      </c>
      <c r="Y3618" t="n">
        <v>6.0</v>
      </c>
      <c r="Z3618" t="inlineStr">
        <is>
          <t>Total</t>
        </is>
      </c>
      <c r="AA3618" t="inlineStr">
        <is>
          <t>&gt;</t>
        </is>
      </c>
      <c r="AB3618" t="n">
        <v>200.0</v>
      </c>
      <c r="AC3618"/>
      <c r="AD3618"/>
      <c r="AE3618"/>
      <c r="AF3618"/>
      <c r="AG3618" t="inlineStr">
        <is>
          <t>AI mg/L</t>
        </is>
      </c>
      <c r="AH3618"/>
      <c r="AI3618"/>
      <c r="AJ3618"/>
      <c r="AK3618"/>
      <c r="AL3618"/>
      <c r="AM3618"/>
      <c r="AN3618"/>
      <c r="AO3618"/>
      <c r="AP3618"/>
      <c r="AQ3618"/>
      <c r="AR3618"/>
      <c r="AS3618"/>
      <c r="AT3618"/>
      <c r="AU3618"/>
      <c r="AV3618"/>
      <c r="AW3618"/>
      <c r="AX3618" t="inlineStr">
        <is>
          <t>Mortality</t>
        </is>
      </c>
      <c r="AY3618" t="inlineStr">
        <is>
          <t>Mortality</t>
        </is>
      </c>
      <c r="AZ3618" t="inlineStr">
        <is>
          <t>LC50</t>
        </is>
      </c>
      <c r="BA3618"/>
      <c r="BB3618" t="n">
        <v>4.0</v>
      </c>
      <c r="BC3618"/>
      <c r="BD3618"/>
      <c r="BE3618"/>
      <c r="BF3618"/>
      <c r="BG3618" t="inlineStr">
        <is>
          <t>Day(s)</t>
        </is>
      </c>
      <c r="BH3618"/>
      <c r="BI3618" t="inlineStr">
        <is>
          <t>DTXSID5025948</t>
        </is>
      </c>
      <c r="BJ3618"/>
      <c r="BK3618"/>
      <c r="BL3618" t="inlineStr">
        <is>
          <t>Acute</t>
        </is>
      </c>
      <c r="BM3618"/>
      <c r="BN3618"/>
      <c r="BO3618"/>
      <c r="BP3618"/>
      <c r="BQ3618"/>
      <c r="BR3618"/>
      <c r="BS3618"/>
      <c r="BT3618" t="inlineStr">
        <is>
          <t>--</t>
        </is>
      </c>
      <c r="BU3618"/>
      <c r="BV3618"/>
      <c r="BW3618"/>
      <c r="BX3618"/>
      <c r="BY3618"/>
      <c r="BZ3618"/>
      <c r="CA3618"/>
      <c r="CB3618"/>
      <c r="CC3618"/>
      <c r="CD3618"/>
      <c r="CE3618"/>
      <c r="CF3618"/>
      <c r="CG3618"/>
      <c r="CH3618"/>
      <c r="CI3618"/>
      <c r="CJ3618" t="inlineStr">
        <is>
          <t xml:space="preserve">SOURCE/MUSKIE HATCHERY, ASBURY, NEW JERSEY//   </t>
        </is>
      </c>
      <c r="CK3618" t="inlineStr">
        <is>
          <t>National Association of Photographic Manufacturers</t>
        </is>
      </c>
      <c r="CL3618" t="n">
        <v>167113.0</v>
      </c>
      <c r="CM3618" t="inlineStr">
        <is>
          <t>Environmental Effect of Photoprocessing Chemicals Vol I and II (557)</t>
        </is>
      </c>
      <c r="CN3618" t="inlineStr">
        <is>
          <t>EPA/OTS Doc. #40-8469216:536 p.</t>
        </is>
      </c>
      <c r="CO3618" t="n">
        <v>1974.0</v>
      </c>
      <c r="CP3618" t="inlineStr">
        <is>
          <t>National Association of Photographic Manufacturers (1974). Environmental Effect of Photoprocessing Chemicals Vol I and II (557). EPA/OTS Doc. #40-8469216, 536 p. ECOREF#:167113</t>
        </is>
      </c>
    </row>
    <row r="3619">
      <c r="A3619" t="n">
        <v>7778509.0</v>
      </c>
      <c r="B3619" t="inlineStr">
        <is>
          <t>Chromic acid (H2Cr2O7), Potassium salt (1:2)</t>
        </is>
      </c>
      <c r="C3619"/>
      <c r="D3619" t="inlineStr">
        <is>
          <t>Unmeasured</t>
        </is>
      </c>
      <c r="E3619" t="inlineStr">
        <is>
          <t>Other Method</t>
        </is>
      </c>
      <c r="F3619"/>
      <c r="G3619"/>
      <c r="H3619"/>
      <c r="I3619"/>
      <c r="J3619"/>
      <c r="K3619"/>
      <c r="L3619" t="inlineStr">
        <is>
          <t>Pimephales promelas</t>
        </is>
      </c>
      <c r="M3619" t="inlineStr">
        <is>
          <t>Fathead Minnow</t>
        </is>
      </c>
      <c r="N3619"/>
      <c r="O3619"/>
      <c r="P3619"/>
      <c r="Q3619"/>
      <c r="R3619"/>
      <c r="S3619"/>
      <c r="T3619"/>
      <c r="U3619"/>
      <c r="V3619" t="inlineStr">
        <is>
          <t>Static</t>
        </is>
      </c>
      <c r="W3619" t="inlineStr">
        <is>
          <t>Fresh water</t>
        </is>
      </c>
      <c r="X3619" t="inlineStr">
        <is>
          <t>Lab</t>
        </is>
      </c>
      <c r="Y3619" t="n">
        <v>6.0</v>
      </c>
      <c r="Z3619" t="inlineStr">
        <is>
          <t>Total</t>
        </is>
      </c>
      <c r="AA3619"/>
      <c r="AB3619" t="n">
        <v>27.3</v>
      </c>
      <c r="AC3619"/>
      <c r="AD3619" t="n">
        <v>20.1</v>
      </c>
      <c r="AE3619"/>
      <c r="AF3619" t="n">
        <v>32.7</v>
      </c>
      <c r="AG3619" t="inlineStr">
        <is>
          <t>AI mg/L</t>
        </is>
      </c>
      <c r="AH3619"/>
      <c r="AI3619"/>
      <c r="AJ3619"/>
      <c r="AK3619"/>
      <c r="AL3619"/>
      <c r="AM3619"/>
      <c r="AN3619"/>
      <c r="AO3619"/>
      <c r="AP3619"/>
      <c r="AQ3619"/>
      <c r="AR3619"/>
      <c r="AS3619"/>
      <c r="AT3619"/>
      <c r="AU3619"/>
      <c r="AV3619"/>
      <c r="AW3619"/>
      <c r="AX3619" t="inlineStr">
        <is>
          <t>Mortality</t>
        </is>
      </c>
      <c r="AY3619" t="inlineStr">
        <is>
          <t>Mortality</t>
        </is>
      </c>
      <c r="AZ3619" t="inlineStr">
        <is>
          <t>LC50</t>
        </is>
      </c>
      <c r="BA3619"/>
      <c r="BB3619" t="n">
        <v>4.0</v>
      </c>
      <c r="BC3619"/>
      <c r="BD3619"/>
      <c r="BE3619"/>
      <c r="BF3619"/>
      <c r="BG3619" t="inlineStr">
        <is>
          <t>Day(s)</t>
        </is>
      </c>
      <c r="BH3619"/>
      <c r="BI3619" t="inlineStr">
        <is>
          <t>DTXSID5025948</t>
        </is>
      </c>
      <c r="BJ3619"/>
      <c r="BK3619"/>
      <c r="BL3619"/>
      <c r="BM3619"/>
      <c r="BN3619"/>
      <c r="BO3619"/>
      <c r="BP3619"/>
      <c r="BQ3619"/>
      <c r="BR3619"/>
      <c r="BS3619"/>
      <c r="BT3619" t="inlineStr">
        <is>
          <t>--</t>
        </is>
      </c>
      <c r="BU3619"/>
      <c r="BV3619"/>
      <c r="BW3619"/>
      <c r="BX3619"/>
      <c r="BY3619"/>
      <c r="BZ3619"/>
      <c r="CA3619"/>
      <c r="CB3619"/>
      <c r="CC3619"/>
      <c r="CD3619"/>
      <c r="CE3619"/>
      <c r="CF3619"/>
      <c r="CG3619"/>
      <c r="CH3619"/>
      <c r="CI3619"/>
      <c r="CJ3619" t="inlineStr">
        <is>
          <t xml:space="preserve">SOURCE/REARED IN PONDS AT THE STATE FISH HATCHERY AT NEWTON, OHIO//TMETH/AMERICAN PUBLIC HEALTH ASSOCIATION (1960)//MEDIA/SOFT DILUENT WATER //   </t>
        </is>
      </c>
      <c r="CK3619" t="inlineStr">
        <is>
          <t>Pickering,Q.H., and C. Henderson</t>
        </is>
      </c>
      <c r="CL3619" t="n">
        <v>2033.0</v>
      </c>
      <c r="CM3619" t="inlineStr">
        <is>
          <t>The Acute Toxicity of Some Heavy Metals to Different Species of Warm Water Fishes</t>
        </is>
      </c>
      <c r="CN3619" t="inlineStr">
        <is>
          <t>Proc. Ind. Waste Conf.10:453-463</t>
        </is>
      </c>
      <c r="CO3619" t="n">
        <v>1966.0</v>
      </c>
      <c r="CP3619" t="inlineStr">
        <is>
          <t>Pickering,Q.H., and C. Henderson (1966). The Acute Toxicity of Some Heavy Metals to Different Species of Warm Water Fishes. Proc. Ind. Waste Conf., 10, 453-463. ECOREF#:2033</t>
        </is>
      </c>
    </row>
    <row r="3620">
      <c r="A3620" t="n">
        <v>7778509.0</v>
      </c>
      <c r="B3620" t="inlineStr">
        <is>
          <t>Chromic acid (H2Cr2O7), Potassium salt (1:2)</t>
        </is>
      </c>
      <c r="C3620" t="inlineStr">
        <is>
          <t>Reagent Grade, Purissium, Purum, Puriss, Puris, Reinst</t>
        </is>
      </c>
      <c r="D3620" t="inlineStr">
        <is>
          <t>Unmeasured</t>
        </is>
      </c>
      <c r="E3620" t="inlineStr">
        <is>
          <t>Not coded</t>
        </is>
      </c>
      <c r="F3620"/>
      <c r="G3620"/>
      <c r="H3620"/>
      <c r="I3620"/>
      <c r="J3620"/>
      <c r="K3620"/>
      <c r="L3620" t="inlineStr">
        <is>
          <t>Pimephales promelas</t>
        </is>
      </c>
      <c r="M3620" t="inlineStr">
        <is>
          <t>Fathead Minnow</t>
        </is>
      </c>
      <c r="N3620"/>
      <c r="O3620"/>
      <c r="P3620" t="n">
        <v>11.0</v>
      </c>
      <c r="Q3620"/>
      <c r="R3620"/>
      <c r="S3620"/>
      <c r="T3620"/>
      <c r="U3620" t="inlineStr">
        <is>
          <t>Week(s)</t>
        </is>
      </c>
      <c r="V3620" t="inlineStr">
        <is>
          <t>Flow-through</t>
        </is>
      </c>
      <c r="W3620" t="inlineStr">
        <is>
          <t>Fresh water</t>
        </is>
      </c>
      <c r="X3620" t="inlineStr">
        <is>
          <t>Lab</t>
        </is>
      </c>
      <c r="Y3620"/>
      <c r="Z3620" t="inlineStr">
        <is>
          <t>Total</t>
        </is>
      </c>
      <c r="AA3620"/>
      <c r="AB3620" t="n">
        <v>60.0</v>
      </c>
      <c r="AC3620"/>
      <c r="AD3620"/>
      <c r="AE3620"/>
      <c r="AF3620"/>
      <c r="AG3620" t="inlineStr">
        <is>
          <t>AI mg/L</t>
        </is>
      </c>
      <c r="AH3620"/>
      <c r="AI3620"/>
      <c r="AJ3620"/>
      <c r="AK3620"/>
      <c r="AL3620"/>
      <c r="AM3620"/>
      <c r="AN3620"/>
      <c r="AO3620"/>
      <c r="AP3620"/>
      <c r="AQ3620"/>
      <c r="AR3620"/>
      <c r="AS3620"/>
      <c r="AT3620"/>
      <c r="AU3620"/>
      <c r="AV3620"/>
      <c r="AW3620"/>
      <c r="AX3620" t="inlineStr">
        <is>
          <t>Mortality</t>
        </is>
      </c>
      <c r="AY3620" t="inlineStr">
        <is>
          <t>Mortality</t>
        </is>
      </c>
      <c r="AZ3620" t="inlineStr">
        <is>
          <t>LC50</t>
        </is>
      </c>
      <c r="BA3620"/>
      <c r="BB3620" t="n">
        <v>4.0</v>
      </c>
      <c r="BC3620"/>
      <c r="BD3620"/>
      <c r="BE3620"/>
      <c r="BF3620"/>
      <c r="BG3620" t="inlineStr">
        <is>
          <t>Day(s)</t>
        </is>
      </c>
      <c r="BH3620"/>
      <c r="BI3620" t="inlineStr">
        <is>
          <t>DTXSID5025948</t>
        </is>
      </c>
      <c r="BJ3620"/>
      <c r="BK3620"/>
      <c r="BL3620"/>
      <c r="BM3620"/>
      <c r="BN3620"/>
      <c r="BO3620"/>
      <c r="BP3620"/>
      <c r="BQ3620"/>
      <c r="BR3620"/>
      <c r="BS3620"/>
      <c r="BT3620" t="inlineStr">
        <is>
          <t>--</t>
        </is>
      </c>
      <c r="BU3620"/>
      <c r="BV3620"/>
      <c r="BW3620"/>
      <c r="BX3620"/>
      <c r="BY3620"/>
      <c r="BZ3620"/>
      <c r="CA3620"/>
      <c r="CB3620"/>
      <c r="CC3620"/>
      <c r="CD3620"/>
      <c r="CE3620"/>
      <c r="CF3620"/>
      <c r="CG3620"/>
      <c r="CH3620"/>
      <c r="CI3620"/>
      <c r="CJ3620"/>
      <c r="CK3620" t="inlineStr">
        <is>
          <t>Adelman,I.R., and L.L.,Jr. Smith</t>
        </is>
      </c>
      <c r="CL3620" t="n">
        <v>2145.0</v>
      </c>
      <c r="CM3620" t="inlineStr">
        <is>
          <t>Standard Test Fish Development.  Part I.  Fathead Minnows (Pimephales promelas) and Goldfish (Carassius auratus) as Standard Fish in Bioassays and Their Reaction to Potential Reference Toxicants</t>
        </is>
      </c>
      <c r="CN3620" t="inlineStr">
        <is>
          <t>EPA-600/3-76-061A, U.S.EPA, Duluth, MN:77 p.</t>
        </is>
      </c>
      <c r="CO3620" t="n">
        <v>1976.0</v>
      </c>
      <c r="CP3620" t="inlineStr">
        <is>
          <t>Adelman,I.R., and L.L.,Jr. Smith (1976). Standard Test Fish Development.  Part I.  Fathead Minnows (Pimephales promelas) and Goldfish (Carassius auratus) as Standard Fish in Bioassays and Their Reaction to Potential Reference Toxicants. EPA-600/3-76-061A, U.S.EPA, Duluth, MN, 77 p. ECOREF#:2145</t>
        </is>
      </c>
    </row>
    <row r="3621">
      <c r="A3621" t="n">
        <v>7778509.0</v>
      </c>
      <c r="B3621" t="inlineStr">
        <is>
          <t>Chromic acid (H2Cr2O7), Potassium salt (1:2)</t>
        </is>
      </c>
      <c r="C3621" t="inlineStr">
        <is>
          <t>Reagent Grade, Purissium, Purum, Puriss, Puris, Reinst</t>
        </is>
      </c>
      <c r="D3621" t="inlineStr">
        <is>
          <t>Unmeasured</t>
        </is>
      </c>
      <c r="E3621" t="inlineStr">
        <is>
          <t>Not coded</t>
        </is>
      </c>
      <c r="F3621"/>
      <c r="G3621"/>
      <c r="H3621"/>
      <c r="I3621"/>
      <c r="J3621"/>
      <c r="K3621"/>
      <c r="L3621" t="inlineStr">
        <is>
          <t>Pimephales promelas</t>
        </is>
      </c>
      <c r="M3621" t="inlineStr">
        <is>
          <t>Fathead Minnow</t>
        </is>
      </c>
      <c r="N3621"/>
      <c r="O3621"/>
      <c r="P3621" t="n">
        <v>11.0</v>
      </c>
      <c r="Q3621"/>
      <c r="R3621"/>
      <c r="S3621"/>
      <c r="T3621"/>
      <c r="U3621" t="inlineStr">
        <is>
          <t>Week(s)</t>
        </is>
      </c>
      <c r="V3621" t="inlineStr">
        <is>
          <t>Flow-through</t>
        </is>
      </c>
      <c r="W3621" t="inlineStr">
        <is>
          <t>Fresh water</t>
        </is>
      </c>
      <c r="X3621" t="inlineStr">
        <is>
          <t>Lab</t>
        </is>
      </c>
      <c r="Y3621"/>
      <c r="Z3621" t="inlineStr">
        <is>
          <t>Total</t>
        </is>
      </c>
      <c r="AA3621"/>
      <c r="AB3621" t="n">
        <v>53.0</v>
      </c>
      <c r="AC3621"/>
      <c r="AD3621"/>
      <c r="AE3621"/>
      <c r="AF3621"/>
      <c r="AG3621" t="inlineStr">
        <is>
          <t>AI mg/L</t>
        </is>
      </c>
      <c r="AH3621"/>
      <c r="AI3621"/>
      <c r="AJ3621"/>
      <c r="AK3621"/>
      <c r="AL3621"/>
      <c r="AM3621"/>
      <c r="AN3621"/>
      <c r="AO3621"/>
      <c r="AP3621"/>
      <c r="AQ3621"/>
      <c r="AR3621"/>
      <c r="AS3621"/>
      <c r="AT3621"/>
      <c r="AU3621"/>
      <c r="AV3621"/>
      <c r="AW3621"/>
      <c r="AX3621" t="inlineStr">
        <is>
          <t>Mortality</t>
        </is>
      </c>
      <c r="AY3621" t="inlineStr">
        <is>
          <t>Mortality</t>
        </is>
      </c>
      <c r="AZ3621" t="inlineStr">
        <is>
          <t>LC50</t>
        </is>
      </c>
      <c r="BA3621"/>
      <c r="BB3621" t="n">
        <v>4.0</v>
      </c>
      <c r="BC3621"/>
      <c r="BD3621"/>
      <c r="BE3621"/>
      <c r="BF3621"/>
      <c r="BG3621" t="inlineStr">
        <is>
          <t>Day(s)</t>
        </is>
      </c>
      <c r="BH3621"/>
      <c r="BI3621" t="inlineStr">
        <is>
          <t>DTXSID5025948</t>
        </is>
      </c>
      <c r="BJ3621"/>
      <c r="BK3621"/>
      <c r="BL3621"/>
      <c r="BM3621"/>
      <c r="BN3621"/>
      <c r="BO3621"/>
      <c r="BP3621"/>
      <c r="BQ3621"/>
      <c r="BR3621"/>
      <c r="BS3621"/>
      <c r="BT3621" t="inlineStr">
        <is>
          <t>--</t>
        </is>
      </c>
      <c r="BU3621"/>
      <c r="BV3621"/>
      <c r="BW3621"/>
      <c r="BX3621"/>
      <c r="BY3621"/>
      <c r="BZ3621"/>
      <c r="CA3621"/>
      <c r="CB3621"/>
      <c r="CC3621"/>
      <c r="CD3621"/>
      <c r="CE3621"/>
      <c r="CF3621"/>
      <c r="CG3621"/>
      <c r="CH3621"/>
      <c r="CI3621"/>
      <c r="CJ3621"/>
      <c r="CK3621" t="inlineStr">
        <is>
          <t>Adelman,I.R., and L.L.,Jr. Smith</t>
        </is>
      </c>
      <c r="CL3621" t="n">
        <v>2145.0</v>
      </c>
      <c r="CM3621" t="inlineStr">
        <is>
          <t>Standard Test Fish Development.  Part I.  Fathead Minnows (Pimephales promelas) and Goldfish (Carassius auratus) as Standard Fish in Bioassays and Their Reaction to Potential Reference Toxicants</t>
        </is>
      </c>
      <c r="CN3621" t="inlineStr">
        <is>
          <t>EPA-600/3-76-061A, U.S.EPA, Duluth, MN:77 p.</t>
        </is>
      </c>
      <c r="CO3621" t="n">
        <v>1976.0</v>
      </c>
      <c r="CP3621" t="inlineStr">
        <is>
          <t>Adelman,I.R., and L.L.,Jr. Smith (1976). Standard Test Fish Development.  Part I.  Fathead Minnows (Pimephales promelas) and Goldfish (Carassius auratus) as Standard Fish in Bioassays and Their Reaction to Potential Reference Toxicants. EPA-600/3-76-061A, U.S.EPA, Duluth, MN, 77 p. ECOREF#:2145</t>
        </is>
      </c>
    </row>
    <row r="3622">
      <c r="A3622" t="n">
        <v>7778509.0</v>
      </c>
      <c r="B3622" t="inlineStr">
        <is>
          <t>Chromic acid (H2Cr2O7), Potassium salt (1:2)</t>
        </is>
      </c>
      <c r="C3622"/>
      <c r="D3622" t="inlineStr">
        <is>
          <t>Measured</t>
        </is>
      </c>
      <c r="E3622" t="inlineStr">
        <is>
          <t>Not coded</t>
        </is>
      </c>
      <c r="F3622"/>
      <c r="G3622"/>
      <c r="H3622"/>
      <c r="I3622"/>
      <c r="J3622"/>
      <c r="K3622"/>
      <c r="L3622" t="inlineStr">
        <is>
          <t>Pimephales promelas</t>
        </is>
      </c>
      <c r="M3622" t="inlineStr">
        <is>
          <t>Fathead Minnow</t>
        </is>
      </c>
      <c r="N3622"/>
      <c r="O3622"/>
      <c r="P3622"/>
      <c r="Q3622"/>
      <c r="R3622"/>
      <c r="S3622"/>
      <c r="T3622"/>
      <c r="U3622"/>
      <c r="V3622" t="inlineStr">
        <is>
          <t>Flow-through</t>
        </is>
      </c>
      <c r="W3622" t="inlineStr">
        <is>
          <t>Fresh water</t>
        </is>
      </c>
      <c r="X3622" t="inlineStr">
        <is>
          <t>Lab</t>
        </is>
      </c>
      <c r="Y3622"/>
      <c r="Z3622" t="inlineStr">
        <is>
          <t>Total</t>
        </is>
      </c>
      <c r="AA3622"/>
      <c r="AB3622" t="n">
        <v>37.7</v>
      </c>
      <c r="AC3622"/>
      <c r="AD3622" t="n">
        <v>29.5</v>
      </c>
      <c r="AE3622"/>
      <c r="AF3622" t="n">
        <v>57.5</v>
      </c>
      <c r="AG3622" t="inlineStr">
        <is>
          <t>AI mg/L</t>
        </is>
      </c>
      <c r="AH3622"/>
      <c r="AI3622"/>
      <c r="AJ3622"/>
      <c r="AK3622"/>
      <c r="AL3622"/>
      <c r="AM3622"/>
      <c r="AN3622"/>
      <c r="AO3622"/>
      <c r="AP3622"/>
      <c r="AQ3622"/>
      <c r="AR3622"/>
      <c r="AS3622"/>
      <c r="AT3622"/>
      <c r="AU3622"/>
      <c r="AV3622"/>
      <c r="AW3622"/>
      <c r="AX3622" t="inlineStr">
        <is>
          <t>Mortality</t>
        </is>
      </c>
      <c r="AY3622" t="inlineStr">
        <is>
          <t>Mortality</t>
        </is>
      </c>
      <c r="AZ3622" t="inlineStr">
        <is>
          <t>LC50</t>
        </is>
      </c>
      <c r="BA3622"/>
      <c r="BB3622" t="n">
        <v>4.0</v>
      </c>
      <c r="BC3622"/>
      <c r="BD3622"/>
      <c r="BE3622"/>
      <c r="BF3622"/>
      <c r="BG3622" t="inlineStr">
        <is>
          <t>Day(s)</t>
        </is>
      </c>
      <c r="BH3622"/>
      <c r="BI3622" t="inlineStr">
        <is>
          <t>DTXSID5025948</t>
        </is>
      </c>
      <c r="BJ3622" t="inlineStr">
        <is>
          <t>10.1007/BF01055292</t>
        </is>
      </c>
      <c r="BK3622"/>
      <c r="BL3622"/>
      <c r="BM3622"/>
      <c r="BN3622"/>
      <c r="BO3622"/>
      <c r="BP3622"/>
      <c r="BQ3622"/>
      <c r="BR3622"/>
      <c r="BS3622"/>
      <c r="BT3622" t="inlineStr">
        <is>
          <t>--</t>
        </is>
      </c>
      <c r="BU3622"/>
      <c r="BV3622"/>
      <c r="BW3622"/>
      <c r="BX3622"/>
      <c r="BY3622"/>
      <c r="BZ3622"/>
      <c r="CA3622"/>
      <c r="CB3622"/>
      <c r="CC3622"/>
      <c r="CD3622"/>
      <c r="CE3622"/>
      <c r="CF3622"/>
      <c r="CG3622"/>
      <c r="CH3622"/>
      <c r="CI3622" t="inlineStr">
        <is>
          <t xml:space="preserve"> CONTR/FOLLOWED APHA METHODS//</t>
        </is>
      </c>
      <c r="CJ3622" t="inlineStr">
        <is>
          <t xml:space="preserve">   CONTR/FOLLOWED APHA METHODS//</t>
        </is>
      </c>
      <c r="CK3622" t="inlineStr">
        <is>
          <t>Pickering,Q.H.</t>
        </is>
      </c>
      <c r="CL3622" t="n">
        <v>584.0</v>
      </c>
      <c r="CM3622" t="inlineStr">
        <is>
          <t>Chronic Toxicity of Hexavalent Chromium to the Fathead Minnow (Pimephales promelas)</t>
        </is>
      </c>
      <c r="CN3622" t="inlineStr">
        <is>
          <t>Arch. Environ. Contam. Toxicol.9:405-413</t>
        </is>
      </c>
      <c r="CO3622" t="n">
        <v>1980.0</v>
      </c>
      <c r="CP3622" t="inlineStr">
        <is>
          <t>Pickering,Q.H. (1980). Chronic Toxicity of Hexavalent Chromium to the Fathead Minnow (Pimephales promelas). Arch. Environ. Contam. Toxicol., 9, 405-413. doi:10.1007/BF01055292. ECOREF#:584</t>
        </is>
      </c>
    </row>
    <row r="3623">
      <c r="A3623" t="n">
        <v>7778509.0</v>
      </c>
      <c r="B3623" t="inlineStr">
        <is>
          <t>Chromic acid (H2Cr2O7), Potassium salt (1:2)</t>
        </is>
      </c>
      <c r="C3623" t="inlineStr">
        <is>
          <t>Reagent Grade, Purissium, Purum, Puriss, Puris, Reinst</t>
        </is>
      </c>
      <c r="D3623" t="inlineStr">
        <is>
          <t>Unmeasured</t>
        </is>
      </c>
      <c r="E3623" t="inlineStr">
        <is>
          <t>Not coded</t>
        </is>
      </c>
      <c r="F3623"/>
      <c r="G3623"/>
      <c r="H3623"/>
      <c r="I3623"/>
      <c r="J3623"/>
      <c r="K3623"/>
      <c r="L3623" t="inlineStr">
        <is>
          <t>Pimephales promelas</t>
        </is>
      </c>
      <c r="M3623" t="inlineStr">
        <is>
          <t>Fathead Minnow</t>
        </is>
      </c>
      <c r="N3623"/>
      <c r="O3623"/>
      <c r="P3623" t="n">
        <v>11.0</v>
      </c>
      <c r="Q3623"/>
      <c r="R3623"/>
      <c r="S3623"/>
      <c r="T3623"/>
      <c r="U3623" t="inlineStr">
        <is>
          <t>Week(s)</t>
        </is>
      </c>
      <c r="V3623" t="inlineStr">
        <is>
          <t>Flow-through</t>
        </is>
      </c>
      <c r="W3623" t="inlineStr">
        <is>
          <t>Fresh water</t>
        </is>
      </c>
      <c r="X3623" t="inlineStr">
        <is>
          <t>Lab</t>
        </is>
      </c>
      <c r="Y3623"/>
      <c r="Z3623" t="inlineStr">
        <is>
          <t>Total</t>
        </is>
      </c>
      <c r="AA3623"/>
      <c r="AB3623" t="n">
        <v>49.0</v>
      </c>
      <c r="AC3623"/>
      <c r="AD3623"/>
      <c r="AE3623"/>
      <c r="AF3623"/>
      <c r="AG3623" t="inlineStr">
        <is>
          <t>AI mg/L</t>
        </is>
      </c>
      <c r="AH3623"/>
      <c r="AI3623"/>
      <c r="AJ3623"/>
      <c r="AK3623"/>
      <c r="AL3623"/>
      <c r="AM3623"/>
      <c r="AN3623"/>
      <c r="AO3623"/>
      <c r="AP3623"/>
      <c r="AQ3623"/>
      <c r="AR3623"/>
      <c r="AS3623"/>
      <c r="AT3623"/>
      <c r="AU3623"/>
      <c r="AV3623"/>
      <c r="AW3623"/>
      <c r="AX3623" t="inlineStr">
        <is>
          <t>Mortality</t>
        </is>
      </c>
      <c r="AY3623" t="inlineStr">
        <is>
          <t>Mortality</t>
        </is>
      </c>
      <c r="AZ3623" t="inlineStr">
        <is>
          <t>LC50</t>
        </is>
      </c>
      <c r="BA3623"/>
      <c r="BB3623" t="n">
        <v>4.0</v>
      </c>
      <c r="BC3623"/>
      <c r="BD3623"/>
      <c r="BE3623"/>
      <c r="BF3623"/>
      <c r="BG3623" t="inlineStr">
        <is>
          <t>Day(s)</t>
        </is>
      </c>
      <c r="BH3623"/>
      <c r="BI3623" t="inlineStr">
        <is>
          <t>DTXSID5025948</t>
        </is>
      </c>
      <c r="BJ3623"/>
      <c r="BK3623"/>
      <c r="BL3623"/>
      <c r="BM3623"/>
      <c r="BN3623"/>
      <c r="BO3623"/>
      <c r="BP3623"/>
      <c r="BQ3623"/>
      <c r="BR3623"/>
      <c r="BS3623"/>
      <c r="BT3623" t="inlineStr">
        <is>
          <t>--</t>
        </is>
      </c>
      <c r="BU3623"/>
      <c r="BV3623"/>
      <c r="BW3623"/>
      <c r="BX3623"/>
      <c r="BY3623"/>
      <c r="BZ3623"/>
      <c r="CA3623"/>
      <c r="CB3623"/>
      <c r="CC3623"/>
      <c r="CD3623"/>
      <c r="CE3623"/>
      <c r="CF3623"/>
      <c r="CG3623"/>
      <c r="CH3623"/>
      <c r="CI3623"/>
      <c r="CJ3623"/>
      <c r="CK3623" t="inlineStr">
        <is>
          <t>Adelman,I.R., and L.L.,Jr. Smith</t>
        </is>
      </c>
      <c r="CL3623" t="n">
        <v>2145.0</v>
      </c>
      <c r="CM3623" t="inlineStr">
        <is>
          <t>Standard Test Fish Development.  Part I.  Fathead Minnows (Pimephales promelas) and Goldfish (Carassius auratus) as Standard Fish in Bioassays and Their Reaction to Potential Reference Toxicants</t>
        </is>
      </c>
      <c r="CN3623" t="inlineStr">
        <is>
          <t>EPA-600/3-76-061A, U.S.EPA, Duluth, MN:77 p.</t>
        </is>
      </c>
      <c r="CO3623" t="n">
        <v>1976.0</v>
      </c>
      <c r="CP3623" t="inlineStr">
        <is>
          <t>Adelman,I.R., and L.L.,Jr. Smith (1976). Standard Test Fish Development.  Part I.  Fathead Minnows (Pimephales promelas) and Goldfish (Carassius auratus) as Standard Fish in Bioassays and Their Reaction to Potential Reference Toxicants. EPA-600/3-76-061A, U.S.EPA, Duluth, MN, 77 p. ECOREF#:2145</t>
        </is>
      </c>
    </row>
    <row r="3624">
      <c r="A3624" t="n">
        <v>7778509.0</v>
      </c>
      <c r="B3624" t="inlineStr">
        <is>
          <t>Chromic acid (H2Cr2O7), Potassium salt (1:2)</t>
        </is>
      </c>
      <c r="C3624"/>
      <c r="D3624" t="inlineStr">
        <is>
          <t>Unmeasured</t>
        </is>
      </c>
      <c r="E3624" t="inlineStr">
        <is>
          <t>Not coded</t>
        </is>
      </c>
      <c r="F3624"/>
      <c r="G3624"/>
      <c r="H3624"/>
      <c r="I3624"/>
      <c r="J3624"/>
      <c r="K3624"/>
      <c r="L3624" t="inlineStr">
        <is>
          <t>Pimephales promelas</t>
        </is>
      </c>
      <c r="M3624" t="inlineStr">
        <is>
          <t>Fathead Minnow</t>
        </is>
      </c>
      <c r="N3624"/>
      <c r="O3624"/>
      <c r="P3624"/>
      <c r="Q3624"/>
      <c r="R3624"/>
      <c r="S3624"/>
      <c r="T3624"/>
      <c r="U3624"/>
      <c r="V3624" t="inlineStr">
        <is>
          <t>Static</t>
        </is>
      </c>
      <c r="W3624" t="inlineStr">
        <is>
          <t>Fresh water</t>
        </is>
      </c>
      <c r="X3624" t="inlineStr">
        <is>
          <t>Lab</t>
        </is>
      </c>
      <c r="Y3624"/>
      <c r="Z3624" t="inlineStr">
        <is>
          <t>Total</t>
        </is>
      </c>
      <c r="AA3624"/>
      <c r="AB3624" t="n">
        <v>39.7</v>
      </c>
      <c r="AC3624"/>
      <c r="AD3624"/>
      <c r="AE3624"/>
      <c r="AF3624"/>
      <c r="AG3624" t="inlineStr">
        <is>
          <t>AI mg/L</t>
        </is>
      </c>
      <c r="AH3624"/>
      <c r="AI3624"/>
      <c r="AJ3624"/>
      <c r="AK3624"/>
      <c r="AL3624"/>
      <c r="AM3624"/>
      <c r="AN3624"/>
      <c r="AO3624"/>
      <c r="AP3624"/>
      <c r="AQ3624"/>
      <c r="AR3624"/>
      <c r="AS3624"/>
      <c r="AT3624"/>
      <c r="AU3624"/>
      <c r="AV3624"/>
      <c r="AW3624"/>
      <c r="AX3624" t="inlineStr">
        <is>
          <t>Mortality</t>
        </is>
      </c>
      <c r="AY3624" t="inlineStr">
        <is>
          <t>Mortality</t>
        </is>
      </c>
      <c r="AZ3624" t="inlineStr">
        <is>
          <t>LC50</t>
        </is>
      </c>
      <c r="BA3624"/>
      <c r="BB3624" t="n">
        <v>4.0</v>
      </c>
      <c r="BC3624"/>
      <c r="BD3624"/>
      <c r="BE3624"/>
      <c r="BF3624"/>
      <c r="BG3624" t="inlineStr">
        <is>
          <t>Day(s)</t>
        </is>
      </c>
      <c r="BH3624"/>
      <c r="BI3624" t="inlineStr">
        <is>
          <t>DTXSID5025948</t>
        </is>
      </c>
      <c r="BJ3624" t="inlineStr">
        <is>
          <t>10.1007/BF01055292</t>
        </is>
      </c>
      <c r="BK3624"/>
      <c r="BL3624"/>
      <c r="BM3624"/>
      <c r="BN3624"/>
      <c r="BO3624"/>
      <c r="BP3624"/>
      <c r="BQ3624"/>
      <c r="BR3624"/>
      <c r="BS3624"/>
      <c r="BT3624" t="inlineStr">
        <is>
          <t>--</t>
        </is>
      </c>
      <c r="BU3624"/>
      <c r="BV3624"/>
      <c r="BW3624"/>
      <c r="BX3624"/>
      <c r="BY3624"/>
      <c r="BZ3624"/>
      <c r="CA3624"/>
      <c r="CB3624"/>
      <c r="CC3624"/>
      <c r="CD3624"/>
      <c r="CE3624"/>
      <c r="CF3624"/>
      <c r="CG3624"/>
      <c r="CH3624"/>
      <c r="CI3624" t="inlineStr">
        <is>
          <t xml:space="preserve"> CONTR/FOLLOWED APHA METHODS//</t>
        </is>
      </c>
      <c r="CJ3624" t="inlineStr">
        <is>
          <t xml:space="preserve">   CONTR/FOLLOWED APHA METHODS//</t>
        </is>
      </c>
      <c r="CK3624" t="inlineStr">
        <is>
          <t>Pickering,Q.H.</t>
        </is>
      </c>
      <c r="CL3624" t="n">
        <v>584.0</v>
      </c>
      <c r="CM3624" t="inlineStr">
        <is>
          <t>Chronic Toxicity of Hexavalent Chromium to the Fathead Minnow (Pimephales promelas)</t>
        </is>
      </c>
      <c r="CN3624" t="inlineStr">
        <is>
          <t>Arch. Environ. Contam. Toxicol.9:405-413</t>
        </is>
      </c>
      <c r="CO3624" t="n">
        <v>1980.0</v>
      </c>
      <c r="CP3624" t="inlineStr">
        <is>
          <t>Pickering,Q.H. (1980). Chronic Toxicity of Hexavalent Chromium to the Fathead Minnow (Pimephales promelas). Arch. Environ. Contam. Toxicol., 9, 405-413. doi:10.1007/BF01055292. ECOREF#:584</t>
        </is>
      </c>
    </row>
    <row r="3625">
      <c r="A3625" t="n">
        <v>7778509.0</v>
      </c>
      <c r="B3625" t="inlineStr">
        <is>
          <t>Chromic acid (H2Cr2O7), Potassium salt (1:2)</t>
        </is>
      </c>
      <c r="C3625" t="inlineStr">
        <is>
          <t>Reagent Grade, Purissium, Purum, Puriss, Puris, Reinst</t>
        </is>
      </c>
      <c r="D3625" t="inlineStr">
        <is>
          <t>Unmeasured</t>
        </is>
      </c>
      <c r="E3625" t="inlineStr">
        <is>
          <t>Not coded</t>
        </is>
      </c>
      <c r="F3625"/>
      <c r="G3625"/>
      <c r="H3625"/>
      <c r="I3625"/>
      <c r="J3625"/>
      <c r="K3625"/>
      <c r="L3625" t="inlineStr">
        <is>
          <t>Pimephales promelas</t>
        </is>
      </c>
      <c r="M3625" t="inlineStr">
        <is>
          <t>Fathead Minnow</t>
        </is>
      </c>
      <c r="N3625"/>
      <c r="O3625"/>
      <c r="P3625" t="n">
        <v>11.0</v>
      </c>
      <c r="Q3625"/>
      <c r="R3625"/>
      <c r="S3625"/>
      <c r="T3625"/>
      <c r="U3625" t="inlineStr">
        <is>
          <t>Week(s)</t>
        </is>
      </c>
      <c r="V3625" t="inlineStr">
        <is>
          <t>Flow-through</t>
        </is>
      </c>
      <c r="W3625" t="inlineStr">
        <is>
          <t>Fresh water</t>
        </is>
      </c>
      <c r="X3625" t="inlineStr">
        <is>
          <t>Lab</t>
        </is>
      </c>
      <c r="Y3625"/>
      <c r="Z3625" t="inlineStr">
        <is>
          <t>Total</t>
        </is>
      </c>
      <c r="AA3625"/>
      <c r="AB3625" t="n">
        <v>66.0</v>
      </c>
      <c r="AC3625"/>
      <c r="AD3625"/>
      <c r="AE3625"/>
      <c r="AF3625"/>
      <c r="AG3625" t="inlineStr">
        <is>
          <t>AI mg/L</t>
        </is>
      </c>
      <c r="AH3625"/>
      <c r="AI3625"/>
      <c r="AJ3625"/>
      <c r="AK3625"/>
      <c r="AL3625"/>
      <c r="AM3625"/>
      <c r="AN3625"/>
      <c r="AO3625"/>
      <c r="AP3625"/>
      <c r="AQ3625"/>
      <c r="AR3625"/>
      <c r="AS3625"/>
      <c r="AT3625"/>
      <c r="AU3625"/>
      <c r="AV3625"/>
      <c r="AW3625"/>
      <c r="AX3625" t="inlineStr">
        <is>
          <t>Mortality</t>
        </is>
      </c>
      <c r="AY3625" t="inlineStr">
        <is>
          <t>Mortality</t>
        </is>
      </c>
      <c r="AZ3625" t="inlineStr">
        <is>
          <t>LC50</t>
        </is>
      </c>
      <c r="BA3625"/>
      <c r="BB3625" t="n">
        <v>4.0</v>
      </c>
      <c r="BC3625"/>
      <c r="BD3625"/>
      <c r="BE3625"/>
      <c r="BF3625"/>
      <c r="BG3625" t="inlineStr">
        <is>
          <t>Day(s)</t>
        </is>
      </c>
      <c r="BH3625"/>
      <c r="BI3625" t="inlineStr">
        <is>
          <t>DTXSID5025948</t>
        </is>
      </c>
      <c r="BJ3625"/>
      <c r="BK3625"/>
      <c r="BL3625"/>
      <c r="BM3625"/>
      <c r="BN3625"/>
      <c r="BO3625"/>
      <c r="BP3625"/>
      <c r="BQ3625"/>
      <c r="BR3625"/>
      <c r="BS3625"/>
      <c r="BT3625" t="inlineStr">
        <is>
          <t>--</t>
        </is>
      </c>
      <c r="BU3625"/>
      <c r="BV3625"/>
      <c r="BW3625"/>
      <c r="BX3625"/>
      <c r="BY3625"/>
      <c r="BZ3625"/>
      <c r="CA3625"/>
      <c r="CB3625"/>
      <c r="CC3625"/>
      <c r="CD3625"/>
      <c r="CE3625"/>
      <c r="CF3625"/>
      <c r="CG3625"/>
      <c r="CH3625"/>
      <c r="CI3625"/>
      <c r="CJ3625"/>
      <c r="CK3625" t="inlineStr">
        <is>
          <t>Adelman,I.R., and L.L.,Jr. Smith</t>
        </is>
      </c>
      <c r="CL3625" t="n">
        <v>2145.0</v>
      </c>
      <c r="CM3625" t="inlineStr">
        <is>
          <t>Standard Test Fish Development.  Part I.  Fathead Minnows (Pimephales promelas) and Goldfish (Carassius auratus) as Standard Fish in Bioassays and Their Reaction to Potential Reference Toxicants</t>
        </is>
      </c>
      <c r="CN3625" t="inlineStr">
        <is>
          <t>EPA-600/3-76-061A, U.S.EPA, Duluth, MN:77 p.</t>
        </is>
      </c>
      <c r="CO3625" t="n">
        <v>1976.0</v>
      </c>
      <c r="CP3625" t="inlineStr">
        <is>
          <t>Adelman,I.R., and L.L.,Jr. Smith (1976). Standard Test Fish Development.  Part I.  Fathead Minnows (Pimephales promelas) and Goldfish (Carassius auratus) as Standard Fish in Bioassays and Their Reaction to Potential Reference Toxicants. EPA-600/3-76-061A, U.S.EPA, Duluth, MN, 77 p. ECOREF#:2145</t>
        </is>
      </c>
    </row>
    <row r="3626">
      <c r="A3626" t="n">
        <v>7778509.0</v>
      </c>
      <c r="B3626" t="inlineStr">
        <is>
          <t>Chromic acid (H2Cr2O7), Potassium salt (1:2)</t>
        </is>
      </c>
      <c r="C3626" t="inlineStr">
        <is>
          <t>Reagent Grade, Purissium, Purum, Puriss, Puris, Reinst</t>
        </is>
      </c>
      <c r="D3626" t="inlineStr">
        <is>
          <t>Unmeasured</t>
        </is>
      </c>
      <c r="E3626" t="inlineStr">
        <is>
          <t>Not coded</t>
        </is>
      </c>
      <c r="F3626"/>
      <c r="G3626"/>
      <c r="H3626"/>
      <c r="I3626"/>
      <c r="J3626"/>
      <c r="K3626"/>
      <c r="L3626" t="inlineStr">
        <is>
          <t>Pimephales promelas</t>
        </is>
      </c>
      <c r="M3626" t="inlineStr">
        <is>
          <t>Fathead Minnow</t>
        </is>
      </c>
      <c r="N3626"/>
      <c r="O3626"/>
      <c r="P3626" t="n">
        <v>11.0</v>
      </c>
      <c r="Q3626"/>
      <c r="R3626"/>
      <c r="S3626"/>
      <c r="T3626"/>
      <c r="U3626" t="inlineStr">
        <is>
          <t>Week(s)</t>
        </is>
      </c>
      <c r="V3626" t="inlineStr">
        <is>
          <t>Flow-through</t>
        </is>
      </c>
      <c r="W3626" t="inlineStr">
        <is>
          <t>Fresh water</t>
        </is>
      </c>
      <c r="X3626" t="inlineStr">
        <is>
          <t>Lab</t>
        </is>
      </c>
      <c r="Y3626"/>
      <c r="Z3626" t="inlineStr">
        <is>
          <t>Total</t>
        </is>
      </c>
      <c r="AA3626"/>
      <c r="AB3626" t="n">
        <v>48.0</v>
      </c>
      <c r="AC3626"/>
      <c r="AD3626"/>
      <c r="AE3626"/>
      <c r="AF3626"/>
      <c r="AG3626" t="inlineStr">
        <is>
          <t>AI mg/L</t>
        </is>
      </c>
      <c r="AH3626"/>
      <c r="AI3626"/>
      <c r="AJ3626"/>
      <c r="AK3626"/>
      <c r="AL3626"/>
      <c r="AM3626"/>
      <c r="AN3626"/>
      <c r="AO3626"/>
      <c r="AP3626"/>
      <c r="AQ3626"/>
      <c r="AR3626"/>
      <c r="AS3626"/>
      <c r="AT3626"/>
      <c r="AU3626"/>
      <c r="AV3626"/>
      <c r="AW3626"/>
      <c r="AX3626" t="inlineStr">
        <is>
          <t>Mortality</t>
        </is>
      </c>
      <c r="AY3626" t="inlineStr">
        <is>
          <t>Mortality</t>
        </is>
      </c>
      <c r="AZ3626" t="inlineStr">
        <is>
          <t>LC50</t>
        </is>
      </c>
      <c r="BA3626"/>
      <c r="BB3626" t="n">
        <v>4.0</v>
      </c>
      <c r="BC3626"/>
      <c r="BD3626"/>
      <c r="BE3626"/>
      <c r="BF3626"/>
      <c r="BG3626" t="inlineStr">
        <is>
          <t>Day(s)</t>
        </is>
      </c>
      <c r="BH3626"/>
      <c r="BI3626" t="inlineStr">
        <is>
          <t>DTXSID5025948</t>
        </is>
      </c>
      <c r="BJ3626"/>
      <c r="BK3626"/>
      <c r="BL3626"/>
      <c r="BM3626"/>
      <c r="BN3626"/>
      <c r="BO3626"/>
      <c r="BP3626"/>
      <c r="BQ3626"/>
      <c r="BR3626"/>
      <c r="BS3626"/>
      <c r="BT3626" t="inlineStr">
        <is>
          <t>--</t>
        </is>
      </c>
      <c r="BU3626"/>
      <c r="BV3626"/>
      <c r="BW3626"/>
      <c r="BX3626"/>
      <c r="BY3626"/>
      <c r="BZ3626"/>
      <c r="CA3626"/>
      <c r="CB3626"/>
      <c r="CC3626"/>
      <c r="CD3626"/>
      <c r="CE3626"/>
      <c r="CF3626"/>
      <c r="CG3626"/>
      <c r="CH3626"/>
      <c r="CI3626"/>
      <c r="CJ3626"/>
      <c r="CK3626" t="inlineStr">
        <is>
          <t>Adelman,I.R., and L.L.,Jr. Smith</t>
        </is>
      </c>
      <c r="CL3626" t="n">
        <v>2145.0</v>
      </c>
      <c r="CM3626" t="inlineStr">
        <is>
          <t>Standard Test Fish Development.  Part I.  Fathead Minnows (Pimephales promelas) and Goldfish (Carassius auratus) as Standard Fish in Bioassays and Their Reaction to Potential Reference Toxicants</t>
        </is>
      </c>
      <c r="CN3626" t="inlineStr">
        <is>
          <t>EPA-600/3-76-061A, U.S.EPA, Duluth, MN:77 p.</t>
        </is>
      </c>
      <c r="CO3626" t="n">
        <v>1976.0</v>
      </c>
      <c r="CP3626" t="inlineStr">
        <is>
          <t>Adelman,I.R., and L.L.,Jr. Smith (1976). Standard Test Fish Development.  Part I.  Fathead Minnows (Pimephales promelas) and Goldfish (Carassius auratus) as Standard Fish in Bioassays and Their Reaction to Potential Reference Toxicants. EPA-600/3-76-061A, U.S.EPA, Duluth, MN, 77 p. ECOREF#:2145</t>
        </is>
      </c>
    </row>
    <row r="3627">
      <c r="A3627" t="n">
        <v>7778509.0</v>
      </c>
      <c r="B3627" t="inlineStr">
        <is>
          <t>Chromic acid (H2Cr2O7), Potassium salt (1:2)</t>
        </is>
      </c>
      <c r="C3627"/>
      <c r="D3627" t="inlineStr">
        <is>
          <t>Measured</t>
        </is>
      </c>
      <c r="E3627" t="inlineStr">
        <is>
          <t>Not coded</t>
        </is>
      </c>
      <c r="F3627"/>
      <c r="G3627"/>
      <c r="H3627"/>
      <c r="I3627"/>
      <c r="J3627"/>
      <c r="K3627"/>
      <c r="L3627" t="inlineStr">
        <is>
          <t>Pimephales promelas</t>
        </is>
      </c>
      <c r="M3627" t="inlineStr">
        <is>
          <t>Fathead Minnow</t>
        </is>
      </c>
      <c r="N3627"/>
      <c r="O3627"/>
      <c r="P3627"/>
      <c r="Q3627"/>
      <c r="R3627"/>
      <c r="S3627"/>
      <c r="T3627"/>
      <c r="U3627"/>
      <c r="V3627" t="inlineStr">
        <is>
          <t>Flow-through</t>
        </is>
      </c>
      <c r="W3627" t="inlineStr">
        <is>
          <t>Fresh water</t>
        </is>
      </c>
      <c r="X3627" t="inlineStr">
        <is>
          <t>Lab</t>
        </is>
      </c>
      <c r="Y3627"/>
      <c r="Z3627" t="inlineStr">
        <is>
          <t>Total</t>
        </is>
      </c>
      <c r="AA3627"/>
      <c r="AB3627" t="n">
        <v>35.9</v>
      </c>
      <c r="AC3627"/>
      <c r="AD3627" t="n">
        <v>29.1</v>
      </c>
      <c r="AE3627"/>
      <c r="AF3627" t="n">
        <v>45.9</v>
      </c>
      <c r="AG3627" t="inlineStr">
        <is>
          <t>AI mg/L</t>
        </is>
      </c>
      <c r="AH3627"/>
      <c r="AI3627"/>
      <c r="AJ3627"/>
      <c r="AK3627"/>
      <c r="AL3627"/>
      <c r="AM3627"/>
      <c r="AN3627"/>
      <c r="AO3627"/>
      <c r="AP3627"/>
      <c r="AQ3627"/>
      <c r="AR3627"/>
      <c r="AS3627"/>
      <c r="AT3627"/>
      <c r="AU3627"/>
      <c r="AV3627"/>
      <c r="AW3627"/>
      <c r="AX3627" t="inlineStr">
        <is>
          <t>Mortality</t>
        </is>
      </c>
      <c r="AY3627" t="inlineStr">
        <is>
          <t>Mortality</t>
        </is>
      </c>
      <c r="AZ3627" t="inlineStr">
        <is>
          <t>LC50</t>
        </is>
      </c>
      <c r="BA3627"/>
      <c r="BB3627" t="n">
        <v>4.0</v>
      </c>
      <c r="BC3627"/>
      <c r="BD3627"/>
      <c r="BE3627"/>
      <c r="BF3627"/>
      <c r="BG3627" t="inlineStr">
        <is>
          <t>Day(s)</t>
        </is>
      </c>
      <c r="BH3627"/>
      <c r="BI3627" t="inlineStr">
        <is>
          <t>DTXSID5025948</t>
        </is>
      </c>
      <c r="BJ3627" t="inlineStr">
        <is>
          <t>10.1007/BF01055292</t>
        </is>
      </c>
      <c r="BK3627"/>
      <c r="BL3627"/>
      <c r="BM3627"/>
      <c r="BN3627"/>
      <c r="BO3627"/>
      <c r="BP3627"/>
      <c r="BQ3627"/>
      <c r="BR3627"/>
      <c r="BS3627"/>
      <c r="BT3627" t="inlineStr">
        <is>
          <t>--</t>
        </is>
      </c>
      <c r="BU3627"/>
      <c r="BV3627"/>
      <c r="BW3627"/>
      <c r="BX3627"/>
      <c r="BY3627"/>
      <c r="BZ3627"/>
      <c r="CA3627"/>
      <c r="CB3627"/>
      <c r="CC3627"/>
      <c r="CD3627"/>
      <c r="CE3627"/>
      <c r="CF3627"/>
      <c r="CG3627"/>
      <c r="CH3627"/>
      <c r="CI3627" t="inlineStr">
        <is>
          <t xml:space="preserve"> CONTR/FOLLOWED APHA METHODS//</t>
        </is>
      </c>
      <c r="CJ3627" t="inlineStr">
        <is>
          <t xml:space="preserve">   CONTR/FOLLOWED APHA METHODS//</t>
        </is>
      </c>
      <c r="CK3627" t="inlineStr">
        <is>
          <t>Pickering,Q.H.</t>
        </is>
      </c>
      <c r="CL3627" t="n">
        <v>584.0</v>
      </c>
      <c r="CM3627" t="inlineStr">
        <is>
          <t>Chronic Toxicity of Hexavalent Chromium to the Fathead Minnow (Pimephales promelas)</t>
        </is>
      </c>
      <c r="CN3627" t="inlineStr">
        <is>
          <t>Arch. Environ. Contam. Toxicol.9:405-413</t>
        </is>
      </c>
      <c r="CO3627" t="n">
        <v>1980.0</v>
      </c>
      <c r="CP3627" t="inlineStr">
        <is>
          <t>Pickering,Q.H. (1980). Chronic Toxicity of Hexavalent Chromium to the Fathead Minnow (Pimephales promelas). Arch. Environ. Contam. Toxicol., 9, 405-413. doi:10.1007/BF01055292. ECOREF#:584</t>
        </is>
      </c>
    </row>
    <row r="3628">
      <c r="A3628" t="n">
        <v>7778543.0</v>
      </c>
      <c r="B3628" t="inlineStr">
        <is>
          <t>Hypochlorous acid, Calcium salt (2:1)</t>
        </is>
      </c>
      <c r="C3628"/>
      <c r="D3628" t="inlineStr">
        <is>
          <t>Not reported</t>
        </is>
      </c>
      <c r="E3628" t="inlineStr">
        <is>
          <t>Not coded</t>
        </is>
      </c>
      <c r="F3628"/>
      <c r="G3628" t="n">
        <v>100.0</v>
      </c>
      <c r="H3628"/>
      <c r="I3628"/>
      <c r="J3628"/>
      <c r="K3628"/>
      <c r="L3628" t="inlineStr">
        <is>
          <t>Pimephales promelas</t>
        </is>
      </c>
      <c r="M3628" t="inlineStr">
        <is>
          <t>Fathead Minnow</t>
        </is>
      </c>
      <c r="N3628"/>
      <c r="O3628"/>
      <c r="P3628"/>
      <c r="Q3628"/>
      <c r="R3628"/>
      <c r="S3628"/>
      <c r="T3628"/>
      <c r="U3628"/>
      <c r="V3628" t="inlineStr">
        <is>
          <t>Static</t>
        </is>
      </c>
      <c r="W3628" t="inlineStr">
        <is>
          <t>Fresh water</t>
        </is>
      </c>
      <c r="X3628" t="inlineStr">
        <is>
          <t>Lab</t>
        </is>
      </c>
      <c r="Y3628"/>
      <c r="Z3628" t="inlineStr">
        <is>
          <t>Total</t>
        </is>
      </c>
      <c r="AA3628"/>
      <c r="AB3628" t="n">
        <v>0.84</v>
      </c>
      <c r="AC3628"/>
      <c r="AD3628" t="n">
        <v>0.641</v>
      </c>
      <c r="AE3628"/>
      <c r="AF3628" t="n">
        <v>1.101</v>
      </c>
      <c r="AG3628" t="inlineStr">
        <is>
          <t>AI mg/L</t>
        </is>
      </c>
      <c r="AH3628"/>
      <c r="AI3628"/>
      <c r="AJ3628"/>
      <c r="AK3628"/>
      <c r="AL3628"/>
      <c r="AM3628"/>
      <c r="AN3628"/>
      <c r="AO3628"/>
      <c r="AP3628"/>
      <c r="AQ3628"/>
      <c r="AR3628"/>
      <c r="AS3628"/>
      <c r="AT3628"/>
      <c r="AU3628"/>
      <c r="AV3628"/>
      <c r="AW3628"/>
      <c r="AX3628" t="inlineStr">
        <is>
          <t>Mortality</t>
        </is>
      </c>
      <c r="AY3628" t="inlineStr">
        <is>
          <t>Mortality</t>
        </is>
      </c>
      <c r="AZ3628" t="inlineStr">
        <is>
          <t>LC50</t>
        </is>
      </c>
      <c r="BA3628"/>
      <c r="BB3628" t="n">
        <v>4.0</v>
      </c>
      <c r="BC3628"/>
      <c r="BD3628"/>
      <c r="BE3628"/>
      <c r="BF3628"/>
      <c r="BG3628" t="inlineStr">
        <is>
          <t>Day(s)</t>
        </is>
      </c>
      <c r="BH3628" t="inlineStr">
        <is>
          <t>Wettable Powder or Water Dispersible Powder</t>
        </is>
      </c>
      <c r="BI3628" t="inlineStr">
        <is>
          <t>DTXSID1029700</t>
        </is>
      </c>
      <c r="BJ3628"/>
      <c r="BK3628"/>
      <c r="BL3628"/>
      <c r="BM3628"/>
      <c r="BN3628"/>
      <c r="BO3628"/>
      <c r="BP3628"/>
      <c r="BQ3628"/>
      <c r="BR3628"/>
      <c r="BS3628"/>
      <c r="BT3628" t="inlineStr">
        <is>
          <t>--</t>
        </is>
      </c>
      <c r="BU3628"/>
      <c r="BV3628"/>
      <c r="BW3628"/>
      <c r="BX3628"/>
      <c r="BY3628"/>
      <c r="BZ3628"/>
      <c r="CA3628"/>
      <c r="CB3628"/>
      <c r="CC3628"/>
      <c r="CD3628"/>
      <c r="CE3628"/>
      <c r="CF3628"/>
      <c r="CG3628"/>
      <c r="CH3628"/>
      <c r="CI3628"/>
      <c r="CJ3628"/>
      <c r="CK3628" t="inlineStr">
        <is>
          <t>Mayer,F.L.,Jr., and M.R. Ellersieck</t>
        </is>
      </c>
      <c r="CL3628" t="n">
        <v>6797.0</v>
      </c>
      <c r="CM3628" t="inlineStr">
        <is>
          <t>Manual of Acute Toxicity: Interpretation and Data Base for 410 Chemicals and 66 Species of Freshwater Animals</t>
        </is>
      </c>
      <c r="CN3628" t="inlineStr">
        <is>
          <t>USDI Fish and Wildlife Service, Publication No.160, Washington, DC:505 p.</t>
        </is>
      </c>
      <c r="CO3628" t="n">
        <v>1986.0</v>
      </c>
      <c r="CP3628" t="inlineStr">
        <is>
          <t>Mayer,F.L.,Jr., and M.R. Ellersieck (1986). Manual of Acute Toxicity: Interpretation and Data Base for 410 Chemicals and 66 Species of Freshwater Animals. USDI Fish and Wildlife Service, Publication No.160, Washington, DC, 505 p. ECOREF#:6797</t>
        </is>
      </c>
    </row>
    <row r="3629">
      <c r="A3629" t="n">
        <v>7778543.0</v>
      </c>
      <c r="B3629" t="inlineStr">
        <is>
          <t>Hypochlorous acid, Calcium salt (2:1)</t>
        </is>
      </c>
      <c r="C3629"/>
      <c r="D3629" t="inlineStr">
        <is>
          <t>Not reported</t>
        </is>
      </c>
      <c r="E3629" t="inlineStr">
        <is>
          <t>Not coded</t>
        </is>
      </c>
      <c r="F3629"/>
      <c r="G3629" t="n">
        <v>100.0</v>
      </c>
      <c r="H3629"/>
      <c r="I3629"/>
      <c r="J3629"/>
      <c r="K3629"/>
      <c r="L3629" t="inlineStr">
        <is>
          <t>Pimephales promelas</t>
        </is>
      </c>
      <c r="M3629" t="inlineStr">
        <is>
          <t>Fathead Minnow</t>
        </is>
      </c>
      <c r="N3629"/>
      <c r="O3629"/>
      <c r="P3629"/>
      <c r="Q3629"/>
      <c r="R3629"/>
      <c r="S3629"/>
      <c r="T3629"/>
      <c r="U3629"/>
      <c r="V3629" t="inlineStr">
        <is>
          <t>Static</t>
        </is>
      </c>
      <c r="W3629" t="inlineStr">
        <is>
          <t>Fresh water</t>
        </is>
      </c>
      <c r="X3629" t="inlineStr">
        <is>
          <t>Lab</t>
        </is>
      </c>
      <c r="Y3629"/>
      <c r="Z3629" t="inlineStr">
        <is>
          <t>Total</t>
        </is>
      </c>
      <c r="AA3629"/>
      <c r="AB3629" t="n">
        <v>0.889</v>
      </c>
      <c r="AC3629"/>
      <c r="AD3629" t="n">
        <v>0.561</v>
      </c>
      <c r="AE3629"/>
      <c r="AF3629" t="n">
        <v>1.41</v>
      </c>
      <c r="AG3629" t="inlineStr">
        <is>
          <t>AI mg/L</t>
        </is>
      </c>
      <c r="AH3629"/>
      <c r="AI3629"/>
      <c r="AJ3629"/>
      <c r="AK3629"/>
      <c r="AL3629"/>
      <c r="AM3629"/>
      <c r="AN3629"/>
      <c r="AO3629"/>
      <c r="AP3629"/>
      <c r="AQ3629"/>
      <c r="AR3629"/>
      <c r="AS3629"/>
      <c r="AT3629"/>
      <c r="AU3629"/>
      <c r="AV3629"/>
      <c r="AW3629"/>
      <c r="AX3629" t="inlineStr">
        <is>
          <t>Mortality</t>
        </is>
      </c>
      <c r="AY3629" t="inlineStr">
        <is>
          <t>Mortality</t>
        </is>
      </c>
      <c r="AZ3629" t="inlineStr">
        <is>
          <t>LC50</t>
        </is>
      </c>
      <c r="BA3629"/>
      <c r="BB3629" t="n">
        <v>4.0</v>
      </c>
      <c r="BC3629"/>
      <c r="BD3629"/>
      <c r="BE3629"/>
      <c r="BF3629"/>
      <c r="BG3629" t="inlineStr">
        <is>
          <t>Day(s)</t>
        </is>
      </c>
      <c r="BH3629" t="inlineStr">
        <is>
          <t>Wettable Powder or Water Dispersible Powder</t>
        </is>
      </c>
      <c r="BI3629" t="inlineStr">
        <is>
          <t>DTXSID1029700</t>
        </is>
      </c>
      <c r="BJ3629"/>
      <c r="BK3629"/>
      <c r="BL3629"/>
      <c r="BM3629"/>
      <c r="BN3629"/>
      <c r="BO3629"/>
      <c r="BP3629"/>
      <c r="BQ3629"/>
      <c r="BR3629"/>
      <c r="BS3629"/>
      <c r="BT3629" t="inlineStr">
        <is>
          <t>--</t>
        </is>
      </c>
      <c r="BU3629"/>
      <c r="BV3629"/>
      <c r="BW3629"/>
      <c r="BX3629"/>
      <c r="BY3629"/>
      <c r="BZ3629"/>
      <c r="CA3629"/>
      <c r="CB3629"/>
      <c r="CC3629"/>
      <c r="CD3629"/>
      <c r="CE3629"/>
      <c r="CF3629"/>
      <c r="CG3629"/>
      <c r="CH3629"/>
      <c r="CI3629"/>
      <c r="CJ3629"/>
      <c r="CK3629" t="inlineStr">
        <is>
          <t>Mayer,F.L.,Jr., and M.R. Ellersieck</t>
        </is>
      </c>
      <c r="CL3629" t="n">
        <v>6797.0</v>
      </c>
      <c r="CM3629" t="inlineStr">
        <is>
          <t>Manual of Acute Toxicity: Interpretation and Data Base for 410 Chemicals and 66 Species of Freshwater Animals</t>
        </is>
      </c>
      <c r="CN3629" t="inlineStr">
        <is>
          <t>USDI Fish and Wildlife Service, Publication No.160, Washington, DC:505 p.</t>
        </is>
      </c>
      <c r="CO3629" t="n">
        <v>1986.0</v>
      </c>
      <c r="CP3629" t="inlineStr">
        <is>
          <t>Mayer,F.L.,Jr., and M.R. Ellersieck (1986). Manual of Acute Toxicity: Interpretation and Data Base for 410 Chemicals and 66 Species of Freshwater Animals. USDI Fish and Wildlife Service, Publication No.160, Washington, DC, 505 p. ECOREF#:6797</t>
        </is>
      </c>
    </row>
    <row r="3630">
      <c r="A3630" t="n">
        <v>7778805.0</v>
      </c>
      <c r="B3630" t="inlineStr">
        <is>
          <t>Sulfuric acid dipotassium salt</t>
        </is>
      </c>
      <c r="C3630" t="inlineStr">
        <is>
          <t>Reagent Grade, Purissium, Purum, Puriss, Puris, Reinst</t>
        </is>
      </c>
      <c r="D3630" t="inlineStr">
        <is>
          <t>Unmeasured</t>
        </is>
      </c>
      <c r="E3630" t="inlineStr">
        <is>
          <t>Not coded</t>
        </is>
      </c>
      <c r="F3630"/>
      <c r="G3630"/>
      <c r="H3630"/>
      <c r="I3630"/>
      <c r="J3630"/>
      <c r="K3630"/>
      <c r="L3630" t="inlineStr">
        <is>
          <t>Pimephales promelas</t>
        </is>
      </c>
      <c r="M3630" t="inlineStr">
        <is>
          <t>Fathead Minnow</t>
        </is>
      </c>
      <c r="N3630"/>
      <c r="O3630"/>
      <c r="P3630"/>
      <c r="Q3630"/>
      <c r="R3630" t="n">
        <v>1.0</v>
      </c>
      <c r="S3630"/>
      <c r="T3630" t="n">
        <v>7.0</v>
      </c>
      <c r="U3630" t="inlineStr">
        <is>
          <t>Day(s)</t>
        </is>
      </c>
      <c r="V3630" t="inlineStr">
        <is>
          <t>Static</t>
        </is>
      </c>
      <c r="W3630" t="inlineStr">
        <is>
          <t>Fresh water</t>
        </is>
      </c>
      <c r="X3630" t="inlineStr">
        <is>
          <t>Lab</t>
        </is>
      </c>
      <c r="Y3630"/>
      <c r="Z3630" t="inlineStr">
        <is>
          <t>Total</t>
        </is>
      </c>
      <c r="AA3630"/>
      <c r="AB3630" t="n">
        <v>680.0</v>
      </c>
      <c r="AC3630"/>
      <c r="AD3630" t="n">
        <v>510.0</v>
      </c>
      <c r="AE3630"/>
      <c r="AF3630" t="n">
        <v>880.0</v>
      </c>
      <c r="AG3630" t="inlineStr">
        <is>
          <t>AI mg/L</t>
        </is>
      </c>
      <c r="AH3630"/>
      <c r="AI3630"/>
      <c r="AJ3630"/>
      <c r="AK3630"/>
      <c r="AL3630"/>
      <c r="AM3630"/>
      <c r="AN3630"/>
      <c r="AO3630"/>
      <c r="AP3630"/>
      <c r="AQ3630"/>
      <c r="AR3630"/>
      <c r="AS3630"/>
      <c r="AT3630"/>
      <c r="AU3630"/>
      <c r="AV3630"/>
      <c r="AW3630"/>
      <c r="AX3630" t="inlineStr">
        <is>
          <t>Mortality</t>
        </is>
      </c>
      <c r="AY3630" t="inlineStr">
        <is>
          <t>Mortality</t>
        </is>
      </c>
      <c r="AZ3630" t="inlineStr">
        <is>
          <t>LC50</t>
        </is>
      </c>
      <c r="BA3630"/>
      <c r="BB3630" t="n">
        <v>4.0</v>
      </c>
      <c r="BC3630"/>
      <c r="BD3630"/>
      <c r="BE3630"/>
      <c r="BF3630"/>
      <c r="BG3630" t="inlineStr">
        <is>
          <t>Day(s)</t>
        </is>
      </c>
      <c r="BH3630"/>
      <c r="BI3630" t="inlineStr">
        <is>
          <t>DTXSID6029701</t>
        </is>
      </c>
      <c r="BJ3630" t="inlineStr">
        <is>
          <t>10.1002/etc.5620161005</t>
        </is>
      </c>
      <c r="BK3630"/>
      <c r="BL3630"/>
      <c r="BM3630"/>
      <c r="BN3630"/>
      <c r="BO3630"/>
      <c r="BP3630"/>
      <c r="BQ3630"/>
      <c r="BR3630"/>
      <c r="BS3630"/>
      <c r="BT3630" t="inlineStr">
        <is>
          <t>--</t>
        </is>
      </c>
      <c r="BU3630"/>
      <c r="BV3630"/>
      <c r="BW3630"/>
      <c r="BX3630"/>
      <c r="BY3630"/>
      <c r="BZ3630"/>
      <c r="CA3630"/>
      <c r="CB3630"/>
      <c r="CC3630"/>
      <c r="CD3630"/>
      <c r="CE3630"/>
      <c r="CF3630"/>
      <c r="CG3630"/>
      <c r="CH3630"/>
      <c r="CI3630" t="inlineStr">
        <is>
          <t xml:space="preserve"> HARD/MODERATELYHARD//</t>
        </is>
      </c>
      <c r="CJ3630" t="inlineStr">
        <is>
          <t xml:space="preserve">   HARD/MODERATELYHARD//</t>
        </is>
      </c>
      <c r="CK3630" t="inlineStr">
        <is>
          <t>Mount,D.R., D.D. Gulley, J.R. Hockett, T.D. Garrison, and J.M. Evans</t>
        </is>
      </c>
      <c r="CL3630" t="n">
        <v>18272.0</v>
      </c>
      <c r="CM3630" t="inlineStr">
        <is>
          <t>Statistical Models to Predict the Toxicity of Major Ions to Ceriodaphnia dubia, Daphnia magna and Pimephales promelas (Fathead Minnows)</t>
        </is>
      </c>
      <c r="CN3630" t="inlineStr">
        <is>
          <t>Environ. Toxicol. Chem.16(10): 2009-2019</t>
        </is>
      </c>
      <c r="CO3630" t="n">
        <v>1997.0</v>
      </c>
      <c r="CP3630" t="inlineStr">
        <is>
          <t>Mount,D.R., D.D. Gulley, J.R. Hockett, T.D. Garrison, and J.M. Evans (1997). Statistical Models to Predict the Toxicity of Major Ions to Ceriodaphnia dubia, Daphnia magna and Pimephales promelas (Fathead Minnows). Environ. Toxicol. Chem., 16, (10), 2009-2019. doi:10.1002/etc.5620161005. ECOREF#:18272</t>
        </is>
      </c>
    </row>
    <row r="3631">
      <c r="A3631" t="n">
        <v>7782492.0</v>
      </c>
      <c r="B3631" t="inlineStr">
        <is>
          <t>Selenium</t>
        </is>
      </c>
      <c r="C3631"/>
      <c r="D3631" t="inlineStr">
        <is>
          <t>Measured</t>
        </is>
      </c>
      <c r="E3631" t="inlineStr">
        <is>
          <t>Not reported</t>
        </is>
      </c>
      <c r="F3631"/>
      <c r="G3631"/>
      <c r="H3631"/>
      <c r="I3631"/>
      <c r="J3631"/>
      <c r="K3631"/>
      <c r="L3631" t="inlineStr">
        <is>
          <t>Pimephales promelas</t>
        </is>
      </c>
      <c r="M3631" t="inlineStr">
        <is>
          <t>Fathead Minnow</t>
        </is>
      </c>
      <c r="N3631"/>
      <c r="O3631"/>
      <c r="P3631"/>
      <c r="Q3631"/>
      <c r="R3631"/>
      <c r="S3631"/>
      <c r="T3631"/>
      <c r="U3631"/>
      <c r="V3631" t="inlineStr">
        <is>
          <t>Flow-through</t>
        </is>
      </c>
      <c r="W3631" t="inlineStr">
        <is>
          <t>Fresh water</t>
        </is>
      </c>
      <c r="X3631" t="inlineStr">
        <is>
          <t>Lab</t>
        </is>
      </c>
      <c r="Y3631"/>
      <c r="Z3631" t="inlineStr">
        <is>
          <t>Total</t>
        </is>
      </c>
      <c r="AA3631"/>
      <c r="AB3631" t="n">
        <v>0.93</v>
      </c>
      <c r="AC3631"/>
      <c r="AD3631"/>
      <c r="AE3631"/>
      <c r="AF3631"/>
      <c r="AG3631" t="inlineStr">
        <is>
          <t>AI mg/L</t>
        </is>
      </c>
      <c r="AH3631"/>
      <c r="AI3631"/>
      <c r="AJ3631"/>
      <c r="AK3631"/>
      <c r="AL3631"/>
      <c r="AM3631"/>
      <c r="AN3631"/>
      <c r="AO3631"/>
      <c r="AP3631"/>
      <c r="AQ3631"/>
      <c r="AR3631"/>
      <c r="AS3631"/>
      <c r="AT3631"/>
      <c r="AU3631"/>
      <c r="AV3631"/>
      <c r="AW3631"/>
      <c r="AX3631" t="inlineStr">
        <is>
          <t>Mortality</t>
        </is>
      </c>
      <c r="AY3631" t="inlineStr">
        <is>
          <t>Mortality</t>
        </is>
      </c>
      <c r="AZ3631" t="inlineStr">
        <is>
          <t>LC50</t>
        </is>
      </c>
      <c r="BA3631"/>
      <c r="BB3631" t="n">
        <v>4.0</v>
      </c>
      <c r="BC3631"/>
      <c r="BD3631"/>
      <c r="BE3631"/>
      <c r="BF3631"/>
      <c r="BG3631" t="inlineStr">
        <is>
          <t>Day(s)</t>
        </is>
      </c>
      <c r="BH3631"/>
      <c r="BI3631" t="inlineStr">
        <is>
          <t>DTXSID9021261</t>
        </is>
      </c>
      <c r="BJ3631"/>
      <c r="BK3631"/>
      <c r="BL3631" t="inlineStr">
        <is>
          <t>Acute</t>
        </is>
      </c>
      <c r="BM3631"/>
      <c r="BN3631"/>
      <c r="BO3631"/>
      <c r="BP3631"/>
      <c r="BQ3631"/>
      <c r="BR3631"/>
      <c r="BS3631"/>
      <c r="BT3631" t="inlineStr">
        <is>
          <t>--</t>
        </is>
      </c>
      <c r="BU3631"/>
      <c r="BV3631"/>
      <c r="BW3631"/>
      <c r="BX3631"/>
      <c r="BY3631"/>
      <c r="BZ3631"/>
      <c r="CA3631"/>
      <c r="CB3631"/>
      <c r="CC3631"/>
      <c r="CD3631"/>
      <c r="CE3631"/>
      <c r="CF3631"/>
      <c r="CG3631"/>
      <c r="CH3631"/>
      <c r="CI3631"/>
      <c r="CJ3631"/>
      <c r="CK3631" t="inlineStr">
        <is>
          <t>Stephan,C.E.</t>
        </is>
      </c>
      <c r="CL3631" t="n">
        <v>120966.0</v>
      </c>
      <c r="CM3631" t="inlineStr">
        <is>
          <t>Results of Toxicity Tests</t>
        </is>
      </c>
      <c r="CN3631" t="inlineStr">
        <is>
          <t>Feb.13th Memo to J.Carroll, U.S.EPA, Washington, DC:2 p.</t>
        </is>
      </c>
      <c r="CO3631" t="n">
        <v>1978.0</v>
      </c>
      <c r="CP3631" t="inlineStr">
        <is>
          <t>Stephan,C.E. (1978). Results of Toxicity Tests. Feb.13th Memo to J.Carroll, U.S.EPA, Washington, DC, 2 p. ECOREF#:120966</t>
        </is>
      </c>
    </row>
    <row r="3632">
      <c r="A3632" t="n">
        <v>7782492.0</v>
      </c>
      <c r="B3632" t="inlineStr">
        <is>
          <t>Selenium</t>
        </is>
      </c>
      <c r="C3632"/>
      <c r="D3632" t="inlineStr">
        <is>
          <t>Measured</t>
        </is>
      </c>
      <c r="E3632" t="inlineStr">
        <is>
          <t>Not coded</t>
        </is>
      </c>
      <c r="F3632"/>
      <c r="G3632"/>
      <c r="H3632"/>
      <c r="I3632"/>
      <c r="J3632"/>
      <c r="K3632"/>
      <c r="L3632" t="inlineStr">
        <is>
          <t>Pimephales promelas</t>
        </is>
      </c>
      <c r="M3632" t="inlineStr">
        <is>
          <t>Fathead Minnow</t>
        </is>
      </c>
      <c r="N3632" t="inlineStr">
        <is>
          <t>Fry</t>
        </is>
      </c>
      <c r="O3632"/>
      <c r="P3632"/>
      <c r="Q3632"/>
      <c r="R3632" t="n">
        <v>25.0</v>
      </c>
      <c r="S3632"/>
      <c r="T3632" t="n">
        <v>35.0</v>
      </c>
      <c r="U3632" t="inlineStr">
        <is>
          <t>Day(s)</t>
        </is>
      </c>
      <c r="V3632" t="inlineStr">
        <is>
          <t>Flow-through</t>
        </is>
      </c>
      <c r="W3632" t="inlineStr">
        <is>
          <t>Fresh water</t>
        </is>
      </c>
      <c r="X3632" t="inlineStr">
        <is>
          <t>Lab</t>
        </is>
      </c>
      <c r="Y3632"/>
      <c r="Z3632" t="inlineStr">
        <is>
          <t>Total</t>
        </is>
      </c>
      <c r="AA3632"/>
      <c r="AB3632" t="n">
        <v>1.0</v>
      </c>
      <c r="AC3632"/>
      <c r="AD3632" t="n">
        <v>0.94</v>
      </c>
      <c r="AE3632"/>
      <c r="AF3632" t="n">
        <v>1.2</v>
      </c>
      <c r="AG3632" t="inlineStr">
        <is>
          <t>AI mg/L</t>
        </is>
      </c>
      <c r="AH3632"/>
      <c r="AI3632"/>
      <c r="AJ3632"/>
      <c r="AK3632"/>
      <c r="AL3632"/>
      <c r="AM3632"/>
      <c r="AN3632"/>
      <c r="AO3632"/>
      <c r="AP3632"/>
      <c r="AQ3632"/>
      <c r="AR3632"/>
      <c r="AS3632"/>
      <c r="AT3632"/>
      <c r="AU3632"/>
      <c r="AV3632"/>
      <c r="AW3632"/>
      <c r="AX3632" t="inlineStr">
        <is>
          <t>Mortality</t>
        </is>
      </c>
      <c r="AY3632" t="inlineStr">
        <is>
          <t>Mortality</t>
        </is>
      </c>
      <c r="AZ3632" t="inlineStr">
        <is>
          <t>LC50</t>
        </is>
      </c>
      <c r="BA3632"/>
      <c r="BB3632" t="n">
        <v>4.0</v>
      </c>
      <c r="BC3632"/>
      <c r="BD3632"/>
      <c r="BE3632"/>
      <c r="BF3632"/>
      <c r="BG3632" t="inlineStr">
        <is>
          <t>Day(s)</t>
        </is>
      </c>
      <c r="BH3632"/>
      <c r="BI3632" t="inlineStr">
        <is>
          <t>DTXSID9021261</t>
        </is>
      </c>
      <c r="BJ3632" t="inlineStr">
        <is>
          <t>10.1007/BF01608082</t>
        </is>
      </c>
      <c r="BK3632"/>
      <c r="BL3632"/>
      <c r="BM3632"/>
      <c r="BN3632"/>
      <c r="BO3632"/>
      <c r="BP3632"/>
      <c r="BQ3632"/>
      <c r="BR3632"/>
      <c r="BS3632"/>
      <c r="BT3632" t="inlineStr">
        <is>
          <t>--</t>
        </is>
      </c>
      <c r="BU3632"/>
      <c r="BV3632"/>
      <c r="BW3632"/>
      <c r="BX3632"/>
      <c r="BY3632"/>
      <c r="BZ3632"/>
      <c r="CA3632"/>
      <c r="CB3632"/>
      <c r="CC3632"/>
      <c r="CD3632"/>
      <c r="CE3632"/>
      <c r="CF3632"/>
      <c r="CG3632"/>
      <c r="CH3632"/>
      <c r="CI3632" t="inlineStr">
        <is>
          <t xml:space="preserve"> HARD,ALK,DO,PH,TEMP/DILUENT WATER//STOCK OF NA SELENITE AND NA SELENATE//</t>
        </is>
      </c>
      <c r="CJ3632" t="inlineStr">
        <is>
          <t xml:space="preserve">   HARD,ALK,DO,PH,TEMP/DILUENT WATER//STOCK OF NA SELENITE AND NA SELENATE//</t>
        </is>
      </c>
      <c r="CK3632" t="inlineStr">
        <is>
          <t>Halter,M.T., W.J. Adams, and H.E. Johnson</t>
        </is>
      </c>
      <c r="CL3632" t="n">
        <v>486.0</v>
      </c>
      <c r="CM3632" t="inlineStr">
        <is>
          <t>Selenium Toxicity to Daphnia magna, Hyallela azteca, and the Fathead Minnow in Hard Water</t>
        </is>
      </c>
      <c r="CN3632" t="inlineStr">
        <is>
          <t>Bull. Environ. Contam. Toxicol.24(1): 102-107</t>
        </is>
      </c>
      <c r="CO3632" t="n">
        <v>1980.0</v>
      </c>
      <c r="CP3632" t="inlineStr">
        <is>
          <t>Halter,M.T., W.J. Adams, and H.E. Johnson (1980). Selenium Toxicity to Daphnia magna, Hyallela azteca, and the Fathead Minnow in Hard Water. Bull. Environ. Contam. Toxicol., 24, (1), 102-107. doi:10.1007/BF01608082. ECOREF#:486</t>
        </is>
      </c>
    </row>
    <row r="3633">
      <c r="A3633" t="n">
        <v>7783008.0</v>
      </c>
      <c r="B3633" t="inlineStr">
        <is>
          <t>Selenious acid</t>
        </is>
      </c>
      <c r="C3633" t="inlineStr">
        <is>
          <t>Reagent Grade, Purissium, Purum, Puriss, Puris, Reinst</t>
        </is>
      </c>
      <c r="D3633" t="inlineStr">
        <is>
          <t>Measured</t>
        </is>
      </c>
      <c r="E3633" t="inlineStr">
        <is>
          <t>Not reported</t>
        </is>
      </c>
      <c r="F3633"/>
      <c r="G3633"/>
      <c r="H3633"/>
      <c r="I3633"/>
      <c r="J3633"/>
      <c r="K3633"/>
      <c r="L3633" t="inlineStr">
        <is>
          <t>Pimephales promelas</t>
        </is>
      </c>
      <c r="M3633" t="inlineStr">
        <is>
          <t>Fathead Minnow</t>
        </is>
      </c>
      <c r="N3633" t="inlineStr">
        <is>
          <t>Juvenile</t>
        </is>
      </c>
      <c r="O3633"/>
      <c r="P3633" t="n">
        <v>8.0</v>
      </c>
      <c r="Q3633"/>
      <c r="R3633"/>
      <c r="S3633"/>
      <c r="T3633"/>
      <c r="U3633" t="inlineStr">
        <is>
          <t>Week(s)</t>
        </is>
      </c>
      <c r="V3633" t="inlineStr">
        <is>
          <t>Flow-through</t>
        </is>
      </c>
      <c r="W3633" t="inlineStr">
        <is>
          <t>Fresh water</t>
        </is>
      </c>
      <c r="X3633" t="inlineStr">
        <is>
          <t>Lab</t>
        </is>
      </c>
      <c r="Y3633" t="n">
        <v>7.0</v>
      </c>
      <c r="Z3633" t="inlineStr">
        <is>
          <t>Total</t>
        </is>
      </c>
      <c r="AA3633"/>
      <c r="AB3633" t="n">
        <v>0.97</v>
      </c>
      <c r="AC3633"/>
      <c r="AD3633"/>
      <c r="AE3633"/>
      <c r="AF3633"/>
      <c r="AG3633" t="inlineStr">
        <is>
          <t>AI mg/L</t>
        </is>
      </c>
      <c r="AH3633"/>
      <c r="AI3633"/>
      <c r="AJ3633"/>
      <c r="AK3633"/>
      <c r="AL3633"/>
      <c r="AM3633"/>
      <c r="AN3633"/>
      <c r="AO3633"/>
      <c r="AP3633"/>
      <c r="AQ3633"/>
      <c r="AR3633"/>
      <c r="AS3633"/>
      <c r="AT3633"/>
      <c r="AU3633"/>
      <c r="AV3633"/>
      <c r="AW3633"/>
      <c r="AX3633" t="inlineStr">
        <is>
          <t>Mortality</t>
        </is>
      </c>
      <c r="AY3633" t="inlineStr">
        <is>
          <t>Mortality</t>
        </is>
      </c>
      <c r="AZ3633" t="inlineStr">
        <is>
          <t>LC50</t>
        </is>
      </c>
      <c r="BA3633"/>
      <c r="BB3633" t="n">
        <v>4.0</v>
      </c>
      <c r="BC3633"/>
      <c r="BD3633"/>
      <c r="BE3633"/>
      <c r="BF3633"/>
      <c r="BG3633" t="inlineStr">
        <is>
          <t>Day(s)</t>
        </is>
      </c>
      <c r="BH3633"/>
      <c r="BI3633" t="inlineStr">
        <is>
          <t>DTXSID9024300</t>
        </is>
      </c>
      <c r="BJ3633"/>
      <c r="BK3633"/>
      <c r="BL3633" t="inlineStr">
        <is>
          <t>Acute</t>
        </is>
      </c>
      <c r="BM3633"/>
      <c r="BN3633"/>
      <c r="BO3633"/>
      <c r="BP3633"/>
      <c r="BQ3633"/>
      <c r="BR3633"/>
      <c r="BS3633"/>
      <c r="BT3633" t="inlineStr">
        <is>
          <t>--</t>
        </is>
      </c>
      <c r="BU3633"/>
      <c r="BV3633"/>
      <c r="BW3633"/>
      <c r="BX3633"/>
      <c r="BY3633"/>
      <c r="BZ3633"/>
      <c r="CA3633"/>
      <c r="CB3633"/>
      <c r="CC3633"/>
      <c r="CD3633"/>
      <c r="CE3633"/>
      <c r="CF3633"/>
      <c r="CG3633"/>
      <c r="CH3633"/>
      <c r="CI3633"/>
      <c r="CJ3633" t="inlineStr">
        <is>
          <t xml:space="preserve">SOURCE/OBTAINED FROM A HATCHERY//MEDIA/HARD WELL WATER TAPPING JORDAN SANDSTONE STRATUM UNDERLYING MINNEAPOLIS-ST PAUL METRO AREA//   </t>
        </is>
      </c>
      <c r="CK3633" t="inlineStr">
        <is>
          <t>Kimball,G.</t>
        </is>
      </c>
      <c r="CL3633" t="n">
        <v>3783.0</v>
      </c>
      <c r="CM3633" t="inlineStr">
        <is>
          <t>The Effects of Lesser Known Metals and One Organic to Fathead Minnows (Pimephales promelas) and Daphnia magna</t>
        </is>
      </c>
      <c r="CN3633" t="inlineStr">
        <is>
          <t>Manuscript, Department of Entomology, Fisheries and Wildlife, University of Minnesota, Minneapolis, MN:88 p.</t>
        </is>
      </c>
      <c r="CO3633" t="n">
        <v>1978.0</v>
      </c>
      <c r="CP3633" t="inlineStr">
        <is>
          <t>Kimball,G. (1978). The Effects of Lesser Known Metals and One Organic to Fathead Minnows (Pimephales promelas) and Daphnia magna. Manuscript, Department of Entomology, Fisheries and Wildlife, University of Minnesota, Minneapolis, MN, 88 p. ECOREF#:3783</t>
        </is>
      </c>
    </row>
    <row r="3634">
      <c r="A3634" t="n">
        <v>7783008.0</v>
      </c>
      <c r="B3634" t="inlineStr">
        <is>
          <t>Selenious acid</t>
        </is>
      </c>
      <c r="C3634" t="inlineStr">
        <is>
          <t>Reagent Grade, Purissium, Purum, Puriss, Puris, Reinst</t>
        </is>
      </c>
      <c r="D3634" t="inlineStr">
        <is>
          <t>Measured</t>
        </is>
      </c>
      <c r="E3634" t="inlineStr">
        <is>
          <t>Not reported</t>
        </is>
      </c>
      <c r="F3634"/>
      <c r="G3634"/>
      <c r="H3634"/>
      <c r="I3634"/>
      <c r="J3634"/>
      <c r="K3634"/>
      <c r="L3634" t="inlineStr">
        <is>
          <t>Pimephales promelas</t>
        </is>
      </c>
      <c r="M3634" t="inlineStr">
        <is>
          <t>Fathead Minnow</t>
        </is>
      </c>
      <c r="N3634" t="inlineStr">
        <is>
          <t>Juvenile</t>
        </is>
      </c>
      <c r="O3634"/>
      <c r="P3634" t="n">
        <v>8.0</v>
      </c>
      <c r="Q3634"/>
      <c r="R3634"/>
      <c r="S3634"/>
      <c r="T3634"/>
      <c r="U3634" t="inlineStr">
        <is>
          <t>Week(s)</t>
        </is>
      </c>
      <c r="V3634" t="inlineStr">
        <is>
          <t>Flow-through</t>
        </is>
      </c>
      <c r="W3634" t="inlineStr">
        <is>
          <t>Fresh water</t>
        </is>
      </c>
      <c r="X3634" t="inlineStr">
        <is>
          <t>Lab</t>
        </is>
      </c>
      <c r="Y3634" t="n">
        <v>7.0</v>
      </c>
      <c r="Z3634" t="inlineStr">
        <is>
          <t>Total</t>
        </is>
      </c>
      <c r="AA3634"/>
      <c r="AB3634" t="n">
        <v>0.8</v>
      </c>
      <c r="AC3634"/>
      <c r="AD3634"/>
      <c r="AE3634"/>
      <c r="AF3634"/>
      <c r="AG3634" t="inlineStr">
        <is>
          <t>AI mg/L</t>
        </is>
      </c>
      <c r="AH3634"/>
      <c r="AI3634"/>
      <c r="AJ3634"/>
      <c r="AK3634"/>
      <c r="AL3634"/>
      <c r="AM3634"/>
      <c r="AN3634"/>
      <c r="AO3634"/>
      <c r="AP3634"/>
      <c r="AQ3634"/>
      <c r="AR3634"/>
      <c r="AS3634"/>
      <c r="AT3634"/>
      <c r="AU3634"/>
      <c r="AV3634"/>
      <c r="AW3634"/>
      <c r="AX3634" t="inlineStr">
        <is>
          <t>Mortality</t>
        </is>
      </c>
      <c r="AY3634" t="inlineStr">
        <is>
          <t>Mortality</t>
        </is>
      </c>
      <c r="AZ3634" t="inlineStr">
        <is>
          <t>LC50</t>
        </is>
      </c>
      <c r="BA3634"/>
      <c r="BB3634" t="n">
        <v>4.0</v>
      </c>
      <c r="BC3634"/>
      <c r="BD3634"/>
      <c r="BE3634"/>
      <c r="BF3634"/>
      <c r="BG3634" t="inlineStr">
        <is>
          <t>Day(s)</t>
        </is>
      </c>
      <c r="BH3634"/>
      <c r="BI3634" t="inlineStr">
        <is>
          <t>DTXSID9024300</t>
        </is>
      </c>
      <c r="BJ3634"/>
      <c r="BK3634"/>
      <c r="BL3634" t="inlineStr">
        <is>
          <t>Acute</t>
        </is>
      </c>
      <c r="BM3634"/>
      <c r="BN3634"/>
      <c r="BO3634"/>
      <c r="BP3634"/>
      <c r="BQ3634"/>
      <c r="BR3634"/>
      <c r="BS3634"/>
      <c r="BT3634" t="inlineStr">
        <is>
          <t>--</t>
        </is>
      </c>
      <c r="BU3634"/>
      <c r="BV3634"/>
      <c r="BW3634"/>
      <c r="BX3634"/>
      <c r="BY3634"/>
      <c r="BZ3634"/>
      <c r="CA3634"/>
      <c r="CB3634"/>
      <c r="CC3634"/>
      <c r="CD3634"/>
      <c r="CE3634"/>
      <c r="CF3634"/>
      <c r="CG3634"/>
      <c r="CH3634"/>
      <c r="CI3634"/>
      <c r="CJ3634" t="inlineStr">
        <is>
          <t xml:space="preserve">SOURCE/OBTAINED FROM A HATCHERY//MEDIA/HARD WELL WATER TAPPING JORDAN SANDSTONE STRATUM UNDERLYING MINNEAPOLIS-ST PAUL METRO AREA//   </t>
        </is>
      </c>
      <c r="CK3634" t="inlineStr">
        <is>
          <t>Kimball,G.</t>
        </is>
      </c>
      <c r="CL3634" t="n">
        <v>3783.0</v>
      </c>
      <c r="CM3634" t="inlineStr">
        <is>
          <t>The Effects of Lesser Known Metals and One Organic to Fathead Minnows (Pimephales promelas) and Daphnia magna</t>
        </is>
      </c>
      <c r="CN3634" t="inlineStr">
        <is>
          <t>Manuscript, Department of Entomology, Fisheries and Wildlife, University of Minnesota, Minneapolis, MN:88 p.</t>
        </is>
      </c>
      <c r="CO3634" t="n">
        <v>1978.0</v>
      </c>
      <c r="CP3634" t="inlineStr">
        <is>
          <t>Kimball,G. (1978). The Effects of Lesser Known Metals and One Organic to Fathead Minnows (Pimephales promelas) and Daphnia magna. Manuscript, Department of Entomology, Fisheries and Wildlife, University of Minnesota, Minneapolis, MN, 88 p. ECOREF#:3783</t>
        </is>
      </c>
    </row>
    <row r="3635">
      <c r="A3635" t="n">
        <v>7783008.0</v>
      </c>
      <c r="B3635" t="inlineStr">
        <is>
          <t>Selenious acid</t>
        </is>
      </c>
      <c r="C3635" t="inlineStr">
        <is>
          <t>Reagent Grade, Purissium, Purum, Puriss, Puris, Reinst</t>
        </is>
      </c>
      <c r="D3635" t="inlineStr">
        <is>
          <t>Measured</t>
        </is>
      </c>
      <c r="E3635" t="inlineStr">
        <is>
          <t>Not reported</t>
        </is>
      </c>
      <c r="F3635"/>
      <c r="G3635"/>
      <c r="H3635"/>
      <c r="I3635"/>
      <c r="J3635"/>
      <c r="K3635"/>
      <c r="L3635" t="inlineStr">
        <is>
          <t>Pimephales promelas</t>
        </is>
      </c>
      <c r="M3635" t="inlineStr">
        <is>
          <t>Fathead Minnow</t>
        </is>
      </c>
      <c r="N3635" t="inlineStr">
        <is>
          <t>Juvenile</t>
        </is>
      </c>
      <c r="O3635"/>
      <c r="P3635" t="n">
        <v>8.0</v>
      </c>
      <c r="Q3635"/>
      <c r="R3635"/>
      <c r="S3635"/>
      <c r="T3635"/>
      <c r="U3635" t="inlineStr">
        <is>
          <t>Week(s)</t>
        </is>
      </c>
      <c r="V3635" t="inlineStr">
        <is>
          <t>Flow-through</t>
        </is>
      </c>
      <c r="W3635" t="inlineStr">
        <is>
          <t>Fresh water</t>
        </is>
      </c>
      <c r="X3635" t="inlineStr">
        <is>
          <t>Lab</t>
        </is>
      </c>
      <c r="Y3635" t="n">
        <v>7.0</v>
      </c>
      <c r="Z3635" t="inlineStr">
        <is>
          <t>Total</t>
        </is>
      </c>
      <c r="AA3635"/>
      <c r="AB3635" t="n">
        <v>0.62</v>
      </c>
      <c r="AC3635"/>
      <c r="AD3635"/>
      <c r="AE3635"/>
      <c r="AF3635"/>
      <c r="AG3635" t="inlineStr">
        <is>
          <t>AI mg/L</t>
        </is>
      </c>
      <c r="AH3635"/>
      <c r="AI3635"/>
      <c r="AJ3635"/>
      <c r="AK3635"/>
      <c r="AL3635"/>
      <c r="AM3635"/>
      <c r="AN3635"/>
      <c r="AO3635"/>
      <c r="AP3635"/>
      <c r="AQ3635"/>
      <c r="AR3635"/>
      <c r="AS3635"/>
      <c r="AT3635"/>
      <c r="AU3635"/>
      <c r="AV3635"/>
      <c r="AW3635"/>
      <c r="AX3635" t="inlineStr">
        <is>
          <t>Mortality</t>
        </is>
      </c>
      <c r="AY3635" t="inlineStr">
        <is>
          <t>Mortality</t>
        </is>
      </c>
      <c r="AZ3635" t="inlineStr">
        <is>
          <t>LC50</t>
        </is>
      </c>
      <c r="BA3635"/>
      <c r="BB3635" t="n">
        <v>4.0</v>
      </c>
      <c r="BC3635"/>
      <c r="BD3635"/>
      <c r="BE3635"/>
      <c r="BF3635"/>
      <c r="BG3635" t="inlineStr">
        <is>
          <t>Day(s)</t>
        </is>
      </c>
      <c r="BH3635"/>
      <c r="BI3635" t="inlineStr">
        <is>
          <t>DTXSID9024300</t>
        </is>
      </c>
      <c r="BJ3635"/>
      <c r="BK3635"/>
      <c r="BL3635" t="inlineStr">
        <is>
          <t>Acute</t>
        </is>
      </c>
      <c r="BM3635"/>
      <c r="BN3635"/>
      <c r="BO3635"/>
      <c r="BP3635"/>
      <c r="BQ3635"/>
      <c r="BR3635"/>
      <c r="BS3635"/>
      <c r="BT3635" t="inlineStr">
        <is>
          <t>--</t>
        </is>
      </c>
      <c r="BU3635"/>
      <c r="BV3635"/>
      <c r="BW3635"/>
      <c r="BX3635"/>
      <c r="BY3635"/>
      <c r="BZ3635"/>
      <c r="CA3635"/>
      <c r="CB3635"/>
      <c r="CC3635"/>
      <c r="CD3635"/>
      <c r="CE3635"/>
      <c r="CF3635"/>
      <c r="CG3635"/>
      <c r="CH3635"/>
      <c r="CI3635"/>
      <c r="CJ3635" t="inlineStr">
        <is>
          <t xml:space="preserve">SOURCE/OBTAINED FROM A HATCHERY//MEDIA/HARD WELL WATER TAPPING JORDAN SANDSTONE STRATUM UNDERLYING MINNEAPOLIS-ST PAUL METRO AREA//   </t>
        </is>
      </c>
      <c r="CK3635" t="inlineStr">
        <is>
          <t>Kimball,G.</t>
        </is>
      </c>
      <c r="CL3635" t="n">
        <v>3783.0</v>
      </c>
      <c r="CM3635" t="inlineStr">
        <is>
          <t>The Effects of Lesser Known Metals and One Organic to Fathead Minnows (Pimephales promelas) and Daphnia magna</t>
        </is>
      </c>
      <c r="CN3635" t="inlineStr">
        <is>
          <t>Manuscript, Department of Entomology, Fisheries and Wildlife, University of Minnesota, Minneapolis, MN:88 p.</t>
        </is>
      </c>
      <c r="CO3635" t="n">
        <v>1978.0</v>
      </c>
      <c r="CP3635" t="inlineStr">
        <is>
          <t>Kimball,G. (1978). The Effects of Lesser Known Metals and One Organic to Fathead Minnows (Pimephales promelas) and Daphnia magna. Manuscript, Department of Entomology, Fisheries and Wildlife, University of Minnesota, Minneapolis, MN, 88 p. ECOREF#:3783</t>
        </is>
      </c>
    </row>
    <row r="3636">
      <c r="A3636" t="n">
        <v>7783064.0</v>
      </c>
      <c r="B3636" t="inlineStr">
        <is>
          <t>Hydrogen sulfide (H2S)</t>
        </is>
      </c>
      <c r="C3636"/>
      <c r="D3636" t="inlineStr">
        <is>
          <t>Measured</t>
        </is>
      </c>
      <c r="E3636" t="inlineStr">
        <is>
          <t>Not coded</t>
        </is>
      </c>
      <c r="F3636"/>
      <c r="G3636"/>
      <c r="H3636"/>
      <c r="I3636"/>
      <c r="J3636"/>
      <c r="K3636"/>
      <c r="L3636" t="inlineStr">
        <is>
          <t>Pimephales promelas</t>
        </is>
      </c>
      <c r="M3636" t="inlineStr">
        <is>
          <t>Fathead Minnow</t>
        </is>
      </c>
      <c r="N3636" t="inlineStr">
        <is>
          <t>Juvenile</t>
        </is>
      </c>
      <c r="O3636"/>
      <c r="P3636"/>
      <c r="Q3636"/>
      <c r="R3636"/>
      <c r="S3636"/>
      <c r="T3636"/>
      <c r="U3636"/>
      <c r="V3636" t="inlineStr">
        <is>
          <t>Flow-through</t>
        </is>
      </c>
      <c r="W3636" t="inlineStr">
        <is>
          <t>Fresh water</t>
        </is>
      </c>
      <c r="X3636" t="inlineStr">
        <is>
          <t>Lab</t>
        </is>
      </c>
      <c r="Y3636"/>
      <c r="Z3636" t="inlineStr">
        <is>
          <t>Total</t>
        </is>
      </c>
      <c r="AA3636"/>
      <c r="AB3636" t="n">
        <v>0.0554</v>
      </c>
      <c r="AC3636"/>
      <c r="AD3636"/>
      <c r="AE3636"/>
      <c r="AF3636"/>
      <c r="AG3636" t="inlineStr">
        <is>
          <t>AI mg/L</t>
        </is>
      </c>
      <c r="AH3636"/>
      <c r="AI3636"/>
      <c r="AJ3636"/>
      <c r="AK3636"/>
      <c r="AL3636"/>
      <c r="AM3636"/>
      <c r="AN3636"/>
      <c r="AO3636"/>
      <c r="AP3636"/>
      <c r="AQ3636"/>
      <c r="AR3636"/>
      <c r="AS3636"/>
      <c r="AT3636"/>
      <c r="AU3636"/>
      <c r="AV3636"/>
      <c r="AW3636"/>
      <c r="AX3636" t="inlineStr">
        <is>
          <t>Mortality</t>
        </is>
      </c>
      <c r="AY3636" t="inlineStr">
        <is>
          <t>Mortality</t>
        </is>
      </c>
      <c r="AZ3636" t="inlineStr">
        <is>
          <t>LC50</t>
        </is>
      </c>
      <c r="BA3636"/>
      <c r="BB3636" t="n">
        <v>4.0</v>
      </c>
      <c r="BC3636"/>
      <c r="BD3636"/>
      <c r="BE3636"/>
      <c r="BF3636"/>
      <c r="BG3636" t="inlineStr">
        <is>
          <t>Day(s)</t>
        </is>
      </c>
      <c r="BH3636"/>
      <c r="BI3636" t="inlineStr">
        <is>
          <t>DTXSID4024149</t>
        </is>
      </c>
      <c r="BJ3636" t="inlineStr">
        <is>
          <t>10.1021/es60117a001</t>
        </is>
      </c>
      <c r="BK3636"/>
      <c r="BL3636"/>
      <c r="BM3636"/>
      <c r="BN3636"/>
      <c r="BO3636"/>
      <c r="BP3636"/>
      <c r="BQ3636"/>
      <c r="BR3636"/>
      <c r="BS3636"/>
      <c r="BT3636" t="inlineStr">
        <is>
          <t>--</t>
        </is>
      </c>
      <c r="BU3636"/>
      <c r="BV3636"/>
      <c r="BW3636"/>
      <c r="BX3636"/>
      <c r="BY3636"/>
      <c r="BZ3636"/>
      <c r="CA3636"/>
      <c r="CB3636"/>
      <c r="CC3636"/>
      <c r="CD3636"/>
      <c r="CE3636"/>
      <c r="CF3636"/>
      <c r="CG3636"/>
      <c r="CH3636"/>
      <c r="CI3636"/>
      <c r="CJ3636"/>
      <c r="CK3636" t="inlineStr">
        <is>
          <t>Smith,L.L.J., D.M. Oseid, and L.E. Olson</t>
        </is>
      </c>
      <c r="CL3636" t="n">
        <v>5885.0</v>
      </c>
      <c r="CM3636" t="inlineStr">
        <is>
          <t>Acute and Chronic Toxicity of Hydrogen Sulfide to the Fathead Minnow, Pimephales promelas</t>
        </is>
      </c>
      <c r="CN3636" t="inlineStr">
        <is>
          <t>Environ. Sci. Technol.10(6): 565-568</t>
        </is>
      </c>
      <c r="CO3636" t="n">
        <v>1976.0</v>
      </c>
      <c r="CP3636" t="inlineStr">
        <is>
          <t>Smith,L.L.J., D.M. Oseid, and L.E. Olson (1976). Acute and Chronic Toxicity of Hydrogen Sulfide to the Fathead Minnow, Pimephales promelas. Environ. Sci. Technol., 10, (6), 565-568. doi:10.1021/es60117a001. ECOREF#:5885</t>
        </is>
      </c>
    </row>
    <row r="3637">
      <c r="A3637" t="n">
        <v>7783064.0</v>
      </c>
      <c r="B3637" t="inlineStr">
        <is>
          <t>Hydrogen sulfide (H2S)</t>
        </is>
      </c>
      <c r="C3637"/>
      <c r="D3637" t="inlineStr">
        <is>
          <t>Measured</t>
        </is>
      </c>
      <c r="E3637" t="inlineStr">
        <is>
          <t>Not coded</t>
        </is>
      </c>
      <c r="F3637"/>
      <c r="G3637"/>
      <c r="H3637"/>
      <c r="I3637"/>
      <c r="J3637"/>
      <c r="K3637"/>
      <c r="L3637" t="inlineStr">
        <is>
          <t>Pimephales promelas</t>
        </is>
      </c>
      <c r="M3637" t="inlineStr">
        <is>
          <t>Fathead Minnow</t>
        </is>
      </c>
      <c r="N3637" t="inlineStr">
        <is>
          <t>Pre-, sub-, semi-, near adult, or peripubertal</t>
        </is>
      </c>
      <c r="O3637"/>
      <c r="P3637"/>
      <c r="Q3637"/>
      <c r="R3637"/>
      <c r="S3637"/>
      <c r="T3637"/>
      <c r="U3637"/>
      <c r="V3637" t="inlineStr">
        <is>
          <t>Flow-through</t>
        </is>
      </c>
      <c r="W3637" t="inlineStr">
        <is>
          <t>Fresh water</t>
        </is>
      </c>
      <c r="X3637" t="inlineStr">
        <is>
          <t>Lab</t>
        </is>
      </c>
      <c r="Y3637"/>
      <c r="Z3637" t="inlineStr">
        <is>
          <t>Total</t>
        </is>
      </c>
      <c r="AA3637"/>
      <c r="AB3637" t="n">
        <v>0.515</v>
      </c>
      <c r="AC3637"/>
      <c r="AD3637"/>
      <c r="AE3637"/>
      <c r="AF3637"/>
      <c r="AG3637" t="inlineStr">
        <is>
          <t>AI mg/L</t>
        </is>
      </c>
      <c r="AH3637"/>
      <c r="AI3637"/>
      <c r="AJ3637"/>
      <c r="AK3637"/>
      <c r="AL3637"/>
      <c r="AM3637"/>
      <c r="AN3637"/>
      <c r="AO3637"/>
      <c r="AP3637"/>
      <c r="AQ3637"/>
      <c r="AR3637"/>
      <c r="AS3637"/>
      <c r="AT3637"/>
      <c r="AU3637"/>
      <c r="AV3637"/>
      <c r="AW3637"/>
      <c r="AX3637" t="inlineStr">
        <is>
          <t>Mortality</t>
        </is>
      </c>
      <c r="AY3637" t="inlineStr">
        <is>
          <t>Mortality</t>
        </is>
      </c>
      <c r="AZ3637" t="inlineStr">
        <is>
          <t>LC50</t>
        </is>
      </c>
      <c r="BA3637"/>
      <c r="BB3637" t="n">
        <v>4.0</v>
      </c>
      <c r="BC3637"/>
      <c r="BD3637"/>
      <c r="BE3637"/>
      <c r="BF3637"/>
      <c r="BG3637" t="inlineStr">
        <is>
          <t>Day(s)</t>
        </is>
      </c>
      <c r="BH3637"/>
      <c r="BI3637" t="inlineStr">
        <is>
          <t>DTXSID4024149</t>
        </is>
      </c>
      <c r="BJ3637"/>
      <c r="BK3637"/>
      <c r="BL3637"/>
      <c r="BM3637"/>
      <c r="BN3637"/>
      <c r="BO3637"/>
      <c r="BP3637"/>
      <c r="BQ3637"/>
      <c r="BR3637"/>
      <c r="BS3637"/>
      <c r="BT3637" t="inlineStr">
        <is>
          <t>--</t>
        </is>
      </c>
      <c r="BU3637"/>
      <c r="BV3637"/>
      <c r="BW3637"/>
      <c r="BX3637"/>
      <c r="BY3637"/>
      <c r="BZ3637"/>
      <c r="CA3637"/>
      <c r="CB3637"/>
      <c r="CC3637"/>
      <c r="CD3637"/>
      <c r="CE3637"/>
      <c r="CF3637"/>
      <c r="CG3637"/>
      <c r="CH3637"/>
      <c r="CI3637" t="inlineStr">
        <is>
          <t xml:space="preserve"> PH/ ADJUSTED // </t>
        </is>
      </c>
      <c r="CJ3637" t="inlineStr">
        <is>
          <t xml:space="preserve">   PH/ ADJUSTED // </t>
        </is>
      </c>
      <c r="CK3637" t="inlineStr">
        <is>
          <t>Smith,L.L.J., and D.M. Oseid</t>
        </is>
      </c>
      <c r="CL3637" t="n">
        <v>414.0</v>
      </c>
      <c r="CM3637" t="inlineStr">
        <is>
          <t>Chronic Effects of Low Levels of Hydrogen Sulfide on Freshwater Fish</t>
        </is>
      </c>
      <c r="CN3637" t="inlineStr">
        <is>
          <t>Prog. Water Technol.7(3-4): 599-605</t>
        </is>
      </c>
      <c r="CO3637" t="n">
        <v>1975.0</v>
      </c>
      <c r="CP3637" t="inlineStr">
        <is>
          <t>Smith,L.L.J., and D.M. Oseid (1975). Chronic Effects of Low Levels of Hydrogen Sulfide on Freshwater Fish. Prog. Water Technol., 7, (3-4), 599-605. ECOREF#:414</t>
        </is>
      </c>
    </row>
    <row r="3638">
      <c r="A3638" t="n">
        <v>7783064.0</v>
      </c>
      <c r="B3638" t="inlineStr">
        <is>
          <t>Hydrogen sulfide (H2S)</t>
        </is>
      </c>
      <c r="C3638"/>
      <c r="D3638" t="inlineStr">
        <is>
          <t>Measured</t>
        </is>
      </c>
      <c r="E3638" t="inlineStr">
        <is>
          <t>Not coded</t>
        </is>
      </c>
      <c r="F3638"/>
      <c r="G3638"/>
      <c r="H3638"/>
      <c r="I3638"/>
      <c r="J3638"/>
      <c r="K3638"/>
      <c r="L3638" t="inlineStr">
        <is>
          <t>Pimephales promelas</t>
        </is>
      </c>
      <c r="M3638" t="inlineStr">
        <is>
          <t>Fathead Minnow</t>
        </is>
      </c>
      <c r="N3638" t="inlineStr">
        <is>
          <t>Juvenile</t>
        </is>
      </c>
      <c r="O3638"/>
      <c r="P3638"/>
      <c r="Q3638"/>
      <c r="R3638"/>
      <c r="S3638"/>
      <c r="T3638"/>
      <c r="U3638"/>
      <c r="V3638" t="inlineStr">
        <is>
          <t>Flow-through</t>
        </is>
      </c>
      <c r="W3638" t="inlineStr">
        <is>
          <t>Fresh water</t>
        </is>
      </c>
      <c r="X3638" t="inlineStr">
        <is>
          <t>Lab</t>
        </is>
      </c>
      <c r="Y3638"/>
      <c r="Z3638" t="inlineStr">
        <is>
          <t>Total</t>
        </is>
      </c>
      <c r="AA3638"/>
      <c r="AB3638" t="n">
        <v>0.0798</v>
      </c>
      <c r="AC3638"/>
      <c r="AD3638"/>
      <c r="AE3638"/>
      <c r="AF3638"/>
      <c r="AG3638" t="inlineStr">
        <is>
          <t>AI mg/L</t>
        </is>
      </c>
      <c r="AH3638"/>
      <c r="AI3638"/>
      <c r="AJ3638"/>
      <c r="AK3638"/>
      <c r="AL3638"/>
      <c r="AM3638"/>
      <c r="AN3638"/>
      <c r="AO3638"/>
      <c r="AP3638"/>
      <c r="AQ3638"/>
      <c r="AR3638"/>
      <c r="AS3638"/>
      <c r="AT3638"/>
      <c r="AU3638"/>
      <c r="AV3638"/>
      <c r="AW3638"/>
      <c r="AX3638" t="inlineStr">
        <is>
          <t>Mortality</t>
        </is>
      </c>
      <c r="AY3638" t="inlineStr">
        <is>
          <t>Mortality</t>
        </is>
      </c>
      <c r="AZ3638" t="inlineStr">
        <is>
          <t>LC50</t>
        </is>
      </c>
      <c r="BA3638"/>
      <c r="BB3638" t="n">
        <v>4.0</v>
      </c>
      <c r="BC3638"/>
      <c r="BD3638"/>
      <c r="BE3638"/>
      <c r="BF3638"/>
      <c r="BG3638" t="inlineStr">
        <is>
          <t>Day(s)</t>
        </is>
      </c>
      <c r="BH3638"/>
      <c r="BI3638" t="inlineStr">
        <is>
          <t>DTXSID4024149</t>
        </is>
      </c>
      <c r="BJ3638" t="inlineStr">
        <is>
          <t>10.1021/es60117a001</t>
        </is>
      </c>
      <c r="BK3638"/>
      <c r="BL3638"/>
      <c r="BM3638"/>
      <c r="BN3638"/>
      <c r="BO3638"/>
      <c r="BP3638"/>
      <c r="BQ3638"/>
      <c r="BR3638"/>
      <c r="BS3638"/>
      <c r="BT3638" t="inlineStr">
        <is>
          <t>--</t>
        </is>
      </c>
      <c r="BU3638"/>
      <c r="BV3638"/>
      <c r="BW3638"/>
      <c r="BX3638"/>
      <c r="BY3638"/>
      <c r="BZ3638"/>
      <c r="CA3638"/>
      <c r="CB3638"/>
      <c r="CC3638"/>
      <c r="CD3638"/>
      <c r="CE3638"/>
      <c r="CF3638"/>
      <c r="CG3638"/>
      <c r="CH3638"/>
      <c r="CI3638"/>
      <c r="CJ3638"/>
      <c r="CK3638" t="inlineStr">
        <is>
          <t>Smith,L.L.J., D.M. Oseid, and L.E. Olson</t>
        </is>
      </c>
      <c r="CL3638" t="n">
        <v>5885.0</v>
      </c>
      <c r="CM3638" t="inlineStr">
        <is>
          <t>Acute and Chronic Toxicity of Hydrogen Sulfide to the Fathead Minnow, Pimephales promelas</t>
        </is>
      </c>
      <c r="CN3638" t="inlineStr">
        <is>
          <t>Environ. Sci. Technol.10(6): 565-568</t>
        </is>
      </c>
      <c r="CO3638" t="n">
        <v>1976.0</v>
      </c>
      <c r="CP3638" t="inlineStr">
        <is>
          <t>Smith,L.L.J., D.M. Oseid, and L.E. Olson (1976). Acute and Chronic Toxicity of Hydrogen Sulfide to the Fathead Minnow, Pimephales promelas. Environ. Sci. Technol., 10, (6), 565-568. doi:10.1021/es60117a001. ECOREF#:5885</t>
        </is>
      </c>
    </row>
    <row r="3639">
      <c r="A3639" t="n">
        <v>7783064.0</v>
      </c>
      <c r="B3639" t="inlineStr">
        <is>
          <t>Hydrogen sulfide (H2S)</t>
        </is>
      </c>
      <c r="C3639"/>
      <c r="D3639" t="inlineStr">
        <is>
          <t>Measured</t>
        </is>
      </c>
      <c r="E3639" t="inlineStr">
        <is>
          <t>Not coded</t>
        </is>
      </c>
      <c r="F3639"/>
      <c r="G3639"/>
      <c r="H3639"/>
      <c r="I3639"/>
      <c r="J3639"/>
      <c r="K3639"/>
      <c r="L3639" t="inlineStr">
        <is>
          <t>Pimephales promelas</t>
        </is>
      </c>
      <c r="M3639" t="inlineStr">
        <is>
          <t>Fathead Minnow</t>
        </is>
      </c>
      <c r="N3639" t="inlineStr">
        <is>
          <t>Adult</t>
        </is>
      </c>
      <c r="O3639"/>
      <c r="P3639"/>
      <c r="Q3639"/>
      <c r="R3639"/>
      <c r="S3639"/>
      <c r="T3639"/>
      <c r="U3639"/>
      <c r="V3639" t="inlineStr">
        <is>
          <t>Flow-through</t>
        </is>
      </c>
      <c r="W3639" t="inlineStr">
        <is>
          <t>Fresh water</t>
        </is>
      </c>
      <c r="X3639" t="inlineStr">
        <is>
          <t>Lab</t>
        </is>
      </c>
      <c r="Y3639"/>
      <c r="Z3639" t="inlineStr">
        <is>
          <t>Total</t>
        </is>
      </c>
      <c r="AA3639"/>
      <c r="AB3639"/>
      <c r="AC3639"/>
      <c r="AD3639" t="n">
        <v>0.039</v>
      </c>
      <c r="AE3639"/>
      <c r="AF3639" t="n">
        <v>0.043</v>
      </c>
      <c r="AG3639" t="inlineStr">
        <is>
          <t>AI mg/L</t>
        </is>
      </c>
      <c r="AH3639"/>
      <c r="AI3639"/>
      <c r="AJ3639"/>
      <c r="AK3639"/>
      <c r="AL3639"/>
      <c r="AM3639"/>
      <c r="AN3639"/>
      <c r="AO3639"/>
      <c r="AP3639"/>
      <c r="AQ3639"/>
      <c r="AR3639"/>
      <c r="AS3639"/>
      <c r="AT3639"/>
      <c r="AU3639"/>
      <c r="AV3639"/>
      <c r="AW3639"/>
      <c r="AX3639" t="inlineStr">
        <is>
          <t>Mortality</t>
        </is>
      </c>
      <c r="AY3639" t="inlineStr">
        <is>
          <t>Mortality</t>
        </is>
      </c>
      <c r="AZ3639" t="inlineStr">
        <is>
          <t>LC50</t>
        </is>
      </c>
      <c r="BA3639"/>
      <c r="BB3639" t="n">
        <v>4.0</v>
      </c>
      <c r="BC3639"/>
      <c r="BD3639"/>
      <c r="BE3639"/>
      <c r="BF3639"/>
      <c r="BG3639" t="inlineStr">
        <is>
          <t>Day(s)</t>
        </is>
      </c>
      <c r="BH3639"/>
      <c r="BI3639" t="inlineStr">
        <is>
          <t>DTXSID4024149</t>
        </is>
      </c>
      <c r="BJ3639"/>
      <c r="BK3639"/>
      <c r="BL3639"/>
      <c r="BM3639"/>
      <c r="BN3639"/>
      <c r="BO3639"/>
      <c r="BP3639"/>
      <c r="BQ3639"/>
      <c r="BR3639"/>
      <c r="BS3639"/>
      <c r="BT3639" t="inlineStr">
        <is>
          <t>--</t>
        </is>
      </c>
      <c r="BU3639"/>
      <c r="BV3639"/>
      <c r="BW3639"/>
      <c r="BX3639"/>
      <c r="BY3639"/>
      <c r="BZ3639"/>
      <c r="CA3639"/>
      <c r="CB3639"/>
      <c r="CC3639"/>
      <c r="CD3639"/>
      <c r="CE3639"/>
      <c r="CF3639"/>
      <c r="CG3639"/>
      <c r="CH3639"/>
      <c r="CI3639"/>
      <c r="CJ3639"/>
      <c r="CK3639" t="inlineStr">
        <is>
          <t>Smith,L.L.J., and D.M. Oseid</t>
        </is>
      </c>
      <c r="CL3639" t="n">
        <v>9699.0</v>
      </c>
      <c r="CM3639" t="inlineStr">
        <is>
          <t>Toxic Effects of Hydrogen Sulfide to Juvenile Fish and Fish Eggs</t>
        </is>
      </c>
      <c r="CN3639" t="inlineStr">
        <is>
          <t>Proc. Ind. Waste Conf.137(2): 739-744</t>
        </is>
      </c>
      <c r="CO3639" t="n">
        <v>1970.0</v>
      </c>
      <c r="CP3639" t="inlineStr">
        <is>
          <t>Smith,L.L.J., and D.M. Oseid (1970). Toxic Effects of Hydrogen Sulfide to Juvenile Fish and Fish Eggs. Proc. Ind. Waste Conf., 137, (2), 739-744. ECOREF#:9699</t>
        </is>
      </c>
    </row>
    <row r="3640">
      <c r="A3640" t="n">
        <v>7783064.0</v>
      </c>
      <c r="B3640" t="inlineStr">
        <is>
          <t>Hydrogen sulfide (H2S)</t>
        </is>
      </c>
      <c r="C3640"/>
      <c r="D3640" t="inlineStr">
        <is>
          <t>Measured</t>
        </is>
      </c>
      <c r="E3640" t="inlineStr">
        <is>
          <t>Not coded</t>
        </is>
      </c>
      <c r="F3640"/>
      <c r="G3640"/>
      <c r="H3640"/>
      <c r="I3640"/>
      <c r="J3640"/>
      <c r="K3640"/>
      <c r="L3640" t="inlineStr">
        <is>
          <t>Pimephales promelas</t>
        </is>
      </c>
      <c r="M3640" t="inlineStr">
        <is>
          <t>Fathead Minnow</t>
        </is>
      </c>
      <c r="N3640" t="inlineStr">
        <is>
          <t>Egg</t>
        </is>
      </c>
      <c r="O3640"/>
      <c r="P3640"/>
      <c r="Q3640"/>
      <c r="R3640"/>
      <c r="S3640"/>
      <c r="T3640"/>
      <c r="U3640"/>
      <c r="V3640" t="inlineStr">
        <is>
          <t>Flow-through</t>
        </is>
      </c>
      <c r="W3640" t="inlineStr">
        <is>
          <t>Fresh water</t>
        </is>
      </c>
      <c r="X3640" t="inlineStr">
        <is>
          <t>Lab</t>
        </is>
      </c>
      <c r="Y3640"/>
      <c r="Z3640" t="inlineStr">
        <is>
          <t>Total</t>
        </is>
      </c>
      <c r="AA3640"/>
      <c r="AB3640" t="n">
        <v>0.0536</v>
      </c>
      <c r="AC3640"/>
      <c r="AD3640"/>
      <c r="AE3640"/>
      <c r="AF3640"/>
      <c r="AG3640" t="inlineStr">
        <is>
          <t>AI mg/L</t>
        </is>
      </c>
      <c r="AH3640"/>
      <c r="AI3640"/>
      <c r="AJ3640"/>
      <c r="AK3640"/>
      <c r="AL3640"/>
      <c r="AM3640"/>
      <c r="AN3640"/>
      <c r="AO3640"/>
      <c r="AP3640"/>
      <c r="AQ3640"/>
      <c r="AR3640"/>
      <c r="AS3640"/>
      <c r="AT3640"/>
      <c r="AU3640"/>
      <c r="AV3640"/>
      <c r="AW3640"/>
      <c r="AX3640" t="inlineStr">
        <is>
          <t>Mortality</t>
        </is>
      </c>
      <c r="AY3640" t="inlineStr">
        <is>
          <t>Mortality</t>
        </is>
      </c>
      <c r="AZ3640" t="inlineStr">
        <is>
          <t>LC50</t>
        </is>
      </c>
      <c r="BA3640"/>
      <c r="BB3640" t="n">
        <v>4.0</v>
      </c>
      <c r="BC3640"/>
      <c r="BD3640"/>
      <c r="BE3640"/>
      <c r="BF3640"/>
      <c r="BG3640" t="inlineStr">
        <is>
          <t>Day(s)</t>
        </is>
      </c>
      <c r="BH3640"/>
      <c r="BI3640" t="inlineStr">
        <is>
          <t>DTXSID4024149</t>
        </is>
      </c>
      <c r="BJ3640" t="inlineStr">
        <is>
          <t>10.1021/es60117a001</t>
        </is>
      </c>
      <c r="BK3640"/>
      <c r="BL3640"/>
      <c r="BM3640"/>
      <c r="BN3640"/>
      <c r="BO3640"/>
      <c r="BP3640"/>
      <c r="BQ3640"/>
      <c r="BR3640"/>
      <c r="BS3640"/>
      <c r="BT3640" t="inlineStr">
        <is>
          <t>--</t>
        </is>
      </c>
      <c r="BU3640"/>
      <c r="BV3640"/>
      <c r="BW3640"/>
      <c r="BX3640"/>
      <c r="BY3640"/>
      <c r="BZ3640"/>
      <c r="CA3640"/>
      <c r="CB3640"/>
      <c r="CC3640"/>
      <c r="CD3640"/>
      <c r="CE3640"/>
      <c r="CF3640"/>
      <c r="CG3640"/>
      <c r="CH3640"/>
      <c r="CI3640"/>
      <c r="CJ3640"/>
      <c r="CK3640" t="inlineStr">
        <is>
          <t>Smith,L.L.J., D.M. Oseid, and L.E. Olson</t>
        </is>
      </c>
      <c r="CL3640" t="n">
        <v>5885.0</v>
      </c>
      <c r="CM3640" t="inlineStr">
        <is>
          <t>Acute and Chronic Toxicity of Hydrogen Sulfide to the Fathead Minnow, Pimephales promelas</t>
        </is>
      </c>
      <c r="CN3640" t="inlineStr">
        <is>
          <t>Environ. Sci. Technol.10(6): 565-568</t>
        </is>
      </c>
      <c r="CO3640" t="n">
        <v>1976.0</v>
      </c>
      <c r="CP3640" t="inlineStr">
        <is>
          <t>Smith,L.L.J., D.M. Oseid, and L.E. Olson (1976). Acute and Chronic Toxicity of Hydrogen Sulfide to the Fathead Minnow, Pimephales promelas. Environ. Sci. Technol., 10, (6), 565-568. doi:10.1021/es60117a001. ECOREF#:5885</t>
        </is>
      </c>
    </row>
    <row r="3641">
      <c r="A3641" t="n">
        <v>7783064.0</v>
      </c>
      <c r="B3641" t="inlineStr">
        <is>
          <t>Hydrogen sulfide (H2S)</t>
        </is>
      </c>
      <c r="C3641"/>
      <c r="D3641" t="inlineStr">
        <is>
          <t>Measured</t>
        </is>
      </c>
      <c r="E3641" t="inlineStr">
        <is>
          <t>Not coded</t>
        </is>
      </c>
      <c r="F3641"/>
      <c r="G3641"/>
      <c r="H3641"/>
      <c r="I3641"/>
      <c r="J3641"/>
      <c r="K3641"/>
      <c r="L3641" t="inlineStr">
        <is>
          <t>Pimephales promelas</t>
        </is>
      </c>
      <c r="M3641" t="inlineStr">
        <is>
          <t>Fathead Minnow</t>
        </is>
      </c>
      <c r="N3641" t="inlineStr">
        <is>
          <t>Juvenile</t>
        </is>
      </c>
      <c r="O3641"/>
      <c r="P3641"/>
      <c r="Q3641"/>
      <c r="R3641"/>
      <c r="S3641"/>
      <c r="T3641"/>
      <c r="U3641"/>
      <c r="V3641" t="inlineStr">
        <is>
          <t>Flow-through</t>
        </is>
      </c>
      <c r="W3641" t="inlineStr">
        <is>
          <t>Fresh water</t>
        </is>
      </c>
      <c r="X3641" t="inlineStr">
        <is>
          <t>Lab</t>
        </is>
      </c>
      <c r="Y3641"/>
      <c r="Z3641" t="inlineStr">
        <is>
          <t>Total</t>
        </is>
      </c>
      <c r="AA3641"/>
      <c r="AB3641" t="n">
        <v>0.016</v>
      </c>
      <c r="AC3641"/>
      <c r="AD3641"/>
      <c r="AE3641"/>
      <c r="AF3641"/>
      <c r="AG3641" t="inlineStr">
        <is>
          <t>AI mg/L</t>
        </is>
      </c>
      <c r="AH3641"/>
      <c r="AI3641"/>
      <c r="AJ3641"/>
      <c r="AK3641"/>
      <c r="AL3641"/>
      <c r="AM3641"/>
      <c r="AN3641"/>
      <c r="AO3641"/>
      <c r="AP3641"/>
      <c r="AQ3641"/>
      <c r="AR3641"/>
      <c r="AS3641"/>
      <c r="AT3641"/>
      <c r="AU3641"/>
      <c r="AV3641"/>
      <c r="AW3641"/>
      <c r="AX3641" t="inlineStr">
        <is>
          <t>Mortality</t>
        </is>
      </c>
      <c r="AY3641" t="inlineStr">
        <is>
          <t>Mortality</t>
        </is>
      </c>
      <c r="AZ3641" t="inlineStr">
        <is>
          <t>LC50</t>
        </is>
      </c>
      <c r="BA3641"/>
      <c r="BB3641" t="n">
        <v>4.0</v>
      </c>
      <c r="BC3641"/>
      <c r="BD3641"/>
      <c r="BE3641"/>
      <c r="BF3641"/>
      <c r="BG3641" t="inlineStr">
        <is>
          <t>Day(s)</t>
        </is>
      </c>
      <c r="BH3641"/>
      <c r="BI3641" t="inlineStr">
        <is>
          <t>DTXSID4024149</t>
        </is>
      </c>
      <c r="BJ3641"/>
      <c r="BK3641"/>
      <c r="BL3641"/>
      <c r="BM3641"/>
      <c r="BN3641"/>
      <c r="BO3641"/>
      <c r="BP3641"/>
      <c r="BQ3641"/>
      <c r="BR3641"/>
      <c r="BS3641"/>
      <c r="BT3641" t="inlineStr">
        <is>
          <t>--</t>
        </is>
      </c>
      <c r="BU3641"/>
      <c r="BV3641"/>
      <c r="BW3641"/>
      <c r="BX3641"/>
      <c r="BY3641"/>
      <c r="BZ3641"/>
      <c r="CA3641"/>
      <c r="CB3641"/>
      <c r="CC3641"/>
      <c r="CD3641"/>
      <c r="CE3641"/>
      <c r="CF3641"/>
      <c r="CG3641"/>
      <c r="CH3641"/>
      <c r="CI3641"/>
      <c r="CJ3641"/>
      <c r="CK3641" t="inlineStr">
        <is>
          <t>Smith,L.L.J., and D.M. Oseid</t>
        </is>
      </c>
      <c r="CL3641" t="n">
        <v>8719.0</v>
      </c>
      <c r="CM3641" t="inlineStr">
        <is>
          <t>Effect of Hydrogen Sulfide on Development and Survival of Eight Freshwater Fish Species</t>
        </is>
      </c>
      <c r="CN3641" t="inlineStr">
        <is>
          <t>In: J.H.S.Blaxter (Ed.), The Early Life History of Fish, Proceedings of an International Symposium, Oban, Scotland:417-430</t>
        </is>
      </c>
      <c r="CO3641" t="n">
        <v>1974.0</v>
      </c>
      <c r="CP3641" t="inlineStr">
        <is>
          <t>Smith,L.L.J., and D.M. Oseid (1974). Effect of Hydrogen Sulfide on Development and Survival of Eight Freshwater Fish Species. In: J.H.S.Blaxter (Ed.), The Early Life History of Fish, Proceedings of an International Symposium, Oban, Scotland, 417-430. ECOREF#:8719</t>
        </is>
      </c>
    </row>
    <row r="3642">
      <c r="A3642" t="n">
        <v>7783064.0</v>
      </c>
      <c r="B3642" t="inlineStr">
        <is>
          <t>Hydrogen sulfide (H2S)</t>
        </is>
      </c>
      <c r="C3642"/>
      <c r="D3642" t="inlineStr">
        <is>
          <t>Measured</t>
        </is>
      </c>
      <c r="E3642" t="inlineStr">
        <is>
          <t>Not coded</t>
        </is>
      </c>
      <c r="F3642"/>
      <c r="G3642"/>
      <c r="H3642"/>
      <c r="I3642"/>
      <c r="J3642"/>
      <c r="K3642"/>
      <c r="L3642" t="inlineStr">
        <is>
          <t>Pimephales promelas</t>
        </is>
      </c>
      <c r="M3642" t="inlineStr">
        <is>
          <t>Fathead Minnow</t>
        </is>
      </c>
      <c r="N3642" t="inlineStr">
        <is>
          <t>Pre-, sub-, semi-, near adult, or peripubertal</t>
        </is>
      </c>
      <c r="O3642"/>
      <c r="P3642"/>
      <c r="Q3642"/>
      <c r="R3642"/>
      <c r="S3642"/>
      <c r="T3642"/>
      <c r="U3642"/>
      <c r="V3642" t="inlineStr">
        <is>
          <t>Flow-through</t>
        </is>
      </c>
      <c r="W3642" t="inlineStr">
        <is>
          <t>Fresh water</t>
        </is>
      </c>
      <c r="X3642" t="inlineStr">
        <is>
          <t>Lab</t>
        </is>
      </c>
      <c r="Y3642"/>
      <c r="Z3642" t="inlineStr">
        <is>
          <t>Total</t>
        </is>
      </c>
      <c r="AA3642"/>
      <c r="AB3642" t="n">
        <v>0.057</v>
      </c>
      <c r="AC3642"/>
      <c r="AD3642"/>
      <c r="AE3642"/>
      <c r="AF3642"/>
      <c r="AG3642" t="inlineStr">
        <is>
          <t>AI mg/L</t>
        </is>
      </c>
      <c r="AH3642"/>
      <c r="AI3642"/>
      <c r="AJ3642"/>
      <c r="AK3642"/>
      <c r="AL3642"/>
      <c r="AM3642"/>
      <c r="AN3642"/>
      <c r="AO3642"/>
      <c r="AP3642"/>
      <c r="AQ3642"/>
      <c r="AR3642"/>
      <c r="AS3642"/>
      <c r="AT3642"/>
      <c r="AU3642"/>
      <c r="AV3642"/>
      <c r="AW3642"/>
      <c r="AX3642" t="inlineStr">
        <is>
          <t>Mortality</t>
        </is>
      </c>
      <c r="AY3642" t="inlineStr">
        <is>
          <t>Mortality</t>
        </is>
      </c>
      <c r="AZ3642" t="inlineStr">
        <is>
          <t>LC50</t>
        </is>
      </c>
      <c r="BA3642"/>
      <c r="BB3642" t="n">
        <v>4.0</v>
      </c>
      <c r="BC3642"/>
      <c r="BD3642"/>
      <c r="BE3642"/>
      <c r="BF3642"/>
      <c r="BG3642" t="inlineStr">
        <is>
          <t>Day(s)</t>
        </is>
      </c>
      <c r="BH3642"/>
      <c r="BI3642" t="inlineStr">
        <is>
          <t>DTXSID4024149</t>
        </is>
      </c>
      <c r="BJ3642"/>
      <c r="BK3642"/>
      <c r="BL3642"/>
      <c r="BM3642"/>
      <c r="BN3642"/>
      <c r="BO3642"/>
      <c r="BP3642"/>
      <c r="BQ3642"/>
      <c r="BR3642"/>
      <c r="BS3642"/>
      <c r="BT3642" t="inlineStr">
        <is>
          <t>--</t>
        </is>
      </c>
      <c r="BU3642"/>
      <c r="BV3642"/>
      <c r="BW3642"/>
      <c r="BX3642"/>
      <c r="BY3642"/>
      <c r="BZ3642"/>
      <c r="CA3642"/>
      <c r="CB3642"/>
      <c r="CC3642"/>
      <c r="CD3642"/>
      <c r="CE3642"/>
      <c r="CF3642"/>
      <c r="CG3642"/>
      <c r="CH3642"/>
      <c r="CI3642" t="inlineStr">
        <is>
          <t xml:space="preserve"> PH/ ADJUSTED // </t>
        </is>
      </c>
      <c r="CJ3642" t="inlineStr">
        <is>
          <t xml:space="preserve">   PH/ ADJUSTED // </t>
        </is>
      </c>
      <c r="CK3642" t="inlineStr">
        <is>
          <t>Smith,L.L.J., and D.M. Oseid</t>
        </is>
      </c>
      <c r="CL3642" t="n">
        <v>414.0</v>
      </c>
      <c r="CM3642" t="inlineStr">
        <is>
          <t>Chronic Effects of Low Levels of Hydrogen Sulfide on Freshwater Fish</t>
        </is>
      </c>
      <c r="CN3642" t="inlineStr">
        <is>
          <t>Prog. Water Technol.7(3-4): 599-605</t>
        </is>
      </c>
      <c r="CO3642" t="n">
        <v>1975.0</v>
      </c>
      <c r="CP3642" t="inlineStr">
        <is>
          <t>Smith,L.L.J., and D.M. Oseid (1975). Chronic Effects of Low Levels of Hydrogen Sulfide on Freshwater Fish. Prog. Water Technol., 7, (3-4), 599-605. ECOREF#:414</t>
        </is>
      </c>
    </row>
    <row r="3643">
      <c r="A3643" t="n">
        <v>7783064.0</v>
      </c>
      <c r="B3643" t="inlineStr">
        <is>
          <t>Hydrogen sulfide (H2S)</t>
        </is>
      </c>
      <c r="C3643"/>
      <c r="D3643" t="inlineStr">
        <is>
          <t>Measured</t>
        </is>
      </c>
      <c r="E3643" t="inlineStr">
        <is>
          <t>Not coded</t>
        </is>
      </c>
      <c r="F3643"/>
      <c r="G3643"/>
      <c r="H3643"/>
      <c r="I3643"/>
      <c r="J3643"/>
      <c r="K3643"/>
      <c r="L3643" t="inlineStr">
        <is>
          <t>Pimephales promelas</t>
        </is>
      </c>
      <c r="M3643" t="inlineStr">
        <is>
          <t>Fathead Minnow</t>
        </is>
      </c>
      <c r="N3643" t="inlineStr">
        <is>
          <t>Juvenile</t>
        </is>
      </c>
      <c r="O3643"/>
      <c r="P3643"/>
      <c r="Q3643"/>
      <c r="R3643"/>
      <c r="S3643"/>
      <c r="T3643"/>
      <c r="U3643"/>
      <c r="V3643" t="inlineStr">
        <is>
          <t>Flow-through</t>
        </is>
      </c>
      <c r="W3643" t="inlineStr">
        <is>
          <t>Fresh water</t>
        </is>
      </c>
      <c r="X3643" t="inlineStr">
        <is>
          <t>Lab</t>
        </is>
      </c>
      <c r="Y3643"/>
      <c r="Z3643" t="inlineStr">
        <is>
          <t>Total</t>
        </is>
      </c>
      <c r="AA3643"/>
      <c r="AB3643" t="n">
        <v>0.07754</v>
      </c>
      <c r="AC3643"/>
      <c r="AD3643"/>
      <c r="AE3643"/>
      <c r="AF3643"/>
      <c r="AG3643" t="inlineStr">
        <is>
          <t>AI mg/L</t>
        </is>
      </c>
      <c r="AH3643"/>
      <c r="AI3643"/>
      <c r="AJ3643"/>
      <c r="AK3643"/>
      <c r="AL3643"/>
      <c r="AM3643"/>
      <c r="AN3643"/>
      <c r="AO3643"/>
      <c r="AP3643"/>
      <c r="AQ3643"/>
      <c r="AR3643"/>
      <c r="AS3643"/>
      <c r="AT3643"/>
      <c r="AU3643"/>
      <c r="AV3643"/>
      <c r="AW3643"/>
      <c r="AX3643" t="inlineStr">
        <is>
          <t>Mortality</t>
        </is>
      </c>
      <c r="AY3643" t="inlineStr">
        <is>
          <t>Mortality</t>
        </is>
      </c>
      <c r="AZ3643" t="inlineStr">
        <is>
          <t>LC50</t>
        </is>
      </c>
      <c r="BA3643"/>
      <c r="BB3643" t="n">
        <v>4.0</v>
      </c>
      <c r="BC3643"/>
      <c r="BD3643"/>
      <c r="BE3643"/>
      <c r="BF3643"/>
      <c r="BG3643" t="inlineStr">
        <is>
          <t>Day(s)</t>
        </is>
      </c>
      <c r="BH3643"/>
      <c r="BI3643" t="inlineStr">
        <is>
          <t>DTXSID4024149</t>
        </is>
      </c>
      <c r="BJ3643" t="inlineStr">
        <is>
          <t>10.1021/es60117a001</t>
        </is>
      </c>
      <c r="BK3643"/>
      <c r="BL3643"/>
      <c r="BM3643"/>
      <c r="BN3643"/>
      <c r="BO3643"/>
      <c r="BP3643"/>
      <c r="BQ3643"/>
      <c r="BR3643"/>
      <c r="BS3643"/>
      <c r="BT3643" t="inlineStr">
        <is>
          <t>--</t>
        </is>
      </c>
      <c r="BU3643"/>
      <c r="BV3643"/>
      <c r="BW3643"/>
      <c r="BX3643"/>
      <c r="BY3643"/>
      <c r="BZ3643"/>
      <c r="CA3643"/>
      <c r="CB3643"/>
      <c r="CC3643"/>
      <c r="CD3643"/>
      <c r="CE3643"/>
      <c r="CF3643"/>
      <c r="CG3643"/>
      <c r="CH3643"/>
      <c r="CI3643"/>
      <c r="CJ3643"/>
      <c r="CK3643" t="inlineStr">
        <is>
          <t>Smith,L.L.J., D.M. Oseid, and L.E. Olson</t>
        </is>
      </c>
      <c r="CL3643" t="n">
        <v>5885.0</v>
      </c>
      <c r="CM3643" t="inlineStr">
        <is>
          <t>Acute and Chronic Toxicity of Hydrogen Sulfide to the Fathead Minnow, Pimephales promelas</t>
        </is>
      </c>
      <c r="CN3643" t="inlineStr">
        <is>
          <t>Environ. Sci. Technol.10(6): 565-568</t>
        </is>
      </c>
      <c r="CO3643" t="n">
        <v>1976.0</v>
      </c>
      <c r="CP3643" t="inlineStr">
        <is>
          <t>Smith,L.L.J., D.M. Oseid, and L.E. Olson (1976). Acute and Chronic Toxicity of Hydrogen Sulfide to the Fathead Minnow, Pimephales promelas. Environ. Sci. Technol., 10, (6), 565-568. doi:10.1021/es60117a001. ECOREF#:5885</t>
        </is>
      </c>
    </row>
    <row r="3644">
      <c r="A3644" t="n">
        <v>7783064.0</v>
      </c>
      <c r="B3644" t="inlineStr">
        <is>
          <t>Hydrogen sulfide (H2S)</t>
        </is>
      </c>
      <c r="C3644"/>
      <c r="D3644" t="inlineStr">
        <is>
          <t>Measured</t>
        </is>
      </c>
      <c r="E3644" t="inlineStr">
        <is>
          <t>Not coded</t>
        </is>
      </c>
      <c r="F3644"/>
      <c r="G3644"/>
      <c r="H3644"/>
      <c r="I3644"/>
      <c r="J3644"/>
      <c r="K3644"/>
      <c r="L3644" t="inlineStr">
        <is>
          <t>Pimephales promelas</t>
        </is>
      </c>
      <c r="M3644" t="inlineStr">
        <is>
          <t>Fathead Minnow</t>
        </is>
      </c>
      <c r="N3644" t="inlineStr">
        <is>
          <t>Fry</t>
        </is>
      </c>
      <c r="O3644"/>
      <c r="P3644"/>
      <c r="Q3644"/>
      <c r="R3644"/>
      <c r="S3644"/>
      <c r="T3644"/>
      <c r="U3644"/>
      <c r="V3644" t="inlineStr">
        <is>
          <t>Flow-through</t>
        </is>
      </c>
      <c r="W3644" t="inlineStr">
        <is>
          <t>Fresh water</t>
        </is>
      </c>
      <c r="X3644" t="inlineStr">
        <is>
          <t>Lab</t>
        </is>
      </c>
      <c r="Y3644"/>
      <c r="Z3644" t="inlineStr">
        <is>
          <t>Total</t>
        </is>
      </c>
      <c r="AA3644"/>
      <c r="AB3644" t="n">
        <v>0.007</v>
      </c>
      <c r="AC3644"/>
      <c r="AD3644"/>
      <c r="AE3644"/>
      <c r="AF3644"/>
      <c r="AG3644" t="inlineStr">
        <is>
          <t>AI mg/L</t>
        </is>
      </c>
      <c r="AH3644"/>
      <c r="AI3644"/>
      <c r="AJ3644"/>
      <c r="AK3644"/>
      <c r="AL3644"/>
      <c r="AM3644"/>
      <c r="AN3644"/>
      <c r="AO3644"/>
      <c r="AP3644"/>
      <c r="AQ3644"/>
      <c r="AR3644"/>
      <c r="AS3644"/>
      <c r="AT3644"/>
      <c r="AU3644"/>
      <c r="AV3644"/>
      <c r="AW3644"/>
      <c r="AX3644" t="inlineStr">
        <is>
          <t>Mortality</t>
        </is>
      </c>
      <c r="AY3644" t="inlineStr">
        <is>
          <t>Mortality</t>
        </is>
      </c>
      <c r="AZ3644" t="inlineStr">
        <is>
          <t>LC50</t>
        </is>
      </c>
      <c r="BA3644"/>
      <c r="BB3644" t="n">
        <v>4.0</v>
      </c>
      <c r="BC3644"/>
      <c r="BD3644"/>
      <c r="BE3644"/>
      <c r="BF3644"/>
      <c r="BG3644" t="inlineStr">
        <is>
          <t>Day(s)</t>
        </is>
      </c>
      <c r="BH3644"/>
      <c r="BI3644" t="inlineStr">
        <is>
          <t>DTXSID4024149</t>
        </is>
      </c>
      <c r="BJ3644"/>
      <c r="BK3644"/>
      <c r="BL3644"/>
      <c r="BM3644"/>
      <c r="BN3644"/>
      <c r="BO3644"/>
      <c r="BP3644"/>
      <c r="BQ3644"/>
      <c r="BR3644"/>
      <c r="BS3644"/>
      <c r="BT3644" t="inlineStr">
        <is>
          <t>--</t>
        </is>
      </c>
      <c r="BU3644"/>
      <c r="BV3644"/>
      <c r="BW3644"/>
      <c r="BX3644"/>
      <c r="BY3644"/>
      <c r="BZ3644"/>
      <c r="CA3644"/>
      <c r="CB3644"/>
      <c r="CC3644"/>
      <c r="CD3644"/>
      <c r="CE3644"/>
      <c r="CF3644"/>
      <c r="CG3644"/>
      <c r="CH3644"/>
      <c r="CI3644"/>
      <c r="CJ3644"/>
      <c r="CK3644" t="inlineStr">
        <is>
          <t>Smith,L.L.J., and D.M. Oseid</t>
        </is>
      </c>
      <c r="CL3644" t="n">
        <v>8719.0</v>
      </c>
      <c r="CM3644" t="inlineStr">
        <is>
          <t>Effect of Hydrogen Sulfide on Development and Survival of Eight Freshwater Fish Species</t>
        </is>
      </c>
      <c r="CN3644" t="inlineStr">
        <is>
          <t>In: J.H.S.Blaxter (Ed.), The Early Life History of Fish, Proceedings of an International Symposium, Oban, Scotland:417-430</t>
        </is>
      </c>
      <c r="CO3644" t="n">
        <v>1974.0</v>
      </c>
      <c r="CP3644" t="inlineStr">
        <is>
          <t>Smith,L.L.J., and D.M. Oseid (1974). Effect of Hydrogen Sulfide on Development and Survival of Eight Freshwater Fish Species. In: J.H.S.Blaxter (Ed.), The Early Life History of Fish, Proceedings of an International Symposium, Oban, Scotland, 417-430. ECOREF#:8719</t>
        </is>
      </c>
    </row>
    <row r="3645">
      <c r="A3645" t="n">
        <v>7783064.0</v>
      </c>
      <c r="B3645" t="inlineStr">
        <is>
          <t>Hydrogen sulfide (H2S)</t>
        </is>
      </c>
      <c r="C3645"/>
      <c r="D3645" t="inlineStr">
        <is>
          <t>Measured</t>
        </is>
      </c>
      <c r="E3645" t="inlineStr">
        <is>
          <t>Not coded</t>
        </is>
      </c>
      <c r="F3645"/>
      <c r="G3645"/>
      <c r="H3645"/>
      <c r="I3645"/>
      <c r="J3645"/>
      <c r="K3645"/>
      <c r="L3645" t="inlineStr">
        <is>
          <t>Pimephales promelas</t>
        </is>
      </c>
      <c r="M3645" t="inlineStr">
        <is>
          <t>Fathead Minnow</t>
        </is>
      </c>
      <c r="N3645" t="inlineStr">
        <is>
          <t>Juvenile</t>
        </is>
      </c>
      <c r="O3645"/>
      <c r="P3645"/>
      <c r="Q3645"/>
      <c r="R3645"/>
      <c r="S3645"/>
      <c r="T3645"/>
      <c r="U3645"/>
      <c r="V3645" t="inlineStr">
        <is>
          <t>Flow-through</t>
        </is>
      </c>
      <c r="W3645" t="inlineStr">
        <is>
          <t>Fresh water</t>
        </is>
      </c>
      <c r="X3645" t="inlineStr">
        <is>
          <t>Lab</t>
        </is>
      </c>
      <c r="Y3645"/>
      <c r="Z3645" t="inlineStr">
        <is>
          <t>Total</t>
        </is>
      </c>
      <c r="AA3645"/>
      <c r="AB3645" t="n">
        <v>0.204</v>
      </c>
      <c r="AC3645"/>
      <c r="AD3645"/>
      <c r="AE3645"/>
      <c r="AF3645"/>
      <c r="AG3645" t="inlineStr">
        <is>
          <t>AI mg/L</t>
        </is>
      </c>
      <c r="AH3645"/>
      <c r="AI3645"/>
      <c r="AJ3645"/>
      <c r="AK3645"/>
      <c r="AL3645"/>
      <c r="AM3645"/>
      <c r="AN3645"/>
      <c r="AO3645"/>
      <c r="AP3645"/>
      <c r="AQ3645"/>
      <c r="AR3645"/>
      <c r="AS3645"/>
      <c r="AT3645"/>
      <c r="AU3645"/>
      <c r="AV3645"/>
      <c r="AW3645"/>
      <c r="AX3645" t="inlineStr">
        <is>
          <t>Mortality</t>
        </is>
      </c>
      <c r="AY3645" t="inlineStr">
        <is>
          <t>Mortality</t>
        </is>
      </c>
      <c r="AZ3645" t="inlineStr">
        <is>
          <t>LC50</t>
        </is>
      </c>
      <c r="BA3645"/>
      <c r="BB3645" t="n">
        <v>4.0</v>
      </c>
      <c r="BC3645"/>
      <c r="BD3645"/>
      <c r="BE3645"/>
      <c r="BF3645"/>
      <c r="BG3645" t="inlineStr">
        <is>
          <t>Day(s)</t>
        </is>
      </c>
      <c r="BH3645"/>
      <c r="BI3645" t="inlineStr">
        <is>
          <t>DTXSID4024149</t>
        </is>
      </c>
      <c r="BJ3645" t="inlineStr">
        <is>
          <t>10.1021/es60117a001</t>
        </is>
      </c>
      <c r="BK3645"/>
      <c r="BL3645"/>
      <c r="BM3645"/>
      <c r="BN3645"/>
      <c r="BO3645"/>
      <c r="BP3645"/>
      <c r="BQ3645"/>
      <c r="BR3645"/>
      <c r="BS3645"/>
      <c r="BT3645" t="inlineStr">
        <is>
          <t>--</t>
        </is>
      </c>
      <c r="BU3645"/>
      <c r="BV3645"/>
      <c r="BW3645"/>
      <c r="BX3645"/>
      <c r="BY3645"/>
      <c r="BZ3645"/>
      <c r="CA3645"/>
      <c r="CB3645"/>
      <c r="CC3645"/>
      <c r="CD3645"/>
      <c r="CE3645"/>
      <c r="CF3645"/>
      <c r="CG3645"/>
      <c r="CH3645"/>
      <c r="CI3645"/>
      <c r="CJ3645"/>
      <c r="CK3645" t="inlineStr">
        <is>
          <t>Smith,L.L.J., D.M. Oseid, and L.E. Olson</t>
        </is>
      </c>
      <c r="CL3645" t="n">
        <v>5885.0</v>
      </c>
      <c r="CM3645" t="inlineStr">
        <is>
          <t>Acute and Chronic Toxicity of Hydrogen Sulfide to the Fathead Minnow, Pimephales promelas</t>
        </is>
      </c>
      <c r="CN3645" t="inlineStr">
        <is>
          <t>Environ. Sci. Technol.10(6): 565-568</t>
        </is>
      </c>
      <c r="CO3645" t="n">
        <v>1976.0</v>
      </c>
      <c r="CP3645" t="inlineStr">
        <is>
          <t>Smith,L.L.J., D.M. Oseid, and L.E. Olson (1976). Acute and Chronic Toxicity of Hydrogen Sulfide to the Fathead Minnow, Pimephales promelas. Environ. Sci. Technol., 10, (6), 565-568. doi:10.1021/es60117a001. ECOREF#:5885</t>
        </is>
      </c>
    </row>
    <row r="3646">
      <c r="A3646" t="n">
        <v>7783064.0</v>
      </c>
      <c r="B3646" t="inlineStr">
        <is>
          <t>Hydrogen sulfide (H2S)</t>
        </is>
      </c>
      <c r="C3646"/>
      <c r="D3646" t="inlineStr">
        <is>
          <t>Measured</t>
        </is>
      </c>
      <c r="E3646" t="inlineStr">
        <is>
          <t>Not coded</t>
        </is>
      </c>
      <c r="F3646"/>
      <c r="G3646"/>
      <c r="H3646"/>
      <c r="I3646"/>
      <c r="J3646"/>
      <c r="K3646"/>
      <c r="L3646" t="inlineStr">
        <is>
          <t>Pimephales promelas</t>
        </is>
      </c>
      <c r="M3646" t="inlineStr">
        <is>
          <t>Fathead Minnow</t>
        </is>
      </c>
      <c r="N3646" t="inlineStr">
        <is>
          <t>Pre-, sub-, semi-, near adult, or peripubertal</t>
        </is>
      </c>
      <c r="O3646"/>
      <c r="P3646"/>
      <c r="Q3646"/>
      <c r="R3646"/>
      <c r="S3646"/>
      <c r="T3646"/>
      <c r="U3646"/>
      <c r="V3646" t="inlineStr">
        <is>
          <t>Flow-through</t>
        </is>
      </c>
      <c r="W3646" t="inlineStr">
        <is>
          <t>Fresh water</t>
        </is>
      </c>
      <c r="X3646" t="inlineStr">
        <is>
          <t>Lab</t>
        </is>
      </c>
      <c r="Y3646"/>
      <c r="Z3646" t="inlineStr">
        <is>
          <t>Total</t>
        </is>
      </c>
      <c r="AA3646"/>
      <c r="AB3646" t="n">
        <v>0.036</v>
      </c>
      <c r="AC3646"/>
      <c r="AD3646"/>
      <c r="AE3646"/>
      <c r="AF3646"/>
      <c r="AG3646" t="inlineStr">
        <is>
          <t>AI mg/L</t>
        </is>
      </c>
      <c r="AH3646"/>
      <c r="AI3646"/>
      <c r="AJ3646"/>
      <c r="AK3646"/>
      <c r="AL3646"/>
      <c r="AM3646"/>
      <c r="AN3646"/>
      <c r="AO3646"/>
      <c r="AP3646"/>
      <c r="AQ3646"/>
      <c r="AR3646"/>
      <c r="AS3646"/>
      <c r="AT3646"/>
      <c r="AU3646"/>
      <c r="AV3646"/>
      <c r="AW3646"/>
      <c r="AX3646" t="inlineStr">
        <is>
          <t>Mortality</t>
        </is>
      </c>
      <c r="AY3646" t="inlineStr">
        <is>
          <t>Mortality</t>
        </is>
      </c>
      <c r="AZ3646" t="inlineStr">
        <is>
          <t>LC50</t>
        </is>
      </c>
      <c r="BA3646"/>
      <c r="BB3646" t="n">
        <v>4.0</v>
      </c>
      <c r="BC3646"/>
      <c r="BD3646"/>
      <c r="BE3646"/>
      <c r="BF3646"/>
      <c r="BG3646" t="inlineStr">
        <is>
          <t>Day(s)</t>
        </is>
      </c>
      <c r="BH3646"/>
      <c r="BI3646" t="inlineStr">
        <is>
          <t>DTXSID4024149</t>
        </is>
      </c>
      <c r="BJ3646"/>
      <c r="BK3646"/>
      <c r="BL3646"/>
      <c r="BM3646"/>
      <c r="BN3646"/>
      <c r="BO3646"/>
      <c r="BP3646"/>
      <c r="BQ3646"/>
      <c r="BR3646"/>
      <c r="BS3646"/>
      <c r="BT3646" t="inlineStr">
        <is>
          <t>--</t>
        </is>
      </c>
      <c r="BU3646"/>
      <c r="BV3646"/>
      <c r="BW3646"/>
      <c r="BX3646"/>
      <c r="BY3646"/>
      <c r="BZ3646"/>
      <c r="CA3646"/>
      <c r="CB3646"/>
      <c r="CC3646"/>
      <c r="CD3646"/>
      <c r="CE3646"/>
      <c r="CF3646"/>
      <c r="CG3646"/>
      <c r="CH3646"/>
      <c r="CI3646" t="inlineStr">
        <is>
          <t xml:space="preserve"> PH/ ADJUSTED // </t>
        </is>
      </c>
      <c r="CJ3646" t="inlineStr">
        <is>
          <t xml:space="preserve">   PH/ ADJUSTED // </t>
        </is>
      </c>
      <c r="CK3646" t="inlineStr">
        <is>
          <t>Smith,L.L.J., and D.M. Oseid</t>
        </is>
      </c>
      <c r="CL3646" t="n">
        <v>414.0</v>
      </c>
      <c r="CM3646" t="inlineStr">
        <is>
          <t>Chronic Effects of Low Levels of Hydrogen Sulfide on Freshwater Fish</t>
        </is>
      </c>
      <c r="CN3646" t="inlineStr">
        <is>
          <t>Prog. Water Technol.7(3-4): 599-605</t>
        </is>
      </c>
      <c r="CO3646" t="n">
        <v>1975.0</v>
      </c>
      <c r="CP3646" t="inlineStr">
        <is>
          <t>Smith,L.L.J., and D.M. Oseid (1975). Chronic Effects of Low Levels of Hydrogen Sulfide on Freshwater Fish. Prog. Water Technol., 7, (3-4), 599-605. ECOREF#:414</t>
        </is>
      </c>
    </row>
    <row r="3647">
      <c r="A3647" t="n">
        <v>7783064.0</v>
      </c>
      <c r="B3647" t="inlineStr">
        <is>
          <t>Hydrogen sulfide (H2S)</t>
        </is>
      </c>
      <c r="C3647"/>
      <c r="D3647" t="inlineStr">
        <is>
          <t>Measured</t>
        </is>
      </c>
      <c r="E3647" t="inlineStr">
        <is>
          <t>Not coded</t>
        </is>
      </c>
      <c r="F3647"/>
      <c r="G3647"/>
      <c r="H3647"/>
      <c r="I3647"/>
      <c r="J3647"/>
      <c r="K3647"/>
      <c r="L3647" t="inlineStr">
        <is>
          <t>Pimephales promelas</t>
        </is>
      </c>
      <c r="M3647" t="inlineStr">
        <is>
          <t>Fathead Minnow</t>
        </is>
      </c>
      <c r="N3647" t="inlineStr">
        <is>
          <t>Pre-, sub-, semi-, near adult, or peripubertal</t>
        </is>
      </c>
      <c r="O3647"/>
      <c r="P3647"/>
      <c r="Q3647"/>
      <c r="R3647"/>
      <c r="S3647"/>
      <c r="T3647"/>
      <c r="U3647"/>
      <c r="V3647" t="inlineStr">
        <is>
          <t>Flow-through</t>
        </is>
      </c>
      <c r="W3647" t="inlineStr">
        <is>
          <t>Fresh water</t>
        </is>
      </c>
      <c r="X3647" t="inlineStr">
        <is>
          <t>Lab</t>
        </is>
      </c>
      <c r="Y3647"/>
      <c r="Z3647" t="inlineStr">
        <is>
          <t>Total</t>
        </is>
      </c>
      <c r="AA3647"/>
      <c r="AB3647" t="n">
        <v>0.021</v>
      </c>
      <c r="AC3647"/>
      <c r="AD3647"/>
      <c r="AE3647"/>
      <c r="AF3647"/>
      <c r="AG3647" t="inlineStr">
        <is>
          <t>AI mg/L</t>
        </is>
      </c>
      <c r="AH3647"/>
      <c r="AI3647"/>
      <c r="AJ3647"/>
      <c r="AK3647"/>
      <c r="AL3647"/>
      <c r="AM3647"/>
      <c r="AN3647"/>
      <c r="AO3647"/>
      <c r="AP3647"/>
      <c r="AQ3647"/>
      <c r="AR3647"/>
      <c r="AS3647"/>
      <c r="AT3647"/>
      <c r="AU3647"/>
      <c r="AV3647"/>
      <c r="AW3647"/>
      <c r="AX3647" t="inlineStr">
        <is>
          <t>Mortality</t>
        </is>
      </c>
      <c r="AY3647" t="inlineStr">
        <is>
          <t>Mortality</t>
        </is>
      </c>
      <c r="AZ3647" t="inlineStr">
        <is>
          <t>LC50</t>
        </is>
      </c>
      <c r="BA3647"/>
      <c r="BB3647" t="n">
        <v>4.0</v>
      </c>
      <c r="BC3647"/>
      <c r="BD3647"/>
      <c r="BE3647"/>
      <c r="BF3647"/>
      <c r="BG3647" t="inlineStr">
        <is>
          <t>Day(s)</t>
        </is>
      </c>
      <c r="BH3647"/>
      <c r="BI3647" t="inlineStr">
        <is>
          <t>DTXSID4024149</t>
        </is>
      </c>
      <c r="BJ3647"/>
      <c r="BK3647"/>
      <c r="BL3647"/>
      <c r="BM3647"/>
      <c r="BN3647"/>
      <c r="BO3647"/>
      <c r="BP3647"/>
      <c r="BQ3647"/>
      <c r="BR3647"/>
      <c r="BS3647"/>
      <c r="BT3647" t="inlineStr">
        <is>
          <t>--</t>
        </is>
      </c>
      <c r="BU3647"/>
      <c r="BV3647"/>
      <c r="BW3647"/>
      <c r="BX3647"/>
      <c r="BY3647"/>
      <c r="BZ3647"/>
      <c r="CA3647"/>
      <c r="CB3647"/>
      <c r="CC3647"/>
      <c r="CD3647"/>
      <c r="CE3647"/>
      <c r="CF3647"/>
      <c r="CG3647"/>
      <c r="CH3647"/>
      <c r="CI3647" t="inlineStr">
        <is>
          <t xml:space="preserve"> PH/ ADJUSTED // </t>
        </is>
      </c>
      <c r="CJ3647" t="inlineStr">
        <is>
          <t xml:space="preserve">   PH/ ADJUSTED // </t>
        </is>
      </c>
      <c r="CK3647" t="inlineStr">
        <is>
          <t>Smith,L.L.J., and D.M. Oseid</t>
        </is>
      </c>
      <c r="CL3647" t="n">
        <v>414.0</v>
      </c>
      <c r="CM3647" t="inlineStr">
        <is>
          <t>Chronic Effects of Low Levels of Hydrogen Sulfide on Freshwater Fish</t>
        </is>
      </c>
      <c r="CN3647" t="inlineStr">
        <is>
          <t>Prog. Water Technol.7(3-4): 599-605</t>
        </is>
      </c>
      <c r="CO3647" t="n">
        <v>1975.0</v>
      </c>
      <c r="CP3647" t="inlineStr">
        <is>
          <t>Smith,L.L.J., and D.M. Oseid (1975). Chronic Effects of Low Levels of Hydrogen Sulfide on Freshwater Fish. Prog. Water Technol., 7, (3-4), 599-605. ECOREF#:414</t>
        </is>
      </c>
    </row>
    <row r="3648">
      <c r="A3648" t="n">
        <v>7783064.0</v>
      </c>
      <c r="B3648" t="inlineStr">
        <is>
          <t>Hydrogen sulfide (H2S)</t>
        </is>
      </c>
      <c r="C3648"/>
      <c r="D3648" t="inlineStr">
        <is>
          <t>Measured</t>
        </is>
      </c>
      <c r="E3648" t="inlineStr">
        <is>
          <t>Not coded</t>
        </is>
      </c>
      <c r="F3648"/>
      <c r="G3648"/>
      <c r="H3648"/>
      <c r="I3648"/>
      <c r="J3648"/>
      <c r="K3648"/>
      <c r="L3648" t="inlineStr">
        <is>
          <t>Pimephales promelas</t>
        </is>
      </c>
      <c r="M3648" t="inlineStr">
        <is>
          <t>Fathead Minnow</t>
        </is>
      </c>
      <c r="N3648" t="inlineStr">
        <is>
          <t>Juvenile</t>
        </is>
      </c>
      <c r="O3648"/>
      <c r="P3648"/>
      <c r="Q3648"/>
      <c r="R3648"/>
      <c r="S3648"/>
      <c r="T3648"/>
      <c r="U3648"/>
      <c r="V3648" t="inlineStr">
        <is>
          <t>Flow-through</t>
        </is>
      </c>
      <c r="W3648" t="inlineStr">
        <is>
          <t>Fresh water</t>
        </is>
      </c>
      <c r="X3648" t="inlineStr">
        <is>
          <t>Lab</t>
        </is>
      </c>
      <c r="Y3648"/>
      <c r="Z3648" t="inlineStr">
        <is>
          <t>Total</t>
        </is>
      </c>
      <c r="AA3648"/>
      <c r="AB3648" t="n">
        <v>0.0477</v>
      </c>
      <c r="AC3648"/>
      <c r="AD3648"/>
      <c r="AE3648"/>
      <c r="AF3648"/>
      <c r="AG3648" t="inlineStr">
        <is>
          <t>AI mg/L</t>
        </is>
      </c>
      <c r="AH3648"/>
      <c r="AI3648"/>
      <c r="AJ3648"/>
      <c r="AK3648"/>
      <c r="AL3648"/>
      <c r="AM3648"/>
      <c r="AN3648"/>
      <c r="AO3648"/>
      <c r="AP3648"/>
      <c r="AQ3648"/>
      <c r="AR3648"/>
      <c r="AS3648"/>
      <c r="AT3648"/>
      <c r="AU3648"/>
      <c r="AV3648"/>
      <c r="AW3648"/>
      <c r="AX3648" t="inlineStr">
        <is>
          <t>Mortality</t>
        </is>
      </c>
      <c r="AY3648" t="inlineStr">
        <is>
          <t>Mortality</t>
        </is>
      </c>
      <c r="AZ3648" t="inlineStr">
        <is>
          <t>LC50</t>
        </is>
      </c>
      <c r="BA3648"/>
      <c r="BB3648" t="n">
        <v>4.0</v>
      </c>
      <c r="BC3648"/>
      <c r="BD3648"/>
      <c r="BE3648"/>
      <c r="BF3648"/>
      <c r="BG3648" t="inlineStr">
        <is>
          <t>Day(s)</t>
        </is>
      </c>
      <c r="BH3648"/>
      <c r="BI3648" t="inlineStr">
        <is>
          <t>DTXSID4024149</t>
        </is>
      </c>
      <c r="BJ3648" t="inlineStr">
        <is>
          <t>10.1021/es60117a001</t>
        </is>
      </c>
      <c r="BK3648"/>
      <c r="BL3648"/>
      <c r="BM3648"/>
      <c r="BN3648"/>
      <c r="BO3648"/>
      <c r="BP3648"/>
      <c r="BQ3648"/>
      <c r="BR3648"/>
      <c r="BS3648"/>
      <c r="BT3648" t="inlineStr">
        <is>
          <t>--</t>
        </is>
      </c>
      <c r="BU3648"/>
      <c r="BV3648"/>
      <c r="BW3648"/>
      <c r="BX3648"/>
      <c r="BY3648"/>
      <c r="BZ3648"/>
      <c r="CA3648"/>
      <c r="CB3648"/>
      <c r="CC3648"/>
      <c r="CD3648"/>
      <c r="CE3648"/>
      <c r="CF3648"/>
      <c r="CG3648"/>
      <c r="CH3648"/>
      <c r="CI3648"/>
      <c r="CJ3648"/>
      <c r="CK3648" t="inlineStr">
        <is>
          <t>Smith,L.L.J., D.M. Oseid, and L.E. Olson</t>
        </is>
      </c>
      <c r="CL3648" t="n">
        <v>5885.0</v>
      </c>
      <c r="CM3648" t="inlineStr">
        <is>
          <t>Acute and Chronic Toxicity of Hydrogen Sulfide to the Fathead Minnow, Pimephales promelas</t>
        </is>
      </c>
      <c r="CN3648" t="inlineStr">
        <is>
          <t>Environ. Sci. Technol.10(6): 565-568</t>
        </is>
      </c>
      <c r="CO3648" t="n">
        <v>1976.0</v>
      </c>
      <c r="CP3648" t="inlineStr">
        <is>
          <t>Smith,L.L.J., D.M. Oseid, and L.E. Olson (1976). Acute and Chronic Toxicity of Hydrogen Sulfide to the Fathead Minnow, Pimephales promelas. Environ. Sci. Technol., 10, (6), 565-568. doi:10.1021/es60117a001. ECOREF#:5885</t>
        </is>
      </c>
    </row>
    <row r="3649">
      <c r="A3649" t="n">
        <v>7783064.0</v>
      </c>
      <c r="B3649" t="inlineStr">
        <is>
          <t>Hydrogen sulfide (H2S)</t>
        </is>
      </c>
      <c r="C3649"/>
      <c r="D3649" t="inlineStr">
        <is>
          <t>Measured</t>
        </is>
      </c>
      <c r="E3649" t="inlineStr">
        <is>
          <t>Not coded</t>
        </is>
      </c>
      <c r="F3649"/>
      <c r="G3649"/>
      <c r="H3649"/>
      <c r="I3649"/>
      <c r="J3649"/>
      <c r="K3649"/>
      <c r="L3649" t="inlineStr">
        <is>
          <t>Pimephales promelas</t>
        </is>
      </c>
      <c r="M3649" t="inlineStr">
        <is>
          <t>Fathead Minnow</t>
        </is>
      </c>
      <c r="N3649" t="inlineStr">
        <is>
          <t>Juvenile</t>
        </is>
      </c>
      <c r="O3649"/>
      <c r="P3649"/>
      <c r="Q3649"/>
      <c r="R3649"/>
      <c r="S3649"/>
      <c r="T3649"/>
      <c r="U3649"/>
      <c r="V3649" t="inlineStr">
        <is>
          <t>Flow-through</t>
        </is>
      </c>
      <c r="W3649" t="inlineStr">
        <is>
          <t>Fresh water</t>
        </is>
      </c>
      <c r="X3649" t="inlineStr">
        <is>
          <t>Lab</t>
        </is>
      </c>
      <c r="Y3649"/>
      <c r="Z3649" t="inlineStr">
        <is>
          <t>Total</t>
        </is>
      </c>
      <c r="AA3649"/>
      <c r="AB3649" t="n">
        <v>0.0243</v>
      </c>
      <c r="AC3649"/>
      <c r="AD3649"/>
      <c r="AE3649"/>
      <c r="AF3649"/>
      <c r="AG3649" t="inlineStr">
        <is>
          <t>AI mg/L</t>
        </is>
      </c>
      <c r="AH3649"/>
      <c r="AI3649"/>
      <c r="AJ3649"/>
      <c r="AK3649"/>
      <c r="AL3649"/>
      <c r="AM3649"/>
      <c r="AN3649"/>
      <c r="AO3649"/>
      <c r="AP3649"/>
      <c r="AQ3649"/>
      <c r="AR3649"/>
      <c r="AS3649"/>
      <c r="AT3649"/>
      <c r="AU3649"/>
      <c r="AV3649"/>
      <c r="AW3649"/>
      <c r="AX3649" t="inlineStr">
        <is>
          <t>Mortality</t>
        </is>
      </c>
      <c r="AY3649" t="inlineStr">
        <is>
          <t>Mortality</t>
        </is>
      </c>
      <c r="AZ3649" t="inlineStr">
        <is>
          <t>LC50</t>
        </is>
      </c>
      <c r="BA3649"/>
      <c r="BB3649" t="n">
        <v>4.0</v>
      </c>
      <c r="BC3649"/>
      <c r="BD3649"/>
      <c r="BE3649"/>
      <c r="BF3649"/>
      <c r="BG3649" t="inlineStr">
        <is>
          <t>Day(s)</t>
        </is>
      </c>
      <c r="BH3649"/>
      <c r="BI3649" t="inlineStr">
        <is>
          <t>DTXSID4024149</t>
        </is>
      </c>
      <c r="BJ3649" t="inlineStr">
        <is>
          <t>10.1021/es60117a001</t>
        </is>
      </c>
      <c r="BK3649"/>
      <c r="BL3649"/>
      <c r="BM3649"/>
      <c r="BN3649"/>
      <c r="BO3649"/>
      <c r="BP3649"/>
      <c r="BQ3649"/>
      <c r="BR3649"/>
      <c r="BS3649"/>
      <c r="BT3649" t="inlineStr">
        <is>
          <t>--</t>
        </is>
      </c>
      <c r="BU3649"/>
      <c r="BV3649"/>
      <c r="BW3649"/>
      <c r="BX3649"/>
      <c r="BY3649"/>
      <c r="BZ3649"/>
      <c r="CA3649"/>
      <c r="CB3649"/>
      <c r="CC3649"/>
      <c r="CD3649"/>
      <c r="CE3649"/>
      <c r="CF3649"/>
      <c r="CG3649"/>
      <c r="CH3649"/>
      <c r="CI3649"/>
      <c r="CJ3649"/>
      <c r="CK3649" t="inlineStr">
        <is>
          <t>Smith,L.L.J., D.M. Oseid, and L.E. Olson</t>
        </is>
      </c>
      <c r="CL3649" t="n">
        <v>5885.0</v>
      </c>
      <c r="CM3649" t="inlineStr">
        <is>
          <t>Acute and Chronic Toxicity of Hydrogen Sulfide to the Fathead Minnow, Pimephales promelas</t>
        </is>
      </c>
      <c r="CN3649" t="inlineStr">
        <is>
          <t>Environ. Sci. Technol.10(6): 565-568</t>
        </is>
      </c>
      <c r="CO3649" t="n">
        <v>1976.0</v>
      </c>
      <c r="CP3649" t="inlineStr">
        <is>
          <t>Smith,L.L.J., D.M. Oseid, and L.E. Olson (1976). Acute and Chronic Toxicity of Hydrogen Sulfide to the Fathead Minnow, Pimephales promelas. Environ. Sci. Technol., 10, (6), 565-568. doi:10.1021/es60117a001. ECOREF#:5885</t>
        </is>
      </c>
    </row>
    <row r="3650">
      <c r="A3650" t="n">
        <v>7783064.0</v>
      </c>
      <c r="B3650" t="inlineStr">
        <is>
          <t>Hydrogen sulfide (H2S)</t>
        </is>
      </c>
      <c r="C3650"/>
      <c r="D3650" t="inlineStr">
        <is>
          <t>Measured</t>
        </is>
      </c>
      <c r="E3650" t="inlineStr">
        <is>
          <t>Not coded</t>
        </is>
      </c>
      <c r="F3650"/>
      <c r="G3650"/>
      <c r="H3650"/>
      <c r="I3650"/>
      <c r="J3650"/>
      <c r="K3650"/>
      <c r="L3650" t="inlineStr">
        <is>
          <t>Pimephales promelas</t>
        </is>
      </c>
      <c r="M3650" t="inlineStr">
        <is>
          <t>Fathead Minnow</t>
        </is>
      </c>
      <c r="N3650" t="inlineStr">
        <is>
          <t>Pre-, sub-, semi-, near adult, or peripubertal</t>
        </is>
      </c>
      <c r="O3650"/>
      <c r="P3650"/>
      <c r="Q3650"/>
      <c r="R3650"/>
      <c r="S3650"/>
      <c r="T3650"/>
      <c r="U3650"/>
      <c r="V3650" t="inlineStr">
        <is>
          <t>Flow-through</t>
        </is>
      </c>
      <c r="W3650" t="inlineStr">
        <is>
          <t>Fresh water</t>
        </is>
      </c>
      <c r="X3650" t="inlineStr">
        <is>
          <t>Lab</t>
        </is>
      </c>
      <c r="Y3650"/>
      <c r="Z3650" t="inlineStr">
        <is>
          <t>Total</t>
        </is>
      </c>
      <c r="AA3650"/>
      <c r="AB3650" t="n">
        <v>0.15</v>
      </c>
      <c r="AC3650"/>
      <c r="AD3650"/>
      <c r="AE3650"/>
      <c r="AF3650"/>
      <c r="AG3650" t="inlineStr">
        <is>
          <t>AI mg/L</t>
        </is>
      </c>
      <c r="AH3650"/>
      <c r="AI3650"/>
      <c r="AJ3650"/>
      <c r="AK3650"/>
      <c r="AL3650"/>
      <c r="AM3650"/>
      <c r="AN3650"/>
      <c r="AO3650"/>
      <c r="AP3650"/>
      <c r="AQ3650"/>
      <c r="AR3650"/>
      <c r="AS3650"/>
      <c r="AT3650"/>
      <c r="AU3650"/>
      <c r="AV3650"/>
      <c r="AW3650"/>
      <c r="AX3650" t="inlineStr">
        <is>
          <t>Mortality</t>
        </is>
      </c>
      <c r="AY3650" t="inlineStr">
        <is>
          <t>Mortality</t>
        </is>
      </c>
      <c r="AZ3650" t="inlineStr">
        <is>
          <t>LC50</t>
        </is>
      </c>
      <c r="BA3650"/>
      <c r="BB3650" t="n">
        <v>4.0</v>
      </c>
      <c r="BC3650"/>
      <c r="BD3650"/>
      <c r="BE3650"/>
      <c r="BF3650"/>
      <c r="BG3650" t="inlineStr">
        <is>
          <t>Day(s)</t>
        </is>
      </c>
      <c r="BH3650"/>
      <c r="BI3650" t="inlineStr">
        <is>
          <t>DTXSID4024149</t>
        </is>
      </c>
      <c r="BJ3650"/>
      <c r="BK3650"/>
      <c r="BL3650"/>
      <c r="BM3650"/>
      <c r="BN3650"/>
      <c r="BO3650"/>
      <c r="BP3650"/>
      <c r="BQ3650"/>
      <c r="BR3650"/>
      <c r="BS3650"/>
      <c r="BT3650" t="inlineStr">
        <is>
          <t>--</t>
        </is>
      </c>
      <c r="BU3650"/>
      <c r="BV3650"/>
      <c r="BW3650"/>
      <c r="BX3650"/>
      <c r="BY3650"/>
      <c r="BZ3650"/>
      <c r="CA3650"/>
      <c r="CB3650"/>
      <c r="CC3650"/>
      <c r="CD3650"/>
      <c r="CE3650"/>
      <c r="CF3650"/>
      <c r="CG3650"/>
      <c r="CH3650"/>
      <c r="CI3650" t="inlineStr">
        <is>
          <t xml:space="preserve"> PH/ ADJUSTED // </t>
        </is>
      </c>
      <c r="CJ3650" t="inlineStr">
        <is>
          <t xml:space="preserve">   PH/ ADJUSTED // </t>
        </is>
      </c>
      <c r="CK3650" t="inlineStr">
        <is>
          <t>Smith,L.L.J., and D.M. Oseid</t>
        </is>
      </c>
      <c r="CL3650" t="n">
        <v>414.0</v>
      </c>
      <c r="CM3650" t="inlineStr">
        <is>
          <t>Chronic Effects of Low Levels of Hydrogen Sulfide on Freshwater Fish</t>
        </is>
      </c>
      <c r="CN3650" t="inlineStr">
        <is>
          <t>Prog. Water Technol.7(3-4): 599-605</t>
        </is>
      </c>
      <c r="CO3650" t="n">
        <v>1975.0</v>
      </c>
      <c r="CP3650" t="inlineStr">
        <is>
          <t>Smith,L.L.J., and D.M. Oseid (1975). Chronic Effects of Low Levels of Hydrogen Sulfide on Freshwater Fish. Prog. Water Technol., 7, (3-4), 599-605. ECOREF#:414</t>
        </is>
      </c>
    </row>
    <row r="3651">
      <c r="A3651" t="n">
        <v>7783064.0</v>
      </c>
      <c r="B3651" t="inlineStr">
        <is>
          <t>Hydrogen sulfide (H2S)</t>
        </is>
      </c>
      <c r="C3651"/>
      <c r="D3651" t="inlineStr">
        <is>
          <t>Measured</t>
        </is>
      </c>
      <c r="E3651" t="inlineStr">
        <is>
          <t>Not coded</t>
        </is>
      </c>
      <c r="F3651"/>
      <c r="G3651"/>
      <c r="H3651"/>
      <c r="I3651"/>
      <c r="J3651"/>
      <c r="K3651"/>
      <c r="L3651" t="inlineStr">
        <is>
          <t>Pimephales promelas</t>
        </is>
      </c>
      <c r="M3651" t="inlineStr">
        <is>
          <t>Fathead Minnow</t>
        </is>
      </c>
      <c r="N3651" t="inlineStr">
        <is>
          <t>Pre-, sub-, semi-, near adult, or peripubertal</t>
        </is>
      </c>
      <c r="O3651"/>
      <c r="P3651"/>
      <c r="Q3651"/>
      <c r="R3651"/>
      <c r="S3651"/>
      <c r="T3651"/>
      <c r="U3651"/>
      <c r="V3651" t="inlineStr">
        <is>
          <t>Flow-through</t>
        </is>
      </c>
      <c r="W3651" t="inlineStr">
        <is>
          <t>Fresh water</t>
        </is>
      </c>
      <c r="X3651" t="inlineStr">
        <is>
          <t>Lab</t>
        </is>
      </c>
      <c r="Y3651"/>
      <c r="Z3651" t="inlineStr">
        <is>
          <t>Total</t>
        </is>
      </c>
      <c r="AA3651"/>
      <c r="AB3651" t="n">
        <v>0.016</v>
      </c>
      <c r="AC3651"/>
      <c r="AD3651"/>
      <c r="AE3651"/>
      <c r="AF3651"/>
      <c r="AG3651" t="inlineStr">
        <is>
          <t>AI mg/L</t>
        </is>
      </c>
      <c r="AH3651"/>
      <c r="AI3651"/>
      <c r="AJ3651"/>
      <c r="AK3651"/>
      <c r="AL3651"/>
      <c r="AM3651"/>
      <c r="AN3651"/>
      <c r="AO3651"/>
      <c r="AP3651"/>
      <c r="AQ3651"/>
      <c r="AR3651"/>
      <c r="AS3651"/>
      <c r="AT3651"/>
      <c r="AU3651"/>
      <c r="AV3651"/>
      <c r="AW3651"/>
      <c r="AX3651" t="inlineStr">
        <is>
          <t>Mortality</t>
        </is>
      </c>
      <c r="AY3651" t="inlineStr">
        <is>
          <t>Mortality</t>
        </is>
      </c>
      <c r="AZ3651" t="inlineStr">
        <is>
          <t>LC50</t>
        </is>
      </c>
      <c r="BA3651"/>
      <c r="BB3651" t="n">
        <v>4.0</v>
      </c>
      <c r="BC3651"/>
      <c r="BD3651"/>
      <c r="BE3651"/>
      <c r="BF3651"/>
      <c r="BG3651" t="inlineStr">
        <is>
          <t>Day(s)</t>
        </is>
      </c>
      <c r="BH3651"/>
      <c r="BI3651" t="inlineStr">
        <is>
          <t>DTXSID4024149</t>
        </is>
      </c>
      <c r="BJ3651"/>
      <c r="BK3651"/>
      <c r="BL3651"/>
      <c r="BM3651"/>
      <c r="BN3651"/>
      <c r="BO3651"/>
      <c r="BP3651"/>
      <c r="BQ3651"/>
      <c r="BR3651"/>
      <c r="BS3651"/>
      <c r="BT3651" t="inlineStr">
        <is>
          <t>--</t>
        </is>
      </c>
      <c r="BU3651"/>
      <c r="BV3651"/>
      <c r="BW3651"/>
      <c r="BX3651"/>
      <c r="BY3651"/>
      <c r="BZ3651"/>
      <c r="CA3651"/>
      <c r="CB3651"/>
      <c r="CC3651"/>
      <c r="CD3651"/>
      <c r="CE3651"/>
      <c r="CF3651"/>
      <c r="CG3651"/>
      <c r="CH3651"/>
      <c r="CI3651" t="inlineStr">
        <is>
          <t xml:space="preserve"> PH/ ADJUSTED // </t>
        </is>
      </c>
      <c r="CJ3651" t="inlineStr">
        <is>
          <t xml:space="preserve">   PH/ ADJUSTED // </t>
        </is>
      </c>
      <c r="CK3651" t="inlineStr">
        <is>
          <t>Smith,L.L.J., and D.M. Oseid</t>
        </is>
      </c>
      <c r="CL3651" t="n">
        <v>414.0</v>
      </c>
      <c r="CM3651" t="inlineStr">
        <is>
          <t>Chronic Effects of Low Levels of Hydrogen Sulfide on Freshwater Fish</t>
        </is>
      </c>
      <c r="CN3651" t="inlineStr">
        <is>
          <t>Prog. Water Technol.7(3-4): 599-605</t>
        </is>
      </c>
      <c r="CO3651" t="n">
        <v>1975.0</v>
      </c>
      <c r="CP3651" t="inlineStr">
        <is>
          <t>Smith,L.L.J., and D.M. Oseid (1975). Chronic Effects of Low Levels of Hydrogen Sulfide on Freshwater Fish. Prog. Water Technol., 7, (3-4), 599-605. ECOREF#:414</t>
        </is>
      </c>
    </row>
    <row r="3652">
      <c r="A3652" t="n">
        <v>7783064.0</v>
      </c>
      <c r="B3652" t="inlineStr">
        <is>
          <t>Hydrogen sulfide (H2S)</t>
        </is>
      </c>
      <c r="C3652"/>
      <c r="D3652" t="inlineStr">
        <is>
          <t>Measured</t>
        </is>
      </c>
      <c r="E3652" t="inlineStr">
        <is>
          <t>Not coded</t>
        </is>
      </c>
      <c r="F3652"/>
      <c r="G3652"/>
      <c r="H3652"/>
      <c r="I3652"/>
      <c r="J3652"/>
      <c r="K3652"/>
      <c r="L3652" t="inlineStr">
        <is>
          <t>Pimephales promelas</t>
        </is>
      </c>
      <c r="M3652" t="inlineStr">
        <is>
          <t>Fathead Minnow</t>
        </is>
      </c>
      <c r="N3652" t="inlineStr">
        <is>
          <t>Fry</t>
        </is>
      </c>
      <c r="O3652"/>
      <c r="P3652"/>
      <c r="Q3652"/>
      <c r="R3652"/>
      <c r="S3652"/>
      <c r="T3652"/>
      <c r="U3652"/>
      <c r="V3652" t="inlineStr">
        <is>
          <t>Flow-through</t>
        </is>
      </c>
      <c r="W3652" t="inlineStr">
        <is>
          <t>Fresh water</t>
        </is>
      </c>
      <c r="X3652" t="inlineStr">
        <is>
          <t>Lab</t>
        </is>
      </c>
      <c r="Y3652"/>
      <c r="Z3652" t="inlineStr">
        <is>
          <t>Total</t>
        </is>
      </c>
      <c r="AA3652"/>
      <c r="AB3652" t="n">
        <v>0.0071</v>
      </c>
      <c r="AC3652"/>
      <c r="AD3652"/>
      <c r="AE3652"/>
      <c r="AF3652"/>
      <c r="AG3652" t="inlineStr">
        <is>
          <t>AI mg/L</t>
        </is>
      </c>
      <c r="AH3652"/>
      <c r="AI3652"/>
      <c r="AJ3652"/>
      <c r="AK3652"/>
      <c r="AL3652"/>
      <c r="AM3652"/>
      <c r="AN3652"/>
      <c r="AO3652"/>
      <c r="AP3652"/>
      <c r="AQ3652"/>
      <c r="AR3652"/>
      <c r="AS3652"/>
      <c r="AT3652"/>
      <c r="AU3652"/>
      <c r="AV3652"/>
      <c r="AW3652"/>
      <c r="AX3652" t="inlineStr">
        <is>
          <t>Mortality</t>
        </is>
      </c>
      <c r="AY3652" t="inlineStr">
        <is>
          <t>Mortality</t>
        </is>
      </c>
      <c r="AZ3652" t="inlineStr">
        <is>
          <t>LC50</t>
        </is>
      </c>
      <c r="BA3652"/>
      <c r="BB3652" t="n">
        <v>4.0</v>
      </c>
      <c r="BC3652"/>
      <c r="BD3652"/>
      <c r="BE3652"/>
      <c r="BF3652"/>
      <c r="BG3652" t="inlineStr">
        <is>
          <t>Day(s)</t>
        </is>
      </c>
      <c r="BH3652"/>
      <c r="BI3652" t="inlineStr">
        <is>
          <t>DTXSID4024149</t>
        </is>
      </c>
      <c r="BJ3652"/>
      <c r="BK3652"/>
      <c r="BL3652"/>
      <c r="BM3652"/>
      <c r="BN3652"/>
      <c r="BO3652"/>
      <c r="BP3652"/>
      <c r="BQ3652"/>
      <c r="BR3652"/>
      <c r="BS3652"/>
      <c r="BT3652" t="inlineStr">
        <is>
          <t>--</t>
        </is>
      </c>
      <c r="BU3652"/>
      <c r="BV3652"/>
      <c r="BW3652"/>
      <c r="BX3652"/>
      <c r="BY3652"/>
      <c r="BZ3652"/>
      <c r="CA3652"/>
      <c r="CB3652"/>
      <c r="CC3652"/>
      <c r="CD3652"/>
      <c r="CE3652"/>
      <c r="CF3652"/>
      <c r="CG3652"/>
      <c r="CH3652"/>
      <c r="CI3652" t="inlineStr">
        <is>
          <t xml:space="preserve"> PH/ ADJUSTED // </t>
        </is>
      </c>
      <c r="CJ3652" t="inlineStr">
        <is>
          <t xml:space="preserve">   PH/ ADJUSTED // </t>
        </is>
      </c>
      <c r="CK3652" t="inlineStr">
        <is>
          <t>Smith,L.L.J., and D.M. Oseid</t>
        </is>
      </c>
      <c r="CL3652" t="n">
        <v>414.0</v>
      </c>
      <c r="CM3652" t="inlineStr">
        <is>
          <t>Chronic Effects of Low Levels of Hydrogen Sulfide on Freshwater Fish</t>
        </is>
      </c>
      <c r="CN3652" t="inlineStr">
        <is>
          <t>Prog. Water Technol.7(3-4): 599-605</t>
        </is>
      </c>
      <c r="CO3652" t="n">
        <v>1975.0</v>
      </c>
      <c r="CP3652" t="inlineStr">
        <is>
          <t>Smith,L.L.J., and D.M. Oseid (1975). Chronic Effects of Low Levels of Hydrogen Sulfide on Freshwater Fish. Prog. Water Technol., 7, (3-4), 599-605. ECOREF#:414</t>
        </is>
      </c>
    </row>
    <row r="3653">
      <c r="A3653" t="n">
        <v>7783064.0</v>
      </c>
      <c r="B3653" t="inlineStr">
        <is>
          <t>Hydrogen sulfide (H2S)</t>
        </is>
      </c>
      <c r="C3653"/>
      <c r="D3653" t="inlineStr">
        <is>
          <t>Measured</t>
        </is>
      </c>
      <c r="E3653" t="inlineStr">
        <is>
          <t>Not coded</t>
        </is>
      </c>
      <c r="F3653"/>
      <c r="G3653"/>
      <c r="H3653"/>
      <c r="I3653"/>
      <c r="J3653"/>
      <c r="K3653"/>
      <c r="L3653" t="inlineStr">
        <is>
          <t>Pimephales promelas</t>
        </is>
      </c>
      <c r="M3653" t="inlineStr">
        <is>
          <t>Fathead Minnow</t>
        </is>
      </c>
      <c r="N3653" t="inlineStr">
        <is>
          <t>Egg</t>
        </is>
      </c>
      <c r="O3653"/>
      <c r="P3653"/>
      <c r="Q3653"/>
      <c r="R3653"/>
      <c r="S3653"/>
      <c r="T3653"/>
      <c r="U3653"/>
      <c r="V3653" t="inlineStr">
        <is>
          <t>Flow-through</t>
        </is>
      </c>
      <c r="W3653" t="inlineStr">
        <is>
          <t>Fresh water</t>
        </is>
      </c>
      <c r="X3653" t="inlineStr">
        <is>
          <t>Lab</t>
        </is>
      </c>
      <c r="Y3653"/>
      <c r="Z3653" t="inlineStr">
        <is>
          <t>Total</t>
        </is>
      </c>
      <c r="AA3653"/>
      <c r="AB3653" t="n">
        <v>0.035</v>
      </c>
      <c r="AC3653"/>
      <c r="AD3653"/>
      <c r="AE3653"/>
      <c r="AF3653"/>
      <c r="AG3653" t="inlineStr">
        <is>
          <t>AI mg/L</t>
        </is>
      </c>
      <c r="AH3653"/>
      <c r="AI3653"/>
      <c r="AJ3653"/>
      <c r="AK3653"/>
      <c r="AL3653"/>
      <c r="AM3653"/>
      <c r="AN3653"/>
      <c r="AO3653"/>
      <c r="AP3653"/>
      <c r="AQ3653"/>
      <c r="AR3653"/>
      <c r="AS3653"/>
      <c r="AT3653"/>
      <c r="AU3653"/>
      <c r="AV3653"/>
      <c r="AW3653"/>
      <c r="AX3653" t="inlineStr">
        <is>
          <t>Mortality</t>
        </is>
      </c>
      <c r="AY3653" t="inlineStr">
        <is>
          <t>Mortality</t>
        </is>
      </c>
      <c r="AZ3653" t="inlineStr">
        <is>
          <t>LC50</t>
        </is>
      </c>
      <c r="BA3653"/>
      <c r="BB3653" t="n">
        <v>4.0</v>
      </c>
      <c r="BC3653"/>
      <c r="BD3653"/>
      <c r="BE3653"/>
      <c r="BF3653"/>
      <c r="BG3653" t="inlineStr">
        <is>
          <t>Day(s)</t>
        </is>
      </c>
      <c r="BH3653"/>
      <c r="BI3653" t="inlineStr">
        <is>
          <t>DTXSID4024149</t>
        </is>
      </c>
      <c r="BJ3653"/>
      <c r="BK3653"/>
      <c r="BL3653"/>
      <c r="BM3653"/>
      <c r="BN3653"/>
      <c r="BO3653"/>
      <c r="BP3653"/>
      <c r="BQ3653"/>
      <c r="BR3653"/>
      <c r="BS3653"/>
      <c r="BT3653" t="inlineStr">
        <is>
          <t>--</t>
        </is>
      </c>
      <c r="BU3653"/>
      <c r="BV3653"/>
      <c r="BW3653"/>
      <c r="BX3653"/>
      <c r="BY3653"/>
      <c r="BZ3653"/>
      <c r="CA3653"/>
      <c r="CB3653"/>
      <c r="CC3653"/>
      <c r="CD3653"/>
      <c r="CE3653"/>
      <c r="CF3653"/>
      <c r="CG3653"/>
      <c r="CH3653"/>
      <c r="CI3653" t="inlineStr">
        <is>
          <t xml:space="preserve"> PH/ ADJUSTED // </t>
        </is>
      </c>
      <c r="CJ3653" t="inlineStr">
        <is>
          <t xml:space="preserve">   PH/ ADJUSTED // </t>
        </is>
      </c>
      <c r="CK3653" t="inlineStr">
        <is>
          <t>Smith,L.L.J., and D.M. Oseid</t>
        </is>
      </c>
      <c r="CL3653" t="n">
        <v>414.0</v>
      </c>
      <c r="CM3653" t="inlineStr">
        <is>
          <t>Chronic Effects of Low Levels of Hydrogen Sulfide on Freshwater Fish</t>
        </is>
      </c>
      <c r="CN3653" t="inlineStr">
        <is>
          <t>Prog. Water Technol.7(3-4): 599-605</t>
        </is>
      </c>
      <c r="CO3653" t="n">
        <v>1975.0</v>
      </c>
      <c r="CP3653" t="inlineStr">
        <is>
          <t>Smith,L.L.J., and D.M. Oseid (1975). Chronic Effects of Low Levels of Hydrogen Sulfide on Freshwater Fish. Prog. Water Technol., 7, (3-4), 599-605. ECOREF#:414</t>
        </is>
      </c>
    </row>
    <row r="3654">
      <c r="A3654" t="n">
        <v>7783064.0</v>
      </c>
      <c r="B3654" t="inlineStr">
        <is>
          <t>Hydrogen sulfide (H2S)</t>
        </is>
      </c>
      <c r="C3654"/>
      <c r="D3654" t="inlineStr">
        <is>
          <t>Measured</t>
        </is>
      </c>
      <c r="E3654" t="inlineStr">
        <is>
          <t>Not coded</t>
        </is>
      </c>
      <c r="F3654"/>
      <c r="G3654"/>
      <c r="H3654"/>
      <c r="I3654"/>
      <c r="J3654"/>
      <c r="K3654"/>
      <c r="L3654" t="inlineStr">
        <is>
          <t>Pimephales promelas</t>
        </is>
      </c>
      <c r="M3654" t="inlineStr">
        <is>
          <t>Fathead Minnow</t>
        </is>
      </c>
      <c r="N3654" t="inlineStr">
        <is>
          <t>Juvenile</t>
        </is>
      </c>
      <c r="O3654"/>
      <c r="P3654"/>
      <c r="Q3654"/>
      <c r="R3654"/>
      <c r="S3654"/>
      <c r="T3654"/>
      <c r="U3654"/>
      <c r="V3654" t="inlineStr">
        <is>
          <t>Flow-through</t>
        </is>
      </c>
      <c r="W3654" t="inlineStr">
        <is>
          <t>Fresh water</t>
        </is>
      </c>
      <c r="X3654" t="inlineStr">
        <is>
          <t>Lab</t>
        </is>
      </c>
      <c r="Y3654"/>
      <c r="Z3654" t="inlineStr">
        <is>
          <t>Total</t>
        </is>
      </c>
      <c r="AA3654"/>
      <c r="AB3654" t="n">
        <v>0.7761</v>
      </c>
      <c r="AC3654"/>
      <c r="AD3654"/>
      <c r="AE3654"/>
      <c r="AF3654"/>
      <c r="AG3654" t="inlineStr">
        <is>
          <t>AI mg/L</t>
        </is>
      </c>
      <c r="AH3654"/>
      <c r="AI3654"/>
      <c r="AJ3654"/>
      <c r="AK3654"/>
      <c r="AL3654"/>
      <c r="AM3654"/>
      <c r="AN3654"/>
      <c r="AO3654"/>
      <c r="AP3654"/>
      <c r="AQ3654"/>
      <c r="AR3654"/>
      <c r="AS3654"/>
      <c r="AT3654"/>
      <c r="AU3654"/>
      <c r="AV3654"/>
      <c r="AW3654"/>
      <c r="AX3654" t="inlineStr">
        <is>
          <t>Mortality</t>
        </is>
      </c>
      <c r="AY3654" t="inlineStr">
        <is>
          <t>Mortality</t>
        </is>
      </c>
      <c r="AZ3654" t="inlineStr">
        <is>
          <t>LC50</t>
        </is>
      </c>
      <c r="BA3654"/>
      <c r="BB3654" t="n">
        <v>4.0</v>
      </c>
      <c r="BC3654"/>
      <c r="BD3654"/>
      <c r="BE3654"/>
      <c r="BF3654"/>
      <c r="BG3654" t="inlineStr">
        <is>
          <t>Day(s)</t>
        </is>
      </c>
      <c r="BH3654"/>
      <c r="BI3654" t="inlineStr">
        <is>
          <t>DTXSID4024149</t>
        </is>
      </c>
      <c r="BJ3654" t="inlineStr">
        <is>
          <t>10.1021/es60117a001</t>
        </is>
      </c>
      <c r="BK3654"/>
      <c r="BL3654"/>
      <c r="BM3654"/>
      <c r="BN3654"/>
      <c r="BO3654"/>
      <c r="BP3654"/>
      <c r="BQ3654"/>
      <c r="BR3654"/>
      <c r="BS3654"/>
      <c r="BT3654" t="inlineStr">
        <is>
          <t>--</t>
        </is>
      </c>
      <c r="BU3654"/>
      <c r="BV3654"/>
      <c r="BW3654"/>
      <c r="BX3654"/>
      <c r="BY3654"/>
      <c r="BZ3654"/>
      <c r="CA3654"/>
      <c r="CB3654"/>
      <c r="CC3654"/>
      <c r="CD3654"/>
      <c r="CE3654"/>
      <c r="CF3654"/>
      <c r="CG3654"/>
      <c r="CH3654"/>
      <c r="CI3654"/>
      <c r="CJ3654"/>
      <c r="CK3654" t="inlineStr">
        <is>
          <t>Smith,L.L.J., D.M. Oseid, and L.E. Olson</t>
        </is>
      </c>
      <c r="CL3654" t="n">
        <v>5885.0</v>
      </c>
      <c r="CM3654" t="inlineStr">
        <is>
          <t>Acute and Chronic Toxicity of Hydrogen Sulfide to the Fathead Minnow, Pimephales promelas</t>
        </is>
      </c>
      <c r="CN3654" t="inlineStr">
        <is>
          <t>Environ. Sci. Technol.10(6): 565-568</t>
        </is>
      </c>
      <c r="CO3654" t="n">
        <v>1976.0</v>
      </c>
      <c r="CP3654" t="inlineStr">
        <is>
          <t>Smith,L.L.J., D.M. Oseid, and L.E. Olson (1976). Acute and Chronic Toxicity of Hydrogen Sulfide to the Fathead Minnow, Pimephales promelas. Environ. Sci. Technol., 10, (6), 565-568. doi:10.1021/es60117a001. ECOREF#:5885</t>
        </is>
      </c>
    </row>
    <row r="3655">
      <c r="A3655" t="n">
        <v>7783064.0</v>
      </c>
      <c r="B3655" t="inlineStr">
        <is>
          <t>Hydrogen sulfide (H2S)</t>
        </is>
      </c>
      <c r="C3655"/>
      <c r="D3655" t="inlineStr">
        <is>
          <t>Measured</t>
        </is>
      </c>
      <c r="E3655" t="inlineStr">
        <is>
          <t>Not coded</t>
        </is>
      </c>
      <c r="F3655"/>
      <c r="G3655"/>
      <c r="H3655"/>
      <c r="I3655"/>
      <c r="J3655"/>
      <c r="K3655"/>
      <c r="L3655" t="inlineStr">
        <is>
          <t>Pimephales promelas</t>
        </is>
      </c>
      <c r="M3655" t="inlineStr">
        <is>
          <t>Fathead Minnow</t>
        </is>
      </c>
      <c r="N3655" t="inlineStr">
        <is>
          <t>Fry</t>
        </is>
      </c>
      <c r="O3655"/>
      <c r="P3655" t="n">
        <v>24.0</v>
      </c>
      <c r="Q3655"/>
      <c r="R3655"/>
      <c r="S3655"/>
      <c r="T3655"/>
      <c r="U3655" t="inlineStr">
        <is>
          <t>Hour(s)</t>
        </is>
      </c>
      <c r="V3655" t="inlineStr">
        <is>
          <t>Flow-through</t>
        </is>
      </c>
      <c r="W3655" t="inlineStr">
        <is>
          <t>Fresh water</t>
        </is>
      </c>
      <c r="X3655" t="inlineStr">
        <is>
          <t>Lab</t>
        </is>
      </c>
      <c r="Y3655"/>
      <c r="Z3655" t="inlineStr">
        <is>
          <t>Total</t>
        </is>
      </c>
      <c r="AA3655"/>
      <c r="AB3655" t="n">
        <v>0.0107</v>
      </c>
      <c r="AC3655"/>
      <c r="AD3655"/>
      <c r="AE3655"/>
      <c r="AF3655"/>
      <c r="AG3655" t="inlineStr">
        <is>
          <t>AI mg/L</t>
        </is>
      </c>
      <c r="AH3655"/>
      <c r="AI3655"/>
      <c r="AJ3655"/>
      <c r="AK3655"/>
      <c r="AL3655"/>
      <c r="AM3655"/>
      <c r="AN3655"/>
      <c r="AO3655"/>
      <c r="AP3655"/>
      <c r="AQ3655"/>
      <c r="AR3655"/>
      <c r="AS3655"/>
      <c r="AT3655"/>
      <c r="AU3655"/>
      <c r="AV3655"/>
      <c r="AW3655"/>
      <c r="AX3655" t="inlineStr">
        <is>
          <t>Mortality</t>
        </is>
      </c>
      <c r="AY3655" t="inlineStr">
        <is>
          <t>Mortality</t>
        </is>
      </c>
      <c r="AZ3655" t="inlineStr">
        <is>
          <t>LC50</t>
        </is>
      </c>
      <c r="BA3655"/>
      <c r="BB3655" t="n">
        <v>4.0</v>
      </c>
      <c r="BC3655"/>
      <c r="BD3655"/>
      <c r="BE3655"/>
      <c r="BF3655"/>
      <c r="BG3655" t="inlineStr">
        <is>
          <t>Day(s)</t>
        </is>
      </c>
      <c r="BH3655"/>
      <c r="BI3655" t="inlineStr">
        <is>
          <t>DTXSID4024149</t>
        </is>
      </c>
      <c r="BJ3655" t="inlineStr">
        <is>
          <t>10.1021/es60117a001</t>
        </is>
      </c>
      <c r="BK3655"/>
      <c r="BL3655"/>
      <c r="BM3655"/>
      <c r="BN3655"/>
      <c r="BO3655"/>
      <c r="BP3655"/>
      <c r="BQ3655"/>
      <c r="BR3655"/>
      <c r="BS3655"/>
      <c r="BT3655" t="inlineStr">
        <is>
          <t>--</t>
        </is>
      </c>
      <c r="BU3655"/>
      <c r="BV3655"/>
      <c r="BW3655"/>
      <c r="BX3655"/>
      <c r="BY3655"/>
      <c r="BZ3655"/>
      <c r="CA3655"/>
      <c r="CB3655"/>
      <c r="CC3655"/>
      <c r="CD3655"/>
      <c r="CE3655"/>
      <c r="CF3655"/>
      <c r="CG3655"/>
      <c r="CH3655"/>
      <c r="CI3655"/>
      <c r="CJ3655"/>
      <c r="CK3655" t="inlineStr">
        <is>
          <t>Smith,L.L.J., D.M. Oseid, and L.E. Olson</t>
        </is>
      </c>
      <c r="CL3655" t="n">
        <v>5885.0</v>
      </c>
      <c r="CM3655" t="inlineStr">
        <is>
          <t>Acute and Chronic Toxicity of Hydrogen Sulfide to the Fathead Minnow, Pimephales promelas</t>
        </is>
      </c>
      <c r="CN3655" t="inlineStr">
        <is>
          <t>Environ. Sci. Technol.10(6): 565-568</t>
        </is>
      </c>
      <c r="CO3655" t="n">
        <v>1976.0</v>
      </c>
      <c r="CP3655" t="inlineStr">
        <is>
          <t>Smith,L.L.J., D.M. Oseid, and L.E. Olson (1976). Acute and Chronic Toxicity of Hydrogen Sulfide to the Fathead Minnow, Pimephales promelas. Environ. Sci. Technol., 10, (6), 565-568. doi:10.1021/es60117a001. ECOREF#:5885</t>
        </is>
      </c>
    </row>
    <row r="3656">
      <c r="A3656" t="n">
        <v>7783064.0</v>
      </c>
      <c r="B3656" t="inlineStr">
        <is>
          <t>Hydrogen sulfide (H2S)</t>
        </is>
      </c>
      <c r="C3656"/>
      <c r="D3656" t="inlineStr">
        <is>
          <t>Measured</t>
        </is>
      </c>
      <c r="E3656" t="inlineStr">
        <is>
          <t>Not coded</t>
        </is>
      </c>
      <c r="F3656"/>
      <c r="G3656"/>
      <c r="H3656"/>
      <c r="I3656"/>
      <c r="J3656"/>
      <c r="K3656"/>
      <c r="L3656" t="inlineStr">
        <is>
          <t>Pimephales promelas</t>
        </is>
      </c>
      <c r="M3656" t="inlineStr">
        <is>
          <t>Fathead Minnow</t>
        </is>
      </c>
      <c r="N3656" t="inlineStr">
        <is>
          <t>Juvenile</t>
        </is>
      </c>
      <c r="O3656"/>
      <c r="P3656"/>
      <c r="Q3656"/>
      <c r="R3656"/>
      <c r="S3656"/>
      <c r="T3656"/>
      <c r="U3656"/>
      <c r="V3656" t="inlineStr">
        <is>
          <t>Flow-through</t>
        </is>
      </c>
      <c r="W3656" t="inlineStr">
        <is>
          <t>Fresh water</t>
        </is>
      </c>
      <c r="X3656" t="inlineStr">
        <is>
          <t>Lab</t>
        </is>
      </c>
      <c r="Y3656"/>
      <c r="Z3656" t="inlineStr">
        <is>
          <t>Total</t>
        </is>
      </c>
      <c r="AA3656"/>
      <c r="AB3656" t="n">
        <v>0.0423</v>
      </c>
      <c r="AC3656"/>
      <c r="AD3656"/>
      <c r="AE3656"/>
      <c r="AF3656"/>
      <c r="AG3656" t="inlineStr">
        <is>
          <t>AI mg/L</t>
        </is>
      </c>
      <c r="AH3656"/>
      <c r="AI3656"/>
      <c r="AJ3656"/>
      <c r="AK3656"/>
      <c r="AL3656"/>
      <c r="AM3656"/>
      <c r="AN3656"/>
      <c r="AO3656"/>
      <c r="AP3656"/>
      <c r="AQ3656"/>
      <c r="AR3656"/>
      <c r="AS3656"/>
      <c r="AT3656"/>
      <c r="AU3656"/>
      <c r="AV3656"/>
      <c r="AW3656"/>
      <c r="AX3656" t="inlineStr">
        <is>
          <t>Mortality</t>
        </is>
      </c>
      <c r="AY3656" t="inlineStr">
        <is>
          <t>Mortality</t>
        </is>
      </c>
      <c r="AZ3656" t="inlineStr">
        <is>
          <t>LC50</t>
        </is>
      </c>
      <c r="BA3656"/>
      <c r="BB3656" t="n">
        <v>4.0</v>
      </c>
      <c r="BC3656"/>
      <c r="BD3656"/>
      <c r="BE3656"/>
      <c r="BF3656"/>
      <c r="BG3656" t="inlineStr">
        <is>
          <t>Day(s)</t>
        </is>
      </c>
      <c r="BH3656"/>
      <c r="BI3656" t="inlineStr">
        <is>
          <t>DTXSID4024149</t>
        </is>
      </c>
      <c r="BJ3656" t="inlineStr">
        <is>
          <t>10.1021/es60117a001</t>
        </is>
      </c>
      <c r="BK3656"/>
      <c r="BL3656"/>
      <c r="BM3656"/>
      <c r="BN3656"/>
      <c r="BO3656"/>
      <c r="BP3656"/>
      <c r="BQ3656"/>
      <c r="BR3656"/>
      <c r="BS3656"/>
      <c r="BT3656" t="inlineStr">
        <is>
          <t>--</t>
        </is>
      </c>
      <c r="BU3656"/>
      <c r="BV3656"/>
      <c r="BW3656"/>
      <c r="BX3656"/>
      <c r="BY3656"/>
      <c r="BZ3656"/>
      <c r="CA3656"/>
      <c r="CB3656"/>
      <c r="CC3656"/>
      <c r="CD3656"/>
      <c r="CE3656"/>
      <c r="CF3656"/>
      <c r="CG3656"/>
      <c r="CH3656"/>
      <c r="CI3656"/>
      <c r="CJ3656"/>
      <c r="CK3656" t="inlineStr">
        <is>
          <t>Smith,L.L.J., D.M. Oseid, and L.E. Olson</t>
        </is>
      </c>
      <c r="CL3656" t="n">
        <v>5885.0</v>
      </c>
      <c r="CM3656" t="inlineStr">
        <is>
          <t>Acute and Chronic Toxicity of Hydrogen Sulfide to the Fathead Minnow, Pimephales promelas</t>
        </is>
      </c>
      <c r="CN3656" t="inlineStr">
        <is>
          <t>Environ. Sci. Technol.10(6): 565-568</t>
        </is>
      </c>
      <c r="CO3656" t="n">
        <v>1976.0</v>
      </c>
      <c r="CP3656" t="inlineStr">
        <is>
          <t>Smith,L.L.J., D.M. Oseid, and L.E. Olson (1976). Acute and Chronic Toxicity of Hydrogen Sulfide to the Fathead Minnow, Pimephales promelas. Environ. Sci. Technol., 10, (6), 565-568. doi:10.1021/es60117a001. ECOREF#:5885</t>
        </is>
      </c>
    </row>
    <row r="3657">
      <c r="A3657" t="n">
        <v>7783064.0</v>
      </c>
      <c r="B3657" t="inlineStr">
        <is>
          <t>Hydrogen sulfide (H2S)</t>
        </is>
      </c>
      <c r="C3657"/>
      <c r="D3657" t="inlineStr">
        <is>
          <t>Measured</t>
        </is>
      </c>
      <c r="E3657" t="inlineStr">
        <is>
          <t>Not coded</t>
        </is>
      </c>
      <c r="F3657"/>
      <c r="G3657"/>
      <c r="H3657"/>
      <c r="I3657"/>
      <c r="J3657"/>
      <c r="K3657"/>
      <c r="L3657" t="inlineStr">
        <is>
          <t>Pimephales promelas</t>
        </is>
      </c>
      <c r="M3657" t="inlineStr">
        <is>
          <t>Fathead Minnow</t>
        </is>
      </c>
      <c r="N3657" t="inlineStr">
        <is>
          <t>Egg</t>
        </is>
      </c>
      <c r="O3657"/>
      <c r="P3657"/>
      <c r="Q3657"/>
      <c r="R3657"/>
      <c r="S3657"/>
      <c r="T3657"/>
      <c r="U3657"/>
      <c r="V3657" t="inlineStr">
        <is>
          <t>Flow-through</t>
        </is>
      </c>
      <c r="W3657" t="inlineStr">
        <is>
          <t>Fresh water</t>
        </is>
      </c>
      <c r="X3657" t="inlineStr">
        <is>
          <t>Lab</t>
        </is>
      </c>
      <c r="Y3657"/>
      <c r="Z3657" t="inlineStr">
        <is>
          <t>Total</t>
        </is>
      </c>
      <c r="AA3657"/>
      <c r="AB3657" t="n">
        <v>0.035</v>
      </c>
      <c r="AC3657"/>
      <c r="AD3657"/>
      <c r="AE3657"/>
      <c r="AF3657"/>
      <c r="AG3657" t="inlineStr">
        <is>
          <t>AI mg/L</t>
        </is>
      </c>
      <c r="AH3657"/>
      <c r="AI3657"/>
      <c r="AJ3657"/>
      <c r="AK3657"/>
      <c r="AL3657"/>
      <c r="AM3657"/>
      <c r="AN3657"/>
      <c r="AO3657"/>
      <c r="AP3657"/>
      <c r="AQ3657"/>
      <c r="AR3657"/>
      <c r="AS3657"/>
      <c r="AT3657"/>
      <c r="AU3657"/>
      <c r="AV3657"/>
      <c r="AW3657"/>
      <c r="AX3657" t="inlineStr">
        <is>
          <t>Mortality</t>
        </is>
      </c>
      <c r="AY3657" t="inlineStr">
        <is>
          <t>Mortality</t>
        </is>
      </c>
      <c r="AZ3657" t="inlineStr">
        <is>
          <t>LC50</t>
        </is>
      </c>
      <c r="BA3657"/>
      <c r="BB3657" t="n">
        <v>4.0</v>
      </c>
      <c r="BC3657"/>
      <c r="BD3657"/>
      <c r="BE3657"/>
      <c r="BF3657"/>
      <c r="BG3657" t="inlineStr">
        <is>
          <t>Day(s)</t>
        </is>
      </c>
      <c r="BH3657"/>
      <c r="BI3657" t="inlineStr">
        <is>
          <t>DTXSID4024149</t>
        </is>
      </c>
      <c r="BJ3657"/>
      <c r="BK3657"/>
      <c r="BL3657"/>
      <c r="BM3657"/>
      <c r="BN3657"/>
      <c r="BO3657"/>
      <c r="BP3657"/>
      <c r="BQ3657"/>
      <c r="BR3657"/>
      <c r="BS3657"/>
      <c r="BT3657" t="inlineStr">
        <is>
          <t>--</t>
        </is>
      </c>
      <c r="BU3657"/>
      <c r="BV3657"/>
      <c r="BW3657"/>
      <c r="BX3657"/>
      <c r="BY3657"/>
      <c r="BZ3657"/>
      <c r="CA3657"/>
      <c r="CB3657"/>
      <c r="CC3657"/>
      <c r="CD3657"/>
      <c r="CE3657"/>
      <c r="CF3657"/>
      <c r="CG3657"/>
      <c r="CH3657"/>
      <c r="CI3657"/>
      <c r="CJ3657"/>
      <c r="CK3657" t="inlineStr">
        <is>
          <t>Smith,L.L.J., and D.M. Oseid</t>
        </is>
      </c>
      <c r="CL3657" t="n">
        <v>8719.0</v>
      </c>
      <c r="CM3657" t="inlineStr">
        <is>
          <t>Effect of Hydrogen Sulfide on Development and Survival of Eight Freshwater Fish Species</t>
        </is>
      </c>
      <c r="CN3657" t="inlineStr">
        <is>
          <t>In: J.H.S.Blaxter (Ed.), The Early Life History of Fish, Proceedings of an International Symposium, Oban, Scotland:417-430</t>
        </is>
      </c>
      <c r="CO3657" t="n">
        <v>1974.0</v>
      </c>
      <c r="CP3657" t="inlineStr">
        <is>
          <t>Smith,L.L.J., and D.M. Oseid (1974). Effect of Hydrogen Sulfide on Development and Survival of Eight Freshwater Fish Species. In: J.H.S.Blaxter (Ed.), The Early Life History of Fish, Proceedings of an International Symposium, Oban, Scotland, 417-430. ECOREF#:8719</t>
        </is>
      </c>
    </row>
    <row r="3658">
      <c r="A3658" t="n">
        <v>7783202.0</v>
      </c>
      <c r="B3658" t="inlineStr">
        <is>
          <t>Sulfuric acid ammonium salt (1:2)</t>
        </is>
      </c>
      <c r="C3658" t="inlineStr">
        <is>
          <t>Reagent Grade, Purissium, Purum, Puriss, Puris, Reinst</t>
        </is>
      </c>
      <c r="D3658" t="inlineStr">
        <is>
          <t>Unmeasured</t>
        </is>
      </c>
      <c r="E3658" t="inlineStr">
        <is>
          <t>Not reported</t>
        </is>
      </c>
      <c r="F3658"/>
      <c r="G3658"/>
      <c r="H3658"/>
      <c r="I3658"/>
      <c r="J3658"/>
      <c r="K3658"/>
      <c r="L3658" t="inlineStr">
        <is>
          <t>Pimephales promelas</t>
        </is>
      </c>
      <c r="M3658" t="inlineStr">
        <is>
          <t>Fathead Minnow</t>
        </is>
      </c>
      <c r="N3658" t="inlineStr">
        <is>
          <t>Juvenile</t>
        </is>
      </c>
      <c r="O3658"/>
      <c r="P3658"/>
      <c r="Q3658"/>
      <c r="R3658"/>
      <c r="S3658"/>
      <c r="T3658"/>
      <c r="U3658"/>
      <c r="V3658" t="inlineStr">
        <is>
          <t>Static</t>
        </is>
      </c>
      <c r="W3658" t="inlineStr">
        <is>
          <t>Fresh water</t>
        </is>
      </c>
      <c r="X3658" t="inlineStr">
        <is>
          <t>Lab</t>
        </is>
      </c>
      <c r="Y3658" t="n">
        <v>5.0</v>
      </c>
      <c r="Z3658" t="inlineStr">
        <is>
          <t>Total</t>
        </is>
      </c>
      <c r="AA3658" t="inlineStr">
        <is>
          <t>&gt;</t>
        </is>
      </c>
      <c r="AB3658" t="n">
        <v>100.0</v>
      </c>
      <c r="AC3658"/>
      <c r="AD3658"/>
      <c r="AE3658"/>
      <c r="AF3658"/>
      <c r="AG3658" t="inlineStr">
        <is>
          <t>AI mg/L</t>
        </is>
      </c>
      <c r="AH3658"/>
      <c r="AI3658"/>
      <c r="AJ3658"/>
      <c r="AK3658"/>
      <c r="AL3658"/>
      <c r="AM3658"/>
      <c r="AN3658"/>
      <c r="AO3658"/>
      <c r="AP3658"/>
      <c r="AQ3658"/>
      <c r="AR3658"/>
      <c r="AS3658"/>
      <c r="AT3658"/>
      <c r="AU3658"/>
      <c r="AV3658"/>
      <c r="AW3658"/>
      <c r="AX3658" t="inlineStr">
        <is>
          <t>Mortality</t>
        </is>
      </c>
      <c r="AY3658" t="inlineStr">
        <is>
          <t>Mortality</t>
        </is>
      </c>
      <c r="AZ3658" t="inlineStr">
        <is>
          <t>LC50</t>
        </is>
      </c>
      <c r="BA3658"/>
      <c r="BB3658" t="n">
        <v>4.0</v>
      </c>
      <c r="BC3658"/>
      <c r="BD3658"/>
      <c r="BE3658"/>
      <c r="BF3658"/>
      <c r="BG3658" t="inlineStr">
        <is>
          <t>Day(s)</t>
        </is>
      </c>
      <c r="BH3658"/>
      <c r="BI3658" t="inlineStr">
        <is>
          <t>DTXSID1029704</t>
        </is>
      </c>
      <c r="BJ3658" t="inlineStr">
        <is>
          <t>10.1002/etc.5620050908</t>
        </is>
      </c>
      <c r="BK3658"/>
      <c r="BL3658" t="inlineStr">
        <is>
          <t>Acute</t>
        </is>
      </c>
      <c r="BM3658"/>
      <c r="BN3658"/>
      <c r="BO3658"/>
      <c r="BP3658"/>
      <c r="BQ3658"/>
      <c r="BR3658"/>
      <c r="BS3658"/>
      <c r="BT3658" t="inlineStr">
        <is>
          <t>--</t>
        </is>
      </c>
      <c r="BU3658"/>
      <c r="BV3658"/>
      <c r="BW3658"/>
      <c r="BX3658"/>
      <c r="BY3658"/>
      <c r="BZ3658"/>
      <c r="CA3658"/>
      <c r="CB3658"/>
      <c r="CC3658"/>
      <c r="CD3658"/>
      <c r="CE3658"/>
      <c r="CF3658"/>
      <c r="CG3658"/>
      <c r="CH3658"/>
      <c r="CI3658"/>
      <c r="CJ3658"/>
      <c r="CK3658" t="inlineStr">
        <is>
          <t>Ewell,W.S., J.W. Gorsuch, R.O. Kringle, K.A. Robillard, and R.C. Spiegel</t>
        </is>
      </c>
      <c r="CL3658" t="n">
        <v>11951.0</v>
      </c>
      <c r="CM3658" t="inlineStr">
        <is>
          <t>Simultaneous Evaluation of the Acute Effects of Chemicals on Seven Aquatic Species</t>
        </is>
      </c>
      <c r="CN3658" t="inlineStr">
        <is>
          <t>Environ. Toxicol. Chem.5(9): 831-840</t>
        </is>
      </c>
      <c r="CO3658" t="n">
        <v>1986.0</v>
      </c>
      <c r="CP3658" t="inlineStr">
        <is>
          <t>Ewell,W.S., J.W. Gorsuch, R.O. Kringle, K.A. Robillard, and R.C. Spiegel (1986). Simultaneous Evaluation of the Acute Effects of Chemicals on Seven Aquatic Species. Environ. Toxicol. Chem., 5, (9), 831-840. doi:10.1002/etc.5620050908. ECOREF#:11951</t>
        </is>
      </c>
    </row>
    <row r="3659">
      <c r="A3659" t="n">
        <v>7783280.0</v>
      </c>
      <c r="B3659" t="inlineStr">
        <is>
          <t>Phosphoric acid, Ammonium salt (1:2)</t>
        </is>
      </c>
      <c r="C3659"/>
      <c r="D3659" t="inlineStr">
        <is>
          <t>Unmeasured</t>
        </is>
      </c>
      <c r="E3659" t="inlineStr">
        <is>
          <t>Not coded</t>
        </is>
      </c>
      <c r="F3659"/>
      <c r="G3659"/>
      <c r="H3659"/>
      <c r="I3659"/>
      <c r="J3659"/>
      <c r="K3659"/>
      <c r="L3659" t="inlineStr">
        <is>
          <t>Pimephales promelas</t>
        </is>
      </c>
      <c r="M3659" t="inlineStr">
        <is>
          <t>Fathead Minnow</t>
        </is>
      </c>
      <c r="N3659" t="inlineStr">
        <is>
          <t>Juvenile</t>
        </is>
      </c>
      <c r="O3659"/>
      <c r="P3659"/>
      <c r="Q3659"/>
      <c r="R3659"/>
      <c r="S3659"/>
      <c r="T3659"/>
      <c r="U3659"/>
      <c r="V3659" t="inlineStr">
        <is>
          <t>Static</t>
        </is>
      </c>
      <c r="W3659" t="inlineStr">
        <is>
          <t>Fresh water</t>
        </is>
      </c>
      <c r="X3659" t="inlineStr">
        <is>
          <t>Lab</t>
        </is>
      </c>
      <c r="Y3659"/>
      <c r="Z3659" t="inlineStr">
        <is>
          <t>Total</t>
        </is>
      </c>
      <c r="AA3659"/>
      <c r="AB3659" t="n">
        <v>33.0</v>
      </c>
      <c r="AC3659"/>
      <c r="AD3659"/>
      <c r="AE3659"/>
      <c r="AF3659"/>
      <c r="AG3659" t="inlineStr">
        <is>
          <t>AI mg/L</t>
        </is>
      </c>
      <c r="AH3659"/>
      <c r="AI3659"/>
      <c r="AJ3659"/>
      <c r="AK3659"/>
      <c r="AL3659"/>
      <c r="AM3659"/>
      <c r="AN3659"/>
      <c r="AO3659"/>
      <c r="AP3659"/>
      <c r="AQ3659"/>
      <c r="AR3659"/>
      <c r="AS3659"/>
      <c r="AT3659"/>
      <c r="AU3659"/>
      <c r="AV3659"/>
      <c r="AW3659"/>
      <c r="AX3659" t="inlineStr">
        <is>
          <t>Mortality</t>
        </is>
      </c>
      <c r="AY3659" t="inlineStr">
        <is>
          <t>Mortality</t>
        </is>
      </c>
      <c r="AZ3659" t="inlineStr">
        <is>
          <t>LC50</t>
        </is>
      </c>
      <c r="BA3659"/>
      <c r="BB3659" t="n">
        <v>4.0</v>
      </c>
      <c r="BC3659"/>
      <c r="BD3659"/>
      <c r="BE3659"/>
      <c r="BF3659"/>
      <c r="BG3659" t="inlineStr">
        <is>
          <t>Day(s)</t>
        </is>
      </c>
      <c r="BH3659"/>
      <c r="BI3659" t="inlineStr">
        <is>
          <t>DTXSID6029705</t>
        </is>
      </c>
      <c r="BJ3659"/>
      <c r="BK3659"/>
      <c r="BL3659"/>
      <c r="BM3659"/>
      <c r="BN3659"/>
      <c r="BO3659"/>
      <c r="BP3659"/>
      <c r="BQ3659"/>
      <c r="BR3659"/>
      <c r="BS3659"/>
      <c r="BT3659" t="inlineStr">
        <is>
          <t>--</t>
        </is>
      </c>
      <c r="BU3659"/>
      <c r="BV3659"/>
      <c r="BW3659"/>
      <c r="BX3659"/>
      <c r="BY3659"/>
      <c r="BZ3659"/>
      <c r="CA3659"/>
      <c r="CB3659"/>
      <c r="CC3659"/>
      <c r="CD3659"/>
      <c r="CE3659"/>
      <c r="CF3659"/>
      <c r="CG3659"/>
      <c r="CH3659"/>
      <c r="CI3659"/>
      <c r="CJ3659"/>
      <c r="CK3659" t="inlineStr">
        <is>
          <t>Inman,R.C.</t>
        </is>
      </c>
      <c r="CL3659" t="n">
        <v>6010.0</v>
      </c>
      <c r="CM3659" t="inlineStr">
        <is>
          <t>Acute Toxicity of Phos-Check (Trade Name) 202 and Diammonium Phosphate to Fathead Minnows</t>
        </is>
      </c>
      <c r="CN3659" t="inlineStr">
        <is>
          <t>Environ.Health Lab., Kelly Air Force Base, TX:13 p.</t>
        </is>
      </c>
      <c r="CO3659" t="n">
        <v>1974.0</v>
      </c>
      <c r="CP3659" t="inlineStr">
        <is>
          <t>Inman,R.C. (1974). Acute Toxicity of Phos-Check (Trade Name) 202 and Diammonium Phosphate to Fathead Minnows. Environ.Health Lab., Kelly Air Force Base, TX, 13 p. ECOREF#:6010</t>
        </is>
      </c>
    </row>
    <row r="3660">
      <c r="A3660" t="n">
        <v>7783906.0</v>
      </c>
      <c r="B3660" t="inlineStr">
        <is>
          <t>Silver chloride</t>
        </is>
      </c>
      <c r="C3660"/>
      <c r="D3660" t="inlineStr">
        <is>
          <t>Unmeasured</t>
        </is>
      </c>
      <c r="E3660" t="inlineStr">
        <is>
          <t>Not coded</t>
        </is>
      </c>
      <c r="F3660"/>
      <c r="G3660"/>
      <c r="H3660"/>
      <c r="I3660"/>
      <c r="J3660"/>
      <c r="K3660"/>
      <c r="L3660" t="inlineStr">
        <is>
          <t>Pimephales promelas</t>
        </is>
      </c>
      <c r="M3660" t="inlineStr">
        <is>
          <t>Fathead Minnow</t>
        </is>
      </c>
      <c r="N3660"/>
      <c r="O3660"/>
      <c r="P3660"/>
      <c r="Q3660"/>
      <c r="R3660"/>
      <c r="S3660"/>
      <c r="T3660"/>
      <c r="U3660"/>
      <c r="V3660" t="inlineStr">
        <is>
          <t>Flow-through</t>
        </is>
      </c>
      <c r="W3660" t="inlineStr">
        <is>
          <t>Fresh water</t>
        </is>
      </c>
      <c r="X3660" t="inlineStr">
        <is>
          <t>Lab</t>
        </is>
      </c>
      <c r="Y3660"/>
      <c r="Z3660" t="inlineStr">
        <is>
          <t>Total</t>
        </is>
      </c>
      <c r="AA3660"/>
      <c r="AB3660" t="n">
        <v>2.1</v>
      </c>
      <c r="AC3660"/>
      <c r="AD3660"/>
      <c r="AE3660"/>
      <c r="AF3660"/>
      <c r="AG3660" t="inlineStr">
        <is>
          <t>AI mg/L</t>
        </is>
      </c>
      <c r="AH3660"/>
      <c r="AI3660"/>
      <c r="AJ3660"/>
      <c r="AK3660"/>
      <c r="AL3660"/>
      <c r="AM3660"/>
      <c r="AN3660"/>
      <c r="AO3660"/>
      <c r="AP3660"/>
      <c r="AQ3660"/>
      <c r="AR3660"/>
      <c r="AS3660"/>
      <c r="AT3660"/>
      <c r="AU3660"/>
      <c r="AV3660"/>
      <c r="AW3660"/>
      <c r="AX3660" t="inlineStr">
        <is>
          <t>Mortality</t>
        </is>
      </c>
      <c r="AY3660" t="inlineStr">
        <is>
          <t>Mortality</t>
        </is>
      </c>
      <c r="AZ3660" t="inlineStr">
        <is>
          <t>LC50</t>
        </is>
      </c>
      <c r="BA3660"/>
      <c r="BB3660" t="n">
        <v>4.0</v>
      </c>
      <c r="BC3660"/>
      <c r="BD3660"/>
      <c r="BE3660"/>
      <c r="BF3660"/>
      <c r="BG3660" t="inlineStr">
        <is>
          <t>Day(s)</t>
        </is>
      </c>
      <c r="BH3660"/>
      <c r="BI3660" t="inlineStr">
        <is>
          <t>DTXSID4035251</t>
        </is>
      </c>
      <c r="BJ3660"/>
      <c r="BK3660"/>
      <c r="BL3660"/>
      <c r="BM3660"/>
      <c r="BN3660"/>
      <c r="BO3660"/>
      <c r="BP3660"/>
      <c r="BQ3660"/>
      <c r="BR3660"/>
      <c r="BS3660"/>
      <c r="BT3660" t="inlineStr">
        <is>
          <t>--</t>
        </is>
      </c>
      <c r="BU3660"/>
      <c r="BV3660"/>
      <c r="BW3660"/>
      <c r="BX3660"/>
      <c r="BY3660"/>
      <c r="BZ3660"/>
      <c r="CA3660"/>
      <c r="CB3660"/>
      <c r="CC3660"/>
      <c r="CD3660"/>
      <c r="CE3660"/>
      <c r="CF3660"/>
      <c r="CG3660"/>
      <c r="CH3660"/>
      <c r="CI3660"/>
      <c r="CJ3660"/>
      <c r="CK3660" t="inlineStr">
        <is>
          <t>E.G. and G. Bionomics</t>
        </is>
      </c>
      <c r="CL3660" t="n">
        <v>14379.0</v>
      </c>
      <c r="CM3660" t="inlineStr">
        <is>
          <t>The Acute Toxicity of Various Silver Compounds to the Fathead Minnow (Pimephales promelas)</t>
        </is>
      </c>
      <c r="CN3660" t="inlineStr">
        <is>
          <t>EG&amp;G Bionomics, Rep.#BW-79-12-576, Natl.Assoc.Photo.Manufacturers, Inc., Harrison, NY:</t>
        </is>
      </c>
      <c r="CO3660" t="n">
        <v>1979.0</v>
      </c>
      <c r="CP3660" t="inlineStr">
        <is>
          <t>E.G. and G. Bionomics (1979). The Acute Toxicity of Various Silver Compounds to the Fathead Minnow (Pimephales promelas). EG&amp;G Bionomics, Rep.#BW-79-12-576, Natl.Assoc.Photo.Manufacturers, Inc., Harrison, NY, ECOREF#:14379</t>
        </is>
      </c>
    </row>
    <row r="3661">
      <c r="A3661" t="n">
        <v>7783906.0</v>
      </c>
      <c r="B3661" t="inlineStr">
        <is>
          <t>Silver chloride</t>
        </is>
      </c>
      <c r="C3661"/>
      <c r="D3661" t="inlineStr">
        <is>
          <t>Measured</t>
        </is>
      </c>
      <c r="E3661" t="inlineStr">
        <is>
          <t>Not coded</t>
        </is>
      </c>
      <c r="F3661"/>
      <c r="G3661"/>
      <c r="H3661"/>
      <c r="I3661"/>
      <c r="J3661"/>
      <c r="K3661"/>
      <c r="L3661" t="inlineStr">
        <is>
          <t>Pimephales promelas</t>
        </is>
      </c>
      <c r="M3661" t="inlineStr">
        <is>
          <t>Fathead Minnow</t>
        </is>
      </c>
      <c r="N3661"/>
      <c r="O3661"/>
      <c r="P3661"/>
      <c r="Q3661"/>
      <c r="R3661" t="n">
        <v>24.0</v>
      </c>
      <c r="S3661"/>
      <c r="T3661" t="n">
        <v>48.0</v>
      </c>
      <c r="U3661" t="inlineStr">
        <is>
          <t>Hour(s)</t>
        </is>
      </c>
      <c r="V3661" t="inlineStr">
        <is>
          <t>Static</t>
        </is>
      </c>
      <c r="W3661" t="inlineStr">
        <is>
          <t>Fresh water</t>
        </is>
      </c>
      <c r="X3661" t="inlineStr">
        <is>
          <t>Lab</t>
        </is>
      </c>
      <c r="Y3661"/>
      <c r="Z3661" t="inlineStr">
        <is>
          <t>Total</t>
        </is>
      </c>
      <c r="AA3661" t="inlineStr">
        <is>
          <t>&gt;</t>
        </is>
      </c>
      <c r="AB3661" t="n">
        <v>1.93</v>
      </c>
      <c r="AC3661"/>
      <c r="AD3661"/>
      <c r="AE3661"/>
      <c r="AF3661"/>
      <c r="AG3661" t="inlineStr">
        <is>
          <t>AI mg/L</t>
        </is>
      </c>
      <c r="AH3661"/>
      <c r="AI3661"/>
      <c r="AJ3661"/>
      <c r="AK3661"/>
      <c r="AL3661"/>
      <c r="AM3661"/>
      <c r="AN3661"/>
      <c r="AO3661"/>
      <c r="AP3661"/>
      <c r="AQ3661"/>
      <c r="AR3661"/>
      <c r="AS3661"/>
      <c r="AT3661"/>
      <c r="AU3661"/>
      <c r="AV3661"/>
      <c r="AW3661"/>
      <c r="AX3661" t="inlineStr">
        <is>
          <t>Mortality</t>
        </is>
      </c>
      <c r="AY3661" t="inlineStr">
        <is>
          <t>Mortality</t>
        </is>
      </c>
      <c r="AZ3661" t="inlineStr">
        <is>
          <t>LC50</t>
        </is>
      </c>
      <c r="BA3661"/>
      <c r="BB3661" t="n">
        <v>4.0</v>
      </c>
      <c r="BC3661"/>
      <c r="BD3661"/>
      <c r="BE3661"/>
      <c r="BF3661"/>
      <c r="BG3661" t="inlineStr">
        <is>
          <t>Day(s)</t>
        </is>
      </c>
      <c r="BH3661"/>
      <c r="BI3661" t="inlineStr">
        <is>
          <t>DTXSID4035251</t>
        </is>
      </c>
      <c r="BJ3661" t="inlineStr">
        <is>
          <t>10.1007/s001289900412</t>
        </is>
      </c>
      <c r="BK3661"/>
      <c r="BL3661"/>
      <c r="BM3661"/>
      <c r="BN3661"/>
      <c r="BO3661"/>
      <c r="BP3661"/>
      <c r="BQ3661"/>
      <c r="BR3661"/>
      <c r="BS3661"/>
      <c r="BT3661" t="inlineStr">
        <is>
          <t>--</t>
        </is>
      </c>
      <c r="BU3661"/>
      <c r="BV3661"/>
      <c r="BW3661"/>
      <c r="BX3661"/>
      <c r="BY3661"/>
      <c r="BZ3661"/>
      <c r="CA3661"/>
      <c r="CB3661"/>
      <c r="CC3661"/>
      <c r="CD3661"/>
      <c r="CE3661"/>
      <c r="CF3661"/>
      <c r="CG3661"/>
      <c r="CH3661"/>
      <c r="CI3661"/>
      <c r="CJ3661"/>
      <c r="CK3661" t="inlineStr">
        <is>
          <t>Rodgers,J.H.J., E. Deaver, B.C. Suedel, and P.L. Rogers</t>
        </is>
      </c>
      <c r="CL3661" t="n">
        <v>17981.0</v>
      </c>
      <c r="CM3661" t="inlineStr">
        <is>
          <t>Comparative Aqueous Toxicity of Silver Compounds: Laboratory Studies with Freshwater Species</t>
        </is>
      </c>
      <c r="CN3661" t="inlineStr">
        <is>
          <t>Bull. Environ. Contam. Toxicol.58:851-858</t>
        </is>
      </c>
      <c r="CO3661" t="n">
        <v>1997.0</v>
      </c>
      <c r="CP3661" t="inlineStr">
        <is>
          <t>Rodgers,J.H.J., E. Deaver, B.C. Suedel, and P.L. Rogers (1997). Comparative Aqueous Toxicity of Silver Compounds: Laboratory Studies with Freshwater Species. Bull. Environ. Contam. Toxicol., 58, 851-858. doi:10.1007/s001289900412. ECOREF#:17981</t>
        </is>
      </c>
    </row>
    <row r="3662">
      <c r="A3662" t="n">
        <v>7783906.0</v>
      </c>
      <c r="B3662" t="inlineStr">
        <is>
          <t>Silver chloride</t>
        </is>
      </c>
      <c r="C3662"/>
      <c r="D3662" t="inlineStr">
        <is>
          <t>Unmeasured</t>
        </is>
      </c>
      <c r="E3662" t="inlineStr">
        <is>
          <t>Not coded</t>
        </is>
      </c>
      <c r="F3662"/>
      <c r="G3662"/>
      <c r="H3662"/>
      <c r="I3662"/>
      <c r="J3662"/>
      <c r="K3662"/>
      <c r="L3662" t="inlineStr">
        <is>
          <t>Pimephales promelas</t>
        </is>
      </c>
      <c r="M3662" t="inlineStr">
        <is>
          <t>Fathead Minnow</t>
        </is>
      </c>
      <c r="N3662"/>
      <c r="O3662"/>
      <c r="P3662"/>
      <c r="Q3662"/>
      <c r="R3662"/>
      <c r="S3662"/>
      <c r="T3662"/>
      <c r="U3662"/>
      <c r="V3662" t="inlineStr">
        <is>
          <t>Flow-through</t>
        </is>
      </c>
      <c r="W3662" t="inlineStr">
        <is>
          <t>Fresh water</t>
        </is>
      </c>
      <c r="X3662" t="inlineStr">
        <is>
          <t>Lab</t>
        </is>
      </c>
      <c r="Y3662"/>
      <c r="Z3662" t="inlineStr">
        <is>
          <t>Total</t>
        </is>
      </c>
      <c r="AA3662"/>
      <c r="AB3662" t="n">
        <v>5.6</v>
      </c>
      <c r="AC3662"/>
      <c r="AD3662" t="n">
        <v>4.4</v>
      </c>
      <c r="AE3662"/>
      <c r="AF3662" t="n">
        <v>10.0</v>
      </c>
      <c r="AG3662" t="inlineStr">
        <is>
          <t>AI mg/L</t>
        </is>
      </c>
      <c r="AH3662"/>
      <c r="AI3662"/>
      <c r="AJ3662"/>
      <c r="AK3662"/>
      <c r="AL3662"/>
      <c r="AM3662"/>
      <c r="AN3662"/>
      <c r="AO3662"/>
      <c r="AP3662"/>
      <c r="AQ3662"/>
      <c r="AR3662"/>
      <c r="AS3662"/>
      <c r="AT3662"/>
      <c r="AU3662"/>
      <c r="AV3662"/>
      <c r="AW3662"/>
      <c r="AX3662" t="inlineStr">
        <is>
          <t>Mortality</t>
        </is>
      </c>
      <c r="AY3662" t="inlineStr">
        <is>
          <t>Mortality</t>
        </is>
      </c>
      <c r="AZ3662" t="inlineStr">
        <is>
          <t>LC50</t>
        </is>
      </c>
      <c r="BA3662"/>
      <c r="BB3662" t="n">
        <v>4.0</v>
      </c>
      <c r="BC3662"/>
      <c r="BD3662"/>
      <c r="BE3662"/>
      <c r="BF3662"/>
      <c r="BG3662" t="inlineStr">
        <is>
          <t>Day(s)</t>
        </is>
      </c>
      <c r="BH3662"/>
      <c r="BI3662" t="inlineStr">
        <is>
          <t>DTXSID4035251</t>
        </is>
      </c>
      <c r="BJ3662"/>
      <c r="BK3662"/>
      <c r="BL3662"/>
      <c r="BM3662"/>
      <c r="BN3662"/>
      <c r="BO3662"/>
      <c r="BP3662"/>
      <c r="BQ3662"/>
      <c r="BR3662"/>
      <c r="BS3662"/>
      <c r="BT3662" t="inlineStr">
        <is>
          <t>--</t>
        </is>
      </c>
      <c r="BU3662"/>
      <c r="BV3662"/>
      <c r="BW3662"/>
      <c r="BX3662"/>
      <c r="BY3662"/>
      <c r="BZ3662"/>
      <c r="CA3662"/>
      <c r="CB3662"/>
      <c r="CC3662"/>
      <c r="CD3662"/>
      <c r="CE3662"/>
      <c r="CF3662"/>
      <c r="CG3662"/>
      <c r="CH3662"/>
      <c r="CI3662"/>
      <c r="CJ3662"/>
      <c r="CK3662" t="inlineStr">
        <is>
          <t>E.G. and G. Bionomics</t>
        </is>
      </c>
      <c r="CL3662" t="n">
        <v>14379.0</v>
      </c>
      <c r="CM3662" t="inlineStr">
        <is>
          <t>The Acute Toxicity of Various Silver Compounds to the Fathead Minnow (Pimephales promelas)</t>
        </is>
      </c>
      <c r="CN3662" t="inlineStr">
        <is>
          <t>EG&amp;G Bionomics, Rep.#BW-79-12-576, Natl.Assoc.Photo.Manufacturers, Inc., Harrison, NY:</t>
        </is>
      </c>
      <c r="CO3662" t="n">
        <v>1979.0</v>
      </c>
      <c r="CP3662" t="inlineStr">
        <is>
          <t>E.G. and G. Bionomics (1979). The Acute Toxicity of Various Silver Compounds to the Fathead Minnow (Pimephales promelas). EG&amp;G Bionomics, Rep.#BW-79-12-576, Natl.Assoc.Photo.Manufacturers, Inc., Harrison, NY, ECOREF#:14379</t>
        </is>
      </c>
    </row>
    <row r="3663">
      <c r="A3663" t="n">
        <v>7783906.0</v>
      </c>
      <c r="B3663" t="inlineStr">
        <is>
          <t>Silver chloride</t>
        </is>
      </c>
      <c r="C3663"/>
      <c r="D3663" t="inlineStr">
        <is>
          <t>Unmeasured</t>
        </is>
      </c>
      <c r="E3663" t="inlineStr">
        <is>
          <t>Not coded</t>
        </is>
      </c>
      <c r="F3663"/>
      <c r="G3663"/>
      <c r="H3663"/>
      <c r="I3663"/>
      <c r="J3663"/>
      <c r="K3663"/>
      <c r="L3663" t="inlineStr">
        <is>
          <t>Pimephales promelas</t>
        </is>
      </c>
      <c r="M3663" t="inlineStr">
        <is>
          <t>Fathead Minnow</t>
        </is>
      </c>
      <c r="N3663"/>
      <c r="O3663"/>
      <c r="P3663"/>
      <c r="Q3663"/>
      <c r="R3663"/>
      <c r="S3663"/>
      <c r="T3663"/>
      <c r="U3663"/>
      <c r="V3663" t="inlineStr">
        <is>
          <t>Flow-through</t>
        </is>
      </c>
      <c r="W3663" t="inlineStr">
        <is>
          <t>Fresh water</t>
        </is>
      </c>
      <c r="X3663" t="inlineStr">
        <is>
          <t>Lab</t>
        </is>
      </c>
      <c r="Y3663"/>
      <c r="Z3663" t="inlineStr">
        <is>
          <t>Total</t>
        </is>
      </c>
      <c r="AA3663"/>
      <c r="AB3663" t="n">
        <v>0.51</v>
      </c>
      <c r="AC3663"/>
      <c r="AD3663"/>
      <c r="AE3663"/>
      <c r="AF3663"/>
      <c r="AG3663" t="inlineStr">
        <is>
          <t>AI mg/L</t>
        </is>
      </c>
      <c r="AH3663"/>
      <c r="AI3663"/>
      <c r="AJ3663"/>
      <c r="AK3663"/>
      <c r="AL3663"/>
      <c r="AM3663"/>
      <c r="AN3663"/>
      <c r="AO3663"/>
      <c r="AP3663"/>
      <c r="AQ3663"/>
      <c r="AR3663"/>
      <c r="AS3663"/>
      <c r="AT3663"/>
      <c r="AU3663"/>
      <c r="AV3663"/>
      <c r="AW3663"/>
      <c r="AX3663" t="inlineStr">
        <is>
          <t>Mortality</t>
        </is>
      </c>
      <c r="AY3663" t="inlineStr">
        <is>
          <t>Mortality</t>
        </is>
      </c>
      <c r="AZ3663" t="inlineStr">
        <is>
          <t>LC50</t>
        </is>
      </c>
      <c r="BA3663"/>
      <c r="BB3663" t="n">
        <v>4.0</v>
      </c>
      <c r="BC3663"/>
      <c r="BD3663"/>
      <c r="BE3663"/>
      <c r="BF3663"/>
      <c r="BG3663" t="inlineStr">
        <is>
          <t>Day(s)</t>
        </is>
      </c>
      <c r="BH3663"/>
      <c r="BI3663" t="inlineStr">
        <is>
          <t>DTXSID4035251</t>
        </is>
      </c>
      <c r="BJ3663"/>
      <c r="BK3663"/>
      <c r="BL3663"/>
      <c r="BM3663"/>
      <c r="BN3663"/>
      <c r="BO3663"/>
      <c r="BP3663"/>
      <c r="BQ3663"/>
      <c r="BR3663"/>
      <c r="BS3663"/>
      <c r="BT3663" t="inlineStr">
        <is>
          <t>--</t>
        </is>
      </c>
      <c r="BU3663"/>
      <c r="BV3663"/>
      <c r="BW3663"/>
      <c r="BX3663"/>
      <c r="BY3663"/>
      <c r="BZ3663"/>
      <c r="CA3663"/>
      <c r="CB3663"/>
      <c r="CC3663"/>
      <c r="CD3663"/>
      <c r="CE3663"/>
      <c r="CF3663"/>
      <c r="CG3663"/>
      <c r="CH3663"/>
      <c r="CI3663"/>
      <c r="CJ3663"/>
      <c r="CK3663" t="inlineStr">
        <is>
          <t>E.G. and G. Bionomics</t>
        </is>
      </c>
      <c r="CL3663" t="n">
        <v>14379.0</v>
      </c>
      <c r="CM3663" t="inlineStr">
        <is>
          <t>The Acute Toxicity of Various Silver Compounds to the Fathead Minnow (Pimephales promelas)</t>
        </is>
      </c>
      <c r="CN3663" t="inlineStr">
        <is>
          <t>EG&amp;G Bionomics, Rep.#BW-79-12-576, Natl.Assoc.Photo.Manufacturers, Inc., Harrison, NY:</t>
        </is>
      </c>
      <c r="CO3663" t="n">
        <v>1979.0</v>
      </c>
      <c r="CP3663" t="inlineStr">
        <is>
          <t>E.G. and G. Bionomics (1979). The Acute Toxicity of Various Silver Compounds to the Fathead Minnow (Pimephales promelas). EG&amp;G Bionomics, Rep.#BW-79-12-576, Natl.Assoc.Photo.Manufacturers, Inc., Harrison, NY, ECOREF#:14379</t>
        </is>
      </c>
    </row>
    <row r="3664">
      <c r="A3664" t="n">
        <v>7784465.0</v>
      </c>
      <c r="B3664" t="inlineStr">
        <is>
          <t>Arsenenous acid, Sodium salt (1:1)</t>
        </is>
      </c>
      <c r="C3664"/>
      <c r="D3664" t="inlineStr">
        <is>
          <t>Not reported</t>
        </is>
      </c>
      <c r="E3664" t="inlineStr">
        <is>
          <t>Not coded</t>
        </is>
      </c>
      <c r="F3664"/>
      <c r="G3664"/>
      <c r="H3664"/>
      <c r="I3664"/>
      <c r="J3664"/>
      <c r="K3664"/>
      <c r="L3664" t="inlineStr">
        <is>
          <t>Pimephales promelas</t>
        </is>
      </c>
      <c r="M3664" t="inlineStr">
        <is>
          <t>Fathead Minnow</t>
        </is>
      </c>
      <c r="N3664"/>
      <c r="O3664"/>
      <c r="P3664"/>
      <c r="Q3664"/>
      <c r="R3664" t="n">
        <v>90.0</v>
      </c>
      <c r="S3664"/>
      <c r="T3664" t="n">
        <v>120.0</v>
      </c>
      <c r="U3664" t="inlineStr">
        <is>
          <t>Day(s)</t>
        </is>
      </c>
      <c r="V3664" t="inlineStr">
        <is>
          <t>Static</t>
        </is>
      </c>
      <c r="W3664" t="inlineStr">
        <is>
          <t>Fresh water</t>
        </is>
      </c>
      <c r="X3664" t="inlineStr">
        <is>
          <t>Lab</t>
        </is>
      </c>
      <c r="Y3664"/>
      <c r="Z3664" t="inlineStr">
        <is>
          <t>Total</t>
        </is>
      </c>
      <c r="AA3664"/>
      <c r="AB3664" t="n">
        <v>9.9</v>
      </c>
      <c r="AC3664"/>
      <c r="AD3664"/>
      <c r="AE3664"/>
      <c r="AF3664"/>
      <c r="AG3664" t="inlineStr">
        <is>
          <t>AI mg/L</t>
        </is>
      </c>
      <c r="AH3664"/>
      <c r="AI3664"/>
      <c r="AJ3664"/>
      <c r="AK3664"/>
      <c r="AL3664"/>
      <c r="AM3664"/>
      <c r="AN3664"/>
      <c r="AO3664"/>
      <c r="AP3664"/>
      <c r="AQ3664"/>
      <c r="AR3664"/>
      <c r="AS3664"/>
      <c r="AT3664"/>
      <c r="AU3664"/>
      <c r="AV3664"/>
      <c r="AW3664"/>
      <c r="AX3664" t="inlineStr">
        <is>
          <t>Mortality</t>
        </is>
      </c>
      <c r="AY3664" t="inlineStr">
        <is>
          <t>Mortality</t>
        </is>
      </c>
      <c r="AZ3664" t="inlineStr">
        <is>
          <t>LC50</t>
        </is>
      </c>
      <c r="BA3664"/>
      <c r="BB3664" t="n">
        <v>4.0</v>
      </c>
      <c r="BC3664"/>
      <c r="BD3664"/>
      <c r="BE3664"/>
      <c r="BF3664"/>
      <c r="BG3664" t="inlineStr">
        <is>
          <t>Day(s)</t>
        </is>
      </c>
      <c r="BH3664"/>
      <c r="BI3664" t="inlineStr">
        <is>
          <t>DTXSID5020104</t>
        </is>
      </c>
      <c r="BJ3664"/>
      <c r="BK3664"/>
      <c r="BL3664"/>
      <c r="BM3664"/>
      <c r="BN3664"/>
      <c r="BO3664"/>
      <c r="BP3664"/>
      <c r="BQ3664"/>
      <c r="BR3664"/>
      <c r="BS3664"/>
      <c r="BT3664" t="inlineStr">
        <is>
          <t>--</t>
        </is>
      </c>
      <c r="BU3664"/>
      <c r="BV3664"/>
      <c r="BW3664"/>
      <c r="BX3664"/>
      <c r="BY3664"/>
      <c r="BZ3664"/>
      <c r="CA3664"/>
      <c r="CB3664"/>
      <c r="CC3664"/>
      <c r="CD3664"/>
      <c r="CE3664"/>
      <c r="CF3664"/>
      <c r="CG3664"/>
      <c r="CH3664"/>
      <c r="CI3664"/>
      <c r="CJ3664"/>
      <c r="CK3664" t="inlineStr">
        <is>
          <t>Dyer,S.D., K.L. Dickson, and E.G. Zimmerman</t>
        </is>
      </c>
      <c r="CL3664" t="n">
        <v>45073.0</v>
      </c>
      <c r="CM3664" t="inlineStr">
        <is>
          <t>A Laboratory Evaluation of the Use of Stress Proteins in Fish to Detect Changes in Water Quality</t>
        </is>
      </c>
      <c r="CN3664" t="inlineStr">
        <is>
          <t>ASTM Spec. Tech. Publ.:247-261</t>
        </is>
      </c>
      <c r="CO3664" t="n">
        <v>1993.0</v>
      </c>
      <c r="CP3664" t="inlineStr">
        <is>
          <t>Dyer,S.D., K.L. Dickson, and E.G. Zimmerman (1993). A Laboratory Evaluation of the Use of Stress Proteins in Fish to Detect Changes in Water Quality. ASTM Spec. Tech. Publ., 247-261. ECOREF#:45073</t>
        </is>
      </c>
    </row>
    <row r="3665">
      <c r="A3665" t="n">
        <v>7784465.0</v>
      </c>
      <c r="B3665" t="inlineStr">
        <is>
          <t>Arsenenous acid, Sodium salt (1:1)</t>
        </is>
      </c>
      <c r="C3665"/>
      <c r="D3665" t="inlineStr">
        <is>
          <t>Measured</t>
        </is>
      </c>
      <c r="E3665" t="inlineStr">
        <is>
          <t>Not coded</t>
        </is>
      </c>
      <c r="F3665" t="inlineStr">
        <is>
          <t>&gt;=</t>
        </is>
      </c>
      <c r="G3665" t="n">
        <v>95.0</v>
      </c>
      <c r="H3665"/>
      <c r="I3665"/>
      <c r="J3665"/>
      <c r="K3665"/>
      <c r="L3665" t="inlineStr">
        <is>
          <t>Pimephales promelas</t>
        </is>
      </c>
      <c r="M3665" t="inlineStr">
        <is>
          <t>Fathead Minnow</t>
        </is>
      </c>
      <c r="N3665" t="inlineStr">
        <is>
          <t>Juvenile</t>
        </is>
      </c>
      <c r="O3665"/>
      <c r="P3665"/>
      <c r="Q3665"/>
      <c r="R3665" t="n">
        <v>26.0</v>
      </c>
      <c r="S3665"/>
      <c r="T3665" t="n">
        <v>34.0</v>
      </c>
      <c r="U3665" t="inlineStr">
        <is>
          <t>Day(s)</t>
        </is>
      </c>
      <c r="V3665" t="inlineStr">
        <is>
          <t>Flow-through</t>
        </is>
      </c>
      <c r="W3665" t="inlineStr">
        <is>
          <t>Fresh water</t>
        </is>
      </c>
      <c r="X3665" t="inlineStr">
        <is>
          <t>Lab</t>
        </is>
      </c>
      <c r="Y3665"/>
      <c r="Z3665" t="inlineStr">
        <is>
          <t>Total</t>
        </is>
      </c>
      <c r="AA3665"/>
      <c r="AB3665" t="n">
        <v>23.6</v>
      </c>
      <c r="AC3665"/>
      <c r="AD3665"/>
      <c r="AE3665"/>
      <c r="AF3665"/>
      <c r="AG3665" t="inlineStr">
        <is>
          <t>AI mg/L</t>
        </is>
      </c>
      <c r="AH3665"/>
      <c r="AI3665"/>
      <c r="AJ3665"/>
      <c r="AK3665"/>
      <c r="AL3665"/>
      <c r="AM3665"/>
      <c r="AN3665"/>
      <c r="AO3665"/>
      <c r="AP3665"/>
      <c r="AQ3665"/>
      <c r="AR3665"/>
      <c r="AS3665"/>
      <c r="AT3665"/>
      <c r="AU3665"/>
      <c r="AV3665"/>
      <c r="AW3665"/>
      <c r="AX3665" t="inlineStr">
        <is>
          <t>Mortality</t>
        </is>
      </c>
      <c r="AY3665" t="inlineStr">
        <is>
          <t>Mortality</t>
        </is>
      </c>
      <c r="AZ3665" t="inlineStr">
        <is>
          <t>LC50</t>
        </is>
      </c>
      <c r="BA3665"/>
      <c r="BB3665" t="n">
        <v>4.0</v>
      </c>
      <c r="BC3665"/>
      <c r="BD3665"/>
      <c r="BE3665"/>
      <c r="BF3665"/>
      <c r="BG3665" t="inlineStr">
        <is>
          <t>Day(s)</t>
        </is>
      </c>
      <c r="BH3665" t="inlineStr">
        <is>
          <t>Pure</t>
        </is>
      </c>
      <c r="BI3665" t="inlineStr">
        <is>
          <t>DTXSID5020104</t>
        </is>
      </c>
      <c r="BJ3665" t="inlineStr">
        <is>
          <t>10.1002/etc.5620140920</t>
        </is>
      </c>
      <c r="BK3665"/>
      <c r="BL3665"/>
      <c r="BM3665"/>
      <c r="BN3665"/>
      <c r="BO3665"/>
      <c r="BP3665"/>
      <c r="BQ3665"/>
      <c r="BR3665"/>
      <c r="BS3665"/>
      <c r="BT3665" t="inlineStr">
        <is>
          <t>--</t>
        </is>
      </c>
      <c r="BU3665"/>
      <c r="BV3665"/>
      <c r="BW3665"/>
      <c r="BX3665"/>
      <c r="BY3665"/>
      <c r="BZ3665"/>
      <c r="CA3665"/>
      <c r="CB3665"/>
      <c r="CC3665"/>
      <c r="CD3665"/>
      <c r="CE3665"/>
      <c r="CF3665"/>
      <c r="CG3665"/>
      <c r="CH3665"/>
      <c r="CI3665"/>
      <c r="CJ3665"/>
      <c r="CK3665" t="inlineStr">
        <is>
          <t>Broderius,S.J., M.D. Kahl, and M.D. Hoglund</t>
        </is>
      </c>
      <c r="CL3665" t="n">
        <v>15031.0</v>
      </c>
      <c r="CM3665" t="inlineStr">
        <is>
          <t>Use of Joint Toxic Response to Define the Primary Mode of Toxic Action for Diverse Industrial Organic Chemicals</t>
        </is>
      </c>
      <c r="CN3665" t="inlineStr">
        <is>
          <t>Environ. Toxicol. Chem.14(9): 1591-1605</t>
        </is>
      </c>
      <c r="CO3665" t="n">
        <v>1995.0</v>
      </c>
      <c r="CP3665" t="inlineStr">
        <is>
          <t>Broderius,S.J., M.D. Kahl, and M.D. Hoglund (1995). Use of Joint Toxic Response to Define the Primary Mode of Toxic Action for Diverse Industrial Organic Chemicals. Environ. Toxicol. Chem., 14, (9), 1591-1605. doi:10.1002/etc.5620140920. ECOREF#:15031</t>
        </is>
      </c>
    </row>
    <row r="3666">
      <c r="A3666" t="n">
        <v>7784465.0</v>
      </c>
      <c r="B3666" t="inlineStr">
        <is>
          <t>Arsenenous acid, Sodium salt (1:1)</t>
        </is>
      </c>
      <c r="C3666" t="inlineStr">
        <is>
          <t>American chemical society grade</t>
        </is>
      </c>
      <c r="D3666" t="inlineStr">
        <is>
          <t>Measured</t>
        </is>
      </c>
      <c r="E3666" t="inlineStr">
        <is>
          <t>Not reported</t>
        </is>
      </c>
      <c r="F3666"/>
      <c r="G3666"/>
      <c r="H3666"/>
      <c r="I3666"/>
      <c r="J3666"/>
      <c r="K3666"/>
      <c r="L3666" t="inlineStr">
        <is>
          <t>Pimephales promelas</t>
        </is>
      </c>
      <c r="M3666" t="inlineStr">
        <is>
          <t>Fathead Minnow</t>
        </is>
      </c>
      <c r="N3666"/>
      <c r="O3666"/>
      <c r="P3666"/>
      <c r="Q3666"/>
      <c r="R3666" t="n">
        <v>30.0</v>
      </c>
      <c r="S3666"/>
      <c r="T3666" t="n">
        <v>32.0</v>
      </c>
      <c r="U3666" t="inlineStr">
        <is>
          <t>Day(s)</t>
        </is>
      </c>
      <c r="V3666" t="inlineStr">
        <is>
          <t>Flow-through</t>
        </is>
      </c>
      <c r="W3666" t="inlineStr">
        <is>
          <t>Fresh water</t>
        </is>
      </c>
      <c r="X3666" t="inlineStr">
        <is>
          <t>Lab</t>
        </is>
      </c>
      <c r="Y3666" t="n">
        <v>6.0</v>
      </c>
      <c r="Z3666" t="inlineStr">
        <is>
          <t>Total</t>
        </is>
      </c>
      <c r="AA3666"/>
      <c r="AB3666" t="n">
        <v>14.2</v>
      </c>
      <c r="AC3666"/>
      <c r="AD3666" t="n">
        <v>12.5</v>
      </c>
      <c r="AE3666"/>
      <c r="AF3666" t="n">
        <v>16.0</v>
      </c>
      <c r="AG3666" t="inlineStr">
        <is>
          <t>AI mg/L</t>
        </is>
      </c>
      <c r="AH3666"/>
      <c r="AI3666"/>
      <c r="AJ3666"/>
      <c r="AK3666"/>
      <c r="AL3666"/>
      <c r="AM3666"/>
      <c r="AN3666"/>
      <c r="AO3666"/>
      <c r="AP3666"/>
      <c r="AQ3666"/>
      <c r="AR3666"/>
      <c r="AS3666"/>
      <c r="AT3666"/>
      <c r="AU3666"/>
      <c r="AV3666"/>
      <c r="AW3666"/>
      <c r="AX3666" t="inlineStr">
        <is>
          <t>Mortality</t>
        </is>
      </c>
      <c r="AY3666" t="inlineStr">
        <is>
          <t>Mortality</t>
        </is>
      </c>
      <c r="AZ3666" t="inlineStr">
        <is>
          <t>LC50</t>
        </is>
      </c>
      <c r="BA3666"/>
      <c r="BB3666" t="n">
        <v>4.0</v>
      </c>
      <c r="BC3666"/>
      <c r="BD3666"/>
      <c r="BE3666"/>
      <c r="BF3666"/>
      <c r="BG3666" t="inlineStr">
        <is>
          <t>Day(s)</t>
        </is>
      </c>
      <c r="BH3666"/>
      <c r="BI3666" t="inlineStr">
        <is>
          <t>DTXSID5020104</t>
        </is>
      </c>
      <c r="BJ3666"/>
      <c r="BK3666"/>
      <c r="BL3666"/>
      <c r="BM3666"/>
      <c r="BN3666"/>
      <c r="BO3666"/>
      <c r="BP3666"/>
      <c r="BQ3666"/>
      <c r="BR3666"/>
      <c r="BS3666"/>
      <c r="BT3666" t="inlineStr">
        <is>
          <t>--</t>
        </is>
      </c>
      <c r="BU3666"/>
      <c r="BV3666"/>
      <c r="BW3666"/>
      <c r="BX3666"/>
      <c r="BY3666"/>
      <c r="BZ3666"/>
      <c r="CA3666"/>
      <c r="CB3666"/>
      <c r="CC3666"/>
      <c r="CD3666"/>
      <c r="CE3666"/>
      <c r="CF3666"/>
      <c r="CG3666"/>
      <c r="CH3666"/>
      <c r="CI3666"/>
      <c r="CJ3666" t="inlineStr">
        <is>
          <t xml:space="preserve">SOURCE/BROOD STOCK MAINTAINED BY ENVIRONMENTAL RESEARCH LABORATORY, DULUTH, MINNESOTA//MEDIA/DECHLORINATED CITY WATER//   </t>
        </is>
      </c>
      <c r="CK3666" t="inlineStr">
        <is>
          <t>Call,D.J., L.T. Brooke, N. Ahmad, and J.E. Richter</t>
        </is>
      </c>
      <c r="CL3666" t="n">
        <v>10579.0</v>
      </c>
      <c r="CM3666" t="inlineStr">
        <is>
          <t>Toxicity and Metabolism Studies with EPA (Environmental Protection Agency) Priority Pollutants and Related Chemicals in Freshwater Organisms</t>
        </is>
      </c>
      <c r="CN3666" t="inlineStr">
        <is>
          <t>EPA 600/3-83-095, U.S.EPA, Duluth, MN:120 p.</t>
        </is>
      </c>
      <c r="CO3666" t="n">
        <v>1983.0</v>
      </c>
      <c r="CP3666" t="inlineStr">
        <is>
          <t>Call,D.J., L.T. Brooke, N. Ahmad, and J.E. Richter (1983). Toxicity and Metabolism Studies with EPA (Environmental Protection Agency) Priority Pollutants and Related Chemicals in Freshwater Organisms. EPA 600/3-83-095, U.S.EPA, Duluth, MN, 120 p. ECOREF#:10579</t>
        </is>
      </c>
    </row>
    <row r="3667">
      <c r="A3667" t="n">
        <v>7784465.0</v>
      </c>
      <c r="B3667" t="inlineStr">
        <is>
          <t>Arsenenous acid, Sodium salt (1:1)</t>
        </is>
      </c>
      <c r="C3667" t="inlineStr">
        <is>
          <t>Reagent Grade, Purissium, Purum, Puriss, Puris, Reinst</t>
        </is>
      </c>
      <c r="D3667" t="inlineStr">
        <is>
          <t>Measured</t>
        </is>
      </c>
      <c r="E3667" t="inlineStr">
        <is>
          <t>American Society for Testing and Materials</t>
        </is>
      </c>
      <c r="F3667"/>
      <c r="G3667"/>
      <c r="H3667"/>
      <c r="I3667"/>
      <c r="J3667"/>
      <c r="K3667"/>
      <c r="L3667" t="inlineStr">
        <is>
          <t>Pimephales promelas</t>
        </is>
      </c>
      <c r="M3667" t="inlineStr">
        <is>
          <t>Fathead Minnow</t>
        </is>
      </c>
      <c r="N3667"/>
      <c r="O3667" t="inlineStr">
        <is>
          <t>~</t>
        </is>
      </c>
      <c r="P3667" t="n">
        <v>30.0</v>
      </c>
      <c r="Q3667"/>
      <c r="R3667"/>
      <c r="S3667"/>
      <c r="T3667"/>
      <c r="U3667" t="inlineStr">
        <is>
          <t>Day(s)</t>
        </is>
      </c>
      <c r="V3667" t="inlineStr">
        <is>
          <t>Flow-through</t>
        </is>
      </c>
      <c r="W3667" t="inlineStr">
        <is>
          <t>Fresh water</t>
        </is>
      </c>
      <c r="X3667" t="inlineStr">
        <is>
          <t>Lab</t>
        </is>
      </c>
      <c r="Y3667" t="n">
        <v>6.0</v>
      </c>
      <c r="Z3667" t="inlineStr">
        <is>
          <t>Dissolved</t>
        </is>
      </c>
      <c r="AA3667"/>
      <c r="AB3667" t="n">
        <v>12.6</v>
      </c>
      <c r="AC3667"/>
      <c r="AD3667" t="n">
        <v>9.9</v>
      </c>
      <c r="AE3667"/>
      <c r="AF3667" t="n">
        <v>15.9</v>
      </c>
      <c r="AG3667" t="inlineStr">
        <is>
          <t>AI mg/L</t>
        </is>
      </c>
      <c r="AH3667"/>
      <c r="AI3667"/>
      <c r="AJ3667"/>
      <c r="AK3667"/>
      <c r="AL3667"/>
      <c r="AM3667"/>
      <c r="AN3667"/>
      <c r="AO3667"/>
      <c r="AP3667"/>
      <c r="AQ3667"/>
      <c r="AR3667"/>
      <c r="AS3667"/>
      <c r="AT3667"/>
      <c r="AU3667"/>
      <c r="AV3667"/>
      <c r="AW3667"/>
      <c r="AX3667" t="inlineStr">
        <is>
          <t>Mortality</t>
        </is>
      </c>
      <c r="AY3667" t="inlineStr">
        <is>
          <t>Mortality</t>
        </is>
      </c>
      <c r="AZ3667" t="inlineStr">
        <is>
          <t>LC50</t>
        </is>
      </c>
      <c r="BA3667"/>
      <c r="BB3667" t="n">
        <v>4.0</v>
      </c>
      <c r="BC3667"/>
      <c r="BD3667"/>
      <c r="BE3667"/>
      <c r="BF3667"/>
      <c r="BG3667" t="inlineStr">
        <is>
          <t>Day(s)</t>
        </is>
      </c>
      <c r="BH3667"/>
      <c r="BI3667" t="inlineStr">
        <is>
          <t>DTXSID5020104</t>
        </is>
      </c>
      <c r="BJ3667"/>
      <c r="BK3667"/>
      <c r="BL3667" t="inlineStr">
        <is>
          <t>Acute</t>
        </is>
      </c>
      <c r="BM3667"/>
      <c r="BN3667"/>
      <c r="BO3667"/>
      <c r="BP3667"/>
      <c r="BQ3667"/>
      <c r="BR3667"/>
      <c r="BS3667"/>
      <c r="BT3667" t="inlineStr">
        <is>
          <t>--</t>
        </is>
      </c>
      <c r="BU3667"/>
      <c r="BV3667"/>
      <c r="BW3667"/>
      <c r="BX3667"/>
      <c r="BY3667"/>
      <c r="BZ3667"/>
      <c r="CA3667"/>
      <c r="CB3667"/>
      <c r="CC3667"/>
      <c r="CD3667"/>
      <c r="CE3667"/>
      <c r="CF3667"/>
      <c r="CG3667"/>
      <c r="CH3667"/>
      <c r="CI3667"/>
      <c r="CJ3667" t="inlineStr">
        <is>
          <t xml:space="preserve">SOURCE/OBTAINED FROM EXISTING U.S. EPA LAB CULTURES, DULUTH, MN//TMETH/E729-80 (1980).//MEDIA/FILTERED LAKE SUPERIOR WATER//   </t>
        </is>
      </c>
      <c r="CK3667" t="inlineStr">
        <is>
          <t>Spehar,R.L., and J.T. Fiandt</t>
        </is>
      </c>
      <c r="CL3667" t="n">
        <v>12093.0</v>
      </c>
      <c r="CM3667" t="inlineStr">
        <is>
          <t>Acute and Chronic Effects of Water Quality Criteria-Based Metal Mixtures on Three Aquatic Species</t>
        </is>
      </c>
      <c r="CN3667" t="inlineStr">
        <is>
          <t>Environ. Toxicol. Chem.5(10): 917-931</t>
        </is>
      </c>
      <c r="CO3667" t="n">
        <v>1986.0</v>
      </c>
      <c r="CP3667" t="inlineStr">
        <is>
          <t>Spehar,R.L., and J.T. Fiandt (1986). Acute and Chronic Effects of Water Quality Criteria-Based Metal Mixtures on Three Aquatic Species. Environ. Toxicol. Chem., 5, (10), 917-931. ECOREF#:12093</t>
        </is>
      </c>
    </row>
    <row r="3668">
      <c r="A3668" t="n">
        <v>7784465.0</v>
      </c>
      <c r="B3668" t="inlineStr">
        <is>
          <t>Arsenenous acid, Sodium salt (1:1)</t>
        </is>
      </c>
      <c r="C3668"/>
      <c r="D3668" t="inlineStr">
        <is>
          <t>Not reported</t>
        </is>
      </c>
      <c r="E3668" t="inlineStr">
        <is>
          <t>Not coded</t>
        </is>
      </c>
      <c r="F3668"/>
      <c r="G3668"/>
      <c r="H3668"/>
      <c r="I3668"/>
      <c r="J3668"/>
      <c r="K3668"/>
      <c r="L3668" t="inlineStr">
        <is>
          <t>Pimephales promelas</t>
        </is>
      </c>
      <c r="M3668" t="inlineStr">
        <is>
          <t>Fathead Minnow</t>
        </is>
      </c>
      <c r="N3668"/>
      <c r="O3668"/>
      <c r="P3668"/>
      <c r="Q3668"/>
      <c r="R3668" t="n">
        <v>90.0</v>
      </c>
      <c r="S3668"/>
      <c r="T3668" t="n">
        <v>120.0</v>
      </c>
      <c r="U3668" t="inlineStr">
        <is>
          <t>Day(s)</t>
        </is>
      </c>
      <c r="V3668" t="inlineStr">
        <is>
          <t>Static</t>
        </is>
      </c>
      <c r="W3668" t="inlineStr">
        <is>
          <t>Fresh water</t>
        </is>
      </c>
      <c r="X3668" t="inlineStr">
        <is>
          <t>Lab</t>
        </is>
      </c>
      <c r="Y3668"/>
      <c r="Z3668" t="inlineStr">
        <is>
          <t>Total</t>
        </is>
      </c>
      <c r="AA3668"/>
      <c r="AB3668" t="n">
        <v>9.9</v>
      </c>
      <c r="AC3668"/>
      <c r="AD3668"/>
      <c r="AE3668"/>
      <c r="AF3668"/>
      <c r="AG3668" t="inlineStr">
        <is>
          <t>AI mg/L</t>
        </is>
      </c>
      <c r="AH3668"/>
      <c r="AI3668"/>
      <c r="AJ3668"/>
      <c r="AK3668"/>
      <c r="AL3668"/>
      <c r="AM3668"/>
      <c r="AN3668"/>
      <c r="AO3668"/>
      <c r="AP3668"/>
      <c r="AQ3668"/>
      <c r="AR3668"/>
      <c r="AS3668"/>
      <c r="AT3668"/>
      <c r="AU3668"/>
      <c r="AV3668"/>
      <c r="AW3668"/>
      <c r="AX3668" t="inlineStr">
        <is>
          <t>Mortality</t>
        </is>
      </c>
      <c r="AY3668" t="inlineStr">
        <is>
          <t>Mortality</t>
        </is>
      </c>
      <c r="AZ3668" t="inlineStr">
        <is>
          <t>LC50</t>
        </is>
      </c>
      <c r="BA3668"/>
      <c r="BB3668" t="n">
        <v>4.0</v>
      </c>
      <c r="BC3668"/>
      <c r="BD3668"/>
      <c r="BE3668"/>
      <c r="BF3668"/>
      <c r="BG3668" t="inlineStr">
        <is>
          <t>Day(s)</t>
        </is>
      </c>
      <c r="BH3668"/>
      <c r="BI3668" t="inlineStr">
        <is>
          <t>DTXSID5020104</t>
        </is>
      </c>
      <c r="BJ3668"/>
      <c r="BK3668"/>
      <c r="BL3668"/>
      <c r="BM3668"/>
      <c r="BN3668"/>
      <c r="BO3668"/>
      <c r="BP3668"/>
      <c r="BQ3668"/>
      <c r="BR3668"/>
      <c r="BS3668"/>
      <c r="BT3668" t="inlineStr">
        <is>
          <t>--</t>
        </is>
      </c>
      <c r="BU3668"/>
      <c r="BV3668"/>
      <c r="BW3668"/>
      <c r="BX3668"/>
      <c r="BY3668"/>
      <c r="BZ3668"/>
      <c r="CA3668"/>
      <c r="CB3668"/>
      <c r="CC3668"/>
      <c r="CD3668"/>
      <c r="CE3668"/>
      <c r="CF3668"/>
      <c r="CG3668"/>
      <c r="CH3668"/>
      <c r="CI3668"/>
      <c r="CJ3668"/>
      <c r="CK3668" t="inlineStr">
        <is>
          <t>Dyer,S.D., K.L. Dickson, and E.G. Zimmerman</t>
        </is>
      </c>
      <c r="CL3668" t="n">
        <v>45073.0</v>
      </c>
      <c r="CM3668" t="inlineStr">
        <is>
          <t>A Laboratory Evaluation of the Use of Stress Proteins in Fish to Detect Changes in Water Quality</t>
        </is>
      </c>
      <c r="CN3668" t="inlineStr">
        <is>
          <t>ASTM Spec. Tech. Publ.:247-261</t>
        </is>
      </c>
      <c r="CO3668" t="n">
        <v>1993.0</v>
      </c>
      <c r="CP3668" t="inlineStr">
        <is>
          <t>Dyer,S.D., K.L. Dickson, and E.G. Zimmerman (1993). A Laboratory Evaluation of the Use of Stress Proteins in Fish to Detect Changes in Water Quality. ASTM Spec. Tech. Publ., 247-261. ECOREF#:45073</t>
        </is>
      </c>
    </row>
    <row r="3669">
      <c r="A3669" t="n">
        <v>7784465.0</v>
      </c>
      <c r="B3669" t="inlineStr">
        <is>
          <t>Arsenenous acid, Sodium salt (1:1)</t>
        </is>
      </c>
      <c r="C3669"/>
      <c r="D3669" t="inlineStr">
        <is>
          <t>Not reported</t>
        </is>
      </c>
      <c r="E3669" t="inlineStr">
        <is>
          <t>Not coded</t>
        </is>
      </c>
      <c r="F3669"/>
      <c r="G3669"/>
      <c r="H3669"/>
      <c r="I3669"/>
      <c r="J3669"/>
      <c r="K3669"/>
      <c r="L3669" t="inlineStr">
        <is>
          <t>Pimephales promelas</t>
        </is>
      </c>
      <c r="M3669" t="inlineStr">
        <is>
          <t>Fathead Minnow</t>
        </is>
      </c>
      <c r="N3669"/>
      <c r="O3669"/>
      <c r="P3669"/>
      <c r="Q3669"/>
      <c r="R3669" t="n">
        <v>90.0</v>
      </c>
      <c r="S3669"/>
      <c r="T3669" t="n">
        <v>120.0</v>
      </c>
      <c r="U3669" t="inlineStr">
        <is>
          <t>Day(s)</t>
        </is>
      </c>
      <c r="V3669" t="inlineStr">
        <is>
          <t>Static</t>
        </is>
      </c>
      <c r="W3669" t="inlineStr">
        <is>
          <t>Fresh water</t>
        </is>
      </c>
      <c r="X3669" t="inlineStr">
        <is>
          <t>Lab</t>
        </is>
      </c>
      <c r="Y3669"/>
      <c r="Z3669" t="inlineStr">
        <is>
          <t>Total</t>
        </is>
      </c>
      <c r="AA3669"/>
      <c r="AB3669" t="n">
        <v>9.9</v>
      </c>
      <c r="AC3669"/>
      <c r="AD3669"/>
      <c r="AE3669"/>
      <c r="AF3669"/>
      <c r="AG3669" t="inlineStr">
        <is>
          <t>AI mg/L</t>
        </is>
      </c>
      <c r="AH3669"/>
      <c r="AI3669"/>
      <c r="AJ3669"/>
      <c r="AK3669"/>
      <c r="AL3669"/>
      <c r="AM3669"/>
      <c r="AN3669"/>
      <c r="AO3669"/>
      <c r="AP3669"/>
      <c r="AQ3669"/>
      <c r="AR3669"/>
      <c r="AS3669"/>
      <c r="AT3669"/>
      <c r="AU3669"/>
      <c r="AV3669"/>
      <c r="AW3669"/>
      <c r="AX3669" t="inlineStr">
        <is>
          <t>Mortality</t>
        </is>
      </c>
      <c r="AY3669" t="inlineStr">
        <is>
          <t>Mortality</t>
        </is>
      </c>
      <c r="AZ3669" t="inlineStr">
        <is>
          <t>LC50</t>
        </is>
      </c>
      <c r="BA3669"/>
      <c r="BB3669" t="n">
        <v>4.0</v>
      </c>
      <c r="BC3669"/>
      <c r="BD3669"/>
      <c r="BE3669"/>
      <c r="BF3669"/>
      <c r="BG3669" t="inlineStr">
        <is>
          <t>Day(s)</t>
        </is>
      </c>
      <c r="BH3669"/>
      <c r="BI3669" t="inlineStr">
        <is>
          <t>DTXSID5020104</t>
        </is>
      </c>
      <c r="BJ3669"/>
      <c r="BK3669"/>
      <c r="BL3669"/>
      <c r="BM3669"/>
      <c r="BN3669"/>
      <c r="BO3669"/>
      <c r="BP3669"/>
      <c r="BQ3669"/>
      <c r="BR3669"/>
      <c r="BS3669"/>
      <c r="BT3669" t="inlineStr">
        <is>
          <t>--</t>
        </is>
      </c>
      <c r="BU3669"/>
      <c r="BV3669"/>
      <c r="BW3669"/>
      <c r="BX3669"/>
      <c r="BY3669"/>
      <c r="BZ3669"/>
      <c r="CA3669"/>
      <c r="CB3669"/>
      <c r="CC3669"/>
      <c r="CD3669"/>
      <c r="CE3669"/>
      <c r="CF3669"/>
      <c r="CG3669"/>
      <c r="CH3669"/>
      <c r="CI3669"/>
      <c r="CJ3669"/>
      <c r="CK3669" t="inlineStr">
        <is>
          <t>Dyer,S.D., K.L. Dickson, and E.G. Zimmerman</t>
        </is>
      </c>
      <c r="CL3669" t="n">
        <v>45073.0</v>
      </c>
      <c r="CM3669" t="inlineStr">
        <is>
          <t>A Laboratory Evaluation of the Use of Stress Proteins in Fish to Detect Changes in Water Quality</t>
        </is>
      </c>
      <c r="CN3669" t="inlineStr">
        <is>
          <t>ASTM Spec. Tech. Publ.:247-261</t>
        </is>
      </c>
      <c r="CO3669" t="n">
        <v>1993.0</v>
      </c>
      <c r="CP3669" t="inlineStr">
        <is>
          <t>Dyer,S.D., K.L. Dickson, and E.G. Zimmerman (1993). A Laboratory Evaluation of the Use of Stress Proteins in Fish to Detect Changes in Water Quality. ASTM Spec. Tech. Publ., 247-261. ECOREF#:45073</t>
        </is>
      </c>
    </row>
    <row r="3670">
      <c r="A3670" t="n">
        <v>7784465.0</v>
      </c>
      <c r="B3670" t="inlineStr">
        <is>
          <t>Arsenenous acid, Sodium salt (1:1)</t>
        </is>
      </c>
      <c r="C3670"/>
      <c r="D3670" t="inlineStr">
        <is>
          <t>Not reported</t>
        </is>
      </c>
      <c r="E3670" t="inlineStr">
        <is>
          <t>Not coded</t>
        </is>
      </c>
      <c r="F3670"/>
      <c r="G3670"/>
      <c r="H3670"/>
      <c r="I3670"/>
      <c r="J3670"/>
      <c r="K3670"/>
      <c r="L3670" t="inlineStr">
        <is>
          <t>Pimephales promelas</t>
        </is>
      </c>
      <c r="M3670" t="inlineStr">
        <is>
          <t>Fathead Minnow</t>
        </is>
      </c>
      <c r="N3670"/>
      <c r="O3670"/>
      <c r="P3670"/>
      <c r="Q3670"/>
      <c r="R3670" t="n">
        <v>90.0</v>
      </c>
      <c r="S3670"/>
      <c r="T3670" t="n">
        <v>120.0</v>
      </c>
      <c r="U3670" t="inlineStr">
        <is>
          <t>Day(s)</t>
        </is>
      </c>
      <c r="V3670" t="inlineStr">
        <is>
          <t>Static</t>
        </is>
      </c>
      <c r="W3670" t="inlineStr">
        <is>
          <t>Fresh water</t>
        </is>
      </c>
      <c r="X3670" t="inlineStr">
        <is>
          <t>Lab</t>
        </is>
      </c>
      <c r="Y3670"/>
      <c r="Z3670" t="inlineStr">
        <is>
          <t>Total</t>
        </is>
      </c>
      <c r="AA3670"/>
      <c r="AB3670" t="n">
        <v>9.9</v>
      </c>
      <c r="AC3670"/>
      <c r="AD3670"/>
      <c r="AE3670"/>
      <c r="AF3670"/>
      <c r="AG3670" t="inlineStr">
        <is>
          <t>AI mg/L</t>
        </is>
      </c>
      <c r="AH3670"/>
      <c r="AI3670"/>
      <c r="AJ3670"/>
      <c r="AK3670"/>
      <c r="AL3670"/>
      <c r="AM3670"/>
      <c r="AN3670"/>
      <c r="AO3670"/>
      <c r="AP3670"/>
      <c r="AQ3670"/>
      <c r="AR3670"/>
      <c r="AS3670"/>
      <c r="AT3670"/>
      <c r="AU3670"/>
      <c r="AV3670"/>
      <c r="AW3670"/>
      <c r="AX3670" t="inlineStr">
        <is>
          <t>Mortality</t>
        </is>
      </c>
      <c r="AY3670" t="inlineStr">
        <is>
          <t>Mortality</t>
        </is>
      </c>
      <c r="AZ3670" t="inlineStr">
        <is>
          <t>LC50</t>
        </is>
      </c>
      <c r="BA3670"/>
      <c r="BB3670" t="n">
        <v>4.0</v>
      </c>
      <c r="BC3670"/>
      <c r="BD3670"/>
      <c r="BE3670"/>
      <c r="BF3670"/>
      <c r="BG3670" t="inlineStr">
        <is>
          <t>Day(s)</t>
        </is>
      </c>
      <c r="BH3670"/>
      <c r="BI3670" t="inlineStr">
        <is>
          <t>DTXSID5020104</t>
        </is>
      </c>
      <c r="BJ3670"/>
      <c r="BK3670"/>
      <c r="BL3670"/>
      <c r="BM3670"/>
      <c r="BN3670"/>
      <c r="BO3670"/>
      <c r="BP3670"/>
      <c r="BQ3670"/>
      <c r="BR3670"/>
      <c r="BS3670"/>
      <c r="BT3670" t="inlineStr">
        <is>
          <t>--</t>
        </is>
      </c>
      <c r="BU3670"/>
      <c r="BV3670"/>
      <c r="BW3670"/>
      <c r="BX3670"/>
      <c r="BY3670"/>
      <c r="BZ3670"/>
      <c r="CA3670"/>
      <c r="CB3670"/>
      <c r="CC3670"/>
      <c r="CD3670"/>
      <c r="CE3670"/>
      <c r="CF3670"/>
      <c r="CG3670"/>
      <c r="CH3670"/>
      <c r="CI3670"/>
      <c r="CJ3670"/>
      <c r="CK3670" t="inlineStr">
        <is>
          <t>Dyer,S.D., K.L. Dickson, and E.G. Zimmerman</t>
        </is>
      </c>
      <c r="CL3670" t="n">
        <v>45073.0</v>
      </c>
      <c r="CM3670" t="inlineStr">
        <is>
          <t>A Laboratory Evaluation of the Use of Stress Proteins in Fish to Detect Changes in Water Quality</t>
        </is>
      </c>
      <c r="CN3670" t="inlineStr">
        <is>
          <t>ASTM Spec. Tech. Publ.:247-261</t>
        </is>
      </c>
      <c r="CO3670" t="n">
        <v>1993.0</v>
      </c>
      <c r="CP3670" t="inlineStr">
        <is>
          <t>Dyer,S.D., K.L. Dickson, and E.G. Zimmerman (1993). A Laboratory Evaluation of the Use of Stress Proteins in Fish to Detect Changes in Water Quality. ASTM Spec. Tech. Publ., 247-261. ECOREF#:45073</t>
        </is>
      </c>
    </row>
    <row r="3671">
      <c r="A3671" t="n">
        <v>7784465.0</v>
      </c>
      <c r="B3671" t="inlineStr">
        <is>
          <t>Arsenenous acid, Sodium salt (1:1)</t>
        </is>
      </c>
      <c r="C3671"/>
      <c r="D3671" t="inlineStr">
        <is>
          <t>Not reported</t>
        </is>
      </c>
      <c r="E3671" t="inlineStr">
        <is>
          <t>Not coded</t>
        </is>
      </c>
      <c r="F3671"/>
      <c r="G3671"/>
      <c r="H3671"/>
      <c r="I3671"/>
      <c r="J3671"/>
      <c r="K3671"/>
      <c r="L3671" t="inlineStr">
        <is>
          <t>Pimephales promelas</t>
        </is>
      </c>
      <c r="M3671" t="inlineStr">
        <is>
          <t>Fathead Minnow</t>
        </is>
      </c>
      <c r="N3671"/>
      <c r="O3671"/>
      <c r="P3671"/>
      <c r="Q3671"/>
      <c r="R3671" t="n">
        <v>90.0</v>
      </c>
      <c r="S3671"/>
      <c r="T3671" t="n">
        <v>120.0</v>
      </c>
      <c r="U3671" t="inlineStr">
        <is>
          <t>Day(s)</t>
        </is>
      </c>
      <c r="V3671" t="inlineStr">
        <is>
          <t>Static</t>
        </is>
      </c>
      <c r="W3671" t="inlineStr">
        <is>
          <t>Fresh water</t>
        </is>
      </c>
      <c r="X3671" t="inlineStr">
        <is>
          <t>Lab</t>
        </is>
      </c>
      <c r="Y3671"/>
      <c r="Z3671" t="inlineStr">
        <is>
          <t>Total</t>
        </is>
      </c>
      <c r="AA3671"/>
      <c r="AB3671" t="n">
        <v>9.9</v>
      </c>
      <c r="AC3671"/>
      <c r="AD3671"/>
      <c r="AE3671"/>
      <c r="AF3671"/>
      <c r="AG3671" t="inlineStr">
        <is>
          <t>AI mg/L</t>
        </is>
      </c>
      <c r="AH3671"/>
      <c r="AI3671"/>
      <c r="AJ3671"/>
      <c r="AK3671"/>
      <c r="AL3671"/>
      <c r="AM3671"/>
      <c r="AN3671"/>
      <c r="AO3671"/>
      <c r="AP3671"/>
      <c r="AQ3671"/>
      <c r="AR3671"/>
      <c r="AS3671"/>
      <c r="AT3671"/>
      <c r="AU3671"/>
      <c r="AV3671"/>
      <c r="AW3671"/>
      <c r="AX3671" t="inlineStr">
        <is>
          <t>Mortality</t>
        </is>
      </c>
      <c r="AY3671" t="inlineStr">
        <is>
          <t>Mortality</t>
        </is>
      </c>
      <c r="AZ3671" t="inlineStr">
        <is>
          <t>LC50</t>
        </is>
      </c>
      <c r="BA3671"/>
      <c r="BB3671" t="n">
        <v>4.0</v>
      </c>
      <c r="BC3671"/>
      <c r="BD3671"/>
      <c r="BE3671"/>
      <c r="BF3671"/>
      <c r="BG3671" t="inlineStr">
        <is>
          <t>Day(s)</t>
        </is>
      </c>
      <c r="BH3671"/>
      <c r="BI3671" t="inlineStr">
        <is>
          <t>DTXSID5020104</t>
        </is>
      </c>
      <c r="BJ3671"/>
      <c r="BK3671"/>
      <c r="BL3671"/>
      <c r="BM3671"/>
      <c r="BN3671"/>
      <c r="BO3671"/>
      <c r="BP3671"/>
      <c r="BQ3671"/>
      <c r="BR3671"/>
      <c r="BS3671"/>
      <c r="BT3671" t="inlineStr">
        <is>
          <t>--</t>
        </is>
      </c>
      <c r="BU3671"/>
      <c r="BV3671"/>
      <c r="BW3671"/>
      <c r="BX3671"/>
      <c r="BY3671"/>
      <c r="BZ3671"/>
      <c r="CA3671"/>
      <c r="CB3671"/>
      <c r="CC3671"/>
      <c r="CD3671"/>
      <c r="CE3671"/>
      <c r="CF3671"/>
      <c r="CG3671"/>
      <c r="CH3671"/>
      <c r="CI3671"/>
      <c r="CJ3671"/>
      <c r="CK3671" t="inlineStr">
        <is>
          <t>Dyer,S.D., K.L. Dickson, and E.G. Zimmerman</t>
        </is>
      </c>
      <c r="CL3671" t="n">
        <v>45073.0</v>
      </c>
      <c r="CM3671" t="inlineStr">
        <is>
          <t>A Laboratory Evaluation of the Use of Stress Proteins in Fish to Detect Changes in Water Quality</t>
        </is>
      </c>
      <c r="CN3671" t="inlineStr">
        <is>
          <t>ASTM Spec. Tech. Publ.:247-261</t>
        </is>
      </c>
      <c r="CO3671" t="n">
        <v>1993.0</v>
      </c>
      <c r="CP3671" t="inlineStr">
        <is>
          <t>Dyer,S.D., K.L. Dickson, and E.G. Zimmerman (1993). A Laboratory Evaluation of the Use of Stress Proteins in Fish to Detect Changes in Water Quality. ASTM Spec. Tech. Publ., 247-261. ECOREF#:45073</t>
        </is>
      </c>
    </row>
    <row r="3672">
      <c r="A3672" t="n">
        <v>7784465.0</v>
      </c>
      <c r="B3672" t="inlineStr">
        <is>
          <t>Arsenenous acid, Sodium salt (1:1)</t>
        </is>
      </c>
      <c r="C3672"/>
      <c r="D3672" t="inlineStr">
        <is>
          <t>Not reported</t>
        </is>
      </c>
      <c r="E3672" t="inlineStr">
        <is>
          <t>Not coded</t>
        </is>
      </c>
      <c r="F3672"/>
      <c r="G3672"/>
      <c r="H3672"/>
      <c r="I3672"/>
      <c r="J3672"/>
      <c r="K3672"/>
      <c r="L3672" t="inlineStr">
        <is>
          <t>Pimephales promelas</t>
        </is>
      </c>
      <c r="M3672" t="inlineStr">
        <is>
          <t>Fathead Minnow</t>
        </is>
      </c>
      <c r="N3672"/>
      <c r="O3672"/>
      <c r="P3672"/>
      <c r="Q3672"/>
      <c r="R3672" t="n">
        <v>90.0</v>
      </c>
      <c r="S3672"/>
      <c r="T3672" t="n">
        <v>120.0</v>
      </c>
      <c r="U3672" t="inlineStr">
        <is>
          <t>Day(s)</t>
        </is>
      </c>
      <c r="V3672" t="inlineStr">
        <is>
          <t>Static</t>
        </is>
      </c>
      <c r="W3672" t="inlineStr">
        <is>
          <t>Fresh water</t>
        </is>
      </c>
      <c r="X3672" t="inlineStr">
        <is>
          <t>Lab</t>
        </is>
      </c>
      <c r="Y3672"/>
      <c r="Z3672" t="inlineStr">
        <is>
          <t>Total</t>
        </is>
      </c>
      <c r="AA3672"/>
      <c r="AB3672" t="n">
        <v>9.9</v>
      </c>
      <c r="AC3672"/>
      <c r="AD3672"/>
      <c r="AE3672"/>
      <c r="AF3672"/>
      <c r="AG3672" t="inlineStr">
        <is>
          <t>AI mg/L</t>
        </is>
      </c>
      <c r="AH3672"/>
      <c r="AI3672"/>
      <c r="AJ3672"/>
      <c r="AK3672"/>
      <c r="AL3672"/>
      <c r="AM3672"/>
      <c r="AN3672"/>
      <c r="AO3672"/>
      <c r="AP3672"/>
      <c r="AQ3672"/>
      <c r="AR3672"/>
      <c r="AS3672"/>
      <c r="AT3672"/>
      <c r="AU3672"/>
      <c r="AV3672"/>
      <c r="AW3672"/>
      <c r="AX3672" t="inlineStr">
        <is>
          <t>Mortality</t>
        </is>
      </c>
      <c r="AY3672" t="inlineStr">
        <is>
          <t>Mortality</t>
        </is>
      </c>
      <c r="AZ3672" t="inlineStr">
        <is>
          <t>LC50</t>
        </is>
      </c>
      <c r="BA3672"/>
      <c r="BB3672" t="n">
        <v>4.0</v>
      </c>
      <c r="BC3672"/>
      <c r="BD3672"/>
      <c r="BE3672"/>
      <c r="BF3672"/>
      <c r="BG3672" t="inlineStr">
        <is>
          <t>Day(s)</t>
        </is>
      </c>
      <c r="BH3672"/>
      <c r="BI3672" t="inlineStr">
        <is>
          <t>DTXSID5020104</t>
        </is>
      </c>
      <c r="BJ3672"/>
      <c r="BK3672"/>
      <c r="BL3672"/>
      <c r="BM3672"/>
      <c r="BN3672"/>
      <c r="BO3672"/>
      <c r="BP3672"/>
      <c r="BQ3672"/>
      <c r="BR3672"/>
      <c r="BS3672"/>
      <c r="BT3672" t="inlineStr">
        <is>
          <t>--</t>
        </is>
      </c>
      <c r="BU3672"/>
      <c r="BV3672"/>
      <c r="BW3672"/>
      <c r="BX3672"/>
      <c r="BY3672"/>
      <c r="BZ3672"/>
      <c r="CA3672"/>
      <c r="CB3672"/>
      <c r="CC3672"/>
      <c r="CD3672"/>
      <c r="CE3672"/>
      <c r="CF3672"/>
      <c r="CG3672"/>
      <c r="CH3672"/>
      <c r="CI3672"/>
      <c r="CJ3672"/>
      <c r="CK3672" t="inlineStr">
        <is>
          <t>Dyer,S.D., K.L. Dickson, and E.G. Zimmerman</t>
        </is>
      </c>
      <c r="CL3672" t="n">
        <v>45073.0</v>
      </c>
      <c r="CM3672" t="inlineStr">
        <is>
          <t>A Laboratory Evaluation of the Use of Stress Proteins in Fish to Detect Changes in Water Quality</t>
        </is>
      </c>
      <c r="CN3672" t="inlineStr">
        <is>
          <t>ASTM Spec. Tech. Publ.:247-261</t>
        </is>
      </c>
      <c r="CO3672" t="n">
        <v>1993.0</v>
      </c>
      <c r="CP3672" t="inlineStr">
        <is>
          <t>Dyer,S.D., K.L. Dickson, and E.G. Zimmerman (1993). A Laboratory Evaluation of the Use of Stress Proteins in Fish to Detect Changes in Water Quality. ASTM Spec. Tech. Publ., 247-261. ECOREF#:45073</t>
        </is>
      </c>
    </row>
    <row r="3673">
      <c r="A3673" t="n">
        <v>7784465.0</v>
      </c>
      <c r="B3673" t="inlineStr">
        <is>
          <t>Arsenenous acid, Sodium salt (1:1)</t>
        </is>
      </c>
      <c r="C3673" t="inlineStr">
        <is>
          <t>A.R. grade (Analytical Reagent grade)</t>
        </is>
      </c>
      <c r="D3673" t="inlineStr">
        <is>
          <t>Measured</t>
        </is>
      </c>
      <c r="E3673" t="inlineStr">
        <is>
          <t>Not reported</t>
        </is>
      </c>
      <c r="F3673"/>
      <c r="G3673"/>
      <c r="H3673"/>
      <c r="I3673"/>
      <c r="J3673"/>
      <c r="K3673"/>
      <c r="L3673" t="inlineStr">
        <is>
          <t>Pimephales promelas</t>
        </is>
      </c>
      <c r="M3673" t="inlineStr">
        <is>
          <t>Fathead Minnow</t>
        </is>
      </c>
      <c r="N3673" t="inlineStr">
        <is>
          <t>Juvenile</t>
        </is>
      </c>
      <c r="O3673" t="inlineStr">
        <is>
          <t>~</t>
        </is>
      </c>
      <c r="P3673" t="n">
        <v>3.0</v>
      </c>
      <c r="Q3673"/>
      <c r="R3673"/>
      <c r="S3673"/>
      <c r="T3673"/>
      <c r="U3673" t="inlineStr">
        <is>
          <t>Month(s)</t>
        </is>
      </c>
      <c r="V3673" t="inlineStr">
        <is>
          <t>Flow-through</t>
        </is>
      </c>
      <c r="W3673" t="inlineStr">
        <is>
          <t>Fresh water</t>
        </is>
      </c>
      <c r="X3673" t="inlineStr">
        <is>
          <t>Lab</t>
        </is>
      </c>
      <c r="Y3673" t="n">
        <v>6.0</v>
      </c>
      <c r="Z3673" t="inlineStr">
        <is>
          <t>Total</t>
        </is>
      </c>
      <c r="AA3673"/>
      <c r="AB3673" t="n">
        <v>27.0</v>
      </c>
      <c r="AC3673"/>
      <c r="AD3673" t="n">
        <v>24.7</v>
      </c>
      <c r="AE3673"/>
      <c r="AF3673" t="n">
        <v>29.4</v>
      </c>
      <c r="AG3673" t="inlineStr">
        <is>
          <t>AI mg/L</t>
        </is>
      </c>
      <c r="AH3673"/>
      <c r="AI3673"/>
      <c r="AJ3673"/>
      <c r="AK3673"/>
      <c r="AL3673"/>
      <c r="AM3673"/>
      <c r="AN3673"/>
      <c r="AO3673"/>
      <c r="AP3673"/>
      <c r="AQ3673"/>
      <c r="AR3673"/>
      <c r="AS3673"/>
      <c r="AT3673"/>
      <c r="AU3673"/>
      <c r="AV3673"/>
      <c r="AW3673"/>
      <c r="AX3673" t="inlineStr">
        <is>
          <t>Mortality</t>
        </is>
      </c>
      <c r="AY3673" t="inlineStr">
        <is>
          <t>Mortality</t>
        </is>
      </c>
      <c r="AZ3673" t="inlineStr">
        <is>
          <t>LC50</t>
        </is>
      </c>
      <c r="BA3673"/>
      <c r="BB3673" t="n">
        <v>4.0</v>
      </c>
      <c r="BC3673"/>
      <c r="BD3673"/>
      <c r="BE3673"/>
      <c r="BF3673"/>
      <c r="BG3673" t="inlineStr">
        <is>
          <t>Day(s)</t>
        </is>
      </c>
      <c r="BH3673"/>
      <c r="BI3673" t="inlineStr">
        <is>
          <t>DTXSID5020104</t>
        </is>
      </c>
      <c r="BJ3673"/>
      <c r="BK3673"/>
      <c r="BL3673" t="inlineStr">
        <is>
          <t>Acute</t>
        </is>
      </c>
      <c r="BM3673"/>
      <c r="BN3673"/>
      <c r="BO3673"/>
      <c r="BP3673"/>
      <c r="BQ3673"/>
      <c r="BR3673"/>
      <c r="BS3673"/>
      <c r="BT3673" t="inlineStr">
        <is>
          <t>--</t>
        </is>
      </c>
      <c r="BU3673"/>
      <c r="BV3673"/>
      <c r="BW3673"/>
      <c r="BX3673"/>
      <c r="BY3673"/>
      <c r="BZ3673"/>
      <c r="CA3673"/>
      <c r="CB3673"/>
      <c r="CC3673"/>
      <c r="CD3673"/>
      <c r="CE3673"/>
      <c r="CF3673"/>
      <c r="CG3673"/>
      <c r="CH3673"/>
      <c r="CI3673"/>
      <c r="CJ3673" t="inlineStr">
        <is>
          <t xml:space="preserve">SOURCE/LAB CULTURE//MEDIA/MODERATELY HARD, ALKALINE WATER//   </t>
        </is>
      </c>
      <c r="CK3673" t="inlineStr">
        <is>
          <t>Cardwell,R.D., D.G. Foreman, T.R. Payne, and D.J. Wilbur</t>
        </is>
      </c>
      <c r="CL3673" t="n">
        <v>838.0</v>
      </c>
      <c r="CM3673" t="inlineStr">
        <is>
          <t>Acute Toxicity of Selected Toxicants to Six Species of Fish</t>
        </is>
      </c>
      <c r="CN3673" t="inlineStr">
        <is>
          <t>EPA-600/3-76-008, U.S.EPA, Duluth, MN:125 p.</t>
        </is>
      </c>
      <c r="CO3673" t="n">
        <v>1976.0</v>
      </c>
      <c r="CP3673" t="inlineStr">
        <is>
          <t>Cardwell,R.D., D.G. Foreman, T.R. Payne, and D.J. Wilbur (1976). Acute Toxicity of Selected Toxicants to Six Species of Fish. EPA-600/3-76-008, U.S.EPA, Duluth, MN, 125 p. ECOREF#:838</t>
        </is>
      </c>
    </row>
    <row r="3674">
      <c r="A3674" t="n">
        <v>7784465.0</v>
      </c>
      <c r="B3674" t="inlineStr">
        <is>
          <t>Arsenenous acid, Sodium salt (1:1)</t>
        </is>
      </c>
      <c r="C3674"/>
      <c r="D3674" t="inlineStr">
        <is>
          <t>Not reported</t>
        </is>
      </c>
      <c r="E3674" t="inlineStr">
        <is>
          <t>Not coded</t>
        </is>
      </c>
      <c r="F3674"/>
      <c r="G3674"/>
      <c r="H3674"/>
      <c r="I3674"/>
      <c r="J3674"/>
      <c r="K3674"/>
      <c r="L3674" t="inlineStr">
        <is>
          <t>Pimephales promelas</t>
        </is>
      </c>
      <c r="M3674" t="inlineStr">
        <is>
          <t>Fathead Minnow</t>
        </is>
      </c>
      <c r="N3674"/>
      <c r="O3674"/>
      <c r="P3674"/>
      <c r="Q3674"/>
      <c r="R3674" t="n">
        <v>90.0</v>
      </c>
      <c r="S3674"/>
      <c r="T3674" t="n">
        <v>120.0</v>
      </c>
      <c r="U3674" t="inlineStr">
        <is>
          <t>Day(s)</t>
        </is>
      </c>
      <c r="V3674" t="inlineStr">
        <is>
          <t>Static</t>
        </is>
      </c>
      <c r="W3674" t="inlineStr">
        <is>
          <t>Fresh water</t>
        </is>
      </c>
      <c r="X3674" t="inlineStr">
        <is>
          <t>Lab</t>
        </is>
      </c>
      <c r="Y3674"/>
      <c r="Z3674" t="inlineStr">
        <is>
          <t>Total</t>
        </is>
      </c>
      <c r="AA3674"/>
      <c r="AB3674" t="n">
        <v>9.9</v>
      </c>
      <c r="AC3674"/>
      <c r="AD3674"/>
      <c r="AE3674"/>
      <c r="AF3674"/>
      <c r="AG3674" t="inlineStr">
        <is>
          <t>AI mg/L</t>
        </is>
      </c>
      <c r="AH3674"/>
      <c r="AI3674"/>
      <c r="AJ3674"/>
      <c r="AK3674"/>
      <c r="AL3674"/>
      <c r="AM3674"/>
      <c r="AN3674"/>
      <c r="AO3674"/>
      <c r="AP3674"/>
      <c r="AQ3674"/>
      <c r="AR3674"/>
      <c r="AS3674"/>
      <c r="AT3674"/>
      <c r="AU3674"/>
      <c r="AV3674"/>
      <c r="AW3674"/>
      <c r="AX3674" t="inlineStr">
        <is>
          <t>Mortality</t>
        </is>
      </c>
      <c r="AY3674" t="inlineStr">
        <is>
          <t>Mortality</t>
        </is>
      </c>
      <c r="AZ3674" t="inlineStr">
        <is>
          <t>LC50</t>
        </is>
      </c>
      <c r="BA3674"/>
      <c r="BB3674" t="n">
        <v>4.0</v>
      </c>
      <c r="BC3674"/>
      <c r="BD3674"/>
      <c r="BE3674"/>
      <c r="BF3674"/>
      <c r="BG3674" t="inlineStr">
        <is>
          <t>Day(s)</t>
        </is>
      </c>
      <c r="BH3674"/>
      <c r="BI3674" t="inlineStr">
        <is>
          <t>DTXSID5020104</t>
        </is>
      </c>
      <c r="BJ3674"/>
      <c r="BK3674"/>
      <c r="BL3674"/>
      <c r="BM3674"/>
      <c r="BN3674"/>
      <c r="BO3674"/>
      <c r="BP3674"/>
      <c r="BQ3674"/>
      <c r="BR3674"/>
      <c r="BS3674"/>
      <c r="BT3674" t="inlineStr">
        <is>
          <t>--</t>
        </is>
      </c>
      <c r="BU3674"/>
      <c r="BV3674"/>
      <c r="BW3674"/>
      <c r="BX3674"/>
      <c r="BY3674"/>
      <c r="BZ3674"/>
      <c r="CA3674"/>
      <c r="CB3674"/>
      <c r="CC3674"/>
      <c r="CD3674"/>
      <c r="CE3674"/>
      <c r="CF3674"/>
      <c r="CG3674"/>
      <c r="CH3674"/>
      <c r="CI3674"/>
      <c r="CJ3674"/>
      <c r="CK3674" t="inlineStr">
        <is>
          <t>Dyer,S.D., K.L. Dickson, and E.G. Zimmerman</t>
        </is>
      </c>
      <c r="CL3674" t="n">
        <v>45073.0</v>
      </c>
      <c r="CM3674" t="inlineStr">
        <is>
          <t>A Laboratory Evaluation of the Use of Stress Proteins in Fish to Detect Changes in Water Quality</t>
        </is>
      </c>
      <c r="CN3674" t="inlineStr">
        <is>
          <t>ASTM Spec. Tech. Publ.:247-261</t>
        </is>
      </c>
      <c r="CO3674" t="n">
        <v>1993.0</v>
      </c>
      <c r="CP3674" t="inlineStr">
        <is>
          <t>Dyer,S.D., K.L. Dickson, and E.G. Zimmerman (1993). A Laboratory Evaluation of the Use of Stress Proteins in Fish to Detect Changes in Water Quality. ASTM Spec. Tech. Publ., 247-261. ECOREF#:45073</t>
        </is>
      </c>
    </row>
    <row r="3675">
      <c r="A3675" t="n">
        <v>7784465.0</v>
      </c>
      <c r="B3675" t="inlineStr">
        <is>
          <t>Arsenenous acid, Sodium salt (1:1)</t>
        </is>
      </c>
      <c r="C3675" t="inlineStr">
        <is>
          <t>Reagent Grade, Purissium, Purum, Puriss, Puris, Reinst</t>
        </is>
      </c>
      <c r="D3675" t="inlineStr">
        <is>
          <t>Measured</t>
        </is>
      </c>
      <c r="E3675" t="inlineStr">
        <is>
          <t>Not coded</t>
        </is>
      </c>
      <c r="F3675"/>
      <c r="G3675"/>
      <c r="H3675"/>
      <c r="I3675"/>
      <c r="J3675"/>
      <c r="K3675"/>
      <c r="L3675" t="inlineStr">
        <is>
          <t>Pimephales promelas</t>
        </is>
      </c>
      <c r="M3675" t="inlineStr">
        <is>
          <t>Fathead Minnow</t>
        </is>
      </c>
      <c r="N3675" t="inlineStr">
        <is>
          <t>Fry</t>
        </is>
      </c>
      <c r="O3675"/>
      <c r="P3675"/>
      <c r="Q3675"/>
      <c r="R3675"/>
      <c r="S3675"/>
      <c r="T3675"/>
      <c r="U3675"/>
      <c r="V3675" t="inlineStr">
        <is>
          <t>Flow-through</t>
        </is>
      </c>
      <c r="W3675" t="inlineStr">
        <is>
          <t>Fresh water</t>
        </is>
      </c>
      <c r="X3675" t="inlineStr">
        <is>
          <t>Lab</t>
        </is>
      </c>
      <c r="Y3675" t="n">
        <v>6.0</v>
      </c>
      <c r="Z3675" t="inlineStr">
        <is>
          <t>Total</t>
        </is>
      </c>
      <c r="AA3675"/>
      <c r="AB3675" t="n">
        <v>14.1</v>
      </c>
      <c r="AC3675"/>
      <c r="AD3675" t="n">
        <v>12.5</v>
      </c>
      <c r="AE3675"/>
      <c r="AF3675" t="n">
        <v>15.9</v>
      </c>
      <c r="AG3675" t="inlineStr">
        <is>
          <t>AI mg/L</t>
        </is>
      </c>
      <c r="AH3675"/>
      <c r="AI3675"/>
      <c r="AJ3675"/>
      <c r="AK3675"/>
      <c r="AL3675"/>
      <c r="AM3675"/>
      <c r="AN3675"/>
      <c r="AO3675"/>
      <c r="AP3675"/>
      <c r="AQ3675"/>
      <c r="AR3675"/>
      <c r="AS3675"/>
      <c r="AT3675"/>
      <c r="AU3675"/>
      <c r="AV3675"/>
      <c r="AW3675"/>
      <c r="AX3675" t="inlineStr">
        <is>
          <t>Mortality</t>
        </is>
      </c>
      <c r="AY3675" t="inlineStr">
        <is>
          <t>Mortality</t>
        </is>
      </c>
      <c r="AZ3675" t="inlineStr">
        <is>
          <t>LC50</t>
        </is>
      </c>
      <c r="BA3675"/>
      <c r="BB3675" t="n">
        <v>4.0</v>
      </c>
      <c r="BC3675"/>
      <c r="BD3675"/>
      <c r="BE3675"/>
      <c r="BF3675"/>
      <c r="BG3675" t="inlineStr">
        <is>
          <t>Day(s)</t>
        </is>
      </c>
      <c r="BH3675"/>
      <c r="BI3675" t="inlineStr">
        <is>
          <t>DTXSID5020104</t>
        </is>
      </c>
      <c r="BJ3675" t="inlineStr">
        <is>
          <t>10.1007/BF01056338</t>
        </is>
      </c>
      <c r="BK3675"/>
      <c r="BL3675"/>
      <c r="BM3675"/>
      <c r="BN3675"/>
      <c r="BO3675"/>
      <c r="BP3675"/>
      <c r="BQ3675"/>
      <c r="BR3675"/>
      <c r="BS3675"/>
      <c r="BT3675" t="inlineStr">
        <is>
          <t>--</t>
        </is>
      </c>
      <c r="BU3675"/>
      <c r="BV3675"/>
      <c r="BW3675"/>
      <c r="BX3675"/>
      <c r="BY3675"/>
      <c r="BZ3675"/>
      <c r="CA3675"/>
      <c r="CB3675"/>
      <c r="CC3675"/>
      <c r="CD3675"/>
      <c r="CE3675"/>
      <c r="CF3675"/>
      <c r="CG3675"/>
      <c r="CH3675"/>
      <c r="CI3675" t="inlineStr">
        <is>
          <t xml:space="preserve"> TESTID/1//MSMT/NR//DOSES/NR//SOURCE/LAB//WTINT/NR//DNUM/6//SEX/NR//TMETH/NR//STYPE/ACUTE//ETIME/96 H//AP RATE/NR//SAMPN/NR//WTAT/NR//INTAKE/NR//COMPEP/NR//LD/NR//DW/NR//STST/NR//HMA/NR//NA/NR//CL/NR//DIC/NR//CA/NR//POT/NR//MG/NR//SO4/NR//SULF/NR//</t>
        </is>
      </c>
      <c r="CJ3675" t="inlineStr">
        <is>
          <t xml:space="preserve">   TESTID/1//MSMT/NR//DOSES/NR//SOURCE/LAB//WTINT/NR//DNUM/6//SEX/NR//TMETH/NR//STYPE/ACUTE//ETIME/96 H//AP RATE/NR//SAMPN/NR//WTAT/NR//INTAKE/NR//COMPEP/NR//LD/NR//DW/NR//STST/NR//HMA/NR//NA/NR//CL/NR//DIC/NR//CA/NR//POT/NR//MG/NR//SO4/NR//SULF/NR//</t>
        </is>
      </c>
      <c r="CK3675" t="inlineStr">
        <is>
          <t>Lima,A.R., C. Curtis, D.E. Hammermeister, T.P. Markee, C.E. Northcott, and L.T. Brooke</t>
        </is>
      </c>
      <c r="CL3675" t="n">
        <v>10695.0</v>
      </c>
      <c r="CM3675" t="inlineStr">
        <is>
          <t>Acute and Chronic Toxicities of Arsenic(III) to Fathead Minnows, Flagfish, Daphnids, and an Amphipod</t>
        </is>
      </c>
      <c r="CN3675" t="inlineStr">
        <is>
          <t>Arch. Environ. Contam. Toxicol.13(5): 595-601</t>
        </is>
      </c>
      <c r="CO3675" t="n">
        <v>1984.0</v>
      </c>
      <c r="CP3675" t="inlineStr">
        <is>
          <t>Lima,A.R., C. Curtis, D.E. Hammermeister, T.P. Markee, C.E. Northcott, and L.T. Brooke (1984). Acute and Chronic Toxicities of Arsenic(III) to Fathead Minnows, Flagfish, Daphnids, and an Amphipod. Arch. Environ. Contam. Toxicol., 13, (5), 595-601. doi:10.1007/BF01056338. ECOREF#:10695</t>
        </is>
      </c>
    </row>
    <row r="3676">
      <c r="A3676" t="n">
        <v>7785708.0</v>
      </c>
      <c r="B3676" t="inlineStr">
        <is>
          <t>(1R,5R)-2,6,6-Trimethylbicyclo[3.1.1]hept-2-ene</t>
        </is>
      </c>
      <c r="C3676"/>
      <c r="D3676" t="inlineStr">
        <is>
          <t>Measured</t>
        </is>
      </c>
      <c r="E3676" t="inlineStr">
        <is>
          <t>American Society for Testing and Materials</t>
        </is>
      </c>
      <c r="F3676"/>
      <c r="G3676" t="n">
        <v>98.0</v>
      </c>
      <c r="H3676"/>
      <c r="I3676"/>
      <c r="J3676"/>
      <c r="K3676"/>
      <c r="L3676" t="inlineStr">
        <is>
          <t>Pimephales promelas</t>
        </is>
      </c>
      <c r="M3676" t="inlineStr">
        <is>
          <t>Fathead Minnow</t>
        </is>
      </c>
      <c r="N3676" t="inlineStr">
        <is>
          <t>Juvenile</t>
        </is>
      </c>
      <c r="O3676"/>
      <c r="P3676" t="n">
        <v>30.0</v>
      </c>
      <c r="Q3676"/>
      <c r="R3676"/>
      <c r="S3676"/>
      <c r="T3676"/>
      <c r="U3676" t="inlineStr">
        <is>
          <t>Day(s)</t>
        </is>
      </c>
      <c r="V3676" t="inlineStr">
        <is>
          <t>Flow-through</t>
        </is>
      </c>
      <c r="W3676" t="inlineStr">
        <is>
          <t>Fresh water</t>
        </is>
      </c>
      <c r="X3676" t="inlineStr">
        <is>
          <t>Lab</t>
        </is>
      </c>
      <c r="Y3676" t="n">
        <v>6.0</v>
      </c>
      <c r="Z3676" t="inlineStr">
        <is>
          <t>Active ingredient</t>
        </is>
      </c>
      <c r="AA3676"/>
      <c r="AB3676" t="n">
        <v>0.28</v>
      </c>
      <c r="AC3676"/>
      <c r="AD3676" t="n">
        <v>0.259</v>
      </c>
      <c r="AE3676"/>
      <c r="AF3676" t="n">
        <v>0.303</v>
      </c>
      <c r="AG3676" t="inlineStr">
        <is>
          <t>AI mg/L</t>
        </is>
      </c>
      <c r="AH3676"/>
      <c r="AI3676"/>
      <c r="AJ3676"/>
      <c r="AK3676"/>
      <c r="AL3676"/>
      <c r="AM3676"/>
      <c r="AN3676"/>
      <c r="AO3676"/>
      <c r="AP3676"/>
      <c r="AQ3676"/>
      <c r="AR3676"/>
      <c r="AS3676"/>
      <c r="AT3676"/>
      <c r="AU3676"/>
      <c r="AV3676"/>
      <c r="AW3676"/>
      <c r="AX3676" t="inlineStr">
        <is>
          <t>Mortality</t>
        </is>
      </c>
      <c r="AY3676" t="inlineStr">
        <is>
          <t>Mortality</t>
        </is>
      </c>
      <c r="AZ3676" t="inlineStr">
        <is>
          <t>LC50</t>
        </is>
      </c>
      <c r="BA3676"/>
      <c r="BB3676" t="n">
        <v>4.0</v>
      </c>
      <c r="BC3676"/>
      <c r="BD3676"/>
      <c r="BE3676"/>
      <c r="BF3676"/>
      <c r="BG3676" t="inlineStr">
        <is>
          <t>Day(s)</t>
        </is>
      </c>
      <c r="BH3676" t="inlineStr">
        <is>
          <t>Pure</t>
        </is>
      </c>
      <c r="BI3676" t="inlineStr">
        <is>
          <t>DTXSID7041671</t>
        </is>
      </c>
      <c r="BJ3676"/>
      <c r="BK3676"/>
      <c r="BL3676" t="inlineStr">
        <is>
          <t>Acute</t>
        </is>
      </c>
      <c r="BM3676"/>
      <c r="BN3676"/>
      <c r="BO3676"/>
      <c r="BP3676"/>
      <c r="BQ3676"/>
      <c r="BR3676"/>
      <c r="BS3676"/>
      <c r="BT3676" t="inlineStr">
        <is>
          <t>--</t>
        </is>
      </c>
      <c r="BU3676"/>
      <c r="BV3676"/>
      <c r="BW3676"/>
      <c r="BX3676"/>
      <c r="BY3676"/>
      <c r="BZ3676"/>
      <c r="CA3676"/>
      <c r="CB3676"/>
      <c r="CC3676"/>
      <c r="CD3676"/>
      <c r="CE3676"/>
      <c r="CF3676"/>
      <c r="CG3676"/>
      <c r="CH3676"/>
      <c r="CI3676"/>
      <c r="CJ3676"/>
      <c r="CK3676" t="inlineStr">
        <is>
          <t>Broderius,S., D. Hammermeister, C. Russom, D. Barnidge, D. Brooke, G. Elonen, M. Hoglund, M. Kahl, G. Mielke, and J. Th</t>
        </is>
      </c>
      <c r="CL3676" t="n">
        <v>97161.0</v>
      </c>
      <c r="CM3676" t="inlineStr">
        <is>
          <t>Toxicity of Eight Terpenes to Fathead Minnows (Pimephales promelas), Daphnids (Daphnia magna), and Algae (Selanastrum capricornutum).</t>
        </is>
      </c>
      <c r="CN3676" t="inlineStr">
        <is>
          <t>Manuscript: ASCI Corporation and the U.S.EPA Environmental Research Laboratory-Duluth, MN:57 p.</t>
        </is>
      </c>
      <c r="CO3676" t="n">
        <v>1990.0</v>
      </c>
      <c r="CP3676" t="inlineStr">
        <is>
          <t>Broderius,S., D. Hammermeister, C. Russom, D. Barnidge, D. Brooke, G. Elonen, M. Hoglund, M. Kahl, G. Mielke, and J. Th (1990). Toxicity of Eight Terpenes to Fathead Minnows (Pimephales promelas), Daphnids (Daphnia magna), and Algae (Selanastrum capricornutum).. Manuscript: ASCI Corporation and the U.S.EPA Environmental Research Laboratory-Duluth, MN, 57 p. ECOREF#:97161</t>
        </is>
      </c>
    </row>
    <row r="3677">
      <c r="A3677" t="n">
        <v>7785877.0</v>
      </c>
      <c r="B3677" t="inlineStr">
        <is>
          <t>Sulfuric acid, Manganese(2+) salt (1:1)</t>
        </is>
      </c>
      <c r="C3677" t="inlineStr">
        <is>
          <t>Reagent Grade, Purissium, Purum, Puriss, Puris, Reinst</t>
        </is>
      </c>
      <c r="D3677" t="inlineStr">
        <is>
          <t>Measured</t>
        </is>
      </c>
      <c r="E3677" t="inlineStr">
        <is>
          <t>Not reported</t>
        </is>
      </c>
      <c r="F3677"/>
      <c r="G3677"/>
      <c r="H3677"/>
      <c r="I3677"/>
      <c r="J3677"/>
      <c r="K3677"/>
      <c r="L3677" t="inlineStr">
        <is>
          <t>Pimephales promelas</t>
        </is>
      </c>
      <c r="M3677" t="inlineStr">
        <is>
          <t>Fathead Minnow</t>
        </is>
      </c>
      <c r="N3677" t="inlineStr">
        <is>
          <t>Juvenile</t>
        </is>
      </c>
      <c r="O3677"/>
      <c r="P3677" t="n">
        <v>8.0</v>
      </c>
      <c r="Q3677"/>
      <c r="R3677"/>
      <c r="S3677"/>
      <c r="T3677"/>
      <c r="U3677" t="inlineStr">
        <is>
          <t>Week(s)</t>
        </is>
      </c>
      <c r="V3677" t="inlineStr">
        <is>
          <t>Flow-through</t>
        </is>
      </c>
      <c r="W3677" t="inlineStr">
        <is>
          <t>Fresh water</t>
        </is>
      </c>
      <c r="X3677" t="inlineStr">
        <is>
          <t>Lab</t>
        </is>
      </c>
      <c r="Y3677" t="n">
        <v>7.0</v>
      </c>
      <c r="Z3677" t="inlineStr">
        <is>
          <t>Total</t>
        </is>
      </c>
      <c r="AA3677"/>
      <c r="AB3677" t="n">
        <v>33.8</v>
      </c>
      <c r="AC3677"/>
      <c r="AD3677"/>
      <c r="AE3677"/>
      <c r="AF3677"/>
      <c r="AG3677" t="inlineStr">
        <is>
          <t>AI mg/L</t>
        </is>
      </c>
      <c r="AH3677"/>
      <c r="AI3677"/>
      <c r="AJ3677"/>
      <c r="AK3677"/>
      <c r="AL3677"/>
      <c r="AM3677"/>
      <c r="AN3677"/>
      <c r="AO3677"/>
      <c r="AP3677"/>
      <c r="AQ3677"/>
      <c r="AR3677"/>
      <c r="AS3677"/>
      <c r="AT3677"/>
      <c r="AU3677"/>
      <c r="AV3677"/>
      <c r="AW3677"/>
      <c r="AX3677" t="inlineStr">
        <is>
          <t>Mortality</t>
        </is>
      </c>
      <c r="AY3677" t="inlineStr">
        <is>
          <t>Mortality</t>
        </is>
      </c>
      <c r="AZ3677" t="inlineStr">
        <is>
          <t>LC50</t>
        </is>
      </c>
      <c r="BA3677"/>
      <c r="BB3677" t="n">
        <v>4.0</v>
      </c>
      <c r="BC3677"/>
      <c r="BD3677"/>
      <c r="BE3677"/>
      <c r="BF3677"/>
      <c r="BG3677" t="inlineStr">
        <is>
          <t>Day(s)</t>
        </is>
      </c>
      <c r="BH3677"/>
      <c r="BI3677" t="inlineStr">
        <is>
          <t>DTXSID9044160</t>
        </is>
      </c>
      <c r="BJ3677"/>
      <c r="BK3677"/>
      <c r="BL3677" t="inlineStr">
        <is>
          <t>Acute</t>
        </is>
      </c>
      <c r="BM3677"/>
      <c r="BN3677"/>
      <c r="BO3677"/>
      <c r="BP3677"/>
      <c r="BQ3677"/>
      <c r="BR3677"/>
      <c r="BS3677"/>
      <c r="BT3677" t="inlineStr">
        <is>
          <t>--</t>
        </is>
      </c>
      <c r="BU3677"/>
      <c r="BV3677"/>
      <c r="BW3677"/>
      <c r="BX3677"/>
      <c r="BY3677"/>
      <c r="BZ3677"/>
      <c r="CA3677"/>
      <c r="CB3677"/>
      <c r="CC3677"/>
      <c r="CD3677"/>
      <c r="CE3677"/>
      <c r="CF3677"/>
      <c r="CG3677"/>
      <c r="CH3677"/>
      <c r="CI3677"/>
      <c r="CJ3677" t="inlineStr">
        <is>
          <t xml:space="preserve">SOURCE/OBTAINED FROM A HATCHERY//MEDIA/HARD WELL WATER TAPPING JORDAN SANDSTONE STRATUM UNDERLYING MINNEAPOLIS-ST PAUL METRO AREA//   </t>
        </is>
      </c>
      <c r="CK3677" t="inlineStr">
        <is>
          <t>Kimball,G.</t>
        </is>
      </c>
      <c r="CL3677" t="n">
        <v>3783.0</v>
      </c>
      <c r="CM3677" t="inlineStr">
        <is>
          <t>The Effects of Lesser Known Metals and One Organic to Fathead Minnows (Pimephales promelas) and Daphnia magna</t>
        </is>
      </c>
      <c r="CN3677" t="inlineStr">
        <is>
          <t>Manuscript, Department of Entomology, Fisheries and Wildlife, University of Minnesota, Minneapolis, MN:88 p.</t>
        </is>
      </c>
      <c r="CO3677" t="n">
        <v>1978.0</v>
      </c>
      <c r="CP3677" t="inlineStr">
        <is>
          <t>Kimball,G. (1978). The Effects of Lesser Known Metals and One Organic to Fathead Minnows (Pimephales promelas) and Daphnia magna. Manuscript, Department of Entomology, Fisheries and Wildlife, University of Minnesota, Minneapolis, MN, 88 p. ECOREF#:3783</t>
        </is>
      </c>
    </row>
    <row r="3678">
      <c r="A3678" t="n">
        <v>7785877.0</v>
      </c>
      <c r="B3678" t="inlineStr">
        <is>
          <t>Sulfuric acid, Manganese(2+) salt (1:1)</t>
        </is>
      </c>
      <c r="C3678" t="inlineStr">
        <is>
          <t>Reagent Grade, Purissium, Purum, Puriss, Puris, Reinst</t>
        </is>
      </c>
      <c r="D3678" t="inlineStr">
        <is>
          <t>Measured</t>
        </is>
      </c>
      <c r="E3678" t="inlineStr">
        <is>
          <t>Not reported</t>
        </is>
      </c>
      <c r="F3678"/>
      <c r="G3678"/>
      <c r="H3678"/>
      <c r="I3678"/>
      <c r="J3678"/>
      <c r="K3678"/>
      <c r="L3678" t="inlineStr">
        <is>
          <t>Pimephales promelas</t>
        </is>
      </c>
      <c r="M3678" t="inlineStr">
        <is>
          <t>Fathead Minnow</t>
        </is>
      </c>
      <c r="N3678" t="inlineStr">
        <is>
          <t>Juvenile</t>
        </is>
      </c>
      <c r="O3678"/>
      <c r="P3678" t="n">
        <v>8.0</v>
      </c>
      <c r="Q3678"/>
      <c r="R3678"/>
      <c r="S3678"/>
      <c r="T3678"/>
      <c r="U3678" t="inlineStr">
        <is>
          <t>Week(s)</t>
        </is>
      </c>
      <c r="V3678" t="inlineStr">
        <is>
          <t>Flow-through</t>
        </is>
      </c>
      <c r="W3678" t="inlineStr">
        <is>
          <t>Fresh water</t>
        </is>
      </c>
      <c r="X3678" t="inlineStr">
        <is>
          <t>Lab</t>
        </is>
      </c>
      <c r="Y3678" t="n">
        <v>7.0</v>
      </c>
      <c r="Z3678" t="inlineStr">
        <is>
          <t>Total</t>
        </is>
      </c>
      <c r="AA3678"/>
      <c r="AB3678" t="n">
        <v>36.9</v>
      </c>
      <c r="AC3678"/>
      <c r="AD3678"/>
      <c r="AE3678"/>
      <c r="AF3678"/>
      <c r="AG3678" t="inlineStr">
        <is>
          <t>AI mg/L</t>
        </is>
      </c>
      <c r="AH3678"/>
      <c r="AI3678"/>
      <c r="AJ3678"/>
      <c r="AK3678"/>
      <c r="AL3678"/>
      <c r="AM3678"/>
      <c r="AN3678"/>
      <c r="AO3678"/>
      <c r="AP3678"/>
      <c r="AQ3678"/>
      <c r="AR3678"/>
      <c r="AS3678"/>
      <c r="AT3678"/>
      <c r="AU3678"/>
      <c r="AV3678"/>
      <c r="AW3678"/>
      <c r="AX3678" t="inlineStr">
        <is>
          <t>Mortality</t>
        </is>
      </c>
      <c r="AY3678" t="inlineStr">
        <is>
          <t>Mortality</t>
        </is>
      </c>
      <c r="AZ3678" t="inlineStr">
        <is>
          <t>LC50</t>
        </is>
      </c>
      <c r="BA3678"/>
      <c r="BB3678" t="n">
        <v>4.0</v>
      </c>
      <c r="BC3678"/>
      <c r="BD3678"/>
      <c r="BE3678"/>
      <c r="BF3678"/>
      <c r="BG3678" t="inlineStr">
        <is>
          <t>Day(s)</t>
        </is>
      </c>
      <c r="BH3678"/>
      <c r="BI3678" t="inlineStr">
        <is>
          <t>DTXSID9044160</t>
        </is>
      </c>
      <c r="BJ3678"/>
      <c r="BK3678"/>
      <c r="BL3678" t="inlineStr">
        <is>
          <t>Acute</t>
        </is>
      </c>
      <c r="BM3678"/>
      <c r="BN3678"/>
      <c r="BO3678"/>
      <c r="BP3678"/>
      <c r="BQ3678"/>
      <c r="BR3678"/>
      <c r="BS3678"/>
      <c r="BT3678" t="inlineStr">
        <is>
          <t>--</t>
        </is>
      </c>
      <c r="BU3678"/>
      <c r="BV3678"/>
      <c r="BW3678"/>
      <c r="BX3678"/>
      <c r="BY3678"/>
      <c r="BZ3678"/>
      <c r="CA3678"/>
      <c r="CB3678"/>
      <c r="CC3678"/>
      <c r="CD3678"/>
      <c r="CE3678"/>
      <c r="CF3678"/>
      <c r="CG3678"/>
      <c r="CH3678"/>
      <c r="CI3678"/>
      <c r="CJ3678" t="inlineStr">
        <is>
          <t xml:space="preserve">SOURCE/OBTAINED FROM A HATCHERY//MEDIA/HARD WELL WATER TAPPING JORDAN SANDSTONE STRATUM UNDERLYING MINNEAPOLIS-ST PAUL METRO AREA//   </t>
        </is>
      </c>
      <c r="CK3678" t="inlineStr">
        <is>
          <t>Kimball,G.</t>
        </is>
      </c>
      <c r="CL3678" t="n">
        <v>3783.0</v>
      </c>
      <c r="CM3678" t="inlineStr">
        <is>
          <t>The Effects of Lesser Known Metals and One Organic to Fathead Minnows (Pimephales promelas) and Daphnia magna</t>
        </is>
      </c>
      <c r="CN3678" t="inlineStr">
        <is>
          <t>Manuscript, Department of Entomology, Fisheries and Wildlife, University of Minnesota, Minneapolis, MN:88 p.</t>
        </is>
      </c>
      <c r="CO3678" t="n">
        <v>1978.0</v>
      </c>
      <c r="CP3678" t="inlineStr">
        <is>
          <t>Kimball,G. (1978). The Effects of Lesser Known Metals and One Organic to Fathead Minnows (Pimephales promelas) and Daphnia magna. Manuscript, Department of Entomology, Fisheries and Wildlife, University of Minnesota, Minneapolis, MN, 88 p. ECOREF#:3783</t>
        </is>
      </c>
    </row>
    <row r="3679">
      <c r="A3679" t="n">
        <v>7785877.0</v>
      </c>
      <c r="B3679" t="inlineStr">
        <is>
          <t>Sulfuric acid, Manganese(2+) salt (1:1)</t>
        </is>
      </c>
      <c r="C3679" t="inlineStr">
        <is>
          <t>Reagent Grade, Purissium, Purum, Puriss, Puris, Reinst</t>
        </is>
      </c>
      <c r="D3679" t="inlineStr">
        <is>
          <t>Measured</t>
        </is>
      </c>
      <c r="E3679" t="inlineStr">
        <is>
          <t>Not reported</t>
        </is>
      </c>
      <c r="F3679"/>
      <c r="G3679"/>
      <c r="H3679"/>
      <c r="I3679"/>
      <c r="J3679"/>
      <c r="K3679"/>
      <c r="L3679" t="inlineStr">
        <is>
          <t>Pimephales promelas</t>
        </is>
      </c>
      <c r="M3679" t="inlineStr">
        <is>
          <t>Fathead Minnow</t>
        </is>
      </c>
      <c r="N3679" t="inlineStr">
        <is>
          <t>Juvenile</t>
        </is>
      </c>
      <c r="O3679"/>
      <c r="P3679" t="n">
        <v>8.0</v>
      </c>
      <c r="Q3679"/>
      <c r="R3679"/>
      <c r="S3679"/>
      <c r="T3679"/>
      <c r="U3679" t="inlineStr">
        <is>
          <t>Week(s)</t>
        </is>
      </c>
      <c r="V3679" t="inlineStr">
        <is>
          <t>Flow-through</t>
        </is>
      </c>
      <c r="W3679" t="inlineStr">
        <is>
          <t>Fresh water</t>
        </is>
      </c>
      <c r="X3679" t="inlineStr">
        <is>
          <t>Lab</t>
        </is>
      </c>
      <c r="Y3679" t="n">
        <v>7.0</v>
      </c>
      <c r="Z3679" t="inlineStr">
        <is>
          <t>Total</t>
        </is>
      </c>
      <c r="AA3679"/>
      <c r="AB3679" t="n">
        <v>30.6</v>
      </c>
      <c r="AC3679"/>
      <c r="AD3679" t="n">
        <v>24.3</v>
      </c>
      <c r="AE3679"/>
      <c r="AF3679" t="n">
        <v>38.9</v>
      </c>
      <c r="AG3679" t="inlineStr">
        <is>
          <t>AI mg/L</t>
        </is>
      </c>
      <c r="AH3679"/>
      <c r="AI3679"/>
      <c r="AJ3679"/>
      <c r="AK3679"/>
      <c r="AL3679"/>
      <c r="AM3679"/>
      <c r="AN3679"/>
      <c r="AO3679"/>
      <c r="AP3679"/>
      <c r="AQ3679"/>
      <c r="AR3679"/>
      <c r="AS3679"/>
      <c r="AT3679"/>
      <c r="AU3679"/>
      <c r="AV3679"/>
      <c r="AW3679"/>
      <c r="AX3679" t="inlineStr">
        <is>
          <t>Mortality</t>
        </is>
      </c>
      <c r="AY3679" t="inlineStr">
        <is>
          <t>Mortality</t>
        </is>
      </c>
      <c r="AZ3679" t="inlineStr">
        <is>
          <t>LC50</t>
        </is>
      </c>
      <c r="BA3679"/>
      <c r="BB3679" t="n">
        <v>4.0</v>
      </c>
      <c r="BC3679"/>
      <c r="BD3679"/>
      <c r="BE3679"/>
      <c r="BF3679"/>
      <c r="BG3679" t="inlineStr">
        <is>
          <t>Day(s)</t>
        </is>
      </c>
      <c r="BH3679"/>
      <c r="BI3679" t="inlineStr">
        <is>
          <t>DTXSID9044160</t>
        </is>
      </c>
      <c r="BJ3679"/>
      <c r="BK3679"/>
      <c r="BL3679" t="inlineStr">
        <is>
          <t>Acute</t>
        </is>
      </c>
      <c r="BM3679"/>
      <c r="BN3679"/>
      <c r="BO3679"/>
      <c r="BP3679"/>
      <c r="BQ3679"/>
      <c r="BR3679"/>
      <c r="BS3679"/>
      <c r="BT3679" t="inlineStr">
        <is>
          <t>--</t>
        </is>
      </c>
      <c r="BU3679"/>
      <c r="BV3679"/>
      <c r="BW3679"/>
      <c r="BX3679"/>
      <c r="BY3679"/>
      <c r="BZ3679"/>
      <c r="CA3679"/>
      <c r="CB3679"/>
      <c r="CC3679"/>
      <c r="CD3679"/>
      <c r="CE3679"/>
      <c r="CF3679"/>
      <c r="CG3679"/>
      <c r="CH3679"/>
      <c r="CI3679"/>
      <c r="CJ3679" t="inlineStr">
        <is>
          <t xml:space="preserve">SOURCE/OBTAINED FROM A HATCHERY//MEDIA/HARD WELL WATER TAPPING JORDAN SANDSTONE STRATUM UNDERLYING MINNEAPOLIS-ST PAUL METRO AREA//   </t>
        </is>
      </c>
      <c r="CK3679" t="inlineStr">
        <is>
          <t>Kimball,G.</t>
        </is>
      </c>
      <c r="CL3679" t="n">
        <v>3783.0</v>
      </c>
      <c r="CM3679" t="inlineStr">
        <is>
          <t>The Effects of Lesser Known Metals and One Organic to Fathead Minnows (Pimephales promelas) and Daphnia magna</t>
        </is>
      </c>
      <c r="CN3679" t="inlineStr">
        <is>
          <t>Manuscript, Department of Entomology, Fisheries and Wildlife, University of Minnesota, Minneapolis, MN:88 p.</t>
        </is>
      </c>
      <c r="CO3679" t="n">
        <v>1978.0</v>
      </c>
      <c r="CP3679" t="inlineStr">
        <is>
          <t>Kimball,G. (1978). The Effects of Lesser Known Metals and One Organic to Fathead Minnows (Pimephales promelas) and Daphnia magna. Manuscript, Department of Entomology, Fisheries and Wildlife, University of Minnesota, Minneapolis, MN, 88 p. ECOREF#:3783</t>
        </is>
      </c>
    </row>
    <row r="3680">
      <c r="A3680" t="n">
        <v>7786303.0</v>
      </c>
      <c r="B3680" t="inlineStr">
        <is>
          <t>Magnesium chloride</t>
        </is>
      </c>
      <c r="C3680" t="inlineStr">
        <is>
          <t>Reagent Grade, Purissium, Purum, Puriss, Puris, Reinst</t>
        </is>
      </c>
      <c r="D3680" t="inlineStr">
        <is>
          <t>Unmeasured</t>
        </is>
      </c>
      <c r="E3680" t="inlineStr">
        <is>
          <t>Not coded</t>
        </is>
      </c>
      <c r="F3680"/>
      <c r="G3680"/>
      <c r="H3680"/>
      <c r="I3680"/>
      <c r="J3680"/>
      <c r="K3680"/>
      <c r="L3680" t="inlineStr">
        <is>
          <t>Pimephales promelas</t>
        </is>
      </c>
      <c r="M3680" t="inlineStr">
        <is>
          <t>Fathead Minnow</t>
        </is>
      </c>
      <c r="N3680"/>
      <c r="O3680"/>
      <c r="P3680"/>
      <c r="Q3680"/>
      <c r="R3680" t="n">
        <v>1.0</v>
      </c>
      <c r="S3680"/>
      <c r="T3680" t="n">
        <v>7.0</v>
      </c>
      <c r="U3680" t="inlineStr">
        <is>
          <t>Day(s)</t>
        </is>
      </c>
      <c r="V3680" t="inlineStr">
        <is>
          <t>Static</t>
        </is>
      </c>
      <c r="W3680" t="inlineStr">
        <is>
          <t>Fresh water</t>
        </is>
      </c>
      <c r="X3680" t="inlineStr">
        <is>
          <t>Lab</t>
        </is>
      </c>
      <c r="Y3680"/>
      <c r="Z3680" t="inlineStr">
        <is>
          <t>Total</t>
        </is>
      </c>
      <c r="AA3680"/>
      <c r="AB3680" t="n">
        <v>2120.0</v>
      </c>
      <c r="AC3680"/>
      <c r="AD3680" t="n">
        <v>1580.0</v>
      </c>
      <c r="AE3680"/>
      <c r="AF3680" t="n">
        <v>2740.0</v>
      </c>
      <c r="AG3680" t="inlineStr">
        <is>
          <t>AI mg/L</t>
        </is>
      </c>
      <c r="AH3680"/>
      <c r="AI3680"/>
      <c r="AJ3680"/>
      <c r="AK3680"/>
      <c r="AL3680"/>
      <c r="AM3680"/>
      <c r="AN3680"/>
      <c r="AO3680"/>
      <c r="AP3680"/>
      <c r="AQ3680"/>
      <c r="AR3680"/>
      <c r="AS3680"/>
      <c r="AT3680"/>
      <c r="AU3680"/>
      <c r="AV3680"/>
      <c r="AW3680"/>
      <c r="AX3680" t="inlineStr">
        <is>
          <t>Mortality</t>
        </is>
      </c>
      <c r="AY3680" t="inlineStr">
        <is>
          <t>Mortality</t>
        </is>
      </c>
      <c r="AZ3680" t="inlineStr">
        <is>
          <t>LC50</t>
        </is>
      </c>
      <c r="BA3680"/>
      <c r="BB3680" t="n">
        <v>4.0</v>
      </c>
      <c r="BC3680"/>
      <c r="BD3680"/>
      <c r="BE3680"/>
      <c r="BF3680"/>
      <c r="BG3680" t="inlineStr">
        <is>
          <t>Day(s)</t>
        </is>
      </c>
      <c r="BH3680"/>
      <c r="BI3680" t="inlineStr">
        <is>
          <t>DTXSID5034690</t>
        </is>
      </c>
      <c r="BJ3680" t="inlineStr">
        <is>
          <t>10.1002/etc.5620161005</t>
        </is>
      </c>
      <c r="BK3680"/>
      <c r="BL3680"/>
      <c r="BM3680"/>
      <c r="BN3680"/>
      <c r="BO3680"/>
      <c r="BP3680"/>
      <c r="BQ3680"/>
      <c r="BR3680"/>
      <c r="BS3680"/>
      <c r="BT3680" t="inlineStr">
        <is>
          <t>--</t>
        </is>
      </c>
      <c r="BU3680"/>
      <c r="BV3680"/>
      <c r="BW3680"/>
      <c r="BX3680"/>
      <c r="BY3680"/>
      <c r="BZ3680"/>
      <c r="CA3680"/>
      <c r="CB3680"/>
      <c r="CC3680"/>
      <c r="CD3680"/>
      <c r="CE3680"/>
      <c r="CF3680"/>
      <c r="CG3680"/>
      <c r="CH3680"/>
      <c r="CI3680" t="inlineStr">
        <is>
          <t xml:space="preserve"> HARD/MODERATELYHARD//</t>
        </is>
      </c>
      <c r="CJ3680" t="inlineStr">
        <is>
          <t xml:space="preserve">   HARD/MODERATELYHARD//</t>
        </is>
      </c>
      <c r="CK3680" t="inlineStr">
        <is>
          <t>Mount,D.R., D.D. Gulley, J.R. Hockett, T.D. Garrison, and J.M. Evans</t>
        </is>
      </c>
      <c r="CL3680" t="n">
        <v>18272.0</v>
      </c>
      <c r="CM3680" t="inlineStr">
        <is>
          <t>Statistical Models to Predict the Toxicity of Major Ions to Ceriodaphnia dubia, Daphnia magna and Pimephales promelas (Fathead Minnows)</t>
        </is>
      </c>
      <c r="CN3680" t="inlineStr">
        <is>
          <t>Environ. Toxicol. Chem.16(10): 2009-2019</t>
        </is>
      </c>
      <c r="CO3680" t="n">
        <v>1997.0</v>
      </c>
      <c r="CP3680" t="inlineStr">
        <is>
          <t>Mount,D.R., D.D. Gulley, J.R. Hockett, T.D. Garrison, and J.M. Evans (1997). Statistical Models to Predict the Toxicity of Major Ions to Ceriodaphnia dubia, Daphnia magna and Pimephales promelas (Fathead Minnows). Environ. Toxicol. Chem., 16, (10), 2009-2019. doi:10.1002/etc.5620161005. ECOREF#:18272</t>
        </is>
      </c>
    </row>
    <row r="3681">
      <c r="A3681" t="n">
        <v>7786814.0</v>
      </c>
      <c r="B3681" t="inlineStr">
        <is>
          <t>Sulfuric acid, Nickel(2+)salt (1:1)</t>
        </is>
      </c>
      <c r="C3681"/>
      <c r="D3681" t="inlineStr">
        <is>
          <t>Measured</t>
        </is>
      </c>
      <c r="E3681" t="inlineStr">
        <is>
          <t>United States Environmental Protection Agency</t>
        </is>
      </c>
      <c r="F3681"/>
      <c r="G3681"/>
      <c r="H3681"/>
      <c r="I3681"/>
      <c r="J3681"/>
      <c r="K3681"/>
      <c r="L3681" t="inlineStr">
        <is>
          <t>Pimephales promelas</t>
        </is>
      </c>
      <c r="M3681" t="inlineStr">
        <is>
          <t>Fathead Minnow</t>
        </is>
      </c>
      <c r="N3681" t="inlineStr">
        <is>
          <t>Larva</t>
        </is>
      </c>
      <c r="O3681" t="inlineStr">
        <is>
          <t>&lt;=</t>
        </is>
      </c>
      <c r="P3681" t="n">
        <v>4.0</v>
      </c>
      <c r="Q3681"/>
      <c r="R3681"/>
      <c r="S3681"/>
      <c r="T3681"/>
      <c r="U3681" t="inlineStr">
        <is>
          <t>Day(s)</t>
        </is>
      </c>
      <c r="V3681" t="inlineStr">
        <is>
          <t>Renewal</t>
        </is>
      </c>
      <c r="W3681" t="inlineStr">
        <is>
          <t>Fresh water</t>
        </is>
      </c>
      <c r="X3681" t="inlineStr">
        <is>
          <t>Lab</t>
        </is>
      </c>
      <c r="Y3681" t="n">
        <v>8.0</v>
      </c>
      <c r="Z3681" t="inlineStr">
        <is>
          <t>Dissolved</t>
        </is>
      </c>
      <c r="AA3681"/>
      <c r="AB3681" t="n">
        <v>3.92</v>
      </c>
      <c r="AC3681"/>
      <c r="AD3681" t="n">
        <v>3.604</v>
      </c>
      <c r="AE3681"/>
      <c r="AF3681" t="n">
        <v>4.236</v>
      </c>
      <c r="AG3681" t="inlineStr">
        <is>
          <t>AI mg/L</t>
        </is>
      </c>
      <c r="AH3681"/>
      <c r="AI3681"/>
      <c r="AJ3681"/>
      <c r="AK3681"/>
      <c r="AL3681"/>
      <c r="AM3681"/>
      <c r="AN3681"/>
      <c r="AO3681"/>
      <c r="AP3681"/>
      <c r="AQ3681"/>
      <c r="AR3681"/>
      <c r="AS3681"/>
      <c r="AT3681"/>
      <c r="AU3681"/>
      <c r="AV3681"/>
      <c r="AW3681"/>
      <c r="AX3681" t="inlineStr">
        <is>
          <t>Mortality</t>
        </is>
      </c>
      <c r="AY3681" t="inlineStr">
        <is>
          <t>Mortality</t>
        </is>
      </c>
      <c r="AZ3681" t="inlineStr">
        <is>
          <t>LC50</t>
        </is>
      </c>
      <c r="BA3681"/>
      <c r="BB3681" t="n">
        <v>4.0</v>
      </c>
      <c r="BC3681"/>
      <c r="BD3681"/>
      <c r="BE3681"/>
      <c r="BF3681"/>
      <c r="BG3681" t="inlineStr">
        <is>
          <t>Day(s)</t>
        </is>
      </c>
      <c r="BH3681"/>
      <c r="BI3681" t="inlineStr">
        <is>
          <t>DTXSID6023787</t>
        </is>
      </c>
      <c r="BJ3681" t="inlineStr">
        <is>
          <t>10.1002/etc.3204</t>
        </is>
      </c>
      <c r="BK3681"/>
      <c r="BL3681" t="inlineStr">
        <is>
          <t>Acute</t>
        </is>
      </c>
      <c r="BM3681"/>
      <c r="BN3681"/>
      <c r="BO3681"/>
      <c r="BP3681"/>
      <c r="BQ3681"/>
      <c r="BR3681"/>
      <c r="BS3681"/>
      <c r="BT3681" t="inlineStr">
        <is>
          <t>--</t>
        </is>
      </c>
      <c r="BU3681"/>
      <c r="BV3681"/>
      <c r="BW3681"/>
      <c r="BX3681"/>
      <c r="BY3681"/>
      <c r="BZ3681"/>
      <c r="CA3681"/>
      <c r="CB3681"/>
      <c r="CC3681"/>
      <c r="CD3681"/>
      <c r="CE3681"/>
      <c r="CF3681"/>
      <c r="CG3681"/>
      <c r="CH3681"/>
      <c r="CI3681"/>
      <c r="CJ3681" t="inlineStr">
        <is>
          <t xml:space="preserve">SOURCE/FROM AQUATIC BIOSYSTEMS//AP FREQ/RENEWED DAY 2//TMETH/2002 TEST EPA 821/R-02/012//MEDIA/SYNTHETIC MODERATELY HARD WATER//   </t>
        </is>
      </c>
      <c r="CK3681" t="inlineStr">
        <is>
          <t>Lynch,N.R., T.C. Hoang, and T.E. O'Brien</t>
        </is>
      </c>
      <c r="CL3681" t="n">
        <v>188130.0</v>
      </c>
      <c r="CM3681" t="inlineStr">
        <is>
          <t>Acute Toxicity of Binary-Metal Mixtures of Copper, Zinc, and Nickel to Pimephales promelas:  Evidence of More-than-Additive Effect</t>
        </is>
      </c>
      <c r="CN3681" t="inlineStr">
        <is>
          <t>Environ. Toxicol. Chem.35(2): 446-457</t>
        </is>
      </c>
      <c r="CO3681" t="n">
        <v>2016.0</v>
      </c>
      <c r="CP3681" t="inlineStr">
        <is>
          <t>Lynch,N.R., T.C. Hoang, and T.E. O'Brien (2016). Acute Toxicity of Binary-Metal Mixtures of Copper, Zinc, and Nickel to Pimephales promelas:  Evidence of More-than-Additive Effect. Environ. Toxicol. Chem., 35, (2), 446-457. doi:10.1002/etc.3204. ECOREF#:188130</t>
        </is>
      </c>
    </row>
    <row r="3682">
      <c r="A3682" t="n">
        <v>7786814.0</v>
      </c>
      <c r="B3682" t="inlineStr">
        <is>
          <t>Sulfuric acid, Nickel(2+)salt (1:1)</t>
        </is>
      </c>
      <c r="C3682"/>
      <c r="D3682" t="inlineStr">
        <is>
          <t>Measured</t>
        </is>
      </c>
      <c r="E3682" t="inlineStr">
        <is>
          <t>United States Environmental Protection Agency</t>
        </is>
      </c>
      <c r="F3682"/>
      <c r="G3682"/>
      <c r="H3682"/>
      <c r="I3682"/>
      <c r="J3682"/>
      <c r="K3682"/>
      <c r="L3682" t="inlineStr">
        <is>
          <t>Pimephales promelas</t>
        </is>
      </c>
      <c r="M3682" t="inlineStr">
        <is>
          <t>Fathead Minnow</t>
        </is>
      </c>
      <c r="N3682"/>
      <c r="O3682" t="inlineStr">
        <is>
          <t>&lt;</t>
        </is>
      </c>
      <c r="P3682" t="n">
        <v>1.0</v>
      </c>
      <c r="Q3682"/>
      <c r="R3682"/>
      <c r="S3682"/>
      <c r="T3682"/>
      <c r="U3682" t="inlineStr">
        <is>
          <t>Day(s)</t>
        </is>
      </c>
      <c r="V3682" t="inlineStr">
        <is>
          <t>Renewal</t>
        </is>
      </c>
      <c r="W3682" t="inlineStr">
        <is>
          <t>Fresh water</t>
        </is>
      </c>
      <c r="X3682" t="inlineStr">
        <is>
          <t>Lab</t>
        </is>
      </c>
      <c r="Y3682" t="n">
        <v>6.0</v>
      </c>
      <c r="Z3682" t="inlineStr">
        <is>
          <t>Total</t>
        </is>
      </c>
      <c r="AA3682"/>
      <c r="AB3682" t="n">
        <v>0.23</v>
      </c>
      <c r="AC3682"/>
      <c r="AD3682" t="n">
        <v>0.092</v>
      </c>
      <c r="AE3682"/>
      <c r="AF3682" t="n">
        <v>0.304</v>
      </c>
      <c r="AG3682" t="inlineStr">
        <is>
          <t>AI mg/L</t>
        </is>
      </c>
      <c r="AH3682"/>
      <c r="AI3682"/>
      <c r="AJ3682"/>
      <c r="AK3682"/>
      <c r="AL3682"/>
      <c r="AM3682"/>
      <c r="AN3682"/>
      <c r="AO3682"/>
      <c r="AP3682"/>
      <c r="AQ3682"/>
      <c r="AR3682"/>
      <c r="AS3682"/>
      <c r="AT3682"/>
      <c r="AU3682"/>
      <c r="AV3682"/>
      <c r="AW3682"/>
      <c r="AX3682" t="inlineStr">
        <is>
          <t>Mortality</t>
        </is>
      </c>
      <c r="AY3682" t="inlineStr">
        <is>
          <t>Mortality</t>
        </is>
      </c>
      <c r="AZ3682" t="inlineStr">
        <is>
          <t>LC50</t>
        </is>
      </c>
      <c r="BA3682"/>
      <c r="BB3682" t="n">
        <v>4.0</v>
      </c>
      <c r="BC3682"/>
      <c r="BD3682"/>
      <c r="BE3682"/>
      <c r="BF3682"/>
      <c r="BG3682" t="inlineStr">
        <is>
          <t>Day(s)</t>
        </is>
      </c>
      <c r="BH3682"/>
      <c r="BI3682" t="inlineStr">
        <is>
          <t>DTXSID6023787</t>
        </is>
      </c>
      <c r="BJ3682" t="inlineStr">
        <is>
          <t>10.1897/03-11</t>
        </is>
      </c>
      <c r="BK3682"/>
      <c r="BL3682" t="inlineStr">
        <is>
          <t>Acute</t>
        </is>
      </c>
      <c r="BM3682"/>
      <c r="BN3682"/>
      <c r="BO3682"/>
      <c r="BP3682"/>
      <c r="BQ3682"/>
      <c r="BR3682"/>
      <c r="BS3682"/>
      <c r="BT3682" t="inlineStr">
        <is>
          <t>--</t>
        </is>
      </c>
      <c r="BU3682"/>
      <c r="BV3682"/>
      <c r="BW3682"/>
      <c r="BX3682"/>
      <c r="BY3682"/>
      <c r="BZ3682"/>
      <c r="CA3682"/>
      <c r="CB3682"/>
      <c r="CC3682"/>
      <c r="CD3682"/>
      <c r="CE3682"/>
      <c r="CF3682"/>
      <c r="CG3682"/>
      <c r="CH3682"/>
      <c r="CI3682"/>
      <c r="CJ3682" t="inlineStr">
        <is>
          <t xml:space="preserve">SOURCE/FROM INSTITUTE FOR ENVIRONMENTAL TOXICOLOGY, CLEMSON UNIVERSITY, PENDLETON, SOUTH CAROLINA//TMETH/1993 TEST EPA 600-/4-90/027//MEDIA/MODERATELY HARD WATER//   </t>
        </is>
      </c>
      <c r="CK3682" t="inlineStr">
        <is>
          <t>Hoang,T.C., J.R. Tomasso, and S.J. Klaine</t>
        </is>
      </c>
      <c r="CL3682" t="n">
        <v>73390.0</v>
      </c>
      <c r="CM3682" t="inlineStr">
        <is>
          <t>Influence of Water Quality and Age on Nickel Toxicity to Fathead Minnows (Pimephales promelas)</t>
        </is>
      </c>
      <c r="CN3682" t="inlineStr">
        <is>
          <t>Environ. Toxicol. Chem.23(1): 86-92</t>
        </is>
      </c>
      <c r="CO3682" t="n">
        <v>2004.0</v>
      </c>
      <c r="CP3682" t="inlineStr">
        <is>
          <t>Hoang,T.C., J.R. Tomasso, and S.J. Klaine (2004). Influence of Water Quality and Age on Nickel Toxicity to Fathead Minnows (Pimephales promelas). Environ. Toxicol. Chem., 23, (1), 86-92. doi:10.1897/03-11. ECOREF#:73390</t>
        </is>
      </c>
    </row>
    <row r="3683">
      <c r="A3683" t="n">
        <v>7786814.0</v>
      </c>
      <c r="B3683" t="inlineStr">
        <is>
          <t>Sulfuric acid, Nickel(2+)salt (1:1)</t>
        </is>
      </c>
      <c r="C3683"/>
      <c r="D3683" t="inlineStr">
        <is>
          <t>Measured</t>
        </is>
      </c>
      <c r="E3683" t="inlineStr">
        <is>
          <t>United States Environmental Protection Agency</t>
        </is>
      </c>
      <c r="F3683"/>
      <c r="G3683"/>
      <c r="H3683"/>
      <c r="I3683"/>
      <c r="J3683"/>
      <c r="K3683"/>
      <c r="L3683" t="inlineStr">
        <is>
          <t>Pimephales promelas</t>
        </is>
      </c>
      <c r="M3683" t="inlineStr">
        <is>
          <t>Fathead Minnow</t>
        </is>
      </c>
      <c r="N3683"/>
      <c r="O3683" t="inlineStr">
        <is>
          <t>&lt;</t>
        </is>
      </c>
      <c r="P3683" t="n">
        <v>1.0</v>
      </c>
      <c r="Q3683"/>
      <c r="R3683"/>
      <c r="S3683"/>
      <c r="T3683"/>
      <c r="U3683" t="inlineStr">
        <is>
          <t>Day(s)</t>
        </is>
      </c>
      <c r="V3683" t="inlineStr">
        <is>
          <t>Renewal</t>
        </is>
      </c>
      <c r="W3683" t="inlineStr">
        <is>
          <t>Fresh water</t>
        </is>
      </c>
      <c r="X3683" t="inlineStr">
        <is>
          <t>Lab</t>
        </is>
      </c>
      <c r="Y3683" t="n">
        <v>6.0</v>
      </c>
      <c r="Z3683" t="inlineStr">
        <is>
          <t>Total</t>
        </is>
      </c>
      <c r="AA3683"/>
      <c r="AB3683" t="n">
        <v>2.44</v>
      </c>
      <c r="AC3683"/>
      <c r="AD3683" t="n">
        <v>2.122</v>
      </c>
      <c r="AE3683"/>
      <c r="AF3683" t="n">
        <v>2.764</v>
      </c>
      <c r="AG3683" t="inlineStr">
        <is>
          <t>AI mg/L</t>
        </is>
      </c>
      <c r="AH3683"/>
      <c r="AI3683"/>
      <c r="AJ3683"/>
      <c r="AK3683"/>
      <c r="AL3683"/>
      <c r="AM3683"/>
      <c r="AN3683"/>
      <c r="AO3683"/>
      <c r="AP3683"/>
      <c r="AQ3683"/>
      <c r="AR3683"/>
      <c r="AS3683"/>
      <c r="AT3683"/>
      <c r="AU3683"/>
      <c r="AV3683"/>
      <c r="AW3683"/>
      <c r="AX3683" t="inlineStr">
        <is>
          <t>Mortality</t>
        </is>
      </c>
      <c r="AY3683" t="inlineStr">
        <is>
          <t>Mortality</t>
        </is>
      </c>
      <c r="AZ3683" t="inlineStr">
        <is>
          <t>LC50</t>
        </is>
      </c>
      <c r="BA3683"/>
      <c r="BB3683" t="n">
        <v>4.0</v>
      </c>
      <c r="BC3683"/>
      <c r="BD3683"/>
      <c r="BE3683"/>
      <c r="BF3683"/>
      <c r="BG3683" t="inlineStr">
        <is>
          <t>Day(s)</t>
        </is>
      </c>
      <c r="BH3683"/>
      <c r="BI3683" t="inlineStr">
        <is>
          <t>DTXSID6023787</t>
        </is>
      </c>
      <c r="BJ3683" t="inlineStr">
        <is>
          <t>10.1897/03-11</t>
        </is>
      </c>
      <c r="BK3683"/>
      <c r="BL3683" t="inlineStr">
        <is>
          <t>Acute</t>
        </is>
      </c>
      <c r="BM3683"/>
      <c r="BN3683"/>
      <c r="BO3683"/>
      <c r="BP3683"/>
      <c r="BQ3683"/>
      <c r="BR3683"/>
      <c r="BS3683"/>
      <c r="BT3683" t="inlineStr">
        <is>
          <t>--</t>
        </is>
      </c>
      <c r="BU3683"/>
      <c r="BV3683"/>
      <c r="BW3683"/>
      <c r="BX3683"/>
      <c r="BY3683"/>
      <c r="BZ3683"/>
      <c r="CA3683"/>
      <c r="CB3683"/>
      <c r="CC3683"/>
      <c r="CD3683"/>
      <c r="CE3683"/>
      <c r="CF3683"/>
      <c r="CG3683"/>
      <c r="CH3683"/>
      <c r="CI3683"/>
      <c r="CJ3683" t="inlineStr">
        <is>
          <t xml:space="preserve">SOURCE/FROM INSTITUTE FOR ENVIRONMENTAL TOXICOLOGY, CLEMSON UNIVERSITY, PENDLETON, SOUTH CAROLINA//TMETH/1993 TEST EPA 600-/4-90/027//MEDIA/MODERATELY HARD WATER//   </t>
        </is>
      </c>
      <c r="CK3683" t="inlineStr">
        <is>
          <t>Hoang,T.C., J.R. Tomasso, and S.J. Klaine</t>
        </is>
      </c>
      <c r="CL3683" t="n">
        <v>73390.0</v>
      </c>
      <c r="CM3683" t="inlineStr">
        <is>
          <t>Influence of Water Quality and Age on Nickel Toxicity to Fathead Minnows (Pimephales promelas)</t>
        </is>
      </c>
      <c r="CN3683" t="inlineStr">
        <is>
          <t>Environ. Toxicol. Chem.23(1): 86-92</t>
        </is>
      </c>
      <c r="CO3683" t="n">
        <v>2004.0</v>
      </c>
      <c r="CP3683" t="inlineStr">
        <is>
          <t>Hoang,T.C., J.R. Tomasso, and S.J. Klaine (2004). Influence of Water Quality and Age on Nickel Toxicity to Fathead Minnows (Pimephales promelas). Environ. Toxicol. Chem., 23, (1), 86-92. doi:10.1897/03-11. ECOREF#:73390</t>
        </is>
      </c>
    </row>
    <row r="3684">
      <c r="A3684" t="n">
        <v>7786814.0</v>
      </c>
      <c r="B3684" t="inlineStr">
        <is>
          <t>Sulfuric acid, Nickel(2+)salt (1:1)</t>
        </is>
      </c>
      <c r="C3684"/>
      <c r="D3684" t="inlineStr">
        <is>
          <t>Measured</t>
        </is>
      </c>
      <c r="E3684" t="inlineStr">
        <is>
          <t>United States Environmental Protection Agency</t>
        </is>
      </c>
      <c r="F3684"/>
      <c r="G3684"/>
      <c r="H3684"/>
      <c r="I3684"/>
      <c r="J3684"/>
      <c r="K3684"/>
      <c r="L3684" t="inlineStr">
        <is>
          <t>Pimephales promelas</t>
        </is>
      </c>
      <c r="M3684" t="inlineStr">
        <is>
          <t>Fathead Minnow</t>
        </is>
      </c>
      <c r="N3684"/>
      <c r="O3684" t="inlineStr">
        <is>
          <t>&lt;</t>
        </is>
      </c>
      <c r="P3684" t="n">
        <v>1.0</v>
      </c>
      <c r="Q3684"/>
      <c r="R3684"/>
      <c r="S3684"/>
      <c r="T3684"/>
      <c r="U3684" t="inlineStr">
        <is>
          <t>Day(s)</t>
        </is>
      </c>
      <c r="V3684" t="inlineStr">
        <is>
          <t>Renewal</t>
        </is>
      </c>
      <c r="W3684" t="inlineStr">
        <is>
          <t>Fresh water</t>
        </is>
      </c>
      <c r="X3684" t="inlineStr">
        <is>
          <t>Lab</t>
        </is>
      </c>
      <c r="Y3684" t="n">
        <v>6.0</v>
      </c>
      <c r="Z3684" t="inlineStr">
        <is>
          <t>Total</t>
        </is>
      </c>
      <c r="AA3684"/>
      <c r="AB3684" t="n">
        <v>0.81</v>
      </c>
      <c r="AC3684"/>
      <c r="AD3684" t="n">
        <v>0.666</v>
      </c>
      <c r="AE3684"/>
      <c r="AF3684" t="n">
        <v>0.986</v>
      </c>
      <c r="AG3684" t="inlineStr">
        <is>
          <t>AI mg/L</t>
        </is>
      </c>
      <c r="AH3684"/>
      <c r="AI3684"/>
      <c r="AJ3684"/>
      <c r="AK3684"/>
      <c r="AL3684"/>
      <c r="AM3684"/>
      <c r="AN3684"/>
      <c r="AO3684"/>
      <c r="AP3684"/>
      <c r="AQ3684"/>
      <c r="AR3684"/>
      <c r="AS3684"/>
      <c r="AT3684"/>
      <c r="AU3684"/>
      <c r="AV3684"/>
      <c r="AW3684"/>
      <c r="AX3684" t="inlineStr">
        <is>
          <t>Mortality</t>
        </is>
      </c>
      <c r="AY3684" t="inlineStr">
        <is>
          <t>Mortality</t>
        </is>
      </c>
      <c r="AZ3684" t="inlineStr">
        <is>
          <t>LC50</t>
        </is>
      </c>
      <c r="BA3684"/>
      <c r="BB3684" t="n">
        <v>4.0</v>
      </c>
      <c r="BC3684"/>
      <c r="BD3684"/>
      <c r="BE3684"/>
      <c r="BF3684"/>
      <c r="BG3684" t="inlineStr">
        <is>
          <t>Day(s)</t>
        </is>
      </c>
      <c r="BH3684"/>
      <c r="BI3684" t="inlineStr">
        <is>
          <t>DTXSID6023787</t>
        </is>
      </c>
      <c r="BJ3684" t="inlineStr">
        <is>
          <t>10.1897/03-11</t>
        </is>
      </c>
      <c r="BK3684"/>
      <c r="BL3684" t="inlineStr">
        <is>
          <t>Acute</t>
        </is>
      </c>
      <c r="BM3684"/>
      <c r="BN3684"/>
      <c r="BO3684"/>
      <c r="BP3684"/>
      <c r="BQ3684"/>
      <c r="BR3684"/>
      <c r="BS3684"/>
      <c r="BT3684" t="inlineStr">
        <is>
          <t>--</t>
        </is>
      </c>
      <c r="BU3684"/>
      <c r="BV3684"/>
      <c r="BW3684"/>
      <c r="BX3684"/>
      <c r="BY3684"/>
      <c r="BZ3684"/>
      <c r="CA3684"/>
      <c r="CB3684"/>
      <c r="CC3684"/>
      <c r="CD3684"/>
      <c r="CE3684"/>
      <c r="CF3684"/>
      <c r="CG3684"/>
      <c r="CH3684"/>
      <c r="CI3684"/>
      <c r="CJ3684" t="inlineStr">
        <is>
          <t xml:space="preserve">SOURCE/FROM INSTITUTE FOR ENVIRONMENTAL TOXICOLOGY, CLEMSON UNIVERSITY, PENDLETON, SOUTH CAROLINA//TMETH/1993 TEST EPA 600-/4-90/027//MEDIA/MODERATELY HARD WATER//   </t>
        </is>
      </c>
      <c r="CK3684" t="inlineStr">
        <is>
          <t>Hoang,T.C., J.R. Tomasso, and S.J. Klaine</t>
        </is>
      </c>
      <c r="CL3684" t="n">
        <v>73390.0</v>
      </c>
      <c r="CM3684" t="inlineStr">
        <is>
          <t>Influence of Water Quality and Age on Nickel Toxicity to Fathead Minnows (Pimephales promelas)</t>
        </is>
      </c>
      <c r="CN3684" t="inlineStr">
        <is>
          <t>Environ. Toxicol. Chem.23(1): 86-92</t>
        </is>
      </c>
      <c r="CO3684" t="n">
        <v>2004.0</v>
      </c>
      <c r="CP3684" t="inlineStr">
        <is>
          <t>Hoang,T.C., J.R. Tomasso, and S.J. Klaine (2004). Influence of Water Quality and Age on Nickel Toxicity to Fathead Minnows (Pimephales promelas). Environ. Toxicol. Chem., 23, (1), 86-92. doi:10.1897/03-11. ECOREF#:73390</t>
        </is>
      </c>
    </row>
    <row r="3685">
      <c r="A3685" t="n">
        <v>7786814.0</v>
      </c>
      <c r="B3685" t="inlineStr">
        <is>
          <t>Sulfuric acid, Nickel(2+)salt (1:1)</t>
        </is>
      </c>
      <c r="C3685"/>
      <c r="D3685" t="inlineStr">
        <is>
          <t>Measured</t>
        </is>
      </c>
      <c r="E3685" t="inlineStr">
        <is>
          <t>United States Environmental Protection Agency</t>
        </is>
      </c>
      <c r="F3685"/>
      <c r="G3685"/>
      <c r="H3685"/>
      <c r="I3685"/>
      <c r="J3685"/>
      <c r="K3685"/>
      <c r="L3685" t="inlineStr">
        <is>
          <t>Pimephales promelas</t>
        </is>
      </c>
      <c r="M3685" t="inlineStr">
        <is>
          <t>Fathead Minnow</t>
        </is>
      </c>
      <c r="N3685"/>
      <c r="O3685" t="inlineStr">
        <is>
          <t>&lt;</t>
        </is>
      </c>
      <c r="P3685" t="n">
        <v>1.0</v>
      </c>
      <c r="Q3685"/>
      <c r="R3685"/>
      <c r="S3685"/>
      <c r="T3685"/>
      <c r="U3685" t="inlineStr">
        <is>
          <t>Day(s)</t>
        </is>
      </c>
      <c r="V3685" t="inlineStr">
        <is>
          <t>Renewal</t>
        </is>
      </c>
      <c r="W3685" t="inlineStr">
        <is>
          <t>Fresh water</t>
        </is>
      </c>
      <c r="X3685" t="inlineStr">
        <is>
          <t>Lab</t>
        </is>
      </c>
      <c r="Y3685" t="n">
        <v>6.0</v>
      </c>
      <c r="Z3685" t="inlineStr">
        <is>
          <t>Total</t>
        </is>
      </c>
      <c r="AA3685"/>
      <c r="AB3685" t="n">
        <v>0.33</v>
      </c>
      <c r="AC3685"/>
      <c r="AD3685" t="n">
        <v>0.294</v>
      </c>
      <c r="AE3685"/>
      <c r="AF3685" t="n">
        <v>0.379</v>
      </c>
      <c r="AG3685" t="inlineStr">
        <is>
          <t>AI mg/L</t>
        </is>
      </c>
      <c r="AH3685"/>
      <c r="AI3685"/>
      <c r="AJ3685"/>
      <c r="AK3685"/>
      <c r="AL3685"/>
      <c r="AM3685"/>
      <c r="AN3685"/>
      <c r="AO3685"/>
      <c r="AP3685"/>
      <c r="AQ3685"/>
      <c r="AR3685"/>
      <c r="AS3685"/>
      <c r="AT3685"/>
      <c r="AU3685"/>
      <c r="AV3685"/>
      <c r="AW3685"/>
      <c r="AX3685" t="inlineStr">
        <is>
          <t>Mortality</t>
        </is>
      </c>
      <c r="AY3685" t="inlineStr">
        <is>
          <t>Mortality</t>
        </is>
      </c>
      <c r="AZ3685" t="inlineStr">
        <is>
          <t>LC50</t>
        </is>
      </c>
      <c r="BA3685"/>
      <c r="BB3685" t="n">
        <v>4.0</v>
      </c>
      <c r="BC3685"/>
      <c r="BD3685"/>
      <c r="BE3685"/>
      <c r="BF3685"/>
      <c r="BG3685" t="inlineStr">
        <is>
          <t>Day(s)</t>
        </is>
      </c>
      <c r="BH3685"/>
      <c r="BI3685" t="inlineStr">
        <is>
          <t>DTXSID6023787</t>
        </is>
      </c>
      <c r="BJ3685" t="inlineStr">
        <is>
          <t>10.1897/03-11</t>
        </is>
      </c>
      <c r="BK3685"/>
      <c r="BL3685" t="inlineStr">
        <is>
          <t>Acute</t>
        </is>
      </c>
      <c r="BM3685"/>
      <c r="BN3685"/>
      <c r="BO3685"/>
      <c r="BP3685"/>
      <c r="BQ3685"/>
      <c r="BR3685"/>
      <c r="BS3685"/>
      <c r="BT3685" t="inlineStr">
        <is>
          <t>--</t>
        </is>
      </c>
      <c r="BU3685"/>
      <c r="BV3685"/>
      <c r="BW3685"/>
      <c r="BX3685"/>
      <c r="BY3685"/>
      <c r="BZ3685"/>
      <c r="CA3685"/>
      <c r="CB3685"/>
      <c r="CC3685"/>
      <c r="CD3685"/>
      <c r="CE3685"/>
      <c r="CF3685"/>
      <c r="CG3685"/>
      <c r="CH3685"/>
      <c r="CI3685"/>
      <c r="CJ3685" t="inlineStr">
        <is>
          <t xml:space="preserve">SOURCE/FROM INSTITUTE FOR ENVIRONMENTAL TOXICOLOGY, CLEMSON UNIVERSITY, PENDLETON, SOUTH CAROLINA//TMETH/1993 TEST EPA 600-/4-90/027//MEDIA/FROM GEORGE CREEK, GREENVILLE, SOUTH CAROLINA//   </t>
        </is>
      </c>
      <c r="CK3685" t="inlineStr">
        <is>
          <t>Hoang,T.C., J.R. Tomasso, and S.J. Klaine</t>
        </is>
      </c>
      <c r="CL3685" t="n">
        <v>73390.0</v>
      </c>
      <c r="CM3685" t="inlineStr">
        <is>
          <t>Influence of Water Quality and Age on Nickel Toxicity to Fathead Minnows (Pimephales promelas)</t>
        </is>
      </c>
      <c r="CN3685" t="inlineStr">
        <is>
          <t>Environ. Toxicol. Chem.23(1): 86-92</t>
        </is>
      </c>
      <c r="CO3685" t="n">
        <v>2004.0</v>
      </c>
      <c r="CP3685" t="inlineStr">
        <is>
          <t>Hoang,T.C., J.R. Tomasso, and S.J. Klaine (2004). Influence of Water Quality and Age on Nickel Toxicity to Fathead Minnows (Pimephales promelas). Environ. Toxicol. Chem., 23, (1), 86-92. doi:10.1897/03-11. ECOREF#:73390</t>
        </is>
      </c>
    </row>
    <row r="3686">
      <c r="A3686" t="n">
        <v>7786814.0</v>
      </c>
      <c r="B3686" t="inlineStr">
        <is>
          <t>Sulfuric acid, Nickel(2+)salt (1:1)</t>
        </is>
      </c>
      <c r="C3686"/>
      <c r="D3686" t="inlineStr">
        <is>
          <t>Measured</t>
        </is>
      </c>
      <c r="E3686" t="inlineStr">
        <is>
          <t>United States Environmental Protection Agency</t>
        </is>
      </c>
      <c r="F3686"/>
      <c r="G3686"/>
      <c r="H3686"/>
      <c r="I3686"/>
      <c r="J3686"/>
      <c r="K3686"/>
      <c r="L3686" t="inlineStr">
        <is>
          <t>Pimephales promelas</t>
        </is>
      </c>
      <c r="M3686" t="inlineStr">
        <is>
          <t>Fathead Minnow</t>
        </is>
      </c>
      <c r="N3686"/>
      <c r="O3686" t="inlineStr">
        <is>
          <t>&lt;</t>
        </is>
      </c>
      <c r="P3686" t="n">
        <v>1.0</v>
      </c>
      <c r="Q3686"/>
      <c r="R3686"/>
      <c r="S3686"/>
      <c r="T3686"/>
      <c r="U3686" t="inlineStr">
        <is>
          <t>Day(s)</t>
        </is>
      </c>
      <c r="V3686" t="inlineStr">
        <is>
          <t>Renewal</t>
        </is>
      </c>
      <c r="W3686" t="inlineStr">
        <is>
          <t>Fresh water</t>
        </is>
      </c>
      <c r="X3686" t="inlineStr">
        <is>
          <t>Lab</t>
        </is>
      </c>
      <c r="Y3686" t="n">
        <v>6.0</v>
      </c>
      <c r="Z3686" t="inlineStr">
        <is>
          <t>Total</t>
        </is>
      </c>
      <c r="AA3686"/>
      <c r="AB3686" t="n">
        <v>0.32</v>
      </c>
      <c r="AC3686"/>
      <c r="AD3686" t="n">
        <v>0.108</v>
      </c>
      <c r="AE3686"/>
      <c r="AF3686" t="n">
        <v>0.445</v>
      </c>
      <c r="AG3686" t="inlineStr">
        <is>
          <t>AI mg/L</t>
        </is>
      </c>
      <c r="AH3686"/>
      <c r="AI3686"/>
      <c r="AJ3686"/>
      <c r="AK3686"/>
      <c r="AL3686"/>
      <c r="AM3686"/>
      <c r="AN3686"/>
      <c r="AO3686"/>
      <c r="AP3686"/>
      <c r="AQ3686"/>
      <c r="AR3686"/>
      <c r="AS3686"/>
      <c r="AT3686"/>
      <c r="AU3686"/>
      <c r="AV3686"/>
      <c r="AW3686"/>
      <c r="AX3686" t="inlineStr">
        <is>
          <t>Mortality</t>
        </is>
      </c>
      <c r="AY3686" t="inlineStr">
        <is>
          <t>Mortality</t>
        </is>
      </c>
      <c r="AZ3686" t="inlineStr">
        <is>
          <t>LC50</t>
        </is>
      </c>
      <c r="BA3686"/>
      <c r="BB3686" t="n">
        <v>4.0</v>
      </c>
      <c r="BC3686"/>
      <c r="BD3686"/>
      <c r="BE3686"/>
      <c r="BF3686"/>
      <c r="BG3686" t="inlineStr">
        <is>
          <t>Day(s)</t>
        </is>
      </c>
      <c r="BH3686"/>
      <c r="BI3686" t="inlineStr">
        <is>
          <t>DTXSID6023787</t>
        </is>
      </c>
      <c r="BJ3686" t="inlineStr">
        <is>
          <t>10.1897/03-11</t>
        </is>
      </c>
      <c r="BK3686"/>
      <c r="BL3686" t="inlineStr">
        <is>
          <t>Acute</t>
        </is>
      </c>
      <c r="BM3686"/>
      <c r="BN3686"/>
      <c r="BO3686"/>
      <c r="BP3686"/>
      <c r="BQ3686"/>
      <c r="BR3686"/>
      <c r="BS3686"/>
      <c r="BT3686" t="inlineStr">
        <is>
          <t>--</t>
        </is>
      </c>
      <c r="BU3686"/>
      <c r="BV3686"/>
      <c r="BW3686"/>
      <c r="BX3686"/>
      <c r="BY3686"/>
      <c r="BZ3686"/>
      <c r="CA3686"/>
      <c r="CB3686"/>
      <c r="CC3686"/>
      <c r="CD3686"/>
      <c r="CE3686"/>
      <c r="CF3686"/>
      <c r="CG3686"/>
      <c r="CH3686"/>
      <c r="CI3686"/>
      <c r="CJ3686" t="inlineStr">
        <is>
          <t xml:space="preserve">SOURCE/FROM INSTITUTE FOR ENVIRONMENTAL TOXICOLOGY, CLEMSON UNIVERSITY, PENDLETON, SOUTH CAROLINA//TMETH/1993 TEST EPA 600-/4-90/027//MEDIA/MODERATELY HARD WATER//   </t>
        </is>
      </c>
      <c r="CK3686" t="inlineStr">
        <is>
          <t>Hoang,T.C., J.R. Tomasso, and S.J. Klaine</t>
        </is>
      </c>
      <c r="CL3686" t="n">
        <v>73390.0</v>
      </c>
      <c r="CM3686" t="inlineStr">
        <is>
          <t>Influence of Water Quality and Age on Nickel Toxicity to Fathead Minnows (Pimephales promelas)</t>
        </is>
      </c>
      <c r="CN3686" t="inlineStr">
        <is>
          <t>Environ. Toxicol. Chem.23(1): 86-92</t>
        </is>
      </c>
      <c r="CO3686" t="n">
        <v>2004.0</v>
      </c>
      <c r="CP3686" t="inlineStr">
        <is>
          <t>Hoang,T.C., J.R. Tomasso, and S.J. Klaine (2004). Influence of Water Quality and Age on Nickel Toxicity to Fathead Minnows (Pimephales promelas). Environ. Toxicol. Chem., 23, (1), 86-92. doi:10.1897/03-11. ECOREF#:73390</t>
        </is>
      </c>
    </row>
    <row r="3687">
      <c r="A3687" t="n">
        <v>7786814.0</v>
      </c>
      <c r="B3687" t="inlineStr">
        <is>
          <t>Sulfuric acid, Nickel(2+)salt (1:1)</t>
        </is>
      </c>
      <c r="C3687"/>
      <c r="D3687" t="inlineStr">
        <is>
          <t>Measured</t>
        </is>
      </c>
      <c r="E3687" t="inlineStr">
        <is>
          <t>United States Environmental Protection Agency</t>
        </is>
      </c>
      <c r="F3687"/>
      <c r="G3687"/>
      <c r="H3687"/>
      <c r="I3687"/>
      <c r="J3687"/>
      <c r="K3687"/>
      <c r="L3687" t="inlineStr">
        <is>
          <t>Pimephales promelas</t>
        </is>
      </c>
      <c r="M3687" t="inlineStr">
        <is>
          <t>Fathead Minnow</t>
        </is>
      </c>
      <c r="N3687"/>
      <c r="O3687"/>
      <c r="P3687" t="n">
        <v>28.0</v>
      </c>
      <c r="Q3687"/>
      <c r="R3687"/>
      <c r="S3687"/>
      <c r="T3687"/>
      <c r="U3687" t="inlineStr">
        <is>
          <t>Day(s)</t>
        </is>
      </c>
      <c r="V3687" t="inlineStr">
        <is>
          <t>Renewal</t>
        </is>
      </c>
      <c r="W3687" t="inlineStr">
        <is>
          <t>Fresh water</t>
        </is>
      </c>
      <c r="X3687" t="inlineStr">
        <is>
          <t>Lab</t>
        </is>
      </c>
      <c r="Y3687" t="n">
        <v>6.0</v>
      </c>
      <c r="Z3687" t="inlineStr">
        <is>
          <t>Total</t>
        </is>
      </c>
      <c r="AA3687"/>
      <c r="AB3687" t="n">
        <v>6.38</v>
      </c>
      <c r="AC3687"/>
      <c r="AD3687" t="n">
        <v>5.638</v>
      </c>
      <c r="AE3687"/>
      <c r="AF3687" t="n">
        <v>7.145</v>
      </c>
      <c r="AG3687" t="inlineStr">
        <is>
          <t>AI mg/L</t>
        </is>
      </c>
      <c r="AH3687"/>
      <c r="AI3687"/>
      <c r="AJ3687"/>
      <c r="AK3687"/>
      <c r="AL3687"/>
      <c r="AM3687"/>
      <c r="AN3687"/>
      <c r="AO3687"/>
      <c r="AP3687"/>
      <c r="AQ3687"/>
      <c r="AR3687"/>
      <c r="AS3687"/>
      <c r="AT3687"/>
      <c r="AU3687"/>
      <c r="AV3687"/>
      <c r="AW3687"/>
      <c r="AX3687" t="inlineStr">
        <is>
          <t>Mortality</t>
        </is>
      </c>
      <c r="AY3687" t="inlineStr">
        <is>
          <t>Mortality</t>
        </is>
      </c>
      <c r="AZ3687" t="inlineStr">
        <is>
          <t>LC50</t>
        </is>
      </c>
      <c r="BA3687"/>
      <c r="BB3687" t="n">
        <v>4.0</v>
      </c>
      <c r="BC3687"/>
      <c r="BD3687"/>
      <c r="BE3687"/>
      <c r="BF3687"/>
      <c r="BG3687" t="inlineStr">
        <is>
          <t>Day(s)</t>
        </is>
      </c>
      <c r="BH3687"/>
      <c r="BI3687" t="inlineStr">
        <is>
          <t>DTXSID6023787</t>
        </is>
      </c>
      <c r="BJ3687" t="inlineStr">
        <is>
          <t>10.1897/03-11</t>
        </is>
      </c>
      <c r="BK3687"/>
      <c r="BL3687" t="inlineStr">
        <is>
          <t>Acute</t>
        </is>
      </c>
      <c r="BM3687"/>
      <c r="BN3687"/>
      <c r="BO3687"/>
      <c r="BP3687"/>
      <c r="BQ3687"/>
      <c r="BR3687"/>
      <c r="BS3687"/>
      <c r="BT3687" t="inlineStr">
        <is>
          <t>--</t>
        </is>
      </c>
      <c r="BU3687"/>
      <c r="BV3687"/>
      <c r="BW3687"/>
      <c r="BX3687"/>
      <c r="BY3687"/>
      <c r="BZ3687"/>
      <c r="CA3687"/>
      <c r="CB3687"/>
      <c r="CC3687"/>
      <c r="CD3687"/>
      <c r="CE3687"/>
      <c r="CF3687"/>
      <c r="CG3687"/>
      <c r="CH3687"/>
      <c r="CI3687"/>
      <c r="CJ3687" t="inlineStr">
        <is>
          <t xml:space="preserve">SOURCE/FROM INSTITUTE FOR ENVIRONMENTAL TOXICOLOGY, CLEMSON UNIVERSITY, PENDLETON, SOUTH CAROLINA//TMETH/1993 TEST EPA 600-/4-90/027//MEDIA/MODERATELY HARD WATER//   </t>
        </is>
      </c>
      <c r="CK3687" t="inlineStr">
        <is>
          <t>Hoang,T.C., J.R. Tomasso, and S.J. Klaine</t>
        </is>
      </c>
      <c r="CL3687" t="n">
        <v>73390.0</v>
      </c>
      <c r="CM3687" t="inlineStr">
        <is>
          <t>Influence of Water Quality and Age on Nickel Toxicity to Fathead Minnows (Pimephales promelas)</t>
        </is>
      </c>
      <c r="CN3687" t="inlineStr">
        <is>
          <t>Environ. Toxicol. Chem.23(1): 86-92</t>
        </is>
      </c>
      <c r="CO3687" t="n">
        <v>2004.0</v>
      </c>
      <c r="CP3687" t="inlineStr">
        <is>
          <t>Hoang,T.C., J.R. Tomasso, and S.J. Klaine (2004). Influence of Water Quality and Age on Nickel Toxicity to Fathead Minnows (Pimephales promelas). Environ. Toxicol. Chem., 23, (1), 86-92. doi:10.1897/03-11. ECOREF#:73390</t>
        </is>
      </c>
    </row>
    <row r="3688">
      <c r="A3688" t="n">
        <v>7786814.0</v>
      </c>
      <c r="B3688" t="inlineStr">
        <is>
          <t>Sulfuric acid, Nickel(2+)salt (1:1)</t>
        </is>
      </c>
      <c r="C3688"/>
      <c r="D3688" t="inlineStr">
        <is>
          <t>Measured</t>
        </is>
      </c>
      <c r="E3688" t="inlineStr">
        <is>
          <t>United States Environmental Protection Agency</t>
        </is>
      </c>
      <c r="F3688"/>
      <c r="G3688"/>
      <c r="H3688"/>
      <c r="I3688"/>
      <c r="J3688"/>
      <c r="K3688"/>
      <c r="L3688" t="inlineStr">
        <is>
          <t>Pimephales promelas</t>
        </is>
      </c>
      <c r="M3688" t="inlineStr">
        <is>
          <t>Fathead Minnow</t>
        </is>
      </c>
      <c r="N3688"/>
      <c r="O3688" t="inlineStr">
        <is>
          <t>&lt;</t>
        </is>
      </c>
      <c r="P3688" t="n">
        <v>1.0</v>
      </c>
      <c r="Q3688"/>
      <c r="R3688"/>
      <c r="S3688"/>
      <c r="T3688"/>
      <c r="U3688" t="inlineStr">
        <is>
          <t>Day(s)</t>
        </is>
      </c>
      <c r="V3688" t="inlineStr">
        <is>
          <t>Renewal</t>
        </is>
      </c>
      <c r="W3688" t="inlineStr">
        <is>
          <t>Fresh water</t>
        </is>
      </c>
      <c r="X3688" t="inlineStr">
        <is>
          <t>Lab</t>
        </is>
      </c>
      <c r="Y3688" t="n">
        <v>6.0</v>
      </c>
      <c r="Z3688" t="inlineStr">
        <is>
          <t>Total</t>
        </is>
      </c>
      <c r="AA3688"/>
      <c r="AB3688" t="n">
        <v>1.85</v>
      </c>
      <c r="AC3688"/>
      <c r="AD3688" t="n">
        <v>1.663</v>
      </c>
      <c r="AE3688"/>
      <c r="AF3688" t="n">
        <v>2.047</v>
      </c>
      <c r="AG3688" t="inlineStr">
        <is>
          <t>AI mg/L</t>
        </is>
      </c>
      <c r="AH3688"/>
      <c r="AI3688"/>
      <c r="AJ3688"/>
      <c r="AK3688"/>
      <c r="AL3688"/>
      <c r="AM3688"/>
      <c r="AN3688"/>
      <c r="AO3688"/>
      <c r="AP3688"/>
      <c r="AQ3688"/>
      <c r="AR3688"/>
      <c r="AS3688"/>
      <c r="AT3688"/>
      <c r="AU3688"/>
      <c r="AV3688"/>
      <c r="AW3688"/>
      <c r="AX3688" t="inlineStr">
        <is>
          <t>Mortality</t>
        </is>
      </c>
      <c r="AY3688" t="inlineStr">
        <is>
          <t>Mortality</t>
        </is>
      </c>
      <c r="AZ3688" t="inlineStr">
        <is>
          <t>LC50</t>
        </is>
      </c>
      <c r="BA3688"/>
      <c r="BB3688" t="n">
        <v>4.0</v>
      </c>
      <c r="BC3688"/>
      <c r="BD3688"/>
      <c r="BE3688"/>
      <c r="BF3688"/>
      <c r="BG3688" t="inlineStr">
        <is>
          <t>Day(s)</t>
        </is>
      </c>
      <c r="BH3688"/>
      <c r="BI3688" t="inlineStr">
        <is>
          <t>DTXSID6023787</t>
        </is>
      </c>
      <c r="BJ3688" t="inlineStr">
        <is>
          <t>10.1897/03-11</t>
        </is>
      </c>
      <c r="BK3688"/>
      <c r="BL3688" t="inlineStr">
        <is>
          <t>Acute</t>
        </is>
      </c>
      <c r="BM3688"/>
      <c r="BN3688"/>
      <c r="BO3688"/>
      <c r="BP3688"/>
      <c r="BQ3688"/>
      <c r="BR3688"/>
      <c r="BS3688"/>
      <c r="BT3688" t="inlineStr">
        <is>
          <t>--</t>
        </is>
      </c>
      <c r="BU3688"/>
      <c r="BV3688"/>
      <c r="BW3688"/>
      <c r="BX3688"/>
      <c r="BY3688"/>
      <c r="BZ3688"/>
      <c r="CA3688"/>
      <c r="CB3688"/>
      <c r="CC3688"/>
      <c r="CD3688"/>
      <c r="CE3688"/>
      <c r="CF3688"/>
      <c r="CG3688"/>
      <c r="CH3688"/>
      <c r="CI3688"/>
      <c r="CJ3688" t="inlineStr">
        <is>
          <t xml:space="preserve">SOURCE/FROM INSTITUTE FOR ENVIRONMENTAL TOXICOLOGY, CLEMSON UNIVERSITY, PENDLETON, SOUTH CAROLINA//TMETH/1993 TEST EPA 600-/4-90/027//MEDIA/MODERATELY HARD WATER//   </t>
        </is>
      </c>
      <c r="CK3688" t="inlineStr">
        <is>
          <t>Hoang,T.C., J.R. Tomasso, and S.J. Klaine</t>
        </is>
      </c>
      <c r="CL3688" t="n">
        <v>73390.0</v>
      </c>
      <c r="CM3688" t="inlineStr">
        <is>
          <t>Influence of Water Quality and Age on Nickel Toxicity to Fathead Minnows (Pimephales promelas)</t>
        </is>
      </c>
      <c r="CN3688" t="inlineStr">
        <is>
          <t>Environ. Toxicol. Chem.23(1): 86-92</t>
        </is>
      </c>
      <c r="CO3688" t="n">
        <v>2004.0</v>
      </c>
      <c r="CP3688" t="inlineStr">
        <is>
          <t>Hoang,T.C., J.R. Tomasso, and S.J. Klaine (2004). Influence of Water Quality and Age on Nickel Toxicity to Fathead Minnows (Pimephales promelas). Environ. Toxicol. Chem., 23, (1), 86-92. doi:10.1897/03-11. ECOREF#:73390</t>
        </is>
      </c>
    </row>
    <row r="3689">
      <c r="A3689" t="n">
        <v>7786814.0</v>
      </c>
      <c r="B3689" t="inlineStr">
        <is>
          <t>Sulfuric acid, Nickel(2+)salt (1:1)</t>
        </is>
      </c>
      <c r="C3689"/>
      <c r="D3689" t="inlineStr">
        <is>
          <t>Measured</t>
        </is>
      </c>
      <c r="E3689" t="inlineStr">
        <is>
          <t>United States Environmental Protection Agency</t>
        </is>
      </c>
      <c r="F3689"/>
      <c r="G3689"/>
      <c r="H3689"/>
      <c r="I3689"/>
      <c r="J3689"/>
      <c r="K3689"/>
      <c r="L3689" t="inlineStr">
        <is>
          <t>Pimephales promelas</t>
        </is>
      </c>
      <c r="M3689" t="inlineStr">
        <is>
          <t>Fathead Minnow</t>
        </is>
      </c>
      <c r="N3689"/>
      <c r="O3689" t="inlineStr">
        <is>
          <t>&lt;</t>
        </is>
      </c>
      <c r="P3689" t="n">
        <v>1.0</v>
      </c>
      <c r="Q3689"/>
      <c r="R3689"/>
      <c r="S3689"/>
      <c r="T3689"/>
      <c r="U3689" t="inlineStr">
        <is>
          <t>Day(s)</t>
        </is>
      </c>
      <c r="V3689" t="inlineStr">
        <is>
          <t>Renewal</t>
        </is>
      </c>
      <c r="W3689" t="inlineStr">
        <is>
          <t>Fresh water</t>
        </is>
      </c>
      <c r="X3689" t="inlineStr">
        <is>
          <t>Lab</t>
        </is>
      </c>
      <c r="Y3689" t="n">
        <v>6.0</v>
      </c>
      <c r="Z3689" t="inlineStr">
        <is>
          <t>Total</t>
        </is>
      </c>
      <c r="AA3689"/>
      <c r="AB3689" t="n">
        <v>1.34</v>
      </c>
      <c r="AC3689"/>
      <c r="AD3689" t="n">
        <v>1.148</v>
      </c>
      <c r="AE3689"/>
      <c r="AF3689" t="n">
        <v>1.537</v>
      </c>
      <c r="AG3689" t="inlineStr">
        <is>
          <t>AI mg/L</t>
        </is>
      </c>
      <c r="AH3689"/>
      <c r="AI3689"/>
      <c r="AJ3689"/>
      <c r="AK3689"/>
      <c r="AL3689"/>
      <c r="AM3689"/>
      <c r="AN3689"/>
      <c r="AO3689"/>
      <c r="AP3689"/>
      <c r="AQ3689"/>
      <c r="AR3689"/>
      <c r="AS3689"/>
      <c r="AT3689"/>
      <c r="AU3689"/>
      <c r="AV3689"/>
      <c r="AW3689"/>
      <c r="AX3689" t="inlineStr">
        <is>
          <t>Mortality</t>
        </is>
      </c>
      <c r="AY3689" t="inlineStr">
        <is>
          <t>Mortality</t>
        </is>
      </c>
      <c r="AZ3689" t="inlineStr">
        <is>
          <t>LC50</t>
        </is>
      </c>
      <c r="BA3689"/>
      <c r="BB3689" t="n">
        <v>4.0</v>
      </c>
      <c r="BC3689"/>
      <c r="BD3689"/>
      <c r="BE3689"/>
      <c r="BF3689"/>
      <c r="BG3689" t="inlineStr">
        <is>
          <t>Day(s)</t>
        </is>
      </c>
      <c r="BH3689"/>
      <c r="BI3689" t="inlineStr">
        <is>
          <t>DTXSID6023787</t>
        </is>
      </c>
      <c r="BJ3689" t="inlineStr">
        <is>
          <t>10.1897/03-11</t>
        </is>
      </c>
      <c r="BK3689"/>
      <c r="BL3689" t="inlineStr">
        <is>
          <t>Acute</t>
        </is>
      </c>
      <c r="BM3689"/>
      <c r="BN3689"/>
      <c r="BO3689"/>
      <c r="BP3689"/>
      <c r="BQ3689"/>
      <c r="BR3689"/>
      <c r="BS3689"/>
      <c r="BT3689" t="inlineStr">
        <is>
          <t>--</t>
        </is>
      </c>
      <c r="BU3689"/>
      <c r="BV3689"/>
      <c r="BW3689"/>
      <c r="BX3689"/>
      <c r="BY3689"/>
      <c r="BZ3689"/>
      <c r="CA3689"/>
      <c r="CB3689"/>
      <c r="CC3689"/>
      <c r="CD3689"/>
      <c r="CE3689"/>
      <c r="CF3689"/>
      <c r="CG3689"/>
      <c r="CH3689"/>
      <c r="CI3689"/>
      <c r="CJ3689" t="inlineStr">
        <is>
          <t xml:space="preserve">SOURCE/FROM INSTITUTE FOR ENVIRONMENTAL TOXICOLOGY, CLEMSON UNIVERSITY, PENDLETON, SOUTH CAROLINA//TMETH/1993 TEST EPA 600-/4-90/027//MEDIA/MODERATELY HARD WATER//   </t>
        </is>
      </c>
      <c r="CK3689" t="inlineStr">
        <is>
          <t>Hoang,T.C., J.R. Tomasso, and S.J. Klaine</t>
        </is>
      </c>
      <c r="CL3689" t="n">
        <v>73390.0</v>
      </c>
      <c r="CM3689" t="inlineStr">
        <is>
          <t>Influence of Water Quality and Age on Nickel Toxicity to Fathead Minnows (Pimephales promelas)</t>
        </is>
      </c>
      <c r="CN3689" t="inlineStr">
        <is>
          <t>Environ. Toxicol. Chem.23(1): 86-92</t>
        </is>
      </c>
      <c r="CO3689" t="n">
        <v>2004.0</v>
      </c>
      <c r="CP3689" t="inlineStr">
        <is>
          <t>Hoang,T.C., J.R. Tomasso, and S.J. Klaine (2004). Influence of Water Quality and Age on Nickel Toxicity to Fathead Minnows (Pimephales promelas). Environ. Toxicol. Chem., 23, (1), 86-92. doi:10.1897/03-11. ECOREF#:73390</t>
        </is>
      </c>
    </row>
    <row r="3690">
      <c r="A3690" t="n">
        <v>7786814.0</v>
      </c>
      <c r="B3690" t="inlineStr">
        <is>
          <t>Sulfuric acid, Nickel(2+)salt (1:1)</t>
        </is>
      </c>
      <c r="C3690"/>
      <c r="D3690" t="inlineStr">
        <is>
          <t>Measured</t>
        </is>
      </c>
      <c r="E3690" t="inlineStr">
        <is>
          <t>United States Environmental Protection Agency</t>
        </is>
      </c>
      <c r="F3690"/>
      <c r="G3690"/>
      <c r="H3690"/>
      <c r="I3690"/>
      <c r="J3690"/>
      <c r="K3690"/>
      <c r="L3690" t="inlineStr">
        <is>
          <t>Pimephales promelas</t>
        </is>
      </c>
      <c r="M3690" t="inlineStr">
        <is>
          <t>Fathead Minnow</t>
        </is>
      </c>
      <c r="N3690"/>
      <c r="O3690" t="inlineStr">
        <is>
          <t>&lt;</t>
        </is>
      </c>
      <c r="P3690" t="n">
        <v>1.0</v>
      </c>
      <c r="Q3690"/>
      <c r="R3690"/>
      <c r="S3690"/>
      <c r="T3690"/>
      <c r="U3690" t="inlineStr">
        <is>
          <t>Day(s)</t>
        </is>
      </c>
      <c r="V3690" t="inlineStr">
        <is>
          <t>Renewal</t>
        </is>
      </c>
      <c r="W3690" t="inlineStr">
        <is>
          <t>Fresh water</t>
        </is>
      </c>
      <c r="X3690" t="inlineStr">
        <is>
          <t>Lab</t>
        </is>
      </c>
      <c r="Y3690" t="n">
        <v>6.0</v>
      </c>
      <c r="Z3690" t="inlineStr">
        <is>
          <t>Total</t>
        </is>
      </c>
      <c r="AA3690"/>
      <c r="AB3690" t="n">
        <v>2.14</v>
      </c>
      <c r="AC3690"/>
      <c r="AD3690" t="n">
        <v>1.863</v>
      </c>
      <c r="AE3690"/>
      <c r="AF3690" t="n">
        <v>2.366</v>
      </c>
      <c r="AG3690" t="inlineStr">
        <is>
          <t>AI mg/L</t>
        </is>
      </c>
      <c r="AH3690"/>
      <c r="AI3690"/>
      <c r="AJ3690"/>
      <c r="AK3690"/>
      <c r="AL3690"/>
      <c r="AM3690"/>
      <c r="AN3690"/>
      <c r="AO3690"/>
      <c r="AP3690"/>
      <c r="AQ3690"/>
      <c r="AR3690"/>
      <c r="AS3690"/>
      <c r="AT3690"/>
      <c r="AU3690"/>
      <c r="AV3690"/>
      <c r="AW3690"/>
      <c r="AX3690" t="inlineStr">
        <is>
          <t>Mortality</t>
        </is>
      </c>
      <c r="AY3690" t="inlineStr">
        <is>
          <t>Mortality</t>
        </is>
      </c>
      <c r="AZ3690" t="inlineStr">
        <is>
          <t>LC50</t>
        </is>
      </c>
      <c r="BA3690"/>
      <c r="BB3690" t="n">
        <v>4.0</v>
      </c>
      <c r="BC3690"/>
      <c r="BD3690"/>
      <c r="BE3690"/>
      <c r="BF3690"/>
      <c r="BG3690" t="inlineStr">
        <is>
          <t>Day(s)</t>
        </is>
      </c>
      <c r="BH3690"/>
      <c r="BI3690" t="inlineStr">
        <is>
          <t>DTXSID6023787</t>
        </is>
      </c>
      <c r="BJ3690" t="inlineStr">
        <is>
          <t>10.1897/03-11</t>
        </is>
      </c>
      <c r="BK3690"/>
      <c r="BL3690" t="inlineStr">
        <is>
          <t>Acute</t>
        </is>
      </c>
      <c r="BM3690"/>
      <c r="BN3690"/>
      <c r="BO3690"/>
      <c r="BP3690"/>
      <c r="BQ3690"/>
      <c r="BR3690"/>
      <c r="BS3690"/>
      <c r="BT3690" t="inlineStr">
        <is>
          <t>--</t>
        </is>
      </c>
      <c r="BU3690"/>
      <c r="BV3690"/>
      <c r="BW3690"/>
      <c r="BX3690"/>
      <c r="BY3690"/>
      <c r="BZ3690"/>
      <c r="CA3690"/>
      <c r="CB3690"/>
      <c r="CC3690"/>
      <c r="CD3690"/>
      <c r="CE3690"/>
      <c r="CF3690"/>
      <c r="CG3690"/>
      <c r="CH3690"/>
      <c r="CI3690"/>
      <c r="CJ3690" t="inlineStr">
        <is>
          <t xml:space="preserve">SOURCE/FROM INSTITUTE FOR ENVIRONMENTAL TOXICOLOGY, CLEMSON UNIVERSITY, PENDLETON, SOUTH CAROLINA//TMETH/1993 TEST EPA 600-/4-90/027//MEDIA/MODERATELY HARD WATER//   </t>
        </is>
      </c>
      <c r="CK3690" t="inlineStr">
        <is>
          <t>Hoang,T.C., J.R. Tomasso, and S.J. Klaine</t>
        </is>
      </c>
      <c r="CL3690" t="n">
        <v>73390.0</v>
      </c>
      <c r="CM3690" t="inlineStr">
        <is>
          <t>Influence of Water Quality and Age on Nickel Toxicity to Fathead Minnows (Pimephales promelas)</t>
        </is>
      </c>
      <c r="CN3690" t="inlineStr">
        <is>
          <t>Environ. Toxicol. Chem.23(1): 86-92</t>
        </is>
      </c>
      <c r="CO3690" t="n">
        <v>2004.0</v>
      </c>
      <c r="CP3690" t="inlineStr">
        <is>
          <t>Hoang,T.C., J.R. Tomasso, and S.J. Klaine (2004). Influence of Water Quality and Age on Nickel Toxicity to Fathead Minnows (Pimephales promelas). Environ. Toxicol. Chem., 23, (1), 86-92. doi:10.1897/03-11. ECOREF#:73390</t>
        </is>
      </c>
    </row>
    <row r="3691">
      <c r="A3691" t="n">
        <v>7786814.0</v>
      </c>
      <c r="B3691" t="inlineStr">
        <is>
          <t>Sulfuric acid, Nickel(2+)salt (1:1)</t>
        </is>
      </c>
      <c r="C3691"/>
      <c r="D3691" t="inlineStr">
        <is>
          <t>Measured</t>
        </is>
      </c>
      <c r="E3691" t="inlineStr">
        <is>
          <t>Not reported</t>
        </is>
      </c>
      <c r="F3691"/>
      <c r="G3691"/>
      <c r="H3691"/>
      <c r="I3691"/>
      <c r="J3691"/>
      <c r="K3691"/>
      <c r="L3691" t="inlineStr">
        <is>
          <t>Pimephales promelas</t>
        </is>
      </c>
      <c r="M3691" t="inlineStr">
        <is>
          <t>Fathead Minnow</t>
        </is>
      </c>
      <c r="N3691" t="inlineStr">
        <is>
          <t>Subadult</t>
        </is>
      </c>
      <c r="O3691"/>
      <c r="P3691"/>
      <c r="Q3691"/>
      <c r="R3691"/>
      <c r="S3691"/>
      <c r="T3691"/>
      <c r="U3691"/>
      <c r="V3691" t="inlineStr">
        <is>
          <t>Flow-through</t>
        </is>
      </c>
      <c r="W3691" t="inlineStr">
        <is>
          <t>Fresh water</t>
        </is>
      </c>
      <c r="X3691" t="inlineStr">
        <is>
          <t>Lab</t>
        </is>
      </c>
      <c r="Y3691" t="n">
        <v>12.0</v>
      </c>
      <c r="Z3691" t="inlineStr">
        <is>
          <t>Total</t>
        </is>
      </c>
      <c r="AA3691"/>
      <c r="AB3691"/>
      <c r="AC3691" t="inlineStr">
        <is>
          <t>&gt;</t>
        </is>
      </c>
      <c r="AD3691" t="n">
        <v>0.0</v>
      </c>
      <c r="AE3691" t="inlineStr">
        <is>
          <t>&lt;</t>
        </is>
      </c>
      <c r="AF3691" t="n">
        <v>78.38175</v>
      </c>
      <c r="AG3691" t="inlineStr">
        <is>
          <t>AI mg/L</t>
        </is>
      </c>
      <c r="AH3691"/>
      <c r="AI3691"/>
      <c r="AJ3691"/>
      <c r="AK3691"/>
      <c r="AL3691"/>
      <c r="AM3691"/>
      <c r="AN3691"/>
      <c r="AO3691"/>
      <c r="AP3691"/>
      <c r="AQ3691"/>
      <c r="AR3691"/>
      <c r="AS3691"/>
      <c r="AT3691"/>
      <c r="AU3691"/>
      <c r="AV3691"/>
      <c r="AW3691"/>
      <c r="AX3691" t="inlineStr">
        <is>
          <t>Mortality</t>
        </is>
      </c>
      <c r="AY3691" t="inlineStr">
        <is>
          <t>Mortality</t>
        </is>
      </c>
      <c r="AZ3691" t="inlineStr">
        <is>
          <t>LC50</t>
        </is>
      </c>
      <c r="BA3691"/>
      <c r="BB3691" t="n">
        <v>4.0</v>
      </c>
      <c r="BC3691"/>
      <c r="BD3691"/>
      <c r="BE3691"/>
      <c r="BF3691"/>
      <c r="BG3691" t="inlineStr">
        <is>
          <t>Day(s)</t>
        </is>
      </c>
      <c r="BH3691"/>
      <c r="BI3691" t="inlineStr">
        <is>
          <t>DTXSID6023787</t>
        </is>
      </c>
      <c r="BJ3691" t="inlineStr">
        <is>
          <t>10.1021/es980715q</t>
        </is>
      </c>
      <c r="BK3691"/>
      <c r="BL3691"/>
      <c r="BM3691"/>
      <c r="BN3691"/>
      <c r="BO3691"/>
      <c r="BP3691"/>
      <c r="BQ3691"/>
      <c r="BR3691"/>
      <c r="BS3691"/>
      <c r="BT3691" t="inlineStr">
        <is>
          <t>--</t>
        </is>
      </c>
      <c r="BU3691"/>
      <c r="BV3691"/>
      <c r="BW3691"/>
      <c r="BX3691"/>
      <c r="BY3691"/>
      <c r="BZ3691"/>
      <c r="CA3691"/>
      <c r="CB3691"/>
      <c r="CC3691"/>
      <c r="CD3691"/>
      <c r="CE3691"/>
      <c r="CF3691"/>
      <c r="CG3691"/>
      <c r="CH3691"/>
      <c r="CI3691" t="inlineStr">
        <is>
          <t xml:space="preserve">CONC1/FROM GRAPH//HARD/FROM GRAPH// </t>
        </is>
      </c>
      <c r="CJ3691" t="inlineStr">
        <is>
          <t xml:space="preserve">MEDIA/MIXTURE OF WELL WATER AND REVERSE OSMOSIS TREATED DEIONIZED WELL WATER//  CONC1/FROM GRAPH//HARD/FROM GRAPH// </t>
        </is>
      </c>
      <c r="CK3691" t="inlineStr">
        <is>
          <t>Meyer,J.S., R.C. Santore, J.P. Bobbitt, L.D. Debrey, C.J. Boese, P.R. Paquin, H.E. Allen, H.L. Bergman, and D.M. DiToro</t>
        </is>
      </c>
      <c r="CL3691" t="n">
        <v>67705.0</v>
      </c>
      <c r="CM3691" t="inlineStr">
        <is>
          <t>Binding of Nickel and Copper to Fish Gills Predicts Toxicity when Water Hardness Varies, but Free-Ion Activity Does Not</t>
        </is>
      </c>
      <c r="CN3691" t="inlineStr">
        <is>
          <t>Environ. Sci. Technol.33(6): 913-916</t>
        </is>
      </c>
      <c r="CO3691" t="n">
        <v>1999.0</v>
      </c>
      <c r="CP3691" t="inlineStr">
        <is>
          <t>Meyer,J.S., R.C. Santore, J.P. Bobbitt, L.D. Debrey, C.J. Boese, P.R. Paquin, H.E. Allen, H.L. Bergman, and D.M. DiToro (1999). Binding of Nickel and Copper to Fish Gills Predicts Toxicity when Water Hardness Varies, but Free-Ion Activity Does Not. Environ. Sci. Technol., 33, (6), 913-916. doi:10.1021/es980715q. ECOREF#:67705</t>
        </is>
      </c>
    </row>
    <row r="3692">
      <c r="A3692" t="n">
        <v>7786814.0</v>
      </c>
      <c r="B3692" t="inlineStr">
        <is>
          <t>Sulfuric acid, Nickel(2+)salt (1:1)</t>
        </is>
      </c>
      <c r="C3692"/>
      <c r="D3692" t="inlineStr">
        <is>
          <t>Measured</t>
        </is>
      </c>
      <c r="E3692" t="inlineStr">
        <is>
          <t>United States Environmental Protection Agency</t>
        </is>
      </c>
      <c r="F3692"/>
      <c r="G3692"/>
      <c r="H3692"/>
      <c r="I3692"/>
      <c r="J3692"/>
      <c r="K3692"/>
      <c r="L3692" t="inlineStr">
        <is>
          <t>Pimephales promelas</t>
        </is>
      </c>
      <c r="M3692" t="inlineStr">
        <is>
          <t>Fathead Minnow</t>
        </is>
      </c>
      <c r="N3692"/>
      <c r="O3692" t="inlineStr">
        <is>
          <t>&lt;</t>
        </is>
      </c>
      <c r="P3692" t="n">
        <v>1.0</v>
      </c>
      <c r="Q3692"/>
      <c r="R3692"/>
      <c r="S3692"/>
      <c r="T3692"/>
      <c r="U3692" t="inlineStr">
        <is>
          <t>Day(s)</t>
        </is>
      </c>
      <c r="V3692" t="inlineStr">
        <is>
          <t>Renewal</t>
        </is>
      </c>
      <c r="W3692" t="inlineStr">
        <is>
          <t>Fresh water</t>
        </is>
      </c>
      <c r="X3692" t="inlineStr">
        <is>
          <t>Lab</t>
        </is>
      </c>
      <c r="Y3692" t="n">
        <v>6.0</v>
      </c>
      <c r="Z3692" t="inlineStr">
        <is>
          <t>Total</t>
        </is>
      </c>
      <c r="AA3692"/>
      <c r="AB3692" t="n">
        <v>1.68</v>
      </c>
      <c r="AC3692"/>
      <c r="AD3692" t="n">
        <v>1.441</v>
      </c>
      <c r="AE3692"/>
      <c r="AF3692" t="n">
        <v>1.952</v>
      </c>
      <c r="AG3692" t="inlineStr">
        <is>
          <t>AI mg/L</t>
        </is>
      </c>
      <c r="AH3692"/>
      <c r="AI3692"/>
      <c r="AJ3692"/>
      <c r="AK3692"/>
      <c r="AL3692"/>
      <c r="AM3692"/>
      <c r="AN3692"/>
      <c r="AO3692"/>
      <c r="AP3692"/>
      <c r="AQ3692"/>
      <c r="AR3692"/>
      <c r="AS3692"/>
      <c r="AT3692"/>
      <c r="AU3692"/>
      <c r="AV3692"/>
      <c r="AW3692"/>
      <c r="AX3692" t="inlineStr">
        <is>
          <t>Mortality</t>
        </is>
      </c>
      <c r="AY3692" t="inlineStr">
        <is>
          <t>Mortality</t>
        </is>
      </c>
      <c r="AZ3692" t="inlineStr">
        <is>
          <t>LC50</t>
        </is>
      </c>
      <c r="BA3692"/>
      <c r="BB3692" t="n">
        <v>4.0</v>
      </c>
      <c r="BC3692"/>
      <c r="BD3692"/>
      <c r="BE3692"/>
      <c r="BF3692"/>
      <c r="BG3692" t="inlineStr">
        <is>
          <t>Day(s)</t>
        </is>
      </c>
      <c r="BH3692"/>
      <c r="BI3692" t="inlineStr">
        <is>
          <t>DTXSID6023787</t>
        </is>
      </c>
      <c r="BJ3692" t="inlineStr">
        <is>
          <t>10.1897/03-11</t>
        </is>
      </c>
      <c r="BK3692"/>
      <c r="BL3692" t="inlineStr">
        <is>
          <t>Acute</t>
        </is>
      </c>
      <c r="BM3692"/>
      <c r="BN3692"/>
      <c r="BO3692"/>
      <c r="BP3692"/>
      <c r="BQ3692"/>
      <c r="BR3692"/>
      <c r="BS3692"/>
      <c r="BT3692" t="inlineStr">
        <is>
          <t>--</t>
        </is>
      </c>
      <c r="BU3692"/>
      <c r="BV3692"/>
      <c r="BW3692"/>
      <c r="BX3692"/>
      <c r="BY3692"/>
      <c r="BZ3692"/>
      <c r="CA3692"/>
      <c r="CB3692"/>
      <c r="CC3692"/>
      <c r="CD3692"/>
      <c r="CE3692"/>
      <c r="CF3692"/>
      <c r="CG3692"/>
      <c r="CH3692"/>
      <c r="CI3692"/>
      <c r="CJ3692" t="inlineStr">
        <is>
          <t xml:space="preserve">SOURCE/FROM INSTITUTE FOR ENVIRONMENTAL TOXICOLOGY, CLEMSON UNIVERSITY, PENDLETON, SOUTH CAROLINA//TMETH/1993 TEST EPA 600-/4-90/027//MEDIA/MODERATELY HARD WATER//   </t>
        </is>
      </c>
      <c r="CK3692" t="inlineStr">
        <is>
          <t>Hoang,T.C., J.R. Tomasso, and S.J. Klaine</t>
        </is>
      </c>
      <c r="CL3692" t="n">
        <v>73390.0</v>
      </c>
      <c r="CM3692" t="inlineStr">
        <is>
          <t>Influence of Water Quality and Age on Nickel Toxicity to Fathead Minnows (Pimephales promelas)</t>
        </is>
      </c>
      <c r="CN3692" t="inlineStr">
        <is>
          <t>Environ. Toxicol. Chem.23(1): 86-92</t>
        </is>
      </c>
      <c r="CO3692" t="n">
        <v>2004.0</v>
      </c>
      <c r="CP3692" t="inlineStr">
        <is>
          <t>Hoang,T.C., J.R. Tomasso, and S.J. Klaine (2004). Influence of Water Quality and Age on Nickel Toxicity to Fathead Minnows (Pimephales promelas). Environ. Toxicol. Chem., 23, (1), 86-92. doi:10.1897/03-11. ECOREF#:73390</t>
        </is>
      </c>
    </row>
    <row r="3693">
      <c r="A3693" t="n">
        <v>7786814.0</v>
      </c>
      <c r="B3693" t="inlineStr">
        <is>
          <t>Sulfuric acid, Nickel(2+)salt (1:1)</t>
        </is>
      </c>
      <c r="C3693"/>
      <c r="D3693" t="inlineStr">
        <is>
          <t>Measured</t>
        </is>
      </c>
      <c r="E3693" t="inlineStr">
        <is>
          <t>United States Environmental Protection Agency</t>
        </is>
      </c>
      <c r="F3693"/>
      <c r="G3693"/>
      <c r="H3693"/>
      <c r="I3693"/>
      <c r="J3693"/>
      <c r="K3693"/>
      <c r="L3693" t="inlineStr">
        <is>
          <t>Pimephales promelas</t>
        </is>
      </c>
      <c r="M3693" t="inlineStr">
        <is>
          <t>Fathead Minnow</t>
        </is>
      </c>
      <c r="N3693"/>
      <c r="O3693" t="inlineStr">
        <is>
          <t>&lt;</t>
        </is>
      </c>
      <c r="P3693" t="n">
        <v>1.0</v>
      </c>
      <c r="Q3693"/>
      <c r="R3693"/>
      <c r="S3693"/>
      <c r="T3693"/>
      <c r="U3693" t="inlineStr">
        <is>
          <t>Day(s)</t>
        </is>
      </c>
      <c r="V3693" t="inlineStr">
        <is>
          <t>Renewal</t>
        </is>
      </c>
      <c r="W3693" t="inlineStr">
        <is>
          <t>Fresh water</t>
        </is>
      </c>
      <c r="X3693" t="inlineStr">
        <is>
          <t>Lab</t>
        </is>
      </c>
      <c r="Y3693" t="n">
        <v>6.0</v>
      </c>
      <c r="Z3693" t="inlineStr">
        <is>
          <t>Total</t>
        </is>
      </c>
      <c r="AA3693"/>
      <c r="AB3693" t="n">
        <v>1.32</v>
      </c>
      <c r="AC3693"/>
      <c r="AD3693" t="n">
        <v>1.181</v>
      </c>
      <c r="AE3693"/>
      <c r="AF3693" t="n">
        <v>1.643</v>
      </c>
      <c r="AG3693" t="inlineStr">
        <is>
          <t>AI mg/L</t>
        </is>
      </c>
      <c r="AH3693"/>
      <c r="AI3693"/>
      <c r="AJ3693"/>
      <c r="AK3693"/>
      <c r="AL3693"/>
      <c r="AM3693"/>
      <c r="AN3693"/>
      <c r="AO3693"/>
      <c r="AP3693"/>
      <c r="AQ3693"/>
      <c r="AR3693"/>
      <c r="AS3693"/>
      <c r="AT3693"/>
      <c r="AU3693"/>
      <c r="AV3693"/>
      <c r="AW3693"/>
      <c r="AX3693" t="inlineStr">
        <is>
          <t>Mortality</t>
        </is>
      </c>
      <c r="AY3693" t="inlineStr">
        <is>
          <t>Mortality</t>
        </is>
      </c>
      <c r="AZ3693" t="inlineStr">
        <is>
          <t>LC50</t>
        </is>
      </c>
      <c r="BA3693"/>
      <c r="BB3693" t="n">
        <v>4.0</v>
      </c>
      <c r="BC3693"/>
      <c r="BD3693"/>
      <c r="BE3693"/>
      <c r="BF3693"/>
      <c r="BG3693" t="inlineStr">
        <is>
          <t>Day(s)</t>
        </is>
      </c>
      <c r="BH3693"/>
      <c r="BI3693" t="inlineStr">
        <is>
          <t>DTXSID6023787</t>
        </is>
      </c>
      <c r="BJ3693" t="inlineStr">
        <is>
          <t>10.1897/03-11</t>
        </is>
      </c>
      <c r="BK3693"/>
      <c r="BL3693" t="inlineStr">
        <is>
          <t>Acute</t>
        </is>
      </c>
      <c r="BM3693"/>
      <c r="BN3693"/>
      <c r="BO3693"/>
      <c r="BP3693"/>
      <c r="BQ3693"/>
      <c r="BR3693"/>
      <c r="BS3693"/>
      <c r="BT3693" t="inlineStr">
        <is>
          <t>--</t>
        </is>
      </c>
      <c r="BU3693"/>
      <c r="BV3693"/>
      <c r="BW3693"/>
      <c r="BX3693"/>
      <c r="BY3693"/>
      <c r="BZ3693"/>
      <c r="CA3693"/>
      <c r="CB3693"/>
      <c r="CC3693"/>
      <c r="CD3693"/>
      <c r="CE3693"/>
      <c r="CF3693"/>
      <c r="CG3693"/>
      <c r="CH3693"/>
      <c r="CI3693"/>
      <c r="CJ3693" t="inlineStr">
        <is>
          <t xml:space="preserve">SOURCE/FROM INSTITUTE FOR ENVIRONMENTAL TOXICOLOGY, CLEMSON UNIVERSITY, PENDLETON, SOUTH CAROLINA//TMETH/1993 TEST EPA 600-/4-90/027//MEDIA/MODERATELY HARD WATER//   </t>
        </is>
      </c>
      <c r="CK3693" t="inlineStr">
        <is>
          <t>Hoang,T.C., J.R. Tomasso, and S.J. Klaine</t>
        </is>
      </c>
      <c r="CL3693" t="n">
        <v>73390.0</v>
      </c>
      <c r="CM3693" t="inlineStr">
        <is>
          <t>Influence of Water Quality and Age on Nickel Toxicity to Fathead Minnows (Pimephales promelas)</t>
        </is>
      </c>
      <c r="CN3693" t="inlineStr">
        <is>
          <t>Environ. Toxicol. Chem.23(1): 86-92</t>
        </is>
      </c>
      <c r="CO3693" t="n">
        <v>2004.0</v>
      </c>
      <c r="CP3693" t="inlineStr">
        <is>
          <t>Hoang,T.C., J.R. Tomasso, and S.J. Klaine (2004). Influence of Water Quality and Age on Nickel Toxicity to Fathead Minnows (Pimephales promelas). Environ. Toxicol. Chem., 23, (1), 86-92. doi:10.1897/03-11. ECOREF#:73390</t>
        </is>
      </c>
    </row>
    <row r="3694">
      <c r="A3694" t="n">
        <v>7786814.0</v>
      </c>
      <c r="B3694" t="inlineStr">
        <is>
          <t>Sulfuric acid, Nickel(2+)salt (1:1)</t>
        </is>
      </c>
      <c r="C3694"/>
      <c r="D3694" t="inlineStr">
        <is>
          <t>Measured</t>
        </is>
      </c>
      <c r="E3694" t="inlineStr">
        <is>
          <t>United States Environmental Protection Agency</t>
        </is>
      </c>
      <c r="F3694"/>
      <c r="G3694"/>
      <c r="H3694"/>
      <c r="I3694"/>
      <c r="J3694"/>
      <c r="K3694"/>
      <c r="L3694" t="inlineStr">
        <is>
          <t>Pimephales promelas</t>
        </is>
      </c>
      <c r="M3694" t="inlineStr">
        <is>
          <t>Fathead Minnow</t>
        </is>
      </c>
      <c r="N3694"/>
      <c r="O3694" t="inlineStr">
        <is>
          <t>&lt;</t>
        </is>
      </c>
      <c r="P3694" t="n">
        <v>1.0</v>
      </c>
      <c r="Q3694"/>
      <c r="R3694"/>
      <c r="S3694"/>
      <c r="T3694"/>
      <c r="U3694" t="inlineStr">
        <is>
          <t>Day(s)</t>
        </is>
      </c>
      <c r="V3694" t="inlineStr">
        <is>
          <t>Renewal</t>
        </is>
      </c>
      <c r="W3694" t="inlineStr">
        <is>
          <t>Fresh water</t>
        </is>
      </c>
      <c r="X3694" t="inlineStr">
        <is>
          <t>Lab</t>
        </is>
      </c>
      <c r="Y3694" t="n">
        <v>6.0</v>
      </c>
      <c r="Z3694" t="inlineStr">
        <is>
          <t>Total</t>
        </is>
      </c>
      <c r="AA3694"/>
      <c r="AB3694" t="n">
        <v>0.42</v>
      </c>
      <c r="AC3694"/>
      <c r="AD3694" t="n">
        <v>0.348</v>
      </c>
      <c r="AE3694"/>
      <c r="AF3694" t="n">
        <v>0.499</v>
      </c>
      <c r="AG3694" t="inlineStr">
        <is>
          <t>AI mg/L</t>
        </is>
      </c>
      <c r="AH3694"/>
      <c r="AI3694"/>
      <c r="AJ3694"/>
      <c r="AK3694"/>
      <c r="AL3694"/>
      <c r="AM3694"/>
      <c r="AN3694"/>
      <c r="AO3694"/>
      <c r="AP3694"/>
      <c r="AQ3694"/>
      <c r="AR3694"/>
      <c r="AS3694"/>
      <c r="AT3694"/>
      <c r="AU3694"/>
      <c r="AV3694"/>
      <c r="AW3694"/>
      <c r="AX3694" t="inlineStr">
        <is>
          <t>Mortality</t>
        </is>
      </c>
      <c r="AY3694" t="inlineStr">
        <is>
          <t>Mortality</t>
        </is>
      </c>
      <c r="AZ3694" t="inlineStr">
        <is>
          <t>LC50</t>
        </is>
      </c>
      <c r="BA3694"/>
      <c r="BB3694" t="n">
        <v>4.0</v>
      </c>
      <c r="BC3694"/>
      <c r="BD3694"/>
      <c r="BE3694"/>
      <c r="BF3694"/>
      <c r="BG3694" t="inlineStr">
        <is>
          <t>Day(s)</t>
        </is>
      </c>
      <c r="BH3694"/>
      <c r="BI3694" t="inlineStr">
        <is>
          <t>DTXSID6023787</t>
        </is>
      </c>
      <c r="BJ3694" t="inlineStr">
        <is>
          <t>10.1897/03-11</t>
        </is>
      </c>
      <c r="BK3694"/>
      <c r="BL3694" t="inlineStr">
        <is>
          <t>Acute</t>
        </is>
      </c>
      <c r="BM3694"/>
      <c r="BN3694"/>
      <c r="BO3694"/>
      <c r="BP3694"/>
      <c r="BQ3694"/>
      <c r="BR3694"/>
      <c r="BS3694"/>
      <c r="BT3694" t="inlineStr">
        <is>
          <t>--</t>
        </is>
      </c>
      <c r="BU3694"/>
      <c r="BV3694"/>
      <c r="BW3694"/>
      <c r="BX3694"/>
      <c r="BY3694"/>
      <c r="BZ3694"/>
      <c r="CA3694"/>
      <c r="CB3694"/>
      <c r="CC3694"/>
      <c r="CD3694"/>
      <c r="CE3694"/>
      <c r="CF3694"/>
      <c r="CG3694"/>
      <c r="CH3694"/>
      <c r="CI3694"/>
      <c r="CJ3694" t="inlineStr">
        <is>
          <t xml:space="preserve">SOURCE/FROM INSTITUTE FOR ENVIRONMENTAL TOXICOLOGY, CLEMSON UNIVERSITY, PENDLETON, SOUTH CAROLINA//TMETH/1993 TEST EPA 600-/4-90/027//MEDIA/MODERATELY HARD WATER//   </t>
        </is>
      </c>
      <c r="CK3694" t="inlineStr">
        <is>
          <t>Hoang,T.C., J.R. Tomasso, and S.J. Klaine</t>
        </is>
      </c>
      <c r="CL3694" t="n">
        <v>73390.0</v>
      </c>
      <c r="CM3694" t="inlineStr">
        <is>
          <t>Influence of Water Quality and Age on Nickel Toxicity to Fathead Minnows (Pimephales promelas)</t>
        </is>
      </c>
      <c r="CN3694" t="inlineStr">
        <is>
          <t>Environ. Toxicol. Chem.23(1): 86-92</t>
        </is>
      </c>
      <c r="CO3694" t="n">
        <v>2004.0</v>
      </c>
      <c r="CP3694" t="inlineStr">
        <is>
          <t>Hoang,T.C., J.R. Tomasso, and S.J. Klaine (2004). Influence of Water Quality and Age on Nickel Toxicity to Fathead Minnows (Pimephales promelas). Environ. Toxicol. Chem., 23, (1), 86-92. doi:10.1897/03-11. ECOREF#:73390</t>
        </is>
      </c>
    </row>
    <row r="3695">
      <c r="A3695" t="n">
        <v>7786814.0</v>
      </c>
      <c r="B3695" t="inlineStr">
        <is>
          <t>Sulfuric acid, Nickel(2+)salt (1:1)</t>
        </is>
      </c>
      <c r="C3695"/>
      <c r="D3695" t="inlineStr">
        <is>
          <t>Measured</t>
        </is>
      </c>
      <c r="E3695" t="inlineStr">
        <is>
          <t>United States Environmental Protection Agency</t>
        </is>
      </c>
      <c r="F3695"/>
      <c r="G3695"/>
      <c r="H3695"/>
      <c r="I3695"/>
      <c r="J3695"/>
      <c r="K3695"/>
      <c r="L3695" t="inlineStr">
        <is>
          <t>Pimephales promelas</t>
        </is>
      </c>
      <c r="M3695" t="inlineStr">
        <is>
          <t>Fathead Minnow</t>
        </is>
      </c>
      <c r="N3695"/>
      <c r="O3695" t="inlineStr">
        <is>
          <t>&lt;</t>
        </is>
      </c>
      <c r="P3695" t="n">
        <v>1.0</v>
      </c>
      <c r="Q3695"/>
      <c r="R3695"/>
      <c r="S3695"/>
      <c r="T3695"/>
      <c r="U3695" t="inlineStr">
        <is>
          <t>Day(s)</t>
        </is>
      </c>
      <c r="V3695" t="inlineStr">
        <is>
          <t>Renewal</t>
        </is>
      </c>
      <c r="W3695" t="inlineStr">
        <is>
          <t>Fresh water</t>
        </is>
      </c>
      <c r="X3695" t="inlineStr">
        <is>
          <t>Lab</t>
        </is>
      </c>
      <c r="Y3695" t="n">
        <v>6.0</v>
      </c>
      <c r="Z3695" t="inlineStr">
        <is>
          <t>Total</t>
        </is>
      </c>
      <c r="AA3695"/>
      <c r="AB3695" t="n">
        <v>2.92</v>
      </c>
      <c r="AC3695"/>
      <c r="AD3695" t="n">
        <v>2.516</v>
      </c>
      <c r="AE3695"/>
      <c r="AF3695" t="n">
        <v>3.209</v>
      </c>
      <c r="AG3695" t="inlineStr">
        <is>
          <t>AI mg/L</t>
        </is>
      </c>
      <c r="AH3695"/>
      <c r="AI3695"/>
      <c r="AJ3695"/>
      <c r="AK3695"/>
      <c r="AL3695"/>
      <c r="AM3695"/>
      <c r="AN3695"/>
      <c r="AO3695"/>
      <c r="AP3695"/>
      <c r="AQ3695"/>
      <c r="AR3695"/>
      <c r="AS3695"/>
      <c r="AT3695"/>
      <c r="AU3695"/>
      <c r="AV3695"/>
      <c r="AW3695"/>
      <c r="AX3695" t="inlineStr">
        <is>
          <t>Mortality</t>
        </is>
      </c>
      <c r="AY3695" t="inlineStr">
        <is>
          <t>Mortality</t>
        </is>
      </c>
      <c r="AZ3695" t="inlineStr">
        <is>
          <t>LC50</t>
        </is>
      </c>
      <c r="BA3695"/>
      <c r="BB3695" t="n">
        <v>4.0</v>
      </c>
      <c r="BC3695"/>
      <c r="BD3695"/>
      <c r="BE3695"/>
      <c r="BF3695"/>
      <c r="BG3695" t="inlineStr">
        <is>
          <t>Day(s)</t>
        </is>
      </c>
      <c r="BH3695"/>
      <c r="BI3695" t="inlineStr">
        <is>
          <t>DTXSID6023787</t>
        </is>
      </c>
      <c r="BJ3695" t="inlineStr">
        <is>
          <t>10.1897/03-11</t>
        </is>
      </c>
      <c r="BK3695"/>
      <c r="BL3695" t="inlineStr">
        <is>
          <t>Acute</t>
        </is>
      </c>
      <c r="BM3695"/>
      <c r="BN3695"/>
      <c r="BO3695"/>
      <c r="BP3695"/>
      <c r="BQ3695"/>
      <c r="BR3695"/>
      <c r="BS3695"/>
      <c r="BT3695" t="inlineStr">
        <is>
          <t>--</t>
        </is>
      </c>
      <c r="BU3695"/>
      <c r="BV3695"/>
      <c r="BW3695"/>
      <c r="BX3695"/>
      <c r="BY3695"/>
      <c r="BZ3695"/>
      <c r="CA3695"/>
      <c r="CB3695"/>
      <c r="CC3695"/>
      <c r="CD3695"/>
      <c r="CE3695"/>
      <c r="CF3695"/>
      <c r="CG3695"/>
      <c r="CH3695"/>
      <c r="CI3695"/>
      <c r="CJ3695" t="inlineStr">
        <is>
          <t xml:space="preserve">SOURCE/FROM INSTITUTE FOR ENVIRONMENTAL TOXICOLOGY, CLEMSON UNIVERSITY, PENDLETON, SOUTH CAROLINA//TMETH/1993 TEST EPA 600-/4-90/027//MEDIA/MODERATELY HARD WATER//   </t>
        </is>
      </c>
      <c r="CK3695" t="inlineStr">
        <is>
          <t>Hoang,T.C., J.R. Tomasso, and S.J. Klaine</t>
        </is>
      </c>
      <c r="CL3695" t="n">
        <v>73390.0</v>
      </c>
      <c r="CM3695" t="inlineStr">
        <is>
          <t>Influence of Water Quality and Age on Nickel Toxicity to Fathead Minnows (Pimephales promelas)</t>
        </is>
      </c>
      <c r="CN3695" t="inlineStr">
        <is>
          <t>Environ. Toxicol. Chem.23(1): 86-92</t>
        </is>
      </c>
      <c r="CO3695" t="n">
        <v>2004.0</v>
      </c>
      <c r="CP3695" t="inlineStr">
        <is>
          <t>Hoang,T.C., J.R. Tomasso, and S.J. Klaine (2004). Influence of Water Quality and Age on Nickel Toxicity to Fathead Minnows (Pimephales promelas). Environ. Toxicol. Chem., 23, (1), 86-92. doi:10.1897/03-11. ECOREF#:73390</t>
        </is>
      </c>
    </row>
    <row r="3696">
      <c r="A3696" t="n">
        <v>7786814.0</v>
      </c>
      <c r="B3696" t="inlineStr">
        <is>
          <t>Sulfuric acid, Nickel(2+)salt (1:1)</t>
        </is>
      </c>
      <c r="C3696"/>
      <c r="D3696" t="inlineStr">
        <is>
          <t>Measured</t>
        </is>
      </c>
      <c r="E3696" t="inlineStr">
        <is>
          <t>United States Environmental Protection Agency</t>
        </is>
      </c>
      <c r="F3696"/>
      <c r="G3696"/>
      <c r="H3696"/>
      <c r="I3696"/>
      <c r="J3696"/>
      <c r="K3696"/>
      <c r="L3696" t="inlineStr">
        <is>
          <t>Pimephales promelas</t>
        </is>
      </c>
      <c r="M3696" t="inlineStr">
        <is>
          <t>Fathead Minnow</t>
        </is>
      </c>
      <c r="N3696"/>
      <c r="O3696"/>
      <c r="P3696" t="n">
        <v>28.0</v>
      </c>
      <c r="Q3696"/>
      <c r="R3696"/>
      <c r="S3696"/>
      <c r="T3696"/>
      <c r="U3696" t="inlineStr">
        <is>
          <t>Day(s)</t>
        </is>
      </c>
      <c r="V3696" t="inlineStr">
        <is>
          <t>Renewal</t>
        </is>
      </c>
      <c r="W3696" t="inlineStr">
        <is>
          <t>Fresh water</t>
        </is>
      </c>
      <c r="X3696" t="inlineStr">
        <is>
          <t>Lab</t>
        </is>
      </c>
      <c r="Y3696" t="n">
        <v>6.0</v>
      </c>
      <c r="Z3696" t="inlineStr">
        <is>
          <t>Total</t>
        </is>
      </c>
      <c r="AA3696"/>
      <c r="AB3696" t="n">
        <v>6.94</v>
      </c>
      <c r="AC3696"/>
      <c r="AD3696" t="n">
        <v>6.205</v>
      </c>
      <c r="AE3696"/>
      <c r="AF3696" t="n">
        <v>7.657</v>
      </c>
      <c r="AG3696" t="inlineStr">
        <is>
          <t>AI mg/L</t>
        </is>
      </c>
      <c r="AH3696"/>
      <c r="AI3696"/>
      <c r="AJ3696"/>
      <c r="AK3696"/>
      <c r="AL3696"/>
      <c r="AM3696"/>
      <c r="AN3696"/>
      <c r="AO3696"/>
      <c r="AP3696"/>
      <c r="AQ3696"/>
      <c r="AR3696"/>
      <c r="AS3696"/>
      <c r="AT3696"/>
      <c r="AU3696"/>
      <c r="AV3696"/>
      <c r="AW3696"/>
      <c r="AX3696" t="inlineStr">
        <is>
          <t>Mortality</t>
        </is>
      </c>
      <c r="AY3696" t="inlineStr">
        <is>
          <t>Mortality</t>
        </is>
      </c>
      <c r="AZ3696" t="inlineStr">
        <is>
          <t>LC50</t>
        </is>
      </c>
      <c r="BA3696"/>
      <c r="BB3696" t="n">
        <v>4.0</v>
      </c>
      <c r="BC3696"/>
      <c r="BD3696"/>
      <c r="BE3696"/>
      <c r="BF3696"/>
      <c r="BG3696" t="inlineStr">
        <is>
          <t>Day(s)</t>
        </is>
      </c>
      <c r="BH3696"/>
      <c r="BI3696" t="inlineStr">
        <is>
          <t>DTXSID6023787</t>
        </is>
      </c>
      <c r="BJ3696" t="inlineStr">
        <is>
          <t>10.1897/03-11</t>
        </is>
      </c>
      <c r="BK3696"/>
      <c r="BL3696" t="inlineStr">
        <is>
          <t>Acute</t>
        </is>
      </c>
      <c r="BM3696"/>
      <c r="BN3696"/>
      <c r="BO3696"/>
      <c r="BP3696"/>
      <c r="BQ3696"/>
      <c r="BR3696"/>
      <c r="BS3696"/>
      <c r="BT3696" t="inlineStr">
        <is>
          <t>--</t>
        </is>
      </c>
      <c r="BU3696"/>
      <c r="BV3696"/>
      <c r="BW3696"/>
      <c r="BX3696"/>
      <c r="BY3696"/>
      <c r="BZ3696"/>
      <c r="CA3696"/>
      <c r="CB3696"/>
      <c r="CC3696"/>
      <c r="CD3696"/>
      <c r="CE3696"/>
      <c r="CF3696"/>
      <c r="CG3696"/>
      <c r="CH3696"/>
      <c r="CI3696"/>
      <c r="CJ3696" t="inlineStr">
        <is>
          <t xml:space="preserve">SOURCE/FROM INSTITUTE FOR ENVIRONMENTAL TOXICOLOGY, CLEMSON UNIVERSITY, PENDLETON, SOUTH CAROLINA//TMETH/1993 TEST EPA 600-/4-90/027//MEDIA/MODERATELY HARD WATER//   </t>
        </is>
      </c>
      <c r="CK3696" t="inlineStr">
        <is>
          <t>Hoang,T.C., J.R. Tomasso, and S.J. Klaine</t>
        </is>
      </c>
      <c r="CL3696" t="n">
        <v>73390.0</v>
      </c>
      <c r="CM3696" t="inlineStr">
        <is>
          <t>Influence of Water Quality and Age on Nickel Toxicity to Fathead Minnows (Pimephales promelas)</t>
        </is>
      </c>
      <c r="CN3696" t="inlineStr">
        <is>
          <t>Environ. Toxicol. Chem.23(1): 86-92</t>
        </is>
      </c>
      <c r="CO3696" t="n">
        <v>2004.0</v>
      </c>
      <c r="CP3696" t="inlineStr">
        <is>
          <t>Hoang,T.C., J.R. Tomasso, and S.J. Klaine (2004). Influence of Water Quality and Age on Nickel Toxicity to Fathead Minnows (Pimephales promelas). Environ. Toxicol. Chem., 23, (1), 86-92. doi:10.1897/03-11. ECOREF#:73390</t>
        </is>
      </c>
    </row>
    <row r="3697">
      <c r="A3697" t="n">
        <v>7786814.0</v>
      </c>
      <c r="B3697" t="inlineStr">
        <is>
          <t>Sulfuric acid, Nickel(2+)salt (1:1)</t>
        </is>
      </c>
      <c r="C3697"/>
      <c r="D3697" t="inlineStr">
        <is>
          <t>Measured</t>
        </is>
      </c>
      <c r="E3697" t="inlineStr">
        <is>
          <t>United States Environmental Protection Agency</t>
        </is>
      </c>
      <c r="F3697"/>
      <c r="G3697"/>
      <c r="H3697"/>
      <c r="I3697"/>
      <c r="J3697"/>
      <c r="K3697"/>
      <c r="L3697" t="inlineStr">
        <is>
          <t>Pimephales promelas</t>
        </is>
      </c>
      <c r="M3697" t="inlineStr">
        <is>
          <t>Fathead Minnow</t>
        </is>
      </c>
      <c r="N3697"/>
      <c r="O3697" t="inlineStr">
        <is>
          <t>&lt;</t>
        </is>
      </c>
      <c r="P3697" t="n">
        <v>1.0</v>
      </c>
      <c r="Q3697"/>
      <c r="R3697"/>
      <c r="S3697"/>
      <c r="T3697"/>
      <c r="U3697" t="inlineStr">
        <is>
          <t>Day(s)</t>
        </is>
      </c>
      <c r="V3697" t="inlineStr">
        <is>
          <t>Renewal</t>
        </is>
      </c>
      <c r="W3697" t="inlineStr">
        <is>
          <t>Fresh water</t>
        </is>
      </c>
      <c r="X3697" t="inlineStr">
        <is>
          <t>Lab</t>
        </is>
      </c>
      <c r="Y3697" t="n">
        <v>6.0</v>
      </c>
      <c r="Z3697" t="inlineStr">
        <is>
          <t>Total</t>
        </is>
      </c>
      <c r="AA3697"/>
      <c r="AB3697" t="n">
        <v>2.93</v>
      </c>
      <c r="AC3697"/>
      <c r="AD3697" t="n">
        <v>2.63</v>
      </c>
      <c r="AE3697"/>
      <c r="AF3697" t="n">
        <v>3.215</v>
      </c>
      <c r="AG3697" t="inlineStr">
        <is>
          <t>AI mg/L</t>
        </is>
      </c>
      <c r="AH3697"/>
      <c r="AI3697"/>
      <c r="AJ3697"/>
      <c r="AK3697"/>
      <c r="AL3697"/>
      <c r="AM3697"/>
      <c r="AN3697"/>
      <c r="AO3697"/>
      <c r="AP3697"/>
      <c r="AQ3697"/>
      <c r="AR3697"/>
      <c r="AS3697"/>
      <c r="AT3697"/>
      <c r="AU3697"/>
      <c r="AV3697"/>
      <c r="AW3697"/>
      <c r="AX3697" t="inlineStr">
        <is>
          <t>Mortality</t>
        </is>
      </c>
      <c r="AY3697" t="inlineStr">
        <is>
          <t>Mortality</t>
        </is>
      </c>
      <c r="AZ3697" t="inlineStr">
        <is>
          <t>LC50</t>
        </is>
      </c>
      <c r="BA3697"/>
      <c r="BB3697" t="n">
        <v>4.0</v>
      </c>
      <c r="BC3697"/>
      <c r="BD3697"/>
      <c r="BE3697"/>
      <c r="BF3697"/>
      <c r="BG3697" t="inlineStr">
        <is>
          <t>Day(s)</t>
        </is>
      </c>
      <c r="BH3697"/>
      <c r="BI3697" t="inlineStr">
        <is>
          <t>DTXSID6023787</t>
        </is>
      </c>
      <c r="BJ3697" t="inlineStr">
        <is>
          <t>10.1897/03-11</t>
        </is>
      </c>
      <c r="BK3697"/>
      <c r="BL3697" t="inlineStr">
        <is>
          <t>Acute</t>
        </is>
      </c>
      <c r="BM3697"/>
      <c r="BN3697"/>
      <c r="BO3697"/>
      <c r="BP3697"/>
      <c r="BQ3697"/>
      <c r="BR3697"/>
      <c r="BS3697"/>
      <c r="BT3697" t="inlineStr">
        <is>
          <t>--</t>
        </is>
      </c>
      <c r="BU3697"/>
      <c r="BV3697"/>
      <c r="BW3697"/>
      <c r="BX3697"/>
      <c r="BY3697"/>
      <c r="BZ3697"/>
      <c r="CA3697"/>
      <c r="CB3697"/>
      <c r="CC3697"/>
      <c r="CD3697"/>
      <c r="CE3697"/>
      <c r="CF3697"/>
      <c r="CG3697"/>
      <c r="CH3697"/>
      <c r="CI3697"/>
      <c r="CJ3697" t="inlineStr">
        <is>
          <t xml:space="preserve">SOURCE/FROM INSTITUTE FOR ENVIRONMENTAL TOXICOLOGY, CLEMSON UNIVERSITY, PENDLETON, SOUTH CAROLINA//TMETH/1993 TEST EPA 600-/4-90/027//MEDIA/MODERATELY HARD WATER//   </t>
        </is>
      </c>
      <c r="CK3697" t="inlineStr">
        <is>
          <t>Hoang,T.C., J.R. Tomasso, and S.J. Klaine</t>
        </is>
      </c>
      <c r="CL3697" t="n">
        <v>73390.0</v>
      </c>
      <c r="CM3697" t="inlineStr">
        <is>
          <t>Influence of Water Quality and Age on Nickel Toxicity to Fathead Minnows (Pimephales promelas)</t>
        </is>
      </c>
      <c r="CN3697" t="inlineStr">
        <is>
          <t>Environ. Toxicol. Chem.23(1): 86-92</t>
        </is>
      </c>
      <c r="CO3697" t="n">
        <v>2004.0</v>
      </c>
      <c r="CP3697" t="inlineStr">
        <is>
          <t>Hoang,T.C., J.R. Tomasso, and S.J. Klaine (2004). Influence of Water Quality and Age on Nickel Toxicity to Fathead Minnows (Pimephales promelas). Environ. Toxicol. Chem., 23, (1), 86-92. doi:10.1897/03-11. ECOREF#:73390</t>
        </is>
      </c>
    </row>
    <row r="3698">
      <c r="A3698" t="n">
        <v>7786814.0</v>
      </c>
      <c r="B3698" t="inlineStr">
        <is>
          <t>Sulfuric acid, Nickel(2+)salt (1:1)</t>
        </is>
      </c>
      <c r="C3698"/>
      <c r="D3698" t="inlineStr">
        <is>
          <t>Measured</t>
        </is>
      </c>
      <c r="E3698" t="inlineStr">
        <is>
          <t>United States Environmental Protection Agency</t>
        </is>
      </c>
      <c r="F3698"/>
      <c r="G3698"/>
      <c r="H3698"/>
      <c r="I3698"/>
      <c r="J3698"/>
      <c r="K3698"/>
      <c r="L3698" t="inlineStr">
        <is>
          <t>Pimephales promelas</t>
        </is>
      </c>
      <c r="M3698" t="inlineStr">
        <is>
          <t>Fathead Minnow</t>
        </is>
      </c>
      <c r="N3698"/>
      <c r="O3698" t="inlineStr">
        <is>
          <t>&lt;</t>
        </is>
      </c>
      <c r="P3698" t="n">
        <v>1.0</v>
      </c>
      <c r="Q3698"/>
      <c r="R3698"/>
      <c r="S3698"/>
      <c r="T3698"/>
      <c r="U3698" t="inlineStr">
        <is>
          <t>Day(s)</t>
        </is>
      </c>
      <c r="V3698" t="inlineStr">
        <is>
          <t>Renewal</t>
        </is>
      </c>
      <c r="W3698" t="inlineStr">
        <is>
          <t>Fresh water</t>
        </is>
      </c>
      <c r="X3698" t="inlineStr">
        <is>
          <t>Lab</t>
        </is>
      </c>
      <c r="Y3698" t="n">
        <v>6.0</v>
      </c>
      <c r="Z3698" t="inlineStr">
        <is>
          <t>Total</t>
        </is>
      </c>
      <c r="AA3698"/>
      <c r="AB3698" t="n">
        <v>0.27</v>
      </c>
      <c r="AC3698"/>
      <c r="AD3698" t="n">
        <v>0.239</v>
      </c>
      <c r="AE3698"/>
      <c r="AF3698" t="n">
        <v>0.313</v>
      </c>
      <c r="AG3698" t="inlineStr">
        <is>
          <t>AI mg/L</t>
        </is>
      </c>
      <c r="AH3698"/>
      <c r="AI3698"/>
      <c r="AJ3698"/>
      <c r="AK3698"/>
      <c r="AL3698"/>
      <c r="AM3698"/>
      <c r="AN3698"/>
      <c r="AO3698"/>
      <c r="AP3698"/>
      <c r="AQ3698"/>
      <c r="AR3698"/>
      <c r="AS3698"/>
      <c r="AT3698"/>
      <c r="AU3698"/>
      <c r="AV3698"/>
      <c r="AW3698"/>
      <c r="AX3698" t="inlineStr">
        <is>
          <t>Mortality</t>
        </is>
      </c>
      <c r="AY3698" t="inlineStr">
        <is>
          <t>Mortality</t>
        </is>
      </c>
      <c r="AZ3698" t="inlineStr">
        <is>
          <t>LC50</t>
        </is>
      </c>
      <c r="BA3698"/>
      <c r="BB3698" t="n">
        <v>4.0</v>
      </c>
      <c r="BC3698"/>
      <c r="BD3698"/>
      <c r="BE3698"/>
      <c r="BF3698"/>
      <c r="BG3698" t="inlineStr">
        <is>
          <t>Day(s)</t>
        </is>
      </c>
      <c r="BH3698"/>
      <c r="BI3698" t="inlineStr">
        <is>
          <t>DTXSID6023787</t>
        </is>
      </c>
      <c r="BJ3698" t="inlineStr">
        <is>
          <t>10.1897/03-11</t>
        </is>
      </c>
      <c r="BK3698"/>
      <c r="BL3698" t="inlineStr">
        <is>
          <t>Acute</t>
        </is>
      </c>
      <c r="BM3698"/>
      <c r="BN3698"/>
      <c r="BO3698"/>
      <c r="BP3698"/>
      <c r="BQ3698"/>
      <c r="BR3698"/>
      <c r="BS3698"/>
      <c r="BT3698" t="inlineStr">
        <is>
          <t>--</t>
        </is>
      </c>
      <c r="BU3698"/>
      <c r="BV3698"/>
      <c r="BW3698"/>
      <c r="BX3698"/>
      <c r="BY3698"/>
      <c r="BZ3698"/>
      <c r="CA3698"/>
      <c r="CB3698"/>
      <c r="CC3698"/>
      <c r="CD3698"/>
      <c r="CE3698"/>
      <c r="CF3698"/>
      <c r="CG3698"/>
      <c r="CH3698"/>
      <c r="CI3698"/>
      <c r="CJ3698" t="inlineStr">
        <is>
          <t xml:space="preserve">SOURCE/FROM INSTITUTE FOR ENVIRONMENTAL TOXICOLOGY, CLEMSON UNIVERSITY, PENDLETON, SOUTH CAROLINA//TMETH/1993 TEST EPA 600-/4-90/027//MEDIA/LABORATORY WATER ADJUSTED TO MATCH GEORGE CREEK HARDNESS, PH, AND ALKALINITY//   </t>
        </is>
      </c>
      <c r="CK3698" t="inlineStr">
        <is>
          <t>Hoang,T.C., J.R. Tomasso, and S.J. Klaine</t>
        </is>
      </c>
      <c r="CL3698" t="n">
        <v>73390.0</v>
      </c>
      <c r="CM3698" t="inlineStr">
        <is>
          <t>Influence of Water Quality and Age on Nickel Toxicity to Fathead Minnows (Pimephales promelas)</t>
        </is>
      </c>
      <c r="CN3698" t="inlineStr">
        <is>
          <t>Environ. Toxicol. Chem.23(1): 86-92</t>
        </is>
      </c>
      <c r="CO3698" t="n">
        <v>2004.0</v>
      </c>
      <c r="CP3698" t="inlineStr">
        <is>
          <t>Hoang,T.C., J.R. Tomasso, and S.J. Klaine (2004). Influence of Water Quality and Age on Nickel Toxicity to Fathead Minnows (Pimephales promelas). Environ. Toxicol. Chem., 23, (1), 86-92. doi:10.1897/03-11. ECOREF#:73390</t>
        </is>
      </c>
    </row>
    <row r="3699">
      <c r="A3699" t="n">
        <v>7786814.0</v>
      </c>
      <c r="B3699" t="inlineStr">
        <is>
          <t>Sulfuric acid, Nickel(2+)salt (1:1)</t>
        </is>
      </c>
      <c r="C3699"/>
      <c r="D3699" t="inlineStr">
        <is>
          <t>Measured</t>
        </is>
      </c>
      <c r="E3699" t="inlineStr">
        <is>
          <t>United States Environmental Protection Agency</t>
        </is>
      </c>
      <c r="F3699"/>
      <c r="G3699"/>
      <c r="H3699"/>
      <c r="I3699"/>
      <c r="J3699"/>
      <c r="K3699"/>
      <c r="L3699" t="inlineStr">
        <is>
          <t>Pimephales promelas</t>
        </is>
      </c>
      <c r="M3699" t="inlineStr">
        <is>
          <t>Fathead Minnow</t>
        </is>
      </c>
      <c r="N3699"/>
      <c r="O3699" t="inlineStr">
        <is>
          <t>&lt;</t>
        </is>
      </c>
      <c r="P3699" t="n">
        <v>1.0</v>
      </c>
      <c r="Q3699"/>
      <c r="R3699"/>
      <c r="S3699"/>
      <c r="T3699"/>
      <c r="U3699" t="inlineStr">
        <is>
          <t>Day(s)</t>
        </is>
      </c>
      <c r="V3699" t="inlineStr">
        <is>
          <t>Renewal</t>
        </is>
      </c>
      <c r="W3699" t="inlineStr">
        <is>
          <t>Fresh water</t>
        </is>
      </c>
      <c r="X3699" t="inlineStr">
        <is>
          <t>Lab</t>
        </is>
      </c>
      <c r="Y3699" t="n">
        <v>6.0</v>
      </c>
      <c r="Z3699" t="inlineStr">
        <is>
          <t>Total</t>
        </is>
      </c>
      <c r="AA3699"/>
      <c r="AB3699" t="n">
        <v>0.62</v>
      </c>
      <c r="AC3699"/>
      <c r="AD3699" t="n">
        <v>0.505</v>
      </c>
      <c r="AE3699"/>
      <c r="AF3699" t="n">
        <v>0.781</v>
      </c>
      <c r="AG3699" t="inlineStr">
        <is>
          <t>AI mg/L</t>
        </is>
      </c>
      <c r="AH3699"/>
      <c r="AI3699"/>
      <c r="AJ3699"/>
      <c r="AK3699"/>
      <c r="AL3699"/>
      <c r="AM3699"/>
      <c r="AN3699"/>
      <c r="AO3699"/>
      <c r="AP3699"/>
      <c r="AQ3699"/>
      <c r="AR3699"/>
      <c r="AS3699"/>
      <c r="AT3699"/>
      <c r="AU3699"/>
      <c r="AV3699"/>
      <c r="AW3699"/>
      <c r="AX3699" t="inlineStr">
        <is>
          <t>Mortality</t>
        </is>
      </c>
      <c r="AY3699" t="inlineStr">
        <is>
          <t>Mortality</t>
        </is>
      </c>
      <c r="AZ3699" t="inlineStr">
        <is>
          <t>LC50</t>
        </is>
      </c>
      <c r="BA3699"/>
      <c r="BB3699" t="n">
        <v>4.0</v>
      </c>
      <c r="BC3699"/>
      <c r="BD3699"/>
      <c r="BE3699"/>
      <c r="BF3699"/>
      <c r="BG3699" t="inlineStr">
        <is>
          <t>Day(s)</t>
        </is>
      </c>
      <c r="BH3699"/>
      <c r="BI3699" t="inlineStr">
        <is>
          <t>DTXSID6023787</t>
        </is>
      </c>
      <c r="BJ3699" t="inlineStr">
        <is>
          <t>10.1897/03-11</t>
        </is>
      </c>
      <c r="BK3699"/>
      <c r="BL3699" t="inlineStr">
        <is>
          <t>Acute</t>
        </is>
      </c>
      <c r="BM3699"/>
      <c r="BN3699"/>
      <c r="BO3699"/>
      <c r="BP3699"/>
      <c r="BQ3699"/>
      <c r="BR3699"/>
      <c r="BS3699"/>
      <c r="BT3699" t="inlineStr">
        <is>
          <t>--</t>
        </is>
      </c>
      <c r="BU3699"/>
      <c r="BV3699"/>
      <c r="BW3699"/>
      <c r="BX3699"/>
      <c r="BY3699"/>
      <c r="BZ3699"/>
      <c r="CA3699"/>
      <c r="CB3699"/>
      <c r="CC3699"/>
      <c r="CD3699"/>
      <c r="CE3699"/>
      <c r="CF3699"/>
      <c r="CG3699"/>
      <c r="CH3699"/>
      <c r="CI3699"/>
      <c r="CJ3699" t="inlineStr">
        <is>
          <t xml:space="preserve">SOURCE/FROM INSTITUTE FOR ENVIRONMENTAL TOXICOLOGY, CLEMSON UNIVERSITY, PENDLETON, SOUTH CAROLINA//TMETH/1993 TEST EPA 600-/4-90/027//MEDIA/MODERATELY HARD WATER//   </t>
        </is>
      </c>
      <c r="CK3699" t="inlineStr">
        <is>
          <t>Hoang,T.C., J.R. Tomasso, and S.J. Klaine</t>
        </is>
      </c>
      <c r="CL3699" t="n">
        <v>73390.0</v>
      </c>
      <c r="CM3699" t="inlineStr">
        <is>
          <t>Influence of Water Quality and Age on Nickel Toxicity to Fathead Minnows (Pimephales promelas)</t>
        </is>
      </c>
      <c r="CN3699" t="inlineStr">
        <is>
          <t>Environ. Toxicol. Chem.23(1): 86-92</t>
        </is>
      </c>
      <c r="CO3699" t="n">
        <v>2004.0</v>
      </c>
      <c r="CP3699" t="inlineStr">
        <is>
          <t>Hoang,T.C., J.R. Tomasso, and S.J. Klaine (2004). Influence of Water Quality and Age on Nickel Toxicity to Fathead Minnows (Pimephales promelas). Environ. Toxicol. Chem., 23, (1), 86-92. doi:10.1897/03-11. ECOREF#:73390</t>
        </is>
      </c>
    </row>
    <row r="3700">
      <c r="A3700" t="n">
        <v>7786814.0</v>
      </c>
      <c r="B3700" t="inlineStr">
        <is>
          <t>Sulfuric acid, Nickel(2+)salt (1:1)</t>
        </is>
      </c>
      <c r="C3700"/>
      <c r="D3700" t="inlineStr">
        <is>
          <t>Measured</t>
        </is>
      </c>
      <c r="E3700" t="inlineStr">
        <is>
          <t>United States Environmental Protection Agency</t>
        </is>
      </c>
      <c r="F3700"/>
      <c r="G3700"/>
      <c r="H3700"/>
      <c r="I3700"/>
      <c r="J3700"/>
      <c r="K3700"/>
      <c r="L3700" t="inlineStr">
        <is>
          <t>Pimephales promelas</t>
        </is>
      </c>
      <c r="M3700" t="inlineStr">
        <is>
          <t>Fathead Minnow</t>
        </is>
      </c>
      <c r="N3700"/>
      <c r="O3700"/>
      <c r="P3700" t="n">
        <v>28.0</v>
      </c>
      <c r="Q3700"/>
      <c r="R3700"/>
      <c r="S3700"/>
      <c r="T3700"/>
      <c r="U3700" t="inlineStr">
        <is>
          <t>Day(s)</t>
        </is>
      </c>
      <c r="V3700" t="inlineStr">
        <is>
          <t>Renewal</t>
        </is>
      </c>
      <c r="W3700" t="inlineStr">
        <is>
          <t>Fresh water</t>
        </is>
      </c>
      <c r="X3700" t="inlineStr">
        <is>
          <t>Lab</t>
        </is>
      </c>
      <c r="Y3700" t="n">
        <v>6.0</v>
      </c>
      <c r="Z3700" t="inlineStr">
        <is>
          <t>Total</t>
        </is>
      </c>
      <c r="AA3700"/>
      <c r="AB3700" t="n">
        <v>5.45</v>
      </c>
      <c r="AC3700"/>
      <c r="AD3700" t="n">
        <v>4.86</v>
      </c>
      <c r="AE3700"/>
      <c r="AF3700" t="n">
        <v>6.013</v>
      </c>
      <c r="AG3700" t="inlineStr">
        <is>
          <t>AI mg/L</t>
        </is>
      </c>
      <c r="AH3700"/>
      <c r="AI3700"/>
      <c r="AJ3700"/>
      <c r="AK3700"/>
      <c r="AL3700"/>
      <c r="AM3700"/>
      <c r="AN3700"/>
      <c r="AO3700"/>
      <c r="AP3700"/>
      <c r="AQ3700"/>
      <c r="AR3700"/>
      <c r="AS3700"/>
      <c r="AT3700"/>
      <c r="AU3700"/>
      <c r="AV3700"/>
      <c r="AW3700"/>
      <c r="AX3700" t="inlineStr">
        <is>
          <t>Mortality</t>
        </is>
      </c>
      <c r="AY3700" t="inlineStr">
        <is>
          <t>Mortality</t>
        </is>
      </c>
      <c r="AZ3700" t="inlineStr">
        <is>
          <t>LC50</t>
        </is>
      </c>
      <c r="BA3700"/>
      <c r="BB3700" t="n">
        <v>4.0</v>
      </c>
      <c r="BC3700"/>
      <c r="BD3700"/>
      <c r="BE3700"/>
      <c r="BF3700"/>
      <c r="BG3700" t="inlineStr">
        <is>
          <t>Day(s)</t>
        </is>
      </c>
      <c r="BH3700"/>
      <c r="BI3700" t="inlineStr">
        <is>
          <t>DTXSID6023787</t>
        </is>
      </c>
      <c r="BJ3700" t="inlineStr">
        <is>
          <t>10.1897/03-11</t>
        </is>
      </c>
      <c r="BK3700"/>
      <c r="BL3700" t="inlineStr">
        <is>
          <t>Acute</t>
        </is>
      </c>
      <c r="BM3700"/>
      <c r="BN3700"/>
      <c r="BO3700"/>
      <c r="BP3700"/>
      <c r="BQ3700"/>
      <c r="BR3700"/>
      <c r="BS3700"/>
      <c r="BT3700" t="inlineStr">
        <is>
          <t>--</t>
        </is>
      </c>
      <c r="BU3700"/>
      <c r="BV3700"/>
      <c r="BW3700"/>
      <c r="BX3700"/>
      <c r="BY3700"/>
      <c r="BZ3700"/>
      <c r="CA3700"/>
      <c r="CB3700"/>
      <c r="CC3700"/>
      <c r="CD3700"/>
      <c r="CE3700"/>
      <c r="CF3700"/>
      <c r="CG3700"/>
      <c r="CH3700"/>
      <c r="CI3700"/>
      <c r="CJ3700" t="inlineStr">
        <is>
          <t xml:space="preserve">SOURCE/FROM INSTITUTE FOR ENVIRONMENTAL TOXICOLOGY, CLEMSON UNIVERSITY, PENDLETON, SOUTH CAROLINA//TMETH/1993 TEST EPA 600-/4-90/027//MEDIA/MODERATELY HARD WATER//   </t>
        </is>
      </c>
      <c r="CK3700" t="inlineStr">
        <is>
          <t>Hoang,T.C., J.R. Tomasso, and S.J. Klaine</t>
        </is>
      </c>
      <c r="CL3700" t="n">
        <v>73390.0</v>
      </c>
      <c r="CM3700" t="inlineStr">
        <is>
          <t>Influence of Water Quality and Age on Nickel Toxicity to Fathead Minnows (Pimephales promelas)</t>
        </is>
      </c>
      <c r="CN3700" t="inlineStr">
        <is>
          <t>Environ. Toxicol. Chem.23(1): 86-92</t>
        </is>
      </c>
      <c r="CO3700" t="n">
        <v>2004.0</v>
      </c>
      <c r="CP3700" t="inlineStr">
        <is>
          <t>Hoang,T.C., J.R. Tomasso, and S.J. Klaine (2004). Influence of Water Quality and Age on Nickel Toxicity to Fathead Minnows (Pimephales promelas). Environ. Toxicol. Chem., 23, (1), 86-92. doi:10.1897/03-11. ECOREF#:73390</t>
        </is>
      </c>
    </row>
    <row r="3701">
      <c r="A3701" t="n">
        <v>7786814.0</v>
      </c>
      <c r="B3701" t="inlineStr">
        <is>
          <t>Sulfuric acid, Nickel(2+)salt (1:1)</t>
        </is>
      </c>
      <c r="C3701"/>
      <c r="D3701" t="inlineStr">
        <is>
          <t>Measured</t>
        </is>
      </c>
      <c r="E3701" t="inlineStr">
        <is>
          <t>United States Environmental Protection Agency</t>
        </is>
      </c>
      <c r="F3701"/>
      <c r="G3701"/>
      <c r="H3701"/>
      <c r="I3701"/>
      <c r="J3701"/>
      <c r="K3701"/>
      <c r="L3701" t="inlineStr">
        <is>
          <t>Pimephales promelas</t>
        </is>
      </c>
      <c r="M3701" t="inlineStr">
        <is>
          <t>Fathead Minnow</t>
        </is>
      </c>
      <c r="N3701"/>
      <c r="O3701"/>
      <c r="P3701" t="n">
        <v>28.0</v>
      </c>
      <c r="Q3701"/>
      <c r="R3701"/>
      <c r="S3701"/>
      <c r="T3701"/>
      <c r="U3701" t="inlineStr">
        <is>
          <t>Day(s)</t>
        </is>
      </c>
      <c r="V3701" t="inlineStr">
        <is>
          <t>Renewal</t>
        </is>
      </c>
      <c r="W3701" t="inlineStr">
        <is>
          <t>Fresh water</t>
        </is>
      </c>
      <c r="X3701" t="inlineStr">
        <is>
          <t>Lab</t>
        </is>
      </c>
      <c r="Y3701" t="n">
        <v>6.0</v>
      </c>
      <c r="Z3701" t="inlineStr">
        <is>
          <t>Total</t>
        </is>
      </c>
      <c r="AA3701"/>
      <c r="AB3701" t="n">
        <v>7.49</v>
      </c>
      <c r="AC3701"/>
      <c r="AD3701" t="n">
        <v>6.753</v>
      </c>
      <c r="AE3701"/>
      <c r="AF3701" t="n">
        <v>8.308</v>
      </c>
      <c r="AG3701" t="inlineStr">
        <is>
          <t>AI mg/L</t>
        </is>
      </c>
      <c r="AH3701"/>
      <c r="AI3701"/>
      <c r="AJ3701"/>
      <c r="AK3701"/>
      <c r="AL3701"/>
      <c r="AM3701"/>
      <c r="AN3701"/>
      <c r="AO3701"/>
      <c r="AP3701"/>
      <c r="AQ3701"/>
      <c r="AR3701"/>
      <c r="AS3701"/>
      <c r="AT3701"/>
      <c r="AU3701"/>
      <c r="AV3701"/>
      <c r="AW3701"/>
      <c r="AX3701" t="inlineStr">
        <is>
          <t>Mortality</t>
        </is>
      </c>
      <c r="AY3701" t="inlineStr">
        <is>
          <t>Mortality</t>
        </is>
      </c>
      <c r="AZ3701" t="inlineStr">
        <is>
          <t>LC50</t>
        </is>
      </c>
      <c r="BA3701"/>
      <c r="BB3701" t="n">
        <v>4.0</v>
      </c>
      <c r="BC3701"/>
      <c r="BD3701"/>
      <c r="BE3701"/>
      <c r="BF3701"/>
      <c r="BG3701" t="inlineStr">
        <is>
          <t>Day(s)</t>
        </is>
      </c>
      <c r="BH3701"/>
      <c r="BI3701" t="inlineStr">
        <is>
          <t>DTXSID6023787</t>
        </is>
      </c>
      <c r="BJ3701" t="inlineStr">
        <is>
          <t>10.1897/03-11</t>
        </is>
      </c>
      <c r="BK3701"/>
      <c r="BL3701" t="inlineStr">
        <is>
          <t>Acute</t>
        </is>
      </c>
      <c r="BM3701"/>
      <c r="BN3701"/>
      <c r="BO3701"/>
      <c r="BP3701"/>
      <c r="BQ3701"/>
      <c r="BR3701"/>
      <c r="BS3701"/>
      <c r="BT3701" t="inlineStr">
        <is>
          <t>--</t>
        </is>
      </c>
      <c r="BU3701"/>
      <c r="BV3701"/>
      <c r="BW3701"/>
      <c r="BX3701"/>
      <c r="BY3701"/>
      <c r="BZ3701"/>
      <c r="CA3701"/>
      <c r="CB3701"/>
      <c r="CC3701"/>
      <c r="CD3701"/>
      <c r="CE3701"/>
      <c r="CF3701"/>
      <c r="CG3701"/>
      <c r="CH3701"/>
      <c r="CI3701"/>
      <c r="CJ3701" t="inlineStr">
        <is>
          <t xml:space="preserve">SOURCE/FROM INSTITUTE FOR ENVIRONMENTAL TOXICOLOGY, CLEMSON UNIVERSITY, PENDLETON, SOUTH CAROLINA//TMETH/1993 TEST EPA 600-/4-90/027//MEDIA/MODERATELY HARD WATER//   </t>
        </is>
      </c>
      <c r="CK3701" t="inlineStr">
        <is>
          <t>Hoang,T.C., J.R. Tomasso, and S.J. Klaine</t>
        </is>
      </c>
      <c r="CL3701" t="n">
        <v>73390.0</v>
      </c>
      <c r="CM3701" t="inlineStr">
        <is>
          <t>Influence of Water Quality and Age on Nickel Toxicity to Fathead Minnows (Pimephales promelas)</t>
        </is>
      </c>
      <c r="CN3701" t="inlineStr">
        <is>
          <t>Environ. Toxicol. Chem.23(1): 86-92</t>
        </is>
      </c>
      <c r="CO3701" t="n">
        <v>2004.0</v>
      </c>
      <c r="CP3701" t="inlineStr">
        <is>
          <t>Hoang,T.C., J.R. Tomasso, and S.J. Klaine (2004). Influence of Water Quality and Age on Nickel Toxicity to Fathead Minnows (Pimephales promelas). Environ. Toxicol. Chem., 23, (1), 86-92. doi:10.1897/03-11. ECOREF#:73390</t>
        </is>
      </c>
    </row>
    <row r="3702">
      <c r="A3702" t="n">
        <v>7786814.0</v>
      </c>
      <c r="B3702" t="inlineStr">
        <is>
          <t>Sulfuric acid, Nickel(2+)salt (1:1)</t>
        </is>
      </c>
      <c r="C3702"/>
      <c r="D3702" t="inlineStr">
        <is>
          <t>Measured</t>
        </is>
      </c>
      <c r="E3702" t="inlineStr">
        <is>
          <t>Not reported</t>
        </is>
      </c>
      <c r="F3702"/>
      <c r="G3702"/>
      <c r="H3702"/>
      <c r="I3702"/>
      <c r="J3702"/>
      <c r="K3702"/>
      <c r="L3702" t="inlineStr">
        <is>
          <t>Pimephales promelas</t>
        </is>
      </c>
      <c r="M3702" t="inlineStr">
        <is>
          <t>Fathead Minnow</t>
        </is>
      </c>
      <c r="N3702"/>
      <c r="O3702"/>
      <c r="P3702"/>
      <c r="Q3702"/>
      <c r="R3702"/>
      <c r="S3702"/>
      <c r="T3702"/>
      <c r="U3702"/>
      <c r="V3702" t="inlineStr">
        <is>
          <t>Flow-through</t>
        </is>
      </c>
      <c r="W3702" t="inlineStr">
        <is>
          <t>Fresh water</t>
        </is>
      </c>
      <c r="X3702" t="inlineStr">
        <is>
          <t>Lab</t>
        </is>
      </c>
      <c r="Y3702"/>
      <c r="Z3702" t="inlineStr">
        <is>
          <t>Total</t>
        </is>
      </c>
      <c r="AA3702"/>
      <c r="AB3702" t="n">
        <v>5.383</v>
      </c>
      <c r="AC3702"/>
      <c r="AD3702"/>
      <c r="AE3702"/>
      <c r="AF3702"/>
      <c r="AG3702" t="inlineStr">
        <is>
          <t>AI mg/L</t>
        </is>
      </c>
      <c r="AH3702"/>
      <c r="AI3702"/>
      <c r="AJ3702"/>
      <c r="AK3702"/>
      <c r="AL3702"/>
      <c r="AM3702"/>
      <c r="AN3702"/>
      <c r="AO3702"/>
      <c r="AP3702"/>
      <c r="AQ3702"/>
      <c r="AR3702"/>
      <c r="AS3702"/>
      <c r="AT3702"/>
      <c r="AU3702"/>
      <c r="AV3702"/>
      <c r="AW3702"/>
      <c r="AX3702" t="inlineStr">
        <is>
          <t>Mortality</t>
        </is>
      </c>
      <c r="AY3702" t="inlineStr">
        <is>
          <t>Mortality</t>
        </is>
      </c>
      <c r="AZ3702" t="inlineStr">
        <is>
          <t>LC50</t>
        </is>
      </c>
      <c r="BA3702"/>
      <c r="BB3702" t="n">
        <v>4.0</v>
      </c>
      <c r="BC3702"/>
      <c r="BD3702"/>
      <c r="BE3702"/>
      <c r="BF3702"/>
      <c r="BG3702" t="inlineStr">
        <is>
          <t>Day(s)</t>
        </is>
      </c>
      <c r="BH3702"/>
      <c r="BI3702" t="inlineStr">
        <is>
          <t>DTXSID6023787</t>
        </is>
      </c>
      <c r="BJ3702"/>
      <c r="BK3702"/>
      <c r="BL3702" t="inlineStr">
        <is>
          <t>Acute</t>
        </is>
      </c>
      <c r="BM3702"/>
      <c r="BN3702"/>
      <c r="BO3702"/>
      <c r="BP3702"/>
      <c r="BQ3702"/>
      <c r="BR3702"/>
      <c r="BS3702"/>
      <c r="BT3702" t="inlineStr">
        <is>
          <t>--</t>
        </is>
      </c>
      <c r="BU3702"/>
      <c r="BV3702"/>
      <c r="BW3702"/>
      <c r="BX3702"/>
      <c r="BY3702"/>
      <c r="BZ3702"/>
      <c r="CA3702"/>
      <c r="CB3702"/>
      <c r="CC3702"/>
      <c r="CD3702"/>
      <c r="CE3702"/>
      <c r="CF3702"/>
      <c r="CG3702"/>
      <c r="CH3702"/>
      <c r="CI3702"/>
      <c r="CJ3702" t="inlineStr">
        <is>
          <t xml:space="preserve">MEDIA/FROM COLBY LAKE NEAR THE ERIE MINING CO PUMP HOUSE//   </t>
        </is>
      </c>
      <c r="CK3702" t="inlineStr">
        <is>
          <t>Lind,D., K. Alto, and S. Chatterton</t>
        </is>
      </c>
      <c r="CL3702" t="n">
        <v>5081.0</v>
      </c>
      <c r="CM3702" t="inlineStr">
        <is>
          <t>Regional Copper-Nickel Study</t>
        </is>
      </c>
      <c r="CN3702" t="inlineStr">
        <is>
          <t>Draft Report, Minnesota Environmental Quality Board St.Paul, MN:54-</t>
        </is>
      </c>
      <c r="CO3702" t="n">
        <v>1978.0</v>
      </c>
      <c r="CP3702" t="inlineStr">
        <is>
          <t>Lind,D., K. Alto, and S. Chatterton (1978). Regional Copper-Nickel Study. Draft Report, Minnesota Environmental Quality Board St.Paul, MN, 54-. ECOREF#:5081</t>
        </is>
      </c>
    </row>
    <row r="3703">
      <c r="A3703" t="n">
        <v>7786814.0</v>
      </c>
      <c r="B3703" t="inlineStr">
        <is>
          <t>Sulfuric acid, Nickel(2+)salt (1:1)</t>
        </is>
      </c>
      <c r="C3703"/>
      <c r="D3703" t="inlineStr">
        <is>
          <t>Measured</t>
        </is>
      </c>
      <c r="E3703" t="inlineStr">
        <is>
          <t>United States Environmental Protection Agency</t>
        </is>
      </c>
      <c r="F3703"/>
      <c r="G3703"/>
      <c r="H3703"/>
      <c r="I3703"/>
      <c r="J3703"/>
      <c r="K3703"/>
      <c r="L3703" t="inlineStr">
        <is>
          <t>Pimephales promelas</t>
        </is>
      </c>
      <c r="M3703" t="inlineStr">
        <is>
          <t>Fathead Minnow</t>
        </is>
      </c>
      <c r="N3703"/>
      <c r="O3703" t="inlineStr">
        <is>
          <t>&lt;</t>
        </is>
      </c>
      <c r="P3703" t="n">
        <v>1.0</v>
      </c>
      <c r="Q3703"/>
      <c r="R3703"/>
      <c r="S3703"/>
      <c r="T3703"/>
      <c r="U3703" t="inlineStr">
        <is>
          <t>Day(s)</t>
        </is>
      </c>
      <c r="V3703" t="inlineStr">
        <is>
          <t>Renewal</t>
        </is>
      </c>
      <c r="W3703" t="inlineStr">
        <is>
          <t>Fresh water</t>
        </is>
      </c>
      <c r="X3703" t="inlineStr">
        <is>
          <t>Lab</t>
        </is>
      </c>
      <c r="Y3703" t="n">
        <v>6.0</v>
      </c>
      <c r="Z3703" t="inlineStr">
        <is>
          <t>Total</t>
        </is>
      </c>
      <c r="AA3703"/>
      <c r="AB3703" t="n">
        <v>0.71</v>
      </c>
      <c r="AC3703"/>
      <c r="AD3703" t="n">
        <v>0.602</v>
      </c>
      <c r="AE3703"/>
      <c r="AF3703" t="n">
        <v>0.84</v>
      </c>
      <c r="AG3703" t="inlineStr">
        <is>
          <t>AI mg/L</t>
        </is>
      </c>
      <c r="AH3703"/>
      <c r="AI3703"/>
      <c r="AJ3703"/>
      <c r="AK3703"/>
      <c r="AL3703"/>
      <c r="AM3703"/>
      <c r="AN3703"/>
      <c r="AO3703"/>
      <c r="AP3703"/>
      <c r="AQ3703"/>
      <c r="AR3703"/>
      <c r="AS3703"/>
      <c r="AT3703"/>
      <c r="AU3703"/>
      <c r="AV3703"/>
      <c r="AW3703"/>
      <c r="AX3703" t="inlineStr">
        <is>
          <t>Mortality</t>
        </is>
      </c>
      <c r="AY3703" t="inlineStr">
        <is>
          <t>Mortality</t>
        </is>
      </c>
      <c r="AZ3703" t="inlineStr">
        <is>
          <t>LC50</t>
        </is>
      </c>
      <c r="BA3703"/>
      <c r="BB3703" t="n">
        <v>4.0</v>
      </c>
      <c r="BC3703"/>
      <c r="BD3703"/>
      <c r="BE3703"/>
      <c r="BF3703"/>
      <c r="BG3703" t="inlineStr">
        <is>
          <t>Day(s)</t>
        </is>
      </c>
      <c r="BH3703"/>
      <c r="BI3703" t="inlineStr">
        <is>
          <t>DTXSID6023787</t>
        </is>
      </c>
      <c r="BJ3703" t="inlineStr">
        <is>
          <t>10.1897/03-11</t>
        </is>
      </c>
      <c r="BK3703"/>
      <c r="BL3703" t="inlineStr">
        <is>
          <t>Acute</t>
        </is>
      </c>
      <c r="BM3703"/>
      <c r="BN3703"/>
      <c r="BO3703"/>
      <c r="BP3703"/>
      <c r="BQ3703"/>
      <c r="BR3703"/>
      <c r="BS3703"/>
      <c r="BT3703" t="inlineStr">
        <is>
          <t>--</t>
        </is>
      </c>
      <c r="BU3703"/>
      <c r="BV3703"/>
      <c r="BW3703"/>
      <c r="BX3703"/>
      <c r="BY3703"/>
      <c r="BZ3703"/>
      <c r="CA3703"/>
      <c r="CB3703"/>
      <c r="CC3703"/>
      <c r="CD3703"/>
      <c r="CE3703"/>
      <c r="CF3703"/>
      <c r="CG3703"/>
      <c r="CH3703"/>
      <c r="CI3703"/>
      <c r="CJ3703" t="inlineStr">
        <is>
          <t xml:space="preserve">SOURCE/FROM INSTITUTE FOR ENVIRONMENTAL TOXICOLOGY, CLEMSON UNIVERSITY, PENDLETON, SOUTH CAROLINA//TMETH/1993 TEST EPA 600-/4-90/027//MEDIA/MODERATELY HARD WATER//   </t>
        </is>
      </c>
      <c r="CK3703" t="inlineStr">
        <is>
          <t>Hoang,T.C., J.R. Tomasso, and S.J. Klaine</t>
        </is>
      </c>
      <c r="CL3703" t="n">
        <v>73390.0</v>
      </c>
      <c r="CM3703" t="inlineStr">
        <is>
          <t>Influence of Water Quality and Age on Nickel Toxicity to Fathead Minnows (Pimephales promelas)</t>
        </is>
      </c>
      <c r="CN3703" t="inlineStr">
        <is>
          <t>Environ. Toxicol. Chem.23(1): 86-92</t>
        </is>
      </c>
      <c r="CO3703" t="n">
        <v>2004.0</v>
      </c>
      <c r="CP3703" t="inlineStr">
        <is>
          <t>Hoang,T.C., J.R. Tomasso, and S.J. Klaine (2004). Influence of Water Quality and Age on Nickel Toxicity to Fathead Minnows (Pimephales promelas). Environ. Toxicol. Chem., 23, (1), 86-92. doi:10.1897/03-11. ECOREF#:73390</t>
        </is>
      </c>
    </row>
    <row r="3704">
      <c r="A3704" t="n">
        <v>7786814.0</v>
      </c>
      <c r="B3704" t="inlineStr">
        <is>
          <t>Sulfuric acid, Nickel(2+)salt (1:1)</t>
        </is>
      </c>
      <c r="C3704"/>
      <c r="D3704" t="inlineStr">
        <is>
          <t>Measured</t>
        </is>
      </c>
      <c r="E3704" t="inlineStr">
        <is>
          <t>Not reported</t>
        </is>
      </c>
      <c r="F3704"/>
      <c r="G3704"/>
      <c r="H3704"/>
      <c r="I3704"/>
      <c r="J3704"/>
      <c r="K3704"/>
      <c r="L3704" t="inlineStr">
        <is>
          <t>Pimephales promelas</t>
        </is>
      </c>
      <c r="M3704" t="inlineStr">
        <is>
          <t>Fathead Minnow</t>
        </is>
      </c>
      <c r="N3704" t="inlineStr">
        <is>
          <t>Subadult</t>
        </is>
      </c>
      <c r="O3704"/>
      <c r="P3704"/>
      <c r="Q3704"/>
      <c r="R3704"/>
      <c r="S3704"/>
      <c r="T3704"/>
      <c r="U3704"/>
      <c r="V3704" t="inlineStr">
        <is>
          <t>Flow-through</t>
        </is>
      </c>
      <c r="W3704" t="inlineStr">
        <is>
          <t>Fresh water</t>
        </is>
      </c>
      <c r="X3704" t="inlineStr">
        <is>
          <t>Lab</t>
        </is>
      </c>
      <c r="Y3704" t="n">
        <v>12.0</v>
      </c>
      <c r="Z3704" t="inlineStr">
        <is>
          <t>Total</t>
        </is>
      </c>
      <c r="AA3704"/>
      <c r="AB3704"/>
      <c r="AC3704" t="inlineStr">
        <is>
          <t>&gt;</t>
        </is>
      </c>
      <c r="AD3704" t="n">
        <v>235.14525</v>
      </c>
      <c r="AE3704" t="inlineStr">
        <is>
          <t>&lt;</t>
        </is>
      </c>
      <c r="AF3704" t="n">
        <v>313.527</v>
      </c>
      <c r="AG3704" t="inlineStr">
        <is>
          <t>AI mg/L</t>
        </is>
      </c>
      <c r="AH3704"/>
      <c r="AI3704"/>
      <c r="AJ3704"/>
      <c r="AK3704"/>
      <c r="AL3704"/>
      <c r="AM3704"/>
      <c r="AN3704"/>
      <c r="AO3704"/>
      <c r="AP3704"/>
      <c r="AQ3704"/>
      <c r="AR3704"/>
      <c r="AS3704"/>
      <c r="AT3704"/>
      <c r="AU3704"/>
      <c r="AV3704"/>
      <c r="AW3704"/>
      <c r="AX3704" t="inlineStr">
        <is>
          <t>Mortality</t>
        </is>
      </c>
      <c r="AY3704" t="inlineStr">
        <is>
          <t>Mortality</t>
        </is>
      </c>
      <c r="AZ3704" t="inlineStr">
        <is>
          <t>LC50</t>
        </is>
      </c>
      <c r="BA3704"/>
      <c r="BB3704" t="n">
        <v>4.0</v>
      </c>
      <c r="BC3704"/>
      <c r="BD3704"/>
      <c r="BE3704"/>
      <c r="BF3704"/>
      <c r="BG3704" t="inlineStr">
        <is>
          <t>Day(s)</t>
        </is>
      </c>
      <c r="BH3704"/>
      <c r="BI3704" t="inlineStr">
        <is>
          <t>DTXSID6023787</t>
        </is>
      </c>
      <c r="BJ3704" t="inlineStr">
        <is>
          <t>10.1021/es980715q</t>
        </is>
      </c>
      <c r="BK3704"/>
      <c r="BL3704"/>
      <c r="BM3704"/>
      <c r="BN3704"/>
      <c r="BO3704"/>
      <c r="BP3704"/>
      <c r="BQ3704"/>
      <c r="BR3704"/>
      <c r="BS3704"/>
      <c r="BT3704" t="inlineStr">
        <is>
          <t>--</t>
        </is>
      </c>
      <c r="BU3704"/>
      <c r="BV3704"/>
      <c r="BW3704"/>
      <c r="BX3704"/>
      <c r="BY3704"/>
      <c r="BZ3704"/>
      <c r="CA3704"/>
      <c r="CB3704"/>
      <c r="CC3704"/>
      <c r="CD3704"/>
      <c r="CE3704"/>
      <c r="CF3704"/>
      <c r="CG3704"/>
      <c r="CH3704"/>
      <c r="CI3704" t="inlineStr">
        <is>
          <t xml:space="preserve">CONC1/FROM GRAPH//HARD/FROM GRAPH// </t>
        </is>
      </c>
      <c r="CJ3704" t="inlineStr">
        <is>
          <t xml:space="preserve">MEDIA/MIXTURE OF WELL WATER AND REVERSE OSMOSIS TREATED DEIONIZED WELL WATER//  CONC1/FROM GRAPH//HARD/FROM GRAPH// </t>
        </is>
      </c>
      <c r="CK3704" t="inlineStr">
        <is>
          <t>Meyer,J.S., R.C. Santore, J.P. Bobbitt, L.D. Debrey, C.J. Boese, P.R. Paquin, H.E. Allen, H.L. Bergman, and D.M. DiToro</t>
        </is>
      </c>
      <c r="CL3704" t="n">
        <v>67705.0</v>
      </c>
      <c r="CM3704" t="inlineStr">
        <is>
          <t>Binding of Nickel and Copper to Fish Gills Predicts Toxicity when Water Hardness Varies, but Free-Ion Activity Does Not</t>
        </is>
      </c>
      <c r="CN3704" t="inlineStr">
        <is>
          <t>Environ. Sci. Technol.33(6): 913-916</t>
        </is>
      </c>
      <c r="CO3704" t="n">
        <v>1999.0</v>
      </c>
      <c r="CP3704" t="inlineStr">
        <is>
          <t>Meyer,J.S., R.C. Santore, J.P. Bobbitt, L.D. Debrey, C.J. Boese, P.R. Paquin, H.E. Allen, H.L. Bergman, and D.M. DiToro (1999). Binding of Nickel and Copper to Fish Gills Predicts Toxicity when Water Hardness Varies, but Free-Ion Activity Does Not. Environ. Sci. Technol., 33, (6), 913-916. doi:10.1021/es980715q. ECOREF#:67705</t>
        </is>
      </c>
    </row>
    <row r="3705">
      <c r="A3705" t="n">
        <v>7786814.0</v>
      </c>
      <c r="B3705" t="inlineStr">
        <is>
          <t>Sulfuric acid, Nickel(2+)salt (1:1)</t>
        </is>
      </c>
      <c r="C3705"/>
      <c r="D3705" t="inlineStr">
        <is>
          <t>Measured</t>
        </is>
      </c>
      <c r="E3705" t="inlineStr">
        <is>
          <t>Not reported</t>
        </is>
      </c>
      <c r="F3705"/>
      <c r="G3705"/>
      <c r="H3705"/>
      <c r="I3705"/>
      <c r="J3705"/>
      <c r="K3705"/>
      <c r="L3705" t="inlineStr">
        <is>
          <t>Pimephales promelas</t>
        </is>
      </c>
      <c r="M3705" t="inlineStr">
        <is>
          <t>Fathead Minnow</t>
        </is>
      </c>
      <c r="N3705"/>
      <c r="O3705"/>
      <c r="P3705"/>
      <c r="Q3705"/>
      <c r="R3705"/>
      <c r="S3705"/>
      <c r="T3705"/>
      <c r="U3705"/>
      <c r="V3705" t="inlineStr">
        <is>
          <t>Flow-through</t>
        </is>
      </c>
      <c r="W3705" t="inlineStr">
        <is>
          <t>Fresh water</t>
        </is>
      </c>
      <c r="X3705" t="inlineStr">
        <is>
          <t>Lab</t>
        </is>
      </c>
      <c r="Y3705"/>
      <c r="Z3705" t="inlineStr">
        <is>
          <t>Total</t>
        </is>
      </c>
      <c r="AA3705"/>
      <c r="AB3705" t="n">
        <v>2.92</v>
      </c>
      <c r="AC3705"/>
      <c r="AD3705"/>
      <c r="AE3705"/>
      <c r="AF3705"/>
      <c r="AG3705" t="inlineStr">
        <is>
          <t>AI mg/L</t>
        </is>
      </c>
      <c r="AH3705"/>
      <c r="AI3705"/>
      <c r="AJ3705"/>
      <c r="AK3705"/>
      <c r="AL3705"/>
      <c r="AM3705"/>
      <c r="AN3705"/>
      <c r="AO3705"/>
      <c r="AP3705"/>
      <c r="AQ3705"/>
      <c r="AR3705"/>
      <c r="AS3705"/>
      <c r="AT3705"/>
      <c r="AU3705"/>
      <c r="AV3705"/>
      <c r="AW3705"/>
      <c r="AX3705" t="inlineStr">
        <is>
          <t>Mortality</t>
        </is>
      </c>
      <c r="AY3705" t="inlineStr">
        <is>
          <t>Mortality</t>
        </is>
      </c>
      <c r="AZ3705" t="inlineStr">
        <is>
          <t>LC50</t>
        </is>
      </c>
      <c r="BA3705"/>
      <c r="BB3705" t="n">
        <v>4.0</v>
      </c>
      <c r="BC3705"/>
      <c r="BD3705"/>
      <c r="BE3705"/>
      <c r="BF3705"/>
      <c r="BG3705" t="inlineStr">
        <is>
          <t>Day(s)</t>
        </is>
      </c>
      <c r="BH3705"/>
      <c r="BI3705" t="inlineStr">
        <is>
          <t>DTXSID6023787</t>
        </is>
      </c>
      <c r="BJ3705"/>
      <c r="BK3705"/>
      <c r="BL3705" t="inlineStr">
        <is>
          <t>Acute</t>
        </is>
      </c>
      <c r="BM3705"/>
      <c r="BN3705"/>
      <c r="BO3705"/>
      <c r="BP3705"/>
      <c r="BQ3705"/>
      <c r="BR3705"/>
      <c r="BS3705"/>
      <c r="BT3705" t="inlineStr">
        <is>
          <t>--</t>
        </is>
      </c>
      <c r="BU3705"/>
      <c r="BV3705"/>
      <c r="BW3705"/>
      <c r="BX3705"/>
      <c r="BY3705"/>
      <c r="BZ3705"/>
      <c r="CA3705"/>
      <c r="CB3705"/>
      <c r="CC3705"/>
      <c r="CD3705"/>
      <c r="CE3705"/>
      <c r="CF3705"/>
      <c r="CG3705"/>
      <c r="CH3705"/>
      <c r="CI3705"/>
      <c r="CJ3705" t="inlineStr">
        <is>
          <t xml:space="preserve">MEDIA/FROM SOUTH KAWISHIWI RIVER NEAR STATE HIGHWAY 1 CROSSING UPSTREAM FROM BIRCH LAKE//   </t>
        </is>
      </c>
      <c r="CK3705" t="inlineStr">
        <is>
          <t>Lind,D., K. Alto, and S. Chatterton</t>
        </is>
      </c>
      <c r="CL3705" t="n">
        <v>5081.0</v>
      </c>
      <c r="CM3705" t="inlineStr">
        <is>
          <t>Regional Copper-Nickel Study</t>
        </is>
      </c>
      <c r="CN3705" t="inlineStr">
        <is>
          <t>Draft Report, Minnesota Environmental Quality Board St.Paul, MN:54-</t>
        </is>
      </c>
      <c r="CO3705" t="n">
        <v>1978.0</v>
      </c>
      <c r="CP3705" t="inlineStr">
        <is>
          <t>Lind,D., K. Alto, and S. Chatterton (1978). Regional Copper-Nickel Study. Draft Report, Minnesota Environmental Quality Board St.Paul, MN, 54-. ECOREF#:5081</t>
        </is>
      </c>
    </row>
    <row r="3706">
      <c r="A3706" t="n">
        <v>7786814.0</v>
      </c>
      <c r="B3706" t="inlineStr">
        <is>
          <t>Sulfuric acid, Nickel(2+)salt (1:1)</t>
        </is>
      </c>
      <c r="C3706"/>
      <c r="D3706" t="inlineStr">
        <is>
          <t>Measured</t>
        </is>
      </c>
      <c r="E3706" t="inlineStr">
        <is>
          <t>United States Environmental Protection Agency</t>
        </is>
      </c>
      <c r="F3706"/>
      <c r="G3706"/>
      <c r="H3706"/>
      <c r="I3706"/>
      <c r="J3706"/>
      <c r="K3706"/>
      <c r="L3706" t="inlineStr">
        <is>
          <t>Pimephales promelas</t>
        </is>
      </c>
      <c r="M3706" t="inlineStr">
        <is>
          <t>Fathead Minnow</t>
        </is>
      </c>
      <c r="N3706"/>
      <c r="O3706" t="inlineStr">
        <is>
          <t>&lt;</t>
        </is>
      </c>
      <c r="P3706" t="n">
        <v>1.0</v>
      </c>
      <c r="Q3706"/>
      <c r="R3706"/>
      <c r="S3706"/>
      <c r="T3706"/>
      <c r="U3706" t="inlineStr">
        <is>
          <t>Day(s)</t>
        </is>
      </c>
      <c r="V3706" t="inlineStr">
        <is>
          <t>Renewal</t>
        </is>
      </c>
      <c r="W3706" t="inlineStr">
        <is>
          <t>Fresh water</t>
        </is>
      </c>
      <c r="X3706" t="inlineStr">
        <is>
          <t>Lab</t>
        </is>
      </c>
      <c r="Y3706" t="n">
        <v>6.0</v>
      </c>
      <c r="Z3706" t="inlineStr">
        <is>
          <t>Total</t>
        </is>
      </c>
      <c r="AA3706"/>
      <c r="AB3706" t="n">
        <v>3.5</v>
      </c>
      <c r="AC3706"/>
      <c r="AD3706" t="n">
        <v>3.245</v>
      </c>
      <c r="AE3706"/>
      <c r="AF3706" t="n">
        <v>3.927</v>
      </c>
      <c r="AG3706" t="inlineStr">
        <is>
          <t>AI mg/L</t>
        </is>
      </c>
      <c r="AH3706"/>
      <c r="AI3706"/>
      <c r="AJ3706"/>
      <c r="AK3706"/>
      <c r="AL3706"/>
      <c r="AM3706"/>
      <c r="AN3706"/>
      <c r="AO3706"/>
      <c r="AP3706"/>
      <c r="AQ3706"/>
      <c r="AR3706"/>
      <c r="AS3706"/>
      <c r="AT3706"/>
      <c r="AU3706"/>
      <c r="AV3706"/>
      <c r="AW3706"/>
      <c r="AX3706" t="inlineStr">
        <is>
          <t>Mortality</t>
        </is>
      </c>
      <c r="AY3706" t="inlineStr">
        <is>
          <t>Mortality</t>
        </is>
      </c>
      <c r="AZ3706" t="inlineStr">
        <is>
          <t>LC50</t>
        </is>
      </c>
      <c r="BA3706"/>
      <c r="BB3706" t="n">
        <v>4.0</v>
      </c>
      <c r="BC3706"/>
      <c r="BD3706"/>
      <c r="BE3706"/>
      <c r="BF3706"/>
      <c r="BG3706" t="inlineStr">
        <is>
          <t>Day(s)</t>
        </is>
      </c>
      <c r="BH3706"/>
      <c r="BI3706" t="inlineStr">
        <is>
          <t>DTXSID6023787</t>
        </is>
      </c>
      <c r="BJ3706" t="inlineStr">
        <is>
          <t>10.1897/03-11</t>
        </is>
      </c>
      <c r="BK3706"/>
      <c r="BL3706" t="inlineStr">
        <is>
          <t>Acute</t>
        </is>
      </c>
      <c r="BM3706"/>
      <c r="BN3706"/>
      <c r="BO3706"/>
      <c r="BP3706"/>
      <c r="BQ3706"/>
      <c r="BR3706"/>
      <c r="BS3706"/>
      <c r="BT3706" t="inlineStr">
        <is>
          <t>--</t>
        </is>
      </c>
      <c r="BU3706"/>
      <c r="BV3706"/>
      <c r="BW3706"/>
      <c r="BX3706"/>
      <c r="BY3706"/>
      <c r="BZ3706"/>
      <c r="CA3706"/>
      <c r="CB3706"/>
      <c r="CC3706"/>
      <c r="CD3706"/>
      <c r="CE3706"/>
      <c r="CF3706"/>
      <c r="CG3706"/>
      <c r="CH3706"/>
      <c r="CI3706"/>
      <c r="CJ3706" t="inlineStr">
        <is>
          <t xml:space="preserve">SOURCE/FROM INSTITUTE FOR ENVIRONMENTAL TOXICOLOGY, CLEMSON UNIVERSITY, PENDLETON, SOUTH CAROLINA//TMETH/1993 TEST EPA 600-/4-90/027//MEDIA/MODERATELY HARD WATER//   </t>
        </is>
      </c>
      <c r="CK3706" t="inlineStr">
        <is>
          <t>Hoang,T.C., J.R. Tomasso, and S.J. Klaine</t>
        </is>
      </c>
      <c r="CL3706" t="n">
        <v>73390.0</v>
      </c>
      <c r="CM3706" t="inlineStr">
        <is>
          <t>Influence of Water Quality and Age on Nickel Toxicity to Fathead Minnows (Pimephales promelas)</t>
        </is>
      </c>
      <c r="CN3706" t="inlineStr">
        <is>
          <t>Environ. Toxicol. Chem.23(1): 86-92</t>
        </is>
      </c>
      <c r="CO3706" t="n">
        <v>2004.0</v>
      </c>
      <c r="CP3706" t="inlineStr">
        <is>
          <t>Hoang,T.C., J.R. Tomasso, and S.J. Klaine (2004). Influence of Water Quality and Age on Nickel Toxicity to Fathead Minnows (Pimephales promelas). Environ. Toxicol. Chem., 23, (1), 86-92. doi:10.1897/03-11. ECOREF#:73390</t>
        </is>
      </c>
    </row>
    <row r="3707">
      <c r="A3707" t="n">
        <v>7786814.0</v>
      </c>
      <c r="B3707" t="inlineStr">
        <is>
          <t>Sulfuric acid, Nickel(2+)salt (1:1)</t>
        </is>
      </c>
      <c r="C3707"/>
      <c r="D3707" t="inlineStr">
        <is>
          <t>Measured</t>
        </is>
      </c>
      <c r="E3707" t="inlineStr">
        <is>
          <t>Not reported</t>
        </is>
      </c>
      <c r="F3707"/>
      <c r="G3707"/>
      <c r="H3707"/>
      <c r="I3707"/>
      <c r="J3707"/>
      <c r="K3707"/>
      <c r="L3707" t="inlineStr">
        <is>
          <t>Pimephales promelas</t>
        </is>
      </c>
      <c r="M3707" t="inlineStr">
        <is>
          <t>Fathead Minnow</t>
        </is>
      </c>
      <c r="N3707"/>
      <c r="O3707"/>
      <c r="P3707"/>
      <c r="Q3707"/>
      <c r="R3707"/>
      <c r="S3707"/>
      <c r="T3707"/>
      <c r="U3707"/>
      <c r="V3707" t="inlineStr">
        <is>
          <t>Flow-through</t>
        </is>
      </c>
      <c r="W3707" t="inlineStr">
        <is>
          <t>Fresh water</t>
        </is>
      </c>
      <c r="X3707" t="inlineStr">
        <is>
          <t>Lab</t>
        </is>
      </c>
      <c r="Y3707"/>
      <c r="Z3707" t="inlineStr">
        <is>
          <t>Total</t>
        </is>
      </c>
      <c r="AA3707"/>
      <c r="AB3707" t="n">
        <v>2.916</v>
      </c>
      <c r="AC3707"/>
      <c r="AD3707" t="n">
        <v>2.594</v>
      </c>
      <c r="AE3707"/>
      <c r="AF3707" t="n">
        <v>3.279</v>
      </c>
      <c r="AG3707" t="inlineStr">
        <is>
          <t>AI mg/L</t>
        </is>
      </c>
      <c r="AH3707"/>
      <c r="AI3707"/>
      <c r="AJ3707"/>
      <c r="AK3707"/>
      <c r="AL3707"/>
      <c r="AM3707"/>
      <c r="AN3707"/>
      <c r="AO3707"/>
      <c r="AP3707"/>
      <c r="AQ3707"/>
      <c r="AR3707"/>
      <c r="AS3707"/>
      <c r="AT3707"/>
      <c r="AU3707"/>
      <c r="AV3707"/>
      <c r="AW3707"/>
      <c r="AX3707" t="inlineStr">
        <is>
          <t>Mortality</t>
        </is>
      </c>
      <c r="AY3707" t="inlineStr">
        <is>
          <t>Mortality</t>
        </is>
      </c>
      <c r="AZ3707" t="inlineStr">
        <is>
          <t>LC50</t>
        </is>
      </c>
      <c r="BA3707"/>
      <c r="BB3707" t="n">
        <v>4.0</v>
      </c>
      <c r="BC3707"/>
      <c r="BD3707"/>
      <c r="BE3707"/>
      <c r="BF3707"/>
      <c r="BG3707" t="inlineStr">
        <is>
          <t>Day(s)</t>
        </is>
      </c>
      <c r="BH3707"/>
      <c r="BI3707" t="inlineStr">
        <is>
          <t>DTXSID6023787</t>
        </is>
      </c>
      <c r="BJ3707"/>
      <c r="BK3707"/>
      <c r="BL3707" t="inlineStr">
        <is>
          <t>Acute</t>
        </is>
      </c>
      <c r="BM3707"/>
      <c r="BN3707"/>
      <c r="BO3707"/>
      <c r="BP3707"/>
      <c r="BQ3707"/>
      <c r="BR3707"/>
      <c r="BS3707"/>
      <c r="BT3707" t="inlineStr">
        <is>
          <t>--</t>
        </is>
      </c>
      <c r="BU3707"/>
      <c r="BV3707"/>
      <c r="BW3707"/>
      <c r="BX3707"/>
      <c r="BY3707"/>
      <c r="BZ3707"/>
      <c r="CA3707"/>
      <c r="CB3707"/>
      <c r="CC3707"/>
      <c r="CD3707"/>
      <c r="CE3707"/>
      <c r="CF3707"/>
      <c r="CG3707"/>
      <c r="CH3707"/>
      <c r="CI3707"/>
      <c r="CJ3707" t="inlineStr">
        <is>
          <t xml:space="preserve">MEDIA/FROM SOUTH KAWISHIWI RIVER NEAR STATE HIGHWAY 1 CROSSING UPSTREAM FROM BIRCH LAKE//   </t>
        </is>
      </c>
      <c r="CK3707" t="inlineStr">
        <is>
          <t>Lind,D., K. Alto, and S. Chatterton</t>
        </is>
      </c>
      <c r="CL3707" t="n">
        <v>5081.0</v>
      </c>
      <c r="CM3707" t="inlineStr">
        <is>
          <t>Regional Copper-Nickel Study</t>
        </is>
      </c>
      <c r="CN3707" t="inlineStr">
        <is>
          <t>Draft Report, Minnesota Environmental Quality Board St.Paul, MN:54-</t>
        </is>
      </c>
      <c r="CO3707" t="n">
        <v>1978.0</v>
      </c>
      <c r="CP3707" t="inlineStr">
        <is>
          <t>Lind,D., K. Alto, and S. Chatterton (1978). Regional Copper-Nickel Study. Draft Report, Minnesota Environmental Quality Board St.Paul, MN, 54-. ECOREF#:5081</t>
        </is>
      </c>
    </row>
    <row r="3708">
      <c r="A3708" t="n">
        <v>7786814.0</v>
      </c>
      <c r="B3708" t="inlineStr">
        <is>
          <t>Sulfuric acid, Nickel(2+)salt (1:1)</t>
        </is>
      </c>
      <c r="C3708"/>
      <c r="D3708" t="inlineStr">
        <is>
          <t>Measured</t>
        </is>
      </c>
      <c r="E3708" t="inlineStr">
        <is>
          <t>United States Environmental Protection Agency</t>
        </is>
      </c>
      <c r="F3708"/>
      <c r="G3708"/>
      <c r="H3708"/>
      <c r="I3708"/>
      <c r="J3708"/>
      <c r="K3708"/>
      <c r="L3708" t="inlineStr">
        <is>
          <t>Pimephales promelas</t>
        </is>
      </c>
      <c r="M3708" t="inlineStr">
        <is>
          <t>Fathead Minnow</t>
        </is>
      </c>
      <c r="N3708"/>
      <c r="O3708"/>
      <c r="P3708" t="n">
        <v>28.0</v>
      </c>
      <c r="Q3708"/>
      <c r="R3708"/>
      <c r="S3708"/>
      <c r="T3708"/>
      <c r="U3708" t="inlineStr">
        <is>
          <t>Day(s)</t>
        </is>
      </c>
      <c r="V3708" t="inlineStr">
        <is>
          <t>Renewal</t>
        </is>
      </c>
      <c r="W3708" t="inlineStr">
        <is>
          <t>Fresh water</t>
        </is>
      </c>
      <c r="X3708" t="inlineStr">
        <is>
          <t>Lab</t>
        </is>
      </c>
      <c r="Y3708" t="n">
        <v>6.0</v>
      </c>
      <c r="Z3708" t="inlineStr">
        <is>
          <t>Total</t>
        </is>
      </c>
      <c r="AA3708"/>
      <c r="AB3708" t="n">
        <v>9.96</v>
      </c>
      <c r="AC3708"/>
      <c r="AD3708" t="n">
        <v>8.816</v>
      </c>
      <c r="AE3708"/>
      <c r="AF3708" t="n">
        <v>10.454</v>
      </c>
      <c r="AG3708" t="inlineStr">
        <is>
          <t>AI mg/L</t>
        </is>
      </c>
      <c r="AH3708"/>
      <c r="AI3708"/>
      <c r="AJ3708"/>
      <c r="AK3708"/>
      <c r="AL3708"/>
      <c r="AM3708"/>
      <c r="AN3708"/>
      <c r="AO3708"/>
      <c r="AP3708"/>
      <c r="AQ3708"/>
      <c r="AR3708"/>
      <c r="AS3708"/>
      <c r="AT3708"/>
      <c r="AU3708"/>
      <c r="AV3708"/>
      <c r="AW3708"/>
      <c r="AX3708" t="inlineStr">
        <is>
          <t>Mortality</t>
        </is>
      </c>
      <c r="AY3708" t="inlineStr">
        <is>
          <t>Mortality</t>
        </is>
      </c>
      <c r="AZ3708" t="inlineStr">
        <is>
          <t>LC50</t>
        </is>
      </c>
      <c r="BA3708"/>
      <c r="BB3708" t="n">
        <v>4.0</v>
      </c>
      <c r="BC3708"/>
      <c r="BD3708"/>
      <c r="BE3708"/>
      <c r="BF3708"/>
      <c r="BG3708" t="inlineStr">
        <is>
          <t>Day(s)</t>
        </is>
      </c>
      <c r="BH3708"/>
      <c r="BI3708" t="inlineStr">
        <is>
          <t>DTXSID6023787</t>
        </is>
      </c>
      <c r="BJ3708" t="inlineStr">
        <is>
          <t>10.1897/03-11</t>
        </is>
      </c>
      <c r="BK3708"/>
      <c r="BL3708" t="inlineStr">
        <is>
          <t>Acute</t>
        </is>
      </c>
      <c r="BM3708"/>
      <c r="BN3708"/>
      <c r="BO3708"/>
      <c r="BP3708"/>
      <c r="BQ3708"/>
      <c r="BR3708"/>
      <c r="BS3708"/>
      <c r="BT3708" t="inlineStr">
        <is>
          <t>--</t>
        </is>
      </c>
      <c r="BU3708"/>
      <c r="BV3708"/>
      <c r="BW3708"/>
      <c r="BX3708"/>
      <c r="BY3708"/>
      <c r="BZ3708"/>
      <c r="CA3708"/>
      <c r="CB3708"/>
      <c r="CC3708"/>
      <c r="CD3708"/>
      <c r="CE3708"/>
      <c r="CF3708"/>
      <c r="CG3708"/>
      <c r="CH3708"/>
      <c r="CI3708"/>
      <c r="CJ3708" t="inlineStr">
        <is>
          <t xml:space="preserve">SOURCE/FROM INSTITUTE FOR ENVIRONMENTAL TOXICOLOGY, CLEMSON UNIVERSITY, PENDLETON, SOUTH CAROLINA//TMETH/1993 TEST EPA 600-/4-90/027//MEDIA/MODERATELY HARD WATER//   </t>
        </is>
      </c>
      <c r="CK3708" t="inlineStr">
        <is>
          <t>Hoang,T.C., J.R. Tomasso, and S.J. Klaine</t>
        </is>
      </c>
      <c r="CL3708" t="n">
        <v>73390.0</v>
      </c>
      <c r="CM3708" t="inlineStr">
        <is>
          <t>Influence of Water Quality and Age on Nickel Toxicity to Fathead Minnows (Pimephales promelas)</t>
        </is>
      </c>
      <c r="CN3708" t="inlineStr">
        <is>
          <t>Environ. Toxicol. Chem.23(1): 86-92</t>
        </is>
      </c>
      <c r="CO3708" t="n">
        <v>2004.0</v>
      </c>
      <c r="CP3708" t="inlineStr">
        <is>
          <t>Hoang,T.C., J.R. Tomasso, and S.J. Klaine (2004). Influence of Water Quality and Age on Nickel Toxicity to Fathead Minnows (Pimephales promelas). Environ. Toxicol. Chem., 23, (1), 86-92. doi:10.1897/03-11. ECOREF#:73390</t>
        </is>
      </c>
    </row>
    <row r="3709">
      <c r="A3709" t="n">
        <v>7786814.0</v>
      </c>
      <c r="B3709" t="inlineStr">
        <is>
          <t>Sulfuric acid, Nickel(2+)salt (1:1)</t>
        </is>
      </c>
      <c r="C3709"/>
      <c r="D3709" t="inlineStr">
        <is>
          <t>Measured</t>
        </is>
      </c>
      <c r="E3709" t="inlineStr">
        <is>
          <t>United States Environmental Protection Agency</t>
        </is>
      </c>
      <c r="F3709"/>
      <c r="G3709"/>
      <c r="H3709"/>
      <c r="I3709"/>
      <c r="J3709"/>
      <c r="K3709"/>
      <c r="L3709" t="inlineStr">
        <is>
          <t>Pimephales promelas</t>
        </is>
      </c>
      <c r="M3709" t="inlineStr">
        <is>
          <t>Fathead Minnow</t>
        </is>
      </c>
      <c r="N3709"/>
      <c r="O3709" t="inlineStr">
        <is>
          <t>&lt;</t>
        </is>
      </c>
      <c r="P3709" t="n">
        <v>1.0</v>
      </c>
      <c r="Q3709"/>
      <c r="R3709"/>
      <c r="S3709"/>
      <c r="T3709"/>
      <c r="U3709" t="inlineStr">
        <is>
          <t>Day(s)</t>
        </is>
      </c>
      <c r="V3709" t="inlineStr">
        <is>
          <t>Renewal</t>
        </is>
      </c>
      <c r="W3709" t="inlineStr">
        <is>
          <t>Fresh water</t>
        </is>
      </c>
      <c r="X3709" t="inlineStr">
        <is>
          <t>Lab</t>
        </is>
      </c>
      <c r="Y3709" t="n">
        <v>6.0</v>
      </c>
      <c r="Z3709" t="inlineStr">
        <is>
          <t>Total</t>
        </is>
      </c>
      <c r="AA3709"/>
      <c r="AB3709" t="n">
        <v>1.75</v>
      </c>
      <c r="AC3709"/>
      <c r="AD3709" t="n">
        <v>1.671</v>
      </c>
      <c r="AE3709"/>
      <c r="AF3709" t="n">
        <v>2.019</v>
      </c>
      <c r="AG3709" t="inlineStr">
        <is>
          <t>AI mg/L</t>
        </is>
      </c>
      <c r="AH3709"/>
      <c r="AI3709"/>
      <c r="AJ3709"/>
      <c r="AK3709"/>
      <c r="AL3709"/>
      <c r="AM3709"/>
      <c r="AN3709"/>
      <c r="AO3709"/>
      <c r="AP3709"/>
      <c r="AQ3709"/>
      <c r="AR3709"/>
      <c r="AS3709"/>
      <c r="AT3709"/>
      <c r="AU3709"/>
      <c r="AV3709"/>
      <c r="AW3709"/>
      <c r="AX3709" t="inlineStr">
        <is>
          <t>Mortality</t>
        </is>
      </c>
      <c r="AY3709" t="inlineStr">
        <is>
          <t>Mortality</t>
        </is>
      </c>
      <c r="AZ3709" t="inlineStr">
        <is>
          <t>LC50</t>
        </is>
      </c>
      <c r="BA3709"/>
      <c r="BB3709" t="n">
        <v>4.0</v>
      </c>
      <c r="BC3709"/>
      <c r="BD3709"/>
      <c r="BE3709"/>
      <c r="BF3709"/>
      <c r="BG3709" t="inlineStr">
        <is>
          <t>Day(s)</t>
        </is>
      </c>
      <c r="BH3709"/>
      <c r="BI3709" t="inlineStr">
        <is>
          <t>DTXSID6023787</t>
        </is>
      </c>
      <c r="BJ3709" t="inlineStr">
        <is>
          <t>10.1897/03-11</t>
        </is>
      </c>
      <c r="BK3709"/>
      <c r="BL3709" t="inlineStr">
        <is>
          <t>Acute</t>
        </is>
      </c>
      <c r="BM3709"/>
      <c r="BN3709"/>
      <c r="BO3709"/>
      <c r="BP3709"/>
      <c r="BQ3709"/>
      <c r="BR3709"/>
      <c r="BS3709"/>
      <c r="BT3709" t="inlineStr">
        <is>
          <t>--</t>
        </is>
      </c>
      <c r="BU3709"/>
      <c r="BV3709"/>
      <c r="BW3709"/>
      <c r="BX3709"/>
      <c r="BY3709"/>
      <c r="BZ3709"/>
      <c r="CA3709"/>
      <c r="CB3709"/>
      <c r="CC3709"/>
      <c r="CD3709"/>
      <c r="CE3709"/>
      <c r="CF3709"/>
      <c r="CG3709"/>
      <c r="CH3709"/>
      <c r="CI3709"/>
      <c r="CJ3709" t="inlineStr">
        <is>
          <t xml:space="preserve">SOURCE/FROM INSTITUTE FOR ENVIRONMENTAL TOXICOLOGY, CLEMSON UNIVERSITY, PENDLETON, SOUTH CAROLINA//TMETH/1993 TEST EPA 600-/4-90/027//MEDIA/MODERATELY HARD WATER//   </t>
        </is>
      </c>
      <c r="CK3709" t="inlineStr">
        <is>
          <t>Hoang,T.C., J.R. Tomasso, and S.J. Klaine</t>
        </is>
      </c>
      <c r="CL3709" t="n">
        <v>73390.0</v>
      </c>
      <c r="CM3709" t="inlineStr">
        <is>
          <t>Influence of Water Quality and Age on Nickel Toxicity to Fathead Minnows (Pimephales promelas)</t>
        </is>
      </c>
      <c r="CN3709" t="inlineStr">
        <is>
          <t>Environ. Toxicol. Chem.23(1): 86-92</t>
        </is>
      </c>
      <c r="CO3709" t="n">
        <v>2004.0</v>
      </c>
      <c r="CP3709" t="inlineStr">
        <is>
          <t>Hoang,T.C., J.R. Tomasso, and S.J. Klaine (2004). Influence of Water Quality and Age on Nickel Toxicity to Fathead Minnows (Pimephales promelas). Environ. Toxicol. Chem., 23, (1), 86-92. doi:10.1897/03-11. ECOREF#:73390</t>
        </is>
      </c>
    </row>
    <row r="3710">
      <c r="A3710" t="n">
        <v>7786814.0</v>
      </c>
      <c r="B3710" t="inlineStr">
        <is>
          <t>Sulfuric acid, Nickel(2+)salt (1:1)</t>
        </is>
      </c>
      <c r="C3710"/>
      <c r="D3710" t="inlineStr">
        <is>
          <t>Measured</t>
        </is>
      </c>
      <c r="E3710" t="inlineStr">
        <is>
          <t>United States Environmental Protection Agency</t>
        </is>
      </c>
      <c r="F3710"/>
      <c r="G3710"/>
      <c r="H3710"/>
      <c r="I3710"/>
      <c r="J3710"/>
      <c r="K3710"/>
      <c r="L3710" t="inlineStr">
        <is>
          <t>Pimephales promelas</t>
        </is>
      </c>
      <c r="M3710" t="inlineStr">
        <is>
          <t>Fathead Minnow</t>
        </is>
      </c>
      <c r="N3710"/>
      <c r="O3710" t="inlineStr">
        <is>
          <t>&lt;</t>
        </is>
      </c>
      <c r="P3710" t="n">
        <v>1.0</v>
      </c>
      <c r="Q3710"/>
      <c r="R3710"/>
      <c r="S3710"/>
      <c r="T3710"/>
      <c r="U3710" t="inlineStr">
        <is>
          <t>Day(s)</t>
        </is>
      </c>
      <c r="V3710" t="inlineStr">
        <is>
          <t>Renewal</t>
        </is>
      </c>
      <c r="W3710" t="inlineStr">
        <is>
          <t>Fresh water</t>
        </is>
      </c>
      <c r="X3710" t="inlineStr">
        <is>
          <t>Lab</t>
        </is>
      </c>
      <c r="Y3710" t="n">
        <v>6.0</v>
      </c>
      <c r="Z3710" t="inlineStr">
        <is>
          <t>Total</t>
        </is>
      </c>
      <c r="AA3710"/>
      <c r="AB3710" t="n">
        <v>2.74</v>
      </c>
      <c r="AC3710"/>
      <c r="AD3710" t="n">
        <v>2.369</v>
      </c>
      <c r="AE3710"/>
      <c r="AF3710" t="n">
        <v>3.138</v>
      </c>
      <c r="AG3710" t="inlineStr">
        <is>
          <t>AI mg/L</t>
        </is>
      </c>
      <c r="AH3710"/>
      <c r="AI3710"/>
      <c r="AJ3710"/>
      <c r="AK3710"/>
      <c r="AL3710"/>
      <c r="AM3710"/>
      <c r="AN3710"/>
      <c r="AO3710"/>
      <c r="AP3710"/>
      <c r="AQ3710"/>
      <c r="AR3710"/>
      <c r="AS3710"/>
      <c r="AT3710"/>
      <c r="AU3710"/>
      <c r="AV3710"/>
      <c r="AW3710"/>
      <c r="AX3710" t="inlineStr">
        <is>
          <t>Mortality</t>
        </is>
      </c>
      <c r="AY3710" t="inlineStr">
        <is>
          <t>Mortality</t>
        </is>
      </c>
      <c r="AZ3710" t="inlineStr">
        <is>
          <t>LC50</t>
        </is>
      </c>
      <c r="BA3710"/>
      <c r="BB3710" t="n">
        <v>4.0</v>
      </c>
      <c r="BC3710"/>
      <c r="BD3710"/>
      <c r="BE3710"/>
      <c r="BF3710"/>
      <c r="BG3710" t="inlineStr">
        <is>
          <t>Day(s)</t>
        </is>
      </c>
      <c r="BH3710"/>
      <c r="BI3710" t="inlineStr">
        <is>
          <t>DTXSID6023787</t>
        </is>
      </c>
      <c r="BJ3710" t="inlineStr">
        <is>
          <t>10.1897/03-11</t>
        </is>
      </c>
      <c r="BK3710"/>
      <c r="BL3710" t="inlineStr">
        <is>
          <t>Acute</t>
        </is>
      </c>
      <c r="BM3710"/>
      <c r="BN3710"/>
      <c r="BO3710"/>
      <c r="BP3710"/>
      <c r="BQ3710"/>
      <c r="BR3710"/>
      <c r="BS3710"/>
      <c r="BT3710" t="inlineStr">
        <is>
          <t>--</t>
        </is>
      </c>
      <c r="BU3710"/>
      <c r="BV3710"/>
      <c r="BW3710"/>
      <c r="BX3710"/>
      <c r="BY3710"/>
      <c r="BZ3710"/>
      <c r="CA3710"/>
      <c r="CB3710"/>
      <c r="CC3710"/>
      <c r="CD3710"/>
      <c r="CE3710"/>
      <c r="CF3710"/>
      <c r="CG3710"/>
      <c r="CH3710"/>
      <c r="CI3710"/>
      <c r="CJ3710" t="inlineStr">
        <is>
          <t xml:space="preserve">SOURCE/FROM INSTITUTE FOR ENVIRONMENTAL TOXICOLOGY, CLEMSON UNIVERSITY, PENDLETON, SOUTH CAROLINA//TMETH/1993 TEST EPA 600-/4-90/027//MEDIA/MODERATELY HARD WATER//   </t>
        </is>
      </c>
      <c r="CK3710" t="inlineStr">
        <is>
          <t>Hoang,T.C., J.R. Tomasso, and S.J. Klaine</t>
        </is>
      </c>
      <c r="CL3710" t="n">
        <v>73390.0</v>
      </c>
      <c r="CM3710" t="inlineStr">
        <is>
          <t>Influence of Water Quality and Age on Nickel Toxicity to Fathead Minnows (Pimephales promelas)</t>
        </is>
      </c>
      <c r="CN3710" t="inlineStr">
        <is>
          <t>Environ. Toxicol. Chem.23(1): 86-92</t>
        </is>
      </c>
      <c r="CO3710" t="n">
        <v>2004.0</v>
      </c>
      <c r="CP3710" t="inlineStr">
        <is>
          <t>Hoang,T.C., J.R. Tomasso, and S.J. Klaine (2004). Influence of Water Quality and Age on Nickel Toxicity to Fathead Minnows (Pimephales promelas). Environ. Toxicol. Chem., 23, (1), 86-92. doi:10.1897/03-11. ECOREF#:73390</t>
        </is>
      </c>
    </row>
    <row r="3711">
      <c r="A3711" t="n">
        <v>7786814.0</v>
      </c>
      <c r="B3711" t="inlineStr">
        <is>
          <t>Sulfuric acid, Nickel(2+)salt (1:1)</t>
        </is>
      </c>
      <c r="C3711"/>
      <c r="D3711" t="inlineStr">
        <is>
          <t>Measured</t>
        </is>
      </c>
      <c r="E3711" t="inlineStr">
        <is>
          <t>United States Environmental Protection Agency</t>
        </is>
      </c>
      <c r="F3711"/>
      <c r="G3711"/>
      <c r="H3711"/>
      <c r="I3711"/>
      <c r="J3711"/>
      <c r="K3711"/>
      <c r="L3711" t="inlineStr">
        <is>
          <t>Pimephales promelas</t>
        </is>
      </c>
      <c r="M3711" t="inlineStr">
        <is>
          <t>Fathead Minnow</t>
        </is>
      </c>
      <c r="N3711"/>
      <c r="O3711"/>
      <c r="P3711" t="n">
        <v>28.0</v>
      </c>
      <c r="Q3711"/>
      <c r="R3711"/>
      <c r="S3711"/>
      <c r="T3711"/>
      <c r="U3711" t="inlineStr">
        <is>
          <t>Day(s)</t>
        </is>
      </c>
      <c r="V3711" t="inlineStr">
        <is>
          <t>Renewal</t>
        </is>
      </c>
      <c r="W3711" t="inlineStr">
        <is>
          <t>Fresh water</t>
        </is>
      </c>
      <c r="X3711" t="inlineStr">
        <is>
          <t>Lab</t>
        </is>
      </c>
      <c r="Y3711" t="n">
        <v>6.0</v>
      </c>
      <c r="Z3711" t="inlineStr">
        <is>
          <t>Total</t>
        </is>
      </c>
      <c r="AA3711"/>
      <c r="AB3711" t="n">
        <v>8.36</v>
      </c>
      <c r="AC3711"/>
      <c r="AD3711" t="n">
        <v>7.455</v>
      </c>
      <c r="AE3711"/>
      <c r="AF3711" t="n">
        <v>9.223</v>
      </c>
      <c r="AG3711" t="inlineStr">
        <is>
          <t>AI mg/L</t>
        </is>
      </c>
      <c r="AH3711"/>
      <c r="AI3711"/>
      <c r="AJ3711"/>
      <c r="AK3711"/>
      <c r="AL3711"/>
      <c r="AM3711"/>
      <c r="AN3711"/>
      <c r="AO3711"/>
      <c r="AP3711"/>
      <c r="AQ3711"/>
      <c r="AR3711"/>
      <c r="AS3711"/>
      <c r="AT3711"/>
      <c r="AU3711"/>
      <c r="AV3711"/>
      <c r="AW3711"/>
      <c r="AX3711" t="inlineStr">
        <is>
          <t>Mortality</t>
        </is>
      </c>
      <c r="AY3711" t="inlineStr">
        <is>
          <t>Mortality</t>
        </is>
      </c>
      <c r="AZ3711" t="inlineStr">
        <is>
          <t>LC50</t>
        </is>
      </c>
      <c r="BA3711"/>
      <c r="BB3711" t="n">
        <v>4.0</v>
      </c>
      <c r="BC3711"/>
      <c r="BD3711"/>
      <c r="BE3711"/>
      <c r="BF3711"/>
      <c r="BG3711" t="inlineStr">
        <is>
          <t>Day(s)</t>
        </is>
      </c>
      <c r="BH3711"/>
      <c r="BI3711" t="inlineStr">
        <is>
          <t>DTXSID6023787</t>
        </is>
      </c>
      <c r="BJ3711" t="inlineStr">
        <is>
          <t>10.1897/03-11</t>
        </is>
      </c>
      <c r="BK3711"/>
      <c r="BL3711" t="inlineStr">
        <is>
          <t>Acute</t>
        </is>
      </c>
      <c r="BM3711"/>
      <c r="BN3711"/>
      <c r="BO3711"/>
      <c r="BP3711"/>
      <c r="BQ3711"/>
      <c r="BR3711"/>
      <c r="BS3711"/>
      <c r="BT3711" t="inlineStr">
        <is>
          <t>--</t>
        </is>
      </c>
      <c r="BU3711"/>
      <c r="BV3711"/>
      <c r="BW3711"/>
      <c r="BX3711"/>
      <c r="BY3711"/>
      <c r="BZ3711"/>
      <c r="CA3711"/>
      <c r="CB3711"/>
      <c r="CC3711"/>
      <c r="CD3711"/>
      <c r="CE3711"/>
      <c r="CF3711"/>
      <c r="CG3711"/>
      <c r="CH3711"/>
      <c r="CI3711"/>
      <c r="CJ3711" t="inlineStr">
        <is>
          <t xml:space="preserve">SOURCE/FROM INSTITUTE FOR ENVIRONMENTAL TOXICOLOGY, CLEMSON UNIVERSITY, PENDLETON, SOUTH CAROLINA//TMETH/1993 TEST EPA 600-/4-90/027//MEDIA/MODERATELY HARD WATER//   </t>
        </is>
      </c>
      <c r="CK3711" t="inlineStr">
        <is>
          <t>Hoang,T.C., J.R. Tomasso, and S.J. Klaine</t>
        </is>
      </c>
      <c r="CL3711" t="n">
        <v>73390.0</v>
      </c>
      <c r="CM3711" t="inlineStr">
        <is>
          <t>Influence of Water Quality and Age on Nickel Toxicity to Fathead Minnows (Pimephales promelas)</t>
        </is>
      </c>
      <c r="CN3711" t="inlineStr">
        <is>
          <t>Environ. Toxicol. Chem.23(1): 86-92</t>
        </is>
      </c>
      <c r="CO3711" t="n">
        <v>2004.0</v>
      </c>
      <c r="CP3711" t="inlineStr">
        <is>
          <t>Hoang,T.C., J.R. Tomasso, and S.J. Klaine (2004). Influence of Water Quality and Age on Nickel Toxicity to Fathead Minnows (Pimephales promelas). Environ. Toxicol. Chem., 23, (1), 86-92. doi:10.1897/03-11. ECOREF#:73390</t>
        </is>
      </c>
    </row>
    <row r="3712">
      <c r="A3712" t="n">
        <v>7786814.0</v>
      </c>
      <c r="B3712" t="inlineStr">
        <is>
          <t>Sulfuric acid, Nickel(2+)salt (1:1)</t>
        </is>
      </c>
      <c r="C3712"/>
      <c r="D3712" t="inlineStr">
        <is>
          <t>Measured</t>
        </is>
      </c>
      <c r="E3712" t="inlineStr">
        <is>
          <t>United States Environmental Protection Agency</t>
        </is>
      </c>
      <c r="F3712"/>
      <c r="G3712"/>
      <c r="H3712"/>
      <c r="I3712"/>
      <c r="J3712"/>
      <c r="K3712"/>
      <c r="L3712" t="inlineStr">
        <is>
          <t>Pimephales promelas</t>
        </is>
      </c>
      <c r="M3712" t="inlineStr">
        <is>
          <t>Fathead Minnow</t>
        </is>
      </c>
      <c r="N3712"/>
      <c r="O3712" t="inlineStr">
        <is>
          <t>&lt;</t>
        </is>
      </c>
      <c r="P3712" t="n">
        <v>1.0</v>
      </c>
      <c r="Q3712"/>
      <c r="R3712"/>
      <c r="S3712"/>
      <c r="T3712"/>
      <c r="U3712" t="inlineStr">
        <is>
          <t>Day(s)</t>
        </is>
      </c>
      <c r="V3712" t="inlineStr">
        <is>
          <t>Renewal</t>
        </is>
      </c>
      <c r="W3712" t="inlineStr">
        <is>
          <t>Fresh water</t>
        </is>
      </c>
      <c r="X3712" t="inlineStr">
        <is>
          <t>Lab</t>
        </is>
      </c>
      <c r="Y3712" t="n">
        <v>6.0</v>
      </c>
      <c r="Z3712" t="inlineStr">
        <is>
          <t>Total</t>
        </is>
      </c>
      <c r="AA3712"/>
      <c r="AB3712" t="n">
        <v>0.73</v>
      </c>
      <c r="AC3712"/>
      <c r="AD3712" t="n">
        <v>0.61</v>
      </c>
      <c r="AE3712"/>
      <c r="AF3712" t="n">
        <v>0.85</v>
      </c>
      <c r="AG3712" t="inlineStr">
        <is>
          <t>AI mg/L</t>
        </is>
      </c>
      <c r="AH3712"/>
      <c r="AI3712"/>
      <c r="AJ3712"/>
      <c r="AK3712"/>
      <c r="AL3712"/>
      <c r="AM3712"/>
      <c r="AN3712"/>
      <c r="AO3712"/>
      <c r="AP3712"/>
      <c r="AQ3712"/>
      <c r="AR3712"/>
      <c r="AS3712"/>
      <c r="AT3712"/>
      <c r="AU3712"/>
      <c r="AV3712"/>
      <c r="AW3712"/>
      <c r="AX3712" t="inlineStr">
        <is>
          <t>Mortality</t>
        </is>
      </c>
      <c r="AY3712" t="inlineStr">
        <is>
          <t>Mortality</t>
        </is>
      </c>
      <c r="AZ3712" t="inlineStr">
        <is>
          <t>LC50</t>
        </is>
      </c>
      <c r="BA3712"/>
      <c r="BB3712" t="n">
        <v>4.0</v>
      </c>
      <c r="BC3712"/>
      <c r="BD3712"/>
      <c r="BE3712"/>
      <c r="BF3712"/>
      <c r="BG3712" t="inlineStr">
        <is>
          <t>Day(s)</t>
        </is>
      </c>
      <c r="BH3712"/>
      <c r="BI3712" t="inlineStr">
        <is>
          <t>DTXSID6023787</t>
        </is>
      </c>
      <c r="BJ3712" t="inlineStr">
        <is>
          <t>10.1897/03-11</t>
        </is>
      </c>
      <c r="BK3712"/>
      <c r="BL3712" t="inlineStr">
        <is>
          <t>Acute</t>
        </is>
      </c>
      <c r="BM3712"/>
      <c r="BN3712"/>
      <c r="BO3712"/>
      <c r="BP3712"/>
      <c r="BQ3712"/>
      <c r="BR3712"/>
      <c r="BS3712"/>
      <c r="BT3712" t="inlineStr">
        <is>
          <t>--</t>
        </is>
      </c>
      <c r="BU3712"/>
      <c r="BV3712"/>
      <c r="BW3712"/>
      <c r="BX3712"/>
      <c r="BY3712"/>
      <c r="BZ3712"/>
      <c r="CA3712"/>
      <c r="CB3712"/>
      <c r="CC3712"/>
      <c r="CD3712"/>
      <c r="CE3712"/>
      <c r="CF3712"/>
      <c r="CG3712"/>
      <c r="CH3712"/>
      <c r="CI3712"/>
      <c r="CJ3712" t="inlineStr">
        <is>
          <t xml:space="preserve">SOURCE/FROM INSTITUTE FOR ENVIRONMENTAL TOXICOLOGY, CLEMSON UNIVERSITY, PENDLETON, SOUTH CAROLINA//TMETH/1993 TEST EPA 600-/4-90/027//MEDIA/MODERATELY HARD WATER//   </t>
        </is>
      </c>
      <c r="CK3712" t="inlineStr">
        <is>
          <t>Hoang,T.C., J.R. Tomasso, and S.J. Klaine</t>
        </is>
      </c>
      <c r="CL3712" t="n">
        <v>73390.0</v>
      </c>
      <c r="CM3712" t="inlineStr">
        <is>
          <t>Influence of Water Quality and Age on Nickel Toxicity to Fathead Minnows (Pimephales promelas)</t>
        </is>
      </c>
      <c r="CN3712" t="inlineStr">
        <is>
          <t>Environ. Toxicol. Chem.23(1): 86-92</t>
        </is>
      </c>
      <c r="CO3712" t="n">
        <v>2004.0</v>
      </c>
      <c r="CP3712" t="inlineStr">
        <is>
          <t>Hoang,T.C., J.R. Tomasso, and S.J. Klaine (2004). Influence of Water Quality and Age on Nickel Toxicity to Fathead Minnows (Pimephales promelas). Environ. Toxicol. Chem., 23, (1), 86-92. doi:10.1897/03-11. ECOREF#:73390</t>
        </is>
      </c>
    </row>
    <row r="3713">
      <c r="A3713" t="n">
        <v>7786814.0</v>
      </c>
      <c r="B3713" t="inlineStr">
        <is>
          <t>Sulfuric acid, Nickel(2+)salt (1:1)</t>
        </is>
      </c>
      <c r="C3713"/>
      <c r="D3713" t="inlineStr">
        <is>
          <t>Measured</t>
        </is>
      </c>
      <c r="E3713" t="inlineStr">
        <is>
          <t>United States Environmental Protection Agency</t>
        </is>
      </c>
      <c r="F3713"/>
      <c r="G3713"/>
      <c r="H3713"/>
      <c r="I3713"/>
      <c r="J3713"/>
      <c r="K3713"/>
      <c r="L3713" t="inlineStr">
        <is>
          <t>Pimephales promelas</t>
        </is>
      </c>
      <c r="M3713" t="inlineStr">
        <is>
          <t>Fathead Minnow</t>
        </is>
      </c>
      <c r="N3713"/>
      <c r="O3713"/>
      <c r="P3713" t="n">
        <v>28.0</v>
      </c>
      <c r="Q3713"/>
      <c r="R3713"/>
      <c r="S3713"/>
      <c r="T3713"/>
      <c r="U3713" t="inlineStr">
        <is>
          <t>Day(s)</t>
        </is>
      </c>
      <c r="V3713" t="inlineStr">
        <is>
          <t>Renewal</t>
        </is>
      </c>
      <c r="W3713" t="inlineStr">
        <is>
          <t>Fresh water</t>
        </is>
      </c>
      <c r="X3713" t="inlineStr">
        <is>
          <t>Lab</t>
        </is>
      </c>
      <c r="Y3713" t="n">
        <v>6.0</v>
      </c>
      <c r="Z3713" t="inlineStr">
        <is>
          <t>Total</t>
        </is>
      </c>
      <c r="AA3713"/>
      <c r="AB3713" t="n">
        <v>5.46</v>
      </c>
      <c r="AC3713"/>
      <c r="AD3713" t="n">
        <v>4.753</v>
      </c>
      <c r="AE3713"/>
      <c r="AF3713" t="n">
        <v>6.038</v>
      </c>
      <c r="AG3713" t="inlineStr">
        <is>
          <t>AI mg/L</t>
        </is>
      </c>
      <c r="AH3713"/>
      <c r="AI3713"/>
      <c r="AJ3713"/>
      <c r="AK3713"/>
      <c r="AL3713"/>
      <c r="AM3713"/>
      <c r="AN3713"/>
      <c r="AO3713"/>
      <c r="AP3713"/>
      <c r="AQ3713"/>
      <c r="AR3713"/>
      <c r="AS3713"/>
      <c r="AT3713"/>
      <c r="AU3713"/>
      <c r="AV3713"/>
      <c r="AW3713"/>
      <c r="AX3713" t="inlineStr">
        <is>
          <t>Mortality</t>
        </is>
      </c>
      <c r="AY3713" t="inlineStr">
        <is>
          <t>Mortality</t>
        </is>
      </c>
      <c r="AZ3713" t="inlineStr">
        <is>
          <t>LC50</t>
        </is>
      </c>
      <c r="BA3713"/>
      <c r="BB3713" t="n">
        <v>4.0</v>
      </c>
      <c r="BC3713"/>
      <c r="BD3713"/>
      <c r="BE3713"/>
      <c r="BF3713"/>
      <c r="BG3713" t="inlineStr">
        <is>
          <t>Day(s)</t>
        </is>
      </c>
      <c r="BH3713"/>
      <c r="BI3713" t="inlineStr">
        <is>
          <t>DTXSID6023787</t>
        </is>
      </c>
      <c r="BJ3713" t="inlineStr">
        <is>
          <t>10.1897/03-11</t>
        </is>
      </c>
      <c r="BK3713"/>
      <c r="BL3713" t="inlineStr">
        <is>
          <t>Acute</t>
        </is>
      </c>
      <c r="BM3713"/>
      <c r="BN3713"/>
      <c r="BO3713"/>
      <c r="BP3713"/>
      <c r="BQ3713"/>
      <c r="BR3713"/>
      <c r="BS3713"/>
      <c r="BT3713" t="inlineStr">
        <is>
          <t>--</t>
        </is>
      </c>
      <c r="BU3713"/>
      <c r="BV3713"/>
      <c r="BW3713"/>
      <c r="BX3713"/>
      <c r="BY3713"/>
      <c r="BZ3713"/>
      <c r="CA3713"/>
      <c r="CB3713"/>
      <c r="CC3713"/>
      <c r="CD3713"/>
      <c r="CE3713"/>
      <c r="CF3713"/>
      <c r="CG3713"/>
      <c r="CH3713"/>
      <c r="CI3713"/>
      <c r="CJ3713" t="inlineStr">
        <is>
          <t xml:space="preserve">SOURCE/FROM INSTITUTE FOR ENVIRONMENTAL TOXICOLOGY, CLEMSON UNIVERSITY, PENDLETON, SOUTH CAROLINA//TMETH/1993 TEST EPA 600-/4-90/027//MEDIA/MODERATELY HARD WATER//   </t>
        </is>
      </c>
      <c r="CK3713" t="inlineStr">
        <is>
          <t>Hoang,T.C., J.R. Tomasso, and S.J. Klaine</t>
        </is>
      </c>
      <c r="CL3713" t="n">
        <v>73390.0</v>
      </c>
      <c r="CM3713" t="inlineStr">
        <is>
          <t>Influence of Water Quality and Age on Nickel Toxicity to Fathead Minnows (Pimephales promelas)</t>
        </is>
      </c>
      <c r="CN3713" t="inlineStr">
        <is>
          <t>Environ. Toxicol. Chem.23(1): 86-92</t>
        </is>
      </c>
      <c r="CO3713" t="n">
        <v>2004.0</v>
      </c>
      <c r="CP3713" t="inlineStr">
        <is>
          <t>Hoang,T.C., J.R. Tomasso, and S.J. Klaine (2004). Influence of Water Quality and Age on Nickel Toxicity to Fathead Minnows (Pimephales promelas). Environ. Toxicol. Chem., 23, (1), 86-92. doi:10.1897/03-11. ECOREF#:73390</t>
        </is>
      </c>
    </row>
    <row r="3714">
      <c r="A3714" t="n">
        <v>7786814.0</v>
      </c>
      <c r="B3714" t="inlineStr">
        <is>
          <t>Sulfuric acid, Nickel(2+)salt (1:1)</t>
        </is>
      </c>
      <c r="C3714"/>
      <c r="D3714" t="inlineStr">
        <is>
          <t>Measured</t>
        </is>
      </c>
      <c r="E3714" t="inlineStr">
        <is>
          <t>United States Environmental Protection Agency</t>
        </is>
      </c>
      <c r="F3714"/>
      <c r="G3714"/>
      <c r="H3714"/>
      <c r="I3714"/>
      <c r="J3714"/>
      <c r="K3714"/>
      <c r="L3714" t="inlineStr">
        <is>
          <t>Pimephales promelas</t>
        </is>
      </c>
      <c r="M3714" t="inlineStr">
        <is>
          <t>Fathead Minnow</t>
        </is>
      </c>
      <c r="N3714"/>
      <c r="O3714" t="inlineStr">
        <is>
          <t>&lt;</t>
        </is>
      </c>
      <c r="P3714" t="n">
        <v>1.0</v>
      </c>
      <c r="Q3714"/>
      <c r="R3714"/>
      <c r="S3714"/>
      <c r="T3714"/>
      <c r="U3714" t="inlineStr">
        <is>
          <t>Day(s)</t>
        </is>
      </c>
      <c r="V3714" t="inlineStr">
        <is>
          <t>Renewal</t>
        </is>
      </c>
      <c r="W3714" t="inlineStr">
        <is>
          <t>Fresh water</t>
        </is>
      </c>
      <c r="X3714" t="inlineStr">
        <is>
          <t>Lab</t>
        </is>
      </c>
      <c r="Y3714" t="n">
        <v>6.0</v>
      </c>
      <c r="Z3714" t="inlineStr">
        <is>
          <t>Total</t>
        </is>
      </c>
      <c r="AA3714"/>
      <c r="AB3714" t="n">
        <v>1.85</v>
      </c>
      <c r="AC3714"/>
      <c r="AD3714" t="n">
        <v>1.595</v>
      </c>
      <c r="AE3714"/>
      <c r="AF3714" t="n">
        <v>2.107</v>
      </c>
      <c r="AG3714" t="inlineStr">
        <is>
          <t>AI mg/L</t>
        </is>
      </c>
      <c r="AH3714"/>
      <c r="AI3714"/>
      <c r="AJ3714"/>
      <c r="AK3714"/>
      <c r="AL3714"/>
      <c r="AM3714"/>
      <c r="AN3714"/>
      <c r="AO3714"/>
      <c r="AP3714"/>
      <c r="AQ3714"/>
      <c r="AR3714"/>
      <c r="AS3714"/>
      <c r="AT3714"/>
      <c r="AU3714"/>
      <c r="AV3714"/>
      <c r="AW3714"/>
      <c r="AX3714" t="inlineStr">
        <is>
          <t>Mortality</t>
        </is>
      </c>
      <c r="AY3714" t="inlineStr">
        <is>
          <t>Mortality</t>
        </is>
      </c>
      <c r="AZ3714" t="inlineStr">
        <is>
          <t>LC50</t>
        </is>
      </c>
      <c r="BA3714"/>
      <c r="BB3714" t="n">
        <v>4.0</v>
      </c>
      <c r="BC3714"/>
      <c r="BD3714"/>
      <c r="BE3714"/>
      <c r="BF3714"/>
      <c r="BG3714" t="inlineStr">
        <is>
          <t>Day(s)</t>
        </is>
      </c>
      <c r="BH3714"/>
      <c r="BI3714" t="inlineStr">
        <is>
          <t>DTXSID6023787</t>
        </is>
      </c>
      <c r="BJ3714" t="inlineStr">
        <is>
          <t>10.1897/03-11</t>
        </is>
      </c>
      <c r="BK3714"/>
      <c r="BL3714" t="inlineStr">
        <is>
          <t>Acute</t>
        </is>
      </c>
      <c r="BM3714"/>
      <c r="BN3714"/>
      <c r="BO3714"/>
      <c r="BP3714"/>
      <c r="BQ3714"/>
      <c r="BR3714"/>
      <c r="BS3714"/>
      <c r="BT3714" t="inlineStr">
        <is>
          <t>--</t>
        </is>
      </c>
      <c r="BU3714"/>
      <c r="BV3714"/>
      <c r="BW3714"/>
      <c r="BX3714"/>
      <c r="BY3714"/>
      <c r="BZ3714"/>
      <c r="CA3714"/>
      <c r="CB3714"/>
      <c r="CC3714"/>
      <c r="CD3714"/>
      <c r="CE3714"/>
      <c r="CF3714"/>
      <c r="CG3714"/>
      <c r="CH3714"/>
      <c r="CI3714"/>
      <c r="CJ3714" t="inlineStr">
        <is>
          <t xml:space="preserve">SOURCE/FROM INSTITUTE FOR ENVIRONMENTAL TOXICOLOGY, CLEMSON UNIVERSITY, PENDLETON, SOUTH CAROLINA//TMETH/1993 TEST EPA 600-/4-90/027//MEDIA/MODERATELY HARD WATER//   </t>
        </is>
      </c>
      <c r="CK3714" t="inlineStr">
        <is>
          <t>Hoang,T.C., J.R. Tomasso, and S.J. Klaine</t>
        </is>
      </c>
      <c r="CL3714" t="n">
        <v>73390.0</v>
      </c>
      <c r="CM3714" t="inlineStr">
        <is>
          <t>Influence of Water Quality and Age on Nickel Toxicity to Fathead Minnows (Pimephales promelas)</t>
        </is>
      </c>
      <c r="CN3714" t="inlineStr">
        <is>
          <t>Environ. Toxicol. Chem.23(1): 86-92</t>
        </is>
      </c>
      <c r="CO3714" t="n">
        <v>2004.0</v>
      </c>
      <c r="CP3714" t="inlineStr">
        <is>
          <t>Hoang,T.C., J.R. Tomasso, and S.J. Klaine (2004). Influence of Water Quality and Age on Nickel Toxicity to Fathead Minnows (Pimephales promelas). Environ. Toxicol. Chem., 23, (1), 86-92. doi:10.1897/03-11. ECOREF#:73390</t>
        </is>
      </c>
    </row>
    <row r="3715">
      <c r="A3715" t="n">
        <v>7786814.0</v>
      </c>
      <c r="B3715" t="inlineStr">
        <is>
          <t>Sulfuric acid, Nickel(2+)salt (1:1)</t>
        </is>
      </c>
      <c r="C3715"/>
      <c r="D3715" t="inlineStr">
        <is>
          <t>Unmeasured</t>
        </is>
      </c>
      <c r="E3715" t="inlineStr">
        <is>
          <t>Organization for Economic Cooperation and Development</t>
        </is>
      </c>
      <c r="F3715" t="inlineStr">
        <is>
          <t>&gt;=</t>
        </is>
      </c>
      <c r="G3715" t="n">
        <v>98.0</v>
      </c>
      <c r="H3715"/>
      <c r="I3715"/>
      <c r="J3715"/>
      <c r="K3715"/>
      <c r="L3715" t="inlineStr">
        <is>
          <t>Pimephales promelas</t>
        </is>
      </c>
      <c r="M3715" t="inlineStr">
        <is>
          <t>Fathead Minnow</t>
        </is>
      </c>
      <c r="N3715" t="inlineStr">
        <is>
          <t>Embryo</t>
        </is>
      </c>
      <c r="O3715" t="inlineStr">
        <is>
          <t>&lt;</t>
        </is>
      </c>
      <c r="P3715" t="n">
        <v>32.0</v>
      </c>
      <c r="Q3715"/>
      <c r="R3715"/>
      <c r="S3715"/>
      <c r="T3715"/>
      <c r="U3715" t="inlineStr">
        <is>
          <t>Cell stage</t>
        </is>
      </c>
      <c r="V3715" t="inlineStr">
        <is>
          <t>Renewal</t>
        </is>
      </c>
      <c r="W3715" t="inlineStr">
        <is>
          <t>Fresh water</t>
        </is>
      </c>
      <c r="X3715" t="inlineStr">
        <is>
          <t>Lab</t>
        </is>
      </c>
      <c r="Y3715"/>
      <c r="Z3715" t="inlineStr">
        <is>
          <t>Total</t>
        </is>
      </c>
      <c r="AA3715"/>
      <c r="AB3715" t="n">
        <v>1.443</v>
      </c>
      <c r="AC3715"/>
      <c r="AD3715"/>
      <c r="AE3715"/>
      <c r="AF3715"/>
      <c r="AG3715" t="inlineStr">
        <is>
          <t>AI mg/L</t>
        </is>
      </c>
      <c r="AH3715"/>
      <c r="AI3715"/>
      <c r="AJ3715"/>
      <c r="AK3715"/>
      <c r="AL3715"/>
      <c r="AM3715"/>
      <c r="AN3715"/>
      <c r="AO3715"/>
      <c r="AP3715"/>
      <c r="AQ3715"/>
      <c r="AR3715"/>
      <c r="AS3715"/>
      <c r="AT3715"/>
      <c r="AU3715"/>
      <c r="AV3715"/>
      <c r="AW3715"/>
      <c r="AX3715" t="inlineStr">
        <is>
          <t>Mortality</t>
        </is>
      </c>
      <c r="AY3715" t="inlineStr">
        <is>
          <t>Mortality</t>
        </is>
      </c>
      <c r="AZ3715" t="inlineStr">
        <is>
          <t>LC50</t>
        </is>
      </c>
      <c r="BA3715"/>
      <c r="BB3715" t="n">
        <v>4.0</v>
      </c>
      <c r="BC3715"/>
      <c r="BD3715"/>
      <c r="BE3715"/>
      <c r="BF3715"/>
      <c r="BG3715" t="inlineStr">
        <is>
          <t>Day(s)</t>
        </is>
      </c>
      <c r="BH3715"/>
      <c r="BI3715" t="inlineStr">
        <is>
          <t>DTXSID6023787</t>
        </is>
      </c>
      <c r="BJ3715" t="inlineStr">
        <is>
          <t>10.1002/etc.5455</t>
        </is>
      </c>
      <c r="BK3715"/>
      <c r="BL3715" t="inlineStr">
        <is>
          <t>Acute</t>
        </is>
      </c>
      <c r="BM3715" t="inlineStr">
        <is>
          <t>EM</t>
        </is>
      </c>
      <c r="BN3715"/>
      <c r="BO3715"/>
      <c r="BP3715"/>
      <c r="BQ3715"/>
      <c r="BR3715"/>
      <c r="BS3715"/>
      <c r="BT3715" t="inlineStr">
        <is>
          <t>--</t>
        </is>
      </c>
      <c r="BU3715"/>
      <c r="BV3715"/>
      <c r="BW3715"/>
      <c r="BX3715"/>
      <c r="BY3715"/>
      <c r="BZ3715"/>
      <c r="CA3715"/>
      <c r="CB3715"/>
      <c r="CC3715"/>
      <c r="CD3715"/>
      <c r="CE3715"/>
      <c r="CF3715"/>
      <c r="CG3715"/>
      <c r="CH3715"/>
      <c r="CI3715"/>
      <c r="CJ3715" t="inlineStr">
        <is>
          <t xml:space="preserve">SOURCE/SPAWNING BROOD STOCK FROM COVE ENVIRONMENTAL'S AQUATIC TOXICITY LABORATORY (STILLWATER, OK)//AP FREQ/80 PERCENT OF EXISTING VOLUME REPLACED//CONTR/C,P//TMETH/JEFFRIES, M. K. S., STULTS, A. E., SMITH, A. W., RAWLINGS, J. M., BELANGER, S. E., AND ORIS, J. T. (2014). ALTERNATIVE METHODS FOR TOXICITY ASSESSMENTS IN FISH: COMPARISON OF THE FISH EMBRYO TOXICITY AND THE LARVAL GROWTH AND SURVIVAL TESTS IN ZEBRAFISH AND FATHEAD MINNOWS. ENVIRONMENTAL TOXICOLOGY AND CHEMISTRY, 33(11), 2584-2594. AND ORGANISATION FOR ECONOMIC CO-OPERATION AND DEVELOPMENT. (2013). TEST NO. 236: FISH EMBRYO ACUTE TOXICITY (FET) TEST. OECD GUIDELINES FOR THE TESTING OF CHEMICALS.//MEDIA/USEPA SYNTHETIC HARD WATER//   </t>
        </is>
      </c>
      <c r="CK3715" t="inlineStr">
        <is>
          <t>Scott,J., R. Grewe, and M. Minghetti</t>
        </is>
      </c>
      <c r="CL3715" t="n">
        <v>191977.0</v>
      </c>
      <c r="CM3715" t="inlineStr">
        <is>
          <t>Fish Embryo Acute Toxicity Testing and the RTgill-W1 Cell Line as in Vitro Models for Whole-Effluent Toxicity (WET) Testing: An in Vitro/in Vivo Comparison of Chemicals Relevant for WET Testing</t>
        </is>
      </c>
      <c r="CN3715" t="inlineStr">
        <is>
          <t>Environ. Toxicol. Chem.41(11): 2721-2731</t>
        </is>
      </c>
      <c r="CO3715" t="n">
        <v>2022.0</v>
      </c>
      <c r="CP3715" t="inlineStr">
        <is>
          <t>Scott,J., R. Grewe, and M. Minghetti (2022). Fish Embryo Acute Toxicity Testing and the RTgill-W1 Cell Line as in Vitro Models for Whole-Effluent Toxicity (WET) Testing: An in Vitro/in Vivo Comparison of Chemicals Relevant for WET Testing. Environ. Toxicol. Chem., 41, (11), 2721-2731. doi:10.1002/etc.5455. ECOREF#:191977</t>
        </is>
      </c>
    </row>
    <row r="3716">
      <c r="A3716" t="n">
        <v>7786814.0</v>
      </c>
      <c r="B3716" t="inlineStr">
        <is>
          <t>Sulfuric acid, Nickel(2+)salt (1:1)</t>
        </is>
      </c>
      <c r="C3716"/>
      <c r="D3716" t="inlineStr">
        <is>
          <t>Measured</t>
        </is>
      </c>
      <c r="E3716" t="inlineStr">
        <is>
          <t>Not reported</t>
        </is>
      </c>
      <c r="F3716"/>
      <c r="G3716"/>
      <c r="H3716"/>
      <c r="I3716"/>
      <c r="J3716"/>
      <c r="K3716"/>
      <c r="L3716" t="inlineStr">
        <is>
          <t>Pimephales promelas</t>
        </is>
      </c>
      <c r="M3716" t="inlineStr">
        <is>
          <t>Fathead Minnow</t>
        </is>
      </c>
      <c r="N3716"/>
      <c r="O3716"/>
      <c r="P3716"/>
      <c r="Q3716"/>
      <c r="R3716"/>
      <c r="S3716"/>
      <c r="T3716"/>
      <c r="U3716"/>
      <c r="V3716" t="inlineStr">
        <is>
          <t>Flow-through</t>
        </is>
      </c>
      <c r="W3716" t="inlineStr">
        <is>
          <t>Fresh water</t>
        </is>
      </c>
      <c r="X3716" t="inlineStr">
        <is>
          <t>Lab</t>
        </is>
      </c>
      <c r="Y3716"/>
      <c r="Z3716" t="inlineStr">
        <is>
          <t>Total</t>
        </is>
      </c>
      <c r="AA3716"/>
      <c r="AB3716" t="n">
        <v>2.923</v>
      </c>
      <c r="AC3716"/>
      <c r="AD3716" t="n">
        <v>2.625</v>
      </c>
      <c r="AE3716"/>
      <c r="AF3716" t="n">
        <v>3.256</v>
      </c>
      <c r="AG3716" t="inlineStr">
        <is>
          <t>AI mg/L</t>
        </is>
      </c>
      <c r="AH3716"/>
      <c r="AI3716"/>
      <c r="AJ3716"/>
      <c r="AK3716"/>
      <c r="AL3716"/>
      <c r="AM3716"/>
      <c r="AN3716"/>
      <c r="AO3716"/>
      <c r="AP3716"/>
      <c r="AQ3716"/>
      <c r="AR3716"/>
      <c r="AS3716"/>
      <c r="AT3716"/>
      <c r="AU3716"/>
      <c r="AV3716"/>
      <c r="AW3716"/>
      <c r="AX3716" t="inlineStr">
        <is>
          <t>Mortality</t>
        </is>
      </c>
      <c r="AY3716" t="inlineStr">
        <is>
          <t>Mortality</t>
        </is>
      </c>
      <c r="AZ3716" t="inlineStr">
        <is>
          <t>LC50</t>
        </is>
      </c>
      <c r="BA3716"/>
      <c r="BB3716" t="n">
        <v>4.0</v>
      </c>
      <c r="BC3716"/>
      <c r="BD3716"/>
      <c r="BE3716"/>
      <c r="BF3716"/>
      <c r="BG3716" t="inlineStr">
        <is>
          <t>Day(s)</t>
        </is>
      </c>
      <c r="BH3716"/>
      <c r="BI3716" t="inlineStr">
        <is>
          <t>DTXSID6023787</t>
        </is>
      </c>
      <c r="BJ3716"/>
      <c r="BK3716"/>
      <c r="BL3716" t="inlineStr">
        <is>
          <t>Acute</t>
        </is>
      </c>
      <c r="BM3716"/>
      <c r="BN3716"/>
      <c r="BO3716"/>
      <c r="BP3716"/>
      <c r="BQ3716"/>
      <c r="BR3716"/>
      <c r="BS3716"/>
      <c r="BT3716" t="inlineStr">
        <is>
          <t>--</t>
        </is>
      </c>
      <c r="BU3716"/>
      <c r="BV3716"/>
      <c r="BW3716"/>
      <c r="BX3716"/>
      <c r="BY3716"/>
      <c r="BZ3716"/>
      <c r="CA3716"/>
      <c r="CB3716"/>
      <c r="CC3716"/>
      <c r="CD3716"/>
      <c r="CE3716"/>
      <c r="CF3716"/>
      <c r="CG3716"/>
      <c r="CH3716"/>
      <c r="CI3716"/>
      <c r="CJ3716" t="inlineStr">
        <is>
          <t xml:space="preserve">MEDIA/FROM SOUTH KAWISHIWI RIVER NEAR STATE HIGHWAY 1 CROSSING UPSTREAM FROM BIRCH LAKE//   </t>
        </is>
      </c>
      <c r="CK3716" t="inlineStr">
        <is>
          <t>Lind,D., K. Alto, and S. Chatterton</t>
        </is>
      </c>
      <c r="CL3716" t="n">
        <v>5081.0</v>
      </c>
      <c r="CM3716" t="inlineStr">
        <is>
          <t>Regional Copper-Nickel Study</t>
        </is>
      </c>
      <c r="CN3716" t="inlineStr">
        <is>
          <t>Draft Report, Minnesota Environmental Quality Board St.Paul, MN:54-</t>
        </is>
      </c>
      <c r="CO3716" t="n">
        <v>1978.0</v>
      </c>
      <c r="CP3716" t="inlineStr">
        <is>
          <t>Lind,D., K. Alto, and S. Chatterton (1978). Regional Copper-Nickel Study. Draft Report, Minnesota Environmental Quality Board St.Paul, MN, 54-. ECOREF#:5081</t>
        </is>
      </c>
    </row>
    <row r="3717">
      <c r="A3717" t="n">
        <v>7786814.0</v>
      </c>
      <c r="B3717" t="inlineStr">
        <is>
          <t>Sulfuric acid, Nickel(2+)salt (1:1)</t>
        </is>
      </c>
      <c r="C3717"/>
      <c r="D3717" t="inlineStr">
        <is>
          <t>Measured</t>
        </is>
      </c>
      <c r="E3717" t="inlineStr">
        <is>
          <t>United States Environmental Protection Agency</t>
        </is>
      </c>
      <c r="F3717"/>
      <c r="G3717"/>
      <c r="H3717"/>
      <c r="I3717"/>
      <c r="J3717"/>
      <c r="K3717"/>
      <c r="L3717" t="inlineStr">
        <is>
          <t>Pimephales promelas</t>
        </is>
      </c>
      <c r="M3717" t="inlineStr">
        <is>
          <t>Fathead Minnow</t>
        </is>
      </c>
      <c r="N3717"/>
      <c r="O3717"/>
      <c r="P3717" t="n">
        <v>28.0</v>
      </c>
      <c r="Q3717"/>
      <c r="R3717"/>
      <c r="S3717"/>
      <c r="T3717"/>
      <c r="U3717" t="inlineStr">
        <is>
          <t>Day(s)</t>
        </is>
      </c>
      <c r="V3717" t="inlineStr">
        <is>
          <t>Renewal</t>
        </is>
      </c>
      <c r="W3717" t="inlineStr">
        <is>
          <t>Fresh water</t>
        </is>
      </c>
      <c r="X3717" t="inlineStr">
        <is>
          <t>Lab</t>
        </is>
      </c>
      <c r="Y3717" t="n">
        <v>6.0</v>
      </c>
      <c r="Z3717" t="inlineStr">
        <is>
          <t>Total</t>
        </is>
      </c>
      <c r="AA3717"/>
      <c r="AB3717" t="n">
        <v>10.89</v>
      </c>
      <c r="AC3717"/>
      <c r="AD3717" t="n">
        <v>10.33</v>
      </c>
      <c r="AE3717"/>
      <c r="AF3717" t="n">
        <v>11.48</v>
      </c>
      <c r="AG3717" t="inlineStr">
        <is>
          <t>AI mg/L</t>
        </is>
      </c>
      <c r="AH3717"/>
      <c r="AI3717"/>
      <c r="AJ3717"/>
      <c r="AK3717"/>
      <c r="AL3717"/>
      <c r="AM3717"/>
      <c r="AN3717"/>
      <c r="AO3717"/>
      <c r="AP3717"/>
      <c r="AQ3717"/>
      <c r="AR3717"/>
      <c r="AS3717"/>
      <c r="AT3717"/>
      <c r="AU3717"/>
      <c r="AV3717"/>
      <c r="AW3717"/>
      <c r="AX3717" t="inlineStr">
        <is>
          <t>Mortality</t>
        </is>
      </c>
      <c r="AY3717" t="inlineStr">
        <is>
          <t>Mortality</t>
        </is>
      </c>
      <c r="AZ3717" t="inlineStr">
        <is>
          <t>LC50</t>
        </is>
      </c>
      <c r="BA3717"/>
      <c r="BB3717" t="n">
        <v>4.0</v>
      </c>
      <c r="BC3717"/>
      <c r="BD3717"/>
      <c r="BE3717"/>
      <c r="BF3717"/>
      <c r="BG3717" t="inlineStr">
        <is>
          <t>Day(s)</t>
        </is>
      </c>
      <c r="BH3717"/>
      <c r="BI3717" t="inlineStr">
        <is>
          <t>DTXSID6023787</t>
        </is>
      </c>
      <c r="BJ3717" t="inlineStr">
        <is>
          <t>10.1897/03-11</t>
        </is>
      </c>
      <c r="BK3717"/>
      <c r="BL3717" t="inlineStr">
        <is>
          <t>Acute</t>
        </is>
      </c>
      <c r="BM3717"/>
      <c r="BN3717"/>
      <c r="BO3717"/>
      <c r="BP3717"/>
      <c r="BQ3717"/>
      <c r="BR3717"/>
      <c r="BS3717"/>
      <c r="BT3717" t="inlineStr">
        <is>
          <t>--</t>
        </is>
      </c>
      <c r="BU3717"/>
      <c r="BV3717"/>
      <c r="BW3717"/>
      <c r="BX3717"/>
      <c r="BY3717"/>
      <c r="BZ3717"/>
      <c r="CA3717"/>
      <c r="CB3717"/>
      <c r="CC3717"/>
      <c r="CD3717"/>
      <c r="CE3717"/>
      <c r="CF3717"/>
      <c r="CG3717"/>
      <c r="CH3717"/>
      <c r="CI3717"/>
      <c r="CJ3717" t="inlineStr">
        <is>
          <t xml:space="preserve">SOURCE/FROM INSTITUTE FOR ENVIRONMENTAL TOXICOLOGY, CLEMSON UNIVERSITY, PENDLETON, SOUTH CAROLINA//TMETH/1993 TEST EPA 600-/4-90/027//MEDIA/MODERATELY HARD WATER//   </t>
        </is>
      </c>
      <c r="CK3717" t="inlineStr">
        <is>
          <t>Hoang,T.C., J.R. Tomasso, and S.J. Klaine</t>
        </is>
      </c>
      <c r="CL3717" t="n">
        <v>73390.0</v>
      </c>
      <c r="CM3717" t="inlineStr">
        <is>
          <t>Influence of Water Quality and Age on Nickel Toxicity to Fathead Minnows (Pimephales promelas)</t>
        </is>
      </c>
      <c r="CN3717" t="inlineStr">
        <is>
          <t>Environ. Toxicol. Chem.23(1): 86-92</t>
        </is>
      </c>
      <c r="CO3717" t="n">
        <v>2004.0</v>
      </c>
      <c r="CP3717" t="inlineStr">
        <is>
          <t>Hoang,T.C., J.R. Tomasso, and S.J. Klaine (2004). Influence of Water Quality and Age on Nickel Toxicity to Fathead Minnows (Pimephales promelas). Environ. Toxicol. Chem., 23, (1), 86-92. doi:10.1897/03-11. ECOREF#:73390</t>
        </is>
      </c>
    </row>
    <row r="3718">
      <c r="A3718" t="n">
        <v>7786814.0</v>
      </c>
      <c r="B3718" t="inlineStr">
        <is>
          <t>Sulfuric acid, Nickel(2+)salt (1:1)</t>
        </is>
      </c>
      <c r="C3718"/>
      <c r="D3718" t="inlineStr">
        <is>
          <t>Measured</t>
        </is>
      </c>
      <c r="E3718" t="inlineStr">
        <is>
          <t>Not reported</t>
        </is>
      </c>
      <c r="F3718"/>
      <c r="G3718"/>
      <c r="H3718"/>
      <c r="I3718"/>
      <c r="J3718"/>
      <c r="K3718"/>
      <c r="L3718" t="inlineStr">
        <is>
          <t>Pimephales promelas</t>
        </is>
      </c>
      <c r="M3718" t="inlineStr">
        <is>
          <t>Fathead Minnow</t>
        </is>
      </c>
      <c r="N3718"/>
      <c r="O3718"/>
      <c r="P3718"/>
      <c r="Q3718"/>
      <c r="R3718"/>
      <c r="S3718"/>
      <c r="T3718"/>
      <c r="U3718"/>
      <c r="V3718" t="inlineStr">
        <is>
          <t>Flow-through</t>
        </is>
      </c>
      <c r="W3718" t="inlineStr">
        <is>
          <t>Fresh water</t>
        </is>
      </c>
      <c r="X3718" t="inlineStr">
        <is>
          <t>Lab</t>
        </is>
      </c>
      <c r="Y3718"/>
      <c r="Z3718" t="inlineStr">
        <is>
          <t>Total</t>
        </is>
      </c>
      <c r="AA3718"/>
      <c r="AB3718" t="n">
        <v>5.186</v>
      </c>
      <c r="AC3718"/>
      <c r="AD3718"/>
      <c r="AE3718"/>
      <c r="AF3718"/>
      <c r="AG3718" t="inlineStr">
        <is>
          <t>AI mg/L</t>
        </is>
      </c>
      <c r="AH3718"/>
      <c r="AI3718"/>
      <c r="AJ3718"/>
      <c r="AK3718"/>
      <c r="AL3718"/>
      <c r="AM3718"/>
      <c r="AN3718"/>
      <c r="AO3718"/>
      <c r="AP3718"/>
      <c r="AQ3718"/>
      <c r="AR3718"/>
      <c r="AS3718"/>
      <c r="AT3718"/>
      <c r="AU3718"/>
      <c r="AV3718"/>
      <c r="AW3718"/>
      <c r="AX3718" t="inlineStr">
        <is>
          <t>Mortality</t>
        </is>
      </c>
      <c r="AY3718" t="inlineStr">
        <is>
          <t>Mortality</t>
        </is>
      </c>
      <c r="AZ3718" t="inlineStr">
        <is>
          <t>LC50</t>
        </is>
      </c>
      <c r="BA3718"/>
      <c r="BB3718" t="n">
        <v>4.0</v>
      </c>
      <c r="BC3718"/>
      <c r="BD3718"/>
      <c r="BE3718"/>
      <c r="BF3718"/>
      <c r="BG3718" t="inlineStr">
        <is>
          <t>Day(s)</t>
        </is>
      </c>
      <c r="BH3718"/>
      <c r="BI3718" t="inlineStr">
        <is>
          <t>DTXSID6023787</t>
        </is>
      </c>
      <c r="BJ3718"/>
      <c r="BK3718"/>
      <c r="BL3718" t="inlineStr">
        <is>
          <t>Acute</t>
        </is>
      </c>
      <c r="BM3718"/>
      <c r="BN3718"/>
      <c r="BO3718"/>
      <c r="BP3718"/>
      <c r="BQ3718"/>
      <c r="BR3718"/>
      <c r="BS3718"/>
      <c r="BT3718" t="inlineStr">
        <is>
          <t>--</t>
        </is>
      </c>
      <c r="BU3718"/>
      <c r="BV3718"/>
      <c r="BW3718"/>
      <c r="BX3718"/>
      <c r="BY3718"/>
      <c r="BZ3718"/>
      <c r="CA3718"/>
      <c r="CB3718"/>
      <c r="CC3718"/>
      <c r="CD3718"/>
      <c r="CE3718"/>
      <c r="CF3718"/>
      <c r="CG3718"/>
      <c r="CH3718"/>
      <c r="CI3718"/>
      <c r="CJ3718" t="inlineStr">
        <is>
          <t xml:space="preserve">MEDIA/FROM LAKE SUPERIOR AT THE US ENVIRONMENTAL RESEARCH LABORATORY-DULUTH//   </t>
        </is>
      </c>
      <c r="CK3718" t="inlineStr">
        <is>
          <t>Lind,D., K. Alto, and S. Chatterton</t>
        </is>
      </c>
      <c r="CL3718" t="n">
        <v>5081.0</v>
      </c>
      <c r="CM3718" t="inlineStr">
        <is>
          <t>Regional Copper-Nickel Study</t>
        </is>
      </c>
      <c r="CN3718" t="inlineStr">
        <is>
          <t>Draft Report, Minnesota Environmental Quality Board St.Paul, MN:54-</t>
        </is>
      </c>
      <c r="CO3718" t="n">
        <v>1978.0</v>
      </c>
      <c r="CP3718" t="inlineStr">
        <is>
          <t>Lind,D., K. Alto, and S. Chatterton (1978). Regional Copper-Nickel Study. Draft Report, Minnesota Environmental Quality Board St.Paul, MN, 54-. ECOREF#:5081</t>
        </is>
      </c>
    </row>
    <row r="3719">
      <c r="A3719" t="n">
        <v>7786814.0</v>
      </c>
      <c r="B3719" t="inlineStr">
        <is>
          <t>Sulfuric acid, Nickel(2+)salt (1:1)</t>
        </is>
      </c>
      <c r="C3719"/>
      <c r="D3719" t="inlineStr">
        <is>
          <t>Measured</t>
        </is>
      </c>
      <c r="E3719" t="inlineStr">
        <is>
          <t>United States Environmental Protection Agency</t>
        </is>
      </c>
      <c r="F3719"/>
      <c r="G3719"/>
      <c r="H3719"/>
      <c r="I3719"/>
      <c r="J3719"/>
      <c r="K3719"/>
      <c r="L3719" t="inlineStr">
        <is>
          <t>Pimephales promelas</t>
        </is>
      </c>
      <c r="M3719" t="inlineStr">
        <is>
          <t>Fathead Minnow</t>
        </is>
      </c>
      <c r="N3719"/>
      <c r="O3719" t="inlineStr">
        <is>
          <t>&lt;</t>
        </is>
      </c>
      <c r="P3719" t="n">
        <v>1.0</v>
      </c>
      <c r="Q3719"/>
      <c r="R3719"/>
      <c r="S3719"/>
      <c r="T3719"/>
      <c r="U3719" t="inlineStr">
        <is>
          <t>Day(s)</t>
        </is>
      </c>
      <c r="V3719" t="inlineStr">
        <is>
          <t>Renewal</t>
        </is>
      </c>
      <c r="W3719" t="inlineStr">
        <is>
          <t>Fresh water</t>
        </is>
      </c>
      <c r="X3719" t="inlineStr">
        <is>
          <t>Lab</t>
        </is>
      </c>
      <c r="Y3719" t="n">
        <v>6.0</v>
      </c>
      <c r="Z3719" t="inlineStr">
        <is>
          <t>Total</t>
        </is>
      </c>
      <c r="AA3719"/>
      <c r="AB3719" t="n">
        <v>0.31</v>
      </c>
      <c r="AC3719"/>
      <c r="AD3719" t="n">
        <v>0.239</v>
      </c>
      <c r="AE3719"/>
      <c r="AF3719" t="n">
        <v>0.438</v>
      </c>
      <c r="AG3719" t="inlineStr">
        <is>
          <t>AI mg/L</t>
        </is>
      </c>
      <c r="AH3719"/>
      <c r="AI3719"/>
      <c r="AJ3719"/>
      <c r="AK3719"/>
      <c r="AL3719"/>
      <c r="AM3719"/>
      <c r="AN3719"/>
      <c r="AO3719"/>
      <c r="AP3719"/>
      <c r="AQ3719"/>
      <c r="AR3719"/>
      <c r="AS3719"/>
      <c r="AT3719"/>
      <c r="AU3719"/>
      <c r="AV3719"/>
      <c r="AW3719"/>
      <c r="AX3719" t="inlineStr">
        <is>
          <t>Mortality</t>
        </is>
      </c>
      <c r="AY3719" t="inlineStr">
        <is>
          <t>Mortality</t>
        </is>
      </c>
      <c r="AZ3719" t="inlineStr">
        <is>
          <t>LC50</t>
        </is>
      </c>
      <c r="BA3719"/>
      <c r="BB3719" t="n">
        <v>4.0</v>
      </c>
      <c r="BC3719"/>
      <c r="BD3719"/>
      <c r="BE3719"/>
      <c r="BF3719"/>
      <c r="BG3719" t="inlineStr">
        <is>
          <t>Day(s)</t>
        </is>
      </c>
      <c r="BH3719"/>
      <c r="BI3719" t="inlineStr">
        <is>
          <t>DTXSID6023787</t>
        </is>
      </c>
      <c r="BJ3719" t="inlineStr">
        <is>
          <t>10.1897/03-11</t>
        </is>
      </c>
      <c r="BK3719"/>
      <c r="BL3719" t="inlineStr">
        <is>
          <t>Acute</t>
        </is>
      </c>
      <c r="BM3719"/>
      <c r="BN3719"/>
      <c r="BO3719"/>
      <c r="BP3719"/>
      <c r="BQ3719"/>
      <c r="BR3719"/>
      <c r="BS3719"/>
      <c r="BT3719" t="inlineStr">
        <is>
          <t>--</t>
        </is>
      </c>
      <c r="BU3719"/>
      <c r="BV3719"/>
      <c r="BW3719"/>
      <c r="BX3719"/>
      <c r="BY3719"/>
      <c r="BZ3719"/>
      <c r="CA3719"/>
      <c r="CB3719"/>
      <c r="CC3719"/>
      <c r="CD3719"/>
      <c r="CE3719"/>
      <c r="CF3719"/>
      <c r="CG3719"/>
      <c r="CH3719"/>
      <c r="CI3719"/>
      <c r="CJ3719" t="inlineStr">
        <is>
          <t xml:space="preserve">SOURCE/FROM INSTITUTE FOR ENVIRONMENTAL TOXICOLOGY, CLEMSON UNIVERSITY, PENDLETON, SOUTH CAROLINA//TMETH/1993 TEST EPA 600-/4-90/027//MEDIA/MODERATELY HARD WATER//   </t>
        </is>
      </c>
      <c r="CK3719" t="inlineStr">
        <is>
          <t>Hoang,T.C., J.R. Tomasso, and S.J. Klaine</t>
        </is>
      </c>
      <c r="CL3719" t="n">
        <v>73390.0</v>
      </c>
      <c r="CM3719" t="inlineStr">
        <is>
          <t>Influence of Water Quality and Age on Nickel Toxicity to Fathead Minnows (Pimephales promelas)</t>
        </is>
      </c>
      <c r="CN3719" t="inlineStr">
        <is>
          <t>Environ. Toxicol. Chem.23(1): 86-92</t>
        </is>
      </c>
      <c r="CO3719" t="n">
        <v>2004.0</v>
      </c>
      <c r="CP3719" t="inlineStr">
        <is>
          <t>Hoang,T.C., J.R. Tomasso, and S.J. Klaine (2004). Influence of Water Quality and Age on Nickel Toxicity to Fathead Minnows (Pimephales promelas). Environ. Toxicol. Chem., 23, (1), 86-92. doi:10.1897/03-11. ECOREF#:73390</t>
        </is>
      </c>
    </row>
    <row r="3720">
      <c r="A3720" t="n">
        <v>7786814.0</v>
      </c>
      <c r="B3720" t="inlineStr">
        <is>
          <t>Sulfuric acid, Nickel(2+)salt (1:1)</t>
        </is>
      </c>
      <c r="C3720"/>
      <c r="D3720" t="inlineStr">
        <is>
          <t>Measured</t>
        </is>
      </c>
      <c r="E3720" t="inlineStr">
        <is>
          <t>United States Environmental Protection Agency</t>
        </is>
      </c>
      <c r="F3720"/>
      <c r="G3720"/>
      <c r="H3720"/>
      <c r="I3720"/>
      <c r="J3720"/>
      <c r="K3720"/>
      <c r="L3720" t="inlineStr">
        <is>
          <t>Pimephales promelas</t>
        </is>
      </c>
      <c r="M3720" t="inlineStr">
        <is>
          <t>Fathead Minnow</t>
        </is>
      </c>
      <c r="N3720"/>
      <c r="O3720" t="inlineStr">
        <is>
          <t>&lt;</t>
        </is>
      </c>
      <c r="P3720" t="n">
        <v>1.0</v>
      </c>
      <c r="Q3720"/>
      <c r="R3720"/>
      <c r="S3720"/>
      <c r="T3720"/>
      <c r="U3720" t="inlineStr">
        <is>
          <t>Day(s)</t>
        </is>
      </c>
      <c r="V3720" t="inlineStr">
        <is>
          <t>Renewal</t>
        </is>
      </c>
      <c r="W3720" t="inlineStr">
        <is>
          <t>Fresh water</t>
        </is>
      </c>
      <c r="X3720" t="inlineStr">
        <is>
          <t>Lab</t>
        </is>
      </c>
      <c r="Y3720" t="n">
        <v>6.0</v>
      </c>
      <c r="Z3720" t="inlineStr">
        <is>
          <t>Total</t>
        </is>
      </c>
      <c r="AA3720"/>
      <c r="AB3720" t="n">
        <v>0.33</v>
      </c>
      <c r="AC3720"/>
      <c r="AD3720" t="n">
        <v>0.252</v>
      </c>
      <c r="AE3720"/>
      <c r="AF3720" t="n">
        <v>0.426</v>
      </c>
      <c r="AG3720" t="inlineStr">
        <is>
          <t>AI mg/L</t>
        </is>
      </c>
      <c r="AH3720"/>
      <c r="AI3720"/>
      <c r="AJ3720"/>
      <c r="AK3720"/>
      <c r="AL3720"/>
      <c r="AM3720"/>
      <c r="AN3720"/>
      <c r="AO3720"/>
      <c r="AP3720"/>
      <c r="AQ3720"/>
      <c r="AR3720"/>
      <c r="AS3720"/>
      <c r="AT3720"/>
      <c r="AU3720"/>
      <c r="AV3720"/>
      <c r="AW3720"/>
      <c r="AX3720" t="inlineStr">
        <is>
          <t>Mortality</t>
        </is>
      </c>
      <c r="AY3720" t="inlineStr">
        <is>
          <t>Mortality</t>
        </is>
      </c>
      <c r="AZ3720" t="inlineStr">
        <is>
          <t>LC50</t>
        </is>
      </c>
      <c r="BA3720"/>
      <c r="BB3720" t="n">
        <v>4.0</v>
      </c>
      <c r="BC3720"/>
      <c r="BD3720"/>
      <c r="BE3720"/>
      <c r="BF3720"/>
      <c r="BG3720" t="inlineStr">
        <is>
          <t>Day(s)</t>
        </is>
      </c>
      <c r="BH3720"/>
      <c r="BI3720" t="inlineStr">
        <is>
          <t>DTXSID6023787</t>
        </is>
      </c>
      <c r="BJ3720" t="inlineStr">
        <is>
          <t>10.1897/03-11</t>
        </is>
      </c>
      <c r="BK3720"/>
      <c r="BL3720" t="inlineStr">
        <is>
          <t>Acute</t>
        </is>
      </c>
      <c r="BM3720"/>
      <c r="BN3720"/>
      <c r="BO3720"/>
      <c r="BP3720"/>
      <c r="BQ3720"/>
      <c r="BR3720"/>
      <c r="BS3720"/>
      <c r="BT3720" t="inlineStr">
        <is>
          <t>--</t>
        </is>
      </c>
      <c r="BU3720"/>
      <c r="BV3720"/>
      <c r="BW3720"/>
      <c r="BX3720"/>
      <c r="BY3720"/>
      <c r="BZ3720"/>
      <c r="CA3720"/>
      <c r="CB3720"/>
      <c r="CC3720"/>
      <c r="CD3720"/>
      <c r="CE3720"/>
      <c r="CF3720"/>
      <c r="CG3720"/>
      <c r="CH3720"/>
      <c r="CI3720"/>
      <c r="CJ3720" t="inlineStr">
        <is>
          <t xml:space="preserve">SOURCE/FROM INSTITUTE FOR ENVIRONMENTAL TOXICOLOGY, CLEMSON UNIVERSITY, PENDLETON, SOUTH CAROLINA//TMETH/1993 TEST EPA 600-/4-90/027//MEDIA/MODERATELY HARD WATER//   </t>
        </is>
      </c>
      <c r="CK3720" t="inlineStr">
        <is>
          <t>Hoang,T.C., J.R. Tomasso, and S.J. Klaine</t>
        </is>
      </c>
      <c r="CL3720" t="n">
        <v>73390.0</v>
      </c>
      <c r="CM3720" t="inlineStr">
        <is>
          <t>Influence of Water Quality and Age on Nickel Toxicity to Fathead Minnows (Pimephales promelas)</t>
        </is>
      </c>
      <c r="CN3720" t="inlineStr">
        <is>
          <t>Environ. Toxicol. Chem.23(1): 86-92</t>
        </is>
      </c>
      <c r="CO3720" t="n">
        <v>2004.0</v>
      </c>
      <c r="CP3720" t="inlineStr">
        <is>
          <t>Hoang,T.C., J.R. Tomasso, and S.J. Klaine (2004). Influence of Water Quality and Age on Nickel Toxicity to Fathead Minnows (Pimephales promelas). Environ. Toxicol. Chem., 23, (1), 86-92. doi:10.1897/03-11. ECOREF#:73390</t>
        </is>
      </c>
    </row>
    <row r="3721">
      <c r="A3721" t="n">
        <v>7786814.0</v>
      </c>
      <c r="B3721" t="inlineStr">
        <is>
          <t>Sulfuric acid, Nickel(2+)salt (1:1)</t>
        </is>
      </c>
      <c r="C3721"/>
      <c r="D3721" t="inlineStr">
        <is>
          <t>Measured</t>
        </is>
      </c>
      <c r="E3721" t="inlineStr">
        <is>
          <t>United States Environmental Protection Agency</t>
        </is>
      </c>
      <c r="F3721"/>
      <c r="G3721"/>
      <c r="H3721"/>
      <c r="I3721"/>
      <c r="J3721"/>
      <c r="K3721"/>
      <c r="L3721" t="inlineStr">
        <is>
          <t>Pimephales promelas</t>
        </is>
      </c>
      <c r="M3721" t="inlineStr">
        <is>
          <t>Fathead Minnow</t>
        </is>
      </c>
      <c r="N3721"/>
      <c r="O3721"/>
      <c r="P3721" t="n">
        <v>28.0</v>
      </c>
      <c r="Q3721"/>
      <c r="R3721"/>
      <c r="S3721"/>
      <c r="T3721"/>
      <c r="U3721" t="inlineStr">
        <is>
          <t>Day(s)</t>
        </is>
      </c>
      <c r="V3721" t="inlineStr">
        <is>
          <t>Renewal</t>
        </is>
      </c>
      <c r="W3721" t="inlineStr">
        <is>
          <t>Fresh water</t>
        </is>
      </c>
      <c r="X3721" t="inlineStr">
        <is>
          <t>Lab</t>
        </is>
      </c>
      <c r="Y3721" t="n">
        <v>6.0</v>
      </c>
      <c r="Z3721" t="inlineStr">
        <is>
          <t>Total</t>
        </is>
      </c>
      <c r="AA3721"/>
      <c r="AB3721" t="n">
        <v>9.68</v>
      </c>
      <c r="AC3721"/>
      <c r="AD3721" t="n">
        <v>9.049</v>
      </c>
      <c r="AE3721"/>
      <c r="AF3721" t="n">
        <v>10.761</v>
      </c>
      <c r="AG3721" t="inlineStr">
        <is>
          <t>AI mg/L</t>
        </is>
      </c>
      <c r="AH3721"/>
      <c r="AI3721"/>
      <c r="AJ3721"/>
      <c r="AK3721"/>
      <c r="AL3721"/>
      <c r="AM3721"/>
      <c r="AN3721"/>
      <c r="AO3721"/>
      <c r="AP3721"/>
      <c r="AQ3721"/>
      <c r="AR3721"/>
      <c r="AS3721"/>
      <c r="AT3721"/>
      <c r="AU3721"/>
      <c r="AV3721"/>
      <c r="AW3721"/>
      <c r="AX3721" t="inlineStr">
        <is>
          <t>Mortality</t>
        </is>
      </c>
      <c r="AY3721" t="inlineStr">
        <is>
          <t>Mortality</t>
        </is>
      </c>
      <c r="AZ3721" t="inlineStr">
        <is>
          <t>LC50</t>
        </is>
      </c>
      <c r="BA3721"/>
      <c r="BB3721" t="n">
        <v>4.0</v>
      </c>
      <c r="BC3721"/>
      <c r="BD3721"/>
      <c r="BE3721"/>
      <c r="BF3721"/>
      <c r="BG3721" t="inlineStr">
        <is>
          <t>Day(s)</t>
        </is>
      </c>
      <c r="BH3721"/>
      <c r="BI3721" t="inlineStr">
        <is>
          <t>DTXSID6023787</t>
        </is>
      </c>
      <c r="BJ3721" t="inlineStr">
        <is>
          <t>10.1897/03-11</t>
        </is>
      </c>
      <c r="BK3721"/>
      <c r="BL3721" t="inlineStr">
        <is>
          <t>Acute</t>
        </is>
      </c>
      <c r="BM3721"/>
      <c r="BN3721"/>
      <c r="BO3721"/>
      <c r="BP3721"/>
      <c r="BQ3721"/>
      <c r="BR3721"/>
      <c r="BS3721"/>
      <c r="BT3721" t="inlineStr">
        <is>
          <t>--</t>
        </is>
      </c>
      <c r="BU3721"/>
      <c r="BV3721"/>
      <c r="BW3721"/>
      <c r="BX3721"/>
      <c r="BY3721"/>
      <c r="BZ3721"/>
      <c r="CA3721"/>
      <c r="CB3721"/>
      <c r="CC3721"/>
      <c r="CD3721"/>
      <c r="CE3721"/>
      <c r="CF3721"/>
      <c r="CG3721"/>
      <c r="CH3721"/>
      <c r="CI3721"/>
      <c r="CJ3721" t="inlineStr">
        <is>
          <t xml:space="preserve">SOURCE/FROM INSTITUTE FOR ENVIRONMENTAL TOXICOLOGY, CLEMSON UNIVERSITY, PENDLETON, SOUTH CAROLINA//TMETH/1993 TEST EPA 600-/4-90/027//MEDIA/MODERATELY HARD WATER//   </t>
        </is>
      </c>
      <c r="CK3721" t="inlineStr">
        <is>
          <t>Hoang,T.C., J.R. Tomasso, and S.J. Klaine</t>
        </is>
      </c>
      <c r="CL3721" t="n">
        <v>73390.0</v>
      </c>
      <c r="CM3721" t="inlineStr">
        <is>
          <t>Influence of Water Quality and Age on Nickel Toxicity to Fathead Minnows (Pimephales promelas)</t>
        </is>
      </c>
      <c r="CN3721" t="inlineStr">
        <is>
          <t>Environ. Toxicol. Chem.23(1): 86-92</t>
        </is>
      </c>
      <c r="CO3721" t="n">
        <v>2004.0</v>
      </c>
      <c r="CP3721" t="inlineStr">
        <is>
          <t>Hoang,T.C., J.R. Tomasso, and S.J. Klaine (2004). Influence of Water Quality and Age on Nickel Toxicity to Fathead Minnows (Pimephales promelas). Environ. Toxicol. Chem., 23, (1), 86-92. doi:10.1897/03-11. ECOREF#:73390</t>
        </is>
      </c>
    </row>
    <row r="3722">
      <c r="A3722" t="n">
        <v>7786814.0</v>
      </c>
      <c r="B3722" t="inlineStr">
        <is>
          <t>Sulfuric acid, Nickel(2+)salt (1:1)</t>
        </is>
      </c>
      <c r="C3722"/>
      <c r="D3722" t="inlineStr">
        <is>
          <t>Measured</t>
        </is>
      </c>
      <c r="E3722" t="inlineStr">
        <is>
          <t>United States Environmental Protection Agency</t>
        </is>
      </c>
      <c r="F3722"/>
      <c r="G3722"/>
      <c r="H3722"/>
      <c r="I3722"/>
      <c r="J3722"/>
      <c r="K3722"/>
      <c r="L3722" t="inlineStr">
        <is>
          <t>Pimephales promelas</t>
        </is>
      </c>
      <c r="M3722" t="inlineStr">
        <is>
          <t>Fathead Minnow</t>
        </is>
      </c>
      <c r="N3722"/>
      <c r="O3722"/>
      <c r="P3722" t="n">
        <v>28.0</v>
      </c>
      <c r="Q3722"/>
      <c r="R3722"/>
      <c r="S3722"/>
      <c r="T3722"/>
      <c r="U3722" t="inlineStr">
        <is>
          <t>Day(s)</t>
        </is>
      </c>
      <c r="V3722" t="inlineStr">
        <is>
          <t>Renewal</t>
        </is>
      </c>
      <c r="W3722" t="inlineStr">
        <is>
          <t>Fresh water</t>
        </is>
      </c>
      <c r="X3722" t="inlineStr">
        <is>
          <t>Lab</t>
        </is>
      </c>
      <c r="Y3722" t="n">
        <v>6.0</v>
      </c>
      <c r="Z3722" t="inlineStr">
        <is>
          <t>Total</t>
        </is>
      </c>
      <c r="AA3722"/>
      <c r="AB3722" t="n">
        <v>13.39</v>
      </c>
      <c r="AC3722"/>
      <c r="AD3722" t="n">
        <v>12.123</v>
      </c>
      <c r="AE3722"/>
      <c r="AF3722" t="n">
        <v>14.803</v>
      </c>
      <c r="AG3722" t="inlineStr">
        <is>
          <t>AI mg/L</t>
        </is>
      </c>
      <c r="AH3722"/>
      <c r="AI3722"/>
      <c r="AJ3722"/>
      <c r="AK3722"/>
      <c r="AL3722"/>
      <c r="AM3722"/>
      <c r="AN3722"/>
      <c r="AO3722"/>
      <c r="AP3722"/>
      <c r="AQ3722"/>
      <c r="AR3722"/>
      <c r="AS3722"/>
      <c r="AT3722"/>
      <c r="AU3722"/>
      <c r="AV3722"/>
      <c r="AW3722"/>
      <c r="AX3722" t="inlineStr">
        <is>
          <t>Mortality</t>
        </is>
      </c>
      <c r="AY3722" t="inlineStr">
        <is>
          <t>Mortality</t>
        </is>
      </c>
      <c r="AZ3722" t="inlineStr">
        <is>
          <t>LC50</t>
        </is>
      </c>
      <c r="BA3722"/>
      <c r="BB3722" t="n">
        <v>4.0</v>
      </c>
      <c r="BC3722"/>
      <c r="BD3722"/>
      <c r="BE3722"/>
      <c r="BF3722"/>
      <c r="BG3722" t="inlineStr">
        <is>
          <t>Day(s)</t>
        </is>
      </c>
      <c r="BH3722"/>
      <c r="BI3722" t="inlineStr">
        <is>
          <t>DTXSID6023787</t>
        </is>
      </c>
      <c r="BJ3722" t="inlineStr">
        <is>
          <t>10.1897/03-11</t>
        </is>
      </c>
      <c r="BK3722"/>
      <c r="BL3722" t="inlineStr">
        <is>
          <t>Acute</t>
        </is>
      </c>
      <c r="BM3722"/>
      <c r="BN3722"/>
      <c r="BO3722"/>
      <c r="BP3722"/>
      <c r="BQ3722"/>
      <c r="BR3722"/>
      <c r="BS3722"/>
      <c r="BT3722" t="inlineStr">
        <is>
          <t>--</t>
        </is>
      </c>
      <c r="BU3722"/>
      <c r="BV3722"/>
      <c r="BW3722"/>
      <c r="BX3722"/>
      <c r="BY3722"/>
      <c r="BZ3722"/>
      <c r="CA3722"/>
      <c r="CB3722"/>
      <c r="CC3722"/>
      <c r="CD3722"/>
      <c r="CE3722"/>
      <c r="CF3722"/>
      <c r="CG3722"/>
      <c r="CH3722"/>
      <c r="CI3722"/>
      <c r="CJ3722" t="inlineStr">
        <is>
          <t xml:space="preserve">SOURCE/FROM INSTITUTE FOR ENVIRONMENTAL TOXICOLOGY, CLEMSON UNIVERSITY, PENDLETON, SOUTH CAROLINA//TMETH/1993 TEST EPA 600-/4-90/027//MEDIA/MODERATELY HARD WATER//   </t>
        </is>
      </c>
      <c r="CK3722" t="inlineStr">
        <is>
          <t>Hoang,T.C., J.R. Tomasso, and S.J. Klaine</t>
        </is>
      </c>
      <c r="CL3722" t="n">
        <v>73390.0</v>
      </c>
      <c r="CM3722" t="inlineStr">
        <is>
          <t>Influence of Water Quality and Age on Nickel Toxicity to Fathead Minnows (Pimephales promelas)</t>
        </is>
      </c>
      <c r="CN3722" t="inlineStr">
        <is>
          <t>Environ. Toxicol. Chem.23(1): 86-92</t>
        </is>
      </c>
      <c r="CO3722" t="n">
        <v>2004.0</v>
      </c>
      <c r="CP3722" t="inlineStr">
        <is>
          <t>Hoang,T.C., J.R. Tomasso, and S.J. Klaine (2004). Influence of Water Quality and Age on Nickel Toxicity to Fathead Minnows (Pimephales promelas). Environ. Toxicol. Chem., 23, (1), 86-92. doi:10.1897/03-11. ECOREF#:73390</t>
        </is>
      </c>
    </row>
    <row r="3723">
      <c r="A3723" t="n">
        <v>7786814.0</v>
      </c>
      <c r="B3723" t="inlineStr">
        <is>
          <t>Sulfuric acid, Nickel(2+)salt (1:1)</t>
        </is>
      </c>
      <c r="C3723"/>
      <c r="D3723" t="inlineStr">
        <is>
          <t>Measured</t>
        </is>
      </c>
      <c r="E3723" t="inlineStr">
        <is>
          <t>Not reported</t>
        </is>
      </c>
      <c r="F3723"/>
      <c r="G3723"/>
      <c r="H3723"/>
      <c r="I3723"/>
      <c r="J3723"/>
      <c r="K3723"/>
      <c r="L3723" t="inlineStr">
        <is>
          <t>Pimephales promelas</t>
        </is>
      </c>
      <c r="M3723" t="inlineStr">
        <is>
          <t>Fathead Minnow</t>
        </is>
      </c>
      <c r="N3723"/>
      <c r="O3723"/>
      <c r="P3723"/>
      <c r="Q3723"/>
      <c r="R3723"/>
      <c r="S3723"/>
      <c r="T3723"/>
      <c r="U3723"/>
      <c r="V3723" t="inlineStr">
        <is>
          <t>Flow-through</t>
        </is>
      </c>
      <c r="W3723" t="inlineStr">
        <is>
          <t>Fresh water</t>
        </is>
      </c>
      <c r="X3723" t="inlineStr">
        <is>
          <t>Lab</t>
        </is>
      </c>
      <c r="Y3723"/>
      <c r="Z3723" t="inlineStr">
        <is>
          <t>Total</t>
        </is>
      </c>
      <c r="AA3723"/>
      <c r="AB3723" t="n">
        <v>17.678</v>
      </c>
      <c r="AC3723"/>
      <c r="AD3723"/>
      <c r="AE3723"/>
      <c r="AF3723"/>
      <c r="AG3723" t="inlineStr">
        <is>
          <t>AI mg/L</t>
        </is>
      </c>
      <c r="AH3723"/>
      <c r="AI3723"/>
      <c r="AJ3723"/>
      <c r="AK3723"/>
      <c r="AL3723"/>
      <c r="AM3723"/>
      <c r="AN3723"/>
      <c r="AO3723"/>
      <c r="AP3723"/>
      <c r="AQ3723"/>
      <c r="AR3723"/>
      <c r="AS3723"/>
      <c r="AT3723"/>
      <c r="AU3723"/>
      <c r="AV3723"/>
      <c r="AW3723"/>
      <c r="AX3723" t="inlineStr">
        <is>
          <t>Mortality</t>
        </is>
      </c>
      <c r="AY3723" t="inlineStr">
        <is>
          <t>Mortality</t>
        </is>
      </c>
      <c r="AZ3723" t="inlineStr">
        <is>
          <t>LC50</t>
        </is>
      </c>
      <c r="BA3723"/>
      <c r="BB3723" t="n">
        <v>4.0</v>
      </c>
      <c r="BC3723"/>
      <c r="BD3723"/>
      <c r="BE3723"/>
      <c r="BF3723"/>
      <c r="BG3723" t="inlineStr">
        <is>
          <t>Day(s)</t>
        </is>
      </c>
      <c r="BH3723"/>
      <c r="BI3723" t="inlineStr">
        <is>
          <t>DTXSID6023787</t>
        </is>
      </c>
      <c r="BJ3723"/>
      <c r="BK3723"/>
      <c r="BL3723" t="inlineStr">
        <is>
          <t>Acute</t>
        </is>
      </c>
      <c r="BM3723"/>
      <c r="BN3723"/>
      <c r="BO3723"/>
      <c r="BP3723"/>
      <c r="BQ3723"/>
      <c r="BR3723"/>
      <c r="BS3723"/>
      <c r="BT3723" t="inlineStr">
        <is>
          <t>--</t>
        </is>
      </c>
      <c r="BU3723"/>
      <c r="BV3723"/>
      <c r="BW3723"/>
      <c r="BX3723"/>
      <c r="BY3723"/>
      <c r="BZ3723"/>
      <c r="CA3723"/>
      <c r="CB3723"/>
      <c r="CC3723"/>
      <c r="CD3723"/>
      <c r="CE3723"/>
      <c r="CF3723"/>
      <c r="CG3723"/>
      <c r="CH3723"/>
      <c r="CI3723"/>
      <c r="CJ3723" t="inlineStr">
        <is>
          <t xml:space="preserve">MEDIA/FROM ST LOUIS RIVER AT COUNTY HIGHWAY 100 CROSSING SOUTH OF AURORA//   </t>
        </is>
      </c>
      <c r="CK3723" t="inlineStr">
        <is>
          <t>Lind,D., K. Alto, and S. Chatterton</t>
        </is>
      </c>
      <c r="CL3723" t="n">
        <v>5081.0</v>
      </c>
      <c r="CM3723" t="inlineStr">
        <is>
          <t>Regional Copper-Nickel Study</t>
        </is>
      </c>
      <c r="CN3723" t="inlineStr">
        <is>
          <t>Draft Report, Minnesota Environmental Quality Board St.Paul, MN:54-</t>
        </is>
      </c>
      <c r="CO3723" t="n">
        <v>1978.0</v>
      </c>
      <c r="CP3723" t="inlineStr">
        <is>
          <t>Lind,D., K. Alto, and S. Chatterton (1978). Regional Copper-Nickel Study. Draft Report, Minnesota Environmental Quality Board St.Paul, MN, 54-. ECOREF#:5081</t>
        </is>
      </c>
    </row>
    <row r="3724">
      <c r="A3724" t="n">
        <v>7786814.0</v>
      </c>
      <c r="B3724" t="inlineStr">
        <is>
          <t>Sulfuric acid, Nickel(2+)salt (1:1)</t>
        </is>
      </c>
      <c r="C3724"/>
      <c r="D3724" t="inlineStr">
        <is>
          <t>Measured</t>
        </is>
      </c>
      <c r="E3724" t="inlineStr">
        <is>
          <t>United States Environmental Protection Agency</t>
        </is>
      </c>
      <c r="F3724"/>
      <c r="G3724"/>
      <c r="H3724"/>
      <c r="I3724"/>
      <c r="J3724"/>
      <c r="K3724"/>
      <c r="L3724" t="inlineStr">
        <is>
          <t>Pimephales promelas</t>
        </is>
      </c>
      <c r="M3724" t="inlineStr">
        <is>
          <t>Fathead Minnow</t>
        </is>
      </c>
      <c r="N3724"/>
      <c r="O3724" t="inlineStr">
        <is>
          <t>&lt;</t>
        </is>
      </c>
      <c r="P3724" t="n">
        <v>1.0</v>
      </c>
      <c r="Q3724"/>
      <c r="R3724"/>
      <c r="S3724"/>
      <c r="T3724"/>
      <c r="U3724" t="inlineStr">
        <is>
          <t>Day(s)</t>
        </is>
      </c>
      <c r="V3724" t="inlineStr">
        <is>
          <t>Renewal</t>
        </is>
      </c>
      <c r="W3724" t="inlineStr">
        <is>
          <t>Fresh water</t>
        </is>
      </c>
      <c r="X3724" t="inlineStr">
        <is>
          <t>Lab</t>
        </is>
      </c>
      <c r="Y3724" t="n">
        <v>6.0</v>
      </c>
      <c r="Z3724" t="inlineStr">
        <is>
          <t>Total</t>
        </is>
      </c>
      <c r="AA3724"/>
      <c r="AB3724" t="n">
        <v>1.67</v>
      </c>
      <c r="AC3724"/>
      <c r="AD3724" t="n">
        <v>0.743</v>
      </c>
      <c r="AE3724"/>
      <c r="AF3724" t="n">
        <v>2.775</v>
      </c>
      <c r="AG3724" t="inlineStr">
        <is>
          <t>AI mg/L</t>
        </is>
      </c>
      <c r="AH3724"/>
      <c r="AI3724"/>
      <c r="AJ3724"/>
      <c r="AK3724"/>
      <c r="AL3724"/>
      <c r="AM3724"/>
      <c r="AN3724"/>
      <c r="AO3724"/>
      <c r="AP3724"/>
      <c r="AQ3724"/>
      <c r="AR3724"/>
      <c r="AS3724"/>
      <c r="AT3724"/>
      <c r="AU3724"/>
      <c r="AV3724"/>
      <c r="AW3724"/>
      <c r="AX3724" t="inlineStr">
        <is>
          <t>Mortality</t>
        </is>
      </c>
      <c r="AY3724" t="inlineStr">
        <is>
          <t>Mortality</t>
        </is>
      </c>
      <c r="AZ3724" t="inlineStr">
        <is>
          <t>LC50</t>
        </is>
      </c>
      <c r="BA3724"/>
      <c r="BB3724" t="n">
        <v>4.0</v>
      </c>
      <c r="BC3724"/>
      <c r="BD3724"/>
      <c r="BE3724"/>
      <c r="BF3724"/>
      <c r="BG3724" t="inlineStr">
        <is>
          <t>Day(s)</t>
        </is>
      </c>
      <c r="BH3724"/>
      <c r="BI3724" t="inlineStr">
        <is>
          <t>DTXSID6023787</t>
        </is>
      </c>
      <c r="BJ3724" t="inlineStr">
        <is>
          <t>10.1897/03-11</t>
        </is>
      </c>
      <c r="BK3724"/>
      <c r="BL3724" t="inlineStr">
        <is>
          <t>Acute</t>
        </is>
      </c>
      <c r="BM3724"/>
      <c r="BN3724"/>
      <c r="BO3724"/>
      <c r="BP3724"/>
      <c r="BQ3724"/>
      <c r="BR3724"/>
      <c r="BS3724"/>
      <c r="BT3724" t="inlineStr">
        <is>
          <t>--</t>
        </is>
      </c>
      <c r="BU3724"/>
      <c r="BV3724"/>
      <c r="BW3724"/>
      <c r="BX3724"/>
      <c r="BY3724"/>
      <c r="BZ3724"/>
      <c r="CA3724"/>
      <c r="CB3724"/>
      <c r="CC3724"/>
      <c r="CD3724"/>
      <c r="CE3724"/>
      <c r="CF3724"/>
      <c r="CG3724"/>
      <c r="CH3724"/>
      <c r="CI3724"/>
      <c r="CJ3724" t="inlineStr">
        <is>
          <t xml:space="preserve">SOURCE/FROM INSTITUTE FOR ENVIRONMENTAL TOXICOLOGY, CLEMSON UNIVERSITY, PENDLETON, SOUTH CAROLINA//TMETH/1993 TEST EPA 600-/4-90/027//MEDIA/MODERATELY HARD WATER//   </t>
        </is>
      </c>
      <c r="CK3724" t="inlineStr">
        <is>
          <t>Hoang,T.C., J.R. Tomasso, and S.J. Klaine</t>
        </is>
      </c>
      <c r="CL3724" t="n">
        <v>73390.0</v>
      </c>
      <c r="CM3724" t="inlineStr">
        <is>
          <t>Influence of Water Quality and Age on Nickel Toxicity to Fathead Minnows (Pimephales promelas)</t>
        </is>
      </c>
      <c r="CN3724" t="inlineStr">
        <is>
          <t>Environ. Toxicol. Chem.23(1): 86-92</t>
        </is>
      </c>
      <c r="CO3724" t="n">
        <v>2004.0</v>
      </c>
      <c r="CP3724" t="inlineStr">
        <is>
          <t>Hoang,T.C., J.R. Tomasso, and S.J. Klaine (2004). Influence of Water Quality and Age on Nickel Toxicity to Fathead Minnows (Pimephales promelas). Environ. Toxicol. Chem., 23, (1), 86-92. doi:10.1897/03-11. ECOREF#:73390</t>
        </is>
      </c>
    </row>
    <row r="3725">
      <c r="A3725" t="n">
        <v>7786814.0</v>
      </c>
      <c r="B3725" t="inlineStr">
        <is>
          <t>Sulfuric acid, Nickel(2+)salt (1:1)</t>
        </is>
      </c>
      <c r="C3725"/>
      <c r="D3725" t="inlineStr">
        <is>
          <t>Measured</t>
        </is>
      </c>
      <c r="E3725" t="inlineStr">
        <is>
          <t>United States Environmental Protection Agency</t>
        </is>
      </c>
      <c r="F3725"/>
      <c r="G3725"/>
      <c r="H3725"/>
      <c r="I3725"/>
      <c r="J3725"/>
      <c r="K3725"/>
      <c r="L3725" t="inlineStr">
        <is>
          <t>Pimephales promelas</t>
        </is>
      </c>
      <c r="M3725" t="inlineStr">
        <is>
          <t>Fathead Minnow</t>
        </is>
      </c>
      <c r="N3725"/>
      <c r="O3725" t="inlineStr">
        <is>
          <t>&lt;</t>
        </is>
      </c>
      <c r="P3725" t="n">
        <v>1.0</v>
      </c>
      <c r="Q3725"/>
      <c r="R3725"/>
      <c r="S3725"/>
      <c r="T3725"/>
      <c r="U3725" t="inlineStr">
        <is>
          <t>Day(s)</t>
        </is>
      </c>
      <c r="V3725" t="inlineStr">
        <is>
          <t>Renewal</t>
        </is>
      </c>
      <c r="W3725" t="inlineStr">
        <is>
          <t>Fresh water</t>
        </is>
      </c>
      <c r="X3725" t="inlineStr">
        <is>
          <t>Lab</t>
        </is>
      </c>
      <c r="Y3725" t="n">
        <v>6.0</v>
      </c>
      <c r="Z3725" t="inlineStr">
        <is>
          <t>Total</t>
        </is>
      </c>
      <c r="AA3725"/>
      <c r="AB3725" t="n">
        <v>1.51</v>
      </c>
      <c r="AC3725"/>
      <c r="AD3725" t="n">
        <v>1.316</v>
      </c>
      <c r="AE3725"/>
      <c r="AF3725" t="n">
        <v>1.704</v>
      </c>
      <c r="AG3725" t="inlineStr">
        <is>
          <t>AI mg/L</t>
        </is>
      </c>
      <c r="AH3725"/>
      <c r="AI3725"/>
      <c r="AJ3725"/>
      <c r="AK3725"/>
      <c r="AL3725"/>
      <c r="AM3725"/>
      <c r="AN3725"/>
      <c r="AO3725"/>
      <c r="AP3725"/>
      <c r="AQ3725"/>
      <c r="AR3725"/>
      <c r="AS3725"/>
      <c r="AT3725"/>
      <c r="AU3725"/>
      <c r="AV3725"/>
      <c r="AW3725"/>
      <c r="AX3725" t="inlineStr">
        <is>
          <t>Mortality</t>
        </is>
      </c>
      <c r="AY3725" t="inlineStr">
        <is>
          <t>Mortality</t>
        </is>
      </c>
      <c r="AZ3725" t="inlineStr">
        <is>
          <t>LC50</t>
        </is>
      </c>
      <c r="BA3725"/>
      <c r="BB3725" t="n">
        <v>4.0</v>
      </c>
      <c r="BC3725"/>
      <c r="BD3725"/>
      <c r="BE3725"/>
      <c r="BF3725"/>
      <c r="BG3725" t="inlineStr">
        <is>
          <t>Day(s)</t>
        </is>
      </c>
      <c r="BH3725"/>
      <c r="BI3725" t="inlineStr">
        <is>
          <t>DTXSID6023787</t>
        </is>
      </c>
      <c r="BJ3725" t="inlineStr">
        <is>
          <t>10.1897/03-11</t>
        </is>
      </c>
      <c r="BK3725"/>
      <c r="BL3725" t="inlineStr">
        <is>
          <t>Acute</t>
        </is>
      </c>
      <c r="BM3725"/>
      <c r="BN3725"/>
      <c r="BO3725"/>
      <c r="BP3725"/>
      <c r="BQ3725"/>
      <c r="BR3725"/>
      <c r="BS3725"/>
      <c r="BT3725" t="inlineStr">
        <is>
          <t>--</t>
        </is>
      </c>
      <c r="BU3725"/>
      <c r="BV3725"/>
      <c r="BW3725"/>
      <c r="BX3725"/>
      <c r="BY3725"/>
      <c r="BZ3725"/>
      <c r="CA3725"/>
      <c r="CB3725"/>
      <c r="CC3725"/>
      <c r="CD3725"/>
      <c r="CE3725"/>
      <c r="CF3725"/>
      <c r="CG3725"/>
      <c r="CH3725"/>
      <c r="CI3725"/>
      <c r="CJ3725" t="inlineStr">
        <is>
          <t xml:space="preserve">SOURCE/FROM INSTITUTE FOR ENVIRONMENTAL TOXICOLOGY, CLEMSON UNIVERSITY, PENDLETON, SOUTH CAROLINA//TMETH/1993 TEST EPA 600-/4-90/027//MEDIA/MODERATELY HARD WATER//   </t>
        </is>
      </c>
      <c r="CK3725" t="inlineStr">
        <is>
          <t>Hoang,T.C., J.R. Tomasso, and S.J. Klaine</t>
        </is>
      </c>
      <c r="CL3725" t="n">
        <v>73390.0</v>
      </c>
      <c r="CM3725" t="inlineStr">
        <is>
          <t>Influence of Water Quality and Age on Nickel Toxicity to Fathead Minnows (Pimephales promelas)</t>
        </is>
      </c>
      <c r="CN3725" t="inlineStr">
        <is>
          <t>Environ. Toxicol. Chem.23(1): 86-92</t>
        </is>
      </c>
      <c r="CO3725" t="n">
        <v>2004.0</v>
      </c>
      <c r="CP3725" t="inlineStr">
        <is>
          <t>Hoang,T.C., J.R. Tomasso, and S.J. Klaine (2004). Influence of Water Quality and Age on Nickel Toxicity to Fathead Minnows (Pimephales promelas). Environ. Toxicol. Chem., 23, (1), 86-92. doi:10.1897/03-11. ECOREF#:73390</t>
        </is>
      </c>
    </row>
    <row r="3726">
      <c r="A3726" t="n">
        <v>7786814.0</v>
      </c>
      <c r="B3726" t="inlineStr">
        <is>
          <t>Sulfuric acid, Nickel(2+)salt (1:1)</t>
        </is>
      </c>
      <c r="C3726"/>
      <c r="D3726" t="inlineStr">
        <is>
          <t>Measured</t>
        </is>
      </c>
      <c r="E3726" t="inlineStr">
        <is>
          <t>United States Environmental Protection Agency</t>
        </is>
      </c>
      <c r="F3726"/>
      <c r="G3726"/>
      <c r="H3726"/>
      <c r="I3726"/>
      <c r="J3726"/>
      <c r="K3726"/>
      <c r="L3726" t="inlineStr">
        <is>
          <t>Pimephales promelas</t>
        </is>
      </c>
      <c r="M3726" t="inlineStr">
        <is>
          <t>Fathead Minnow</t>
        </is>
      </c>
      <c r="N3726"/>
      <c r="O3726" t="inlineStr">
        <is>
          <t>&lt;</t>
        </is>
      </c>
      <c r="P3726" t="n">
        <v>1.0</v>
      </c>
      <c r="Q3726"/>
      <c r="R3726"/>
      <c r="S3726"/>
      <c r="T3726"/>
      <c r="U3726" t="inlineStr">
        <is>
          <t>Day(s)</t>
        </is>
      </c>
      <c r="V3726" t="inlineStr">
        <is>
          <t>Renewal</t>
        </is>
      </c>
      <c r="W3726" t="inlineStr">
        <is>
          <t>Fresh water</t>
        </is>
      </c>
      <c r="X3726" t="inlineStr">
        <is>
          <t>Lab</t>
        </is>
      </c>
      <c r="Y3726" t="n">
        <v>6.0</v>
      </c>
      <c r="Z3726" t="inlineStr">
        <is>
          <t>Total</t>
        </is>
      </c>
      <c r="AA3726"/>
      <c r="AB3726" t="n">
        <v>2.61</v>
      </c>
      <c r="AC3726"/>
      <c r="AD3726" t="n">
        <v>2.287</v>
      </c>
      <c r="AE3726"/>
      <c r="AF3726" t="n">
        <v>2.931</v>
      </c>
      <c r="AG3726" t="inlineStr">
        <is>
          <t>AI mg/L</t>
        </is>
      </c>
      <c r="AH3726"/>
      <c r="AI3726"/>
      <c r="AJ3726"/>
      <c r="AK3726"/>
      <c r="AL3726"/>
      <c r="AM3726"/>
      <c r="AN3726"/>
      <c r="AO3726"/>
      <c r="AP3726"/>
      <c r="AQ3726"/>
      <c r="AR3726"/>
      <c r="AS3726"/>
      <c r="AT3726"/>
      <c r="AU3726"/>
      <c r="AV3726"/>
      <c r="AW3726"/>
      <c r="AX3726" t="inlineStr">
        <is>
          <t>Mortality</t>
        </is>
      </c>
      <c r="AY3726" t="inlineStr">
        <is>
          <t>Mortality</t>
        </is>
      </c>
      <c r="AZ3726" t="inlineStr">
        <is>
          <t>LC50</t>
        </is>
      </c>
      <c r="BA3726"/>
      <c r="BB3726" t="n">
        <v>4.0</v>
      </c>
      <c r="BC3726"/>
      <c r="BD3726"/>
      <c r="BE3726"/>
      <c r="BF3726"/>
      <c r="BG3726" t="inlineStr">
        <is>
          <t>Day(s)</t>
        </is>
      </c>
      <c r="BH3726"/>
      <c r="BI3726" t="inlineStr">
        <is>
          <t>DTXSID6023787</t>
        </is>
      </c>
      <c r="BJ3726" t="inlineStr">
        <is>
          <t>10.1897/03-11</t>
        </is>
      </c>
      <c r="BK3726"/>
      <c r="BL3726" t="inlineStr">
        <is>
          <t>Acute</t>
        </is>
      </c>
      <c r="BM3726"/>
      <c r="BN3726"/>
      <c r="BO3726"/>
      <c r="BP3726"/>
      <c r="BQ3726"/>
      <c r="BR3726"/>
      <c r="BS3726"/>
      <c r="BT3726" t="inlineStr">
        <is>
          <t>--</t>
        </is>
      </c>
      <c r="BU3726"/>
      <c r="BV3726"/>
      <c r="BW3726"/>
      <c r="BX3726"/>
      <c r="BY3726"/>
      <c r="BZ3726"/>
      <c r="CA3726"/>
      <c r="CB3726"/>
      <c r="CC3726"/>
      <c r="CD3726"/>
      <c r="CE3726"/>
      <c r="CF3726"/>
      <c r="CG3726"/>
      <c r="CH3726"/>
      <c r="CI3726"/>
      <c r="CJ3726" t="inlineStr">
        <is>
          <t xml:space="preserve">SOURCE/FROM INSTITUTE FOR ENVIRONMENTAL TOXICOLOGY, CLEMSON UNIVERSITY, PENDLETON, SOUTH CAROLINA//TMETH/1993 TEST EPA 600-/4-90/027//MEDIA/MODERATELY HARD WATER//   </t>
        </is>
      </c>
      <c r="CK3726" t="inlineStr">
        <is>
          <t>Hoang,T.C., J.R. Tomasso, and S.J. Klaine</t>
        </is>
      </c>
      <c r="CL3726" t="n">
        <v>73390.0</v>
      </c>
      <c r="CM3726" t="inlineStr">
        <is>
          <t>Influence of Water Quality and Age on Nickel Toxicity to Fathead Minnows (Pimephales promelas)</t>
        </is>
      </c>
      <c r="CN3726" t="inlineStr">
        <is>
          <t>Environ. Toxicol. Chem.23(1): 86-92</t>
        </is>
      </c>
      <c r="CO3726" t="n">
        <v>2004.0</v>
      </c>
      <c r="CP3726" t="inlineStr">
        <is>
          <t>Hoang,T.C., J.R. Tomasso, and S.J. Klaine (2004). Influence of Water Quality and Age on Nickel Toxicity to Fathead Minnows (Pimephales promelas). Environ. Toxicol. Chem., 23, (1), 86-92. doi:10.1897/03-11. ECOREF#:73390</t>
        </is>
      </c>
    </row>
    <row r="3727">
      <c r="A3727" t="n">
        <v>7786814.0</v>
      </c>
      <c r="B3727" t="inlineStr">
        <is>
          <t>Sulfuric acid, Nickel(2+)salt (1:1)</t>
        </is>
      </c>
      <c r="C3727"/>
      <c r="D3727" t="inlineStr">
        <is>
          <t>Measured</t>
        </is>
      </c>
      <c r="E3727" t="inlineStr">
        <is>
          <t>Not reported</t>
        </is>
      </c>
      <c r="F3727"/>
      <c r="G3727"/>
      <c r="H3727"/>
      <c r="I3727"/>
      <c r="J3727"/>
      <c r="K3727"/>
      <c r="L3727" t="inlineStr">
        <is>
          <t>Pimephales promelas</t>
        </is>
      </c>
      <c r="M3727" t="inlineStr">
        <is>
          <t>Fathead Minnow</t>
        </is>
      </c>
      <c r="N3727"/>
      <c r="O3727"/>
      <c r="P3727"/>
      <c r="Q3727"/>
      <c r="R3727"/>
      <c r="S3727"/>
      <c r="T3727"/>
      <c r="U3727"/>
      <c r="V3727" t="inlineStr">
        <is>
          <t>Flow-through</t>
        </is>
      </c>
      <c r="W3727" t="inlineStr">
        <is>
          <t>Fresh water</t>
        </is>
      </c>
      <c r="X3727" t="inlineStr">
        <is>
          <t>Lab</t>
        </is>
      </c>
      <c r="Y3727"/>
      <c r="Z3727" t="inlineStr">
        <is>
          <t>Total</t>
        </is>
      </c>
      <c r="AA3727"/>
      <c r="AB3727" t="n">
        <v>12.356</v>
      </c>
      <c r="AC3727"/>
      <c r="AD3727"/>
      <c r="AE3727"/>
      <c r="AF3727"/>
      <c r="AG3727" t="inlineStr">
        <is>
          <t>AI mg/L</t>
        </is>
      </c>
      <c r="AH3727"/>
      <c r="AI3727"/>
      <c r="AJ3727"/>
      <c r="AK3727"/>
      <c r="AL3727"/>
      <c r="AM3727"/>
      <c r="AN3727"/>
      <c r="AO3727"/>
      <c r="AP3727"/>
      <c r="AQ3727"/>
      <c r="AR3727"/>
      <c r="AS3727"/>
      <c r="AT3727"/>
      <c r="AU3727"/>
      <c r="AV3727"/>
      <c r="AW3727"/>
      <c r="AX3727" t="inlineStr">
        <is>
          <t>Mortality</t>
        </is>
      </c>
      <c r="AY3727" t="inlineStr">
        <is>
          <t>Mortality</t>
        </is>
      </c>
      <c r="AZ3727" t="inlineStr">
        <is>
          <t>LC50</t>
        </is>
      </c>
      <c r="BA3727"/>
      <c r="BB3727" t="n">
        <v>4.0</v>
      </c>
      <c r="BC3727"/>
      <c r="BD3727"/>
      <c r="BE3727"/>
      <c r="BF3727"/>
      <c r="BG3727" t="inlineStr">
        <is>
          <t>Day(s)</t>
        </is>
      </c>
      <c r="BH3727"/>
      <c r="BI3727" t="inlineStr">
        <is>
          <t>DTXSID6023787</t>
        </is>
      </c>
      <c r="BJ3727"/>
      <c r="BK3727"/>
      <c r="BL3727" t="inlineStr">
        <is>
          <t>Acute</t>
        </is>
      </c>
      <c r="BM3727"/>
      <c r="BN3727"/>
      <c r="BO3727"/>
      <c r="BP3727"/>
      <c r="BQ3727"/>
      <c r="BR3727"/>
      <c r="BS3727"/>
      <c r="BT3727" t="inlineStr">
        <is>
          <t>--</t>
        </is>
      </c>
      <c r="BU3727"/>
      <c r="BV3727"/>
      <c r="BW3727"/>
      <c r="BX3727"/>
      <c r="BY3727"/>
      <c r="BZ3727"/>
      <c r="CA3727"/>
      <c r="CB3727"/>
      <c r="CC3727"/>
      <c r="CD3727"/>
      <c r="CE3727"/>
      <c r="CF3727"/>
      <c r="CG3727"/>
      <c r="CH3727"/>
      <c r="CI3727"/>
      <c r="CJ3727" t="inlineStr">
        <is>
          <t xml:space="preserve">MEDIA/FROM ST LOUIS RIVER AT COUNTY HIGHWAY 100 CROSSING SOUTH OF AURORA//   </t>
        </is>
      </c>
      <c r="CK3727" t="inlineStr">
        <is>
          <t>Lind,D., K. Alto, and S. Chatterton</t>
        </is>
      </c>
      <c r="CL3727" t="n">
        <v>5081.0</v>
      </c>
      <c r="CM3727" t="inlineStr">
        <is>
          <t>Regional Copper-Nickel Study</t>
        </is>
      </c>
      <c r="CN3727" t="inlineStr">
        <is>
          <t>Draft Report, Minnesota Environmental Quality Board St.Paul, MN:54-</t>
        </is>
      </c>
      <c r="CO3727" t="n">
        <v>1978.0</v>
      </c>
      <c r="CP3727" t="inlineStr">
        <is>
          <t>Lind,D., K. Alto, and S. Chatterton (1978). Regional Copper-Nickel Study. Draft Report, Minnesota Environmental Quality Board St.Paul, MN, 54-. ECOREF#:5081</t>
        </is>
      </c>
    </row>
    <row r="3728">
      <c r="A3728" t="n">
        <v>7786814.0</v>
      </c>
      <c r="B3728" t="inlineStr">
        <is>
          <t>Sulfuric acid, Nickel(2+)salt (1:1)</t>
        </is>
      </c>
      <c r="C3728"/>
      <c r="D3728" t="inlineStr">
        <is>
          <t>Measured</t>
        </is>
      </c>
      <c r="E3728" t="inlineStr">
        <is>
          <t>United States Environmental Protection Agency</t>
        </is>
      </c>
      <c r="F3728"/>
      <c r="G3728"/>
      <c r="H3728"/>
      <c r="I3728"/>
      <c r="J3728"/>
      <c r="K3728"/>
      <c r="L3728" t="inlineStr">
        <is>
          <t>Pimephales promelas</t>
        </is>
      </c>
      <c r="M3728" t="inlineStr">
        <is>
          <t>Fathead Minnow</t>
        </is>
      </c>
      <c r="N3728"/>
      <c r="O3728" t="inlineStr">
        <is>
          <t>&lt;</t>
        </is>
      </c>
      <c r="P3728" t="n">
        <v>1.0</v>
      </c>
      <c r="Q3728"/>
      <c r="R3728"/>
      <c r="S3728"/>
      <c r="T3728"/>
      <c r="U3728" t="inlineStr">
        <is>
          <t>Day(s)</t>
        </is>
      </c>
      <c r="V3728" t="inlineStr">
        <is>
          <t>Renewal</t>
        </is>
      </c>
      <c r="W3728" t="inlineStr">
        <is>
          <t>Fresh water</t>
        </is>
      </c>
      <c r="X3728" t="inlineStr">
        <is>
          <t>Lab</t>
        </is>
      </c>
      <c r="Y3728" t="n">
        <v>6.0</v>
      </c>
      <c r="Z3728" t="inlineStr">
        <is>
          <t>Total</t>
        </is>
      </c>
      <c r="AA3728"/>
      <c r="AB3728" t="n">
        <v>0.75</v>
      </c>
      <c r="AC3728"/>
      <c r="AD3728" t="n">
        <v>0.599</v>
      </c>
      <c r="AE3728"/>
      <c r="AF3728" t="n">
        <v>0.909</v>
      </c>
      <c r="AG3728" t="inlineStr">
        <is>
          <t>AI mg/L</t>
        </is>
      </c>
      <c r="AH3728"/>
      <c r="AI3728"/>
      <c r="AJ3728"/>
      <c r="AK3728"/>
      <c r="AL3728"/>
      <c r="AM3728"/>
      <c r="AN3728"/>
      <c r="AO3728"/>
      <c r="AP3728"/>
      <c r="AQ3728"/>
      <c r="AR3728"/>
      <c r="AS3728"/>
      <c r="AT3728"/>
      <c r="AU3728"/>
      <c r="AV3728"/>
      <c r="AW3728"/>
      <c r="AX3728" t="inlineStr">
        <is>
          <t>Mortality</t>
        </is>
      </c>
      <c r="AY3728" t="inlineStr">
        <is>
          <t>Mortality</t>
        </is>
      </c>
      <c r="AZ3728" t="inlineStr">
        <is>
          <t>LC50</t>
        </is>
      </c>
      <c r="BA3728"/>
      <c r="BB3728" t="n">
        <v>4.0</v>
      </c>
      <c r="BC3728"/>
      <c r="BD3728"/>
      <c r="BE3728"/>
      <c r="BF3728"/>
      <c r="BG3728" t="inlineStr">
        <is>
          <t>Day(s)</t>
        </is>
      </c>
      <c r="BH3728"/>
      <c r="BI3728" t="inlineStr">
        <is>
          <t>DTXSID6023787</t>
        </is>
      </c>
      <c r="BJ3728" t="inlineStr">
        <is>
          <t>10.1897/03-11</t>
        </is>
      </c>
      <c r="BK3728"/>
      <c r="BL3728" t="inlineStr">
        <is>
          <t>Acute</t>
        </is>
      </c>
      <c r="BM3728"/>
      <c r="BN3728"/>
      <c r="BO3728"/>
      <c r="BP3728"/>
      <c r="BQ3728"/>
      <c r="BR3728"/>
      <c r="BS3728"/>
      <c r="BT3728" t="inlineStr">
        <is>
          <t>--</t>
        </is>
      </c>
      <c r="BU3728"/>
      <c r="BV3728"/>
      <c r="BW3728"/>
      <c r="BX3728"/>
      <c r="BY3728"/>
      <c r="BZ3728"/>
      <c r="CA3728"/>
      <c r="CB3728"/>
      <c r="CC3728"/>
      <c r="CD3728"/>
      <c r="CE3728"/>
      <c r="CF3728"/>
      <c r="CG3728"/>
      <c r="CH3728"/>
      <c r="CI3728"/>
      <c r="CJ3728" t="inlineStr">
        <is>
          <t xml:space="preserve">SOURCE/FROM INSTITUTE FOR ENVIRONMENTAL TOXICOLOGY, CLEMSON UNIVERSITY, PENDLETON, SOUTH CAROLINA//TMETH/1993 TEST EPA 600-/4-90/027//MEDIA/MODERATELY HARD WATER//   </t>
        </is>
      </c>
      <c r="CK3728" t="inlineStr">
        <is>
          <t>Hoang,T.C., J.R. Tomasso, and S.J. Klaine</t>
        </is>
      </c>
      <c r="CL3728" t="n">
        <v>73390.0</v>
      </c>
      <c r="CM3728" t="inlineStr">
        <is>
          <t>Influence of Water Quality and Age on Nickel Toxicity to Fathead Minnows (Pimephales promelas)</t>
        </is>
      </c>
      <c r="CN3728" t="inlineStr">
        <is>
          <t>Environ. Toxicol. Chem.23(1): 86-92</t>
        </is>
      </c>
      <c r="CO3728" t="n">
        <v>2004.0</v>
      </c>
      <c r="CP3728" t="inlineStr">
        <is>
          <t>Hoang,T.C., J.R. Tomasso, and S.J. Klaine (2004). Influence of Water Quality and Age on Nickel Toxicity to Fathead Minnows (Pimephales promelas). Environ. Toxicol. Chem., 23, (1), 86-92. doi:10.1897/03-11. ECOREF#:73390</t>
        </is>
      </c>
    </row>
    <row r="3729">
      <c r="A3729" t="n">
        <v>7786814.0</v>
      </c>
      <c r="B3729" t="inlineStr">
        <is>
          <t>Sulfuric acid, Nickel(2+)salt (1:1)</t>
        </is>
      </c>
      <c r="C3729"/>
      <c r="D3729" t="inlineStr">
        <is>
          <t>Measured</t>
        </is>
      </c>
      <c r="E3729" t="inlineStr">
        <is>
          <t>United States Environmental Protection Agency</t>
        </is>
      </c>
      <c r="F3729"/>
      <c r="G3729"/>
      <c r="H3729"/>
      <c r="I3729"/>
      <c r="J3729"/>
      <c r="K3729"/>
      <c r="L3729" t="inlineStr">
        <is>
          <t>Pimephales promelas</t>
        </is>
      </c>
      <c r="M3729" t="inlineStr">
        <is>
          <t>Fathead Minnow</t>
        </is>
      </c>
      <c r="N3729"/>
      <c r="O3729" t="inlineStr">
        <is>
          <t>&lt;</t>
        </is>
      </c>
      <c r="P3729" t="n">
        <v>1.0</v>
      </c>
      <c r="Q3729"/>
      <c r="R3729"/>
      <c r="S3729"/>
      <c r="T3729"/>
      <c r="U3729" t="inlineStr">
        <is>
          <t>Day(s)</t>
        </is>
      </c>
      <c r="V3729" t="inlineStr">
        <is>
          <t>Renewal</t>
        </is>
      </c>
      <c r="W3729" t="inlineStr">
        <is>
          <t>Fresh water</t>
        </is>
      </c>
      <c r="X3729" t="inlineStr">
        <is>
          <t>Lab</t>
        </is>
      </c>
      <c r="Y3729" t="n">
        <v>6.0</v>
      </c>
      <c r="Z3729" t="inlineStr">
        <is>
          <t>Total</t>
        </is>
      </c>
      <c r="AA3729"/>
      <c r="AB3729" t="n">
        <v>1.41</v>
      </c>
      <c r="AC3729"/>
      <c r="AD3729" t="n">
        <v>1.206</v>
      </c>
      <c r="AE3729"/>
      <c r="AF3729" t="n">
        <v>1.606</v>
      </c>
      <c r="AG3729" t="inlineStr">
        <is>
          <t>AI mg/L</t>
        </is>
      </c>
      <c r="AH3729"/>
      <c r="AI3729"/>
      <c r="AJ3729"/>
      <c r="AK3729"/>
      <c r="AL3729"/>
      <c r="AM3729"/>
      <c r="AN3729"/>
      <c r="AO3729"/>
      <c r="AP3729"/>
      <c r="AQ3729"/>
      <c r="AR3729"/>
      <c r="AS3729"/>
      <c r="AT3729"/>
      <c r="AU3729"/>
      <c r="AV3729"/>
      <c r="AW3729"/>
      <c r="AX3729" t="inlineStr">
        <is>
          <t>Mortality</t>
        </is>
      </c>
      <c r="AY3729" t="inlineStr">
        <is>
          <t>Mortality</t>
        </is>
      </c>
      <c r="AZ3729" t="inlineStr">
        <is>
          <t>LC50</t>
        </is>
      </c>
      <c r="BA3729"/>
      <c r="BB3729" t="n">
        <v>4.0</v>
      </c>
      <c r="BC3729"/>
      <c r="BD3729"/>
      <c r="BE3729"/>
      <c r="BF3729"/>
      <c r="BG3729" t="inlineStr">
        <is>
          <t>Day(s)</t>
        </is>
      </c>
      <c r="BH3729"/>
      <c r="BI3729" t="inlineStr">
        <is>
          <t>DTXSID6023787</t>
        </is>
      </c>
      <c r="BJ3729" t="inlineStr">
        <is>
          <t>10.1897/03-11</t>
        </is>
      </c>
      <c r="BK3729"/>
      <c r="BL3729" t="inlineStr">
        <is>
          <t>Acute</t>
        </is>
      </c>
      <c r="BM3729"/>
      <c r="BN3729"/>
      <c r="BO3729"/>
      <c r="BP3729"/>
      <c r="BQ3729"/>
      <c r="BR3729"/>
      <c r="BS3729"/>
      <c r="BT3729" t="inlineStr">
        <is>
          <t>--</t>
        </is>
      </c>
      <c r="BU3729"/>
      <c r="BV3729"/>
      <c r="BW3729"/>
      <c r="BX3729"/>
      <c r="BY3729"/>
      <c r="BZ3729"/>
      <c r="CA3729"/>
      <c r="CB3729"/>
      <c r="CC3729"/>
      <c r="CD3729"/>
      <c r="CE3729"/>
      <c r="CF3729"/>
      <c r="CG3729"/>
      <c r="CH3729"/>
      <c r="CI3729"/>
      <c r="CJ3729" t="inlineStr">
        <is>
          <t xml:space="preserve">SOURCE/FROM INSTITUTE FOR ENVIRONMENTAL TOXICOLOGY, CLEMSON UNIVERSITY, PENDLETON, SOUTH CAROLINA//TMETH/1993 TEST EPA 600-/4-90/027//MEDIA/MODERATELY HARD WATER//   </t>
        </is>
      </c>
      <c r="CK3729" t="inlineStr">
        <is>
          <t>Hoang,T.C., J.R. Tomasso, and S.J. Klaine</t>
        </is>
      </c>
      <c r="CL3729" t="n">
        <v>73390.0</v>
      </c>
      <c r="CM3729" t="inlineStr">
        <is>
          <t>Influence of Water Quality and Age on Nickel Toxicity to Fathead Minnows (Pimephales promelas)</t>
        </is>
      </c>
      <c r="CN3729" t="inlineStr">
        <is>
          <t>Environ. Toxicol. Chem.23(1): 86-92</t>
        </is>
      </c>
      <c r="CO3729" t="n">
        <v>2004.0</v>
      </c>
      <c r="CP3729" t="inlineStr">
        <is>
          <t>Hoang,T.C., J.R. Tomasso, and S.J. Klaine (2004). Influence of Water Quality and Age on Nickel Toxicity to Fathead Minnows (Pimephales promelas). Environ. Toxicol. Chem., 23, (1), 86-92. doi:10.1897/03-11. ECOREF#:73390</t>
        </is>
      </c>
    </row>
    <row r="3730">
      <c r="A3730" t="n">
        <v>7786814.0</v>
      </c>
      <c r="B3730" t="inlineStr">
        <is>
          <t>Sulfuric acid, Nickel(2+)salt (1:1)</t>
        </is>
      </c>
      <c r="C3730"/>
      <c r="D3730" t="inlineStr">
        <is>
          <t>Measured</t>
        </is>
      </c>
      <c r="E3730" t="inlineStr">
        <is>
          <t>United States Environmental Protection Agency</t>
        </is>
      </c>
      <c r="F3730"/>
      <c r="G3730"/>
      <c r="H3730"/>
      <c r="I3730"/>
      <c r="J3730"/>
      <c r="K3730"/>
      <c r="L3730" t="inlineStr">
        <is>
          <t>Pimephales promelas</t>
        </is>
      </c>
      <c r="M3730" t="inlineStr">
        <is>
          <t>Fathead Minnow</t>
        </is>
      </c>
      <c r="N3730"/>
      <c r="O3730" t="inlineStr">
        <is>
          <t>&lt;</t>
        </is>
      </c>
      <c r="P3730" t="n">
        <v>1.0</v>
      </c>
      <c r="Q3730"/>
      <c r="R3730"/>
      <c r="S3730"/>
      <c r="T3730"/>
      <c r="U3730" t="inlineStr">
        <is>
          <t>Day(s)</t>
        </is>
      </c>
      <c r="V3730" t="inlineStr">
        <is>
          <t>Renewal</t>
        </is>
      </c>
      <c r="W3730" t="inlineStr">
        <is>
          <t>Fresh water</t>
        </is>
      </c>
      <c r="X3730" t="inlineStr">
        <is>
          <t>Lab</t>
        </is>
      </c>
      <c r="Y3730" t="n">
        <v>6.0</v>
      </c>
      <c r="Z3730" t="inlineStr">
        <is>
          <t>Total</t>
        </is>
      </c>
      <c r="AA3730"/>
      <c r="AB3730" t="n">
        <v>0.6</v>
      </c>
      <c r="AC3730"/>
      <c r="AD3730" t="n">
        <v>0.372</v>
      </c>
      <c r="AE3730"/>
      <c r="AF3730" t="n">
        <v>0.695</v>
      </c>
      <c r="AG3730" t="inlineStr">
        <is>
          <t>AI mg/L</t>
        </is>
      </c>
      <c r="AH3730"/>
      <c r="AI3730"/>
      <c r="AJ3730"/>
      <c r="AK3730"/>
      <c r="AL3730"/>
      <c r="AM3730"/>
      <c r="AN3730"/>
      <c r="AO3730"/>
      <c r="AP3730"/>
      <c r="AQ3730"/>
      <c r="AR3730"/>
      <c r="AS3730"/>
      <c r="AT3730"/>
      <c r="AU3730"/>
      <c r="AV3730"/>
      <c r="AW3730"/>
      <c r="AX3730" t="inlineStr">
        <is>
          <t>Mortality</t>
        </is>
      </c>
      <c r="AY3730" t="inlineStr">
        <is>
          <t>Mortality</t>
        </is>
      </c>
      <c r="AZ3730" t="inlineStr">
        <is>
          <t>LC50</t>
        </is>
      </c>
      <c r="BA3730"/>
      <c r="BB3730" t="n">
        <v>4.0</v>
      </c>
      <c r="BC3730"/>
      <c r="BD3730"/>
      <c r="BE3730"/>
      <c r="BF3730"/>
      <c r="BG3730" t="inlineStr">
        <is>
          <t>Day(s)</t>
        </is>
      </c>
      <c r="BH3730"/>
      <c r="BI3730" t="inlineStr">
        <is>
          <t>DTXSID6023787</t>
        </is>
      </c>
      <c r="BJ3730" t="inlineStr">
        <is>
          <t>10.1897/03-11</t>
        </is>
      </c>
      <c r="BK3730"/>
      <c r="BL3730" t="inlineStr">
        <is>
          <t>Acute</t>
        </is>
      </c>
      <c r="BM3730"/>
      <c r="BN3730"/>
      <c r="BO3730"/>
      <c r="BP3730"/>
      <c r="BQ3730"/>
      <c r="BR3730"/>
      <c r="BS3730"/>
      <c r="BT3730" t="inlineStr">
        <is>
          <t>--</t>
        </is>
      </c>
      <c r="BU3730"/>
      <c r="BV3730"/>
      <c r="BW3730"/>
      <c r="BX3730"/>
      <c r="BY3730"/>
      <c r="BZ3730"/>
      <c r="CA3730"/>
      <c r="CB3730"/>
      <c r="CC3730"/>
      <c r="CD3730"/>
      <c r="CE3730"/>
      <c r="CF3730"/>
      <c r="CG3730"/>
      <c r="CH3730"/>
      <c r="CI3730"/>
      <c r="CJ3730" t="inlineStr">
        <is>
          <t xml:space="preserve">SOURCE/FROM INSTITUTE FOR ENVIRONMENTAL TOXICOLOGY, CLEMSON UNIVERSITY, PENDLETON, SOUTH CAROLINA//TMETH/1993 TEST EPA 600-/4-90/027//MEDIA/MODERATELY HARD WATER//   </t>
        </is>
      </c>
      <c r="CK3730" t="inlineStr">
        <is>
          <t>Hoang,T.C., J.R. Tomasso, and S.J. Klaine</t>
        </is>
      </c>
      <c r="CL3730" t="n">
        <v>73390.0</v>
      </c>
      <c r="CM3730" t="inlineStr">
        <is>
          <t>Influence of Water Quality and Age on Nickel Toxicity to Fathead Minnows (Pimephales promelas)</t>
        </is>
      </c>
      <c r="CN3730" t="inlineStr">
        <is>
          <t>Environ. Toxicol. Chem.23(1): 86-92</t>
        </is>
      </c>
      <c r="CO3730" t="n">
        <v>2004.0</v>
      </c>
      <c r="CP3730" t="inlineStr">
        <is>
          <t>Hoang,T.C., J.R. Tomasso, and S.J. Klaine (2004). Influence of Water Quality and Age on Nickel Toxicity to Fathead Minnows (Pimephales promelas). Environ. Toxicol. Chem., 23, (1), 86-92. doi:10.1897/03-11. ECOREF#:73390</t>
        </is>
      </c>
    </row>
    <row r="3731">
      <c r="A3731" t="n">
        <v>7786814.0</v>
      </c>
      <c r="B3731" t="inlineStr">
        <is>
          <t>Sulfuric acid, Nickel(2+)salt (1:1)</t>
        </is>
      </c>
      <c r="C3731"/>
      <c r="D3731" t="inlineStr">
        <is>
          <t>Measured</t>
        </is>
      </c>
      <c r="E3731" t="inlineStr">
        <is>
          <t>United States Environmental Protection Agency</t>
        </is>
      </c>
      <c r="F3731"/>
      <c r="G3731"/>
      <c r="H3731"/>
      <c r="I3731"/>
      <c r="J3731"/>
      <c r="K3731"/>
      <c r="L3731" t="inlineStr">
        <is>
          <t>Pimephales promelas</t>
        </is>
      </c>
      <c r="M3731" t="inlineStr">
        <is>
          <t>Fathead Minnow</t>
        </is>
      </c>
      <c r="N3731"/>
      <c r="O3731" t="inlineStr">
        <is>
          <t>&lt;</t>
        </is>
      </c>
      <c r="P3731" t="n">
        <v>1.0</v>
      </c>
      <c r="Q3731"/>
      <c r="R3731"/>
      <c r="S3731"/>
      <c r="T3731"/>
      <c r="U3731" t="inlineStr">
        <is>
          <t>Day(s)</t>
        </is>
      </c>
      <c r="V3731" t="inlineStr">
        <is>
          <t>Renewal</t>
        </is>
      </c>
      <c r="W3731" t="inlineStr">
        <is>
          <t>Fresh water</t>
        </is>
      </c>
      <c r="X3731" t="inlineStr">
        <is>
          <t>Lab</t>
        </is>
      </c>
      <c r="Y3731" t="n">
        <v>6.0</v>
      </c>
      <c r="Z3731" t="inlineStr">
        <is>
          <t>Total</t>
        </is>
      </c>
      <c r="AA3731"/>
      <c r="AB3731" t="n">
        <v>0.36</v>
      </c>
      <c r="AC3731"/>
      <c r="AD3731" t="n">
        <v>0.279</v>
      </c>
      <c r="AE3731"/>
      <c r="AF3731" t="n">
        <v>0.441</v>
      </c>
      <c r="AG3731" t="inlineStr">
        <is>
          <t>AI mg/L</t>
        </is>
      </c>
      <c r="AH3731"/>
      <c r="AI3731"/>
      <c r="AJ3731"/>
      <c r="AK3731"/>
      <c r="AL3731"/>
      <c r="AM3731"/>
      <c r="AN3731"/>
      <c r="AO3731"/>
      <c r="AP3731"/>
      <c r="AQ3731"/>
      <c r="AR3731"/>
      <c r="AS3731"/>
      <c r="AT3731"/>
      <c r="AU3731"/>
      <c r="AV3731"/>
      <c r="AW3731"/>
      <c r="AX3731" t="inlineStr">
        <is>
          <t>Mortality</t>
        </is>
      </c>
      <c r="AY3731" t="inlineStr">
        <is>
          <t>Mortality</t>
        </is>
      </c>
      <c r="AZ3731" t="inlineStr">
        <is>
          <t>LC50</t>
        </is>
      </c>
      <c r="BA3731"/>
      <c r="BB3731" t="n">
        <v>4.0</v>
      </c>
      <c r="BC3731"/>
      <c r="BD3731"/>
      <c r="BE3731"/>
      <c r="BF3731"/>
      <c r="BG3731" t="inlineStr">
        <is>
          <t>Day(s)</t>
        </is>
      </c>
      <c r="BH3731"/>
      <c r="BI3731" t="inlineStr">
        <is>
          <t>DTXSID6023787</t>
        </is>
      </c>
      <c r="BJ3731" t="inlineStr">
        <is>
          <t>10.1897/03-11</t>
        </is>
      </c>
      <c r="BK3731"/>
      <c r="BL3731" t="inlineStr">
        <is>
          <t>Acute</t>
        </is>
      </c>
      <c r="BM3731"/>
      <c r="BN3731"/>
      <c r="BO3731"/>
      <c r="BP3731"/>
      <c r="BQ3731"/>
      <c r="BR3731"/>
      <c r="BS3731"/>
      <c r="BT3731" t="inlineStr">
        <is>
          <t>--</t>
        </is>
      </c>
      <c r="BU3731"/>
      <c r="BV3731"/>
      <c r="BW3731"/>
      <c r="BX3731"/>
      <c r="BY3731"/>
      <c r="BZ3731"/>
      <c r="CA3731"/>
      <c r="CB3731"/>
      <c r="CC3731"/>
      <c r="CD3731"/>
      <c r="CE3731"/>
      <c r="CF3731"/>
      <c r="CG3731"/>
      <c r="CH3731"/>
      <c r="CI3731"/>
      <c r="CJ3731" t="inlineStr">
        <is>
          <t xml:space="preserve">SOURCE/FROM INSTITUTE FOR ENVIRONMENTAL TOXICOLOGY, CLEMSON UNIVERSITY, PENDLETON, SOUTH CAROLINA//TMETH/1993 TEST EPA 600-/4-90/027//MEDIA/MODERATELY HARD WATER//   </t>
        </is>
      </c>
      <c r="CK3731" t="inlineStr">
        <is>
          <t>Hoang,T.C., J.R. Tomasso, and S.J. Klaine</t>
        </is>
      </c>
      <c r="CL3731" t="n">
        <v>73390.0</v>
      </c>
      <c r="CM3731" t="inlineStr">
        <is>
          <t>Influence of Water Quality and Age on Nickel Toxicity to Fathead Minnows (Pimephales promelas)</t>
        </is>
      </c>
      <c r="CN3731" t="inlineStr">
        <is>
          <t>Environ. Toxicol. Chem.23(1): 86-92</t>
        </is>
      </c>
      <c r="CO3731" t="n">
        <v>2004.0</v>
      </c>
      <c r="CP3731" t="inlineStr">
        <is>
          <t>Hoang,T.C., J.R. Tomasso, and S.J. Klaine (2004). Influence of Water Quality and Age on Nickel Toxicity to Fathead Minnows (Pimephales promelas). Environ. Toxicol. Chem., 23, (1), 86-92. doi:10.1897/03-11. ECOREF#:73390</t>
        </is>
      </c>
    </row>
    <row r="3732">
      <c r="A3732" t="n">
        <v>7786814.0</v>
      </c>
      <c r="B3732" t="inlineStr">
        <is>
          <t>Sulfuric acid, Nickel(2+)salt (1:1)</t>
        </is>
      </c>
      <c r="C3732"/>
      <c r="D3732" t="inlineStr">
        <is>
          <t>Measured</t>
        </is>
      </c>
      <c r="E3732" t="inlineStr">
        <is>
          <t>United States Environmental Protection Agency</t>
        </is>
      </c>
      <c r="F3732"/>
      <c r="G3732"/>
      <c r="H3732"/>
      <c r="I3732"/>
      <c r="J3732"/>
      <c r="K3732"/>
      <c r="L3732" t="inlineStr">
        <is>
          <t>Pimephales promelas</t>
        </is>
      </c>
      <c r="M3732" t="inlineStr">
        <is>
          <t>Fathead Minnow</t>
        </is>
      </c>
      <c r="N3732"/>
      <c r="O3732"/>
      <c r="P3732" t="n">
        <v>28.0</v>
      </c>
      <c r="Q3732"/>
      <c r="R3732"/>
      <c r="S3732"/>
      <c r="T3732"/>
      <c r="U3732" t="inlineStr">
        <is>
          <t>Day(s)</t>
        </is>
      </c>
      <c r="V3732" t="inlineStr">
        <is>
          <t>Renewal</t>
        </is>
      </c>
      <c r="W3732" t="inlineStr">
        <is>
          <t>Fresh water</t>
        </is>
      </c>
      <c r="X3732" t="inlineStr">
        <is>
          <t>Lab</t>
        </is>
      </c>
      <c r="Y3732" t="n">
        <v>6.0</v>
      </c>
      <c r="Z3732" t="inlineStr">
        <is>
          <t>Total</t>
        </is>
      </c>
      <c r="AA3732"/>
      <c r="AB3732" t="n">
        <v>14.36</v>
      </c>
      <c r="AC3732"/>
      <c r="AD3732" t="n">
        <v>12.959</v>
      </c>
      <c r="AE3732"/>
      <c r="AF3732" t="n">
        <v>15.64</v>
      </c>
      <c r="AG3732" t="inlineStr">
        <is>
          <t>AI mg/L</t>
        </is>
      </c>
      <c r="AH3732"/>
      <c r="AI3732"/>
      <c r="AJ3732"/>
      <c r="AK3732"/>
      <c r="AL3732"/>
      <c r="AM3732"/>
      <c r="AN3732"/>
      <c r="AO3732"/>
      <c r="AP3732"/>
      <c r="AQ3732"/>
      <c r="AR3732"/>
      <c r="AS3732"/>
      <c r="AT3732"/>
      <c r="AU3732"/>
      <c r="AV3732"/>
      <c r="AW3732"/>
      <c r="AX3732" t="inlineStr">
        <is>
          <t>Mortality</t>
        </is>
      </c>
      <c r="AY3732" t="inlineStr">
        <is>
          <t>Mortality</t>
        </is>
      </c>
      <c r="AZ3732" t="inlineStr">
        <is>
          <t>LC50</t>
        </is>
      </c>
      <c r="BA3732"/>
      <c r="BB3732" t="n">
        <v>4.0</v>
      </c>
      <c r="BC3732"/>
      <c r="BD3732"/>
      <c r="BE3732"/>
      <c r="BF3732"/>
      <c r="BG3732" t="inlineStr">
        <is>
          <t>Day(s)</t>
        </is>
      </c>
      <c r="BH3732"/>
      <c r="BI3732" t="inlineStr">
        <is>
          <t>DTXSID6023787</t>
        </is>
      </c>
      <c r="BJ3732" t="inlineStr">
        <is>
          <t>10.1897/03-11</t>
        </is>
      </c>
      <c r="BK3732"/>
      <c r="BL3732" t="inlineStr">
        <is>
          <t>Acute</t>
        </is>
      </c>
      <c r="BM3732"/>
      <c r="BN3732"/>
      <c r="BO3732"/>
      <c r="BP3732"/>
      <c r="BQ3732"/>
      <c r="BR3732"/>
      <c r="BS3732"/>
      <c r="BT3732" t="inlineStr">
        <is>
          <t>--</t>
        </is>
      </c>
      <c r="BU3732"/>
      <c r="BV3732"/>
      <c r="BW3732"/>
      <c r="BX3732"/>
      <c r="BY3732"/>
      <c r="BZ3732"/>
      <c r="CA3732"/>
      <c r="CB3732"/>
      <c r="CC3732"/>
      <c r="CD3732"/>
      <c r="CE3732"/>
      <c r="CF3732"/>
      <c r="CG3732"/>
      <c r="CH3732"/>
      <c r="CI3732"/>
      <c r="CJ3732" t="inlineStr">
        <is>
          <t xml:space="preserve">SOURCE/FROM INSTITUTE FOR ENVIRONMENTAL TOXICOLOGY, CLEMSON UNIVERSITY, PENDLETON, SOUTH CAROLINA//TMETH/1993 TEST EPA 600-/4-90/027//MEDIA/MODERATELY HARD WATER//   </t>
        </is>
      </c>
      <c r="CK3732" t="inlineStr">
        <is>
          <t>Hoang,T.C., J.R. Tomasso, and S.J. Klaine</t>
        </is>
      </c>
      <c r="CL3732" t="n">
        <v>73390.0</v>
      </c>
      <c r="CM3732" t="inlineStr">
        <is>
          <t>Influence of Water Quality and Age on Nickel Toxicity to Fathead Minnows (Pimephales promelas)</t>
        </is>
      </c>
      <c r="CN3732" t="inlineStr">
        <is>
          <t>Environ. Toxicol. Chem.23(1): 86-92</t>
        </is>
      </c>
      <c r="CO3732" t="n">
        <v>2004.0</v>
      </c>
      <c r="CP3732" t="inlineStr">
        <is>
          <t>Hoang,T.C., J.R. Tomasso, and S.J. Klaine (2004). Influence of Water Quality and Age on Nickel Toxicity to Fathead Minnows (Pimephales promelas). Environ. Toxicol. Chem., 23, (1), 86-92. doi:10.1897/03-11. ECOREF#:73390</t>
        </is>
      </c>
    </row>
    <row r="3733">
      <c r="A3733" t="n">
        <v>7786814.0</v>
      </c>
      <c r="B3733" t="inlineStr">
        <is>
          <t>Sulfuric acid, Nickel(2+)salt (1:1)</t>
        </is>
      </c>
      <c r="C3733"/>
      <c r="D3733" t="inlineStr">
        <is>
          <t>Measured</t>
        </is>
      </c>
      <c r="E3733" t="inlineStr">
        <is>
          <t>Not reported</t>
        </is>
      </c>
      <c r="F3733"/>
      <c r="G3733"/>
      <c r="H3733"/>
      <c r="I3733"/>
      <c r="J3733"/>
      <c r="K3733"/>
      <c r="L3733" t="inlineStr">
        <is>
          <t>Pimephales promelas</t>
        </is>
      </c>
      <c r="M3733" t="inlineStr">
        <is>
          <t>Fathead Minnow</t>
        </is>
      </c>
      <c r="N3733" t="inlineStr">
        <is>
          <t>Subadult</t>
        </is>
      </c>
      <c r="O3733"/>
      <c r="P3733"/>
      <c r="Q3733"/>
      <c r="R3733"/>
      <c r="S3733"/>
      <c r="T3733"/>
      <c r="U3733"/>
      <c r="V3733" t="inlineStr">
        <is>
          <t>Flow-through</t>
        </is>
      </c>
      <c r="W3733" t="inlineStr">
        <is>
          <t>Fresh water</t>
        </is>
      </c>
      <c r="X3733" t="inlineStr">
        <is>
          <t>Lab</t>
        </is>
      </c>
      <c r="Y3733" t="n">
        <v>12.0</v>
      </c>
      <c r="Z3733" t="inlineStr">
        <is>
          <t>Total</t>
        </is>
      </c>
      <c r="AA3733"/>
      <c r="AB3733"/>
      <c r="AC3733" t="inlineStr">
        <is>
          <t>&gt;</t>
        </is>
      </c>
      <c r="AD3733" t="n">
        <v>0.0</v>
      </c>
      <c r="AE3733" t="inlineStr">
        <is>
          <t>&lt;</t>
        </is>
      </c>
      <c r="AF3733" t="n">
        <v>78.38175</v>
      </c>
      <c r="AG3733" t="inlineStr">
        <is>
          <t>AI mg/L</t>
        </is>
      </c>
      <c r="AH3733"/>
      <c r="AI3733"/>
      <c r="AJ3733"/>
      <c r="AK3733"/>
      <c r="AL3733"/>
      <c r="AM3733"/>
      <c r="AN3733"/>
      <c r="AO3733"/>
      <c r="AP3733"/>
      <c r="AQ3733"/>
      <c r="AR3733"/>
      <c r="AS3733"/>
      <c r="AT3733"/>
      <c r="AU3733"/>
      <c r="AV3733"/>
      <c r="AW3733"/>
      <c r="AX3733" t="inlineStr">
        <is>
          <t>Mortality</t>
        </is>
      </c>
      <c r="AY3733" t="inlineStr">
        <is>
          <t>Mortality</t>
        </is>
      </c>
      <c r="AZ3733" t="inlineStr">
        <is>
          <t>LC50</t>
        </is>
      </c>
      <c r="BA3733"/>
      <c r="BB3733" t="n">
        <v>4.0</v>
      </c>
      <c r="BC3733"/>
      <c r="BD3733"/>
      <c r="BE3733"/>
      <c r="BF3733"/>
      <c r="BG3733" t="inlineStr">
        <is>
          <t>Day(s)</t>
        </is>
      </c>
      <c r="BH3733"/>
      <c r="BI3733" t="inlineStr">
        <is>
          <t>DTXSID6023787</t>
        </is>
      </c>
      <c r="BJ3733" t="inlineStr">
        <is>
          <t>10.1021/es980715q</t>
        </is>
      </c>
      <c r="BK3733"/>
      <c r="BL3733"/>
      <c r="BM3733"/>
      <c r="BN3733"/>
      <c r="BO3733"/>
      <c r="BP3733"/>
      <c r="BQ3733"/>
      <c r="BR3733"/>
      <c r="BS3733"/>
      <c r="BT3733" t="inlineStr">
        <is>
          <t>--</t>
        </is>
      </c>
      <c r="BU3733"/>
      <c r="BV3733"/>
      <c r="BW3733"/>
      <c r="BX3733"/>
      <c r="BY3733"/>
      <c r="BZ3733"/>
      <c r="CA3733"/>
      <c r="CB3733"/>
      <c r="CC3733"/>
      <c r="CD3733"/>
      <c r="CE3733"/>
      <c r="CF3733"/>
      <c r="CG3733"/>
      <c r="CH3733"/>
      <c r="CI3733" t="inlineStr">
        <is>
          <t xml:space="preserve">CONC1/FROM GRAPH//HARD/FROM GRAPH// </t>
        </is>
      </c>
      <c r="CJ3733" t="inlineStr">
        <is>
          <t xml:space="preserve">MEDIA/MIXTURE OF WELL WATER AND REVERSE OSMOSIS TREATED DEIONIZED WELL WATER//  CONC1/FROM GRAPH//HARD/FROM GRAPH// </t>
        </is>
      </c>
      <c r="CK3733" t="inlineStr">
        <is>
          <t>Meyer,J.S., R.C. Santore, J.P. Bobbitt, L.D. Debrey, C.J. Boese, P.R. Paquin, H.E. Allen, H.L. Bergman, and D.M. DiToro</t>
        </is>
      </c>
      <c r="CL3733" t="n">
        <v>67705.0</v>
      </c>
      <c r="CM3733" t="inlineStr">
        <is>
          <t>Binding of Nickel and Copper to Fish Gills Predicts Toxicity when Water Hardness Varies, but Free-Ion Activity Does Not</t>
        </is>
      </c>
      <c r="CN3733" t="inlineStr">
        <is>
          <t>Environ. Sci. Technol.33(6): 913-916</t>
        </is>
      </c>
      <c r="CO3733" t="n">
        <v>1999.0</v>
      </c>
      <c r="CP3733" t="inlineStr">
        <is>
          <t>Meyer,J.S., R.C. Santore, J.P. Bobbitt, L.D. Debrey, C.J. Boese, P.R. Paquin, H.E. Allen, H.L. Bergman, and D.M. DiToro (1999). Binding of Nickel and Copper to Fish Gills Predicts Toxicity when Water Hardness Varies, but Free-Ion Activity Does Not. Environ. Sci. Technol., 33, (6), 913-916. doi:10.1021/es980715q. ECOREF#:67705</t>
        </is>
      </c>
    </row>
    <row r="3734">
      <c r="A3734" t="n">
        <v>7786814.0</v>
      </c>
      <c r="B3734" t="inlineStr">
        <is>
          <t>Sulfuric acid, Nickel(2+)salt (1:1)</t>
        </is>
      </c>
      <c r="C3734"/>
      <c r="D3734" t="inlineStr">
        <is>
          <t>Measured</t>
        </is>
      </c>
      <c r="E3734" t="inlineStr">
        <is>
          <t>United States Environmental Protection Agency</t>
        </is>
      </c>
      <c r="F3734"/>
      <c r="G3734"/>
      <c r="H3734"/>
      <c r="I3734"/>
      <c r="J3734"/>
      <c r="K3734"/>
      <c r="L3734" t="inlineStr">
        <is>
          <t>Pimephales promelas</t>
        </is>
      </c>
      <c r="M3734" t="inlineStr">
        <is>
          <t>Fathead Minnow</t>
        </is>
      </c>
      <c r="N3734"/>
      <c r="O3734" t="inlineStr">
        <is>
          <t>&lt;</t>
        </is>
      </c>
      <c r="P3734" t="n">
        <v>1.0</v>
      </c>
      <c r="Q3734"/>
      <c r="R3734"/>
      <c r="S3734"/>
      <c r="T3734"/>
      <c r="U3734" t="inlineStr">
        <is>
          <t>Day(s)</t>
        </is>
      </c>
      <c r="V3734" t="inlineStr">
        <is>
          <t>Renewal</t>
        </is>
      </c>
      <c r="W3734" t="inlineStr">
        <is>
          <t>Fresh water</t>
        </is>
      </c>
      <c r="X3734" t="inlineStr">
        <is>
          <t>Lab</t>
        </is>
      </c>
      <c r="Y3734" t="n">
        <v>6.0</v>
      </c>
      <c r="Z3734" t="inlineStr">
        <is>
          <t>Total</t>
        </is>
      </c>
      <c r="AA3734"/>
      <c r="AB3734" t="n">
        <v>2.28</v>
      </c>
      <c r="AC3734"/>
      <c r="AD3734" t="n">
        <v>1.842</v>
      </c>
      <c r="AE3734"/>
      <c r="AF3734" t="n">
        <v>2.876</v>
      </c>
      <c r="AG3734" t="inlineStr">
        <is>
          <t>AI mg/L</t>
        </is>
      </c>
      <c r="AH3734"/>
      <c r="AI3734"/>
      <c r="AJ3734"/>
      <c r="AK3734"/>
      <c r="AL3734"/>
      <c r="AM3734"/>
      <c r="AN3734"/>
      <c r="AO3734"/>
      <c r="AP3734"/>
      <c r="AQ3734"/>
      <c r="AR3734"/>
      <c r="AS3734"/>
      <c r="AT3734"/>
      <c r="AU3734"/>
      <c r="AV3734"/>
      <c r="AW3734"/>
      <c r="AX3734" t="inlineStr">
        <is>
          <t>Mortality</t>
        </is>
      </c>
      <c r="AY3734" t="inlineStr">
        <is>
          <t>Mortality</t>
        </is>
      </c>
      <c r="AZ3734" t="inlineStr">
        <is>
          <t>LC50</t>
        </is>
      </c>
      <c r="BA3734"/>
      <c r="BB3734" t="n">
        <v>4.0</v>
      </c>
      <c r="BC3734"/>
      <c r="BD3734"/>
      <c r="BE3734"/>
      <c r="BF3734"/>
      <c r="BG3734" t="inlineStr">
        <is>
          <t>Day(s)</t>
        </is>
      </c>
      <c r="BH3734"/>
      <c r="BI3734" t="inlineStr">
        <is>
          <t>DTXSID6023787</t>
        </is>
      </c>
      <c r="BJ3734" t="inlineStr">
        <is>
          <t>10.1897/03-11</t>
        </is>
      </c>
      <c r="BK3734"/>
      <c r="BL3734" t="inlineStr">
        <is>
          <t>Acute</t>
        </is>
      </c>
      <c r="BM3734"/>
      <c r="BN3734"/>
      <c r="BO3734"/>
      <c r="BP3734"/>
      <c r="BQ3734"/>
      <c r="BR3734"/>
      <c r="BS3734"/>
      <c r="BT3734" t="inlineStr">
        <is>
          <t>--</t>
        </is>
      </c>
      <c r="BU3734"/>
      <c r="BV3734"/>
      <c r="BW3734"/>
      <c r="BX3734"/>
      <c r="BY3734"/>
      <c r="BZ3734"/>
      <c r="CA3734"/>
      <c r="CB3734"/>
      <c r="CC3734"/>
      <c r="CD3734"/>
      <c r="CE3734"/>
      <c r="CF3734"/>
      <c r="CG3734"/>
      <c r="CH3734"/>
      <c r="CI3734"/>
      <c r="CJ3734" t="inlineStr">
        <is>
          <t xml:space="preserve">SOURCE/FROM INSTITUTE FOR ENVIRONMENTAL TOXICOLOGY, CLEMSON UNIVERSITY, PENDLETON, SOUTH CAROLINA//TMETH/1993 TEST EPA 600-/4-90/027//MEDIA/MODERATELY HARD WATER//   </t>
        </is>
      </c>
      <c r="CK3734" t="inlineStr">
        <is>
          <t>Hoang,T.C., J.R. Tomasso, and S.J. Klaine</t>
        </is>
      </c>
      <c r="CL3734" t="n">
        <v>73390.0</v>
      </c>
      <c r="CM3734" t="inlineStr">
        <is>
          <t>Influence of Water Quality and Age on Nickel Toxicity to Fathead Minnows (Pimephales promelas)</t>
        </is>
      </c>
      <c r="CN3734" t="inlineStr">
        <is>
          <t>Environ. Toxicol. Chem.23(1): 86-92</t>
        </is>
      </c>
      <c r="CO3734" t="n">
        <v>2004.0</v>
      </c>
      <c r="CP3734" t="inlineStr">
        <is>
          <t>Hoang,T.C., J.R. Tomasso, and S.J. Klaine (2004). Influence of Water Quality and Age on Nickel Toxicity to Fathead Minnows (Pimephales promelas). Environ. Toxicol. Chem., 23, (1), 86-92. doi:10.1897/03-11. ECOREF#:73390</t>
        </is>
      </c>
    </row>
    <row r="3735">
      <c r="A3735" t="n">
        <v>7786814.0</v>
      </c>
      <c r="B3735" t="inlineStr">
        <is>
          <t>Sulfuric acid, Nickel(2+)salt (1:1)</t>
        </is>
      </c>
      <c r="C3735"/>
      <c r="D3735" t="inlineStr">
        <is>
          <t>Measured</t>
        </is>
      </c>
      <c r="E3735" t="inlineStr">
        <is>
          <t>United States Environmental Protection Agency</t>
        </is>
      </c>
      <c r="F3735"/>
      <c r="G3735"/>
      <c r="H3735"/>
      <c r="I3735"/>
      <c r="J3735"/>
      <c r="K3735"/>
      <c r="L3735" t="inlineStr">
        <is>
          <t>Pimephales promelas</t>
        </is>
      </c>
      <c r="M3735" t="inlineStr">
        <is>
          <t>Fathead Minnow</t>
        </is>
      </c>
      <c r="N3735"/>
      <c r="O3735"/>
      <c r="P3735" t="n">
        <v>28.0</v>
      </c>
      <c r="Q3735"/>
      <c r="R3735"/>
      <c r="S3735"/>
      <c r="T3735"/>
      <c r="U3735" t="inlineStr">
        <is>
          <t>Day(s)</t>
        </is>
      </c>
      <c r="V3735" t="inlineStr">
        <is>
          <t>Renewal</t>
        </is>
      </c>
      <c r="W3735" t="inlineStr">
        <is>
          <t>Fresh water</t>
        </is>
      </c>
      <c r="X3735" t="inlineStr">
        <is>
          <t>Lab</t>
        </is>
      </c>
      <c r="Y3735" t="n">
        <v>6.0</v>
      </c>
      <c r="Z3735" t="inlineStr">
        <is>
          <t>Total</t>
        </is>
      </c>
      <c r="AA3735"/>
      <c r="AB3735" t="n">
        <v>8.61</v>
      </c>
      <c r="AC3735"/>
      <c r="AD3735" t="n">
        <v>7.894</v>
      </c>
      <c r="AE3735"/>
      <c r="AF3735" t="n">
        <v>9.245</v>
      </c>
      <c r="AG3735" t="inlineStr">
        <is>
          <t>AI mg/L</t>
        </is>
      </c>
      <c r="AH3735"/>
      <c r="AI3735"/>
      <c r="AJ3735"/>
      <c r="AK3735"/>
      <c r="AL3735"/>
      <c r="AM3735"/>
      <c r="AN3735"/>
      <c r="AO3735"/>
      <c r="AP3735"/>
      <c r="AQ3735"/>
      <c r="AR3735"/>
      <c r="AS3735"/>
      <c r="AT3735"/>
      <c r="AU3735"/>
      <c r="AV3735"/>
      <c r="AW3735"/>
      <c r="AX3735" t="inlineStr">
        <is>
          <t>Mortality</t>
        </is>
      </c>
      <c r="AY3735" t="inlineStr">
        <is>
          <t>Mortality</t>
        </is>
      </c>
      <c r="AZ3735" t="inlineStr">
        <is>
          <t>LC50</t>
        </is>
      </c>
      <c r="BA3735"/>
      <c r="BB3735" t="n">
        <v>4.0</v>
      </c>
      <c r="BC3735"/>
      <c r="BD3735"/>
      <c r="BE3735"/>
      <c r="BF3735"/>
      <c r="BG3735" t="inlineStr">
        <is>
          <t>Day(s)</t>
        </is>
      </c>
      <c r="BH3735"/>
      <c r="BI3735" t="inlineStr">
        <is>
          <t>DTXSID6023787</t>
        </is>
      </c>
      <c r="BJ3735" t="inlineStr">
        <is>
          <t>10.1897/03-11</t>
        </is>
      </c>
      <c r="BK3735"/>
      <c r="BL3735" t="inlineStr">
        <is>
          <t>Acute</t>
        </is>
      </c>
      <c r="BM3735"/>
      <c r="BN3735"/>
      <c r="BO3735"/>
      <c r="BP3735"/>
      <c r="BQ3735"/>
      <c r="BR3735"/>
      <c r="BS3735"/>
      <c r="BT3735" t="inlineStr">
        <is>
          <t>--</t>
        </is>
      </c>
      <c r="BU3735"/>
      <c r="BV3735"/>
      <c r="BW3735"/>
      <c r="BX3735"/>
      <c r="BY3735"/>
      <c r="BZ3735"/>
      <c r="CA3735"/>
      <c r="CB3735"/>
      <c r="CC3735"/>
      <c r="CD3735"/>
      <c r="CE3735"/>
      <c r="CF3735"/>
      <c r="CG3735"/>
      <c r="CH3735"/>
      <c r="CI3735"/>
      <c r="CJ3735" t="inlineStr">
        <is>
          <t xml:space="preserve">SOURCE/FROM INSTITUTE FOR ENVIRONMENTAL TOXICOLOGY, CLEMSON UNIVERSITY, PENDLETON, SOUTH CAROLINA//TMETH/1993 TEST EPA 600-/4-90/027//MEDIA/MODERATELY HARD WATER//   </t>
        </is>
      </c>
      <c r="CK3735" t="inlineStr">
        <is>
          <t>Hoang,T.C., J.R. Tomasso, and S.J. Klaine</t>
        </is>
      </c>
      <c r="CL3735" t="n">
        <v>73390.0</v>
      </c>
      <c r="CM3735" t="inlineStr">
        <is>
          <t>Influence of Water Quality and Age on Nickel Toxicity to Fathead Minnows (Pimephales promelas)</t>
        </is>
      </c>
      <c r="CN3735" t="inlineStr">
        <is>
          <t>Environ. Toxicol. Chem.23(1): 86-92</t>
        </is>
      </c>
      <c r="CO3735" t="n">
        <v>2004.0</v>
      </c>
      <c r="CP3735" t="inlineStr">
        <is>
          <t>Hoang,T.C., J.R. Tomasso, and S.J. Klaine (2004). Influence of Water Quality and Age on Nickel Toxicity to Fathead Minnows (Pimephales promelas). Environ. Toxicol. Chem., 23, (1), 86-92. doi:10.1897/03-11. ECOREF#:73390</t>
        </is>
      </c>
    </row>
    <row r="3736">
      <c r="A3736" t="n">
        <v>7786814.0</v>
      </c>
      <c r="B3736" t="inlineStr">
        <is>
          <t>Sulfuric acid, Nickel(2+)salt (1:1)</t>
        </is>
      </c>
      <c r="C3736"/>
      <c r="D3736" t="inlineStr">
        <is>
          <t>Measured</t>
        </is>
      </c>
      <c r="E3736" t="inlineStr">
        <is>
          <t>United States Environmental Protection Agency</t>
        </is>
      </c>
      <c r="F3736"/>
      <c r="G3736"/>
      <c r="H3736"/>
      <c r="I3736"/>
      <c r="J3736"/>
      <c r="K3736"/>
      <c r="L3736" t="inlineStr">
        <is>
          <t>Pimephales promelas</t>
        </is>
      </c>
      <c r="M3736" t="inlineStr">
        <is>
          <t>Fathead Minnow</t>
        </is>
      </c>
      <c r="N3736"/>
      <c r="O3736" t="inlineStr">
        <is>
          <t>&lt;</t>
        </is>
      </c>
      <c r="P3736" t="n">
        <v>1.0</v>
      </c>
      <c r="Q3736"/>
      <c r="R3736"/>
      <c r="S3736"/>
      <c r="T3736"/>
      <c r="U3736" t="inlineStr">
        <is>
          <t>Day(s)</t>
        </is>
      </c>
      <c r="V3736" t="inlineStr">
        <is>
          <t>Renewal</t>
        </is>
      </c>
      <c r="W3736" t="inlineStr">
        <is>
          <t>Fresh water</t>
        </is>
      </c>
      <c r="X3736" t="inlineStr">
        <is>
          <t>Lab</t>
        </is>
      </c>
      <c r="Y3736" t="n">
        <v>6.0</v>
      </c>
      <c r="Z3736" t="inlineStr">
        <is>
          <t>Total</t>
        </is>
      </c>
      <c r="AA3736"/>
      <c r="AB3736" t="n">
        <v>3.5</v>
      </c>
      <c r="AC3736"/>
      <c r="AD3736" t="n">
        <v>3.067</v>
      </c>
      <c r="AE3736"/>
      <c r="AF3736" t="n">
        <v>3.933</v>
      </c>
      <c r="AG3736" t="inlineStr">
        <is>
          <t>AI mg/L</t>
        </is>
      </c>
      <c r="AH3736"/>
      <c r="AI3736"/>
      <c r="AJ3736"/>
      <c r="AK3736"/>
      <c r="AL3736"/>
      <c r="AM3736"/>
      <c r="AN3736"/>
      <c r="AO3736"/>
      <c r="AP3736"/>
      <c r="AQ3736"/>
      <c r="AR3736"/>
      <c r="AS3736"/>
      <c r="AT3736"/>
      <c r="AU3736"/>
      <c r="AV3736"/>
      <c r="AW3736"/>
      <c r="AX3736" t="inlineStr">
        <is>
          <t>Mortality</t>
        </is>
      </c>
      <c r="AY3736" t="inlineStr">
        <is>
          <t>Mortality</t>
        </is>
      </c>
      <c r="AZ3736" t="inlineStr">
        <is>
          <t>LC50</t>
        </is>
      </c>
      <c r="BA3736"/>
      <c r="BB3736" t="n">
        <v>4.0</v>
      </c>
      <c r="BC3736"/>
      <c r="BD3736"/>
      <c r="BE3736"/>
      <c r="BF3736"/>
      <c r="BG3736" t="inlineStr">
        <is>
          <t>Day(s)</t>
        </is>
      </c>
      <c r="BH3736"/>
      <c r="BI3736" t="inlineStr">
        <is>
          <t>DTXSID6023787</t>
        </is>
      </c>
      <c r="BJ3736" t="inlineStr">
        <is>
          <t>10.1897/03-11</t>
        </is>
      </c>
      <c r="BK3736"/>
      <c r="BL3736" t="inlineStr">
        <is>
          <t>Acute</t>
        </is>
      </c>
      <c r="BM3736"/>
      <c r="BN3736"/>
      <c r="BO3736"/>
      <c r="BP3736"/>
      <c r="BQ3736"/>
      <c r="BR3736"/>
      <c r="BS3736"/>
      <c r="BT3736" t="inlineStr">
        <is>
          <t>--</t>
        </is>
      </c>
      <c r="BU3736"/>
      <c r="BV3736"/>
      <c r="BW3736"/>
      <c r="BX3736"/>
      <c r="BY3736"/>
      <c r="BZ3736"/>
      <c r="CA3736"/>
      <c r="CB3736"/>
      <c r="CC3736"/>
      <c r="CD3736"/>
      <c r="CE3736"/>
      <c r="CF3736"/>
      <c r="CG3736"/>
      <c r="CH3736"/>
      <c r="CI3736"/>
      <c r="CJ3736" t="inlineStr">
        <is>
          <t xml:space="preserve">SOURCE/FROM INSTITUTE FOR ENVIRONMENTAL TOXICOLOGY, CLEMSON UNIVERSITY, PENDLETON, SOUTH CAROLINA//TMETH/1993 TEST EPA 600-/4-90/027//MEDIA/MODERATELY HARD WATER//   </t>
        </is>
      </c>
      <c r="CK3736" t="inlineStr">
        <is>
          <t>Hoang,T.C., J.R. Tomasso, and S.J. Klaine</t>
        </is>
      </c>
      <c r="CL3736" t="n">
        <v>73390.0</v>
      </c>
      <c r="CM3736" t="inlineStr">
        <is>
          <t>Influence of Water Quality and Age on Nickel Toxicity to Fathead Minnows (Pimephales promelas)</t>
        </is>
      </c>
      <c r="CN3736" t="inlineStr">
        <is>
          <t>Environ. Toxicol. Chem.23(1): 86-92</t>
        </is>
      </c>
      <c r="CO3736" t="n">
        <v>2004.0</v>
      </c>
      <c r="CP3736" t="inlineStr">
        <is>
          <t>Hoang,T.C., J.R. Tomasso, and S.J. Klaine (2004). Influence of Water Quality and Age on Nickel Toxicity to Fathead Minnows (Pimephales promelas). Environ. Toxicol. Chem., 23, (1), 86-92. doi:10.1897/03-11. ECOREF#:73390</t>
        </is>
      </c>
    </row>
    <row r="3737">
      <c r="A3737" t="n">
        <v>7786814.0</v>
      </c>
      <c r="B3737" t="inlineStr">
        <is>
          <t>Sulfuric acid, Nickel(2+)salt (1:1)</t>
        </is>
      </c>
      <c r="C3737"/>
      <c r="D3737" t="inlineStr">
        <is>
          <t>Measured</t>
        </is>
      </c>
      <c r="E3737" t="inlineStr">
        <is>
          <t>United States Environmental Protection Agency</t>
        </is>
      </c>
      <c r="F3737"/>
      <c r="G3737"/>
      <c r="H3737"/>
      <c r="I3737"/>
      <c r="J3737"/>
      <c r="K3737"/>
      <c r="L3737" t="inlineStr">
        <is>
          <t>Pimephales promelas</t>
        </is>
      </c>
      <c r="M3737" t="inlineStr">
        <is>
          <t>Fathead Minnow</t>
        </is>
      </c>
      <c r="N3737"/>
      <c r="O3737" t="inlineStr">
        <is>
          <t>&lt;</t>
        </is>
      </c>
      <c r="P3737" t="n">
        <v>1.0</v>
      </c>
      <c r="Q3737"/>
      <c r="R3737"/>
      <c r="S3737"/>
      <c r="T3737"/>
      <c r="U3737" t="inlineStr">
        <is>
          <t>Day(s)</t>
        </is>
      </c>
      <c r="V3737" t="inlineStr">
        <is>
          <t>Renewal</t>
        </is>
      </c>
      <c r="W3737" t="inlineStr">
        <is>
          <t>Fresh water</t>
        </is>
      </c>
      <c r="X3737" t="inlineStr">
        <is>
          <t>Lab</t>
        </is>
      </c>
      <c r="Y3737" t="n">
        <v>6.0</v>
      </c>
      <c r="Z3737" t="inlineStr">
        <is>
          <t>Total</t>
        </is>
      </c>
      <c r="AA3737"/>
      <c r="AB3737" t="n">
        <v>1.8</v>
      </c>
      <c r="AC3737"/>
      <c r="AD3737" t="n">
        <v>1.587</v>
      </c>
      <c r="AE3737"/>
      <c r="AF3737" t="n">
        <v>2.046</v>
      </c>
      <c r="AG3737" t="inlineStr">
        <is>
          <t>AI mg/L</t>
        </is>
      </c>
      <c r="AH3737"/>
      <c r="AI3737"/>
      <c r="AJ3737"/>
      <c r="AK3737"/>
      <c r="AL3737"/>
      <c r="AM3737"/>
      <c r="AN3737"/>
      <c r="AO3737"/>
      <c r="AP3737"/>
      <c r="AQ3737"/>
      <c r="AR3737"/>
      <c r="AS3737"/>
      <c r="AT3737"/>
      <c r="AU3737"/>
      <c r="AV3737"/>
      <c r="AW3737"/>
      <c r="AX3737" t="inlineStr">
        <is>
          <t>Mortality</t>
        </is>
      </c>
      <c r="AY3737" t="inlineStr">
        <is>
          <t>Mortality</t>
        </is>
      </c>
      <c r="AZ3737" t="inlineStr">
        <is>
          <t>LC50</t>
        </is>
      </c>
      <c r="BA3737"/>
      <c r="BB3737" t="n">
        <v>4.0</v>
      </c>
      <c r="BC3737"/>
      <c r="BD3737"/>
      <c r="BE3737"/>
      <c r="BF3737"/>
      <c r="BG3737" t="inlineStr">
        <is>
          <t>Day(s)</t>
        </is>
      </c>
      <c r="BH3737"/>
      <c r="BI3737" t="inlineStr">
        <is>
          <t>DTXSID6023787</t>
        </is>
      </c>
      <c r="BJ3737" t="inlineStr">
        <is>
          <t>10.1897/03-11</t>
        </is>
      </c>
      <c r="BK3737"/>
      <c r="BL3737" t="inlineStr">
        <is>
          <t>Acute</t>
        </is>
      </c>
      <c r="BM3737"/>
      <c r="BN3737"/>
      <c r="BO3737"/>
      <c r="BP3737"/>
      <c r="BQ3737"/>
      <c r="BR3737"/>
      <c r="BS3737"/>
      <c r="BT3737" t="inlineStr">
        <is>
          <t>--</t>
        </is>
      </c>
      <c r="BU3737"/>
      <c r="BV3737"/>
      <c r="BW3737"/>
      <c r="BX3737"/>
      <c r="BY3737"/>
      <c r="BZ3737"/>
      <c r="CA3737"/>
      <c r="CB3737"/>
      <c r="CC3737"/>
      <c r="CD3737"/>
      <c r="CE3737"/>
      <c r="CF3737"/>
      <c r="CG3737"/>
      <c r="CH3737"/>
      <c r="CI3737"/>
      <c r="CJ3737" t="inlineStr">
        <is>
          <t xml:space="preserve">SOURCE/FROM INSTITUTE FOR ENVIRONMENTAL TOXICOLOGY, CLEMSON UNIVERSITY, PENDLETON, SOUTH CAROLINA//TMETH/1993 TEST EPA 600-/4-90/027//MEDIA/MODERATELY HARD WATER//   </t>
        </is>
      </c>
      <c r="CK3737" t="inlineStr">
        <is>
          <t>Hoang,T.C., J.R. Tomasso, and S.J. Klaine</t>
        </is>
      </c>
      <c r="CL3737" t="n">
        <v>73390.0</v>
      </c>
      <c r="CM3737" t="inlineStr">
        <is>
          <t>Influence of Water Quality and Age on Nickel Toxicity to Fathead Minnows (Pimephales promelas)</t>
        </is>
      </c>
      <c r="CN3737" t="inlineStr">
        <is>
          <t>Environ. Toxicol. Chem.23(1): 86-92</t>
        </is>
      </c>
      <c r="CO3737" t="n">
        <v>2004.0</v>
      </c>
      <c r="CP3737" t="inlineStr">
        <is>
          <t>Hoang,T.C., J.R. Tomasso, and S.J. Klaine (2004). Influence of Water Quality and Age on Nickel Toxicity to Fathead Minnows (Pimephales promelas). Environ. Toxicol. Chem., 23, (1), 86-92. doi:10.1897/03-11. ECOREF#:73390</t>
        </is>
      </c>
    </row>
    <row r="3738">
      <c r="A3738" t="n">
        <v>7786814.0</v>
      </c>
      <c r="B3738" t="inlineStr">
        <is>
          <t>Sulfuric acid, Nickel(2+)salt (1:1)</t>
        </is>
      </c>
      <c r="C3738"/>
      <c r="D3738" t="inlineStr">
        <is>
          <t>Measured</t>
        </is>
      </c>
      <c r="E3738" t="inlineStr">
        <is>
          <t>Not reported</t>
        </is>
      </c>
      <c r="F3738"/>
      <c r="G3738"/>
      <c r="H3738"/>
      <c r="I3738"/>
      <c r="J3738"/>
      <c r="K3738"/>
      <c r="L3738" t="inlineStr">
        <is>
          <t>Pimephales promelas</t>
        </is>
      </c>
      <c r="M3738" t="inlineStr">
        <is>
          <t>Fathead Minnow</t>
        </is>
      </c>
      <c r="N3738"/>
      <c r="O3738"/>
      <c r="P3738"/>
      <c r="Q3738"/>
      <c r="R3738"/>
      <c r="S3738"/>
      <c r="T3738"/>
      <c r="U3738"/>
      <c r="V3738" t="inlineStr">
        <is>
          <t>Flow-through</t>
        </is>
      </c>
      <c r="W3738" t="inlineStr">
        <is>
          <t>Fresh water</t>
        </is>
      </c>
      <c r="X3738" t="inlineStr">
        <is>
          <t>Lab</t>
        </is>
      </c>
      <c r="Y3738"/>
      <c r="Z3738" t="inlineStr">
        <is>
          <t>Total</t>
        </is>
      </c>
      <c r="AA3738"/>
      <c r="AB3738" t="n">
        <v>5.163</v>
      </c>
      <c r="AC3738"/>
      <c r="AD3738" t="n">
        <v>4.471</v>
      </c>
      <c r="AE3738"/>
      <c r="AF3738" t="n">
        <v>5.962</v>
      </c>
      <c r="AG3738" t="inlineStr">
        <is>
          <t>AI mg/L</t>
        </is>
      </c>
      <c r="AH3738"/>
      <c r="AI3738"/>
      <c r="AJ3738"/>
      <c r="AK3738"/>
      <c r="AL3738"/>
      <c r="AM3738"/>
      <c r="AN3738"/>
      <c r="AO3738"/>
      <c r="AP3738"/>
      <c r="AQ3738"/>
      <c r="AR3738"/>
      <c r="AS3738"/>
      <c r="AT3738"/>
      <c r="AU3738"/>
      <c r="AV3738"/>
      <c r="AW3738"/>
      <c r="AX3738" t="inlineStr">
        <is>
          <t>Mortality</t>
        </is>
      </c>
      <c r="AY3738" t="inlineStr">
        <is>
          <t>Mortality</t>
        </is>
      </c>
      <c r="AZ3738" t="inlineStr">
        <is>
          <t>LC50</t>
        </is>
      </c>
      <c r="BA3738"/>
      <c r="BB3738" t="n">
        <v>4.0</v>
      </c>
      <c r="BC3738"/>
      <c r="BD3738"/>
      <c r="BE3738"/>
      <c r="BF3738"/>
      <c r="BG3738" t="inlineStr">
        <is>
          <t>Day(s)</t>
        </is>
      </c>
      <c r="BH3738"/>
      <c r="BI3738" t="inlineStr">
        <is>
          <t>DTXSID6023787</t>
        </is>
      </c>
      <c r="BJ3738"/>
      <c r="BK3738"/>
      <c r="BL3738" t="inlineStr">
        <is>
          <t>Acute</t>
        </is>
      </c>
      <c r="BM3738"/>
      <c r="BN3738"/>
      <c r="BO3738"/>
      <c r="BP3738"/>
      <c r="BQ3738"/>
      <c r="BR3738"/>
      <c r="BS3738"/>
      <c r="BT3738" t="inlineStr">
        <is>
          <t>--</t>
        </is>
      </c>
      <c r="BU3738"/>
      <c r="BV3738"/>
      <c r="BW3738"/>
      <c r="BX3738"/>
      <c r="BY3738"/>
      <c r="BZ3738"/>
      <c r="CA3738"/>
      <c r="CB3738"/>
      <c r="CC3738"/>
      <c r="CD3738"/>
      <c r="CE3738"/>
      <c r="CF3738"/>
      <c r="CG3738"/>
      <c r="CH3738"/>
      <c r="CI3738"/>
      <c r="CJ3738" t="inlineStr">
        <is>
          <t xml:space="preserve">MEDIA/FROM LAKE SUPERIOR AT THE US ENVIRONMENTAL RESEARCH LABORATORY-DULUTH//   </t>
        </is>
      </c>
      <c r="CK3738" t="inlineStr">
        <is>
          <t>Lind,D., K. Alto, and S. Chatterton</t>
        </is>
      </c>
      <c r="CL3738" t="n">
        <v>5081.0</v>
      </c>
      <c r="CM3738" t="inlineStr">
        <is>
          <t>Regional Copper-Nickel Study</t>
        </is>
      </c>
      <c r="CN3738" t="inlineStr">
        <is>
          <t>Draft Report, Minnesota Environmental Quality Board St.Paul, MN:54-</t>
        </is>
      </c>
      <c r="CO3738" t="n">
        <v>1978.0</v>
      </c>
      <c r="CP3738" t="inlineStr">
        <is>
          <t>Lind,D., K. Alto, and S. Chatterton (1978). Regional Copper-Nickel Study. Draft Report, Minnesota Environmental Quality Board St.Paul, MN, 54-. ECOREF#:5081</t>
        </is>
      </c>
    </row>
    <row r="3739">
      <c r="A3739" t="n">
        <v>7786814.0</v>
      </c>
      <c r="B3739" t="inlineStr">
        <is>
          <t>Sulfuric acid, Nickel(2+)salt (1:1)</t>
        </is>
      </c>
      <c r="C3739"/>
      <c r="D3739" t="inlineStr">
        <is>
          <t>Measured</t>
        </is>
      </c>
      <c r="E3739" t="inlineStr">
        <is>
          <t>United States Environmental Protection Agency</t>
        </is>
      </c>
      <c r="F3739"/>
      <c r="G3739"/>
      <c r="H3739"/>
      <c r="I3739"/>
      <c r="J3739"/>
      <c r="K3739"/>
      <c r="L3739" t="inlineStr">
        <is>
          <t>Pimephales promelas</t>
        </is>
      </c>
      <c r="M3739" t="inlineStr">
        <is>
          <t>Fathead Minnow</t>
        </is>
      </c>
      <c r="N3739"/>
      <c r="O3739"/>
      <c r="P3739" t="n">
        <v>28.0</v>
      </c>
      <c r="Q3739"/>
      <c r="R3739"/>
      <c r="S3739"/>
      <c r="T3739"/>
      <c r="U3739" t="inlineStr">
        <is>
          <t>Day(s)</t>
        </is>
      </c>
      <c r="V3739" t="inlineStr">
        <is>
          <t>Renewal</t>
        </is>
      </c>
      <c r="W3739" t="inlineStr">
        <is>
          <t>Fresh water</t>
        </is>
      </c>
      <c r="X3739" t="inlineStr">
        <is>
          <t>Lab</t>
        </is>
      </c>
      <c r="Y3739" t="n">
        <v>6.0</v>
      </c>
      <c r="Z3739" t="inlineStr">
        <is>
          <t>Total</t>
        </is>
      </c>
      <c r="AA3739"/>
      <c r="AB3739" t="n">
        <v>7.74</v>
      </c>
      <c r="AC3739"/>
      <c r="AD3739" t="n">
        <v>6.928</v>
      </c>
      <c r="AE3739"/>
      <c r="AF3739" t="n">
        <v>8.73</v>
      </c>
      <c r="AG3739" t="inlineStr">
        <is>
          <t>AI mg/L</t>
        </is>
      </c>
      <c r="AH3739"/>
      <c r="AI3739"/>
      <c r="AJ3739"/>
      <c r="AK3739"/>
      <c r="AL3739"/>
      <c r="AM3739"/>
      <c r="AN3739"/>
      <c r="AO3739"/>
      <c r="AP3739"/>
      <c r="AQ3739"/>
      <c r="AR3739"/>
      <c r="AS3739"/>
      <c r="AT3739"/>
      <c r="AU3739"/>
      <c r="AV3739"/>
      <c r="AW3739"/>
      <c r="AX3739" t="inlineStr">
        <is>
          <t>Mortality</t>
        </is>
      </c>
      <c r="AY3739" t="inlineStr">
        <is>
          <t>Mortality</t>
        </is>
      </c>
      <c r="AZ3739" t="inlineStr">
        <is>
          <t>LC50</t>
        </is>
      </c>
      <c r="BA3739"/>
      <c r="BB3739" t="n">
        <v>4.0</v>
      </c>
      <c r="BC3739"/>
      <c r="BD3739"/>
      <c r="BE3739"/>
      <c r="BF3739"/>
      <c r="BG3739" t="inlineStr">
        <is>
          <t>Day(s)</t>
        </is>
      </c>
      <c r="BH3739"/>
      <c r="BI3739" t="inlineStr">
        <is>
          <t>DTXSID6023787</t>
        </is>
      </c>
      <c r="BJ3739" t="inlineStr">
        <is>
          <t>10.1897/03-11</t>
        </is>
      </c>
      <c r="BK3739"/>
      <c r="BL3739" t="inlineStr">
        <is>
          <t>Acute</t>
        </is>
      </c>
      <c r="BM3739"/>
      <c r="BN3739"/>
      <c r="BO3739"/>
      <c r="BP3739"/>
      <c r="BQ3739"/>
      <c r="BR3739"/>
      <c r="BS3739"/>
      <c r="BT3739" t="inlineStr">
        <is>
          <t>--</t>
        </is>
      </c>
      <c r="BU3739"/>
      <c r="BV3739"/>
      <c r="BW3739"/>
      <c r="BX3739"/>
      <c r="BY3739"/>
      <c r="BZ3739"/>
      <c r="CA3739"/>
      <c r="CB3739"/>
      <c r="CC3739"/>
      <c r="CD3739"/>
      <c r="CE3739"/>
      <c r="CF3739"/>
      <c r="CG3739"/>
      <c r="CH3739"/>
      <c r="CI3739"/>
      <c r="CJ3739" t="inlineStr">
        <is>
          <t xml:space="preserve">SOURCE/FROM INSTITUTE FOR ENVIRONMENTAL TOXICOLOGY, CLEMSON UNIVERSITY, PENDLETON, SOUTH CAROLINA//TMETH/1993 TEST EPA 600-/4-90/027//MEDIA/MODERATELY HARD WATER//   </t>
        </is>
      </c>
      <c r="CK3739" t="inlineStr">
        <is>
          <t>Hoang,T.C., J.R. Tomasso, and S.J. Klaine</t>
        </is>
      </c>
      <c r="CL3739" t="n">
        <v>73390.0</v>
      </c>
      <c r="CM3739" t="inlineStr">
        <is>
          <t>Influence of Water Quality and Age on Nickel Toxicity to Fathead Minnows (Pimephales promelas)</t>
        </is>
      </c>
      <c r="CN3739" t="inlineStr">
        <is>
          <t>Environ. Toxicol. Chem.23(1): 86-92</t>
        </is>
      </c>
      <c r="CO3739" t="n">
        <v>2004.0</v>
      </c>
      <c r="CP3739" t="inlineStr">
        <is>
          <t>Hoang,T.C., J.R. Tomasso, and S.J. Klaine (2004). Influence of Water Quality and Age on Nickel Toxicity to Fathead Minnows (Pimephales promelas). Environ. Toxicol. Chem., 23, (1), 86-92. doi:10.1897/03-11. ECOREF#:73390</t>
        </is>
      </c>
    </row>
    <row r="3740">
      <c r="A3740" t="n">
        <v>7786814.0</v>
      </c>
      <c r="B3740" t="inlineStr">
        <is>
          <t>Sulfuric acid, Nickel(2+)salt (1:1)</t>
        </is>
      </c>
      <c r="C3740"/>
      <c r="D3740" t="inlineStr">
        <is>
          <t>Measured</t>
        </is>
      </c>
      <c r="E3740" t="inlineStr">
        <is>
          <t>Not reported</t>
        </is>
      </c>
      <c r="F3740"/>
      <c r="G3740"/>
      <c r="H3740"/>
      <c r="I3740"/>
      <c r="J3740"/>
      <c r="K3740"/>
      <c r="L3740" t="inlineStr">
        <is>
          <t>Pimephales promelas</t>
        </is>
      </c>
      <c r="M3740" t="inlineStr">
        <is>
          <t>Fathead Minnow</t>
        </is>
      </c>
      <c r="N3740" t="inlineStr">
        <is>
          <t>Subadult</t>
        </is>
      </c>
      <c r="O3740"/>
      <c r="P3740"/>
      <c r="Q3740"/>
      <c r="R3740"/>
      <c r="S3740"/>
      <c r="T3740"/>
      <c r="U3740"/>
      <c r="V3740" t="inlineStr">
        <is>
          <t>Flow-through</t>
        </is>
      </c>
      <c r="W3740" t="inlineStr">
        <is>
          <t>Fresh water</t>
        </is>
      </c>
      <c r="X3740" t="inlineStr">
        <is>
          <t>Lab</t>
        </is>
      </c>
      <c r="Y3740" t="n">
        <v>12.0</v>
      </c>
      <c r="Z3740" t="inlineStr">
        <is>
          <t>Total</t>
        </is>
      </c>
      <c r="AA3740"/>
      <c r="AB3740"/>
      <c r="AC3740" t="inlineStr">
        <is>
          <t>&gt;</t>
        </is>
      </c>
      <c r="AD3740" t="n">
        <v>78.38175</v>
      </c>
      <c r="AE3740" t="inlineStr">
        <is>
          <t>&lt;</t>
        </is>
      </c>
      <c r="AF3740" t="n">
        <v>156.7635</v>
      </c>
      <c r="AG3740" t="inlineStr">
        <is>
          <t>AI mg/L</t>
        </is>
      </c>
      <c r="AH3740"/>
      <c r="AI3740"/>
      <c r="AJ3740"/>
      <c r="AK3740"/>
      <c r="AL3740"/>
      <c r="AM3740"/>
      <c r="AN3740"/>
      <c r="AO3740"/>
      <c r="AP3740"/>
      <c r="AQ3740"/>
      <c r="AR3740"/>
      <c r="AS3740"/>
      <c r="AT3740"/>
      <c r="AU3740"/>
      <c r="AV3740"/>
      <c r="AW3740"/>
      <c r="AX3740" t="inlineStr">
        <is>
          <t>Mortality</t>
        </is>
      </c>
      <c r="AY3740" t="inlineStr">
        <is>
          <t>Mortality</t>
        </is>
      </c>
      <c r="AZ3740" t="inlineStr">
        <is>
          <t>LC50</t>
        </is>
      </c>
      <c r="BA3740"/>
      <c r="BB3740" t="n">
        <v>4.0</v>
      </c>
      <c r="BC3740"/>
      <c r="BD3740"/>
      <c r="BE3740"/>
      <c r="BF3740"/>
      <c r="BG3740" t="inlineStr">
        <is>
          <t>Day(s)</t>
        </is>
      </c>
      <c r="BH3740"/>
      <c r="BI3740" t="inlineStr">
        <is>
          <t>DTXSID6023787</t>
        </is>
      </c>
      <c r="BJ3740" t="inlineStr">
        <is>
          <t>10.1021/es980715q</t>
        </is>
      </c>
      <c r="BK3740"/>
      <c r="BL3740"/>
      <c r="BM3740"/>
      <c r="BN3740"/>
      <c r="BO3740"/>
      <c r="BP3740"/>
      <c r="BQ3740"/>
      <c r="BR3740"/>
      <c r="BS3740"/>
      <c r="BT3740" t="inlineStr">
        <is>
          <t>--</t>
        </is>
      </c>
      <c r="BU3740"/>
      <c r="BV3740"/>
      <c r="BW3740"/>
      <c r="BX3740"/>
      <c r="BY3740"/>
      <c r="BZ3740"/>
      <c r="CA3740"/>
      <c r="CB3740"/>
      <c r="CC3740"/>
      <c r="CD3740"/>
      <c r="CE3740"/>
      <c r="CF3740"/>
      <c r="CG3740"/>
      <c r="CH3740"/>
      <c r="CI3740" t="inlineStr">
        <is>
          <t xml:space="preserve">CONC1/FROM GRAPH//HARD/FROM GRAPH// </t>
        </is>
      </c>
      <c r="CJ3740" t="inlineStr">
        <is>
          <t xml:space="preserve">MEDIA/MIXTURE OF WELL WATER AND REVERSE OSMOSIS TREATED DEIONIZED WELL WATER//  CONC1/FROM GRAPH//HARD/FROM GRAPH// </t>
        </is>
      </c>
      <c r="CK3740" t="inlineStr">
        <is>
          <t>Meyer,J.S., R.C. Santore, J.P. Bobbitt, L.D. Debrey, C.J. Boese, P.R. Paquin, H.E. Allen, H.L. Bergman, and D.M. DiToro</t>
        </is>
      </c>
      <c r="CL3740" t="n">
        <v>67705.0</v>
      </c>
      <c r="CM3740" t="inlineStr">
        <is>
          <t>Binding of Nickel and Copper to Fish Gills Predicts Toxicity when Water Hardness Varies, but Free-Ion Activity Does Not</t>
        </is>
      </c>
      <c r="CN3740" t="inlineStr">
        <is>
          <t>Environ. Sci. Technol.33(6): 913-916</t>
        </is>
      </c>
      <c r="CO3740" t="n">
        <v>1999.0</v>
      </c>
      <c r="CP3740" t="inlineStr">
        <is>
          <t>Meyer,J.S., R.C. Santore, J.P. Bobbitt, L.D. Debrey, C.J. Boese, P.R. Paquin, H.E. Allen, H.L. Bergman, and D.M. DiToro (1999). Binding of Nickel and Copper to Fish Gills Predicts Toxicity when Water Hardness Varies, but Free-Ion Activity Does Not. Environ. Sci. Technol., 33, (6), 913-916. doi:10.1021/es980715q. ECOREF#:67705</t>
        </is>
      </c>
    </row>
    <row r="3741">
      <c r="A3741" t="n">
        <v>7786814.0</v>
      </c>
      <c r="B3741" t="inlineStr">
        <is>
          <t>Sulfuric acid, Nickel(2+)salt (1:1)</t>
        </is>
      </c>
      <c r="C3741"/>
      <c r="D3741" t="inlineStr">
        <is>
          <t>Measured</t>
        </is>
      </c>
      <c r="E3741" t="inlineStr">
        <is>
          <t>Not reported</t>
        </is>
      </c>
      <c r="F3741"/>
      <c r="G3741"/>
      <c r="H3741"/>
      <c r="I3741"/>
      <c r="J3741"/>
      <c r="K3741"/>
      <c r="L3741" t="inlineStr">
        <is>
          <t>Pimephales promelas</t>
        </is>
      </c>
      <c r="M3741" t="inlineStr">
        <is>
          <t>Fathead Minnow</t>
        </is>
      </c>
      <c r="N3741"/>
      <c r="O3741"/>
      <c r="P3741"/>
      <c r="Q3741"/>
      <c r="R3741"/>
      <c r="S3741"/>
      <c r="T3741"/>
      <c r="U3741"/>
      <c r="V3741" t="inlineStr">
        <is>
          <t>Flow-through</t>
        </is>
      </c>
      <c r="W3741" t="inlineStr">
        <is>
          <t>Fresh water</t>
        </is>
      </c>
      <c r="X3741" t="inlineStr">
        <is>
          <t>Lab</t>
        </is>
      </c>
      <c r="Y3741"/>
      <c r="Z3741" t="inlineStr">
        <is>
          <t>Total</t>
        </is>
      </c>
      <c r="AA3741"/>
      <c r="AB3741" t="n">
        <v>8.617</v>
      </c>
      <c r="AC3741"/>
      <c r="AD3741"/>
      <c r="AE3741"/>
      <c r="AF3741"/>
      <c r="AG3741" t="inlineStr">
        <is>
          <t>AI mg/L</t>
        </is>
      </c>
      <c r="AH3741"/>
      <c r="AI3741"/>
      <c r="AJ3741"/>
      <c r="AK3741"/>
      <c r="AL3741"/>
      <c r="AM3741"/>
      <c r="AN3741"/>
      <c r="AO3741"/>
      <c r="AP3741"/>
      <c r="AQ3741"/>
      <c r="AR3741"/>
      <c r="AS3741"/>
      <c r="AT3741"/>
      <c r="AU3741"/>
      <c r="AV3741"/>
      <c r="AW3741"/>
      <c r="AX3741" t="inlineStr">
        <is>
          <t>Mortality</t>
        </is>
      </c>
      <c r="AY3741" t="inlineStr">
        <is>
          <t>Mortality</t>
        </is>
      </c>
      <c r="AZ3741" t="inlineStr">
        <is>
          <t>LC50</t>
        </is>
      </c>
      <c r="BA3741"/>
      <c r="BB3741" t="n">
        <v>4.0</v>
      </c>
      <c r="BC3741"/>
      <c r="BD3741"/>
      <c r="BE3741"/>
      <c r="BF3741"/>
      <c r="BG3741" t="inlineStr">
        <is>
          <t>Day(s)</t>
        </is>
      </c>
      <c r="BH3741"/>
      <c r="BI3741" t="inlineStr">
        <is>
          <t>DTXSID6023787</t>
        </is>
      </c>
      <c r="BJ3741"/>
      <c r="BK3741"/>
      <c r="BL3741" t="inlineStr">
        <is>
          <t>Acute</t>
        </is>
      </c>
      <c r="BM3741"/>
      <c r="BN3741"/>
      <c r="BO3741"/>
      <c r="BP3741"/>
      <c r="BQ3741"/>
      <c r="BR3741"/>
      <c r="BS3741"/>
      <c r="BT3741" t="inlineStr">
        <is>
          <t>--</t>
        </is>
      </c>
      <c r="BU3741"/>
      <c r="BV3741"/>
      <c r="BW3741"/>
      <c r="BX3741"/>
      <c r="BY3741"/>
      <c r="BZ3741"/>
      <c r="CA3741"/>
      <c r="CB3741"/>
      <c r="CC3741"/>
      <c r="CD3741"/>
      <c r="CE3741"/>
      <c r="CF3741"/>
      <c r="CG3741"/>
      <c r="CH3741"/>
      <c r="CI3741"/>
      <c r="CJ3741" t="inlineStr">
        <is>
          <t xml:space="preserve">MEDIA/FROM ST LOUIS RIVER AT COUNTY HIGHWAY 100 CROSSING SOUTH OF AURORA//   </t>
        </is>
      </c>
      <c r="CK3741" t="inlineStr">
        <is>
          <t>Lind,D., K. Alto, and S. Chatterton</t>
        </is>
      </c>
      <c r="CL3741" t="n">
        <v>5081.0</v>
      </c>
      <c r="CM3741" t="inlineStr">
        <is>
          <t>Regional Copper-Nickel Study</t>
        </is>
      </c>
      <c r="CN3741" t="inlineStr">
        <is>
          <t>Draft Report, Minnesota Environmental Quality Board St.Paul, MN:54-</t>
        </is>
      </c>
      <c r="CO3741" t="n">
        <v>1978.0</v>
      </c>
      <c r="CP3741" t="inlineStr">
        <is>
          <t>Lind,D., K. Alto, and S. Chatterton (1978). Regional Copper-Nickel Study. Draft Report, Minnesota Environmental Quality Board St.Paul, MN, 54-. ECOREF#:5081</t>
        </is>
      </c>
    </row>
    <row r="3742">
      <c r="A3742" t="n">
        <v>7786814.0</v>
      </c>
      <c r="B3742" t="inlineStr">
        <is>
          <t>Sulfuric acid, Nickel(2+)salt (1:1)</t>
        </is>
      </c>
      <c r="C3742"/>
      <c r="D3742" t="inlineStr">
        <is>
          <t>Measured</t>
        </is>
      </c>
      <c r="E3742" t="inlineStr">
        <is>
          <t>United States Environmental Protection Agency</t>
        </is>
      </c>
      <c r="F3742"/>
      <c r="G3742"/>
      <c r="H3742"/>
      <c r="I3742"/>
      <c r="J3742"/>
      <c r="K3742"/>
      <c r="L3742" t="inlineStr">
        <is>
          <t>Pimephales promelas</t>
        </is>
      </c>
      <c r="M3742" t="inlineStr">
        <is>
          <t>Fathead Minnow</t>
        </is>
      </c>
      <c r="N3742"/>
      <c r="O3742" t="inlineStr">
        <is>
          <t>&lt;</t>
        </is>
      </c>
      <c r="P3742" t="n">
        <v>1.0</v>
      </c>
      <c r="Q3742"/>
      <c r="R3742"/>
      <c r="S3742"/>
      <c r="T3742"/>
      <c r="U3742" t="inlineStr">
        <is>
          <t>Day(s)</t>
        </is>
      </c>
      <c r="V3742" t="inlineStr">
        <is>
          <t>Renewal</t>
        </is>
      </c>
      <c r="W3742" t="inlineStr">
        <is>
          <t>Fresh water</t>
        </is>
      </c>
      <c r="X3742" t="inlineStr">
        <is>
          <t>Lab</t>
        </is>
      </c>
      <c r="Y3742" t="n">
        <v>6.0</v>
      </c>
      <c r="Z3742" t="inlineStr">
        <is>
          <t>Total</t>
        </is>
      </c>
      <c r="AA3742"/>
      <c r="AB3742" t="n">
        <v>1.11</v>
      </c>
      <c r="AC3742"/>
      <c r="AD3742" t="n">
        <v>0.92</v>
      </c>
      <c r="AE3742"/>
      <c r="AF3742" t="n">
        <v>1.445</v>
      </c>
      <c r="AG3742" t="inlineStr">
        <is>
          <t>AI mg/L</t>
        </is>
      </c>
      <c r="AH3742"/>
      <c r="AI3742"/>
      <c r="AJ3742"/>
      <c r="AK3742"/>
      <c r="AL3742"/>
      <c r="AM3742"/>
      <c r="AN3742"/>
      <c r="AO3742"/>
      <c r="AP3742"/>
      <c r="AQ3742"/>
      <c r="AR3742"/>
      <c r="AS3742"/>
      <c r="AT3742"/>
      <c r="AU3742"/>
      <c r="AV3742"/>
      <c r="AW3742"/>
      <c r="AX3742" t="inlineStr">
        <is>
          <t>Mortality</t>
        </is>
      </c>
      <c r="AY3742" t="inlineStr">
        <is>
          <t>Mortality</t>
        </is>
      </c>
      <c r="AZ3742" t="inlineStr">
        <is>
          <t>LC50</t>
        </is>
      </c>
      <c r="BA3742"/>
      <c r="BB3742" t="n">
        <v>4.0</v>
      </c>
      <c r="BC3742"/>
      <c r="BD3742"/>
      <c r="BE3742"/>
      <c r="BF3742"/>
      <c r="BG3742" t="inlineStr">
        <is>
          <t>Day(s)</t>
        </is>
      </c>
      <c r="BH3742"/>
      <c r="BI3742" t="inlineStr">
        <is>
          <t>DTXSID6023787</t>
        </is>
      </c>
      <c r="BJ3742" t="inlineStr">
        <is>
          <t>10.1897/03-11</t>
        </is>
      </c>
      <c r="BK3742"/>
      <c r="BL3742" t="inlineStr">
        <is>
          <t>Acute</t>
        </is>
      </c>
      <c r="BM3742"/>
      <c r="BN3742"/>
      <c r="BO3742"/>
      <c r="BP3742"/>
      <c r="BQ3742"/>
      <c r="BR3742"/>
      <c r="BS3742"/>
      <c r="BT3742" t="inlineStr">
        <is>
          <t>--</t>
        </is>
      </c>
      <c r="BU3742"/>
      <c r="BV3742"/>
      <c r="BW3742"/>
      <c r="BX3742"/>
      <c r="BY3742"/>
      <c r="BZ3742"/>
      <c r="CA3742"/>
      <c r="CB3742"/>
      <c r="CC3742"/>
      <c r="CD3742"/>
      <c r="CE3742"/>
      <c r="CF3742"/>
      <c r="CG3742"/>
      <c r="CH3742"/>
      <c r="CI3742"/>
      <c r="CJ3742" t="inlineStr">
        <is>
          <t xml:space="preserve">SOURCE/FROM INSTITUTE FOR ENVIRONMENTAL TOXICOLOGY, CLEMSON UNIVERSITY, PENDLETON, SOUTH CAROLINA//TMETH/1993 TEST EPA 600-/4-90/027//MEDIA/MODERATELY HARD WATER//   </t>
        </is>
      </c>
      <c r="CK3742" t="inlineStr">
        <is>
          <t>Hoang,T.C., J.R. Tomasso, and S.J. Klaine</t>
        </is>
      </c>
      <c r="CL3742" t="n">
        <v>73390.0</v>
      </c>
      <c r="CM3742" t="inlineStr">
        <is>
          <t>Influence of Water Quality and Age on Nickel Toxicity to Fathead Minnows (Pimephales promelas)</t>
        </is>
      </c>
      <c r="CN3742" t="inlineStr">
        <is>
          <t>Environ. Toxicol. Chem.23(1): 86-92</t>
        </is>
      </c>
      <c r="CO3742" t="n">
        <v>2004.0</v>
      </c>
      <c r="CP3742" t="inlineStr">
        <is>
          <t>Hoang,T.C., J.R. Tomasso, and S.J. Klaine (2004). Influence of Water Quality and Age on Nickel Toxicity to Fathead Minnows (Pimephales promelas). Environ. Toxicol. Chem., 23, (1), 86-92. doi:10.1897/03-11. ECOREF#:73390</t>
        </is>
      </c>
    </row>
    <row r="3743">
      <c r="A3743" t="n">
        <v>7786814.0</v>
      </c>
      <c r="B3743" t="inlineStr">
        <is>
          <t>Sulfuric acid, Nickel(2+)salt (1:1)</t>
        </is>
      </c>
      <c r="C3743"/>
      <c r="D3743" t="inlineStr">
        <is>
          <t>Measured</t>
        </is>
      </c>
      <c r="E3743" t="inlineStr">
        <is>
          <t>United States Environmental Protection Agency</t>
        </is>
      </c>
      <c r="F3743"/>
      <c r="G3743"/>
      <c r="H3743"/>
      <c r="I3743"/>
      <c r="J3743"/>
      <c r="K3743"/>
      <c r="L3743" t="inlineStr">
        <is>
          <t>Pimephales promelas</t>
        </is>
      </c>
      <c r="M3743" t="inlineStr">
        <is>
          <t>Fathead Minnow</t>
        </is>
      </c>
      <c r="N3743"/>
      <c r="O3743" t="inlineStr">
        <is>
          <t>&lt;</t>
        </is>
      </c>
      <c r="P3743" t="n">
        <v>1.0</v>
      </c>
      <c r="Q3743"/>
      <c r="R3743"/>
      <c r="S3743"/>
      <c r="T3743"/>
      <c r="U3743" t="inlineStr">
        <is>
          <t>Day(s)</t>
        </is>
      </c>
      <c r="V3743" t="inlineStr">
        <is>
          <t>Renewal</t>
        </is>
      </c>
      <c r="W3743" t="inlineStr">
        <is>
          <t>Fresh water</t>
        </is>
      </c>
      <c r="X3743" t="inlineStr">
        <is>
          <t>Lab</t>
        </is>
      </c>
      <c r="Y3743" t="n">
        <v>6.0</v>
      </c>
      <c r="Z3743" t="inlineStr">
        <is>
          <t>Total</t>
        </is>
      </c>
      <c r="AA3743"/>
      <c r="AB3743" t="n">
        <v>0.36</v>
      </c>
      <c r="AC3743"/>
      <c r="AD3743" t="n">
        <v>0.262</v>
      </c>
      <c r="AE3743"/>
      <c r="AF3743" t="n">
        <v>0.457</v>
      </c>
      <c r="AG3743" t="inlineStr">
        <is>
          <t>AI mg/L</t>
        </is>
      </c>
      <c r="AH3743"/>
      <c r="AI3743"/>
      <c r="AJ3743"/>
      <c r="AK3743"/>
      <c r="AL3743"/>
      <c r="AM3743"/>
      <c r="AN3743"/>
      <c r="AO3743"/>
      <c r="AP3743"/>
      <c r="AQ3743"/>
      <c r="AR3743"/>
      <c r="AS3743"/>
      <c r="AT3743"/>
      <c r="AU3743"/>
      <c r="AV3743"/>
      <c r="AW3743"/>
      <c r="AX3743" t="inlineStr">
        <is>
          <t>Mortality</t>
        </is>
      </c>
      <c r="AY3743" t="inlineStr">
        <is>
          <t>Mortality</t>
        </is>
      </c>
      <c r="AZ3743" t="inlineStr">
        <is>
          <t>LC50</t>
        </is>
      </c>
      <c r="BA3743"/>
      <c r="BB3743" t="n">
        <v>4.0</v>
      </c>
      <c r="BC3743"/>
      <c r="BD3743"/>
      <c r="BE3743"/>
      <c r="BF3743"/>
      <c r="BG3743" t="inlineStr">
        <is>
          <t>Day(s)</t>
        </is>
      </c>
      <c r="BH3743"/>
      <c r="BI3743" t="inlineStr">
        <is>
          <t>DTXSID6023787</t>
        </is>
      </c>
      <c r="BJ3743" t="inlineStr">
        <is>
          <t>10.1897/03-11</t>
        </is>
      </c>
      <c r="BK3743"/>
      <c r="BL3743" t="inlineStr">
        <is>
          <t>Acute</t>
        </is>
      </c>
      <c r="BM3743"/>
      <c r="BN3743"/>
      <c r="BO3743"/>
      <c r="BP3743"/>
      <c r="BQ3743"/>
      <c r="BR3743"/>
      <c r="BS3743"/>
      <c r="BT3743" t="inlineStr">
        <is>
          <t>--</t>
        </is>
      </c>
      <c r="BU3743"/>
      <c r="BV3743"/>
      <c r="BW3743"/>
      <c r="BX3743"/>
      <c r="BY3743"/>
      <c r="BZ3743"/>
      <c r="CA3743"/>
      <c r="CB3743"/>
      <c r="CC3743"/>
      <c r="CD3743"/>
      <c r="CE3743"/>
      <c r="CF3743"/>
      <c r="CG3743"/>
      <c r="CH3743"/>
      <c r="CI3743"/>
      <c r="CJ3743" t="inlineStr">
        <is>
          <t xml:space="preserve">SOURCE/FROM INSTITUTE FOR ENVIRONMENTAL TOXICOLOGY, CLEMSON UNIVERSITY, PENDLETON, SOUTH CAROLINA//TMETH/1993 TEST EPA 600-/4-90/027//MEDIA/MODERATELY HARD WATER//   </t>
        </is>
      </c>
      <c r="CK3743" t="inlineStr">
        <is>
          <t>Hoang,T.C., J.R. Tomasso, and S.J. Klaine</t>
        </is>
      </c>
      <c r="CL3743" t="n">
        <v>73390.0</v>
      </c>
      <c r="CM3743" t="inlineStr">
        <is>
          <t>Influence of Water Quality and Age on Nickel Toxicity to Fathead Minnows (Pimephales promelas)</t>
        </is>
      </c>
      <c r="CN3743" t="inlineStr">
        <is>
          <t>Environ. Toxicol. Chem.23(1): 86-92</t>
        </is>
      </c>
      <c r="CO3743" t="n">
        <v>2004.0</v>
      </c>
      <c r="CP3743" t="inlineStr">
        <is>
          <t>Hoang,T.C., J.R. Tomasso, and S.J. Klaine (2004). Influence of Water Quality and Age on Nickel Toxicity to Fathead Minnows (Pimephales promelas). Environ. Toxicol. Chem., 23, (1), 86-92. doi:10.1897/03-11. ECOREF#:73390</t>
        </is>
      </c>
    </row>
    <row r="3744">
      <c r="A3744" t="n">
        <v>7786814.0</v>
      </c>
      <c r="B3744" t="inlineStr">
        <is>
          <t>Sulfuric acid, Nickel(2+)salt (1:1)</t>
        </is>
      </c>
      <c r="C3744"/>
      <c r="D3744" t="inlineStr">
        <is>
          <t>Measured</t>
        </is>
      </c>
      <c r="E3744" t="inlineStr">
        <is>
          <t>United States Environmental Protection Agency</t>
        </is>
      </c>
      <c r="F3744"/>
      <c r="G3744"/>
      <c r="H3744"/>
      <c r="I3744"/>
      <c r="J3744"/>
      <c r="K3744"/>
      <c r="L3744" t="inlineStr">
        <is>
          <t>Pimephales promelas</t>
        </is>
      </c>
      <c r="M3744" t="inlineStr">
        <is>
          <t>Fathead Minnow</t>
        </is>
      </c>
      <c r="N3744"/>
      <c r="O3744" t="inlineStr">
        <is>
          <t>&lt;</t>
        </is>
      </c>
      <c r="P3744" t="n">
        <v>1.0</v>
      </c>
      <c r="Q3744"/>
      <c r="R3744"/>
      <c r="S3744"/>
      <c r="T3744"/>
      <c r="U3744" t="inlineStr">
        <is>
          <t>Day(s)</t>
        </is>
      </c>
      <c r="V3744" t="inlineStr">
        <is>
          <t>Renewal</t>
        </is>
      </c>
      <c r="W3744" t="inlineStr">
        <is>
          <t>Fresh water</t>
        </is>
      </c>
      <c r="X3744" t="inlineStr">
        <is>
          <t>Lab</t>
        </is>
      </c>
      <c r="Y3744" t="n">
        <v>6.0</v>
      </c>
      <c r="Z3744" t="inlineStr">
        <is>
          <t>Total</t>
        </is>
      </c>
      <c r="AA3744"/>
      <c r="AB3744" t="n">
        <v>1.36</v>
      </c>
      <c r="AC3744"/>
      <c r="AD3744" t="n">
        <v>1.141</v>
      </c>
      <c r="AE3744"/>
      <c r="AF3744" t="n">
        <v>1.521</v>
      </c>
      <c r="AG3744" t="inlineStr">
        <is>
          <t>AI mg/L</t>
        </is>
      </c>
      <c r="AH3744"/>
      <c r="AI3744"/>
      <c r="AJ3744"/>
      <c r="AK3744"/>
      <c r="AL3744"/>
      <c r="AM3744"/>
      <c r="AN3744"/>
      <c r="AO3744"/>
      <c r="AP3744"/>
      <c r="AQ3744"/>
      <c r="AR3744"/>
      <c r="AS3744"/>
      <c r="AT3744"/>
      <c r="AU3744"/>
      <c r="AV3744"/>
      <c r="AW3744"/>
      <c r="AX3744" t="inlineStr">
        <is>
          <t>Mortality</t>
        </is>
      </c>
      <c r="AY3744" t="inlineStr">
        <is>
          <t>Mortality</t>
        </is>
      </c>
      <c r="AZ3744" t="inlineStr">
        <is>
          <t>LC50</t>
        </is>
      </c>
      <c r="BA3744"/>
      <c r="BB3744" t="n">
        <v>4.0</v>
      </c>
      <c r="BC3744"/>
      <c r="BD3744"/>
      <c r="BE3744"/>
      <c r="BF3744"/>
      <c r="BG3744" t="inlineStr">
        <is>
          <t>Day(s)</t>
        </is>
      </c>
      <c r="BH3744"/>
      <c r="BI3744" t="inlineStr">
        <is>
          <t>DTXSID6023787</t>
        </is>
      </c>
      <c r="BJ3744" t="inlineStr">
        <is>
          <t>10.1897/03-11</t>
        </is>
      </c>
      <c r="BK3744"/>
      <c r="BL3744" t="inlineStr">
        <is>
          <t>Acute</t>
        </is>
      </c>
      <c r="BM3744"/>
      <c r="BN3744"/>
      <c r="BO3744"/>
      <c r="BP3744"/>
      <c r="BQ3744"/>
      <c r="BR3744"/>
      <c r="BS3744"/>
      <c r="BT3744" t="inlineStr">
        <is>
          <t>--</t>
        </is>
      </c>
      <c r="BU3744"/>
      <c r="BV3744"/>
      <c r="BW3744"/>
      <c r="BX3744"/>
      <c r="BY3744"/>
      <c r="BZ3744"/>
      <c r="CA3744"/>
      <c r="CB3744"/>
      <c r="CC3744"/>
      <c r="CD3744"/>
      <c r="CE3744"/>
      <c r="CF3744"/>
      <c r="CG3744"/>
      <c r="CH3744"/>
      <c r="CI3744"/>
      <c r="CJ3744" t="inlineStr">
        <is>
          <t xml:space="preserve">SOURCE/FROM INSTITUTE FOR ENVIRONMENTAL TOXICOLOGY, CLEMSON UNIVERSITY, PENDLETON, SOUTH CAROLINA//TMETH/1993 TEST EPA 600-/4-90/027//MEDIA/MODERATELY HARD WATER//   </t>
        </is>
      </c>
      <c r="CK3744" t="inlineStr">
        <is>
          <t>Hoang,T.C., J.R. Tomasso, and S.J. Klaine</t>
        </is>
      </c>
      <c r="CL3744" t="n">
        <v>73390.0</v>
      </c>
      <c r="CM3744" t="inlineStr">
        <is>
          <t>Influence of Water Quality and Age on Nickel Toxicity to Fathead Minnows (Pimephales promelas)</t>
        </is>
      </c>
      <c r="CN3744" t="inlineStr">
        <is>
          <t>Environ. Toxicol. Chem.23(1): 86-92</t>
        </is>
      </c>
      <c r="CO3744" t="n">
        <v>2004.0</v>
      </c>
      <c r="CP3744" t="inlineStr">
        <is>
          <t>Hoang,T.C., J.R. Tomasso, and S.J. Klaine (2004). Influence of Water Quality and Age on Nickel Toxicity to Fathead Minnows (Pimephales promelas). Environ. Toxicol. Chem., 23, (1), 86-92. doi:10.1897/03-11. ECOREF#:73390</t>
        </is>
      </c>
    </row>
    <row r="3745">
      <c r="A3745" t="n">
        <v>7786814.0</v>
      </c>
      <c r="B3745" t="inlineStr">
        <is>
          <t>Sulfuric acid, Nickel(2+)salt (1:1)</t>
        </is>
      </c>
      <c r="C3745"/>
      <c r="D3745" t="inlineStr">
        <is>
          <t>Measured</t>
        </is>
      </c>
      <c r="E3745" t="inlineStr">
        <is>
          <t>United States Environmental Protection Agency</t>
        </is>
      </c>
      <c r="F3745"/>
      <c r="G3745"/>
      <c r="H3745"/>
      <c r="I3745"/>
      <c r="J3745"/>
      <c r="K3745"/>
      <c r="L3745" t="inlineStr">
        <is>
          <t>Pimephales promelas</t>
        </is>
      </c>
      <c r="M3745" t="inlineStr">
        <is>
          <t>Fathead Minnow</t>
        </is>
      </c>
      <c r="N3745"/>
      <c r="O3745"/>
      <c r="P3745" t="n">
        <v>28.0</v>
      </c>
      <c r="Q3745"/>
      <c r="R3745"/>
      <c r="S3745"/>
      <c r="T3745"/>
      <c r="U3745" t="inlineStr">
        <is>
          <t>Day(s)</t>
        </is>
      </c>
      <c r="V3745" t="inlineStr">
        <is>
          <t>Renewal</t>
        </is>
      </c>
      <c r="W3745" t="inlineStr">
        <is>
          <t>Fresh water</t>
        </is>
      </c>
      <c r="X3745" t="inlineStr">
        <is>
          <t>Lab</t>
        </is>
      </c>
      <c r="Y3745" t="n">
        <v>6.0</v>
      </c>
      <c r="Z3745" t="inlineStr">
        <is>
          <t>Total</t>
        </is>
      </c>
      <c r="AA3745"/>
      <c r="AB3745" t="n">
        <v>8.02</v>
      </c>
      <c r="AC3745"/>
      <c r="AD3745" t="n">
        <v>6.977</v>
      </c>
      <c r="AE3745"/>
      <c r="AF3745" t="n">
        <v>9.155</v>
      </c>
      <c r="AG3745" t="inlineStr">
        <is>
          <t>AI mg/L</t>
        </is>
      </c>
      <c r="AH3745"/>
      <c r="AI3745"/>
      <c r="AJ3745"/>
      <c r="AK3745"/>
      <c r="AL3745"/>
      <c r="AM3745"/>
      <c r="AN3745"/>
      <c r="AO3745"/>
      <c r="AP3745"/>
      <c r="AQ3745"/>
      <c r="AR3745"/>
      <c r="AS3745"/>
      <c r="AT3745"/>
      <c r="AU3745"/>
      <c r="AV3745"/>
      <c r="AW3745"/>
      <c r="AX3745" t="inlineStr">
        <is>
          <t>Mortality</t>
        </is>
      </c>
      <c r="AY3745" t="inlineStr">
        <is>
          <t>Mortality</t>
        </is>
      </c>
      <c r="AZ3745" t="inlineStr">
        <is>
          <t>LC50</t>
        </is>
      </c>
      <c r="BA3745"/>
      <c r="BB3745" t="n">
        <v>4.0</v>
      </c>
      <c r="BC3745"/>
      <c r="BD3745"/>
      <c r="BE3745"/>
      <c r="BF3745"/>
      <c r="BG3745" t="inlineStr">
        <is>
          <t>Day(s)</t>
        </is>
      </c>
      <c r="BH3745"/>
      <c r="BI3745" t="inlineStr">
        <is>
          <t>DTXSID6023787</t>
        </is>
      </c>
      <c r="BJ3745" t="inlineStr">
        <is>
          <t>10.1897/03-11</t>
        </is>
      </c>
      <c r="BK3745"/>
      <c r="BL3745" t="inlineStr">
        <is>
          <t>Acute</t>
        </is>
      </c>
      <c r="BM3745"/>
      <c r="BN3745"/>
      <c r="BO3745"/>
      <c r="BP3745"/>
      <c r="BQ3745"/>
      <c r="BR3745"/>
      <c r="BS3745"/>
      <c r="BT3745" t="inlineStr">
        <is>
          <t>--</t>
        </is>
      </c>
      <c r="BU3745"/>
      <c r="BV3745"/>
      <c r="BW3745"/>
      <c r="BX3745"/>
      <c r="BY3745"/>
      <c r="BZ3745"/>
      <c r="CA3745"/>
      <c r="CB3745"/>
      <c r="CC3745"/>
      <c r="CD3745"/>
      <c r="CE3745"/>
      <c r="CF3745"/>
      <c r="CG3745"/>
      <c r="CH3745"/>
      <c r="CI3745"/>
      <c r="CJ3745" t="inlineStr">
        <is>
          <t xml:space="preserve">SOURCE/FROM INSTITUTE FOR ENVIRONMENTAL TOXICOLOGY, CLEMSON UNIVERSITY, PENDLETON, SOUTH CAROLINA//TMETH/1993 TEST EPA 600-/4-90/027//MEDIA/MODERATELY HARD WATER//   </t>
        </is>
      </c>
      <c r="CK3745" t="inlineStr">
        <is>
          <t>Hoang,T.C., J.R. Tomasso, and S.J. Klaine</t>
        </is>
      </c>
      <c r="CL3745" t="n">
        <v>73390.0</v>
      </c>
      <c r="CM3745" t="inlineStr">
        <is>
          <t>Influence of Water Quality and Age on Nickel Toxicity to Fathead Minnows (Pimephales promelas)</t>
        </is>
      </c>
      <c r="CN3745" t="inlineStr">
        <is>
          <t>Environ. Toxicol. Chem.23(1): 86-92</t>
        </is>
      </c>
      <c r="CO3745" t="n">
        <v>2004.0</v>
      </c>
      <c r="CP3745" t="inlineStr">
        <is>
          <t>Hoang,T.C., J.R. Tomasso, and S.J. Klaine (2004). Influence of Water Quality and Age on Nickel Toxicity to Fathead Minnows (Pimephales promelas). Environ. Toxicol. Chem., 23, (1), 86-92. doi:10.1897/03-11. ECOREF#:73390</t>
        </is>
      </c>
    </row>
    <row r="3746">
      <c r="A3746" t="n">
        <v>7786814.0</v>
      </c>
      <c r="B3746" t="inlineStr">
        <is>
          <t>Sulfuric acid, Nickel(2+)salt (1:1)</t>
        </is>
      </c>
      <c r="C3746"/>
      <c r="D3746" t="inlineStr">
        <is>
          <t>Measured</t>
        </is>
      </c>
      <c r="E3746" t="inlineStr">
        <is>
          <t>United States Environmental Protection Agency</t>
        </is>
      </c>
      <c r="F3746"/>
      <c r="G3746"/>
      <c r="H3746"/>
      <c r="I3746"/>
      <c r="J3746"/>
      <c r="K3746"/>
      <c r="L3746" t="inlineStr">
        <is>
          <t>Pimephales promelas</t>
        </is>
      </c>
      <c r="M3746" t="inlineStr">
        <is>
          <t>Fathead Minnow</t>
        </is>
      </c>
      <c r="N3746"/>
      <c r="O3746" t="inlineStr">
        <is>
          <t>&lt;</t>
        </is>
      </c>
      <c r="P3746" t="n">
        <v>1.0</v>
      </c>
      <c r="Q3746"/>
      <c r="R3746"/>
      <c r="S3746"/>
      <c r="T3746"/>
      <c r="U3746" t="inlineStr">
        <is>
          <t>Day(s)</t>
        </is>
      </c>
      <c r="V3746" t="inlineStr">
        <is>
          <t>Renewal</t>
        </is>
      </c>
      <c r="W3746" t="inlineStr">
        <is>
          <t>Fresh water</t>
        </is>
      </c>
      <c r="X3746" t="inlineStr">
        <is>
          <t>Lab</t>
        </is>
      </c>
      <c r="Y3746" t="n">
        <v>6.0</v>
      </c>
      <c r="Z3746" t="inlineStr">
        <is>
          <t>Total</t>
        </is>
      </c>
      <c r="AA3746"/>
      <c r="AB3746" t="n">
        <v>1.28</v>
      </c>
      <c r="AC3746"/>
      <c r="AD3746" t="n">
        <v>1.113</v>
      </c>
      <c r="AE3746"/>
      <c r="AF3746" t="n">
        <v>1.448</v>
      </c>
      <c r="AG3746" t="inlineStr">
        <is>
          <t>AI mg/L</t>
        </is>
      </c>
      <c r="AH3746"/>
      <c r="AI3746"/>
      <c r="AJ3746"/>
      <c r="AK3746"/>
      <c r="AL3746"/>
      <c r="AM3746"/>
      <c r="AN3746"/>
      <c r="AO3746"/>
      <c r="AP3746"/>
      <c r="AQ3746"/>
      <c r="AR3746"/>
      <c r="AS3746"/>
      <c r="AT3746"/>
      <c r="AU3746"/>
      <c r="AV3746"/>
      <c r="AW3746"/>
      <c r="AX3746" t="inlineStr">
        <is>
          <t>Mortality</t>
        </is>
      </c>
      <c r="AY3746" t="inlineStr">
        <is>
          <t>Mortality</t>
        </is>
      </c>
      <c r="AZ3746" t="inlineStr">
        <is>
          <t>LC50</t>
        </is>
      </c>
      <c r="BA3746"/>
      <c r="BB3746" t="n">
        <v>4.0</v>
      </c>
      <c r="BC3746"/>
      <c r="BD3746"/>
      <c r="BE3746"/>
      <c r="BF3746"/>
      <c r="BG3746" t="inlineStr">
        <is>
          <t>Day(s)</t>
        </is>
      </c>
      <c r="BH3746"/>
      <c r="BI3746" t="inlineStr">
        <is>
          <t>DTXSID6023787</t>
        </is>
      </c>
      <c r="BJ3746" t="inlineStr">
        <is>
          <t>10.1897/03-11</t>
        </is>
      </c>
      <c r="BK3746"/>
      <c r="BL3746" t="inlineStr">
        <is>
          <t>Acute</t>
        </is>
      </c>
      <c r="BM3746"/>
      <c r="BN3746"/>
      <c r="BO3746"/>
      <c r="BP3746"/>
      <c r="BQ3746"/>
      <c r="BR3746"/>
      <c r="BS3746"/>
      <c r="BT3746" t="inlineStr">
        <is>
          <t>--</t>
        </is>
      </c>
      <c r="BU3746"/>
      <c r="BV3746"/>
      <c r="BW3746"/>
      <c r="BX3746"/>
      <c r="BY3746"/>
      <c r="BZ3746"/>
      <c r="CA3746"/>
      <c r="CB3746"/>
      <c r="CC3746"/>
      <c r="CD3746"/>
      <c r="CE3746"/>
      <c r="CF3746"/>
      <c r="CG3746"/>
      <c r="CH3746"/>
      <c r="CI3746"/>
      <c r="CJ3746" t="inlineStr">
        <is>
          <t xml:space="preserve">SOURCE/FROM INSTITUTE FOR ENVIRONMENTAL TOXICOLOGY, CLEMSON UNIVERSITY, PENDLETON, SOUTH CAROLINA//TMETH/1993 TEST EPA 600-/4-90/027//MEDIA/MODERATELY HARD WATER//   </t>
        </is>
      </c>
      <c r="CK3746" t="inlineStr">
        <is>
          <t>Hoang,T.C., J.R. Tomasso, and S.J. Klaine</t>
        </is>
      </c>
      <c r="CL3746" t="n">
        <v>73390.0</v>
      </c>
      <c r="CM3746" t="inlineStr">
        <is>
          <t>Influence of Water Quality and Age on Nickel Toxicity to Fathead Minnows (Pimephales promelas)</t>
        </is>
      </c>
      <c r="CN3746" t="inlineStr">
        <is>
          <t>Environ. Toxicol. Chem.23(1): 86-92</t>
        </is>
      </c>
      <c r="CO3746" t="n">
        <v>2004.0</v>
      </c>
      <c r="CP3746" t="inlineStr">
        <is>
          <t>Hoang,T.C., J.R. Tomasso, and S.J. Klaine (2004). Influence of Water Quality and Age on Nickel Toxicity to Fathead Minnows (Pimephales promelas). Environ. Toxicol. Chem., 23, (1), 86-92. doi:10.1897/03-11. ECOREF#:73390</t>
        </is>
      </c>
    </row>
    <row r="3747">
      <c r="A3747" t="n">
        <v>7786814.0</v>
      </c>
      <c r="B3747" t="inlineStr">
        <is>
          <t>Sulfuric acid, Nickel(2+)salt (1:1)</t>
        </is>
      </c>
      <c r="C3747"/>
      <c r="D3747" t="inlineStr">
        <is>
          <t>Measured</t>
        </is>
      </c>
      <c r="E3747" t="inlineStr">
        <is>
          <t>Not reported</t>
        </is>
      </c>
      <c r="F3747"/>
      <c r="G3747"/>
      <c r="H3747"/>
      <c r="I3747"/>
      <c r="J3747"/>
      <c r="K3747"/>
      <c r="L3747" t="inlineStr">
        <is>
          <t>Pimephales promelas</t>
        </is>
      </c>
      <c r="M3747" t="inlineStr">
        <is>
          <t>Fathead Minnow</t>
        </is>
      </c>
      <c r="N3747"/>
      <c r="O3747"/>
      <c r="P3747"/>
      <c r="Q3747"/>
      <c r="R3747"/>
      <c r="S3747"/>
      <c r="T3747"/>
      <c r="U3747"/>
      <c r="V3747" t="inlineStr">
        <is>
          <t>Flow-through</t>
        </is>
      </c>
      <c r="W3747" t="inlineStr">
        <is>
          <t>Fresh water</t>
        </is>
      </c>
      <c r="X3747" t="inlineStr">
        <is>
          <t>Lab</t>
        </is>
      </c>
      <c r="Y3747"/>
      <c r="Z3747" t="inlineStr">
        <is>
          <t>Total</t>
        </is>
      </c>
      <c r="AA3747"/>
      <c r="AB3747" t="n">
        <v>5.209</v>
      </c>
      <c r="AC3747"/>
      <c r="AD3747" t="n">
        <v>4.504</v>
      </c>
      <c r="AE3747"/>
      <c r="AF3747" t="n">
        <v>6.025</v>
      </c>
      <c r="AG3747" t="inlineStr">
        <is>
          <t>AI mg/L</t>
        </is>
      </c>
      <c r="AH3747"/>
      <c r="AI3747"/>
      <c r="AJ3747"/>
      <c r="AK3747"/>
      <c r="AL3747"/>
      <c r="AM3747"/>
      <c r="AN3747"/>
      <c r="AO3747"/>
      <c r="AP3747"/>
      <c r="AQ3747"/>
      <c r="AR3747"/>
      <c r="AS3747"/>
      <c r="AT3747"/>
      <c r="AU3747"/>
      <c r="AV3747"/>
      <c r="AW3747"/>
      <c r="AX3747" t="inlineStr">
        <is>
          <t>Mortality</t>
        </is>
      </c>
      <c r="AY3747" t="inlineStr">
        <is>
          <t>Mortality</t>
        </is>
      </c>
      <c r="AZ3747" t="inlineStr">
        <is>
          <t>LC50</t>
        </is>
      </c>
      <c r="BA3747"/>
      <c r="BB3747" t="n">
        <v>4.0</v>
      </c>
      <c r="BC3747"/>
      <c r="BD3747"/>
      <c r="BE3747"/>
      <c r="BF3747"/>
      <c r="BG3747" t="inlineStr">
        <is>
          <t>Day(s)</t>
        </is>
      </c>
      <c r="BH3747"/>
      <c r="BI3747" t="inlineStr">
        <is>
          <t>DTXSID6023787</t>
        </is>
      </c>
      <c r="BJ3747"/>
      <c r="BK3747"/>
      <c r="BL3747" t="inlineStr">
        <is>
          <t>Acute</t>
        </is>
      </c>
      <c r="BM3747"/>
      <c r="BN3747"/>
      <c r="BO3747"/>
      <c r="BP3747"/>
      <c r="BQ3747"/>
      <c r="BR3747"/>
      <c r="BS3747"/>
      <c r="BT3747" t="inlineStr">
        <is>
          <t>--</t>
        </is>
      </c>
      <c r="BU3747"/>
      <c r="BV3747"/>
      <c r="BW3747"/>
      <c r="BX3747"/>
      <c r="BY3747"/>
      <c r="BZ3747"/>
      <c r="CA3747"/>
      <c r="CB3747"/>
      <c r="CC3747"/>
      <c r="CD3747"/>
      <c r="CE3747"/>
      <c r="CF3747"/>
      <c r="CG3747"/>
      <c r="CH3747"/>
      <c r="CI3747"/>
      <c r="CJ3747" t="inlineStr">
        <is>
          <t xml:space="preserve">MEDIA/FROM LAKE SUPERIOR AT THE US ENVIRONMENTAL RESEARCH LABORATORY-DULUTH//   </t>
        </is>
      </c>
      <c r="CK3747" t="inlineStr">
        <is>
          <t>Lind,D., K. Alto, and S. Chatterton</t>
        </is>
      </c>
      <c r="CL3747" t="n">
        <v>5081.0</v>
      </c>
      <c r="CM3747" t="inlineStr">
        <is>
          <t>Regional Copper-Nickel Study</t>
        </is>
      </c>
      <c r="CN3747" t="inlineStr">
        <is>
          <t>Draft Report, Minnesota Environmental Quality Board St.Paul, MN:54-</t>
        </is>
      </c>
      <c r="CO3747" t="n">
        <v>1978.0</v>
      </c>
      <c r="CP3747" t="inlineStr">
        <is>
          <t>Lind,D., K. Alto, and S. Chatterton (1978). Regional Copper-Nickel Study. Draft Report, Minnesota Environmental Quality Board St.Paul, MN, 54-. ECOREF#:5081</t>
        </is>
      </c>
    </row>
    <row r="3748">
      <c r="A3748" t="n">
        <v>7786814.0</v>
      </c>
      <c r="B3748" t="inlineStr">
        <is>
          <t>Sulfuric acid, Nickel(2+)salt (1:1)</t>
        </is>
      </c>
      <c r="C3748"/>
      <c r="D3748" t="inlineStr">
        <is>
          <t>Measured</t>
        </is>
      </c>
      <c r="E3748" t="inlineStr">
        <is>
          <t>United States Environmental Protection Agency</t>
        </is>
      </c>
      <c r="F3748"/>
      <c r="G3748"/>
      <c r="H3748"/>
      <c r="I3748"/>
      <c r="J3748"/>
      <c r="K3748"/>
      <c r="L3748" t="inlineStr">
        <is>
          <t>Pimephales promelas</t>
        </is>
      </c>
      <c r="M3748" t="inlineStr">
        <is>
          <t>Fathead Minnow</t>
        </is>
      </c>
      <c r="N3748"/>
      <c r="O3748"/>
      <c r="P3748" t="n">
        <v>28.0</v>
      </c>
      <c r="Q3748"/>
      <c r="R3748"/>
      <c r="S3748"/>
      <c r="T3748"/>
      <c r="U3748" t="inlineStr">
        <is>
          <t>Day(s)</t>
        </is>
      </c>
      <c r="V3748" t="inlineStr">
        <is>
          <t>Renewal</t>
        </is>
      </c>
      <c r="W3748" t="inlineStr">
        <is>
          <t>Fresh water</t>
        </is>
      </c>
      <c r="X3748" t="inlineStr">
        <is>
          <t>Lab</t>
        </is>
      </c>
      <c r="Y3748" t="n">
        <v>6.0</v>
      </c>
      <c r="Z3748" t="inlineStr">
        <is>
          <t>Total</t>
        </is>
      </c>
      <c r="AA3748"/>
      <c r="AB3748" t="n">
        <v>8.31</v>
      </c>
      <c r="AC3748"/>
      <c r="AD3748" t="n">
        <v>7.395</v>
      </c>
      <c r="AE3748"/>
      <c r="AF3748" t="n">
        <v>9.226</v>
      </c>
      <c r="AG3748" t="inlineStr">
        <is>
          <t>AI mg/L</t>
        </is>
      </c>
      <c r="AH3748"/>
      <c r="AI3748"/>
      <c r="AJ3748"/>
      <c r="AK3748"/>
      <c r="AL3748"/>
      <c r="AM3748"/>
      <c r="AN3748"/>
      <c r="AO3748"/>
      <c r="AP3748"/>
      <c r="AQ3748"/>
      <c r="AR3748"/>
      <c r="AS3748"/>
      <c r="AT3748"/>
      <c r="AU3748"/>
      <c r="AV3748"/>
      <c r="AW3748"/>
      <c r="AX3748" t="inlineStr">
        <is>
          <t>Mortality</t>
        </is>
      </c>
      <c r="AY3748" t="inlineStr">
        <is>
          <t>Mortality</t>
        </is>
      </c>
      <c r="AZ3748" t="inlineStr">
        <is>
          <t>LC50</t>
        </is>
      </c>
      <c r="BA3748"/>
      <c r="BB3748" t="n">
        <v>4.0</v>
      </c>
      <c r="BC3748"/>
      <c r="BD3748"/>
      <c r="BE3748"/>
      <c r="BF3748"/>
      <c r="BG3748" t="inlineStr">
        <is>
          <t>Day(s)</t>
        </is>
      </c>
      <c r="BH3748"/>
      <c r="BI3748" t="inlineStr">
        <is>
          <t>DTXSID6023787</t>
        </is>
      </c>
      <c r="BJ3748" t="inlineStr">
        <is>
          <t>10.1897/03-11</t>
        </is>
      </c>
      <c r="BK3748"/>
      <c r="BL3748" t="inlineStr">
        <is>
          <t>Acute</t>
        </is>
      </c>
      <c r="BM3748"/>
      <c r="BN3748"/>
      <c r="BO3748"/>
      <c r="BP3748"/>
      <c r="BQ3748"/>
      <c r="BR3748"/>
      <c r="BS3748"/>
      <c r="BT3748" t="inlineStr">
        <is>
          <t>--</t>
        </is>
      </c>
      <c r="BU3748"/>
      <c r="BV3748"/>
      <c r="BW3748"/>
      <c r="BX3748"/>
      <c r="BY3748"/>
      <c r="BZ3748"/>
      <c r="CA3748"/>
      <c r="CB3748"/>
      <c r="CC3748"/>
      <c r="CD3748"/>
      <c r="CE3748"/>
      <c r="CF3748"/>
      <c r="CG3748"/>
      <c r="CH3748"/>
      <c r="CI3748"/>
      <c r="CJ3748" t="inlineStr">
        <is>
          <t xml:space="preserve">SOURCE/FROM INSTITUTE FOR ENVIRONMENTAL TOXICOLOGY, CLEMSON UNIVERSITY, PENDLETON, SOUTH CAROLINA//TMETH/1993 TEST EPA 600-/4-90/027//MEDIA/MODERATELY HARD WATER//   </t>
        </is>
      </c>
      <c r="CK3748" t="inlineStr">
        <is>
          <t>Hoang,T.C., J.R. Tomasso, and S.J. Klaine</t>
        </is>
      </c>
      <c r="CL3748" t="n">
        <v>73390.0</v>
      </c>
      <c r="CM3748" t="inlineStr">
        <is>
          <t>Influence of Water Quality and Age on Nickel Toxicity to Fathead Minnows (Pimephales promelas)</t>
        </is>
      </c>
      <c r="CN3748" t="inlineStr">
        <is>
          <t>Environ. Toxicol. Chem.23(1): 86-92</t>
        </is>
      </c>
      <c r="CO3748" t="n">
        <v>2004.0</v>
      </c>
      <c r="CP3748" t="inlineStr">
        <is>
          <t>Hoang,T.C., J.R. Tomasso, and S.J. Klaine (2004). Influence of Water Quality and Age on Nickel Toxicity to Fathead Minnows (Pimephales promelas). Environ. Toxicol. Chem., 23, (1), 86-92. doi:10.1897/03-11. ECOREF#:73390</t>
        </is>
      </c>
    </row>
    <row r="3749">
      <c r="A3749" t="n">
        <v>7786814.0</v>
      </c>
      <c r="B3749" t="inlineStr">
        <is>
          <t>Sulfuric acid, Nickel(2+)salt (1:1)</t>
        </is>
      </c>
      <c r="C3749"/>
      <c r="D3749" t="inlineStr">
        <is>
          <t>Measured</t>
        </is>
      </c>
      <c r="E3749" t="inlineStr">
        <is>
          <t>United States Environmental Protection Agency</t>
        </is>
      </c>
      <c r="F3749"/>
      <c r="G3749"/>
      <c r="H3749"/>
      <c r="I3749"/>
      <c r="J3749"/>
      <c r="K3749"/>
      <c r="L3749" t="inlineStr">
        <is>
          <t>Pimephales promelas</t>
        </is>
      </c>
      <c r="M3749" t="inlineStr">
        <is>
          <t>Fathead Minnow</t>
        </is>
      </c>
      <c r="N3749"/>
      <c r="O3749" t="inlineStr">
        <is>
          <t>&lt;</t>
        </is>
      </c>
      <c r="P3749" t="n">
        <v>1.0</v>
      </c>
      <c r="Q3749"/>
      <c r="R3749"/>
      <c r="S3749"/>
      <c r="T3749"/>
      <c r="U3749" t="inlineStr">
        <is>
          <t>Day(s)</t>
        </is>
      </c>
      <c r="V3749" t="inlineStr">
        <is>
          <t>Renewal</t>
        </is>
      </c>
      <c r="W3749" t="inlineStr">
        <is>
          <t>Fresh water</t>
        </is>
      </c>
      <c r="X3749" t="inlineStr">
        <is>
          <t>Lab</t>
        </is>
      </c>
      <c r="Y3749" t="n">
        <v>6.0</v>
      </c>
      <c r="Z3749" t="inlineStr">
        <is>
          <t>Total</t>
        </is>
      </c>
      <c r="AA3749"/>
      <c r="AB3749" t="n">
        <v>0.34</v>
      </c>
      <c r="AC3749"/>
      <c r="AD3749" t="n">
        <v>0.115</v>
      </c>
      <c r="AE3749"/>
      <c r="AF3749" t="n">
        <v>0.453</v>
      </c>
      <c r="AG3749" t="inlineStr">
        <is>
          <t>AI mg/L</t>
        </is>
      </c>
      <c r="AH3749"/>
      <c r="AI3749"/>
      <c r="AJ3749"/>
      <c r="AK3749"/>
      <c r="AL3749"/>
      <c r="AM3749"/>
      <c r="AN3749"/>
      <c r="AO3749"/>
      <c r="AP3749"/>
      <c r="AQ3749"/>
      <c r="AR3749"/>
      <c r="AS3749"/>
      <c r="AT3749"/>
      <c r="AU3749"/>
      <c r="AV3749"/>
      <c r="AW3749"/>
      <c r="AX3749" t="inlineStr">
        <is>
          <t>Mortality</t>
        </is>
      </c>
      <c r="AY3749" t="inlineStr">
        <is>
          <t>Mortality</t>
        </is>
      </c>
      <c r="AZ3749" t="inlineStr">
        <is>
          <t>LC50</t>
        </is>
      </c>
      <c r="BA3749"/>
      <c r="BB3749" t="n">
        <v>4.0</v>
      </c>
      <c r="BC3749"/>
      <c r="BD3749"/>
      <c r="BE3749"/>
      <c r="BF3749"/>
      <c r="BG3749" t="inlineStr">
        <is>
          <t>Day(s)</t>
        </is>
      </c>
      <c r="BH3749"/>
      <c r="BI3749" t="inlineStr">
        <is>
          <t>DTXSID6023787</t>
        </is>
      </c>
      <c r="BJ3749" t="inlineStr">
        <is>
          <t>10.1897/03-11</t>
        </is>
      </c>
      <c r="BK3749"/>
      <c r="BL3749" t="inlineStr">
        <is>
          <t>Acute</t>
        </is>
      </c>
      <c r="BM3749"/>
      <c r="BN3749"/>
      <c r="BO3749"/>
      <c r="BP3749"/>
      <c r="BQ3749"/>
      <c r="BR3749"/>
      <c r="BS3749"/>
      <c r="BT3749" t="inlineStr">
        <is>
          <t>--</t>
        </is>
      </c>
      <c r="BU3749"/>
      <c r="BV3749"/>
      <c r="BW3749"/>
      <c r="BX3749"/>
      <c r="BY3749"/>
      <c r="BZ3749"/>
      <c r="CA3749"/>
      <c r="CB3749"/>
      <c r="CC3749"/>
      <c r="CD3749"/>
      <c r="CE3749"/>
      <c r="CF3749"/>
      <c r="CG3749"/>
      <c r="CH3749"/>
      <c r="CI3749"/>
      <c r="CJ3749" t="inlineStr">
        <is>
          <t xml:space="preserve">SOURCE/FROM INSTITUTE FOR ENVIRONMENTAL TOXICOLOGY, CLEMSON UNIVERSITY, PENDLETON, SOUTH CAROLINA//TMETH/1993 TEST EPA 600-/4-90/027//MEDIA/MODERATELY HARD WATER//   </t>
        </is>
      </c>
      <c r="CK3749" t="inlineStr">
        <is>
          <t>Hoang,T.C., J.R. Tomasso, and S.J. Klaine</t>
        </is>
      </c>
      <c r="CL3749" t="n">
        <v>73390.0</v>
      </c>
      <c r="CM3749" t="inlineStr">
        <is>
          <t>Influence of Water Quality and Age on Nickel Toxicity to Fathead Minnows (Pimephales promelas)</t>
        </is>
      </c>
      <c r="CN3749" t="inlineStr">
        <is>
          <t>Environ. Toxicol. Chem.23(1): 86-92</t>
        </is>
      </c>
      <c r="CO3749" t="n">
        <v>2004.0</v>
      </c>
      <c r="CP3749" t="inlineStr">
        <is>
          <t>Hoang,T.C., J.R. Tomasso, and S.J. Klaine (2004). Influence of Water Quality and Age on Nickel Toxicity to Fathead Minnows (Pimephales promelas). Environ. Toxicol. Chem., 23, (1), 86-92. doi:10.1897/03-11. ECOREF#:73390</t>
        </is>
      </c>
    </row>
    <row r="3750">
      <c r="A3750" t="n">
        <v>7786814.0</v>
      </c>
      <c r="B3750" t="inlineStr">
        <is>
          <t>Sulfuric acid, Nickel(2+)salt (1:1)</t>
        </is>
      </c>
      <c r="C3750"/>
      <c r="D3750" t="inlineStr">
        <is>
          <t>Measured</t>
        </is>
      </c>
      <c r="E3750" t="inlineStr">
        <is>
          <t>United States Environmental Protection Agency</t>
        </is>
      </c>
      <c r="F3750"/>
      <c r="G3750"/>
      <c r="H3750"/>
      <c r="I3750"/>
      <c r="J3750"/>
      <c r="K3750"/>
      <c r="L3750" t="inlineStr">
        <is>
          <t>Pimephales promelas</t>
        </is>
      </c>
      <c r="M3750" t="inlineStr">
        <is>
          <t>Fathead Minnow</t>
        </is>
      </c>
      <c r="N3750"/>
      <c r="O3750"/>
      <c r="P3750" t="n">
        <v>28.0</v>
      </c>
      <c r="Q3750"/>
      <c r="R3750"/>
      <c r="S3750"/>
      <c r="T3750"/>
      <c r="U3750" t="inlineStr">
        <is>
          <t>Day(s)</t>
        </is>
      </c>
      <c r="V3750" t="inlineStr">
        <is>
          <t>Renewal</t>
        </is>
      </c>
      <c r="W3750" t="inlineStr">
        <is>
          <t>Fresh water</t>
        </is>
      </c>
      <c r="X3750" t="inlineStr">
        <is>
          <t>Lab</t>
        </is>
      </c>
      <c r="Y3750" t="n">
        <v>6.0</v>
      </c>
      <c r="Z3750" t="inlineStr">
        <is>
          <t>Total</t>
        </is>
      </c>
      <c r="AA3750"/>
      <c r="AB3750" t="n">
        <v>14.07</v>
      </c>
      <c r="AC3750"/>
      <c r="AD3750" t="n">
        <v>12.486</v>
      </c>
      <c r="AE3750"/>
      <c r="AF3750" t="n">
        <v>15.589</v>
      </c>
      <c r="AG3750" t="inlineStr">
        <is>
          <t>AI mg/L</t>
        </is>
      </c>
      <c r="AH3750"/>
      <c r="AI3750"/>
      <c r="AJ3750"/>
      <c r="AK3750"/>
      <c r="AL3750"/>
      <c r="AM3750"/>
      <c r="AN3750"/>
      <c r="AO3750"/>
      <c r="AP3750"/>
      <c r="AQ3750"/>
      <c r="AR3750"/>
      <c r="AS3750"/>
      <c r="AT3750"/>
      <c r="AU3750"/>
      <c r="AV3750"/>
      <c r="AW3750"/>
      <c r="AX3750" t="inlineStr">
        <is>
          <t>Mortality</t>
        </is>
      </c>
      <c r="AY3750" t="inlineStr">
        <is>
          <t>Mortality</t>
        </is>
      </c>
      <c r="AZ3750" t="inlineStr">
        <is>
          <t>LC50</t>
        </is>
      </c>
      <c r="BA3750"/>
      <c r="BB3750" t="n">
        <v>4.0</v>
      </c>
      <c r="BC3750"/>
      <c r="BD3750"/>
      <c r="BE3750"/>
      <c r="BF3750"/>
      <c r="BG3750" t="inlineStr">
        <is>
          <t>Day(s)</t>
        </is>
      </c>
      <c r="BH3750"/>
      <c r="BI3750" t="inlineStr">
        <is>
          <t>DTXSID6023787</t>
        </is>
      </c>
      <c r="BJ3750" t="inlineStr">
        <is>
          <t>10.1897/03-11</t>
        </is>
      </c>
      <c r="BK3750"/>
      <c r="BL3750" t="inlineStr">
        <is>
          <t>Acute</t>
        </is>
      </c>
      <c r="BM3750"/>
      <c r="BN3750"/>
      <c r="BO3750"/>
      <c r="BP3750"/>
      <c r="BQ3750"/>
      <c r="BR3750"/>
      <c r="BS3750"/>
      <c r="BT3750" t="inlineStr">
        <is>
          <t>--</t>
        </is>
      </c>
      <c r="BU3750"/>
      <c r="BV3750"/>
      <c r="BW3750"/>
      <c r="BX3750"/>
      <c r="BY3750"/>
      <c r="BZ3750"/>
      <c r="CA3750"/>
      <c r="CB3750"/>
      <c r="CC3750"/>
      <c r="CD3750"/>
      <c r="CE3750"/>
      <c r="CF3750"/>
      <c r="CG3750"/>
      <c r="CH3750"/>
      <c r="CI3750"/>
      <c r="CJ3750" t="inlineStr">
        <is>
          <t xml:space="preserve">SOURCE/FROM INSTITUTE FOR ENVIRONMENTAL TOXICOLOGY, CLEMSON UNIVERSITY, PENDLETON, SOUTH CAROLINA//TMETH/1993 TEST EPA 600-/4-90/027//MEDIA/MODERATELY HARD WATER//   </t>
        </is>
      </c>
      <c r="CK3750" t="inlineStr">
        <is>
          <t>Hoang,T.C., J.R. Tomasso, and S.J. Klaine</t>
        </is>
      </c>
      <c r="CL3750" t="n">
        <v>73390.0</v>
      </c>
      <c r="CM3750" t="inlineStr">
        <is>
          <t>Influence of Water Quality and Age on Nickel Toxicity to Fathead Minnows (Pimephales promelas)</t>
        </is>
      </c>
      <c r="CN3750" t="inlineStr">
        <is>
          <t>Environ. Toxicol. Chem.23(1): 86-92</t>
        </is>
      </c>
      <c r="CO3750" t="n">
        <v>2004.0</v>
      </c>
      <c r="CP3750" t="inlineStr">
        <is>
          <t>Hoang,T.C., J.R. Tomasso, and S.J. Klaine (2004). Influence of Water Quality and Age on Nickel Toxicity to Fathead Minnows (Pimephales promelas). Environ. Toxicol. Chem., 23, (1), 86-92. doi:10.1897/03-11. ECOREF#:73390</t>
        </is>
      </c>
    </row>
    <row r="3751">
      <c r="A3751" t="n">
        <v>7787475.0</v>
      </c>
      <c r="B3751" t="inlineStr">
        <is>
          <t>Beryllium chloride</t>
        </is>
      </c>
      <c r="C3751" t="inlineStr">
        <is>
          <t>Reagent Grade, Purissium, Purum, Puriss, Puris, Reinst</t>
        </is>
      </c>
      <c r="D3751" t="inlineStr">
        <is>
          <t>Unmeasured</t>
        </is>
      </c>
      <c r="E3751" t="inlineStr">
        <is>
          <t>Not reported</t>
        </is>
      </c>
      <c r="F3751"/>
      <c r="G3751"/>
      <c r="H3751"/>
      <c r="I3751"/>
      <c r="J3751"/>
      <c r="K3751"/>
      <c r="L3751" t="inlineStr">
        <is>
          <t>Pimephales promelas</t>
        </is>
      </c>
      <c r="M3751" t="inlineStr">
        <is>
          <t>Fathead Minnow</t>
        </is>
      </c>
      <c r="N3751" t="inlineStr">
        <is>
          <t>Juvenile</t>
        </is>
      </c>
      <c r="O3751"/>
      <c r="P3751"/>
      <c r="Q3751"/>
      <c r="R3751"/>
      <c r="S3751"/>
      <c r="T3751"/>
      <c r="U3751"/>
      <c r="V3751" t="inlineStr">
        <is>
          <t>Static</t>
        </is>
      </c>
      <c r="W3751" t="inlineStr">
        <is>
          <t>Fresh water</t>
        </is>
      </c>
      <c r="X3751" t="inlineStr">
        <is>
          <t>Lab</t>
        </is>
      </c>
      <c r="Y3751" t="n">
        <v>5.0</v>
      </c>
      <c r="Z3751" t="inlineStr">
        <is>
          <t>Total</t>
        </is>
      </c>
      <c r="AA3751" t="inlineStr">
        <is>
          <t>&gt;</t>
        </is>
      </c>
      <c r="AB3751" t="n">
        <v>100.0</v>
      </c>
      <c r="AC3751"/>
      <c r="AD3751"/>
      <c r="AE3751"/>
      <c r="AF3751"/>
      <c r="AG3751" t="inlineStr">
        <is>
          <t>AI mg/L</t>
        </is>
      </c>
      <c r="AH3751"/>
      <c r="AI3751"/>
      <c r="AJ3751"/>
      <c r="AK3751"/>
      <c r="AL3751"/>
      <c r="AM3751"/>
      <c r="AN3751"/>
      <c r="AO3751"/>
      <c r="AP3751"/>
      <c r="AQ3751"/>
      <c r="AR3751"/>
      <c r="AS3751"/>
      <c r="AT3751"/>
      <c r="AU3751"/>
      <c r="AV3751"/>
      <c r="AW3751"/>
      <c r="AX3751" t="inlineStr">
        <is>
          <t>Mortality</t>
        </is>
      </c>
      <c r="AY3751" t="inlineStr">
        <is>
          <t>Mortality</t>
        </is>
      </c>
      <c r="AZ3751" t="inlineStr">
        <is>
          <t>LC50</t>
        </is>
      </c>
      <c r="BA3751"/>
      <c r="BB3751" t="n">
        <v>4.0</v>
      </c>
      <c r="BC3751"/>
      <c r="BD3751"/>
      <c r="BE3751"/>
      <c r="BF3751"/>
      <c r="BG3751" t="inlineStr">
        <is>
          <t>Day(s)</t>
        </is>
      </c>
      <c r="BH3751"/>
      <c r="BI3751" t="inlineStr">
        <is>
          <t>DTXSID10858756</t>
        </is>
      </c>
      <c r="BJ3751" t="inlineStr">
        <is>
          <t>10.1002/etc.5620050908</t>
        </is>
      </c>
      <c r="BK3751"/>
      <c r="BL3751" t="inlineStr">
        <is>
          <t>Acute</t>
        </is>
      </c>
      <c r="BM3751"/>
      <c r="BN3751"/>
      <c r="BO3751"/>
      <c r="BP3751"/>
      <c r="BQ3751"/>
      <c r="BR3751"/>
      <c r="BS3751"/>
      <c r="BT3751" t="inlineStr">
        <is>
          <t>--</t>
        </is>
      </c>
      <c r="BU3751"/>
      <c r="BV3751"/>
      <c r="BW3751"/>
      <c r="BX3751"/>
      <c r="BY3751"/>
      <c r="BZ3751"/>
      <c r="CA3751"/>
      <c r="CB3751"/>
      <c r="CC3751"/>
      <c r="CD3751"/>
      <c r="CE3751"/>
      <c r="CF3751"/>
      <c r="CG3751"/>
      <c r="CH3751"/>
      <c r="CI3751"/>
      <c r="CJ3751"/>
      <c r="CK3751" t="inlineStr">
        <is>
          <t>Ewell,W.S., J.W. Gorsuch, R.O. Kringle, K.A. Robillard, and R.C. Spiegel</t>
        </is>
      </c>
      <c r="CL3751" t="n">
        <v>11951.0</v>
      </c>
      <c r="CM3751" t="inlineStr">
        <is>
          <t>Simultaneous Evaluation of the Acute Effects of Chemicals on Seven Aquatic Species</t>
        </is>
      </c>
      <c r="CN3751" t="inlineStr">
        <is>
          <t>Environ. Toxicol. Chem.5(9): 831-840</t>
        </is>
      </c>
      <c r="CO3751" t="n">
        <v>1986.0</v>
      </c>
      <c r="CP3751" t="inlineStr">
        <is>
          <t>Ewell,W.S., J.W. Gorsuch, R.O. Kringle, K.A. Robillard, and R.C. Spiegel (1986). Simultaneous Evaluation of the Acute Effects of Chemicals on Seven Aquatic Species. Environ. Toxicol. Chem., 5, (9), 831-840. doi:10.1002/etc.5620050908. ECOREF#:11951</t>
        </is>
      </c>
    </row>
    <row r="3752">
      <c r="A3752" t="n">
        <v>7787475.0</v>
      </c>
      <c r="B3752" t="inlineStr">
        <is>
          <t>Beryllium chloride</t>
        </is>
      </c>
      <c r="C3752"/>
      <c r="D3752" t="inlineStr">
        <is>
          <t>Unmeasured</t>
        </is>
      </c>
      <c r="E3752" t="inlineStr">
        <is>
          <t>Not coded</t>
        </is>
      </c>
      <c r="F3752"/>
      <c r="G3752"/>
      <c r="H3752"/>
      <c r="I3752"/>
      <c r="J3752"/>
      <c r="K3752"/>
      <c r="L3752" t="inlineStr">
        <is>
          <t>Pimephales promelas</t>
        </is>
      </c>
      <c r="M3752" t="inlineStr">
        <is>
          <t>Fathead Minnow</t>
        </is>
      </c>
      <c r="N3752"/>
      <c r="O3752"/>
      <c r="P3752"/>
      <c r="Q3752"/>
      <c r="R3752"/>
      <c r="S3752"/>
      <c r="T3752"/>
      <c r="U3752"/>
      <c r="V3752" t="inlineStr">
        <is>
          <t>Static</t>
        </is>
      </c>
      <c r="W3752" t="inlineStr">
        <is>
          <t>Fresh water</t>
        </is>
      </c>
      <c r="X3752" t="inlineStr">
        <is>
          <t>Lab</t>
        </is>
      </c>
      <c r="Y3752"/>
      <c r="Z3752" t="inlineStr">
        <is>
          <t>Total</t>
        </is>
      </c>
      <c r="AA3752"/>
      <c r="AB3752" t="n">
        <v>0.15</v>
      </c>
      <c r="AC3752"/>
      <c r="AD3752"/>
      <c r="AE3752"/>
      <c r="AF3752"/>
      <c r="AG3752" t="inlineStr">
        <is>
          <t>AI mg/L</t>
        </is>
      </c>
      <c r="AH3752"/>
      <c r="AI3752"/>
      <c r="AJ3752"/>
      <c r="AK3752"/>
      <c r="AL3752"/>
      <c r="AM3752"/>
      <c r="AN3752"/>
      <c r="AO3752"/>
      <c r="AP3752"/>
      <c r="AQ3752"/>
      <c r="AR3752"/>
      <c r="AS3752"/>
      <c r="AT3752"/>
      <c r="AU3752"/>
      <c r="AV3752"/>
      <c r="AW3752"/>
      <c r="AX3752" t="inlineStr">
        <is>
          <t>Mortality</t>
        </is>
      </c>
      <c r="AY3752" t="inlineStr">
        <is>
          <t>Mortality</t>
        </is>
      </c>
      <c r="AZ3752" t="inlineStr">
        <is>
          <t>LC50</t>
        </is>
      </c>
      <c r="BA3752"/>
      <c r="BB3752" t="n">
        <v>4.0</v>
      </c>
      <c r="BC3752"/>
      <c r="BD3752"/>
      <c r="BE3752"/>
      <c r="BF3752"/>
      <c r="BG3752" t="inlineStr">
        <is>
          <t>Day(s)</t>
        </is>
      </c>
      <c r="BH3752"/>
      <c r="BI3752" t="inlineStr">
        <is>
          <t>DTXSID10858756</t>
        </is>
      </c>
      <c r="BJ3752"/>
      <c r="BK3752"/>
      <c r="BL3752"/>
      <c r="BM3752"/>
      <c r="BN3752"/>
      <c r="BO3752"/>
      <c r="BP3752"/>
      <c r="BQ3752"/>
      <c r="BR3752"/>
      <c r="BS3752"/>
      <c r="BT3752" t="inlineStr">
        <is>
          <t>--</t>
        </is>
      </c>
      <c r="BU3752"/>
      <c r="BV3752"/>
      <c r="BW3752"/>
      <c r="BX3752"/>
      <c r="BY3752"/>
      <c r="BZ3752"/>
      <c r="CA3752"/>
      <c r="CB3752"/>
      <c r="CC3752"/>
      <c r="CD3752"/>
      <c r="CE3752"/>
      <c r="CF3752"/>
      <c r="CG3752"/>
      <c r="CH3752"/>
      <c r="CI3752" t="inlineStr">
        <is>
          <t xml:space="preserve"> WQCD/A DISCREPANCY EXISTS BETWEEN THE CHEMICAL REPORTED IN ECOTOX AND THE CHEMICAL REPORTED IN THE BE '80 WQCD; THE CHEMICAL IN ECOTOX IS FROM THE CHEMICAL REPORTED IN THE ORIGINAL PAPER; THE WQCD IS BELIEVED TO BE IN ERROR BY REPORTING THE WRONG CHEMICAL//</t>
        </is>
      </c>
      <c r="CJ3752" t="inlineStr">
        <is>
          <t xml:space="preserve">   WQCD/A DISCREPANCY EXISTS BETWEEN THE CHEMICAL REPORTED IN ECOTOX AND THE CHEMICAL REPORTED IN THE BE '80 WQCD; THE CHEMICAL IN ECOTOX IS FROM THE CHEMICAL REPORTED IN THE ORIGINAL PAPER; THE WQCD IS BELIEVED TO BE IN ERROR BY REPORTING THE WRONG CHEMICAL//</t>
        </is>
      </c>
      <c r="CK3752" t="inlineStr">
        <is>
          <t>Tarzwell,C.M., and C. Henderson</t>
        </is>
      </c>
      <c r="CL3752" t="n">
        <v>2042.0</v>
      </c>
      <c r="CM3752" t="inlineStr">
        <is>
          <t>Toxicity of Less Common Metals to Fishes</t>
        </is>
      </c>
      <c r="CN3752" t="inlineStr">
        <is>
          <t>Ind. Wastes5:12-</t>
        </is>
      </c>
      <c r="CO3752" t="n">
        <v>1960.0</v>
      </c>
      <c r="CP3752" t="inlineStr">
        <is>
          <t>Tarzwell,C.M., and C. Henderson (1960). Toxicity of Less Common Metals to Fishes. Ind. Wastes, 5, 12-. ECOREF#:2042</t>
        </is>
      </c>
    </row>
    <row r="3753">
      <c r="A3753" t="n">
        <v>7787475.0</v>
      </c>
      <c r="B3753" t="inlineStr">
        <is>
          <t>Beryllium chloride</t>
        </is>
      </c>
      <c r="C3753"/>
      <c r="D3753" t="inlineStr">
        <is>
          <t>Unmeasured</t>
        </is>
      </c>
      <c r="E3753" t="inlineStr">
        <is>
          <t>Not coded</t>
        </is>
      </c>
      <c r="F3753"/>
      <c r="G3753"/>
      <c r="H3753"/>
      <c r="I3753"/>
      <c r="J3753"/>
      <c r="K3753"/>
      <c r="L3753" t="inlineStr">
        <is>
          <t>Pimephales promelas</t>
        </is>
      </c>
      <c r="M3753" t="inlineStr">
        <is>
          <t>Fathead Minnow</t>
        </is>
      </c>
      <c r="N3753"/>
      <c r="O3753"/>
      <c r="P3753"/>
      <c r="Q3753"/>
      <c r="R3753"/>
      <c r="S3753"/>
      <c r="T3753"/>
      <c r="U3753"/>
      <c r="V3753" t="inlineStr">
        <is>
          <t>Static</t>
        </is>
      </c>
      <c r="W3753" t="inlineStr">
        <is>
          <t>Fresh water</t>
        </is>
      </c>
      <c r="X3753" t="inlineStr">
        <is>
          <t>Lab</t>
        </is>
      </c>
      <c r="Y3753"/>
      <c r="Z3753" t="inlineStr">
        <is>
          <t>Total</t>
        </is>
      </c>
      <c r="AA3753"/>
      <c r="AB3753" t="n">
        <v>15.0</v>
      </c>
      <c r="AC3753"/>
      <c r="AD3753"/>
      <c r="AE3753"/>
      <c r="AF3753"/>
      <c r="AG3753" t="inlineStr">
        <is>
          <t>AI mg/L</t>
        </is>
      </c>
      <c r="AH3753"/>
      <c r="AI3753"/>
      <c r="AJ3753"/>
      <c r="AK3753"/>
      <c r="AL3753"/>
      <c r="AM3753"/>
      <c r="AN3753"/>
      <c r="AO3753"/>
      <c r="AP3753"/>
      <c r="AQ3753"/>
      <c r="AR3753"/>
      <c r="AS3753"/>
      <c r="AT3753"/>
      <c r="AU3753"/>
      <c r="AV3753"/>
      <c r="AW3753"/>
      <c r="AX3753" t="inlineStr">
        <is>
          <t>Mortality</t>
        </is>
      </c>
      <c r="AY3753" t="inlineStr">
        <is>
          <t>Mortality</t>
        </is>
      </c>
      <c r="AZ3753" t="inlineStr">
        <is>
          <t>LC50</t>
        </is>
      </c>
      <c r="BA3753"/>
      <c r="BB3753" t="n">
        <v>4.0</v>
      </c>
      <c r="BC3753"/>
      <c r="BD3753"/>
      <c r="BE3753"/>
      <c r="BF3753"/>
      <c r="BG3753" t="inlineStr">
        <is>
          <t>Day(s)</t>
        </is>
      </c>
      <c r="BH3753"/>
      <c r="BI3753" t="inlineStr">
        <is>
          <t>DTXSID10858756</t>
        </is>
      </c>
      <c r="BJ3753"/>
      <c r="BK3753"/>
      <c r="BL3753"/>
      <c r="BM3753"/>
      <c r="BN3753"/>
      <c r="BO3753"/>
      <c r="BP3753"/>
      <c r="BQ3753"/>
      <c r="BR3753"/>
      <c r="BS3753"/>
      <c r="BT3753" t="inlineStr">
        <is>
          <t>--</t>
        </is>
      </c>
      <c r="BU3753"/>
      <c r="BV3753"/>
      <c r="BW3753"/>
      <c r="BX3753"/>
      <c r="BY3753"/>
      <c r="BZ3753"/>
      <c r="CA3753"/>
      <c r="CB3753"/>
      <c r="CC3753"/>
      <c r="CD3753"/>
      <c r="CE3753"/>
      <c r="CF3753"/>
      <c r="CG3753"/>
      <c r="CH3753"/>
      <c r="CI3753" t="inlineStr">
        <is>
          <t xml:space="preserve"> WQCD/A DISCREPANCY EXISTS BETWEEN THE CHEMICAL REPORTED IN ECOTOX AND THE CHEMICAL REPORTED IN THE BE '80 WQCD; THE CHEMICAL IN ECOTOX IS FROM THE CHEMICAL REPORTED IN THE ORIGINAL PAPER; THE WQCD IS BELIEVED TO BE IN ERROR BY REPORTING THE WRONG CHEMICAL//</t>
        </is>
      </c>
      <c r="CJ3753" t="inlineStr">
        <is>
          <t xml:space="preserve">   WQCD/A DISCREPANCY EXISTS BETWEEN THE CHEMICAL REPORTED IN ECOTOX AND THE CHEMICAL REPORTED IN THE BE '80 WQCD; THE CHEMICAL IN ECOTOX IS FROM THE CHEMICAL REPORTED IN THE ORIGINAL PAPER; THE WQCD IS BELIEVED TO BE IN ERROR BY REPORTING THE WRONG CHEMICAL//</t>
        </is>
      </c>
      <c r="CK3753" t="inlineStr">
        <is>
          <t>Tarzwell,C.M., and C. Henderson</t>
        </is>
      </c>
      <c r="CL3753" t="n">
        <v>2042.0</v>
      </c>
      <c r="CM3753" t="inlineStr">
        <is>
          <t>Toxicity of Less Common Metals to Fishes</t>
        </is>
      </c>
      <c r="CN3753" t="inlineStr">
        <is>
          <t>Ind. Wastes5:12-</t>
        </is>
      </c>
      <c r="CO3753" t="n">
        <v>1960.0</v>
      </c>
      <c r="CP3753" t="inlineStr">
        <is>
          <t>Tarzwell,C.M., and C. Henderson (1960). Toxicity of Less Common Metals to Fishes. Ind. Wastes, 5, 12-. ECOREF#:2042</t>
        </is>
      </c>
    </row>
    <row r="3754">
      <c r="A3754" t="n">
        <v>7789006.0</v>
      </c>
      <c r="B3754" t="inlineStr">
        <is>
          <t>Chromic acid (H2CrO4), Potassium salt (1:2)</t>
        </is>
      </c>
      <c r="C3754"/>
      <c r="D3754" t="inlineStr">
        <is>
          <t>Measured</t>
        </is>
      </c>
      <c r="E3754" t="inlineStr">
        <is>
          <t>Not coded</t>
        </is>
      </c>
      <c r="F3754"/>
      <c r="G3754"/>
      <c r="H3754"/>
      <c r="I3754"/>
      <c r="J3754"/>
      <c r="K3754"/>
      <c r="L3754" t="inlineStr">
        <is>
          <t>Pimephales promelas</t>
        </is>
      </c>
      <c r="M3754" t="inlineStr">
        <is>
          <t>Fathead Minnow</t>
        </is>
      </c>
      <c r="N3754"/>
      <c r="O3754"/>
      <c r="P3754"/>
      <c r="Q3754"/>
      <c r="R3754" t="n">
        <v>2.0</v>
      </c>
      <c r="S3754"/>
      <c r="T3754" t="n">
        <v>4.0</v>
      </c>
      <c r="U3754" t="inlineStr">
        <is>
          <t>Week(s)</t>
        </is>
      </c>
      <c r="V3754" t="inlineStr">
        <is>
          <t>Static</t>
        </is>
      </c>
      <c r="W3754" t="inlineStr">
        <is>
          <t>Fresh water</t>
        </is>
      </c>
      <c r="X3754" t="inlineStr">
        <is>
          <t>Lab</t>
        </is>
      </c>
      <c r="Y3754"/>
      <c r="Z3754" t="inlineStr">
        <is>
          <t>Total</t>
        </is>
      </c>
      <c r="AA3754"/>
      <c r="AB3754" t="n">
        <v>39.8</v>
      </c>
      <c r="AC3754"/>
      <c r="AD3754" t="n">
        <v>38.8</v>
      </c>
      <c r="AE3754"/>
      <c r="AF3754" t="n">
        <v>40.9</v>
      </c>
      <c r="AG3754" t="inlineStr">
        <is>
          <t>AI mg/L</t>
        </is>
      </c>
      <c r="AH3754"/>
      <c r="AI3754"/>
      <c r="AJ3754"/>
      <c r="AK3754"/>
      <c r="AL3754"/>
      <c r="AM3754"/>
      <c r="AN3754"/>
      <c r="AO3754"/>
      <c r="AP3754"/>
      <c r="AQ3754"/>
      <c r="AR3754"/>
      <c r="AS3754"/>
      <c r="AT3754"/>
      <c r="AU3754"/>
      <c r="AV3754"/>
      <c r="AW3754"/>
      <c r="AX3754" t="inlineStr">
        <is>
          <t>Mortality</t>
        </is>
      </c>
      <c r="AY3754" t="inlineStr">
        <is>
          <t>Mortality</t>
        </is>
      </c>
      <c r="AZ3754" t="inlineStr">
        <is>
          <t>LC50</t>
        </is>
      </c>
      <c r="BA3754"/>
      <c r="BB3754" t="n">
        <v>4.0</v>
      </c>
      <c r="BC3754"/>
      <c r="BD3754"/>
      <c r="BE3754"/>
      <c r="BF3754"/>
      <c r="BG3754" t="inlineStr">
        <is>
          <t>Day(s)</t>
        </is>
      </c>
      <c r="BH3754"/>
      <c r="BI3754" t="inlineStr">
        <is>
          <t>DTXSID8064858</t>
        </is>
      </c>
      <c r="BJ3754"/>
      <c r="BK3754"/>
      <c r="BL3754"/>
      <c r="BM3754"/>
      <c r="BN3754"/>
      <c r="BO3754"/>
      <c r="BP3754"/>
      <c r="BQ3754"/>
      <c r="BR3754"/>
      <c r="BS3754"/>
      <c r="BT3754" t="inlineStr">
        <is>
          <t>--</t>
        </is>
      </c>
      <c r="BU3754"/>
      <c r="BV3754"/>
      <c r="BW3754"/>
      <c r="BX3754"/>
      <c r="BY3754"/>
      <c r="BZ3754"/>
      <c r="CA3754"/>
      <c r="CB3754"/>
      <c r="CC3754"/>
      <c r="CD3754"/>
      <c r="CE3754"/>
      <c r="CF3754"/>
      <c r="CG3754"/>
      <c r="CH3754"/>
      <c r="CI3754"/>
      <c r="CJ3754"/>
      <c r="CK3754" t="inlineStr">
        <is>
          <t>Jop,K.M., J.H.,Jr. Rodgers, P.B. Dorn, and K.L. Dickson</t>
        </is>
      </c>
      <c r="CL3754" t="n">
        <v>7772.0</v>
      </c>
      <c r="CM3754" t="inlineStr">
        <is>
          <t>Use of Hexavalent Chromium as a Reference Toxicant in Aquatic Toxicity Tests</t>
        </is>
      </c>
      <c r="CN3754" t="inlineStr">
        <is>
          <t>ASTM Spec. Tech. Publ.9:390-403</t>
        </is>
      </c>
      <c r="CO3754" t="n">
        <v>1986.0</v>
      </c>
      <c r="CP3754" t="inlineStr">
        <is>
          <t>Jop,K.M., J.H.,Jr. Rodgers, P.B. Dorn, and K.L. Dickson (1986). Use of Hexavalent Chromium as a Reference Toxicant in Aquatic Toxicity Tests. ASTM Spec. Tech. Publ., 9, 390-403. ECOREF#:7772</t>
        </is>
      </c>
    </row>
    <row r="3755">
      <c r="A3755" t="n">
        <v>7789006.0</v>
      </c>
      <c r="B3755" t="inlineStr">
        <is>
          <t>Chromic acid (H2CrO4), Potassium salt (1:2)</t>
        </is>
      </c>
      <c r="C3755"/>
      <c r="D3755" t="inlineStr">
        <is>
          <t>Measured</t>
        </is>
      </c>
      <c r="E3755" t="inlineStr">
        <is>
          <t>Not coded</t>
        </is>
      </c>
      <c r="F3755"/>
      <c r="G3755"/>
      <c r="H3755"/>
      <c r="I3755"/>
      <c r="J3755"/>
      <c r="K3755"/>
      <c r="L3755" t="inlineStr">
        <is>
          <t>Pimephales promelas</t>
        </is>
      </c>
      <c r="M3755" t="inlineStr">
        <is>
          <t>Fathead Minnow</t>
        </is>
      </c>
      <c r="N3755"/>
      <c r="O3755"/>
      <c r="P3755"/>
      <c r="Q3755"/>
      <c r="R3755"/>
      <c r="S3755"/>
      <c r="T3755"/>
      <c r="U3755"/>
      <c r="V3755" t="inlineStr">
        <is>
          <t>Static</t>
        </is>
      </c>
      <c r="W3755" t="inlineStr">
        <is>
          <t>Fresh water</t>
        </is>
      </c>
      <c r="X3755" t="inlineStr">
        <is>
          <t>Lab</t>
        </is>
      </c>
      <c r="Y3755"/>
      <c r="Z3755" t="inlineStr">
        <is>
          <t>Total</t>
        </is>
      </c>
      <c r="AA3755"/>
      <c r="AB3755" t="n">
        <v>46.0</v>
      </c>
      <c r="AC3755"/>
      <c r="AD3755" t="n">
        <v>44.0</v>
      </c>
      <c r="AE3755"/>
      <c r="AF3755" t="n">
        <v>47.0</v>
      </c>
      <c r="AG3755" t="inlineStr">
        <is>
          <t>AI mg/L</t>
        </is>
      </c>
      <c r="AH3755"/>
      <c r="AI3755"/>
      <c r="AJ3755"/>
      <c r="AK3755"/>
      <c r="AL3755"/>
      <c r="AM3755"/>
      <c r="AN3755"/>
      <c r="AO3755"/>
      <c r="AP3755"/>
      <c r="AQ3755"/>
      <c r="AR3755"/>
      <c r="AS3755"/>
      <c r="AT3755"/>
      <c r="AU3755"/>
      <c r="AV3755"/>
      <c r="AW3755"/>
      <c r="AX3755" t="inlineStr">
        <is>
          <t>Mortality</t>
        </is>
      </c>
      <c r="AY3755" t="inlineStr">
        <is>
          <t>Mortality</t>
        </is>
      </c>
      <c r="AZ3755" t="inlineStr">
        <is>
          <t>LC50</t>
        </is>
      </c>
      <c r="BA3755"/>
      <c r="BB3755" t="n">
        <v>4.0</v>
      </c>
      <c r="BC3755"/>
      <c r="BD3755"/>
      <c r="BE3755"/>
      <c r="BF3755"/>
      <c r="BG3755" t="inlineStr">
        <is>
          <t>Day(s)</t>
        </is>
      </c>
      <c r="BH3755"/>
      <c r="BI3755" t="inlineStr">
        <is>
          <t>DTXSID8064858</t>
        </is>
      </c>
      <c r="BJ3755" t="inlineStr">
        <is>
          <t>10.1002/etc.5620060907</t>
        </is>
      </c>
      <c r="BK3755"/>
      <c r="BL3755"/>
      <c r="BM3755"/>
      <c r="BN3755"/>
      <c r="BO3755"/>
      <c r="BP3755"/>
      <c r="BQ3755"/>
      <c r="BR3755"/>
      <c r="BS3755"/>
      <c r="BT3755" t="inlineStr">
        <is>
          <t>--</t>
        </is>
      </c>
      <c r="BU3755"/>
      <c r="BV3755"/>
      <c r="BW3755"/>
      <c r="BX3755"/>
      <c r="BY3755"/>
      <c r="BZ3755"/>
      <c r="CA3755"/>
      <c r="CB3755"/>
      <c r="CC3755"/>
      <c r="CD3755"/>
      <c r="CE3755"/>
      <c r="CF3755"/>
      <c r="CG3755"/>
      <c r="CH3755"/>
      <c r="CI3755"/>
      <c r="CJ3755"/>
      <c r="CK3755" t="inlineStr">
        <is>
          <t>Jop,K.M., T.F. Parkerton, J.H.,Jr. Rodgers, K.L. Dickson, and P.B. Dorn</t>
        </is>
      </c>
      <c r="CL3755" t="n">
        <v>12721.0</v>
      </c>
      <c r="CM3755" t="inlineStr">
        <is>
          <t>Comparative Toxicity and Speciation of Two Hexavalent Chromium Salts in Acute Toxicity Tests</t>
        </is>
      </c>
      <c r="CN3755" t="inlineStr">
        <is>
          <t>Environ. Toxicol. Chem.6(9): 697-703</t>
        </is>
      </c>
      <c r="CO3755" t="n">
        <v>1987.0</v>
      </c>
      <c r="CP3755" t="inlineStr">
        <is>
          <t>Jop,K.M., T.F. Parkerton, J.H.,Jr. Rodgers, K.L. Dickson, and P.B. Dorn (1987). Comparative Toxicity and Speciation of Two Hexavalent Chromium Salts in Acute Toxicity Tests. Environ. Toxicol. Chem., 6, (9), 697-703. doi:10.1002/etc.5620060907. ECOREF#:12721</t>
        </is>
      </c>
    </row>
    <row r="3756">
      <c r="A3756" t="n">
        <v>7789006.0</v>
      </c>
      <c r="B3756" t="inlineStr">
        <is>
          <t>Chromic acid (H2CrO4), Potassium salt (1:2)</t>
        </is>
      </c>
      <c r="C3756"/>
      <c r="D3756" t="inlineStr">
        <is>
          <t>Unmeasured</t>
        </is>
      </c>
      <c r="E3756" t="inlineStr">
        <is>
          <t>Other Method</t>
        </is>
      </c>
      <c r="F3756"/>
      <c r="G3756"/>
      <c r="H3756"/>
      <c r="I3756"/>
      <c r="J3756"/>
      <c r="K3756"/>
      <c r="L3756" t="inlineStr">
        <is>
          <t>Pimephales promelas</t>
        </is>
      </c>
      <c r="M3756" t="inlineStr">
        <is>
          <t>Fathead Minnow</t>
        </is>
      </c>
      <c r="N3756"/>
      <c r="O3756"/>
      <c r="P3756"/>
      <c r="Q3756"/>
      <c r="R3756"/>
      <c r="S3756"/>
      <c r="T3756"/>
      <c r="U3756"/>
      <c r="V3756" t="inlineStr">
        <is>
          <t>Static</t>
        </is>
      </c>
      <c r="W3756" t="inlineStr">
        <is>
          <t>Fresh water</t>
        </is>
      </c>
      <c r="X3756" t="inlineStr">
        <is>
          <t>Lab</t>
        </is>
      </c>
      <c r="Y3756" t="n">
        <v>6.0</v>
      </c>
      <c r="Z3756" t="inlineStr">
        <is>
          <t>Total</t>
        </is>
      </c>
      <c r="AA3756"/>
      <c r="AB3756" t="n">
        <v>45.6</v>
      </c>
      <c r="AC3756"/>
      <c r="AD3756" t="n">
        <v>32.2</v>
      </c>
      <c r="AE3756"/>
      <c r="AF3756" t="n">
        <v>59.6</v>
      </c>
      <c r="AG3756" t="inlineStr">
        <is>
          <t>AI mg/L</t>
        </is>
      </c>
      <c r="AH3756"/>
      <c r="AI3756"/>
      <c r="AJ3756"/>
      <c r="AK3756"/>
      <c r="AL3756"/>
      <c r="AM3756"/>
      <c r="AN3756"/>
      <c r="AO3756"/>
      <c r="AP3756"/>
      <c r="AQ3756"/>
      <c r="AR3756"/>
      <c r="AS3756"/>
      <c r="AT3756"/>
      <c r="AU3756"/>
      <c r="AV3756"/>
      <c r="AW3756"/>
      <c r="AX3756" t="inlineStr">
        <is>
          <t>Mortality</t>
        </is>
      </c>
      <c r="AY3756" t="inlineStr">
        <is>
          <t>Mortality</t>
        </is>
      </c>
      <c r="AZ3756" t="inlineStr">
        <is>
          <t>LC50</t>
        </is>
      </c>
      <c r="BA3756"/>
      <c r="BB3756" t="n">
        <v>4.0</v>
      </c>
      <c r="BC3756"/>
      <c r="BD3756"/>
      <c r="BE3756"/>
      <c r="BF3756"/>
      <c r="BG3756" t="inlineStr">
        <is>
          <t>Day(s)</t>
        </is>
      </c>
      <c r="BH3756"/>
      <c r="BI3756" t="inlineStr">
        <is>
          <t>DTXSID8064858</t>
        </is>
      </c>
      <c r="BJ3756"/>
      <c r="BK3756"/>
      <c r="BL3756"/>
      <c r="BM3756"/>
      <c r="BN3756"/>
      <c r="BO3756"/>
      <c r="BP3756"/>
      <c r="BQ3756"/>
      <c r="BR3756"/>
      <c r="BS3756"/>
      <c r="BT3756" t="inlineStr">
        <is>
          <t>--</t>
        </is>
      </c>
      <c r="BU3756"/>
      <c r="BV3756"/>
      <c r="BW3756"/>
      <c r="BX3756"/>
      <c r="BY3756"/>
      <c r="BZ3756"/>
      <c r="CA3756"/>
      <c r="CB3756"/>
      <c r="CC3756"/>
      <c r="CD3756"/>
      <c r="CE3756"/>
      <c r="CF3756"/>
      <c r="CG3756"/>
      <c r="CH3756"/>
      <c r="CI3756"/>
      <c r="CJ3756" t="inlineStr">
        <is>
          <t xml:space="preserve">SOURCE/REARED IN PONDS AT THE STATE FISH HATCHERY AT NEWTON, OHIO//TMETH/AMERICAN PUBLIC HEALTH ASSOCIATION (1960)//MEDIA/SOFT DILUENT WATER //   </t>
        </is>
      </c>
      <c r="CK3756" t="inlineStr">
        <is>
          <t>Pickering,Q.H., and C. Henderson</t>
        </is>
      </c>
      <c r="CL3756" t="n">
        <v>2033.0</v>
      </c>
      <c r="CM3756" t="inlineStr">
        <is>
          <t>The Acute Toxicity of Some Heavy Metals to Different Species of Warm Water Fishes</t>
        </is>
      </c>
      <c r="CN3756" t="inlineStr">
        <is>
          <t>Proc. Ind. Waste Conf.10:453-463</t>
        </is>
      </c>
      <c r="CO3756" t="n">
        <v>1966.0</v>
      </c>
      <c r="CP3756" t="inlineStr">
        <is>
          <t>Pickering,Q.H., and C. Henderson (1966). The Acute Toxicity of Some Heavy Metals to Different Species of Warm Water Fishes. Proc. Ind. Waste Conf., 10, 453-463. ECOREF#:2033</t>
        </is>
      </c>
    </row>
    <row r="3757">
      <c r="A3757" t="n">
        <v>7789437.0</v>
      </c>
      <c r="B3757" t="inlineStr">
        <is>
          <t>Cobalt bromide (CoBr2)</t>
        </is>
      </c>
      <c r="C3757"/>
      <c r="D3757" t="inlineStr">
        <is>
          <t>Measured</t>
        </is>
      </c>
      <c r="E3757" t="inlineStr">
        <is>
          <t>Not reported</t>
        </is>
      </c>
      <c r="F3757"/>
      <c r="G3757"/>
      <c r="H3757"/>
      <c r="I3757"/>
      <c r="J3757"/>
      <c r="K3757"/>
      <c r="L3757" t="inlineStr">
        <is>
          <t>Pimephales promelas</t>
        </is>
      </c>
      <c r="M3757" t="inlineStr">
        <is>
          <t>Fathead Minnow</t>
        </is>
      </c>
      <c r="N3757"/>
      <c r="O3757"/>
      <c r="P3757"/>
      <c r="Q3757"/>
      <c r="R3757"/>
      <c r="S3757"/>
      <c r="T3757"/>
      <c r="U3757"/>
      <c r="V3757" t="inlineStr">
        <is>
          <t>Static</t>
        </is>
      </c>
      <c r="W3757" t="inlineStr">
        <is>
          <t>Fresh water</t>
        </is>
      </c>
      <c r="X3757" t="inlineStr">
        <is>
          <t>Lab</t>
        </is>
      </c>
      <c r="Y3757" t="inlineStr">
        <is>
          <t>&gt;=6</t>
        </is>
      </c>
      <c r="Z3757" t="inlineStr">
        <is>
          <t>Dissolved</t>
        </is>
      </c>
      <c r="AA3757"/>
      <c r="AB3757" t="n">
        <v>91.9</v>
      </c>
      <c r="AC3757"/>
      <c r="AD3757" t="n">
        <v>56.3</v>
      </c>
      <c r="AE3757"/>
      <c r="AF3757" t="n">
        <v>132.9</v>
      </c>
      <c r="AG3757" t="inlineStr">
        <is>
          <t>AI mg/L</t>
        </is>
      </c>
      <c r="AH3757"/>
      <c r="AI3757"/>
      <c r="AJ3757"/>
      <c r="AK3757"/>
      <c r="AL3757"/>
      <c r="AM3757"/>
      <c r="AN3757"/>
      <c r="AO3757"/>
      <c r="AP3757"/>
      <c r="AQ3757"/>
      <c r="AR3757"/>
      <c r="AS3757"/>
      <c r="AT3757"/>
      <c r="AU3757"/>
      <c r="AV3757"/>
      <c r="AW3757"/>
      <c r="AX3757" t="inlineStr">
        <is>
          <t>Mortality</t>
        </is>
      </c>
      <c r="AY3757" t="inlineStr">
        <is>
          <t>Mortality</t>
        </is>
      </c>
      <c r="AZ3757" t="inlineStr">
        <is>
          <t>LC50</t>
        </is>
      </c>
      <c r="BA3757"/>
      <c r="BB3757" t="n">
        <v>4.0</v>
      </c>
      <c r="BC3757"/>
      <c r="BD3757"/>
      <c r="BE3757"/>
      <c r="BF3757"/>
      <c r="BG3757" t="inlineStr">
        <is>
          <t>Day(s)</t>
        </is>
      </c>
      <c r="BH3757"/>
      <c r="BI3757" t="inlineStr">
        <is>
          <t>DTXSID50894158</t>
        </is>
      </c>
      <c r="BJ3757" t="inlineStr">
        <is>
          <t>10.1016/0022-1694(81)90144-X</t>
        </is>
      </c>
      <c r="BK3757"/>
      <c r="BL3757"/>
      <c r="BM3757"/>
      <c r="BN3757"/>
      <c r="BO3757"/>
      <c r="BP3757"/>
      <c r="BQ3757"/>
      <c r="BR3757"/>
      <c r="BS3757"/>
      <c r="BT3757" t="inlineStr">
        <is>
          <t>--</t>
        </is>
      </c>
      <c r="BU3757"/>
      <c r="BV3757"/>
      <c r="BW3757"/>
      <c r="BX3757"/>
      <c r="BY3757"/>
      <c r="BZ3757"/>
      <c r="CA3757"/>
      <c r="CB3757"/>
      <c r="CC3757"/>
      <c r="CD3757"/>
      <c r="CE3757"/>
      <c r="CF3757"/>
      <c r="CG3757"/>
      <c r="CH3757"/>
      <c r="CI3757"/>
      <c r="CJ3757" t="inlineStr">
        <is>
          <t xml:space="preserve">SOURCE/GOVERNMENT AGENCY//   </t>
        </is>
      </c>
      <c r="CK3757" t="inlineStr">
        <is>
          <t>Curtis,M.W., and C.H. Ward</t>
        </is>
      </c>
      <c r="CL3757" t="n">
        <v>2965.0</v>
      </c>
      <c r="CM3757" t="inlineStr">
        <is>
          <t>Aquatic Toxicity of Forty Industrial Chemicals: Testing in Support of Hazardous Substance Spill Prevention Regulation</t>
        </is>
      </c>
      <c r="CN3757" t="inlineStr">
        <is>
          <t>J. Hydrol.51:359-367</t>
        </is>
      </c>
      <c r="CO3757" t="n">
        <v>1981.0</v>
      </c>
      <c r="CP3757" t="inlineStr">
        <is>
          <t>Curtis,M.W., and C.H. Ward (1981). Aquatic Toxicity of Forty Industrial Chemicals: Testing in Support of Hazardous Substance Spill Prevention Regulation. J. Hydrol., 51, 359-367. doi:10.1016/0022-1694(81)90144-X. ECOREF#:2965</t>
        </is>
      </c>
    </row>
    <row r="3758">
      <c r="A3758" t="n">
        <v>8001352.0</v>
      </c>
      <c r="B3758" t="inlineStr">
        <is>
          <t>Toxaphene</t>
        </is>
      </c>
      <c r="C3758"/>
      <c r="D3758" t="inlineStr">
        <is>
          <t>Not reported</t>
        </is>
      </c>
      <c r="E3758" t="inlineStr">
        <is>
          <t>Not coded</t>
        </is>
      </c>
      <c r="F3758"/>
      <c r="G3758" t="n">
        <v>100.0</v>
      </c>
      <c r="H3758"/>
      <c r="I3758"/>
      <c r="J3758"/>
      <c r="K3758"/>
      <c r="L3758" t="inlineStr">
        <is>
          <t>Pimephales promelas</t>
        </is>
      </c>
      <c r="M3758" t="inlineStr">
        <is>
          <t>Fathead Minnow</t>
        </is>
      </c>
      <c r="N3758"/>
      <c r="O3758"/>
      <c r="P3758"/>
      <c r="Q3758"/>
      <c r="R3758"/>
      <c r="S3758"/>
      <c r="T3758"/>
      <c r="U3758"/>
      <c r="V3758" t="inlineStr">
        <is>
          <t>Flow-through</t>
        </is>
      </c>
      <c r="W3758" t="inlineStr">
        <is>
          <t>Fresh water</t>
        </is>
      </c>
      <c r="X3758" t="inlineStr">
        <is>
          <t>Lab</t>
        </is>
      </c>
      <c r="Y3758"/>
      <c r="Z3758" t="inlineStr">
        <is>
          <t>Active ingredient</t>
        </is>
      </c>
      <c r="AA3758"/>
      <c r="AB3758" t="n">
        <v>0.007</v>
      </c>
      <c r="AC3758"/>
      <c r="AD3758" t="n">
        <v>0.0063</v>
      </c>
      <c r="AE3758"/>
      <c r="AF3758" t="n">
        <v>0.0077</v>
      </c>
      <c r="AG3758" t="inlineStr">
        <is>
          <t>AI mg/L</t>
        </is>
      </c>
      <c r="AH3758"/>
      <c r="AI3758"/>
      <c r="AJ3758"/>
      <c r="AK3758"/>
      <c r="AL3758"/>
      <c r="AM3758"/>
      <c r="AN3758"/>
      <c r="AO3758"/>
      <c r="AP3758"/>
      <c r="AQ3758"/>
      <c r="AR3758"/>
      <c r="AS3758"/>
      <c r="AT3758"/>
      <c r="AU3758"/>
      <c r="AV3758"/>
      <c r="AW3758"/>
      <c r="AX3758" t="inlineStr">
        <is>
          <t>Mortality</t>
        </is>
      </c>
      <c r="AY3758" t="inlineStr">
        <is>
          <t>Mortality</t>
        </is>
      </c>
      <c r="AZ3758" t="inlineStr">
        <is>
          <t>LC50</t>
        </is>
      </c>
      <c r="BA3758"/>
      <c r="BB3758" t="n">
        <v>4.0</v>
      </c>
      <c r="BC3758"/>
      <c r="BD3758"/>
      <c r="BE3758"/>
      <c r="BF3758"/>
      <c r="BG3758" t="inlineStr">
        <is>
          <t>Day(s)</t>
        </is>
      </c>
      <c r="BH3758" t="inlineStr">
        <is>
          <t>Pure</t>
        </is>
      </c>
      <c r="BI3758" t="inlineStr">
        <is>
          <t>DTXSID7021368</t>
        </is>
      </c>
      <c r="BJ3758"/>
      <c r="BK3758"/>
      <c r="BL3758"/>
      <c r="BM3758"/>
      <c r="BN3758"/>
      <c r="BO3758"/>
      <c r="BP3758"/>
      <c r="BQ3758"/>
      <c r="BR3758"/>
      <c r="BS3758"/>
      <c r="BT3758" t="inlineStr">
        <is>
          <t>--</t>
        </is>
      </c>
      <c r="BU3758"/>
      <c r="BV3758"/>
      <c r="BW3758"/>
      <c r="BX3758"/>
      <c r="BY3758"/>
      <c r="BZ3758"/>
      <c r="CA3758"/>
      <c r="CB3758"/>
      <c r="CC3758"/>
      <c r="CD3758"/>
      <c r="CE3758"/>
      <c r="CF3758"/>
      <c r="CG3758"/>
      <c r="CH3758"/>
      <c r="CI3758"/>
      <c r="CJ3758"/>
      <c r="CK3758" t="inlineStr">
        <is>
          <t>Mayer,F.L.,Jr., and M.R. Ellersieck</t>
        </is>
      </c>
      <c r="CL3758" t="n">
        <v>6797.0</v>
      </c>
      <c r="CM3758" t="inlineStr">
        <is>
          <t>Manual of Acute Toxicity: Interpretation and Data Base for 410 Chemicals and 66 Species of Freshwater Animals</t>
        </is>
      </c>
      <c r="CN3758" t="inlineStr">
        <is>
          <t>USDI Fish and Wildlife Service, Publication No.160, Washington, DC:505 p.</t>
        </is>
      </c>
      <c r="CO3758" t="n">
        <v>1986.0</v>
      </c>
      <c r="CP3758" t="inlineStr">
        <is>
          <t>Mayer,F.L.,Jr., and M.R. Ellersieck (1986). Manual of Acute Toxicity: Interpretation and Data Base for 410 Chemicals and 66 Species of Freshwater Animals. USDI Fish and Wildlife Service, Publication No.160, Washington, DC, 505 p. ECOREF#:6797</t>
        </is>
      </c>
    </row>
    <row r="3759">
      <c r="A3759" t="n">
        <v>8001352.0</v>
      </c>
      <c r="B3759" t="inlineStr">
        <is>
          <t>Toxaphene</t>
        </is>
      </c>
      <c r="C3759"/>
      <c r="D3759" t="inlineStr">
        <is>
          <t>Not reported</t>
        </is>
      </c>
      <c r="E3759" t="inlineStr">
        <is>
          <t>Not coded</t>
        </is>
      </c>
      <c r="F3759"/>
      <c r="G3759" t="n">
        <v>100.0</v>
      </c>
      <c r="H3759"/>
      <c r="I3759"/>
      <c r="J3759"/>
      <c r="K3759"/>
      <c r="L3759" t="inlineStr">
        <is>
          <t>Pimephales promelas</t>
        </is>
      </c>
      <c r="M3759" t="inlineStr">
        <is>
          <t>Fathead Minnow</t>
        </is>
      </c>
      <c r="N3759"/>
      <c r="O3759"/>
      <c r="P3759"/>
      <c r="Q3759"/>
      <c r="R3759"/>
      <c r="S3759"/>
      <c r="T3759"/>
      <c r="U3759"/>
      <c r="V3759" t="inlineStr">
        <is>
          <t>Static</t>
        </is>
      </c>
      <c r="W3759" t="inlineStr">
        <is>
          <t>Fresh water</t>
        </is>
      </c>
      <c r="X3759" t="inlineStr">
        <is>
          <t>Lab</t>
        </is>
      </c>
      <c r="Y3759"/>
      <c r="Z3759" t="inlineStr">
        <is>
          <t>Active ingredient</t>
        </is>
      </c>
      <c r="AA3759"/>
      <c r="AB3759" t="n">
        <v>0.0164</v>
      </c>
      <c r="AC3759"/>
      <c r="AD3759" t="n">
        <v>0.0102</v>
      </c>
      <c r="AE3759"/>
      <c r="AF3759" t="n">
        <v>0.0218</v>
      </c>
      <c r="AG3759" t="inlineStr">
        <is>
          <t>AI mg/L</t>
        </is>
      </c>
      <c r="AH3759"/>
      <c r="AI3759"/>
      <c r="AJ3759"/>
      <c r="AK3759"/>
      <c r="AL3759"/>
      <c r="AM3759"/>
      <c r="AN3759"/>
      <c r="AO3759"/>
      <c r="AP3759"/>
      <c r="AQ3759"/>
      <c r="AR3759"/>
      <c r="AS3759"/>
      <c r="AT3759"/>
      <c r="AU3759"/>
      <c r="AV3759"/>
      <c r="AW3759"/>
      <c r="AX3759" t="inlineStr">
        <is>
          <t>Mortality</t>
        </is>
      </c>
      <c r="AY3759" t="inlineStr">
        <is>
          <t>Mortality</t>
        </is>
      </c>
      <c r="AZ3759" t="inlineStr">
        <is>
          <t>LC50</t>
        </is>
      </c>
      <c r="BA3759"/>
      <c r="BB3759" t="n">
        <v>4.0</v>
      </c>
      <c r="BC3759"/>
      <c r="BD3759"/>
      <c r="BE3759"/>
      <c r="BF3759"/>
      <c r="BG3759" t="inlineStr">
        <is>
          <t>Day(s)</t>
        </is>
      </c>
      <c r="BH3759" t="inlineStr">
        <is>
          <t>Pure</t>
        </is>
      </c>
      <c r="BI3759" t="inlineStr">
        <is>
          <t>DTXSID7021368</t>
        </is>
      </c>
      <c r="BJ3759"/>
      <c r="BK3759"/>
      <c r="BL3759"/>
      <c r="BM3759"/>
      <c r="BN3759"/>
      <c r="BO3759"/>
      <c r="BP3759"/>
      <c r="BQ3759"/>
      <c r="BR3759"/>
      <c r="BS3759"/>
      <c r="BT3759" t="inlineStr">
        <is>
          <t>--</t>
        </is>
      </c>
      <c r="BU3759"/>
      <c r="BV3759"/>
      <c r="BW3759"/>
      <c r="BX3759"/>
      <c r="BY3759"/>
      <c r="BZ3759"/>
      <c r="CA3759"/>
      <c r="CB3759"/>
      <c r="CC3759"/>
      <c r="CD3759"/>
      <c r="CE3759"/>
      <c r="CF3759"/>
      <c r="CG3759"/>
      <c r="CH3759"/>
      <c r="CI3759"/>
      <c r="CJ3759"/>
      <c r="CK3759" t="inlineStr">
        <is>
          <t>Mayer,F.L.,Jr., and M.R. Ellersieck</t>
        </is>
      </c>
      <c r="CL3759" t="n">
        <v>6797.0</v>
      </c>
      <c r="CM3759" t="inlineStr">
        <is>
          <t>Manual of Acute Toxicity: Interpretation and Data Base for 410 Chemicals and 66 Species of Freshwater Animals</t>
        </is>
      </c>
      <c r="CN3759" t="inlineStr">
        <is>
          <t>USDI Fish and Wildlife Service, Publication No.160, Washington, DC:505 p.</t>
        </is>
      </c>
      <c r="CO3759" t="n">
        <v>1986.0</v>
      </c>
      <c r="CP3759" t="inlineStr">
        <is>
          <t>Mayer,F.L.,Jr., and M.R. Ellersieck (1986). Manual of Acute Toxicity: Interpretation and Data Base for 410 Chemicals and 66 Species of Freshwater Animals. USDI Fish and Wildlife Service, Publication No.160, Washington, DC, 505 p. ECOREF#:6797</t>
        </is>
      </c>
    </row>
    <row r="3760">
      <c r="A3760" t="n">
        <v>8001352.0</v>
      </c>
      <c r="B3760" t="inlineStr">
        <is>
          <t>Toxaphene</t>
        </is>
      </c>
      <c r="C3760"/>
      <c r="D3760" t="inlineStr">
        <is>
          <t>Not reported</t>
        </is>
      </c>
      <c r="E3760" t="inlineStr">
        <is>
          <t>Not coded</t>
        </is>
      </c>
      <c r="F3760"/>
      <c r="G3760" t="n">
        <v>100.0</v>
      </c>
      <c r="H3760"/>
      <c r="I3760"/>
      <c r="J3760"/>
      <c r="K3760"/>
      <c r="L3760" t="inlineStr">
        <is>
          <t>Pimephales promelas</t>
        </is>
      </c>
      <c r="M3760" t="inlineStr">
        <is>
          <t>Fathead Minnow</t>
        </is>
      </c>
      <c r="N3760"/>
      <c r="O3760"/>
      <c r="P3760"/>
      <c r="Q3760"/>
      <c r="R3760"/>
      <c r="S3760"/>
      <c r="T3760"/>
      <c r="U3760"/>
      <c r="V3760" t="inlineStr">
        <is>
          <t>Flow-through</t>
        </is>
      </c>
      <c r="W3760" t="inlineStr">
        <is>
          <t>Fresh water</t>
        </is>
      </c>
      <c r="X3760" t="inlineStr">
        <is>
          <t>Lab</t>
        </is>
      </c>
      <c r="Y3760"/>
      <c r="Z3760" t="inlineStr">
        <is>
          <t>Active ingredient</t>
        </is>
      </c>
      <c r="AA3760"/>
      <c r="AB3760" t="n">
        <v>0.0069</v>
      </c>
      <c r="AC3760"/>
      <c r="AD3760" t="n">
        <v>0.0064</v>
      </c>
      <c r="AE3760"/>
      <c r="AF3760" t="n">
        <v>0.0074</v>
      </c>
      <c r="AG3760" t="inlineStr">
        <is>
          <t>AI mg/L</t>
        </is>
      </c>
      <c r="AH3760"/>
      <c r="AI3760"/>
      <c r="AJ3760"/>
      <c r="AK3760"/>
      <c r="AL3760"/>
      <c r="AM3760"/>
      <c r="AN3760"/>
      <c r="AO3760"/>
      <c r="AP3760"/>
      <c r="AQ3760"/>
      <c r="AR3760"/>
      <c r="AS3760"/>
      <c r="AT3760"/>
      <c r="AU3760"/>
      <c r="AV3760"/>
      <c r="AW3760"/>
      <c r="AX3760" t="inlineStr">
        <is>
          <t>Mortality</t>
        </is>
      </c>
      <c r="AY3760" t="inlineStr">
        <is>
          <t>Mortality</t>
        </is>
      </c>
      <c r="AZ3760" t="inlineStr">
        <is>
          <t>LC50</t>
        </is>
      </c>
      <c r="BA3760"/>
      <c r="BB3760" t="n">
        <v>4.0</v>
      </c>
      <c r="BC3760"/>
      <c r="BD3760"/>
      <c r="BE3760"/>
      <c r="BF3760"/>
      <c r="BG3760" t="inlineStr">
        <is>
          <t>Day(s)</t>
        </is>
      </c>
      <c r="BH3760" t="inlineStr">
        <is>
          <t>Pure</t>
        </is>
      </c>
      <c r="BI3760" t="inlineStr">
        <is>
          <t>DTXSID7021368</t>
        </is>
      </c>
      <c r="BJ3760"/>
      <c r="BK3760"/>
      <c r="BL3760"/>
      <c r="BM3760"/>
      <c r="BN3760"/>
      <c r="BO3760"/>
      <c r="BP3760"/>
      <c r="BQ3760"/>
      <c r="BR3760"/>
      <c r="BS3760"/>
      <c r="BT3760" t="inlineStr">
        <is>
          <t>--</t>
        </is>
      </c>
      <c r="BU3760"/>
      <c r="BV3760"/>
      <c r="BW3760"/>
      <c r="BX3760"/>
      <c r="BY3760"/>
      <c r="BZ3760"/>
      <c r="CA3760"/>
      <c r="CB3760"/>
      <c r="CC3760"/>
      <c r="CD3760"/>
      <c r="CE3760"/>
      <c r="CF3760"/>
      <c r="CG3760"/>
      <c r="CH3760"/>
      <c r="CI3760"/>
      <c r="CJ3760"/>
      <c r="CK3760" t="inlineStr">
        <is>
          <t>Mayer,F.L.,Jr., and M.R. Ellersieck</t>
        </is>
      </c>
      <c r="CL3760" t="n">
        <v>6797.0</v>
      </c>
      <c r="CM3760" t="inlineStr">
        <is>
          <t>Manual of Acute Toxicity: Interpretation and Data Base for 410 Chemicals and 66 Species of Freshwater Animals</t>
        </is>
      </c>
      <c r="CN3760" t="inlineStr">
        <is>
          <t>USDI Fish and Wildlife Service, Publication No.160, Washington, DC:505 p.</t>
        </is>
      </c>
      <c r="CO3760" t="n">
        <v>1986.0</v>
      </c>
      <c r="CP3760" t="inlineStr">
        <is>
          <t>Mayer,F.L.,Jr., and M.R. Ellersieck (1986). Manual of Acute Toxicity: Interpretation and Data Base for 410 Chemicals and 66 Species of Freshwater Animals. USDI Fish and Wildlife Service, Publication No.160, Washington, DC, 505 p. ECOREF#:6797</t>
        </is>
      </c>
    </row>
    <row r="3761">
      <c r="A3761" t="n">
        <v>8001352.0</v>
      </c>
      <c r="B3761" t="inlineStr">
        <is>
          <t>Toxaphene</t>
        </is>
      </c>
      <c r="C3761"/>
      <c r="D3761" t="inlineStr">
        <is>
          <t>Not reported</t>
        </is>
      </c>
      <c r="E3761" t="inlineStr">
        <is>
          <t>Not coded</t>
        </is>
      </c>
      <c r="F3761"/>
      <c r="G3761" t="n">
        <v>100.0</v>
      </c>
      <c r="H3761"/>
      <c r="I3761"/>
      <c r="J3761"/>
      <c r="K3761"/>
      <c r="L3761" t="inlineStr">
        <is>
          <t>Pimephales promelas</t>
        </is>
      </c>
      <c r="M3761" t="inlineStr">
        <is>
          <t>Fathead Minnow</t>
        </is>
      </c>
      <c r="N3761"/>
      <c r="O3761"/>
      <c r="P3761"/>
      <c r="Q3761"/>
      <c r="R3761"/>
      <c r="S3761"/>
      <c r="T3761"/>
      <c r="U3761"/>
      <c r="V3761" t="inlineStr">
        <is>
          <t>Static</t>
        </is>
      </c>
      <c r="W3761" t="inlineStr">
        <is>
          <t>Fresh water</t>
        </is>
      </c>
      <c r="X3761" t="inlineStr">
        <is>
          <t>Lab</t>
        </is>
      </c>
      <c r="Y3761"/>
      <c r="Z3761" t="inlineStr">
        <is>
          <t>Active ingredient</t>
        </is>
      </c>
      <c r="AA3761"/>
      <c r="AB3761" t="n">
        <v>0.018</v>
      </c>
      <c r="AC3761"/>
      <c r="AD3761" t="n">
        <v>0.014</v>
      </c>
      <c r="AE3761"/>
      <c r="AF3761" t="n">
        <v>0.024</v>
      </c>
      <c r="AG3761" t="inlineStr">
        <is>
          <t>AI mg/L</t>
        </is>
      </c>
      <c r="AH3761"/>
      <c r="AI3761"/>
      <c r="AJ3761"/>
      <c r="AK3761"/>
      <c r="AL3761"/>
      <c r="AM3761"/>
      <c r="AN3761"/>
      <c r="AO3761"/>
      <c r="AP3761"/>
      <c r="AQ3761"/>
      <c r="AR3761"/>
      <c r="AS3761"/>
      <c r="AT3761"/>
      <c r="AU3761"/>
      <c r="AV3761"/>
      <c r="AW3761"/>
      <c r="AX3761" t="inlineStr">
        <is>
          <t>Mortality</t>
        </is>
      </c>
      <c r="AY3761" t="inlineStr">
        <is>
          <t>Mortality</t>
        </is>
      </c>
      <c r="AZ3761" t="inlineStr">
        <is>
          <t>LC50</t>
        </is>
      </c>
      <c r="BA3761"/>
      <c r="BB3761" t="n">
        <v>4.0</v>
      </c>
      <c r="BC3761"/>
      <c r="BD3761"/>
      <c r="BE3761"/>
      <c r="BF3761"/>
      <c r="BG3761" t="inlineStr">
        <is>
          <t>Day(s)</t>
        </is>
      </c>
      <c r="BH3761" t="inlineStr">
        <is>
          <t>Pure</t>
        </is>
      </c>
      <c r="BI3761" t="inlineStr">
        <is>
          <t>DTXSID7021368</t>
        </is>
      </c>
      <c r="BJ3761"/>
      <c r="BK3761"/>
      <c r="BL3761"/>
      <c r="BM3761"/>
      <c r="BN3761"/>
      <c r="BO3761"/>
      <c r="BP3761"/>
      <c r="BQ3761"/>
      <c r="BR3761"/>
      <c r="BS3761"/>
      <c r="BT3761" t="inlineStr">
        <is>
          <t>--</t>
        </is>
      </c>
      <c r="BU3761"/>
      <c r="BV3761"/>
      <c r="BW3761"/>
      <c r="BX3761"/>
      <c r="BY3761"/>
      <c r="BZ3761"/>
      <c r="CA3761"/>
      <c r="CB3761"/>
      <c r="CC3761"/>
      <c r="CD3761"/>
      <c r="CE3761"/>
      <c r="CF3761"/>
      <c r="CG3761"/>
      <c r="CH3761"/>
      <c r="CI3761"/>
      <c r="CJ3761"/>
      <c r="CK3761" t="inlineStr">
        <is>
          <t>Mayer,F.L.,Jr., and M.R. Ellersieck</t>
        </is>
      </c>
      <c r="CL3761" t="n">
        <v>6797.0</v>
      </c>
      <c r="CM3761" t="inlineStr">
        <is>
          <t>Manual of Acute Toxicity: Interpretation and Data Base for 410 Chemicals and 66 Species of Freshwater Animals</t>
        </is>
      </c>
      <c r="CN3761" t="inlineStr">
        <is>
          <t>USDI Fish and Wildlife Service, Publication No.160, Washington, DC:505 p.</t>
        </is>
      </c>
      <c r="CO3761" t="n">
        <v>1986.0</v>
      </c>
      <c r="CP3761" t="inlineStr">
        <is>
          <t>Mayer,F.L.,Jr., and M.R. Ellersieck (1986). Manual of Acute Toxicity: Interpretation and Data Base for 410 Chemicals and 66 Species of Freshwater Animals. USDI Fish and Wildlife Service, Publication No.160, Washington, DC, 505 p. ECOREF#:6797</t>
        </is>
      </c>
    </row>
    <row r="3762">
      <c r="A3762" t="n">
        <v>8001352.0</v>
      </c>
      <c r="B3762" t="inlineStr">
        <is>
          <t>Toxaphene</t>
        </is>
      </c>
      <c r="C3762"/>
      <c r="D3762" t="inlineStr">
        <is>
          <t>Not reported</t>
        </is>
      </c>
      <c r="E3762" t="inlineStr">
        <is>
          <t>Not coded</t>
        </is>
      </c>
      <c r="F3762"/>
      <c r="G3762" t="n">
        <v>100.0</v>
      </c>
      <c r="H3762"/>
      <c r="I3762"/>
      <c r="J3762"/>
      <c r="K3762"/>
      <c r="L3762" t="inlineStr">
        <is>
          <t>Pimephales promelas</t>
        </is>
      </c>
      <c r="M3762" t="inlineStr">
        <is>
          <t>Fathead Minnow</t>
        </is>
      </c>
      <c r="N3762"/>
      <c r="O3762"/>
      <c r="P3762"/>
      <c r="Q3762"/>
      <c r="R3762"/>
      <c r="S3762"/>
      <c r="T3762"/>
      <c r="U3762"/>
      <c r="V3762" t="inlineStr">
        <is>
          <t>Static</t>
        </is>
      </c>
      <c r="W3762" t="inlineStr">
        <is>
          <t>Fresh water</t>
        </is>
      </c>
      <c r="X3762" t="inlineStr">
        <is>
          <t>Lab</t>
        </is>
      </c>
      <c r="Y3762"/>
      <c r="Z3762" t="inlineStr">
        <is>
          <t>Active ingredient</t>
        </is>
      </c>
      <c r="AA3762"/>
      <c r="AB3762" t="n">
        <v>0.023</v>
      </c>
      <c r="AC3762"/>
      <c r="AD3762" t="n">
        <v>0.018</v>
      </c>
      <c r="AE3762"/>
      <c r="AF3762" t="n">
        <v>0.029</v>
      </c>
      <c r="AG3762" t="inlineStr">
        <is>
          <t>AI mg/L</t>
        </is>
      </c>
      <c r="AH3762"/>
      <c r="AI3762"/>
      <c r="AJ3762"/>
      <c r="AK3762"/>
      <c r="AL3762"/>
      <c r="AM3762"/>
      <c r="AN3762"/>
      <c r="AO3762"/>
      <c r="AP3762"/>
      <c r="AQ3762"/>
      <c r="AR3762"/>
      <c r="AS3762"/>
      <c r="AT3762"/>
      <c r="AU3762"/>
      <c r="AV3762"/>
      <c r="AW3762"/>
      <c r="AX3762" t="inlineStr">
        <is>
          <t>Mortality</t>
        </is>
      </c>
      <c r="AY3762" t="inlineStr">
        <is>
          <t>Mortality</t>
        </is>
      </c>
      <c r="AZ3762" t="inlineStr">
        <is>
          <t>LC50</t>
        </is>
      </c>
      <c r="BA3762"/>
      <c r="BB3762" t="n">
        <v>4.0</v>
      </c>
      <c r="BC3762"/>
      <c r="BD3762"/>
      <c r="BE3762"/>
      <c r="BF3762"/>
      <c r="BG3762" t="inlineStr">
        <is>
          <t>Day(s)</t>
        </is>
      </c>
      <c r="BH3762" t="inlineStr">
        <is>
          <t>Pure</t>
        </is>
      </c>
      <c r="BI3762" t="inlineStr">
        <is>
          <t>DTXSID7021368</t>
        </is>
      </c>
      <c r="BJ3762"/>
      <c r="BK3762"/>
      <c r="BL3762"/>
      <c r="BM3762"/>
      <c r="BN3762"/>
      <c r="BO3762"/>
      <c r="BP3762"/>
      <c r="BQ3762"/>
      <c r="BR3762"/>
      <c r="BS3762"/>
      <c r="BT3762" t="inlineStr">
        <is>
          <t>--</t>
        </is>
      </c>
      <c r="BU3762"/>
      <c r="BV3762"/>
      <c r="BW3762"/>
      <c r="BX3762"/>
      <c r="BY3762"/>
      <c r="BZ3762"/>
      <c r="CA3762"/>
      <c r="CB3762"/>
      <c r="CC3762"/>
      <c r="CD3762"/>
      <c r="CE3762"/>
      <c r="CF3762"/>
      <c r="CG3762"/>
      <c r="CH3762"/>
      <c r="CI3762"/>
      <c r="CJ3762"/>
      <c r="CK3762" t="inlineStr">
        <is>
          <t>Mayer,F.L.,Jr., and M.R. Ellersieck</t>
        </is>
      </c>
      <c r="CL3762" t="n">
        <v>6797.0</v>
      </c>
      <c r="CM3762" t="inlineStr">
        <is>
          <t>Manual of Acute Toxicity: Interpretation and Data Base for 410 Chemicals and 66 Species of Freshwater Animals</t>
        </is>
      </c>
      <c r="CN3762" t="inlineStr">
        <is>
          <t>USDI Fish and Wildlife Service, Publication No.160, Washington, DC:505 p.</t>
        </is>
      </c>
      <c r="CO3762" t="n">
        <v>1986.0</v>
      </c>
      <c r="CP3762" t="inlineStr">
        <is>
          <t>Mayer,F.L.,Jr., and M.R. Ellersieck (1986). Manual of Acute Toxicity: Interpretation and Data Base for 410 Chemicals and 66 Species of Freshwater Animals. USDI Fish and Wildlife Service, Publication No.160, Washington, DC, 505 p. ECOREF#:6797</t>
        </is>
      </c>
    </row>
    <row r="3763">
      <c r="A3763" t="n">
        <v>8001352.0</v>
      </c>
      <c r="B3763" t="inlineStr">
        <is>
          <t>Toxaphene</t>
        </is>
      </c>
      <c r="C3763"/>
      <c r="D3763" t="inlineStr">
        <is>
          <t>Not reported</t>
        </is>
      </c>
      <c r="E3763" t="inlineStr">
        <is>
          <t>Not coded</t>
        </is>
      </c>
      <c r="F3763"/>
      <c r="G3763" t="n">
        <v>100.0</v>
      </c>
      <c r="H3763"/>
      <c r="I3763"/>
      <c r="J3763"/>
      <c r="K3763"/>
      <c r="L3763" t="inlineStr">
        <is>
          <t>Pimephales promelas</t>
        </is>
      </c>
      <c r="M3763" t="inlineStr">
        <is>
          <t>Fathead Minnow</t>
        </is>
      </c>
      <c r="N3763"/>
      <c r="O3763"/>
      <c r="P3763"/>
      <c r="Q3763"/>
      <c r="R3763"/>
      <c r="S3763"/>
      <c r="T3763"/>
      <c r="U3763"/>
      <c r="V3763" t="inlineStr">
        <is>
          <t>Flow-through</t>
        </is>
      </c>
      <c r="W3763" t="inlineStr">
        <is>
          <t>Fresh water</t>
        </is>
      </c>
      <c r="X3763" t="inlineStr">
        <is>
          <t>Lab</t>
        </is>
      </c>
      <c r="Y3763"/>
      <c r="Z3763" t="inlineStr">
        <is>
          <t>Active ingredient</t>
        </is>
      </c>
      <c r="AA3763"/>
      <c r="AB3763" t="n">
        <v>0.0072</v>
      </c>
      <c r="AC3763"/>
      <c r="AD3763" t="n">
        <v>0.00611</v>
      </c>
      <c r="AE3763"/>
      <c r="AF3763" t="n">
        <v>0.00848</v>
      </c>
      <c r="AG3763" t="inlineStr">
        <is>
          <t>AI mg/L</t>
        </is>
      </c>
      <c r="AH3763"/>
      <c r="AI3763"/>
      <c r="AJ3763"/>
      <c r="AK3763"/>
      <c r="AL3763"/>
      <c r="AM3763"/>
      <c r="AN3763"/>
      <c r="AO3763"/>
      <c r="AP3763"/>
      <c r="AQ3763"/>
      <c r="AR3763"/>
      <c r="AS3763"/>
      <c r="AT3763"/>
      <c r="AU3763"/>
      <c r="AV3763"/>
      <c r="AW3763"/>
      <c r="AX3763" t="inlineStr">
        <is>
          <t>Mortality</t>
        </is>
      </c>
      <c r="AY3763" t="inlineStr">
        <is>
          <t>Mortality</t>
        </is>
      </c>
      <c r="AZ3763" t="inlineStr">
        <is>
          <t>LC50</t>
        </is>
      </c>
      <c r="BA3763"/>
      <c r="BB3763" t="n">
        <v>4.0</v>
      </c>
      <c r="BC3763"/>
      <c r="BD3763"/>
      <c r="BE3763"/>
      <c r="BF3763"/>
      <c r="BG3763" t="inlineStr">
        <is>
          <t>Day(s)</t>
        </is>
      </c>
      <c r="BH3763" t="inlineStr">
        <is>
          <t>Pure</t>
        </is>
      </c>
      <c r="BI3763" t="inlineStr">
        <is>
          <t>DTXSID7021368</t>
        </is>
      </c>
      <c r="BJ3763"/>
      <c r="BK3763"/>
      <c r="BL3763"/>
      <c r="BM3763"/>
      <c r="BN3763"/>
      <c r="BO3763"/>
      <c r="BP3763"/>
      <c r="BQ3763"/>
      <c r="BR3763"/>
      <c r="BS3763"/>
      <c r="BT3763" t="inlineStr">
        <is>
          <t>--</t>
        </is>
      </c>
      <c r="BU3763"/>
      <c r="BV3763"/>
      <c r="BW3763"/>
      <c r="BX3763"/>
      <c r="BY3763"/>
      <c r="BZ3763"/>
      <c r="CA3763"/>
      <c r="CB3763"/>
      <c r="CC3763"/>
      <c r="CD3763"/>
      <c r="CE3763"/>
      <c r="CF3763"/>
      <c r="CG3763"/>
      <c r="CH3763"/>
      <c r="CI3763"/>
      <c r="CJ3763"/>
      <c r="CK3763" t="inlineStr">
        <is>
          <t>Mayer,F.L.,Jr., and M.R. Ellersieck</t>
        </is>
      </c>
      <c r="CL3763" t="n">
        <v>6797.0</v>
      </c>
      <c r="CM3763" t="inlineStr">
        <is>
          <t>Manual of Acute Toxicity: Interpretation and Data Base for 410 Chemicals and 66 Species of Freshwater Animals</t>
        </is>
      </c>
      <c r="CN3763" t="inlineStr">
        <is>
          <t>USDI Fish and Wildlife Service, Publication No.160, Washington, DC:505 p.</t>
        </is>
      </c>
      <c r="CO3763" t="n">
        <v>1986.0</v>
      </c>
      <c r="CP3763" t="inlineStr">
        <is>
          <t>Mayer,F.L.,Jr., and M.R. Ellersieck (1986). Manual of Acute Toxicity: Interpretation and Data Base for 410 Chemicals and 66 Species of Freshwater Animals. USDI Fish and Wildlife Service, Publication No.160, Washington, DC, 505 p. ECOREF#:6797</t>
        </is>
      </c>
    </row>
    <row r="3764">
      <c r="A3764" t="n">
        <v>8001352.0</v>
      </c>
      <c r="B3764" t="inlineStr">
        <is>
          <t>Toxaphene</t>
        </is>
      </c>
      <c r="C3764" t="inlineStr">
        <is>
          <t>Reference Standard</t>
        </is>
      </c>
      <c r="D3764" t="inlineStr">
        <is>
          <t>Unmeasured</t>
        </is>
      </c>
      <c r="E3764" t="inlineStr">
        <is>
          <t>Not coded</t>
        </is>
      </c>
      <c r="F3764"/>
      <c r="G3764" t="n">
        <v>100.0</v>
      </c>
      <c r="H3764"/>
      <c r="I3764"/>
      <c r="J3764"/>
      <c r="K3764"/>
      <c r="L3764" t="inlineStr">
        <is>
          <t>Pimephales promelas</t>
        </is>
      </c>
      <c r="M3764" t="inlineStr">
        <is>
          <t>Fathead Minnow</t>
        </is>
      </c>
      <c r="N3764"/>
      <c r="O3764"/>
      <c r="P3764"/>
      <c r="Q3764"/>
      <c r="R3764"/>
      <c r="S3764"/>
      <c r="T3764"/>
      <c r="U3764"/>
      <c r="V3764" t="inlineStr">
        <is>
          <t>Static</t>
        </is>
      </c>
      <c r="W3764" t="inlineStr">
        <is>
          <t>Fresh water</t>
        </is>
      </c>
      <c r="X3764" t="inlineStr">
        <is>
          <t>Lab</t>
        </is>
      </c>
      <c r="Y3764"/>
      <c r="Z3764" t="inlineStr">
        <is>
          <t>Active ingredient</t>
        </is>
      </c>
      <c r="AA3764"/>
      <c r="AB3764" t="n">
        <v>0.0051</v>
      </c>
      <c r="AC3764"/>
      <c r="AD3764"/>
      <c r="AE3764"/>
      <c r="AF3764"/>
      <c r="AG3764" t="inlineStr">
        <is>
          <t>AI mg/L</t>
        </is>
      </c>
      <c r="AH3764"/>
      <c r="AI3764"/>
      <c r="AJ3764"/>
      <c r="AK3764"/>
      <c r="AL3764"/>
      <c r="AM3764"/>
      <c r="AN3764"/>
      <c r="AO3764"/>
      <c r="AP3764"/>
      <c r="AQ3764"/>
      <c r="AR3764"/>
      <c r="AS3764"/>
      <c r="AT3764"/>
      <c r="AU3764"/>
      <c r="AV3764"/>
      <c r="AW3764"/>
      <c r="AX3764" t="inlineStr">
        <is>
          <t>Mortality</t>
        </is>
      </c>
      <c r="AY3764" t="inlineStr">
        <is>
          <t>Mortality</t>
        </is>
      </c>
      <c r="AZ3764" t="inlineStr">
        <is>
          <t>LC50</t>
        </is>
      </c>
      <c r="BA3764"/>
      <c r="BB3764" t="n">
        <v>4.0</v>
      </c>
      <c r="BC3764"/>
      <c r="BD3764"/>
      <c r="BE3764"/>
      <c r="BF3764"/>
      <c r="BG3764" t="inlineStr">
        <is>
          <t>Day(s)</t>
        </is>
      </c>
      <c r="BH3764"/>
      <c r="BI3764" t="inlineStr">
        <is>
          <t>DTXSID7021368</t>
        </is>
      </c>
      <c r="BJ3764" t="inlineStr">
        <is>
          <t>10.1577/1548-8659(1959)88[23:RTOTCH]2.0.CO;2</t>
        </is>
      </c>
      <c r="BK3764"/>
      <c r="BL3764"/>
      <c r="BM3764"/>
      <c r="BN3764"/>
      <c r="BO3764"/>
      <c r="BP3764"/>
      <c r="BQ3764"/>
      <c r="BR3764"/>
      <c r="BS3764"/>
      <c r="BT3764" t="inlineStr">
        <is>
          <t>--</t>
        </is>
      </c>
      <c r="BU3764"/>
      <c r="BV3764"/>
      <c r="BW3764"/>
      <c r="BX3764"/>
      <c r="BY3764"/>
      <c r="BZ3764"/>
      <c r="CA3764"/>
      <c r="CB3764"/>
      <c r="CC3764"/>
      <c r="CD3764"/>
      <c r="CE3764"/>
      <c r="CF3764"/>
      <c r="CG3764"/>
      <c r="CH3764"/>
      <c r="CI3764" t="inlineStr">
        <is>
          <t xml:space="preserve"> O EFCT CONT/SWELLING, LIGHT COLORATION//HARD,ALK,DO,PH/ DILUTION WATER// </t>
        </is>
      </c>
      <c r="CJ3764" t="inlineStr">
        <is>
          <t xml:space="preserve">   O EFCT CONT/SWELLING, LIGHT COLORATION//HARD,ALK,DO,PH/ DILUTION WATER// </t>
        </is>
      </c>
      <c r="CK3764" t="inlineStr">
        <is>
          <t>Henderson,C., Q.H. Pickering, and C.M. Tarzwell</t>
        </is>
      </c>
      <c r="CL3764" t="n">
        <v>878.0</v>
      </c>
      <c r="CM3764" t="inlineStr">
        <is>
          <t>Relative Toxicity of Ten Chlorinated Hydrocarbon Insecticides to Four Species of Fish</t>
        </is>
      </c>
      <c r="CN3764" t="inlineStr">
        <is>
          <t>Trans. Am. Fish. Soc.88(1): 23-32</t>
        </is>
      </c>
      <c r="CO3764" t="n">
        <v>1959.0</v>
      </c>
      <c r="CP3764" t="inlineStr">
        <is>
          <t>Henderson,C., Q.H. Pickering, and C.M. Tarzwell (1959). Relative Toxicity of Ten Chlorinated Hydrocarbon Insecticides to Four Species of Fish. Trans. Am. Fish. Soc., 88, (1), 23-32. doi:10.1577/1548-8659(1959)88[23:RTOTCH]2.0.CO;2. ECOREF#:878</t>
        </is>
      </c>
    </row>
    <row r="3765">
      <c r="A3765" t="n">
        <v>8001352.0</v>
      </c>
      <c r="B3765" t="inlineStr">
        <is>
          <t>Toxaphene</t>
        </is>
      </c>
      <c r="C3765"/>
      <c r="D3765" t="inlineStr">
        <is>
          <t>Not reported</t>
        </is>
      </c>
      <c r="E3765" t="inlineStr">
        <is>
          <t>Not coded</t>
        </is>
      </c>
      <c r="F3765"/>
      <c r="G3765" t="n">
        <v>100.0</v>
      </c>
      <c r="H3765"/>
      <c r="I3765"/>
      <c r="J3765"/>
      <c r="K3765"/>
      <c r="L3765" t="inlineStr">
        <is>
          <t>Pimephales promelas</t>
        </is>
      </c>
      <c r="M3765" t="inlineStr">
        <is>
          <t>Fathead Minnow</t>
        </is>
      </c>
      <c r="N3765"/>
      <c r="O3765"/>
      <c r="P3765"/>
      <c r="Q3765"/>
      <c r="R3765"/>
      <c r="S3765"/>
      <c r="T3765"/>
      <c r="U3765"/>
      <c r="V3765" t="inlineStr">
        <is>
          <t>Static</t>
        </is>
      </c>
      <c r="W3765" t="inlineStr">
        <is>
          <t>Fresh water</t>
        </is>
      </c>
      <c r="X3765" t="inlineStr">
        <is>
          <t>Lab</t>
        </is>
      </c>
      <c r="Y3765"/>
      <c r="Z3765" t="inlineStr">
        <is>
          <t>Active ingredient</t>
        </is>
      </c>
      <c r="AA3765"/>
      <c r="AB3765" t="n">
        <v>0.02</v>
      </c>
      <c r="AC3765"/>
      <c r="AD3765" t="n">
        <v>0.015</v>
      </c>
      <c r="AE3765"/>
      <c r="AF3765" t="n">
        <v>0.027</v>
      </c>
      <c r="AG3765" t="inlineStr">
        <is>
          <t>AI mg/L</t>
        </is>
      </c>
      <c r="AH3765"/>
      <c r="AI3765"/>
      <c r="AJ3765"/>
      <c r="AK3765"/>
      <c r="AL3765"/>
      <c r="AM3765"/>
      <c r="AN3765"/>
      <c r="AO3765"/>
      <c r="AP3765"/>
      <c r="AQ3765"/>
      <c r="AR3765"/>
      <c r="AS3765"/>
      <c r="AT3765"/>
      <c r="AU3765"/>
      <c r="AV3765"/>
      <c r="AW3765"/>
      <c r="AX3765" t="inlineStr">
        <is>
          <t>Mortality</t>
        </is>
      </c>
      <c r="AY3765" t="inlineStr">
        <is>
          <t>Mortality</t>
        </is>
      </c>
      <c r="AZ3765" t="inlineStr">
        <is>
          <t>LC50</t>
        </is>
      </c>
      <c r="BA3765"/>
      <c r="BB3765" t="n">
        <v>4.0</v>
      </c>
      <c r="BC3765"/>
      <c r="BD3765"/>
      <c r="BE3765"/>
      <c r="BF3765"/>
      <c r="BG3765" t="inlineStr">
        <is>
          <t>Day(s)</t>
        </is>
      </c>
      <c r="BH3765" t="inlineStr">
        <is>
          <t>Pure</t>
        </is>
      </c>
      <c r="BI3765" t="inlineStr">
        <is>
          <t>DTXSID7021368</t>
        </is>
      </c>
      <c r="BJ3765"/>
      <c r="BK3765"/>
      <c r="BL3765"/>
      <c r="BM3765"/>
      <c r="BN3765"/>
      <c r="BO3765"/>
      <c r="BP3765"/>
      <c r="BQ3765"/>
      <c r="BR3765"/>
      <c r="BS3765"/>
      <c r="BT3765" t="inlineStr">
        <is>
          <t>--</t>
        </is>
      </c>
      <c r="BU3765"/>
      <c r="BV3765"/>
      <c r="BW3765"/>
      <c r="BX3765"/>
      <c r="BY3765"/>
      <c r="BZ3765"/>
      <c r="CA3765"/>
      <c r="CB3765"/>
      <c r="CC3765"/>
      <c r="CD3765"/>
      <c r="CE3765"/>
      <c r="CF3765"/>
      <c r="CG3765"/>
      <c r="CH3765"/>
      <c r="CI3765"/>
      <c r="CJ3765"/>
      <c r="CK3765" t="inlineStr">
        <is>
          <t>Mayer,F.L.,Jr., and M.R. Ellersieck</t>
        </is>
      </c>
      <c r="CL3765" t="n">
        <v>6797.0</v>
      </c>
      <c r="CM3765" t="inlineStr">
        <is>
          <t>Manual of Acute Toxicity: Interpretation and Data Base for 410 Chemicals and 66 Species of Freshwater Animals</t>
        </is>
      </c>
      <c r="CN3765" t="inlineStr">
        <is>
          <t>USDI Fish and Wildlife Service, Publication No.160, Washington, DC:505 p.</t>
        </is>
      </c>
      <c r="CO3765" t="n">
        <v>1986.0</v>
      </c>
      <c r="CP3765" t="inlineStr">
        <is>
          <t>Mayer,F.L.,Jr., and M.R. Ellersieck (1986). Manual of Acute Toxicity: Interpretation and Data Base for 410 Chemicals and 66 Species of Freshwater Animals. USDI Fish and Wildlife Service, Publication No.160, Washington, DC, 505 p. ECOREF#:6797</t>
        </is>
      </c>
    </row>
    <row r="3766">
      <c r="A3766" t="n">
        <v>8001352.0</v>
      </c>
      <c r="B3766" t="inlineStr">
        <is>
          <t>Toxaphene</t>
        </is>
      </c>
      <c r="C3766" t="inlineStr">
        <is>
          <t>Reference Standard</t>
        </is>
      </c>
      <c r="D3766" t="inlineStr">
        <is>
          <t>Unmeasured</t>
        </is>
      </c>
      <c r="E3766" t="inlineStr">
        <is>
          <t>Not coded</t>
        </is>
      </c>
      <c r="F3766"/>
      <c r="G3766" t="n">
        <v>100.0</v>
      </c>
      <c r="H3766"/>
      <c r="I3766"/>
      <c r="J3766"/>
      <c r="K3766"/>
      <c r="L3766" t="inlineStr">
        <is>
          <t>Pimephales promelas</t>
        </is>
      </c>
      <c r="M3766" t="inlineStr">
        <is>
          <t>Fathead Minnow</t>
        </is>
      </c>
      <c r="N3766"/>
      <c r="O3766"/>
      <c r="P3766"/>
      <c r="Q3766"/>
      <c r="R3766"/>
      <c r="S3766"/>
      <c r="T3766"/>
      <c r="U3766"/>
      <c r="V3766" t="inlineStr">
        <is>
          <t>Static</t>
        </is>
      </c>
      <c r="W3766" t="inlineStr">
        <is>
          <t>Fresh water</t>
        </is>
      </c>
      <c r="X3766" t="inlineStr">
        <is>
          <t>Lab</t>
        </is>
      </c>
      <c r="Y3766"/>
      <c r="Z3766" t="inlineStr">
        <is>
          <t>Active ingredient</t>
        </is>
      </c>
      <c r="AA3766"/>
      <c r="AB3766" t="n">
        <v>0.0075</v>
      </c>
      <c r="AC3766"/>
      <c r="AD3766"/>
      <c r="AE3766"/>
      <c r="AF3766"/>
      <c r="AG3766" t="inlineStr">
        <is>
          <t>AI mg/L</t>
        </is>
      </c>
      <c r="AH3766"/>
      <c r="AI3766"/>
      <c r="AJ3766"/>
      <c r="AK3766"/>
      <c r="AL3766"/>
      <c r="AM3766"/>
      <c r="AN3766"/>
      <c r="AO3766"/>
      <c r="AP3766"/>
      <c r="AQ3766"/>
      <c r="AR3766"/>
      <c r="AS3766"/>
      <c r="AT3766"/>
      <c r="AU3766"/>
      <c r="AV3766"/>
      <c r="AW3766"/>
      <c r="AX3766" t="inlineStr">
        <is>
          <t>Mortality</t>
        </is>
      </c>
      <c r="AY3766" t="inlineStr">
        <is>
          <t>Mortality</t>
        </is>
      </c>
      <c r="AZ3766" t="inlineStr">
        <is>
          <t>LC50</t>
        </is>
      </c>
      <c r="BA3766"/>
      <c r="BB3766" t="n">
        <v>4.0</v>
      </c>
      <c r="BC3766"/>
      <c r="BD3766"/>
      <c r="BE3766"/>
      <c r="BF3766"/>
      <c r="BG3766" t="inlineStr">
        <is>
          <t>Day(s)</t>
        </is>
      </c>
      <c r="BH3766"/>
      <c r="BI3766" t="inlineStr">
        <is>
          <t>DTXSID7021368</t>
        </is>
      </c>
      <c r="BJ3766" t="inlineStr">
        <is>
          <t>10.1577/1548-8659(1959)88[23:RTOTCH]2.0.CO;2</t>
        </is>
      </c>
      <c r="BK3766"/>
      <c r="BL3766"/>
      <c r="BM3766"/>
      <c r="BN3766"/>
      <c r="BO3766"/>
      <c r="BP3766"/>
      <c r="BQ3766"/>
      <c r="BR3766"/>
      <c r="BS3766"/>
      <c r="BT3766" t="inlineStr">
        <is>
          <t>--</t>
        </is>
      </c>
      <c r="BU3766"/>
      <c r="BV3766"/>
      <c r="BW3766"/>
      <c r="BX3766"/>
      <c r="BY3766"/>
      <c r="BZ3766"/>
      <c r="CA3766"/>
      <c r="CB3766"/>
      <c r="CC3766"/>
      <c r="CD3766"/>
      <c r="CE3766"/>
      <c r="CF3766"/>
      <c r="CG3766"/>
      <c r="CH3766"/>
      <c r="CI3766" t="inlineStr">
        <is>
          <t xml:space="preserve"> O EFCT CONT/SWELLING, LIGHT COLORATION//HARD,ALK,DO,PH/ DILUTION WATER//CODE/95 % DIST WATER, 5 % SPRING WATER// </t>
        </is>
      </c>
      <c r="CJ3766" t="inlineStr">
        <is>
          <t xml:space="preserve">   O EFCT CONT/SWELLING, LIGHT COLORATION//HARD,ALK,DO,PH/ DILUTION WATER//CODE/95 % DIST WATER, 5 % SPRING WATER// </t>
        </is>
      </c>
      <c r="CK3766" t="inlineStr">
        <is>
          <t>Henderson,C., Q.H. Pickering, and C.M. Tarzwell</t>
        </is>
      </c>
      <c r="CL3766" t="n">
        <v>878.0</v>
      </c>
      <c r="CM3766" t="inlineStr">
        <is>
          <t>Relative Toxicity of Ten Chlorinated Hydrocarbon Insecticides to Four Species of Fish</t>
        </is>
      </c>
      <c r="CN3766" t="inlineStr">
        <is>
          <t>Trans. Am. Fish. Soc.88(1): 23-32</t>
        </is>
      </c>
      <c r="CO3766" t="n">
        <v>1959.0</v>
      </c>
      <c r="CP3766" t="inlineStr">
        <is>
          <t>Henderson,C., Q.H. Pickering, and C.M. Tarzwell (1959). Relative Toxicity of Ten Chlorinated Hydrocarbon Insecticides to Four Species of Fish. Trans. Am. Fish. Soc., 88, (1), 23-32. doi:10.1577/1548-8659(1959)88[23:RTOTCH]2.0.CO;2. ECOREF#:878</t>
        </is>
      </c>
    </row>
    <row r="3767">
      <c r="A3767" t="n">
        <v>8001352.0</v>
      </c>
      <c r="B3767" t="inlineStr">
        <is>
          <t>Toxaphene</t>
        </is>
      </c>
      <c r="C3767"/>
      <c r="D3767" t="inlineStr">
        <is>
          <t>Measured</t>
        </is>
      </c>
      <c r="E3767" t="inlineStr">
        <is>
          <t>Not coded</t>
        </is>
      </c>
      <c r="F3767"/>
      <c r="G3767"/>
      <c r="H3767"/>
      <c r="I3767"/>
      <c r="J3767"/>
      <c r="K3767"/>
      <c r="L3767" t="inlineStr">
        <is>
          <t>Pimephales promelas</t>
        </is>
      </c>
      <c r="M3767" t="inlineStr">
        <is>
          <t>Fathead Minnow</t>
        </is>
      </c>
      <c r="N3767"/>
      <c r="O3767"/>
      <c r="P3767" t="n">
        <v>30.0</v>
      </c>
      <c r="Q3767"/>
      <c r="R3767"/>
      <c r="S3767"/>
      <c r="T3767"/>
      <c r="U3767" t="inlineStr">
        <is>
          <t>Day(s)</t>
        </is>
      </c>
      <c r="V3767" t="inlineStr">
        <is>
          <t>Flow-through</t>
        </is>
      </c>
      <c r="W3767" t="inlineStr">
        <is>
          <t>Fresh water</t>
        </is>
      </c>
      <c r="X3767" t="inlineStr">
        <is>
          <t>Lab</t>
        </is>
      </c>
      <c r="Y3767"/>
      <c r="Z3767" t="inlineStr">
        <is>
          <t>Active ingredient</t>
        </is>
      </c>
      <c r="AA3767"/>
      <c r="AB3767" t="n">
        <v>0.0072</v>
      </c>
      <c r="AC3767"/>
      <c r="AD3767" t="n">
        <v>0.0061</v>
      </c>
      <c r="AE3767"/>
      <c r="AF3767" t="n">
        <v>0.0085</v>
      </c>
      <c r="AG3767" t="inlineStr">
        <is>
          <t>AI mg/L</t>
        </is>
      </c>
      <c r="AH3767"/>
      <c r="AI3767"/>
      <c r="AJ3767"/>
      <c r="AK3767"/>
      <c r="AL3767"/>
      <c r="AM3767"/>
      <c r="AN3767"/>
      <c r="AO3767"/>
      <c r="AP3767"/>
      <c r="AQ3767"/>
      <c r="AR3767"/>
      <c r="AS3767"/>
      <c r="AT3767"/>
      <c r="AU3767"/>
      <c r="AV3767"/>
      <c r="AW3767"/>
      <c r="AX3767" t="inlineStr">
        <is>
          <t>Mortality</t>
        </is>
      </c>
      <c r="AY3767" t="inlineStr">
        <is>
          <t>Mortality</t>
        </is>
      </c>
      <c r="AZ3767" t="inlineStr">
        <is>
          <t>LC50</t>
        </is>
      </c>
      <c r="BA3767"/>
      <c r="BB3767" t="n">
        <v>4.0</v>
      </c>
      <c r="BC3767"/>
      <c r="BD3767"/>
      <c r="BE3767"/>
      <c r="BF3767"/>
      <c r="BG3767" t="inlineStr">
        <is>
          <t>Day(s)</t>
        </is>
      </c>
      <c r="BH3767"/>
      <c r="BI3767" t="inlineStr">
        <is>
          <t>DTXSID7021368</t>
        </is>
      </c>
      <c r="BJ3767"/>
      <c r="BK3767"/>
      <c r="BL3767"/>
      <c r="BM3767"/>
      <c r="BN3767"/>
      <c r="BO3767"/>
      <c r="BP3767"/>
      <c r="BQ3767"/>
      <c r="BR3767"/>
      <c r="BS3767"/>
      <c r="BT3767" t="inlineStr">
        <is>
          <t>--</t>
        </is>
      </c>
      <c r="BU3767"/>
      <c r="BV3767"/>
      <c r="BW3767"/>
      <c r="BX3767"/>
      <c r="BY3767"/>
      <c r="BZ3767"/>
      <c r="CA3767"/>
      <c r="CB3767"/>
      <c r="CC3767"/>
      <c r="CD3767"/>
      <c r="CE3767"/>
      <c r="CF3767"/>
      <c r="CG3767"/>
      <c r="CH3767"/>
      <c r="CI3767"/>
      <c r="CJ3767"/>
      <c r="CK3767" t="inlineStr">
        <is>
          <t>Mayer,F.L.,Jr., P.M.,Jr. Mehrle, and W.P. Dwyer</t>
        </is>
      </c>
      <c r="CL3767" t="n">
        <v>648.0</v>
      </c>
      <c r="CM3767" t="inlineStr">
        <is>
          <t>Toxaphene: Chronic Toxicity to Fathead Minnows and Channel Catfish</t>
        </is>
      </c>
      <c r="CN3767" t="inlineStr">
        <is>
          <t>EPA-600/3-77-069, U.S.EPA, Duluth, MN:38 p.</t>
        </is>
      </c>
      <c r="CO3767" t="n">
        <v>1977.0</v>
      </c>
      <c r="CP3767" t="inlineStr">
        <is>
          <t>Mayer,F.L.,Jr., P.M.,Jr. Mehrle, and W.P. Dwyer (1977). Toxaphene: Chronic Toxicity to Fathead Minnows and Channel Catfish. EPA-600/3-77-069, U.S.EPA, Duluth, MN, 38 p. ECOREF#:648</t>
        </is>
      </c>
    </row>
    <row r="3768">
      <c r="A3768" t="n">
        <v>8001352.0</v>
      </c>
      <c r="B3768" t="inlineStr">
        <is>
          <t>Toxaphene</t>
        </is>
      </c>
      <c r="C3768"/>
      <c r="D3768" t="inlineStr">
        <is>
          <t>Unmeasured</t>
        </is>
      </c>
      <c r="E3768" t="inlineStr">
        <is>
          <t>Not coded</t>
        </is>
      </c>
      <c r="F3768"/>
      <c r="G3768"/>
      <c r="H3768"/>
      <c r="I3768"/>
      <c r="J3768"/>
      <c r="K3768"/>
      <c r="L3768" t="inlineStr">
        <is>
          <t>Pimephales promelas</t>
        </is>
      </c>
      <c r="M3768" t="inlineStr">
        <is>
          <t>Fathead Minnow</t>
        </is>
      </c>
      <c r="N3768"/>
      <c r="O3768"/>
      <c r="P3768"/>
      <c r="Q3768"/>
      <c r="R3768"/>
      <c r="S3768"/>
      <c r="T3768"/>
      <c r="U3768"/>
      <c r="V3768" t="inlineStr">
        <is>
          <t>Aquatic, unspecified</t>
        </is>
      </c>
      <c r="W3768" t="inlineStr">
        <is>
          <t>Fresh water</t>
        </is>
      </c>
      <c r="X3768" t="inlineStr">
        <is>
          <t>Lab</t>
        </is>
      </c>
      <c r="Y3768"/>
      <c r="Z3768" t="inlineStr">
        <is>
          <t>Active ingredient</t>
        </is>
      </c>
      <c r="AA3768"/>
      <c r="AB3768" t="n">
        <v>0.013</v>
      </c>
      <c r="AC3768"/>
      <c r="AD3768"/>
      <c r="AE3768"/>
      <c r="AF3768"/>
      <c r="AG3768" t="inlineStr">
        <is>
          <t>AI mg/L</t>
        </is>
      </c>
      <c r="AH3768"/>
      <c r="AI3768"/>
      <c r="AJ3768"/>
      <c r="AK3768"/>
      <c r="AL3768"/>
      <c r="AM3768"/>
      <c r="AN3768"/>
      <c r="AO3768"/>
      <c r="AP3768"/>
      <c r="AQ3768"/>
      <c r="AR3768"/>
      <c r="AS3768"/>
      <c r="AT3768"/>
      <c r="AU3768"/>
      <c r="AV3768"/>
      <c r="AW3768"/>
      <c r="AX3768" t="inlineStr">
        <is>
          <t>Mortality</t>
        </is>
      </c>
      <c r="AY3768" t="inlineStr">
        <is>
          <t>Mortality</t>
        </is>
      </c>
      <c r="AZ3768" t="inlineStr">
        <is>
          <t>LC50</t>
        </is>
      </c>
      <c r="BA3768"/>
      <c r="BB3768" t="n">
        <v>4.0</v>
      </c>
      <c r="BC3768"/>
      <c r="BD3768"/>
      <c r="BE3768"/>
      <c r="BF3768"/>
      <c r="BG3768" t="inlineStr">
        <is>
          <t>Day(s)</t>
        </is>
      </c>
      <c r="BH3768"/>
      <c r="BI3768" t="inlineStr">
        <is>
          <t>DTXSID7021368</t>
        </is>
      </c>
      <c r="BJ3768" t="inlineStr">
        <is>
          <t>10.1002/j.1551-8833.1960.tb00630.x</t>
        </is>
      </c>
      <c r="BK3768"/>
      <c r="BL3768"/>
      <c r="BM3768"/>
      <c r="BN3768"/>
      <c r="BO3768"/>
      <c r="BP3768"/>
      <c r="BQ3768"/>
      <c r="BR3768"/>
      <c r="BS3768"/>
      <c r="BT3768" t="inlineStr">
        <is>
          <t>--</t>
        </is>
      </c>
      <c r="BU3768"/>
      <c r="BV3768"/>
      <c r="BW3768"/>
      <c r="BX3768"/>
      <c r="BY3768"/>
      <c r="BZ3768"/>
      <c r="CA3768"/>
      <c r="CB3768"/>
      <c r="CC3768"/>
      <c r="CD3768"/>
      <c r="CE3768"/>
      <c r="CF3768"/>
      <c r="CG3768"/>
      <c r="CH3768"/>
      <c r="CI3768" t="inlineStr">
        <is>
          <t xml:space="preserve"> O EFCT CONT/ODOR REMOVAL//ENDPT/TLM// </t>
        </is>
      </c>
      <c r="CJ3768" t="inlineStr">
        <is>
          <t xml:space="preserve">   O EFCT CONT/ODOR REMOVAL//ENDPT/TLM// </t>
        </is>
      </c>
      <c r="CK3768" t="inlineStr">
        <is>
          <t>Cohen,J.M., L.J. Kamphake, A.E. Lemke, C. Henderson, and R.L. Woodward</t>
        </is>
      </c>
      <c r="CL3768" t="n">
        <v>2082.0</v>
      </c>
      <c r="CM3768" t="inlineStr">
        <is>
          <t>Effect of Fish Poisons on Water Supplies.  Part 1.  Removal of Toxic Materials</t>
        </is>
      </c>
      <c r="CN3768" t="inlineStr">
        <is>
          <t>J. Am. Water Works Assoc.52(12): 1551-1566</t>
        </is>
      </c>
      <c r="CO3768" t="n">
        <v>1960.0</v>
      </c>
      <c r="CP3768" t="inlineStr">
        <is>
          <t>Cohen,J.M., L.J. Kamphake, A.E. Lemke, C. Henderson, and R.L. Woodward (1960). Effect of Fish Poisons on Water Supplies.  Part 1.  Removal of Toxic Materials. J. Am. Water Works Assoc., 52, (12), 1551-1566. doi:10.1002/j.1551-8833.1960.tb00630.x. ECOREF#:2082</t>
        </is>
      </c>
    </row>
    <row r="3769">
      <c r="A3769" t="n">
        <v>8001352.0</v>
      </c>
      <c r="B3769" t="inlineStr">
        <is>
          <t>Toxaphene</t>
        </is>
      </c>
      <c r="C3769"/>
      <c r="D3769" t="inlineStr">
        <is>
          <t>Not reported</t>
        </is>
      </c>
      <c r="E3769" t="inlineStr">
        <is>
          <t>Not coded</t>
        </is>
      </c>
      <c r="F3769"/>
      <c r="G3769" t="n">
        <v>100.0</v>
      </c>
      <c r="H3769"/>
      <c r="I3769"/>
      <c r="J3769"/>
      <c r="K3769"/>
      <c r="L3769" t="inlineStr">
        <is>
          <t>Pimephales promelas</t>
        </is>
      </c>
      <c r="M3769" t="inlineStr">
        <is>
          <t>Fathead Minnow</t>
        </is>
      </c>
      <c r="N3769"/>
      <c r="O3769"/>
      <c r="P3769"/>
      <c r="Q3769"/>
      <c r="R3769"/>
      <c r="S3769"/>
      <c r="T3769"/>
      <c r="U3769"/>
      <c r="V3769" t="inlineStr">
        <is>
          <t>Flow-through</t>
        </is>
      </c>
      <c r="W3769" t="inlineStr">
        <is>
          <t>Fresh water</t>
        </is>
      </c>
      <c r="X3769" t="inlineStr">
        <is>
          <t>Lab</t>
        </is>
      </c>
      <c r="Y3769"/>
      <c r="Z3769" t="inlineStr">
        <is>
          <t>Active ingredient</t>
        </is>
      </c>
      <c r="AA3769"/>
      <c r="AB3769" t="n">
        <v>0.0056</v>
      </c>
      <c r="AC3769"/>
      <c r="AD3769" t="n">
        <v>0.0039</v>
      </c>
      <c r="AE3769"/>
      <c r="AF3769" t="n">
        <v>0.008</v>
      </c>
      <c r="AG3769" t="inlineStr">
        <is>
          <t>AI mg/L</t>
        </is>
      </c>
      <c r="AH3769"/>
      <c r="AI3769"/>
      <c r="AJ3769"/>
      <c r="AK3769"/>
      <c r="AL3769"/>
      <c r="AM3769"/>
      <c r="AN3769"/>
      <c r="AO3769"/>
      <c r="AP3769"/>
      <c r="AQ3769"/>
      <c r="AR3769"/>
      <c r="AS3769"/>
      <c r="AT3769"/>
      <c r="AU3769"/>
      <c r="AV3769"/>
      <c r="AW3769"/>
      <c r="AX3769" t="inlineStr">
        <is>
          <t>Mortality</t>
        </is>
      </c>
      <c r="AY3769" t="inlineStr">
        <is>
          <t>Mortality</t>
        </is>
      </c>
      <c r="AZ3769" t="inlineStr">
        <is>
          <t>LC50</t>
        </is>
      </c>
      <c r="BA3769"/>
      <c r="BB3769" t="n">
        <v>4.0</v>
      </c>
      <c r="BC3769"/>
      <c r="BD3769"/>
      <c r="BE3769"/>
      <c r="BF3769"/>
      <c r="BG3769" t="inlineStr">
        <is>
          <t>Day(s)</t>
        </is>
      </c>
      <c r="BH3769" t="inlineStr">
        <is>
          <t>Pure</t>
        </is>
      </c>
      <c r="BI3769" t="inlineStr">
        <is>
          <t>DTXSID7021368</t>
        </is>
      </c>
      <c r="BJ3769"/>
      <c r="BK3769"/>
      <c r="BL3769"/>
      <c r="BM3769"/>
      <c r="BN3769"/>
      <c r="BO3769"/>
      <c r="BP3769"/>
      <c r="BQ3769"/>
      <c r="BR3769"/>
      <c r="BS3769"/>
      <c r="BT3769" t="inlineStr">
        <is>
          <t>--</t>
        </is>
      </c>
      <c r="BU3769"/>
      <c r="BV3769"/>
      <c r="BW3769"/>
      <c r="BX3769"/>
      <c r="BY3769"/>
      <c r="BZ3769"/>
      <c r="CA3769"/>
      <c r="CB3769"/>
      <c r="CC3769"/>
      <c r="CD3769"/>
      <c r="CE3769"/>
      <c r="CF3769"/>
      <c r="CG3769"/>
      <c r="CH3769"/>
      <c r="CI3769"/>
      <c r="CJ3769"/>
      <c r="CK3769" t="inlineStr">
        <is>
          <t>Mayer,F.L.,Jr., and M.R. Ellersieck</t>
        </is>
      </c>
      <c r="CL3769" t="n">
        <v>6797.0</v>
      </c>
      <c r="CM3769" t="inlineStr">
        <is>
          <t>Manual of Acute Toxicity: Interpretation and Data Base for 410 Chemicals and 66 Species of Freshwater Animals</t>
        </is>
      </c>
      <c r="CN3769" t="inlineStr">
        <is>
          <t>USDI Fish and Wildlife Service, Publication No.160, Washington, DC:505 p.</t>
        </is>
      </c>
      <c r="CO3769" t="n">
        <v>1986.0</v>
      </c>
      <c r="CP3769" t="inlineStr">
        <is>
          <t>Mayer,F.L.,Jr., and M.R. Ellersieck (1986). Manual of Acute Toxicity: Interpretation and Data Base for 410 Chemicals and 66 Species of Freshwater Animals. USDI Fish and Wildlife Service, Publication No.160, Washington, DC, 505 p. ECOREF#:6797</t>
        </is>
      </c>
    </row>
    <row r="3770">
      <c r="A3770" t="n">
        <v>8001352.0</v>
      </c>
      <c r="B3770" t="inlineStr">
        <is>
          <t>Toxaphene</t>
        </is>
      </c>
      <c r="C3770"/>
      <c r="D3770" t="inlineStr">
        <is>
          <t>Unmeasured</t>
        </is>
      </c>
      <c r="E3770" t="inlineStr">
        <is>
          <t>Not coded</t>
        </is>
      </c>
      <c r="F3770"/>
      <c r="G3770"/>
      <c r="H3770"/>
      <c r="I3770"/>
      <c r="J3770"/>
      <c r="K3770"/>
      <c r="L3770" t="inlineStr">
        <is>
          <t>Pimephales promelas</t>
        </is>
      </c>
      <c r="M3770" t="inlineStr">
        <is>
          <t>Fathead Minnow</t>
        </is>
      </c>
      <c r="N3770"/>
      <c r="O3770"/>
      <c r="P3770"/>
      <c r="Q3770"/>
      <c r="R3770"/>
      <c r="S3770"/>
      <c r="T3770"/>
      <c r="U3770"/>
      <c r="V3770" t="inlineStr">
        <is>
          <t>Aquatic, unspecified</t>
        </is>
      </c>
      <c r="W3770" t="inlineStr">
        <is>
          <t>Fresh water</t>
        </is>
      </c>
      <c r="X3770" t="inlineStr">
        <is>
          <t>Lab</t>
        </is>
      </c>
      <c r="Y3770"/>
      <c r="Z3770" t="inlineStr">
        <is>
          <t>Formulation</t>
        </is>
      </c>
      <c r="AA3770"/>
      <c r="AB3770" t="n">
        <v>0.014</v>
      </c>
      <c r="AC3770"/>
      <c r="AD3770"/>
      <c r="AE3770"/>
      <c r="AF3770"/>
      <c r="AG3770" t="inlineStr">
        <is>
          <t>AI mg/L</t>
        </is>
      </c>
      <c r="AH3770"/>
      <c r="AI3770"/>
      <c r="AJ3770"/>
      <c r="AK3770"/>
      <c r="AL3770"/>
      <c r="AM3770"/>
      <c r="AN3770"/>
      <c r="AO3770"/>
      <c r="AP3770"/>
      <c r="AQ3770"/>
      <c r="AR3770"/>
      <c r="AS3770"/>
      <c r="AT3770"/>
      <c r="AU3770"/>
      <c r="AV3770"/>
      <c r="AW3770"/>
      <c r="AX3770" t="inlineStr">
        <is>
          <t>Mortality</t>
        </is>
      </c>
      <c r="AY3770" t="inlineStr">
        <is>
          <t>Mortality</t>
        </is>
      </c>
      <c r="AZ3770" t="inlineStr">
        <is>
          <t>LC50</t>
        </is>
      </c>
      <c r="BA3770"/>
      <c r="BB3770" t="n">
        <v>4.0</v>
      </c>
      <c r="BC3770"/>
      <c r="BD3770"/>
      <c r="BE3770"/>
      <c r="BF3770"/>
      <c r="BG3770" t="inlineStr">
        <is>
          <t>Day(s)</t>
        </is>
      </c>
      <c r="BH3770"/>
      <c r="BI3770" t="inlineStr">
        <is>
          <t>DTXSID7021368</t>
        </is>
      </c>
      <c r="BJ3770"/>
      <c r="BK3770"/>
      <c r="BL3770"/>
      <c r="BM3770"/>
      <c r="BN3770"/>
      <c r="BO3770"/>
      <c r="BP3770"/>
      <c r="BQ3770"/>
      <c r="BR3770"/>
      <c r="BS3770"/>
      <c r="BT3770" t="inlineStr">
        <is>
          <t>--</t>
        </is>
      </c>
      <c r="BU3770"/>
      <c r="BV3770"/>
      <c r="BW3770"/>
      <c r="BX3770"/>
      <c r="BY3770"/>
      <c r="BZ3770"/>
      <c r="CA3770"/>
      <c r="CB3770"/>
      <c r="CC3770"/>
      <c r="CD3770"/>
      <c r="CE3770"/>
      <c r="CF3770"/>
      <c r="CG3770"/>
      <c r="CH3770"/>
      <c r="CI3770"/>
      <c r="CJ3770"/>
      <c r="CK3770" t="inlineStr">
        <is>
          <t>Mayer,F.L.,Jr.</t>
        </is>
      </c>
      <c r="CL3770" t="n">
        <v>70421.0</v>
      </c>
      <c r="CM3770" t="inlineStr">
        <is>
          <t>Pesticides as Pollutants</t>
        </is>
      </c>
      <c r="CN3770" t="inlineStr">
        <is>
          <t>In: B.G.Liptak (Ed.), Environmental Engineer's Handbook, Chilton Book Co., Radnor, PA:405-418</t>
        </is>
      </c>
      <c r="CO3770" t="n">
        <v>1974.0</v>
      </c>
      <c r="CP3770" t="inlineStr">
        <is>
          <t>Mayer,F.L.,Jr. (1974). Pesticides as Pollutants. In: B.G.Liptak (Ed.), Environmental Engineer's Handbook, Chilton Book Co., Radnor, PA, 405-418. ECOREF#:70421</t>
        </is>
      </c>
    </row>
    <row r="3771">
      <c r="A3771" t="n">
        <v>8001352.0</v>
      </c>
      <c r="B3771" t="inlineStr">
        <is>
          <t>Toxaphene</t>
        </is>
      </c>
      <c r="C3771"/>
      <c r="D3771" t="inlineStr">
        <is>
          <t>Not reported</t>
        </is>
      </c>
      <c r="E3771" t="inlineStr">
        <is>
          <t>Not coded</t>
        </is>
      </c>
      <c r="F3771"/>
      <c r="G3771" t="n">
        <v>100.0</v>
      </c>
      <c r="H3771"/>
      <c r="I3771"/>
      <c r="J3771"/>
      <c r="K3771"/>
      <c r="L3771" t="inlineStr">
        <is>
          <t>Pimephales promelas</t>
        </is>
      </c>
      <c r="M3771" t="inlineStr">
        <is>
          <t>Fathead Minnow</t>
        </is>
      </c>
      <c r="N3771"/>
      <c r="O3771"/>
      <c r="P3771"/>
      <c r="Q3771"/>
      <c r="R3771"/>
      <c r="S3771"/>
      <c r="T3771"/>
      <c r="U3771"/>
      <c r="V3771" t="inlineStr">
        <is>
          <t>Static</t>
        </is>
      </c>
      <c r="W3771" t="inlineStr">
        <is>
          <t>Fresh water</t>
        </is>
      </c>
      <c r="X3771" t="inlineStr">
        <is>
          <t>Lab</t>
        </is>
      </c>
      <c r="Y3771"/>
      <c r="Z3771" t="inlineStr">
        <is>
          <t>Active ingredient</t>
        </is>
      </c>
      <c r="AA3771"/>
      <c r="AB3771" t="n">
        <v>0.018</v>
      </c>
      <c r="AC3771"/>
      <c r="AD3771" t="n">
        <v>0.012</v>
      </c>
      <c r="AE3771"/>
      <c r="AF3771" t="n">
        <v>0.027</v>
      </c>
      <c r="AG3771" t="inlineStr">
        <is>
          <t>AI mg/L</t>
        </is>
      </c>
      <c r="AH3771"/>
      <c r="AI3771"/>
      <c r="AJ3771"/>
      <c r="AK3771"/>
      <c r="AL3771"/>
      <c r="AM3771"/>
      <c r="AN3771"/>
      <c r="AO3771"/>
      <c r="AP3771"/>
      <c r="AQ3771"/>
      <c r="AR3771"/>
      <c r="AS3771"/>
      <c r="AT3771"/>
      <c r="AU3771"/>
      <c r="AV3771"/>
      <c r="AW3771"/>
      <c r="AX3771" t="inlineStr">
        <is>
          <t>Mortality</t>
        </is>
      </c>
      <c r="AY3771" t="inlineStr">
        <is>
          <t>Mortality</t>
        </is>
      </c>
      <c r="AZ3771" t="inlineStr">
        <is>
          <t>LC50</t>
        </is>
      </c>
      <c r="BA3771"/>
      <c r="BB3771" t="n">
        <v>4.0</v>
      </c>
      <c r="BC3771"/>
      <c r="BD3771"/>
      <c r="BE3771"/>
      <c r="BF3771"/>
      <c r="BG3771" t="inlineStr">
        <is>
          <t>Day(s)</t>
        </is>
      </c>
      <c r="BH3771" t="inlineStr">
        <is>
          <t>Pure</t>
        </is>
      </c>
      <c r="BI3771" t="inlineStr">
        <is>
          <t>DTXSID7021368</t>
        </is>
      </c>
      <c r="BJ3771"/>
      <c r="BK3771"/>
      <c r="BL3771"/>
      <c r="BM3771"/>
      <c r="BN3771"/>
      <c r="BO3771"/>
      <c r="BP3771"/>
      <c r="BQ3771"/>
      <c r="BR3771"/>
      <c r="BS3771"/>
      <c r="BT3771" t="inlineStr">
        <is>
          <t>--</t>
        </is>
      </c>
      <c r="BU3771"/>
      <c r="BV3771"/>
      <c r="BW3771"/>
      <c r="BX3771"/>
      <c r="BY3771"/>
      <c r="BZ3771"/>
      <c r="CA3771"/>
      <c r="CB3771"/>
      <c r="CC3771"/>
      <c r="CD3771"/>
      <c r="CE3771"/>
      <c r="CF3771"/>
      <c r="CG3771"/>
      <c r="CH3771"/>
      <c r="CI3771"/>
      <c r="CJ3771"/>
      <c r="CK3771" t="inlineStr">
        <is>
          <t>Mayer,F.L.,Jr., and M.R. Ellersieck</t>
        </is>
      </c>
      <c r="CL3771" t="n">
        <v>6797.0</v>
      </c>
      <c r="CM3771" t="inlineStr">
        <is>
          <t>Manual of Acute Toxicity: Interpretation and Data Base for 410 Chemicals and 66 Species of Freshwater Animals</t>
        </is>
      </c>
      <c r="CN3771" t="inlineStr">
        <is>
          <t>USDI Fish and Wildlife Service, Publication No.160, Washington, DC:505 p.</t>
        </is>
      </c>
      <c r="CO3771" t="n">
        <v>1986.0</v>
      </c>
      <c r="CP3771" t="inlineStr">
        <is>
          <t>Mayer,F.L.,Jr., and M.R. Ellersieck (1986). Manual of Acute Toxicity: Interpretation and Data Base for 410 Chemicals and 66 Species of Freshwater Animals. USDI Fish and Wildlife Service, Publication No.160, Washington, DC, 505 p. ECOREF#:6797</t>
        </is>
      </c>
    </row>
    <row r="3772">
      <c r="A3772" t="n">
        <v>8001352.0</v>
      </c>
      <c r="B3772" t="inlineStr">
        <is>
          <t>Toxaphene</t>
        </is>
      </c>
      <c r="C3772"/>
      <c r="D3772" t="inlineStr">
        <is>
          <t>Not reported</t>
        </is>
      </c>
      <c r="E3772" t="inlineStr">
        <is>
          <t>Not coded</t>
        </is>
      </c>
      <c r="F3772"/>
      <c r="G3772" t="n">
        <v>100.0</v>
      </c>
      <c r="H3772"/>
      <c r="I3772"/>
      <c r="J3772"/>
      <c r="K3772"/>
      <c r="L3772" t="inlineStr">
        <is>
          <t>Pimephales promelas</t>
        </is>
      </c>
      <c r="M3772" t="inlineStr">
        <is>
          <t>Fathead Minnow</t>
        </is>
      </c>
      <c r="N3772"/>
      <c r="O3772"/>
      <c r="P3772"/>
      <c r="Q3772"/>
      <c r="R3772"/>
      <c r="S3772"/>
      <c r="T3772"/>
      <c r="U3772"/>
      <c r="V3772" t="inlineStr">
        <is>
          <t>Static</t>
        </is>
      </c>
      <c r="W3772" t="inlineStr">
        <is>
          <t>Fresh water</t>
        </is>
      </c>
      <c r="X3772" t="inlineStr">
        <is>
          <t>Lab</t>
        </is>
      </c>
      <c r="Y3772"/>
      <c r="Z3772" t="inlineStr">
        <is>
          <t>Active ingredient</t>
        </is>
      </c>
      <c r="AA3772"/>
      <c r="AB3772" t="n">
        <v>0.014</v>
      </c>
      <c r="AC3772"/>
      <c r="AD3772" t="n">
        <v>0.009</v>
      </c>
      <c r="AE3772"/>
      <c r="AF3772" t="n">
        <v>0.022</v>
      </c>
      <c r="AG3772" t="inlineStr">
        <is>
          <t>AI mg/L</t>
        </is>
      </c>
      <c r="AH3772"/>
      <c r="AI3772"/>
      <c r="AJ3772"/>
      <c r="AK3772"/>
      <c r="AL3772"/>
      <c r="AM3772"/>
      <c r="AN3772"/>
      <c r="AO3772"/>
      <c r="AP3772"/>
      <c r="AQ3772"/>
      <c r="AR3772"/>
      <c r="AS3772"/>
      <c r="AT3772"/>
      <c r="AU3772"/>
      <c r="AV3772"/>
      <c r="AW3772"/>
      <c r="AX3772" t="inlineStr">
        <is>
          <t>Mortality</t>
        </is>
      </c>
      <c r="AY3772" t="inlineStr">
        <is>
          <t>Mortality</t>
        </is>
      </c>
      <c r="AZ3772" t="inlineStr">
        <is>
          <t>LC50</t>
        </is>
      </c>
      <c r="BA3772"/>
      <c r="BB3772" t="n">
        <v>4.0</v>
      </c>
      <c r="BC3772"/>
      <c r="BD3772"/>
      <c r="BE3772"/>
      <c r="BF3772"/>
      <c r="BG3772" t="inlineStr">
        <is>
          <t>Day(s)</t>
        </is>
      </c>
      <c r="BH3772" t="inlineStr">
        <is>
          <t>Pure</t>
        </is>
      </c>
      <c r="BI3772" t="inlineStr">
        <is>
          <t>DTXSID7021368</t>
        </is>
      </c>
      <c r="BJ3772"/>
      <c r="BK3772"/>
      <c r="BL3772"/>
      <c r="BM3772"/>
      <c r="BN3772"/>
      <c r="BO3772"/>
      <c r="BP3772"/>
      <c r="BQ3772"/>
      <c r="BR3772"/>
      <c r="BS3772"/>
      <c r="BT3772" t="inlineStr">
        <is>
          <t>--</t>
        </is>
      </c>
      <c r="BU3772"/>
      <c r="BV3772"/>
      <c r="BW3772"/>
      <c r="BX3772"/>
      <c r="BY3772"/>
      <c r="BZ3772"/>
      <c r="CA3772"/>
      <c r="CB3772"/>
      <c r="CC3772"/>
      <c r="CD3772"/>
      <c r="CE3772"/>
      <c r="CF3772"/>
      <c r="CG3772"/>
      <c r="CH3772"/>
      <c r="CI3772"/>
      <c r="CJ3772"/>
      <c r="CK3772" t="inlineStr">
        <is>
          <t>Mayer,F.L.,Jr., and M.R. Ellersieck</t>
        </is>
      </c>
      <c r="CL3772" t="n">
        <v>6797.0</v>
      </c>
      <c r="CM3772" t="inlineStr">
        <is>
          <t>Manual of Acute Toxicity: Interpretation and Data Base for 410 Chemicals and 66 Species of Freshwater Animals</t>
        </is>
      </c>
      <c r="CN3772" t="inlineStr">
        <is>
          <t>USDI Fish and Wildlife Service, Publication No.160, Washington, DC:505 p.</t>
        </is>
      </c>
      <c r="CO3772" t="n">
        <v>1986.0</v>
      </c>
      <c r="CP3772" t="inlineStr">
        <is>
          <t>Mayer,F.L.,Jr., and M.R. Ellersieck (1986). Manual of Acute Toxicity: Interpretation and Data Base for 410 Chemicals and 66 Species of Freshwater Animals. USDI Fish and Wildlife Service, Publication No.160, Washington, DC, 505 p. ECOREF#:6797</t>
        </is>
      </c>
    </row>
    <row r="3773">
      <c r="A3773" t="n">
        <v>8001352.0</v>
      </c>
      <c r="B3773" t="inlineStr">
        <is>
          <t>Toxaphene</t>
        </is>
      </c>
      <c r="C3773" t="inlineStr">
        <is>
          <t>Technical grade, technical product, technical formulation</t>
        </is>
      </c>
      <c r="D3773" t="inlineStr">
        <is>
          <t>Measured</t>
        </is>
      </c>
      <c r="E3773" t="inlineStr">
        <is>
          <t>Not coded</t>
        </is>
      </c>
      <c r="F3773"/>
      <c r="G3773" t="n">
        <v>100.0</v>
      </c>
      <c r="H3773"/>
      <c r="I3773"/>
      <c r="J3773"/>
      <c r="K3773"/>
      <c r="L3773" t="inlineStr">
        <is>
          <t>Pimephales promelas</t>
        </is>
      </c>
      <c r="M3773" t="inlineStr">
        <is>
          <t>Fathead Minnow</t>
        </is>
      </c>
      <c r="N3773"/>
      <c r="O3773"/>
      <c r="P3773"/>
      <c r="Q3773"/>
      <c r="R3773"/>
      <c r="S3773"/>
      <c r="T3773"/>
      <c r="U3773"/>
      <c r="V3773" t="inlineStr">
        <is>
          <t>Flow-through</t>
        </is>
      </c>
      <c r="W3773" t="inlineStr">
        <is>
          <t>Fresh water</t>
        </is>
      </c>
      <c r="X3773" t="inlineStr">
        <is>
          <t>Lab</t>
        </is>
      </c>
      <c r="Y3773"/>
      <c r="Z3773" t="inlineStr">
        <is>
          <t>Active ingredient</t>
        </is>
      </c>
      <c r="AA3773"/>
      <c r="AB3773" t="n">
        <v>0.005</v>
      </c>
      <c r="AC3773"/>
      <c r="AD3773" t="n">
        <v>0.0034</v>
      </c>
      <c r="AE3773"/>
      <c r="AF3773" t="n">
        <v>0.0074</v>
      </c>
      <c r="AG3773" t="inlineStr">
        <is>
          <t>AI mg/L</t>
        </is>
      </c>
      <c r="AH3773"/>
      <c r="AI3773"/>
      <c r="AJ3773"/>
      <c r="AK3773"/>
      <c r="AL3773"/>
      <c r="AM3773"/>
      <c r="AN3773"/>
      <c r="AO3773"/>
      <c r="AP3773"/>
      <c r="AQ3773"/>
      <c r="AR3773"/>
      <c r="AS3773"/>
      <c r="AT3773"/>
      <c r="AU3773"/>
      <c r="AV3773"/>
      <c r="AW3773"/>
      <c r="AX3773" t="inlineStr">
        <is>
          <t>Mortality</t>
        </is>
      </c>
      <c r="AY3773" t="inlineStr">
        <is>
          <t>Mortality</t>
        </is>
      </c>
      <c r="AZ3773" t="inlineStr">
        <is>
          <t>LC50</t>
        </is>
      </c>
      <c r="BA3773"/>
      <c r="BB3773" t="n">
        <v>4.0</v>
      </c>
      <c r="BC3773"/>
      <c r="BD3773"/>
      <c r="BE3773"/>
      <c r="BF3773"/>
      <c r="BG3773" t="inlineStr">
        <is>
          <t>Day(s)</t>
        </is>
      </c>
      <c r="BH3773" t="inlineStr">
        <is>
          <t>Pure</t>
        </is>
      </c>
      <c r="BI3773" t="inlineStr">
        <is>
          <t>DTXSID7021368</t>
        </is>
      </c>
      <c r="BJ3773"/>
      <c r="BK3773"/>
      <c r="BL3773"/>
      <c r="BM3773"/>
      <c r="BN3773"/>
      <c r="BO3773"/>
      <c r="BP3773"/>
      <c r="BQ3773"/>
      <c r="BR3773"/>
      <c r="BS3773"/>
      <c r="BT3773" t="inlineStr">
        <is>
          <t>--</t>
        </is>
      </c>
      <c r="BU3773"/>
      <c r="BV3773"/>
      <c r="BW3773"/>
      <c r="BX3773"/>
      <c r="BY3773"/>
      <c r="BZ3773"/>
      <c r="CA3773"/>
      <c r="CB3773"/>
      <c r="CC3773"/>
      <c r="CD3773"/>
      <c r="CE3773"/>
      <c r="CF3773"/>
      <c r="CG3773"/>
      <c r="CH3773"/>
      <c r="CI3773" t="inlineStr">
        <is>
          <t xml:space="preserve"> CARRIER/ACETONE, &lt;= 1 ML/L// CONTR/FOLLOWED EPA STANDARD METHODS// </t>
        </is>
      </c>
      <c r="CJ3773" t="inlineStr">
        <is>
          <t xml:space="preserve">   CARRIER/ACETONE, &lt;= 1 ML/L// CONTR/FOLLOWED EPA STANDARD METHODS// </t>
        </is>
      </c>
      <c r="CK3773" t="inlineStr">
        <is>
          <t>Johnson,W.W., and A.M. Julin</t>
        </is>
      </c>
      <c r="CL3773" t="n">
        <v>491.0</v>
      </c>
      <c r="CM3773" t="inlineStr">
        <is>
          <t>Acute Toxicity of Toxaphene to Fathead Minnows, Channel Catfish, and Bluegills</t>
        </is>
      </c>
      <c r="CN3773" t="inlineStr">
        <is>
          <t>EPA-600/3-80-005, U.S.EPA, Duluth,MN:29 p.</t>
        </is>
      </c>
      <c r="CO3773" t="n">
        <v>1980.0</v>
      </c>
      <c r="CP3773" t="inlineStr">
        <is>
          <t>Johnson,W.W., and A.M. Julin (1980). Acute Toxicity of Toxaphene to Fathead Minnows, Channel Catfish, and Bluegills. EPA-600/3-80-005, U.S.EPA, Duluth,MN, 29 p. ECOREF#:491</t>
        </is>
      </c>
    </row>
    <row r="3774">
      <c r="A3774" t="n">
        <v>8003347.0</v>
      </c>
      <c r="B3774" t="inlineStr">
        <is>
          <t>Pyrethrins and Pyrethroids</t>
        </is>
      </c>
      <c r="C3774"/>
      <c r="D3774" t="inlineStr">
        <is>
          <t>Not reported</t>
        </is>
      </c>
      <c r="E3774" t="inlineStr">
        <is>
          <t>Not coded</t>
        </is>
      </c>
      <c r="F3774"/>
      <c r="G3774" t="n">
        <v>20.0</v>
      </c>
      <c r="H3774"/>
      <c r="I3774"/>
      <c r="J3774"/>
      <c r="K3774"/>
      <c r="L3774" t="inlineStr">
        <is>
          <t>Pimephales promelas</t>
        </is>
      </c>
      <c r="M3774" t="inlineStr">
        <is>
          <t>Fathead Minnow</t>
        </is>
      </c>
      <c r="N3774"/>
      <c r="O3774"/>
      <c r="P3774"/>
      <c r="Q3774"/>
      <c r="R3774"/>
      <c r="S3774"/>
      <c r="T3774"/>
      <c r="U3774"/>
      <c r="V3774" t="inlineStr">
        <is>
          <t>Static</t>
        </is>
      </c>
      <c r="W3774" t="inlineStr">
        <is>
          <t>Fresh water</t>
        </is>
      </c>
      <c r="X3774" t="inlineStr">
        <is>
          <t>Lab</t>
        </is>
      </c>
      <c r="Y3774"/>
      <c r="Z3774" t="inlineStr">
        <is>
          <t>Active ingredient</t>
        </is>
      </c>
      <c r="AA3774"/>
      <c r="AB3774" t="n">
        <v>0.32</v>
      </c>
      <c r="AC3774"/>
      <c r="AD3774" t="n">
        <v>0.224</v>
      </c>
      <c r="AE3774"/>
      <c r="AF3774" t="n">
        <v>0.458</v>
      </c>
      <c r="AG3774" t="inlineStr">
        <is>
          <t>AI mg/L</t>
        </is>
      </c>
      <c r="AH3774"/>
      <c r="AI3774"/>
      <c r="AJ3774"/>
      <c r="AK3774"/>
      <c r="AL3774"/>
      <c r="AM3774"/>
      <c r="AN3774"/>
      <c r="AO3774"/>
      <c r="AP3774"/>
      <c r="AQ3774"/>
      <c r="AR3774"/>
      <c r="AS3774"/>
      <c r="AT3774"/>
      <c r="AU3774"/>
      <c r="AV3774"/>
      <c r="AW3774"/>
      <c r="AX3774" t="inlineStr">
        <is>
          <t>Mortality</t>
        </is>
      </c>
      <c r="AY3774" t="inlineStr">
        <is>
          <t>Mortality</t>
        </is>
      </c>
      <c r="AZ3774" t="inlineStr">
        <is>
          <t>LC50</t>
        </is>
      </c>
      <c r="BA3774"/>
      <c r="BB3774" t="n">
        <v>4.0</v>
      </c>
      <c r="BC3774"/>
      <c r="BD3774"/>
      <c r="BE3774"/>
      <c r="BF3774"/>
      <c r="BG3774" t="inlineStr">
        <is>
          <t>Day(s)</t>
        </is>
      </c>
      <c r="BH3774" t="inlineStr">
        <is>
          <t>Liquid</t>
        </is>
      </c>
      <c r="BI3774" t="inlineStr">
        <is>
          <t>DTXSID8034873</t>
        </is>
      </c>
      <c r="BJ3774"/>
      <c r="BK3774"/>
      <c r="BL3774"/>
      <c r="BM3774"/>
      <c r="BN3774"/>
      <c r="BO3774"/>
      <c r="BP3774"/>
      <c r="BQ3774"/>
      <c r="BR3774"/>
      <c r="BS3774"/>
      <c r="BT3774" t="inlineStr">
        <is>
          <t>--</t>
        </is>
      </c>
      <c r="BU3774"/>
      <c r="BV3774"/>
      <c r="BW3774"/>
      <c r="BX3774"/>
      <c r="BY3774"/>
      <c r="BZ3774"/>
      <c r="CA3774"/>
      <c r="CB3774"/>
      <c r="CC3774"/>
      <c r="CD3774"/>
      <c r="CE3774"/>
      <c r="CF3774"/>
      <c r="CG3774"/>
      <c r="CH3774"/>
      <c r="CI3774"/>
      <c r="CJ3774"/>
      <c r="CK3774" t="inlineStr">
        <is>
          <t>Mayer,F.L.,Jr., and M.R. Ellersieck</t>
        </is>
      </c>
      <c r="CL3774" t="n">
        <v>6797.0</v>
      </c>
      <c r="CM3774" t="inlineStr">
        <is>
          <t>Manual of Acute Toxicity: Interpretation and Data Base for 410 Chemicals and 66 Species of Freshwater Animals</t>
        </is>
      </c>
      <c r="CN3774" t="inlineStr">
        <is>
          <t>USDI Fish and Wildlife Service, Publication No.160, Washington, DC:505 p.</t>
        </is>
      </c>
      <c r="CO3774" t="n">
        <v>1986.0</v>
      </c>
      <c r="CP3774" t="inlineStr">
        <is>
          <t>Mayer,F.L.,Jr., and M.R. Ellersieck (1986). Manual of Acute Toxicity: Interpretation and Data Base for 410 Chemicals and 66 Species of Freshwater Animals. USDI Fish and Wildlife Service, Publication No.160, Washington, DC, 505 p. ECOREF#:6797</t>
        </is>
      </c>
    </row>
    <row r="3775">
      <c r="A3775" t="n">
        <v>8003347.0</v>
      </c>
      <c r="B3775" t="inlineStr">
        <is>
          <t>Pyrethrins and Pyrethroids</t>
        </is>
      </c>
      <c r="C3775"/>
      <c r="D3775" t="inlineStr">
        <is>
          <t>Not reported</t>
        </is>
      </c>
      <c r="E3775" t="inlineStr">
        <is>
          <t>Not coded</t>
        </is>
      </c>
      <c r="F3775"/>
      <c r="G3775" t="n">
        <v>20.0</v>
      </c>
      <c r="H3775"/>
      <c r="I3775"/>
      <c r="J3775"/>
      <c r="K3775"/>
      <c r="L3775" t="inlineStr">
        <is>
          <t>Pimephales promelas</t>
        </is>
      </c>
      <c r="M3775" t="inlineStr">
        <is>
          <t>Fathead Minnow</t>
        </is>
      </c>
      <c r="N3775" t="inlineStr">
        <is>
          <t>Fingerling</t>
        </is>
      </c>
      <c r="O3775"/>
      <c r="P3775"/>
      <c r="Q3775"/>
      <c r="R3775"/>
      <c r="S3775"/>
      <c r="T3775"/>
      <c r="U3775"/>
      <c r="V3775" t="inlineStr">
        <is>
          <t>Flow-through</t>
        </is>
      </c>
      <c r="W3775" t="inlineStr">
        <is>
          <t>Fresh water</t>
        </is>
      </c>
      <c r="X3775" t="inlineStr">
        <is>
          <t>Lab</t>
        </is>
      </c>
      <c r="Y3775"/>
      <c r="Z3775" t="inlineStr">
        <is>
          <t>Active ingredient</t>
        </is>
      </c>
      <c r="AA3775"/>
      <c r="AB3775" t="n">
        <v>0.074</v>
      </c>
      <c r="AC3775"/>
      <c r="AD3775" t="n">
        <v>0.0425</v>
      </c>
      <c r="AE3775"/>
      <c r="AF3775" t="n">
        <v>0.121</v>
      </c>
      <c r="AG3775" t="inlineStr">
        <is>
          <t>AI mg/L</t>
        </is>
      </c>
      <c r="AH3775"/>
      <c r="AI3775"/>
      <c r="AJ3775"/>
      <c r="AK3775"/>
      <c r="AL3775"/>
      <c r="AM3775"/>
      <c r="AN3775"/>
      <c r="AO3775"/>
      <c r="AP3775"/>
      <c r="AQ3775"/>
      <c r="AR3775"/>
      <c r="AS3775"/>
      <c r="AT3775"/>
      <c r="AU3775"/>
      <c r="AV3775"/>
      <c r="AW3775"/>
      <c r="AX3775" t="inlineStr">
        <is>
          <t>Mortality</t>
        </is>
      </c>
      <c r="AY3775" t="inlineStr">
        <is>
          <t>Mortality</t>
        </is>
      </c>
      <c r="AZ3775" t="inlineStr">
        <is>
          <t>LC50</t>
        </is>
      </c>
      <c r="BA3775"/>
      <c r="BB3775" t="n">
        <v>4.0</v>
      </c>
      <c r="BC3775"/>
      <c r="BD3775"/>
      <c r="BE3775"/>
      <c r="BF3775"/>
      <c r="BG3775" t="inlineStr">
        <is>
          <t>Day(s)</t>
        </is>
      </c>
      <c r="BH3775" t="inlineStr">
        <is>
          <t>Liquid</t>
        </is>
      </c>
      <c r="BI3775" t="inlineStr">
        <is>
          <t>DTXSID8034873</t>
        </is>
      </c>
      <c r="BJ3775"/>
      <c r="BK3775"/>
      <c r="BL3775"/>
      <c r="BM3775"/>
      <c r="BN3775"/>
      <c r="BO3775"/>
      <c r="BP3775"/>
      <c r="BQ3775"/>
      <c r="BR3775"/>
      <c r="BS3775"/>
      <c r="BT3775" t="inlineStr">
        <is>
          <t>--</t>
        </is>
      </c>
      <c r="BU3775"/>
      <c r="BV3775"/>
      <c r="BW3775"/>
      <c r="BX3775"/>
      <c r="BY3775"/>
      <c r="BZ3775"/>
      <c r="CA3775"/>
      <c r="CB3775"/>
      <c r="CC3775"/>
      <c r="CD3775"/>
      <c r="CE3775"/>
      <c r="CF3775"/>
      <c r="CG3775"/>
      <c r="CH3775"/>
      <c r="CI3775"/>
      <c r="CJ3775"/>
      <c r="CK3775" t="inlineStr">
        <is>
          <t>Mayer,F.L.,Jr., and M.R. Ellersieck</t>
        </is>
      </c>
      <c r="CL3775" t="n">
        <v>6797.0</v>
      </c>
      <c r="CM3775" t="inlineStr">
        <is>
          <t>Manual of Acute Toxicity: Interpretation and Data Base for 410 Chemicals and 66 Species of Freshwater Animals</t>
        </is>
      </c>
      <c r="CN3775" t="inlineStr">
        <is>
          <t>USDI Fish and Wildlife Service, Publication No.160, Washington, DC:505 p.</t>
        </is>
      </c>
      <c r="CO3775" t="n">
        <v>1986.0</v>
      </c>
      <c r="CP3775" t="inlineStr">
        <is>
          <t>Mayer,F.L.,Jr., and M.R. Ellersieck (1986). Manual of Acute Toxicity: Interpretation and Data Base for 410 Chemicals and 66 Species of Freshwater Animals. USDI Fish and Wildlife Service, Publication No.160, Washington, DC, 505 p. ECOREF#:6797</t>
        </is>
      </c>
    </row>
    <row r="3776">
      <c r="A3776" t="n">
        <v>8003427.0</v>
      </c>
      <c r="B3776" t="inlineStr">
        <is>
          <t>(T-4)Bis(dimethylcarbamodithioato-kappaS,kappaS')zinc mixt. with 2(3H)benzothiazolethione zinc salt</t>
        </is>
      </c>
      <c r="C3776"/>
      <c r="D3776" t="inlineStr">
        <is>
          <t>Unmeasured</t>
        </is>
      </c>
      <c r="E3776" t="inlineStr">
        <is>
          <t>Not coded</t>
        </is>
      </c>
      <c r="F3776"/>
      <c r="G3776"/>
      <c r="H3776"/>
      <c r="I3776"/>
      <c r="J3776"/>
      <c r="K3776"/>
      <c r="L3776" t="inlineStr">
        <is>
          <t>Pimephales promelas</t>
        </is>
      </c>
      <c r="M3776" t="inlineStr">
        <is>
          <t>Fathead Minnow</t>
        </is>
      </c>
      <c r="N3776"/>
      <c r="O3776"/>
      <c r="P3776"/>
      <c r="Q3776"/>
      <c r="R3776"/>
      <c r="S3776"/>
      <c r="T3776"/>
      <c r="U3776"/>
      <c r="V3776" t="inlineStr">
        <is>
          <t>Static</t>
        </is>
      </c>
      <c r="W3776" t="inlineStr">
        <is>
          <t>Fresh water</t>
        </is>
      </c>
      <c r="X3776" t="inlineStr">
        <is>
          <t>Lab</t>
        </is>
      </c>
      <c r="Y3776"/>
      <c r="Z3776" t="inlineStr">
        <is>
          <t>Formulation</t>
        </is>
      </c>
      <c r="AA3776"/>
      <c r="AB3776" t="n">
        <v>0.35</v>
      </c>
      <c r="AC3776"/>
      <c r="AD3776" t="n">
        <v>0.24</v>
      </c>
      <c r="AE3776"/>
      <c r="AF3776" t="n">
        <v>0.45</v>
      </c>
      <c r="AG3776" t="inlineStr">
        <is>
          <t>AI mg/L</t>
        </is>
      </c>
      <c r="AH3776"/>
      <c r="AI3776"/>
      <c r="AJ3776"/>
      <c r="AK3776"/>
      <c r="AL3776"/>
      <c r="AM3776"/>
      <c r="AN3776"/>
      <c r="AO3776"/>
      <c r="AP3776"/>
      <c r="AQ3776"/>
      <c r="AR3776"/>
      <c r="AS3776"/>
      <c r="AT3776"/>
      <c r="AU3776"/>
      <c r="AV3776"/>
      <c r="AW3776"/>
      <c r="AX3776" t="inlineStr">
        <is>
          <t>Mortality</t>
        </is>
      </c>
      <c r="AY3776" t="inlineStr">
        <is>
          <t>Mortality</t>
        </is>
      </c>
      <c r="AZ3776" t="inlineStr">
        <is>
          <t>LC50</t>
        </is>
      </c>
      <c r="BA3776"/>
      <c r="BB3776" t="n">
        <v>4.0</v>
      </c>
      <c r="BC3776"/>
      <c r="BD3776"/>
      <c r="BE3776"/>
      <c r="BF3776"/>
      <c r="BG3776" t="inlineStr">
        <is>
          <t>Day(s)</t>
        </is>
      </c>
      <c r="BH3776"/>
      <c r="BI3776" t="inlineStr">
        <is>
          <t>DTXSID101033740</t>
        </is>
      </c>
      <c r="BJ3776"/>
      <c r="BK3776"/>
      <c r="BL3776"/>
      <c r="BM3776"/>
      <c r="BN3776"/>
      <c r="BO3776"/>
      <c r="BP3776"/>
      <c r="BQ3776"/>
      <c r="BR3776"/>
      <c r="BS3776"/>
      <c r="BT3776" t="inlineStr">
        <is>
          <t>--</t>
        </is>
      </c>
      <c r="BU3776"/>
      <c r="BV3776"/>
      <c r="BW3776"/>
      <c r="BX3776"/>
      <c r="BY3776"/>
      <c r="BZ3776"/>
      <c r="CA3776"/>
      <c r="CB3776"/>
      <c r="CC3776"/>
      <c r="CD3776"/>
      <c r="CE3776"/>
      <c r="CF3776"/>
      <c r="CG3776"/>
      <c r="CH3776"/>
      <c r="CI3776"/>
      <c r="CJ3776"/>
      <c r="CK3776" t="inlineStr">
        <is>
          <t>Pickering,Q.H., and C. Henderson</t>
        </is>
      </c>
      <c r="CL3776" t="n">
        <v>8096.0</v>
      </c>
      <c r="CM3776" t="inlineStr">
        <is>
          <t>The Acute Toxicity of Some Pesticides to Fish</t>
        </is>
      </c>
      <c r="CN3776" t="inlineStr">
        <is>
          <t>Ohio J. Sci.66(5): 508-513</t>
        </is>
      </c>
      <c r="CO3776" t="n">
        <v>1966.0</v>
      </c>
      <c r="CP3776" t="inlineStr">
        <is>
          <t>Pickering,Q.H., and C. Henderson (1966). The Acute Toxicity of Some Pesticides to Fish. Ohio J. Sci., 66, (5), 508-513. ECOREF#:8096</t>
        </is>
      </c>
    </row>
    <row r="3777">
      <c r="A3777" t="n">
        <v>8003698.0</v>
      </c>
      <c r="B3777" t="inlineStr">
        <is>
          <t>2-Naphthalenesulfonic acid, 6-[(7-amino-1-hydroxy-3-sulfo-2-naphthalenyl)azo]-3[(4-((4-amino-6(or 7)-sulfo-1-naphthale</t>
        </is>
      </c>
      <c r="C3777"/>
      <c r="D3777" t="inlineStr">
        <is>
          <t>Unmeasured</t>
        </is>
      </c>
      <c r="E3777" t="inlineStr">
        <is>
          <t>Not coded</t>
        </is>
      </c>
      <c r="F3777"/>
      <c r="G3777"/>
      <c r="H3777"/>
      <c r="I3777"/>
      <c r="J3777"/>
      <c r="K3777"/>
      <c r="L3777" t="inlineStr">
        <is>
          <t>Pimephales promelas</t>
        </is>
      </c>
      <c r="M3777" t="inlineStr">
        <is>
          <t>Fathead Minnow</t>
        </is>
      </c>
      <c r="N3777"/>
      <c r="O3777"/>
      <c r="P3777"/>
      <c r="Q3777"/>
      <c r="R3777"/>
      <c r="S3777"/>
      <c r="T3777"/>
      <c r="U3777"/>
      <c r="V3777" t="inlineStr">
        <is>
          <t>Static</t>
        </is>
      </c>
      <c r="W3777" t="inlineStr">
        <is>
          <t>Fresh water</t>
        </is>
      </c>
      <c r="X3777" t="inlineStr">
        <is>
          <t>Lab</t>
        </is>
      </c>
      <c r="Y3777"/>
      <c r="Z3777" t="inlineStr">
        <is>
          <t>Formulation</t>
        </is>
      </c>
      <c r="AA3777" t="inlineStr">
        <is>
          <t>&gt;</t>
        </is>
      </c>
      <c r="AB3777" t="n">
        <v>180.0</v>
      </c>
      <c r="AC3777"/>
      <c r="AD3777"/>
      <c r="AE3777"/>
      <c r="AF3777"/>
      <c r="AG3777" t="inlineStr">
        <is>
          <t>AI mg/L</t>
        </is>
      </c>
      <c r="AH3777"/>
      <c r="AI3777"/>
      <c r="AJ3777"/>
      <c r="AK3777"/>
      <c r="AL3777"/>
      <c r="AM3777"/>
      <c r="AN3777"/>
      <c r="AO3777"/>
      <c r="AP3777"/>
      <c r="AQ3777"/>
      <c r="AR3777"/>
      <c r="AS3777"/>
      <c r="AT3777"/>
      <c r="AU3777"/>
      <c r="AV3777"/>
      <c r="AW3777"/>
      <c r="AX3777" t="inlineStr">
        <is>
          <t>Mortality</t>
        </is>
      </c>
      <c r="AY3777" t="inlineStr">
        <is>
          <t>Mortality</t>
        </is>
      </c>
      <c r="AZ3777" t="inlineStr">
        <is>
          <t>LC50</t>
        </is>
      </c>
      <c r="BA3777"/>
      <c r="BB3777" t="n">
        <v>4.0</v>
      </c>
      <c r="BC3777"/>
      <c r="BD3777"/>
      <c r="BE3777"/>
      <c r="BF3777"/>
      <c r="BG3777" t="inlineStr">
        <is>
          <t>Day(s)</t>
        </is>
      </c>
      <c r="BH3777"/>
      <c r="BI3777" t="inlineStr">
        <is>
          <t>DTXSID7025188</t>
        </is>
      </c>
      <c r="BJ3777"/>
      <c r="BK3777"/>
      <c r="BL3777"/>
      <c r="BM3777"/>
      <c r="BN3777"/>
      <c r="BO3777"/>
      <c r="BP3777"/>
      <c r="BQ3777"/>
      <c r="BR3777"/>
      <c r="BS3777"/>
      <c r="BT3777" t="inlineStr">
        <is>
          <t>--</t>
        </is>
      </c>
      <c r="BU3777"/>
      <c r="BV3777"/>
      <c r="BW3777"/>
      <c r="BX3777"/>
      <c r="BY3777"/>
      <c r="BZ3777"/>
      <c r="CA3777"/>
      <c r="CB3777"/>
      <c r="CC3777"/>
      <c r="CD3777"/>
      <c r="CE3777"/>
      <c r="CF3777"/>
      <c r="CG3777"/>
      <c r="CH3777"/>
      <c r="CI3777" t="inlineStr">
        <is>
          <t xml:space="preserve"> AERATION 5 MINUTES AFTER 48 H OF TESTING// CONTR/&lt;= 10 % MORT, FOLLOWED STANDARD METHODS// </t>
        </is>
      </c>
      <c r="CJ3777" t="inlineStr">
        <is>
          <t xml:space="preserve">   AERATION 5 MINUTES AFTER 48 H OF TESTING// CONTR/&lt;= 10 % MORT, FOLLOWED STANDARD METHODS// </t>
        </is>
      </c>
      <c r="CK3777" t="inlineStr">
        <is>
          <t>Little,L.W., J.C. Lamb III, M.A. Chillingworth, and W.B. Durkin</t>
        </is>
      </c>
      <c r="CL3777" t="n">
        <v>5789.0</v>
      </c>
      <c r="CM3777" t="inlineStr">
        <is>
          <t>Acute Toxicity of Selected Commercial Dyes to the Fathead Minnow and Evaluation of Biological Treatment for Reduction of Toxicity</t>
        </is>
      </c>
      <c r="CN3777" t="inlineStr">
        <is>
          <t>In: Proceedings of the 29th Industrial Waste Conference, Lafayette, IN:524-534</t>
        </is>
      </c>
      <c r="CO3777" t="n">
        <v>1974.0</v>
      </c>
      <c r="CP3777" t="inlineStr">
        <is>
          <t>Little,L.W., J.C. Lamb III, M.A. Chillingworth, and W.B. Durkin (1974). Acute Toxicity of Selected Commercial Dyes to the Fathead Minnow and Evaluation of Biological Treatment for Reduction of Toxicity. In: Proceedings of the 29th Industrial Waste Conference, Lafayette, IN, 524-534. ECOREF#:5789</t>
        </is>
      </c>
    </row>
    <row r="3778">
      <c r="A3778" t="n">
        <v>8003698.0</v>
      </c>
      <c r="B3778" t="inlineStr">
        <is>
          <t>2-Naphthalenesulfonic acid, 6-[(7-amino-1-hydroxy-3-sulfo-2-naphthalenyl)azo]-3[(4-((4-amino-6(or 7)-sulfo-1-naphthale</t>
        </is>
      </c>
      <c r="C3778"/>
      <c r="D3778" t="inlineStr">
        <is>
          <t>Unmeasured</t>
        </is>
      </c>
      <c r="E3778" t="inlineStr">
        <is>
          <t>Not coded</t>
        </is>
      </c>
      <c r="F3778"/>
      <c r="G3778" t="n">
        <v>15.0</v>
      </c>
      <c r="H3778"/>
      <c r="I3778"/>
      <c r="J3778"/>
      <c r="K3778"/>
      <c r="L3778" t="inlineStr">
        <is>
          <t>Pimephales promelas</t>
        </is>
      </c>
      <c r="M3778" t="inlineStr">
        <is>
          <t>Fathead Minnow</t>
        </is>
      </c>
      <c r="N3778"/>
      <c r="O3778"/>
      <c r="P3778"/>
      <c r="Q3778"/>
      <c r="R3778"/>
      <c r="S3778"/>
      <c r="T3778"/>
      <c r="U3778"/>
      <c r="V3778" t="inlineStr">
        <is>
          <t>Static</t>
        </is>
      </c>
      <c r="W3778" t="inlineStr">
        <is>
          <t>Fresh water</t>
        </is>
      </c>
      <c r="X3778" t="inlineStr">
        <is>
          <t>Lab</t>
        </is>
      </c>
      <c r="Y3778"/>
      <c r="Z3778" t="inlineStr">
        <is>
          <t>Formulation</t>
        </is>
      </c>
      <c r="AA3778" t="inlineStr">
        <is>
          <t>&gt;</t>
        </is>
      </c>
      <c r="AB3778" t="n">
        <v>180.0</v>
      </c>
      <c r="AC3778"/>
      <c r="AD3778"/>
      <c r="AE3778"/>
      <c r="AF3778"/>
      <c r="AG3778" t="inlineStr">
        <is>
          <t>AI mg/L</t>
        </is>
      </c>
      <c r="AH3778"/>
      <c r="AI3778"/>
      <c r="AJ3778"/>
      <c r="AK3778"/>
      <c r="AL3778"/>
      <c r="AM3778"/>
      <c r="AN3778"/>
      <c r="AO3778"/>
      <c r="AP3778"/>
      <c r="AQ3778"/>
      <c r="AR3778"/>
      <c r="AS3778"/>
      <c r="AT3778"/>
      <c r="AU3778"/>
      <c r="AV3778"/>
      <c r="AW3778"/>
      <c r="AX3778" t="inlineStr">
        <is>
          <t>Mortality</t>
        </is>
      </c>
      <c r="AY3778" t="inlineStr">
        <is>
          <t>Mortality</t>
        </is>
      </c>
      <c r="AZ3778" t="inlineStr">
        <is>
          <t>LC50</t>
        </is>
      </c>
      <c r="BA3778"/>
      <c r="BB3778" t="n">
        <v>4.0</v>
      </c>
      <c r="BC3778"/>
      <c r="BD3778"/>
      <c r="BE3778"/>
      <c r="BF3778"/>
      <c r="BG3778" t="inlineStr">
        <is>
          <t>Day(s)</t>
        </is>
      </c>
      <c r="BH3778" t="inlineStr">
        <is>
          <t>Active ingredient</t>
        </is>
      </c>
      <c r="BI3778" t="inlineStr">
        <is>
          <t>DTXSID7025188</t>
        </is>
      </c>
      <c r="BJ3778"/>
      <c r="BK3778"/>
      <c r="BL3778"/>
      <c r="BM3778"/>
      <c r="BN3778"/>
      <c r="BO3778"/>
      <c r="BP3778"/>
      <c r="BQ3778"/>
      <c r="BR3778"/>
      <c r="BS3778"/>
      <c r="BT3778" t="inlineStr">
        <is>
          <t>--</t>
        </is>
      </c>
      <c r="BU3778"/>
      <c r="BV3778"/>
      <c r="BW3778"/>
      <c r="BX3778"/>
      <c r="BY3778"/>
      <c r="BZ3778"/>
      <c r="CA3778"/>
      <c r="CB3778"/>
      <c r="CC3778"/>
      <c r="CD3778"/>
      <c r="CE3778"/>
      <c r="CF3778"/>
      <c r="CG3778"/>
      <c r="CH3778"/>
      <c r="CI3778" t="inlineStr">
        <is>
          <t xml:space="preserve"> USED STANDARD METHODS// CONTR/&lt;= 10 % MORT// TREATED WITH TETRACYCLINE HCL// </t>
        </is>
      </c>
      <c r="CJ3778" t="inlineStr">
        <is>
          <t xml:space="preserve">   USED STANDARD METHODS// CONTR/&lt;= 10 % MORT// TREATED WITH TETRACYCLINE HCL// </t>
        </is>
      </c>
      <c r="CK3778" t="inlineStr">
        <is>
          <t>Little,L.W., and J.C. Lamb III</t>
        </is>
      </c>
      <c r="CL3778" t="n">
        <v>6969.0</v>
      </c>
      <c r="CM3778" t="inlineStr">
        <is>
          <t>Acute Toxicity of 46 Selected Dyes to the Fathead Minnow, Pimephales promelas</t>
        </is>
      </c>
      <c r="CN3778" t="inlineStr">
        <is>
          <t>Dyes and the Environment - Reports on Selected Dyes and Their Effects, American Dye Manufacturers Institute:123 p.</t>
        </is>
      </c>
      <c r="CO3778" t="n">
        <v>1973.0</v>
      </c>
      <c r="CP3778" t="inlineStr">
        <is>
          <t>Little,L.W., and J.C. Lamb III (1973). Acute Toxicity of 46 Selected Dyes to the Fathead Minnow, Pimephales promelas. Dyes and the Environment - Reports on Selected Dyes and Their Effects, American Dye Manufacturers Institute, 123 p. ECOREF#:6969</t>
        </is>
      </c>
    </row>
    <row r="3779">
      <c r="A3779" t="n">
        <v>8004873.0</v>
      </c>
      <c r="B3779" t="inlineStr">
        <is>
          <t>C.I. Basic Violet 1</t>
        </is>
      </c>
      <c r="C3779"/>
      <c r="D3779" t="inlineStr">
        <is>
          <t>Unmeasured</t>
        </is>
      </c>
      <c r="E3779" t="inlineStr">
        <is>
          <t>Not coded</t>
        </is>
      </c>
      <c r="F3779"/>
      <c r="G3779" t="n">
        <v>15.0</v>
      </c>
      <c r="H3779"/>
      <c r="I3779"/>
      <c r="J3779"/>
      <c r="K3779"/>
      <c r="L3779" t="inlineStr">
        <is>
          <t>Pimephales promelas</t>
        </is>
      </c>
      <c r="M3779" t="inlineStr">
        <is>
          <t>Fathead Minnow</t>
        </is>
      </c>
      <c r="N3779"/>
      <c r="O3779"/>
      <c r="P3779"/>
      <c r="Q3779"/>
      <c r="R3779"/>
      <c r="S3779"/>
      <c r="T3779"/>
      <c r="U3779"/>
      <c r="V3779" t="inlineStr">
        <is>
          <t>Static</t>
        </is>
      </c>
      <c r="W3779" t="inlineStr">
        <is>
          <t>Fresh water</t>
        </is>
      </c>
      <c r="X3779" t="inlineStr">
        <is>
          <t>Lab</t>
        </is>
      </c>
      <c r="Y3779"/>
      <c r="Z3779" t="inlineStr">
        <is>
          <t>Formulation</t>
        </is>
      </c>
      <c r="AA3779"/>
      <c r="AB3779" t="n">
        <v>0.047</v>
      </c>
      <c r="AC3779"/>
      <c r="AD3779"/>
      <c r="AE3779"/>
      <c r="AF3779"/>
      <c r="AG3779" t="inlineStr">
        <is>
          <t>AI mg/L</t>
        </is>
      </c>
      <c r="AH3779"/>
      <c r="AI3779"/>
      <c r="AJ3779"/>
      <c r="AK3779"/>
      <c r="AL3779"/>
      <c r="AM3779"/>
      <c r="AN3779"/>
      <c r="AO3779"/>
      <c r="AP3779"/>
      <c r="AQ3779"/>
      <c r="AR3779"/>
      <c r="AS3779"/>
      <c r="AT3779"/>
      <c r="AU3779"/>
      <c r="AV3779"/>
      <c r="AW3779"/>
      <c r="AX3779" t="inlineStr">
        <is>
          <t>Mortality</t>
        </is>
      </c>
      <c r="AY3779" t="inlineStr">
        <is>
          <t>Mortality</t>
        </is>
      </c>
      <c r="AZ3779" t="inlineStr">
        <is>
          <t>LC50</t>
        </is>
      </c>
      <c r="BA3779"/>
      <c r="BB3779" t="n">
        <v>4.0</v>
      </c>
      <c r="BC3779"/>
      <c r="BD3779"/>
      <c r="BE3779"/>
      <c r="BF3779"/>
      <c r="BG3779" t="inlineStr">
        <is>
          <t>Day(s)</t>
        </is>
      </c>
      <c r="BH3779" t="inlineStr">
        <is>
          <t>Active ingredient</t>
        </is>
      </c>
      <c r="BI3779" t="inlineStr">
        <is>
          <t>DTXSID8046666</t>
        </is>
      </c>
      <c r="BJ3779"/>
      <c r="BK3779"/>
      <c r="BL3779"/>
      <c r="BM3779"/>
      <c r="BN3779"/>
      <c r="BO3779"/>
      <c r="BP3779"/>
      <c r="BQ3779"/>
      <c r="BR3779"/>
      <c r="BS3779"/>
      <c r="BT3779" t="inlineStr">
        <is>
          <t>--</t>
        </is>
      </c>
      <c r="BU3779"/>
      <c r="BV3779"/>
      <c r="BW3779"/>
      <c r="BX3779"/>
      <c r="BY3779"/>
      <c r="BZ3779"/>
      <c r="CA3779"/>
      <c r="CB3779"/>
      <c r="CC3779"/>
      <c r="CD3779"/>
      <c r="CE3779"/>
      <c r="CF3779"/>
      <c r="CG3779"/>
      <c r="CH3779"/>
      <c r="CI3779" t="inlineStr">
        <is>
          <t xml:space="preserve"> CONTR/&lt;= 10 % MORT// USED STANDARD METHODS// AERATED FOR 5 MINUTES AT 48 H// TREATED WITH TETRACYCLINE// </t>
        </is>
      </c>
      <c r="CJ3779" t="inlineStr">
        <is>
          <t xml:space="preserve">   CONTR/&lt;= 10 % MORT// USED STANDARD METHODS// AERATED FOR 5 MINUTES AT 48 H// TREATED WITH TETRACYCLINE// </t>
        </is>
      </c>
      <c r="CK3779" t="inlineStr">
        <is>
          <t>Little,L.W., and J.C. Lamb III</t>
        </is>
      </c>
      <c r="CL3779" t="n">
        <v>6969.0</v>
      </c>
      <c r="CM3779" t="inlineStr">
        <is>
          <t>Acute Toxicity of 46 Selected Dyes to the Fathead Minnow, Pimephales promelas</t>
        </is>
      </c>
      <c r="CN3779" t="inlineStr">
        <is>
          <t>Dyes and the Environment - Reports on Selected Dyes and Their Effects, American Dye Manufacturers Institute:123 p.</t>
        </is>
      </c>
      <c r="CO3779" t="n">
        <v>1973.0</v>
      </c>
      <c r="CP3779" t="inlineStr">
        <is>
          <t>Little,L.W., and J.C. Lamb III (1973). Acute Toxicity of 46 Selected Dyes to the Fathead Minnow, Pimephales promelas. Dyes and the Environment - Reports on Selected Dyes and Their Effects, American Dye Manufacturers Institute, 123 p. ECOREF#:6969</t>
        </is>
      </c>
    </row>
    <row r="3780">
      <c r="A3780" t="n">
        <v>8004873.0</v>
      </c>
      <c r="B3780" t="inlineStr">
        <is>
          <t>C.I. Basic Violet 1</t>
        </is>
      </c>
      <c r="C3780"/>
      <c r="D3780" t="inlineStr">
        <is>
          <t>Unmeasured</t>
        </is>
      </c>
      <c r="E3780" t="inlineStr">
        <is>
          <t>Not coded</t>
        </is>
      </c>
      <c r="F3780"/>
      <c r="G3780"/>
      <c r="H3780"/>
      <c r="I3780"/>
      <c r="J3780"/>
      <c r="K3780"/>
      <c r="L3780" t="inlineStr">
        <is>
          <t>Pimephales promelas</t>
        </is>
      </c>
      <c r="M3780" t="inlineStr">
        <is>
          <t>Fathead Minnow</t>
        </is>
      </c>
      <c r="N3780"/>
      <c r="O3780"/>
      <c r="P3780"/>
      <c r="Q3780"/>
      <c r="R3780"/>
      <c r="S3780"/>
      <c r="T3780"/>
      <c r="U3780"/>
      <c r="V3780" t="inlineStr">
        <is>
          <t>Static</t>
        </is>
      </c>
      <c r="W3780" t="inlineStr">
        <is>
          <t>Fresh water</t>
        </is>
      </c>
      <c r="X3780" t="inlineStr">
        <is>
          <t>Lab</t>
        </is>
      </c>
      <c r="Y3780"/>
      <c r="Z3780" t="inlineStr">
        <is>
          <t>Formulation</t>
        </is>
      </c>
      <c r="AA3780"/>
      <c r="AB3780" t="n">
        <v>0.047</v>
      </c>
      <c r="AC3780"/>
      <c r="AD3780"/>
      <c r="AE3780"/>
      <c r="AF3780"/>
      <c r="AG3780" t="inlineStr">
        <is>
          <t>AI mg/L</t>
        </is>
      </c>
      <c r="AH3780"/>
      <c r="AI3780"/>
      <c r="AJ3780"/>
      <c r="AK3780"/>
      <c r="AL3780"/>
      <c r="AM3780"/>
      <c r="AN3780"/>
      <c r="AO3780"/>
      <c r="AP3780"/>
      <c r="AQ3780"/>
      <c r="AR3780"/>
      <c r="AS3780"/>
      <c r="AT3780"/>
      <c r="AU3780"/>
      <c r="AV3780"/>
      <c r="AW3780"/>
      <c r="AX3780" t="inlineStr">
        <is>
          <t>Mortality</t>
        </is>
      </c>
      <c r="AY3780" t="inlineStr">
        <is>
          <t>Mortality</t>
        </is>
      </c>
      <c r="AZ3780" t="inlineStr">
        <is>
          <t>LC50</t>
        </is>
      </c>
      <c r="BA3780"/>
      <c r="BB3780" t="n">
        <v>4.0</v>
      </c>
      <c r="BC3780"/>
      <c r="BD3780"/>
      <c r="BE3780"/>
      <c r="BF3780"/>
      <c r="BG3780" t="inlineStr">
        <is>
          <t>Day(s)</t>
        </is>
      </c>
      <c r="BH3780"/>
      <c r="BI3780" t="inlineStr">
        <is>
          <t>DTXSID8046666</t>
        </is>
      </c>
      <c r="BJ3780"/>
      <c r="BK3780"/>
      <c r="BL3780"/>
      <c r="BM3780"/>
      <c r="BN3780"/>
      <c r="BO3780"/>
      <c r="BP3780"/>
      <c r="BQ3780"/>
      <c r="BR3780"/>
      <c r="BS3780"/>
      <c r="BT3780" t="inlineStr">
        <is>
          <t>--</t>
        </is>
      </c>
      <c r="BU3780"/>
      <c r="BV3780"/>
      <c r="BW3780"/>
      <c r="BX3780"/>
      <c r="BY3780"/>
      <c r="BZ3780"/>
      <c r="CA3780"/>
      <c r="CB3780"/>
      <c r="CC3780"/>
      <c r="CD3780"/>
      <c r="CE3780"/>
      <c r="CF3780"/>
      <c r="CG3780"/>
      <c r="CH3780"/>
      <c r="CI3780" t="inlineStr">
        <is>
          <t xml:space="preserve"> AERATION 5 MINUTES AFTER 48 H OF TESTING// CONTR/&lt;= 10 % MORT, FOLLOWED STANDARD METHODS// </t>
        </is>
      </c>
      <c r="CJ3780" t="inlineStr">
        <is>
          <t xml:space="preserve">   AERATION 5 MINUTES AFTER 48 H OF TESTING// CONTR/&lt;= 10 % MORT, FOLLOWED STANDARD METHODS// </t>
        </is>
      </c>
      <c r="CK3780" t="inlineStr">
        <is>
          <t>Little,L.W., J.C. Lamb III, M.A. Chillingworth, and W.B. Durkin</t>
        </is>
      </c>
      <c r="CL3780" t="n">
        <v>5789.0</v>
      </c>
      <c r="CM3780" t="inlineStr">
        <is>
          <t>Acute Toxicity of Selected Commercial Dyes to the Fathead Minnow and Evaluation of Biological Treatment for Reduction of Toxicity</t>
        </is>
      </c>
      <c r="CN3780" t="inlineStr">
        <is>
          <t>In: Proceedings of the 29th Industrial Waste Conference, Lafayette, IN:524-534</t>
        </is>
      </c>
      <c r="CO3780" t="n">
        <v>1974.0</v>
      </c>
      <c r="CP3780" t="inlineStr">
        <is>
          <t>Little,L.W., J.C. Lamb III, M.A. Chillingworth, and W.B. Durkin (1974). Acute Toxicity of Selected Commercial Dyes to the Fathead Minnow and Evaluation of Biological Treatment for Reduction of Toxicity. In: Proceedings of the 29th Industrial Waste Conference, Lafayette, IN, 524-534. ECOREF#:5789</t>
        </is>
      </c>
    </row>
    <row r="3781">
      <c r="A3781" t="n">
        <v>8005729.0</v>
      </c>
      <c r="B3781" t="inlineStr">
        <is>
          <t>Monoazo Direct Yellow 28 CI No. 19555</t>
        </is>
      </c>
      <c r="C3781"/>
      <c r="D3781" t="inlineStr">
        <is>
          <t>Unmeasured</t>
        </is>
      </c>
      <c r="E3781" t="inlineStr">
        <is>
          <t>Not coded</t>
        </is>
      </c>
      <c r="F3781"/>
      <c r="G3781"/>
      <c r="H3781"/>
      <c r="I3781"/>
      <c r="J3781"/>
      <c r="K3781"/>
      <c r="L3781" t="inlineStr">
        <is>
          <t>Pimephales promelas</t>
        </is>
      </c>
      <c r="M3781" t="inlineStr">
        <is>
          <t>Fathead Minnow</t>
        </is>
      </c>
      <c r="N3781"/>
      <c r="O3781"/>
      <c r="P3781"/>
      <c r="Q3781"/>
      <c r="R3781"/>
      <c r="S3781"/>
      <c r="T3781"/>
      <c r="U3781"/>
      <c r="V3781" t="inlineStr">
        <is>
          <t>Static</t>
        </is>
      </c>
      <c r="W3781" t="inlineStr">
        <is>
          <t>Fresh water</t>
        </is>
      </c>
      <c r="X3781" t="inlineStr">
        <is>
          <t>Lab</t>
        </is>
      </c>
      <c r="Y3781"/>
      <c r="Z3781" t="inlineStr">
        <is>
          <t>Formulation</t>
        </is>
      </c>
      <c r="AA3781" t="inlineStr">
        <is>
          <t>&gt;</t>
        </is>
      </c>
      <c r="AB3781" t="n">
        <v>180.0</v>
      </c>
      <c r="AC3781"/>
      <c r="AD3781"/>
      <c r="AE3781"/>
      <c r="AF3781"/>
      <c r="AG3781" t="inlineStr">
        <is>
          <t>AI mg/L</t>
        </is>
      </c>
      <c r="AH3781"/>
      <c r="AI3781"/>
      <c r="AJ3781"/>
      <c r="AK3781"/>
      <c r="AL3781"/>
      <c r="AM3781"/>
      <c r="AN3781"/>
      <c r="AO3781"/>
      <c r="AP3781"/>
      <c r="AQ3781"/>
      <c r="AR3781"/>
      <c r="AS3781"/>
      <c r="AT3781"/>
      <c r="AU3781"/>
      <c r="AV3781"/>
      <c r="AW3781"/>
      <c r="AX3781" t="inlineStr">
        <is>
          <t>Mortality</t>
        </is>
      </c>
      <c r="AY3781" t="inlineStr">
        <is>
          <t>Mortality</t>
        </is>
      </c>
      <c r="AZ3781" t="inlineStr">
        <is>
          <t>LC50</t>
        </is>
      </c>
      <c r="BA3781"/>
      <c r="BB3781" t="n">
        <v>4.0</v>
      </c>
      <c r="BC3781"/>
      <c r="BD3781"/>
      <c r="BE3781"/>
      <c r="BF3781"/>
      <c r="BG3781" t="inlineStr">
        <is>
          <t>Day(s)</t>
        </is>
      </c>
      <c r="BH3781"/>
      <c r="BI3781" t="inlineStr">
        <is>
          <t>DTXSID0093689</t>
        </is>
      </c>
      <c r="BJ3781"/>
      <c r="BK3781"/>
      <c r="BL3781"/>
      <c r="BM3781"/>
      <c r="BN3781"/>
      <c r="BO3781"/>
      <c r="BP3781"/>
      <c r="BQ3781"/>
      <c r="BR3781"/>
      <c r="BS3781"/>
      <c r="BT3781" t="inlineStr">
        <is>
          <t>--</t>
        </is>
      </c>
      <c r="BU3781"/>
      <c r="BV3781"/>
      <c r="BW3781"/>
      <c r="BX3781"/>
      <c r="BY3781"/>
      <c r="BZ3781"/>
      <c r="CA3781"/>
      <c r="CB3781"/>
      <c r="CC3781"/>
      <c r="CD3781"/>
      <c r="CE3781"/>
      <c r="CF3781"/>
      <c r="CG3781"/>
      <c r="CH3781"/>
      <c r="CI3781" t="inlineStr">
        <is>
          <t xml:space="preserve"> AERATION 5 MINUTES AFTER 48 H OF TESTING// CONTR/&lt;= 10 % MORT, FOLLOWED STANDARD METHODS// </t>
        </is>
      </c>
      <c r="CJ3781" t="inlineStr">
        <is>
          <t xml:space="preserve">   AERATION 5 MINUTES AFTER 48 H OF TESTING// CONTR/&lt;= 10 % MORT, FOLLOWED STANDARD METHODS// </t>
        </is>
      </c>
      <c r="CK3781" t="inlineStr">
        <is>
          <t>Little,L.W., J.C. Lamb III, M.A. Chillingworth, and W.B. Durkin</t>
        </is>
      </c>
      <c r="CL3781" t="n">
        <v>5789.0</v>
      </c>
      <c r="CM3781" t="inlineStr">
        <is>
          <t>Acute Toxicity of Selected Commercial Dyes to the Fathead Minnow and Evaluation of Biological Treatment for Reduction of Toxicity</t>
        </is>
      </c>
      <c r="CN3781" t="inlineStr">
        <is>
          <t>In: Proceedings of the 29th Industrial Waste Conference, Lafayette, IN:524-534</t>
        </is>
      </c>
      <c r="CO3781" t="n">
        <v>1974.0</v>
      </c>
      <c r="CP3781" t="inlineStr">
        <is>
          <t>Little,L.W., J.C. Lamb III, M.A. Chillingworth, and W.B. Durkin (1974). Acute Toxicity of Selected Commercial Dyes to the Fathead Minnow and Evaluation of Biological Treatment for Reduction of Toxicity. In: Proceedings of the 29th Industrial Waste Conference, Lafayette, IN, 524-534. ECOREF#:5789</t>
        </is>
      </c>
    </row>
    <row r="3782">
      <c r="A3782" t="n">
        <v>8005729.0</v>
      </c>
      <c r="B3782" t="inlineStr">
        <is>
          <t>Monoazo Direct Yellow 28 CI No. 19555</t>
        </is>
      </c>
      <c r="C3782"/>
      <c r="D3782" t="inlineStr">
        <is>
          <t>Unmeasured</t>
        </is>
      </c>
      <c r="E3782" t="inlineStr">
        <is>
          <t>Not coded</t>
        </is>
      </c>
      <c r="F3782"/>
      <c r="G3782" t="n">
        <v>15.0</v>
      </c>
      <c r="H3782"/>
      <c r="I3782"/>
      <c r="J3782"/>
      <c r="K3782"/>
      <c r="L3782" t="inlineStr">
        <is>
          <t>Pimephales promelas</t>
        </is>
      </c>
      <c r="M3782" t="inlineStr">
        <is>
          <t>Fathead Minnow</t>
        </is>
      </c>
      <c r="N3782"/>
      <c r="O3782"/>
      <c r="P3782"/>
      <c r="Q3782"/>
      <c r="R3782"/>
      <c r="S3782"/>
      <c r="T3782"/>
      <c r="U3782"/>
      <c r="V3782" t="inlineStr">
        <is>
          <t>Static</t>
        </is>
      </c>
      <c r="W3782" t="inlineStr">
        <is>
          <t>Fresh water</t>
        </is>
      </c>
      <c r="X3782" t="inlineStr">
        <is>
          <t>Lab</t>
        </is>
      </c>
      <c r="Y3782"/>
      <c r="Z3782" t="inlineStr">
        <is>
          <t>Formulation</t>
        </is>
      </c>
      <c r="AA3782" t="inlineStr">
        <is>
          <t>&gt;</t>
        </is>
      </c>
      <c r="AB3782" t="n">
        <v>180.0</v>
      </c>
      <c r="AC3782"/>
      <c r="AD3782"/>
      <c r="AE3782"/>
      <c r="AF3782"/>
      <c r="AG3782" t="inlineStr">
        <is>
          <t>AI mg/L</t>
        </is>
      </c>
      <c r="AH3782"/>
      <c r="AI3782"/>
      <c r="AJ3782"/>
      <c r="AK3782"/>
      <c r="AL3782"/>
      <c r="AM3782"/>
      <c r="AN3782"/>
      <c r="AO3782"/>
      <c r="AP3782"/>
      <c r="AQ3782"/>
      <c r="AR3782"/>
      <c r="AS3782"/>
      <c r="AT3782"/>
      <c r="AU3782"/>
      <c r="AV3782"/>
      <c r="AW3782"/>
      <c r="AX3782" t="inlineStr">
        <is>
          <t>Mortality</t>
        </is>
      </c>
      <c r="AY3782" t="inlineStr">
        <is>
          <t>Mortality</t>
        </is>
      </c>
      <c r="AZ3782" t="inlineStr">
        <is>
          <t>LC50</t>
        </is>
      </c>
      <c r="BA3782"/>
      <c r="BB3782" t="n">
        <v>4.0</v>
      </c>
      <c r="BC3782"/>
      <c r="BD3782"/>
      <c r="BE3782"/>
      <c r="BF3782"/>
      <c r="BG3782" t="inlineStr">
        <is>
          <t>Day(s)</t>
        </is>
      </c>
      <c r="BH3782" t="inlineStr">
        <is>
          <t>Active ingredient</t>
        </is>
      </c>
      <c r="BI3782" t="inlineStr">
        <is>
          <t>DTXSID0093689</t>
        </is>
      </c>
      <c r="BJ3782"/>
      <c r="BK3782"/>
      <c r="BL3782"/>
      <c r="BM3782"/>
      <c r="BN3782"/>
      <c r="BO3782"/>
      <c r="BP3782"/>
      <c r="BQ3782"/>
      <c r="BR3782"/>
      <c r="BS3782"/>
      <c r="BT3782" t="inlineStr">
        <is>
          <t>--</t>
        </is>
      </c>
      <c r="BU3782"/>
      <c r="BV3782"/>
      <c r="BW3782"/>
      <c r="BX3782"/>
      <c r="BY3782"/>
      <c r="BZ3782"/>
      <c r="CA3782"/>
      <c r="CB3782"/>
      <c r="CC3782"/>
      <c r="CD3782"/>
      <c r="CE3782"/>
      <c r="CF3782"/>
      <c r="CG3782"/>
      <c r="CH3782"/>
      <c r="CI3782" t="inlineStr">
        <is>
          <t xml:space="preserve"> CONTR/&lt;= 10 % MORT// USED STANDARD METHODS// TREATED WITH TETRACYCLINE HCL// AERATED 5 MINUTES AT 48 H// </t>
        </is>
      </c>
      <c r="CJ3782" t="inlineStr">
        <is>
          <t xml:space="preserve">   CONTR/&lt;= 10 % MORT// USED STANDARD METHODS// TREATED WITH TETRACYCLINE HCL// AERATED 5 MINUTES AT 48 H// </t>
        </is>
      </c>
      <c r="CK3782" t="inlineStr">
        <is>
          <t>Little,L.W., and J.C. Lamb III</t>
        </is>
      </c>
      <c r="CL3782" t="n">
        <v>6969.0</v>
      </c>
      <c r="CM3782" t="inlineStr">
        <is>
          <t>Acute Toxicity of 46 Selected Dyes to the Fathead Minnow, Pimephales promelas</t>
        </is>
      </c>
      <c r="CN3782" t="inlineStr">
        <is>
          <t>Dyes and the Environment - Reports on Selected Dyes and Their Effects, American Dye Manufacturers Institute:123 p.</t>
        </is>
      </c>
      <c r="CO3782" t="n">
        <v>1973.0</v>
      </c>
      <c r="CP3782" t="inlineStr">
        <is>
          <t>Little,L.W., and J.C. Lamb III (1973). Acute Toxicity of 46 Selected Dyes to the Fathead Minnow, Pimephales promelas. Dyes and the Environment - Reports on Selected Dyes and Their Effects, American Dye Manufacturers Institute, 123 p. ECOREF#:6969</t>
        </is>
      </c>
    </row>
    <row r="3783">
      <c r="A3783" t="n">
        <v>8005785.0</v>
      </c>
      <c r="B3783" t="inlineStr">
        <is>
          <t>Diazo Basic Brown 4 CI No. 21010</t>
        </is>
      </c>
      <c r="C3783"/>
      <c r="D3783" t="inlineStr">
        <is>
          <t>Unmeasured</t>
        </is>
      </c>
      <c r="E3783" t="inlineStr">
        <is>
          <t>Not coded</t>
        </is>
      </c>
      <c r="F3783"/>
      <c r="G3783" t="n">
        <v>15.0</v>
      </c>
      <c r="H3783"/>
      <c r="I3783"/>
      <c r="J3783"/>
      <c r="K3783"/>
      <c r="L3783" t="inlineStr">
        <is>
          <t>Pimephales promelas</t>
        </is>
      </c>
      <c r="M3783" t="inlineStr">
        <is>
          <t>Fathead Minnow</t>
        </is>
      </c>
      <c r="N3783"/>
      <c r="O3783"/>
      <c r="P3783"/>
      <c r="Q3783"/>
      <c r="R3783"/>
      <c r="S3783"/>
      <c r="T3783"/>
      <c r="U3783"/>
      <c r="V3783" t="inlineStr">
        <is>
          <t>Static</t>
        </is>
      </c>
      <c r="W3783" t="inlineStr">
        <is>
          <t>Fresh water</t>
        </is>
      </c>
      <c r="X3783" t="inlineStr">
        <is>
          <t>Lab</t>
        </is>
      </c>
      <c r="Y3783"/>
      <c r="Z3783" t="inlineStr">
        <is>
          <t>Formulation</t>
        </is>
      </c>
      <c r="AA3783"/>
      <c r="AB3783" t="n">
        <v>5.6</v>
      </c>
      <c r="AC3783"/>
      <c r="AD3783"/>
      <c r="AE3783"/>
      <c r="AF3783"/>
      <c r="AG3783" t="inlineStr">
        <is>
          <t>AI mg/L</t>
        </is>
      </c>
      <c r="AH3783"/>
      <c r="AI3783"/>
      <c r="AJ3783"/>
      <c r="AK3783"/>
      <c r="AL3783"/>
      <c r="AM3783"/>
      <c r="AN3783"/>
      <c r="AO3783"/>
      <c r="AP3783"/>
      <c r="AQ3783"/>
      <c r="AR3783"/>
      <c r="AS3783"/>
      <c r="AT3783"/>
      <c r="AU3783"/>
      <c r="AV3783"/>
      <c r="AW3783"/>
      <c r="AX3783" t="inlineStr">
        <is>
          <t>Mortality</t>
        </is>
      </c>
      <c r="AY3783" t="inlineStr">
        <is>
          <t>Mortality</t>
        </is>
      </c>
      <c r="AZ3783" t="inlineStr">
        <is>
          <t>LC50</t>
        </is>
      </c>
      <c r="BA3783"/>
      <c r="BB3783" t="n">
        <v>4.0</v>
      </c>
      <c r="BC3783"/>
      <c r="BD3783"/>
      <c r="BE3783"/>
      <c r="BF3783"/>
      <c r="BG3783" t="inlineStr">
        <is>
          <t>Day(s)</t>
        </is>
      </c>
      <c r="BH3783" t="inlineStr">
        <is>
          <t>Active ingredient</t>
        </is>
      </c>
      <c r="BI3783" t="inlineStr">
        <is>
          <t>DTXSID60892281</t>
        </is>
      </c>
      <c r="BJ3783"/>
      <c r="BK3783"/>
      <c r="BL3783"/>
      <c r="BM3783"/>
      <c r="BN3783"/>
      <c r="BO3783"/>
      <c r="BP3783"/>
      <c r="BQ3783"/>
      <c r="BR3783"/>
      <c r="BS3783"/>
      <c r="BT3783" t="inlineStr">
        <is>
          <t>--</t>
        </is>
      </c>
      <c r="BU3783"/>
      <c r="BV3783"/>
      <c r="BW3783"/>
      <c r="BX3783"/>
      <c r="BY3783"/>
      <c r="BZ3783"/>
      <c r="CA3783"/>
      <c r="CB3783"/>
      <c r="CC3783"/>
      <c r="CD3783"/>
      <c r="CE3783"/>
      <c r="CF3783"/>
      <c r="CG3783"/>
      <c r="CH3783"/>
      <c r="CI3783" t="inlineStr">
        <is>
          <t xml:space="preserve"> CONTR/&lt;= 10 % MORT// USED STANDARD METHODS// TREATED WITH TETRACYCLINE HCL// AERATED 5 MINUTES AT 48 H// </t>
        </is>
      </c>
      <c r="CJ3783" t="inlineStr">
        <is>
          <t xml:space="preserve">   CONTR/&lt;= 10 % MORT// USED STANDARD METHODS// TREATED WITH TETRACYCLINE HCL// AERATED 5 MINUTES AT 48 H// </t>
        </is>
      </c>
      <c r="CK3783" t="inlineStr">
        <is>
          <t>Little,L.W., and J.C. Lamb III</t>
        </is>
      </c>
      <c r="CL3783" t="n">
        <v>6969.0</v>
      </c>
      <c r="CM3783" t="inlineStr">
        <is>
          <t>Acute Toxicity of 46 Selected Dyes to the Fathead Minnow, Pimephales promelas</t>
        </is>
      </c>
      <c r="CN3783" t="inlineStr">
        <is>
          <t>Dyes and the Environment - Reports on Selected Dyes and Their Effects, American Dye Manufacturers Institute:123 p.</t>
        </is>
      </c>
      <c r="CO3783" t="n">
        <v>1973.0</v>
      </c>
      <c r="CP3783" t="inlineStr">
        <is>
          <t>Little,L.W., and J.C. Lamb III (1973). Acute Toxicity of 46 Selected Dyes to the Fathead Minnow, Pimephales promelas. Dyes and the Environment - Reports on Selected Dyes and Their Effects, American Dye Manufacturers Institute, 123 p. ECOREF#:6969</t>
        </is>
      </c>
    </row>
    <row r="3784">
      <c r="A3784" t="n">
        <v>8005785.0</v>
      </c>
      <c r="B3784" t="inlineStr">
        <is>
          <t>Diazo Basic Brown 4 CI No. 21010</t>
        </is>
      </c>
      <c r="C3784"/>
      <c r="D3784" t="inlineStr">
        <is>
          <t>Unmeasured</t>
        </is>
      </c>
      <c r="E3784" t="inlineStr">
        <is>
          <t>Not coded</t>
        </is>
      </c>
      <c r="F3784"/>
      <c r="G3784"/>
      <c r="H3784"/>
      <c r="I3784"/>
      <c r="J3784"/>
      <c r="K3784"/>
      <c r="L3784" t="inlineStr">
        <is>
          <t>Pimephales promelas</t>
        </is>
      </c>
      <c r="M3784" t="inlineStr">
        <is>
          <t>Fathead Minnow</t>
        </is>
      </c>
      <c r="N3784"/>
      <c r="O3784"/>
      <c r="P3784"/>
      <c r="Q3784"/>
      <c r="R3784"/>
      <c r="S3784"/>
      <c r="T3784"/>
      <c r="U3784"/>
      <c r="V3784" t="inlineStr">
        <is>
          <t>Static</t>
        </is>
      </c>
      <c r="W3784" t="inlineStr">
        <is>
          <t>Fresh water</t>
        </is>
      </c>
      <c r="X3784" t="inlineStr">
        <is>
          <t>Lab</t>
        </is>
      </c>
      <c r="Y3784"/>
      <c r="Z3784" t="inlineStr">
        <is>
          <t>Formulation</t>
        </is>
      </c>
      <c r="AA3784" t="inlineStr">
        <is>
          <t>&gt;</t>
        </is>
      </c>
      <c r="AB3784" t="n">
        <v>5.6</v>
      </c>
      <c r="AC3784"/>
      <c r="AD3784"/>
      <c r="AE3784"/>
      <c r="AF3784"/>
      <c r="AG3784" t="inlineStr">
        <is>
          <t>AI mg/L</t>
        </is>
      </c>
      <c r="AH3784"/>
      <c r="AI3784"/>
      <c r="AJ3784"/>
      <c r="AK3784"/>
      <c r="AL3784"/>
      <c r="AM3784"/>
      <c r="AN3784"/>
      <c r="AO3784"/>
      <c r="AP3784"/>
      <c r="AQ3784"/>
      <c r="AR3784"/>
      <c r="AS3784"/>
      <c r="AT3784"/>
      <c r="AU3784"/>
      <c r="AV3784"/>
      <c r="AW3784"/>
      <c r="AX3784" t="inlineStr">
        <is>
          <t>Mortality</t>
        </is>
      </c>
      <c r="AY3784" t="inlineStr">
        <is>
          <t>Mortality</t>
        </is>
      </c>
      <c r="AZ3784" t="inlineStr">
        <is>
          <t>LC50</t>
        </is>
      </c>
      <c r="BA3784"/>
      <c r="BB3784" t="n">
        <v>4.0</v>
      </c>
      <c r="BC3784"/>
      <c r="BD3784"/>
      <c r="BE3784"/>
      <c r="BF3784"/>
      <c r="BG3784" t="inlineStr">
        <is>
          <t>Day(s)</t>
        </is>
      </c>
      <c r="BH3784"/>
      <c r="BI3784" t="inlineStr">
        <is>
          <t>DTXSID60892281</t>
        </is>
      </c>
      <c r="BJ3784"/>
      <c r="BK3784"/>
      <c r="BL3784"/>
      <c r="BM3784"/>
      <c r="BN3784"/>
      <c r="BO3784"/>
      <c r="BP3784"/>
      <c r="BQ3784"/>
      <c r="BR3784"/>
      <c r="BS3784"/>
      <c r="BT3784" t="inlineStr">
        <is>
          <t>--</t>
        </is>
      </c>
      <c r="BU3784"/>
      <c r="BV3784"/>
      <c r="BW3784"/>
      <c r="BX3784"/>
      <c r="BY3784"/>
      <c r="BZ3784"/>
      <c r="CA3784"/>
      <c r="CB3784"/>
      <c r="CC3784"/>
      <c r="CD3784"/>
      <c r="CE3784"/>
      <c r="CF3784"/>
      <c r="CG3784"/>
      <c r="CH3784"/>
      <c r="CI3784" t="inlineStr">
        <is>
          <t xml:space="preserve"> CONTR/&lt;= 10 % MORT, FOLLOWED STANDARD METHODS// AERATION 5 MINUTES AFTER 48 H OF TESTING// </t>
        </is>
      </c>
      <c r="CJ3784" t="inlineStr">
        <is>
          <t xml:space="preserve">   CONTR/&lt;= 10 % MORT, FOLLOWED STANDARD METHODS// AERATION 5 MINUTES AFTER 48 H OF TESTING// </t>
        </is>
      </c>
      <c r="CK3784" t="inlineStr">
        <is>
          <t>Little,L.W., J.C. Lamb III, M.A. Chillingworth, and W.B. Durkin</t>
        </is>
      </c>
      <c r="CL3784" t="n">
        <v>5789.0</v>
      </c>
      <c r="CM3784" t="inlineStr">
        <is>
          <t>Acute Toxicity of Selected Commercial Dyes to the Fathead Minnow and Evaluation of Biological Treatment for Reduction of Toxicity</t>
        </is>
      </c>
      <c r="CN3784" t="inlineStr">
        <is>
          <t>In: Proceedings of the 29th Industrial Waste Conference, Lafayette, IN:524-534</t>
        </is>
      </c>
      <c r="CO3784" t="n">
        <v>1974.0</v>
      </c>
      <c r="CP3784" t="inlineStr">
        <is>
          <t>Little,L.W., J.C. Lamb III, M.A. Chillingworth, and W.B. Durkin (1974). Acute Toxicity of Selected Commercial Dyes to the Fathead Minnow and Evaluation of Biological Treatment for Reduction of Toxicity. In: Proceedings of the 29th Industrial Waste Conference, Lafayette, IN, 524-534. ECOREF#:5789</t>
        </is>
      </c>
    </row>
    <row r="3785">
      <c r="A3785" t="n">
        <v>8027858.0</v>
      </c>
      <c r="B3785" t="inlineStr">
        <is>
          <t>Ureabor</t>
        </is>
      </c>
      <c r="C3785"/>
      <c r="D3785" t="inlineStr">
        <is>
          <t>Not reported</t>
        </is>
      </c>
      <c r="E3785" t="inlineStr">
        <is>
          <t>Not coded</t>
        </is>
      </c>
      <c r="F3785"/>
      <c r="G3785" t="n">
        <v>98.0</v>
      </c>
      <c r="H3785"/>
      <c r="I3785"/>
      <c r="J3785"/>
      <c r="K3785"/>
      <c r="L3785" t="inlineStr">
        <is>
          <t>Pimephales promelas</t>
        </is>
      </c>
      <c r="M3785" t="inlineStr">
        <is>
          <t>Fathead Minnow</t>
        </is>
      </c>
      <c r="N3785"/>
      <c r="O3785"/>
      <c r="P3785"/>
      <c r="Q3785"/>
      <c r="R3785"/>
      <c r="S3785"/>
      <c r="T3785"/>
      <c r="U3785"/>
      <c r="V3785" t="inlineStr">
        <is>
          <t>Static</t>
        </is>
      </c>
      <c r="W3785" t="inlineStr">
        <is>
          <t>Fresh water</t>
        </is>
      </c>
      <c r="X3785" t="inlineStr">
        <is>
          <t>Lab</t>
        </is>
      </c>
      <c r="Y3785"/>
      <c r="Z3785" t="inlineStr">
        <is>
          <t>Active ingredient</t>
        </is>
      </c>
      <c r="AA3785" t="inlineStr">
        <is>
          <t>&gt;</t>
        </is>
      </c>
      <c r="AB3785" t="n">
        <v>100.0</v>
      </c>
      <c r="AC3785"/>
      <c r="AD3785"/>
      <c r="AE3785"/>
      <c r="AF3785"/>
      <c r="AG3785" t="inlineStr">
        <is>
          <t>AI mg/L</t>
        </is>
      </c>
      <c r="AH3785"/>
      <c r="AI3785"/>
      <c r="AJ3785"/>
      <c r="AK3785"/>
      <c r="AL3785"/>
      <c r="AM3785"/>
      <c r="AN3785"/>
      <c r="AO3785"/>
      <c r="AP3785"/>
      <c r="AQ3785"/>
      <c r="AR3785"/>
      <c r="AS3785"/>
      <c r="AT3785"/>
      <c r="AU3785"/>
      <c r="AV3785"/>
      <c r="AW3785"/>
      <c r="AX3785" t="inlineStr">
        <is>
          <t>Mortality</t>
        </is>
      </c>
      <c r="AY3785" t="inlineStr">
        <is>
          <t>Mortality</t>
        </is>
      </c>
      <c r="AZ3785" t="inlineStr">
        <is>
          <t>LC50</t>
        </is>
      </c>
      <c r="BA3785"/>
      <c r="BB3785" t="n">
        <v>4.0</v>
      </c>
      <c r="BC3785"/>
      <c r="BD3785"/>
      <c r="BE3785"/>
      <c r="BF3785"/>
      <c r="BG3785" t="inlineStr">
        <is>
          <t>Day(s)</t>
        </is>
      </c>
      <c r="BH3785" t="inlineStr">
        <is>
          <t>Pure</t>
        </is>
      </c>
      <c r="BI3785" t="inlineStr">
        <is>
          <t>DTXSID4040347</t>
        </is>
      </c>
      <c r="BJ3785"/>
      <c r="BK3785"/>
      <c r="BL3785"/>
      <c r="BM3785"/>
      <c r="BN3785"/>
      <c r="BO3785"/>
      <c r="BP3785"/>
      <c r="BQ3785"/>
      <c r="BR3785"/>
      <c r="BS3785"/>
      <c r="BT3785" t="inlineStr">
        <is>
          <t>--</t>
        </is>
      </c>
      <c r="BU3785"/>
      <c r="BV3785"/>
      <c r="BW3785"/>
      <c r="BX3785"/>
      <c r="BY3785"/>
      <c r="BZ3785"/>
      <c r="CA3785"/>
      <c r="CB3785"/>
      <c r="CC3785"/>
      <c r="CD3785"/>
      <c r="CE3785"/>
      <c r="CF3785"/>
      <c r="CG3785"/>
      <c r="CH3785"/>
      <c r="CI3785"/>
      <c r="CJ3785"/>
      <c r="CK3785" t="inlineStr">
        <is>
          <t>Mayer,F.L.,Jr., and M.R. Ellersieck</t>
        </is>
      </c>
      <c r="CL3785" t="n">
        <v>6797.0</v>
      </c>
      <c r="CM3785" t="inlineStr">
        <is>
          <t>Manual of Acute Toxicity: Interpretation and Data Base for 410 Chemicals and 66 Species of Freshwater Animals</t>
        </is>
      </c>
      <c r="CN3785" t="inlineStr">
        <is>
          <t>USDI Fish and Wildlife Service, Publication No.160, Washington, DC:505 p.</t>
        </is>
      </c>
      <c r="CO3785" t="n">
        <v>1986.0</v>
      </c>
      <c r="CP3785" t="inlineStr">
        <is>
          <t>Mayer,F.L.,Jr., and M.R. Ellersieck (1986). Manual of Acute Toxicity: Interpretation and Data Base for 410 Chemicals and 66 Species of Freshwater Animals. USDI Fish and Wildlife Service, Publication No.160, Washington, DC, 505 p. ECOREF#:6797</t>
        </is>
      </c>
    </row>
    <row r="3786">
      <c r="A3786" t="n">
        <v>8030782.0</v>
      </c>
      <c r="B3786" t="inlineStr">
        <is>
          <t>Quaternary ammonium compounds, trimethyltallow alkyl, chlorides</t>
        </is>
      </c>
      <c r="C3786"/>
      <c r="D3786" t="inlineStr">
        <is>
          <t>Unmeasured</t>
        </is>
      </c>
      <c r="E3786" t="inlineStr">
        <is>
          <t>Not coded</t>
        </is>
      </c>
      <c r="F3786"/>
      <c r="G3786" t="n">
        <v>95.0</v>
      </c>
      <c r="H3786"/>
      <c r="I3786"/>
      <c r="J3786"/>
      <c r="K3786"/>
      <c r="L3786" t="inlineStr">
        <is>
          <t>Pimephales promelas</t>
        </is>
      </c>
      <c r="M3786" t="inlineStr">
        <is>
          <t>Fathead Minnow</t>
        </is>
      </c>
      <c r="N3786" t="inlineStr">
        <is>
          <t>Juvenile</t>
        </is>
      </c>
      <c r="O3786"/>
      <c r="P3786"/>
      <c r="Q3786"/>
      <c r="R3786" t="n">
        <v>2.0</v>
      </c>
      <c r="S3786"/>
      <c r="T3786" t="n">
        <v>6.0</v>
      </c>
      <c r="U3786" t="inlineStr">
        <is>
          <t>Week(s)</t>
        </is>
      </c>
      <c r="V3786" t="inlineStr">
        <is>
          <t>Renewal</t>
        </is>
      </c>
      <c r="W3786" t="inlineStr">
        <is>
          <t>Fresh water</t>
        </is>
      </c>
      <c r="X3786" t="inlineStr">
        <is>
          <t>Lab</t>
        </is>
      </c>
      <c r="Y3786"/>
      <c r="Z3786" t="inlineStr">
        <is>
          <t>Formulation</t>
        </is>
      </c>
      <c r="AA3786"/>
      <c r="AB3786" t="n">
        <v>0.1</v>
      </c>
      <c r="AC3786"/>
      <c r="AD3786" t="n">
        <v>0.082</v>
      </c>
      <c r="AE3786"/>
      <c r="AF3786" t="n">
        <v>0.117</v>
      </c>
      <c r="AG3786" t="inlineStr">
        <is>
          <t>AI mg/L</t>
        </is>
      </c>
      <c r="AH3786"/>
      <c r="AI3786"/>
      <c r="AJ3786"/>
      <c r="AK3786"/>
      <c r="AL3786"/>
      <c r="AM3786"/>
      <c r="AN3786"/>
      <c r="AO3786"/>
      <c r="AP3786"/>
      <c r="AQ3786"/>
      <c r="AR3786"/>
      <c r="AS3786"/>
      <c r="AT3786"/>
      <c r="AU3786"/>
      <c r="AV3786"/>
      <c r="AW3786"/>
      <c r="AX3786" t="inlineStr">
        <is>
          <t>Mortality</t>
        </is>
      </c>
      <c r="AY3786" t="inlineStr">
        <is>
          <t>Mortality</t>
        </is>
      </c>
      <c r="AZ3786" t="inlineStr">
        <is>
          <t>LC50</t>
        </is>
      </c>
      <c r="BA3786"/>
      <c r="BB3786" t="n">
        <v>4.0</v>
      </c>
      <c r="BC3786"/>
      <c r="BD3786"/>
      <c r="BE3786"/>
      <c r="BF3786"/>
      <c r="BG3786" t="inlineStr">
        <is>
          <t>Day(s)</t>
        </is>
      </c>
      <c r="BH3786" t="inlineStr">
        <is>
          <t>Pure</t>
        </is>
      </c>
      <c r="BI3786" t="inlineStr">
        <is>
          <t>DTXSID0027698</t>
        </is>
      </c>
      <c r="BJ3786" t="inlineStr">
        <is>
          <t>10.1002/etc.5620110415</t>
        </is>
      </c>
      <c r="BK3786"/>
      <c r="BL3786"/>
      <c r="BM3786"/>
      <c r="BN3786"/>
      <c r="BO3786"/>
      <c r="BP3786"/>
      <c r="BQ3786"/>
      <c r="BR3786"/>
      <c r="BS3786"/>
      <c r="BT3786" t="inlineStr">
        <is>
          <t>--</t>
        </is>
      </c>
      <c r="BU3786"/>
      <c r="BV3786"/>
      <c r="BW3786"/>
      <c r="BX3786"/>
      <c r="BY3786"/>
      <c r="BZ3786"/>
      <c r="CA3786"/>
      <c r="CB3786"/>
      <c r="CC3786"/>
      <c r="CD3786"/>
      <c r="CE3786"/>
      <c r="CF3786"/>
      <c r="CG3786"/>
      <c r="CH3786"/>
      <c r="CI3786"/>
      <c r="CJ3786"/>
      <c r="CK3786" t="inlineStr">
        <is>
          <t>Versteeg,D.J., and S.J. Shorter</t>
        </is>
      </c>
      <c r="CL3786" t="n">
        <v>5893.0</v>
      </c>
      <c r="CM3786" t="inlineStr">
        <is>
          <t>Effect of Organic Carbon on the Uptake and Toxicity of Quaternary Ammonium Compounds to the Fathead Minnow, Pimephales promelas</t>
        </is>
      </c>
      <c r="CN3786" t="inlineStr">
        <is>
          <t>Environ. Toxicol. Chem.11(4): 571-580</t>
        </is>
      </c>
      <c r="CO3786" t="n">
        <v>1992.0</v>
      </c>
      <c r="CP3786" t="inlineStr">
        <is>
          <t>Versteeg,D.J., and S.J. Shorter (1992). Effect of Organic Carbon on the Uptake and Toxicity of Quaternary Ammonium Compounds to the Fathead Minnow, Pimephales promelas. Environ. Toxicol. Chem., 11, (4), 571-580. doi:10.1002/etc.5620110415. ECOREF#:5893</t>
        </is>
      </c>
    </row>
    <row r="3787">
      <c r="A3787" t="n">
        <v>8030782.0</v>
      </c>
      <c r="B3787" t="inlineStr">
        <is>
          <t>Quaternary ammonium compounds, trimethyltallow alkyl, chlorides</t>
        </is>
      </c>
      <c r="C3787"/>
      <c r="D3787" t="inlineStr">
        <is>
          <t>Unmeasured</t>
        </is>
      </c>
      <c r="E3787" t="inlineStr">
        <is>
          <t>Not coded</t>
        </is>
      </c>
      <c r="F3787"/>
      <c r="G3787" t="n">
        <v>95.0</v>
      </c>
      <c r="H3787"/>
      <c r="I3787"/>
      <c r="J3787"/>
      <c r="K3787"/>
      <c r="L3787" t="inlineStr">
        <is>
          <t>Pimephales promelas</t>
        </is>
      </c>
      <c r="M3787" t="inlineStr">
        <is>
          <t>Fathead Minnow</t>
        </is>
      </c>
      <c r="N3787" t="inlineStr">
        <is>
          <t>Juvenile</t>
        </is>
      </c>
      <c r="O3787"/>
      <c r="P3787"/>
      <c r="Q3787"/>
      <c r="R3787" t="n">
        <v>2.0</v>
      </c>
      <c r="S3787"/>
      <c r="T3787" t="n">
        <v>6.0</v>
      </c>
      <c r="U3787" t="inlineStr">
        <is>
          <t>Week(s)</t>
        </is>
      </c>
      <c r="V3787" t="inlineStr">
        <is>
          <t>Renewal</t>
        </is>
      </c>
      <c r="W3787" t="inlineStr">
        <is>
          <t>Fresh water</t>
        </is>
      </c>
      <c r="X3787" t="inlineStr">
        <is>
          <t>Lab</t>
        </is>
      </c>
      <c r="Y3787"/>
      <c r="Z3787" t="inlineStr">
        <is>
          <t>Formulation</t>
        </is>
      </c>
      <c r="AA3787"/>
      <c r="AB3787" t="n">
        <v>0.18</v>
      </c>
      <c r="AC3787"/>
      <c r="AD3787" t="n">
        <v>0.128</v>
      </c>
      <c r="AE3787"/>
      <c r="AF3787" t="n">
        <v>0.256</v>
      </c>
      <c r="AG3787" t="inlineStr">
        <is>
          <t>AI mg/L</t>
        </is>
      </c>
      <c r="AH3787"/>
      <c r="AI3787"/>
      <c r="AJ3787"/>
      <c r="AK3787"/>
      <c r="AL3787"/>
      <c r="AM3787"/>
      <c r="AN3787"/>
      <c r="AO3787"/>
      <c r="AP3787"/>
      <c r="AQ3787"/>
      <c r="AR3787"/>
      <c r="AS3787"/>
      <c r="AT3787"/>
      <c r="AU3787"/>
      <c r="AV3787"/>
      <c r="AW3787"/>
      <c r="AX3787" t="inlineStr">
        <is>
          <t>Mortality</t>
        </is>
      </c>
      <c r="AY3787" t="inlineStr">
        <is>
          <t>Mortality</t>
        </is>
      </c>
      <c r="AZ3787" t="inlineStr">
        <is>
          <t>LC50</t>
        </is>
      </c>
      <c r="BA3787"/>
      <c r="BB3787" t="n">
        <v>4.0</v>
      </c>
      <c r="BC3787"/>
      <c r="BD3787"/>
      <c r="BE3787"/>
      <c r="BF3787"/>
      <c r="BG3787" t="inlineStr">
        <is>
          <t>Day(s)</t>
        </is>
      </c>
      <c r="BH3787" t="inlineStr">
        <is>
          <t>Pure</t>
        </is>
      </c>
      <c r="BI3787" t="inlineStr">
        <is>
          <t>DTXSID0027698</t>
        </is>
      </c>
      <c r="BJ3787" t="inlineStr">
        <is>
          <t>10.1002/etc.5620110415</t>
        </is>
      </c>
      <c r="BK3787"/>
      <c r="BL3787"/>
      <c r="BM3787"/>
      <c r="BN3787"/>
      <c r="BO3787"/>
      <c r="BP3787"/>
      <c r="BQ3787"/>
      <c r="BR3787"/>
      <c r="BS3787"/>
      <c r="BT3787" t="inlineStr">
        <is>
          <t>--</t>
        </is>
      </c>
      <c r="BU3787"/>
      <c r="BV3787"/>
      <c r="BW3787"/>
      <c r="BX3787"/>
      <c r="BY3787"/>
      <c r="BZ3787"/>
      <c r="CA3787"/>
      <c r="CB3787"/>
      <c r="CC3787"/>
      <c r="CD3787"/>
      <c r="CE3787"/>
      <c r="CF3787"/>
      <c r="CG3787"/>
      <c r="CH3787"/>
      <c r="CI3787"/>
      <c r="CJ3787"/>
      <c r="CK3787" t="inlineStr">
        <is>
          <t>Versteeg,D.J., and S.J. Shorter</t>
        </is>
      </c>
      <c r="CL3787" t="n">
        <v>5893.0</v>
      </c>
      <c r="CM3787" t="inlineStr">
        <is>
          <t>Effect of Organic Carbon on the Uptake and Toxicity of Quaternary Ammonium Compounds to the Fathead Minnow, Pimephales promelas</t>
        </is>
      </c>
      <c r="CN3787" t="inlineStr">
        <is>
          <t>Environ. Toxicol. Chem.11(4): 571-580</t>
        </is>
      </c>
      <c r="CO3787" t="n">
        <v>1992.0</v>
      </c>
      <c r="CP3787" t="inlineStr">
        <is>
          <t>Versteeg,D.J., and S.J. Shorter (1992). Effect of Organic Carbon on the Uptake and Toxicity of Quaternary Ammonium Compounds to the Fathead Minnow, Pimephales promelas. Environ. Toxicol. Chem., 11, (4), 571-580. doi:10.1002/etc.5620110415. ECOREF#:5893</t>
        </is>
      </c>
    </row>
    <row r="3788">
      <c r="A3788" t="n">
        <v>8030782.0</v>
      </c>
      <c r="B3788" t="inlineStr">
        <is>
          <t>Quaternary ammonium compounds, trimethyltallow alkyl, chlorides</t>
        </is>
      </c>
      <c r="C3788"/>
      <c r="D3788" t="inlineStr">
        <is>
          <t>Unmeasured</t>
        </is>
      </c>
      <c r="E3788" t="inlineStr">
        <is>
          <t>Not coded</t>
        </is>
      </c>
      <c r="F3788"/>
      <c r="G3788" t="n">
        <v>95.0</v>
      </c>
      <c r="H3788"/>
      <c r="I3788"/>
      <c r="J3788"/>
      <c r="K3788"/>
      <c r="L3788" t="inlineStr">
        <is>
          <t>Pimephales promelas</t>
        </is>
      </c>
      <c r="M3788" t="inlineStr">
        <is>
          <t>Fathead Minnow</t>
        </is>
      </c>
      <c r="N3788" t="inlineStr">
        <is>
          <t>Juvenile</t>
        </is>
      </c>
      <c r="O3788"/>
      <c r="P3788"/>
      <c r="Q3788"/>
      <c r="R3788" t="n">
        <v>2.0</v>
      </c>
      <c r="S3788"/>
      <c r="T3788" t="n">
        <v>6.0</v>
      </c>
      <c r="U3788" t="inlineStr">
        <is>
          <t>Week(s)</t>
        </is>
      </c>
      <c r="V3788" t="inlineStr">
        <is>
          <t>Renewal</t>
        </is>
      </c>
      <c r="W3788" t="inlineStr">
        <is>
          <t>Fresh water</t>
        </is>
      </c>
      <c r="X3788" t="inlineStr">
        <is>
          <t>Lab</t>
        </is>
      </c>
      <c r="Y3788"/>
      <c r="Z3788" t="inlineStr">
        <is>
          <t>Formulation</t>
        </is>
      </c>
      <c r="AA3788"/>
      <c r="AB3788" t="n">
        <v>0.26</v>
      </c>
      <c r="AC3788"/>
      <c r="AD3788" t="n">
        <v>0.198</v>
      </c>
      <c r="AE3788"/>
      <c r="AF3788" t="n">
        <v>0.315</v>
      </c>
      <c r="AG3788" t="inlineStr">
        <is>
          <t>AI mg/L</t>
        </is>
      </c>
      <c r="AH3788"/>
      <c r="AI3788"/>
      <c r="AJ3788"/>
      <c r="AK3788"/>
      <c r="AL3788"/>
      <c r="AM3788"/>
      <c r="AN3788"/>
      <c r="AO3788"/>
      <c r="AP3788"/>
      <c r="AQ3788"/>
      <c r="AR3788"/>
      <c r="AS3788"/>
      <c r="AT3788"/>
      <c r="AU3788"/>
      <c r="AV3788"/>
      <c r="AW3788"/>
      <c r="AX3788" t="inlineStr">
        <is>
          <t>Mortality</t>
        </is>
      </c>
      <c r="AY3788" t="inlineStr">
        <is>
          <t>Mortality</t>
        </is>
      </c>
      <c r="AZ3788" t="inlineStr">
        <is>
          <t>LC50</t>
        </is>
      </c>
      <c r="BA3788"/>
      <c r="BB3788" t="n">
        <v>4.0</v>
      </c>
      <c r="BC3788"/>
      <c r="BD3788"/>
      <c r="BE3788"/>
      <c r="BF3788"/>
      <c r="BG3788" t="inlineStr">
        <is>
          <t>Day(s)</t>
        </is>
      </c>
      <c r="BH3788" t="inlineStr">
        <is>
          <t>Pure</t>
        </is>
      </c>
      <c r="BI3788" t="inlineStr">
        <is>
          <t>DTXSID0027698</t>
        </is>
      </c>
      <c r="BJ3788" t="inlineStr">
        <is>
          <t>10.1002/etc.5620110415</t>
        </is>
      </c>
      <c r="BK3788"/>
      <c r="BL3788"/>
      <c r="BM3788"/>
      <c r="BN3788"/>
      <c r="BO3788"/>
      <c r="BP3788"/>
      <c r="BQ3788"/>
      <c r="BR3788"/>
      <c r="BS3788"/>
      <c r="BT3788" t="inlineStr">
        <is>
          <t>--</t>
        </is>
      </c>
      <c r="BU3788"/>
      <c r="BV3788"/>
      <c r="BW3788"/>
      <c r="BX3788"/>
      <c r="BY3788"/>
      <c r="BZ3788"/>
      <c r="CA3788"/>
      <c r="CB3788"/>
      <c r="CC3788"/>
      <c r="CD3788"/>
      <c r="CE3788"/>
      <c r="CF3788"/>
      <c r="CG3788"/>
      <c r="CH3788"/>
      <c r="CI3788"/>
      <c r="CJ3788"/>
      <c r="CK3788" t="inlineStr">
        <is>
          <t>Versteeg,D.J., and S.J. Shorter</t>
        </is>
      </c>
      <c r="CL3788" t="n">
        <v>5893.0</v>
      </c>
      <c r="CM3788" t="inlineStr">
        <is>
          <t>Effect of Organic Carbon on the Uptake and Toxicity of Quaternary Ammonium Compounds to the Fathead Minnow, Pimephales promelas</t>
        </is>
      </c>
      <c r="CN3788" t="inlineStr">
        <is>
          <t>Environ. Toxicol. Chem.11(4): 571-580</t>
        </is>
      </c>
      <c r="CO3788" t="n">
        <v>1992.0</v>
      </c>
      <c r="CP3788" t="inlineStr">
        <is>
          <t>Versteeg,D.J., and S.J. Shorter (1992). Effect of Organic Carbon on the Uptake and Toxicity of Quaternary Ammonium Compounds to the Fathead Minnow, Pimephales promelas. Environ. Toxicol. Chem., 11, (4), 571-580. doi:10.1002/etc.5620110415. ECOREF#:5893</t>
        </is>
      </c>
    </row>
    <row r="3789">
      <c r="A3789" t="n">
        <v>8030782.0</v>
      </c>
      <c r="B3789" t="inlineStr">
        <is>
          <t>Quaternary ammonium compounds, trimethyltallow alkyl, chlorides</t>
        </is>
      </c>
      <c r="C3789"/>
      <c r="D3789" t="inlineStr">
        <is>
          <t>Unmeasured</t>
        </is>
      </c>
      <c r="E3789" t="inlineStr">
        <is>
          <t>Not coded</t>
        </is>
      </c>
      <c r="F3789"/>
      <c r="G3789" t="n">
        <v>95.0</v>
      </c>
      <c r="H3789"/>
      <c r="I3789"/>
      <c r="J3789"/>
      <c r="K3789"/>
      <c r="L3789" t="inlineStr">
        <is>
          <t>Pimephales promelas</t>
        </is>
      </c>
      <c r="M3789" t="inlineStr">
        <is>
          <t>Fathead Minnow</t>
        </is>
      </c>
      <c r="N3789" t="inlineStr">
        <is>
          <t>Juvenile</t>
        </is>
      </c>
      <c r="O3789"/>
      <c r="P3789"/>
      <c r="Q3789"/>
      <c r="R3789" t="n">
        <v>2.0</v>
      </c>
      <c r="S3789"/>
      <c r="T3789" t="n">
        <v>6.0</v>
      </c>
      <c r="U3789" t="inlineStr">
        <is>
          <t>Week(s)</t>
        </is>
      </c>
      <c r="V3789" t="inlineStr">
        <is>
          <t>Renewal</t>
        </is>
      </c>
      <c r="W3789" t="inlineStr">
        <is>
          <t>Fresh water</t>
        </is>
      </c>
      <c r="X3789" t="inlineStr">
        <is>
          <t>Lab</t>
        </is>
      </c>
      <c r="Y3789"/>
      <c r="Z3789" t="inlineStr">
        <is>
          <t>Formulation</t>
        </is>
      </c>
      <c r="AA3789"/>
      <c r="AB3789" t="n">
        <v>0.08</v>
      </c>
      <c r="AC3789"/>
      <c r="AD3789" t="n">
        <v>0.078</v>
      </c>
      <c r="AE3789"/>
      <c r="AF3789" t="n">
        <v>0.154</v>
      </c>
      <c r="AG3789" t="inlineStr">
        <is>
          <t>AI mg/L</t>
        </is>
      </c>
      <c r="AH3789"/>
      <c r="AI3789"/>
      <c r="AJ3789"/>
      <c r="AK3789"/>
      <c r="AL3789"/>
      <c r="AM3789"/>
      <c r="AN3789"/>
      <c r="AO3789"/>
      <c r="AP3789"/>
      <c r="AQ3789"/>
      <c r="AR3789"/>
      <c r="AS3789"/>
      <c r="AT3789"/>
      <c r="AU3789"/>
      <c r="AV3789"/>
      <c r="AW3789"/>
      <c r="AX3789" t="inlineStr">
        <is>
          <t>Mortality</t>
        </is>
      </c>
      <c r="AY3789" t="inlineStr">
        <is>
          <t>Mortality</t>
        </is>
      </c>
      <c r="AZ3789" t="inlineStr">
        <is>
          <t>LC50</t>
        </is>
      </c>
      <c r="BA3789"/>
      <c r="BB3789" t="n">
        <v>4.0</v>
      </c>
      <c r="BC3789"/>
      <c r="BD3789"/>
      <c r="BE3789"/>
      <c r="BF3789"/>
      <c r="BG3789" t="inlineStr">
        <is>
          <t>Day(s)</t>
        </is>
      </c>
      <c r="BH3789" t="inlineStr">
        <is>
          <t>Pure</t>
        </is>
      </c>
      <c r="BI3789" t="inlineStr">
        <is>
          <t>DTXSID0027698</t>
        </is>
      </c>
      <c r="BJ3789" t="inlineStr">
        <is>
          <t>10.1002/etc.5620110415</t>
        </is>
      </c>
      <c r="BK3789"/>
      <c r="BL3789"/>
      <c r="BM3789"/>
      <c r="BN3789"/>
      <c r="BO3789"/>
      <c r="BP3789"/>
      <c r="BQ3789"/>
      <c r="BR3789"/>
      <c r="BS3789"/>
      <c r="BT3789" t="inlineStr">
        <is>
          <t>--</t>
        </is>
      </c>
      <c r="BU3789"/>
      <c r="BV3789"/>
      <c r="BW3789"/>
      <c r="BX3789"/>
      <c r="BY3789"/>
      <c r="BZ3789"/>
      <c r="CA3789"/>
      <c r="CB3789"/>
      <c r="CC3789"/>
      <c r="CD3789"/>
      <c r="CE3789"/>
      <c r="CF3789"/>
      <c r="CG3789"/>
      <c r="CH3789"/>
      <c r="CI3789"/>
      <c r="CJ3789"/>
      <c r="CK3789" t="inlineStr">
        <is>
          <t>Versteeg,D.J., and S.J. Shorter</t>
        </is>
      </c>
      <c r="CL3789" t="n">
        <v>5893.0</v>
      </c>
      <c r="CM3789" t="inlineStr">
        <is>
          <t>Effect of Organic Carbon on the Uptake and Toxicity of Quaternary Ammonium Compounds to the Fathead Minnow, Pimephales promelas</t>
        </is>
      </c>
      <c r="CN3789" t="inlineStr">
        <is>
          <t>Environ. Toxicol. Chem.11(4): 571-580</t>
        </is>
      </c>
      <c r="CO3789" t="n">
        <v>1992.0</v>
      </c>
      <c r="CP3789" t="inlineStr">
        <is>
          <t>Versteeg,D.J., and S.J. Shorter (1992). Effect of Organic Carbon on the Uptake and Toxicity of Quaternary Ammonium Compounds to the Fathead Minnow, Pimephales promelas. Environ. Toxicol. Chem., 11, (4), 571-580. doi:10.1002/etc.5620110415. ECOREF#:5893</t>
        </is>
      </c>
    </row>
    <row r="3790">
      <c r="A3790" t="n">
        <v>8030782.0</v>
      </c>
      <c r="B3790" t="inlineStr">
        <is>
          <t>Quaternary ammonium compounds, trimethyltallow alkyl, chlorides</t>
        </is>
      </c>
      <c r="C3790"/>
      <c r="D3790" t="inlineStr">
        <is>
          <t>Unmeasured</t>
        </is>
      </c>
      <c r="E3790" t="inlineStr">
        <is>
          <t>Not coded</t>
        </is>
      </c>
      <c r="F3790"/>
      <c r="G3790" t="n">
        <v>95.0</v>
      </c>
      <c r="H3790"/>
      <c r="I3790"/>
      <c r="J3790"/>
      <c r="K3790"/>
      <c r="L3790" t="inlineStr">
        <is>
          <t>Pimephales promelas</t>
        </is>
      </c>
      <c r="M3790" t="inlineStr">
        <is>
          <t>Fathead Minnow</t>
        </is>
      </c>
      <c r="N3790" t="inlineStr">
        <is>
          <t>Juvenile</t>
        </is>
      </c>
      <c r="O3790"/>
      <c r="P3790"/>
      <c r="Q3790"/>
      <c r="R3790" t="n">
        <v>2.0</v>
      </c>
      <c r="S3790"/>
      <c r="T3790" t="n">
        <v>6.0</v>
      </c>
      <c r="U3790" t="inlineStr">
        <is>
          <t>Week(s)</t>
        </is>
      </c>
      <c r="V3790" t="inlineStr">
        <is>
          <t>Renewal</t>
        </is>
      </c>
      <c r="W3790" t="inlineStr">
        <is>
          <t>Fresh water</t>
        </is>
      </c>
      <c r="X3790" t="inlineStr">
        <is>
          <t>Lab</t>
        </is>
      </c>
      <c r="Y3790"/>
      <c r="Z3790" t="inlineStr">
        <is>
          <t>Formulation</t>
        </is>
      </c>
      <c r="AA3790"/>
      <c r="AB3790" t="n">
        <v>0.15</v>
      </c>
      <c r="AC3790"/>
      <c r="AD3790" t="n">
        <v>0.069</v>
      </c>
      <c r="AE3790"/>
      <c r="AF3790" t="n">
        <v>0.266</v>
      </c>
      <c r="AG3790" t="inlineStr">
        <is>
          <t>AI mg/L</t>
        </is>
      </c>
      <c r="AH3790"/>
      <c r="AI3790"/>
      <c r="AJ3790"/>
      <c r="AK3790"/>
      <c r="AL3790"/>
      <c r="AM3790"/>
      <c r="AN3790"/>
      <c r="AO3790"/>
      <c r="AP3790"/>
      <c r="AQ3790"/>
      <c r="AR3790"/>
      <c r="AS3790"/>
      <c r="AT3790"/>
      <c r="AU3790"/>
      <c r="AV3790"/>
      <c r="AW3790"/>
      <c r="AX3790" t="inlineStr">
        <is>
          <t>Mortality</t>
        </is>
      </c>
      <c r="AY3790" t="inlineStr">
        <is>
          <t>Mortality</t>
        </is>
      </c>
      <c r="AZ3790" t="inlineStr">
        <is>
          <t>LC50</t>
        </is>
      </c>
      <c r="BA3790"/>
      <c r="BB3790" t="n">
        <v>4.0</v>
      </c>
      <c r="BC3790"/>
      <c r="BD3790"/>
      <c r="BE3790"/>
      <c r="BF3790"/>
      <c r="BG3790" t="inlineStr">
        <is>
          <t>Day(s)</t>
        </is>
      </c>
      <c r="BH3790" t="inlineStr">
        <is>
          <t>Pure</t>
        </is>
      </c>
      <c r="BI3790" t="inlineStr">
        <is>
          <t>DTXSID0027698</t>
        </is>
      </c>
      <c r="BJ3790" t="inlineStr">
        <is>
          <t>10.1002/etc.5620110415</t>
        </is>
      </c>
      <c r="BK3790"/>
      <c r="BL3790"/>
      <c r="BM3790"/>
      <c r="BN3790"/>
      <c r="BO3790"/>
      <c r="BP3790"/>
      <c r="BQ3790"/>
      <c r="BR3790"/>
      <c r="BS3790"/>
      <c r="BT3790" t="inlineStr">
        <is>
          <t>--</t>
        </is>
      </c>
      <c r="BU3790"/>
      <c r="BV3790"/>
      <c r="BW3790"/>
      <c r="BX3790"/>
      <c r="BY3790"/>
      <c r="BZ3790"/>
      <c r="CA3790"/>
      <c r="CB3790"/>
      <c r="CC3790"/>
      <c r="CD3790"/>
      <c r="CE3790"/>
      <c r="CF3790"/>
      <c r="CG3790"/>
      <c r="CH3790"/>
      <c r="CI3790"/>
      <c r="CJ3790"/>
      <c r="CK3790" t="inlineStr">
        <is>
          <t>Versteeg,D.J., and S.J. Shorter</t>
        </is>
      </c>
      <c r="CL3790" t="n">
        <v>5893.0</v>
      </c>
      <c r="CM3790" t="inlineStr">
        <is>
          <t>Effect of Organic Carbon on the Uptake and Toxicity of Quaternary Ammonium Compounds to the Fathead Minnow, Pimephales promelas</t>
        </is>
      </c>
      <c r="CN3790" t="inlineStr">
        <is>
          <t>Environ. Toxicol. Chem.11(4): 571-580</t>
        </is>
      </c>
      <c r="CO3790" t="n">
        <v>1992.0</v>
      </c>
      <c r="CP3790" t="inlineStr">
        <is>
          <t>Versteeg,D.J., and S.J. Shorter (1992). Effect of Organic Carbon on the Uptake and Toxicity of Quaternary Ammonium Compounds to the Fathead Minnow, Pimephales promelas. Environ. Toxicol. Chem., 11, (4), 571-580. doi:10.1002/etc.5620110415. ECOREF#:5893</t>
        </is>
      </c>
    </row>
    <row r="3791">
      <c r="A3791" t="n">
        <v>8030782.0</v>
      </c>
      <c r="B3791" t="inlineStr">
        <is>
          <t>Quaternary ammonium compounds, trimethyltallow alkyl, chlorides</t>
        </is>
      </c>
      <c r="C3791"/>
      <c r="D3791" t="inlineStr">
        <is>
          <t>Unmeasured</t>
        </is>
      </c>
      <c r="E3791" t="inlineStr">
        <is>
          <t>Not coded</t>
        </is>
      </c>
      <c r="F3791"/>
      <c r="G3791" t="n">
        <v>95.0</v>
      </c>
      <c r="H3791"/>
      <c r="I3791"/>
      <c r="J3791"/>
      <c r="K3791"/>
      <c r="L3791" t="inlineStr">
        <is>
          <t>Pimephales promelas</t>
        </is>
      </c>
      <c r="M3791" t="inlineStr">
        <is>
          <t>Fathead Minnow</t>
        </is>
      </c>
      <c r="N3791" t="inlineStr">
        <is>
          <t>Juvenile</t>
        </is>
      </c>
      <c r="O3791"/>
      <c r="P3791"/>
      <c r="Q3791"/>
      <c r="R3791" t="n">
        <v>2.0</v>
      </c>
      <c r="S3791"/>
      <c r="T3791" t="n">
        <v>6.0</v>
      </c>
      <c r="U3791" t="inlineStr">
        <is>
          <t>Week(s)</t>
        </is>
      </c>
      <c r="V3791" t="inlineStr">
        <is>
          <t>Renewal</t>
        </is>
      </c>
      <c r="W3791" t="inlineStr">
        <is>
          <t>Fresh water</t>
        </is>
      </c>
      <c r="X3791" t="inlineStr">
        <is>
          <t>Lab</t>
        </is>
      </c>
      <c r="Y3791"/>
      <c r="Z3791" t="inlineStr">
        <is>
          <t>Formulation</t>
        </is>
      </c>
      <c r="AA3791"/>
      <c r="AB3791" t="n">
        <v>0.12</v>
      </c>
      <c r="AC3791"/>
      <c r="AD3791" t="n">
        <v>0.087</v>
      </c>
      <c r="AE3791"/>
      <c r="AF3791" t="n">
        <v>0.153</v>
      </c>
      <c r="AG3791" t="inlineStr">
        <is>
          <t>AI mg/L</t>
        </is>
      </c>
      <c r="AH3791"/>
      <c r="AI3791"/>
      <c r="AJ3791"/>
      <c r="AK3791"/>
      <c r="AL3791"/>
      <c r="AM3791"/>
      <c r="AN3791"/>
      <c r="AO3791"/>
      <c r="AP3791"/>
      <c r="AQ3791"/>
      <c r="AR3791"/>
      <c r="AS3791"/>
      <c r="AT3791"/>
      <c r="AU3791"/>
      <c r="AV3791"/>
      <c r="AW3791"/>
      <c r="AX3791" t="inlineStr">
        <is>
          <t>Mortality</t>
        </is>
      </c>
      <c r="AY3791" t="inlineStr">
        <is>
          <t>Mortality</t>
        </is>
      </c>
      <c r="AZ3791" t="inlineStr">
        <is>
          <t>LC50</t>
        </is>
      </c>
      <c r="BA3791"/>
      <c r="BB3791" t="n">
        <v>4.0</v>
      </c>
      <c r="BC3791"/>
      <c r="BD3791"/>
      <c r="BE3791"/>
      <c r="BF3791"/>
      <c r="BG3791" t="inlineStr">
        <is>
          <t>Day(s)</t>
        </is>
      </c>
      <c r="BH3791" t="inlineStr">
        <is>
          <t>Pure</t>
        </is>
      </c>
      <c r="BI3791" t="inlineStr">
        <is>
          <t>DTXSID0027698</t>
        </is>
      </c>
      <c r="BJ3791" t="inlineStr">
        <is>
          <t>10.1002/etc.5620110415</t>
        </is>
      </c>
      <c r="BK3791"/>
      <c r="BL3791"/>
      <c r="BM3791"/>
      <c r="BN3791"/>
      <c r="BO3791"/>
      <c r="BP3791"/>
      <c r="BQ3791"/>
      <c r="BR3791"/>
      <c r="BS3791"/>
      <c r="BT3791" t="inlineStr">
        <is>
          <t>--</t>
        </is>
      </c>
      <c r="BU3791"/>
      <c r="BV3791"/>
      <c r="BW3791"/>
      <c r="BX3791"/>
      <c r="BY3791"/>
      <c r="BZ3791"/>
      <c r="CA3791"/>
      <c r="CB3791"/>
      <c r="CC3791"/>
      <c r="CD3791"/>
      <c r="CE3791"/>
      <c r="CF3791"/>
      <c r="CG3791"/>
      <c r="CH3791"/>
      <c r="CI3791"/>
      <c r="CJ3791"/>
      <c r="CK3791" t="inlineStr">
        <is>
          <t>Versteeg,D.J., and S.J. Shorter</t>
        </is>
      </c>
      <c r="CL3791" t="n">
        <v>5893.0</v>
      </c>
      <c r="CM3791" t="inlineStr">
        <is>
          <t>Effect of Organic Carbon on the Uptake and Toxicity of Quaternary Ammonium Compounds to the Fathead Minnow, Pimephales promelas</t>
        </is>
      </c>
      <c r="CN3791" t="inlineStr">
        <is>
          <t>Environ. Toxicol. Chem.11(4): 571-580</t>
        </is>
      </c>
      <c r="CO3791" t="n">
        <v>1992.0</v>
      </c>
      <c r="CP3791" t="inlineStr">
        <is>
          <t>Versteeg,D.J., and S.J. Shorter (1992). Effect of Organic Carbon on the Uptake and Toxicity of Quaternary Ammonium Compounds to the Fathead Minnow, Pimephales promelas. Environ. Toxicol. Chem., 11, (4), 571-580. doi:10.1002/etc.5620110415. ECOREF#:5893</t>
        </is>
      </c>
    </row>
    <row r="3792">
      <c r="A3792" t="n">
        <v>8030782.0</v>
      </c>
      <c r="B3792" t="inlineStr">
        <is>
          <t>Quaternary ammonium compounds, trimethyltallow alkyl, chlorides</t>
        </is>
      </c>
      <c r="C3792"/>
      <c r="D3792" t="inlineStr">
        <is>
          <t>Unmeasured</t>
        </is>
      </c>
      <c r="E3792" t="inlineStr">
        <is>
          <t>Not coded</t>
        </is>
      </c>
      <c r="F3792"/>
      <c r="G3792" t="n">
        <v>95.0</v>
      </c>
      <c r="H3792"/>
      <c r="I3792"/>
      <c r="J3792"/>
      <c r="K3792"/>
      <c r="L3792" t="inlineStr">
        <is>
          <t>Pimephales promelas</t>
        </is>
      </c>
      <c r="M3792" t="inlineStr">
        <is>
          <t>Fathead Minnow</t>
        </is>
      </c>
      <c r="N3792" t="inlineStr">
        <is>
          <t>Juvenile</t>
        </is>
      </c>
      <c r="O3792"/>
      <c r="P3792"/>
      <c r="Q3792"/>
      <c r="R3792" t="n">
        <v>2.0</v>
      </c>
      <c r="S3792"/>
      <c r="T3792" t="n">
        <v>6.0</v>
      </c>
      <c r="U3792" t="inlineStr">
        <is>
          <t>Week(s)</t>
        </is>
      </c>
      <c r="V3792" t="inlineStr">
        <is>
          <t>Renewal</t>
        </is>
      </c>
      <c r="W3792" t="inlineStr">
        <is>
          <t>Fresh water</t>
        </is>
      </c>
      <c r="X3792" t="inlineStr">
        <is>
          <t>Lab</t>
        </is>
      </c>
      <c r="Y3792"/>
      <c r="Z3792" t="inlineStr">
        <is>
          <t>Formulation</t>
        </is>
      </c>
      <c r="AA3792"/>
      <c r="AB3792" t="n">
        <v>0.12</v>
      </c>
      <c r="AC3792"/>
      <c r="AD3792" t="n">
        <v>0.093</v>
      </c>
      <c r="AE3792"/>
      <c r="AF3792" t="n">
        <v>0.143</v>
      </c>
      <c r="AG3792" t="inlineStr">
        <is>
          <t>AI mg/L</t>
        </is>
      </c>
      <c r="AH3792"/>
      <c r="AI3792"/>
      <c r="AJ3792"/>
      <c r="AK3792"/>
      <c r="AL3792"/>
      <c r="AM3792"/>
      <c r="AN3792"/>
      <c r="AO3792"/>
      <c r="AP3792"/>
      <c r="AQ3792"/>
      <c r="AR3792"/>
      <c r="AS3792"/>
      <c r="AT3792"/>
      <c r="AU3792"/>
      <c r="AV3792"/>
      <c r="AW3792"/>
      <c r="AX3792" t="inlineStr">
        <is>
          <t>Mortality</t>
        </is>
      </c>
      <c r="AY3792" t="inlineStr">
        <is>
          <t>Mortality</t>
        </is>
      </c>
      <c r="AZ3792" t="inlineStr">
        <is>
          <t>LC50</t>
        </is>
      </c>
      <c r="BA3792"/>
      <c r="BB3792" t="n">
        <v>4.0</v>
      </c>
      <c r="BC3792"/>
      <c r="BD3792"/>
      <c r="BE3792"/>
      <c r="BF3792"/>
      <c r="BG3792" t="inlineStr">
        <is>
          <t>Day(s)</t>
        </is>
      </c>
      <c r="BH3792" t="inlineStr">
        <is>
          <t>Pure</t>
        </is>
      </c>
      <c r="BI3792" t="inlineStr">
        <is>
          <t>DTXSID0027698</t>
        </is>
      </c>
      <c r="BJ3792" t="inlineStr">
        <is>
          <t>10.1002/etc.5620110415</t>
        </is>
      </c>
      <c r="BK3792"/>
      <c r="BL3792"/>
      <c r="BM3792"/>
      <c r="BN3792"/>
      <c r="BO3792"/>
      <c r="BP3792"/>
      <c r="BQ3792"/>
      <c r="BR3792"/>
      <c r="BS3792"/>
      <c r="BT3792" t="inlineStr">
        <is>
          <t>--</t>
        </is>
      </c>
      <c r="BU3792"/>
      <c r="BV3792"/>
      <c r="BW3792"/>
      <c r="BX3792"/>
      <c r="BY3792"/>
      <c r="BZ3792"/>
      <c r="CA3792"/>
      <c r="CB3792"/>
      <c r="CC3792"/>
      <c r="CD3792"/>
      <c r="CE3792"/>
      <c r="CF3792"/>
      <c r="CG3792"/>
      <c r="CH3792"/>
      <c r="CI3792"/>
      <c r="CJ3792"/>
      <c r="CK3792" t="inlineStr">
        <is>
          <t>Versteeg,D.J., and S.J. Shorter</t>
        </is>
      </c>
      <c r="CL3792" t="n">
        <v>5893.0</v>
      </c>
      <c r="CM3792" t="inlineStr">
        <is>
          <t>Effect of Organic Carbon on the Uptake and Toxicity of Quaternary Ammonium Compounds to the Fathead Minnow, Pimephales promelas</t>
        </is>
      </c>
      <c r="CN3792" t="inlineStr">
        <is>
          <t>Environ. Toxicol. Chem.11(4): 571-580</t>
        </is>
      </c>
      <c r="CO3792" t="n">
        <v>1992.0</v>
      </c>
      <c r="CP3792" t="inlineStr">
        <is>
          <t>Versteeg,D.J., and S.J. Shorter (1992). Effect of Organic Carbon on the Uptake and Toxicity of Quaternary Ammonium Compounds to the Fathead Minnow, Pimephales promelas. Environ. Toxicol. Chem., 11, (4), 571-580. doi:10.1002/etc.5620110415. ECOREF#:5893</t>
        </is>
      </c>
    </row>
    <row r="3793">
      <c r="A3793" t="n">
        <v>8065483.0</v>
      </c>
      <c r="B3793" t="inlineStr">
        <is>
          <t>Phosphorothioic acid, O,O-Diethyl O-[2-(ethylthio)ethyl] ester mixt. with O,O-diethyl S-[2-(ethylthio)ethyl] phosphorothioate</t>
        </is>
      </c>
      <c r="C3793" t="inlineStr">
        <is>
          <t>Technical grade, technical product, technical formulation</t>
        </is>
      </c>
      <c r="D3793" t="inlineStr">
        <is>
          <t>Unmeasured</t>
        </is>
      </c>
      <c r="E3793" t="inlineStr">
        <is>
          <t>Not coded</t>
        </is>
      </c>
      <c r="F3793"/>
      <c r="G3793" t="n">
        <v>92.0</v>
      </c>
      <c r="H3793"/>
      <c r="I3793"/>
      <c r="J3793"/>
      <c r="K3793"/>
      <c r="L3793" t="inlineStr">
        <is>
          <t>Pimephales promelas</t>
        </is>
      </c>
      <c r="M3793" t="inlineStr">
        <is>
          <t>Fathead Minnow</t>
        </is>
      </c>
      <c r="N3793"/>
      <c r="O3793"/>
      <c r="P3793"/>
      <c r="Q3793"/>
      <c r="R3793"/>
      <c r="S3793"/>
      <c r="T3793"/>
      <c r="U3793"/>
      <c r="V3793" t="inlineStr">
        <is>
          <t>Static</t>
        </is>
      </c>
      <c r="W3793" t="inlineStr">
        <is>
          <t>Fresh water</t>
        </is>
      </c>
      <c r="X3793" t="inlineStr">
        <is>
          <t>Lab</t>
        </is>
      </c>
      <c r="Y3793"/>
      <c r="Z3793" t="inlineStr">
        <is>
          <t>Active ingredient</t>
        </is>
      </c>
      <c r="AA3793"/>
      <c r="AB3793" t="n">
        <v>2.9</v>
      </c>
      <c r="AC3793"/>
      <c r="AD3793"/>
      <c r="AE3793"/>
      <c r="AF3793"/>
      <c r="AG3793" t="inlineStr">
        <is>
          <t>AI mg/L</t>
        </is>
      </c>
      <c r="AH3793"/>
      <c r="AI3793"/>
      <c r="AJ3793"/>
      <c r="AK3793"/>
      <c r="AL3793"/>
      <c r="AM3793"/>
      <c r="AN3793"/>
      <c r="AO3793"/>
      <c r="AP3793"/>
      <c r="AQ3793"/>
      <c r="AR3793"/>
      <c r="AS3793"/>
      <c r="AT3793"/>
      <c r="AU3793"/>
      <c r="AV3793"/>
      <c r="AW3793"/>
      <c r="AX3793" t="inlineStr">
        <is>
          <t>Mortality</t>
        </is>
      </c>
      <c r="AY3793" t="inlineStr">
        <is>
          <t>Mortality</t>
        </is>
      </c>
      <c r="AZ3793" t="inlineStr">
        <is>
          <t>LC50</t>
        </is>
      </c>
      <c r="BA3793"/>
      <c r="BB3793" t="n">
        <v>4.0</v>
      </c>
      <c r="BC3793"/>
      <c r="BD3793"/>
      <c r="BE3793"/>
      <c r="BF3793"/>
      <c r="BG3793" t="inlineStr">
        <is>
          <t>Day(s)</t>
        </is>
      </c>
      <c r="BH3793" t="inlineStr">
        <is>
          <t>Pure</t>
        </is>
      </c>
      <c r="BI3793" t="inlineStr">
        <is>
          <t>DTXSID5022306</t>
        </is>
      </c>
      <c r="BJ3793" t="inlineStr">
        <is>
          <t>10.1577/1548-8659(1962)91[175:TTOOPI]2.0.CO;2</t>
        </is>
      </c>
      <c r="BK3793"/>
      <c r="BL3793"/>
      <c r="BM3793"/>
      <c r="BN3793"/>
      <c r="BO3793"/>
      <c r="BP3793"/>
      <c r="BQ3793"/>
      <c r="BR3793"/>
      <c r="BS3793"/>
      <c r="BT3793" t="inlineStr">
        <is>
          <t>--</t>
        </is>
      </c>
      <c r="BU3793"/>
      <c r="BV3793"/>
      <c r="BW3793"/>
      <c r="BX3793"/>
      <c r="BY3793"/>
      <c r="BZ3793"/>
      <c r="CA3793"/>
      <c r="CB3793"/>
      <c r="CC3793"/>
      <c r="CD3793"/>
      <c r="CE3793"/>
      <c r="CF3793"/>
      <c r="CG3793"/>
      <c r="CH3793"/>
      <c r="CI3793" t="inlineStr">
        <is>
          <t xml:space="preserve"> AERATION// CONTR/FOLLOWED APHA STANDARD METHODS// CARRIER/ ACETONE// </t>
        </is>
      </c>
      <c r="CJ3793" t="inlineStr">
        <is>
          <t xml:space="preserve">   AERATION// CONTR/FOLLOWED APHA STANDARD METHODS// CARRIER/ ACETONE// </t>
        </is>
      </c>
      <c r="CK3793" t="inlineStr">
        <is>
          <t>Pickering,Q.H., C. Henderson, and A.E. Lemke</t>
        </is>
      </c>
      <c r="CL3793" t="n">
        <v>2893.0</v>
      </c>
      <c r="CM3793" t="inlineStr">
        <is>
          <t>The Toxicity of Organic Phosphorus Insecticides to Different Species of Warmwater Fishes</t>
        </is>
      </c>
      <c r="CN3793" t="inlineStr">
        <is>
          <t>Trans. Am. Fish. Soc.91:175-184</t>
        </is>
      </c>
      <c r="CO3793" t="n">
        <v>1962.0</v>
      </c>
      <c r="CP3793" t="inlineStr">
        <is>
          <t>Pickering,Q.H., C. Henderson, and A.E. Lemke (1962). The Toxicity of Organic Phosphorus Insecticides to Different Species of Warmwater Fishes. Trans. Am. Fish. Soc., 91, 175-184. doi:10.1577/1548-8659(1962)91[175:TTOOPI]2.0.CO;2. ECOREF#:2893</t>
        </is>
      </c>
    </row>
    <row r="3794">
      <c r="A3794" t="n">
        <v>8065483.0</v>
      </c>
      <c r="B3794" t="inlineStr">
        <is>
          <t>Phosphorothioic acid, O,O-Diethyl O-[2-(ethylthio)ethyl] ester mixt. with O,O-diethyl S-[2-(ethylthio)ethyl] phosphorothioate</t>
        </is>
      </c>
      <c r="C3794"/>
      <c r="D3794" t="inlineStr">
        <is>
          <t>Measured</t>
        </is>
      </c>
      <c r="E3794" t="inlineStr">
        <is>
          <t>Not coded</t>
        </is>
      </c>
      <c r="F3794"/>
      <c r="G3794"/>
      <c r="H3794"/>
      <c r="I3794"/>
      <c r="J3794"/>
      <c r="K3794"/>
      <c r="L3794" t="inlineStr">
        <is>
          <t>Pimephales promelas</t>
        </is>
      </c>
      <c r="M3794" t="inlineStr">
        <is>
          <t>Fathead Minnow</t>
        </is>
      </c>
      <c r="N3794"/>
      <c r="O3794"/>
      <c r="P3794"/>
      <c r="Q3794"/>
      <c r="R3794"/>
      <c r="S3794"/>
      <c r="T3794"/>
      <c r="U3794"/>
      <c r="V3794" t="inlineStr">
        <is>
          <t>Flow-through</t>
        </is>
      </c>
      <c r="W3794" t="inlineStr">
        <is>
          <t>Fresh water</t>
        </is>
      </c>
      <c r="X3794" t="inlineStr">
        <is>
          <t>Lab</t>
        </is>
      </c>
      <c r="Y3794"/>
      <c r="Z3794" t="inlineStr">
        <is>
          <t>Active ingredient</t>
        </is>
      </c>
      <c r="AA3794"/>
      <c r="AB3794" t="n">
        <v>15.9</v>
      </c>
      <c r="AC3794"/>
      <c r="AD3794" t="n">
        <v>14.4</v>
      </c>
      <c r="AE3794"/>
      <c r="AF3794" t="n">
        <v>17.5</v>
      </c>
      <c r="AG3794" t="inlineStr">
        <is>
          <t>AI mg/L</t>
        </is>
      </c>
      <c r="AH3794"/>
      <c r="AI3794"/>
      <c r="AJ3794"/>
      <c r="AK3794"/>
      <c r="AL3794"/>
      <c r="AM3794"/>
      <c r="AN3794"/>
      <c r="AO3794"/>
      <c r="AP3794"/>
      <c r="AQ3794"/>
      <c r="AR3794"/>
      <c r="AS3794"/>
      <c r="AT3794"/>
      <c r="AU3794"/>
      <c r="AV3794"/>
      <c r="AW3794"/>
      <c r="AX3794" t="inlineStr">
        <is>
          <t>Mortality</t>
        </is>
      </c>
      <c r="AY3794" t="inlineStr">
        <is>
          <t>Mortality</t>
        </is>
      </c>
      <c r="AZ3794" t="inlineStr">
        <is>
          <t>LC50</t>
        </is>
      </c>
      <c r="BA3794"/>
      <c r="BB3794" t="n">
        <v>4.0</v>
      </c>
      <c r="BC3794"/>
      <c r="BD3794"/>
      <c r="BE3794"/>
      <c r="BF3794"/>
      <c r="BG3794" t="inlineStr">
        <is>
          <t>Day(s)</t>
        </is>
      </c>
      <c r="BH3794"/>
      <c r="BI3794" t="inlineStr">
        <is>
          <t>DTXSID5022306</t>
        </is>
      </c>
      <c r="BJ3794" t="inlineStr">
        <is>
          <t>10.1007/BF01055420</t>
        </is>
      </c>
      <c r="BK3794"/>
      <c r="BL3794"/>
      <c r="BM3794"/>
      <c r="BN3794"/>
      <c r="BO3794"/>
      <c r="BP3794"/>
      <c r="BQ3794"/>
      <c r="BR3794"/>
      <c r="BS3794"/>
      <c r="BT3794" t="inlineStr">
        <is>
          <t>--</t>
        </is>
      </c>
      <c r="BU3794"/>
      <c r="BV3794"/>
      <c r="BW3794"/>
      <c r="BX3794"/>
      <c r="BY3794"/>
      <c r="BZ3794"/>
      <c r="CA3794"/>
      <c r="CB3794"/>
      <c r="CC3794"/>
      <c r="CD3794"/>
      <c r="CE3794"/>
      <c r="CF3794"/>
      <c r="CG3794"/>
      <c r="CH3794"/>
      <c r="CI3794"/>
      <c r="CJ3794"/>
      <c r="CK3794" t="inlineStr">
        <is>
          <t>Holcombe,G.W., G.L. Phipps, A.H. Sulaiman, and A.D. Hoffman</t>
        </is>
      </c>
      <c r="CL3794" t="n">
        <v>12665.0</v>
      </c>
      <c r="CM3794" t="inlineStr">
        <is>
          <t>Simultaneous Multiple Species Testing: Acute Toxicity of 13 Chemicals to 12 Diverse Freshwater Amphibian, Fish, and Invertebrate Families</t>
        </is>
      </c>
      <c r="CN3794" t="inlineStr">
        <is>
          <t>Arch. Environ. Contam. Toxicol.16:697-710</t>
        </is>
      </c>
      <c r="CO3794" t="n">
        <v>1987.0</v>
      </c>
      <c r="CP3794" t="inlineStr">
        <is>
          <t>Holcombe,G.W., G.L. Phipps, A.H. Sulaiman, and A.D. Hoffman (1987). Simultaneous Multiple Species Testing: Acute Toxicity of 13 Chemicals to 12 Diverse Freshwater Amphibian, Fish, and Invertebrate Families. Arch. Environ. Contam. Toxicol., 16, 697-710. doi:10.1007/BF01055420. ECOREF#:12665</t>
        </is>
      </c>
    </row>
    <row r="3795">
      <c r="A3795" t="n">
        <v>8065483.0</v>
      </c>
      <c r="B3795" t="inlineStr">
        <is>
          <t>Phosphorothioic acid, O,O-Diethyl O-[2-(ethylthio)ethyl] ester mixt. with O,O-diethyl S-[2-(ethylthio)ethyl] phosphorothioate</t>
        </is>
      </c>
      <c r="C3795"/>
      <c r="D3795" t="inlineStr">
        <is>
          <t>Not coded</t>
        </is>
      </c>
      <c r="E3795" t="inlineStr">
        <is>
          <t>United States Environmental Protection Agency</t>
        </is>
      </c>
      <c r="F3795"/>
      <c r="G3795" t="n">
        <v>92.0</v>
      </c>
      <c r="H3795"/>
      <c r="I3795"/>
      <c r="J3795"/>
      <c r="K3795"/>
      <c r="L3795" t="inlineStr">
        <is>
          <t>Pimephales promelas</t>
        </is>
      </c>
      <c r="M3795" t="inlineStr">
        <is>
          <t>Fathead Minnow</t>
        </is>
      </c>
      <c r="N3795"/>
      <c r="O3795"/>
      <c r="P3795"/>
      <c r="Q3795"/>
      <c r="R3795"/>
      <c r="S3795"/>
      <c r="T3795"/>
      <c r="U3795"/>
      <c r="V3795" t="inlineStr">
        <is>
          <t>Static</t>
        </is>
      </c>
      <c r="W3795" t="inlineStr">
        <is>
          <t>Fresh water</t>
        </is>
      </c>
      <c r="X3795" t="inlineStr">
        <is>
          <t>Lab</t>
        </is>
      </c>
      <c r="Y3795"/>
      <c r="Z3795" t="inlineStr">
        <is>
          <t>Active ingredient</t>
        </is>
      </c>
      <c r="AA3795"/>
      <c r="AB3795" t="n">
        <v>2.9</v>
      </c>
      <c r="AC3795"/>
      <c r="AD3795"/>
      <c r="AE3795"/>
      <c r="AF3795"/>
      <c r="AG3795" t="inlineStr">
        <is>
          <t>AI mg/L</t>
        </is>
      </c>
      <c r="AH3795"/>
      <c r="AI3795"/>
      <c r="AJ3795"/>
      <c r="AK3795"/>
      <c r="AL3795"/>
      <c r="AM3795"/>
      <c r="AN3795"/>
      <c r="AO3795"/>
      <c r="AP3795"/>
      <c r="AQ3795"/>
      <c r="AR3795"/>
      <c r="AS3795"/>
      <c r="AT3795"/>
      <c r="AU3795"/>
      <c r="AV3795"/>
      <c r="AW3795"/>
      <c r="AX3795" t="inlineStr">
        <is>
          <t>Mortality</t>
        </is>
      </c>
      <c r="AY3795" t="inlineStr">
        <is>
          <t>Mortality</t>
        </is>
      </c>
      <c r="AZ3795" t="inlineStr">
        <is>
          <t>LC50</t>
        </is>
      </c>
      <c r="BA3795"/>
      <c r="BB3795" t="n">
        <v>4.0</v>
      </c>
      <c r="BC3795"/>
      <c r="BD3795"/>
      <c r="BE3795"/>
      <c r="BF3795"/>
      <c r="BG3795" t="inlineStr">
        <is>
          <t>Day(s)</t>
        </is>
      </c>
      <c r="BH3795"/>
      <c r="BI3795" t="inlineStr">
        <is>
          <t>DTXSID5022306</t>
        </is>
      </c>
      <c r="BJ3795"/>
      <c r="BK3795"/>
      <c r="BL3795" t="inlineStr">
        <is>
          <t>Acute</t>
        </is>
      </c>
      <c r="BM3795"/>
      <c r="BN3795"/>
      <c r="BO3795"/>
      <c r="BP3795"/>
      <c r="BQ3795"/>
      <c r="BR3795"/>
      <c r="BS3795"/>
      <c r="BT3795" t="inlineStr">
        <is>
          <t>--</t>
        </is>
      </c>
      <c r="BU3795"/>
      <c r="BV3795"/>
      <c r="BW3795"/>
      <c r="BX3795"/>
      <c r="BY3795"/>
      <c r="BZ3795"/>
      <c r="CA3795"/>
      <c r="CB3795"/>
      <c r="CC3795"/>
      <c r="CD3795"/>
      <c r="CE3795"/>
      <c r="CF3795"/>
      <c r="CG3795"/>
      <c r="CH3795"/>
      <c r="CI3795"/>
      <c r="CJ3795" t="inlineStr">
        <is>
          <t xml:space="preserve">CONTR/STD METHODS USED//   </t>
        </is>
      </c>
      <c r="CK3795" t="inlineStr">
        <is>
          <t>U.S. Environmental Protection Agency</t>
        </is>
      </c>
      <c r="CL3795" t="n">
        <v>344.0</v>
      </c>
      <c r="CM3795" t="inlineStr">
        <is>
          <t>Pesticide Ecotoxicity Database (Formerly: Environmental Effects Database (EEDB))</t>
        </is>
      </c>
      <c r="CN3795" t="inlineStr">
        <is>
          <t>Environmental Fate and Effects Division, U.S.EPA, Washington, D.C.:</t>
        </is>
      </c>
      <c r="CO3795" t="n">
        <v>1992.0</v>
      </c>
      <c r="CP3795" t="inlineStr">
        <is>
          <t>U.S. Environmental Protection Agency (1992). Pesticide Ecotoxicity Database (Formerly: Environmental Effects Database (EEDB)). Environmental Fate and Effects Division, U.S.EPA, Washington, D.C., ECOREF#:344</t>
        </is>
      </c>
    </row>
    <row r="3796">
      <c r="A3796" t="n">
        <v>8065483.0</v>
      </c>
      <c r="B3796" t="inlineStr">
        <is>
          <t>Phosphorothioic acid, O,O-Diethyl O-[2-(ethylthio)ethyl] ester mixt. with O,O-diethyl S-[2-(ethylthio)ethyl] phosphorothioate</t>
        </is>
      </c>
      <c r="C3796" t="inlineStr">
        <is>
          <t>Technical grade, technical product, technical formulation</t>
        </is>
      </c>
      <c r="D3796" t="inlineStr">
        <is>
          <t>Unmeasured</t>
        </is>
      </c>
      <c r="E3796" t="inlineStr">
        <is>
          <t>Not coded</t>
        </is>
      </c>
      <c r="F3796"/>
      <c r="G3796" t="n">
        <v>92.0</v>
      </c>
      <c r="H3796"/>
      <c r="I3796"/>
      <c r="J3796"/>
      <c r="K3796"/>
      <c r="L3796" t="inlineStr">
        <is>
          <t>Pimephales promelas</t>
        </is>
      </c>
      <c r="M3796" t="inlineStr">
        <is>
          <t>Fathead Minnow</t>
        </is>
      </c>
      <c r="N3796"/>
      <c r="O3796"/>
      <c r="P3796"/>
      <c r="Q3796"/>
      <c r="R3796"/>
      <c r="S3796"/>
      <c r="T3796"/>
      <c r="U3796"/>
      <c r="V3796" t="inlineStr">
        <is>
          <t>Static</t>
        </is>
      </c>
      <c r="W3796" t="inlineStr">
        <is>
          <t>Fresh water</t>
        </is>
      </c>
      <c r="X3796" t="inlineStr">
        <is>
          <t>Lab</t>
        </is>
      </c>
      <c r="Y3796"/>
      <c r="Z3796" t="inlineStr">
        <is>
          <t>Active ingredient</t>
        </is>
      </c>
      <c r="AA3796"/>
      <c r="AB3796" t="n">
        <v>3.6</v>
      </c>
      <c r="AC3796"/>
      <c r="AD3796"/>
      <c r="AE3796"/>
      <c r="AF3796"/>
      <c r="AG3796" t="inlineStr">
        <is>
          <t>AI mg/L</t>
        </is>
      </c>
      <c r="AH3796"/>
      <c r="AI3796"/>
      <c r="AJ3796"/>
      <c r="AK3796"/>
      <c r="AL3796"/>
      <c r="AM3796"/>
      <c r="AN3796"/>
      <c r="AO3796"/>
      <c r="AP3796"/>
      <c r="AQ3796"/>
      <c r="AR3796"/>
      <c r="AS3796"/>
      <c r="AT3796"/>
      <c r="AU3796"/>
      <c r="AV3796"/>
      <c r="AW3796"/>
      <c r="AX3796" t="inlineStr">
        <is>
          <t>Mortality</t>
        </is>
      </c>
      <c r="AY3796" t="inlineStr">
        <is>
          <t>Mortality</t>
        </is>
      </c>
      <c r="AZ3796" t="inlineStr">
        <is>
          <t>LC50</t>
        </is>
      </c>
      <c r="BA3796"/>
      <c r="BB3796" t="n">
        <v>4.0</v>
      </c>
      <c r="BC3796"/>
      <c r="BD3796"/>
      <c r="BE3796"/>
      <c r="BF3796"/>
      <c r="BG3796" t="inlineStr">
        <is>
          <t>Day(s)</t>
        </is>
      </c>
      <c r="BH3796" t="inlineStr">
        <is>
          <t>Pure</t>
        </is>
      </c>
      <c r="BI3796" t="inlineStr">
        <is>
          <t>DTXSID5022306</t>
        </is>
      </c>
      <c r="BJ3796" t="inlineStr">
        <is>
          <t>10.1577/1548-8659(1957)87[39:TOOPIT]2.0.CO;2</t>
        </is>
      </c>
      <c r="BK3796"/>
      <c r="BL3796"/>
      <c r="BM3796"/>
      <c r="BN3796"/>
      <c r="BO3796"/>
      <c r="BP3796"/>
      <c r="BQ3796"/>
      <c r="BR3796"/>
      <c r="BS3796"/>
      <c r="BT3796" t="inlineStr">
        <is>
          <t>--</t>
        </is>
      </c>
      <c r="BU3796"/>
      <c r="BV3796"/>
      <c r="BW3796"/>
      <c r="BX3796"/>
      <c r="BY3796"/>
      <c r="BZ3796"/>
      <c r="CA3796"/>
      <c r="CB3796"/>
      <c r="CC3796"/>
      <c r="CD3796"/>
      <c r="CE3796"/>
      <c r="CF3796"/>
      <c r="CG3796"/>
      <c r="CH3796"/>
      <c r="CI3796" t="inlineStr">
        <is>
          <t xml:space="preserve"> HARD/DILUTION WATER// CARRIER/TRITON EMULSIFIER// </t>
        </is>
      </c>
      <c r="CJ3796" t="inlineStr">
        <is>
          <t xml:space="preserve">   HARD/DILUTION WATER// CARRIER/TRITON EMULSIFIER// </t>
        </is>
      </c>
      <c r="CK3796" t="inlineStr">
        <is>
          <t>Henderson,C., and Q.H. Pickering</t>
        </is>
      </c>
      <c r="CL3796" t="n">
        <v>2155.0</v>
      </c>
      <c r="CM3796" t="inlineStr">
        <is>
          <t>Toxicity of Organic Phosphorus Insecticides to Fish</t>
        </is>
      </c>
      <c r="CN3796" t="inlineStr">
        <is>
          <t>Trans. Am. Fish. Soc.87:39-51</t>
        </is>
      </c>
      <c r="CO3796" t="n">
        <v>1958.0</v>
      </c>
      <c r="CP3796" t="inlineStr">
        <is>
          <t>Henderson,C., and Q.H. Pickering (1958). Toxicity of Organic Phosphorus Insecticides to Fish. Trans. Am. Fish. Soc., 87, 39-51. doi:10.1577/1548-8659(1957)87[39:TOOPIT]2.0.CO;2. ECOREF#:2155</t>
        </is>
      </c>
    </row>
    <row r="3797">
      <c r="A3797" t="n">
        <v>8065483.0</v>
      </c>
      <c r="B3797" t="inlineStr">
        <is>
          <t>Phosphorothioic acid, O,O-Diethyl O-[2-(ethylthio)ethyl] ester mixt. with O,O-diethyl S-[2-(ethylthio)ethyl] phosphorothioate</t>
        </is>
      </c>
      <c r="C3797" t="inlineStr">
        <is>
          <t>Technical grade, technical product, technical formulation</t>
        </is>
      </c>
      <c r="D3797" t="inlineStr">
        <is>
          <t>Unmeasured</t>
        </is>
      </c>
      <c r="E3797" t="inlineStr">
        <is>
          <t>Not coded</t>
        </is>
      </c>
      <c r="F3797"/>
      <c r="G3797" t="n">
        <v>92.0</v>
      </c>
      <c r="H3797"/>
      <c r="I3797"/>
      <c r="J3797"/>
      <c r="K3797"/>
      <c r="L3797" t="inlineStr">
        <is>
          <t>Pimephales promelas</t>
        </is>
      </c>
      <c r="M3797" t="inlineStr">
        <is>
          <t>Fathead Minnow</t>
        </is>
      </c>
      <c r="N3797"/>
      <c r="O3797"/>
      <c r="P3797"/>
      <c r="Q3797"/>
      <c r="R3797"/>
      <c r="S3797"/>
      <c r="T3797"/>
      <c r="U3797"/>
      <c r="V3797" t="inlineStr">
        <is>
          <t>Static</t>
        </is>
      </c>
      <c r="W3797" t="inlineStr">
        <is>
          <t>Fresh water</t>
        </is>
      </c>
      <c r="X3797" t="inlineStr">
        <is>
          <t>Lab</t>
        </is>
      </c>
      <c r="Y3797"/>
      <c r="Z3797" t="inlineStr">
        <is>
          <t>Active ingredient</t>
        </is>
      </c>
      <c r="AA3797"/>
      <c r="AB3797" t="n">
        <v>4.2</v>
      </c>
      <c r="AC3797"/>
      <c r="AD3797"/>
      <c r="AE3797"/>
      <c r="AF3797"/>
      <c r="AG3797" t="inlineStr">
        <is>
          <t>AI mg/L</t>
        </is>
      </c>
      <c r="AH3797"/>
      <c r="AI3797"/>
      <c r="AJ3797"/>
      <c r="AK3797"/>
      <c r="AL3797"/>
      <c r="AM3797"/>
      <c r="AN3797"/>
      <c r="AO3797"/>
      <c r="AP3797"/>
      <c r="AQ3797"/>
      <c r="AR3797"/>
      <c r="AS3797"/>
      <c r="AT3797"/>
      <c r="AU3797"/>
      <c r="AV3797"/>
      <c r="AW3797"/>
      <c r="AX3797" t="inlineStr">
        <is>
          <t>Mortality</t>
        </is>
      </c>
      <c r="AY3797" t="inlineStr">
        <is>
          <t>Mortality</t>
        </is>
      </c>
      <c r="AZ3797" t="inlineStr">
        <is>
          <t>LC50</t>
        </is>
      </c>
      <c r="BA3797"/>
      <c r="BB3797" t="n">
        <v>4.0</v>
      </c>
      <c r="BC3797"/>
      <c r="BD3797"/>
      <c r="BE3797"/>
      <c r="BF3797"/>
      <c r="BG3797" t="inlineStr">
        <is>
          <t>Day(s)</t>
        </is>
      </c>
      <c r="BH3797" t="inlineStr">
        <is>
          <t>Pure</t>
        </is>
      </c>
      <c r="BI3797" t="inlineStr">
        <is>
          <t>DTXSID5022306</t>
        </is>
      </c>
      <c r="BJ3797" t="inlineStr">
        <is>
          <t>10.1577/1548-8659(1957)87[39:TOOPIT]2.0.CO;2</t>
        </is>
      </c>
      <c r="BK3797"/>
      <c r="BL3797"/>
      <c r="BM3797"/>
      <c r="BN3797"/>
      <c r="BO3797"/>
      <c r="BP3797"/>
      <c r="BQ3797"/>
      <c r="BR3797"/>
      <c r="BS3797"/>
      <c r="BT3797" t="inlineStr">
        <is>
          <t>--</t>
        </is>
      </c>
      <c r="BU3797"/>
      <c r="BV3797"/>
      <c r="BW3797"/>
      <c r="BX3797"/>
      <c r="BY3797"/>
      <c r="BZ3797"/>
      <c r="CA3797"/>
      <c r="CB3797"/>
      <c r="CC3797"/>
      <c r="CD3797"/>
      <c r="CE3797"/>
      <c r="CF3797"/>
      <c r="CG3797"/>
      <c r="CH3797"/>
      <c r="CI3797" t="inlineStr">
        <is>
          <t xml:space="preserve"> CARRIER/TRITON EMULSIFIER// HARD/DILUTION WATER// </t>
        </is>
      </c>
      <c r="CJ3797" t="inlineStr">
        <is>
          <t xml:space="preserve">   CARRIER/TRITON EMULSIFIER// HARD/DILUTION WATER// </t>
        </is>
      </c>
      <c r="CK3797" t="inlineStr">
        <is>
          <t>Henderson,C., and Q.H. Pickering</t>
        </is>
      </c>
      <c r="CL3797" t="n">
        <v>2155.0</v>
      </c>
      <c r="CM3797" t="inlineStr">
        <is>
          <t>Toxicity of Organic Phosphorus Insecticides to Fish</t>
        </is>
      </c>
      <c r="CN3797" t="inlineStr">
        <is>
          <t>Trans. Am. Fish. Soc.87:39-51</t>
        </is>
      </c>
      <c r="CO3797" t="n">
        <v>1958.0</v>
      </c>
      <c r="CP3797" t="inlineStr">
        <is>
          <t>Henderson,C., and Q.H. Pickering (1958). Toxicity of Organic Phosphorus Insecticides to Fish. Trans. Am. Fish. Soc., 87, 39-51. doi:10.1577/1548-8659(1957)87[39:TOOPIT]2.0.CO;2. ECOREF#:2155</t>
        </is>
      </c>
    </row>
    <row r="3798">
      <c r="A3798" t="n">
        <v>8065483.0</v>
      </c>
      <c r="B3798" t="inlineStr">
        <is>
          <t>Phosphorothioic acid, O,O-Diethyl O-[2-(ethylthio)ethyl] ester mixt. with O,O-diethyl S-[2-(ethylthio)ethyl] phosphorothioate</t>
        </is>
      </c>
      <c r="C3798"/>
      <c r="D3798" t="inlineStr">
        <is>
          <t>Measured</t>
        </is>
      </c>
      <c r="E3798" t="inlineStr">
        <is>
          <t>Not coded</t>
        </is>
      </c>
      <c r="F3798"/>
      <c r="G3798" t="n">
        <v>95.0</v>
      </c>
      <c r="H3798"/>
      <c r="I3798"/>
      <c r="J3798"/>
      <c r="K3798"/>
      <c r="L3798" t="inlineStr">
        <is>
          <t>Pimephales promelas</t>
        </is>
      </c>
      <c r="M3798" t="inlineStr">
        <is>
          <t>Fathead Minnow</t>
        </is>
      </c>
      <c r="N3798"/>
      <c r="O3798"/>
      <c r="P3798"/>
      <c r="Q3798"/>
      <c r="R3798" t="n">
        <v>53.0</v>
      </c>
      <c r="S3798"/>
      <c r="T3798" t="n">
        <v>55.0</v>
      </c>
      <c r="U3798" t="inlineStr">
        <is>
          <t>Day(s)</t>
        </is>
      </c>
      <c r="V3798" t="inlineStr">
        <is>
          <t>Flow-through</t>
        </is>
      </c>
      <c r="W3798" t="inlineStr">
        <is>
          <t>Fresh water</t>
        </is>
      </c>
      <c r="X3798" t="inlineStr">
        <is>
          <t>Lab</t>
        </is>
      </c>
      <c r="Y3798"/>
      <c r="Z3798" t="inlineStr">
        <is>
          <t>Active ingredient</t>
        </is>
      </c>
      <c r="AA3798"/>
      <c r="AB3798" t="n">
        <v>16.0</v>
      </c>
      <c r="AC3798"/>
      <c r="AD3798" t="n">
        <v>14.6</v>
      </c>
      <c r="AE3798"/>
      <c r="AF3798" t="n">
        <v>17.6</v>
      </c>
      <c r="AG3798" t="inlineStr">
        <is>
          <t>AI mg/L</t>
        </is>
      </c>
      <c r="AH3798"/>
      <c r="AI3798"/>
      <c r="AJ3798"/>
      <c r="AK3798"/>
      <c r="AL3798"/>
      <c r="AM3798"/>
      <c r="AN3798"/>
      <c r="AO3798"/>
      <c r="AP3798"/>
      <c r="AQ3798"/>
      <c r="AR3798"/>
      <c r="AS3798"/>
      <c r="AT3798"/>
      <c r="AU3798"/>
      <c r="AV3798"/>
      <c r="AW3798"/>
      <c r="AX3798" t="inlineStr">
        <is>
          <t>Mortality</t>
        </is>
      </c>
      <c r="AY3798" t="inlineStr">
        <is>
          <t>Mortality</t>
        </is>
      </c>
      <c r="AZ3798" t="inlineStr">
        <is>
          <t>LC50</t>
        </is>
      </c>
      <c r="BA3798"/>
      <c r="BB3798" t="n">
        <v>4.0</v>
      </c>
      <c r="BC3798"/>
      <c r="BD3798"/>
      <c r="BE3798"/>
      <c r="BF3798"/>
      <c r="BG3798" t="inlineStr">
        <is>
          <t>Day(s)</t>
        </is>
      </c>
      <c r="BH3798" t="inlineStr">
        <is>
          <t>Pure</t>
        </is>
      </c>
      <c r="BI3798" t="inlineStr">
        <is>
          <t>DTXSID5022306</t>
        </is>
      </c>
      <c r="BJ3798"/>
      <c r="BK3798"/>
      <c r="BL3798"/>
      <c r="BM3798"/>
      <c r="BN3798"/>
      <c r="BO3798"/>
      <c r="BP3798"/>
      <c r="BQ3798"/>
      <c r="BR3798"/>
      <c r="BS3798"/>
      <c r="BT3798" t="inlineStr">
        <is>
          <t>--</t>
        </is>
      </c>
      <c r="BU3798"/>
      <c r="BV3798"/>
      <c r="BW3798"/>
      <c r="BX3798"/>
      <c r="BY3798"/>
      <c r="BZ3798"/>
      <c r="CA3798"/>
      <c r="CB3798"/>
      <c r="CC3798"/>
      <c r="CD3798"/>
      <c r="CE3798"/>
      <c r="CF3798"/>
      <c r="CG3798"/>
      <c r="CH3798"/>
      <c r="CI3798" t="inlineStr">
        <is>
          <t xml:space="preserve"> The chemical was dissolved in dimethylformamide (DMF) to increase the amount of chemical in the stock solution. Affected fish were lethargic, had spinal column deformities and were hemorrhaging.  They also exhibited tetany and lost </t>
        </is>
      </c>
      <c r="CJ3798" t="inlineStr">
        <is>
          <t xml:space="preserve">   The chemical was dissolved in dimethylformamide (DMF) to increase the amount of chemical in the stock solution. Affected fish were lethargic, had spinal column deformities and were hemorrhaging.  They also exhibited tetany and lost </t>
        </is>
      </c>
      <c r="CK3798" t="inlineStr">
        <is>
          <t>Geiger,D.L., L.T. Brooke, and D.J. Call</t>
        </is>
      </c>
      <c r="CL3798" t="n">
        <v>3217.0</v>
      </c>
      <c r="CM3798" t="inlineStr">
        <is>
          <t>Acute Toxicities of Organic Chemicals to Fathead Minnows (Pimephales promelas), Volume V</t>
        </is>
      </c>
      <c r="CN3798" t="inlineStr">
        <is>
          <t>Center for Lake Superior Environmental Studies, University of Wisconsin, Superior, WI:332 p.</t>
        </is>
      </c>
      <c r="CO3798" t="n">
        <v>1990.0</v>
      </c>
      <c r="CP3798" t="inlineStr">
        <is>
          <t>Geiger,D.L., L.T. Brooke, and D.J. Call (1990). Acute Toxicities of Organic Chemicals to Fathead Minnows (Pimephales promelas), Volume V. Center for Lake Superior Environmental Studies, University of Wisconsin, Superior, WI, 332 p. ECOREF#:3217</t>
        </is>
      </c>
    </row>
    <row r="3799">
      <c r="A3799" t="n">
        <v>9002931.0</v>
      </c>
      <c r="B3799" t="inlineStr">
        <is>
          <t>alpha-(4-(1,1,3,3-Tetramethylbutyl)phenyl)-omega-hydroxypoly(oxy-1,2-ethanediyl)</t>
        </is>
      </c>
      <c r="C3799"/>
      <c r="D3799" t="inlineStr">
        <is>
          <t>Unmeasured</t>
        </is>
      </c>
      <c r="E3799" t="inlineStr">
        <is>
          <t>Not coded</t>
        </is>
      </c>
      <c r="F3799"/>
      <c r="G3799"/>
      <c r="H3799"/>
      <c r="I3799"/>
      <c r="J3799"/>
      <c r="K3799"/>
      <c r="L3799" t="inlineStr">
        <is>
          <t>Pimephales promelas</t>
        </is>
      </c>
      <c r="M3799" t="inlineStr">
        <is>
          <t>Fathead Minnow</t>
        </is>
      </c>
      <c r="N3799"/>
      <c r="O3799"/>
      <c r="P3799"/>
      <c r="Q3799"/>
      <c r="R3799" t="n">
        <v>2.0</v>
      </c>
      <c r="S3799"/>
      <c r="T3799" t="n">
        <v>3.0</v>
      </c>
      <c r="U3799" t="inlineStr">
        <is>
          <t>Month(s)</t>
        </is>
      </c>
      <c r="V3799" t="inlineStr">
        <is>
          <t>Static</t>
        </is>
      </c>
      <c r="W3799" t="inlineStr">
        <is>
          <t>Fresh water</t>
        </is>
      </c>
      <c r="X3799" t="inlineStr">
        <is>
          <t>Lab</t>
        </is>
      </c>
      <c r="Y3799"/>
      <c r="Z3799" t="inlineStr">
        <is>
          <t>Formulation</t>
        </is>
      </c>
      <c r="AA3799"/>
      <c r="AB3799" t="n">
        <v>5.38</v>
      </c>
      <c r="AC3799"/>
      <c r="AD3799" t="n">
        <v>4.94</v>
      </c>
      <c r="AE3799"/>
      <c r="AF3799" t="n">
        <v>5.86</v>
      </c>
      <c r="AG3799" t="inlineStr">
        <is>
          <t>AI mg/L</t>
        </is>
      </c>
      <c r="AH3799"/>
      <c r="AI3799"/>
      <c r="AJ3799"/>
      <c r="AK3799"/>
      <c r="AL3799"/>
      <c r="AM3799"/>
      <c r="AN3799"/>
      <c r="AO3799"/>
      <c r="AP3799"/>
      <c r="AQ3799"/>
      <c r="AR3799"/>
      <c r="AS3799"/>
      <c r="AT3799"/>
      <c r="AU3799"/>
      <c r="AV3799"/>
      <c r="AW3799"/>
      <c r="AX3799" t="inlineStr">
        <is>
          <t>Mortality</t>
        </is>
      </c>
      <c r="AY3799" t="inlineStr">
        <is>
          <t>Mortality</t>
        </is>
      </c>
      <c r="AZ3799" t="inlineStr">
        <is>
          <t>LC50</t>
        </is>
      </c>
      <c r="BA3799"/>
      <c r="BB3799" t="n">
        <v>4.0</v>
      </c>
      <c r="BC3799"/>
      <c r="BD3799"/>
      <c r="BE3799"/>
      <c r="BF3799"/>
      <c r="BG3799" t="inlineStr">
        <is>
          <t>Day(s)</t>
        </is>
      </c>
      <c r="BH3799"/>
      <c r="BI3799" t="inlineStr">
        <is>
          <t>DTXSID8034085</t>
        </is>
      </c>
      <c r="BJ3799"/>
      <c r="BK3799"/>
      <c r="BL3799"/>
      <c r="BM3799"/>
      <c r="BN3799"/>
      <c r="BO3799"/>
      <c r="BP3799"/>
      <c r="BQ3799"/>
      <c r="BR3799"/>
      <c r="BS3799"/>
      <c r="BT3799" t="inlineStr">
        <is>
          <t>--</t>
        </is>
      </c>
      <c r="BU3799"/>
      <c r="BV3799"/>
      <c r="BW3799"/>
      <c r="BX3799"/>
      <c r="BY3799"/>
      <c r="BZ3799"/>
      <c r="CA3799"/>
      <c r="CB3799"/>
      <c r="CC3799"/>
      <c r="CD3799"/>
      <c r="CE3799"/>
      <c r="CF3799"/>
      <c r="CG3799"/>
      <c r="CH3799"/>
      <c r="CI3799"/>
      <c r="CJ3799"/>
      <c r="CK3799" t="inlineStr">
        <is>
          <t>Cardwell,R.D., D.G. Foreman, T.R. Payne, and D.J. Wilbur</t>
        </is>
      </c>
      <c r="CL3799" t="n">
        <v>2470.0</v>
      </c>
      <c r="CM3799" t="inlineStr">
        <is>
          <t>Acute and Chronic Toxicity of Four Organic Chemicals to Fish</t>
        </is>
      </c>
      <c r="CN3799" t="inlineStr">
        <is>
          <t>U.S.EPA, Environ.Res.Lab., Duluth, MN; Contract 68-01-0711 (Unpublished):26 p.</t>
        </is>
      </c>
      <c r="CO3799" t="n">
        <v>1978.0</v>
      </c>
      <c r="CP3799" t="inlineStr">
        <is>
          <t>Cardwell,R.D., D.G. Foreman, T.R. Payne, and D.J. Wilbur (1978). Acute and Chronic Toxicity of Four Organic Chemicals to Fish. U.S.EPA, Environ.Res.Lab., Duluth, MN; Contract 68-01-0711 (Unpublished), 26 p. ECOREF#:2470</t>
        </is>
      </c>
    </row>
    <row r="3800">
      <c r="A3800" t="n">
        <v>9002931.0</v>
      </c>
      <c r="B3800" t="inlineStr">
        <is>
          <t>alpha-(4-(1,1,3,3-Tetramethylbutyl)phenyl)-omega-hydroxypoly(oxy-1,2-ethanediyl)</t>
        </is>
      </c>
      <c r="C3800"/>
      <c r="D3800" t="inlineStr">
        <is>
          <t>Unmeasured</t>
        </is>
      </c>
      <c r="E3800" t="inlineStr">
        <is>
          <t>Not coded</t>
        </is>
      </c>
      <c r="F3800"/>
      <c r="G3800"/>
      <c r="H3800"/>
      <c r="I3800"/>
      <c r="J3800"/>
      <c r="K3800"/>
      <c r="L3800" t="inlineStr">
        <is>
          <t>Pimephales promelas</t>
        </is>
      </c>
      <c r="M3800" t="inlineStr">
        <is>
          <t>Fathead Minnow</t>
        </is>
      </c>
      <c r="N3800"/>
      <c r="O3800"/>
      <c r="P3800"/>
      <c r="Q3800"/>
      <c r="R3800"/>
      <c r="S3800"/>
      <c r="T3800"/>
      <c r="U3800"/>
      <c r="V3800" t="inlineStr">
        <is>
          <t>Flow-through</t>
        </is>
      </c>
      <c r="W3800" t="inlineStr">
        <is>
          <t>Fresh water</t>
        </is>
      </c>
      <c r="X3800" t="inlineStr">
        <is>
          <t>Lab</t>
        </is>
      </c>
      <c r="Y3800"/>
      <c r="Z3800" t="inlineStr">
        <is>
          <t>Formulation</t>
        </is>
      </c>
      <c r="AA3800"/>
      <c r="AB3800" t="n">
        <v>6.0</v>
      </c>
      <c r="AC3800"/>
      <c r="AD3800"/>
      <c r="AE3800"/>
      <c r="AF3800"/>
      <c r="AG3800" t="inlineStr">
        <is>
          <t>AI mg/L</t>
        </is>
      </c>
      <c r="AH3800"/>
      <c r="AI3800"/>
      <c r="AJ3800"/>
      <c r="AK3800"/>
      <c r="AL3800"/>
      <c r="AM3800"/>
      <c r="AN3800"/>
      <c r="AO3800"/>
      <c r="AP3800"/>
      <c r="AQ3800"/>
      <c r="AR3800"/>
      <c r="AS3800"/>
      <c r="AT3800"/>
      <c r="AU3800"/>
      <c r="AV3800"/>
      <c r="AW3800"/>
      <c r="AX3800" t="inlineStr">
        <is>
          <t>Mortality</t>
        </is>
      </c>
      <c r="AY3800" t="inlineStr">
        <is>
          <t>Mortality</t>
        </is>
      </c>
      <c r="AZ3800" t="inlineStr">
        <is>
          <t>LC50</t>
        </is>
      </c>
      <c r="BA3800"/>
      <c r="BB3800" t="n">
        <v>4.0</v>
      </c>
      <c r="BC3800"/>
      <c r="BD3800"/>
      <c r="BE3800"/>
      <c r="BF3800"/>
      <c r="BG3800" t="inlineStr">
        <is>
          <t>Day(s)</t>
        </is>
      </c>
      <c r="BH3800"/>
      <c r="BI3800" t="inlineStr">
        <is>
          <t>DTXSID8034085</t>
        </is>
      </c>
      <c r="BJ3800"/>
      <c r="BK3800"/>
      <c r="BL3800"/>
      <c r="BM3800"/>
      <c r="BN3800"/>
      <c r="BO3800"/>
      <c r="BP3800"/>
      <c r="BQ3800"/>
      <c r="BR3800"/>
      <c r="BS3800"/>
      <c r="BT3800" t="inlineStr">
        <is>
          <t>--</t>
        </is>
      </c>
      <c r="BU3800"/>
      <c r="BV3800"/>
      <c r="BW3800"/>
      <c r="BX3800"/>
      <c r="BY3800"/>
      <c r="BZ3800"/>
      <c r="CA3800"/>
      <c r="CB3800"/>
      <c r="CC3800"/>
      <c r="CD3800"/>
      <c r="CE3800"/>
      <c r="CF3800"/>
      <c r="CG3800"/>
      <c r="CH3800"/>
      <c r="CI3800"/>
      <c r="CJ3800"/>
      <c r="CK3800" t="inlineStr">
        <is>
          <t>Brungs,W.A.</t>
        </is>
      </c>
      <c r="CL3800" t="n">
        <v>4059.0</v>
      </c>
      <c r="CM3800" t="inlineStr">
        <is>
          <t>Toxic Effects on Fish of Two Dispersants Used to Introduce Organic Pesticides into Water</t>
        </is>
      </c>
      <c r="CN3800" t="inlineStr">
        <is>
          <t>Manuscr., U.S.EPA, ERL-Narragansett, RI:9 p.</t>
        </is>
      </c>
      <c r="CO3800" t="n">
        <v>1982.0</v>
      </c>
      <c r="CP3800" t="inlineStr">
        <is>
          <t>Brungs,W.A. (1982). Toxic Effects on Fish of Two Dispersants Used to Introduce Organic Pesticides into Water. Manuscr., U.S.EPA, ERL-Narragansett, RI, 9 p. ECOREF#:4059</t>
        </is>
      </c>
    </row>
    <row r="3801">
      <c r="A3801" t="n">
        <v>9002931.0</v>
      </c>
      <c r="B3801" t="inlineStr">
        <is>
          <t>alpha-(4-(1,1,3,3-Tetramethylbutyl)phenyl)-omega-hydroxypoly(oxy-1,2-ethanediyl)</t>
        </is>
      </c>
      <c r="C3801"/>
      <c r="D3801" t="inlineStr">
        <is>
          <t>Unmeasured</t>
        </is>
      </c>
      <c r="E3801" t="inlineStr">
        <is>
          <t>Not coded</t>
        </is>
      </c>
      <c r="F3801"/>
      <c r="G3801"/>
      <c r="H3801"/>
      <c r="I3801"/>
      <c r="J3801"/>
      <c r="K3801"/>
      <c r="L3801" t="inlineStr">
        <is>
          <t>Pimephales promelas</t>
        </is>
      </c>
      <c r="M3801" t="inlineStr">
        <is>
          <t>Fathead Minnow</t>
        </is>
      </c>
      <c r="N3801"/>
      <c r="O3801"/>
      <c r="P3801"/>
      <c r="Q3801"/>
      <c r="R3801" t="n">
        <v>2.0</v>
      </c>
      <c r="S3801"/>
      <c r="T3801" t="n">
        <v>3.0</v>
      </c>
      <c r="U3801" t="inlineStr">
        <is>
          <t>Month(s)</t>
        </is>
      </c>
      <c r="V3801" t="inlineStr">
        <is>
          <t>Static</t>
        </is>
      </c>
      <c r="W3801" t="inlineStr">
        <is>
          <t>Fresh water</t>
        </is>
      </c>
      <c r="X3801" t="inlineStr">
        <is>
          <t>Lab</t>
        </is>
      </c>
      <c r="Y3801"/>
      <c r="Z3801" t="inlineStr">
        <is>
          <t>Formulation</t>
        </is>
      </c>
      <c r="AA3801"/>
      <c r="AB3801" t="n">
        <v>4.5</v>
      </c>
      <c r="AC3801"/>
      <c r="AD3801" t="n">
        <v>4.3</v>
      </c>
      <c r="AE3801"/>
      <c r="AF3801" t="n">
        <v>4.8</v>
      </c>
      <c r="AG3801" t="inlineStr">
        <is>
          <t>AI mg/L</t>
        </is>
      </c>
      <c r="AH3801"/>
      <c r="AI3801"/>
      <c r="AJ3801"/>
      <c r="AK3801"/>
      <c r="AL3801"/>
      <c r="AM3801"/>
      <c r="AN3801"/>
      <c r="AO3801"/>
      <c r="AP3801"/>
      <c r="AQ3801"/>
      <c r="AR3801"/>
      <c r="AS3801"/>
      <c r="AT3801"/>
      <c r="AU3801"/>
      <c r="AV3801"/>
      <c r="AW3801"/>
      <c r="AX3801" t="inlineStr">
        <is>
          <t>Mortality</t>
        </is>
      </c>
      <c r="AY3801" t="inlineStr">
        <is>
          <t>Mortality</t>
        </is>
      </c>
      <c r="AZ3801" t="inlineStr">
        <is>
          <t>LC50</t>
        </is>
      </c>
      <c r="BA3801"/>
      <c r="BB3801" t="n">
        <v>4.0</v>
      </c>
      <c r="BC3801"/>
      <c r="BD3801"/>
      <c r="BE3801"/>
      <c r="BF3801"/>
      <c r="BG3801" t="inlineStr">
        <is>
          <t>Day(s)</t>
        </is>
      </c>
      <c r="BH3801"/>
      <c r="BI3801" t="inlineStr">
        <is>
          <t>DTXSID8034085</t>
        </is>
      </c>
      <c r="BJ3801"/>
      <c r="BK3801"/>
      <c r="BL3801"/>
      <c r="BM3801"/>
      <c r="BN3801"/>
      <c r="BO3801"/>
      <c r="BP3801"/>
      <c r="BQ3801"/>
      <c r="BR3801"/>
      <c r="BS3801"/>
      <c r="BT3801" t="inlineStr">
        <is>
          <t>--</t>
        </is>
      </c>
      <c r="BU3801"/>
      <c r="BV3801"/>
      <c r="BW3801"/>
      <c r="BX3801"/>
      <c r="BY3801"/>
      <c r="BZ3801"/>
      <c r="CA3801"/>
      <c r="CB3801"/>
      <c r="CC3801"/>
      <c r="CD3801"/>
      <c r="CE3801"/>
      <c r="CF3801"/>
      <c r="CG3801"/>
      <c r="CH3801"/>
      <c r="CI3801"/>
      <c r="CJ3801"/>
      <c r="CK3801" t="inlineStr">
        <is>
          <t>Cardwell,R.D., D.G. Foreman, T.R. Payne, and D.J. Wilbur</t>
        </is>
      </c>
      <c r="CL3801" t="n">
        <v>2470.0</v>
      </c>
      <c r="CM3801" t="inlineStr">
        <is>
          <t>Acute and Chronic Toxicity of Four Organic Chemicals to Fish</t>
        </is>
      </c>
      <c r="CN3801" t="inlineStr">
        <is>
          <t>U.S.EPA, Environ.Res.Lab., Duluth, MN; Contract 68-01-0711 (Unpublished):26 p.</t>
        </is>
      </c>
      <c r="CO3801" t="n">
        <v>1978.0</v>
      </c>
      <c r="CP3801" t="inlineStr">
        <is>
          <t>Cardwell,R.D., D.G. Foreman, T.R. Payne, and D.J. Wilbur (1978). Acute and Chronic Toxicity of Four Organic Chemicals to Fish. U.S.EPA, Environ.Res.Lab., Duluth, MN; Contract 68-01-0711 (Unpublished), 26 p. ECOREF#:2470</t>
        </is>
      </c>
    </row>
    <row r="3802">
      <c r="A3802" t="n">
        <v>9003138.0</v>
      </c>
      <c r="B3802" t="inlineStr">
        <is>
          <t>alpha-Butyl-omega-hydroxyPoly[oxy(methyl-1,2-ethanediyl)]</t>
        </is>
      </c>
      <c r="C3802"/>
      <c r="D3802" t="inlineStr">
        <is>
          <t>Not coded</t>
        </is>
      </c>
      <c r="E3802" t="inlineStr">
        <is>
          <t>United States Environmental Protection Agency</t>
        </is>
      </c>
      <c r="F3802"/>
      <c r="G3802" t="n">
        <v>99.9</v>
      </c>
      <c r="H3802"/>
      <c r="I3802"/>
      <c r="J3802"/>
      <c r="K3802"/>
      <c r="L3802" t="inlineStr">
        <is>
          <t>Pimephales promelas</t>
        </is>
      </c>
      <c r="M3802" t="inlineStr">
        <is>
          <t>Fathead Minnow</t>
        </is>
      </c>
      <c r="N3802"/>
      <c r="O3802"/>
      <c r="P3802"/>
      <c r="Q3802"/>
      <c r="R3802"/>
      <c r="S3802"/>
      <c r="T3802"/>
      <c r="U3802"/>
      <c r="V3802" t="inlineStr">
        <is>
          <t>Static</t>
        </is>
      </c>
      <c r="W3802" t="inlineStr">
        <is>
          <t>Fresh water</t>
        </is>
      </c>
      <c r="X3802" t="inlineStr">
        <is>
          <t>Lab</t>
        </is>
      </c>
      <c r="Y3802"/>
      <c r="Z3802" t="inlineStr">
        <is>
          <t>Active ingredient</t>
        </is>
      </c>
      <c r="AA3802"/>
      <c r="AB3802" t="n">
        <v>50.0</v>
      </c>
      <c r="AC3802"/>
      <c r="AD3802" t="n">
        <v>48.0</v>
      </c>
      <c r="AE3802"/>
      <c r="AF3802" t="n">
        <v>52.0</v>
      </c>
      <c r="AG3802" t="inlineStr">
        <is>
          <t>AI mg/L</t>
        </is>
      </c>
      <c r="AH3802"/>
      <c r="AI3802"/>
      <c r="AJ3802"/>
      <c r="AK3802"/>
      <c r="AL3802"/>
      <c r="AM3802"/>
      <c r="AN3802"/>
      <c r="AO3802"/>
      <c r="AP3802"/>
      <c r="AQ3802"/>
      <c r="AR3802"/>
      <c r="AS3802"/>
      <c r="AT3802"/>
      <c r="AU3802"/>
      <c r="AV3802"/>
      <c r="AW3802"/>
      <c r="AX3802" t="inlineStr">
        <is>
          <t>Mortality</t>
        </is>
      </c>
      <c r="AY3802" t="inlineStr">
        <is>
          <t>Mortality</t>
        </is>
      </c>
      <c r="AZ3802" t="inlineStr">
        <is>
          <t>LC50</t>
        </is>
      </c>
      <c r="BA3802"/>
      <c r="BB3802" t="n">
        <v>4.0</v>
      </c>
      <c r="BC3802"/>
      <c r="BD3802"/>
      <c r="BE3802"/>
      <c r="BF3802"/>
      <c r="BG3802" t="inlineStr">
        <is>
          <t>Day(s)</t>
        </is>
      </c>
      <c r="BH3802"/>
      <c r="BI3802" t="inlineStr">
        <is>
          <t>DTXSID3034404</t>
        </is>
      </c>
      <c r="BJ3802"/>
      <c r="BK3802"/>
      <c r="BL3802" t="inlineStr">
        <is>
          <t>Acute</t>
        </is>
      </c>
      <c r="BM3802"/>
      <c r="BN3802"/>
      <c r="BO3802"/>
      <c r="BP3802"/>
      <c r="BQ3802"/>
      <c r="BR3802"/>
      <c r="BS3802"/>
      <c r="BT3802" t="inlineStr">
        <is>
          <t>--</t>
        </is>
      </c>
      <c r="BU3802"/>
      <c r="BV3802"/>
      <c r="BW3802"/>
      <c r="BX3802"/>
      <c r="BY3802"/>
      <c r="BZ3802"/>
      <c r="CA3802"/>
      <c r="CB3802"/>
      <c r="CC3802"/>
      <c r="CD3802"/>
      <c r="CE3802"/>
      <c r="CF3802"/>
      <c r="CG3802"/>
      <c r="CH3802"/>
      <c r="CI3802"/>
      <c r="CJ3802" t="inlineStr">
        <is>
          <t xml:space="preserve">CONTR/STD METHODS USED//   </t>
        </is>
      </c>
      <c r="CK3802" t="inlineStr">
        <is>
          <t>U.S. Environmental Protection Agency</t>
        </is>
      </c>
      <c r="CL3802" t="n">
        <v>344.0</v>
      </c>
      <c r="CM3802" t="inlineStr">
        <is>
          <t>Pesticide Ecotoxicity Database (Formerly: Environmental Effects Database (EEDB))</t>
        </is>
      </c>
      <c r="CN3802" t="inlineStr">
        <is>
          <t>Environmental Fate and Effects Division, U.S.EPA, Washington, D.C.:</t>
        </is>
      </c>
      <c r="CO3802" t="n">
        <v>1992.0</v>
      </c>
      <c r="CP3802" t="inlineStr">
        <is>
          <t>U.S. Environmental Protection Agency (1992). Pesticide Ecotoxicity Database (Formerly: Environmental Effects Database (EEDB)). Environmental Fate and Effects Division, U.S.EPA, Washington, D.C., ECOREF#:344</t>
        </is>
      </c>
    </row>
    <row r="3803">
      <c r="A3803" t="n">
        <v>9006422.0</v>
      </c>
      <c r="B3803" t="inlineStr">
        <is>
          <t>Metiram</t>
        </is>
      </c>
      <c r="C3803"/>
      <c r="D3803" t="inlineStr">
        <is>
          <t>Not coded</t>
        </is>
      </c>
      <c r="E3803" t="inlineStr">
        <is>
          <t>United States Environmental Protection Agency</t>
        </is>
      </c>
      <c r="F3803"/>
      <c r="G3803" t="n">
        <v>91.6</v>
      </c>
      <c r="H3803"/>
      <c r="I3803"/>
      <c r="J3803"/>
      <c r="K3803"/>
      <c r="L3803" t="inlineStr">
        <is>
          <t>Pimephales promelas</t>
        </is>
      </c>
      <c r="M3803" t="inlineStr">
        <is>
          <t>Fathead Minnow</t>
        </is>
      </c>
      <c r="N3803"/>
      <c r="O3803"/>
      <c r="P3803"/>
      <c r="Q3803"/>
      <c r="R3803"/>
      <c r="S3803"/>
      <c r="T3803"/>
      <c r="U3803"/>
      <c r="V3803" t="inlineStr">
        <is>
          <t>Flow-through</t>
        </is>
      </c>
      <c r="W3803" t="inlineStr">
        <is>
          <t>Fresh water</t>
        </is>
      </c>
      <c r="X3803" t="inlineStr">
        <is>
          <t>Lab</t>
        </is>
      </c>
      <c r="Y3803"/>
      <c r="Z3803" t="inlineStr">
        <is>
          <t>Active ingredient</t>
        </is>
      </c>
      <c r="AA3803" t="inlineStr">
        <is>
          <t>&gt;</t>
        </is>
      </c>
      <c r="AB3803" t="n">
        <v>0.607</v>
      </c>
      <c r="AC3803"/>
      <c r="AD3803"/>
      <c r="AE3803"/>
      <c r="AF3803"/>
      <c r="AG3803" t="inlineStr">
        <is>
          <t>AI mg/L</t>
        </is>
      </c>
      <c r="AH3803"/>
      <c r="AI3803"/>
      <c r="AJ3803"/>
      <c r="AK3803"/>
      <c r="AL3803"/>
      <c r="AM3803"/>
      <c r="AN3803"/>
      <c r="AO3803"/>
      <c r="AP3803"/>
      <c r="AQ3803"/>
      <c r="AR3803"/>
      <c r="AS3803"/>
      <c r="AT3803"/>
      <c r="AU3803"/>
      <c r="AV3803"/>
      <c r="AW3803"/>
      <c r="AX3803" t="inlineStr">
        <is>
          <t>Mortality</t>
        </is>
      </c>
      <c r="AY3803" t="inlineStr">
        <is>
          <t>Mortality</t>
        </is>
      </c>
      <c r="AZ3803" t="inlineStr">
        <is>
          <t>LC50</t>
        </is>
      </c>
      <c r="BA3803"/>
      <c r="BB3803" t="n">
        <v>4.0</v>
      </c>
      <c r="BC3803"/>
      <c r="BD3803"/>
      <c r="BE3803"/>
      <c r="BF3803"/>
      <c r="BG3803" t="inlineStr">
        <is>
          <t>Day(s)</t>
        </is>
      </c>
      <c r="BH3803"/>
      <c r="BI3803" t="inlineStr">
        <is>
          <t>DTXSID9034737</t>
        </is>
      </c>
      <c r="BJ3803"/>
      <c r="BK3803"/>
      <c r="BL3803" t="inlineStr">
        <is>
          <t>Acute</t>
        </is>
      </c>
      <c r="BM3803"/>
      <c r="BN3803"/>
      <c r="BO3803"/>
      <c r="BP3803"/>
      <c r="BQ3803"/>
      <c r="BR3803"/>
      <c r="BS3803"/>
      <c r="BT3803" t="inlineStr">
        <is>
          <t>--</t>
        </is>
      </c>
      <c r="BU3803"/>
      <c r="BV3803"/>
      <c r="BW3803"/>
      <c r="BX3803"/>
      <c r="BY3803"/>
      <c r="BZ3803"/>
      <c r="CA3803"/>
      <c r="CB3803"/>
      <c r="CC3803"/>
      <c r="CD3803"/>
      <c r="CE3803"/>
      <c r="CF3803"/>
      <c r="CG3803"/>
      <c r="CH3803"/>
      <c r="CI3803"/>
      <c r="CJ3803" t="inlineStr">
        <is>
          <t xml:space="preserve">CONTR/STD METHODS USED//   </t>
        </is>
      </c>
      <c r="CK3803" t="inlineStr">
        <is>
          <t>U.S. Environmental Protection Agency</t>
        </is>
      </c>
      <c r="CL3803" t="n">
        <v>344.0</v>
      </c>
      <c r="CM3803" t="inlineStr">
        <is>
          <t>Pesticide Ecotoxicity Database (Formerly: Environmental Effects Database (EEDB))</t>
        </is>
      </c>
      <c r="CN3803" t="inlineStr">
        <is>
          <t>Environmental Fate and Effects Division, U.S.EPA, Washington, D.C.:</t>
        </is>
      </c>
      <c r="CO3803" t="n">
        <v>1992.0</v>
      </c>
      <c r="CP3803" t="inlineStr">
        <is>
          <t>U.S. Environmental Protection Agency (1992). Pesticide Ecotoxicity Database (Formerly: Environmental Effects Database (EEDB)). Environmental Fate and Effects Division, U.S.EPA, Washington, D.C., ECOREF#:344</t>
        </is>
      </c>
    </row>
    <row r="3804">
      <c r="A3804" t="n">
        <v>1.0025919E7</v>
      </c>
      <c r="B3804" t="inlineStr">
        <is>
          <t>Antimony trichloride</t>
        </is>
      </c>
      <c r="C3804" t="inlineStr">
        <is>
          <t>Reagent Grade, Purissium, Purum, Puriss, Puris, Reinst</t>
        </is>
      </c>
      <c r="D3804" t="inlineStr">
        <is>
          <t>Measured</t>
        </is>
      </c>
      <c r="E3804" t="inlineStr">
        <is>
          <t>Not reported</t>
        </is>
      </c>
      <c r="F3804"/>
      <c r="G3804"/>
      <c r="H3804"/>
      <c r="I3804"/>
      <c r="J3804"/>
      <c r="K3804"/>
      <c r="L3804" t="inlineStr">
        <is>
          <t>Pimephales promelas</t>
        </is>
      </c>
      <c r="M3804" t="inlineStr">
        <is>
          <t>Fathead Minnow</t>
        </is>
      </c>
      <c r="N3804" t="inlineStr">
        <is>
          <t>Juvenile</t>
        </is>
      </c>
      <c r="O3804"/>
      <c r="P3804" t="n">
        <v>8.0</v>
      </c>
      <c r="Q3804"/>
      <c r="R3804"/>
      <c r="S3804"/>
      <c r="T3804"/>
      <c r="U3804" t="inlineStr">
        <is>
          <t>Week(s)</t>
        </is>
      </c>
      <c r="V3804" t="inlineStr">
        <is>
          <t>Flow-through</t>
        </is>
      </c>
      <c r="W3804" t="inlineStr">
        <is>
          <t>Fresh water</t>
        </is>
      </c>
      <c r="X3804" t="inlineStr">
        <is>
          <t>Lab</t>
        </is>
      </c>
      <c r="Y3804" t="n">
        <v>7.0</v>
      </c>
      <c r="Z3804" t="inlineStr">
        <is>
          <t>Total</t>
        </is>
      </c>
      <c r="AA3804"/>
      <c r="AB3804" t="n">
        <v>21.9</v>
      </c>
      <c r="AC3804"/>
      <c r="AD3804"/>
      <c r="AE3804"/>
      <c r="AF3804"/>
      <c r="AG3804" t="inlineStr">
        <is>
          <t>AI mg/L</t>
        </is>
      </c>
      <c r="AH3804"/>
      <c r="AI3804"/>
      <c r="AJ3804"/>
      <c r="AK3804"/>
      <c r="AL3804"/>
      <c r="AM3804"/>
      <c r="AN3804"/>
      <c r="AO3804"/>
      <c r="AP3804"/>
      <c r="AQ3804"/>
      <c r="AR3804"/>
      <c r="AS3804"/>
      <c r="AT3804"/>
      <c r="AU3804"/>
      <c r="AV3804"/>
      <c r="AW3804"/>
      <c r="AX3804" t="inlineStr">
        <is>
          <t>Mortality</t>
        </is>
      </c>
      <c r="AY3804" t="inlineStr">
        <is>
          <t>Mortality</t>
        </is>
      </c>
      <c r="AZ3804" t="inlineStr">
        <is>
          <t>LC50</t>
        </is>
      </c>
      <c r="BA3804"/>
      <c r="BB3804" t="n">
        <v>4.0</v>
      </c>
      <c r="BC3804"/>
      <c r="BD3804"/>
      <c r="BE3804"/>
      <c r="BF3804"/>
      <c r="BG3804" t="inlineStr">
        <is>
          <t>Day(s)</t>
        </is>
      </c>
      <c r="BH3804"/>
      <c r="BI3804" t="inlineStr">
        <is>
          <t>DTXSID4044161</t>
        </is>
      </c>
      <c r="BJ3804"/>
      <c r="BK3804"/>
      <c r="BL3804" t="inlineStr">
        <is>
          <t>Acute</t>
        </is>
      </c>
      <c r="BM3804"/>
      <c r="BN3804"/>
      <c r="BO3804"/>
      <c r="BP3804"/>
      <c r="BQ3804"/>
      <c r="BR3804"/>
      <c r="BS3804"/>
      <c r="BT3804" t="inlineStr">
        <is>
          <t>--</t>
        </is>
      </c>
      <c r="BU3804"/>
      <c r="BV3804"/>
      <c r="BW3804"/>
      <c r="BX3804"/>
      <c r="BY3804"/>
      <c r="BZ3804"/>
      <c r="CA3804"/>
      <c r="CB3804"/>
      <c r="CC3804"/>
      <c r="CD3804"/>
      <c r="CE3804"/>
      <c r="CF3804"/>
      <c r="CG3804"/>
      <c r="CH3804"/>
      <c r="CI3804"/>
      <c r="CJ3804" t="inlineStr">
        <is>
          <t xml:space="preserve">SOURCE/OBTAINED FROM A HATCHERY//MEDIA/HARD WELL WATER TAPPING JORDAN SANDSTONE STRATUM UNDERLYING MINNEAPOLIS-ST PAUL METRO AREA//   </t>
        </is>
      </c>
      <c r="CK3804" t="inlineStr">
        <is>
          <t>Kimball,G.</t>
        </is>
      </c>
      <c r="CL3804" t="n">
        <v>3783.0</v>
      </c>
      <c r="CM3804" t="inlineStr">
        <is>
          <t>The Effects of Lesser Known Metals and One Organic to Fathead Minnows (Pimephales promelas) and Daphnia magna</t>
        </is>
      </c>
      <c r="CN3804" t="inlineStr">
        <is>
          <t>Manuscript, Department of Entomology, Fisheries and Wildlife, University of Minnesota, Minneapolis, MN:88 p.</t>
        </is>
      </c>
      <c r="CO3804" t="n">
        <v>1978.0</v>
      </c>
      <c r="CP3804" t="inlineStr">
        <is>
          <t>Kimball,G. (1978). The Effects of Lesser Known Metals and One Organic to Fathead Minnows (Pimephales promelas) and Daphnia magna. Manuscript, Department of Entomology, Fisheries and Wildlife, University of Minnesota, Minneapolis, MN, 88 p. ECOREF#:3783</t>
        </is>
      </c>
    </row>
    <row r="3805">
      <c r="A3805" t="n">
        <v>1.0025919E7</v>
      </c>
      <c r="B3805" t="inlineStr">
        <is>
          <t>Antimony trichloride</t>
        </is>
      </c>
      <c r="C3805"/>
      <c r="D3805" t="inlineStr">
        <is>
          <t>Measured</t>
        </is>
      </c>
      <c r="E3805" t="inlineStr">
        <is>
          <t>Not reported</t>
        </is>
      </c>
      <c r="F3805"/>
      <c r="G3805"/>
      <c r="H3805"/>
      <c r="I3805"/>
      <c r="J3805"/>
      <c r="K3805"/>
      <c r="L3805" t="inlineStr">
        <is>
          <t>Pimephales promelas</t>
        </is>
      </c>
      <c r="M3805" t="inlineStr">
        <is>
          <t>Fathead Minnow</t>
        </is>
      </c>
      <c r="N3805"/>
      <c r="O3805"/>
      <c r="P3805" t="n">
        <v>30.0</v>
      </c>
      <c r="Q3805"/>
      <c r="R3805"/>
      <c r="S3805"/>
      <c r="T3805"/>
      <c r="U3805" t="inlineStr">
        <is>
          <t>Day(s)</t>
        </is>
      </c>
      <c r="V3805" t="inlineStr">
        <is>
          <t>Static</t>
        </is>
      </c>
      <c r="W3805" t="inlineStr">
        <is>
          <t>Fresh water</t>
        </is>
      </c>
      <c r="X3805" t="inlineStr">
        <is>
          <t>Lab</t>
        </is>
      </c>
      <c r="Y3805" t="n">
        <v>4.0</v>
      </c>
      <c r="Z3805" t="inlineStr">
        <is>
          <t>Total</t>
        </is>
      </c>
      <c r="AA3805"/>
      <c r="AB3805" t="n">
        <v>14.4</v>
      </c>
      <c r="AC3805"/>
      <c r="AD3805" t="n">
        <v>11.7</v>
      </c>
      <c r="AE3805"/>
      <c r="AF3805" t="n">
        <v>17.8</v>
      </c>
      <c r="AG3805" t="inlineStr">
        <is>
          <t>AI mg/L</t>
        </is>
      </c>
      <c r="AH3805"/>
      <c r="AI3805"/>
      <c r="AJ3805"/>
      <c r="AK3805"/>
      <c r="AL3805"/>
      <c r="AM3805"/>
      <c r="AN3805"/>
      <c r="AO3805"/>
      <c r="AP3805"/>
      <c r="AQ3805"/>
      <c r="AR3805"/>
      <c r="AS3805"/>
      <c r="AT3805"/>
      <c r="AU3805"/>
      <c r="AV3805"/>
      <c r="AW3805"/>
      <c r="AX3805" t="inlineStr">
        <is>
          <t>Mortality</t>
        </is>
      </c>
      <c r="AY3805" t="inlineStr">
        <is>
          <t>Mortality</t>
        </is>
      </c>
      <c r="AZ3805" t="inlineStr">
        <is>
          <t>LC50</t>
        </is>
      </c>
      <c r="BA3805"/>
      <c r="BB3805" t="n">
        <v>4.0</v>
      </c>
      <c r="BC3805"/>
      <c r="BD3805"/>
      <c r="BE3805"/>
      <c r="BF3805"/>
      <c r="BG3805" t="inlineStr">
        <is>
          <t>Day(s)</t>
        </is>
      </c>
      <c r="BH3805"/>
      <c r="BI3805" t="inlineStr">
        <is>
          <t>DTXSID4044161</t>
        </is>
      </c>
      <c r="BJ3805"/>
      <c r="BK3805"/>
      <c r="BL3805"/>
      <c r="BM3805"/>
      <c r="BN3805"/>
      <c r="BO3805"/>
      <c r="BP3805"/>
      <c r="BQ3805"/>
      <c r="BR3805"/>
      <c r="BS3805"/>
      <c r="BT3805" t="inlineStr">
        <is>
          <t>--</t>
        </is>
      </c>
      <c r="BU3805"/>
      <c r="BV3805"/>
      <c r="BW3805"/>
      <c r="BX3805"/>
      <c r="BY3805"/>
      <c r="BZ3805"/>
      <c r="CA3805"/>
      <c r="CB3805"/>
      <c r="CC3805"/>
      <c r="CD3805"/>
      <c r="CE3805"/>
      <c r="CF3805"/>
      <c r="CG3805"/>
      <c r="CH3805"/>
      <c r="CI3805"/>
      <c r="CJ3805"/>
      <c r="CK3805" t="inlineStr">
        <is>
          <t>Brooke,L.T., D.J. Call, S.H. Poirier, C.A. Lindberg, and T.P. Markee</t>
        </is>
      </c>
      <c r="CL3805" t="n">
        <v>61178.0</v>
      </c>
      <c r="CM3805" t="inlineStr">
        <is>
          <t>Acute Toxicity of Antimony III to Several Species of Freshwater Organisms</t>
        </is>
      </c>
      <c r="CN3805" t="inlineStr">
        <is>
          <t>Center for Lake Superior Environmental Studies, University of Wisconsin-Superior, Superior, WI:12 p.</t>
        </is>
      </c>
      <c r="CO3805" t="n">
        <v>1986.0</v>
      </c>
      <c r="CP3805" t="inlineStr">
        <is>
          <t>Brooke,L.T., D.J. Call, S.H. Poirier, C.A. Lindberg, and T.P. Markee (1986). Acute Toxicity of Antimony III to Several Species of Freshwater Organisms. Center for Lake Superior Environmental Studies, University of Wisconsin-Superior, Superior, WI, 12 p. ECOREF#:61178</t>
        </is>
      </c>
    </row>
    <row r="3806">
      <c r="A3806" t="n">
        <v>1.0025919E7</v>
      </c>
      <c r="B3806" t="inlineStr">
        <is>
          <t>Antimony trichloride</t>
        </is>
      </c>
      <c r="C3806" t="inlineStr">
        <is>
          <t>Reagent Grade, Purissium, Purum, Puriss, Puris, Reinst</t>
        </is>
      </c>
      <c r="D3806" t="inlineStr">
        <is>
          <t>Measured</t>
        </is>
      </c>
      <c r="E3806" t="inlineStr">
        <is>
          <t>Not reported</t>
        </is>
      </c>
      <c r="F3806"/>
      <c r="G3806"/>
      <c r="H3806"/>
      <c r="I3806"/>
      <c r="J3806"/>
      <c r="K3806"/>
      <c r="L3806" t="inlineStr">
        <is>
          <t>Pimephales promelas</t>
        </is>
      </c>
      <c r="M3806" t="inlineStr">
        <is>
          <t>Fathead Minnow</t>
        </is>
      </c>
      <c r="N3806" t="inlineStr">
        <is>
          <t>Juvenile</t>
        </is>
      </c>
      <c r="O3806"/>
      <c r="P3806" t="n">
        <v>8.0</v>
      </c>
      <c r="Q3806"/>
      <c r="R3806"/>
      <c r="S3806"/>
      <c r="T3806"/>
      <c r="U3806" t="inlineStr">
        <is>
          <t>Week(s)</t>
        </is>
      </c>
      <c r="V3806" t="inlineStr">
        <is>
          <t>Flow-through</t>
        </is>
      </c>
      <c r="W3806" t="inlineStr">
        <is>
          <t>Fresh water</t>
        </is>
      </c>
      <c r="X3806" t="inlineStr">
        <is>
          <t>Lab</t>
        </is>
      </c>
      <c r="Y3806" t="n">
        <v>7.0</v>
      </c>
      <c r="Z3806" t="inlineStr">
        <is>
          <t>Total</t>
        </is>
      </c>
      <c r="AA3806"/>
      <c r="AB3806" t="n">
        <v>21.0</v>
      </c>
      <c r="AC3806"/>
      <c r="AD3806" t="n">
        <v>17.9</v>
      </c>
      <c r="AE3806"/>
      <c r="AF3806" t="n">
        <v>25.7</v>
      </c>
      <c r="AG3806" t="inlineStr">
        <is>
          <t>AI mg/L</t>
        </is>
      </c>
      <c r="AH3806"/>
      <c r="AI3806"/>
      <c r="AJ3806"/>
      <c r="AK3806"/>
      <c r="AL3806"/>
      <c r="AM3806"/>
      <c r="AN3806"/>
      <c r="AO3806"/>
      <c r="AP3806"/>
      <c r="AQ3806"/>
      <c r="AR3806"/>
      <c r="AS3806"/>
      <c r="AT3806"/>
      <c r="AU3806"/>
      <c r="AV3806"/>
      <c r="AW3806"/>
      <c r="AX3806" t="inlineStr">
        <is>
          <t>Mortality</t>
        </is>
      </c>
      <c r="AY3806" t="inlineStr">
        <is>
          <t>Mortality</t>
        </is>
      </c>
      <c r="AZ3806" t="inlineStr">
        <is>
          <t>LC50</t>
        </is>
      </c>
      <c r="BA3806"/>
      <c r="BB3806" t="n">
        <v>4.0</v>
      </c>
      <c r="BC3806"/>
      <c r="BD3806"/>
      <c r="BE3806"/>
      <c r="BF3806"/>
      <c r="BG3806" t="inlineStr">
        <is>
          <t>Day(s)</t>
        </is>
      </c>
      <c r="BH3806"/>
      <c r="BI3806" t="inlineStr">
        <is>
          <t>DTXSID4044161</t>
        </is>
      </c>
      <c r="BJ3806"/>
      <c r="BK3806"/>
      <c r="BL3806" t="inlineStr">
        <is>
          <t>Acute</t>
        </is>
      </c>
      <c r="BM3806"/>
      <c r="BN3806"/>
      <c r="BO3806"/>
      <c r="BP3806"/>
      <c r="BQ3806"/>
      <c r="BR3806"/>
      <c r="BS3806"/>
      <c r="BT3806" t="inlineStr">
        <is>
          <t>--</t>
        </is>
      </c>
      <c r="BU3806"/>
      <c r="BV3806"/>
      <c r="BW3806"/>
      <c r="BX3806"/>
      <c r="BY3806"/>
      <c r="BZ3806"/>
      <c r="CA3806"/>
      <c r="CB3806"/>
      <c r="CC3806"/>
      <c r="CD3806"/>
      <c r="CE3806"/>
      <c r="CF3806"/>
      <c r="CG3806"/>
      <c r="CH3806"/>
      <c r="CI3806"/>
      <c r="CJ3806" t="inlineStr">
        <is>
          <t xml:space="preserve">SOURCE/OBTAINED FROM A HATCHERY//MEDIA/HARD WELL WATER TAPPING JORDAN SANDSTONE STRATUM UNDERLYING MINNEAPOLIS-ST PAUL METRO AREA//   </t>
        </is>
      </c>
      <c r="CK3806" t="inlineStr">
        <is>
          <t>Kimball,G.</t>
        </is>
      </c>
      <c r="CL3806" t="n">
        <v>3783.0</v>
      </c>
      <c r="CM3806" t="inlineStr">
        <is>
          <t>The Effects of Lesser Known Metals and One Organic to Fathead Minnows (Pimephales promelas) and Daphnia magna</t>
        </is>
      </c>
      <c r="CN3806" t="inlineStr">
        <is>
          <t>Manuscript, Department of Entomology, Fisheries and Wildlife, University of Minnesota, Minneapolis, MN:88 p.</t>
        </is>
      </c>
      <c r="CO3806" t="n">
        <v>1978.0</v>
      </c>
      <c r="CP3806" t="inlineStr">
        <is>
          <t>Kimball,G. (1978). The Effects of Lesser Known Metals and One Organic to Fathead Minnows (Pimephales promelas) and Daphnia magna. Manuscript, Department of Entomology, Fisheries and Wildlife, University of Minnesota, Minneapolis, MN, 88 p. ECOREF#:3783</t>
        </is>
      </c>
    </row>
    <row r="3807">
      <c r="A3807" t="n">
        <v>1.0025919E7</v>
      </c>
      <c r="B3807" t="inlineStr">
        <is>
          <t>Antimony trichloride</t>
        </is>
      </c>
      <c r="C3807"/>
      <c r="D3807" t="inlineStr">
        <is>
          <t>Unmeasured</t>
        </is>
      </c>
      <c r="E3807" t="inlineStr">
        <is>
          <t>Not coded</t>
        </is>
      </c>
      <c r="F3807"/>
      <c r="G3807"/>
      <c r="H3807"/>
      <c r="I3807"/>
      <c r="J3807"/>
      <c r="K3807"/>
      <c r="L3807" t="inlineStr">
        <is>
          <t>Pimephales promelas</t>
        </is>
      </c>
      <c r="M3807" t="inlineStr">
        <is>
          <t>Fathead Minnow</t>
        </is>
      </c>
      <c r="N3807"/>
      <c r="O3807"/>
      <c r="P3807"/>
      <c r="Q3807"/>
      <c r="R3807"/>
      <c r="S3807"/>
      <c r="T3807"/>
      <c r="U3807"/>
      <c r="V3807" t="inlineStr">
        <is>
          <t>Static</t>
        </is>
      </c>
      <c r="W3807" t="inlineStr">
        <is>
          <t>Fresh water</t>
        </is>
      </c>
      <c r="X3807" t="inlineStr">
        <is>
          <t>Lab</t>
        </is>
      </c>
      <c r="Y3807"/>
      <c r="Z3807" t="inlineStr">
        <is>
          <t>Total</t>
        </is>
      </c>
      <c r="AA3807"/>
      <c r="AB3807" t="n">
        <v>9.0</v>
      </c>
      <c r="AC3807"/>
      <c r="AD3807"/>
      <c r="AE3807"/>
      <c r="AF3807"/>
      <c r="AG3807" t="inlineStr">
        <is>
          <t>AI mg/L</t>
        </is>
      </c>
      <c r="AH3807"/>
      <c r="AI3807"/>
      <c r="AJ3807"/>
      <c r="AK3807"/>
      <c r="AL3807"/>
      <c r="AM3807"/>
      <c r="AN3807"/>
      <c r="AO3807"/>
      <c r="AP3807"/>
      <c r="AQ3807"/>
      <c r="AR3807"/>
      <c r="AS3807"/>
      <c r="AT3807"/>
      <c r="AU3807"/>
      <c r="AV3807"/>
      <c r="AW3807"/>
      <c r="AX3807" t="inlineStr">
        <is>
          <t>Mortality</t>
        </is>
      </c>
      <c r="AY3807" t="inlineStr">
        <is>
          <t>Mortality</t>
        </is>
      </c>
      <c r="AZ3807" t="inlineStr">
        <is>
          <t>LC50</t>
        </is>
      </c>
      <c r="BA3807"/>
      <c r="BB3807" t="n">
        <v>4.0</v>
      </c>
      <c r="BC3807"/>
      <c r="BD3807"/>
      <c r="BE3807"/>
      <c r="BF3807"/>
      <c r="BG3807" t="inlineStr">
        <is>
          <t>Day(s)</t>
        </is>
      </c>
      <c r="BH3807"/>
      <c r="BI3807" t="inlineStr">
        <is>
          <t>DTXSID4044161</t>
        </is>
      </c>
      <c r="BJ3807"/>
      <c r="BK3807"/>
      <c r="BL3807"/>
      <c r="BM3807"/>
      <c r="BN3807"/>
      <c r="BO3807"/>
      <c r="BP3807"/>
      <c r="BQ3807"/>
      <c r="BR3807"/>
      <c r="BS3807"/>
      <c r="BT3807" t="inlineStr">
        <is>
          <t>--</t>
        </is>
      </c>
      <c r="BU3807"/>
      <c r="BV3807"/>
      <c r="BW3807"/>
      <c r="BX3807"/>
      <c r="BY3807"/>
      <c r="BZ3807"/>
      <c r="CA3807"/>
      <c r="CB3807"/>
      <c r="CC3807"/>
      <c r="CD3807"/>
      <c r="CE3807"/>
      <c r="CF3807"/>
      <c r="CG3807"/>
      <c r="CH3807"/>
      <c r="CI3807"/>
      <c r="CJ3807"/>
      <c r="CK3807" t="inlineStr">
        <is>
          <t>Tarzwell,C.M., and C. Henderson</t>
        </is>
      </c>
      <c r="CL3807" t="n">
        <v>2042.0</v>
      </c>
      <c r="CM3807" t="inlineStr">
        <is>
          <t>Toxicity of Less Common Metals to Fishes</t>
        </is>
      </c>
      <c r="CN3807" t="inlineStr">
        <is>
          <t>Ind. Wastes5:12-</t>
        </is>
      </c>
      <c r="CO3807" t="n">
        <v>1960.0</v>
      </c>
      <c r="CP3807" t="inlineStr">
        <is>
          <t>Tarzwell,C.M., and C. Henderson (1960). Toxicity of Less Common Metals to Fishes. Ind. Wastes, 5, 12-. ECOREF#:2042</t>
        </is>
      </c>
    </row>
    <row r="3808">
      <c r="A3808" t="n">
        <v>1.0025919E7</v>
      </c>
      <c r="B3808" t="inlineStr">
        <is>
          <t>Antimony trichloride</t>
        </is>
      </c>
      <c r="C3808" t="inlineStr">
        <is>
          <t>Reagent Grade, Purissium, Purum, Puriss, Puris, Reinst</t>
        </is>
      </c>
      <c r="D3808" t="inlineStr">
        <is>
          <t>Measured</t>
        </is>
      </c>
      <c r="E3808" t="inlineStr">
        <is>
          <t>Not reported</t>
        </is>
      </c>
      <c r="F3808"/>
      <c r="G3808"/>
      <c r="H3808"/>
      <c r="I3808"/>
      <c r="J3808"/>
      <c r="K3808"/>
      <c r="L3808" t="inlineStr">
        <is>
          <t>Pimephales promelas</t>
        </is>
      </c>
      <c r="M3808" t="inlineStr">
        <is>
          <t>Fathead Minnow</t>
        </is>
      </c>
      <c r="N3808" t="inlineStr">
        <is>
          <t>Juvenile</t>
        </is>
      </c>
      <c r="O3808"/>
      <c r="P3808" t="n">
        <v>8.0</v>
      </c>
      <c r="Q3808"/>
      <c r="R3808"/>
      <c r="S3808"/>
      <c r="T3808"/>
      <c r="U3808" t="inlineStr">
        <is>
          <t>Week(s)</t>
        </is>
      </c>
      <c r="V3808" t="inlineStr">
        <is>
          <t>Flow-through</t>
        </is>
      </c>
      <c r="W3808" t="inlineStr">
        <is>
          <t>Fresh water</t>
        </is>
      </c>
      <c r="X3808" t="inlineStr">
        <is>
          <t>Lab</t>
        </is>
      </c>
      <c r="Y3808" t="n">
        <v>7.0</v>
      </c>
      <c r="Z3808" t="inlineStr">
        <is>
          <t>Total</t>
        </is>
      </c>
      <c r="AA3808"/>
      <c r="AB3808" t="n">
        <v>22.7</v>
      </c>
      <c r="AC3808"/>
      <c r="AD3808" t="n">
        <v>19.0</v>
      </c>
      <c r="AE3808"/>
      <c r="AF3808" t="n">
        <v>30.0</v>
      </c>
      <c r="AG3808" t="inlineStr">
        <is>
          <t>AI mg/L</t>
        </is>
      </c>
      <c r="AH3808"/>
      <c r="AI3808"/>
      <c r="AJ3808"/>
      <c r="AK3808"/>
      <c r="AL3808"/>
      <c r="AM3808"/>
      <c r="AN3808"/>
      <c r="AO3808"/>
      <c r="AP3808"/>
      <c r="AQ3808"/>
      <c r="AR3808"/>
      <c r="AS3808"/>
      <c r="AT3808"/>
      <c r="AU3808"/>
      <c r="AV3808"/>
      <c r="AW3808"/>
      <c r="AX3808" t="inlineStr">
        <is>
          <t>Mortality</t>
        </is>
      </c>
      <c r="AY3808" t="inlineStr">
        <is>
          <t>Mortality</t>
        </is>
      </c>
      <c r="AZ3808" t="inlineStr">
        <is>
          <t>LC50</t>
        </is>
      </c>
      <c r="BA3808"/>
      <c r="BB3808" t="n">
        <v>4.0</v>
      </c>
      <c r="BC3808"/>
      <c r="BD3808"/>
      <c r="BE3808"/>
      <c r="BF3808"/>
      <c r="BG3808" t="inlineStr">
        <is>
          <t>Day(s)</t>
        </is>
      </c>
      <c r="BH3808"/>
      <c r="BI3808" t="inlineStr">
        <is>
          <t>DTXSID4044161</t>
        </is>
      </c>
      <c r="BJ3808"/>
      <c r="BK3808"/>
      <c r="BL3808" t="inlineStr">
        <is>
          <t>Acute</t>
        </is>
      </c>
      <c r="BM3808"/>
      <c r="BN3808"/>
      <c r="BO3808"/>
      <c r="BP3808"/>
      <c r="BQ3808"/>
      <c r="BR3808"/>
      <c r="BS3808"/>
      <c r="BT3808" t="inlineStr">
        <is>
          <t>--</t>
        </is>
      </c>
      <c r="BU3808"/>
      <c r="BV3808"/>
      <c r="BW3808"/>
      <c r="BX3808"/>
      <c r="BY3808"/>
      <c r="BZ3808"/>
      <c r="CA3808"/>
      <c r="CB3808"/>
      <c r="CC3808"/>
      <c r="CD3808"/>
      <c r="CE3808"/>
      <c r="CF3808"/>
      <c r="CG3808"/>
      <c r="CH3808"/>
      <c r="CI3808"/>
      <c r="CJ3808" t="inlineStr">
        <is>
          <t xml:space="preserve">SOURCE/OBTAINED FROM A HATCHERY//MEDIA/HARD WELL WATER TAPPING JORDAN SANDSTONE STRATUM UNDERLYING MINNEAPOLIS-ST PAUL METRO AREA//   </t>
        </is>
      </c>
      <c r="CK3808" t="inlineStr">
        <is>
          <t>Kimball,G.</t>
        </is>
      </c>
      <c r="CL3808" t="n">
        <v>3783.0</v>
      </c>
      <c r="CM3808" t="inlineStr">
        <is>
          <t>The Effects of Lesser Known Metals and One Organic to Fathead Minnows (Pimephales promelas) and Daphnia magna</t>
        </is>
      </c>
      <c r="CN3808" t="inlineStr">
        <is>
          <t>Manuscript, Department of Entomology, Fisheries and Wildlife, University of Minnesota, Minneapolis, MN:88 p.</t>
        </is>
      </c>
      <c r="CO3808" t="n">
        <v>1978.0</v>
      </c>
      <c r="CP3808" t="inlineStr">
        <is>
          <t>Kimball,G. (1978). The Effects of Lesser Known Metals and One Organic to Fathead Minnows (Pimephales promelas) and Daphnia magna. Manuscript, Department of Entomology, Fisheries and Wildlife, University of Minnesota, Minneapolis, MN, 88 p. ECOREF#:3783</t>
        </is>
      </c>
    </row>
    <row r="3809">
      <c r="A3809" t="n">
        <v>1.0025919E7</v>
      </c>
      <c r="B3809" t="inlineStr">
        <is>
          <t>Antimony trichloride</t>
        </is>
      </c>
      <c r="C3809"/>
      <c r="D3809" t="inlineStr">
        <is>
          <t>Unmeasured</t>
        </is>
      </c>
      <c r="E3809" t="inlineStr">
        <is>
          <t>Not coded</t>
        </is>
      </c>
      <c r="F3809"/>
      <c r="G3809"/>
      <c r="H3809"/>
      <c r="I3809"/>
      <c r="J3809"/>
      <c r="K3809"/>
      <c r="L3809" t="inlineStr">
        <is>
          <t>Pimephales promelas</t>
        </is>
      </c>
      <c r="M3809" t="inlineStr">
        <is>
          <t>Fathead Minnow</t>
        </is>
      </c>
      <c r="N3809"/>
      <c r="O3809"/>
      <c r="P3809"/>
      <c r="Q3809"/>
      <c r="R3809"/>
      <c r="S3809"/>
      <c r="T3809"/>
      <c r="U3809"/>
      <c r="V3809" t="inlineStr">
        <is>
          <t>Static</t>
        </is>
      </c>
      <c r="W3809" t="inlineStr">
        <is>
          <t>Fresh water</t>
        </is>
      </c>
      <c r="X3809" t="inlineStr">
        <is>
          <t>Lab</t>
        </is>
      </c>
      <c r="Y3809"/>
      <c r="Z3809" t="inlineStr">
        <is>
          <t>Total</t>
        </is>
      </c>
      <c r="AA3809"/>
      <c r="AB3809" t="n">
        <v>17.0</v>
      </c>
      <c r="AC3809"/>
      <c r="AD3809"/>
      <c r="AE3809"/>
      <c r="AF3809"/>
      <c r="AG3809" t="inlineStr">
        <is>
          <t>AI mg/L</t>
        </is>
      </c>
      <c r="AH3809"/>
      <c r="AI3809"/>
      <c r="AJ3809"/>
      <c r="AK3809"/>
      <c r="AL3809"/>
      <c r="AM3809"/>
      <c r="AN3809"/>
      <c r="AO3809"/>
      <c r="AP3809"/>
      <c r="AQ3809"/>
      <c r="AR3809"/>
      <c r="AS3809"/>
      <c r="AT3809"/>
      <c r="AU3809"/>
      <c r="AV3809"/>
      <c r="AW3809"/>
      <c r="AX3809" t="inlineStr">
        <is>
          <t>Mortality</t>
        </is>
      </c>
      <c r="AY3809" t="inlineStr">
        <is>
          <t>Mortality</t>
        </is>
      </c>
      <c r="AZ3809" t="inlineStr">
        <is>
          <t>LC50</t>
        </is>
      </c>
      <c r="BA3809"/>
      <c r="BB3809" t="n">
        <v>4.0</v>
      </c>
      <c r="BC3809"/>
      <c r="BD3809"/>
      <c r="BE3809"/>
      <c r="BF3809"/>
      <c r="BG3809" t="inlineStr">
        <is>
          <t>Day(s)</t>
        </is>
      </c>
      <c r="BH3809"/>
      <c r="BI3809" t="inlineStr">
        <is>
          <t>DTXSID4044161</t>
        </is>
      </c>
      <c r="BJ3809"/>
      <c r="BK3809"/>
      <c r="BL3809"/>
      <c r="BM3809"/>
      <c r="BN3809"/>
      <c r="BO3809"/>
      <c r="BP3809"/>
      <c r="BQ3809"/>
      <c r="BR3809"/>
      <c r="BS3809"/>
      <c r="BT3809" t="inlineStr">
        <is>
          <t>--</t>
        </is>
      </c>
      <c r="BU3809"/>
      <c r="BV3809"/>
      <c r="BW3809"/>
      <c r="BX3809"/>
      <c r="BY3809"/>
      <c r="BZ3809"/>
      <c r="CA3809"/>
      <c r="CB3809"/>
      <c r="CC3809"/>
      <c r="CD3809"/>
      <c r="CE3809"/>
      <c r="CF3809"/>
      <c r="CG3809"/>
      <c r="CH3809"/>
      <c r="CI3809"/>
      <c r="CJ3809"/>
      <c r="CK3809" t="inlineStr">
        <is>
          <t>Tarzwell,C.M., and C. Henderson</t>
        </is>
      </c>
      <c r="CL3809" t="n">
        <v>2042.0</v>
      </c>
      <c r="CM3809" t="inlineStr">
        <is>
          <t>Toxicity of Less Common Metals to Fishes</t>
        </is>
      </c>
      <c r="CN3809" t="inlineStr">
        <is>
          <t>Ind. Wastes5:12-</t>
        </is>
      </c>
      <c r="CO3809" t="n">
        <v>1960.0</v>
      </c>
      <c r="CP3809" t="inlineStr">
        <is>
          <t>Tarzwell,C.M., and C. Henderson (1960). Toxicity of Less Common Metals to Fishes. Ind. Wastes, 5, 12-. ECOREF#:2042</t>
        </is>
      </c>
    </row>
    <row r="3810">
      <c r="A3810" t="n">
        <v>1.003182E7</v>
      </c>
      <c r="B3810" t="inlineStr">
        <is>
          <t>4-Ethoxybenzaldehyde</t>
        </is>
      </c>
      <c r="C3810"/>
      <c r="D3810" t="inlineStr">
        <is>
          <t>Measured</t>
        </is>
      </c>
      <c r="E3810" t="inlineStr">
        <is>
          <t>Not coded</t>
        </is>
      </c>
      <c r="F3810"/>
      <c r="G3810"/>
      <c r="H3810"/>
      <c r="I3810"/>
      <c r="J3810"/>
      <c r="K3810"/>
      <c r="L3810" t="inlineStr">
        <is>
          <t>Pimephales promelas</t>
        </is>
      </c>
      <c r="M3810" t="inlineStr">
        <is>
          <t>Fathead Minnow</t>
        </is>
      </c>
      <c r="N3810"/>
      <c r="O3810"/>
      <c r="P3810" t="n">
        <v>30.0</v>
      </c>
      <c r="Q3810"/>
      <c r="R3810"/>
      <c r="S3810"/>
      <c r="T3810"/>
      <c r="U3810" t="inlineStr">
        <is>
          <t>Day(s)</t>
        </is>
      </c>
      <c r="V3810" t="inlineStr">
        <is>
          <t>Flow-through</t>
        </is>
      </c>
      <c r="W3810" t="inlineStr">
        <is>
          <t>Fresh water</t>
        </is>
      </c>
      <c r="X3810" t="inlineStr">
        <is>
          <t>Lab</t>
        </is>
      </c>
      <c r="Y3810"/>
      <c r="Z3810" t="inlineStr">
        <is>
          <t>Active ingredient</t>
        </is>
      </c>
      <c r="AA3810"/>
      <c r="AB3810" t="n">
        <v>27.6</v>
      </c>
      <c r="AC3810"/>
      <c r="AD3810"/>
      <c r="AE3810"/>
      <c r="AF3810"/>
      <c r="AG3810" t="inlineStr">
        <is>
          <t>AI mg/L</t>
        </is>
      </c>
      <c r="AH3810"/>
      <c r="AI3810"/>
      <c r="AJ3810"/>
      <c r="AK3810"/>
      <c r="AL3810"/>
      <c r="AM3810"/>
      <c r="AN3810"/>
      <c r="AO3810"/>
      <c r="AP3810"/>
      <c r="AQ3810"/>
      <c r="AR3810"/>
      <c r="AS3810"/>
      <c r="AT3810"/>
      <c r="AU3810"/>
      <c r="AV3810"/>
      <c r="AW3810"/>
      <c r="AX3810" t="inlineStr">
        <is>
          <t>Mortality</t>
        </is>
      </c>
      <c r="AY3810" t="inlineStr">
        <is>
          <t>Mortality</t>
        </is>
      </c>
      <c r="AZ3810" t="inlineStr">
        <is>
          <t>LC50</t>
        </is>
      </c>
      <c r="BA3810"/>
      <c r="BB3810" t="n">
        <v>4.0</v>
      </c>
      <c r="BC3810"/>
      <c r="BD3810"/>
      <c r="BE3810"/>
      <c r="BF3810"/>
      <c r="BG3810" t="inlineStr">
        <is>
          <t>Day(s)</t>
        </is>
      </c>
      <c r="BH3810"/>
      <c r="BI3810" t="inlineStr">
        <is>
          <t>DTXSID7022251</t>
        </is>
      </c>
      <c r="BJ3810"/>
      <c r="BK3810"/>
      <c r="BL3810"/>
      <c r="BM3810"/>
      <c r="BN3810"/>
      <c r="BO3810"/>
      <c r="BP3810"/>
      <c r="BQ3810"/>
      <c r="BR3810"/>
      <c r="BS3810"/>
      <c r="BT3810" t="inlineStr">
        <is>
          <t>--</t>
        </is>
      </c>
      <c r="BU3810"/>
      <c r="BV3810"/>
      <c r="BW3810"/>
      <c r="BX3810"/>
      <c r="BY3810"/>
      <c r="BZ3810"/>
      <c r="CA3810"/>
      <c r="CB3810"/>
      <c r="CC3810"/>
      <c r="CD3810"/>
      <c r="CE3810"/>
      <c r="CF3810"/>
      <c r="CG3810"/>
      <c r="CH3810"/>
      <c r="CI3810" t="inlineStr">
        <is>
          <t xml:space="preserve"> O EFCT CONT/COEFFICIENTS, HEXANAL, VANILLIN// </t>
        </is>
      </c>
      <c r="CJ3810" t="inlineStr">
        <is>
          <t xml:space="preserve">   O EFCT CONT/COEFFICIENTS, HEXANAL, VANILLIN// </t>
        </is>
      </c>
      <c r="CK3810" t="inlineStr">
        <is>
          <t>Call,D.J., L.T. Brooke, and N. Ahmad</t>
        </is>
      </c>
      <c r="CL3810" t="n">
        <v>4154.0</v>
      </c>
      <c r="CM3810" t="inlineStr">
        <is>
          <t>Estimates of "No Effect" Concentrations of Selected Pesticides in Freshwater Organisms</t>
        </is>
      </c>
      <c r="CN3810" t="inlineStr">
        <is>
          <t>Fourth Quarterly Prog.Rep.to EPA, EPA Coop.Agreement No.CR 806864030, Univ.of Wisconsin, Superior, WI:84 p.</t>
        </is>
      </c>
      <c r="CO3810" t="n">
        <v>1981.0</v>
      </c>
      <c r="CP3810" t="inlineStr">
        <is>
          <t>Call,D.J., L.T. Brooke, and N. Ahmad (1981). Estimates of "No Effect" Concentrations of Selected Pesticides in Freshwater Organisms. Fourth Quarterly Prog.Rep.to EPA, EPA Coop.Agreement No.CR 806864030, Univ.of Wisconsin, Superior, WI, 84 p. ECOREF#:4154</t>
        </is>
      </c>
    </row>
    <row r="3811">
      <c r="A3811" t="n">
        <v>1.003182E7</v>
      </c>
      <c r="B3811" t="inlineStr">
        <is>
          <t>4-Ethoxybenzaldehyde</t>
        </is>
      </c>
      <c r="C3811"/>
      <c r="D3811" t="inlineStr">
        <is>
          <t>Measured</t>
        </is>
      </c>
      <c r="E3811" t="inlineStr">
        <is>
          <t>Not reported</t>
        </is>
      </c>
      <c r="F3811"/>
      <c r="G3811" t="n">
        <v>99.0</v>
      </c>
      <c r="H3811"/>
      <c r="I3811"/>
      <c r="J3811"/>
      <c r="K3811"/>
      <c r="L3811" t="inlineStr">
        <is>
          <t>Pimephales promelas</t>
        </is>
      </c>
      <c r="M3811" t="inlineStr">
        <is>
          <t>Fathead Minnow</t>
        </is>
      </c>
      <c r="N3811"/>
      <c r="O3811"/>
      <c r="P3811" t="n">
        <v>30.0</v>
      </c>
      <c r="Q3811"/>
      <c r="R3811"/>
      <c r="S3811"/>
      <c r="T3811"/>
      <c r="U3811" t="inlineStr">
        <is>
          <t>Day(s)</t>
        </is>
      </c>
      <c r="V3811" t="inlineStr">
        <is>
          <t>Flow-through</t>
        </is>
      </c>
      <c r="W3811" t="inlineStr">
        <is>
          <t>Fresh water</t>
        </is>
      </c>
      <c r="X3811" t="inlineStr">
        <is>
          <t>Lab</t>
        </is>
      </c>
      <c r="Y3811" t="n">
        <v>6.0</v>
      </c>
      <c r="Z3811" t="inlineStr">
        <is>
          <t>Active ingredient</t>
        </is>
      </c>
      <c r="AA3811"/>
      <c r="AB3811" t="n">
        <v>28.1</v>
      </c>
      <c r="AC3811"/>
      <c r="AD3811" t="n">
        <v>23.7</v>
      </c>
      <c r="AE3811"/>
      <c r="AF3811" t="n">
        <v>33.3</v>
      </c>
      <c r="AG3811" t="inlineStr">
        <is>
          <t>AI mg/L</t>
        </is>
      </c>
      <c r="AH3811"/>
      <c r="AI3811"/>
      <c r="AJ3811"/>
      <c r="AK3811"/>
      <c r="AL3811"/>
      <c r="AM3811"/>
      <c r="AN3811"/>
      <c r="AO3811"/>
      <c r="AP3811"/>
      <c r="AQ3811"/>
      <c r="AR3811"/>
      <c r="AS3811"/>
      <c r="AT3811"/>
      <c r="AU3811"/>
      <c r="AV3811"/>
      <c r="AW3811"/>
      <c r="AX3811" t="inlineStr">
        <is>
          <t>Mortality</t>
        </is>
      </c>
      <c r="AY3811" t="inlineStr">
        <is>
          <t>Mortality</t>
        </is>
      </c>
      <c r="AZ3811" t="inlineStr">
        <is>
          <t>LC50</t>
        </is>
      </c>
      <c r="BA3811"/>
      <c r="BB3811" t="n">
        <v>4.0</v>
      </c>
      <c r="BC3811"/>
      <c r="BD3811"/>
      <c r="BE3811"/>
      <c r="BF3811"/>
      <c r="BG3811" t="inlineStr">
        <is>
          <t>Day(s)</t>
        </is>
      </c>
      <c r="BH3811" t="inlineStr">
        <is>
          <t>Pure</t>
        </is>
      </c>
      <c r="BI3811" t="inlineStr">
        <is>
          <t>DTXSID7022251</t>
        </is>
      </c>
      <c r="BJ3811"/>
      <c r="BK3811"/>
      <c r="BL3811" t="inlineStr">
        <is>
          <t>Acute</t>
        </is>
      </c>
      <c r="BM3811"/>
      <c r="BN3811"/>
      <c r="BO3811"/>
      <c r="BP3811"/>
      <c r="BQ3811"/>
      <c r="BR3811"/>
      <c r="BS3811"/>
      <c r="BT3811" t="inlineStr">
        <is>
          <t>--</t>
        </is>
      </c>
      <c r="BU3811"/>
      <c r="BV3811"/>
      <c r="BW3811"/>
      <c r="BX3811"/>
      <c r="BY3811"/>
      <c r="BZ3811"/>
      <c r="CA3811"/>
      <c r="CB3811"/>
      <c r="CC3811"/>
      <c r="CD3811"/>
      <c r="CE3811"/>
      <c r="CF3811"/>
      <c r="CG3811"/>
      <c r="CH3811"/>
      <c r="CI3811"/>
      <c r="CJ3811"/>
      <c r="CK3811" t="inlineStr">
        <is>
          <t>Brooke,L.T., D.J. Call, D.L. Geiger, and C.E. Northcott</t>
        </is>
      </c>
      <c r="CL3811" t="n">
        <v>12448.0</v>
      </c>
      <c r="CM3811" t="inlineStr">
        <is>
          <t>Acute Toxicities of Organic Chemicals to Fathead Minnows (Pimephales promelas), Vol. 1</t>
        </is>
      </c>
      <c r="CN3811" t="inlineStr">
        <is>
          <t>Center for Lake Superior Environmental Studies, University of Wisconsin-Superior, Superior, WI:414 p.</t>
        </is>
      </c>
      <c r="CO3811" t="n">
        <v>1984.0</v>
      </c>
      <c r="CP3811" t="inlineStr">
        <is>
          <t>Brooke,L.T., D.J. Call, D.L. Geiger, and C.E. Northcott (1984). Acute Toxicities of Organic Chemicals to Fathead Minnows (Pimephales promelas), Vol. 1. Center for Lake Superior Environmental Studies, University of Wisconsin-Superior, Superior, WI, 414 p. ECOREF#:12448</t>
        </is>
      </c>
    </row>
    <row r="3812">
      <c r="A3812" t="n">
        <v>1.003954E7</v>
      </c>
      <c r="B3812" t="inlineStr">
        <is>
          <t>Hydroxylamine, Sulfate (2:1)</t>
        </is>
      </c>
      <c r="C3812"/>
      <c r="D3812" t="inlineStr">
        <is>
          <t>Unmeasured</t>
        </is>
      </c>
      <c r="E3812" t="inlineStr">
        <is>
          <t>Standard Methods for the Examination of Water and Wastewater</t>
        </is>
      </c>
      <c r="F3812"/>
      <c r="G3812"/>
      <c r="H3812"/>
      <c r="I3812"/>
      <c r="J3812"/>
      <c r="K3812"/>
      <c r="L3812" t="inlineStr">
        <is>
          <t>Pimephales promelas</t>
        </is>
      </c>
      <c r="M3812" t="inlineStr">
        <is>
          <t>Fathead Minnow</t>
        </is>
      </c>
      <c r="N3812"/>
      <c r="O3812"/>
      <c r="P3812"/>
      <c r="Q3812"/>
      <c r="R3812"/>
      <c r="S3812"/>
      <c r="T3812"/>
      <c r="U3812"/>
      <c r="V3812" t="inlineStr">
        <is>
          <t>Static</t>
        </is>
      </c>
      <c r="W3812" t="inlineStr">
        <is>
          <t>Fresh water</t>
        </is>
      </c>
      <c r="X3812" t="inlineStr">
        <is>
          <t>Lab</t>
        </is>
      </c>
      <c r="Y3812" t="n">
        <v>6.0</v>
      </c>
      <c r="Z3812" t="inlineStr">
        <is>
          <t>Formulation</t>
        </is>
      </c>
      <c r="AA3812"/>
      <c r="AB3812"/>
      <c r="AC3812"/>
      <c r="AD3812" t="n">
        <v>1.8</v>
      </c>
      <c r="AE3812"/>
      <c r="AF3812" t="n">
        <v>10.0</v>
      </c>
      <c r="AG3812" t="inlineStr">
        <is>
          <t>AI mg/L</t>
        </is>
      </c>
      <c r="AH3812"/>
      <c r="AI3812"/>
      <c r="AJ3812"/>
      <c r="AK3812"/>
      <c r="AL3812"/>
      <c r="AM3812"/>
      <c r="AN3812"/>
      <c r="AO3812"/>
      <c r="AP3812"/>
      <c r="AQ3812"/>
      <c r="AR3812"/>
      <c r="AS3812"/>
      <c r="AT3812"/>
      <c r="AU3812"/>
      <c r="AV3812"/>
      <c r="AW3812"/>
      <c r="AX3812" t="inlineStr">
        <is>
          <t>Mortality</t>
        </is>
      </c>
      <c r="AY3812" t="inlineStr">
        <is>
          <t>Mortality</t>
        </is>
      </c>
      <c r="AZ3812" t="inlineStr">
        <is>
          <t>LC50</t>
        </is>
      </c>
      <c r="BA3812"/>
      <c r="BB3812" t="n">
        <v>4.0</v>
      </c>
      <c r="BC3812"/>
      <c r="BD3812"/>
      <c r="BE3812"/>
      <c r="BF3812"/>
      <c r="BG3812" t="inlineStr">
        <is>
          <t>Day(s)</t>
        </is>
      </c>
      <c r="BH3812"/>
      <c r="BI3812" t="inlineStr">
        <is>
          <t>DTXSID2025424</t>
        </is>
      </c>
      <c r="BJ3812"/>
      <c r="BK3812"/>
      <c r="BL3812" t="inlineStr">
        <is>
          <t>Acute</t>
        </is>
      </c>
      <c r="BM3812"/>
      <c r="BN3812"/>
      <c r="BO3812"/>
      <c r="BP3812"/>
      <c r="BQ3812"/>
      <c r="BR3812"/>
      <c r="BS3812"/>
      <c r="BT3812" t="inlineStr">
        <is>
          <t>--</t>
        </is>
      </c>
      <c r="BU3812"/>
      <c r="BV3812"/>
      <c r="BW3812"/>
      <c r="BX3812"/>
      <c r="BY3812"/>
      <c r="BZ3812"/>
      <c r="CA3812"/>
      <c r="CB3812"/>
      <c r="CC3812"/>
      <c r="CD3812"/>
      <c r="CE3812"/>
      <c r="CF3812"/>
      <c r="CG3812"/>
      <c r="CH3812"/>
      <c r="CI3812"/>
      <c r="CJ3812" t="inlineStr">
        <is>
          <t xml:space="preserve">SOURCE/MUSKIE HATCHERY, ASBURY, NEW JERSEY//   </t>
        </is>
      </c>
      <c r="CK3812" t="inlineStr">
        <is>
          <t>National Association of Photographic Manufacturers</t>
        </is>
      </c>
      <c r="CL3812" t="n">
        <v>167113.0</v>
      </c>
      <c r="CM3812" t="inlineStr">
        <is>
          <t>Environmental Effect of Photoprocessing Chemicals Vol I and II (557)</t>
        </is>
      </c>
      <c r="CN3812" t="inlineStr">
        <is>
          <t>EPA/OTS Doc. #40-8469216:536 p.</t>
        </is>
      </c>
      <c r="CO3812" t="n">
        <v>1974.0</v>
      </c>
      <c r="CP3812" t="inlineStr">
        <is>
          <t>National Association of Photographic Manufacturers (1974). Environmental Effect of Photoprocessing Chemicals Vol I and II (557). EPA/OTS Doc. #40-8469216, 536 p. ECOREF#:167113</t>
        </is>
      </c>
    </row>
    <row r="3813">
      <c r="A3813" t="n">
        <v>1.003954E7</v>
      </c>
      <c r="B3813" t="inlineStr">
        <is>
          <t>Hydroxylamine, Sulfate (2:1)</t>
        </is>
      </c>
      <c r="C3813"/>
      <c r="D3813" t="inlineStr">
        <is>
          <t>Unmeasured</t>
        </is>
      </c>
      <c r="E3813" t="inlineStr">
        <is>
          <t>Standard Methods for the Examination of Water and Wastewater</t>
        </is>
      </c>
      <c r="F3813"/>
      <c r="G3813"/>
      <c r="H3813"/>
      <c r="I3813"/>
      <c r="J3813"/>
      <c r="K3813"/>
      <c r="L3813" t="inlineStr">
        <is>
          <t>Pimephales promelas</t>
        </is>
      </c>
      <c r="M3813" t="inlineStr">
        <is>
          <t>Fathead Minnow</t>
        </is>
      </c>
      <c r="N3813"/>
      <c r="O3813"/>
      <c r="P3813"/>
      <c r="Q3813"/>
      <c r="R3813"/>
      <c r="S3813"/>
      <c r="T3813"/>
      <c r="U3813"/>
      <c r="V3813" t="inlineStr">
        <is>
          <t>Static</t>
        </is>
      </c>
      <c r="W3813" t="inlineStr">
        <is>
          <t>Fresh water</t>
        </is>
      </c>
      <c r="X3813" t="inlineStr">
        <is>
          <t>Lab</t>
        </is>
      </c>
      <c r="Y3813" t="n">
        <v>6.0</v>
      </c>
      <c r="Z3813" t="inlineStr">
        <is>
          <t>Formulation</t>
        </is>
      </c>
      <c r="AA3813"/>
      <c r="AB3813" t="n">
        <v>7.2</v>
      </c>
      <c r="AC3813"/>
      <c r="AD3813"/>
      <c r="AE3813"/>
      <c r="AF3813"/>
      <c r="AG3813" t="inlineStr">
        <is>
          <t>AI mg/L</t>
        </is>
      </c>
      <c r="AH3813"/>
      <c r="AI3813"/>
      <c r="AJ3813"/>
      <c r="AK3813"/>
      <c r="AL3813"/>
      <c r="AM3813"/>
      <c r="AN3813"/>
      <c r="AO3813"/>
      <c r="AP3813"/>
      <c r="AQ3813"/>
      <c r="AR3813"/>
      <c r="AS3813"/>
      <c r="AT3813"/>
      <c r="AU3813"/>
      <c r="AV3813"/>
      <c r="AW3813"/>
      <c r="AX3813" t="inlineStr">
        <is>
          <t>Mortality</t>
        </is>
      </c>
      <c r="AY3813" t="inlineStr">
        <is>
          <t>Mortality</t>
        </is>
      </c>
      <c r="AZ3813" t="inlineStr">
        <is>
          <t>LC50</t>
        </is>
      </c>
      <c r="BA3813"/>
      <c r="BB3813" t="n">
        <v>4.0</v>
      </c>
      <c r="BC3813"/>
      <c r="BD3813"/>
      <c r="BE3813"/>
      <c r="BF3813"/>
      <c r="BG3813" t="inlineStr">
        <is>
          <t>Day(s)</t>
        </is>
      </c>
      <c r="BH3813"/>
      <c r="BI3813" t="inlineStr">
        <is>
          <t>DTXSID2025424</t>
        </is>
      </c>
      <c r="BJ3813"/>
      <c r="BK3813"/>
      <c r="BL3813" t="inlineStr">
        <is>
          <t>Acute</t>
        </is>
      </c>
      <c r="BM3813"/>
      <c r="BN3813"/>
      <c r="BO3813"/>
      <c r="BP3813"/>
      <c r="BQ3813"/>
      <c r="BR3813"/>
      <c r="BS3813"/>
      <c r="BT3813" t="inlineStr">
        <is>
          <t>--</t>
        </is>
      </c>
      <c r="BU3813"/>
      <c r="BV3813"/>
      <c r="BW3813"/>
      <c r="BX3813"/>
      <c r="BY3813"/>
      <c r="BZ3813"/>
      <c r="CA3813"/>
      <c r="CB3813"/>
      <c r="CC3813"/>
      <c r="CD3813"/>
      <c r="CE3813"/>
      <c r="CF3813"/>
      <c r="CG3813"/>
      <c r="CH3813"/>
      <c r="CI3813"/>
      <c r="CJ3813" t="inlineStr">
        <is>
          <t xml:space="preserve">SOURCE/MUSKIE HATCHERY, ASBURY, NEW JERSEY//   </t>
        </is>
      </c>
      <c r="CK3813" t="inlineStr">
        <is>
          <t>National Association of Photographic Manufacturers</t>
        </is>
      </c>
      <c r="CL3813" t="n">
        <v>167113.0</v>
      </c>
      <c r="CM3813" t="inlineStr">
        <is>
          <t>Environmental Effect of Photoprocessing Chemicals Vol I and II (557)</t>
        </is>
      </c>
      <c r="CN3813" t="inlineStr">
        <is>
          <t>EPA/OTS Doc. #40-8469216:536 p.</t>
        </is>
      </c>
      <c r="CO3813" t="n">
        <v>1974.0</v>
      </c>
      <c r="CP3813" t="inlineStr">
        <is>
          <t>National Association of Photographic Manufacturers (1974). Environmental Effect of Photoprocessing Chemicals Vol I and II (557). EPA/OTS Doc. #40-8469216, 536 p. ECOREF#:167113</t>
        </is>
      </c>
    </row>
    <row r="3814">
      <c r="A3814" t="n">
        <v>1.003954E7</v>
      </c>
      <c r="B3814" t="inlineStr">
        <is>
          <t>Hydroxylamine, Sulfate (2:1)</t>
        </is>
      </c>
      <c r="C3814"/>
      <c r="D3814" t="inlineStr">
        <is>
          <t>Unmeasured</t>
        </is>
      </c>
      <c r="E3814" t="inlineStr">
        <is>
          <t>Standard Methods for the Examination of Water and Wastewater</t>
        </is>
      </c>
      <c r="F3814"/>
      <c r="G3814"/>
      <c r="H3814"/>
      <c r="I3814"/>
      <c r="J3814"/>
      <c r="K3814"/>
      <c r="L3814" t="inlineStr">
        <is>
          <t>Pimephales promelas</t>
        </is>
      </c>
      <c r="M3814" t="inlineStr">
        <is>
          <t>Fathead Minnow</t>
        </is>
      </c>
      <c r="N3814"/>
      <c r="O3814"/>
      <c r="P3814"/>
      <c r="Q3814"/>
      <c r="R3814"/>
      <c r="S3814"/>
      <c r="T3814"/>
      <c r="U3814"/>
      <c r="V3814" t="inlineStr">
        <is>
          <t>Static</t>
        </is>
      </c>
      <c r="W3814" t="inlineStr">
        <is>
          <t>Fresh water</t>
        </is>
      </c>
      <c r="X3814" t="inlineStr">
        <is>
          <t>Lab</t>
        </is>
      </c>
      <c r="Y3814" t="n">
        <v>4.0</v>
      </c>
      <c r="Z3814" t="inlineStr">
        <is>
          <t>Formulation</t>
        </is>
      </c>
      <c r="AA3814"/>
      <c r="AB3814"/>
      <c r="AC3814"/>
      <c r="AD3814" t="n">
        <v>1.0</v>
      </c>
      <c r="AE3814"/>
      <c r="AF3814" t="n">
        <v>10.0</v>
      </c>
      <c r="AG3814" t="inlineStr">
        <is>
          <t>AI mg/L</t>
        </is>
      </c>
      <c r="AH3814"/>
      <c r="AI3814"/>
      <c r="AJ3814"/>
      <c r="AK3814"/>
      <c r="AL3814"/>
      <c r="AM3814"/>
      <c r="AN3814"/>
      <c r="AO3814"/>
      <c r="AP3814"/>
      <c r="AQ3814"/>
      <c r="AR3814"/>
      <c r="AS3814"/>
      <c r="AT3814"/>
      <c r="AU3814"/>
      <c r="AV3814"/>
      <c r="AW3814"/>
      <c r="AX3814" t="inlineStr">
        <is>
          <t>Mortality</t>
        </is>
      </c>
      <c r="AY3814" t="inlineStr">
        <is>
          <t>Mortality</t>
        </is>
      </c>
      <c r="AZ3814" t="inlineStr">
        <is>
          <t>LC50</t>
        </is>
      </c>
      <c r="BA3814"/>
      <c r="BB3814" t="n">
        <v>4.0</v>
      </c>
      <c r="BC3814"/>
      <c r="BD3814"/>
      <c r="BE3814"/>
      <c r="BF3814"/>
      <c r="BG3814" t="inlineStr">
        <is>
          <t>Day(s)</t>
        </is>
      </c>
      <c r="BH3814"/>
      <c r="BI3814" t="inlineStr">
        <is>
          <t>DTXSID2025424</t>
        </is>
      </c>
      <c r="BJ3814"/>
      <c r="BK3814"/>
      <c r="BL3814" t="inlineStr">
        <is>
          <t>Acute</t>
        </is>
      </c>
      <c r="BM3814"/>
      <c r="BN3814"/>
      <c r="BO3814"/>
      <c r="BP3814"/>
      <c r="BQ3814"/>
      <c r="BR3814"/>
      <c r="BS3814"/>
      <c r="BT3814" t="inlineStr">
        <is>
          <t>--</t>
        </is>
      </c>
      <c r="BU3814"/>
      <c r="BV3814"/>
      <c r="BW3814"/>
      <c r="BX3814"/>
      <c r="BY3814"/>
      <c r="BZ3814"/>
      <c r="CA3814"/>
      <c r="CB3814"/>
      <c r="CC3814"/>
      <c r="CD3814"/>
      <c r="CE3814"/>
      <c r="CF3814"/>
      <c r="CG3814"/>
      <c r="CH3814"/>
      <c r="CI3814"/>
      <c r="CJ3814" t="inlineStr">
        <is>
          <t xml:space="preserve">SOURCE/MUSKIE HATCHERY, ASBURY, NEW JERSEY//   </t>
        </is>
      </c>
      <c r="CK3814" t="inlineStr">
        <is>
          <t>National Association of Photographic Manufacturers</t>
        </is>
      </c>
      <c r="CL3814" t="n">
        <v>167113.0</v>
      </c>
      <c r="CM3814" t="inlineStr">
        <is>
          <t>Environmental Effect of Photoprocessing Chemicals Vol I and II (557)</t>
        </is>
      </c>
      <c r="CN3814" t="inlineStr">
        <is>
          <t>EPA/OTS Doc. #40-8469216:536 p.</t>
        </is>
      </c>
      <c r="CO3814" t="n">
        <v>1974.0</v>
      </c>
      <c r="CP3814" t="inlineStr">
        <is>
          <t>National Association of Photographic Manufacturers (1974). Environmental Effect of Photoprocessing Chemicals Vol I and II (557). EPA/OTS Doc. #40-8469216, 536 p. ECOREF#:167113</t>
        </is>
      </c>
    </row>
    <row r="3815">
      <c r="A3815" t="n">
        <v>1.0042849E7</v>
      </c>
      <c r="B3815" t="inlineStr">
        <is>
          <t>N,N-bis(Carboxymethyl)glycine sodium salt (1:?)</t>
        </is>
      </c>
      <c r="C3815"/>
      <c r="D3815" t="inlineStr">
        <is>
          <t>Measured</t>
        </is>
      </c>
      <c r="E3815" t="inlineStr">
        <is>
          <t>Not coded</t>
        </is>
      </c>
      <c r="F3815"/>
      <c r="G3815"/>
      <c r="H3815"/>
      <c r="I3815"/>
      <c r="J3815"/>
      <c r="K3815"/>
      <c r="L3815" t="inlineStr">
        <is>
          <t>Pimephales promelas</t>
        </is>
      </c>
      <c r="M3815" t="inlineStr">
        <is>
          <t>Fathead Minnow</t>
        </is>
      </c>
      <c r="N3815"/>
      <c r="O3815"/>
      <c r="P3815"/>
      <c r="Q3815"/>
      <c r="R3815"/>
      <c r="S3815"/>
      <c r="T3815"/>
      <c r="U3815"/>
      <c r="V3815" t="inlineStr">
        <is>
          <t>Flow-through</t>
        </is>
      </c>
      <c r="W3815" t="inlineStr">
        <is>
          <t>Fresh water</t>
        </is>
      </c>
      <c r="X3815" t="inlineStr">
        <is>
          <t>Lab</t>
        </is>
      </c>
      <c r="Y3815"/>
      <c r="Z3815" t="inlineStr">
        <is>
          <t>Active ingredient</t>
        </is>
      </c>
      <c r="AA3815"/>
      <c r="AB3815" t="n">
        <v>127.0</v>
      </c>
      <c r="AC3815"/>
      <c r="AD3815" t="n">
        <v>93.0</v>
      </c>
      <c r="AE3815"/>
      <c r="AF3815" t="n">
        <v>170.0</v>
      </c>
      <c r="AG3815" t="inlineStr">
        <is>
          <t>AI mg/L</t>
        </is>
      </c>
      <c r="AH3815"/>
      <c r="AI3815"/>
      <c r="AJ3815"/>
      <c r="AK3815"/>
      <c r="AL3815"/>
      <c r="AM3815"/>
      <c r="AN3815"/>
      <c r="AO3815"/>
      <c r="AP3815"/>
      <c r="AQ3815"/>
      <c r="AR3815"/>
      <c r="AS3815"/>
      <c r="AT3815"/>
      <c r="AU3815"/>
      <c r="AV3815"/>
      <c r="AW3815"/>
      <c r="AX3815" t="inlineStr">
        <is>
          <t>Mortality</t>
        </is>
      </c>
      <c r="AY3815" t="inlineStr">
        <is>
          <t>Mortality</t>
        </is>
      </c>
      <c r="AZ3815" t="inlineStr">
        <is>
          <t>LC50</t>
        </is>
      </c>
      <c r="BA3815"/>
      <c r="BB3815" t="n">
        <v>4.0</v>
      </c>
      <c r="BC3815"/>
      <c r="BD3815"/>
      <c r="BE3815"/>
      <c r="BF3815"/>
      <c r="BG3815" t="inlineStr">
        <is>
          <t>Day(s)</t>
        </is>
      </c>
      <c r="BH3815"/>
      <c r="BI3815" t="inlineStr">
        <is>
          <t>DTXSID4064925</t>
        </is>
      </c>
      <c r="BJ3815" t="inlineStr">
        <is>
          <t>10.1139/f73-059</t>
        </is>
      </c>
      <c r="BK3815"/>
      <c r="BL3815"/>
      <c r="BM3815"/>
      <c r="BN3815"/>
      <c r="BO3815"/>
      <c r="BP3815"/>
      <c r="BQ3815"/>
      <c r="BR3815"/>
      <c r="BS3815"/>
      <c r="BT3815" t="inlineStr">
        <is>
          <t>--</t>
        </is>
      </c>
      <c r="BU3815"/>
      <c r="BV3815"/>
      <c r="BW3815"/>
      <c r="BX3815"/>
      <c r="BY3815"/>
      <c r="BZ3815"/>
      <c r="CA3815"/>
      <c r="CB3815"/>
      <c r="CC3815"/>
      <c r="CD3815"/>
      <c r="CE3815"/>
      <c r="CF3815"/>
      <c r="CG3815"/>
      <c r="CH3815"/>
      <c r="CI3815" t="inlineStr">
        <is>
          <t xml:space="preserve"> EFFECT/GILL HISTOLOGY// </t>
        </is>
      </c>
      <c r="CJ3815" t="inlineStr">
        <is>
          <t xml:space="preserve">   EFFECT/GILL HISTOLOGY// </t>
        </is>
      </c>
      <c r="CK3815" t="inlineStr">
        <is>
          <t>Macek,K.J., and R.N. Sturm</t>
        </is>
      </c>
      <c r="CL3815" t="n">
        <v>505.0</v>
      </c>
      <c r="CM3815" t="inlineStr">
        <is>
          <t>Survival and Gill Condition of Bluegill (Lepomis macrochirus) and Fathead Minnows (Pimephales promelas) Exposed to Sodium Nitrilotriacetate</t>
        </is>
      </c>
      <c r="CN3815" t="inlineStr">
        <is>
          <t>J. Fish. Res. Board Can.30(2): 323-325</t>
        </is>
      </c>
      <c r="CO3815" t="n">
        <v>1973.0</v>
      </c>
      <c r="CP3815" t="inlineStr">
        <is>
          <t>Macek,K.J., and R.N. Sturm (1973). Survival and Gill Condition of Bluegill (Lepomis macrochirus) and Fathead Minnows (Pimephales promelas) Exposed to Sodium Nitrilotriacetate. J. Fish. Res. Board Can., 30, (2), 323-325. doi:10.1139/f73-059. ECOREF#:505</t>
        </is>
      </c>
    </row>
    <row r="3816">
      <c r="A3816" t="n">
        <v>1.0042849E7</v>
      </c>
      <c r="B3816" t="inlineStr">
        <is>
          <t>N,N-bis(Carboxymethyl)glycine sodium salt (1:?)</t>
        </is>
      </c>
      <c r="C3816"/>
      <c r="D3816" t="inlineStr">
        <is>
          <t>Unmeasured</t>
        </is>
      </c>
      <c r="E3816" t="inlineStr">
        <is>
          <t>Not coded</t>
        </is>
      </c>
      <c r="F3816"/>
      <c r="G3816"/>
      <c r="H3816"/>
      <c r="I3816"/>
      <c r="J3816"/>
      <c r="K3816"/>
      <c r="L3816" t="inlineStr">
        <is>
          <t>Pimephales promelas</t>
        </is>
      </c>
      <c r="M3816" t="inlineStr">
        <is>
          <t>Fathead Minnow</t>
        </is>
      </c>
      <c r="N3816"/>
      <c r="O3816"/>
      <c r="P3816"/>
      <c r="Q3816"/>
      <c r="R3816" t="n">
        <v>1.0</v>
      </c>
      <c r="S3816"/>
      <c r="T3816" t="n">
        <v>14.0</v>
      </c>
      <c r="U3816" t="inlineStr">
        <is>
          <t>Day(s)</t>
        </is>
      </c>
      <c r="V3816" t="inlineStr">
        <is>
          <t>Static</t>
        </is>
      </c>
      <c r="W3816" t="inlineStr">
        <is>
          <t>Fresh water</t>
        </is>
      </c>
      <c r="X3816" t="inlineStr">
        <is>
          <t>Lab</t>
        </is>
      </c>
      <c r="Y3816"/>
      <c r="Z3816" t="inlineStr">
        <is>
          <t>Formulation</t>
        </is>
      </c>
      <c r="AA3816"/>
      <c r="AB3816" t="n">
        <v>470.0</v>
      </c>
      <c r="AC3816"/>
      <c r="AD3816"/>
      <c r="AE3816"/>
      <c r="AF3816"/>
      <c r="AG3816" t="inlineStr">
        <is>
          <t>AI mg/L</t>
        </is>
      </c>
      <c r="AH3816"/>
      <c r="AI3816"/>
      <c r="AJ3816"/>
      <c r="AK3816"/>
      <c r="AL3816"/>
      <c r="AM3816"/>
      <c r="AN3816"/>
      <c r="AO3816"/>
      <c r="AP3816"/>
      <c r="AQ3816"/>
      <c r="AR3816"/>
      <c r="AS3816"/>
      <c r="AT3816"/>
      <c r="AU3816"/>
      <c r="AV3816"/>
      <c r="AW3816"/>
      <c r="AX3816" t="inlineStr">
        <is>
          <t>Mortality</t>
        </is>
      </c>
      <c r="AY3816" t="inlineStr">
        <is>
          <t>Mortality</t>
        </is>
      </c>
      <c r="AZ3816" t="inlineStr">
        <is>
          <t>LC50</t>
        </is>
      </c>
      <c r="BA3816"/>
      <c r="BB3816" t="n">
        <v>4.0</v>
      </c>
      <c r="BC3816"/>
      <c r="BD3816"/>
      <c r="BE3816"/>
      <c r="BF3816"/>
      <c r="BG3816" t="inlineStr">
        <is>
          <t>Day(s)</t>
        </is>
      </c>
      <c r="BH3816"/>
      <c r="BI3816" t="inlineStr">
        <is>
          <t>DTXSID4064925</t>
        </is>
      </c>
      <c r="BJ3816" t="inlineStr">
        <is>
          <t>10.1016/0043-1354(74)90042-6</t>
        </is>
      </c>
      <c r="BK3816"/>
      <c r="BL3816"/>
      <c r="BM3816"/>
      <c r="BN3816"/>
      <c r="BO3816"/>
      <c r="BP3816"/>
      <c r="BQ3816"/>
      <c r="BR3816"/>
      <c r="BS3816"/>
      <c r="BT3816" t="inlineStr">
        <is>
          <t>--</t>
        </is>
      </c>
      <c r="BU3816"/>
      <c r="BV3816"/>
      <c r="BW3816"/>
      <c r="BX3816"/>
      <c r="BY3816"/>
      <c r="BZ3816"/>
      <c r="CA3816"/>
      <c r="CB3816"/>
      <c r="CC3816"/>
      <c r="CD3816"/>
      <c r="CE3816"/>
      <c r="CF3816"/>
      <c r="CG3816"/>
      <c r="CH3816"/>
      <c r="CI3816" t="inlineStr">
        <is>
          <t xml:space="preserve"> CONTR/FOLLOWED APHA METHODS// PH/ADJUSTED// </t>
        </is>
      </c>
      <c r="CJ3816" t="inlineStr">
        <is>
          <t xml:space="preserve">   CONTR/FOLLOWED APHA METHODS// PH/ADJUSTED// </t>
        </is>
      </c>
      <c r="CK3816" t="inlineStr">
        <is>
          <t>Arthur,J.W., A.E. Lemke, V.R. Mattson, and B.J. Halligan</t>
        </is>
      </c>
      <c r="CL3816" t="n">
        <v>506.0</v>
      </c>
      <c r="CM3816" t="inlineStr">
        <is>
          <t>Toxicity of Sodium Nitrilotriacetate (NTA) to the Fathead Minnow and an Amphipod in Soft Water</t>
        </is>
      </c>
      <c r="CN3816" t="inlineStr">
        <is>
          <t>Water Res.8(2): 187-193</t>
        </is>
      </c>
      <c r="CO3816" t="n">
        <v>1974.0</v>
      </c>
      <c r="CP3816" t="inlineStr">
        <is>
          <t>Arthur,J.W., A.E. Lemke, V.R. Mattson, and B.J. Halligan (1974). Toxicity of Sodium Nitrilotriacetate (NTA) to the Fathead Minnow and an Amphipod in Soft Water. Water Res., 8, (2), 187-193. doi:10.1016/0043-1354(74)90042-6. ECOREF#:506</t>
        </is>
      </c>
    </row>
    <row r="3817">
      <c r="A3817" t="n">
        <v>1.0042849E7</v>
      </c>
      <c r="B3817" t="inlineStr">
        <is>
          <t>N,N-bis(Carboxymethyl)glycine sodium salt (1:?)</t>
        </is>
      </c>
      <c r="C3817"/>
      <c r="D3817" t="inlineStr">
        <is>
          <t>Unmeasured</t>
        </is>
      </c>
      <c r="E3817" t="inlineStr">
        <is>
          <t>Not coded</t>
        </is>
      </c>
      <c r="F3817"/>
      <c r="G3817" t="n">
        <v>99.0</v>
      </c>
      <c r="H3817"/>
      <c r="I3817"/>
      <c r="J3817"/>
      <c r="K3817"/>
      <c r="L3817" t="inlineStr">
        <is>
          <t>Pimephales promelas</t>
        </is>
      </c>
      <c r="M3817" t="inlineStr">
        <is>
          <t>Fathead Minnow</t>
        </is>
      </c>
      <c r="N3817"/>
      <c r="O3817"/>
      <c r="P3817"/>
      <c r="Q3817"/>
      <c r="R3817"/>
      <c r="S3817"/>
      <c r="T3817"/>
      <c r="U3817"/>
      <c r="V3817" t="inlineStr">
        <is>
          <t>Flow-through</t>
        </is>
      </c>
      <c r="W3817" t="inlineStr">
        <is>
          <t>Fresh water</t>
        </is>
      </c>
      <c r="X3817" t="inlineStr">
        <is>
          <t>Lab</t>
        </is>
      </c>
      <c r="Y3817"/>
      <c r="Z3817" t="inlineStr">
        <is>
          <t>Active ingredient</t>
        </is>
      </c>
      <c r="AA3817"/>
      <c r="AB3817" t="n">
        <v>114.0</v>
      </c>
      <c r="AC3817"/>
      <c r="AD3817"/>
      <c r="AE3817"/>
      <c r="AF3817"/>
      <c r="AG3817" t="inlineStr">
        <is>
          <t>AI mg/L</t>
        </is>
      </c>
      <c r="AH3817"/>
      <c r="AI3817"/>
      <c r="AJ3817"/>
      <c r="AK3817"/>
      <c r="AL3817"/>
      <c r="AM3817"/>
      <c r="AN3817"/>
      <c r="AO3817"/>
      <c r="AP3817"/>
      <c r="AQ3817"/>
      <c r="AR3817"/>
      <c r="AS3817"/>
      <c r="AT3817"/>
      <c r="AU3817"/>
      <c r="AV3817"/>
      <c r="AW3817"/>
      <c r="AX3817" t="inlineStr">
        <is>
          <t>Mortality</t>
        </is>
      </c>
      <c r="AY3817" t="inlineStr">
        <is>
          <t>Mortality</t>
        </is>
      </c>
      <c r="AZ3817" t="inlineStr">
        <is>
          <t>LC50</t>
        </is>
      </c>
      <c r="BA3817"/>
      <c r="BB3817" t="n">
        <v>4.0</v>
      </c>
      <c r="BC3817"/>
      <c r="BD3817"/>
      <c r="BE3817"/>
      <c r="BF3817"/>
      <c r="BG3817" t="inlineStr">
        <is>
          <t>Day(s)</t>
        </is>
      </c>
      <c r="BH3817" t="inlineStr">
        <is>
          <t>Pure</t>
        </is>
      </c>
      <c r="BI3817" t="inlineStr">
        <is>
          <t>DTXSID4064925</t>
        </is>
      </c>
      <c r="BJ3817" t="inlineStr">
        <is>
          <t>10.1016/0043-1354(74)90042-6</t>
        </is>
      </c>
      <c r="BK3817"/>
      <c r="BL3817"/>
      <c r="BM3817"/>
      <c r="BN3817"/>
      <c r="BO3817"/>
      <c r="BP3817"/>
      <c r="BQ3817"/>
      <c r="BR3817"/>
      <c r="BS3817"/>
      <c r="BT3817" t="inlineStr">
        <is>
          <t>--</t>
        </is>
      </c>
      <c r="BU3817"/>
      <c r="BV3817"/>
      <c r="BW3817"/>
      <c r="BX3817"/>
      <c r="BY3817"/>
      <c r="BZ3817"/>
      <c r="CA3817"/>
      <c r="CB3817"/>
      <c r="CC3817"/>
      <c r="CD3817"/>
      <c r="CE3817"/>
      <c r="CF3817"/>
      <c r="CG3817"/>
      <c r="CH3817"/>
      <c r="CI3817" t="inlineStr">
        <is>
          <t xml:space="preserve"> CONTR/FOLLOWED APHA METHODS// </t>
        </is>
      </c>
      <c r="CJ3817" t="inlineStr">
        <is>
          <t xml:space="preserve">   CONTR/FOLLOWED APHA METHODS// </t>
        </is>
      </c>
      <c r="CK3817" t="inlineStr">
        <is>
          <t>Arthur,J.W., A.E. Lemke, V.R. Mattson, and B.J. Halligan</t>
        </is>
      </c>
      <c r="CL3817" t="n">
        <v>506.0</v>
      </c>
      <c r="CM3817" t="inlineStr">
        <is>
          <t>Toxicity of Sodium Nitrilotriacetate (NTA) to the Fathead Minnow and an Amphipod in Soft Water</t>
        </is>
      </c>
      <c r="CN3817" t="inlineStr">
        <is>
          <t>Water Res.8(2): 187-193</t>
        </is>
      </c>
      <c r="CO3817" t="n">
        <v>1974.0</v>
      </c>
      <c r="CP3817" t="inlineStr">
        <is>
          <t>Arthur,J.W., A.E. Lemke, V.R. Mattson, and B.J. Halligan (1974). Toxicity of Sodium Nitrilotriacetate (NTA) to the Fathead Minnow and an Amphipod in Soft Water. Water Res., 8, (2), 187-193. doi:10.1016/0043-1354(74)90042-6. ECOREF#:506</t>
        </is>
      </c>
    </row>
    <row r="3818">
      <c r="A3818" t="n">
        <v>1.0042849E7</v>
      </c>
      <c r="B3818" t="inlineStr">
        <is>
          <t>N,N-bis(Carboxymethyl)glycine sodium salt (1:?)</t>
        </is>
      </c>
      <c r="C3818"/>
      <c r="D3818" t="inlineStr">
        <is>
          <t>Unmeasured</t>
        </is>
      </c>
      <c r="E3818" t="inlineStr">
        <is>
          <t>Not coded</t>
        </is>
      </c>
      <c r="F3818"/>
      <c r="G3818"/>
      <c r="H3818"/>
      <c r="I3818"/>
      <c r="J3818"/>
      <c r="K3818"/>
      <c r="L3818" t="inlineStr">
        <is>
          <t>Pimephales promelas</t>
        </is>
      </c>
      <c r="M3818" t="inlineStr">
        <is>
          <t>Fathead Minnow</t>
        </is>
      </c>
      <c r="N3818"/>
      <c r="O3818"/>
      <c r="P3818"/>
      <c r="Q3818"/>
      <c r="R3818" t="n">
        <v>1.0</v>
      </c>
      <c r="S3818"/>
      <c r="T3818" t="n">
        <v>14.0</v>
      </c>
      <c r="U3818" t="inlineStr">
        <is>
          <t>Day(s)</t>
        </is>
      </c>
      <c r="V3818" t="inlineStr">
        <is>
          <t>Static</t>
        </is>
      </c>
      <c r="W3818" t="inlineStr">
        <is>
          <t>Fresh water</t>
        </is>
      </c>
      <c r="X3818" t="inlineStr">
        <is>
          <t>Lab</t>
        </is>
      </c>
      <c r="Y3818"/>
      <c r="Z3818" t="inlineStr">
        <is>
          <t>Formulation</t>
        </is>
      </c>
      <c r="AA3818"/>
      <c r="AB3818" t="n">
        <v>225.0</v>
      </c>
      <c r="AC3818"/>
      <c r="AD3818"/>
      <c r="AE3818"/>
      <c r="AF3818"/>
      <c r="AG3818" t="inlineStr">
        <is>
          <t>AI mg/L</t>
        </is>
      </c>
      <c r="AH3818"/>
      <c r="AI3818"/>
      <c r="AJ3818"/>
      <c r="AK3818"/>
      <c r="AL3818"/>
      <c r="AM3818"/>
      <c r="AN3818"/>
      <c r="AO3818"/>
      <c r="AP3818"/>
      <c r="AQ3818"/>
      <c r="AR3818"/>
      <c r="AS3818"/>
      <c r="AT3818"/>
      <c r="AU3818"/>
      <c r="AV3818"/>
      <c r="AW3818"/>
      <c r="AX3818" t="inlineStr">
        <is>
          <t>Mortality</t>
        </is>
      </c>
      <c r="AY3818" t="inlineStr">
        <is>
          <t>Mortality</t>
        </is>
      </c>
      <c r="AZ3818" t="inlineStr">
        <is>
          <t>LC50</t>
        </is>
      </c>
      <c r="BA3818"/>
      <c r="BB3818" t="n">
        <v>4.0</v>
      </c>
      <c r="BC3818"/>
      <c r="BD3818"/>
      <c r="BE3818"/>
      <c r="BF3818"/>
      <c r="BG3818" t="inlineStr">
        <is>
          <t>Day(s)</t>
        </is>
      </c>
      <c r="BH3818"/>
      <c r="BI3818" t="inlineStr">
        <is>
          <t>DTXSID4064925</t>
        </is>
      </c>
      <c r="BJ3818" t="inlineStr">
        <is>
          <t>10.1016/0043-1354(74)90042-6</t>
        </is>
      </c>
      <c r="BK3818"/>
      <c r="BL3818"/>
      <c r="BM3818"/>
      <c r="BN3818"/>
      <c r="BO3818"/>
      <c r="BP3818"/>
      <c r="BQ3818"/>
      <c r="BR3818"/>
      <c r="BS3818"/>
      <c r="BT3818" t="inlineStr">
        <is>
          <t>--</t>
        </is>
      </c>
      <c r="BU3818"/>
      <c r="BV3818"/>
      <c r="BW3818"/>
      <c r="BX3818"/>
      <c r="BY3818"/>
      <c r="BZ3818"/>
      <c r="CA3818"/>
      <c r="CB3818"/>
      <c r="CC3818"/>
      <c r="CD3818"/>
      <c r="CE3818"/>
      <c r="CF3818"/>
      <c r="CG3818"/>
      <c r="CH3818"/>
      <c r="CI3818" t="inlineStr">
        <is>
          <t xml:space="preserve"> CONTR/FOLLOWED APHA METHODS// </t>
        </is>
      </c>
      <c r="CJ3818" t="inlineStr">
        <is>
          <t xml:space="preserve">   CONTR/FOLLOWED APHA METHODS// </t>
        </is>
      </c>
      <c r="CK3818" t="inlineStr">
        <is>
          <t>Arthur,J.W., A.E. Lemke, V.R. Mattson, and B.J. Halligan</t>
        </is>
      </c>
      <c r="CL3818" t="n">
        <v>506.0</v>
      </c>
      <c r="CM3818" t="inlineStr">
        <is>
          <t>Toxicity of Sodium Nitrilotriacetate (NTA) to the Fathead Minnow and an Amphipod in Soft Water</t>
        </is>
      </c>
      <c r="CN3818" t="inlineStr">
        <is>
          <t>Water Res.8(2): 187-193</t>
        </is>
      </c>
      <c r="CO3818" t="n">
        <v>1974.0</v>
      </c>
      <c r="CP3818" t="inlineStr">
        <is>
          <t>Arthur,J.W., A.E. Lemke, V.R. Mattson, and B.J. Halligan (1974). Toxicity of Sodium Nitrilotriacetate (NTA) to the Fathead Minnow and an Amphipod in Soft Water. Water Res., 8, (2), 187-193. doi:10.1016/0043-1354(74)90042-6. ECOREF#:506</t>
        </is>
      </c>
    </row>
    <row r="3819">
      <c r="A3819" t="n">
        <v>1.0043013E7</v>
      </c>
      <c r="B3819" t="inlineStr">
        <is>
          <t>Sulfuric acid, Aluminum salt (3:2)</t>
        </is>
      </c>
      <c r="C3819" t="inlineStr">
        <is>
          <t>Reagent Grade, Purissium, Purum, Puriss, Puris, Reinst</t>
        </is>
      </c>
      <c r="D3819" t="inlineStr">
        <is>
          <t>Measured</t>
        </is>
      </c>
      <c r="E3819" t="inlineStr">
        <is>
          <t>Not reported</t>
        </is>
      </c>
      <c r="F3819"/>
      <c r="G3819"/>
      <c r="H3819"/>
      <c r="I3819"/>
      <c r="J3819"/>
      <c r="K3819"/>
      <c r="L3819" t="inlineStr">
        <is>
          <t>Pimephales promelas</t>
        </is>
      </c>
      <c r="M3819" t="inlineStr">
        <is>
          <t>Fathead Minnow</t>
        </is>
      </c>
      <c r="N3819" t="inlineStr">
        <is>
          <t>Juvenile</t>
        </is>
      </c>
      <c r="O3819"/>
      <c r="P3819" t="n">
        <v>8.0</v>
      </c>
      <c r="Q3819"/>
      <c r="R3819"/>
      <c r="S3819"/>
      <c r="T3819"/>
      <c r="U3819" t="inlineStr">
        <is>
          <t>Week(s)</t>
        </is>
      </c>
      <c r="V3819" t="inlineStr">
        <is>
          <t>Flow-through</t>
        </is>
      </c>
      <c r="W3819" t="inlineStr">
        <is>
          <t>Fresh water</t>
        </is>
      </c>
      <c r="X3819" t="inlineStr">
        <is>
          <t>Lab</t>
        </is>
      </c>
      <c r="Y3819" t="n">
        <v>7.0</v>
      </c>
      <c r="Z3819" t="inlineStr">
        <is>
          <t>Total</t>
        </is>
      </c>
      <c r="AA3819"/>
      <c r="AB3819" t="n">
        <v>35.0</v>
      </c>
      <c r="AC3819"/>
      <c r="AD3819"/>
      <c r="AE3819"/>
      <c r="AF3819"/>
      <c r="AG3819" t="inlineStr">
        <is>
          <t>AI mg/L</t>
        </is>
      </c>
      <c r="AH3819"/>
      <c r="AI3819"/>
      <c r="AJ3819"/>
      <c r="AK3819"/>
      <c r="AL3819"/>
      <c r="AM3819"/>
      <c r="AN3819"/>
      <c r="AO3819"/>
      <c r="AP3819"/>
      <c r="AQ3819"/>
      <c r="AR3819"/>
      <c r="AS3819"/>
      <c r="AT3819"/>
      <c r="AU3819"/>
      <c r="AV3819"/>
      <c r="AW3819"/>
      <c r="AX3819" t="inlineStr">
        <is>
          <t>Mortality</t>
        </is>
      </c>
      <c r="AY3819" t="inlineStr">
        <is>
          <t>Mortality</t>
        </is>
      </c>
      <c r="AZ3819" t="inlineStr">
        <is>
          <t>LC50</t>
        </is>
      </c>
      <c r="BA3819"/>
      <c r="BB3819" t="n">
        <v>4.0</v>
      </c>
      <c r="BC3819"/>
      <c r="BD3819"/>
      <c r="BE3819"/>
      <c r="BF3819"/>
      <c r="BG3819" t="inlineStr">
        <is>
          <t>Day(s)</t>
        </is>
      </c>
      <c r="BH3819"/>
      <c r="BI3819" t="inlineStr">
        <is>
          <t>DTXSID2040317</t>
        </is>
      </c>
      <c r="BJ3819"/>
      <c r="BK3819"/>
      <c r="BL3819" t="inlineStr">
        <is>
          <t>Acute</t>
        </is>
      </c>
      <c r="BM3819"/>
      <c r="BN3819"/>
      <c r="BO3819"/>
      <c r="BP3819"/>
      <c r="BQ3819"/>
      <c r="BR3819"/>
      <c r="BS3819"/>
      <c r="BT3819" t="inlineStr">
        <is>
          <t>--</t>
        </is>
      </c>
      <c r="BU3819"/>
      <c r="BV3819"/>
      <c r="BW3819"/>
      <c r="BX3819"/>
      <c r="BY3819"/>
      <c r="BZ3819"/>
      <c r="CA3819"/>
      <c r="CB3819"/>
      <c r="CC3819"/>
      <c r="CD3819"/>
      <c r="CE3819"/>
      <c r="CF3819"/>
      <c r="CG3819"/>
      <c r="CH3819"/>
      <c r="CI3819"/>
      <c r="CJ3819" t="inlineStr">
        <is>
          <t xml:space="preserve">SOURCE/OBTAINED FROM A HATCHERY//MEDIA/HARD WELL WATER TAPPING JORDAN SANDSTONE STRATUM UNDERLYING MINNEAPOLIS-ST PAUL METRO AREA//   </t>
        </is>
      </c>
      <c r="CK3819" t="inlineStr">
        <is>
          <t>Kimball,G.</t>
        </is>
      </c>
      <c r="CL3819" t="n">
        <v>3783.0</v>
      </c>
      <c r="CM3819" t="inlineStr">
        <is>
          <t>The Effects of Lesser Known Metals and One Organic to Fathead Minnows (Pimephales promelas) and Daphnia magna</t>
        </is>
      </c>
      <c r="CN3819" t="inlineStr">
        <is>
          <t>Manuscript, Department of Entomology, Fisheries and Wildlife, University of Minnesota, Minneapolis, MN:88 p.</t>
        </is>
      </c>
      <c r="CO3819" t="n">
        <v>1978.0</v>
      </c>
      <c r="CP3819" t="inlineStr">
        <is>
          <t>Kimball,G. (1978). The Effects of Lesser Known Metals and One Organic to Fathead Minnows (Pimephales promelas) and Daphnia magna. Manuscript, Department of Entomology, Fisheries and Wildlife, University of Minnesota, Minneapolis, MN, 88 p. ECOREF#:3783</t>
        </is>
      </c>
    </row>
    <row r="3820">
      <c r="A3820" t="n">
        <v>1.0043013E7</v>
      </c>
      <c r="B3820" t="inlineStr">
        <is>
          <t>Sulfuric acid, Aluminum salt (3:2)</t>
        </is>
      </c>
      <c r="C3820" t="inlineStr">
        <is>
          <t>Reagent Grade, Purissium, Purum, Puriss, Puris, Reinst</t>
        </is>
      </c>
      <c r="D3820" t="inlineStr">
        <is>
          <t>Measured</t>
        </is>
      </c>
      <c r="E3820" t="inlineStr">
        <is>
          <t>Not reported</t>
        </is>
      </c>
      <c r="F3820"/>
      <c r="G3820"/>
      <c r="H3820"/>
      <c r="I3820"/>
      <c r="J3820"/>
      <c r="K3820"/>
      <c r="L3820" t="inlineStr">
        <is>
          <t>Pimephales promelas</t>
        </is>
      </c>
      <c r="M3820" t="inlineStr">
        <is>
          <t>Fathead Minnow</t>
        </is>
      </c>
      <c r="N3820" t="inlineStr">
        <is>
          <t>Juvenile</t>
        </is>
      </c>
      <c r="O3820"/>
      <c r="P3820" t="n">
        <v>8.0</v>
      </c>
      <c r="Q3820"/>
      <c r="R3820"/>
      <c r="S3820"/>
      <c r="T3820"/>
      <c r="U3820" t="inlineStr">
        <is>
          <t>Week(s)</t>
        </is>
      </c>
      <c r="V3820" t="inlineStr">
        <is>
          <t>Flow-through</t>
        </is>
      </c>
      <c r="W3820" t="inlineStr">
        <is>
          <t>Fresh water</t>
        </is>
      </c>
      <c r="X3820" t="inlineStr">
        <is>
          <t>Lab</t>
        </is>
      </c>
      <c r="Y3820" t="n">
        <v>7.0</v>
      </c>
      <c r="Z3820" t="inlineStr">
        <is>
          <t>Total</t>
        </is>
      </c>
      <c r="AA3820"/>
      <c r="AB3820" t="n">
        <v>33.9</v>
      </c>
      <c r="AC3820"/>
      <c r="AD3820" t="n">
        <v>26.7</v>
      </c>
      <c r="AE3820"/>
      <c r="AF3820" t="n">
        <v>49.4</v>
      </c>
      <c r="AG3820" t="inlineStr">
        <is>
          <t>AI mg/L</t>
        </is>
      </c>
      <c r="AH3820"/>
      <c r="AI3820"/>
      <c r="AJ3820"/>
      <c r="AK3820"/>
      <c r="AL3820"/>
      <c r="AM3820"/>
      <c r="AN3820"/>
      <c r="AO3820"/>
      <c r="AP3820"/>
      <c r="AQ3820"/>
      <c r="AR3820"/>
      <c r="AS3820"/>
      <c r="AT3820"/>
      <c r="AU3820"/>
      <c r="AV3820"/>
      <c r="AW3820"/>
      <c r="AX3820" t="inlineStr">
        <is>
          <t>Mortality</t>
        </is>
      </c>
      <c r="AY3820" t="inlineStr">
        <is>
          <t>Mortality</t>
        </is>
      </c>
      <c r="AZ3820" t="inlineStr">
        <is>
          <t>LC50</t>
        </is>
      </c>
      <c r="BA3820"/>
      <c r="BB3820" t="n">
        <v>4.0</v>
      </c>
      <c r="BC3820"/>
      <c r="BD3820"/>
      <c r="BE3820"/>
      <c r="BF3820"/>
      <c r="BG3820" t="inlineStr">
        <is>
          <t>Day(s)</t>
        </is>
      </c>
      <c r="BH3820"/>
      <c r="BI3820" t="inlineStr">
        <is>
          <t>DTXSID2040317</t>
        </is>
      </c>
      <c r="BJ3820"/>
      <c r="BK3820"/>
      <c r="BL3820" t="inlineStr">
        <is>
          <t>Acute</t>
        </is>
      </c>
      <c r="BM3820"/>
      <c r="BN3820"/>
      <c r="BO3820"/>
      <c r="BP3820"/>
      <c r="BQ3820"/>
      <c r="BR3820"/>
      <c r="BS3820"/>
      <c r="BT3820" t="inlineStr">
        <is>
          <t>--</t>
        </is>
      </c>
      <c r="BU3820"/>
      <c r="BV3820"/>
      <c r="BW3820"/>
      <c r="BX3820"/>
      <c r="BY3820"/>
      <c r="BZ3820"/>
      <c r="CA3820"/>
      <c r="CB3820"/>
      <c r="CC3820"/>
      <c r="CD3820"/>
      <c r="CE3820"/>
      <c r="CF3820"/>
      <c r="CG3820"/>
      <c r="CH3820"/>
      <c r="CI3820"/>
      <c r="CJ3820" t="inlineStr">
        <is>
          <t xml:space="preserve">SOURCE/OBTAINED FROM A HATCHERY//MEDIA/HARD WELL WATER TAPPING JORDAN SANDSTONE STRATUM UNDERLYING MINNEAPOLIS-ST PAUL METRO AREA//   </t>
        </is>
      </c>
      <c r="CK3820" t="inlineStr">
        <is>
          <t>Kimball,G.</t>
        </is>
      </c>
      <c r="CL3820" t="n">
        <v>3783.0</v>
      </c>
      <c r="CM3820" t="inlineStr">
        <is>
          <t>The Effects of Lesser Known Metals and One Organic to Fathead Minnows (Pimephales promelas) and Daphnia magna</t>
        </is>
      </c>
      <c r="CN3820" t="inlineStr">
        <is>
          <t>Manuscript, Department of Entomology, Fisheries and Wildlife, University of Minnesota, Minneapolis, MN:88 p.</t>
        </is>
      </c>
      <c r="CO3820" t="n">
        <v>1978.0</v>
      </c>
      <c r="CP3820" t="inlineStr">
        <is>
          <t>Kimball,G. (1978). The Effects of Lesser Known Metals and One Organic to Fathead Minnows (Pimephales promelas) and Daphnia magna. Manuscript, Department of Entomology, Fisheries and Wildlife, University of Minnesota, Minneapolis, MN, 88 p. ECOREF#:3783</t>
        </is>
      </c>
    </row>
    <row r="3821">
      <c r="A3821" t="n">
        <v>1.0043013E7</v>
      </c>
      <c r="B3821" t="inlineStr">
        <is>
          <t>Sulfuric acid, Aluminum salt (3:2)</t>
        </is>
      </c>
      <c r="C3821"/>
      <c r="D3821" t="inlineStr">
        <is>
          <t>Not reported</t>
        </is>
      </c>
      <c r="E3821" t="inlineStr">
        <is>
          <t>Not coded</t>
        </is>
      </c>
      <c r="F3821"/>
      <c r="G3821" t="n">
        <v>8.1</v>
      </c>
      <c r="H3821"/>
      <c r="I3821"/>
      <c r="J3821"/>
      <c r="K3821"/>
      <c r="L3821" t="inlineStr">
        <is>
          <t>Pimephales promelas</t>
        </is>
      </c>
      <c r="M3821" t="inlineStr">
        <is>
          <t>Fathead Minnow</t>
        </is>
      </c>
      <c r="N3821"/>
      <c r="O3821"/>
      <c r="P3821"/>
      <c r="Q3821"/>
      <c r="R3821"/>
      <c r="S3821"/>
      <c r="T3821"/>
      <c r="U3821"/>
      <c r="V3821" t="inlineStr">
        <is>
          <t>Static</t>
        </is>
      </c>
      <c r="W3821" t="inlineStr">
        <is>
          <t>Fresh water</t>
        </is>
      </c>
      <c r="X3821" t="inlineStr">
        <is>
          <t>Lab</t>
        </is>
      </c>
      <c r="Y3821"/>
      <c r="Z3821" t="inlineStr">
        <is>
          <t>Total</t>
        </is>
      </c>
      <c r="AA3821"/>
      <c r="AB3821" t="n">
        <v>4.4</v>
      </c>
      <c r="AC3821"/>
      <c r="AD3821" t="n">
        <v>3.4</v>
      </c>
      <c r="AE3821"/>
      <c r="AF3821" t="n">
        <v>5.6</v>
      </c>
      <c r="AG3821" t="inlineStr">
        <is>
          <t>AI mg/L</t>
        </is>
      </c>
      <c r="AH3821"/>
      <c r="AI3821"/>
      <c r="AJ3821"/>
      <c r="AK3821"/>
      <c r="AL3821"/>
      <c r="AM3821"/>
      <c r="AN3821"/>
      <c r="AO3821"/>
      <c r="AP3821"/>
      <c r="AQ3821"/>
      <c r="AR3821"/>
      <c r="AS3821"/>
      <c r="AT3821"/>
      <c r="AU3821"/>
      <c r="AV3821"/>
      <c r="AW3821"/>
      <c r="AX3821" t="inlineStr">
        <is>
          <t>Mortality</t>
        </is>
      </c>
      <c r="AY3821" t="inlineStr">
        <is>
          <t>Mortality</t>
        </is>
      </c>
      <c r="AZ3821" t="inlineStr">
        <is>
          <t>LC50</t>
        </is>
      </c>
      <c r="BA3821"/>
      <c r="BB3821" t="n">
        <v>4.0</v>
      </c>
      <c r="BC3821"/>
      <c r="BD3821"/>
      <c r="BE3821"/>
      <c r="BF3821"/>
      <c r="BG3821" t="inlineStr">
        <is>
          <t>Day(s)</t>
        </is>
      </c>
      <c r="BH3821" t="inlineStr">
        <is>
          <t>Pure</t>
        </is>
      </c>
      <c r="BI3821" t="inlineStr">
        <is>
          <t>DTXSID2040317</t>
        </is>
      </c>
      <c r="BJ3821"/>
      <c r="BK3821"/>
      <c r="BL3821"/>
      <c r="BM3821"/>
      <c r="BN3821"/>
      <c r="BO3821"/>
      <c r="BP3821"/>
      <c r="BQ3821"/>
      <c r="BR3821"/>
      <c r="BS3821"/>
      <c r="BT3821" t="inlineStr">
        <is>
          <t>--</t>
        </is>
      </c>
      <c r="BU3821"/>
      <c r="BV3821"/>
      <c r="BW3821"/>
      <c r="BX3821"/>
      <c r="BY3821"/>
      <c r="BZ3821"/>
      <c r="CA3821"/>
      <c r="CB3821"/>
      <c r="CC3821"/>
      <c r="CD3821"/>
      <c r="CE3821"/>
      <c r="CF3821"/>
      <c r="CG3821"/>
      <c r="CH3821"/>
      <c r="CI3821"/>
      <c r="CJ3821"/>
      <c r="CK3821" t="inlineStr">
        <is>
          <t>Mayer,F.L.,Jr., and M.R. Ellersieck</t>
        </is>
      </c>
      <c r="CL3821" t="n">
        <v>6797.0</v>
      </c>
      <c r="CM3821" t="inlineStr">
        <is>
          <t>Manual of Acute Toxicity: Interpretation and Data Base for 410 Chemicals and 66 Species of Freshwater Animals</t>
        </is>
      </c>
      <c r="CN3821" t="inlineStr">
        <is>
          <t>USDI Fish and Wildlife Service, Publication No.160, Washington, DC:505 p.</t>
        </is>
      </c>
      <c r="CO3821" t="n">
        <v>1986.0</v>
      </c>
      <c r="CP3821" t="inlineStr">
        <is>
          <t>Mayer,F.L.,Jr., and M.R. Ellersieck (1986). Manual of Acute Toxicity: Interpretation and Data Base for 410 Chemicals and 66 Species of Freshwater Animals. USDI Fish and Wildlife Service, Publication No.160, Washington, DC, 505 p. ECOREF#:6797</t>
        </is>
      </c>
    </row>
    <row r="3822">
      <c r="A3822" t="n">
        <v>1.0043013E7</v>
      </c>
      <c r="B3822" t="inlineStr">
        <is>
          <t>Sulfuric acid, Aluminum salt (3:2)</t>
        </is>
      </c>
      <c r="C3822" t="inlineStr">
        <is>
          <t>Reagent Grade, Purissium, Purum, Puriss, Puris, Reinst</t>
        </is>
      </c>
      <c r="D3822" t="inlineStr">
        <is>
          <t>Measured</t>
        </is>
      </c>
      <c r="E3822" t="inlineStr">
        <is>
          <t>Not reported</t>
        </is>
      </c>
      <c r="F3822"/>
      <c r="G3822"/>
      <c r="H3822"/>
      <c r="I3822"/>
      <c r="J3822"/>
      <c r="K3822"/>
      <c r="L3822" t="inlineStr">
        <is>
          <t>Pimephales promelas</t>
        </is>
      </c>
      <c r="M3822" t="inlineStr">
        <is>
          <t>Fathead Minnow</t>
        </is>
      </c>
      <c r="N3822" t="inlineStr">
        <is>
          <t>Juvenile</t>
        </is>
      </c>
      <c r="O3822"/>
      <c r="P3822" t="n">
        <v>8.0</v>
      </c>
      <c r="Q3822"/>
      <c r="R3822"/>
      <c r="S3822"/>
      <c r="T3822"/>
      <c r="U3822" t="inlineStr">
        <is>
          <t>Week(s)</t>
        </is>
      </c>
      <c r="V3822" t="inlineStr">
        <is>
          <t>Flow-through</t>
        </is>
      </c>
      <c r="W3822" t="inlineStr">
        <is>
          <t>Fresh water</t>
        </is>
      </c>
      <c r="X3822" t="inlineStr">
        <is>
          <t>Lab</t>
        </is>
      </c>
      <c r="Y3822" t="n">
        <v>7.0</v>
      </c>
      <c r="Z3822" t="inlineStr">
        <is>
          <t>Total</t>
        </is>
      </c>
      <c r="AA3822"/>
      <c r="AB3822" t="n">
        <v>36.1</v>
      </c>
      <c r="AC3822"/>
      <c r="AD3822"/>
      <c r="AE3822"/>
      <c r="AF3822"/>
      <c r="AG3822" t="inlineStr">
        <is>
          <t>AI mg/L</t>
        </is>
      </c>
      <c r="AH3822"/>
      <c r="AI3822"/>
      <c r="AJ3822"/>
      <c r="AK3822"/>
      <c r="AL3822"/>
      <c r="AM3822"/>
      <c r="AN3822"/>
      <c r="AO3822"/>
      <c r="AP3822"/>
      <c r="AQ3822"/>
      <c r="AR3822"/>
      <c r="AS3822"/>
      <c r="AT3822"/>
      <c r="AU3822"/>
      <c r="AV3822"/>
      <c r="AW3822"/>
      <c r="AX3822" t="inlineStr">
        <is>
          <t>Mortality</t>
        </is>
      </c>
      <c r="AY3822" t="inlineStr">
        <is>
          <t>Mortality</t>
        </is>
      </c>
      <c r="AZ3822" t="inlineStr">
        <is>
          <t>LC50</t>
        </is>
      </c>
      <c r="BA3822"/>
      <c r="BB3822" t="n">
        <v>4.0</v>
      </c>
      <c r="BC3822"/>
      <c r="BD3822"/>
      <c r="BE3822"/>
      <c r="BF3822"/>
      <c r="BG3822" t="inlineStr">
        <is>
          <t>Day(s)</t>
        </is>
      </c>
      <c r="BH3822"/>
      <c r="BI3822" t="inlineStr">
        <is>
          <t>DTXSID2040317</t>
        </is>
      </c>
      <c r="BJ3822"/>
      <c r="BK3822"/>
      <c r="BL3822" t="inlineStr">
        <is>
          <t>Acute</t>
        </is>
      </c>
      <c r="BM3822"/>
      <c r="BN3822"/>
      <c r="BO3822"/>
      <c r="BP3822"/>
      <c r="BQ3822"/>
      <c r="BR3822"/>
      <c r="BS3822"/>
      <c r="BT3822" t="inlineStr">
        <is>
          <t>--</t>
        </is>
      </c>
      <c r="BU3822"/>
      <c r="BV3822"/>
      <c r="BW3822"/>
      <c r="BX3822"/>
      <c r="BY3822"/>
      <c r="BZ3822"/>
      <c r="CA3822"/>
      <c r="CB3822"/>
      <c r="CC3822"/>
      <c r="CD3822"/>
      <c r="CE3822"/>
      <c r="CF3822"/>
      <c r="CG3822"/>
      <c r="CH3822"/>
      <c r="CI3822"/>
      <c r="CJ3822" t="inlineStr">
        <is>
          <t xml:space="preserve">SOURCE/OBTAINED FROM A HATCHERY//MEDIA/HARD WELL WATER TAPPING JORDAN SANDSTONE STRATUM UNDERLYING MINNEAPOLIS-ST PAUL METRO AREA//   </t>
        </is>
      </c>
      <c r="CK3822" t="inlineStr">
        <is>
          <t>Kimball,G.</t>
        </is>
      </c>
      <c r="CL3822" t="n">
        <v>3783.0</v>
      </c>
      <c r="CM3822" t="inlineStr">
        <is>
          <t>The Effects of Lesser Known Metals and One Organic to Fathead Minnows (Pimephales promelas) and Daphnia magna</t>
        </is>
      </c>
      <c r="CN3822" t="inlineStr">
        <is>
          <t>Manuscript, Department of Entomology, Fisheries and Wildlife, University of Minnesota, Minneapolis, MN:88 p.</t>
        </is>
      </c>
      <c r="CO3822" t="n">
        <v>1978.0</v>
      </c>
      <c r="CP3822" t="inlineStr">
        <is>
          <t>Kimball,G. (1978). The Effects of Lesser Known Metals and One Organic to Fathead Minnows (Pimephales promelas) and Daphnia magna. Manuscript, Department of Entomology, Fisheries and Wildlife, University of Minnesota, Minneapolis, MN, 88 p. ECOREF#:3783</t>
        </is>
      </c>
    </row>
    <row r="3823">
      <c r="A3823" t="n">
        <v>1.0043524E7</v>
      </c>
      <c r="B3823" t="inlineStr">
        <is>
          <t>Calcium chloride (CaCl2)</t>
        </is>
      </c>
      <c r="C3823"/>
      <c r="D3823" t="inlineStr">
        <is>
          <t>Unmeasured</t>
        </is>
      </c>
      <c r="E3823" t="inlineStr">
        <is>
          <t>Not coded</t>
        </is>
      </c>
      <c r="F3823"/>
      <c r="G3823"/>
      <c r="H3823"/>
      <c r="I3823"/>
      <c r="J3823"/>
      <c r="K3823"/>
      <c r="L3823" t="inlineStr">
        <is>
          <t>Pimephales promelas</t>
        </is>
      </c>
      <c r="M3823" t="inlineStr">
        <is>
          <t>Fathead Minnow</t>
        </is>
      </c>
      <c r="N3823"/>
      <c r="O3823"/>
      <c r="P3823"/>
      <c r="Q3823"/>
      <c r="R3823"/>
      <c r="S3823"/>
      <c r="T3823"/>
      <c r="U3823"/>
      <c r="V3823" t="inlineStr">
        <is>
          <t>Static</t>
        </is>
      </c>
      <c r="W3823" t="inlineStr">
        <is>
          <t>Fresh water</t>
        </is>
      </c>
      <c r="X3823" t="inlineStr">
        <is>
          <t>Lab</t>
        </is>
      </c>
      <c r="Y3823" t="n">
        <v>6.0</v>
      </c>
      <c r="Z3823" t="inlineStr">
        <is>
          <t>Total</t>
        </is>
      </c>
      <c r="AA3823"/>
      <c r="AB3823" t="n">
        <v>2110.0</v>
      </c>
      <c r="AC3823"/>
      <c r="AD3823" t="n">
        <v>1980.0</v>
      </c>
      <c r="AE3823"/>
      <c r="AF3823" t="n">
        <v>2220.0</v>
      </c>
      <c r="AG3823" t="inlineStr">
        <is>
          <t>AI mg/L</t>
        </is>
      </c>
      <c r="AH3823"/>
      <c r="AI3823"/>
      <c r="AJ3823"/>
      <c r="AK3823"/>
      <c r="AL3823"/>
      <c r="AM3823"/>
      <c r="AN3823"/>
      <c r="AO3823"/>
      <c r="AP3823"/>
      <c r="AQ3823"/>
      <c r="AR3823"/>
      <c r="AS3823"/>
      <c r="AT3823"/>
      <c r="AU3823"/>
      <c r="AV3823"/>
      <c r="AW3823"/>
      <c r="AX3823" t="inlineStr">
        <is>
          <t>Mortality</t>
        </is>
      </c>
      <c r="AY3823" t="inlineStr">
        <is>
          <t>Mortality</t>
        </is>
      </c>
      <c r="AZ3823" t="inlineStr">
        <is>
          <t>LC50</t>
        </is>
      </c>
      <c r="BA3823"/>
      <c r="BB3823" t="n">
        <v>4.0</v>
      </c>
      <c r="BC3823"/>
      <c r="BD3823"/>
      <c r="BE3823"/>
      <c r="BF3823"/>
      <c r="BG3823" t="inlineStr">
        <is>
          <t>Day(s)</t>
        </is>
      </c>
      <c r="BH3823"/>
      <c r="BI3823" t="inlineStr">
        <is>
          <t>DTXSID5020235</t>
        </is>
      </c>
      <c r="BJ3823"/>
      <c r="BK3823"/>
      <c r="BL3823"/>
      <c r="BM3823"/>
      <c r="BN3823"/>
      <c r="BO3823"/>
      <c r="BP3823"/>
      <c r="BQ3823"/>
      <c r="BR3823"/>
      <c r="BS3823"/>
      <c r="BT3823" t="inlineStr">
        <is>
          <t>--</t>
        </is>
      </c>
      <c r="BU3823"/>
      <c r="BV3823"/>
      <c r="BW3823"/>
      <c r="BX3823"/>
      <c r="BY3823"/>
      <c r="BZ3823"/>
      <c r="CA3823"/>
      <c r="CB3823"/>
      <c r="CC3823"/>
      <c r="CD3823"/>
      <c r="CE3823"/>
      <c r="CF3823"/>
      <c r="CG3823"/>
      <c r="CH3823"/>
      <c r="CI3823" t="inlineStr">
        <is>
          <t xml:space="preserve"> DNUM/6//DOSES/1760/2000/2260/2540/2640 mg/L//TESTID/26//</t>
        </is>
      </c>
      <c r="CJ3823" t="inlineStr">
        <is>
          <t xml:space="preserve">   DNUM/6//DOSES/1760/2000/2260/2540/2640 mg/L//TESTID/26//</t>
        </is>
      </c>
      <c r="CK3823" t="inlineStr">
        <is>
          <t>Price,E.E.</t>
        </is>
      </c>
      <c r="CL3823" t="n">
        <v>19549.0</v>
      </c>
      <c r="CM3823" t="inlineStr">
        <is>
          <t>Response of Freshwater and Saltwater Toxicity Test Species to Calcium and Salinity Concentrations Encountered in Toxicity Tests</t>
        </is>
      </c>
      <c r="CN3823" t="inlineStr">
        <is>
          <t>Ph.D.Thesis, University of North Texas, Denton, TX:126 p.</t>
        </is>
      </c>
      <c r="CO3823" t="n">
        <v>1989.0</v>
      </c>
      <c r="CP3823" t="inlineStr">
        <is>
          <t>Price,E.E. (1989). Response of Freshwater and Saltwater Toxicity Test Species to Calcium and Salinity Concentrations Encountered in Toxicity Tests. Ph.D.Thesis, University of North Texas, Denton, TX, 126 p. ECOREF#:19549</t>
        </is>
      </c>
    </row>
    <row r="3824">
      <c r="A3824" t="n">
        <v>1.0043524E7</v>
      </c>
      <c r="B3824" t="inlineStr">
        <is>
          <t>Calcium chloride (CaCl2)</t>
        </is>
      </c>
      <c r="C3824" t="inlineStr">
        <is>
          <t>Reagent Grade, Purissium, Purum, Puriss, Puris, Reinst</t>
        </is>
      </c>
      <c r="D3824" t="inlineStr">
        <is>
          <t>Unmeasured</t>
        </is>
      </c>
      <c r="E3824" t="inlineStr">
        <is>
          <t>Not coded</t>
        </is>
      </c>
      <c r="F3824"/>
      <c r="G3824"/>
      <c r="H3824"/>
      <c r="I3824"/>
      <c r="J3824"/>
      <c r="K3824"/>
      <c r="L3824" t="inlineStr">
        <is>
          <t>Pimephales promelas</t>
        </is>
      </c>
      <c r="M3824" t="inlineStr">
        <is>
          <t>Fathead Minnow</t>
        </is>
      </c>
      <c r="N3824"/>
      <c r="O3824"/>
      <c r="P3824"/>
      <c r="Q3824"/>
      <c r="R3824" t="n">
        <v>1.0</v>
      </c>
      <c r="S3824"/>
      <c r="T3824" t="n">
        <v>7.0</v>
      </c>
      <c r="U3824" t="inlineStr">
        <is>
          <t>Day(s)</t>
        </is>
      </c>
      <c r="V3824" t="inlineStr">
        <is>
          <t>Static</t>
        </is>
      </c>
      <c r="W3824" t="inlineStr">
        <is>
          <t>Fresh water</t>
        </is>
      </c>
      <c r="X3824" t="inlineStr">
        <is>
          <t>Lab</t>
        </is>
      </c>
      <c r="Y3824"/>
      <c r="Z3824" t="inlineStr">
        <is>
          <t>Total</t>
        </is>
      </c>
      <c r="AA3824"/>
      <c r="AB3824" t="n">
        <v>4630.0</v>
      </c>
      <c r="AC3824"/>
      <c r="AD3824" t="n">
        <v>3930.0</v>
      </c>
      <c r="AE3824"/>
      <c r="AF3824" t="n">
        <v>5360.0</v>
      </c>
      <c r="AG3824" t="inlineStr">
        <is>
          <t>AI mg/L</t>
        </is>
      </c>
      <c r="AH3824"/>
      <c r="AI3824"/>
      <c r="AJ3824"/>
      <c r="AK3824"/>
      <c r="AL3824"/>
      <c r="AM3824"/>
      <c r="AN3824"/>
      <c r="AO3824"/>
      <c r="AP3824"/>
      <c r="AQ3824"/>
      <c r="AR3824"/>
      <c r="AS3824"/>
      <c r="AT3824"/>
      <c r="AU3824"/>
      <c r="AV3824"/>
      <c r="AW3824"/>
      <c r="AX3824" t="inlineStr">
        <is>
          <t>Mortality</t>
        </is>
      </c>
      <c r="AY3824" t="inlineStr">
        <is>
          <t>Mortality</t>
        </is>
      </c>
      <c r="AZ3824" t="inlineStr">
        <is>
          <t>LC50</t>
        </is>
      </c>
      <c r="BA3824"/>
      <c r="BB3824" t="n">
        <v>4.0</v>
      </c>
      <c r="BC3824"/>
      <c r="BD3824"/>
      <c r="BE3824"/>
      <c r="BF3824"/>
      <c r="BG3824" t="inlineStr">
        <is>
          <t>Day(s)</t>
        </is>
      </c>
      <c r="BH3824"/>
      <c r="BI3824" t="inlineStr">
        <is>
          <t>DTXSID5020235</t>
        </is>
      </c>
      <c r="BJ3824" t="inlineStr">
        <is>
          <t>10.1002/etc.5620161005</t>
        </is>
      </c>
      <c r="BK3824"/>
      <c r="BL3824"/>
      <c r="BM3824"/>
      <c r="BN3824"/>
      <c r="BO3824"/>
      <c r="BP3824"/>
      <c r="BQ3824"/>
      <c r="BR3824"/>
      <c r="BS3824"/>
      <c r="BT3824" t="inlineStr">
        <is>
          <t>--</t>
        </is>
      </c>
      <c r="BU3824"/>
      <c r="BV3824"/>
      <c r="BW3824"/>
      <c r="BX3824"/>
      <c r="BY3824"/>
      <c r="BZ3824"/>
      <c r="CA3824"/>
      <c r="CB3824"/>
      <c r="CC3824"/>
      <c r="CD3824"/>
      <c r="CE3824"/>
      <c r="CF3824"/>
      <c r="CG3824"/>
      <c r="CH3824"/>
      <c r="CI3824" t="inlineStr">
        <is>
          <t xml:space="preserve"> HARD/MODERATELYHARD//</t>
        </is>
      </c>
      <c r="CJ3824" t="inlineStr">
        <is>
          <t xml:space="preserve">   HARD/MODERATELYHARD//</t>
        </is>
      </c>
      <c r="CK3824" t="inlineStr">
        <is>
          <t>Mount,D.R., D.D. Gulley, J.R. Hockett, T.D. Garrison, and J.M. Evans</t>
        </is>
      </c>
      <c r="CL3824" t="n">
        <v>18272.0</v>
      </c>
      <c r="CM3824" t="inlineStr">
        <is>
          <t>Statistical Models to Predict the Toxicity of Major Ions to Ceriodaphnia dubia, Daphnia magna and Pimephales promelas (Fathead Minnows)</t>
        </is>
      </c>
      <c r="CN3824" t="inlineStr">
        <is>
          <t>Environ. Toxicol. Chem.16(10): 2009-2019</t>
        </is>
      </c>
      <c r="CO3824" t="n">
        <v>1997.0</v>
      </c>
      <c r="CP3824" t="inlineStr">
        <is>
          <t>Mount,D.R., D.D. Gulley, J.R. Hockett, T.D. Garrison, and J.M. Evans (1997). Statistical Models to Predict the Toxicity of Major Ions to Ceriodaphnia dubia, Daphnia magna and Pimephales promelas (Fathead Minnows). Environ. Toxicol. Chem., 16, (10), 2009-2019. doi:10.1002/etc.5620161005. ECOREF#:18272</t>
        </is>
      </c>
    </row>
    <row r="3825">
      <c r="A3825" t="n">
        <v>1.004594E7</v>
      </c>
      <c r="B3825" t="inlineStr">
        <is>
          <t>Mercuric nitrate</t>
        </is>
      </c>
      <c r="C3825" t="inlineStr">
        <is>
          <t>Reagent Grade, Purissium, Purum, Puriss, Puris, Reinst</t>
        </is>
      </c>
      <c r="D3825" t="inlineStr">
        <is>
          <t>Measured</t>
        </is>
      </c>
      <c r="E3825" t="inlineStr">
        <is>
          <t>American Society for Testing and Materials</t>
        </is>
      </c>
      <c r="F3825"/>
      <c r="G3825"/>
      <c r="H3825"/>
      <c r="I3825"/>
      <c r="J3825"/>
      <c r="K3825"/>
      <c r="L3825" t="inlineStr">
        <is>
          <t>Pimephales promelas</t>
        </is>
      </c>
      <c r="M3825" t="inlineStr">
        <is>
          <t>Fathead Minnow</t>
        </is>
      </c>
      <c r="N3825"/>
      <c r="O3825" t="inlineStr">
        <is>
          <t>~</t>
        </is>
      </c>
      <c r="P3825" t="n">
        <v>30.0</v>
      </c>
      <c r="Q3825"/>
      <c r="R3825"/>
      <c r="S3825"/>
      <c r="T3825"/>
      <c r="U3825" t="inlineStr">
        <is>
          <t>Day(s)</t>
        </is>
      </c>
      <c r="V3825" t="inlineStr">
        <is>
          <t>Flow-through</t>
        </is>
      </c>
      <c r="W3825" t="inlineStr">
        <is>
          <t>Fresh water</t>
        </is>
      </c>
      <c r="X3825" t="inlineStr">
        <is>
          <t>Lab</t>
        </is>
      </c>
      <c r="Y3825" t="n">
        <v>6.0</v>
      </c>
      <c r="Z3825" t="inlineStr">
        <is>
          <t>Total</t>
        </is>
      </c>
      <c r="AA3825"/>
      <c r="AB3825" t="n">
        <v>0.172</v>
      </c>
      <c r="AC3825"/>
      <c r="AD3825" t="n">
        <v>0.086</v>
      </c>
      <c r="AE3825"/>
      <c r="AF3825" t="n">
        <v>0.347</v>
      </c>
      <c r="AG3825" t="inlineStr">
        <is>
          <t>AI mg/L</t>
        </is>
      </c>
      <c r="AH3825"/>
      <c r="AI3825"/>
      <c r="AJ3825"/>
      <c r="AK3825"/>
      <c r="AL3825"/>
      <c r="AM3825"/>
      <c r="AN3825"/>
      <c r="AO3825"/>
      <c r="AP3825"/>
      <c r="AQ3825"/>
      <c r="AR3825"/>
      <c r="AS3825"/>
      <c r="AT3825"/>
      <c r="AU3825"/>
      <c r="AV3825"/>
      <c r="AW3825"/>
      <c r="AX3825" t="inlineStr">
        <is>
          <t>Mortality</t>
        </is>
      </c>
      <c r="AY3825" t="inlineStr">
        <is>
          <t>Mortality</t>
        </is>
      </c>
      <c r="AZ3825" t="inlineStr">
        <is>
          <t>LC50</t>
        </is>
      </c>
      <c r="BA3825"/>
      <c r="BB3825" t="n">
        <v>4.0</v>
      </c>
      <c r="BC3825"/>
      <c r="BD3825"/>
      <c r="BE3825"/>
      <c r="BF3825"/>
      <c r="BG3825" t="inlineStr">
        <is>
          <t>Day(s)</t>
        </is>
      </c>
      <c r="BH3825"/>
      <c r="BI3825" t="inlineStr">
        <is>
          <t>DTXSID9044162</t>
        </is>
      </c>
      <c r="BJ3825"/>
      <c r="BK3825"/>
      <c r="BL3825" t="inlineStr">
        <is>
          <t>Acute</t>
        </is>
      </c>
      <c r="BM3825"/>
      <c r="BN3825"/>
      <c r="BO3825"/>
      <c r="BP3825"/>
      <c r="BQ3825"/>
      <c r="BR3825"/>
      <c r="BS3825"/>
      <c r="BT3825" t="inlineStr">
        <is>
          <t>--</t>
        </is>
      </c>
      <c r="BU3825"/>
      <c r="BV3825"/>
      <c r="BW3825"/>
      <c r="BX3825"/>
      <c r="BY3825"/>
      <c r="BZ3825"/>
      <c r="CA3825"/>
      <c r="CB3825"/>
      <c r="CC3825"/>
      <c r="CD3825"/>
      <c r="CE3825"/>
      <c r="CF3825"/>
      <c r="CG3825"/>
      <c r="CH3825"/>
      <c r="CI3825"/>
      <c r="CJ3825" t="inlineStr">
        <is>
          <t xml:space="preserve">SOURCE/OBTAINED FROM EXISTING U.S. EPA LAB CULTURES, DULUTH, MN//TMETH/E729-80 (1980).//MEDIA/FILTERED LAKE SUPERIOR WATER//   </t>
        </is>
      </c>
      <c r="CK3825" t="inlineStr">
        <is>
          <t>Spehar,R.L., and J.T. Fiandt</t>
        </is>
      </c>
      <c r="CL3825" t="n">
        <v>12093.0</v>
      </c>
      <c r="CM3825" t="inlineStr">
        <is>
          <t>Acute and Chronic Effects of Water Quality Criteria-Based Metal Mixtures on Three Aquatic Species</t>
        </is>
      </c>
      <c r="CN3825" t="inlineStr">
        <is>
          <t>Environ. Toxicol. Chem.5(10): 917-931</t>
        </is>
      </c>
      <c r="CO3825" t="n">
        <v>1986.0</v>
      </c>
      <c r="CP3825" t="inlineStr">
        <is>
          <t>Spehar,R.L., and J.T. Fiandt (1986). Acute and Chronic Effects of Water Quality Criteria-Based Metal Mixtures on Three Aquatic Species. Environ. Toxicol. Chem., 5, (10), 917-931. ECOREF#:12093</t>
        </is>
      </c>
    </row>
    <row r="3826">
      <c r="A3826" t="n">
        <v>1.0099748E7</v>
      </c>
      <c r="B3826" t="inlineStr">
        <is>
          <t>Nitric acid, Lead (2+) salt (2:1)</t>
        </is>
      </c>
      <c r="C3826"/>
      <c r="D3826" t="inlineStr">
        <is>
          <t>Measured</t>
        </is>
      </c>
      <c r="E3826" t="inlineStr">
        <is>
          <t>Not reported</t>
        </is>
      </c>
      <c r="F3826"/>
      <c r="G3826"/>
      <c r="H3826"/>
      <c r="I3826"/>
      <c r="J3826"/>
      <c r="K3826"/>
      <c r="L3826" t="inlineStr">
        <is>
          <t>Pimephales promelas</t>
        </is>
      </c>
      <c r="M3826" t="inlineStr">
        <is>
          <t>Fathead Minnow</t>
        </is>
      </c>
      <c r="N3826" t="inlineStr">
        <is>
          <t>Larva</t>
        </is>
      </c>
      <c r="O3826"/>
      <c r="P3826" t="n">
        <v>8.0</v>
      </c>
      <c r="Q3826"/>
      <c r="R3826"/>
      <c r="S3826"/>
      <c r="T3826"/>
      <c r="U3826" t="inlineStr">
        <is>
          <t>Day(s)</t>
        </is>
      </c>
      <c r="V3826" t="inlineStr">
        <is>
          <t>Flow-through</t>
        </is>
      </c>
      <c r="W3826" t="inlineStr">
        <is>
          <t>Fresh water</t>
        </is>
      </c>
      <c r="X3826" t="inlineStr">
        <is>
          <t>Lab</t>
        </is>
      </c>
      <c r="Y3826" t="n">
        <v>6.0</v>
      </c>
      <c r="Z3826" t="inlineStr">
        <is>
          <t>Dissolved</t>
        </is>
      </c>
      <c r="AA3826"/>
      <c r="AB3826" t="n">
        <v>0.0079</v>
      </c>
      <c r="AC3826"/>
      <c r="AD3826" t="n">
        <v>0.0075</v>
      </c>
      <c r="AE3826"/>
      <c r="AF3826" t="n">
        <v>0.0083</v>
      </c>
      <c r="AG3826" t="inlineStr">
        <is>
          <t>AI mg/L</t>
        </is>
      </c>
      <c r="AH3826"/>
      <c r="AI3826"/>
      <c r="AJ3826"/>
      <c r="AK3826"/>
      <c r="AL3826"/>
      <c r="AM3826"/>
      <c r="AN3826"/>
      <c r="AO3826"/>
      <c r="AP3826"/>
      <c r="AQ3826"/>
      <c r="AR3826"/>
      <c r="AS3826"/>
      <c r="AT3826"/>
      <c r="AU3826"/>
      <c r="AV3826"/>
      <c r="AW3826"/>
      <c r="AX3826" t="inlineStr">
        <is>
          <t>Mortality</t>
        </is>
      </c>
      <c r="AY3826" t="inlineStr">
        <is>
          <t>Mortality</t>
        </is>
      </c>
      <c r="AZ3826" t="inlineStr">
        <is>
          <t>LC50</t>
        </is>
      </c>
      <c r="BA3826"/>
      <c r="BB3826" t="n">
        <v>4.0</v>
      </c>
      <c r="BC3826"/>
      <c r="BD3826"/>
      <c r="BE3826"/>
      <c r="BF3826"/>
      <c r="BG3826" t="inlineStr">
        <is>
          <t>Day(s)</t>
        </is>
      </c>
      <c r="BH3826"/>
      <c r="BI3826" t="inlineStr">
        <is>
          <t>DTXSID2035069</t>
        </is>
      </c>
      <c r="BJ3826" t="inlineStr">
        <is>
          <t>10.1016/j.cbpc.2006.04.014</t>
        </is>
      </c>
      <c r="BK3826"/>
      <c r="BL3826" t="inlineStr">
        <is>
          <t>Chronic</t>
        </is>
      </c>
      <c r="BM3826"/>
      <c r="BN3826"/>
      <c r="BO3826"/>
      <c r="BP3826"/>
      <c r="BQ3826"/>
      <c r="BR3826"/>
      <c r="BS3826"/>
      <c r="BT3826" t="inlineStr">
        <is>
          <t>--</t>
        </is>
      </c>
      <c r="BU3826"/>
      <c r="BV3826"/>
      <c r="BW3826"/>
      <c r="BX3826"/>
      <c r="BY3826"/>
      <c r="BZ3826"/>
      <c r="CA3826"/>
      <c r="CB3826"/>
      <c r="CC3826"/>
      <c r="CD3826"/>
      <c r="CE3826"/>
      <c r="CF3826"/>
      <c r="CG3826"/>
      <c r="CH3826"/>
      <c r="CI3826"/>
      <c r="CJ3826" t="inlineStr">
        <is>
          <t xml:space="preserve">SOURCE/AQUATIC BIOSYSTEM, INC. (FORT COLLINS, CO, USA).//MEDIA/MODIFIED BASE WATER CONSISTING OF 2:1 DEIONIZED WATER:DECHLORINATED VIRGINIA KEY TAP WATER AT PH 6.3.//   </t>
        </is>
      </c>
      <c r="CK3826" t="inlineStr">
        <is>
          <t>Grosell,M., R. Gerdes, and K.V. Brix</t>
        </is>
      </c>
      <c r="CL3826" t="n">
        <v>107253.0</v>
      </c>
      <c r="CM3826" t="inlineStr">
        <is>
          <t>Influence of Ca, Humic Acid and pH on Lead Accumulation and Toxicity in the Fathead Minnow During Prolonged Water-Borne Lead Exposure</t>
        </is>
      </c>
      <c r="CN3826" t="inlineStr">
        <is>
          <t>Comp. Biochem. Physiol. C Comp. Pharmacol. Toxicol.143:473-483</t>
        </is>
      </c>
      <c r="CO3826" t="n">
        <v>2006.0</v>
      </c>
      <c r="CP3826" t="inlineStr">
        <is>
          <t>Grosell,M., R. Gerdes, and K.V. Brix (2006). Influence of Ca, Humic Acid and pH on Lead Accumulation and Toxicity in the Fathead Minnow During Prolonged Water-Borne Lead Exposure. Comp. Biochem. Physiol. C Comp. Pharmacol. Toxicol., 143, 473-483. doi:10.1016/j.cbpc.2006.04.014. ECOREF#:107253</t>
        </is>
      </c>
    </row>
    <row r="3827">
      <c r="A3827" t="n">
        <v>1.0099748E7</v>
      </c>
      <c r="B3827" t="inlineStr">
        <is>
          <t>Nitric acid, Lead (2+) salt (2:1)</t>
        </is>
      </c>
      <c r="C3827"/>
      <c r="D3827" t="inlineStr">
        <is>
          <t>Measured</t>
        </is>
      </c>
      <c r="E3827" t="inlineStr">
        <is>
          <t>United States Environmental Protection Agency</t>
        </is>
      </c>
      <c r="F3827"/>
      <c r="G3827"/>
      <c r="H3827"/>
      <c r="I3827"/>
      <c r="J3827"/>
      <c r="K3827"/>
      <c r="L3827" t="inlineStr">
        <is>
          <t>Pimephales promelas</t>
        </is>
      </c>
      <c r="M3827" t="inlineStr">
        <is>
          <t>Fathead Minnow</t>
        </is>
      </c>
      <c r="N3827" t="inlineStr">
        <is>
          <t>Larva</t>
        </is>
      </c>
      <c r="O3827"/>
      <c r="P3827" t="n">
        <v>8.0</v>
      </c>
      <c r="Q3827"/>
      <c r="R3827"/>
      <c r="S3827"/>
      <c r="T3827"/>
      <c r="U3827" t="inlineStr">
        <is>
          <t>Day(s)</t>
        </is>
      </c>
      <c r="V3827" t="inlineStr">
        <is>
          <t>Flow-through</t>
        </is>
      </c>
      <c r="W3827" t="inlineStr">
        <is>
          <t>Fresh water</t>
        </is>
      </c>
      <c r="X3827" t="inlineStr">
        <is>
          <t>Lab</t>
        </is>
      </c>
      <c r="Y3827"/>
      <c r="Z3827" t="inlineStr">
        <is>
          <t>Dissolved</t>
        </is>
      </c>
      <c r="AA3827"/>
      <c r="AB3827" t="n">
        <v>0.816</v>
      </c>
      <c r="AC3827"/>
      <c r="AD3827" t="n">
        <v>0.713</v>
      </c>
      <c r="AE3827"/>
      <c r="AF3827" t="n">
        <v>0.927</v>
      </c>
      <c r="AG3827" t="inlineStr">
        <is>
          <t>AI mg/L</t>
        </is>
      </c>
      <c r="AH3827"/>
      <c r="AI3827"/>
      <c r="AJ3827"/>
      <c r="AK3827"/>
      <c r="AL3827"/>
      <c r="AM3827"/>
      <c r="AN3827"/>
      <c r="AO3827"/>
      <c r="AP3827"/>
      <c r="AQ3827"/>
      <c r="AR3827"/>
      <c r="AS3827"/>
      <c r="AT3827"/>
      <c r="AU3827"/>
      <c r="AV3827"/>
      <c r="AW3827"/>
      <c r="AX3827" t="inlineStr">
        <is>
          <t>Mortality</t>
        </is>
      </c>
      <c r="AY3827" t="inlineStr">
        <is>
          <t>Mortality</t>
        </is>
      </c>
      <c r="AZ3827" t="inlineStr">
        <is>
          <t>LC50</t>
        </is>
      </c>
      <c r="BA3827"/>
      <c r="BB3827" t="n">
        <v>4.0</v>
      </c>
      <c r="BC3827"/>
      <c r="BD3827"/>
      <c r="BE3827"/>
      <c r="BF3827"/>
      <c r="BG3827" t="inlineStr">
        <is>
          <t>Day(s)</t>
        </is>
      </c>
      <c r="BH3827"/>
      <c r="BI3827" t="inlineStr">
        <is>
          <t>DTXSID2035069</t>
        </is>
      </c>
      <c r="BJ3827" t="inlineStr">
        <is>
          <t>10.1016/j.cbpc.2010.09.004</t>
        </is>
      </c>
      <c r="BK3827"/>
      <c r="BL3827" t="inlineStr">
        <is>
          <t>Acute</t>
        </is>
      </c>
      <c r="BM3827"/>
      <c r="BN3827"/>
      <c r="BO3827"/>
      <c r="BP3827"/>
      <c r="BQ3827"/>
      <c r="BR3827"/>
      <c r="BS3827"/>
      <c r="BT3827" t="inlineStr">
        <is>
          <t>--</t>
        </is>
      </c>
      <c r="BU3827"/>
      <c r="BV3827"/>
      <c r="BW3827"/>
      <c r="BX3827"/>
      <c r="BY3827"/>
      <c r="BZ3827"/>
      <c r="CA3827"/>
      <c r="CB3827"/>
      <c r="CC3827"/>
      <c r="CD3827"/>
      <c r="CE3827"/>
      <c r="CF3827"/>
      <c r="CG3827"/>
      <c r="CH3827"/>
      <c r="CI3827"/>
      <c r="CJ3827" t="inlineStr">
        <is>
          <t xml:space="preserve">SOURCE/PURCHASED FROM AQUATIC BIOSYSTEMS, INC. (FORT COLLINS, CO, USA).//TMETH/USEPA (2002): 821-R-02-012.//MEDIA/2:1 DEIONIZED WATER:DECHLORINATED VIRGINIA KEY TAP WATER//   </t>
        </is>
      </c>
      <c r="CK3827" t="inlineStr">
        <is>
          <t>Mager,E.M., A.J. Esbaugh, K.V. Brix, A.C. Ryan, and M. Grosell</t>
        </is>
      </c>
      <c r="CL3827" t="n">
        <v>156480.0</v>
      </c>
      <c r="CM3827" t="inlineStr">
        <is>
          <t>Influences of Water Chemistry on the Acute Toxicity of Lead to Pimephales promelas and Ceriodaphnia dubia</t>
        </is>
      </c>
      <c r="CN3827" t="inlineStr">
        <is>
          <t>Comp. Biochem. Physiol. C Toxicol. Pharmacol.153(1): 82-90</t>
        </is>
      </c>
      <c r="CO3827" t="n">
        <v>2011.0</v>
      </c>
      <c r="CP3827" t="inlineStr">
        <is>
          <t>Mager,E.M., A.J. Esbaugh, K.V. Brix, A.C. Ryan, and M. Grosell (2011). Influences of Water Chemistry on the Acute Toxicity of Lead to Pimephales promelas and Ceriodaphnia dubia. Comp. Biochem. Physiol. C Toxicol. Pharmacol., 153, (1), 82-90. doi:10.1016/j.cbpc.2010.09.004. ECOREF#:156480</t>
        </is>
      </c>
    </row>
    <row r="3828">
      <c r="A3828" t="n">
        <v>1.0099748E7</v>
      </c>
      <c r="B3828" t="inlineStr">
        <is>
          <t>Nitric acid, Lead (2+) salt (2:1)</t>
        </is>
      </c>
      <c r="C3828"/>
      <c r="D3828" t="inlineStr">
        <is>
          <t>Measured</t>
        </is>
      </c>
      <c r="E3828" t="inlineStr">
        <is>
          <t>Not reported</t>
        </is>
      </c>
      <c r="F3828"/>
      <c r="G3828"/>
      <c r="H3828"/>
      <c r="I3828"/>
      <c r="J3828"/>
      <c r="K3828"/>
      <c r="L3828" t="inlineStr">
        <is>
          <t>Pimephales promelas</t>
        </is>
      </c>
      <c r="M3828" t="inlineStr">
        <is>
          <t>Fathead Minnow</t>
        </is>
      </c>
      <c r="N3828" t="inlineStr">
        <is>
          <t>Larva</t>
        </is>
      </c>
      <c r="O3828"/>
      <c r="P3828" t="n">
        <v>8.0</v>
      </c>
      <c r="Q3828"/>
      <c r="R3828"/>
      <c r="S3828"/>
      <c r="T3828"/>
      <c r="U3828" t="inlineStr">
        <is>
          <t>Day(s)</t>
        </is>
      </c>
      <c r="V3828" t="inlineStr">
        <is>
          <t>Flow-through</t>
        </is>
      </c>
      <c r="W3828" t="inlineStr">
        <is>
          <t>Fresh water</t>
        </is>
      </c>
      <c r="X3828" t="inlineStr">
        <is>
          <t>Lab</t>
        </is>
      </c>
      <c r="Y3828" t="n">
        <v>8.0</v>
      </c>
      <c r="Z3828" t="inlineStr">
        <is>
          <t>Dissolved</t>
        </is>
      </c>
      <c r="AA3828"/>
      <c r="AB3828" t="n">
        <v>0.169</v>
      </c>
      <c r="AC3828"/>
      <c r="AD3828" t="n">
        <v>0.149</v>
      </c>
      <c r="AE3828"/>
      <c r="AF3828" t="n">
        <v>0.192</v>
      </c>
      <c r="AG3828" t="inlineStr">
        <is>
          <t>AI mg/L</t>
        </is>
      </c>
      <c r="AH3828"/>
      <c r="AI3828"/>
      <c r="AJ3828"/>
      <c r="AK3828"/>
      <c r="AL3828"/>
      <c r="AM3828"/>
      <c r="AN3828"/>
      <c r="AO3828"/>
      <c r="AP3828"/>
      <c r="AQ3828"/>
      <c r="AR3828"/>
      <c r="AS3828"/>
      <c r="AT3828"/>
      <c r="AU3828"/>
      <c r="AV3828"/>
      <c r="AW3828"/>
      <c r="AX3828" t="inlineStr">
        <is>
          <t>Mortality</t>
        </is>
      </c>
      <c r="AY3828" t="inlineStr">
        <is>
          <t>Mortality</t>
        </is>
      </c>
      <c r="AZ3828" t="inlineStr">
        <is>
          <t>LC50</t>
        </is>
      </c>
      <c r="BA3828"/>
      <c r="BB3828" t="n">
        <v>4.0</v>
      </c>
      <c r="BC3828"/>
      <c r="BD3828"/>
      <c r="BE3828"/>
      <c r="BF3828"/>
      <c r="BG3828" t="inlineStr">
        <is>
          <t>Day(s)</t>
        </is>
      </c>
      <c r="BH3828"/>
      <c r="BI3828" t="inlineStr">
        <is>
          <t>DTXSID2035069</t>
        </is>
      </c>
      <c r="BJ3828" t="inlineStr">
        <is>
          <t>10.1016/j.cbpc.2010.09.004</t>
        </is>
      </c>
      <c r="BK3828"/>
      <c r="BL3828" t="inlineStr">
        <is>
          <t>Chronic</t>
        </is>
      </c>
      <c r="BM3828"/>
      <c r="BN3828"/>
      <c r="BO3828"/>
      <c r="BP3828"/>
      <c r="BQ3828"/>
      <c r="BR3828"/>
      <c r="BS3828"/>
      <c r="BT3828" t="inlineStr">
        <is>
          <t>--</t>
        </is>
      </c>
      <c r="BU3828"/>
      <c r="BV3828"/>
      <c r="BW3828"/>
      <c r="BX3828"/>
      <c r="BY3828"/>
      <c r="BZ3828"/>
      <c r="CA3828"/>
      <c r="CB3828"/>
      <c r="CC3828"/>
      <c r="CD3828"/>
      <c r="CE3828"/>
      <c r="CF3828"/>
      <c r="CG3828"/>
      <c r="CH3828"/>
      <c r="CI3828"/>
      <c r="CJ3828" t="inlineStr">
        <is>
          <t xml:space="preserve">SOURCE/PURCHASED FROM AQUATIC BIOSYSTEMS, INC. (FORT COLLINS, CO, USA).//MEDIA/2:1 DEIONIZED WATER:DECHLORINATED VIRGINIA KEY TAP WATER//   </t>
        </is>
      </c>
      <c r="CK3828" t="inlineStr">
        <is>
          <t>Mager,E.M., A.J. Esbaugh, K.V. Brix, A.C. Ryan, and M. Grosell</t>
        </is>
      </c>
      <c r="CL3828" t="n">
        <v>156480.0</v>
      </c>
      <c r="CM3828" t="inlineStr">
        <is>
          <t>Influences of Water Chemistry on the Acute Toxicity of Lead to Pimephales promelas and Ceriodaphnia dubia</t>
        </is>
      </c>
      <c r="CN3828" t="inlineStr">
        <is>
          <t>Comp. Biochem. Physiol. C Toxicol. Pharmacol.153(1): 82-90</t>
        </is>
      </c>
      <c r="CO3828" t="n">
        <v>2011.0</v>
      </c>
      <c r="CP3828" t="inlineStr">
        <is>
          <t>Mager,E.M., A.J. Esbaugh, K.V. Brix, A.C. Ryan, and M. Grosell (2011). Influences of Water Chemistry on the Acute Toxicity of Lead to Pimephales promelas and Ceriodaphnia dubia. Comp. Biochem. Physiol. C Toxicol. Pharmacol., 153, (1), 82-90. doi:10.1016/j.cbpc.2010.09.004. ECOREF#:156480</t>
        </is>
      </c>
    </row>
    <row r="3829">
      <c r="A3829" t="n">
        <v>1.0099748E7</v>
      </c>
      <c r="B3829" t="inlineStr">
        <is>
          <t>Nitric acid, Lead (2+) salt (2:1)</t>
        </is>
      </c>
      <c r="C3829"/>
      <c r="D3829" t="inlineStr">
        <is>
          <t>Measured</t>
        </is>
      </c>
      <c r="E3829" t="inlineStr">
        <is>
          <t>Not reported</t>
        </is>
      </c>
      <c r="F3829"/>
      <c r="G3829"/>
      <c r="H3829"/>
      <c r="I3829"/>
      <c r="J3829"/>
      <c r="K3829"/>
      <c r="L3829" t="inlineStr">
        <is>
          <t>Pimephales promelas</t>
        </is>
      </c>
      <c r="M3829" t="inlineStr">
        <is>
          <t>Fathead Minnow</t>
        </is>
      </c>
      <c r="N3829" t="inlineStr">
        <is>
          <t>Larva</t>
        </is>
      </c>
      <c r="O3829"/>
      <c r="P3829" t="n">
        <v>8.0</v>
      </c>
      <c r="Q3829"/>
      <c r="R3829"/>
      <c r="S3829"/>
      <c r="T3829"/>
      <c r="U3829" t="inlineStr">
        <is>
          <t>Day(s)</t>
        </is>
      </c>
      <c r="V3829" t="inlineStr">
        <is>
          <t>Flow-through</t>
        </is>
      </c>
      <c r="W3829" t="inlineStr">
        <is>
          <t>Fresh water</t>
        </is>
      </c>
      <c r="X3829" t="inlineStr">
        <is>
          <t>Lab</t>
        </is>
      </c>
      <c r="Y3829" t="n">
        <v>6.0</v>
      </c>
      <c r="Z3829" t="inlineStr">
        <is>
          <t>Dissolved</t>
        </is>
      </c>
      <c r="AA3829"/>
      <c r="AB3829" t="n">
        <v>0.544</v>
      </c>
      <c r="AC3829"/>
      <c r="AD3829" t="n">
        <v>0.487</v>
      </c>
      <c r="AE3829"/>
      <c r="AF3829" t="n">
        <v>0.606</v>
      </c>
      <c r="AG3829" t="inlineStr">
        <is>
          <t>AI mg/L</t>
        </is>
      </c>
      <c r="AH3829"/>
      <c r="AI3829"/>
      <c r="AJ3829"/>
      <c r="AK3829"/>
      <c r="AL3829"/>
      <c r="AM3829"/>
      <c r="AN3829"/>
      <c r="AO3829"/>
      <c r="AP3829"/>
      <c r="AQ3829"/>
      <c r="AR3829"/>
      <c r="AS3829"/>
      <c r="AT3829"/>
      <c r="AU3829"/>
      <c r="AV3829"/>
      <c r="AW3829"/>
      <c r="AX3829" t="inlineStr">
        <is>
          <t>Mortality</t>
        </is>
      </c>
      <c r="AY3829" t="inlineStr">
        <is>
          <t>Mortality</t>
        </is>
      </c>
      <c r="AZ3829" t="inlineStr">
        <is>
          <t>LC50</t>
        </is>
      </c>
      <c r="BA3829"/>
      <c r="BB3829" t="n">
        <v>4.0</v>
      </c>
      <c r="BC3829"/>
      <c r="BD3829"/>
      <c r="BE3829"/>
      <c r="BF3829"/>
      <c r="BG3829" t="inlineStr">
        <is>
          <t>Day(s)</t>
        </is>
      </c>
      <c r="BH3829"/>
      <c r="BI3829" t="inlineStr">
        <is>
          <t>DTXSID2035069</t>
        </is>
      </c>
      <c r="BJ3829" t="inlineStr">
        <is>
          <t>10.1016/j.cbpc.2006.04.014</t>
        </is>
      </c>
      <c r="BK3829"/>
      <c r="BL3829" t="inlineStr">
        <is>
          <t>Chronic</t>
        </is>
      </c>
      <c r="BM3829"/>
      <c r="BN3829"/>
      <c r="BO3829"/>
      <c r="BP3829"/>
      <c r="BQ3829"/>
      <c r="BR3829"/>
      <c r="BS3829"/>
      <c r="BT3829" t="inlineStr">
        <is>
          <t>--</t>
        </is>
      </c>
      <c r="BU3829"/>
      <c r="BV3829"/>
      <c r="BW3829"/>
      <c r="BX3829"/>
      <c r="BY3829"/>
      <c r="BZ3829"/>
      <c r="CA3829"/>
      <c r="CB3829"/>
      <c r="CC3829"/>
      <c r="CD3829"/>
      <c r="CE3829"/>
      <c r="CF3829"/>
      <c r="CG3829"/>
      <c r="CH3829"/>
      <c r="CI3829"/>
      <c r="CJ3829" t="inlineStr">
        <is>
          <t xml:space="preserve">SOURCE/AQUATIC BIOSYSTEM, INC. (FORT COLLINS, CO, USA).//MEDIA/MODIFIED BASE WATER CONSISTING OF 2:1 DEIONIZED WATER:DECHLORINATED VIRGINIA KEY TAP WATER WITH 4 MG HUMIC ACID..//   </t>
        </is>
      </c>
      <c r="CK3829" t="inlineStr">
        <is>
          <t>Grosell,M., R. Gerdes, and K.V. Brix</t>
        </is>
      </c>
      <c r="CL3829" t="n">
        <v>107253.0</v>
      </c>
      <c r="CM3829" t="inlineStr">
        <is>
          <t>Influence of Ca, Humic Acid and pH on Lead Accumulation and Toxicity in the Fathead Minnow During Prolonged Water-Borne Lead Exposure</t>
        </is>
      </c>
      <c r="CN3829" t="inlineStr">
        <is>
          <t>Comp. Biochem. Physiol. C Comp. Pharmacol. Toxicol.143:473-483</t>
        </is>
      </c>
      <c r="CO3829" t="n">
        <v>2006.0</v>
      </c>
      <c r="CP3829" t="inlineStr">
        <is>
          <t>Grosell,M., R. Gerdes, and K.V. Brix (2006). Influence of Ca, Humic Acid and pH on Lead Accumulation and Toxicity in the Fathead Minnow During Prolonged Water-Borne Lead Exposure. Comp. Biochem. Physiol. C Comp. Pharmacol. Toxicol., 143, 473-483. doi:10.1016/j.cbpc.2006.04.014. ECOREF#:107253</t>
        </is>
      </c>
    </row>
    <row r="3830">
      <c r="A3830" t="n">
        <v>1.0099748E7</v>
      </c>
      <c r="B3830" t="inlineStr">
        <is>
          <t>Nitric acid, Lead (2+) salt (2:1)</t>
        </is>
      </c>
      <c r="C3830"/>
      <c r="D3830" t="inlineStr">
        <is>
          <t>Measured</t>
        </is>
      </c>
      <c r="E3830" t="inlineStr">
        <is>
          <t>United States Environmental Protection Agency</t>
        </is>
      </c>
      <c r="F3830"/>
      <c r="G3830"/>
      <c r="H3830"/>
      <c r="I3830"/>
      <c r="J3830"/>
      <c r="K3830"/>
      <c r="L3830" t="inlineStr">
        <is>
          <t>Pimephales promelas</t>
        </is>
      </c>
      <c r="M3830" t="inlineStr">
        <is>
          <t>Fathead Minnow</t>
        </is>
      </c>
      <c r="N3830" t="inlineStr">
        <is>
          <t>Larva</t>
        </is>
      </c>
      <c r="O3830"/>
      <c r="P3830" t="n">
        <v>8.0</v>
      </c>
      <c r="Q3830"/>
      <c r="R3830"/>
      <c r="S3830"/>
      <c r="T3830"/>
      <c r="U3830" t="inlineStr">
        <is>
          <t>Day(s)</t>
        </is>
      </c>
      <c r="V3830" t="inlineStr">
        <is>
          <t>Flow-through</t>
        </is>
      </c>
      <c r="W3830" t="inlineStr">
        <is>
          <t>Fresh water</t>
        </is>
      </c>
      <c r="X3830" t="inlineStr">
        <is>
          <t>Lab</t>
        </is>
      </c>
      <c r="Y3830"/>
      <c r="Z3830" t="inlineStr">
        <is>
          <t>Dissolved</t>
        </is>
      </c>
      <c r="AA3830"/>
      <c r="AB3830" t="n">
        <v>0.265</v>
      </c>
      <c r="AC3830"/>
      <c r="AD3830" t="n">
        <v>0.149</v>
      </c>
      <c r="AE3830"/>
      <c r="AF3830" t="n">
        <v>0.416</v>
      </c>
      <c r="AG3830" t="inlineStr">
        <is>
          <t>AI mg/L</t>
        </is>
      </c>
      <c r="AH3830"/>
      <c r="AI3830"/>
      <c r="AJ3830"/>
      <c r="AK3830"/>
      <c r="AL3830"/>
      <c r="AM3830"/>
      <c r="AN3830"/>
      <c r="AO3830"/>
      <c r="AP3830"/>
      <c r="AQ3830"/>
      <c r="AR3830"/>
      <c r="AS3830"/>
      <c r="AT3830"/>
      <c r="AU3830"/>
      <c r="AV3830"/>
      <c r="AW3830"/>
      <c r="AX3830" t="inlineStr">
        <is>
          <t>Mortality</t>
        </is>
      </c>
      <c r="AY3830" t="inlineStr">
        <is>
          <t>Mortality</t>
        </is>
      </c>
      <c r="AZ3830" t="inlineStr">
        <is>
          <t>LC50</t>
        </is>
      </c>
      <c r="BA3830"/>
      <c r="BB3830" t="n">
        <v>4.0</v>
      </c>
      <c r="BC3830"/>
      <c r="BD3830"/>
      <c r="BE3830"/>
      <c r="BF3830"/>
      <c r="BG3830" t="inlineStr">
        <is>
          <t>Day(s)</t>
        </is>
      </c>
      <c r="BH3830"/>
      <c r="BI3830" t="inlineStr">
        <is>
          <t>DTXSID2035069</t>
        </is>
      </c>
      <c r="BJ3830" t="inlineStr">
        <is>
          <t>10.1016/j.cbpc.2010.09.004</t>
        </is>
      </c>
      <c r="BK3830"/>
      <c r="BL3830" t="inlineStr">
        <is>
          <t>Acute</t>
        </is>
      </c>
      <c r="BM3830"/>
      <c r="BN3830"/>
      <c r="BO3830"/>
      <c r="BP3830"/>
      <c r="BQ3830"/>
      <c r="BR3830"/>
      <c r="BS3830"/>
      <c r="BT3830" t="inlineStr">
        <is>
          <t>--</t>
        </is>
      </c>
      <c r="BU3830"/>
      <c r="BV3830"/>
      <c r="BW3830"/>
      <c r="BX3830"/>
      <c r="BY3830"/>
      <c r="BZ3830"/>
      <c r="CA3830"/>
      <c r="CB3830"/>
      <c r="CC3830"/>
      <c r="CD3830"/>
      <c r="CE3830"/>
      <c r="CF3830"/>
      <c r="CG3830"/>
      <c r="CH3830"/>
      <c r="CI3830"/>
      <c r="CJ3830" t="inlineStr">
        <is>
          <t xml:space="preserve">SOURCE/PURCHASED FROM AQUATIC BIOSYSTEMS, INC. (FORT COLLINS, CO, USA).//TMETH/USEPA (2002): 821-R-02-012.//MEDIA/2:1 DEIONIZED WATER:DECHLORINATED VIRGINIA KEY TAP WATER//   </t>
        </is>
      </c>
      <c r="CK3830" t="inlineStr">
        <is>
          <t>Mager,E.M., A.J. Esbaugh, K.V. Brix, A.C. Ryan, and M. Grosell</t>
        </is>
      </c>
      <c r="CL3830" t="n">
        <v>156480.0</v>
      </c>
      <c r="CM3830" t="inlineStr">
        <is>
          <t>Influences of Water Chemistry on the Acute Toxicity of Lead to Pimephales promelas and Ceriodaphnia dubia</t>
        </is>
      </c>
      <c r="CN3830" t="inlineStr">
        <is>
          <t>Comp. Biochem. Physiol. C Toxicol. Pharmacol.153(1): 82-90</t>
        </is>
      </c>
      <c r="CO3830" t="n">
        <v>2011.0</v>
      </c>
      <c r="CP3830" t="inlineStr">
        <is>
          <t>Mager,E.M., A.J. Esbaugh, K.V. Brix, A.C. Ryan, and M. Grosell (2011). Influences of Water Chemistry on the Acute Toxicity of Lead to Pimephales promelas and Ceriodaphnia dubia. Comp. Biochem. Physiol. C Toxicol. Pharmacol., 153, (1), 82-90. doi:10.1016/j.cbpc.2010.09.004. ECOREF#:156480</t>
        </is>
      </c>
    </row>
    <row r="3831">
      <c r="A3831" t="n">
        <v>1.0099748E7</v>
      </c>
      <c r="B3831" t="inlineStr">
        <is>
          <t>Nitric acid, Lead (2+) salt (2:1)</t>
        </is>
      </c>
      <c r="C3831"/>
      <c r="D3831" t="inlineStr">
        <is>
          <t>Measured</t>
        </is>
      </c>
      <c r="E3831" t="inlineStr">
        <is>
          <t>United States Environmental Protection Agency</t>
        </is>
      </c>
      <c r="F3831"/>
      <c r="G3831"/>
      <c r="H3831"/>
      <c r="I3831"/>
      <c r="J3831"/>
      <c r="K3831"/>
      <c r="L3831" t="inlineStr">
        <is>
          <t>Pimephales promelas</t>
        </is>
      </c>
      <c r="M3831" t="inlineStr">
        <is>
          <t>Fathead Minnow</t>
        </is>
      </c>
      <c r="N3831" t="inlineStr">
        <is>
          <t>Larva</t>
        </is>
      </c>
      <c r="O3831"/>
      <c r="P3831" t="n">
        <v>8.0</v>
      </c>
      <c r="Q3831"/>
      <c r="R3831"/>
      <c r="S3831"/>
      <c r="T3831"/>
      <c r="U3831" t="inlineStr">
        <is>
          <t>Day(s)</t>
        </is>
      </c>
      <c r="V3831" t="inlineStr">
        <is>
          <t>Flow-through</t>
        </is>
      </c>
      <c r="W3831" t="inlineStr">
        <is>
          <t>Fresh water</t>
        </is>
      </c>
      <c r="X3831" t="inlineStr">
        <is>
          <t>Lab</t>
        </is>
      </c>
      <c r="Y3831"/>
      <c r="Z3831" t="inlineStr">
        <is>
          <t>Dissolved</t>
        </is>
      </c>
      <c r="AA3831"/>
      <c r="AB3831" t="n">
        <v>0.698</v>
      </c>
      <c r="AC3831"/>
      <c r="AD3831" t="n">
        <v>0.34</v>
      </c>
      <c r="AE3831"/>
      <c r="AF3831" t="n">
        <v>0.905</v>
      </c>
      <c r="AG3831" t="inlineStr">
        <is>
          <t>AI mg/L</t>
        </is>
      </c>
      <c r="AH3831"/>
      <c r="AI3831"/>
      <c r="AJ3831"/>
      <c r="AK3831"/>
      <c r="AL3831"/>
      <c r="AM3831"/>
      <c r="AN3831"/>
      <c r="AO3831"/>
      <c r="AP3831"/>
      <c r="AQ3831"/>
      <c r="AR3831"/>
      <c r="AS3831"/>
      <c r="AT3831"/>
      <c r="AU3831"/>
      <c r="AV3831"/>
      <c r="AW3831"/>
      <c r="AX3831" t="inlineStr">
        <is>
          <t>Mortality</t>
        </is>
      </c>
      <c r="AY3831" t="inlineStr">
        <is>
          <t>Mortality</t>
        </is>
      </c>
      <c r="AZ3831" t="inlineStr">
        <is>
          <t>LC50</t>
        </is>
      </c>
      <c r="BA3831"/>
      <c r="BB3831" t="n">
        <v>4.0</v>
      </c>
      <c r="BC3831"/>
      <c r="BD3831"/>
      <c r="BE3831"/>
      <c r="BF3831"/>
      <c r="BG3831" t="inlineStr">
        <is>
          <t>Day(s)</t>
        </is>
      </c>
      <c r="BH3831"/>
      <c r="BI3831" t="inlineStr">
        <is>
          <t>DTXSID2035069</t>
        </is>
      </c>
      <c r="BJ3831" t="inlineStr">
        <is>
          <t>10.1016/j.cbpc.2010.09.004</t>
        </is>
      </c>
      <c r="BK3831"/>
      <c r="BL3831" t="inlineStr">
        <is>
          <t>Acute</t>
        </is>
      </c>
      <c r="BM3831"/>
      <c r="BN3831"/>
      <c r="BO3831"/>
      <c r="BP3831"/>
      <c r="BQ3831"/>
      <c r="BR3831"/>
      <c r="BS3831"/>
      <c r="BT3831" t="inlineStr">
        <is>
          <t>--</t>
        </is>
      </c>
      <c r="BU3831"/>
      <c r="BV3831"/>
      <c r="BW3831"/>
      <c r="BX3831"/>
      <c r="BY3831"/>
      <c r="BZ3831"/>
      <c r="CA3831"/>
      <c r="CB3831"/>
      <c r="CC3831"/>
      <c r="CD3831"/>
      <c r="CE3831"/>
      <c r="CF3831"/>
      <c r="CG3831"/>
      <c r="CH3831"/>
      <c r="CI3831"/>
      <c r="CJ3831" t="inlineStr">
        <is>
          <t xml:space="preserve">SOURCE/PURCHASED FROM AQUATIC BIOSYSTEMS, INC. (FORT COLLINS, CO, USA).//TMETH/USEPA (2002): 821-R-02-012.//MEDIA/2:1 DEIONIZED WATER:DECHLORINATED VIRGINIA KEY TAP WATER//   </t>
        </is>
      </c>
      <c r="CK3831" t="inlineStr">
        <is>
          <t>Mager,E.M., A.J. Esbaugh, K.V. Brix, A.C. Ryan, and M. Grosell</t>
        </is>
      </c>
      <c r="CL3831" t="n">
        <v>156480.0</v>
      </c>
      <c r="CM3831" t="inlineStr">
        <is>
          <t>Influences of Water Chemistry on the Acute Toxicity of Lead to Pimephales promelas and Ceriodaphnia dubia</t>
        </is>
      </c>
      <c r="CN3831" t="inlineStr">
        <is>
          <t>Comp. Biochem. Physiol. C Toxicol. Pharmacol.153(1): 82-90</t>
        </is>
      </c>
      <c r="CO3831" t="n">
        <v>2011.0</v>
      </c>
      <c r="CP3831" t="inlineStr">
        <is>
          <t>Mager,E.M., A.J. Esbaugh, K.V. Brix, A.C. Ryan, and M. Grosell (2011). Influences of Water Chemistry on the Acute Toxicity of Lead to Pimephales promelas and Ceriodaphnia dubia. Comp. Biochem. Physiol. C Toxicol. Pharmacol., 153, (1), 82-90. doi:10.1016/j.cbpc.2010.09.004. ECOREF#:156480</t>
        </is>
      </c>
    </row>
    <row r="3832">
      <c r="A3832" t="n">
        <v>1.0099748E7</v>
      </c>
      <c r="B3832" t="inlineStr">
        <is>
          <t>Nitric acid, Lead (2+) salt (2:1)</t>
        </is>
      </c>
      <c r="C3832"/>
      <c r="D3832" t="inlineStr">
        <is>
          <t>Measured</t>
        </is>
      </c>
      <c r="E3832" t="inlineStr">
        <is>
          <t>United States Environmental Protection Agency</t>
        </is>
      </c>
      <c r="F3832"/>
      <c r="G3832"/>
      <c r="H3832"/>
      <c r="I3832"/>
      <c r="J3832"/>
      <c r="K3832"/>
      <c r="L3832" t="inlineStr">
        <is>
          <t>Pimephales promelas</t>
        </is>
      </c>
      <c r="M3832" t="inlineStr">
        <is>
          <t>Fathead Minnow</t>
        </is>
      </c>
      <c r="N3832" t="inlineStr">
        <is>
          <t>Larva</t>
        </is>
      </c>
      <c r="O3832"/>
      <c r="P3832" t="n">
        <v>8.0</v>
      </c>
      <c r="Q3832"/>
      <c r="R3832"/>
      <c r="S3832"/>
      <c r="T3832"/>
      <c r="U3832" t="inlineStr">
        <is>
          <t>Day(s)</t>
        </is>
      </c>
      <c r="V3832" t="inlineStr">
        <is>
          <t>Flow-through</t>
        </is>
      </c>
      <c r="W3832" t="inlineStr">
        <is>
          <t>Fresh water</t>
        </is>
      </c>
      <c r="X3832" t="inlineStr">
        <is>
          <t>Lab</t>
        </is>
      </c>
      <c r="Y3832"/>
      <c r="Z3832" t="inlineStr">
        <is>
          <t>Dissolved</t>
        </is>
      </c>
      <c r="AA3832"/>
      <c r="AB3832" t="n">
        <v>1.719</v>
      </c>
      <c r="AC3832"/>
      <c r="AD3832" t="n">
        <v>1.487</v>
      </c>
      <c r="AE3832"/>
      <c r="AF3832" t="n">
        <v>1.948</v>
      </c>
      <c r="AG3832" t="inlineStr">
        <is>
          <t>AI mg/L</t>
        </is>
      </c>
      <c r="AH3832"/>
      <c r="AI3832"/>
      <c r="AJ3832"/>
      <c r="AK3832"/>
      <c r="AL3832"/>
      <c r="AM3832"/>
      <c r="AN3832"/>
      <c r="AO3832"/>
      <c r="AP3832"/>
      <c r="AQ3832"/>
      <c r="AR3832"/>
      <c r="AS3832"/>
      <c r="AT3832"/>
      <c r="AU3832"/>
      <c r="AV3832"/>
      <c r="AW3832"/>
      <c r="AX3832" t="inlineStr">
        <is>
          <t>Mortality</t>
        </is>
      </c>
      <c r="AY3832" t="inlineStr">
        <is>
          <t>Mortality</t>
        </is>
      </c>
      <c r="AZ3832" t="inlineStr">
        <is>
          <t>LC50</t>
        </is>
      </c>
      <c r="BA3832"/>
      <c r="BB3832" t="n">
        <v>4.0</v>
      </c>
      <c r="BC3832"/>
      <c r="BD3832"/>
      <c r="BE3832"/>
      <c r="BF3832"/>
      <c r="BG3832" t="inlineStr">
        <is>
          <t>Day(s)</t>
        </is>
      </c>
      <c r="BH3832"/>
      <c r="BI3832" t="inlineStr">
        <is>
          <t>DTXSID2035069</t>
        </is>
      </c>
      <c r="BJ3832" t="inlineStr">
        <is>
          <t>10.1016/j.cbpc.2010.09.004</t>
        </is>
      </c>
      <c r="BK3832"/>
      <c r="BL3832" t="inlineStr">
        <is>
          <t>Acute</t>
        </is>
      </c>
      <c r="BM3832"/>
      <c r="BN3832"/>
      <c r="BO3832"/>
      <c r="BP3832"/>
      <c r="BQ3832"/>
      <c r="BR3832"/>
      <c r="BS3832"/>
      <c r="BT3832" t="inlineStr">
        <is>
          <t>--</t>
        </is>
      </c>
      <c r="BU3832"/>
      <c r="BV3832"/>
      <c r="BW3832"/>
      <c r="BX3832"/>
      <c r="BY3832"/>
      <c r="BZ3832"/>
      <c r="CA3832"/>
      <c r="CB3832"/>
      <c r="CC3832"/>
      <c r="CD3832"/>
      <c r="CE3832"/>
      <c r="CF3832"/>
      <c r="CG3832"/>
      <c r="CH3832"/>
      <c r="CI3832"/>
      <c r="CJ3832" t="inlineStr">
        <is>
          <t xml:space="preserve">SOURCE/PURCHASED FROM AQUATIC BIOSYSTEMS, INC. (FORT COLLINS, CO, USA).//TMETH/USEPA (2002): 821-R-02-012.//MEDIA/2:1 DEIONIZED WATER:DECHLORINATED VIRGINIA KEY TAP WATER//   </t>
        </is>
      </c>
      <c r="CK3832" t="inlineStr">
        <is>
          <t>Mager,E.M., A.J. Esbaugh, K.V. Brix, A.C. Ryan, and M. Grosell</t>
        </is>
      </c>
      <c r="CL3832" t="n">
        <v>156480.0</v>
      </c>
      <c r="CM3832" t="inlineStr">
        <is>
          <t>Influences of Water Chemistry on the Acute Toxicity of Lead to Pimephales promelas and Ceriodaphnia dubia</t>
        </is>
      </c>
      <c r="CN3832" t="inlineStr">
        <is>
          <t>Comp. Biochem. Physiol. C Toxicol. Pharmacol.153(1): 82-90</t>
        </is>
      </c>
      <c r="CO3832" t="n">
        <v>2011.0</v>
      </c>
      <c r="CP3832" t="inlineStr">
        <is>
          <t>Mager,E.M., A.J. Esbaugh, K.V. Brix, A.C. Ryan, and M. Grosell (2011). Influences of Water Chemistry on the Acute Toxicity of Lead to Pimephales promelas and Ceriodaphnia dubia. Comp. Biochem. Physiol. C Toxicol. Pharmacol., 153, (1), 82-90. doi:10.1016/j.cbpc.2010.09.004. ECOREF#:156480</t>
        </is>
      </c>
    </row>
    <row r="3833">
      <c r="A3833" t="n">
        <v>1.0099748E7</v>
      </c>
      <c r="B3833" t="inlineStr">
        <is>
          <t>Nitric acid, Lead (2+) salt (2:1)</t>
        </is>
      </c>
      <c r="C3833"/>
      <c r="D3833" t="inlineStr">
        <is>
          <t>Measured</t>
        </is>
      </c>
      <c r="E3833" t="inlineStr">
        <is>
          <t>United States Environmental Protection Agency</t>
        </is>
      </c>
      <c r="F3833"/>
      <c r="G3833"/>
      <c r="H3833"/>
      <c r="I3833"/>
      <c r="J3833"/>
      <c r="K3833"/>
      <c r="L3833" t="inlineStr">
        <is>
          <t>Pimephales promelas</t>
        </is>
      </c>
      <c r="M3833" t="inlineStr">
        <is>
          <t>Fathead Minnow</t>
        </is>
      </c>
      <c r="N3833" t="inlineStr">
        <is>
          <t>Larva</t>
        </is>
      </c>
      <c r="O3833"/>
      <c r="P3833" t="n">
        <v>8.0</v>
      </c>
      <c r="Q3833"/>
      <c r="R3833"/>
      <c r="S3833"/>
      <c r="T3833"/>
      <c r="U3833" t="inlineStr">
        <is>
          <t>Day(s)</t>
        </is>
      </c>
      <c r="V3833" t="inlineStr">
        <is>
          <t>Flow-through</t>
        </is>
      </c>
      <c r="W3833" t="inlineStr">
        <is>
          <t>Fresh water</t>
        </is>
      </c>
      <c r="X3833" t="inlineStr">
        <is>
          <t>Lab</t>
        </is>
      </c>
      <c r="Y3833"/>
      <c r="Z3833" t="inlineStr">
        <is>
          <t>Dissolved</t>
        </is>
      </c>
      <c r="AA3833"/>
      <c r="AB3833" t="n">
        <v>0.439</v>
      </c>
      <c r="AC3833"/>
      <c r="AD3833" t="n">
        <v>0.214</v>
      </c>
      <c r="AE3833"/>
      <c r="AF3833" t="n">
        <v>0.961</v>
      </c>
      <c r="AG3833" t="inlineStr">
        <is>
          <t>AI mg/L</t>
        </is>
      </c>
      <c r="AH3833"/>
      <c r="AI3833"/>
      <c r="AJ3833"/>
      <c r="AK3833"/>
      <c r="AL3833"/>
      <c r="AM3833"/>
      <c r="AN3833"/>
      <c r="AO3833"/>
      <c r="AP3833"/>
      <c r="AQ3833"/>
      <c r="AR3833"/>
      <c r="AS3833"/>
      <c r="AT3833"/>
      <c r="AU3833"/>
      <c r="AV3833"/>
      <c r="AW3833"/>
      <c r="AX3833" t="inlineStr">
        <is>
          <t>Mortality</t>
        </is>
      </c>
      <c r="AY3833" t="inlineStr">
        <is>
          <t>Mortality</t>
        </is>
      </c>
      <c r="AZ3833" t="inlineStr">
        <is>
          <t>LC50</t>
        </is>
      </c>
      <c r="BA3833"/>
      <c r="BB3833" t="n">
        <v>4.0</v>
      </c>
      <c r="BC3833"/>
      <c r="BD3833"/>
      <c r="BE3833"/>
      <c r="BF3833"/>
      <c r="BG3833" t="inlineStr">
        <is>
          <t>Day(s)</t>
        </is>
      </c>
      <c r="BH3833"/>
      <c r="BI3833" t="inlineStr">
        <is>
          <t>DTXSID2035069</t>
        </is>
      </c>
      <c r="BJ3833" t="inlineStr">
        <is>
          <t>10.1016/j.cbpc.2010.09.004</t>
        </is>
      </c>
      <c r="BK3833"/>
      <c r="BL3833" t="inlineStr">
        <is>
          <t>Acute</t>
        </is>
      </c>
      <c r="BM3833"/>
      <c r="BN3833"/>
      <c r="BO3833"/>
      <c r="BP3833"/>
      <c r="BQ3833"/>
      <c r="BR3833"/>
      <c r="BS3833"/>
      <c r="BT3833" t="inlineStr">
        <is>
          <t>--</t>
        </is>
      </c>
      <c r="BU3833"/>
      <c r="BV3833"/>
      <c r="BW3833"/>
      <c r="BX3833"/>
      <c r="BY3833"/>
      <c r="BZ3833"/>
      <c r="CA3833"/>
      <c r="CB3833"/>
      <c r="CC3833"/>
      <c r="CD3833"/>
      <c r="CE3833"/>
      <c r="CF3833"/>
      <c r="CG3833"/>
      <c r="CH3833"/>
      <c r="CI3833"/>
      <c r="CJ3833" t="inlineStr">
        <is>
          <t xml:space="preserve">SOURCE/PURCHASED FROM AQUATIC BIOSYSTEMS, INC. (FORT COLLINS, CO, USA).//TMETH/USEPA (2002): 821-R-02-012.//MEDIA/2:1 DEIONIZED WATER:DECHLORINATED VIRGINIA KEY TAP WATER//   </t>
        </is>
      </c>
      <c r="CK3833" t="inlineStr">
        <is>
          <t>Mager,E.M., A.J. Esbaugh, K.V. Brix, A.C. Ryan, and M. Grosell</t>
        </is>
      </c>
      <c r="CL3833" t="n">
        <v>156480.0</v>
      </c>
      <c r="CM3833" t="inlineStr">
        <is>
          <t>Influences of Water Chemistry on the Acute Toxicity of Lead to Pimephales promelas and Ceriodaphnia dubia</t>
        </is>
      </c>
      <c r="CN3833" t="inlineStr">
        <is>
          <t>Comp. Biochem. Physiol. C Toxicol. Pharmacol.153(1): 82-90</t>
        </is>
      </c>
      <c r="CO3833" t="n">
        <v>2011.0</v>
      </c>
      <c r="CP3833" t="inlineStr">
        <is>
          <t>Mager,E.M., A.J. Esbaugh, K.V. Brix, A.C. Ryan, and M. Grosell (2011). Influences of Water Chemistry on the Acute Toxicity of Lead to Pimephales promelas and Ceriodaphnia dubia. Comp. Biochem. Physiol. C Toxicol. Pharmacol., 153, (1), 82-90. doi:10.1016/j.cbpc.2010.09.004. ECOREF#:156480</t>
        </is>
      </c>
    </row>
    <row r="3834">
      <c r="A3834" t="n">
        <v>1.0099748E7</v>
      </c>
      <c r="B3834" t="inlineStr">
        <is>
          <t>Nitric acid, Lead (2+) salt (2:1)</t>
        </is>
      </c>
      <c r="C3834"/>
      <c r="D3834" t="inlineStr">
        <is>
          <t>Measured</t>
        </is>
      </c>
      <c r="E3834" t="inlineStr">
        <is>
          <t>United States Environmental Protection Agency</t>
        </is>
      </c>
      <c r="F3834"/>
      <c r="G3834"/>
      <c r="H3834"/>
      <c r="I3834"/>
      <c r="J3834"/>
      <c r="K3834"/>
      <c r="L3834" t="inlineStr">
        <is>
          <t>Pimephales promelas</t>
        </is>
      </c>
      <c r="M3834" t="inlineStr">
        <is>
          <t>Fathead Minnow</t>
        </is>
      </c>
      <c r="N3834" t="inlineStr">
        <is>
          <t>Larva</t>
        </is>
      </c>
      <c r="O3834"/>
      <c r="P3834" t="n">
        <v>8.0</v>
      </c>
      <c r="Q3834"/>
      <c r="R3834"/>
      <c r="S3834"/>
      <c r="T3834"/>
      <c r="U3834" t="inlineStr">
        <is>
          <t>Day(s)</t>
        </is>
      </c>
      <c r="V3834" t="inlineStr">
        <is>
          <t>Flow-through</t>
        </is>
      </c>
      <c r="W3834" t="inlineStr">
        <is>
          <t>Fresh water</t>
        </is>
      </c>
      <c r="X3834" t="inlineStr">
        <is>
          <t>Lab</t>
        </is>
      </c>
      <c r="Y3834"/>
      <c r="Z3834" t="inlineStr">
        <is>
          <t>Dissolved</t>
        </is>
      </c>
      <c r="AA3834"/>
      <c r="AB3834" t="n">
        <v>1.148</v>
      </c>
      <c r="AC3834"/>
      <c r="AD3834" t="n">
        <v>0.962</v>
      </c>
      <c r="AE3834"/>
      <c r="AF3834" t="n">
        <v>1.342</v>
      </c>
      <c r="AG3834" t="inlineStr">
        <is>
          <t>AI mg/L</t>
        </is>
      </c>
      <c r="AH3834"/>
      <c r="AI3834"/>
      <c r="AJ3834"/>
      <c r="AK3834"/>
      <c r="AL3834"/>
      <c r="AM3834"/>
      <c r="AN3834"/>
      <c r="AO3834"/>
      <c r="AP3834"/>
      <c r="AQ3834"/>
      <c r="AR3834"/>
      <c r="AS3834"/>
      <c r="AT3834"/>
      <c r="AU3834"/>
      <c r="AV3834"/>
      <c r="AW3834"/>
      <c r="AX3834" t="inlineStr">
        <is>
          <t>Mortality</t>
        </is>
      </c>
      <c r="AY3834" t="inlineStr">
        <is>
          <t>Mortality</t>
        </is>
      </c>
      <c r="AZ3834" t="inlineStr">
        <is>
          <t>LC50</t>
        </is>
      </c>
      <c r="BA3834"/>
      <c r="BB3834" t="n">
        <v>4.0</v>
      </c>
      <c r="BC3834"/>
      <c r="BD3834"/>
      <c r="BE3834"/>
      <c r="BF3834"/>
      <c r="BG3834" t="inlineStr">
        <is>
          <t>Day(s)</t>
        </is>
      </c>
      <c r="BH3834"/>
      <c r="BI3834" t="inlineStr">
        <is>
          <t>DTXSID2035069</t>
        </is>
      </c>
      <c r="BJ3834" t="inlineStr">
        <is>
          <t>10.1016/j.cbpc.2010.09.004</t>
        </is>
      </c>
      <c r="BK3834"/>
      <c r="BL3834" t="inlineStr">
        <is>
          <t>Acute</t>
        </is>
      </c>
      <c r="BM3834"/>
      <c r="BN3834"/>
      <c r="BO3834"/>
      <c r="BP3834"/>
      <c r="BQ3834"/>
      <c r="BR3834"/>
      <c r="BS3834"/>
      <c r="BT3834" t="inlineStr">
        <is>
          <t>--</t>
        </is>
      </c>
      <c r="BU3834"/>
      <c r="BV3834"/>
      <c r="BW3834"/>
      <c r="BX3834"/>
      <c r="BY3834"/>
      <c r="BZ3834"/>
      <c r="CA3834"/>
      <c r="CB3834"/>
      <c r="CC3834"/>
      <c r="CD3834"/>
      <c r="CE3834"/>
      <c r="CF3834"/>
      <c r="CG3834"/>
      <c r="CH3834"/>
      <c r="CI3834"/>
      <c r="CJ3834" t="inlineStr">
        <is>
          <t xml:space="preserve">SOURCE/PURCHASED FROM AQUATIC BIOSYSTEMS, INC. (FORT COLLINS, CO, USA).//TMETH/USEPA (2002): 821-R-02-012.//MEDIA/2:1 DEIONIZED WATER:DECHLORINATED VIRGINIA KEY TAP WATER//   </t>
        </is>
      </c>
      <c r="CK3834" t="inlineStr">
        <is>
          <t>Mager,E.M., A.J. Esbaugh, K.V. Brix, A.C. Ryan, and M. Grosell</t>
        </is>
      </c>
      <c r="CL3834" t="n">
        <v>156480.0</v>
      </c>
      <c r="CM3834" t="inlineStr">
        <is>
          <t>Influences of Water Chemistry on the Acute Toxicity of Lead to Pimephales promelas and Ceriodaphnia dubia</t>
        </is>
      </c>
      <c r="CN3834" t="inlineStr">
        <is>
          <t>Comp. Biochem. Physiol. C Toxicol. Pharmacol.153(1): 82-90</t>
        </is>
      </c>
      <c r="CO3834" t="n">
        <v>2011.0</v>
      </c>
      <c r="CP3834" t="inlineStr">
        <is>
          <t>Mager,E.M., A.J. Esbaugh, K.V. Brix, A.C. Ryan, and M. Grosell (2011). Influences of Water Chemistry on the Acute Toxicity of Lead to Pimephales promelas and Ceriodaphnia dubia. Comp. Biochem. Physiol. C Toxicol. Pharmacol., 153, (1), 82-90. doi:10.1016/j.cbpc.2010.09.004. ECOREF#:156480</t>
        </is>
      </c>
    </row>
    <row r="3835">
      <c r="A3835" t="n">
        <v>1.0099748E7</v>
      </c>
      <c r="B3835" t="inlineStr">
        <is>
          <t>Nitric acid, Lead (2+) salt (2:1)</t>
        </is>
      </c>
      <c r="C3835"/>
      <c r="D3835" t="inlineStr">
        <is>
          <t>Measured</t>
        </is>
      </c>
      <c r="E3835" t="inlineStr">
        <is>
          <t>Not reported</t>
        </is>
      </c>
      <c r="F3835"/>
      <c r="G3835"/>
      <c r="H3835"/>
      <c r="I3835"/>
      <c r="J3835"/>
      <c r="K3835"/>
      <c r="L3835" t="inlineStr">
        <is>
          <t>Pimephales promelas</t>
        </is>
      </c>
      <c r="M3835" t="inlineStr">
        <is>
          <t>Fathead Minnow</t>
        </is>
      </c>
      <c r="N3835" t="inlineStr">
        <is>
          <t>Larva</t>
        </is>
      </c>
      <c r="O3835"/>
      <c r="P3835" t="n">
        <v>8.0</v>
      </c>
      <c r="Q3835"/>
      <c r="R3835"/>
      <c r="S3835"/>
      <c r="T3835"/>
      <c r="U3835" t="inlineStr">
        <is>
          <t>Day(s)</t>
        </is>
      </c>
      <c r="V3835" t="inlineStr">
        <is>
          <t>Flow-through</t>
        </is>
      </c>
      <c r="W3835" t="inlineStr">
        <is>
          <t>Fresh water</t>
        </is>
      </c>
      <c r="X3835" t="inlineStr">
        <is>
          <t>Lab</t>
        </is>
      </c>
      <c r="Y3835" t="n">
        <v>6.0</v>
      </c>
      <c r="Z3835" t="inlineStr">
        <is>
          <t>Dissolved</t>
        </is>
      </c>
      <c r="AA3835"/>
      <c r="AB3835" t="n">
        <v>0.79</v>
      </c>
      <c r="AC3835"/>
      <c r="AD3835" t="n">
        <v>0.651</v>
      </c>
      <c r="AE3835"/>
      <c r="AF3835" t="n">
        <v>1.022</v>
      </c>
      <c r="AG3835" t="inlineStr">
        <is>
          <t>AI mg/L</t>
        </is>
      </c>
      <c r="AH3835"/>
      <c r="AI3835"/>
      <c r="AJ3835"/>
      <c r="AK3835"/>
      <c r="AL3835"/>
      <c r="AM3835"/>
      <c r="AN3835"/>
      <c r="AO3835"/>
      <c r="AP3835"/>
      <c r="AQ3835"/>
      <c r="AR3835"/>
      <c r="AS3835"/>
      <c r="AT3835"/>
      <c r="AU3835"/>
      <c r="AV3835"/>
      <c r="AW3835"/>
      <c r="AX3835" t="inlineStr">
        <is>
          <t>Mortality</t>
        </is>
      </c>
      <c r="AY3835" t="inlineStr">
        <is>
          <t>Mortality</t>
        </is>
      </c>
      <c r="AZ3835" t="inlineStr">
        <is>
          <t>LC50</t>
        </is>
      </c>
      <c r="BA3835"/>
      <c r="BB3835" t="n">
        <v>4.0</v>
      </c>
      <c r="BC3835"/>
      <c r="BD3835"/>
      <c r="BE3835"/>
      <c r="BF3835"/>
      <c r="BG3835" t="inlineStr">
        <is>
          <t>Day(s)</t>
        </is>
      </c>
      <c r="BH3835"/>
      <c r="BI3835" t="inlineStr">
        <is>
          <t>DTXSID2035069</t>
        </is>
      </c>
      <c r="BJ3835" t="inlineStr">
        <is>
          <t>10.1016/j.cbpc.2010.09.004</t>
        </is>
      </c>
      <c r="BK3835"/>
      <c r="BL3835" t="inlineStr">
        <is>
          <t>Chronic</t>
        </is>
      </c>
      <c r="BM3835"/>
      <c r="BN3835"/>
      <c r="BO3835"/>
      <c r="BP3835"/>
      <c r="BQ3835"/>
      <c r="BR3835"/>
      <c r="BS3835"/>
      <c r="BT3835" t="inlineStr">
        <is>
          <t>--</t>
        </is>
      </c>
      <c r="BU3835"/>
      <c r="BV3835"/>
      <c r="BW3835"/>
      <c r="BX3835"/>
      <c r="BY3835"/>
      <c r="BZ3835"/>
      <c r="CA3835"/>
      <c r="CB3835"/>
      <c r="CC3835"/>
      <c r="CD3835"/>
      <c r="CE3835"/>
      <c r="CF3835"/>
      <c r="CG3835"/>
      <c r="CH3835"/>
      <c r="CI3835"/>
      <c r="CJ3835" t="inlineStr">
        <is>
          <t xml:space="preserve">SOURCE/PURCHASED FROM AQUATIC BIOSYSTEMS, INC. (FORT COLLINS, CO, USA).//MEDIA/2:1 DEIONIZED WATER:DECHLORINATED VIRGINIA KEY TAP WATER//   </t>
        </is>
      </c>
      <c r="CK3835" t="inlineStr">
        <is>
          <t>Mager,E.M., A.J. Esbaugh, K.V. Brix, A.C. Ryan, and M. Grosell</t>
        </is>
      </c>
      <c r="CL3835" t="n">
        <v>156480.0</v>
      </c>
      <c r="CM3835" t="inlineStr">
        <is>
          <t>Influences of Water Chemistry on the Acute Toxicity of Lead to Pimephales promelas and Ceriodaphnia dubia</t>
        </is>
      </c>
      <c r="CN3835" t="inlineStr">
        <is>
          <t>Comp. Biochem. Physiol. C Toxicol. Pharmacol.153(1): 82-90</t>
        </is>
      </c>
      <c r="CO3835" t="n">
        <v>2011.0</v>
      </c>
      <c r="CP3835" t="inlineStr">
        <is>
          <t>Mager,E.M., A.J. Esbaugh, K.V. Brix, A.C. Ryan, and M. Grosell (2011). Influences of Water Chemistry on the Acute Toxicity of Lead to Pimephales promelas and Ceriodaphnia dubia. Comp. Biochem. Physiol. C Toxicol. Pharmacol., 153, (1), 82-90. doi:10.1016/j.cbpc.2010.09.004. ECOREF#:156480</t>
        </is>
      </c>
    </row>
    <row r="3836">
      <c r="A3836" t="n">
        <v>1.0099748E7</v>
      </c>
      <c r="B3836" t="inlineStr">
        <is>
          <t>Nitric acid, Lead (2+) salt (2:1)</t>
        </is>
      </c>
      <c r="C3836"/>
      <c r="D3836" t="inlineStr">
        <is>
          <t>Measured</t>
        </is>
      </c>
      <c r="E3836" t="inlineStr">
        <is>
          <t>Not reported</t>
        </is>
      </c>
      <c r="F3836"/>
      <c r="G3836"/>
      <c r="H3836"/>
      <c r="I3836"/>
      <c r="J3836"/>
      <c r="K3836"/>
      <c r="L3836" t="inlineStr">
        <is>
          <t>Pimephales promelas</t>
        </is>
      </c>
      <c r="M3836" t="inlineStr">
        <is>
          <t>Fathead Minnow</t>
        </is>
      </c>
      <c r="N3836" t="inlineStr">
        <is>
          <t>Larva</t>
        </is>
      </c>
      <c r="O3836"/>
      <c r="P3836" t="n">
        <v>8.0</v>
      </c>
      <c r="Q3836"/>
      <c r="R3836"/>
      <c r="S3836"/>
      <c r="T3836"/>
      <c r="U3836" t="inlineStr">
        <is>
          <t>Day(s)</t>
        </is>
      </c>
      <c r="V3836" t="inlineStr">
        <is>
          <t>Flow-through</t>
        </is>
      </c>
      <c r="W3836" t="inlineStr">
        <is>
          <t>Fresh water</t>
        </is>
      </c>
      <c r="X3836" t="inlineStr">
        <is>
          <t>Lab</t>
        </is>
      </c>
      <c r="Y3836" t="n">
        <v>6.0</v>
      </c>
      <c r="Z3836" t="inlineStr">
        <is>
          <t>Dissolved</t>
        </is>
      </c>
      <c r="AA3836"/>
      <c r="AB3836" t="n">
        <v>0.372</v>
      </c>
      <c r="AC3836"/>
      <c r="AD3836" t="n">
        <v>0.318</v>
      </c>
      <c r="AE3836"/>
      <c r="AF3836" t="n">
        <v>0.432</v>
      </c>
      <c r="AG3836" t="inlineStr">
        <is>
          <t>AI mg/L</t>
        </is>
      </c>
      <c r="AH3836"/>
      <c r="AI3836"/>
      <c r="AJ3836"/>
      <c r="AK3836"/>
      <c r="AL3836"/>
      <c r="AM3836"/>
      <c r="AN3836"/>
      <c r="AO3836"/>
      <c r="AP3836"/>
      <c r="AQ3836"/>
      <c r="AR3836"/>
      <c r="AS3836"/>
      <c r="AT3836"/>
      <c r="AU3836"/>
      <c r="AV3836"/>
      <c r="AW3836"/>
      <c r="AX3836" t="inlineStr">
        <is>
          <t>Mortality</t>
        </is>
      </c>
      <c r="AY3836" t="inlineStr">
        <is>
          <t>Mortality</t>
        </is>
      </c>
      <c r="AZ3836" t="inlineStr">
        <is>
          <t>LC50</t>
        </is>
      </c>
      <c r="BA3836"/>
      <c r="BB3836" t="n">
        <v>4.0</v>
      </c>
      <c r="BC3836"/>
      <c r="BD3836"/>
      <c r="BE3836"/>
      <c r="BF3836"/>
      <c r="BG3836" t="inlineStr">
        <is>
          <t>Day(s)</t>
        </is>
      </c>
      <c r="BH3836"/>
      <c r="BI3836" t="inlineStr">
        <is>
          <t>DTXSID2035069</t>
        </is>
      </c>
      <c r="BJ3836" t="inlineStr">
        <is>
          <t>10.1016/j.cbpc.2006.04.014</t>
        </is>
      </c>
      <c r="BK3836"/>
      <c r="BL3836" t="inlineStr">
        <is>
          <t>Chronic</t>
        </is>
      </c>
      <c r="BM3836"/>
      <c r="BN3836"/>
      <c r="BO3836"/>
      <c r="BP3836"/>
      <c r="BQ3836"/>
      <c r="BR3836"/>
      <c r="BS3836"/>
      <c r="BT3836" t="inlineStr">
        <is>
          <t>--</t>
        </is>
      </c>
      <c r="BU3836"/>
      <c r="BV3836"/>
      <c r="BW3836"/>
      <c r="BX3836"/>
      <c r="BY3836"/>
      <c r="BZ3836"/>
      <c r="CA3836"/>
      <c r="CB3836"/>
      <c r="CC3836"/>
      <c r="CD3836"/>
      <c r="CE3836"/>
      <c r="CF3836"/>
      <c r="CG3836"/>
      <c r="CH3836"/>
      <c r="CI3836"/>
      <c r="CJ3836" t="inlineStr">
        <is>
          <t xml:space="preserve">SOURCE/AQUATIC BIOSYSTEM, INC. (FORT COLLINS, CO, USA).//MEDIA/MODIFIED BASE WATER CONSISTING OF 2:1 DEIONIZED WATER:DECHLORINATED VIRGINIA KEY TAP WATER WITH 2 MG HUMIC ACID..//   </t>
        </is>
      </c>
      <c r="CK3836" t="inlineStr">
        <is>
          <t>Grosell,M., R. Gerdes, and K.V. Brix</t>
        </is>
      </c>
      <c r="CL3836" t="n">
        <v>107253.0</v>
      </c>
      <c r="CM3836" t="inlineStr">
        <is>
          <t>Influence of Ca, Humic Acid and pH on Lead Accumulation and Toxicity in the Fathead Minnow During Prolonged Water-Borne Lead Exposure</t>
        </is>
      </c>
      <c r="CN3836" t="inlineStr">
        <is>
          <t>Comp. Biochem. Physiol. C Comp. Pharmacol. Toxicol.143:473-483</t>
        </is>
      </c>
      <c r="CO3836" t="n">
        <v>2006.0</v>
      </c>
      <c r="CP3836" t="inlineStr">
        <is>
          <t>Grosell,M., R. Gerdes, and K.V. Brix (2006). Influence of Ca, Humic Acid and pH on Lead Accumulation and Toxicity in the Fathead Minnow During Prolonged Water-Borne Lead Exposure. Comp. Biochem. Physiol. C Comp. Pharmacol. Toxicol., 143, 473-483. doi:10.1016/j.cbpc.2006.04.014. ECOREF#:107253</t>
        </is>
      </c>
    </row>
    <row r="3837">
      <c r="A3837" t="n">
        <v>1.0099748E7</v>
      </c>
      <c r="B3837" t="inlineStr">
        <is>
          <t>Nitric acid, Lead (2+) salt (2:1)</t>
        </is>
      </c>
      <c r="C3837"/>
      <c r="D3837" t="inlineStr">
        <is>
          <t>Measured</t>
        </is>
      </c>
      <c r="E3837" t="inlineStr">
        <is>
          <t>United States Environmental Protection Agency</t>
        </is>
      </c>
      <c r="F3837"/>
      <c r="G3837"/>
      <c r="H3837"/>
      <c r="I3837"/>
      <c r="J3837"/>
      <c r="K3837"/>
      <c r="L3837" t="inlineStr">
        <is>
          <t>Pimephales promelas</t>
        </is>
      </c>
      <c r="M3837" t="inlineStr">
        <is>
          <t>Fathead Minnow</t>
        </is>
      </c>
      <c r="N3837" t="inlineStr">
        <is>
          <t>Larva</t>
        </is>
      </c>
      <c r="O3837"/>
      <c r="P3837" t="n">
        <v>8.0</v>
      </c>
      <c r="Q3837"/>
      <c r="R3837"/>
      <c r="S3837"/>
      <c r="T3837"/>
      <c r="U3837" t="inlineStr">
        <is>
          <t>Day(s)</t>
        </is>
      </c>
      <c r="V3837" t="inlineStr">
        <is>
          <t>Flow-through</t>
        </is>
      </c>
      <c r="W3837" t="inlineStr">
        <is>
          <t>Fresh water</t>
        </is>
      </c>
      <c r="X3837" t="inlineStr">
        <is>
          <t>Lab</t>
        </is>
      </c>
      <c r="Y3837"/>
      <c r="Z3837" t="inlineStr">
        <is>
          <t>Dissolved</t>
        </is>
      </c>
      <c r="AA3837"/>
      <c r="AB3837" t="n">
        <v>1.356</v>
      </c>
      <c r="AC3837"/>
      <c r="AD3837" t="n">
        <v>1.162</v>
      </c>
      <c r="AE3837"/>
      <c r="AF3837" t="n">
        <v>1.534</v>
      </c>
      <c r="AG3837" t="inlineStr">
        <is>
          <t>AI mg/L</t>
        </is>
      </c>
      <c r="AH3837"/>
      <c r="AI3837"/>
      <c r="AJ3837"/>
      <c r="AK3837"/>
      <c r="AL3837"/>
      <c r="AM3837"/>
      <c r="AN3837"/>
      <c r="AO3837"/>
      <c r="AP3837"/>
      <c r="AQ3837"/>
      <c r="AR3837"/>
      <c r="AS3837"/>
      <c r="AT3837"/>
      <c r="AU3837"/>
      <c r="AV3837"/>
      <c r="AW3837"/>
      <c r="AX3837" t="inlineStr">
        <is>
          <t>Mortality</t>
        </is>
      </c>
      <c r="AY3837" t="inlineStr">
        <is>
          <t>Mortality</t>
        </is>
      </c>
      <c r="AZ3837" t="inlineStr">
        <is>
          <t>LC50</t>
        </is>
      </c>
      <c r="BA3837"/>
      <c r="BB3837" t="n">
        <v>4.0</v>
      </c>
      <c r="BC3837"/>
      <c r="BD3837"/>
      <c r="BE3837"/>
      <c r="BF3837"/>
      <c r="BG3837" t="inlineStr">
        <is>
          <t>Day(s)</t>
        </is>
      </c>
      <c r="BH3837"/>
      <c r="BI3837" t="inlineStr">
        <is>
          <t>DTXSID2035069</t>
        </is>
      </c>
      <c r="BJ3837" t="inlineStr">
        <is>
          <t>10.1016/j.cbpc.2010.09.004</t>
        </is>
      </c>
      <c r="BK3837"/>
      <c r="BL3837" t="inlineStr">
        <is>
          <t>Acute</t>
        </is>
      </c>
      <c r="BM3837"/>
      <c r="BN3837"/>
      <c r="BO3837"/>
      <c r="BP3837"/>
      <c r="BQ3837"/>
      <c r="BR3837"/>
      <c r="BS3837"/>
      <c r="BT3837" t="inlineStr">
        <is>
          <t>--</t>
        </is>
      </c>
      <c r="BU3837"/>
      <c r="BV3837"/>
      <c r="BW3837"/>
      <c r="BX3837"/>
      <c r="BY3837"/>
      <c r="BZ3837"/>
      <c r="CA3837"/>
      <c r="CB3837"/>
      <c r="CC3837"/>
      <c r="CD3837"/>
      <c r="CE3837"/>
      <c r="CF3837"/>
      <c r="CG3837"/>
      <c r="CH3837"/>
      <c r="CI3837"/>
      <c r="CJ3837" t="inlineStr">
        <is>
          <t xml:space="preserve">SOURCE/PURCHASED FROM AQUATIC BIOSYSTEMS, INC. (FORT COLLINS, CO, USA).//TMETH/USEPA (2002): 821-R-02-012.//MEDIA/2:1 DEIONIZED WATER:DECHLORINATED VIRGINIA KEY TAP WATER//   </t>
        </is>
      </c>
      <c r="CK3837" t="inlineStr">
        <is>
          <t>Mager,E.M., A.J. Esbaugh, K.V. Brix, A.C. Ryan, and M. Grosell</t>
        </is>
      </c>
      <c r="CL3837" t="n">
        <v>156480.0</v>
      </c>
      <c r="CM3837" t="inlineStr">
        <is>
          <t>Influences of Water Chemistry on the Acute Toxicity of Lead to Pimephales promelas and Ceriodaphnia dubia</t>
        </is>
      </c>
      <c r="CN3837" t="inlineStr">
        <is>
          <t>Comp. Biochem. Physiol. C Toxicol. Pharmacol.153(1): 82-90</t>
        </is>
      </c>
      <c r="CO3837" t="n">
        <v>2011.0</v>
      </c>
      <c r="CP3837" t="inlineStr">
        <is>
          <t>Mager,E.M., A.J. Esbaugh, K.V. Brix, A.C. Ryan, and M. Grosell (2011). Influences of Water Chemistry on the Acute Toxicity of Lead to Pimephales promelas and Ceriodaphnia dubia. Comp. Biochem. Physiol. C Toxicol. Pharmacol., 153, (1), 82-90. doi:10.1016/j.cbpc.2010.09.004. ECOREF#:156480</t>
        </is>
      </c>
    </row>
    <row r="3838">
      <c r="A3838" t="n">
        <v>1.0099748E7</v>
      </c>
      <c r="B3838" t="inlineStr">
        <is>
          <t>Nitric acid, Lead (2+) salt (2:1)</t>
        </is>
      </c>
      <c r="C3838"/>
      <c r="D3838" t="inlineStr">
        <is>
          <t>Measured</t>
        </is>
      </c>
      <c r="E3838" t="inlineStr">
        <is>
          <t>Not reported</t>
        </is>
      </c>
      <c r="F3838"/>
      <c r="G3838"/>
      <c r="H3838"/>
      <c r="I3838"/>
      <c r="J3838"/>
      <c r="K3838"/>
      <c r="L3838" t="inlineStr">
        <is>
          <t>Pimephales promelas</t>
        </is>
      </c>
      <c r="M3838" t="inlineStr">
        <is>
          <t>Fathead Minnow</t>
        </is>
      </c>
      <c r="N3838" t="inlineStr">
        <is>
          <t>Larva</t>
        </is>
      </c>
      <c r="O3838"/>
      <c r="P3838" t="n">
        <v>8.0</v>
      </c>
      <c r="Q3838"/>
      <c r="R3838"/>
      <c r="S3838"/>
      <c r="T3838"/>
      <c r="U3838" t="inlineStr">
        <is>
          <t>Day(s)</t>
        </is>
      </c>
      <c r="V3838" t="inlineStr">
        <is>
          <t>Flow-through</t>
        </is>
      </c>
      <c r="W3838" t="inlineStr">
        <is>
          <t>Fresh water</t>
        </is>
      </c>
      <c r="X3838" t="inlineStr">
        <is>
          <t>Lab</t>
        </is>
      </c>
      <c r="Y3838" t="n">
        <v>6.0</v>
      </c>
      <c r="Z3838" t="inlineStr">
        <is>
          <t>Dissolved</t>
        </is>
      </c>
      <c r="AA3838"/>
      <c r="AB3838" t="n">
        <v>1.656</v>
      </c>
      <c r="AC3838"/>
      <c r="AD3838" t="n">
        <v>1.14</v>
      </c>
      <c r="AE3838"/>
      <c r="AF3838" t="n">
        <v>2.779</v>
      </c>
      <c r="AG3838" t="inlineStr">
        <is>
          <t>AI mg/L</t>
        </is>
      </c>
      <c r="AH3838"/>
      <c r="AI3838"/>
      <c r="AJ3838"/>
      <c r="AK3838"/>
      <c r="AL3838"/>
      <c r="AM3838"/>
      <c r="AN3838"/>
      <c r="AO3838"/>
      <c r="AP3838"/>
      <c r="AQ3838"/>
      <c r="AR3838"/>
      <c r="AS3838"/>
      <c r="AT3838"/>
      <c r="AU3838"/>
      <c r="AV3838"/>
      <c r="AW3838"/>
      <c r="AX3838" t="inlineStr">
        <is>
          <t>Mortality</t>
        </is>
      </c>
      <c r="AY3838" t="inlineStr">
        <is>
          <t>Mortality</t>
        </is>
      </c>
      <c r="AZ3838" t="inlineStr">
        <is>
          <t>LC50</t>
        </is>
      </c>
      <c r="BA3838"/>
      <c r="BB3838" t="n">
        <v>4.0</v>
      </c>
      <c r="BC3838"/>
      <c r="BD3838"/>
      <c r="BE3838"/>
      <c r="BF3838"/>
      <c r="BG3838" t="inlineStr">
        <is>
          <t>Day(s)</t>
        </is>
      </c>
      <c r="BH3838"/>
      <c r="BI3838" t="inlineStr">
        <is>
          <t>DTXSID2035069</t>
        </is>
      </c>
      <c r="BJ3838" t="inlineStr">
        <is>
          <t>10.1016/j.cbpc.2006.04.014</t>
        </is>
      </c>
      <c r="BK3838"/>
      <c r="BL3838" t="inlineStr">
        <is>
          <t>Chronic</t>
        </is>
      </c>
      <c r="BM3838"/>
      <c r="BN3838"/>
      <c r="BO3838"/>
      <c r="BP3838"/>
      <c r="BQ3838"/>
      <c r="BR3838"/>
      <c r="BS3838"/>
      <c r="BT3838" t="inlineStr">
        <is>
          <t>--</t>
        </is>
      </c>
      <c r="BU3838"/>
      <c r="BV3838"/>
      <c r="BW3838"/>
      <c r="BX3838"/>
      <c r="BY3838"/>
      <c r="BZ3838"/>
      <c r="CA3838"/>
      <c r="CB3838"/>
      <c r="CC3838"/>
      <c r="CD3838"/>
      <c r="CE3838"/>
      <c r="CF3838"/>
      <c r="CG3838"/>
      <c r="CH3838"/>
      <c r="CI3838"/>
      <c r="CJ3838" t="inlineStr">
        <is>
          <t xml:space="preserve">SOURCE/AQUATIC BIOSYSTEM, INC. (FORT COLLINS, CO, USA).//MEDIA/MODIFIED BASE WATER CONSISTING OF 2:1 DEIONIZED WATER:DECHLORINATED VIRGINIA KEY TAP WATER WITH 16 MG HUMIC ACID..//   </t>
        </is>
      </c>
      <c r="CK3838" t="inlineStr">
        <is>
          <t>Grosell,M., R. Gerdes, and K.V. Brix</t>
        </is>
      </c>
      <c r="CL3838" t="n">
        <v>107253.0</v>
      </c>
      <c r="CM3838" t="inlineStr">
        <is>
          <t>Influence of Ca, Humic Acid and pH on Lead Accumulation and Toxicity in the Fathead Minnow During Prolonged Water-Borne Lead Exposure</t>
        </is>
      </c>
      <c r="CN3838" t="inlineStr">
        <is>
          <t>Comp. Biochem. Physiol. C Comp. Pharmacol. Toxicol.143:473-483</t>
        </is>
      </c>
      <c r="CO3838" t="n">
        <v>2006.0</v>
      </c>
      <c r="CP3838" t="inlineStr">
        <is>
          <t>Grosell,M., R. Gerdes, and K.V. Brix (2006). Influence of Ca, Humic Acid and pH on Lead Accumulation and Toxicity in the Fathead Minnow During Prolonged Water-Borne Lead Exposure. Comp. Biochem. Physiol. C Comp. Pharmacol. Toxicol., 143, 473-483. doi:10.1016/j.cbpc.2006.04.014. ECOREF#:107253</t>
        </is>
      </c>
    </row>
    <row r="3839">
      <c r="A3839" t="n">
        <v>1.0099748E7</v>
      </c>
      <c r="B3839" t="inlineStr">
        <is>
          <t>Nitric acid, Lead (2+) salt (2:1)</t>
        </is>
      </c>
      <c r="C3839"/>
      <c r="D3839" t="inlineStr">
        <is>
          <t>Measured</t>
        </is>
      </c>
      <c r="E3839" t="inlineStr">
        <is>
          <t>United States Environmental Protection Agency</t>
        </is>
      </c>
      <c r="F3839"/>
      <c r="G3839"/>
      <c r="H3839"/>
      <c r="I3839"/>
      <c r="J3839"/>
      <c r="K3839"/>
      <c r="L3839" t="inlineStr">
        <is>
          <t>Pimephales promelas</t>
        </is>
      </c>
      <c r="M3839" t="inlineStr">
        <is>
          <t>Fathead Minnow</t>
        </is>
      </c>
      <c r="N3839"/>
      <c r="O3839" t="inlineStr">
        <is>
          <t>&lt;</t>
        </is>
      </c>
      <c r="P3839" t="n">
        <v>24.0</v>
      </c>
      <c r="Q3839"/>
      <c r="R3839"/>
      <c r="S3839"/>
      <c r="T3839"/>
      <c r="U3839" t="inlineStr">
        <is>
          <t>Hour(s)</t>
        </is>
      </c>
      <c r="V3839" t="inlineStr">
        <is>
          <t>Renewal</t>
        </is>
      </c>
      <c r="W3839" t="inlineStr">
        <is>
          <t>Fresh water</t>
        </is>
      </c>
      <c r="X3839" t="inlineStr">
        <is>
          <t>Lab</t>
        </is>
      </c>
      <c r="Y3839"/>
      <c r="Z3839" t="inlineStr">
        <is>
          <t>Dissolved</t>
        </is>
      </c>
      <c r="AA3839"/>
      <c r="AB3839" t="n">
        <v>0.0407</v>
      </c>
      <c r="AC3839"/>
      <c r="AD3839" t="n">
        <v>0.0321</v>
      </c>
      <c r="AE3839"/>
      <c r="AF3839" t="n">
        <v>0.0482</v>
      </c>
      <c r="AG3839" t="inlineStr">
        <is>
          <t>AI mg/L</t>
        </is>
      </c>
      <c r="AH3839"/>
      <c r="AI3839"/>
      <c r="AJ3839"/>
      <c r="AK3839"/>
      <c r="AL3839"/>
      <c r="AM3839"/>
      <c r="AN3839"/>
      <c r="AO3839"/>
      <c r="AP3839"/>
      <c r="AQ3839"/>
      <c r="AR3839"/>
      <c r="AS3839"/>
      <c r="AT3839"/>
      <c r="AU3839"/>
      <c r="AV3839"/>
      <c r="AW3839"/>
      <c r="AX3839" t="inlineStr">
        <is>
          <t>Mortality</t>
        </is>
      </c>
      <c r="AY3839" t="inlineStr">
        <is>
          <t>Mortality</t>
        </is>
      </c>
      <c r="AZ3839" t="inlineStr">
        <is>
          <t>LC50</t>
        </is>
      </c>
      <c r="BA3839"/>
      <c r="BB3839" t="n">
        <v>4.0</v>
      </c>
      <c r="BC3839"/>
      <c r="BD3839"/>
      <c r="BE3839"/>
      <c r="BF3839"/>
      <c r="BG3839" t="inlineStr">
        <is>
          <t>Day(s)</t>
        </is>
      </c>
      <c r="BH3839"/>
      <c r="BI3839" t="inlineStr">
        <is>
          <t>DTXSID2035069</t>
        </is>
      </c>
      <c r="BJ3839" t="inlineStr">
        <is>
          <t>10.1016/j.cbpc.2011.04.006</t>
        </is>
      </c>
      <c r="BK3839"/>
      <c r="BL3839" t="inlineStr">
        <is>
          <t>Acute</t>
        </is>
      </c>
      <c r="BM3839"/>
      <c r="BN3839"/>
      <c r="BO3839"/>
      <c r="BP3839"/>
      <c r="BQ3839"/>
      <c r="BR3839"/>
      <c r="BS3839"/>
      <c r="BT3839" t="inlineStr">
        <is>
          <t>--</t>
        </is>
      </c>
      <c r="BU3839"/>
      <c r="BV3839"/>
      <c r="BW3839"/>
      <c r="BX3839"/>
      <c r="BY3839"/>
      <c r="BZ3839"/>
      <c r="CA3839"/>
      <c r="CB3839"/>
      <c r="CC3839"/>
      <c r="CD3839"/>
      <c r="CE3839"/>
      <c r="CF3839"/>
      <c r="CG3839"/>
      <c r="CH3839"/>
      <c r="CI3839"/>
      <c r="CJ3839" t="inlineStr">
        <is>
          <t xml:space="preserve">SOURCE/AQUATIC BIOSYSTEMS (FORT COLLINS, CO, USA)//TMETH/EPA-821-R-02-012 (2002)//MEDIA/USGS COLUMBIA WELL WATER DILUTED 20-FOLD AND ACIDIFIED WITH HCL//   </t>
        </is>
      </c>
      <c r="CK3839" t="inlineStr">
        <is>
          <t>Esbaugh,A.J., K.V. Brix, E.M. Mager, and M. Grosell</t>
        </is>
      </c>
      <c r="CL3839" t="n">
        <v>189098.0</v>
      </c>
      <c r="CM3839" t="inlineStr">
        <is>
          <t>Multi-Linear Regression Models Predict the Effects of Water Chemistry on Acute Lead Toxicity to Ceriodaphnia dubia and Pimephales promelas</t>
        </is>
      </c>
      <c r="CN3839" t="inlineStr">
        <is>
          <t>Comp. Biochem. Physiol. C Toxicol. Pharmacol.154(3): 137-145</t>
        </is>
      </c>
      <c r="CO3839" t="n">
        <v>2011.0</v>
      </c>
      <c r="CP3839" t="inlineStr">
        <is>
          <t>Esbaugh,A.J., K.V. Brix, E.M. Mager, and M. Grosell (2011). Multi-Linear Regression Models Predict the Effects of Water Chemistry on Acute Lead Toxicity to Ceriodaphnia dubia and Pimephales promelas. Comp. Biochem. Physiol. C Toxicol. Pharmacol., 154, (3), 137-145. doi:10.1016/j.cbpc.2011.04.006. ECOREF#:189098</t>
        </is>
      </c>
    </row>
    <row r="3840">
      <c r="A3840" t="n">
        <v>1.0099748E7</v>
      </c>
      <c r="B3840" t="inlineStr">
        <is>
          <t>Nitric acid, Lead (2+) salt (2:1)</t>
        </is>
      </c>
      <c r="C3840"/>
      <c r="D3840" t="inlineStr">
        <is>
          <t>Measured</t>
        </is>
      </c>
      <c r="E3840" t="inlineStr">
        <is>
          <t>Not reported</t>
        </is>
      </c>
      <c r="F3840"/>
      <c r="G3840"/>
      <c r="H3840"/>
      <c r="I3840"/>
      <c r="J3840"/>
      <c r="K3840"/>
      <c r="L3840" t="inlineStr">
        <is>
          <t>Pimephales promelas</t>
        </is>
      </c>
      <c r="M3840" t="inlineStr">
        <is>
          <t>Fathead Minnow</t>
        </is>
      </c>
      <c r="N3840" t="inlineStr">
        <is>
          <t>Larva</t>
        </is>
      </c>
      <c r="O3840"/>
      <c r="P3840" t="n">
        <v>8.0</v>
      </c>
      <c r="Q3840"/>
      <c r="R3840"/>
      <c r="S3840"/>
      <c r="T3840"/>
      <c r="U3840" t="inlineStr">
        <is>
          <t>Day(s)</t>
        </is>
      </c>
      <c r="V3840" t="inlineStr">
        <is>
          <t>Flow-through</t>
        </is>
      </c>
      <c r="W3840" t="inlineStr">
        <is>
          <t>Fresh water</t>
        </is>
      </c>
      <c r="X3840" t="inlineStr">
        <is>
          <t>Lab</t>
        </is>
      </c>
      <c r="Y3840" t="n">
        <v>6.0</v>
      </c>
      <c r="Z3840" t="inlineStr">
        <is>
          <t>Dissolved</t>
        </is>
      </c>
      <c r="AA3840"/>
      <c r="AB3840" t="n">
        <v>0.015</v>
      </c>
      <c r="AC3840"/>
      <c r="AD3840" t="n">
        <v>0.0033</v>
      </c>
      <c r="AE3840"/>
      <c r="AF3840" t="n">
        <v>0.052</v>
      </c>
      <c r="AG3840" t="inlineStr">
        <is>
          <t>AI mg/L</t>
        </is>
      </c>
      <c r="AH3840"/>
      <c r="AI3840"/>
      <c r="AJ3840"/>
      <c r="AK3840"/>
      <c r="AL3840"/>
      <c r="AM3840"/>
      <c r="AN3840"/>
      <c r="AO3840"/>
      <c r="AP3840"/>
      <c r="AQ3840"/>
      <c r="AR3840"/>
      <c r="AS3840"/>
      <c r="AT3840"/>
      <c r="AU3840"/>
      <c r="AV3840"/>
      <c r="AW3840"/>
      <c r="AX3840" t="inlineStr">
        <is>
          <t>Mortality</t>
        </is>
      </c>
      <c r="AY3840" t="inlineStr">
        <is>
          <t>Mortality</t>
        </is>
      </c>
      <c r="AZ3840" t="inlineStr">
        <is>
          <t>LC50</t>
        </is>
      </c>
      <c r="BA3840"/>
      <c r="BB3840" t="n">
        <v>4.0</v>
      </c>
      <c r="BC3840"/>
      <c r="BD3840"/>
      <c r="BE3840"/>
      <c r="BF3840"/>
      <c r="BG3840" t="inlineStr">
        <is>
          <t>Day(s)</t>
        </is>
      </c>
      <c r="BH3840"/>
      <c r="BI3840" t="inlineStr">
        <is>
          <t>DTXSID2035069</t>
        </is>
      </c>
      <c r="BJ3840" t="inlineStr">
        <is>
          <t>10.1016/j.cbpc.2006.04.014</t>
        </is>
      </c>
      <c r="BK3840"/>
      <c r="BL3840" t="inlineStr">
        <is>
          <t>Chronic</t>
        </is>
      </c>
      <c r="BM3840"/>
      <c r="BN3840"/>
      <c r="BO3840"/>
      <c r="BP3840"/>
      <c r="BQ3840"/>
      <c r="BR3840"/>
      <c r="BS3840"/>
      <c r="BT3840" t="inlineStr">
        <is>
          <t>--</t>
        </is>
      </c>
      <c r="BU3840"/>
      <c r="BV3840"/>
      <c r="BW3840"/>
      <c r="BX3840"/>
      <c r="BY3840"/>
      <c r="BZ3840"/>
      <c r="CA3840"/>
      <c r="CB3840"/>
      <c r="CC3840"/>
      <c r="CD3840"/>
      <c r="CE3840"/>
      <c r="CF3840"/>
      <c r="CG3840"/>
      <c r="CH3840"/>
      <c r="CI3840"/>
      <c r="CJ3840" t="inlineStr">
        <is>
          <t xml:space="preserve">SOURCE/AQUATIC BIOSYSTEM, INC. (FORT COLLINS, CO, USA).//MEDIA/MODIFIED BASE WATER CONSISTING OF 2:1 DEIONIZED WATER:DECHLORINATED VIRGINIA KEY TAP WATER AT PH 8.3.//   </t>
        </is>
      </c>
      <c r="CK3840" t="inlineStr">
        <is>
          <t>Grosell,M., R. Gerdes, and K.V. Brix</t>
        </is>
      </c>
      <c r="CL3840" t="n">
        <v>107253.0</v>
      </c>
      <c r="CM3840" t="inlineStr">
        <is>
          <t>Influence of Ca, Humic Acid and pH on Lead Accumulation and Toxicity in the Fathead Minnow During Prolonged Water-Borne Lead Exposure</t>
        </is>
      </c>
      <c r="CN3840" t="inlineStr">
        <is>
          <t>Comp. Biochem. Physiol. C Comp. Pharmacol. Toxicol.143:473-483</t>
        </is>
      </c>
      <c r="CO3840" t="n">
        <v>2006.0</v>
      </c>
      <c r="CP3840" t="inlineStr">
        <is>
          <t>Grosell,M., R. Gerdes, and K.V. Brix (2006). Influence of Ca, Humic Acid and pH on Lead Accumulation and Toxicity in the Fathead Minnow During Prolonged Water-Borne Lead Exposure. Comp. Biochem. Physiol. C Comp. Pharmacol. Toxicol., 143, 473-483. doi:10.1016/j.cbpc.2006.04.014. ECOREF#:107253</t>
        </is>
      </c>
    </row>
    <row r="3841">
      <c r="A3841" t="n">
        <v>1.0099748E7</v>
      </c>
      <c r="B3841" t="inlineStr">
        <is>
          <t>Nitric acid, Lead (2+) salt (2:1)</t>
        </is>
      </c>
      <c r="C3841"/>
      <c r="D3841" t="inlineStr">
        <is>
          <t>Measured</t>
        </is>
      </c>
      <c r="E3841" t="inlineStr">
        <is>
          <t>United States Environmental Protection Agency</t>
        </is>
      </c>
      <c r="F3841"/>
      <c r="G3841"/>
      <c r="H3841"/>
      <c r="I3841"/>
      <c r="J3841"/>
      <c r="K3841"/>
      <c r="L3841" t="inlineStr">
        <is>
          <t>Pimephales promelas</t>
        </is>
      </c>
      <c r="M3841" t="inlineStr">
        <is>
          <t>Fathead Minnow</t>
        </is>
      </c>
      <c r="N3841" t="inlineStr">
        <is>
          <t>Larva</t>
        </is>
      </c>
      <c r="O3841"/>
      <c r="P3841" t="n">
        <v>8.0</v>
      </c>
      <c r="Q3841"/>
      <c r="R3841"/>
      <c r="S3841"/>
      <c r="T3841"/>
      <c r="U3841" t="inlineStr">
        <is>
          <t>Day(s)</t>
        </is>
      </c>
      <c r="V3841" t="inlineStr">
        <is>
          <t>Flow-through</t>
        </is>
      </c>
      <c r="W3841" t="inlineStr">
        <is>
          <t>Fresh water</t>
        </is>
      </c>
      <c r="X3841" t="inlineStr">
        <is>
          <t>Lab</t>
        </is>
      </c>
      <c r="Y3841"/>
      <c r="Z3841" t="inlineStr">
        <is>
          <t>Dissolved</t>
        </is>
      </c>
      <c r="AA3841"/>
      <c r="AB3841" t="n">
        <v>0.37</v>
      </c>
      <c r="AC3841"/>
      <c r="AD3841" t="n">
        <v>0.13</v>
      </c>
      <c r="AE3841"/>
      <c r="AF3841" t="n">
        <v>1.067</v>
      </c>
      <c r="AG3841" t="inlineStr">
        <is>
          <t>AI mg/L</t>
        </is>
      </c>
      <c r="AH3841"/>
      <c r="AI3841"/>
      <c r="AJ3841"/>
      <c r="AK3841"/>
      <c r="AL3841"/>
      <c r="AM3841"/>
      <c r="AN3841"/>
      <c r="AO3841"/>
      <c r="AP3841"/>
      <c r="AQ3841"/>
      <c r="AR3841"/>
      <c r="AS3841"/>
      <c r="AT3841"/>
      <c r="AU3841"/>
      <c r="AV3841"/>
      <c r="AW3841"/>
      <c r="AX3841" t="inlineStr">
        <is>
          <t>Mortality</t>
        </is>
      </c>
      <c r="AY3841" t="inlineStr">
        <is>
          <t>Mortality</t>
        </is>
      </c>
      <c r="AZ3841" t="inlineStr">
        <is>
          <t>LC50</t>
        </is>
      </c>
      <c r="BA3841"/>
      <c r="BB3841" t="n">
        <v>4.0</v>
      </c>
      <c r="BC3841"/>
      <c r="BD3841"/>
      <c r="BE3841"/>
      <c r="BF3841"/>
      <c r="BG3841" t="inlineStr">
        <is>
          <t>Day(s)</t>
        </is>
      </c>
      <c r="BH3841"/>
      <c r="BI3841" t="inlineStr">
        <is>
          <t>DTXSID2035069</t>
        </is>
      </c>
      <c r="BJ3841" t="inlineStr">
        <is>
          <t>10.1016/j.cbpc.2010.09.004</t>
        </is>
      </c>
      <c r="BK3841"/>
      <c r="BL3841" t="inlineStr">
        <is>
          <t>Acute</t>
        </is>
      </c>
      <c r="BM3841"/>
      <c r="BN3841"/>
      <c r="BO3841"/>
      <c r="BP3841"/>
      <c r="BQ3841"/>
      <c r="BR3841"/>
      <c r="BS3841"/>
      <c r="BT3841" t="inlineStr">
        <is>
          <t>--</t>
        </is>
      </c>
      <c r="BU3841"/>
      <c r="BV3841"/>
      <c r="BW3841"/>
      <c r="BX3841"/>
      <c r="BY3841"/>
      <c r="BZ3841"/>
      <c r="CA3841"/>
      <c r="CB3841"/>
      <c r="CC3841"/>
      <c r="CD3841"/>
      <c r="CE3841"/>
      <c r="CF3841"/>
      <c r="CG3841"/>
      <c r="CH3841"/>
      <c r="CI3841"/>
      <c r="CJ3841" t="inlineStr">
        <is>
          <t xml:space="preserve">SOURCE/PURCHASED FROM AQUATIC BIOSYSTEMS, INC. (FORT COLLINS, CO, USA).//TMETH/USEPA (2002): 821-R-02-012.//MEDIA/2:1 DEIONIZED WATER:DECHLORINATED VIRGINIA KEY TAP WATER//   </t>
        </is>
      </c>
      <c r="CK3841" t="inlineStr">
        <is>
          <t>Mager,E.M., A.J. Esbaugh, K.V. Brix, A.C. Ryan, and M. Grosell</t>
        </is>
      </c>
      <c r="CL3841" t="n">
        <v>156480.0</v>
      </c>
      <c r="CM3841" t="inlineStr">
        <is>
          <t>Influences of Water Chemistry on the Acute Toxicity of Lead to Pimephales promelas and Ceriodaphnia dubia</t>
        </is>
      </c>
      <c r="CN3841" t="inlineStr">
        <is>
          <t>Comp. Biochem. Physiol. C Toxicol. Pharmacol.153(1): 82-90</t>
        </is>
      </c>
      <c r="CO3841" t="n">
        <v>2011.0</v>
      </c>
      <c r="CP3841" t="inlineStr">
        <is>
          <t>Mager,E.M., A.J. Esbaugh, K.V. Brix, A.C. Ryan, and M. Grosell (2011). Influences of Water Chemistry on the Acute Toxicity of Lead to Pimephales promelas and Ceriodaphnia dubia. Comp. Biochem. Physiol. C Toxicol. Pharmacol., 153, (1), 82-90. doi:10.1016/j.cbpc.2010.09.004. ECOREF#:156480</t>
        </is>
      </c>
    </row>
    <row r="3842">
      <c r="A3842" t="n">
        <v>1.0099748E7</v>
      </c>
      <c r="B3842" t="inlineStr">
        <is>
          <t>Nitric acid, Lead (2+) salt (2:1)</t>
        </is>
      </c>
      <c r="C3842"/>
      <c r="D3842" t="inlineStr">
        <is>
          <t>Measured</t>
        </is>
      </c>
      <c r="E3842" t="inlineStr">
        <is>
          <t>Not reported</t>
        </is>
      </c>
      <c r="F3842"/>
      <c r="G3842"/>
      <c r="H3842"/>
      <c r="I3842"/>
      <c r="J3842"/>
      <c r="K3842"/>
      <c r="L3842" t="inlineStr">
        <is>
          <t>Pimephales promelas</t>
        </is>
      </c>
      <c r="M3842" t="inlineStr">
        <is>
          <t>Fathead Minnow</t>
        </is>
      </c>
      <c r="N3842" t="inlineStr">
        <is>
          <t>Larva</t>
        </is>
      </c>
      <c r="O3842"/>
      <c r="P3842" t="n">
        <v>8.0</v>
      </c>
      <c r="Q3842"/>
      <c r="R3842"/>
      <c r="S3842"/>
      <c r="T3842"/>
      <c r="U3842" t="inlineStr">
        <is>
          <t>Day(s)</t>
        </is>
      </c>
      <c r="V3842" t="inlineStr">
        <is>
          <t>Flow-through</t>
        </is>
      </c>
      <c r="W3842" t="inlineStr">
        <is>
          <t>Fresh water</t>
        </is>
      </c>
      <c r="X3842" t="inlineStr">
        <is>
          <t>Lab</t>
        </is>
      </c>
      <c r="Y3842" t="n">
        <v>6.0</v>
      </c>
      <c r="Z3842" t="inlineStr">
        <is>
          <t>Dissolved</t>
        </is>
      </c>
      <c r="AA3842"/>
      <c r="AB3842" t="n">
        <v>0.206</v>
      </c>
      <c r="AC3842"/>
      <c r="AD3842" t="n">
        <v>0.17</v>
      </c>
      <c r="AE3842"/>
      <c r="AF3842" t="n">
        <v>0.257</v>
      </c>
      <c r="AG3842" t="inlineStr">
        <is>
          <t>AI mg/L</t>
        </is>
      </c>
      <c r="AH3842"/>
      <c r="AI3842"/>
      <c r="AJ3842"/>
      <c r="AK3842"/>
      <c r="AL3842"/>
      <c r="AM3842"/>
      <c r="AN3842"/>
      <c r="AO3842"/>
      <c r="AP3842"/>
      <c r="AQ3842"/>
      <c r="AR3842"/>
      <c r="AS3842"/>
      <c r="AT3842"/>
      <c r="AU3842"/>
      <c r="AV3842"/>
      <c r="AW3842"/>
      <c r="AX3842" t="inlineStr">
        <is>
          <t>Mortality</t>
        </is>
      </c>
      <c r="AY3842" t="inlineStr">
        <is>
          <t>Mortality</t>
        </is>
      </c>
      <c r="AZ3842" t="inlineStr">
        <is>
          <t>LC50</t>
        </is>
      </c>
      <c r="BA3842"/>
      <c r="BB3842" t="n">
        <v>4.0</v>
      </c>
      <c r="BC3842"/>
      <c r="BD3842"/>
      <c r="BE3842"/>
      <c r="BF3842"/>
      <c r="BG3842" t="inlineStr">
        <is>
          <t>Day(s)</t>
        </is>
      </c>
      <c r="BH3842"/>
      <c r="BI3842" t="inlineStr">
        <is>
          <t>DTXSID2035069</t>
        </is>
      </c>
      <c r="BJ3842" t="inlineStr">
        <is>
          <t>10.1016/j.cbpc.2006.04.014</t>
        </is>
      </c>
      <c r="BK3842"/>
      <c r="BL3842" t="inlineStr">
        <is>
          <t>Chronic</t>
        </is>
      </c>
      <c r="BM3842"/>
      <c r="BN3842"/>
      <c r="BO3842"/>
      <c r="BP3842"/>
      <c r="BQ3842"/>
      <c r="BR3842"/>
      <c r="BS3842"/>
      <c r="BT3842" t="inlineStr">
        <is>
          <t>--</t>
        </is>
      </c>
      <c r="BU3842"/>
      <c r="BV3842"/>
      <c r="BW3842"/>
      <c r="BX3842"/>
      <c r="BY3842"/>
      <c r="BZ3842"/>
      <c r="CA3842"/>
      <c r="CB3842"/>
      <c r="CC3842"/>
      <c r="CD3842"/>
      <c r="CE3842"/>
      <c r="CF3842"/>
      <c r="CG3842"/>
      <c r="CH3842"/>
      <c r="CI3842"/>
      <c r="CJ3842" t="inlineStr">
        <is>
          <t xml:space="preserve">SOURCE/AQUATIC BIOSYSTEM, INC. (FORT COLLINS, CO, USA).//MEDIA/MODIFIED BASE WATER CONSISTING OF 2:1 DEIONIZED WATER:DECHLORINATED VIRGINIA KEY TAP WATER WITH 0.5 MM CALCIUM.//   </t>
        </is>
      </c>
      <c r="CK3842" t="inlineStr">
        <is>
          <t>Grosell,M., R. Gerdes, and K.V. Brix</t>
        </is>
      </c>
      <c r="CL3842" t="n">
        <v>107253.0</v>
      </c>
      <c r="CM3842" t="inlineStr">
        <is>
          <t>Influence of Ca, Humic Acid and pH on Lead Accumulation and Toxicity in the Fathead Minnow During Prolonged Water-Borne Lead Exposure</t>
        </is>
      </c>
      <c r="CN3842" t="inlineStr">
        <is>
          <t>Comp. Biochem. Physiol. C Comp. Pharmacol. Toxicol.143:473-483</t>
        </is>
      </c>
      <c r="CO3842" t="n">
        <v>2006.0</v>
      </c>
      <c r="CP3842" t="inlineStr">
        <is>
          <t>Grosell,M., R. Gerdes, and K.V. Brix (2006). Influence of Ca, Humic Acid and pH on Lead Accumulation and Toxicity in the Fathead Minnow During Prolonged Water-Borne Lead Exposure. Comp. Biochem. Physiol. C Comp. Pharmacol. Toxicol., 143, 473-483. doi:10.1016/j.cbpc.2006.04.014. ECOREF#:107253</t>
        </is>
      </c>
    </row>
    <row r="3843">
      <c r="A3843" t="n">
        <v>1.0099748E7</v>
      </c>
      <c r="B3843" t="inlineStr">
        <is>
          <t>Nitric acid, Lead (2+) salt (2:1)</t>
        </is>
      </c>
      <c r="C3843"/>
      <c r="D3843" t="inlineStr">
        <is>
          <t>Measured</t>
        </is>
      </c>
      <c r="E3843" t="inlineStr">
        <is>
          <t>United States Environmental Protection Agency</t>
        </is>
      </c>
      <c r="F3843"/>
      <c r="G3843"/>
      <c r="H3843"/>
      <c r="I3843"/>
      <c r="J3843"/>
      <c r="K3843"/>
      <c r="L3843" t="inlineStr">
        <is>
          <t>Pimephales promelas</t>
        </is>
      </c>
      <c r="M3843" t="inlineStr">
        <is>
          <t>Fathead Minnow</t>
        </is>
      </c>
      <c r="N3843" t="inlineStr">
        <is>
          <t>Larva</t>
        </is>
      </c>
      <c r="O3843"/>
      <c r="P3843" t="n">
        <v>8.0</v>
      </c>
      <c r="Q3843"/>
      <c r="R3843"/>
      <c r="S3843"/>
      <c r="T3843"/>
      <c r="U3843" t="inlineStr">
        <is>
          <t>Day(s)</t>
        </is>
      </c>
      <c r="V3843" t="inlineStr">
        <is>
          <t>Flow-through</t>
        </is>
      </c>
      <c r="W3843" t="inlineStr">
        <is>
          <t>Fresh water</t>
        </is>
      </c>
      <c r="X3843" t="inlineStr">
        <is>
          <t>Lab</t>
        </is>
      </c>
      <c r="Y3843"/>
      <c r="Z3843" t="inlineStr">
        <is>
          <t>Dissolved</t>
        </is>
      </c>
      <c r="AA3843"/>
      <c r="AB3843" t="n">
        <v>0.162</v>
      </c>
      <c r="AC3843"/>
      <c r="AD3843" t="n">
        <v>0.118</v>
      </c>
      <c r="AE3843"/>
      <c r="AF3843" t="n">
        <v>0.224</v>
      </c>
      <c r="AG3843" t="inlineStr">
        <is>
          <t>AI mg/L</t>
        </is>
      </c>
      <c r="AH3843"/>
      <c r="AI3843"/>
      <c r="AJ3843"/>
      <c r="AK3843"/>
      <c r="AL3843"/>
      <c r="AM3843"/>
      <c r="AN3843"/>
      <c r="AO3843"/>
      <c r="AP3843"/>
      <c r="AQ3843"/>
      <c r="AR3843"/>
      <c r="AS3843"/>
      <c r="AT3843"/>
      <c r="AU3843"/>
      <c r="AV3843"/>
      <c r="AW3843"/>
      <c r="AX3843" t="inlineStr">
        <is>
          <t>Mortality</t>
        </is>
      </c>
      <c r="AY3843" t="inlineStr">
        <is>
          <t>Mortality</t>
        </is>
      </c>
      <c r="AZ3843" t="inlineStr">
        <is>
          <t>LC50</t>
        </is>
      </c>
      <c r="BA3843"/>
      <c r="BB3843" t="n">
        <v>4.0</v>
      </c>
      <c r="BC3843"/>
      <c r="BD3843"/>
      <c r="BE3843"/>
      <c r="BF3843"/>
      <c r="BG3843" t="inlineStr">
        <is>
          <t>Day(s)</t>
        </is>
      </c>
      <c r="BH3843"/>
      <c r="BI3843" t="inlineStr">
        <is>
          <t>DTXSID2035069</t>
        </is>
      </c>
      <c r="BJ3843" t="inlineStr">
        <is>
          <t>10.1016/j.cbpc.2010.09.004</t>
        </is>
      </c>
      <c r="BK3843"/>
      <c r="BL3843" t="inlineStr">
        <is>
          <t>Acute</t>
        </is>
      </c>
      <c r="BM3843"/>
      <c r="BN3843"/>
      <c r="BO3843"/>
      <c r="BP3843"/>
      <c r="BQ3843"/>
      <c r="BR3843"/>
      <c r="BS3843"/>
      <c r="BT3843" t="inlineStr">
        <is>
          <t>--</t>
        </is>
      </c>
      <c r="BU3843"/>
      <c r="BV3843"/>
      <c r="BW3843"/>
      <c r="BX3843"/>
      <c r="BY3843"/>
      <c r="BZ3843"/>
      <c r="CA3843"/>
      <c r="CB3843"/>
      <c r="CC3843"/>
      <c r="CD3843"/>
      <c r="CE3843"/>
      <c r="CF3843"/>
      <c r="CG3843"/>
      <c r="CH3843"/>
      <c r="CI3843"/>
      <c r="CJ3843" t="inlineStr">
        <is>
          <t xml:space="preserve">SOURCE/PURCHASED FROM AQUATIC BIOSYSTEMS, INC. (FORT COLLINS, CO, USA).//TMETH/USEPA (2002): 821-R-02-012.//MEDIA/2:1 DEIONIZED WATER:DECHLORINATED VIRGINIA KEY TAP WATER//   </t>
        </is>
      </c>
      <c r="CK3843" t="inlineStr">
        <is>
          <t>Mager,E.M., A.J. Esbaugh, K.V. Brix, A.C. Ryan, and M. Grosell</t>
        </is>
      </c>
      <c r="CL3843" t="n">
        <v>156480.0</v>
      </c>
      <c r="CM3843" t="inlineStr">
        <is>
          <t>Influences of Water Chemistry on the Acute Toxicity of Lead to Pimephales promelas and Ceriodaphnia dubia</t>
        </is>
      </c>
      <c r="CN3843" t="inlineStr">
        <is>
          <t>Comp. Biochem. Physiol. C Toxicol. Pharmacol.153(1): 82-90</t>
        </is>
      </c>
      <c r="CO3843" t="n">
        <v>2011.0</v>
      </c>
      <c r="CP3843" t="inlineStr">
        <is>
          <t>Mager,E.M., A.J. Esbaugh, K.V. Brix, A.C. Ryan, and M. Grosell (2011). Influences of Water Chemistry on the Acute Toxicity of Lead to Pimephales promelas and Ceriodaphnia dubia. Comp. Biochem. Physiol. C Toxicol. Pharmacol., 153, (1), 82-90. doi:10.1016/j.cbpc.2010.09.004. ECOREF#:156480</t>
        </is>
      </c>
    </row>
    <row r="3844">
      <c r="A3844" t="n">
        <v>1.0099748E7</v>
      </c>
      <c r="B3844" t="inlineStr">
        <is>
          <t>Nitric acid, Lead (2+) salt (2:1)</t>
        </is>
      </c>
      <c r="C3844"/>
      <c r="D3844" t="inlineStr">
        <is>
          <t>Measured</t>
        </is>
      </c>
      <c r="E3844" t="inlineStr">
        <is>
          <t>United States Environmental Protection Agency</t>
        </is>
      </c>
      <c r="F3844"/>
      <c r="G3844"/>
      <c r="H3844"/>
      <c r="I3844"/>
      <c r="J3844"/>
      <c r="K3844"/>
      <c r="L3844" t="inlineStr">
        <is>
          <t>Pimephales promelas</t>
        </is>
      </c>
      <c r="M3844" t="inlineStr">
        <is>
          <t>Fathead Minnow</t>
        </is>
      </c>
      <c r="N3844"/>
      <c r="O3844" t="inlineStr">
        <is>
          <t>&lt;</t>
        </is>
      </c>
      <c r="P3844" t="n">
        <v>24.0</v>
      </c>
      <c r="Q3844"/>
      <c r="R3844"/>
      <c r="S3844"/>
      <c r="T3844"/>
      <c r="U3844" t="inlineStr">
        <is>
          <t>Hour(s)</t>
        </is>
      </c>
      <c r="V3844" t="inlineStr">
        <is>
          <t>Renewal</t>
        </is>
      </c>
      <c r="W3844" t="inlineStr">
        <is>
          <t>Fresh water</t>
        </is>
      </c>
      <c r="X3844" t="inlineStr">
        <is>
          <t>Lab</t>
        </is>
      </c>
      <c r="Y3844"/>
      <c r="Z3844" t="inlineStr">
        <is>
          <t>Dissolved</t>
        </is>
      </c>
      <c r="AA3844"/>
      <c r="AB3844" t="n">
        <v>0.6223</v>
      </c>
      <c r="AC3844"/>
      <c r="AD3844" t="n">
        <v>0.5306</v>
      </c>
      <c r="AE3844"/>
      <c r="AF3844" t="n">
        <v>0.7092</v>
      </c>
      <c r="AG3844" t="inlineStr">
        <is>
          <t>AI mg/L</t>
        </is>
      </c>
      <c r="AH3844"/>
      <c r="AI3844"/>
      <c r="AJ3844"/>
      <c r="AK3844"/>
      <c r="AL3844"/>
      <c r="AM3844"/>
      <c r="AN3844"/>
      <c r="AO3844"/>
      <c r="AP3844"/>
      <c r="AQ3844"/>
      <c r="AR3844"/>
      <c r="AS3844"/>
      <c r="AT3844"/>
      <c r="AU3844"/>
      <c r="AV3844"/>
      <c r="AW3844"/>
      <c r="AX3844" t="inlineStr">
        <is>
          <t>Mortality</t>
        </is>
      </c>
      <c r="AY3844" t="inlineStr">
        <is>
          <t>Mortality</t>
        </is>
      </c>
      <c r="AZ3844" t="inlineStr">
        <is>
          <t>LC50</t>
        </is>
      </c>
      <c r="BA3844"/>
      <c r="BB3844" t="n">
        <v>4.0</v>
      </c>
      <c r="BC3844"/>
      <c r="BD3844"/>
      <c r="BE3844"/>
      <c r="BF3844"/>
      <c r="BG3844" t="inlineStr">
        <is>
          <t>Day(s)</t>
        </is>
      </c>
      <c r="BH3844"/>
      <c r="BI3844" t="inlineStr">
        <is>
          <t>DTXSID2035069</t>
        </is>
      </c>
      <c r="BJ3844" t="inlineStr">
        <is>
          <t>10.1016/j.cbpc.2011.04.006</t>
        </is>
      </c>
      <c r="BK3844"/>
      <c r="BL3844" t="inlineStr">
        <is>
          <t>Acute</t>
        </is>
      </c>
      <c r="BM3844"/>
      <c r="BN3844"/>
      <c r="BO3844"/>
      <c r="BP3844"/>
      <c r="BQ3844"/>
      <c r="BR3844"/>
      <c r="BS3844"/>
      <c r="BT3844" t="inlineStr">
        <is>
          <t>--</t>
        </is>
      </c>
      <c r="BU3844"/>
      <c r="BV3844"/>
      <c r="BW3844"/>
      <c r="BX3844"/>
      <c r="BY3844"/>
      <c r="BZ3844"/>
      <c r="CA3844"/>
      <c r="CB3844"/>
      <c r="CC3844"/>
      <c r="CD3844"/>
      <c r="CE3844"/>
      <c r="CF3844"/>
      <c r="CG3844"/>
      <c r="CH3844"/>
      <c r="CI3844"/>
      <c r="CJ3844" t="inlineStr">
        <is>
          <t xml:space="preserve">SOURCE/AQUATIC BIOSYSTEMS (FORT COLLINS, CO, USA)//TMETH/EPA-821-R-02-012 (2002)//MEDIA/DECHLORINATED MIAMI-DADE TAP WATER, WITH A 40 PERCENT CONCENTRATION (DILUTED WITH MILLI-Q WATER)//   </t>
        </is>
      </c>
      <c r="CK3844" t="inlineStr">
        <is>
          <t>Esbaugh,A.J., K.V. Brix, E.M. Mager, and M. Grosell</t>
        </is>
      </c>
      <c r="CL3844" t="n">
        <v>189098.0</v>
      </c>
      <c r="CM3844" t="inlineStr">
        <is>
          <t>Multi-Linear Regression Models Predict the Effects of Water Chemistry on Acute Lead Toxicity to Ceriodaphnia dubia and Pimephales promelas</t>
        </is>
      </c>
      <c r="CN3844" t="inlineStr">
        <is>
          <t>Comp. Biochem. Physiol. C Toxicol. Pharmacol.154(3): 137-145</t>
        </is>
      </c>
      <c r="CO3844" t="n">
        <v>2011.0</v>
      </c>
      <c r="CP3844" t="inlineStr">
        <is>
          <t>Esbaugh,A.J., K.V. Brix, E.M. Mager, and M. Grosell (2011). Multi-Linear Regression Models Predict the Effects of Water Chemistry on Acute Lead Toxicity to Ceriodaphnia dubia and Pimephales promelas. Comp. Biochem. Physiol. C Toxicol. Pharmacol., 154, (3), 137-145. doi:10.1016/j.cbpc.2011.04.006. ECOREF#:189098</t>
        </is>
      </c>
    </row>
    <row r="3845">
      <c r="A3845" t="n">
        <v>1.0099748E7</v>
      </c>
      <c r="B3845" t="inlineStr">
        <is>
          <t>Nitric acid, Lead (2+) salt (2:1)</t>
        </is>
      </c>
      <c r="C3845"/>
      <c r="D3845" t="inlineStr">
        <is>
          <t>Measured</t>
        </is>
      </c>
      <c r="E3845" t="inlineStr">
        <is>
          <t>Not reported</t>
        </is>
      </c>
      <c r="F3845"/>
      <c r="G3845"/>
      <c r="H3845"/>
      <c r="I3845"/>
      <c r="J3845"/>
      <c r="K3845"/>
      <c r="L3845" t="inlineStr">
        <is>
          <t>Pimephales promelas</t>
        </is>
      </c>
      <c r="M3845" t="inlineStr">
        <is>
          <t>Fathead Minnow</t>
        </is>
      </c>
      <c r="N3845" t="inlineStr">
        <is>
          <t>Larva</t>
        </is>
      </c>
      <c r="O3845"/>
      <c r="P3845" t="n">
        <v>8.0</v>
      </c>
      <c r="Q3845"/>
      <c r="R3845"/>
      <c r="S3845"/>
      <c r="T3845"/>
      <c r="U3845" t="inlineStr">
        <is>
          <t>Day(s)</t>
        </is>
      </c>
      <c r="V3845" t="inlineStr">
        <is>
          <t>Flow-through</t>
        </is>
      </c>
      <c r="W3845" t="inlineStr">
        <is>
          <t>Fresh water</t>
        </is>
      </c>
      <c r="X3845" t="inlineStr">
        <is>
          <t>Lab</t>
        </is>
      </c>
      <c r="Y3845" t="n">
        <v>6.0</v>
      </c>
      <c r="Z3845" t="inlineStr">
        <is>
          <t>Dissolved</t>
        </is>
      </c>
      <c r="AA3845"/>
      <c r="AB3845" t="n">
        <v>0.052</v>
      </c>
      <c r="AC3845"/>
      <c r="AD3845" t="n">
        <v>4.0E-5</v>
      </c>
      <c r="AE3845"/>
      <c r="AF3845" t="n">
        <v>0.131</v>
      </c>
      <c r="AG3845" t="inlineStr">
        <is>
          <t>AI mg/L</t>
        </is>
      </c>
      <c r="AH3845"/>
      <c r="AI3845"/>
      <c r="AJ3845"/>
      <c r="AK3845"/>
      <c r="AL3845"/>
      <c r="AM3845"/>
      <c r="AN3845"/>
      <c r="AO3845"/>
      <c r="AP3845"/>
      <c r="AQ3845"/>
      <c r="AR3845"/>
      <c r="AS3845"/>
      <c r="AT3845"/>
      <c r="AU3845"/>
      <c r="AV3845"/>
      <c r="AW3845"/>
      <c r="AX3845" t="inlineStr">
        <is>
          <t>Mortality</t>
        </is>
      </c>
      <c r="AY3845" t="inlineStr">
        <is>
          <t>Mortality</t>
        </is>
      </c>
      <c r="AZ3845" t="inlineStr">
        <is>
          <t>LC50</t>
        </is>
      </c>
      <c r="BA3845"/>
      <c r="BB3845" t="n">
        <v>4.0</v>
      </c>
      <c r="BC3845"/>
      <c r="BD3845"/>
      <c r="BE3845"/>
      <c r="BF3845"/>
      <c r="BG3845" t="inlineStr">
        <is>
          <t>Day(s)</t>
        </is>
      </c>
      <c r="BH3845"/>
      <c r="BI3845" t="inlineStr">
        <is>
          <t>DTXSID2035069</t>
        </is>
      </c>
      <c r="BJ3845" t="inlineStr">
        <is>
          <t>10.1016/j.cbpc.2006.04.014</t>
        </is>
      </c>
      <c r="BK3845"/>
      <c r="BL3845" t="inlineStr">
        <is>
          <t>Chronic</t>
        </is>
      </c>
      <c r="BM3845"/>
      <c r="BN3845"/>
      <c r="BO3845"/>
      <c r="BP3845"/>
      <c r="BQ3845"/>
      <c r="BR3845"/>
      <c r="BS3845"/>
      <c r="BT3845" t="inlineStr">
        <is>
          <t>--</t>
        </is>
      </c>
      <c r="BU3845"/>
      <c r="BV3845"/>
      <c r="BW3845"/>
      <c r="BX3845"/>
      <c r="BY3845"/>
      <c r="BZ3845"/>
      <c r="CA3845"/>
      <c r="CB3845"/>
      <c r="CC3845"/>
      <c r="CD3845"/>
      <c r="CE3845"/>
      <c r="CF3845"/>
      <c r="CG3845"/>
      <c r="CH3845"/>
      <c r="CI3845"/>
      <c r="CJ3845" t="inlineStr">
        <is>
          <t xml:space="preserve">SOURCE/AQUATIC BIOSYSTEM, INC. (FORT COLLINS, CO, USA).//MEDIA/BASE WATER CONSISTING OF 2:1 DEIONIZED WATER:DECHLORINATED VIRGINIA KEY TAP WATER.//   </t>
        </is>
      </c>
      <c r="CK3845" t="inlineStr">
        <is>
          <t>Grosell,M., R. Gerdes, and K.V. Brix</t>
        </is>
      </c>
      <c r="CL3845" t="n">
        <v>107253.0</v>
      </c>
      <c r="CM3845" t="inlineStr">
        <is>
          <t>Influence of Ca, Humic Acid and pH on Lead Accumulation and Toxicity in the Fathead Minnow During Prolonged Water-Borne Lead Exposure</t>
        </is>
      </c>
      <c r="CN3845" t="inlineStr">
        <is>
          <t>Comp. Biochem. Physiol. C Comp. Pharmacol. Toxicol.143:473-483</t>
        </is>
      </c>
      <c r="CO3845" t="n">
        <v>2006.0</v>
      </c>
      <c r="CP3845" t="inlineStr">
        <is>
          <t>Grosell,M., R. Gerdes, and K.V. Brix (2006). Influence of Ca, Humic Acid and pH on Lead Accumulation and Toxicity in the Fathead Minnow During Prolonged Water-Borne Lead Exposure. Comp. Biochem. Physiol. C Comp. Pharmacol. Toxicol., 143, 473-483. doi:10.1016/j.cbpc.2006.04.014. ECOREF#:107253</t>
        </is>
      </c>
    </row>
    <row r="3846">
      <c r="A3846" t="n">
        <v>1.0099748E7</v>
      </c>
      <c r="B3846" t="inlineStr">
        <is>
          <t>Nitric acid, Lead (2+) salt (2:1)</t>
        </is>
      </c>
      <c r="C3846"/>
      <c r="D3846" t="inlineStr">
        <is>
          <t>Measured</t>
        </is>
      </c>
      <c r="E3846" t="inlineStr">
        <is>
          <t>United States Environmental Protection Agency</t>
        </is>
      </c>
      <c r="F3846"/>
      <c r="G3846"/>
      <c r="H3846"/>
      <c r="I3846"/>
      <c r="J3846"/>
      <c r="K3846"/>
      <c r="L3846" t="inlineStr">
        <is>
          <t>Pimephales promelas</t>
        </is>
      </c>
      <c r="M3846" t="inlineStr">
        <is>
          <t>Fathead Minnow</t>
        </is>
      </c>
      <c r="N3846"/>
      <c r="O3846" t="inlineStr">
        <is>
          <t>&lt;</t>
        </is>
      </c>
      <c r="P3846" t="n">
        <v>24.0</v>
      </c>
      <c r="Q3846"/>
      <c r="R3846"/>
      <c r="S3846"/>
      <c r="T3846"/>
      <c r="U3846" t="inlineStr">
        <is>
          <t>Hour(s)</t>
        </is>
      </c>
      <c r="V3846" t="inlineStr">
        <is>
          <t>Renewal</t>
        </is>
      </c>
      <c r="W3846" t="inlineStr">
        <is>
          <t>Fresh water</t>
        </is>
      </c>
      <c r="X3846" t="inlineStr">
        <is>
          <t>Lab</t>
        </is>
      </c>
      <c r="Y3846"/>
      <c r="Z3846" t="inlineStr">
        <is>
          <t>Dissolved</t>
        </is>
      </c>
      <c r="AA3846"/>
      <c r="AB3846" t="n">
        <v>3.5979</v>
      </c>
      <c r="AC3846"/>
      <c r="AD3846" t="n">
        <v>3.2617</v>
      </c>
      <c r="AE3846"/>
      <c r="AF3846" t="n">
        <v>3.9688</v>
      </c>
      <c r="AG3846" t="inlineStr">
        <is>
          <t>AI mg/L</t>
        </is>
      </c>
      <c r="AH3846"/>
      <c r="AI3846"/>
      <c r="AJ3846"/>
      <c r="AK3846"/>
      <c r="AL3846"/>
      <c r="AM3846"/>
      <c r="AN3846"/>
      <c r="AO3846"/>
      <c r="AP3846"/>
      <c r="AQ3846"/>
      <c r="AR3846"/>
      <c r="AS3846"/>
      <c r="AT3846"/>
      <c r="AU3846"/>
      <c r="AV3846"/>
      <c r="AW3846"/>
      <c r="AX3846" t="inlineStr">
        <is>
          <t>Mortality</t>
        </is>
      </c>
      <c r="AY3846" t="inlineStr">
        <is>
          <t>Mortality</t>
        </is>
      </c>
      <c r="AZ3846" t="inlineStr">
        <is>
          <t>LC50</t>
        </is>
      </c>
      <c r="BA3846"/>
      <c r="BB3846" t="n">
        <v>4.0</v>
      </c>
      <c r="BC3846"/>
      <c r="BD3846"/>
      <c r="BE3846"/>
      <c r="BF3846"/>
      <c r="BG3846" t="inlineStr">
        <is>
          <t>Day(s)</t>
        </is>
      </c>
      <c r="BH3846"/>
      <c r="BI3846" t="inlineStr">
        <is>
          <t>DTXSID2035069</t>
        </is>
      </c>
      <c r="BJ3846" t="inlineStr">
        <is>
          <t>10.1016/j.cbpc.2011.04.006</t>
        </is>
      </c>
      <c r="BK3846"/>
      <c r="BL3846" t="inlineStr">
        <is>
          <t>Acute</t>
        </is>
      </c>
      <c r="BM3846"/>
      <c r="BN3846"/>
      <c r="BO3846"/>
      <c r="BP3846"/>
      <c r="BQ3846"/>
      <c r="BR3846"/>
      <c r="BS3846"/>
      <c r="BT3846" t="inlineStr">
        <is>
          <t>--</t>
        </is>
      </c>
      <c r="BU3846"/>
      <c r="BV3846"/>
      <c r="BW3846"/>
      <c r="BX3846"/>
      <c r="BY3846"/>
      <c r="BZ3846"/>
      <c r="CA3846"/>
      <c r="CB3846"/>
      <c r="CC3846"/>
      <c r="CD3846"/>
      <c r="CE3846"/>
      <c r="CF3846"/>
      <c r="CG3846"/>
      <c r="CH3846"/>
      <c r="CI3846"/>
      <c r="CJ3846" t="inlineStr">
        <is>
          <t xml:space="preserve">SOURCE/AQUATIC BIOSYSTEMS (FORT COLLINS, CO, USA)//TMETH/EPA-821-R-02-012 (2002)//MEDIA/EDISTO RIVER WATER//   </t>
        </is>
      </c>
      <c r="CK3846" t="inlineStr">
        <is>
          <t>Esbaugh,A.J., K.V. Brix, E.M. Mager, and M. Grosell</t>
        </is>
      </c>
      <c r="CL3846" t="n">
        <v>189098.0</v>
      </c>
      <c r="CM3846" t="inlineStr">
        <is>
          <t>Multi-Linear Regression Models Predict the Effects of Water Chemistry on Acute Lead Toxicity to Ceriodaphnia dubia and Pimephales promelas</t>
        </is>
      </c>
      <c r="CN3846" t="inlineStr">
        <is>
          <t>Comp. Biochem. Physiol. C Toxicol. Pharmacol.154(3): 137-145</t>
        </is>
      </c>
      <c r="CO3846" t="n">
        <v>2011.0</v>
      </c>
      <c r="CP3846" t="inlineStr">
        <is>
          <t>Esbaugh,A.J., K.V. Brix, E.M. Mager, and M. Grosell (2011). Multi-Linear Regression Models Predict the Effects of Water Chemistry on Acute Lead Toxicity to Ceriodaphnia dubia and Pimephales promelas. Comp. Biochem. Physiol. C Toxicol. Pharmacol., 154, (3), 137-145. doi:10.1016/j.cbpc.2011.04.006. ECOREF#:189098</t>
        </is>
      </c>
    </row>
    <row r="3847">
      <c r="A3847" t="n">
        <v>1.0099748E7</v>
      </c>
      <c r="B3847" t="inlineStr">
        <is>
          <t>Nitric acid, Lead (2+) salt (2:1)</t>
        </is>
      </c>
      <c r="C3847"/>
      <c r="D3847" t="inlineStr">
        <is>
          <t>Measured</t>
        </is>
      </c>
      <c r="E3847" t="inlineStr">
        <is>
          <t>Not reported</t>
        </is>
      </c>
      <c r="F3847"/>
      <c r="G3847" t="n">
        <v>99.928</v>
      </c>
      <c r="H3847"/>
      <c r="I3847"/>
      <c r="J3847"/>
      <c r="K3847"/>
      <c r="L3847" t="inlineStr">
        <is>
          <t>Pimephales promelas</t>
        </is>
      </c>
      <c r="M3847" t="inlineStr">
        <is>
          <t>Fathead Minnow</t>
        </is>
      </c>
      <c r="N3847" t="inlineStr">
        <is>
          <t>Fry</t>
        </is>
      </c>
      <c r="O3847"/>
      <c r="P3847" t="n">
        <v>4.0</v>
      </c>
      <c r="Q3847"/>
      <c r="R3847"/>
      <c r="S3847"/>
      <c r="T3847"/>
      <c r="U3847" t="inlineStr">
        <is>
          <t>Day(s)</t>
        </is>
      </c>
      <c r="V3847" t="inlineStr">
        <is>
          <t>Static</t>
        </is>
      </c>
      <c r="W3847" t="inlineStr">
        <is>
          <t>Fresh water</t>
        </is>
      </c>
      <c r="X3847" t="inlineStr">
        <is>
          <t>Lab</t>
        </is>
      </c>
      <c r="Y3847" t="n">
        <v>7.0</v>
      </c>
      <c r="Z3847" t="inlineStr">
        <is>
          <t>Dissolved</t>
        </is>
      </c>
      <c r="AA3847"/>
      <c r="AB3847" t="n">
        <v>2.7</v>
      </c>
      <c r="AC3847"/>
      <c r="AD3847" t="n">
        <v>1.9</v>
      </c>
      <c r="AE3847"/>
      <c r="AF3847" t="n">
        <v>3.8</v>
      </c>
      <c r="AG3847" t="inlineStr">
        <is>
          <t>AI mg/L</t>
        </is>
      </c>
      <c r="AH3847"/>
      <c r="AI3847"/>
      <c r="AJ3847"/>
      <c r="AK3847"/>
      <c r="AL3847"/>
      <c r="AM3847"/>
      <c r="AN3847"/>
      <c r="AO3847"/>
      <c r="AP3847"/>
      <c r="AQ3847"/>
      <c r="AR3847"/>
      <c r="AS3847"/>
      <c r="AT3847"/>
      <c r="AU3847"/>
      <c r="AV3847"/>
      <c r="AW3847"/>
      <c r="AX3847" t="inlineStr">
        <is>
          <t>Mortality</t>
        </is>
      </c>
      <c r="AY3847" t="inlineStr">
        <is>
          <t>Mortality</t>
        </is>
      </c>
      <c r="AZ3847" t="inlineStr">
        <is>
          <t>LC50</t>
        </is>
      </c>
      <c r="BA3847"/>
      <c r="BB3847" t="n">
        <v>4.0</v>
      </c>
      <c r="BC3847"/>
      <c r="BD3847"/>
      <c r="BE3847"/>
      <c r="BF3847"/>
      <c r="BG3847" t="inlineStr">
        <is>
          <t>Day(s)</t>
        </is>
      </c>
      <c r="BH3847" t="inlineStr">
        <is>
          <t>Pure</t>
        </is>
      </c>
      <c r="BI3847" t="inlineStr">
        <is>
          <t>DTXSID2035069</t>
        </is>
      </c>
      <c r="BJ3847"/>
      <c r="BK3847"/>
      <c r="BL3847" t="inlineStr">
        <is>
          <t>Acute</t>
        </is>
      </c>
      <c r="BM3847"/>
      <c r="BN3847"/>
      <c r="BO3847"/>
      <c r="BP3847"/>
      <c r="BQ3847"/>
      <c r="BR3847"/>
      <c r="BS3847"/>
      <c r="BT3847" t="inlineStr">
        <is>
          <t>--</t>
        </is>
      </c>
      <c r="BU3847"/>
      <c r="BV3847"/>
      <c r="BW3847"/>
      <c r="BX3847"/>
      <c r="BY3847"/>
      <c r="BZ3847"/>
      <c r="CA3847"/>
      <c r="CB3847"/>
      <c r="CC3847"/>
      <c r="CD3847"/>
      <c r="CE3847"/>
      <c r="CF3847"/>
      <c r="CG3847"/>
      <c r="CH3847"/>
      <c r="CI3847"/>
      <c r="CJ3847" t="inlineStr">
        <is>
          <t xml:space="preserve">SOURCE/UW-SUPERIOR CULTURE FACILITY//   </t>
        </is>
      </c>
      <c r="CK3847" t="inlineStr">
        <is>
          <t>Hammermeister,D., C. Northcott, L. Brooke, and D. Call</t>
        </is>
      </c>
      <c r="CL3847" t="n">
        <v>121067.0</v>
      </c>
      <c r="CM3847" t="inlineStr">
        <is>
          <t>Comparison of Copper, Lead and Zinc Toxicity to Four Animal Species in Laboratory and St. Louis River Water</t>
        </is>
      </c>
      <c r="CN3847" t="inlineStr">
        <is>
          <t>Center for Lake Superior Environmental Studies, University of Wisconsin, Superior, WI:19 p.</t>
        </is>
      </c>
      <c r="CO3847" t="n">
        <v>1982.0</v>
      </c>
      <c r="CP3847" t="inlineStr">
        <is>
          <t>Hammermeister,D., C. Northcott, L. Brooke, and D. Call (1982). Comparison of Copper, Lead and Zinc Toxicity to Four Animal Species in Laboratory and St. Louis River Water. Center for Lake Superior Environmental Studies, University of Wisconsin, Superior, WI, 19 p. ECOREF#:121067</t>
        </is>
      </c>
    </row>
    <row r="3848">
      <c r="A3848" t="n">
        <v>1.0099748E7</v>
      </c>
      <c r="B3848" t="inlineStr">
        <is>
          <t>Nitric acid, Lead (2+) salt (2:1)</t>
        </is>
      </c>
      <c r="C3848"/>
      <c r="D3848" t="inlineStr">
        <is>
          <t>Measured</t>
        </is>
      </c>
      <c r="E3848" t="inlineStr">
        <is>
          <t>United States Environmental Protection Agency</t>
        </is>
      </c>
      <c r="F3848"/>
      <c r="G3848"/>
      <c r="H3848"/>
      <c r="I3848"/>
      <c r="J3848"/>
      <c r="K3848"/>
      <c r="L3848" t="inlineStr">
        <is>
          <t>Pimephales promelas</t>
        </is>
      </c>
      <c r="M3848" t="inlineStr">
        <is>
          <t>Fathead Minnow</t>
        </is>
      </c>
      <c r="N3848" t="inlineStr">
        <is>
          <t>Larva</t>
        </is>
      </c>
      <c r="O3848"/>
      <c r="P3848" t="n">
        <v>8.0</v>
      </c>
      <c r="Q3848"/>
      <c r="R3848"/>
      <c r="S3848"/>
      <c r="T3848"/>
      <c r="U3848" t="inlineStr">
        <is>
          <t>Day(s)</t>
        </is>
      </c>
      <c r="V3848" t="inlineStr">
        <is>
          <t>Flow-through</t>
        </is>
      </c>
      <c r="W3848" t="inlineStr">
        <is>
          <t>Fresh water</t>
        </is>
      </c>
      <c r="X3848" t="inlineStr">
        <is>
          <t>Lab</t>
        </is>
      </c>
      <c r="Y3848"/>
      <c r="Z3848" t="inlineStr">
        <is>
          <t>Dissolved</t>
        </is>
      </c>
      <c r="AA3848"/>
      <c r="AB3848" t="n">
        <v>0.178</v>
      </c>
      <c r="AC3848"/>
      <c r="AD3848" t="n">
        <v>0.151</v>
      </c>
      <c r="AE3848"/>
      <c r="AF3848" t="n">
        <v>0.209</v>
      </c>
      <c r="AG3848" t="inlineStr">
        <is>
          <t>AI mg/L</t>
        </is>
      </c>
      <c r="AH3848"/>
      <c r="AI3848"/>
      <c r="AJ3848"/>
      <c r="AK3848"/>
      <c r="AL3848"/>
      <c r="AM3848"/>
      <c r="AN3848"/>
      <c r="AO3848"/>
      <c r="AP3848"/>
      <c r="AQ3848"/>
      <c r="AR3848"/>
      <c r="AS3848"/>
      <c r="AT3848"/>
      <c r="AU3848"/>
      <c r="AV3848"/>
      <c r="AW3848"/>
      <c r="AX3848" t="inlineStr">
        <is>
          <t>Mortality</t>
        </is>
      </c>
      <c r="AY3848" t="inlineStr">
        <is>
          <t>Mortality</t>
        </is>
      </c>
      <c r="AZ3848" t="inlineStr">
        <is>
          <t>LC50</t>
        </is>
      </c>
      <c r="BA3848"/>
      <c r="BB3848" t="n">
        <v>4.0</v>
      </c>
      <c r="BC3848"/>
      <c r="BD3848"/>
      <c r="BE3848"/>
      <c r="BF3848"/>
      <c r="BG3848" t="inlineStr">
        <is>
          <t>Day(s)</t>
        </is>
      </c>
      <c r="BH3848"/>
      <c r="BI3848" t="inlineStr">
        <is>
          <t>DTXSID2035069</t>
        </is>
      </c>
      <c r="BJ3848" t="inlineStr">
        <is>
          <t>10.1016/j.cbpc.2010.09.004</t>
        </is>
      </c>
      <c r="BK3848"/>
      <c r="BL3848" t="inlineStr">
        <is>
          <t>Acute</t>
        </is>
      </c>
      <c r="BM3848"/>
      <c r="BN3848"/>
      <c r="BO3848"/>
      <c r="BP3848"/>
      <c r="BQ3848"/>
      <c r="BR3848"/>
      <c r="BS3848"/>
      <c r="BT3848" t="inlineStr">
        <is>
          <t>--</t>
        </is>
      </c>
      <c r="BU3848"/>
      <c r="BV3848"/>
      <c r="BW3848"/>
      <c r="BX3848"/>
      <c r="BY3848"/>
      <c r="BZ3848"/>
      <c r="CA3848"/>
      <c r="CB3848"/>
      <c r="CC3848"/>
      <c r="CD3848"/>
      <c r="CE3848"/>
      <c r="CF3848"/>
      <c r="CG3848"/>
      <c r="CH3848"/>
      <c r="CI3848"/>
      <c r="CJ3848" t="inlineStr">
        <is>
          <t xml:space="preserve">SOURCE/PURCHASED FROM AQUATIC BIOSYSTEMS, INC. (FORT COLLINS, CO, USA).//TMETH/USEPA (2002): 821-R-02-012.//MEDIA/2:1 DEIONIZED WATER:DECHLORINATED VIRGINIA KEY TAP WATER//   </t>
        </is>
      </c>
      <c r="CK3848" t="inlineStr">
        <is>
          <t>Mager,E.M., A.J. Esbaugh, K.V. Brix, A.C. Ryan, and M. Grosell</t>
        </is>
      </c>
      <c r="CL3848" t="n">
        <v>156480.0</v>
      </c>
      <c r="CM3848" t="inlineStr">
        <is>
          <t>Influences of Water Chemistry on the Acute Toxicity of Lead to Pimephales promelas and Ceriodaphnia dubia</t>
        </is>
      </c>
      <c r="CN3848" t="inlineStr">
        <is>
          <t>Comp. Biochem. Physiol. C Toxicol. Pharmacol.153(1): 82-90</t>
        </is>
      </c>
      <c r="CO3848" t="n">
        <v>2011.0</v>
      </c>
      <c r="CP3848" t="inlineStr">
        <is>
          <t>Mager,E.M., A.J. Esbaugh, K.V. Brix, A.C. Ryan, and M. Grosell (2011). Influences of Water Chemistry on the Acute Toxicity of Lead to Pimephales promelas and Ceriodaphnia dubia. Comp. Biochem. Physiol. C Toxicol. Pharmacol., 153, (1), 82-90. doi:10.1016/j.cbpc.2010.09.004. ECOREF#:156480</t>
        </is>
      </c>
    </row>
    <row r="3849">
      <c r="A3849" t="n">
        <v>1.0099748E7</v>
      </c>
      <c r="B3849" t="inlineStr">
        <is>
          <t>Nitric acid, Lead (2+) salt (2:1)</t>
        </is>
      </c>
      <c r="C3849"/>
      <c r="D3849" t="inlineStr">
        <is>
          <t>Measured</t>
        </is>
      </c>
      <c r="E3849" t="inlineStr">
        <is>
          <t>United States Environmental Protection Agency</t>
        </is>
      </c>
      <c r="F3849"/>
      <c r="G3849"/>
      <c r="H3849"/>
      <c r="I3849"/>
      <c r="J3849"/>
      <c r="K3849"/>
      <c r="L3849" t="inlineStr">
        <is>
          <t>Pimephales promelas</t>
        </is>
      </c>
      <c r="M3849" t="inlineStr">
        <is>
          <t>Fathead Minnow</t>
        </is>
      </c>
      <c r="N3849" t="inlineStr">
        <is>
          <t>Larva</t>
        </is>
      </c>
      <c r="O3849"/>
      <c r="P3849" t="n">
        <v>8.0</v>
      </c>
      <c r="Q3849"/>
      <c r="R3849"/>
      <c r="S3849"/>
      <c r="T3849"/>
      <c r="U3849" t="inlineStr">
        <is>
          <t>Day(s)</t>
        </is>
      </c>
      <c r="V3849" t="inlineStr">
        <is>
          <t>Flow-through</t>
        </is>
      </c>
      <c r="W3849" t="inlineStr">
        <is>
          <t>Fresh water</t>
        </is>
      </c>
      <c r="X3849" t="inlineStr">
        <is>
          <t>Lab</t>
        </is>
      </c>
      <c r="Y3849"/>
      <c r="Z3849" t="inlineStr">
        <is>
          <t>Dissolved</t>
        </is>
      </c>
      <c r="AA3849"/>
      <c r="AB3849" t="n">
        <v>0.744</v>
      </c>
      <c r="AC3849"/>
      <c r="AD3849" t="n">
        <v>0.629</v>
      </c>
      <c r="AE3849"/>
      <c r="AF3849" t="n">
        <v>1.031</v>
      </c>
      <c r="AG3849" t="inlineStr">
        <is>
          <t>AI mg/L</t>
        </is>
      </c>
      <c r="AH3849"/>
      <c r="AI3849"/>
      <c r="AJ3849"/>
      <c r="AK3849"/>
      <c r="AL3849"/>
      <c r="AM3849"/>
      <c r="AN3849"/>
      <c r="AO3849"/>
      <c r="AP3849"/>
      <c r="AQ3849"/>
      <c r="AR3849"/>
      <c r="AS3849"/>
      <c r="AT3849"/>
      <c r="AU3849"/>
      <c r="AV3849"/>
      <c r="AW3849"/>
      <c r="AX3849" t="inlineStr">
        <is>
          <t>Mortality</t>
        </is>
      </c>
      <c r="AY3849" t="inlineStr">
        <is>
          <t>Mortality</t>
        </is>
      </c>
      <c r="AZ3849" t="inlineStr">
        <is>
          <t>LC50</t>
        </is>
      </c>
      <c r="BA3849"/>
      <c r="BB3849" t="n">
        <v>4.0</v>
      </c>
      <c r="BC3849"/>
      <c r="BD3849"/>
      <c r="BE3849"/>
      <c r="BF3849"/>
      <c r="BG3849" t="inlineStr">
        <is>
          <t>Day(s)</t>
        </is>
      </c>
      <c r="BH3849"/>
      <c r="BI3849" t="inlineStr">
        <is>
          <t>DTXSID2035069</t>
        </is>
      </c>
      <c r="BJ3849" t="inlineStr">
        <is>
          <t>10.1016/j.cbpc.2010.09.004</t>
        </is>
      </c>
      <c r="BK3849"/>
      <c r="BL3849" t="inlineStr">
        <is>
          <t>Acute</t>
        </is>
      </c>
      <c r="BM3849"/>
      <c r="BN3849"/>
      <c r="BO3849"/>
      <c r="BP3849"/>
      <c r="BQ3849"/>
      <c r="BR3849"/>
      <c r="BS3849"/>
      <c r="BT3849" t="inlineStr">
        <is>
          <t>--</t>
        </is>
      </c>
      <c r="BU3849"/>
      <c r="BV3849"/>
      <c r="BW3849"/>
      <c r="BX3849"/>
      <c r="BY3849"/>
      <c r="BZ3849"/>
      <c r="CA3849"/>
      <c r="CB3849"/>
      <c r="CC3849"/>
      <c r="CD3849"/>
      <c r="CE3849"/>
      <c r="CF3849"/>
      <c r="CG3849"/>
      <c r="CH3849"/>
      <c r="CI3849"/>
      <c r="CJ3849" t="inlineStr">
        <is>
          <t xml:space="preserve">SOURCE/PURCHASED FROM AQUATIC BIOSYSTEMS, INC. (FORT COLLINS, CO, USA).//TMETH/USEPA (2002): 821-R-02-012.//MEDIA/2:1 DEIONIZED WATER:DECHLORINATED VIRGINIA KEY TAP WATER//   </t>
        </is>
      </c>
      <c r="CK3849" t="inlineStr">
        <is>
          <t>Mager,E.M., A.J. Esbaugh, K.V. Brix, A.C. Ryan, and M. Grosell</t>
        </is>
      </c>
      <c r="CL3849" t="n">
        <v>156480.0</v>
      </c>
      <c r="CM3849" t="inlineStr">
        <is>
          <t>Influences of Water Chemistry on the Acute Toxicity of Lead to Pimephales promelas and Ceriodaphnia dubia</t>
        </is>
      </c>
      <c r="CN3849" t="inlineStr">
        <is>
          <t>Comp. Biochem. Physiol. C Toxicol. Pharmacol.153(1): 82-90</t>
        </is>
      </c>
      <c r="CO3849" t="n">
        <v>2011.0</v>
      </c>
      <c r="CP3849" t="inlineStr">
        <is>
          <t>Mager,E.M., A.J. Esbaugh, K.V. Brix, A.C. Ryan, and M. Grosell (2011). Influences of Water Chemistry on the Acute Toxicity of Lead to Pimephales promelas and Ceriodaphnia dubia. Comp. Biochem. Physiol. C Toxicol. Pharmacol., 153, (1), 82-90. doi:10.1016/j.cbpc.2010.09.004. ECOREF#:156480</t>
        </is>
      </c>
    </row>
    <row r="3850">
      <c r="A3850" t="n">
        <v>1.0099748E7</v>
      </c>
      <c r="B3850" t="inlineStr">
        <is>
          <t>Nitric acid, Lead (2+) salt (2:1)</t>
        </is>
      </c>
      <c r="C3850"/>
      <c r="D3850" t="inlineStr">
        <is>
          <t>Measured</t>
        </is>
      </c>
      <c r="E3850" t="inlineStr">
        <is>
          <t>Not reported</t>
        </is>
      </c>
      <c r="F3850"/>
      <c r="G3850"/>
      <c r="H3850"/>
      <c r="I3850"/>
      <c r="J3850"/>
      <c r="K3850"/>
      <c r="L3850" t="inlineStr">
        <is>
          <t>Pimephales promelas</t>
        </is>
      </c>
      <c r="M3850" t="inlineStr">
        <is>
          <t>Fathead Minnow</t>
        </is>
      </c>
      <c r="N3850" t="inlineStr">
        <is>
          <t>Larva</t>
        </is>
      </c>
      <c r="O3850"/>
      <c r="P3850" t="n">
        <v>8.0</v>
      </c>
      <c r="Q3850"/>
      <c r="R3850"/>
      <c r="S3850"/>
      <c r="T3850"/>
      <c r="U3850" t="inlineStr">
        <is>
          <t>Day(s)</t>
        </is>
      </c>
      <c r="V3850" t="inlineStr">
        <is>
          <t>Flow-through</t>
        </is>
      </c>
      <c r="W3850" t="inlineStr">
        <is>
          <t>Fresh water</t>
        </is>
      </c>
      <c r="X3850" t="inlineStr">
        <is>
          <t>Lab</t>
        </is>
      </c>
      <c r="Y3850" t="n">
        <v>8.0</v>
      </c>
      <c r="Z3850" t="inlineStr">
        <is>
          <t>Dissolved</t>
        </is>
      </c>
      <c r="AA3850"/>
      <c r="AB3850" t="n">
        <v>0.293</v>
      </c>
      <c r="AC3850"/>
      <c r="AD3850" t="n">
        <v>0.124</v>
      </c>
      <c r="AE3850"/>
      <c r="AF3850" t="n">
        <v>0.331</v>
      </c>
      <c r="AG3850" t="inlineStr">
        <is>
          <t>AI mg/L</t>
        </is>
      </c>
      <c r="AH3850"/>
      <c r="AI3850"/>
      <c r="AJ3850"/>
      <c r="AK3850"/>
      <c r="AL3850"/>
      <c r="AM3850"/>
      <c r="AN3850"/>
      <c r="AO3850"/>
      <c r="AP3850"/>
      <c r="AQ3850"/>
      <c r="AR3850"/>
      <c r="AS3850"/>
      <c r="AT3850"/>
      <c r="AU3850"/>
      <c r="AV3850"/>
      <c r="AW3850"/>
      <c r="AX3850" t="inlineStr">
        <is>
          <t>Mortality</t>
        </is>
      </c>
      <c r="AY3850" t="inlineStr">
        <is>
          <t>Mortality</t>
        </is>
      </c>
      <c r="AZ3850" t="inlineStr">
        <is>
          <t>LC50</t>
        </is>
      </c>
      <c r="BA3850"/>
      <c r="BB3850" t="n">
        <v>4.0</v>
      </c>
      <c r="BC3850"/>
      <c r="BD3850"/>
      <c r="BE3850"/>
      <c r="BF3850"/>
      <c r="BG3850" t="inlineStr">
        <is>
          <t>Day(s)</t>
        </is>
      </c>
      <c r="BH3850"/>
      <c r="BI3850" t="inlineStr">
        <is>
          <t>DTXSID2035069</t>
        </is>
      </c>
      <c r="BJ3850" t="inlineStr">
        <is>
          <t>10.1016/j.cbpc.2010.09.004</t>
        </is>
      </c>
      <c r="BK3850"/>
      <c r="BL3850" t="inlineStr">
        <is>
          <t>Chronic</t>
        </is>
      </c>
      <c r="BM3850"/>
      <c r="BN3850"/>
      <c r="BO3850"/>
      <c r="BP3850"/>
      <c r="BQ3850"/>
      <c r="BR3850"/>
      <c r="BS3850"/>
      <c r="BT3850" t="inlineStr">
        <is>
          <t>--</t>
        </is>
      </c>
      <c r="BU3850"/>
      <c r="BV3850"/>
      <c r="BW3850"/>
      <c r="BX3850"/>
      <c r="BY3850"/>
      <c r="BZ3850"/>
      <c r="CA3850"/>
      <c r="CB3850"/>
      <c r="CC3850"/>
      <c r="CD3850"/>
      <c r="CE3850"/>
      <c r="CF3850"/>
      <c r="CG3850"/>
      <c r="CH3850"/>
      <c r="CI3850"/>
      <c r="CJ3850" t="inlineStr">
        <is>
          <t xml:space="preserve">SOURCE/PURCHASED FROM AQUATIC BIOSYSTEMS, INC. (FORT COLLINS, CO, USA).//MEDIA/2:1 DEIONIZED WATER:DECHLORINATED VIRGINIA KEY TAP WATER//   </t>
        </is>
      </c>
      <c r="CK3850" t="inlineStr">
        <is>
          <t>Mager,E.M., A.J. Esbaugh, K.V. Brix, A.C. Ryan, and M. Grosell</t>
        </is>
      </c>
      <c r="CL3850" t="n">
        <v>156480.0</v>
      </c>
      <c r="CM3850" t="inlineStr">
        <is>
          <t>Influences of Water Chemistry on the Acute Toxicity of Lead to Pimephales promelas and Ceriodaphnia dubia</t>
        </is>
      </c>
      <c r="CN3850" t="inlineStr">
        <is>
          <t>Comp. Biochem. Physiol. C Toxicol. Pharmacol.153(1): 82-90</t>
        </is>
      </c>
      <c r="CO3850" t="n">
        <v>2011.0</v>
      </c>
      <c r="CP3850" t="inlineStr">
        <is>
          <t>Mager,E.M., A.J. Esbaugh, K.V. Brix, A.C. Ryan, and M. Grosell (2011). Influences of Water Chemistry on the Acute Toxicity of Lead to Pimephales promelas and Ceriodaphnia dubia. Comp. Biochem. Physiol. C Toxicol. Pharmacol., 153, (1), 82-90. doi:10.1016/j.cbpc.2010.09.004. ECOREF#:156480</t>
        </is>
      </c>
    </row>
    <row r="3851">
      <c r="A3851" t="n">
        <v>1.0099748E7</v>
      </c>
      <c r="B3851" t="inlineStr">
        <is>
          <t>Nitric acid, Lead (2+) salt (2:1)</t>
        </is>
      </c>
      <c r="C3851"/>
      <c r="D3851" t="inlineStr">
        <is>
          <t>Measured</t>
        </is>
      </c>
      <c r="E3851" t="inlineStr">
        <is>
          <t>Not reported</t>
        </is>
      </c>
      <c r="F3851"/>
      <c r="G3851"/>
      <c r="H3851"/>
      <c r="I3851"/>
      <c r="J3851"/>
      <c r="K3851"/>
      <c r="L3851" t="inlineStr">
        <is>
          <t>Pimephales promelas</t>
        </is>
      </c>
      <c r="M3851" t="inlineStr">
        <is>
          <t>Fathead Minnow</t>
        </is>
      </c>
      <c r="N3851" t="inlineStr">
        <is>
          <t>Larva</t>
        </is>
      </c>
      <c r="O3851"/>
      <c r="P3851" t="n">
        <v>8.0</v>
      </c>
      <c r="Q3851"/>
      <c r="R3851"/>
      <c r="S3851"/>
      <c r="T3851"/>
      <c r="U3851" t="inlineStr">
        <is>
          <t>Day(s)</t>
        </is>
      </c>
      <c r="V3851" t="inlineStr">
        <is>
          <t>Flow-through</t>
        </is>
      </c>
      <c r="W3851" t="inlineStr">
        <is>
          <t>Fresh water</t>
        </is>
      </c>
      <c r="X3851" t="inlineStr">
        <is>
          <t>Lab</t>
        </is>
      </c>
      <c r="Y3851" t="n">
        <v>6.0</v>
      </c>
      <c r="Z3851" t="inlineStr">
        <is>
          <t>Dissolved</t>
        </is>
      </c>
      <c r="AA3851"/>
      <c r="AB3851" t="n">
        <v>0.174</v>
      </c>
      <c r="AC3851"/>
      <c r="AD3851" t="n">
        <v>0.139</v>
      </c>
      <c r="AE3851"/>
      <c r="AF3851" t="n">
        <v>0.208</v>
      </c>
      <c r="AG3851" t="inlineStr">
        <is>
          <t>AI mg/L</t>
        </is>
      </c>
      <c r="AH3851"/>
      <c r="AI3851"/>
      <c r="AJ3851"/>
      <c r="AK3851"/>
      <c r="AL3851"/>
      <c r="AM3851"/>
      <c r="AN3851"/>
      <c r="AO3851"/>
      <c r="AP3851"/>
      <c r="AQ3851"/>
      <c r="AR3851"/>
      <c r="AS3851"/>
      <c r="AT3851"/>
      <c r="AU3851"/>
      <c r="AV3851"/>
      <c r="AW3851"/>
      <c r="AX3851" t="inlineStr">
        <is>
          <t>Mortality</t>
        </is>
      </c>
      <c r="AY3851" t="inlineStr">
        <is>
          <t>Mortality</t>
        </is>
      </c>
      <c r="AZ3851" t="inlineStr">
        <is>
          <t>LC50</t>
        </is>
      </c>
      <c r="BA3851"/>
      <c r="BB3851" t="n">
        <v>4.0</v>
      </c>
      <c r="BC3851"/>
      <c r="BD3851"/>
      <c r="BE3851"/>
      <c r="BF3851"/>
      <c r="BG3851" t="inlineStr">
        <is>
          <t>Day(s)</t>
        </is>
      </c>
      <c r="BH3851"/>
      <c r="BI3851" t="inlineStr">
        <is>
          <t>DTXSID2035069</t>
        </is>
      </c>
      <c r="BJ3851" t="inlineStr">
        <is>
          <t>10.1016/j.cbpc.2006.04.014</t>
        </is>
      </c>
      <c r="BK3851"/>
      <c r="BL3851" t="inlineStr">
        <is>
          <t>Chronic</t>
        </is>
      </c>
      <c r="BM3851"/>
      <c r="BN3851"/>
      <c r="BO3851"/>
      <c r="BP3851"/>
      <c r="BQ3851"/>
      <c r="BR3851"/>
      <c r="BS3851"/>
      <c r="BT3851" t="inlineStr">
        <is>
          <t>--</t>
        </is>
      </c>
      <c r="BU3851"/>
      <c r="BV3851"/>
      <c r="BW3851"/>
      <c r="BX3851"/>
      <c r="BY3851"/>
      <c r="BZ3851"/>
      <c r="CA3851"/>
      <c r="CB3851"/>
      <c r="CC3851"/>
      <c r="CD3851"/>
      <c r="CE3851"/>
      <c r="CF3851"/>
      <c r="CG3851"/>
      <c r="CH3851"/>
      <c r="CI3851"/>
      <c r="CJ3851" t="inlineStr">
        <is>
          <t xml:space="preserve">SOURCE/AQUATIC BIOSYSTEM, INC. (FORT COLLINS, CO, USA).//MEDIA/MODIFIED BASE WATER CONSISTING OF 2:1 DEIONIZED WATER:DECHLORINATED VIRGINIA KEY TAP WATER WITH 1.0 MM CALCIUM.//   </t>
        </is>
      </c>
      <c r="CK3851" t="inlineStr">
        <is>
          <t>Grosell,M., R. Gerdes, and K.V. Brix</t>
        </is>
      </c>
      <c r="CL3851" t="n">
        <v>107253.0</v>
      </c>
      <c r="CM3851" t="inlineStr">
        <is>
          <t>Influence of Ca, Humic Acid and pH on Lead Accumulation and Toxicity in the Fathead Minnow During Prolonged Water-Borne Lead Exposure</t>
        </is>
      </c>
      <c r="CN3851" t="inlineStr">
        <is>
          <t>Comp. Biochem. Physiol. C Comp. Pharmacol. Toxicol.143:473-483</t>
        </is>
      </c>
      <c r="CO3851" t="n">
        <v>2006.0</v>
      </c>
      <c r="CP3851" t="inlineStr">
        <is>
          <t>Grosell,M., R. Gerdes, and K.V. Brix (2006). Influence of Ca, Humic Acid and pH on Lead Accumulation and Toxicity in the Fathead Minnow During Prolonged Water-Borne Lead Exposure. Comp. Biochem. Physiol. C Comp. Pharmacol. Toxicol., 143, 473-483. doi:10.1016/j.cbpc.2006.04.014. ECOREF#:107253</t>
        </is>
      </c>
    </row>
    <row r="3852">
      <c r="A3852" t="n">
        <v>1.0099748E7</v>
      </c>
      <c r="B3852" t="inlineStr">
        <is>
          <t>Nitric acid, Lead (2+) salt (2:1)</t>
        </is>
      </c>
      <c r="C3852"/>
      <c r="D3852" t="inlineStr">
        <is>
          <t>Measured</t>
        </is>
      </c>
      <c r="E3852" t="inlineStr">
        <is>
          <t>United States Environmental Protection Agency</t>
        </is>
      </c>
      <c r="F3852"/>
      <c r="G3852"/>
      <c r="H3852"/>
      <c r="I3852"/>
      <c r="J3852"/>
      <c r="K3852"/>
      <c r="L3852" t="inlineStr">
        <is>
          <t>Pimephales promelas</t>
        </is>
      </c>
      <c r="M3852" t="inlineStr">
        <is>
          <t>Fathead Minnow</t>
        </is>
      </c>
      <c r="N3852" t="inlineStr">
        <is>
          <t>Larva</t>
        </is>
      </c>
      <c r="O3852"/>
      <c r="P3852" t="n">
        <v>8.0</v>
      </c>
      <c r="Q3852"/>
      <c r="R3852"/>
      <c r="S3852"/>
      <c r="T3852"/>
      <c r="U3852" t="inlineStr">
        <is>
          <t>Day(s)</t>
        </is>
      </c>
      <c r="V3852" t="inlineStr">
        <is>
          <t>Flow-through</t>
        </is>
      </c>
      <c r="W3852" t="inlineStr">
        <is>
          <t>Fresh water</t>
        </is>
      </c>
      <c r="X3852" t="inlineStr">
        <is>
          <t>Lab</t>
        </is>
      </c>
      <c r="Y3852"/>
      <c r="Z3852" t="inlineStr">
        <is>
          <t>Dissolved</t>
        </is>
      </c>
      <c r="AA3852"/>
      <c r="AB3852" t="n">
        <v>0.34</v>
      </c>
      <c r="AC3852"/>
      <c r="AD3852" t="n">
        <v>0.282</v>
      </c>
      <c r="AE3852"/>
      <c r="AF3852" t="n">
        <v>0.41</v>
      </c>
      <c r="AG3852" t="inlineStr">
        <is>
          <t>AI mg/L</t>
        </is>
      </c>
      <c r="AH3852"/>
      <c r="AI3852"/>
      <c r="AJ3852"/>
      <c r="AK3852"/>
      <c r="AL3852"/>
      <c r="AM3852"/>
      <c r="AN3852"/>
      <c r="AO3852"/>
      <c r="AP3852"/>
      <c r="AQ3852"/>
      <c r="AR3852"/>
      <c r="AS3852"/>
      <c r="AT3852"/>
      <c r="AU3852"/>
      <c r="AV3852"/>
      <c r="AW3852"/>
      <c r="AX3852" t="inlineStr">
        <is>
          <t>Mortality</t>
        </is>
      </c>
      <c r="AY3852" t="inlineStr">
        <is>
          <t>Mortality</t>
        </is>
      </c>
      <c r="AZ3852" t="inlineStr">
        <is>
          <t>LC50</t>
        </is>
      </c>
      <c r="BA3852"/>
      <c r="BB3852" t="n">
        <v>4.0</v>
      </c>
      <c r="BC3852"/>
      <c r="BD3852"/>
      <c r="BE3852"/>
      <c r="BF3852"/>
      <c r="BG3852" t="inlineStr">
        <is>
          <t>Day(s)</t>
        </is>
      </c>
      <c r="BH3852"/>
      <c r="BI3852" t="inlineStr">
        <is>
          <t>DTXSID2035069</t>
        </is>
      </c>
      <c r="BJ3852" t="inlineStr">
        <is>
          <t>10.1016/j.cbpc.2010.09.004</t>
        </is>
      </c>
      <c r="BK3852"/>
      <c r="BL3852" t="inlineStr">
        <is>
          <t>Acute</t>
        </is>
      </c>
      <c r="BM3852"/>
      <c r="BN3852"/>
      <c r="BO3852"/>
      <c r="BP3852"/>
      <c r="BQ3852"/>
      <c r="BR3852"/>
      <c r="BS3852"/>
      <c r="BT3852" t="inlineStr">
        <is>
          <t>--</t>
        </is>
      </c>
      <c r="BU3852"/>
      <c r="BV3852"/>
      <c r="BW3852"/>
      <c r="BX3852"/>
      <c r="BY3852"/>
      <c r="BZ3852"/>
      <c r="CA3852"/>
      <c r="CB3852"/>
      <c r="CC3852"/>
      <c r="CD3852"/>
      <c r="CE3852"/>
      <c r="CF3852"/>
      <c r="CG3852"/>
      <c r="CH3852"/>
      <c r="CI3852"/>
      <c r="CJ3852" t="inlineStr">
        <is>
          <t xml:space="preserve">SOURCE/PURCHASED FROM AQUATIC BIOSYSTEMS, INC. (FORT COLLINS, CO, USA).//TMETH/USEPA (2002): 821-R-02-012.//MEDIA/2:1 DEIONIZED WATER:DECHLORINATED VIRGINIA KEY TAP WATER//   </t>
        </is>
      </c>
      <c r="CK3852" t="inlineStr">
        <is>
          <t>Mager,E.M., A.J. Esbaugh, K.V. Brix, A.C. Ryan, and M. Grosell</t>
        </is>
      </c>
      <c r="CL3852" t="n">
        <v>156480.0</v>
      </c>
      <c r="CM3852" t="inlineStr">
        <is>
          <t>Influences of Water Chemistry on the Acute Toxicity of Lead to Pimephales promelas and Ceriodaphnia dubia</t>
        </is>
      </c>
      <c r="CN3852" t="inlineStr">
        <is>
          <t>Comp. Biochem. Physiol. C Toxicol. Pharmacol.153(1): 82-90</t>
        </is>
      </c>
      <c r="CO3852" t="n">
        <v>2011.0</v>
      </c>
      <c r="CP3852" t="inlineStr">
        <is>
          <t>Mager,E.M., A.J. Esbaugh, K.V. Brix, A.C. Ryan, and M. Grosell (2011). Influences of Water Chemistry on the Acute Toxicity of Lead to Pimephales promelas and Ceriodaphnia dubia. Comp. Biochem. Physiol. C Toxicol. Pharmacol., 153, (1), 82-90. doi:10.1016/j.cbpc.2010.09.004. ECOREF#:156480</t>
        </is>
      </c>
    </row>
    <row r="3853">
      <c r="A3853" t="n">
        <v>1.0099748E7</v>
      </c>
      <c r="B3853" t="inlineStr">
        <is>
          <t>Nitric acid, Lead (2+) salt (2:1)</t>
        </is>
      </c>
      <c r="C3853" t="inlineStr">
        <is>
          <t>Reagent Grade, Purissium, Purum, Puriss, Puris, Reinst</t>
        </is>
      </c>
      <c r="D3853" t="inlineStr">
        <is>
          <t>Measured</t>
        </is>
      </c>
      <c r="E3853" t="inlineStr">
        <is>
          <t>American Society for Testing and Materials</t>
        </is>
      </c>
      <c r="F3853"/>
      <c r="G3853"/>
      <c r="H3853"/>
      <c r="I3853"/>
      <c r="J3853"/>
      <c r="K3853"/>
      <c r="L3853" t="inlineStr">
        <is>
          <t>Pimephales promelas</t>
        </is>
      </c>
      <c r="M3853" t="inlineStr">
        <is>
          <t>Fathead Minnow</t>
        </is>
      </c>
      <c r="N3853"/>
      <c r="O3853" t="inlineStr">
        <is>
          <t>~</t>
        </is>
      </c>
      <c r="P3853" t="n">
        <v>30.0</v>
      </c>
      <c r="Q3853"/>
      <c r="R3853"/>
      <c r="S3853"/>
      <c r="T3853"/>
      <c r="U3853" t="inlineStr">
        <is>
          <t>Day(s)</t>
        </is>
      </c>
      <c r="V3853" t="inlineStr">
        <is>
          <t>Flow-through</t>
        </is>
      </c>
      <c r="W3853" t="inlineStr">
        <is>
          <t>Fresh water</t>
        </is>
      </c>
      <c r="X3853" t="inlineStr">
        <is>
          <t>Lab</t>
        </is>
      </c>
      <c r="Y3853" t="n">
        <v>6.0</v>
      </c>
      <c r="Z3853" t="inlineStr">
        <is>
          <t>Dissolved</t>
        </is>
      </c>
      <c r="AA3853"/>
      <c r="AB3853" t="n">
        <v>2.1</v>
      </c>
      <c r="AC3853"/>
      <c r="AD3853" t="n">
        <v>1.1</v>
      </c>
      <c r="AE3853"/>
      <c r="AF3853" t="n">
        <v>4.0</v>
      </c>
      <c r="AG3853" t="inlineStr">
        <is>
          <t>AI mg/L</t>
        </is>
      </c>
      <c r="AH3853"/>
      <c r="AI3853"/>
      <c r="AJ3853"/>
      <c r="AK3853"/>
      <c r="AL3853"/>
      <c r="AM3853"/>
      <c r="AN3853"/>
      <c r="AO3853"/>
      <c r="AP3853"/>
      <c r="AQ3853"/>
      <c r="AR3853"/>
      <c r="AS3853"/>
      <c r="AT3853"/>
      <c r="AU3853"/>
      <c r="AV3853"/>
      <c r="AW3853"/>
      <c r="AX3853" t="inlineStr">
        <is>
          <t>Mortality</t>
        </is>
      </c>
      <c r="AY3853" t="inlineStr">
        <is>
          <t>Mortality</t>
        </is>
      </c>
      <c r="AZ3853" t="inlineStr">
        <is>
          <t>LC50</t>
        </is>
      </c>
      <c r="BA3853"/>
      <c r="BB3853" t="n">
        <v>4.0</v>
      </c>
      <c r="BC3853"/>
      <c r="BD3853"/>
      <c r="BE3853"/>
      <c r="BF3853"/>
      <c r="BG3853" t="inlineStr">
        <is>
          <t>Day(s)</t>
        </is>
      </c>
      <c r="BH3853"/>
      <c r="BI3853" t="inlineStr">
        <is>
          <t>DTXSID2035069</t>
        </is>
      </c>
      <c r="BJ3853"/>
      <c r="BK3853"/>
      <c r="BL3853" t="inlineStr">
        <is>
          <t>Acute</t>
        </is>
      </c>
      <c r="BM3853"/>
      <c r="BN3853"/>
      <c r="BO3853"/>
      <c r="BP3853"/>
      <c r="BQ3853"/>
      <c r="BR3853"/>
      <c r="BS3853"/>
      <c r="BT3853" t="inlineStr">
        <is>
          <t>--</t>
        </is>
      </c>
      <c r="BU3853"/>
      <c r="BV3853"/>
      <c r="BW3853"/>
      <c r="BX3853"/>
      <c r="BY3853"/>
      <c r="BZ3853"/>
      <c r="CA3853"/>
      <c r="CB3853"/>
      <c r="CC3853"/>
      <c r="CD3853"/>
      <c r="CE3853"/>
      <c r="CF3853"/>
      <c r="CG3853"/>
      <c r="CH3853"/>
      <c r="CI3853"/>
      <c r="CJ3853" t="inlineStr">
        <is>
          <t xml:space="preserve">SOURCE/OBTAINED FROM EXISTING U.S. EPA LAB CULTURES, DULUTH, MN//TMETH/E729-80 (1980).//MEDIA/FILTERED LAKE SUPERIOR WATER//   </t>
        </is>
      </c>
      <c r="CK3853" t="inlineStr">
        <is>
          <t>Spehar,R.L., and J.T. Fiandt</t>
        </is>
      </c>
      <c r="CL3853" t="n">
        <v>12093.0</v>
      </c>
      <c r="CM3853" t="inlineStr">
        <is>
          <t>Acute and Chronic Effects of Water Quality Criteria-Based Metal Mixtures on Three Aquatic Species</t>
        </is>
      </c>
      <c r="CN3853" t="inlineStr">
        <is>
          <t>Environ. Toxicol. Chem.5(10): 917-931</t>
        </is>
      </c>
      <c r="CO3853" t="n">
        <v>1986.0</v>
      </c>
      <c r="CP3853" t="inlineStr">
        <is>
          <t>Spehar,R.L., and J.T. Fiandt (1986). Acute and Chronic Effects of Water Quality Criteria-Based Metal Mixtures on Three Aquatic Species. Environ. Toxicol. Chem., 5, (10), 917-931. ECOREF#:12093</t>
        </is>
      </c>
    </row>
    <row r="3854">
      <c r="A3854" t="n">
        <v>1.0099748E7</v>
      </c>
      <c r="B3854" t="inlineStr">
        <is>
          <t>Nitric acid, Lead (2+) salt (2:1)</t>
        </is>
      </c>
      <c r="C3854"/>
      <c r="D3854" t="inlineStr">
        <is>
          <t>Measured</t>
        </is>
      </c>
      <c r="E3854" t="inlineStr">
        <is>
          <t>United States Environmental Protection Agency</t>
        </is>
      </c>
      <c r="F3854"/>
      <c r="G3854"/>
      <c r="H3854"/>
      <c r="I3854"/>
      <c r="J3854"/>
      <c r="K3854"/>
      <c r="L3854" t="inlineStr">
        <is>
          <t>Pimephales promelas</t>
        </is>
      </c>
      <c r="M3854" t="inlineStr">
        <is>
          <t>Fathead Minnow</t>
        </is>
      </c>
      <c r="N3854" t="inlineStr">
        <is>
          <t>Larva</t>
        </is>
      </c>
      <c r="O3854"/>
      <c r="P3854" t="n">
        <v>8.0</v>
      </c>
      <c r="Q3854"/>
      <c r="R3854"/>
      <c r="S3854"/>
      <c r="T3854"/>
      <c r="U3854" t="inlineStr">
        <is>
          <t>Day(s)</t>
        </is>
      </c>
      <c r="V3854" t="inlineStr">
        <is>
          <t>Flow-through</t>
        </is>
      </c>
      <c r="W3854" t="inlineStr">
        <is>
          <t>Fresh water</t>
        </is>
      </c>
      <c r="X3854" t="inlineStr">
        <is>
          <t>Lab</t>
        </is>
      </c>
      <c r="Y3854"/>
      <c r="Z3854" t="inlineStr">
        <is>
          <t>Dissolved</t>
        </is>
      </c>
      <c r="AA3854"/>
      <c r="AB3854" t="n">
        <v>1.075</v>
      </c>
      <c r="AC3854"/>
      <c r="AD3854" t="n">
        <v>0.973</v>
      </c>
      <c r="AE3854"/>
      <c r="AF3854" t="n">
        <v>1.219</v>
      </c>
      <c r="AG3854" t="inlineStr">
        <is>
          <t>AI mg/L</t>
        </is>
      </c>
      <c r="AH3854"/>
      <c r="AI3854"/>
      <c r="AJ3854"/>
      <c r="AK3854"/>
      <c r="AL3854"/>
      <c r="AM3854"/>
      <c r="AN3854"/>
      <c r="AO3854"/>
      <c r="AP3854"/>
      <c r="AQ3854"/>
      <c r="AR3854"/>
      <c r="AS3854"/>
      <c r="AT3854"/>
      <c r="AU3854"/>
      <c r="AV3854"/>
      <c r="AW3854"/>
      <c r="AX3854" t="inlineStr">
        <is>
          <t>Mortality</t>
        </is>
      </c>
      <c r="AY3854" t="inlineStr">
        <is>
          <t>Mortality</t>
        </is>
      </c>
      <c r="AZ3854" t="inlineStr">
        <is>
          <t>LC50</t>
        </is>
      </c>
      <c r="BA3854"/>
      <c r="BB3854" t="n">
        <v>4.0</v>
      </c>
      <c r="BC3854"/>
      <c r="BD3854"/>
      <c r="BE3854"/>
      <c r="BF3854"/>
      <c r="BG3854" t="inlineStr">
        <is>
          <t>Day(s)</t>
        </is>
      </c>
      <c r="BH3854"/>
      <c r="BI3854" t="inlineStr">
        <is>
          <t>DTXSID2035069</t>
        </is>
      </c>
      <c r="BJ3854" t="inlineStr">
        <is>
          <t>10.1016/j.cbpc.2010.09.004</t>
        </is>
      </c>
      <c r="BK3854"/>
      <c r="BL3854" t="inlineStr">
        <is>
          <t>Acute</t>
        </is>
      </c>
      <c r="BM3854"/>
      <c r="BN3854"/>
      <c r="BO3854"/>
      <c r="BP3854"/>
      <c r="BQ3854"/>
      <c r="BR3854"/>
      <c r="BS3854"/>
      <c r="BT3854" t="inlineStr">
        <is>
          <t>--</t>
        </is>
      </c>
      <c r="BU3854"/>
      <c r="BV3854"/>
      <c r="BW3854"/>
      <c r="BX3854"/>
      <c r="BY3854"/>
      <c r="BZ3854"/>
      <c r="CA3854"/>
      <c r="CB3854"/>
      <c r="CC3854"/>
      <c r="CD3854"/>
      <c r="CE3854"/>
      <c r="CF3854"/>
      <c r="CG3854"/>
      <c r="CH3854"/>
      <c r="CI3854"/>
      <c r="CJ3854" t="inlineStr">
        <is>
          <t xml:space="preserve">SOURCE/PURCHASED FROM AQUATIC BIOSYSTEMS, INC. (FORT COLLINS, CO, USA).//TMETH/USEPA (2002): 821-R-02-012.//MEDIA/2:1 DEIONIZED WATER:DECHLORINATED VIRGINIA KEY TAP WATER//   </t>
        </is>
      </c>
      <c r="CK3854" t="inlineStr">
        <is>
          <t>Mager,E.M., A.J. Esbaugh, K.V. Brix, A.C. Ryan, and M. Grosell</t>
        </is>
      </c>
      <c r="CL3854" t="n">
        <v>156480.0</v>
      </c>
      <c r="CM3854" t="inlineStr">
        <is>
          <t>Influences of Water Chemistry on the Acute Toxicity of Lead to Pimephales promelas and Ceriodaphnia dubia</t>
        </is>
      </c>
      <c r="CN3854" t="inlineStr">
        <is>
          <t>Comp. Biochem. Physiol. C Toxicol. Pharmacol.153(1): 82-90</t>
        </is>
      </c>
      <c r="CO3854" t="n">
        <v>2011.0</v>
      </c>
      <c r="CP3854" t="inlineStr">
        <is>
          <t>Mager,E.M., A.J. Esbaugh, K.V. Brix, A.C. Ryan, and M. Grosell (2011). Influences of Water Chemistry on the Acute Toxicity of Lead to Pimephales promelas and Ceriodaphnia dubia. Comp. Biochem. Physiol. C Toxicol. Pharmacol., 153, (1), 82-90. doi:10.1016/j.cbpc.2010.09.004. ECOREF#:156480</t>
        </is>
      </c>
    </row>
    <row r="3855">
      <c r="A3855" t="n">
        <v>1.0099748E7</v>
      </c>
      <c r="B3855" t="inlineStr">
        <is>
          <t>Nitric acid, Lead (2+) salt (2:1)</t>
        </is>
      </c>
      <c r="C3855"/>
      <c r="D3855" t="inlineStr">
        <is>
          <t>Measured</t>
        </is>
      </c>
      <c r="E3855" t="inlineStr">
        <is>
          <t>United States Environmental Protection Agency</t>
        </is>
      </c>
      <c r="F3855"/>
      <c r="G3855"/>
      <c r="H3855"/>
      <c r="I3855"/>
      <c r="J3855"/>
      <c r="K3855"/>
      <c r="L3855" t="inlineStr">
        <is>
          <t>Pimephales promelas</t>
        </is>
      </c>
      <c r="M3855" t="inlineStr">
        <is>
          <t>Fathead Minnow</t>
        </is>
      </c>
      <c r="N3855" t="inlineStr">
        <is>
          <t>Larva</t>
        </is>
      </c>
      <c r="O3855"/>
      <c r="P3855" t="n">
        <v>8.0</v>
      </c>
      <c r="Q3855"/>
      <c r="R3855"/>
      <c r="S3855"/>
      <c r="T3855"/>
      <c r="U3855" t="inlineStr">
        <is>
          <t>Day(s)</t>
        </is>
      </c>
      <c r="V3855" t="inlineStr">
        <is>
          <t>Flow-through</t>
        </is>
      </c>
      <c r="W3855" t="inlineStr">
        <is>
          <t>Fresh water</t>
        </is>
      </c>
      <c r="X3855" t="inlineStr">
        <is>
          <t>Lab</t>
        </is>
      </c>
      <c r="Y3855"/>
      <c r="Z3855" t="inlineStr">
        <is>
          <t>Dissolved</t>
        </is>
      </c>
      <c r="AA3855"/>
      <c r="AB3855" t="n">
        <v>0.624</v>
      </c>
      <c r="AC3855"/>
      <c r="AD3855" t="n">
        <v>0.444</v>
      </c>
      <c r="AE3855"/>
      <c r="AF3855" t="n">
        <v>0.891</v>
      </c>
      <c r="AG3855" t="inlineStr">
        <is>
          <t>AI mg/L</t>
        </is>
      </c>
      <c r="AH3855"/>
      <c r="AI3855"/>
      <c r="AJ3855"/>
      <c r="AK3855"/>
      <c r="AL3855"/>
      <c r="AM3855"/>
      <c r="AN3855"/>
      <c r="AO3855"/>
      <c r="AP3855"/>
      <c r="AQ3855"/>
      <c r="AR3855"/>
      <c r="AS3855"/>
      <c r="AT3855"/>
      <c r="AU3855"/>
      <c r="AV3855"/>
      <c r="AW3855"/>
      <c r="AX3855" t="inlineStr">
        <is>
          <t>Mortality</t>
        </is>
      </c>
      <c r="AY3855" t="inlineStr">
        <is>
          <t>Mortality</t>
        </is>
      </c>
      <c r="AZ3855" t="inlineStr">
        <is>
          <t>LC50</t>
        </is>
      </c>
      <c r="BA3855"/>
      <c r="BB3855" t="n">
        <v>4.0</v>
      </c>
      <c r="BC3855"/>
      <c r="BD3855"/>
      <c r="BE3855"/>
      <c r="BF3855"/>
      <c r="BG3855" t="inlineStr">
        <is>
          <t>Day(s)</t>
        </is>
      </c>
      <c r="BH3855"/>
      <c r="BI3855" t="inlineStr">
        <is>
          <t>DTXSID2035069</t>
        </is>
      </c>
      <c r="BJ3855" t="inlineStr">
        <is>
          <t>10.1016/j.cbpc.2010.09.004</t>
        </is>
      </c>
      <c r="BK3855"/>
      <c r="BL3855" t="inlineStr">
        <is>
          <t>Acute</t>
        </is>
      </c>
      <c r="BM3855"/>
      <c r="BN3855"/>
      <c r="BO3855"/>
      <c r="BP3855"/>
      <c r="BQ3855"/>
      <c r="BR3855"/>
      <c r="BS3855"/>
      <c r="BT3855" t="inlineStr">
        <is>
          <t>--</t>
        </is>
      </c>
      <c r="BU3855"/>
      <c r="BV3855"/>
      <c r="BW3855"/>
      <c r="BX3855"/>
      <c r="BY3855"/>
      <c r="BZ3855"/>
      <c r="CA3855"/>
      <c r="CB3855"/>
      <c r="CC3855"/>
      <c r="CD3855"/>
      <c r="CE3855"/>
      <c r="CF3855"/>
      <c r="CG3855"/>
      <c r="CH3855"/>
      <c r="CI3855"/>
      <c r="CJ3855" t="inlineStr">
        <is>
          <t xml:space="preserve">SOURCE/PURCHASED FROM AQUATIC BIOSYSTEMS, INC. (FORT COLLINS, CO, USA).//TMETH/USEPA (2002): 821-R-02-012.//MEDIA/2:1 DEIONIZED WATER:DECHLORINATED VIRGINIA KEY TAP WATER//   </t>
        </is>
      </c>
      <c r="CK3855" t="inlineStr">
        <is>
          <t>Mager,E.M., A.J. Esbaugh, K.V. Brix, A.C. Ryan, and M. Grosell</t>
        </is>
      </c>
      <c r="CL3855" t="n">
        <v>156480.0</v>
      </c>
      <c r="CM3855" t="inlineStr">
        <is>
          <t>Influences of Water Chemistry on the Acute Toxicity of Lead to Pimephales promelas and Ceriodaphnia dubia</t>
        </is>
      </c>
      <c r="CN3855" t="inlineStr">
        <is>
          <t>Comp. Biochem. Physiol. C Toxicol. Pharmacol.153(1): 82-90</t>
        </is>
      </c>
      <c r="CO3855" t="n">
        <v>2011.0</v>
      </c>
      <c r="CP3855" t="inlineStr">
        <is>
          <t>Mager,E.M., A.J. Esbaugh, K.V. Brix, A.C. Ryan, and M. Grosell (2011). Influences of Water Chemistry on the Acute Toxicity of Lead to Pimephales promelas and Ceriodaphnia dubia. Comp. Biochem. Physiol. C Toxicol. Pharmacol., 153, (1), 82-90. doi:10.1016/j.cbpc.2010.09.004. ECOREF#:156480</t>
        </is>
      </c>
    </row>
    <row r="3856">
      <c r="A3856" t="n">
        <v>1.0099748E7</v>
      </c>
      <c r="B3856" t="inlineStr">
        <is>
          <t>Nitric acid, Lead (2+) salt (2:1)</t>
        </is>
      </c>
      <c r="C3856"/>
      <c r="D3856" t="inlineStr">
        <is>
          <t>Measured</t>
        </is>
      </c>
      <c r="E3856" t="inlineStr">
        <is>
          <t>United States Environmental Protection Agency</t>
        </is>
      </c>
      <c r="F3856"/>
      <c r="G3856"/>
      <c r="H3856"/>
      <c r="I3856"/>
      <c r="J3856"/>
      <c r="K3856"/>
      <c r="L3856" t="inlineStr">
        <is>
          <t>Pimephales promelas</t>
        </is>
      </c>
      <c r="M3856" t="inlineStr">
        <is>
          <t>Fathead Minnow</t>
        </is>
      </c>
      <c r="N3856" t="inlineStr">
        <is>
          <t>Larva</t>
        </is>
      </c>
      <c r="O3856"/>
      <c r="P3856" t="n">
        <v>8.0</v>
      </c>
      <c r="Q3856"/>
      <c r="R3856"/>
      <c r="S3856"/>
      <c r="T3856"/>
      <c r="U3856" t="inlineStr">
        <is>
          <t>Day(s)</t>
        </is>
      </c>
      <c r="V3856" t="inlineStr">
        <is>
          <t>Flow-through</t>
        </is>
      </c>
      <c r="W3856" t="inlineStr">
        <is>
          <t>Fresh water</t>
        </is>
      </c>
      <c r="X3856" t="inlineStr">
        <is>
          <t>Lab</t>
        </is>
      </c>
      <c r="Y3856"/>
      <c r="Z3856" t="inlineStr">
        <is>
          <t>Dissolved</t>
        </is>
      </c>
      <c r="AA3856"/>
      <c r="AB3856" t="n">
        <v>0.996</v>
      </c>
      <c r="AC3856"/>
      <c r="AD3856" t="n">
        <v>0.864</v>
      </c>
      <c r="AE3856"/>
      <c r="AF3856" t="n">
        <v>1.155</v>
      </c>
      <c r="AG3856" t="inlineStr">
        <is>
          <t>AI mg/L</t>
        </is>
      </c>
      <c r="AH3856"/>
      <c r="AI3856"/>
      <c r="AJ3856"/>
      <c r="AK3856"/>
      <c r="AL3856"/>
      <c r="AM3856"/>
      <c r="AN3856"/>
      <c r="AO3856"/>
      <c r="AP3856"/>
      <c r="AQ3856"/>
      <c r="AR3856"/>
      <c r="AS3856"/>
      <c r="AT3856"/>
      <c r="AU3856"/>
      <c r="AV3856"/>
      <c r="AW3856"/>
      <c r="AX3856" t="inlineStr">
        <is>
          <t>Mortality</t>
        </is>
      </c>
      <c r="AY3856" t="inlineStr">
        <is>
          <t>Mortality</t>
        </is>
      </c>
      <c r="AZ3856" t="inlineStr">
        <is>
          <t>LC50</t>
        </is>
      </c>
      <c r="BA3856"/>
      <c r="BB3856" t="n">
        <v>4.0</v>
      </c>
      <c r="BC3856"/>
      <c r="BD3856"/>
      <c r="BE3856"/>
      <c r="BF3856"/>
      <c r="BG3856" t="inlineStr">
        <is>
          <t>Day(s)</t>
        </is>
      </c>
      <c r="BH3856"/>
      <c r="BI3856" t="inlineStr">
        <is>
          <t>DTXSID2035069</t>
        </is>
      </c>
      <c r="BJ3856" t="inlineStr">
        <is>
          <t>10.1016/j.cbpc.2010.09.004</t>
        </is>
      </c>
      <c r="BK3856"/>
      <c r="BL3856" t="inlineStr">
        <is>
          <t>Acute</t>
        </is>
      </c>
      <c r="BM3856"/>
      <c r="BN3856"/>
      <c r="BO3856"/>
      <c r="BP3856"/>
      <c r="BQ3856"/>
      <c r="BR3856"/>
      <c r="BS3856"/>
      <c r="BT3856" t="inlineStr">
        <is>
          <t>--</t>
        </is>
      </c>
      <c r="BU3856"/>
      <c r="BV3856"/>
      <c r="BW3856"/>
      <c r="BX3856"/>
      <c r="BY3856"/>
      <c r="BZ3856"/>
      <c r="CA3856"/>
      <c r="CB3856"/>
      <c r="CC3856"/>
      <c r="CD3856"/>
      <c r="CE3856"/>
      <c r="CF3856"/>
      <c r="CG3856"/>
      <c r="CH3856"/>
      <c r="CI3856"/>
      <c r="CJ3856" t="inlineStr">
        <is>
          <t xml:space="preserve">SOURCE/PURCHASED FROM AQUATIC BIOSYSTEMS, INC. (FORT COLLINS, CO, USA).//TMETH/USEPA (2002): 821-R-02-012.//MEDIA/2:1 DEIONIZED WATER:DECHLORINATED VIRGINIA KEY TAP WATER//   </t>
        </is>
      </c>
      <c r="CK3856" t="inlineStr">
        <is>
          <t>Mager,E.M., A.J. Esbaugh, K.V. Brix, A.C. Ryan, and M. Grosell</t>
        </is>
      </c>
      <c r="CL3856" t="n">
        <v>156480.0</v>
      </c>
      <c r="CM3856" t="inlineStr">
        <is>
          <t>Influences of Water Chemistry on the Acute Toxicity of Lead to Pimephales promelas and Ceriodaphnia dubia</t>
        </is>
      </c>
      <c r="CN3856" t="inlineStr">
        <is>
          <t>Comp. Biochem. Physiol. C Toxicol. Pharmacol.153(1): 82-90</t>
        </is>
      </c>
      <c r="CO3856" t="n">
        <v>2011.0</v>
      </c>
      <c r="CP3856" t="inlineStr">
        <is>
          <t>Mager,E.M., A.J. Esbaugh, K.V. Brix, A.C. Ryan, and M. Grosell (2011). Influences of Water Chemistry on the Acute Toxicity of Lead to Pimephales promelas and Ceriodaphnia dubia. Comp. Biochem. Physiol. C Toxicol. Pharmacol., 153, (1), 82-90. doi:10.1016/j.cbpc.2010.09.004. ECOREF#:156480</t>
        </is>
      </c>
    </row>
    <row r="3857">
      <c r="A3857" t="n">
        <v>1.0099748E7</v>
      </c>
      <c r="B3857" t="inlineStr">
        <is>
          <t>Nitric acid, Lead (2+) salt (2:1)</t>
        </is>
      </c>
      <c r="C3857"/>
      <c r="D3857" t="inlineStr">
        <is>
          <t>Measured</t>
        </is>
      </c>
      <c r="E3857" t="inlineStr">
        <is>
          <t>United States Environmental Protection Agency</t>
        </is>
      </c>
      <c r="F3857"/>
      <c r="G3857"/>
      <c r="H3857"/>
      <c r="I3857"/>
      <c r="J3857"/>
      <c r="K3857"/>
      <c r="L3857" t="inlineStr">
        <is>
          <t>Pimephales promelas</t>
        </is>
      </c>
      <c r="M3857" t="inlineStr">
        <is>
          <t>Fathead Minnow</t>
        </is>
      </c>
      <c r="N3857" t="inlineStr">
        <is>
          <t>Larva</t>
        </is>
      </c>
      <c r="O3857"/>
      <c r="P3857" t="n">
        <v>8.0</v>
      </c>
      <c r="Q3857"/>
      <c r="R3857"/>
      <c r="S3857"/>
      <c r="T3857"/>
      <c r="U3857" t="inlineStr">
        <is>
          <t>Day(s)</t>
        </is>
      </c>
      <c r="V3857" t="inlineStr">
        <is>
          <t>Flow-through</t>
        </is>
      </c>
      <c r="W3857" t="inlineStr">
        <is>
          <t>Fresh water</t>
        </is>
      </c>
      <c r="X3857" t="inlineStr">
        <is>
          <t>Lab</t>
        </is>
      </c>
      <c r="Y3857"/>
      <c r="Z3857" t="inlineStr">
        <is>
          <t>Dissolved</t>
        </is>
      </c>
      <c r="AA3857"/>
      <c r="AB3857" t="n">
        <v>0.608</v>
      </c>
      <c r="AC3857"/>
      <c r="AD3857" t="n">
        <v>0.553</v>
      </c>
      <c r="AE3857"/>
      <c r="AF3857" t="n">
        <v>0.662</v>
      </c>
      <c r="AG3857" t="inlineStr">
        <is>
          <t>AI mg/L</t>
        </is>
      </c>
      <c r="AH3857"/>
      <c r="AI3857"/>
      <c r="AJ3857"/>
      <c r="AK3857"/>
      <c r="AL3857"/>
      <c r="AM3857"/>
      <c r="AN3857"/>
      <c r="AO3857"/>
      <c r="AP3857"/>
      <c r="AQ3857"/>
      <c r="AR3857"/>
      <c r="AS3857"/>
      <c r="AT3857"/>
      <c r="AU3857"/>
      <c r="AV3857"/>
      <c r="AW3857"/>
      <c r="AX3857" t="inlineStr">
        <is>
          <t>Mortality</t>
        </is>
      </c>
      <c r="AY3857" t="inlineStr">
        <is>
          <t>Mortality</t>
        </is>
      </c>
      <c r="AZ3857" t="inlineStr">
        <is>
          <t>LC50</t>
        </is>
      </c>
      <c r="BA3857"/>
      <c r="BB3857" t="n">
        <v>4.0</v>
      </c>
      <c r="BC3857"/>
      <c r="BD3857"/>
      <c r="BE3857"/>
      <c r="BF3857"/>
      <c r="BG3857" t="inlineStr">
        <is>
          <t>Day(s)</t>
        </is>
      </c>
      <c r="BH3857"/>
      <c r="BI3857" t="inlineStr">
        <is>
          <t>DTXSID2035069</t>
        </is>
      </c>
      <c r="BJ3857" t="inlineStr">
        <is>
          <t>10.1016/j.cbpc.2010.09.004</t>
        </is>
      </c>
      <c r="BK3857"/>
      <c r="BL3857" t="inlineStr">
        <is>
          <t>Acute</t>
        </is>
      </c>
      <c r="BM3857"/>
      <c r="BN3857"/>
      <c r="BO3857"/>
      <c r="BP3857"/>
      <c r="BQ3857"/>
      <c r="BR3857"/>
      <c r="BS3857"/>
      <c r="BT3857" t="inlineStr">
        <is>
          <t>--</t>
        </is>
      </c>
      <c r="BU3857"/>
      <c r="BV3857"/>
      <c r="BW3857"/>
      <c r="BX3857"/>
      <c r="BY3857"/>
      <c r="BZ3857"/>
      <c r="CA3857"/>
      <c r="CB3857"/>
      <c r="CC3857"/>
      <c r="CD3857"/>
      <c r="CE3857"/>
      <c r="CF3857"/>
      <c r="CG3857"/>
      <c r="CH3857"/>
      <c r="CI3857"/>
      <c r="CJ3857" t="inlineStr">
        <is>
          <t xml:space="preserve">SOURCE/PURCHASED FROM AQUATIC BIOSYSTEMS, INC. (FORT COLLINS, CO, USA).//TMETH/USEPA (2002): 821-R-02-012.//MEDIA/2:1 DEIONIZED WATER:DECHLORINATED VIRGINIA KEY TAP WATER//   </t>
        </is>
      </c>
      <c r="CK3857" t="inlineStr">
        <is>
          <t>Mager,E.M., A.J. Esbaugh, K.V. Brix, A.C. Ryan, and M. Grosell</t>
        </is>
      </c>
      <c r="CL3857" t="n">
        <v>156480.0</v>
      </c>
      <c r="CM3857" t="inlineStr">
        <is>
          <t>Influences of Water Chemistry on the Acute Toxicity of Lead to Pimephales promelas and Ceriodaphnia dubia</t>
        </is>
      </c>
      <c r="CN3857" t="inlineStr">
        <is>
          <t>Comp. Biochem. Physiol. C Toxicol. Pharmacol.153(1): 82-90</t>
        </is>
      </c>
      <c r="CO3857" t="n">
        <v>2011.0</v>
      </c>
      <c r="CP3857" t="inlineStr">
        <is>
          <t>Mager,E.M., A.J. Esbaugh, K.V. Brix, A.C. Ryan, and M. Grosell (2011). Influences of Water Chemistry on the Acute Toxicity of Lead to Pimephales promelas and Ceriodaphnia dubia. Comp. Biochem. Physiol. C Toxicol. Pharmacol., 153, (1), 82-90. doi:10.1016/j.cbpc.2010.09.004. ECOREF#:156480</t>
        </is>
      </c>
    </row>
    <row r="3858">
      <c r="A3858" t="n">
        <v>1.0099748E7</v>
      </c>
      <c r="B3858" t="inlineStr">
        <is>
          <t>Nitric acid, Lead (2+) salt (2:1)</t>
        </is>
      </c>
      <c r="C3858"/>
      <c r="D3858" t="inlineStr">
        <is>
          <t>Measured</t>
        </is>
      </c>
      <c r="E3858" t="inlineStr">
        <is>
          <t>United States Environmental Protection Agency</t>
        </is>
      </c>
      <c r="F3858"/>
      <c r="G3858"/>
      <c r="H3858"/>
      <c r="I3858"/>
      <c r="J3858"/>
      <c r="K3858"/>
      <c r="L3858" t="inlineStr">
        <is>
          <t>Pimephales promelas</t>
        </is>
      </c>
      <c r="M3858" t="inlineStr">
        <is>
          <t>Fathead Minnow</t>
        </is>
      </c>
      <c r="N3858" t="inlineStr">
        <is>
          <t>Larva</t>
        </is>
      </c>
      <c r="O3858"/>
      <c r="P3858" t="n">
        <v>8.0</v>
      </c>
      <c r="Q3858"/>
      <c r="R3858"/>
      <c r="S3858"/>
      <c r="T3858"/>
      <c r="U3858" t="inlineStr">
        <is>
          <t>Day(s)</t>
        </is>
      </c>
      <c r="V3858" t="inlineStr">
        <is>
          <t>Flow-through</t>
        </is>
      </c>
      <c r="W3858" t="inlineStr">
        <is>
          <t>Fresh water</t>
        </is>
      </c>
      <c r="X3858" t="inlineStr">
        <is>
          <t>Lab</t>
        </is>
      </c>
      <c r="Y3858"/>
      <c r="Z3858" t="inlineStr">
        <is>
          <t>Dissolved</t>
        </is>
      </c>
      <c r="AA3858"/>
      <c r="AB3858" t="n">
        <v>3.249</v>
      </c>
      <c r="AC3858"/>
      <c r="AD3858" t="n">
        <v>3.004</v>
      </c>
      <c r="AE3858"/>
      <c r="AF3858" t="n">
        <v>3.5</v>
      </c>
      <c r="AG3858" t="inlineStr">
        <is>
          <t>AI mg/L</t>
        </is>
      </c>
      <c r="AH3858"/>
      <c r="AI3858"/>
      <c r="AJ3858"/>
      <c r="AK3858"/>
      <c r="AL3858"/>
      <c r="AM3858"/>
      <c r="AN3858"/>
      <c r="AO3858"/>
      <c r="AP3858"/>
      <c r="AQ3858"/>
      <c r="AR3858"/>
      <c r="AS3858"/>
      <c r="AT3858"/>
      <c r="AU3858"/>
      <c r="AV3858"/>
      <c r="AW3858"/>
      <c r="AX3858" t="inlineStr">
        <is>
          <t>Mortality</t>
        </is>
      </c>
      <c r="AY3858" t="inlineStr">
        <is>
          <t>Mortality</t>
        </is>
      </c>
      <c r="AZ3858" t="inlineStr">
        <is>
          <t>LC50</t>
        </is>
      </c>
      <c r="BA3858"/>
      <c r="BB3858" t="n">
        <v>4.0</v>
      </c>
      <c r="BC3858"/>
      <c r="BD3858"/>
      <c r="BE3858"/>
      <c r="BF3858"/>
      <c r="BG3858" t="inlineStr">
        <is>
          <t>Day(s)</t>
        </is>
      </c>
      <c r="BH3858"/>
      <c r="BI3858" t="inlineStr">
        <is>
          <t>DTXSID2035069</t>
        </is>
      </c>
      <c r="BJ3858" t="inlineStr">
        <is>
          <t>10.1016/j.cbpc.2010.09.004</t>
        </is>
      </c>
      <c r="BK3858"/>
      <c r="BL3858" t="inlineStr">
        <is>
          <t>Acute</t>
        </is>
      </c>
      <c r="BM3858"/>
      <c r="BN3858"/>
      <c r="BO3858"/>
      <c r="BP3858"/>
      <c r="BQ3858"/>
      <c r="BR3858"/>
      <c r="BS3858"/>
      <c r="BT3858" t="inlineStr">
        <is>
          <t>--</t>
        </is>
      </c>
      <c r="BU3858"/>
      <c r="BV3858"/>
      <c r="BW3858"/>
      <c r="BX3858"/>
      <c r="BY3858"/>
      <c r="BZ3858"/>
      <c r="CA3858"/>
      <c r="CB3858"/>
      <c r="CC3858"/>
      <c r="CD3858"/>
      <c r="CE3858"/>
      <c r="CF3858"/>
      <c r="CG3858"/>
      <c r="CH3858"/>
      <c r="CI3858"/>
      <c r="CJ3858" t="inlineStr">
        <is>
          <t xml:space="preserve">SOURCE/PURCHASED FROM AQUATIC BIOSYSTEMS, INC. (FORT COLLINS, CO, USA).//TMETH/USEPA (2002): 821-R-02-012.//MEDIA/2:1 DEIONIZED WATER:DECHLORINATED VIRGINIA KEY TAP WATER//   </t>
        </is>
      </c>
      <c r="CK3858" t="inlineStr">
        <is>
          <t>Mager,E.M., A.J. Esbaugh, K.V. Brix, A.C. Ryan, and M. Grosell</t>
        </is>
      </c>
      <c r="CL3858" t="n">
        <v>156480.0</v>
      </c>
      <c r="CM3858" t="inlineStr">
        <is>
          <t>Influences of Water Chemistry on the Acute Toxicity of Lead to Pimephales promelas and Ceriodaphnia dubia</t>
        </is>
      </c>
      <c r="CN3858" t="inlineStr">
        <is>
          <t>Comp. Biochem. Physiol. C Toxicol. Pharmacol.153(1): 82-90</t>
        </is>
      </c>
      <c r="CO3858" t="n">
        <v>2011.0</v>
      </c>
      <c r="CP3858" t="inlineStr">
        <is>
          <t>Mager,E.M., A.J. Esbaugh, K.V. Brix, A.C. Ryan, and M. Grosell (2011). Influences of Water Chemistry on the Acute Toxicity of Lead to Pimephales promelas and Ceriodaphnia dubia. Comp. Biochem. Physiol. C Toxicol. Pharmacol., 153, (1), 82-90. doi:10.1016/j.cbpc.2010.09.004. ECOREF#:156480</t>
        </is>
      </c>
    </row>
    <row r="3859">
      <c r="A3859" t="n">
        <v>1.0099748E7</v>
      </c>
      <c r="B3859" t="inlineStr">
        <is>
          <t>Nitric acid, Lead (2+) salt (2:1)</t>
        </is>
      </c>
      <c r="C3859"/>
      <c r="D3859" t="inlineStr">
        <is>
          <t>Measured</t>
        </is>
      </c>
      <c r="E3859" t="inlineStr">
        <is>
          <t>United States Environmental Protection Agency</t>
        </is>
      </c>
      <c r="F3859"/>
      <c r="G3859"/>
      <c r="H3859"/>
      <c r="I3859"/>
      <c r="J3859"/>
      <c r="K3859"/>
      <c r="L3859" t="inlineStr">
        <is>
          <t>Pimephales promelas</t>
        </is>
      </c>
      <c r="M3859" t="inlineStr">
        <is>
          <t>Fathead Minnow</t>
        </is>
      </c>
      <c r="N3859" t="inlineStr">
        <is>
          <t>Larva</t>
        </is>
      </c>
      <c r="O3859"/>
      <c r="P3859" t="n">
        <v>8.0</v>
      </c>
      <c r="Q3859"/>
      <c r="R3859"/>
      <c r="S3859"/>
      <c r="T3859"/>
      <c r="U3859" t="inlineStr">
        <is>
          <t>Day(s)</t>
        </is>
      </c>
      <c r="V3859" t="inlineStr">
        <is>
          <t>Flow-through</t>
        </is>
      </c>
      <c r="W3859" t="inlineStr">
        <is>
          <t>Fresh water</t>
        </is>
      </c>
      <c r="X3859" t="inlineStr">
        <is>
          <t>Lab</t>
        </is>
      </c>
      <c r="Y3859"/>
      <c r="Z3859" t="inlineStr">
        <is>
          <t>Dissolved</t>
        </is>
      </c>
      <c r="AA3859"/>
      <c r="AB3859" t="n">
        <v>1.015</v>
      </c>
      <c r="AC3859"/>
      <c r="AD3859" t="n">
        <v>0.91</v>
      </c>
      <c r="AE3859"/>
      <c r="AF3859" t="n">
        <v>1.111</v>
      </c>
      <c r="AG3859" t="inlineStr">
        <is>
          <t>AI mg/L</t>
        </is>
      </c>
      <c r="AH3859"/>
      <c r="AI3859"/>
      <c r="AJ3859"/>
      <c r="AK3859"/>
      <c r="AL3859"/>
      <c r="AM3859"/>
      <c r="AN3859"/>
      <c r="AO3859"/>
      <c r="AP3859"/>
      <c r="AQ3859"/>
      <c r="AR3859"/>
      <c r="AS3859"/>
      <c r="AT3859"/>
      <c r="AU3859"/>
      <c r="AV3859"/>
      <c r="AW3859"/>
      <c r="AX3859" t="inlineStr">
        <is>
          <t>Mortality</t>
        </is>
      </c>
      <c r="AY3859" t="inlineStr">
        <is>
          <t>Mortality</t>
        </is>
      </c>
      <c r="AZ3859" t="inlineStr">
        <is>
          <t>LC50</t>
        </is>
      </c>
      <c r="BA3859"/>
      <c r="BB3859" t="n">
        <v>4.0</v>
      </c>
      <c r="BC3859"/>
      <c r="BD3859"/>
      <c r="BE3859"/>
      <c r="BF3859"/>
      <c r="BG3859" t="inlineStr">
        <is>
          <t>Day(s)</t>
        </is>
      </c>
      <c r="BH3859"/>
      <c r="BI3859" t="inlineStr">
        <is>
          <t>DTXSID2035069</t>
        </is>
      </c>
      <c r="BJ3859" t="inlineStr">
        <is>
          <t>10.1016/j.cbpc.2010.09.004</t>
        </is>
      </c>
      <c r="BK3859"/>
      <c r="BL3859" t="inlineStr">
        <is>
          <t>Acute</t>
        </is>
      </c>
      <c r="BM3859"/>
      <c r="BN3859"/>
      <c r="BO3859"/>
      <c r="BP3859"/>
      <c r="BQ3859"/>
      <c r="BR3859"/>
      <c r="BS3859"/>
      <c r="BT3859" t="inlineStr">
        <is>
          <t>--</t>
        </is>
      </c>
      <c r="BU3859"/>
      <c r="BV3859"/>
      <c r="BW3859"/>
      <c r="BX3859"/>
      <c r="BY3859"/>
      <c r="BZ3859"/>
      <c r="CA3859"/>
      <c r="CB3859"/>
      <c r="CC3859"/>
      <c r="CD3859"/>
      <c r="CE3859"/>
      <c r="CF3859"/>
      <c r="CG3859"/>
      <c r="CH3859"/>
      <c r="CI3859"/>
      <c r="CJ3859" t="inlineStr">
        <is>
          <t xml:space="preserve">SOURCE/PURCHASED FROM AQUATIC BIOSYSTEMS, INC. (FORT COLLINS, CO, USA).//TMETH/USEPA (2002): 821-R-02-012.//MEDIA/2:1 DEIONIZED WATER:DECHLORINATED VIRGINIA KEY TAP WATER//   </t>
        </is>
      </c>
      <c r="CK3859" t="inlineStr">
        <is>
          <t>Mager,E.M., A.J. Esbaugh, K.V. Brix, A.C. Ryan, and M. Grosell</t>
        </is>
      </c>
      <c r="CL3859" t="n">
        <v>156480.0</v>
      </c>
      <c r="CM3859" t="inlineStr">
        <is>
          <t>Influences of Water Chemistry on the Acute Toxicity of Lead to Pimephales promelas and Ceriodaphnia dubia</t>
        </is>
      </c>
      <c r="CN3859" t="inlineStr">
        <is>
          <t>Comp. Biochem. Physiol. C Toxicol. Pharmacol.153(1): 82-90</t>
        </is>
      </c>
      <c r="CO3859" t="n">
        <v>2011.0</v>
      </c>
      <c r="CP3859" t="inlineStr">
        <is>
          <t>Mager,E.M., A.J. Esbaugh, K.V. Brix, A.C. Ryan, and M. Grosell (2011). Influences of Water Chemistry on the Acute Toxicity of Lead to Pimephales promelas and Ceriodaphnia dubia. Comp. Biochem. Physiol. C Toxicol. Pharmacol., 153, (1), 82-90. doi:10.1016/j.cbpc.2010.09.004. ECOREF#:156480</t>
        </is>
      </c>
    </row>
    <row r="3860">
      <c r="A3860" t="n">
        <v>1.0099748E7</v>
      </c>
      <c r="B3860" t="inlineStr">
        <is>
          <t>Nitric acid, Lead (2+) salt (2:1)</t>
        </is>
      </c>
      <c r="C3860"/>
      <c r="D3860" t="inlineStr">
        <is>
          <t>Measured</t>
        </is>
      </c>
      <c r="E3860" t="inlineStr">
        <is>
          <t>Not reported</t>
        </is>
      </c>
      <c r="F3860"/>
      <c r="G3860"/>
      <c r="H3860"/>
      <c r="I3860"/>
      <c r="J3860"/>
      <c r="K3860"/>
      <c r="L3860" t="inlineStr">
        <is>
          <t>Pimephales promelas</t>
        </is>
      </c>
      <c r="M3860" t="inlineStr">
        <is>
          <t>Fathead Minnow</t>
        </is>
      </c>
      <c r="N3860" t="inlineStr">
        <is>
          <t>Larva</t>
        </is>
      </c>
      <c r="O3860"/>
      <c r="P3860" t="n">
        <v>8.0</v>
      </c>
      <c r="Q3860"/>
      <c r="R3860"/>
      <c r="S3860"/>
      <c r="T3860"/>
      <c r="U3860" t="inlineStr">
        <is>
          <t>Day(s)</t>
        </is>
      </c>
      <c r="V3860" t="inlineStr">
        <is>
          <t>Flow-through</t>
        </is>
      </c>
      <c r="W3860" t="inlineStr">
        <is>
          <t>Fresh water</t>
        </is>
      </c>
      <c r="X3860" t="inlineStr">
        <is>
          <t>Lab</t>
        </is>
      </c>
      <c r="Y3860" t="n">
        <v>6.0</v>
      </c>
      <c r="Z3860" t="inlineStr">
        <is>
          <t>Dissolved</t>
        </is>
      </c>
      <c r="AA3860"/>
      <c r="AB3860" t="n">
        <v>1.094</v>
      </c>
      <c r="AC3860"/>
      <c r="AD3860" t="n">
        <v>0.749</v>
      </c>
      <c r="AE3860"/>
      <c r="AF3860" t="n">
        <v>1.187</v>
      </c>
      <c r="AG3860" t="inlineStr">
        <is>
          <t>AI mg/L</t>
        </is>
      </c>
      <c r="AH3860"/>
      <c r="AI3860"/>
      <c r="AJ3860"/>
      <c r="AK3860"/>
      <c r="AL3860"/>
      <c r="AM3860"/>
      <c r="AN3860"/>
      <c r="AO3860"/>
      <c r="AP3860"/>
      <c r="AQ3860"/>
      <c r="AR3860"/>
      <c r="AS3860"/>
      <c r="AT3860"/>
      <c r="AU3860"/>
      <c r="AV3860"/>
      <c r="AW3860"/>
      <c r="AX3860" t="inlineStr">
        <is>
          <t>Mortality</t>
        </is>
      </c>
      <c r="AY3860" t="inlineStr">
        <is>
          <t>Mortality</t>
        </is>
      </c>
      <c r="AZ3860" t="inlineStr">
        <is>
          <t>LC50</t>
        </is>
      </c>
      <c r="BA3860"/>
      <c r="BB3860" t="n">
        <v>4.0</v>
      </c>
      <c r="BC3860"/>
      <c r="BD3860"/>
      <c r="BE3860"/>
      <c r="BF3860"/>
      <c r="BG3860" t="inlineStr">
        <is>
          <t>Day(s)</t>
        </is>
      </c>
      <c r="BH3860"/>
      <c r="BI3860" t="inlineStr">
        <is>
          <t>DTXSID2035069</t>
        </is>
      </c>
      <c r="BJ3860" t="inlineStr">
        <is>
          <t>10.1016/j.cbpc.2006.04.014</t>
        </is>
      </c>
      <c r="BK3860"/>
      <c r="BL3860" t="inlineStr">
        <is>
          <t>Chronic</t>
        </is>
      </c>
      <c r="BM3860"/>
      <c r="BN3860"/>
      <c r="BO3860"/>
      <c r="BP3860"/>
      <c r="BQ3860"/>
      <c r="BR3860"/>
      <c r="BS3860"/>
      <c r="BT3860" t="inlineStr">
        <is>
          <t>--</t>
        </is>
      </c>
      <c r="BU3860"/>
      <c r="BV3860"/>
      <c r="BW3860"/>
      <c r="BX3860"/>
      <c r="BY3860"/>
      <c r="BZ3860"/>
      <c r="CA3860"/>
      <c r="CB3860"/>
      <c r="CC3860"/>
      <c r="CD3860"/>
      <c r="CE3860"/>
      <c r="CF3860"/>
      <c r="CG3860"/>
      <c r="CH3860"/>
      <c r="CI3860"/>
      <c r="CJ3860" t="inlineStr">
        <is>
          <t xml:space="preserve">SOURCE/AQUATIC BIOSYSTEM, INC. (FORT COLLINS, CO, USA).//MEDIA/MODIFIED BASE WATER CONSISTING OF 2:1 DEIONIZED WATER:DECHLORINATED VIRGINIA KEY TAP WATER WITH 8 MG HUMIC ACID..//   </t>
        </is>
      </c>
      <c r="CK3860" t="inlineStr">
        <is>
          <t>Grosell,M., R. Gerdes, and K.V. Brix</t>
        </is>
      </c>
      <c r="CL3860" t="n">
        <v>107253.0</v>
      </c>
      <c r="CM3860" t="inlineStr">
        <is>
          <t>Influence of Ca, Humic Acid and pH on Lead Accumulation and Toxicity in the Fathead Minnow During Prolonged Water-Borne Lead Exposure</t>
        </is>
      </c>
      <c r="CN3860" t="inlineStr">
        <is>
          <t>Comp. Biochem. Physiol. C Comp. Pharmacol. Toxicol.143:473-483</t>
        </is>
      </c>
      <c r="CO3860" t="n">
        <v>2006.0</v>
      </c>
      <c r="CP3860" t="inlineStr">
        <is>
          <t>Grosell,M., R. Gerdes, and K.V. Brix (2006). Influence of Ca, Humic Acid and pH on Lead Accumulation and Toxicity in the Fathead Minnow During Prolonged Water-Borne Lead Exposure. Comp. Biochem. Physiol. C Comp. Pharmacol. Toxicol., 143, 473-483. doi:10.1016/j.cbpc.2006.04.014. ECOREF#:107253</t>
        </is>
      </c>
    </row>
    <row r="3861">
      <c r="A3861" t="n">
        <v>1.0099748E7</v>
      </c>
      <c r="B3861" t="inlineStr">
        <is>
          <t>Nitric acid, Lead (2+) salt (2:1)</t>
        </is>
      </c>
      <c r="C3861"/>
      <c r="D3861" t="inlineStr">
        <is>
          <t>Measured</t>
        </is>
      </c>
      <c r="E3861" t="inlineStr">
        <is>
          <t>United States Environmental Protection Agency</t>
        </is>
      </c>
      <c r="F3861"/>
      <c r="G3861"/>
      <c r="H3861"/>
      <c r="I3861"/>
      <c r="J3861"/>
      <c r="K3861"/>
      <c r="L3861" t="inlineStr">
        <is>
          <t>Pimephales promelas</t>
        </is>
      </c>
      <c r="M3861" t="inlineStr">
        <is>
          <t>Fathead Minnow</t>
        </is>
      </c>
      <c r="N3861" t="inlineStr">
        <is>
          <t>Larva</t>
        </is>
      </c>
      <c r="O3861"/>
      <c r="P3861" t="n">
        <v>8.0</v>
      </c>
      <c r="Q3861"/>
      <c r="R3861"/>
      <c r="S3861"/>
      <c r="T3861"/>
      <c r="U3861" t="inlineStr">
        <is>
          <t>Day(s)</t>
        </is>
      </c>
      <c r="V3861" t="inlineStr">
        <is>
          <t>Flow-through</t>
        </is>
      </c>
      <c r="W3861" t="inlineStr">
        <is>
          <t>Fresh water</t>
        </is>
      </c>
      <c r="X3861" t="inlineStr">
        <is>
          <t>Lab</t>
        </is>
      </c>
      <c r="Y3861"/>
      <c r="Z3861" t="inlineStr">
        <is>
          <t>Dissolved</t>
        </is>
      </c>
      <c r="AA3861"/>
      <c r="AB3861" t="n">
        <v>1.068</v>
      </c>
      <c r="AC3861"/>
      <c r="AD3861" t="n">
        <v>0.919</v>
      </c>
      <c r="AE3861"/>
      <c r="AF3861" t="n">
        <v>1.227</v>
      </c>
      <c r="AG3861" t="inlineStr">
        <is>
          <t>AI mg/L</t>
        </is>
      </c>
      <c r="AH3861"/>
      <c r="AI3861"/>
      <c r="AJ3861"/>
      <c r="AK3861"/>
      <c r="AL3861"/>
      <c r="AM3861"/>
      <c r="AN3861"/>
      <c r="AO3861"/>
      <c r="AP3861"/>
      <c r="AQ3861"/>
      <c r="AR3861"/>
      <c r="AS3861"/>
      <c r="AT3861"/>
      <c r="AU3861"/>
      <c r="AV3861"/>
      <c r="AW3861"/>
      <c r="AX3861" t="inlineStr">
        <is>
          <t>Mortality</t>
        </is>
      </c>
      <c r="AY3861" t="inlineStr">
        <is>
          <t>Mortality</t>
        </is>
      </c>
      <c r="AZ3861" t="inlineStr">
        <is>
          <t>LC50</t>
        </is>
      </c>
      <c r="BA3861"/>
      <c r="BB3861" t="n">
        <v>4.0</v>
      </c>
      <c r="BC3861"/>
      <c r="BD3861"/>
      <c r="BE3861"/>
      <c r="BF3861"/>
      <c r="BG3861" t="inlineStr">
        <is>
          <t>Day(s)</t>
        </is>
      </c>
      <c r="BH3861"/>
      <c r="BI3861" t="inlineStr">
        <is>
          <t>DTXSID2035069</t>
        </is>
      </c>
      <c r="BJ3861" t="inlineStr">
        <is>
          <t>10.1016/j.cbpc.2010.09.004</t>
        </is>
      </c>
      <c r="BK3861"/>
      <c r="BL3861" t="inlineStr">
        <is>
          <t>Acute</t>
        </is>
      </c>
      <c r="BM3861"/>
      <c r="BN3861"/>
      <c r="BO3861"/>
      <c r="BP3861"/>
      <c r="BQ3861"/>
      <c r="BR3861"/>
      <c r="BS3861"/>
      <c r="BT3861" t="inlineStr">
        <is>
          <t>--</t>
        </is>
      </c>
      <c r="BU3861"/>
      <c r="BV3861"/>
      <c r="BW3861"/>
      <c r="BX3861"/>
      <c r="BY3861"/>
      <c r="BZ3861"/>
      <c r="CA3861"/>
      <c r="CB3861"/>
      <c r="CC3861"/>
      <c r="CD3861"/>
      <c r="CE3861"/>
      <c r="CF3861"/>
      <c r="CG3861"/>
      <c r="CH3861"/>
      <c r="CI3861"/>
      <c r="CJ3861" t="inlineStr">
        <is>
          <t xml:space="preserve">SOURCE/PURCHASED FROM AQUATIC BIOSYSTEMS, INC. (FORT COLLINS, CO, USA).//TMETH/USEPA (2002): 821-R-02-012.//MEDIA/2:1 DEIONIZED WATER:DECHLORINATED VIRGINIA KEY TAP WATER//   </t>
        </is>
      </c>
      <c r="CK3861" t="inlineStr">
        <is>
          <t>Mager,E.M., A.J. Esbaugh, K.V. Brix, A.C. Ryan, and M. Grosell</t>
        </is>
      </c>
      <c r="CL3861" t="n">
        <v>156480.0</v>
      </c>
      <c r="CM3861" t="inlineStr">
        <is>
          <t>Influences of Water Chemistry on the Acute Toxicity of Lead to Pimephales promelas and Ceriodaphnia dubia</t>
        </is>
      </c>
      <c r="CN3861" t="inlineStr">
        <is>
          <t>Comp. Biochem. Physiol. C Toxicol. Pharmacol.153(1): 82-90</t>
        </is>
      </c>
      <c r="CO3861" t="n">
        <v>2011.0</v>
      </c>
      <c r="CP3861" t="inlineStr">
        <is>
          <t>Mager,E.M., A.J. Esbaugh, K.V. Brix, A.C. Ryan, and M. Grosell (2011). Influences of Water Chemistry on the Acute Toxicity of Lead to Pimephales promelas and Ceriodaphnia dubia. Comp. Biochem. Physiol. C Toxicol. Pharmacol., 153, (1), 82-90. doi:10.1016/j.cbpc.2010.09.004. ECOREF#:156480</t>
        </is>
      </c>
    </row>
    <row r="3862">
      <c r="A3862" t="n">
        <v>1.0099748E7</v>
      </c>
      <c r="B3862" t="inlineStr">
        <is>
          <t>Nitric acid, Lead (2+) salt (2:1)</t>
        </is>
      </c>
      <c r="C3862"/>
      <c r="D3862" t="inlineStr">
        <is>
          <t>Measured</t>
        </is>
      </c>
      <c r="E3862" t="inlineStr">
        <is>
          <t>Not reported</t>
        </is>
      </c>
      <c r="F3862"/>
      <c r="G3862"/>
      <c r="H3862"/>
      <c r="I3862"/>
      <c r="J3862"/>
      <c r="K3862"/>
      <c r="L3862" t="inlineStr">
        <is>
          <t>Pimephales promelas</t>
        </is>
      </c>
      <c r="M3862" t="inlineStr">
        <is>
          <t>Fathead Minnow</t>
        </is>
      </c>
      <c r="N3862" t="inlineStr">
        <is>
          <t>Larva</t>
        </is>
      </c>
      <c r="O3862"/>
      <c r="P3862" t="n">
        <v>8.0</v>
      </c>
      <c r="Q3862"/>
      <c r="R3862"/>
      <c r="S3862"/>
      <c r="T3862"/>
      <c r="U3862" t="inlineStr">
        <is>
          <t>Day(s)</t>
        </is>
      </c>
      <c r="V3862" t="inlineStr">
        <is>
          <t>Flow-through</t>
        </is>
      </c>
      <c r="W3862" t="inlineStr">
        <is>
          <t>Fresh water</t>
        </is>
      </c>
      <c r="X3862" t="inlineStr">
        <is>
          <t>Lab</t>
        </is>
      </c>
      <c r="Y3862" t="n">
        <v>6.0</v>
      </c>
      <c r="Z3862" t="inlineStr">
        <is>
          <t>Dissolved</t>
        </is>
      </c>
      <c r="AA3862"/>
      <c r="AB3862" t="n">
        <v>0.188</v>
      </c>
      <c r="AC3862"/>
      <c r="AD3862" t="n">
        <v>0.181</v>
      </c>
      <c r="AE3862"/>
      <c r="AF3862" t="n">
        <v>0.195</v>
      </c>
      <c r="AG3862" t="inlineStr">
        <is>
          <t>AI mg/L</t>
        </is>
      </c>
      <c r="AH3862"/>
      <c r="AI3862"/>
      <c r="AJ3862"/>
      <c r="AK3862"/>
      <c r="AL3862"/>
      <c r="AM3862"/>
      <c r="AN3862"/>
      <c r="AO3862"/>
      <c r="AP3862"/>
      <c r="AQ3862"/>
      <c r="AR3862"/>
      <c r="AS3862"/>
      <c r="AT3862"/>
      <c r="AU3862"/>
      <c r="AV3862"/>
      <c r="AW3862"/>
      <c r="AX3862" t="inlineStr">
        <is>
          <t>Mortality</t>
        </is>
      </c>
      <c r="AY3862" t="inlineStr">
        <is>
          <t>Mortality</t>
        </is>
      </c>
      <c r="AZ3862" t="inlineStr">
        <is>
          <t>LC50</t>
        </is>
      </c>
      <c r="BA3862"/>
      <c r="BB3862" t="n">
        <v>4.0</v>
      </c>
      <c r="BC3862"/>
      <c r="BD3862"/>
      <c r="BE3862"/>
      <c r="BF3862"/>
      <c r="BG3862" t="inlineStr">
        <is>
          <t>Day(s)</t>
        </is>
      </c>
      <c r="BH3862"/>
      <c r="BI3862" t="inlineStr">
        <is>
          <t>DTXSID2035069</t>
        </is>
      </c>
      <c r="BJ3862" t="inlineStr">
        <is>
          <t>10.1016/j.cbpc.2010.09.004</t>
        </is>
      </c>
      <c r="BK3862"/>
      <c r="BL3862" t="inlineStr">
        <is>
          <t>Chronic</t>
        </is>
      </c>
      <c r="BM3862"/>
      <c r="BN3862"/>
      <c r="BO3862"/>
      <c r="BP3862"/>
      <c r="BQ3862"/>
      <c r="BR3862"/>
      <c r="BS3862"/>
      <c r="BT3862" t="inlineStr">
        <is>
          <t>--</t>
        </is>
      </c>
      <c r="BU3862"/>
      <c r="BV3862"/>
      <c r="BW3862"/>
      <c r="BX3862"/>
      <c r="BY3862"/>
      <c r="BZ3862"/>
      <c r="CA3862"/>
      <c r="CB3862"/>
      <c r="CC3862"/>
      <c r="CD3862"/>
      <c r="CE3862"/>
      <c r="CF3862"/>
      <c r="CG3862"/>
      <c r="CH3862"/>
      <c r="CI3862"/>
      <c r="CJ3862" t="inlineStr">
        <is>
          <t xml:space="preserve">SOURCE/PURCHASED FROM AQUATIC BIOSYSTEMS, INC. (FORT COLLINS, CO, USA).//MEDIA/2:1 DEIONIZED WATER:DECHLORINATED VIRGINIA KEY TAP WATER//   </t>
        </is>
      </c>
      <c r="CK3862" t="inlineStr">
        <is>
          <t>Mager,E.M., A.J. Esbaugh, K.V. Brix, A.C. Ryan, and M. Grosell</t>
        </is>
      </c>
      <c r="CL3862" t="n">
        <v>156480.0</v>
      </c>
      <c r="CM3862" t="inlineStr">
        <is>
          <t>Influences of Water Chemistry on the Acute Toxicity of Lead to Pimephales promelas and Ceriodaphnia dubia</t>
        </is>
      </c>
      <c r="CN3862" t="inlineStr">
        <is>
          <t>Comp. Biochem. Physiol. C Toxicol. Pharmacol.153(1): 82-90</t>
        </is>
      </c>
      <c r="CO3862" t="n">
        <v>2011.0</v>
      </c>
      <c r="CP3862" t="inlineStr">
        <is>
          <t>Mager,E.M., A.J. Esbaugh, K.V. Brix, A.C. Ryan, and M. Grosell (2011). Influences of Water Chemistry on the Acute Toxicity of Lead to Pimephales promelas and Ceriodaphnia dubia. Comp. Biochem. Physiol. C Toxicol. Pharmacol., 153, (1), 82-90. doi:10.1016/j.cbpc.2010.09.004. ECOREF#:156480</t>
        </is>
      </c>
    </row>
    <row r="3863">
      <c r="A3863" t="n">
        <v>1.0099748E7</v>
      </c>
      <c r="B3863" t="inlineStr">
        <is>
          <t>Nitric acid, Lead (2+) salt (2:1)</t>
        </is>
      </c>
      <c r="C3863"/>
      <c r="D3863" t="inlineStr">
        <is>
          <t>Measured</t>
        </is>
      </c>
      <c r="E3863" t="inlineStr">
        <is>
          <t>Not reported</t>
        </is>
      </c>
      <c r="F3863"/>
      <c r="G3863" t="n">
        <v>99.928</v>
      </c>
      <c r="H3863"/>
      <c r="I3863"/>
      <c r="J3863"/>
      <c r="K3863"/>
      <c r="L3863" t="inlineStr">
        <is>
          <t>Pimephales promelas</t>
        </is>
      </c>
      <c r="M3863" t="inlineStr">
        <is>
          <t>Fathead Minnow</t>
        </is>
      </c>
      <c r="N3863" t="inlineStr">
        <is>
          <t>Fry</t>
        </is>
      </c>
      <c r="O3863"/>
      <c r="P3863" t="n">
        <v>4.0</v>
      </c>
      <c r="Q3863"/>
      <c r="R3863"/>
      <c r="S3863"/>
      <c r="T3863"/>
      <c r="U3863" t="inlineStr">
        <is>
          <t>Day(s)</t>
        </is>
      </c>
      <c r="V3863" t="inlineStr">
        <is>
          <t>Static</t>
        </is>
      </c>
      <c r="W3863" t="inlineStr">
        <is>
          <t>Fresh water</t>
        </is>
      </c>
      <c r="X3863" t="inlineStr">
        <is>
          <t>Lab</t>
        </is>
      </c>
      <c r="Y3863" t="n">
        <v>7.0</v>
      </c>
      <c r="Z3863" t="inlineStr">
        <is>
          <t>Dissolved</t>
        </is>
      </c>
      <c r="AA3863"/>
      <c r="AB3863" t="n">
        <v>5.2</v>
      </c>
      <c r="AC3863"/>
      <c r="AD3863" t="n">
        <v>4.2</v>
      </c>
      <c r="AE3863"/>
      <c r="AF3863" t="n">
        <v>6.4</v>
      </c>
      <c r="AG3863" t="inlineStr">
        <is>
          <t>AI mg/L</t>
        </is>
      </c>
      <c r="AH3863"/>
      <c r="AI3863"/>
      <c r="AJ3863"/>
      <c r="AK3863"/>
      <c r="AL3863"/>
      <c r="AM3863"/>
      <c r="AN3863"/>
      <c r="AO3863"/>
      <c r="AP3863"/>
      <c r="AQ3863"/>
      <c r="AR3863"/>
      <c r="AS3863"/>
      <c r="AT3863"/>
      <c r="AU3863"/>
      <c r="AV3863"/>
      <c r="AW3863"/>
      <c r="AX3863" t="inlineStr">
        <is>
          <t>Mortality</t>
        </is>
      </c>
      <c r="AY3863" t="inlineStr">
        <is>
          <t>Mortality</t>
        </is>
      </c>
      <c r="AZ3863" t="inlineStr">
        <is>
          <t>LC50</t>
        </is>
      </c>
      <c r="BA3863"/>
      <c r="BB3863" t="n">
        <v>4.0</v>
      </c>
      <c r="BC3863"/>
      <c r="BD3863"/>
      <c r="BE3863"/>
      <c r="BF3863"/>
      <c r="BG3863" t="inlineStr">
        <is>
          <t>Day(s)</t>
        </is>
      </c>
      <c r="BH3863" t="inlineStr">
        <is>
          <t>Pure</t>
        </is>
      </c>
      <c r="BI3863" t="inlineStr">
        <is>
          <t>DTXSID2035069</t>
        </is>
      </c>
      <c r="BJ3863"/>
      <c r="BK3863"/>
      <c r="BL3863" t="inlineStr">
        <is>
          <t>Acute</t>
        </is>
      </c>
      <c r="BM3863"/>
      <c r="BN3863"/>
      <c r="BO3863"/>
      <c r="BP3863"/>
      <c r="BQ3863"/>
      <c r="BR3863"/>
      <c r="BS3863"/>
      <c r="BT3863" t="inlineStr">
        <is>
          <t>--</t>
        </is>
      </c>
      <c r="BU3863"/>
      <c r="BV3863"/>
      <c r="BW3863"/>
      <c r="BX3863"/>
      <c r="BY3863"/>
      <c r="BZ3863"/>
      <c r="CA3863"/>
      <c r="CB3863"/>
      <c r="CC3863"/>
      <c r="CD3863"/>
      <c r="CE3863"/>
      <c r="CF3863"/>
      <c r="CG3863"/>
      <c r="CH3863"/>
      <c r="CI3863"/>
      <c r="CJ3863" t="inlineStr">
        <is>
          <t xml:space="preserve">SOURCE/UW-SUPERIOR CULTURE FACILITY//   </t>
        </is>
      </c>
      <c r="CK3863" t="inlineStr">
        <is>
          <t>Hammermeister,D., C. Northcott, L. Brooke, and D. Call</t>
        </is>
      </c>
      <c r="CL3863" t="n">
        <v>121067.0</v>
      </c>
      <c r="CM3863" t="inlineStr">
        <is>
          <t>Comparison of Copper, Lead and Zinc Toxicity to Four Animal Species in Laboratory and St. Louis River Water</t>
        </is>
      </c>
      <c r="CN3863" t="inlineStr">
        <is>
          <t>Center for Lake Superior Environmental Studies, University of Wisconsin, Superior, WI:19 p.</t>
        </is>
      </c>
      <c r="CO3863" t="n">
        <v>1982.0</v>
      </c>
      <c r="CP3863" t="inlineStr">
        <is>
          <t>Hammermeister,D., C. Northcott, L. Brooke, and D. Call (1982). Comparison of Copper, Lead and Zinc Toxicity to Four Animal Species in Laboratory and St. Louis River Water. Center for Lake Superior Environmental Studies, University of Wisconsin, Superior, WI, 19 p. ECOREF#:121067</t>
        </is>
      </c>
    </row>
    <row r="3864">
      <c r="A3864" t="n">
        <v>1.0099748E7</v>
      </c>
      <c r="B3864" t="inlineStr">
        <is>
          <t>Nitric acid, Lead (2+) salt (2:1)</t>
        </is>
      </c>
      <c r="C3864"/>
      <c r="D3864" t="inlineStr">
        <is>
          <t>Measured</t>
        </is>
      </c>
      <c r="E3864" t="inlineStr">
        <is>
          <t>Not reported</t>
        </is>
      </c>
      <c r="F3864"/>
      <c r="G3864"/>
      <c r="H3864"/>
      <c r="I3864"/>
      <c r="J3864"/>
      <c r="K3864"/>
      <c r="L3864" t="inlineStr">
        <is>
          <t>Pimephales promelas</t>
        </is>
      </c>
      <c r="M3864" t="inlineStr">
        <is>
          <t>Fathead Minnow</t>
        </is>
      </c>
      <c r="N3864" t="inlineStr">
        <is>
          <t>Larva</t>
        </is>
      </c>
      <c r="O3864"/>
      <c r="P3864" t="n">
        <v>8.0</v>
      </c>
      <c r="Q3864"/>
      <c r="R3864"/>
      <c r="S3864"/>
      <c r="T3864"/>
      <c r="U3864" t="inlineStr">
        <is>
          <t>Day(s)</t>
        </is>
      </c>
      <c r="V3864" t="inlineStr">
        <is>
          <t>Flow-through</t>
        </is>
      </c>
      <c r="W3864" t="inlineStr">
        <is>
          <t>Fresh water</t>
        </is>
      </c>
      <c r="X3864" t="inlineStr">
        <is>
          <t>Lab</t>
        </is>
      </c>
      <c r="Y3864" t="n">
        <v>6.0</v>
      </c>
      <c r="Z3864" t="inlineStr">
        <is>
          <t>Dissolved</t>
        </is>
      </c>
      <c r="AA3864"/>
      <c r="AB3864" t="n">
        <v>0.524</v>
      </c>
      <c r="AC3864"/>
      <c r="AD3864" t="n">
        <v>0.397</v>
      </c>
      <c r="AE3864"/>
      <c r="AF3864" t="n">
        <v>0.838</v>
      </c>
      <c r="AG3864" t="inlineStr">
        <is>
          <t>AI mg/L</t>
        </is>
      </c>
      <c r="AH3864"/>
      <c r="AI3864"/>
      <c r="AJ3864"/>
      <c r="AK3864"/>
      <c r="AL3864"/>
      <c r="AM3864"/>
      <c r="AN3864"/>
      <c r="AO3864"/>
      <c r="AP3864"/>
      <c r="AQ3864"/>
      <c r="AR3864"/>
      <c r="AS3864"/>
      <c r="AT3864"/>
      <c r="AU3864"/>
      <c r="AV3864"/>
      <c r="AW3864"/>
      <c r="AX3864" t="inlineStr">
        <is>
          <t>Mortality</t>
        </is>
      </c>
      <c r="AY3864" t="inlineStr">
        <is>
          <t>Mortality</t>
        </is>
      </c>
      <c r="AZ3864" t="inlineStr">
        <is>
          <t>LC50</t>
        </is>
      </c>
      <c r="BA3864"/>
      <c r="BB3864" t="n">
        <v>4.0</v>
      </c>
      <c r="BC3864"/>
      <c r="BD3864"/>
      <c r="BE3864"/>
      <c r="BF3864"/>
      <c r="BG3864" t="inlineStr">
        <is>
          <t>Day(s)</t>
        </is>
      </c>
      <c r="BH3864"/>
      <c r="BI3864" t="inlineStr">
        <is>
          <t>DTXSID2035069</t>
        </is>
      </c>
      <c r="BJ3864" t="inlineStr">
        <is>
          <t>10.1016/j.cbpc.2006.04.014</t>
        </is>
      </c>
      <c r="BK3864"/>
      <c r="BL3864" t="inlineStr">
        <is>
          <t>Chronic</t>
        </is>
      </c>
      <c r="BM3864"/>
      <c r="BN3864"/>
      <c r="BO3864"/>
      <c r="BP3864"/>
      <c r="BQ3864"/>
      <c r="BR3864"/>
      <c r="BS3864"/>
      <c r="BT3864" t="inlineStr">
        <is>
          <t>--</t>
        </is>
      </c>
      <c r="BU3864"/>
      <c r="BV3864"/>
      <c r="BW3864"/>
      <c r="BX3864"/>
      <c r="BY3864"/>
      <c r="BZ3864"/>
      <c r="CA3864"/>
      <c r="CB3864"/>
      <c r="CC3864"/>
      <c r="CD3864"/>
      <c r="CE3864"/>
      <c r="CF3864"/>
      <c r="CG3864"/>
      <c r="CH3864"/>
      <c r="CI3864"/>
      <c r="CJ3864" t="inlineStr">
        <is>
          <t xml:space="preserve">SOURCE/AQUATIC BIOSYSTEM, INC. (FORT COLLINS, CO, USA).//MEDIA/MODIFIED BASE WATER CONSISTING OF 2:1 DEIONIZED WATER:DECHLORINATED VIRGINIA KEY TAP WATER WITH 2.0 MM CALCIUM.//   </t>
        </is>
      </c>
      <c r="CK3864" t="inlineStr">
        <is>
          <t>Grosell,M., R. Gerdes, and K.V. Brix</t>
        </is>
      </c>
      <c r="CL3864" t="n">
        <v>107253.0</v>
      </c>
      <c r="CM3864" t="inlineStr">
        <is>
          <t>Influence of Ca, Humic Acid and pH on Lead Accumulation and Toxicity in the Fathead Minnow During Prolonged Water-Borne Lead Exposure</t>
        </is>
      </c>
      <c r="CN3864" t="inlineStr">
        <is>
          <t>Comp. Biochem. Physiol. C Comp. Pharmacol. Toxicol.143:473-483</t>
        </is>
      </c>
      <c r="CO3864" t="n">
        <v>2006.0</v>
      </c>
      <c r="CP3864" t="inlineStr">
        <is>
          <t>Grosell,M., R. Gerdes, and K.V. Brix (2006). Influence of Ca, Humic Acid and pH on Lead Accumulation and Toxicity in the Fathead Minnow During Prolonged Water-Borne Lead Exposure. Comp. Biochem. Physiol. C Comp. Pharmacol. Toxicol., 143, 473-483. doi:10.1016/j.cbpc.2006.04.014. ECOREF#:107253</t>
        </is>
      </c>
    </row>
    <row r="3865">
      <c r="A3865" t="n">
        <v>1.0099748E7</v>
      </c>
      <c r="B3865" t="inlineStr">
        <is>
          <t>Nitric acid, Lead (2+) salt (2:1)</t>
        </is>
      </c>
      <c r="C3865"/>
      <c r="D3865" t="inlineStr">
        <is>
          <t>Measured</t>
        </is>
      </c>
      <c r="E3865" t="inlineStr">
        <is>
          <t>United States Environmental Protection Agency</t>
        </is>
      </c>
      <c r="F3865"/>
      <c r="G3865"/>
      <c r="H3865"/>
      <c r="I3865"/>
      <c r="J3865"/>
      <c r="K3865"/>
      <c r="L3865" t="inlineStr">
        <is>
          <t>Pimephales promelas</t>
        </is>
      </c>
      <c r="M3865" t="inlineStr">
        <is>
          <t>Fathead Minnow</t>
        </is>
      </c>
      <c r="N3865"/>
      <c r="O3865" t="inlineStr">
        <is>
          <t>&lt;</t>
        </is>
      </c>
      <c r="P3865" t="n">
        <v>24.0</v>
      </c>
      <c r="Q3865"/>
      <c r="R3865"/>
      <c r="S3865"/>
      <c r="T3865"/>
      <c r="U3865" t="inlineStr">
        <is>
          <t>Hour(s)</t>
        </is>
      </c>
      <c r="V3865" t="inlineStr">
        <is>
          <t>Renewal</t>
        </is>
      </c>
      <c r="W3865" t="inlineStr">
        <is>
          <t>Fresh water</t>
        </is>
      </c>
      <c r="X3865" t="inlineStr">
        <is>
          <t>Lab</t>
        </is>
      </c>
      <c r="Y3865"/>
      <c r="Z3865" t="inlineStr">
        <is>
          <t>Dissolved</t>
        </is>
      </c>
      <c r="AA3865"/>
      <c r="AB3865" t="n">
        <v>0.0681</v>
      </c>
      <c r="AC3865"/>
      <c r="AD3865" t="n">
        <v>0.0587</v>
      </c>
      <c r="AE3865"/>
      <c r="AF3865" t="n">
        <v>0.0791</v>
      </c>
      <c r="AG3865" t="inlineStr">
        <is>
          <t>AI mg/L</t>
        </is>
      </c>
      <c r="AH3865"/>
      <c r="AI3865"/>
      <c r="AJ3865"/>
      <c r="AK3865"/>
      <c r="AL3865"/>
      <c r="AM3865"/>
      <c r="AN3865"/>
      <c r="AO3865"/>
      <c r="AP3865"/>
      <c r="AQ3865"/>
      <c r="AR3865"/>
      <c r="AS3865"/>
      <c r="AT3865"/>
      <c r="AU3865"/>
      <c r="AV3865"/>
      <c r="AW3865"/>
      <c r="AX3865" t="inlineStr">
        <is>
          <t>Mortality</t>
        </is>
      </c>
      <c r="AY3865" t="inlineStr">
        <is>
          <t>Mortality</t>
        </is>
      </c>
      <c r="AZ3865" t="inlineStr">
        <is>
          <t>LC50</t>
        </is>
      </c>
      <c r="BA3865"/>
      <c r="BB3865" t="n">
        <v>4.0</v>
      </c>
      <c r="BC3865"/>
      <c r="BD3865"/>
      <c r="BE3865"/>
      <c r="BF3865"/>
      <c r="BG3865" t="inlineStr">
        <is>
          <t>Day(s)</t>
        </is>
      </c>
      <c r="BH3865"/>
      <c r="BI3865" t="inlineStr">
        <is>
          <t>DTXSID2035069</t>
        </is>
      </c>
      <c r="BJ3865" t="inlineStr">
        <is>
          <t>10.1016/j.cbpc.2011.04.006</t>
        </is>
      </c>
      <c r="BK3865"/>
      <c r="BL3865" t="inlineStr">
        <is>
          <t>Acute</t>
        </is>
      </c>
      <c r="BM3865"/>
      <c r="BN3865"/>
      <c r="BO3865"/>
      <c r="BP3865"/>
      <c r="BQ3865"/>
      <c r="BR3865"/>
      <c r="BS3865"/>
      <c r="BT3865" t="inlineStr">
        <is>
          <t>--</t>
        </is>
      </c>
      <c r="BU3865"/>
      <c r="BV3865"/>
      <c r="BW3865"/>
      <c r="BX3865"/>
      <c r="BY3865"/>
      <c r="BZ3865"/>
      <c r="CA3865"/>
      <c r="CB3865"/>
      <c r="CC3865"/>
      <c r="CD3865"/>
      <c r="CE3865"/>
      <c r="CF3865"/>
      <c r="CG3865"/>
      <c r="CH3865"/>
      <c r="CI3865"/>
      <c r="CJ3865" t="inlineStr">
        <is>
          <t xml:space="preserve">SOURCE/AQUATIC BIOSYSTEMS (FORT COLLINS, CO, USA)//TMETH/EPA-821-R-02-012 (2002)//MEDIA/BASIN CREEK WATER//   </t>
        </is>
      </c>
      <c r="CK3865" t="inlineStr">
        <is>
          <t>Esbaugh,A.J., K.V. Brix, E.M. Mager, and M. Grosell</t>
        </is>
      </c>
      <c r="CL3865" t="n">
        <v>189098.0</v>
      </c>
      <c r="CM3865" t="inlineStr">
        <is>
          <t>Multi-Linear Regression Models Predict the Effects of Water Chemistry on Acute Lead Toxicity to Ceriodaphnia dubia and Pimephales promelas</t>
        </is>
      </c>
      <c r="CN3865" t="inlineStr">
        <is>
          <t>Comp. Biochem. Physiol. C Toxicol. Pharmacol.154(3): 137-145</t>
        </is>
      </c>
      <c r="CO3865" t="n">
        <v>2011.0</v>
      </c>
      <c r="CP3865" t="inlineStr">
        <is>
          <t>Esbaugh,A.J., K.V. Brix, E.M. Mager, and M. Grosell (2011). Multi-Linear Regression Models Predict the Effects of Water Chemistry on Acute Lead Toxicity to Ceriodaphnia dubia and Pimephales promelas. Comp. Biochem. Physiol. C Toxicol. Pharmacol., 154, (3), 137-145. doi:10.1016/j.cbpc.2011.04.006. ECOREF#:189098</t>
        </is>
      </c>
    </row>
    <row r="3866">
      <c r="A3866" t="n">
        <v>1.0102064E7</v>
      </c>
      <c r="B3866" t="inlineStr">
        <is>
          <t>Bis(nitrato-kappaO)dioxo-uranium</t>
        </is>
      </c>
      <c r="C3866" t="inlineStr">
        <is>
          <t>American chemical society grade</t>
        </is>
      </c>
      <c r="D3866" t="inlineStr">
        <is>
          <t>Unmeasured values (some measured values reported in article)</t>
        </is>
      </c>
      <c r="E3866" t="inlineStr">
        <is>
          <t>Environment Canada</t>
        </is>
      </c>
      <c r="F3866"/>
      <c r="G3866"/>
      <c r="H3866"/>
      <c r="I3866"/>
      <c r="J3866"/>
      <c r="K3866"/>
      <c r="L3866" t="inlineStr">
        <is>
          <t>Pimephales promelas</t>
        </is>
      </c>
      <c r="M3866" t="inlineStr">
        <is>
          <t>Fathead Minnow</t>
        </is>
      </c>
      <c r="N3866" t="inlineStr">
        <is>
          <t>Larva</t>
        </is>
      </c>
      <c r="O3866" t="inlineStr">
        <is>
          <t>&lt;</t>
        </is>
      </c>
      <c r="P3866" t="n">
        <v>24.0</v>
      </c>
      <c r="Q3866"/>
      <c r="R3866"/>
      <c r="S3866"/>
      <c r="T3866"/>
      <c r="U3866" t="inlineStr">
        <is>
          <t>Hour(s)</t>
        </is>
      </c>
      <c r="V3866" t="inlineStr">
        <is>
          <t>Renewal</t>
        </is>
      </c>
      <c r="W3866" t="inlineStr">
        <is>
          <t>Fresh water</t>
        </is>
      </c>
      <c r="X3866" t="inlineStr">
        <is>
          <t>Lab</t>
        </is>
      </c>
      <c r="Y3866" t="n">
        <v>6.0</v>
      </c>
      <c r="Z3866" t="inlineStr">
        <is>
          <t>Total</t>
        </is>
      </c>
      <c r="AA3866"/>
      <c r="AB3866" t="n">
        <v>2.0</v>
      </c>
      <c r="AC3866"/>
      <c r="AD3866" t="n">
        <v>2.0</v>
      </c>
      <c r="AE3866"/>
      <c r="AF3866" t="n">
        <v>2.1</v>
      </c>
      <c r="AG3866" t="inlineStr">
        <is>
          <t>AI mg/L</t>
        </is>
      </c>
      <c r="AH3866"/>
      <c r="AI3866"/>
      <c r="AJ3866"/>
      <c r="AK3866"/>
      <c r="AL3866"/>
      <c r="AM3866"/>
      <c r="AN3866"/>
      <c r="AO3866"/>
      <c r="AP3866"/>
      <c r="AQ3866"/>
      <c r="AR3866"/>
      <c r="AS3866"/>
      <c r="AT3866"/>
      <c r="AU3866"/>
      <c r="AV3866"/>
      <c r="AW3866"/>
      <c r="AX3866" t="inlineStr">
        <is>
          <t>Mortality</t>
        </is>
      </c>
      <c r="AY3866" t="inlineStr">
        <is>
          <t>Mortality</t>
        </is>
      </c>
      <c r="AZ3866" t="inlineStr">
        <is>
          <t>LC50</t>
        </is>
      </c>
      <c r="BA3866"/>
      <c r="BB3866" t="n">
        <v>4.0</v>
      </c>
      <c r="BC3866"/>
      <c r="BD3866"/>
      <c r="BE3866"/>
      <c r="BF3866"/>
      <c r="BG3866" t="inlineStr">
        <is>
          <t>Day(s)</t>
        </is>
      </c>
      <c r="BH3866"/>
      <c r="BI3866" t="inlineStr">
        <is>
          <t>DTXSID2037136</t>
        </is>
      </c>
      <c r="BJ3866" t="inlineStr">
        <is>
          <t>10.1002/etc.2834</t>
        </is>
      </c>
      <c r="BK3866"/>
      <c r="BL3866"/>
      <c r="BM3866"/>
      <c r="BN3866"/>
      <c r="BO3866"/>
      <c r="BP3866"/>
      <c r="BQ3866"/>
      <c r="BR3866"/>
      <c r="BS3866"/>
      <c r="BT3866" t="inlineStr">
        <is>
          <t>--</t>
        </is>
      </c>
      <c r="BU3866"/>
      <c r="BV3866"/>
      <c r="BW3866"/>
      <c r="BX3866"/>
      <c r="BY3866"/>
      <c r="BZ3866"/>
      <c r="CA3866"/>
      <c r="CB3866"/>
      <c r="CC3866"/>
      <c r="CD3866"/>
      <c r="CE3866"/>
      <c r="CF3866"/>
      <c r="CG3866"/>
      <c r="CH3866"/>
      <c r="CI3866"/>
      <c r="CJ3866" t="inlineStr">
        <is>
          <t xml:space="preserve">SOURCE/OBTAINED FROM AQUATIC BIOSYSTEMS//TMETH/1997, EPS 1/RM/22//MEDIA/RECONSTITUTED WATER//   </t>
        </is>
      </c>
      <c r="CK3866" t="inlineStr">
        <is>
          <t>Goulet,R.R., P.A. Thompson, K.C. Serben, and C.V. Eickhoff</t>
        </is>
      </c>
      <c r="CL3866" t="n">
        <v>175095.0</v>
      </c>
      <c r="CM3866" t="inlineStr">
        <is>
          <t>Impact of Environmentally Based Chemical Hardness on Uranium Speciation and Toxicity in Six Aquatic Species</t>
        </is>
      </c>
      <c r="CN3866" t="inlineStr">
        <is>
          <t>Environ. Toxicol. Chem.34(3): 562-574</t>
        </is>
      </c>
      <c r="CO3866" t="n">
        <v>2015.0</v>
      </c>
      <c r="CP3866" t="inlineStr">
        <is>
          <t>Goulet,R.R., P.A. Thompson, K.C. Serben, and C.V. Eickhoff (2015). Impact of Environmentally Based Chemical Hardness on Uranium Speciation and Toxicity in Six Aquatic Species. Environ. Toxicol. Chem., 34, (3), 562-574. doi:10.1002/etc.2834. ECOREF#:175095</t>
        </is>
      </c>
    </row>
    <row r="3867">
      <c r="A3867" t="n">
        <v>1.0102064E7</v>
      </c>
      <c r="B3867" t="inlineStr">
        <is>
          <t>Bis(nitrato-kappaO)dioxo-uranium</t>
        </is>
      </c>
      <c r="C3867" t="inlineStr">
        <is>
          <t>American chemical society grade</t>
        </is>
      </c>
      <c r="D3867" t="inlineStr">
        <is>
          <t>Unmeasured values (some measured values reported in article)</t>
        </is>
      </c>
      <c r="E3867" t="inlineStr">
        <is>
          <t>Environment Canada</t>
        </is>
      </c>
      <c r="F3867"/>
      <c r="G3867"/>
      <c r="H3867"/>
      <c r="I3867"/>
      <c r="J3867"/>
      <c r="K3867"/>
      <c r="L3867" t="inlineStr">
        <is>
          <t>Pimephales promelas</t>
        </is>
      </c>
      <c r="M3867" t="inlineStr">
        <is>
          <t>Fathead Minnow</t>
        </is>
      </c>
      <c r="N3867" t="inlineStr">
        <is>
          <t>Larva</t>
        </is>
      </c>
      <c r="O3867" t="inlineStr">
        <is>
          <t>&lt;</t>
        </is>
      </c>
      <c r="P3867" t="n">
        <v>24.0</v>
      </c>
      <c r="Q3867"/>
      <c r="R3867"/>
      <c r="S3867"/>
      <c r="T3867"/>
      <c r="U3867" t="inlineStr">
        <is>
          <t>Hour(s)</t>
        </is>
      </c>
      <c r="V3867" t="inlineStr">
        <is>
          <t>Renewal</t>
        </is>
      </c>
      <c r="W3867" t="inlineStr">
        <is>
          <t>Fresh water</t>
        </is>
      </c>
      <c r="X3867" t="inlineStr">
        <is>
          <t>Lab</t>
        </is>
      </c>
      <c r="Y3867" t="n">
        <v>6.0</v>
      </c>
      <c r="Z3867" t="inlineStr">
        <is>
          <t>Total</t>
        </is>
      </c>
      <c r="AA3867"/>
      <c r="AB3867" t="n">
        <v>2.1</v>
      </c>
      <c r="AC3867"/>
      <c r="AD3867" t="n">
        <v>2.0</v>
      </c>
      <c r="AE3867"/>
      <c r="AF3867" t="n">
        <v>2.3</v>
      </c>
      <c r="AG3867" t="inlineStr">
        <is>
          <t>AI mg/L</t>
        </is>
      </c>
      <c r="AH3867"/>
      <c r="AI3867"/>
      <c r="AJ3867"/>
      <c r="AK3867"/>
      <c r="AL3867"/>
      <c r="AM3867"/>
      <c r="AN3867"/>
      <c r="AO3867"/>
      <c r="AP3867"/>
      <c r="AQ3867"/>
      <c r="AR3867"/>
      <c r="AS3867"/>
      <c r="AT3867"/>
      <c r="AU3867"/>
      <c r="AV3867"/>
      <c r="AW3867"/>
      <c r="AX3867" t="inlineStr">
        <is>
          <t>Mortality</t>
        </is>
      </c>
      <c r="AY3867" t="inlineStr">
        <is>
          <t>Mortality</t>
        </is>
      </c>
      <c r="AZ3867" t="inlineStr">
        <is>
          <t>LC50</t>
        </is>
      </c>
      <c r="BA3867"/>
      <c r="BB3867" t="n">
        <v>4.0</v>
      </c>
      <c r="BC3867"/>
      <c r="BD3867"/>
      <c r="BE3867"/>
      <c r="BF3867"/>
      <c r="BG3867" t="inlineStr">
        <is>
          <t>Day(s)</t>
        </is>
      </c>
      <c r="BH3867"/>
      <c r="BI3867" t="inlineStr">
        <is>
          <t>DTXSID2037136</t>
        </is>
      </c>
      <c r="BJ3867" t="inlineStr">
        <is>
          <t>10.1002/etc.2834</t>
        </is>
      </c>
      <c r="BK3867"/>
      <c r="BL3867"/>
      <c r="BM3867"/>
      <c r="BN3867"/>
      <c r="BO3867"/>
      <c r="BP3867"/>
      <c r="BQ3867"/>
      <c r="BR3867"/>
      <c r="BS3867"/>
      <c r="BT3867" t="inlineStr">
        <is>
          <t>--</t>
        </is>
      </c>
      <c r="BU3867"/>
      <c r="BV3867"/>
      <c r="BW3867"/>
      <c r="BX3867"/>
      <c r="BY3867"/>
      <c r="BZ3867"/>
      <c r="CA3867"/>
      <c r="CB3867"/>
      <c r="CC3867"/>
      <c r="CD3867"/>
      <c r="CE3867"/>
      <c r="CF3867"/>
      <c r="CG3867"/>
      <c r="CH3867"/>
      <c r="CI3867"/>
      <c r="CJ3867" t="inlineStr">
        <is>
          <t xml:space="preserve">SOURCE/OBTAINED FROM AQUATIC BIOSYSTEMS//TMETH/1997, EPS 1/RM/22//MEDIA/RECONSTITUTED WATER//   </t>
        </is>
      </c>
      <c r="CK3867" t="inlineStr">
        <is>
          <t>Goulet,R.R., P.A. Thompson, K.C. Serben, and C.V. Eickhoff</t>
        </is>
      </c>
      <c r="CL3867" t="n">
        <v>175095.0</v>
      </c>
      <c r="CM3867" t="inlineStr">
        <is>
          <t>Impact of Environmentally Based Chemical Hardness on Uranium Speciation and Toxicity in Six Aquatic Species</t>
        </is>
      </c>
      <c r="CN3867" t="inlineStr">
        <is>
          <t>Environ. Toxicol. Chem.34(3): 562-574</t>
        </is>
      </c>
      <c r="CO3867" t="n">
        <v>2015.0</v>
      </c>
      <c r="CP3867" t="inlineStr">
        <is>
          <t>Goulet,R.R., P.A. Thompson, K.C. Serben, and C.V. Eickhoff (2015). Impact of Environmentally Based Chemical Hardness on Uranium Speciation and Toxicity in Six Aquatic Species. Environ. Toxicol. Chem., 34, (3), 562-574. doi:10.1002/etc.2834. ECOREF#:175095</t>
        </is>
      </c>
    </row>
    <row r="3868">
      <c r="A3868" t="n">
        <v>1.0102064E7</v>
      </c>
      <c r="B3868" t="inlineStr">
        <is>
          <t>Bis(nitrato-kappaO)dioxo-uranium</t>
        </is>
      </c>
      <c r="C3868" t="inlineStr">
        <is>
          <t>American chemical society grade</t>
        </is>
      </c>
      <c r="D3868" t="inlineStr">
        <is>
          <t>Unmeasured values (some measured values reported in article)</t>
        </is>
      </c>
      <c r="E3868" t="inlineStr">
        <is>
          <t>Environment Canada</t>
        </is>
      </c>
      <c r="F3868"/>
      <c r="G3868"/>
      <c r="H3868"/>
      <c r="I3868"/>
      <c r="J3868"/>
      <c r="K3868"/>
      <c r="L3868" t="inlineStr">
        <is>
          <t>Pimephales promelas</t>
        </is>
      </c>
      <c r="M3868" t="inlineStr">
        <is>
          <t>Fathead Minnow</t>
        </is>
      </c>
      <c r="N3868" t="inlineStr">
        <is>
          <t>Larva</t>
        </is>
      </c>
      <c r="O3868" t="inlineStr">
        <is>
          <t>&lt;</t>
        </is>
      </c>
      <c r="P3868" t="n">
        <v>24.0</v>
      </c>
      <c r="Q3868"/>
      <c r="R3868"/>
      <c r="S3868"/>
      <c r="T3868"/>
      <c r="U3868" t="inlineStr">
        <is>
          <t>Hour(s)</t>
        </is>
      </c>
      <c r="V3868" t="inlineStr">
        <is>
          <t>Renewal</t>
        </is>
      </c>
      <c r="W3868" t="inlineStr">
        <is>
          <t>Fresh water</t>
        </is>
      </c>
      <c r="X3868" t="inlineStr">
        <is>
          <t>Lab</t>
        </is>
      </c>
      <c r="Y3868" t="n">
        <v>6.0</v>
      </c>
      <c r="Z3868" t="inlineStr">
        <is>
          <t>Total</t>
        </is>
      </c>
      <c r="AA3868"/>
      <c r="AB3868" t="n">
        <v>1.8</v>
      </c>
      <c r="AC3868"/>
      <c r="AD3868" t="n">
        <v>1.5</v>
      </c>
      <c r="AE3868"/>
      <c r="AF3868" t="n">
        <v>2.0</v>
      </c>
      <c r="AG3868" t="inlineStr">
        <is>
          <t>AI mg/L</t>
        </is>
      </c>
      <c r="AH3868"/>
      <c r="AI3868"/>
      <c r="AJ3868"/>
      <c r="AK3868"/>
      <c r="AL3868"/>
      <c r="AM3868"/>
      <c r="AN3868"/>
      <c r="AO3868"/>
      <c r="AP3868"/>
      <c r="AQ3868"/>
      <c r="AR3868"/>
      <c r="AS3868"/>
      <c r="AT3868"/>
      <c r="AU3868"/>
      <c r="AV3868"/>
      <c r="AW3868"/>
      <c r="AX3868" t="inlineStr">
        <is>
          <t>Mortality</t>
        </is>
      </c>
      <c r="AY3868" t="inlineStr">
        <is>
          <t>Mortality</t>
        </is>
      </c>
      <c r="AZ3868" t="inlineStr">
        <is>
          <t>LC50</t>
        </is>
      </c>
      <c r="BA3868"/>
      <c r="BB3868" t="n">
        <v>4.0</v>
      </c>
      <c r="BC3868"/>
      <c r="BD3868"/>
      <c r="BE3868"/>
      <c r="BF3868"/>
      <c r="BG3868" t="inlineStr">
        <is>
          <t>Day(s)</t>
        </is>
      </c>
      <c r="BH3868"/>
      <c r="BI3868" t="inlineStr">
        <is>
          <t>DTXSID2037136</t>
        </is>
      </c>
      <c r="BJ3868" t="inlineStr">
        <is>
          <t>10.1002/etc.2834</t>
        </is>
      </c>
      <c r="BK3868"/>
      <c r="BL3868"/>
      <c r="BM3868"/>
      <c r="BN3868"/>
      <c r="BO3868"/>
      <c r="BP3868"/>
      <c r="BQ3868"/>
      <c r="BR3868"/>
      <c r="BS3868"/>
      <c r="BT3868" t="inlineStr">
        <is>
          <t>--</t>
        </is>
      </c>
      <c r="BU3868"/>
      <c r="BV3868"/>
      <c r="BW3868"/>
      <c r="BX3868"/>
      <c r="BY3868"/>
      <c r="BZ3868"/>
      <c r="CA3868"/>
      <c r="CB3868"/>
      <c r="CC3868"/>
      <c r="CD3868"/>
      <c r="CE3868"/>
      <c r="CF3868"/>
      <c r="CG3868"/>
      <c r="CH3868"/>
      <c r="CI3868"/>
      <c r="CJ3868" t="inlineStr">
        <is>
          <t xml:space="preserve">SOURCE/OBTAINED FROM AQUATIC BIOSYSTEMS//TMETH/1997, EPS 1/RM/22//MEDIA/RECONSTITUTED WATER//   </t>
        </is>
      </c>
      <c r="CK3868" t="inlineStr">
        <is>
          <t>Goulet,R.R., P.A. Thompson, K.C. Serben, and C.V. Eickhoff</t>
        </is>
      </c>
      <c r="CL3868" t="n">
        <v>175095.0</v>
      </c>
      <c r="CM3868" t="inlineStr">
        <is>
          <t>Impact of Environmentally Based Chemical Hardness on Uranium Speciation and Toxicity in Six Aquatic Species</t>
        </is>
      </c>
      <c r="CN3868" t="inlineStr">
        <is>
          <t>Environ. Toxicol. Chem.34(3): 562-574</t>
        </is>
      </c>
      <c r="CO3868" t="n">
        <v>2015.0</v>
      </c>
      <c r="CP3868" t="inlineStr">
        <is>
          <t>Goulet,R.R., P.A. Thompson, K.C. Serben, and C.V. Eickhoff (2015). Impact of Environmentally Based Chemical Hardness on Uranium Speciation and Toxicity in Six Aquatic Species. Environ. Toxicol. Chem., 34, (3), 562-574. doi:10.1002/etc.2834. ECOREF#:175095</t>
        </is>
      </c>
    </row>
    <row r="3869">
      <c r="A3869" t="n">
        <v>1.0102064E7</v>
      </c>
      <c r="B3869" t="inlineStr">
        <is>
          <t>Bis(nitrato-kappaO)dioxo-uranium</t>
        </is>
      </c>
      <c r="C3869" t="inlineStr">
        <is>
          <t>American chemical society grade</t>
        </is>
      </c>
      <c r="D3869" t="inlineStr">
        <is>
          <t>Unmeasured values (some measured values reported in article)</t>
        </is>
      </c>
      <c r="E3869" t="inlineStr">
        <is>
          <t>Environment Canada</t>
        </is>
      </c>
      <c r="F3869"/>
      <c r="G3869"/>
      <c r="H3869"/>
      <c r="I3869"/>
      <c r="J3869"/>
      <c r="K3869"/>
      <c r="L3869" t="inlineStr">
        <is>
          <t>Pimephales promelas</t>
        </is>
      </c>
      <c r="M3869" t="inlineStr">
        <is>
          <t>Fathead Minnow</t>
        </is>
      </c>
      <c r="N3869" t="inlineStr">
        <is>
          <t>Larva</t>
        </is>
      </c>
      <c r="O3869" t="inlineStr">
        <is>
          <t>&lt;</t>
        </is>
      </c>
      <c r="P3869" t="n">
        <v>24.0</v>
      </c>
      <c r="Q3869"/>
      <c r="R3869"/>
      <c r="S3869"/>
      <c r="T3869"/>
      <c r="U3869" t="inlineStr">
        <is>
          <t>Hour(s)</t>
        </is>
      </c>
      <c r="V3869" t="inlineStr">
        <is>
          <t>Renewal</t>
        </is>
      </c>
      <c r="W3869" t="inlineStr">
        <is>
          <t>Fresh water</t>
        </is>
      </c>
      <c r="X3869" t="inlineStr">
        <is>
          <t>Lab</t>
        </is>
      </c>
      <c r="Y3869" t="n">
        <v>6.0</v>
      </c>
      <c r="Z3869" t="inlineStr">
        <is>
          <t>Total</t>
        </is>
      </c>
      <c r="AA3869"/>
      <c r="AB3869" t="n">
        <v>2.0</v>
      </c>
      <c r="AC3869"/>
      <c r="AD3869" t="n">
        <v>1.8</v>
      </c>
      <c r="AE3869"/>
      <c r="AF3869" t="n">
        <v>2.2</v>
      </c>
      <c r="AG3869" t="inlineStr">
        <is>
          <t>AI mg/L</t>
        </is>
      </c>
      <c r="AH3869"/>
      <c r="AI3869"/>
      <c r="AJ3869"/>
      <c r="AK3869"/>
      <c r="AL3869"/>
      <c r="AM3869"/>
      <c r="AN3869"/>
      <c r="AO3869"/>
      <c r="AP3869"/>
      <c r="AQ3869"/>
      <c r="AR3869"/>
      <c r="AS3869"/>
      <c r="AT3869"/>
      <c r="AU3869"/>
      <c r="AV3869"/>
      <c r="AW3869"/>
      <c r="AX3869" t="inlineStr">
        <is>
          <t>Mortality</t>
        </is>
      </c>
      <c r="AY3869" t="inlineStr">
        <is>
          <t>Mortality</t>
        </is>
      </c>
      <c r="AZ3869" t="inlineStr">
        <is>
          <t>LC50</t>
        </is>
      </c>
      <c r="BA3869"/>
      <c r="BB3869" t="n">
        <v>4.0</v>
      </c>
      <c r="BC3869"/>
      <c r="BD3869"/>
      <c r="BE3869"/>
      <c r="BF3869"/>
      <c r="BG3869" t="inlineStr">
        <is>
          <t>Day(s)</t>
        </is>
      </c>
      <c r="BH3869"/>
      <c r="BI3869" t="inlineStr">
        <is>
          <t>DTXSID2037136</t>
        </is>
      </c>
      <c r="BJ3869" t="inlineStr">
        <is>
          <t>10.1002/etc.2834</t>
        </is>
      </c>
      <c r="BK3869"/>
      <c r="BL3869"/>
      <c r="BM3869"/>
      <c r="BN3869"/>
      <c r="BO3869"/>
      <c r="BP3869"/>
      <c r="BQ3869"/>
      <c r="BR3869"/>
      <c r="BS3869"/>
      <c r="BT3869" t="inlineStr">
        <is>
          <t>--</t>
        </is>
      </c>
      <c r="BU3869"/>
      <c r="BV3869"/>
      <c r="BW3869"/>
      <c r="BX3869"/>
      <c r="BY3869"/>
      <c r="BZ3869"/>
      <c r="CA3869"/>
      <c r="CB3869"/>
      <c r="CC3869"/>
      <c r="CD3869"/>
      <c r="CE3869"/>
      <c r="CF3869"/>
      <c r="CG3869"/>
      <c r="CH3869"/>
      <c r="CI3869"/>
      <c r="CJ3869" t="inlineStr">
        <is>
          <t xml:space="preserve">SOURCE/OBTAINED FROM AQUATIC BIOSYSTEMS//TMETH/1997, EPS 1/RM/22//MEDIA/RECONSTITUTED WATER//   </t>
        </is>
      </c>
      <c r="CK3869" t="inlineStr">
        <is>
          <t>Goulet,R.R., P.A. Thompson, K.C. Serben, and C.V. Eickhoff</t>
        </is>
      </c>
      <c r="CL3869" t="n">
        <v>175095.0</v>
      </c>
      <c r="CM3869" t="inlineStr">
        <is>
          <t>Impact of Environmentally Based Chemical Hardness on Uranium Speciation and Toxicity in Six Aquatic Species</t>
        </is>
      </c>
      <c r="CN3869" t="inlineStr">
        <is>
          <t>Environ. Toxicol. Chem.34(3): 562-574</t>
        </is>
      </c>
      <c r="CO3869" t="n">
        <v>2015.0</v>
      </c>
      <c r="CP3869" t="inlineStr">
        <is>
          <t>Goulet,R.R., P.A. Thompson, K.C. Serben, and C.V. Eickhoff (2015). Impact of Environmentally Based Chemical Hardness on Uranium Speciation and Toxicity in Six Aquatic Species. Environ. Toxicol. Chem., 34, (3), 562-574. doi:10.1002/etc.2834. ECOREF#:175095</t>
        </is>
      </c>
    </row>
    <row r="3870">
      <c r="A3870" t="n">
        <v>1.0102064E7</v>
      </c>
      <c r="B3870" t="inlineStr">
        <is>
          <t>Bis(nitrato-kappaO)dioxo-uranium</t>
        </is>
      </c>
      <c r="C3870"/>
      <c r="D3870" t="inlineStr">
        <is>
          <t>Unmeasured</t>
        </is>
      </c>
      <c r="E3870" t="inlineStr">
        <is>
          <t>Not coded</t>
        </is>
      </c>
      <c r="F3870"/>
      <c r="G3870"/>
      <c r="H3870"/>
      <c r="I3870"/>
      <c r="J3870"/>
      <c r="K3870"/>
      <c r="L3870" t="inlineStr">
        <is>
          <t>Pimephales promelas</t>
        </is>
      </c>
      <c r="M3870" t="inlineStr">
        <is>
          <t>Fathead Minnow</t>
        </is>
      </c>
      <c r="N3870"/>
      <c r="O3870"/>
      <c r="P3870"/>
      <c r="Q3870"/>
      <c r="R3870"/>
      <c r="S3870"/>
      <c r="T3870"/>
      <c r="U3870"/>
      <c r="V3870" t="inlineStr">
        <is>
          <t>Static</t>
        </is>
      </c>
      <c r="W3870" t="inlineStr">
        <is>
          <t>Fresh water</t>
        </is>
      </c>
      <c r="X3870" t="inlineStr">
        <is>
          <t>Lab</t>
        </is>
      </c>
      <c r="Y3870"/>
      <c r="Z3870" t="inlineStr">
        <is>
          <t>Total</t>
        </is>
      </c>
      <c r="AA3870"/>
      <c r="AB3870" t="n">
        <v>3.1</v>
      </c>
      <c r="AC3870"/>
      <c r="AD3870"/>
      <c r="AE3870"/>
      <c r="AF3870"/>
      <c r="AG3870" t="inlineStr">
        <is>
          <t>AI mg/L</t>
        </is>
      </c>
      <c r="AH3870"/>
      <c r="AI3870"/>
      <c r="AJ3870"/>
      <c r="AK3870"/>
      <c r="AL3870"/>
      <c r="AM3870"/>
      <c r="AN3870"/>
      <c r="AO3870"/>
      <c r="AP3870"/>
      <c r="AQ3870"/>
      <c r="AR3870"/>
      <c r="AS3870"/>
      <c r="AT3870"/>
      <c r="AU3870"/>
      <c r="AV3870"/>
      <c r="AW3870"/>
      <c r="AX3870" t="inlineStr">
        <is>
          <t>Mortality</t>
        </is>
      </c>
      <c r="AY3870" t="inlineStr">
        <is>
          <t>Mortality</t>
        </is>
      </c>
      <c r="AZ3870" t="inlineStr">
        <is>
          <t>LC50</t>
        </is>
      </c>
      <c r="BA3870"/>
      <c r="BB3870" t="n">
        <v>4.0</v>
      </c>
      <c r="BC3870"/>
      <c r="BD3870"/>
      <c r="BE3870"/>
      <c r="BF3870"/>
      <c r="BG3870" t="inlineStr">
        <is>
          <t>Day(s)</t>
        </is>
      </c>
      <c r="BH3870"/>
      <c r="BI3870" t="inlineStr">
        <is>
          <t>DTXSID2037136</t>
        </is>
      </c>
      <c r="BJ3870"/>
      <c r="BK3870"/>
      <c r="BL3870"/>
      <c r="BM3870"/>
      <c r="BN3870"/>
      <c r="BO3870"/>
      <c r="BP3870"/>
      <c r="BQ3870"/>
      <c r="BR3870"/>
      <c r="BS3870"/>
      <c r="BT3870" t="inlineStr">
        <is>
          <t>--</t>
        </is>
      </c>
      <c r="BU3870"/>
      <c r="BV3870"/>
      <c r="BW3870"/>
      <c r="BX3870"/>
      <c r="BY3870"/>
      <c r="BZ3870"/>
      <c r="CA3870"/>
      <c r="CB3870"/>
      <c r="CC3870"/>
      <c r="CD3870"/>
      <c r="CE3870"/>
      <c r="CF3870"/>
      <c r="CG3870"/>
      <c r="CH3870"/>
      <c r="CI3870"/>
      <c r="CJ3870"/>
      <c r="CK3870" t="inlineStr">
        <is>
          <t>Tarzwell,C.M., and C. Henderson</t>
        </is>
      </c>
      <c r="CL3870" t="n">
        <v>2042.0</v>
      </c>
      <c r="CM3870" t="inlineStr">
        <is>
          <t>Toxicity of Less Common Metals to Fishes</t>
        </is>
      </c>
      <c r="CN3870" t="inlineStr">
        <is>
          <t>Ind. Wastes5:12-</t>
        </is>
      </c>
      <c r="CO3870" t="n">
        <v>1960.0</v>
      </c>
      <c r="CP3870" t="inlineStr">
        <is>
          <t>Tarzwell,C.M., and C. Henderson (1960). Toxicity of Less Common Metals to Fishes. Ind. Wastes, 5, 12-. ECOREF#:2042</t>
        </is>
      </c>
    </row>
    <row r="3871">
      <c r="A3871" t="n">
        <v>1.0102188E7</v>
      </c>
      <c r="B3871" t="inlineStr">
        <is>
          <t>Selenious acid, Sodium salt (1:2)</t>
        </is>
      </c>
      <c r="C3871"/>
      <c r="D3871" t="inlineStr">
        <is>
          <t>Measured</t>
        </is>
      </c>
      <c r="E3871" t="inlineStr">
        <is>
          <t>Not coded</t>
        </is>
      </c>
      <c r="F3871"/>
      <c r="G3871"/>
      <c r="H3871"/>
      <c r="I3871"/>
      <c r="J3871"/>
      <c r="K3871"/>
      <c r="L3871" t="inlineStr">
        <is>
          <t>Pimephales promelas</t>
        </is>
      </c>
      <c r="M3871" t="inlineStr">
        <is>
          <t>Fathead Minnow</t>
        </is>
      </c>
      <c r="N3871"/>
      <c r="O3871"/>
      <c r="P3871"/>
      <c r="Q3871"/>
      <c r="R3871"/>
      <c r="S3871"/>
      <c r="T3871"/>
      <c r="U3871"/>
      <c r="V3871" t="inlineStr">
        <is>
          <t>Flow-through</t>
        </is>
      </c>
      <c r="W3871" t="inlineStr">
        <is>
          <t>Fresh water</t>
        </is>
      </c>
      <c r="X3871" t="inlineStr">
        <is>
          <t>Lab</t>
        </is>
      </c>
      <c r="Y3871" t="n">
        <v>6.0</v>
      </c>
      <c r="Z3871" t="inlineStr">
        <is>
          <t>Total</t>
        </is>
      </c>
      <c r="AA3871"/>
      <c r="AB3871" t="n">
        <v>2.38</v>
      </c>
      <c r="AC3871"/>
      <c r="AD3871" t="n">
        <v>1.65</v>
      </c>
      <c r="AE3871"/>
      <c r="AF3871" t="n">
        <v>3.41</v>
      </c>
      <c r="AG3871" t="inlineStr">
        <is>
          <t>AI mg/L</t>
        </is>
      </c>
      <c r="AH3871"/>
      <c r="AI3871"/>
      <c r="AJ3871"/>
      <c r="AK3871"/>
      <c r="AL3871"/>
      <c r="AM3871"/>
      <c r="AN3871"/>
      <c r="AO3871"/>
      <c r="AP3871"/>
      <c r="AQ3871"/>
      <c r="AR3871"/>
      <c r="AS3871"/>
      <c r="AT3871"/>
      <c r="AU3871"/>
      <c r="AV3871"/>
      <c r="AW3871"/>
      <c r="AX3871" t="inlineStr">
        <is>
          <t>Mortality</t>
        </is>
      </c>
      <c r="AY3871" t="inlineStr">
        <is>
          <t>Mortality</t>
        </is>
      </c>
      <c r="AZ3871" t="inlineStr">
        <is>
          <t>LC50</t>
        </is>
      </c>
      <c r="BA3871"/>
      <c r="BB3871" t="n">
        <v>4.0</v>
      </c>
      <c r="BC3871"/>
      <c r="BD3871"/>
      <c r="BE3871"/>
      <c r="BF3871"/>
      <c r="BG3871" t="inlineStr">
        <is>
          <t>Day(s)</t>
        </is>
      </c>
      <c r="BH3871"/>
      <c r="BI3871" t="inlineStr">
        <is>
          <t>DTXSID0032077</t>
        </is>
      </c>
      <c r="BJ3871"/>
      <c r="BK3871"/>
      <c r="BL3871"/>
      <c r="BM3871"/>
      <c r="BN3871"/>
      <c r="BO3871"/>
      <c r="BP3871"/>
      <c r="BQ3871"/>
      <c r="BR3871"/>
      <c r="BS3871"/>
      <c r="BT3871" t="inlineStr">
        <is>
          <t>--</t>
        </is>
      </c>
      <c r="BU3871"/>
      <c r="BV3871"/>
      <c r="BW3871"/>
      <c r="BX3871"/>
      <c r="BY3871"/>
      <c r="BZ3871"/>
      <c r="CA3871"/>
      <c r="CB3871"/>
      <c r="CC3871"/>
      <c r="CD3871"/>
      <c r="CE3871"/>
      <c r="CF3871"/>
      <c r="CG3871"/>
      <c r="CH3871"/>
      <c r="CI3871" t="inlineStr">
        <is>
          <t xml:space="preserve"> SO4/870 mg/L//DNUM/6//DOSES/1.71/2.94/6.51/15.3/31.6 mg/L//TESTID/4//OEF/SULFATE EFCTS////</t>
        </is>
      </c>
      <c r="CJ3871" t="inlineStr">
        <is>
          <t xml:space="preserve">   SO4/870 mg/L//DNUM/6//DOSES/1.71/2.94/6.51/15.3/31.6 mg/L//TESTID/4//OEF/SULFATE EFCTS////</t>
        </is>
      </c>
      <c r="CK3871" t="inlineStr">
        <is>
          <t>Brix,K.V., J.S. Volosin, W.J. Adams, R.J. Reash, R.C. Carlton, and D.O. McIntyre</t>
        </is>
      </c>
      <c r="CL3871" t="n">
        <v>87256.0</v>
      </c>
      <c r="CM3871" t="inlineStr">
        <is>
          <t>Effect of Sulfate Concentration on Acute Toxicity of Selenite and Selenate to Invertebrates and Fish</t>
        </is>
      </c>
      <c r="CN3871" t="inlineStr">
        <is>
          <t>Final Report TR - 111878 to the Electric Power Research Inst.(EPRI), Palo Alto, CA:47 p.</t>
        </is>
      </c>
      <c r="CO3871" t="n">
        <v>1998.0</v>
      </c>
      <c r="CP3871" t="inlineStr">
        <is>
          <t>Brix,K.V., J.S. Volosin, W.J. Adams, R.J. Reash, R.C. Carlton, and D.O. McIntyre (1998). Effect of Sulfate Concentration on Acute Toxicity of Selenite and Selenate to Invertebrates and Fish. Final Report TR - 111878 to the Electric Power Research Inst.(EPRI), Palo Alto, CA, 47 p. ECOREF#:87256</t>
        </is>
      </c>
    </row>
    <row r="3872">
      <c r="A3872" t="n">
        <v>1.0102188E7</v>
      </c>
      <c r="B3872" t="inlineStr">
        <is>
          <t>Selenious acid, Sodium salt (1:2)</t>
        </is>
      </c>
      <c r="C3872"/>
      <c r="D3872" t="inlineStr">
        <is>
          <t>Unmeasured</t>
        </is>
      </c>
      <c r="E3872" t="inlineStr">
        <is>
          <t>Organization for Economic Cooperation and Development</t>
        </is>
      </c>
      <c r="F3872" t="inlineStr">
        <is>
          <t>&gt;=</t>
        </is>
      </c>
      <c r="G3872" t="n">
        <v>98.0</v>
      </c>
      <c r="H3872"/>
      <c r="I3872"/>
      <c r="J3872"/>
      <c r="K3872"/>
      <c r="L3872" t="inlineStr">
        <is>
          <t>Pimephales promelas</t>
        </is>
      </c>
      <c r="M3872" t="inlineStr">
        <is>
          <t>Fathead Minnow</t>
        </is>
      </c>
      <c r="N3872" t="inlineStr">
        <is>
          <t>Embryo</t>
        </is>
      </c>
      <c r="O3872" t="inlineStr">
        <is>
          <t>&lt;</t>
        </is>
      </c>
      <c r="P3872" t="n">
        <v>32.0</v>
      </c>
      <c r="Q3872"/>
      <c r="R3872"/>
      <c r="S3872"/>
      <c r="T3872"/>
      <c r="U3872" t="inlineStr">
        <is>
          <t>Cell stage</t>
        </is>
      </c>
      <c r="V3872" t="inlineStr">
        <is>
          <t>Renewal</t>
        </is>
      </c>
      <c r="W3872" t="inlineStr">
        <is>
          <t>Fresh water</t>
        </is>
      </c>
      <c r="X3872" t="inlineStr">
        <is>
          <t>Lab</t>
        </is>
      </c>
      <c r="Y3872"/>
      <c r="Z3872" t="inlineStr">
        <is>
          <t>Total</t>
        </is>
      </c>
      <c r="AA3872"/>
      <c r="AB3872" t="n">
        <v>7.979</v>
      </c>
      <c r="AC3872"/>
      <c r="AD3872"/>
      <c r="AE3872"/>
      <c r="AF3872"/>
      <c r="AG3872" t="inlineStr">
        <is>
          <t>AI mg/L</t>
        </is>
      </c>
      <c r="AH3872"/>
      <c r="AI3872"/>
      <c r="AJ3872"/>
      <c r="AK3872"/>
      <c r="AL3872"/>
      <c r="AM3872"/>
      <c r="AN3872"/>
      <c r="AO3872"/>
      <c r="AP3872"/>
      <c r="AQ3872"/>
      <c r="AR3872"/>
      <c r="AS3872"/>
      <c r="AT3872"/>
      <c r="AU3872"/>
      <c r="AV3872"/>
      <c r="AW3872"/>
      <c r="AX3872" t="inlineStr">
        <is>
          <t>Mortality</t>
        </is>
      </c>
      <c r="AY3872" t="inlineStr">
        <is>
          <t>Mortality</t>
        </is>
      </c>
      <c r="AZ3872" t="inlineStr">
        <is>
          <t>LC50</t>
        </is>
      </c>
      <c r="BA3872"/>
      <c r="BB3872" t="n">
        <v>4.0</v>
      </c>
      <c r="BC3872"/>
      <c r="BD3872"/>
      <c r="BE3872"/>
      <c r="BF3872"/>
      <c r="BG3872" t="inlineStr">
        <is>
          <t>Day(s)</t>
        </is>
      </c>
      <c r="BH3872"/>
      <c r="BI3872" t="inlineStr">
        <is>
          <t>DTXSID0032077</t>
        </is>
      </c>
      <c r="BJ3872" t="inlineStr">
        <is>
          <t>10.1002/etc.5455</t>
        </is>
      </c>
      <c r="BK3872"/>
      <c r="BL3872" t="inlineStr">
        <is>
          <t>Acute</t>
        </is>
      </c>
      <c r="BM3872" t="inlineStr">
        <is>
          <t>EM</t>
        </is>
      </c>
      <c r="BN3872"/>
      <c r="BO3872"/>
      <c r="BP3872"/>
      <c r="BQ3872"/>
      <c r="BR3872"/>
      <c r="BS3872"/>
      <c r="BT3872" t="inlineStr">
        <is>
          <t>--</t>
        </is>
      </c>
      <c r="BU3872"/>
      <c r="BV3872"/>
      <c r="BW3872"/>
      <c r="BX3872"/>
      <c r="BY3872"/>
      <c r="BZ3872"/>
      <c r="CA3872"/>
      <c r="CB3872"/>
      <c r="CC3872"/>
      <c r="CD3872"/>
      <c r="CE3872"/>
      <c r="CF3872"/>
      <c r="CG3872"/>
      <c r="CH3872"/>
      <c r="CI3872"/>
      <c r="CJ3872" t="inlineStr">
        <is>
          <t xml:space="preserve">SOURCE/SPAWNING BROOD STOCK FROM COVE ENVIRONMENTAL'S AQUATIC TOXICITY LABORATORY (STILLWATER, OK)//AP FREQ/80 PERCENT OF EXISTING VOLUME REPLACED//CONTR/C,P//TMETH/JEFFRIES, M. K. S., STULTS, A. E., SMITH, A. W., RAWLINGS, J. M., BELANGER, S. E., AND ORIS, J. T. (2014). ALTERNATIVE METHODS FOR TOXICITY ASSESSMENTS IN FISH: COMPARISON OF THE FISH EMBRYO TOXICITY AND THE LARVAL GROWTH AND SURVIVAL TESTS IN ZEBRAFISH AND FATHEAD MINNOWS. ENVIRONMENTAL TOXICOLOGY AND CHEMISTRY, 33(11), 2584-2594. AND ORGANISATION FOR ECONOMIC CO-OPERATION AND DEVELOPMENT. (2013). TEST NO. 236: FISH EMBRYO ACUTE TOXICITY (FET) TEST. OECD GUIDELINES FOR THE TESTING OF CHEMICALS.//MEDIA/USEPA SYNTHETIC HARD WATER//   </t>
        </is>
      </c>
      <c r="CK3872" t="inlineStr">
        <is>
          <t>Scott,J., R. Grewe, and M. Minghetti</t>
        </is>
      </c>
      <c r="CL3872" t="n">
        <v>191977.0</v>
      </c>
      <c r="CM3872" t="inlineStr">
        <is>
          <t>Fish Embryo Acute Toxicity Testing and the RTgill-W1 Cell Line as in Vitro Models for Whole-Effluent Toxicity (WET) Testing: An in Vitro/in Vivo Comparison of Chemicals Relevant for WET Testing</t>
        </is>
      </c>
      <c r="CN3872" t="inlineStr">
        <is>
          <t>Environ. Toxicol. Chem.41(11): 2721-2731</t>
        </is>
      </c>
      <c r="CO3872" t="n">
        <v>2022.0</v>
      </c>
      <c r="CP3872" t="inlineStr">
        <is>
          <t>Scott,J., R. Grewe, and M. Minghetti (2022). Fish Embryo Acute Toxicity Testing and the RTgill-W1 Cell Line as in Vitro Models for Whole-Effluent Toxicity (WET) Testing: An in Vitro/in Vivo Comparison of Chemicals Relevant for WET Testing. Environ. Toxicol. Chem., 41, (11), 2721-2731. doi:10.1002/etc.5455. ECOREF#:191977</t>
        </is>
      </c>
    </row>
    <row r="3873">
      <c r="A3873" t="n">
        <v>1.0102188E7</v>
      </c>
      <c r="B3873" t="inlineStr">
        <is>
          <t>Selenious acid, Sodium salt (1:2)</t>
        </is>
      </c>
      <c r="C3873" t="inlineStr">
        <is>
          <t>Reagent Grade, Purissium, Purum, Puriss, Puris, Reinst</t>
        </is>
      </c>
      <c r="D3873" t="inlineStr">
        <is>
          <t>Not reported</t>
        </is>
      </c>
      <c r="E3873" t="inlineStr">
        <is>
          <t>Not coded</t>
        </is>
      </c>
      <c r="F3873"/>
      <c r="G3873"/>
      <c r="H3873"/>
      <c r="I3873"/>
      <c r="J3873"/>
      <c r="K3873"/>
      <c r="L3873" t="inlineStr">
        <is>
          <t>Pimephales promelas</t>
        </is>
      </c>
      <c r="M3873" t="inlineStr">
        <is>
          <t>Fathead Minnow</t>
        </is>
      </c>
      <c r="N3873"/>
      <c r="O3873"/>
      <c r="P3873"/>
      <c r="Q3873"/>
      <c r="R3873"/>
      <c r="S3873"/>
      <c r="T3873"/>
      <c r="U3873"/>
      <c r="V3873" t="inlineStr">
        <is>
          <t>Static</t>
        </is>
      </c>
      <c r="W3873" t="inlineStr">
        <is>
          <t>Fresh water</t>
        </is>
      </c>
      <c r="X3873" t="inlineStr">
        <is>
          <t>Lab</t>
        </is>
      </c>
      <c r="Y3873"/>
      <c r="Z3873" t="inlineStr">
        <is>
          <t>Total</t>
        </is>
      </c>
      <c r="AA3873"/>
      <c r="AB3873" t="n">
        <v>3.4</v>
      </c>
      <c r="AC3873"/>
      <c r="AD3873" t="n">
        <v>2.88</v>
      </c>
      <c r="AE3873"/>
      <c r="AF3873" t="n">
        <v>4.01</v>
      </c>
      <c r="AG3873" t="inlineStr">
        <is>
          <t>AI mg/L</t>
        </is>
      </c>
      <c r="AH3873"/>
      <c r="AI3873"/>
      <c r="AJ3873"/>
      <c r="AK3873"/>
      <c r="AL3873"/>
      <c r="AM3873"/>
      <c r="AN3873"/>
      <c r="AO3873"/>
      <c r="AP3873"/>
      <c r="AQ3873"/>
      <c r="AR3873"/>
      <c r="AS3873"/>
      <c r="AT3873"/>
      <c r="AU3873"/>
      <c r="AV3873"/>
      <c r="AW3873"/>
      <c r="AX3873" t="inlineStr">
        <is>
          <t>Mortality</t>
        </is>
      </c>
      <c r="AY3873" t="inlineStr">
        <is>
          <t>Mortality</t>
        </is>
      </c>
      <c r="AZ3873" t="inlineStr">
        <is>
          <t>LC50</t>
        </is>
      </c>
      <c r="BA3873"/>
      <c r="BB3873" t="n">
        <v>4.0</v>
      </c>
      <c r="BC3873"/>
      <c r="BD3873"/>
      <c r="BE3873"/>
      <c r="BF3873"/>
      <c r="BG3873" t="inlineStr">
        <is>
          <t>Day(s)</t>
        </is>
      </c>
      <c r="BH3873"/>
      <c r="BI3873" t="inlineStr">
        <is>
          <t>DTXSID0032077</t>
        </is>
      </c>
      <c r="BJ3873"/>
      <c r="BK3873"/>
      <c r="BL3873"/>
      <c r="BM3873"/>
      <c r="BN3873"/>
      <c r="BO3873"/>
      <c r="BP3873"/>
      <c r="BQ3873"/>
      <c r="BR3873"/>
      <c r="BS3873"/>
      <c r="BT3873" t="inlineStr">
        <is>
          <t>--</t>
        </is>
      </c>
      <c r="BU3873"/>
      <c r="BV3873"/>
      <c r="BW3873"/>
      <c r="BX3873"/>
      <c r="BY3873"/>
      <c r="BZ3873"/>
      <c r="CA3873"/>
      <c r="CB3873"/>
      <c r="CC3873"/>
      <c r="CD3873"/>
      <c r="CE3873"/>
      <c r="CF3873"/>
      <c r="CG3873"/>
      <c r="CH3873"/>
      <c r="CI3873"/>
      <c r="CJ3873"/>
      <c r="CK3873" t="inlineStr">
        <is>
          <t>Adams,W.J.</t>
        </is>
      </c>
      <c r="CL3873" t="n">
        <v>19753.0</v>
      </c>
      <c r="CM3873" t="inlineStr">
        <is>
          <t>The Toxicity and Residue Dynamics of Selenium in Fish and Aquatic Invertebrates</t>
        </is>
      </c>
      <c r="CN3873" t="inlineStr">
        <is>
          <t>Ph.D. Thesis, Michigan State University, East Lansing, MI:109 p.</t>
        </is>
      </c>
      <c r="CO3873" t="n">
        <v>1976.0</v>
      </c>
      <c r="CP3873" t="inlineStr">
        <is>
          <t>Adams,W.J. (1976). The Toxicity and Residue Dynamics of Selenium in Fish and Aquatic Invertebrates. Ph.D. Thesis, Michigan State University, East Lansing, MI, 109 p. ECOREF#:19753</t>
        </is>
      </c>
    </row>
    <row r="3874">
      <c r="A3874" t="n">
        <v>1.0102188E7</v>
      </c>
      <c r="B3874" t="inlineStr">
        <is>
          <t>Selenious acid, Sodium salt (1:2)</t>
        </is>
      </c>
      <c r="C3874" t="inlineStr">
        <is>
          <t>Reagent Grade, Purissium, Purum, Puriss, Puris, Reinst</t>
        </is>
      </c>
      <c r="D3874" t="inlineStr">
        <is>
          <t>Not reported</t>
        </is>
      </c>
      <c r="E3874" t="inlineStr">
        <is>
          <t>Not coded</t>
        </is>
      </c>
      <c r="F3874"/>
      <c r="G3874"/>
      <c r="H3874"/>
      <c r="I3874"/>
      <c r="J3874"/>
      <c r="K3874"/>
      <c r="L3874" t="inlineStr">
        <is>
          <t>Pimephales promelas</t>
        </is>
      </c>
      <c r="M3874" t="inlineStr">
        <is>
          <t>Fathead Minnow</t>
        </is>
      </c>
      <c r="N3874"/>
      <c r="O3874"/>
      <c r="P3874"/>
      <c r="Q3874"/>
      <c r="R3874"/>
      <c r="S3874"/>
      <c r="T3874"/>
      <c r="U3874"/>
      <c r="V3874" t="inlineStr">
        <is>
          <t>Static</t>
        </is>
      </c>
      <c r="W3874" t="inlineStr">
        <is>
          <t>Fresh water</t>
        </is>
      </c>
      <c r="X3874" t="inlineStr">
        <is>
          <t>Lab</t>
        </is>
      </c>
      <c r="Y3874"/>
      <c r="Z3874" t="inlineStr">
        <is>
          <t>Total</t>
        </is>
      </c>
      <c r="AA3874"/>
      <c r="AB3874" t="n">
        <v>10.5</v>
      </c>
      <c r="AC3874"/>
      <c r="AD3874" t="n">
        <v>8.57</v>
      </c>
      <c r="AE3874"/>
      <c r="AF3874" t="n">
        <v>12.86</v>
      </c>
      <c r="AG3874" t="inlineStr">
        <is>
          <t>AI mg/L</t>
        </is>
      </c>
      <c r="AH3874"/>
      <c r="AI3874"/>
      <c r="AJ3874"/>
      <c r="AK3874"/>
      <c r="AL3874"/>
      <c r="AM3874"/>
      <c r="AN3874"/>
      <c r="AO3874"/>
      <c r="AP3874"/>
      <c r="AQ3874"/>
      <c r="AR3874"/>
      <c r="AS3874"/>
      <c r="AT3874"/>
      <c r="AU3874"/>
      <c r="AV3874"/>
      <c r="AW3874"/>
      <c r="AX3874" t="inlineStr">
        <is>
          <t>Mortality</t>
        </is>
      </c>
      <c r="AY3874" t="inlineStr">
        <is>
          <t>Mortality</t>
        </is>
      </c>
      <c r="AZ3874" t="inlineStr">
        <is>
          <t>LC50</t>
        </is>
      </c>
      <c r="BA3874"/>
      <c r="BB3874" t="n">
        <v>4.0</v>
      </c>
      <c r="BC3874"/>
      <c r="BD3874"/>
      <c r="BE3874"/>
      <c r="BF3874"/>
      <c r="BG3874" t="inlineStr">
        <is>
          <t>Day(s)</t>
        </is>
      </c>
      <c r="BH3874"/>
      <c r="BI3874" t="inlineStr">
        <is>
          <t>DTXSID0032077</t>
        </is>
      </c>
      <c r="BJ3874"/>
      <c r="BK3874"/>
      <c r="BL3874"/>
      <c r="BM3874"/>
      <c r="BN3874"/>
      <c r="BO3874"/>
      <c r="BP3874"/>
      <c r="BQ3874"/>
      <c r="BR3874"/>
      <c r="BS3874"/>
      <c r="BT3874" t="inlineStr">
        <is>
          <t>--</t>
        </is>
      </c>
      <c r="BU3874"/>
      <c r="BV3874"/>
      <c r="BW3874"/>
      <c r="BX3874"/>
      <c r="BY3874"/>
      <c r="BZ3874"/>
      <c r="CA3874"/>
      <c r="CB3874"/>
      <c r="CC3874"/>
      <c r="CD3874"/>
      <c r="CE3874"/>
      <c r="CF3874"/>
      <c r="CG3874"/>
      <c r="CH3874"/>
      <c r="CI3874"/>
      <c r="CJ3874"/>
      <c r="CK3874" t="inlineStr">
        <is>
          <t>Adams,W.J.</t>
        </is>
      </c>
      <c r="CL3874" t="n">
        <v>19753.0</v>
      </c>
      <c r="CM3874" t="inlineStr">
        <is>
          <t>The Toxicity and Residue Dynamics of Selenium in Fish and Aquatic Invertebrates</t>
        </is>
      </c>
      <c r="CN3874" t="inlineStr">
        <is>
          <t>Ph.D. Thesis, Michigan State University, East Lansing, MI:109 p.</t>
        </is>
      </c>
      <c r="CO3874" t="n">
        <v>1976.0</v>
      </c>
      <c r="CP3874" t="inlineStr">
        <is>
          <t>Adams,W.J. (1976). The Toxicity and Residue Dynamics of Selenium in Fish and Aquatic Invertebrates. Ph.D. Thesis, Michigan State University, East Lansing, MI, 109 p. ECOREF#:19753</t>
        </is>
      </c>
    </row>
    <row r="3875">
      <c r="A3875" t="n">
        <v>1.0102188E7</v>
      </c>
      <c r="B3875" t="inlineStr">
        <is>
          <t>Selenious acid, Sodium salt (1:2)</t>
        </is>
      </c>
      <c r="C3875" t="inlineStr">
        <is>
          <t>Reagent Grade, Purissium, Purum, Puriss, Puris, Reinst</t>
        </is>
      </c>
      <c r="D3875" t="inlineStr">
        <is>
          <t>Not reported</t>
        </is>
      </c>
      <c r="E3875" t="inlineStr">
        <is>
          <t>Not coded</t>
        </is>
      </c>
      <c r="F3875"/>
      <c r="G3875"/>
      <c r="H3875"/>
      <c r="I3875"/>
      <c r="J3875"/>
      <c r="K3875"/>
      <c r="L3875" t="inlineStr">
        <is>
          <t>Pimephales promelas</t>
        </is>
      </c>
      <c r="M3875" t="inlineStr">
        <is>
          <t>Fathead Minnow</t>
        </is>
      </c>
      <c r="N3875"/>
      <c r="O3875"/>
      <c r="P3875"/>
      <c r="Q3875"/>
      <c r="R3875"/>
      <c r="S3875"/>
      <c r="T3875"/>
      <c r="U3875"/>
      <c r="V3875" t="inlineStr">
        <is>
          <t>Static</t>
        </is>
      </c>
      <c r="W3875" t="inlineStr">
        <is>
          <t>Fresh water</t>
        </is>
      </c>
      <c r="X3875" t="inlineStr">
        <is>
          <t>Lab</t>
        </is>
      </c>
      <c r="Y3875"/>
      <c r="Z3875" t="inlineStr">
        <is>
          <t>Total</t>
        </is>
      </c>
      <c r="AA3875"/>
      <c r="AB3875" t="n">
        <v>11.3</v>
      </c>
      <c r="AC3875"/>
      <c r="AD3875" t="n">
        <v>9.42</v>
      </c>
      <c r="AE3875"/>
      <c r="AF3875" t="n">
        <v>13.56</v>
      </c>
      <c r="AG3875" t="inlineStr">
        <is>
          <t>AI mg/L</t>
        </is>
      </c>
      <c r="AH3875"/>
      <c r="AI3875"/>
      <c r="AJ3875"/>
      <c r="AK3875"/>
      <c r="AL3875"/>
      <c r="AM3875"/>
      <c r="AN3875"/>
      <c r="AO3875"/>
      <c r="AP3875"/>
      <c r="AQ3875"/>
      <c r="AR3875"/>
      <c r="AS3875"/>
      <c r="AT3875"/>
      <c r="AU3875"/>
      <c r="AV3875"/>
      <c r="AW3875"/>
      <c r="AX3875" t="inlineStr">
        <is>
          <t>Mortality</t>
        </is>
      </c>
      <c r="AY3875" t="inlineStr">
        <is>
          <t>Mortality</t>
        </is>
      </c>
      <c r="AZ3875" t="inlineStr">
        <is>
          <t>LC50</t>
        </is>
      </c>
      <c r="BA3875"/>
      <c r="BB3875" t="n">
        <v>4.0</v>
      </c>
      <c r="BC3875"/>
      <c r="BD3875"/>
      <c r="BE3875"/>
      <c r="BF3875"/>
      <c r="BG3875" t="inlineStr">
        <is>
          <t>Day(s)</t>
        </is>
      </c>
      <c r="BH3875"/>
      <c r="BI3875" t="inlineStr">
        <is>
          <t>DTXSID0032077</t>
        </is>
      </c>
      <c r="BJ3875"/>
      <c r="BK3875"/>
      <c r="BL3875"/>
      <c r="BM3875"/>
      <c r="BN3875"/>
      <c r="BO3875"/>
      <c r="BP3875"/>
      <c r="BQ3875"/>
      <c r="BR3875"/>
      <c r="BS3875"/>
      <c r="BT3875" t="inlineStr">
        <is>
          <t>--</t>
        </is>
      </c>
      <c r="BU3875"/>
      <c r="BV3875"/>
      <c r="BW3875"/>
      <c r="BX3875"/>
      <c r="BY3875"/>
      <c r="BZ3875"/>
      <c r="CA3875"/>
      <c r="CB3875"/>
      <c r="CC3875"/>
      <c r="CD3875"/>
      <c r="CE3875"/>
      <c r="CF3875"/>
      <c r="CG3875"/>
      <c r="CH3875"/>
      <c r="CI3875"/>
      <c r="CJ3875"/>
      <c r="CK3875" t="inlineStr">
        <is>
          <t>Adams,W.J.</t>
        </is>
      </c>
      <c r="CL3875" t="n">
        <v>19753.0</v>
      </c>
      <c r="CM3875" t="inlineStr">
        <is>
          <t>The Toxicity and Residue Dynamics of Selenium in Fish and Aquatic Invertebrates</t>
        </is>
      </c>
      <c r="CN3875" t="inlineStr">
        <is>
          <t>Ph.D. Thesis, Michigan State University, East Lansing, MI:109 p.</t>
        </is>
      </c>
      <c r="CO3875" t="n">
        <v>1976.0</v>
      </c>
      <c r="CP3875" t="inlineStr">
        <is>
          <t>Adams,W.J. (1976). The Toxicity and Residue Dynamics of Selenium in Fish and Aquatic Invertebrates. Ph.D. Thesis, Michigan State University, East Lansing, MI, 109 p. ECOREF#:19753</t>
        </is>
      </c>
    </row>
    <row r="3876">
      <c r="A3876" t="n">
        <v>1.0102188E7</v>
      </c>
      <c r="B3876" t="inlineStr">
        <is>
          <t>Selenious acid, Sodium salt (1:2)</t>
        </is>
      </c>
      <c r="C3876" t="inlineStr">
        <is>
          <t>Reagent Grade, Purissium, Purum, Puriss, Puris, Reinst</t>
        </is>
      </c>
      <c r="D3876" t="inlineStr">
        <is>
          <t>Not reported</t>
        </is>
      </c>
      <c r="E3876" t="inlineStr">
        <is>
          <t>Not coded</t>
        </is>
      </c>
      <c r="F3876"/>
      <c r="G3876"/>
      <c r="H3876"/>
      <c r="I3876"/>
      <c r="J3876"/>
      <c r="K3876"/>
      <c r="L3876" t="inlineStr">
        <is>
          <t>Pimephales promelas</t>
        </is>
      </c>
      <c r="M3876" t="inlineStr">
        <is>
          <t>Fathead Minnow</t>
        </is>
      </c>
      <c r="N3876"/>
      <c r="O3876"/>
      <c r="P3876"/>
      <c r="Q3876"/>
      <c r="R3876"/>
      <c r="S3876"/>
      <c r="T3876"/>
      <c r="U3876"/>
      <c r="V3876" t="inlineStr">
        <is>
          <t>Static</t>
        </is>
      </c>
      <c r="W3876" t="inlineStr">
        <is>
          <t>Fresh water</t>
        </is>
      </c>
      <c r="X3876" t="inlineStr">
        <is>
          <t>Lab</t>
        </is>
      </c>
      <c r="Y3876"/>
      <c r="Z3876" t="inlineStr">
        <is>
          <t>Total</t>
        </is>
      </c>
      <c r="AA3876"/>
      <c r="AB3876" t="n">
        <v>6.0</v>
      </c>
      <c r="AC3876"/>
      <c r="AD3876" t="n">
        <v>5.17</v>
      </c>
      <c r="AE3876"/>
      <c r="AF3876" t="n">
        <v>6.96</v>
      </c>
      <c r="AG3876" t="inlineStr">
        <is>
          <t>AI mg/L</t>
        </is>
      </c>
      <c r="AH3876"/>
      <c r="AI3876"/>
      <c r="AJ3876"/>
      <c r="AK3876"/>
      <c r="AL3876"/>
      <c r="AM3876"/>
      <c r="AN3876"/>
      <c r="AO3876"/>
      <c r="AP3876"/>
      <c r="AQ3876"/>
      <c r="AR3876"/>
      <c r="AS3876"/>
      <c r="AT3876"/>
      <c r="AU3876"/>
      <c r="AV3876"/>
      <c r="AW3876"/>
      <c r="AX3876" t="inlineStr">
        <is>
          <t>Mortality</t>
        </is>
      </c>
      <c r="AY3876" t="inlineStr">
        <is>
          <t>Mortality</t>
        </is>
      </c>
      <c r="AZ3876" t="inlineStr">
        <is>
          <t>LC50</t>
        </is>
      </c>
      <c r="BA3876"/>
      <c r="BB3876" t="n">
        <v>4.0</v>
      </c>
      <c r="BC3876"/>
      <c r="BD3876"/>
      <c r="BE3876"/>
      <c r="BF3876"/>
      <c r="BG3876" t="inlineStr">
        <is>
          <t>Day(s)</t>
        </is>
      </c>
      <c r="BH3876"/>
      <c r="BI3876" t="inlineStr">
        <is>
          <t>DTXSID0032077</t>
        </is>
      </c>
      <c r="BJ3876"/>
      <c r="BK3876"/>
      <c r="BL3876"/>
      <c r="BM3876"/>
      <c r="BN3876"/>
      <c r="BO3876"/>
      <c r="BP3876"/>
      <c r="BQ3876"/>
      <c r="BR3876"/>
      <c r="BS3876"/>
      <c r="BT3876" t="inlineStr">
        <is>
          <t>--</t>
        </is>
      </c>
      <c r="BU3876"/>
      <c r="BV3876"/>
      <c r="BW3876"/>
      <c r="BX3876"/>
      <c r="BY3876"/>
      <c r="BZ3876"/>
      <c r="CA3876"/>
      <c r="CB3876"/>
      <c r="CC3876"/>
      <c r="CD3876"/>
      <c r="CE3876"/>
      <c r="CF3876"/>
      <c r="CG3876"/>
      <c r="CH3876"/>
      <c r="CI3876"/>
      <c r="CJ3876"/>
      <c r="CK3876" t="inlineStr">
        <is>
          <t>Adams,W.J.</t>
        </is>
      </c>
      <c r="CL3876" t="n">
        <v>19753.0</v>
      </c>
      <c r="CM3876" t="inlineStr">
        <is>
          <t>The Toxicity and Residue Dynamics of Selenium in Fish and Aquatic Invertebrates</t>
        </is>
      </c>
      <c r="CN3876" t="inlineStr">
        <is>
          <t>Ph.D. Thesis, Michigan State University, East Lansing, MI:109 p.</t>
        </is>
      </c>
      <c r="CO3876" t="n">
        <v>1976.0</v>
      </c>
      <c r="CP3876" t="inlineStr">
        <is>
          <t>Adams,W.J. (1976). The Toxicity and Residue Dynamics of Selenium in Fish and Aquatic Invertebrates. Ph.D. Thesis, Michigan State University, East Lansing, MI, 109 p. ECOREF#:19753</t>
        </is>
      </c>
    </row>
    <row r="3877">
      <c r="A3877" t="n">
        <v>1.0102188E7</v>
      </c>
      <c r="B3877" t="inlineStr">
        <is>
          <t>Selenious acid, Sodium salt (1:2)</t>
        </is>
      </c>
      <c r="C3877" t="inlineStr">
        <is>
          <t>Reagent Grade, Purissium, Purum, Puriss, Puris, Reinst</t>
        </is>
      </c>
      <c r="D3877" t="inlineStr">
        <is>
          <t>Not reported</t>
        </is>
      </c>
      <c r="E3877" t="inlineStr">
        <is>
          <t>Not coded</t>
        </is>
      </c>
      <c r="F3877"/>
      <c r="G3877"/>
      <c r="H3877"/>
      <c r="I3877"/>
      <c r="J3877"/>
      <c r="K3877"/>
      <c r="L3877" t="inlineStr">
        <is>
          <t>Pimephales promelas</t>
        </is>
      </c>
      <c r="M3877" t="inlineStr">
        <is>
          <t>Fathead Minnow</t>
        </is>
      </c>
      <c r="N3877"/>
      <c r="O3877"/>
      <c r="P3877"/>
      <c r="Q3877"/>
      <c r="R3877"/>
      <c r="S3877"/>
      <c r="T3877"/>
      <c r="U3877"/>
      <c r="V3877" t="inlineStr">
        <is>
          <t>Static</t>
        </is>
      </c>
      <c r="W3877" t="inlineStr">
        <is>
          <t>Fresh water</t>
        </is>
      </c>
      <c r="X3877" t="inlineStr">
        <is>
          <t>Lab</t>
        </is>
      </c>
      <c r="Y3877"/>
      <c r="Z3877" t="inlineStr">
        <is>
          <t>Total</t>
        </is>
      </c>
      <c r="AA3877"/>
      <c r="AB3877" t="n">
        <v>2.2</v>
      </c>
      <c r="AC3877"/>
      <c r="AD3877" t="n">
        <v>1.47</v>
      </c>
      <c r="AE3877"/>
      <c r="AF3877" t="n">
        <v>3.3</v>
      </c>
      <c r="AG3877" t="inlineStr">
        <is>
          <t>AI mg/L</t>
        </is>
      </c>
      <c r="AH3877"/>
      <c r="AI3877"/>
      <c r="AJ3877"/>
      <c r="AK3877"/>
      <c r="AL3877"/>
      <c r="AM3877"/>
      <c r="AN3877"/>
      <c r="AO3877"/>
      <c r="AP3877"/>
      <c r="AQ3877"/>
      <c r="AR3877"/>
      <c r="AS3877"/>
      <c r="AT3877"/>
      <c r="AU3877"/>
      <c r="AV3877"/>
      <c r="AW3877"/>
      <c r="AX3877" t="inlineStr">
        <is>
          <t>Mortality</t>
        </is>
      </c>
      <c r="AY3877" t="inlineStr">
        <is>
          <t>Mortality</t>
        </is>
      </c>
      <c r="AZ3877" t="inlineStr">
        <is>
          <t>LC50</t>
        </is>
      </c>
      <c r="BA3877"/>
      <c r="BB3877" t="n">
        <v>4.0</v>
      </c>
      <c r="BC3877"/>
      <c r="BD3877"/>
      <c r="BE3877"/>
      <c r="BF3877"/>
      <c r="BG3877" t="inlineStr">
        <is>
          <t>Day(s)</t>
        </is>
      </c>
      <c r="BH3877"/>
      <c r="BI3877" t="inlineStr">
        <is>
          <t>DTXSID0032077</t>
        </is>
      </c>
      <c r="BJ3877"/>
      <c r="BK3877"/>
      <c r="BL3877"/>
      <c r="BM3877"/>
      <c r="BN3877"/>
      <c r="BO3877"/>
      <c r="BP3877"/>
      <c r="BQ3877"/>
      <c r="BR3877"/>
      <c r="BS3877"/>
      <c r="BT3877" t="inlineStr">
        <is>
          <t>--</t>
        </is>
      </c>
      <c r="BU3877"/>
      <c r="BV3877"/>
      <c r="BW3877"/>
      <c r="BX3877"/>
      <c r="BY3877"/>
      <c r="BZ3877"/>
      <c r="CA3877"/>
      <c r="CB3877"/>
      <c r="CC3877"/>
      <c r="CD3877"/>
      <c r="CE3877"/>
      <c r="CF3877"/>
      <c r="CG3877"/>
      <c r="CH3877"/>
      <c r="CI3877"/>
      <c r="CJ3877"/>
      <c r="CK3877" t="inlineStr">
        <is>
          <t>Adams,W.J.</t>
        </is>
      </c>
      <c r="CL3877" t="n">
        <v>19753.0</v>
      </c>
      <c r="CM3877" t="inlineStr">
        <is>
          <t>The Toxicity and Residue Dynamics of Selenium in Fish and Aquatic Invertebrates</t>
        </is>
      </c>
      <c r="CN3877" t="inlineStr">
        <is>
          <t>Ph.D. Thesis, Michigan State University, East Lansing, MI:109 p.</t>
        </is>
      </c>
      <c r="CO3877" t="n">
        <v>1976.0</v>
      </c>
      <c r="CP3877" t="inlineStr">
        <is>
          <t>Adams,W.J. (1976). The Toxicity and Residue Dynamics of Selenium in Fish and Aquatic Invertebrates. Ph.D. Thesis, Michigan State University, East Lansing, MI, 109 p. ECOREF#:19753</t>
        </is>
      </c>
    </row>
    <row r="3878">
      <c r="A3878" t="n">
        <v>1.0102188E7</v>
      </c>
      <c r="B3878" t="inlineStr">
        <is>
          <t>Selenious acid, Sodium salt (1:2)</t>
        </is>
      </c>
      <c r="C3878"/>
      <c r="D3878" t="inlineStr">
        <is>
          <t>Measured</t>
        </is>
      </c>
      <c r="E3878" t="inlineStr">
        <is>
          <t>Not coded</t>
        </is>
      </c>
      <c r="F3878"/>
      <c r="G3878" t="n">
        <v>48.0</v>
      </c>
      <c r="H3878"/>
      <c r="I3878"/>
      <c r="J3878"/>
      <c r="K3878"/>
      <c r="L3878" t="inlineStr">
        <is>
          <t>Pimephales promelas</t>
        </is>
      </c>
      <c r="M3878" t="inlineStr">
        <is>
          <t>Fathead Minnow</t>
        </is>
      </c>
      <c r="N3878"/>
      <c r="O3878"/>
      <c r="P3878"/>
      <c r="Q3878"/>
      <c r="R3878"/>
      <c r="S3878"/>
      <c r="T3878"/>
      <c r="U3878"/>
      <c r="V3878" t="inlineStr">
        <is>
          <t>Aquatic, unspecified</t>
        </is>
      </c>
      <c r="W3878" t="inlineStr">
        <is>
          <t>Fresh water</t>
        </is>
      </c>
      <c r="X3878" t="inlineStr">
        <is>
          <t>Lab</t>
        </is>
      </c>
      <c r="Y3878"/>
      <c r="Z3878" t="inlineStr">
        <is>
          <t>Total</t>
        </is>
      </c>
      <c r="AA3878"/>
      <c r="AB3878" t="n">
        <v>1.7</v>
      </c>
      <c r="AC3878"/>
      <c r="AD3878" t="n">
        <v>1.5</v>
      </c>
      <c r="AE3878"/>
      <c r="AF3878" t="n">
        <v>2.0</v>
      </c>
      <c r="AG3878" t="inlineStr">
        <is>
          <t>AI mg/L</t>
        </is>
      </c>
      <c r="AH3878"/>
      <c r="AI3878"/>
      <c r="AJ3878"/>
      <c r="AK3878"/>
      <c r="AL3878"/>
      <c r="AM3878"/>
      <c r="AN3878"/>
      <c r="AO3878"/>
      <c r="AP3878"/>
      <c r="AQ3878"/>
      <c r="AR3878"/>
      <c r="AS3878"/>
      <c r="AT3878"/>
      <c r="AU3878"/>
      <c r="AV3878"/>
      <c r="AW3878"/>
      <c r="AX3878" t="inlineStr">
        <is>
          <t>Mortality</t>
        </is>
      </c>
      <c r="AY3878" t="inlineStr">
        <is>
          <t>Mortality</t>
        </is>
      </c>
      <c r="AZ3878" t="inlineStr">
        <is>
          <t>LC50</t>
        </is>
      </c>
      <c r="BA3878"/>
      <c r="BB3878" t="n">
        <v>4.0</v>
      </c>
      <c r="BC3878"/>
      <c r="BD3878"/>
      <c r="BE3878"/>
      <c r="BF3878"/>
      <c r="BG3878" t="inlineStr">
        <is>
          <t>Day(s)</t>
        </is>
      </c>
      <c r="BH3878" t="inlineStr">
        <is>
          <t>Pure</t>
        </is>
      </c>
      <c r="BI3878" t="inlineStr">
        <is>
          <t>DTXSID0032077</t>
        </is>
      </c>
      <c r="BJ3878"/>
      <c r="BK3878"/>
      <c r="BL3878"/>
      <c r="BM3878"/>
      <c r="BN3878"/>
      <c r="BO3878"/>
      <c r="BP3878"/>
      <c r="BQ3878"/>
      <c r="BR3878"/>
      <c r="BS3878"/>
      <c r="BT3878" t="inlineStr">
        <is>
          <t>--</t>
        </is>
      </c>
      <c r="BU3878"/>
      <c r="BV3878"/>
      <c r="BW3878"/>
      <c r="BX3878"/>
      <c r="BY3878"/>
      <c r="BZ3878"/>
      <c r="CA3878"/>
      <c r="CB3878"/>
      <c r="CC3878"/>
      <c r="CD3878"/>
      <c r="CE3878"/>
      <c r="CF3878"/>
      <c r="CG3878"/>
      <c r="CH3878"/>
      <c r="CI3878"/>
      <c r="CJ3878"/>
      <c r="CK3878" t="inlineStr">
        <is>
          <t>Brooke,L.T., D.J. Call, S.L. Harting, C.A. Lindberg, T.P. Markee, D.J. McCauley, and S.H. Poirier</t>
        </is>
      </c>
      <c r="CL3878" t="n">
        <v>20295.0</v>
      </c>
      <c r="CM3878" t="inlineStr">
        <is>
          <t>Acute Toxicity of Selenium(IV) and Selenium(VI) to Freshwater Organisms</t>
        </is>
      </c>
      <c r="CN3878" t="inlineStr">
        <is>
          <t>Center for Lake Superior Environmental Studies, University of Wisconsin-Superior, Superior, WI:2-23</t>
        </is>
      </c>
      <c r="CO3878" t="n">
        <v>1985.0</v>
      </c>
      <c r="CP3878" t="inlineStr">
        <is>
          <t>Brooke,L.T., D.J. Call, S.L. Harting, C.A. Lindberg, T.P. Markee, D.J. McCauley, and S.H. Poirier (1985). Acute Toxicity of Selenium(IV) and Selenium(VI) to Freshwater Organisms. Center for Lake Superior Environmental Studies, University of Wisconsin-Superior, Superior, WI, 2-23. ECOREF#:20295</t>
        </is>
      </c>
    </row>
    <row r="3879">
      <c r="A3879" t="n">
        <v>1.0102188E7</v>
      </c>
      <c r="B3879" t="inlineStr">
        <is>
          <t>Selenious acid, Sodium salt (1:2)</t>
        </is>
      </c>
      <c r="C3879" t="inlineStr">
        <is>
          <t>Reagent Grade, Purissium, Purum, Puriss, Puris, Reinst</t>
        </is>
      </c>
      <c r="D3879" t="inlineStr">
        <is>
          <t>Not reported</t>
        </is>
      </c>
      <c r="E3879" t="inlineStr">
        <is>
          <t>Not coded</t>
        </is>
      </c>
      <c r="F3879"/>
      <c r="G3879"/>
      <c r="H3879"/>
      <c r="I3879"/>
      <c r="J3879"/>
      <c r="K3879"/>
      <c r="L3879" t="inlineStr">
        <is>
          <t>Pimephales promelas</t>
        </is>
      </c>
      <c r="M3879" t="inlineStr">
        <is>
          <t>Fathead Minnow</t>
        </is>
      </c>
      <c r="N3879"/>
      <c r="O3879"/>
      <c r="P3879"/>
      <c r="Q3879"/>
      <c r="R3879"/>
      <c r="S3879"/>
      <c r="T3879"/>
      <c r="U3879"/>
      <c r="V3879" t="inlineStr">
        <is>
          <t>Static</t>
        </is>
      </c>
      <c r="W3879" t="inlineStr">
        <is>
          <t>Fresh water</t>
        </is>
      </c>
      <c r="X3879" t="inlineStr">
        <is>
          <t>Lab</t>
        </is>
      </c>
      <c r="Y3879"/>
      <c r="Z3879" t="inlineStr">
        <is>
          <t>Total</t>
        </is>
      </c>
      <c r="AA3879"/>
      <c r="AB3879" t="n">
        <v>7.4</v>
      </c>
      <c r="AC3879"/>
      <c r="AD3879" t="n">
        <v>6.17</v>
      </c>
      <c r="AE3879"/>
      <c r="AF3879" t="n">
        <v>8.88</v>
      </c>
      <c r="AG3879" t="inlineStr">
        <is>
          <t>AI mg/L</t>
        </is>
      </c>
      <c r="AH3879"/>
      <c r="AI3879"/>
      <c r="AJ3879"/>
      <c r="AK3879"/>
      <c r="AL3879"/>
      <c r="AM3879"/>
      <c r="AN3879"/>
      <c r="AO3879"/>
      <c r="AP3879"/>
      <c r="AQ3879"/>
      <c r="AR3879"/>
      <c r="AS3879"/>
      <c r="AT3879"/>
      <c r="AU3879"/>
      <c r="AV3879"/>
      <c r="AW3879"/>
      <c r="AX3879" t="inlineStr">
        <is>
          <t>Mortality</t>
        </is>
      </c>
      <c r="AY3879" t="inlineStr">
        <is>
          <t>Mortality</t>
        </is>
      </c>
      <c r="AZ3879" t="inlineStr">
        <is>
          <t>LC50</t>
        </is>
      </c>
      <c r="BA3879"/>
      <c r="BB3879" t="n">
        <v>4.0</v>
      </c>
      <c r="BC3879"/>
      <c r="BD3879"/>
      <c r="BE3879"/>
      <c r="BF3879"/>
      <c r="BG3879" t="inlineStr">
        <is>
          <t>Day(s)</t>
        </is>
      </c>
      <c r="BH3879"/>
      <c r="BI3879" t="inlineStr">
        <is>
          <t>DTXSID0032077</t>
        </is>
      </c>
      <c r="BJ3879"/>
      <c r="BK3879"/>
      <c r="BL3879"/>
      <c r="BM3879"/>
      <c r="BN3879"/>
      <c r="BO3879"/>
      <c r="BP3879"/>
      <c r="BQ3879"/>
      <c r="BR3879"/>
      <c r="BS3879"/>
      <c r="BT3879" t="inlineStr">
        <is>
          <t>--</t>
        </is>
      </c>
      <c r="BU3879"/>
      <c r="BV3879"/>
      <c r="BW3879"/>
      <c r="BX3879"/>
      <c r="BY3879"/>
      <c r="BZ3879"/>
      <c r="CA3879"/>
      <c r="CB3879"/>
      <c r="CC3879"/>
      <c r="CD3879"/>
      <c r="CE3879"/>
      <c r="CF3879"/>
      <c r="CG3879"/>
      <c r="CH3879"/>
      <c r="CI3879"/>
      <c r="CJ3879"/>
      <c r="CK3879" t="inlineStr">
        <is>
          <t>Adams,W.J.</t>
        </is>
      </c>
      <c r="CL3879" t="n">
        <v>19753.0</v>
      </c>
      <c r="CM3879" t="inlineStr">
        <is>
          <t>The Toxicity and Residue Dynamics of Selenium in Fish and Aquatic Invertebrates</t>
        </is>
      </c>
      <c r="CN3879" t="inlineStr">
        <is>
          <t>Ph.D. Thesis, Michigan State University, East Lansing, MI:109 p.</t>
        </is>
      </c>
      <c r="CO3879" t="n">
        <v>1976.0</v>
      </c>
      <c r="CP3879" t="inlineStr">
        <is>
          <t>Adams,W.J. (1976). The Toxicity and Residue Dynamics of Selenium in Fish and Aquatic Invertebrates. Ph.D. Thesis, Michigan State University, East Lansing, MI, 109 p. ECOREF#:19753</t>
        </is>
      </c>
    </row>
    <row r="3880">
      <c r="A3880" t="n">
        <v>1.0102188E7</v>
      </c>
      <c r="B3880" t="inlineStr">
        <is>
          <t>Selenious acid, Sodium salt (1:2)</t>
        </is>
      </c>
      <c r="C3880"/>
      <c r="D3880" t="inlineStr">
        <is>
          <t>Not reported</t>
        </is>
      </c>
      <c r="E3880" t="inlineStr">
        <is>
          <t>Not coded</t>
        </is>
      </c>
      <c r="F3880"/>
      <c r="G3880" t="n">
        <v>45.7</v>
      </c>
      <c r="H3880"/>
      <c r="I3880"/>
      <c r="J3880"/>
      <c r="K3880"/>
      <c r="L3880" t="inlineStr">
        <is>
          <t>Pimephales promelas</t>
        </is>
      </c>
      <c r="M3880" t="inlineStr">
        <is>
          <t>Fathead Minnow</t>
        </is>
      </c>
      <c r="N3880"/>
      <c r="O3880"/>
      <c r="P3880"/>
      <c r="Q3880"/>
      <c r="R3880"/>
      <c r="S3880"/>
      <c r="T3880"/>
      <c r="U3880"/>
      <c r="V3880" t="inlineStr">
        <is>
          <t>Static</t>
        </is>
      </c>
      <c r="W3880" t="inlineStr">
        <is>
          <t>Fresh water</t>
        </is>
      </c>
      <c r="X3880" t="inlineStr">
        <is>
          <t>Lab</t>
        </is>
      </c>
      <c r="Y3880"/>
      <c r="Z3880" t="inlineStr">
        <is>
          <t>Total</t>
        </is>
      </c>
      <c r="AA3880"/>
      <c r="AB3880" t="n">
        <v>10.0</v>
      </c>
      <c r="AC3880"/>
      <c r="AD3880" t="n">
        <v>5.9</v>
      </c>
      <c r="AE3880"/>
      <c r="AF3880" t="n">
        <v>17.0</v>
      </c>
      <c r="AG3880" t="inlineStr">
        <is>
          <t>AI mg/L</t>
        </is>
      </c>
      <c r="AH3880"/>
      <c r="AI3880"/>
      <c r="AJ3880"/>
      <c r="AK3880"/>
      <c r="AL3880"/>
      <c r="AM3880"/>
      <c r="AN3880"/>
      <c r="AO3880"/>
      <c r="AP3880"/>
      <c r="AQ3880"/>
      <c r="AR3880"/>
      <c r="AS3880"/>
      <c r="AT3880"/>
      <c r="AU3880"/>
      <c r="AV3880"/>
      <c r="AW3880"/>
      <c r="AX3880" t="inlineStr">
        <is>
          <t>Mortality</t>
        </is>
      </c>
      <c r="AY3880" t="inlineStr">
        <is>
          <t>Mortality</t>
        </is>
      </c>
      <c r="AZ3880" t="inlineStr">
        <is>
          <t>LC50</t>
        </is>
      </c>
      <c r="BA3880"/>
      <c r="BB3880" t="n">
        <v>4.0</v>
      </c>
      <c r="BC3880"/>
      <c r="BD3880"/>
      <c r="BE3880"/>
      <c r="BF3880"/>
      <c r="BG3880" t="inlineStr">
        <is>
          <t>Day(s)</t>
        </is>
      </c>
      <c r="BH3880" t="inlineStr">
        <is>
          <t>Pure</t>
        </is>
      </c>
      <c r="BI3880" t="inlineStr">
        <is>
          <t>DTXSID0032077</t>
        </is>
      </c>
      <c r="BJ3880"/>
      <c r="BK3880"/>
      <c r="BL3880"/>
      <c r="BM3880"/>
      <c r="BN3880"/>
      <c r="BO3880"/>
      <c r="BP3880"/>
      <c r="BQ3880"/>
      <c r="BR3880"/>
      <c r="BS3880"/>
      <c r="BT3880" t="inlineStr">
        <is>
          <t>--</t>
        </is>
      </c>
      <c r="BU3880"/>
      <c r="BV3880"/>
      <c r="BW3880"/>
      <c r="BX3880"/>
      <c r="BY3880"/>
      <c r="BZ3880"/>
      <c r="CA3880"/>
      <c r="CB3880"/>
      <c r="CC3880"/>
      <c r="CD3880"/>
      <c r="CE3880"/>
      <c r="CF3880"/>
      <c r="CG3880"/>
      <c r="CH3880"/>
      <c r="CI3880"/>
      <c r="CJ3880"/>
      <c r="CK3880" t="inlineStr">
        <is>
          <t>Mayer,F.L.,Jr., and M.R. Ellersieck</t>
        </is>
      </c>
      <c r="CL3880" t="n">
        <v>6797.0</v>
      </c>
      <c r="CM3880" t="inlineStr">
        <is>
          <t>Manual of Acute Toxicity: Interpretation and Data Base for 410 Chemicals and 66 Species of Freshwater Animals</t>
        </is>
      </c>
      <c r="CN3880" t="inlineStr">
        <is>
          <t>USDI Fish and Wildlife Service, Publication No.160, Washington, DC:505 p.</t>
        </is>
      </c>
      <c r="CO3880" t="n">
        <v>1986.0</v>
      </c>
      <c r="CP3880" t="inlineStr">
        <is>
          <t>Mayer,F.L.,Jr., and M.R. Ellersieck (1986). Manual of Acute Toxicity: Interpretation and Data Base for 410 Chemicals and 66 Species of Freshwater Animals. USDI Fish and Wildlife Service, Publication No.160, Washington, DC, 505 p. ECOREF#:6797</t>
        </is>
      </c>
    </row>
    <row r="3881">
      <c r="A3881" t="n">
        <v>1.0102188E7</v>
      </c>
      <c r="B3881" t="inlineStr">
        <is>
          <t>Selenious acid, Sodium salt (1:2)</t>
        </is>
      </c>
      <c r="C3881"/>
      <c r="D3881" t="inlineStr">
        <is>
          <t>Measured</t>
        </is>
      </c>
      <c r="E3881" t="inlineStr">
        <is>
          <t>Not coded</t>
        </is>
      </c>
      <c r="F3881"/>
      <c r="G3881"/>
      <c r="H3881"/>
      <c r="I3881"/>
      <c r="J3881"/>
      <c r="K3881"/>
      <c r="L3881" t="inlineStr">
        <is>
          <t>Pimephales promelas</t>
        </is>
      </c>
      <c r="M3881" t="inlineStr">
        <is>
          <t>Fathead Minnow</t>
        </is>
      </c>
      <c r="N3881"/>
      <c r="O3881"/>
      <c r="P3881"/>
      <c r="Q3881"/>
      <c r="R3881"/>
      <c r="S3881"/>
      <c r="T3881"/>
      <c r="U3881"/>
      <c r="V3881" t="inlineStr">
        <is>
          <t>Flow-through</t>
        </is>
      </c>
      <c r="W3881" t="inlineStr">
        <is>
          <t>Fresh water</t>
        </is>
      </c>
      <c r="X3881" t="inlineStr">
        <is>
          <t>Lab</t>
        </is>
      </c>
      <c r="Y3881" t="n">
        <v>6.0</v>
      </c>
      <c r="Z3881" t="inlineStr">
        <is>
          <t>Total</t>
        </is>
      </c>
      <c r="AA3881"/>
      <c r="AB3881" t="n">
        <v>3.39</v>
      </c>
      <c r="AC3881"/>
      <c r="AD3881" t="n">
        <v>2.91</v>
      </c>
      <c r="AE3881"/>
      <c r="AF3881" t="n">
        <v>3.95</v>
      </c>
      <c r="AG3881" t="inlineStr">
        <is>
          <t>AI mg/L</t>
        </is>
      </c>
      <c r="AH3881"/>
      <c r="AI3881"/>
      <c r="AJ3881"/>
      <c r="AK3881"/>
      <c r="AL3881"/>
      <c r="AM3881"/>
      <c r="AN3881"/>
      <c r="AO3881"/>
      <c r="AP3881"/>
      <c r="AQ3881"/>
      <c r="AR3881"/>
      <c r="AS3881"/>
      <c r="AT3881"/>
      <c r="AU3881"/>
      <c r="AV3881"/>
      <c r="AW3881"/>
      <c r="AX3881" t="inlineStr">
        <is>
          <t>Mortality</t>
        </is>
      </c>
      <c r="AY3881" t="inlineStr">
        <is>
          <t>Mortality</t>
        </is>
      </c>
      <c r="AZ3881" t="inlineStr">
        <is>
          <t>LC50</t>
        </is>
      </c>
      <c r="BA3881"/>
      <c r="BB3881" t="n">
        <v>4.0</v>
      </c>
      <c r="BC3881"/>
      <c r="BD3881"/>
      <c r="BE3881"/>
      <c r="BF3881"/>
      <c r="BG3881" t="inlineStr">
        <is>
          <t>Day(s)</t>
        </is>
      </c>
      <c r="BH3881"/>
      <c r="BI3881" t="inlineStr">
        <is>
          <t>DTXSID0032077</t>
        </is>
      </c>
      <c r="BJ3881"/>
      <c r="BK3881"/>
      <c r="BL3881"/>
      <c r="BM3881"/>
      <c r="BN3881"/>
      <c r="BO3881"/>
      <c r="BP3881"/>
      <c r="BQ3881"/>
      <c r="BR3881"/>
      <c r="BS3881"/>
      <c r="BT3881" t="inlineStr">
        <is>
          <t>--</t>
        </is>
      </c>
      <c r="BU3881"/>
      <c r="BV3881"/>
      <c r="BW3881"/>
      <c r="BX3881"/>
      <c r="BY3881"/>
      <c r="BZ3881"/>
      <c r="CA3881"/>
      <c r="CB3881"/>
      <c r="CC3881"/>
      <c r="CD3881"/>
      <c r="CE3881"/>
      <c r="CF3881"/>
      <c r="CG3881"/>
      <c r="CH3881"/>
      <c r="CI3881" t="inlineStr">
        <is>
          <t xml:space="preserve"> SO4/214 mg/L//DNUM/6//DOSES/1.78/3.32/7.26/11.4/31.9 mg/L//TESTID/3//OEF/SULFATE EFCTS////</t>
        </is>
      </c>
      <c r="CJ3881" t="inlineStr">
        <is>
          <t xml:space="preserve">   SO4/214 mg/L//DNUM/6//DOSES/1.78/3.32/7.26/11.4/31.9 mg/L//TESTID/3//OEF/SULFATE EFCTS////</t>
        </is>
      </c>
      <c r="CK3881" t="inlineStr">
        <is>
          <t>Brix,K.V., J.S. Volosin, W.J. Adams, R.J. Reash, R.C. Carlton, and D.O. McIntyre</t>
        </is>
      </c>
      <c r="CL3881" t="n">
        <v>87256.0</v>
      </c>
      <c r="CM3881" t="inlineStr">
        <is>
          <t>Effect of Sulfate Concentration on Acute Toxicity of Selenite and Selenate to Invertebrates and Fish</t>
        </is>
      </c>
      <c r="CN3881" t="inlineStr">
        <is>
          <t>Final Report TR - 111878 to the Electric Power Research Inst.(EPRI), Palo Alto, CA:47 p.</t>
        </is>
      </c>
      <c r="CO3881" t="n">
        <v>1998.0</v>
      </c>
      <c r="CP3881" t="inlineStr">
        <is>
          <t>Brix,K.V., J.S. Volosin, W.J. Adams, R.J. Reash, R.C. Carlton, and D.O. McIntyre (1998). Effect of Sulfate Concentration on Acute Toxicity of Selenite and Selenate to Invertebrates and Fish. Final Report TR - 111878 to the Electric Power Research Inst.(EPRI), Palo Alto, CA, 47 p. ECOREF#:87256</t>
        </is>
      </c>
    </row>
    <row r="3882">
      <c r="A3882" t="n">
        <v>1.0102188E7</v>
      </c>
      <c r="B3882" t="inlineStr">
        <is>
          <t>Selenious acid, Sodium salt (1:2)</t>
        </is>
      </c>
      <c r="C3882"/>
      <c r="D3882" t="inlineStr">
        <is>
          <t>Measured</t>
        </is>
      </c>
      <c r="E3882" t="inlineStr">
        <is>
          <t>Not coded</t>
        </is>
      </c>
      <c r="F3882"/>
      <c r="G3882"/>
      <c r="H3882"/>
      <c r="I3882"/>
      <c r="J3882"/>
      <c r="K3882"/>
      <c r="L3882" t="inlineStr">
        <is>
          <t>Pimephales promelas</t>
        </is>
      </c>
      <c r="M3882" t="inlineStr">
        <is>
          <t>Fathead Minnow</t>
        </is>
      </c>
      <c r="N3882"/>
      <c r="O3882"/>
      <c r="P3882"/>
      <c r="Q3882"/>
      <c r="R3882"/>
      <c r="S3882"/>
      <c r="T3882"/>
      <c r="U3882"/>
      <c r="V3882" t="inlineStr">
        <is>
          <t>Flow-through</t>
        </is>
      </c>
      <c r="W3882" t="inlineStr">
        <is>
          <t>Fresh water</t>
        </is>
      </c>
      <c r="X3882" t="inlineStr">
        <is>
          <t>Lab</t>
        </is>
      </c>
      <c r="Y3882" t="n">
        <v>6.0</v>
      </c>
      <c r="Z3882" t="inlineStr">
        <is>
          <t>Total</t>
        </is>
      </c>
      <c r="AA3882"/>
      <c r="AB3882" t="n">
        <v>3.67</v>
      </c>
      <c r="AC3882"/>
      <c r="AD3882" t="n">
        <v>3.23</v>
      </c>
      <c r="AE3882"/>
      <c r="AF3882" t="n">
        <v>4.18</v>
      </c>
      <c r="AG3882" t="inlineStr">
        <is>
          <t>AI mg/L</t>
        </is>
      </c>
      <c r="AH3882"/>
      <c r="AI3882"/>
      <c r="AJ3882"/>
      <c r="AK3882"/>
      <c r="AL3882"/>
      <c r="AM3882"/>
      <c r="AN3882"/>
      <c r="AO3882"/>
      <c r="AP3882"/>
      <c r="AQ3882"/>
      <c r="AR3882"/>
      <c r="AS3882"/>
      <c r="AT3882"/>
      <c r="AU3882"/>
      <c r="AV3882"/>
      <c r="AW3882"/>
      <c r="AX3882" t="inlineStr">
        <is>
          <t>Mortality</t>
        </is>
      </c>
      <c r="AY3882" t="inlineStr">
        <is>
          <t>Mortality</t>
        </is>
      </c>
      <c r="AZ3882" t="inlineStr">
        <is>
          <t>LC50</t>
        </is>
      </c>
      <c r="BA3882"/>
      <c r="BB3882" t="n">
        <v>4.0</v>
      </c>
      <c r="BC3882"/>
      <c r="BD3882"/>
      <c r="BE3882"/>
      <c r="BF3882"/>
      <c r="BG3882" t="inlineStr">
        <is>
          <t>Day(s)</t>
        </is>
      </c>
      <c r="BH3882"/>
      <c r="BI3882" t="inlineStr">
        <is>
          <t>DTXSID0032077</t>
        </is>
      </c>
      <c r="BJ3882"/>
      <c r="BK3882"/>
      <c r="BL3882"/>
      <c r="BM3882"/>
      <c r="BN3882"/>
      <c r="BO3882"/>
      <c r="BP3882"/>
      <c r="BQ3882"/>
      <c r="BR3882"/>
      <c r="BS3882"/>
      <c r="BT3882" t="inlineStr">
        <is>
          <t>--</t>
        </is>
      </c>
      <c r="BU3882"/>
      <c r="BV3882"/>
      <c r="BW3882"/>
      <c r="BX3882"/>
      <c r="BY3882"/>
      <c r="BZ3882"/>
      <c r="CA3882"/>
      <c r="CB3882"/>
      <c r="CC3882"/>
      <c r="CD3882"/>
      <c r="CE3882"/>
      <c r="CF3882"/>
      <c r="CG3882"/>
      <c r="CH3882"/>
      <c r="CI3882" t="inlineStr">
        <is>
          <t xml:space="preserve"> SO4/24 mg/L//DNUM/6//DOSES/1.77/3.53/6.44/12.7/23.3 mg/L//TESTID/1//OEF/SULFATE EFCTS////</t>
        </is>
      </c>
      <c r="CJ3882" t="inlineStr">
        <is>
          <t xml:space="preserve">   SO4/24 mg/L//DNUM/6//DOSES/1.77/3.53/6.44/12.7/23.3 mg/L//TESTID/1//OEF/SULFATE EFCTS////</t>
        </is>
      </c>
      <c r="CK3882" t="inlineStr">
        <is>
          <t>Brix,K.V., J.S. Volosin, W.J. Adams, R.J. Reash, R.C. Carlton, and D.O. McIntyre</t>
        </is>
      </c>
      <c r="CL3882" t="n">
        <v>87256.0</v>
      </c>
      <c r="CM3882" t="inlineStr">
        <is>
          <t>Effect of Sulfate Concentration on Acute Toxicity of Selenite and Selenate to Invertebrates and Fish</t>
        </is>
      </c>
      <c r="CN3882" t="inlineStr">
        <is>
          <t>Final Report TR - 111878 to the Electric Power Research Inst.(EPRI), Palo Alto, CA:47 p.</t>
        </is>
      </c>
      <c r="CO3882" t="n">
        <v>1998.0</v>
      </c>
      <c r="CP3882" t="inlineStr">
        <is>
          <t>Brix,K.V., J.S. Volosin, W.J. Adams, R.J. Reash, R.C. Carlton, and D.O. McIntyre (1998). Effect of Sulfate Concentration on Acute Toxicity of Selenite and Selenate to Invertebrates and Fish. Final Report TR - 111878 to the Electric Power Research Inst.(EPRI), Palo Alto, CA, 47 p. ECOREF#:87256</t>
        </is>
      </c>
    </row>
    <row r="3883">
      <c r="A3883" t="n">
        <v>1.0102188E7</v>
      </c>
      <c r="B3883" t="inlineStr">
        <is>
          <t>Selenious acid, Sodium salt (1:2)</t>
        </is>
      </c>
      <c r="C3883"/>
      <c r="D3883" t="inlineStr">
        <is>
          <t>Measured</t>
        </is>
      </c>
      <c r="E3883" t="inlineStr">
        <is>
          <t>Not coded</t>
        </is>
      </c>
      <c r="F3883"/>
      <c r="G3883"/>
      <c r="H3883"/>
      <c r="I3883"/>
      <c r="J3883"/>
      <c r="K3883"/>
      <c r="L3883" t="inlineStr">
        <is>
          <t>Pimephales promelas</t>
        </is>
      </c>
      <c r="M3883" t="inlineStr">
        <is>
          <t>Fathead Minnow</t>
        </is>
      </c>
      <c r="N3883"/>
      <c r="O3883"/>
      <c r="P3883"/>
      <c r="Q3883"/>
      <c r="R3883"/>
      <c r="S3883"/>
      <c r="T3883"/>
      <c r="U3883"/>
      <c r="V3883" t="inlineStr">
        <is>
          <t>Flow-through</t>
        </is>
      </c>
      <c r="W3883" t="inlineStr">
        <is>
          <t>Fresh water</t>
        </is>
      </c>
      <c r="X3883" t="inlineStr">
        <is>
          <t>Lab</t>
        </is>
      </c>
      <c r="Y3883" t="n">
        <v>6.0</v>
      </c>
      <c r="Z3883" t="inlineStr">
        <is>
          <t>Total</t>
        </is>
      </c>
      <c r="AA3883"/>
      <c r="AB3883" t="n">
        <v>2.92</v>
      </c>
      <c r="AC3883"/>
      <c r="AD3883" t="n">
        <v>1.85</v>
      </c>
      <c r="AE3883"/>
      <c r="AF3883" t="n">
        <v>4.6</v>
      </c>
      <c r="AG3883" t="inlineStr">
        <is>
          <t>AI mg/L</t>
        </is>
      </c>
      <c r="AH3883"/>
      <c r="AI3883"/>
      <c r="AJ3883"/>
      <c r="AK3883"/>
      <c r="AL3883"/>
      <c r="AM3883"/>
      <c r="AN3883"/>
      <c r="AO3883"/>
      <c r="AP3883"/>
      <c r="AQ3883"/>
      <c r="AR3883"/>
      <c r="AS3883"/>
      <c r="AT3883"/>
      <c r="AU3883"/>
      <c r="AV3883"/>
      <c r="AW3883"/>
      <c r="AX3883" t="inlineStr">
        <is>
          <t>Mortality</t>
        </is>
      </c>
      <c r="AY3883" t="inlineStr">
        <is>
          <t>Mortality</t>
        </is>
      </c>
      <c r="AZ3883" t="inlineStr">
        <is>
          <t>LC50</t>
        </is>
      </c>
      <c r="BA3883"/>
      <c r="BB3883" t="n">
        <v>4.0</v>
      </c>
      <c r="BC3883"/>
      <c r="BD3883"/>
      <c r="BE3883"/>
      <c r="BF3883"/>
      <c r="BG3883" t="inlineStr">
        <is>
          <t>Day(s)</t>
        </is>
      </c>
      <c r="BH3883"/>
      <c r="BI3883" t="inlineStr">
        <is>
          <t>DTXSID0032077</t>
        </is>
      </c>
      <c r="BJ3883"/>
      <c r="BK3883"/>
      <c r="BL3883"/>
      <c r="BM3883"/>
      <c r="BN3883"/>
      <c r="BO3883"/>
      <c r="BP3883"/>
      <c r="BQ3883"/>
      <c r="BR3883"/>
      <c r="BS3883"/>
      <c r="BT3883" t="inlineStr">
        <is>
          <t>--</t>
        </is>
      </c>
      <c r="BU3883"/>
      <c r="BV3883"/>
      <c r="BW3883"/>
      <c r="BX3883"/>
      <c r="BY3883"/>
      <c r="BZ3883"/>
      <c r="CA3883"/>
      <c r="CB3883"/>
      <c r="CC3883"/>
      <c r="CD3883"/>
      <c r="CE3883"/>
      <c r="CF3883"/>
      <c r="CG3883"/>
      <c r="CH3883"/>
      <c r="CI3883" t="inlineStr">
        <is>
          <t xml:space="preserve"> SO4/160 mg/L//DNUM/6//DOSES/1.59/3.16/8.12/14.1/31.6 mg/L//TESTID/2//OEF/SULFATE EFCTS////</t>
        </is>
      </c>
      <c r="CJ3883" t="inlineStr">
        <is>
          <t xml:space="preserve">   SO4/160 mg/L//DNUM/6//DOSES/1.59/3.16/8.12/14.1/31.6 mg/L//TESTID/2//OEF/SULFATE EFCTS////</t>
        </is>
      </c>
      <c r="CK3883" t="inlineStr">
        <is>
          <t>Brix,K.V., J.S. Volosin, W.J. Adams, R.J. Reash, R.C. Carlton, and D.O. McIntyre</t>
        </is>
      </c>
      <c r="CL3883" t="n">
        <v>87256.0</v>
      </c>
      <c r="CM3883" t="inlineStr">
        <is>
          <t>Effect of Sulfate Concentration on Acute Toxicity of Selenite and Selenate to Invertebrates and Fish</t>
        </is>
      </c>
      <c r="CN3883" t="inlineStr">
        <is>
          <t>Final Report TR - 111878 to the Electric Power Research Inst.(EPRI), Palo Alto, CA:47 p.</t>
        </is>
      </c>
      <c r="CO3883" t="n">
        <v>1998.0</v>
      </c>
      <c r="CP3883" t="inlineStr">
        <is>
          <t>Brix,K.V., J.S. Volosin, W.J. Adams, R.J. Reash, R.C. Carlton, and D.O. McIntyre (1998). Effect of Sulfate Concentration on Acute Toxicity of Selenite and Selenate to Invertebrates and Fish. Final Report TR - 111878 to the Electric Power Research Inst.(EPRI), Palo Alto, CA, 47 p. ECOREF#:87256</t>
        </is>
      </c>
    </row>
    <row r="3884">
      <c r="A3884" t="n">
        <v>1.0108642E7</v>
      </c>
      <c r="B3884" t="inlineStr">
        <is>
          <t>Cadmium chloride (CdCl2)</t>
        </is>
      </c>
      <c r="C3884"/>
      <c r="D3884" t="inlineStr">
        <is>
          <t>Measured</t>
        </is>
      </c>
      <c r="E3884" t="inlineStr">
        <is>
          <t>Not coded</t>
        </is>
      </c>
      <c r="F3884"/>
      <c r="G3884"/>
      <c r="H3884"/>
      <c r="I3884"/>
      <c r="J3884"/>
      <c r="K3884"/>
      <c r="L3884" t="inlineStr">
        <is>
          <t>Pimephales promelas</t>
        </is>
      </c>
      <c r="M3884" t="inlineStr">
        <is>
          <t>Fathead Minnow</t>
        </is>
      </c>
      <c r="N3884"/>
      <c r="O3884"/>
      <c r="P3884"/>
      <c r="Q3884"/>
      <c r="R3884"/>
      <c r="S3884"/>
      <c r="T3884"/>
      <c r="U3884"/>
      <c r="V3884" t="inlineStr">
        <is>
          <t>Flow-through</t>
        </is>
      </c>
      <c r="W3884" t="inlineStr">
        <is>
          <t>Fresh water</t>
        </is>
      </c>
      <c r="X3884" t="inlineStr">
        <is>
          <t>Lab</t>
        </is>
      </c>
      <c r="Y3884"/>
      <c r="Z3884" t="inlineStr">
        <is>
          <t>Total</t>
        </is>
      </c>
      <c r="AA3884"/>
      <c r="AB3884" t="n">
        <v>1.5</v>
      </c>
      <c r="AC3884"/>
      <c r="AD3884" t="n">
        <v>1.27</v>
      </c>
      <c r="AE3884"/>
      <c r="AF3884" t="n">
        <v>1.76</v>
      </c>
      <c r="AG3884" t="inlineStr">
        <is>
          <t>AI mg/L</t>
        </is>
      </c>
      <c r="AH3884"/>
      <c r="AI3884"/>
      <c r="AJ3884"/>
      <c r="AK3884"/>
      <c r="AL3884"/>
      <c r="AM3884"/>
      <c r="AN3884"/>
      <c r="AO3884"/>
      <c r="AP3884"/>
      <c r="AQ3884"/>
      <c r="AR3884"/>
      <c r="AS3884"/>
      <c r="AT3884"/>
      <c r="AU3884"/>
      <c r="AV3884"/>
      <c r="AW3884"/>
      <c r="AX3884" t="inlineStr">
        <is>
          <t>Mortality</t>
        </is>
      </c>
      <c r="AY3884" t="inlineStr">
        <is>
          <t>Mortality</t>
        </is>
      </c>
      <c r="AZ3884" t="inlineStr">
        <is>
          <t>LC50</t>
        </is>
      </c>
      <c r="BA3884"/>
      <c r="BB3884" t="n">
        <v>4.0</v>
      </c>
      <c r="BC3884"/>
      <c r="BD3884"/>
      <c r="BE3884"/>
      <c r="BF3884"/>
      <c r="BG3884" t="inlineStr">
        <is>
          <t>Day(s)</t>
        </is>
      </c>
      <c r="BH3884"/>
      <c r="BI3884" t="inlineStr">
        <is>
          <t>DTXSID6020226</t>
        </is>
      </c>
      <c r="BJ3884" t="inlineStr">
        <is>
          <t>10.1016/0143-1471(85)90073-X</t>
        </is>
      </c>
      <c r="BK3884"/>
      <c r="BL3884"/>
      <c r="BM3884"/>
      <c r="BN3884"/>
      <c r="BO3884"/>
      <c r="BP3884"/>
      <c r="BQ3884"/>
      <c r="BR3884"/>
      <c r="BS3884"/>
      <c r="BT3884" t="inlineStr">
        <is>
          <t>--</t>
        </is>
      </c>
      <c r="BU3884"/>
      <c r="BV3884"/>
      <c r="BW3884"/>
      <c r="BX3884"/>
      <c r="BY3884"/>
      <c r="BZ3884"/>
      <c r="CA3884"/>
      <c r="CB3884"/>
      <c r="CC3884"/>
      <c r="CD3884"/>
      <c r="CE3884"/>
      <c r="CF3884"/>
      <c r="CG3884"/>
      <c r="CH3884"/>
      <c r="CI3884"/>
      <c r="CJ3884"/>
      <c r="CK3884" t="inlineStr">
        <is>
          <t>Phipps,G.L., and G.W. Holcombe</t>
        </is>
      </c>
      <c r="CL3884" t="n">
        <v>10775.0</v>
      </c>
      <c r="CM3884" t="inlineStr">
        <is>
          <t>A Method for Aquatic Multiple Species Toxicant Testing: Acute Toxicity of 10 Chemicals to 5 Vertebrates and 2 Invertebrates</t>
        </is>
      </c>
      <c r="CN3884" t="inlineStr">
        <is>
          <t>Environ. Pollut. A.38(2): 141-157</t>
        </is>
      </c>
      <c r="CO3884" t="n">
        <v>1985.0</v>
      </c>
      <c r="CP3884" t="inlineStr">
        <is>
          <t>Phipps,G.L., and G.W. Holcombe (1985). A Method for Aquatic Multiple Species Toxicant Testing: Acute Toxicity of 10 Chemicals to 5 Vertebrates and 2 Invertebrates. Environ. Pollut. A., 38, (2), 141-157. doi:10.1016/0143-1471(85)90073-X. ECOREF#:10775</t>
        </is>
      </c>
    </row>
    <row r="3885">
      <c r="A3885" t="n">
        <v>1.0108642E7</v>
      </c>
      <c r="B3885" t="inlineStr">
        <is>
          <t>Cadmium chloride (CdCl2)</t>
        </is>
      </c>
      <c r="C3885"/>
      <c r="D3885" t="inlineStr">
        <is>
          <t>Unmeasured</t>
        </is>
      </c>
      <c r="E3885" t="inlineStr">
        <is>
          <t>Organization for Economic Cooperation and Development</t>
        </is>
      </c>
      <c r="F3885"/>
      <c r="G3885" t="n">
        <v>99.99</v>
      </c>
      <c r="H3885"/>
      <c r="I3885"/>
      <c r="J3885"/>
      <c r="K3885"/>
      <c r="L3885" t="inlineStr">
        <is>
          <t>Pimephales promelas</t>
        </is>
      </c>
      <c r="M3885" t="inlineStr">
        <is>
          <t>Fathead Minnow</t>
        </is>
      </c>
      <c r="N3885" t="inlineStr">
        <is>
          <t>Embryo</t>
        </is>
      </c>
      <c r="O3885" t="inlineStr">
        <is>
          <t>&lt;</t>
        </is>
      </c>
      <c r="P3885" t="n">
        <v>32.0</v>
      </c>
      <c r="Q3885"/>
      <c r="R3885"/>
      <c r="S3885"/>
      <c r="T3885"/>
      <c r="U3885" t="inlineStr">
        <is>
          <t>Cell stage</t>
        </is>
      </c>
      <c r="V3885" t="inlineStr">
        <is>
          <t>Renewal</t>
        </is>
      </c>
      <c r="W3885" t="inlineStr">
        <is>
          <t>Fresh water</t>
        </is>
      </c>
      <c r="X3885" t="inlineStr">
        <is>
          <t>Lab</t>
        </is>
      </c>
      <c r="Y3885"/>
      <c r="Z3885" t="inlineStr">
        <is>
          <t>Total</t>
        </is>
      </c>
      <c r="AA3885"/>
      <c r="AB3885" t="n">
        <v>1.471</v>
      </c>
      <c r="AC3885"/>
      <c r="AD3885"/>
      <c r="AE3885"/>
      <c r="AF3885"/>
      <c r="AG3885" t="inlineStr">
        <is>
          <t>AI mg/L</t>
        </is>
      </c>
      <c r="AH3885"/>
      <c r="AI3885"/>
      <c r="AJ3885"/>
      <c r="AK3885"/>
      <c r="AL3885"/>
      <c r="AM3885"/>
      <c r="AN3885"/>
      <c r="AO3885"/>
      <c r="AP3885"/>
      <c r="AQ3885"/>
      <c r="AR3885"/>
      <c r="AS3885"/>
      <c r="AT3885"/>
      <c r="AU3885"/>
      <c r="AV3885"/>
      <c r="AW3885"/>
      <c r="AX3885" t="inlineStr">
        <is>
          <t>Mortality</t>
        </is>
      </c>
      <c r="AY3885" t="inlineStr">
        <is>
          <t>Mortality</t>
        </is>
      </c>
      <c r="AZ3885" t="inlineStr">
        <is>
          <t>LC50</t>
        </is>
      </c>
      <c r="BA3885"/>
      <c r="BB3885" t="n">
        <v>4.0</v>
      </c>
      <c r="BC3885"/>
      <c r="BD3885"/>
      <c r="BE3885"/>
      <c r="BF3885"/>
      <c r="BG3885" t="inlineStr">
        <is>
          <t>Day(s)</t>
        </is>
      </c>
      <c r="BH3885"/>
      <c r="BI3885" t="inlineStr">
        <is>
          <t>DTXSID6020226</t>
        </is>
      </c>
      <c r="BJ3885" t="inlineStr">
        <is>
          <t>10.1002/etc.5455</t>
        </is>
      </c>
      <c r="BK3885"/>
      <c r="BL3885" t="inlineStr">
        <is>
          <t>Acute</t>
        </is>
      </c>
      <c r="BM3885" t="inlineStr">
        <is>
          <t>EM</t>
        </is>
      </c>
      <c r="BN3885"/>
      <c r="BO3885"/>
      <c r="BP3885"/>
      <c r="BQ3885"/>
      <c r="BR3885"/>
      <c r="BS3885"/>
      <c r="BT3885" t="inlineStr">
        <is>
          <t>--</t>
        </is>
      </c>
      <c r="BU3885"/>
      <c r="BV3885"/>
      <c r="BW3885"/>
      <c r="BX3885"/>
      <c r="BY3885"/>
      <c r="BZ3885"/>
      <c r="CA3885"/>
      <c r="CB3885"/>
      <c r="CC3885"/>
      <c r="CD3885"/>
      <c r="CE3885"/>
      <c r="CF3885"/>
      <c r="CG3885"/>
      <c r="CH3885"/>
      <c r="CI3885"/>
      <c r="CJ3885" t="inlineStr">
        <is>
          <t xml:space="preserve">SOURCE/SPAWNING BROOD STOCK FROM COVE ENVIRONMENTAL'S AQUATIC TOXICITY LABORATORY (STILLWATER, OK)//AP FREQ/80 PERCENT OF EXISTING VOLUME REPLACED//CONTR/C,P//TMETH/JEFFRIES, M. K. S., STULTS, A. E., SMITH, A. W., RAWLINGS, J. M., BELANGER, S. E., AND ORIS, J. T. (2014). ALTERNATIVE METHODS FOR TOXICITY ASSESSMENTS IN FISH: COMPARISON OF THE FISH EMBRYO TOXICITY AND THE LARVAL GROWTH AND SURVIVAL TESTS IN ZEBRAFISH AND FATHEAD MINNOWS. ENVIRONMENTAL TOXICOLOGY AND CHEMISTRY, 33(11), 2584-2594. AND ORGANISATION FOR ECONOMIC CO-OPERATION AND DEVELOPMENT. (2013). TEST NO. 236: FISH EMBRYO ACUTE TOXICITY (FET) TEST. OECD GUIDELINES FOR THE TESTING OF CHEMICALS.//MEDIA/USEPA SYNTHETIC HARD WATER//   </t>
        </is>
      </c>
      <c r="CK3885" t="inlineStr">
        <is>
          <t>Scott,J., R. Grewe, and M. Minghetti</t>
        </is>
      </c>
      <c r="CL3885" t="n">
        <v>191977.0</v>
      </c>
      <c r="CM3885" t="inlineStr">
        <is>
          <t>Fish Embryo Acute Toxicity Testing and the RTgill-W1 Cell Line as in Vitro Models for Whole-Effluent Toxicity (WET) Testing: An in Vitro/in Vivo Comparison of Chemicals Relevant for WET Testing</t>
        </is>
      </c>
      <c r="CN3885" t="inlineStr">
        <is>
          <t>Environ. Toxicol. Chem.41(11): 2721-2731</t>
        </is>
      </c>
      <c r="CO3885" t="n">
        <v>2022.0</v>
      </c>
      <c r="CP3885" t="inlineStr">
        <is>
          <t>Scott,J., R. Grewe, and M. Minghetti (2022). Fish Embryo Acute Toxicity Testing and the RTgill-W1 Cell Line as in Vitro Models for Whole-Effluent Toxicity (WET) Testing: An in Vitro/in Vivo Comparison of Chemicals Relevant for WET Testing. Environ. Toxicol. Chem., 41, (11), 2721-2731. doi:10.1002/etc.5455. ECOREF#:191977</t>
        </is>
      </c>
    </row>
    <row r="3886">
      <c r="A3886" t="n">
        <v>1.0108642E7</v>
      </c>
      <c r="B3886" t="inlineStr">
        <is>
          <t>Cadmium chloride (CdCl2)</t>
        </is>
      </c>
      <c r="C3886"/>
      <c r="D3886" t="inlineStr">
        <is>
          <t>Unmeasured</t>
        </is>
      </c>
      <c r="E3886" t="inlineStr">
        <is>
          <t>Other Method</t>
        </is>
      </c>
      <c r="F3886"/>
      <c r="G3886"/>
      <c r="H3886"/>
      <c r="I3886"/>
      <c r="J3886"/>
      <c r="K3886"/>
      <c r="L3886" t="inlineStr">
        <is>
          <t>Pimephales promelas</t>
        </is>
      </c>
      <c r="M3886" t="inlineStr">
        <is>
          <t>Fathead Minnow</t>
        </is>
      </c>
      <c r="N3886"/>
      <c r="O3886"/>
      <c r="P3886"/>
      <c r="Q3886"/>
      <c r="R3886"/>
      <c r="S3886"/>
      <c r="T3886"/>
      <c r="U3886"/>
      <c r="V3886" t="inlineStr">
        <is>
          <t>Static</t>
        </is>
      </c>
      <c r="W3886" t="inlineStr">
        <is>
          <t>Fresh water</t>
        </is>
      </c>
      <c r="X3886" t="inlineStr">
        <is>
          <t>Lab</t>
        </is>
      </c>
      <c r="Y3886" t="n">
        <v>6.0</v>
      </c>
      <c r="Z3886" t="inlineStr">
        <is>
          <t>Total</t>
        </is>
      </c>
      <c r="AA3886"/>
      <c r="AB3886" t="n">
        <v>0.63</v>
      </c>
      <c r="AC3886"/>
      <c r="AD3886" t="n">
        <v>0.47</v>
      </c>
      <c r="AE3886"/>
      <c r="AF3886" t="n">
        <v>0.84</v>
      </c>
      <c r="AG3886" t="inlineStr">
        <is>
          <t>AI mg/L</t>
        </is>
      </c>
      <c r="AH3886"/>
      <c r="AI3886"/>
      <c r="AJ3886"/>
      <c r="AK3886"/>
      <c r="AL3886"/>
      <c r="AM3886"/>
      <c r="AN3886"/>
      <c r="AO3886"/>
      <c r="AP3886"/>
      <c r="AQ3886"/>
      <c r="AR3886"/>
      <c r="AS3886"/>
      <c r="AT3886"/>
      <c r="AU3886"/>
      <c r="AV3886"/>
      <c r="AW3886"/>
      <c r="AX3886" t="inlineStr">
        <is>
          <t>Mortality</t>
        </is>
      </c>
      <c r="AY3886" t="inlineStr">
        <is>
          <t>Mortality</t>
        </is>
      </c>
      <c r="AZ3886" t="inlineStr">
        <is>
          <t>LC50</t>
        </is>
      </c>
      <c r="BA3886"/>
      <c r="BB3886" t="n">
        <v>4.0</v>
      </c>
      <c r="BC3886"/>
      <c r="BD3886"/>
      <c r="BE3886"/>
      <c r="BF3886"/>
      <c r="BG3886" t="inlineStr">
        <is>
          <t>Day(s)</t>
        </is>
      </c>
      <c r="BH3886"/>
      <c r="BI3886" t="inlineStr">
        <is>
          <t>DTXSID6020226</t>
        </is>
      </c>
      <c r="BJ3886"/>
      <c r="BK3886"/>
      <c r="BL3886"/>
      <c r="BM3886"/>
      <c r="BN3886"/>
      <c r="BO3886"/>
      <c r="BP3886"/>
      <c r="BQ3886"/>
      <c r="BR3886"/>
      <c r="BS3886"/>
      <c r="BT3886" t="inlineStr">
        <is>
          <t>--</t>
        </is>
      </c>
      <c r="BU3886"/>
      <c r="BV3886"/>
      <c r="BW3886"/>
      <c r="BX3886"/>
      <c r="BY3886"/>
      <c r="BZ3886"/>
      <c r="CA3886"/>
      <c r="CB3886"/>
      <c r="CC3886"/>
      <c r="CD3886"/>
      <c r="CE3886"/>
      <c r="CF3886"/>
      <c r="CG3886"/>
      <c r="CH3886"/>
      <c r="CI3886"/>
      <c r="CJ3886" t="inlineStr">
        <is>
          <t xml:space="preserve">SOURCE/REARED IN PONDS AT THE STATE FISH HATCHERY AT NEWTON, OHIO//TMETH/AMERICAN PUBLIC HEALTH ASSOCIATION (1960)//MEDIA/SOFT DILUENT WATER //   </t>
        </is>
      </c>
      <c r="CK3886" t="inlineStr">
        <is>
          <t>Pickering,Q.H., and C. Henderson</t>
        </is>
      </c>
      <c r="CL3886" t="n">
        <v>2033.0</v>
      </c>
      <c r="CM3886" t="inlineStr">
        <is>
          <t>The Acute Toxicity of Some Heavy Metals to Different Species of Warm Water Fishes</t>
        </is>
      </c>
      <c r="CN3886" t="inlineStr">
        <is>
          <t>Proc. Ind. Waste Conf.10:453-463</t>
        </is>
      </c>
      <c r="CO3886" t="n">
        <v>1966.0</v>
      </c>
      <c r="CP3886" t="inlineStr">
        <is>
          <t>Pickering,Q.H., and C. Henderson (1966). The Acute Toxicity of Some Heavy Metals to Different Species of Warm Water Fishes. Proc. Ind. Waste Conf., 10, 453-463. ECOREF#:2033</t>
        </is>
      </c>
    </row>
    <row r="3887">
      <c r="A3887" t="n">
        <v>1.0108642E7</v>
      </c>
      <c r="B3887" t="inlineStr">
        <is>
          <t>Cadmium chloride (CdCl2)</t>
        </is>
      </c>
      <c r="C3887"/>
      <c r="D3887" t="inlineStr">
        <is>
          <t>Unmeasured</t>
        </is>
      </c>
      <c r="E3887" t="inlineStr">
        <is>
          <t>Not coded</t>
        </is>
      </c>
      <c r="F3887"/>
      <c r="G3887"/>
      <c r="H3887"/>
      <c r="I3887"/>
      <c r="J3887"/>
      <c r="K3887"/>
      <c r="L3887" t="inlineStr">
        <is>
          <t>Pimephales promelas</t>
        </is>
      </c>
      <c r="M3887" t="inlineStr">
        <is>
          <t>Fathead Minnow</t>
        </is>
      </c>
      <c r="N3887" t="inlineStr">
        <is>
          <t>Larva</t>
        </is>
      </c>
      <c r="O3887"/>
      <c r="P3887"/>
      <c r="Q3887"/>
      <c r="R3887" t="n">
        <v>14.0</v>
      </c>
      <c r="S3887"/>
      <c r="T3887" t="n">
        <v>30.0</v>
      </c>
      <c r="U3887" t="inlineStr">
        <is>
          <t>Day(s)</t>
        </is>
      </c>
      <c r="V3887" t="inlineStr">
        <is>
          <t>Static</t>
        </is>
      </c>
      <c r="W3887" t="inlineStr">
        <is>
          <t>Fresh water</t>
        </is>
      </c>
      <c r="X3887" t="inlineStr">
        <is>
          <t>Lab</t>
        </is>
      </c>
      <c r="Y3887"/>
      <c r="Z3887" t="inlineStr">
        <is>
          <t>Total</t>
        </is>
      </c>
      <c r="AA3887" t="inlineStr">
        <is>
          <t>&gt;</t>
        </is>
      </c>
      <c r="AB3887" t="n">
        <v>0.15</v>
      </c>
      <c r="AC3887"/>
      <c r="AD3887"/>
      <c r="AE3887"/>
      <c r="AF3887"/>
      <c r="AG3887" t="inlineStr">
        <is>
          <t>AI mg/L</t>
        </is>
      </c>
      <c r="AH3887"/>
      <c r="AI3887"/>
      <c r="AJ3887"/>
      <c r="AK3887"/>
      <c r="AL3887"/>
      <c r="AM3887"/>
      <c r="AN3887"/>
      <c r="AO3887"/>
      <c r="AP3887"/>
      <c r="AQ3887"/>
      <c r="AR3887"/>
      <c r="AS3887"/>
      <c r="AT3887"/>
      <c r="AU3887"/>
      <c r="AV3887"/>
      <c r="AW3887"/>
      <c r="AX3887" t="inlineStr">
        <is>
          <t>Mortality</t>
        </is>
      </c>
      <c r="AY3887" t="inlineStr">
        <is>
          <t>Mortality</t>
        </is>
      </c>
      <c r="AZ3887" t="inlineStr">
        <is>
          <t>LC50</t>
        </is>
      </c>
      <c r="BA3887"/>
      <c r="BB3887" t="n">
        <v>4.0</v>
      </c>
      <c r="BC3887"/>
      <c r="BD3887"/>
      <c r="BE3887"/>
      <c r="BF3887"/>
      <c r="BG3887" t="inlineStr">
        <is>
          <t>Day(s)</t>
        </is>
      </c>
      <c r="BH3887"/>
      <c r="BI3887" t="inlineStr">
        <is>
          <t>DTXSID6020226</t>
        </is>
      </c>
      <c r="BJ3887" t="inlineStr">
        <is>
          <t>10.1007/BF01607766</t>
        </is>
      </c>
      <c r="BK3887"/>
      <c r="BL3887"/>
      <c r="BM3887"/>
      <c r="BN3887"/>
      <c r="BO3887"/>
      <c r="BP3887"/>
      <c r="BQ3887"/>
      <c r="BR3887"/>
      <c r="BS3887"/>
      <c r="BT3887" t="inlineStr">
        <is>
          <t>--</t>
        </is>
      </c>
      <c r="BU3887"/>
      <c r="BV3887"/>
      <c r="BW3887"/>
      <c r="BX3887"/>
      <c r="BY3887"/>
      <c r="BZ3887"/>
      <c r="CA3887"/>
      <c r="CB3887"/>
      <c r="CC3887"/>
      <c r="CD3887"/>
      <c r="CE3887"/>
      <c r="CF3887"/>
      <c r="CG3887"/>
      <c r="CH3887"/>
      <c r="CI3887" t="inlineStr">
        <is>
          <t xml:space="preserve"> ENDPT/PROBIT ANALYSIS//</t>
        </is>
      </c>
      <c r="CJ3887" t="inlineStr">
        <is>
          <t xml:space="preserve">   ENDPT/PROBIT ANALYSIS//</t>
        </is>
      </c>
      <c r="CK3887" t="inlineStr">
        <is>
          <t>Hall,W.S., R.L. Paulson, L.W.,Jr. Hall, and D.T. Burton</t>
        </is>
      </c>
      <c r="CL3887" t="n">
        <v>11956.0</v>
      </c>
      <c r="CM3887" t="inlineStr">
        <is>
          <t>Acute Toxicity of Cadmium and Sodium Pentachlorophenate to Daphnids and Fish</t>
        </is>
      </c>
      <c r="CN3887" t="inlineStr">
        <is>
          <t>Bull. Environ. Contam. Toxicol.37(2): 308-316</t>
        </is>
      </c>
      <c r="CO3887" t="n">
        <v>1986.0</v>
      </c>
      <c r="CP3887" t="inlineStr">
        <is>
          <t>Hall,W.S., R.L. Paulson, L.W.,Jr. Hall, and D.T. Burton (1986). Acute Toxicity of Cadmium and Sodium Pentachlorophenate to Daphnids and Fish. Bull. Environ. Contam. Toxicol., 37, (2), 308-316. doi:10.1007/BF01607766. ECOREF#:11956</t>
        </is>
      </c>
    </row>
    <row r="3888">
      <c r="A3888" t="n">
        <v>1.0108642E7</v>
      </c>
      <c r="B3888" t="inlineStr">
        <is>
          <t>Cadmium chloride (CdCl2)</t>
        </is>
      </c>
      <c r="C3888" t="inlineStr">
        <is>
          <t>Reagent Grade, Purissium, Purum, Puriss, Puris, Reinst</t>
        </is>
      </c>
      <c r="D3888" t="inlineStr">
        <is>
          <t>Measured</t>
        </is>
      </c>
      <c r="E3888" t="inlineStr">
        <is>
          <t>Not coded</t>
        </is>
      </c>
      <c r="F3888"/>
      <c r="G3888"/>
      <c r="H3888"/>
      <c r="I3888"/>
      <c r="J3888"/>
      <c r="K3888"/>
      <c r="L3888" t="inlineStr">
        <is>
          <t>Pimephales promelas</t>
        </is>
      </c>
      <c r="M3888" t="inlineStr">
        <is>
          <t>Fathead Minnow</t>
        </is>
      </c>
      <c r="N3888" t="inlineStr">
        <is>
          <t>Juvenile</t>
        </is>
      </c>
      <c r="O3888"/>
      <c r="P3888"/>
      <c r="Q3888"/>
      <c r="R3888"/>
      <c r="S3888"/>
      <c r="T3888"/>
      <c r="U3888"/>
      <c r="V3888" t="inlineStr">
        <is>
          <t>Static</t>
        </is>
      </c>
      <c r="W3888" t="inlineStr">
        <is>
          <t>Fresh water</t>
        </is>
      </c>
      <c r="X3888" t="inlineStr">
        <is>
          <t>Lab</t>
        </is>
      </c>
      <c r="Y3888"/>
      <c r="Z3888" t="inlineStr">
        <is>
          <t>Total</t>
        </is>
      </c>
      <c r="AA3888"/>
      <c r="AB3888" t="n">
        <v>3.42</v>
      </c>
      <c r="AC3888"/>
      <c r="AD3888" t="n">
        <v>3.28</v>
      </c>
      <c r="AE3888"/>
      <c r="AF3888" t="n">
        <v>3.61</v>
      </c>
      <c r="AG3888" t="inlineStr">
        <is>
          <t>AI mg/L</t>
        </is>
      </c>
      <c r="AH3888"/>
      <c r="AI3888"/>
      <c r="AJ3888"/>
      <c r="AK3888"/>
      <c r="AL3888"/>
      <c r="AM3888"/>
      <c r="AN3888"/>
      <c r="AO3888"/>
      <c r="AP3888"/>
      <c r="AQ3888"/>
      <c r="AR3888"/>
      <c r="AS3888"/>
      <c r="AT3888"/>
      <c r="AU3888"/>
      <c r="AV3888"/>
      <c r="AW3888"/>
      <c r="AX3888" t="inlineStr">
        <is>
          <t>Mortality</t>
        </is>
      </c>
      <c r="AY3888" t="inlineStr">
        <is>
          <t>Mortality</t>
        </is>
      </c>
      <c r="AZ3888" t="inlineStr">
        <is>
          <t>LC50</t>
        </is>
      </c>
      <c r="BA3888"/>
      <c r="BB3888" t="n">
        <v>4.0</v>
      </c>
      <c r="BC3888"/>
      <c r="BD3888"/>
      <c r="BE3888"/>
      <c r="BF3888"/>
      <c r="BG3888" t="inlineStr">
        <is>
          <t>Day(s)</t>
        </is>
      </c>
      <c r="BH3888"/>
      <c r="BI3888" t="inlineStr">
        <is>
          <t>DTXSID6020226</t>
        </is>
      </c>
      <c r="BJ3888" t="inlineStr">
        <is>
          <t>10.1016/0043-1354(87)90211-9</t>
        </is>
      </c>
      <c r="BK3888"/>
      <c r="BL3888"/>
      <c r="BM3888"/>
      <c r="BN3888"/>
      <c r="BO3888"/>
      <c r="BP3888"/>
      <c r="BQ3888"/>
      <c r="BR3888"/>
      <c r="BS3888"/>
      <c r="BT3888" t="inlineStr">
        <is>
          <t>--</t>
        </is>
      </c>
      <c r="BU3888"/>
      <c r="BV3888"/>
      <c r="BW3888"/>
      <c r="BX3888"/>
      <c r="BY3888"/>
      <c r="BZ3888"/>
      <c r="CA3888"/>
      <c r="CB3888"/>
      <c r="CC3888"/>
      <c r="CD3888"/>
      <c r="CE3888"/>
      <c r="CF3888"/>
      <c r="CG3888"/>
      <c r="CH3888"/>
      <c r="CI3888" t="inlineStr">
        <is>
          <t xml:space="preserve"> CONC/FREE ION LC50 2590(2220-3090)//</t>
        </is>
      </c>
      <c r="CJ3888" t="inlineStr">
        <is>
          <t xml:space="preserve">   CONC/FREE ION LC50 2590(2220-3090)//</t>
        </is>
      </c>
      <c r="CK3888" t="inlineStr">
        <is>
          <t>Sherman,R.E., S.P. Gloss, and L.W. Lion</t>
        </is>
      </c>
      <c r="CL3888" t="n">
        <v>12647.0</v>
      </c>
      <c r="CM3888" t="inlineStr">
        <is>
          <t>A Comparison of Toxicity Tests Conducted in the Laboratory and in Experimental Ponds Using Cadmium and the Fathead Minnow (Pimephales promelas)</t>
        </is>
      </c>
      <c r="CN3888" t="inlineStr">
        <is>
          <t>Water Res.21(3): 317-323</t>
        </is>
      </c>
      <c r="CO3888" t="n">
        <v>1987.0</v>
      </c>
      <c r="CP3888" t="inlineStr">
        <is>
          <t>Sherman,R.E., S.P. Gloss, and L.W. Lion (1987). A Comparison of Toxicity Tests Conducted in the Laboratory and in Experimental Ponds Using Cadmium and the Fathead Minnow (Pimephales promelas). Water Res., 21, (3), 317-323. doi:10.1016/0043-1354(87)90211-9. ECOREF#:12647</t>
        </is>
      </c>
    </row>
    <row r="3889">
      <c r="A3889" t="n">
        <v>1.0108642E7</v>
      </c>
      <c r="B3889" t="inlineStr">
        <is>
          <t>Cadmium chloride (CdCl2)</t>
        </is>
      </c>
      <c r="C3889" t="inlineStr">
        <is>
          <t>American chemical society grade</t>
        </is>
      </c>
      <c r="D3889" t="inlineStr">
        <is>
          <t>Unmeasured</t>
        </is>
      </c>
      <c r="E3889" t="inlineStr">
        <is>
          <t>Not coded</t>
        </is>
      </c>
      <c r="F3889"/>
      <c r="G3889"/>
      <c r="H3889"/>
      <c r="I3889"/>
      <c r="J3889"/>
      <c r="K3889"/>
      <c r="L3889" t="inlineStr">
        <is>
          <t>Pimephales promelas</t>
        </is>
      </c>
      <c r="M3889" t="inlineStr">
        <is>
          <t>Fathead Minnow</t>
        </is>
      </c>
      <c r="N3889"/>
      <c r="O3889"/>
      <c r="P3889"/>
      <c r="Q3889"/>
      <c r="R3889"/>
      <c r="S3889"/>
      <c r="T3889"/>
      <c r="U3889"/>
      <c r="V3889" t="inlineStr">
        <is>
          <t>Static</t>
        </is>
      </c>
      <c r="W3889" t="inlineStr">
        <is>
          <t>Fresh water</t>
        </is>
      </c>
      <c r="X3889" t="inlineStr">
        <is>
          <t>Lab</t>
        </is>
      </c>
      <c r="Y3889"/>
      <c r="Z3889" t="inlineStr">
        <is>
          <t>Total</t>
        </is>
      </c>
      <c r="AA3889"/>
      <c r="AB3889" t="n">
        <v>12.58</v>
      </c>
      <c r="AC3889"/>
      <c r="AD3889" t="n">
        <v>4.96</v>
      </c>
      <c r="AE3889"/>
      <c r="AF3889" t="n">
        <v>17.08</v>
      </c>
      <c r="AG3889" t="inlineStr">
        <is>
          <t>AI mg/L</t>
        </is>
      </c>
      <c r="AH3889"/>
      <c r="AI3889"/>
      <c r="AJ3889"/>
      <c r="AK3889"/>
      <c r="AL3889"/>
      <c r="AM3889"/>
      <c r="AN3889"/>
      <c r="AO3889"/>
      <c r="AP3889"/>
      <c r="AQ3889"/>
      <c r="AR3889"/>
      <c r="AS3889"/>
      <c r="AT3889"/>
      <c r="AU3889"/>
      <c r="AV3889"/>
      <c r="AW3889"/>
      <c r="AX3889" t="inlineStr">
        <is>
          <t>Mortality</t>
        </is>
      </c>
      <c r="AY3889" t="inlineStr">
        <is>
          <t>Mortality</t>
        </is>
      </c>
      <c r="AZ3889" t="inlineStr">
        <is>
          <t>LC50</t>
        </is>
      </c>
      <c r="BA3889"/>
      <c r="BB3889" t="n">
        <v>4.0</v>
      </c>
      <c r="BC3889"/>
      <c r="BD3889"/>
      <c r="BE3889"/>
      <c r="BF3889"/>
      <c r="BG3889" t="inlineStr">
        <is>
          <t>Day(s)</t>
        </is>
      </c>
      <c r="BH3889"/>
      <c r="BI3889" t="inlineStr">
        <is>
          <t>DTXSID6020226</t>
        </is>
      </c>
      <c r="BJ3889"/>
      <c r="BK3889"/>
      <c r="BL3889"/>
      <c r="BM3889"/>
      <c r="BN3889"/>
      <c r="BO3889"/>
      <c r="BP3889"/>
      <c r="BQ3889"/>
      <c r="BR3889"/>
      <c r="BS3889"/>
      <c r="BT3889" t="inlineStr">
        <is>
          <t>--</t>
        </is>
      </c>
      <c r="BU3889"/>
      <c r="BV3889"/>
      <c r="BW3889"/>
      <c r="BX3889"/>
      <c r="BY3889"/>
      <c r="BZ3889"/>
      <c r="CA3889"/>
      <c r="CB3889"/>
      <c r="CC3889"/>
      <c r="CD3889"/>
      <c r="CE3889"/>
      <c r="CF3889"/>
      <c r="CG3889"/>
      <c r="CH3889"/>
      <c r="CI3889"/>
      <c r="CJ3889"/>
      <c r="CK3889" t="inlineStr">
        <is>
          <t>Birge,W.J., W.H. Benson, and J.A. Black</t>
        </is>
      </c>
      <c r="CL3889" t="n">
        <v>10237.0</v>
      </c>
      <c r="CM3889" t="inlineStr">
        <is>
          <t>The Induction of Tolerance to Heavy Metals in Natural and Laboratory Populations of Fish</t>
        </is>
      </c>
      <c r="CN3889" t="inlineStr">
        <is>
          <t>Res.Rep.No.141, Water Resour.Res.Inst., Univ.of Kentucky, Lexington, KY:26 p.</t>
        </is>
      </c>
      <c r="CO3889" t="n">
        <v>1983.0</v>
      </c>
      <c r="CP3889" t="inlineStr">
        <is>
          <t>Birge,W.J., W.H. Benson, and J.A. Black (1983). The Induction of Tolerance to Heavy Metals in Natural and Laboratory Populations of Fish. Res.Rep.No.141, Water Resour.Res.Inst., Univ.of Kentucky, Lexington, KY, 26 p. ECOREF#:10237</t>
        </is>
      </c>
    </row>
    <row r="3890">
      <c r="A3890" t="n">
        <v>1.0108642E7</v>
      </c>
      <c r="B3890" t="inlineStr">
        <is>
          <t>Cadmium chloride (CdCl2)</t>
        </is>
      </c>
      <c r="C3890" t="inlineStr">
        <is>
          <t>Reagent Grade, Purissium, Purum, Puriss, Puris, Reinst</t>
        </is>
      </c>
      <c r="D3890" t="inlineStr">
        <is>
          <t>Measured</t>
        </is>
      </c>
      <c r="E3890" t="inlineStr">
        <is>
          <t>Not coded</t>
        </is>
      </c>
      <c r="F3890"/>
      <c r="G3890"/>
      <c r="H3890"/>
      <c r="I3890"/>
      <c r="J3890"/>
      <c r="K3890"/>
      <c r="L3890" t="inlineStr">
        <is>
          <t>Pimephales promelas</t>
        </is>
      </c>
      <c r="M3890" t="inlineStr">
        <is>
          <t>Fathead Minnow</t>
        </is>
      </c>
      <c r="N3890" t="inlineStr">
        <is>
          <t>Juvenile</t>
        </is>
      </c>
      <c r="O3890"/>
      <c r="P3890"/>
      <c r="Q3890"/>
      <c r="R3890"/>
      <c r="S3890"/>
      <c r="T3890"/>
      <c r="U3890"/>
      <c r="V3890" t="inlineStr">
        <is>
          <t>Static</t>
        </is>
      </c>
      <c r="W3890" t="inlineStr">
        <is>
          <t>Fresh water</t>
        </is>
      </c>
      <c r="X3890" t="inlineStr">
        <is>
          <t>Lab</t>
        </is>
      </c>
      <c r="Y3890"/>
      <c r="Z3890" t="inlineStr">
        <is>
          <t>Total</t>
        </is>
      </c>
      <c r="AA3890"/>
      <c r="AB3890" t="n">
        <v>2.31</v>
      </c>
      <c r="AC3890"/>
      <c r="AD3890" t="n">
        <v>1.93</v>
      </c>
      <c r="AE3890"/>
      <c r="AF3890" t="n">
        <v>2.78</v>
      </c>
      <c r="AG3890" t="inlineStr">
        <is>
          <t>AI mg/L</t>
        </is>
      </c>
      <c r="AH3890"/>
      <c r="AI3890"/>
      <c r="AJ3890"/>
      <c r="AK3890"/>
      <c r="AL3890"/>
      <c r="AM3890"/>
      <c r="AN3890"/>
      <c r="AO3890"/>
      <c r="AP3890"/>
      <c r="AQ3890"/>
      <c r="AR3890"/>
      <c r="AS3890"/>
      <c r="AT3890"/>
      <c r="AU3890"/>
      <c r="AV3890"/>
      <c r="AW3890"/>
      <c r="AX3890" t="inlineStr">
        <is>
          <t>Mortality</t>
        </is>
      </c>
      <c r="AY3890" t="inlineStr">
        <is>
          <t>Mortality</t>
        </is>
      </c>
      <c r="AZ3890" t="inlineStr">
        <is>
          <t>LC50</t>
        </is>
      </c>
      <c r="BA3890"/>
      <c r="BB3890" t="n">
        <v>4.0</v>
      </c>
      <c r="BC3890"/>
      <c r="BD3890"/>
      <c r="BE3890"/>
      <c r="BF3890"/>
      <c r="BG3890" t="inlineStr">
        <is>
          <t>Day(s)</t>
        </is>
      </c>
      <c r="BH3890"/>
      <c r="BI3890" t="inlineStr">
        <is>
          <t>DTXSID6020226</t>
        </is>
      </c>
      <c r="BJ3890" t="inlineStr">
        <is>
          <t>10.1016/0043-1354(87)90211-9</t>
        </is>
      </c>
      <c r="BK3890"/>
      <c r="BL3890"/>
      <c r="BM3890"/>
      <c r="BN3890"/>
      <c r="BO3890"/>
      <c r="BP3890"/>
      <c r="BQ3890"/>
      <c r="BR3890"/>
      <c r="BS3890"/>
      <c r="BT3890" t="inlineStr">
        <is>
          <t>--</t>
        </is>
      </c>
      <c r="BU3890"/>
      <c r="BV3890"/>
      <c r="BW3890"/>
      <c r="BX3890"/>
      <c r="BY3890"/>
      <c r="BZ3890"/>
      <c r="CA3890"/>
      <c r="CB3890"/>
      <c r="CC3890"/>
      <c r="CD3890"/>
      <c r="CE3890"/>
      <c r="CF3890"/>
      <c r="CG3890"/>
      <c r="CH3890"/>
      <c r="CI3890" t="inlineStr">
        <is>
          <t xml:space="preserve"> CONC/FREE ION LC50 1630(1370-1950)//</t>
        </is>
      </c>
      <c r="CJ3890" t="inlineStr">
        <is>
          <t xml:space="preserve">   CONC/FREE ION LC50 1630(1370-1950)//</t>
        </is>
      </c>
      <c r="CK3890" t="inlineStr">
        <is>
          <t>Sherman,R.E., S.P. Gloss, and L.W. Lion</t>
        </is>
      </c>
      <c r="CL3890" t="n">
        <v>12647.0</v>
      </c>
      <c r="CM3890" t="inlineStr">
        <is>
          <t>A Comparison of Toxicity Tests Conducted in the Laboratory and in Experimental Ponds Using Cadmium and the Fathead Minnow (Pimephales promelas)</t>
        </is>
      </c>
      <c r="CN3890" t="inlineStr">
        <is>
          <t>Water Res.21(3): 317-323</t>
        </is>
      </c>
      <c r="CO3890" t="n">
        <v>1987.0</v>
      </c>
      <c r="CP3890" t="inlineStr">
        <is>
          <t>Sherman,R.E., S.P. Gloss, and L.W. Lion (1987). A Comparison of Toxicity Tests Conducted in the Laboratory and in Experimental Ponds Using Cadmium and the Fathead Minnow (Pimephales promelas). Water Res., 21, (3), 317-323. doi:10.1016/0043-1354(87)90211-9. ECOREF#:12647</t>
        </is>
      </c>
    </row>
    <row r="3891">
      <c r="A3891" t="n">
        <v>1.0108642E7</v>
      </c>
      <c r="B3891" t="inlineStr">
        <is>
          <t>Cadmium chloride (CdCl2)</t>
        </is>
      </c>
      <c r="C3891"/>
      <c r="D3891" t="inlineStr">
        <is>
          <t>Measured</t>
        </is>
      </c>
      <c r="E3891" t="inlineStr">
        <is>
          <t>Not coded</t>
        </is>
      </c>
      <c r="F3891"/>
      <c r="G3891"/>
      <c r="H3891"/>
      <c r="I3891"/>
      <c r="J3891"/>
      <c r="K3891"/>
      <c r="L3891" t="inlineStr">
        <is>
          <t>Pimephales promelas</t>
        </is>
      </c>
      <c r="M3891" t="inlineStr">
        <is>
          <t>Fathead Minnow</t>
        </is>
      </c>
      <c r="N3891" t="inlineStr">
        <is>
          <t>Neonate</t>
        </is>
      </c>
      <c r="O3891" t="inlineStr">
        <is>
          <t>&lt;</t>
        </is>
      </c>
      <c r="P3891" t="n">
        <v>24.0</v>
      </c>
      <c r="Q3891"/>
      <c r="R3891"/>
      <c r="S3891"/>
      <c r="T3891"/>
      <c r="U3891" t="inlineStr">
        <is>
          <t>Hour(s)</t>
        </is>
      </c>
      <c r="V3891" t="inlineStr">
        <is>
          <t>Static</t>
        </is>
      </c>
      <c r="W3891" t="inlineStr">
        <is>
          <t>Fresh water</t>
        </is>
      </c>
      <c r="X3891" t="inlineStr">
        <is>
          <t>Lab</t>
        </is>
      </c>
      <c r="Y3891"/>
      <c r="Z3891" t="inlineStr">
        <is>
          <t>Dissolved</t>
        </is>
      </c>
      <c r="AA3891"/>
      <c r="AB3891" t="n">
        <v>0.067</v>
      </c>
      <c r="AC3891"/>
      <c r="AD3891"/>
      <c r="AE3891"/>
      <c r="AF3891"/>
      <c r="AG3891" t="inlineStr">
        <is>
          <t>AI mg/L</t>
        </is>
      </c>
      <c r="AH3891"/>
      <c r="AI3891"/>
      <c r="AJ3891"/>
      <c r="AK3891"/>
      <c r="AL3891"/>
      <c r="AM3891"/>
      <c r="AN3891"/>
      <c r="AO3891"/>
      <c r="AP3891"/>
      <c r="AQ3891"/>
      <c r="AR3891"/>
      <c r="AS3891"/>
      <c r="AT3891"/>
      <c r="AU3891"/>
      <c r="AV3891"/>
      <c r="AW3891"/>
      <c r="AX3891" t="inlineStr">
        <is>
          <t>Mortality</t>
        </is>
      </c>
      <c r="AY3891" t="inlineStr">
        <is>
          <t>Mortality</t>
        </is>
      </c>
      <c r="AZ3891" t="inlineStr">
        <is>
          <t>LC50</t>
        </is>
      </c>
      <c r="BA3891"/>
      <c r="BB3891" t="n">
        <v>4.0</v>
      </c>
      <c r="BC3891"/>
      <c r="BD3891"/>
      <c r="BE3891"/>
      <c r="BF3891"/>
      <c r="BG3891" t="inlineStr">
        <is>
          <t>Day(s)</t>
        </is>
      </c>
      <c r="BH3891"/>
      <c r="BI3891" t="inlineStr">
        <is>
          <t>DTXSID6020226</t>
        </is>
      </c>
      <c r="BJ3891"/>
      <c r="BK3891"/>
      <c r="BL3891"/>
      <c r="BM3891"/>
      <c r="BN3891"/>
      <c r="BO3891"/>
      <c r="BP3891"/>
      <c r="BQ3891"/>
      <c r="BR3891"/>
      <c r="BS3891"/>
      <c r="BT3891" t="inlineStr">
        <is>
          <t>--</t>
        </is>
      </c>
      <c r="BU3891"/>
      <c r="BV3891"/>
      <c r="BW3891"/>
      <c r="BX3891"/>
      <c r="BY3891"/>
      <c r="BZ3891"/>
      <c r="CA3891"/>
      <c r="CB3891"/>
      <c r="CC3891"/>
      <c r="CD3891"/>
      <c r="CE3891"/>
      <c r="CF3891"/>
      <c r="CG3891"/>
      <c r="CH3891"/>
      <c r="CI3891" t="inlineStr">
        <is>
          <t xml:space="preserve"> CONC/DISSOLVED//TESTID/15//</t>
        </is>
      </c>
      <c r="CJ3891" t="inlineStr">
        <is>
          <t xml:space="preserve">   CONC/DISSOLVED//TESTID/15//</t>
        </is>
      </c>
      <c r="CK3891" t="inlineStr">
        <is>
          <t>Gale,N.L., B.G. Wixson, and M. Erten</t>
        </is>
      </c>
      <c r="CL3891" t="n">
        <v>9180.0</v>
      </c>
      <c r="CM3891" t="inlineStr">
        <is>
          <t>An Evaluation of the Acute Toxicity of Lead, Zinc, and Cadmium in Missouri Ozark Groundwater</t>
        </is>
      </c>
      <c r="CN3891" t="inlineStr">
        <is>
          <t>Trace Subst. Environ. Health25:169-183</t>
        </is>
      </c>
      <c r="CO3891" t="n">
        <v>1992.0</v>
      </c>
      <c r="CP3891" t="inlineStr">
        <is>
          <t>Gale,N.L., B.G. Wixson, and M. Erten (1992). An Evaluation of the Acute Toxicity of Lead, Zinc, and Cadmium in Missouri Ozark Groundwater. Trace Subst. Environ. Health, 25, 169-183. ECOREF#:9180</t>
        </is>
      </c>
    </row>
    <row r="3892">
      <c r="A3892" t="n">
        <v>1.0108642E7</v>
      </c>
      <c r="B3892" t="inlineStr">
        <is>
          <t>Cadmium chloride (CdCl2)</t>
        </is>
      </c>
      <c r="C3892"/>
      <c r="D3892" t="inlineStr">
        <is>
          <t>Unmeasured</t>
        </is>
      </c>
      <c r="E3892" t="inlineStr">
        <is>
          <t>Not coded</t>
        </is>
      </c>
      <c r="F3892"/>
      <c r="G3892"/>
      <c r="H3892"/>
      <c r="I3892"/>
      <c r="J3892"/>
      <c r="K3892"/>
      <c r="L3892" t="inlineStr">
        <is>
          <t>Pimephales promelas</t>
        </is>
      </c>
      <c r="M3892" t="inlineStr">
        <is>
          <t>Fathead Minnow</t>
        </is>
      </c>
      <c r="N3892"/>
      <c r="O3892"/>
      <c r="P3892"/>
      <c r="Q3892"/>
      <c r="R3892"/>
      <c r="S3892"/>
      <c r="T3892"/>
      <c r="U3892"/>
      <c r="V3892" t="inlineStr">
        <is>
          <t>Static</t>
        </is>
      </c>
      <c r="W3892" t="inlineStr">
        <is>
          <t>Fresh water</t>
        </is>
      </c>
      <c r="X3892" t="inlineStr">
        <is>
          <t>Lab</t>
        </is>
      </c>
      <c r="Y3892"/>
      <c r="Z3892" t="inlineStr">
        <is>
          <t>Total</t>
        </is>
      </c>
      <c r="AA3892"/>
      <c r="AB3892" t="n">
        <v>5.0</v>
      </c>
      <c r="AC3892"/>
      <c r="AD3892"/>
      <c r="AE3892"/>
      <c r="AF3892"/>
      <c r="AG3892" t="inlineStr">
        <is>
          <t>AI mg/L</t>
        </is>
      </c>
      <c r="AH3892"/>
      <c r="AI3892"/>
      <c r="AJ3892"/>
      <c r="AK3892"/>
      <c r="AL3892"/>
      <c r="AM3892"/>
      <c r="AN3892"/>
      <c r="AO3892"/>
      <c r="AP3892"/>
      <c r="AQ3892"/>
      <c r="AR3892"/>
      <c r="AS3892"/>
      <c r="AT3892"/>
      <c r="AU3892"/>
      <c r="AV3892"/>
      <c r="AW3892"/>
      <c r="AX3892" t="inlineStr">
        <is>
          <t>Mortality</t>
        </is>
      </c>
      <c r="AY3892" t="inlineStr">
        <is>
          <t>Mortality</t>
        </is>
      </c>
      <c r="AZ3892" t="inlineStr">
        <is>
          <t>LC50</t>
        </is>
      </c>
      <c r="BA3892"/>
      <c r="BB3892" t="n">
        <v>4.0</v>
      </c>
      <c r="BC3892"/>
      <c r="BD3892"/>
      <c r="BE3892"/>
      <c r="BF3892"/>
      <c r="BG3892" t="inlineStr">
        <is>
          <t>Day(s)</t>
        </is>
      </c>
      <c r="BH3892"/>
      <c r="BI3892" t="inlineStr">
        <is>
          <t>DTXSID6020226</t>
        </is>
      </c>
      <c r="BJ3892"/>
      <c r="BK3892"/>
      <c r="BL3892"/>
      <c r="BM3892"/>
      <c r="BN3892"/>
      <c r="BO3892"/>
      <c r="BP3892"/>
      <c r="BQ3892"/>
      <c r="BR3892"/>
      <c r="BS3892"/>
      <c r="BT3892" t="inlineStr">
        <is>
          <t>--</t>
        </is>
      </c>
      <c r="BU3892"/>
      <c r="BV3892"/>
      <c r="BW3892"/>
      <c r="BX3892"/>
      <c r="BY3892"/>
      <c r="BZ3892"/>
      <c r="CA3892"/>
      <c r="CB3892"/>
      <c r="CC3892"/>
      <c r="CD3892"/>
      <c r="CE3892"/>
      <c r="CF3892"/>
      <c r="CG3892"/>
      <c r="CH3892"/>
      <c r="CI3892"/>
      <c r="CJ3892"/>
      <c r="CK3892" t="inlineStr">
        <is>
          <t>Tarzwell,C.M., and C. Henderson</t>
        </is>
      </c>
      <c r="CL3892" t="n">
        <v>2042.0</v>
      </c>
      <c r="CM3892" t="inlineStr">
        <is>
          <t>Toxicity of Less Common Metals to Fishes</t>
        </is>
      </c>
      <c r="CN3892" t="inlineStr">
        <is>
          <t>Ind. Wastes5:12-</t>
        </is>
      </c>
      <c r="CO3892" t="n">
        <v>1960.0</v>
      </c>
      <c r="CP3892" t="inlineStr">
        <is>
          <t>Tarzwell,C.M., and C. Henderson (1960). Toxicity of Less Common Metals to Fishes. Ind. Wastes, 5, 12-. ECOREF#:2042</t>
        </is>
      </c>
    </row>
    <row r="3893">
      <c r="A3893" t="n">
        <v>1.0108642E7</v>
      </c>
      <c r="B3893" t="inlineStr">
        <is>
          <t>Cadmium chloride (CdCl2)</t>
        </is>
      </c>
      <c r="C3893"/>
      <c r="D3893" t="inlineStr">
        <is>
          <t>Measured</t>
        </is>
      </c>
      <c r="E3893" t="inlineStr">
        <is>
          <t>Not coded</t>
        </is>
      </c>
      <c r="F3893"/>
      <c r="G3893"/>
      <c r="H3893"/>
      <c r="I3893"/>
      <c r="J3893"/>
      <c r="K3893"/>
      <c r="L3893" t="inlineStr">
        <is>
          <t>Pimephales promelas</t>
        </is>
      </c>
      <c r="M3893" t="inlineStr">
        <is>
          <t>Fathead Minnow</t>
        </is>
      </c>
      <c r="N3893" t="inlineStr">
        <is>
          <t>Adult</t>
        </is>
      </c>
      <c r="O3893"/>
      <c r="P3893"/>
      <c r="Q3893"/>
      <c r="R3893"/>
      <c r="S3893"/>
      <c r="T3893"/>
      <c r="U3893"/>
      <c r="V3893" t="inlineStr">
        <is>
          <t>Static</t>
        </is>
      </c>
      <c r="W3893" t="inlineStr">
        <is>
          <t>Fresh water</t>
        </is>
      </c>
      <c r="X3893" t="inlineStr">
        <is>
          <t>Lab</t>
        </is>
      </c>
      <c r="Y3893"/>
      <c r="Z3893" t="inlineStr">
        <is>
          <t>Total</t>
        </is>
      </c>
      <c r="AA3893"/>
      <c r="AB3893" t="n">
        <v>1.52</v>
      </c>
      <c r="AC3893"/>
      <c r="AD3893" t="n">
        <v>1.15</v>
      </c>
      <c r="AE3893"/>
      <c r="AF3893" t="n">
        <v>2.02</v>
      </c>
      <c r="AG3893" t="inlineStr">
        <is>
          <t>AI mg/L</t>
        </is>
      </c>
      <c r="AH3893"/>
      <c r="AI3893"/>
      <c r="AJ3893"/>
      <c r="AK3893"/>
      <c r="AL3893"/>
      <c r="AM3893"/>
      <c r="AN3893"/>
      <c r="AO3893"/>
      <c r="AP3893"/>
      <c r="AQ3893"/>
      <c r="AR3893"/>
      <c r="AS3893"/>
      <c r="AT3893"/>
      <c r="AU3893"/>
      <c r="AV3893"/>
      <c r="AW3893"/>
      <c r="AX3893" t="inlineStr">
        <is>
          <t>Mortality</t>
        </is>
      </c>
      <c r="AY3893" t="inlineStr">
        <is>
          <t>Mortality</t>
        </is>
      </c>
      <c r="AZ3893" t="inlineStr">
        <is>
          <t>LC50</t>
        </is>
      </c>
      <c r="BA3893"/>
      <c r="BB3893" t="n">
        <v>4.0</v>
      </c>
      <c r="BC3893"/>
      <c r="BD3893"/>
      <c r="BE3893"/>
      <c r="BF3893"/>
      <c r="BG3893" t="inlineStr">
        <is>
          <t>Day(s)</t>
        </is>
      </c>
      <c r="BH3893"/>
      <c r="BI3893" t="inlineStr">
        <is>
          <t>DTXSID6020226</t>
        </is>
      </c>
      <c r="BJ3893" t="inlineStr">
        <is>
          <t>10.1002/etc.5620040211</t>
        </is>
      </c>
      <c r="BK3893"/>
      <c r="BL3893"/>
      <c r="BM3893"/>
      <c r="BN3893"/>
      <c r="BO3893"/>
      <c r="BP3893"/>
      <c r="BQ3893"/>
      <c r="BR3893"/>
      <c r="BS3893"/>
      <c r="BT3893" t="inlineStr">
        <is>
          <t>--</t>
        </is>
      </c>
      <c r="BU3893"/>
      <c r="BV3893"/>
      <c r="BW3893"/>
      <c r="BX3893"/>
      <c r="BY3893"/>
      <c r="BZ3893"/>
      <c r="CA3893"/>
      <c r="CB3893"/>
      <c r="CC3893"/>
      <c r="CD3893"/>
      <c r="CE3893"/>
      <c r="CF3893"/>
      <c r="CG3893"/>
      <c r="CH3893"/>
      <c r="CI3893"/>
      <c r="CJ3893"/>
      <c r="CK3893" t="inlineStr">
        <is>
          <t>Benson,W.H., and W.J. Birge</t>
        </is>
      </c>
      <c r="CL3893" t="n">
        <v>10551.0</v>
      </c>
      <c r="CM3893" t="inlineStr">
        <is>
          <t>Heavy Metal Tolerance and Metallothionein Induction in Fathead Minnows:  Results From Field and Laboratory Investigations</t>
        </is>
      </c>
      <c r="CN3893" t="inlineStr">
        <is>
          <t>Environ. Toxicol. Chem.4(2): 209-217</t>
        </is>
      </c>
      <c r="CO3893" t="n">
        <v>1983.0</v>
      </c>
      <c r="CP3893" t="inlineStr">
        <is>
          <t>Benson,W.H., and W.J. Birge (1983). Heavy Metal Tolerance and Metallothionein Induction in Fathead Minnows:  Results From Field and Laboratory Investigations. Environ. Toxicol. Chem., 4, (2), 209-217. doi:10.1002/etc.5620040211. ECOREF#:10551</t>
        </is>
      </c>
    </row>
    <row r="3894">
      <c r="A3894" t="n">
        <v>1.0108642E7</v>
      </c>
      <c r="B3894" t="inlineStr">
        <is>
          <t>Cadmium chloride (CdCl2)</t>
        </is>
      </c>
      <c r="C3894"/>
      <c r="D3894" t="inlineStr">
        <is>
          <t>Unmeasured</t>
        </is>
      </c>
      <c r="E3894" t="inlineStr">
        <is>
          <t>Not coded</t>
        </is>
      </c>
      <c r="F3894"/>
      <c r="G3894"/>
      <c r="H3894"/>
      <c r="I3894"/>
      <c r="J3894"/>
      <c r="K3894"/>
      <c r="L3894" t="inlineStr">
        <is>
          <t>Pimephales promelas</t>
        </is>
      </c>
      <c r="M3894" t="inlineStr">
        <is>
          <t>Fathead Minnow</t>
        </is>
      </c>
      <c r="N3894" t="inlineStr">
        <is>
          <t>Larva</t>
        </is>
      </c>
      <c r="O3894"/>
      <c r="P3894"/>
      <c r="Q3894"/>
      <c r="R3894" t="n">
        <v>14.0</v>
      </c>
      <c r="S3894"/>
      <c r="T3894" t="n">
        <v>30.0</v>
      </c>
      <c r="U3894" t="inlineStr">
        <is>
          <t>Day(s)</t>
        </is>
      </c>
      <c r="V3894" t="inlineStr">
        <is>
          <t>Static</t>
        </is>
      </c>
      <c r="W3894" t="inlineStr">
        <is>
          <t>Fresh water</t>
        </is>
      </c>
      <c r="X3894" t="inlineStr">
        <is>
          <t>Lab</t>
        </is>
      </c>
      <c r="Y3894"/>
      <c r="Z3894" t="inlineStr">
        <is>
          <t>Total</t>
        </is>
      </c>
      <c r="AA3894"/>
      <c r="AB3894" t="n">
        <v>0.08</v>
      </c>
      <c r="AC3894"/>
      <c r="AD3894"/>
      <c r="AE3894"/>
      <c r="AF3894"/>
      <c r="AG3894" t="inlineStr">
        <is>
          <t>AI mg/L</t>
        </is>
      </c>
      <c r="AH3894"/>
      <c r="AI3894"/>
      <c r="AJ3894"/>
      <c r="AK3894"/>
      <c r="AL3894"/>
      <c r="AM3894"/>
      <c r="AN3894"/>
      <c r="AO3894"/>
      <c r="AP3894"/>
      <c r="AQ3894"/>
      <c r="AR3894"/>
      <c r="AS3894"/>
      <c r="AT3894"/>
      <c r="AU3894"/>
      <c r="AV3894"/>
      <c r="AW3894"/>
      <c r="AX3894" t="inlineStr">
        <is>
          <t>Mortality</t>
        </is>
      </c>
      <c r="AY3894" t="inlineStr">
        <is>
          <t>Mortality</t>
        </is>
      </c>
      <c r="AZ3894" t="inlineStr">
        <is>
          <t>LC50</t>
        </is>
      </c>
      <c r="BA3894"/>
      <c r="BB3894" t="n">
        <v>4.0</v>
      </c>
      <c r="BC3894"/>
      <c r="BD3894"/>
      <c r="BE3894"/>
      <c r="BF3894"/>
      <c r="BG3894" t="inlineStr">
        <is>
          <t>Day(s)</t>
        </is>
      </c>
      <c r="BH3894"/>
      <c r="BI3894" t="inlineStr">
        <is>
          <t>DTXSID6020226</t>
        </is>
      </c>
      <c r="BJ3894" t="inlineStr">
        <is>
          <t>10.1007/BF01607766</t>
        </is>
      </c>
      <c r="BK3894"/>
      <c r="BL3894"/>
      <c r="BM3894"/>
      <c r="BN3894"/>
      <c r="BO3894"/>
      <c r="BP3894"/>
      <c r="BQ3894"/>
      <c r="BR3894"/>
      <c r="BS3894"/>
      <c r="BT3894" t="inlineStr">
        <is>
          <t>--</t>
        </is>
      </c>
      <c r="BU3894"/>
      <c r="BV3894"/>
      <c r="BW3894"/>
      <c r="BX3894"/>
      <c r="BY3894"/>
      <c r="BZ3894"/>
      <c r="CA3894"/>
      <c r="CB3894"/>
      <c r="CC3894"/>
      <c r="CD3894"/>
      <c r="CE3894"/>
      <c r="CF3894"/>
      <c r="CG3894"/>
      <c r="CH3894"/>
      <c r="CI3894" t="inlineStr">
        <is>
          <t xml:space="preserve"> ENDPT/BINOMIAL ANALYSIS//</t>
        </is>
      </c>
      <c r="CJ3894" t="inlineStr">
        <is>
          <t xml:space="preserve">   ENDPT/BINOMIAL ANALYSIS//</t>
        </is>
      </c>
      <c r="CK3894" t="inlineStr">
        <is>
          <t>Hall,W.S., R.L. Paulson, L.W.,Jr. Hall, and D.T. Burton</t>
        </is>
      </c>
      <c r="CL3894" t="n">
        <v>11956.0</v>
      </c>
      <c r="CM3894" t="inlineStr">
        <is>
          <t>Acute Toxicity of Cadmium and Sodium Pentachlorophenate to Daphnids and Fish</t>
        </is>
      </c>
      <c r="CN3894" t="inlineStr">
        <is>
          <t>Bull. Environ. Contam. Toxicol.37(2): 308-316</t>
        </is>
      </c>
      <c r="CO3894" t="n">
        <v>1986.0</v>
      </c>
      <c r="CP3894" t="inlineStr">
        <is>
          <t>Hall,W.S., R.L. Paulson, L.W.,Jr. Hall, and D.T. Burton (1986). Acute Toxicity of Cadmium and Sodium Pentachlorophenate to Daphnids and Fish. Bull. Environ. Contam. Toxicol., 37, (2), 308-316. doi:10.1007/BF01607766. ECOREF#:11956</t>
        </is>
      </c>
    </row>
    <row r="3895">
      <c r="A3895" t="n">
        <v>1.0108642E7</v>
      </c>
      <c r="B3895" t="inlineStr">
        <is>
          <t>Cadmium chloride (CdCl2)</t>
        </is>
      </c>
      <c r="C3895"/>
      <c r="D3895" t="inlineStr">
        <is>
          <t>Unmeasured</t>
        </is>
      </c>
      <c r="E3895" t="inlineStr">
        <is>
          <t>Other Method</t>
        </is>
      </c>
      <c r="F3895"/>
      <c r="G3895"/>
      <c r="H3895"/>
      <c r="I3895"/>
      <c r="J3895"/>
      <c r="K3895"/>
      <c r="L3895" t="inlineStr">
        <is>
          <t>Pimephales promelas</t>
        </is>
      </c>
      <c r="M3895" t="inlineStr">
        <is>
          <t>Fathead Minnow</t>
        </is>
      </c>
      <c r="N3895"/>
      <c r="O3895"/>
      <c r="P3895"/>
      <c r="Q3895"/>
      <c r="R3895"/>
      <c r="S3895"/>
      <c r="T3895"/>
      <c r="U3895"/>
      <c r="V3895" t="inlineStr">
        <is>
          <t>Static</t>
        </is>
      </c>
      <c r="W3895" t="inlineStr">
        <is>
          <t>Fresh water</t>
        </is>
      </c>
      <c r="X3895" t="inlineStr">
        <is>
          <t>Lab</t>
        </is>
      </c>
      <c r="Y3895" t="n">
        <v>6.0</v>
      </c>
      <c r="Z3895" t="inlineStr">
        <is>
          <t>Total</t>
        </is>
      </c>
      <c r="AA3895"/>
      <c r="AB3895" t="n">
        <v>1.05</v>
      </c>
      <c r="AC3895"/>
      <c r="AD3895" t="n">
        <v>0.7</v>
      </c>
      <c r="AE3895"/>
      <c r="AF3895" t="n">
        <v>4.43</v>
      </c>
      <c r="AG3895" t="inlineStr">
        <is>
          <t>AI mg/L</t>
        </is>
      </c>
      <c r="AH3895"/>
      <c r="AI3895"/>
      <c r="AJ3895"/>
      <c r="AK3895"/>
      <c r="AL3895"/>
      <c r="AM3895"/>
      <c r="AN3895"/>
      <c r="AO3895"/>
      <c r="AP3895"/>
      <c r="AQ3895"/>
      <c r="AR3895"/>
      <c r="AS3895"/>
      <c r="AT3895"/>
      <c r="AU3895"/>
      <c r="AV3895"/>
      <c r="AW3895"/>
      <c r="AX3895" t="inlineStr">
        <is>
          <t>Mortality</t>
        </is>
      </c>
      <c r="AY3895" t="inlineStr">
        <is>
          <t>Mortality</t>
        </is>
      </c>
      <c r="AZ3895" t="inlineStr">
        <is>
          <t>LC50</t>
        </is>
      </c>
      <c r="BA3895"/>
      <c r="BB3895" t="n">
        <v>4.0</v>
      </c>
      <c r="BC3895"/>
      <c r="BD3895"/>
      <c r="BE3895"/>
      <c r="BF3895"/>
      <c r="BG3895" t="inlineStr">
        <is>
          <t>Day(s)</t>
        </is>
      </c>
      <c r="BH3895"/>
      <c r="BI3895" t="inlineStr">
        <is>
          <t>DTXSID6020226</t>
        </is>
      </c>
      <c r="BJ3895"/>
      <c r="BK3895"/>
      <c r="BL3895"/>
      <c r="BM3895"/>
      <c r="BN3895"/>
      <c r="BO3895"/>
      <c r="BP3895"/>
      <c r="BQ3895"/>
      <c r="BR3895"/>
      <c r="BS3895"/>
      <c r="BT3895" t="inlineStr">
        <is>
          <t>--</t>
        </is>
      </c>
      <c r="BU3895"/>
      <c r="BV3895"/>
      <c r="BW3895"/>
      <c r="BX3895"/>
      <c r="BY3895"/>
      <c r="BZ3895"/>
      <c r="CA3895"/>
      <c r="CB3895"/>
      <c r="CC3895"/>
      <c r="CD3895"/>
      <c r="CE3895"/>
      <c r="CF3895"/>
      <c r="CG3895"/>
      <c r="CH3895"/>
      <c r="CI3895"/>
      <c r="CJ3895" t="inlineStr">
        <is>
          <t xml:space="preserve">SOURCE/REARED IN PONDS AT THE STATE FISH HATCHERY AT NEWTON, OHIO//TMETH/AMERICAN PUBLIC HEALTH ASSOCIATION (1960)//MEDIA/SOFT DILUENT WATER //   </t>
        </is>
      </c>
      <c r="CK3895" t="inlineStr">
        <is>
          <t>Pickering,Q.H., and C. Henderson</t>
        </is>
      </c>
      <c r="CL3895" t="n">
        <v>2033.0</v>
      </c>
      <c r="CM3895" t="inlineStr">
        <is>
          <t>The Acute Toxicity of Some Heavy Metals to Different Species of Warm Water Fishes</t>
        </is>
      </c>
      <c r="CN3895" t="inlineStr">
        <is>
          <t>Proc. Ind. Waste Conf.10:453-463</t>
        </is>
      </c>
      <c r="CO3895" t="n">
        <v>1966.0</v>
      </c>
      <c r="CP3895" t="inlineStr">
        <is>
          <t>Pickering,Q.H., and C. Henderson (1966). The Acute Toxicity of Some Heavy Metals to Different Species of Warm Water Fishes. Proc. Ind. Waste Conf., 10, 453-463. ECOREF#:2033</t>
        </is>
      </c>
    </row>
    <row r="3896">
      <c r="A3896" t="n">
        <v>1.0108642E7</v>
      </c>
      <c r="B3896" t="inlineStr">
        <is>
          <t>Cadmium chloride (CdCl2)</t>
        </is>
      </c>
      <c r="C3896"/>
      <c r="D3896" t="inlineStr">
        <is>
          <t>Measured</t>
        </is>
      </c>
      <c r="E3896" t="inlineStr">
        <is>
          <t>Not coded</t>
        </is>
      </c>
      <c r="F3896"/>
      <c r="G3896"/>
      <c r="H3896"/>
      <c r="I3896"/>
      <c r="J3896"/>
      <c r="K3896"/>
      <c r="L3896" t="inlineStr">
        <is>
          <t>Pimephales promelas</t>
        </is>
      </c>
      <c r="M3896" t="inlineStr">
        <is>
          <t>Fathead Minnow</t>
        </is>
      </c>
      <c r="N3896" t="inlineStr">
        <is>
          <t>Adult</t>
        </is>
      </c>
      <c r="O3896"/>
      <c r="P3896"/>
      <c r="Q3896"/>
      <c r="R3896"/>
      <c r="S3896"/>
      <c r="T3896"/>
      <c r="U3896"/>
      <c r="V3896" t="inlineStr">
        <is>
          <t>Static</t>
        </is>
      </c>
      <c r="W3896" t="inlineStr">
        <is>
          <t>Fresh water</t>
        </is>
      </c>
      <c r="X3896" t="inlineStr">
        <is>
          <t>Lab</t>
        </is>
      </c>
      <c r="Y3896"/>
      <c r="Z3896" t="inlineStr">
        <is>
          <t>Total</t>
        </is>
      </c>
      <c r="AA3896"/>
      <c r="AB3896" t="n">
        <v>1.71</v>
      </c>
      <c r="AC3896"/>
      <c r="AD3896" t="n">
        <v>1.15</v>
      </c>
      <c r="AE3896"/>
      <c r="AF3896" t="n">
        <v>2.19</v>
      </c>
      <c r="AG3896" t="inlineStr">
        <is>
          <t>AI mg/L</t>
        </is>
      </c>
      <c r="AH3896"/>
      <c r="AI3896"/>
      <c r="AJ3896"/>
      <c r="AK3896"/>
      <c r="AL3896"/>
      <c r="AM3896"/>
      <c r="AN3896"/>
      <c r="AO3896"/>
      <c r="AP3896"/>
      <c r="AQ3896"/>
      <c r="AR3896"/>
      <c r="AS3896"/>
      <c r="AT3896"/>
      <c r="AU3896"/>
      <c r="AV3896"/>
      <c r="AW3896"/>
      <c r="AX3896" t="inlineStr">
        <is>
          <t>Mortality</t>
        </is>
      </c>
      <c r="AY3896" t="inlineStr">
        <is>
          <t>Mortality</t>
        </is>
      </c>
      <c r="AZ3896" t="inlineStr">
        <is>
          <t>LC50</t>
        </is>
      </c>
      <c r="BA3896"/>
      <c r="BB3896" t="n">
        <v>4.0</v>
      </c>
      <c r="BC3896"/>
      <c r="BD3896"/>
      <c r="BE3896"/>
      <c r="BF3896"/>
      <c r="BG3896" t="inlineStr">
        <is>
          <t>Day(s)</t>
        </is>
      </c>
      <c r="BH3896"/>
      <c r="BI3896" t="inlineStr">
        <is>
          <t>DTXSID6020226</t>
        </is>
      </c>
      <c r="BJ3896" t="inlineStr">
        <is>
          <t>10.1002/etc.5620040211</t>
        </is>
      </c>
      <c r="BK3896"/>
      <c r="BL3896"/>
      <c r="BM3896"/>
      <c r="BN3896"/>
      <c r="BO3896"/>
      <c r="BP3896"/>
      <c r="BQ3896"/>
      <c r="BR3896"/>
      <c r="BS3896"/>
      <c r="BT3896" t="inlineStr">
        <is>
          <t>--</t>
        </is>
      </c>
      <c r="BU3896"/>
      <c r="BV3896"/>
      <c r="BW3896"/>
      <c r="BX3896"/>
      <c r="BY3896"/>
      <c r="BZ3896"/>
      <c r="CA3896"/>
      <c r="CB3896"/>
      <c r="CC3896"/>
      <c r="CD3896"/>
      <c r="CE3896"/>
      <c r="CF3896"/>
      <c r="CG3896"/>
      <c r="CH3896"/>
      <c r="CI3896"/>
      <c r="CJ3896"/>
      <c r="CK3896" t="inlineStr">
        <is>
          <t>Benson,W.H., and W.J. Birge</t>
        </is>
      </c>
      <c r="CL3896" t="n">
        <v>10551.0</v>
      </c>
      <c r="CM3896" t="inlineStr">
        <is>
          <t>Heavy Metal Tolerance and Metallothionein Induction in Fathead Minnows:  Results From Field and Laboratory Investigations</t>
        </is>
      </c>
      <c r="CN3896" t="inlineStr">
        <is>
          <t>Environ. Toxicol. Chem.4(2): 209-217</t>
        </is>
      </c>
      <c r="CO3896" t="n">
        <v>1983.0</v>
      </c>
      <c r="CP3896" t="inlineStr">
        <is>
          <t>Benson,W.H., and W.J. Birge (1983). Heavy Metal Tolerance and Metallothionein Induction in Fathead Minnows:  Results From Field and Laboratory Investigations. Environ. Toxicol. Chem., 4, (2), 209-217. doi:10.1002/etc.5620040211. ECOREF#:10551</t>
        </is>
      </c>
    </row>
    <row r="3897">
      <c r="A3897" t="n">
        <v>1.0108642E7</v>
      </c>
      <c r="B3897" t="inlineStr">
        <is>
          <t>Cadmium chloride (CdCl2)</t>
        </is>
      </c>
      <c r="C3897"/>
      <c r="D3897" t="inlineStr">
        <is>
          <t>Unmeasured</t>
        </is>
      </c>
      <c r="E3897" t="inlineStr">
        <is>
          <t>Not coded</t>
        </is>
      </c>
      <c r="F3897"/>
      <c r="G3897"/>
      <c r="H3897"/>
      <c r="I3897"/>
      <c r="J3897"/>
      <c r="K3897"/>
      <c r="L3897" t="inlineStr">
        <is>
          <t>Pimephales promelas</t>
        </is>
      </c>
      <c r="M3897" t="inlineStr">
        <is>
          <t>Fathead Minnow</t>
        </is>
      </c>
      <c r="N3897" t="inlineStr">
        <is>
          <t>Larva</t>
        </is>
      </c>
      <c r="O3897"/>
      <c r="P3897"/>
      <c r="Q3897"/>
      <c r="R3897" t="n">
        <v>14.0</v>
      </c>
      <c r="S3897"/>
      <c r="T3897" t="n">
        <v>30.0</v>
      </c>
      <c r="U3897" t="inlineStr">
        <is>
          <t>Day(s)</t>
        </is>
      </c>
      <c r="V3897" t="inlineStr">
        <is>
          <t>Static</t>
        </is>
      </c>
      <c r="W3897" t="inlineStr">
        <is>
          <t>Fresh water</t>
        </is>
      </c>
      <c r="X3897" t="inlineStr">
        <is>
          <t>Lab</t>
        </is>
      </c>
      <c r="Y3897"/>
      <c r="Z3897" t="inlineStr">
        <is>
          <t>Total</t>
        </is>
      </c>
      <c r="AA3897" t="inlineStr">
        <is>
          <t>&gt;</t>
        </is>
      </c>
      <c r="AB3897" t="n">
        <v>0.15</v>
      </c>
      <c r="AC3897"/>
      <c r="AD3897"/>
      <c r="AE3897"/>
      <c r="AF3897"/>
      <c r="AG3897" t="inlineStr">
        <is>
          <t>AI mg/L</t>
        </is>
      </c>
      <c r="AH3897"/>
      <c r="AI3897"/>
      <c r="AJ3897"/>
      <c r="AK3897"/>
      <c r="AL3897"/>
      <c r="AM3897"/>
      <c r="AN3897"/>
      <c r="AO3897"/>
      <c r="AP3897"/>
      <c r="AQ3897"/>
      <c r="AR3897"/>
      <c r="AS3897"/>
      <c r="AT3897"/>
      <c r="AU3897"/>
      <c r="AV3897"/>
      <c r="AW3897"/>
      <c r="AX3897" t="inlineStr">
        <is>
          <t>Mortality</t>
        </is>
      </c>
      <c r="AY3897" t="inlineStr">
        <is>
          <t>Mortality</t>
        </is>
      </c>
      <c r="AZ3897" t="inlineStr">
        <is>
          <t>LC50</t>
        </is>
      </c>
      <c r="BA3897"/>
      <c r="BB3897" t="n">
        <v>4.0</v>
      </c>
      <c r="BC3897"/>
      <c r="BD3897"/>
      <c r="BE3897"/>
      <c r="BF3897"/>
      <c r="BG3897" t="inlineStr">
        <is>
          <t>Day(s)</t>
        </is>
      </c>
      <c r="BH3897"/>
      <c r="BI3897" t="inlineStr">
        <is>
          <t>DTXSID6020226</t>
        </is>
      </c>
      <c r="BJ3897" t="inlineStr">
        <is>
          <t>10.1007/BF01607766</t>
        </is>
      </c>
      <c r="BK3897"/>
      <c r="BL3897"/>
      <c r="BM3897"/>
      <c r="BN3897"/>
      <c r="BO3897"/>
      <c r="BP3897"/>
      <c r="BQ3897"/>
      <c r="BR3897"/>
      <c r="BS3897"/>
      <c r="BT3897" t="inlineStr">
        <is>
          <t>--</t>
        </is>
      </c>
      <c r="BU3897"/>
      <c r="BV3897"/>
      <c r="BW3897"/>
      <c r="BX3897"/>
      <c r="BY3897"/>
      <c r="BZ3897"/>
      <c r="CA3897"/>
      <c r="CB3897"/>
      <c r="CC3897"/>
      <c r="CD3897"/>
      <c r="CE3897"/>
      <c r="CF3897"/>
      <c r="CG3897"/>
      <c r="CH3897"/>
      <c r="CI3897" t="inlineStr">
        <is>
          <t xml:space="preserve"> ENDPT/BINOMIAL ANALYSIS//REPLICATE TEST//</t>
        </is>
      </c>
      <c r="CJ3897" t="inlineStr">
        <is>
          <t xml:space="preserve">   ENDPT/BINOMIAL ANALYSIS//REPLICATE TEST//</t>
        </is>
      </c>
      <c r="CK3897" t="inlineStr">
        <is>
          <t>Hall,W.S., R.L. Paulson, L.W.,Jr. Hall, and D.T. Burton</t>
        </is>
      </c>
      <c r="CL3897" t="n">
        <v>11956.0</v>
      </c>
      <c r="CM3897" t="inlineStr">
        <is>
          <t>Acute Toxicity of Cadmium and Sodium Pentachlorophenate to Daphnids and Fish</t>
        </is>
      </c>
      <c r="CN3897" t="inlineStr">
        <is>
          <t>Bull. Environ. Contam. Toxicol.37(2): 308-316</t>
        </is>
      </c>
      <c r="CO3897" t="n">
        <v>1986.0</v>
      </c>
      <c r="CP3897" t="inlineStr">
        <is>
          <t>Hall,W.S., R.L. Paulson, L.W.,Jr. Hall, and D.T. Burton (1986). Acute Toxicity of Cadmium and Sodium Pentachlorophenate to Daphnids and Fish. Bull. Environ. Contam. Toxicol., 37, (2), 308-316. doi:10.1007/BF01607766. ECOREF#:11956</t>
        </is>
      </c>
    </row>
    <row r="3898">
      <c r="A3898" t="n">
        <v>1.0108642E7</v>
      </c>
      <c r="B3898" t="inlineStr">
        <is>
          <t>Cadmium chloride (CdCl2)</t>
        </is>
      </c>
      <c r="C3898"/>
      <c r="D3898" t="inlineStr">
        <is>
          <t>Unmeasured</t>
        </is>
      </c>
      <c r="E3898" t="inlineStr">
        <is>
          <t>Not coded</t>
        </is>
      </c>
      <c r="F3898"/>
      <c r="G3898"/>
      <c r="H3898"/>
      <c r="I3898"/>
      <c r="J3898"/>
      <c r="K3898"/>
      <c r="L3898" t="inlineStr">
        <is>
          <t>Pimephales promelas</t>
        </is>
      </c>
      <c r="M3898" t="inlineStr">
        <is>
          <t>Fathead Minnow</t>
        </is>
      </c>
      <c r="N3898"/>
      <c r="O3898"/>
      <c r="P3898"/>
      <c r="Q3898"/>
      <c r="R3898"/>
      <c r="S3898"/>
      <c r="T3898"/>
      <c r="U3898"/>
      <c r="V3898" t="inlineStr">
        <is>
          <t>Static</t>
        </is>
      </c>
      <c r="W3898" t="inlineStr">
        <is>
          <t>Fresh water</t>
        </is>
      </c>
      <c r="X3898" t="inlineStr">
        <is>
          <t>Lab</t>
        </is>
      </c>
      <c r="Y3898"/>
      <c r="Z3898" t="inlineStr">
        <is>
          <t>Total</t>
        </is>
      </c>
      <c r="AA3898"/>
      <c r="AB3898" t="n">
        <v>0.9</v>
      </c>
      <c r="AC3898"/>
      <c r="AD3898"/>
      <c r="AE3898"/>
      <c r="AF3898"/>
      <c r="AG3898" t="inlineStr">
        <is>
          <t>AI mg/L</t>
        </is>
      </c>
      <c r="AH3898"/>
      <c r="AI3898"/>
      <c r="AJ3898"/>
      <c r="AK3898"/>
      <c r="AL3898"/>
      <c r="AM3898"/>
      <c r="AN3898"/>
      <c r="AO3898"/>
      <c r="AP3898"/>
      <c r="AQ3898"/>
      <c r="AR3898"/>
      <c r="AS3898"/>
      <c r="AT3898"/>
      <c r="AU3898"/>
      <c r="AV3898"/>
      <c r="AW3898"/>
      <c r="AX3898" t="inlineStr">
        <is>
          <t>Mortality</t>
        </is>
      </c>
      <c r="AY3898" t="inlineStr">
        <is>
          <t>Mortality</t>
        </is>
      </c>
      <c r="AZ3898" t="inlineStr">
        <is>
          <t>LC50</t>
        </is>
      </c>
      <c r="BA3898"/>
      <c r="BB3898" t="n">
        <v>4.0</v>
      </c>
      <c r="BC3898"/>
      <c r="BD3898"/>
      <c r="BE3898"/>
      <c r="BF3898"/>
      <c r="BG3898" t="inlineStr">
        <is>
          <t>Day(s)</t>
        </is>
      </c>
      <c r="BH3898"/>
      <c r="BI3898" t="inlineStr">
        <is>
          <t>DTXSID6020226</t>
        </is>
      </c>
      <c r="BJ3898"/>
      <c r="BK3898"/>
      <c r="BL3898"/>
      <c r="BM3898"/>
      <c r="BN3898"/>
      <c r="BO3898"/>
      <c r="BP3898"/>
      <c r="BQ3898"/>
      <c r="BR3898"/>
      <c r="BS3898"/>
      <c r="BT3898" t="inlineStr">
        <is>
          <t>--</t>
        </is>
      </c>
      <c r="BU3898"/>
      <c r="BV3898"/>
      <c r="BW3898"/>
      <c r="BX3898"/>
      <c r="BY3898"/>
      <c r="BZ3898"/>
      <c r="CA3898"/>
      <c r="CB3898"/>
      <c r="CC3898"/>
      <c r="CD3898"/>
      <c r="CE3898"/>
      <c r="CF3898"/>
      <c r="CG3898"/>
      <c r="CH3898"/>
      <c r="CI3898"/>
      <c r="CJ3898"/>
      <c r="CK3898" t="inlineStr">
        <is>
          <t>Tarzwell,C.M., and C. Henderson</t>
        </is>
      </c>
      <c r="CL3898" t="n">
        <v>2042.0</v>
      </c>
      <c r="CM3898" t="inlineStr">
        <is>
          <t>Toxicity of Less Common Metals to Fishes</t>
        </is>
      </c>
      <c r="CN3898" t="inlineStr">
        <is>
          <t>Ind. Wastes5:12-</t>
        </is>
      </c>
      <c r="CO3898" t="n">
        <v>1960.0</v>
      </c>
      <c r="CP3898" t="inlineStr">
        <is>
          <t>Tarzwell,C.M., and C. Henderson (1960). Toxicity of Less Common Metals to Fishes. Ind. Wastes, 5, 12-. ECOREF#:2042</t>
        </is>
      </c>
    </row>
    <row r="3899">
      <c r="A3899" t="n">
        <v>1.0108642E7</v>
      </c>
      <c r="B3899" t="inlineStr">
        <is>
          <t>Cadmium chloride (CdCl2)</t>
        </is>
      </c>
      <c r="C3899" t="inlineStr">
        <is>
          <t>Reagent Grade, Purissium, Purum, Puriss, Puris, Reinst</t>
        </is>
      </c>
      <c r="D3899" t="inlineStr">
        <is>
          <t>Unmeasured</t>
        </is>
      </c>
      <c r="E3899" t="inlineStr">
        <is>
          <t>Not coded</t>
        </is>
      </c>
      <c r="F3899"/>
      <c r="G3899"/>
      <c r="H3899"/>
      <c r="I3899"/>
      <c r="J3899"/>
      <c r="K3899"/>
      <c r="L3899" t="inlineStr">
        <is>
          <t>Pimephales promelas</t>
        </is>
      </c>
      <c r="M3899" t="inlineStr">
        <is>
          <t>Fathead Minnow</t>
        </is>
      </c>
      <c r="N3899"/>
      <c r="O3899"/>
      <c r="P3899"/>
      <c r="Q3899"/>
      <c r="R3899" t="n">
        <v>2.0</v>
      </c>
      <c r="S3899"/>
      <c r="T3899" t="n">
        <v>4.0</v>
      </c>
      <c r="U3899" t="inlineStr">
        <is>
          <t>Day(s)</t>
        </is>
      </c>
      <c r="V3899" t="inlineStr">
        <is>
          <t>Static</t>
        </is>
      </c>
      <c r="W3899" t="inlineStr">
        <is>
          <t>Fresh water</t>
        </is>
      </c>
      <c r="X3899" t="inlineStr">
        <is>
          <t>Lab</t>
        </is>
      </c>
      <c r="Y3899"/>
      <c r="Z3899" t="inlineStr">
        <is>
          <t>Total</t>
        </is>
      </c>
      <c r="AA3899"/>
      <c r="AB3899" t="n">
        <v>0.0048</v>
      </c>
      <c r="AC3899"/>
      <c r="AD3899" t="n">
        <v>0.0041</v>
      </c>
      <c r="AE3899"/>
      <c r="AF3899" t="n">
        <v>0.0055</v>
      </c>
      <c r="AG3899" t="inlineStr">
        <is>
          <t>AI mg/L</t>
        </is>
      </c>
      <c r="AH3899"/>
      <c r="AI3899"/>
      <c r="AJ3899"/>
      <c r="AK3899"/>
      <c r="AL3899"/>
      <c r="AM3899"/>
      <c r="AN3899"/>
      <c r="AO3899"/>
      <c r="AP3899"/>
      <c r="AQ3899"/>
      <c r="AR3899"/>
      <c r="AS3899"/>
      <c r="AT3899"/>
      <c r="AU3899"/>
      <c r="AV3899"/>
      <c r="AW3899"/>
      <c r="AX3899" t="inlineStr">
        <is>
          <t>Mortality</t>
        </is>
      </c>
      <c r="AY3899" t="inlineStr">
        <is>
          <t>Mortality</t>
        </is>
      </c>
      <c r="AZ3899" t="inlineStr">
        <is>
          <t>LC50</t>
        </is>
      </c>
      <c r="BA3899"/>
      <c r="BB3899" t="n">
        <v>4.0</v>
      </c>
      <c r="BC3899"/>
      <c r="BD3899"/>
      <c r="BE3899"/>
      <c r="BF3899"/>
      <c r="BG3899" t="inlineStr">
        <is>
          <t>Day(s)</t>
        </is>
      </c>
      <c r="BH3899"/>
      <c r="BI3899" t="inlineStr">
        <is>
          <t>DTXSID6020226</t>
        </is>
      </c>
      <c r="BJ3899" t="inlineStr">
        <is>
          <t>10.1007/s002449900241</t>
        </is>
      </c>
      <c r="BK3899"/>
      <c r="BL3899"/>
      <c r="BM3899"/>
      <c r="BN3899"/>
      <c r="BO3899"/>
      <c r="BP3899"/>
      <c r="BQ3899"/>
      <c r="BR3899"/>
      <c r="BS3899"/>
      <c r="BT3899" t="inlineStr">
        <is>
          <t>--</t>
        </is>
      </c>
      <c r="BU3899"/>
      <c r="BV3899"/>
      <c r="BW3899"/>
      <c r="BX3899"/>
      <c r="BY3899"/>
      <c r="BZ3899"/>
      <c r="CA3899"/>
      <c r="CB3899"/>
      <c r="CC3899"/>
      <c r="CD3899"/>
      <c r="CE3899"/>
      <c r="CF3899"/>
      <c r="CG3899"/>
      <c r="CH3899"/>
      <c r="CI3899"/>
      <c r="CJ3899"/>
      <c r="CK3899" t="inlineStr">
        <is>
          <t>Suedel,B.C., J.H.,Jr. Rodgers, and E. Deaver</t>
        </is>
      </c>
      <c r="CL3899" t="n">
        <v>18420.0</v>
      </c>
      <c r="CM3899" t="inlineStr">
        <is>
          <t>Experimental Factors that may Affect Toxicity of Cadmium to Freshwater Organisms</t>
        </is>
      </c>
      <c r="CN3899" t="inlineStr">
        <is>
          <t>Arch. Environ. Contam. Toxicol.33(2): 188-193</t>
        </is>
      </c>
      <c r="CO3899" t="n">
        <v>1997.0</v>
      </c>
      <c r="CP3899" t="inlineStr">
        <is>
          <t>Suedel,B.C., J.H.,Jr. Rodgers, and E. Deaver (1997). Experimental Factors that may Affect Toxicity of Cadmium to Freshwater Organisms. Arch. Environ. Contam. Toxicol., 33, (2), 188-193. doi:10.1007/s002449900241. ECOREF#:18420</t>
        </is>
      </c>
    </row>
    <row r="3900">
      <c r="A3900" t="n">
        <v>1.0108642E7</v>
      </c>
      <c r="B3900" t="inlineStr">
        <is>
          <t>Cadmium chloride (CdCl2)</t>
        </is>
      </c>
      <c r="C3900"/>
      <c r="D3900" t="inlineStr">
        <is>
          <t>Measured</t>
        </is>
      </c>
      <c r="E3900" t="inlineStr">
        <is>
          <t>Not coded</t>
        </is>
      </c>
      <c r="F3900"/>
      <c r="G3900"/>
      <c r="H3900"/>
      <c r="I3900"/>
      <c r="J3900"/>
      <c r="K3900"/>
      <c r="L3900" t="inlineStr">
        <is>
          <t>Pimephales promelas</t>
        </is>
      </c>
      <c r="M3900" t="inlineStr">
        <is>
          <t>Fathead Minnow</t>
        </is>
      </c>
      <c r="N3900" t="inlineStr">
        <is>
          <t>Juvenile</t>
        </is>
      </c>
      <c r="O3900"/>
      <c r="P3900" t="n">
        <v>30.0</v>
      </c>
      <c r="Q3900"/>
      <c r="R3900"/>
      <c r="S3900"/>
      <c r="T3900"/>
      <c r="U3900" t="inlineStr">
        <is>
          <t>Day(s)</t>
        </is>
      </c>
      <c r="V3900" t="inlineStr">
        <is>
          <t>Static</t>
        </is>
      </c>
      <c r="W3900" t="inlineStr">
        <is>
          <t>Fresh water</t>
        </is>
      </c>
      <c r="X3900" t="inlineStr">
        <is>
          <t>Lab</t>
        </is>
      </c>
      <c r="Y3900"/>
      <c r="Z3900" t="inlineStr">
        <is>
          <t>Total</t>
        </is>
      </c>
      <c r="AA3900"/>
      <c r="AB3900" t="n">
        <v>3.39</v>
      </c>
      <c r="AC3900"/>
      <c r="AD3900" t="n">
        <v>2.71</v>
      </c>
      <c r="AE3900"/>
      <c r="AF3900" t="n">
        <v>4.24</v>
      </c>
      <c r="AG3900" t="inlineStr">
        <is>
          <t>AI mg/L</t>
        </is>
      </c>
      <c r="AH3900"/>
      <c r="AI3900"/>
      <c r="AJ3900"/>
      <c r="AK3900"/>
      <c r="AL3900"/>
      <c r="AM3900"/>
      <c r="AN3900"/>
      <c r="AO3900"/>
      <c r="AP3900"/>
      <c r="AQ3900"/>
      <c r="AR3900"/>
      <c r="AS3900"/>
      <c r="AT3900"/>
      <c r="AU3900"/>
      <c r="AV3900"/>
      <c r="AW3900"/>
      <c r="AX3900" t="inlineStr">
        <is>
          <t>Mortality</t>
        </is>
      </c>
      <c r="AY3900" t="inlineStr">
        <is>
          <t>Mortality</t>
        </is>
      </c>
      <c r="AZ3900" t="inlineStr">
        <is>
          <t>LC50</t>
        </is>
      </c>
      <c r="BA3900"/>
      <c r="BB3900" t="n">
        <v>4.0</v>
      </c>
      <c r="BC3900"/>
      <c r="BD3900"/>
      <c r="BE3900"/>
      <c r="BF3900"/>
      <c r="BG3900" t="inlineStr">
        <is>
          <t>Day(s)</t>
        </is>
      </c>
      <c r="BH3900"/>
      <c r="BI3900" t="inlineStr">
        <is>
          <t>DTXSID6020226</t>
        </is>
      </c>
      <c r="BJ3900"/>
      <c r="BK3900"/>
      <c r="BL3900"/>
      <c r="BM3900"/>
      <c r="BN3900"/>
      <c r="BO3900"/>
      <c r="BP3900"/>
      <c r="BQ3900"/>
      <c r="BR3900"/>
      <c r="BS3900"/>
      <c r="BT3900" t="inlineStr">
        <is>
          <t>--</t>
        </is>
      </c>
      <c r="BU3900"/>
      <c r="BV3900"/>
      <c r="BW3900"/>
      <c r="BX3900"/>
      <c r="BY3900"/>
      <c r="BZ3900"/>
      <c r="CA3900"/>
      <c r="CB3900"/>
      <c r="CC3900"/>
      <c r="CD3900"/>
      <c r="CE3900"/>
      <c r="CF3900"/>
      <c r="CG3900"/>
      <c r="CH3900"/>
      <c r="CI3900" t="inlineStr">
        <is>
          <t xml:space="preserve"> W CHEM CONT/PROFILE GIVEN//</t>
        </is>
      </c>
      <c r="CJ3900" t="inlineStr">
        <is>
          <t xml:space="preserve">   W CHEM CONT/PROFILE GIVEN//</t>
        </is>
      </c>
      <c r="CK3900" t="inlineStr">
        <is>
          <t>Spehar,R.L., and A.R. Carlson</t>
        </is>
      </c>
      <c r="CL3900" t="n">
        <v>10485.0</v>
      </c>
      <c r="CM3900" t="inlineStr">
        <is>
          <t>Derivation of Site-Specific Water Quality Criteria for Cadmium and the St. Louis River Basin, Duluth, Minnesota</t>
        </is>
      </c>
      <c r="CN3900" t="inlineStr">
        <is>
          <t>Environ. Toxicol. Chem.3(4): 651-665</t>
        </is>
      </c>
      <c r="CO3900" t="n">
        <v>1984.0</v>
      </c>
      <c r="CP3900" t="inlineStr">
        <is>
          <t>Spehar,R.L., and A.R. Carlson (1984). Derivation of Site-Specific Water Quality Criteria for Cadmium and the St. Louis River Basin, Duluth, Minnesota. Environ. Toxicol. Chem., 3, (4), 651-665. ECOREF#:10485</t>
        </is>
      </c>
    </row>
    <row r="3901">
      <c r="A3901" t="n">
        <v>1.0108642E7</v>
      </c>
      <c r="B3901" t="inlineStr">
        <is>
          <t>Cadmium chloride (CdCl2)</t>
        </is>
      </c>
      <c r="C3901"/>
      <c r="D3901" t="inlineStr">
        <is>
          <t>Unmeasured</t>
        </is>
      </c>
      <c r="E3901" t="inlineStr">
        <is>
          <t>Not coded</t>
        </is>
      </c>
      <c r="F3901"/>
      <c r="G3901"/>
      <c r="H3901"/>
      <c r="I3901"/>
      <c r="J3901"/>
      <c r="K3901"/>
      <c r="L3901" t="inlineStr">
        <is>
          <t>Pimephales promelas</t>
        </is>
      </c>
      <c r="M3901" t="inlineStr">
        <is>
          <t>Fathead Minnow</t>
        </is>
      </c>
      <c r="N3901" t="inlineStr">
        <is>
          <t>Neonate</t>
        </is>
      </c>
      <c r="O3901" t="inlineStr">
        <is>
          <t>&lt;</t>
        </is>
      </c>
      <c r="P3901" t="n">
        <v>24.0</v>
      </c>
      <c r="Q3901"/>
      <c r="R3901"/>
      <c r="S3901"/>
      <c r="T3901"/>
      <c r="U3901" t="inlineStr">
        <is>
          <t>Hour(s)</t>
        </is>
      </c>
      <c r="V3901" t="inlineStr">
        <is>
          <t>Static</t>
        </is>
      </c>
      <c r="W3901" t="inlineStr">
        <is>
          <t>Fresh water</t>
        </is>
      </c>
      <c r="X3901" t="inlineStr">
        <is>
          <t>Lab</t>
        </is>
      </c>
      <c r="Y3901"/>
      <c r="Z3901" t="inlineStr">
        <is>
          <t>Total</t>
        </is>
      </c>
      <c r="AA3901"/>
      <c r="AB3901" t="n">
        <v>0.126</v>
      </c>
      <c r="AC3901"/>
      <c r="AD3901"/>
      <c r="AE3901"/>
      <c r="AF3901"/>
      <c r="AG3901" t="inlineStr">
        <is>
          <t>AI mg/L</t>
        </is>
      </c>
      <c r="AH3901"/>
      <c r="AI3901"/>
      <c r="AJ3901"/>
      <c r="AK3901"/>
      <c r="AL3901"/>
      <c r="AM3901"/>
      <c r="AN3901"/>
      <c r="AO3901"/>
      <c r="AP3901"/>
      <c r="AQ3901"/>
      <c r="AR3901"/>
      <c r="AS3901"/>
      <c r="AT3901"/>
      <c r="AU3901"/>
      <c r="AV3901"/>
      <c r="AW3901"/>
      <c r="AX3901" t="inlineStr">
        <is>
          <t>Mortality</t>
        </is>
      </c>
      <c r="AY3901" t="inlineStr">
        <is>
          <t>Mortality</t>
        </is>
      </c>
      <c r="AZ3901" t="inlineStr">
        <is>
          <t>LC50</t>
        </is>
      </c>
      <c r="BA3901"/>
      <c r="BB3901" t="n">
        <v>4.0</v>
      </c>
      <c r="BC3901"/>
      <c r="BD3901"/>
      <c r="BE3901"/>
      <c r="BF3901"/>
      <c r="BG3901" t="inlineStr">
        <is>
          <t>Day(s)</t>
        </is>
      </c>
      <c r="BH3901"/>
      <c r="BI3901" t="inlineStr">
        <is>
          <t>DTXSID6020226</t>
        </is>
      </c>
      <c r="BJ3901"/>
      <c r="BK3901"/>
      <c r="BL3901"/>
      <c r="BM3901"/>
      <c r="BN3901"/>
      <c r="BO3901"/>
      <c r="BP3901"/>
      <c r="BQ3901"/>
      <c r="BR3901"/>
      <c r="BS3901"/>
      <c r="BT3901" t="inlineStr">
        <is>
          <t>--</t>
        </is>
      </c>
      <c r="BU3901"/>
      <c r="BV3901"/>
      <c r="BW3901"/>
      <c r="BX3901"/>
      <c r="BY3901"/>
      <c r="BZ3901"/>
      <c r="CA3901"/>
      <c r="CB3901"/>
      <c r="CC3901"/>
      <c r="CD3901"/>
      <c r="CE3901"/>
      <c r="CF3901"/>
      <c r="CG3901"/>
      <c r="CH3901"/>
      <c r="CI3901" t="inlineStr">
        <is>
          <t xml:space="preserve"> CONC/NOMINAL//TESTID/15//</t>
        </is>
      </c>
      <c r="CJ3901" t="inlineStr">
        <is>
          <t xml:space="preserve">   CONC/NOMINAL//TESTID/15//</t>
        </is>
      </c>
      <c r="CK3901" t="inlineStr">
        <is>
          <t>Gale,N.L., B.G. Wixson, and M. Erten</t>
        </is>
      </c>
      <c r="CL3901" t="n">
        <v>9180.0</v>
      </c>
      <c r="CM3901" t="inlineStr">
        <is>
          <t>An Evaluation of the Acute Toxicity of Lead, Zinc, and Cadmium in Missouri Ozark Groundwater</t>
        </is>
      </c>
      <c r="CN3901" t="inlineStr">
        <is>
          <t>Trace Subst. Environ. Health25:169-183</t>
        </is>
      </c>
      <c r="CO3901" t="n">
        <v>1992.0</v>
      </c>
      <c r="CP3901" t="inlineStr">
        <is>
          <t>Gale,N.L., B.G. Wixson, and M. Erten (1992). An Evaluation of the Acute Toxicity of Lead, Zinc, and Cadmium in Missouri Ozark Groundwater. Trace Subst. Environ. Health, 25, 169-183. ECOREF#:9180</t>
        </is>
      </c>
    </row>
    <row r="3902">
      <c r="A3902" t="n">
        <v>1.0108642E7</v>
      </c>
      <c r="B3902" t="inlineStr">
        <is>
          <t>Cadmium chloride (CdCl2)</t>
        </is>
      </c>
      <c r="C3902"/>
      <c r="D3902" t="inlineStr">
        <is>
          <t>Unmeasured</t>
        </is>
      </c>
      <c r="E3902" t="inlineStr">
        <is>
          <t>Not coded</t>
        </is>
      </c>
      <c r="F3902"/>
      <c r="G3902"/>
      <c r="H3902"/>
      <c r="I3902"/>
      <c r="J3902"/>
      <c r="K3902"/>
      <c r="L3902" t="inlineStr">
        <is>
          <t>Pimephales promelas</t>
        </is>
      </c>
      <c r="M3902" t="inlineStr">
        <is>
          <t>Fathead Minnow</t>
        </is>
      </c>
      <c r="N3902" t="inlineStr">
        <is>
          <t>Larva</t>
        </is>
      </c>
      <c r="O3902"/>
      <c r="P3902"/>
      <c r="Q3902"/>
      <c r="R3902" t="n">
        <v>14.0</v>
      </c>
      <c r="S3902"/>
      <c r="T3902" t="n">
        <v>30.0</v>
      </c>
      <c r="U3902" t="inlineStr">
        <is>
          <t>Day(s)</t>
        </is>
      </c>
      <c r="V3902" t="inlineStr">
        <is>
          <t>Static</t>
        </is>
      </c>
      <c r="W3902" t="inlineStr">
        <is>
          <t>Fresh water</t>
        </is>
      </c>
      <c r="X3902" t="inlineStr">
        <is>
          <t>Lab</t>
        </is>
      </c>
      <c r="Y3902"/>
      <c r="Z3902" t="inlineStr">
        <is>
          <t>Total</t>
        </is>
      </c>
      <c r="AA3902"/>
      <c r="AB3902" t="n">
        <v>0.09</v>
      </c>
      <c r="AC3902"/>
      <c r="AD3902" t="n">
        <v>0.07</v>
      </c>
      <c r="AE3902"/>
      <c r="AF3902" t="n">
        <v>0.14</v>
      </c>
      <c r="AG3902" t="inlineStr">
        <is>
          <t>AI mg/L</t>
        </is>
      </c>
      <c r="AH3902"/>
      <c r="AI3902"/>
      <c r="AJ3902"/>
      <c r="AK3902"/>
      <c r="AL3902"/>
      <c r="AM3902"/>
      <c r="AN3902"/>
      <c r="AO3902"/>
      <c r="AP3902"/>
      <c r="AQ3902"/>
      <c r="AR3902"/>
      <c r="AS3902"/>
      <c r="AT3902"/>
      <c r="AU3902"/>
      <c r="AV3902"/>
      <c r="AW3902"/>
      <c r="AX3902" t="inlineStr">
        <is>
          <t>Mortality</t>
        </is>
      </c>
      <c r="AY3902" t="inlineStr">
        <is>
          <t>Mortality</t>
        </is>
      </c>
      <c r="AZ3902" t="inlineStr">
        <is>
          <t>LC50</t>
        </is>
      </c>
      <c r="BA3902"/>
      <c r="BB3902" t="n">
        <v>4.0</v>
      </c>
      <c r="BC3902"/>
      <c r="BD3902"/>
      <c r="BE3902"/>
      <c r="BF3902"/>
      <c r="BG3902" t="inlineStr">
        <is>
          <t>Day(s)</t>
        </is>
      </c>
      <c r="BH3902"/>
      <c r="BI3902" t="inlineStr">
        <is>
          <t>DTXSID6020226</t>
        </is>
      </c>
      <c r="BJ3902" t="inlineStr">
        <is>
          <t>10.1007/BF01607766</t>
        </is>
      </c>
      <c r="BK3902"/>
      <c r="BL3902"/>
      <c r="BM3902"/>
      <c r="BN3902"/>
      <c r="BO3902"/>
      <c r="BP3902"/>
      <c r="BQ3902"/>
      <c r="BR3902"/>
      <c r="BS3902"/>
      <c r="BT3902" t="inlineStr">
        <is>
          <t>--</t>
        </is>
      </c>
      <c r="BU3902"/>
      <c r="BV3902"/>
      <c r="BW3902"/>
      <c r="BX3902"/>
      <c r="BY3902"/>
      <c r="BZ3902"/>
      <c r="CA3902"/>
      <c r="CB3902"/>
      <c r="CC3902"/>
      <c r="CD3902"/>
      <c r="CE3902"/>
      <c r="CF3902"/>
      <c r="CG3902"/>
      <c r="CH3902"/>
      <c r="CI3902" t="inlineStr">
        <is>
          <t xml:space="preserve"> ENDPT/PROBIT ANALYSIS//</t>
        </is>
      </c>
      <c r="CJ3902" t="inlineStr">
        <is>
          <t xml:space="preserve">   ENDPT/PROBIT ANALYSIS//</t>
        </is>
      </c>
      <c r="CK3902" t="inlineStr">
        <is>
          <t>Hall,W.S., R.L. Paulson, L.W.,Jr. Hall, and D.T. Burton</t>
        </is>
      </c>
      <c r="CL3902" t="n">
        <v>11956.0</v>
      </c>
      <c r="CM3902" t="inlineStr">
        <is>
          <t>Acute Toxicity of Cadmium and Sodium Pentachlorophenate to Daphnids and Fish</t>
        </is>
      </c>
      <c r="CN3902" t="inlineStr">
        <is>
          <t>Bull. Environ. Contam. Toxicol.37(2): 308-316</t>
        </is>
      </c>
      <c r="CO3902" t="n">
        <v>1986.0</v>
      </c>
      <c r="CP3902" t="inlineStr">
        <is>
          <t>Hall,W.S., R.L. Paulson, L.W.,Jr. Hall, and D.T. Burton (1986). Acute Toxicity of Cadmium and Sodium Pentachlorophenate to Daphnids and Fish. Bull. Environ. Contam. Toxicol., 37, (2), 308-316. doi:10.1007/BF01607766. ECOREF#:11956</t>
        </is>
      </c>
    </row>
    <row r="3903">
      <c r="A3903" t="n">
        <v>1.0108642E7</v>
      </c>
      <c r="B3903" t="inlineStr">
        <is>
          <t>Cadmium chloride (CdCl2)</t>
        </is>
      </c>
      <c r="C3903"/>
      <c r="D3903" t="inlineStr">
        <is>
          <t>Measured</t>
        </is>
      </c>
      <c r="E3903" t="inlineStr">
        <is>
          <t>Not coded</t>
        </is>
      </c>
      <c r="F3903"/>
      <c r="G3903"/>
      <c r="H3903"/>
      <c r="I3903"/>
      <c r="J3903"/>
      <c r="K3903"/>
      <c r="L3903" t="inlineStr">
        <is>
          <t>Pimephales promelas</t>
        </is>
      </c>
      <c r="M3903" t="inlineStr">
        <is>
          <t>Fathead Minnow</t>
        </is>
      </c>
      <c r="N3903" t="inlineStr">
        <is>
          <t>Neonate</t>
        </is>
      </c>
      <c r="O3903" t="inlineStr">
        <is>
          <t>&lt;</t>
        </is>
      </c>
      <c r="P3903" t="n">
        <v>24.0</v>
      </c>
      <c r="Q3903"/>
      <c r="R3903"/>
      <c r="S3903"/>
      <c r="T3903"/>
      <c r="U3903" t="inlineStr">
        <is>
          <t>Hour(s)</t>
        </is>
      </c>
      <c r="V3903" t="inlineStr">
        <is>
          <t>Static</t>
        </is>
      </c>
      <c r="W3903" t="inlineStr">
        <is>
          <t>Fresh water</t>
        </is>
      </c>
      <c r="X3903" t="inlineStr">
        <is>
          <t>Lab</t>
        </is>
      </c>
      <c r="Y3903"/>
      <c r="Z3903" t="inlineStr">
        <is>
          <t>Total</t>
        </is>
      </c>
      <c r="AA3903"/>
      <c r="AB3903" t="n">
        <v>0.138</v>
      </c>
      <c r="AC3903"/>
      <c r="AD3903"/>
      <c r="AE3903"/>
      <c r="AF3903"/>
      <c r="AG3903" t="inlineStr">
        <is>
          <t>AI mg/L</t>
        </is>
      </c>
      <c r="AH3903"/>
      <c r="AI3903"/>
      <c r="AJ3903"/>
      <c r="AK3903"/>
      <c r="AL3903"/>
      <c r="AM3903"/>
      <c r="AN3903"/>
      <c r="AO3903"/>
      <c r="AP3903"/>
      <c r="AQ3903"/>
      <c r="AR3903"/>
      <c r="AS3903"/>
      <c r="AT3903"/>
      <c r="AU3903"/>
      <c r="AV3903"/>
      <c r="AW3903"/>
      <c r="AX3903" t="inlineStr">
        <is>
          <t>Mortality</t>
        </is>
      </c>
      <c r="AY3903" t="inlineStr">
        <is>
          <t>Mortality</t>
        </is>
      </c>
      <c r="AZ3903" t="inlineStr">
        <is>
          <t>LC50</t>
        </is>
      </c>
      <c r="BA3903"/>
      <c r="BB3903" t="n">
        <v>4.0</v>
      </c>
      <c r="BC3903"/>
      <c r="BD3903"/>
      <c r="BE3903"/>
      <c r="BF3903"/>
      <c r="BG3903" t="inlineStr">
        <is>
          <t>Day(s)</t>
        </is>
      </c>
      <c r="BH3903"/>
      <c r="BI3903" t="inlineStr">
        <is>
          <t>DTXSID6020226</t>
        </is>
      </c>
      <c r="BJ3903"/>
      <c r="BK3903"/>
      <c r="BL3903"/>
      <c r="BM3903"/>
      <c r="BN3903"/>
      <c r="BO3903"/>
      <c r="BP3903"/>
      <c r="BQ3903"/>
      <c r="BR3903"/>
      <c r="BS3903"/>
      <c r="BT3903" t="inlineStr">
        <is>
          <t>--</t>
        </is>
      </c>
      <c r="BU3903"/>
      <c r="BV3903"/>
      <c r="BW3903"/>
      <c r="BX3903"/>
      <c r="BY3903"/>
      <c r="BZ3903"/>
      <c r="CA3903"/>
      <c r="CB3903"/>
      <c r="CC3903"/>
      <c r="CD3903"/>
      <c r="CE3903"/>
      <c r="CF3903"/>
      <c r="CG3903"/>
      <c r="CH3903"/>
      <c r="CI3903" t="inlineStr">
        <is>
          <t xml:space="preserve"> CONC/AVAILABLE//TESTID/15//</t>
        </is>
      </c>
      <c r="CJ3903" t="inlineStr">
        <is>
          <t xml:space="preserve">   CONC/AVAILABLE//TESTID/15//</t>
        </is>
      </c>
      <c r="CK3903" t="inlineStr">
        <is>
          <t>Gale,N.L., B.G. Wixson, and M. Erten</t>
        </is>
      </c>
      <c r="CL3903" t="n">
        <v>9180.0</v>
      </c>
      <c r="CM3903" t="inlineStr">
        <is>
          <t>An Evaluation of the Acute Toxicity of Lead, Zinc, and Cadmium in Missouri Ozark Groundwater</t>
        </is>
      </c>
      <c r="CN3903" t="inlineStr">
        <is>
          <t>Trace Subst. Environ. Health25:169-183</t>
        </is>
      </c>
      <c r="CO3903" t="n">
        <v>1992.0</v>
      </c>
      <c r="CP3903" t="inlineStr">
        <is>
          <t>Gale,N.L., B.G. Wixson, and M. Erten (1992). An Evaluation of the Acute Toxicity of Lead, Zinc, and Cadmium in Missouri Ozark Groundwater. Trace Subst. Environ. Health, 25, 169-183. ECOREF#:9180</t>
        </is>
      </c>
    </row>
    <row r="3904">
      <c r="A3904" t="n">
        <v>1.0108642E7</v>
      </c>
      <c r="B3904" t="inlineStr">
        <is>
          <t>Cadmium chloride (CdCl2)</t>
        </is>
      </c>
      <c r="C3904"/>
      <c r="D3904" t="inlineStr">
        <is>
          <t>Measured</t>
        </is>
      </c>
      <c r="E3904" t="inlineStr">
        <is>
          <t>Not coded</t>
        </is>
      </c>
      <c r="F3904"/>
      <c r="G3904"/>
      <c r="H3904"/>
      <c r="I3904"/>
      <c r="J3904"/>
      <c r="K3904"/>
      <c r="L3904" t="inlineStr">
        <is>
          <t>Pimephales promelas</t>
        </is>
      </c>
      <c r="M3904" t="inlineStr">
        <is>
          <t>Fathead Minnow</t>
        </is>
      </c>
      <c r="N3904" t="inlineStr">
        <is>
          <t>Neonate</t>
        </is>
      </c>
      <c r="O3904" t="inlineStr">
        <is>
          <t>&lt;</t>
        </is>
      </c>
      <c r="P3904" t="n">
        <v>24.0</v>
      </c>
      <c r="Q3904"/>
      <c r="R3904"/>
      <c r="S3904"/>
      <c r="T3904"/>
      <c r="U3904" t="inlineStr">
        <is>
          <t>Hour(s)</t>
        </is>
      </c>
      <c r="V3904" t="inlineStr">
        <is>
          <t>Static</t>
        </is>
      </c>
      <c r="W3904" t="inlineStr">
        <is>
          <t>Fresh water</t>
        </is>
      </c>
      <c r="X3904" t="inlineStr">
        <is>
          <t>Lab</t>
        </is>
      </c>
      <c r="Y3904"/>
      <c r="Z3904" t="inlineStr">
        <is>
          <t>Dissolved</t>
        </is>
      </c>
      <c r="AA3904"/>
      <c r="AB3904" t="n">
        <v>0.23</v>
      </c>
      <c r="AC3904"/>
      <c r="AD3904"/>
      <c r="AE3904"/>
      <c r="AF3904"/>
      <c r="AG3904" t="inlineStr">
        <is>
          <t>AI mg/L</t>
        </is>
      </c>
      <c r="AH3904"/>
      <c r="AI3904"/>
      <c r="AJ3904"/>
      <c r="AK3904"/>
      <c r="AL3904"/>
      <c r="AM3904"/>
      <c r="AN3904"/>
      <c r="AO3904"/>
      <c r="AP3904"/>
      <c r="AQ3904"/>
      <c r="AR3904"/>
      <c r="AS3904"/>
      <c r="AT3904"/>
      <c r="AU3904"/>
      <c r="AV3904"/>
      <c r="AW3904"/>
      <c r="AX3904" t="inlineStr">
        <is>
          <t>Mortality</t>
        </is>
      </c>
      <c r="AY3904" t="inlineStr">
        <is>
          <t>Mortality</t>
        </is>
      </c>
      <c r="AZ3904" t="inlineStr">
        <is>
          <t>LC50</t>
        </is>
      </c>
      <c r="BA3904"/>
      <c r="BB3904" t="n">
        <v>4.0</v>
      </c>
      <c r="BC3904"/>
      <c r="BD3904"/>
      <c r="BE3904"/>
      <c r="BF3904"/>
      <c r="BG3904" t="inlineStr">
        <is>
          <t>Day(s)</t>
        </is>
      </c>
      <c r="BH3904"/>
      <c r="BI3904" t="inlineStr">
        <is>
          <t>DTXSID6020226</t>
        </is>
      </c>
      <c r="BJ3904"/>
      <c r="BK3904"/>
      <c r="BL3904"/>
      <c r="BM3904"/>
      <c r="BN3904"/>
      <c r="BO3904"/>
      <c r="BP3904"/>
      <c r="BQ3904"/>
      <c r="BR3904"/>
      <c r="BS3904"/>
      <c r="BT3904" t="inlineStr">
        <is>
          <t>--</t>
        </is>
      </c>
      <c r="BU3904"/>
      <c r="BV3904"/>
      <c r="BW3904"/>
      <c r="BX3904"/>
      <c r="BY3904"/>
      <c r="BZ3904"/>
      <c r="CA3904"/>
      <c r="CB3904"/>
      <c r="CC3904"/>
      <c r="CD3904"/>
      <c r="CE3904"/>
      <c r="CF3904"/>
      <c r="CG3904"/>
      <c r="CH3904"/>
      <c r="CI3904" t="inlineStr">
        <is>
          <t xml:space="preserve"> CONC/EASILY DISSOLVED//TESTID/15//</t>
        </is>
      </c>
      <c r="CJ3904" t="inlineStr">
        <is>
          <t xml:space="preserve">   CONC/EASILY DISSOLVED//TESTID/15//</t>
        </is>
      </c>
      <c r="CK3904" t="inlineStr">
        <is>
          <t>Gale,N.L., B.G. Wixson, and M. Erten</t>
        </is>
      </c>
      <c r="CL3904" t="n">
        <v>9180.0</v>
      </c>
      <c r="CM3904" t="inlineStr">
        <is>
          <t>An Evaluation of the Acute Toxicity of Lead, Zinc, and Cadmium in Missouri Ozark Groundwater</t>
        </is>
      </c>
      <c r="CN3904" t="inlineStr">
        <is>
          <t>Trace Subst. Environ. Health25:169-183</t>
        </is>
      </c>
      <c r="CO3904" t="n">
        <v>1992.0</v>
      </c>
      <c r="CP3904" t="inlineStr">
        <is>
          <t>Gale,N.L., B.G. Wixson, and M. Erten (1992). An Evaluation of the Acute Toxicity of Lead, Zinc, and Cadmium in Missouri Ozark Groundwater. Trace Subst. Environ. Health, 25, 169-183. ECOREF#:9180</t>
        </is>
      </c>
    </row>
    <row r="3905">
      <c r="A3905" t="n">
        <v>1.0108642E7</v>
      </c>
      <c r="B3905" t="inlineStr">
        <is>
          <t>Cadmium chloride (CdCl2)</t>
        </is>
      </c>
      <c r="C3905" t="inlineStr">
        <is>
          <t>Reagent Grade, Purissium, Purum, Puriss, Puris, Reinst</t>
        </is>
      </c>
      <c r="D3905" t="inlineStr">
        <is>
          <t>Measured</t>
        </is>
      </c>
      <c r="E3905" t="inlineStr">
        <is>
          <t>Not coded</t>
        </is>
      </c>
      <c r="F3905"/>
      <c r="G3905"/>
      <c r="H3905"/>
      <c r="I3905"/>
      <c r="J3905"/>
      <c r="K3905"/>
      <c r="L3905" t="inlineStr">
        <is>
          <t>Pimephales promelas</t>
        </is>
      </c>
      <c r="M3905" t="inlineStr">
        <is>
          <t>Fathead Minnow</t>
        </is>
      </c>
      <c r="N3905" t="inlineStr">
        <is>
          <t>Neonate</t>
        </is>
      </c>
      <c r="O3905" t="inlineStr">
        <is>
          <t>&lt;</t>
        </is>
      </c>
      <c r="P3905" t="n">
        <v>24.0</v>
      </c>
      <c r="Q3905"/>
      <c r="R3905"/>
      <c r="S3905"/>
      <c r="T3905"/>
      <c r="U3905" t="inlineStr">
        <is>
          <t>Hour(s)</t>
        </is>
      </c>
      <c r="V3905" t="inlineStr">
        <is>
          <t>Static</t>
        </is>
      </c>
      <c r="W3905" t="inlineStr">
        <is>
          <t>Fresh water</t>
        </is>
      </c>
      <c r="X3905" t="inlineStr">
        <is>
          <t>Lab</t>
        </is>
      </c>
      <c r="Y3905" t="inlineStr">
        <is>
          <t>7-19</t>
        </is>
      </c>
      <c r="Z3905" t="inlineStr">
        <is>
          <t>Total</t>
        </is>
      </c>
      <c r="AA3905"/>
      <c r="AB3905" t="n">
        <v>0.237</v>
      </c>
      <c r="AC3905"/>
      <c r="AD3905"/>
      <c r="AE3905"/>
      <c r="AF3905"/>
      <c r="AG3905" t="inlineStr">
        <is>
          <t>AI mg/L</t>
        </is>
      </c>
      <c r="AH3905"/>
      <c r="AI3905"/>
      <c r="AJ3905"/>
      <c r="AK3905"/>
      <c r="AL3905"/>
      <c r="AM3905"/>
      <c r="AN3905"/>
      <c r="AO3905"/>
      <c r="AP3905"/>
      <c r="AQ3905"/>
      <c r="AR3905"/>
      <c r="AS3905"/>
      <c r="AT3905"/>
      <c r="AU3905"/>
      <c r="AV3905"/>
      <c r="AW3905"/>
      <c r="AX3905" t="inlineStr">
        <is>
          <t>Mortality</t>
        </is>
      </c>
      <c r="AY3905" t="inlineStr">
        <is>
          <t>Mortality</t>
        </is>
      </c>
      <c r="AZ3905" t="inlineStr">
        <is>
          <t>LC50</t>
        </is>
      </c>
      <c r="BA3905"/>
      <c r="BB3905" t="n">
        <v>4.0</v>
      </c>
      <c r="BC3905"/>
      <c r="BD3905"/>
      <c r="BE3905"/>
      <c r="BF3905"/>
      <c r="BG3905" t="inlineStr">
        <is>
          <t>Day(s)</t>
        </is>
      </c>
      <c r="BH3905" t="inlineStr">
        <is>
          <t>Finely ground</t>
        </is>
      </c>
      <c r="BI3905" t="inlineStr">
        <is>
          <t>DTXSID6020226</t>
        </is>
      </c>
      <c r="BJ3905" t="inlineStr">
        <is>
          <t>10.3184/095422998782775826</t>
        </is>
      </c>
      <c r="BK3905"/>
      <c r="BL3905"/>
      <c r="BM3905"/>
      <c r="BN3905"/>
      <c r="BO3905"/>
      <c r="BP3905"/>
      <c r="BQ3905"/>
      <c r="BR3905"/>
      <c r="BS3905"/>
      <c r="BT3905" t="inlineStr">
        <is>
          <t>--</t>
        </is>
      </c>
      <c r="BU3905"/>
      <c r="BV3905"/>
      <c r="BW3905"/>
      <c r="BX3905"/>
      <c r="BY3905"/>
      <c r="BZ3905"/>
      <c r="CA3905"/>
      <c r="CB3905"/>
      <c r="CC3905"/>
      <c r="CD3905"/>
      <c r="CE3905"/>
      <c r="CF3905"/>
      <c r="CG3905"/>
      <c r="CH3905"/>
      <c r="CI3905" t="inlineStr">
        <is>
          <t xml:space="preserve"> DNUM/7-19//TESTID/19//CONC TYPE FRACTIONS ALSO REPORTED AS NOMINAL, AVAILABLE AND EASILY DISSOLVED//</t>
        </is>
      </c>
      <c r="CJ3905" t="inlineStr">
        <is>
          <t xml:space="preserve">   DNUM/7-19//TESTID/19//CONC TYPE FRACTIONS ALSO REPORTED AS NOMINAL, AVAILABLE AND EASILY DISSOLVED//</t>
        </is>
      </c>
      <c r="CK3905" t="inlineStr">
        <is>
          <t>Erten-Unal,M., B.G. Wixson, N. Gale, and J.L. Pitt</t>
        </is>
      </c>
      <c r="CL3905" t="n">
        <v>76100.0</v>
      </c>
      <c r="CM3905" t="inlineStr">
        <is>
          <t>Evaluation of Toxicity, Bioavailability and Speciation of Lead, Zinc and Cadmium in Mine/Mill Wastewaters</t>
        </is>
      </c>
      <c r="CN3905" t="inlineStr">
        <is>
          <t>Chem. Spec. Bioavail.10(2): 37-46</t>
        </is>
      </c>
      <c r="CO3905" t="n">
        <v>1998.0</v>
      </c>
      <c r="CP3905" t="inlineStr">
        <is>
          <t>Erten-Unal,M., B.G. Wixson, N. Gale, and J.L. Pitt (1998). Evaluation of Toxicity, Bioavailability and Speciation of Lead, Zinc and Cadmium in Mine/Mill Wastewaters. Chem. Spec. Bioavail., 10, (2), 37-46. doi:10.3184/095422998782775826. ECOREF#:76100</t>
        </is>
      </c>
    </row>
    <row r="3906">
      <c r="A3906" t="n">
        <v>1.0108642E7</v>
      </c>
      <c r="B3906" t="inlineStr">
        <is>
          <t>Cadmium chloride (CdCl2)</t>
        </is>
      </c>
      <c r="C3906" t="inlineStr">
        <is>
          <t>American chemical society grade</t>
        </is>
      </c>
      <c r="D3906" t="inlineStr">
        <is>
          <t>Unmeasured</t>
        </is>
      </c>
      <c r="E3906" t="inlineStr">
        <is>
          <t>Not coded</t>
        </is>
      </c>
      <c r="F3906"/>
      <c r="G3906"/>
      <c r="H3906"/>
      <c r="I3906"/>
      <c r="J3906"/>
      <c r="K3906"/>
      <c r="L3906" t="inlineStr">
        <is>
          <t>Pimephales promelas</t>
        </is>
      </c>
      <c r="M3906" t="inlineStr">
        <is>
          <t>Fathead Minnow</t>
        </is>
      </c>
      <c r="N3906"/>
      <c r="O3906"/>
      <c r="P3906"/>
      <c r="Q3906"/>
      <c r="R3906"/>
      <c r="S3906"/>
      <c r="T3906"/>
      <c r="U3906"/>
      <c r="V3906" t="inlineStr">
        <is>
          <t>Static</t>
        </is>
      </c>
      <c r="W3906" t="inlineStr">
        <is>
          <t>Fresh water</t>
        </is>
      </c>
      <c r="X3906" t="inlineStr">
        <is>
          <t>Lab</t>
        </is>
      </c>
      <c r="Y3906"/>
      <c r="Z3906" t="inlineStr">
        <is>
          <t>Total</t>
        </is>
      </c>
      <c r="AA3906"/>
      <c r="AB3906" t="n">
        <v>3.89</v>
      </c>
      <c r="AC3906"/>
      <c r="AD3906" t="n">
        <v>3.23</v>
      </c>
      <c r="AE3906"/>
      <c r="AF3906" t="n">
        <v>4.47</v>
      </c>
      <c r="AG3906" t="inlineStr">
        <is>
          <t>AI mg/L</t>
        </is>
      </c>
      <c r="AH3906"/>
      <c r="AI3906"/>
      <c r="AJ3906"/>
      <c r="AK3906"/>
      <c r="AL3906"/>
      <c r="AM3906"/>
      <c r="AN3906"/>
      <c r="AO3906"/>
      <c r="AP3906"/>
      <c r="AQ3906"/>
      <c r="AR3906"/>
      <c r="AS3906"/>
      <c r="AT3906"/>
      <c r="AU3906"/>
      <c r="AV3906"/>
      <c r="AW3906"/>
      <c r="AX3906" t="inlineStr">
        <is>
          <t>Mortality</t>
        </is>
      </c>
      <c r="AY3906" t="inlineStr">
        <is>
          <t>Mortality</t>
        </is>
      </c>
      <c r="AZ3906" t="inlineStr">
        <is>
          <t>LC50</t>
        </is>
      </c>
      <c r="BA3906"/>
      <c r="BB3906" t="n">
        <v>4.0</v>
      </c>
      <c r="BC3906"/>
      <c r="BD3906"/>
      <c r="BE3906"/>
      <c r="BF3906"/>
      <c r="BG3906" t="inlineStr">
        <is>
          <t>Day(s)</t>
        </is>
      </c>
      <c r="BH3906"/>
      <c r="BI3906" t="inlineStr">
        <is>
          <t>DTXSID6020226</t>
        </is>
      </c>
      <c r="BJ3906"/>
      <c r="BK3906"/>
      <c r="BL3906"/>
      <c r="BM3906"/>
      <c r="BN3906"/>
      <c r="BO3906"/>
      <c r="BP3906"/>
      <c r="BQ3906"/>
      <c r="BR3906"/>
      <c r="BS3906"/>
      <c r="BT3906" t="inlineStr">
        <is>
          <t>--</t>
        </is>
      </c>
      <c r="BU3906"/>
      <c r="BV3906"/>
      <c r="BW3906"/>
      <c r="BX3906"/>
      <c r="BY3906"/>
      <c r="BZ3906"/>
      <c r="CA3906"/>
      <c r="CB3906"/>
      <c r="CC3906"/>
      <c r="CD3906"/>
      <c r="CE3906"/>
      <c r="CF3906"/>
      <c r="CG3906"/>
      <c r="CH3906"/>
      <c r="CI3906"/>
      <c r="CJ3906"/>
      <c r="CK3906" t="inlineStr">
        <is>
          <t>Birge,W.J., W.H. Benson, and J.A. Black</t>
        </is>
      </c>
      <c r="CL3906" t="n">
        <v>10237.0</v>
      </c>
      <c r="CM3906" t="inlineStr">
        <is>
          <t>The Induction of Tolerance to Heavy Metals in Natural and Laboratory Populations of Fish</t>
        </is>
      </c>
      <c r="CN3906" t="inlineStr">
        <is>
          <t>Res.Rep.No.141, Water Resour.Res.Inst., Univ.of Kentucky, Lexington, KY:26 p.</t>
        </is>
      </c>
      <c r="CO3906" t="n">
        <v>1983.0</v>
      </c>
      <c r="CP3906" t="inlineStr">
        <is>
          <t>Birge,W.J., W.H. Benson, and J.A. Black (1983). The Induction of Tolerance to Heavy Metals in Natural and Laboratory Populations of Fish. Res.Rep.No.141, Water Resour.Res.Inst., Univ.of Kentucky, Lexington, KY, 26 p. ECOREF#:10237</t>
        </is>
      </c>
    </row>
    <row r="3907">
      <c r="A3907" t="n">
        <v>1.0108642E7</v>
      </c>
      <c r="B3907" t="inlineStr">
        <is>
          <t>Cadmium chloride (CdCl2)</t>
        </is>
      </c>
      <c r="C3907"/>
      <c r="D3907" t="inlineStr">
        <is>
          <t>Measured</t>
        </is>
      </c>
      <c r="E3907" t="inlineStr">
        <is>
          <t>Not coded</t>
        </is>
      </c>
      <c r="F3907"/>
      <c r="G3907"/>
      <c r="H3907"/>
      <c r="I3907"/>
      <c r="J3907"/>
      <c r="K3907"/>
      <c r="L3907" t="inlineStr">
        <is>
          <t>Pimephales promelas</t>
        </is>
      </c>
      <c r="M3907" t="inlineStr">
        <is>
          <t>Fathead Minnow</t>
        </is>
      </c>
      <c r="N3907" t="inlineStr">
        <is>
          <t>Adult</t>
        </is>
      </c>
      <c r="O3907"/>
      <c r="P3907"/>
      <c r="Q3907"/>
      <c r="R3907"/>
      <c r="S3907"/>
      <c r="T3907"/>
      <c r="U3907"/>
      <c r="V3907" t="inlineStr">
        <is>
          <t>Static</t>
        </is>
      </c>
      <c r="W3907" t="inlineStr">
        <is>
          <t>Fresh water</t>
        </is>
      </c>
      <c r="X3907" t="inlineStr">
        <is>
          <t>Lab</t>
        </is>
      </c>
      <c r="Y3907"/>
      <c r="Z3907" t="inlineStr">
        <is>
          <t>Total</t>
        </is>
      </c>
      <c r="AA3907"/>
      <c r="AB3907" t="n">
        <v>1.83</v>
      </c>
      <c r="AC3907"/>
      <c r="AD3907" t="n">
        <v>1.26</v>
      </c>
      <c r="AE3907"/>
      <c r="AF3907" t="n">
        <v>2.88</v>
      </c>
      <c r="AG3907" t="inlineStr">
        <is>
          <t>AI mg/L</t>
        </is>
      </c>
      <c r="AH3907"/>
      <c r="AI3907"/>
      <c r="AJ3907"/>
      <c r="AK3907"/>
      <c r="AL3907"/>
      <c r="AM3907"/>
      <c r="AN3907"/>
      <c r="AO3907"/>
      <c r="AP3907"/>
      <c r="AQ3907"/>
      <c r="AR3907"/>
      <c r="AS3907"/>
      <c r="AT3907"/>
      <c r="AU3907"/>
      <c r="AV3907"/>
      <c r="AW3907"/>
      <c r="AX3907" t="inlineStr">
        <is>
          <t>Mortality</t>
        </is>
      </c>
      <c r="AY3907" t="inlineStr">
        <is>
          <t>Mortality</t>
        </is>
      </c>
      <c r="AZ3907" t="inlineStr">
        <is>
          <t>LC50</t>
        </is>
      </c>
      <c r="BA3907"/>
      <c r="BB3907" t="n">
        <v>4.0</v>
      </c>
      <c r="BC3907"/>
      <c r="BD3907"/>
      <c r="BE3907"/>
      <c r="BF3907"/>
      <c r="BG3907" t="inlineStr">
        <is>
          <t>Day(s)</t>
        </is>
      </c>
      <c r="BH3907"/>
      <c r="BI3907" t="inlineStr">
        <is>
          <t>DTXSID6020226</t>
        </is>
      </c>
      <c r="BJ3907" t="inlineStr">
        <is>
          <t>10.1002/etc.5620040211</t>
        </is>
      </c>
      <c r="BK3907"/>
      <c r="BL3907"/>
      <c r="BM3907"/>
      <c r="BN3907"/>
      <c r="BO3907"/>
      <c r="BP3907"/>
      <c r="BQ3907"/>
      <c r="BR3907"/>
      <c r="BS3907"/>
      <c r="BT3907" t="inlineStr">
        <is>
          <t>--</t>
        </is>
      </c>
      <c r="BU3907"/>
      <c r="BV3907"/>
      <c r="BW3907"/>
      <c r="BX3907"/>
      <c r="BY3907"/>
      <c r="BZ3907"/>
      <c r="CA3907"/>
      <c r="CB3907"/>
      <c r="CC3907"/>
      <c r="CD3907"/>
      <c r="CE3907"/>
      <c r="CF3907"/>
      <c r="CG3907"/>
      <c r="CH3907"/>
      <c r="CI3907"/>
      <c r="CJ3907"/>
      <c r="CK3907" t="inlineStr">
        <is>
          <t>Benson,W.H., and W.J. Birge</t>
        </is>
      </c>
      <c r="CL3907" t="n">
        <v>10551.0</v>
      </c>
      <c r="CM3907" t="inlineStr">
        <is>
          <t>Heavy Metal Tolerance and Metallothionein Induction in Fathead Minnows:  Results From Field and Laboratory Investigations</t>
        </is>
      </c>
      <c r="CN3907" t="inlineStr">
        <is>
          <t>Environ. Toxicol. Chem.4(2): 209-217</t>
        </is>
      </c>
      <c r="CO3907" t="n">
        <v>1983.0</v>
      </c>
      <c r="CP3907" t="inlineStr">
        <is>
          <t>Benson,W.H., and W.J. Birge (1983). Heavy Metal Tolerance and Metallothionein Induction in Fathead Minnows:  Results From Field and Laboratory Investigations. Environ. Toxicol. Chem., 4, (2), 209-217. doi:10.1002/etc.5620040211. ECOREF#:10551</t>
        </is>
      </c>
    </row>
    <row r="3908">
      <c r="A3908" t="n">
        <v>1.0108642E7</v>
      </c>
      <c r="B3908" t="inlineStr">
        <is>
          <t>Cadmium chloride (CdCl2)</t>
        </is>
      </c>
      <c r="C3908" t="inlineStr">
        <is>
          <t>Reagent Grade, Purissium, Purum, Puriss, Puris, Reinst</t>
        </is>
      </c>
      <c r="D3908" t="inlineStr">
        <is>
          <t>Measured</t>
        </is>
      </c>
      <c r="E3908" t="inlineStr">
        <is>
          <t>Not coded</t>
        </is>
      </c>
      <c r="F3908"/>
      <c r="G3908"/>
      <c r="H3908"/>
      <c r="I3908"/>
      <c r="J3908"/>
      <c r="K3908"/>
      <c r="L3908" t="inlineStr">
        <is>
          <t>Pimephales promelas</t>
        </is>
      </c>
      <c r="M3908" t="inlineStr">
        <is>
          <t>Fathead Minnow</t>
        </is>
      </c>
      <c r="N3908" t="inlineStr">
        <is>
          <t>Juvenile</t>
        </is>
      </c>
      <c r="O3908"/>
      <c r="P3908"/>
      <c r="Q3908"/>
      <c r="R3908"/>
      <c r="S3908"/>
      <c r="T3908"/>
      <c r="U3908"/>
      <c r="V3908" t="inlineStr">
        <is>
          <t>Static</t>
        </is>
      </c>
      <c r="W3908" t="inlineStr">
        <is>
          <t>Fresh water</t>
        </is>
      </c>
      <c r="X3908" t="inlineStr">
        <is>
          <t>Lab</t>
        </is>
      </c>
      <c r="Y3908"/>
      <c r="Z3908" t="inlineStr">
        <is>
          <t>Total</t>
        </is>
      </c>
      <c r="AA3908"/>
      <c r="AB3908" t="n">
        <v>3.51</v>
      </c>
      <c r="AC3908"/>
      <c r="AD3908" t="n">
        <v>3.03</v>
      </c>
      <c r="AE3908"/>
      <c r="AF3908" t="n">
        <v>4.07</v>
      </c>
      <c r="AG3908" t="inlineStr">
        <is>
          <t>AI mg/L</t>
        </is>
      </c>
      <c r="AH3908"/>
      <c r="AI3908"/>
      <c r="AJ3908"/>
      <c r="AK3908"/>
      <c r="AL3908"/>
      <c r="AM3908"/>
      <c r="AN3908"/>
      <c r="AO3908"/>
      <c r="AP3908"/>
      <c r="AQ3908"/>
      <c r="AR3908"/>
      <c r="AS3908"/>
      <c r="AT3908"/>
      <c r="AU3908"/>
      <c r="AV3908"/>
      <c r="AW3908"/>
      <c r="AX3908" t="inlineStr">
        <is>
          <t>Mortality</t>
        </is>
      </c>
      <c r="AY3908" t="inlineStr">
        <is>
          <t>Mortality</t>
        </is>
      </c>
      <c r="AZ3908" t="inlineStr">
        <is>
          <t>LC50</t>
        </is>
      </c>
      <c r="BA3908"/>
      <c r="BB3908" t="n">
        <v>4.0</v>
      </c>
      <c r="BC3908"/>
      <c r="BD3908"/>
      <c r="BE3908"/>
      <c r="BF3908"/>
      <c r="BG3908" t="inlineStr">
        <is>
          <t>Day(s)</t>
        </is>
      </c>
      <c r="BH3908"/>
      <c r="BI3908" t="inlineStr">
        <is>
          <t>DTXSID6020226</t>
        </is>
      </c>
      <c r="BJ3908" t="inlineStr">
        <is>
          <t>10.1016/0043-1354(87)90211-9</t>
        </is>
      </c>
      <c r="BK3908"/>
      <c r="BL3908"/>
      <c r="BM3908"/>
      <c r="BN3908"/>
      <c r="BO3908"/>
      <c r="BP3908"/>
      <c r="BQ3908"/>
      <c r="BR3908"/>
      <c r="BS3908"/>
      <c r="BT3908" t="inlineStr">
        <is>
          <t>--</t>
        </is>
      </c>
      <c r="BU3908"/>
      <c r="BV3908"/>
      <c r="BW3908"/>
      <c r="BX3908"/>
      <c r="BY3908"/>
      <c r="BZ3908"/>
      <c r="CA3908"/>
      <c r="CB3908"/>
      <c r="CC3908"/>
      <c r="CD3908"/>
      <c r="CE3908"/>
      <c r="CF3908"/>
      <c r="CG3908"/>
      <c r="CH3908"/>
      <c r="CI3908" t="inlineStr">
        <is>
          <t xml:space="preserve"> CONC/FREE ION LC50 2430(2020-2830)//</t>
        </is>
      </c>
      <c r="CJ3908" t="inlineStr">
        <is>
          <t xml:space="preserve">   CONC/FREE ION LC50 2430(2020-2830)//</t>
        </is>
      </c>
      <c r="CK3908" t="inlineStr">
        <is>
          <t>Sherman,R.E., S.P. Gloss, and L.W. Lion</t>
        </is>
      </c>
      <c r="CL3908" t="n">
        <v>12647.0</v>
      </c>
      <c r="CM3908" t="inlineStr">
        <is>
          <t>A Comparison of Toxicity Tests Conducted in the Laboratory and in Experimental Ponds Using Cadmium and the Fathead Minnow (Pimephales promelas)</t>
        </is>
      </c>
      <c r="CN3908" t="inlineStr">
        <is>
          <t>Water Res.21(3): 317-323</t>
        </is>
      </c>
      <c r="CO3908" t="n">
        <v>1987.0</v>
      </c>
      <c r="CP3908" t="inlineStr">
        <is>
          <t>Sherman,R.E., S.P. Gloss, and L.W. Lion (1987). A Comparison of Toxicity Tests Conducted in the Laboratory and in Experimental Ponds Using Cadmium and the Fathead Minnow (Pimephales promelas). Water Res., 21, (3), 317-323. doi:10.1016/0043-1354(87)90211-9. ECOREF#:12647</t>
        </is>
      </c>
    </row>
    <row r="3909">
      <c r="A3909" t="n">
        <v>1.0108642E7</v>
      </c>
      <c r="B3909" t="inlineStr">
        <is>
          <t>Cadmium chloride (CdCl2)</t>
        </is>
      </c>
      <c r="C3909" t="inlineStr">
        <is>
          <t>American chemical society grade</t>
        </is>
      </c>
      <c r="D3909" t="inlineStr">
        <is>
          <t>Unmeasured</t>
        </is>
      </c>
      <c r="E3909" t="inlineStr">
        <is>
          <t>Not coded</t>
        </is>
      </c>
      <c r="F3909"/>
      <c r="G3909"/>
      <c r="H3909"/>
      <c r="I3909"/>
      <c r="J3909"/>
      <c r="K3909"/>
      <c r="L3909" t="inlineStr">
        <is>
          <t>Pimephales promelas</t>
        </is>
      </c>
      <c r="M3909" t="inlineStr">
        <is>
          <t>Fathead Minnow</t>
        </is>
      </c>
      <c r="N3909"/>
      <c r="O3909"/>
      <c r="P3909"/>
      <c r="Q3909"/>
      <c r="R3909"/>
      <c r="S3909"/>
      <c r="T3909"/>
      <c r="U3909"/>
      <c r="V3909" t="inlineStr">
        <is>
          <t>Static</t>
        </is>
      </c>
      <c r="W3909" t="inlineStr">
        <is>
          <t>Fresh water</t>
        </is>
      </c>
      <c r="X3909" t="inlineStr">
        <is>
          <t>Lab</t>
        </is>
      </c>
      <c r="Y3909"/>
      <c r="Z3909" t="inlineStr">
        <is>
          <t>Total</t>
        </is>
      </c>
      <c r="AA3909"/>
      <c r="AB3909" t="n">
        <v>3.06</v>
      </c>
      <c r="AC3909"/>
      <c r="AD3909" t="n">
        <v>2.0</v>
      </c>
      <c r="AE3909"/>
      <c r="AF3909" t="n">
        <v>3.81</v>
      </c>
      <c r="AG3909" t="inlineStr">
        <is>
          <t>AI mg/L</t>
        </is>
      </c>
      <c r="AH3909"/>
      <c r="AI3909"/>
      <c r="AJ3909"/>
      <c r="AK3909"/>
      <c r="AL3909"/>
      <c r="AM3909"/>
      <c r="AN3909"/>
      <c r="AO3909"/>
      <c r="AP3909"/>
      <c r="AQ3909"/>
      <c r="AR3909"/>
      <c r="AS3909"/>
      <c r="AT3909"/>
      <c r="AU3909"/>
      <c r="AV3909"/>
      <c r="AW3909"/>
      <c r="AX3909" t="inlineStr">
        <is>
          <t>Mortality</t>
        </is>
      </c>
      <c r="AY3909" t="inlineStr">
        <is>
          <t>Mortality</t>
        </is>
      </c>
      <c r="AZ3909" t="inlineStr">
        <is>
          <t>LC50</t>
        </is>
      </c>
      <c r="BA3909"/>
      <c r="BB3909" t="n">
        <v>4.0</v>
      </c>
      <c r="BC3909"/>
      <c r="BD3909"/>
      <c r="BE3909"/>
      <c r="BF3909"/>
      <c r="BG3909" t="inlineStr">
        <is>
          <t>Day(s)</t>
        </is>
      </c>
      <c r="BH3909"/>
      <c r="BI3909" t="inlineStr">
        <is>
          <t>DTXSID6020226</t>
        </is>
      </c>
      <c r="BJ3909"/>
      <c r="BK3909"/>
      <c r="BL3909"/>
      <c r="BM3909"/>
      <c r="BN3909"/>
      <c r="BO3909"/>
      <c r="BP3909"/>
      <c r="BQ3909"/>
      <c r="BR3909"/>
      <c r="BS3909"/>
      <c r="BT3909" t="inlineStr">
        <is>
          <t>--</t>
        </is>
      </c>
      <c r="BU3909"/>
      <c r="BV3909"/>
      <c r="BW3909"/>
      <c r="BX3909"/>
      <c r="BY3909"/>
      <c r="BZ3909"/>
      <c r="CA3909"/>
      <c r="CB3909"/>
      <c r="CC3909"/>
      <c r="CD3909"/>
      <c r="CE3909"/>
      <c r="CF3909"/>
      <c r="CG3909"/>
      <c r="CH3909"/>
      <c r="CI3909"/>
      <c r="CJ3909"/>
      <c r="CK3909" t="inlineStr">
        <is>
          <t>Birge,W.J., W.H. Benson, and J.A. Black</t>
        </is>
      </c>
      <c r="CL3909" t="n">
        <v>10237.0</v>
      </c>
      <c r="CM3909" t="inlineStr">
        <is>
          <t>The Induction of Tolerance to Heavy Metals in Natural and Laboratory Populations of Fish</t>
        </is>
      </c>
      <c r="CN3909" t="inlineStr">
        <is>
          <t>Res.Rep.No.141, Water Resour.Res.Inst., Univ.of Kentucky, Lexington, KY:26 p.</t>
        </is>
      </c>
      <c r="CO3909" t="n">
        <v>1983.0</v>
      </c>
      <c r="CP3909" t="inlineStr">
        <is>
          <t>Birge,W.J., W.H. Benson, and J.A. Black (1983). The Induction of Tolerance to Heavy Metals in Natural and Laboratory Populations of Fish. Res.Rep.No.141, Water Resour.Res.Inst., Univ.of Kentucky, Lexington, KY, 26 p. ECOREF#:10237</t>
        </is>
      </c>
    </row>
    <row r="3910">
      <c r="A3910" t="n">
        <v>1.0108642E7</v>
      </c>
      <c r="B3910" t="inlineStr">
        <is>
          <t>Cadmium chloride (CdCl2)</t>
        </is>
      </c>
      <c r="C3910"/>
      <c r="D3910" t="inlineStr">
        <is>
          <t>Unmeasured</t>
        </is>
      </c>
      <c r="E3910" t="inlineStr">
        <is>
          <t>Other Method</t>
        </is>
      </c>
      <c r="F3910"/>
      <c r="G3910"/>
      <c r="H3910"/>
      <c r="I3910"/>
      <c r="J3910"/>
      <c r="K3910"/>
      <c r="L3910" t="inlineStr">
        <is>
          <t>Pimephales promelas</t>
        </is>
      </c>
      <c r="M3910" t="inlineStr">
        <is>
          <t>Fathead Minnow</t>
        </is>
      </c>
      <c r="N3910"/>
      <c r="O3910"/>
      <c r="P3910"/>
      <c r="Q3910"/>
      <c r="R3910"/>
      <c r="S3910"/>
      <c r="T3910"/>
      <c r="U3910"/>
      <c r="V3910" t="inlineStr">
        <is>
          <t>Static</t>
        </is>
      </c>
      <c r="W3910" t="inlineStr">
        <is>
          <t>Fresh water</t>
        </is>
      </c>
      <c r="X3910" t="inlineStr">
        <is>
          <t>Lab</t>
        </is>
      </c>
      <c r="Y3910" t="n">
        <v>6.0</v>
      </c>
      <c r="Z3910" t="inlineStr">
        <is>
          <t>Total</t>
        </is>
      </c>
      <c r="AA3910"/>
      <c r="AB3910" t="n">
        <v>72.6</v>
      </c>
      <c r="AC3910"/>
      <c r="AD3910" t="n">
        <v>52.7</v>
      </c>
      <c r="AE3910"/>
      <c r="AF3910" t="n">
        <v>105.0</v>
      </c>
      <c r="AG3910" t="inlineStr">
        <is>
          <t>AI mg/L</t>
        </is>
      </c>
      <c r="AH3910"/>
      <c r="AI3910"/>
      <c r="AJ3910"/>
      <c r="AK3910"/>
      <c r="AL3910"/>
      <c r="AM3910"/>
      <c r="AN3910"/>
      <c r="AO3910"/>
      <c r="AP3910"/>
      <c r="AQ3910"/>
      <c r="AR3910"/>
      <c r="AS3910"/>
      <c r="AT3910"/>
      <c r="AU3910"/>
      <c r="AV3910"/>
      <c r="AW3910"/>
      <c r="AX3910" t="inlineStr">
        <is>
          <t>Mortality</t>
        </is>
      </c>
      <c r="AY3910" t="inlineStr">
        <is>
          <t>Mortality</t>
        </is>
      </c>
      <c r="AZ3910" t="inlineStr">
        <is>
          <t>LC50</t>
        </is>
      </c>
      <c r="BA3910"/>
      <c r="BB3910" t="n">
        <v>4.0</v>
      </c>
      <c r="BC3910"/>
      <c r="BD3910"/>
      <c r="BE3910"/>
      <c r="BF3910"/>
      <c r="BG3910" t="inlineStr">
        <is>
          <t>Day(s)</t>
        </is>
      </c>
      <c r="BH3910"/>
      <c r="BI3910" t="inlineStr">
        <is>
          <t>DTXSID6020226</t>
        </is>
      </c>
      <c r="BJ3910"/>
      <c r="BK3910"/>
      <c r="BL3910"/>
      <c r="BM3910"/>
      <c r="BN3910"/>
      <c r="BO3910"/>
      <c r="BP3910"/>
      <c r="BQ3910"/>
      <c r="BR3910"/>
      <c r="BS3910"/>
      <c r="BT3910" t="inlineStr">
        <is>
          <t>--</t>
        </is>
      </c>
      <c r="BU3910"/>
      <c r="BV3910"/>
      <c r="BW3910"/>
      <c r="BX3910"/>
      <c r="BY3910"/>
      <c r="BZ3910"/>
      <c r="CA3910"/>
      <c r="CB3910"/>
      <c r="CC3910"/>
      <c r="CD3910"/>
      <c r="CE3910"/>
      <c r="CF3910"/>
      <c r="CG3910"/>
      <c r="CH3910"/>
      <c r="CI3910"/>
      <c r="CJ3910" t="inlineStr">
        <is>
          <t xml:space="preserve">SOURCE/REARED IN PONDS AT THE STATE FISH HATCHERY AT NEWTON, OHIO//TMETH/AMERICAN PUBLIC HEALTH ASSOCIATION (1960)//MEDIA/SOFT DILUENT WATER //   </t>
        </is>
      </c>
      <c r="CK3910" t="inlineStr">
        <is>
          <t>Pickering,Q.H., and C. Henderson</t>
        </is>
      </c>
      <c r="CL3910" t="n">
        <v>2033.0</v>
      </c>
      <c r="CM3910" t="inlineStr">
        <is>
          <t>The Acute Toxicity of Some Heavy Metals to Different Species of Warm Water Fishes</t>
        </is>
      </c>
      <c r="CN3910" t="inlineStr">
        <is>
          <t>Proc. Ind. Waste Conf.10:453-463</t>
        </is>
      </c>
      <c r="CO3910" t="n">
        <v>1966.0</v>
      </c>
      <c r="CP3910" t="inlineStr">
        <is>
          <t>Pickering,Q.H., and C. Henderson (1966). The Acute Toxicity of Some Heavy Metals to Different Species of Warm Water Fishes. Proc. Ind. Waste Conf., 10, 453-463. ECOREF#:2033</t>
        </is>
      </c>
    </row>
    <row r="3911">
      <c r="A3911" t="n">
        <v>1.0108642E7</v>
      </c>
      <c r="B3911" t="inlineStr">
        <is>
          <t>Cadmium chloride (CdCl2)</t>
        </is>
      </c>
      <c r="C3911" t="inlineStr">
        <is>
          <t>Reagent Grade, Purissium, Purum, Puriss, Puris, Reinst</t>
        </is>
      </c>
      <c r="D3911" t="inlineStr">
        <is>
          <t>Measured</t>
        </is>
      </c>
      <c r="E3911" t="inlineStr">
        <is>
          <t>Not coded</t>
        </is>
      </c>
      <c r="F3911"/>
      <c r="G3911"/>
      <c r="H3911"/>
      <c r="I3911"/>
      <c r="J3911"/>
      <c r="K3911"/>
      <c r="L3911" t="inlineStr">
        <is>
          <t>Pimephales promelas</t>
        </is>
      </c>
      <c r="M3911" t="inlineStr">
        <is>
          <t>Fathead Minnow</t>
        </is>
      </c>
      <c r="N3911" t="inlineStr">
        <is>
          <t>Juvenile</t>
        </is>
      </c>
      <c r="O3911"/>
      <c r="P3911"/>
      <c r="Q3911"/>
      <c r="R3911"/>
      <c r="S3911"/>
      <c r="T3911"/>
      <c r="U3911"/>
      <c r="V3911" t="inlineStr">
        <is>
          <t>Static</t>
        </is>
      </c>
      <c r="W3911" t="inlineStr">
        <is>
          <t>Fresh water</t>
        </is>
      </c>
      <c r="X3911" t="inlineStr">
        <is>
          <t>Lab</t>
        </is>
      </c>
      <c r="Y3911"/>
      <c r="Z3911" t="inlineStr">
        <is>
          <t>Total</t>
        </is>
      </c>
      <c r="AA3911"/>
      <c r="AB3911" t="n">
        <v>3.2</v>
      </c>
      <c r="AC3911"/>
      <c r="AD3911" t="n">
        <v>2.2</v>
      </c>
      <c r="AE3911"/>
      <c r="AF3911" t="n">
        <v>5.46</v>
      </c>
      <c r="AG3911" t="inlineStr">
        <is>
          <t>AI mg/L</t>
        </is>
      </c>
      <c r="AH3911"/>
      <c r="AI3911"/>
      <c r="AJ3911"/>
      <c r="AK3911"/>
      <c r="AL3911"/>
      <c r="AM3911"/>
      <c r="AN3911"/>
      <c r="AO3911"/>
      <c r="AP3911"/>
      <c r="AQ3911"/>
      <c r="AR3911"/>
      <c r="AS3911"/>
      <c r="AT3911"/>
      <c r="AU3911"/>
      <c r="AV3911"/>
      <c r="AW3911"/>
      <c r="AX3911" t="inlineStr">
        <is>
          <t>Mortality</t>
        </is>
      </c>
      <c r="AY3911" t="inlineStr">
        <is>
          <t>Mortality</t>
        </is>
      </c>
      <c r="AZ3911" t="inlineStr">
        <is>
          <t>LC50</t>
        </is>
      </c>
      <c r="BA3911"/>
      <c r="BB3911" t="n">
        <v>4.0</v>
      </c>
      <c r="BC3911"/>
      <c r="BD3911"/>
      <c r="BE3911"/>
      <c r="BF3911"/>
      <c r="BG3911" t="inlineStr">
        <is>
          <t>Day(s)</t>
        </is>
      </c>
      <c r="BH3911"/>
      <c r="BI3911" t="inlineStr">
        <is>
          <t>DTXSID6020226</t>
        </is>
      </c>
      <c r="BJ3911" t="inlineStr">
        <is>
          <t>10.1016/0043-1354(87)90211-9</t>
        </is>
      </c>
      <c r="BK3911"/>
      <c r="BL3911"/>
      <c r="BM3911"/>
      <c r="BN3911"/>
      <c r="BO3911"/>
      <c r="BP3911"/>
      <c r="BQ3911"/>
      <c r="BR3911"/>
      <c r="BS3911"/>
      <c r="BT3911" t="inlineStr">
        <is>
          <t>--</t>
        </is>
      </c>
      <c r="BU3911"/>
      <c r="BV3911"/>
      <c r="BW3911"/>
      <c r="BX3911"/>
      <c r="BY3911"/>
      <c r="BZ3911"/>
      <c r="CA3911"/>
      <c r="CB3911"/>
      <c r="CC3911"/>
      <c r="CD3911"/>
      <c r="CE3911"/>
      <c r="CF3911"/>
      <c r="CG3911"/>
      <c r="CH3911"/>
      <c r="CI3911" t="inlineStr">
        <is>
          <t xml:space="preserve"> CONC/FREE ION LC50 2380(2040-2820)//</t>
        </is>
      </c>
      <c r="CJ3911" t="inlineStr">
        <is>
          <t xml:space="preserve">   CONC/FREE ION LC50 2380(2040-2820)//</t>
        </is>
      </c>
      <c r="CK3911" t="inlineStr">
        <is>
          <t>Sherman,R.E., S.P. Gloss, and L.W. Lion</t>
        </is>
      </c>
      <c r="CL3911" t="n">
        <v>12647.0</v>
      </c>
      <c r="CM3911" t="inlineStr">
        <is>
          <t>A Comparison of Toxicity Tests Conducted in the Laboratory and in Experimental Ponds Using Cadmium and the Fathead Minnow (Pimephales promelas)</t>
        </is>
      </c>
      <c r="CN3911" t="inlineStr">
        <is>
          <t>Water Res.21(3): 317-323</t>
        </is>
      </c>
      <c r="CO3911" t="n">
        <v>1987.0</v>
      </c>
      <c r="CP3911" t="inlineStr">
        <is>
          <t>Sherman,R.E., S.P. Gloss, and L.W. Lion (1987). A Comparison of Toxicity Tests Conducted in the Laboratory and in Experimental Ponds Using Cadmium and the Fathead Minnow (Pimephales promelas). Water Res., 21, (3), 317-323. doi:10.1016/0043-1354(87)90211-9. ECOREF#:12647</t>
        </is>
      </c>
    </row>
    <row r="3912">
      <c r="A3912" t="n">
        <v>1.0108642E7</v>
      </c>
      <c r="B3912" t="inlineStr">
        <is>
          <t>Cadmium chloride (CdCl2)</t>
        </is>
      </c>
      <c r="C3912"/>
      <c r="D3912" t="inlineStr">
        <is>
          <t>Measured</t>
        </is>
      </c>
      <c r="E3912" t="inlineStr">
        <is>
          <t>Not coded</t>
        </is>
      </c>
      <c r="F3912"/>
      <c r="G3912"/>
      <c r="H3912"/>
      <c r="I3912"/>
      <c r="J3912"/>
      <c r="K3912"/>
      <c r="L3912" t="inlineStr">
        <is>
          <t>Pimephales promelas</t>
        </is>
      </c>
      <c r="M3912" t="inlineStr">
        <is>
          <t>Fathead Minnow</t>
        </is>
      </c>
      <c r="N3912" t="inlineStr">
        <is>
          <t>Adult</t>
        </is>
      </c>
      <c r="O3912"/>
      <c r="P3912"/>
      <c r="Q3912"/>
      <c r="R3912"/>
      <c r="S3912"/>
      <c r="T3912"/>
      <c r="U3912"/>
      <c r="V3912" t="inlineStr">
        <is>
          <t>Static</t>
        </is>
      </c>
      <c r="W3912" t="inlineStr">
        <is>
          <t>Fresh water</t>
        </is>
      </c>
      <c r="X3912" t="inlineStr">
        <is>
          <t>Lab</t>
        </is>
      </c>
      <c r="Y3912"/>
      <c r="Z3912" t="inlineStr">
        <is>
          <t>Total</t>
        </is>
      </c>
      <c r="AA3912"/>
      <c r="AB3912" t="n">
        <v>7.16</v>
      </c>
      <c r="AC3912"/>
      <c r="AD3912" t="n">
        <v>5.92</v>
      </c>
      <c r="AE3912"/>
      <c r="AF3912" t="n">
        <v>8.81</v>
      </c>
      <c r="AG3912" t="inlineStr">
        <is>
          <t>AI mg/L</t>
        </is>
      </c>
      <c r="AH3912"/>
      <c r="AI3912"/>
      <c r="AJ3912"/>
      <c r="AK3912"/>
      <c r="AL3912"/>
      <c r="AM3912"/>
      <c r="AN3912"/>
      <c r="AO3912"/>
      <c r="AP3912"/>
      <c r="AQ3912"/>
      <c r="AR3912"/>
      <c r="AS3912"/>
      <c r="AT3912"/>
      <c r="AU3912"/>
      <c r="AV3912"/>
      <c r="AW3912"/>
      <c r="AX3912" t="inlineStr">
        <is>
          <t>Mortality</t>
        </is>
      </c>
      <c r="AY3912" t="inlineStr">
        <is>
          <t>Mortality</t>
        </is>
      </c>
      <c r="AZ3912" t="inlineStr">
        <is>
          <t>LC50</t>
        </is>
      </c>
      <c r="BA3912"/>
      <c r="BB3912" t="n">
        <v>4.0</v>
      </c>
      <c r="BC3912"/>
      <c r="BD3912"/>
      <c r="BE3912"/>
      <c r="BF3912"/>
      <c r="BG3912" t="inlineStr">
        <is>
          <t>Day(s)</t>
        </is>
      </c>
      <c r="BH3912"/>
      <c r="BI3912" t="inlineStr">
        <is>
          <t>DTXSID6020226</t>
        </is>
      </c>
      <c r="BJ3912" t="inlineStr">
        <is>
          <t>10.1002/etc.5620040211</t>
        </is>
      </c>
      <c r="BK3912"/>
      <c r="BL3912"/>
      <c r="BM3912"/>
      <c r="BN3912"/>
      <c r="BO3912"/>
      <c r="BP3912"/>
      <c r="BQ3912"/>
      <c r="BR3912"/>
      <c r="BS3912"/>
      <c r="BT3912" t="inlineStr">
        <is>
          <t>--</t>
        </is>
      </c>
      <c r="BU3912"/>
      <c r="BV3912"/>
      <c r="BW3912"/>
      <c r="BX3912"/>
      <c r="BY3912"/>
      <c r="BZ3912"/>
      <c r="CA3912"/>
      <c r="CB3912"/>
      <c r="CC3912"/>
      <c r="CD3912"/>
      <c r="CE3912"/>
      <c r="CF3912"/>
      <c r="CG3912"/>
      <c r="CH3912"/>
      <c r="CI3912" t="inlineStr">
        <is>
          <t xml:space="preserve"> O EFCT CONT/RPTD//</t>
        </is>
      </c>
      <c r="CJ3912" t="inlineStr">
        <is>
          <t xml:space="preserve">   O EFCT CONT/RPTD//</t>
        </is>
      </c>
      <c r="CK3912" t="inlineStr">
        <is>
          <t>Benson,W.H., and W.J. Birge</t>
        </is>
      </c>
      <c r="CL3912" t="n">
        <v>10551.0</v>
      </c>
      <c r="CM3912" t="inlineStr">
        <is>
          <t>Heavy Metal Tolerance and Metallothionein Induction in Fathead Minnows:  Results From Field and Laboratory Investigations</t>
        </is>
      </c>
      <c r="CN3912" t="inlineStr">
        <is>
          <t>Environ. Toxicol. Chem.4(2): 209-217</t>
        </is>
      </c>
      <c r="CO3912" t="n">
        <v>1983.0</v>
      </c>
      <c r="CP3912" t="inlineStr">
        <is>
          <t>Benson,W.H., and W.J. Birge (1983). Heavy Metal Tolerance and Metallothionein Induction in Fathead Minnows:  Results From Field and Laboratory Investigations. Environ. Toxicol. Chem., 4, (2), 209-217. doi:10.1002/etc.5620040211. ECOREF#:10551</t>
        </is>
      </c>
    </row>
    <row r="3913">
      <c r="A3913" t="n">
        <v>1.0108642E7</v>
      </c>
      <c r="B3913" t="inlineStr">
        <is>
          <t>Cadmium chloride (CdCl2)</t>
        </is>
      </c>
      <c r="C3913"/>
      <c r="D3913" t="inlineStr">
        <is>
          <t>Unmeasured</t>
        </is>
      </c>
      <c r="E3913" t="inlineStr">
        <is>
          <t>Other Method</t>
        </is>
      </c>
      <c r="F3913"/>
      <c r="G3913"/>
      <c r="H3913"/>
      <c r="I3913"/>
      <c r="J3913"/>
      <c r="K3913"/>
      <c r="L3913" t="inlineStr">
        <is>
          <t>Pimephales promelas</t>
        </is>
      </c>
      <c r="M3913" t="inlineStr">
        <is>
          <t>Fathead Minnow</t>
        </is>
      </c>
      <c r="N3913"/>
      <c r="O3913"/>
      <c r="P3913"/>
      <c r="Q3913"/>
      <c r="R3913"/>
      <c r="S3913"/>
      <c r="T3913"/>
      <c r="U3913"/>
      <c r="V3913" t="inlineStr">
        <is>
          <t>Static</t>
        </is>
      </c>
      <c r="W3913" t="inlineStr">
        <is>
          <t>Fresh water</t>
        </is>
      </c>
      <c r="X3913" t="inlineStr">
        <is>
          <t>Lab</t>
        </is>
      </c>
      <c r="Y3913" t="n">
        <v>6.0</v>
      </c>
      <c r="Z3913" t="inlineStr">
        <is>
          <t>Total</t>
        </is>
      </c>
      <c r="AA3913"/>
      <c r="AB3913" t="n">
        <v>73.5</v>
      </c>
      <c r="AC3913"/>
      <c r="AD3913" t="n">
        <v>55.9</v>
      </c>
      <c r="AE3913"/>
      <c r="AF3913" t="n">
        <v>101.0</v>
      </c>
      <c r="AG3913" t="inlineStr">
        <is>
          <t>AI mg/L</t>
        </is>
      </c>
      <c r="AH3913"/>
      <c r="AI3913"/>
      <c r="AJ3913"/>
      <c r="AK3913"/>
      <c r="AL3913"/>
      <c r="AM3913"/>
      <c r="AN3913"/>
      <c r="AO3913"/>
      <c r="AP3913"/>
      <c r="AQ3913"/>
      <c r="AR3913"/>
      <c r="AS3913"/>
      <c r="AT3913"/>
      <c r="AU3913"/>
      <c r="AV3913"/>
      <c r="AW3913"/>
      <c r="AX3913" t="inlineStr">
        <is>
          <t>Mortality</t>
        </is>
      </c>
      <c r="AY3913" t="inlineStr">
        <is>
          <t>Mortality</t>
        </is>
      </c>
      <c r="AZ3913" t="inlineStr">
        <is>
          <t>LC50</t>
        </is>
      </c>
      <c r="BA3913"/>
      <c r="BB3913" t="n">
        <v>4.0</v>
      </c>
      <c r="BC3913"/>
      <c r="BD3913"/>
      <c r="BE3913"/>
      <c r="BF3913"/>
      <c r="BG3913" t="inlineStr">
        <is>
          <t>Day(s)</t>
        </is>
      </c>
      <c r="BH3913"/>
      <c r="BI3913" t="inlineStr">
        <is>
          <t>DTXSID6020226</t>
        </is>
      </c>
      <c r="BJ3913"/>
      <c r="BK3913"/>
      <c r="BL3913"/>
      <c r="BM3913"/>
      <c r="BN3913"/>
      <c r="BO3913"/>
      <c r="BP3913"/>
      <c r="BQ3913"/>
      <c r="BR3913"/>
      <c r="BS3913"/>
      <c r="BT3913" t="inlineStr">
        <is>
          <t>--</t>
        </is>
      </c>
      <c r="BU3913"/>
      <c r="BV3913"/>
      <c r="BW3913"/>
      <c r="BX3913"/>
      <c r="BY3913"/>
      <c r="BZ3913"/>
      <c r="CA3913"/>
      <c r="CB3913"/>
      <c r="CC3913"/>
      <c r="CD3913"/>
      <c r="CE3913"/>
      <c r="CF3913"/>
      <c r="CG3913"/>
      <c r="CH3913"/>
      <c r="CI3913"/>
      <c r="CJ3913" t="inlineStr">
        <is>
          <t xml:space="preserve">SOURCE/REARED IN PONDS AT THE STATE FISH HATCHERY AT NEWTON, OHIO//TMETH/AMERICAN PUBLIC HEALTH ASSOCIATION (1960)//MEDIA/SOFT DILUENT WATER //   </t>
        </is>
      </c>
      <c r="CK3913" t="inlineStr">
        <is>
          <t>Pickering,Q.H., and C. Henderson</t>
        </is>
      </c>
      <c r="CL3913" t="n">
        <v>2033.0</v>
      </c>
      <c r="CM3913" t="inlineStr">
        <is>
          <t>The Acute Toxicity of Some Heavy Metals to Different Species of Warm Water Fishes</t>
        </is>
      </c>
      <c r="CN3913" t="inlineStr">
        <is>
          <t>Proc. Ind. Waste Conf.10:453-463</t>
        </is>
      </c>
      <c r="CO3913" t="n">
        <v>1966.0</v>
      </c>
      <c r="CP3913" t="inlineStr">
        <is>
          <t>Pickering,Q.H., and C. Henderson (1966). The Acute Toxicity of Some Heavy Metals to Different Species of Warm Water Fishes. Proc. Ind. Waste Conf., 10, 453-463. ECOREF#:2033</t>
        </is>
      </c>
    </row>
    <row r="3914">
      <c r="A3914" t="n">
        <v>1.0108642E7</v>
      </c>
      <c r="B3914" t="inlineStr">
        <is>
          <t>Cadmium chloride (CdCl2)</t>
        </is>
      </c>
      <c r="C3914" t="inlineStr">
        <is>
          <t>Reagent Grade, Purissium, Purum, Puriss, Puris, Reinst</t>
        </is>
      </c>
      <c r="D3914" t="inlineStr">
        <is>
          <t>Measured</t>
        </is>
      </c>
      <c r="E3914" t="inlineStr">
        <is>
          <t>Not coded</t>
        </is>
      </c>
      <c r="F3914"/>
      <c r="G3914"/>
      <c r="H3914"/>
      <c r="I3914"/>
      <c r="J3914"/>
      <c r="K3914"/>
      <c r="L3914" t="inlineStr">
        <is>
          <t>Pimephales promelas</t>
        </is>
      </c>
      <c r="M3914" t="inlineStr">
        <is>
          <t>Fathead Minnow</t>
        </is>
      </c>
      <c r="N3914" t="inlineStr">
        <is>
          <t>Juvenile</t>
        </is>
      </c>
      <c r="O3914"/>
      <c r="P3914"/>
      <c r="Q3914"/>
      <c r="R3914"/>
      <c r="S3914"/>
      <c r="T3914"/>
      <c r="U3914"/>
      <c r="V3914" t="inlineStr">
        <is>
          <t>Static</t>
        </is>
      </c>
      <c r="W3914" t="inlineStr">
        <is>
          <t>Fresh water</t>
        </is>
      </c>
      <c r="X3914" t="inlineStr">
        <is>
          <t>Lab</t>
        </is>
      </c>
      <c r="Y3914"/>
      <c r="Z3914" t="inlineStr">
        <is>
          <t>Total</t>
        </is>
      </c>
      <c r="AA3914"/>
      <c r="AB3914" t="n">
        <v>2.78</v>
      </c>
      <c r="AC3914"/>
      <c r="AD3914" t="n">
        <v>2.37</v>
      </c>
      <c r="AE3914"/>
      <c r="AF3914" t="n">
        <v>3.34</v>
      </c>
      <c r="AG3914" t="inlineStr">
        <is>
          <t>AI mg/L</t>
        </is>
      </c>
      <c r="AH3914"/>
      <c r="AI3914"/>
      <c r="AJ3914"/>
      <c r="AK3914"/>
      <c r="AL3914"/>
      <c r="AM3914"/>
      <c r="AN3914"/>
      <c r="AO3914"/>
      <c r="AP3914"/>
      <c r="AQ3914"/>
      <c r="AR3914"/>
      <c r="AS3914"/>
      <c r="AT3914"/>
      <c r="AU3914"/>
      <c r="AV3914"/>
      <c r="AW3914"/>
      <c r="AX3914" t="inlineStr">
        <is>
          <t>Mortality</t>
        </is>
      </c>
      <c r="AY3914" t="inlineStr">
        <is>
          <t>Mortality</t>
        </is>
      </c>
      <c r="AZ3914" t="inlineStr">
        <is>
          <t>LC50</t>
        </is>
      </c>
      <c r="BA3914"/>
      <c r="BB3914" t="n">
        <v>4.0</v>
      </c>
      <c r="BC3914"/>
      <c r="BD3914"/>
      <c r="BE3914"/>
      <c r="BF3914"/>
      <c r="BG3914" t="inlineStr">
        <is>
          <t>Day(s)</t>
        </is>
      </c>
      <c r="BH3914"/>
      <c r="BI3914" t="inlineStr">
        <is>
          <t>DTXSID6020226</t>
        </is>
      </c>
      <c r="BJ3914" t="inlineStr">
        <is>
          <t>10.1016/0043-1354(87)90211-9</t>
        </is>
      </c>
      <c r="BK3914"/>
      <c r="BL3914"/>
      <c r="BM3914"/>
      <c r="BN3914"/>
      <c r="BO3914"/>
      <c r="BP3914"/>
      <c r="BQ3914"/>
      <c r="BR3914"/>
      <c r="BS3914"/>
      <c r="BT3914" t="inlineStr">
        <is>
          <t>--</t>
        </is>
      </c>
      <c r="BU3914"/>
      <c r="BV3914"/>
      <c r="BW3914"/>
      <c r="BX3914"/>
      <c r="BY3914"/>
      <c r="BZ3914"/>
      <c r="CA3914"/>
      <c r="CB3914"/>
      <c r="CC3914"/>
      <c r="CD3914"/>
      <c r="CE3914"/>
      <c r="CF3914"/>
      <c r="CG3914"/>
      <c r="CH3914"/>
      <c r="CI3914" t="inlineStr">
        <is>
          <t xml:space="preserve"> CONC/FREE ION LC50 2290(1930-2790)//</t>
        </is>
      </c>
      <c r="CJ3914" t="inlineStr">
        <is>
          <t xml:space="preserve">   CONC/FREE ION LC50 2290(1930-2790)//</t>
        </is>
      </c>
      <c r="CK3914" t="inlineStr">
        <is>
          <t>Sherman,R.E., S.P. Gloss, and L.W. Lion</t>
        </is>
      </c>
      <c r="CL3914" t="n">
        <v>12647.0</v>
      </c>
      <c r="CM3914" t="inlineStr">
        <is>
          <t>A Comparison of Toxicity Tests Conducted in the Laboratory and in Experimental Ponds Using Cadmium and the Fathead Minnow (Pimephales promelas)</t>
        </is>
      </c>
      <c r="CN3914" t="inlineStr">
        <is>
          <t>Water Res.21(3): 317-323</t>
        </is>
      </c>
      <c r="CO3914" t="n">
        <v>1987.0</v>
      </c>
      <c r="CP3914" t="inlineStr">
        <is>
          <t>Sherman,R.E., S.P. Gloss, and L.W. Lion (1987). A Comparison of Toxicity Tests Conducted in the Laboratory and in Experimental Ponds Using Cadmium and the Fathead Minnow (Pimephales promelas). Water Res., 21, (3), 317-323. doi:10.1016/0043-1354(87)90211-9. ECOREF#:12647</t>
        </is>
      </c>
    </row>
    <row r="3915">
      <c r="A3915" t="n">
        <v>1.0108642E7</v>
      </c>
      <c r="B3915" t="inlineStr">
        <is>
          <t>Cadmium chloride (CdCl2)</t>
        </is>
      </c>
      <c r="C3915" t="inlineStr">
        <is>
          <t>Reagent Grade, Purissium, Purum, Puriss, Puris, Reinst</t>
        </is>
      </c>
      <c r="D3915" t="inlineStr">
        <is>
          <t>Measured</t>
        </is>
      </c>
      <c r="E3915" t="inlineStr">
        <is>
          <t>Not coded</t>
        </is>
      </c>
      <c r="F3915"/>
      <c r="G3915"/>
      <c r="H3915"/>
      <c r="I3915"/>
      <c r="J3915"/>
      <c r="K3915"/>
      <c r="L3915" t="inlineStr">
        <is>
          <t>Pimephales promelas</t>
        </is>
      </c>
      <c r="M3915" t="inlineStr">
        <is>
          <t>Fathead Minnow</t>
        </is>
      </c>
      <c r="N3915" t="inlineStr">
        <is>
          <t>Juvenile</t>
        </is>
      </c>
      <c r="O3915"/>
      <c r="P3915"/>
      <c r="Q3915"/>
      <c r="R3915"/>
      <c r="S3915"/>
      <c r="T3915"/>
      <c r="U3915"/>
      <c r="V3915" t="inlineStr">
        <is>
          <t>Static</t>
        </is>
      </c>
      <c r="W3915" t="inlineStr">
        <is>
          <t>Fresh water</t>
        </is>
      </c>
      <c r="X3915" t="inlineStr">
        <is>
          <t>Lab</t>
        </is>
      </c>
      <c r="Y3915"/>
      <c r="Z3915" t="inlineStr">
        <is>
          <t>Total</t>
        </is>
      </c>
      <c r="AA3915"/>
      <c r="AB3915" t="n">
        <v>2.2</v>
      </c>
      <c r="AC3915"/>
      <c r="AD3915" t="n">
        <v>1.86</v>
      </c>
      <c r="AE3915"/>
      <c r="AF3915" t="n">
        <v>2.67</v>
      </c>
      <c r="AG3915" t="inlineStr">
        <is>
          <t>AI mg/L</t>
        </is>
      </c>
      <c r="AH3915"/>
      <c r="AI3915"/>
      <c r="AJ3915"/>
      <c r="AK3915"/>
      <c r="AL3915"/>
      <c r="AM3915"/>
      <c r="AN3915"/>
      <c r="AO3915"/>
      <c r="AP3915"/>
      <c r="AQ3915"/>
      <c r="AR3915"/>
      <c r="AS3915"/>
      <c r="AT3915"/>
      <c r="AU3915"/>
      <c r="AV3915"/>
      <c r="AW3915"/>
      <c r="AX3915" t="inlineStr">
        <is>
          <t>Mortality</t>
        </is>
      </c>
      <c r="AY3915" t="inlineStr">
        <is>
          <t>Mortality</t>
        </is>
      </c>
      <c r="AZ3915" t="inlineStr">
        <is>
          <t>LC50</t>
        </is>
      </c>
      <c r="BA3915"/>
      <c r="BB3915" t="n">
        <v>4.0</v>
      </c>
      <c r="BC3915"/>
      <c r="BD3915"/>
      <c r="BE3915"/>
      <c r="BF3915"/>
      <c r="BG3915" t="inlineStr">
        <is>
          <t>Day(s)</t>
        </is>
      </c>
      <c r="BH3915"/>
      <c r="BI3915" t="inlineStr">
        <is>
          <t>DTXSID6020226</t>
        </is>
      </c>
      <c r="BJ3915" t="inlineStr">
        <is>
          <t>10.1016/0043-1354(87)90211-9</t>
        </is>
      </c>
      <c r="BK3915"/>
      <c r="BL3915"/>
      <c r="BM3915"/>
      <c r="BN3915"/>
      <c r="BO3915"/>
      <c r="BP3915"/>
      <c r="BQ3915"/>
      <c r="BR3915"/>
      <c r="BS3915"/>
      <c r="BT3915" t="inlineStr">
        <is>
          <t>--</t>
        </is>
      </c>
      <c r="BU3915"/>
      <c r="BV3915"/>
      <c r="BW3915"/>
      <c r="BX3915"/>
      <c r="BY3915"/>
      <c r="BZ3915"/>
      <c r="CA3915"/>
      <c r="CB3915"/>
      <c r="CC3915"/>
      <c r="CD3915"/>
      <c r="CE3915"/>
      <c r="CF3915"/>
      <c r="CG3915"/>
      <c r="CH3915"/>
      <c r="CI3915" t="inlineStr">
        <is>
          <t xml:space="preserve"> CONC/FREEION LC50 1590(1370-1870)//</t>
        </is>
      </c>
      <c r="CJ3915" t="inlineStr">
        <is>
          <t xml:space="preserve">   CONC/FREEION LC50 1590(1370-1870)//</t>
        </is>
      </c>
      <c r="CK3915" t="inlineStr">
        <is>
          <t>Sherman,R.E., S.P. Gloss, and L.W. Lion</t>
        </is>
      </c>
      <c r="CL3915" t="n">
        <v>12647.0</v>
      </c>
      <c r="CM3915" t="inlineStr">
        <is>
          <t>A Comparison of Toxicity Tests Conducted in the Laboratory and in Experimental Ponds Using Cadmium and the Fathead Minnow (Pimephales promelas)</t>
        </is>
      </c>
      <c r="CN3915" t="inlineStr">
        <is>
          <t>Water Res.21(3): 317-323</t>
        </is>
      </c>
      <c r="CO3915" t="n">
        <v>1987.0</v>
      </c>
      <c r="CP3915" t="inlineStr">
        <is>
          <t>Sherman,R.E., S.P. Gloss, and L.W. Lion (1987). A Comparison of Toxicity Tests Conducted in the Laboratory and in Experimental Ponds Using Cadmium and the Fathead Minnow (Pimephales promelas). Water Res., 21, (3), 317-323. doi:10.1016/0043-1354(87)90211-9. ECOREF#:12647</t>
        </is>
      </c>
    </row>
    <row r="3916">
      <c r="A3916" t="n">
        <v>1.0108642E7</v>
      </c>
      <c r="B3916" t="inlineStr">
        <is>
          <t>Cadmium chloride (CdCl2)</t>
        </is>
      </c>
      <c r="C3916"/>
      <c r="D3916" t="inlineStr">
        <is>
          <t>Measured</t>
        </is>
      </c>
      <c r="E3916" t="inlineStr">
        <is>
          <t>Not coded</t>
        </is>
      </c>
      <c r="F3916"/>
      <c r="G3916"/>
      <c r="H3916"/>
      <c r="I3916"/>
      <c r="J3916"/>
      <c r="K3916"/>
      <c r="L3916" t="inlineStr">
        <is>
          <t>Pimephales promelas</t>
        </is>
      </c>
      <c r="M3916" t="inlineStr">
        <is>
          <t>Fathead Minnow</t>
        </is>
      </c>
      <c r="N3916" t="inlineStr">
        <is>
          <t>Adult</t>
        </is>
      </c>
      <c r="O3916"/>
      <c r="P3916"/>
      <c r="Q3916"/>
      <c r="R3916"/>
      <c r="S3916"/>
      <c r="T3916"/>
      <c r="U3916"/>
      <c r="V3916" t="inlineStr">
        <is>
          <t>Static</t>
        </is>
      </c>
      <c r="W3916" t="inlineStr">
        <is>
          <t>Fresh water</t>
        </is>
      </c>
      <c r="X3916" t="inlineStr">
        <is>
          <t>Lab</t>
        </is>
      </c>
      <c r="Y3916"/>
      <c r="Z3916" t="inlineStr">
        <is>
          <t>Total</t>
        </is>
      </c>
      <c r="AA3916"/>
      <c r="AB3916" t="n">
        <v>1.39</v>
      </c>
      <c r="AC3916"/>
      <c r="AD3916" t="n">
        <v>0.77</v>
      </c>
      <c r="AE3916"/>
      <c r="AF3916" t="n">
        <v>2.43</v>
      </c>
      <c r="AG3916" t="inlineStr">
        <is>
          <t>AI mg/L</t>
        </is>
      </c>
      <c r="AH3916"/>
      <c r="AI3916"/>
      <c r="AJ3916"/>
      <c r="AK3916"/>
      <c r="AL3916"/>
      <c r="AM3916"/>
      <c r="AN3916"/>
      <c r="AO3916"/>
      <c r="AP3916"/>
      <c r="AQ3916"/>
      <c r="AR3916"/>
      <c r="AS3916"/>
      <c r="AT3916"/>
      <c r="AU3916"/>
      <c r="AV3916"/>
      <c r="AW3916"/>
      <c r="AX3916" t="inlineStr">
        <is>
          <t>Mortality</t>
        </is>
      </c>
      <c r="AY3916" t="inlineStr">
        <is>
          <t>Mortality</t>
        </is>
      </c>
      <c r="AZ3916" t="inlineStr">
        <is>
          <t>LC50</t>
        </is>
      </c>
      <c r="BA3916"/>
      <c r="BB3916" t="n">
        <v>4.0</v>
      </c>
      <c r="BC3916"/>
      <c r="BD3916"/>
      <c r="BE3916"/>
      <c r="BF3916"/>
      <c r="BG3916" t="inlineStr">
        <is>
          <t>Day(s)</t>
        </is>
      </c>
      <c r="BH3916"/>
      <c r="BI3916" t="inlineStr">
        <is>
          <t>DTXSID6020226</t>
        </is>
      </c>
      <c r="BJ3916" t="inlineStr">
        <is>
          <t>10.1002/etc.5620040211</t>
        </is>
      </c>
      <c r="BK3916"/>
      <c r="BL3916"/>
      <c r="BM3916"/>
      <c r="BN3916"/>
      <c r="BO3916"/>
      <c r="BP3916"/>
      <c r="BQ3916"/>
      <c r="BR3916"/>
      <c r="BS3916"/>
      <c r="BT3916" t="inlineStr">
        <is>
          <t>--</t>
        </is>
      </c>
      <c r="BU3916"/>
      <c r="BV3916"/>
      <c r="BW3916"/>
      <c r="BX3916"/>
      <c r="BY3916"/>
      <c r="BZ3916"/>
      <c r="CA3916"/>
      <c r="CB3916"/>
      <c r="CC3916"/>
      <c r="CD3916"/>
      <c r="CE3916"/>
      <c r="CF3916"/>
      <c r="CG3916"/>
      <c r="CH3916"/>
      <c r="CI3916"/>
      <c r="CJ3916"/>
      <c r="CK3916" t="inlineStr">
        <is>
          <t>Benson,W.H., and W.J. Birge</t>
        </is>
      </c>
      <c r="CL3916" t="n">
        <v>10551.0</v>
      </c>
      <c r="CM3916" t="inlineStr">
        <is>
          <t>Heavy Metal Tolerance and Metallothionein Induction in Fathead Minnows:  Results From Field and Laboratory Investigations</t>
        </is>
      </c>
      <c r="CN3916" t="inlineStr">
        <is>
          <t>Environ. Toxicol. Chem.4(2): 209-217</t>
        </is>
      </c>
      <c r="CO3916" t="n">
        <v>1983.0</v>
      </c>
      <c r="CP3916" t="inlineStr">
        <is>
          <t>Benson,W.H., and W.J. Birge (1983). Heavy Metal Tolerance and Metallothionein Induction in Fathead Minnows:  Results From Field and Laboratory Investigations. Environ. Toxicol. Chem., 4, (2), 209-217. doi:10.1002/etc.5620040211. ECOREF#:10551</t>
        </is>
      </c>
    </row>
    <row r="3917">
      <c r="A3917" t="n">
        <v>1.0108642E7</v>
      </c>
      <c r="B3917" t="inlineStr">
        <is>
          <t>Cadmium chloride (CdCl2)</t>
        </is>
      </c>
      <c r="C3917"/>
      <c r="D3917" t="inlineStr">
        <is>
          <t>Measured</t>
        </is>
      </c>
      <c r="E3917" t="inlineStr">
        <is>
          <t>Not coded</t>
        </is>
      </c>
      <c r="F3917"/>
      <c r="G3917"/>
      <c r="H3917"/>
      <c r="I3917"/>
      <c r="J3917"/>
      <c r="K3917"/>
      <c r="L3917" t="inlineStr">
        <is>
          <t>Pimephales promelas</t>
        </is>
      </c>
      <c r="M3917" t="inlineStr">
        <is>
          <t>Fathead Minnow</t>
        </is>
      </c>
      <c r="N3917" t="inlineStr">
        <is>
          <t>Neonate</t>
        </is>
      </c>
      <c r="O3917" t="inlineStr">
        <is>
          <t>&lt;</t>
        </is>
      </c>
      <c r="P3917" t="n">
        <v>24.0</v>
      </c>
      <c r="Q3917"/>
      <c r="R3917"/>
      <c r="S3917"/>
      <c r="T3917"/>
      <c r="U3917" t="inlineStr">
        <is>
          <t>Hour(s)</t>
        </is>
      </c>
      <c r="V3917" t="inlineStr">
        <is>
          <t>Static</t>
        </is>
      </c>
      <c r="W3917" t="inlineStr">
        <is>
          <t>Fresh water</t>
        </is>
      </c>
      <c r="X3917" t="inlineStr">
        <is>
          <t>Lab</t>
        </is>
      </c>
      <c r="Y3917"/>
      <c r="Z3917" t="inlineStr">
        <is>
          <t>Total</t>
        </is>
      </c>
      <c r="AA3917"/>
      <c r="AB3917" t="n">
        <v>0.237</v>
      </c>
      <c r="AC3917"/>
      <c r="AD3917"/>
      <c r="AE3917"/>
      <c r="AF3917"/>
      <c r="AG3917" t="inlineStr">
        <is>
          <t>AI mg/L</t>
        </is>
      </c>
      <c r="AH3917"/>
      <c r="AI3917"/>
      <c r="AJ3917"/>
      <c r="AK3917"/>
      <c r="AL3917"/>
      <c r="AM3917"/>
      <c r="AN3917"/>
      <c r="AO3917"/>
      <c r="AP3917"/>
      <c r="AQ3917"/>
      <c r="AR3917"/>
      <c r="AS3917"/>
      <c r="AT3917"/>
      <c r="AU3917"/>
      <c r="AV3917"/>
      <c r="AW3917"/>
      <c r="AX3917" t="inlineStr">
        <is>
          <t>Mortality</t>
        </is>
      </c>
      <c r="AY3917" t="inlineStr">
        <is>
          <t>Mortality</t>
        </is>
      </c>
      <c r="AZ3917" t="inlineStr">
        <is>
          <t>LC50</t>
        </is>
      </c>
      <c r="BA3917"/>
      <c r="BB3917" t="n">
        <v>4.0</v>
      </c>
      <c r="BC3917"/>
      <c r="BD3917"/>
      <c r="BE3917"/>
      <c r="BF3917"/>
      <c r="BG3917" t="inlineStr">
        <is>
          <t>Day(s)</t>
        </is>
      </c>
      <c r="BH3917"/>
      <c r="BI3917" t="inlineStr">
        <is>
          <t>DTXSID6020226</t>
        </is>
      </c>
      <c r="BJ3917"/>
      <c r="BK3917"/>
      <c r="BL3917"/>
      <c r="BM3917"/>
      <c r="BN3917"/>
      <c r="BO3917"/>
      <c r="BP3917"/>
      <c r="BQ3917"/>
      <c r="BR3917"/>
      <c r="BS3917"/>
      <c r="BT3917" t="inlineStr">
        <is>
          <t>--</t>
        </is>
      </c>
      <c r="BU3917"/>
      <c r="BV3917"/>
      <c r="BW3917"/>
      <c r="BX3917"/>
      <c r="BY3917"/>
      <c r="BZ3917"/>
      <c r="CA3917"/>
      <c r="CB3917"/>
      <c r="CC3917"/>
      <c r="CD3917"/>
      <c r="CE3917"/>
      <c r="CF3917"/>
      <c r="CG3917"/>
      <c r="CH3917"/>
      <c r="CI3917" t="inlineStr">
        <is>
          <t xml:space="preserve"> CONC/TOTAL//TESTID/15//</t>
        </is>
      </c>
      <c r="CJ3917" t="inlineStr">
        <is>
          <t xml:space="preserve">   CONC/TOTAL//TESTID/15//</t>
        </is>
      </c>
      <c r="CK3917" t="inlineStr">
        <is>
          <t>Gale,N.L., B.G. Wixson, and M. Erten</t>
        </is>
      </c>
      <c r="CL3917" t="n">
        <v>9180.0</v>
      </c>
      <c r="CM3917" t="inlineStr">
        <is>
          <t>An Evaluation of the Acute Toxicity of Lead, Zinc, and Cadmium in Missouri Ozark Groundwater</t>
        </is>
      </c>
      <c r="CN3917" t="inlineStr">
        <is>
          <t>Trace Subst. Environ. Health25:169-183</t>
        </is>
      </c>
      <c r="CO3917" t="n">
        <v>1992.0</v>
      </c>
      <c r="CP3917" t="inlineStr">
        <is>
          <t>Gale,N.L., B.G. Wixson, and M. Erten (1992). An Evaluation of the Acute Toxicity of Lead, Zinc, and Cadmium in Missouri Ozark Groundwater. Trace Subst. Environ. Health, 25, 169-183. ECOREF#:9180</t>
        </is>
      </c>
    </row>
    <row r="3918">
      <c r="A3918" t="n">
        <v>1.0108642E7</v>
      </c>
      <c r="B3918" t="inlineStr">
        <is>
          <t>Cadmium chloride (CdCl2)</t>
        </is>
      </c>
      <c r="C3918"/>
      <c r="D3918" t="inlineStr">
        <is>
          <t>Measured</t>
        </is>
      </c>
      <c r="E3918" t="inlineStr">
        <is>
          <t>Not coded</t>
        </is>
      </c>
      <c r="F3918"/>
      <c r="G3918"/>
      <c r="H3918"/>
      <c r="I3918"/>
      <c r="J3918"/>
      <c r="K3918"/>
      <c r="L3918" t="inlineStr">
        <is>
          <t>Pimephales promelas</t>
        </is>
      </c>
      <c r="M3918" t="inlineStr">
        <is>
          <t>Fathead Minnow</t>
        </is>
      </c>
      <c r="N3918" t="inlineStr">
        <is>
          <t>Adult</t>
        </is>
      </c>
      <c r="O3918"/>
      <c r="P3918"/>
      <c r="Q3918"/>
      <c r="R3918"/>
      <c r="S3918"/>
      <c r="T3918"/>
      <c r="U3918"/>
      <c r="V3918" t="inlineStr">
        <is>
          <t>Static</t>
        </is>
      </c>
      <c r="W3918" t="inlineStr">
        <is>
          <t>Fresh water</t>
        </is>
      </c>
      <c r="X3918" t="inlineStr">
        <is>
          <t>Lab</t>
        </is>
      </c>
      <c r="Y3918"/>
      <c r="Z3918" t="inlineStr">
        <is>
          <t>Total</t>
        </is>
      </c>
      <c r="AA3918"/>
      <c r="AB3918" t="n">
        <v>3.06</v>
      </c>
      <c r="AC3918"/>
      <c r="AD3918" t="n">
        <v>2.0</v>
      </c>
      <c r="AE3918"/>
      <c r="AF3918" t="n">
        <v>3.81</v>
      </c>
      <c r="AG3918" t="inlineStr">
        <is>
          <t>AI mg/L</t>
        </is>
      </c>
      <c r="AH3918"/>
      <c r="AI3918"/>
      <c r="AJ3918"/>
      <c r="AK3918"/>
      <c r="AL3918"/>
      <c r="AM3918"/>
      <c r="AN3918"/>
      <c r="AO3918"/>
      <c r="AP3918"/>
      <c r="AQ3918"/>
      <c r="AR3918"/>
      <c r="AS3918"/>
      <c r="AT3918"/>
      <c r="AU3918"/>
      <c r="AV3918"/>
      <c r="AW3918"/>
      <c r="AX3918" t="inlineStr">
        <is>
          <t>Mortality</t>
        </is>
      </c>
      <c r="AY3918" t="inlineStr">
        <is>
          <t>Mortality</t>
        </is>
      </c>
      <c r="AZ3918" t="inlineStr">
        <is>
          <t>LC50</t>
        </is>
      </c>
      <c r="BA3918"/>
      <c r="BB3918" t="n">
        <v>4.0</v>
      </c>
      <c r="BC3918"/>
      <c r="BD3918"/>
      <c r="BE3918"/>
      <c r="BF3918"/>
      <c r="BG3918" t="inlineStr">
        <is>
          <t>Day(s)</t>
        </is>
      </c>
      <c r="BH3918"/>
      <c r="BI3918" t="inlineStr">
        <is>
          <t>DTXSID6020226</t>
        </is>
      </c>
      <c r="BJ3918" t="inlineStr">
        <is>
          <t>10.1002/etc.5620040211</t>
        </is>
      </c>
      <c r="BK3918"/>
      <c r="BL3918"/>
      <c r="BM3918"/>
      <c r="BN3918"/>
      <c r="BO3918"/>
      <c r="BP3918"/>
      <c r="BQ3918"/>
      <c r="BR3918"/>
      <c r="BS3918"/>
      <c r="BT3918" t="inlineStr">
        <is>
          <t>--</t>
        </is>
      </c>
      <c r="BU3918"/>
      <c r="BV3918"/>
      <c r="BW3918"/>
      <c r="BX3918"/>
      <c r="BY3918"/>
      <c r="BZ3918"/>
      <c r="CA3918"/>
      <c r="CB3918"/>
      <c r="CC3918"/>
      <c r="CD3918"/>
      <c r="CE3918"/>
      <c r="CF3918"/>
      <c r="CG3918"/>
      <c r="CH3918"/>
      <c r="CI3918" t="inlineStr">
        <is>
          <t xml:space="preserve"> O EFCT CONT/RPTD//</t>
        </is>
      </c>
      <c r="CJ3918" t="inlineStr">
        <is>
          <t xml:space="preserve">   O EFCT CONT/RPTD//</t>
        </is>
      </c>
      <c r="CK3918" t="inlineStr">
        <is>
          <t>Benson,W.H., and W.J. Birge</t>
        </is>
      </c>
      <c r="CL3918" t="n">
        <v>10551.0</v>
      </c>
      <c r="CM3918" t="inlineStr">
        <is>
          <t>Heavy Metal Tolerance and Metallothionein Induction in Fathead Minnows:  Results From Field and Laboratory Investigations</t>
        </is>
      </c>
      <c r="CN3918" t="inlineStr">
        <is>
          <t>Environ. Toxicol. Chem.4(2): 209-217</t>
        </is>
      </c>
      <c r="CO3918" t="n">
        <v>1983.0</v>
      </c>
      <c r="CP3918" t="inlineStr">
        <is>
          <t>Benson,W.H., and W.J. Birge (1983). Heavy Metal Tolerance and Metallothionein Induction in Fathead Minnows:  Results From Field and Laboratory Investigations. Environ. Toxicol. Chem., 4, (2), 209-217. doi:10.1002/etc.5620040211. ECOREF#:10551</t>
        </is>
      </c>
    </row>
    <row r="3919">
      <c r="A3919" t="n">
        <v>1.0108642E7</v>
      </c>
      <c r="B3919" t="inlineStr">
        <is>
          <t>Cadmium chloride (CdCl2)</t>
        </is>
      </c>
      <c r="C3919"/>
      <c r="D3919" t="inlineStr">
        <is>
          <t>Measured</t>
        </is>
      </c>
      <c r="E3919" t="inlineStr">
        <is>
          <t>Not coded</t>
        </is>
      </c>
      <c r="F3919"/>
      <c r="G3919"/>
      <c r="H3919"/>
      <c r="I3919"/>
      <c r="J3919"/>
      <c r="K3919"/>
      <c r="L3919" t="inlineStr">
        <is>
          <t>Pimephales promelas</t>
        </is>
      </c>
      <c r="M3919" t="inlineStr">
        <is>
          <t>Fathead Minnow</t>
        </is>
      </c>
      <c r="N3919" t="inlineStr">
        <is>
          <t>Juvenile</t>
        </is>
      </c>
      <c r="O3919"/>
      <c r="P3919" t="n">
        <v>30.0</v>
      </c>
      <c r="Q3919"/>
      <c r="R3919"/>
      <c r="S3919"/>
      <c r="T3919"/>
      <c r="U3919" t="inlineStr">
        <is>
          <t>Day(s)</t>
        </is>
      </c>
      <c r="V3919" t="inlineStr">
        <is>
          <t>Static</t>
        </is>
      </c>
      <c r="W3919" t="inlineStr">
        <is>
          <t>Fresh water</t>
        </is>
      </c>
      <c r="X3919" t="inlineStr">
        <is>
          <t>Lab</t>
        </is>
      </c>
      <c r="Y3919"/>
      <c r="Z3919" t="inlineStr">
        <is>
          <t>Total</t>
        </is>
      </c>
      <c r="AA3919"/>
      <c r="AB3919" t="n">
        <v>1.28</v>
      </c>
      <c r="AC3919"/>
      <c r="AD3919" t="n">
        <v>1.1</v>
      </c>
      <c r="AE3919"/>
      <c r="AF3919" t="n">
        <v>1.47</v>
      </c>
      <c r="AG3919" t="inlineStr">
        <is>
          <t>AI mg/L</t>
        </is>
      </c>
      <c r="AH3919"/>
      <c r="AI3919"/>
      <c r="AJ3919"/>
      <c r="AK3919"/>
      <c r="AL3919"/>
      <c r="AM3919"/>
      <c r="AN3919"/>
      <c r="AO3919"/>
      <c r="AP3919"/>
      <c r="AQ3919"/>
      <c r="AR3919"/>
      <c r="AS3919"/>
      <c r="AT3919"/>
      <c r="AU3919"/>
      <c r="AV3919"/>
      <c r="AW3919"/>
      <c r="AX3919" t="inlineStr">
        <is>
          <t>Mortality</t>
        </is>
      </c>
      <c r="AY3919" t="inlineStr">
        <is>
          <t>Mortality</t>
        </is>
      </c>
      <c r="AZ3919" t="inlineStr">
        <is>
          <t>LC50</t>
        </is>
      </c>
      <c r="BA3919"/>
      <c r="BB3919" t="n">
        <v>4.0</v>
      </c>
      <c r="BC3919"/>
      <c r="BD3919"/>
      <c r="BE3919"/>
      <c r="BF3919"/>
      <c r="BG3919" t="inlineStr">
        <is>
          <t>Day(s)</t>
        </is>
      </c>
      <c r="BH3919"/>
      <c r="BI3919" t="inlineStr">
        <is>
          <t>DTXSID6020226</t>
        </is>
      </c>
      <c r="BJ3919"/>
      <c r="BK3919"/>
      <c r="BL3919"/>
      <c r="BM3919"/>
      <c r="BN3919"/>
      <c r="BO3919"/>
      <c r="BP3919"/>
      <c r="BQ3919"/>
      <c r="BR3919"/>
      <c r="BS3919"/>
      <c r="BT3919" t="inlineStr">
        <is>
          <t>--</t>
        </is>
      </c>
      <c r="BU3919"/>
      <c r="BV3919"/>
      <c r="BW3919"/>
      <c r="BX3919"/>
      <c r="BY3919"/>
      <c r="BZ3919"/>
      <c r="CA3919"/>
      <c r="CB3919"/>
      <c r="CC3919"/>
      <c r="CD3919"/>
      <c r="CE3919"/>
      <c r="CF3919"/>
      <c r="CG3919"/>
      <c r="CH3919"/>
      <c r="CI3919"/>
      <c r="CJ3919"/>
      <c r="CK3919" t="inlineStr">
        <is>
          <t>Spehar,R.L., and A.R. Carlson</t>
        </is>
      </c>
      <c r="CL3919" t="n">
        <v>10485.0</v>
      </c>
      <c r="CM3919" t="inlineStr">
        <is>
          <t>Derivation of Site-Specific Water Quality Criteria for Cadmium and the St. Louis River Basin, Duluth, Minnesota</t>
        </is>
      </c>
      <c r="CN3919" t="inlineStr">
        <is>
          <t>Environ. Toxicol. Chem.3(4): 651-665</t>
        </is>
      </c>
      <c r="CO3919" t="n">
        <v>1984.0</v>
      </c>
      <c r="CP3919" t="inlineStr">
        <is>
          <t>Spehar,R.L., and A.R. Carlson (1984). Derivation of Site-Specific Water Quality Criteria for Cadmium and the St. Louis River Basin, Duluth, Minnesota. Environ. Toxicol. Chem., 3, (4), 651-665. ECOREF#:10485</t>
        </is>
      </c>
    </row>
    <row r="3920">
      <c r="A3920" t="n">
        <v>1.0108642E7</v>
      </c>
      <c r="B3920" t="inlineStr">
        <is>
          <t>Cadmium chloride (CdCl2)</t>
        </is>
      </c>
      <c r="C3920" t="inlineStr">
        <is>
          <t>American chemical society grade</t>
        </is>
      </c>
      <c r="D3920" t="inlineStr">
        <is>
          <t>Unmeasured</t>
        </is>
      </c>
      <c r="E3920" t="inlineStr">
        <is>
          <t>Not coded</t>
        </is>
      </c>
      <c r="F3920"/>
      <c r="G3920"/>
      <c r="H3920"/>
      <c r="I3920"/>
      <c r="J3920"/>
      <c r="K3920"/>
      <c r="L3920" t="inlineStr">
        <is>
          <t>Pimephales promelas</t>
        </is>
      </c>
      <c r="M3920" t="inlineStr">
        <is>
          <t>Fathead Minnow</t>
        </is>
      </c>
      <c r="N3920"/>
      <c r="O3920"/>
      <c r="P3920"/>
      <c r="Q3920"/>
      <c r="R3920"/>
      <c r="S3920"/>
      <c r="T3920"/>
      <c r="U3920"/>
      <c r="V3920" t="inlineStr">
        <is>
          <t>Static</t>
        </is>
      </c>
      <c r="W3920" t="inlineStr">
        <is>
          <t>Fresh water</t>
        </is>
      </c>
      <c r="X3920" t="inlineStr">
        <is>
          <t>Lab</t>
        </is>
      </c>
      <c r="Y3920"/>
      <c r="Z3920" t="inlineStr">
        <is>
          <t>Total</t>
        </is>
      </c>
      <c r="AA3920"/>
      <c r="AB3920" t="n">
        <v>9.55</v>
      </c>
      <c r="AC3920"/>
      <c r="AD3920" t="n">
        <v>5.72</v>
      </c>
      <c r="AE3920"/>
      <c r="AF3920" t="n">
        <v>12.1</v>
      </c>
      <c r="AG3920" t="inlineStr">
        <is>
          <t>AI mg/L</t>
        </is>
      </c>
      <c r="AH3920"/>
      <c r="AI3920"/>
      <c r="AJ3920"/>
      <c r="AK3920"/>
      <c r="AL3920"/>
      <c r="AM3920"/>
      <c r="AN3920"/>
      <c r="AO3920"/>
      <c r="AP3920"/>
      <c r="AQ3920"/>
      <c r="AR3920"/>
      <c r="AS3920"/>
      <c r="AT3920"/>
      <c r="AU3920"/>
      <c r="AV3920"/>
      <c r="AW3920"/>
      <c r="AX3920" t="inlineStr">
        <is>
          <t>Mortality</t>
        </is>
      </c>
      <c r="AY3920" t="inlineStr">
        <is>
          <t>Mortality</t>
        </is>
      </c>
      <c r="AZ3920" t="inlineStr">
        <is>
          <t>LC50</t>
        </is>
      </c>
      <c r="BA3920"/>
      <c r="BB3920" t="n">
        <v>4.0</v>
      </c>
      <c r="BC3920"/>
      <c r="BD3920"/>
      <c r="BE3920"/>
      <c r="BF3920"/>
      <c r="BG3920" t="inlineStr">
        <is>
          <t>Day(s)</t>
        </is>
      </c>
      <c r="BH3920"/>
      <c r="BI3920" t="inlineStr">
        <is>
          <t>DTXSID6020226</t>
        </is>
      </c>
      <c r="BJ3920"/>
      <c r="BK3920"/>
      <c r="BL3920"/>
      <c r="BM3920"/>
      <c r="BN3920"/>
      <c r="BO3920"/>
      <c r="BP3920"/>
      <c r="BQ3920"/>
      <c r="BR3920"/>
      <c r="BS3920"/>
      <c r="BT3920" t="inlineStr">
        <is>
          <t>--</t>
        </is>
      </c>
      <c r="BU3920"/>
      <c r="BV3920"/>
      <c r="BW3920"/>
      <c r="BX3920"/>
      <c r="BY3920"/>
      <c r="BZ3920"/>
      <c r="CA3920"/>
      <c r="CB3920"/>
      <c r="CC3920"/>
      <c r="CD3920"/>
      <c r="CE3920"/>
      <c r="CF3920"/>
      <c r="CG3920"/>
      <c r="CH3920"/>
      <c r="CI3920"/>
      <c r="CJ3920"/>
      <c r="CK3920" t="inlineStr">
        <is>
          <t>Birge,W.J., W.H. Benson, and J.A. Black</t>
        </is>
      </c>
      <c r="CL3920" t="n">
        <v>10237.0</v>
      </c>
      <c r="CM3920" t="inlineStr">
        <is>
          <t>The Induction of Tolerance to Heavy Metals in Natural and Laboratory Populations of Fish</t>
        </is>
      </c>
      <c r="CN3920" t="inlineStr">
        <is>
          <t>Res.Rep.No.141, Water Resour.Res.Inst., Univ.of Kentucky, Lexington, KY:26 p.</t>
        </is>
      </c>
      <c r="CO3920" t="n">
        <v>1983.0</v>
      </c>
      <c r="CP3920" t="inlineStr">
        <is>
          <t>Birge,W.J., W.H. Benson, and J.A. Black (1983). The Induction of Tolerance to Heavy Metals in Natural and Laboratory Populations of Fish. Res.Rep.No.141, Water Resour.Res.Inst., Univ.of Kentucky, Lexington, KY, 26 p. ECOREF#:10237</t>
        </is>
      </c>
    </row>
    <row r="3921">
      <c r="A3921" t="n">
        <v>1.0108642E7</v>
      </c>
      <c r="B3921" t="inlineStr">
        <is>
          <t>Cadmium chloride (CdCl2)</t>
        </is>
      </c>
      <c r="C3921" t="inlineStr">
        <is>
          <t>Reagent Grade, Purissium, Purum, Puriss, Puris, Reinst</t>
        </is>
      </c>
      <c r="D3921" t="inlineStr">
        <is>
          <t>Measured</t>
        </is>
      </c>
      <c r="E3921" t="inlineStr">
        <is>
          <t>Not coded</t>
        </is>
      </c>
      <c r="F3921"/>
      <c r="G3921"/>
      <c r="H3921"/>
      <c r="I3921"/>
      <c r="J3921"/>
      <c r="K3921"/>
      <c r="L3921" t="inlineStr">
        <is>
          <t>Pimephales promelas</t>
        </is>
      </c>
      <c r="M3921" t="inlineStr">
        <is>
          <t>Fathead Minnow</t>
        </is>
      </c>
      <c r="N3921" t="inlineStr">
        <is>
          <t>Neonate</t>
        </is>
      </c>
      <c r="O3921" t="inlineStr">
        <is>
          <t>&lt;</t>
        </is>
      </c>
      <c r="P3921" t="n">
        <v>24.0</v>
      </c>
      <c r="Q3921"/>
      <c r="R3921"/>
      <c r="S3921"/>
      <c r="T3921"/>
      <c r="U3921" t="inlineStr">
        <is>
          <t>Hour(s)</t>
        </is>
      </c>
      <c r="V3921" t="inlineStr">
        <is>
          <t>Static</t>
        </is>
      </c>
      <c r="W3921" t="inlineStr">
        <is>
          <t>Fresh water</t>
        </is>
      </c>
      <c r="X3921" t="inlineStr">
        <is>
          <t>Lab</t>
        </is>
      </c>
      <c r="Y3921" t="inlineStr">
        <is>
          <t>7-19</t>
        </is>
      </c>
      <c r="Z3921" t="inlineStr">
        <is>
          <t>Dissolved</t>
        </is>
      </c>
      <c r="AA3921"/>
      <c r="AB3921" t="n">
        <v>0.067</v>
      </c>
      <c r="AC3921"/>
      <c r="AD3921"/>
      <c r="AE3921"/>
      <c r="AF3921"/>
      <c r="AG3921" t="inlineStr">
        <is>
          <t>AI mg/L</t>
        </is>
      </c>
      <c r="AH3921"/>
      <c r="AI3921"/>
      <c r="AJ3921"/>
      <c r="AK3921"/>
      <c r="AL3921"/>
      <c r="AM3921"/>
      <c r="AN3921"/>
      <c r="AO3921"/>
      <c r="AP3921"/>
      <c r="AQ3921"/>
      <c r="AR3921"/>
      <c r="AS3921"/>
      <c r="AT3921"/>
      <c r="AU3921"/>
      <c r="AV3921"/>
      <c r="AW3921"/>
      <c r="AX3921" t="inlineStr">
        <is>
          <t>Mortality</t>
        </is>
      </c>
      <c r="AY3921" t="inlineStr">
        <is>
          <t>Mortality</t>
        </is>
      </c>
      <c r="AZ3921" t="inlineStr">
        <is>
          <t>LC50</t>
        </is>
      </c>
      <c r="BA3921"/>
      <c r="BB3921" t="n">
        <v>4.0</v>
      </c>
      <c r="BC3921"/>
      <c r="BD3921"/>
      <c r="BE3921"/>
      <c r="BF3921"/>
      <c r="BG3921" t="inlineStr">
        <is>
          <t>Day(s)</t>
        </is>
      </c>
      <c r="BH3921" t="inlineStr">
        <is>
          <t>Finely ground</t>
        </is>
      </c>
      <c r="BI3921" t="inlineStr">
        <is>
          <t>DTXSID6020226</t>
        </is>
      </c>
      <c r="BJ3921" t="inlineStr">
        <is>
          <t>10.3184/095422998782775826</t>
        </is>
      </c>
      <c r="BK3921"/>
      <c r="BL3921"/>
      <c r="BM3921"/>
      <c r="BN3921"/>
      <c r="BO3921"/>
      <c r="BP3921"/>
      <c r="BQ3921"/>
      <c r="BR3921"/>
      <c r="BS3921"/>
      <c r="BT3921" t="inlineStr">
        <is>
          <t>--</t>
        </is>
      </c>
      <c r="BU3921"/>
      <c r="BV3921"/>
      <c r="BW3921"/>
      <c r="BX3921"/>
      <c r="BY3921"/>
      <c r="BZ3921"/>
      <c r="CA3921"/>
      <c r="CB3921"/>
      <c r="CC3921"/>
      <c r="CD3921"/>
      <c r="CE3921"/>
      <c r="CF3921"/>
      <c r="CG3921"/>
      <c r="CH3921"/>
      <c r="CI3921" t="inlineStr">
        <is>
          <t xml:space="preserve"> DNUM/7-19//TESTID/19//CONC TYPE FRACTIONS ALSO REPORTED AS NOMINAL, AVAILABLE AND EASILY DISSOLVED//</t>
        </is>
      </c>
      <c r="CJ3921" t="inlineStr">
        <is>
          <t xml:space="preserve">   DNUM/7-19//TESTID/19//CONC TYPE FRACTIONS ALSO REPORTED AS NOMINAL, AVAILABLE AND EASILY DISSOLVED//</t>
        </is>
      </c>
      <c r="CK3921" t="inlineStr">
        <is>
          <t>Erten-Unal,M., B.G. Wixson, N. Gale, and J.L. Pitt</t>
        </is>
      </c>
      <c r="CL3921" t="n">
        <v>76100.0</v>
      </c>
      <c r="CM3921" t="inlineStr">
        <is>
          <t>Evaluation of Toxicity, Bioavailability and Speciation of Lead, Zinc and Cadmium in Mine/Mill Wastewaters</t>
        </is>
      </c>
      <c r="CN3921" t="inlineStr">
        <is>
          <t>Chem. Spec. Bioavail.10(2): 37-46</t>
        </is>
      </c>
      <c r="CO3921" t="n">
        <v>1998.0</v>
      </c>
      <c r="CP3921" t="inlineStr">
        <is>
          <t>Erten-Unal,M., B.G. Wixson, N. Gale, and J.L. Pitt (1998). Evaluation of Toxicity, Bioavailability and Speciation of Lead, Zinc and Cadmium in Mine/Mill Wastewaters. Chem. Spec. Bioavail., 10, (2), 37-46. doi:10.3184/095422998782775826. ECOREF#:76100</t>
        </is>
      </c>
    </row>
    <row r="3922">
      <c r="A3922" t="n">
        <v>1.0108642E7</v>
      </c>
      <c r="B3922" t="inlineStr">
        <is>
          <t>Cadmium chloride (CdCl2)</t>
        </is>
      </c>
      <c r="C3922"/>
      <c r="D3922" t="inlineStr">
        <is>
          <t>Measured</t>
        </is>
      </c>
      <c r="E3922" t="inlineStr">
        <is>
          <t>Not coded</t>
        </is>
      </c>
      <c r="F3922"/>
      <c r="G3922"/>
      <c r="H3922"/>
      <c r="I3922"/>
      <c r="J3922"/>
      <c r="K3922"/>
      <c r="L3922" t="inlineStr">
        <is>
          <t>Pimephales promelas</t>
        </is>
      </c>
      <c r="M3922" t="inlineStr">
        <is>
          <t>Fathead Minnow</t>
        </is>
      </c>
      <c r="N3922" t="inlineStr">
        <is>
          <t>Adult</t>
        </is>
      </c>
      <c r="O3922"/>
      <c r="P3922"/>
      <c r="Q3922"/>
      <c r="R3922"/>
      <c r="S3922"/>
      <c r="T3922"/>
      <c r="U3922"/>
      <c r="V3922" t="inlineStr">
        <is>
          <t>Static</t>
        </is>
      </c>
      <c r="W3922" t="inlineStr">
        <is>
          <t>Fresh water</t>
        </is>
      </c>
      <c r="X3922" t="inlineStr">
        <is>
          <t>Lab</t>
        </is>
      </c>
      <c r="Y3922"/>
      <c r="Z3922" t="inlineStr">
        <is>
          <t>Total</t>
        </is>
      </c>
      <c r="AA3922"/>
      <c r="AB3922" t="n">
        <v>1.39</v>
      </c>
      <c r="AC3922"/>
      <c r="AD3922" t="n">
        <v>0.89</v>
      </c>
      <c r="AE3922"/>
      <c r="AF3922" t="n">
        <v>2.42</v>
      </c>
      <c r="AG3922" t="inlineStr">
        <is>
          <t>AI mg/L</t>
        </is>
      </c>
      <c r="AH3922"/>
      <c r="AI3922"/>
      <c r="AJ3922"/>
      <c r="AK3922"/>
      <c r="AL3922"/>
      <c r="AM3922"/>
      <c r="AN3922"/>
      <c r="AO3922"/>
      <c r="AP3922"/>
      <c r="AQ3922"/>
      <c r="AR3922"/>
      <c r="AS3922"/>
      <c r="AT3922"/>
      <c r="AU3922"/>
      <c r="AV3922"/>
      <c r="AW3922"/>
      <c r="AX3922" t="inlineStr">
        <is>
          <t>Mortality</t>
        </is>
      </c>
      <c r="AY3922" t="inlineStr">
        <is>
          <t>Mortality</t>
        </is>
      </c>
      <c r="AZ3922" t="inlineStr">
        <is>
          <t>LC50</t>
        </is>
      </c>
      <c r="BA3922"/>
      <c r="BB3922" t="n">
        <v>4.0</v>
      </c>
      <c r="BC3922"/>
      <c r="BD3922"/>
      <c r="BE3922"/>
      <c r="BF3922"/>
      <c r="BG3922" t="inlineStr">
        <is>
          <t>Day(s)</t>
        </is>
      </c>
      <c r="BH3922"/>
      <c r="BI3922" t="inlineStr">
        <is>
          <t>DTXSID6020226</t>
        </is>
      </c>
      <c r="BJ3922" t="inlineStr">
        <is>
          <t>10.1002/etc.5620040211</t>
        </is>
      </c>
      <c r="BK3922"/>
      <c r="BL3922"/>
      <c r="BM3922"/>
      <c r="BN3922"/>
      <c r="BO3922"/>
      <c r="BP3922"/>
      <c r="BQ3922"/>
      <c r="BR3922"/>
      <c r="BS3922"/>
      <c r="BT3922" t="inlineStr">
        <is>
          <t>--</t>
        </is>
      </c>
      <c r="BU3922"/>
      <c r="BV3922"/>
      <c r="BW3922"/>
      <c r="BX3922"/>
      <c r="BY3922"/>
      <c r="BZ3922"/>
      <c r="CA3922"/>
      <c r="CB3922"/>
      <c r="CC3922"/>
      <c r="CD3922"/>
      <c r="CE3922"/>
      <c r="CF3922"/>
      <c r="CG3922"/>
      <c r="CH3922"/>
      <c r="CI3922"/>
      <c r="CJ3922"/>
      <c r="CK3922" t="inlineStr">
        <is>
          <t>Benson,W.H., and W.J. Birge</t>
        </is>
      </c>
      <c r="CL3922" t="n">
        <v>10551.0</v>
      </c>
      <c r="CM3922" t="inlineStr">
        <is>
          <t>Heavy Metal Tolerance and Metallothionein Induction in Fathead Minnows:  Results From Field and Laboratory Investigations</t>
        </is>
      </c>
      <c r="CN3922" t="inlineStr">
        <is>
          <t>Environ. Toxicol. Chem.4(2): 209-217</t>
        </is>
      </c>
      <c r="CO3922" t="n">
        <v>1983.0</v>
      </c>
      <c r="CP3922" t="inlineStr">
        <is>
          <t>Benson,W.H., and W.J. Birge (1983). Heavy Metal Tolerance and Metallothionein Induction in Fathead Minnows:  Results From Field and Laboratory Investigations. Environ. Toxicol. Chem., 4, (2), 209-217. doi:10.1002/etc.5620040211. ECOREF#:10551</t>
        </is>
      </c>
    </row>
    <row r="3923">
      <c r="A3923" t="n">
        <v>1.0124364E7</v>
      </c>
      <c r="B3923" t="inlineStr">
        <is>
          <t>Sulfuric acid, Cadmium salt (1:1)</t>
        </is>
      </c>
      <c r="C3923"/>
      <c r="D3923" t="inlineStr">
        <is>
          <t>Measured</t>
        </is>
      </c>
      <c r="E3923" t="inlineStr">
        <is>
          <t>Not coded</t>
        </is>
      </c>
      <c r="F3923"/>
      <c r="G3923"/>
      <c r="H3923"/>
      <c r="I3923"/>
      <c r="J3923"/>
      <c r="K3923"/>
      <c r="L3923" t="inlineStr">
        <is>
          <t>Pimephales promelas</t>
        </is>
      </c>
      <c r="M3923" t="inlineStr">
        <is>
          <t>Fathead Minnow</t>
        </is>
      </c>
      <c r="N3923" t="inlineStr">
        <is>
          <t>Neonate</t>
        </is>
      </c>
      <c r="O3923" t="inlineStr">
        <is>
          <t>&lt;</t>
        </is>
      </c>
      <c r="P3923" t="n">
        <v>24.0</v>
      </c>
      <c r="Q3923"/>
      <c r="R3923"/>
      <c r="S3923"/>
      <c r="T3923"/>
      <c r="U3923" t="inlineStr">
        <is>
          <t>Hour(s)</t>
        </is>
      </c>
      <c r="V3923" t="inlineStr">
        <is>
          <t>Static</t>
        </is>
      </c>
      <c r="W3923" t="inlineStr">
        <is>
          <t>Fresh water</t>
        </is>
      </c>
      <c r="X3923" t="inlineStr">
        <is>
          <t>Lab</t>
        </is>
      </c>
      <c r="Y3923"/>
      <c r="Z3923" t="inlineStr">
        <is>
          <t>Dissolved</t>
        </is>
      </c>
      <c r="AA3923"/>
      <c r="AB3923" t="n">
        <v>0.072</v>
      </c>
      <c r="AC3923"/>
      <c r="AD3923"/>
      <c r="AE3923"/>
      <c r="AF3923"/>
      <c r="AG3923" t="inlineStr">
        <is>
          <t>AI mg/L</t>
        </is>
      </c>
      <c r="AH3923"/>
      <c r="AI3923"/>
      <c r="AJ3923"/>
      <c r="AK3923"/>
      <c r="AL3923"/>
      <c r="AM3923"/>
      <c r="AN3923"/>
      <c r="AO3923"/>
      <c r="AP3923"/>
      <c r="AQ3923"/>
      <c r="AR3923"/>
      <c r="AS3923"/>
      <c r="AT3923"/>
      <c r="AU3923"/>
      <c r="AV3923"/>
      <c r="AW3923"/>
      <c r="AX3923" t="inlineStr">
        <is>
          <t>Mortality</t>
        </is>
      </c>
      <c r="AY3923" t="inlineStr">
        <is>
          <t>Mortality</t>
        </is>
      </c>
      <c r="AZ3923" t="inlineStr">
        <is>
          <t>LC50</t>
        </is>
      </c>
      <c r="BA3923"/>
      <c r="BB3923" t="n">
        <v>4.0</v>
      </c>
      <c r="BC3923"/>
      <c r="BD3923"/>
      <c r="BE3923"/>
      <c r="BF3923"/>
      <c r="BG3923" t="inlineStr">
        <is>
          <t>Day(s)</t>
        </is>
      </c>
      <c r="BH3923"/>
      <c r="BI3923" t="inlineStr">
        <is>
          <t>DTXSID1020229</t>
        </is>
      </c>
      <c r="BJ3923"/>
      <c r="BK3923"/>
      <c r="BL3923"/>
      <c r="BM3923"/>
      <c r="BN3923"/>
      <c r="BO3923"/>
      <c r="BP3923"/>
      <c r="BQ3923"/>
      <c r="BR3923"/>
      <c r="BS3923"/>
      <c r="BT3923" t="inlineStr">
        <is>
          <t>--</t>
        </is>
      </c>
      <c r="BU3923"/>
      <c r="BV3923"/>
      <c r="BW3923"/>
      <c r="BX3923"/>
      <c r="BY3923"/>
      <c r="BZ3923"/>
      <c r="CA3923"/>
      <c r="CB3923"/>
      <c r="CC3923"/>
      <c r="CD3923"/>
      <c r="CE3923"/>
      <c r="CF3923"/>
      <c r="CG3923"/>
      <c r="CH3923"/>
      <c r="CI3923" t="inlineStr">
        <is>
          <t xml:space="preserve"> CONC/DISSOLVED//TESTID/17//</t>
        </is>
      </c>
      <c r="CJ3923" t="inlineStr">
        <is>
          <t xml:space="preserve">   CONC/DISSOLVED//TESTID/17//</t>
        </is>
      </c>
      <c r="CK3923" t="inlineStr">
        <is>
          <t>Gale,N.L., B.G. Wixson, and M. Erten</t>
        </is>
      </c>
      <c r="CL3923" t="n">
        <v>9180.0</v>
      </c>
      <c r="CM3923" t="inlineStr">
        <is>
          <t>An Evaluation of the Acute Toxicity of Lead, Zinc, and Cadmium in Missouri Ozark Groundwater</t>
        </is>
      </c>
      <c r="CN3923" t="inlineStr">
        <is>
          <t>Trace Subst. Environ. Health25:169-183</t>
        </is>
      </c>
      <c r="CO3923" t="n">
        <v>1992.0</v>
      </c>
      <c r="CP3923" t="inlineStr">
        <is>
          <t>Gale,N.L., B.G. Wixson, and M. Erten (1992). An Evaluation of the Acute Toxicity of Lead, Zinc, and Cadmium in Missouri Ozark Groundwater. Trace Subst. Environ. Health, 25, 169-183. ECOREF#:9180</t>
        </is>
      </c>
    </row>
    <row r="3924">
      <c r="A3924" t="n">
        <v>1.0124364E7</v>
      </c>
      <c r="B3924" t="inlineStr">
        <is>
          <t>Sulfuric acid, Cadmium salt (1:1)</t>
        </is>
      </c>
      <c r="C3924"/>
      <c r="D3924" t="inlineStr">
        <is>
          <t>Measured</t>
        </is>
      </c>
      <c r="E3924" t="inlineStr">
        <is>
          <t>Not coded</t>
        </is>
      </c>
      <c r="F3924"/>
      <c r="G3924"/>
      <c r="H3924"/>
      <c r="I3924"/>
      <c r="J3924"/>
      <c r="K3924"/>
      <c r="L3924" t="inlineStr">
        <is>
          <t>Pimephales promelas</t>
        </is>
      </c>
      <c r="M3924" t="inlineStr">
        <is>
          <t>Fathead Minnow</t>
        </is>
      </c>
      <c r="N3924" t="inlineStr">
        <is>
          <t>Larva</t>
        </is>
      </c>
      <c r="O3924"/>
      <c r="P3924"/>
      <c r="Q3924" t="inlineStr">
        <is>
          <t>&gt;</t>
        </is>
      </c>
      <c r="R3924" t="n">
        <v>24.0</v>
      </c>
      <c r="S3924" t="inlineStr">
        <is>
          <t>&lt;</t>
        </is>
      </c>
      <c r="T3924" t="n">
        <v>96.0</v>
      </c>
      <c r="U3924" t="inlineStr">
        <is>
          <t>Hour(s)</t>
        </is>
      </c>
      <c r="V3924" t="inlineStr">
        <is>
          <t>Flow-through</t>
        </is>
      </c>
      <c r="W3924" t="inlineStr">
        <is>
          <t>Fresh water</t>
        </is>
      </c>
      <c r="X3924" t="inlineStr">
        <is>
          <t>Lab</t>
        </is>
      </c>
      <c r="Y3924"/>
      <c r="Z3924" t="inlineStr">
        <is>
          <t>Total</t>
        </is>
      </c>
      <c r="AA3924"/>
      <c r="AB3924"/>
      <c r="AC3924" t="inlineStr">
        <is>
          <t>&gt;</t>
        </is>
      </c>
      <c r="AD3924" t="n">
        <v>0.004</v>
      </c>
      <c r="AE3924" t="inlineStr">
        <is>
          <t>&lt;</t>
        </is>
      </c>
      <c r="AF3924" t="n">
        <v>0.005</v>
      </c>
      <c r="AG3924" t="inlineStr">
        <is>
          <t>AI mg/L</t>
        </is>
      </c>
      <c r="AH3924"/>
      <c r="AI3924"/>
      <c r="AJ3924"/>
      <c r="AK3924"/>
      <c r="AL3924"/>
      <c r="AM3924"/>
      <c r="AN3924"/>
      <c r="AO3924"/>
      <c r="AP3924"/>
      <c r="AQ3924"/>
      <c r="AR3924"/>
      <c r="AS3924"/>
      <c r="AT3924"/>
      <c r="AU3924"/>
      <c r="AV3924"/>
      <c r="AW3924"/>
      <c r="AX3924" t="inlineStr">
        <is>
          <t>Mortality</t>
        </is>
      </c>
      <c r="AY3924" t="inlineStr">
        <is>
          <t>Mortality</t>
        </is>
      </c>
      <c r="AZ3924" t="inlineStr">
        <is>
          <t>LC50</t>
        </is>
      </c>
      <c r="BA3924"/>
      <c r="BB3924" t="n">
        <v>4.0</v>
      </c>
      <c r="BC3924"/>
      <c r="BD3924"/>
      <c r="BE3924"/>
      <c r="BF3924"/>
      <c r="BG3924" t="inlineStr">
        <is>
          <t>Day(s)</t>
        </is>
      </c>
      <c r="BH3924"/>
      <c r="BI3924" t="inlineStr">
        <is>
          <t>DTXSID1020229</t>
        </is>
      </c>
      <c r="BJ3924"/>
      <c r="BK3924"/>
      <c r="BL3924"/>
      <c r="BM3924"/>
      <c r="BN3924"/>
      <c r="BO3924"/>
      <c r="BP3924"/>
      <c r="BQ3924"/>
      <c r="BR3924"/>
      <c r="BS3924"/>
      <c r="BT3924" t="inlineStr">
        <is>
          <t>--</t>
        </is>
      </c>
      <c r="BU3924"/>
      <c r="BV3924"/>
      <c r="BW3924"/>
      <c r="BX3924"/>
      <c r="BY3924"/>
      <c r="BZ3924"/>
      <c r="CA3924"/>
      <c r="CB3924"/>
      <c r="CC3924"/>
      <c r="CD3924"/>
      <c r="CE3924"/>
      <c r="CF3924"/>
      <c r="CG3924"/>
      <c r="CH3924"/>
      <c r="CI3924" t="inlineStr">
        <is>
          <t xml:space="preserve"> CONC/FROM GRAPH//</t>
        </is>
      </c>
      <c r="CJ3924" t="inlineStr">
        <is>
          <t xml:space="preserve">   CONC/FROM GRAPH//</t>
        </is>
      </c>
      <c r="CK3924" t="inlineStr">
        <is>
          <t>Welsh,P.G.</t>
        </is>
      </c>
      <c r="CL3924" t="n">
        <v>45189.0</v>
      </c>
      <c r="CM3924" t="inlineStr">
        <is>
          <t>Influence of Dissolved Organic Carbon on the Speciation, Bioavailability and Toxicity of Metals to Aquatic Biota in Soft Water Lakes</t>
        </is>
      </c>
      <c r="CN3924" t="inlineStr">
        <is>
          <t>Ph.D.Thesis, University of Waterloo, Ontario, Canada:181 p.</t>
        </is>
      </c>
      <c r="CO3924" t="n">
        <v>1996.0</v>
      </c>
      <c r="CP3924" t="inlineStr">
        <is>
          <t>Welsh,P.G. (1996). Influence of Dissolved Organic Carbon on the Speciation, Bioavailability and Toxicity of Metals to Aquatic Biota in Soft Water Lakes. Ph.D.Thesis, University of Waterloo, Ontario, Canada, 181 p. ECOREF#:45189</t>
        </is>
      </c>
    </row>
    <row r="3925">
      <c r="A3925" t="n">
        <v>1.0124364E7</v>
      </c>
      <c r="B3925" t="inlineStr">
        <is>
          <t>Sulfuric acid, Cadmium salt (1:1)</t>
        </is>
      </c>
      <c r="C3925"/>
      <c r="D3925" t="inlineStr">
        <is>
          <t>Measured</t>
        </is>
      </c>
      <c r="E3925" t="inlineStr">
        <is>
          <t>Not coded</t>
        </is>
      </c>
      <c r="F3925"/>
      <c r="G3925"/>
      <c r="H3925"/>
      <c r="I3925"/>
      <c r="J3925"/>
      <c r="K3925"/>
      <c r="L3925" t="inlineStr">
        <is>
          <t>Pimephales promelas</t>
        </is>
      </c>
      <c r="M3925" t="inlineStr">
        <is>
          <t>Fathead Minnow</t>
        </is>
      </c>
      <c r="N3925"/>
      <c r="O3925"/>
      <c r="P3925"/>
      <c r="Q3925"/>
      <c r="R3925"/>
      <c r="S3925"/>
      <c r="T3925"/>
      <c r="U3925"/>
      <c r="V3925" t="inlineStr">
        <is>
          <t>Flow-through</t>
        </is>
      </c>
      <c r="W3925" t="inlineStr">
        <is>
          <t>Fresh water</t>
        </is>
      </c>
      <c r="X3925" t="inlineStr">
        <is>
          <t>Lab</t>
        </is>
      </c>
      <c r="Y3925"/>
      <c r="Z3925" t="inlineStr">
        <is>
          <t>Dissolved</t>
        </is>
      </c>
      <c r="AA3925"/>
      <c r="AB3925" t="n">
        <v>4.6</v>
      </c>
      <c r="AC3925"/>
      <c r="AD3925"/>
      <c r="AE3925"/>
      <c r="AF3925"/>
      <c r="AG3925" t="inlineStr">
        <is>
          <t>AI mg/L</t>
        </is>
      </c>
      <c r="AH3925" t="inlineStr">
        <is>
          <t>Total</t>
        </is>
      </c>
      <c r="AI3925"/>
      <c r="AJ3925" t="n">
        <v>6.4</v>
      </c>
      <c r="AK3925"/>
      <c r="AL3925"/>
      <c r="AM3925"/>
      <c r="AN3925"/>
      <c r="AO3925" t="inlineStr">
        <is>
          <t>AI mg/L</t>
        </is>
      </c>
      <c r="AP3925"/>
      <c r="AQ3925"/>
      <c r="AR3925"/>
      <c r="AS3925"/>
      <c r="AT3925"/>
      <c r="AU3925"/>
      <c r="AV3925"/>
      <c r="AW3925"/>
      <c r="AX3925" t="inlineStr">
        <is>
          <t>Mortality</t>
        </is>
      </c>
      <c r="AY3925" t="inlineStr">
        <is>
          <t>Mortality</t>
        </is>
      </c>
      <c r="AZ3925" t="inlineStr">
        <is>
          <t>LC50</t>
        </is>
      </c>
      <c r="BA3925"/>
      <c r="BB3925" t="n">
        <v>4.0</v>
      </c>
      <c r="BC3925"/>
      <c r="BD3925"/>
      <c r="BE3925"/>
      <c r="BF3925"/>
      <c r="BG3925" t="inlineStr">
        <is>
          <t>Day(s)</t>
        </is>
      </c>
      <c r="BH3925"/>
      <c r="BI3925" t="inlineStr">
        <is>
          <t>DTXSID1020229</t>
        </is>
      </c>
      <c r="BJ3925" t="inlineStr">
        <is>
          <t>10.1139/f72-164</t>
        </is>
      </c>
      <c r="BK3925"/>
      <c r="BL3925"/>
      <c r="BM3925"/>
      <c r="BN3925"/>
      <c r="BO3925"/>
      <c r="BP3925"/>
      <c r="BQ3925"/>
      <c r="BR3925"/>
      <c r="BS3925"/>
      <c r="BT3925" t="inlineStr">
        <is>
          <t>--</t>
        </is>
      </c>
      <c r="BU3925"/>
      <c r="BV3925"/>
      <c r="BW3925"/>
      <c r="BX3925"/>
      <c r="BY3925"/>
      <c r="BZ3925"/>
      <c r="CA3925" t="inlineStr">
        <is>
          <t>--</t>
        </is>
      </c>
      <c r="CB3925"/>
      <c r="CC3925"/>
      <c r="CD3925"/>
      <c r="CE3925"/>
      <c r="CF3925"/>
      <c r="CG3925"/>
      <c r="CH3925"/>
      <c r="CI3925" t="inlineStr">
        <is>
          <t xml:space="preserve"> ALK,DO,PH/SEE PAPER//</t>
        </is>
      </c>
      <c r="CJ3925" t="inlineStr">
        <is>
          <t xml:space="preserve">   ALK,DO,PH/SEE PAPER//</t>
        </is>
      </c>
      <c r="CK3925" t="inlineStr">
        <is>
          <t>Pickering,Q.H., and M.H. Gast</t>
        </is>
      </c>
      <c r="CL3925" t="n">
        <v>5231.0</v>
      </c>
      <c r="CM3925" t="inlineStr">
        <is>
          <t>Acute and Chronic Toxicity of Cadmium to the Fathead Minnow (Pimephales promelas)</t>
        </is>
      </c>
      <c r="CN3925" t="inlineStr">
        <is>
          <t>J. Fish. Res. Board Can.29(8): 1099-1106</t>
        </is>
      </c>
      <c r="CO3925" t="n">
        <v>1972.0</v>
      </c>
      <c r="CP3925" t="inlineStr">
        <is>
          <t>Pickering,Q.H., and M.H. Gast (1972). Acute and Chronic Toxicity of Cadmium to the Fathead Minnow (Pimephales promelas). J. Fish. Res. Board Can., 29, (8), 1099-1106. doi:10.1139/f72-164. ECOREF#:5231</t>
        </is>
      </c>
    </row>
    <row r="3926">
      <c r="A3926" t="n">
        <v>1.0124364E7</v>
      </c>
      <c r="B3926" t="inlineStr">
        <is>
          <t>Sulfuric acid, Cadmium salt (1:1)</t>
        </is>
      </c>
      <c r="C3926"/>
      <c r="D3926" t="inlineStr">
        <is>
          <t>Measured</t>
        </is>
      </c>
      <c r="E3926" t="inlineStr">
        <is>
          <t>Not coded</t>
        </is>
      </c>
      <c r="F3926"/>
      <c r="G3926"/>
      <c r="H3926"/>
      <c r="I3926"/>
      <c r="J3926"/>
      <c r="K3926"/>
      <c r="L3926" t="inlineStr">
        <is>
          <t>Pimephales promelas</t>
        </is>
      </c>
      <c r="M3926" t="inlineStr">
        <is>
          <t>Fathead Minnow</t>
        </is>
      </c>
      <c r="N3926"/>
      <c r="O3926"/>
      <c r="P3926"/>
      <c r="Q3926"/>
      <c r="R3926"/>
      <c r="S3926"/>
      <c r="T3926"/>
      <c r="U3926"/>
      <c r="V3926" t="inlineStr">
        <is>
          <t>Flow-through</t>
        </is>
      </c>
      <c r="W3926" t="inlineStr">
        <is>
          <t>Fresh water</t>
        </is>
      </c>
      <c r="X3926" t="inlineStr">
        <is>
          <t>Lab</t>
        </is>
      </c>
      <c r="Y3926"/>
      <c r="Z3926" t="inlineStr">
        <is>
          <t>Total</t>
        </is>
      </c>
      <c r="AA3926"/>
      <c r="AB3926" t="n">
        <v>12.0</v>
      </c>
      <c r="AC3926"/>
      <c r="AD3926"/>
      <c r="AE3926"/>
      <c r="AF3926"/>
      <c r="AG3926" t="inlineStr">
        <is>
          <t>AI mg/L</t>
        </is>
      </c>
      <c r="AH3926"/>
      <c r="AI3926"/>
      <c r="AJ3926"/>
      <c r="AK3926"/>
      <c r="AL3926"/>
      <c r="AM3926"/>
      <c r="AN3926"/>
      <c r="AO3926"/>
      <c r="AP3926"/>
      <c r="AQ3926"/>
      <c r="AR3926"/>
      <c r="AS3926"/>
      <c r="AT3926"/>
      <c r="AU3926"/>
      <c r="AV3926"/>
      <c r="AW3926"/>
      <c r="AX3926" t="inlineStr">
        <is>
          <t>Mortality</t>
        </is>
      </c>
      <c r="AY3926" t="inlineStr">
        <is>
          <t>Mortality</t>
        </is>
      </c>
      <c r="AZ3926" t="inlineStr">
        <is>
          <t>LC50</t>
        </is>
      </c>
      <c r="BA3926"/>
      <c r="BB3926" t="n">
        <v>4.0</v>
      </c>
      <c r="BC3926"/>
      <c r="BD3926"/>
      <c r="BE3926"/>
      <c r="BF3926"/>
      <c r="BG3926" t="inlineStr">
        <is>
          <t>Day(s)</t>
        </is>
      </c>
      <c r="BH3926"/>
      <c r="BI3926" t="inlineStr">
        <is>
          <t>DTXSID1020229</t>
        </is>
      </c>
      <c r="BJ3926" t="inlineStr">
        <is>
          <t>10.1139/f72-164</t>
        </is>
      </c>
      <c r="BK3926"/>
      <c r="BL3926"/>
      <c r="BM3926"/>
      <c r="BN3926"/>
      <c r="BO3926"/>
      <c r="BP3926"/>
      <c r="BQ3926"/>
      <c r="BR3926"/>
      <c r="BS3926"/>
      <c r="BT3926" t="inlineStr">
        <is>
          <t>--</t>
        </is>
      </c>
      <c r="BU3926"/>
      <c r="BV3926"/>
      <c r="BW3926"/>
      <c r="BX3926"/>
      <c r="BY3926"/>
      <c r="BZ3926"/>
      <c r="CA3926"/>
      <c r="CB3926"/>
      <c r="CC3926"/>
      <c r="CD3926"/>
      <c r="CE3926"/>
      <c r="CF3926"/>
      <c r="CG3926"/>
      <c r="CH3926"/>
      <c r="CI3926" t="inlineStr">
        <is>
          <t xml:space="preserve"> ALK,DO,PH/SEE PAPER//</t>
        </is>
      </c>
      <c r="CJ3926" t="inlineStr">
        <is>
          <t xml:space="preserve">   ALK,DO,PH/SEE PAPER//</t>
        </is>
      </c>
      <c r="CK3926" t="inlineStr">
        <is>
          <t>Pickering,Q.H., and M.H. Gast</t>
        </is>
      </c>
      <c r="CL3926" t="n">
        <v>5231.0</v>
      </c>
      <c r="CM3926" t="inlineStr">
        <is>
          <t>Acute and Chronic Toxicity of Cadmium to the Fathead Minnow (Pimephales promelas)</t>
        </is>
      </c>
      <c r="CN3926" t="inlineStr">
        <is>
          <t>J. Fish. Res. Board Can.29(8): 1099-1106</t>
        </is>
      </c>
      <c r="CO3926" t="n">
        <v>1972.0</v>
      </c>
      <c r="CP3926" t="inlineStr">
        <is>
          <t>Pickering,Q.H., and M.H. Gast (1972). Acute and Chronic Toxicity of Cadmium to the Fathead Minnow (Pimephales promelas). J. Fish. Res. Board Can., 29, (8), 1099-1106. doi:10.1139/f72-164. ECOREF#:5231</t>
        </is>
      </c>
    </row>
    <row r="3927">
      <c r="A3927" t="n">
        <v>1.0124364E7</v>
      </c>
      <c r="B3927" t="inlineStr">
        <is>
          <t>Sulfuric acid, Cadmium salt (1:1)</t>
        </is>
      </c>
      <c r="C3927" t="inlineStr">
        <is>
          <t>Reagent Grade, Purissium, Purum, Puriss, Puris, Reinst</t>
        </is>
      </c>
      <c r="D3927" t="inlineStr">
        <is>
          <t>Measured</t>
        </is>
      </c>
      <c r="E3927" t="inlineStr">
        <is>
          <t>Not coded</t>
        </is>
      </c>
      <c r="F3927"/>
      <c r="G3927"/>
      <c r="H3927"/>
      <c r="I3927"/>
      <c r="J3927"/>
      <c r="K3927"/>
      <c r="L3927" t="inlineStr">
        <is>
          <t>Pimephales promelas</t>
        </is>
      </c>
      <c r="M3927" t="inlineStr">
        <is>
          <t>Fathead Minnow</t>
        </is>
      </c>
      <c r="N3927" t="inlineStr">
        <is>
          <t>Neonate</t>
        </is>
      </c>
      <c r="O3927" t="inlineStr">
        <is>
          <t>&lt;</t>
        </is>
      </c>
      <c r="P3927" t="n">
        <v>24.0</v>
      </c>
      <c r="Q3927"/>
      <c r="R3927"/>
      <c r="S3927"/>
      <c r="T3927"/>
      <c r="U3927" t="inlineStr">
        <is>
          <t>Hour(s)</t>
        </is>
      </c>
      <c r="V3927" t="inlineStr">
        <is>
          <t>Static</t>
        </is>
      </c>
      <c r="W3927" t="inlineStr">
        <is>
          <t>Fresh water</t>
        </is>
      </c>
      <c r="X3927" t="inlineStr">
        <is>
          <t>Lab</t>
        </is>
      </c>
      <c r="Y3927" t="inlineStr">
        <is>
          <t>7-19</t>
        </is>
      </c>
      <c r="Z3927" t="inlineStr">
        <is>
          <t>Dissolved</t>
        </is>
      </c>
      <c r="AA3927"/>
      <c r="AB3927" t="n">
        <v>0.072</v>
      </c>
      <c r="AC3927"/>
      <c r="AD3927"/>
      <c r="AE3927"/>
      <c r="AF3927"/>
      <c r="AG3927" t="inlineStr">
        <is>
          <t>AI mg/L</t>
        </is>
      </c>
      <c r="AH3927"/>
      <c r="AI3927"/>
      <c r="AJ3927"/>
      <c r="AK3927"/>
      <c r="AL3927"/>
      <c r="AM3927"/>
      <c r="AN3927"/>
      <c r="AO3927"/>
      <c r="AP3927"/>
      <c r="AQ3927"/>
      <c r="AR3927"/>
      <c r="AS3927"/>
      <c r="AT3927"/>
      <c r="AU3927"/>
      <c r="AV3927"/>
      <c r="AW3927"/>
      <c r="AX3927" t="inlineStr">
        <is>
          <t>Mortality</t>
        </is>
      </c>
      <c r="AY3927" t="inlineStr">
        <is>
          <t>Mortality</t>
        </is>
      </c>
      <c r="AZ3927" t="inlineStr">
        <is>
          <t>LC50</t>
        </is>
      </c>
      <c r="BA3927"/>
      <c r="BB3927" t="n">
        <v>4.0</v>
      </c>
      <c r="BC3927"/>
      <c r="BD3927"/>
      <c r="BE3927"/>
      <c r="BF3927"/>
      <c r="BG3927" t="inlineStr">
        <is>
          <t>Day(s)</t>
        </is>
      </c>
      <c r="BH3927" t="inlineStr">
        <is>
          <t>Finely ground</t>
        </is>
      </c>
      <c r="BI3927" t="inlineStr">
        <is>
          <t>DTXSID1020229</t>
        </is>
      </c>
      <c r="BJ3927" t="inlineStr">
        <is>
          <t>10.3184/095422998782775826</t>
        </is>
      </c>
      <c r="BK3927"/>
      <c r="BL3927"/>
      <c r="BM3927"/>
      <c r="BN3927"/>
      <c r="BO3927"/>
      <c r="BP3927"/>
      <c r="BQ3927"/>
      <c r="BR3927"/>
      <c r="BS3927"/>
      <c r="BT3927" t="inlineStr">
        <is>
          <t>--</t>
        </is>
      </c>
      <c r="BU3927"/>
      <c r="BV3927"/>
      <c r="BW3927"/>
      <c r="BX3927"/>
      <c r="BY3927"/>
      <c r="BZ3927"/>
      <c r="CA3927"/>
      <c r="CB3927"/>
      <c r="CC3927"/>
      <c r="CD3927"/>
      <c r="CE3927"/>
      <c r="CF3927"/>
      <c r="CG3927"/>
      <c r="CH3927"/>
      <c r="CI3927" t="inlineStr">
        <is>
          <t xml:space="preserve"> DNUM/7-19//TESTID/20//CONC TYPE FRACTIONS ALSO REPORTED AS NOMINAL, AVAILABLE AND EASILY DISSOLVED//</t>
        </is>
      </c>
      <c r="CJ3927" t="inlineStr">
        <is>
          <t xml:space="preserve">   DNUM/7-19//TESTID/20//CONC TYPE FRACTIONS ALSO REPORTED AS NOMINAL, AVAILABLE AND EASILY DISSOLVED//</t>
        </is>
      </c>
      <c r="CK3927" t="inlineStr">
        <is>
          <t>Erten-Unal,M., B.G. Wixson, N. Gale, and J.L. Pitt</t>
        </is>
      </c>
      <c r="CL3927" t="n">
        <v>76100.0</v>
      </c>
      <c r="CM3927" t="inlineStr">
        <is>
          <t>Evaluation of Toxicity, Bioavailability and Speciation of Lead, Zinc and Cadmium in Mine/Mill Wastewaters</t>
        </is>
      </c>
      <c r="CN3927" t="inlineStr">
        <is>
          <t>Chem. Spec. Bioavail.10(2): 37-46</t>
        </is>
      </c>
      <c r="CO3927" t="n">
        <v>1998.0</v>
      </c>
      <c r="CP3927" t="inlineStr">
        <is>
          <t>Erten-Unal,M., B.G. Wixson, N. Gale, and J.L. Pitt (1998). Evaluation of Toxicity, Bioavailability and Speciation of Lead, Zinc and Cadmium in Mine/Mill Wastewaters. Chem. Spec. Bioavail., 10, (2), 37-46. doi:10.3184/095422998782775826. ECOREF#:76100</t>
        </is>
      </c>
    </row>
    <row r="3928">
      <c r="A3928" t="n">
        <v>1.0124364E7</v>
      </c>
      <c r="B3928" t="inlineStr">
        <is>
          <t>Sulfuric acid, Cadmium salt (1:1)</t>
        </is>
      </c>
      <c r="C3928"/>
      <c r="D3928" t="inlineStr">
        <is>
          <t>Measured</t>
        </is>
      </c>
      <c r="E3928" t="inlineStr">
        <is>
          <t>Not coded</t>
        </is>
      </c>
      <c r="F3928"/>
      <c r="G3928"/>
      <c r="H3928"/>
      <c r="I3928"/>
      <c r="J3928"/>
      <c r="K3928"/>
      <c r="L3928" t="inlineStr">
        <is>
          <t>Pimephales promelas</t>
        </is>
      </c>
      <c r="M3928" t="inlineStr">
        <is>
          <t>Fathead Minnow</t>
        </is>
      </c>
      <c r="N3928"/>
      <c r="O3928" t="inlineStr">
        <is>
          <t>&lt;</t>
        </is>
      </c>
      <c r="P3928" t="n">
        <v>24.0</v>
      </c>
      <c r="Q3928"/>
      <c r="R3928"/>
      <c r="S3928"/>
      <c r="T3928"/>
      <c r="U3928" t="inlineStr">
        <is>
          <t>Hour(s)</t>
        </is>
      </c>
      <c r="V3928" t="inlineStr">
        <is>
          <t>Static</t>
        </is>
      </c>
      <c r="W3928" t="inlineStr">
        <is>
          <t>Fresh water</t>
        </is>
      </c>
      <c r="X3928" t="inlineStr">
        <is>
          <t>Lab</t>
        </is>
      </c>
      <c r="Y3928"/>
      <c r="Z3928" t="inlineStr">
        <is>
          <t>Total</t>
        </is>
      </c>
      <c r="AA3928"/>
      <c r="AB3928" t="n">
        <v>0.0239</v>
      </c>
      <c r="AC3928"/>
      <c r="AD3928" t="n">
        <v>0.0159</v>
      </c>
      <c r="AE3928"/>
      <c r="AF3928" t="n">
        <v>0.0358</v>
      </c>
      <c r="AG3928" t="inlineStr">
        <is>
          <t>AI mg/L</t>
        </is>
      </c>
      <c r="AH3928"/>
      <c r="AI3928"/>
      <c r="AJ3928"/>
      <c r="AK3928"/>
      <c r="AL3928"/>
      <c r="AM3928"/>
      <c r="AN3928"/>
      <c r="AO3928"/>
      <c r="AP3928"/>
      <c r="AQ3928"/>
      <c r="AR3928"/>
      <c r="AS3928"/>
      <c r="AT3928"/>
      <c r="AU3928"/>
      <c r="AV3928"/>
      <c r="AW3928"/>
      <c r="AX3928" t="inlineStr">
        <is>
          <t>Mortality</t>
        </is>
      </c>
      <c r="AY3928" t="inlineStr">
        <is>
          <t>Mortality</t>
        </is>
      </c>
      <c r="AZ3928" t="inlineStr">
        <is>
          <t>LC50</t>
        </is>
      </c>
      <c r="BA3928"/>
      <c r="BB3928" t="n">
        <v>4.0</v>
      </c>
      <c r="BC3928"/>
      <c r="BD3928"/>
      <c r="BE3928"/>
      <c r="BF3928"/>
      <c r="BG3928" t="inlineStr">
        <is>
          <t>Day(s)</t>
        </is>
      </c>
      <c r="BH3928"/>
      <c r="BI3928" t="inlineStr">
        <is>
          <t>DTXSID1020229</t>
        </is>
      </c>
      <c r="BJ3928"/>
      <c r="BK3928"/>
      <c r="BL3928"/>
      <c r="BM3928"/>
      <c r="BN3928"/>
      <c r="BO3928"/>
      <c r="BP3928"/>
      <c r="BQ3928"/>
      <c r="BR3928"/>
      <c r="BS3928"/>
      <c r="BT3928" t="inlineStr">
        <is>
          <t>--</t>
        </is>
      </c>
      <c r="BU3928"/>
      <c r="BV3928"/>
      <c r="BW3928"/>
      <c r="BX3928"/>
      <c r="BY3928"/>
      <c r="BZ3928"/>
      <c r="CA3928"/>
      <c r="CB3928"/>
      <c r="CC3928"/>
      <c r="CD3928"/>
      <c r="CE3928"/>
      <c r="CF3928"/>
      <c r="CG3928"/>
      <c r="CH3928"/>
      <c r="CI3928"/>
      <c r="CJ3928"/>
      <c r="CK3928" t="inlineStr">
        <is>
          <t>Welsh,P.G.</t>
        </is>
      </c>
      <c r="CL3928" t="n">
        <v>45189.0</v>
      </c>
      <c r="CM3928" t="inlineStr">
        <is>
          <t>Influence of Dissolved Organic Carbon on the Speciation, Bioavailability and Toxicity of Metals to Aquatic Biota in Soft Water Lakes</t>
        </is>
      </c>
      <c r="CN3928" t="inlineStr">
        <is>
          <t>Ph.D.Thesis, University of Waterloo, Ontario, Canada:181 p.</t>
        </is>
      </c>
      <c r="CO3928" t="n">
        <v>1996.0</v>
      </c>
      <c r="CP3928" t="inlineStr">
        <is>
          <t>Welsh,P.G. (1996). Influence of Dissolved Organic Carbon on the Speciation, Bioavailability and Toxicity of Metals to Aquatic Biota in Soft Water Lakes. Ph.D.Thesis, University of Waterloo, Ontario, Canada, 181 p. ECOREF#:45189</t>
        </is>
      </c>
    </row>
    <row r="3929">
      <c r="A3929" t="n">
        <v>1.0124364E7</v>
      </c>
      <c r="B3929" t="inlineStr">
        <is>
          <t>Sulfuric acid, Cadmium salt (1:1)</t>
        </is>
      </c>
      <c r="C3929"/>
      <c r="D3929" t="inlineStr">
        <is>
          <t>Measured</t>
        </is>
      </c>
      <c r="E3929" t="inlineStr">
        <is>
          <t>Not coded</t>
        </is>
      </c>
      <c r="F3929"/>
      <c r="G3929"/>
      <c r="H3929"/>
      <c r="I3929"/>
      <c r="J3929"/>
      <c r="K3929"/>
      <c r="L3929" t="inlineStr">
        <is>
          <t>Pimephales promelas</t>
        </is>
      </c>
      <c r="M3929" t="inlineStr">
        <is>
          <t>Fathead Minnow</t>
        </is>
      </c>
      <c r="N3929" t="inlineStr">
        <is>
          <t>Adult</t>
        </is>
      </c>
      <c r="O3929"/>
      <c r="P3929"/>
      <c r="Q3929"/>
      <c r="R3929"/>
      <c r="S3929"/>
      <c r="T3929"/>
      <c r="U3929"/>
      <c r="V3929" t="inlineStr">
        <is>
          <t>Static</t>
        </is>
      </c>
      <c r="W3929" t="inlineStr">
        <is>
          <t>Fresh water</t>
        </is>
      </c>
      <c r="X3929" t="inlineStr">
        <is>
          <t>Lab</t>
        </is>
      </c>
      <c r="Y3929"/>
      <c r="Z3929" t="inlineStr">
        <is>
          <t>Total</t>
        </is>
      </c>
      <c r="AA3929"/>
      <c r="AB3929" t="n">
        <v>3.58</v>
      </c>
      <c r="AC3929"/>
      <c r="AD3929" t="n">
        <v>3.11</v>
      </c>
      <c r="AE3929"/>
      <c r="AF3929" t="n">
        <v>4.01</v>
      </c>
      <c r="AG3929" t="inlineStr">
        <is>
          <t>AI mg/L</t>
        </is>
      </c>
      <c r="AH3929"/>
      <c r="AI3929"/>
      <c r="AJ3929"/>
      <c r="AK3929"/>
      <c r="AL3929"/>
      <c r="AM3929"/>
      <c r="AN3929"/>
      <c r="AO3929"/>
      <c r="AP3929"/>
      <c r="AQ3929"/>
      <c r="AR3929"/>
      <c r="AS3929"/>
      <c r="AT3929"/>
      <c r="AU3929"/>
      <c r="AV3929"/>
      <c r="AW3929"/>
      <c r="AX3929" t="inlineStr">
        <is>
          <t>Mortality</t>
        </is>
      </c>
      <c r="AY3929" t="inlineStr">
        <is>
          <t>Mortality</t>
        </is>
      </c>
      <c r="AZ3929" t="inlineStr">
        <is>
          <t>LC50</t>
        </is>
      </c>
      <c r="BA3929"/>
      <c r="BB3929" t="n">
        <v>4.0</v>
      </c>
      <c r="BC3929"/>
      <c r="BD3929"/>
      <c r="BE3929"/>
      <c r="BF3929"/>
      <c r="BG3929" t="inlineStr">
        <is>
          <t>Day(s)</t>
        </is>
      </c>
      <c r="BH3929"/>
      <c r="BI3929" t="inlineStr">
        <is>
          <t>DTXSID1020229</t>
        </is>
      </c>
      <c r="BJ3929" t="inlineStr">
        <is>
          <t>10.1016/0043-1354(88)90048-6</t>
        </is>
      </c>
      <c r="BK3929"/>
      <c r="BL3929"/>
      <c r="BM3929"/>
      <c r="BN3929"/>
      <c r="BO3929"/>
      <c r="BP3929"/>
      <c r="BQ3929"/>
      <c r="BR3929"/>
      <c r="BS3929"/>
      <c r="BT3929" t="inlineStr">
        <is>
          <t>--</t>
        </is>
      </c>
      <c r="BU3929"/>
      <c r="BV3929"/>
      <c r="BW3929"/>
      <c r="BX3929"/>
      <c r="BY3929"/>
      <c r="BZ3929"/>
      <c r="CA3929"/>
      <c r="CB3929"/>
      <c r="CC3929"/>
      <c r="CD3929"/>
      <c r="CE3929"/>
      <c r="CF3929"/>
      <c r="CG3929"/>
      <c r="CH3929"/>
      <c r="CI3929"/>
      <c r="CJ3929"/>
      <c r="CK3929" t="inlineStr">
        <is>
          <t>Carrier,R., and T.L. Beitinger</t>
        </is>
      </c>
      <c r="CL3929" t="n">
        <v>6156.0</v>
      </c>
      <c r="CM3929" t="inlineStr">
        <is>
          <t>Reduction in Thermal Tolerance of Notropis lutrensis and Pimephales promelas Exposed to Cadmium</t>
        </is>
      </c>
      <c r="CN3929" t="inlineStr">
        <is>
          <t>Water Res.22(4): 511-515</t>
        </is>
      </c>
      <c r="CO3929" t="n">
        <v>1988.0</v>
      </c>
      <c r="CP3929" t="inlineStr">
        <is>
          <t>Carrier,R., and T.L. Beitinger (1988). Reduction in Thermal Tolerance of Notropis lutrensis and Pimephales promelas Exposed to Cadmium. Water Res., 22, (4), 511-515. doi:10.1016/0043-1354(88)90048-6. ECOREF#:6156</t>
        </is>
      </c>
    </row>
    <row r="3930">
      <c r="A3930" t="n">
        <v>1.0124364E7</v>
      </c>
      <c r="B3930" t="inlineStr">
        <is>
          <t>Sulfuric acid, Cadmium salt (1:1)</t>
        </is>
      </c>
      <c r="C3930"/>
      <c r="D3930" t="inlineStr">
        <is>
          <t>Measured</t>
        </is>
      </c>
      <c r="E3930" t="inlineStr">
        <is>
          <t>Not coded</t>
        </is>
      </c>
      <c r="F3930"/>
      <c r="G3930"/>
      <c r="H3930"/>
      <c r="I3930"/>
      <c r="J3930"/>
      <c r="K3930"/>
      <c r="L3930" t="inlineStr">
        <is>
          <t>Pimephales promelas</t>
        </is>
      </c>
      <c r="M3930" t="inlineStr">
        <is>
          <t>Fathead Minnow</t>
        </is>
      </c>
      <c r="N3930"/>
      <c r="O3930"/>
      <c r="P3930"/>
      <c r="Q3930"/>
      <c r="R3930"/>
      <c r="S3930"/>
      <c r="T3930"/>
      <c r="U3930"/>
      <c r="V3930" t="inlineStr">
        <is>
          <t>Flow-through</t>
        </is>
      </c>
      <c r="W3930" t="inlineStr">
        <is>
          <t>Fresh water</t>
        </is>
      </c>
      <c r="X3930" t="inlineStr">
        <is>
          <t>Lab</t>
        </is>
      </c>
      <c r="Y3930"/>
      <c r="Z3930" t="inlineStr">
        <is>
          <t>Total</t>
        </is>
      </c>
      <c r="AA3930"/>
      <c r="AB3930" t="n">
        <v>11.0</v>
      </c>
      <c r="AC3930"/>
      <c r="AD3930"/>
      <c r="AE3930"/>
      <c r="AF3930"/>
      <c r="AG3930" t="inlineStr">
        <is>
          <t>AI mg/L</t>
        </is>
      </c>
      <c r="AH3930"/>
      <c r="AI3930"/>
      <c r="AJ3930"/>
      <c r="AK3930"/>
      <c r="AL3930"/>
      <c r="AM3930"/>
      <c r="AN3930"/>
      <c r="AO3930"/>
      <c r="AP3930"/>
      <c r="AQ3930"/>
      <c r="AR3930"/>
      <c r="AS3930"/>
      <c r="AT3930"/>
      <c r="AU3930"/>
      <c r="AV3930"/>
      <c r="AW3930"/>
      <c r="AX3930" t="inlineStr">
        <is>
          <t>Mortality</t>
        </is>
      </c>
      <c r="AY3930" t="inlineStr">
        <is>
          <t>Mortality</t>
        </is>
      </c>
      <c r="AZ3930" t="inlineStr">
        <is>
          <t>LC50</t>
        </is>
      </c>
      <c r="BA3930"/>
      <c r="BB3930" t="n">
        <v>4.0</v>
      </c>
      <c r="BC3930"/>
      <c r="BD3930"/>
      <c r="BE3930"/>
      <c r="BF3930"/>
      <c r="BG3930" t="inlineStr">
        <is>
          <t>Day(s)</t>
        </is>
      </c>
      <c r="BH3930"/>
      <c r="BI3930" t="inlineStr">
        <is>
          <t>DTXSID1020229</t>
        </is>
      </c>
      <c r="BJ3930" t="inlineStr">
        <is>
          <t>10.1139/f72-164</t>
        </is>
      </c>
      <c r="BK3930"/>
      <c r="BL3930"/>
      <c r="BM3930"/>
      <c r="BN3930"/>
      <c r="BO3930"/>
      <c r="BP3930"/>
      <c r="BQ3930"/>
      <c r="BR3930"/>
      <c r="BS3930"/>
      <c r="BT3930" t="inlineStr">
        <is>
          <t>--</t>
        </is>
      </c>
      <c r="BU3930"/>
      <c r="BV3930"/>
      <c r="BW3930"/>
      <c r="BX3930"/>
      <c r="BY3930"/>
      <c r="BZ3930"/>
      <c r="CA3930"/>
      <c r="CB3930"/>
      <c r="CC3930"/>
      <c r="CD3930"/>
      <c r="CE3930"/>
      <c r="CF3930"/>
      <c r="CG3930"/>
      <c r="CH3930"/>
      <c r="CI3930" t="inlineStr">
        <is>
          <t xml:space="preserve"> ALK,DO,PH/SEE PAPER//</t>
        </is>
      </c>
      <c r="CJ3930" t="inlineStr">
        <is>
          <t xml:space="preserve">   ALK,DO,PH/SEE PAPER//</t>
        </is>
      </c>
      <c r="CK3930" t="inlineStr">
        <is>
          <t>Pickering,Q.H., and M.H. Gast</t>
        </is>
      </c>
      <c r="CL3930" t="n">
        <v>5231.0</v>
      </c>
      <c r="CM3930" t="inlineStr">
        <is>
          <t>Acute and Chronic Toxicity of Cadmium to the Fathead Minnow (Pimephales promelas)</t>
        </is>
      </c>
      <c r="CN3930" t="inlineStr">
        <is>
          <t>J. Fish. Res. Board Can.29(8): 1099-1106</t>
        </is>
      </c>
      <c r="CO3930" t="n">
        <v>1972.0</v>
      </c>
      <c r="CP3930" t="inlineStr">
        <is>
          <t>Pickering,Q.H., and M.H. Gast (1972). Acute and Chronic Toxicity of Cadmium to the Fathead Minnow (Pimephales promelas). J. Fish. Res. Board Can., 29, (8), 1099-1106. doi:10.1139/f72-164. ECOREF#:5231</t>
        </is>
      </c>
    </row>
    <row r="3931">
      <c r="A3931" t="n">
        <v>1.0124364E7</v>
      </c>
      <c r="B3931" t="inlineStr">
        <is>
          <t>Sulfuric acid, Cadmium salt (1:1)</t>
        </is>
      </c>
      <c r="C3931"/>
      <c r="D3931" t="inlineStr">
        <is>
          <t>Measured</t>
        </is>
      </c>
      <c r="E3931" t="inlineStr">
        <is>
          <t>Not coded</t>
        </is>
      </c>
      <c r="F3931"/>
      <c r="G3931"/>
      <c r="H3931"/>
      <c r="I3931"/>
      <c r="J3931"/>
      <c r="K3931"/>
      <c r="L3931" t="inlineStr">
        <is>
          <t>Pimephales promelas</t>
        </is>
      </c>
      <c r="M3931" t="inlineStr">
        <is>
          <t>Fathead Minnow</t>
        </is>
      </c>
      <c r="N3931" t="inlineStr">
        <is>
          <t>Immature</t>
        </is>
      </c>
      <c r="O3931"/>
      <c r="P3931"/>
      <c r="Q3931"/>
      <c r="R3931"/>
      <c r="S3931"/>
      <c r="T3931"/>
      <c r="U3931"/>
      <c r="V3931" t="inlineStr">
        <is>
          <t>Static</t>
        </is>
      </c>
      <c r="W3931" t="inlineStr">
        <is>
          <t>Fresh water</t>
        </is>
      </c>
      <c r="X3931" t="inlineStr">
        <is>
          <t>Lab</t>
        </is>
      </c>
      <c r="Y3931"/>
      <c r="Z3931" t="inlineStr">
        <is>
          <t>Total</t>
        </is>
      </c>
      <c r="AA3931"/>
      <c r="AB3931" t="n">
        <v>30.0</v>
      </c>
      <c r="AC3931"/>
      <c r="AD3931"/>
      <c r="AE3931"/>
      <c r="AF3931"/>
      <c r="AG3931" t="inlineStr">
        <is>
          <t>AI mg/L</t>
        </is>
      </c>
      <c r="AH3931"/>
      <c r="AI3931"/>
      <c r="AJ3931"/>
      <c r="AK3931"/>
      <c r="AL3931"/>
      <c r="AM3931"/>
      <c r="AN3931"/>
      <c r="AO3931"/>
      <c r="AP3931"/>
      <c r="AQ3931"/>
      <c r="AR3931"/>
      <c r="AS3931"/>
      <c r="AT3931"/>
      <c r="AU3931"/>
      <c r="AV3931"/>
      <c r="AW3931"/>
      <c r="AX3931" t="inlineStr">
        <is>
          <t>Mortality</t>
        </is>
      </c>
      <c r="AY3931" t="inlineStr">
        <is>
          <t>Mortality</t>
        </is>
      </c>
      <c r="AZ3931" t="inlineStr">
        <is>
          <t>LC50</t>
        </is>
      </c>
      <c r="BA3931"/>
      <c r="BB3931" t="n">
        <v>4.0</v>
      </c>
      <c r="BC3931"/>
      <c r="BD3931"/>
      <c r="BE3931"/>
      <c r="BF3931"/>
      <c r="BG3931" t="inlineStr">
        <is>
          <t>Day(s)</t>
        </is>
      </c>
      <c r="BH3931"/>
      <c r="BI3931" t="inlineStr">
        <is>
          <t>DTXSID1020229</t>
        </is>
      </c>
      <c r="BJ3931" t="inlineStr">
        <is>
          <t>10.1139/f72-164</t>
        </is>
      </c>
      <c r="BK3931"/>
      <c r="BL3931"/>
      <c r="BM3931"/>
      <c r="BN3931"/>
      <c r="BO3931"/>
      <c r="BP3931"/>
      <c r="BQ3931"/>
      <c r="BR3931"/>
      <c r="BS3931"/>
      <c r="BT3931" t="inlineStr">
        <is>
          <t>--</t>
        </is>
      </c>
      <c r="BU3931"/>
      <c r="BV3931"/>
      <c r="BW3931"/>
      <c r="BX3931"/>
      <c r="BY3931"/>
      <c r="BZ3931"/>
      <c r="CA3931"/>
      <c r="CB3931"/>
      <c r="CC3931"/>
      <c r="CD3931"/>
      <c r="CE3931"/>
      <c r="CF3931"/>
      <c r="CG3931"/>
      <c r="CH3931"/>
      <c r="CI3931" t="inlineStr">
        <is>
          <t xml:space="preserve"> ALK,DO,PH/SEE PAPER//</t>
        </is>
      </c>
      <c r="CJ3931" t="inlineStr">
        <is>
          <t xml:space="preserve">   ALK,DO,PH/SEE PAPER//</t>
        </is>
      </c>
      <c r="CK3931" t="inlineStr">
        <is>
          <t>Pickering,Q.H., and M.H. Gast</t>
        </is>
      </c>
      <c r="CL3931" t="n">
        <v>5231.0</v>
      </c>
      <c r="CM3931" t="inlineStr">
        <is>
          <t>Acute and Chronic Toxicity of Cadmium to the Fathead Minnow (Pimephales promelas)</t>
        </is>
      </c>
      <c r="CN3931" t="inlineStr">
        <is>
          <t>J. Fish. Res. Board Can.29(8): 1099-1106</t>
        </is>
      </c>
      <c r="CO3931" t="n">
        <v>1972.0</v>
      </c>
      <c r="CP3931" t="inlineStr">
        <is>
          <t>Pickering,Q.H., and M.H. Gast (1972). Acute and Chronic Toxicity of Cadmium to the Fathead Minnow (Pimephales promelas). J. Fish. Res. Board Can., 29, (8), 1099-1106. doi:10.1139/f72-164. ECOREF#:5231</t>
        </is>
      </c>
    </row>
    <row r="3932">
      <c r="A3932" t="n">
        <v>1.0124364E7</v>
      </c>
      <c r="B3932" t="inlineStr">
        <is>
          <t>Sulfuric acid, Cadmium salt (1:1)</t>
        </is>
      </c>
      <c r="C3932"/>
      <c r="D3932" t="inlineStr">
        <is>
          <t>Measured</t>
        </is>
      </c>
      <c r="E3932" t="inlineStr">
        <is>
          <t>Not coded</t>
        </is>
      </c>
      <c r="F3932"/>
      <c r="G3932"/>
      <c r="H3932"/>
      <c r="I3932"/>
      <c r="J3932"/>
      <c r="K3932"/>
      <c r="L3932" t="inlineStr">
        <is>
          <t>Pimephales promelas</t>
        </is>
      </c>
      <c r="M3932" t="inlineStr">
        <is>
          <t>Fathead Minnow</t>
        </is>
      </c>
      <c r="N3932" t="inlineStr">
        <is>
          <t>Immature</t>
        </is>
      </c>
      <c r="O3932"/>
      <c r="P3932"/>
      <c r="Q3932"/>
      <c r="R3932"/>
      <c r="S3932"/>
      <c r="T3932"/>
      <c r="U3932"/>
      <c r="V3932" t="inlineStr">
        <is>
          <t>Static</t>
        </is>
      </c>
      <c r="W3932" t="inlineStr">
        <is>
          <t>Fresh water</t>
        </is>
      </c>
      <c r="X3932" t="inlineStr">
        <is>
          <t>Lab</t>
        </is>
      </c>
      <c r="Y3932"/>
      <c r="Z3932" t="inlineStr">
        <is>
          <t>Total</t>
        </is>
      </c>
      <c r="AA3932"/>
      <c r="AB3932" t="n">
        <v>32.0</v>
      </c>
      <c r="AC3932"/>
      <c r="AD3932"/>
      <c r="AE3932"/>
      <c r="AF3932"/>
      <c r="AG3932" t="inlineStr">
        <is>
          <t>AI mg/L</t>
        </is>
      </c>
      <c r="AH3932"/>
      <c r="AI3932"/>
      <c r="AJ3932"/>
      <c r="AK3932"/>
      <c r="AL3932"/>
      <c r="AM3932"/>
      <c r="AN3932"/>
      <c r="AO3932"/>
      <c r="AP3932"/>
      <c r="AQ3932"/>
      <c r="AR3932"/>
      <c r="AS3932"/>
      <c r="AT3932"/>
      <c r="AU3932"/>
      <c r="AV3932"/>
      <c r="AW3932"/>
      <c r="AX3932" t="inlineStr">
        <is>
          <t>Mortality</t>
        </is>
      </c>
      <c r="AY3932" t="inlineStr">
        <is>
          <t>Mortality</t>
        </is>
      </c>
      <c r="AZ3932" t="inlineStr">
        <is>
          <t>LC50</t>
        </is>
      </c>
      <c r="BA3932"/>
      <c r="BB3932" t="n">
        <v>4.0</v>
      </c>
      <c r="BC3932"/>
      <c r="BD3932"/>
      <c r="BE3932"/>
      <c r="BF3932"/>
      <c r="BG3932" t="inlineStr">
        <is>
          <t>Day(s)</t>
        </is>
      </c>
      <c r="BH3932"/>
      <c r="BI3932" t="inlineStr">
        <is>
          <t>DTXSID1020229</t>
        </is>
      </c>
      <c r="BJ3932" t="inlineStr">
        <is>
          <t>10.1139/f72-164</t>
        </is>
      </c>
      <c r="BK3932"/>
      <c r="BL3932"/>
      <c r="BM3932"/>
      <c r="BN3932"/>
      <c r="BO3932"/>
      <c r="BP3932"/>
      <c r="BQ3932"/>
      <c r="BR3932"/>
      <c r="BS3932"/>
      <c r="BT3932" t="inlineStr">
        <is>
          <t>--</t>
        </is>
      </c>
      <c r="BU3932"/>
      <c r="BV3932"/>
      <c r="BW3932"/>
      <c r="BX3932"/>
      <c r="BY3932"/>
      <c r="BZ3932"/>
      <c r="CA3932"/>
      <c r="CB3932"/>
      <c r="CC3932"/>
      <c r="CD3932"/>
      <c r="CE3932"/>
      <c r="CF3932"/>
      <c r="CG3932"/>
      <c r="CH3932"/>
      <c r="CI3932" t="inlineStr">
        <is>
          <t xml:space="preserve"> ALK,DO,PH/SEE PAPER//</t>
        </is>
      </c>
      <c r="CJ3932" t="inlineStr">
        <is>
          <t xml:space="preserve">   ALK,DO,PH/SEE PAPER//</t>
        </is>
      </c>
      <c r="CK3932" t="inlineStr">
        <is>
          <t>Pickering,Q.H., and M.H. Gast</t>
        </is>
      </c>
      <c r="CL3932" t="n">
        <v>5231.0</v>
      </c>
      <c r="CM3932" t="inlineStr">
        <is>
          <t>Acute and Chronic Toxicity of Cadmium to the Fathead Minnow (Pimephales promelas)</t>
        </is>
      </c>
      <c r="CN3932" t="inlineStr">
        <is>
          <t>J. Fish. Res. Board Can.29(8): 1099-1106</t>
        </is>
      </c>
      <c r="CO3932" t="n">
        <v>1972.0</v>
      </c>
      <c r="CP3932" t="inlineStr">
        <is>
          <t>Pickering,Q.H., and M.H. Gast (1972). Acute and Chronic Toxicity of Cadmium to the Fathead Minnow (Pimephales promelas). J. Fish. Res. Board Can., 29, (8), 1099-1106. doi:10.1139/f72-164. ECOREF#:5231</t>
        </is>
      </c>
    </row>
    <row r="3933">
      <c r="A3933" t="n">
        <v>1.0124364E7</v>
      </c>
      <c r="B3933" t="inlineStr">
        <is>
          <t>Sulfuric acid, Cadmium salt (1:1)</t>
        </is>
      </c>
      <c r="C3933"/>
      <c r="D3933" t="inlineStr">
        <is>
          <t>Measured</t>
        </is>
      </c>
      <c r="E3933" t="inlineStr">
        <is>
          <t>Not coded</t>
        </is>
      </c>
      <c r="F3933"/>
      <c r="G3933"/>
      <c r="H3933"/>
      <c r="I3933"/>
      <c r="J3933"/>
      <c r="K3933"/>
      <c r="L3933" t="inlineStr">
        <is>
          <t>Pimephales promelas</t>
        </is>
      </c>
      <c r="M3933" t="inlineStr">
        <is>
          <t>Fathead Minnow</t>
        </is>
      </c>
      <c r="N3933"/>
      <c r="O3933" t="inlineStr">
        <is>
          <t>&lt;</t>
        </is>
      </c>
      <c r="P3933" t="n">
        <v>24.0</v>
      </c>
      <c r="Q3933"/>
      <c r="R3933"/>
      <c r="S3933"/>
      <c r="T3933"/>
      <c r="U3933" t="inlineStr">
        <is>
          <t>Hour(s)</t>
        </is>
      </c>
      <c r="V3933" t="inlineStr">
        <is>
          <t>Static</t>
        </is>
      </c>
      <c r="W3933" t="inlineStr">
        <is>
          <t>Fresh water</t>
        </is>
      </c>
      <c r="X3933" t="inlineStr">
        <is>
          <t>Lab</t>
        </is>
      </c>
      <c r="Y3933"/>
      <c r="Z3933" t="inlineStr">
        <is>
          <t>Total</t>
        </is>
      </c>
      <c r="AA3933"/>
      <c r="AB3933" t="n">
        <v>0.0278</v>
      </c>
      <c r="AC3933"/>
      <c r="AD3933" t="n">
        <v>0.0228</v>
      </c>
      <c r="AE3933"/>
      <c r="AF3933" t="n">
        <v>0.0339</v>
      </c>
      <c r="AG3933" t="inlineStr">
        <is>
          <t>AI mg/L</t>
        </is>
      </c>
      <c r="AH3933"/>
      <c r="AI3933"/>
      <c r="AJ3933"/>
      <c r="AK3933"/>
      <c r="AL3933"/>
      <c r="AM3933"/>
      <c r="AN3933"/>
      <c r="AO3933"/>
      <c r="AP3933"/>
      <c r="AQ3933"/>
      <c r="AR3933"/>
      <c r="AS3933"/>
      <c r="AT3933"/>
      <c r="AU3933"/>
      <c r="AV3933"/>
      <c r="AW3933"/>
      <c r="AX3933" t="inlineStr">
        <is>
          <t>Mortality</t>
        </is>
      </c>
      <c r="AY3933" t="inlineStr">
        <is>
          <t>Mortality</t>
        </is>
      </c>
      <c r="AZ3933" t="inlineStr">
        <is>
          <t>LC50</t>
        </is>
      </c>
      <c r="BA3933"/>
      <c r="BB3933" t="n">
        <v>4.0</v>
      </c>
      <c r="BC3933"/>
      <c r="BD3933"/>
      <c r="BE3933"/>
      <c r="BF3933"/>
      <c r="BG3933" t="inlineStr">
        <is>
          <t>Day(s)</t>
        </is>
      </c>
      <c r="BH3933"/>
      <c r="BI3933" t="inlineStr">
        <is>
          <t>DTXSID1020229</t>
        </is>
      </c>
      <c r="BJ3933"/>
      <c r="BK3933"/>
      <c r="BL3933"/>
      <c r="BM3933"/>
      <c r="BN3933"/>
      <c r="BO3933"/>
      <c r="BP3933"/>
      <c r="BQ3933"/>
      <c r="BR3933"/>
      <c r="BS3933"/>
      <c r="BT3933" t="inlineStr">
        <is>
          <t>--</t>
        </is>
      </c>
      <c r="BU3933"/>
      <c r="BV3933"/>
      <c r="BW3933"/>
      <c r="BX3933"/>
      <c r="BY3933"/>
      <c r="BZ3933"/>
      <c r="CA3933"/>
      <c r="CB3933"/>
      <c r="CC3933"/>
      <c r="CD3933"/>
      <c r="CE3933"/>
      <c r="CF3933"/>
      <c r="CG3933"/>
      <c r="CH3933"/>
      <c r="CI3933"/>
      <c r="CJ3933"/>
      <c r="CK3933" t="inlineStr">
        <is>
          <t>Welsh,P.G.</t>
        </is>
      </c>
      <c r="CL3933" t="n">
        <v>45189.0</v>
      </c>
      <c r="CM3933" t="inlineStr">
        <is>
          <t>Influence of Dissolved Organic Carbon on the Speciation, Bioavailability and Toxicity of Metals to Aquatic Biota in Soft Water Lakes</t>
        </is>
      </c>
      <c r="CN3933" t="inlineStr">
        <is>
          <t>Ph.D.Thesis, University of Waterloo, Ontario, Canada:181 p.</t>
        </is>
      </c>
      <c r="CO3933" t="n">
        <v>1996.0</v>
      </c>
      <c r="CP3933" t="inlineStr">
        <is>
          <t>Welsh,P.G. (1996). Influence of Dissolved Organic Carbon on the Speciation, Bioavailability and Toxicity of Metals to Aquatic Biota in Soft Water Lakes. Ph.D.Thesis, University of Waterloo, Ontario, Canada, 181 p. ECOREF#:45189</t>
        </is>
      </c>
    </row>
    <row r="3934">
      <c r="A3934" t="n">
        <v>1.0124364E7</v>
      </c>
      <c r="B3934" t="inlineStr">
        <is>
          <t>Sulfuric acid, Cadmium salt (1:1)</t>
        </is>
      </c>
      <c r="C3934"/>
      <c r="D3934" t="inlineStr">
        <is>
          <t>Measured</t>
        </is>
      </c>
      <c r="E3934" t="inlineStr">
        <is>
          <t>Not coded</t>
        </is>
      </c>
      <c r="F3934"/>
      <c r="G3934"/>
      <c r="H3934"/>
      <c r="I3934"/>
      <c r="J3934"/>
      <c r="K3934"/>
      <c r="L3934" t="inlineStr">
        <is>
          <t>Pimephales promelas</t>
        </is>
      </c>
      <c r="M3934" t="inlineStr">
        <is>
          <t>Fathead Minnow</t>
        </is>
      </c>
      <c r="N3934" t="inlineStr">
        <is>
          <t>Larva</t>
        </is>
      </c>
      <c r="O3934"/>
      <c r="P3934"/>
      <c r="Q3934" t="inlineStr">
        <is>
          <t>&gt;</t>
        </is>
      </c>
      <c r="R3934" t="n">
        <v>24.0</v>
      </c>
      <c r="S3934" t="inlineStr">
        <is>
          <t>&lt;</t>
        </is>
      </c>
      <c r="T3934" t="n">
        <v>96.0</v>
      </c>
      <c r="U3934" t="inlineStr">
        <is>
          <t>Hour(s)</t>
        </is>
      </c>
      <c r="V3934" t="inlineStr">
        <is>
          <t>Flow-through</t>
        </is>
      </c>
      <c r="W3934" t="inlineStr">
        <is>
          <t>Fresh water</t>
        </is>
      </c>
      <c r="X3934" t="inlineStr">
        <is>
          <t>Lab</t>
        </is>
      </c>
      <c r="Y3934"/>
      <c r="Z3934" t="inlineStr">
        <is>
          <t>Total</t>
        </is>
      </c>
      <c r="AA3934"/>
      <c r="AB3934"/>
      <c r="AC3934" t="inlineStr">
        <is>
          <t>&gt;</t>
        </is>
      </c>
      <c r="AD3934" t="n">
        <v>0.002</v>
      </c>
      <c r="AE3934" t="inlineStr">
        <is>
          <t>&lt;</t>
        </is>
      </c>
      <c r="AF3934" t="n">
        <v>0.004</v>
      </c>
      <c r="AG3934" t="inlineStr">
        <is>
          <t>AI mg/L</t>
        </is>
      </c>
      <c r="AH3934"/>
      <c r="AI3934"/>
      <c r="AJ3934"/>
      <c r="AK3934"/>
      <c r="AL3934"/>
      <c r="AM3934"/>
      <c r="AN3934"/>
      <c r="AO3934"/>
      <c r="AP3934"/>
      <c r="AQ3934"/>
      <c r="AR3934"/>
      <c r="AS3934"/>
      <c r="AT3934"/>
      <c r="AU3934"/>
      <c r="AV3934"/>
      <c r="AW3934"/>
      <c r="AX3934" t="inlineStr">
        <is>
          <t>Mortality</t>
        </is>
      </c>
      <c r="AY3934" t="inlineStr">
        <is>
          <t>Mortality</t>
        </is>
      </c>
      <c r="AZ3934" t="inlineStr">
        <is>
          <t>LC50</t>
        </is>
      </c>
      <c r="BA3934"/>
      <c r="BB3934" t="n">
        <v>4.0</v>
      </c>
      <c r="BC3934"/>
      <c r="BD3934"/>
      <c r="BE3934"/>
      <c r="BF3934"/>
      <c r="BG3934" t="inlineStr">
        <is>
          <t>Day(s)</t>
        </is>
      </c>
      <c r="BH3934"/>
      <c r="BI3934" t="inlineStr">
        <is>
          <t>DTXSID1020229</t>
        </is>
      </c>
      <c r="BJ3934"/>
      <c r="BK3934"/>
      <c r="BL3934"/>
      <c r="BM3934"/>
      <c r="BN3934"/>
      <c r="BO3934"/>
      <c r="BP3934"/>
      <c r="BQ3934"/>
      <c r="BR3934"/>
      <c r="BS3934"/>
      <c r="BT3934" t="inlineStr">
        <is>
          <t>--</t>
        </is>
      </c>
      <c r="BU3934"/>
      <c r="BV3934"/>
      <c r="BW3934"/>
      <c r="BX3934"/>
      <c r="BY3934"/>
      <c r="BZ3934"/>
      <c r="CA3934"/>
      <c r="CB3934"/>
      <c r="CC3934"/>
      <c r="CD3934"/>
      <c r="CE3934"/>
      <c r="CF3934"/>
      <c r="CG3934"/>
      <c r="CH3934"/>
      <c r="CI3934" t="inlineStr">
        <is>
          <t xml:space="preserve"> CONC/FROM GRAPH//</t>
        </is>
      </c>
      <c r="CJ3934" t="inlineStr">
        <is>
          <t xml:space="preserve">   CONC/FROM GRAPH//</t>
        </is>
      </c>
      <c r="CK3934" t="inlineStr">
        <is>
          <t>Welsh,P.G.</t>
        </is>
      </c>
      <c r="CL3934" t="n">
        <v>45189.0</v>
      </c>
      <c r="CM3934" t="inlineStr">
        <is>
          <t>Influence of Dissolved Organic Carbon on the Speciation, Bioavailability and Toxicity of Metals to Aquatic Biota in Soft Water Lakes</t>
        </is>
      </c>
      <c r="CN3934" t="inlineStr">
        <is>
          <t>Ph.D.Thesis, University of Waterloo, Ontario, Canada:181 p.</t>
        </is>
      </c>
      <c r="CO3934" t="n">
        <v>1996.0</v>
      </c>
      <c r="CP3934" t="inlineStr">
        <is>
          <t>Welsh,P.G. (1996). Influence of Dissolved Organic Carbon on the Speciation, Bioavailability and Toxicity of Metals to Aquatic Biota in Soft Water Lakes. Ph.D.Thesis, University of Waterloo, Ontario, Canada, 181 p. ECOREF#:45189</t>
        </is>
      </c>
    </row>
    <row r="3935">
      <c r="A3935" t="n">
        <v>1.0124364E7</v>
      </c>
      <c r="B3935" t="inlineStr">
        <is>
          <t>Sulfuric acid, Cadmium salt (1:1)</t>
        </is>
      </c>
      <c r="C3935"/>
      <c r="D3935" t="inlineStr">
        <is>
          <t>Measured</t>
        </is>
      </c>
      <c r="E3935" t="inlineStr">
        <is>
          <t>Not coded</t>
        </is>
      </c>
      <c r="F3935"/>
      <c r="G3935"/>
      <c r="H3935"/>
      <c r="I3935"/>
      <c r="J3935"/>
      <c r="K3935"/>
      <c r="L3935" t="inlineStr">
        <is>
          <t>Pimephales promelas</t>
        </is>
      </c>
      <c r="M3935" t="inlineStr">
        <is>
          <t>Fathead Minnow</t>
        </is>
      </c>
      <c r="N3935"/>
      <c r="O3935" t="inlineStr">
        <is>
          <t>&lt;</t>
        </is>
      </c>
      <c r="P3935" t="n">
        <v>24.0</v>
      </c>
      <c r="Q3935"/>
      <c r="R3935"/>
      <c r="S3935"/>
      <c r="T3935"/>
      <c r="U3935" t="inlineStr">
        <is>
          <t>Hour(s)</t>
        </is>
      </c>
      <c r="V3935" t="inlineStr">
        <is>
          <t>Static</t>
        </is>
      </c>
      <c r="W3935" t="inlineStr">
        <is>
          <t>Fresh water</t>
        </is>
      </c>
      <c r="X3935" t="inlineStr">
        <is>
          <t>Lab</t>
        </is>
      </c>
      <c r="Y3935"/>
      <c r="Z3935" t="inlineStr">
        <is>
          <t>Total</t>
        </is>
      </c>
      <c r="AA3935"/>
      <c r="AB3935" t="n">
        <v>0.0188</v>
      </c>
      <c r="AC3935"/>
      <c r="AD3935" t="n">
        <v>0.0158</v>
      </c>
      <c r="AE3935"/>
      <c r="AF3935" t="n">
        <v>0.0224</v>
      </c>
      <c r="AG3935" t="inlineStr">
        <is>
          <t>AI mg/L</t>
        </is>
      </c>
      <c r="AH3935"/>
      <c r="AI3935"/>
      <c r="AJ3935"/>
      <c r="AK3935"/>
      <c r="AL3935"/>
      <c r="AM3935"/>
      <c r="AN3935"/>
      <c r="AO3935"/>
      <c r="AP3935"/>
      <c r="AQ3935"/>
      <c r="AR3935"/>
      <c r="AS3935"/>
      <c r="AT3935"/>
      <c r="AU3935"/>
      <c r="AV3935"/>
      <c r="AW3935"/>
      <c r="AX3935" t="inlineStr">
        <is>
          <t>Mortality</t>
        </is>
      </c>
      <c r="AY3935" t="inlineStr">
        <is>
          <t>Mortality</t>
        </is>
      </c>
      <c r="AZ3935" t="inlineStr">
        <is>
          <t>LC50</t>
        </is>
      </c>
      <c r="BA3935"/>
      <c r="BB3935" t="n">
        <v>4.0</v>
      </c>
      <c r="BC3935"/>
      <c r="BD3935"/>
      <c r="BE3935"/>
      <c r="BF3935"/>
      <c r="BG3935" t="inlineStr">
        <is>
          <t>Day(s)</t>
        </is>
      </c>
      <c r="BH3935"/>
      <c r="BI3935" t="inlineStr">
        <is>
          <t>DTXSID1020229</t>
        </is>
      </c>
      <c r="BJ3935"/>
      <c r="BK3935"/>
      <c r="BL3935"/>
      <c r="BM3935"/>
      <c r="BN3935"/>
      <c r="BO3935"/>
      <c r="BP3935"/>
      <c r="BQ3935"/>
      <c r="BR3935"/>
      <c r="BS3935"/>
      <c r="BT3935" t="inlineStr">
        <is>
          <t>--</t>
        </is>
      </c>
      <c r="BU3935"/>
      <c r="BV3935"/>
      <c r="BW3935"/>
      <c r="BX3935"/>
      <c r="BY3935"/>
      <c r="BZ3935"/>
      <c r="CA3935"/>
      <c r="CB3935"/>
      <c r="CC3935"/>
      <c r="CD3935"/>
      <c r="CE3935"/>
      <c r="CF3935"/>
      <c r="CG3935"/>
      <c r="CH3935"/>
      <c r="CI3935"/>
      <c r="CJ3935"/>
      <c r="CK3935" t="inlineStr">
        <is>
          <t>Welsh,P.G.</t>
        </is>
      </c>
      <c r="CL3935" t="n">
        <v>45189.0</v>
      </c>
      <c r="CM3935" t="inlineStr">
        <is>
          <t>Influence of Dissolved Organic Carbon on the Speciation, Bioavailability and Toxicity of Metals to Aquatic Biota in Soft Water Lakes</t>
        </is>
      </c>
      <c r="CN3935" t="inlineStr">
        <is>
          <t>Ph.D.Thesis, University of Waterloo, Ontario, Canada:181 p.</t>
        </is>
      </c>
      <c r="CO3935" t="n">
        <v>1996.0</v>
      </c>
      <c r="CP3935" t="inlineStr">
        <is>
          <t>Welsh,P.G. (1996). Influence of Dissolved Organic Carbon on the Speciation, Bioavailability and Toxicity of Metals to Aquatic Biota in Soft Water Lakes. Ph.D.Thesis, University of Waterloo, Ontario, Canada, 181 p. ECOREF#:45189</t>
        </is>
      </c>
    </row>
    <row r="3936">
      <c r="A3936" t="n">
        <v>1.0124364E7</v>
      </c>
      <c r="B3936" t="inlineStr">
        <is>
          <t>Sulfuric acid, Cadmium salt (1:1)</t>
        </is>
      </c>
      <c r="C3936"/>
      <c r="D3936" t="inlineStr">
        <is>
          <t>Measured</t>
        </is>
      </c>
      <c r="E3936" t="inlineStr">
        <is>
          <t>Not coded</t>
        </is>
      </c>
      <c r="F3936"/>
      <c r="G3936"/>
      <c r="H3936"/>
      <c r="I3936"/>
      <c r="J3936"/>
      <c r="K3936"/>
      <c r="L3936" t="inlineStr">
        <is>
          <t>Pimephales promelas</t>
        </is>
      </c>
      <c r="M3936" t="inlineStr">
        <is>
          <t>Fathead Minnow</t>
        </is>
      </c>
      <c r="N3936" t="inlineStr">
        <is>
          <t>Neonate</t>
        </is>
      </c>
      <c r="O3936" t="inlineStr">
        <is>
          <t>&lt;</t>
        </is>
      </c>
      <c r="P3936" t="n">
        <v>24.0</v>
      </c>
      <c r="Q3936"/>
      <c r="R3936"/>
      <c r="S3936"/>
      <c r="T3936"/>
      <c r="U3936" t="inlineStr">
        <is>
          <t>Hour(s)</t>
        </is>
      </c>
      <c r="V3936" t="inlineStr">
        <is>
          <t>Static</t>
        </is>
      </c>
      <c r="W3936" t="inlineStr">
        <is>
          <t>Fresh water</t>
        </is>
      </c>
      <c r="X3936" t="inlineStr">
        <is>
          <t>Lab</t>
        </is>
      </c>
      <c r="Y3936"/>
      <c r="Z3936" t="inlineStr">
        <is>
          <t>Dissolved</t>
        </is>
      </c>
      <c r="AA3936"/>
      <c r="AB3936" t="n">
        <v>0.298</v>
      </c>
      <c r="AC3936"/>
      <c r="AD3936"/>
      <c r="AE3936"/>
      <c r="AF3936"/>
      <c r="AG3936" t="inlineStr">
        <is>
          <t>AI mg/L</t>
        </is>
      </c>
      <c r="AH3936"/>
      <c r="AI3936"/>
      <c r="AJ3936"/>
      <c r="AK3936"/>
      <c r="AL3936"/>
      <c r="AM3936"/>
      <c r="AN3936"/>
      <c r="AO3936"/>
      <c r="AP3936"/>
      <c r="AQ3936"/>
      <c r="AR3936"/>
      <c r="AS3936"/>
      <c r="AT3936"/>
      <c r="AU3936"/>
      <c r="AV3936"/>
      <c r="AW3936"/>
      <c r="AX3936" t="inlineStr">
        <is>
          <t>Mortality</t>
        </is>
      </c>
      <c r="AY3936" t="inlineStr">
        <is>
          <t>Mortality</t>
        </is>
      </c>
      <c r="AZ3936" t="inlineStr">
        <is>
          <t>LC50</t>
        </is>
      </c>
      <c r="BA3936"/>
      <c r="BB3936" t="n">
        <v>4.0</v>
      </c>
      <c r="BC3936"/>
      <c r="BD3936"/>
      <c r="BE3936"/>
      <c r="BF3936"/>
      <c r="BG3936" t="inlineStr">
        <is>
          <t>Day(s)</t>
        </is>
      </c>
      <c r="BH3936"/>
      <c r="BI3936" t="inlineStr">
        <is>
          <t>DTXSID1020229</t>
        </is>
      </c>
      <c r="BJ3936"/>
      <c r="BK3936"/>
      <c r="BL3936"/>
      <c r="BM3936"/>
      <c r="BN3936"/>
      <c r="BO3936"/>
      <c r="BP3936"/>
      <c r="BQ3936"/>
      <c r="BR3936"/>
      <c r="BS3936"/>
      <c r="BT3936" t="inlineStr">
        <is>
          <t>--</t>
        </is>
      </c>
      <c r="BU3936"/>
      <c r="BV3936"/>
      <c r="BW3936"/>
      <c r="BX3936"/>
      <c r="BY3936"/>
      <c r="BZ3936"/>
      <c r="CA3936"/>
      <c r="CB3936"/>
      <c r="CC3936"/>
      <c r="CD3936"/>
      <c r="CE3936"/>
      <c r="CF3936"/>
      <c r="CG3936"/>
      <c r="CH3936"/>
      <c r="CI3936" t="inlineStr">
        <is>
          <t xml:space="preserve"> CONC/EASILY DISSOLVED//TESTID/17//</t>
        </is>
      </c>
      <c r="CJ3936" t="inlineStr">
        <is>
          <t xml:space="preserve">   CONC/EASILY DISSOLVED//TESTID/17//</t>
        </is>
      </c>
      <c r="CK3936" t="inlineStr">
        <is>
          <t>Gale,N.L., B.G. Wixson, and M. Erten</t>
        </is>
      </c>
      <c r="CL3936" t="n">
        <v>9180.0</v>
      </c>
      <c r="CM3936" t="inlineStr">
        <is>
          <t>An Evaluation of the Acute Toxicity of Lead, Zinc, and Cadmium in Missouri Ozark Groundwater</t>
        </is>
      </c>
      <c r="CN3936" t="inlineStr">
        <is>
          <t>Trace Subst. Environ. Health25:169-183</t>
        </is>
      </c>
      <c r="CO3936" t="n">
        <v>1992.0</v>
      </c>
      <c r="CP3936" t="inlineStr">
        <is>
          <t>Gale,N.L., B.G. Wixson, and M. Erten (1992). An Evaluation of the Acute Toxicity of Lead, Zinc, and Cadmium in Missouri Ozark Groundwater. Trace Subst. Environ. Health, 25, 169-183. ECOREF#:9180</t>
        </is>
      </c>
    </row>
    <row r="3937">
      <c r="A3937" t="n">
        <v>1.0124364E7</v>
      </c>
      <c r="B3937" t="inlineStr">
        <is>
          <t>Sulfuric acid, Cadmium salt (1:1)</t>
        </is>
      </c>
      <c r="C3937"/>
      <c r="D3937" t="inlineStr">
        <is>
          <t>Measured</t>
        </is>
      </c>
      <c r="E3937" t="inlineStr">
        <is>
          <t>Not coded</t>
        </is>
      </c>
      <c r="F3937"/>
      <c r="G3937"/>
      <c r="H3937"/>
      <c r="I3937"/>
      <c r="J3937"/>
      <c r="K3937"/>
      <c r="L3937" t="inlineStr">
        <is>
          <t>Pimephales promelas</t>
        </is>
      </c>
      <c r="M3937" t="inlineStr">
        <is>
          <t>Fathead Minnow</t>
        </is>
      </c>
      <c r="N3937" t="inlineStr">
        <is>
          <t>Neonate</t>
        </is>
      </c>
      <c r="O3937" t="inlineStr">
        <is>
          <t>&lt;</t>
        </is>
      </c>
      <c r="P3937" t="n">
        <v>24.0</v>
      </c>
      <c r="Q3937"/>
      <c r="R3937"/>
      <c r="S3937"/>
      <c r="T3937"/>
      <c r="U3937" t="inlineStr">
        <is>
          <t>Hour(s)</t>
        </is>
      </c>
      <c r="V3937" t="inlineStr">
        <is>
          <t>Static</t>
        </is>
      </c>
      <c r="W3937" t="inlineStr">
        <is>
          <t>Fresh water</t>
        </is>
      </c>
      <c r="X3937" t="inlineStr">
        <is>
          <t>Lab</t>
        </is>
      </c>
      <c r="Y3937"/>
      <c r="Z3937" t="inlineStr">
        <is>
          <t>Total</t>
        </is>
      </c>
      <c r="AA3937"/>
      <c r="AB3937" t="n">
        <v>0.243</v>
      </c>
      <c r="AC3937"/>
      <c r="AD3937"/>
      <c r="AE3937"/>
      <c r="AF3937"/>
      <c r="AG3937" t="inlineStr">
        <is>
          <t>AI mg/L</t>
        </is>
      </c>
      <c r="AH3937"/>
      <c r="AI3937"/>
      <c r="AJ3937"/>
      <c r="AK3937"/>
      <c r="AL3937"/>
      <c r="AM3937"/>
      <c r="AN3937"/>
      <c r="AO3937"/>
      <c r="AP3937"/>
      <c r="AQ3937"/>
      <c r="AR3937"/>
      <c r="AS3937"/>
      <c r="AT3937"/>
      <c r="AU3937"/>
      <c r="AV3937"/>
      <c r="AW3937"/>
      <c r="AX3937" t="inlineStr">
        <is>
          <t>Mortality</t>
        </is>
      </c>
      <c r="AY3937" t="inlineStr">
        <is>
          <t>Mortality</t>
        </is>
      </c>
      <c r="AZ3937" t="inlineStr">
        <is>
          <t>LC50</t>
        </is>
      </c>
      <c r="BA3937"/>
      <c r="BB3937" t="n">
        <v>4.0</v>
      </c>
      <c r="BC3937"/>
      <c r="BD3937"/>
      <c r="BE3937"/>
      <c r="BF3937"/>
      <c r="BG3937" t="inlineStr">
        <is>
          <t>Day(s)</t>
        </is>
      </c>
      <c r="BH3937"/>
      <c r="BI3937" t="inlineStr">
        <is>
          <t>DTXSID1020229</t>
        </is>
      </c>
      <c r="BJ3937"/>
      <c r="BK3937"/>
      <c r="BL3937"/>
      <c r="BM3937"/>
      <c r="BN3937"/>
      <c r="BO3937"/>
      <c r="BP3937"/>
      <c r="BQ3937"/>
      <c r="BR3937"/>
      <c r="BS3937"/>
      <c r="BT3937" t="inlineStr">
        <is>
          <t>--</t>
        </is>
      </c>
      <c r="BU3937"/>
      <c r="BV3937"/>
      <c r="BW3937"/>
      <c r="BX3937"/>
      <c r="BY3937"/>
      <c r="BZ3937"/>
      <c r="CA3937"/>
      <c r="CB3937"/>
      <c r="CC3937"/>
      <c r="CD3937"/>
      <c r="CE3937"/>
      <c r="CF3937"/>
      <c r="CG3937"/>
      <c r="CH3937"/>
      <c r="CI3937" t="inlineStr">
        <is>
          <t xml:space="preserve"> CONC/AVAILABLE//TESTID/17//</t>
        </is>
      </c>
      <c r="CJ3937" t="inlineStr">
        <is>
          <t xml:space="preserve">   CONC/AVAILABLE//TESTID/17//</t>
        </is>
      </c>
      <c r="CK3937" t="inlineStr">
        <is>
          <t>Gale,N.L., B.G. Wixson, and M. Erten</t>
        </is>
      </c>
      <c r="CL3937" t="n">
        <v>9180.0</v>
      </c>
      <c r="CM3937" t="inlineStr">
        <is>
          <t>An Evaluation of the Acute Toxicity of Lead, Zinc, and Cadmium in Missouri Ozark Groundwater</t>
        </is>
      </c>
      <c r="CN3937" t="inlineStr">
        <is>
          <t>Trace Subst. Environ. Health25:169-183</t>
        </is>
      </c>
      <c r="CO3937" t="n">
        <v>1992.0</v>
      </c>
      <c r="CP3937" t="inlineStr">
        <is>
          <t>Gale,N.L., B.G. Wixson, and M. Erten (1992). An Evaluation of the Acute Toxicity of Lead, Zinc, and Cadmium in Missouri Ozark Groundwater. Trace Subst. Environ. Health, 25, 169-183. ECOREF#:9180</t>
        </is>
      </c>
    </row>
    <row r="3938">
      <c r="A3938" t="n">
        <v>1.0124364E7</v>
      </c>
      <c r="B3938" t="inlineStr">
        <is>
          <t>Sulfuric acid, Cadmium salt (1:1)</t>
        </is>
      </c>
      <c r="C3938"/>
      <c r="D3938" t="inlineStr">
        <is>
          <t>Unmeasured</t>
        </is>
      </c>
      <c r="E3938" t="inlineStr">
        <is>
          <t>Not coded</t>
        </is>
      </c>
      <c r="F3938"/>
      <c r="G3938"/>
      <c r="H3938"/>
      <c r="I3938"/>
      <c r="J3938"/>
      <c r="K3938"/>
      <c r="L3938" t="inlineStr">
        <is>
          <t>Pimephales promelas</t>
        </is>
      </c>
      <c r="M3938" t="inlineStr">
        <is>
          <t>Fathead Minnow</t>
        </is>
      </c>
      <c r="N3938" t="inlineStr">
        <is>
          <t>Neonate</t>
        </is>
      </c>
      <c r="O3938" t="inlineStr">
        <is>
          <t>&lt;</t>
        </is>
      </c>
      <c r="P3938" t="n">
        <v>24.0</v>
      </c>
      <c r="Q3938"/>
      <c r="R3938"/>
      <c r="S3938"/>
      <c r="T3938"/>
      <c r="U3938" t="inlineStr">
        <is>
          <t>Hour(s)</t>
        </is>
      </c>
      <c r="V3938" t="inlineStr">
        <is>
          <t>Static</t>
        </is>
      </c>
      <c r="W3938" t="inlineStr">
        <is>
          <t>Fresh water</t>
        </is>
      </c>
      <c r="X3938" t="inlineStr">
        <is>
          <t>Lab</t>
        </is>
      </c>
      <c r="Y3938"/>
      <c r="Z3938" t="inlineStr">
        <is>
          <t>Total</t>
        </is>
      </c>
      <c r="AA3938"/>
      <c r="AB3938" t="n">
        <v>0.144</v>
      </c>
      <c r="AC3938"/>
      <c r="AD3938"/>
      <c r="AE3938"/>
      <c r="AF3938"/>
      <c r="AG3938" t="inlineStr">
        <is>
          <t>AI mg/L</t>
        </is>
      </c>
      <c r="AH3938"/>
      <c r="AI3938"/>
      <c r="AJ3938"/>
      <c r="AK3938"/>
      <c r="AL3938"/>
      <c r="AM3938"/>
      <c r="AN3938"/>
      <c r="AO3938"/>
      <c r="AP3938"/>
      <c r="AQ3938"/>
      <c r="AR3938"/>
      <c r="AS3938"/>
      <c r="AT3938"/>
      <c r="AU3938"/>
      <c r="AV3938"/>
      <c r="AW3938"/>
      <c r="AX3938" t="inlineStr">
        <is>
          <t>Mortality</t>
        </is>
      </c>
      <c r="AY3938" t="inlineStr">
        <is>
          <t>Mortality</t>
        </is>
      </c>
      <c r="AZ3938" t="inlineStr">
        <is>
          <t>LC50</t>
        </is>
      </c>
      <c r="BA3938"/>
      <c r="BB3938" t="n">
        <v>4.0</v>
      </c>
      <c r="BC3938"/>
      <c r="BD3938"/>
      <c r="BE3938"/>
      <c r="BF3938"/>
      <c r="BG3938" t="inlineStr">
        <is>
          <t>Day(s)</t>
        </is>
      </c>
      <c r="BH3938"/>
      <c r="BI3938" t="inlineStr">
        <is>
          <t>DTXSID1020229</t>
        </is>
      </c>
      <c r="BJ3938"/>
      <c r="BK3938"/>
      <c r="BL3938"/>
      <c r="BM3938"/>
      <c r="BN3938"/>
      <c r="BO3938"/>
      <c r="BP3938"/>
      <c r="BQ3938"/>
      <c r="BR3938"/>
      <c r="BS3938"/>
      <c r="BT3938" t="inlineStr">
        <is>
          <t>--</t>
        </is>
      </c>
      <c r="BU3938"/>
      <c r="BV3938"/>
      <c r="BW3938"/>
      <c r="BX3938"/>
      <c r="BY3938"/>
      <c r="BZ3938"/>
      <c r="CA3938"/>
      <c r="CB3938"/>
      <c r="CC3938"/>
      <c r="CD3938"/>
      <c r="CE3938"/>
      <c r="CF3938"/>
      <c r="CG3938"/>
      <c r="CH3938"/>
      <c r="CI3938" t="inlineStr">
        <is>
          <t xml:space="preserve"> CONC/NOMINAL//TESTID/17//</t>
        </is>
      </c>
      <c r="CJ3938" t="inlineStr">
        <is>
          <t xml:space="preserve">   CONC/NOMINAL//TESTID/17//</t>
        </is>
      </c>
      <c r="CK3938" t="inlineStr">
        <is>
          <t>Gale,N.L., B.G. Wixson, and M. Erten</t>
        </is>
      </c>
      <c r="CL3938" t="n">
        <v>9180.0</v>
      </c>
      <c r="CM3938" t="inlineStr">
        <is>
          <t>An Evaluation of the Acute Toxicity of Lead, Zinc, and Cadmium in Missouri Ozark Groundwater</t>
        </is>
      </c>
      <c r="CN3938" t="inlineStr">
        <is>
          <t>Trace Subst. Environ. Health25:169-183</t>
        </is>
      </c>
      <c r="CO3938" t="n">
        <v>1992.0</v>
      </c>
      <c r="CP3938" t="inlineStr">
        <is>
          <t>Gale,N.L., B.G. Wixson, and M. Erten (1992). An Evaluation of the Acute Toxicity of Lead, Zinc, and Cadmium in Missouri Ozark Groundwater. Trace Subst. Environ. Health, 25, 169-183. ECOREF#:9180</t>
        </is>
      </c>
    </row>
    <row r="3939">
      <c r="A3939" t="n">
        <v>1.0124364E7</v>
      </c>
      <c r="B3939" t="inlineStr">
        <is>
          <t>Sulfuric acid, Cadmium salt (1:1)</t>
        </is>
      </c>
      <c r="C3939"/>
      <c r="D3939" t="inlineStr">
        <is>
          <t>Measured</t>
        </is>
      </c>
      <c r="E3939" t="inlineStr">
        <is>
          <t>Not coded</t>
        </is>
      </c>
      <c r="F3939"/>
      <c r="G3939"/>
      <c r="H3939"/>
      <c r="I3939"/>
      <c r="J3939"/>
      <c r="K3939"/>
      <c r="L3939" t="inlineStr">
        <is>
          <t>Pimephales promelas</t>
        </is>
      </c>
      <c r="M3939" t="inlineStr">
        <is>
          <t>Fathead Minnow</t>
        </is>
      </c>
      <c r="N3939" t="inlineStr">
        <is>
          <t>Neonate</t>
        </is>
      </c>
      <c r="O3939" t="inlineStr">
        <is>
          <t>&lt;</t>
        </is>
      </c>
      <c r="P3939" t="n">
        <v>24.0</v>
      </c>
      <c r="Q3939"/>
      <c r="R3939"/>
      <c r="S3939"/>
      <c r="T3939"/>
      <c r="U3939" t="inlineStr">
        <is>
          <t>Hour(s)</t>
        </is>
      </c>
      <c r="V3939" t="inlineStr">
        <is>
          <t>Static</t>
        </is>
      </c>
      <c r="W3939" t="inlineStr">
        <is>
          <t>Fresh water</t>
        </is>
      </c>
      <c r="X3939" t="inlineStr">
        <is>
          <t>Lab</t>
        </is>
      </c>
      <c r="Y3939"/>
      <c r="Z3939" t="inlineStr">
        <is>
          <t>Total</t>
        </is>
      </c>
      <c r="AA3939"/>
      <c r="AB3939" t="n">
        <v>0.272</v>
      </c>
      <c r="AC3939"/>
      <c r="AD3939"/>
      <c r="AE3939"/>
      <c r="AF3939"/>
      <c r="AG3939" t="inlineStr">
        <is>
          <t>AI mg/L</t>
        </is>
      </c>
      <c r="AH3939"/>
      <c r="AI3939"/>
      <c r="AJ3939"/>
      <c r="AK3939"/>
      <c r="AL3939"/>
      <c r="AM3939"/>
      <c r="AN3939"/>
      <c r="AO3939"/>
      <c r="AP3939"/>
      <c r="AQ3939"/>
      <c r="AR3939"/>
      <c r="AS3939"/>
      <c r="AT3939"/>
      <c r="AU3939"/>
      <c r="AV3939"/>
      <c r="AW3939"/>
      <c r="AX3939" t="inlineStr">
        <is>
          <t>Mortality</t>
        </is>
      </c>
      <c r="AY3939" t="inlineStr">
        <is>
          <t>Mortality</t>
        </is>
      </c>
      <c r="AZ3939" t="inlineStr">
        <is>
          <t>LC50</t>
        </is>
      </c>
      <c r="BA3939"/>
      <c r="BB3939" t="n">
        <v>4.0</v>
      </c>
      <c r="BC3939"/>
      <c r="BD3939"/>
      <c r="BE3939"/>
      <c r="BF3939"/>
      <c r="BG3939" t="inlineStr">
        <is>
          <t>Day(s)</t>
        </is>
      </c>
      <c r="BH3939"/>
      <c r="BI3939" t="inlineStr">
        <is>
          <t>DTXSID1020229</t>
        </is>
      </c>
      <c r="BJ3939"/>
      <c r="BK3939"/>
      <c r="BL3939"/>
      <c r="BM3939"/>
      <c r="BN3939"/>
      <c r="BO3939"/>
      <c r="BP3939"/>
      <c r="BQ3939"/>
      <c r="BR3939"/>
      <c r="BS3939"/>
      <c r="BT3939" t="inlineStr">
        <is>
          <t>--</t>
        </is>
      </c>
      <c r="BU3939"/>
      <c r="BV3939"/>
      <c r="BW3939"/>
      <c r="BX3939"/>
      <c r="BY3939"/>
      <c r="BZ3939"/>
      <c r="CA3939"/>
      <c r="CB3939"/>
      <c r="CC3939"/>
      <c r="CD3939"/>
      <c r="CE3939"/>
      <c r="CF3939"/>
      <c r="CG3939"/>
      <c r="CH3939"/>
      <c r="CI3939" t="inlineStr">
        <is>
          <t xml:space="preserve"> CONC/TOTAL//TESTID/17//</t>
        </is>
      </c>
      <c r="CJ3939" t="inlineStr">
        <is>
          <t xml:space="preserve">   CONC/TOTAL//TESTID/17//</t>
        </is>
      </c>
      <c r="CK3939" t="inlineStr">
        <is>
          <t>Gale,N.L., B.G. Wixson, and M. Erten</t>
        </is>
      </c>
      <c r="CL3939" t="n">
        <v>9180.0</v>
      </c>
      <c r="CM3939" t="inlineStr">
        <is>
          <t>An Evaluation of the Acute Toxicity of Lead, Zinc, and Cadmium in Missouri Ozark Groundwater</t>
        </is>
      </c>
      <c r="CN3939" t="inlineStr">
        <is>
          <t>Trace Subst. Environ. Health25:169-183</t>
        </is>
      </c>
      <c r="CO3939" t="n">
        <v>1992.0</v>
      </c>
      <c r="CP3939" t="inlineStr">
        <is>
          <t>Gale,N.L., B.G. Wixson, and M. Erten (1992). An Evaluation of the Acute Toxicity of Lead, Zinc, and Cadmium in Missouri Ozark Groundwater. Trace Subst. Environ. Health, 25, 169-183. ECOREF#:9180</t>
        </is>
      </c>
    </row>
    <row r="3940">
      <c r="A3940" t="n">
        <v>1.0124364E7</v>
      </c>
      <c r="B3940" t="inlineStr">
        <is>
          <t>Sulfuric acid, Cadmium salt (1:1)</t>
        </is>
      </c>
      <c r="C3940" t="inlineStr">
        <is>
          <t>Reagent Grade, Purissium, Purum, Puriss, Puris, Reinst</t>
        </is>
      </c>
      <c r="D3940" t="inlineStr">
        <is>
          <t>Measured</t>
        </is>
      </c>
      <c r="E3940" t="inlineStr">
        <is>
          <t>Not coded</t>
        </is>
      </c>
      <c r="F3940"/>
      <c r="G3940"/>
      <c r="H3940"/>
      <c r="I3940"/>
      <c r="J3940"/>
      <c r="K3940"/>
      <c r="L3940" t="inlineStr">
        <is>
          <t>Pimephales promelas</t>
        </is>
      </c>
      <c r="M3940" t="inlineStr">
        <is>
          <t>Fathead Minnow</t>
        </is>
      </c>
      <c r="N3940" t="inlineStr">
        <is>
          <t>Neonate</t>
        </is>
      </c>
      <c r="O3940" t="inlineStr">
        <is>
          <t>&lt;</t>
        </is>
      </c>
      <c r="P3940" t="n">
        <v>24.0</v>
      </c>
      <c r="Q3940"/>
      <c r="R3940"/>
      <c r="S3940"/>
      <c r="T3940"/>
      <c r="U3940" t="inlineStr">
        <is>
          <t>Hour(s)</t>
        </is>
      </c>
      <c r="V3940" t="inlineStr">
        <is>
          <t>Static</t>
        </is>
      </c>
      <c r="W3940" t="inlineStr">
        <is>
          <t>Fresh water</t>
        </is>
      </c>
      <c r="X3940" t="inlineStr">
        <is>
          <t>Lab</t>
        </is>
      </c>
      <c r="Y3940" t="inlineStr">
        <is>
          <t>7-19</t>
        </is>
      </c>
      <c r="Z3940" t="inlineStr">
        <is>
          <t>Total</t>
        </is>
      </c>
      <c r="AA3940"/>
      <c r="AB3940" t="n">
        <v>0.272</v>
      </c>
      <c r="AC3940"/>
      <c r="AD3940"/>
      <c r="AE3940"/>
      <c r="AF3940"/>
      <c r="AG3940" t="inlineStr">
        <is>
          <t>AI mg/L</t>
        </is>
      </c>
      <c r="AH3940"/>
      <c r="AI3940"/>
      <c r="AJ3940"/>
      <c r="AK3940"/>
      <c r="AL3940"/>
      <c r="AM3940"/>
      <c r="AN3940"/>
      <c r="AO3940"/>
      <c r="AP3940"/>
      <c r="AQ3940"/>
      <c r="AR3940"/>
      <c r="AS3940"/>
      <c r="AT3940"/>
      <c r="AU3940"/>
      <c r="AV3940"/>
      <c r="AW3940"/>
      <c r="AX3940" t="inlineStr">
        <is>
          <t>Mortality</t>
        </is>
      </c>
      <c r="AY3940" t="inlineStr">
        <is>
          <t>Mortality</t>
        </is>
      </c>
      <c r="AZ3940" t="inlineStr">
        <is>
          <t>LC50</t>
        </is>
      </c>
      <c r="BA3940"/>
      <c r="BB3940" t="n">
        <v>4.0</v>
      </c>
      <c r="BC3940"/>
      <c r="BD3940"/>
      <c r="BE3940"/>
      <c r="BF3940"/>
      <c r="BG3940" t="inlineStr">
        <is>
          <t>Day(s)</t>
        </is>
      </c>
      <c r="BH3940" t="inlineStr">
        <is>
          <t>Finely ground</t>
        </is>
      </c>
      <c r="BI3940" t="inlineStr">
        <is>
          <t>DTXSID1020229</t>
        </is>
      </c>
      <c r="BJ3940" t="inlineStr">
        <is>
          <t>10.3184/095422998782775826</t>
        </is>
      </c>
      <c r="BK3940"/>
      <c r="BL3940"/>
      <c r="BM3940"/>
      <c r="BN3940"/>
      <c r="BO3940"/>
      <c r="BP3940"/>
      <c r="BQ3940"/>
      <c r="BR3940"/>
      <c r="BS3940"/>
      <c r="BT3940" t="inlineStr">
        <is>
          <t>--</t>
        </is>
      </c>
      <c r="BU3940"/>
      <c r="BV3940"/>
      <c r="BW3940"/>
      <c r="BX3940"/>
      <c r="BY3940"/>
      <c r="BZ3940"/>
      <c r="CA3940"/>
      <c r="CB3940"/>
      <c r="CC3940"/>
      <c r="CD3940"/>
      <c r="CE3940"/>
      <c r="CF3940"/>
      <c r="CG3940"/>
      <c r="CH3940"/>
      <c r="CI3940" t="inlineStr">
        <is>
          <t xml:space="preserve"> DNUM/7-19//TESTID/20//CONC TYPE FRACTIONS ALSO REPORTED AS NOMINAL, AVAILABLE AND EASILY DISSOLVED//</t>
        </is>
      </c>
      <c r="CJ3940" t="inlineStr">
        <is>
          <t xml:space="preserve">   DNUM/7-19//TESTID/20//CONC TYPE FRACTIONS ALSO REPORTED AS NOMINAL, AVAILABLE AND EASILY DISSOLVED//</t>
        </is>
      </c>
      <c r="CK3940" t="inlineStr">
        <is>
          <t>Erten-Unal,M., B.G. Wixson, N. Gale, and J.L. Pitt</t>
        </is>
      </c>
      <c r="CL3940" t="n">
        <v>76100.0</v>
      </c>
      <c r="CM3940" t="inlineStr">
        <is>
          <t>Evaluation of Toxicity, Bioavailability and Speciation of Lead, Zinc and Cadmium in Mine/Mill Wastewaters</t>
        </is>
      </c>
      <c r="CN3940" t="inlineStr">
        <is>
          <t>Chem. Spec. Bioavail.10(2): 37-46</t>
        </is>
      </c>
      <c r="CO3940" t="n">
        <v>1998.0</v>
      </c>
      <c r="CP3940" t="inlineStr">
        <is>
          <t>Erten-Unal,M., B.G. Wixson, N. Gale, and J.L. Pitt (1998). Evaluation of Toxicity, Bioavailability and Speciation of Lead, Zinc and Cadmium in Mine/Mill Wastewaters. Chem. Spec. Bioavail., 10, (2), 37-46. doi:10.3184/095422998782775826. ECOREF#:76100</t>
        </is>
      </c>
    </row>
    <row r="3941">
      <c r="A3941" t="n">
        <v>1.0124364E7</v>
      </c>
      <c r="B3941" t="inlineStr">
        <is>
          <t>Sulfuric acid, Cadmium salt (1:1)</t>
        </is>
      </c>
      <c r="C3941"/>
      <c r="D3941" t="inlineStr">
        <is>
          <t>Measured</t>
        </is>
      </c>
      <c r="E3941" t="inlineStr">
        <is>
          <t>Not coded</t>
        </is>
      </c>
      <c r="F3941"/>
      <c r="G3941"/>
      <c r="H3941"/>
      <c r="I3941"/>
      <c r="J3941"/>
      <c r="K3941"/>
      <c r="L3941" t="inlineStr">
        <is>
          <t>Pimephales promelas</t>
        </is>
      </c>
      <c r="M3941" t="inlineStr">
        <is>
          <t>Fathead Minnow</t>
        </is>
      </c>
      <c r="N3941" t="inlineStr">
        <is>
          <t>Larva</t>
        </is>
      </c>
      <c r="O3941"/>
      <c r="P3941"/>
      <c r="Q3941" t="inlineStr">
        <is>
          <t>&gt;</t>
        </is>
      </c>
      <c r="R3941" t="n">
        <v>24.0</v>
      </c>
      <c r="S3941" t="inlineStr">
        <is>
          <t>&lt;</t>
        </is>
      </c>
      <c r="T3941" t="n">
        <v>96.0</v>
      </c>
      <c r="U3941" t="inlineStr">
        <is>
          <t>Hour(s)</t>
        </is>
      </c>
      <c r="V3941" t="inlineStr">
        <is>
          <t>Flow-through</t>
        </is>
      </c>
      <c r="W3941" t="inlineStr">
        <is>
          <t>Fresh water</t>
        </is>
      </c>
      <c r="X3941" t="inlineStr">
        <is>
          <t>Lab</t>
        </is>
      </c>
      <c r="Y3941"/>
      <c r="Z3941" t="inlineStr">
        <is>
          <t>Total</t>
        </is>
      </c>
      <c r="AA3941"/>
      <c r="AB3941"/>
      <c r="AC3941" t="inlineStr">
        <is>
          <t>&gt;</t>
        </is>
      </c>
      <c r="AD3941" t="n">
        <v>0.002</v>
      </c>
      <c r="AE3941" t="inlineStr">
        <is>
          <t>&lt;</t>
        </is>
      </c>
      <c r="AF3941" t="n">
        <v>0.003</v>
      </c>
      <c r="AG3941" t="inlineStr">
        <is>
          <t>AI mg/L</t>
        </is>
      </c>
      <c r="AH3941"/>
      <c r="AI3941"/>
      <c r="AJ3941"/>
      <c r="AK3941"/>
      <c r="AL3941"/>
      <c r="AM3941"/>
      <c r="AN3941"/>
      <c r="AO3941"/>
      <c r="AP3941"/>
      <c r="AQ3941"/>
      <c r="AR3941"/>
      <c r="AS3941"/>
      <c r="AT3941"/>
      <c r="AU3941"/>
      <c r="AV3941"/>
      <c r="AW3941"/>
      <c r="AX3941" t="inlineStr">
        <is>
          <t>Mortality</t>
        </is>
      </c>
      <c r="AY3941" t="inlineStr">
        <is>
          <t>Mortality</t>
        </is>
      </c>
      <c r="AZ3941" t="inlineStr">
        <is>
          <t>LC50</t>
        </is>
      </c>
      <c r="BA3941"/>
      <c r="BB3941" t="n">
        <v>4.0</v>
      </c>
      <c r="BC3941"/>
      <c r="BD3941"/>
      <c r="BE3941"/>
      <c r="BF3941"/>
      <c r="BG3941" t="inlineStr">
        <is>
          <t>Day(s)</t>
        </is>
      </c>
      <c r="BH3941"/>
      <c r="BI3941" t="inlineStr">
        <is>
          <t>DTXSID1020229</t>
        </is>
      </c>
      <c r="BJ3941"/>
      <c r="BK3941"/>
      <c r="BL3941"/>
      <c r="BM3941"/>
      <c r="BN3941"/>
      <c r="BO3941"/>
      <c r="BP3941"/>
      <c r="BQ3941"/>
      <c r="BR3941"/>
      <c r="BS3941"/>
      <c r="BT3941" t="inlineStr">
        <is>
          <t>--</t>
        </is>
      </c>
      <c r="BU3941"/>
      <c r="BV3941"/>
      <c r="BW3941"/>
      <c r="BX3941"/>
      <c r="BY3941"/>
      <c r="BZ3941"/>
      <c r="CA3941"/>
      <c r="CB3941"/>
      <c r="CC3941"/>
      <c r="CD3941"/>
      <c r="CE3941"/>
      <c r="CF3941"/>
      <c r="CG3941"/>
      <c r="CH3941"/>
      <c r="CI3941" t="inlineStr">
        <is>
          <t xml:space="preserve"> CONC/FROM GRAPH//</t>
        </is>
      </c>
      <c r="CJ3941" t="inlineStr">
        <is>
          <t xml:space="preserve">   CONC/FROM GRAPH//</t>
        </is>
      </c>
      <c r="CK3941" t="inlineStr">
        <is>
          <t>Welsh,P.G.</t>
        </is>
      </c>
      <c r="CL3941" t="n">
        <v>45189.0</v>
      </c>
      <c r="CM3941" t="inlineStr">
        <is>
          <t>Influence of Dissolved Organic Carbon on the Speciation, Bioavailability and Toxicity of Metals to Aquatic Biota in Soft Water Lakes</t>
        </is>
      </c>
      <c r="CN3941" t="inlineStr">
        <is>
          <t>Ph.D.Thesis, University of Waterloo, Ontario, Canada:181 p.</t>
        </is>
      </c>
      <c r="CO3941" t="n">
        <v>1996.0</v>
      </c>
      <c r="CP3941" t="inlineStr">
        <is>
          <t>Welsh,P.G. (1996). Influence of Dissolved Organic Carbon on the Speciation, Bioavailability and Toxicity of Metals to Aquatic Biota in Soft Water Lakes. Ph.D.Thesis, University of Waterloo, Ontario, Canada, 181 p. ECOREF#:45189</t>
        </is>
      </c>
    </row>
    <row r="3942">
      <c r="A3942" t="n">
        <v>1.0124364E7</v>
      </c>
      <c r="B3942" t="inlineStr">
        <is>
          <t>Sulfuric acid, Cadmium salt (1:1)</t>
        </is>
      </c>
      <c r="C3942"/>
      <c r="D3942" t="inlineStr">
        <is>
          <t>Measured</t>
        </is>
      </c>
      <c r="E3942" t="inlineStr">
        <is>
          <t>Not coded</t>
        </is>
      </c>
      <c r="F3942"/>
      <c r="G3942"/>
      <c r="H3942"/>
      <c r="I3942"/>
      <c r="J3942"/>
      <c r="K3942"/>
      <c r="L3942" t="inlineStr">
        <is>
          <t>Pimephales promelas</t>
        </is>
      </c>
      <c r="M3942" t="inlineStr">
        <is>
          <t>Fathead Minnow</t>
        </is>
      </c>
      <c r="N3942"/>
      <c r="O3942"/>
      <c r="P3942"/>
      <c r="Q3942"/>
      <c r="R3942"/>
      <c r="S3942"/>
      <c r="T3942"/>
      <c r="U3942"/>
      <c r="V3942" t="inlineStr">
        <is>
          <t>Flow-through</t>
        </is>
      </c>
      <c r="W3942" t="inlineStr">
        <is>
          <t>Fresh water</t>
        </is>
      </c>
      <c r="X3942" t="inlineStr">
        <is>
          <t>Lab</t>
        </is>
      </c>
      <c r="Y3942"/>
      <c r="Z3942" t="inlineStr">
        <is>
          <t>Dissolved</t>
        </is>
      </c>
      <c r="AA3942"/>
      <c r="AB3942" t="n">
        <v>2.8</v>
      </c>
      <c r="AC3942"/>
      <c r="AD3942"/>
      <c r="AE3942"/>
      <c r="AF3942"/>
      <c r="AG3942" t="inlineStr">
        <is>
          <t>AI mg/L</t>
        </is>
      </c>
      <c r="AH3942" t="inlineStr">
        <is>
          <t>Total</t>
        </is>
      </c>
      <c r="AI3942"/>
      <c r="AJ3942" t="n">
        <v>4.5</v>
      </c>
      <c r="AK3942"/>
      <c r="AL3942"/>
      <c r="AM3942"/>
      <c r="AN3942"/>
      <c r="AO3942" t="inlineStr">
        <is>
          <t>AI mg/L</t>
        </is>
      </c>
      <c r="AP3942"/>
      <c r="AQ3942"/>
      <c r="AR3942"/>
      <c r="AS3942"/>
      <c r="AT3942"/>
      <c r="AU3942"/>
      <c r="AV3942"/>
      <c r="AW3942"/>
      <c r="AX3942" t="inlineStr">
        <is>
          <t>Mortality</t>
        </is>
      </c>
      <c r="AY3942" t="inlineStr">
        <is>
          <t>Mortality</t>
        </is>
      </c>
      <c r="AZ3942" t="inlineStr">
        <is>
          <t>LC50</t>
        </is>
      </c>
      <c r="BA3942"/>
      <c r="BB3942" t="n">
        <v>4.0</v>
      </c>
      <c r="BC3942"/>
      <c r="BD3942"/>
      <c r="BE3942"/>
      <c r="BF3942"/>
      <c r="BG3942" t="inlineStr">
        <is>
          <t>Day(s)</t>
        </is>
      </c>
      <c r="BH3942"/>
      <c r="BI3942" t="inlineStr">
        <is>
          <t>DTXSID1020229</t>
        </is>
      </c>
      <c r="BJ3942" t="inlineStr">
        <is>
          <t>10.1139/f72-164</t>
        </is>
      </c>
      <c r="BK3942"/>
      <c r="BL3942"/>
      <c r="BM3942"/>
      <c r="BN3942"/>
      <c r="BO3942"/>
      <c r="BP3942"/>
      <c r="BQ3942"/>
      <c r="BR3942"/>
      <c r="BS3942"/>
      <c r="BT3942" t="inlineStr">
        <is>
          <t>--</t>
        </is>
      </c>
      <c r="BU3942"/>
      <c r="BV3942"/>
      <c r="BW3942"/>
      <c r="BX3942"/>
      <c r="BY3942"/>
      <c r="BZ3942"/>
      <c r="CA3942" t="inlineStr">
        <is>
          <t>--</t>
        </is>
      </c>
      <c r="CB3942"/>
      <c r="CC3942"/>
      <c r="CD3942"/>
      <c r="CE3942"/>
      <c r="CF3942"/>
      <c r="CG3942"/>
      <c r="CH3942"/>
      <c r="CI3942" t="inlineStr">
        <is>
          <t xml:space="preserve"> ALK,DO,PH/SEE PAPER//</t>
        </is>
      </c>
      <c r="CJ3942" t="inlineStr">
        <is>
          <t xml:space="preserve">   ALK,DO,PH/SEE PAPER//</t>
        </is>
      </c>
      <c r="CK3942" t="inlineStr">
        <is>
          <t>Pickering,Q.H., and M.H. Gast</t>
        </is>
      </c>
      <c r="CL3942" t="n">
        <v>5231.0</v>
      </c>
      <c r="CM3942" t="inlineStr">
        <is>
          <t>Acute and Chronic Toxicity of Cadmium to the Fathead Minnow (Pimephales promelas)</t>
        </is>
      </c>
      <c r="CN3942" t="inlineStr">
        <is>
          <t>J. Fish. Res. Board Can.29(8): 1099-1106</t>
        </is>
      </c>
      <c r="CO3942" t="n">
        <v>1972.0</v>
      </c>
      <c r="CP3942" t="inlineStr">
        <is>
          <t>Pickering,Q.H., and M.H. Gast (1972). Acute and Chronic Toxicity of Cadmium to the Fathead Minnow (Pimephales promelas). J. Fish. Res. Board Can., 29, (8), 1099-1106. doi:10.1139/f72-164. ECOREF#:5231</t>
        </is>
      </c>
    </row>
    <row r="3943">
      <c r="A3943" t="n">
        <v>1.0124364E7</v>
      </c>
      <c r="B3943" t="inlineStr">
        <is>
          <t>Sulfuric acid, Cadmium salt (1:1)</t>
        </is>
      </c>
      <c r="C3943"/>
      <c r="D3943" t="inlineStr">
        <is>
          <t>Measured</t>
        </is>
      </c>
      <c r="E3943" t="inlineStr">
        <is>
          <t>Not coded</t>
        </is>
      </c>
      <c r="F3943"/>
      <c r="G3943"/>
      <c r="H3943"/>
      <c r="I3943"/>
      <c r="J3943"/>
      <c r="K3943"/>
      <c r="L3943" t="inlineStr">
        <is>
          <t>Pimephales promelas</t>
        </is>
      </c>
      <c r="M3943" t="inlineStr">
        <is>
          <t>Fathead Minnow</t>
        </is>
      </c>
      <c r="N3943"/>
      <c r="O3943"/>
      <c r="P3943"/>
      <c r="Q3943"/>
      <c r="R3943"/>
      <c r="S3943"/>
      <c r="T3943"/>
      <c r="U3943"/>
      <c r="V3943" t="inlineStr">
        <is>
          <t>Flow-through</t>
        </is>
      </c>
      <c r="W3943" t="inlineStr">
        <is>
          <t>Fresh water</t>
        </is>
      </c>
      <c r="X3943" t="inlineStr">
        <is>
          <t>Lab</t>
        </is>
      </c>
      <c r="Y3943"/>
      <c r="Z3943" t="inlineStr">
        <is>
          <t>Dissolved</t>
        </is>
      </c>
      <c r="AA3943"/>
      <c r="AB3943" t="n">
        <v>1.4</v>
      </c>
      <c r="AC3943"/>
      <c r="AD3943"/>
      <c r="AE3943"/>
      <c r="AF3943"/>
      <c r="AG3943" t="inlineStr">
        <is>
          <t>AI mg/L</t>
        </is>
      </c>
      <c r="AH3943" t="inlineStr">
        <is>
          <t>Total</t>
        </is>
      </c>
      <c r="AI3943"/>
      <c r="AJ3943" t="n">
        <v>2.0</v>
      </c>
      <c r="AK3943"/>
      <c r="AL3943"/>
      <c r="AM3943"/>
      <c r="AN3943"/>
      <c r="AO3943" t="inlineStr">
        <is>
          <t>AI mg/L</t>
        </is>
      </c>
      <c r="AP3943"/>
      <c r="AQ3943"/>
      <c r="AR3943"/>
      <c r="AS3943"/>
      <c r="AT3943"/>
      <c r="AU3943"/>
      <c r="AV3943"/>
      <c r="AW3943"/>
      <c r="AX3943" t="inlineStr">
        <is>
          <t>Mortality</t>
        </is>
      </c>
      <c r="AY3943" t="inlineStr">
        <is>
          <t>Mortality</t>
        </is>
      </c>
      <c r="AZ3943" t="inlineStr">
        <is>
          <t>LC50</t>
        </is>
      </c>
      <c r="BA3943"/>
      <c r="BB3943" t="n">
        <v>4.0</v>
      </c>
      <c r="BC3943"/>
      <c r="BD3943"/>
      <c r="BE3943"/>
      <c r="BF3943"/>
      <c r="BG3943" t="inlineStr">
        <is>
          <t>Day(s)</t>
        </is>
      </c>
      <c r="BH3943"/>
      <c r="BI3943" t="inlineStr">
        <is>
          <t>DTXSID1020229</t>
        </is>
      </c>
      <c r="BJ3943" t="inlineStr">
        <is>
          <t>10.1139/f72-164</t>
        </is>
      </c>
      <c r="BK3943"/>
      <c r="BL3943"/>
      <c r="BM3943"/>
      <c r="BN3943"/>
      <c r="BO3943"/>
      <c r="BP3943"/>
      <c r="BQ3943"/>
      <c r="BR3943"/>
      <c r="BS3943"/>
      <c r="BT3943" t="inlineStr">
        <is>
          <t>--</t>
        </is>
      </c>
      <c r="BU3943"/>
      <c r="BV3943"/>
      <c r="BW3943"/>
      <c r="BX3943"/>
      <c r="BY3943"/>
      <c r="BZ3943"/>
      <c r="CA3943" t="inlineStr">
        <is>
          <t>--</t>
        </is>
      </c>
      <c r="CB3943"/>
      <c r="CC3943"/>
      <c r="CD3943"/>
      <c r="CE3943"/>
      <c r="CF3943"/>
      <c r="CG3943"/>
      <c r="CH3943"/>
      <c r="CI3943" t="inlineStr">
        <is>
          <t xml:space="preserve"> ALK,DO,PH/SEE PAPER//</t>
        </is>
      </c>
      <c r="CJ3943" t="inlineStr">
        <is>
          <t xml:space="preserve">   ALK,DO,PH/SEE PAPER//</t>
        </is>
      </c>
      <c r="CK3943" t="inlineStr">
        <is>
          <t>Pickering,Q.H., and M.H. Gast</t>
        </is>
      </c>
      <c r="CL3943" t="n">
        <v>5231.0</v>
      </c>
      <c r="CM3943" t="inlineStr">
        <is>
          <t>Acute and Chronic Toxicity of Cadmium to the Fathead Minnow (Pimephales promelas)</t>
        </is>
      </c>
      <c r="CN3943" t="inlineStr">
        <is>
          <t>J. Fish. Res. Board Can.29(8): 1099-1106</t>
        </is>
      </c>
      <c r="CO3943" t="n">
        <v>1972.0</v>
      </c>
      <c r="CP3943" t="inlineStr">
        <is>
          <t>Pickering,Q.H., and M.H. Gast (1972). Acute and Chronic Toxicity of Cadmium to the Fathead Minnow (Pimephales promelas). J. Fish. Res. Board Can., 29, (8), 1099-1106. doi:10.1139/f72-164. ECOREF#:5231</t>
        </is>
      </c>
    </row>
    <row r="3944">
      <c r="A3944" t="n">
        <v>1.0124433E7</v>
      </c>
      <c r="B3944" t="inlineStr">
        <is>
          <t>Cobalt sulfate</t>
        </is>
      </c>
      <c r="C3944"/>
      <c r="D3944" t="inlineStr">
        <is>
          <t>Measured</t>
        </is>
      </c>
      <c r="E3944" t="inlineStr">
        <is>
          <t>Not reported</t>
        </is>
      </c>
      <c r="F3944"/>
      <c r="G3944"/>
      <c r="H3944"/>
      <c r="I3944"/>
      <c r="J3944"/>
      <c r="K3944"/>
      <c r="L3944" t="inlineStr">
        <is>
          <t>Pimephales promelas</t>
        </is>
      </c>
      <c r="M3944" t="inlineStr">
        <is>
          <t>Fathead Minnow</t>
        </is>
      </c>
      <c r="N3944"/>
      <c r="O3944"/>
      <c r="P3944"/>
      <c r="Q3944"/>
      <c r="R3944"/>
      <c r="S3944"/>
      <c r="T3944"/>
      <c r="U3944"/>
      <c r="V3944" t="inlineStr">
        <is>
          <t>Flow-through</t>
        </is>
      </c>
      <c r="W3944" t="inlineStr">
        <is>
          <t>Fresh water</t>
        </is>
      </c>
      <c r="X3944" t="inlineStr">
        <is>
          <t>Lab</t>
        </is>
      </c>
      <c r="Y3944"/>
      <c r="Z3944" t="inlineStr">
        <is>
          <t>Total</t>
        </is>
      </c>
      <c r="AA3944"/>
      <c r="AB3944" t="n">
        <v>0.531</v>
      </c>
      <c r="AC3944"/>
      <c r="AD3944"/>
      <c r="AE3944"/>
      <c r="AF3944"/>
      <c r="AG3944" t="inlineStr">
        <is>
          <t>AI mg/L</t>
        </is>
      </c>
      <c r="AH3944"/>
      <c r="AI3944"/>
      <c r="AJ3944"/>
      <c r="AK3944"/>
      <c r="AL3944"/>
      <c r="AM3944"/>
      <c r="AN3944"/>
      <c r="AO3944"/>
      <c r="AP3944"/>
      <c r="AQ3944"/>
      <c r="AR3944"/>
      <c r="AS3944"/>
      <c r="AT3944"/>
      <c r="AU3944"/>
      <c r="AV3944"/>
      <c r="AW3944"/>
      <c r="AX3944" t="inlineStr">
        <is>
          <t>Mortality</t>
        </is>
      </c>
      <c r="AY3944" t="inlineStr">
        <is>
          <t>Mortality</t>
        </is>
      </c>
      <c r="AZ3944" t="inlineStr">
        <is>
          <t>LC50</t>
        </is>
      </c>
      <c r="BA3944"/>
      <c r="BB3944" t="n">
        <v>4.0</v>
      </c>
      <c r="BC3944"/>
      <c r="BD3944"/>
      <c r="BE3944"/>
      <c r="BF3944"/>
      <c r="BG3944" t="inlineStr">
        <is>
          <t>Day(s)</t>
        </is>
      </c>
      <c r="BH3944"/>
      <c r="BI3944" t="inlineStr">
        <is>
          <t>DTXSID1031042</t>
        </is>
      </c>
      <c r="BJ3944"/>
      <c r="BK3944"/>
      <c r="BL3944" t="inlineStr">
        <is>
          <t>Acute</t>
        </is>
      </c>
      <c r="BM3944"/>
      <c r="BN3944"/>
      <c r="BO3944"/>
      <c r="BP3944"/>
      <c r="BQ3944"/>
      <c r="BR3944"/>
      <c r="BS3944"/>
      <c r="BT3944" t="inlineStr">
        <is>
          <t>--</t>
        </is>
      </c>
      <c r="BU3944"/>
      <c r="BV3944"/>
      <c r="BW3944"/>
      <c r="BX3944"/>
      <c r="BY3944"/>
      <c r="BZ3944"/>
      <c r="CA3944"/>
      <c r="CB3944"/>
      <c r="CC3944"/>
      <c r="CD3944"/>
      <c r="CE3944"/>
      <c r="CF3944"/>
      <c r="CG3944"/>
      <c r="CH3944"/>
      <c r="CI3944"/>
      <c r="CJ3944" t="inlineStr">
        <is>
          <t xml:space="preserve">MEDIA/FROM LAKE SUPERIOR AT THE US ENVIRONMENTAL RESEARCH LABORATORY-DULUTH//   </t>
        </is>
      </c>
      <c r="CK3944" t="inlineStr">
        <is>
          <t>Lind,D., K. Alto, and S. Chatterton</t>
        </is>
      </c>
      <c r="CL3944" t="n">
        <v>5081.0</v>
      </c>
      <c r="CM3944" t="inlineStr">
        <is>
          <t>Regional Copper-Nickel Study</t>
        </is>
      </c>
      <c r="CN3944" t="inlineStr">
        <is>
          <t>Draft Report, Minnesota Environmental Quality Board St.Paul, MN:54-</t>
        </is>
      </c>
      <c r="CO3944" t="n">
        <v>1978.0</v>
      </c>
      <c r="CP3944" t="inlineStr">
        <is>
          <t>Lind,D., K. Alto, and S. Chatterton (1978). Regional Copper-Nickel Study. Draft Report, Minnesota Environmental Quality Board St.Paul, MN, 54-. ECOREF#:5081</t>
        </is>
      </c>
    </row>
    <row r="3945">
      <c r="A3945" t="n">
        <v>1.0124433E7</v>
      </c>
      <c r="B3945" t="inlineStr">
        <is>
          <t>Cobalt sulfate</t>
        </is>
      </c>
      <c r="C3945" t="inlineStr">
        <is>
          <t>Reagent Grade, Purissium, Purum, Puriss, Puris, Reinst</t>
        </is>
      </c>
      <c r="D3945" t="inlineStr">
        <is>
          <t>Measured</t>
        </is>
      </c>
      <c r="E3945" t="inlineStr">
        <is>
          <t>Not reported</t>
        </is>
      </c>
      <c r="F3945"/>
      <c r="G3945"/>
      <c r="H3945"/>
      <c r="I3945"/>
      <c r="J3945"/>
      <c r="K3945"/>
      <c r="L3945" t="inlineStr">
        <is>
          <t>Pimephales promelas</t>
        </is>
      </c>
      <c r="M3945" t="inlineStr">
        <is>
          <t>Fathead Minnow</t>
        </is>
      </c>
      <c r="N3945" t="inlineStr">
        <is>
          <t>Juvenile</t>
        </is>
      </c>
      <c r="O3945"/>
      <c r="P3945" t="n">
        <v>8.0</v>
      </c>
      <c r="Q3945"/>
      <c r="R3945"/>
      <c r="S3945"/>
      <c r="T3945"/>
      <c r="U3945" t="inlineStr">
        <is>
          <t>Week(s)</t>
        </is>
      </c>
      <c r="V3945" t="inlineStr">
        <is>
          <t>Flow-through</t>
        </is>
      </c>
      <c r="W3945" t="inlineStr">
        <is>
          <t>Fresh water</t>
        </is>
      </c>
      <c r="X3945" t="inlineStr">
        <is>
          <t>Lab</t>
        </is>
      </c>
      <c r="Y3945" t="n">
        <v>7.0</v>
      </c>
      <c r="Z3945" t="inlineStr">
        <is>
          <t>Total</t>
        </is>
      </c>
      <c r="AA3945"/>
      <c r="AB3945" t="n">
        <v>3.75</v>
      </c>
      <c r="AC3945"/>
      <c r="AD3945"/>
      <c r="AE3945"/>
      <c r="AF3945"/>
      <c r="AG3945" t="inlineStr">
        <is>
          <t>AI mg/L</t>
        </is>
      </c>
      <c r="AH3945"/>
      <c r="AI3945"/>
      <c r="AJ3945"/>
      <c r="AK3945"/>
      <c r="AL3945"/>
      <c r="AM3945"/>
      <c r="AN3945"/>
      <c r="AO3945"/>
      <c r="AP3945"/>
      <c r="AQ3945"/>
      <c r="AR3945"/>
      <c r="AS3945"/>
      <c r="AT3945"/>
      <c r="AU3945"/>
      <c r="AV3945"/>
      <c r="AW3945"/>
      <c r="AX3945" t="inlineStr">
        <is>
          <t>Mortality</t>
        </is>
      </c>
      <c r="AY3945" t="inlineStr">
        <is>
          <t>Mortality</t>
        </is>
      </c>
      <c r="AZ3945" t="inlineStr">
        <is>
          <t>LC50</t>
        </is>
      </c>
      <c r="BA3945"/>
      <c r="BB3945" t="n">
        <v>4.0</v>
      </c>
      <c r="BC3945"/>
      <c r="BD3945"/>
      <c r="BE3945"/>
      <c r="BF3945"/>
      <c r="BG3945" t="inlineStr">
        <is>
          <t>Day(s)</t>
        </is>
      </c>
      <c r="BH3945"/>
      <c r="BI3945" t="inlineStr">
        <is>
          <t>DTXSID1031042</t>
        </is>
      </c>
      <c r="BJ3945"/>
      <c r="BK3945"/>
      <c r="BL3945" t="inlineStr">
        <is>
          <t>Acute</t>
        </is>
      </c>
      <c r="BM3945"/>
      <c r="BN3945"/>
      <c r="BO3945"/>
      <c r="BP3945"/>
      <c r="BQ3945"/>
      <c r="BR3945"/>
      <c r="BS3945"/>
      <c r="BT3945" t="inlineStr">
        <is>
          <t>--</t>
        </is>
      </c>
      <c r="BU3945"/>
      <c r="BV3945"/>
      <c r="BW3945"/>
      <c r="BX3945"/>
      <c r="BY3945"/>
      <c r="BZ3945"/>
      <c r="CA3945"/>
      <c r="CB3945"/>
      <c r="CC3945"/>
      <c r="CD3945"/>
      <c r="CE3945"/>
      <c r="CF3945"/>
      <c r="CG3945"/>
      <c r="CH3945"/>
      <c r="CI3945"/>
      <c r="CJ3945" t="inlineStr">
        <is>
          <t xml:space="preserve">SOURCE/OBTAINED FROM A HATCHERY//MEDIA/HARD WELL WATER TAPPING JORDAN SANDSTONE STRATUM UNDERLYING MINNEAPOLIS-ST PAUL METRO AREA//   </t>
        </is>
      </c>
      <c r="CK3945" t="inlineStr">
        <is>
          <t>Kimball,G.</t>
        </is>
      </c>
      <c r="CL3945" t="n">
        <v>3783.0</v>
      </c>
      <c r="CM3945" t="inlineStr">
        <is>
          <t>The Effects of Lesser Known Metals and One Organic to Fathead Minnows (Pimephales promelas) and Daphnia magna</t>
        </is>
      </c>
      <c r="CN3945" t="inlineStr">
        <is>
          <t>Manuscript, Department of Entomology, Fisheries and Wildlife, University of Minnesota, Minneapolis, MN:88 p.</t>
        </is>
      </c>
      <c r="CO3945" t="n">
        <v>1978.0</v>
      </c>
      <c r="CP3945" t="inlineStr">
        <is>
          <t>Kimball,G. (1978). The Effects of Lesser Known Metals and One Organic to Fathead Minnows (Pimephales promelas) and Daphnia magna. Manuscript, Department of Entomology, Fisheries and Wildlife, University of Minnesota, Minneapolis, MN, 88 p. ECOREF#:3783</t>
        </is>
      </c>
    </row>
    <row r="3946">
      <c r="A3946" t="n">
        <v>1.0124433E7</v>
      </c>
      <c r="B3946" t="inlineStr">
        <is>
          <t>Cobalt sulfate</t>
        </is>
      </c>
      <c r="C3946"/>
      <c r="D3946" t="inlineStr">
        <is>
          <t>Measured</t>
        </is>
      </c>
      <c r="E3946" t="inlineStr">
        <is>
          <t>Not reported</t>
        </is>
      </c>
      <c r="F3946"/>
      <c r="G3946"/>
      <c r="H3946"/>
      <c r="I3946"/>
      <c r="J3946"/>
      <c r="K3946"/>
      <c r="L3946" t="inlineStr">
        <is>
          <t>Pimephales promelas</t>
        </is>
      </c>
      <c r="M3946" t="inlineStr">
        <is>
          <t>Fathead Minnow</t>
        </is>
      </c>
      <c r="N3946"/>
      <c r="O3946"/>
      <c r="P3946"/>
      <c r="Q3946"/>
      <c r="R3946"/>
      <c r="S3946"/>
      <c r="T3946"/>
      <c r="U3946"/>
      <c r="V3946" t="inlineStr">
        <is>
          <t>Flow-through</t>
        </is>
      </c>
      <c r="W3946" t="inlineStr">
        <is>
          <t>Fresh water</t>
        </is>
      </c>
      <c r="X3946" t="inlineStr">
        <is>
          <t>Lab</t>
        </is>
      </c>
      <c r="Y3946"/>
      <c r="Z3946" t="inlineStr">
        <is>
          <t>Total</t>
        </is>
      </c>
      <c r="AA3946"/>
      <c r="AB3946" t="n">
        <v>0.397</v>
      </c>
      <c r="AC3946"/>
      <c r="AD3946" t="n">
        <v>0.36</v>
      </c>
      <c r="AE3946"/>
      <c r="AF3946" t="n">
        <v>0.437</v>
      </c>
      <c r="AG3946" t="inlineStr">
        <is>
          <t>AI mg/L</t>
        </is>
      </c>
      <c r="AH3946"/>
      <c r="AI3946"/>
      <c r="AJ3946"/>
      <c r="AK3946"/>
      <c r="AL3946"/>
      <c r="AM3946"/>
      <c r="AN3946"/>
      <c r="AO3946"/>
      <c r="AP3946"/>
      <c r="AQ3946"/>
      <c r="AR3946"/>
      <c r="AS3946"/>
      <c r="AT3946"/>
      <c r="AU3946"/>
      <c r="AV3946"/>
      <c r="AW3946"/>
      <c r="AX3946" t="inlineStr">
        <is>
          <t>Mortality</t>
        </is>
      </c>
      <c r="AY3946" t="inlineStr">
        <is>
          <t>Mortality</t>
        </is>
      </c>
      <c r="AZ3946" t="inlineStr">
        <is>
          <t>LC50</t>
        </is>
      </c>
      <c r="BA3946"/>
      <c r="BB3946" t="n">
        <v>4.0</v>
      </c>
      <c r="BC3946"/>
      <c r="BD3946"/>
      <c r="BE3946"/>
      <c r="BF3946"/>
      <c r="BG3946" t="inlineStr">
        <is>
          <t>Day(s)</t>
        </is>
      </c>
      <c r="BH3946"/>
      <c r="BI3946" t="inlineStr">
        <is>
          <t>DTXSID1031042</t>
        </is>
      </c>
      <c r="BJ3946"/>
      <c r="BK3946"/>
      <c r="BL3946" t="inlineStr">
        <is>
          <t>Acute</t>
        </is>
      </c>
      <c r="BM3946"/>
      <c r="BN3946"/>
      <c r="BO3946"/>
      <c r="BP3946"/>
      <c r="BQ3946"/>
      <c r="BR3946"/>
      <c r="BS3946"/>
      <c r="BT3946" t="inlineStr">
        <is>
          <t>--</t>
        </is>
      </c>
      <c r="BU3946"/>
      <c r="BV3946"/>
      <c r="BW3946"/>
      <c r="BX3946"/>
      <c r="BY3946"/>
      <c r="BZ3946"/>
      <c r="CA3946"/>
      <c r="CB3946"/>
      <c r="CC3946"/>
      <c r="CD3946"/>
      <c r="CE3946"/>
      <c r="CF3946"/>
      <c r="CG3946"/>
      <c r="CH3946"/>
      <c r="CI3946"/>
      <c r="CJ3946" t="inlineStr">
        <is>
          <t xml:space="preserve">MEDIA/FROM LAKE SUPERIOR AT THE US ENVIRONMENTAL RESEARCH LABORATORY-DULUTH//   </t>
        </is>
      </c>
      <c r="CK3946" t="inlineStr">
        <is>
          <t>Lind,D., K. Alto, and S. Chatterton</t>
        </is>
      </c>
      <c r="CL3946" t="n">
        <v>5081.0</v>
      </c>
      <c r="CM3946" t="inlineStr">
        <is>
          <t>Regional Copper-Nickel Study</t>
        </is>
      </c>
      <c r="CN3946" t="inlineStr">
        <is>
          <t>Draft Report, Minnesota Environmental Quality Board St.Paul, MN:54-</t>
        </is>
      </c>
      <c r="CO3946" t="n">
        <v>1978.0</v>
      </c>
      <c r="CP3946" t="inlineStr">
        <is>
          <t>Lind,D., K. Alto, and S. Chatterton (1978). Regional Copper-Nickel Study. Draft Report, Minnesota Environmental Quality Board St.Paul, MN, 54-. ECOREF#:5081</t>
        </is>
      </c>
    </row>
    <row r="3947">
      <c r="A3947" t="n">
        <v>1.0124433E7</v>
      </c>
      <c r="B3947" t="inlineStr">
        <is>
          <t>Cobalt sulfate</t>
        </is>
      </c>
      <c r="C3947"/>
      <c r="D3947" t="inlineStr">
        <is>
          <t>Measured</t>
        </is>
      </c>
      <c r="E3947" t="inlineStr">
        <is>
          <t>Not reported</t>
        </is>
      </c>
      <c r="F3947"/>
      <c r="G3947"/>
      <c r="H3947"/>
      <c r="I3947"/>
      <c r="J3947"/>
      <c r="K3947"/>
      <c r="L3947" t="inlineStr">
        <is>
          <t>Pimephales promelas</t>
        </is>
      </c>
      <c r="M3947" t="inlineStr">
        <is>
          <t>Fathead Minnow</t>
        </is>
      </c>
      <c r="N3947"/>
      <c r="O3947"/>
      <c r="P3947"/>
      <c r="Q3947"/>
      <c r="R3947"/>
      <c r="S3947"/>
      <c r="T3947"/>
      <c r="U3947"/>
      <c r="V3947" t="inlineStr">
        <is>
          <t>Flow-through</t>
        </is>
      </c>
      <c r="W3947" t="inlineStr">
        <is>
          <t>Fresh water</t>
        </is>
      </c>
      <c r="X3947" t="inlineStr">
        <is>
          <t>Lab</t>
        </is>
      </c>
      <c r="Y3947"/>
      <c r="Z3947" t="inlineStr">
        <is>
          <t>Total</t>
        </is>
      </c>
      <c r="AA3947"/>
      <c r="AB3947" t="n">
        <v>0.689</v>
      </c>
      <c r="AC3947"/>
      <c r="AD3947" t="n">
        <v>0.618</v>
      </c>
      <c r="AE3947"/>
      <c r="AF3947" t="n">
        <v>0.769</v>
      </c>
      <c r="AG3947" t="inlineStr">
        <is>
          <t>AI mg/L</t>
        </is>
      </c>
      <c r="AH3947"/>
      <c r="AI3947"/>
      <c r="AJ3947"/>
      <c r="AK3947"/>
      <c r="AL3947"/>
      <c r="AM3947"/>
      <c r="AN3947"/>
      <c r="AO3947"/>
      <c r="AP3947"/>
      <c r="AQ3947"/>
      <c r="AR3947"/>
      <c r="AS3947"/>
      <c r="AT3947"/>
      <c r="AU3947"/>
      <c r="AV3947"/>
      <c r="AW3947"/>
      <c r="AX3947" t="inlineStr">
        <is>
          <t>Mortality</t>
        </is>
      </c>
      <c r="AY3947" t="inlineStr">
        <is>
          <t>Mortality</t>
        </is>
      </c>
      <c r="AZ3947" t="inlineStr">
        <is>
          <t>LC50</t>
        </is>
      </c>
      <c r="BA3947"/>
      <c r="BB3947" t="n">
        <v>4.0</v>
      </c>
      <c r="BC3947"/>
      <c r="BD3947"/>
      <c r="BE3947"/>
      <c r="BF3947"/>
      <c r="BG3947" t="inlineStr">
        <is>
          <t>Day(s)</t>
        </is>
      </c>
      <c r="BH3947"/>
      <c r="BI3947" t="inlineStr">
        <is>
          <t>DTXSID1031042</t>
        </is>
      </c>
      <c r="BJ3947"/>
      <c r="BK3947"/>
      <c r="BL3947" t="inlineStr">
        <is>
          <t>Acute</t>
        </is>
      </c>
      <c r="BM3947"/>
      <c r="BN3947"/>
      <c r="BO3947"/>
      <c r="BP3947"/>
      <c r="BQ3947"/>
      <c r="BR3947"/>
      <c r="BS3947"/>
      <c r="BT3947" t="inlineStr">
        <is>
          <t>--</t>
        </is>
      </c>
      <c r="BU3947"/>
      <c r="BV3947"/>
      <c r="BW3947"/>
      <c r="BX3947"/>
      <c r="BY3947"/>
      <c r="BZ3947"/>
      <c r="CA3947"/>
      <c r="CB3947"/>
      <c r="CC3947"/>
      <c r="CD3947"/>
      <c r="CE3947"/>
      <c r="CF3947"/>
      <c r="CG3947"/>
      <c r="CH3947"/>
      <c r="CI3947"/>
      <c r="CJ3947" t="inlineStr">
        <is>
          <t xml:space="preserve">MEDIA/FROM LAKE SUPERIOR AT THE US ENVIRONMENTAL RESEARCH LABORATORY-DULUTH//   </t>
        </is>
      </c>
      <c r="CK3947" t="inlineStr">
        <is>
          <t>Lind,D., K. Alto, and S. Chatterton</t>
        </is>
      </c>
      <c r="CL3947" t="n">
        <v>5081.0</v>
      </c>
      <c r="CM3947" t="inlineStr">
        <is>
          <t>Regional Copper-Nickel Study</t>
        </is>
      </c>
      <c r="CN3947" t="inlineStr">
        <is>
          <t>Draft Report, Minnesota Environmental Quality Board St.Paul, MN:54-</t>
        </is>
      </c>
      <c r="CO3947" t="n">
        <v>1978.0</v>
      </c>
      <c r="CP3947" t="inlineStr">
        <is>
          <t>Lind,D., K. Alto, and S. Chatterton (1978). Regional Copper-Nickel Study. Draft Report, Minnesota Environmental Quality Board St.Paul, MN, 54-. ECOREF#:5081</t>
        </is>
      </c>
    </row>
    <row r="3948">
      <c r="A3948" t="n">
        <v>1.0124433E7</v>
      </c>
      <c r="B3948" t="inlineStr">
        <is>
          <t>Cobalt sulfate</t>
        </is>
      </c>
      <c r="C3948"/>
      <c r="D3948" t="inlineStr">
        <is>
          <t>Measured</t>
        </is>
      </c>
      <c r="E3948" t="inlineStr">
        <is>
          <t>Not reported</t>
        </is>
      </c>
      <c r="F3948"/>
      <c r="G3948"/>
      <c r="H3948"/>
      <c r="I3948"/>
      <c r="J3948"/>
      <c r="K3948"/>
      <c r="L3948" t="inlineStr">
        <is>
          <t>Pimephales promelas</t>
        </is>
      </c>
      <c r="M3948" t="inlineStr">
        <is>
          <t>Fathead Minnow</t>
        </is>
      </c>
      <c r="N3948"/>
      <c r="O3948"/>
      <c r="P3948"/>
      <c r="Q3948"/>
      <c r="R3948"/>
      <c r="S3948"/>
      <c r="T3948"/>
      <c r="U3948"/>
      <c r="V3948" t="inlineStr">
        <is>
          <t>Flow-through</t>
        </is>
      </c>
      <c r="W3948" t="inlineStr">
        <is>
          <t>Fresh water</t>
        </is>
      </c>
      <c r="X3948" t="inlineStr">
        <is>
          <t>Lab</t>
        </is>
      </c>
      <c r="Y3948"/>
      <c r="Z3948" t="inlineStr">
        <is>
          <t>Total</t>
        </is>
      </c>
      <c r="AA3948"/>
      <c r="AB3948" t="n">
        <v>0.524</v>
      </c>
      <c r="AC3948"/>
      <c r="AD3948" t="n">
        <v>0.47</v>
      </c>
      <c r="AE3948"/>
      <c r="AF3948" t="n">
        <v>0.584</v>
      </c>
      <c r="AG3948" t="inlineStr">
        <is>
          <t>AI mg/L</t>
        </is>
      </c>
      <c r="AH3948"/>
      <c r="AI3948"/>
      <c r="AJ3948"/>
      <c r="AK3948"/>
      <c r="AL3948"/>
      <c r="AM3948"/>
      <c r="AN3948"/>
      <c r="AO3948"/>
      <c r="AP3948"/>
      <c r="AQ3948"/>
      <c r="AR3948"/>
      <c r="AS3948"/>
      <c r="AT3948"/>
      <c r="AU3948"/>
      <c r="AV3948"/>
      <c r="AW3948"/>
      <c r="AX3948" t="inlineStr">
        <is>
          <t>Mortality</t>
        </is>
      </c>
      <c r="AY3948" t="inlineStr">
        <is>
          <t>Mortality</t>
        </is>
      </c>
      <c r="AZ3948" t="inlineStr">
        <is>
          <t>LC50</t>
        </is>
      </c>
      <c r="BA3948"/>
      <c r="BB3948" t="n">
        <v>4.0</v>
      </c>
      <c r="BC3948"/>
      <c r="BD3948"/>
      <c r="BE3948"/>
      <c r="BF3948"/>
      <c r="BG3948" t="inlineStr">
        <is>
          <t>Day(s)</t>
        </is>
      </c>
      <c r="BH3948"/>
      <c r="BI3948" t="inlineStr">
        <is>
          <t>DTXSID1031042</t>
        </is>
      </c>
      <c r="BJ3948"/>
      <c r="BK3948"/>
      <c r="BL3948" t="inlineStr">
        <is>
          <t>Acute</t>
        </is>
      </c>
      <c r="BM3948"/>
      <c r="BN3948"/>
      <c r="BO3948"/>
      <c r="BP3948"/>
      <c r="BQ3948"/>
      <c r="BR3948"/>
      <c r="BS3948"/>
      <c r="BT3948" t="inlineStr">
        <is>
          <t>--</t>
        </is>
      </c>
      <c r="BU3948"/>
      <c r="BV3948"/>
      <c r="BW3948"/>
      <c r="BX3948"/>
      <c r="BY3948"/>
      <c r="BZ3948"/>
      <c r="CA3948"/>
      <c r="CB3948"/>
      <c r="CC3948"/>
      <c r="CD3948"/>
      <c r="CE3948"/>
      <c r="CF3948"/>
      <c r="CG3948"/>
      <c r="CH3948"/>
      <c r="CI3948"/>
      <c r="CJ3948" t="inlineStr">
        <is>
          <t xml:space="preserve">MEDIA/FROM LAKE SUPERIOR AT THE US ENVIRONMENTAL RESEARCH LABORATORY-DULUTH//   </t>
        </is>
      </c>
      <c r="CK3948" t="inlineStr">
        <is>
          <t>Lind,D., K. Alto, and S. Chatterton</t>
        </is>
      </c>
      <c r="CL3948" t="n">
        <v>5081.0</v>
      </c>
      <c r="CM3948" t="inlineStr">
        <is>
          <t>Regional Copper-Nickel Study</t>
        </is>
      </c>
      <c r="CN3948" t="inlineStr">
        <is>
          <t>Draft Report, Minnesota Environmental Quality Board St.Paul, MN:54-</t>
        </is>
      </c>
      <c r="CO3948" t="n">
        <v>1978.0</v>
      </c>
      <c r="CP3948" t="inlineStr">
        <is>
          <t>Lind,D., K. Alto, and S. Chatterton (1978). Regional Copper-Nickel Study. Draft Report, Minnesota Environmental Quality Board St.Paul, MN, 54-. ECOREF#:5081</t>
        </is>
      </c>
    </row>
    <row r="3949">
      <c r="A3949" t="n">
        <v>1.0124433E7</v>
      </c>
      <c r="B3949" t="inlineStr">
        <is>
          <t>Cobalt sulfate</t>
        </is>
      </c>
      <c r="C3949" t="inlineStr">
        <is>
          <t>Reagent Grade, Purissium, Purum, Puriss, Puris, Reinst</t>
        </is>
      </c>
      <c r="D3949" t="inlineStr">
        <is>
          <t>Measured</t>
        </is>
      </c>
      <c r="E3949" t="inlineStr">
        <is>
          <t>Not reported</t>
        </is>
      </c>
      <c r="F3949"/>
      <c r="G3949"/>
      <c r="H3949"/>
      <c r="I3949"/>
      <c r="J3949"/>
      <c r="K3949"/>
      <c r="L3949" t="inlineStr">
        <is>
          <t>Pimephales promelas</t>
        </is>
      </c>
      <c r="M3949" t="inlineStr">
        <is>
          <t>Fathead Minnow</t>
        </is>
      </c>
      <c r="N3949" t="inlineStr">
        <is>
          <t>Juvenile</t>
        </is>
      </c>
      <c r="O3949"/>
      <c r="P3949" t="n">
        <v>8.0</v>
      </c>
      <c r="Q3949"/>
      <c r="R3949"/>
      <c r="S3949"/>
      <c r="T3949"/>
      <c r="U3949" t="inlineStr">
        <is>
          <t>Week(s)</t>
        </is>
      </c>
      <c r="V3949" t="inlineStr">
        <is>
          <t>Flow-through</t>
        </is>
      </c>
      <c r="W3949" t="inlineStr">
        <is>
          <t>Fresh water</t>
        </is>
      </c>
      <c r="X3949" t="inlineStr">
        <is>
          <t>Lab</t>
        </is>
      </c>
      <c r="Y3949" t="n">
        <v>7.0</v>
      </c>
      <c r="Z3949" t="inlineStr">
        <is>
          <t>Total</t>
        </is>
      </c>
      <c r="AA3949"/>
      <c r="AB3949" t="n">
        <v>3.46</v>
      </c>
      <c r="AC3949"/>
      <c r="AD3949" t="n">
        <v>2.67</v>
      </c>
      <c r="AE3949"/>
      <c r="AF3949" t="n">
        <v>4.57</v>
      </c>
      <c r="AG3949" t="inlineStr">
        <is>
          <t>AI mg/L</t>
        </is>
      </c>
      <c r="AH3949"/>
      <c r="AI3949"/>
      <c r="AJ3949"/>
      <c r="AK3949"/>
      <c r="AL3949"/>
      <c r="AM3949"/>
      <c r="AN3949"/>
      <c r="AO3949"/>
      <c r="AP3949"/>
      <c r="AQ3949"/>
      <c r="AR3949"/>
      <c r="AS3949"/>
      <c r="AT3949"/>
      <c r="AU3949"/>
      <c r="AV3949"/>
      <c r="AW3949"/>
      <c r="AX3949" t="inlineStr">
        <is>
          <t>Mortality</t>
        </is>
      </c>
      <c r="AY3949" t="inlineStr">
        <is>
          <t>Mortality</t>
        </is>
      </c>
      <c r="AZ3949" t="inlineStr">
        <is>
          <t>LC50</t>
        </is>
      </c>
      <c r="BA3949"/>
      <c r="BB3949" t="n">
        <v>4.0</v>
      </c>
      <c r="BC3949"/>
      <c r="BD3949"/>
      <c r="BE3949"/>
      <c r="BF3949"/>
      <c r="BG3949" t="inlineStr">
        <is>
          <t>Day(s)</t>
        </is>
      </c>
      <c r="BH3949"/>
      <c r="BI3949" t="inlineStr">
        <is>
          <t>DTXSID1031042</t>
        </is>
      </c>
      <c r="BJ3949"/>
      <c r="BK3949"/>
      <c r="BL3949" t="inlineStr">
        <is>
          <t>Acute</t>
        </is>
      </c>
      <c r="BM3949"/>
      <c r="BN3949"/>
      <c r="BO3949"/>
      <c r="BP3949"/>
      <c r="BQ3949"/>
      <c r="BR3949"/>
      <c r="BS3949"/>
      <c r="BT3949" t="inlineStr">
        <is>
          <t>--</t>
        </is>
      </c>
      <c r="BU3949"/>
      <c r="BV3949"/>
      <c r="BW3949"/>
      <c r="BX3949"/>
      <c r="BY3949"/>
      <c r="BZ3949"/>
      <c r="CA3949"/>
      <c r="CB3949"/>
      <c r="CC3949"/>
      <c r="CD3949"/>
      <c r="CE3949"/>
      <c r="CF3949"/>
      <c r="CG3949"/>
      <c r="CH3949"/>
      <c r="CI3949"/>
      <c r="CJ3949" t="inlineStr">
        <is>
          <t xml:space="preserve">SOURCE/OBTAINED FROM A HATCHERY//MEDIA/HARD WELL WATER TAPPING JORDAN SANDSTONE STRATUM UNDERLYING MINNEAPOLIS-ST PAUL METRO AREA//   </t>
        </is>
      </c>
      <c r="CK3949" t="inlineStr">
        <is>
          <t>Kimball,G.</t>
        </is>
      </c>
      <c r="CL3949" t="n">
        <v>3783.0</v>
      </c>
      <c r="CM3949" t="inlineStr">
        <is>
          <t>The Effects of Lesser Known Metals and One Organic to Fathead Minnows (Pimephales promelas) and Daphnia magna</t>
        </is>
      </c>
      <c r="CN3949" t="inlineStr">
        <is>
          <t>Manuscript, Department of Entomology, Fisheries and Wildlife, University of Minnesota, Minneapolis, MN:88 p.</t>
        </is>
      </c>
      <c r="CO3949" t="n">
        <v>1978.0</v>
      </c>
      <c r="CP3949" t="inlineStr">
        <is>
          <t>Kimball,G. (1978). The Effects of Lesser Known Metals and One Organic to Fathead Minnows (Pimephales promelas) and Daphnia magna. Manuscript, Department of Entomology, Fisheries and Wildlife, University of Minnesota, Minneapolis, MN, 88 p. ECOREF#:3783</t>
        </is>
      </c>
    </row>
    <row r="3950">
      <c r="A3950" t="n">
        <v>1.0124433E7</v>
      </c>
      <c r="B3950" t="inlineStr">
        <is>
          <t>Cobalt sulfate</t>
        </is>
      </c>
      <c r="C3950" t="inlineStr">
        <is>
          <t>Reagent Grade, Purissium, Purum, Puriss, Puris, Reinst</t>
        </is>
      </c>
      <c r="D3950" t="inlineStr">
        <is>
          <t>Measured</t>
        </is>
      </c>
      <c r="E3950" t="inlineStr">
        <is>
          <t>Not reported</t>
        </is>
      </c>
      <c r="F3950"/>
      <c r="G3950"/>
      <c r="H3950"/>
      <c r="I3950"/>
      <c r="J3950"/>
      <c r="K3950"/>
      <c r="L3950" t="inlineStr">
        <is>
          <t>Pimephales promelas</t>
        </is>
      </c>
      <c r="M3950" t="inlineStr">
        <is>
          <t>Fathead Minnow</t>
        </is>
      </c>
      <c r="N3950" t="inlineStr">
        <is>
          <t>Juvenile</t>
        </is>
      </c>
      <c r="O3950"/>
      <c r="P3950" t="n">
        <v>8.0</v>
      </c>
      <c r="Q3950"/>
      <c r="R3950"/>
      <c r="S3950"/>
      <c r="T3950"/>
      <c r="U3950" t="inlineStr">
        <is>
          <t>Week(s)</t>
        </is>
      </c>
      <c r="V3950" t="inlineStr">
        <is>
          <t>Flow-through</t>
        </is>
      </c>
      <c r="W3950" t="inlineStr">
        <is>
          <t>Fresh water</t>
        </is>
      </c>
      <c r="X3950" t="inlineStr">
        <is>
          <t>Lab</t>
        </is>
      </c>
      <c r="Y3950" t="n">
        <v>7.0</v>
      </c>
      <c r="Z3950" t="inlineStr">
        <is>
          <t>Total</t>
        </is>
      </c>
      <c r="AA3950"/>
      <c r="AB3950" t="n">
        <v>3.61</v>
      </c>
      <c r="AC3950"/>
      <c r="AD3950"/>
      <c r="AE3950"/>
      <c r="AF3950"/>
      <c r="AG3950" t="inlineStr">
        <is>
          <t>AI mg/L</t>
        </is>
      </c>
      <c r="AH3950"/>
      <c r="AI3950"/>
      <c r="AJ3950"/>
      <c r="AK3950"/>
      <c r="AL3950"/>
      <c r="AM3950"/>
      <c r="AN3950"/>
      <c r="AO3950"/>
      <c r="AP3950"/>
      <c r="AQ3950"/>
      <c r="AR3950"/>
      <c r="AS3950"/>
      <c r="AT3950"/>
      <c r="AU3950"/>
      <c r="AV3950"/>
      <c r="AW3950"/>
      <c r="AX3950" t="inlineStr">
        <is>
          <t>Mortality</t>
        </is>
      </c>
      <c r="AY3950" t="inlineStr">
        <is>
          <t>Mortality</t>
        </is>
      </c>
      <c r="AZ3950" t="inlineStr">
        <is>
          <t>LC50</t>
        </is>
      </c>
      <c r="BA3950"/>
      <c r="BB3950" t="n">
        <v>4.0</v>
      </c>
      <c r="BC3950"/>
      <c r="BD3950"/>
      <c r="BE3950"/>
      <c r="BF3950"/>
      <c r="BG3950" t="inlineStr">
        <is>
          <t>Day(s)</t>
        </is>
      </c>
      <c r="BH3950"/>
      <c r="BI3950" t="inlineStr">
        <is>
          <t>DTXSID1031042</t>
        </is>
      </c>
      <c r="BJ3950"/>
      <c r="BK3950"/>
      <c r="BL3950" t="inlineStr">
        <is>
          <t>Acute</t>
        </is>
      </c>
      <c r="BM3950"/>
      <c r="BN3950"/>
      <c r="BO3950"/>
      <c r="BP3950"/>
      <c r="BQ3950"/>
      <c r="BR3950"/>
      <c r="BS3950"/>
      <c r="BT3950" t="inlineStr">
        <is>
          <t>--</t>
        </is>
      </c>
      <c r="BU3950"/>
      <c r="BV3950"/>
      <c r="BW3950"/>
      <c r="BX3950"/>
      <c r="BY3950"/>
      <c r="BZ3950"/>
      <c r="CA3950"/>
      <c r="CB3950"/>
      <c r="CC3950"/>
      <c r="CD3950"/>
      <c r="CE3950"/>
      <c r="CF3950"/>
      <c r="CG3950"/>
      <c r="CH3950"/>
      <c r="CI3950"/>
      <c r="CJ3950" t="inlineStr">
        <is>
          <t xml:space="preserve">SOURCE/OBTAINED FROM A HATCHERY//MEDIA/HARD WELL WATER TAPPING JORDAN SANDSTONE STRATUM UNDERLYING MINNEAPOLIS-ST PAUL METRO AREA//   </t>
        </is>
      </c>
      <c r="CK3950" t="inlineStr">
        <is>
          <t>Kimball,G.</t>
        </is>
      </c>
      <c r="CL3950" t="n">
        <v>3783.0</v>
      </c>
      <c r="CM3950" t="inlineStr">
        <is>
          <t>The Effects of Lesser Known Metals and One Organic to Fathead Minnows (Pimephales promelas) and Daphnia magna</t>
        </is>
      </c>
      <c r="CN3950" t="inlineStr">
        <is>
          <t>Manuscript, Department of Entomology, Fisheries and Wildlife, University of Minnesota, Minneapolis, MN:88 p.</t>
        </is>
      </c>
      <c r="CO3950" t="n">
        <v>1978.0</v>
      </c>
      <c r="CP3950" t="inlineStr">
        <is>
          <t>Kimball,G. (1978). The Effects of Lesser Known Metals and One Organic to Fathead Minnows (Pimephales promelas) and Daphnia magna. Manuscript, Department of Entomology, Fisheries and Wildlife, University of Minnesota, Minneapolis, MN, 88 p. ECOREF#:3783</t>
        </is>
      </c>
    </row>
    <row r="3951">
      <c r="A3951" t="n">
        <v>1.0141001E7</v>
      </c>
      <c r="B3951" t="inlineStr">
        <is>
          <t>Sulfuric acid, Chromium (3+)potassium salt (2:1:1)</t>
        </is>
      </c>
      <c r="C3951"/>
      <c r="D3951" t="inlineStr">
        <is>
          <t>Measured</t>
        </is>
      </c>
      <c r="E3951" t="inlineStr">
        <is>
          <t>Not coded</t>
        </is>
      </c>
      <c r="F3951"/>
      <c r="G3951"/>
      <c r="H3951"/>
      <c r="I3951"/>
      <c r="J3951"/>
      <c r="K3951"/>
      <c r="L3951" t="inlineStr">
        <is>
          <t>Pimephales promelas</t>
        </is>
      </c>
      <c r="M3951" t="inlineStr">
        <is>
          <t>Fathead Minnow</t>
        </is>
      </c>
      <c r="N3951"/>
      <c r="O3951"/>
      <c r="P3951" t="n">
        <v>5.0</v>
      </c>
      <c r="Q3951"/>
      <c r="R3951"/>
      <c r="S3951"/>
      <c r="T3951"/>
      <c r="U3951" t="inlineStr">
        <is>
          <t>Week(s)</t>
        </is>
      </c>
      <c r="V3951" t="inlineStr">
        <is>
          <t>Flow-through</t>
        </is>
      </c>
      <c r="W3951" t="inlineStr">
        <is>
          <t>Fresh water</t>
        </is>
      </c>
      <c r="X3951" t="inlineStr">
        <is>
          <t>Lab</t>
        </is>
      </c>
      <c r="Y3951"/>
      <c r="Z3951" t="inlineStr">
        <is>
          <t>Total</t>
        </is>
      </c>
      <c r="AA3951"/>
      <c r="AB3951" t="n">
        <v>27.0</v>
      </c>
      <c r="AC3951"/>
      <c r="AD3951"/>
      <c r="AE3951"/>
      <c r="AF3951"/>
      <c r="AG3951" t="inlineStr">
        <is>
          <t>AI mg/L</t>
        </is>
      </c>
      <c r="AH3951"/>
      <c r="AI3951"/>
      <c r="AJ3951"/>
      <c r="AK3951"/>
      <c r="AL3951"/>
      <c r="AM3951"/>
      <c r="AN3951"/>
      <c r="AO3951"/>
      <c r="AP3951"/>
      <c r="AQ3951"/>
      <c r="AR3951"/>
      <c r="AS3951"/>
      <c r="AT3951"/>
      <c r="AU3951"/>
      <c r="AV3951"/>
      <c r="AW3951"/>
      <c r="AX3951" t="inlineStr">
        <is>
          <t>Mortality</t>
        </is>
      </c>
      <c r="AY3951" t="inlineStr">
        <is>
          <t>Mortality</t>
        </is>
      </c>
      <c r="AZ3951" t="inlineStr">
        <is>
          <t>LC50</t>
        </is>
      </c>
      <c r="BA3951"/>
      <c r="BB3951" t="n">
        <v>4.0</v>
      </c>
      <c r="BC3951"/>
      <c r="BD3951"/>
      <c r="BE3951"/>
      <c r="BF3951"/>
      <c r="BG3951" t="inlineStr">
        <is>
          <t>Day(s)</t>
        </is>
      </c>
      <c r="BH3951"/>
      <c r="BI3951" t="inlineStr">
        <is>
          <t>DTXSID00890645</t>
        </is>
      </c>
      <c r="BJ3951"/>
      <c r="BK3951"/>
      <c r="BL3951"/>
      <c r="BM3951"/>
      <c r="BN3951"/>
      <c r="BO3951"/>
      <c r="BP3951"/>
      <c r="BQ3951"/>
      <c r="BR3951"/>
      <c r="BS3951"/>
      <c r="BT3951" t="inlineStr">
        <is>
          <t>--</t>
        </is>
      </c>
      <c r="BU3951"/>
      <c r="BV3951"/>
      <c r="BW3951"/>
      <c r="BX3951"/>
      <c r="BY3951"/>
      <c r="BZ3951"/>
      <c r="CA3951"/>
      <c r="CB3951"/>
      <c r="CC3951"/>
      <c r="CD3951"/>
      <c r="CE3951"/>
      <c r="CF3951"/>
      <c r="CG3951"/>
      <c r="CH3951"/>
      <c r="CI3951"/>
      <c r="CJ3951"/>
      <c r="CK3951" t="inlineStr">
        <is>
          <t>Pickering,Q.H.</t>
        </is>
      </c>
      <c r="CL3951" t="n">
        <v>3677.0</v>
      </c>
      <c r="CM3951" t="inlineStr">
        <is>
          <t>Chronic Toxicity of Trivalent Chromium to the Fathead Minnow, (Pimephales promelas), in Hard Water</t>
        </is>
      </c>
      <c r="CN3951" t="inlineStr">
        <is>
          <t>Manuscr., U.S.EPA, Cincinnati, OH:9 p.</t>
        </is>
      </c>
      <c r="CO3951" t="n">
        <v>1980.0</v>
      </c>
      <c r="CP3951" t="inlineStr">
        <is>
          <t>Pickering,Q.H. (1980). Chronic Toxicity of Trivalent Chromium to the Fathead Minnow, (Pimephales promelas), in Hard Water. Manuscr., U.S.EPA, Cincinnati, OH, 9 p. ECOREF#:3677</t>
        </is>
      </c>
    </row>
    <row r="3952">
      <c r="A3952" t="n">
        <v>1.0141001E7</v>
      </c>
      <c r="B3952" t="inlineStr">
        <is>
          <t>Sulfuric acid, Chromium (3+)potassium salt (2:1:1)</t>
        </is>
      </c>
      <c r="C3952"/>
      <c r="D3952" t="inlineStr">
        <is>
          <t>Measured</t>
        </is>
      </c>
      <c r="E3952" t="inlineStr">
        <is>
          <t>Not coded</t>
        </is>
      </c>
      <c r="F3952"/>
      <c r="G3952"/>
      <c r="H3952"/>
      <c r="I3952"/>
      <c r="J3952"/>
      <c r="K3952"/>
      <c r="L3952" t="inlineStr">
        <is>
          <t>Pimephales promelas</t>
        </is>
      </c>
      <c r="M3952" t="inlineStr">
        <is>
          <t>Fathead Minnow</t>
        </is>
      </c>
      <c r="N3952"/>
      <c r="O3952"/>
      <c r="P3952" t="n">
        <v>5.0</v>
      </c>
      <c r="Q3952"/>
      <c r="R3952"/>
      <c r="S3952"/>
      <c r="T3952"/>
      <c r="U3952" t="inlineStr">
        <is>
          <t>Week(s)</t>
        </is>
      </c>
      <c r="V3952" t="inlineStr">
        <is>
          <t>Flow-through</t>
        </is>
      </c>
      <c r="W3952" t="inlineStr">
        <is>
          <t>Fresh water</t>
        </is>
      </c>
      <c r="X3952" t="inlineStr">
        <is>
          <t>Lab</t>
        </is>
      </c>
      <c r="Y3952"/>
      <c r="Z3952" t="inlineStr">
        <is>
          <t>Total</t>
        </is>
      </c>
      <c r="AA3952"/>
      <c r="AB3952" t="n">
        <v>29.0</v>
      </c>
      <c r="AC3952"/>
      <c r="AD3952"/>
      <c r="AE3952"/>
      <c r="AF3952"/>
      <c r="AG3952" t="inlineStr">
        <is>
          <t>AI mg/L</t>
        </is>
      </c>
      <c r="AH3952"/>
      <c r="AI3952"/>
      <c r="AJ3952"/>
      <c r="AK3952"/>
      <c r="AL3952"/>
      <c r="AM3952"/>
      <c r="AN3952"/>
      <c r="AO3952"/>
      <c r="AP3952"/>
      <c r="AQ3952"/>
      <c r="AR3952"/>
      <c r="AS3952"/>
      <c r="AT3952"/>
      <c r="AU3952"/>
      <c r="AV3952"/>
      <c r="AW3952"/>
      <c r="AX3952" t="inlineStr">
        <is>
          <t>Mortality</t>
        </is>
      </c>
      <c r="AY3952" t="inlineStr">
        <is>
          <t>Mortality</t>
        </is>
      </c>
      <c r="AZ3952" t="inlineStr">
        <is>
          <t>LC50</t>
        </is>
      </c>
      <c r="BA3952"/>
      <c r="BB3952" t="n">
        <v>4.0</v>
      </c>
      <c r="BC3952"/>
      <c r="BD3952"/>
      <c r="BE3952"/>
      <c r="BF3952"/>
      <c r="BG3952" t="inlineStr">
        <is>
          <t>Day(s)</t>
        </is>
      </c>
      <c r="BH3952"/>
      <c r="BI3952" t="inlineStr">
        <is>
          <t>DTXSID00890645</t>
        </is>
      </c>
      <c r="BJ3952"/>
      <c r="BK3952"/>
      <c r="BL3952"/>
      <c r="BM3952"/>
      <c r="BN3952"/>
      <c r="BO3952"/>
      <c r="BP3952"/>
      <c r="BQ3952"/>
      <c r="BR3952"/>
      <c r="BS3952"/>
      <c r="BT3952" t="inlineStr">
        <is>
          <t>--</t>
        </is>
      </c>
      <c r="BU3952"/>
      <c r="BV3952"/>
      <c r="BW3952"/>
      <c r="BX3952"/>
      <c r="BY3952"/>
      <c r="BZ3952"/>
      <c r="CA3952"/>
      <c r="CB3952"/>
      <c r="CC3952"/>
      <c r="CD3952"/>
      <c r="CE3952"/>
      <c r="CF3952"/>
      <c r="CG3952"/>
      <c r="CH3952"/>
      <c r="CI3952"/>
      <c r="CJ3952"/>
      <c r="CK3952" t="inlineStr">
        <is>
          <t>Pickering,Q.H.</t>
        </is>
      </c>
      <c r="CL3952" t="n">
        <v>3677.0</v>
      </c>
      <c r="CM3952" t="inlineStr">
        <is>
          <t>Chronic Toxicity of Trivalent Chromium to the Fathead Minnow, (Pimephales promelas), in Hard Water</t>
        </is>
      </c>
      <c r="CN3952" t="inlineStr">
        <is>
          <t>Manuscr., U.S.EPA, Cincinnati, OH:9 p.</t>
        </is>
      </c>
      <c r="CO3952" t="n">
        <v>1980.0</v>
      </c>
      <c r="CP3952" t="inlineStr">
        <is>
          <t>Pickering,Q.H. (1980). Chronic Toxicity of Trivalent Chromium to the Fathead Minnow, (Pimephales promelas), in Hard Water. Manuscr., U.S.EPA, Cincinnati, OH, 9 p. ECOREF#:3677</t>
        </is>
      </c>
    </row>
    <row r="3953">
      <c r="A3953" t="n">
        <v>1.0141001E7</v>
      </c>
      <c r="B3953" t="inlineStr">
        <is>
          <t>Sulfuric acid, Chromium (3+)potassium salt (2:1:1)</t>
        </is>
      </c>
      <c r="C3953"/>
      <c r="D3953" t="inlineStr">
        <is>
          <t>Unmeasured</t>
        </is>
      </c>
      <c r="E3953" t="inlineStr">
        <is>
          <t>Other Method</t>
        </is>
      </c>
      <c r="F3953"/>
      <c r="G3953"/>
      <c r="H3953"/>
      <c r="I3953"/>
      <c r="J3953"/>
      <c r="K3953"/>
      <c r="L3953" t="inlineStr">
        <is>
          <t>Pimephales promelas</t>
        </is>
      </c>
      <c r="M3953" t="inlineStr">
        <is>
          <t>Fathead Minnow</t>
        </is>
      </c>
      <c r="N3953"/>
      <c r="O3953"/>
      <c r="P3953"/>
      <c r="Q3953"/>
      <c r="R3953"/>
      <c r="S3953"/>
      <c r="T3953"/>
      <c r="U3953"/>
      <c r="V3953" t="inlineStr">
        <is>
          <t>Static</t>
        </is>
      </c>
      <c r="W3953" t="inlineStr">
        <is>
          <t>Fresh water</t>
        </is>
      </c>
      <c r="X3953" t="inlineStr">
        <is>
          <t>Lab</t>
        </is>
      </c>
      <c r="Y3953" t="n">
        <v>6.0</v>
      </c>
      <c r="Z3953" t="inlineStr">
        <is>
          <t>Total</t>
        </is>
      </c>
      <c r="AA3953"/>
      <c r="AB3953" t="n">
        <v>67.4</v>
      </c>
      <c r="AC3953"/>
      <c r="AD3953" t="n">
        <v>59.5</v>
      </c>
      <c r="AE3953"/>
      <c r="AF3953" t="n">
        <v>78.6</v>
      </c>
      <c r="AG3953" t="inlineStr">
        <is>
          <t>AI mg/L</t>
        </is>
      </c>
      <c r="AH3953"/>
      <c r="AI3953"/>
      <c r="AJ3953"/>
      <c r="AK3953"/>
      <c r="AL3953"/>
      <c r="AM3953"/>
      <c r="AN3953"/>
      <c r="AO3953"/>
      <c r="AP3953"/>
      <c r="AQ3953"/>
      <c r="AR3953"/>
      <c r="AS3953"/>
      <c r="AT3953"/>
      <c r="AU3953"/>
      <c r="AV3953"/>
      <c r="AW3953"/>
      <c r="AX3953" t="inlineStr">
        <is>
          <t>Mortality</t>
        </is>
      </c>
      <c r="AY3953" t="inlineStr">
        <is>
          <t>Mortality</t>
        </is>
      </c>
      <c r="AZ3953" t="inlineStr">
        <is>
          <t>LC50</t>
        </is>
      </c>
      <c r="BA3953"/>
      <c r="BB3953" t="n">
        <v>4.0</v>
      </c>
      <c r="BC3953"/>
      <c r="BD3953"/>
      <c r="BE3953"/>
      <c r="BF3953"/>
      <c r="BG3953" t="inlineStr">
        <is>
          <t>Day(s)</t>
        </is>
      </c>
      <c r="BH3953"/>
      <c r="BI3953" t="inlineStr">
        <is>
          <t>DTXSID00890645</t>
        </is>
      </c>
      <c r="BJ3953"/>
      <c r="BK3953"/>
      <c r="BL3953"/>
      <c r="BM3953"/>
      <c r="BN3953"/>
      <c r="BO3953"/>
      <c r="BP3953"/>
      <c r="BQ3953"/>
      <c r="BR3953"/>
      <c r="BS3953"/>
      <c r="BT3953" t="inlineStr">
        <is>
          <t>--</t>
        </is>
      </c>
      <c r="BU3953"/>
      <c r="BV3953"/>
      <c r="BW3953"/>
      <c r="BX3953"/>
      <c r="BY3953"/>
      <c r="BZ3953"/>
      <c r="CA3953"/>
      <c r="CB3953"/>
      <c r="CC3953"/>
      <c r="CD3953"/>
      <c r="CE3953"/>
      <c r="CF3953"/>
      <c r="CG3953"/>
      <c r="CH3953"/>
      <c r="CI3953"/>
      <c r="CJ3953" t="inlineStr">
        <is>
          <t xml:space="preserve">SOURCE/REARED IN PONDS AT THE STATE FISH HATCHERY AT NEWTON, OHIO//TMETH/AMERICAN PUBLIC HEALTH ASSOCIATION (1960)//MEDIA/SOFT DILUENT WATER //   </t>
        </is>
      </c>
      <c r="CK3953" t="inlineStr">
        <is>
          <t>Pickering,Q.H., and C. Henderson</t>
        </is>
      </c>
      <c r="CL3953" t="n">
        <v>2033.0</v>
      </c>
      <c r="CM3953" t="inlineStr">
        <is>
          <t>The Acute Toxicity of Some Heavy Metals to Different Species of Warm Water Fishes</t>
        </is>
      </c>
      <c r="CN3953" t="inlineStr">
        <is>
          <t>Proc. Ind. Waste Conf.10:453-463</t>
        </is>
      </c>
      <c r="CO3953" t="n">
        <v>1966.0</v>
      </c>
      <c r="CP3953" t="inlineStr">
        <is>
          <t>Pickering,Q.H., and C. Henderson (1966). The Acute Toxicity of Some Heavy Metals to Different Species of Warm Water Fishes. Proc. Ind. Waste Conf., 10, 453-463. ECOREF#:2033</t>
        </is>
      </c>
    </row>
    <row r="3954">
      <c r="A3954" t="n">
        <v>1.0141001E7</v>
      </c>
      <c r="B3954" t="inlineStr">
        <is>
          <t>Sulfuric acid, Chromium (3+)potassium salt (2:1:1)</t>
        </is>
      </c>
      <c r="C3954"/>
      <c r="D3954" t="inlineStr">
        <is>
          <t>Unmeasured</t>
        </is>
      </c>
      <c r="E3954" t="inlineStr">
        <is>
          <t>Other Method</t>
        </is>
      </c>
      <c r="F3954"/>
      <c r="G3954"/>
      <c r="H3954"/>
      <c r="I3954"/>
      <c r="J3954"/>
      <c r="K3954"/>
      <c r="L3954" t="inlineStr">
        <is>
          <t>Pimephales promelas</t>
        </is>
      </c>
      <c r="M3954" t="inlineStr">
        <is>
          <t>Fathead Minnow</t>
        </is>
      </c>
      <c r="N3954"/>
      <c r="O3954"/>
      <c r="P3954"/>
      <c r="Q3954"/>
      <c r="R3954"/>
      <c r="S3954"/>
      <c r="T3954"/>
      <c r="U3954"/>
      <c r="V3954" t="inlineStr">
        <is>
          <t>Static</t>
        </is>
      </c>
      <c r="W3954" t="inlineStr">
        <is>
          <t>Fresh water</t>
        </is>
      </c>
      <c r="X3954" t="inlineStr">
        <is>
          <t>Lab</t>
        </is>
      </c>
      <c r="Y3954" t="n">
        <v>6.0</v>
      </c>
      <c r="Z3954" t="inlineStr">
        <is>
          <t>Total</t>
        </is>
      </c>
      <c r="AA3954"/>
      <c r="AB3954" t="n">
        <v>5.07</v>
      </c>
      <c r="AC3954"/>
      <c r="AD3954" t="n">
        <v>4.37</v>
      </c>
      <c r="AE3954"/>
      <c r="AF3954" t="n">
        <v>5.71</v>
      </c>
      <c r="AG3954" t="inlineStr">
        <is>
          <t>AI mg/L</t>
        </is>
      </c>
      <c r="AH3954"/>
      <c r="AI3954"/>
      <c r="AJ3954"/>
      <c r="AK3954"/>
      <c r="AL3954"/>
      <c r="AM3954"/>
      <c r="AN3954"/>
      <c r="AO3954"/>
      <c r="AP3954"/>
      <c r="AQ3954"/>
      <c r="AR3954"/>
      <c r="AS3954"/>
      <c r="AT3954"/>
      <c r="AU3954"/>
      <c r="AV3954"/>
      <c r="AW3954"/>
      <c r="AX3954" t="inlineStr">
        <is>
          <t>Mortality</t>
        </is>
      </c>
      <c r="AY3954" t="inlineStr">
        <is>
          <t>Mortality</t>
        </is>
      </c>
      <c r="AZ3954" t="inlineStr">
        <is>
          <t>LC50</t>
        </is>
      </c>
      <c r="BA3954"/>
      <c r="BB3954" t="n">
        <v>4.0</v>
      </c>
      <c r="BC3954"/>
      <c r="BD3954"/>
      <c r="BE3954"/>
      <c r="BF3954"/>
      <c r="BG3954" t="inlineStr">
        <is>
          <t>Day(s)</t>
        </is>
      </c>
      <c r="BH3954"/>
      <c r="BI3954" t="inlineStr">
        <is>
          <t>DTXSID00890645</t>
        </is>
      </c>
      <c r="BJ3954"/>
      <c r="BK3954"/>
      <c r="BL3954"/>
      <c r="BM3954"/>
      <c r="BN3954"/>
      <c r="BO3954"/>
      <c r="BP3954"/>
      <c r="BQ3954"/>
      <c r="BR3954"/>
      <c r="BS3954"/>
      <c r="BT3954" t="inlineStr">
        <is>
          <t>--</t>
        </is>
      </c>
      <c r="BU3954"/>
      <c r="BV3954"/>
      <c r="BW3954"/>
      <c r="BX3954"/>
      <c r="BY3954"/>
      <c r="BZ3954"/>
      <c r="CA3954"/>
      <c r="CB3954"/>
      <c r="CC3954"/>
      <c r="CD3954"/>
      <c r="CE3954"/>
      <c r="CF3954"/>
      <c r="CG3954"/>
      <c r="CH3954"/>
      <c r="CI3954"/>
      <c r="CJ3954" t="inlineStr">
        <is>
          <t xml:space="preserve">SOURCE/REARED IN PONDS AT THE STATE FISH HATCHERY AT NEWTON, OHIO//TMETH/AMERICAN PUBLIC HEALTH ASSOCIATION (1960)//MEDIA/SOFT DILUENT WATER //   </t>
        </is>
      </c>
      <c r="CK3954" t="inlineStr">
        <is>
          <t>Pickering,Q.H., and C. Henderson</t>
        </is>
      </c>
      <c r="CL3954" t="n">
        <v>2033.0</v>
      </c>
      <c r="CM3954" t="inlineStr">
        <is>
          <t>The Acute Toxicity of Some Heavy Metals to Different Species of Warm Water Fishes</t>
        </is>
      </c>
      <c r="CN3954" t="inlineStr">
        <is>
          <t>Proc. Ind. Waste Conf.10:453-463</t>
        </is>
      </c>
      <c r="CO3954" t="n">
        <v>1966.0</v>
      </c>
      <c r="CP3954" t="inlineStr">
        <is>
          <t>Pickering,Q.H., and C. Henderson (1966). The Acute Toxicity of Some Heavy Metals to Different Species of Warm Water Fishes. Proc. Ind. Waste Conf., 10, 453-463. ECOREF#:2033</t>
        </is>
      </c>
    </row>
    <row r="3955">
      <c r="A3955" t="n">
        <v>1.0202923E7</v>
      </c>
      <c r="B3955" t="inlineStr">
        <is>
          <t>3-Methyl-2,4-dinitrobenzenamine</t>
        </is>
      </c>
      <c r="C3955"/>
      <c r="D3955" t="inlineStr">
        <is>
          <t>Unmeasured</t>
        </is>
      </c>
      <c r="E3955" t="inlineStr">
        <is>
          <t>Not coded</t>
        </is>
      </c>
      <c r="F3955"/>
      <c r="G3955"/>
      <c r="H3955"/>
      <c r="I3955" t="n">
        <v>95.0</v>
      </c>
      <c r="J3955"/>
      <c r="K3955" t="n">
        <v>99.0</v>
      </c>
      <c r="L3955" t="inlineStr">
        <is>
          <t>Pimephales promelas</t>
        </is>
      </c>
      <c r="M3955" t="inlineStr">
        <is>
          <t>Fathead Minnow</t>
        </is>
      </c>
      <c r="N3955" t="inlineStr">
        <is>
          <t>Juvenile</t>
        </is>
      </c>
      <c r="O3955"/>
      <c r="P3955"/>
      <c r="Q3955"/>
      <c r="R3955"/>
      <c r="S3955"/>
      <c r="T3955"/>
      <c r="U3955"/>
      <c r="V3955" t="inlineStr">
        <is>
          <t>Static</t>
        </is>
      </c>
      <c r="W3955" t="inlineStr">
        <is>
          <t>Fresh water</t>
        </is>
      </c>
      <c r="X3955" t="inlineStr">
        <is>
          <t>Lab</t>
        </is>
      </c>
      <c r="Y3955"/>
      <c r="Z3955" t="inlineStr">
        <is>
          <t>Active ingredient</t>
        </is>
      </c>
      <c r="AA3955"/>
      <c r="AB3955" t="n">
        <v>10.9</v>
      </c>
      <c r="AC3955"/>
      <c r="AD3955" t="n">
        <v>9.5</v>
      </c>
      <c r="AE3955"/>
      <c r="AF3955" t="n">
        <v>12.3</v>
      </c>
      <c r="AG3955" t="inlineStr">
        <is>
          <t>AI mg/L</t>
        </is>
      </c>
      <c r="AH3955"/>
      <c r="AI3955"/>
      <c r="AJ3955"/>
      <c r="AK3955"/>
      <c r="AL3955"/>
      <c r="AM3955"/>
      <c r="AN3955"/>
      <c r="AO3955"/>
      <c r="AP3955"/>
      <c r="AQ3955"/>
      <c r="AR3955"/>
      <c r="AS3955"/>
      <c r="AT3955"/>
      <c r="AU3955"/>
      <c r="AV3955"/>
      <c r="AW3955"/>
      <c r="AX3955" t="inlineStr">
        <is>
          <t>Mortality</t>
        </is>
      </c>
      <c r="AY3955" t="inlineStr">
        <is>
          <t>Mortality</t>
        </is>
      </c>
      <c r="AZ3955" t="inlineStr">
        <is>
          <t>LC50</t>
        </is>
      </c>
      <c r="BA3955"/>
      <c r="BB3955" t="n">
        <v>4.0</v>
      </c>
      <c r="BC3955"/>
      <c r="BD3955"/>
      <c r="BE3955"/>
      <c r="BF3955"/>
      <c r="BG3955" t="inlineStr">
        <is>
          <t>Day(s)</t>
        </is>
      </c>
      <c r="BH3955" t="inlineStr">
        <is>
          <t>Pure</t>
        </is>
      </c>
      <c r="BI3955" t="inlineStr">
        <is>
          <t>DTXSID5074428</t>
        </is>
      </c>
      <c r="BJ3955"/>
      <c r="BK3955"/>
      <c r="BL3955"/>
      <c r="BM3955"/>
      <c r="BN3955"/>
      <c r="BO3955"/>
      <c r="BP3955"/>
      <c r="BQ3955"/>
      <c r="BR3955"/>
      <c r="BS3955"/>
      <c r="BT3955" t="inlineStr">
        <is>
          <t>--</t>
        </is>
      </c>
      <c r="BU3955"/>
      <c r="BV3955"/>
      <c r="BW3955"/>
      <c r="BX3955"/>
      <c r="BY3955"/>
      <c r="BZ3955"/>
      <c r="CA3955"/>
      <c r="CB3955"/>
      <c r="CC3955"/>
      <c r="CD3955"/>
      <c r="CE3955"/>
      <c r="CF3955"/>
      <c r="CG3955"/>
      <c r="CH3955"/>
      <c r="CI3955" t="inlineStr">
        <is>
          <t xml:space="preserve"> UNFED// </t>
        </is>
      </c>
      <c r="CJ3955" t="inlineStr">
        <is>
          <t xml:space="preserve">   UNFED// </t>
        </is>
      </c>
      <c r="CK3955" t="inlineStr">
        <is>
          <t>Bailey,H.C., and R.J. Spanggord</t>
        </is>
      </c>
      <c r="CL3955" t="n">
        <v>10141.0</v>
      </c>
      <c r="CM3955" t="inlineStr">
        <is>
          <t>The Relationship Between the Toxicity and Structure of Nitroaromatic Chemicals</t>
        </is>
      </c>
      <c r="CN3955" t="inlineStr">
        <is>
          <t>ASTM Spec. Tech. Publ.:98-107</t>
        </is>
      </c>
      <c r="CO3955" t="n">
        <v>1983.0</v>
      </c>
      <c r="CP3955" t="inlineStr">
        <is>
          <t>Bailey,H.C., and R.J. Spanggord (1983). The Relationship Between the Toxicity and Structure of Nitroaromatic Chemicals. ASTM Spec. Tech. Publ., 98-107. ECOREF#:10141</t>
        </is>
      </c>
    </row>
    <row r="3956">
      <c r="A3956" t="n">
        <v>1.0202923E7</v>
      </c>
      <c r="B3956" t="inlineStr">
        <is>
          <t>3-Methyl-2,4-dinitrobenzenamine</t>
        </is>
      </c>
      <c r="C3956"/>
      <c r="D3956" t="inlineStr">
        <is>
          <t>Unmeasured</t>
        </is>
      </c>
      <c r="E3956" t="inlineStr">
        <is>
          <t>Not coded</t>
        </is>
      </c>
      <c r="F3956"/>
      <c r="G3956"/>
      <c r="H3956"/>
      <c r="I3956"/>
      <c r="J3956"/>
      <c r="K3956"/>
      <c r="L3956" t="inlineStr">
        <is>
          <t>Pimephales promelas</t>
        </is>
      </c>
      <c r="M3956" t="inlineStr">
        <is>
          <t>Fathead Minnow</t>
        </is>
      </c>
      <c r="N3956" t="inlineStr">
        <is>
          <t>Juvenile</t>
        </is>
      </c>
      <c r="O3956"/>
      <c r="P3956"/>
      <c r="Q3956"/>
      <c r="R3956"/>
      <c r="S3956"/>
      <c r="T3956"/>
      <c r="U3956"/>
      <c r="V3956" t="inlineStr">
        <is>
          <t>Static</t>
        </is>
      </c>
      <c r="W3956" t="inlineStr">
        <is>
          <t>Fresh water</t>
        </is>
      </c>
      <c r="X3956" t="inlineStr">
        <is>
          <t>Lab</t>
        </is>
      </c>
      <c r="Y3956"/>
      <c r="Z3956" t="inlineStr">
        <is>
          <t>Formulation</t>
        </is>
      </c>
      <c r="AA3956"/>
      <c r="AB3956" t="n">
        <v>11.3</v>
      </c>
      <c r="AC3956"/>
      <c r="AD3956"/>
      <c r="AE3956"/>
      <c r="AF3956"/>
      <c r="AG3956" t="inlineStr">
        <is>
          <t>AI mg/L</t>
        </is>
      </c>
      <c r="AH3956"/>
      <c r="AI3956"/>
      <c r="AJ3956"/>
      <c r="AK3956"/>
      <c r="AL3956"/>
      <c r="AM3956"/>
      <c r="AN3956"/>
      <c r="AO3956"/>
      <c r="AP3956"/>
      <c r="AQ3956"/>
      <c r="AR3956"/>
      <c r="AS3956"/>
      <c r="AT3956"/>
      <c r="AU3956"/>
      <c r="AV3956"/>
      <c r="AW3956"/>
      <c r="AX3956" t="inlineStr">
        <is>
          <t>Mortality</t>
        </is>
      </c>
      <c r="AY3956" t="inlineStr">
        <is>
          <t>Mortality</t>
        </is>
      </c>
      <c r="AZ3956" t="inlineStr">
        <is>
          <t>LC50</t>
        </is>
      </c>
      <c r="BA3956"/>
      <c r="BB3956" t="n">
        <v>4.0</v>
      </c>
      <c r="BC3956"/>
      <c r="BD3956"/>
      <c r="BE3956"/>
      <c r="BF3956"/>
      <c r="BG3956" t="inlineStr">
        <is>
          <t>Day(s)</t>
        </is>
      </c>
      <c r="BH3956"/>
      <c r="BI3956" t="inlineStr">
        <is>
          <t>DTXSID5074428</t>
        </is>
      </c>
      <c r="BJ3956"/>
      <c r="BK3956"/>
      <c r="BL3956"/>
      <c r="BM3956"/>
      <c r="BN3956"/>
      <c r="BO3956"/>
      <c r="BP3956"/>
      <c r="BQ3956"/>
      <c r="BR3956"/>
      <c r="BS3956"/>
      <c r="BT3956" t="inlineStr">
        <is>
          <t>--</t>
        </is>
      </c>
      <c r="BU3956"/>
      <c r="BV3956"/>
      <c r="BW3956"/>
      <c r="BX3956"/>
      <c r="BY3956"/>
      <c r="BZ3956"/>
      <c r="CA3956"/>
      <c r="CB3956"/>
      <c r="CC3956"/>
      <c r="CD3956"/>
      <c r="CE3956"/>
      <c r="CF3956"/>
      <c r="CG3956"/>
      <c r="CH3956"/>
      <c r="CI3956" t="inlineStr">
        <is>
          <t xml:space="preserve"> EPA METHODS// </t>
        </is>
      </c>
      <c r="CJ3956" t="inlineStr">
        <is>
          <t xml:space="preserve">   EPA METHODS// </t>
        </is>
      </c>
      <c r="CK3956" t="inlineStr">
        <is>
          <t>Pearson,J.G., J.P. Glennon, J.J. Barkley, and J.W. Highfill</t>
        </is>
      </c>
      <c r="CL3956" t="n">
        <v>5087.0</v>
      </c>
      <c r="CM3956" t="inlineStr">
        <is>
          <t>An Approach to the Toxicological Evaluation of a Complex Industrial Wastewater</t>
        </is>
      </c>
      <c r="CN3956" t="inlineStr">
        <is>
          <t>ASTM Spec. Tech. Publ.:284-301</t>
        </is>
      </c>
      <c r="CO3956" t="n">
        <v>1979.0</v>
      </c>
      <c r="CP3956" t="inlineStr">
        <is>
          <t>Pearson,J.G., J.P. Glennon, J.J. Barkley, and J.W. Highfill (1979). An Approach to the Toxicological Evaluation of a Complex Industrial Wastewater. ASTM Spec. Tech. Publ., 284-301. ECOREF#:5087</t>
        </is>
      </c>
    </row>
    <row r="3957">
      <c r="A3957" t="n">
        <v>1.0222012E7</v>
      </c>
      <c r="B3957" t="inlineStr">
        <is>
          <t>2,2-Dibromo-2-cyanoacetamide</t>
        </is>
      </c>
      <c r="C3957"/>
      <c r="D3957" t="inlineStr">
        <is>
          <t>Not coded</t>
        </is>
      </c>
      <c r="E3957" t="inlineStr">
        <is>
          <t>United States Environmental Protection Agency</t>
        </is>
      </c>
      <c r="F3957"/>
      <c r="G3957" t="n">
        <v>94.4</v>
      </c>
      <c r="H3957"/>
      <c r="I3957"/>
      <c r="J3957"/>
      <c r="K3957"/>
      <c r="L3957" t="inlineStr">
        <is>
          <t>Pimephales promelas</t>
        </is>
      </c>
      <c r="M3957" t="inlineStr">
        <is>
          <t>Fathead Minnow</t>
        </is>
      </c>
      <c r="N3957"/>
      <c r="O3957"/>
      <c r="P3957"/>
      <c r="Q3957"/>
      <c r="R3957"/>
      <c r="S3957"/>
      <c r="T3957"/>
      <c r="U3957"/>
      <c r="V3957" t="inlineStr">
        <is>
          <t>Static</t>
        </is>
      </c>
      <c r="W3957" t="inlineStr">
        <is>
          <t>Fresh water</t>
        </is>
      </c>
      <c r="X3957" t="inlineStr">
        <is>
          <t>Lab</t>
        </is>
      </c>
      <c r="Y3957"/>
      <c r="Z3957" t="inlineStr">
        <is>
          <t>Active ingredient</t>
        </is>
      </c>
      <c r="AA3957"/>
      <c r="AB3957" t="n">
        <v>1.8</v>
      </c>
      <c r="AC3957"/>
      <c r="AD3957" t="n">
        <v>1.7</v>
      </c>
      <c r="AE3957"/>
      <c r="AF3957" t="n">
        <v>1.9</v>
      </c>
      <c r="AG3957" t="inlineStr">
        <is>
          <t>AI mg/L</t>
        </is>
      </c>
      <c r="AH3957"/>
      <c r="AI3957"/>
      <c r="AJ3957"/>
      <c r="AK3957"/>
      <c r="AL3957"/>
      <c r="AM3957"/>
      <c r="AN3957"/>
      <c r="AO3957"/>
      <c r="AP3957"/>
      <c r="AQ3957"/>
      <c r="AR3957"/>
      <c r="AS3957"/>
      <c r="AT3957"/>
      <c r="AU3957"/>
      <c r="AV3957"/>
      <c r="AW3957"/>
      <c r="AX3957" t="inlineStr">
        <is>
          <t>Mortality</t>
        </is>
      </c>
      <c r="AY3957" t="inlineStr">
        <is>
          <t>Mortality</t>
        </is>
      </c>
      <c r="AZ3957" t="inlineStr">
        <is>
          <t>LC50</t>
        </is>
      </c>
      <c r="BA3957"/>
      <c r="BB3957" t="n">
        <v>4.0</v>
      </c>
      <c r="BC3957"/>
      <c r="BD3957"/>
      <c r="BE3957"/>
      <c r="BF3957"/>
      <c r="BG3957" t="inlineStr">
        <is>
          <t>Day(s)</t>
        </is>
      </c>
      <c r="BH3957"/>
      <c r="BI3957" t="inlineStr">
        <is>
          <t>DTXSID5032361</t>
        </is>
      </c>
      <c r="BJ3957"/>
      <c r="BK3957"/>
      <c r="BL3957" t="inlineStr">
        <is>
          <t>Acute</t>
        </is>
      </c>
      <c r="BM3957"/>
      <c r="BN3957"/>
      <c r="BO3957"/>
      <c r="BP3957"/>
      <c r="BQ3957"/>
      <c r="BR3957"/>
      <c r="BS3957"/>
      <c r="BT3957" t="inlineStr">
        <is>
          <t>--</t>
        </is>
      </c>
      <c r="BU3957"/>
      <c r="BV3957"/>
      <c r="BW3957"/>
      <c r="BX3957"/>
      <c r="BY3957"/>
      <c r="BZ3957"/>
      <c r="CA3957"/>
      <c r="CB3957"/>
      <c r="CC3957"/>
      <c r="CD3957"/>
      <c r="CE3957"/>
      <c r="CF3957"/>
      <c r="CG3957"/>
      <c r="CH3957"/>
      <c r="CI3957"/>
      <c r="CJ3957" t="inlineStr">
        <is>
          <t xml:space="preserve">CONTR/STD METHODS USED//   </t>
        </is>
      </c>
      <c r="CK3957" t="inlineStr">
        <is>
          <t>U.S. Environmental Protection Agency</t>
        </is>
      </c>
      <c r="CL3957" t="n">
        <v>344.0</v>
      </c>
      <c r="CM3957" t="inlineStr">
        <is>
          <t>Pesticide Ecotoxicity Database (Formerly: Environmental Effects Database (EEDB))</t>
        </is>
      </c>
      <c r="CN3957" t="inlineStr">
        <is>
          <t>Environmental Fate and Effects Division, U.S.EPA, Washington, D.C.:</t>
        </is>
      </c>
      <c r="CO3957" t="n">
        <v>1992.0</v>
      </c>
      <c r="CP3957" t="inlineStr">
        <is>
          <t>U.S. Environmental Protection Agency (1992). Pesticide Ecotoxicity Database (Formerly: Environmental Effects Database (EEDB)). Environmental Fate and Effects Division, U.S.EPA, Washington, D.C., ECOREF#:344</t>
        </is>
      </c>
    </row>
    <row r="3958">
      <c r="A3958" t="n">
        <v>1.0222012E7</v>
      </c>
      <c r="B3958" t="inlineStr">
        <is>
          <t>2,2-Dibromo-2-cyanoacetamide</t>
        </is>
      </c>
      <c r="C3958"/>
      <c r="D3958" t="inlineStr">
        <is>
          <t>Unmeasured</t>
        </is>
      </c>
      <c r="E3958" t="inlineStr">
        <is>
          <t>Not coded</t>
        </is>
      </c>
      <c r="F3958"/>
      <c r="G3958" t="n">
        <v>99.1</v>
      </c>
      <c r="H3958"/>
      <c r="I3958"/>
      <c r="J3958"/>
      <c r="K3958"/>
      <c r="L3958" t="inlineStr">
        <is>
          <t>Pimephales promelas</t>
        </is>
      </c>
      <c r="M3958" t="inlineStr">
        <is>
          <t>Fathead Minnow</t>
        </is>
      </c>
      <c r="N3958"/>
      <c r="O3958"/>
      <c r="P3958"/>
      <c r="Q3958"/>
      <c r="R3958"/>
      <c r="S3958"/>
      <c r="T3958"/>
      <c r="U3958"/>
      <c r="V3958" t="inlineStr">
        <is>
          <t>Static</t>
        </is>
      </c>
      <c r="W3958" t="inlineStr">
        <is>
          <t>Fresh water</t>
        </is>
      </c>
      <c r="X3958" t="inlineStr">
        <is>
          <t>Lab</t>
        </is>
      </c>
      <c r="Y3958"/>
      <c r="Z3958" t="inlineStr">
        <is>
          <t>Active ingredient</t>
        </is>
      </c>
      <c r="AA3958"/>
      <c r="AB3958" t="n">
        <v>1.8</v>
      </c>
      <c r="AC3958"/>
      <c r="AD3958" t="n">
        <v>1.7</v>
      </c>
      <c r="AE3958"/>
      <c r="AF3958" t="n">
        <v>1.9</v>
      </c>
      <c r="AG3958" t="inlineStr">
        <is>
          <t>AI mg/L</t>
        </is>
      </c>
      <c r="AH3958"/>
      <c r="AI3958"/>
      <c r="AJ3958"/>
      <c r="AK3958"/>
      <c r="AL3958"/>
      <c r="AM3958"/>
      <c r="AN3958"/>
      <c r="AO3958"/>
      <c r="AP3958"/>
      <c r="AQ3958"/>
      <c r="AR3958"/>
      <c r="AS3958"/>
      <c r="AT3958"/>
      <c r="AU3958"/>
      <c r="AV3958"/>
      <c r="AW3958"/>
      <c r="AX3958" t="inlineStr">
        <is>
          <t>Mortality</t>
        </is>
      </c>
      <c r="AY3958" t="inlineStr">
        <is>
          <t>Mortality</t>
        </is>
      </c>
      <c r="AZ3958" t="inlineStr">
        <is>
          <t>LC50</t>
        </is>
      </c>
      <c r="BA3958"/>
      <c r="BB3958" t="n">
        <v>4.0</v>
      </c>
      <c r="BC3958"/>
      <c r="BD3958"/>
      <c r="BE3958"/>
      <c r="BF3958"/>
      <c r="BG3958" t="inlineStr">
        <is>
          <t>Day(s)</t>
        </is>
      </c>
      <c r="BH3958"/>
      <c r="BI3958" t="inlineStr">
        <is>
          <t>DTXSID5032361</t>
        </is>
      </c>
      <c r="BJ3958" t="inlineStr">
        <is>
          <t>10.1002/etc.5620040613</t>
        </is>
      </c>
      <c r="BK3958"/>
      <c r="BL3958"/>
      <c r="BM3958"/>
      <c r="BN3958"/>
      <c r="BO3958"/>
      <c r="BP3958"/>
      <c r="BQ3958"/>
      <c r="BR3958"/>
      <c r="BS3958"/>
      <c r="BT3958" t="inlineStr">
        <is>
          <t>--</t>
        </is>
      </c>
      <c r="BU3958"/>
      <c r="BV3958"/>
      <c r="BW3958"/>
      <c r="BX3958"/>
      <c r="BY3958"/>
      <c r="BZ3958"/>
      <c r="CA3958"/>
      <c r="CB3958"/>
      <c r="CC3958"/>
      <c r="CD3958"/>
      <c r="CE3958"/>
      <c r="CF3958"/>
      <c r="CG3958"/>
      <c r="CH3958"/>
      <c r="CI3958" t="inlineStr">
        <is>
          <t xml:space="preserve"> O EFCT CONT/TOXICITY// </t>
        </is>
      </c>
      <c r="CJ3958" t="inlineStr">
        <is>
          <t xml:space="preserve">   O EFCT CONT/TOXICITY// </t>
        </is>
      </c>
      <c r="CK3958" t="inlineStr">
        <is>
          <t>Mayes,M.A., F.A. Blanchard, D.L. Hopkins, and I.T. Takahashi</t>
        </is>
      </c>
      <c r="CL3958" t="n">
        <v>11439.0</v>
      </c>
      <c r="CM3958" t="inlineStr">
        <is>
          <t>Static Acute Toxicity of Dibromonitrilopropionamide and Selected Degradation Products to the Fathead Minnow (Pimephales promelas Rafinesque)</t>
        </is>
      </c>
      <c r="CN3958" t="inlineStr">
        <is>
          <t>Environ. Toxicol. Chem.4(6): 823-830</t>
        </is>
      </c>
      <c r="CO3958" t="n">
        <v>1985.0</v>
      </c>
      <c r="CP3958" t="inlineStr">
        <is>
          <t>Mayes,M.A., F.A. Blanchard, D.L. Hopkins, and I.T. Takahashi (1985). Static Acute Toxicity of Dibromonitrilopropionamide and Selected Degradation Products to the Fathead Minnow (Pimephales promelas Rafinesque). Environ. Toxicol. Chem., 4, (6), 823-830. doi:10.1002/etc.5620040613. ECOREF#:11439</t>
        </is>
      </c>
    </row>
    <row r="3959">
      <c r="A3959" t="n">
        <v>1.0222012E7</v>
      </c>
      <c r="B3959" t="inlineStr">
        <is>
          <t>2,2-Dibromo-2-cyanoacetamide</t>
        </is>
      </c>
      <c r="C3959"/>
      <c r="D3959" t="inlineStr">
        <is>
          <t>Not coded</t>
        </is>
      </c>
      <c r="E3959" t="inlineStr">
        <is>
          <t>United States Environmental Protection Agency</t>
        </is>
      </c>
      <c r="F3959"/>
      <c r="G3959"/>
      <c r="H3959"/>
      <c r="I3959"/>
      <c r="J3959"/>
      <c r="K3959"/>
      <c r="L3959" t="inlineStr">
        <is>
          <t>Pimephales promelas</t>
        </is>
      </c>
      <c r="M3959" t="inlineStr">
        <is>
          <t>Fathead Minnow</t>
        </is>
      </c>
      <c r="N3959"/>
      <c r="O3959"/>
      <c r="P3959"/>
      <c r="Q3959"/>
      <c r="R3959"/>
      <c r="S3959"/>
      <c r="T3959"/>
      <c r="U3959"/>
      <c r="V3959" t="inlineStr">
        <is>
          <t>Static</t>
        </is>
      </c>
      <c r="W3959" t="inlineStr">
        <is>
          <t>Fresh water</t>
        </is>
      </c>
      <c r="X3959" t="inlineStr">
        <is>
          <t>Lab</t>
        </is>
      </c>
      <c r="Y3959"/>
      <c r="Z3959" t="inlineStr">
        <is>
          <t>Formulation</t>
        </is>
      </c>
      <c r="AA3959"/>
      <c r="AB3959" t="n">
        <v>0.55</v>
      </c>
      <c r="AC3959"/>
      <c r="AD3959" t="n">
        <v>0.49</v>
      </c>
      <c r="AE3959"/>
      <c r="AF3959" t="n">
        <v>0.62</v>
      </c>
      <c r="AG3959" t="inlineStr">
        <is>
          <t>AI mg/L</t>
        </is>
      </c>
      <c r="AH3959"/>
      <c r="AI3959"/>
      <c r="AJ3959"/>
      <c r="AK3959"/>
      <c r="AL3959"/>
      <c r="AM3959"/>
      <c r="AN3959"/>
      <c r="AO3959"/>
      <c r="AP3959"/>
      <c r="AQ3959"/>
      <c r="AR3959"/>
      <c r="AS3959"/>
      <c r="AT3959"/>
      <c r="AU3959"/>
      <c r="AV3959"/>
      <c r="AW3959"/>
      <c r="AX3959" t="inlineStr">
        <is>
          <t>Mortality</t>
        </is>
      </c>
      <c r="AY3959" t="inlineStr">
        <is>
          <t>Mortality</t>
        </is>
      </c>
      <c r="AZ3959" t="inlineStr">
        <is>
          <t>LC50</t>
        </is>
      </c>
      <c r="BA3959"/>
      <c r="BB3959" t="n">
        <v>4.0</v>
      </c>
      <c r="BC3959"/>
      <c r="BD3959"/>
      <c r="BE3959"/>
      <c r="BF3959"/>
      <c r="BG3959" t="inlineStr">
        <is>
          <t>Day(s)</t>
        </is>
      </c>
      <c r="BH3959"/>
      <c r="BI3959" t="inlineStr">
        <is>
          <t>DTXSID5032361</t>
        </is>
      </c>
      <c r="BJ3959"/>
      <c r="BK3959"/>
      <c r="BL3959" t="inlineStr">
        <is>
          <t>Acute</t>
        </is>
      </c>
      <c r="BM3959"/>
      <c r="BN3959"/>
      <c r="BO3959"/>
      <c r="BP3959"/>
      <c r="BQ3959"/>
      <c r="BR3959"/>
      <c r="BS3959"/>
      <c r="BT3959" t="inlineStr">
        <is>
          <t>--</t>
        </is>
      </c>
      <c r="BU3959"/>
      <c r="BV3959"/>
      <c r="BW3959"/>
      <c r="BX3959"/>
      <c r="BY3959"/>
      <c r="BZ3959"/>
      <c r="CA3959"/>
      <c r="CB3959"/>
      <c r="CC3959"/>
      <c r="CD3959"/>
      <c r="CE3959"/>
      <c r="CF3959"/>
      <c r="CG3959"/>
      <c r="CH3959"/>
      <c r="CI3959"/>
      <c r="CJ3959" t="inlineStr">
        <is>
          <t xml:space="preserve">CONTR/STD METHODS USED//   </t>
        </is>
      </c>
      <c r="CK3959" t="inlineStr">
        <is>
          <t>U.S. Environmental Protection Agency</t>
        </is>
      </c>
      <c r="CL3959" t="n">
        <v>344.0</v>
      </c>
      <c r="CM3959" t="inlineStr">
        <is>
          <t>Pesticide Ecotoxicity Database (Formerly: Environmental Effects Database (EEDB))</t>
        </is>
      </c>
      <c r="CN3959" t="inlineStr">
        <is>
          <t>Environmental Fate and Effects Division, U.S.EPA, Washington, D.C.:</t>
        </is>
      </c>
      <c r="CO3959" t="n">
        <v>1992.0</v>
      </c>
      <c r="CP3959" t="inlineStr">
        <is>
          <t>U.S. Environmental Protection Agency (1992). Pesticide Ecotoxicity Database (Formerly: Environmental Effects Database (EEDB)). Environmental Fate and Effects Division, U.S.EPA, Washington, D.C., ECOREF#:344</t>
        </is>
      </c>
    </row>
    <row r="3960">
      <c r="A3960" t="n">
        <v>1.0293068E7</v>
      </c>
      <c r="B3960" t="inlineStr">
        <is>
          <t>(1R,3S,4S)-3-Bromo-1,7,7-trimethylbicyclo[2.2.1]heptan-2-one</t>
        </is>
      </c>
      <c r="C3960"/>
      <c r="D3960" t="inlineStr">
        <is>
          <t>Measured</t>
        </is>
      </c>
      <c r="E3960" t="inlineStr">
        <is>
          <t>Not coded</t>
        </is>
      </c>
      <c r="F3960"/>
      <c r="G3960" t="n">
        <v>98.0</v>
      </c>
      <c r="H3960"/>
      <c r="I3960"/>
      <c r="J3960"/>
      <c r="K3960"/>
      <c r="L3960" t="inlineStr">
        <is>
          <t>Pimephales promelas</t>
        </is>
      </c>
      <c r="M3960" t="inlineStr">
        <is>
          <t>Fathead Minnow</t>
        </is>
      </c>
      <c r="N3960"/>
      <c r="O3960"/>
      <c r="P3960" t="n">
        <v>29.0</v>
      </c>
      <c r="Q3960"/>
      <c r="R3960"/>
      <c r="S3960"/>
      <c r="T3960"/>
      <c r="U3960" t="inlineStr">
        <is>
          <t>Day(s)</t>
        </is>
      </c>
      <c r="V3960" t="inlineStr">
        <is>
          <t>Flow-through</t>
        </is>
      </c>
      <c r="W3960" t="inlineStr">
        <is>
          <t>Fresh water</t>
        </is>
      </c>
      <c r="X3960" t="inlineStr">
        <is>
          <t>Lab</t>
        </is>
      </c>
      <c r="Y3960"/>
      <c r="Z3960" t="inlineStr">
        <is>
          <t>Active ingredient</t>
        </is>
      </c>
      <c r="AA3960"/>
      <c r="AB3960" t="n">
        <v>68.5</v>
      </c>
      <c r="AC3960"/>
      <c r="AD3960"/>
      <c r="AE3960"/>
      <c r="AF3960"/>
      <c r="AG3960" t="inlineStr">
        <is>
          <t>AI mg/L</t>
        </is>
      </c>
      <c r="AH3960"/>
      <c r="AI3960"/>
      <c r="AJ3960"/>
      <c r="AK3960"/>
      <c r="AL3960"/>
      <c r="AM3960"/>
      <c r="AN3960"/>
      <c r="AO3960"/>
      <c r="AP3960"/>
      <c r="AQ3960"/>
      <c r="AR3960"/>
      <c r="AS3960"/>
      <c r="AT3960"/>
      <c r="AU3960"/>
      <c r="AV3960"/>
      <c r="AW3960"/>
      <c r="AX3960" t="inlineStr">
        <is>
          <t>Mortality</t>
        </is>
      </c>
      <c r="AY3960" t="inlineStr">
        <is>
          <t>Mortality</t>
        </is>
      </c>
      <c r="AZ3960" t="inlineStr">
        <is>
          <t>LC50</t>
        </is>
      </c>
      <c r="BA3960"/>
      <c r="BB3960" t="n">
        <v>4.0</v>
      </c>
      <c r="BC3960"/>
      <c r="BD3960"/>
      <c r="BE3960"/>
      <c r="BF3960"/>
      <c r="BG3960" t="inlineStr">
        <is>
          <t>Day(s)</t>
        </is>
      </c>
      <c r="BH3960" t="inlineStr">
        <is>
          <t>Pure</t>
        </is>
      </c>
      <c r="BI3960" t="inlineStr">
        <is>
          <t>DTXSID2022252</t>
        </is>
      </c>
      <c r="BJ3960"/>
      <c r="BK3960"/>
      <c r="BL3960"/>
      <c r="BM3960"/>
      <c r="BN3960"/>
      <c r="BO3960"/>
      <c r="BP3960"/>
      <c r="BQ3960"/>
      <c r="BR3960"/>
      <c r="BS3960"/>
      <c r="BT3960" t="inlineStr">
        <is>
          <t>--</t>
        </is>
      </c>
      <c r="BU3960"/>
      <c r="BV3960"/>
      <c r="BW3960"/>
      <c r="BX3960"/>
      <c r="BY3960"/>
      <c r="BZ3960"/>
      <c r="CA3960"/>
      <c r="CB3960"/>
      <c r="CC3960"/>
      <c r="CD3960"/>
      <c r="CE3960"/>
      <c r="CF3960"/>
      <c r="CG3960"/>
      <c r="CH3960"/>
      <c r="CI3960" t="inlineStr">
        <is>
          <t xml:space="preserve"> Dilution factor:  0%, 20%, 40%, 60%, 80% and 100% of the stock solution. NA  </t>
        </is>
      </c>
      <c r="CJ3960" t="inlineStr">
        <is>
          <t xml:space="preserve">   Dilution factor:  0%, 20%, 40%, 60%, 80% and 100% of the stock solution. NA  </t>
        </is>
      </c>
      <c r="CK3960" t="inlineStr">
        <is>
          <t>Geiger,D.L., D.J. Call, and L.T. Brooke</t>
        </is>
      </c>
      <c r="CL3960" t="n">
        <v>12859.0</v>
      </c>
      <c r="CM3960" t="inlineStr">
        <is>
          <t>Acute Toxicities of Organic Chemicals to Fathead Minnows (Pimephales promelas) Volume IV</t>
        </is>
      </c>
      <c r="CN3960" t="inlineStr">
        <is>
          <t>Center for Lake Superior Environmental Studies, University of Wisconsin, Superior, WI4:355 p.</t>
        </is>
      </c>
      <c r="CO3960" t="n">
        <v>1988.0</v>
      </c>
      <c r="CP3960" t="inlineStr">
        <is>
          <t>Geiger,D.L., D.J. Call, and L.T. Brooke (1988). Acute Toxicities of Organic Chemicals to Fathead Minnows (Pimephales promelas) Volume IV. Center for Lake Superior Environmental Studies, University of Wisconsin, Superior, WI, 4, 355 p. ECOREF#:12859</t>
        </is>
      </c>
    </row>
    <row r="3961">
      <c r="A3961" t="n">
        <v>1.0325947E7</v>
      </c>
      <c r="B3961" t="inlineStr">
        <is>
          <t>Nitric acid, Cadmium salt (2:1)</t>
        </is>
      </c>
      <c r="C3961"/>
      <c r="D3961" t="inlineStr">
        <is>
          <t>Measured</t>
        </is>
      </c>
      <c r="E3961" t="inlineStr">
        <is>
          <t>Not reported</t>
        </is>
      </c>
      <c r="F3961"/>
      <c r="G3961"/>
      <c r="H3961"/>
      <c r="I3961"/>
      <c r="J3961"/>
      <c r="K3961"/>
      <c r="L3961" t="inlineStr">
        <is>
          <t>Pimephales promelas</t>
        </is>
      </c>
      <c r="M3961" t="inlineStr">
        <is>
          <t>Fathead Minnow</t>
        </is>
      </c>
      <c r="N3961"/>
      <c r="O3961" t="inlineStr">
        <is>
          <t>&lt;=</t>
        </is>
      </c>
      <c r="P3961" t="n">
        <v>24.0</v>
      </c>
      <c r="Q3961"/>
      <c r="R3961"/>
      <c r="S3961"/>
      <c r="T3961"/>
      <c r="U3961" t="inlineStr">
        <is>
          <t>Hour(s)</t>
        </is>
      </c>
      <c r="V3961" t="inlineStr">
        <is>
          <t>Aquatic, unspecified</t>
        </is>
      </c>
      <c r="W3961" t="inlineStr">
        <is>
          <t>Fresh water</t>
        </is>
      </c>
      <c r="X3961" t="inlineStr">
        <is>
          <t>Lab</t>
        </is>
      </c>
      <c r="Y3961"/>
      <c r="Z3961" t="inlineStr">
        <is>
          <t>Total</t>
        </is>
      </c>
      <c r="AA3961"/>
      <c r="AB3961" t="n">
        <v>0.073</v>
      </c>
      <c r="AC3961"/>
      <c r="AD3961" t="n">
        <v>0.062</v>
      </c>
      <c r="AE3961"/>
      <c r="AF3961" t="n">
        <v>0.086</v>
      </c>
      <c r="AG3961" t="inlineStr">
        <is>
          <t>AI mg/L</t>
        </is>
      </c>
      <c r="AH3961"/>
      <c r="AI3961"/>
      <c r="AJ3961"/>
      <c r="AK3961"/>
      <c r="AL3961"/>
      <c r="AM3961"/>
      <c r="AN3961"/>
      <c r="AO3961"/>
      <c r="AP3961"/>
      <c r="AQ3961"/>
      <c r="AR3961"/>
      <c r="AS3961"/>
      <c r="AT3961"/>
      <c r="AU3961"/>
      <c r="AV3961"/>
      <c r="AW3961"/>
      <c r="AX3961" t="inlineStr">
        <is>
          <t>Mortality</t>
        </is>
      </c>
      <c r="AY3961" t="inlineStr">
        <is>
          <t>Mortality</t>
        </is>
      </c>
      <c r="AZ3961" t="inlineStr">
        <is>
          <t>LC50</t>
        </is>
      </c>
      <c r="BA3961"/>
      <c r="BB3961" t="n">
        <v>4.0</v>
      </c>
      <c r="BC3961"/>
      <c r="BD3961"/>
      <c r="BE3961"/>
      <c r="BF3961"/>
      <c r="BG3961" t="inlineStr">
        <is>
          <t>Day(s)</t>
        </is>
      </c>
      <c r="BH3961"/>
      <c r="BI3961" t="inlineStr">
        <is>
          <t>DTXSID7044504</t>
        </is>
      </c>
      <c r="BJ3961"/>
      <c r="BK3961"/>
      <c r="BL3961"/>
      <c r="BM3961"/>
      <c r="BN3961"/>
      <c r="BO3961"/>
      <c r="BP3961"/>
      <c r="BQ3961"/>
      <c r="BR3961"/>
      <c r="BS3961"/>
      <c r="BT3961" t="inlineStr">
        <is>
          <t>--</t>
        </is>
      </c>
      <c r="BU3961"/>
      <c r="BV3961"/>
      <c r="BW3961"/>
      <c r="BX3961"/>
      <c r="BY3961"/>
      <c r="BZ3961"/>
      <c r="CA3961"/>
      <c r="CB3961"/>
      <c r="CC3961"/>
      <c r="CD3961"/>
      <c r="CE3961"/>
      <c r="CF3961"/>
      <c r="CG3961"/>
      <c r="CH3961"/>
      <c r="CI3961"/>
      <c r="CJ3961" t="inlineStr">
        <is>
          <t xml:space="preserve">SOURCE/FROM US ENVIRONMENTAL PROTECTION AGENCY CULTURES, DULUTH, MINNESOTA//MEDIA/VERY HARD RECONSTITUTED WATER//   </t>
        </is>
      </c>
      <c r="CK3961" t="inlineStr">
        <is>
          <t>Schubauer-Berigan,M.K., J.R. Dierkes, P.D. Monson, and G.T. Ankley</t>
        </is>
      </c>
      <c r="CL3961" t="n">
        <v>7289.0</v>
      </c>
      <c r="CM3961" t="inlineStr">
        <is>
          <t>PH-Dependent Toxicity of Cd, Cu, Ni, Pb and Zn to Ceriodaphnia dubia, Pimephales promelas, Hyalella azteca and Lumbriculus variegatus</t>
        </is>
      </c>
      <c r="CN3961" t="inlineStr">
        <is>
          <t>Environ. Toxicol. Chem.12:1261-1266</t>
        </is>
      </c>
      <c r="CO3961" t="n">
        <v>1993.0</v>
      </c>
      <c r="CP3961" t="inlineStr">
        <is>
          <t>Schubauer-Berigan,M.K., J.R. Dierkes, P.D. Monson, and G.T. Ankley (1993). PH-Dependent Toxicity of Cd, Cu, Ni, Pb and Zn to Ceriodaphnia dubia, Pimephales promelas, Hyalella azteca and Lumbriculus variegatus. Environ. Toxicol. Chem., 12, 1261-1266. ECOREF#:7289</t>
        </is>
      </c>
    </row>
    <row r="3962">
      <c r="A3962" t="n">
        <v>1.0325947E7</v>
      </c>
      <c r="B3962" t="inlineStr">
        <is>
          <t>Nitric acid, Cadmium salt (2:1)</t>
        </is>
      </c>
      <c r="C3962" t="inlineStr">
        <is>
          <t>Reagent Grade, Purissium, Purum, Puriss, Puris, Reinst</t>
        </is>
      </c>
      <c r="D3962" t="inlineStr">
        <is>
          <t>Measured</t>
        </is>
      </c>
      <c r="E3962" t="inlineStr">
        <is>
          <t>American Society for Testing and Materials</t>
        </is>
      </c>
      <c r="F3962"/>
      <c r="G3962"/>
      <c r="H3962"/>
      <c r="I3962"/>
      <c r="J3962"/>
      <c r="K3962"/>
      <c r="L3962" t="inlineStr">
        <is>
          <t>Pimephales promelas</t>
        </is>
      </c>
      <c r="M3962" t="inlineStr">
        <is>
          <t>Fathead Minnow</t>
        </is>
      </c>
      <c r="N3962"/>
      <c r="O3962" t="inlineStr">
        <is>
          <t>~</t>
        </is>
      </c>
      <c r="P3962" t="n">
        <v>30.0</v>
      </c>
      <c r="Q3962"/>
      <c r="R3962"/>
      <c r="S3962"/>
      <c r="T3962"/>
      <c r="U3962" t="inlineStr">
        <is>
          <t>Day(s)</t>
        </is>
      </c>
      <c r="V3962" t="inlineStr">
        <is>
          <t>Flow-through</t>
        </is>
      </c>
      <c r="W3962" t="inlineStr">
        <is>
          <t>Fresh water</t>
        </is>
      </c>
      <c r="X3962" t="inlineStr">
        <is>
          <t>Lab</t>
        </is>
      </c>
      <c r="Y3962" t="n">
        <v>6.0</v>
      </c>
      <c r="Z3962" t="inlineStr">
        <is>
          <t>Dissolved</t>
        </is>
      </c>
      <c r="AA3962"/>
      <c r="AB3962" t="n">
        <v>0.0132</v>
      </c>
      <c r="AC3962"/>
      <c r="AD3962" t="n">
        <v>0.0109</v>
      </c>
      <c r="AE3962"/>
      <c r="AF3962" t="n">
        <v>0.0159</v>
      </c>
      <c r="AG3962" t="inlineStr">
        <is>
          <t>AI mg/L</t>
        </is>
      </c>
      <c r="AH3962"/>
      <c r="AI3962"/>
      <c r="AJ3962"/>
      <c r="AK3962"/>
      <c r="AL3962"/>
      <c r="AM3962"/>
      <c r="AN3962"/>
      <c r="AO3962"/>
      <c r="AP3962"/>
      <c r="AQ3962"/>
      <c r="AR3962"/>
      <c r="AS3962"/>
      <c r="AT3962"/>
      <c r="AU3962"/>
      <c r="AV3962"/>
      <c r="AW3962"/>
      <c r="AX3962" t="inlineStr">
        <is>
          <t>Mortality</t>
        </is>
      </c>
      <c r="AY3962" t="inlineStr">
        <is>
          <t>Mortality</t>
        </is>
      </c>
      <c r="AZ3962" t="inlineStr">
        <is>
          <t>LC50</t>
        </is>
      </c>
      <c r="BA3962"/>
      <c r="BB3962" t="n">
        <v>4.0</v>
      </c>
      <c r="BC3962"/>
      <c r="BD3962"/>
      <c r="BE3962"/>
      <c r="BF3962"/>
      <c r="BG3962" t="inlineStr">
        <is>
          <t>Day(s)</t>
        </is>
      </c>
      <c r="BH3962"/>
      <c r="BI3962" t="inlineStr">
        <is>
          <t>DTXSID7044504</t>
        </is>
      </c>
      <c r="BJ3962"/>
      <c r="BK3962"/>
      <c r="BL3962" t="inlineStr">
        <is>
          <t>Acute</t>
        </is>
      </c>
      <c r="BM3962"/>
      <c r="BN3962"/>
      <c r="BO3962"/>
      <c r="BP3962"/>
      <c r="BQ3962"/>
      <c r="BR3962"/>
      <c r="BS3962"/>
      <c r="BT3962" t="inlineStr">
        <is>
          <t>--</t>
        </is>
      </c>
      <c r="BU3962"/>
      <c r="BV3962"/>
      <c r="BW3962"/>
      <c r="BX3962"/>
      <c r="BY3962"/>
      <c r="BZ3962"/>
      <c r="CA3962"/>
      <c r="CB3962"/>
      <c r="CC3962"/>
      <c r="CD3962"/>
      <c r="CE3962"/>
      <c r="CF3962"/>
      <c r="CG3962"/>
      <c r="CH3962"/>
      <c r="CI3962"/>
      <c r="CJ3962" t="inlineStr">
        <is>
          <t xml:space="preserve">SOURCE/OBTAINED FROM EXISTING U.S. EPA LAB CULTURES, DULUTH, MN//TMETH/E729-80 (1980).//MEDIA/FILTERED LAKE SUPERIOR WATER//   </t>
        </is>
      </c>
      <c r="CK3962" t="inlineStr">
        <is>
          <t>Spehar,R.L., and J.T. Fiandt</t>
        </is>
      </c>
      <c r="CL3962" t="n">
        <v>12093.0</v>
      </c>
      <c r="CM3962" t="inlineStr">
        <is>
          <t>Acute and Chronic Effects of Water Quality Criteria-Based Metal Mixtures on Three Aquatic Species</t>
        </is>
      </c>
      <c r="CN3962" t="inlineStr">
        <is>
          <t>Environ. Toxicol. Chem.5(10): 917-931</t>
        </is>
      </c>
      <c r="CO3962" t="n">
        <v>1986.0</v>
      </c>
      <c r="CP3962" t="inlineStr">
        <is>
          <t>Spehar,R.L., and J.T. Fiandt (1986). Acute and Chronic Effects of Water Quality Criteria-Based Metal Mixtures on Three Aquatic Species. Environ. Toxicol. Chem., 5, (10), 917-931. ECOREF#:12093</t>
        </is>
      </c>
    </row>
    <row r="3963">
      <c r="A3963" t="n">
        <v>1.0325947E7</v>
      </c>
      <c r="B3963" t="inlineStr">
        <is>
          <t>Nitric acid, Cadmium salt (2:1)</t>
        </is>
      </c>
      <c r="C3963"/>
      <c r="D3963" t="inlineStr">
        <is>
          <t>Measured</t>
        </is>
      </c>
      <c r="E3963" t="inlineStr">
        <is>
          <t>Not reported</t>
        </is>
      </c>
      <c r="F3963"/>
      <c r="G3963"/>
      <c r="H3963"/>
      <c r="I3963"/>
      <c r="J3963"/>
      <c r="K3963"/>
      <c r="L3963" t="inlineStr">
        <is>
          <t>Pimephales promelas</t>
        </is>
      </c>
      <c r="M3963" t="inlineStr">
        <is>
          <t>Fathead Minnow</t>
        </is>
      </c>
      <c r="N3963"/>
      <c r="O3963" t="inlineStr">
        <is>
          <t>&lt;=</t>
        </is>
      </c>
      <c r="P3963" t="n">
        <v>24.0</v>
      </c>
      <c r="Q3963"/>
      <c r="R3963"/>
      <c r="S3963"/>
      <c r="T3963"/>
      <c r="U3963" t="inlineStr">
        <is>
          <t>Hour(s)</t>
        </is>
      </c>
      <c r="V3963" t="inlineStr">
        <is>
          <t>Aquatic, unspecified</t>
        </is>
      </c>
      <c r="W3963" t="inlineStr">
        <is>
          <t>Fresh water</t>
        </is>
      </c>
      <c r="X3963" t="inlineStr">
        <is>
          <t>Lab</t>
        </is>
      </c>
      <c r="Y3963"/>
      <c r="Z3963" t="inlineStr">
        <is>
          <t>Total</t>
        </is>
      </c>
      <c r="AA3963"/>
      <c r="AB3963" t="n">
        <v>0.06</v>
      </c>
      <c r="AC3963"/>
      <c r="AD3963" t="n">
        <v>0.053</v>
      </c>
      <c r="AE3963"/>
      <c r="AF3963" t="n">
        <v>0.068</v>
      </c>
      <c r="AG3963" t="inlineStr">
        <is>
          <t>AI mg/L</t>
        </is>
      </c>
      <c r="AH3963"/>
      <c r="AI3963"/>
      <c r="AJ3963"/>
      <c r="AK3963"/>
      <c r="AL3963"/>
      <c r="AM3963"/>
      <c r="AN3963"/>
      <c r="AO3963"/>
      <c r="AP3963"/>
      <c r="AQ3963"/>
      <c r="AR3963"/>
      <c r="AS3963"/>
      <c r="AT3963"/>
      <c r="AU3963"/>
      <c r="AV3963"/>
      <c r="AW3963"/>
      <c r="AX3963" t="inlineStr">
        <is>
          <t>Mortality</t>
        </is>
      </c>
      <c r="AY3963" t="inlineStr">
        <is>
          <t>Mortality</t>
        </is>
      </c>
      <c r="AZ3963" t="inlineStr">
        <is>
          <t>LC50</t>
        </is>
      </c>
      <c r="BA3963"/>
      <c r="BB3963" t="n">
        <v>4.0</v>
      </c>
      <c r="BC3963"/>
      <c r="BD3963"/>
      <c r="BE3963"/>
      <c r="BF3963"/>
      <c r="BG3963" t="inlineStr">
        <is>
          <t>Day(s)</t>
        </is>
      </c>
      <c r="BH3963"/>
      <c r="BI3963" t="inlineStr">
        <is>
          <t>DTXSID7044504</t>
        </is>
      </c>
      <c r="BJ3963"/>
      <c r="BK3963"/>
      <c r="BL3963"/>
      <c r="BM3963"/>
      <c r="BN3963"/>
      <c r="BO3963"/>
      <c r="BP3963"/>
      <c r="BQ3963"/>
      <c r="BR3963"/>
      <c r="BS3963"/>
      <c r="BT3963" t="inlineStr">
        <is>
          <t>--</t>
        </is>
      </c>
      <c r="BU3963"/>
      <c r="BV3963"/>
      <c r="BW3963"/>
      <c r="BX3963"/>
      <c r="BY3963"/>
      <c r="BZ3963"/>
      <c r="CA3963"/>
      <c r="CB3963"/>
      <c r="CC3963"/>
      <c r="CD3963"/>
      <c r="CE3963"/>
      <c r="CF3963"/>
      <c r="CG3963"/>
      <c r="CH3963"/>
      <c r="CI3963"/>
      <c r="CJ3963" t="inlineStr">
        <is>
          <t xml:space="preserve">SOURCE/FROM US ENVIRONMENTAL PROTECTION AGENCY CULTURES, DULUTH, MINNESOTA//MEDIA/VERY HARD RECONSTITUTED WATER//   </t>
        </is>
      </c>
      <c r="CK3963" t="inlineStr">
        <is>
          <t>Schubauer-Berigan,M.K., J.R. Dierkes, P.D. Monson, and G.T. Ankley</t>
        </is>
      </c>
      <c r="CL3963" t="n">
        <v>7289.0</v>
      </c>
      <c r="CM3963" t="inlineStr">
        <is>
          <t>PH-Dependent Toxicity of Cd, Cu, Ni, Pb and Zn to Ceriodaphnia dubia, Pimephales promelas, Hyalella azteca and Lumbriculus variegatus</t>
        </is>
      </c>
      <c r="CN3963" t="inlineStr">
        <is>
          <t>Environ. Toxicol. Chem.12:1261-1266</t>
        </is>
      </c>
      <c r="CO3963" t="n">
        <v>1993.0</v>
      </c>
      <c r="CP3963" t="inlineStr">
        <is>
          <t>Schubauer-Berigan,M.K., J.R. Dierkes, P.D. Monson, and G.T. Ankley (1993). PH-Dependent Toxicity of Cd, Cu, Ni, Pb and Zn to Ceriodaphnia dubia, Pimephales promelas, Hyalella azteca and Lumbriculus variegatus. Environ. Toxicol. Chem., 12, 1261-1266. ECOREF#:7289</t>
        </is>
      </c>
    </row>
    <row r="3964">
      <c r="A3964" t="n">
        <v>1.0325947E7</v>
      </c>
      <c r="B3964" t="inlineStr">
        <is>
          <t>Nitric acid, Cadmium salt (2:1)</t>
        </is>
      </c>
      <c r="C3964"/>
      <c r="D3964" t="inlineStr">
        <is>
          <t>Measured</t>
        </is>
      </c>
      <c r="E3964" t="inlineStr">
        <is>
          <t>Not reported</t>
        </is>
      </c>
      <c r="F3964"/>
      <c r="G3964"/>
      <c r="H3964"/>
      <c r="I3964"/>
      <c r="J3964"/>
      <c r="K3964"/>
      <c r="L3964" t="inlineStr">
        <is>
          <t>Pimephales promelas</t>
        </is>
      </c>
      <c r="M3964" t="inlineStr">
        <is>
          <t>Fathead Minnow</t>
        </is>
      </c>
      <c r="N3964"/>
      <c r="O3964" t="inlineStr">
        <is>
          <t>&lt;=</t>
        </is>
      </c>
      <c r="P3964" t="n">
        <v>24.0</v>
      </c>
      <c r="Q3964"/>
      <c r="R3964"/>
      <c r="S3964"/>
      <c r="T3964"/>
      <c r="U3964" t="inlineStr">
        <is>
          <t>Hour(s)</t>
        </is>
      </c>
      <c r="V3964" t="inlineStr">
        <is>
          <t>Aquatic, unspecified</t>
        </is>
      </c>
      <c r="W3964" t="inlineStr">
        <is>
          <t>Fresh water</t>
        </is>
      </c>
      <c r="X3964" t="inlineStr">
        <is>
          <t>Lab</t>
        </is>
      </c>
      <c r="Y3964"/>
      <c r="Z3964" t="inlineStr">
        <is>
          <t>Total</t>
        </is>
      </c>
      <c r="AA3964"/>
      <c r="AB3964" t="n">
        <v>0.065</v>
      </c>
      <c r="AC3964"/>
      <c r="AD3964" t="n">
        <v>0.045</v>
      </c>
      <c r="AE3964"/>
      <c r="AF3964" t="n">
        <v>0.095</v>
      </c>
      <c r="AG3964" t="inlineStr">
        <is>
          <t>AI mg/L</t>
        </is>
      </c>
      <c r="AH3964"/>
      <c r="AI3964"/>
      <c r="AJ3964"/>
      <c r="AK3964"/>
      <c r="AL3964"/>
      <c r="AM3964"/>
      <c r="AN3964"/>
      <c r="AO3964"/>
      <c r="AP3964"/>
      <c r="AQ3964"/>
      <c r="AR3964"/>
      <c r="AS3964"/>
      <c r="AT3964"/>
      <c r="AU3964"/>
      <c r="AV3964"/>
      <c r="AW3964"/>
      <c r="AX3964" t="inlineStr">
        <is>
          <t>Mortality</t>
        </is>
      </c>
      <c r="AY3964" t="inlineStr">
        <is>
          <t>Mortality</t>
        </is>
      </c>
      <c r="AZ3964" t="inlineStr">
        <is>
          <t>LC50</t>
        </is>
      </c>
      <c r="BA3964"/>
      <c r="BB3964" t="n">
        <v>4.0</v>
      </c>
      <c r="BC3964"/>
      <c r="BD3964"/>
      <c r="BE3964"/>
      <c r="BF3964"/>
      <c r="BG3964" t="inlineStr">
        <is>
          <t>Day(s)</t>
        </is>
      </c>
      <c r="BH3964"/>
      <c r="BI3964" t="inlineStr">
        <is>
          <t>DTXSID7044504</t>
        </is>
      </c>
      <c r="BJ3964"/>
      <c r="BK3964"/>
      <c r="BL3964"/>
      <c r="BM3964"/>
      <c r="BN3964"/>
      <c r="BO3964"/>
      <c r="BP3964"/>
      <c r="BQ3964"/>
      <c r="BR3964"/>
      <c r="BS3964"/>
      <c r="BT3964" t="inlineStr">
        <is>
          <t>--</t>
        </is>
      </c>
      <c r="BU3964"/>
      <c r="BV3964"/>
      <c r="BW3964"/>
      <c r="BX3964"/>
      <c r="BY3964"/>
      <c r="BZ3964"/>
      <c r="CA3964"/>
      <c r="CB3964"/>
      <c r="CC3964"/>
      <c r="CD3964"/>
      <c r="CE3964"/>
      <c r="CF3964"/>
      <c r="CG3964"/>
      <c r="CH3964"/>
      <c r="CI3964"/>
      <c r="CJ3964" t="inlineStr">
        <is>
          <t xml:space="preserve">SOURCE/FROM US ENVIRONMENTAL PROTECTION AGENCY CULTURES, DULUTH, MINNESOTA//MEDIA/VERY HARD RECONSTITUTED WATER//   </t>
        </is>
      </c>
      <c r="CK3964" t="inlineStr">
        <is>
          <t>Schubauer-Berigan,M.K., J.R. Dierkes, P.D. Monson, and G.T. Ankley</t>
        </is>
      </c>
      <c r="CL3964" t="n">
        <v>7289.0</v>
      </c>
      <c r="CM3964" t="inlineStr">
        <is>
          <t>PH-Dependent Toxicity of Cd, Cu, Ni, Pb and Zn to Ceriodaphnia dubia, Pimephales promelas, Hyalella azteca and Lumbriculus variegatus</t>
        </is>
      </c>
      <c r="CN3964" t="inlineStr">
        <is>
          <t>Environ. Toxicol. Chem.12:1261-1266</t>
        </is>
      </c>
      <c r="CO3964" t="n">
        <v>1993.0</v>
      </c>
      <c r="CP3964" t="inlineStr">
        <is>
          <t>Schubauer-Berigan,M.K., J.R. Dierkes, P.D. Monson, and G.T. Ankley (1993). PH-Dependent Toxicity of Cd, Cu, Ni, Pb and Zn to Ceriodaphnia dubia, Pimephales promelas, Hyalella azteca and Lumbriculus variegatus. Environ. Toxicol. Chem., 12, 1261-1266. ECOREF#:7289</t>
        </is>
      </c>
    </row>
    <row r="3965">
      <c r="A3965" t="n">
        <v>1.034361E7</v>
      </c>
      <c r="B3965" t="inlineStr">
        <is>
          <t>Sulfuric acid, Titanium (3+) salt (3:2)</t>
        </is>
      </c>
      <c r="C3965"/>
      <c r="D3965" t="inlineStr">
        <is>
          <t>Unmeasured</t>
        </is>
      </c>
      <c r="E3965" t="inlineStr">
        <is>
          <t>Not coded</t>
        </is>
      </c>
      <c r="F3965"/>
      <c r="G3965"/>
      <c r="H3965"/>
      <c r="I3965"/>
      <c r="J3965"/>
      <c r="K3965"/>
      <c r="L3965" t="inlineStr">
        <is>
          <t>Pimephales promelas</t>
        </is>
      </c>
      <c r="M3965" t="inlineStr">
        <is>
          <t>Fathead Minnow</t>
        </is>
      </c>
      <c r="N3965"/>
      <c r="O3965"/>
      <c r="P3965"/>
      <c r="Q3965"/>
      <c r="R3965"/>
      <c r="S3965"/>
      <c r="T3965"/>
      <c r="U3965"/>
      <c r="V3965" t="inlineStr">
        <is>
          <t>Static</t>
        </is>
      </c>
      <c r="W3965" t="inlineStr">
        <is>
          <t>Fresh water</t>
        </is>
      </c>
      <c r="X3965" t="inlineStr">
        <is>
          <t>Lab</t>
        </is>
      </c>
      <c r="Y3965"/>
      <c r="Z3965" t="inlineStr">
        <is>
          <t>Total</t>
        </is>
      </c>
      <c r="AA3965"/>
      <c r="AB3965" t="n">
        <v>120.0</v>
      </c>
      <c r="AC3965"/>
      <c r="AD3965"/>
      <c r="AE3965"/>
      <c r="AF3965"/>
      <c r="AG3965" t="inlineStr">
        <is>
          <t>AI mg/L</t>
        </is>
      </c>
      <c r="AH3965"/>
      <c r="AI3965"/>
      <c r="AJ3965"/>
      <c r="AK3965"/>
      <c r="AL3965"/>
      <c r="AM3965"/>
      <c r="AN3965"/>
      <c r="AO3965"/>
      <c r="AP3965"/>
      <c r="AQ3965"/>
      <c r="AR3965"/>
      <c r="AS3965"/>
      <c r="AT3965"/>
      <c r="AU3965"/>
      <c r="AV3965"/>
      <c r="AW3965"/>
      <c r="AX3965" t="inlineStr">
        <is>
          <t>Mortality</t>
        </is>
      </c>
      <c r="AY3965" t="inlineStr">
        <is>
          <t>Mortality</t>
        </is>
      </c>
      <c r="AZ3965" t="inlineStr">
        <is>
          <t>LC50</t>
        </is>
      </c>
      <c r="BA3965"/>
      <c r="BB3965" t="n">
        <v>4.0</v>
      </c>
      <c r="BC3965"/>
      <c r="BD3965"/>
      <c r="BE3965"/>
      <c r="BF3965"/>
      <c r="BG3965" t="inlineStr">
        <is>
          <t>Day(s)</t>
        </is>
      </c>
      <c r="BH3965"/>
      <c r="BI3965" t="inlineStr">
        <is>
          <t>DTXSID50890655</t>
        </is>
      </c>
      <c r="BJ3965"/>
      <c r="BK3965"/>
      <c r="BL3965"/>
      <c r="BM3965"/>
      <c r="BN3965"/>
      <c r="BO3965"/>
      <c r="BP3965"/>
      <c r="BQ3965"/>
      <c r="BR3965"/>
      <c r="BS3965"/>
      <c r="BT3965" t="inlineStr">
        <is>
          <t>--</t>
        </is>
      </c>
      <c r="BU3965"/>
      <c r="BV3965"/>
      <c r="BW3965"/>
      <c r="BX3965"/>
      <c r="BY3965"/>
      <c r="BZ3965"/>
      <c r="CA3965"/>
      <c r="CB3965"/>
      <c r="CC3965"/>
      <c r="CD3965"/>
      <c r="CE3965"/>
      <c r="CF3965"/>
      <c r="CG3965"/>
      <c r="CH3965"/>
      <c r="CI3965"/>
      <c r="CJ3965"/>
      <c r="CK3965" t="inlineStr">
        <is>
          <t>Tarzwell,C.M., and C. Henderson</t>
        </is>
      </c>
      <c r="CL3965" t="n">
        <v>2042.0</v>
      </c>
      <c r="CM3965" t="inlineStr">
        <is>
          <t>Toxicity of Less Common Metals to Fishes</t>
        </is>
      </c>
      <c r="CN3965" t="inlineStr">
        <is>
          <t>Ind. Wastes5:12-</t>
        </is>
      </c>
      <c r="CO3965" t="n">
        <v>1960.0</v>
      </c>
      <c r="CP3965" t="inlineStr">
        <is>
          <t>Tarzwell,C.M., and C. Henderson (1960). Toxicity of Less Common Metals to Fishes. Ind. Wastes, 5, 12-. ECOREF#:2042</t>
        </is>
      </c>
    </row>
    <row r="3966">
      <c r="A3966" t="n">
        <v>1.034361E7</v>
      </c>
      <c r="B3966" t="inlineStr">
        <is>
          <t>Sulfuric acid, Titanium (3+) salt (3:2)</t>
        </is>
      </c>
      <c r="C3966"/>
      <c r="D3966" t="inlineStr">
        <is>
          <t>Unmeasured</t>
        </is>
      </c>
      <c r="E3966" t="inlineStr">
        <is>
          <t>Not coded</t>
        </is>
      </c>
      <c r="F3966"/>
      <c r="G3966"/>
      <c r="H3966"/>
      <c r="I3966"/>
      <c r="J3966"/>
      <c r="K3966"/>
      <c r="L3966" t="inlineStr">
        <is>
          <t>Pimephales promelas</t>
        </is>
      </c>
      <c r="M3966" t="inlineStr">
        <is>
          <t>Fathead Minnow</t>
        </is>
      </c>
      <c r="N3966"/>
      <c r="O3966"/>
      <c r="P3966"/>
      <c r="Q3966"/>
      <c r="R3966"/>
      <c r="S3966"/>
      <c r="T3966"/>
      <c r="U3966"/>
      <c r="V3966" t="inlineStr">
        <is>
          <t>Static</t>
        </is>
      </c>
      <c r="W3966" t="inlineStr">
        <is>
          <t>Fresh water</t>
        </is>
      </c>
      <c r="X3966" t="inlineStr">
        <is>
          <t>Lab</t>
        </is>
      </c>
      <c r="Y3966"/>
      <c r="Z3966" t="inlineStr">
        <is>
          <t>Total</t>
        </is>
      </c>
      <c r="AA3966"/>
      <c r="AB3966" t="n">
        <v>8.2</v>
      </c>
      <c r="AC3966"/>
      <c r="AD3966"/>
      <c r="AE3966"/>
      <c r="AF3966"/>
      <c r="AG3966" t="inlineStr">
        <is>
          <t>AI mg/L</t>
        </is>
      </c>
      <c r="AH3966"/>
      <c r="AI3966"/>
      <c r="AJ3966"/>
      <c r="AK3966"/>
      <c r="AL3966"/>
      <c r="AM3966"/>
      <c r="AN3966"/>
      <c r="AO3966"/>
      <c r="AP3966"/>
      <c r="AQ3966"/>
      <c r="AR3966"/>
      <c r="AS3966"/>
      <c r="AT3966"/>
      <c r="AU3966"/>
      <c r="AV3966"/>
      <c r="AW3966"/>
      <c r="AX3966" t="inlineStr">
        <is>
          <t>Mortality</t>
        </is>
      </c>
      <c r="AY3966" t="inlineStr">
        <is>
          <t>Mortality</t>
        </is>
      </c>
      <c r="AZ3966" t="inlineStr">
        <is>
          <t>LC50</t>
        </is>
      </c>
      <c r="BA3966"/>
      <c r="BB3966" t="n">
        <v>4.0</v>
      </c>
      <c r="BC3966"/>
      <c r="BD3966"/>
      <c r="BE3966"/>
      <c r="BF3966"/>
      <c r="BG3966" t="inlineStr">
        <is>
          <t>Day(s)</t>
        </is>
      </c>
      <c r="BH3966"/>
      <c r="BI3966" t="inlineStr">
        <is>
          <t>DTXSID50890655</t>
        </is>
      </c>
      <c r="BJ3966"/>
      <c r="BK3966"/>
      <c r="BL3966"/>
      <c r="BM3966"/>
      <c r="BN3966"/>
      <c r="BO3966"/>
      <c r="BP3966"/>
      <c r="BQ3966"/>
      <c r="BR3966"/>
      <c r="BS3966"/>
      <c r="BT3966" t="inlineStr">
        <is>
          <t>--</t>
        </is>
      </c>
      <c r="BU3966"/>
      <c r="BV3966"/>
      <c r="BW3966"/>
      <c r="BX3966"/>
      <c r="BY3966"/>
      <c r="BZ3966"/>
      <c r="CA3966"/>
      <c r="CB3966"/>
      <c r="CC3966"/>
      <c r="CD3966"/>
      <c r="CE3966"/>
      <c r="CF3966"/>
      <c r="CG3966"/>
      <c r="CH3966"/>
      <c r="CI3966"/>
      <c r="CJ3966"/>
      <c r="CK3966" t="inlineStr">
        <is>
          <t>Tarzwell,C.M., and C. Henderson</t>
        </is>
      </c>
      <c r="CL3966" t="n">
        <v>2042.0</v>
      </c>
      <c r="CM3966" t="inlineStr">
        <is>
          <t>Toxicity of Less Common Metals to Fishes</t>
        </is>
      </c>
      <c r="CN3966" t="inlineStr">
        <is>
          <t>Ind. Wastes5:12-</t>
        </is>
      </c>
      <c r="CO3966" t="n">
        <v>1960.0</v>
      </c>
      <c r="CP3966" t="inlineStr">
        <is>
          <t>Tarzwell,C.M., and C. Henderson (1960). Toxicity of Less Common Metals to Fishes. Ind. Wastes, 5, 12-. ECOREF#:2042</t>
        </is>
      </c>
    </row>
    <row r="3967">
      <c r="A3967" t="n">
        <v>1.0453868E7</v>
      </c>
      <c r="B3967" t="inlineStr">
        <is>
          <t>2,2-Dimethyl-3-(2-methyl-1-propen-1-yl)cyclopropanecarboxylic acid [5-(phenylmethyl)-3-furanyl]methyl ester</t>
        </is>
      </c>
      <c r="C3967"/>
      <c r="D3967" t="inlineStr">
        <is>
          <t>Measured</t>
        </is>
      </c>
      <c r="E3967" t="inlineStr">
        <is>
          <t>Not coded</t>
        </is>
      </c>
      <c r="F3967"/>
      <c r="G3967" t="n">
        <v>88.8</v>
      </c>
      <c r="H3967"/>
      <c r="I3967"/>
      <c r="J3967"/>
      <c r="K3967"/>
      <c r="L3967" t="inlineStr">
        <is>
          <t>Pimephales promelas</t>
        </is>
      </c>
      <c r="M3967" t="inlineStr">
        <is>
          <t>Fathead Minnow</t>
        </is>
      </c>
      <c r="N3967"/>
      <c r="O3967"/>
      <c r="P3967" t="n">
        <v>31.0</v>
      </c>
      <c r="Q3967"/>
      <c r="R3967"/>
      <c r="S3967"/>
      <c r="T3967"/>
      <c r="U3967" t="inlineStr">
        <is>
          <t>Day(s)</t>
        </is>
      </c>
      <c r="V3967" t="inlineStr">
        <is>
          <t>Flow-through</t>
        </is>
      </c>
      <c r="W3967" t="inlineStr">
        <is>
          <t>Fresh water</t>
        </is>
      </c>
      <c r="X3967" t="inlineStr">
        <is>
          <t>Lab</t>
        </is>
      </c>
      <c r="Y3967"/>
      <c r="Z3967" t="inlineStr">
        <is>
          <t>Active ingredient</t>
        </is>
      </c>
      <c r="AA3967"/>
      <c r="AB3967" t="n">
        <v>0.00616</v>
      </c>
      <c r="AC3967"/>
      <c r="AD3967" t="n">
        <v>0.0045</v>
      </c>
      <c r="AE3967"/>
      <c r="AF3967" t="n">
        <v>0.00843</v>
      </c>
      <c r="AG3967" t="inlineStr">
        <is>
          <t>AI mg/L</t>
        </is>
      </c>
      <c r="AH3967"/>
      <c r="AI3967"/>
      <c r="AJ3967"/>
      <c r="AK3967"/>
      <c r="AL3967"/>
      <c r="AM3967"/>
      <c r="AN3967"/>
      <c r="AO3967"/>
      <c r="AP3967"/>
      <c r="AQ3967"/>
      <c r="AR3967"/>
      <c r="AS3967"/>
      <c r="AT3967"/>
      <c r="AU3967"/>
      <c r="AV3967"/>
      <c r="AW3967"/>
      <c r="AX3967" t="inlineStr">
        <is>
          <t>Mortality</t>
        </is>
      </c>
      <c r="AY3967" t="inlineStr">
        <is>
          <t>Mortality</t>
        </is>
      </c>
      <c r="AZ3967" t="inlineStr">
        <is>
          <t>LC50</t>
        </is>
      </c>
      <c r="BA3967"/>
      <c r="BB3967" t="n">
        <v>4.0</v>
      </c>
      <c r="BC3967"/>
      <c r="BD3967"/>
      <c r="BE3967"/>
      <c r="BF3967"/>
      <c r="BG3967" t="inlineStr">
        <is>
          <t>Day(s)</t>
        </is>
      </c>
      <c r="BH3967" t="inlineStr">
        <is>
          <t>Pure</t>
        </is>
      </c>
      <c r="BI3967" t="inlineStr">
        <is>
          <t>DTXSID7022253</t>
        </is>
      </c>
      <c r="BJ3967"/>
      <c r="BK3967"/>
      <c r="BL3967"/>
      <c r="BM3967"/>
      <c r="BN3967"/>
      <c r="BO3967"/>
      <c r="BP3967"/>
      <c r="BQ3967"/>
      <c r="BR3967"/>
      <c r="BS3967"/>
      <c r="BT3967" t="inlineStr">
        <is>
          <t>--</t>
        </is>
      </c>
      <c r="BU3967"/>
      <c r="BV3967"/>
      <c r="BW3967"/>
      <c r="BX3967"/>
      <c r="BY3967"/>
      <c r="BZ3967"/>
      <c r="CA3967"/>
      <c r="CB3967"/>
      <c r="CC3967"/>
      <c r="CD3967"/>
      <c r="CE3967"/>
      <c r="CF3967"/>
      <c r="CG3967"/>
      <c r="CH3967"/>
      <c r="CI3967" t="inlineStr">
        <is>
          <t xml:space="preserve"> Affected fish lost schooling behavior, were hyperactive and overreactive to external stimuli, swam near the tank surface and had rigid musculature.  They also had edema, spinal deformities and were darkly colored.  Equilibrium loss was </t>
        </is>
      </c>
      <c r="CJ3967" t="inlineStr">
        <is>
          <t xml:space="preserve">   Affected fish lost schooling behavior, were hyperactive and overreactive to external stimuli, swam near the tank surface and had rigid musculature.  They also had edema, spinal deformities and were darkly colored.  Equilibrium loss was </t>
        </is>
      </c>
      <c r="CK3967" t="inlineStr">
        <is>
          <t>Geiger,D.L., L.T. Brooke, and D.J. Call</t>
        </is>
      </c>
      <c r="CL3967" t="n">
        <v>3217.0</v>
      </c>
      <c r="CM3967" t="inlineStr">
        <is>
          <t>Acute Toxicities of Organic Chemicals to Fathead Minnows (Pimephales promelas), Volume V</t>
        </is>
      </c>
      <c r="CN3967" t="inlineStr">
        <is>
          <t>Center for Lake Superior Environmental Studies, University of Wisconsin, Superior, WI:332 p.</t>
        </is>
      </c>
      <c r="CO3967" t="n">
        <v>1990.0</v>
      </c>
      <c r="CP3967" t="inlineStr">
        <is>
          <t>Geiger,D.L., L.T. Brooke, and D.J. Call (1990). Acute Toxicities of Organic Chemicals to Fathead Minnows (Pimephales promelas), Volume V. Center for Lake Superior Environmental Studies, University of Wisconsin, Superior, WI, 332 p. ECOREF#:3217</t>
        </is>
      </c>
    </row>
    <row r="3968">
      <c r="A3968" t="n">
        <v>1.0453868E7</v>
      </c>
      <c r="B3968" t="inlineStr">
        <is>
          <t>2,2-Dimethyl-3-(2-methyl-1-propen-1-yl)cyclopropanecarboxylic acid [5-(phenylmethyl)-3-furanyl]methyl ester</t>
        </is>
      </c>
      <c r="C3968"/>
      <c r="D3968" t="inlineStr">
        <is>
          <t>Not reported</t>
        </is>
      </c>
      <c r="E3968" t="inlineStr">
        <is>
          <t>Not coded</t>
        </is>
      </c>
      <c r="F3968"/>
      <c r="G3968" t="n">
        <v>84.0</v>
      </c>
      <c r="H3968"/>
      <c r="I3968"/>
      <c r="J3968"/>
      <c r="K3968"/>
      <c r="L3968" t="inlineStr">
        <is>
          <t>Pimephales promelas</t>
        </is>
      </c>
      <c r="M3968" t="inlineStr">
        <is>
          <t>Fathead Minnow</t>
        </is>
      </c>
      <c r="N3968"/>
      <c r="O3968"/>
      <c r="P3968"/>
      <c r="Q3968"/>
      <c r="R3968"/>
      <c r="S3968"/>
      <c r="T3968"/>
      <c r="U3968"/>
      <c r="V3968" t="inlineStr">
        <is>
          <t>Static</t>
        </is>
      </c>
      <c r="W3968" t="inlineStr">
        <is>
          <t>Fresh water</t>
        </is>
      </c>
      <c r="X3968" t="inlineStr">
        <is>
          <t>Lab</t>
        </is>
      </c>
      <c r="Y3968"/>
      <c r="Z3968" t="inlineStr">
        <is>
          <t>Active ingredient</t>
        </is>
      </c>
      <c r="AA3968"/>
      <c r="AB3968" t="n">
        <v>0.00296</v>
      </c>
      <c r="AC3968"/>
      <c r="AD3968" t="n">
        <v>8.9E-4</v>
      </c>
      <c r="AE3968"/>
      <c r="AF3968" t="n">
        <v>0.00989</v>
      </c>
      <c r="AG3968" t="inlineStr">
        <is>
          <t>AI mg/L</t>
        </is>
      </c>
      <c r="AH3968"/>
      <c r="AI3968"/>
      <c r="AJ3968"/>
      <c r="AK3968"/>
      <c r="AL3968"/>
      <c r="AM3968"/>
      <c r="AN3968"/>
      <c r="AO3968"/>
      <c r="AP3968"/>
      <c r="AQ3968"/>
      <c r="AR3968"/>
      <c r="AS3968"/>
      <c r="AT3968"/>
      <c r="AU3968"/>
      <c r="AV3968"/>
      <c r="AW3968"/>
      <c r="AX3968" t="inlineStr">
        <is>
          <t>Mortality</t>
        </is>
      </c>
      <c r="AY3968" t="inlineStr">
        <is>
          <t>Mortality</t>
        </is>
      </c>
      <c r="AZ3968" t="inlineStr">
        <is>
          <t>LC50</t>
        </is>
      </c>
      <c r="BA3968"/>
      <c r="BB3968" t="n">
        <v>4.0</v>
      </c>
      <c r="BC3968"/>
      <c r="BD3968"/>
      <c r="BE3968"/>
      <c r="BF3968"/>
      <c r="BG3968" t="inlineStr">
        <is>
          <t>Day(s)</t>
        </is>
      </c>
      <c r="BH3968" t="inlineStr">
        <is>
          <t>Pure</t>
        </is>
      </c>
      <c r="BI3968" t="inlineStr">
        <is>
          <t>DTXSID7022253</t>
        </is>
      </c>
      <c r="BJ3968"/>
      <c r="BK3968"/>
      <c r="BL3968"/>
      <c r="BM3968"/>
      <c r="BN3968"/>
      <c r="BO3968"/>
      <c r="BP3968"/>
      <c r="BQ3968"/>
      <c r="BR3968"/>
      <c r="BS3968"/>
      <c r="BT3968" t="inlineStr">
        <is>
          <t>--</t>
        </is>
      </c>
      <c r="BU3968"/>
      <c r="BV3968"/>
      <c r="BW3968"/>
      <c r="BX3968"/>
      <c r="BY3968"/>
      <c r="BZ3968"/>
      <c r="CA3968"/>
      <c r="CB3968"/>
      <c r="CC3968"/>
      <c r="CD3968"/>
      <c r="CE3968"/>
      <c r="CF3968"/>
      <c r="CG3968"/>
      <c r="CH3968"/>
      <c r="CI3968"/>
      <c r="CJ3968"/>
      <c r="CK3968" t="inlineStr">
        <is>
          <t>Mayer,F.L.,Jr., and M.R. Ellersieck</t>
        </is>
      </c>
      <c r="CL3968" t="n">
        <v>6797.0</v>
      </c>
      <c r="CM3968" t="inlineStr">
        <is>
          <t>Manual of Acute Toxicity: Interpretation and Data Base for 410 Chemicals and 66 Species of Freshwater Animals</t>
        </is>
      </c>
      <c r="CN3968" t="inlineStr">
        <is>
          <t>USDI Fish and Wildlife Service, Publication No.160, Washington, DC:505 p.</t>
        </is>
      </c>
      <c r="CO3968" t="n">
        <v>1986.0</v>
      </c>
      <c r="CP3968" t="inlineStr">
        <is>
          <t>Mayer,F.L.,Jr., and M.R. Ellersieck (1986). Manual of Acute Toxicity: Interpretation and Data Base for 410 Chemicals and 66 Species of Freshwater Animals. USDI Fish and Wildlife Service, Publication No.160, Washington, DC, 505 p. ECOREF#:6797</t>
        </is>
      </c>
    </row>
    <row r="3969">
      <c r="A3969" t="n">
        <v>1.0453868E7</v>
      </c>
      <c r="B3969" t="inlineStr">
        <is>
          <t>2,2-Dimethyl-3-(2-methyl-1-propen-1-yl)cyclopropanecarboxylic acid [5-(phenylmethyl)-3-furanyl]methyl ester</t>
        </is>
      </c>
      <c r="C3969"/>
      <c r="D3969" t="inlineStr">
        <is>
          <t>Not reported</t>
        </is>
      </c>
      <c r="E3969" t="inlineStr">
        <is>
          <t>Not coded</t>
        </is>
      </c>
      <c r="F3969"/>
      <c r="G3969" t="n">
        <v>84.0</v>
      </c>
      <c r="H3969"/>
      <c r="I3969"/>
      <c r="J3969"/>
      <c r="K3969"/>
      <c r="L3969" t="inlineStr">
        <is>
          <t>Pimephales promelas</t>
        </is>
      </c>
      <c r="M3969" t="inlineStr">
        <is>
          <t>Fathead Minnow</t>
        </is>
      </c>
      <c r="N3969"/>
      <c r="O3969"/>
      <c r="P3969"/>
      <c r="Q3969"/>
      <c r="R3969"/>
      <c r="S3969"/>
      <c r="T3969"/>
      <c r="U3969"/>
      <c r="V3969" t="inlineStr">
        <is>
          <t>Flow-through</t>
        </is>
      </c>
      <c r="W3969" t="inlineStr">
        <is>
          <t>Fresh water</t>
        </is>
      </c>
      <c r="X3969" t="inlineStr">
        <is>
          <t>Lab</t>
        </is>
      </c>
      <c r="Y3969"/>
      <c r="Z3969" t="inlineStr">
        <is>
          <t>Active ingredient</t>
        </is>
      </c>
      <c r="AA3969"/>
      <c r="AB3969" t="n">
        <v>0.0027</v>
      </c>
      <c r="AC3969"/>
      <c r="AD3969" t="n">
        <v>0.00209</v>
      </c>
      <c r="AE3969"/>
      <c r="AF3969" t="n">
        <v>0.00348</v>
      </c>
      <c r="AG3969" t="inlineStr">
        <is>
          <t>AI mg/L</t>
        </is>
      </c>
      <c r="AH3969"/>
      <c r="AI3969"/>
      <c r="AJ3969"/>
      <c r="AK3969"/>
      <c r="AL3969"/>
      <c r="AM3969"/>
      <c r="AN3969"/>
      <c r="AO3969"/>
      <c r="AP3969"/>
      <c r="AQ3969"/>
      <c r="AR3969"/>
      <c r="AS3969"/>
      <c r="AT3969"/>
      <c r="AU3969"/>
      <c r="AV3969"/>
      <c r="AW3969"/>
      <c r="AX3969" t="inlineStr">
        <is>
          <t>Mortality</t>
        </is>
      </c>
      <c r="AY3969" t="inlineStr">
        <is>
          <t>Mortality</t>
        </is>
      </c>
      <c r="AZ3969" t="inlineStr">
        <is>
          <t>LC50</t>
        </is>
      </c>
      <c r="BA3969"/>
      <c r="BB3969" t="n">
        <v>4.0</v>
      </c>
      <c r="BC3969"/>
      <c r="BD3969"/>
      <c r="BE3969"/>
      <c r="BF3969"/>
      <c r="BG3969" t="inlineStr">
        <is>
          <t>Day(s)</t>
        </is>
      </c>
      <c r="BH3969" t="inlineStr">
        <is>
          <t>Pure</t>
        </is>
      </c>
      <c r="BI3969" t="inlineStr">
        <is>
          <t>DTXSID7022253</t>
        </is>
      </c>
      <c r="BJ3969"/>
      <c r="BK3969"/>
      <c r="BL3969"/>
      <c r="BM3969"/>
      <c r="BN3969"/>
      <c r="BO3969"/>
      <c r="BP3969"/>
      <c r="BQ3969"/>
      <c r="BR3969"/>
      <c r="BS3969"/>
      <c r="BT3969" t="inlineStr">
        <is>
          <t>--</t>
        </is>
      </c>
      <c r="BU3969"/>
      <c r="BV3969"/>
      <c r="BW3969"/>
      <c r="BX3969"/>
      <c r="BY3969"/>
      <c r="BZ3969"/>
      <c r="CA3969"/>
      <c r="CB3969"/>
      <c r="CC3969"/>
      <c r="CD3969"/>
      <c r="CE3969"/>
      <c r="CF3969"/>
      <c r="CG3969"/>
      <c r="CH3969"/>
      <c r="CI3969"/>
      <c r="CJ3969"/>
      <c r="CK3969" t="inlineStr">
        <is>
          <t>Mayer,F.L.,Jr., and M.R. Ellersieck</t>
        </is>
      </c>
      <c r="CL3969" t="n">
        <v>6797.0</v>
      </c>
      <c r="CM3969" t="inlineStr">
        <is>
          <t>Manual of Acute Toxicity: Interpretation and Data Base for 410 Chemicals and 66 Species of Freshwater Animals</t>
        </is>
      </c>
      <c r="CN3969" t="inlineStr">
        <is>
          <t>USDI Fish and Wildlife Service, Publication No.160, Washington, DC:505 p.</t>
        </is>
      </c>
      <c r="CO3969" t="n">
        <v>1986.0</v>
      </c>
      <c r="CP3969" t="inlineStr">
        <is>
          <t>Mayer,F.L.,Jr., and M.R. Ellersieck (1986). Manual of Acute Toxicity: Interpretation and Data Base for 410 Chemicals and 66 Species of Freshwater Animals. USDI Fish and Wildlife Service, Publication No.160, Washington, DC, 505 p. ECOREF#:6797</t>
        </is>
      </c>
    </row>
    <row r="3970">
      <c r="A3970" t="n">
        <v>1.0453868E7</v>
      </c>
      <c r="B3970" t="inlineStr">
        <is>
          <t>2,2-Dimethyl-3-(2-methyl-1-propen-1-yl)cyclopropanecarboxylic acid [5-(phenylmethyl)-3-furanyl]methyl ester</t>
        </is>
      </c>
      <c r="C3970"/>
      <c r="D3970" t="inlineStr">
        <is>
          <t>Not reported</t>
        </is>
      </c>
      <c r="E3970" t="inlineStr">
        <is>
          <t>Not coded</t>
        </is>
      </c>
      <c r="F3970"/>
      <c r="G3970" t="n">
        <v>84.0</v>
      </c>
      <c r="H3970"/>
      <c r="I3970"/>
      <c r="J3970"/>
      <c r="K3970"/>
      <c r="L3970" t="inlineStr">
        <is>
          <t>Pimephales promelas</t>
        </is>
      </c>
      <c r="M3970" t="inlineStr">
        <is>
          <t>Fathead Minnow</t>
        </is>
      </c>
      <c r="N3970"/>
      <c r="O3970"/>
      <c r="P3970"/>
      <c r="Q3970"/>
      <c r="R3970"/>
      <c r="S3970"/>
      <c r="T3970"/>
      <c r="U3970"/>
      <c r="V3970" t="inlineStr">
        <is>
          <t>Static</t>
        </is>
      </c>
      <c r="W3970" t="inlineStr">
        <is>
          <t>Fresh water</t>
        </is>
      </c>
      <c r="X3970" t="inlineStr">
        <is>
          <t>Lab</t>
        </is>
      </c>
      <c r="Y3970"/>
      <c r="Z3970" t="inlineStr">
        <is>
          <t>Active ingredient</t>
        </is>
      </c>
      <c r="AA3970"/>
      <c r="AB3970" t="n">
        <v>0.0066</v>
      </c>
      <c r="AC3970"/>
      <c r="AD3970" t="n">
        <v>0.00522</v>
      </c>
      <c r="AE3970"/>
      <c r="AF3970" t="n">
        <v>0.00835</v>
      </c>
      <c r="AG3970" t="inlineStr">
        <is>
          <t>AI mg/L</t>
        </is>
      </c>
      <c r="AH3970"/>
      <c r="AI3970"/>
      <c r="AJ3970"/>
      <c r="AK3970"/>
      <c r="AL3970"/>
      <c r="AM3970"/>
      <c r="AN3970"/>
      <c r="AO3970"/>
      <c r="AP3970"/>
      <c r="AQ3970"/>
      <c r="AR3970"/>
      <c r="AS3970"/>
      <c r="AT3970"/>
      <c r="AU3970"/>
      <c r="AV3970"/>
      <c r="AW3970"/>
      <c r="AX3970" t="inlineStr">
        <is>
          <t>Mortality</t>
        </is>
      </c>
      <c r="AY3970" t="inlineStr">
        <is>
          <t>Mortality</t>
        </is>
      </c>
      <c r="AZ3970" t="inlineStr">
        <is>
          <t>LC50</t>
        </is>
      </c>
      <c r="BA3970"/>
      <c r="BB3970" t="n">
        <v>4.0</v>
      </c>
      <c r="BC3970"/>
      <c r="BD3970"/>
      <c r="BE3970"/>
      <c r="BF3970"/>
      <c r="BG3970" t="inlineStr">
        <is>
          <t>Day(s)</t>
        </is>
      </c>
      <c r="BH3970" t="inlineStr">
        <is>
          <t>Pure</t>
        </is>
      </c>
      <c r="BI3970" t="inlineStr">
        <is>
          <t>DTXSID7022253</t>
        </is>
      </c>
      <c r="BJ3970"/>
      <c r="BK3970"/>
      <c r="BL3970"/>
      <c r="BM3970"/>
      <c r="BN3970"/>
      <c r="BO3970"/>
      <c r="BP3970"/>
      <c r="BQ3970"/>
      <c r="BR3970"/>
      <c r="BS3970"/>
      <c r="BT3970" t="inlineStr">
        <is>
          <t>--</t>
        </is>
      </c>
      <c r="BU3970"/>
      <c r="BV3970"/>
      <c r="BW3970"/>
      <c r="BX3970"/>
      <c r="BY3970"/>
      <c r="BZ3970"/>
      <c r="CA3970"/>
      <c r="CB3970"/>
      <c r="CC3970"/>
      <c r="CD3970"/>
      <c r="CE3970"/>
      <c r="CF3970"/>
      <c r="CG3970"/>
      <c r="CH3970"/>
      <c r="CI3970"/>
      <c r="CJ3970"/>
      <c r="CK3970" t="inlineStr">
        <is>
          <t>Mayer,F.L.,Jr., and M.R. Ellersieck</t>
        </is>
      </c>
      <c r="CL3970" t="n">
        <v>6797.0</v>
      </c>
      <c r="CM3970" t="inlineStr">
        <is>
          <t>Manual of Acute Toxicity: Interpretation and Data Base for 410 Chemicals and 66 Species of Freshwater Animals</t>
        </is>
      </c>
      <c r="CN3970" t="inlineStr">
        <is>
          <t>USDI Fish and Wildlife Service, Publication No.160, Washington, DC:505 p.</t>
        </is>
      </c>
      <c r="CO3970" t="n">
        <v>1986.0</v>
      </c>
      <c r="CP3970" t="inlineStr">
        <is>
          <t>Mayer,F.L.,Jr., and M.R. Ellersieck (1986). Manual of Acute Toxicity: Interpretation and Data Base for 410 Chemicals and 66 Species of Freshwater Animals. USDI Fish and Wildlife Service, Publication No.160, Washington, DC, 505 p. ECOREF#:6797</t>
        </is>
      </c>
    </row>
    <row r="3971">
      <c r="A3971" t="n">
        <v>1.0588019E7</v>
      </c>
      <c r="B3971" t="inlineStr">
        <is>
          <t>Chromic acid (H2Cr2O7) disodium salt</t>
        </is>
      </c>
      <c r="C3971" t="inlineStr">
        <is>
          <t>Reagent Grade, Purissium, Purum, Puriss, Puris, Reinst</t>
        </is>
      </c>
      <c r="D3971" t="inlineStr">
        <is>
          <t>Measured</t>
        </is>
      </c>
      <c r="E3971" t="inlineStr">
        <is>
          <t>Not reported</t>
        </is>
      </c>
      <c r="F3971"/>
      <c r="G3971"/>
      <c r="H3971"/>
      <c r="I3971"/>
      <c r="J3971"/>
      <c r="K3971"/>
      <c r="L3971" t="inlineStr">
        <is>
          <t>Pimephales promelas</t>
        </is>
      </c>
      <c r="M3971" t="inlineStr">
        <is>
          <t>Fathead Minnow</t>
        </is>
      </c>
      <c r="N3971" t="inlineStr">
        <is>
          <t>Juvenile</t>
        </is>
      </c>
      <c r="O3971"/>
      <c r="P3971" t="n">
        <v>8.0</v>
      </c>
      <c r="Q3971"/>
      <c r="R3971"/>
      <c r="S3971"/>
      <c r="T3971"/>
      <c r="U3971" t="inlineStr">
        <is>
          <t>Week(s)</t>
        </is>
      </c>
      <c r="V3971" t="inlineStr">
        <is>
          <t>Flow-through</t>
        </is>
      </c>
      <c r="W3971" t="inlineStr">
        <is>
          <t>Fresh water</t>
        </is>
      </c>
      <c r="X3971" t="inlineStr">
        <is>
          <t>Lab</t>
        </is>
      </c>
      <c r="Y3971" t="n">
        <v>5.0</v>
      </c>
      <c r="Z3971" t="inlineStr">
        <is>
          <t>Total</t>
        </is>
      </c>
      <c r="AA3971"/>
      <c r="AB3971" t="n">
        <v>33.2</v>
      </c>
      <c r="AC3971"/>
      <c r="AD3971" t="n">
        <v>31.1</v>
      </c>
      <c r="AE3971"/>
      <c r="AF3971" t="n">
        <v>35.4</v>
      </c>
      <c r="AG3971" t="inlineStr">
        <is>
          <t>AI mg/L</t>
        </is>
      </c>
      <c r="AH3971"/>
      <c r="AI3971"/>
      <c r="AJ3971"/>
      <c r="AK3971"/>
      <c r="AL3971"/>
      <c r="AM3971"/>
      <c r="AN3971"/>
      <c r="AO3971"/>
      <c r="AP3971"/>
      <c r="AQ3971"/>
      <c r="AR3971"/>
      <c r="AS3971"/>
      <c r="AT3971"/>
      <c r="AU3971"/>
      <c r="AV3971"/>
      <c r="AW3971"/>
      <c r="AX3971" t="inlineStr">
        <is>
          <t>Mortality</t>
        </is>
      </c>
      <c r="AY3971" t="inlineStr">
        <is>
          <t>Mortality</t>
        </is>
      </c>
      <c r="AZ3971" t="inlineStr">
        <is>
          <t>LC50</t>
        </is>
      </c>
      <c r="BA3971"/>
      <c r="BB3971" t="n">
        <v>4.0</v>
      </c>
      <c r="BC3971"/>
      <c r="BD3971"/>
      <c r="BE3971"/>
      <c r="BF3971"/>
      <c r="BG3971" t="inlineStr">
        <is>
          <t>Day(s)</t>
        </is>
      </c>
      <c r="BH3971"/>
      <c r="BI3971" t="inlineStr">
        <is>
          <t>DTXSID8021274</t>
        </is>
      </c>
      <c r="BJ3971" t="inlineStr">
        <is>
          <t>10.1139/f79-026</t>
        </is>
      </c>
      <c r="BK3971"/>
      <c r="BL3971" t="inlineStr">
        <is>
          <t>Acute</t>
        </is>
      </c>
      <c r="BM3971"/>
      <c r="BN3971"/>
      <c r="BO3971"/>
      <c r="BP3971"/>
      <c r="BQ3971"/>
      <c r="BR3971"/>
      <c r="BS3971"/>
      <c r="BT3971" t="inlineStr">
        <is>
          <t>--</t>
        </is>
      </c>
      <c r="BU3971"/>
      <c r="BV3971"/>
      <c r="BW3971"/>
      <c r="BX3971"/>
      <c r="BY3971"/>
      <c r="BZ3971"/>
      <c r="CA3971"/>
      <c r="CB3971"/>
      <c r="CC3971"/>
      <c r="CD3971"/>
      <c r="CE3971"/>
      <c r="CF3971"/>
      <c r="CG3971"/>
      <c r="CH3971"/>
      <c r="CI3971"/>
      <c r="CJ3971" t="inlineStr">
        <is>
          <t xml:space="preserve">SOURCE/FROM USEPA ENVIRONMENTAL RESEARCH LABORATORY, DULUTH, MINNESOTA//MEDIA/WELL WATER//   </t>
        </is>
      </c>
      <c r="CK3971" t="inlineStr">
        <is>
          <t>Broderius,S.J., and L.L.,Jr. Smith</t>
        </is>
      </c>
      <c r="CL3971" t="n">
        <v>2125.0</v>
      </c>
      <c r="CM3971" t="inlineStr">
        <is>
          <t>Lethal and Sublethal Effects of Binary Mixtures of Cyanide and Hexavalent Chromium, Zinc, or Ammonia to the Fathead Minnow (Pimephales promelas) and Rainbow Trout (Salmo gairdneri)</t>
        </is>
      </c>
      <c r="CN3971" t="inlineStr">
        <is>
          <t>J. Fish. Res. Board Can.36(2): 164-172</t>
        </is>
      </c>
      <c r="CO3971" t="n">
        <v>1979.0</v>
      </c>
      <c r="CP3971" t="inlineStr">
        <is>
          <t>Broderius,S.J., and L.L.,Jr. Smith (1979). Lethal and Sublethal Effects of Binary Mixtures of Cyanide and Hexavalent Chromium, Zinc, or Ammonia to the Fathead Minnow (Pimephales promelas) and Rainbow Trout (Salmo gairdneri). J. Fish. Res. Board Can., 36, (2), 164-172. doi:10.1139/f79-026. ECOREF#:2125</t>
        </is>
      </c>
    </row>
    <row r="3972">
      <c r="A3972" t="n">
        <v>1.0588019E7</v>
      </c>
      <c r="B3972" t="inlineStr">
        <is>
          <t>Chromic acid (H2Cr2O7) disodium salt</t>
        </is>
      </c>
      <c r="C3972" t="inlineStr">
        <is>
          <t>Reagent Grade, Purissium, Purum, Puriss, Puris, Reinst</t>
        </is>
      </c>
      <c r="D3972" t="inlineStr">
        <is>
          <t>Measured</t>
        </is>
      </c>
      <c r="E3972" t="inlineStr">
        <is>
          <t>American Society for Testing and Materials</t>
        </is>
      </c>
      <c r="F3972"/>
      <c r="G3972"/>
      <c r="H3972"/>
      <c r="I3972"/>
      <c r="J3972"/>
      <c r="K3972"/>
      <c r="L3972" t="inlineStr">
        <is>
          <t>Pimephales promelas</t>
        </is>
      </c>
      <c r="M3972" t="inlineStr">
        <is>
          <t>Fathead Minnow</t>
        </is>
      </c>
      <c r="N3972"/>
      <c r="O3972" t="inlineStr">
        <is>
          <t>~</t>
        </is>
      </c>
      <c r="P3972" t="n">
        <v>30.0</v>
      </c>
      <c r="Q3972"/>
      <c r="R3972"/>
      <c r="S3972"/>
      <c r="T3972"/>
      <c r="U3972" t="inlineStr">
        <is>
          <t>Day(s)</t>
        </is>
      </c>
      <c r="V3972" t="inlineStr">
        <is>
          <t>Flow-through</t>
        </is>
      </c>
      <c r="W3972" t="inlineStr">
        <is>
          <t>Fresh water</t>
        </is>
      </c>
      <c r="X3972" t="inlineStr">
        <is>
          <t>Lab</t>
        </is>
      </c>
      <c r="Y3972" t="n">
        <v>6.0</v>
      </c>
      <c r="Z3972" t="inlineStr">
        <is>
          <t>Dissolved</t>
        </is>
      </c>
      <c r="AA3972"/>
      <c r="AB3972" t="n">
        <v>43.3</v>
      </c>
      <c r="AC3972"/>
      <c r="AD3972" t="n">
        <v>36.6</v>
      </c>
      <c r="AE3972"/>
      <c r="AF3972" t="n">
        <v>51.3</v>
      </c>
      <c r="AG3972" t="inlineStr">
        <is>
          <t>AI mg/L</t>
        </is>
      </c>
      <c r="AH3972"/>
      <c r="AI3972"/>
      <c r="AJ3972"/>
      <c r="AK3972"/>
      <c r="AL3972"/>
      <c r="AM3972"/>
      <c r="AN3972"/>
      <c r="AO3972"/>
      <c r="AP3972"/>
      <c r="AQ3972"/>
      <c r="AR3972"/>
      <c r="AS3972"/>
      <c r="AT3972"/>
      <c r="AU3972"/>
      <c r="AV3972"/>
      <c r="AW3972"/>
      <c r="AX3972" t="inlineStr">
        <is>
          <t>Mortality</t>
        </is>
      </c>
      <c r="AY3972" t="inlineStr">
        <is>
          <t>Mortality</t>
        </is>
      </c>
      <c r="AZ3972" t="inlineStr">
        <is>
          <t>LC50</t>
        </is>
      </c>
      <c r="BA3972"/>
      <c r="BB3972" t="n">
        <v>4.0</v>
      </c>
      <c r="BC3972"/>
      <c r="BD3972"/>
      <c r="BE3972"/>
      <c r="BF3972"/>
      <c r="BG3972" t="inlineStr">
        <is>
          <t>Day(s)</t>
        </is>
      </c>
      <c r="BH3972"/>
      <c r="BI3972" t="inlineStr">
        <is>
          <t>DTXSID8021274</t>
        </is>
      </c>
      <c r="BJ3972"/>
      <c r="BK3972"/>
      <c r="BL3972" t="inlineStr">
        <is>
          <t>Acute</t>
        </is>
      </c>
      <c r="BM3972"/>
      <c r="BN3972"/>
      <c r="BO3972"/>
      <c r="BP3972"/>
      <c r="BQ3972"/>
      <c r="BR3972"/>
      <c r="BS3972"/>
      <c r="BT3972" t="inlineStr">
        <is>
          <t>--</t>
        </is>
      </c>
      <c r="BU3972"/>
      <c r="BV3972"/>
      <c r="BW3972"/>
      <c r="BX3972"/>
      <c r="BY3972"/>
      <c r="BZ3972"/>
      <c r="CA3972"/>
      <c r="CB3972"/>
      <c r="CC3972"/>
      <c r="CD3972"/>
      <c r="CE3972"/>
      <c r="CF3972"/>
      <c r="CG3972"/>
      <c r="CH3972"/>
      <c r="CI3972"/>
      <c r="CJ3972" t="inlineStr">
        <is>
          <t xml:space="preserve">SOURCE/OBTAINED FROM EXISTING U.S. EPA LAB CULTURES, DULUTH, MN//TMETH/E729-80 (1980).//MEDIA/FILTERED LAKE SUPERIOR WATER//   </t>
        </is>
      </c>
      <c r="CK3972" t="inlineStr">
        <is>
          <t>Spehar,R.L., and J.T. Fiandt</t>
        </is>
      </c>
      <c r="CL3972" t="n">
        <v>12093.0</v>
      </c>
      <c r="CM3972" t="inlineStr">
        <is>
          <t>Acute and Chronic Effects of Water Quality Criteria-Based Metal Mixtures on Three Aquatic Species</t>
        </is>
      </c>
      <c r="CN3972" t="inlineStr">
        <is>
          <t>Environ. Toxicol. Chem.5(10): 917-931</t>
        </is>
      </c>
      <c r="CO3972" t="n">
        <v>1986.0</v>
      </c>
      <c r="CP3972" t="inlineStr">
        <is>
          <t>Spehar,R.L., and J.T. Fiandt (1986). Acute and Chronic Effects of Water Quality Criteria-Based Metal Mixtures on Three Aquatic Species. Environ. Toxicol. Chem., 5, (10), 917-931. ECOREF#:12093</t>
        </is>
      </c>
    </row>
    <row r="3973">
      <c r="A3973" t="n">
        <v>1.1071151E7</v>
      </c>
      <c r="B3973" t="inlineStr">
        <is>
          <t>Bis[mu-[2,3-dihydroxybutanedioato(4-)-O',O2:O3,O4]]diantimonate(2-), Dipotassium</t>
        </is>
      </c>
      <c r="C3973"/>
      <c r="D3973" t="inlineStr">
        <is>
          <t>Unmeasured</t>
        </is>
      </c>
      <c r="E3973" t="inlineStr">
        <is>
          <t>Not coded</t>
        </is>
      </c>
      <c r="F3973"/>
      <c r="G3973"/>
      <c r="H3973"/>
      <c r="I3973"/>
      <c r="J3973"/>
      <c r="K3973"/>
      <c r="L3973" t="inlineStr">
        <is>
          <t>Pimephales promelas</t>
        </is>
      </c>
      <c r="M3973" t="inlineStr">
        <is>
          <t>Fathead Minnow</t>
        </is>
      </c>
      <c r="N3973"/>
      <c r="O3973"/>
      <c r="P3973"/>
      <c r="Q3973"/>
      <c r="R3973"/>
      <c r="S3973"/>
      <c r="T3973"/>
      <c r="U3973"/>
      <c r="V3973" t="inlineStr">
        <is>
          <t>Static</t>
        </is>
      </c>
      <c r="W3973" t="inlineStr">
        <is>
          <t>Fresh water</t>
        </is>
      </c>
      <c r="X3973" t="inlineStr">
        <is>
          <t>Lab</t>
        </is>
      </c>
      <c r="Y3973"/>
      <c r="Z3973" t="inlineStr">
        <is>
          <t>Total</t>
        </is>
      </c>
      <c r="AA3973"/>
      <c r="AB3973" t="n">
        <v>20.0</v>
      </c>
      <c r="AC3973"/>
      <c r="AD3973"/>
      <c r="AE3973"/>
      <c r="AF3973"/>
      <c r="AG3973" t="inlineStr">
        <is>
          <t>AI mg/L</t>
        </is>
      </c>
      <c r="AH3973"/>
      <c r="AI3973"/>
      <c r="AJ3973"/>
      <c r="AK3973"/>
      <c r="AL3973"/>
      <c r="AM3973"/>
      <c r="AN3973"/>
      <c r="AO3973"/>
      <c r="AP3973"/>
      <c r="AQ3973"/>
      <c r="AR3973"/>
      <c r="AS3973"/>
      <c r="AT3973"/>
      <c r="AU3973"/>
      <c r="AV3973"/>
      <c r="AW3973"/>
      <c r="AX3973" t="inlineStr">
        <is>
          <t>Mortality</t>
        </is>
      </c>
      <c r="AY3973" t="inlineStr">
        <is>
          <t>Mortality</t>
        </is>
      </c>
      <c r="AZ3973" t="inlineStr">
        <is>
          <t>LC50</t>
        </is>
      </c>
      <c r="BA3973"/>
      <c r="BB3973" t="n">
        <v>4.0</v>
      </c>
      <c r="BC3973"/>
      <c r="BD3973"/>
      <c r="BE3973"/>
      <c r="BF3973"/>
      <c r="BG3973" t="inlineStr">
        <is>
          <t>Day(s)</t>
        </is>
      </c>
      <c r="BH3973"/>
      <c r="BI3973" t="inlineStr">
        <is>
          <t>DTXSID60858781</t>
        </is>
      </c>
      <c r="BJ3973"/>
      <c r="BK3973"/>
      <c r="BL3973"/>
      <c r="BM3973"/>
      <c r="BN3973"/>
      <c r="BO3973"/>
      <c r="BP3973"/>
      <c r="BQ3973"/>
      <c r="BR3973"/>
      <c r="BS3973"/>
      <c r="BT3973" t="inlineStr">
        <is>
          <t>--</t>
        </is>
      </c>
      <c r="BU3973"/>
      <c r="BV3973"/>
      <c r="BW3973"/>
      <c r="BX3973"/>
      <c r="BY3973"/>
      <c r="BZ3973"/>
      <c r="CA3973"/>
      <c r="CB3973"/>
      <c r="CC3973"/>
      <c r="CD3973"/>
      <c r="CE3973"/>
      <c r="CF3973"/>
      <c r="CG3973"/>
      <c r="CH3973"/>
      <c r="CI3973"/>
      <c r="CJ3973"/>
      <c r="CK3973" t="inlineStr">
        <is>
          <t>Tarzwell,C.M., and C. Henderson</t>
        </is>
      </c>
      <c r="CL3973" t="n">
        <v>2042.0</v>
      </c>
      <c r="CM3973" t="inlineStr">
        <is>
          <t>Toxicity of Less Common Metals to Fishes</t>
        </is>
      </c>
      <c r="CN3973" t="inlineStr">
        <is>
          <t>Ind. Wastes5:12-</t>
        </is>
      </c>
      <c r="CO3973" t="n">
        <v>1960.0</v>
      </c>
      <c r="CP3973" t="inlineStr">
        <is>
          <t>Tarzwell,C.M., and C. Henderson (1960). Toxicity of Less Common Metals to Fishes. Ind. Wastes, 5, 12-. ECOREF#:2042</t>
        </is>
      </c>
    </row>
    <row r="3974">
      <c r="A3974" t="n">
        <v>1.1071151E7</v>
      </c>
      <c r="B3974" t="inlineStr">
        <is>
          <t>Bis[mu-[2,3-dihydroxybutanedioato(4-)-O',O2:O3,O4]]diantimonate(2-), Dipotassium</t>
        </is>
      </c>
      <c r="C3974"/>
      <c r="D3974" t="inlineStr">
        <is>
          <t>Unmeasured</t>
        </is>
      </c>
      <c r="E3974" t="inlineStr">
        <is>
          <t>Not coded</t>
        </is>
      </c>
      <c r="F3974"/>
      <c r="G3974"/>
      <c r="H3974"/>
      <c r="I3974"/>
      <c r="J3974"/>
      <c r="K3974"/>
      <c r="L3974" t="inlineStr">
        <is>
          <t>Pimephales promelas</t>
        </is>
      </c>
      <c r="M3974" t="inlineStr">
        <is>
          <t>Fathead Minnow</t>
        </is>
      </c>
      <c r="N3974"/>
      <c r="O3974"/>
      <c r="P3974"/>
      <c r="Q3974"/>
      <c r="R3974"/>
      <c r="S3974"/>
      <c r="T3974"/>
      <c r="U3974"/>
      <c r="V3974" t="inlineStr">
        <is>
          <t>Static</t>
        </is>
      </c>
      <c r="W3974" t="inlineStr">
        <is>
          <t>Fresh water</t>
        </is>
      </c>
      <c r="X3974" t="inlineStr">
        <is>
          <t>Lab</t>
        </is>
      </c>
      <c r="Y3974"/>
      <c r="Z3974" t="inlineStr">
        <is>
          <t>Total</t>
        </is>
      </c>
      <c r="AA3974"/>
      <c r="AB3974" t="n">
        <v>12.0</v>
      </c>
      <c r="AC3974"/>
      <c r="AD3974"/>
      <c r="AE3974"/>
      <c r="AF3974"/>
      <c r="AG3974" t="inlineStr">
        <is>
          <t>AI mg/L</t>
        </is>
      </c>
      <c r="AH3974"/>
      <c r="AI3974"/>
      <c r="AJ3974"/>
      <c r="AK3974"/>
      <c r="AL3974"/>
      <c r="AM3974"/>
      <c r="AN3974"/>
      <c r="AO3974"/>
      <c r="AP3974"/>
      <c r="AQ3974"/>
      <c r="AR3974"/>
      <c r="AS3974"/>
      <c r="AT3974"/>
      <c r="AU3974"/>
      <c r="AV3974"/>
      <c r="AW3974"/>
      <c r="AX3974" t="inlineStr">
        <is>
          <t>Mortality</t>
        </is>
      </c>
      <c r="AY3974" t="inlineStr">
        <is>
          <t>Mortality</t>
        </is>
      </c>
      <c r="AZ3974" t="inlineStr">
        <is>
          <t>LC50</t>
        </is>
      </c>
      <c r="BA3974"/>
      <c r="BB3974" t="n">
        <v>4.0</v>
      </c>
      <c r="BC3974"/>
      <c r="BD3974"/>
      <c r="BE3974"/>
      <c r="BF3974"/>
      <c r="BG3974" t="inlineStr">
        <is>
          <t>Day(s)</t>
        </is>
      </c>
      <c r="BH3974"/>
      <c r="BI3974" t="inlineStr">
        <is>
          <t>DTXSID60858781</t>
        </is>
      </c>
      <c r="BJ3974"/>
      <c r="BK3974"/>
      <c r="BL3974"/>
      <c r="BM3974"/>
      <c r="BN3974"/>
      <c r="BO3974"/>
      <c r="BP3974"/>
      <c r="BQ3974"/>
      <c r="BR3974"/>
      <c r="BS3974"/>
      <c r="BT3974" t="inlineStr">
        <is>
          <t>--</t>
        </is>
      </c>
      <c r="BU3974"/>
      <c r="BV3974"/>
      <c r="BW3974"/>
      <c r="BX3974"/>
      <c r="BY3974"/>
      <c r="BZ3974"/>
      <c r="CA3974"/>
      <c r="CB3974"/>
      <c r="CC3974"/>
      <c r="CD3974"/>
      <c r="CE3974"/>
      <c r="CF3974"/>
      <c r="CG3974"/>
      <c r="CH3974"/>
      <c r="CI3974"/>
      <c r="CJ3974"/>
      <c r="CK3974" t="inlineStr">
        <is>
          <t>Tarzwell,C.M., and C. Henderson</t>
        </is>
      </c>
      <c r="CL3974" t="n">
        <v>2042.0</v>
      </c>
      <c r="CM3974" t="inlineStr">
        <is>
          <t>Toxicity of Less Common Metals to Fishes</t>
        </is>
      </c>
      <c r="CN3974" t="inlineStr">
        <is>
          <t>Ind. Wastes5:12-</t>
        </is>
      </c>
      <c r="CO3974" t="n">
        <v>1960.0</v>
      </c>
      <c r="CP3974" t="inlineStr">
        <is>
          <t>Tarzwell,C.M., and C. Henderson (1960). Toxicity of Less Common Metals to Fishes. Ind. Wastes, 5, 12-. ECOREF#:2042</t>
        </is>
      </c>
    </row>
    <row r="3975">
      <c r="A3975" t="n">
        <v>1.1097691E7</v>
      </c>
      <c r="B3975" t="inlineStr">
        <is>
          <t>PCB 1254</t>
        </is>
      </c>
      <c r="C3975"/>
      <c r="D3975" t="inlineStr">
        <is>
          <t>Measured</t>
        </is>
      </c>
      <c r="E3975" t="inlineStr">
        <is>
          <t>Not coded</t>
        </is>
      </c>
      <c r="F3975"/>
      <c r="G3975"/>
      <c r="H3975"/>
      <c r="I3975"/>
      <c r="J3975"/>
      <c r="K3975"/>
      <c r="L3975" t="inlineStr">
        <is>
          <t>Pimephales promelas</t>
        </is>
      </c>
      <c r="M3975" t="inlineStr">
        <is>
          <t>Fathead Minnow</t>
        </is>
      </c>
      <c r="N3975"/>
      <c r="O3975"/>
      <c r="P3975" t="n">
        <v>2.0</v>
      </c>
      <c r="Q3975"/>
      <c r="R3975"/>
      <c r="S3975"/>
      <c r="T3975"/>
      <c r="U3975" t="inlineStr">
        <is>
          <t>Month(s)</t>
        </is>
      </c>
      <c r="V3975" t="inlineStr">
        <is>
          <t>Flow-through</t>
        </is>
      </c>
      <c r="W3975" t="inlineStr">
        <is>
          <t>Fresh water</t>
        </is>
      </c>
      <c r="X3975" t="inlineStr">
        <is>
          <t>Lab</t>
        </is>
      </c>
      <c r="Y3975"/>
      <c r="Z3975" t="inlineStr">
        <is>
          <t>Active ingredient</t>
        </is>
      </c>
      <c r="AA3975" t="inlineStr">
        <is>
          <t>&gt;</t>
        </is>
      </c>
      <c r="AB3975" t="n">
        <v>0.033</v>
      </c>
      <c r="AC3975"/>
      <c r="AD3975"/>
      <c r="AE3975"/>
      <c r="AF3975"/>
      <c r="AG3975" t="inlineStr">
        <is>
          <t>AI mg/L</t>
        </is>
      </c>
      <c r="AH3975"/>
      <c r="AI3975"/>
      <c r="AJ3975"/>
      <c r="AK3975"/>
      <c r="AL3975"/>
      <c r="AM3975"/>
      <c r="AN3975"/>
      <c r="AO3975"/>
      <c r="AP3975"/>
      <c r="AQ3975"/>
      <c r="AR3975"/>
      <c r="AS3975"/>
      <c r="AT3975"/>
      <c r="AU3975"/>
      <c r="AV3975"/>
      <c r="AW3975"/>
      <c r="AX3975" t="inlineStr">
        <is>
          <t>Mortality</t>
        </is>
      </c>
      <c r="AY3975" t="inlineStr">
        <is>
          <t>Mortality</t>
        </is>
      </c>
      <c r="AZ3975" t="inlineStr">
        <is>
          <t>LC50</t>
        </is>
      </c>
      <c r="BA3975"/>
      <c r="BB3975" t="n">
        <v>4.0</v>
      </c>
      <c r="BC3975"/>
      <c r="BD3975"/>
      <c r="BE3975"/>
      <c r="BF3975"/>
      <c r="BG3975" t="inlineStr">
        <is>
          <t>Day(s)</t>
        </is>
      </c>
      <c r="BH3975"/>
      <c r="BI3975" t="inlineStr">
        <is>
          <t>DTXSID5020100</t>
        </is>
      </c>
      <c r="BJ3975" t="inlineStr">
        <is>
          <t>10.1577/1548-8659(1974)103&lt;562:EOPBCO&gt;2.0.CO;2</t>
        </is>
      </c>
      <c r="BK3975"/>
      <c r="BL3975"/>
      <c r="BM3975"/>
      <c r="BN3975"/>
      <c r="BO3975"/>
      <c r="BP3975"/>
      <c r="BQ3975"/>
      <c r="BR3975"/>
      <c r="BS3975"/>
      <c r="BT3975" t="inlineStr">
        <is>
          <t>--</t>
        </is>
      </c>
      <c r="BU3975"/>
      <c r="BV3975"/>
      <c r="BW3975"/>
      <c r="BX3975"/>
      <c r="BY3975"/>
      <c r="BZ3975"/>
      <c r="CA3975"/>
      <c r="CB3975"/>
      <c r="CC3975"/>
      <c r="CD3975"/>
      <c r="CE3975"/>
      <c r="CF3975"/>
      <c r="CG3975"/>
      <c r="CH3975"/>
      <c r="CI3975"/>
      <c r="CJ3975"/>
      <c r="CK3975" t="inlineStr">
        <is>
          <t>Nebeker,A.V., F.A. Puglisi, and D.L. DeFoe</t>
        </is>
      </c>
      <c r="CL3975" t="n">
        <v>679.0</v>
      </c>
      <c r="CM3975" t="inlineStr">
        <is>
          <t>Effect of Polychlorinated Biphenyl Compounds on Survival and Reproduction of the Fathead Minnow and Flagfish</t>
        </is>
      </c>
      <c r="CN3975" t="inlineStr">
        <is>
          <t>Trans. Am. Fish. Soc.103(3): 562-568</t>
        </is>
      </c>
      <c r="CO3975" t="n">
        <v>1974.0</v>
      </c>
      <c r="CP3975" t="inlineStr">
        <is>
          <t>Nebeker,A.V., F.A. Puglisi, and D.L. DeFoe (1974). Effect of Polychlorinated Biphenyl Compounds on Survival and Reproduction of the Fathead Minnow and Flagfish. Trans. Am. Fish. Soc., 103, (3), 562-568. doi:10.1577/1548-8659(1974)103&lt;562:EOPBCO&gt;2.0.CO;2. ECOREF#:679</t>
        </is>
      </c>
    </row>
    <row r="3976">
      <c r="A3976" t="n">
        <v>1.1097691E7</v>
      </c>
      <c r="B3976" t="inlineStr">
        <is>
          <t>PCB 1254</t>
        </is>
      </c>
      <c r="C3976"/>
      <c r="D3976" t="inlineStr">
        <is>
          <t>Measured</t>
        </is>
      </c>
      <c r="E3976" t="inlineStr">
        <is>
          <t>Not coded</t>
        </is>
      </c>
      <c r="F3976"/>
      <c r="G3976"/>
      <c r="H3976"/>
      <c r="I3976"/>
      <c r="J3976"/>
      <c r="K3976"/>
      <c r="L3976" t="inlineStr">
        <is>
          <t>Pimephales promelas</t>
        </is>
      </c>
      <c r="M3976" t="inlineStr">
        <is>
          <t>Fathead Minnow</t>
        </is>
      </c>
      <c r="N3976" t="inlineStr">
        <is>
          <t>New, newly or recent hatch</t>
        </is>
      </c>
      <c r="O3976"/>
      <c r="P3976"/>
      <c r="Q3976"/>
      <c r="R3976"/>
      <c r="S3976"/>
      <c r="T3976"/>
      <c r="U3976"/>
      <c r="V3976" t="inlineStr">
        <is>
          <t>Flow-through</t>
        </is>
      </c>
      <c r="W3976" t="inlineStr">
        <is>
          <t>Fresh water</t>
        </is>
      </c>
      <c r="X3976" t="inlineStr">
        <is>
          <t>Lab</t>
        </is>
      </c>
      <c r="Y3976"/>
      <c r="Z3976" t="inlineStr">
        <is>
          <t>Active ingredient</t>
        </is>
      </c>
      <c r="AA3976"/>
      <c r="AB3976" t="n">
        <v>0.0077</v>
      </c>
      <c r="AC3976"/>
      <c r="AD3976"/>
      <c r="AE3976"/>
      <c r="AF3976"/>
      <c r="AG3976" t="inlineStr">
        <is>
          <t>AI mg/L</t>
        </is>
      </c>
      <c r="AH3976"/>
      <c r="AI3976"/>
      <c r="AJ3976"/>
      <c r="AK3976"/>
      <c r="AL3976"/>
      <c r="AM3976"/>
      <c r="AN3976"/>
      <c r="AO3976"/>
      <c r="AP3976"/>
      <c r="AQ3976"/>
      <c r="AR3976"/>
      <c r="AS3976"/>
      <c r="AT3976"/>
      <c r="AU3976"/>
      <c r="AV3976"/>
      <c r="AW3976"/>
      <c r="AX3976" t="inlineStr">
        <is>
          <t>Mortality</t>
        </is>
      </c>
      <c r="AY3976" t="inlineStr">
        <is>
          <t>Mortality</t>
        </is>
      </c>
      <c r="AZ3976" t="inlineStr">
        <is>
          <t>LC50</t>
        </is>
      </c>
      <c r="BA3976"/>
      <c r="BB3976" t="n">
        <v>4.0</v>
      </c>
      <c r="BC3976"/>
      <c r="BD3976"/>
      <c r="BE3976"/>
      <c r="BF3976"/>
      <c r="BG3976" t="inlineStr">
        <is>
          <t>Day(s)</t>
        </is>
      </c>
      <c r="BH3976"/>
      <c r="BI3976" t="inlineStr">
        <is>
          <t>DTXSID5020100</t>
        </is>
      </c>
      <c r="BJ3976" t="inlineStr">
        <is>
          <t>10.1577/1548-8659(1974)103&lt;562:EOPBCO&gt;2.0.CO;2</t>
        </is>
      </c>
      <c r="BK3976"/>
      <c r="BL3976"/>
      <c r="BM3976"/>
      <c r="BN3976"/>
      <c r="BO3976"/>
      <c r="BP3976"/>
      <c r="BQ3976"/>
      <c r="BR3976"/>
      <c r="BS3976"/>
      <c r="BT3976" t="inlineStr">
        <is>
          <t>--</t>
        </is>
      </c>
      <c r="BU3976"/>
      <c r="BV3976"/>
      <c r="BW3976"/>
      <c r="BX3976"/>
      <c r="BY3976"/>
      <c r="BZ3976"/>
      <c r="CA3976"/>
      <c r="CB3976"/>
      <c r="CC3976"/>
      <c r="CD3976"/>
      <c r="CE3976"/>
      <c r="CF3976"/>
      <c r="CG3976"/>
      <c r="CH3976"/>
      <c r="CI3976"/>
      <c r="CJ3976"/>
      <c r="CK3976" t="inlineStr">
        <is>
          <t>Nebeker,A.V., F.A. Puglisi, and D.L. DeFoe</t>
        </is>
      </c>
      <c r="CL3976" t="n">
        <v>679.0</v>
      </c>
      <c r="CM3976" t="inlineStr">
        <is>
          <t>Effect of Polychlorinated Biphenyl Compounds on Survival and Reproduction of the Fathead Minnow and Flagfish</t>
        </is>
      </c>
      <c r="CN3976" t="inlineStr">
        <is>
          <t>Trans. Am. Fish. Soc.103(3): 562-568</t>
        </is>
      </c>
      <c r="CO3976" t="n">
        <v>1974.0</v>
      </c>
      <c r="CP3976" t="inlineStr">
        <is>
          <t>Nebeker,A.V., F.A. Puglisi, and D.L. DeFoe (1974). Effect of Polychlorinated Biphenyl Compounds on Survival and Reproduction of the Fathead Minnow and Flagfish. Trans. Am. Fish. Soc., 103, (3), 562-568. doi:10.1577/1548-8659(1974)103&lt;562:EOPBCO&gt;2.0.CO;2. ECOREF#:679</t>
        </is>
      </c>
    </row>
    <row r="3977">
      <c r="A3977" t="n">
        <v>1.1118722E7</v>
      </c>
      <c r="B3977" t="inlineStr">
        <is>
          <t>Antimycin</t>
        </is>
      </c>
      <c r="C3977"/>
      <c r="D3977" t="inlineStr">
        <is>
          <t>Unmeasured</t>
        </is>
      </c>
      <c r="E3977" t="inlineStr">
        <is>
          <t>Not coded</t>
        </is>
      </c>
      <c r="F3977"/>
      <c r="G3977" t="n">
        <v>95.5</v>
      </c>
      <c r="H3977"/>
      <c r="I3977"/>
      <c r="J3977"/>
      <c r="K3977"/>
      <c r="L3977" t="inlineStr">
        <is>
          <t>Pimephales promelas</t>
        </is>
      </c>
      <c r="M3977" t="inlineStr">
        <is>
          <t>Fathead Minnow</t>
        </is>
      </c>
      <c r="N3977"/>
      <c r="O3977"/>
      <c r="P3977"/>
      <c r="Q3977"/>
      <c r="R3977"/>
      <c r="S3977"/>
      <c r="T3977"/>
      <c r="U3977"/>
      <c r="V3977" t="inlineStr">
        <is>
          <t>Static</t>
        </is>
      </c>
      <c r="W3977" t="inlineStr">
        <is>
          <t>Fresh water</t>
        </is>
      </c>
      <c r="X3977" t="inlineStr">
        <is>
          <t>Lab</t>
        </is>
      </c>
      <c r="Y3977"/>
      <c r="Z3977" t="inlineStr">
        <is>
          <t>Active ingredient</t>
        </is>
      </c>
      <c r="AA3977"/>
      <c r="AB3977" t="n">
        <v>3.22E-5</v>
      </c>
      <c r="AC3977"/>
      <c r="AD3977" t="n">
        <v>2.03E-5</v>
      </c>
      <c r="AE3977"/>
      <c r="AF3977" t="n">
        <v>5.05E-5</v>
      </c>
      <c r="AG3977" t="inlineStr">
        <is>
          <t>AI mg/L</t>
        </is>
      </c>
      <c r="AH3977"/>
      <c r="AI3977"/>
      <c r="AJ3977"/>
      <c r="AK3977"/>
      <c r="AL3977"/>
      <c r="AM3977"/>
      <c r="AN3977"/>
      <c r="AO3977"/>
      <c r="AP3977"/>
      <c r="AQ3977"/>
      <c r="AR3977"/>
      <c r="AS3977"/>
      <c r="AT3977"/>
      <c r="AU3977"/>
      <c r="AV3977"/>
      <c r="AW3977"/>
      <c r="AX3977" t="inlineStr">
        <is>
          <t>Mortality</t>
        </is>
      </c>
      <c r="AY3977" t="inlineStr">
        <is>
          <t>Mortality</t>
        </is>
      </c>
      <c r="AZ3977" t="inlineStr">
        <is>
          <t>LC50</t>
        </is>
      </c>
      <c r="BA3977"/>
      <c r="BB3977" t="n">
        <v>4.0</v>
      </c>
      <c r="BC3977"/>
      <c r="BD3977"/>
      <c r="BE3977"/>
      <c r="BF3977"/>
      <c r="BG3977" t="inlineStr">
        <is>
          <t>Day(s)</t>
        </is>
      </c>
      <c r="BH3977" t="inlineStr">
        <is>
          <t>Pure</t>
        </is>
      </c>
      <c r="BI3977" t="inlineStr">
        <is>
          <t>DTXSID4044163</t>
        </is>
      </c>
      <c r="BJ3977"/>
      <c r="BK3977"/>
      <c r="BL3977"/>
      <c r="BM3977"/>
      <c r="BN3977"/>
      <c r="BO3977"/>
      <c r="BP3977"/>
      <c r="BQ3977"/>
      <c r="BR3977"/>
      <c r="BS3977"/>
      <c r="BT3977" t="inlineStr">
        <is>
          <t>--</t>
        </is>
      </c>
      <c r="BU3977"/>
      <c r="BV3977"/>
      <c r="BW3977"/>
      <c r="BX3977"/>
      <c r="BY3977"/>
      <c r="BZ3977"/>
      <c r="CA3977"/>
      <c r="CB3977"/>
      <c r="CC3977"/>
      <c r="CD3977"/>
      <c r="CE3977"/>
      <c r="CF3977"/>
      <c r="CG3977"/>
      <c r="CH3977"/>
      <c r="CI3977"/>
      <c r="CJ3977"/>
      <c r="CK3977" t="inlineStr">
        <is>
          <t>Schoettger,R.A.</t>
        </is>
      </c>
      <c r="CL3977" t="n">
        <v>6615.0</v>
      </c>
      <c r="CM3977" t="inlineStr">
        <is>
          <t>Fish-Pesticide Research Laboratory</t>
        </is>
      </c>
      <c r="CN3977" t="inlineStr">
        <is>
          <t>In: Prog. in Sport Fish. Res., U.S. Dep. Interior, Bur. Sport Fish. and Wildl. Res., Publ. No.106:2-40</t>
        </is>
      </c>
      <c r="CO3977" t="n">
        <v>1970.0</v>
      </c>
      <c r="CP3977" t="inlineStr">
        <is>
          <t>Schoettger,R.A. (1970). Fish-Pesticide Research Laboratory. In: Prog. in Sport Fish. Res., U.S. Dep. Interior, Bur. Sport Fish. and Wildl. Res., Publ. No.106, 2-40. ECOREF#:6615</t>
        </is>
      </c>
    </row>
    <row r="3978">
      <c r="A3978" t="n">
        <v>1.2125018E7</v>
      </c>
      <c r="B3978" t="inlineStr">
        <is>
          <t>Ammonium fluoride</t>
        </is>
      </c>
      <c r="C3978"/>
      <c r="D3978" t="inlineStr">
        <is>
          <t>Measured</t>
        </is>
      </c>
      <c r="E3978" t="inlineStr">
        <is>
          <t>United States Environmental Protection Agency</t>
        </is>
      </c>
      <c r="F3978"/>
      <c r="G3978"/>
      <c r="H3978"/>
      <c r="I3978"/>
      <c r="J3978"/>
      <c r="K3978"/>
      <c r="L3978" t="inlineStr">
        <is>
          <t>Pimephales promelas</t>
        </is>
      </c>
      <c r="M3978" t="inlineStr">
        <is>
          <t>Fathead Minnow</t>
        </is>
      </c>
      <c r="N3978"/>
      <c r="O3978"/>
      <c r="P3978"/>
      <c r="Q3978"/>
      <c r="R3978"/>
      <c r="S3978"/>
      <c r="T3978"/>
      <c r="U3978"/>
      <c r="V3978" t="inlineStr">
        <is>
          <t>Static</t>
        </is>
      </c>
      <c r="W3978" t="inlineStr">
        <is>
          <t>Fresh water</t>
        </is>
      </c>
      <c r="X3978" t="inlineStr">
        <is>
          <t>Lab</t>
        </is>
      </c>
      <c r="Y3978"/>
      <c r="Z3978" t="inlineStr">
        <is>
          <t>Total</t>
        </is>
      </c>
      <c r="AA3978"/>
      <c r="AB3978" t="n">
        <v>346.6</v>
      </c>
      <c r="AC3978"/>
      <c r="AD3978"/>
      <c r="AE3978"/>
      <c r="AF3978"/>
      <c r="AG3978" t="inlineStr">
        <is>
          <t>AI mg/L</t>
        </is>
      </c>
      <c r="AH3978"/>
      <c r="AI3978"/>
      <c r="AJ3978"/>
      <c r="AK3978"/>
      <c r="AL3978"/>
      <c r="AM3978"/>
      <c r="AN3978"/>
      <c r="AO3978"/>
      <c r="AP3978"/>
      <c r="AQ3978"/>
      <c r="AR3978"/>
      <c r="AS3978"/>
      <c r="AT3978"/>
      <c r="AU3978"/>
      <c r="AV3978"/>
      <c r="AW3978"/>
      <c r="AX3978" t="inlineStr">
        <is>
          <t>Mortality</t>
        </is>
      </c>
      <c r="AY3978" t="inlineStr">
        <is>
          <t>Mortality</t>
        </is>
      </c>
      <c r="AZ3978" t="inlineStr">
        <is>
          <t>LC50</t>
        </is>
      </c>
      <c r="BA3978"/>
      <c r="BB3978" t="n">
        <v>4.0</v>
      </c>
      <c r="BC3978"/>
      <c r="BD3978"/>
      <c r="BE3978"/>
      <c r="BF3978"/>
      <c r="BG3978" t="inlineStr">
        <is>
          <t>Day(s)</t>
        </is>
      </c>
      <c r="BH3978"/>
      <c r="BI3978" t="inlineStr">
        <is>
          <t>DTXSID6050463</t>
        </is>
      </c>
      <c r="BJ3978" t="inlineStr">
        <is>
          <t>10.1016/0043-1354(79)90084-8</t>
        </is>
      </c>
      <c r="BK3978"/>
      <c r="BL3978" t="inlineStr">
        <is>
          <t>Acute</t>
        </is>
      </c>
      <c r="BM3978"/>
      <c r="BN3978"/>
      <c r="BO3978"/>
      <c r="BP3978"/>
      <c r="BQ3978"/>
      <c r="BR3978"/>
      <c r="BS3978"/>
      <c r="BT3978" t="inlineStr">
        <is>
          <t>--</t>
        </is>
      </c>
      <c r="BU3978"/>
      <c r="BV3978"/>
      <c r="BW3978"/>
      <c r="BX3978"/>
      <c r="BY3978"/>
      <c r="BZ3978"/>
      <c r="CA3978"/>
      <c r="CB3978"/>
      <c r="CC3978"/>
      <c r="CD3978"/>
      <c r="CE3978"/>
      <c r="CF3978"/>
      <c r="CG3978"/>
      <c r="CH3978"/>
      <c r="CI3978" t="inlineStr">
        <is>
          <t xml:space="preserve">CONC1/BASED ON MEASURED CONCS// </t>
        </is>
      </c>
      <c r="CJ3978" t="inlineStr">
        <is>
          <t xml:space="preserve">SOURCE/FROM THE EPA NEWTOWN FISH TOXICOLOGY STATION, CINCINNATI, OHIO//TMETH/EPA-660-3-75-009//MEDIA/UNAERATED RECONSTITUTED SOFT WATER//  CONC1/BASED ON MEASURED CONCS// </t>
        </is>
      </c>
      <c r="CK3978" t="inlineStr">
        <is>
          <t>Curtis,M.W., T.L. Copeland, and C.H. Ward</t>
        </is>
      </c>
      <c r="CL3978" t="n">
        <v>875.0</v>
      </c>
      <c r="CM3978" t="inlineStr">
        <is>
          <t>Acute Toxicity of 12 Industrial Chemicals to Freshwater and Saltwater Organisms</t>
        </is>
      </c>
      <c r="CN3978" t="inlineStr">
        <is>
          <t>Water Res.13(2): 137-141</t>
        </is>
      </c>
      <c r="CO3978" t="n">
        <v>1979.0</v>
      </c>
      <c r="CP3978" t="inlineStr">
        <is>
          <t>Curtis,M.W., T.L. Copeland, and C.H. Ward (1979). Acute Toxicity of 12 Industrial Chemicals to Freshwater and Saltwater Organisms. Water Res., 13, (2), 137-141. doi:10.1016/0043-1354(79)90084-8. ECOREF#:875</t>
        </is>
      </c>
    </row>
    <row r="3979">
      <c r="A3979" t="n">
        <v>1.2125029E7</v>
      </c>
      <c r="B3979" t="inlineStr">
        <is>
          <t>Ammonium chloride ((NH4)Cl)</t>
        </is>
      </c>
      <c r="C3979" t="inlineStr">
        <is>
          <t>Technical grade, technical product, technical formulation</t>
        </is>
      </c>
      <c r="D3979" t="inlineStr">
        <is>
          <t>Measured</t>
        </is>
      </c>
      <c r="E3979" t="inlineStr">
        <is>
          <t>Not coded</t>
        </is>
      </c>
      <c r="F3979" t="inlineStr">
        <is>
          <t>&gt;</t>
        </is>
      </c>
      <c r="G3979" t="n">
        <v>99.0</v>
      </c>
      <c r="H3979"/>
      <c r="I3979"/>
      <c r="J3979"/>
      <c r="K3979"/>
      <c r="L3979" t="inlineStr">
        <is>
          <t>Pimephales promelas</t>
        </is>
      </c>
      <c r="M3979" t="inlineStr">
        <is>
          <t>Fathead Minnow</t>
        </is>
      </c>
      <c r="N3979"/>
      <c r="O3979"/>
      <c r="P3979"/>
      <c r="Q3979"/>
      <c r="R3979"/>
      <c r="S3979"/>
      <c r="T3979"/>
      <c r="U3979"/>
      <c r="V3979" t="inlineStr">
        <is>
          <t>Flow-through</t>
        </is>
      </c>
      <c r="W3979" t="inlineStr">
        <is>
          <t>Fresh water</t>
        </is>
      </c>
      <c r="X3979" t="inlineStr">
        <is>
          <t>Lab</t>
        </is>
      </c>
      <c r="Y3979"/>
      <c r="Z3979" t="inlineStr">
        <is>
          <t>Unionized</t>
        </is>
      </c>
      <c r="AA3979"/>
      <c r="AB3979" t="n">
        <v>1.98</v>
      </c>
      <c r="AC3979"/>
      <c r="AD3979" t="n">
        <v>1.67</v>
      </c>
      <c r="AE3979"/>
      <c r="AF3979" t="n">
        <v>2.36</v>
      </c>
      <c r="AG3979" t="inlineStr">
        <is>
          <t>AI mg/L</t>
        </is>
      </c>
      <c r="AH3979"/>
      <c r="AI3979"/>
      <c r="AJ3979"/>
      <c r="AK3979"/>
      <c r="AL3979"/>
      <c r="AM3979"/>
      <c r="AN3979"/>
      <c r="AO3979"/>
      <c r="AP3979"/>
      <c r="AQ3979"/>
      <c r="AR3979"/>
      <c r="AS3979"/>
      <c r="AT3979"/>
      <c r="AU3979"/>
      <c r="AV3979"/>
      <c r="AW3979"/>
      <c r="AX3979" t="inlineStr">
        <is>
          <t>Mortality</t>
        </is>
      </c>
      <c r="AY3979" t="inlineStr">
        <is>
          <t>Mortality</t>
        </is>
      </c>
      <c r="AZ3979" t="inlineStr">
        <is>
          <t>LC50</t>
        </is>
      </c>
      <c r="BA3979"/>
      <c r="BB3979" t="n">
        <v>4.0</v>
      </c>
      <c r="BC3979"/>
      <c r="BD3979"/>
      <c r="BE3979"/>
      <c r="BF3979"/>
      <c r="BG3979" t="inlineStr">
        <is>
          <t>Day(s)</t>
        </is>
      </c>
      <c r="BH3979" t="inlineStr">
        <is>
          <t>Pure</t>
        </is>
      </c>
      <c r="BI3979" t="inlineStr">
        <is>
          <t>DTXSID0020078</t>
        </is>
      </c>
      <c r="BJ3979" t="inlineStr">
        <is>
          <t>10.1007/BF01606682</t>
        </is>
      </c>
      <c r="BK3979"/>
      <c r="BL3979"/>
      <c r="BM3979"/>
      <c r="BN3979"/>
      <c r="BO3979"/>
      <c r="BP3979"/>
      <c r="BQ3979"/>
      <c r="BR3979"/>
      <c r="BS3979"/>
      <c r="BT3979" t="inlineStr">
        <is>
          <t>--</t>
        </is>
      </c>
      <c r="BU3979"/>
      <c r="BV3979"/>
      <c r="BW3979"/>
      <c r="BX3979"/>
      <c r="BY3979"/>
      <c r="BZ3979"/>
      <c r="CA3979"/>
      <c r="CB3979"/>
      <c r="CC3979"/>
      <c r="CD3979"/>
      <c r="CE3979"/>
      <c r="CF3979"/>
      <c r="CG3979"/>
      <c r="CH3979"/>
      <c r="CI3979"/>
      <c r="CJ3979"/>
      <c r="CK3979" t="inlineStr">
        <is>
          <t>Arthur,J.W., C.W. West, K.N. Allen, and S.F. Hedtke</t>
        </is>
      </c>
      <c r="CL3979" t="n">
        <v>12116.0</v>
      </c>
      <c r="CM3979" t="inlineStr">
        <is>
          <t>Seasonal Toxicity of Ammonia to Five Fish and Nine Invertebrate Species</t>
        </is>
      </c>
      <c r="CN3979" t="inlineStr">
        <is>
          <t>Bull. Environ. Contam. Toxicol.38(2): 324-331</t>
        </is>
      </c>
      <c r="CO3979" t="n">
        <v>1987.0</v>
      </c>
      <c r="CP3979" t="inlineStr">
        <is>
          <t>Arthur,J.W., C.W. West, K.N. Allen, and S.F. Hedtke (1987). Seasonal Toxicity of Ammonia to Five Fish and Nine Invertebrate Species. Bull. Environ. Contam. Toxicol., 38, (2), 324-331. doi:10.1007/BF01606682. ECOREF#:12116</t>
        </is>
      </c>
    </row>
    <row r="3980">
      <c r="A3980" t="n">
        <v>1.2125029E7</v>
      </c>
      <c r="B3980" t="inlineStr">
        <is>
          <t>Ammonium chloride ((NH4)Cl)</t>
        </is>
      </c>
      <c r="C3980"/>
      <c r="D3980" t="inlineStr">
        <is>
          <t>Unmeasured</t>
        </is>
      </c>
      <c r="E3980" t="inlineStr">
        <is>
          <t>Not reported</t>
        </is>
      </c>
      <c r="F3980"/>
      <c r="G3980"/>
      <c r="H3980"/>
      <c r="I3980"/>
      <c r="J3980"/>
      <c r="K3980"/>
      <c r="L3980" t="inlineStr">
        <is>
          <t>Pimephales promelas</t>
        </is>
      </c>
      <c r="M3980" t="inlineStr">
        <is>
          <t>Fathead Minnow</t>
        </is>
      </c>
      <c r="N3980"/>
      <c r="O3980"/>
      <c r="P3980"/>
      <c r="Q3980"/>
      <c r="R3980"/>
      <c r="S3980"/>
      <c r="T3980"/>
      <c r="U3980"/>
      <c r="V3980" t="inlineStr">
        <is>
          <t>Static</t>
        </is>
      </c>
      <c r="W3980" t="inlineStr">
        <is>
          <t>Fresh water</t>
        </is>
      </c>
      <c r="X3980" t="inlineStr">
        <is>
          <t>Lab</t>
        </is>
      </c>
      <c r="Y3980"/>
      <c r="Z3980" t="inlineStr">
        <is>
          <t>Total</t>
        </is>
      </c>
      <c r="AA3980"/>
      <c r="AB3980" t="n">
        <v>22.0</v>
      </c>
      <c r="AC3980"/>
      <c r="AD3980" t="n">
        <v>20.0</v>
      </c>
      <c r="AE3980"/>
      <c r="AF3980" t="n">
        <v>23.0</v>
      </c>
      <c r="AG3980" t="inlineStr">
        <is>
          <t>AI mg/L</t>
        </is>
      </c>
      <c r="AH3980" t="inlineStr">
        <is>
          <t>Unionized</t>
        </is>
      </c>
      <c r="AI3980"/>
      <c r="AJ3980" t="n">
        <v>1.69</v>
      </c>
      <c r="AK3980"/>
      <c r="AL3980" t="n">
        <v>1.54</v>
      </c>
      <c r="AM3980"/>
      <c r="AN3980" t="n">
        <v>1.77</v>
      </c>
      <c r="AO3980" t="inlineStr">
        <is>
          <t>AI mg/L</t>
        </is>
      </c>
      <c r="AP3980"/>
      <c r="AQ3980"/>
      <c r="AR3980"/>
      <c r="AS3980"/>
      <c r="AT3980"/>
      <c r="AU3980"/>
      <c r="AV3980"/>
      <c r="AW3980"/>
      <c r="AX3980" t="inlineStr">
        <is>
          <t>Mortality</t>
        </is>
      </c>
      <c r="AY3980" t="inlineStr">
        <is>
          <t>Mortality</t>
        </is>
      </c>
      <c r="AZ3980" t="inlineStr">
        <is>
          <t>LC50</t>
        </is>
      </c>
      <c r="BA3980"/>
      <c r="BB3980" t="n">
        <v>4.0</v>
      </c>
      <c r="BC3980"/>
      <c r="BD3980"/>
      <c r="BE3980"/>
      <c r="BF3980"/>
      <c r="BG3980" t="inlineStr">
        <is>
          <t>Day(s)</t>
        </is>
      </c>
      <c r="BH3980"/>
      <c r="BI3980" t="inlineStr">
        <is>
          <t>DTXSID0020078</t>
        </is>
      </c>
      <c r="BJ3980"/>
      <c r="BK3980"/>
      <c r="BL3980"/>
      <c r="BM3980"/>
      <c r="BN3980"/>
      <c r="BO3980"/>
      <c r="BP3980"/>
      <c r="BQ3980"/>
      <c r="BR3980"/>
      <c r="BS3980"/>
      <c r="BT3980" t="inlineStr">
        <is>
          <t>--</t>
        </is>
      </c>
      <c r="BU3980"/>
      <c r="BV3980"/>
      <c r="BW3980"/>
      <c r="BX3980"/>
      <c r="BY3980"/>
      <c r="BZ3980"/>
      <c r="CA3980" t="inlineStr">
        <is>
          <t>--</t>
        </is>
      </c>
      <c r="CB3980"/>
      <c r="CC3980"/>
      <c r="CD3980"/>
      <c r="CE3980"/>
      <c r="CF3980"/>
      <c r="CG3980"/>
      <c r="CH3980"/>
      <c r="CI3980"/>
      <c r="CJ3980"/>
      <c r="CK3980" t="inlineStr">
        <is>
          <t>Pitts,T.</t>
        </is>
      </c>
      <c r="CL3980" t="n">
        <v>165613.0</v>
      </c>
      <c r="CM3980" t="inlineStr">
        <is>
          <t>Presentation of Evidence Concerning Water Quality Classifications and Standards for the Cache la Poudre River, Big Thompson River, and Segments of the South Platte River</t>
        </is>
      </c>
      <c r="CN3980" t="inlineStr">
        <is>
          <t>Tom Pitts and Associates, Loveland, CO:169 p.</t>
        </is>
      </c>
      <c r="CO3980" t="n">
        <v>1980.0</v>
      </c>
      <c r="CP3980" t="inlineStr">
        <is>
          <t>Pitts,T. (1980). Presentation of Evidence Concerning Water Quality Classifications and Standards for the Cache la Poudre River, Big Thompson River, and Segments of the South Platte River. Tom Pitts and Associates, Loveland, CO, 169 p. ECOREF#:165613</t>
        </is>
      </c>
    </row>
    <row r="3981">
      <c r="A3981" t="n">
        <v>1.2125029E7</v>
      </c>
      <c r="B3981" t="inlineStr">
        <is>
          <t>Ammonium chloride ((NH4)Cl)</t>
        </is>
      </c>
      <c r="C3981"/>
      <c r="D3981" t="inlineStr">
        <is>
          <t>Measured</t>
        </is>
      </c>
      <c r="E3981" t="inlineStr">
        <is>
          <t>Not reported</t>
        </is>
      </c>
      <c r="F3981"/>
      <c r="G3981"/>
      <c r="H3981"/>
      <c r="I3981"/>
      <c r="J3981"/>
      <c r="K3981"/>
      <c r="L3981" t="inlineStr">
        <is>
          <t>Pimephales promelas</t>
        </is>
      </c>
      <c r="M3981" t="inlineStr">
        <is>
          <t>Fathead Minnow</t>
        </is>
      </c>
      <c r="N3981"/>
      <c r="O3981"/>
      <c r="P3981"/>
      <c r="Q3981"/>
      <c r="R3981"/>
      <c r="S3981"/>
      <c r="T3981"/>
      <c r="U3981"/>
      <c r="V3981" t="inlineStr">
        <is>
          <t>Flow-through</t>
        </is>
      </c>
      <c r="W3981" t="inlineStr">
        <is>
          <t>Fresh water</t>
        </is>
      </c>
      <c r="X3981" t="inlineStr">
        <is>
          <t>Lab</t>
        </is>
      </c>
      <c r="Y3981"/>
      <c r="Z3981" t="inlineStr">
        <is>
          <t>Unionized</t>
        </is>
      </c>
      <c r="AA3981"/>
      <c r="AB3981" t="n">
        <v>1.54</v>
      </c>
      <c r="AC3981"/>
      <c r="AD3981" t="n">
        <v>1.44</v>
      </c>
      <c r="AE3981"/>
      <c r="AF3981" t="n">
        <v>1.63</v>
      </c>
      <c r="AG3981" t="inlineStr">
        <is>
          <t>AI mg/L</t>
        </is>
      </c>
      <c r="AH3981"/>
      <c r="AI3981"/>
      <c r="AJ3981"/>
      <c r="AK3981"/>
      <c r="AL3981"/>
      <c r="AM3981"/>
      <c r="AN3981"/>
      <c r="AO3981"/>
      <c r="AP3981"/>
      <c r="AQ3981"/>
      <c r="AR3981"/>
      <c r="AS3981"/>
      <c r="AT3981"/>
      <c r="AU3981"/>
      <c r="AV3981"/>
      <c r="AW3981"/>
      <c r="AX3981" t="inlineStr">
        <is>
          <t>Mortality</t>
        </is>
      </c>
      <c r="AY3981" t="inlineStr">
        <is>
          <t>Mortality</t>
        </is>
      </c>
      <c r="AZ3981" t="inlineStr">
        <is>
          <t>LC50</t>
        </is>
      </c>
      <c r="BA3981"/>
      <c r="BB3981" t="n">
        <v>4.0</v>
      </c>
      <c r="BC3981"/>
      <c r="BD3981"/>
      <c r="BE3981"/>
      <c r="BF3981"/>
      <c r="BG3981" t="inlineStr">
        <is>
          <t>Day(s)</t>
        </is>
      </c>
      <c r="BH3981"/>
      <c r="BI3981" t="inlineStr">
        <is>
          <t>DTXSID0020078</t>
        </is>
      </c>
      <c r="BJ3981"/>
      <c r="BK3981"/>
      <c r="BL3981"/>
      <c r="BM3981"/>
      <c r="BN3981"/>
      <c r="BO3981"/>
      <c r="BP3981"/>
      <c r="BQ3981"/>
      <c r="BR3981"/>
      <c r="BS3981"/>
      <c r="BT3981" t="inlineStr">
        <is>
          <t>--</t>
        </is>
      </c>
      <c r="BU3981"/>
      <c r="BV3981"/>
      <c r="BW3981"/>
      <c r="BX3981"/>
      <c r="BY3981"/>
      <c r="BZ3981"/>
      <c r="CA3981"/>
      <c r="CB3981"/>
      <c r="CC3981"/>
      <c r="CD3981"/>
      <c r="CE3981"/>
      <c r="CF3981"/>
      <c r="CG3981"/>
      <c r="CH3981"/>
      <c r="CI3981"/>
      <c r="CJ3981" t="inlineStr">
        <is>
          <t xml:space="preserve">MEDIA/NR//   </t>
        </is>
      </c>
      <c r="CK3981" t="inlineStr">
        <is>
          <t>Swigert,J.P., and A. Spacie</t>
        </is>
      </c>
      <c r="CL3981" t="n">
        <v>10281.0</v>
      </c>
      <c r="CM3981" t="inlineStr">
        <is>
          <t>Survival and Growth of Warmwater Fishes Exposed to Ammonia Under Low Flow Conditions</t>
        </is>
      </c>
      <c r="CN3981" t="inlineStr">
        <is>
          <t>Tech.Rep.157, Purdue Univ., Water Resour.Res.Center, West Lafayette, IN:40 p.</t>
        </is>
      </c>
      <c r="CO3981" t="n">
        <v>1983.0</v>
      </c>
      <c r="CP3981" t="inlineStr">
        <is>
          <t>Swigert,J.P., and A. Spacie (1983). Survival and Growth of Warmwater Fishes Exposed to Ammonia Under Low Flow Conditions. Tech.Rep.157, Purdue Univ., Water Resour.Res.Center, West Lafayette, IN, 40 p. ECOREF#:10281</t>
        </is>
      </c>
    </row>
    <row r="3982">
      <c r="A3982" t="n">
        <v>1.2125029E7</v>
      </c>
      <c r="B3982" t="inlineStr">
        <is>
          <t>Ammonium chloride ((NH4)Cl)</t>
        </is>
      </c>
      <c r="C3982"/>
      <c r="D3982" t="inlineStr">
        <is>
          <t>Measured</t>
        </is>
      </c>
      <c r="E3982" t="inlineStr">
        <is>
          <t>Not coded</t>
        </is>
      </c>
      <c r="F3982"/>
      <c r="G3982"/>
      <c r="H3982"/>
      <c r="I3982"/>
      <c r="J3982"/>
      <c r="K3982"/>
      <c r="L3982" t="inlineStr">
        <is>
          <t>Pimephales promelas</t>
        </is>
      </c>
      <c r="M3982" t="inlineStr">
        <is>
          <t>Fathead Minnow</t>
        </is>
      </c>
      <c r="N3982" t="inlineStr">
        <is>
          <t>Juvenile</t>
        </is>
      </c>
      <c r="O3982"/>
      <c r="P3982"/>
      <c r="Q3982"/>
      <c r="R3982"/>
      <c r="S3982"/>
      <c r="T3982"/>
      <c r="U3982"/>
      <c r="V3982" t="inlineStr">
        <is>
          <t>Flow-through</t>
        </is>
      </c>
      <c r="W3982" t="inlineStr">
        <is>
          <t>Fresh water</t>
        </is>
      </c>
      <c r="X3982" t="inlineStr">
        <is>
          <t>Lab</t>
        </is>
      </c>
      <c r="Y3982"/>
      <c r="Z3982" t="inlineStr">
        <is>
          <t>Unionized</t>
        </is>
      </c>
      <c r="AA3982"/>
      <c r="AB3982" t="n">
        <v>0.4</v>
      </c>
      <c r="AC3982"/>
      <c r="AD3982" t="n">
        <v>0.35</v>
      </c>
      <c r="AE3982"/>
      <c r="AF3982" t="n">
        <v>0.45</v>
      </c>
      <c r="AG3982" t="inlineStr">
        <is>
          <t>AI mg/L</t>
        </is>
      </c>
      <c r="AH3982"/>
      <c r="AI3982"/>
      <c r="AJ3982"/>
      <c r="AK3982"/>
      <c r="AL3982"/>
      <c r="AM3982"/>
      <c r="AN3982"/>
      <c r="AO3982"/>
      <c r="AP3982"/>
      <c r="AQ3982"/>
      <c r="AR3982"/>
      <c r="AS3982"/>
      <c r="AT3982"/>
      <c r="AU3982"/>
      <c r="AV3982"/>
      <c r="AW3982"/>
      <c r="AX3982" t="inlineStr">
        <is>
          <t>Mortality</t>
        </is>
      </c>
      <c r="AY3982" t="inlineStr">
        <is>
          <t>Mortality</t>
        </is>
      </c>
      <c r="AZ3982" t="inlineStr">
        <is>
          <t>LC50</t>
        </is>
      </c>
      <c r="BA3982"/>
      <c r="BB3982" t="n">
        <v>4.0</v>
      </c>
      <c r="BC3982"/>
      <c r="BD3982"/>
      <c r="BE3982"/>
      <c r="BF3982"/>
      <c r="BG3982" t="inlineStr">
        <is>
          <t>Day(s)</t>
        </is>
      </c>
      <c r="BH3982"/>
      <c r="BI3982" t="inlineStr">
        <is>
          <t>DTXSID0020078</t>
        </is>
      </c>
      <c r="BJ3982"/>
      <c r="BK3982"/>
      <c r="BL3982"/>
      <c r="BM3982"/>
      <c r="BN3982"/>
      <c r="BO3982"/>
      <c r="BP3982"/>
      <c r="BQ3982"/>
      <c r="BR3982"/>
      <c r="BS3982"/>
      <c r="BT3982" t="inlineStr">
        <is>
          <t>--</t>
        </is>
      </c>
      <c r="BU3982"/>
      <c r="BV3982"/>
      <c r="BW3982"/>
      <c r="BX3982"/>
      <c r="BY3982"/>
      <c r="BZ3982"/>
      <c r="CA3982"/>
      <c r="CB3982"/>
      <c r="CC3982"/>
      <c r="CD3982"/>
      <c r="CE3982"/>
      <c r="CF3982"/>
      <c r="CG3982"/>
      <c r="CH3982"/>
      <c r="CI3982"/>
      <c r="CJ3982"/>
      <c r="CK3982" t="inlineStr">
        <is>
          <t>Nimmo,D.W.R., D. Link, L.P. Parrish, G.J. Rodriguez, W. Wuerthele, and P.H. Davies</t>
        </is>
      </c>
      <c r="CL3982" t="n">
        <v>69474.0</v>
      </c>
      <c r="CM3982" t="inlineStr">
        <is>
          <t>Comparison of On-Site and Laboratory Toxicity Tests:  Derivation of Site-Specific Criteria for Un-Ionized Ammonia in a Colorado Transitional Stream</t>
        </is>
      </c>
      <c r="CN3982" t="inlineStr">
        <is>
          <t>Environ. Toxicol. Chem.8(12): 1177-1189</t>
        </is>
      </c>
      <c r="CO3982" t="n">
        <v>1989.0</v>
      </c>
      <c r="CP3982" t="inlineStr">
        <is>
          <t>Nimmo,D.W.R., D. Link, L.P. Parrish, G.J. Rodriguez, W. Wuerthele, and P.H. Davies (1989). Comparison of On-Site and Laboratory Toxicity Tests:  Derivation of Site-Specific Criteria for Un-Ionized Ammonia in a Colorado Transitional Stream. Environ. Toxicol. Chem., 8, (12), 1177-1189. ECOREF#:69474</t>
        </is>
      </c>
    </row>
    <row r="3983">
      <c r="A3983" t="n">
        <v>1.2125029E7</v>
      </c>
      <c r="B3983" t="inlineStr">
        <is>
          <t>Ammonium chloride ((NH4)Cl)</t>
        </is>
      </c>
      <c r="C3983" t="inlineStr">
        <is>
          <t>Reagent Grade, Purissium, Purum, Puriss, Puris, Reinst</t>
        </is>
      </c>
      <c r="D3983" t="inlineStr">
        <is>
          <t>Measured</t>
        </is>
      </c>
      <c r="E3983" t="inlineStr">
        <is>
          <t>Not coded</t>
        </is>
      </c>
      <c r="F3983"/>
      <c r="G3983"/>
      <c r="H3983"/>
      <c r="I3983"/>
      <c r="J3983"/>
      <c r="K3983"/>
      <c r="L3983" t="inlineStr">
        <is>
          <t>Pimephales promelas</t>
        </is>
      </c>
      <c r="M3983" t="inlineStr">
        <is>
          <t>Fathead Minnow</t>
        </is>
      </c>
      <c r="N3983"/>
      <c r="O3983"/>
      <c r="P3983"/>
      <c r="Q3983"/>
      <c r="R3983" t="n">
        <v>5.0</v>
      </c>
      <c r="S3983"/>
      <c r="T3983" t="n">
        <v>6.0</v>
      </c>
      <c r="U3983" t="inlineStr">
        <is>
          <t>Day(s)</t>
        </is>
      </c>
      <c r="V3983" t="inlineStr">
        <is>
          <t>Renewal</t>
        </is>
      </c>
      <c r="W3983" t="inlineStr">
        <is>
          <t>Fresh water</t>
        </is>
      </c>
      <c r="X3983" t="inlineStr">
        <is>
          <t>Lab</t>
        </is>
      </c>
      <c r="Y3983" t="n">
        <v>8.0</v>
      </c>
      <c r="Z3983" t="inlineStr">
        <is>
          <t>Unionized</t>
        </is>
      </c>
      <c r="AA3983"/>
      <c r="AB3983" t="n">
        <v>1.18</v>
      </c>
      <c r="AC3983"/>
      <c r="AD3983" t="n">
        <v>1.07</v>
      </c>
      <c r="AE3983"/>
      <c r="AF3983" t="n">
        <v>1.31</v>
      </c>
      <c r="AG3983" t="inlineStr">
        <is>
          <t>AI mg/L</t>
        </is>
      </c>
      <c r="AH3983"/>
      <c r="AI3983"/>
      <c r="AJ3983"/>
      <c r="AK3983"/>
      <c r="AL3983"/>
      <c r="AM3983"/>
      <c r="AN3983"/>
      <c r="AO3983"/>
      <c r="AP3983"/>
      <c r="AQ3983"/>
      <c r="AR3983"/>
      <c r="AS3983"/>
      <c r="AT3983"/>
      <c r="AU3983"/>
      <c r="AV3983"/>
      <c r="AW3983"/>
      <c r="AX3983" t="inlineStr">
        <is>
          <t>Mortality</t>
        </is>
      </c>
      <c r="AY3983" t="inlineStr">
        <is>
          <t>Mortality</t>
        </is>
      </c>
      <c r="AZ3983" t="inlineStr">
        <is>
          <t>LC50</t>
        </is>
      </c>
      <c r="BA3983"/>
      <c r="BB3983" t="n">
        <v>4.0</v>
      </c>
      <c r="BC3983"/>
      <c r="BD3983"/>
      <c r="BE3983"/>
      <c r="BF3983"/>
      <c r="BG3983" t="inlineStr">
        <is>
          <t>Day(s)</t>
        </is>
      </c>
      <c r="BH3983"/>
      <c r="BI3983" t="inlineStr">
        <is>
          <t>DTXSID0020078</t>
        </is>
      </c>
      <c r="BJ3983"/>
      <c r="BK3983"/>
      <c r="BL3983"/>
      <c r="BM3983"/>
      <c r="BN3983"/>
      <c r="BO3983"/>
      <c r="BP3983"/>
      <c r="BQ3983"/>
      <c r="BR3983"/>
      <c r="BS3983"/>
      <c r="BT3983" t="inlineStr">
        <is>
          <t>--</t>
        </is>
      </c>
      <c r="BU3983"/>
      <c r="BV3983"/>
      <c r="BW3983"/>
      <c r="BX3983"/>
      <c r="BY3983"/>
      <c r="BZ3983"/>
      <c r="CA3983"/>
      <c r="CB3983"/>
      <c r="CC3983"/>
      <c r="CD3983"/>
      <c r="CE3983"/>
      <c r="CF3983"/>
      <c r="CG3983"/>
      <c r="CH3983"/>
      <c r="CI3983" t="inlineStr">
        <is>
          <t xml:space="preserve"> TESTID/1//MSMT/NR//DOSES/0.258/0.692/1.39/2.96/6.14/12.7/32.7 MG/L//SOURCE/GOV//WTINT/114 UG//DNUM/8//SEX/NR//TMETH/USEPA//STYPE/CHRONIC//ETIME/7 D//AP RATE/NR//SAMPN/NR//WTAT/NR//INTAKE/NR//COMPEP/NR//LD/NR//DW/NR//STST/NR//HMA/NR//NA/70* MG/L//CL/NR//DIC/NR//CA/67* MG/L//POT/3* MG/L//MG/24* MG/L//SO4/NR//SULF/NR//</t>
        </is>
      </c>
      <c r="CJ3983" t="inlineStr">
        <is>
          <t>SOURCE/GOVERNMENT AGENCY//   TESTID/1//MSMT/NR//DOSES/0.258/0.692/1.39/2.96/6.14/12.7/32.7 MG/L//SOURCE/GOV//WTINT/114 UG//DNUM/8//SEX/NR//TMETH/USEPA//STYPE/CHRONIC//ETIME/7 D//AP RATE/NR//SAMPN/NR//WTAT/NR//INTAKE/NR//COMPEP/NR//LD/NR//DW/NR//STST/NR//HMA/NR//NA/70* MG/L//CL/NR//DIC/NR//CA/67* MG/L//POT/3* MG/L//MG/24* MG/L//SO4/NR//SULF/NR//</t>
        </is>
      </c>
      <c r="CK3983" t="inlineStr">
        <is>
          <t>Willingham,T.</t>
        </is>
      </c>
      <c r="CL3983" t="n">
        <v>86288.0</v>
      </c>
      <c r="CM3983" t="inlineStr">
        <is>
          <t>Acute and Short-Term Chronic Ammonia Toxicity to Fathead Minnows (Pimephales promelas) and Ceriodaphnia dubia Using Laboratory Dilution Water and Lake Mead Dilution Water</t>
        </is>
      </c>
      <c r="CN3983" t="inlineStr">
        <is>
          <t>EPA-822-R-99-014, U.S.EPA, Denver, CO:36 p.</t>
        </is>
      </c>
      <c r="CO3983" t="n">
        <v>1987.0</v>
      </c>
      <c r="CP3983" t="inlineStr">
        <is>
          <t>Willingham,T. (1987). Acute and Short-Term Chronic Ammonia Toxicity to Fathead Minnows (Pimephales promelas) and Ceriodaphnia dubia Using Laboratory Dilution Water and Lake Mead Dilution Water. EPA-822-R-99-014, U.S.EPA, Denver, CO, 36 p. ECOREF#:86288</t>
        </is>
      </c>
    </row>
    <row r="3984">
      <c r="A3984" t="n">
        <v>1.2125029E7</v>
      </c>
      <c r="B3984" t="inlineStr">
        <is>
          <t>Ammonium chloride ((NH4)Cl)</t>
        </is>
      </c>
      <c r="C3984" t="inlineStr">
        <is>
          <t>Technical grade, technical product, technical formulation</t>
        </is>
      </c>
      <c r="D3984" t="inlineStr">
        <is>
          <t>Measured</t>
        </is>
      </c>
      <c r="E3984" t="inlineStr">
        <is>
          <t>Not coded</t>
        </is>
      </c>
      <c r="F3984" t="inlineStr">
        <is>
          <t>&gt;</t>
        </is>
      </c>
      <c r="G3984" t="n">
        <v>99.0</v>
      </c>
      <c r="H3984"/>
      <c r="I3984"/>
      <c r="J3984"/>
      <c r="K3984"/>
      <c r="L3984" t="inlineStr">
        <is>
          <t>Pimephales promelas</t>
        </is>
      </c>
      <c r="M3984" t="inlineStr">
        <is>
          <t>Fathead Minnow</t>
        </is>
      </c>
      <c r="N3984"/>
      <c r="O3984"/>
      <c r="P3984"/>
      <c r="Q3984"/>
      <c r="R3984"/>
      <c r="S3984"/>
      <c r="T3984"/>
      <c r="U3984"/>
      <c r="V3984" t="inlineStr">
        <is>
          <t>Flow-through</t>
        </is>
      </c>
      <c r="W3984" t="inlineStr">
        <is>
          <t>Fresh water</t>
        </is>
      </c>
      <c r="X3984" t="inlineStr">
        <is>
          <t>Lab</t>
        </is>
      </c>
      <c r="Y3984"/>
      <c r="Z3984" t="inlineStr">
        <is>
          <t>Unionized</t>
        </is>
      </c>
      <c r="AA3984"/>
      <c r="AB3984" t="n">
        <v>1.62</v>
      </c>
      <c r="AC3984"/>
      <c r="AD3984" t="n">
        <v>1.52</v>
      </c>
      <c r="AE3984"/>
      <c r="AF3984" t="n">
        <v>1.74</v>
      </c>
      <c r="AG3984" t="inlineStr">
        <is>
          <t>AI mg/L</t>
        </is>
      </c>
      <c r="AH3984"/>
      <c r="AI3984"/>
      <c r="AJ3984"/>
      <c r="AK3984"/>
      <c r="AL3984"/>
      <c r="AM3984"/>
      <c r="AN3984"/>
      <c r="AO3984"/>
      <c r="AP3984"/>
      <c r="AQ3984"/>
      <c r="AR3984"/>
      <c r="AS3984"/>
      <c r="AT3984"/>
      <c r="AU3984"/>
      <c r="AV3984"/>
      <c r="AW3984"/>
      <c r="AX3984" t="inlineStr">
        <is>
          <t>Mortality</t>
        </is>
      </c>
      <c r="AY3984" t="inlineStr">
        <is>
          <t>Mortality</t>
        </is>
      </c>
      <c r="AZ3984" t="inlineStr">
        <is>
          <t>LC50</t>
        </is>
      </c>
      <c r="BA3984"/>
      <c r="BB3984" t="n">
        <v>4.0</v>
      </c>
      <c r="BC3984"/>
      <c r="BD3984"/>
      <c r="BE3984"/>
      <c r="BF3984"/>
      <c r="BG3984" t="inlineStr">
        <is>
          <t>Day(s)</t>
        </is>
      </c>
      <c r="BH3984" t="inlineStr">
        <is>
          <t>Pure</t>
        </is>
      </c>
      <c r="BI3984" t="inlineStr">
        <is>
          <t>DTXSID0020078</t>
        </is>
      </c>
      <c r="BJ3984" t="inlineStr">
        <is>
          <t>10.1007/BF01606682</t>
        </is>
      </c>
      <c r="BK3984"/>
      <c r="BL3984"/>
      <c r="BM3984"/>
      <c r="BN3984"/>
      <c r="BO3984"/>
      <c r="BP3984"/>
      <c r="BQ3984"/>
      <c r="BR3984"/>
      <c r="BS3984"/>
      <c r="BT3984" t="inlineStr">
        <is>
          <t>--</t>
        </is>
      </c>
      <c r="BU3984"/>
      <c r="BV3984"/>
      <c r="BW3984"/>
      <c r="BX3984"/>
      <c r="BY3984"/>
      <c r="BZ3984"/>
      <c r="CA3984"/>
      <c r="CB3984"/>
      <c r="CC3984"/>
      <c r="CD3984"/>
      <c r="CE3984"/>
      <c r="CF3984"/>
      <c r="CG3984"/>
      <c r="CH3984"/>
      <c r="CI3984"/>
      <c r="CJ3984"/>
      <c r="CK3984" t="inlineStr">
        <is>
          <t>Arthur,J.W., C.W. West, K.N. Allen, and S.F. Hedtke</t>
        </is>
      </c>
      <c r="CL3984" t="n">
        <v>12116.0</v>
      </c>
      <c r="CM3984" t="inlineStr">
        <is>
          <t>Seasonal Toxicity of Ammonia to Five Fish and Nine Invertebrate Species</t>
        </is>
      </c>
      <c r="CN3984" t="inlineStr">
        <is>
          <t>Bull. Environ. Contam. Toxicol.38(2): 324-331</t>
        </is>
      </c>
      <c r="CO3984" t="n">
        <v>1987.0</v>
      </c>
      <c r="CP3984" t="inlineStr">
        <is>
          <t>Arthur,J.W., C.W. West, K.N. Allen, and S.F. Hedtke (1987). Seasonal Toxicity of Ammonia to Five Fish and Nine Invertebrate Species. Bull. Environ. Contam. Toxicol., 38, (2), 324-331. doi:10.1007/BF01606682. ECOREF#:12116</t>
        </is>
      </c>
    </row>
    <row r="3985">
      <c r="A3985" t="n">
        <v>1.2125029E7</v>
      </c>
      <c r="B3985" t="inlineStr">
        <is>
          <t>Ammonium chloride ((NH4)Cl)</t>
        </is>
      </c>
      <c r="C3985" t="inlineStr">
        <is>
          <t>Reagent Grade, Purissium, Purum, Puriss, Puris, Reinst</t>
        </is>
      </c>
      <c r="D3985" t="inlineStr">
        <is>
          <t>Measured</t>
        </is>
      </c>
      <c r="E3985" t="inlineStr">
        <is>
          <t>Not coded</t>
        </is>
      </c>
      <c r="F3985"/>
      <c r="G3985"/>
      <c r="H3985"/>
      <c r="I3985"/>
      <c r="J3985"/>
      <c r="K3985"/>
      <c r="L3985" t="inlineStr">
        <is>
          <t>Pimephales promelas</t>
        </is>
      </c>
      <c r="M3985" t="inlineStr">
        <is>
          <t>Fathead Minnow</t>
        </is>
      </c>
      <c r="N3985"/>
      <c r="O3985"/>
      <c r="P3985"/>
      <c r="Q3985"/>
      <c r="R3985"/>
      <c r="S3985"/>
      <c r="T3985"/>
      <c r="U3985"/>
      <c r="V3985" t="inlineStr">
        <is>
          <t>Flow-through</t>
        </is>
      </c>
      <c r="W3985" t="inlineStr">
        <is>
          <t>Fresh water</t>
        </is>
      </c>
      <c r="X3985" t="inlineStr">
        <is>
          <t>Lab</t>
        </is>
      </c>
      <c r="Y3985"/>
      <c r="Z3985" t="inlineStr">
        <is>
          <t>Total</t>
        </is>
      </c>
      <c r="AA3985"/>
      <c r="AB3985" t="n">
        <v>42.6</v>
      </c>
      <c r="AC3985"/>
      <c r="AD3985" t="n">
        <v>39.4</v>
      </c>
      <c r="AE3985"/>
      <c r="AF3985" t="n">
        <v>46.0</v>
      </c>
      <c r="AG3985" t="inlineStr">
        <is>
          <t>AI mg/L</t>
        </is>
      </c>
      <c r="AH3985" t="inlineStr">
        <is>
          <t>Unionized</t>
        </is>
      </c>
      <c r="AI3985"/>
      <c r="AJ3985" t="n">
        <v>2.59</v>
      </c>
      <c r="AK3985"/>
      <c r="AL3985" t="n">
        <v>2.4</v>
      </c>
      <c r="AM3985"/>
      <c r="AN3985" t="n">
        <v>2.8</v>
      </c>
      <c r="AO3985" t="inlineStr">
        <is>
          <t>AI mg/L</t>
        </is>
      </c>
      <c r="AP3985"/>
      <c r="AQ3985"/>
      <c r="AR3985"/>
      <c r="AS3985"/>
      <c r="AT3985"/>
      <c r="AU3985"/>
      <c r="AV3985"/>
      <c r="AW3985"/>
      <c r="AX3985" t="inlineStr">
        <is>
          <t>Mortality</t>
        </is>
      </c>
      <c r="AY3985" t="inlineStr">
        <is>
          <t>Mortality</t>
        </is>
      </c>
      <c r="AZ3985" t="inlineStr">
        <is>
          <t>LC50</t>
        </is>
      </c>
      <c r="BA3985"/>
      <c r="BB3985" t="n">
        <v>4.0</v>
      </c>
      <c r="BC3985"/>
      <c r="BD3985"/>
      <c r="BE3985"/>
      <c r="BF3985"/>
      <c r="BG3985" t="inlineStr">
        <is>
          <t>Day(s)</t>
        </is>
      </c>
      <c r="BH3985"/>
      <c r="BI3985" t="inlineStr">
        <is>
          <t>DTXSID0020078</t>
        </is>
      </c>
      <c r="BJ3985" t="inlineStr">
        <is>
          <t>10.1577/1548-8659(1983)112&lt;705:ATOATF&gt;2.0.CO;2</t>
        </is>
      </c>
      <c r="BK3985"/>
      <c r="BL3985"/>
      <c r="BM3985"/>
      <c r="BN3985"/>
      <c r="BO3985"/>
      <c r="BP3985"/>
      <c r="BQ3985"/>
      <c r="BR3985"/>
      <c r="BS3985"/>
      <c r="BT3985" t="inlineStr">
        <is>
          <t>--</t>
        </is>
      </c>
      <c r="BU3985"/>
      <c r="BV3985"/>
      <c r="BW3985"/>
      <c r="BX3985"/>
      <c r="BY3985"/>
      <c r="BZ3985"/>
      <c r="CA3985" t="inlineStr">
        <is>
          <t>--</t>
        </is>
      </c>
      <c r="CB3985"/>
      <c r="CC3985"/>
      <c r="CD3985"/>
      <c r="CE3985"/>
      <c r="CF3985"/>
      <c r="CG3985"/>
      <c r="CH3985"/>
      <c r="CI3985" t="inlineStr">
        <is>
          <t xml:space="preserve"> CONTR/NO MORT//</t>
        </is>
      </c>
      <c r="CJ3985" t="inlineStr">
        <is>
          <t xml:space="preserve">   CONTR/NO MORT//</t>
        </is>
      </c>
      <c r="CK3985" t="inlineStr">
        <is>
          <t>Thurston,R.V., R.C. Russo, and G.R. Phillips</t>
        </is>
      </c>
      <c r="CL3985" t="n">
        <v>10130.0</v>
      </c>
      <c r="CM3985" t="inlineStr">
        <is>
          <t>Acute Toxicity of Ammonia to Fathead Minnows</t>
        </is>
      </c>
      <c r="CN3985" t="inlineStr">
        <is>
          <t>Trans. Am. Fish. Soc.112(5): 705-711</t>
        </is>
      </c>
      <c r="CO3985" t="n">
        <v>1983.0</v>
      </c>
      <c r="CP3985" t="inlineStr">
        <is>
          <t>Thurston,R.V., R.C. Russo, and G.R. Phillips (1983). Acute Toxicity of Ammonia to Fathead Minnows. Trans. Am. Fish. Soc., 112, (5), 705-711. doi:10.1577/1548-8659(1983)112&lt;705:ATOATF&gt;2.0.CO;2. ECOREF#:10130</t>
        </is>
      </c>
    </row>
    <row r="3986">
      <c r="A3986" t="n">
        <v>1.2125029E7</v>
      </c>
      <c r="B3986" t="inlineStr">
        <is>
          <t>Ammonium chloride ((NH4)Cl)</t>
        </is>
      </c>
      <c r="C3986" t="inlineStr">
        <is>
          <t>Technical grade, technical product, technical formulation</t>
        </is>
      </c>
      <c r="D3986" t="inlineStr">
        <is>
          <t>Measured</t>
        </is>
      </c>
      <c r="E3986" t="inlineStr">
        <is>
          <t>Not coded</t>
        </is>
      </c>
      <c r="F3986" t="inlineStr">
        <is>
          <t>&gt;</t>
        </is>
      </c>
      <c r="G3986" t="n">
        <v>99.0</v>
      </c>
      <c r="H3986"/>
      <c r="I3986"/>
      <c r="J3986"/>
      <c r="K3986"/>
      <c r="L3986" t="inlineStr">
        <is>
          <t>Pimephales promelas</t>
        </is>
      </c>
      <c r="M3986" t="inlineStr">
        <is>
          <t>Fathead Minnow</t>
        </is>
      </c>
      <c r="N3986"/>
      <c r="O3986"/>
      <c r="P3986"/>
      <c r="Q3986"/>
      <c r="R3986"/>
      <c r="S3986"/>
      <c r="T3986"/>
      <c r="U3986"/>
      <c r="V3986" t="inlineStr">
        <is>
          <t>Flow-through</t>
        </is>
      </c>
      <c r="W3986" t="inlineStr">
        <is>
          <t>Fresh water</t>
        </is>
      </c>
      <c r="X3986" t="inlineStr">
        <is>
          <t>Lab</t>
        </is>
      </c>
      <c r="Y3986"/>
      <c r="Z3986" t="inlineStr">
        <is>
          <t>Unionized</t>
        </is>
      </c>
      <c r="AA3986"/>
      <c r="AB3986" t="n">
        <v>2.1</v>
      </c>
      <c r="AC3986"/>
      <c r="AD3986" t="n">
        <v>2.03</v>
      </c>
      <c r="AE3986"/>
      <c r="AF3986" t="n">
        <v>2.17</v>
      </c>
      <c r="AG3986" t="inlineStr">
        <is>
          <t>AI mg/L</t>
        </is>
      </c>
      <c r="AH3986"/>
      <c r="AI3986"/>
      <c r="AJ3986"/>
      <c r="AK3986"/>
      <c r="AL3986"/>
      <c r="AM3986"/>
      <c r="AN3986"/>
      <c r="AO3986"/>
      <c r="AP3986"/>
      <c r="AQ3986"/>
      <c r="AR3986"/>
      <c r="AS3986"/>
      <c r="AT3986"/>
      <c r="AU3986"/>
      <c r="AV3986"/>
      <c r="AW3986"/>
      <c r="AX3986" t="inlineStr">
        <is>
          <t>Mortality</t>
        </is>
      </c>
      <c r="AY3986" t="inlineStr">
        <is>
          <t>Mortality</t>
        </is>
      </c>
      <c r="AZ3986" t="inlineStr">
        <is>
          <t>LC50</t>
        </is>
      </c>
      <c r="BA3986"/>
      <c r="BB3986" t="n">
        <v>4.0</v>
      </c>
      <c r="BC3986"/>
      <c r="BD3986"/>
      <c r="BE3986"/>
      <c r="BF3986"/>
      <c r="BG3986" t="inlineStr">
        <is>
          <t>Day(s)</t>
        </is>
      </c>
      <c r="BH3986" t="inlineStr">
        <is>
          <t>Pure</t>
        </is>
      </c>
      <c r="BI3986" t="inlineStr">
        <is>
          <t>DTXSID0020078</t>
        </is>
      </c>
      <c r="BJ3986" t="inlineStr">
        <is>
          <t>10.1007/BF01606682</t>
        </is>
      </c>
      <c r="BK3986"/>
      <c r="BL3986"/>
      <c r="BM3986"/>
      <c r="BN3986"/>
      <c r="BO3986"/>
      <c r="BP3986"/>
      <c r="BQ3986"/>
      <c r="BR3986"/>
      <c r="BS3986"/>
      <c r="BT3986" t="inlineStr">
        <is>
          <t>--</t>
        </is>
      </c>
      <c r="BU3986"/>
      <c r="BV3986"/>
      <c r="BW3986"/>
      <c r="BX3986"/>
      <c r="BY3986"/>
      <c r="BZ3986"/>
      <c r="CA3986"/>
      <c r="CB3986"/>
      <c r="CC3986"/>
      <c r="CD3986"/>
      <c r="CE3986"/>
      <c r="CF3986"/>
      <c r="CG3986"/>
      <c r="CH3986"/>
      <c r="CI3986"/>
      <c r="CJ3986"/>
      <c r="CK3986" t="inlineStr">
        <is>
          <t>Arthur,J.W., C.W. West, K.N. Allen, and S.F. Hedtke</t>
        </is>
      </c>
      <c r="CL3986" t="n">
        <v>12116.0</v>
      </c>
      <c r="CM3986" t="inlineStr">
        <is>
          <t>Seasonal Toxicity of Ammonia to Five Fish and Nine Invertebrate Species</t>
        </is>
      </c>
      <c r="CN3986" t="inlineStr">
        <is>
          <t>Bull. Environ. Contam. Toxicol.38(2): 324-331</t>
        </is>
      </c>
      <c r="CO3986" t="n">
        <v>1987.0</v>
      </c>
      <c r="CP3986" t="inlineStr">
        <is>
          <t>Arthur,J.W., C.W. West, K.N. Allen, and S.F. Hedtke (1987). Seasonal Toxicity of Ammonia to Five Fish and Nine Invertebrate Species. Bull. Environ. Contam. Toxicol., 38, (2), 324-331. doi:10.1007/BF01606682. ECOREF#:12116</t>
        </is>
      </c>
    </row>
    <row r="3987">
      <c r="A3987" t="n">
        <v>1.2125029E7</v>
      </c>
      <c r="B3987" t="inlineStr">
        <is>
          <t>Ammonium chloride ((NH4)Cl)</t>
        </is>
      </c>
      <c r="C3987" t="inlineStr">
        <is>
          <t>Reagent Grade, Purissium, Purum, Puriss, Puris, Reinst</t>
        </is>
      </c>
      <c r="D3987" t="inlineStr">
        <is>
          <t>Measured</t>
        </is>
      </c>
      <c r="E3987" t="inlineStr">
        <is>
          <t>Not coded</t>
        </is>
      </c>
      <c r="F3987"/>
      <c r="G3987"/>
      <c r="H3987"/>
      <c r="I3987"/>
      <c r="J3987"/>
      <c r="K3987"/>
      <c r="L3987" t="inlineStr">
        <is>
          <t>Pimephales promelas</t>
        </is>
      </c>
      <c r="M3987" t="inlineStr">
        <is>
          <t>Fathead Minnow</t>
        </is>
      </c>
      <c r="N3987"/>
      <c r="O3987"/>
      <c r="P3987"/>
      <c r="Q3987"/>
      <c r="R3987"/>
      <c r="S3987"/>
      <c r="T3987"/>
      <c r="U3987"/>
      <c r="V3987" t="inlineStr">
        <is>
          <t>Flow-through</t>
        </is>
      </c>
      <c r="W3987" t="inlineStr">
        <is>
          <t>Fresh water</t>
        </is>
      </c>
      <c r="X3987" t="inlineStr">
        <is>
          <t>Lab</t>
        </is>
      </c>
      <c r="Y3987"/>
      <c r="Z3987" t="inlineStr">
        <is>
          <t>Total</t>
        </is>
      </c>
      <c r="AA3987"/>
      <c r="AB3987" t="n">
        <v>64.7</v>
      </c>
      <c r="AC3987"/>
      <c r="AD3987" t="n">
        <v>59.0</v>
      </c>
      <c r="AE3987"/>
      <c r="AF3987" t="n">
        <v>70.8</v>
      </c>
      <c r="AG3987" t="inlineStr">
        <is>
          <t>AI mg/L</t>
        </is>
      </c>
      <c r="AH3987" t="inlineStr">
        <is>
          <t>Unionized</t>
        </is>
      </c>
      <c r="AI3987"/>
      <c r="AJ3987" t="n">
        <v>0.908</v>
      </c>
      <c r="AK3987"/>
      <c r="AL3987" t="n">
        <v>0.828</v>
      </c>
      <c r="AM3987"/>
      <c r="AN3987" t="n">
        <v>0.994</v>
      </c>
      <c r="AO3987" t="inlineStr">
        <is>
          <t>AI mg/L</t>
        </is>
      </c>
      <c r="AP3987"/>
      <c r="AQ3987"/>
      <c r="AR3987"/>
      <c r="AS3987"/>
      <c r="AT3987"/>
      <c r="AU3987"/>
      <c r="AV3987"/>
      <c r="AW3987"/>
      <c r="AX3987" t="inlineStr">
        <is>
          <t>Mortality</t>
        </is>
      </c>
      <c r="AY3987" t="inlineStr">
        <is>
          <t>Mortality</t>
        </is>
      </c>
      <c r="AZ3987" t="inlineStr">
        <is>
          <t>LC50</t>
        </is>
      </c>
      <c r="BA3987"/>
      <c r="BB3987" t="n">
        <v>4.0</v>
      </c>
      <c r="BC3987"/>
      <c r="BD3987"/>
      <c r="BE3987"/>
      <c r="BF3987"/>
      <c r="BG3987" t="inlineStr">
        <is>
          <t>Day(s)</t>
        </is>
      </c>
      <c r="BH3987"/>
      <c r="BI3987" t="inlineStr">
        <is>
          <t>DTXSID0020078</t>
        </is>
      </c>
      <c r="BJ3987" t="inlineStr">
        <is>
          <t>10.1577/1548-8659(1983)112&lt;705:ATOATF&gt;2.0.CO;2</t>
        </is>
      </c>
      <c r="BK3987"/>
      <c r="BL3987"/>
      <c r="BM3987"/>
      <c r="BN3987"/>
      <c r="BO3987"/>
      <c r="BP3987"/>
      <c r="BQ3987"/>
      <c r="BR3987"/>
      <c r="BS3987"/>
      <c r="BT3987" t="inlineStr">
        <is>
          <t>--</t>
        </is>
      </c>
      <c r="BU3987"/>
      <c r="BV3987"/>
      <c r="BW3987"/>
      <c r="BX3987"/>
      <c r="BY3987"/>
      <c r="BZ3987"/>
      <c r="CA3987" t="inlineStr">
        <is>
          <t>--</t>
        </is>
      </c>
      <c r="CB3987"/>
      <c r="CC3987"/>
      <c r="CD3987"/>
      <c r="CE3987"/>
      <c r="CF3987"/>
      <c r="CG3987"/>
      <c r="CH3987"/>
      <c r="CI3987" t="inlineStr">
        <is>
          <t xml:space="preserve"> CONTR/NO MORT//</t>
        </is>
      </c>
      <c r="CJ3987" t="inlineStr">
        <is>
          <t xml:space="preserve">   CONTR/NO MORT//</t>
        </is>
      </c>
      <c r="CK3987" t="inlineStr">
        <is>
          <t>Thurston,R.V., R.C. Russo, and G.R. Phillips</t>
        </is>
      </c>
      <c r="CL3987" t="n">
        <v>10130.0</v>
      </c>
      <c r="CM3987" t="inlineStr">
        <is>
          <t>Acute Toxicity of Ammonia to Fathead Minnows</t>
        </is>
      </c>
      <c r="CN3987" t="inlineStr">
        <is>
          <t>Trans. Am. Fish. Soc.112(5): 705-711</t>
        </is>
      </c>
      <c r="CO3987" t="n">
        <v>1983.0</v>
      </c>
      <c r="CP3987" t="inlineStr">
        <is>
          <t>Thurston,R.V., R.C. Russo, and G.R. Phillips (1983). Acute Toxicity of Ammonia to Fathead Minnows. Trans. Am. Fish. Soc., 112, (5), 705-711. doi:10.1577/1548-8659(1983)112&lt;705:ATOATF&gt;2.0.CO;2. ECOREF#:10130</t>
        </is>
      </c>
    </row>
    <row r="3988">
      <c r="A3988" t="n">
        <v>1.2125029E7</v>
      </c>
      <c r="B3988" t="inlineStr">
        <is>
          <t>Ammonium chloride ((NH4)Cl)</t>
        </is>
      </c>
      <c r="C3988" t="inlineStr">
        <is>
          <t>Reagent Grade, Purissium, Purum, Puriss, Puris, Reinst</t>
        </is>
      </c>
      <c r="D3988" t="inlineStr">
        <is>
          <t>Measured</t>
        </is>
      </c>
      <c r="E3988" t="inlineStr">
        <is>
          <t>Not coded</t>
        </is>
      </c>
      <c r="F3988"/>
      <c r="G3988"/>
      <c r="H3988"/>
      <c r="I3988"/>
      <c r="J3988"/>
      <c r="K3988"/>
      <c r="L3988" t="inlineStr">
        <is>
          <t>Pimephales promelas</t>
        </is>
      </c>
      <c r="M3988" t="inlineStr">
        <is>
          <t>Fathead Minnow</t>
        </is>
      </c>
      <c r="N3988" t="inlineStr">
        <is>
          <t>Juvenile</t>
        </is>
      </c>
      <c r="O3988"/>
      <c r="P3988"/>
      <c r="Q3988"/>
      <c r="R3988"/>
      <c r="S3988"/>
      <c r="T3988"/>
      <c r="U3988"/>
      <c r="V3988" t="inlineStr">
        <is>
          <t>Flow-through</t>
        </is>
      </c>
      <c r="W3988" t="inlineStr">
        <is>
          <t>Fresh water</t>
        </is>
      </c>
      <c r="X3988" t="inlineStr">
        <is>
          <t>Lab</t>
        </is>
      </c>
      <c r="Y3988"/>
      <c r="Z3988" t="inlineStr">
        <is>
          <t>Total</t>
        </is>
      </c>
      <c r="AA3988"/>
      <c r="AB3988" t="n">
        <v>17.89</v>
      </c>
      <c r="AC3988"/>
      <c r="AD3988" t="n">
        <v>16.13</v>
      </c>
      <c r="AE3988"/>
      <c r="AF3988" t="n">
        <v>25.75</v>
      </c>
      <c r="AG3988" t="inlineStr">
        <is>
          <t>AI mg/L</t>
        </is>
      </c>
      <c r="AH3988" t="inlineStr">
        <is>
          <t>Unionized</t>
        </is>
      </c>
      <c r="AI3988"/>
      <c r="AJ3988" t="n">
        <v>0.987</v>
      </c>
      <c r="AK3988"/>
      <c r="AL3988" t="n">
        <v>0.89</v>
      </c>
      <c r="AM3988"/>
      <c r="AN3988" t="n">
        <v>1.42</v>
      </c>
      <c r="AO3988" t="inlineStr">
        <is>
          <t>AI mg/L</t>
        </is>
      </c>
      <c r="AP3988"/>
      <c r="AQ3988"/>
      <c r="AR3988"/>
      <c r="AS3988"/>
      <c r="AT3988"/>
      <c r="AU3988"/>
      <c r="AV3988"/>
      <c r="AW3988"/>
      <c r="AX3988" t="inlineStr">
        <is>
          <t>Mortality</t>
        </is>
      </c>
      <c r="AY3988" t="inlineStr">
        <is>
          <t>Mortality</t>
        </is>
      </c>
      <c r="AZ3988" t="inlineStr">
        <is>
          <t>LC50</t>
        </is>
      </c>
      <c r="BA3988"/>
      <c r="BB3988" t="n">
        <v>4.0</v>
      </c>
      <c r="BC3988"/>
      <c r="BD3988"/>
      <c r="BE3988"/>
      <c r="BF3988"/>
      <c r="BG3988" t="inlineStr">
        <is>
          <t>Day(s)</t>
        </is>
      </c>
      <c r="BH3988"/>
      <c r="BI3988" t="inlineStr">
        <is>
          <t>DTXSID0020078</t>
        </is>
      </c>
      <c r="BJ3988"/>
      <c r="BK3988"/>
      <c r="BL3988"/>
      <c r="BM3988"/>
      <c r="BN3988"/>
      <c r="BO3988"/>
      <c r="BP3988"/>
      <c r="BQ3988"/>
      <c r="BR3988"/>
      <c r="BS3988"/>
      <c r="BT3988" t="inlineStr">
        <is>
          <t>--</t>
        </is>
      </c>
      <c r="BU3988"/>
      <c r="BV3988"/>
      <c r="BW3988"/>
      <c r="BX3988"/>
      <c r="BY3988"/>
      <c r="BZ3988"/>
      <c r="CA3988" t="inlineStr">
        <is>
          <t>--</t>
        </is>
      </c>
      <c r="CB3988"/>
      <c r="CC3988"/>
      <c r="CD3988"/>
      <c r="CE3988"/>
      <c r="CF3988"/>
      <c r="CG3988"/>
      <c r="CH3988"/>
      <c r="CI3988" t="inlineStr">
        <is>
          <t xml:space="preserve"> NR</t>
        </is>
      </c>
      <c r="CJ3988" t="inlineStr">
        <is>
          <t xml:space="preserve">   NR</t>
        </is>
      </c>
      <c r="CK3988" t="inlineStr">
        <is>
          <t>Reinbold,K.A., and S.M. Pescitelli</t>
        </is>
      </c>
      <c r="CL3988" t="n">
        <v>14556.0</v>
      </c>
      <c r="CM3988" t="inlineStr">
        <is>
          <t>Effects of Cold Temperature on Toxicity of Ammonia to Rainbow Trout, Bluegills and Fathead Minnows</t>
        </is>
      </c>
      <c r="CN3988" t="inlineStr">
        <is>
          <t>Proj.Rep., Contract No.68-01-5832, Illinois Natural History Survey, Champaign, IL:19 p.</t>
        </is>
      </c>
      <c r="CO3988" t="n">
        <v>1982.0</v>
      </c>
      <c r="CP3988" t="inlineStr">
        <is>
          <t>Reinbold,K.A., and S.M. Pescitelli (1982). Effects of Cold Temperature on Toxicity of Ammonia to Rainbow Trout, Bluegills and Fathead Minnows. Proj.Rep., Contract No.68-01-5832, Illinois Natural History Survey, Champaign, IL, 19 p. ECOREF#:14556</t>
        </is>
      </c>
    </row>
    <row r="3989">
      <c r="A3989" t="n">
        <v>1.2125029E7</v>
      </c>
      <c r="B3989" t="inlineStr">
        <is>
          <t>Ammonium chloride ((NH4)Cl)</t>
        </is>
      </c>
      <c r="C3989" t="inlineStr">
        <is>
          <t>Reagent Grade, Purissium, Purum, Puriss, Puris, Reinst</t>
        </is>
      </c>
      <c r="D3989" t="inlineStr">
        <is>
          <t>Measured</t>
        </is>
      </c>
      <c r="E3989" t="inlineStr">
        <is>
          <t>Not coded</t>
        </is>
      </c>
      <c r="F3989"/>
      <c r="G3989"/>
      <c r="H3989"/>
      <c r="I3989"/>
      <c r="J3989"/>
      <c r="K3989"/>
      <c r="L3989" t="inlineStr">
        <is>
          <t>Pimephales promelas</t>
        </is>
      </c>
      <c r="M3989" t="inlineStr">
        <is>
          <t>Fathead Minnow</t>
        </is>
      </c>
      <c r="N3989"/>
      <c r="O3989"/>
      <c r="P3989"/>
      <c r="Q3989"/>
      <c r="R3989"/>
      <c r="S3989"/>
      <c r="T3989"/>
      <c r="U3989"/>
      <c r="V3989" t="inlineStr">
        <is>
          <t>Flow-through</t>
        </is>
      </c>
      <c r="W3989" t="inlineStr">
        <is>
          <t>Fresh water</t>
        </is>
      </c>
      <c r="X3989" t="inlineStr">
        <is>
          <t>Lab</t>
        </is>
      </c>
      <c r="Y3989"/>
      <c r="Z3989" t="inlineStr">
        <is>
          <t>Total</t>
        </is>
      </c>
      <c r="AA3989"/>
      <c r="AB3989" t="n">
        <v>50.9</v>
      </c>
      <c r="AC3989"/>
      <c r="AD3989" t="n">
        <v>46.1</v>
      </c>
      <c r="AE3989"/>
      <c r="AF3989" t="n">
        <v>56.1</v>
      </c>
      <c r="AG3989" t="inlineStr">
        <is>
          <t>AI mg/L</t>
        </is>
      </c>
      <c r="AH3989" t="inlineStr">
        <is>
          <t>Unionized</t>
        </is>
      </c>
      <c r="AI3989"/>
      <c r="AJ3989" t="n">
        <v>2.04</v>
      </c>
      <c r="AK3989"/>
      <c r="AL3989" t="n">
        <v>1.85</v>
      </c>
      <c r="AM3989"/>
      <c r="AN3989" t="n">
        <v>2.24</v>
      </c>
      <c r="AO3989" t="inlineStr">
        <is>
          <t>AI mg/L</t>
        </is>
      </c>
      <c r="AP3989"/>
      <c r="AQ3989"/>
      <c r="AR3989"/>
      <c r="AS3989"/>
      <c r="AT3989"/>
      <c r="AU3989"/>
      <c r="AV3989"/>
      <c r="AW3989"/>
      <c r="AX3989" t="inlineStr">
        <is>
          <t>Mortality</t>
        </is>
      </c>
      <c r="AY3989" t="inlineStr">
        <is>
          <t>Mortality</t>
        </is>
      </c>
      <c r="AZ3989" t="inlineStr">
        <is>
          <t>LC50</t>
        </is>
      </c>
      <c r="BA3989"/>
      <c r="BB3989" t="n">
        <v>4.0</v>
      </c>
      <c r="BC3989"/>
      <c r="BD3989"/>
      <c r="BE3989"/>
      <c r="BF3989"/>
      <c r="BG3989" t="inlineStr">
        <is>
          <t>Day(s)</t>
        </is>
      </c>
      <c r="BH3989"/>
      <c r="BI3989" t="inlineStr">
        <is>
          <t>DTXSID0020078</t>
        </is>
      </c>
      <c r="BJ3989" t="inlineStr">
        <is>
          <t>10.1577/1548-8659(1983)112&lt;705:ATOATF&gt;2.0.CO;2</t>
        </is>
      </c>
      <c r="BK3989"/>
      <c r="BL3989"/>
      <c r="BM3989"/>
      <c r="BN3989"/>
      <c r="BO3989"/>
      <c r="BP3989"/>
      <c r="BQ3989"/>
      <c r="BR3989"/>
      <c r="BS3989"/>
      <c r="BT3989" t="inlineStr">
        <is>
          <t>--</t>
        </is>
      </c>
      <c r="BU3989"/>
      <c r="BV3989"/>
      <c r="BW3989"/>
      <c r="BX3989"/>
      <c r="BY3989"/>
      <c r="BZ3989"/>
      <c r="CA3989" t="inlineStr">
        <is>
          <t>--</t>
        </is>
      </c>
      <c r="CB3989"/>
      <c r="CC3989"/>
      <c r="CD3989"/>
      <c r="CE3989"/>
      <c r="CF3989"/>
      <c r="CG3989"/>
      <c r="CH3989"/>
      <c r="CI3989" t="inlineStr">
        <is>
          <t xml:space="preserve"> CONTR/NO MORT//</t>
        </is>
      </c>
      <c r="CJ3989" t="inlineStr">
        <is>
          <t xml:space="preserve">   CONTR/NO MORT//</t>
        </is>
      </c>
      <c r="CK3989" t="inlineStr">
        <is>
          <t>Thurston,R.V., R.C. Russo, and G.R. Phillips</t>
        </is>
      </c>
      <c r="CL3989" t="n">
        <v>10130.0</v>
      </c>
      <c r="CM3989" t="inlineStr">
        <is>
          <t>Acute Toxicity of Ammonia to Fathead Minnows</t>
        </is>
      </c>
      <c r="CN3989" t="inlineStr">
        <is>
          <t>Trans. Am. Fish. Soc.112(5): 705-711</t>
        </is>
      </c>
      <c r="CO3989" t="n">
        <v>1983.0</v>
      </c>
      <c r="CP3989" t="inlineStr">
        <is>
          <t>Thurston,R.V., R.C. Russo, and G.R. Phillips (1983). Acute Toxicity of Ammonia to Fathead Minnows. Trans. Am. Fish. Soc., 112, (5), 705-711. doi:10.1577/1548-8659(1983)112&lt;705:ATOATF&gt;2.0.CO;2. ECOREF#:10130</t>
        </is>
      </c>
    </row>
    <row r="3990">
      <c r="A3990" t="n">
        <v>1.2125029E7</v>
      </c>
      <c r="B3990" t="inlineStr">
        <is>
          <t>Ammonium chloride ((NH4)Cl)</t>
        </is>
      </c>
      <c r="C3990"/>
      <c r="D3990" t="inlineStr">
        <is>
          <t>Measured</t>
        </is>
      </c>
      <c r="E3990" t="inlineStr">
        <is>
          <t>Not coded</t>
        </is>
      </c>
      <c r="F3990"/>
      <c r="G3990"/>
      <c r="H3990"/>
      <c r="I3990"/>
      <c r="J3990"/>
      <c r="K3990"/>
      <c r="L3990" t="inlineStr">
        <is>
          <t>Pimephales promelas</t>
        </is>
      </c>
      <c r="M3990" t="inlineStr">
        <is>
          <t>Fathead Minnow</t>
        </is>
      </c>
      <c r="N3990"/>
      <c r="O3990"/>
      <c r="P3990"/>
      <c r="Q3990"/>
      <c r="R3990" t="n">
        <v>4.0</v>
      </c>
      <c r="S3990"/>
      <c r="T3990" t="n">
        <v>5.0</v>
      </c>
      <c r="U3990" t="inlineStr">
        <is>
          <t>Month(s)</t>
        </is>
      </c>
      <c r="V3990" t="inlineStr">
        <is>
          <t>Flow-through</t>
        </is>
      </c>
      <c r="W3990" t="inlineStr">
        <is>
          <t>Fresh water</t>
        </is>
      </c>
      <c r="X3990" t="inlineStr">
        <is>
          <t>Lab</t>
        </is>
      </c>
      <c r="Y3990" t="n">
        <v>6.0</v>
      </c>
      <c r="Z3990" t="inlineStr">
        <is>
          <t>Unionized</t>
        </is>
      </c>
      <c r="AA3990"/>
      <c r="AB3990" t="n">
        <v>1.4</v>
      </c>
      <c r="AC3990"/>
      <c r="AD3990" t="n">
        <v>1.026</v>
      </c>
      <c r="AE3990"/>
      <c r="AF3990" t="n">
        <v>1.714</v>
      </c>
      <c r="AG3990" t="inlineStr">
        <is>
          <t>AI mg/L</t>
        </is>
      </c>
      <c r="AH3990"/>
      <c r="AI3990"/>
      <c r="AJ3990"/>
      <c r="AK3990"/>
      <c r="AL3990"/>
      <c r="AM3990"/>
      <c r="AN3990"/>
      <c r="AO3990"/>
      <c r="AP3990"/>
      <c r="AQ3990"/>
      <c r="AR3990"/>
      <c r="AS3990"/>
      <c r="AT3990"/>
      <c r="AU3990"/>
      <c r="AV3990"/>
      <c r="AW3990"/>
      <c r="AX3990" t="inlineStr">
        <is>
          <t>Mortality</t>
        </is>
      </c>
      <c r="AY3990" t="inlineStr">
        <is>
          <t>Mortality</t>
        </is>
      </c>
      <c r="AZ3990" t="inlineStr">
        <is>
          <t>LC50</t>
        </is>
      </c>
      <c r="BA3990"/>
      <c r="BB3990" t="n">
        <v>4.0</v>
      </c>
      <c r="BC3990"/>
      <c r="BD3990"/>
      <c r="BE3990"/>
      <c r="BF3990"/>
      <c r="BG3990" t="inlineStr">
        <is>
          <t>Day(s)</t>
        </is>
      </c>
      <c r="BH3990"/>
      <c r="BI3990" t="inlineStr">
        <is>
          <t>DTXSID0020078</t>
        </is>
      </c>
      <c r="BJ3990"/>
      <c r="BK3990"/>
      <c r="BL3990"/>
      <c r="BM3990"/>
      <c r="BN3990"/>
      <c r="BO3990"/>
      <c r="BP3990"/>
      <c r="BQ3990"/>
      <c r="BR3990"/>
      <c r="BS3990"/>
      <c r="BT3990" t="inlineStr">
        <is>
          <t>--</t>
        </is>
      </c>
      <c r="BU3990"/>
      <c r="BV3990"/>
      <c r="BW3990"/>
      <c r="BX3990"/>
      <c r="BY3990"/>
      <c r="BZ3990"/>
      <c r="CA3990"/>
      <c r="CB3990"/>
      <c r="CC3990"/>
      <c r="CD3990"/>
      <c r="CE3990"/>
      <c r="CF3990"/>
      <c r="CG3990"/>
      <c r="CH3990"/>
      <c r="CI3990" t="inlineStr">
        <is>
          <t xml:space="preserve"> TESTID/7//MSMT/NR//DOSES/0.594/0.866/1.452/2.911/6.041 MG/L//SOURCE/LAB//WTINT/NR//DNUM/6//SEX/NR//TMETH/ASTM//STYPE/ACUTE//ETIME/96 H//AP RATE/NR//SAMPN/NR//WTAT/NR//INTAKE/NR//COMPEP/NR//LD/NR//DW/NR//STST/NR//HMA/NR//NA/NR//CL/NR//DIC/NR//CA/NR//POT/NR//MG/NR//SO4/NR//SULF/NR//</t>
        </is>
      </c>
      <c r="CJ3990" t="inlineStr">
        <is>
          <t xml:space="preserve">   TESTID/7//MSMT/NR//DOSES/0.594/0.866/1.452/2.911/6.041 MG/L//SOURCE/LAB//WTINT/NR//DNUM/6//SEX/NR//TMETH/ASTM//STYPE/ACUTE//ETIME/96 H//AP RATE/NR//SAMPN/NR//WTAT/NR//INTAKE/NR//COMPEP/NR//LD/NR//DW/NR//STST/NR//HMA/NR//NA/NR//CL/NR//DIC/NR//CA/NR//POT/NR//MG/NR//SO4/NR//SULF/NR//</t>
        </is>
      </c>
      <c r="CK3990" t="inlineStr">
        <is>
          <t>DeGraeve,G.M., W.D. Palmer, E.L. Moore, J.J. Coyle, and P.L. Markham</t>
        </is>
      </c>
      <c r="CL3990" t="n">
        <v>88468.0</v>
      </c>
      <c r="CM3990" t="inlineStr">
        <is>
          <t>The Effect of Temperature on the Acute and Chronic Toxicity of Un-ionized Ammonia to Fathead Minnows and Channel Catfish</t>
        </is>
      </c>
      <c r="CN3990" t="inlineStr">
        <is>
          <t>Final Rep.to U.S.EPA by Battelle, Columbus, OH:39 p.</t>
        </is>
      </c>
      <c r="CO3990" t="n">
        <v>1987.0</v>
      </c>
      <c r="CP3990" t="inlineStr">
        <is>
          <t>DeGraeve,G.M., W.D. Palmer, E.L. Moore, J.J. Coyle, and P.L. Markham (1987). The Effect of Temperature on the Acute and Chronic Toxicity of Un-ionized Ammonia to Fathead Minnows and Channel Catfish. Final Rep.to U.S.EPA by Battelle, Columbus, OH, 39 p. ECOREF#:88468</t>
        </is>
      </c>
    </row>
    <row r="3991">
      <c r="A3991" t="n">
        <v>1.2125029E7</v>
      </c>
      <c r="B3991" t="inlineStr">
        <is>
          <t>Ammonium chloride ((NH4)Cl)</t>
        </is>
      </c>
      <c r="C3991" t="inlineStr">
        <is>
          <t>Reagent Grade, Purissium, Purum, Puriss, Puris, Reinst</t>
        </is>
      </c>
      <c r="D3991" t="inlineStr">
        <is>
          <t>Measured</t>
        </is>
      </c>
      <c r="E3991" t="inlineStr">
        <is>
          <t>Not coded</t>
        </is>
      </c>
      <c r="F3991"/>
      <c r="G3991"/>
      <c r="H3991"/>
      <c r="I3991"/>
      <c r="J3991"/>
      <c r="K3991"/>
      <c r="L3991" t="inlineStr">
        <is>
          <t>Pimephales promelas</t>
        </is>
      </c>
      <c r="M3991" t="inlineStr">
        <is>
          <t>Fathead Minnow</t>
        </is>
      </c>
      <c r="N3991"/>
      <c r="O3991"/>
      <c r="P3991"/>
      <c r="Q3991"/>
      <c r="R3991"/>
      <c r="S3991"/>
      <c r="T3991"/>
      <c r="U3991"/>
      <c r="V3991" t="inlineStr">
        <is>
          <t>Flow-through</t>
        </is>
      </c>
      <c r="W3991" t="inlineStr">
        <is>
          <t>Fresh water</t>
        </is>
      </c>
      <c r="X3991" t="inlineStr">
        <is>
          <t>Lab</t>
        </is>
      </c>
      <c r="Y3991"/>
      <c r="Z3991" t="inlineStr">
        <is>
          <t>Total</t>
        </is>
      </c>
      <c r="AA3991"/>
      <c r="AB3991" t="n">
        <v>50.4</v>
      </c>
      <c r="AC3991"/>
      <c r="AD3991" t="n">
        <v>46.9</v>
      </c>
      <c r="AE3991"/>
      <c r="AF3991" t="n">
        <v>54.0</v>
      </c>
      <c r="AG3991" t="inlineStr">
        <is>
          <t>AI mg/L</t>
        </is>
      </c>
      <c r="AH3991" t="inlineStr">
        <is>
          <t>Unionized</t>
        </is>
      </c>
      <c r="AI3991"/>
      <c r="AJ3991" t="n">
        <v>1.27</v>
      </c>
      <c r="AK3991"/>
      <c r="AL3991" t="n">
        <v>0.18</v>
      </c>
      <c r="AM3991"/>
      <c r="AN3991" t="n">
        <v>1.36</v>
      </c>
      <c r="AO3991" t="inlineStr">
        <is>
          <t>AI mg/L</t>
        </is>
      </c>
      <c r="AP3991"/>
      <c r="AQ3991"/>
      <c r="AR3991"/>
      <c r="AS3991"/>
      <c r="AT3991"/>
      <c r="AU3991"/>
      <c r="AV3991"/>
      <c r="AW3991"/>
      <c r="AX3991" t="inlineStr">
        <is>
          <t>Mortality</t>
        </is>
      </c>
      <c r="AY3991" t="inlineStr">
        <is>
          <t>Mortality</t>
        </is>
      </c>
      <c r="AZ3991" t="inlineStr">
        <is>
          <t>LC50</t>
        </is>
      </c>
      <c r="BA3991"/>
      <c r="BB3991" t="n">
        <v>4.0</v>
      </c>
      <c r="BC3991"/>
      <c r="BD3991"/>
      <c r="BE3991"/>
      <c r="BF3991"/>
      <c r="BG3991" t="inlineStr">
        <is>
          <t>Day(s)</t>
        </is>
      </c>
      <c r="BH3991"/>
      <c r="BI3991" t="inlineStr">
        <is>
          <t>DTXSID0020078</t>
        </is>
      </c>
      <c r="BJ3991" t="inlineStr">
        <is>
          <t>10.1577/1548-8659(1983)112&lt;705:ATOATF&gt;2.0.CO;2</t>
        </is>
      </c>
      <c r="BK3991"/>
      <c r="BL3991"/>
      <c r="BM3991"/>
      <c r="BN3991"/>
      <c r="BO3991"/>
      <c r="BP3991"/>
      <c r="BQ3991"/>
      <c r="BR3991"/>
      <c r="BS3991"/>
      <c r="BT3991" t="inlineStr">
        <is>
          <t>--</t>
        </is>
      </c>
      <c r="BU3991"/>
      <c r="BV3991"/>
      <c r="BW3991"/>
      <c r="BX3991"/>
      <c r="BY3991"/>
      <c r="BZ3991"/>
      <c r="CA3991" t="inlineStr">
        <is>
          <t>--</t>
        </is>
      </c>
      <c r="CB3991"/>
      <c r="CC3991"/>
      <c r="CD3991"/>
      <c r="CE3991"/>
      <c r="CF3991"/>
      <c r="CG3991"/>
      <c r="CH3991"/>
      <c r="CI3991" t="inlineStr">
        <is>
          <t xml:space="preserve"> CONTR/NO MORT//</t>
        </is>
      </c>
      <c r="CJ3991" t="inlineStr">
        <is>
          <t xml:space="preserve">   CONTR/NO MORT//</t>
        </is>
      </c>
      <c r="CK3991" t="inlineStr">
        <is>
          <t>Thurston,R.V., R.C. Russo, and G.R. Phillips</t>
        </is>
      </c>
      <c r="CL3991" t="n">
        <v>10130.0</v>
      </c>
      <c r="CM3991" t="inlineStr">
        <is>
          <t>Acute Toxicity of Ammonia to Fathead Minnows</t>
        </is>
      </c>
      <c r="CN3991" t="inlineStr">
        <is>
          <t>Trans. Am. Fish. Soc.112(5): 705-711</t>
        </is>
      </c>
      <c r="CO3991" t="n">
        <v>1983.0</v>
      </c>
      <c r="CP3991" t="inlineStr">
        <is>
          <t>Thurston,R.V., R.C. Russo, and G.R. Phillips (1983). Acute Toxicity of Ammonia to Fathead Minnows. Trans. Am. Fish. Soc., 112, (5), 705-711. doi:10.1577/1548-8659(1983)112&lt;705:ATOATF&gt;2.0.CO;2. ECOREF#:10130</t>
        </is>
      </c>
    </row>
    <row r="3992">
      <c r="A3992" t="n">
        <v>1.2125029E7</v>
      </c>
      <c r="B3992" t="inlineStr">
        <is>
          <t>Ammonium chloride ((NH4)Cl)</t>
        </is>
      </c>
      <c r="C3992"/>
      <c r="D3992" t="inlineStr">
        <is>
          <t>Unmeasured</t>
        </is>
      </c>
      <c r="E3992" t="inlineStr">
        <is>
          <t>Not reported</t>
        </is>
      </c>
      <c r="F3992"/>
      <c r="G3992"/>
      <c r="H3992"/>
      <c r="I3992"/>
      <c r="J3992"/>
      <c r="K3992"/>
      <c r="L3992" t="inlineStr">
        <is>
          <t>Pimephales promelas</t>
        </is>
      </c>
      <c r="M3992" t="inlineStr">
        <is>
          <t>Fathead Minnow</t>
        </is>
      </c>
      <c r="N3992"/>
      <c r="O3992"/>
      <c r="P3992"/>
      <c r="Q3992"/>
      <c r="R3992"/>
      <c r="S3992"/>
      <c r="T3992"/>
      <c r="U3992"/>
      <c r="V3992" t="inlineStr">
        <is>
          <t>Static</t>
        </is>
      </c>
      <c r="W3992" t="inlineStr">
        <is>
          <t>Fresh water</t>
        </is>
      </c>
      <c r="X3992" t="inlineStr">
        <is>
          <t>Lab</t>
        </is>
      </c>
      <c r="Y3992"/>
      <c r="Z3992" t="inlineStr">
        <is>
          <t>Total</t>
        </is>
      </c>
      <c r="AA3992"/>
      <c r="AB3992" t="n">
        <v>21.0</v>
      </c>
      <c r="AC3992"/>
      <c r="AD3992" t="n">
        <v>18.0</v>
      </c>
      <c r="AE3992"/>
      <c r="AF3992" t="n">
        <v>23.0</v>
      </c>
      <c r="AG3992" t="inlineStr">
        <is>
          <t>AI mg/L</t>
        </is>
      </c>
      <c r="AH3992" t="inlineStr">
        <is>
          <t>Unionized</t>
        </is>
      </c>
      <c r="AI3992"/>
      <c r="AJ3992" t="n">
        <v>1.9</v>
      </c>
      <c r="AK3992"/>
      <c r="AL3992" t="n">
        <v>1.7</v>
      </c>
      <c r="AM3992"/>
      <c r="AN3992" t="n">
        <v>2.2</v>
      </c>
      <c r="AO3992" t="inlineStr">
        <is>
          <t>AI mg/L</t>
        </is>
      </c>
      <c r="AP3992"/>
      <c r="AQ3992"/>
      <c r="AR3992"/>
      <c r="AS3992"/>
      <c r="AT3992"/>
      <c r="AU3992"/>
      <c r="AV3992"/>
      <c r="AW3992"/>
      <c r="AX3992" t="inlineStr">
        <is>
          <t>Mortality</t>
        </is>
      </c>
      <c r="AY3992" t="inlineStr">
        <is>
          <t>Mortality</t>
        </is>
      </c>
      <c r="AZ3992" t="inlineStr">
        <is>
          <t>LC50</t>
        </is>
      </c>
      <c r="BA3992"/>
      <c r="BB3992" t="n">
        <v>4.0</v>
      </c>
      <c r="BC3992"/>
      <c r="BD3992"/>
      <c r="BE3992"/>
      <c r="BF3992"/>
      <c r="BG3992" t="inlineStr">
        <is>
          <t>Day(s)</t>
        </is>
      </c>
      <c r="BH3992"/>
      <c r="BI3992" t="inlineStr">
        <is>
          <t>DTXSID0020078</t>
        </is>
      </c>
      <c r="BJ3992"/>
      <c r="BK3992"/>
      <c r="BL3992"/>
      <c r="BM3992"/>
      <c r="BN3992"/>
      <c r="BO3992"/>
      <c r="BP3992"/>
      <c r="BQ3992"/>
      <c r="BR3992"/>
      <c r="BS3992"/>
      <c r="BT3992" t="inlineStr">
        <is>
          <t>--</t>
        </is>
      </c>
      <c r="BU3992"/>
      <c r="BV3992"/>
      <c r="BW3992"/>
      <c r="BX3992"/>
      <c r="BY3992"/>
      <c r="BZ3992"/>
      <c r="CA3992" t="inlineStr">
        <is>
          <t>--</t>
        </is>
      </c>
      <c r="CB3992"/>
      <c r="CC3992"/>
      <c r="CD3992"/>
      <c r="CE3992"/>
      <c r="CF3992"/>
      <c r="CG3992"/>
      <c r="CH3992"/>
      <c r="CI3992"/>
      <c r="CJ3992"/>
      <c r="CK3992" t="inlineStr">
        <is>
          <t>Pitts,T.</t>
        </is>
      </c>
      <c r="CL3992" t="n">
        <v>165613.0</v>
      </c>
      <c r="CM3992" t="inlineStr">
        <is>
          <t>Presentation of Evidence Concerning Water Quality Classifications and Standards for the Cache la Poudre River, Big Thompson River, and Segments of the South Platte River</t>
        </is>
      </c>
      <c r="CN3992" t="inlineStr">
        <is>
          <t>Tom Pitts and Associates, Loveland, CO:169 p.</t>
        </is>
      </c>
      <c r="CO3992" t="n">
        <v>1980.0</v>
      </c>
      <c r="CP3992" t="inlineStr">
        <is>
          <t>Pitts,T. (1980). Presentation of Evidence Concerning Water Quality Classifications and Standards for the Cache la Poudre River, Big Thompson River, and Segments of the South Platte River. Tom Pitts and Associates, Loveland, CO, 169 p. ECOREF#:165613</t>
        </is>
      </c>
    </row>
    <row r="3993">
      <c r="A3993" t="n">
        <v>1.2125029E7</v>
      </c>
      <c r="B3993" t="inlineStr">
        <is>
          <t>Ammonium chloride ((NH4)Cl)</t>
        </is>
      </c>
      <c r="C3993" t="inlineStr">
        <is>
          <t>Reagent Grade, Purissium, Purum, Puriss, Puris, Reinst</t>
        </is>
      </c>
      <c r="D3993" t="inlineStr">
        <is>
          <t>Measured</t>
        </is>
      </c>
      <c r="E3993" t="inlineStr">
        <is>
          <t>Not coded</t>
        </is>
      </c>
      <c r="F3993"/>
      <c r="G3993"/>
      <c r="H3993"/>
      <c r="I3993"/>
      <c r="J3993"/>
      <c r="K3993"/>
      <c r="L3993" t="inlineStr">
        <is>
          <t>Pimephales promelas</t>
        </is>
      </c>
      <c r="M3993" t="inlineStr">
        <is>
          <t>Fathead Minnow</t>
        </is>
      </c>
      <c r="N3993"/>
      <c r="O3993"/>
      <c r="P3993"/>
      <c r="Q3993"/>
      <c r="R3993"/>
      <c r="S3993"/>
      <c r="T3993"/>
      <c r="U3993"/>
      <c r="V3993" t="inlineStr">
        <is>
          <t>Flow-through</t>
        </is>
      </c>
      <c r="W3993" t="inlineStr">
        <is>
          <t>Fresh water</t>
        </is>
      </c>
      <c r="X3993" t="inlineStr">
        <is>
          <t>Lab</t>
        </is>
      </c>
      <c r="Y3993"/>
      <c r="Z3993" t="inlineStr">
        <is>
          <t>Total</t>
        </is>
      </c>
      <c r="AA3993"/>
      <c r="AB3993" t="n">
        <v>89.7</v>
      </c>
      <c r="AC3993"/>
      <c r="AD3993" t="n">
        <v>78.9</v>
      </c>
      <c r="AE3993"/>
      <c r="AF3993" t="n">
        <v>102.0</v>
      </c>
      <c r="AG3993" t="inlineStr">
        <is>
          <t>AI mg/L</t>
        </is>
      </c>
      <c r="AH3993" t="inlineStr">
        <is>
          <t>Unionized</t>
        </is>
      </c>
      <c r="AI3993"/>
      <c r="AJ3993" t="n">
        <v>1.1</v>
      </c>
      <c r="AK3993"/>
      <c r="AL3993" t="n">
        <v>0.966</v>
      </c>
      <c r="AM3993"/>
      <c r="AN3993" t="n">
        <v>1.25</v>
      </c>
      <c r="AO3993" t="inlineStr">
        <is>
          <t>AI mg/L</t>
        </is>
      </c>
      <c r="AP3993"/>
      <c r="AQ3993"/>
      <c r="AR3993"/>
      <c r="AS3993"/>
      <c r="AT3993"/>
      <c r="AU3993"/>
      <c r="AV3993"/>
      <c r="AW3993"/>
      <c r="AX3993" t="inlineStr">
        <is>
          <t>Mortality</t>
        </is>
      </c>
      <c r="AY3993" t="inlineStr">
        <is>
          <t>Mortality</t>
        </is>
      </c>
      <c r="AZ3993" t="inlineStr">
        <is>
          <t>LC50</t>
        </is>
      </c>
      <c r="BA3993"/>
      <c r="BB3993" t="n">
        <v>4.0</v>
      </c>
      <c r="BC3993"/>
      <c r="BD3993"/>
      <c r="BE3993"/>
      <c r="BF3993"/>
      <c r="BG3993" t="inlineStr">
        <is>
          <t>Day(s)</t>
        </is>
      </c>
      <c r="BH3993"/>
      <c r="BI3993" t="inlineStr">
        <is>
          <t>DTXSID0020078</t>
        </is>
      </c>
      <c r="BJ3993" t="inlineStr">
        <is>
          <t>10.1577/1548-8659(1983)112&lt;705:ATOATF&gt;2.0.CO;2</t>
        </is>
      </c>
      <c r="BK3993"/>
      <c r="BL3993"/>
      <c r="BM3993"/>
      <c r="BN3993"/>
      <c r="BO3993"/>
      <c r="BP3993"/>
      <c r="BQ3993"/>
      <c r="BR3993"/>
      <c r="BS3993"/>
      <c r="BT3993" t="inlineStr">
        <is>
          <t>--</t>
        </is>
      </c>
      <c r="BU3993"/>
      <c r="BV3993"/>
      <c r="BW3993"/>
      <c r="BX3993"/>
      <c r="BY3993"/>
      <c r="BZ3993"/>
      <c r="CA3993" t="inlineStr">
        <is>
          <t>--</t>
        </is>
      </c>
      <c r="CB3993"/>
      <c r="CC3993"/>
      <c r="CD3993"/>
      <c r="CE3993"/>
      <c r="CF3993"/>
      <c r="CG3993"/>
      <c r="CH3993"/>
      <c r="CI3993" t="inlineStr">
        <is>
          <t xml:space="preserve"> CONTR/NO MORT//</t>
        </is>
      </c>
      <c r="CJ3993" t="inlineStr">
        <is>
          <t xml:space="preserve">   CONTR/NO MORT//</t>
        </is>
      </c>
      <c r="CK3993" t="inlineStr">
        <is>
          <t>Thurston,R.V., R.C. Russo, and G.R. Phillips</t>
        </is>
      </c>
      <c r="CL3993" t="n">
        <v>10130.0</v>
      </c>
      <c r="CM3993" t="inlineStr">
        <is>
          <t>Acute Toxicity of Ammonia to Fathead Minnows</t>
        </is>
      </c>
      <c r="CN3993" t="inlineStr">
        <is>
          <t>Trans. Am. Fish. Soc.112(5): 705-711</t>
        </is>
      </c>
      <c r="CO3993" t="n">
        <v>1983.0</v>
      </c>
      <c r="CP3993" t="inlineStr">
        <is>
          <t>Thurston,R.V., R.C. Russo, and G.R. Phillips (1983). Acute Toxicity of Ammonia to Fathead Minnows. Trans. Am. Fish. Soc., 112, (5), 705-711. doi:10.1577/1548-8659(1983)112&lt;705:ATOATF&gt;2.0.CO;2. ECOREF#:10130</t>
        </is>
      </c>
    </row>
    <row r="3994">
      <c r="A3994" t="n">
        <v>1.2125029E7</v>
      </c>
      <c r="B3994" t="inlineStr">
        <is>
          <t>Ammonium chloride ((NH4)Cl)</t>
        </is>
      </c>
      <c r="C3994"/>
      <c r="D3994" t="inlineStr">
        <is>
          <t>Measured</t>
        </is>
      </c>
      <c r="E3994" t="inlineStr">
        <is>
          <t>Not coded</t>
        </is>
      </c>
      <c r="F3994"/>
      <c r="G3994"/>
      <c r="H3994"/>
      <c r="I3994"/>
      <c r="J3994"/>
      <c r="K3994"/>
      <c r="L3994" t="inlineStr">
        <is>
          <t>Pimephales promelas</t>
        </is>
      </c>
      <c r="M3994" t="inlineStr">
        <is>
          <t>Fathead Minnow</t>
        </is>
      </c>
      <c r="N3994" t="inlineStr">
        <is>
          <t>Juvenile</t>
        </is>
      </c>
      <c r="O3994"/>
      <c r="P3994"/>
      <c r="Q3994"/>
      <c r="R3994"/>
      <c r="S3994"/>
      <c r="T3994"/>
      <c r="U3994"/>
      <c r="V3994" t="inlineStr">
        <is>
          <t>Flow-through</t>
        </is>
      </c>
      <c r="W3994" t="inlineStr">
        <is>
          <t>Fresh water</t>
        </is>
      </c>
      <c r="X3994" t="inlineStr">
        <is>
          <t>Lab</t>
        </is>
      </c>
      <c r="Y3994"/>
      <c r="Z3994" t="inlineStr">
        <is>
          <t>Unionized</t>
        </is>
      </c>
      <c r="AA3994"/>
      <c r="AB3994" t="n">
        <v>0.3</v>
      </c>
      <c r="AC3994"/>
      <c r="AD3994" t="n">
        <v>0.27</v>
      </c>
      <c r="AE3994"/>
      <c r="AF3994" t="n">
        <v>0.33</v>
      </c>
      <c r="AG3994" t="inlineStr">
        <is>
          <t>AI mg/L</t>
        </is>
      </c>
      <c r="AH3994"/>
      <c r="AI3994"/>
      <c r="AJ3994"/>
      <c r="AK3994"/>
      <c r="AL3994"/>
      <c r="AM3994"/>
      <c r="AN3994"/>
      <c r="AO3994"/>
      <c r="AP3994"/>
      <c r="AQ3994"/>
      <c r="AR3994"/>
      <c r="AS3994"/>
      <c r="AT3994"/>
      <c r="AU3994"/>
      <c r="AV3994"/>
      <c r="AW3994"/>
      <c r="AX3994" t="inlineStr">
        <is>
          <t>Mortality</t>
        </is>
      </c>
      <c r="AY3994" t="inlineStr">
        <is>
          <t>Mortality</t>
        </is>
      </c>
      <c r="AZ3994" t="inlineStr">
        <is>
          <t>LC50</t>
        </is>
      </c>
      <c r="BA3994"/>
      <c r="BB3994" t="n">
        <v>4.0</v>
      </c>
      <c r="BC3994"/>
      <c r="BD3994"/>
      <c r="BE3994"/>
      <c r="BF3994"/>
      <c r="BG3994" t="inlineStr">
        <is>
          <t>Day(s)</t>
        </is>
      </c>
      <c r="BH3994"/>
      <c r="BI3994" t="inlineStr">
        <is>
          <t>DTXSID0020078</t>
        </is>
      </c>
      <c r="BJ3994"/>
      <c r="BK3994"/>
      <c r="BL3994"/>
      <c r="BM3994"/>
      <c r="BN3994"/>
      <c r="BO3994"/>
      <c r="BP3994"/>
      <c r="BQ3994"/>
      <c r="BR3994"/>
      <c r="BS3994"/>
      <c r="BT3994" t="inlineStr">
        <is>
          <t>--</t>
        </is>
      </c>
      <c r="BU3994"/>
      <c r="BV3994"/>
      <c r="BW3994"/>
      <c r="BX3994"/>
      <c r="BY3994"/>
      <c r="BZ3994"/>
      <c r="CA3994"/>
      <c r="CB3994"/>
      <c r="CC3994"/>
      <c r="CD3994"/>
      <c r="CE3994"/>
      <c r="CF3994"/>
      <c r="CG3994"/>
      <c r="CH3994"/>
      <c r="CI3994"/>
      <c r="CJ3994"/>
      <c r="CK3994" t="inlineStr">
        <is>
          <t>Nimmo,D.W.R., D. Link, L.P. Parrish, G.J. Rodriguez, W. Wuerthele, and P.H. Davies</t>
        </is>
      </c>
      <c r="CL3994" t="n">
        <v>69474.0</v>
      </c>
      <c r="CM3994" t="inlineStr">
        <is>
          <t>Comparison of On-Site and Laboratory Toxicity Tests:  Derivation of Site-Specific Criteria for Un-Ionized Ammonia in a Colorado Transitional Stream</t>
        </is>
      </c>
      <c r="CN3994" t="inlineStr">
        <is>
          <t>Environ. Toxicol. Chem.8(12): 1177-1189</t>
        </is>
      </c>
      <c r="CO3994" t="n">
        <v>1989.0</v>
      </c>
      <c r="CP3994" t="inlineStr">
        <is>
          <t>Nimmo,D.W.R., D. Link, L.P. Parrish, G.J. Rodriguez, W. Wuerthele, and P.H. Davies (1989). Comparison of On-Site and Laboratory Toxicity Tests:  Derivation of Site-Specific Criteria for Un-Ionized Ammonia in a Colorado Transitional Stream. Environ. Toxicol. Chem., 8, (12), 1177-1189. ECOREF#:69474</t>
        </is>
      </c>
    </row>
    <row r="3995">
      <c r="A3995" t="n">
        <v>1.2125029E7</v>
      </c>
      <c r="B3995" t="inlineStr">
        <is>
          <t>Ammonium chloride ((NH4)Cl)</t>
        </is>
      </c>
      <c r="C3995" t="inlineStr">
        <is>
          <t>Reagent Grade, Purissium, Purum, Puriss, Puris, Reinst</t>
        </is>
      </c>
      <c r="D3995" t="inlineStr">
        <is>
          <t>Measured</t>
        </is>
      </c>
      <c r="E3995" t="inlineStr">
        <is>
          <t>Not coded</t>
        </is>
      </c>
      <c r="F3995"/>
      <c r="G3995"/>
      <c r="H3995"/>
      <c r="I3995"/>
      <c r="J3995"/>
      <c r="K3995"/>
      <c r="L3995" t="inlineStr">
        <is>
          <t>Pimephales promelas</t>
        </is>
      </c>
      <c r="M3995" t="inlineStr">
        <is>
          <t>Fathead Minnow</t>
        </is>
      </c>
      <c r="N3995"/>
      <c r="O3995"/>
      <c r="P3995"/>
      <c r="Q3995"/>
      <c r="R3995"/>
      <c r="S3995"/>
      <c r="T3995"/>
      <c r="U3995"/>
      <c r="V3995" t="inlineStr">
        <is>
          <t>Flow-through</t>
        </is>
      </c>
      <c r="W3995" t="inlineStr">
        <is>
          <t>Fresh water</t>
        </is>
      </c>
      <c r="X3995" t="inlineStr">
        <is>
          <t>Lab</t>
        </is>
      </c>
      <c r="Y3995"/>
      <c r="Z3995" t="inlineStr">
        <is>
          <t>Total</t>
        </is>
      </c>
      <c r="AA3995"/>
      <c r="AB3995" t="n">
        <v>50.2</v>
      </c>
      <c r="AC3995"/>
      <c r="AD3995" t="n">
        <v>45.7</v>
      </c>
      <c r="AE3995"/>
      <c r="AF3995" t="n">
        <v>55.1</v>
      </c>
      <c r="AG3995" t="inlineStr">
        <is>
          <t>AI mg/L</t>
        </is>
      </c>
      <c r="AH3995" t="inlineStr">
        <is>
          <t>Unionized</t>
        </is>
      </c>
      <c r="AI3995"/>
      <c r="AJ3995" t="n">
        <v>1.1</v>
      </c>
      <c r="AK3995"/>
      <c r="AL3995" t="n">
        <v>1.0</v>
      </c>
      <c r="AM3995"/>
      <c r="AN3995" t="n">
        <v>1.21</v>
      </c>
      <c r="AO3995" t="inlineStr">
        <is>
          <t>AI mg/L</t>
        </is>
      </c>
      <c r="AP3995"/>
      <c r="AQ3995"/>
      <c r="AR3995"/>
      <c r="AS3995"/>
      <c r="AT3995"/>
      <c r="AU3995"/>
      <c r="AV3995"/>
      <c r="AW3995"/>
      <c r="AX3995" t="inlineStr">
        <is>
          <t>Mortality</t>
        </is>
      </c>
      <c r="AY3995" t="inlineStr">
        <is>
          <t>Mortality</t>
        </is>
      </c>
      <c r="AZ3995" t="inlineStr">
        <is>
          <t>LC50</t>
        </is>
      </c>
      <c r="BA3995"/>
      <c r="BB3995" t="n">
        <v>4.0</v>
      </c>
      <c r="BC3995"/>
      <c r="BD3995"/>
      <c r="BE3995"/>
      <c r="BF3995"/>
      <c r="BG3995" t="inlineStr">
        <is>
          <t>Day(s)</t>
        </is>
      </c>
      <c r="BH3995"/>
      <c r="BI3995" t="inlineStr">
        <is>
          <t>DTXSID0020078</t>
        </is>
      </c>
      <c r="BJ3995" t="inlineStr">
        <is>
          <t>10.1577/1548-8659(1983)112&lt;705:ATOATF&gt;2.0.CO;2</t>
        </is>
      </c>
      <c r="BK3995"/>
      <c r="BL3995"/>
      <c r="BM3995"/>
      <c r="BN3995"/>
      <c r="BO3995"/>
      <c r="BP3995"/>
      <c r="BQ3995"/>
      <c r="BR3995"/>
      <c r="BS3995"/>
      <c r="BT3995" t="inlineStr">
        <is>
          <t>--</t>
        </is>
      </c>
      <c r="BU3995"/>
      <c r="BV3995"/>
      <c r="BW3995"/>
      <c r="BX3995"/>
      <c r="BY3995"/>
      <c r="BZ3995"/>
      <c r="CA3995" t="inlineStr">
        <is>
          <t>--</t>
        </is>
      </c>
      <c r="CB3995"/>
      <c r="CC3995"/>
      <c r="CD3995"/>
      <c r="CE3995"/>
      <c r="CF3995"/>
      <c r="CG3995"/>
      <c r="CH3995"/>
      <c r="CI3995" t="inlineStr">
        <is>
          <t xml:space="preserve"> CONTR/NO MORT//</t>
        </is>
      </c>
      <c r="CJ3995" t="inlineStr">
        <is>
          <t xml:space="preserve">   CONTR/NO MORT//</t>
        </is>
      </c>
      <c r="CK3995" t="inlineStr">
        <is>
          <t>Thurston,R.V., R.C. Russo, and G.R. Phillips</t>
        </is>
      </c>
      <c r="CL3995" t="n">
        <v>10130.0</v>
      </c>
      <c r="CM3995" t="inlineStr">
        <is>
          <t>Acute Toxicity of Ammonia to Fathead Minnows</t>
        </is>
      </c>
      <c r="CN3995" t="inlineStr">
        <is>
          <t>Trans. Am. Fish. Soc.112(5): 705-711</t>
        </is>
      </c>
      <c r="CO3995" t="n">
        <v>1983.0</v>
      </c>
      <c r="CP3995" t="inlineStr">
        <is>
          <t>Thurston,R.V., R.C. Russo, and G.R. Phillips (1983). Acute Toxicity of Ammonia to Fathead Minnows. Trans. Am. Fish. Soc., 112, (5), 705-711. doi:10.1577/1548-8659(1983)112&lt;705:ATOATF&gt;2.0.CO;2. ECOREF#:10130</t>
        </is>
      </c>
    </row>
    <row r="3996">
      <c r="A3996" t="n">
        <v>1.2125029E7</v>
      </c>
      <c r="B3996" t="inlineStr">
        <is>
          <t>Ammonium chloride ((NH4)Cl)</t>
        </is>
      </c>
      <c r="C3996"/>
      <c r="D3996" t="inlineStr">
        <is>
          <t>Measured</t>
        </is>
      </c>
      <c r="E3996" t="inlineStr">
        <is>
          <t>Not coded</t>
        </is>
      </c>
      <c r="F3996"/>
      <c r="G3996"/>
      <c r="H3996"/>
      <c r="I3996"/>
      <c r="J3996"/>
      <c r="K3996"/>
      <c r="L3996" t="inlineStr">
        <is>
          <t>Pimephales promelas</t>
        </is>
      </c>
      <c r="M3996" t="inlineStr">
        <is>
          <t>Fathead Minnow</t>
        </is>
      </c>
      <c r="N3996" t="inlineStr">
        <is>
          <t>Juvenile</t>
        </is>
      </c>
      <c r="O3996"/>
      <c r="P3996"/>
      <c r="Q3996"/>
      <c r="R3996"/>
      <c r="S3996"/>
      <c r="T3996"/>
      <c r="U3996"/>
      <c r="V3996" t="inlineStr">
        <is>
          <t>Flow-through</t>
        </is>
      </c>
      <c r="W3996" t="inlineStr">
        <is>
          <t>Fresh water</t>
        </is>
      </c>
      <c r="X3996" t="inlineStr">
        <is>
          <t>Lab</t>
        </is>
      </c>
      <c r="Y3996"/>
      <c r="Z3996" t="inlineStr">
        <is>
          <t>Unionized</t>
        </is>
      </c>
      <c r="AA3996"/>
      <c r="AB3996" t="n">
        <v>1.4</v>
      </c>
      <c r="AC3996"/>
      <c r="AD3996" t="n">
        <v>1.33</v>
      </c>
      <c r="AE3996"/>
      <c r="AF3996" t="n">
        <v>1.47</v>
      </c>
      <c r="AG3996" t="inlineStr">
        <is>
          <t>AI mg/L</t>
        </is>
      </c>
      <c r="AH3996"/>
      <c r="AI3996"/>
      <c r="AJ3996"/>
      <c r="AK3996"/>
      <c r="AL3996"/>
      <c r="AM3996"/>
      <c r="AN3996"/>
      <c r="AO3996"/>
      <c r="AP3996"/>
      <c r="AQ3996"/>
      <c r="AR3996"/>
      <c r="AS3996"/>
      <c r="AT3996"/>
      <c r="AU3996"/>
      <c r="AV3996"/>
      <c r="AW3996"/>
      <c r="AX3996" t="inlineStr">
        <is>
          <t>Mortality</t>
        </is>
      </c>
      <c r="AY3996" t="inlineStr">
        <is>
          <t>Mortality</t>
        </is>
      </c>
      <c r="AZ3996" t="inlineStr">
        <is>
          <t>LC50</t>
        </is>
      </c>
      <c r="BA3996"/>
      <c r="BB3996" t="n">
        <v>4.0</v>
      </c>
      <c r="BC3996"/>
      <c r="BD3996"/>
      <c r="BE3996"/>
      <c r="BF3996"/>
      <c r="BG3996" t="inlineStr">
        <is>
          <t>Day(s)</t>
        </is>
      </c>
      <c r="BH3996"/>
      <c r="BI3996" t="inlineStr">
        <is>
          <t>DTXSID0020078</t>
        </is>
      </c>
      <c r="BJ3996"/>
      <c r="BK3996"/>
      <c r="BL3996"/>
      <c r="BM3996"/>
      <c r="BN3996"/>
      <c r="BO3996"/>
      <c r="BP3996"/>
      <c r="BQ3996"/>
      <c r="BR3996"/>
      <c r="BS3996"/>
      <c r="BT3996" t="inlineStr">
        <is>
          <t>--</t>
        </is>
      </c>
      <c r="BU3996"/>
      <c r="BV3996"/>
      <c r="BW3996"/>
      <c r="BX3996"/>
      <c r="BY3996"/>
      <c r="BZ3996"/>
      <c r="CA3996"/>
      <c r="CB3996"/>
      <c r="CC3996"/>
      <c r="CD3996"/>
      <c r="CE3996"/>
      <c r="CF3996"/>
      <c r="CG3996"/>
      <c r="CH3996"/>
      <c r="CI3996"/>
      <c r="CJ3996"/>
      <c r="CK3996" t="inlineStr">
        <is>
          <t>Nimmo,D.W.R., D. Link, L.P. Parrish, G.J. Rodriguez, W. Wuerthele, and P.H. Davies</t>
        </is>
      </c>
      <c r="CL3996" t="n">
        <v>69474.0</v>
      </c>
      <c r="CM3996" t="inlineStr">
        <is>
          <t>Comparison of On-Site and Laboratory Toxicity Tests:  Derivation of Site-Specific Criteria for Un-Ionized Ammonia in a Colorado Transitional Stream</t>
        </is>
      </c>
      <c r="CN3996" t="inlineStr">
        <is>
          <t>Environ. Toxicol. Chem.8(12): 1177-1189</t>
        </is>
      </c>
      <c r="CO3996" t="n">
        <v>1989.0</v>
      </c>
      <c r="CP3996" t="inlineStr">
        <is>
          <t>Nimmo,D.W.R., D. Link, L.P. Parrish, G.J. Rodriguez, W. Wuerthele, and P.H. Davies (1989). Comparison of On-Site and Laboratory Toxicity Tests:  Derivation of Site-Specific Criteria for Un-Ionized Ammonia in a Colorado Transitional Stream. Environ. Toxicol. Chem., 8, (12), 1177-1189. ECOREF#:69474</t>
        </is>
      </c>
    </row>
    <row r="3997">
      <c r="A3997" t="n">
        <v>1.2125029E7</v>
      </c>
      <c r="B3997" t="inlineStr">
        <is>
          <t>Ammonium chloride ((NH4)Cl)</t>
        </is>
      </c>
      <c r="C3997" t="inlineStr">
        <is>
          <t>Reagent Grade, Purissium, Purum, Puriss, Puris, Reinst</t>
        </is>
      </c>
      <c r="D3997" t="inlineStr">
        <is>
          <t>Measured</t>
        </is>
      </c>
      <c r="E3997" t="inlineStr">
        <is>
          <t>Not coded</t>
        </is>
      </c>
      <c r="F3997"/>
      <c r="G3997"/>
      <c r="H3997"/>
      <c r="I3997"/>
      <c r="J3997"/>
      <c r="K3997"/>
      <c r="L3997" t="inlineStr">
        <is>
          <t>Pimephales promelas</t>
        </is>
      </c>
      <c r="M3997" t="inlineStr">
        <is>
          <t>Fathead Minnow</t>
        </is>
      </c>
      <c r="N3997"/>
      <c r="O3997"/>
      <c r="P3997"/>
      <c r="Q3997"/>
      <c r="R3997"/>
      <c r="S3997"/>
      <c r="T3997"/>
      <c r="U3997"/>
      <c r="V3997" t="inlineStr">
        <is>
          <t>Flow-through</t>
        </is>
      </c>
      <c r="W3997" t="inlineStr">
        <is>
          <t>Fresh water</t>
        </is>
      </c>
      <c r="X3997" t="inlineStr">
        <is>
          <t>Lab</t>
        </is>
      </c>
      <c r="Y3997"/>
      <c r="Z3997" t="inlineStr">
        <is>
          <t>Total</t>
        </is>
      </c>
      <c r="AA3997"/>
      <c r="AB3997" t="n">
        <v>58.2</v>
      </c>
      <c r="AC3997"/>
      <c r="AD3997" t="n">
        <v>52.6</v>
      </c>
      <c r="AE3997"/>
      <c r="AF3997" t="n">
        <v>64.4</v>
      </c>
      <c r="AG3997" t="inlineStr">
        <is>
          <t>AI mg/L</t>
        </is>
      </c>
      <c r="AH3997" t="inlineStr">
        <is>
          <t>Unionized</t>
        </is>
      </c>
      <c r="AI3997"/>
      <c r="AJ3997" t="n">
        <v>0.775</v>
      </c>
      <c r="AK3997"/>
      <c r="AL3997" t="n">
        <v>0.7</v>
      </c>
      <c r="AM3997"/>
      <c r="AN3997" t="n">
        <v>0.857</v>
      </c>
      <c r="AO3997" t="inlineStr">
        <is>
          <t>AI mg/L</t>
        </is>
      </c>
      <c r="AP3997"/>
      <c r="AQ3997"/>
      <c r="AR3997"/>
      <c r="AS3997"/>
      <c r="AT3997"/>
      <c r="AU3997"/>
      <c r="AV3997"/>
      <c r="AW3997"/>
      <c r="AX3997" t="inlineStr">
        <is>
          <t>Mortality</t>
        </is>
      </c>
      <c r="AY3997" t="inlineStr">
        <is>
          <t>Mortality</t>
        </is>
      </c>
      <c r="AZ3997" t="inlineStr">
        <is>
          <t>LC50</t>
        </is>
      </c>
      <c r="BA3997"/>
      <c r="BB3997" t="n">
        <v>4.0</v>
      </c>
      <c r="BC3997"/>
      <c r="BD3997"/>
      <c r="BE3997"/>
      <c r="BF3997"/>
      <c r="BG3997" t="inlineStr">
        <is>
          <t>Day(s)</t>
        </is>
      </c>
      <c r="BH3997"/>
      <c r="BI3997" t="inlineStr">
        <is>
          <t>DTXSID0020078</t>
        </is>
      </c>
      <c r="BJ3997" t="inlineStr">
        <is>
          <t>10.1577/1548-8659(1983)112&lt;705:ATOATF&gt;2.0.CO;2</t>
        </is>
      </c>
      <c r="BK3997"/>
      <c r="BL3997"/>
      <c r="BM3997"/>
      <c r="BN3997"/>
      <c r="BO3997"/>
      <c r="BP3997"/>
      <c r="BQ3997"/>
      <c r="BR3997"/>
      <c r="BS3997"/>
      <c r="BT3997" t="inlineStr">
        <is>
          <t>--</t>
        </is>
      </c>
      <c r="BU3997"/>
      <c r="BV3997"/>
      <c r="BW3997"/>
      <c r="BX3997"/>
      <c r="BY3997"/>
      <c r="BZ3997"/>
      <c r="CA3997" t="inlineStr">
        <is>
          <t>--</t>
        </is>
      </c>
      <c r="CB3997"/>
      <c r="CC3997"/>
      <c r="CD3997"/>
      <c r="CE3997"/>
      <c r="CF3997"/>
      <c r="CG3997"/>
      <c r="CH3997"/>
      <c r="CI3997" t="inlineStr">
        <is>
          <t xml:space="preserve"> CONTR/NO MORT//</t>
        </is>
      </c>
      <c r="CJ3997" t="inlineStr">
        <is>
          <t xml:space="preserve">   CONTR/NO MORT//</t>
        </is>
      </c>
      <c r="CK3997" t="inlineStr">
        <is>
          <t>Thurston,R.V., R.C. Russo, and G.R. Phillips</t>
        </is>
      </c>
      <c r="CL3997" t="n">
        <v>10130.0</v>
      </c>
      <c r="CM3997" t="inlineStr">
        <is>
          <t>Acute Toxicity of Ammonia to Fathead Minnows</t>
        </is>
      </c>
      <c r="CN3997" t="inlineStr">
        <is>
          <t>Trans. Am. Fish. Soc.112(5): 705-711</t>
        </is>
      </c>
      <c r="CO3997" t="n">
        <v>1983.0</v>
      </c>
      <c r="CP3997" t="inlineStr">
        <is>
          <t>Thurston,R.V., R.C. Russo, and G.R. Phillips (1983). Acute Toxicity of Ammonia to Fathead Minnows. Trans. Am. Fish. Soc., 112, (5), 705-711. doi:10.1577/1548-8659(1983)112&lt;705:ATOATF&gt;2.0.CO;2. ECOREF#:10130</t>
        </is>
      </c>
    </row>
    <row r="3998">
      <c r="A3998" t="n">
        <v>1.2125029E7</v>
      </c>
      <c r="B3998" t="inlineStr">
        <is>
          <t>Ammonium chloride ((NH4)Cl)</t>
        </is>
      </c>
      <c r="C3998" t="inlineStr">
        <is>
          <t>Reagent Grade, Purissium, Purum, Puriss, Puris, Reinst</t>
        </is>
      </c>
      <c r="D3998" t="inlineStr">
        <is>
          <t>Measured</t>
        </is>
      </c>
      <c r="E3998" t="inlineStr">
        <is>
          <t>Not coded</t>
        </is>
      </c>
      <c r="F3998"/>
      <c r="G3998"/>
      <c r="H3998"/>
      <c r="I3998"/>
      <c r="J3998"/>
      <c r="K3998"/>
      <c r="L3998" t="inlineStr">
        <is>
          <t>Pimephales promelas</t>
        </is>
      </c>
      <c r="M3998" t="inlineStr">
        <is>
          <t>Fathead Minnow</t>
        </is>
      </c>
      <c r="N3998"/>
      <c r="O3998"/>
      <c r="P3998"/>
      <c r="Q3998"/>
      <c r="R3998" t="n">
        <v>5.0</v>
      </c>
      <c r="S3998"/>
      <c r="T3998" t="n">
        <v>6.0</v>
      </c>
      <c r="U3998" t="inlineStr">
        <is>
          <t>Day(s)</t>
        </is>
      </c>
      <c r="V3998" t="inlineStr">
        <is>
          <t>Renewal</t>
        </is>
      </c>
      <c r="W3998" t="inlineStr">
        <is>
          <t>Fresh water</t>
        </is>
      </c>
      <c r="X3998" t="inlineStr">
        <is>
          <t>Lab</t>
        </is>
      </c>
      <c r="Y3998" t="n">
        <v>8.0</v>
      </c>
      <c r="Z3998" t="inlineStr">
        <is>
          <t>Unionized</t>
        </is>
      </c>
      <c r="AA3998"/>
      <c r="AB3998" t="n">
        <v>1.05</v>
      </c>
      <c r="AC3998"/>
      <c r="AD3998" t="n">
        <v>0.914</v>
      </c>
      <c r="AE3998"/>
      <c r="AF3998" t="n">
        <v>1.21</v>
      </c>
      <c r="AG3998" t="inlineStr">
        <is>
          <t>AI mg/L</t>
        </is>
      </c>
      <c r="AH3998"/>
      <c r="AI3998"/>
      <c r="AJ3998"/>
      <c r="AK3998"/>
      <c r="AL3998"/>
      <c r="AM3998"/>
      <c r="AN3998"/>
      <c r="AO3998"/>
      <c r="AP3998"/>
      <c r="AQ3998"/>
      <c r="AR3998"/>
      <c r="AS3998"/>
      <c r="AT3998"/>
      <c r="AU3998"/>
      <c r="AV3998"/>
      <c r="AW3998"/>
      <c r="AX3998" t="inlineStr">
        <is>
          <t>Mortality</t>
        </is>
      </c>
      <c r="AY3998" t="inlineStr">
        <is>
          <t>Mortality</t>
        </is>
      </c>
      <c r="AZ3998" t="inlineStr">
        <is>
          <t>LC50</t>
        </is>
      </c>
      <c r="BA3998"/>
      <c r="BB3998" t="n">
        <v>4.0</v>
      </c>
      <c r="BC3998"/>
      <c r="BD3998"/>
      <c r="BE3998"/>
      <c r="BF3998"/>
      <c r="BG3998" t="inlineStr">
        <is>
          <t>Day(s)</t>
        </is>
      </c>
      <c r="BH3998"/>
      <c r="BI3998" t="inlineStr">
        <is>
          <t>DTXSID0020078</t>
        </is>
      </c>
      <c r="BJ3998"/>
      <c r="BK3998"/>
      <c r="BL3998"/>
      <c r="BM3998"/>
      <c r="BN3998"/>
      <c r="BO3998"/>
      <c r="BP3998"/>
      <c r="BQ3998"/>
      <c r="BR3998"/>
      <c r="BS3998"/>
      <c r="BT3998" t="inlineStr">
        <is>
          <t>--</t>
        </is>
      </c>
      <c r="BU3998"/>
      <c r="BV3998"/>
      <c r="BW3998"/>
      <c r="BX3998"/>
      <c r="BY3998"/>
      <c r="BZ3998"/>
      <c r="CA3998"/>
      <c r="CB3998"/>
      <c r="CC3998"/>
      <c r="CD3998"/>
      <c r="CE3998"/>
      <c r="CF3998"/>
      <c r="CG3998"/>
      <c r="CH3998"/>
      <c r="CI3998" t="inlineStr">
        <is>
          <t xml:space="preserve"> TESTID/11//MSMT/NR//DOSES/NR//SOURCE/GOV//WTINT/114 UG//DNUM/8//SEX/NR//TMETH/USEPA//STYPE/ACUTE//ETIME/96 H//AP RATE/NR//SAMPN/NR//WTAT/NR//INTAKE/NR//COMPEP/NR//LD/NR//DW/NR//STST/NR//HMA/NR//NA/NR//CL/NR//DIC/NR//CA/NR//POT/NR//MG/NR//SO4/NR//SULF/NR//</t>
        </is>
      </c>
      <c r="CJ3998" t="inlineStr">
        <is>
          <t>SOURCE/GOVERNMENT AGENCY//   TESTID/11//MSMT/NR//DOSES/NR//SOURCE/GOV//WTINT/114 UG//DNUM/8//SEX/NR//TMETH/USEPA//STYPE/ACUTE//ETIME/96 H//AP RATE/NR//SAMPN/NR//WTAT/NR//INTAKE/NR//COMPEP/NR//LD/NR//DW/NR//STST/NR//HMA/NR//NA/NR//CL/NR//DIC/NR//CA/NR//POT/NR//MG/NR//SO4/NR//SULF/NR//</t>
        </is>
      </c>
      <c r="CK3998" t="inlineStr">
        <is>
          <t>Willingham,T.</t>
        </is>
      </c>
      <c r="CL3998" t="n">
        <v>86288.0</v>
      </c>
      <c r="CM3998" t="inlineStr">
        <is>
          <t>Acute and Short-Term Chronic Ammonia Toxicity to Fathead Minnows (Pimephales promelas) and Ceriodaphnia dubia Using Laboratory Dilution Water and Lake Mead Dilution Water</t>
        </is>
      </c>
      <c r="CN3998" t="inlineStr">
        <is>
          <t>EPA-822-R-99-014, U.S.EPA, Denver, CO:36 p.</t>
        </is>
      </c>
      <c r="CO3998" t="n">
        <v>1987.0</v>
      </c>
      <c r="CP3998" t="inlineStr">
        <is>
          <t>Willingham,T. (1987). Acute and Short-Term Chronic Ammonia Toxicity to Fathead Minnows (Pimephales promelas) and Ceriodaphnia dubia Using Laboratory Dilution Water and Lake Mead Dilution Water. EPA-822-R-99-014, U.S.EPA, Denver, CO, 36 p. ECOREF#:86288</t>
        </is>
      </c>
    </row>
    <row r="3999">
      <c r="A3999" t="n">
        <v>1.2125029E7</v>
      </c>
      <c r="B3999" t="inlineStr">
        <is>
          <t>Ammonium chloride ((NH4)Cl)</t>
        </is>
      </c>
      <c r="C3999" t="inlineStr">
        <is>
          <t>Reagent Grade, Purissium, Purum, Puriss, Puris, Reinst</t>
        </is>
      </c>
      <c r="D3999" t="inlineStr">
        <is>
          <t>Measured</t>
        </is>
      </c>
      <c r="E3999" t="inlineStr">
        <is>
          <t>Not coded</t>
        </is>
      </c>
      <c r="F3999"/>
      <c r="G3999"/>
      <c r="H3999"/>
      <c r="I3999"/>
      <c r="J3999"/>
      <c r="K3999"/>
      <c r="L3999" t="inlineStr">
        <is>
          <t>Pimephales promelas</t>
        </is>
      </c>
      <c r="M3999" t="inlineStr">
        <is>
          <t>Fathead Minnow</t>
        </is>
      </c>
      <c r="N3999"/>
      <c r="O3999"/>
      <c r="P3999"/>
      <c r="Q3999"/>
      <c r="R3999"/>
      <c r="S3999"/>
      <c r="T3999"/>
      <c r="U3999"/>
      <c r="V3999" t="inlineStr">
        <is>
          <t>Flow-through</t>
        </is>
      </c>
      <c r="W3999" t="inlineStr">
        <is>
          <t>Fresh water</t>
        </is>
      </c>
      <c r="X3999" t="inlineStr">
        <is>
          <t>Lab</t>
        </is>
      </c>
      <c r="Y3999"/>
      <c r="Z3999" t="inlineStr">
        <is>
          <t>Total</t>
        </is>
      </c>
      <c r="AA3999"/>
      <c r="AB3999" t="n">
        <v>74.6</v>
      </c>
      <c r="AC3999"/>
      <c r="AD3999" t="n">
        <v>67.6</v>
      </c>
      <c r="AE3999"/>
      <c r="AF3999" t="n">
        <v>82.2</v>
      </c>
      <c r="AG3999" t="inlineStr">
        <is>
          <t>AI mg/L</t>
        </is>
      </c>
      <c r="AH3999" t="inlineStr">
        <is>
          <t>Unionized</t>
        </is>
      </c>
      <c r="AI3999"/>
      <c r="AJ3999" t="n">
        <v>1.1</v>
      </c>
      <c r="AK3999"/>
      <c r="AL3999" t="n">
        <v>0.993</v>
      </c>
      <c r="AM3999"/>
      <c r="AN3999" t="n">
        <v>1.21</v>
      </c>
      <c r="AO3999" t="inlineStr">
        <is>
          <t>AI mg/L</t>
        </is>
      </c>
      <c r="AP3999"/>
      <c r="AQ3999"/>
      <c r="AR3999"/>
      <c r="AS3999"/>
      <c r="AT3999"/>
      <c r="AU3999"/>
      <c r="AV3999"/>
      <c r="AW3999"/>
      <c r="AX3999" t="inlineStr">
        <is>
          <t>Mortality</t>
        </is>
      </c>
      <c r="AY3999" t="inlineStr">
        <is>
          <t>Mortality</t>
        </is>
      </c>
      <c r="AZ3999" t="inlineStr">
        <is>
          <t>LC50</t>
        </is>
      </c>
      <c r="BA3999"/>
      <c r="BB3999" t="n">
        <v>4.0</v>
      </c>
      <c r="BC3999"/>
      <c r="BD3999"/>
      <c r="BE3999"/>
      <c r="BF3999"/>
      <c r="BG3999" t="inlineStr">
        <is>
          <t>Day(s)</t>
        </is>
      </c>
      <c r="BH3999"/>
      <c r="BI3999" t="inlineStr">
        <is>
          <t>DTXSID0020078</t>
        </is>
      </c>
      <c r="BJ3999" t="inlineStr">
        <is>
          <t>10.1577/1548-8659(1983)112&lt;705:ATOATF&gt;2.0.CO;2</t>
        </is>
      </c>
      <c r="BK3999"/>
      <c r="BL3999"/>
      <c r="BM3999"/>
      <c r="BN3999"/>
      <c r="BO3999"/>
      <c r="BP3999"/>
      <c r="BQ3999"/>
      <c r="BR3999"/>
      <c r="BS3999"/>
      <c r="BT3999" t="inlineStr">
        <is>
          <t>--</t>
        </is>
      </c>
      <c r="BU3999"/>
      <c r="BV3999"/>
      <c r="BW3999"/>
      <c r="BX3999"/>
      <c r="BY3999"/>
      <c r="BZ3999"/>
      <c r="CA3999" t="inlineStr">
        <is>
          <t>--</t>
        </is>
      </c>
      <c r="CB3999"/>
      <c r="CC3999"/>
      <c r="CD3999"/>
      <c r="CE3999"/>
      <c r="CF3999"/>
      <c r="CG3999"/>
      <c r="CH3999"/>
      <c r="CI3999" t="inlineStr">
        <is>
          <t xml:space="preserve"> CONTR/NO MORT//</t>
        </is>
      </c>
      <c r="CJ3999" t="inlineStr">
        <is>
          <t xml:space="preserve">   CONTR/NO MORT//</t>
        </is>
      </c>
      <c r="CK3999" t="inlineStr">
        <is>
          <t>Thurston,R.V., R.C. Russo, and G.R. Phillips</t>
        </is>
      </c>
      <c r="CL3999" t="n">
        <v>10130.0</v>
      </c>
      <c r="CM3999" t="inlineStr">
        <is>
          <t>Acute Toxicity of Ammonia to Fathead Minnows</t>
        </is>
      </c>
      <c r="CN3999" t="inlineStr">
        <is>
          <t>Trans. Am. Fish. Soc.112(5): 705-711</t>
        </is>
      </c>
      <c r="CO3999" t="n">
        <v>1983.0</v>
      </c>
      <c r="CP3999" t="inlineStr">
        <is>
          <t>Thurston,R.V., R.C. Russo, and G.R. Phillips (1983). Acute Toxicity of Ammonia to Fathead Minnows. Trans. Am. Fish. Soc., 112, (5), 705-711. doi:10.1577/1548-8659(1983)112&lt;705:ATOATF&gt;2.0.CO;2. ECOREF#:10130</t>
        </is>
      </c>
    </row>
    <row r="4000">
      <c r="A4000" t="n">
        <v>1.2125029E7</v>
      </c>
      <c r="B4000" t="inlineStr">
        <is>
          <t>Ammonium chloride ((NH4)Cl)</t>
        </is>
      </c>
      <c r="C4000"/>
      <c r="D4000" t="inlineStr">
        <is>
          <t>Measured</t>
        </is>
      </c>
      <c r="E4000" t="inlineStr">
        <is>
          <t>Not coded</t>
        </is>
      </c>
      <c r="F4000"/>
      <c r="G4000"/>
      <c r="H4000"/>
      <c r="I4000"/>
      <c r="J4000"/>
      <c r="K4000"/>
      <c r="L4000" t="inlineStr">
        <is>
          <t>Pimephales promelas</t>
        </is>
      </c>
      <c r="M4000" t="inlineStr">
        <is>
          <t>Fathead Minnow</t>
        </is>
      </c>
      <c r="N4000"/>
      <c r="O4000"/>
      <c r="P4000"/>
      <c r="Q4000"/>
      <c r="R4000"/>
      <c r="S4000"/>
      <c r="T4000"/>
      <c r="U4000"/>
      <c r="V4000" t="inlineStr">
        <is>
          <t>Flow-through</t>
        </is>
      </c>
      <c r="W4000" t="inlineStr">
        <is>
          <t>Fresh water</t>
        </is>
      </c>
      <c r="X4000" t="inlineStr">
        <is>
          <t>Lab</t>
        </is>
      </c>
      <c r="Y4000"/>
      <c r="Z4000" t="inlineStr">
        <is>
          <t>Total</t>
        </is>
      </c>
      <c r="AA4000"/>
      <c r="AB4000" t="n">
        <v>5.93</v>
      </c>
      <c r="AC4000"/>
      <c r="AD4000" t="n">
        <v>5.07</v>
      </c>
      <c r="AE4000"/>
      <c r="AF4000" t="n">
        <v>6.92</v>
      </c>
      <c r="AG4000" t="inlineStr">
        <is>
          <t>AI mg/L</t>
        </is>
      </c>
      <c r="AH4000" t="inlineStr">
        <is>
          <t>Unionized</t>
        </is>
      </c>
      <c r="AI4000"/>
      <c r="AJ4000" t="n">
        <v>1.21</v>
      </c>
      <c r="AK4000"/>
      <c r="AL4000" t="n">
        <v>1.03</v>
      </c>
      <c r="AM4000"/>
      <c r="AN4000" t="n">
        <v>1.41</v>
      </c>
      <c r="AO4000" t="inlineStr">
        <is>
          <t>AI mg/L</t>
        </is>
      </c>
      <c r="AP4000"/>
      <c r="AQ4000"/>
      <c r="AR4000"/>
      <c r="AS4000"/>
      <c r="AT4000"/>
      <c r="AU4000"/>
      <c r="AV4000"/>
      <c r="AW4000"/>
      <c r="AX4000" t="inlineStr">
        <is>
          <t>Mortality</t>
        </is>
      </c>
      <c r="AY4000" t="inlineStr">
        <is>
          <t>Mortality</t>
        </is>
      </c>
      <c r="AZ4000" t="inlineStr">
        <is>
          <t>LC50</t>
        </is>
      </c>
      <c r="BA4000"/>
      <c r="BB4000" t="n">
        <v>4.0</v>
      </c>
      <c r="BC4000"/>
      <c r="BD4000"/>
      <c r="BE4000"/>
      <c r="BF4000"/>
      <c r="BG4000" t="inlineStr">
        <is>
          <t>Day(s)</t>
        </is>
      </c>
      <c r="BH4000"/>
      <c r="BI4000" t="inlineStr">
        <is>
          <t>DTXSID0020078</t>
        </is>
      </c>
      <c r="BJ4000" t="inlineStr">
        <is>
          <t>10.1021/es00089a012</t>
        </is>
      </c>
      <c r="BK4000"/>
      <c r="BL4000"/>
      <c r="BM4000"/>
      <c r="BN4000"/>
      <c r="BO4000"/>
      <c r="BP4000"/>
      <c r="BQ4000"/>
      <c r="BR4000"/>
      <c r="BS4000"/>
      <c r="BT4000" t="inlineStr">
        <is>
          <t>--</t>
        </is>
      </c>
      <c r="BU4000"/>
      <c r="BV4000"/>
      <c r="BW4000"/>
      <c r="BX4000"/>
      <c r="BY4000"/>
      <c r="BZ4000"/>
      <c r="CA4000" t="inlineStr">
        <is>
          <t>--</t>
        </is>
      </c>
      <c r="CB4000"/>
      <c r="CC4000"/>
      <c r="CD4000"/>
      <c r="CE4000"/>
      <c r="CF4000"/>
      <c r="CG4000"/>
      <c r="CH4000"/>
      <c r="CI4000" t="inlineStr">
        <is>
          <t xml:space="preserve"> CONTR/0 % MORT//</t>
        </is>
      </c>
      <c r="CJ4000" t="inlineStr">
        <is>
          <t xml:space="preserve">   CONTR/0 % MORT//</t>
        </is>
      </c>
      <c r="CK4000" t="inlineStr">
        <is>
          <t>Thurston,R.V., R.C. Russo, and G.A. Vinogradov</t>
        </is>
      </c>
      <c r="CL4000" t="n">
        <v>10303.0</v>
      </c>
      <c r="CM4000" t="inlineStr">
        <is>
          <t>Ammonia Toxicity to Fishes.  Effect of pH on the Toxicity of the Un-ionized Ammonia Species</t>
        </is>
      </c>
      <c r="CN4000" t="inlineStr">
        <is>
          <t>Environ. Sci. Technol.15(7): 837-840</t>
        </is>
      </c>
      <c r="CO4000" t="n">
        <v>1981.0</v>
      </c>
      <c r="CP4000" t="inlineStr">
        <is>
          <t>Thurston,R.V., R.C. Russo, and G.A. Vinogradov (1981). Ammonia Toxicity to Fishes.  Effect of pH on the Toxicity of the Un-ionized Ammonia Species. Environ. Sci. Technol., 15, (7), 837-840. doi:10.1021/es00089a012. ECOREF#:10303</t>
        </is>
      </c>
    </row>
    <row r="4001">
      <c r="A4001" t="n">
        <v>1.2125029E7</v>
      </c>
      <c r="B4001" t="inlineStr">
        <is>
          <t>Ammonium chloride ((NH4)Cl)</t>
        </is>
      </c>
      <c r="C4001"/>
      <c r="D4001" t="inlineStr">
        <is>
          <t>Unmeasured</t>
        </is>
      </c>
      <c r="E4001" t="inlineStr">
        <is>
          <t>Not reported</t>
        </is>
      </c>
      <c r="F4001"/>
      <c r="G4001"/>
      <c r="H4001"/>
      <c r="I4001"/>
      <c r="J4001"/>
      <c r="K4001"/>
      <c r="L4001" t="inlineStr">
        <is>
          <t>Pimephales promelas</t>
        </is>
      </c>
      <c r="M4001" t="inlineStr">
        <is>
          <t>Fathead Minnow</t>
        </is>
      </c>
      <c r="N4001"/>
      <c r="O4001"/>
      <c r="P4001"/>
      <c r="Q4001"/>
      <c r="R4001"/>
      <c r="S4001"/>
      <c r="T4001"/>
      <c r="U4001"/>
      <c r="V4001" t="inlineStr">
        <is>
          <t>Static</t>
        </is>
      </c>
      <c r="W4001" t="inlineStr">
        <is>
          <t>Fresh water</t>
        </is>
      </c>
      <c r="X4001" t="inlineStr">
        <is>
          <t>Lab</t>
        </is>
      </c>
      <c r="Y4001"/>
      <c r="Z4001" t="inlineStr">
        <is>
          <t>Total</t>
        </is>
      </c>
      <c r="AA4001"/>
      <c r="AB4001" t="n">
        <v>25.0</v>
      </c>
      <c r="AC4001"/>
      <c r="AD4001" t="n">
        <v>23.0</v>
      </c>
      <c r="AE4001"/>
      <c r="AF4001" t="n">
        <v>27.0</v>
      </c>
      <c r="AG4001" t="inlineStr">
        <is>
          <t>AI mg/L</t>
        </is>
      </c>
      <c r="AH4001" t="inlineStr">
        <is>
          <t>Unionized</t>
        </is>
      </c>
      <c r="AI4001"/>
      <c r="AJ4001" t="n">
        <v>2.4</v>
      </c>
      <c r="AK4001"/>
      <c r="AL4001" t="n">
        <v>2.2</v>
      </c>
      <c r="AM4001"/>
      <c r="AN4001" t="n">
        <v>2.6</v>
      </c>
      <c r="AO4001" t="inlineStr">
        <is>
          <t>AI mg/L</t>
        </is>
      </c>
      <c r="AP4001"/>
      <c r="AQ4001"/>
      <c r="AR4001"/>
      <c r="AS4001"/>
      <c r="AT4001"/>
      <c r="AU4001"/>
      <c r="AV4001"/>
      <c r="AW4001"/>
      <c r="AX4001" t="inlineStr">
        <is>
          <t>Mortality</t>
        </is>
      </c>
      <c r="AY4001" t="inlineStr">
        <is>
          <t>Mortality</t>
        </is>
      </c>
      <c r="AZ4001" t="inlineStr">
        <is>
          <t>LC50</t>
        </is>
      </c>
      <c r="BA4001"/>
      <c r="BB4001" t="n">
        <v>4.0</v>
      </c>
      <c r="BC4001"/>
      <c r="BD4001"/>
      <c r="BE4001"/>
      <c r="BF4001"/>
      <c r="BG4001" t="inlineStr">
        <is>
          <t>Day(s)</t>
        </is>
      </c>
      <c r="BH4001"/>
      <c r="BI4001" t="inlineStr">
        <is>
          <t>DTXSID0020078</t>
        </is>
      </c>
      <c r="BJ4001"/>
      <c r="BK4001"/>
      <c r="BL4001"/>
      <c r="BM4001"/>
      <c r="BN4001"/>
      <c r="BO4001"/>
      <c r="BP4001"/>
      <c r="BQ4001"/>
      <c r="BR4001"/>
      <c r="BS4001"/>
      <c r="BT4001" t="inlineStr">
        <is>
          <t>--</t>
        </is>
      </c>
      <c r="BU4001"/>
      <c r="BV4001"/>
      <c r="BW4001"/>
      <c r="BX4001"/>
      <c r="BY4001"/>
      <c r="BZ4001"/>
      <c r="CA4001" t="inlineStr">
        <is>
          <t>--</t>
        </is>
      </c>
      <c r="CB4001"/>
      <c r="CC4001"/>
      <c r="CD4001"/>
      <c r="CE4001"/>
      <c r="CF4001"/>
      <c r="CG4001"/>
      <c r="CH4001"/>
      <c r="CI4001"/>
      <c r="CJ4001"/>
      <c r="CK4001" t="inlineStr">
        <is>
          <t>Pitts,T.</t>
        </is>
      </c>
      <c r="CL4001" t="n">
        <v>165613.0</v>
      </c>
      <c r="CM4001" t="inlineStr">
        <is>
          <t>Presentation of Evidence Concerning Water Quality Classifications and Standards for the Cache la Poudre River, Big Thompson River, and Segments of the South Platte River</t>
        </is>
      </c>
      <c r="CN4001" t="inlineStr">
        <is>
          <t>Tom Pitts and Associates, Loveland, CO:169 p.</t>
        </is>
      </c>
      <c r="CO4001" t="n">
        <v>1980.0</v>
      </c>
      <c r="CP4001" t="inlineStr">
        <is>
          <t>Pitts,T. (1980). Presentation of Evidence Concerning Water Quality Classifications and Standards for the Cache la Poudre River, Big Thompson River, and Segments of the South Platte River. Tom Pitts and Associates, Loveland, CO, 169 p. ECOREF#:165613</t>
        </is>
      </c>
    </row>
    <row r="4002">
      <c r="A4002" t="n">
        <v>1.2125029E7</v>
      </c>
      <c r="B4002" t="inlineStr">
        <is>
          <t>Ammonium chloride ((NH4)Cl)</t>
        </is>
      </c>
      <c r="C4002" t="inlineStr">
        <is>
          <t>Reagent Grade, Purissium, Purum, Puriss, Puris, Reinst</t>
        </is>
      </c>
      <c r="D4002" t="inlineStr">
        <is>
          <t>Measured</t>
        </is>
      </c>
      <c r="E4002" t="inlineStr">
        <is>
          <t>Not coded</t>
        </is>
      </c>
      <c r="F4002"/>
      <c r="G4002"/>
      <c r="H4002"/>
      <c r="I4002"/>
      <c r="J4002"/>
      <c r="K4002"/>
      <c r="L4002" t="inlineStr">
        <is>
          <t>Pimephales promelas</t>
        </is>
      </c>
      <c r="M4002" t="inlineStr">
        <is>
          <t>Fathead Minnow</t>
        </is>
      </c>
      <c r="N4002"/>
      <c r="O4002"/>
      <c r="P4002"/>
      <c r="Q4002"/>
      <c r="R4002"/>
      <c r="S4002"/>
      <c r="T4002"/>
      <c r="U4002"/>
      <c r="V4002" t="inlineStr">
        <is>
          <t>Flow-through</t>
        </is>
      </c>
      <c r="W4002" t="inlineStr">
        <is>
          <t>Fresh water</t>
        </is>
      </c>
      <c r="X4002" t="inlineStr">
        <is>
          <t>Lab</t>
        </is>
      </c>
      <c r="Y4002"/>
      <c r="Z4002" t="inlineStr">
        <is>
          <t>Total</t>
        </is>
      </c>
      <c r="AA4002"/>
      <c r="AB4002" t="n">
        <v>66.4</v>
      </c>
      <c r="AC4002"/>
      <c r="AD4002" t="n">
        <v>60.7</v>
      </c>
      <c r="AE4002"/>
      <c r="AF4002" t="n">
        <v>72.7</v>
      </c>
      <c r="AG4002" t="inlineStr">
        <is>
          <t>AI mg/L</t>
        </is>
      </c>
      <c r="AH4002" t="inlineStr">
        <is>
          <t>Unionized</t>
        </is>
      </c>
      <c r="AI4002"/>
      <c r="AJ4002" t="n">
        <v>2.17</v>
      </c>
      <c r="AK4002"/>
      <c r="AL4002" t="n">
        <v>0.98</v>
      </c>
      <c r="AM4002"/>
      <c r="AN4002" t="n">
        <v>2.37</v>
      </c>
      <c r="AO4002" t="inlineStr">
        <is>
          <t>AI mg/L</t>
        </is>
      </c>
      <c r="AP4002"/>
      <c r="AQ4002"/>
      <c r="AR4002"/>
      <c r="AS4002"/>
      <c r="AT4002"/>
      <c r="AU4002"/>
      <c r="AV4002"/>
      <c r="AW4002"/>
      <c r="AX4002" t="inlineStr">
        <is>
          <t>Mortality</t>
        </is>
      </c>
      <c r="AY4002" t="inlineStr">
        <is>
          <t>Mortality</t>
        </is>
      </c>
      <c r="AZ4002" t="inlineStr">
        <is>
          <t>LC50</t>
        </is>
      </c>
      <c r="BA4002"/>
      <c r="BB4002" t="n">
        <v>4.0</v>
      </c>
      <c r="BC4002"/>
      <c r="BD4002"/>
      <c r="BE4002"/>
      <c r="BF4002"/>
      <c r="BG4002" t="inlineStr">
        <is>
          <t>Day(s)</t>
        </is>
      </c>
      <c r="BH4002"/>
      <c r="BI4002" t="inlineStr">
        <is>
          <t>DTXSID0020078</t>
        </is>
      </c>
      <c r="BJ4002" t="inlineStr">
        <is>
          <t>10.1577/1548-8659(1983)112&lt;705:ATOATF&gt;2.0.CO;2</t>
        </is>
      </c>
      <c r="BK4002"/>
      <c r="BL4002"/>
      <c r="BM4002"/>
      <c r="BN4002"/>
      <c r="BO4002"/>
      <c r="BP4002"/>
      <c r="BQ4002"/>
      <c r="BR4002"/>
      <c r="BS4002"/>
      <c r="BT4002" t="inlineStr">
        <is>
          <t>--</t>
        </is>
      </c>
      <c r="BU4002"/>
      <c r="BV4002"/>
      <c r="BW4002"/>
      <c r="BX4002"/>
      <c r="BY4002"/>
      <c r="BZ4002"/>
      <c r="CA4002" t="inlineStr">
        <is>
          <t>--</t>
        </is>
      </c>
      <c r="CB4002"/>
      <c r="CC4002"/>
      <c r="CD4002"/>
      <c r="CE4002"/>
      <c r="CF4002"/>
      <c r="CG4002"/>
      <c r="CH4002"/>
      <c r="CI4002" t="inlineStr">
        <is>
          <t xml:space="preserve"> CONTR/NO MORT//</t>
        </is>
      </c>
      <c r="CJ4002" t="inlineStr">
        <is>
          <t xml:space="preserve">   CONTR/NO MORT//</t>
        </is>
      </c>
      <c r="CK4002" t="inlineStr">
        <is>
          <t>Thurston,R.V., R.C. Russo, and G.R. Phillips</t>
        </is>
      </c>
      <c r="CL4002" t="n">
        <v>10130.0</v>
      </c>
      <c r="CM4002" t="inlineStr">
        <is>
          <t>Acute Toxicity of Ammonia to Fathead Minnows</t>
        </is>
      </c>
      <c r="CN4002" t="inlineStr">
        <is>
          <t>Trans. Am. Fish. Soc.112(5): 705-711</t>
        </is>
      </c>
      <c r="CO4002" t="n">
        <v>1983.0</v>
      </c>
      <c r="CP4002" t="inlineStr">
        <is>
          <t>Thurston,R.V., R.C. Russo, and G.R. Phillips (1983). Acute Toxicity of Ammonia to Fathead Minnows. Trans. Am. Fish. Soc., 112, (5), 705-711. doi:10.1577/1548-8659(1983)112&lt;705:ATOATF&gt;2.0.CO;2. ECOREF#:10130</t>
        </is>
      </c>
    </row>
    <row r="4003">
      <c r="A4003" t="n">
        <v>1.2125029E7</v>
      </c>
      <c r="B4003" t="inlineStr">
        <is>
          <t>Ammonium chloride ((NH4)Cl)</t>
        </is>
      </c>
      <c r="C4003"/>
      <c r="D4003" t="inlineStr">
        <is>
          <t>Unmeasured</t>
        </is>
      </c>
      <c r="E4003" t="inlineStr">
        <is>
          <t>Not reported</t>
        </is>
      </c>
      <c r="F4003"/>
      <c r="G4003"/>
      <c r="H4003"/>
      <c r="I4003"/>
      <c r="J4003"/>
      <c r="K4003"/>
      <c r="L4003" t="inlineStr">
        <is>
          <t>Pimephales promelas</t>
        </is>
      </c>
      <c r="M4003" t="inlineStr">
        <is>
          <t>Fathead Minnow</t>
        </is>
      </c>
      <c r="N4003"/>
      <c r="O4003"/>
      <c r="P4003"/>
      <c r="Q4003"/>
      <c r="R4003"/>
      <c r="S4003"/>
      <c r="T4003"/>
      <c r="U4003"/>
      <c r="V4003" t="inlineStr">
        <is>
          <t>Static</t>
        </is>
      </c>
      <c r="W4003" t="inlineStr">
        <is>
          <t>Fresh water</t>
        </is>
      </c>
      <c r="X4003" t="inlineStr">
        <is>
          <t>Lab</t>
        </is>
      </c>
      <c r="Y4003"/>
      <c r="Z4003" t="inlineStr">
        <is>
          <t>Total</t>
        </is>
      </c>
      <c r="AA4003"/>
      <c r="AB4003" t="n">
        <v>8.0</v>
      </c>
      <c r="AC4003"/>
      <c r="AD4003" t="n">
        <v>6.0</v>
      </c>
      <c r="AE4003"/>
      <c r="AF4003" t="n">
        <v>11.0</v>
      </c>
      <c r="AG4003" t="inlineStr">
        <is>
          <t>AI mg/L</t>
        </is>
      </c>
      <c r="AH4003" t="inlineStr">
        <is>
          <t>Unionized</t>
        </is>
      </c>
      <c r="AI4003"/>
      <c r="AJ4003" t="n">
        <v>0.6</v>
      </c>
      <c r="AK4003"/>
      <c r="AL4003" t="n">
        <v>0.4</v>
      </c>
      <c r="AM4003"/>
      <c r="AN4003" t="n">
        <v>0.8</v>
      </c>
      <c r="AO4003" t="inlineStr">
        <is>
          <t>AI mg/L</t>
        </is>
      </c>
      <c r="AP4003"/>
      <c r="AQ4003"/>
      <c r="AR4003"/>
      <c r="AS4003"/>
      <c r="AT4003"/>
      <c r="AU4003"/>
      <c r="AV4003"/>
      <c r="AW4003"/>
      <c r="AX4003" t="inlineStr">
        <is>
          <t>Mortality</t>
        </is>
      </c>
      <c r="AY4003" t="inlineStr">
        <is>
          <t>Mortality</t>
        </is>
      </c>
      <c r="AZ4003" t="inlineStr">
        <is>
          <t>LC50</t>
        </is>
      </c>
      <c r="BA4003"/>
      <c r="BB4003" t="n">
        <v>4.0</v>
      </c>
      <c r="BC4003"/>
      <c r="BD4003"/>
      <c r="BE4003"/>
      <c r="BF4003"/>
      <c r="BG4003" t="inlineStr">
        <is>
          <t>Day(s)</t>
        </is>
      </c>
      <c r="BH4003"/>
      <c r="BI4003" t="inlineStr">
        <is>
          <t>DTXSID0020078</t>
        </is>
      </c>
      <c r="BJ4003"/>
      <c r="BK4003"/>
      <c r="BL4003"/>
      <c r="BM4003"/>
      <c r="BN4003"/>
      <c r="BO4003"/>
      <c r="BP4003"/>
      <c r="BQ4003"/>
      <c r="BR4003"/>
      <c r="BS4003"/>
      <c r="BT4003" t="inlineStr">
        <is>
          <t>--</t>
        </is>
      </c>
      <c r="BU4003"/>
      <c r="BV4003"/>
      <c r="BW4003"/>
      <c r="BX4003"/>
      <c r="BY4003"/>
      <c r="BZ4003"/>
      <c r="CA4003" t="inlineStr">
        <is>
          <t>--</t>
        </is>
      </c>
      <c r="CB4003"/>
      <c r="CC4003"/>
      <c r="CD4003"/>
      <c r="CE4003"/>
      <c r="CF4003"/>
      <c r="CG4003"/>
      <c r="CH4003"/>
      <c r="CI4003"/>
      <c r="CJ4003"/>
      <c r="CK4003" t="inlineStr">
        <is>
          <t>Pitts,T.</t>
        </is>
      </c>
      <c r="CL4003" t="n">
        <v>165613.0</v>
      </c>
      <c r="CM4003" t="inlineStr">
        <is>
          <t>Presentation of Evidence Concerning Water Quality Classifications and Standards for the Cache la Poudre River, Big Thompson River, and Segments of the South Platte River</t>
        </is>
      </c>
      <c r="CN4003" t="inlineStr">
        <is>
          <t>Tom Pitts and Associates, Loveland, CO:169 p.</t>
        </is>
      </c>
      <c r="CO4003" t="n">
        <v>1980.0</v>
      </c>
      <c r="CP4003" t="inlineStr">
        <is>
          <t>Pitts,T. (1980). Presentation of Evidence Concerning Water Quality Classifications and Standards for the Cache la Poudre River, Big Thompson River, and Segments of the South Platte River. Tom Pitts and Associates, Loveland, CO, 169 p. ECOREF#:165613</t>
        </is>
      </c>
    </row>
    <row r="4004">
      <c r="A4004" t="n">
        <v>1.2125029E7</v>
      </c>
      <c r="B4004" t="inlineStr">
        <is>
          <t>Ammonium chloride ((NH4)Cl)</t>
        </is>
      </c>
      <c r="C4004"/>
      <c r="D4004" t="inlineStr">
        <is>
          <t>Measured</t>
        </is>
      </c>
      <c r="E4004" t="inlineStr">
        <is>
          <t>Not coded</t>
        </is>
      </c>
      <c r="F4004"/>
      <c r="G4004"/>
      <c r="H4004"/>
      <c r="I4004"/>
      <c r="J4004"/>
      <c r="K4004"/>
      <c r="L4004" t="inlineStr">
        <is>
          <t>Pimephales promelas</t>
        </is>
      </c>
      <c r="M4004" t="inlineStr">
        <is>
          <t>Fathead Minnow</t>
        </is>
      </c>
      <c r="N4004"/>
      <c r="O4004"/>
      <c r="P4004"/>
      <c r="Q4004"/>
      <c r="R4004"/>
      <c r="S4004"/>
      <c r="T4004"/>
      <c r="U4004"/>
      <c r="V4004" t="inlineStr">
        <is>
          <t>Flow-through</t>
        </is>
      </c>
      <c r="W4004" t="inlineStr">
        <is>
          <t>Fresh water</t>
        </is>
      </c>
      <c r="X4004" t="inlineStr">
        <is>
          <t>Lab</t>
        </is>
      </c>
      <c r="Y4004"/>
      <c r="Z4004" t="inlineStr">
        <is>
          <t>Total</t>
        </is>
      </c>
      <c r="AA4004"/>
      <c r="AB4004" t="n">
        <v>47.1</v>
      </c>
      <c r="AC4004"/>
      <c r="AD4004" t="n">
        <v>42.0</v>
      </c>
      <c r="AE4004"/>
      <c r="AF4004" t="n">
        <v>52.7</v>
      </c>
      <c r="AG4004" t="inlineStr">
        <is>
          <t>AI mg/L</t>
        </is>
      </c>
      <c r="AH4004" t="inlineStr">
        <is>
          <t>Unionized</t>
        </is>
      </c>
      <c r="AI4004"/>
      <c r="AJ4004" t="n">
        <v>0.653</v>
      </c>
      <c r="AK4004"/>
      <c r="AL4004" t="n">
        <v>0.594</v>
      </c>
      <c r="AM4004"/>
      <c r="AN4004" t="n">
        <v>0.718</v>
      </c>
      <c r="AO4004" t="inlineStr">
        <is>
          <t>AI mg/L</t>
        </is>
      </c>
      <c r="AP4004"/>
      <c r="AQ4004"/>
      <c r="AR4004"/>
      <c r="AS4004"/>
      <c r="AT4004"/>
      <c r="AU4004"/>
      <c r="AV4004"/>
      <c r="AW4004"/>
      <c r="AX4004" t="inlineStr">
        <is>
          <t>Mortality</t>
        </is>
      </c>
      <c r="AY4004" t="inlineStr">
        <is>
          <t>Mortality</t>
        </is>
      </c>
      <c r="AZ4004" t="inlineStr">
        <is>
          <t>LC50</t>
        </is>
      </c>
      <c r="BA4004"/>
      <c r="BB4004" t="n">
        <v>4.0</v>
      </c>
      <c r="BC4004"/>
      <c r="BD4004"/>
      <c r="BE4004"/>
      <c r="BF4004"/>
      <c r="BG4004" t="inlineStr">
        <is>
          <t>Day(s)</t>
        </is>
      </c>
      <c r="BH4004"/>
      <c r="BI4004" t="inlineStr">
        <is>
          <t>DTXSID0020078</t>
        </is>
      </c>
      <c r="BJ4004" t="inlineStr">
        <is>
          <t>10.1021/es00089a012</t>
        </is>
      </c>
      <c r="BK4004"/>
      <c r="BL4004"/>
      <c r="BM4004"/>
      <c r="BN4004"/>
      <c r="BO4004"/>
      <c r="BP4004"/>
      <c r="BQ4004"/>
      <c r="BR4004"/>
      <c r="BS4004"/>
      <c r="BT4004" t="inlineStr">
        <is>
          <t>--</t>
        </is>
      </c>
      <c r="BU4004"/>
      <c r="BV4004"/>
      <c r="BW4004"/>
      <c r="BX4004"/>
      <c r="BY4004"/>
      <c r="BZ4004"/>
      <c r="CA4004" t="inlineStr">
        <is>
          <t>--</t>
        </is>
      </c>
      <c r="CB4004"/>
      <c r="CC4004"/>
      <c r="CD4004"/>
      <c r="CE4004"/>
      <c r="CF4004"/>
      <c r="CG4004"/>
      <c r="CH4004"/>
      <c r="CI4004" t="inlineStr">
        <is>
          <t xml:space="preserve"> CONTR/0 % MORT//</t>
        </is>
      </c>
      <c r="CJ4004" t="inlineStr">
        <is>
          <t xml:space="preserve">   CONTR/0 % MORT//</t>
        </is>
      </c>
      <c r="CK4004" t="inlineStr">
        <is>
          <t>Thurston,R.V., R.C. Russo, and G.A. Vinogradov</t>
        </is>
      </c>
      <c r="CL4004" t="n">
        <v>10303.0</v>
      </c>
      <c r="CM4004" t="inlineStr">
        <is>
          <t>Ammonia Toxicity to Fishes.  Effect of pH on the Toxicity of the Un-ionized Ammonia Species</t>
        </is>
      </c>
      <c r="CN4004" t="inlineStr">
        <is>
          <t>Environ. Sci. Technol.15(7): 837-840</t>
        </is>
      </c>
      <c r="CO4004" t="n">
        <v>1981.0</v>
      </c>
      <c r="CP4004" t="inlineStr">
        <is>
          <t>Thurston,R.V., R.C. Russo, and G.A. Vinogradov (1981). Ammonia Toxicity to Fishes.  Effect of pH on the Toxicity of the Un-ionized Ammonia Species. Environ. Sci. Technol., 15, (7), 837-840. doi:10.1021/es00089a012. ECOREF#:10303</t>
        </is>
      </c>
    </row>
    <row r="4005">
      <c r="A4005" t="n">
        <v>1.2125029E7</v>
      </c>
      <c r="B4005" t="inlineStr">
        <is>
          <t>Ammonium chloride ((NH4)Cl)</t>
        </is>
      </c>
      <c r="C4005" t="inlineStr">
        <is>
          <t>Reagent Grade, Purissium, Purum, Puriss, Puris, Reinst</t>
        </is>
      </c>
      <c r="D4005" t="inlineStr">
        <is>
          <t>Measured</t>
        </is>
      </c>
      <c r="E4005" t="inlineStr">
        <is>
          <t>Not coded</t>
        </is>
      </c>
      <c r="F4005"/>
      <c r="G4005"/>
      <c r="H4005"/>
      <c r="I4005"/>
      <c r="J4005"/>
      <c r="K4005"/>
      <c r="L4005" t="inlineStr">
        <is>
          <t>Pimephales promelas</t>
        </is>
      </c>
      <c r="M4005" t="inlineStr">
        <is>
          <t>Fathead Minnow</t>
        </is>
      </c>
      <c r="N4005"/>
      <c r="O4005"/>
      <c r="P4005"/>
      <c r="Q4005"/>
      <c r="R4005"/>
      <c r="S4005"/>
      <c r="T4005"/>
      <c r="U4005"/>
      <c r="V4005" t="inlineStr">
        <is>
          <t>Static</t>
        </is>
      </c>
      <c r="W4005" t="inlineStr">
        <is>
          <t>Fresh water</t>
        </is>
      </c>
      <c r="X4005" t="inlineStr">
        <is>
          <t>Lab</t>
        </is>
      </c>
      <c r="Y4005"/>
      <c r="Z4005" t="inlineStr">
        <is>
          <t>Unionized</t>
        </is>
      </c>
      <c r="AA4005"/>
      <c r="AB4005" t="n">
        <v>0.51</v>
      </c>
      <c r="AC4005"/>
      <c r="AD4005" t="n">
        <v>0.3</v>
      </c>
      <c r="AE4005"/>
      <c r="AF4005" t="n">
        <v>0.78</v>
      </c>
      <c r="AG4005" t="inlineStr">
        <is>
          <t>AI mg/L</t>
        </is>
      </c>
      <c r="AH4005"/>
      <c r="AI4005"/>
      <c r="AJ4005"/>
      <c r="AK4005"/>
      <c r="AL4005"/>
      <c r="AM4005"/>
      <c r="AN4005"/>
      <c r="AO4005"/>
      <c r="AP4005"/>
      <c r="AQ4005"/>
      <c r="AR4005"/>
      <c r="AS4005"/>
      <c r="AT4005"/>
      <c r="AU4005"/>
      <c r="AV4005"/>
      <c r="AW4005"/>
      <c r="AX4005" t="inlineStr">
        <is>
          <t>Mortality</t>
        </is>
      </c>
      <c r="AY4005" t="inlineStr">
        <is>
          <t>Mortality</t>
        </is>
      </c>
      <c r="AZ4005" t="inlineStr">
        <is>
          <t>LC50</t>
        </is>
      </c>
      <c r="BA4005"/>
      <c r="BB4005" t="n">
        <v>4.0</v>
      </c>
      <c r="BC4005"/>
      <c r="BD4005"/>
      <c r="BE4005"/>
      <c r="BF4005"/>
      <c r="BG4005" t="inlineStr">
        <is>
          <t>Day(s)</t>
        </is>
      </c>
      <c r="BH4005" t="inlineStr">
        <is>
          <t>Granule, granular</t>
        </is>
      </c>
      <c r="BI4005" t="inlineStr">
        <is>
          <t>DTXSID0020078</t>
        </is>
      </c>
      <c r="BJ4005"/>
      <c r="BK4005"/>
      <c r="BL4005"/>
      <c r="BM4005"/>
      <c r="BN4005"/>
      <c r="BO4005"/>
      <c r="BP4005"/>
      <c r="BQ4005"/>
      <c r="BR4005"/>
      <c r="BS4005"/>
      <c r="BT4005" t="inlineStr">
        <is>
          <t>--</t>
        </is>
      </c>
      <c r="BU4005"/>
      <c r="BV4005"/>
      <c r="BW4005"/>
      <c r="BX4005"/>
      <c r="BY4005"/>
      <c r="BZ4005"/>
      <c r="CA4005"/>
      <c r="CB4005"/>
      <c r="CC4005"/>
      <c r="CD4005"/>
      <c r="CE4005"/>
      <c r="CF4005"/>
      <c r="CG4005"/>
      <c r="CH4005"/>
      <c r="CI4005"/>
      <c r="CJ4005"/>
      <c r="CK4005" t="inlineStr">
        <is>
          <t>EA Engineering</t>
        </is>
      </c>
      <c r="CL4005" t="n">
        <v>60011.0</v>
      </c>
      <c r="CM4005" t="inlineStr">
        <is>
          <t>Proposed Modified Effluent Limitations for Ammonia: Application for a 301 (g) Demonstration for the Sparrows Point Plant</t>
        </is>
      </c>
      <c r="CN4005" t="inlineStr">
        <is>
          <t>E.A.Rep.BET54E, Prepared for Bethlehem Steel Corp., Sparrows Point, MD:243 p.</t>
        </is>
      </c>
      <c r="CO4005" t="n">
        <v>1985.0</v>
      </c>
      <c r="CP4005" t="inlineStr">
        <is>
          <t>EA Engineering (1985). Proposed Modified Effluent Limitations for Ammonia: Application for a 301 (g) Demonstration for the Sparrows Point Plant. E.A.Rep.BET54E, Prepared for Bethlehem Steel Corp., Sparrows Point, MD, 243 p. ECOREF#:60011</t>
        </is>
      </c>
    </row>
    <row r="4006">
      <c r="A4006" t="n">
        <v>1.2125029E7</v>
      </c>
      <c r="B4006" t="inlineStr">
        <is>
          <t>Ammonium chloride ((NH4)Cl)</t>
        </is>
      </c>
      <c r="C4006" t="inlineStr">
        <is>
          <t>Reagent Grade, Purissium, Purum, Puriss, Puris, Reinst</t>
        </is>
      </c>
      <c r="D4006" t="inlineStr">
        <is>
          <t>Measured</t>
        </is>
      </c>
      <c r="E4006" t="inlineStr">
        <is>
          <t>Not coded</t>
        </is>
      </c>
      <c r="F4006"/>
      <c r="G4006"/>
      <c r="H4006"/>
      <c r="I4006"/>
      <c r="J4006"/>
      <c r="K4006"/>
      <c r="L4006" t="inlineStr">
        <is>
          <t>Pimephales promelas</t>
        </is>
      </c>
      <c r="M4006" t="inlineStr">
        <is>
          <t>Fathead Minnow</t>
        </is>
      </c>
      <c r="N4006"/>
      <c r="O4006"/>
      <c r="P4006"/>
      <c r="Q4006"/>
      <c r="R4006"/>
      <c r="S4006"/>
      <c r="T4006"/>
      <c r="U4006"/>
      <c r="V4006" t="inlineStr">
        <is>
          <t>Flow-through</t>
        </is>
      </c>
      <c r="W4006" t="inlineStr">
        <is>
          <t>Fresh water</t>
        </is>
      </c>
      <c r="X4006" t="inlineStr">
        <is>
          <t>Lab</t>
        </is>
      </c>
      <c r="Y4006"/>
      <c r="Z4006" t="inlineStr">
        <is>
          <t>Total</t>
        </is>
      </c>
      <c r="AA4006"/>
      <c r="AB4006" t="n">
        <v>59.0</v>
      </c>
      <c r="AC4006"/>
      <c r="AD4006" t="n">
        <v>55.0</v>
      </c>
      <c r="AE4006"/>
      <c r="AF4006" t="n">
        <v>63.3</v>
      </c>
      <c r="AG4006" t="inlineStr">
        <is>
          <t>AI mg/L</t>
        </is>
      </c>
      <c r="AH4006" t="inlineStr">
        <is>
          <t>Unionized</t>
        </is>
      </c>
      <c r="AI4006"/>
      <c r="AJ4006" t="n">
        <v>1.51</v>
      </c>
      <c r="AK4006"/>
      <c r="AL4006" t="n">
        <v>0.41</v>
      </c>
      <c r="AM4006"/>
      <c r="AN4006" t="n">
        <v>1.62</v>
      </c>
      <c r="AO4006" t="inlineStr">
        <is>
          <t>AI mg/L</t>
        </is>
      </c>
      <c r="AP4006"/>
      <c r="AQ4006"/>
      <c r="AR4006"/>
      <c r="AS4006"/>
      <c r="AT4006"/>
      <c r="AU4006"/>
      <c r="AV4006"/>
      <c r="AW4006"/>
      <c r="AX4006" t="inlineStr">
        <is>
          <t>Mortality</t>
        </is>
      </c>
      <c r="AY4006" t="inlineStr">
        <is>
          <t>Mortality</t>
        </is>
      </c>
      <c r="AZ4006" t="inlineStr">
        <is>
          <t>LC50</t>
        </is>
      </c>
      <c r="BA4006"/>
      <c r="BB4006" t="n">
        <v>4.0</v>
      </c>
      <c r="BC4006"/>
      <c r="BD4006"/>
      <c r="BE4006"/>
      <c r="BF4006"/>
      <c r="BG4006" t="inlineStr">
        <is>
          <t>Day(s)</t>
        </is>
      </c>
      <c r="BH4006"/>
      <c r="BI4006" t="inlineStr">
        <is>
          <t>DTXSID0020078</t>
        </is>
      </c>
      <c r="BJ4006" t="inlineStr">
        <is>
          <t>10.1577/1548-8659(1983)112&lt;705:ATOATF&gt;2.0.CO;2</t>
        </is>
      </c>
      <c r="BK4006"/>
      <c r="BL4006"/>
      <c r="BM4006"/>
      <c r="BN4006"/>
      <c r="BO4006"/>
      <c r="BP4006"/>
      <c r="BQ4006"/>
      <c r="BR4006"/>
      <c r="BS4006"/>
      <c r="BT4006" t="inlineStr">
        <is>
          <t>--</t>
        </is>
      </c>
      <c r="BU4006"/>
      <c r="BV4006"/>
      <c r="BW4006"/>
      <c r="BX4006"/>
      <c r="BY4006"/>
      <c r="BZ4006"/>
      <c r="CA4006" t="inlineStr">
        <is>
          <t>--</t>
        </is>
      </c>
      <c r="CB4006"/>
      <c r="CC4006"/>
      <c r="CD4006"/>
      <c r="CE4006"/>
      <c r="CF4006"/>
      <c r="CG4006"/>
      <c r="CH4006"/>
      <c r="CI4006" t="inlineStr">
        <is>
          <t xml:space="preserve"> CONTR/NO MORT//</t>
        </is>
      </c>
      <c r="CJ4006" t="inlineStr">
        <is>
          <t xml:space="preserve">   CONTR/NO MORT//</t>
        </is>
      </c>
      <c r="CK4006" t="inlineStr">
        <is>
          <t>Thurston,R.V., R.C. Russo, and G.R. Phillips</t>
        </is>
      </c>
      <c r="CL4006" t="n">
        <v>10130.0</v>
      </c>
      <c r="CM4006" t="inlineStr">
        <is>
          <t>Acute Toxicity of Ammonia to Fathead Minnows</t>
        </is>
      </c>
      <c r="CN4006" t="inlineStr">
        <is>
          <t>Trans. Am. Fish. Soc.112(5): 705-711</t>
        </is>
      </c>
      <c r="CO4006" t="n">
        <v>1983.0</v>
      </c>
      <c r="CP4006" t="inlineStr">
        <is>
          <t>Thurston,R.V., R.C. Russo, and G.R. Phillips (1983). Acute Toxicity of Ammonia to Fathead Minnows. Trans. Am. Fish. Soc., 112, (5), 705-711. doi:10.1577/1548-8659(1983)112&lt;705:ATOATF&gt;2.0.CO;2. ECOREF#:10130</t>
        </is>
      </c>
    </row>
    <row r="4007">
      <c r="A4007" t="n">
        <v>1.2125029E7</v>
      </c>
      <c r="B4007" t="inlineStr">
        <is>
          <t>Ammonium chloride ((NH4)Cl)</t>
        </is>
      </c>
      <c r="C4007" t="inlineStr">
        <is>
          <t>Reagent Grade, Purissium, Purum, Puriss, Puris, Reinst</t>
        </is>
      </c>
      <c r="D4007" t="inlineStr">
        <is>
          <t>Measured</t>
        </is>
      </c>
      <c r="E4007" t="inlineStr">
        <is>
          <t>Not coded</t>
        </is>
      </c>
      <c r="F4007"/>
      <c r="G4007"/>
      <c r="H4007"/>
      <c r="I4007"/>
      <c r="J4007"/>
      <c r="K4007"/>
      <c r="L4007" t="inlineStr">
        <is>
          <t>Pimephales promelas</t>
        </is>
      </c>
      <c r="M4007" t="inlineStr">
        <is>
          <t>Fathead Minnow</t>
        </is>
      </c>
      <c r="N4007"/>
      <c r="O4007"/>
      <c r="P4007"/>
      <c r="Q4007"/>
      <c r="R4007"/>
      <c r="S4007"/>
      <c r="T4007"/>
      <c r="U4007"/>
      <c r="V4007" t="inlineStr">
        <is>
          <t>Flow-through</t>
        </is>
      </c>
      <c r="W4007" t="inlineStr">
        <is>
          <t>Fresh water</t>
        </is>
      </c>
      <c r="X4007" t="inlineStr">
        <is>
          <t>Lab</t>
        </is>
      </c>
      <c r="Y4007"/>
      <c r="Z4007" t="inlineStr">
        <is>
          <t>Total</t>
        </is>
      </c>
      <c r="AA4007"/>
      <c r="AB4007" t="n">
        <v>58.4</v>
      </c>
      <c r="AC4007"/>
      <c r="AD4007" t="n">
        <v>52.5</v>
      </c>
      <c r="AE4007"/>
      <c r="AF4007" t="n">
        <v>64.9</v>
      </c>
      <c r="AG4007" t="inlineStr">
        <is>
          <t>AI mg/L</t>
        </is>
      </c>
      <c r="AH4007" t="inlineStr">
        <is>
          <t>Unionized</t>
        </is>
      </c>
      <c r="AI4007"/>
      <c r="AJ4007" t="n">
        <v>0.754</v>
      </c>
      <c r="AK4007"/>
      <c r="AL4007" t="n">
        <v>0.678</v>
      </c>
      <c r="AM4007"/>
      <c r="AN4007" t="n">
        <v>0.838</v>
      </c>
      <c r="AO4007" t="inlineStr">
        <is>
          <t>AI mg/L</t>
        </is>
      </c>
      <c r="AP4007"/>
      <c r="AQ4007"/>
      <c r="AR4007"/>
      <c r="AS4007"/>
      <c r="AT4007"/>
      <c r="AU4007"/>
      <c r="AV4007"/>
      <c r="AW4007"/>
      <c r="AX4007" t="inlineStr">
        <is>
          <t>Mortality</t>
        </is>
      </c>
      <c r="AY4007" t="inlineStr">
        <is>
          <t>Mortality</t>
        </is>
      </c>
      <c r="AZ4007" t="inlineStr">
        <is>
          <t>LC50</t>
        </is>
      </c>
      <c r="BA4007"/>
      <c r="BB4007" t="n">
        <v>4.0</v>
      </c>
      <c r="BC4007"/>
      <c r="BD4007"/>
      <c r="BE4007"/>
      <c r="BF4007"/>
      <c r="BG4007" t="inlineStr">
        <is>
          <t>Day(s)</t>
        </is>
      </c>
      <c r="BH4007"/>
      <c r="BI4007" t="inlineStr">
        <is>
          <t>DTXSID0020078</t>
        </is>
      </c>
      <c r="BJ4007" t="inlineStr">
        <is>
          <t>10.1577/1548-8659(1983)112&lt;705:ATOATF&gt;2.0.CO;2</t>
        </is>
      </c>
      <c r="BK4007"/>
      <c r="BL4007"/>
      <c r="BM4007"/>
      <c r="BN4007"/>
      <c r="BO4007"/>
      <c r="BP4007"/>
      <c r="BQ4007"/>
      <c r="BR4007"/>
      <c r="BS4007"/>
      <c r="BT4007" t="inlineStr">
        <is>
          <t>--</t>
        </is>
      </c>
      <c r="BU4007"/>
      <c r="BV4007"/>
      <c r="BW4007"/>
      <c r="BX4007"/>
      <c r="BY4007"/>
      <c r="BZ4007"/>
      <c r="CA4007" t="inlineStr">
        <is>
          <t>--</t>
        </is>
      </c>
      <c r="CB4007"/>
      <c r="CC4007"/>
      <c r="CD4007"/>
      <c r="CE4007"/>
      <c r="CF4007"/>
      <c r="CG4007"/>
      <c r="CH4007"/>
      <c r="CI4007" t="inlineStr">
        <is>
          <t xml:space="preserve"> CONTR/NO MORT//</t>
        </is>
      </c>
      <c r="CJ4007" t="inlineStr">
        <is>
          <t xml:space="preserve">   CONTR/NO MORT//</t>
        </is>
      </c>
      <c r="CK4007" t="inlineStr">
        <is>
          <t>Thurston,R.V., R.C. Russo, and G.R. Phillips</t>
        </is>
      </c>
      <c r="CL4007" t="n">
        <v>10130.0</v>
      </c>
      <c r="CM4007" t="inlineStr">
        <is>
          <t>Acute Toxicity of Ammonia to Fathead Minnows</t>
        </is>
      </c>
      <c r="CN4007" t="inlineStr">
        <is>
          <t>Trans. Am. Fish. Soc.112(5): 705-711</t>
        </is>
      </c>
      <c r="CO4007" t="n">
        <v>1983.0</v>
      </c>
      <c r="CP4007" t="inlineStr">
        <is>
          <t>Thurston,R.V., R.C. Russo, and G.R. Phillips (1983). Acute Toxicity of Ammonia to Fathead Minnows. Trans. Am. Fish. Soc., 112, (5), 705-711. doi:10.1577/1548-8659(1983)112&lt;705:ATOATF&gt;2.0.CO;2. ECOREF#:10130</t>
        </is>
      </c>
    </row>
    <row r="4008">
      <c r="A4008" t="n">
        <v>1.2125029E7</v>
      </c>
      <c r="B4008" t="inlineStr">
        <is>
          <t>Ammonium chloride ((NH4)Cl)</t>
        </is>
      </c>
      <c r="C4008" t="inlineStr">
        <is>
          <t>Reagent Grade, Purissium, Purum, Puriss, Puris, Reinst</t>
        </is>
      </c>
      <c r="D4008" t="inlineStr">
        <is>
          <t>Measured</t>
        </is>
      </c>
      <c r="E4008" t="inlineStr">
        <is>
          <t>Not coded</t>
        </is>
      </c>
      <c r="F4008"/>
      <c r="G4008"/>
      <c r="H4008"/>
      <c r="I4008"/>
      <c r="J4008"/>
      <c r="K4008"/>
      <c r="L4008" t="inlineStr">
        <is>
          <t>Pimephales promelas</t>
        </is>
      </c>
      <c r="M4008" t="inlineStr">
        <is>
          <t>Fathead Minnow</t>
        </is>
      </c>
      <c r="N4008"/>
      <c r="O4008"/>
      <c r="P4008"/>
      <c r="Q4008"/>
      <c r="R4008"/>
      <c r="S4008"/>
      <c r="T4008"/>
      <c r="U4008"/>
      <c r="V4008" t="inlineStr">
        <is>
          <t>Flow-through</t>
        </is>
      </c>
      <c r="W4008" t="inlineStr">
        <is>
          <t>Fresh water</t>
        </is>
      </c>
      <c r="X4008" t="inlineStr">
        <is>
          <t>Lab</t>
        </is>
      </c>
      <c r="Y4008"/>
      <c r="Z4008" t="inlineStr">
        <is>
          <t>Total</t>
        </is>
      </c>
      <c r="AA4008"/>
      <c r="AB4008" t="n">
        <v>72.9</v>
      </c>
      <c r="AC4008"/>
      <c r="AD4008" t="n">
        <v>67.8</v>
      </c>
      <c r="AE4008"/>
      <c r="AF4008" t="n">
        <v>78.3</v>
      </c>
      <c r="AG4008" t="inlineStr">
        <is>
          <t>AI mg/L</t>
        </is>
      </c>
      <c r="AH4008" t="inlineStr">
        <is>
          <t>Unionized</t>
        </is>
      </c>
      <c r="AI4008"/>
      <c r="AJ4008" t="n">
        <v>1.31</v>
      </c>
      <c r="AK4008"/>
      <c r="AL4008" t="n">
        <v>0.22</v>
      </c>
      <c r="AM4008"/>
      <c r="AN4008" t="n">
        <v>1.41</v>
      </c>
      <c r="AO4008" t="inlineStr">
        <is>
          <t>AI mg/L</t>
        </is>
      </c>
      <c r="AP4008"/>
      <c r="AQ4008"/>
      <c r="AR4008"/>
      <c r="AS4008"/>
      <c r="AT4008"/>
      <c r="AU4008"/>
      <c r="AV4008"/>
      <c r="AW4008"/>
      <c r="AX4008" t="inlineStr">
        <is>
          <t>Mortality</t>
        </is>
      </c>
      <c r="AY4008" t="inlineStr">
        <is>
          <t>Mortality</t>
        </is>
      </c>
      <c r="AZ4008" t="inlineStr">
        <is>
          <t>LC50</t>
        </is>
      </c>
      <c r="BA4008"/>
      <c r="BB4008" t="n">
        <v>4.0</v>
      </c>
      <c r="BC4008"/>
      <c r="BD4008"/>
      <c r="BE4008"/>
      <c r="BF4008"/>
      <c r="BG4008" t="inlineStr">
        <is>
          <t>Day(s)</t>
        </is>
      </c>
      <c r="BH4008"/>
      <c r="BI4008" t="inlineStr">
        <is>
          <t>DTXSID0020078</t>
        </is>
      </c>
      <c r="BJ4008" t="inlineStr">
        <is>
          <t>10.1577/1548-8659(1983)112&lt;705:ATOATF&gt;2.0.CO;2</t>
        </is>
      </c>
      <c r="BK4008"/>
      <c r="BL4008"/>
      <c r="BM4008"/>
      <c r="BN4008"/>
      <c r="BO4008"/>
      <c r="BP4008"/>
      <c r="BQ4008"/>
      <c r="BR4008"/>
      <c r="BS4008"/>
      <c r="BT4008" t="inlineStr">
        <is>
          <t>--</t>
        </is>
      </c>
      <c r="BU4008"/>
      <c r="BV4008"/>
      <c r="BW4008"/>
      <c r="BX4008"/>
      <c r="BY4008"/>
      <c r="BZ4008"/>
      <c r="CA4008" t="inlineStr">
        <is>
          <t>--</t>
        </is>
      </c>
      <c r="CB4008"/>
      <c r="CC4008"/>
      <c r="CD4008"/>
      <c r="CE4008"/>
      <c r="CF4008"/>
      <c r="CG4008"/>
      <c r="CH4008"/>
      <c r="CI4008" t="inlineStr">
        <is>
          <t xml:space="preserve"> CONTR/NO MORT//</t>
        </is>
      </c>
      <c r="CJ4008" t="inlineStr">
        <is>
          <t xml:space="preserve">   CONTR/NO MORT//</t>
        </is>
      </c>
      <c r="CK4008" t="inlineStr">
        <is>
          <t>Thurston,R.V., R.C. Russo, and G.R. Phillips</t>
        </is>
      </c>
      <c r="CL4008" t="n">
        <v>10130.0</v>
      </c>
      <c r="CM4008" t="inlineStr">
        <is>
          <t>Acute Toxicity of Ammonia to Fathead Minnows</t>
        </is>
      </c>
      <c r="CN4008" t="inlineStr">
        <is>
          <t>Trans. Am. Fish. Soc.112(5): 705-711</t>
        </is>
      </c>
      <c r="CO4008" t="n">
        <v>1983.0</v>
      </c>
      <c r="CP4008" t="inlineStr">
        <is>
          <t>Thurston,R.V., R.C. Russo, and G.R. Phillips (1983). Acute Toxicity of Ammonia to Fathead Minnows. Trans. Am. Fish. Soc., 112, (5), 705-711. doi:10.1577/1548-8659(1983)112&lt;705:ATOATF&gt;2.0.CO;2. ECOREF#:10130</t>
        </is>
      </c>
    </row>
    <row r="4009">
      <c r="A4009" t="n">
        <v>1.2125029E7</v>
      </c>
      <c r="B4009" t="inlineStr">
        <is>
          <t>Ammonium chloride ((NH4)Cl)</t>
        </is>
      </c>
      <c r="C4009" t="inlineStr">
        <is>
          <t>Reagent Grade, Purissium, Purum, Puriss, Puris, Reinst</t>
        </is>
      </c>
      <c r="D4009" t="inlineStr">
        <is>
          <t>Measured</t>
        </is>
      </c>
      <c r="E4009" t="inlineStr">
        <is>
          <t>Not coded</t>
        </is>
      </c>
      <c r="F4009"/>
      <c r="G4009"/>
      <c r="H4009"/>
      <c r="I4009"/>
      <c r="J4009"/>
      <c r="K4009"/>
      <c r="L4009" t="inlineStr">
        <is>
          <t>Pimephales promelas</t>
        </is>
      </c>
      <c r="M4009" t="inlineStr">
        <is>
          <t>Fathead Minnow</t>
        </is>
      </c>
      <c r="N4009"/>
      <c r="O4009"/>
      <c r="P4009"/>
      <c r="Q4009"/>
      <c r="R4009"/>
      <c r="S4009"/>
      <c r="T4009"/>
      <c r="U4009"/>
      <c r="V4009" t="inlineStr">
        <is>
          <t>Flow-through</t>
        </is>
      </c>
      <c r="W4009" t="inlineStr">
        <is>
          <t>Fresh water</t>
        </is>
      </c>
      <c r="X4009" t="inlineStr">
        <is>
          <t>Lab</t>
        </is>
      </c>
      <c r="Y4009"/>
      <c r="Z4009" t="inlineStr">
        <is>
          <t>Total</t>
        </is>
      </c>
      <c r="AA4009"/>
      <c r="AB4009" t="n">
        <v>67.0</v>
      </c>
      <c r="AC4009"/>
      <c r="AD4009" t="n">
        <v>61.5</v>
      </c>
      <c r="AE4009"/>
      <c r="AF4009" t="n">
        <v>72.9</v>
      </c>
      <c r="AG4009" t="inlineStr">
        <is>
          <t>AI mg/L</t>
        </is>
      </c>
      <c r="AH4009" t="inlineStr">
        <is>
          <t>Unionized</t>
        </is>
      </c>
      <c r="AI4009"/>
      <c r="AJ4009" t="n">
        <v>1.09</v>
      </c>
      <c r="AK4009"/>
      <c r="AL4009" t="n">
        <v>1.0</v>
      </c>
      <c r="AM4009"/>
      <c r="AN4009" t="n">
        <v>1.19</v>
      </c>
      <c r="AO4009" t="inlineStr">
        <is>
          <t>AI mg/L</t>
        </is>
      </c>
      <c r="AP4009"/>
      <c r="AQ4009"/>
      <c r="AR4009"/>
      <c r="AS4009"/>
      <c r="AT4009"/>
      <c r="AU4009"/>
      <c r="AV4009"/>
      <c r="AW4009"/>
      <c r="AX4009" t="inlineStr">
        <is>
          <t>Mortality</t>
        </is>
      </c>
      <c r="AY4009" t="inlineStr">
        <is>
          <t>Mortality</t>
        </is>
      </c>
      <c r="AZ4009" t="inlineStr">
        <is>
          <t>LC50</t>
        </is>
      </c>
      <c r="BA4009"/>
      <c r="BB4009" t="n">
        <v>4.0</v>
      </c>
      <c r="BC4009"/>
      <c r="BD4009"/>
      <c r="BE4009"/>
      <c r="BF4009"/>
      <c r="BG4009" t="inlineStr">
        <is>
          <t>Day(s)</t>
        </is>
      </c>
      <c r="BH4009"/>
      <c r="BI4009" t="inlineStr">
        <is>
          <t>DTXSID0020078</t>
        </is>
      </c>
      <c r="BJ4009" t="inlineStr">
        <is>
          <t>10.1577/1548-8659(1983)112&lt;705:ATOATF&gt;2.0.CO;2</t>
        </is>
      </c>
      <c r="BK4009"/>
      <c r="BL4009"/>
      <c r="BM4009"/>
      <c r="BN4009"/>
      <c r="BO4009"/>
      <c r="BP4009"/>
      <c r="BQ4009"/>
      <c r="BR4009"/>
      <c r="BS4009"/>
      <c r="BT4009" t="inlineStr">
        <is>
          <t>--</t>
        </is>
      </c>
      <c r="BU4009"/>
      <c r="BV4009"/>
      <c r="BW4009"/>
      <c r="BX4009"/>
      <c r="BY4009"/>
      <c r="BZ4009"/>
      <c r="CA4009" t="inlineStr">
        <is>
          <t>--</t>
        </is>
      </c>
      <c r="CB4009"/>
      <c r="CC4009"/>
      <c r="CD4009"/>
      <c r="CE4009"/>
      <c r="CF4009"/>
      <c r="CG4009"/>
      <c r="CH4009"/>
      <c r="CI4009" t="inlineStr">
        <is>
          <t xml:space="preserve"> CONTR/NO MORT//</t>
        </is>
      </c>
      <c r="CJ4009" t="inlineStr">
        <is>
          <t xml:space="preserve">   CONTR/NO MORT//</t>
        </is>
      </c>
      <c r="CK4009" t="inlineStr">
        <is>
          <t>Thurston,R.V., R.C. Russo, and G.R. Phillips</t>
        </is>
      </c>
      <c r="CL4009" t="n">
        <v>10130.0</v>
      </c>
      <c r="CM4009" t="inlineStr">
        <is>
          <t>Acute Toxicity of Ammonia to Fathead Minnows</t>
        </is>
      </c>
      <c r="CN4009" t="inlineStr">
        <is>
          <t>Trans. Am. Fish. Soc.112(5): 705-711</t>
        </is>
      </c>
      <c r="CO4009" t="n">
        <v>1983.0</v>
      </c>
      <c r="CP4009" t="inlineStr">
        <is>
          <t>Thurston,R.V., R.C. Russo, and G.R. Phillips (1983). Acute Toxicity of Ammonia to Fathead Minnows. Trans. Am. Fish. Soc., 112, (5), 705-711. doi:10.1577/1548-8659(1983)112&lt;705:ATOATF&gt;2.0.CO;2. ECOREF#:10130</t>
        </is>
      </c>
    </row>
    <row r="4010">
      <c r="A4010" t="n">
        <v>1.2125029E7</v>
      </c>
      <c r="B4010" t="inlineStr">
        <is>
          <t>Ammonium chloride ((NH4)Cl)</t>
        </is>
      </c>
      <c r="C4010"/>
      <c r="D4010" t="inlineStr">
        <is>
          <t>Unmeasured</t>
        </is>
      </c>
      <c r="E4010" t="inlineStr">
        <is>
          <t>Not coded</t>
        </is>
      </c>
      <c r="F4010"/>
      <c r="G4010"/>
      <c r="H4010"/>
      <c r="I4010"/>
      <c r="J4010"/>
      <c r="K4010"/>
      <c r="L4010" t="inlineStr">
        <is>
          <t>Pimephales promelas</t>
        </is>
      </c>
      <c r="M4010" t="inlineStr">
        <is>
          <t>Fathead Minnow</t>
        </is>
      </c>
      <c r="N4010" t="inlineStr">
        <is>
          <t>Juvenile</t>
        </is>
      </c>
      <c r="O4010"/>
      <c r="P4010" t="n">
        <v>8.0</v>
      </c>
      <c r="Q4010"/>
      <c r="R4010"/>
      <c r="S4010"/>
      <c r="T4010"/>
      <c r="U4010" t="inlineStr">
        <is>
          <t>Day(s)</t>
        </is>
      </c>
      <c r="V4010" t="inlineStr">
        <is>
          <t>Renewal</t>
        </is>
      </c>
      <c r="W4010" t="inlineStr">
        <is>
          <t>Fresh water</t>
        </is>
      </c>
      <c r="X4010" t="inlineStr">
        <is>
          <t>Lab</t>
        </is>
      </c>
      <c r="Y4010"/>
      <c r="Z4010" t="inlineStr">
        <is>
          <t>Unionized</t>
        </is>
      </c>
      <c r="AA4010"/>
      <c r="AB4010" t="n">
        <v>0.283</v>
      </c>
      <c r="AC4010"/>
      <c r="AD4010" t="n">
        <v>0.212</v>
      </c>
      <c r="AE4010"/>
      <c r="AF4010" t="n">
        <v>0.355</v>
      </c>
      <c r="AG4010" t="inlineStr">
        <is>
          <t>AI mg/L</t>
        </is>
      </c>
      <c r="AH4010"/>
      <c r="AI4010"/>
      <c r="AJ4010"/>
      <c r="AK4010"/>
      <c r="AL4010"/>
      <c r="AM4010"/>
      <c r="AN4010"/>
      <c r="AO4010"/>
      <c r="AP4010"/>
      <c r="AQ4010"/>
      <c r="AR4010"/>
      <c r="AS4010"/>
      <c r="AT4010"/>
      <c r="AU4010"/>
      <c r="AV4010"/>
      <c r="AW4010"/>
      <c r="AX4010" t="inlineStr">
        <is>
          <t>Mortality</t>
        </is>
      </c>
      <c r="AY4010" t="inlineStr">
        <is>
          <t>Mortality</t>
        </is>
      </c>
      <c r="AZ4010" t="inlineStr">
        <is>
          <t>LC50</t>
        </is>
      </c>
      <c r="BA4010"/>
      <c r="BB4010" t="n">
        <v>4.0</v>
      </c>
      <c r="BC4010"/>
      <c r="BD4010"/>
      <c r="BE4010"/>
      <c r="BF4010"/>
      <c r="BG4010" t="inlineStr">
        <is>
          <t>Day(s)</t>
        </is>
      </c>
      <c r="BH4010"/>
      <c r="BI4010" t="inlineStr">
        <is>
          <t>DTXSID0020078</t>
        </is>
      </c>
      <c r="BJ4010"/>
      <c r="BK4010"/>
      <c r="BL4010"/>
      <c r="BM4010"/>
      <c r="BN4010"/>
      <c r="BO4010"/>
      <c r="BP4010"/>
      <c r="BQ4010"/>
      <c r="BR4010"/>
      <c r="BS4010"/>
      <c r="BT4010" t="inlineStr">
        <is>
          <t>--</t>
        </is>
      </c>
      <c r="BU4010"/>
      <c r="BV4010"/>
      <c r="BW4010"/>
      <c r="BX4010"/>
      <c r="BY4010"/>
      <c r="BZ4010"/>
      <c r="CA4010"/>
      <c r="CB4010"/>
      <c r="CC4010"/>
      <c r="CD4010"/>
      <c r="CE4010"/>
      <c r="CF4010"/>
      <c r="CG4010"/>
      <c r="CH4010"/>
      <c r="CI4010"/>
      <c r="CJ4010"/>
      <c r="CK4010" t="inlineStr">
        <is>
          <t>Diamond,J.M., D.G. Mackler, W.J. Rasnake, and D. Gruber</t>
        </is>
      </c>
      <c r="CL4010" t="n">
        <v>6510.0</v>
      </c>
      <c r="CM4010" t="inlineStr">
        <is>
          <t>Derivation of Site-Specific Ammonia Criteria for an Effluent-Dominated Headwater Stream</t>
        </is>
      </c>
      <c r="CN4010" t="inlineStr">
        <is>
          <t>Environ. Toxicol. Chem.12:649-658</t>
        </is>
      </c>
      <c r="CO4010" t="n">
        <v>1993.0</v>
      </c>
      <c r="CP4010" t="inlineStr">
        <is>
          <t>Diamond,J.M., D.G. Mackler, W.J. Rasnake, and D. Gruber (1993). Derivation of Site-Specific Ammonia Criteria for an Effluent-Dominated Headwater Stream. Environ. Toxicol. Chem., 12, 649-658. ECOREF#:6510</t>
        </is>
      </c>
    </row>
    <row r="4011">
      <c r="A4011" t="n">
        <v>1.2125029E7</v>
      </c>
      <c r="B4011" t="inlineStr">
        <is>
          <t>Ammonium chloride ((NH4)Cl)</t>
        </is>
      </c>
      <c r="C4011" t="inlineStr">
        <is>
          <t>Reagent Grade, Purissium, Purum, Puriss, Puris, Reinst</t>
        </is>
      </c>
      <c r="D4011" t="inlineStr">
        <is>
          <t>Measured</t>
        </is>
      </c>
      <c r="E4011" t="inlineStr">
        <is>
          <t>Not coded</t>
        </is>
      </c>
      <c r="F4011"/>
      <c r="G4011"/>
      <c r="H4011"/>
      <c r="I4011"/>
      <c r="J4011"/>
      <c r="K4011"/>
      <c r="L4011" t="inlineStr">
        <is>
          <t>Pimephales promelas</t>
        </is>
      </c>
      <c r="M4011" t="inlineStr">
        <is>
          <t>Fathead Minnow</t>
        </is>
      </c>
      <c r="N4011"/>
      <c r="O4011"/>
      <c r="P4011"/>
      <c r="Q4011"/>
      <c r="R4011" t="n">
        <v>5.0</v>
      </c>
      <c r="S4011"/>
      <c r="T4011" t="n">
        <v>6.0</v>
      </c>
      <c r="U4011" t="inlineStr">
        <is>
          <t>Day(s)</t>
        </is>
      </c>
      <c r="V4011" t="inlineStr">
        <is>
          <t>Renewal</t>
        </is>
      </c>
      <c r="W4011" t="inlineStr">
        <is>
          <t>Fresh water</t>
        </is>
      </c>
      <c r="X4011" t="inlineStr">
        <is>
          <t>Lab</t>
        </is>
      </c>
      <c r="Y4011" t="n">
        <v>8.0</v>
      </c>
      <c r="Z4011" t="inlineStr">
        <is>
          <t>Unionized</t>
        </is>
      </c>
      <c r="AA4011"/>
      <c r="AB4011" t="n">
        <v>1.06</v>
      </c>
      <c r="AC4011"/>
      <c r="AD4011" t="n">
        <v>0.719</v>
      </c>
      <c r="AE4011"/>
      <c r="AF4011" t="n">
        <v>1.34</v>
      </c>
      <c r="AG4011" t="inlineStr">
        <is>
          <t>AI mg/L</t>
        </is>
      </c>
      <c r="AH4011"/>
      <c r="AI4011"/>
      <c r="AJ4011"/>
      <c r="AK4011"/>
      <c r="AL4011"/>
      <c r="AM4011"/>
      <c r="AN4011"/>
      <c r="AO4011"/>
      <c r="AP4011"/>
      <c r="AQ4011"/>
      <c r="AR4011"/>
      <c r="AS4011"/>
      <c r="AT4011"/>
      <c r="AU4011"/>
      <c r="AV4011"/>
      <c r="AW4011"/>
      <c r="AX4011" t="inlineStr">
        <is>
          <t>Mortality</t>
        </is>
      </c>
      <c r="AY4011" t="inlineStr">
        <is>
          <t>Mortality</t>
        </is>
      </c>
      <c r="AZ4011" t="inlineStr">
        <is>
          <t>LC50</t>
        </is>
      </c>
      <c r="BA4011"/>
      <c r="BB4011" t="n">
        <v>4.0</v>
      </c>
      <c r="BC4011"/>
      <c r="BD4011"/>
      <c r="BE4011"/>
      <c r="BF4011"/>
      <c r="BG4011" t="inlineStr">
        <is>
          <t>Day(s)</t>
        </is>
      </c>
      <c r="BH4011"/>
      <c r="BI4011" t="inlineStr">
        <is>
          <t>DTXSID0020078</t>
        </is>
      </c>
      <c r="BJ4011"/>
      <c r="BK4011"/>
      <c r="BL4011"/>
      <c r="BM4011"/>
      <c r="BN4011"/>
      <c r="BO4011"/>
      <c r="BP4011"/>
      <c r="BQ4011"/>
      <c r="BR4011"/>
      <c r="BS4011"/>
      <c r="BT4011" t="inlineStr">
        <is>
          <t>--</t>
        </is>
      </c>
      <c r="BU4011"/>
      <c r="BV4011"/>
      <c r="BW4011"/>
      <c r="BX4011"/>
      <c r="BY4011"/>
      <c r="BZ4011"/>
      <c r="CA4011"/>
      <c r="CB4011"/>
      <c r="CC4011"/>
      <c r="CD4011"/>
      <c r="CE4011"/>
      <c r="CF4011"/>
      <c r="CG4011"/>
      <c r="CH4011"/>
      <c r="CI4011" t="inlineStr">
        <is>
          <t xml:space="preserve"> TESTID/11//MSMT/NR//DOSES/NR//SOURCE/GOV//WTINT/114 UG//DNUM/8//SEX/NR//TMETH/USEPA//STYPE/ACUTE//ETIME/96 H//AP RATE/NR//SAMPN/NR//WTAT/NR//INTAKE/NR//COMPEP/NR//LD/NR//DW/NR//STST/NR//HMA/NR//NA/NR//CL/NR//DIC/NR//CA/NR//POT/NR//MG/NR//SO4/NR//SULF/NR//</t>
        </is>
      </c>
      <c r="CJ4011" t="inlineStr">
        <is>
          <t>SOURCE/GOVERNMENT AGENCY//   TESTID/11//MSMT/NR//DOSES/NR//SOURCE/GOV//WTINT/114 UG//DNUM/8//SEX/NR//TMETH/USEPA//STYPE/ACUTE//ETIME/96 H//AP RATE/NR//SAMPN/NR//WTAT/NR//INTAKE/NR//COMPEP/NR//LD/NR//DW/NR//STST/NR//HMA/NR//NA/NR//CL/NR//DIC/NR//CA/NR//POT/NR//MG/NR//SO4/NR//SULF/NR//</t>
        </is>
      </c>
      <c r="CK4011" t="inlineStr">
        <is>
          <t>Willingham,T.</t>
        </is>
      </c>
      <c r="CL4011" t="n">
        <v>86288.0</v>
      </c>
      <c r="CM4011" t="inlineStr">
        <is>
          <t>Acute and Short-Term Chronic Ammonia Toxicity to Fathead Minnows (Pimephales promelas) and Ceriodaphnia dubia Using Laboratory Dilution Water and Lake Mead Dilution Water</t>
        </is>
      </c>
      <c r="CN4011" t="inlineStr">
        <is>
          <t>EPA-822-R-99-014, U.S.EPA, Denver, CO:36 p.</t>
        </is>
      </c>
      <c r="CO4011" t="n">
        <v>1987.0</v>
      </c>
      <c r="CP4011" t="inlineStr">
        <is>
          <t>Willingham,T. (1987). Acute and Short-Term Chronic Ammonia Toxicity to Fathead Minnows (Pimephales promelas) and Ceriodaphnia dubia Using Laboratory Dilution Water and Lake Mead Dilution Water. EPA-822-R-99-014, U.S.EPA, Denver, CO, 36 p. ECOREF#:86288</t>
        </is>
      </c>
    </row>
    <row r="4012">
      <c r="A4012" t="n">
        <v>1.2125029E7</v>
      </c>
      <c r="B4012" t="inlineStr">
        <is>
          <t>Ammonium chloride ((NH4)Cl)</t>
        </is>
      </c>
      <c r="C4012"/>
      <c r="D4012" t="inlineStr">
        <is>
          <t>Unmeasured</t>
        </is>
      </c>
      <c r="E4012" t="inlineStr">
        <is>
          <t>Not coded</t>
        </is>
      </c>
      <c r="F4012"/>
      <c r="G4012"/>
      <c r="H4012"/>
      <c r="I4012"/>
      <c r="J4012"/>
      <c r="K4012"/>
      <c r="L4012" t="inlineStr">
        <is>
          <t>Pimephales promelas</t>
        </is>
      </c>
      <c r="M4012" t="inlineStr">
        <is>
          <t>Fathead Minnow</t>
        </is>
      </c>
      <c r="N4012" t="inlineStr">
        <is>
          <t>Juvenile</t>
        </is>
      </c>
      <c r="O4012"/>
      <c r="P4012" t="n">
        <v>8.0</v>
      </c>
      <c r="Q4012"/>
      <c r="R4012"/>
      <c r="S4012"/>
      <c r="T4012"/>
      <c r="U4012" t="inlineStr">
        <is>
          <t>Day(s)</t>
        </is>
      </c>
      <c r="V4012" t="inlineStr">
        <is>
          <t>Renewal</t>
        </is>
      </c>
      <c r="W4012" t="inlineStr">
        <is>
          <t>Fresh water</t>
        </is>
      </c>
      <c r="X4012" t="inlineStr">
        <is>
          <t>Lab</t>
        </is>
      </c>
      <c r="Y4012"/>
      <c r="Z4012" t="inlineStr">
        <is>
          <t>Unionized</t>
        </is>
      </c>
      <c r="AA4012"/>
      <c r="AB4012" t="n">
        <v>0.25</v>
      </c>
      <c r="AC4012"/>
      <c r="AD4012" t="n">
        <v>0.207</v>
      </c>
      <c r="AE4012"/>
      <c r="AF4012" t="n">
        <v>0.304</v>
      </c>
      <c r="AG4012" t="inlineStr">
        <is>
          <t>AI mg/L</t>
        </is>
      </c>
      <c r="AH4012"/>
      <c r="AI4012"/>
      <c r="AJ4012"/>
      <c r="AK4012"/>
      <c r="AL4012"/>
      <c r="AM4012"/>
      <c r="AN4012"/>
      <c r="AO4012"/>
      <c r="AP4012"/>
      <c r="AQ4012"/>
      <c r="AR4012"/>
      <c r="AS4012"/>
      <c r="AT4012"/>
      <c r="AU4012"/>
      <c r="AV4012"/>
      <c r="AW4012"/>
      <c r="AX4012" t="inlineStr">
        <is>
          <t>Mortality</t>
        </is>
      </c>
      <c r="AY4012" t="inlineStr">
        <is>
          <t>Mortality</t>
        </is>
      </c>
      <c r="AZ4012" t="inlineStr">
        <is>
          <t>LC50</t>
        </is>
      </c>
      <c r="BA4012"/>
      <c r="BB4012" t="n">
        <v>4.0</v>
      </c>
      <c r="BC4012"/>
      <c r="BD4012"/>
      <c r="BE4012"/>
      <c r="BF4012"/>
      <c r="BG4012" t="inlineStr">
        <is>
          <t>Day(s)</t>
        </is>
      </c>
      <c r="BH4012"/>
      <c r="BI4012" t="inlineStr">
        <is>
          <t>DTXSID0020078</t>
        </is>
      </c>
      <c r="BJ4012"/>
      <c r="BK4012"/>
      <c r="BL4012"/>
      <c r="BM4012"/>
      <c r="BN4012"/>
      <c r="BO4012"/>
      <c r="BP4012"/>
      <c r="BQ4012"/>
      <c r="BR4012"/>
      <c r="BS4012"/>
      <c r="BT4012" t="inlineStr">
        <is>
          <t>--</t>
        </is>
      </c>
      <c r="BU4012"/>
      <c r="BV4012"/>
      <c r="BW4012"/>
      <c r="BX4012"/>
      <c r="BY4012"/>
      <c r="BZ4012"/>
      <c r="CA4012"/>
      <c r="CB4012"/>
      <c r="CC4012"/>
      <c r="CD4012"/>
      <c r="CE4012"/>
      <c r="CF4012"/>
      <c r="CG4012"/>
      <c r="CH4012"/>
      <c r="CI4012"/>
      <c r="CJ4012"/>
      <c r="CK4012" t="inlineStr">
        <is>
          <t>Diamond,J.M., D.G. Mackler, W.J. Rasnake, and D. Gruber</t>
        </is>
      </c>
      <c r="CL4012" t="n">
        <v>6510.0</v>
      </c>
      <c r="CM4012" t="inlineStr">
        <is>
          <t>Derivation of Site-Specific Ammonia Criteria for an Effluent-Dominated Headwater Stream</t>
        </is>
      </c>
      <c r="CN4012" t="inlineStr">
        <is>
          <t>Environ. Toxicol. Chem.12:649-658</t>
        </is>
      </c>
      <c r="CO4012" t="n">
        <v>1993.0</v>
      </c>
      <c r="CP4012" t="inlineStr">
        <is>
          <t>Diamond,J.M., D.G. Mackler, W.J. Rasnake, and D. Gruber (1993). Derivation of Site-Specific Ammonia Criteria for an Effluent-Dominated Headwater Stream. Environ. Toxicol. Chem., 12, 649-658. ECOREF#:6510</t>
        </is>
      </c>
    </row>
    <row r="4013">
      <c r="A4013" t="n">
        <v>1.2125029E7</v>
      </c>
      <c r="B4013" t="inlineStr">
        <is>
          <t>Ammonium chloride ((NH4)Cl)</t>
        </is>
      </c>
      <c r="C4013" t="inlineStr">
        <is>
          <t>Reagent Grade, Purissium, Purum, Puriss, Puris, Reinst</t>
        </is>
      </c>
      <c r="D4013" t="inlineStr">
        <is>
          <t>Measured</t>
        </is>
      </c>
      <c r="E4013" t="inlineStr">
        <is>
          <t>Not coded</t>
        </is>
      </c>
      <c r="F4013"/>
      <c r="G4013"/>
      <c r="H4013"/>
      <c r="I4013"/>
      <c r="J4013"/>
      <c r="K4013"/>
      <c r="L4013" t="inlineStr">
        <is>
          <t>Pimephales promelas</t>
        </is>
      </c>
      <c r="M4013" t="inlineStr">
        <is>
          <t>Fathead Minnow</t>
        </is>
      </c>
      <c r="N4013"/>
      <c r="O4013"/>
      <c r="P4013"/>
      <c r="Q4013"/>
      <c r="R4013"/>
      <c r="S4013"/>
      <c r="T4013"/>
      <c r="U4013"/>
      <c r="V4013" t="inlineStr">
        <is>
          <t>Flow-through</t>
        </is>
      </c>
      <c r="W4013" t="inlineStr">
        <is>
          <t>Fresh water</t>
        </is>
      </c>
      <c r="X4013" t="inlineStr">
        <is>
          <t>Lab</t>
        </is>
      </c>
      <c r="Y4013"/>
      <c r="Z4013" t="inlineStr">
        <is>
          <t>Total</t>
        </is>
      </c>
      <c r="AA4013"/>
      <c r="AB4013" t="n">
        <v>74.6</v>
      </c>
      <c r="AC4013"/>
      <c r="AD4013" t="n">
        <v>68.1</v>
      </c>
      <c r="AE4013"/>
      <c r="AF4013" t="n">
        <v>81.6</v>
      </c>
      <c r="AG4013" t="inlineStr">
        <is>
          <t>AI mg/L</t>
        </is>
      </c>
      <c r="AH4013" t="inlineStr">
        <is>
          <t>Unionized</t>
        </is>
      </c>
      <c r="AI4013"/>
      <c r="AJ4013" t="n">
        <v>2.33</v>
      </c>
      <c r="AK4013"/>
      <c r="AL4013" t="n">
        <v>2.13</v>
      </c>
      <c r="AM4013"/>
      <c r="AN4013" t="n">
        <v>2.55</v>
      </c>
      <c r="AO4013" t="inlineStr">
        <is>
          <t>AI mg/L</t>
        </is>
      </c>
      <c r="AP4013"/>
      <c r="AQ4013"/>
      <c r="AR4013"/>
      <c r="AS4013"/>
      <c r="AT4013"/>
      <c r="AU4013"/>
      <c r="AV4013"/>
      <c r="AW4013"/>
      <c r="AX4013" t="inlineStr">
        <is>
          <t>Mortality</t>
        </is>
      </c>
      <c r="AY4013" t="inlineStr">
        <is>
          <t>Mortality</t>
        </is>
      </c>
      <c r="AZ4013" t="inlineStr">
        <is>
          <t>LC50</t>
        </is>
      </c>
      <c r="BA4013"/>
      <c r="BB4013" t="n">
        <v>4.0</v>
      </c>
      <c r="BC4013"/>
      <c r="BD4013"/>
      <c r="BE4013"/>
      <c r="BF4013"/>
      <c r="BG4013" t="inlineStr">
        <is>
          <t>Day(s)</t>
        </is>
      </c>
      <c r="BH4013"/>
      <c r="BI4013" t="inlineStr">
        <is>
          <t>DTXSID0020078</t>
        </is>
      </c>
      <c r="BJ4013" t="inlineStr">
        <is>
          <t>10.1577/1548-8659(1983)112&lt;705:ATOATF&gt;2.0.CO;2</t>
        </is>
      </c>
      <c r="BK4013"/>
      <c r="BL4013"/>
      <c r="BM4013"/>
      <c r="BN4013"/>
      <c r="BO4013"/>
      <c r="BP4013"/>
      <c r="BQ4013"/>
      <c r="BR4013"/>
      <c r="BS4013"/>
      <c r="BT4013" t="inlineStr">
        <is>
          <t>--</t>
        </is>
      </c>
      <c r="BU4013"/>
      <c r="BV4013"/>
      <c r="BW4013"/>
      <c r="BX4013"/>
      <c r="BY4013"/>
      <c r="BZ4013"/>
      <c r="CA4013" t="inlineStr">
        <is>
          <t>--</t>
        </is>
      </c>
      <c r="CB4013"/>
      <c r="CC4013"/>
      <c r="CD4013"/>
      <c r="CE4013"/>
      <c r="CF4013"/>
      <c r="CG4013"/>
      <c r="CH4013"/>
      <c r="CI4013" t="inlineStr">
        <is>
          <t xml:space="preserve"> CONTR/NO MORT//</t>
        </is>
      </c>
      <c r="CJ4013" t="inlineStr">
        <is>
          <t xml:space="preserve">   CONTR/NO MORT//</t>
        </is>
      </c>
      <c r="CK4013" t="inlineStr">
        <is>
          <t>Thurston,R.V., R.C. Russo, and G.R. Phillips</t>
        </is>
      </c>
      <c r="CL4013" t="n">
        <v>10130.0</v>
      </c>
      <c r="CM4013" t="inlineStr">
        <is>
          <t>Acute Toxicity of Ammonia to Fathead Minnows</t>
        </is>
      </c>
      <c r="CN4013" t="inlineStr">
        <is>
          <t>Trans. Am. Fish. Soc.112(5): 705-711</t>
        </is>
      </c>
      <c r="CO4013" t="n">
        <v>1983.0</v>
      </c>
      <c r="CP4013" t="inlineStr">
        <is>
          <t>Thurston,R.V., R.C. Russo, and G.R. Phillips (1983). Acute Toxicity of Ammonia to Fathead Minnows. Trans. Am. Fish. Soc., 112, (5), 705-711. doi:10.1577/1548-8659(1983)112&lt;705:ATOATF&gt;2.0.CO;2. ECOREF#:10130</t>
        </is>
      </c>
    </row>
    <row r="4014">
      <c r="A4014" t="n">
        <v>1.2125029E7</v>
      </c>
      <c r="B4014" t="inlineStr">
        <is>
          <t>Ammonium chloride ((NH4)Cl)</t>
        </is>
      </c>
      <c r="C4014" t="inlineStr">
        <is>
          <t>Reagent Grade, Purissium, Purum, Puriss, Puris, Reinst</t>
        </is>
      </c>
      <c r="D4014" t="inlineStr">
        <is>
          <t>Measured</t>
        </is>
      </c>
      <c r="E4014" t="inlineStr">
        <is>
          <t>Not coded</t>
        </is>
      </c>
      <c r="F4014"/>
      <c r="G4014"/>
      <c r="H4014"/>
      <c r="I4014"/>
      <c r="J4014"/>
      <c r="K4014"/>
      <c r="L4014" t="inlineStr">
        <is>
          <t>Pimephales promelas</t>
        </is>
      </c>
      <c r="M4014" t="inlineStr">
        <is>
          <t>Fathead Minnow</t>
        </is>
      </c>
      <c r="N4014"/>
      <c r="O4014"/>
      <c r="P4014"/>
      <c r="Q4014"/>
      <c r="R4014"/>
      <c r="S4014"/>
      <c r="T4014"/>
      <c r="U4014"/>
      <c r="V4014" t="inlineStr">
        <is>
          <t>Flow-through</t>
        </is>
      </c>
      <c r="W4014" t="inlineStr">
        <is>
          <t>Fresh water</t>
        </is>
      </c>
      <c r="X4014" t="inlineStr">
        <is>
          <t>Lab</t>
        </is>
      </c>
      <c r="Y4014"/>
      <c r="Z4014" t="inlineStr">
        <is>
          <t>Total</t>
        </is>
      </c>
      <c r="AA4014"/>
      <c r="AB4014" t="n">
        <v>66.7</v>
      </c>
      <c r="AC4014"/>
      <c r="AD4014"/>
      <c r="AE4014"/>
      <c r="AF4014"/>
      <c r="AG4014" t="inlineStr">
        <is>
          <t>AI mg/L</t>
        </is>
      </c>
      <c r="AH4014" t="inlineStr">
        <is>
          <t>Unionized</t>
        </is>
      </c>
      <c r="AI4014"/>
      <c r="AJ4014" t="n">
        <v>1.22</v>
      </c>
      <c r="AK4014"/>
      <c r="AL4014"/>
      <c r="AM4014"/>
      <c r="AN4014"/>
      <c r="AO4014" t="inlineStr">
        <is>
          <t>AI mg/L</t>
        </is>
      </c>
      <c r="AP4014"/>
      <c r="AQ4014"/>
      <c r="AR4014"/>
      <c r="AS4014"/>
      <c r="AT4014"/>
      <c r="AU4014"/>
      <c r="AV4014"/>
      <c r="AW4014"/>
      <c r="AX4014" t="inlineStr">
        <is>
          <t>Mortality</t>
        </is>
      </c>
      <c r="AY4014" t="inlineStr">
        <is>
          <t>Mortality</t>
        </is>
      </c>
      <c r="AZ4014" t="inlineStr">
        <is>
          <t>LC50</t>
        </is>
      </c>
      <c r="BA4014"/>
      <c r="BB4014" t="n">
        <v>4.0</v>
      </c>
      <c r="BC4014"/>
      <c r="BD4014"/>
      <c r="BE4014"/>
      <c r="BF4014"/>
      <c r="BG4014" t="inlineStr">
        <is>
          <t>Day(s)</t>
        </is>
      </c>
      <c r="BH4014"/>
      <c r="BI4014" t="inlineStr">
        <is>
          <t>DTXSID0020078</t>
        </is>
      </c>
      <c r="BJ4014" t="inlineStr">
        <is>
          <t>10.1577/1548-8659(1983)112&lt;705:ATOATF&gt;2.0.CO;2</t>
        </is>
      </c>
      <c r="BK4014"/>
      <c r="BL4014"/>
      <c r="BM4014"/>
      <c r="BN4014"/>
      <c r="BO4014"/>
      <c r="BP4014"/>
      <c r="BQ4014"/>
      <c r="BR4014"/>
      <c r="BS4014"/>
      <c r="BT4014" t="inlineStr">
        <is>
          <t>--</t>
        </is>
      </c>
      <c r="BU4014"/>
      <c r="BV4014"/>
      <c r="BW4014"/>
      <c r="BX4014"/>
      <c r="BY4014"/>
      <c r="BZ4014"/>
      <c r="CA4014" t="inlineStr">
        <is>
          <t>--</t>
        </is>
      </c>
      <c r="CB4014"/>
      <c r="CC4014"/>
      <c r="CD4014"/>
      <c r="CE4014"/>
      <c r="CF4014"/>
      <c r="CG4014"/>
      <c r="CH4014"/>
      <c r="CI4014" t="inlineStr">
        <is>
          <t xml:space="preserve"> CONTR/NO MORT//</t>
        </is>
      </c>
      <c r="CJ4014" t="inlineStr">
        <is>
          <t xml:space="preserve">   CONTR/NO MORT//</t>
        </is>
      </c>
      <c r="CK4014" t="inlineStr">
        <is>
          <t>Thurston,R.V., R.C. Russo, and G.R. Phillips</t>
        </is>
      </c>
      <c r="CL4014" t="n">
        <v>10130.0</v>
      </c>
      <c r="CM4014" t="inlineStr">
        <is>
          <t>Acute Toxicity of Ammonia to Fathead Minnows</t>
        </is>
      </c>
      <c r="CN4014" t="inlineStr">
        <is>
          <t>Trans. Am. Fish. Soc.112(5): 705-711</t>
        </is>
      </c>
      <c r="CO4014" t="n">
        <v>1983.0</v>
      </c>
      <c r="CP4014" t="inlineStr">
        <is>
          <t>Thurston,R.V., R.C. Russo, and G.R. Phillips (1983). Acute Toxicity of Ammonia to Fathead Minnows. Trans. Am. Fish. Soc., 112, (5), 705-711. doi:10.1577/1548-8659(1983)112&lt;705:ATOATF&gt;2.0.CO;2. ECOREF#:10130</t>
        </is>
      </c>
    </row>
    <row r="4015">
      <c r="A4015" t="n">
        <v>1.2125029E7</v>
      </c>
      <c r="B4015" t="inlineStr">
        <is>
          <t>Ammonium chloride ((NH4)Cl)</t>
        </is>
      </c>
      <c r="C4015"/>
      <c r="D4015" t="inlineStr">
        <is>
          <t>Unmeasured</t>
        </is>
      </c>
      <c r="E4015" t="inlineStr">
        <is>
          <t>Not reported</t>
        </is>
      </c>
      <c r="F4015"/>
      <c r="G4015"/>
      <c r="H4015"/>
      <c r="I4015"/>
      <c r="J4015"/>
      <c r="K4015"/>
      <c r="L4015" t="inlineStr">
        <is>
          <t>Pimephales promelas</t>
        </is>
      </c>
      <c r="M4015" t="inlineStr">
        <is>
          <t>Fathead Minnow</t>
        </is>
      </c>
      <c r="N4015"/>
      <c r="O4015"/>
      <c r="P4015"/>
      <c r="Q4015"/>
      <c r="R4015"/>
      <c r="S4015"/>
      <c r="T4015"/>
      <c r="U4015"/>
      <c r="V4015" t="inlineStr">
        <is>
          <t>Static</t>
        </is>
      </c>
      <c r="W4015" t="inlineStr">
        <is>
          <t>Fresh water</t>
        </is>
      </c>
      <c r="X4015" t="inlineStr">
        <is>
          <t>Lab</t>
        </is>
      </c>
      <c r="Y4015"/>
      <c r="Z4015" t="inlineStr">
        <is>
          <t>Total</t>
        </is>
      </c>
      <c r="AA4015"/>
      <c r="AB4015" t="n">
        <v>13.0</v>
      </c>
      <c r="AC4015"/>
      <c r="AD4015" t="n">
        <v>10.0</v>
      </c>
      <c r="AE4015"/>
      <c r="AF4015" t="n">
        <v>15.0</v>
      </c>
      <c r="AG4015" t="inlineStr">
        <is>
          <t>AI mg/L</t>
        </is>
      </c>
      <c r="AH4015" t="inlineStr">
        <is>
          <t>Unionized</t>
        </is>
      </c>
      <c r="AI4015"/>
      <c r="AJ4015" t="n">
        <v>0.97</v>
      </c>
      <c r="AK4015"/>
      <c r="AL4015" t="n">
        <v>0.8</v>
      </c>
      <c r="AM4015"/>
      <c r="AN4015" t="n">
        <v>1.2</v>
      </c>
      <c r="AO4015" t="inlineStr">
        <is>
          <t>AI mg/L</t>
        </is>
      </c>
      <c r="AP4015"/>
      <c r="AQ4015"/>
      <c r="AR4015"/>
      <c r="AS4015"/>
      <c r="AT4015"/>
      <c r="AU4015"/>
      <c r="AV4015"/>
      <c r="AW4015"/>
      <c r="AX4015" t="inlineStr">
        <is>
          <t>Mortality</t>
        </is>
      </c>
      <c r="AY4015" t="inlineStr">
        <is>
          <t>Mortality</t>
        </is>
      </c>
      <c r="AZ4015" t="inlineStr">
        <is>
          <t>LC50</t>
        </is>
      </c>
      <c r="BA4015"/>
      <c r="BB4015" t="n">
        <v>4.0</v>
      </c>
      <c r="BC4015"/>
      <c r="BD4015"/>
      <c r="BE4015"/>
      <c r="BF4015"/>
      <c r="BG4015" t="inlineStr">
        <is>
          <t>Day(s)</t>
        </is>
      </c>
      <c r="BH4015"/>
      <c r="BI4015" t="inlineStr">
        <is>
          <t>DTXSID0020078</t>
        </is>
      </c>
      <c r="BJ4015"/>
      <c r="BK4015"/>
      <c r="BL4015"/>
      <c r="BM4015"/>
      <c r="BN4015"/>
      <c r="BO4015"/>
      <c r="BP4015"/>
      <c r="BQ4015"/>
      <c r="BR4015"/>
      <c r="BS4015"/>
      <c r="BT4015" t="inlineStr">
        <is>
          <t>--</t>
        </is>
      </c>
      <c r="BU4015"/>
      <c r="BV4015"/>
      <c r="BW4015"/>
      <c r="BX4015"/>
      <c r="BY4015"/>
      <c r="BZ4015"/>
      <c r="CA4015" t="inlineStr">
        <is>
          <t>--</t>
        </is>
      </c>
      <c r="CB4015"/>
      <c r="CC4015"/>
      <c r="CD4015"/>
      <c r="CE4015"/>
      <c r="CF4015"/>
      <c r="CG4015"/>
      <c r="CH4015"/>
      <c r="CI4015"/>
      <c r="CJ4015"/>
      <c r="CK4015" t="inlineStr">
        <is>
          <t>Pitts,T.</t>
        </is>
      </c>
      <c r="CL4015" t="n">
        <v>165613.0</v>
      </c>
      <c r="CM4015" t="inlineStr">
        <is>
          <t>Presentation of Evidence Concerning Water Quality Classifications and Standards for the Cache la Poudre River, Big Thompson River, and Segments of the South Platte River</t>
        </is>
      </c>
      <c r="CN4015" t="inlineStr">
        <is>
          <t>Tom Pitts and Associates, Loveland, CO:169 p.</t>
        </is>
      </c>
      <c r="CO4015" t="n">
        <v>1980.0</v>
      </c>
      <c r="CP4015" t="inlineStr">
        <is>
          <t>Pitts,T. (1980). Presentation of Evidence Concerning Water Quality Classifications and Standards for the Cache la Poudre River, Big Thompson River, and Segments of the South Platte River. Tom Pitts and Associates, Loveland, CO, 169 p. ECOREF#:165613</t>
        </is>
      </c>
    </row>
    <row r="4016">
      <c r="A4016" t="n">
        <v>1.2125029E7</v>
      </c>
      <c r="B4016" t="inlineStr">
        <is>
          <t>Ammonium chloride ((NH4)Cl)</t>
        </is>
      </c>
      <c r="C4016" t="inlineStr">
        <is>
          <t>Reagent Grade, Purissium, Purum, Puriss, Puris, Reinst</t>
        </is>
      </c>
      <c r="D4016" t="inlineStr">
        <is>
          <t>Measured</t>
        </is>
      </c>
      <c r="E4016" t="inlineStr">
        <is>
          <t>Not coded</t>
        </is>
      </c>
      <c r="F4016"/>
      <c r="G4016"/>
      <c r="H4016"/>
      <c r="I4016"/>
      <c r="J4016"/>
      <c r="K4016"/>
      <c r="L4016" t="inlineStr">
        <is>
          <t>Pimephales promelas</t>
        </is>
      </c>
      <c r="M4016" t="inlineStr">
        <is>
          <t>Fathead Minnow</t>
        </is>
      </c>
      <c r="N4016"/>
      <c r="O4016"/>
      <c r="P4016"/>
      <c r="Q4016"/>
      <c r="R4016"/>
      <c r="S4016"/>
      <c r="T4016"/>
      <c r="U4016"/>
      <c r="V4016" t="inlineStr">
        <is>
          <t>Flow-through</t>
        </is>
      </c>
      <c r="W4016" t="inlineStr">
        <is>
          <t>Fresh water</t>
        </is>
      </c>
      <c r="X4016" t="inlineStr">
        <is>
          <t>Lab</t>
        </is>
      </c>
      <c r="Y4016"/>
      <c r="Z4016" t="inlineStr">
        <is>
          <t>Total</t>
        </is>
      </c>
      <c r="AA4016"/>
      <c r="AB4016" t="n">
        <v>42.3</v>
      </c>
      <c r="AC4016"/>
      <c r="AD4016" t="n">
        <v>40.6</v>
      </c>
      <c r="AE4016"/>
      <c r="AF4016" t="n">
        <v>44.1</v>
      </c>
      <c r="AG4016" t="inlineStr">
        <is>
          <t>AI mg/L</t>
        </is>
      </c>
      <c r="AH4016" t="inlineStr">
        <is>
          <t>Unionized</t>
        </is>
      </c>
      <c r="AI4016"/>
      <c r="AJ4016" t="n">
        <v>1.61</v>
      </c>
      <c r="AK4016"/>
      <c r="AL4016" t="n">
        <v>0.55</v>
      </c>
      <c r="AM4016"/>
      <c r="AN4016" t="n">
        <v>1.68</v>
      </c>
      <c r="AO4016" t="inlineStr">
        <is>
          <t>AI mg/L</t>
        </is>
      </c>
      <c r="AP4016"/>
      <c r="AQ4016"/>
      <c r="AR4016"/>
      <c r="AS4016"/>
      <c r="AT4016"/>
      <c r="AU4016"/>
      <c r="AV4016"/>
      <c r="AW4016"/>
      <c r="AX4016" t="inlineStr">
        <is>
          <t>Mortality</t>
        </is>
      </c>
      <c r="AY4016" t="inlineStr">
        <is>
          <t>Mortality</t>
        </is>
      </c>
      <c r="AZ4016" t="inlineStr">
        <is>
          <t>LC50</t>
        </is>
      </c>
      <c r="BA4016"/>
      <c r="BB4016" t="n">
        <v>4.0</v>
      </c>
      <c r="BC4016"/>
      <c r="BD4016"/>
      <c r="BE4016"/>
      <c r="BF4016"/>
      <c r="BG4016" t="inlineStr">
        <is>
          <t>Day(s)</t>
        </is>
      </c>
      <c r="BH4016"/>
      <c r="BI4016" t="inlineStr">
        <is>
          <t>DTXSID0020078</t>
        </is>
      </c>
      <c r="BJ4016" t="inlineStr">
        <is>
          <t>10.1577/1548-8659(1983)112&lt;705:ATOATF&gt;2.0.CO;2</t>
        </is>
      </c>
      <c r="BK4016"/>
      <c r="BL4016"/>
      <c r="BM4016"/>
      <c r="BN4016"/>
      <c r="BO4016"/>
      <c r="BP4016"/>
      <c r="BQ4016"/>
      <c r="BR4016"/>
      <c r="BS4016"/>
      <c r="BT4016" t="inlineStr">
        <is>
          <t>--</t>
        </is>
      </c>
      <c r="BU4016"/>
      <c r="BV4016"/>
      <c r="BW4016"/>
      <c r="BX4016"/>
      <c r="BY4016"/>
      <c r="BZ4016"/>
      <c r="CA4016" t="inlineStr">
        <is>
          <t>--</t>
        </is>
      </c>
      <c r="CB4016"/>
      <c r="CC4016"/>
      <c r="CD4016"/>
      <c r="CE4016"/>
      <c r="CF4016"/>
      <c r="CG4016"/>
      <c r="CH4016"/>
      <c r="CI4016" t="inlineStr">
        <is>
          <t xml:space="preserve"> CONTR/NO MORT//</t>
        </is>
      </c>
      <c r="CJ4016" t="inlineStr">
        <is>
          <t xml:space="preserve">   CONTR/NO MORT//</t>
        </is>
      </c>
      <c r="CK4016" t="inlineStr">
        <is>
          <t>Thurston,R.V., R.C. Russo, and G.R. Phillips</t>
        </is>
      </c>
      <c r="CL4016" t="n">
        <v>10130.0</v>
      </c>
      <c r="CM4016" t="inlineStr">
        <is>
          <t>Acute Toxicity of Ammonia to Fathead Minnows</t>
        </is>
      </c>
      <c r="CN4016" t="inlineStr">
        <is>
          <t>Trans. Am. Fish. Soc.112(5): 705-711</t>
        </is>
      </c>
      <c r="CO4016" t="n">
        <v>1983.0</v>
      </c>
      <c r="CP4016" t="inlineStr">
        <is>
          <t>Thurston,R.V., R.C. Russo, and G.R. Phillips (1983). Acute Toxicity of Ammonia to Fathead Minnows. Trans. Am. Fish. Soc., 112, (5), 705-711. doi:10.1577/1548-8659(1983)112&lt;705:ATOATF&gt;2.0.CO;2. ECOREF#:10130</t>
        </is>
      </c>
    </row>
    <row r="4017">
      <c r="A4017" t="n">
        <v>1.2125029E7</v>
      </c>
      <c r="B4017" t="inlineStr">
        <is>
          <t>Ammonium chloride ((NH4)Cl)</t>
        </is>
      </c>
      <c r="C4017" t="inlineStr">
        <is>
          <t>Reagent Grade, Purissium, Purum, Puriss, Puris, Reinst</t>
        </is>
      </c>
      <c r="D4017" t="inlineStr">
        <is>
          <t>Measured</t>
        </is>
      </c>
      <c r="E4017" t="inlineStr">
        <is>
          <t>Not coded</t>
        </is>
      </c>
      <c r="F4017"/>
      <c r="G4017"/>
      <c r="H4017"/>
      <c r="I4017"/>
      <c r="J4017"/>
      <c r="K4017"/>
      <c r="L4017" t="inlineStr">
        <is>
          <t>Pimephales promelas</t>
        </is>
      </c>
      <c r="M4017" t="inlineStr">
        <is>
          <t>Fathead Minnow</t>
        </is>
      </c>
      <c r="N4017"/>
      <c r="O4017"/>
      <c r="P4017"/>
      <c r="Q4017"/>
      <c r="R4017"/>
      <c r="S4017"/>
      <c r="T4017"/>
      <c r="U4017"/>
      <c r="V4017" t="inlineStr">
        <is>
          <t>Flow-through</t>
        </is>
      </c>
      <c r="W4017" t="inlineStr">
        <is>
          <t>Fresh water</t>
        </is>
      </c>
      <c r="X4017" t="inlineStr">
        <is>
          <t>Lab</t>
        </is>
      </c>
      <c r="Y4017"/>
      <c r="Z4017" t="inlineStr">
        <is>
          <t>Total</t>
        </is>
      </c>
      <c r="AA4017"/>
      <c r="AB4017" t="n">
        <v>91.8</v>
      </c>
      <c r="AC4017"/>
      <c r="AD4017" t="n">
        <v>82.8</v>
      </c>
      <c r="AE4017"/>
      <c r="AF4017" t="n">
        <v>102.0</v>
      </c>
      <c r="AG4017" t="inlineStr">
        <is>
          <t>AI mg/L</t>
        </is>
      </c>
      <c r="AH4017" t="inlineStr">
        <is>
          <t>Unionized</t>
        </is>
      </c>
      <c r="AI4017"/>
      <c r="AJ4017" t="n">
        <v>1.23</v>
      </c>
      <c r="AK4017"/>
      <c r="AL4017" t="n">
        <v>1.11</v>
      </c>
      <c r="AM4017"/>
      <c r="AN4017" t="n">
        <v>1.36</v>
      </c>
      <c r="AO4017" t="inlineStr">
        <is>
          <t>AI mg/L</t>
        </is>
      </c>
      <c r="AP4017"/>
      <c r="AQ4017"/>
      <c r="AR4017"/>
      <c r="AS4017"/>
      <c r="AT4017"/>
      <c r="AU4017"/>
      <c r="AV4017"/>
      <c r="AW4017"/>
      <c r="AX4017" t="inlineStr">
        <is>
          <t>Mortality</t>
        </is>
      </c>
      <c r="AY4017" t="inlineStr">
        <is>
          <t>Mortality</t>
        </is>
      </c>
      <c r="AZ4017" t="inlineStr">
        <is>
          <t>LC50</t>
        </is>
      </c>
      <c r="BA4017"/>
      <c r="BB4017" t="n">
        <v>4.0</v>
      </c>
      <c r="BC4017"/>
      <c r="BD4017"/>
      <c r="BE4017"/>
      <c r="BF4017"/>
      <c r="BG4017" t="inlineStr">
        <is>
          <t>Day(s)</t>
        </is>
      </c>
      <c r="BH4017"/>
      <c r="BI4017" t="inlineStr">
        <is>
          <t>DTXSID0020078</t>
        </is>
      </c>
      <c r="BJ4017" t="inlineStr">
        <is>
          <t>10.1577/1548-8659(1983)112&lt;705:ATOATF&gt;2.0.CO;2</t>
        </is>
      </c>
      <c r="BK4017"/>
      <c r="BL4017"/>
      <c r="BM4017"/>
      <c r="BN4017"/>
      <c r="BO4017"/>
      <c r="BP4017"/>
      <c r="BQ4017"/>
      <c r="BR4017"/>
      <c r="BS4017"/>
      <c r="BT4017" t="inlineStr">
        <is>
          <t>--</t>
        </is>
      </c>
      <c r="BU4017"/>
      <c r="BV4017"/>
      <c r="BW4017"/>
      <c r="BX4017"/>
      <c r="BY4017"/>
      <c r="BZ4017"/>
      <c r="CA4017" t="inlineStr">
        <is>
          <t>--</t>
        </is>
      </c>
      <c r="CB4017"/>
      <c r="CC4017"/>
      <c r="CD4017"/>
      <c r="CE4017"/>
      <c r="CF4017"/>
      <c r="CG4017"/>
      <c r="CH4017"/>
      <c r="CI4017" t="inlineStr">
        <is>
          <t xml:space="preserve"> CONTR/NO MORT//</t>
        </is>
      </c>
      <c r="CJ4017" t="inlineStr">
        <is>
          <t xml:space="preserve">   CONTR/NO MORT//</t>
        </is>
      </c>
      <c r="CK4017" t="inlineStr">
        <is>
          <t>Thurston,R.V., R.C. Russo, and G.R. Phillips</t>
        </is>
      </c>
      <c r="CL4017" t="n">
        <v>10130.0</v>
      </c>
      <c r="CM4017" t="inlineStr">
        <is>
          <t>Acute Toxicity of Ammonia to Fathead Minnows</t>
        </is>
      </c>
      <c r="CN4017" t="inlineStr">
        <is>
          <t>Trans. Am. Fish. Soc.112(5): 705-711</t>
        </is>
      </c>
      <c r="CO4017" t="n">
        <v>1983.0</v>
      </c>
      <c r="CP4017" t="inlineStr">
        <is>
          <t>Thurston,R.V., R.C. Russo, and G.R. Phillips (1983). Acute Toxicity of Ammonia to Fathead Minnows. Trans. Am. Fish. Soc., 112, (5), 705-711. doi:10.1577/1548-8659(1983)112&lt;705:ATOATF&gt;2.0.CO;2. ECOREF#:10130</t>
        </is>
      </c>
    </row>
    <row r="4018">
      <c r="A4018" t="n">
        <v>1.2125029E7</v>
      </c>
      <c r="B4018" t="inlineStr">
        <is>
          <t>Ammonium chloride ((NH4)Cl)</t>
        </is>
      </c>
      <c r="C4018"/>
      <c r="D4018" t="inlineStr">
        <is>
          <t>Measured</t>
        </is>
      </c>
      <c r="E4018" t="inlineStr">
        <is>
          <t>Not coded</t>
        </is>
      </c>
      <c r="F4018"/>
      <c r="G4018"/>
      <c r="H4018"/>
      <c r="I4018"/>
      <c r="J4018"/>
      <c r="K4018"/>
      <c r="L4018" t="inlineStr">
        <is>
          <t>Pimephales promelas</t>
        </is>
      </c>
      <c r="M4018" t="inlineStr">
        <is>
          <t>Fathead Minnow</t>
        </is>
      </c>
      <c r="N4018" t="inlineStr">
        <is>
          <t>Juvenile</t>
        </is>
      </c>
      <c r="O4018"/>
      <c r="P4018"/>
      <c r="Q4018"/>
      <c r="R4018"/>
      <c r="S4018"/>
      <c r="T4018"/>
      <c r="U4018"/>
      <c r="V4018" t="inlineStr">
        <is>
          <t>Flow-through</t>
        </is>
      </c>
      <c r="W4018" t="inlineStr">
        <is>
          <t>Fresh water</t>
        </is>
      </c>
      <c r="X4018" t="inlineStr">
        <is>
          <t>Lab</t>
        </is>
      </c>
      <c r="Y4018"/>
      <c r="Z4018" t="inlineStr">
        <is>
          <t>Unionized</t>
        </is>
      </c>
      <c r="AA4018"/>
      <c r="AB4018" t="n">
        <v>0.77</v>
      </c>
      <c r="AC4018"/>
      <c r="AD4018"/>
      <c r="AE4018"/>
      <c r="AF4018"/>
      <c r="AG4018" t="inlineStr">
        <is>
          <t>AI mg/L</t>
        </is>
      </c>
      <c r="AH4018"/>
      <c r="AI4018"/>
      <c r="AJ4018"/>
      <c r="AK4018"/>
      <c r="AL4018"/>
      <c r="AM4018"/>
      <c r="AN4018"/>
      <c r="AO4018"/>
      <c r="AP4018"/>
      <c r="AQ4018"/>
      <c r="AR4018"/>
      <c r="AS4018"/>
      <c r="AT4018"/>
      <c r="AU4018"/>
      <c r="AV4018"/>
      <c r="AW4018"/>
      <c r="AX4018" t="inlineStr">
        <is>
          <t>Mortality</t>
        </is>
      </c>
      <c r="AY4018" t="inlineStr">
        <is>
          <t>Mortality</t>
        </is>
      </c>
      <c r="AZ4018" t="inlineStr">
        <is>
          <t>LC50</t>
        </is>
      </c>
      <c r="BA4018"/>
      <c r="BB4018" t="n">
        <v>4.0</v>
      </c>
      <c r="BC4018"/>
      <c r="BD4018"/>
      <c r="BE4018"/>
      <c r="BF4018"/>
      <c r="BG4018" t="inlineStr">
        <is>
          <t>Day(s)</t>
        </is>
      </c>
      <c r="BH4018"/>
      <c r="BI4018" t="inlineStr">
        <is>
          <t>DTXSID0020078</t>
        </is>
      </c>
      <c r="BJ4018"/>
      <c r="BK4018"/>
      <c r="BL4018"/>
      <c r="BM4018"/>
      <c r="BN4018"/>
      <c r="BO4018"/>
      <c r="BP4018"/>
      <c r="BQ4018"/>
      <c r="BR4018"/>
      <c r="BS4018"/>
      <c r="BT4018" t="inlineStr">
        <is>
          <t>--</t>
        </is>
      </c>
      <c r="BU4018"/>
      <c r="BV4018"/>
      <c r="BW4018"/>
      <c r="BX4018"/>
      <c r="BY4018"/>
      <c r="BZ4018"/>
      <c r="CA4018"/>
      <c r="CB4018"/>
      <c r="CC4018"/>
      <c r="CD4018"/>
      <c r="CE4018"/>
      <c r="CF4018"/>
      <c r="CG4018"/>
      <c r="CH4018"/>
      <c r="CI4018"/>
      <c r="CJ4018"/>
      <c r="CK4018" t="inlineStr">
        <is>
          <t>Nimmo,D.W.R., D. Link, L.P. Parrish, G.J. Rodriguez, W. Wuerthele, and P.H. Davies</t>
        </is>
      </c>
      <c r="CL4018" t="n">
        <v>69474.0</v>
      </c>
      <c r="CM4018" t="inlineStr">
        <is>
          <t>Comparison of On-Site and Laboratory Toxicity Tests:  Derivation of Site-Specific Criteria for Un-Ionized Ammonia in a Colorado Transitional Stream</t>
        </is>
      </c>
      <c r="CN4018" t="inlineStr">
        <is>
          <t>Environ. Toxicol. Chem.8(12): 1177-1189</t>
        </is>
      </c>
      <c r="CO4018" t="n">
        <v>1989.0</v>
      </c>
      <c r="CP4018" t="inlineStr">
        <is>
          <t>Nimmo,D.W.R., D. Link, L.P. Parrish, G.J. Rodriguez, W. Wuerthele, and P.H. Davies (1989). Comparison of On-Site and Laboratory Toxicity Tests:  Derivation of Site-Specific Criteria for Un-Ionized Ammonia in a Colorado Transitional Stream. Environ. Toxicol. Chem., 8, (12), 1177-1189. ECOREF#:69474</t>
        </is>
      </c>
    </row>
    <row r="4019">
      <c r="A4019" t="n">
        <v>1.2125029E7</v>
      </c>
      <c r="B4019" t="inlineStr">
        <is>
          <t>Ammonium chloride ((NH4)Cl)</t>
        </is>
      </c>
      <c r="C4019" t="inlineStr">
        <is>
          <t>Reagent Grade, Purissium, Purum, Puriss, Puris, Reinst</t>
        </is>
      </c>
      <c r="D4019" t="inlineStr">
        <is>
          <t>Measured</t>
        </is>
      </c>
      <c r="E4019" t="inlineStr">
        <is>
          <t>Not coded</t>
        </is>
      </c>
      <c r="F4019"/>
      <c r="G4019"/>
      <c r="H4019"/>
      <c r="I4019"/>
      <c r="J4019"/>
      <c r="K4019"/>
      <c r="L4019" t="inlineStr">
        <is>
          <t>Pimephales promelas</t>
        </is>
      </c>
      <c r="M4019" t="inlineStr">
        <is>
          <t>Fathead Minnow</t>
        </is>
      </c>
      <c r="N4019"/>
      <c r="O4019"/>
      <c r="P4019"/>
      <c r="Q4019"/>
      <c r="R4019"/>
      <c r="S4019"/>
      <c r="T4019"/>
      <c r="U4019"/>
      <c r="V4019" t="inlineStr">
        <is>
          <t>Flow-through</t>
        </is>
      </c>
      <c r="W4019" t="inlineStr">
        <is>
          <t>Fresh water</t>
        </is>
      </c>
      <c r="X4019" t="inlineStr">
        <is>
          <t>Lab</t>
        </is>
      </c>
      <c r="Y4019"/>
      <c r="Z4019" t="inlineStr">
        <is>
          <t>Total</t>
        </is>
      </c>
      <c r="AA4019"/>
      <c r="AB4019" t="n">
        <v>44.5</v>
      </c>
      <c r="AC4019"/>
      <c r="AD4019" t="n">
        <v>42.2</v>
      </c>
      <c r="AE4019"/>
      <c r="AF4019" t="n">
        <v>46.9</v>
      </c>
      <c r="AG4019" t="inlineStr">
        <is>
          <t>AI mg/L</t>
        </is>
      </c>
      <c r="AH4019" t="inlineStr">
        <is>
          <t>Unionized</t>
        </is>
      </c>
      <c r="AI4019"/>
      <c r="AJ4019" t="n">
        <v>1.34</v>
      </c>
      <c r="AK4019"/>
      <c r="AL4019" t="n">
        <v>1.28</v>
      </c>
      <c r="AM4019"/>
      <c r="AN4019" t="n">
        <v>1.42</v>
      </c>
      <c r="AO4019" t="inlineStr">
        <is>
          <t>AI mg/L</t>
        </is>
      </c>
      <c r="AP4019"/>
      <c r="AQ4019"/>
      <c r="AR4019"/>
      <c r="AS4019"/>
      <c r="AT4019"/>
      <c r="AU4019"/>
      <c r="AV4019"/>
      <c r="AW4019"/>
      <c r="AX4019" t="inlineStr">
        <is>
          <t>Mortality</t>
        </is>
      </c>
      <c r="AY4019" t="inlineStr">
        <is>
          <t>Mortality</t>
        </is>
      </c>
      <c r="AZ4019" t="inlineStr">
        <is>
          <t>LC50</t>
        </is>
      </c>
      <c r="BA4019"/>
      <c r="BB4019" t="n">
        <v>4.0</v>
      </c>
      <c r="BC4019"/>
      <c r="BD4019"/>
      <c r="BE4019"/>
      <c r="BF4019"/>
      <c r="BG4019" t="inlineStr">
        <is>
          <t>Day(s)</t>
        </is>
      </c>
      <c r="BH4019"/>
      <c r="BI4019" t="inlineStr">
        <is>
          <t>DTXSID0020078</t>
        </is>
      </c>
      <c r="BJ4019" t="inlineStr">
        <is>
          <t>10.1577/1548-8659(1983)112&lt;705:ATOATF&gt;2.0.CO;2</t>
        </is>
      </c>
      <c r="BK4019"/>
      <c r="BL4019"/>
      <c r="BM4019"/>
      <c r="BN4019"/>
      <c r="BO4019"/>
      <c r="BP4019"/>
      <c r="BQ4019"/>
      <c r="BR4019"/>
      <c r="BS4019"/>
      <c r="BT4019" t="inlineStr">
        <is>
          <t>--</t>
        </is>
      </c>
      <c r="BU4019"/>
      <c r="BV4019"/>
      <c r="BW4019"/>
      <c r="BX4019"/>
      <c r="BY4019"/>
      <c r="BZ4019"/>
      <c r="CA4019" t="inlineStr">
        <is>
          <t>--</t>
        </is>
      </c>
      <c r="CB4019"/>
      <c r="CC4019"/>
      <c r="CD4019"/>
      <c r="CE4019"/>
      <c r="CF4019"/>
      <c r="CG4019"/>
      <c r="CH4019"/>
      <c r="CI4019" t="inlineStr">
        <is>
          <t xml:space="preserve"> CONTR/NO MORT//</t>
        </is>
      </c>
      <c r="CJ4019" t="inlineStr">
        <is>
          <t xml:space="preserve">   CONTR/NO MORT//</t>
        </is>
      </c>
      <c r="CK4019" t="inlineStr">
        <is>
          <t>Thurston,R.V., R.C. Russo, and G.R. Phillips</t>
        </is>
      </c>
      <c r="CL4019" t="n">
        <v>10130.0</v>
      </c>
      <c r="CM4019" t="inlineStr">
        <is>
          <t>Acute Toxicity of Ammonia to Fathead Minnows</t>
        </is>
      </c>
      <c r="CN4019" t="inlineStr">
        <is>
          <t>Trans. Am. Fish. Soc.112(5): 705-711</t>
        </is>
      </c>
      <c r="CO4019" t="n">
        <v>1983.0</v>
      </c>
      <c r="CP4019" t="inlineStr">
        <is>
          <t>Thurston,R.V., R.C. Russo, and G.R. Phillips (1983). Acute Toxicity of Ammonia to Fathead Minnows. Trans. Am. Fish. Soc., 112, (5), 705-711. doi:10.1577/1548-8659(1983)112&lt;705:ATOATF&gt;2.0.CO;2. ECOREF#:10130</t>
        </is>
      </c>
    </row>
    <row r="4020">
      <c r="A4020" t="n">
        <v>1.2125029E7</v>
      </c>
      <c r="B4020" t="inlineStr">
        <is>
          <t>Ammonium chloride ((NH4)Cl)</t>
        </is>
      </c>
      <c r="C4020"/>
      <c r="D4020" t="inlineStr">
        <is>
          <t>Measured</t>
        </is>
      </c>
      <c r="E4020" t="inlineStr">
        <is>
          <t>Not coded</t>
        </is>
      </c>
      <c r="F4020"/>
      <c r="G4020"/>
      <c r="H4020"/>
      <c r="I4020"/>
      <c r="J4020"/>
      <c r="K4020"/>
      <c r="L4020" t="inlineStr">
        <is>
          <t>Pimephales promelas</t>
        </is>
      </c>
      <c r="M4020" t="inlineStr">
        <is>
          <t>Fathead Minnow</t>
        </is>
      </c>
      <c r="N4020"/>
      <c r="O4020"/>
      <c r="P4020"/>
      <c r="Q4020"/>
      <c r="R4020" t="n">
        <v>3.0</v>
      </c>
      <c r="S4020"/>
      <c r="T4020" t="n">
        <v>8.0</v>
      </c>
      <c r="U4020" t="inlineStr">
        <is>
          <t>Month(s)</t>
        </is>
      </c>
      <c r="V4020" t="inlineStr">
        <is>
          <t>Flow-through</t>
        </is>
      </c>
      <c r="W4020" t="inlineStr">
        <is>
          <t>Fresh water</t>
        </is>
      </c>
      <c r="X4020" t="inlineStr">
        <is>
          <t>Lab</t>
        </is>
      </c>
      <c r="Y4020"/>
      <c r="Z4020" t="inlineStr">
        <is>
          <t>Unionized</t>
        </is>
      </c>
      <c r="AA4020"/>
      <c r="AB4020" t="n">
        <v>1.59</v>
      </c>
      <c r="AC4020"/>
      <c r="AD4020"/>
      <c r="AE4020"/>
      <c r="AF4020"/>
      <c r="AG4020" t="inlineStr">
        <is>
          <t>AI mg/L</t>
        </is>
      </c>
      <c r="AH4020"/>
      <c r="AI4020"/>
      <c r="AJ4020"/>
      <c r="AK4020"/>
      <c r="AL4020"/>
      <c r="AM4020"/>
      <c r="AN4020"/>
      <c r="AO4020"/>
      <c r="AP4020"/>
      <c r="AQ4020"/>
      <c r="AR4020"/>
      <c r="AS4020"/>
      <c r="AT4020"/>
      <c r="AU4020"/>
      <c r="AV4020"/>
      <c r="AW4020"/>
      <c r="AX4020" t="inlineStr">
        <is>
          <t>Mortality</t>
        </is>
      </c>
      <c r="AY4020" t="inlineStr">
        <is>
          <t>Mortality</t>
        </is>
      </c>
      <c r="AZ4020" t="inlineStr">
        <is>
          <t>LC50</t>
        </is>
      </c>
      <c r="BA4020"/>
      <c r="BB4020" t="n">
        <v>4.0</v>
      </c>
      <c r="BC4020"/>
      <c r="BD4020"/>
      <c r="BE4020"/>
      <c r="BF4020"/>
      <c r="BG4020" t="inlineStr">
        <is>
          <t>Day(s)</t>
        </is>
      </c>
      <c r="BH4020"/>
      <c r="BI4020" t="inlineStr">
        <is>
          <t>DTXSID0020078</t>
        </is>
      </c>
      <c r="BJ4020" t="inlineStr">
        <is>
          <t>10.1007/BF01056934</t>
        </is>
      </c>
      <c r="BK4020"/>
      <c r="BL4020"/>
      <c r="BM4020"/>
      <c r="BN4020"/>
      <c r="BO4020"/>
      <c r="BP4020"/>
      <c r="BQ4020"/>
      <c r="BR4020"/>
      <c r="BS4020"/>
      <c r="BT4020" t="inlineStr">
        <is>
          <t>--</t>
        </is>
      </c>
      <c r="BU4020"/>
      <c r="BV4020"/>
      <c r="BW4020"/>
      <c r="BX4020"/>
      <c r="BY4020"/>
      <c r="BZ4020"/>
      <c r="CA4020"/>
      <c r="CB4020"/>
      <c r="CC4020"/>
      <c r="CD4020"/>
      <c r="CE4020"/>
      <c r="CF4020"/>
      <c r="CG4020"/>
      <c r="CH4020"/>
      <c r="CI4020" t="inlineStr">
        <is>
          <t xml:space="preserve"> CONC/AS N// CONTR/NO MORT// </t>
        </is>
      </c>
      <c r="CJ4020" t="inlineStr">
        <is>
          <t xml:space="preserve">   CONC/AS N// CONTR/NO MORT// </t>
        </is>
      </c>
      <c r="CK4020" t="inlineStr">
        <is>
          <t>DeGraeve,G.M., R.L. Overcast, and H.L. Bergman</t>
        </is>
      </c>
      <c r="CL4020" t="n">
        <v>492.0</v>
      </c>
      <c r="CM4020" t="inlineStr">
        <is>
          <t>Toxicity of Underground Coal Gasification Condenser Water and Selected Constituents to Aquatic Biota</t>
        </is>
      </c>
      <c r="CN4020" t="inlineStr">
        <is>
          <t>Arch. Environ. Contam. Toxicol.9(5): 543-555</t>
        </is>
      </c>
      <c r="CO4020" t="n">
        <v>1980.0</v>
      </c>
      <c r="CP4020" t="inlineStr">
        <is>
          <t>DeGraeve,G.M., R.L. Overcast, and H.L. Bergman (1980). Toxicity of Underground Coal Gasification Condenser Water and Selected Constituents to Aquatic Biota. Arch. Environ. Contam. Toxicol., 9, (5), 543-555. doi:10.1007/BF01056934. ECOREF#:492</t>
        </is>
      </c>
    </row>
    <row r="4021">
      <c r="A4021" t="n">
        <v>1.2125029E7</v>
      </c>
      <c r="B4021" t="inlineStr">
        <is>
          <t>Ammonium chloride ((NH4)Cl)</t>
        </is>
      </c>
      <c r="C4021" t="inlineStr">
        <is>
          <t>Reagent Grade, Purissium, Purum, Puriss, Puris, Reinst</t>
        </is>
      </c>
      <c r="D4021" t="inlineStr">
        <is>
          <t>Measured</t>
        </is>
      </c>
      <c r="E4021" t="inlineStr">
        <is>
          <t>Not coded</t>
        </is>
      </c>
      <c r="F4021"/>
      <c r="G4021"/>
      <c r="H4021"/>
      <c r="I4021"/>
      <c r="J4021"/>
      <c r="K4021"/>
      <c r="L4021" t="inlineStr">
        <is>
          <t>Pimephales promelas</t>
        </is>
      </c>
      <c r="M4021" t="inlineStr">
        <is>
          <t>Fathead Minnow</t>
        </is>
      </c>
      <c r="N4021"/>
      <c r="O4021"/>
      <c r="P4021"/>
      <c r="Q4021"/>
      <c r="R4021"/>
      <c r="S4021"/>
      <c r="T4021"/>
      <c r="U4021"/>
      <c r="V4021" t="inlineStr">
        <is>
          <t>Flow-through</t>
        </is>
      </c>
      <c r="W4021" t="inlineStr">
        <is>
          <t>Fresh water</t>
        </is>
      </c>
      <c r="X4021" t="inlineStr">
        <is>
          <t>Lab</t>
        </is>
      </c>
      <c r="Y4021"/>
      <c r="Z4021" t="inlineStr">
        <is>
          <t>Total</t>
        </is>
      </c>
      <c r="AA4021"/>
      <c r="AB4021" t="n">
        <v>61.2</v>
      </c>
      <c r="AC4021"/>
      <c r="AD4021" t="n">
        <v>53.2</v>
      </c>
      <c r="AE4021"/>
      <c r="AF4021" t="n">
        <v>70.4</v>
      </c>
      <c r="AG4021" t="inlineStr">
        <is>
          <t>AI mg/L</t>
        </is>
      </c>
      <c r="AH4021" t="inlineStr">
        <is>
          <t>Unionized</t>
        </is>
      </c>
      <c r="AI4021"/>
      <c r="AJ4021" t="n">
        <v>1.12</v>
      </c>
      <c r="AK4021"/>
      <c r="AL4021" t="n">
        <v>0.974</v>
      </c>
      <c r="AM4021"/>
      <c r="AN4021" t="n">
        <v>1.29</v>
      </c>
      <c r="AO4021" t="inlineStr">
        <is>
          <t>AI mg/L</t>
        </is>
      </c>
      <c r="AP4021"/>
      <c r="AQ4021"/>
      <c r="AR4021"/>
      <c r="AS4021"/>
      <c r="AT4021"/>
      <c r="AU4021"/>
      <c r="AV4021"/>
      <c r="AW4021"/>
      <c r="AX4021" t="inlineStr">
        <is>
          <t>Mortality</t>
        </is>
      </c>
      <c r="AY4021" t="inlineStr">
        <is>
          <t>Mortality</t>
        </is>
      </c>
      <c r="AZ4021" t="inlineStr">
        <is>
          <t>LC50</t>
        </is>
      </c>
      <c r="BA4021"/>
      <c r="BB4021" t="n">
        <v>4.0</v>
      </c>
      <c r="BC4021"/>
      <c r="BD4021"/>
      <c r="BE4021"/>
      <c r="BF4021"/>
      <c r="BG4021" t="inlineStr">
        <is>
          <t>Day(s)</t>
        </is>
      </c>
      <c r="BH4021"/>
      <c r="BI4021" t="inlineStr">
        <is>
          <t>DTXSID0020078</t>
        </is>
      </c>
      <c r="BJ4021" t="inlineStr">
        <is>
          <t>10.1577/1548-8659(1983)112&lt;705:ATOATF&gt;2.0.CO;2</t>
        </is>
      </c>
      <c r="BK4021"/>
      <c r="BL4021"/>
      <c r="BM4021"/>
      <c r="BN4021"/>
      <c r="BO4021"/>
      <c r="BP4021"/>
      <c r="BQ4021"/>
      <c r="BR4021"/>
      <c r="BS4021"/>
      <c r="BT4021" t="inlineStr">
        <is>
          <t>--</t>
        </is>
      </c>
      <c r="BU4021"/>
      <c r="BV4021"/>
      <c r="BW4021"/>
      <c r="BX4021"/>
      <c r="BY4021"/>
      <c r="BZ4021"/>
      <c r="CA4021" t="inlineStr">
        <is>
          <t>--</t>
        </is>
      </c>
      <c r="CB4021"/>
      <c r="CC4021"/>
      <c r="CD4021"/>
      <c r="CE4021"/>
      <c r="CF4021"/>
      <c r="CG4021"/>
      <c r="CH4021"/>
      <c r="CI4021" t="inlineStr">
        <is>
          <t xml:space="preserve"> CONTR/NO MORT//</t>
        </is>
      </c>
      <c r="CJ4021" t="inlineStr">
        <is>
          <t xml:space="preserve">   CONTR/NO MORT//</t>
        </is>
      </c>
      <c r="CK4021" t="inlineStr">
        <is>
          <t>Thurston,R.V., R.C. Russo, and G.R. Phillips</t>
        </is>
      </c>
      <c r="CL4021" t="n">
        <v>10130.0</v>
      </c>
      <c r="CM4021" t="inlineStr">
        <is>
          <t>Acute Toxicity of Ammonia to Fathead Minnows</t>
        </is>
      </c>
      <c r="CN4021" t="inlineStr">
        <is>
          <t>Trans. Am. Fish. Soc.112(5): 705-711</t>
        </is>
      </c>
      <c r="CO4021" t="n">
        <v>1983.0</v>
      </c>
      <c r="CP4021" t="inlineStr">
        <is>
          <t>Thurston,R.V., R.C. Russo, and G.R. Phillips (1983). Acute Toxicity of Ammonia to Fathead Minnows. Trans. Am. Fish. Soc., 112, (5), 705-711. doi:10.1577/1548-8659(1983)112&lt;705:ATOATF&gt;2.0.CO;2. ECOREF#:10130</t>
        </is>
      </c>
    </row>
    <row r="4022">
      <c r="A4022" t="n">
        <v>1.2125029E7</v>
      </c>
      <c r="B4022" t="inlineStr">
        <is>
          <t>Ammonium chloride ((NH4)Cl)</t>
        </is>
      </c>
      <c r="C4022" t="inlineStr">
        <is>
          <t>Reagent Grade, Purissium, Purum, Puriss, Puris, Reinst</t>
        </is>
      </c>
      <c r="D4022" t="inlineStr">
        <is>
          <t>Measured</t>
        </is>
      </c>
      <c r="E4022" t="inlineStr">
        <is>
          <t>Not coded</t>
        </is>
      </c>
      <c r="F4022"/>
      <c r="G4022"/>
      <c r="H4022"/>
      <c r="I4022"/>
      <c r="J4022"/>
      <c r="K4022"/>
      <c r="L4022" t="inlineStr">
        <is>
          <t>Pimephales promelas</t>
        </is>
      </c>
      <c r="M4022" t="inlineStr">
        <is>
          <t>Fathead Minnow</t>
        </is>
      </c>
      <c r="N4022"/>
      <c r="O4022"/>
      <c r="P4022"/>
      <c r="Q4022"/>
      <c r="R4022"/>
      <c r="S4022"/>
      <c r="T4022"/>
      <c r="U4022"/>
      <c r="V4022" t="inlineStr">
        <is>
          <t>Flow-through</t>
        </is>
      </c>
      <c r="W4022" t="inlineStr">
        <is>
          <t>Fresh water</t>
        </is>
      </c>
      <c r="X4022" t="inlineStr">
        <is>
          <t>Lab</t>
        </is>
      </c>
      <c r="Y4022"/>
      <c r="Z4022" t="inlineStr">
        <is>
          <t>Total</t>
        </is>
      </c>
      <c r="AA4022"/>
      <c r="AB4022" t="n">
        <v>47.3</v>
      </c>
      <c r="AC4022"/>
      <c r="AD4022"/>
      <c r="AE4022"/>
      <c r="AF4022"/>
      <c r="AG4022" t="inlineStr">
        <is>
          <t>AI mg/L</t>
        </is>
      </c>
      <c r="AH4022" t="inlineStr">
        <is>
          <t>Unionized</t>
        </is>
      </c>
      <c r="AI4022"/>
      <c r="AJ4022" t="n">
        <v>3.44</v>
      </c>
      <c r="AK4022"/>
      <c r="AL4022"/>
      <c r="AM4022"/>
      <c r="AN4022"/>
      <c r="AO4022" t="inlineStr">
        <is>
          <t>AI mg/L</t>
        </is>
      </c>
      <c r="AP4022"/>
      <c r="AQ4022"/>
      <c r="AR4022"/>
      <c r="AS4022"/>
      <c r="AT4022"/>
      <c r="AU4022"/>
      <c r="AV4022"/>
      <c r="AW4022"/>
      <c r="AX4022" t="inlineStr">
        <is>
          <t>Mortality</t>
        </is>
      </c>
      <c r="AY4022" t="inlineStr">
        <is>
          <t>Mortality</t>
        </is>
      </c>
      <c r="AZ4022" t="inlineStr">
        <is>
          <t>LC50</t>
        </is>
      </c>
      <c r="BA4022"/>
      <c r="BB4022" t="n">
        <v>4.0</v>
      </c>
      <c r="BC4022"/>
      <c r="BD4022"/>
      <c r="BE4022"/>
      <c r="BF4022"/>
      <c r="BG4022" t="inlineStr">
        <is>
          <t>Day(s)</t>
        </is>
      </c>
      <c r="BH4022"/>
      <c r="BI4022" t="inlineStr">
        <is>
          <t>DTXSID0020078</t>
        </is>
      </c>
      <c r="BJ4022" t="inlineStr">
        <is>
          <t>10.1577/1548-8659(1983)112&lt;705:ATOATF&gt;2.0.CO;2</t>
        </is>
      </c>
      <c r="BK4022"/>
      <c r="BL4022"/>
      <c r="BM4022"/>
      <c r="BN4022"/>
      <c r="BO4022"/>
      <c r="BP4022"/>
      <c r="BQ4022"/>
      <c r="BR4022"/>
      <c r="BS4022"/>
      <c r="BT4022" t="inlineStr">
        <is>
          <t>--</t>
        </is>
      </c>
      <c r="BU4022"/>
      <c r="BV4022"/>
      <c r="BW4022"/>
      <c r="BX4022"/>
      <c r="BY4022"/>
      <c r="BZ4022"/>
      <c r="CA4022" t="inlineStr">
        <is>
          <t>--</t>
        </is>
      </c>
      <c r="CB4022"/>
      <c r="CC4022"/>
      <c r="CD4022"/>
      <c r="CE4022"/>
      <c r="CF4022"/>
      <c r="CG4022"/>
      <c r="CH4022"/>
      <c r="CI4022" t="inlineStr">
        <is>
          <t xml:space="preserve"> CONTR/NO MORT//</t>
        </is>
      </c>
      <c r="CJ4022" t="inlineStr">
        <is>
          <t xml:space="preserve">   CONTR/NO MORT//</t>
        </is>
      </c>
      <c r="CK4022" t="inlineStr">
        <is>
          <t>Thurston,R.V., R.C. Russo, and G.R. Phillips</t>
        </is>
      </c>
      <c r="CL4022" t="n">
        <v>10130.0</v>
      </c>
      <c r="CM4022" t="inlineStr">
        <is>
          <t>Acute Toxicity of Ammonia to Fathead Minnows</t>
        </is>
      </c>
      <c r="CN4022" t="inlineStr">
        <is>
          <t>Trans. Am. Fish. Soc.112(5): 705-711</t>
        </is>
      </c>
      <c r="CO4022" t="n">
        <v>1983.0</v>
      </c>
      <c r="CP4022" t="inlineStr">
        <is>
          <t>Thurston,R.V., R.C. Russo, and G.R. Phillips (1983). Acute Toxicity of Ammonia to Fathead Minnows. Trans. Am. Fish. Soc., 112, (5), 705-711. doi:10.1577/1548-8659(1983)112&lt;705:ATOATF&gt;2.0.CO;2. ECOREF#:10130</t>
        </is>
      </c>
    </row>
    <row r="4023">
      <c r="A4023" t="n">
        <v>1.2125029E7</v>
      </c>
      <c r="B4023" t="inlineStr">
        <is>
          <t>Ammonium chloride ((NH4)Cl)</t>
        </is>
      </c>
      <c r="C4023"/>
      <c r="D4023" t="inlineStr">
        <is>
          <t>Measured</t>
        </is>
      </c>
      <c r="E4023" t="inlineStr">
        <is>
          <t>Not coded</t>
        </is>
      </c>
      <c r="F4023"/>
      <c r="G4023"/>
      <c r="H4023"/>
      <c r="I4023"/>
      <c r="J4023"/>
      <c r="K4023"/>
      <c r="L4023" t="inlineStr">
        <is>
          <t>Pimephales promelas</t>
        </is>
      </c>
      <c r="M4023" t="inlineStr">
        <is>
          <t>Fathead Minnow</t>
        </is>
      </c>
      <c r="N4023"/>
      <c r="O4023"/>
      <c r="P4023"/>
      <c r="Q4023"/>
      <c r="R4023" t="n">
        <v>4.0</v>
      </c>
      <c r="S4023"/>
      <c r="T4023" t="n">
        <v>5.0</v>
      </c>
      <c r="U4023" t="inlineStr">
        <is>
          <t>Month(s)</t>
        </is>
      </c>
      <c r="V4023" t="inlineStr">
        <is>
          <t>Flow-through</t>
        </is>
      </c>
      <c r="W4023" t="inlineStr">
        <is>
          <t>Fresh water</t>
        </is>
      </c>
      <c r="X4023" t="inlineStr">
        <is>
          <t>Lab</t>
        </is>
      </c>
      <c r="Y4023" t="n">
        <v>6.0</v>
      </c>
      <c r="Z4023" t="inlineStr">
        <is>
          <t>Unionized</t>
        </is>
      </c>
      <c r="AA4023"/>
      <c r="AB4023" t="n">
        <v>0.65</v>
      </c>
      <c r="AC4023"/>
      <c r="AD4023" t="n">
        <v>0.451</v>
      </c>
      <c r="AE4023"/>
      <c r="AF4023" t="n">
        <v>0.812</v>
      </c>
      <c r="AG4023" t="inlineStr">
        <is>
          <t>AI mg/L</t>
        </is>
      </c>
      <c r="AH4023"/>
      <c r="AI4023"/>
      <c r="AJ4023"/>
      <c r="AK4023"/>
      <c r="AL4023"/>
      <c r="AM4023"/>
      <c r="AN4023"/>
      <c r="AO4023"/>
      <c r="AP4023"/>
      <c r="AQ4023"/>
      <c r="AR4023"/>
      <c r="AS4023"/>
      <c r="AT4023"/>
      <c r="AU4023"/>
      <c r="AV4023"/>
      <c r="AW4023"/>
      <c r="AX4023" t="inlineStr">
        <is>
          <t>Mortality</t>
        </is>
      </c>
      <c r="AY4023" t="inlineStr">
        <is>
          <t>Mortality</t>
        </is>
      </c>
      <c r="AZ4023" t="inlineStr">
        <is>
          <t>LC50</t>
        </is>
      </c>
      <c r="BA4023"/>
      <c r="BB4023" t="n">
        <v>4.0</v>
      </c>
      <c r="BC4023"/>
      <c r="BD4023"/>
      <c r="BE4023"/>
      <c r="BF4023"/>
      <c r="BG4023" t="inlineStr">
        <is>
          <t>Day(s)</t>
        </is>
      </c>
      <c r="BH4023"/>
      <c r="BI4023" t="inlineStr">
        <is>
          <t>DTXSID0020078</t>
        </is>
      </c>
      <c r="BJ4023"/>
      <c r="BK4023"/>
      <c r="BL4023"/>
      <c r="BM4023"/>
      <c r="BN4023"/>
      <c r="BO4023"/>
      <c r="BP4023"/>
      <c r="BQ4023"/>
      <c r="BR4023"/>
      <c r="BS4023"/>
      <c r="BT4023" t="inlineStr">
        <is>
          <t>--</t>
        </is>
      </c>
      <c r="BU4023"/>
      <c r="BV4023"/>
      <c r="BW4023"/>
      <c r="BX4023"/>
      <c r="BY4023"/>
      <c r="BZ4023"/>
      <c r="CA4023"/>
      <c r="CB4023"/>
      <c r="CC4023"/>
      <c r="CD4023"/>
      <c r="CE4023"/>
      <c r="CF4023"/>
      <c r="CG4023"/>
      <c r="CH4023"/>
      <c r="CI4023" t="inlineStr">
        <is>
          <t xml:space="preserve"> TESTID/3//MSMT/NR//DOSES/0.255/0.451/0.812/1.381/2.271 MG/L//SOURCE/LAB//WTINT/NR//DNUM/6//SEX/NR//TMETH/ASTM//STYPE/ACUTE//ETIME/96 H//AP RATE/NR//SAMPN/NR//WTAT/NR//INTAKE/NR//COMPEP/NR//LD/NR//DW/NR//STST/NR//HMA/NR//NA/NR//CL/NR//DIC/NR//CA/NR//POT/NR//MG/NR//SO4/NR//SULF/NR//</t>
        </is>
      </c>
      <c r="CJ4023" t="inlineStr">
        <is>
          <t xml:space="preserve">   TESTID/3//MSMT/NR//DOSES/0.255/0.451/0.812/1.381/2.271 MG/L//SOURCE/LAB//WTINT/NR//DNUM/6//SEX/NR//TMETH/ASTM//STYPE/ACUTE//ETIME/96 H//AP RATE/NR//SAMPN/NR//WTAT/NR//INTAKE/NR//COMPEP/NR//LD/NR//DW/NR//STST/NR//HMA/NR//NA/NR//CL/NR//DIC/NR//CA/NR//POT/NR//MG/NR//SO4/NR//SULF/NR//</t>
        </is>
      </c>
      <c r="CK4023" t="inlineStr">
        <is>
          <t>DeGraeve,G.M., W.D. Palmer, E.L. Moore, J.J. Coyle, and P.L. Markham</t>
        </is>
      </c>
      <c r="CL4023" t="n">
        <v>88468.0</v>
      </c>
      <c r="CM4023" t="inlineStr">
        <is>
          <t>The Effect of Temperature on the Acute and Chronic Toxicity of Un-ionized Ammonia to Fathead Minnows and Channel Catfish</t>
        </is>
      </c>
      <c r="CN4023" t="inlineStr">
        <is>
          <t>Final Rep.to U.S.EPA by Battelle, Columbus, OH:39 p.</t>
        </is>
      </c>
      <c r="CO4023" t="n">
        <v>1987.0</v>
      </c>
      <c r="CP4023" t="inlineStr">
        <is>
          <t>DeGraeve,G.M., W.D. Palmer, E.L. Moore, J.J. Coyle, and P.L. Markham (1987). The Effect of Temperature on the Acute and Chronic Toxicity of Un-ionized Ammonia to Fathead Minnows and Channel Catfish. Final Rep.to U.S.EPA by Battelle, Columbus, OH, 39 p. ECOREF#:88468</t>
        </is>
      </c>
    </row>
    <row r="4024">
      <c r="A4024" t="n">
        <v>1.2125029E7</v>
      </c>
      <c r="B4024" t="inlineStr">
        <is>
          <t>Ammonium chloride ((NH4)Cl)</t>
        </is>
      </c>
      <c r="C4024" t="inlineStr">
        <is>
          <t>Reagent Grade, Purissium, Purum, Puriss, Puris, Reinst</t>
        </is>
      </c>
      <c r="D4024" t="inlineStr">
        <is>
          <t>Measured</t>
        </is>
      </c>
      <c r="E4024" t="inlineStr">
        <is>
          <t>Not coded</t>
        </is>
      </c>
      <c r="F4024"/>
      <c r="G4024"/>
      <c r="H4024"/>
      <c r="I4024"/>
      <c r="J4024"/>
      <c r="K4024"/>
      <c r="L4024" t="inlineStr">
        <is>
          <t>Pimephales promelas</t>
        </is>
      </c>
      <c r="M4024" t="inlineStr">
        <is>
          <t>Fathead Minnow</t>
        </is>
      </c>
      <c r="N4024" t="inlineStr">
        <is>
          <t>Juvenile</t>
        </is>
      </c>
      <c r="O4024"/>
      <c r="P4024"/>
      <c r="Q4024"/>
      <c r="R4024"/>
      <c r="S4024"/>
      <c r="T4024"/>
      <c r="U4024"/>
      <c r="V4024" t="inlineStr">
        <is>
          <t>Flow-through</t>
        </is>
      </c>
      <c r="W4024" t="inlineStr">
        <is>
          <t>Fresh water</t>
        </is>
      </c>
      <c r="X4024" t="inlineStr">
        <is>
          <t>Lab</t>
        </is>
      </c>
      <c r="Y4024"/>
      <c r="Z4024" t="inlineStr">
        <is>
          <t>Total</t>
        </is>
      </c>
      <c r="AA4024"/>
      <c r="AB4024" t="n">
        <v>13.98</v>
      </c>
      <c r="AC4024"/>
      <c r="AD4024" t="n">
        <v>12.8</v>
      </c>
      <c r="AE4024"/>
      <c r="AF4024" t="n">
        <v>15.18</v>
      </c>
      <c r="AG4024" t="inlineStr">
        <is>
          <t>AI mg/L</t>
        </is>
      </c>
      <c r="AH4024" t="inlineStr">
        <is>
          <t>Unionized</t>
        </is>
      </c>
      <c r="AI4024"/>
      <c r="AJ4024" t="n">
        <v>0.616</v>
      </c>
      <c r="AK4024"/>
      <c r="AL4024" t="n">
        <v>0.54</v>
      </c>
      <c r="AM4024"/>
      <c r="AN4024" t="n">
        <v>0.715</v>
      </c>
      <c r="AO4024" t="inlineStr">
        <is>
          <t>AI mg/L</t>
        </is>
      </c>
      <c r="AP4024"/>
      <c r="AQ4024"/>
      <c r="AR4024"/>
      <c r="AS4024"/>
      <c r="AT4024"/>
      <c r="AU4024"/>
      <c r="AV4024"/>
      <c r="AW4024"/>
      <c r="AX4024" t="inlineStr">
        <is>
          <t>Mortality</t>
        </is>
      </c>
      <c r="AY4024" t="inlineStr">
        <is>
          <t>Mortality</t>
        </is>
      </c>
      <c r="AZ4024" t="inlineStr">
        <is>
          <t>LC50</t>
        </is>
      </c>
      <c r="BA4024"/>
      <c r="BB4024" t="n">
        <v>4.0</v>
      </c>
      <c r="BC4024"/>
      <c r="BD4024"/>
      <c r="BE4024"/>
      <c r="BF4024"/>
      <c r="BG4024" t="inlineStr">
        <is>
          <t>Day(s)</t>
        </is>
      </c>
      <c r="BH4024"/>
      <c r="BI4024" t="inlineStr">
        <is>
          <t>DTXSID0020078</t>
        </is>
      </c>
      <c r="BJ4024"/>
      <c r="BK4024"/>
      <c r="BL4024"/>
      <c r="BM4024"/>
      <c r="BN4024"/>
      <c r="BO4024"/>
      <c r="BP4024"/>
      <c r="BQ4024"/>
      <c r="BR4024"/>
      <c r="BS4024"/>
      <c r="BT4024" t="inlineStr">
        <is>
          <t>--</t>
        </is>
      </c>
      <c r="BU4024"/>
      <c r="BV4024"/>
      <c r="BW4024"/>
      <c r="BX4024"/>
      <c r="BY4024"/>
      <c r="BZ4024"/>
      <c r="CA4024" t="inlineStr">
        <is>
          <t>--</t>
        </is>
      </c>
      <c r="CB4024"/>
      <c r="CC4024"/>
      <c r="CD4024"/>
      <c r="CE4024"/>
      <c r="CF4024"/>
      <c r="CG4024"/>
      <c r="CH4024"/>
      <c r="CI4024" t="inlineStr">
        <is>
          <t xml:space="preserve"> NR</t>
        </is>
      </c>
      <c r="CJ4024" t="inlineStr">
        <is>
          <t xml:space="preserve">   NR</t>
        </is>
      </c>
      <c r="CK4024" t="inlineStr">
        <is>
          <t>Reinbold,K.A., and S.M. Pescitelli</t>
        </is>
      </c>
      <c r="CL4024" t="n">
        <v>14556.0</v>
      </c>
      <c r="CM4024" t="inlineStr">
        <is>
          <t>Effects of Cold Temperature on Toxicity of Ammonia to Rainbow Trout, Bluegills and Fathead Minnows</t>
        </is>
      </c>
      <c r="CN4024" t="inlineStr">
        <is>
          <t>Proj.Rep., Contract No.68-01-5832, Illinois Natural History Survey, Champaign, IL:19 p.</t>
        </is>
      </c>
      <c r="CO4024" t="n">
        <v>1982.0</v>
      </c>
      <c r="CP4024" t="inlineStr">
        <is>
          <t>Reinbold,K.A., and S.M. Pescitelli (1982). Effects of Cold Temperature on Toxicity of Ammonia to Rainbow Trout, Bluegills and Fathead Minnows. Proj.Rep., Contract No.68-01-5832, Illinois Natural History Survey, Champaign, IL, 19 p. ECOREF#:14556</t>
        </is>
      </c>
    </row>
    <row r="4025">
      <c r="A4025" t="n">
        <v>1.2125029E7</v>
      </c>
      <c r="B4025" t="inlineStr">
        <is>
          <t>Ammonium chloride ((NH4)Cl)</t>
        </is>
      </c>
      <c r="C4025" t="inlineStr">
        <is>
          <t>Reagent Grade, Purissium, Purum, Puriss, Puris, Reinst</t>
        </is>
      </c>
      <c r="D4025" t="inlineStr">
        <is>
          <t>Measured</t>
        </is>
      </c>
      <c r="E4025" t="inlineStr">
        <is>
          <t>Not coded</t>
        </is>
      </c>
      <c r="F4025"/>
      <c r="G4025"/>
      <c r="H4025"/>
      <c r="I4025"/>
      <c r="J4025"/>
      <c r="K4025"/>
      <c r="L4025" t="inlineStr">
        <is>
          <t>Pimephales promelas</t>
        </is>
      </c>
      <c r="M4025" t="inlineStr">
        <is>
          <t>Fathead Minnow</t>
        </is>
      </c>
      <c r="N4025"/>
      <c r="O4025"/>
      <c r="P4025"/>
      <c r="Q4025"/>
      <c r="R4025"/>
      <c r="S4025"/>
      <c r="T4025"/>
      <c r="U4025"/>
      <c r="V4025" t="inlineStr">
        <is>
          <t>Flow-through</t>
        </is>
      </c>
      <c r="W4025" t="inlineStr">
        <is>
          <t>Fresh water</t>
        </is>
      </c>
      <c r="X4025" t="inlineStr">
        <is>
          <t>Lab</t>
        </is>
      </c>
      <c r="Y4025"/>
      <c r="Z4025" t="inlineStr">
        <is>
          <t>Total</t>
        </is>
      </c>
      <c r="AA4025"/>
      <c r="AB4025" t="n">
        <v>36.2</v>
      </c>
      <c r="AC4025"/>
      <c r="AD4025" t="n">
        <v>32.5</v>
      </c>
      <c r="AE4025"/>
      <c r="AF4025" t="n">
        <v>40.2</v>
      </c>
      <c r="AG4025" t="inlineStr">
        <is>
          <t>AI mg/L</t>
        </is>
      </c>
      <c r="AH4025" t="inlineStr">
        <is>
          <t>Unionized</t>
        </is>
      </c>
      <c r="AI4025"/>
      <c r="AJ4025" t="n">
        <v>2.16</v>
      </c>
      <c r="AK4025"/>
      <c r="AL4025" t="n">
        <v>0.95</v>
      </c>
      <c r="AM4025"/>
      <c r="AN4025" t="n">
        <v>2.4</v>
      </c>
      <c r="AO4025" t="inlineStr">
        <is>
          <t>AI mg/L</t>
        </is>
      </c>
      <c r="AP4025"/>
      <c r="AQ4025"/>
      <c r="AR4025"/>
      <c r="AS4025"/>
      <c r="AT4025"/>
      <c r="AU4025"/>
      <c r="AV4025"/>
      <c r="AW4025"/>
      <c r="AX4025" t="inlineStr">
        <is>
          <t>Mortality</t>
        </is>
      </c>
      <c r="AY4025" t="inlineStr">
        <is>
          <t>Mortality</t>
        </is>
      </c>
      <c r="AZ4025" t="inlineStr">
        <is>
          <t>LC50</t>
        </is>
      </c>
      <c r="BA4025"/>
      <c r="BB4025" t="n">
        <v>4.0</v>
      </c>
      <c r="BC4025"/>
      <c r="BD4025"/>
      <c r="BE4025"/>
      <c r="BF4025"/>
      <c r="BG4025" t="inlineStr">
        <is>
          <t>Day(s)</t>
        </is>
      </c>
      <c r="BH4025"/>
      <c r="BI4025" t="inlineStr">
        <is>
          <t>DTXSID0020078</t>
        </is>
      </c>
      <c r="BJ4025" t="inlineStr">
        <is>
          <t>10.1577/1548-8659(1983)112&lt;705:ATOATF&gt;2.0.CO;2</t>
        </is>
      </c>
      <c r="BK4025"/>
      <c r="BL4025"/>
      <c r="BM4025"/>
      <c r="BN4025"/>
      <c r="BO4025"/>
      <c r="BP4025"/>
      <c r="BQ4025"/>
      <c r="BR4025"/>
      <c r="BS4025"/>
      <c r="BT4025" t="inlineStr">
        <is>
          <t>--</t>
        </is>
      </c>
      <c r="BU4025"/>
      <c r="BV4025"/>
      <c r="BW4025"/>
      <c r="BX4025"/>
      <c r="BY4025"/>
      <c r="BZ4025"/>
      <c r="CA4025" t="inlineStr">
        <is>
          <t>--</t>
        </is>
      </c>
      <c r="CB4025"/>
      <c r="CC4025"/>
      <c r="CD4025"/>
      <c r="CE4025"/>
      <c r="CF4025"/>
      <c r="CG4025"/>
      <c r="CH4025"/>
      <c r="CI4025" t="inlineStr">
        <is>
          <t xml:space="preserve"> CONTR/NO MORT//</t>
        </is>
      </c>
      <c r="CJ4025" t="inlineStr">
        <is>
          <t xml:space="preserve">   CONTR/NO MORT//</t>
        </is>
      </c>
      <c r="CK4025" t="inlineStr">
        <is>
          <t>Thurston,R.V., R.C. Russo, and G.R. Phillips</t>
        </is>
      </c>
      <c r="CL4025" t="n">
        <v>10130.0</v>
      </c>
      <c r="CM4025" t="inlineStr">
        <is>
          <t>Acute Toxicity of Ammonia to Fathead Minnows</t>
        </is>
      </c>
      <c r="CN4025" t="inlineStr">
        <is>
          <t>Trans. Am. Fish. Soc.112(5): 705-711</t>
        </is>
      </c>
      <c r="CO4025" t="n">
        <v>1983.0</v>
      </c>
      <c r="CP4025" t="inlineStr">
        <is>
          <t>Thurston,R.V., R.C. Russo, and G.R. Phillips (1983). Acute Toxicity of Ammonia to Fathead Minnows. Trans. Am. Fish. Soc., 112, (5), 705-711. doi:10.1577/1548-8659(1983)112&lt;705:ATOATF&gt;2.0.CO;2. ECOREF#:10130</t>
        </is>
      </c>
    </row>
    <row r="4026">
      <c r="A4026" t="n">
        <v>1.2125029E7</v>
      </c>
      <c r="B4026" t="inlineStr">
        <is>
          <t>Ammonium chloride ((NH4)Cl)</t>
        </is>
      </c>
      <c r="C4026" t="inlineStr">
        <is>
          <t>Reagent Grade, Purissium, Purum, Puriss, Puris, Reinst</t>
        </is>
      </c>
      <c r="D4026" t="inlineStr">
        <is>
          <t>Measured</t>
        </is>
      </c>
      <c r="E4026" t="inlineStr">
        <is>
          <t>Not coded</t>
        </is>
      </c>
      <c r="F4026"/>
      <c r="G4026"/>
      <c r="H4026"/>
      <c r="I4026"/>
      <c r="J4026"/>
      <c r="K4026"/>
      <c r="L4026" t="inlineStr">
        <is>
          <t>Pimephales promelas</t>
        </is>
      </c>
      <c r="M4026" t="inlineStr">
        <is>
          <t>Fathead Minnow</t>
        </is>
      </c>
      <c r="N4026"/>
      <c r="O4026"/>
      <c r="P4026"/>
      <c r="Q4026"/>
      <c r="R4026"/>
      <c r="S4026"/>
      <c r="T4026"/>
      <c r="U4026"/>
      <c r="V4026" t="inlineStr">
        <is>
          <t>Static</t>
        </is>
      </c>
      <c r="W4026" t="inlineStr">
        <is>
          <t>Fresh water</t>
        </is>
      </c>
      <c r="X4026" t="inlineStr">
        <is>
          <t>Lab</t>
        </is>
      </c>
      <c r="Y4026"/>
      <c r="Z4026" t="inlineStr">
        <is>
          <t>Unionized</t>
        </is>
      </c>
      <c r="AA4026"/>
      <c r="AB4026" t="n">
        <v>0.48</v>
      </c>
      <c r="AC4026"/>
      <c r="AD4026" t="n">
        <v>0.43</v>
      </c>
      <c r="AE4026"/>
      <c r="AF4026" t="n">
        <v>0.54</v>
      </c>
      <c r="AG4026" t="inlineStr">
        <is>
          <t>AI mg/L</t>
        </is>
      </c>
      <c r="AH4026"/>
      <c r="AI4026"/>
      <c r="AJ4026"/>
      <c r="AK4026"/>
      <c r="AL4026"/>
      <c r="AM4026"/>
      <c r="AN4026"/>
      <c r="AO4026"/>
      <c r="AP4026"/>
      <c r="AQ4026"/>
      <c r="AR4026"/>
      <c r="AS4026"/>
      <c r="AT4026"/>
      <c r="AU4026"/>
      <c r="AV4026"/>
      <c r="AW4026"/>
      <c r="AX4026" t="inlineStr">
        <is>
          <t>Mortality</t>
        </is>
      </c>
      <c r="AY4026" t="inlineStr">
        <is>
          <t>Mortality</t>
        </is>
      </c>
      <c r="AZ4026" t="inlineStr">
        <is>
          <t>LC50</t>
        </is>
      </c>
      <c r="BA4026"/>
      <c r="BB4026" t="n">
        <v>4.0</v>
      </c>
      <c r="BC4026"/>
      <c r="BD4026"/>
      <c r="BE4026"/>
      <c r="BF4026"/>
      <c r="BG4026" t="inlineStr">
        <is>
          <t>Day(s)</t>
        </is>
      </c>
      <c r="BH4026" t="inlineStr">
        <is>
          <t>Granule, granular</t>
        </is>
      </c>
      <c r="BI4026" t="inlineStr">
        <is>
          <t>DTXSID0020078</t>
        </is>
      </c>
      <c r="BJ4026"/>
      <c r="BK4026"/>
      <c r="BL4026"/>
      <c r="BM4026"/>
      <c r="BN4026"/>
      <c r="BO4026"/>
      <c r="BP4026"/>
      <c r="BQ4026"/>
      <c r="BR4026"/>
      <c r="BS4026"/>
      <c r="BT4026" t="inlineStr">
        <is>
          <t>--</t>
        </is>
      </c>
      <c r="BU4026"/>
      <c r="BV4026"/>
      <c r="BW4026"/>
      <c r="BX4026"/>
      <c r="BY4026"/>
      <c r="BZ4026"/>
      <c r="CA4026"/>
      <c r="CB4026"/>
      <c r="CC4026"/>
      <c r="CD4026"/>
      <c r="CE4026"/>
      <c r="CF4026"/>
      <c r="CG4026"/>
      <c r="CH4026"/>
      <c r="CI4026"/>
      <c r="CJ4026"/>
      <c r="CK4026" t="inlineStr">
        <is>
          <t>EA Engineering</t>
        </is>
      </c>
      <c r="CL4026" t="n">
        <v>60011.0</v>
      </c>
      <c r="CM4026" t="inlineStr">
        <is>
          <t>Proposed Modified Effluent Limitations for Ammonia: Application for a 301 (g) Demonstration for the Sparrows Point Plant</t>
        </is>
      </c>
      <c r="CN4026" t="inlineStr">
        <is>
          <t>E.A.Rep.BET54E, Prepared for Bethlehem Steel Corp., Sparrows Point, MD:243 p.</t>
        </is>
      </c>
      <c r="CO4026" t="n">
        <v>1985.0</v>
      </c>
      <c r="CP4026" t="inlineStr">
        <is>
          <t>EA Engineering (1985). Proposed Modified Effluent Limitations for Ammonia: Application for a 301 (g) Demonstration for the Sparrows Point Plant. E.A.Rep.BET54E, Prepared for Bethlehem Steel Corp., Sparrows Point, MD, 243 p. ECOREF#:60011</t>
        </is>
      </c>
    </row>
    <row r="4027">
      <c r="A4027" t="n">
        <v>1.2125029E7</v>
      </c>
      <c r="B4027" t="inlineStr">
        <is>
          <t>Ammonium chloride ((NH4)Cl)</t>
        </is>
      </c>
      <c r="C4027"/>
      <c r="D4027" t="inlineStr">
        <is>
          <t>Measured</t>
        </is>
      </c>
      <c r="E4027" t="inlineStr">
        <is>
          <t>Not coded</t>
        </is>
      </c>
      <c r="F4027"/>
      <c r="G4027"/>
      <c r="H4027"/>
      <c r="I4027"/>
      <c r="J4027"/>
      <c r="K4027"/>
      <c r="L4027" t="inlineStr">
        <is>
          <t>Pimephales promelas</t>
        </is>
      </c>
      <c r="M4027" t="inlineStr">
        <is>
          <t>Fathead Minnow</t>
        </is>
      </c>
      <c r="N4027"/>
      <c r="O4027"/>
      <c r="P4027"/>
      <c r="Q4027"/>
      <c r="R4027" t="n">
        <v>4.0</v>
      </c>
      <c r="S4027"/>
      <c r="T4027" t="n">
        <v>5.0</v>
      </c>
      <c r="U4027" t="inlineStr">
        <is>
          <t>Month(s)</t>
        </is>
      </c>
      <c r="V4027" t="inlineStr">
        <is>
          <t>Flow-through</t>
        </is>
      </c>
      <c r="W4027" t="inlineStr">
        <is>
          <t>Fresh water</t>
        </is>
      </c>
      <c r="X4027" t="inlineStr">
        <is>
          <t>Lab</t>
        </is>
      </c>
      <c r="Y4027" t="n">
        <v>6.0</v>
      </c>
      <c r="Z4027" t="inlineStr">
        <is>
          <t>Unionized</t>
        </is>
      </c>
      <c r="AA4027"/>
      <c r="AB4027" t="n">
        <v>0.9</v>
      </c>
      <c r="AC4027"/>
      <c r="AD4027" t="n">
        <v>0.68</v>
      </c>
      <c r="AE4027"/>
      <c r="AF4027" t="n">
        <v>1.05</v>
      </c>
      <c r="AG4027" t="inlineStr">
        <is>
          <t>AI mg/L</t>
        </is>
      </c>
      <c r="AH4027"/>
      <c r="AI4027"/>
      <c r="AJ4027"/>
      <c r="AK4027"/>
      <c r="AL4027"/>
      <c r="AM4027"/>
      <c r="AN4027"/>
      <c r="AO4027"/>
      <c r="AP4027"/>
      <c r="AQ4027"/>
      <c r="AR4027"/>
      <c r="AS4027"/>
      <c r="AT4027"/>
      <c r="AU4027"/>
      <c r="AV4027"/>
      <c r="AW4027"/>
      <c r="AX4027" t="inlineStr">
        <is>
          <t>Mortality</t>
        </is>
      </c>
      <c r="AY4027" t="inlineStr">
        <is>
          <t>Mortality</t>
        </is>
      </c>
      <c r="AZ4027" t="inlineStr">
        <is>
          <t>LC50</t>
        </is>
      </c>
      <c r="BA4027"/>
      <c r="BB4027" t="n">
        <v>4.0</v>
      </c>
      <c r="BC4027"/>
      <c r="BD4027"/>
      <c r="BE4027"/>
      <c r="BF4027"/>
      <c r="BG4027" t="inlineStr">
        <is>
          <t>Day(s)</t>
        </is>
      </c>
      <c r="BH4027"/>
      <c r="BI4027" t="inlineStr">
        <is>
          <t>DTXSID0020078</t>
        </is>
      </c>
      <c r="BJ4027"/>
      <c r="BK4027"/>
      <c r="BL4027"/>
      <c r="BM4027"/>
      <c r="BN4027"/>
      <c r="BO4027"/>
      <c r="BP4027"/>
      <c r="BQ4027"/>
      <c r="BR4027"/>
      <c r="BS4027"/>
      <c r="BT4027" t="inlineStr">
        <is>
          <t>--</t>
        </is>
      </c>
      <c r="BU4027"/>
      <c r="BV4027"/>
      <c r="BW4027"/>
      <c r="BX4027"/>
      <c r="BY4027"/>
      <c r="BZ4027"/>
      <c r="CA4027"/>
      <c r="CB4027"/>
      <c r="CC4027"/>
      <c r="CD4027"/>
      <c r="CE4027"/>
      <c r="CF4027"/>
      <c r="CG4027"/>
      <c r="CH4027"/>
      <c r="CI4027" t="inlineStr">
        <is>
          <t xml:space="preserve"> TESTID/5//MSMT/NR//DOSES/0.270/0.469/0.725/1.278/2.547 MG/L//SOURCE/LAB//WTINT/NR//DNUM/6//SEX/NR//TMETH/ASTM//STYPE/ACUTE//ETIME/96 H//AP RATE/NR//SAMPN/NR//WTAT/NR//INTAKE/NR//COMPEP/NR//LD/NR//DW/NR//STST/NR//HMA/NR//NA/NR//CL/NR//DIC/NR//CA/NR//POT/NR//MG/NR//SO4/NR//SULF/NR//</t>
        </is>
      </c>
      <c r="CJ4027" t="inlineStr">
        <is>
          <t xml:space="preserve">   TESTID/5//MSMT/NR//DOSES/0.270/0.469/0.725/1.278/2.547 MG/L//SOURCE/LAB//WTINT/NR//DNUM/6//SEX/NR//TMETH/ASTM//STYPE/ACUTE//ETIME/96 H//AP RATE/NR//SAMPN/NR//WTAT/NR//INTAKE/NR//COMPEP/NR//LD/NR//DW/NR//STST/NR//HMA/NR//NA/NR//CL/NR//DIC/NR//CA/NR//POT/NR//MG/NR//SO4/NR//SULF/NR//</t>
        </is>
      </c>
      <c r="CK4027" t="inlineStr">
        <is>
          <t>DeGraeve,G.M., W.D. Palmer, E.L. Moore, J.J. Coyle, and P.L. Markham</t>
        </is>
      </c>
      <c r="CL4027" t="n">
        <v>88468.0</v>
      </c>
      <c r="CM4027" t="inlineStr">
        <is>
          <t>The Effect of Temperature on the Acute and Chronic Toxicity of Un-ionized Ammonia to Fathead Minnows and Channel Catfish</t>
        </is>
      </c>
      <c r="CN4027" t="inlineStr">
        <is>
          <t>Final Rep.to U.S.EPA by Battelle, Columbus, OH:39 p.</t>
        </is>
      </c>
      <c r="CO4027" t="n">
        <v>1987.0</v>
      </c>
      <c r="CP4027" t="inlineStr">
        <is>
          <t>DeGraeve,G.M., W.D. Palmer, E.L. Moore, J.J. Coyle, and P.L. Markham (1987). The Effect of Temperature on the Acute and Chronic Toxicity of Un-ionized Ammonia to Fathead Minnows and Channel Catfish. Final Rep.to U.S.EPA by Battelle, Columbus, OH, 39 p. ECOREF#:88468</t>
        </is>
      </c>
    </row>
    <row r="4028">
      <c r="A4028" t="n">
        <v>1.2125029E7</v>
      </c>
      <c r="B4028" t="inlineStr">
        <is>
          <t>Ammonium chloride ((NH4)Cl)</t>
        </is>
      </c>
      <c r="C4028"/>
      <c r="D4028" t="inlineStr">
        <is>
          <t>Measured</t>
        </is>
      </c>
      <c r="E4028" t="inlineStr">
        <is>
          <t>Not coded</t>
        </is>
      </c>
      <c r="F4028"/>
      <c r="G4028"/>
      <c r="H4028"/>
      <c r="I4028"/>
      <c r="J4028"/>
      <c r="K4028"/>
      <c r="L4028" t="inlineStr">
        <is>
          <t>Pimephales promelas</t>
        </is>
      </c>
      <c r="M4028" t="inlineStr">
        <is>
          <t>Fathead Minnow</t>
        </is>
      </c>
      <c r="N4028"/>
      <c r="O4028"/>
      <c r="P4028"/>
      <c r="Q4028"/>
      <c r="R4028"/>
      <c r="S4028"/>
      <c r="T4028"/>
      <c r="U4028"/>
      <c r="V4028" t="inlineStr">
        <is>
          <t>Flow-through</t>
        </is>
      </c>
      <c r="W4028" t="inlineStr">
        <is>
          <t>Fresh water</t>
        </is>
      </c>
      <c r="X4028" t="inlineStr">
        <is>
          <t>Lab</t>
        </is>
      </c>
      <c r="Y4028"/>
      <c r="Z4028" t="inlineStr">
        <is>
          <t>Total</t>
        </is>
      </c>
      <c r="AA4028"/>
      <c r="AB4028" t="n">
        <v>254.0</v>
      </c>
      <c r="AC4028"/>
      <c r="AD4028" t="n">
        <v>222.0</v>
      </c>
      <c r="AE4028"/>
      <c r="AF4028" t="n">
        <v>290.0</v>
      </c>
      <c r="AG4028" t="inlineStr">
        <is>
          <t>AI mg/L</t>
        </is>
      </c>
      <c r="AH4028" t="inlineStr">
        <is>
          <t>Unionized</t>
        </is>
      </c>
      <c r="AI4028"/>
      <c r="AJ4028" t="n">
        <v>0.198</v>
      </c>
      <c r="AK4028"/>
      <c r="AL4028" t="n">
        <v>0.175</v>
      </c>
      <c r="AM4028"/>
      <c r="AN4028" t="n">
        <v>0.224</v>
      </c>
      <c r="AO4028" t="inlineStr">
        <is>
          <t>AI mg/L</t>
        </is>
      </c>
      <c r="AP4028"/>
      <c r="AQ4028"/>
      <c r="AR4028"/>
      <c r="AS4028"/>
      <c r="AT4028"/>
      <c r="AU4028"/>
      <c r="AV4028"/>
      <c r="AW4028"/>
      <c r="AX4028" t="inlineStr">
        <is>
          <t>Mortality</t>
        </is>
      </c>
      <c r="AY4028" t="inlineStr">
        <is>
          <t>Mortality</t>
        </is>
      </c>
      <c r="AZ4028" t="inlineStr">
        <is>
          <t>LC50</t>
        </is>
      </c>
      <c r="BA4028"/>
      <c r="BB4028" t="n">
        <v>4.0</v>
      </c>
      <c r="BC4028"/>
      <c r="BD4028"/>
      <c r="BE4028"/>
      <c r="BF4028"/>
      <c r="BG4028" t="inlineStr">
        <is>
          <t>Day(s)</t>
        </is>
      </c>
      <c r="BH4028"/>
      <c r="BI4028" t="inlineStr">
        <is>
          <t>DTXSID0020078</t>
        </is>
      </c>
      <c r="BJ4028" t="inlineStr">
        <is>
          <t>10.1021/es00089a012</t>
        </is>
      </c>
      <c r="BK4028"/>
      <c r="BL4028"/>
      <c r="BM4028"/>
      <c r="BN4028"/>
      <c r="BO4028"/>
      <c r="BP4028"/>
      <c r="BQ4028"/>
      <c r="BR4028"/>
      <c r="BS4028"/>
      <c r="BT4028" t="inlineStr">
        <is>
          <t>--</t>
        </is>
      </c>
      <c r="BU4028"/>
      <c r="BV4028"/>
      <c r="BW4028"/>
      <c r="BX4028"/>
      <c r="BY4028"/>
      <c r="BZ4028"/>
      <c r="CA4028" t="inlineStr">
        <is>
          <t>--</t>
        </is>
      </c>
      <c r="CB4028"/>
      <c r="CC4028"/>
      <c r="CD4028"/>
      <c r="CE4028"/>
      <c r="CF4028"/>
      <c r="CG4028"/>
      <c r="CH4028"/>
      <c r="CI4028" t="inlineStr">
        <is>
          <t xml:space="preserve"> CONTR/0 % MORT//</t>
        </is>
      </c>
      <c r="CJ4028" t="inlineStr">
        <is>
          <t xml:space="preserve">   CONTR/0 % MORT//</t>
        </is>
      </c>
      <c r="CK4028" t="inlineStr">
        <is>
          <t>Thurston,R.V., R.C. Russo, and G.A. Vinogradov</t>
        </is>
      </c>
      <c r="CL4028" t="n">
        <v>10303.0</v>
      </c>
      <c r="CM4028" t="inlineStr">
        <is>
          <t>Ammonia Toxicity to Fishes.  Effect of pH on the Toxicity of the Un-ionized Ammonia Species</t>
        </is>
      </c>
      <c r="CN4028" t="inlineStr">
        <is>
          <t>Environ. Sci. Technol.15(7): 837-840</t>
        </is>
      </c>
      <c r="CO4028" t="n">
        <v>1981.0</v>
      </c>
      <c r="CP4028" t="inlineStr">
        <is>
          <t>Thurston,R.V., R.C. Russo, and G.A. Vinogradov (1981). Ammonia Toxicity to Fishes.  Effect of pH on the Toxicity of the Un-ionized Ammonia Species. Environ. Sci. Technol., 15, (7), 837-840. doi:10.1021/es00089a012. ECOREF#:10303</t>
        </is>
      </c>
    </row>
    <row r="4029">
      <c r="A4029" t="n">
        <v>1.2125029E7</v>
      </c>
      <c r="B4029" t="inlineStr">
        <is>
          <t>Ammonium chloride ((NH4)Cl)</t>
        </is>
      </c>
      <c r="C4029"/>
      <c r="D4029" t="inlineStr">
        <is>
          <t>Measured</t>
        </is>
      </c>
      <c r="E4029" t="inlineStr">
        <is>
          <t>Not coded</t>
        </is>
      </c>
      <c r="F4029"/>
      <c r="G4029"/>
      <c r="H4029"/>
      <c r="I4029"/>
      <c r="J4029"/>
      <c r="K4029"/>
      <c r="L4029" t="inlineStr">
        <is>
          <t>Pimephales promelas</t>
        </is>
      </c>
      <c r="M4029" t="inlineStr">
        <is>
          <t>Fathead Minnow</t>
        </is>
      </c>
      <c r="N4029" t="inlineStr">
        <is>
          <t>Larva</t>
        </is>
      </c>
      <c r="O4029"/>
      <c r="P4029"/>
      <c r="Q4029"/>
      <c r="R4029"/>
      <c r="S4029"/>
      <c r="T4029"/>
      <c r="U4029"/>
      <c r="V4029" t="inlineStr">
        <is>
          <t>Flow-through</t>
        </is>
      </c>
      <c r="W4029" t="inlineStr">
        <is>
          <t>Fresh water</t>
        </is>
      </c>
      <c r="X4029" t="inlineStr">
        <is>
          <t>Lab</t>
        </is>
      </c>
      <c r="Y4029"/>
      <c r="Z4029" t="inlineStr">
        <is>
          <t>Unionized</t>
        </is>
      </c>
      <c r="AA4029"/>
      <c r="AB4029" t="n">
        <v>1.12</v>
      </c>
      <c r="AC4029"/>
      <c r="AD4029" t="n">
        <v>0.96</v>
      </c>
      <c r="AE4029"/>
      <c r="AF4029" t="n">
        <v>1.3</v>
      </c>
      <c r="AG4029" t="inlineStr">
        <is>
          <t>AI mg/L</t>
        </is>
      </c>
      <c r="AH4029"/>
      <c r="AI4029"/>
      <c r="AJ4029"/>
      <c r="AK4029"/>
      <c r="AL4029"/>
      <c r="AM4029"/>
      <c r="AN4029"/>
      <c r="AO4029"/>
      <c r="AP4029"/>
      <c r="AQ4029"/>
      <c r="AR4029"/>
      <c r="AS4029"/>
      <c r="AT4029"/>
      <c r="AU4029"/>
      <c r="AV4029"/>
      <c r="AW4029"/>
      <c r="AX4029" t="inlineStr">
        <is>
          <t>Mortality</t>
        </is>
      </c>
      <c r="AY4029" t="inlineStr">
        <is>
          <t>Mortality</t>
        </is>
      </c>
      <c r="AZ4029" t="inlineStr">
        <is>
          <t>LC50</t>
        </is>
      </c>
      <c r="BA4029"/>
      <c r="BB4029" t="n">
        <v>4.0</v>
      </c>
      <c r="BC4029"/>
      <c r="BD4029"/>
      <c r="BE4029"/>
      <c r="BF4029"/>
      <c r="BG4029" t="inlineStr">
        <is>
          <t>Day(s)</t>
        </is>
      </c>
      <c r="BH4029"/>
      <c r="BI4029" t="inlineStr">
        <is>
          <t>DTXSID0020078</t>
        </is>
      </c>
      <c r="BJ4029"/>
      <c r="BK4029"/>
      <c r="BL4029"/>
      <c r="BM4029"/>
      <c r="BN4029"/>
      <c r="BO4029"/>
      <c r="BP4029"/>
      <c r="BQ4029"/>
      <c r="BR4029"/>
      <c r="BS4029"/>
      <c r="BT4029" t="inlineStr">
        <is>
          <t>--</t>
        </is>
      </c>
      <c r="BU4029"/>
      <c r="BV4029"/>
      <c r="BW4029"/>
      <c r="BX4029"/>
      <c r="BY4029"/>
      <c r="BZ4029"/>
      <c r="CA4029"/>
      <c r="CB4029"/>
      <c r="CC4029"/>
      <c r="CD4029"/>
      <c r="CE4029"/>
      <c r="CF4029"/>
      <c r="CG4029"/>
      <c r="CH4029"/>
      <c r="CI4029"/>
      <c r="CJ4029"/>
      <c r="CK4029" t="inlineStr">
        <is>
          <t>Nimmo,D.W.R., D. Link, L.P. Parrish, G.J. Rodriguez, W. Wuerthele, and P.H. Davies</t>
        </is>
      </c>
      <c r="CL4029" t="n">
        <v>69474.0</v>
      </c>
      <c r="CM4029" t="inlineStr">
        <is>
          <t>Comparison of On-Site and Laboratory Toxicity Tests:  Derivation of Site-Specific Criteria for Un-Ionized Ammonia in a Colorado Transitional Stream</t>
        </is>
      </c>
      <c r="CN4029" t="inlineStr">
        <is>
          <t>Environ. Toxicol. Chem.8(12): 1177-1189</t>
        </is>
      </c>
      <c r="CO4029" t="n">
        <v>1989.0</v>
      </c>
      <c r="CP4029" t="inlineStr">
        <is>
          <t>Nimmo,D.W.R., D. Link, L.P. Parrish, G.J. Rodriguez, W. Wuerthele, and P.H. Davies (1989). Comparison of On-Site and Laboratory Toxicity Tests:  Derivation of Site-Specific Criteria for Un-Ionized Ammonia in a Colorado Transitional Stream. Environ. Toxicol. Chem., 8, (12), 1177-1189. ECOREF#:69474</t>
        </is>
      </c>
    </row>
    <row r="4030">
      <c r="A4030" t="n">
        <v>1.2125029E7</v>
      </c>
      <c r="B4030" t="inlineStr">
        <is>
          <t>Ammonium chloride ((NH4)Cl)</t>
        </is>
      </c>
      <c r="C4030" t="inlineStr">
        <is>
          <t>Reagent Grade, Purissium, Purum, Puriss, Puris, Reinst</t>
        </is>
      </c>
      <c r="D4030" t="inlineStr">
        <is>
          <t>Measured</t>
        </is>
      </c>
      <c r="E4030" t="inlineStr">
        <is>
          <t>Not coded</t>
        </is>
      </c>
      <c r="F4030"/>
      <c r="G4030"/>
      <c r="H4030"/>
      <c r="I4030"/>
      <c r="J4030"/>
      <c r="K4030"/>
      <c r="L4030" t="inlineStr">
        <is>
          <t>Pimephales promelas</t>
        </is>
      </c>
      <c r="M4030" t="inlineStr">
        <is>
          <t>Fathead Minnow</t>
        </is>
      </c>
      <c r="N4030"/>
      <c r="O4030"/>
      <c r="P4030"/>
      <c r="Q4030"/>
      <c r="R4030"/>
      <c r="S4030"/>
      <c r="T4030"/>
      <c r="U4030"/>
      <c r="V4030" t="inlineStr">
        <is>
          <t>Flow-through</t>
        </is>
      </c>
      <c r="W4030" t="inlineStr">
        <is>
          <t>Fresh water</t>
        </is>
      </c>
      <c r="X4030" t="inlineStr">
        <is>
          <t>Lab</t>
        </is>
      </c>
      <c r="Y4030"/>
      <c r="Z4030" t="inlineStr">
        <is>
          <t>Total</t>
        </is>
      </c>
      <c r="AA4030"/>
      <c r="AB4030" t="n">
        <v>55.3</v>
      </c>
      <c r="AC4030"/>
      <c r="AD4030" t="n">
        <v>52.5</v>
      </c>
      <c r="AE4030"/>
      <c r="AF4030" t="n">
        <v>58.3</v>
      </c>
      <c r="AG4030" t="inlineStr">
        <is>
          <t>AI mg/L</t>
        </is>
      </c>
      <c r="AH4030" t="inlineStr">
        <is>
          <t>Unionized</t>
        </is>
      </c>
      <c r="AI4030"/>
      <c r="AJ4030" t="n">
        <v>2.03</v>
      </c>
      <c r="AK4030"/>
      <c r="AL4030" t="n">
        <v>1.92</v>
      </c>
      <c r="AM4030"/>
      <c r="AN4030" t="n">
        <v>2.13</v>
      </c>
      <c r="AO4030" t="inlineStr">
        <is>
          <t>AI mg/L</t>
        </is>
      </c>
      <c r="AP4030"/>
      <c r="AQ4030"/>
      <c r="AR4030"/>
      <c r="AS4030"/>
      <c r="AT4030"/>
      <c r="AU4030"/>
      <c r="AV4030"/>
      <c r="AW4030"/>
      <c r="AX4030" t="inlineStr">
        <is>
          <t>Mortality</t>
        </is>
      </c>
      <c r="AY4030" t="inlineStr">
        <is>
          <t>Mortality</t>
        </is>
      </c>
      <c r="AZ4030" t="inlineStr">
        <is>
          <t>LC50</t>
        </is>
      </c>
      <c r="BA4030"/>
      <c r="BB4030" t="n">
        <v>4.0</v>
      </c>
      <c r="BC4030"/>
      <c r="BD4030"/>
      <c r="BE4030"/>
      <c r="BF4030"/>
      <c r="BG4030" t="inlineStr">
        <is>
          <t>Day(s)</t>
        </is>
      </c>
      <c r="BH4030"/>
      <c r="BI4030" t="inlineStr">
        <is>
          <t>DTXSID0020078</t>
        </is>
      </c>
      <c r="BJ4030" t="inlineStr">
        <is>
          <t>10.1577/1548-8659(1983)112&lt;705:ATOATF&gt;2.0.CO;2</t>
        </is>
      </c>
      <c r="BK4030"/>
      <c r="BL4030"/>
      <c r="BM4030"/>
      <c r="BN4030"/>
      <c r="BO4030"/>
      <c r="BP4030"/>
      <c r="BQ4030"/>
      <c r="BR4030"/>
      <c r="BS4030"/>
      <c r="BT4030" t="inlineStr">
        <is>
          <t>--</t>
        </is>
      </c>
      <c r="BU4030"/>
      <c r="BV4030"/>
      <c r="BW4030"/>
      <c r="BX4030"/>
      <c r="BY4030"/>
      <c r="BZ4030"/>
      <c r="CA4030" t="inlineStr">
        <is>
          <t>--</t>
        </is>
      </c>
      <c r="CB4030"/>
      <c r="CC4030"/>
      <c r="CD4030"/>
      <c r="CE4030"/>
      <c r="CF4030"/>
      <c r="CG4030"/>
      <c r="CH4030"/>
      <c r="CI4030" t="inlineStr">
        <is>
          <t xml:space="preserve"> CONTR/NO MORT//</t>
        </is>
      </c>
      <c r="CJ4030" t="inlineStr">
        <is>
          <t xml:space="preserve">   CONTR/NO MORT//</t>
        </is>
      </c>
      <c r="CK4030" t="inlineStr">
        <is>
          <t>Thurston,R.V., R.C. Russo, and G.R. Phillips</t>
        </is>
      </c>
      <c r="CL4030" t="n">
        <v>10130.0</v>
      </c>
      <c r="CM4030" t="inlineStr">
        <is>
          <t>Acute Toxicity of Ammonia to Fathead Minnows</t>
        </is>
      </c>
      <c r="CN4030" t="inlineStr">
        <is>
          <t>Trans. Am. Fish. Soc.112(5): 705-711</t>
        </is>
      </c>
      <c r="CO4030" t="n">
        <v>1983.0</v>
      </c>
      <c r="CP4030" t="inlineStr">
        <is>
          <t>Thurston,R.V., R.C. Russo, and G.R. Phillips (1983). Acute Toxicity of Ammonia to Fathead Minnows. Trans. Am. Fish. Soc., 112, (5), 705-711. doi:10.1577/1548-8659(1983)112&lt;705:ATOATF&gt;2.0.CO;2. ECOREF#:10130</t>
        </is>
      </c>
    </row>
    <row r="4031">
      <c r="A4031" t="n">
        <v>1.2125029E7</v>
      </c>
      <c r="B4031" t="inlineStr">
        <is>
          <t>Ammonium chloride ((NH4)Cl)</t>
        </is>
      </c>
      <c r="C4031" t="inlineStr">
        <is>
          <t>Reagent Grade, Purissium, Purum, Puriss, Puris, Reinst</t>
        </is>
      </c>
      <c r="D4031" t="inlineStr">
        <is>
          <t>Measured</t>
        </is>
      </c>
      <c r="E4031" t="inlineStr">
        <is>
          <t>Not coded</t>
        </is>
      </c>
      <c r="F4031"/>
      <c r="G4031"/>
      <c r="H4031"/>
      <c r="I4031"/>
      <c r="J4031"/>
      <c r="K4031"/>
      <c r="L4031" t="inlineStr">
        <is>
          <t>Pimephales promelas</t>
        </is>
      </c>
      <c r="M4031" t="inlineStr">
        <is>
          <t>Fathead Minnow</t>
        </is>
      </c>
      <c r="N4031"/>
      <c r="O4031"/>
      <c r="P4031"/>
      <c r="Q4031"/>
      <c r="R4031"/>
      <c r="S4031"/>
      <c r="T4031"/>
      <c r="U4031"/>
      <c r="V4031" t="inlineStr">
        <is>
          <t>Flow-through</t>
        </is>
      </c>
      <c r="W4031" t="inlineStr">
        <is>
          <t>Fresh water</t>
        </is>
      </c>
      <c r="X4031" t="inlineStr">
        <is>
          <t>Lab</t>
        </is>
      </c>
      <c r="Y4031"/>
      <c r="Z4031" t="inlineStr">
        <is>
          <t>Total</t>
        </is>
      </c>
      <c r="AA4031"/>
      <c r="AB4031" t="n">
        <v>108.0</v>
      </c>
      <c r="AC4031"/>
      <c r="AD4031" t="n">
        <v>94.1</v>
      </c>
      <c r="AE4031"/>
      <c r="AF4031" t="n">
        <v>123.0</v>
      </c>
      <c r="AG4031" t="inlineStr">
        <is>
          <t>AI mg/L</t>
        </is>
      </c>
      <c r="AH4031" t="inlineStr">
        <is>
          <t>Unionized</t>
        </is>
      </c>
      <c r="AI4031"/>
      <c r="AJ4031" t="n">
        <v>1.73</v>
      </c>
      <c r="AK4031"/>
      <c r="AL4031" t="n">
        <v>1.51</v>
      </c>
      <c r="AM4031"/>
      <c r="AN4031" t="n">
        <v>1.98</v>
      </c>
      <c r="AO4031" t="inlineStr">
        <is>
          <t>AI mg/L</t>
        </is>
      </c>
      <c r="AP4031"/>
      <c r="AQ4031"/>
      <c r="AR4031"/>
      <c r="AS4031"/>
      <c r="AT4031"/>
      <c r="AU4031"/>
      <c r="AV4031"/>
      <c r="AW4031"/>
      <c r="AX4031" t="inlineStr">
        <is>
          <t>Mortality</t>
        </is>
      </c>
      <c r="AY4031" t="inlineStr">
        <is>
          <t>Mortality</t>
        </is>
      </c>
      <c r="AZ4031" t="inlineStr">
        <is>
          <t>LC50</t>
        </is>
      </c>
      <c r="BA4031"/>
      <c r="BB4031" t="n">
        <v>4.0</v>
      </c>
      <c r="BC4031"/>
      <c r="BD4031"/>
      <c r="BE4031"/>
      <c r="BF4031"/>
      <c r="BG4031" t="inlineStr">
        <is>
          <t>Day(s)</t>
        </is>
      </c>
      <c r="BH4031"/>
      <c r="BI4031" t="inlineStr">
        <is>
          <t>DTXSID0020078</t>
        </is>
      </c>
      <c r="BJ4031" t="inlineStr">
        <is>
          <t>10.1577/1548-8659(1983)112&lt;705:ATOATF&gt;2.0.CO;2</t>
        </is>
      </c>
      <c r="BK4031"/>
      <c r="BL4031"/>
      <c r="BM4031"/>
      <c r="BN4031"/>
      <c r="BO4031"/>
      <c r="BP4031"/>
      <c r="BQ4031"/>
      <c r="BR4031"/>
      <c r="BS4031"/>
      <c r="BT4031" t="inlineStr">
        <is>
          <t>--</t>
        </is>
      </c>
      <c r="BU4031"/>
      <c r="BV4031"/>
      <c r="BW4031"/>
      <c r="BX4031"/>
      <c r="BY4031"/>
      <c r="BZ4031"/>
      <c r="CA4031" t="inlineStr">
        <is>
          <t>--</t>
        </is>
      </c>
      <c r="CB4031"/>
      <c r="CC4031"/>
      <c r="CD4031"/>
      <c r="CE4031"/>
      <c r="CF4031"/>
      <c r="CG4031"/>
      <c r="CH4031"/>
      <c r="CI4031" t="inlineStr">
        <is>
          <t xml:space="preserve"> CONTR/NO MORT//</t>
        </is>
      </c>
      <c r="CJ4031" t="inlineStr">
        <is>
          <t xml:space="preserve">   CONTR/NO MORT//</t>
        </is>
      </c>
      <c r="CK4031" t="inlineStr">
        <is>
          <t>Thurston,R.V., R.C. Russo, and G.R. Phillips</t>
        </is>
      </c>
      <c r="CL4031" t="n">
        <v>10130.0</v>
      </c>
      <c r="CM4031" t="inlineStr">
        <is>
          <t>Acute Toxicity of Ammonia to Fathead Minnows</t>
        </is>
      </c>
      <c r="CN4031" t="inlineStr">
        <is>
          <t>Trans. Am. Fish. Soc.112(5): 705-711</t>
        </is>
      </c>
      <c r="CO4031" t="n">
        <v>1983.0</v>
      </c>
      <c r="CP4031" t="inlineStr">
        <is>
          <t>Thurston,R.V., R.C. Russo, and G.R. Phillips (1983). Acute Toxicity of Ammonia to Fathead Minnows. Trans. Am. Fish. Soc., 112, (5), 705-711. doi:10.1577/1548-8659(1983)112&lt;705:ATOATF&gt;2.0.CO;2. ECOREF#:10130</t>
        </is>
      </c>
    </row>
    <row r="4032">
      <c r="A4032" t="n">
        <v>1.2125029E7</v>
      </c>
      <c r="B4032" t="inlineStr">
        <is>
          <t>Ammonium chloride ((NH4)Cl)</t>
        </is>
      </c>
      <c r="C4032" t="inlineStr">
        <is>
          <t>Reagent Grade, Purissium, Purum, Puriss, Puris, Reinst</t>
        </is>
      </c>
      <c r="D4032" t="inlineStr">
        <is>
          <t>Measured</t>
        </is>
      </c>
      <c r="E4032" t="inlineStr">
        <is>
          <t>Not coded</t>
        </is>
      </c>
      <c r="F4032"/>
      <c r="G4032"/>
      <c r="H4032"/>
      <c r="I4032"/>
      <c r="J4032"/>
      <c r="K4032"/>
      <c r="L4032" t="inlineStr">
        <is>
          <t>Pimephales promelas</t>
        </is>
      </c>
      <c r="M4032" t="inlineStr">
        <is>
          <t>Fathead Minnow</t>
        </is>
      </c>
      <c r="N4032" t="inlineStr">
        <is>
          <t>Juvenile</t>
        </is>
      </c>
      <c r="O4032"/>
      <c r="P4032"/>
      <c r="Q4032"/>
      <c r="R4032"/>
      <c r="S4032"/>
      <c r="T4032"/>
      <c r="U4032"/>
      <c r="V4032" t="inlineStr">
        <is>
          <t>Flow-through</t>
        </is>
      </c>
      <c r="W4032" t="inlineStr">
        <is>
          <t>Fresh water</t>
        </is>
      </c>
      <c r="X4032" t="inlineStr">
        <is>
          <t>Lab</t>
        </is>
      </c>
      <c r="Y4032"/>
      <c r="Z4032" t="inlineStr">
        <is>
          <t>Total</t>
        </is>
      </c>
      <c r="AA4032"/>
      <c r="AB4032" t="n">
        <v>22.6</v>
      </c>
      <c r="AC4032"/>
      <c r="AD4032" t="n">
        <v>14.43</v>
      </c>
      <c r="AE4032"/>
      <c r="AF4032" t="n">
        <v>32.12</v>
      </c>
      <c r="AG4032" t="inlineStr">
        <is>
          <t>AI mg/L</t>
        </is>
      </c>
      <c r="AH4032" t="inlineStr">
        <is>
          <t>Unionized</t>
        </is>
      </c>
      <c r="AI4032"/>
      <c r="AJ4032" t="n">
        <v>1.48</v>
      </c>
      <c r="AK4032"/>
      <c r="AL4032" t="n">
        <v>1.01</v>
      </c>
      <c r="AM4032"/>
      <c r="AN4032" t="n">
        <v>1.75</v>
      </c>
      <c r="AO4032" t="inlineStr">
        <is>
          <t>AI mg/L</t>
        </is>
      </c>
      <c r="AP4032"/>
      <c r="AQ4032"/>
      <c r="AR4032"/>
      <c r="AS4032"/>
      <c r="AT4032"/>
      <c r="AU4032"/>
      <c r="AV4032"/>
      <c r="AW4032"/>
      <c r="AX4032" t="inlineStr">
        <is>
          <t>Mortality</t>
        </is>
      </c>
      <c r="AY4032" t="inlineStr">
        <is>
          <t>Mortality</t>
        </is>
      </c>
      <c r="AZ4032" t="inlineStr">
        <is>
          <t>LC50</t>
        </is>
      </c>
      <c r="BA4032"/>
      <c r="BB4032" t="n">
        <v>4.0</v>
      </c>
      <c r="BC4032"/>
      <c r="BD4032"/>
      <c r="BE4032"/>
      <c r="BF4032"/>
      <c r="BG4032" t="inlineStr">
        <is>
          <t>Day(s)</t>
        </is>
      </c>
      <c r="BH4032"/>
      <c r="BI4032" t="inlineStr">
        <is>
          <t>DTXSID0020078</t>
        </is>
      </c>
      <c r="BJ4032"/>
      <c r="BK4032"/>
      <c r="BL4032"/>
      <c r="BM4032"/>
      <c r="BN4032"/>
      <c r="BO4032"/>
      <c r="BP4032"/>
      <c r="BQ4032"/>
      <c r="BR4032"/>
      <c r="BS4032"/>
      <c r="BT4032" t="inlineStr">
        <is>
          <t>--</t>
        </is>
      </c>
      <c r="BU4032"/>
      <c r="BV4032"/>
      <c r="BW4032"/>
      <c r="BX4032"/>
      <c r="BY4032"/>
      <c r="BZ4032"/>
      <c r="CA4032" t="inlineStr">
        <is>
          <t>--</t>
        </is>
      </c>
      <c r="CB4032"/>
      <c r="CC4032"/>
      <c r="CD4032"/>
      <c r="CE4032"/>
      <c r="CF4032"/>
      <c r="CG4032"/>
      <c r="CH4032"/>
      <c r="CI4032" t="inlineStr">
        <is>
          <t xml:space="preserve"> NR</t>
        </is>
      </c>
      <c r="CJ4032" t="inlineStr">
        <is>
          <t xml:space="preserve">   NR</t>
        </is>
      </c>
      <c r="CK4032" t="inlineStr">
        <is>
          <t>Reinbold,K.A., and S.M. Pescitelli</t>
        </is>
      </c>
      <c r="CL4032" t="n">
        <v>14556.0</v>
      </c>
      <c r="CM4032" t="inlineStr">
        <is>
          <t>Effects of Cold Temperature on Toxicity of Ammonia to Rainbow Trout, Bluegills and Fathead Minnows</t>
        </is>
      </c>
      <c r="CN4032" t="inlineStr">
        <is>
          <t>Proj.Rep., Contract No.68-01-5832, Illinois Natural History Survey, Champaign, IL:19 p.</t>
        </is>
      </c>
      <c r="CO4032" t="n">
        <v>1982.0</v>
      </c>
      <c r="CP4032" t="inlineStr">
        <is>
          <t>Reinbold,K.A., and S.M. Pescitelli (1982). Effects of Cold Temperature on Toxicity of Ammonia to Rainbow Trout, Bluegills and Fathead Minnows. Proj.Rep., Contract No.68-01-5832, Illinois Natural History Survey, Champaign, IL, 19 p. ECOREF#:14556</t>
        </is>
      </c>
    </row>
    <row r="4033">
      <c r="A4033" t="n">
        <v>1.2125029E7</v>
      </c>
      <c r="B4033" t="inlineStr">
        <is>
          <t>Ammonium chloride ((NH4)Cl)</t>
        </is>
      </c>
      <c r="C4033"/>
      <c r="D4033" t="inlineStr">
        <is>
          <t>Measured</t>
        </is>
      </c>
      <c r="E4033" t="inlineStr">
        <is>
          <t>Not coded</t>
        </is>
      </c>
      <c r="F4033"/>
      <c r="G4033"/>
      <c r="H4033"/>
      <c r="I4033"/>
      <c r="J4033"/>
      <c r="K4033"/>
      <c r="L4033" t="inlineStr">
        <is>
          <t>Pimephales promelas</t>
        </is>
      </c>
      <c r="M4033" t="inlineStr">
        <is>
          <t>Fathead Minnow</t>
        </is>
      </c>
      <c r="N4033"/>
      <c r="O4033"/>
      <c r="P4033"/>
      <c r="Q4033"/>
      <c r="R4033" t="n">
        <v>4.0</v>
      </c>
      <c r="S4033"/>
      <c r="T4033" t="n">
        <v>5.0</v>
      </c>
      <c r="U4033" t="inlineStr">
        <is>
          <t>Month(s)</t>
        </is>
      </c>
      <c r="V4033" t="inlineStr">
        <is>
          <t>Flow-through</t>
        </is>
      </c>
      <c r="W4033" t="inlineStr">
        <is>
          <t>Fresh water</t>
        </is>
      </c>
      <c r="X4033" t="inlineStr">
        <is>
          <t>Lab</t>
        </is>
      </c>
      <c r="Y4033" t="n">
        <v>6.0</v>
      </c>
      <c r="Z4033" t="inlineStr">
        <is>
          <t>Unionized</t>
        </is>
      </c>
      <c r="AA4033"/>
      <c r="AB4033" t="n">
        <v>1.69</v>
      </c>
      <c r="AC4033"/>
      <c r="AD4033" t="n">
        <v>1.467</v>
      </c>
      <c r="AE4033"/>
      <c r="AF4033" t="n">
        <v>2.027</v>
      </c>
      <c r="AG4033" t="inlineStr">
        <is>
          <t>AI mg/L</t>
        </is>
      </c>
      <c r="AH4033"/>
      <c r="AI4033"/>
      <c r="AJ4033"/>
      <c r="AK4033"/>
      <c r="AL4033"/>
      <c r="AM4033"/>
      <c r="AN4033"/>
      <c r="AO4033"/>
      <c r="AP4033"/>
      <c r="AQ4033"/>
      <c r="AR4033"/>
      <c r="AS4033"/>
      <c r="AT4033"/>
      <c r="AU4033"/>
      <c r="AV4033"/>
      <c r="AW4033"/>
      <c r="AX4033" t="inlineStr">
        <is>
          <t>Mortality</t>
        </is>
      </c>
      <c r="AY4033" t="inlineStr">
        <is>
          <t>Mortality</t>
        </is>
      </c>
      <c r="AZ4033" t="inlineStr">
        <is>
          <t>LC50</t>
        </is>
      </c>
      <c r="BA4033"/>
      <c r="BB4033" t="n">
        <v>4.0</v>
      </c>
      <c r="BC4033"/>
      <c r="BD4033"/>
      <c r="BE4033"/>
      <c r="BF4033"/>
      <c r="BG4033" t="inlineStr">
        <is>
          <t>Day(s)</t>
        </is>
      </c>
      <c r="BH4033"/>
      <c r="BI4033" t="inlineStr">
        <is>
          <t>DTXSID0020078</t>
        </is>
      </c>
      <c r="BJ4033"/>
      <c r="BK4033"/>
      <c r="BL4033"/>
      <c r="BM4033"/>
      <c r="BN4033"/>
      <c r="BO4033"/>
      <c r="BP4033"/>
      <c r="BQ4033"/>
      <c r="BR4033"/>
      <c r="BS4033"/>
      <c r="BT4033" t="inlineStr">
        <is>
          <t>--</t>
        </is>
      </c>
      <c r="BU4033"/>
      <c r="BV4033"/>
      <c r="BW4033"/>
      <c r="BX4033"/>
      <c r="BY4033"/>
      <c r="BZ4033"/>
      <c r="CA4033"/>
      <c r="CB4033"/>
      <c r="CC4033"/>
      <c r="CD4033"/>
      <c r="CE4033"/>
      <c r="CF4033"/>
      <c r="CG4033"/>
      <c r="CH4033"/>
      <c r="CI4033" t="inlineStr">
        <is>
          <t xml:space="preserve"> TESTID/8//MSMT/NR//DOSES/0.489/0.842/1.467/2.027/4.998 MG/L//SOURCE/LAB//WTINT/NR//DNUM/6//SEX/NR//TMETH/ASTM//STYPE/ACUTE//ETIME/96 H//AP RATE/NR//SAMPN/NR//WTAT/NR//INTAKE/NR//COMPEP/NR//LD/NR//DW/NR//STST/NR//HMA/NR//NA/NR//CL/NR//DIC/NR//CA/NR//POT/NR//MG/NR//SO4/NR//SULF/NR//</t>
        </is>
      </c>
      <c r="CJ4033" t="inlineStr">
        <is>
          <t xml:space="preserve">   TESTID/8//MSMT/NR//DOSES/0.489/0.842/1.467/2.027/4.998 MG/L//SOURCE/LAB//WTINT/NR//DNUM/6//SEX/NR//TMETH/ASTM//STYPE/ACUTE//ETIME/96 H//AP RATE/NR//SAMPN/NR//WTAT/NR//INTAKE/NR//COMPEP/NR//LD/NR//DW/NR//STST/NR//HMA/NR//NA/NR//CL/NR//DIC/NR//CA/NR//POT/NR//MG/NR//SO4/NR//SULF/NR//</t>
        </is>
      </c>
      <c r="CK4033" t="inlineStr">
        <is>
          <t>DeGraeve,G.M., W.D. Palmer, E.L. Moore, J.J. Coyle, and P.L. Markham</t>
        </is>
      </c>
      <c r="CL4033" t="n">
        <v>88468.0</v>
      </c>
      <c r="CM4033" t="inlineStr">
        <is>
          <t>The Effect of Temperature on the Acute and Chronic Toxicity of Un-ionized Ammonia to Fathead Minnows and Channel Catfish</t>
        </is>
      </c>
      <c r="CN4033" t="inlineStr">
        <is>
          <t>Final Rep.to U.S.EPA by Battelle, Columbus, OH:39 p.</t>
        </is>
      </c>
      <c r="CO4033" t="n">
        <v>1987.0</v>
      </c>
      <c r="CP4033" t="inlineStr">
        <is>
          <t>DeGraeve,G.M., W.D. Palmer, E.L. Moore, J.J. Coyle, and P.L. Markham (1987). The Effect of Temperature on the Acute and Chronic Toxicity of Un-ionized Ammonia to Fathead Minnows and Channel Catfish. Final Rep.to U.S.EPA by Battelle, Columbus, OH, 39 p. ECOREF#:88468</t>
        </is>
      </c>
    </row>
    <row r="4034">
      <c r="A4034" t="n">
        <v>1.2125029E7</v>
      </c>
      <c r="B4034" t="inlineStr">
        <is>
          <t>Ammonium chloride ((NH4)Cl)</t>
        </is>
      </c>
      <c r="C4034" t="inlineStr">
        <is>
          <t>Reagent Grade, Purissium, Purum, Puriss, Puris, Reinst</t>
        </is>
      </c>
      <c r="D4034" t="inlineStr">
        <is>
          <t>Measured</t>
        </is>
      </c>
      <c r="E4034" t="inlineStr">
        <is>
          <t>Not coded</t>
        </is>
      </c>
      <c r="F4034"/>
      <c r="G4034"/>
      <c r="H4034"/>
      <c r="I4034"/>
      <c r="J4034"/>
      <c r="K4034"/>
      <c r="L4034" t="inlineStr">
        <is>
          <t>Pimephales promelas</t>
        </is>
      </c>
      <c r="M4034" t="inlineStr">
        <is>
          <t>Fathead Minnow</t>
        </is>
      </c>
      <c r="N4034"/>
      <c r="O4034"/>
      <c r="P4034"/>
      <c r="Q4034"/>
      <c r="R4034"/>
      <c r="S4034"/>
      <c r="T4034"/>
      <c r="U4034"/>
      <c r="V4034" t="inlineStr">
        <is>
          <t>Flow-through</t>
        </is>
      </c>
      <c r="W4034" t="inlineStr">
        <is>
          <t>Fresh water</t>
        </is>
      </c>
      <c r="X4034" t="inlineStr">
        <is>
          <t>Lab</t>
        </is>
      </c>
      <c r="Y4034"/>
      <c r="Z4034" t="inlineStr">
        <is>
          <t>Total</t>
        </is>
      </c>
      <c r="AA4034"/>
      <c r="AB4034" t="n">
        <v>54.8</v>
      </c>
      <c r="AC4034"/>
      <c r="AD4034" t="n">
        <v>43.8</v>
      </c>
      <c r="AE4034"/>
      <c r="AF4034" t="n">
        <v>68.6</v>
      </c>
      <c r="AG4034" t="inlineStr">
        <is>
          <t>AI mg/L</t>
        </is>
      </c>
      <c r="AH4034" t="inlineStr">
        <is>
          <t>Unionized</t>
        </is>
      </c>
      <c r="AI4034"/>
      <c r="AJ4034" t="n">
        <v>1.37</v>
      </c>
      <c r="AK4034"/>
      <c r="AL4034" t="n">
        <v>1.09</v>
      </c>
      <c r="AM4034"/>
      <c r="AN4034" t="n">
        <v>1.71</v>
      </c>
      <c r="AO4034" t="inlineStr">
        <is>
          <t>AI mg/L</t>
        </is>
      </c>
      <c r="AP4034"/>
      <c r="AQ4034"/>
      <c r="AR4034"/>
      <c r="AS4034"/>
      <c r="AT4034"/>
      <c r="AU4034"/>
      <c r="AV4034"/>
      <c r="AW4034"/>
      <c r="AX4034" t="inlineStr">
        <is>
          <t>Mortality</t>
        </is>
      </c>
      <c r="AY4034" t="inlineStr">
        <is>
          <t>Mortality</t>
        </is>
      </c>
      <c r="AZ4034" t="inlineStr">
        <is>
          <t>LC50</t>
        </is>
      </c>
      <c r="BA4034"/>
      <c r="BB4034" t="n">
        <v>4.0</v>
      </c>
      <c r="BC4034"/>
      <c r="BD4034"/>
      <c r="BE4034"/>
      <c r="BF4034"/>
      <c r="BG4034" t="inlineStr">
        <is>
          <t>Day(s)</t>
        </is>
      </c>
      <c r="BH4034"/>
      <c r="BI4034" t="inlineStr">
        <is>
          <t>DTXSID0020078</t>
        </is>
      </c>
      <c r="BJ4034" t="inlineStr">
        <is>
          <t>10.1577/1548-8659(1983)112&lt;705:ATOATF&gt;2.0.CO;2</t>
        </is>
      </c>
      <c r="BK4034"/>
      <c r="BL4034"/>
      <c r="BM4034"/>
      <c r="BN4034"/>
      <c r="BO4034"/>
      <c r="BP4034"/>
      <c r="BQ4034"/>
      <c r="BR4034"/>
      <c r="BS4034"/>
      <c r="BT4034" t="inlineStr">
        <is>
          <t>--</t>
        </is>
      </c>
      <c r="BU4034"/>
      <c r="BV4034"/>
      <c r="BW4034"/>
      <c r="BX4034"/>
      <c r="BY4034"/>
      <c r="BZ4034"/>
      <c r="CA4034" t="inlineStr">
        <is>
          <t>--</t>
        </is>
      </c>
      <c r="CB4034"/>
      <c r="CC4034"/>
      <c r="CD4034"/>
      <c r="CE4034"/>
      <c r="CF4034"/>
      <c r="CG4034"/>
      <c r="CH4034"/>
      <c r="CI4034" t="inlineStr">
        <is>
          <t xml:space="preserve"> CONTR/NO MORT//</t>
        </is>
      </c>
      <c r="CJ4034" t="inlineStr">
        <is>
          <t xml:space="preserve">   CONTR/NO MORT//</t>
        </is>
      </c>
      <c r="CK4034" t="inlineStr">
        <is>
          <t>Thurston,R.V., R.C. Russo, and G.R. Phillips</t>
        </is>
      </c>
      <c r="CL4034" t="n">
        <v>10130.0</v>
      </c>
      <c r="CM4034" t="inlineStr">
        <is>
          <t>Acute Toxicity of Ammonia to Fathead Minnows</t>
        </is>
      </c>
      <c r="CN4034" t="inlineStr">
        <is>
          <t>Trans. Am. Fish. Soc.112(5): 705-711</t>
        </is>
      </c>
      <c r="CO4034" t="n">
        <v>1983.0</v>
      </c>
      <c r="CP4034" t="inlineStr">
        <is>
          <t>Thurston,R.V., R.C. Russo, and G.R. Phillips (1983). Acute Toxicity of Ammonia to Fathead Minnows. Trans. Am. Fish. Soc., 112, (5), 705-711. doi:10.1577/1548-8659(1983)112&lt;705:ATOATF&gt;2.0.CO;2. ECOREF#:10130</t>
        </is>
      </c>
    </row>
    <row r="4035">
      <c r="A4035" t="n">
        <v>1.2125029E7</v>
      </c>
      <c r="B4035" t="inlineStr">
        <is>
          <t>Ammonium chloride ((NH4)Cl)</t>
        </is>
      </c>
      <c r="C4035" t="inlineStr">
        <is>
          <t>Reagent Grade, Purissium, Purum, Puriss, Puris, Reinst</t>
        </is>
      </c>
      <c r="D4035" t="inlineStr">
        <is>
          <t>Measured</t>
        </is>
      </c>
      <c r="E4035" t="inlineStr">
        <is>
          <t>Not coded</t>
        </is>
      </c>
      <c r="F4035"/>
      <c r="G4035"/>
      <c r="H4035"/>
      <c r="I4035"/>
      <c r="J4035"/>
      <c r="K4035"/>
      <c r="L4035" t="inlineStr">
        <is>
          <t>Pimephales promelas</t>
        </is>
      </c>
      <c r="M4035" t="inlineStr">
        <is>
          <t>Fathead Minnow</t>
        </is>
      </c>
      <c r="N4035"/>
      <c r="O4035"/>
      <c r="P4035"/>
      <c r="Q4035"/>
      <c r="R4035"/>
      <c r="S4035"/>
      <c r="T4035"/>
      <c r="U4035"/>
      <c r="V4035" t="inlineStr">
        <is>
          <t>Flow-through</t>
        </is>
      </c>
      <c r="W4035" t="inlineStr">
        <is>
          <t>Fresh water</t>
        </is>
      </c>
      <c r="X4035" t="inlineStr">
        <is>
          <t>Lab</t>
        </is>
      </c>
      <c r="Y4035"/>
      <c r="Z4035" t="inlineStr">
        <is>
          <t>Total</t>
        </is>
      </c>
      <c r="AA4035"/>
      <c r="AB4035" t="n">
        <v>48.6</v>
      </c>
      <c r="AC4035"/>
      <c r="AD4035" t="n">
        <v>45.8</v>
      </c>
      <c r="AE4035"/>
      <c r="AF4035" t="n">
        <v>51.6</v>
      </c>
      <c r="AG4035" t="inlineStr">
        <is>
          <t>AI mg/L</t>
        </is>
      </c>
      <c r="AH4035" t="inlineStr">
        <is>
          <t>Unionized</t>
        </is>
      </c>
      <c r="AI4035"/>
      <c r="AJ4035" t="n">
        <v>2.73</v>
      </c>
      <c r="AK4035"/>
      <c r="AL4035" t="n">
        <v>2.57</v>
      </c>
      <c r="AM4035"/>
      <c r="AN4035" t="n">
        <v>2.96</v>
      </c>
      <c r="AO4035" t="inlineStr">
        <is>
          <t>AI mg/L</t>
        </is>
      </c>
      <c r="AP4035"/>
      <c r="AQ4035"/>
      <c r="AR4035"/>
      <c r="AS4035"/>
      <c r="AT4035"/>
      <c r="AU4035"/>
      <c r="AV4035"/>
      <c r="AW4035"/>
      <c r="AX4035" t="inlineStr">
        <is>
          <t>Mortality</t>
        </is>
      </c>
      <c r="AY4035" t="inlineStr">
        <is>
          <t>Mortality</t>
        </is>
      </c>
      <c r="AZ4035" t="inlineStr">
        <is>
          <t>LC50</t>
        </is>
      </c>
      <c r="BA4035"/>
      <c r="BB4035" t="n">
        <v>4.0</v>
      </c>
      <c r="BC4035"/>
      <c r="BD4035"/>
      <c r="BE4035"/>
      <c r="BF4035"/>
      <c r="BG4035" t="inlineStr">
        <is>
          <t>Day(s)</t>
        </is>
      </c>
      <c r="BH4035"/>
      <c r="BI4035" t="inlineStr">
        <is>
          <t>DTXSID0020078</t>
        </is>
      </c>
      <c r="BJ4035" t="inlineStr">
        <is>
          <t>10.1577/1548-8659(1983)112&lt;705:ATOATF&gt;2.0.CO;2</t>
        </is>
      </c>
      <c r="BK4035"/>
      <c r="BL4035"/>
      <c r="BM4035"/>
      <c r="BN4035"/>
      <c r="BO4035"/>
      <c r="BP4035"/>
      <c r="BQ4035"/>
      <c r="BR4035"/>
      <c r="BS4035"/>
      <c r="BT4035" t="inlineStr">
        <is>
          <t>--</t>
        </is>
      </c>
      <c r="BU4035"/>
      <c r="BV4035"/>
      <c r="BW4035"/>
      <c r="BX4035"/>
      <c r="BY4035"/>
      <c r="BZ4035"/>
      <c r="CA4035" t="inlineStr">
        <is>
          <t>--</t>
        </is>
      </c>
      <c r="CB4035"/>
      <c r="CC4035"/>
      <c r="CD4035"/>
      <c r="CE4035"/>
      <c r="CF4035"/>
      <c r="CG4035"/>
      <c r="CH4035"/>
      <c r="CI4035" t="inlineStr">
        <is>
          <t xml:space="preserve"> CONTR/NO MORT//</t>
        </is>
      </c>
      <c r="CJ4035" t="inlineStr">
        <is>
          <t xml:space="preserve">   CONTR/NO MORT//</t>
        </is>
      </c>
      <c r="CK4035" t="inlineStr">
        <is>
          <t>Thurston,R.V., R.C. Russo, and G.R. Phillips</t>
        </is>
      </c>
      <c r="CL4035" t="n">
        <v>10130.0</v>
      </c>
      <c r="CM4035" t="inlineStr">
        <is>
          <t>Acute Toxicity of Ammonia to Fathead Minnows</t>
        </is>
      </c>
      <c r="CN4035" t="inlineStr">
        <is>
          <t>Trans. Am. Fish. Soc.112(5): 705-711</t>
        </is>
      </c>
      <c r="CO4035" t="n">
        <v>1983.0</v>
      </c>
      <c r="CP4035" t="inlineStr">
        <is>
          <t>Thurston,R.V., R.C. Russo, and G.R. Phillips (1983). Acute Toxicity of Ammonia to Fathead Minnows. Trans. Am. Fish. Soc., 112, (5), 705-711. doi:10.1577/1548-8659(1983)112&lt;705:ATOATF&gt;2.0.CO;2. ECOREF#:10130</t>
        </is>
      </c>
    </row>
    <row r="4036">
      <c r="A4036" t="n">
        <v>1.2125029E7</v>
      </c>
      <c r="B4036" t="inlineStr">
        <is>
          <t>Ammonium chloride ((NH4)Cl)</t>
        </is>
      </c>
      <c r="C4036"/>
      <c r="D4036" t="inlineStr">
        <is>
          <t>Measured</t>
        </is>
      </c>
      <c r="E4036" t="inlineStr">
        <is>
          <t>Not coded</t>
        </is>
      </c>
      <c r="F4036"/>
      <c r="G4036"/>
      <c r="H4036"/>
      <c r="I4036"/>
      <c r="J4036"/>
      <c r="K4036"/>
      <c r="L4036" t="inlineStr">
        <is>
          <t>Pimephales promelas</t>
        </is>
      </c>
      <c r="M4036" t="inlineStr">
        <is>
          <t>Fathead Minnow</t>
        </is>
      </c>
      <c r="N4036" t="inlineStr">
        <is>
          <t>Larva</t>
        </is>
      </c>
      <c r="O4036"/>
      <c r="P4036"/>
      <c r="Q4036"/>
      <c r="R4036"/>
      <c r="S4036"/>
      <c r="T4036"/>
      <c r="U4036"/>
      <c r="V4036" t="inlineStr">
        <is>
          <t>Flow-through</t>
        </is>
      </c>
      <c r="W4036" t="inlineStr">
        <is>
          <t>Fresh water</t>
        </is>
      </c>
      <c r="X4036" t="inlineStr">
        <is>
          <t>Lab</t>
        </is>
      </c>
      <c r="Y4036"/>
      <c r="Z4036" t="inlineStr">
        <is>
          <t>Unionized</t>
        </is>
      </c>
      <c r="AA4036"/>
      <c r="AB4036" t="n">
        <v>0.19</v>
      </c>
      <c r="AC4036"/>
      <c r="AD4036"/>
      <c r="AE4036"/>
      <c r="AF4036"/>
      <c r="AG4036" t="inlineStr">
        <is>
          <t>AI mg/L</t>
        </is>
      </c>
      <c r="AH4036"/>
      <c r="AI4036"/>
      <c r="AJ4036"/>
      <c r="AK4036"/>
      <c r="AL4036"/>
      <c r="AM4036"/>
      <c r="AN4036"/>
      <c r="AO4036"/>
      <c r="AP4036"/>
      <c r="AQ4036"/>
      <c r="AR4036"/>
      <c r="AS4036"/>
      <c r="AT4036"/>
      <c r="AU4036"/>
      <c r="AV4036"/>
      <c r="AW4036"/>
      <c r="AX4036" t="inlineStr">
        <is>
          <t>Mortality</t>
        </is>
      </c>
      <c r="AY4036" t="inlineStr">
        <is>
          <t>Mortality</t>
        </is>
      </c>
      <c r="AZ4036" t="inlineStr">
        <is>
          <t>LC50</t>
        </is>
      </c>
      <c r="BA4036"/>
      <c r="BB4036" t="n">
        <v>4.0</v>
      </c>
      <c r="BC4036"/>
      <c r="BD4036"/>
      <c r="BE4036"/>
      <c r="BF4036"/>
      <c r="BG4036" t="inlineStr">
        <is>
          <t>Day(s)</t>
        </is>
      </c>
      <c r="BH4036"/>
      <c r="BI4036" t="inlineStr">
        <is>
          <t>DTXSID0020078</t>
        </is>
      </c>
      <c r="BJ4036"/>
      <c r="BK4036"/>
      <c r="BL4036"/>
      <c r="BM4036"/>
      <c r="BN4036"/>
      <c r="BO4036"/>
      <c r="BP4036"/>
      <c r="BQ4036"/>
      <c r="BR4036"/>
      <c r="BS4036"/>
      <c r="BT4036" t="inlineStr">
        <is>
          <t>--</t>
        </is>
      </c>
      <c r="BU4036"/>
      <c r="BV4036"/>
      <c r="BW4036"/>
      <c r="BX4036"/>
      <c r="BY4036"/>
      <c r="BZ4036"/>
      <c r="CA4036"/>
      <c r="CB4036"/>
      <c r="CC4036"/>
      <c r="CD4036"/>
      <c r="CE4036"/>
      <c r="CF4036"/>
      <c r="CG4036"/>
      <c r="CH4036"/>
      <c r="CI4036"/>
      <c r="CJ4036"/>
      <c r="CK4036" t="inlineStr">
        <is>
          <t>Nimmo,D.W.R., D. Link, L.P. Parrish, G.J. Rodriguez, W. Wuerthele, and P.H. Davies</t>
        </is>
      </c>
      <c r="CL4036" t="n">
        <v>69474.0</v>
      </c>
      <c r="CM4036" t="inlineStr">
        <is>
          <t>Comparison of On-Site and Laboratory Toxicity Tests:  Derivation of Site-Specific Criteria for Un-Ionized Ammonia in a Colorado Transitional Stream</t>
        </is>
      </c>
      <c r="CN4036" t="inlineStr">
        <is>
          <t>Environ. Toxicol. Chem.8(12): 1177-1189</t>
        </is>
      </c>
      <c r="CO4036" t="n">
        <v>1989.0</v>
      </c>
      <c r="CP4036" t="inlineStr">
        <is>
          <t>Nimmo,D.W.R., D. Link, L.P. Parrish, G.J. Rodriguez, W. Wuerthele, and P.H. Davies (1989). Comparison of On-Site and Laboratory Toxicity Tests:  Derivation of Site-Specific Criteria for Un-Ionized Ammonia in a Colorado Transitional Stream. Environ. Toxicol. Chem., 8, (12), 1177-1189. ECOREF#:69474</t>
        </is>
      </c>
    </row>
    <row r="4037">
      <c r="A4037" t="n">
        <v>1.2125029E7</v>
      </c>
      <c r="B4037" t="inlineStr">
        <is>
          <t>Ammonium chloride ((NH4)Cl)</t>
        </is>
      </c>
      <c r="C4037"/>
      <c r="D4037" t="inlineStr">
        <is>
          <t>Measured</t>
        </is>
      </c>
      <c r="E4037" t="inlineStr">
        <is>
          <t>Not coded</t>
        </is>
      </c>
      <c r="F4037"/>
      <c r="G4037"/>
      <c r="H4037"/>
      <c r="I4037"/>
      <c r="J4037"/>
      <c r="K4037"/>
      <c r="L4037" t="inlineStr">
        <is>
          <t>Pimephales promelas</t>
        </is>
      </c>
      <c r="M4037" t="inlineStr">
        <is>
          <t>Fathead Minnow</t>
        </is>
      </c>
      <c r="N4037"/>
      <c r="O4037"/>
      <c r="P4037"/>
      <c r="Q4037"/>
      <c r="R4037" t="n">
        <v>4.0</v>
      </c>
      <c r="S4037"/>
      <c r="T4037" t="n">
        <v>5.0</v>
      </c>
      <c r="U4037" t="inlineStr">
        <is>
          <t>Month(s)</t>
        </is>
      </c>
      <c r="V4037" t="inlineStr">
        <is>
          <t>Flow-through</t>
        </is>
      </c>
      <c r="W4037" t="inlineStr">
        <is>
          <t>Fresh water</t>
        </is>
      </c>
      <c r="X4037" t="inlineStr">
        <is>
          <t>Lab</t>
        </is>
      </c>
      <c r="Y4037" t="n">
        <v>6.0</v>
      </c>
      <c r="Z4037" t="inlineStr">
        <is>
          <t>Unionized</t>
        </is>
      </c>
      <c r="AA4037"/>
      <c r="AB4037" t="n">
        <v>1.6</v>
      </c>
      <c r="AC4037"/>
      <c r="AD4037" t="n">
        <v>0.866</v>
      </c>
      <c r="AE4037"/>
      <c r="AF4037" t="n">
        <v>2.409</v>
      </c>
      <c r="AG4037" t="inlineStr">
        <is>
          <t>AI mg/L</t>
        </is>
      </c>
      <c r="AH4037"/>
      <c r="AI4037"/>
      <c r="AJ4037"/>
      <c r="AK4037"/>
      <c r="AL4037"/>
      <c r="AM4037"/>
      <c r="AN4037"/>
      <c r="AO4037"/>
      <c r="AP4037"/>
      <c r="AQ4037"/>
      <c r="AR4037"/>
      <c r="AS4037"/>
      <c r="AT4037"/>
      <c r="AU4037"/>
      <c r="AV4037"/>
      <c r="AW4037"/>
      <c r="AX4037" t="inlineStr">
        <is>
          <t>Mortality</t>
        </is>
      </c>
      <c r="AY4037" t="inlineStr">
        <is>
          <t>Mortality</t>
        </is>
      </c>
      <c r="AZ4037" t="inlineStr">
        <is>
          <t>LC50</t>
        </is>
      </c>
      <c r="BA4037"/>
      <c r="BB4037" t="n">
        <v>4.0</v>
      </c>
      <c r="BC4037"/>
      <c r="BD4037"/>
      <c r="BE4037"/>
      <c r="BF4037"/>
      <c r="BG4037" t="inlineStr">
        <is>
          <t>Day(s)</t>
        </is>
      </c>
      <c r="BH4037"/>
      <c r="BI4037" t="inlineStr">
        <is>
          <t>DTXSID0020078</t>
        </is>
      </c>
      <c r="BJ4037"/>
      <c r="BK4037"/>
      <c r="BL4037"/>
      <c r="BM4037"/>
      <c r="BN4037"/>
      <c r="BO4037"/>
      <c r="BP4037"/>
      <c r="BQ4037"/>
      <c r="BR4037"/>
      <c r="BS4037"/>
      <c r="BT4037" t="inlineStr">
        <is>
          <t>--</t>
        </is>
      </c>
      <c r="BU4037"/>
      <c r="BV4037"/>
      <c r="BW4037"/>
      <c r="BX4037"/>
      <c r="BY4037"/>
      <c r="BZ4037"/>
      <c r="CA4037"/>
      <c r="CB4037"/>
      <c r="CC4037"/>
      <c r="CD4037"/>
      <c r="CE4037"/>
      <c r="CF4037"/>
      <c r="CG4037"/>
      <c r="CH4037"/>
      <c r="CI4037" t="inlineStr">
        <is>
          <t xml:space="preserve"> TESTID/6//MSMT/NR//DOSES/0.324/0.565/1.026/1.714/3.512 MG/L//SOURCE/LAB//WTINT/NR//DNUM/6//SEX/NR//TMETH/ASTM//STYPE/ACUTE//ETIME/96 H//AP RATE/NR//SAMPN/NR//WTAT/NR//INTAKE/NR//COMPEP/NR//LD/NR//DW/NR//STST/NR//HMA/NR//NA/NR//CL/NR//DIC/NR//CA/NR//POT/NR//MG/NR//SO4/NR//SULF/NR//</t>
        </is>
      </c>
      <c r="CJ4037" t="inlineStr">
        <is>
          <t xml:space="preserve">   TESTID/6//MSMT/NR//DOSES/0.324/0.565/1.026/1.714/3.512 MG/L//SOURCE/LAB//WTINT/NR//DNUM/6//SEX/NR//TMETH/ASTM//STYPE/ACUTE//ETIME/96 H//AP RATE/NR//SAMPN/NR//WTAT/NR//INTAKE/NR//COMPEP/NR//LD/NR//DW/NR//STST/NR//HMA/NR//NA/NR//CL/NR//DIC/NR//CA/NR//POT/NR//MG/NR//SO4/NR//SULF/NR//</t>
        </is>
      </c>
      <c r="CK4037" t="inlineStr">
        <is>
          <t>DeGraeve,G.M., W.D. Palmer, E.L. Moore, J.J. Coyle, and P.L. Markham</t>
        </is>
      </c>
      <c r="CL4037" t="n">
        <v>88468.0</v>
      </c>
      <c r="CM4037" t="inlineStr">
        <is>
          <t>The Effect of Temperature on the Acute and Chronic Toxicity of Un-ionized Ammonia to Fathead Minnows and Channel Catfish</t>
        </is>
      </c>
      <c r="CN4037" t="inlineStr">
        <is>
          <t>Final Rep.to U.S.EPA by Battelle, Columbus, OH:39 p.</t>
        </is>
      </c>
      <c r="CO4037" t="n">
        <v>1987.0</v>
      </c>
      <c r="CP4037" t="inlineStr">
        <is>
          <t>DeGraeve,G.M., W.D. Palmer, E.L. Moore, J.J. Coyle, and P.L. Markham (1987). The Effect of Temperature on the Acute and Chronic Toxicity of Un-ionized Ammonia to Fathead Minnows and Channel Catfish. Final Rep.to U.S.EPA by Battelle, Columbus, OH, 39 p. ECOREF#:88468</t>
        </is>
      </c>
    </row>
    <row r="4038">
      <c r="A4038" t="n">
        <v>1.2125029E7</v>
      </c>
      <c r="B4038" t="inlineStr">
        <is>
          <t>Ammonium chloride ((NH4)Cl)</t>
        </is>
      </c>
      <c r="C4038" t="inlineStr">
        <is>
          <t>Reagent Grade, Purissium, Purum, Puriss, Puris, Reinst</t>
        </is>
      </c>
      <c r="D4038" t="inlineStr">
        <is>
          <t>Measured</t>
        </is>
      </c>
      <c r="E4038" t="inlineStr">
        <is>
          <t>Not coded</t>
        </is>
      </c>
      <c r="F4038"/>
      <c r="G4038"/>
      <c r="H4038"/>
      <c r="I4038"/>
      <c r="J4038"/>
      <c r="K4038"/>
      <c r="L4038" t="inlineStr">
        <is>
          <t>Pimephales promelas</t>
        </is>
      </c>
      <c r="M4038" t="inlineStr">
        <is>
          <t>Fathead Minnow</t>
        </is>
      </c>
      <c r="N4038"/>
      <c r="O4038"/>
      <c r="P4038"/>
      <c r="Q4038"/>
      <c r="R4038"/>
      <c r="S4038"/>
      <c r="T4038"/>
      <c r="U4038"/>
      <c r="V4038" t="inlineStr">
        <is>
          <t>Flow-through</t>
        </is>
      </c>
      <c r="W4038" t="inlineStr">
        <is>
          <t>Fresh water</t>
        </is>
      </c>
      <c r="X4038" t="inlineStr">
        <is>
          <t>Lab</t>
        </is>
      </c>
      <c r="Y4038"/>
      <c r="Z4038" t="inlineStr">
        <is>
          <t>Total</t>
        </is>
      </c>
      <c r="AA4038"/>
      <c r="AB4038" t="n">
        <v>42.2</v>
      </c>
      <c r="AC4038"/>
      <c r="AD4038" t="n">
        <v>39.4</v>
      </c>
      <c r="AE4038"/>
      <c r="AF4038" t="n">
        <v>45.2</v>
      </c>
      <c r="AG4038" t="inlineStr">
        <is>
          <t>AI mg/L</t>
        </is>
      </c>
      <c r="AH4038" t="inlineStr">
        <is>
          <t>Unionized</t>
        </is>
      </c>
      <c r="AI4038"/>
      <c r="AJ4038" t="n">
        <v>1.18</v>
      </c>
      <c r="AK4038"/>
      <c r="AL4038" t="n">
        <v>1.1</v>
      </c>
      <c r="AM4038"/>
      <c r="AN4038" t="n">
        <v>1.27</v>
      </c>
      <c r="AO4038" t="inlineStr">
        <is>
          <t>AI mg/L</t>
        </is>
      </c>
      <c r="AP4038"/>
      <c r="AQ4038"/>
      <c r="AR4038"/>
      <c r="AS4038"/>
      <c r="AT4038"/>
      <c r="AU4038"/>
      <c r="AV4038"/>
      <c r="AW4038"/>
      <c r="AX4038" t="inlineStr">
        <is>
          <t>Mortality</t>
        </is>
      </c>
      <c r="AY4038" t="inlineStr">
        <is>
          <t>Mortality</t>
        </is>
      </c>
      <c r="AZ4038" t="inlineStr">
        <is>
          <t>LC50</t>
        </is>
      </c>
      <c r="BA4038"/>
      <c r="BB4038" t="n">
        <v>4.0</v>
      </c>
      <c r="BC4038"/>
      <c r="BD4038"/>
      <c r="BE4038"/>
      <c r="BF4038"/>
      <c r="BG4038" t="inlineStr">
        <is>
          <t>Day(s)</t>
        </is>
      </c>
      <c r="BH4038"/>
      <c r="BI4038" t="inlineStr">
        <is>
          <t>DTXSID0020078</t>
        </is>
      </c>
      <c r="BJ4038" t="inlineStr">
        <is>
          <t>10.1577/1548-8659(1983)112&lt;705:ATOATF&gt;2.0.CO;2</t>
        </is>
      </c>
      <c r="BK4038"/>
      <c r="BL4038"/>
      <c r="BM4038"/>
      <c r="BN4038"/>
      <c r="BO4038"/>
      <c r="BP4038"/>
      <c r="BQ4038"/>
      <c r="BR4038"/>
      <c r="BS4038"/>
      <c r="BT4038" t="inlineStr">
        <is>
          <t>--</t>
        </is>
      </c>
      <c r="BU4038"/>
      <c r="BV4038"/>
      <c r="BW4038"/>
      <c r="BX4038"/>
      <c r="BY4038"/>
      <c r="BZ4038"/>
      <c r="CA4038" t="inlineStr">
        <is>
          <t>--</t>
        </is>
      </c>
      <c r="CB4038"/>
      <c r="CC4038"/>
      <c r="CD4038"/>
      <c r="CE4038"/>
      <c r="CF4038"/>
      <c r="CG4038"/>
      <c r="CH4038"/>
      <c r="CI4038" t="inlineStr">
        <is>
          <t xml:space="preserve"> CONTR/NO MORT//</t>
        </is>
      </c>
      <c r="CJ4038" t="inlineStr">
        <is>
          <t xml:space="preserve">   CONTR/NO MORT//</t>
        </is>
      </c>
      <c r="CK4038" t="inlineStr">
        <is>
          <t>Thurston,R.V., R.C. Russo, and G.R. Phillips</t>
        </is>
      </c>
      <c r="CL4038" t="n">
        <v>10130.0</v>
      </c>
      <c r="CM4038" t="inlineStr">
        <is>
          <t>Acute Toxicity of Ammonia to Fathead Minnows</t>
        </is>
      </c>
      <c r="CN4038" t="inlineStr">
        <is>
          <t>Trans. Am. Fish. Soc.112(5): 705-711</t>
        </is>
      </c>
      <c r="CO4038" t="n">
        <v>1983.0</v>
      </c>
      <c r="CP4038" t="inlineStr">
        <is>
          <t>Thurston,R.V., R.C. Russo, and G.R. Phillips (1983). Acute Toxicity of Ammonia to Fathead Minnows. Trans. Am. Fish. Soc., 112, (5), 705-711. doi:10.1577/1548-8659(1983)112&lt;705:ATOATF&gt;2.0.CO;2. ECOREF#:10130</t>
        </is>
      </c>
    </row>
    <row r="4039">
      <c r="A4039" t="n">
        <v>1.2125029E7</v>
      </c>
      <c r="B4039" t="inlineStr">
        <is>
          <t>Ammonium chloride ((NH4)Cl)</t>
        </is>
      </c>
      <c r="C4039" t="inlineStr">
        <is>
          <t>Reagent Grade, Purissium, Purum, Puriss, Puris, Reinst</t>
        </is>
      </c>
      <c r="D4039" t="inlineStr">
        <is>
          <t>Measured</t>
        </is>
      </c>
      <c r="E4039" t="inlineStr">
        <is>
          <t>Not coded</t>
        </is>
      </c>
      <c r="F4039"/>
      <c r="G4039"/>
      <c r="H4039"/>
      <c r="I4039"/>
      <c r="J4039"/>
      <c r="K4039"/>
      <c r="L4039" t="inlineStr">
        <is>
          <t>Pimephales promelas</t>
        </is>
      </c>
      <c r="M4039" t="inlineStr">
        <is>
          <t>Fathead Minnow</t>
        </is>
      </c>
      <c r="N4039"/>
      <c r="O4039"/>
      <c r="P4039"/>
      <c r="Q4039"/>
      <c r="R4039"/>
      <c r="S4039"/>
      <c r="T4039"/>
      <c r="U4039"/>
      <c r="V4039" t="inlineStr">
        <is>
          <t>Flow-through</t>
        </is>
      </c>
      <c r="W4039" t="inlineStr">
        <is>
          <t>Fresh water</t>
        </is>
      </c>
      <c r="X4039" t="inlineStr">
        <is>
          <t>Lab</t>
        </is>
      </c>
      <c r="Y4039"/>
      <c r="Z4039" t="inlineStr">
        <is>
          <t>Total</t>
        </is>
      </c>
      <c r="AA4039"/>
      <c r="AB4039" t="n">
        <v>92.1</v>
      </c>
      <c r="AC4039"/>
      <c r="AD4039" t="n">
        <v>84.6</v>
      </c>
      <c r="AE4039"/>
      <c r="AF4039" t="n">
        <v>100.0</v>
      </c>
      <c r="AG4039" t="inlineStr">
        <is>
          <t>AI mg/L</t>
        </is>
      </c>
      <c r="AH4039" t="inlineStr">
        <is>
          <t>Unionized</t>
        </is>
      </c>
      <c r="AI4039"/>
      <c r="AJ4039" t="n">
        <v>0.983</v>
      </c>
      <c r="AK4039"/>
      <c r="AL4039" t="n">
        <v>0.903</v>
      </c>
      <c r="AM4039"/>
      <c r="AN4039" t="n">
        <v>1.07</v>
      </c>
      <c r="AO4039" t="inlineStr">
        <is>
          <t>AI mg/L</t>
        </is>
      </c>
      <c r="AP4039"/>
      <c r="AQ4039"/>
      <c r="AR4039"/>
      <c r="AS4039"/>
      <c r="AT4039"/>
      <c r="AU4039"/>
      <c r="AV4039"/>
      <c r="AW4039"/>
      <c r="AX4039" t="inlineStr">
        <is>
          <t>Mortality</t>
        </is>
      </c>
      <c r="AY4039" t="inlineStr">
        <is>
          <t>Mortality</t>
        </is>
      </c>
      <c r="AZ4039" t="inlineStr">
        <is>
          <t>LC50</t>
        </is>
      </c>
      <c r="BA4039"/>
      <c r="BB4039" t="n">
        <v>4.0</v>
      </c>
      <c r="BC4039"/>
      <c r="BD4039"/>
      <c r="BE4039"/>
      <c r="BF4039"/>
      <c r="BG4039" t="inlineStr">
        <is>
          <t>Day(s)</t>
        </is>
      </c>
      <c r="BH4039"/>
      <c r="BI4039" t="inlineStr">
        <is>
          <t>DTXSID0020078</t>
        </is>
      </c>
      <c r="BJ4039" t="inlineStr">
        <is>
          <t>10.1577/1548-8659(1983)112&lt;705:ATOATF&gt;2.0.CO;2</t>
        </is>
      </c>
      <c r="BK4039"/>
      <c r="BL4039"/>
      <c r="BM4039"/>
      <c r="BN4039"/>
      <c r="BO4039"/>
      <c r="BP4039"/>
      <c r="BQ4039"/>
      <c r="BR4039"/>
      <c r="BS4039"/>
      <c r="BT4039" t="inlineStr">
        <is>
          <t>--</t>
        </is>
      </c>
      <c r="BU4039"/>
      <c r="BV4039"/>
      <c r="BW4039"/>
      <c r="BX4039"/>
      <c r="BY4039"/>
      <c r="BZ4039"/>
      <c r="CA4039" t="inlineStr">
        <is>
          <t>--</t>
        </is>
      </c>
      <c r="CB4039"/>
      <c r="CC4039"/>
      <c r="CD4039"/>
      <c r="CE4039"/>
      <c r="CF4039"/>
      <c r="CG4039"/>
      <c r="CH4039"/>
      <c r="CI4039" t="inlineStr">
        <is>
          <t xml:space="preserve"> CONTR/NO MORT//</t>
        </is>
      </c>
      <c r="CJ4039" t="inlineStr">
        <is>
          <t xml:space="preserve">   CONTR/NO MORT//</t>
        </is>
      </c>
      <c r="CK4039" t="inlineStr">
        <is>
          <t>Thurston,R.V., R.C. Russo, and G.R. Phillips</t>
        </is>
      </c>
      <c r="CL4039" t="n">
        <v>10130.0</v>
      </c>
      <c r="CM4039" t="inlineStr">
        <is>
          <t>Acute Toxicity of Ammonia to Fathead Minnows</t>
        </is>
      </c>
      <c r="CN4039" t="inlineStr">
        <is>
          <t>Trans. Am. Fish. Soc.112(5): 705-711</t>
        </is>
      </c>
      <c r="CO4039" t="n">
        <v>1983.0</v>
      </c>
      <c r="CP4039" t="inlineStr">
        <is>
          <t>Thurston,R.V., R.C. Russo, and G.R. Phillips (1983). Acute Toxicity of Ammonia to Fathead Minnows. Trans. Am. Fish. Soc., 112, (5), 705-711. doi:10.1577/1548-8659(1983)112&lt;705:ATOATF&gt;2.0.CO;2. ECOREF#:10130</t>
        </is>
      </c>
    </row>
    <row r="4040">
      <c r="A4040" t="n">
        <v>1.2125029E7</v>
      </c>
      <c r="B4040" t="inlineStr">
        <is>
          <t>Ammonium chloride ((NH4)Cl)</t>
        </is>
      </c>
      <c r="C4040" t="inlineStr">
        <is>
          <t>Reagent Grade, Purissium, Purum, Puriss, Puris, Reinst</t>
        </is>
      </c>
      <c r="D4040" t="inlineStr">
        <is>
          <t>Measured</t>
        </is>
      </c>
      <c r="E4040" t="inlineStr">
        <is>
          <t>Not coded</t>
        </is>
      </c>
      <c r="F4040"/>
      <c r="G4040"/>
      <c r="H4040"/>
      <c r="I4040"/>
      <c r="J4040"/>
      <c r="K4040"/>
      <c r="L4040" t="inlineStr">
        <is>
          <t>Pimephales promelas</t>
        </is>
      </c>
      <c r="M4040" t="inlineStr">
        <is>
          <t>Fathead Minnow</t>
        </is>
      </c>
      <c r="N4040"/>
      <c r="O4040"/>
      <c r="P4040"/>
      <c r="Q4040"/>
      <c r="R4040"/>
      <c r="S4040"/>
      <c r="T4040"/>
      <c r="U4040"/>
      <c r="V4040" t="inlineStr">
        <is>
          <t>Static</t>
        </is>
      </c>
      <c r="W4040" t="inlineStr">
        <is>
          <t>Fresh water</t>
        </is>
      </c>
      <c r="X4040" t="inlineStr">
        <is>
          <t>Lab</t>
        </is>
      </c>
      <c r="Y4040"/>
      <c r="Z4040" t="inlineStr">
        <is>
          <t>Unionized</t>
        </is>
      </c>
      <c r="AA4040"/>
      <c r="AB4040" t="n">
        <v>0.49</v>
      </c>
      <c r="AC4040"/>
      <c r="AD4040" t="n">
        <v>0.44</v>
      </c>
      <c r="AE4040"/>
      <c r="AF4040" t="n">
        <v>0.53</v>
      </c>
      <c r="AG4040" t="inlineStr">
        <is>
          <t>AI mg/L</t>
        </is>
      </c>
      <c r="AH4040"/>
      <c r="AI4040"/>
      <c r="AJ4040"/>
      <c r="AK4040"/>
      <c r="AL4040"/>
      <c r="AM4040"/>
      <c r="AN4040"/>
      <c r="AO4040"/>
      <c r="AP4040"/>
      <c r="AQ4040"/>
      <c r="AR4040"/>
      <c r="AS4040"/>
      <c r="AT4040"/>
      <c r="AU4040"/>
      <c r="AV4040"/>
      <c r="AW4040"/>
      <c r="AX4040" t="inlineStr">
        <is>
          <t>Mortality</t>
        </is>
      </c>
      <c r="AY4040" t="inlineStr">
        <is>
          <t>Mortality</t>
        </is>
      </c>
      <c r="AZ4040" t="inlineStr">
        <is>
          <t>LC50</t>
        </is>
      </c>
      <c r="BA4040"/>
      <c r="BB4040" t="n">
        <v>4.0</v>
      </c>
      <c r="BC4040"/>
      <c r="BD4040"/>
      <c r="BE4040"/>
      <c r="BF4040"/>
      <c r="BG4040" t="inlineStr">
        <is>
          <t>Day(s)</t>
        </is>
      </c>
      <c r="BH4040" t="inlineStr">
        <is>
          <t>Granule, granular</t>
        </is>
      </c>
      <c r="BI4040" t="inlineStr">
        <is>
          <t>DTXSID0020078</t>
        </is>
      </c>
      <c r="BJ4040"/>
      <c r="BK4040"/>
      <c r="BL4040"/>
      <c r="BM4040"/>
      <c r="BN4040"/>
      <c r="BO4040"/>
      <c r="BP4040"/>
      <c r="BQ4040"/>
      <c r="BR4040"/>
      <c r="BS4040"/>
      <c r="BT4040" t="inlineStr">
        <is>
          <t>--</t>
        </is>
      </c>
      <c r="BU4040"/>
      <c r="BV4040"/>
      <c r="BW4040"/>
      <c r="BX4040"/>
      <c r="BY4040"/>
      <c r="BZ4040"/>
      <c r="CA4040"/>
      <c r="CB4040"/>
      <c r="CC4040"/>
      <c r="CD4040"/>
      <c r="CE4040"/>
      <c r="CF4040"/>
      <c r="CG4040"/>
      <c r="CH4040"/>
      <c r="CI4040"/>
      <c r="CJ4040"/>
      <c r="CK4040" t="inlineStr">
        <is>
          <t>EA Engineering</t>
        </is>
      </c>
      <c r="CL4040" t="n">
        <v>60011.0</v>
      </c>
      <c r="CM4040" t="inlineStr">
        <is>
          <t>Proposed Modified Effluent Limitations for Ammonia: Application for a 301 (g) Demonstration for the Sparrows Point Plant</t>
        </is>
      </c>
      <c r="CN4040" t="inlineStr">
        <is>
          <t>E.A.Rep.BET54E, Prepared for Bethlehem Steel Corp., Sparrows Point, MD:243 p.</t>
        </is>
      </c>
      <c r="CO4040" t="n">
        <v>1985.0</v>
      </c>
      <c r="CP4040" t="inlineStr">
        <is>
          <t>EA Engineering (1985). Proposed Modified Effluent Limitations for Ammonia: Application for a 301 (g) Demonstration for the Sparrows Point Plant. E.A.Rep.BET54E, Prepared for Bethlehem Steel Corp., Sparrows Point, MD, 243 p. ECOREF#:60011</t>
        </is>
      </c>
    </row>
    <row r="4041">
      <c r="A4041" t="n">
        <v>1.2125029E7</v>
      </c>
      <c r="B4041" t="inlineStr">
        <is>
          <t>Ammonium chloride ((NH4)Cl)</t>
        </is>
      </c>
      <c r="C4041" t="inlineStr">
        <is>
          <t>Reagent Grade, Purissium, Purum, Puriss, Puris, Reinst</t>
        </is>
      </c>
      <c r="D4041" t="inlineStr">
        <is>
          <t>Measured</t>
        </is>
      </c>
      <c r="E4041" t="inlineStr">
        <is>
          <t>Not coded</t>
        </is>
      </c>
      <c r="F4041"/>
      <c r="G4041"/>
      <c r="H4041"/>
      <c r="I4041"/>
      <c r="J4041"/>
      <c r="K4041"/>
      <c r="L4041" t="inlineStr">
        <is>
          <t>Pimephales promelas</t>
        </is>
      </c>
      <c r="M4041" t="inlineStr">
        <is>
          <t>Fathead Minnow</t>
        </is>
      </c>
      <c r="N4041" t="inlineStr">
        <is>
          <t>Juvenile</t>
        </is>
      </c>
      <c r="O4041"/>
      <c r="P4041"/>
      <c r="Q4041"/>
      <c r="R4041"/>
      <c r="S4041"/>
      <c r="T4041"/>
      <c r="U4041"/>
      <c r="V4041" t="inlineStr">
        <is>
          <t>Flow-through</t>
        </is>
      </c>
      <c r="W4041" t="inlineStr">
        <is>
          <t>Fresh water</t>
        </is>
      </c>
      <c r="X4041" t="inlineStr">
        <is>
          <t>Lab</t>
        </is>
      </c>
      <c r="Y4041"/>
      <c r="Z4041" t="inlineStr">
        <is>
          <t>Total</t>
        </is>
      </c>
      <c r="AA4041"/>
      <c r="AB4041" t="n">
        <v>14.57</v>
      </c>
      <c r="AC4041"/>
      <c r="AD4041"/>
      <c r="AE4041"/>
      <c r="AF4041"/>
      <c r="AG4041" t="inlineStr">
        <is>
          <t>AI mg/L</t>
        </is>
      </c>
      <c r="AH4041" t="inlineStr">
        <is>
          <t>Unionized</t>
        </is>
      </c>
      <c r="AI4041"/>
      <c r="AJ4041" t="n">
        <v>0.571</v>
      </c>
      <c r="AK4041"/>
      <c r="AL4041"/>
      <c r="AM4041"/>
      <c r="AN4041"/>
      <c r="AO4041" t="inlineStr">
        <is>
          <t>AI mg/L</t>
        </is>
      </c>
      <c r="AP4041"/>
      <c r="AQ4041"/>
      <c r="AR4041"/>
      <c r="AS4041"/>
      <c r="AT4041"/>
      <c r="AU4041"/>
      <c r="AV4041"/>
      <c r="AW4041"/>
      <c r="AX4041" t="inlineStr">
        <is>
          <t>Mortality</t>
        </is>
      </c>
      <c r="AY4041" t="inlineStr">
        <is>
          <t>Mortality</t>
        </is>
      </c>
      <c r="AZ4041" t="inlineStr">
        <is>
          <t>LC50</t>
        </is>
      </c>
      <c r="BA4041"/>
      <c r="BB4041" t="n">
        <v>4.0</v>
      </c>
      <c r="BC4041"/>
      <c r="BD4041"/>
      <c r="BE4041"/>
      <c r="BF4041"/>
      <c r="BG4041" t="inlineStr">
        <is>
          <t>Day(s)</t>
        </is>
      </c>
      <c r="BH4041"/>
      <c r="BI4041" t="inlineStr">
        <is>
          <t>DTXSID0020078</t>
        </is>
      </c>
      <c r="BJ4041"/>
      <c r="BK4041"/>
      <c r="BL4041"/>
      <c r="BM4041"/>
      <c r="BN4041"/>
      <c r="BO4041"/>
      <c r="BP4041"/>
      <c r="BQ4041"/>
      <c r="BR4041"/>
      <c r="BS4041"/>
      <c r="BT4041" t="inlineStr">
        <is>
          <t>--</t>
        </is>
      </c>
      <c r="BU4041"/>
      <c r="BV4041"/>
      <c r="BW4041"/>
      <c r="BX4041"/>
      <c r="BY4041"/>
      <c r="BZ4041"/>
      <c r="CA4041" t="inlineStr">
        <is>
          <t>--</t>
        </is>
      </c>
      <c r="CB4041"/>
      <c r="CC4041"/>
      <c r="CD4041"/>
      <c r="CE4041"/>
      <c r="CF4041"/>
      <c r="CG4041"/>
      <c r="CH4041"/>
      <c r="CI4041" t="inlineStr">
        <is>
          <t xml:space="preserve"> CONC/CI=0 TO INFINITY//</t>
        </is>
      </c>
      <c r="CJ4041" t="inlineStr">
        <is>
          <t xml:space="preserve">   CONC/CI=0 TO INFINITY//</t>
        </is>
      </c>
      <c r="CK4041" t="inlineStr">
        <is>
          <t>Reinbold,K.A., and S.M. Pescitelli</t>
        </is>
      </c>
      <c r="CL4041" t="n">
        <v>14556.0</v>
      </c>
      <c r="CM4041" t="inlineStr">
        <is>
          <t>Effects of Cold Temperature on Toxicity of Ammonia to Rainbow Trout, Bluegills and Fathead Minnows</t>
        </is>
      </c>
      <c r="CN4041" t="inlineStr">
        <is>
          <t>Proj.Rep., Contract No.68-01-5832, Illinois Natural History Survey, Champaign, IL:19 p.</t>
        </is>
      </c>
      <c r="CO4041" t="n">
        <v>1982.0</v>
      </c>
      <c r="CP4041" t="inlineStr">
        <is>
          <t>Reinbold,K.A., and S.M. Pescitelli (1982). Effects of Cold Temperature on Toxicity of Ammonia to Rainbow Trout, Bluegills and Fathead Minnows. Proj.Rep., Contract No.68-01-5832, Illinois Natural History Survey, Champaign, IL, 19 p. ECOREF#:14556</t>
        </is>
      </c>
    </row>
    <row r="4042">
      <c r="A4042" t="n">
        <v>1.2125029E7</v>
      </c>
      <c r="B4042" t="inlineStr">
        <is>
          <t>Ammonium chloride ((NH4)Cl)</t>
        </is>
      </c>
      <c r="C4042" t="inlineStr">
        <is>
          <t>Reagent Grade, Purissium, Purum, Puriss, Puris, Reinst</t>
        </is>
      </c>
      <c r="D4042" t="inlineStr">
        <is>
          <t>Measured</t>
        </is>
      </c>
      <c r="E4042" t="inlineStr">
        <is>
          <t>Not coded</t>
        </is>
      </c>
      <c r="F4042"/>
      <c r="G4042"/>
      <c r="H4042"/>
      <c r="I4042"/>
      <c r="J4042"/>
      <c r="K4042"/>
      <c r="L4042" t="inlineStr">
        <is>
          <t>Pimephales promelas</t>
        </is>
      </c>
      <c r="M4042" t="inlineStr">
        <is>
          <t>Fathead Minnow</t>
        </is>
      </c>
      <c r="N4042" t="inlineStr">
        <is>
          <t>Juvenile</t>
        </is>
      </c>
      <c r="O4042"/>
      <c r="P4042"/>
      <c r="Q4042"/>
      <c r="R4042"/>
      <c r="S4042"/>
      <c r="T4042"/>
      <c r="U4042"/>
      <c r="V4042" t="inlineStr">
        <is>
          <t>Flow-through</t>
        </is>
      </c>
      <c r="W4042" t="inlineStr">
        <is>
          <t>Fresh water</t>
        </is>
      </c>
      <c r="X4042" t="inlineStr">
        <is>
          <t>Lab</t>
        </is>
      </c>
      <c r="Y4042"/>
      <c r="Z4042" t="inlineStr">
        <is>
          <t>Total</t>
        </is>
      </c>
      <c r="AA4042"/>
      <c r="AB4042" t="n">
        <v>15.66</v>
      </c>
      <c r="AC4042"/>
      <c r="AD4042" t="n">
        <v>13.14</v>
      </c>
      <c r="AE4042"/>
      <c r="AF4042" t="n">
        <v>20.95</v>
      </c>
      <c r="AG4042" t="inlineStr">
        <is>
          <t>AI mg/L</t>
        </is>
      </c>
      <c r="AH4042" t="inlineStr">
        <is>
          <t>Unionized</t>
        </is>
      </c>
      <c r="AI4042"/>
      <c r="AJ4042" t="n">
        <v>0.595</v>
      </c>
      <c r="AK4042"/>
      <c r="AL4042" t="n">
        <v>0.48</v>
      </c>
      <c r="AM4042"/>
      <c r="AN4042" t="n">
        <v>0.85</v>
      </c>
      <c r="AO4042" t="inlineStr">
        <is>
          <t>AI mg/L</t>
        </is>
      </c>
      <c r="AP4042"/>
      <c r="AQ4042"/>
      <c r="AR4042"/>
      <c r="AS4042"/>
      <c r="AT4042"/>
      <c r="AU4042"/>
      <c r="AV4042"/>
      <c r="AW4042"/>
      <c r="AX4042" t="inlineStr">
        <is>
          <t>Mortality</t>
        </is>
      </c>
      <c r="AY4042" t="inlineStr">
        <is>
          <t>Mortality</t>
        </is>
      </c>
      <c r="AZ4042" t="inlineStr">
        <is>
          <t>LC50</t>
        </is>
      </c>
      <c r="BA4042"/>
      <c r="BB4042" t="n">
        <v>4.0</v>
      </c>
      <c r="BC4042"/>
      <c r="BD4042"/>
      <c r="BE4042"/>
      <c r="BF4042"/>
      <c r="BG4042" t="inlineStr">
        <is>
          <t>Day(s)</t>
        </is>
      </c>
      <c r="BH4042"/>
      <c r="BI4042" t="inlineStr">
        <is>
          <t>DTXSID0020078</t>
        </is>
      </c>
      <c r="BJ4042"/>
      <c r="BK4042"/>
      <c r="BL4042"/>
      <c r="BM4042"/>
      <c r="BN4042"/>
      <c r="BO4042"/>
      <c r="BP4042"/>
      <c r="BQ4042"/>
      <c r="BR4042"/>
      <c r="BS4042"/>
      <c r="BT4042" t="inlineStr">
        <is>
          <t>--</t>
        </is>
      </c>
      <c r="BU4042"/>
      <c r="BV4042"/>
      <c r="BW4042"/>
      <c r="BX4042"/>
      <c r="BY4042"/>
      <c r="BZ4042"/>
      <c r="CA4042" t="inlineStr">
        <is>
          <t>--</t>
        </is>
      </c>
      <c r="CB4042"/>
      <c r="CC4042"/>
      <c r="CD4042"/>
      <c r="CE4042"/>
      <c r="CF4042"/>
      <c r="CG4042"/>
      <c r="CH4042"/>
      <c r="CI4042" t="inlineStr">
        <is>
          <t xml:space="preserve"> NR</t>
        </is>
      </c>
      <c r="CJ4042" t="inlineStr">
        <is>
          <t xml:space="preserve">   NR</t>
        </is>
      </c>
      <c r="CK4042" t="inlineStr">
        <is>
          <t>Reinbold,K.A., and S.M. Pescitelli</t>
        </is>
      </c>
      <c r="CL4042" t="n">
        <v>14556.0</v>
      </c>
      <c r="CM4042" t="inlineStr">
        <is>
          <t>Effects of Cold Temperature on Toxicity of Ammonia to Rainbow Trout, Bluegills and Fathead Minnows</t>
        </is>
      </c>
      <c r="CN4042" t="inlineStr">
        <is>
          <t>Proj.Rep., Contract No.68-01-5832, Illinois Natural History Survey, Champaign, IL:19 p.</t>
        </is>
      </c>
      <c r="CO4042" t="n">
        <v>1982.0</v>
      </c>
      <c r="CP4042" t="inlineStr">
        <is>
          <t>Reinbold,K.A., and S.M. Pescitelli (1982). Effects of Cold Temperature on Toxicity of Ammonia to Rainbow Trout, Bluegills and Fathead Minnows. Proj.Rep., Contract No.68-01-5832, Illinois Natural History Survey, Champaign, IL, 19 p. ECOREF#:14556</t>
        </is>
      </c>
    </row>
    <row r="4043">
      <c r="A4043" t="n">
        <v>1.2125029E7</v>
      </c>
      <c r="B4043" t="inlineStr">
        <is>
          <t>Ammonium chloride ((NH4)Cl)</t>
        </is>
      </c>
      <c r="C4043"/>
      <c r="D4043" t="inlineStr">
        <is>
          <t>Measured</t>
        </is>
      </c>
      <c r="E4043" t="inlineStr">
        <is>
          <t>Not coded</t>
        </is>
      </c>
      <c r="F4043"/>
      <c r="G4043"/>
      <c r="H4043"/>
      <c r="I4043"/>
      <c r="J4043"/>
      <c r="K4043"/>
      <c r="L4043" t="inlineStr">
        <is>
          <t>Pimephales promelas</t>
        </is>
      </c>
      <c r="M4043" t="inlineStr">
        <is>
          <t>Fathead Minnow</t>
        </is>
      </c>
      <c r="N4043" t="inlineStr">
        <is>
          <t>Juvenile</t>
        </is>
      </c>
      <c r="O4043"/>
      <c r="P4043"/>
      <c r="Q4043"/>
      <c r="R4043"/>
      <c r="S4043"/>
      <c r="T4043"/>
      <c r="U4043"/>
      <c r="V4043" t="inlineStr">
        <is>
          <t>Flow-through</t>
        </is>
      </c>
      <c r="W4043" t="inlineStr">
        <is>
          <t>Fresh water</t>
        </is>
      </c>
      <c r="X4043" t="inlineStr">
        <is>
          <t>Lab</t>
        </is>
      </c>
      <c r="Y4043"/>
      <c r="Z4043" t="inlineStr">
        <is>
          <t>Unionized</t>
        </is>
      </c>
      <c r="AA4043"/>
      <c r="AB4043" t="n">
        <v>0.43</v>
      </c>
      <c r="AC4043"/>
      <c r="AD4043" t="n">
        <v>0.4</v>
      </c>
      <c r="AE4043"/>
      <c r="AF4043" t="n">
        <v>0.46</v>
      </c>
      <c r="AG4043" t="inlineStr">
        <is>
          <t>AI mg/L</t>
        </is>
      </c>
      <c r="AH4043"/>
      <c r="AI4043"/>
      <c r="AJ4043"/>
      <c r="AK4043"/>
      <c r="AL4043"/>
      <c r="AM4043"/>
      <c r="AN4043"/>
      <c r="AO4043"/>
      <c r="AP4043"/>
      <c r="AQ4043"/>
      <c r="AR4043"/>
      <c r="AS4043"/>
      <c r="AT4043"/>
      <c r="AU4043"/>
      <c r="AV4043"/>
      <c r="AW4043"/>
      <c r="AX4043" t="inlineStr">
        <is>
          <t>Mortality</t>
        </is>
      </c>
      <c r="AY4043" t="inlineStr">
        <is>
          <t>Mortality</t>
        </is>
      </c>
      <c r="AZ4043" t="inlineStr">
        <is>
          <t>LC50</t>
        </is>
      </c>
      <c r="BA4043"/>
      <c r="BB4043" t="n">
        <v>4.0</v>
      </c>
      <c r="BC4043"/>
      <c r="BD4043"/>
      <c r="BE4043"/>
      <c r="BF4043"/>
      <c r="BG4043" t="inlineStr">
        <is>
          <t>Day(s)</t>
        </is>
      </c>
      <c r="BH4043"/>
      <c r="BI4043" t="inlineStr">
        <is>
          <t>DTXSID0020078</t>
        </is>
      </c>
      <c r="BJ4043"/>
      <c r="BK4043"/>
      <c r="BL4043"/>
      <c r="BM4043"/>
      <c r="BN4043"/>
      <c r="BO4043"/>
      <c r="BP4043"/>
      <c r="BQ4043"/>
      <c r="BR4043"/>
      <c r="BS4043"/>
      <c r="BT4043" t="inlineStr">
        <is>
          <t>--</t>
        </is>
      </c>
      <c r="BU4043"/>
      <c r="BV4043"/>
      <c r="BW4043"/>
      <c r="BX4043"/>
      <c r="BY4043"/>
      <c r="BZ4043"/>
      <c r="CA4043"/>
      <c r="CB4043"/>
      <c r="CC4043"/>
      <c r="CD4043"/>
      <c r="CE4043"/>
      <c r="CF4043"/>
      <c r="CG4043"/>
      <c r="CH4043"/>
      <c r="CI4043"/>
      <c r="CJ4043"/>
      <c r="CK4043" t="inlineStr">
        <is>
          <t>Nimmo,D.W.R., D. Link, L.P. Parrish, G.J. Rodriguez, W. Wuerthele, and P.H. Davies</t>
        </is>
      </c>
      <c r="CL4043" t="n">
        <v>69474.0</v>
      </c>
      <c r="CM4043" t="inlineStr">
        <is>
          <t>Comparison of On-Site and Laboratory Toxicity Tests:  Derivation of Site-Specific Criteria for Un-Ionized Ammonia in a Colorado Transitional Stream</t>
        </is>
      </c>
      <c r="CN4043" t="inlineStr">
        <is>
          <t>Environ. Toxicol. Chem.8(12): 1177-1189</t>
        </is>
      </c>
      <c r="CO4043" t="n">
        <v>1989.0</v>
      </c>
      <c r="CP4043" t="inlineStr">
        <is>
          <t>Nimmo,D.W.R., D. Link, L.P. Parrish, G.J. Rodriguez, W. Wuerthele, and P.H. Davies (1989). Comparison of On-Site and Laboratory Toxicity Tests:  Derivation of Site-Specific Criteria for Un-Ionized Ammonia in a Colorado Transitional Stream. Environ. Toxicol. Chem., 8, (12), 1177-1189. ECOREF#:69474</t>
        </is>
      </c>
    </row>
    <row r="4044">
      <c r="A4044" t="n">
        <v>1.2125029E7</v>
      </c>
      <c r="B4044" t="inlineStr">
        <is>
          <t>Ammonium chloride ((NH4)Cl)</t>
        </is>
      </c>
      <c r="C4044"/>
      <c r="D4044" t="inlineStr">
        <is>
          <t>Unmeasured</t>
        </is>
      </c>
      <c r="E4044" t="inlineStr">
        <is>
          <t>Not reported</t>
        </is>
      </c>
      <c r="F4044"/>
      <c r="G4044"/>
      <c r="H4044"/>
      <c r="I4044"/>
      <c r="J4044"/>
      <c r="K4044"/>
      <c r="L4044" t="inlineStr">
        <is>
          <t>Pimephales promelas</t>
        </is>
      </c>
      <c r="M4044" t="inlineStr">
        <is>
          <t>Fathead Minnow</t>
        </is>
      </c>
      <c r="N4044"/>
      <c r="O4044"/>
      <c r="P4044"/>
      <c r="Q4044"/>
      <c r="R4044"/>
      <c r="S4044"/>
      <c r="T4044"/>
      <c r="U4044"/>
      <c r="V4044" t="inlineStr">
        <is>
          <t>Static</t>
        </is>
      </c>
      <c r="W4044" t="inlineStr">
        <is>
          <t>Fresh water</t>
        </is>
      </c>
      <c r="X4044" t="inlineStr">
        <is>
          <t>Lab</t>
        </is>
      </c>
      <c r="Y4044"/>
      <c r="Z4044" t="inlineStr">
        <is>
          <t>Total</t>
        </is>
      </c>
      <c r="AA4044"/>
      <c r="AB4044" t="n">
        <v>285.0</v>
      </c>
      <c r="AC4044"/>
      <c r="AD4044" t="n">
        <v>266.0</v>
      </c>
      <c r="AE4044"/>
      <c r="AF4044" t="n">
        <v>304.0</v>
      </c>
      <c r="AG4044" t="inlineStr">
        <is>
          <t>AI mg/L</t>
        </is>
      </c>
      <c r="AH4044" t="inlineStr">
        <is>
          <t>Unionized</t>
        </is>
      </c>
      <c r="AI4044"/>
      <c r="AJ4044" t="n">
        <v>0.85</v>
      </c>
      <c r="AK4044"/>
      <c r="AL4044"/>
      <c r="AM4044"/>
      <c r="AN4044"/>
      <c r="AO4044" t="inlineStr">
        <is>
          <t>AI mg/L</t>
        </is>
      </c>
      <c r="AP4044"/>
      <c r="AQ4044"/>
      <c r="AR4044"/>
      <c r="AS4044"/>
      <c r="AT4044"/>
      <c r="AU4044"/>
      <c r="AV4044"/>
      <c r="AW4044"/>
      <c r="AX4044" t="inlineStr">
        <is>
          <t>Mortality</t>
        </is>
      </c>
      <c r="AY4044" t="inlineStr">
        <is>
          <t>Mortality</t>
        </is>
      </c>
      <c r="AZ4044" t="inlineStr">
        <is>
          <t>LC50</t>
        </is>
      </c>
      <c r="BA4044"/>
      <c r="BB4044" t="n">
        <v>4.0</v>
      </c>
      <c r="BC4044"/>
      <c r="BD4044"/>
      <c r="BE4044"/>
      <c r="BF4044"/>
      <c r="BG4044" t="inlineStr">
        <is>
          <t>Day(s)</t>
        </is>
      </c>
      <c r="BH4044"/>
      <c r="BI4044" t="inlineStr">
        <is>
          <t>DTXSID0020078</t>
        </is>
      </c>
      <c r="BJ4044"/>
      <c r="BK4044"/>
      <c r="BL4044"/>
      <c r="BM4044"/>
      <c r="BN4044"/>
      <c r="BO4044"/>
      <c r="BP4044"/>
      <c r="BQ4044"/>
      <c r="BR4044"/>
      <c r="BS4044"/>
      <c r="BT4044" t="inlineStr">
        <is>
          <t>--</t>
        </is>
      </c>
      <c r="BU4044"/>
      <c r="BV4044"/>
      <c r="BW4044"/>
      <c r="BX4044"/>
      <c r="BY4044"/>
      <c r="BZ4044"/>
      <c r="CA4044" t="inlineStr">
        <is>
          <t>--</t>
        </is>
      </c>
      <c r="CB4044"/>
      <c r="CC4044"/>
      <c r="CD4044"/>
      <c r="CE4044"/>
      <c r="CF4044"/>
      <c r="CG4044"/>
      <c r="CH4044"/>
      <c r="CI4044" t="inlineStr">
        <is>
          <t xml:space="preserve">CONC2/MIN MAX REPORTED AS 0.75 AND 0.81// </t>
        </is>
      </c>
      <c r="CJ4044" t="inlineStr">
        <is>
          <t xml:space="preserve">  CONC2/MIN MAX REPORTED AS 0.75 AND 0.81// </t>
        </is>
      </c>
      <c r="CK4044" t="inlineStr">
        <is>
          <t>Pitts,T.</t>
        </is>
      </c>
      <c r="CL4044" t="n">
        <v>165613.0</v>
      </c>
      <c r="CM4044" t="inlineStr">
        <is>
          <t>Presentation of Evidence Concerning Water Quality Classifications and Standards for the Cache la Poudre River, Big Thompson River, and Segments of the South Platte River</t>
        </is>
      </c>
      <c r="CN4044" t="inlineStr">
        <is>
          <t>Tom Pitts and Associates, Loveland, CO:169 p.</t>
        </is>
      </c>
      <c r="CO4044" t="n">
        <v>1980.0</v>
      </c>
      <c r="CP4044" t="inlineStr">
        <is>
          <t>Pitts,T. (1980). Presentation of Evidence Concerning Water Quality Classifications and Standards for the Cache la Poudre River, Big Thompson River, and Segments of the South Platte River. Tom Pitts and Associates, Loveland, CO, 169 p. ECOREF#:165613</t>
        </is>
      </c>
    </row>
    <row r="4045">
      <c r="A4045" t="n">
        <v>1.2125029E7</v>
      </c>
      <c r="B4045" t="inlineStr">
        <is>
          <t>Ammonium chloride ((NH4)Cl)</t>
        </is>
      </c>
      <c r="C4045"/>
      <c r="D4045" t="inlineStr">
        <is>
          <t>Measured</t>
        </is>
      </c>
      <c r="E4045" t="inlineStr">
        <is>
          <t>Not coded</t>
        </is>
      </c>
      <c r="F4045"/>
      <c r="G4045"/>
      <c r="H4045"/>
      <c r="I4045"/>
      <c r="J4045"/>
      <c r="K4045"/>
      <c r="L4045" t="inlineStr">
        <is>
          <t>Pimephales promelas</t>
        </is>
      </c>
      <c r="M4045" t="inlineStr">
        <is>
          <t>Fathead Minnow</t>
        </is>
      </c>
      <c r="N4045"/>
      <c r="O4045"/>
      <c r="P4045"/>
      <c r="Q4045"/>
      <c r="R4045" t="n">
        <v>4.0</v>
      </c>
      <c r="S4045"/>
      <c r="T4045" t="n">
        <v>6.0</v>
      </c>
      <c r="U4045" t="inlineStr">
        <is>
          <t>Days post-hatch</t>
        </is>
      </c>
      <c r="V4045" t="inlineStr">
        <is>
          <t>Renewal</t>
        </is>
      </c>
      <c r="W4045" t="inlineStr">
        <is>
          <t>Fresh water</t>
        </is>
      </c>
      <c r="X4045" t="inlineStr">
        <is>
          <t>Lab</t>
        </is>
      </c>
      <c r="Y4045" t="inlineStr">
        <is>
          <t>8-10</t>
        </is>
      </c>
      <c r="Z4045" t="inlineStr">
        <is>
          <t>Total</t>
        </is>
      </c>
      <c r="AA4045"/>
      <c r="AB4045" t="n">
        <v>14.4</v>
      </c>
      <c r="AC4045"/>
      <c r="AD4045" t="n">
        <v>10.4</v>
      </c>
      <c r="AE4045"/>
      <c r="AF4045" t="n">
        <v>18.5</v>
      </c>
      <c r="AG4045" t="inlineStr">
        <is>
          <t>AI mg/L</t>
        </is>
      </c>
      <c r="AH4045" t="inlineStr">
        <is>
          <t>Unionized</t>
        </is>
      </c>
      <c r="AI4045"/>
      <c r="AJ4045" t="n">
        <v>1.01</v>
      </c>
      <c r="AK4045"/>
      <c r="AL4045" t="n">
        <v>0.83</v>
      </c>
      <c r="AM4045"/>
      <c r="AN4045" t="n">
        <v>1.18</v>
      </c>
      <c r="AO4045" t="inlineStr">
        <is>
          <t>AI mg/L</t>
        </is>
      </c>
      <c r="AP4045"/>
      <c r="AQ4045"/>
      <c r="AR4045"/>
      <c r="AS4045"/>
      <c r="AT4045"/>
      <c r="AU4045"/>
      <c r="AV4045"/>
      <c r="AW4045"/>
      <c r="AX4045" t="inlineStr">
        <is>
          <t>Mortality</t>
        </is>
      </c>
      <c r="AY4045" t="inlineStr">
        <is>
          <t>Mortality</t>
        </is>
      </c>
      <c r="AZ4045" t="inlineStr">
        <is>
          <t>LC50</t>
        </is>
      </c>
      <c r="BA4045"/>
      <c r="BB4045" t="n">
        <v>4.0</v>
      </c>
      <c r="BC4045"/>
      <c r="BD4045"/>
      <c r="BE4045"/>
      <c r="BF4045"/>
      <c r="BG4045" t="inlineStr">
        <is>
          <t>Day(s)</t>
        </is>
      </c>
      <c r="BH4045"/>
      <c r="BI4045" t="inlineStr">
        <is>
          <t>DTXSID0020078</t>
        </is>
      </c>
      <c r="BJ4045"/>
      <c r="BK4045"/>
      <c r="BL4045"/>
      <c r="BM4045"/>
      <c r="BN4045"/>
      <c r="BO4045"/>
      <c r="BP4045"/>
      <c r="BQ4045"/>
      <c r="BR4045"/>
      <c r="BS4045"/>
      <c r="BT4045" t="inlineStr">
        <is>
          <t>--</t>
        </is>
      </c>
      <c r="BU4045"/>
      <c r="BV4045"/>
      <c r="BW4045"/>
      <c r="BX4045"/>
      <c r="BY4045"/>
      <c r="BZ4045"/>
      <c r="CA4045" t="inlineStr">
        <is>
          <t>--</t>
        </is>
      </c>
      <c r="CB4045"/>
      <c r="CC4045"/>
      <c r="CD4045"/>
      <c r="CE4045"/>
      <c r="CF4045"/>
      <c r="CG4045"/>
      <c r="CH4045"/>
      <c r="CI4045" t="inlineStr">
        <is>
          <t xml:space="preserve"> LIFESTG/1.6 MM//CA/42* mg/L//MG/8* mg/L//NA/40* mg/L//POT/6* mg/L//SO4/77* mg/L//CL/19* mg/L//DNUM/8-10//DOSES/NA ug/L//TESTID/1//OEF/MIXTURE////</t>
        </is>
      </c>
      <c r="CJ4045" t="inlineStr">
        <is>
          <t xml:space="preserve">   LIFESTG/1.6 MM//CA/42* mg/L//MG/8* mg/L//NA/40* mg/L//POT/6* mg/L//SO4/77* mg/L//CL/19* mg/L//DNUM/8-10//DOSES/NA ug/L//TESTID/1//OEF/MIXTURE////</t>
        </is>
      </c>
      <c r="CK4045" t="inlineStr">
        <is>
          <t>Buhl,K.J.</t>
        </is>
      </c>
      <c r="CL4045" t="n">
        <v>77828.0</v>
      </c>
      <c r="CM4045" t="inlineStr">
        <is>
          <t>The Relative Toxicity of Waterborne Inorganic Contaminants to the Rio Grande Silvery Minnow (Hybognathus amarus) and Fathead Minnow (Pimephales promelas) in a Water Quality Simulating that in the Rio Grande, New Mexico</t>
        </is>
      </c>
      <c r="CN4045" t="inlineStr">
        <is>
          <t>Final Rep.to U.S.Fish and Wildl.Serv., Study No.2F33-9620003, U.S.Geol.Surv., Columbia Environ.Res.Ctr., Yankton Field Res.Stn., Yankton, SD:75 p.</t>
        </is>
      </c>
      <c r="CO4045" t="n">
        <v>2002.0</v>
      </c>
      <c r="CP4045" t="inlineStr">
        <is>
          <t>Buhl,K.J. (2002). The Relative Toxicity of Waterborne Inorganic Contaminants to the Rio Grande Silvery Minnow (Hybognathus amarus) and Fathead Minnow (Pimephales promelas) in a Water Quality Simulating that in the Rio Grande, New Mexico. Final Rep.to U.S.Fish and Wildl.Serv., Study No.2F33-9620003, U.S.Geol.Surv., Columbia Environ.Res.Ctr., Yankton Field Res.Stn., Yankton, SD, 75 p. ECOREF#:77828</t>
        </is>
      </c>
    </row>
    <row r="4046">
      <c r="A4046" t="n">
        <v>1.2125029E7</v>
      </c>
      <c r="B4046" t="inlineStr">
        <is>
          <t>Ammonium chloride ((NH4)Cl)</t>
        </is>
      </c>
      <c r="C4046" t="inlineStr">
        <is>
          <t>Technical grade, technical product, technical formulation</t>
        </is>
      </c>
      <c r="D4046" t="inlineStr">
        <is>
          <t>Measured</t>
        </is>
      </c>
      <c r="E4046" t="inlineStr">
        <is>
          <t>Not coded</t>
        </is>
      </c>
      <c r="F4046" t="inlineStr">
        <is>
          <t>&gt;</t>
        </is>
      </c>
      <c r="G4046" t="n">
        <v>99.0</v>
      </c>
      <c r="H4046"/>
      <c r="I4046"/>
      <c r="J4046"/>
      <c r="K4046"/>
      <c r="L4046" t="inlineStr">
        <is>
          <t>Pimephales promelas</t>
        </is>
      </c>
      <c r="M4046" t="inlineStr">
        <is>
          <t>Fathead Minnow</t>
        </is>
      </c>
      <c r="N4046"/>
      <c r="O4046"/>
      <c r="P4046"/>
      <c r="Q4046"/>
      <c r="R4046"/>
      <c r="S4046"/>
      <c r="T4046"/>
      <c r="U4046"/>
      <c r="V4046" t="inlineStr">
        <is>
          <t>Flow-through</t>
        </is>
      </c>
      <c r="W4046" t="inlineStr">
        <is>
          <t>Fresh water</t>
        </is>
      </c>
      <c r="X4046" t="inlineStr">
        <is>
          <t>Lab</t>
        </is>
      </c>
      <c r="Y4046"/>
      <c r="Z4046" t="inlineStr">
        <is>
          <t>Unionized</t>
        </is>
      </c>
      <c r="AA4046"/>
      <c r="AB4046" t="n">
        <v>1.51</v>
      </c>
      <c r="AC4046"/>
      <c r="AD4046"/>
      <c r="AE4046"/>
      <c r="AF4046"/>
      <c r="AG4046" t="inlineStr">
        <is>
          <t>AI mg/L</t>
        </is>
      </c>
      <c r="AH4046"/>
      <c r="AI4046"/>
      <c r="AJ4046"/>
      <c r="AK4046"/>
      <c r="AL4046"/>
      <c r="AM4046"/>
      <c r="AN4046"/>
      <c r="AO4046"/>
      <c r="AP4046"/>
      <c r="AQ4046"/>
      <c r="AR4046"/>
      <c r="AS4046"/>
      <c r="AT4046"/>
      <c r="AU4046"/>
      <c r="AV4046"/>
      <c r="AW4046"/>
      <c r="AX4046" t="inlineStr">
        <is>
          <t>Mortality</t>
        </is>
      </c>
      <c r="AY4046" t="inlineStr">
        <is>
          <t>Mortality</t>
        </is>
      </c>
      <c r="AZ4046" t="inlineStr">
        <is>
          <t>LC50</t>
        </is>
      </c>
      <c r="BA4046"/>
      <c r="BB4046" t="n">
        <v>4.0</v>
      </c>
      <c r="BC4046"/>
      <c r="BD4046"/>
      <c r="BE4046"/>
      <c r="BF4046"/>
      <c r="BG4046" t="inlineStr">
        <is>
          <t>Day(s)</t>
        </is>
      </c>
      <c r="BH4046" t="inlineStr">
        <is>
          <t>Pure</t>
        </is>
      </c>
      <c r="BI4046" t="inlineStr">
        <is>
          <t>DTXSID0020078</t>
        </is>
      </c>
      <c r="BJ4046" t="inlineStr">
        <is>
          <t>10.1007/BF01606682</t>
        </is>
      </c>
      <c r="BK4046"/>
      <c r="BL4046"/>
      <c r="BM4046"/>
      <c r="BN4046"/>
      <c r="BO4046"/>
      <c r="BP4046"/>
      <c r="BQ4046"/>
      <c r="BR4046"/>
      <c r="BS4046"/>
      <c r="BT4046" t="inlineStr">
        <is>
          <t>--</t>
        </is>
      </c>
      <c r="BU4046"/>
      <c r="BV4046"/>
      <c r="BW4046"/>
      <c r="BX4046"/>
      <c r="BY4046"/>
      <c r="BZ4046"/>
      <c r="CA4046"/>
      <c r="CB4046"/>
      <c r="CC4046"/>
      <c r="CD4046"/>
      <c r="CE4046"/>
      <c r="CF4046"/>
      <c r="CG4046"/>
      <c r="CH4046"/>
      <c r="CI4046"/>
      <c r="CJ4046"/>
      <c r="CK4046" t="inlineStr">
        <is>
          <t>Arthur,J.W., C.W. West, K.N. Allen, and S.F. Hedtke</t>
        </is>
      </c>
      <c r="CL4046" t="n">
        <v>12116.0</v>
      </c>
      <c r="CM4046" t="inlineStr">
        <is>
          <t>Seasonal Toxicity of Ammonia to Five Fish and Nine Invertebrate Species</t>
        </is>
      </c>
      <c r="CN4046" t="inlineStr">
        <is>
          <t>Bull. Environ. Contam. Toxicol.38(2): 324-331</t>
        </is>
      </c>
      <c r="CO4046" t="n">
        <v>1987.0</v>
      </c>
      <c r="CP4046" t="inlineStr">
        <is>
          <t>Arthur,J.W., C.W. West, K.N. Allen, and S.F. Hedtke (1987). Seasonal Toxicity of Ammonia to Five Fish and Nine Invertebrate Species. Bull. Environ. Contam. Toxicol., 38, (2), 324-331. doi:10.1007/BF01606682. ECOREF#:12116</t>
        </is>
      </c>
    </row>
    <row r="4047">
      <c r="A4047" t="n">
        <v>1.2125029E7</v>
      </c>
      <c r="B4047" t="inlineStr">
        <is>
          <t>Ammonium chloride ((NH4)Cl)</t>
        </is>
      </c>
      <c r="C4047"/>
      <c r="D4047" t="inlineStr">
        <is>
          <t>Unmeasured</t>
        </is>
      </c>
      <c r="E4047" t="inlineStr">
        <is>
          <t>Organization for Economic Cooperation and Development</t>
        </is>
      </c>
      <c r="F4047" t="inlineStr">
        <is>
          <t>&gt;=</t>
        </is>
      </c>
      <c r="G4047" t="n">
        <v>99.5</v>
      </c>
      <c r="H4047"/>
      <c r="I4047"/>
      <c r="J4047"/>
      <c r="K4047"/>
      <c r="L4047" t="inlineStr">
        <is>
          <t>Pimephales promelas</t>
        </is>
      </c>
      <c r="M4047" t="inlineStr">
        <is>
          <t>Fathead Minnow</t>
        </is>
      </c>
      <c r="N4047" t="inlineStr">
        <is>
          <t>Embryo</t>
        </is>
      </c>
      <c r="O4047" t="inlineStr">
        <is>
          <t>&lt;</t>
        </is>
      </c>
      <c r="P4047" t="n">
        <v>32.0</v>
      </c>
      <c r="Q4047"/>
      <c r="R4047"/>
      <c r="S4047"/>
      <c r="T4047"/>
      <c r="U4047" t="inlineStr">
        <is>
          <t>Cell stage</t>
        </is>
      </c>
      <c r="V4047" t="inlineStr">
        <is>
          <t>Renewal</t>
        </is>
      </c>
      <c r="W4047" t="inlineStr">
        <is>
          <t>Fresh water</t>
        </is>
      </c>
      <c r="X4047" t="inlineStr">
        <is>
          <t>Lab</t>
        </is>
      </c>
      <c r="Y4047"/>
      <c r="Z4047" t="inlineStr">
        <is>
          <t>Unionized</t>
        </is>
      </c>
      <c r="AA4047"/>
      <c r="AB4047" t="n">
        <v>0.833</v>
      </c>
      <c r="AC4047"/>
      <c r="AD4047"/>
      <c r="AE4047"/>
      <c r="AF4047"/>
      <c r="AG4047" t="inlineStr">
        <is>
          <t>AI mg/L</t>
        </is>
      </c>
      <c r="AH4047"/>
      <c r="AI4047"/>
      <c r="AJ4047"/>
      <c r="AK4047"/>
      <c r="AL4047"/>
      <c r="AM4047"/>
      <c r="AN4047"/>
      <c r="AO4047"/>
      <c r="AP4047"/>
      <c r="AQ4047"/>
      <c r="AR4047"/>
      <c r="AS4047"/>
      <c r="AT4047"/>
      <c r="AU4047"/>
      <c r="AV4047"/>
      <c r="AW4047"/>
      <c r="AX4047" t="inlineStr">
        <is>
          <t>Mortality</t>
        </is>
      </c>
      <c r="AY4047" t="inlineStr">
        <is>
          <t>Mortality</t>
        </is>
      </c>
      <c r="AZ4047" t="inlineStr">
        <is>
          <t>LC50</t>
        </is>
      </c>
      <c r="BA4047"/>
      <c r="BB4047" t="n">
        <v>4.0</v>
      </c>
      <c r="BC4047"/>
      <c r="BD4047"/>
      <c r="BE4047"/>
      <c r="BF4047"/>
      <c r="BG4047" t="inlineStr">
        <is>
          <t>Day(s)</t>
        </is>
      </c>
      <c r="BH4047"/>
      <c r="BI4047" t="inlineStr">
        <is>
          <t>DTXSID0020078</t>
        </is>
      </c>
      <c r="BJ4047" t="inlineStr">
        <is>
          <t>10.1002/etc.5455</t>
        </is>
      </c>
      <c r="BK4047"/>
      <c r="BL4047" t="inlineStr">
        <is>
          <t>Acute</t>
        </is>
      </c>
      <c r="BM4047" t="inlineStr">
        <is>
          <t>EM</t>
        </is>
      </c>
      <c r="BN4047"/>
      <c r="BO4047"/>
      <c r="BP4047"/>
      <c r="BQ4047"/>
      <c r="BR4047"/>
      <c r="BS4047"/>
      <c r="BT4047" t="inlineStr">
        <is>
          <t>--</t>
        </is>
      </c>
      <c r="BU4047"/>
      <c r="BV4047"/>
      <c r="BW4047"/>
      <c r="BX4047"/>
      <c r="BY4047"/>
      <c r="BZ4047"/>
      <c r="CA4047"/>
      <c r="CB4047"/>
      <c r="CC4047"/>
      <c r="CD4047"/>
      <c r="CE4047"/>
      <c r="CF4047"/>
      <c r="CG4047"/>
      <c r="CH4047"/>
      <c r="CI4047"/>
      <c r="CJ4047" t="inlineStr">
        <is>
          <t xml:space="preserve">SOURCE/SPAWNING BROOD STOCK FROM COVE ENVIRONMENTAL'S AQUATIC TOXICITY LABORATORY (STILLWATER, OK)//AP FREQ/80 PERCENT OF EXISTING VOLUME REPLACED//CONTR/C,P//TMETH/JEFFRIES, M. K. S., STULTS, A. E., SMITH, A. W., RAWLINGS, J. M., BELANGER, S. E., AND ORIS, J. T. (2014). ALTERNATIVE METHODS FOR TOXICITY ASSESSMENTS IN FISH: COMPARISON OF THE FISH EMBRYO TOXICITY AND THE LARVAL GROWTH AND SURVIVAL TESTS IN ZEBRAFISH AND FATHEAD MINNOWS. ENVIRONMENTAL TOXICOLOGY AND CHEMISTRY, 33(11), 2584-2594. AND ORGANISATION FOR ECONOMIC CO-OPERATION AND DEVELOPMENT. (2013). TEST NO. 236: FISH EMBRYO ACUTE TOXICITY (FET) TEST. OECD GUIDELINES FOR THE TESTING OF CHEMICALS.//MEDIA/USEPA SYNTHETIC HARD WATER//   </t>
        </is>
      </c>
      <c r="CK4047" t="inlineStr">
        <is>
          <t>Scott,J., R. Grewe, and M. Minghetti</t>
        </is>
      </c>
      <c r="CL4047" t="n">
        <v>191977.0</v>
      </c>
      <c r="CM4047" t="inlineStr">
        <is>
          <t>Fish Embryo Acute Toxicity Testing and the RTgill-W1 Cell Line as in Vitro Models for Whole-Effluent Toxicity (WET) Testing: An in Vitro/in Vivo Comparison of Chemicals Relevant for WET Testing</t>
        </is>
      </c>
      <c r="CN4047" t="inlineStr">
        <is>
          <t>Environ. Toxicol. Chem.41(11): 2721-2731</t>
        </is>
      </c>
      <c r="CO4047" t="n">
        <v>2022.0</v>
      </c>
      <c r="CP4047" t="inlineStr">
        <is>
          <t>Scott,J., R. Grewe, and M. Minghetti (2022). Fish Embryo Acute Toxicity Testing and the RTgill-W1 Cell Line as in Vitro Models for Whole-Effluent Toxicity (WET) Testing: An in Vitro/in Vivo Comparison of Chemicals Relevant for WET Testing. Environ. Toxicol. Chem., 41, (11), 2721-2731. doi:10.1002/etc.5455. ECOREF#:191977</t>
        </is>
      </c>
    </row>
    <row r="4048">
      <c r="A4048" t="n">
        <v>1.2125029E7</v>
      </c>
      <c r="B4048" t="inlineStr">
        <is>
          <t>Ammonium chloride ((NH4)Cl)</t>
        </is>
      </c>
      <c r="C4048" t="inlineStr">
        <is>
          <t>Reagent Grade, Purissium, Purum, Puriss, Puris, Reinst</t>
        </is>
      </c>
      <c r="D4048" t="inlineStr">
        <is>
          <t>Measured</t>
        </is>
      </c>
      <c r="E4048" t="inlineStr">
        <is>
          <t>Not coded</t>
        </is>
      </c>
      <c r="F4048"/>
      <c r="G4048"/>
      <c r="H4048"/>
      <c r="I4048"/>
      <c r="J4048"/>
      <c r="K4048"/>
      <c r="L4048" t="inlineStr">
        <is>
          <t>Pimephales promelas</t>
        </is>
      </c>
      <c r="M4048" t="inlineStr">
        <is>
          <t>Fathead Minnow</t>
        </is>
      </c>
      <c r="N4048"/>
      <c r="O4048"/>
      <c r="P4048"/>
      <c r="Q4048"/>
      <c r="R4048"/>
      <c r="S4048"/>
      <c r="T4048"/>
      <c r="U4048"/>
      <c r="V4048" t="inlineStr">
        <is>
          <t>Static</t>
        </is>
      </c>
      <c r="W4048" t="inlineStr">
        <is>
          <t>Fresh water</t>
        </is>
      </c>
      <c r="X4048" t="inlineStr">
        <is>
          <t>Lab</t>
        </is>
      </c>
      <c r="Y4048"/>
      <c r="Z4048" t="inlineStr">
        <is>
          <t>Unionized</t>
        </is>
      </c>
      <c r="AA4048"/>
      <c r="AB4048" t="n">
        <v>0.49</v>
      </c>
      <c r="AC4048"/>
      <c r="AD4048" t="n">
        <v>0.33</v>
      </c>
      <c r="AE4048"/>
      <c r="AF4048" t="n">
        <v>0.78</v>
      </c>
      <c r="AG4048" t="inlineStr">
        <is>
          <t>AI mg/L</t>
        </is>
      </c>
      <c r="AH4048"/>
      <c r="AI4048"/>
      <c r="AJ4048"/>
      <c r="AK4048"/>
      <c r="AL4048"/>
      <c r="AM4048"/>
      <c r="AN4048"/>
      <c r="AO4048"/>
      <c r="AP4048"/>
      <c r="AQ4048"/>
      <c r="AR4048"/>
      <c r="AS4048"/>
      <c r="AT4048"/>
      <c r="AU4048"/>
      <c r="AV4048"/>
      <c r="AW4048"/>
      <c r="AX4048" t="inlineStr">
        <is>
          <t>Mortality</t>
        </is>
      </c>
      <c r="AY4048" t="inlineStr">
        <is>
          <t>Mortality</t>
        </is>
      </c>
      <c r="AZ4048" t="inlineStr">
        <is>
          <t>LC50</t>
        </is>
      </c>
      <c r="BA4048"/>
      <c r="BB4048" t="n">
        <v>4.0</v>
      </c>
      <c r="BC4048"/>
      <c r="BD4048"/>
      <c r="BE4048"/>
      <c r="BF4048"/>
      <c r="BG4048" t="inlineStr">
        <is>
          <t>Day(s)</t>
        </is>
      </c>
      <c r="BH4048" t="inlineStr">
        <is>
          <t>Granule, granular</t>
        </is>
      </c>
      <c r="BI4048" t="inlineStr">
        <is>
          <t>DTXSID0020078</t>
        </is>
      </c>
      <c r="BJ4048"/>
      <c r="BK4048"/>
      <c r="BL4048"/>
      <c r="BM4048"/>
      <c r="BN4048"/>
      <c r="BO4048"/>
      <c r="BP4048"/>
      <c r="BQ4048"/>
      <c r="BR4048"/>
      <c r="BS4048"/>
      <c r="BT4048" t="inlineStr">
        <is>
          <t>--</t>
        </is>
      </c>
      <c r="BU4048"/>
      <c r="BV4048"/>
      <c r="BW4048"/>
      <c r="BX4048"/>
      <c r="BY4048"/>
      <c r="BZ4048"/>
      <c r="CA4048"/>
      <c r="CB4048"/>
      <c r="CC4048"/>
      <c r="CD4048"/>
      <c r="CE4048"/>
      <c r="CF4048"/>
      <c r="CG4048"/>
      <c r="CH4048"/>
      <c r="CI4048"/>
      <c r="CJ4048"/>
      <c r="CK4048" t="inlineStr">
        <is>
          <t>EA Engineering</t>
        </is>
      </c>
      <c r="CL4048" t="n">
        <v>60011.0</v>
      </c>
      <c r="CM4048" t="inlineStr">
        <is>
          <t>Proposed Modified Effluent Limitations for Ammonia: Application for a 301 (g) Demonstration for the Sparrows Point Plant</t>
        </is>
      </c>
      <c r="CN4048" t="inlineStr">
        <is>
          <t>E.A.Rep.BET54E, Prepared for Bethlehem Steel Corp., Sparrows Point, MD:243 p.</t>
        </is>
      </c>
      <c r="CO4048" t="n">
        <v>1985.0</v>
      </c>
      <c r="CP4048" t="inlineStr">
        <is>
          <t>EA Engineering (1985). Proposed Modified Effluent Limitations for Ammonia: Application for a 301 (g) Demonstration for the Sparrows Point Plant. E.A.Rep.BET54E, Prepared for Bethlehem Steel Corp., Sparrows Point, MD, 243 p. ECOREF#:60011</t>
        </is>
      </c>
    </row>
    <row r="4049">
      <c r="A4049" t="n">
        <v>1.2125029E7</v>
      </c>
      <c r="B4049" t="inlineStr">
        <is>
          <t>Ammonium chloride ((NH4)Cl)</t>
        </is>
      </c>
      <c r="C4049" t="inlineStr">
        <is>
          <t>Reagent Grade, Purissium, Purum, Puriss, Puris, Reinst</t>
        </is>
      </c>
      <c r="D4049" t="inlineStr">
        <is>
          <t>Measured</t>
        </is>
      </c>
      <c r="E4049" t="inlineStr">
        <is>
          <t>Not coded</t>
        </is>
      </c>
      <c r="F4049"/>
      <c r="G4049"/>
      <c r="H4049"/>
      <c r="I4049"/>
      <c r="J4049"/>
      <c r="K4049"/>
      <c r="L4049" t="inlineStr">
        <is>
          <t>Pimephales promelas</t>
        </is>
      </c>
      <c r="M4049" t="inlineStr">
        <is>
          <t>Fathead Minnow</t>
        </is>
      </c>
      <c r="N4049" t="inlineStr">
        <is>
          <t>Larva</t>
        </is>
      </c>
      <c r="O4049"/>
      <c r="P4049" t="n">
        <v>4.0</v>
      </c>
      <c r="Q4049"/>
      <c r="R4049"/>
      <c r="S4049"/>
      <c r="T4049"/>
      <c r="U4049" t="inlineStr">
        <is>
          <t>Days post-hatch</t>
        </is>
      </c>
      <c r="V4049" t="inlineStr">
        <is>
          <t>Renewal</t>
        </is>
      </c>
      <c r="W4049" t="inlineStr">
        <is>
          <t>Fresh water</t>
        </is>
      </c>
      <c r="X4049" t="inlineStr">
        <is>
          <t>Lab</t>
        </is>
      </c>
      <c r="Y4049" t="n">
        <v>5.0</v>
      </c>
      <c r="Z4049" t="inlineStr">
        <is>
          <t>Unionized</t>
        </is>
      </c>
      <c r="AA4049"/>
      <c r="AB4049" t="n">
        <v>0.87</v>
      </c>
      <c r="AC4049"/>
      <c r="AD4049" t="n">
        <v>0.8</v>
      </c>
      <c r="AE4049"/>
      <c r="AF4049" t="n">
        <v>0.97</v>
      </c>
      <c r="AG4049" t="inlineStr">
        <is>
          <t>AI mg/L</t>
        </is>
      </c>
      <c r="AH4049"/>
      <c r="AI4049"/>
      <c r="AJ4049"/>
      <c r="AK4049"/>
      <c r="AL4049"/>
      <c r="AM4049"/>
      <c r="AN4049"/>
      <c r="AO4049"/>
      <c r="AP4049"/>
      <c r="AQ4049"/>
      <c r="AR4049"/>
      <c r="AS4049"/>
      <c r="AT4049"/>
      <c r="AU4049"/>
      <c r="AV4049"/>
      <c r="AW4049"/>
      <c r="AX4049" t="inlineStr">
        <is>
          <t>Mortality</t>
        </is>
      </c>
      <c r="AY4049" t="inlineStr">
        <is>
          <t>Mortality</t>
        </is>
      </c>
      <c r="AZ4049" t="inlineStr">
        <is>
          <t>LC50</t>
        </is>
      </c>
      <c r="BA4049"/>
      <c r="BB4049" t="n">
        <v>4.0</v>
      </c>
      <c r="BC4049"/>
      <c r="BD4049"/>
      <c r="BE4049"/>
      <c r="BF4049"/>
      <c r="BG4049" t="inlineStr">
        <is>
          <t>Day(s)</t>
        </is>
      </c>
      <c r="BH4049"/>
      <c r="BI4049" t="inlineStr">
        <is>
          <t>DTXSID0020078</t>
        </is>
      </c>
      <c r="BJ4049" t="inlineStr">
        <is>
          <t>10.1007/s00244-004-0223-9</t>
        </is>
      </c>
      <c r="BK4049"/>
      <c r="BL4049"/>
      <c r="BM4049"/>
      <c r="BN4049"/>
      <c r="BO4049"/>
      <c r="BP4049"/>
      <c r="BQ4049"/>
      <c r="BR4049"/>
      <c r="BS4049"/>
      <c r="BT4049" t="inlineStr">
        <is>
          <t>--</t>
        </is>
      </c>
      <c r="BU4049"/>
      <c r="BV4049"/>
      <c r="BW4049"/>
      <c r="BX4049"/>
      <c r="BY4049"/>
      <c r="BZ4049"/>
      <c r="CA4049"/>
      <c r="CB4049"/>
      <c r="CC4049"/>
      <c r="CD4049"/>
      <c r="CE4049"/>
      <c r="CF4049"/>
      <c r="CG4049"/>
      <c r="CH4049"/>
      <c r="CI4049" t="inlineStr">
        <is>
          <t xml:space="preserve"> TESTID/1//MSMT/NR//DOSES/0.16/0.31/0.60/0.93  MG/L//SOURCE/COM//WTINT/NR//DNUM/5//SEX/NR//TMETH/USEPA//STYPE/CHRONIC//ETIME/28 D//AP RATE/NR//SAMPN/NR//WTAT/NR//INTAKE/NR//COMPEP/NR//LD/NR//DW/NR//STST/NR//HMA/NR//NA/NR//CL/NR//DIC/NR//CA/NR//POT/NR//MG/NR//SO4/NR//SULF/NR//</t>
        </is>
      </c>
      <c r="CJ4049" t="inlineStr">
        <is>
          <t>SOURCE/COMMERCIAL//   TESTID/1//MSMT/NR//DOSES/0.16/0.31/0.60/0.93  MG/L//SOURCE/COM//WTINT/NR//DNUM/5//SEX/NR//TMETH/USEPA//STYPE/CHRONIC//ETIME/28 D//AP RATE/NR//SAMPN/NR//WTAT/NR//INTAKE/NR//COMPEP/NR//LD/NR//DW/NR//STST/NR//HMA/NR//NA/NR//CL/NR//DIC/NR//CA/NR//POT/NR//MG/NR//SO4/NR//SULF/NR//</t>
        </is>
      </c>
      <c r="CK4049" t="inlineStr">
        <is>
          <t>Fairchild,J.F., A.L. Allert, L.C. Sappington, and B. Waddell</t>
        </is>
      </c>
      <c r="CL4049" t="n">
        <v>87170.0</v>
      </c>
      <c r="CM4049" t="inlineStr">
        <is>
          <t>Chronic Toxicity of Un-Ionized Ammonia to Early Life-Stages of Endangered Colorado Pikeminnow (Ptychocheilus lucious) and Razorback Sucker (Xyrauchen texanus) Compared to the Surrogate Fathead Minnow (Pimephales promela</t>
        </is>
      </c>
      <c r="CN4049" t="inlineStr">
        <is>
          <t>Arch. Environ. Contam. Toxicol.49(3): 378-384</t>
        </is>
      </c>
      <c r="CO4049" t="n">
        <v>2005.0</v>
      </c>
      <c r="CP4049" t="inlineStr">
        <is>
          <t>Fairchild,J.F., A.L. Allert, L.C. Sappington, and B. Waddell (2005). Chronic Toxicity of Un-Ionized Ammonia to Early Life-Stages of Endangered Colorado Pikeminnow (Ptychocheilus lucious) and Razorback Sucker (Xyrauchen texanus) Compared to the Surrogate Fathead Minnow (Pimephales promela. Arch. Environ. Contam. Toxicol., 49, (3), 378-384. doi:10.1007/s00244-004-0223-9. ECOREF#:87170</t>
        </is>
      </c>
    </row>
    <row r="4050">
      <c r="A4050" t="n">
        <v>1.2125029E7</v>
      </c>
      <c r="B4050" t="inlineStr">
        <is>
          <t>Ammonium chloride ((NH4)Cl)</t>
        </is>
      </c>
      <c r="C4050"/>
      <c r="D4050" t="inlineStr">
        <is>
          <t>Unmeasured</t>
        </is>
      </c>
      <c r="E4050" t="inlineStr">
        <is>
          <t>Not reported</t>
        </is>
      </c>
      <c r="F4050"/>
      <c r="G4050"/>
      <c r="H4050"/>
      <c r="I4050"/>
      <c r="J4050"/>
      <c r="K4050"/>
      <c r="L4050" t="inlineStr">
        <is>
          <t>Pimephales promelas</t>
        </is>
      </c>
      <c r="M4050" t="inlineStr">
        <is>
          <t>Fathead Minnow</t>
        </is>
      </c>
      <c r="N4050"/>
      <c r="O4050"/>
      <c r="P4050"/>
      <c r="Q4050"/>
      <c r="R4050"/>
      <c r="S4050"/>
      <c r="T4050"/>
      <c r="U4050"/>
      <c r="V4050" t="inlineStr">
        <is>
          <t>Static</t>
        </is>
      </c>
      <c r="W4050" t="inlineStr">
        <is>
          <t>Fresh water</t>
        </is>
      </c>
      <c r="X4050" t="inlineStr">
        <is>
          <t>Lab</t>
        </is>
      </c>
      <c r="Y4050"/>
      <c r="Z4050" t="inlineStr">
        <is>
          <t>Total</t>
        </is>
      </c>
      <c r="AA4050"/>
      <c r="AB4050" t="n">
        <v>18.0</v>
      </c>
      <c r="AC4050"/>
      <c r="AD4050" t="n">
        <v>17.0</v>
      </c>
      <c r="AE4050"/>
      <c r="AF4050" t="n">
        <v>19.0</v>
      </c>
      <c r="AG4050" t="inlineStr">
        <is>
          <t>AI mg/L</t>
        </is>
      </c>
      <c r="AH4050" t="inlineStr">
        <is>
          <t>Unionized</t>
        </is>
      </c>
      <c r="AI4050"/>
      <c r="AJ4050" t="n">
        <v>1.3</v>
      </c>
      <c r="AK4050"/>
      <c r="AL4050" t="n">
        <v>1.2</v>
      </c>
      <c r="AM4050"/>
      <c r="AN4050" t="n">
        <v>1.4</v>
      </c>
      <c r="AO4050" t="inlineStr">
        <is>
          <t>AI mg/L</t>
        </is>
      </c>
      <c r="AP4050"/>
      <c r="AQ4050"/>
      <c r="AR4050"/>
      <c r="AS4050"/>
      <c r="AT4050"/>
      <c r="AU4050"/>
      <c r="AV4050"/>
      <c r="AW4050"/>
      <c r="AX4050" t="inlineStr">
        <is>
          <t>Mortality</t>
        </is>
      </c>
      <c r="AY4050" t="inlineStr">
        <is>
          <t>Mortality</t>
        </is>
      </c>
      <c r="AZ4050" t="inlineStr">
        <is>
          <t>LC50</t>
        </is>
      </c>
      <c r="BA4050"/>
      <c r="BB4050" t="n">
        <v>4.0</v>
      </c>
      <c r="BC4050"/>
      <c r="BD4050"/>
      <c r="BE4050"/>
      <c r="BF4050"/>
      <c r="BG4050" t="inlineStr">
        <is>
          <t>Day(s)</t>
        </is>
      </c>
      <c r="BH4050"/>
      <c r="BI4050" t="inlineStr">
        <is>
          <t>DTXSID0020078</t>
        </is>
      </c>
      <c r="BJ4050"/>
      <c r="BK4050"/>
      <c r="BL4050"/>
      <c r="BM4050"/>
      <c r="BN4050"/>
      <c r="BO4050"/>
      <c r="BP4050"/>
      <c r="BQ4050"/>
      <c r="BR4050"/>
      <c r="BS4050"/>
      <c r="BT4050" t="inlineStr">
        <is>
          <t>--</t>
        </is>
      </c>
      <c r="BU4050"/>
      <c r="BV4050"/>
      <c r="BW4050"/>
      <c r="BX4050"/>
      <c r="BY4050"/>
      <c r="BZ4050"/>
      <c r="CA4050" t="inlineStr">
        <is>
          <t>--</t>
        </is>
      </c>
      <c r="CB4050"/>
      <c r="CC4050"/>
      <c r="CD4050"/>
      <c r="CE4050"/>
      <c r="CF4050"/>
      <c r="CG4050"/>
      <c r="CH4050"/>
      <c r="CI4050"/>
      <c r="CJ4050"/>
      <c r="CK4050" t="inlineStr">
        <is>
          <t>Pitts,T.</t>
        </is>
      </c>
      <c r="CL4050" t="n">
        <v>165613.0</v>
      </c>
      <c r="CM4050" t="inlineStr">
        <is>
          <t>Presentation of Evidence Concerning Water Quality Classifications and Standards for the Cache la Poudre River, Big Thompson River, and Segments of the South Platte River</t>
        </is>
      </c>
      <c r="CN4050" t="inlineStr">
        <is>
          <t>Tom Pitts and Associates, Loveland, CO:169 p.</t>
        </is>
      </c>
      <c r="CO4050" t="n">
        <v>1980.0</v>
      </c>
      <c r="CP4050" t="inlineStr">
        <is>
          <t>Pitts,T. (1980). Presentation of Evidence Concerning Water Quality Classifications and Standards for the Cache la Poudre River, Big Thompson River, and Segments of the South Platte River. Tom Pitts and Associates, Loveland, CO, 169 p. ECOREF#:165613</t>
        </is>
      </c>
    </row>
    <row r="4051">
      <c r="A4051" t="n">
        <v>1.2125029E7</v>
      </c>
      <c r="B4051" t="inlineStr">
        <is>
          <t>Ammonium chloride ((NH4)Cl)</t>
        </is>
      </c>
      <c r="C4051"/>
      <c r="D4051" t="inlineStr">
        <is>
          <t>Measured</t>
        </is>
      </c>
      <c r="E4051" t="inlineStr">
        <is>
          <t>Not coded</t>
        </is>
      </c>
      <c r="F4051"/>
      <c r="G4051"/>
      <c r="H4051"/>
      <c r="I4051"/>
      <c r="J4051"/>
      <c r="K4051"/>
      <c r="L4051" t="inlineStr">
        <is>
          <t>Pimephales promelas</t>
        </is>
      </c>
      <c r="M4051" t="inlineStr">
        <is>
          <t>Fathead Minnow</t>
        </is>
      </c>
      <c r="N4051"/>
      <c r="O4051"/>
      <c r="P4051"/>
      <c r="Q4051"/>
      <c r="R4051" t="n">
        <v>4.0</v>
      </c>
      <c r="S4051"/>
      <c r="T4051" t="n">
        <v>5.0</v>
      </c>
      <c r="U4051" t="inlineStr">
        <is>
          <t>Month(s)</t>
        </is>
      </c>
      <c r="V4051" t="inlineStr">
        <is>
          <t>Flow-through</t>
        </is>
      </c>
      <c r="W4051" t="inlineStr">
        <is>
          <t>Fresh water</t>
        </is>
      </c>
      <c r="X4051" t="inlineStr">
        <is>
          <t>Lab</t>
        </is>
      </c>
      <c r="Y4051" t="n">
        <v>6.0</v>
      </c>
      <c r="Z4051" t="inlineStr">
        <is>
          <t>Unionized</t>
        </is>
      </c>
      <c r="AA4051"/>
      <c r="AB4051" t="n">
        <v>0.96</v>
      </c>
      <c r="AC4051"/>
      <c r="AD4051" t="n">
        <v>0.725</v>
      </c>
      <c r="AE4051"/>
      <c r="AF4051" t="n">
        <v>1.278</v>
      </c>
      <c r="AG4051" t="inlineStr">
        <is>
          <t>AI mg/L</t>
        </is>
      </c>
      <c r="AH4051"/>
      <c r="AI4051"/>
      <c r="AJ4051"/>
      <c r="AK4051"/>
      <c r="AL4051"/>
      <c r="AM4051"/>
      <c r="AN4051"/>
      <c r="AO4051"/>
      <c r="AP4051"/>
      <c r="AQ4051"/>
      <c r="AR4051"/>
      <c r="AS4051"/>
      <c r="AT4051"/>
      <c r="AU4051"/>
      <c r="AV4051"/>
      <c r="AW4051"/>
      <c r="AX4051" t="inlineStr">
        <is>
          <t>Mortality</t>
        </is>
      </c>
      <c r="AY4051" t="inlineStr">
        <is>
          <t>Mortality</t>
        </is>
      </c>
      <c r="AZ4051" t="inlineStr">
        <is>
          <t>LC50</t>
        </is>
      </c>
      <c r="BA4051"/>
      <c r="BB4051" t="n">
        <v>4.0</v>
      </c>
      <c r="BC4051"/>
      <c r="BD4051"/>
      <c r="BE4051"/>
      <c r="BF4051"/>
      <c r="BG4051" t="inlineStr">
        <is>
          <t>Day(s)</t>
        </is>
      </c>
      <c r="BH4051"/>
      <c r="BI4051" t="inlineStr">
        <is>
          <t>DTXSID0020078</t>
        </is>
      </c>
      <c r="BJ4051"/>
      <c r="BK4051"/>
      <c r="BL4051"/>
      <c r="BM4051"/>
      <c r="BN4051"/>
      <c r="BO4051"/>
      <c r="BP4051"/>
      <c r="BQ4051"/>
      <c r="BR4051"/>
      <c r="BS4051"/>
      <c r="BT4051" t="inlineStr">
        <is>
          <t>--</t>
        </is>
      </c>
      <c r="BU4051"/>
      <c r="BV4051"/>
      <c r="BW4051"/>
      <c r="BX4051"/>
      <c r="BY4051"/>
      <c r="BZ4051"/>
      <c r="CA4051"/>
      <c r="CB4051"/>
      <c r="CC4051"/>
      <c r="CD4051"/>
      <c r="CE4051"/>
      <c r="CF4051"/>
      <c r="CG4051"/>
      <c r="CH4051"/>
      <c r="CI4051" t="inlineStr">
        <is>
          <t xml:space="preserve"> TESTID/4//MSMT/NR//DOSES/0.270/0.469/0.725/1.278/2.547 MG/L//SOURCE/LAB//WTINT/NR//DNUM/6//SEX/NR//TMETH/ASTM//STYPE/ACUTE//ETIME/96 H//AP RATE/NR//SAMPN/NR//WTAT/NR//INTAKE/NR//COMPEP/NR//LD/NR//DW/NR//STST/NR//HMA/NR//NA/NR//CL/NR//DIC/NR//CA/NR//POT/NR//MG/NR//SO4/NR//SULF/NR//</t>
        </is>
      </c>
      <c r="CJ4051" t="inlineStr">
        <is>
          <t xml:space="preserve">   TESTID/4//MSMT/NR//DOSES/0.270/0.469/0.725/1.278/2.547 MG/L//SOURCE/LAB//WTINT/NR//DNUM/6//SEX/NR//TMETH/ASTM//STYPE/ACUTE//ETIME/96 H//AP RATE/NR//SAMPN/NR//WTAT/NR//INTAKE/NR//COMPEP/NR//LD/NR//DW/NR//STST/NR//HMA/NR//NA/NR//CL/NR//DIC/NR//CA/NR//POT/NR//MG/NR//SO4/NR//SULF/NR//</t>
        </is>
      </c>
      <c r="CK4051" t="inlineStr">
        <is>
          <t>DeGraeve,G.M., W.D. Palmer, E.L. Moore, J.J. Coyle, and P.L. Markham</t>
        </is>
      </c>
      <c r="CL4051" t="n">
        <v>88468.0</v>
      </c>
      <c r="CM4051" t="inlineStr">
        <is>
          <t>The Effect of Temperature on the Acute and Chronic Toxicity of Un-ionized Ammonia to Fathead Minnows and Channel Catfish</t>
        </is>
      </c>
      <c r="CN4051" t="inlineStr">
        <is>
          <t>Final Rep.to U.S.EPA by Battelle, Columbus, OH:39 p.</t>
        </is>
      </c>
      <c r="CO4051" t="n">
        <v>1987.0</v>
      </c>
      <c r="CP4051" t="inlineStr">
        <is>
          <t>DeGraeve,G.M., W.D. Palmer, E.L. Moore, J.J. Coyle, and P.L. Markham (1987). The Effect of Temperature on the Acute and Chronic Toxicity of Un-ionized Ammonia to Fathead Minnows and Channel Catfish. Final Rep.to U.S.EPA by Battelle, Columbus, OH, 39 p. ECOREF#:88468</t>
        </is>
      </c>
    </row>
    <row r="4052">
      <c r="A4052" t="n">
        <v>1.2125029E7</v>
      </c>
      <c r="B4052" t="inlineStr">
        <is>
          <t>Ammonium chloride ((NH4)Cl)</t>
        </is>
      </c>
      <c r="C4052"/>
      <c r="D4052" t="inlineStr">
        <is>
          <t>Measured</t>
        </is>
      </c>
      <c r="E4052" t="inlineStr">
        <is>
          <t>Not coded</t>
        </is>
      </c>
      <c r="F4052"/>
      <c r="G4052"/>
      <c r="H4052"/>
      <c r="I4052"/>
      <c r="J4052"/>
      <c r="K4052"/>
      <c r="L4052" t="inlineStr">
        <is>
          <t>Pimephales promelas</t>
        </is>
      </c>
      <c r="M4052" t="inlineStr">
        <is>
          <t>Fathead Minnow</t>
        </is>
      </c>
      <c r="N4052"/>
      <c r="O4052"/>
      <c r="P4052"/>
      <c r="Q4052"/>
      <c r="R4052"/>
      <c r="S4052"/>
      <c r="T4052"/>
      <c r="U4052"/>
      <c r="V4052" t="inlineStr">
        <is>
          <t>Flow-through</t>
        </is>
      </c>
      <c r="W4052" t="inlineStr">
        <is>
          <t>Fresh water</t>
        </is>
      </c>
      <c r="X4052" t="inlineStr">
        <is>
          <t>Lab</t>
        </is>
      </c>
      <c r="Y4052"/>
      <c r="Z4052" t="inlineStr">
        <is>
          <t>Total</t>
        </is>
      </c>
      <c r="AA4052"/>
      <c r="AB4052" t="n">
        <v>18.4</v>
      </c>
      <c r="AC4052"/>
      <c r="AD4052" t="n">
        <v>16.3</v>
      </c>
      <c r="AE4052"/>
      <c r="AF4052" t="n">
        <v>20.8</v>
      </c>
      <c r="AG4052" t="inlineStr">
        <is>
          <t>AI mg/L</t>
        </is>
      </c>
      <c r="AH4052" t="inlineStr">
        <is>
          <t>Unionized</t>
        </is>
      </c>
      <c r="AI4052"/>
      <c r="AJ4052" t="n">
        <v>1.38</v>
      </c>
      <c r="AK4052"/>
      <c r="AL4052" t="n">
        <v>1.23</v>
      </c>
      <c r="AM4052"/>
      <c r="AN4052" t="n">
        <v>1.56</v>
      </c>
      <c r="AO4052" t="inlineStr">
        <is>
          <t>AI mg/L</t>
        </is>
      </c>
      <c r="AP4052"/>
      <c r="AQ4052"/>
      <c r="AR4052"/>
      <c r="AS4052"/>
      <c r="AT4052"/>
      <c r="AU4052"/>
      <c r="AV4052"/>
      <c r="AW4052"/>
      <c r="AX4052" t="inlineStr">
        <is>
          <t>Mortality</t>
        </is>
      </c>
      <c r="AY4052" t="inlineStr">
        <is>
          <t>Mortality</t>
        </is>
      </c>
      <c r="AZ4052" t="inlineStr">
        <is>
          <t>LC50</t>
        </is>
      </c>
      <c r="BA4052"/>
      <c r="BB4052" t="n">
        <v>4.0</v>
      </c>
      <c r="BC4052"/>
      <c r="BD4052"/>
      <c r="BE4052"/>
      <c r="BF4052"/>
      <c r="BG4052" t="inlineStr">
        <is>
          <t>Day(s)</t>
        </is>
      </c>
      <c r="BH4052"/>
      <c r="BI4052" t="inlineStr">
        <is>
          <t>DTXSID0020078</t>
        </is>
      </c>
      <c r="BJ4052" t="inlineStr">
        <is>
          <t>10.1021/es00089a012</t>
        </is>
      </c>
      <c r="BK4052"/>
      <c r="BL4052"/>
      <c r="BM4052"/>
      <c r="BN4052"/>
      <c r="BO4052"/>
      <c r="BP4052"/>
      <c r="BQ4052"/>
      <c r="BR4052"/>
      <c r="BS4052"/>
      <c r="BT4052" t="inlineStr">
        <is>
          <t>--</t>
        </is>
      </c>
      <c r="BU4052"/>
      <c r="BV4052"/>
      <c r="BW4052"/>
      <c r="BX4052"/>
      <c r="BY4052"/>
      <c r="BZ4052"/>
      <c r="CA4052" t="inlineStr">
        <is>
          <t>--</t>
        </is>
      </c>
      <c r="CB4052"/>
      <c r="CC4052"/>
      <c r="CD4052"/>
      <c r="CE4052"/>
      <c r="CF4052"/>
      <c r="CG4052"/>
      <c r="CH4052"/>
      <c r="CI4052" t="inlineStr">
        <is>
          <t xml:space="preserve"> CONTR/0 % MORT//</t>
        </is>
      </c>
      <c r="CJ4052" t="inlineStr">
        <is>
          <t xml:space="preserve">   CONTR/0 % MORT//</t>
        </is>
      </c>
      <c r="CK4052" t="inlineStr">
        <is>
          <t>Thurston,R.V., R.C. Russo, and G.A. Vinogradov</t>
        </is>
      </c>
      <c r="CL4052" t="n">
        <v>10303.0</v>
      </c>
      <c r="CM4052" t="inlineStr">
        <is>
          <t>Ammonia Toxicity to Fishes.  Effect of pH on the Toxicity of the Un-ionized Ammonia Species</t>
        </is>
      </c>
      <c r="CN4052" t="inlineStr">
        <is>
          <t>Environ. Sci. Technol.15(7): 837-840</t>
        </is>
      </c>
      <c r="CO4052" t="n">
        <v>1981.0</v>
      </c>
      <c r="CP4052" t="inlineStr">
        <is>
          <t>Thurston,R.V., R.C. Russo, and G.A. Vinogradov (1981). Ammonia Toxicity to Fishes.  Effect of pH on the Toxicity of the Un-ionized Ammonia Species. Environ. Sci. Technol., 15, (7), 837-840. doi:10.1021/es00089a012. ECOREF#:10303</t>
        </is>
      </c>
    </row>
    <row r="4053">
      <c r="A4053" t="n">
        <v>1.2125029E7</v>
      </c>
      <c r="B4053" t="inlineStr">
        <is>
          <t>Ammonium chloride ((NH4)Cl)</t>
        </is>
      </c>
      <c r="C4053" t="inlineStr">
        <is>
          <t>Reagent Grade, Purissium, Purum, Puriss, Puris, Reinst</t>
        </is>
      </c>
      <c r="D4053" t="inlineStr">
        <is>
          <t>Measured</t>
        </is>
      </c>
      <c r="E4053" t="inlineStr">
        <is>
          <t>Not coded</t>
        </is>
      </c>
      <c r="F4053"/>
      <c r="G4053"/>
      <c r="H4053"/>
      <c r="I4053"/>
      <c r="J4053"/>
      <c r="K4053"/>
      <c r="L4053" t="inlineStr">
        <is>
          <t>Pimephales promelas</t>
        </is>
      </c>
      <c r="M4053" t="inlineStr">
        <is>
          <t>Fathead Minnow</t>
        </is>
      </c>
      <c r="N4053"/>
      <c r="O4053"/>
      <c r="P4053"/>
      <c r="Q4053"/>
      <c r="R4053"/>
      <c r="S4053"/>
      <c r="T4053"/>
      <c r="U4053"/>
      <c r="V4053" t="inlineStr">
        <is>
          <t>Flow-through</t>
        </is>
      </c>
      <c r="W4053" t="inlineStr">
        <is>
          <t>Fresh water</t>
        </is>
      </c>
      <c r="X4053" t="inlineStr">
        <is>
          <t>Lab</t>
        </is>
      </c>
      <c r="Y4053"/>
      <c r="Z4053" t="inlineStr">
        <is>
          <t>Total</t>
        </is>
      </c>
      <c r="AA4053"/>
      <c r="AB4053" t="n">
        <v>34.2</v>
      </c>
      <c r="AC4053"/>
      <c r="AD4053" t="n">
        <v>29.0</v>
      </c>
      <c r="AE4053"/>
      <c r="AF4053" t="n">
        <v>40.4</v>
      </c>
      <c r="AG4053" t="inlineStr">
        <is>
          <t>AI mg/L</t>
        </is>
      </c>
      <c r="AH4053" t="inlineStr">
        <is>
          <t>Unionized</t>
        </is>
      </c>
      <c r="AI4053"/>
      <c r="AJ4053" t="n">
        <v>0.952</v>
      </c>
      <c r="AK4053"/>
      <c r="AL4053" t="n">
        <v>0.807</v>
      </c>
      <c r="AM4053"/>
      <c r="AN4053" t="n">
        <v>1.12</v>
      </c>
      <c r="AO4053" t="inlineStr">
        <is>
          <t>AI mg/L</t>
        </is>
      </c>
      <c r="AP4053"/>
      <c r="AQ4053"/>
      <c r="AR4053"/>
      <c r="AS4053"/>
      <c r="AT4053"/>
      <c r="AU4053"/>
      <c r="AV4053"/>
      <c r="AW4053"/>
      <c r="AX4053" t="inlineStr">
        <is>
          <t>Mortality</t>
        </is>
      </c>
      <c r="AY4053" t="inlineStr">
        <is>
          <t>Mortality</t>
        </is>
      </c>
      <c r="AZ4053" t="inlineStr">
        <is>
          <t>LC50</t>
        </is>
      </c>
      <c r="BA4053"/>
      <c r="BB4053" t="n">
        <v>4.0</v>
      </c>
      <c r="BC4053"/>
      <c r="BD4053"/>
      <c r="BE4053"/>
      <c r="BF4053"/>
      <c r="BG4053" t="inlineStr">
        <is>
          <t>Day(s)</t>
        </is>
      </c>
      <c r="BH4053"/>
      <c r="BI4053" t="inlineStr">
        <is>
          <t>DTXSID0020078</t>
        </is>
      </c>
      <c r="BJ4053" t="inlineStr">
        <is>
          <t>10.1577/1548-8659(1983)112&lt;705:ATOATF&gt;2.0.CO;2</t>
        </is>
      </c>
      <c r="BK4053"/>
      <c r="BL4053"/>
      <c r="BM4053"/>
      <c r="BN4053"/>
      <c r="BO4053"/>
      <c r="BP4053"/>
      <c r="BQ4053"/>
      <c r="BR4053"/>
      <c r="BS4053"/>
      <c r="BT4053" t="inlineStr">
        <is>
          <t>--</t>
        </is>
      </c>
      <c r="BU4053"/>
      <c r="BV4053"/>
      <c r="BW4053"/>
      <c r="BX4053"/>
      <c r="BY4053"/>
      <c r="BZ4053"/>
      <c r="CA4053" t="inlineStr">
        <is>
          <t>--</t>
        </is>
      </c>
      <c r="CB4053"/>
      <c r="CC4053"/>
      <c r="CD4053"/>
      <c r="CE4053"/>
      <c r="CF4053"/>
      <c r="CG4053"/>
      <c r="CH4053"/>
      <c r="CI4053" t="inlineStr">
        <is>
          <t xml:space="preserve"> CONTR/NO MORT//</t>
        </is>
      </c>
      <c r="CJ4053" t="inlineStr">
        <is>
          <t xml:space="preserve">   CONTR/NO MORT//</t>
        </is>
      </c>
      <c r="CK4053" t="inlineStr">
        <is>
          <t>Thurston,R.V., R.C. Russo, and G.R. Phillips</t>
        </is>
      </c>
      <c r="CL4053" t="n">
        <v>10130.0</v>
      </c>
      <c r="CM4053" t="inlineStr">
        <is>
          <t>Acute Toxicity of Ammonia to Fathead Minnows</t>
        </is>
      </c>
      <c r="CN4053" t="inlineStr">
        <is>
          <t>Trans. Am. Fish. Soc.112(5): 705-711</t>
        </is>
      </c>
      <c r="CO4053" t="n">
        <v>1983.0</v>
      </c>
      <c r="CP4053" t="inlineStr">
        <is>
          <t>Thurston,R.V., R.C. Russo, and G.R. Phillips (1983). Acute Toxicity of Ammonia to Fathead Minnows. Trans. Am. Fish. Soc., 112, (5), 705-711. doi:10.1577/1548-8659(1983)112&lt;705:ATOATF&gt;2.0.CO;2. ECOREF#:10130</t>
        </is>
      </c>
    </row>
    <row r="4054">
      <c r="A4054" t="n">
        <v>1.2125029E7</v>
      </c>
      <c r="B4054" t="inlineStr">
        <is>
          <t>Ammonium chloride ((NH4)Cl)</t>
        </is>
      </c>
      <c r="C4054" t="inlineStr">
        <is>
          <t>Reagent Grade, Purissium, Purum, Puriss, Puris, Reinst</t>
        </is>
      </c>
      <c r="D4054" t="inlineStr">
        <is>
          <t>Measured</t>
        </is>
      </c>
      <c r="E4054" t="inlineStr">
        <is>
          <t>Not coded</t>
        </is>
      </c>
      <c r="F4054"/>
      <c r="G4054"/>
      <c r="H4054"/>
      <c r="I4054"/>
      <c r="J4054"/>
      <c r="K4054"/>
      <c r="L4054" t="inlineStr">
        <is>
          <t>Pimephales promelas</t>
        </is>
      </c>
      <c r="M4054" t="inlineStr">
        <is>
          <t>Fathead Minnow</t>
        </is>
      </c>
      <c r="N4054" t="inlineStr">
        <is>
          <t>Juvenile</t>
        </is>
      </c>
      <c r="O4054"/>
      <c r="P4054"/>
      <c r="Q4054"/>
      <c r="R4054"/>
      <c r="S4054"/>
      <c r="T4054"/>
      <c r="U4054"/>
      <c r="V4054" t="inlineStr">
        <is>
          <t>Flow-through</t>
        </is>
      </c>
      <c r="W4054" t="inlineStr">
        <is>
          <t>Fresh water</t>
        </is>
      </c>
      <c r="X4054" t="inlineStr">
        <is>
          <t>Lab</t>
        </is>
      </c>
      <c r="Y4054"/>
      <c r="Z4054" t="inlineStr">
        <is>
          <t>Total</t>
        </is>
      </c>
      <c r="AA4054"/>
      <c r="AB4054" t="n">
        <v>22.48</v>
      </c>
      <c r="AC4054"/>
      <c r="AD4054" t="n">
        <v>18.54</v>
      </c>
      <c r="AE4054"/>
      <c r="AF4054" t="n">
        <v>26.44</v>
      </c>
      <c r="AG4054" t="inlineStr">
        <is>
          <t>AI mg/L</t>
        </is>
      </c>
      <c r="AH4054" t="inlineStr">
        <is>
          <t>Unionized</t>
        </is>
      </c>
      <c r="AI4054"/>
      <c r="AJ4054" t="n">
        <v>0.567</v>
      </c>
      <c r="AK4054"/>
      <c r="AL4054" t="n">
        <v>0.484</v>
      </c>
      <c r="AM4054"/>
      <c r="AN4054" t="n">
        <v>0.677</v>
      </c>
      <c r="AO4054" t="inlineStr">
        <is>
          <t>AI mg/L</t>
        </is>
      </c>
      <c r="AP4054"/>
      <c r="AQ4054"/>
      <c r="AR4054"/>
      <c r="AS4054"/>
      <c r="AT4054"/>
      <c r="AU4054"/>
      <c r="AV4054"/>
      <c r="AW4054"/>
      <c r="AX4054" t="inlineStr">
        <is>
          <t>Mortality</t>
        </is>
      </c>
      <c r="AY4054" t="inlineStr">
        <is>
          <t>Mortality</t>
        </is>
      </c>
      <c r="AZ4054" t="inlineStr">
        <is>
          <t>LC50</t>
        </is>
      </c>
      <c r="BA4054"/>
      <c r="BB4054" t="n">
        <v>4.0</v>
      </c>
      <c r="BC4054"/>
      <c r="BD4054"/>
      <c r="BE4054"/>
      <c r="BF4054"/>
      <c r="BG4054" t="inlineStr">
        <is>
          <t>Day(s)</t>
        </is>
      </c>
      <c r="BH4054"/>
      <c r="BI4054" t="inlineStr">
        <is>
          <t>DTXSID0020078</t>
        </is>
      </c>
      <c r="BJ4054"/>
      <c r="BK4054"/>
      <c r="BL4054"/>
      <c r="BM4054"/>
      <c r="BN4054"/>
      <c r="BO4054"/>
      <c r="BP4054"/>
      <c r="BQ4054"/>
      <c r="BR4054"/>
      <c r="BS4054"/>
      <c r="BT4054" t="inlineStr">
        <is>
          <t>--</t>
        </is>
      </c>
      <c r="BU4054"/>
      <c r="BV4054"/>
      <c r="BW4054"/>
      <c r="BX4054"/>
      <c r="BY4054"/>
      <c r="BZ4054"/>
      <c r="CA4054" t="inlineStr">
        <is>
          <t>--</t>
        </is>
      </c>
      <c r="CB4054"/>
      <c r="CC4054"/>
      <c r="CD4054"/>
      <c r="CE4054"/>
      <c r="CF4054"/>
      <c r="CG4054"/>
      <c r="CH4054"/>
      <c r="CI4054" t="inlineStr">
        <is>
          <t xml:space="preserve"> NR</t>
        </is>
      </c>
      <c r="CJ4054" t="inlineStr">
        <is>
          <t xml:space="preserve">   NR</t>
        </is>
      </c>
      <c r="CK4054" t="inlineStr">
        <is>
          <t>Reinbold,K.A., and S.M. Pescitelli</t>
        </is>
      </c>
      <c r="CL4054" t="n">
        <v>14556.0</v>
      </c>
      <c r="CM4054" t="inlineStr">
        <is>
          <t>Effects of Cold Temperature on Toxicity of Ammonia to Rainbow Trout, Bluegills and Fathead Minnows</t>
        </is>
      </c>
      <c r="CN4054" t="inlineStr">
        <is>
          <t>Proj.Rep., Contract No.68-01-5832, Illinois Natural History Survey, Champaign, IL:19 p.</t>
        </is>
      </c>
      <c r="CO4054" t="n">
        <v>1982.0</v>
      </c>
      <c r="CP4054" t="inlineStr">
        <is>
          <t>Reinbold,K.A., and S.M. Pescitelli (1982). Effects of Cold Temperature on Toxicity of Ammonia to Rainbow Trout, Bluegills and Fathead Minnows. Proj.Rep., Contract No.68-01-5832, Illinois Natural History Survey, Champaign, IL, 19 p. ECOREF#:14556</t>
        </is>
      </c>
    </row>
    <row r="4055">
      <c r="A4055" t="n">
        <v>1.2125029E7</v>
      </c>
      <c r="B4055" t="inlineStr">
        <is>
          <t>Ammonium chloride ((NH4)Cl)</t>
        </is>
      </c>
      <c r="C4055"/>
      <c r="D4055" t="inlineStr">
        <is>
          <t>Unmeasured</t>
        </is>
      </c>
      <c r="E4055" t="inlineStr">
        <is>
          <t>Not reported</t>
        </is>
      </c>
      <c r="F4055"/>
      <c r="G4055"/>
      <c r="H4055"/>
      <c r="I4055"/>
      <c r="J4055"/>
      <c r="K4055"/>
      <c r="L4055" t="inlineStr">
        <is>
          <t>Pimephales promelas</t>
        </is>
      </c>
      <c r="M4055" t="inlineStr">
        <is>
          <t>Fathead Minnow</t>
        </is>
      </c>
      <c r="N4055"/>
      <c r="O4055"/>
      <c r="P4055"/>
      <c r="Q4055"/>
      <c r="R4055"/>
      <c r="S4055"/>
      <c r="T4055"/>
      <c r="U4055"/>
      <c r="V4055" t="inlineStr">
        <is>
          <t>Static</t>
        </is>
      </c>
      <c r="W4055" t="inlineStr">
        <is>
          <t>Fresh water</t>
        </is>
      </c>
      <c r="X4055" t="inlineStr">
        <is>
          <t>Lab</t>
        </is>
      </c>
      <c r="Y4055"/>
      <c r="Z4055" t="inlineStr">
        <is>
          <t>Total</t>
        </is>
      </c>
      <c r="AA4055"/>
      <c r="AB4055" t="n">
        <v>59.0</v>
      </c>
      <c r="AC4055"/>
      <c r="AD4055" t="n">
        <v>52.0</v>
      </c>
      <c r="AE4055"/>
      <c r="AF4055" t="n">
        <v>68.0</v>
      </c>
      <c r="AG4055" t="inlineStr">
        <is>
          <t>AI mg/L</t>
        </is>
      </c>
      <c r="AH4055" t="inlineStr">
        <is>
          <t>Unionized</t>
        </is>
      </c>
      <c r="AI4055"/>
      <c r="AJ4055" t="n">
        <v>1.35</v>
      </c>
      <c r="AK4055"/>
      <c r="AL4055" t="n">
        <v>1.19</v>
      </c>
      <c r="AM4055"/>
      <c r="AN4055" t="n">
        <v>1.55</v>
      </c>
      <c r="AO4055" t="inlineStr">
        <is>
          <t>AI mg/L</t>
        </is>
      </c>
      <c r="AP4055"/>
      <c r="AQ4055"/>
      <c r="AR4055"/>
      <c r="AS4055"/>
      <c r="AT4055"/>
      <c r="AU4055"/>
      <c r="AV4055"/>
      <c r="AW4055"/>
      <c r="AX4055" t="inlineStr">
        <is>
          <t>Mortality</t>
        </is>
      </c>
      <c r="AY4055" t="inlineStr">
        <is>
          <t>Mortality</t>
        </is>
      </c>
      <c r="AZ4055" t="inlineStr">
        <is>
          <t>LC50</t>
        </is>
      </c>
      <c r="BA4055"/>
      <c r="BB4055" t="n">
        <v>4.0</v>
      </c>
      <c r="BC4055"/>
      <c r="BD4055"/>
      <c r="BE4055"/>
      <c r="BF4055"/>
      <c r="BG4055" t="inlineStr">
        <is>
          <t>Day(s)</t>
        </is>
      </c>
      <c r="BH4055"/>
      <c r="BI4055" t="inlineStr">
        <is>
          <t>DTXSID0020078</t>
        </is>
      </c>
      <c r="BJ4055"/>
      <c r="BK4055"/>
      <c r="BL4055"/>
      <c r="BM4055"/>
      <c r="BN4055"/>
      <c r="BO4055"/>
      <c r="BP4055"/>
      <c r="BQ4055"/>
      <c r="BR4055"/>
      <c r="BS4055"/>
      <c r="BT4055" t="inlineStr">
        <is>
          <t>--</t>
        </is>
      </c>
      <c r="BU4055"/>
      <c r="BV4055"/>
      <c r="BW4055"/>
      <c r="BX4055"/>
      <c r="BY4055"/>
      <c r="BZ4055"/>
      <c r="CA4055" t="inlineStr">
        <is>
          <t>--</t>
        </is>
      </c>
      <c r="CB4055"/>
      <c r="CC4055"/>
      <c r="CD4055"/>
      <c r="CE4055"/>
      <c r="CF4055"/>
      <c r="CG4055"/>
      <c r="CH4055"/>
      <c r="CI4055"/>
      <c r="CJ4055"/>
      <c r="CK4055" t="inlineStr">
        <is>
          <t>Pitts,T.</t>
        </is>
      </c>
      <c r="CL4055" t="n">
        <v>165613.0</v>
      </c>
      <c r="CM4055" t="inlineStr">
        <is>
          <t>Presentation of Evidence Concerning Water Quality Classifications and Standards for the Cache la Poudre River, Big Thompson River, and Segments of the South Platte River</t>
        </is>
      </c>
      <c r="CN4055" t="inlineStr">
        <is>
          <t>Tom Pitts and Associates, Loveland, CO:169 p.</t>
        </is>
      </c>
      <c r="CO4055" t="n">
        <v>1980.0</v>
      </c>
      <c r="CP4055" t="inlineStr">
        <is>
          <t>Pitts,T. (1980). Presentation of Evidence Concerning Water Quality Classifications and Standards for the Cache la Poudre River, Big Thompson River, and Segments of the South Platte River. Tom Pitts and Associates, Loveland, CO, 169 p. ECOREF#:165613</t>
        </is>
      </c>
    </row>
    <row r="4056">
      <c r="A4056" t="n">
        <v>1.2125029E7</v>
      </c>
      <c r="B4056" t="inlineStr">
        <is>
          <t>Ammonium chloride ((NH4)Cl)</t>
        </is>
      </c>
      <c r="C4056" t="inlineStr">
        <is>
          <t>Reagent Grade, Purissium, Purum, Puriss, Puris, Reinst</t>
        </is>
      </c>
      <c r="D4056" t="inlineStr">
        <is>
          <t>Measured</t>
        </is>
      </c>
      <c r="E4056" t="inlineStr">
        <is>
          <t>Not coded</t>
        </is>
      </c>
      <c r="F4056"/>
      <c r="G4056"/>
      <c r="H4056"/>
      <c r="I4056"/>
      <c r="J4056"/>
      <c r="K4056"/>
      <c r="L4056" t="inlineStr">
        <is>
          <t>Pimephales promelas</t>
        </is>
      </c>
      <c r="M4056" t="inlineStr">
        <is>
          <t>Fathead Minnow</t>
        </is>
      </c>
      <c r="N4056"/>
      <c r="O4056"/>
      <c r="P4056"/>
      <c r="Q4056"/>
      <c r="R4056" t="n">
        <v>5.0</v>
      </c>
      <c r="S4056"/>
      <c r="T4056" t="n">
        <v>6.0</v>
      </c>
      <c r="U4056" t="inlineStr">
        <is>
          <t>Day(s)</t>
        </is>
      </c>
      <c r="V4056" t="inlineStr">
        <is>
          <t>Renewal</t>
        </is>
      </c>
      <c r="W4056" t="inlineStr">
        <is>
          <t>Fresh water</t>
        </is>
      </c>
      <c r="X4056" t="inlineStr">
        <is>
          <t>Lab</t>
        </is>
      </c>
      <c r="Y4056" t="n">
        <v>8.0</v>
      </c>
      <c r="Z4056" t="inlineStr">
        <is>
          <t>Unionized</t>
        </is>
      </c>
      <c r="AA4056"/>
      <c r="AB4056" t="n">
        <v>1.05</v>
      </c>
      <c r="AC4056"/>
      <c r="AD4056" t="n">
        <v>0.961</v>
      </c>
      <c r="AE4056"/>
      <c r="AF4056" t="n">
        <v>1.15</v>
      </c>
      <c r="AG4056" t="inlineStr">
        <is>
          <t>AI mg/L</t>
        </is>
      </c>
      <c r="AH4056"/>
      <c r="AI4056"/>
      <c r="AJ4056"/>
      <c r="AK4056"/>
      <c r="AL4056"/>
      <c r="AM4056"/>
      <c r="AN4056"/>
      <c r="AO4056"/>
      <c r="AP4056"/>
      <c r="AQ4056"/>
      <c r="AR4056"/>
      <c r="AS4056"/>
      <c r="AT4056"/>
      <c r="AU4056"/>
      <c r="AV4056"/>
      <c r="AW4056"/>
      <c r="AX4056" t="inlineStr">
        <is>
          <t>Mortality</t>
        </is>
      </c>
      <c r="AY4056" t="inlineStr">
        <is>
          <t>Mortality</t>
        </is>
      </c>
      <c r="AZ4056" t="inlineStr">
        <is>
          <t>LC50</t>
        </is>
      </c>
      <c r="BA4056"/>
      <c r="BB4056" t="n">
        <v>4.0</v>
      </c>
      <c r="BC4056"/>
      <c r="BD4056"/>
      <c r="BE4056"/>
      <c r="BF4056"/>
      <c r="BG4056" t="inlineStr">
        <is>
          <t>Day(s)</t>
        </is>
      </c>
      <c r="BH4056"/>
      <c r="BI4056" t="inlineStr">
        <is>
          <t>DTXSID0020078</t>
        </is>
      </c>
      <c r="BJ4056"/>
      <c r="BK4056"/>
      <c r="BL4056"/>
      <c r="BM4056"/>
      <c r="BN4056"/>
      <c r="BO4056"/>
      <c r="BP4056"/>
      <c r="BQ4056"/>
      <c r="BR4056"/>
      <c r="BS4056"/>
      <c r="BT4056" t="inlineStr">
        <is>
          <t>--</t>
        </is>
      </c>
      <c r="BU4056"/>
      <c r="BV4056"/>
      <c r="BW4056"/>
      <c r="BX4056"/>
      <c r="BY4056"/>
      <c r="BZ4056"/>
      <c r="CA4056"/>
      <c r="CB4056"/>
      <c r="CC4056"/>
      <c r="CD4056"/>
      <c r="CE4056"/>
      <c r="CF4056"/>
      <c r="CG4056"/>
      <c r="CH4056"/>
      <c r="CI4056" t="inlineStr">
        <is>
          <t xml:space="preserve"> TESTID/10//MSMT/NR//DOSES/NR//SOURCE/GOV//WTINT/114 UG//DNUM/8//SEX/NR//TMETH/USEPA//STYPE/ACUTE//ETIME/96 H//AP RATE/NR//SAMPN/NR//WTAT/NR//INTAKE/NR//COMPEP/NR//LD/NR//DW/NR//STST/NR//HMA/NR//NA/70* MG/L//CL/NR//DIC/NR//CA/67* MG/L//POT/3* MG/L//MG/24* MG/L//SO4/NR//SULF/NR//</t>
        </is>
      </c>
      <c r="CJ4056" t="inlineStr">
        <is>
          <t>SOURCE/GOVERNMENT AGENCY//   TESTID/10//MSMT/NR//DOSES/NR//SOURCE/GOV//WTINT/114 UG//DNUM/8//SEX/NR//TMETH/USEPA//STYPE/ACUTE//ETIME/96 H//AP RATE/NR//SAMPN/NR//WTAT/NR//INTAKE/NR//COMPEP/NR//LD/NR//DW/NR//STST/NR//HMA/NR//NA/70* MG/L//CL/NR//DIC/NR//CA/67* MG/L//POT/3* MG/L//MG/24* MG/L//SO4/NR//SULF/NR//</t>
        </is>
      </c>
      <c r="CK4056" t="inlineStr">
        <is>
          <t>Willingham,T.</t>
        </is>
      </c>
      <c r="CL4056" t="n">
        <v>86288.0</v>
      </c>
      <c r="CM4056" t="inlineStr">
        <is>
          <t>Acute and Short-Term Chronic Ammonia Toxicity to Fathead Minnows (Pimephales promelas) and Ceriodaphnia dubia Using Laboratory Dilution Water and Lake Mead Dilution Water</t>
        </is>
      </c>
      <c r="CN4056" t="inlineStr">
        <is>
          <t>EPA-822-R-99-014, U.S.EPA, Denver, CO:36 p.</t>
        </is>
      </c>
      <c r="CO4056" t="n">
        <v>1987.0</v>
      </c>
      <c r="CP4056" t="inlineStr">
        <is>
          <t>Willingham,T. (1987). Acute and Short-Term Chronic Ammonia Toxicity to Fathead Minnows (Pimephales promelas) and Ceriodaphnia dubia Using Laboratory Dilution Water and Lake Mead Dilution Water. EPA-822-R-99-014, U.S.EPA, Denver, CO, 36 p. ECOREF#:86288</t>
        </is>
      </c>
    </row>
    <row r="4057">
      <c r="A4057" t="n">
        <v>1.2125029E7</v>
      </c>
      <c r="B4057" t="inlineStr">
        <is>
          <t>Ammonium chloride ((NH4)Cl)</t>
        </is>
      </c>
      <c r="C4057" t="inlineStr">
        <is>
          <t>Reagent Grade, Purissium, Purum, Puriss, Puris, Reinst</t>
        </is>
      </c>
      <c r="D4057" t="inlineStr">
        <is>
          <t>Measured</t>
        </is>
      </c>
      <c r="E4057" t="inlineStr">
        <is>
          <t>Not coded</t>
        </is>
      </c>
      <c r="F4057"/>
      <c r="G4057"/>
      <c r="H4057"/>
      <c r="I4057"/>
      <c r="J4057"/>
      <c r="K4057"/>
      <c r="L4057" t="inlineStr">
        <is>
          <t>Pimephales promelas</t>
        </is>
      </c>
      <c r="M4057" t="inlineStr">
        <is>
          <t>Fathead Minnow</t>
        </is>
      </c>
      <c r="N4057"/>
      <c r="O4057"/>
      <c r="P4057"/>
      <c r="Q4057"/>
      <c r="R4057" t="n">
        <v>5.0</v>
      </c>
      <c r="S4057"/>
      <c r="T4057" t="n">
        <v>6.0</v>
      </c>
      <c r="U4057" t="inlineStr">
        <is>
          <t>Day(s)</t>
        </is>
      </c>
      <c r="V4057" t="inlineStr">
        <is>
          <t>Renewal</t>
        </is>
      </c>
      <c r="W4057" t="inlineStr">
        <is>
          <t>Fresh water</t>
        </is>
      </c>
      <c r="X4057" t="inlineStr">
        <is>
          <t>Lab</t>
        </is>
      </c>
      <c r="Y4057" t="n">
        <v>8.0</v>
      </c>
      <c r="Z4057" t="inlineStr">
        <is>
          <t>Unionized</t>
        </is>
      </c>
      <c r="AA4057"/>
      <c r="AB4057" t="n">
        <v>1.14</v>
      </c>
      <c r="AC4057"/>
      <c r="AD4057" t="n">
        <v>1.03</v>
      </c>
      <c r="AE4057"/>
      <c r="AF4057" t="n">
        <v>1.28</v>
      </c>
      <c r="AG4057" t="inlineStr">
        <is>
          <t>AI mg/L</t>
        </is>
      </c>
      <c r="AH4057"/>
      <c r="AI4057"/>
      <c r="AJ4057"/>
      <c r="AK4057"/>
      <c r="AL4057"/>
      <c r="AM4057"/>
      <c r="AN4057"/>
      <c r="AO4057"/>
      <c r="AP4057"/>
      <c r="AQ4057"/>
      <c r="AR4057"/>
      <c r="AS4057"/>
      <c r="AT4057"/>
      <c r="AU4057"/>
      <c r="AV4057"/>
      <c r="AW4057"/>
      <c r="AX4057" t="inlineStr">
        <is>
          <t>Mortality</t>
        </is>
      </c>
      <c r="AY4057" t="inlineStr">
        <is>
          <t>Mortality</t>
        </is>
      </c>
      <c r="AZ4057" t="inlineStr">
        <is>
          <t>LC50</t>
        </is>
      </c>
      <c r="BA4057"/>
      <c r="BB4057" t="n">
        <v>4.0</v>
      </c>
      <c r="BC4057"/>
      <c r="BD4057"/>
      <c r="BE4057"/>
      <c r="BF4057"/>
      <c r="BG4057" t="inlineStr">
        <is>
          <t>Day(s)</t>
        </is>
      </c>
      <c r="BH4057"/>
      <c r="BI4057" t="inlineStr">
        <is>
          <t>DTXSID0020078</t>
        </is>
      </c>
      <c r="BJ4057"/>
      <c r="BK4057"/>
      <c r="BL4057"/>
      <c r="BM4057"/>
      <c r="BN4057"/>
      <c r="BO4057"/>
      <c r="BP4057"/>
      <c r="BQ4057"/>
      <c r="BR4057"/>
      <c r="BS4057"/>
      <c r="BT4057" t="inlineStr">
        <is>
          <t>--</t>
        </is>
      </c>
      <c r="BU4057"/>
      <c r="BV4057"/>
      <c r="BW4057"/>
      <c r="BX4057"/>
      <c r="BY4057"/>
      <c r="BZ4057"/>
      <c r="CA4057"/>
      <c r="CB4057"/>
      <c r="CC4057"/>
      <c r="CD4057"/>
      <c r="CE4057"/>
      <c r="CF4057"/>
      <c r="CG4057"/>
      <c r="CH4057"/>
      <c r="CI4057" t="inlineStr">
        <is>
          <t xml:space="preserve"> TESTID/10//MSMT/NR//DOSES/NR//SOURCE/GOV//WTINT/114 UG//DNUM/8//SEX/NR//TMETH/USEPA//STYPE/ACUTE//ETIME/96 H//AP RATE/NR//SAMPN/NR//WTAT/NR//INTAKE/NR//COMPEP/NR//LD/NR//DW/NR//STST/NR//HMA/NR//NA/70* MG/L//CL/NR//DIC/NR//CA/67* MG/L//POT/3* MG/L//MG/24* MG/L//SO4/NR//SULF/NR//</t>
        </is>
      </c>
      <c r="CJ4057" t="inlineStr">
        <is>
          <t>SOURCE/GOVERNMENT AGENCY//   TESTID/10//MSMT/NR//DOSES/NR//SOURCE/GOV//WTINT/114 UG//DNUM/8//SEX/NR//TMETH/USEPA//STYPE/ACUTE//ETIME/96 H//AP RATE/NR//SAMPN/NR//WTAT/NR//INTAKE/NR//COMPEP/NR//LD/NR//DW/NR//STST/NR//HMA/NR//NA/70* MG/L//CL/NR//DIC/NR//CA/67* MG/L//POT/3* MG/L//MG/24* MG/L//SO4/NR//SULF/NR//</t>
        </is>
      </c>
      <c r="CK4057" t="inlineStr">
        <is>
          <t>Willingham,T.</t>
        </is>
      </c>
      <c r="CL4057" t="n">
        <v>86288.0</v>
      </c>
      <c r="CM4057" t="inlineStr">
        <is>
          <t>Acute and Short-Term Chronic Ammonia Toxicity to Fathead Minnows (Pimephales promelas) and Ceriodaphnia dubia Using Laboratory Dilution Water and Lake Mead Dilution Water</t>
        </is>
      </c>
      <c r="CN4057" t="inlineStr">
        <is>
          <t>EPA-822-R-99-014, U.S.EPA, Denver, CO:36 p.</t>
        </is>
      </c>
      <c r="CO4057" t="n">
        <v>1987.0</v>
      </c>
      <c r="CP4057" t="inlineStr">
        <is>
          <t>Willingham,T. (1987). Acute and Short-Term Chronic Ammonia Toxicity to Fathead Minnows (Pimephales promelas) and Ceriodaphnia dubia Using Laboratory Dilution Water and Lake Mead Dilution Water. EPA-822-R-99-014, U.S.EPA, Denver, CO, 36 p. ECOREF#:86288</t>
        </is>
      </c>
    </row>
    <row r="4058">
      <c r="A4058" t="n">
        <v>1.2125029E7</v>
      </c>
      <c r="B4058" t="inlineStr">
        <is>
          <t>Ammonium chloride ((NH4)Cl)</t>
        </is>
      </c>
      <c r="C4058" t="inlineStr">
        <is>
          <t>Reagent Grade, Purissium, Purum, Puriss, Puris, Reinst</t>
        </is>
      </c>
      <c r="D4058" t="inlineStr">
        <is>
          <t>Measured</t>
        </is>
      </c>
      <c r="E4058" t="inlineStr">
        <is>
          <t>Not coded</t>
        </is>
      </c>
      <c r="F4058"/>
      <c r="G4058"/>
      <c r="H4058"/>
      <c r="I4058"/>
      <c r="J4058"/>
      <c r="K4058"/>
      <c r="L4058" t="inlineStr">
        <is>
          <t>Pimephales promelas</t>
        </is>
      </c>
      <c r="M4058" t="inlineStr">
        <is>
          <t>Fathead Minnow</t>
        </is>
      </c>
      <c r="N4058"/>
      <c r="O4058"/>
      <c r="P4058"/>
      <c r="Q4058"/>
      <c r="R4058"/>
      <c r="S4058"/>
      <c r="T4058"/>
      <c r="U4058"/>
      <c r="V4058" t="inlineStr">
        <is>
          <t>Flow-through</t>
        </is>
      </c>
      <c r="W4058" t="inlineStr">
        <is>
          <t>Fresh water</t>
        </is>
      </c>
      <c r="X4058" t="inlineStr">
        <is>
          <t>Lab</t>
        </is>
      </c>
      <c r="Y4058"/>
      <c r="Z4058" t="inlineStr">
        <is>
          <t>Total</t>
        </is>
      </c>
      <c r="AA4058"/>
      <c r="AB4058" t="n">
        <v>52.2</v>
      </c>
      <c r="AC4058"/>
      <c r="AD4058" t="n">
        <v>45.7</v>
      </c>
      <c r="AE4058"/>
      <c r="AF4058" t="n">
        <v>59.6</v>
      </c>
      <c r="AG4058" t="inlineStr">
        <is>
          <t>AI mg/L</t>
        </is>
      </c>
      <c r="AH4058" t="inlineStr">
        <is>
          <t>Unionized</t>
        </is>
      </c>
      <c r="AI4058"/>
      <c r="AJ4058" t="n">
        <v>0.796</v>
      </c>
      <c r="AK4058"/>
      <c r="AL4058" t="n">
        <v>0.698</v>
      </c>
      <c r="AM4058"/>
      <c r="AN4058" t="n">
        <v>0.909</v>
      </c>
      <c r="AO4058" t="inlineStr">
        <is>
          <t>AI mg/L</t>
        </is>
      </c>
      <c r="AP4058"/>
      <c r="AQ4058"/>
      <c r="AR4058"/>
      <c r="AS4058"/>
      <c r="AT4058"/>
      <c r="AU4058"/>
      <c r="AV4058"/>
      <c r="AW4058"/>
      <c r="AX4058" t="inlineStr">
        <is>
          <t>Mortality</t>
        </is>
      </c>
      <c r="AY4058" t="inlineStr">
        <is>
          <t>Mortality</t>
        </is>
      </c>
      <c r="AZ4058" t="inlineStr">
        <is>
          <t>LC50</t>
        </is>
      </c>
      <c r="BA4058"/>
      <c r="BB4058" t="n">
        <v>4.0</v>
      </c>
      <c r="BC4058"/>
      <c r="BD4058"/>
      <c r="BE4058"/>
      <c r="BF4058"/>
      <c r="BG4058" t="inlineStr">
        <is>
          <t>Day(s)</t>
        </is>
      </c>
      <c r="BH4058"/>
      <c r="BI4058" t="inlineStr">
        <is>
          <t>DTXSID0020078</t>
        </is>
      </c>
      <c r="BJ4058" t="inlineStr">
        <is>
          <t>10.1577/1548-8659(1983)112&lt;705:ATOATF&gt;2.0.CO;2</t>
        </is>
      </c>
      <c r="BK4058"/>
      <c r="BL4058"/>
      <c r="BM4058"/>
      <c r="BN4058"/>
      <c r="BO4058"/>
      <c r="BP4058"/>
      <c r="BQ4058"/>
      <c r="BR4058"/>
      <c r="BS4058"/>
      <c r="BT4058" t="inlineStr">
        <is>
          <t>--</t>
        </is>
      </c>
      <c r="BU4058"/>
      <c r="BV4058"/>
      <c r="BW4058"/>
      <c r="BX4058"/>
      <c r="BY4058"/>
      <c r="BZ4058"/>
      <c r="CA4058" t="inlineStr">
        <is>
          <t>--</t>
        </is>
      </c>
      <c r="CB4058"/>
      <c r="CC4058"/>
      <c r="CD4058"/>
      <c r="CE4058"/>
      <c r="CF4058"/>
      <c r="CG4058"/>
      <c r="CH4058"/>
      <c r="CI4058" t="inlineStr">
        <is>
          <t xml:space="preserve"> CONTR/NO MORT//</t>
        </is>
      </c>
      <c r="CJ4058" t="inlineStr">
        <is>
          <t xml:space="preserve">   CONTR/NO MORT//</t>
        </is>
      </c>
      <c r="CK4058" t="inlineStr">
        <is>
          <t>Thurston,R.V., R.C. Russo, and G.R. Phillips</t>
        </is>
      </c>
      <c r="CL4058" t="n">
        <v>10130.0</v>
      </c>
      <c r="CM4058" t="inlineStr">
        <is>
          <t>Acute Toxicity of Ammonia to Fathead Minnows</t>
        </is>
      </c>
      <c r="CN4058" t="inlineStr">
        <is>
          <t>Trans. Am. Fish. Soc.112(5): 705-711</t>
        </is>
      </c>
      <c r="CO4058" t="n">
        <v>1983.0</v>
      </c>
      <c r="CP4058" t="inlineStr">
        <is>
          <t>Thurston,R.V., R.C. Russo, and G.R. Phillips (1983). Acute Toxicity of Ammonia to Fathead Minnows. Trans. Am. Fish. Soc., 112, (5), 705-711. doi:10.1577/1548-8659(1983)112&lt;705:ATOATF&gt;2.0.CO;2. ECOREF#:10130</t>
        </is>
      </c>
    </row>
    <row r="4059">
      <c r="A4059" t="n">
        <v>1.2125029E7</v>
      </c>
      <c r="B4059" t="inlineStr">
        <is>
          <t>Ammonium chloride ((NH4)Cl)</t>
        </is>
      </c>
      <c r="C4059"/>
      <c r="D4059" t="inlineStr">
        <is>
          <t>Measured</t>
        </is>
      </c>
      <c r="E4059" t="inlineStr">
        <is>
          <t>Not coded</t>
        </is>
      </c>
      <c r="F4059"/>
      <c r="G4059"/>
      <c r="H4059"/>
      <c r="I4059"/>
      <c r="J4059"/>
      <c r="K4059"/>
      <c r="L4059" t="inlineStr">
        <is>
          <t>Pimephales promelas</t>
        </is>
      </c>
      <c r="M4059" t="inlineStr">
        <is>
          <t>Fathead Minnow</t>
        </is>
      </c>
      <c r="N4059"/>
      <c r="O4059"/>
      <c r="P4059"/>
      <c r="Q4059"/>
      <c r="R4059" t="n">
        <v>4.0</v>
      </c>
      <c r="S4059"/>
      <c r="T4059" t="n">
        <v>5.0</v>
      </c>
      <c r="U4059" t="inlineStr">
        <is>
          <t>Month(s)</t>
        </is>
      </c>
      <c r="V4059" t="inlineStr">
        <is>
          <t>Flow-through</t>
        </is>
      </c>
      <c r="W4059" t="inlineStr">
        <is>
          <t>Fresh water</t>
        </is>
      </c>
      <c r="X4059" t="inlineStr">
        <is>
          <t>Lab</t>
        </is>
      </c>
      <c r="Y4059" t="n">
        <v>6.0</v>
      </c>
      <c r="Z4059" t="inlineStr">
        <is>
          <t>Unionized</t>
        </is>
      </c>
      <c r="AA4059"/>
      <c r="AB4059" t="n">
        <v>0.66</v>
      </c>
      <c r="AC4059"/>
      <c r="AD4059" t="n">
        <v>0.541</v>
      </c>
      <c r="AE4059"/>
      <c r="AF4059" t="n">
        <v>1.01</v>
      </c>
      <c r="AG4059" t="inlineStr">
        <is>
          <t>AI mg/L</t>
        </is>
      </c>
      <c r="AH4059"/>
      <c r="AI4059"/>
      <c r="AJ4059"/>
      <c r="AK4059"/>
      <c r="AL4059"/>
      <c r="AM4059"/>
      <c r="AN4059"/>
      <c r="AO4059"/>
      <c r="AP4059"/>
      <c r="AQ4059"/>
      <c r="AR4059"/>
      <c r="AS4059"/>
      <c r="AT4059"/>
      <c r="AU4059"/>
      <c r="AV4059"/>
      <c r="AW4059"/>
      <c r="AX4059" t="inlineStr">
        <is>
          <t>Mortality</t>
        </is>
      </c>
      <c r="AY4059" t="inlineStr">
        <is>
          <t>Mortality</t>
        </is>
      </c>
      <c r="AZ4059" t="inlineStr">
        <is>
          <t>LC50</t>
        </is>
      </c>
      <c r="BA4059"/>
      <c r="BB4059" t="n">
        <v>4.0</v>
      </c>
      <c r="BC4059"/>
      <c r="BD4059"/>
      <c r="BE4059"/>
      <c r="BF4059"/>
      <c r="BG4059" t="inlineStr">
        <is>
          <t>Day(s)</t>
        </is>
      </c>
      <c r="BH4059"/>
      <c r="BI4059" t="inlineStr">
        <is>
          <t>DTXSID0020078</t>
        </is>
      </c>
      <c r="BJ4059"/>
      <c r="BK4059"/>
      <c r="BL4059"/>
      <c r="BM4059"/>
      <c r="BN4059"/>
      <c r="BO4059"/>
      <c r="BP4059"/>
      <c r="BQ4059"/>
      <c r="BR4059"/>
      <c r="BS4059"/>
      <c r="BT4059" t="inlineStr">
        <is>
          <t>--</t>
        </is>
      </c>
      <c r="BU4059"/>
      <c r="BV4059"/>
      <c r="BW4059"/>
      <c r="BX4059"/>
      <c r="BY4059"/>
      <c r="BZ4059"/>
      <c r="CA4059"/>
      <c r="CB4059"/>
      <c r="CC4059"/>
      <c r="CD4059"/>
      <c r="CE4059"/>
      <c r="CF4059"/>
      <c r="CG4059"/>
      <c r="CH4059"/>
      <c r="CI4059" t="inlineStr">
        <is>
          <t xml:space="preserve"> TESTID/2//MSMT/NR//DOSES/0.230/0.383/0.512/1.023/1.869 MG/L//SOURCE/LAB//WTINT/NR//DNUM/6//SEX/NR//TMETH/ASTM//STYPE/ACUTE//ETIME/96 H//AP RATE/NR//SAMPN/NR//WTAT/NR//INTAKE/NR//COMPEP/NR//LD/NR//DW/NR//STST/NR//HMA/NR//NA/NR//CL/NR//DIC/NR//CA/NR//POT/NR//MG/NR//SO4/NR//SULF/NR//</t>
        </is>
      </c>
      <c r="CJ4059" t="inlineStr">
        <is>
          <t xml:space="preserve">   TESTID/2//MSMT/NR//DOSES/0.230/0.383/0.512/1.023/1.869 MG/L//SOURCE/LAB//WTINT/NR//DNUM/6//SEX/NR//TMETH/ASTM//STYPE/ACUTE//ETIME/96 H//AP RATE/NR//SAMPN/NR//WTAT/NR//INTAKE/NR//COMPEP/NR//LD/NR//DW/NR//STST/NR//HMA/NR//NA/NR//CL/NR//DIC/NR//CA/NR//POT/NR//MG/NR//SO4/NR//SULF/NR//</t>
        </is>
      </c>
      <c r="CK4059" t="inlineStr">
        <is>
          <t>DeGraeve,G.M., W.D. Palmer, E.L. Moore, J.J. Coyle, and P.L. Markham</t>
        </is>
      </c>
      <c r="CL4059" t="n">
        <v>88468.0</v>
      </c>
      <c r="CM4059" t="inlineStr">
        <is>
          <t>The Effect of Temperature on the Acute and Chronic Toxicity of Un-ionized Ammonia to Fathead Minnows and Channel Catfish</t>
        </is>
      </c>
      <c r="CN4059" t="inlineStr">
        <is>
          <t>Final Rep.to U.S.EPA by Battelle, Columbus, OH:39 p.</t>
        </is>
      </c>
      <c r="CO4059" t="n">
        <v>1987.0</v>
      </c>
      <c r="CP4059" t="inlineStr">
        <is>
          <t>DeGraeve,G.M., W.D. Palmer, E.L. Moore, J.J. Coyle, and P.L. Markham (1987). The Effect of Temperature on the Acute and Chronic Toxicity of Un-ionized Ammonia to Fathead Minnows and Channel Catfish. Final Rep.to U.S.EPA by Battelle, Columbus, OH, 39 p. ECOREF#:88468</t>
        </is>
      </c>
    </row>
    <row r="4060">
      <c r="A4060" t="n">
        <v>1.2125029E7</v>
      </c>
      <c r="B4060" t="inlineStr">
        <is>
          <t>Ammonium chloride ((NH4)Cl)</t>
        </is>
      </c>
      <c r="C4060" t="inlineStr">
        <is>
          <t>Reagent Grade, Purissium, Purum, Puriss, Puris, Reinst</t>
        </is>
      </c>
      <c r="D4060" t="inlineStr">
        <is>
          <t>Measured</t>
        </is>
      </c>
      <c r="E4060" t="inlineStr">
        <is>
          <t>Not coded</t>
        </is>
      </c>
      <c r="F4060"/>
      <c r="G4060"/>
      <c r="H4060"/>
      <c r="I4060"/>
      <c r="J4060"/>
      <c r="K4060"/>
      <c r="L4060" t="inlineStr">
        <is>
          <t>Pimephales promelas</t>
        </is>
      </c>
      <c r="M4060" t="inlineStr">
        <is>
          <t>Fathead Minnow</t>
        </is>
      </c>
      <c r="N4060"/>
      <c r="O4060"/>
      <c r="P4060"/>
      <c r="Q4060"/>
      <c r="R4060"/>
      <c r="S4060"/>
      <c r="T4060"/>
      <c r="U4060"/>
      <c r="V4060" t="inlineStr">
        <is>
          <t>Flow-through</t>
        </is>
      </c>
      <c r="W4060" t="inlineStr">
        <is>
          <t>Fresh water</t>
        </is>
      </c>
      <c r="X4060" t="inlineStr">
        <is>
          <t>Lab</t>
        </is>
      </c>
      <c r="Y4060"/>
      <c r="Z4060" t="inlineStr">
        <is>
          <t>Total</t>
        </is>
      </c>
      <c r="AA4060"/>
      <c r="AB4060" t="n">
        <v>44.8</v>
      </c>
      <c r="AC4060"/>
      <c r="AD4060" t="n">
        <v>38.8</v>
      </c>
      <c r="AE4060"/>
      <c r="AF4060" t="n">
        <v>51.7</v>
      </c>
      <c r="AG4060" t="inlineStr">
        <is>
          <t>AI mg/L</t>
        </is>
      </c>
      <c r="AH4060" t="inlineStr">
        <is>
          <t>Unionized</t>
        </is>
      </c>
      <c r="AI4060"/>
      <c r="AJ4060" t="n">
        <v>2.73</v>
      </c>
      <c r="AK4060"/>
      <c r="AL4060" t="n">
        <v>2.36</v>
      </c>
      <c r="AM4060"/>
      <c r="AN4060" t="n">
        <v>3.16</v>
      </c>
      <c r="AO4060" t="inlineStr">
        <is>
          <t>AI mg/L</t>
        </is>
      </c>
      <c r="AP4060"/>
      <c r="AQ4060"/>
      <c r="AR4060"/>
      <c r="AS4060"/>
      <c r="AT4060"/>
      <c r="AU4060"/>
      <c r="AV4060"/>
      <c r="AW4060"/>
      <c r="AX4060" t="inlineStr">
        <is>
          <t>Mortality</t>
        </is>
      </c>
      <c r="AY4060" t="inlineStr">
        <is>
          <t>Mortality</t>
        </is>
      </c>
      <c r="AZ4060" t="inlineStr">
        <is>
          <t>LC50</t>
        </is>
      </c>
      <c r="BA4060"/>
      <c r="BB4060" t="n">
        <v>4.0</v>
      </c>
      <c r="BC4060"/>
      <c r="BD4060"/>
      <c r="BE4060"/>
      <c r="BF4060"/>
      <c r="BG4060" t="inlineStr">
        <is>
          <t>Day(s)</t>
        </is>
      </c>
      <c r="BH4060"/>
      <c r="BI4060" t="inlineStr">
        <is>
          <t>DTXSID0020078</t>
        </is>
      </c>
      <c r="BJ4060" t="inlineStr">
        <is>
          <t>10.1577/1548-8659(1983)112&lt;705:ATOATF&gt;2.0.CO;2</t>
        </is>
      </c>
      <c r="BK4060"/>
      <c r="BL4060"/>
      <c r="BM4060"/>
      <c r="BN4060"/>
      <c r="BO4060"/>
      <c r="BP4060"/>
      <c r="BQ4060"/>
      <c r="BR4060"/>
      <c r="BS4060"/>
      <c r="BT4060" t="inlineStr">
        <is>
          <t>--</t>
        </is>
      </c>
      <c r="BU4060"/>
      <c r="BV4060"/>
      <c r="BW4060"/>
      <c r="BX4060"/>
      <c r="BY4060"/>
      <c r="BZ4060"/>
      <c r="CA4060" t="inlineStr">
        <is>
          <t>--</t>
        </is>
      </c>
      <c r="CB4060"/>
      <c r="CC4060"/>
      <c r="CD4060"/>
      <c r="CE4060"/>
      <c r="CF4060"/>
      <c r="CG4060"/>
      <c r="CH4060"/>
      <c r="CI4060" t="inlineStr">
        <is>
          <t xml:space="preserve"> CONTR/NO MORT//</t>
        </is>
      </c>
      <c r="CJ4060" t="inlineStr">
        <is>
          <t xml:space="preserve">   CONTR/NO MORT//</t>
        </is>
      </c>
      <c r="CK4060" t="inlineStr">
        <is>
          <t>Thurston,R.V., R.C. Russo, and G.R. Phillips</t>
        </is>
      </c>
      <c r="CL4060" t="n">
        <v>10130.0</v>
      </c>
      <c r="CM4060" t="inlineStr">
        <is>
          <t>Acute Toxicity of Ammonia to Fathead Minnows</t>
        </is>
      </c>
      <c r="CN4060" t="inlineStr">
        <is>
          <t>Trans. Am. Fish. Soc.112(5): 705-711</t>
        </is>
      </c>
      <c r="CO4060" t="n">
        <v>1983.0</v>
      </c>
      <c r="CP4060" t="inlineStr">
        <is>
          <t>Thurston,R.V., R.C. Russo, and G.R. Phillips (1983). Acute Toxicity of Ammonia to Fathead Minnows. Trans. Am. Fish. Soc., 112, (5), 705-711. doi:10.1577/1548-8659(1983)112&lt;705:ATOATF&gt;2.0.CO;2. ECOREF#:10130</t>
        </is>
      </c>
    </row>
    <row r="4061">
      <c r="A4061" t="n">
        <v>1.2125029E7</v>
      </c>
      <c r="B4061" t="inlineStr">
        <is>
          <t>Ammonium chloride ((NH4)Cl)</t>
        </is>
      </c>
      <c r="C4061" t="inlineStr">
        <is>
          <t>Reagent Grade, Purissium, Purum, Puriss, Puris, Reinst</t>
        </is>
      </c>
      <c r="D4061" t="inlineStr">
        <is>
          <t>Measured</t>
        </is>
      </c>
      <c r="E4061" t="inlineStr">
        <is>
          <t>Not coded</t>
        </is>
      </c>
      <c r="F4061"/>
      <c r="G4061"/>
      <c r="H4061"/>
      <c r="I4061"/>
      <c r="J4061"/>
      <c r="K4061"/>
      <c r="L4061" t="inlineStr">
        <is>
          <t>Pimephales promelas</t>
        </is>
      </c>
      <c r="M4061" t="inlineStr">
        <is>
          <t>Fathead Minnow</t>
        </is>
      </c>
      <c r="N4061"/>
      <c r="O4061"/>
      <c r="P4061"/>
      <c r="Q4061"/>
      <c r="R4061"/>
      <c r="S4061"/>
      <c r="T4061"/>
      <c r="U4061"/>
      <c r="V4061" t="inlineStr">
        <is>
          <t>Static</t>
        </is>
      </c>
      <c r="W4061" t="inlineStr">
        <is>
          <t>Fresh water</t>
        </is>
      </c>
      <c r="X4061" t="inlineStr">
        <is>
          <t>Lab</t>
        </is>
      </c>
      <c r="Y4061"/>
      <c r="Z4061" t="inlineStr">
        <is>
          <t>Unionized</t>
        </is>
      </c>
      <c r="AA4061"/>
      <c r="AB4061" t="n">
        <v>0.48</v>
      </c>
      <c r="AC4061"/>
      <c r="AD4061" t="n">
        <v>0.43</v>
      </c>
      <c r="AE4061"/>
      <c r="AF4061" t="n">
        <v>0.55</v>
      </c>
      <c r="AG4061" t="inlineStr">
        <is>
          <t>AI mg/L</t>
        </is>
      </c>
      <c r="AH4061"/>
      <c r="AI4061"/>
      <c r="AJ4061"/>
      <c r="AK4061"/>
      <c r="AL4061"/>
      <c r="AM4061"/>
      <c r="AN4061"/>
      <c r="AO4061"/>
      <c r="AP4061"/>
      <c r="AQ4061"/>
      <c r="AR4061"/>
      <c r="AS4061"/>
      <c r="AT4061"/>
      <c r="AU4061"/>
      <c r="AV4061"/>
      <c r="AW4061"/>
      <c r="AX4061" t="inlineStr">
        <is>
          <t>Mortality</t>
        </is>
      </c>
      <c r="AY4061" t="inlineStr">
        <is>
          <t>Mortality</t>
        </is>
      </c>
      <c r="AZ4061" t="inlineStr">
        <is>
          <t>LC50</t>
        </is>
      </c>
      <c r="BA4061"/>
      <c r="BB4061" t="n">
        <v>4.0</v>
      </c>
      <c r="BC4061"/>
      <c r="BD4061"/>
      <c r="BE4061"/>
      <c r="BF4061"/>
      <c r="BG4061" t="inlineStr">
        <is>
          <t>Day(s)</t>
        </is>
      </c>
      <c r="BH4061" t="inlineStr">
        <is>
          <t>Granule, granular</t>
        </is>
      </c>
      <c r="BI4061" t="inlineStr">
        <is>
          <t>DTXSID0020078</t>
        </is>
      </c>
      <c r="BJ4061"/>
      <c r="BK4061"/>
      <c r="BL4061"/>
      <c r="BM4061"/>
      <c r="BN4061"/>
      <c r="BO4061"/>
      <c r="BP4061"/>
      <c r="BQ4061"/>
      <c r="BR4061"/>
      <c r="BS4061"/>
      <c r="BT4061" t="inlineStr">
        <is>
          <t>--</t>
        </is>
      </c>
      <c r="BU4061"/>
      <c r="BV4061"/>
      <c r="BW4061"/>
      <c r="BX4061"/>
      <c r="BY4061"/>
      <c r="BZ4061"/>
      <c r="CA4061"/>
      <c r="CB4061"/>
      <c r="CC4061"/>
      <c r="CD4061"/>
      <c r="CE4061"/>
      <c r="CF4061"/>
      <c r="CG4061"/>
      <c r="CH4061"/>
      <c r="CI4061"/>
      <c r="CJ4061"/>
      <c r="CK4061" t="inlineStr">
        <is>
          <t>EA Engineering</t>
        </is>
      </c>
      <c r="CL4061" t="n">
        <v>60011.0</v>
      </c>
      <c r="CM4061" t="inlineStr">
        <is>
          <t>Proposed Modified Effluent Limitations for Ammonia: Application for a 301 (g) Demonstration for the Sparrows Point Plant</t>
        </is>
      </c>
      <c r="CN4061" t="inlineStr">
        <is>
          <t>E.A.Rep.BET54E, Prepared for Bethlehem Steel Corp., Sparrows Point, MD:243 p.</t>
        </is>
      </c>
      <c r="CO4061" t="n">
        <v>1985.0</v>
      </c>
      <c r="CP4061" t="inlineStr">
        <is>
          <t>EA Engineering (1985). Proposed Modified Effluent Limitations for Ammonia: Application for a 301 (g) Demonstration for the Sparrows Point Plant. E.A.Rep.BET54E, Prepared for Bethlehem Steel Corp., Sparrows Point, MD, 243 p. ECOREF#:60011</t>
        </is>
      </c>
    </row>
    <row r="4062">
      <c r="A4062" t="n">
        <v>1.2125029E7</v>
      </c>
      <c r="B4062" t="inlineStr">
        <is>
          <t>Ammonium chloride ((NH4)Cl)</t>
        </is>
      </c>
      <c r="C4062" t="inlineStr">
        <is>
          <t>Reagent Grade, Purissium, Purum, Puriss, Puris, Reinst</t>
        </is>
      </c>
      <c r="D4062" t="inlineStr">
        <is>
          <t>Measured</t>
        </is>
      </c>
      <c r="E4062" t="inlineStr">
        <is>
          <t>Not coded</t>
        </is>
      </c>
      <c r="F4062"/>
      <c r="G4062"/>
      <c r="H4062"/>
      <c r="I4062"/>
      <c r="J4062"/>
      <c r="K4062"/>
      <c r="L4062" t="inlineStr">
        <is>
          <t>Pimephales promelas</t>
        </is>
      </c>
      <c r="M4062" t="inlineStr">
        <is>
          <t>Fathead Minnow</t>
        </is>
      </c>
      <c r="N4062"/>
      <c r="O4062"/>
      <c r="P4062"/>
      <c r="Q4062"/>
      <c r="R4062"/>
      <c r="S4062"/>
      <c r="T4062"/>
      <c r="U4062"/>
      <c r="V4062" t="inlineStr">
        <is>
          <t>Flow-through</t>
        </is>
      </c>
      <c r="W4062" t="inlineStr">
        <is>
          <t>Fresh water</t>
        </is>
      </c>
      <c r="X4062" t="inlineStr">
        <is>
          <t>Lab</t>
        </is>
      </c>
      <c r="Y4062"/>
      <c r="Z4062" t="inlineStr">
        <is>
          <t>Total</t>
        </is>
      </c>
      <c r="AA4062"/>
      <c r="AB4062" t="n">
        <v>49.3</v>
      </c>
      <c r="AC4062"/>
      <c r="AD4062" t="n">
        <v>44.8</v>
      </c>
      <c r="AE4062"/>
      <c r="AF4062" t="n">
        <v>54.4</v>
      </c>
      <c r="AG4062" t="inlineStr">
        <is>
          <t>AI mg/L</t>
        </is>
      </c>
      <c r="AH4062" t="inlineStr">
        <is>
          <t>Unionized</t>
        </is>
      </c>
      <c r="AI4062"/>
      <c r="AJ4062" t="n">
        <v>1.73</v>
      </c>
      <c r="AK4062"/>
      <c r="AL4062" t="n">
        <v>1.57</v>
      </c>
      <c r="AM4062"/>
      <c r="AN4062" t="n">
        <v>1.91</v>
      </c>
      <c r="AO4062" t="inlineStr">
        <is>
          <t>AI mg/L</t>
        </is>
      </c>
      <c r="AP4062"/>
      <c r="AQ4062"/>
      <c r="AR4062"/>
      <c r="AS4062"/>
      <c r="AT4062"/>
      <c r="AU4062"/>
      <c r="AV4062"/>
      <c r="AW4062"/>
      <c r="AX4062" t="inlineStr">
        <is>
          <t>Mortality</t>
        </is>
      </c>
      <c r="AY4062" t="inlineStr">
        <is>
          <t>Mortality</t>
        </is>
      </c>
      <c r="AZ4062" t="inlineStr">
        <is>
          <t>LC50</t>
        </is>
      </c>
      <c r="BA4062"/>
      <c r="BB4062" t="n">
        <v>4.0</v>
      </c>
      <c r="BC4062"/>
      <c r="BD4062"/>
      <c r="BE4062"/>
      <c r="BF4062"/>
      <c r="BG4062" t="inlineStr">
        <is>
          <t>Day(s)</t>
        </is>
      </c>
      <c r="BH4062"/>
      <c r="BI4062" t="inlineStr">
        <is>
          <t>DTXSID0020078</t>
        </is>
      </c>
      <c r="BJ4062" t="inlineStr">
        <is>
          <t>10.1577/1548-8659(1983)112&lt;705:ATOATF&gt;2.0.CO;2</t>
        </is>
      </c>
      <c r="BK4062"/>
      <c r="BL4062"/>
      <c r="BM4062"/>
      <c r="BN4062"/>
      <c r="BO4062"/>
      <c r="BP4062"/>
      <c r="BQ4062"/>
      <c r="BR4062"/>
      <c r="BS4062"/>
      <c r="BT4062" t="inlineStr">
        <is>
          <t>--</t>
        </is>
      </c>
      <c r="BU4062"/>
      <c r="BV4062"/>
      <c r="BW4062"/>
      <c r="BX4062"/>
      <c r="BY4062"/>
      <c r="BZ4062"/>
      <c r="CA4062" t="inlineStr">
        <is>
          <t>--</t>
        </is>
      </c>
      <c r="CB4062"/>
      <c r="CC4062"/>
      <c r="CD4062"/>
      <c r="CE4062"/>
      <c r="CF4062"/>
      <c r="CG4062"/>
      <c r="CH4062"/>
      <c r="CI4062" t="inlineStr">
        <is>
          <t xml:space="preserve"> CONTR/NO MORT//</t>
        </is>
      </c>
      <c r="CJ4062" t="inlineStr">
        <is>
          <t xml:space="preserve">   CONTR/NO MORT//</t>
        </is>
      </c>
      <c r="CK4062" t="inlineStr">
        <is>
          <t>Thurston,R.V., R.C. Russo, and G.R. Phillips</t>
        </is>
      </c>
      <c r="CL4062" t="n">
        <v>10130.0</v>
      </c>
      <c r="CM4062" t="inlineStr">
        <is>
          <t>Acute Toxicity of Ammonia to Fathead Minnows</t>
        </is>
      </c>
      <c r="CN4062" t="inlineStr">
        <is>
          <t>Trans. Am. Fish. Soc.112(5): 705-711</t>
        </is>
      </c>
      <c r="CO4062" t="n">
        <v>1983.0</v>
      </c>
      <c r="CP4062" t="inlineStr">
        <is>
          <t>Thurston,R.V., R.C. Russo, and G.R. Phillips (1983). Acute Toxicity of Ammonia to Fathead Minnows. Trans. Am. Fish. Soc., 112, (5), 705-711. doi:10.1577/1548-8659(1983)112&lt;705:ATOATF&gt;2.0.CO;2. ECOREF#:10130</t>
        </is>
      </c>
    </row>
    <row r="4063">
      <c r="A4063" t="n">
        <v>1.2125029E7</v>
      </c>
      <c r="B4063" t="inlineStr">
        <is>
          <t>Ammonium chloride ((NH4)Cl)</t>
        </is>
      </c>
      <c r="C4063" t="inlineStr">
        <is>
          <t>Reagent Grade, Purissium, Purum, Puriss, Puris, Reinst</t>
        </is>
      </c>
      <c r="D4063" t="inlineStr">
        <is>
          <t>Measured</t>
        </is>
      </c>
      <c r="E4063" t="inlineStr">
        <is>
          <t>Not coded</t>
        </is>
      </c>
      <c r="F4063"/>
      <c r="G4063"/>
      <c r="H4063"/>
      <c r="I4063"/>
      <c r="J4063"/>
      <c r="K4063"/>
      <c r="L4063" t="inlineStr">
        <is>
          <t>Pimephales promelas</t>
        </is>
      </c>
      <c r="M4063" t="inlineStr">
        <is>
          <t>Fathead Minnow</t>
        </is>
      </c>
      <c r="N4063"/>
      <c r="O4063"/>
      <c r="P4063"/>
      <c r="Q4063"/>
      <c r="R4063" t="n">
        <v>5.0</v>
      </c>
      <c r="S4063"/>
      <c r="T4063" t="n">
        <v>6.0</v>
      </c>
      <c r="U4063" t="inlineStr">
        <is>
          <t>Day(s)</t>
        </is>
      </c>
      <c r="V4063" t="inlineStr">
        <is>
          <t>Renewal</t>
        </is>
      </c>
      <c r="W4063" t="inlineStr">
        <is>
          <t>Fresh water</t>
        </is>
      </c>
      <c r="X4063" t="inlineStr">
        <is>
          <t>Lab</t>
        </is>
      </c>
      <c r="Y4063" t="n">
        <v>8.0</v>
      </c>
      <c r="Z4063" t="inlineStr">
        <is>
          <t>Unionized</t>
        </is>
      </c>
      <c r="AA4063"/>
      <c r="AB4063" t="n">
        <v>0.97</v>
      </c>
      <c r="AC4063"/>
      <c r="AD4063" t="n">
        <v>0.84</v>
      </c>
      <c r="AE4063"/>
      <c r="AF4063" t="n">
        <v>1.11</v>
      </c>
      <c r="AG4063" t="inlineStr">
        <is>
          <t>AI mg/L</t>
        </is>
      </c>
      <c r="AH4063"/>
      <c r="AI4063"/>
      <c r="AJ4063"/>
      <c r="AK4063"/>
      <c r="AL4063"/>
      <c r="AM4063"/>
      <c r="AN4063"/>
      <c r="AO4063"/>
      <c r="AP4063"/>
      <c r="AQ4063"/>
      <c r="AR4063"/>
      <c r="AS4063"/>
      <c r="AT4063"/>
      <c r="AU4063"/>
      <c r="AV4063"/>
      <c r="AW4063"/>
      <c r="AX4063" t="inlineStr">
        <is>
          <t>Mortality</t>
        </is>
      </c>
      <c r="AY4063" t="inlineStr">
        <is>
          <t>Mortality</t>
        </is>
      </c>
      <c r="AZ4063" t="inlineStr">
        <is>
          <t>LC50</t>
        </is>
      </c>
      <c r="BA4063"/>
      <c r="BB4063" t="n">
        <v>4.0</v>
      </c>
      <c r="BC4063"/>
      <c r="BD4063"/>
      <c r="BE4063"/>
      <c r="BF4063"/>
      <c r="BG4063" t="inlineStr">
        <is>
          <t>Day(s)</t>
        </is>
      </c>
      <c r="BH4063"/>
      <c r="BI4063" t="inlineStr">
        <is>
          <t>DTXSID0020078</t>
        </is>
      </c>
      <c r="BJ4063"/>
      <c r="BK4063"/>
      <c r="BL4063"/>
      <c r="BM4063"/>
      <c r="BN4063"/>
      <c r="BO4063"/>
      <c r="BP4063"/>
      <c r="BQ4063"/>
      <c r="BR4063"/>
      <c r="BS4063"/>
      <c r="BT4063" t="inlineStr">
        <is>
          <t>--</t>
        </is>
      </c>
      <c r="BU4063"/>
      <c r="BV4063"/>
      <c r="BW4063"/>
      <c r="BX4063"/>
      <c r="BY4063"/>
      <c r="BZ4063"/>
      <c r="CA4063"/>
      <c r="CB4063"/>
      <c r="CC4063"/>
      <c r="CD4063"/>
      <c r="CE4063"/>
      <c r="CF4063"/>
      <c r="CG4063"/>
      <c r="CH4063"/>
      <c r="CI4063" t="inlineStr">
        <is>
          <t xml:space="preserve"> TESTID/2//MSMT/NR//DOSES/0.269/0.741/1.48/3.12/6.11/13.2/35.1 MG/L//SOURCE/GOV//WTINT/114 UG//DNUM/8//SEX/NR//TMETH/USEPA//STYPE/CHRONIC//ETIME/7 D//AP RATE/NR//SAMPN/NR//WTAT/NR//INTAKE/NR//COMPEP/NR//LD/NR//DW/NR//STST/NR//HMA/NR//NA/NR//CL/NR//DIC/NR//CA/NR//POT/NR//MG/NR//SO4/NR//SULF/NR//</t>
        </is>
      </c>
      <c r="CJ4063" t="inlineStr">
        <is>
          <t>SOURCE/GOVERNMENT AGENCY//   TESTID/2//MSMT/NR//DOSES/0.269/0.741/1.48/3.12/6.11/13.2/35.1 MG/L//SOURCE/GOV//WTINT/114 UG//DNUM/8//SEX/NR//TMETH/USEPA//STYPE/CHRONIC//ETIME/7 D//AP RATE/NR//SAMPN/NR//WTAT/NR//INTAKE/NR//COMPEP/NR//LD/NR//DW/NR//STST/NR//HMA/NR//NA/NR//CL/NR//DIC/NR//CA/NR//POT/NR//MG/NR//SO4/NR//SULF/NR//</t>
        </is>
      </c>
      <c r="CK4063" t="inlineStr">
        <is>
          <t>Willingham,T.</t>
        </is>
      </c>
      <c r="CL4063" t="n">
        <v>86288.0</v>
      </c>
      <c r="CM4063" t="inlineStr">
        <is>
          <t>Acute and Short-Term Chronic Ammonia Toxicity to Fathead Minnows (Pimephales promelas) and Ceriodaphnia dubia Using Laboratory Dilution Water and Lake Mead Dilution Water</t>
        </is>
      </c>
      <c r="CN4063" t="inlineStr">
        <is>
          <t>EPA-822-R-99-014, U.S.EPA, Denver, CO:36 p.</t>
        </is>
      </c>
      <c r="CO4063" t="n">
        <v>1987.0</v>
      </c>
      <c r="CP4063" t="inlineStr">
        <is>
          <t>Willingham,T. (1987). Acute and Short-Term Chronic Ammonia Toxicity to Fathead Minnows (Pimephales promelas) and Ceriodaphnia dubia Using Laboratory Dilution Water and Lake Mead Dilution Water. EPA-822-R-99-014, U.S.EPA, Denver, CO, 36 p. ECOREF#:86288</t>
        </is>
      </c>
    </row>
    <row r="4064">
      <c r="A4064" t="n">
        <v>1.2125029E7</v>
      </c>
      <c r="B4064" t="inlineStr">
        <is>
          <t>Ammonium chloride ((NH4)Cl)</t>
        </is>
      </c>
      <c r="C4064" t="inlineStr">
        <is>
          <t>Reagent Grade, Purissium, Purum, Puriss, Puris, Reinst</t>
        </is>
      </c>
      <c r="D4064" t="inlineStr">
        <is>
          <t>Measured</t>
        </is>
      </c>
      <c r="E4064" t="inlineStr">
        <is>
          <t>Not coded</t>
        </is>
      </c>
      <c r="F4064"/>
      <c r="G4064"/>
      <c r="H4064"/>
      <c r="I4064"/>
      <c r="J4064"/>
      <c r="K4064"/>
      <c r="L4064" t="inlineStr">
        <is>
          <t>Pimephales promelas</t>
        </is>
      </c>
      <c r="M4064" t="inlineStr">
        <is>
          <t>Fathead Minnow</t>
        </is>
      </c>
      <c r="N4064"/>
      <c r="O4064"/>
      <c r="P4064"/>
      <c r="Q4064"/>
      <c r="R4064" t="n">
        <v>5.0</v>
      </c>
      <c r="S4064"/>
      <c r="T4064" t="n">
        <v>6.0</v>
      </c>
      <c r="U4064" t="inlineStr">
        <is>
          <t>Day(s)</t>
        </is>
      </c>
      <c r="V4064" t="inlineStr">
        <is>
          <t>Renewal</t>
        </is>
      </c>
      <c r="W4064" t="inlineStr">
        <is>
          <t>Fresh water</t>
        </is>
      </c>
      <c r="X4064" t="inlineStr">
        <is>
          <t>Lab</t>
        </is>
      </c>
      <c r="Y4064" t="n">
        <v>8.0</v>
      </c>
      <c r="Z4064" t="inlineStr">
        <is>
          <t>Unionized</t>
        </is>
      </c>
      <c r="AA4064"/>
      <c r="AB4064" t="n">
        <v>1.04</v>
      </c>
      <c r="AC4064"/>
      <c r="AD4064" t="n">
        <v>0.91</v>
      </c>
      <c r="AE4064"/>
      <c r="AF4064" t="n">
        <v>1.18</v>
      </c>
      <c r="AG4064" t="inlineStr">
        <is>
          <t>AI mg/L</t>
        </is>
      </c>
      <c r="AH4064"/>
      <c r="AI4064"/>
      <c r="AJ4064"/>
      <c r="AK4064"/>
      <c r="AL4064"/>
      <c r="AM4064"/>
      <c r="AN4064"/>
      <c r="AO4064"/>
      <c r="AP4064"/>
      <c r="AQ4064"/>
      <c r="AR4064"/>
      <c r="AS4064"/>
      <c r="AT4064"/>
      <c r="AU4064"/>
      <c r="AV4064"/>
      <c r="AW4064"/>
      <c r="AX4064" t="inlineStr">
        <is>
          <t>Mortality</t>
        </is>
      </c>
      <c r="AY4064" t="inlineStr">
        <is>
          <t>Mortality</t>
        </is>
      </c>
      <c r="AZ4064" t="inlineStr">
        <is>
          <t>LC50</t>
        </is>
      </c>
      <c r="BA4064"/>
      <c r="BB4064" t="n">
        <v>4.0</v>
      </c>
      <c r="BC4064"/>
      <c r="BD4064"/>
      <c r="BE4064"/>
      <c r="BF4064"/>
      <c r="BG4064" t="inlineStr">
        <is>
          <t>Day(s)</t>
        </is>
      </c>
      <c r="BH4064"/>
      <c r="BI4064" t="inlineStr">
        <is>
          <t>DTXSID0020078</t>
        </is>
      </c>
      <c r="BJ4064"/>
      <c r="BK4064"/>
      <c r="BL4064"/>
      <c r="BM4064"/>
      <c r="BN4064"/>
      <c r="BO4064"/>
      <c r="BP4064"/>
      <c r="BQ4064"/>
      <c r="BR4064"/>
      <c r="BS4064"/>
      <c r="BT4064" t="inlineStr">
        <is>
          <t>--</t>
        </is>
      </c>
      <c r="BU4064"/>
      <c r="BV4064"/>
      <c r="BW4064"/>
      <c r="BX4064"/>
      <c r="BY4064"/>
      <c r="BZ4064"/>
      <c r="CA4064"/>
      <c r="CB4064"/>
      <c r="CC4064"/>
      <c r="CD4064"/>
      <c r="CE4064"/>
      <c r="CF4064"/>
      <c r="CG4064"/>
      <c r="CH4064"/>
      <c r="CI4064" t="inlineStr">
        <is>
          <t xml:space="preserve"> TESTID/11//MSMT/NR//DOSES/NR//SOURCE/GOV//WTINT/114 UG//DNUM/8//SEX/NR//TMETH/USEPA//STYPE/ACUTE//ETIME/96 H//AP RATE/NR//SAMPN/NR//WTAT/NR//INTAKE/NR//COMPEP/NR//LD/NR//DW/NR//STST/NR//HMA/NR//NA/NR//CL/NR//DIC/NR//CA/NR//POT/NR//MG/NR//SO4/NR//SULF/NR//</t>
        </is>
      </c>
      <c r="CJ4064" t="inlineStr">
        <is>
          <t>SOURCE/GOVERNMENT AGENCY//   TESTID/11//MSMT/NR//DOSES/NR//SOURCE/GOV//WTINT/114 UG//DNUM/8//SEX/NR//TMETH/USEPA//STYPE/ACUTE//ETIME/96 H//AP RATE/NR//SAMPN/NR//WTAT/NR//INTAKE/NR//COMPEP/NR//LD/NR//DW/NR//STST/NR//HMA/NR//NA/NR//CL/NR//DIC/NR//CA/NR//POT/NR//MG/NR//SO4/NR//SULF/NR//</t>
        </is>
      </c>
      <c r="CK4064" t="inlineStr">
        <is>
          <t>Willingham,T.</t>
        </is>
      </c>
      <c r="CL4064" t="n">
        <v>86288.0</v>
      </c>
      <c r="CM4064" t="inlineStr">
        <is>
          <t>Acute and Short-Term Chronic Ammonia Toxicity to Fathead Minnows (Pimephales promelas) and Ceriodaphnia dubia Using Laboratory Dilution Water and Lake Mead Dilution Water</t>
        </is>
      </c>
      <c r="CN4064" t="inlineStr">
        <is>
          <t>EPA-822-R-99-014, U.S.EPA, Denver, CO:36 p.</t>
        </is>
      </c>
      <c r="CO4064" t="n">
        <v>1987.0</v>
      </c>
      <c r="CP4064" t="inlineStr">
        <is>
          <t>Willingham,T. (1987). Acute and Short-Term Chronic Ammonia Toxicity to Fathead Minnows (Pimephales promelas) and Ceriodaphnia dubia Using Laboratory Dilution Water and Lake Mead Dilution Water. EPA-822-R-99-014, U.S.EPA, Denver, CO, 36 p. ECOREF#:86288</t>
        </is>
      </c>
    </row>
    <row r="4065">
      <c r="A4065" t="n">
        <v>1.2125029E7</v>
      </c>
      <c r="B4065" t="inlineStr">
        <is>
          <t>Ammonium chloride ((NH4)Cl)</t>
        </is>
      </c>
      <c r="C4065"/>
      <c r="D4065" t="inlineStr">
        <is>
          <t>Unmeasured</t>
        </is>
      </c>
      <c r="E4065" t="inlineStr">
        <is>
          <t>Not reported</t>
        </is>
      </c>
      <c r="F4065"/>
      <c r="G4065"/>
      <c r="H4065"/>
      <c r="I4065"/>
      <c r="J4065"/>
      <c r="K4065"/>
      <c r="L4065" t="inlineStr">
        <is>
          <t>Pimephales promelas</t>
        </is>
      </c>
      <c r="M4065" t="inlineStr">
        <is>
          <t>Fathead Minnow</t>
        </is>
      </c>
      <c r="N4065"/>
      <c r="O4065"/>
      <c r="P4065"/>
      <c r="Q4065"/>
      <c r="R4065"/>
      <c r="S4065"/>
      <c r="T4065"/>
      <c r="U4065"/>
      <c r="V4065" t="inlineStr">
        <is>
          <t>Static</t>
        </is>
      </c>
      <c r="W4065" t="inlineStr">
        <is>
          <t>Fresh water</t>
        </is>
      </c>
      <c r="X4065" t="inlineStr">
        <is>
          <t>Lab</t>
        </is>
      </c>
      <c r="Y4065"/>
      <c r="Z4065" t="inlineStr">
        <is>
          <t>Total</t>
        </is>
      </c>
      <c r="AA4065"/>
      <c r="AB4065" t="n">
        <v>31.0</v>
      </c>
      <c r="AC4065"/>
      <c r="AD4065" t="n">
        <v>28.0</v>
      </c>
      <c r="AE4065"/>
      <c r="AF4065" t="n">
        <v>33.0</v>
      </c>
      <c r="AG4065" t="inlineStr">
        <is>
          <t>AI mg/L</t>
        </is>
      </c>
      <c r="AH4065" t="inlineStr">
        <is>
          <t>Unionized</t>
        </is>
      </c>
      <c r="AI4065"/>
      <c r="AJ4065" t="n">
        <v>1.74</v>
      </c>
      <c r="AK4065"/>
      <c r="AL4065" t="n">
        <v>1.69</v>
      </c>
      <c r="AM4065"/>
      <c r="AN4065" t="n">
        <v>1.87</v>
      </c>
      <c r="AO4065" t="inlineStr">
        <is>
          <t>AI mg/L</t>
        </is>
      </c>
      <c r="AP4065"/>
      <c r="AQ4065"/>
      <c r="AR4065"/>
      <c r="AS4065"/>
      <c r="AT4065"/>
      <c r="AU4065"/>
      <c r="AV4065"/>
      <c r="AW4065"/>
      <c r="AX4065" t="inlineStr">
        <is>
          <t>Mortality</t>
        </is>
      </c>
      <c r="AY4065" t="inlineStr">
        <is>
          <t>Mortality</t>
        </is>
      </c>
      <c r="AZ4065" t="inlineStr">
        <is>
          <t>LC50</t>
        </is>
      </c>
      <c r="BA4065"/>
      <c r="BB4065" t="n">
        <v>4.0</v>
      </c>
      <c r="BC4065"/>
      <c r="BD4065"/>
      <c r="BE4065"/>
      <c r="BF4065"/>
      <c r="BG4065" t="inlineStr">
        <is>
          <t>Day(s)</t>
        </is>
      </c>
      <c r="BH4065"/>
      <c r="BI4065" t="inlineStr">
        <is>
          <t>DTXSID0020078</t>
        </is>
      </c>
      <c r="BJ4065"/>
      <c r="BK4065"/>
      <c r="BL4065"/>
      <c r="BM4065"/>
      <c r="BN4065"/>
      <c r="BO4065"/>
      <c r="BP4065"/>
      <c r="BQ4065"/>
      <c r="BR4065"/>
      <c r="BS4065"/>
      <c r="BT4065" t="inlineStr">
        <is>
          <t>--</t>
        </is>
      </c>
      <c r="BU4065"/>
      <c r="BV4065"/>
      <c r="BW4065"/>
      <c r="BX4065"/>
      <c r="BY4065"/>
      <c r="BZ4065"/>
      <c r="CA4065" t="inlineStr">
        <is>
          <t>--</t>
        </is>
      </c>
      <c r="CB4065"/>
      <c r="CC4065"/>
      <c r="CD4065"/>
      <c r="CE4065"/>
      <c r="CF4065"/>
      <c r="CG4065"/>
      <c r="CH4065"/>
      <c r="CI4065"/>
      <c r="CJ4065"/>
      <c r="CK4065" t="inlineStr">
        <is>
          <t>Pitts,T.</t>
        </is>
      </c>
      <c r="CL4065" t="n">
        <v>165613.0</v>
      </c>
      <c r="CM4065" t="inlineStr">
        <is>
          <t>Presentation of Evidence Concerning Water Quality Classifications and Standards for the Cache la Poudre River, Big Thompson River, and Segments of the South Platte River</t>
        </is>
      </c>
      <c r="CN4065" t="inlineStr">
        <is>
          <t>Tom Pitts and Associates, Loveland, CO:169 p.</t>
        </is>
      </c>
      <c r="CO4065" t="n">
        <v>1980.0</v>
      </c>
      <c r="CP4065" t="inlineStr">
        <is>
          <t>Pitts,T. (1980). Presentation of Evidence Concerning Water Quality Classifications and Standards for the Cache la Poudre River, Big Thompson River, and Segments of the South Platte River. Tom Pitts and Associates, Loveland, CO, 169 p. ECOREF#:165613</t>
        </is>
      </c>
    </row>
    <row r="4066">
      <c r="A4066" t="n">
        <v>1.2125029E7</v>
      </c>
      <c r="B4066" t="inlineStr">
        <is>
          <t>Ammonium chloride ((NH4)Cl)</t>
        </is>
      </c>
      <c r="C4066"/>
      <c r="D4066" t="inlineStr">
        <is>
          <t>Unmeasured</t>
        </is>
      </c>
      <c r="E4066" t="inlineStr">
        <is>
          <t>Not coded</t>
        </is>
      </c>
      <c r="F4066"/>
      <c r="G4066" t="n">
        <v>99.7</v>
      </c>
      <c r="H4066"/>
      <c r="I4066"/>
      <c r="J4066"/>
      <c r="K4066"/>
      <c r="L4066" t="inlineStr">
        <is>
          <t>Pimephales promelas</t>
        </is>
      </c>
      <c r="M4066" t="inlineStr">
        <is>
          <t>Fathead Minnow</t>
        </is>
      </c>
      <c r="N4066" t="inlineStr">
        <is>
          <t>Juvenile</t>
        </is>
      </c>
      <c r="O4066"/>
      <c r="P4066"/>
      <c r="Q4066"/>
      <c r="R4066"/>
      <c r="S4066"/>
      <c r="T4066"/>
      <c r="U4066"/>
      <c r="V4066" t="inlineStr">
        <is>
          <t>Flow-through</t>
        </is>
      </c>
      <c r="W4066" t="inlineStr">
        <is>
          <t>Fresh water</t>
        </is>
      </c>
      <c r="X4066" t="inlineStr">
        <is>
          <t>Lab</t>
        </is>
      </c>
      <c r="Y4066"/>
      <c r="Z4066" t="inlineStr">
        <is>
          <t>Unionized</t>
        </is>
      </c>
      <c r="AA4066"/>
      <c r="AB4066" t="n">
        <v>1.5</v>
      </c>
      <c r="AC4066"/>
      <c r="AD4066" t="n">
        <v>1.37</v>
      </c>
      <c r="AE4066"/>
      <c r="AF4066" t="n">
        <v>1.67</v>
      </c>
      <c r="AG4066" t="inlineStr">
        <is>
          <t>AI mg/L</t>
        </is>
      </c>
      <c r="AH4066"/>
      <c r="AI4066"/>
      <c r="AJ4066"/>
      <c r="AK4066"/>
      <c r="AL4066"/>
      <c r="AM4066"/>
      <c r="AN4066"/>
      <c r="AO4066"/>
      <c r="AP4066"/>
      <c r="AQ4066"/>
      <c r="AR4066"/>
      <c r="AS4066"/>
      <c r="AT4066"/>
      <c r="AU4066"/>
      <c r="AV4066"/>
      <c r="AW4066"/>
      <c r="AX4066" t="inlineStr">
        <is>
          <t>Mortality</t>
        </is>
      </c>
      <c r="AY4066" t="inlineStr">
        <is>
          <t>Mortality</t>
        </is>
      </c>
      <c r="AZ4066" t="inlineStr">
        <is>
          <t>LC50</t>
        </is>
      </c>
      <c r="BA4066"/>
      <c r="BB4066" t="n">
        <v>4.0</v>
      </c>
      <c r="BC4066"/>
      <c r="BD4066"/>
      <c r="BE4066"/>
      <c r="BF4066"/>
      <c r="BG4066" t="inlineStr">
        <is>
          <t>Day(s)</t>
        </is>
      </c>
      <c r="BH4066" t="inlineStr">
        <is>
          <t>Pure</t>
        </is>
      </c>
      <c r="BI4066" t="inlineStr">
        <is>
          <t>DTXSID0020078</t>
        </is>
      </c>
      <c r="BJ4066" t="inlineStr">
        <is>
          <t>10.1002/etc.5620050503</t>
        </is>
      </c>
      <c r="BK4066"/>
      <c r="BL4066"/>
      <c r="BM4066"/>
      <c r="BN4066"/>
      <c r="BO4066"/>
      <c r="BP4066"/>
      <c r="BQ4066"/>
      <c r="BR4066"/>
      <c r="BS4066"/>
      <c r="BT4066" t="inlineStr">
        <is>
          <t>--</t>
        </is>
      </c>
      <c r="BU4066"/>
      <c r="BV4066"/>
      <c r="BW4066"/>
      <c r="BX4066"/>
      <c r="BY4066"/>
      <c r="BZ4066"/>
      <c r="CA4066"/>
      <c r="CB4066"/>
      <c r="CC4066"/>
      <c r="CD4066"/>
      <c r="CE4066"/>
      <c r="CF4066"/>
      <c r="CG4066"/>
      <c r="CH4066"/>
      <c r="CI4066"/>
      <c r="CJ4066"/>
      <c r="CK4066" t="inlineStr">
        <is>
          <t>Mayes,M.A., H.C. Alexander, D.L. Hopkins, and P.B. Latvaitis</t>
        </is>
      </c>
      <c r="CL4066" t="n">
        <v>12303.0</v>
      </c>
      <c r="CM4066" t="inlineStr">
        <is>
          <t>Acute and Chronic Toxicity of Ammonia to Freshwater Fish: A Site-Specific Study</t>
        </is>
      </c>
      <c r="CN4066" t="inlineStr">
        <is>
          <t>Environ. Toxicol. Chem.5(5): 437-442</t>
        </is>
      </c>
      <c r="CO4066" t="n">
        <v>1986.0</v>
      </c>
      <c r="CP4066" t="inlineStr">
        <is>
          <t>Mayes,M.A., H.C. Alexander, D.L. Hopkins, and P.B. Latvaitis (1986). Acute and Chronic Toxicity of Ammonia to Freshwater Fish: A Site-Specific Study. Environ. Toxicol. Chem., 5, (5), 437-442. doi:10.1002/etc.5620050503. ECOREF#:12303</t>
        </is>
      </c>
    </row>
    <row r="4067">
      <c r="A4067" t="n">
        <v>1.2125029E7</v>
      </c>
      <c r="B4067" t="inlineStr">
        <is>
          <t>Ammonium chloride ((NH4)Cl)</t>
        </is>
      </c>
      <c r="C4067"/>
      <c r="D4067" t="inlineStr">
        <is>
          <t>Measured</t>
        </is>
      </c>
      <c r="E4067" t="inlineStr">
        <is>
          <t>Not coded</t>
        </is>
      </c>
      <c r="F4067"/>
      <c r="G4067"/>
      <c r="H4067"/>
      <c r="I4067"/>
      <c r="J4067"/>
      <c r="K4067"/>
      <c r="L4067" t="inlineStr">
        <is>
          <t>Pimephales promelas</t>
        </is>
      </c>
      <c r="M4067" t="inlineStr">
        <is>
          <t>Fathead Minnow</t>
        </is>
      </c>
      <c r="N4067"/>
      <c r="O4067"/>
      <c r="P4067"/>
      <c r="Q4067"/>
      <c r="R4067"/>
      <c r="S4067"/>
      <c r="T4067"/>
      <c r="U4067"/>
      <c r="V4067" t="inlineStr">
        <is>
          <t>Flow-through</t>
        </is>
      </c>
      <c r="W4067" t="inlineStr">
        <is>
          <t>Fresh water</t>
        </is>
      </c>
      <c r="X4067" t="inlineStr">
        <is>
          <t>Lab</t>
        </is>
      </c>
      <c r="Y4067"/>
      <c r="Z4067" t="inlineStr">
        <is>
          <t>Total</t>
        </is>
      </c>
      <c r="AA4067"/>
      <c r="AB4067" t="n">
        <v>148.0</v>
      </c>
      <c r="AC4067"/>
      <c r="AD4067" t="n">
        <v>138.0</v>
      </c>
      <c r="AE4067"/>
      <c r="AF4067" t="n">
        <v>159.0</v>
      </c>
      <c r="AG4067" t="inlineStr">
        <is>
          <t>AI mg/L</t>
        </is>
      </c>
      <c r="AH4067" t="inlineStr">
        <is>
          <t>Unionized</t>
        </is>
      </c>
      <c r="AI4067"/>
      <c r="AJ4067" t="n">
        <v>0.372</v>
      </c>
      <c r="AK4067"/>
      <c r="AL4067" t="n">
        <v>0.346</v>
      </c>
      <c r="AM4067"/>
      <c r="AN4067" t="n">
        <v>0.4</v>
      </c>
      <c r="AO4067" t="inlineStr">
        <is>
          <t>AI mg/L</t>
        </is>
      </c>
      <c r="AP4067"/>
      <c r="AQ4067"/>
      <c r="AR4067"/>
      <c r="AS4067"/>
      <c r="AT4067"/>
      <c r="AU4067"/>
      <c r="AV4067"/>
      <c r="AW4067"/>
      <c r="AX4067" t="inlineStr">
        <is>
          <t>Mortality</t>
        </is>
      </c>
      <c r="AY4067" t="inlineStr">
        <is>
          <t>Mortality</t>
        </is>
      </c>
      <c r="AZ4067" t="inlineStr">
        <is>
          <t>LC50</t>
        </is>
      </c>
      <c r="BA4067"/>
      <c r="BB4067" t="n">
        <v>4.0</v>
      </c>
      <c r="BC4067"/>
      <c r="BD4067"/>
      <c r="BE4067"/>
      <c r="BF4067"/>
      <c r="BG4067" t="inlineStr">
        <is>
          <t>Day(s)</t>
        </is>
      </c>
      <c r="BH4067"/>
      <c r="BI4067" t="inlineStr">
        <is>
          <t>DTXSID0020078</t>
        </is>
      </c>
      <c r="BJ4067" t="inlineStr">
        <is>
          <t>10.1021/es00089a012</t>
        </is>
      </c>
      <c r="BK4067"/>
      <c r="BL4067"/>
      <c r="BM4067"/>
      <c r="BN4067"/>
      <c r="BO4067"/>
      <c r="BP4067"/>
      <c r="BQ4067"/>
      <c r="BR4067"/>
      <c r="BS4067"/>
      <c r="BT4067" t="inlineStr">
        <is>
          <t>--</t>
        </is>
      </c>
      <c r="BU4067"/>
      <c r="BV4067"/>
      <c r="BW4067"/>
      <c r="BX4067"/>
      <c r="BY4067"/>
      <c r="BZ4067"/>
      <c r="CA4067" t="inlineStr">
        <is>
          <t>--</t>
        </is>
      </c>
      <c r="CB4067"/>
      <c r="CC4067"/>
      <c r="CD4067"/>
      <c r="CE4067"/>
      <c r="CF4067"/>
      <c r="CG4067"/>
      <c r="CH4067"/>
      <c r="CI4067" t="inlineStr">
        <is>
          <t xml:space="preserve"> CONTR/0 % MORT//</t>
        </is>
      </c>
      <c r="CJ4067" t="inlineStr">
        <is>
          <t xml:space="preserve">   CONTR/0 % MORT//</t>
        </is>
      </c>
      <c r="CK4067" t="inlineStr">
        <is>
          <t>Thurston,R.V., R.C. Russo, and G.A. Vinogradov</t>
        </is>
      </c>
      <c r="CL4067" t="n">
        <v>10303.0</v>
      </c>
      <c r="CM4067" t="inlineStr">
        <is>
          <t>Ammonia Toxicity to Fishes.  Effect of pH on the Toxicity of the Un-ionized Ammonia Species</t>
        </is>
      </c>
      <c r="CN4067" t="inlineStr">
        <is>
          <t>Environ. Sci. Technol.15(7): 837-840</t>
        </is>
      </c>
      <c r="CO4067" t="n">
        <v>1981.0</v>
      </c>
      <c r="CP4067" t="inlineStr">
        <is>
          <t>Thurston,R.V., R.C. Russo, and G.A. Vinogradov (1981). Ammonia Toxicity to Fishes.  Effect of pH on the Toxicity of the Un-ionized Ammonia Species. Environ. Sci. Technol., 15, (7), 837-840. doi:10.1021/es00089a012. ECOREF#:10303</t>
        </is>
      </c>
    </row>
    <row r="4068">
      <c r="A4068" t="n">
        <v>1.2125029E7</v>
      </c>
      <c r="B4068" t="inlineStr">
        <is>
          <t>Ammonium chloride ((NH4)Cl)</t>
        </is>
      </c>
      <c r="C4068" t="inlineStr">
        <is>
          <t>Reagent Grade, Purissium, Purum, Puriss, Puris, Reinst</t>
        </is>
      </c>
      <c r="D4068" t="inlineStr">
        <is>
          <t>Measured</t>
        </is>
      </c>
      <c r="E4068" t="inlineStr">
        <is>
          <t>Not coded</t>
        </is>
      </c>
      <c r="F4068"/>
      <c r="G4068"/>
      <c r="H4068"/>
      <c r="I4068"/>
      <c r="J4068"/>
      <c r="K4068"/>
      <c r="L4068" t="inlineStr">
        <is>
          <t>Pimephales promelas</t>
        </is>
      </c>
      <c r="M4068" t="inlineStr">
        <is>
          <t>Fathead Minnow</t>
        </is>
      </c>
      <c r="N4068" t="inlineStr">
        <is>
          <t>Juvenile</t>
        </is>
      </c>
      <c r="O4068"/>
      <c r="P4068"/>
      <c r="Q4068"/>
      <c r="R4068"/>
      <c r="S4068"/>
      <c r="T4068"/>
      <c r="U4068"/>
      <c r="V4068" t="inlineStr">
        <is>
          <t>Flow-through</t>
        </is>
      </c>
      <c r="W4068" t="inlineStr">
        <is>
          <t>Fresh water</t>
        </is>
      </c>
      <c r="X4068" t="inlineStr">
        <is>
          <t>Lab</t>
        </is>
      </c>
      <c r="Y4068"/>
      <c r="Z4068" t="inlineStr">
        <is>
          <t>Total</t>
        </is>
      </c>
      <c r="AA4068"/>
      <c r="AB4068" t="n">
        <v>24.43</v>
      </c>
      <c r="AC4068"/>
      <c r="AD4068" t="n">
        <v>1.02E-11</v>
      </c>
      <c r="AE4068"/>
      <c r="AF4068" t="n">
        <v>126.26</v>
      </c>
      <c r="AG4068" t="inlineStr">
        <is>
          <t>AI mg/L</t>
        </is>
      </c>
      <c r="AH4068" t="inlineStr">
        <is>
          <t>Unionized</t>
        </is>
      </c>
      <c r="AI4068"/>
      <c r="AJ4068" t="n">
        <v>0.588</v>
      </c>
      <c r="AK4068"/>
      <c r="AL4068"/>
      <c r="AM4068"/>
      <c r="AN4068"/>
      <c r="AO4068" t="inlineStr">
        <is>
          <t>AI mg/L</t>
        </is>
      </c>
      <c r="AP4068"/>
      <c r="AQ4068"/>
      <c r="AR4068"/>
      <c r="AS4068"/>
      <c r="AT4068"/>
      <c r="AU4068"/>
      <c r="AV4068"/>
      <c r="AW4068"/>
      <c r="AX4068" t="inlineStr">
        <is>
          <t>Mortality</t>
        </is>
      </c>
      <c r="AY4068" t="inlineStr">
        <is>
          <t>Mortality</t>
        </is>
      </c>
      <c r="AZ4068" t="inlineStr">
        <is>
          <t>LC50</t>
        </is>
      </c>
      <c r="BA4068"/>
      <c r="BB4068" t="n">
        <v>4.0</v>
      </c>
      <c r="BC4068"/>
      <c r="BD4068"/>
      <c r="BE4068"/>
      <c r="BF4068"/>
      <c r="BG4068" t="inlineStr">
        <is>
          <t>Day(s)</t>
        </is>
      </c>
      <c r="BH4068"/>
      <c r="BI4068" t="inlineStr">
        <is>
          <t>DTXSID0020078</t>
        </is>
      </c>
      <c r="BJ4068"/>
      <c r="BK4068"/>
      <c r="BL4068"/>
      <c r="BM4068"/>
      <c r="BN4068"/>
      <c r="BO4068"/>
      <c r="BP4068"/>
      <c r="BQ4068"/>
      <c r="BR4068"/>
      <c r="BS4068"/>
      <c r="BT4068" t="inlineStr">
        <is>
          <t>--</t>
        </is>
      </c>
      <c r="BU4068"/>
      <c r="BV4068"/>
      <c r="BW4068"/>
      <c r="BX4068"/>
      <c r="BY4068"/>
      <c r="BZ4068"/>
      <c r="CA4068" t="inlineStr">
        <is>
          <t>--</t>
        </is>
      </c>
      <c r="CB4068"/>
      <c r="CC4068"/>
      <c r="CD4068"/>
      <c r="CE4068"/>
      <c r="CF4068"/>
      <c r="CG4068"/>
      <c r="CH4068"/>
      <c r="CI4068" t="inlineStr">
        <is>
          <t xml:space="preserve"> CONC/CI=0 TO INFINITY//</t>
        </is>
      </c>
      <c r="CJ4068" t="inlineStr">
        <is>
          <t xml:space="preserve">   CONC/CI=0 TO INFINITY//</t>
        </is>
      </c>
      <c r="CK4068" t="inlineStr">
        <is>
          <t>Reinbold,K.A., and S.M. Pescitelli</t>
        </is>
      </c>
      <c r="CL4068" t="n">
        <v>14556.0</v>
      </c>
      <c r="CM4068" t="inlineStr">
        <is>
          <t>Effects of Cold Temperature on Toxicity of Ammonia to Rainbow Trout, Bluegills and Fathead Minnows</t>
        </is>
      </c>
      <c r="CN4068" t="inlineStr">
        <is>
          <t>Proj.Rep., Contract No.68-01-5832, Illinois Natural History Survey, Champaign, IL:19 p.</t>
        </is>
      </c>
      <c r="CO4068" t="n">
        <v>1982.0</v>
      </c>
      <c r="CP4068" t="inlineStr">
        <is>
          <t>Reinbold,K.A., and S.M. Pescitelli (1982). Effects of Cold Temperature on Toxicity of Ammonia to Rainbow Trout, Bluegills and Fathead Minnows. Proj.Rep., Contract No.68-01-5832, Illinois Natural History Survey, Champaign, IL, 19 p. ECOREF#:14556</t>
        </is>
      </c>
    </row>
    <row r="4069">
      <c r="A4069" t="n">
        <v>1.2125029E7</v>
      </c>
      <c r="B4069" t="inlineStr">
        <is>
          <t>Ammonium chloride ((NH4)Cl)</t>
        </is>
      </c>
      <c r="C4069"/>
      <c r="D4069" t="inlineStr">
        <is>
          <t>Measured</t>
        </is>
      </c>
      <c r="E4069" t="inlineStr">
        <is>
          <t>Not coded</t>
        </is>
      </c>
      <c r="F4069"/>
      <c r="G4069"/>
      <c r="H4069"/>
      <c r="I4069"/>
      <c r="J4069"/>
      <c r="K4069"/>
      <c r="L4069" t="inlineStr">
        <is>
          <t>Pimephales promelas</t>
        </is>
      </c>
      <c r="M4069" t="inlineStr">
        <is>
          <t>Fathead Minnow</t>
        </is>
      </c>
      <c r="N4069"/>
      <c r="O4069"/>
      <c r="P4069"/>
      <c r="Q4069"/>
      <c r="R4069"/>
      <c r="S4069"/>
      <c r="T4069"/>
      <c r="U4069"/>
      <c r="V4069" t="inlineStr">
        <is>
          <t>Flow-through</t>
        </is>
      </c>
      <c r="W4069" t="inlineStr">
        <is>
          <t>Fresh water</t>
        </is>
      </c>
      <c r="X4069" t="inlineStr">
        <is>
          <t>Lab</t>
        </is>
      </c>
      <c r="Y4069"/>
      <c r="Z4069" t="inlineStr">
        <is>
          <t>Total</t>
        </is>
      </c>
      <c r="AA4069"/>
      <c r="AB4069" t="n">
        <v>67.0</v>
      </c>
      <c r="AC4069"/>
      <c r="AD4069" t="n">
        <v>59.3</v>
      </c>
      <c r="AE4069"/>
      <c r="AF4069" t="n">
        <v>75.7</v>
      </c>
      <c r="AG4069" t="inlineStr">
        <is>
          <t>AI mg/L</t>
        </is>
      </c>
      <c r="AH4069" t="inlineStr">
        <is>
          <t>Unionized</t>
        </is>
      </c>
      <c r="AI4069"/>
      <c r="AJ4069" t="n">
        <v>0.888</v>
      </c>
      <c r="AK4069"/>
      <c r="AL4069" t="n">
        <v>0.8</v>
      </c>
      <c r="AM4069"/>
      <c r="AN4069" t="n">
        <v>0.986</v>
      </c>
      <c r="AO4069" t="inlineStr">
        <is>
          <t>AI mg/L</t>
        </is>
      </c>
      <c r="AP4069"/>
      <c r="AQ4069"/>
      <c r="AR4069"/>
      <c r="AS4069"/>
      <c r="AT4069"/>
      <c r="AU4069"/>
      <c r="AV4069"/>
      <c r="AW4069"/>
      <c r="AX4069" t="inlineStr">
        <is>
          <t>Mortality</t>
        </is>
      </c>
      <c r="AY4069" t="inlineStr">
        <is>
          <t>Mortality</t>
        </is>
      </c>
      <c r="AZ4069" t="inlineStr">
        <is>
          <t>LC50</t>
        </is>
      </c>
      <c r="BA4069"/>
      <c r="BB4069" t="n">
        <v>4.0</v>
      </c>
      <c r="BC4069"/>
      <c r="BD4069"/>
      <c r="BE4069"/>
      <c r="BF4069"/>
      <c r="BG4069" t="inlineStr">
        <is>
          <t>Day(s)</t>
        </is>
      </c>
      <c r="BH4069"/>
      <c r="BI4069" t="inlineStr">
        <is>
          <t>DTXSID0020078</t>
        </is>
      </c>
      <c r="BJ4069" t="inlineStr">
        <is>
          <t>10.1021/es00089a012</t>
        </is>
      </c>
      <c r="BK4069"/>
      <c r="BL4069"/>
      <c r="BM4069"/>
      <c r="BN4069"/>
      <c r="BO4069"/>
      <c r="BP4069"/>
      <c r="BQ4069"/>
      <c r="BR4069"/>
      <c r="BS4069"/>
      <c r="BT4069" t="inlineStr">
        <is>
          <t>--</t>
        </is>
      </c>
      <c r="BU4069"/>
      <c r="BV4069"/>
      <c r="BW4069"/>
      <c r="BX4069"/>
      <c r="BY4069"/>
      <c r="BZ4069"/>
      <c r="CA4069" t="inlineStr">
        <is>
          <t>--</t>
        </is>
      </c>
      <c r="CB4069"/>
      <c r="CC4069"/>
      <c r="CD4069"/>
      <c r="CE4069"/>
      <c r="CF4069"/>
      <c r="CG4069"/>
      <c r="CH4069"/>
      <c r="CI4069" t="inlineStr">
        <is>
          <t xml:space="preserve"> CONTR/0 % MORT//</t>
        </is>
      </c>
      <c r="CJ4069" t="inlineStr">
        <is>
          <t xml:space="preserve">   CONTR/0 % MORT//</t>
        </is>
      </c>
      <c r="CK4069" t="inlineStr">
        <is>
          <t>Thurston,R.V., R.C. Russo, and G.A. Vinogradov</t>
        </is>
      </c>
      <c r="CL4069" t="n">
        <v>10303.0</v>
      </c>
      <c r="CM4069" t="inlineStr">
        <is>
          <t>Ammonia Toxicity to Fishes.  Effect of pH on the Toxicity of the Un-ionized Ammonia Species</t>
        </is>
      </c>
      <c r="CN4069" t="inlineStr">
        <is>
          <t>Environ. Sci. Technol.15(7): 837-840</t>
        </is>
      </c>
      <c r="CO4069" t="n">
        <v>1981.0</v>
      </c>
      <c r="CP4069" t="inlineStr">
        <is>
          <t>Thurston,R.V., R.C. Russo, and G.A. Vinogradov (1981). Ammonia Toxicity to Fishes.  Effect of pH on the Toxicity of the Un-ionized Ammonia Species. Environ. Sci. Technol., 15, (7), 837-840. doi:10.1021/es00089a012. ECOREF#:10303</t>
        </is>
      </c>
    </row>
    <row r="4070">
      <c r="A4070" t="n">
        <v>1.2125029E7</v>
      </c>
      <c r="B4070" t="inlineStr">
        <is>
          <t>Ammonium chloride ((NH4)Cl)</t>
        </is>
      </c>
      <c r="C4070"/>
      <c r="D4070" t="inlineStr">
        <is>
          <t>Unmeasured</t>
        </is>
      </c>
      <c r="E4070" t="inlineStr">
        <is>
          <t>Not reported</t>
        </is>
      </c>
      <c r="F4070"/>
      <c r="G4070"/>
      <c r="H4070"/>
      <c r="I4070"/>
      <c r="J4070"/>
      <c r="K4070"/>
      <c r="L4070" t="inlineStr">
        <is>
          <t>Pimephales promelas</t>
        </is>
      </c>
      <c r="M4070" t="inlineStr">
        <is>
          <t>Fathead Minnow</t>
        </is>
      </c>
      <c r="N4070"/>
      <c r="O4070"/>
      <c r="P4070"/>
      <c r="Q4070"/>
      <c r="R4070"/>
      <c r="S4070"/>
      <c r="T4070"/>
      <c r="U4070"/>
      <c r="V4070" t="inlineStr">
        <is>
          <t>Static</t>
        </is>
      </c>
      <c r="W4070" t="inlineStr">
        <is>
          <t>Fresh water</t>
        </is>
      </c>
      <c r="X4070" t="inlineStr">
        <is>
          <t>Lab</t>
        </is>
      </c>
      <c r="Y4070"/>
      <c r="Z4070" t="inlineStr">
        <is>
          <t>Total</t>
        </is>
      </c>
      <c r="AA4070"/>
      <c r="AB4070" t="n">
        <v>14.0</v>
      </c>
      <c r="AC4070"/>
      <c r="AD4070" t="n">
        <v>12.0</v>
      </c>
      <c r="AE4070"/>
      <c r="AF4070" t="n">
        <v>15.0</v>
      </c>
      <c r="AG4070" t="inlineStr">
        <is>
          <t>AI mg/L</t>
        </is>
      </c>
      <c r="AH4070" t="inlineStr">
        <is>
          <t>Unionized</t>
        </is>
      </c>
      <c r="AI4070"/>
      <c r="AJ4070" t="n">
        <v>1.3</v>
      </c>
      <c r="AK4070"/>
      <c r="AL4070" t="n">
        <v>1.1</v>
      </c>
      <c r="AM4070"/>
      <c r="AN4070" t="n">
        <v>1.4</v>
      </c>
      <c r="AO4070" t="inlineStr">
        <is>
          <t>AI mg/L</t>
        </is>
      </c>
      <c r="AP4070"/>
      <c r="AQ4070"/>
      <c r="AR4070"/>
      <c r="AS4070"/>
      <c r="AT4070"/>
      <c r="AU4070"/>
      <c r="AV4070"/>
      <c r="AW4070"/>
      <c r="AX4070" t="inlineStr">
        <is>
          <t>Mortality</t>
        </is>
      </c>
      <c r="AY4070" t="inlineStr">
        <is>
          <t>Mortality</t>
        </is>
      </c>
      <c r="AZ4070" t="inlineStr">
        <is>
          <t>LC50</t>
        </is>
      </c>
      <c r="BA4070"/>
      <c r="BB4070" t="n">
        <v>4.0</v>
      </c>
      <c r="BC4070"/>
      <c r="BD4070"/>
      <c r="BE4070"/>
      <c r="BF4070"/>
      <c r="BG4070" t="inlineStr">
        <is>
          <t>Day(s)</t>
        </is>
      </c>
      <c r="BH4070"/>
      <c r="BI4070" t="inlineStr">
        <is>
          <t>DTXSID0020078</t>
        </is>
      </c>
      <c r="BJ4070"/>
      <c r="BK4070"/>
      <c r="BL4070"/>
      <c r="BM4070"/>
      <c r="BN4070"/>
      <c r="BO4070"/>
      <c r="BP4070"/>
      <c r="BQ4070"/>
      <c r="BR4070"/>
      <c r="BS4070"/>
      <c r="BT4070" t="inlineStr">
        <is>
          <t>--</t>
        </is>
      </c>
      <c r="BU4070"/>
      <c r="BV4070"/>
      <c r="BW4070"/>
      <c r="BX4070"/>
      <c r="BY4070"/>
      <c r="BZ4070"/>
      <c r="CA4070" t="inlineStr">
        <is>
          <t>--</t>
        </is>
      </c>
      <c r="CB4070"/>
      <c r="CC4070"/>
      <c r="CD4070"/>
      <c r="CE4070"/>
      <c r="CF4070"/>
      <c r="CG4070"/>
      <c r="CH4070"/>
      <c r="CI4070"/>
      <c r="CJ4070"/>
      <c r="CK4070" t="inlineStr">
        <is>
          <t>Pitts,T.</t>
        </is>
      </c>
      <c r="CL4070" t="n">
        <v>165613.0</v>
      </c>
      <c r="CM4070" t="inlineStr">
        <is>
          <t>Presentation of Evidence Concerning Water Quality Classifications and Standards for the Cache la Poudre River, Big Thompson River, and Segments of the South Platte River</t>
        </is>
      </c>
      <c r="CN4070" t="inlineStr">
        <is>
          <t>Tom Pitts and Associates, Loveland, CO:169 p.</t>
        </is>
      </c>
      <c r="CO4070" t="n">
        <v>1980.0</v>
      </c>
      <c r="CP4070" t="inlineStr">
        <is>
          <t>Pitts,T. (1980). Presentation of Evidence Concerning Water Quality Classifications and Standards for the Cache la Poudre River, Big Thompson River, and Segments of the South Platte River. Tom Pitts and Associates, Loveland, CO, 169 p. ECOREF#:165613</t>
        </is>
      </c>
    </row>
    <row r="4071">
      <c r="A4071" t="n">
        <v>1.2125029E7</v>
      </c>
      <c r="B4071" t="inlineStr">
        <is>
          <t>Ammonium chloride ((NH4)Cl)</t>
        </is>
      </c>
      <c r="C4071" t="inlineStr">
        <is>
          <t>Reagent Grade, Purissium, Purum, Puriss, Puris, Reinst</t>
        </is>
      </c>
      <c r="D4071" t="inlineStr">
        <is>
          <t>Measured</t>
        </is>
      </c>
      <c r="E4071" t="inlineStr">
        <is>
          <t>Not coded</t>
        </is>
      </c>
      <c r="F4071"/>
      <c r="G4071"/>
      <c r="H4071"/>
      <c r="I4071"/>
      <c r="J4071"/>
      <c r="K4071"/>
      <c r="L4071" t="inlineStr">
        <is>
          <t>Pimephales promelas</t>
        </is>
      </c>
      <c r="M4071" t="inlineStr">
        <is>
          <t>Fathead Minnow</t>
        </is>
      </c>
      <c r="N4071"/>
      <c r="O4071"/>
      <c r="P4071"/>
      <c r="Q4071"/>
      <c r="R4071"/>
      <c r="S4071"/>
      <c r="T4071"/>
      <c r="U4071"/>
      <c r="V4071" t="inlineStr">
        <is>
          <t>Flow-through</t>
        </is>
      </c>
      <c r="W4071" t="inlineStr">
        <is>
          <t>Fresh water</t>
        </is>
      </c>
      <c r="X4071" t="inlineStr">
        <is>
          <t>Lab</t>
        </is>
      </c>
      <c r="Y4071"/>
      <c r="Z4071" t="inlineStr">
        <is>
          <t>Total</t>
        </is>
      </c>
      <c r="AA4071"/>
      <c r="AB4071" t="n">
        <v>51.7</v>
      </c>
      <c r="AC4071"/>
      <c r="AD4071" t="n">
        <v>49.1</v>
      </c>
      <c r="AE4071"/>
      <c r="AF4071" t="n">
        <v>54.5</v>
      </c>
      <c r="AG4071" t="inlineStr">
        <is>
          <t>AI mg/L</t>
        </is>
      </c>
      <c r="AH4071" t="inlineStr">
        <is>
          <t>Unionized</t>
        </is>
      </c>
      <c r="AI4071"/>
      <c r="AJ4071" t="n">
        <v>1.5</v>
      </c>
      <c r="AK4071"/>
      <c r="AL4071" t="n">
        <v>1.43</v>
      </c>
      <c r="AM4071"/>
      <c r="AN4071" t="n">
        <v>1.59</v>
      </c>
      <c r="AO4071" t="inlineStr">
        <is>
          <t>AI mg/L</t>
        </is>
      </c>
      <c r="AP4071"/>
      <c r="AQ4071"/>
      <c r="AR4071"/>
      <c r="AS4071"/>
      <c r="AT4071"/>
      <c r="AU4071"/>
      <c r="AV4071"/>
      <c r="AW4071"/>
      <c r="AX4071" t="inlineStr">
        <is>
          <t>Mortality</t>
        </is>
      </c>
      <c r="AY4071" t="inlineStr">
        <is>
          <t>Mortality</t>
        </is>
      </c>
      <c r="AZ4071" t="inlineStr">
        <is>
          <t>LC50</t>
        </is>
      </c>
      <c r="BA4071"/>
      <c r="BB4071" t="n">
        <v>4.0</v>
      </c>
      <c r="BC4071"/>
      <c r="BD4071"/>
      <c r="BE4071"/>
      <c r="BF4071"/>
      <c r="BG4071" t="inlineStr">
        <is>
          <t>Day(s)</t>
        </is>
      </c>
      <c r="BH4071"/>
      <c r="BI4071" t="inlineStr">
        <is>
          <t>DTXSID0020078</t>
        </is>
      </c>
      <c r="BJ4071" t="inlineStr">
        <is>
          <t>10.1577/1548-8659(1983)112&lt;705:ATOATF&gt;2.0.CO;2</t>
        </is>
      </c>
      <c r="BK4071"/>
      <c r="BL4071"/>
      <c r="BM4071"/>
      <c r="BN4071"/>
      <c r="BO4071"/>
      <c r="BP4071"/>
      <c r="BQ4071"/>
      <c r="BR4071"/>
      <c r="BS4071"/>
      <c r="BT4071" t="inlineStr">
        <is>
          <t>--</t>
        </is>
      </c>
      <c r="BU4071"/>
      <c r="BV4071"/>
      <c r="BW4071"/>
      <c r="BX4071"/>
      <c r="BY4071"/>
      <c r="BZ4071"/>
      <c r="CA4071" t="inlineStr">
        <is>
          <t>--</t>
        </is>
      </c>
      <c r="CB4071"/>
      <c r="CC4071"/>
      <c r="CD4071"/>
      <c r="CE4071"/>
      <c r="CF4071"/>
      <c r="CG4071"/>
      <c r="CH4071"/>
      <c r="CI4071" t="inlineStr">
        <is>
          <t xml:space="preserve"> CONTR/NO MORT//</t>
        </is>
      </c>
      <c r="CJ4071" t="inlineStr">
        <is>
          <t xml:space="preserve">   CONTR/NO MORT//</t>
        </is>
      </c>
      <c r="CK4071" t="inlineStr">
        <is>
          <t>Thurston,R.V., R.C. Russo, and G.R. Phillips</t>
        </is>
      </c>
      <c r="CL4071" t="n">
        <v>10130.0</v>
      </c>
      <c r="CM4071" t="inlineStr">
        <is>
          <t>Acute Toxicity of Ammonia to Fathead Minnows</t>
        </is>
      </c>
      <c r="CN4071" t="inlineStr">
        <is>
          <t>Trans. Am. Fish. Soc.112(5): 705-711</t>
        </is>
      </c>
      <c r="CO4071" t="n">
        <v>1983.0</v>
      </c>
      <c r="CP4071" t="inlineStr">
        <is>
          <t>Thurston,R.V., R.C. Russo, and G.R. Phillips (1983). Acute Toxicity of Ammonia to Fathead Minnows. Trans. Am. Fish. Soc., 112, (5), 705-711. doi:10.1577/1548-8659(1983)112&lt;705:ATOATF&gt;2.0.CO;2. ECOREF#:10130</t>
        </is>
      </c>
    </row>
    <row r="4072">
      <c r="A4072" t="n">
        <v>1.2125029E7</v>
      </c>
      <c r="B4072" t="inlineStr">
        <is>
          <t>Ammonium chloride ((NH4)Cl)</t>
        </is>
      </c>
      <c r="C4072"/>
      <c r="D4072" t="inlineStr">
        <is>
          <t>Measured</t>
        </is>
      </c>
      <c r="E4072" t="inlineStr">
        <is>
          <t>Not coded</t>
        </is>
      </c>
      <c r="F4072"/>
      <c r="G4072"/>
      <c r="H4072"/>
      <c r="I4072"/>
      <c r="J4072"/>
      <c r="K4072"/>
      <c r="L4072" t="inlineStr">
        <is>
          <t>Pimephales promelas</t>
        </is>
      </c>
      <c r="M4072" t="inlineStr">
        <is>
          <t>Fathead Minnow</t>
        </is>
      </c>
      <c r="N4072"/>
      <c r="O4072"/>
      <c r="P4072"/>
      <c r="Q4072"/>
      <c r="R4072" t="n">
        <v>4.0</v>
      </c>
      <c r="S4072"/>
      <c r="T4072" t="n">
        <v>5.0</v>
      </c>
      <c r="U4072" t="inlineStr">
        <is>
          <t>Month(s)</t>
        </is>
      </c>
      <c r="V4072" t="inlineStr">
        <is>
          <t>Flow-through</t>
        </is>
      </c>
      <c r="W4072" t="inlineStr">
        <is>
          <t>Fresh water</t>
        </is>
      </c>
      <c r="X4072" t="inlineStr">
        <is>
          <t>Lab</t>
        </is>
      </c>
      <c r="Y4072" t="n">
        <v>6.0</v>
      </c>
      <c r="Z4072" t="inlineStr">
        <is>
          <t>Unionized</t>
        </is>
      </c>
      <c r="AA4072"/>
      <c r="AB4072" t="n">
        <v>0.46</v>
      </c>
      <c r="AC4072"/>
      <c r="AD4072" t="n">
        <v>0.259</v>
      </c>
      <c r="AE4072"/>
      <c r="AF4072" t="n">
        <v>0.761</v>
      </c>
      <c r="AG4072" t="inlineStr">
        <is>
          <t>AI mg/L</t>
        </is>
      </c>
      <c r="AH4072"/>
      <c r="AI4072"/>
      <c r="AJ4072"/>
      <c r="AK4072"/>
      <c r="AL4072"/>
      <c r="AM4072"/>
      <c r="AN4072"/>
      <c r="AO4072"/>
      <c r="AP4072"/>
      <c r="AQ4072"/>
      <c r="AR4072"/>
      <c r="AS4072"/>
      <c r="AT4072"/>
      <c r="AU4072"/>
      <c r="AV4072"/>
      <c r="AW4072"/>
      <c r="AX4072" t="inlineStr">
        <is>
          <t>Mortality</t>
        </is>
      </c>
      <c r="AY4072" t="inlineStr">
        <is>
          <t>Mortality</t>
        </is>
      </c>
      <c r="AZ4072" t="inlineStr">
        <is>
          <t>LC50</t>
        </is>
      </c>
      <c r="BA4072"/>
      <c r="BB4072" t="n">
        <v>4.0</v>
      </c>
      <c r="BC4072"/>
      <c r="BD4072"/>
      <c r="BE4072"/>
      <c r="BF4072"/>
      <c r="BG4072" t="inlineStr">
        <is>
          <t>Day(s)</t>
        </is>
      </c>
      <c r="BH4072"/>
      <c r="BI4072" t="inlineStr">
        <is>
          <t>DTXSID0020078</t>
        </is>
      </c>
      <c r="BJ4072"/>
      <c r="BK4072"/>
      <c r="BL4072"/>
      <c r="BM4072"/>
      <c r="BN4072"/>
      <c r="BO4072"/>
      <c r="BP4072"/>
      <c r="BQ4072"/>
      <c r="BR4072"/>
      <c r="BS4072"/>
      <c r="BT4072" t="inlineStr">
        <is>
          <t>--</t>
        </is>
      </c>
      <c r="BU4072"/>
      <c r="BV4072"/>
      <c r="BW4072"/>
      <c r="BX4072"/>
      <c r="BY4072"/>
      <c r="BZ4072"/>
      <c r="CA4072"/>
      <c r="CB4072"/>
      <c r="CC4072"/>
      <c r="CD4072"/>
      <c r="CE4072"/>
      <c r="CF4072"/>
      <c r="CG4072"/>
      <c r="CH4072"/>
      <c r="CI4072" t="inlineStr">
        <is>
          <t xml:space="preserve"> TESTID/1//MSMT/NR//DOSES/0.159/0.259/0.426/0.761/1.521 MG/L//SOURCE/LAB//WTINT/NR//DNUM/6//SEX/NR//TMETH/ASTM//STYPE/ACUTE//ETIME/96 H//AP RATE/NR//SAMPN/NR//WTAT/NR//INTAKE/NR//COMPEP/NR//LD/NR//DW/NR//STST/NR//HMA/NR//NA/NR//CL/NR//DIC/NR//CA/NR//POT/NR//MG/NR//SO4/NR//SULF/NR//</t>
        </is>
      </c>
      <c r="CJ4072" t="inlineStr">
        <is>
          <t xml:space="preserve">   TESTID/1//MSMT/NR//DOSES/0.159/0.259/0.426/0.761/1.521 MG/L//SOURCE/LAB//WTINT/NR//DNUM/6//SEX/NR//TMETH/ASTM//STYPE/ACUTE//ETIME/96 H//AP RATE/NR//SAMPN/NR//WTAT/NR//INTAKE/NR//COMPEP/NR//LD/NR//DW/NR//STST/NR//HMA/NR//NA/NR//CL/NR//DIC/NR//CA/NR//POT/NR//MG/NR//SO4/NR//SULF/NR//</t>
        </is>
      </c>
      <c r="CK4072" t="inlineStr">
        <is>
          <t>DeGraeve,G.M., W.D. Palmer, E.L. Moore, J.J. Coyle, and P.L. Markham</t>
        </is>
      </c>
      <c r="CL4072" t="n">
        <v>88468.0</v>
      </c>
      <c r="CM4072" t="inlineStr">
        <is>
          <t>The Effect of Temperature on the Acute and Chronic Toxicity of Un-ionized Ammonia to Fathead Minnows and Channel Catfish</t>
        </is>
      </c>
      <c r="CN4072" t="inlineStr">
        <is>
          <t>Final Rep.to U.S.EPA by Battelle, Columbus, OH:39 p.</t>
        </is>
      </c>
      <c r="CO4072" t="n">
        <v>1987.0</v>
      </c>
      <c r="CP4072" t="inlineStr">
        <is>
          <t>DeGraeve,G.M., W.D. Palmer, E.L. Moore, J.J. Coyle, and P.L. Markham (1987). The Effect of Temperature on the Acute and Chronic Toxicity of Un-ionized Ammonia to Fathead Minnows and Channel Catfish. Final Rep.to U.S.EPA by Battelle, Columbus, OH, 39 p. ECOREF#:88468</t>
        </is>
      </c>
    </row>
    <row r="4073">
      <c r="A4073" t="n">
        <v>1.2125029E7</v>
      </c>
      <c r="B4073" t="inlineStr">
        <is>
          <t>Ammonium chloride ((NH4)Cl)</t>
        </is>
      </c>
      <c r="C4073" t="inlineStr">
        <is>
          <t>Reagent Grade, Purissium, Purum, Puriss, Puris, Reinst</t>
        </is>
      </c>
      <c r="D4073" t="inlineStr">
        <is>
          <t>Measured</t>
        </is>
      </c>
      <c r="E4073" t="inlineStr">
        <is>
          <t>Not coded</t>
        </is>
      </c>
      <c r="F4073"/>
      <c r="G4073"/>
      <c r="H4073"/>
      <c r="I4073"/>
      <c r="J4073"/>
      <c r="K4073"/>
      <c r="L4073" t="inlineStr">
        <is>
          <t>Pimephales promelas</t>
        </is>
      </c>
      <c r="M4073" t="inlineStr">
        <is>
          <t>Fathead Minnow</t>
        </is>
      </c>
      <c r="N4073"/>
      <c r="O4073"/>
      <c r="P4073"/>
      <c r="Q4073"/>
      <c r="R4073"/>
      <c r="S4073"/>
      <c r="T4073"/>
      <c r="U4073"/>
      <c r="V4073" t="inlineStr">
        <is>
          <t>Flow-through</t>
        </is>
      </c>
      <c r="W4073" t="inlineStr">
        <is>
          <t>Fresh water</t>
        </is>
      </c>
      <c r="X4073" t="inlineStr">
        <is>
          <t>Lab</t>
        </is>
      </c>
      <c r="Y4073"/>
      <c r="Z4073" t="inlineStr">
        <is>
          <t>Total</t>
        </is>
      </c>
      <c r="AA4073"/>
      <c r="AB4073" t="n">
        <v>90.4</v>
      </c>
      <c r="AC4073"/>
      <c r="AD4073" t="n">
        <v>79.0</v>
      </c>
      <c r="AE4073"/>
      <c r="AF4073" t="n">
        <v>103.0</v>
      </c>
      <c r="AG4073" t="inlineStr">
        <is>
          <t>AI mg/L</t>
        </is>
      </c>
      <c r="AH4073" t="inlineStr">
        <is>
          <t>Unionized</t>
        </is>
      </c>
      <c r="AI4073"/>
      <c r="AJ4073" t="n">
        <v>1.45</v>
      </c>
      <c r="AK4073"/>
      <c r="AL4073" t="n">
        <v>1.27</v>
      </c>
      <c r="AM4073"/>
      <c r="AN4073" t="n">
        <v>1.66</v>
      </c>
      <c r="AO4073" t="inlineStr">
        <is>
          <t>AI mg/L</t>
        </is>
      </c>
      <c r="AP4073"/>
      <c r="AQ4073"/>
      <c r="AR4073"/>
      <c r="AS4073"/>
      <c r="AT4073"/>
      <c r="AU4073"/>
      <c r="AV4073"/>
      <c r="AW4073"/>
      <c r="AX4073" t="inlineStr">
        <is>
          <t>Mortality</t>
        </is>
      </c>
      <c r="AY4073" t="inlineStr">
        <is>
          <t>Mortality</t>
        </is>
      </c>
      <c r="AZ4073" t="inlineStr">
        <is>
          <t>LC50</t>
        </is>
      </c>
      <c r="BA4073"/>
      <c r="BB4073" t="n">
        <v>4.0</v>
      </c>
      <c r="BC4073"/>
      <c r="BD4073"/>
      <c r="BE4073"/>
      <c r="BF4073"/>
      <c r="BG4073" t="inlineStr">
        <is>
          <t>Day(s)</t>
        </is>
      </c>
      <c r="BH4073"/>
      <c r="BI4073" t="inlineStr">
        <is>
          <t>DTXSID0020078</t>
        </is>
      </c>
      <c r="BJ4073" t="inlineStr">
        <is>
          <t>10.1577/1548-8659(1983)112&lt;705:ATOATF&gt;2.0.CO;2</t>
        </is>
      </c>
      <c r="BK4073"/>
      <c r="BL4073"/>
      <c r="BM4073"/>
      <c r="BN4073"/>
      <c r="BO4073"/>
      <c r="BP4073"/>
      <c r="BQ4073"/>
      <c r="BR4073"/>
      <c r="BS4073"/>
      <c r="BT4073" t="inlineStr">
        <is>
          <t>--</t>
        </is>
      </c>
      <c r="BU4073"/>
      <c r="BV4073"/>
      <c r="BW4073"/>
      <c r="BX4073"/>
      <c r="BY4073"/>
      <c r="BZ4073"/>
      <c r="CA4073" t="inlineStr">
        <is>
          <t>--</t>
        </is>
      </c>
      <c r="CB4073"/>
      <c r="CC4073"/>
      <c r="CD4073"/>
      <c r="CE4073"/>
      <c r="CF4073"/>
      <c r="CG4073"/>
      <c r="CH4073"/>
      <c r="CI4073" t="inlineStr">
        <is>
          <t xml:space="preserve"> CONTR/NO MORT//</t>
        </is>
      </c>
      <c r="CJ4073" t="inlineStr">
        <is>
          <t xml:space="preserve">   CONTR/NO MORT//</t>
        </is>
      </c>
      <c r="CK4073" t="inlineStr">
        <is>
          <t>Thurston,R.V., R.C. Russo, and G.R. Phillips</t>
        </is>
      </c>
      <c r="CL4073" t="n">
        <v>10130.0</v>
      </c>
      <c r="CM4073" t="inlineStr">
        <is>
          <t>Acute Toxicity of Ammonia to Fathead Minnows</t>
        </is>
      </c>
      <c r="CN4073" t="inlineStr">
        <is>
          <t>Trans. Am. Fish. Soc.112(5): 705-711</t>
        </is>
      </c>
      <c r="CO4073" t="n">
        <v>1983.0</v>
      </c>
      <c r="CP4073" t="inlineStr">
        <is>
          <t>Thurston,R.V., R.C. Russo, and G.R. Phillips (1983). Acute Toxicity of Ammonia to Fathead Minnows. Trans. Am. Fish. Soc., 112, (5), 705-711. doi:10.1577/1548-8659(1983)112&lt;705:ATOATF&gt;2.0.CO;2. ECOREF#:10130</t>
        </is>
      </c>
    </row>
    <row r="4074">
      <c r="A4074" t="n">
        <v>1.2125029E7</v>
      </c>
      <c r="B4074" t="inlineStr">
        <is>
          <t>Ammonium chloride ((NH4)Cl)</t>
        </is>
      </c>
      <c r="C4074"/>
      <c r="D4074" t="inlineStr">
        <is>
          <t>Measured</t>
        </is>
      </c>
      <c r="E4074" t="inlineStr">
        <is>
          <t>Not reported</t>
        </is>
      </c>
      <c r="F4074"/>
      <c r="G4074"/>
      <c r="H4074"/>
      <c r="I4074"/>
      <c r="J4074"/>
      <c r="K4074"/>
      <c r="L4074" t="inlineStr">
        <is>
          <t>Pimephales promelas</t>
        </is>
      </c>
      <c r="M4074" t="inlineStr">
        <is>
          <t>Fathead Minnow</t>
        </is>
      </c>
      <c r="N4074"/>
      <c r="O4074"/>
      <c r="P4074"/>
      <c r="Q4074"/>
      <c r="R4074"/>
      <c r="S4074"/>
      <c r="T4074"/>
      <c r="U4074"/>
      <c r="V4074" t="inlineStr">
        <is>
          <t>Flow-through</t>
        </is>
      </c>
      <c r="W4074" t="inlineStr">
        <is>
          <t>Fresh water</t>
        </is>
      </c>
      <c r="X4074" t="inlineStr">
        <is>
          <t>Lab</t>
        </is>
      </c>
      <c r="Y4074"/>
      <c r="Z4074" t="inlineStr">
        <is>
          <t>Unionized</t>
        </is>
      </c>
      <c r="AA4074"/>
      <c r="AB4074" t="n">
        <v>1.44</v>
      </c>
      <c r="AC4074"/>
      <c r="AD4074" t="n">
        <v>1.36</v>
      </c>
      <c r="AE4074"/>
      <c r="AF4074" t="n">
        <v>1.56</v>
      </c>
      <c r="AG4074" t="inlineStr">
        <is>
          <t>AI mg/L</t>
        </is>
      </c>
      <c r="AH4074"/>
      <c r="AI4074"/>
      <c r="AJ4074"/>
      <c r="AK4074"/>
      <c r="AL4074"/>
      <c r="AM4074"/>
      <c r="AN4074"/>
      <c r="AO4074"/>
      <c r="AP4074"/>
      <c r="AQ4074"/>
      <c r="AR4074"/>
      <c r="AS4074"/>
      <c r="AT4074"/>
      <c r="AU4074"/>
      <c r="AV4074"/>
      <c r="AW4074"/>
      <c r="AX4074" t="inlineStr">
        <is>
          <t>Mortality</t>
        </is>
      </c>
      <c r="AY4074" t="inlineStr">
        <is>
          <t>Mortality</t>
        </is>
      </c>
      <c r="AZ4074" t="inlineStr">
        <is>
          <t>LC50</t>
        </is>
      </c>
      <c r="BA4074"/>
      <c r="BB4074" t="n">
        <v>4.0</v>
      </c>
      <c r="BC4074"/>
      <c r="BD4074"/>
      <c r="BE4074"/>
      <c r="BF4074"/>
      <c r="BG4074" t="inlineStr">
        <is>
          <t>Day(s)</t>
        </is>
      </c>
      <c r="BH4074"/>
      <c r="BI4074" t="inlineStr">
        <is>
          <t>DTXSID0020078</t>
        </is>
      </c>
      <c r="BJ4074"/>
      <c r="BK4074"/>
      <c r="BL4074"/>
      <c r="BM4074"/>
      <c r="BN4074"/>
      <c r="BO4074"/>
      <c r="BP4074"/>
      <c r="BQ4074"/>
      <c r="BR4074"/>
      <c r="BS4074"/>
      <c r="BT4074" t="inlineStr">
        <is>
          <t>--</t>
        </is>
      </c>
      <c r="BU4074"/>
      <c r="BV4074"/>
      <c r="BW4074"/>
      <c r="BX4074"/>
      <c r="BY4074"/>
      <c r="BZ4074"/>
      <c r="CA4074"/>
      <c r="CB4074"/>
      <c r="CC4074"/>
      <c r="CD4074"/>
      <c r="CE4074"/>
      <c r="CF4074"/>
      <c r="CG4074"/>
      <c r="CH4074"/>
      <c r="CI4074"/>
      <c r="CJ4074" t="inlineStr">
        <is>
          <t xml:space="preserve">MEDIA/NR//   </t>
        </is>
      </c>
      <c r="CK4074" t="inlineStr">
        <is>
          <t>Swigert,J.P., and A. Spacie</t>
        </is>
      </c>
      <c r="CL4074" t="n">
        <v>10281.0</v>
      </c>
      <c r="CM4074" t="inlineStr">
        <is>
          <t>Survival and Growth of Warmwater Fishes Exposed to Ammonia Under Low Flow Conditions</t>
        </is>
      </c>
      <c r="CN4074" t="inlineStr">
        <is>
          <t>Tech.Rep.157, Purdue Univ., Water Resour.Res.Center, West Lafayette, IN:40 p.</t>
        </is>
      </c>
      <c r="CO4074" t="n">
        <v>1983.0</v>
      </c>
      <c r="CP4074" t="inlineStr">
        <is>
          <t>Swigert,J.P., and A. Spacie (1983). Survival and Growth of Warmwater Fishes Exposed to Ammonia Under Low Flow Conditions. Tech.Rep.157, Purdue Univ., Water Resour.Res.Center, West Lafayette, IN, 40 p. ECOREF#:10281</t>
        </is>
      </c>
    </row>
    <row r="4075">
      <c r="A4075" t="n">
        <v>1.2125029E7</v>
      </c>
      <c r="B4075" t="inlineStr">
        <is>
          <t>Ammonium chloride ((NH4)Cl)</t>
        </is>
      </c>
      <c r="C4075" t="inlineStr">
        <is>
          <t>Reagent Grade, Purissium, Purum, Puriss, Puris, Reinst</t>
        </is>
      </c>
      <c r="D4075" t="inlineStr">
        <is>
          <t>Measured</t>
        </is>
      </c>
      <c r="E4075" t="inlineStr">
        <is>
          <t>Not coded</t>
        </is>
      </c>
      <c r="F4075"/>
      <c r="G4075"/>
      <c r="H4075"/>
      <c r="I4075"/>
      <c r="J4075"/>
      <c r="K4075"/>
      <c r="L4075" t="inlineStr">
        <is>
          <t>Pimephales promelas</t>
        </is>
      </c>
      <c r="M4075" t="inlineStr">
        <is>
          <t>Fathead Minnow</t>
        </is>
      </c>
      <c r="N4075"/>
      <c r="O4075"/>
      <c r="P4075"/>
      <c r="Q4075"/>
      <c r="R4075"/>
      <c r="S4075"/>
      <c r="T4075"/>
      <c r="U4075"/>
      <c r="V4075" t="inlineStr">
        <is>
          <t>Flow-through</t>
        </is>
      </c>
      <c r="W4075" t="inlineStr">
        <is>
          <t>Fresh water</t>
        </is>
      </c>
      <c r="X4075" t="inlineStr">
        <is>
          <t>Lab</t>
        </is>
      </c>
      <c r="Y4075"/>
      <c r="Z4075" t="inlineStr">
        <is>
          <t>Unionized</t>
        </is>
      </c>
      <c r="AA4075"/>
      <c r="AB4075" t="n">
        <v>1.68</v>
      </c>
      <c r="AC4075"/>
      <c r="AD4075"/>
      <c r="AE4075"/>
      <c r="AF4075"/>
      <c r="AG4075" t="inlineStr">
        <is>
          <t>AI mg/L</t>
        </is>
      </c>
      <c r="AH4075"/>
      <c r="AI4075"/>
      <c r="AJ4075"/>
      <c r="AK4075"/>
      <c r="AL4075"/>
      <c r="AM4075"/>
      <c r="AN4075"/>
      <c r="AO4075"/>
      <c r="AP4075"/>
      <c r="AQ4075"/>
      <c r="AR4075"/>
      <c r="AS4075"/>
      <c r="AT4075"/>
      <c r="AU4075"/>
      <c r="AV4075"/>
      <c r="AW4075"/>
      <c r="AX4075" t="inlineStr">
        <is>
          <t>Mortality</t>
        </is>
      </c>
      <c r="AY4075" t="inlineStr">
        <is>
          <t>Mortality</t>
        </is>
      </c>
      <c r="AZ4075" t="inlineStr">
        <is>
          <t>LC50</t>
        </is>
      </c>
      <c r="BA4075"/>
      <c r="BB4075" t="n">
        <v>4.0</v>
      </c>
      <c r="BC4075"/>
      <c r="BD4075"/>
      <c r="BE4075"/>
      <c r="BF4075"/>
      <c r="BG4075" t="inlineStr">
        <is>
          <t>Day(s)</t>
        </is>
      </c>
      <c r="BH4075"/>
      <c r="BI4075" t="inlineStr">
        <is>
          <t>DTXSID0020078</t>
        </is>
      </c>
      <c r="BJ4075"/>
      <c r="BK4075"/>
      <c r="BL4075"/>
      <c r="BM4075"/>
      <c r="BN4075"/>
      <c r="BO4075"/>
      <c r="BP4075"/>
      <c r="BQ4075"/>
      <c r="BR4075"/>
      <c r="BS4075"/>
      <c r="BT4075" t="inlineStr">
        <is>
          <t>--</t>
        </is>
      </c>
      <c r="BU4075"/>
      <c r="BV4075"/>
      <c r="BW4075"/>
      <c r="BX4075"/>
      <c r="BY4075"/>
      <c r="BZ4075"/>
      <c r="CA4075"/>
      <c r="CB4075"/>
      <c r="CC4075"/>
      <c r="CD4075"/>
      <c r="CE4075"/>
      <c r="CF4075"/>
      <c r="CG4075"/>
      <c r="CH4075"/>
      <c r="CI4075" t="inlineStr">
        <is>
          <t xml:space="preserve"> CONC/AS AMMONIA// </t>
        </is>
      </c>
      <c r="CJ4075" t="inlineStr">
        <is>
          <t xml:space="preserve">   CONC/AS AMMONIA// </t>
        </is>
      </c>
      <c r="CK4075" t="inlineStr">
        <is>
          <t>Sparks,R.E.</t>
        </is>
      </c>
      <c r="CL4075" t="n">
        <v>14553.0</v>
      </c>
      <c r="CM4075" t="inlineStr">
        <is>
          <t>The Acute, Lethal Effects of Ammonia on Channel Catfish (Ictalurus punctatus), Bluegills (Lepomis macrochirus), and Fathead Minnows (Pimephales promelas)</t>
        </is>
      </c>
      <c r="CN4075" t="inlineStr">
        <is>
          <t>Rep.to Illinois, Proj.No.20.060, Inst.for Environ.Qual., Chicago, IL:15 p.</t>
        </is>
      </c>
      <c r="CO4075" t="n">
        <v>1975.0</v>
      </c>
      <c r="CP4075" t="inlineStr">
        <is>
          <t>Sparks,R.E. (1975). The Acute, Lethal Effects of Ammonia on Channel Catfish (Ictalurus punctatus), Bluegills (Lepomis macrochirus), and Fathead Minnows (Pimephales promelas). Rep.to Illinois, Proj.No.20.060, Inst.for Environ.Qual., Chicago, IL, 15 p. ECOREF#:14553</t>
        </is>
      </c>
    </row>
    <row r="4076">
      <c r="A4076" t="n">
        <v>1.2125029E7</v>
      </c>
      <c r="B4076" t="inlineStr">
        <is>
          <t>Ammonium chloride ((NH4)Cl)</t>
        </is>
      </c>
      <c r="C4076" t="inlineStr">
        <is>
          <t>Reagent Grade, Purissium, Purum, Puriss, Puris, Reinst</t>
        </is>
      </c>
      <c r="D4076" t="inlineStr">
        <is>
          <t>Measured</t>
        </is>
      </c>
      <c r="E4076" t="inlineStr">
        <is>
          <t>Not coded</t>
        </is>
      </c>
      <c r="F4076"/>
      <c r="G4076"/>
      <c r="H4076"/>
      <c r="I4076"/>
      <c r="J4076"/>
      <c r="K4076"/>
      <c r="L4076" t="inlineStr">
        <is>
          <t>Pimephales promelas</t>
        </is>
      </c>
      <c r="M4076" t="inlineStr">
        <is>
          <t>Fathead Minnow</t>
        </is>
      </c>
      <c r="N4076"/>
      <c r="O4076"/>
      <c r="P4076"/>
      <c r="Q4076"/>
      <c r="R4076"/>
      <c r="S4076"/>
      <c r="T4076"/>
      <c r="U4076"/>
      <c r="V4076" t="inlineStr">
        <is>
          <t>Static</t>
        </is>
      </c>
      <c r="W4076" t="inlineStr">
        <is>
          <t>Fresh water</t>
        </is>
      </c>
      <c r="X4076" t="inlineStr">
        <is>
          <t>Lab</t>
        </is>
      </c>
      <c r="Y4076"/>
      <c r="Z4076" t="inlineStr">
        <is>
          <t>Unionized</t>
        </is>
      </c>
      <c r="AA4076"/>
      <c r="AB4076" t="n">
        <v>0.49</v>
      </c>
      <c r="AC4076"/>
      <c r="AD4076" t="n">
        <v>0.43</v>
      </c>
      <c r="AE4076"/>
      <c r="AF4076" t="n">
        <v>0.54</v>
      </c>
      <c r="AG4076" t="inlineStr">
        <is>
          <t>AI mg/L</t>
        </is>
      </c>
      <c r="AH4076"/>
      <c r="AI4076"/>
      <c r="AJ4076"/>
      <c r="AK4076"/>
      <c r="AL4076"/>
      <c r="AM4076"/>
      <c r="AN4076"/>
      <c r="AO4076"/>
      <c r="AP4076"/>
      <c r="AQ4076"/>
      <c r="AR4076"/>
      <c r="AS4076"/>
      <c r="AT4076"/>
      <c r="AU4076"/>
      <c r="AV4076"/>
      <c r="AW4076"/>
      <c r="AX4076" t="inlineStr">
        <is>
          <t>Mortality</t>
        </is>
      </c>
      <c r="AY4076" t="inlineStr">
        <is>
          <t>Mortality</t>
        </is>
      </c>
      <c r="AZ4076" t="inlineStr">
        <is>
          <t>LC50</t>
        </is>
      </c>
      <c r="BA4076"/>
      <c r="BB4076" t="n">
        <v>4.0</v>
      </c>
      <c r="BC4076"/>
      <c r="BD4076"/>
      <c r="BE4076"/>
      <c r="BF4076"/>
      <c r="BG4076" t="inlineStr">
        <is>
          <t>Day(s)</t>
        </is>
      </c>
      <c r="BH4076" t="inlineStr">
        <is>
          <t>Granule, granular</t>
        </is>
      </c>
      <c r="BI4076" t="inlineStr">
        <is>
          <t>DTXSID0020078</t>
        </is>
      </c>
      <c r="BJ4076"/>
      <c r="BK4076"/>
      <c r="BL4076"/>
      <c r="BM4076"/>
      <c r="BN4076"/>
      <c r="BO4076"/>
      <c r="BP4076"/>
      <c r="BQ4076"/>
      <c r="BR4076"/>
      <c r="BS4076"/>
      <c r="BT4076" t="inlineStr">
        <is>
          <t>--</t>
        </is>
      </c>
      <c r="BU4076"/>
      <c r="BV4076"/>
      <c r="BW4076"/>
      <c r="BX4076"/>
      <c r="BY4076"/>
      <c r="BZ4076"/>
      <c r="CA4076"/>
      <c r="CB4076"/>
      <c r="CC4076"/>
      <c r="CD4076"/>
      <c r="CE4076"/>
      <c r="CF4076"/>
      <c r="CG4076"/>
      <c r="CH4076"/>
      <c r="CI4076"/>
      <c r="CJ4076"/>
      <c r="CK4076" t="inlineStr">
        <is>
          <t>EA Engineering</t>
        </is>
      </c>
      <c r="CL4076" t="n">
        <v>60011.0</v>
      </c>
      <c r="CM4076" t="inlineStr">
        <is>
          <t>Proposed Modified Effluent Limitations for Ammonia: Application for a 301 (g) Demonstration for the Sparrows Point Plant</t>
        </is>
      </c>
      <c r="CN4076" t="inlineStr">
        <is>
          <t>E.A.Rep.BET54E, Prepared for Bethlehem Steel Corp., Sparrows Point, MD:243 p.</t>
        </is>
      </c>
      <c r="CO4076" t="n">
        <v>1985.0</v>
      </c>
      <c r="CP4076" t="inlineStr">
        <is>
          <t>EA Engineering (1985). Proposed Modified Effluent Limitations for Ammonia: Application for a 301 (g) Demonstration for the Sparrows Point Plant. E.A.Rep.BET54E, Prepared for Bethlehem Steel Corp., Sparrows Point, MD, 243 p. ECOREF#:60011</t>
        </is>
      </c>
    </row>
    <row r="4077">
      <c r="A4077" t="n">
        <v>1.2125029E7</v>
      </c>
      <c r="B4077" t="inlineStr">
        <is>
          <t>Ammonium chloride ((NH4)Cl)</t>
        </is>
      </c>
      <c r="C4077" t="inlineStr">
        <is>
          <t>Reagent Grade, Purissium, Purum, Puriss, Puris, Reinst</t>
        </is>
      </c>
      <c r="D4077" t="inlineStr">
        <is>
          <t>Measured</t>
        </is>
      </c>
      <c r="E4077" t="inlineStr">
        <is>
          <t>Not coded</t>
        </is>
      </c>
      <c r="F4077"/>
      <c r="G4077"/>
      <c r="H4077"/>
      <c r="I4077"/>
      <c r="J4077"/>
      <c r="K4077"/>
      <c r="L4077" t="inlineStr">
        <is>
          <t>Pimephales promelas</t>
        </is>
      </c>
      <c r="M4077" t="inlineStr">
        <is>
          <t>Fathead Minnow</t>
        </is>
      </c>
      <c r="N4077"/>
      <c r="O4077"/>
      <c r="P4077"/>
      <c r="Q4077"/>
      <c r="R4077"/>
      <c r="S4077"/>
      <c r="T4077"/>
      <c r="U4077"/>
      <c r="V4077" t="inlineStr">
        <is>
          <t>Flow-through</t>
        </is>
      </c>
      <c r="W4077" t="inlineStr">
        <is>
          <t>Fresh water</t>
        </is>
      </c>
      <c r="X4077" t="inlineStr">
        <is>
          <t>Lab</t>
        </is>
      </c>
      <c r="Y4077"/>
      <c r="Z4077" t="inlineStr">
        <is>
          <t>Total</t>
        </is>
      </c>
      <c r="AA4077"/>
      <c r="AB4077" t="n">
        <v>50.6</v>
      </c>
      <c r="AC4077"/>
      <c r="AD4077" t="n">
        <v>47.0</v>
      </c>
      <c r="AE4077"/>
      <c r="AF4077" t="n">
        <v>54.6</v>
      </c>
      <c r="AG4077" t="inlineStr">
        <is>
          <t>AI mg/L</t>
        </is>
      </c>
      <c r="AH4077" t="inlineStr">
        <is>
          <t>Unionized</t>
        </is>
      </c>
      <c r="AI4077"/>
      <c r="AJ4077" t="n">
        <v>1.85</v>
      </c>
      <c r="AK4077"/>
      <c r="AL4077" t="n">
        <v>0.72</v>
      </c>
      <c r="AM4077"/>
      <c r="AN4077" t="n">
        <v>2.0</v>
      </c>
      <c r="AO4077" t="inlineStr">
        <is>
          <t>AI mg/L</t>
        </is>
      </c>
      <c r="AP4077"/>
      <c r="AQ4077"/>
      <c r="AR4077"/>
      <c r="AS4077"/>
      <c r="AT4077"/>
      <c r="AU4077"/>
      <c r="AV4077"/>
      <c r="AW4077"/>
      <c r="AX4077" t="inlineStr">
        <is>
          <t>Mortality</t>
        </is>
      </c>
      <c r="AY4077" t="inlineStr">
        <is>
          <t>Mortality</t>
        </is>
      </c>
      <c r="AZ4077" t="inlineStr">
        <is>
          <t>LC50</t>
        </is>
      </c>
      <c r="BA4077"/>
      <c r="BB4077" t="n">
        <v>4.0</v>
      </c>
      <c r="BC4077"/>
      <c r="BD4077"/>
      <c r="BE4077"/>
      <c r="BF4077"/>
      <c r="BG4077" t="inlineStr">
        <is>
          <t>Day(s)</t>
        </is>
      </c>
      <c r="BH4077"/>
      <c r="BI4077" t="inlineStr">
        <is>
          <t>DTXSID0020078</t>
        </is>
      </c>
      <c r="BJ4077" t="inlineStr">
        <is>
          <t>10.1577/1548-8659(1983)112&lt;705:ATOATF&gt;2.0.CO;2</t>
        </is>
      </c>
      <c r="BK4077"/>
      <c r="BL4077"/>
      <c r="BM4077"/>
      <c r="BN4077"/>
      <c r="BO4077"/>
      <c r="BP4077"/>
      <c r="BQ4077"/>
      <c r="BR4077"/>
      <c r="BS4077"/>
      <c r="BT4077" t="inlineStr">
        <is>
          <t>--</t>
        </is>
      </c>
      <c r="BU4077"/>
      <c r="BV4077"/>
      <c r="BW4077"/>
      <c r="BX4077"/>
      <c r="BY4077"/>
      <c r="BZ4077"/>
      <c r="CA4077" t="inlineStr">
        <is>
          <t>--</t>
        </is>
      </c>
      <c r="CB4077"/>
      <c r="CC4077"/>
      <c r="CD4077"/>
      <c r="CE4077"/>
      <c r="CF4077"/>
      <c r="CG4077"/>
      <c r="CH4077"/>
      <c r="CI4077" t="inlineStr">
        <is>
          <t xml:space="preserve"> CONTR/NO MORT//</t>
        </is>
      </c>
      <c r="CJ4077" t="inlineStr">
        <is>
          <t xml:space="preserve">   CONTR/NO MORT//</t>
        </is>
      </c>
      <c r="CK4077" t="inlineStr">
        <is>
          <t>Thurston,R.V., R.C. Russo, and G.R. Phillips</t>
        </is>
      </c>
      <c r="CL4077" t="n">
        <v>10130.0</v>
      </c>
      <c r="CM4077" t="inlineStr">
        <is>
          <t>Acute Toxicity of Ammonia to Fathead Minnows</t>
        </is>
      </c>
      <c r="CN4077" t="inlineStr">
        <is>
          <t>Trans. Am. Fish. Soc.112(5): 705-711</t>
        </is>
      </c>
      <c r="CO4077" t="n">
        <v>1983.0</v>
      </c>
      <c r="CP4077" t="inlineStr">
        <is>
          <t>Thurston,R.V., R.C. Russo, and G.R. Phillips (1983). Acute Toxicity of Ammonia to Fathead Minnows. Trans. Am. Fish. Soc., 112, (5), 705-711. doi:10.1577/1548-8659(1983)112&lt;705:ATOATF&gt;2.0.CO;2. ECOREF#:10130</t>
        </is>
      </c>
    </row>
    <row r="4078">
      <c r="A4078" t="n">
        <v>1.2125029E7</v>
      </c>
      <c r="B4078" t="inlineStr">
        <is>
          <t>Ammonium chloride ((NH4)Cl)</t>
        </is>
      </c>
      <c r="C4078"/>
      <c r="D4078" t="inlineStr">
        <is>
          <t>Measured</t>
        </is>
      </c>
      <c r="E4078" t="inlineStr">
        <is>
          <t>Not coded</t>
        </is>
      </c>
      <c r="F4078"/>
      <c r="G4078"/>
      <c r="H4078"/>
      <c r="I4078"/>
      <c r="J4078"/>
      <c r="K4078"/>
      <c r="L4078" t="inlineStr">
        <is>
          <t>Pimephales promelas</t>
        </is>
      </c>
      <c r="M4078" t="inlineStr">
        <is>
          <t>Fathead Minnow</t>
        </is>
      </c>
      <c r="N4078" t="inlineStr">
        <is>
          <t>Larva</t>
        </is>
      </c>
      <c r="O4078"/>
      <c r="P4078"/>
      <c r="Q4078"/>
      <c r="R4078"/>
      <c r="S4078"/>
      <c r="T4078"/>
      <c r="U4078"/>
      <c r="V4078" t="inlineStr">
        <is>
          <t>Flow-through</t>
        </is>
      </c>
      <c r="W4078" t="inlineStr">
        <is>
          <t>Fresh water</t>
        </is>
      </c>
      <c r="X4078" t="inlineStr">
        <is>
          <t>Lab</t>
        </is>
      </c>
      <c r="Y4078"/>
      <c r="Z4078" t="inlineStr">
        <is>
          <t>Unionized</t>
        </is>
      </c>
      <c r="AA4078"/>
      <c r="AB4078" t="n">
        <v>0.56</v>
      </c>
      <c r="AC4078"/>
      <c r="AD4078" t="n">
        <v>0.52</v>
      </c>
      <c r="AE4078"/>
      <c r="AF4078" t="n">
        <v>0.61</v>
      </c>
      <c r="AG4078" t="inlineStr">
        <is>
          <t>AI mg/L</t>
        </is>
      </c>
      <c r="AH4078"/>
      <c r="AI4078"/>
      <c r="AJ4078"/>
      <c r="AK4078"/>
      <c r="AL4078"/>
      <c r="AM4078"/>
      <c r="AN4078"/>
      <c r="AO4078"/>
      <c r="AP4078"/>
      <c r="AQ4078"/>
      <c r="AR4078"/>
      <c r="AS4078"/>
      <c r="AT4078"/>
      <c r="AU4078"/>
      <c r="AV4078"/>
      <c r="AW4078"/>
      <c r="AX4078" t="inlineStr">
        <is>
          <t>Mortality</t>
        </is>
      </c>
      <c r="AY4078" t="inlineStr">
        <is>
          <t>Mortality</t>
        </is>
      </c>
      <c r="AZ4078" t="inlineStr">
        <is>
          <t>LC50</t>
        </is>
      </c>
      <c r="BA4078"/>
      <c r="BB4078" t="n">
        <v>4.0</v>
      </c>
      <c r="BC4078"/>
      <c r="BD4078"/>
      <c r="BE4078"/>
      <c r="BF4078"/>
      <c r="BG4078" t="inlineStr">
        <is>
          <t>Day(s)</t>
        </is>
      </c>
      <c r="BH4078"/>
      <c r="BI4078" t="inlineStr">
        <is>
          <t>DTXSID0020078</t>
        </is>
      </c>
      <c r="BJ4078"/>
      <c r="BK4078"/>
      <c r="BL4078"/>
      <c r="BM4078"/>
      <c r="BN4078"/>
      <c r="BO4078"/>
      <c r="BP4078"/>
      <c r="BQ4078"/>
      <c r="BR4078"/>
      <c r="BS4078"/>
      <c r="BT4078" t="inlineStr">
        <is>
          <t>--</t>
        </is>
      </c>
      <c r="BU4078"/>
      <c r="BV4078"/>
      <c r="BW4078"/>
      <c r="BX4078"/>
      <c r="BY4078"/>
      <c r="BZ4078"/>
      <c r="CA4078"/>
      <c r="CB4078"/>
      <c r="CC4078"/>
      <c r="CD4078"/>
      <c r="CE4078"/>
      <c r="CF4078"/>
      <c r="CG4078"/>
      <c r="CH4078"/>
      <c r="CI4078"/>
      <c r="CJ4078"/>
      <c r="CK4078" t="inlineStr">
        <is>
          <t>Nimmo,D.W.R., D. Link, L.P. Parrish, G.J. Rodriguez, W. Wuerthele, and P.H. Davies</t>
        </is>
      </c>
      <c r="CL4078" t="n">
        <v>69474.0</v>
      </c>
      <c r="CM4078" t="inlineStr">
        <is>
          <t>Comparison of On-Site and Laboratory Toxicity Tests:  Derivation of Site-Specific Criteria for Un-Ionized Ammonia in a Colorado Transitional Stream</t>
        </is>
      </c>
      <c r="CN4078" t="inlineStr">
        <is>
          <t>Environ. Toxicol. Chem.8(12): 1177-1189</t>
        </is>
      </c>
      <c r="CO4078" t="n">
        <v>1989.0</v>
      </c>
      <c r="CP4078" t="inlineStr">
        <is>
          <t>Nimmo,D.W.R., D. Link, L.P. Parrish, G.J. Rodriguez, W. Wuerthele, and P.H. Davies (1989). Comparison of On-Site and Laboratory Toxicity Tests:  Derivation of Site-Specific Criteria for Un-Ionized Ammonia in a Colorado Transitional Stream. Environ. Toxicol. Chem., 8, (12), 1177-1189. ECOREF#:69474</t>
        </is>
      </c>
    </row>
    <row r="4079">
      <c r="A4079" t="n">
        <v>1.2125029E7</v>
      </c>
      <c r="B4079" t="inlineStr">
        <is>
          <t>Ammonium chloride ((NH4)Cl)</t>
        </is>
      </c>
      <c r="C4079" t="inlineStr">
        <is>
          <t>Reagent Grade, Purissium, Purum, Puriss, Puris, Reinst</t>
        </is>
      </c>
      <c r="D4079" t="inlineStr">
        <is>
          <t>Measured</t>
        </is>
      </c>
      <c r="E4079" t="inlineStr">
        <is>
          <t>Not coded</t>
        </is>
      </c>
      <c r="F4079"/>
      <c r="G4079"/>
      <c r="H4079"/>
      <c r="I4079"/>
      <c r="J4079"/>
      <c r="K4079"/>
      <c r="L4079" t="inlineStr">
        <is>
          <t>Pimephales promelas</t>
        </is>
      </c>
      <c r="M4079" t="inlineStr">
        <is>
          <t>Fathead Minnow</t>
        </is>
      </c>
      <c r="N4079"/>
      <c r="O4079"/>
      <c r="P4079"/>
      <c r="Q4079"/>
      <c r="R4079"/>
      <c r="S4079"/>
      <c r="T4079"/>
      <c r="U4079"/>
      <c r="V4079" t="inlineStr">
        <is>
          <t>Flow-through</t>
        </is>
      </c>
      <c r="W4079" t="inlineStr">
        <is>
          <t>Fresh water</t>
        </is>
      </c>
      <c r="X4079" t="inlineStr">
        <is>
          <t>Lab</t>
        </is>
      </c>
      <c r="Y4079"/>
      <c r="Z4079" t="inlineStr">
        <is>
          <t>Total</t>
        </is>
      </c>
      <c r="AA4079"/>
      <c r="AB4079" t="n">
        <v>58.8</v>
      </c>
      <c r="AC4079"/>
      <c r="AD4079" t="n">
        <v>54.5</v>
      </c>
      <c r="AE4079"/>
      <c r="AF4079" t="n">
        <v>63.5</v>
      </c>
      <c r="AG4079" t="inlineStr">
        <is>
          <t>AI mg/L</t>
        </is>
      </c>
      <c r="AH4079" t="inlineStr">
        <is>
          <t>Unionized</t>
        </is>
      </c>
      <c r="AI4079"/>
      <c r="AJ4079" t="n">
        <v>0.832</v>
      </c>
      <c r="AK4079"/>
      <c r="AL4079" t="n">
        <v>0.771</v>
      </c>
      <c r="AM4079"/>
      <c r="AN4079" t="n">
        <v>0.898</v>
      </c>
      <c r="AO4079" t="inlineStr">
        <is>
          <t>AI mg/L</t>
        </is>
      </c>
      <c r="AP4079"/>
      <c r="AQ4079"/>
      <c r="AR4079"/>
      <c r="AS4079"/>
      <c r="AT4079"/>
      <c r="AU4079"/>
      <c r="AV4079"/>
      <c r="AW4079"/>
      <c r="AX4079" t="inlineStr">
        <is>
          <t>Mortality</t>
        </is>
      </c>
      <c r="AY4079" t="inlineStr">
        <is>
          <t>Mortality</t>
        </is>
      </c>
      <c r="AZ4079" t="inlineStr">
        <is>
          <t>LC50</t>
        </is>
      </c>
      <c r="BA4079"/>
      <c r="BB4079" t="n">
        <v>4.0</v>
      </c>
      <c r="BC4079"/>
      <c r="BD4079"/>
      <c r="BE4079"/>
      <c r="BF4079"/>
      <c r="BG4079" t="inlineStr">
        <is>
          <t>Day(s)</t>
        </is>
      </c>
      <c r="BH4079"/>
      <c r="BI4079" t="inlineStr">
        <is>
          <t>DTXSID0020078</t>
        </is>
      </c>
      <c r="BJ4079" t="inlineStr">
        <is>
          <t>10.1577/1548-8659(1983)112&lt;705:ATOATF&gt;2.0.CO;2</t>
        </is>
      </c>
      <c r="BK4079"/>
      <c r="BL4079"/>
      <c r="BM4079"/>
      <c r="BN4079"/>
      <c r="BO4079"/>
      <c r="BP4079"/>
      <c r="BQ4079"/>
      <c r="BR4079"/>
      <c r="BS4079"/>
      <c r="BT4079" t="inlineStr">
        <is>
          <t>--</t>
        </is>
      </c>
      <c r="BU4079"/>
      <c r="BV4079"/>
      <c r="BW4079"/>
      <c r="BX4079"/>
      <c r="BY4079"/>
      <c r="BZ4079"/>
      <c r="CA4079" t="inlineStr">
        <is>
          <t>--</t>
        </is>
      </c>
      <c r="CB4079"/>
      <c r="CC4079"/>
      <c r="CD4079"/>
      <c r="CE4079"/>
      <c r="CF4079"/>
      <c r="CG4079"/>
      <c r="CH4079"/>
      <c r="CI4079" t="inlineStr">
        <is>
          <t xml:space="preserve"> CONTR/NO MORT//</t>
        </is>
      </c>
      <c r="CJ4079" t="inlineStr">
        <is>
          <t xml:space="preserve">   CONTR/NO MORT//</t>
        </is>
      </c>
      <c r="CK4079" t="inlineStr">
        <is>
          <t>Thurston,R.V., R.C. Russo, and G.R. Phillips</t>
        </is>
      </c>
      <c r="CL4079" t="n">
        <v>10130.0</v>
      </c>
      <c r="CM4079" t="inlineStr">
        <is>
          <t>Acute Toxicity of Ammonia to Fathead Minnows</t>
        </is>
      </c>
      <c r="CN4079" t="inlineStr">
        <is>
          <t>Trans. Am. Fish. Soc.112(5): 705-711</t>
        </is>
      </c>
      <c r="CO4079" t="n">
        <v>1983.0</v>
      </c>
      <c r="CP4079" t="inlineStr">
        <is>
          <t>Thurston,R.V., R.C. Russo, and G.R. Phillips (1983). Acute Toxicity of Ammonia to Fathead Minnows. Trans. Am. Fish. Soc., 112, (5), 705-711. doi:10.1577/1548-8659(1983)112&lt;705:ATOATF&gt;2.0.CO;2. ECOREF#:10130</t>
        </is>
      </c>
    </row>
    <row r="4080">
      <c r="A4080" t="n">
        <v>1.2125029E7</v>
      </c>
      <c r="B4080" t="inlineStr">
        <is>
          <t>Ammonium chloride ((NH4)Cl)</t>
        </is>
      </c>
      <c r="C4080" t="inlineStr">
        <is>
          <t>Reagent Grade, Purissium, Purum, Puriss, Puris, Reinst</t>
        </is>
      </c>
      <c r="D4080" t="inlineStr">
        <is>
          <t>Measured</t>
        </is>
      </c>
      <c r="E4080" t="inlineStr">
        <is>
          <t>Not coded</t>
        </is>
      </c>
      <c r="F4080"/>
      <c r="G4080"/>
      <c r="H4080"/>
      <c r="I4080"/>
      <c r="J4080"/>
      <c r="K4080"/>
      <c r="L4080" t="inlineStr">
        <is>
          <t>Pimephales promelas</t>
        </is>
      </c>
      <c r="M4080" t="inlineStr">
        <is>
          <t>Fathead Minnow</t>
        </is>
      </c>
      <c r="N4080" t="inlineStr">
        <is>
          <t>Juvenile</t>
        </is>
      </c>
      <c r="O4080"/>
      <c r="P4080"/>
      <c r="Q4080"/>
      <c r="R4080"/>
      <c r="S4080"/>
      <c r="T4080"/>
      <c r="U4080"/>
      <c r="V4080" t="inlineStr">
        <is>
          <t>Flow-through</t>
        </is>
      </c>
      <c r="W4080" t="inlineStr">
        <is>
          <t>Fresh water</t>
        </is>
      </c>
      <c r="X4080" t="inlineStr">
        <is>
          <t>Lab</t>
        </is>
      </c>
      <c r="Y4080"/>
      <c r="Z4080" t="inlineStr">
        <is>
          <t>Total</t>
        </is>
      </c>
      <c r="AA4080"/>
      <c r="AB4080" t="n">
        <v>30.3</v>
      </c>
      <c r="AC4080"/>
      <c r="AD4080" t="n">
        <v>14.63</v>
      </c>
      <c r="AE4080"/>
      <c r="AF4080" t="n">
        <v>44.46</v>
      </c>
      <c r="AG4080" t="inlineStr">
        <is>
          <t>AI mg/L</t>
        </is>
      </c>
      <c r="AH4080" t="inlineStr">
        <is>
          <t>Unionized</t>
        </is>
      </c>
      <c r="AI4080"/>
      <c r="AJ4080" t="n">
        <v>0.764</v>
      </c>
      <c r="AK4080"/>
      <c r="AL4080" t="n">
        <v>0.34</v>
      </c>
      <c r="AM4080"/>
      <c r="AN4080" t="n">
        <v>1.15</v>
      </c>
      <c r="AO4080" t="inlineStr">
        <is>
          <t>AI mg/L</t>
        </is>
      </c>
      <c r="AP4080"/>
      <c r="AQ4080"/>
      <c r="AR4080"/>
      <c r="AS4080"/>
      <c r="AT4080"/>
      <c r="AU4080"/>
      <c r="AV4080"/>
      <c r="AW4080"/>
      <c r="AX4080" t="inlineStr">
        <is>
          <t>Mortality</t>
        </is>
      </c>
      <c r="AY4080" t="inlineStr">
        <is>
          <t>Mortality</t>
        </is>
      </c>
      <c r="AZ4080" t="inlineStr">
        <is>
          <t>LC50</t>
        </is>
      </c>
      <c r="BA4080"/>
      <c r="BB4080" t="n">
        <v>4.0</v>
      </c>
      <c r="BC4080"/>
      <c r="BD4080"/>
      <c r="BE4080"/>
      <c r="BF4080"/>
      <c r="BG4080" t="inlineStr">
        <is>
          <t>Day(s)</t>
        </is>
      </c>
      <c r="BH4080"/>
      <c r="BI4080" t="inlineStr">
        <is>
          <t>DTXSID0020078</t>
        </is>
      </c>
      <c r="BJ4080"/>
      <c r="BK4080"/>
      <c r="BL4080"/>
      <c r="BM4080"/>
      <c r="BN4080"/>
      <c r="BO4080"/>
      <c r="BP4080"/>
      <c r="BQ4080"/>
      <c r="BR4080"/>
      <c r="BS4080"/>
      <c r="BT4080" t="inlineStr">
        <is>
          <t>--</t>
        </is>
      </c>
      <c r="BU4080"/>
      <c r="BV4080"/>
      <c r="BW4080"/>
      <c r="BX4080"/>
      <c r="BY4080"/>
      <c r="BZ4080"/>
      <c r="CA4080" t="inlineStr">
        <is>
          <t>--</t>
        </is>
      </c>
      <c r="CB4080"/>
      <c r="CC4080"/>
      <c r="CD4080"/>
      <c r="CE4080"/>
      <c r="CF4080"/>
      <c r="CG4080"/>
      <c r="CH4080"/>
      <c r="CI4080" t="inlineStr">
        <is>
          <t xml:space="preserve"> NR</t>
        </is>
      </c>
      <c r="CJ4080" t="inlineStr">
        <is>
          <t xml:space="preserve">   NR</t>
        </is>
      </c>
      <c r="CK4080" t="inlineStr">
        <is>
          <t>Reinbold,K.A., and S.M. Pescitelli</t>
        </is>
      </c>
      <c r="CL4080" t="n">
        <v>14556.0</v>
      </c>
      <c r="CM4080" t="inlineStr">
        <is>
          <t>Effects of Cold Temperature on Toxicity of Ammonia to Rainbow Trout, Bluegills and Fathead Minnows</t>
        </is>
      </c>
      <c r="CN4080" t="inlineStr">
        <is>
          <t>Proj.Rep., Contract No.68-01-5832, Illinois Natural History Survey, Champaign, IL:19 p.</t>
        </is>
      </c>
      <c r="CO4080" t="n">
        <v>1982.0</v>
      </c>
      <c r="CP4080" t="inlineStr">
        <is>
          <t>Reinbold,K.A., and S.M. Pescitelli (1982). Effects of Cold Temperature on Toxicity of Ammonia to Rainbow Trout, Bluegills and Fathead Minnows. Proj.Rep., Contract No.68-01-5832, Illinois Natural History Survey, Champaign, IL, 19 p. ECOREF#:14556</t>
        </is>
      </c>
    </row>
    <row r="4081">
      <c r="A4081" t="n">
        <v>1.2125029E7</v>
      </c>
      <c r="B4081" t="inlineStr">
        <is>
          <t>Ammonium chloride ((NH4)Cl)</t>
        </is>
      </c>
      <c r="C4081"/>
      <c r="D4081" t="inlineStr">
        <is>
          <t>Measured</t>
        </is>
      </c>
      <c r="E4081" t="inlineStr">
        <is>
          <t>Not coded</t>
        </is>
      </c>
      <c r="F4081"/>
      <c r="G4081"/>
      <c r="H4081"/>
      <c r="I4081"/>
      <c r="J4081"/>
      <c r="K4081"/>
      <c r="L4081" t="inlineStr">
        <is>
          <t>Pimephales promelas</t>
        </is>
      </c>
      <c r="M4081" t="inlineStr">
        <is>
          <t>Fathead Minnow</t>
        </is>
      </c>
      <c r="N4081" t="inlineStr">
        <is>
          <t>Larva</t>
        </is>
      </c>
      <c r="O4081"/>
      <c r="P4081"/>
      <c r="Q4081"/>
      <c r="R4081"/>
      <c r="S4081"/>
      <c r="T4081"/>
      <c r="U4081"/>
      <c r="V4081" t="inlineStr">
        <is>
          <t>Flow-through</t>
        </is>
      </c>
      <c r="W4081" t="inlineStr">
        <is>
          <t>Fresh water</t>
        </is>
      </c>
      <c r="X4081" t="inlineStr">
        <is>
          <t>Lab</t>
        </is>
      </c>
      <c r="Y4081"/>
      <c r="Z4081" t="inlineStr">
        <is>
          <t>Unionized</t>
        </is>
      </c>
      <c r="AA4081"/>
      <c r="AB4081" t="n">
        <v>0.94</v>
      </c>
      <c r="AC4081"/>
      <c r="AD4081" t="n">
        <v>0.87</v>
      </c>
      <c r="AE4081"/>
      <c r="AF4081" t="n">
        <v>1.02</v>
      </c>
      <c r="AG4081" t="inlineStr">
        <is>
          <t>AI mg/L</t>
        </is>
      </c>
      <c r="AH4081"/>
      <c r="AI4081"/>
      <c r="AJ4081"/>
      <c r="AK4081"/>
      <c r="AL4081"/>
      <c r="AM4081"/>
      <c r="AN4081"/>
      <c r="AO4081"/>
      <c r="AP4081"/>
      <c r="AQ4081"/>
      <c r="AR4081"/>
      <c r="AS4081"/>
      <c r="AT4081"/>
      <c r="AU4081"/>
      <c r="AV4081"/>
      <c r="AW4081"/>
      <c r="AX4081" t="inlineStr">
        <is>
          <t>Mortality</t>
        </is>
      </c>
      <c r="AY4081" t="inlineStr">
        <is>
          <t>Mortality</t>
        </is>
      </c>
      <c r="AZ4081" t="inlineStr">
        <is>
          <t>LC50</t>
        </is>
      </c>
      <c r="BA4081"/>
      <c r="BB4081" t="n">
        <v>4.0</v>
      </c>
      <c r="BC4081"/>
      <c r="BD4081"/>
      <c r="BE4081"/>
      <c r="BF4081"/>
      <c r="BG4081" t="inlineStr">
        <is>
          <t>Day(s)</t>
        </is>
      </c>
      <c r="BH4081"/>
      <c r="BI4081" t="inlineStr">
        <is>
          <t>DTXSID0020078</t>
        </is>
      </c>
      <c r="BJ4081"/>
      <c r="BK4081"/>
      <c r="BL4081"/>
      <c r="BM4081"/>
      <c r="BN4081"/>
      <c r="BO4081"/>
      <c r="BP4081"/>
      <c r="BQ4081"/>
      <c r="BR4081"/>
      <c r="BS4081"/>
      <c r="BT4081" t="inlineStr">
        <is>
          <t>--</t>
        </is>
      </c>
      <c r="BU4081"/>
      <c r="BV4081"/>
      <c r="BW4081"/>
      <c r="BX4081"/>
      <c r="BY4081"/>
      <c r="BZ4081"/>
      <c r="CA4081"/>
      <c r="CB4081"/>
      <c r="CC4081"/>
      <c r="CD4081"/>
      <c r="CE4081"/>
      <c r="CF4081"/>
      <c r="CG4081"/>
      <c r="CH4081"/>
      <c r="CI4081"/>
      <c r="CJ4081"/>
      <c r="CK4081" t="inlineStr">
        <is>
          <t>Nimmo,D.W.R., D. Link, L.P. Parrish, G.J. Rodriguez, W. Wuerthele, and P.H. Davies</t>
        </is>
      </c>
      <c r="CL4081" t="n">
        <v>69474.0</v>
      </c>
      <c r="CM4081" t="inlineStr">
        <is>
          <t>Comparison of On-Site and Laboratory Toxicity Tests:  Derivation of Site-Specific Criteria for Un-Ionized Ammonia in a Colorado Transitional Stream</t>
        </is>
      </c>
      <c r="CN4081" t="inlineStr">
        <is>
          <t>Environ. Toxicol. Chem.8(12): 1177-1189</t>
        </is>
      </c>
      <c r="CO4081" t="n">
        <v>1989.0</v>
      </c>
      <c r="CP4081" t="inlineStr">
        <is>
          <t>Nimmo,D.W.R., D. Link, L.P. Parrish, G.J. Rodriguez, W. Wuerthele, and P.H. Davies (1989). Comparison of On-Site and Laboratory Toxicity Tests:  Derivation of Site-Specific Criteria for Un-Ionized Ammonia in a Colorado Transitional Stream. Environ. Toxicol. Chem., 8, (12), 1177-1189. ECOREF#:69474</t>
        </is>
      </c>
    </row>
    <row r="4082">
      <c r="A4082" t="n">
        <v>1.2125029E7</v>
      </c>
      <c r="B4082" t="inlineStr">
        <is>
          <t>Ammonium chloride ((NH4)Cl)</t>
        </is>
      </c>
      <c r="C4082" t="inlineStr">
        <is>
          <t>Reagent Grade, Purissium, Purum, Puriss, Puris, Reinst</t>
        </is>
      </c>
      <c r="D4082" t="inlineStr">
        <is>
          <t>Measured</t>
        </is>
      </c>
      <c r="E4082" t="inlineStr">
        <is>
          <t>Not coded</t>
        </is>
      </c>
      <c r="F4082"/>
      <c r="G4082"/>
      <c r="H4082"/>
      <c r="I4082"/>
      <c r="J4082"/>
      <c r="K4082"/>
      <c r="L4082" t="inlineStr">
        <is>
          <t>Pimephales promelas</t>
        </is>
      </c>
      <c r="M4082" t="inlineStr">
        <is>
          <t>Fathead Minnow</t>
        </is>
      </c>
      <c r="N4082"/>
      <c r="O4082"/>
      <c r="P4082"/>
      <c r="Q4082"/>
      <c r="R4082" t="n">
        <v>5.0</v>
      </c>
      <c r="S4082"/>
      <c r="T4082" t="n">
        <v>6.0</v>
      </c>
      <c r="U4082" t="inlineStr">
        <is>
          <t>Day(s)</t>
        </is>
      </c>
      <c r="V4082" t="inlineStr">
        <is>
          <t>Renewal</t>
        </is>
      </c>
      <c r="W4082" t="inlineStr">
        <is>
          <t>Fresh water</t>
        </is>
      </c>
      <c r="X4082" t="inlineStr">
        <is>
          <t>Lab</t>
        </is>
      </c>
      <c r="Y4082" t="n">
        <v>8.0</v>
      </c>
      <c r="Z4082" t="inlineStr">
        <is>
          <t>Unionized</t>
        </is>
      </c>
      <c r="AA4082"/>
      <c r="AB4082" t="n">
        <v>1.18</v>
      </c>
      <c r="AC4082"/>
      <c r="AD4082" t="n">
        <v>0.949</v>
      </c>
      <c r="AE4082"/>
      <c r="AF4082" t="n">
        <v>1.84</v>
      </c>
      <c r="AG4082" t="inlineStr">
        <is>
          <t>AI mg/L</t>
        </is>
      </c>
      <c r="AH4082"/>
      <c r="AI4082"/>
      <c r="AJ4082"/>
      <c r="AK4082"/>
      <c r="AL4082"/>
      <c r="AM4082"/>
      <c r="AN4082"/>
      <c r="AO4082"/>
      <c r="AP4082"/>
      <c r="AQ4082"/>
      <c r="AR4082"/>
      <c r="AS4082"/>
      <c r="AT4082"/>
      <c r="AU4082"/>
      <c r="AV4082"/>
      <c r="AW4082"/>
      <c r="AX4082" t="inlineStr">
        <is>
          <t>Mortality</t>
        </is>
      </c>
      <c r="AY4082" t="inlineStr">
        <is>
          <t>Mortality</t>
        </is>
      </c>
      <c r="AZ4082" t="inlineStr">
        <is>
          <t>LC50</t>
        </is>
      </c>
      <c r="BA4082"/>
      <c r="BB4082" t="n">
        <v>4.0</v>
      </c>
      <c r="BC4082"/>
      <c r="BD4082"/>
      <c r="BE4082"/>
      <c r="BF4082"/>
      <c r="BG4082" t="inlineStr">
        <is>
          <t>Day(s)</t>
        </is>
      </c>
      <c r="BH4082"/>
      <c r="BI4082" t="inlineStr">
        <is>
          <t>DTXSID0020078</t>
        </is>
      </c>
      <c r="BJ4082"/>
      <c r="BK4082"/>
      <c r="BL4082"/>
      <c r="BM4082"/>
      <c r="BN4082"/>
      <c r="BO4082"/>
      <c r="BP4082"/>
      <c r="BQ4082"/>
      <c r="BR4082"/>
      <c r="BS4082"/>
      <c r="BT4082" t="inlineStr">
        <is>
          <t>--</t>
        </is>
      </c>
      <c r="BU4082"/>
      <c r="BV4082"/>
      <c r="BW4082"/>
      <c r="BX4082"/>
      <c r="BY4082"/>
      <c r="BZ4082"/>
      <c r="CA4082"/>
      <c r="CB4082"/>
      <c r="CC4082"/>
      <c r="CD4082"/>
      <c r="CE4082"/>
      <c r="CF4082"/>
      <c r="CG4082"/>
      <c r="CH4082"/>
      <c r="CI4082" t="inlineStr">
        <is>
          <t xml:space="preserve"> TESTID/10//MSMT/NR//DOSES/NR//SOURCE/GOV//WTINT/114 UG//DNUM/8//SEX/NR//TMETH/USEPA//STYPE/ACUTE//ETIME/96 H//AP RATE/NR//SAMPN/NR//WTAT/NR//INTAKE/NR//COMPEP/NR//LD/NR//DW/NR//STST/NR//HMA/NR//NA/70* MG/L//CL/NR//DIC/NR//CA/67* MG/L//POT/3* MG/L//MG/24* MG/L//SO4/NR//SULF/NR//</t>
        </is>
      </c>
      <c r="CJ4082" t="inlineStr">
        <is>
          <t>SOURCE/GOVERNMENT AGENCY//   TESTID/10//MSMT/NR//DOSES/NR//SOURCE/GOV//WTINT/114 UG//DNUM/8//SEX/NR//TMETH/USEPA//STYPE/ACUTE//ETIME/96 H//AP RATE/NR//SAMPN/NR//WTAT/NR//INTAKE/NR//COMPEP/NR//LD/NR//DW/NR//STST/NR//HMA/NR//NA/70* MG/L//CL/NR//DIC/NR//CA/67* MG/L//POT/3* MG/L//MG/24* MG/L//SO4/NR//SULF/NR//</t>
        </is>
      </c>
      <c r="CK4082" t="inlineStr">
        <is>
          <t>Willingham,T.</t>
        </is>
      </c>
      <c r="CL4082" t="n">
        <v>86288.0</v>
      </c>
      <c r="CM4082" t="inlineStr">
        <is>
          <t>Acute and Short-Term Chronic Ammonia Toxicity to Fathead Minnows (Pimephales promelas) and Ceriodaphnia dubia Using Laboratory Dilution Water and Lake Mead Dilution Water</t>
        </is>
      </c>
      <c r="CN4082" t="inlineStr">
        <is>
          <t>EPA-822-R-99-014, U.S.EPA, Denver, CO:36 p.</t>
        </is>
      </c>
      <c r="CO4082" t="n">
        <v>1987.0</v>
      </c>
      <c r="CP4082" t="inlineStr">
        <is>
          <t>Willingham,T. (1987). Acute and Short-Term Chronic Ammonia Toxicity to Fathead Minnows (Pimephales promelas) and Ceriodaphnia dubia Using Laboratory Dilution Water and Lake Mead Dilution Water. EPA-822-R-99-014, U.S.EPA, Denver, CO, 36 p. ECOREF#:86288</t>
        </is>
      </c>
    </row>
    <row r="4083">
      <c r="A4083" t="n">
        <v>1.2222605E7</v>
      </c>
      <c r="B4083" t="inlineStr">
        <is>
          <t>Stilbene Direct Yellow 106</t>
        </is>
      </c>
      <c r="C4083"/>
      <c r="D4083" t="inlineStr">
        <is>
          <t>Unmeasured</t>
        </is>
      </c>
      <c r="E4083" t="inlineStr">
        <is>
          <t>Not coded</t>
        </is>
      </c>
      <c r="F4083"/>
      <c r="G4083" t="n">
        <v>15.0</v>
      </c>
      <c r="H4083"/>
      <c r="I4083"/>
      <c r="J4083"/>
      <c r="K4083"/>
      <c r="L4083" t="inlineStr">
        <is>
          <t>Pimephales promelas</t>
        </is>
      </c>
      <c r="M4083" t="inlineStr">
        <is>
          <t>Fathead Minnow</t>
        </is>
      </c>
      <c r="N4083"/>
      <c r="O4083"/>
      <c r="P4083"/>
      <c r="Q4083"/>
      <c r="R4083"/>
      <c r="S4083"/>
      <c r="T4083"/>
      <c r="U4083"/>
      <c r="V4083" t="inlineStr">
        <is>
          <t>Static</t>
        </is>
      </c>
      <c r="W4083" t="inlineStr">
        <is>
          <t>Fresh water</t>
        </is>
      </c>
      <c r="X4083" t="inlineStr">
        <is>
          <t>Lab</t>
        </is>
      </c>
      <c r="Y4083"/>
      <c r="Z4083" t="inlineStr">
        <is>
          <t>Formulation</t>
        </is>
      </c>
      <c r="AA4083" t="inlineStr">
        <is>
          <t>&gt;</t>
        </is>
      </c>
      <c r="AB4083" t="n">
        <v>180.0</v>
      </c>
      <c r="AC4083"/>
      <c r="AD4083"/>
      <c r="AE4083"/>
      <c r="AF4083"/>
      <c r="AG4083" t="inlineStr">
        <is>
          <t>AI mg/L</t>
        </is>
      </c>
      <c r="AH4083"/>
      <c r="AI4083"/>
      <c r="AJ4083"/>
      <c r="AK4083"/>
      <c r="AL4083"/>
      <c r="AM4083"/>
      <c r="AN4083"/>
      <c r="AO4083"/>
      <c r="AP4083"/>
      <c r="AQ4083"/>
      <c r="AR4083"/>
      <c r="AS4083"/>
      <c r="AT4083"/>
      <c r="AU4083"/>
      <c r="AV4083"/>
      <c r="AW4083"/>
      <c r="AX4083" t="inlineStr">
        <is>
          <t>Mortality</t>
        </is>
      </c>
      <c r="AY4083" t="inlineStr">
        <is>
          <t>Mortality</t>
        </is>
      </c>
      <c r="AZ4083" t="inlineStr">
        <is>
          <t>LC50</t>
        </is>
      </c>
      <c r="BA4083"/>
      <c r="BB4083" t="n">
        <v>4.0</v>
      </c>
      <c r="BC4083"/>
      <c r="BD4083"/>
      <c r="BE4083"/>
      <c r="BF4083"/>
      <c r="BG4083" t="inlineStr">
        <is>
          <t>Day(s)</t>
        </is>
      </c>
      <c r="BH4083" t="inlineStr">
        <is>
          <t>Active ingredient</t>
        </is>
      </c>
      <c r="BI4083" t="inlineStr">
        <is>
          <t>DTXSID80889597</t>
        </is>
      </c>
      <c r="BJ4083"/>
      <c r="BK4083"/>
      <c r="BL4083"/>
      <c r="BM4083"/>
      <c r="BN4083"/>
      <c r="BO4083"/>
      <c r="BP4083"/>
      <c r="BQ4083"/>
      <c r="BR4083"/>
      <c r="BS4083"/>
      <c r="BT4083" t="inlineStr">
        <is>
          <t>--</t>
        </is>
      </c>
      <c r="BU4083"/>
      <c r="BV4083"/>
      <c r="BW4083"/>
      <c r="BX4083"/>
      <c r="BY4083"/>
      <c r="BZ4083"/>
      <c r="CA4083"/>
      <c r="CB4083"/>
      <c r="CC4083"/>
      <c r="CD4083"/>
      <c r="CE4083"/>
      <c r="CF4083"/>
      <c r="CG4083"/>
      <c r="CH4083"/>
      <c r="CI4083" t="inlineStr">
        <is>
          <t xml:space="preserve"> USED STANDARD METHODS// CONTR/&lt;= 10 % MORT// TREATED WITH TETRACYCLINE HCL TWICE// </t>
        </is>
      </c>
      <c r="CJ4083" t="inlineStr">
        <is>
          <t xml:space="preserve">   USED STANDARD METHODS// CONTR/&lt;= 10 % MORT// TREATED WITH TETRACYCLINE HCL TWICE// </t>
        </is>
      </c>
      <c r="CK4083" t="inlineStr">
        <is>
          <t>Little,L.W., and J.C. Lamb III</t>
        </is>
      </c>
      <c r="CL4083" t="n">
        <v>6969.0</v>
      </c>
      <c r="CM4083" t="inlineStr">
        <is>
          <t>Acute Toxicity of 46 Selected Dyes to the Fathead Minnow, Pimephales promelas</t>
        </is>
      </c>
      <c r="CN4083" t="inlineStr">
        <is>
          <t>Dyes and the Environment - Reports on Selected Dyes and Their Effects, American Dye Manufacturers Institute:123 p.</t>
        </is>
      </c>
      <c r="CO4083" t="n">
        <v>1973.0</v>
      </c>
      <c r="CP4083" t="inlineStr">
        <is>
          <t>Little,L.W., and J.C. Lamb III (1973). Acute Toxicity of 46 Selected Dyes to the Fathead Minnow, Pimephales promelas. Dyes and the Environment - Reports on Selected Dyes and Their Effects, American Dye Manufacturers Institute, 123 p. ECOREF#:6969</t>
        </is>
      </c>
    </row>
    <row r="4084">
      <c r="A4084" t="n">
        <v>1.2222605E7</v>
      </c>
      <c r="B4084" t="inlineStr">
        <is>
          <t>Stilbene Direct Yellow 106</t>
        </is>
      </c>
      <c r="C4084"/>
      <c r="D4084" t="inlineStr">
        <is>
          <t>Unmeasured</t>
        </is>
      </c>
      <c r="E4084" t="inlineStr">
        <is>
          <t>Not coded</t>
        </is>
      </c>
      <c r="F4084"/>
      <c r="G4084"/>
      <c r="H4084"/>
      <c r="I4084"/>
      <c r="J4084"/>
      <c r="K4084"/>
      <c r="L4084" t="inlineStr">
        <is>
          <t>Pimephales promelas</t>
        </is>
      </c>
      <c r="M4084" t="inlineStr">
        <is>
          <t>Fathead Minnow</t>
        </is>
      </c>
      <c r="N4084"/>
      <c r="O4084"/>
      <c r="P4084"/>
      <c r="Q4084"/>
      <c r="R4084"/>
      <c r="S4084"/>
      <c r="T4084"/>
      <c r="U4084"/>
      <c r="V4084" t="inlineStr">
        <is>
          <t>Static</t>
        </is>
      </c>
      <c r="W4084" t="inlineStr">
        <is>
          <t>Fresh water</t>
        </is>
      </c>
      <c r="X4084" t="inlineStr">
        <is>
          <t>Lab</t>
        </is>
      </c>
      <c r="Y4084"/>
      <c r="Z4084" t="inlineStr">
        <is>
          <t>Formulation</t>
        </is>
      </c>
      <c r="AA4084" t="inlineStr">
        <is>
          <t>&gt;</t>
        </is>
      </c>
      <c r="AB4084" t="n">
        <v>180.0</v>
      </c>
      <c r="AC4084"/>
      <c r="AD4084"/>
      <c r="AE4084"/>
      <c r="AF4084"/>
      <c r="AG4084" t="inlineStr">
        <is>
          <t>AI mg/L</t>
        </is>
      </c>
      <c r="AH4084"/>
      <c r="AI4084"/>
      <c r="AJ4084"/>
      <c r="AK4084"/>
      <c r="AL4084"/>
      <c r="AM4084"/>
      <c r="AN4084"/>
      <c r="AO4084"/>
      <c r="AP4084"/>
      <c r="AQ4084"/>
      <c r="AR4084"/>
      <c r="AS4084"/>
      <c r="AT4084"/>
      <c r="AU4084"/>
      <c r="AV4084"/>
      <c r="AW4084"/>
      <c r="AX4084" t="inlineStr">
        <is>
          <t>Mortality</t>
        </is>
      </c>
      <c r="AY4084" t="inlineStr">
        <is>
          <t>Mortality</t>
        </is>
      </c>
      <c r="AZ4084" t="inlineStr">
        <is>
          <t>LC50</t>
        </is>
      </c>
      <c r="BA4084"/>
      <c r="BB4084" t="n">
        <v>4.0</v>
      </c>
      <c r="BC4084"/>
      <c r="BD4084"/>
      <c r="BE4084"/>
      <c r="BF4084"/>
      <c r="BG4084" t="inlineStr">
        <is>
          <t>Day(s)</t>
        </is>
      </c>
      <c r="BH4084"/>
      <c r="BI4084" t="inlineStr">
        <is>
          <t>DTXSID80889597</t>
        </is>
      </c>
      <c r="BJ4084"/>
      <c r="BK4084"/>
      <c r="BL4084"/>
      <c r="BM4084"/>
      <c r="BN4084"/>
      <c r="BO4084"/>
      <c r="BP4084"/>
      <c r="BQ4084"/>
      <c r="BR4084"/>
      <c r="BS4084"/>
      <c r="BT4084" t="inlineStr">
        <is>
          <t>--</t>
        </is>
      </c>
      <c r="BU4084"/>
      <c r="BV4084"/>
      <c r="BW4084"/>
      <c r="BX4084"/>
      <c r="BY4084"/>
      <c r="BZ4084"/>
      <c r="CA4084"/>
      <c r="CB4084"/>
      <c r="CC4084"/>
      <c r="CD4084"/>
      <c r="CE4084"/>
      <c r="CF4084"/>
      <c r="CG4084"/>
      <c r="CH4084"/>
      <c r="CI4084" t="inlineStr">
        <is>
          <t xml:space="preserve"> AERATION 5 MINUTES AFTER 48 H OF TESTING// CONTR/&lt;= 10 % MORT, FOLLOWED STANDARD METHODS// </t>
        </is>
      </c>
      <c r="CJ4084" t="inlineStr">
        <is>
          <t xml:space="preserve">   AERATION 5 MINUTES AFTER 48 H OF TESTING// CONTR/&lt;= 10 % MORT, FOLLOWED STANDARD METHODS// </t>
        </is>
      </c>
      <c r="CK4084" t="inlineStr">
        <is>
          <t>Little,L.W., J.C. Lamb III, M.A. Chillingworth, and W.B. Durkin</t>
        </is>
      </c>
      <c r="CL4084" t="n">
        <v>5789.0</v>
      </c>
      <c r="CM4084" t="inlineStr">
        <is>
          <t>Acute Toxicity of Selected Commercial Dyes to the Fathead Minnow and Evaluation of Biological Treatment for Reduction of Toxicity</t>
        </is>
      </c>
      <c r="CN4084" t="inlineStr">
        <is>
          <t>In: Proceedings of the 29th Industrial Waste Conference, Lafayette, IN:524-534</t>
        </is>
      </c>
      <c r="CO4084" t="n">
        <v>1974.0</v>
      </c>
      <c r="CP4084" t="inlineStr">
        <is>
          <t>Little,L.W., J.C. Lamb III, M.A. Chillingworth, and W.B. Durkin (1974). Acute Toxicity of Selected Commercial Dyes to the Fathead Minnow and Evaluation of Biological Treatment for Reduction of Toxicity. In: Proceedings of the 29th Industrial Waste Conference, Lafayette, IN, 524-534. ECOREF#:5789</t>
        </is>
      </c>
    </row>
    <row r="4085">
      <c r="A4085" t="n">
        <v>1.2715616E7</v>
      </c>
      <c r="B4085" t="inlineStr">
        <is>
          <t>Monoazo Acid Yellow 151</t>
        </is>
      </c>
      <c r="C4085"/>
      <c r="D4085" t="inlineStr">
        <is>
          <t>Unmeasured</t>
        </is>
      </c>
      <c r="E4085" t="inlineStr">
        <is>
          <t>Not coded</t>
        </is>
      </c>
      <c r="F4085"/>
      <c r="G4085"/>
      <c r="H4085"/>
      <c r="I4085"/>
      <c r="J4085"/>
      <c r="K4085"/>
      <c r="L4085" t="inlineStr">
        <is>
          <t>Pimephales promelas</t>
        </is>
      </c>
      <c r="M4085" t="inlineStr">
        <is>
          <t>Fathead Minnow</t>
        </is>
      </c>
      <c r="N4085"/>
      <c r="O4085"/>
      <c r="P4085"/>
      <c r="Q4085"/>
      <c r="R4085"/>
      <c r="S4085"/>
      <c r="T4085"/>
      <c r="U4085"/>
      <c r="V4085" t="inlineStr">
        <is>
          <t>Static</t>
        </is>
      </c>
      <c r="W4085" t="inlineStr">
        <is>
          <t>Fresh water</t>
        </is>
      </c>
      <c r="X4085" t="inlineStr">
        <is>
          <t>Lab</t>
        </is>
      </c>
      <c r="Y4085"/>
      <c r="Z4085" t="inlineStr">
        <is>
          <t>Formulation</t>
        </is>
      </c>
      <c r="AA4085"/>
      <c r="AB4085" t="n">
        <v>29.0</v>
      </c>
      <c r="AC4085"/>
      <c r="AD4085"/>
      <c r="AE4085"/>
      <c r="AF4085"/>
      <c r="AG4085" t="inlineStr">
        <is>
          <t>AI mg/L</t>
        </is>
      </c>
      <c r="AH4085"/>
      <c r="AI4085"/>
      <c r="AJ4085"/>
      <c r="AK4085"/>
      <c r="AL4085"/>
      <c r="AM4085"/>
      <c r="AN4085"/>
      <c r="AO4085"/>
      <c r="AP4085"/>
      <c r="AQ4085"/>
      <c r="AR4085"/>
      <c r="AS4085"/>
      <c r="AT4085"/>
      <c r="AU4085"/>
      <c r="AV4085"/>
      <c r="AW4085"/>
      <c r="AX4085" t="inlineStr">
        <is>
          <t>Mortality</t>
        </is>
      </c>
      <c r="AY4085" t="inlineStr">
        <is>
          <t>Mortality</t>
        </is>
      </c>
      <c r="AZ4085" t="inlineStr">
        <is>
          <t>LC50</t>
        </is>
      </c>
      <c r="BA4085"/>
      <c r="BB4085" t="n">
        <v>4.0</v>
      </c>
      <c r="BC4085"/>
      <c r="BD4085"/>
      <c r="BE4085"/>
      <c r="BF4085"/>
      <c r="BG4085" t="inlineStr">
        <is>
          <t>Day(s)</t>
        </is>
      </c>
      <c r="BH4085"/>
      <c r="BI4085" t="inlineStr">
        <is>
          <t>DTXSID90893201</t>
        </is>
      </c>
      <c r="BJ4085"/>
      <c r="BK4085"/>
      <c r="BL4085"/>
      <c r="BM4085"/>
      <c r="BN4085"/>
      <c r="BO4085"/>
      <c r="BP4085"/>
      <c r="BQ4085"/>
      <c r="BR4085"/>
      <c r="BS4085"/>
      <c r="BT4085" t="inlineStr">
        <is>
          <t>--</t>
        </is>
      </c>
      <c r="BU4085"/>
      <c r="BV4085"/>
      <c r="BW4085"/>
      <c r="BX4085"/>
      <c r="BY4085"/>
      <c r="BZ4085"/>
      <c r="CA4085"/>
      <c r="CB4085"/>
      <c r="CC4085"/>
      <c r="CD4085"/>
      <c r="CE4085"/>
      <c r="CF4085"/>
      <c r="CG4085"/>
      <c r="CH4085"/>
      <c r="CI4085" t="inlineStr">
        <is>
          <t xml:space="preserve"> CONTR/&lt;= 10 % MORT, FOLLOWED STANDARD METHODS// AERATION 5 MINUTES AFTER 48 H OF TESTING// </t>
        </is>
      </c>
      <c r="CJ4085" t="inlineStr">
        <is>
          <t xml:space="preserve">   CONTR/&lt;= 10 % MORT, FOLLOWED STANDARD METHODS// AERATION 5 MINUTES AFTER 48 H OF TESTING// </t>
        </is>
      </c>
      <c r="CK4085" t="inlineStr">
        <is>
          <t>Little,L.W., J.C. Lamb III, M.A. Chillingworth, and W.B. Durkin</t>
        </is>
      </c>
      <c r="CL4085" t="n">
        <v>5789.0</v>
      </c>
      <c r="CM4085" t="inlineStr">
        <is>
          <t>Acute Toxicity of Selected Commercial Dyes to the Fathead Minnow and Evaluation of Biological Treatment for Reduction of Toxicity</t>
        </is>
      </c>
      <c r="CN4085" t="inlineStr">
        <is>
          <t>In: Proceedings of the 29th Industrial Waste Conference, Lafayette, IN:524-534</t>
        </is>
      </c>
      <c r="CO4085" t="n">
        <v>1974.0</v>
      </c>
      <c r="CP4085" t="inlineStr">
        <is>
          <t>Little,L.W., J.C. Lamb III, M.A. Chillingworth, and W.B. Durkin (1974). Acute Toxicity of Selected Commercial Dyes to the Fathead Minnow and Evaluation of Biological Treatment for Reduction of Toxicity. In: Proceedings of the 29th Industrial Waste Conference, Lafayette, IN, 524-534. ECOREF#:5789</t>
        </is>
      </c>
    </row>
    <row r="4086">
      <c r="A4086" t="n">
        <v>1.2715616E7</v>
      </c>
      <c r="B4086" t="inlineStr">
        <is>
          <t>Monoazo Acid Yellow 151</t>
        </is>
      </c>
      <c r="C4086"/>
      <c r="D4086" t="inlineStr">
        <is>
          <t>Unmeasured</t>
        </is>
      </c>
      <c r="E4086" t="inlineStr">
        <is>
          <t>Not coded</t>
        </is>
      </c>
      <c r="F4086"/>
      <c r="G4086" t="n">
        <v>15.0</v>
      </c>
      <c r="H4086"/>
      <c r="I4086"/>
      <c r="J4086"/>
      <c r="K4086"/>
      <c r="L4086" t="inlineStr">
        <is>
          <t>Pimephales promelas</t>
        </is>
      </c>
      <c r="M4086" t="inlineStr">
        <is>
          <t>Fathead Minnow</t>
        </is>
      </c>
      <c r="N4086"/>
      <c r="O4086"/>
      <c r="P4086"/>
      <c r="Q4086"/>
      <c r="R4086"/>
      <c r="S4086"/>
      <c r="T4086"/>
      <c r="U4086"/>
      <c r="V4086" t="inlineStr">
        <is>
          <t>Static</t>
        </is>
      </c>
      <c r="W4086" t="inlineStr">
        <is>
          <t>Fresh water</t>
        </is>
      </c>
      <c r="X4086" t="inlineStr">
        <is>
          <t>Lab</t>
        </is>
      </c>
      <c r="Y4086"/>
      <c r="Z4086" t="inlineStr">
        <is>
          <t>Formulation</t>
        </is>
      </c>
      <c r="AA4086"/>
      <c r="AB4086" t="n">
        <v>29.0</v>
      </c>
      <c r="AC4086"/>
      <c r="AD4086"/>
      <c r="AE4086"/>
      <c r="AF4086"/>
      <c r="AG4086" t="inlineStr">
        <is>
          <t>AI mg/L</t>
        </is>
      </c>
      <c r="AH4086"/>
      <c r="AI4086"/>
      <c r="AJ4086"/>
      <c r="AK4086"/>
      <c r="AL4086"/>
      <c r="AM4086"/>
      <c r="AN4086"/>
      <c r="AO4086"/>
      <c r="AP4086"/>
      <c r="AQ4086"/>
      <c r="AR4086"/>
      <c r="AS4086"/>
      <c r="AT4086"/>
      <c r="AU4086"/>
      <c r="AV4086"/>
      <c r="AW4086"/>
      <c r="AX4086" t="inlineStr">
        <is>
          <t>Mortality</t>
        </is>
      </c>
      <c r="AY4086" t="inlineStr">
        <is>
          <t>Mortality</t>
        </is>
      </c>
      <c r="AZ4086" t="inlineStr">
        <is>
          <t>LC50</t>
        </is>
      </c>
      <c r="BA4086"/>
      <c r="BB4086" t="n">
        <v>4.0</v>
      </c>
      <c r="BC4086"/>
      <c r="BD4086"/>
      <c r="BE4086"/>
      <c r="BF4086"/>
      <c r="BG4086" t="inlineStr">
        <is>
          <t>Day(s)</t>
        </is>
      </c>
      <c r="BH4086" t="inlineStr">
        <is>
          <t>Active ingredient</t>
        </is>
      </c>
      <c r="BI4086" t="inlineStr">
        <is>
          <t>DTXSID90893201</t>
        </is>
      </c>
      <c r="BJ4086"/>
      <c r="BK4086"/>
      <c r="BL4086"/>
      <c r="BM4086"/>
      <c r="BN4086"/>
      <c r="BO4086"/>
      <c r="BP4086"/>
      <c r="BQ4086"/>
      <c r="BR4086"/>
      <c r="BS4086"/>
      <c r="BT4086" t="inlineStr">
        <is>
          <t>--</t>
        </is>
      </c>
      <c r="BU4086"/>
      <c r="BV4086"/>
      <c r="BW4086"/>
      <c r="BX4086"/>
      <c r="BY4086"/>
      <c r="BZ4086"/>
      <c r="CA4086"/>
      <c r="CB4086"/>
      <c r="CC4086"/>
      <c r="CD4086"/>
      <c r="CE4086"/>
      <c r="CF4086"/>
      <c r="CG4086"/>
      <c r="CH4086"/>
      <c r="CI4086" t="inlineStr">
        <is>
          <t xml:space="preserve"> CONTR/&lt;= 10 % MORT// USED STANDARD METHODS// AERATED FOR 5 MINUTES AT 48 H, TREATED WITH TETRACYCLINE TWICE// </t>
        </is>
      </c>
      <c r="CJ4086" t="inlineStr">
        <is>
          <t xml:space="preserve">   CONTR/&lt;= 10 % MORT// USED STANDARD METHODS// AERATED FOR 5 MINUTES AT 48 H, TREATED WITH TETRACYCLINE TWICE// </t>
        </is>
      </c>
      <c r="CK4086" t="inlineStr">
        <is>
          <t>Little,L.W., and J.C. Lamb III</t>
        </is>
      </c>
      <c r="CL4086" t="n">
        <v>6969.0</v>
      </c>
      <c r="CM4086" t="inlineStr">
        <is>
          <t>Acute Toxicity of 46 Selected Dyes to the Fathead Minnow, Pimephales promelas</t>
        </is>
      </c>
      <c r="CN4086" t="inlineStr">
        <is>
          <t>Dyes and the Environment - Reports on Selected Dyes and Their Effects, American Dye Manufacturers Institute:123 p.</t>
        </is>
      </c>
      <c r="CO4086" t="n">
        <v>1973.0</v>
      </c>
      <c r="CP4086" t="inlineStr">
        <is>
          <t>Little,L.W., and J.C. Lamb III (1973). Acute Toxicity of 46 Selected Dyes to the Fathead Minnow, Pimephales promelas. Dyes and the Environment - Reports on Selected Dyes and Their Effects, American Dye Manufacturers Institute, 123 p. ECOREF#:6969</t>
        </is>
      </c>
    </row>
    <row r="4087">
      <c r="A4087" t="n">
        <v>1.2751154E7</v>
      </c>
      <c r="B4087" t="inlineStr">
        <is>
          <t>HAN</t>
        </is>
      </c>
      <c r="C4087"/>
      <c r="D4087" t="inlineStr">
        <is>
          <t>Unmeasured</t>
        </is>
      </c>
      <c r="E4087" t="inlineStr">
        <is>
          <t>Not coded</t>
        </is>
      </c>
      <c r="F4087"/>
      <c r="G4087"/>
      <c r="H4087"/>
      <c r="I4087"/>
      <c r="J4087"/>
      <c r="K4087"/>
      <c r="L4087" t="inlineStr">
        <is>
          <t>Pimephales promelas</t>
        </is>
      </c>
      <c r="M4087" t="inlineStr">
        <is>
          <t>Fathead Minnow</t>
        </is>
      </c>
      <c r="N4087"/>
      <c r="O4087" t="inlineStr">
        <is>
          <t>&lt;</t>
        </is>
      </c>
      <c r="P4087" t="n">
        <v>1.0</v>
      </c>
      <c r="Q4087"/>
      <c r="R4087"/>
      <c r="S4087"/>
      <c r="T4087"/>
      <c r="U4087" t="inlineStr">
        <is>
          <t>Year(s)</t>
        </is>
      </c>
      <c r="V4087" t="inlineStr">
        <is>
          <t>Static</t>
        </is>
      </c>
      <c r="W4087" t="inlineStr">
        <is>
          <t>Fresh water</t>
        </is>
      </c>
      <c r="X4087" t="inlineStr">
        <is>
          <t>Lab</t>
        </is>
      </c>
      <c r="Y4087"/>
      <c r="Z4087" t="inlineStr">
        <is>
          <t>Formulation</t>
        </is>
      </c>
      <c r="AA4087"/>
      <c r="AB4087"/>
      <c r="AC4087"/>
      <c r="AD4087" t="n">
        <v>4.2</v>
      </c>
      <c r="AE4087"/>
      <c r="AF4087" t="n">
        <v>20.8</v>
      </c>
      <c r="AG4087" t="inlineStr">
        <is>
          <t>AI mg/L</t>
        </is>
      </c>
      <c r="AH4087"/>
      <c r="AI4087"/>
      <c r="AJ4087"/>
      <c r="AK4087"/>
      <c r="AL4087"/>
      <c r="AM4087"/>
      <c r="AN4087"/>
      <c r="AO4087"/>
      <c r="AP4087"/>
      <c r="AQ4087"/>
      <c r="AR4087"/>
      <c r="AS4087"/>
      <c r="AT4087"/>
      <c r="AU4087"/>
      <c r="AV4087"/>
      <c r="AW4087"/>
      <c r="AX4087" t="inlineStr">
        <is>
          <t>Mortality</t>
        </is>
      </c>
      <c r="AY4087" t="inlineStr">
        <is>
          <t>Mortality</t>
        </is>
      </c>
      <c r="AZ4087" t="inlineStr">
        <is>
          <t>LC50</t>
        </is>
      </c>
      <c r="BA4087"/>
      <c r="BB4087" t="n">
        <v>4.0</v>
      </c>
      <c r="BC4087"/>
      <c r="BD4087"/>
      <c r="BE4087"/>
      <c r="BF4087"/>
      <c r="BG4087" t="inlineStr">
        <is>
          <t>Day(s)</t>
        </is>
      </c>
      <c r="BH4087"/>
      <c r="BI4087" t="inlineStr">
        <is>
          <t>DTXSID70109216</t>
        </is>
      </c>
      <c r="BJ4087"/>
      <c r="BK4087"/>
      <c r="BL4087"/>
      <c r="BM4087"/>
      <c r="BN4087"/>
      <c r="BO4087"/>
      <c r="BP4087"/>
      <c r="BQ4087"/>
      <c r="BR4087"/>
      <c r="BS4087"/>
      <c r="BT4087" t="inlineStr">
        <is>
          <t>--</t>
        </is>
      </c>
      <c r="BU4087"/>
      <c r="BV4087"/>
      <c r="BW4087"/>
      <c r="BX4087"/>
      <c r="BY4087"/>
      <c r="BZ4087"/>
      <c r="CA4087"/>
      <c r="CB4087"/>
      <c r="CC4087"/>
      <c r="CD4087"/>
      <c r="CE4087"/>
      <c r="CF4087"/>
      <c r="CG4087"/>
      <c r="CH4087"/>
      <c r="CI4087" t="inlineStr">
        <is>
          <t xml:space="preserve"> CARRIER/TRITON X-180// </t>
        </is>
      </c>
      <c r="CJ4087" t="inlineStr">
        <is>
          <t xml:space="preserve">   CARRIER/TRITON X-180// </t>
        </is>
      </c>
      <c r="CK4087" t="inlineStr">
        <is>
          <t>Dennis,W.H.,Jr., E.P. Meier, A.B. Rosencrance, W.F. Randall, M.T. Reagan, and D.H. Rosenblatt</t>
        </is>
      </c>
      <c r="CL4087" t="n">
        <v>5894.0</v>
      </c>
      <c r="CM4087" t="inlineStr">
        <is>
          <t>Chemical Degradation of Military Standard Formulations of Organophosphorus and Carbamate Pesticides.  II.  Degradation of Diazinon by Sodium Hypochlorite</t>
        </is>
      </c>
      <c r="CN4087" t="inlineStr">
        <is>
          <t>U.S.Army Med.Bioeng.Res.Dev.Lab., Tech.Rep.No.7904, Fort Detrick, MD:40 p.</t>
        </is>
      </c>
      <c r="CO4087" t="n">
        <v>1979.0</v>
      </c>
      <c r="CP4087" t="inlineStr">
        <is>
          <t>Dennis,W.H.,Jr., E.P. Meier, A.B. Rosencrance, W.F. Randall, M.T. Reagan, and D.H. Rosenblatt (1979). Chemical Degradation of Military Standard Formulations of Organophosphorus and Carbamate Pesticides.  II.  Degradation of Diazinon by Sodium Hypochlorite. U.S.Army Med.Bioeng.Res.Dev.Lab., Tech.Rep.No.7904, Fort Detrick, MD, 40 p. ECOREF#:5894</t>
        </is>
      </c>
    </row>
    <row r="4088">
      <c r="A4088" t="n">
        <v>1.2751154E7</v>
      </c>
      <c r="B4088" t="inlineStr">
        <is>
          <t>HAN</t>
        </is>
      </c>
      <c r="C4088"/>
      <c r="D4088" t="inlineStr">
        <is>
          <t>Unmeasured</t>
        </is>
      </c>
      <c r="E4088" t="inlineStr">
        <is>
          <t>Not coded</t>
        </is>
      </c>
      <c r="F4088"/>
      <c r="G4088" t="n">
        <v>48.2</v>
      </c>
      <c r="H4088"/>
      <c r="I4088"/>
      <c r="J4088"/>
      <c r="K4088"/>
      <c r="L4088" t="inlineStr">
        <is>
          <t>Pimephales promelas</t>
        </is>
      </c>
      <c r="M4088" t="inlineStr">
        <is>
          <t>Fathead Minnow</t>
        </is>
      </c>
      <c r="N4088"/>
      <c r="O4088" t="inlineStr">
        <is>
          <t>&lt;</t>
        </is>
      </c>
      <c r="P4088" t="n">
        <v>1.0</v>
      </c>
      <c r="Q4088"/>
      <c r="R4088"/>
      <c r="S4088"/>
      <c r="T4088"/>
      <c r="U4088" t="inlineStr">
        <is>
          <t>Year(s)</t>
        </is>
      </c>
      <c r="V4088" t="inlineStr">
        <is>
          <t>Static</t>
        </is>
      </c>
      <c r="W4088" t="inlineStr">
        <is>
          <t>Fresh water</t>
        </is>
      </c>
      <c r="X4088" t="inlineStr">
        <is>
          <t>Lab</t>
        </is>
      </c>
      <c r="Y4088"/>
      <c r="Z4088" t="inlineStr">
        <is>
          <t>Formulation</t>
        </is>
      </c>
      <c r="AA4088"/>
      <c r="AB4088"/>
      <c r="AC4088"/>
      <c r="AD4088" t="n">
        <v>4.2</v>
      </c>
      <c r="AE4088"/>
      <c r="AF4088" t="n">
        <v>20.8</v>
      </c>
      <c r="AG4088" t="inlineStr">
        <is>
          <t>AI mg/L</t>
        </is>
      </c>
      <c r="AH4088"/>
      <c r="AI4088"/>
      <c r="AJ4088"/>
      <c r="AK4088"/>
      <c r="AL4088"/>
      <c r="AM4088"/>
      <c r="AN4088"/>
      <c r="AO4088"/>
      <c r="AP4088"/>
      <c r="AQ4088"/>
      <c r="AR4088"/>
      <c r="AS4088"/>
      <c r="AT4088"/>
      <c r="AU4088"/>
      <c r="AV4088"/>
      <c r="AW4088"/>
      <c r="AX4088" t="inlineStr">
        <is>
          <t>Mortality</t>
        </is>
      </c>
      <c r="AY4088" t="inlineStr">
        <is>
          <t>Mortality</t>
        </is>
      </c>
      <c r="AZ4088" t="inlineStr">
        <is>
          <t>LC50</t>
        </is>
      </c>
      <c r="BA4088"/>
      <c r="BB4088" t="n">
        <v>4.0</v>
      </c>
      <c r="BC4088"/>
      <c r="BD4088"/>
      <c r="BE4088"/>
      <c r="BF4088"/>
      <c r="BG4088" t="inlineStr">
        <is>
          <t>Day(s)</t>
        </is>
      </c>
      <c r="BH4088" t="inlineStr">
        <is>
          <t>Emulsifiable concentrate</t>
        </is>
      </c>
      <c r="BI4088" t="inlineStr">
        <is>
          <t>DTXSID70109216</t>
        </is>
      </c>
      <c r="BJ4088" t="inlineStr">
        <is>
          <t>10.1021/es60153a002</t>
        </is>
      </c>
      <c r="BK4088"/>
      <c r="BL4088"/>
      <c r="BM4088"/>
      <c r="BN4088"/>
      <c r="BO4088"/>
      <c r="BP4088"/>
      <c r="BQ4088"/>
      <c r="BR4088"/>
      <c r="BS4088"/>
      <c r="BT4088" t="inlineStr">
        <is>
          <t>--</t>
        </is>
      </c>
      <c r="BU4088"/>
      <c r="BV4088"/>
      <c r="BW4088"/>
      <c r="BX4088"/>
      <c r="BY4088"/>
      <c r="BZ4088"/>
      <c r="CA4088"/>
      <c r="CB4088"/>
      <c r="CC4088"/>
      <c r="CD4088"/>
      <c r="CE4088"/>
      <c r="CF4088"/>
      <c r="CG4088"/>
      <c r="CH4088"/>
      <c r="CI4088"/>
      <c r="CJ4088"/>
      <c r="CK4088" t="inlineStr">
        <is>
          <t>Dennis,W.H.J., E.P. Meier, W.F. Randall, A.B. Rosencrance, and D.H. Rosenblatt</t>
        </is>
      </c>
      <c r="CL4088" t="n">
        <v>866.0</v>
      </c>
      <c r="CM4088" t="inlineStr">
        <is>
          <t>Degradation of Diazinon by Sodium Hypochlorite. Chemistry and Aquatic Toxicity</t>
        </is>
      </c>
      <c r="CN4088" t="inlineStr">
        <is>
          <t>Environ. Sci. Technol.13(5): 594-598</t>
        </is>
      </c>
      <c r="CO4088" t="n">
        <v>1979.0</v>
      </c>
      <c r="CP4088" t="inlineStr">
        <is>
          <t>Dennis,W.H.J., E.P. Meier, W.F. Randall, A.B. Rosencrance, and D.H. Rosenblatt (1979). Degradation of Diazinon by Sodium Hypochlorite. Chemistry and Aquatic Toxicity. Environ. Sci. Technol., 13, (5), 594-598. doi:10.1021/es60153a002. ECOREF#:866</t>
        </is>
      </c>
    </row>
    <row r="4089">
      <c r="A4089" t="n">
        <v>1.2772064E7</v>
      </c>
      <c r="B4089" t="inlineStr">
        <is>
          <t>Cutrine</t>
        </is>
      </c>
      <c r="C4089"/>
      <c r="D4089" t="inlineStr">
        <is>
          <t>Unmeasured</t>
        </is>
      </c>
      <c r="E4089" t="inlineStr">
        <is>
          <t>Not coded</t>
        </is>
      </c>
      <c r="F4089"/>
      <c r="G4089"/>
      <c r="H4089"/>
      <c r="I4089"/>
      <c r="J4089"/>
      <c r="K4089"/>
      <c r="L4089" t="inlineStr">
        <is>
          <t>Pimephales promelas</t>
        </is>
      </c>
      <c r="M4089" t="inlineStr">
        <is>
          <t>Fathead Minnow</t>
        </is>
      </c>
      <c r="N4089"/>
      <c r="O4089"/>
      <c r="P4089"/>
      <c r="Q4089"/>
      <c r="R4089"/>
      <c r="S4089"/>
      <c r="T4089"/>
      <c r="U4089"/>
      <c r="V4089" t="inlineStr">
        <is>
          <t>Static</t>
        </is>
      </c>
      <c r="W4089" t="inlineStr">
        <is>
          <t>Fresh water</t>
        </is>
      </c>
      <c r="X4089" t="inlineStr">
        <is>
          <t>Lab</t>
        </is>
      </c>
      <c r="Y4089"/>
      <c r="Z4089" t="inlineStr">
        <is>
          <t>Total</t>
        </is>
      </c>
      <c r="AA4089"/>
      <c r="AB4089" t="n">
        <v>2.3</v>
      </c>
      <c r="AC4089"/>
      <c r="AD4089"/>
      <c r="AE4089"/>
      <c r="AF4089"/>
      <c r="AG4089" t="inlineStr">
        <is>
          <t>ul/L</t>
        </is>
      </c>
      <c r="AH4089"/>
      <c r="AI4089"/>
      <c r="AJ4089"/>
      <c r="AK4089"/>
      <c r="AL4089"/>
      <c r="AM4089"/>
      <c r="AN4089"/>
      <c r="AO4089"/>
      <c r="AP4089"/>
      <c r="AQ4089"/>
      <c r="AR4089"/>
      <c r="AS4089"/>
      <c r="AT4089"/>
      <c r="AU4089"/>
      <c r="AV4089"/>
      <c r="AW4089"/>
      <c r="AX4089" t="inlineStr">
        <is>
          <t>Mortality</t>
        </is>
      </c>
      <c r="AY4089" t="inlineStr">
        <is>
          <t>Mortality</t>
        </is>
      </c>
      <c r="AZ4089" t="inlineStr">
        <is>
          <t>LC50</t>
        </is>
      </c>
      <c r="BA4089"/>
      <c r="BB4089" t="n">
        <v>4.0</v>
      </c>
      <c r="BC4089"/>
      <c r="BD4089"/>
      <c r="BE4089"/>
      <c r="BF4089"/>
      <c r="BG4089" t="inlineStr">
        <is>
          <t>Day(s)</t>
        </is>
      </c>
      <c r="BH4089"/>
      <c r="BI4089" t="inlineStr">
        <is>
          <t>DTXSID40108211</t>
        </is>
      </c>
      <c r="BJ4089" t="inlineStr">
        <is>
          <t>10.1577/1548-8659(1979)41[171:EOCFUI]2.0.CO;2</t>
        </is>
      </c>
      <c r="BK4089"/>
      <c r="BL4089"/>
      <c r="BM4089"/>
      <c r="BN4089"/>
      <c r="BO4089"/>
      <c r="BP4089"/>
      <c r="BQ4089"/>
      <c r="BR4089"/>
      <c r="BS4089"/>
      <c r="BT4089" t="inlineStr">
        <is>
          <t>--</t>
        </is>
      </c>
      <c r="BU4089"/>
      <c r="BV4089"/>
      <c r="BW4089"/>
      <c r="BX4089"/>
      <c r="BY4089"/>
      <c r="BZ4089"/>
      <c r="CA4089"/>
      <c r="CB4089"/>
      <c r="CC4089"/>
      <c r="CD4089"/>
      <c r="CE4089"/>
      <c r="CF4089"/>
      <c r="CG4089"/>
      <c r="CH4089"/>
      <c r="CI4089" t="inlineStr">
        <is>
          <t xml:space="preserve"> ALK/METHYL ORANGE// </t>
        </is>
      </c>
      <c r="CJ4089" t="inlineStr">
        <is>
          <t xml:space="preserve">   ALK/METHYL ORANGE// </t>
        </is>
      </c>
      <c r="CK4089" t="inlineStr">
        <is>
          <t>Skea,J.C., and H.A. Simonin</t>
        </is>
      </c>
      <c r="CL4089" t="n">
        <v>590.0</v>
      </c>
      <c r="CM4089" t="inlineStr">
        <is>
          <t>Evaluation of Cutrine for Use in Fish Culture</t>
        </is>
      </c>
      <c r="CN4089" t="inlineStr">
        <is>
          <t>Prog. Fish-Cult.41(4): 171-174</t>
        </is>
      </c>
      <c r="CO4089" t="n">
        <v>1979.0</v>
      </c>
      <c r="CP4089" t="inlineStr">
        <is>
          <t>Skea,J.C., and H.A. Simonin (1979). Evaluation of Cutrine for Use in Fish Culture. Prog. Fish-Cult., 41, (4), 171-174. doi:10.1577/1548-8659(1979)41[171:EOCFUI]2.0.CO;2. ECOREF#:590</t>
        </is>
      </c>
    </row>
    <row r="4090">
      <c r="A4090" t="n">
        <v>1.2772064E7</v>
      </c>
      <c r="B4090" t="inlineStr">
        <is>
          <t>Cutrine</t>
        </is>
      </c>
      <c r="C4090"/>
      <c r="D4090" t="inlineStr">
        <is>
          <t>Unmeasured</t>
        </is>
      </c>
      <c r="E4090" t="inlineStr">
        <is>
          <t>Not coded</t>
        </is>
      </c>
      <c r="F4090"/>
      <c r="G4090"/>
      <c r="H4090"/>
      <c r="I4090"/>
      <c r="J4090"/>
      <c r="K4090"/>
      <c r="L4090" t="inlineStr">
        <is>
          <t>Pimephales promelas</t>
        </is>
      </c>
      <c r="M4090" t="inlineStr">
        <is>
          <t>Fathead Minnow</t>
        </is>
      </c>
      <c r="N4090"/>
      <c r="O4090"/>
      <c r="P4090"/>
      <c r="Q4090"/>
      <c r="R4090"/>
      <c r="S4090"/>
      <c r="T4090"/>
      <c r="U4090"/>
      <c r="V4090" t="inlineStr">
        <is>
          <t>Static</t>
        </is>
      </c>
      <c r="W4090" t="inlineStr">
        <is>
          <t>Fresh water</t>
        </is>
      </c>
      <c r="X4090" t="inlineStr">
        <is>
          <t>Lab</t>
        </is>
      </c>
      <c r="Y4090"/>
      <c r="Z4090" t="inlineStr">
        <is>
          <t>Total</t>
        </is>
      </c>
      <c r="AA4090"/>
      <c r="AB4090" t="n">
        <v>1.3</v>
      </c>
      <c r="AC4090"/>
      <c r="AD4090"/>
      <c r="AE4090"/>
      <c r="AF4090"/>
      <c r="AG4090" t="inlineStr">
        <is>
          <t>ul/L</t>
        </is>
      </c>
      <c r="AH4090"/>
      <c r="AI4090"/>
      <c r="AJ4090"/>
      <c r="AK4090"/>
      <c r="AL4090"/>
      <c r="AM4090"/>
      <c r="AN4090"/>
      <c r="AO4090"/>
      <c r="AP4090"/>
      <c r="AQ4090"/>
      <c r="AR4090"/>
      <c r="AS4090"/>
      <c r="AT4090"/>
      <c r="AU4090"/>
      <c r="AV4090"/>
      <c r="AW4090"/>
      <c r="AX4090" t="inlineStr">
        <is>
          <t>Mortality</t>
        </is>
      </c>
      <c r="AY4090" t="inlineStr">
        <is>
          <t>Mortality</t>
        </is>
      </c>
      <c r="AZ4090" t="inlineStr">
        <is>
          <t>LC50</t>
        </is>
      </c>
      <c r="BA4090"/>
      <c r="BB4090" t="n">
        <v>4.0</v>
      </c>
      <c r="BC4090"/>
      <c r="BD4090"/>
      <c r="BE4090"/>
      <c r="BF4090"/>
      <c r="BG4090" t="inlineStr">
        <is>
          <t>Day(s)</t>
        </is>
      </c>
      <c r="BH4090"/>
      <c r="BI4090" t="inlineStr">
        <is>
          <t>DTXSID40108211</t>
        </is>
      </c>
      <c r="BJ4090" t="inlineStr">
        <is>
          <t>10.1577/1548-8659(1979)41[171:EOCFUI]2.0.CO;2</t>
        </is>
      </c>
      <c r="BK4090"/>
      <c r="BL4090"/>
      <c r="BM4090"/>
      <c r="BN4090"/>
      <c r="BO4090"/>
      <c r="BP4090"/>
      <c r="BQ4090"/>
      <c r="BR4090"/>
      <c r="BS4090"/>
      <c r="BT4090" t="inlineStr">
        <is>
          <t>--</t>
        </is>
      </c>
      <c r="BU4090"/>
      <c r="BV4090"/>
      <c r="BW4090"/>
      <c r="BX4090"/>
      <c r="BY4090"/>
      <c r="BZ4090"/>
      <c r="CA4090"/>
      <c r="CB4090"/>
      <c r="CC4090"/>
      <c r="CD4090"/>
      <c r="CE4090"/>
      <c r="CF4090"/>
      <c r="CG4090"/>
      <c r="CH4090"/>
      <c r="CI4090" t="inlineStr">
        <is>
          <t xml:space="preserve"> ALK/METHYL ORANGE// </t>
        </is>
      </c>
      <c r="CJ4090" t="inlineStr">
        <is>
          <t xml:space="preserve">   ALK/METHYL ORANGE// </t>
        </is>
      </c>
      <c r="CK4090" t="inlineStr">
        <is>
          <t>Skea,J.C., and H.A. Simonin</t>
        </is>
      </c>
      <c r="CL4090" t="n">
        <v>590.0</v>
      </c>
      <c r="CM4090" t="inlineStr">
        <is>
          <t>Evaluation of Cutrine for Use in Fish Culture</t>
        </is>
      </c>
      <c r="CN4090" t="inlineStr">
        <is>
          <t>Prog. Fish-Cult.41(4): 171-174</t>
        </is>
      </c>
      <c r="CO4090" t="n">
        <v>1979.0</v>
      </c>
      <c r="CP4090" t="inlineStr">
        <is>
          <t>Skea,J.C., and H.A. Simonin (1979). Evaluation of Cutrine for Use in Fish Culture. Prog. Fish-Cult., 41, (4), 171-174. doi:10.1577/1548-8659(1979)41[171:EOCFUI]2.0.CO;2. ECOREF#:590</t>
        </is>
      </c>
    </row>
    <row r="4091">
      <c r="A4091" t="n">
        <v>1.27743E7</v>
      </c>
      <c r="B4091" t="inlineStr">
        <is>
          <t>Corexit 7664</t>
        </is>
      </c>
      <c r="C4091"/>
      <c r="D4091" t="inlineStr">
        <is>
          <t>Unmeasured</t>
        </is>
      </c>
      <c r="E4091" t="inlineStr">
        <is>
          <t>Not coded</t>
        </is>
      </c>
      <c r="F4091"/>
      <c r="G4091"/>
      <c r="H4091"/>
      <c r="I4091"/>
      <c r="J4091"/>
      <c r="K4091"/>
      <c r="L4091" t="inlineStr">
        <is>
          <t>Pimephales promelas</t>
        </is>
      </c>
      <c r="M4091" t="inlineStr">
        <is>
          <t>Fathead Minnow</t>
        </is>
      </c>
      <c r="N4091"/>
      <c r="O4091"/>
      <c r="P4091"/>
      <c r="Q4091"/>
      <c r="R4091"/>
      <c r="S4091"/>
      <c r="T4091"/>
      <c r="U4091"/>
      <c r="V4091" t="inlineStr">
        <is>
          <t>Static</t>
        </is>
      </c>
      <c r="W4091" t="inlineStr">
        <is>
          <t>Fresh water</t>
        </is>
      </c>
      <c r="X4091" t="inlineStr">
        <is>
          <t>Lab</t>
        </is>
      </c>
      <c r="Y4091"/>
      <c r="Z4091" t="inlineStr">
        <is>
          <t>Formulation</t>
        </is>
      </c>
      <c r="AA4091"/>
      <c r="AB4091" t="n">
        <v>3200.0</v>
      </c>
      <c r="AC4091"/>
      <c r="AD4091"/>
      <c r="AE4091"/>
      <c r="AF4091"/>
      <c r="AG4091" t="inlineStr">
        <is>
          <t>AI mg/L</t>
        </is>
      </c>
      <c r="AH4091"/>
      <c r="AI4091"/>
      <c r="AJ4091"/>
      <c r="AK4091"/>
      <c r="AL4091"/>
      <c r="AM4091"/>
      <c r="AN4091"/>
      <c r="AO4091"/>
      <c r="AP4091"/>
      <c r="AQ4091"/>
      <c r="AR4091"/>
      <c r="AS4091"/>
      <c r="AT4091"/>
      <c r="AU4091"/>
      <c r="AV4091"/>
      <c r="AW4091"/>
      <c r="AX4091" t="inlineStr">
        <is>
          <t>Mortality</t>
        </is>
      </c>
      <c r="AY4091" t="inlineStr">
        <is>
          <t>Mortality</t>
        </is>
      </c>
      <c r="AZ4091" t="inlineStr">
        <is>
          <t>LC50</t>
        </is>
      </c>
      <c r="BA4091"/>
      <c r="BB4091" t="n">
        <v>4.0</v>
      </c>
      <c r="BC4091"/>
      <c r="BD4091"/>
      <c r="BE4091"/>
      <c r="BF4091"/>
      <c r="BG4091" t="inlineStr">
        <is>
          <t>Day(s)</t>
        </is>
      </c>
      <c r="BH4091"/>
      <c r="BI4091" t="inlineStr">
        <is>
          <t>DTXSID00108212</t>
        </is>
      </c>
      <c r="BJ4091"/>
      <c r="BK4091"/>
      <c r="BL4091"/>
      <c r="BM4091"/>
      <c r="BN4091"/>
      <c r="BO4091"/>
      <c r="BP4091"/>
      <c r="BQ4091"/>
      <c r="BR4091"/>
      <c r="BS4091"/>
      <c r="BT4091" t="inlineStr">
        <is>
          <t>--</t>
        </is>
      </c>
      <c r="BU4091"/>
      <c r="BV4091"/>
      <c r="BW4091"/>
      <c r="BX4091"/>
      <c r="BY4091"/>
      <c r="BZ4091"/>
      <c r="CA4091"/>
      <c r="CB4091"/>
      <c r="CC4091"/>
      <c r="CD4091"/>
      <c r="CE4091"/>
      <c r="CF4091"/>
      <c r="CG4091"/>
      <c r="CH4091"/>
      <c r="CI4091" t="inlineStr">
        <is>
          <t xml:space="preserve"> AERATED// </t>
        </is>
      </c>
      <c r="CJ4091" t="inlineStr">
        <is>
          <t xml:space="preserve">   AERATED// </t>
        </is>
      </c>
      <c r="CK4091" t="inlineStr">
        <is>
          <t>Zillich,J.</t>
        </is>
      </c>
      <c r="CL4091" t="n">
        <v>959.0</v>
      </c>
      <c r="CM4091" t="inlineStr">
        <is>
          <t>A Biological Evaluation of Six Chemicals Used to Disperse Oil Spills</t>
        </is>
      </c>
      <c r="CN4091" t="inlineStr">
        <is>
          <t>Michigan Dep.Natural Resour., Water Resour.Commiss., Lansing, MI:12 p.</t>
        </is>
      </c>
      <c r="CO4091" t="n">
        <v>1969.0</v>
      </c>
      <c r="CP4091" t="inlineStr">
        <is>
          <t>Zillich,J. (1969). A Biological Evaluation of Six Chemicals Used to Disperse Oil Spills. Michigan Dep.Natural Resour., Water Resour.Commiss., Lansing, MI, 12 p. ECOREF#:959</t>
        </is>
      </c>
    </row>
    <row r="4092">
      <c r="A4092" t="n">
        <v>1.2789036E7</v>
      </c>
      <c r="B4092" t="inlineStr">
        <is>
          <t>Chlordane (Technical Grade)</t>
        </is>
      </c>
      <c r="C4092"/>
      <c r="D4092" t="inlineStr">
        <is>
          <t>Not reported</t>
        </is>
      </c>
      <c r="E4092" t="inlineStr">
        <is>
          <t>Not coded</t>
        </is>
      </c>
      <c r="F4092"/>
      <c r="G4092" t="n">
        <v>100.0</v>
      </c>
      <c r="H4092"/>
      <c r="I4092"/>
      <c r="J4092"/>
      <c r="K4092"/>
      <c r="L4092" t="inlineStr">
        <is>
          <t>Pimephales promelas</t>
        </is>
      </c>
      <c r="M4092" t="inlineStr">
        <is>
          <t>Fathead Minnow</t>
        </is>
      </c>
      <c r="N4092"/>
      <c r="O4092"/>
      <c r="P4092"/>
      <c r="Q4092"/>
      <c r="R4092"/>
      <c r="S4092"/>
      <c r="T4092"/>
      <c r="U4092"/>
      <c r="V4092" t="inlineStr">
        <is>
          <t>Static</t>
        </is>
      </c>
      <c r="W4092" t="inlineStr">
        <is>
          <t>Fresh water</t>
        </is>
      </c>
      <c r="X4092" t="inlineStr">
        <is>
          <t>Lab</t>
        </is>
      </c>
      <c r="Y4092"/>
      <c r="Z4092" t="inlineStr">
        <is>
          <t>Active ingredient</t>
        </is>
      </c>
      <c r="AA4092"/>
      <c r="AB4092" t="n">
        <v>0.115</v>
      </c>
      <c r="AC4092"/>
      <c r="AD4092" t="n">
        <v>0.062</v>
      </c>
      <c r="AE4092"/>
      <c r="AF4092" t="n">
        <v>0.214</v>
      </c>
      <c r="AG4092" t="inlineStr">
        <is>
          <t>AI mg/L</t>
        </is>
      </c>
      <c r="AH4092"/>
      <c r="AI4092"/>
      <c r="AJ4092"/>
      <c r="AK4092"/>
      <c r="AL4092"/>
      <c r="AM4092"/>
      <c r="AN4092"/>
      <c r="AO4092"/>
      <c r="AP4092"/>
      <c r="AQ4092"/>
      <c r="AR4092"/>
      <c r="AS4092"/>
      <c r="AT4092"/>
      <c r="AU4092"/>
      <c r="AV4092"/>
      <c r="AW4092"/>
      <c r="AX4092" t="inlineStr">
        <is>
          <t>Mortality</t>
        </is>
      </c>
      <c r="AY4092" t="inlineStr">
        <is>
          <t>Mortality</t>
        </is>
      </c>
      <c r="AZ4092" t="inlineStr">
        <is>
          <t>LC50</t>
        </is>
      </c>
      <c r="BA4092"/>
      <c r="BB4092" t="n">
        <v>4.0</v>
      </c>
      <c r="BC4092"/>
      <c r="BD4092"/>
      <c r="BE4092"/>
      <c r="BF4092"/>
      <c r="BG4092" t="inlineStr">
        <is>
          <t>Day(s)</t>
        </is>
      </c>
      <c r="BH4092" t="inlineStr">
        <is>
          <t>Pure</t>
        </is>
      </c>
      <c r="BI4092" t="inlineStr">
        <is>
          <t>DTXSID5023954</t>
        </is>
      </c>
      <c r="BJ4092"/>
      <c r="BK4092"/>
      <c r="BL4092"/>
      <c r="BM4092"/>
      <c r="BN4092"/>
      <c r="BO4092"/>
      <c r="BP4092"/>
      <c r="BQ4092"/>
      <c r="BR4092"/>
      <c r="BS4092"/>
      <c r="BT4092" t="inlineStr">
        <is>
          <t>--</t>
        </is>
      </c>
      <c r="BU4092"/>
      <c r="BV4092"/>
      <c r="BW4092"/>
      <c r="BX4092"/>
      <c r="BY4092"/>
      <c r="BZ4092"/>
      <c r="CA4092"/>
      <c r="CB4092"/>
      <c r="CC4092"/>
      <c r="CD4092"/>
      <c r="CE4092"/>
      <c r="CF4092"/>
      <c r="CG4092"/>
      <c r="CH4092"/>
      <c r="CI4092"/>
      <c r="CJ4092"/>
      <c r="CK4092" t="inlineStr">
        <is>
          <t>Mayer,F.L.,Jr., and M.R. Ellersieck</t>
        </is>
      </c>
      <c r="CL4092" t="n">
        <v>6797.0</v>
      </c>
      <c r="CM4092" t="inlineStr">
        <is>
          <t>Manual of Acute Toxicity: Interpretation and Data Base for 410 Chemicals and 66 Species of Freshwater Animals</t>
        </is>
      </c>
      <c r="CN4092" t="inlineStr">
        <is>
          <t>USDI Fish and Wildlife Service, Publication No.160, Washington, DC:505 p.</t>
        </is>
      </c>
      <c r="CO4092" t="n">
        <v>1986.0</v>
      </c>
      <c r="CP4092" t="inlineStr">
        <is>
          <t>Mayer,F.L.,Jr., and M.R. Ellersieck (1986). Manual of Acute Toxicity: Interpretation and Data Base for 410 Chemicals and 66 Species of Freshwater Animals. USDI Fish and Wildlife Service, Publication No.160, Washington, DC, 505 p. ECOREF#:6797</t>
        </is>
      </c>
    </row>
    <row r="4093">
      <c r="A4093" t="n">
        <v>1.2789036E7</v>
      </c>
      <c r="B4093" t="inlineStr">
        <is>
          <t>Chlordane (Technical Grade)</t>
        </is>
      </c>
      <c r="C4093" t="inlineStr">
        <is>
          <t>Technical grade, technical product, technical formulation</t>
        </is>
      </c>
      <c r="D4093" t="inlineStr">
        <is>
          <t>Measured</t>
        </is>
      </c>
      <c r="E4093" t="inlineStr">
        <is>
          <t>Not coded</t>
        </is>
      </c>
      <c r="F4093"/>
      <c r="G4093"/>
      <c r="H4093"/>
      <c r="I4093"/>
      <c r="J4093"/>
      <c r="K4093"/>
      <c r="L4093" t="inlineStr">
        <is>
          <t>Pimephales promelas</t>
        </is>
      </c>
      <c r="M4093" t="inlineStr">
        <is>
          <t>Fathead Minnow</t>
        </is>
      </c>
      <c r="N4093" t="inlineStr">
        <is>
          <t>Juvenile</t>
        </is>
      </c>
      <c r="O4093"/>
      <c r="P4093" t="n">
        <v>3.0</v>
      </c>
      <c r="Q4093"/>
      <c r="R4093"/>
      <c r="S4093"/>
      <c r="T4093"/>
      <c r="U4093" t="inlineStr">
        <is>
          <t>Month(s)</t>
        </is>
      </c>
      <c r="V4093" t="inlineStr">
        <is>
          <t>Flow-through</t>
        </is>
      </c>
      <c r="W4093" t="inlineStr">
        <is>
          <t>Fresh water</t>
        </is>
      </c>
      <c r="X4093" t="inlineStr">
        <is>
          <t>Lab</t>
        </is>
      </c>
      <c r="Y4093"/>
      <c r="Z4093" t="inlineStr">
        <is>
          <t>Active ingredient</t>
        </is>
      </c>
      <c r="AA4093"/>
      <c r="AB4093" t="n">
        <v>0.0369</v>
      </c>
      <c r="AC4093"/>
      <c r="AD4093" t="n">
        <v>0.033</v>
      </c>
      <c r="AE4093"/>
      <c r="AF4093" t="n">
        <v>0.0413</v>
      </c>
      <c r="AG4093" t="inlineStr">
        <is>
          <t>AI mg/L</t>
        </is>
      </c>
      <c r="AH4093"/>
      <c r="AI4093"/>
      <c r="AJ4093"/>
      <c r="AK4093"/>
      <c r="AL4093"/>
      <c r="AM4093"/>
      <c r="AN4093"/>
      <c r="AO4093"/>
      <c r="AP4093"/>
      <c r="AQ4093"/>
      <c r="AR4093"/>
      <c r="AS4093"/>
      <c r="AT4093"/>
      <c r="AU4093"/>
      <c r="AV4093"/>
      <c r="AW4093"/>
      <c r="AX4093" t="inlineStr">
        <is>
          <t>Mortality</t>
        </is>
      </c>
      <c r="AY4093" t="inlineStr">
        <is>
          <t>Mortality</t>
        </is>
      </c>
      <c r="AZ4093" t="inlineStr">
        <is>
          <t>LC50</t>
        </is>
      </c>
      <c r="BA4093"/>
      <c r="BB4093" t="n">
        <v>4.0</v>
      </c>
      <c r="BC4093"/>
      <c r="BD4093"/>
      <c r="BE4093"/>
      <c r="BF4093"/>
      <c r="BG4093" t="inlineStr">
        <is>
          <t>Day(s)</t>
        </is>
      </c>
      <c r="BH4093"/>
      <c r="BI4093" t="inlineStr">
        <is>
          <t>DTXSID5023954</t>
        </is>
      </c>
      <c r="BJ4093"/>
      <c r="BK4093"/>
      <c r="BL4093"/>
      <c r="BM4093"/>
      <c r="BN4093"/>
      <c r="BO4093"/>
      <c r="BP4093"/>
      <c r="BQ4093"/>
      <c r="BR4093"/>
      <c r="BS4093"/>
      <c r="BT4093" t="inlineStr">
        <is>
          <t>--</t>
        </is>
      </c>
      <c r="BU4093"/>
      <c r="BV4093"/>
      <c r="BW4093"/>
      <c r="BX4093"/>
      <c r="BY4093"/>
      <c r="BZ4093"/>
      <c r="CA4093"/>
      <c r="CB4093"/>
      <c r="CC4093"/>
      <c r="CD4093"/>
      <c r="CE4093"/>
      <c r="CF4093"/>
      <c r="CG4093"/>
      <c r="CH4093"/>
      <c r="CI4093" t="inlineStr">
        <is>
          <t xml:space="preserve"> WQCD/THE CHD '80 WQCD DATA POINT DIFFERS DUE TO ROUNDING//</t>
        </is>
      </c>
      <c r="CJ4093" t="inlineStr">
        <is>
          <t xml:space="preserve">   WQCD/THE CHD '80 WQCD DATA POINT DIFFERS DUE TO ROUNDING//</t>
        </is>
      </c>
      <c r="CK4093" t="inlineStr">
        <is>
          <t>Cardwell,R.D., D.G. Foreman, T.R. Payne, and D.J. Wilbur</t>
        </is>
      </c>
      <c r="CL4093" t="n">
        <v>989.0</v>
      </c>
      <c r="CM4093" t="inlineStr">
        <is>
          <t>Acute and Chronic Toxicity of Chlordane to Fish and Invertebrates</t>
        </is>
      </c>
      <c r="CN4093" t="inlineStr">
        <is>
          <t>EPA-600/3-77-019, U.S.EPA, Duluth, MN:126 p.</t>
        </is>
      </c>
      <c r="CO4093" t="n">
        <v>1977.0</v>
      </c>
      <c r="CP4093" t="inlineStr">
        <is>
          <t>Cardwell,R.D., D.G. Foreman, T.R. Payne, and D.J. Wilbur (1977). Acute and Chronic Toxicity of Chlordane to Fish and Invertebrates. EPA-600/3-77-019, U.S.EPA, Duluth, MN, 126 p. ECOREF#:989</t>
        </is>
      </c>
    </row>
    <row r="4094">
      <c r="A4094" t="n">
        <v>1.2789036E7</v>
      </c>
      <c r="B4094" t="inlineStr">
        <is>
          <t>Chlordane (Technical Grade)</t>
        </is>
      </c>
      <c r="C4094"/>
      <c r="D4094" t="inlineStr">
        <is>
          <t>Not reported</t>
        </is>
      </c>
      <c r="E4094" t="inlineStr">
        <is>
          <t>Not coded</t>
        </is>
      </c>
      <c r="F4094"/>
      <c r="G4094" t="n">
        <v>100.0</v>
      </c>
      <c r="H4094"/>
      <c r="I4094"/>
      <c r="J4094"/>
      <c r="K4094"/>
      <c r="L4094" t="inlineStr">
        <is>
          <t>Pimephales promelas</t>
        </is>
      </c>
      <c r="M4094" t="inlineStr">
        <is>
          <t>Fathead Minnow</t>
        </is>
      </c>
      <c r="N4094"/>
      <c r="O4094"/>
      <c r="P4094"/>
      <c r="Q4094"/>
      <c r="R4094"/>
      <c r="S4094"/>
      <c r="T4094"/>
      <c r="U4094"/>
      <c r="V4094" t="inlineStr">
        <is>
          <t>Static</t>
        </is>
      </c>
      <c r="W4094" t="inlineStr">
        <is>
          <t>Fresh water</t>
        </is>
      </c>
      <c r="X4094" t="inlineStr">
        <is>
          <t>Lab</t>
        </is>
      </c>
      <c r="Y4094"/>
      <c r="Z4094" t="inlineStr">
        <is>
          <t>Active ingredient</t>
        </is>
      </c>
      <c r="AA4094"/>
      <c r="AB4094" t="n">
        <v>0.0248</v>
      </c>
      <c r="AC4094"/>
      <c r="AD4094"/>
      <c r="AE4094"/>
      <c r="AF4094"/>
      <c r="AG4094" t="inlineStr">
        <is>
          <t>AI mg/L</t>
        </is>
      </c>
      <c r="AH4094"/>
      <c r="AI4094"/>
      <c r="AJ4094"/>
      <c r="AK4094"/>
      <c r="AL4094"/>
      <c r="AM4094"/>
      <c r="AN4094"/>
      <c r="AO4094"/>
      <c r="AP4094"/>
      <c r="AQ4094"/>
      <c r="AR4094"/>
      <c r="AS4094"/>
      <c r="AT4094"/>
      <c r="AU4094"/>
      <c r="AV4094"/>
      <c r="AW4094"/>
      <c r="AX4094" t="inlineStr">
        <is>
          <t>Mortality</t>
        </is>
      </c>
      <c r="AY4094" t="inlineStr">
        <is>
          <t>Mortality</t>
        </is>
      </c>
      <c r="AZ4094" t="inlineStr">
        <is>
          <t>LC50</t>
        </is>
      </c>
      <c r="BA4094"/>
      <c r="BB4094" t="n">
        <v>4.0</v>
      </c>
      <c r="BC4094"/>
      <c r="BD4094"/>
      <c r="BE4094"/>
      <c r="BF4094"/>
      <c r="BG4094" t="inlineStr">
        <is>
          <t>Day(s)</t>
        </is>
      </c>
      <c r="BH4094" t="inlineStr">
        <is>
          <t>Pure</t>
        </is>
      </c>
      <c r="BI4094" t="inlineStr">
        <is>
          <t>DTXSID5023954</t>
        </is>
      </c>
      <c r="BJ4094"/>
      <c r="BK4094"/>
      <c r="BL4094"/>
      <c r="BM4094"/>
      <c r="BN4094"/>
      <c r="BO4094"/>
      <c r="BP4094"/>
      <c r="BQ4094"/>
      <c r="BR4094"/>
      <c r="BS4094"/>
      <c r="BT4094" t="inlineStr">
        <is>
          <t>--</t>
        </is>
      </c>
      <c r="BU4094"/>
      <c r="BV4094"/>
      <c r="BW4094"/>
      <c r="BX4094"/>
      <c r="BY4094"/>
      <c r="BZ4094"/>
      <c r="CA4094"/>
      <c r="CB4094"/>
      <c r="CC4094"/>
      <c r="CD4094"/>
      <c r="CE4094"/>
      <c r="CF4094"/>
      <c r="CG4094"/>
      <c r="CH4094"/>
      <c r="CI4094"/>
      <c r="CJ4094"/>
      <c r="CK4094" t="inlineStr">
        <is>
          <t>Mayer,F.L.,Jr., and M.R. Ellersieck</t>
        </is>
      </c>
      <c r="CL4094" t="n">
        <v>6797.0</v>
      </c>
      <c r="CM4094" t="inlineStr">
        <is>
          <t>Manual of Acute Toxicity: Interpretation and Data Base for 410 Chemicals and 66 Species of Freshwater Animals</t>
        </is>
      </c>
      <c r="CN4094" t="inlineStr">
        <is>
          <t>USDI Fish and Wildlife Service, Publication No.160, Washington, DC:505 p.</t>
        </is>
      </c>
      <c r="CO4094" t="n">
        <v>1986.0</v>
      </c>
      <c r="CP4094" t="inlineStr">
        <is>
          <t>Mayer,F.L.,Jr., and M.R. Ellersieck (1986). Manual of Acute Toxicity: Interpretation and Data Base for 410 Chemicals and 66 Species of Freshwater Animals. USDI Fish and Wildlife Service, Publication No.160, Washington, DC, 505 p. ECOREF#:6797</t>
        </is>
      </c>
    </row>
    <row r="4095">
      <c r="A4095" t="n">
        <v>1.2789036E7</v>
      </c>
      <c r="B4095" t="inlineStr">
        <is>
          <t>Chlordane (Technical Grade)</t>
        </is>
      </c>
      <c r="C4095"/>
      <c r="D4095" t="inlineStr">
        <is>
          <t>Not reported</t>
        </is>
      </c>
      <c r="E4095" t="inlineStr">
        <is>
          <t>Not coded</t>
        </is>
      </c>
      <c r="F4095"/>
      <c r="G4095" t="n">
        <v>100.0</v>
      </c>
      <c r="H4095"/>
      <c r="I4095"/>
      <c r="J4095"/>
      <c r="K4095"/>
      <c r="L4095" t="inlineStr">
        <is>
          <t>Pimephales promelas</t>
        </is>
      </c>
      <c r="M4095" t="inlineStr">
        <is>
          <t>Fathead Minnow</t>
        </is>
      </c>
      <c r="N4095"/>
      <c r="O4095"/>
      <c r="P4095"/>
      <c r="Q4095"/>
      <c r="R4095"/>
      <c r="S4095"/>
      <c r="T4095"/>
      <c r="U4095"/>
      <c r="V4095" t="inlineStr">
        <is>
          <t>Static</t>
        </is>
      </c>
      <c r="W4095" t="inlineStr">
        <is>
          <t>Fresh water</t>
        </is>
      </c>
      <c r="X4095" t="inlineStr">
        <is>
          <t>Lab</t>
        </is>
      </c>
      <c r="Y4095"/>
      <c r="Z4095" t="inlineStr">
        <is>
          <t>Active ingredient</t>
        </is>
      </c>
      <c r="AA4095"/>
      <c r="AB4095" t="n">
        <v>0.056</v>
      </c>
      <c r="AC4095"/>
      <c r="AD4095" t="n">
        <v>0.0281</v>
      </c>
      <c r="AE4095"/>
      <c r="AF4095" t="n">
        <v>0.112</v>
      </c>
      <c r="AG4095" t="inlineStr">
        <is>
          <t>AI mg/L</t>
        </is>
      </c>
      <c r="AH4095"/>
      <c r="AI4095"/>
      <c r="AJ4095"/>
      <c r="AK4095"/>
      <c r="AL4095"/>
      <c r="AM4095"/>
      <c r="AN4095"/>
      <c r="AO4095"/>
      <c r="AP4095"/>
      <c r="AQ4095"/>
      <c r="AR4095"/>
      <c r="AS4095"/>
      <c r="AT4095"/>
      <c r="AU4095"/>
      <c r="AV4095"/>
      <c r="AW4095"/>
      <c r="AX4095" t="inlineStr">
        <is>
          <t>Mortality</t>
        </is>
      </c>
      <c r="AY4095" t="inlineStr">
        <is>
          <t>Mortality</t>
        </is>
      </c>
      <c r="AZ4095" t="inlineStr">
        <is>
          <t>LC50</t>
        </is>
      </c>
      <c r="BA4095"/>
      <c r="BB4095" t="n">
        <v>4.0</v>
      </c>
      <c r="BC4095"/>
      <c r="BD4095"/>
      <c r="BE4095"/>
      <c r="BF4095"/>
      <c r="BG4095" t="inlineStr">
        <is>
          <t>Day(s)</t>
        </is>
      </c>
      <c r="BH4095" t="inlineStr">
        <is>
          <t>Pure</t>
        </is>
      </c>
      <c r="BI4095" t="inlineStr">
        <is>
          <t>DTXSID5023954</t>
        </is>
      </c>
      <c r="BJ4095"/>
      <c r="BK4095"/>
      <c r="BL4095"/>
      <c r="BM4095"/>
      <c r="BN4095"/>
      <c r="BO4095"/>
      <c r="BP4095"/>
      <c r="BQ4095"/>
      <c r="BR4095"/>
      <c r="BS4095"/>
      <c r="BT4095" t="inlineStr">
        <is>
          <t>--</t>
        </is>
      </c>
      <c r="BU4095"/>
      <c r="BV4095"/>
      <c r="BW4095"/>
      <c r="BX4095"/>
      <c r="BY4095"/>
      <c r="BZ4095"/>
      <c r="CA4095"/>
      <c r="CB4095"/>
      <c r="CC4095"/>
      <c r="CD4095"/>
      <c r="CE4095"/>
      <c r="CF4095"/>
      <c r="CG4095"/>
      <c r="CH4095"/>
      <c r="CI4095"/>
      <c r="CJ4095"/>
      <c r="CK4095" t="inlineStr">
        <is>
          <t>Mayer,F.L.,Jr., and M.R. Ellersieck</t>
        </is>
      </c>
      <c r="CL4095" t="n">
        <v>6797.0</v>
      </c>
      <c r="CM4095" t="inlineStr">
        <is>
          <t>Manual of Acute Toxicity: Interpretation and Data Base for 410 Chemicals and 66 Species of Freshwater Animals</t>
        </is>
      </c>
      <c r="CN4095" t="inlineStr">
        <is>
          <t>USDI Fish and Wildlife Service, Publication No.160, Washington, DC:505 p.</t>
        </is>
      </c>
      <c r="CO4095" t="n">
        <v>1986.0</v>
      </c>
      <c r="CP4095" t="inlineStr">
        <is>
          <t>Mayer,F.L.,Jr., and M.R. Ellersieck (1986). Manual of Acute Toxicity: Interpretation and Data Base for 410 Chemicals and 66 Species of Freshwater Animals. USDI Fish and Wildlife Service, Publication No.160, Washington, DC, 505 p. ECOREF#:6797</t>
        </is>
      </c>
    </row>
    <row r="4096">
      <c r="A4096" t="n">
        <v>1.2797874E7</v>
      </c>
      <c r="B4096" t="inlineStr">
        <is>
          <t>Houghtosafe 1120</t>
        </is>
      </c>
      <c r="C4096"/>
      <c r="D4096" t="inlineStr">
        <is>
          <t>Not reported</t>
        </is>
      </c>
      <c r="E4096" t="inlineStr">
        <is>
          <t>Not coded</t>
        </is>
      </c>
      <c r="F4096"/>
      <c r="G4096" t="n">
        <v>100.0</v>
      </c>
      <c r="H4096"/>
      <c r="I4096"/>
      <c r="J4096"/>
      <c r="K4096"/>
      <c r="L4096" t="inlineStr">
        <is>
          <t>Pimephales promelas</t>
        </is>
      </c>
      <c r="M4096" t="inlineStr">
        <is>
          <t>Fathead Minnow</t>
        </is>
      </c>
      <c r="N4096"/>
      <c r="O4096"/>
      <c r="P4096"/>
      <c r="Q4096"/>
      <c r="R4096"/>
      <c r="S4096"/>
      <c r="T4096"/>
      <c r="U4096"/>
      <c r="V4096" t="inlineStr">
        <is>
          <t>Flow-through</t>
        </is>
      </c>
      <c r="W4096" t="inlineStr">
        <is>
          <t>Fresh water</t>
        </is>
      </c>
      <c r="X4096" t="inlineStr">
        <is>
          <t>Lab</t>
        </is>
      </c>
      <c r="Y4096"/>
      <c r="Z4096" t="inlineStr">
        <is>
          <t>Active ingredient</t>
        </is>
      </c>
      <c r="AA4096"/>
      <c r="AB4096" t="n">
        <v>17.0</v>
      </c>
      <c r="AC4096"/>
      <c r="AD4096" t="n">
        <v>14.0</v>
      </c>
      <c r="AE4096"/>
      <c r="AF4096" t="n">
        <v>21.0</v>
      </c>
      <c r="AG4096" t="inlineStr">
        <is>
          <t>AI mg/L</t>
        </is>
      </c>
      <c r="AH4096"/>
      <c r="AI4096"/>
      <c r="AJ4096"/>
      <c r="AK4096"/>
      <c r="AL4096"/>
      <c r="AM4096"/>
      <c r="AN4096"/>
      <c r="AO4096"/>
      <c r="AP4096"/>
      <c r="AQ4096"/>
      <c r="AR4096"/>
      <c r="AS4096"/>
      <c r="AT4096"/>
      <c r="AU4096"/>
      <c r="AV4096"/>
      <c r="AW4096"/>
      <c r="AX4096" t="inlineStr">
        <is>
          <t>Mortality</t>
        </is>
      </c>
      <c r="AY4096" t="inlineStr">
        <is>
          <t>Mortality</t>
        </is>
      </c>
      <c r="AZ4096" t="inlineStr">
        <is>
          <t>LC50</t>
        </is>
      </c>
      <c r="BA4096"/>
      <c r="BB4096" t="n">
        <v>4.0</v>
      </c>
      <c r="BC4096"/>
      <c r="BD4096"/>
      <c r="BE4096"/>
      <c r="BF4096"/>
      <c r="BG4096" t="inlineStr">
        <is>
          <t>Day(s)</t>
        </is>
      </c>
      <c r="BH4096" t="inlineStr">
        <is>
          <t>Liquid</t>
        </is>
      </c>
      <c r="BI4096" t="inlineStr">
        <is>
          <t>DTXSID30108220</t>
        </is>
      </c>
      <c r="BJ4096"/>
      <c r="BK4096"/>
      <c r="BL4096"/>
      <c r="BM4096"/>
      <c r="BN4096"/>
      <c r="BO4096"/>
      <c r="BP4096"/>
      <c r="BQ4096"/>
      <c r="BR4096"/>
      <c r="BS4096"/>
      <c r="BT4096" t="inlineStr">
        <is>
          <t>--</t>
        </is>
      </c>
      <c r="BU4096"/>
      <c r="BV4096"/>
      <c r="BW4096"/>
      <c r="BX4096"/>
      <c r="BY4096"/>
      <c r="BZ4096"/>
      <c r="CA4096"/>
      <c r="CB4096"/>
      <c r="CC4096"/>
      <c r="CD4096"/>
      <c r="CE4096"/>
      <c r="CF4096"/>
      <c r="CG4096"/>
      <c r="CH4096"/>
      <c r="CI4096"/>
      <c r="CJ4096"/>
      <c r="CK4096" t="inlineStr">
        <is>
          <t>Mayer,F.L.,Jr., and M.R. Ellersieck</t>
        </is>
      </c>
      <c r="CL4096" t="n">
        <v>6797.0</v>
      </c>
      <c r="CM4096" t="inlineStr">
        <is>
          <t>Manual of Acute Toxicity: Interpretation and Data Base for 410 Chemicals and 66 Species of Freshwater Animals</t>
        </is>
      </c>
      <c r="CN4096" t="inlineStr">
        <is>
          <t>USDI Fish and Wildlife Service, Publication No.160, Washington, DC:505 p.</t>
        </is>
      </c>
      <c r="CO4096" t="n">
        <v>1986.0</v>
      </c>
      <c r="CP4096" t="inlineStr">
        <is>
          <t>Mayer,F.L.,Jr., and M.R. Ellersieck (1986). Manual of Acute Toxicity: Interpretation and Data Base for 410 Chemicals and 66 Species of Freshwater Animals. USDI Fish and Wildlife Service, Publication No.160, Washington, DC, 505 p. ECOREF#:6797</t>
        </is>
      </c>
    </row>
    <row r="4097">
      <c r="A4097" t="n">
        <v>1.2797874E7</v>
      </c>
      <c r="B4097" t="inlineStr">
        <is>
          <t>Houghtosafe 1120</t>
        </is>
      </c>
      <c r="C4097"/>
      <c r="D4097" t="inlineStr">
        <is>
          <t>Not reported</t>
        </is>
      </c>
      <c r="E4097" t="inlineStr">
        <is>
          <t>Not coded</t>
        </is>
      </c>
      <c r="F4097"/>
      <c r="G4097" t="n">
        <v>100.0</v>
      </c>
      <c r="H4097"/>
      <c r="I4097"/>
      <c r="J4097"/>
      <c r="K4097"/>
      <c r="L4097" t="inlineStr">
        <is>
          <t>Pimephales promelas</t>
        </is>
      </c>
      <c r="M4097" t="inlineStr">
        <is>
          <t>Fathead Minnow</t>
        </is>
      </c>
      <c r="N4097"/>
      <c r="O4097"/>
      <c r="P4097"/>
      <c r="Q4097"/>
      <c r="R4097"/>
      <c r="S4097"/>
      <c r="T4097"/>
      <c r="U4097"/>
      <c r="V4097" t="inlineStr">
        <is>
          <t>Static</t>
        </is>
      </c>
      <c r="W4097" t="inlineStr">
        <is>
          <t>Fresh water</t>
        </is>
      </c>
      <c r="X4097" t="inlineStr">
        <is>
          <t>Lab</t>
        </is>
      </c>
      <c r="Y4097"/>
      <c r="Z4097" t="inlineStr">
        <is>
          <t>Active ingredient</t>
        </is>
      </c>
      <c r="AA4097"/>
      <c r="AB4097" t="n">
        <v>35.0</v>
      </c>
      <c r="AC4097"/>
      <c r="AD4097" t="n">
        <v>24.0</v>
      </c>
      <c r="AE4097"/>
      <c r="AF4097" t="n">
        <v>49.0</v>
      </c>
      <c r="AG4097" t="inlineStr">
        <is>
          <t>AI mg/L</t>
        </is>
      </c>
      <c r="AH4097"/>
      <c r="AI4097"/>
      <c r="AJ4097"/>
      <c r="AK4097"/>
      <c r="AL4097"/>
      <c r="AM4097"/>
      <c r="AN4097"/>
      <c r="AO4097"/>
      <c r="AP4097"/>
      <c r="AQ4097"/>
      <c r="AR4097"/>
      <c r="AS4097"/>
      <c r="AT4097"/>
      <c r="AU4097"/>
      <c r="AV4097"/>
      <c r="AW4097"/>
      <c r="AX4097" t="inlineStr">
        <is>
          <t>Mortality</t>
        </is>
      </c>
      <c r="AY4097" t="inlineStr">
        <is>
          <t>Mortality</t>
        </is>
      </c>
      <c r="AZ4097" t="inlineStr">
        <is>
          <t>LC50</t>
        </is>
      </c>
      <c r="BA4097"/>
      <c r="BB4097" t="n">
        <v>4.0</v>
      </c>
      <c r="BC4097"/>
      <c r="BD4097"/>
      <c r="BE4097"/>
      <c r="BF4097"/>
      <c r="BG4097" t="inlineStr">
        <is>
          <t>Day(s)</t>
        </is>
      </c>
      <c r="BH4097" t="inlineStr">
        <is>
          <t>Liquid</t>
        </is>
      </c>
      <c r="BI4097" t="inlineStr">
        <is>
          <t>DTXSID30108220</t>
        </is>
      </c>
      <c r="BJ4097"/>
      <c r="BK4097"/>
      <c r="BL4097"/>
      <c r="BM4097"/>
      <c r="BN4097"/>
      <c r="BO4097"/>
      <c r="BP4097"/>
      <c r="BQ4097"/>
      <c r="BR4097"/>
      <c r="BS4097"/>
      <c r="BT4097" t="inlineStr">
        <is>
          <t>--</t>
        </is>
      </c>
      <c r="BU4097"/>
      <c r="BV4097"/>
      <c r="BW4097"/>
      <c r="BX4097"/>
      <c r="BY4097"/>
      <c r="BZ4097"/>
      <c r="CA4097"/>
      <c r="CB4097"/>
      <c r="CC4097"/>
      <c r="CD4097"/>
      <c r="CE4097"/>
      <c r="CF4097"/>
      <c r="CG4097"/>
      <c r="CH4097"/>
      <c r="CI4097"/>
      <c r="CJ4097"/>
      <c r="CK4097" t="inlineStr">
        <is>
          <t>Mayer,F.L.,Jr., and M.R. Ellersieck</t>
        </is>
      </c>
      <c r="CL4097" t="n">
        <v>6797.0</v>
      </c>
      <c r="CM4097" t="inlineStr">
        <is>
          <t>Manual of Acute Toxicity: Interpretation and Data Base for 410 Chemicals and 66 Species of Freshwater Animals</t>
        </is>
      </c>
      <c r="CN4097" t="inlineStr">
        <is>
          <t>USDI Fish and Wildlife Service, Publication No.160, Washington, DC:505 p.</t>
        </is>
      </c>
      <c r="CO4097" t="n">
        <v>1986.0</v>
      </c>
      <c r="CP4097" t="inlineStr">
        <is>
          <t>Mayer,F.L.,Jr., and M.R. Ellersieck (1986). Manual of Acute Toxicity: Interpretation and Data Base for 410 Chemicals and 66 Species of Freshwater Animals. USDI Fish and Wildlife Service, Publication No.160, Washington, DC, 505 p. ECOREF#:6797</t>
        </is>
      </c>
    </row>
    <row r="4098">
      <c r="A4098" t="n">
        <v>1.3071799E7</v>
      </c>
      <c r="B4098" t="inlineStr">
        <is>
          <t>Phosphorodithioic acid S-[[(1,1-dimethylethyl)thio]O,O-diethylmethyl]ester</t>
        </is>
      </c>
      <c r="C4098"/>
      <c r="D4098" t="inlineStr">
        <is>
          <t>Not reported</t>
        </is>
      </c>
      <c r="E4098" t="inlineStr">
        <is>
          <t>Not coded</t>
        </is>
      </c>
      <c r="F4098"/>
      <c r="G4098" t="n">
        <v>15.0</v>
      </c>
      <c r="H4098"/>
      <c r="I4098"/>
      <c r="J4098"/>
      <c r="K4098"/>
      <c r="L4098" t="inlineStr">
        <is>
          <t>Pimephales promelas</t>
        </is>
      </c>
      <c r="M4098" t="inlineStr">
        <is>
          <t>Fathead Minnow</t>
        </is>
      </c>
      <c r="N4098"/>
      <c r="O4098"/>
      <c r="P4098"/>
      <c r="Q4098"/>
      <c r="R4098"/>
      <c r="S4098"/>
      <c r="T4098"/>
      <c r="U4098"/>
      <c r="V4098" t="inlineStr">
        <is>
          <t>Static</t>
        </is>
      </c>
      <c r="W4098" t="inlineStr">
        <is>
          <t>Fresh water</t>
        </is>
      </c>
      <c r="X4098" t="inlineStr">
        <is>
          <t>Lab</t>
        </is>
      </c>
      <c r="Y4098"/>
      <c r="Z4098" t="inlineStr">
        <is>
          <t>Active ingredient</t>
        </is>
      </c>
      <c r="AA4098"/>
      <c r="AB4098" t="n">
        <v>0.15</v>
      </c>
      <c r="AC4098"/>
      <c r="AD4098" t="n">
        <v>0.101</v>
      </c>
      <c r="AE4098"/>
      <c r="AF4098" t="n">
        <v>0.223</v>
      </c>
      <c r="AG4098" t="inlineStr">
        <is>
          <t>AI mg/L</t>
        </is>
      </c>
      <c r="AH4098"/>
      <c r="AI4098"/>
      <c r="AJ4098"/>
      <c r="AK4098"/>
      <c r="AL4098"/>
      <c r="AM4098"/>
      <c r="AN4098"/>
      <c r="AO4098"/>
      <c r="AP4098"/>
      <c r="AQ4098"/>
      <c r="AR4098"/>
      <c r="AS4098"/>
      <c r="AT4098"/>
      <c r="AU4098"/>
      <c r="AV4098"/>
      <c r="AW4098"/>
      <c r="AX4098" t="inlineStr">
        <is>
          <t>Mortality</t>
        </is>
      </c>
      <c r="AY4098" t="inlineStr">
        <is>
          <t>Mortality</t>
        </is>
      </c>
      <c r="AZ4098" t="inlineStr">
        <is>
          <t>LC50</t>
        </is>
      </c>
      <c r="BA4098"/>
      <c r="BB4098" t="n">
        <v>4.0</v>
      </c>
      <c r="BC4098"/>
      <c r="BD4098"/>
      <c r="BE4098"/>
      <c r="BF4098"/>
      <c r="BG4098" t="inlineStr">
        <is>
          <t>Day(s)</t>
        </is>
      </c>
      <c r="BH4098" t="inlineStr">
        <is>
          <t>Granule, granular</t>
        </is>
      </c>
      <c r="BI4098" t="inlineStr">
        <is>
          <t>DTXSID2022254</t>
        </is>
      </c>
      <c r="BJ4098"/>
      <c r="BK4098"/>
      <c r="BL4098"/>
      <c r="BM4098"/>
      <c r="BN4098"/>
      <c r="BO4098"/>
      <c r="BP4098"/>
      <c r="BQ4098"/>
      <c r="BR4098"/>
      <c r="BS4098"/>
      <c r="BT4098" t="inlineStr">
        <is>
          <t>--</t>
        </is>
      </c>
      <c r="BU4098"/>
      <c r="BV4098"/>
      <c r="BW4098"/>
      <c r="BX4098"/>
      <c r="BY4098"/>
      <c r="BZ4098"/>
      <c r="CA4098"/>
      <c r="CB4098"/>
      <c r="CC4098"/>
      <c r="CD4098"/>
      <c r="CE4098"/>
      <c r="CF4098"/>
      <c r="CG4098"/>
      <c r="CH4098"/>
      <c r="CI4098"/>
      <c r="CJ4098"/>
      <c r="CK4098" t="inlineStr">
        <is>
          <t>Mayer,F.L.,Jr., and M.R. Ellersieck</t>
        </is>
      </c>
      <c r="CL4098" t="n">
        <v>6797.0</v>
      </c>
      <c r="CM4098" t="inlineStr">
        <is>
          <t>Manual of Acute Toxicity: Interpretation and Data Base for 410 Chemicals and 66 Species of Freshwater Animals</t>
        </is>
      </c>
      <c r="CN4098" t="inlineStr">
        <is>
          <t>USDI Fish and Wildlife Service, Publication No.160, Washington, DC:505 p.</t>
        </is>
      </c>
      <c r="CO4098" t="n">
        <v>1986.0</v>
      </c>
      <c r="CP4098" t="inlineStr">
        <is>
          <t>Mayer,F.L.,Jr., and M.R. Ellersieck (1986). Manual of Acute Toxicity: Interpretation and Data Base for 410 Chemicals and 66 Species of Freshwater Animals. USDI Fish and Wildlife Service, Publication No.160, Washington, DC, 505 p. ECOREF#:6797</t>
        </is>
      </c>
    </row>
    <row r="4099">
      <c r="A4099" t="n">
        <v>1.3071799E7</v>
      </c>
      <c r="B4099" t="inlineStr">
        <is>
          <t>Phosphorodithioic acid S-[[(1,1-dimethylethyl)thio]O,O-diethylmethyl]ester</t>
        </is>
      </c>
      <c r="C4099"/>
      <c r="D4099" t="inlineStr">
        <is>
          <t>Measured</t>
        </is>
      </c>
      <c r="E4099" t="inlineStr">
        <is>
          <t>Not coded</t>
        </is>
      </c>
      <c r="F4099"/>
      <c r="G4099" t="n">
        <v>99.0</v>
      </c>
      <c r="H4099"/>
      <c r="I4099"/>
      <c r="J4099"/>
      <c r="K4099"/>
      <c r="L4099" t="inlineStr">
        <is>
          <t>Pimephales promelas</t>
        </is>
      </c>
      <c r="M4099" t="inlineStr">
        <is>
          <t>Fathead Minnow</t>
        </is>
      </c>
      <c r="N4099"/>
      <c r="O4099"/>
      <c r="P4099"/>
      <c r="Q4099"/>
      <c r="R4099" t="n">
        <v>28.0</v>
      </c>
      <c r="S4099"/>
      <c r="T4099" t="n">
        <v>38.0</v>
      </c>
      <c r="U4099" t="inlineStr">
        <is>
          <t>Day(s)</t>
        </is>
      </c>
      <c r="V4099" t="inlineStr">
        <is>
          <t>Flow-through</t>
        </is>
      </c>
      <c r="W4099" t="inlineStr">
        <is>
          <t>Fresh water</t>
        </is>
      </c>
      <c r="X4099" t="inlineStr">
        <is>
          <t>Lab</t>
        </is>
      </c>
      <c r="Y4099" t="n">
        <v>6.0</v>
      </c>
      <c r="Z4099" t="inlineStr">
        <is>
          <t>Active ingredient</t>
        </is>
      </c>
      <c r="AA4099"/>
      <c r="AB4099" t="n">
        <v>0.013</v>
      </c>
      <c r="AC4099"/>
      <c r="AD4099" t="n">
        <v>0.011</v>
      </c>
      <c r="AE4099"/>
      <c r="AF4099" t="n">
        <v>0.014</v>
      </c>
      <c r="AG4099" t="inlineStr">
        <is>
          <t>AI mg/L</t>
        </is>
      </c>
      <c r="AH4099"/>
      <c r="AI4099"/>
      <c r="AJ4099"/>
      <c r="AK4099"/>
      <c r="AL4099"/>
      <c r="AM4099"/>
      <c r="AN4099"/>
      <c r="AO4099"/>
      <c r="AP4099"/>
      <c r="AQ4099"/>
      <c r="AR4099"/>
      <c r="AS4099"/>
      <c r="AT4099"/>
      <c r="AU4099"/>
      <c r="AV4099"/>
      <c r="AW4099"/>
      <c r="AX4099" t="inlineStr">
        <is>
          <t>Mortality</t>
        </is>
      </c>
      <c r="AY4099" t="inlineStr">
        <is>
          <t>Mortality</t>
        </is>
      </c>
      <c r="AZ4099" t="inlineStr">
        <is>
          <t>LC50</t>
        </is>
      </c>
      <c r="BA4099"/>
      <c r="BB4099" t="n">
        <v>4.0</v>
      </c>
      <c r="BC4099"/>
      <c r="BD4099"/>
      <c r="BE4099"/>
      <c r="BF4099"/>
      <c r="BG4099" t="inlineStr">
        <is>
          <t>Day(s)</t>
        </is>
      </c>
      <c r="BH4099" t="inlineStr">
        <is>
          <t>Pure</t>
        </is>
      </c>
      <c r="BI4099" t="inlineStr">
        <is>
          <t>DTXSID2022254</t>
        </is>
      </c>
      <c r="BJ4099"/>
      <c r="BK4099"/>
      <c r="BL4099"/>
      <c r="BM4099"/>
      <c r="BN4099"/>
      <c r="BO4099"/>
      <c r="BP4099"/>
      <c r="BQ4099"/>
      <c r="BR4099"/>
      <c r="BS4099"/>
      <c r="BT4099" t="inlineStr">
        <is>
          <t>--</t>
        </is>
      </c>
      <c r="BU4099"/>
      <c r="BV4099"/>
      <c r="BW4099"/>
      <c r="BX4099"/>
      <c r="BY4099"/>
      <c r="BZ4099"/>
      <c r="CA4099"/>
      <c r="CB4099"/>
      <c r="CC4099"/>
      <c r="CD4099"/>
      <c r="CE4099"/>
      <c r="CF4099"/>
      <c r="CG4099"/>
      <c r="CH4099"/>
      <c r="CI4099" t="inlineStr">
        <is>
          <t xml:space="preserve"> DNUM/6//DOSES/5.6/6.3/10/15/22 ug/L//TESTID/17//OEF/MIXTURE, ACUTE TO CHRONIC RATIO////</t>
        </is>
      </c>
      <c r="CJ4099" t="inlineStr">
        <is>
          <t xml:space="preserve">   DNUM/6//DOSES/5.6/6.3/10/15/22 ug/L//TESTID/17//OEF/MIXTURE, ACUTE TO CHRONIC RATIO////</t>
        </is>
      </c>
      <c r="CK4099" t="inlineStr">
        <is>
          <t>Call,D.J., S.H. Poirier, C.A. Lindberg, S.L. Harting, T.P. Markee, L.T. Brooke, N. Zarvan, and C.E. Northcott</t>
        </is>
      </c>
      <c r="CL4099" t="n">
        <v>14097.0</v>
      </c>
      <c r="CM4099" t="inlineStr">
        <is>
          <t>Toxicity of Selected Uncoupling and Acetylcholinesterase-Inhibiting Pesticides to the Fathead Minnow (Pimephales promelas)</t>
        </is>
      </c>
      <c r="CN4099" t="inlineStr">
        <is>
          <t>In: D.L.Weigmann (Ed.), Pesticides in Terrestrial and Aquatic Environments, Proc.Natl.Res.Conf., Virginia Polytechnic Inst.and State Univ., Blacksburg, VA:317-336</t>
        </is>
      </c>
      <c r="CO4099" t="n">
        <v>1989.0</v>
      </c>
      <c r="CP4099" t="inlineStr">
        <is>
          <t>Call,D.J., S.H. Poirier, C.A. Lindberg, S.L. Harting, T.P. Markee, L.T. Brooke, N. Zarvan, and C.E. Northcott (1989). Toxicity of Selected Uncoupling and Acetylcholinesterase-Inhibiting Pesticides to the Fathead Minnow (Pimephales promelas). In: D.L.Weigmann (Ed.), Pesticides in Terrestrial and Aquatic Environments, Proc.Natl.Res.Conf., Virginia Polytechnic Inst.and State Univ., Blacksburg, VA, 317-336. ECOREF#:14097</t>
        </is>
      </c>
    </row>
    <row r="4100">
      <c r="A4100" t="n">
        <v>1.3071799E7</v>
      </c>
      <c r="B4100" t="inlineStr">
        <is>
          <t>Phosphorodithioic acid S-[[(1,1-dimethylethyl)thio]O,O-diethylmethyl]ester</t>
        </is>
      </c>
      <c r="C4100"/>
      <c r="D4100" t="inlineStr">
        <is>
          <t>Measured</t>
        </is>
      </c>
      <c r="E4100" t="inlineStr">
        <is>
          <t>Not coded</t>
        </is>
      </c>
      <c r="F4100"/>
      <c r="G4100" t="n">
        <v>99.0</v>
      </c>
      <c r="H4100"/>
      <c r="I4100"/>
      <c r="J4100"/>
      <c r="K4100"/>
      <c r="L4100" t="inlineStr">
        <is>
          <t>Pimephales promelas</t>
        </is>
      </c>
      <c r="M4100" t="inlineStr">
        <is>
          <t>Fathead Minnow</t>
        </is>
      </c>
      <c r="N4100"/>
      <c r="O4100"/>
      <c r="P4100" t="n">
        <v>31.0</v>
      </c>
      <c r="Q4100"/>
      <c r="R4100"/>
      <c r="S4100"/>
      <c r="T4100"/>
      <c r="U4100" t="inlineStr">
        <is>
          <t>Day(s)</t>
        </is>
      </c>
      <c r="V4100" t="inlineStr">
        <is>
          <t>Flow-through</t>
        </is>
      </c>
      <c r="W4100" t="inlineStr">
        <is>
          <t>Fresh water</t>
        </is>
      </c>
      <c r="X4100" t="inlineStr">
        <is>
          <t>Lab</t>
        </is>
      </c>
      <c r="Y4100"/>
      <c r="Z4100" t="inlineStr">
        <is>
          <t>Active ingredient</t>
        </is>
      </c>
      <c r="AA4100"/>
      <c r="AB4100" t="n">
        <v>0.0133</v>
      </c>
      <c r="AC4100"/>
      <c r="AD4100" t="n">
        <v>0.0118</v>
      </c>
      <c r="AE4100"/>
      <c r="AF4100" t="n">
        <v>0.0151</v>
      </c>
      <c r="AG4100" t="inlineStr">
        <is>
          <t>AI mg/L</t>
        </is>
      </c>
      <c r="AH4100"/>
      <c r="AI4100"/>
      <c r="AJ4100"/>
      <c r="AK4100"/>
      <c r="AL4100"/>
      <c r="AM4100"/>
      <c r="AN4100"/>
      <c r="AO4100"/>
      <c r="AP4100"/>
      <c r="AQ4100"/>
      <c r="AR4100"/>
      <c r="AS4100"/>
      <c r="AT4100"/>
      <c r="AU4100"/>
      <c r="AV4100"/>
      <c r="AW4100"/>
      <c r="AX4100" t="inlineStr">
        <is>
          <t>Mortality</t>
        </is>
      </c>
      <c r="AY4100" t="inlineStr">
        <is>
          <t>Mortality</t>
        </is>
      </c>
      <c r="AZ4100" t="inlineStr">
        <is>
          <t>LC50</t>
        </is>
      </c>
      <c r="BA4100"/>
      <c r="BB4100" t="n">
        <v>4.0</v>
      </c>
      <c r="BC4100"/>
      <c r="BD4100"/>
      <c r="BE4100"/>
      <c r="BF4100"/>
      <c r="BG4100" t="inlineStr">
        <is>
          <t>Day(s)</t>
        </is>
      </c>
      <c r="BH4100" t="inlineStr">
        <is>
          <t>Pure</t>
        </is>
      </c>
      <c r="BI4100" t="inlineStr">
        <is>
          <t>DTXSID2022254</t>
        </is>
      </c>
      <c r="BJ4100"/>
      <c r="BK4100"/>
      <c r="BL4100"/>
      <c r="BM4100"/>
      <c r="BN4100"/>
      <c r="BO4100"/>
      <c r="BP4100"/>
      <c r="BQ4100"/>
      <c r="BR4100"/>
      <c r="BS4100"/>
      <c r="BT4100" t="inlineStr">
        <is>
          <t>--</t>
        </is>
      </c>
      <c r="BU4100"/>
      <c r="BV4100"/>
      <c r="BW4100"/>
      <c r="BX4100"/>
      <c r="BY4100"/>
      <c r="BZ4100"/>
      <c r="CA4100"/>
      <c r="CB4100"/>
      <c r="CC4100"/>
      <c r="CD4100"/>
      <c r="CE4100"/>
      <c r="CF4100"/>
      <c r="CG4100"/>
      <c r="CH4100"/>
      <c r="CI4100" t="inlineStr">
        <is>
          <t xml:space="preserve"> Nominal concentrations were not recorded.  Affected fish lost schooling behavior, swam near the tank surface, were underreactive to external stimuli, were hypoactive and darkly colored.  Equilibrium loss was observed prior toH// </t>
        </is>
      </c>
      <c r="CJ4100" t="inlineStr">
        <is>
          <t xml:space="preserve">   Nominal concentrations were not recorded.  Affected fish lost schooling behavior, swam near the tank surface, were underreactive to external stimuli, were hypoactive and darkly colored.  Equilibrium loss was observed prior toH// </t>
        </is>
      </c>
      <c r="CK4100" t="inlineStr">
        <is>
          <t>Geiger,D.L., L.T. Brooke, and D.J. Call</t>
        </is>
      </c>
      <c r="CL4100" t="n">
        <v>3217.0</v>
      </c>
      <c r="CM4100" t="inlineStr">
        <is>
          <t>Acute Toxicities of Organic Chemicals to Fathead Minnows (Pimephales promelas), Volume V</t>
        </is>
      </c>
      <c r="CN4100" t="inlineStr">
        <is>
          <t>Center for Lake Superior Environmental Studies, University of Wisconsin, Superior, WI:332 p.</t>
        </is>
      </c>
      <c r="CO4100" t="n">
        <v>1990.0</v>
      </c>
      <c r="CP4100" t="inlineStr">
        <is>
          <t>Geiger,D.L., L.T. Brooke, and D.J. Call (1990). Acute Toxicities of Organic Chemicals to Fathead Minnows (Pimephales promelas), Volume V. Center for Lake Superior Environmental Studies, University of Wisconsin, Superior, WI, 332 p. ECOREF#:3217</t>
        </is>
      </c>
    </row>
    <row r="4101">
      <c r="A4101" t="n">
        <v>1.3071799E7</v>
      </c>
      <c r="B4101" t="inlineStr">
        <is>
          <t>Phosphorodithioic acid S-[[(1,1-dimethylethyl)thio]O,O-diethylmethyl]ester</t>
        </is>
      </c>
      <c r="C4101"/>
      <c r="D4101" t="inlineStr">
        <is>
          <t>Not reported</t>
        </is>
      </c>
      <c r="E4101" t="inlineStr">
        <is>
          <t>Not coded</t>
        </is>
      </c>
      <c r="F4101"/>
      <c r="G4101" t="n">
        <v>88.0</v>
      </c>
      <c r="H4101"/>
      <c r="I4101"/>
      <c r="J4101"/>
      <c r="K4101"/>
      <c r="L4101" t="inlineStr">
        <is>
          <t>Pimephales promelas</t>
        </is>
      </c>
      <c r="M4101" t="inlineStr">
        <is>
          <t>Fathead Minnow</t>
        </is>
      </c>
      <c r="N4101"/>
      <c r="O4101"/>
      <c r="P4101"/>
      <c r="Q4101"/>
      <c r="R4101"/>
      <c r="S4101"/>
      <c r="T4101"/>
      <c r="U4101"/>
      <c r="V4101" t="inlineStr">
        <is>
          <t>Static</t>
        </is>
      </c>
      <c r="W4101" t="inlineStr">
        <is>
          <t>Fresh water</t>
        </is>
      </c>
      <c r="X4101" t="inlineStr">
        <is>
          <t>Lab</t>
        </is>
      </c>
      <c r="Y4101"/>
      <c r="Z4101" t="inlineStr">
        <is>
          <t>Active ingredient</t>
        </is>
      </c>
      <c r="AA4101"/>
      <c r="AB4101" t="n">
        <v>0.39</v>
      </c>
      <c r="AC4101"/>
      <c r="AD4101" t="n">
        <v>0.237</v>
      </c>
      <c r="AE4101"/>
      <c r="AF4101" t="n">
        <v>0.643</v>
      </c>
      <c r="AG4101" t="inlineStr">
        <is>
          <t>AI mg/L</t>
        </is>
      </c>
      <c r="AH4101"/>
      <c r="AI4101"/>
      <c r="AJ4101"/>
      <c r="AK4101"/>
      <c r="AL4101"/>
      <c r="AM4101"/>
      <c r="AN4101"/>
      <c r="AO4101"/>
      <c r="AP4101"/>
      <c r="AQ4101"/>
      <c r="AR4101"/>
      <c r="AS4101"/>
      <c r="AT4101"/>
      <c r="AU4101"/>
      <c r="AV4101"/>
      <c r="AW4101"/>
      <c r="AX4101" t="inlineStr">
        <is>
          <t>Mortality</t>
        </is>
      </c>
      <c r="AY4101" t="inlineStr">
        <is>
          <t>Mortality</t>
        </is>
      </c>
      <c r="AZ4101" t="inlineStr">
        <is>
          <t>LC50</t>
        </is>
      </c>
      <c r="BA4101"/>
      <c r="BB4101" t="n">
        <v>4.0</v>
      </c>
      <c r="BC4101"/>
      <c r="BD4101"/>
      <c r="BE4101"/>
      <c r="BF4101"/>
      <c r="BG4101" t="inlineStr">
        <is>
          <t>Day(s)</t>
        </is>
      </c>
      <c r="BH4101" t="inlineStr">
        <is>
          <t>Pure</t>
        </is>
      </c>
      <c r="BI4101" t="inlineStr">
        <is>
          <t>DTXSID2022254</t>
        </is>
      </c>
      <c r="BJ4101"/>
      <c r="BK4101"/>
      <c r="BL4101"/>
      <c r="BM4101"/>
      <c r="BN4101"/>
      <c r="BO4101"/>
      <c r="BP4101"/>
      <c r="BQ4101"/>
      <c r="BR4101"/>
      <c r="BS4101"/>
      <c r="BT4101" t="inlineStr">
        <is>
          <t>--</t>
        </is>
      </c>
      <c r="BU4101"/>
      <c r="BV4101"/>
      <c r="BW4101"/>
      <c r="BX4101"/>
      <c r="BY4101"/>
      <c r="BZ4101"/>
      <c r="CA4101"/>
      <c r="CB4101"/>
      <c r="CC4101"/>
      <c r="CD4101"/>
      <c r="CE4101"/>
      <c r="CF4101"/>
      <c r="CG4101"/>
      <c r="CH4101"/>
      <c r="CI4101"/>
      <c r="CJ4101"/>
      <c r="CK4101" t="inlineStr">
        <is>
          <t>Mayer,F.L.,Jr., and M.R. Ellersieck</t>
        </is>
      </c>
      <c r="CL4101" t="n">
        <v>6797.0</v>
      </c>
      <c r="CM4101" t="inlineStr">
        <is>
          <t>Manual of Acute Toxicity: Interpretation and Data Base for 410 Chemicals and 66 Species of Freshwater Animals</t>
        </is>
      </c>
      <c r="CN4101" t="inlineStr">
        <is>
          <t>USDI Fish and Wildlife Service, Publication No.160, Washington, DC:505 p.</t>
        </is>
      </c>
      <c r="CO4101" t="n">
        <v>1986.0</v>
      </c>
      <c r="CP4101" t="inlineStr">
        <is>
          <t>Mayer,F.L.,Jr., and M.R. Ellersieck (1986). Manual of Acute Toxicity: Interpretation and Data Base for 410 Chemicals and 66 Species of Freshwater Animals. USDI Fish and Wildlife Service, Publication No.160, Washington, DC, 505 p. ECOREF#:6797</t>
        </is>
      </c>
    </row>
    <row r="4102">
      <c r="A4102" t="n">
        <v>1.3171216E7</v>
      </c>
      <c r="B4102" t="inlineStr">
        <is>
          <t>Phosphoric acid, 2-Chloro-3-(diethylamino)-1-methyl-3-oxo-1-propen-1-yl dimethyl ester</t>
        </is>
      </c>
      <c r="C4102"/>
      <c r="D4102" t="inlineStr">
        <is>
          <t>Not reported</t>
        </is>
      </c>
      <c r="E4102" t="inlineStr">
        <is>
          <t>Not coded</t>
        </is>
      </c>
      <c r="F4102"/>
      <c r="G4102" t="n">
        <v>80.0</v>
      </c>
      <c r="H4102"/>
      <c r="I4102"/>
      <c r="J4102"/>
      <c r="K4102"/>
      <c r="L4102" t="inlineStr">
        <is>
          <t>Pimephales promelas</t>
        </is>
      </c>
      <c r="M4102" t="inlineStr">
        <is>
          <t>Fathead Minnow</t>
        </is>
      </c>
      <c r="N4102"/>
      <c r="O4102"/>
      <c r="P4102"/>
      <c r="Q4102"/>
      <c r="R4102"/>
      <c r="S4102"/>
      <c r="T4102"/>
      <c r="U4102"/>
      <c r="V4102" t="inlineStr">
        <is>
          <t>Static</t>
        </is>
      </c>
      <c r="W4102" t="inlineStr">
        <is>
          <t>Fresh water</t>
        </is>
      </c>
      <c r="X4102" t="inlineStr">
        <is>
          <t>Lab</t>
        </is>
      </c>
      <c r="Y4102"/>
      <c r="Z4102" t="inlineStr">
        <is>
          <t>Active ingredient</t>
        </is>
      </c>
      <c r="AA4102"/>
      <c r="AB4102" t="n">
        <v>100.0</v>
      </c>
      <c r="AC4102"/>
      <c r="AD4102" t="n">
        <v>91.0</v>
      </c>
      <c r="AE4102"/>
      <c r="AF4102" t="n">
        <v>110.0</v>
      </c>
      <c r="AG4102" t="inlineStr">
        <is>
          <t>AI mg/L</t>
        </is>
      </c>
      <c r="AH4102"/>
      <c r="AI4102"/>
      <c r="AJ4102"/>
      <c r="AK4102"/>
      <c r="AL4102"/>
      <c r="AM4102"/>
      <c r="AN4102"/>
      <c r="AO4102"/>
      <c r="AP4102"/>
      <c r="AQ4102"/>
      <c r="AR4102"/>
      <c r="AS4102"/>
      <c r="AT4102"/>
      <c r="AU4102"/>
      <c r="AV4102"/>
      <c r="AW4102"/>
      <c r="AX4102" t="inlineStr">
        <is>
          <t>Mortality</t>
        </is>
      </c>
      <c r="AY4102" t="inlineStr">
        <is>
          <t>Mortality</t>
        </is>
      </c>
      <c r="AZ4102" t="inlineStr">
        <is>
          <t>LC50</t>
        </is>
      </c>
      <c r="BA4102"/>
      <c r="BB4102" t="n">
        <v>4.0</v>
      </c>
      <c r="BC4102"/>
      <c r="BD4102"/>
      <c r="BE4102"/>
      <c r="BF4102"/>
      <c r="BG4102" t="inlineStr">
        <is>
          <t>Day(s)</t>
        </is>
      </c>
      <c r="BH4102" t="inlineStr">
        <is>
          <t>Pure</t>
        </is>
      </c>
      <c r="BI4102" t="inlineStr">
        <is>
          <t>DTXSID7021156</t>
        </is>
      </c>
      <c r="BJ4102"/>
      <c r="BK4102"/>
      <c r="BL4102"/>
      <c r="BM4102"/>
      <c r="BN4102"/>
      <c r="BO4102"/>
      <c r="BP4102"/>
      <c r="BQ4102"/>
      <c r="BR4102"/>
      <c r="BS4102"/>
      <c r="BT4102" t="inlineStr">
        <is>
          <t>--</t>
        </is>
      </c>
      <c r="BU4102"/>
      <c r="BV4102"/>
      <c r="BW4102"/>
      <c r="BX4102"/>
      <c r="BY4102"/>
      <c r="BZ4102"/>
      <c r="CA4102"/>
      <c r="CB4102"/>
      <c r="CC4102"/>
      <c r="CD4102"/>
      <c r="CE4102"/>
      <c r="CF4102"/>
      <c r="CG4102"/>
      <c r="CH4102"/>
      <c r="CI4102"/>
      <c r="CJ4102"/>
      <c r="CK4102" t="inlineStr">
        <is>
          <t>Mayer,F.L.,Jr., and M.R. Ellersieck</t>
        </is>
      </c>
      <c r="CL4102" t="n">
        <v>6797.0</v>
      </c>
      <c r="CM4102" t="inlineStr">
        <is>
          <t>Manual of Acute Toxicity: Interpretation and Data Base for 410 Chemicals and 66 Species of Freshwater Animals</t>
        </is>
      </c>
      <c r="CN4102" t="inlineStr">
        <is>
          <t>USDI Fish and Wildlife Service, Publication No.160, Washington, DC:505 p.</t>
        </is>
      </c>
      <c r="CO4102" t="n">
        <v>1986.0</v>
      </c>
      <c r="CP4102" t="inlineStr">
        <is>
          <t>Mayer,F.L.,Jr., and M.R. Ellersieck (1986). Manual of Acute Toxicity: Interpretation and Data Base for 410 Chemicals and 66 Species of Freshwater Animals. USDI Fish and Wildlife Service, Publication No.160, Washington, DC, 505 p. ECOREF#:6797</t>
        </is>
      </c>
    </row>
    <row r="4103">
      <c r="A4103" t="n">
        <v>1.3209159E7</v>
      </c>
      <c r="B4103" t="inlineStr">
        <is>
          <t>a,a,a',a'-Tetrabromo-O-xylene</t>
        </is>
      </c>
      <c r="C4103"/>
      <c r="D4103" t="inlineStr">
        <is>
          <t>Measured</t>
        </is>
      </c>
      <c r="E4103" t="inlineStr">
        <is>
          <t>Not coded</t>
        </is>
      </c>
      <c r="F4103"/>
      <c r="G4103" t="n">
        <v>97.0</v>
      </c>
      <c r="H4103"/>
      <c r="I4103"/>
      <c r="J4103"/>
      <c r="K4103"/>
      <c r="L4103" t="inlineStr">
        <is>
          <t>Pimephales promelas</t>
        </is>
      </c>
      <c r="M4103" t="inlineStr">
        <is>
          <t>Fathead Minnow</t>
        </is>
      </c>
      <c r="N4103"/>
      <c r="O4103"/>
      <c r="P4103" t="n">
        <v>30.0</v>
      </c>
      <c r="Q4103"/>
      <c r="R4103"/>
      <c r="S4103"/>
      <c r="T4103"/>
      <c r="U4103" t="inlineStr">
        <is>
          <t>Day(s)</t>
        </is>
      </c>
      <c r="V4103" t="inlineStr">
        <is>
          <t>Flow-through</t>
        </is>
      </c>
      <c r="W4103" t="inlineStr">
        <is>
          <t>Fresh water</t>
        </is>
      </c>
      <c r="X4103" t="inlineStr">
        <is>
          <t>Lab</t>
        </is>
      </c>
      <c r="Y4103"/>
      <c r="Z4103" t="inlineStr">
        <is>
          <t>Active ingredient</t>
        </is>
      </c>
      <c r="AA4103"/>
      <c r="AB4103" t="n">
        <v>0.437</v>
      </c>
      <c r="AC4103"/>
      <c r="AD4103" t="n">
        <v>0.372</v>
      </c>
      <c r="AE4103"/>
      <c r="AF4103" t="n">
        <v>0.513</v>
      </c>
      <c r="AG4103" t="inlineStr">
        <is>
          <t>AI mg/L</t>
        </is>
      </c>
      <c r="AH4103"/>
      <c r="AI4103"/>
      <c r="AJ4103"/>
      <c r="AK4103"/>
      <c r="AL4103"/>
      <c r="AM4103"/>
      <c r="AN4103"/>
      <c r="AO4103"/>
      <c r="AP4103"/>
      <c r="AQ4103"/>
      <c r="AR4103"/>
      <c r="AS4103"/>
      <c r="AT4103"/>
      <c r="AU4103"/>
      <c r="AV4103"/>
      <c r="AW4103"/>
      <c r="AX4103" t="inlineStr">
        <is>
          <t>Mortality</t>
        </is>
      </c>
      <c r="AY4103" t="inlineStr">
        <is>
          <t>Mortality</t>
        </is>
      </c>
      <c r="AZ4103" t="inlineStr">
        <is>
          <t>LC50</t>
        </is>
      </c>
      <c r="BA4103"/>
      <c r="BB4103" t="n">
        <v>4.0</v>
      </c>
      <c r="BC4103"/>
      <c r="BD4103"/>
      <c r="BE4103"/>
      <c r="BF4103"/>
      <c r="BG4103" t="inlineStr">
        <is>
          <t>Day(s)</t>
        </is>
      </c>
      <c r="BH4103" t="inlineStr">
        <is>
          <t>Pure</t>
        </is>
      </c>
      <c r="BI4103" t="inlineStr">
        <is>
          <t>DTXSID7022255</t>
        </is>
      </c>
      <c r="BJ4103"/>
      <c r="BK4103"/>
      <c r="BL4103"/>
      <c r="BM4103"/>
      <c r="BN4103"/>
      <c r="BO4103"/>
      <c r="BP4103"/>
      <c r="BQ4103"/>
      <c r="BR4103"/>
      <c r="BS4103"/>
      <c r="BT4103" t="inlineStr">
        <is>
          <t>--</t>
        </is>
      </c>
      <c r="BU4103"/>
      <c r="BV4103"/>
      <c r="BW4103"/>
      <c r="BX4103"/>
      <c r="BY4103"/>
      <c r="BZ4103"/>
      <c r="CA4103"/>
      <c r="CB4103"/>
      <c r="CC4103"/>
      <c r="CD4103"/>
      <c r="CE4103"/>
      <c r="CF4103"/>
      <c r="CG4103"/>
      <c r="CH4103"/>
      <c r="CI4103" t="inlineStr">
        <is>
          <t xml:space="preserve"> Dilution factor:  0%, 20%, 40%, 60%, 80% and 100% of the stock solution.  Samples were not taken at 96 hr.  Affected fish swaNAin a corkscrew/spiral pattern and had rigid-3 H// musculature.  Equilibrium loss was not observed prior to </t>
        </is>
      </c>
      <c r="CJ4103" t="inlineStr">
        <is>
          <t xml:space="preserve">   Dilution factor:  0%, 20%, 40%, 60%, 80% and 100% of the stock solution.  Samples were not taken at 96 hr.  Affected fish swaNAin a corkscrew/spiral pattern and had rigid-3 H// musculature.  Equilibrium loss was not observed prior to </t>
        </is>
      </c>
      <c r="CK4103" t="inlineStr">
        <is>
          <t>Geiger,D.L., D.J. Call, and L.T. Brooke</t>
        </is>
      </c>
      <c r="CL4103" t="n">
        <v>12859.0</v>
      </c>
      <c r="CM4103" t="inlineStr">
        <is>
          <t>Acute Toxicities of Organic Chemicals to Fathead Minnows (Pimephales promelas) Volume IV</t>
        </is>
      </c>
      <c r="CN4103" t="inlineStr">
        <is>
          <t>Center for Lake Superior Environmental Studies, University of Wisconsin, Superior, WI4:355 p.</t>
        </is>
      </c>
      <c r="CO4103" t="n">
        <v>1988.0</v>
      </c>
      <c r="CP4103" t="inlineStr">
        <is>
          <t>Geiger,D.L., D.J. Call, and L.T. Brooke (1988). Acute Toxicities of Organic Chemicals to Fathead Minnows (Pimephales promelas) Volume IV. Center for Lake Superior Environmental Studies, University of Wisconsin, Superior, WI, 4, 355 p. ECOREF#:12859</t>
        </is>
      </c>
    </row>
    <row r="4104">
      <c r="A4104" t="n">
        <v>1.3356086E7</v>
      </c>
      <c r="B4104" t="inlineStr">
        <is>
          <t>1,1,1,3,3,3-Hexakis(2-methyl-2-phenylpropyl)distannoxane</t>
        </is>
      </c>
      <c r="C4104"/>
      <c r="D4104" t="inlineStr">
        <is>
          <t>Not reported</t>
        </is>
      </c>
      <c r="E4104" t="inlineStr">
        <is>
          <t>Not coded</t>
        </is>
      </c>
      <c r="F4104"/>
      <c r="G4104" t="n">
        <v>50.0</v>
      </c>
      <c r="H4104"/>
      <c r="I4104"/>
      <c r="J4104"/>
      <c r="K4104"/>
      <c r="L4104" t="inlineStr">
        <is>
          <t>Pimephales promelas</t>
        </is>
      </c>
      <c r="M4104" t="inlineStr">
        <is>
          <t>Fathead Minnow</t>
        </is>
      </c>
      <c r="N4104"/>
      <c r="O4104"/>
      <c r="P4104"/>
      <c r="Q4104"/>
      <c r="R4104"/>
      <c r="S4104"/>
      <c r="T4104"/>
      <c r="U4104"/>
      <c r="V4104" t="inlineStr">
        <is>
          <t>Static</t>
        </is>
      </c>
      <c r="W4104" t="inlineStr">
        <is>
          <t>Fresh water</t>
        </is>
      </c>
      <c r="X4104" t="inlineStr">
        <is>
          <t>Lab</t>
        </is>
      </c>
      <c r="Y4104"/>
      <c r="Z4104" t="inlineStr">
        <is>
          <t>Total</t>
        </is>
      </c>
      <c r="AA4104"/>
      <c r="AB4104" t="n">
        <v>0.0019</v>
      </c>
      <c r="AC4104"/>
      <c r="AD4104" t="n">
        <v>0.001</v>
      </c>
      <c r="AE4104"/>
      <c r="AF4104" t="n">
        <v>0.0035</v>
      </c>
      <c r="AG4104" t="inlineStr">
        <is>
          <t>AI mg/L</t>
        </is>
      </c>
      <c r="AH4104"/>
      <c r="AI4104"/>
      <c r="AJ4104"/>
      <c r="AK4104"/>
      <c r="AL4104"/>
      <c r="AM4104"/>
      <c r="AN4104"/>
      <c r="AO4104"/>
      <c r="AP4104"/>
      <c r="AQ4104"/>
      <c r="AR4104"/>
      <c r="AS4104"/>
      <c r="AT4104"/>
      <c r="AU4104"/>
      <c r="AV4104"/>
      <c r="AW4104"/>
      <c r="AX4104" t="inlineStr">
        <is>
          <t>Mortality</t>
        </is>
      </c>
      <c r="AY4104" t="inlineStr">
        <is>
          <t>Mortality</t>
        </is>
      </c>
      <c r="AZ4104" t="inlineStr">
        <is>
          <t>LC50</t>
        </is>
      </c>
      <c r="BA4104"/>
      <c r="BB4104" t="n">
        <v>4.0</v>
      </c>
      <c r="BC4104"/>
      <c r="BD4104"/>
      <c r="BE4104"/>
      <c r="BF4104"/>
      <c r="BG4104" t="inlineStr">
        <is>
          <t>Day(s)</t>
        </is>
      </c>
      <c r="BH4104" t="inlineStr">
        <is>
          <t>Wettable Powder or Water Dispersible Powder</t>
        </is>
      </c>
      <c r="BI4104" t="inlineStr">
        <is>
          <t>DTXSID7032391</t>
        </is>
      </c>
      <c r="BJ4104"/>
      <c r="BK4104"/>
      <c r="BL4104"/>
      <c r="BM4104"/>
      <c r="BN4104"/>
      <c r="BO4104"/>
      <c r="BP4104"/>
      <c r="BQ4104"/>
      <c r="BR4104"/>
      <c r="BS4104"/>
      <c r="BT4104" t="inlineStr">
        <is>
          <t>--</t>
        </is>
      </c>
      <c r="BU4104"/>
      <c r="BV4104"/>
      <c r="BW4104"/>
      <c r="BX4104"/>
      <c r="BY4104"/>
      <c r="BZ4104"/>
      <c r="CA4104"/>
      <c r="CB4104"/>
      <c r="CC4104"/>
      <c r="CD4104"/>
      <c r="CE4104"/>
      <c r="CF4104"/>
      <c r="CG4104"/>
      <c r="CH4104"/>
      <c r="CI4104"/>
      <c r="CJ4104"/>
      <c r="CK4104" t="inlineStr">
        <is>
          <t>Mayer,F.L.,Jr., and M.R. Ellersieck</t>
        </is>
      </c>
      <c r="CL4104" t="n">
        <v>6797.0</v>
      </c>
      <c r="CM4104" t="inlineStr">
        <is>
          <t>Manual of Acute Toxicity: Interpretation and Data Base for 410 Chemicals and 66 Species of Freshwater Animals</t>
        </is>
      </c>
      <c r="CN4104" t="inlineStr">
        <is>
          <t>USDI Fish and Wildlife Service, Publication No.160, Washington, DC:505 p.</t>
        </is>
      </c>
      <c r="CO4104" t="n">
        <v>1986.0</v>
      </c>
      <c r="CP4104" t="inlineStr">
        <is>
          <t>Mayer,F.L.,Jr., and M.R. Ellersieck (1986). Manual of Acute Toxicity: Interpretation and Data Base for 410 Chemicals and 66 Species of Freshwater Animals. USDI Fish and Wildlife Service, Publication No.160, Washington, DC, 505 p. ECOREF#:6797</t>
        </is>
      </c>
    </row>
    <row r="4105">
      <c r="A4105" t="n">
        <v>1.3390471E7</v>
      </c>
      <c r="B4105" t="inlineStr">
        <is>
          <t>2,2'-Thiobis(5-((4-ethoxyphenyl)azo)benzenesulfonic acid</t>
        </is>
      </c>
      <c r="C4105"/>
      <c r="D4105" t="inlineStr">
        <is>
          <t>Unmeasured</t>
        </is>
      </c>
      <c r="E4105" t="inlineStr">
        <is>
          <t>Not coded</t>
        </is>
      </c>
      <c r="F4105"/>
      <c r="G4105"/>
      <c r="H4105"/>
      <c r="I4105"/>
      <c r="J4105"/>
      <c r="K4105"/>
      <c r="L4105" t="inlineStr">
        <is>
          <t>Pimephales promelas</t>
        </is>
      </c>
      <c r="M4105" t="inlineStr">
        <is>
          <t>Fathead Minnow</t>
        </is>
      </c>
      <c r="N4105"/>
      <c r="O4105"/>
      <c r="P4105"/>
      <c r="Q4105"/>
      <c r="R4105"/>
      <c r="S4105"/>
      <c r="T4105"/>
      <c r="U4105"/>
      <c r="V4105" t="inlineStr">
        <is>
          <t>Static</t>
        </is>
      </c>
      <c r="W4105" t="inlineStr">
        <is>
          <t>Fresh water</t>
        </is>
      </c>
      <c r="X4105" t="inlineStr">
        <is>
          <t>Lab</t>
        </is>
      </c>
      <c r="Y4105"/>
      <c r="Z4105" t="inlineStr">
        <is>
          <t>Formulation</t>
        </is>
      </c>
      <c r="AA4105"/>
      <c r="AB4105" t="n">
        <v>23.0</v>
      </c>
      <c r="AC4105"/>
      <c r="AD4105"/>
      <c r="AE4105"/>
      <c r="AF4105"/>
      <c r="AG4105" t="inlineStr">
        <is>
          <t>AI mg/L</t>
        </is>
      </c>
      <c r="AH4105"/>
      <c r="AI4105"/>
      <c r="AJ4105"/>
      <c r="AK4105"/>
      <c r="AL4105"/>
      <c r="AM4105"/>
      <c r="AN4105"/>
      <c r="AO4105"/>
      <c r="AP4105"/>
      <c r="AQ4105"/>
      <c r="AR4105"/>
      <c r="AS4105"/>
      <c r="AT4105"/>
      <c r="AU4105"/>
      <c r="AV4105"/>
      <c r="AW4105"/>
      <c r="AX4105" t="inlineStr">
        <is>
          <t>Mortality</t>
        </is>
      </c>
      <c r="AY4105" t="inlineStr">
        <is>
          <t>Mortality</t>
        </is>
      </c>
      <c r="AZ4105" t="inlineStr">
        <is>
          <t>LC50</t>
        </is>
      </c>
      <c r="BA4105"/>
      <c r="BB4105" t="n">
        <v>4.0</v>
      </c>
      <c r="BC4105"/>
      <c r="BD4105"/>
      <c r="BE4105"/>
      <c r="BF4105"/>
      <c r="BG4105" t="inlineStr">
        <is>
          <t>Day(s)</t>
        </is>
      </c>
      <c r="BH4105"/>
      <c r="BI4105" t="inlineStr">
        <is>
          <t>DTXSID5065431</t>
        </is>
      </c>
      <c r="BJ4105"/>
      <c r="BK4105"/>
      <c r="BL4105"/>
      <c r="BM4105"/>
      <c r="BN4105"/>
      <c r="BO4105"/>
      <c r="BP4105"/>
      <c r="BQ4105"/>
      <c r="BR4105"/>
      <c r="BS4105"/>
      <c r="BT4105" t="inlineStr">
        <is>
          <t>--</t>
        </is>
      </c>
      <c r="BU4105"/>
      <c r="BV4105"/>
      <c r="BW4105"/>
      <c r="BX4105"/>
      <c r="BY4105"/>
      <c r="BZ4105"/>
      <c r="CA4105"/>
      <c r="CB4105"/>
      <c r="CC4105"/>
      <c r="CD4105"/>
      <c r="CE4105"/>
      <c r="CF4105"/>
      <c r="CG4105"/>
      <c r="CH4105"/>
      <c r="CI4105" t="inlineStr">
        <is>
          <t xml:space="preserve"> CONTR/&lt;= 10 % MORT, FOLLOWED STANDARD METHODS// AERATION 5 MINUTES AFTER 48 H OF TESTING// </t>
        </is>
      </c>
      <c r="CJ4105" t="inlineStr">
        <is>
          <t xml:space="preserve">   CONTR/&lt;= 10 % MORT, FOLLOWED STANDARD METHODS// AERATION 5 MINUTES AFTER 48 H OF TESTING// </t>
        </is>
      </c>
      <c r="CK4105" t="inlineStr">
        <is>
          <t>Little,L.W., J.C. Lamb III, M.A. Chillingworth, and W.B. Durkin</t>
        </is>
      </c>
      <c r="CL4105" t="n">
        <v>5789.0</v>
      </c>
      <c r="CM4105" t="inlineStr">
        <is>
          <t>Acute Toxicity of Selected Commercial Dyes to the Fathead Minnow and Evaluation of Biological Treatment for Reduction of Toxicity</t>
        </is>
      </c>
      <c r="CN4105" t="inlineStr">
        <is>
          <t>In: Proceedings of the 29th Industrial Waste Conference, Lafayette, IN:524-534</t>
        </is>
      </c>
      <c r="CO4105" t="n">
        <v>1974.0</v>
      </c>
      <c r="CP4105" t="inlineStr">
        <is>
          <t>Little,L.W., J.C. Lamb III, M.A. Chillingworth, and W.B. Durkin (1974). Acute Toxicity of Selected Commercial Dyes to the Fathead Minnow and Evaluation of Biological Treatment for Reduction of Toxicity. In: Proceedings of the 29th Industrial Waste Conference, Lafayette, IN, 524-534. ECOREF#:5789</t>
        </is>
      </c>
    </row>
    <row r="4106">
      <c r="A4106" t="n">
        <v>1.3390471E7</v>
      </c>
      <c r="B4106" t="inlineStr">
        <is>
          <t>2,2'-Thiobis(5-((4-ethoxyphenyl)azo)benzenesulfonic acid</t>
        </is>
      </c>
      <c r="C4106"/>
      <c r="D4106" t="inlineStr">
        <is>
          <t>Unmeasured</t>
        </is>
      </c>
      <c r="E4106" t="inlineStr">
        <is>
          <t>Not coded</t>
        </is>
      </c>
      <c r="F4106"/>
      <c r="G4106" t="n">
        <v>15.0</v>
      </c>
      <c r="H4106"/>
      <c r="I4106"/>
      <c r="J4106"/>
      <c r="K4106"/>
      <c r="L4106" t="inlineStr">
        <is>
          <t>Pimephales promelas</t>
        </is>
      </c>
      <c r="M4106" t="inlineStr">
        <is>
          <t>Fathead Minnow</t>
        </is>
      </c>
      <c r="N4106"/>
      <c r="O4106"/>
      <c r="P4106"/>
      <c r="Q4106"/>
      <c r="R4106"/>
      <c r="S4106"/>
      <c r="T4106"/>
      <c r="U4106"/>
      <c r="V4106" t="inlineStr">
        <is>
          <t>Static</t>
        </is>
      </c>
      <c r="W4106" t="inlineStr">
        <is>
          <t>Fresh water</t>
        </is>
      </c>
      <c r="X4106" t="inlineStr">
        <is>
          <t>Lab</t>
        </is>
      </c>
      <c r="Y4106"/>
      <c r="Z4106" t="inlineStr">
        <is>
          <t>Formulation</t>
        </is>
      </c>
      <c r="AA4106"/>
      <c r="AB4106" t="n">
        <v>23.0</v>
      </c>
      <c r="AC4106"/>
      <c r="AD4106"/>
      <c r="AE4106"/>
      <c r="AF4106"/>
      <c r="AG4106" t="inlineStr">
        <is>
          <t>AI mg/L</t>
        </is>
      </c>
      <c r="AH4106"/>
      <c r="AI4106"/>
      <c r="AJ4106"/>
      <c r="AK4106"/>
      <c r="AL4106"/>
      <c r="AM4106"/>
      <c r="AN4106"/>
      <c r="AO4106"/>
      <c r="AP4106"/>
      <c r="AQ4106"/>
      <c r="AR4106"/>
      <c r="AS4106"/>
      <c r="AT4106"/>
      <c r="AU4106"/>
      <c r="AV4106"/>
      <c r="AW4106"/>
      <c r="AX4106" t="inlineStr">
        <is>
          <t>Mortality</t>
        </is>
      </c>
      <c r="AY4106" t="inlineStr">
        <is>
          <t>Mortality</t>
        </is>
      </c>
      <c r="AZ4106" t="inlineStr">
        <is>
          <t>LC50</t>
        </is>
      </c>
      <c r="BA4106"/>
      <c r="BB4106" t="n">
        <v>4.0</v>
      </c>
      <c r="BC4106"/>
      <c r="BD4106"/>
      <c r="BE4106"/>
      <c r="BF4106"/>
      <c r="BG4106" t="inlineStr">
        <is>
          <t>Day(s)</t>
        </is>
      </c>
      <c r="BH4106" t="inlineStr">
        <is>
          <t>Active ingredient</t>
        </is>
      </c>
      <c r="BI4106" t="inlineStr">
        <is>
          <t>DTXSID5065431</t>
        </is>
      </c>
      <c r="BJ4106"/>
      <c r="BK4106"/>
      <c r="BL4106"/>
      <c r="BM4106"/>
      <c r="BN4106"/>
      <c r="BO4106"/>
      <c r="BP4106"/>
      <c r="BQ4106"/>
      <c r="BR4106"/>
      <c r="BS4106"/>
      <c r="BT4106" t="inlineStr">
        <is>
          <t>--</t>
        </is>
      </c>
      <c r="BU4106"/>
      <c r="BV4106"/>
      <c r="BW4106"/>
      <c r="BX4106"/>
      <c r="BY4106"/>
      <c r="BZ4106"/>
      <c r="CA4106"/>
      <c r="CB4106"/>
      <c r="CC4106"/>
      <c r="CD4106"/>
      <c r="CE4106"/>
      <c r="CF4106"/>
      <c r="CG4106"/>
      <c r="CH4106"/>
      <c r="CI4106" t="inlineStr">
        <is>
          <t xml:space="preserve"> CONTR/&lt;= 10 % MORT// USED STANDARD METHODS// TREATED WITH TETRACYCLINE HCL// </t>
        </is>
      </c>
      <c r="CJ4106" t="inlineStr">
        <is>
          <t xml:space="preserve">   CONTR/&lt;= 10 % MORT// USED STANDARD METHODS// TREATED WITH TETRACYCLINE HCL// </t>
        </is>
      </c>
      <c r="CK4106" t="inlineStr">
        <is>
          <t>Little,L.W., and J.C. Lamb III</t>
        </is>
      </c>
      <c r="CL4106" t="n">
        <v>6969.0</v>
      </c>
      <c r="CM4106" t="inlineStr">
        <is>
          <t>Acute Toxicity of 46 Selected Dyes to the Fathead Minnow, Pimephales promelas</t>
        </is>
      </c>
      <c r="CN4106" t="inlineStr">
        <is>
          <t>Dyes and the Environment - Reports on Selected Dyes and Their Effects, American Dye Manufacturers Institute:123 p.</t>
        </is>
      </c>
      <c r="CO4106" t="n">
        <v>1973.0</v>
      </c>
      <c r="CP4106" t="inlineStr">
        <is>
          <t>Little,L.W., and J.C. Lamb III (1973). Acute Toxicity of 46 Selected Dyes to the Fathead Minnow, Pimephales promelas. Dyes and the Environment - Reports on Selected Dyes and Their Effects, American Dye Manufacturers Institute, 123 p. ECOREF#:6969</t>
        </is>
      </c>
    </row>
    <row r="4107">
      <c r="A4107" t="n">
        <v>1.341001E7</v>
      </c>
      <c r="B4107" t="inlineStr">
        <is>
          <t>Selenic acid, sodium salt (1:2)</t>
        </is>
      </c>
      <c r="C4107" t="inlineStr">
        <is>
          <t>Reagent Grade, Purissium, Purum, Puriss, Puris, Reinst</t>
        </is>
      </c>
      <c r="D4107" t="inlineStr">
        <is>
          <t>Not reported</t>
        </is>
      </c>
      <c r="E4107" t="inlineStr">
        <is>
          <t>Not coded</t>
        </is>
      </c>
      <c r="F4107"/>
      <c r="G4107"/>
      <c r="H4107"/>
      <c r="I4107"/>
      <c r="J4107"/>
      <c r="K4107"/>
      <c r="L4107" t="inlineStr">
        <is>
          <t>Pimephales promelas</t>
        </is>
      </c>
      <c r="M4107" t="inlineStr">
        <is>
          <t>Fathead Minnow</t>
        </is>
      </c>
      <c r="N4107"/>
      <c r="O4107"/>
      <c r="P4107"/>
      <c r="Q4107"/>
      <c r="R4107"/>
      <c r="S4107"/>
      <c r="T4107"/>
      <c r="U4107"/>
      <c r="V4107" t="inlineStr">
        <is>
          <t>Static</t>
        </is>
      </c>
      <c r="W4107" t="inlineStr">
        <is>
          <t>Fresh water</t>
        </is>
      </c>
      <c r="X4107" t="inlineStr">
        <is>
          <t>Lab</t>
        </is>
      </c>
      <c r="Y4107"/>
      <c r="Z4107" t="inlineStr">
        <is>
          <t>Total</t>
        </is>
      </c>
      <c r="AA4107"/>
      <c r="AB4107" t="n">
        <v>11.8</v>
      </c>
      <c r="AC4107"/>
      <c r="AD4107" t="n">
        <v>9.92</v>
      </c>
      <c r="AE4107"/>
      <c r="AF4107" t="n">
        <v>14.04</v>
      </c>
      <c r="AG4107" t="inlineStr">
        <is>
          <t>AI mg/L</t>
        </is>
      </c>
      <c r="AH4107"/>
      <c r="AI4107"/>
      <c r="AJ4107"/>
      <c r="AK4107"/>
      <c r="AL4107"/>
      <c r="AM4107"/>
      <c r="AN4107"/>
      <c r="AO4107"/>
      <c r="AP4107"/>
      <c r="AQ4107"/>
      <c r="AR4107"/>
      <c r="AS4107"/>
      <c r="AT4107"/>
      <c r="AU4107"/>
      <c r="AV4107"/>
      <c r="AW4107"/>
      <c r="AX4107" t="inlineStr">
        <is>
          <t>Mortality</t>
        </is>
      </c>
      <c r="AY4107" t="inlineStr">
        <is>
          <t>Mortality</t>
        </is>
      </c>
      <c r="AZ4107" t="inlineStr">
        <is>
          <t>LC50</t>
        </is>
      </c>
      <c r="BA4107"/>
      <c r="BB4107" t="n">
        <v>4.0</v>
      </c>
      <c r="BC4107"/>
      <c r="BD4107"/>
      <c r="BE4107"/>
      <c r="BF4107"/>
      <c r="BG4107" t="inlineStr">
        <is>
          <t>Day(s)</t>
        </is>
      </c>
      <c r="BH4107"/>
      <c r="BI4107" t="inlineStr">
        <is>
          <t>DTXSID5032076</t>
        </is>
      </c>
      <c r="BJ4107"/>
      <c r="BK4107"/>
      <c r="BL4107"/>
      <c r="BM4107"/>
      <c r="BN4107"/>
      <c r="BO4107"/>
      <c r="BP4107"/>
      <c r="BQ4107"/>
      <c r="BR4107"/>
      <c r="BS4107"/>
      <c r="BT4107" t="inlineStr">
        <is>
          <t>--</t>
        </is>
      </c>
      <c r="BU4107"/>
      <c r="BV4107"/>
      <c r="BW4107"/>
      <c r="BX4107"/>
      <c r="BY4107"/>
      <c r="BZ4107"/>
      <c r="CA4107"/>
      <c r="CB4107"/>
      <c r="CC4107"/>
      <c r="CD4107"/>
      <c r="CE4107"/>
      <c r="CF4107"/>
      <c r="CG4107"/>
      <c r="CH4107"/>
      <c r="CI4107"/>
      <c r="CJ4107"/>
      <c r="CK4107" t="inlineStr">
        <is>
          <t>Adams,W.J.</t>
        </is>
      </c>
      <c r="CL4107" t="n">
        <v>19753.0</v>
      </c>
      <c r="CM4107" t="inlineStr">
        <is>
          <t>The Toxicity and Residue Dynamics of Selenium in Fish and Aquatic Invertebrates</t>
        </is>
      </c>
      <c r="CN4107" t="inlineStr">
        <is>
          <t>Ph.D. Thesis, Michigan State University, East Lansing, MI:109 p.</t>
        </is>
      </c>
      <c r="CO4107" t="n">
        <v>1976.0</v>
      </c>
      <c r="CP4107" t="inlineStr">
        <is>
          <t>Adams,W.J. (1976). The Toxicity and Residue Dynamics of Selenium in Fish and Aquatic Invertebrates. Ph.D. Thesis, Michigan State University, East Lansing, MI, 109 p. ECOREF#:19753</t>
        </is>
      </c>
    </row>
    <row r="4108">
      <c r="A4108" t="n">
        <v>1.341001E7</v>
      </c>
      <c r="B4108" t="inlineStr">
        <is>
          <t>Selenic acid, sodium salt (1:2)</t>
        </is>
      </c>
      <c r="C4108"/>
      <c r="D4108" t="inlineStr">
        <is>
          <t>Measured</t>
        </is>
      </c>
      <c r="E4108" t="inlineStr">
        <is>
          <t>Not coded</t>
        </is>
      </c>
      <c r="F4108"/>
      <c r="G4108"/>
      <c r="H4108"/>
      <c r="I4108"/>
      <c r="J4108"/>
      <c r="K4108"/>
      <c r="L4108" t="inlineStr">
        <is>
          <t>Pimephales promelas</t>
        </is>
      </c>
      <c r="M4108" t="inlineStr">
        <is>
          <t>Fathead Minnow</t>
        </is>
      </c>
      <c r="N4108"/>
      <c r="O4108"/>
      <c r="P4108"/>
      <c r="Q4108"/>
      <c r="R4108"/>
      <c r="S4108"/>
      <c r="T4108"/>
      <c r="U4108"/>
      <c r="V4108" t="inlineStr">
        <is>
          <t>Flow-through</t>
        </is>
      </c>
      <c r="W4108" t="inlineStr">
        <is>
          <t>Fresh water</t>
        </is>
      </c>
      <c r="X4108" t="inlineStr">
        <is>
          <t>Lab</t>
        </is>
      </c>
      <c r="Y4108" t="n">
        <v>6.0</v>
      </c>
      <c r="Z4108" t="inlineStr">
        <is>
          <t>Total</t>
        </is>
      </c>
      <c r="AA4108"/>
      <c r="AB4108" t="n">
        <v>42.1</v>
      </c>
      <c r="AC4108"/>
      <c r="AD4108" t="n">
        <v>34.5</v>
      </c>
      <c r="AE4108"/>
      <c r="AF4108" t="n">
        <v>51.4</v>
      </c>
      <c r="AG4108" t="inlineStr">
        <is>
          <t>AI mg/L</t>
        </is>
      </c>
      <c r="AH4108"/>
      <c r="AI4108"/>
      <c r="AJ4108"/>
      <c r="AK4108"/>
      <c r="AL4108"/>
      <c r="AM4108"/>
      <c r="AN4108"/>
      <c r="AO4108"/>
      <c r="AP4108"/>
      <c r="AQ4108"/>
      <c r="AR4108"/>
      <c r="AS4108"/>
      <c r="AT4108"/>
      <c r="AU4108"/>
      <c r="AV4108"/>
      <c r="AW4108"/>
      <c r="AX4108" t="inlineStr">
        <is>
          <t>Mortality</t>
        </is>
      </c>
      <c r="AY4108" t="inlineStr">
        <is>
          <t>Mortality</t>
        </is>
      </c>
      <c r="AZ4108" t="inlineStr">
        <is>
          <t>LC50</t>
        </is>
      </c>
      <c r="BA4108"/>
      <c r="BB4108" t="n">
        <v>4.0</v>
      </c>
      <c r="BC4108"/>
      <c r="BD4108"/>
      <c r="BE4108"/>
      <c r="BF4108"/>
      <c r="BG4108" t="inlineStr">
        <is>
          <t>Day(s)</t>
        </is>
      </c>
      <c r="BH4108"/>
      <c r="BI4108" t="inlineStr">
        <is>
          <t>DTXSID5032076</t>
        </is>
      </c>
      <c r="BJ4108"/>
      <c r="BK4108"/>
      <c r="BL4108"/>
      <c r="BM4108"/>
      <c r="BN4108"/>
      <c r="BO4108"/>
      <c r="BP4108"/>
      <c r="BQ4108"/>
      <c r="BR4108"/>
      <c r="BS4108"/>
      <c r="BT4108" t="inlineStr">
        <is>
          <t>--</t>
        </is>
      </c>
      <c r="BU4108"/>
      <c r="BV4108"/>
      <c r="BW4108"/>
      <c r="BX4108"/>
      <c r="BY4108"/>
      <c r="BZ4108"/>
      <c r="CA4108"/>
      <c r="CB4108"/>
      <c r="CC4108"/>
      <c r="CD4108"/>
      <c r="CE4108"/>
      <c r="CF4108"/>
      <c r="CG4108"/>
      <c r="CH4108"/>
      <c r="CI4108" t="inlineStr">
        <is>
          <t xml:space="preserve"> CHAR/10H2O//SO4/906 mg/L//DNUM/6//DOSES/6.01/10.9/23.4/48.4/91.4 mg/L//TESTID/8//OEF/SULFATE EFCTS////</t>
        </is>
      </c>
      <c r="CJ4108" t="inlineStr">
        <is>
          <t xml:space="preserve">   CHAR/10H2O//SO4/906 mg/L//DNUM/6//DOSES/6.01/10.9/23.4/48.4/91.4 mg/L//TESTID/8//OEF/SULFATE EFCTS////</t>
        </is>
      </c>
      <c r="CK4108" t="inlineStr">
        <is>
          <t>Brix,K.V., J.S. Volosin, W.J. Adams, R.J. Reash, R.C. Carlton, and D.O. McIntyre</t>
        </is>
      </c>
      <c r="CL4108" t="n">
        <v>87256.0</v>
      </c>
      <c r="CM4108" t="inlineStr">
        <is>
          <t>Effect of Sulfate Concentration on Acute Toxicity of Selenite and Selenate to Invertebrates and Fish</t>
        </is>
      </c>
      <c r="CN4108" t="inlineStr">
        <is>
          <t>Final Report TR - 111878 to the Electric Power Research Inst.(EPRI), Palo Alto, CA:47 p.</t>
        </is>
      </c>
      <c r="CO4108" t="n">
        <v>1998.0</v>
      </c>
      <c r="CP4108" t="inlineStr">
        <is>
          <t>Brix,K.V., J.S. Volosin, W.J. Adams, R.J. Reash, R.C. Carlton, and D.O. McIntyre (1998). Effect of Sulfate Concentration on Acute Toxicity of Selenite and Selenate to Invertebrates and Fish. Final Report TR - 111878 to the Electric Power Research Inst.(EPRI), Palo Alto, CA, 47 p. ECOREF#:87256</t>
        </is>
      </c>
    </row>
    <row r="4109">
      <c r="A4109" t="n">
        <v>1.341001E7</v>
      </c>
      <c r="B4109" t="inlineStr">
        <is>
          <t>Selenic acid, sodium salt (1:2)</t>
        </is>
      </c>
      <c r="C4109" t="inlineStr">
        <is>
          <t>Reagent Grade, Purissium, Purum, Puriss, Puris, Reinst</t>
        </is>
      </c>
      <c r="D4109" t="inlineStr">
        <is>
          <t>Measured</t>
        </is>
      </c>
      <c r="E4109" t="inlineStr">
        <is>
          <t>Not coded</t>
        </is>
      </c>
      <c r="F4109"/>
      <c r="G4109"/>
      <c r="H4109"/>
      <c r="I4109"/>
      <c r="J4109"/>
      <c r="K4109"/>
      <c r="L4109" t="inlineStr">
        <is>
          <t>Pimephales promelas</t>
        </is>
      </c>
      <c r="M4109" t="inlineStr">
        <is>
          <t>Fathead Minnow</t>
        </is>
      </c>
      <c r="N4109" t="inlineStr">
        <is>
          <t>Larva</t>
        </is>
      </c>
      <c r="O4109"/>
      <c r="P4109"/>
      <c r="Q4109"/>
      <c r="R4109" t="n">
        <v>3.0</v>
      </c>
      <c r="S4109"/>
      <c r="T4109" t="n">
        <v>7.0</v>
      </c>
      <c r="U4109" t="inlineStr">
        <is>
          <t>Day(s)</t>
        </is>
      </c>
      <c r="V4109" t="inlineStr">
        <is>
          <t>Aquatic, unspecified</t>
        </is>
      </c>
      <c r="W4109" t="inlineStr">
        <is>
          <t>Fresh water</t>
        </is>
      </c>
      <c r="X4109" t="inlineStr">
        <is>
          <t>Lab</t>
        </is>
      </c>
      <c r="Y4109" t="n">
        <v>6.0</v>
      </c>
      <c r="Z4109" t="inlineStr">
        <is>
          <t>Total</t>
        </is>
      </c>
      <c r="AA4109"/>
      <c r="AB4109" t="n">
        <v>12.332</v>
      </c>
      <c r="AC4109"/>
      <c r="AD4109" t="n">
        <v>10.482</v>
      </c>
      <c r="AE4109"/>
      <c r="AF4109" t="n">
        <v>14.159</v>
      </c>
      <c r="AG4109" t="inlineStr">
        <is>
          <t>AI mg/L</t>
        </is>
      </c>
      <c r="AH4109"/>
      <c r="AI4109"/>
      <c r="AJ4109"/>
      <c r="AK4109"/>
      <c r="AL4109"/>
      <c r="AM4109"/>
      <c r="AN4109"/>
      <c r="AO4109"/>
      <c r="AP4109"/>
      <c r="AQ4109"/>
      <c r="AR4109"/>
      <c r="AS4109"/>
      <c r="AT4109"/>
      <c r="AU4109"/>
      <c r="AV4109"/>
      <c r="AW4109"/>
      <c r="AX4109" t="inlineStr">
        <is>
          <t>Mortality</t>
        </is>
      </c>
      <c r="AY4109" t="inlineStr">
        <is>
          <t>Mortality</t>
        </is>
      </c>
      <c r="AZ4109" t="inlineStr">
        <is>
          <t>LC50</t>
        </is>
      </c>
      <c r="BA4109"/>
      <c r="BB4109" t="n">
        <v>4.0</v>
      </c>
      <c r="BC4109"/>
      <c r="BD4109"/>
      <c r="BE4109"/>
      <c r="BF4109"/>
      <c r="BG4109" t="inlineStr">
        <is>
          <t>Day(s)</t>
        </is>
      </c>
      <c r="BH4109"/>
      <c r="BI4109" t="inlineStr">
        <is>
          <t>DTXSID5032076</t>
        </is>
      </c>
      <c r="BJ4109" t="inlineStr">
        <is>
          <t>10.1002/etc.5620200514</t>
        </is>
      </c>
      <c r="BK4109"/>
      <c r="BL4109"/>
      <c r="BM4109"/>
      <c r="BN4109"/>
      <c r="BO4109"/>
      <c r="BP4109"/>
      <c r="BQ4109"/>
      <c r="BR4109"/>
      <c r="BS4109"/>
      <c r="BT4109" t="inlineStr">
        <is>
          <t>--</t>
        </is>
      </c>
      <c r="BU4109"/>
      <c r="BV4109"/>
      <c r="BW4109"/>
      <c r="BX4109"/>
      <c r="BY4109"/>
      <c r="BZ4109"/>
      <c r="CA4109"/>
      <c r="CB4109"/>
      <c r="CC4109"/>
      <c r="CD4109"/>
      <c r="CE4109"/>
      <c r="CF4109"/>
      <c r="CG4109"/>
      <c r="CH4109"/>
      <c r="CI4109" t="inlineStr">
        <is>
          <t xml:space="preserve"> TYPE/R OR F//AP FREQ/48 EXH OR CON//TESTID/14//MSMT/NR//DOSES/NR//SOURCE/LAB//WTINT/NR//DNUM/6//SEX/NR//TMETH/USEPA OR ASTM//STYPE/ACUTE//ETIME/96 H//AP RATE/NR//SAMPN/NR//WTAT/NR//INTAKE/NR//COMPEP/NR//LD/NR//DW/NR//STST/NR//HMA/NR//NA/NR//CL/NR//DIC/NR//CA/NR//POT/NR//MG/NR//SO4/50 MG/L//SULF/NR//</t>
        </is>
      </c>
      <c r="CJ4109" t="inlineStr">
        <is>
          <t xml:space="preserve">   TYPE/R OR F//AP FREQ/48 EXH OR CON//TESTID/14//MSMT/NR//DOSES/NR//SOURCE/LAB//WTINT/NR//DNUM/6//SEX/NR//TMETH/USEPA OR ASTM//STYPE/ACUTE//ETIME/96 H//AP RATE/NR//SAMPN/NR//WTAT/NR//INTAKE/NR//COMPEP/NR//LD/NR//DW/NR//STST/NR//HMA/NR//NA/NR//CL/NR//DIC/NR//CA/NR//POT/NR//MG/NR//SO4/50 MG/L//SULF/NR//</t>
        </is>
      </c>
      <c r="CK4109" t="inlineStr">
        <is>
          <t>Brix,K.V., J.S. Volosin, W.J. Adams, R.J. Reash, R.G. Carlton, and D.O. McIntyre</t>
        </is>
      </c>
      <c r="CL4109" t="n">
        <v>58971.0</v>
      </c>
      <c r="CM4109" t="inlineStr">
        <is>
          <t>Effects of Sulfate on the Acute Toxicity of Selenate to Freshwater Organisms</t>
        </is>
      </c>
      <c r="CN4109" t="inlineStr">
        <is>
          <t>Environ. Toxicol. Chem.20(5): 1037-1045</t>
        </is>
      </c>
      <c r="CO4109" t="n">
        <v>2001.0</v>
      </c>
      <c r="CP4109" t="inlineStr">
        <is>
          <t>Brix,K.V., J.S. Volosin, W.J. Adams, R.J. Reash, R.G. Carlton, and D.O. McIntyre (2001). Effects of Sulfate on the Acute Toxicity of Selenate to Freshwater Organisms. Environ. Toxicol. Chem., 20, (5), 1037-1045. doi:10.1002/etc.5620200514. ECOREF#:58971</t>
        </is>
      </c>
    </row>
    <row r="4110">
      <c r="A4110" t="n">
        <v>1.341001E7</v>
      </c>
      <c r="B4110" t="inlineStr">
        <is>
          <t>Selenic acid, sodium salt (1:2)</t>
        </is>
      </c>
      <c r="C4110" t="inlineStr">
        <is>
          <t>Reagent Grade, Purissium, Purum, Puriss, Puris, Reinst</t>
        </is>
      </c>
      <c r="D4110" t="inlineStr">
        <is>
          <t>Measured</t>
        </is>
      </c>
      <c r="E4110" t="inlineStr">
        <is>
          <t>Not coded</t>
        </is>
      </c>
      <c r="F4110"/>
      <c r="G4110"/>
      <c r="H4110"/>
      <c r="I4110"/>
      <c r="J4110"/>
      <c r="K4110"/>
      <c r="L4110" t="inlineStr">
        <is>
          <t>Pimephales promelas</t>
        </is>
      </c>
      <c r="M4110" t="inlineStr">
        <is>
          <t>Fathead Minnow</t>
        </is>
      </c>
      <c r="N4110" t="inlineStr">
        <is>
          <t>Larva</t>
        </is>
      </c>
      <c r="O4110"/>
      <c r="P4110"/>
      <c r="Q4110"/>
      <c r="R4110" t="n">
        <v>3.0</v>
      </c>
      <c r="S4110"/>
      <c r="T4110" t="n">
        <v>7.0</v>
      </c>
      <c r="U4110" t="inlineStr">
        <is>
          <t>Day(s)</t>
        </is>
      </c>
      <c r="V4110" t="inlineStr">
        <is>
          <t>Aquatic, unspecified</t>
        </is>
      </c>
      <c r="W4110" t="inlineStr">
        <is>
          <t>Fresh water</t>
        </is>
      </c>
      <c r="X4110" t="inlineStr">
        <is>
          <t>Lab</t>
        </is>
      </c>
      <c r="Y4110" t="n">
        <v>6.0</v>
      </c>
      <c r="Z4110" t="inlineStr">
        <is>
          <t>Total</t>
        </is>
      </c>
      <c r="AA4110"/>
      <c r="AB4110" t="n">
        <v>18.361</v>
      </c>
      <c r="AC4110"/>
      <c r="AD4110" t="n">
        <v>16.308</v>
      </c>
      <c r="AE4110"/>
      <c r="AF4110" t="n">
        <v>20.061</v>
      </c>
      <c r="AG4110" t="inlineStr">
        <is>
          <t>AI mg/L</t>
        </is>
      </c>
      <c r="AH4110"/>
      <c r="AI4110"/>
      <c r="AJ4110"/>
      <c r="AK4110"/>
      <c r="AL4110"/>
      <c r="AM4110"/>
      <c r="AN4110"/>
      <c r="AO4110"/>
      <c r="AP4110"/>
      <c r="AQ4110"/>
      <c r="AR4110"/>
      <c r="AS4110"/>
      <c r="AT4110"/>
      <c r="AU4110"/>
      <c r="AV4110"/>
      <c r="AW4110"/>
      <c r="AX4110" t="inlineStr">
        <is>
          <t>Mortality</t>
        </is>
      </c>
      <c r="AY4110" t="inlineStr">
        <is>
          <t>Mortality</t>
        </is>
      </c>
      <c r="AZ4110" t="inlineStr">
        <is>
          <t>LC50</t>
        </is>
      </c>
      <c r="BA4110"/>
      <c r="BB4110" t="n">
        <v>4.0</v>
      </c>
      <c r="BC4110"/>
      <c r="BD4110"/>
      <c r="BE4110"/>
      <c r="BF4110"/>
      <c r="BG4110" t="inlineStr">
        <is>
          <t>Day(s)</t>
        </is>
      </c>
      <c r="BH4110"/>
      <c r="BI4110" t="inlineStr">
        <is>
          <t>DTXSID5032076</t>
        </is>
      </c>
      <c r="BJ4110" t="inlineStr">
        <is>
          <t>10.1002/etc.5620200514</t>
        </is>
      </c>
      <c r="BK4110"/>
      <c r="BL4110"/>
      <c r="BM4110"/>
      <c r="BN4110"/>
      <c r="BO4110"/>
      <c r="BP4110"/>
      <c r="BQ4110"/>
      <c r="BR4110"/>
      <c r="BS4110"/>
      <c r="BT4110" t="inlineStr">
        <is>
          <t>--</t>
        </is>
      </c>
      <c r="BU4110"/>
      <c r="BV4110"/>
      <c r="BW4110"/>
      <c r="BX4110"/>
      <c r="BY4110"/>
      <c r="BZ4110"/>
      <c r="CA4110"/>
      <c r="CB4110"/>
      <c r="CC4110"/>
      <c r="CD4110"/>
      <c r="CE4110"/>
      <c r="CF4110"/>
      <c r="CG4110"/>
      <c r="CH4110"/>
      <c r="CI4110" t="inlineStr">
        <is>
          <t xml:space="preserve"> TYPE/R OR F//AP FREQ/48 EXH OR CON//TESTID/21//MSMT/NR//DOSES/NR//SOURCE/LAB//WTINT/NR//DNUM/6//SEX/NR//TMETH/USEPA OR ASTM//STYPE/ACUTE//ETIME/96 H//AP RATE/NR//SAMPN/NR//WTAT/NR//INTAKE/NR//COMPEP/NR//LD/NR//DW/NR//STST/NR//HMA/NR//NA/NR//CL/NR//DIC/NR//CA/NR//POT/NR//MG/NR//SO4/403 MG/L//SULF/NR//</t>
        </is>
      </c>
      <c r="CJ4110" t="inlineStr">
        <is>
          <t xml:space="preserve">   TYPE/R OR F//AP FREQ/48 EXH OR CON//TESTID/21//MSMT/NR//DOSES/NR//SOURCE/LAB//WTINT/NR//DNUM/6//SEX/NR//TMETH/USEPA OR ASTM//STYPE/ACUTE//ETIME/96 H//AP RATE/NR//SAMPN/NR//WTAT/NR//INTAKE/NR//COMPEP/NR//LD/NR//DW/NR//STST/NR//HMA/NR//NA/NR//CL/NR//DIC/NR//CA/NR//POT/NR//MG/NR//SO4/403 MG/L//SULF/NR//</t>
        </is>
      </c>
      <c r="CK4110" t="inlineStr">
        <is>
          <t>Brix,K.V., J.S. Volosin, W.J. Adams, R.J. Reash, R.G. Carlton, and D.O. McIntyre</t>
        </is>
      </c>
      <c r="CL4110" t="n">
        <v>58971.0</v>
      </c>
      <c r="CM4110" t="inlineStr">
        <is>
          <t>Effects of Sulfate on the Acute Toxicity of Selenate to Freshwater Organisms</t>
        </is>
      </c>
      <c r="CN4110" t="inlineStr">
        <is>
          <t>Environ. Toxicol. Chem.20(5): 1037-1045</t>
        </is>
      </c>
      <c r="CO4110" t="n">
        <v>2001.0</v>
      </c>
      <c r="CP4110" t="inlineStr">
        <is>
          <t>Brix,K.V., J.S. Volosin, W.J. Adams, R.J. Reash, R.G. Carlton, and D.O. McIntyre (2001). Effects of Sulfate on the Acute Toxicity of Selenate to Freshwater Organisms. Environ. Toxicol. Chem., 20, (5), 1037-1045. doi:10.1002/etc.5620200514. ECOREF#:58971</t>
        </is>
      </c>
    </row>
    <row r="4111">
      <c r="A4111" t="n">
        <v>1.341001E7</v>
      </c>
      <c r="B4111" t="inlineStr">
        <is>
          <t>Selenic acid, sodium salt (1:2)</t>
        </is>
      </c>
      <c r="C4111" t="inlineStr">
        <is>
          <t>Reagent Grade, Purissium, Purum, Puriss, Puris, Reinst</t>
        </is>
      </c>
      <c r="D4111" t="inlineStr">
        <is>
          <t>Measured</t>
        </is>
      </c>
      <c r="E4111" t="inlineStr">
        <is>
          <t>Not coded</t>
        </is>
      </c>
      <c r="F4111"/>
      <c r="G4111"/>
      <c r="H4111"/>
      <c r="I4111"/>
      <c r="J4111"/>
      <c r="K4111"/>
      <c r="L4111" t="inlineStr">
        <is>
          <t>Pimephales promelas</t>
        </is>
      </c>
      <c r="M4111" t="inlineStr">
        <is>
          <t>Fathead Minnow</t>
        </is>
      </c>
      <c r="N4111" t="inlineStr">
        <is>
          <t>Larva</t>
        </is>
      </c>
      <c r="O4111"/>
      <c r="P4111"/>
      <c r="Q4111"/>
      <c r="R4111" t="n">
        <v>3.0</v>
      </c>
      <c r="S4111"/>
      <c r="T4111" t="n">
        <v>7.0</v>
      </c>
      <c r="U4111" t="inlineStr">
        <is>
          <t>Day(s)</t>
        </is>
      </c>
      <c r="V4111" t="inlineStr">
        <is>
          <t>Aquatic, unspecified</t>
        </is>
      </c>
      <c r="W4111" t="inlineStr">
        <is>
          <t>Fresh water</t>
        </is>
      </c>
      <c r="X4111" t="inlineStr">
        <is>
          <t>Lab</t>
        </is>
      </c>
      <c r="Y4111" t="n">
        <v>6.0</v>
      </c>
      <c r="Z4111" t="inlineStr">
        <is>
          <t>Total</t>
        </is>
      </c>
      <c r="AA4111"/>
      <c r="AB4111" t="n">
        <v>12.539</v>
      </c>
      <c r="AC4111"/>
      <c r="AD4111" t="n">
        <v>10.985</v>
      </c>
      <c r="AE4111"/>
      <c r="AF4111" t="n">
        <v>14.331</v>
      </c>
      <c r="AG4111" t="inlineStr">
        <is>
          <t>AI mg/L</t>
        </is>
      </c>
      <c r="AH4111"/>
      <c r="AI4111"/>
      <c r="AJ4111"/>
      <c r="AK4111"/>
      <c r="AL4111"/>
      <c r="AM4111"/>
      <c r="AN4111"/>
      <c r="AO4111"/>
      <c r="AP4111"/>
      <c r="AQ4111"/>
      <c r="AR4111"/>
      <c r="AS4111"/>
      <c r="AT4111"/>
      <c r="AU4111"/>
      <c r="AV4111"/>
      <c r="AW4111"/>
      <c r="AX4111" t="inlineStr">
        <is>
          <t>Mortality</t>
        </is>
      </c>
      <c r="AY4111" t="inlineStr">
        <is>
          <t>Mortality</t>
        </is>
      </c>
      <c r="AZ4111" t="inlineStr">
        <is>
          <t>LC50</t>
        </is>
      </c>
      <c r="BA4111"/>
      <c r="BB4111" t="n">
        <v>4.0</v>
      </c>
      <c r="BC4111"/>
      <c r="BD4111"/>
      <c r="BE4111"/>
      <c r="BF4111"/>
      <c r="BG4111" t="inlineStr">
        <is>
          <t>Day(s)</t>
        </is>
      </c>
      <c r="BH4111"/>
      <c r="BI4111" t="inlineStr">
        <is>
          <t>DTXSID5032076</t>
        </is>
      </c>
      <c r="BJ4111" t="inlineStr">
        <is>
          <t>10.1002/etc.5620200514</t>
        </is>
      </c>
      <c r="BK4111"/>
      <c r="BL4111"/>
      <c r="BM4111"/>
      <c r="BN4111"/>
      <c r="BO4111"/>
      <c r="BP4111"/>
      <c r="BQ4111"/>
      <c r="BR4111"/>
      <c r="BS4111"/>
      <c r="BT4111" t="inlineStr">
        <is>
          <t>--</t>
        </is>
      </c>
      <c r="BU4111"/>
      <c r="BV4111"/>
      <c r="BW4111"/>
      <c r="BX4111"/>
      <c r="BY4111"/>
      <c r="BZ4111"/>
      <c r="CA4111"/>
      <c r="CB4111"/>
      <c r="CC4111"/>
      <c r="CD4111"/>
      <c r="CE4111"/>
      <c r="CF4111"/>
      <c r="CG4111"/>
      <c r="CH4111"/>
      <c r="CI4111" t="inlineStr">
        <is>
          <t xml:space="preserve"> TYPE/R OR F//AP FREQ/48 EXH OR CON//TESTID/15//MSMT/NR//DOSES/NR//SOURCE/LAB//WTINT/NR//DNUM/6//SEX/NR//TMETH/USEPA OR ASTM//STYPE/ACUTE//ETIME/96 H//AP RATE/NR//SAMPN/NR//WTAT/NR//INTAKE/NR//COMPEP/NR//LD/NR//DW/NR//STST/NR//HMA/NR//NA/NR//CL/NR//DIC/NR//CA/NR//POT/NR//MG/NR//SO4/65 MG/L//SULF/NR//</t>
        </is>
      </c>
      <c r="CJ4111" t="inlineStr">
        <is>
          <t xml:space="preserve">   TYPE/R OR F//AP FREQ/48 EXH OR CON//TESTID/15//MSMT/NR//DOSES/NR//SOURCE/LAB//WTINT/NR//DNUM/6//SEX/NR//TMETH/USEPA OR ASTM//STYPE/ACUTE//ETIME/96 H//AP RATE/NR//SAMPN/NR//WTAT/NR//INTAKE/NR//COMPEP/NR//LD/NR//DW/NR//STST/NR//HMA/NR//NA/NR//CL/NR//DIC/NR//CA/NR//POT/NR//MG/NR//SO4/65 MG/L//SULF/NR//</t>
        </is>
      </c>
      <c r="CK4111" t="inlineStr">
        <is>
          <t>Brix,K.V., J.S. Volosin, W.J. Adams, R.J. Reash, R.G. Carlton, and D.O. McIntyre</t>
        </is>
      </c>
      <c r="CL4111" t="n">
        <v>58971.0</v>
      </c>
      <c r="CM4111" t="inlineStr">
        <is>
          <t>Effects of Sulfate on the Acute Toxicity of Selenate to Freshwater Organisms</t>
        </is>
      </c>
      <c r="CN4111" t="inlineStr">
        <is>
          <t>Environ. Toxicol. Chem.20(5): 1037-1045</t>
        </is>
      </c>
      <c r="CO4111" t="n">
        <v>2001.0</v>
      </c>
      <c r="CP4111" t="inlineStr">
        <is>
          <t>Brix,K.V., J.S. Volosin, W.J. Adams, R.J. Reash, R.G. Carlton, and D.O. McIntyre (2001). Effects of Sulfate on the Acute Toxicity of Selenate to Freshwater Organisms. Environ. Toxicol. Chem., 20, (5), 1037-1045. doi:10.1002/etc.5620200514. ECOREF#:58971</t>
        </is>
      </c>
    </row>
    <row r="4112">
      <c r="A4112" t="n">
        <v>1.341001E7</v>
      </c>
      <c r="B4112" t="inlineStr">
        <is>
          <t>Selenic acid, sodium salt (1:2)</t>
        </is>
      </c>
      <c r="C4112"/>
      <c r="D4112" t="inlineStr">
        <is>
          <t>Measured</t>
        </is>
      </c>
      <c r="E4112" t="inlineStr">
        <is>
          <t>Not coded</t>
        </is>
      </c>
      <c r="F4112"/>
      <c r="G4112"/>
      <c r="H4112"/>
      <c r="I4112"/>
      <c r="J4112"/>
      <c r="K4112"/>
      <c r="L4112" t="inlineStr">
        <is>
          <t>Pimephales promelas</t>
        </is>
      </c>
      <c r="M4112" t="inlineStr">
        <is>
          <t>Fathead Minnow</t>
        </is>
      </c>
      <c r="N4112" t="inlineStr">
        <is>
          <t>Larva</t>
        </is>
      </c>
      <c r="O4112" t="inlineStr">
        <is>
          <t>~</t>
        </is>
      </c>
      <c r="P4112" t="n">
        <v>3.0</v>
      </c>
      <c r="Q4112"/>
      <c r="R4112"/>
      <c r="S4112"/>
      <c r="T4112"/>
      <c r="U4112" t="inlineStr">
        <is>
          <t>Day(s)</t>
        </is>
      </c>
      <c r="V4112" t="inlineStr">
        <is>
          <t>Renewal</t>
        </is>
      </c>
      <c r="W4112" t="inlineStr">
        <is>
          <t>Fresh water</t>
        </is>
      </c>
      <c r="X4112" t="inlineStr">
        <is>
          <t>Lab</t>
        </is>
      </c>
      <c r="Y4112" t="n">
        <v>6.0</v>
      </c>
      <c r="Z4112" t="inlineStr">
        <is>
          <t>Dissolved</t>
        </is>
      </c>
      <c r="AA4112"/>
      <c r="AB4112" t="n">
        <v>21.8</v>
      </c>
      <c r="AC4112"/>
      <c r="AD4112" t="n">
        <v>18.6</v>
      </c>
      <c r="AE4112"/>
      <c r="AF4112" t="n">
        <v>25.2</v>
      </c>
      <c r="AG4112" t="inlineStr">
        <is>
          <t>AI mg/L</t>
        </is>
      </c>
      <c r="AH4112"/>
      <c r="AI4112"/>
      <c r="AJ4112"/>
      <c r="AK4112"/>
      <c r="AL4112"/>
      <c r="AM4112"/>
      <c r="AN4112"/>
      <c r="AO4112"/>
      <c r="AP4112"/>
      <c r="AQ4112"/>
      <c r="AR4112"/>
      <c r="AS4112"/>
      <c r="AT4112"/>
      <c r="AU4112"/>
      <c r="AV4112"/>
      <c r="AW4112"/>
      <c r="AX4112" t="inlineStr">
        <is>
          <t>Mortality</t>
        </is>
      </c>
      <c r="AY4112" t="inlineStr">
        <is>
          <t>Mortality</t>
        </is>
      </c>
      <c r="AZ4112" t="inlineStr">
        <is>
          <t>LC50</t>
        </is>
      </c>
      <c r="BA4112"/>
      <c r="BB4112" t="n">
        <v>4.0</v>
      </c>
      <c r="BC4112"/>
      <c r="BD4112"/>
      <c r="BE4112"/>
      <c r="BF4112"/>
      <c r="BG4112" t="inlineStr">
        <is>
          <t>Day(s)</t>
        </is>
      </c>
      <c r="BH4112"/>
      <c r="BI4112" t="inlineStr">
        <is>
          <t>DTXSID5032076</t>
        </is>
      </c>
      <c r="BJ4112"/>
      <c r="BK4112"/>
      <c r="BL4112"/>
      <c r="BM4112"/>
      <c r="BN4112"/>
      <c r="BO4112"/>
      <c r="BP4112"/>
      <c r="BQ4112"/>
      <c r="BR4112"/>
      <c r="BS4112"/>
      <c r="BT4112" t="inlineStr">
        <is>
          <t>--</t>
        </is>
      </c>
      <c r="BU4112"/>
      <c r="BV4112"/>
      <c r="BW4112"/>
      <c r="BX4112"/>
      <c r="BY4112"/>
      <c r="BZ4112"/>
      <c r="CA4112"/>
      <c r="CB4112"/>
      <c r="CC4112"/>
      <c r="CD4112"/>
      <c r="CE4112"/>
      <c r="CF4112"/>
      <c r="CG4112"/>
      <c r="CH4112"/>
      <c r="CI4112" t="inlineStr">
        <is>
          <t xml:space="preserve"> TESTID/7//MSMT/NR//DOSES/9.7/20.0/39.3/80.3/160 MG/L//SOURCE/COM//WTINT/NR//DNUM/6//SEX/NR//TMETH/EPAASTM//STYPE/ACUTE//ETIME/96 H//AP RATE/NR//SAMPN/NR//WTAT/NR//INTAKE/NR//COMPEP/NR//LD/NR//DW/NR//STST/NR//HMA/NR//NA/108.74 (100.88-116.60) MG/L//CL/11 (9-13) MG/L//DIC/NR//CA/31.50 (31.10-31.90) MG/L//POT/9.28 (9.00-9.56) MG/L//MG/49.75 (49.50-50.00) MG/L//SO4/341 (335-347) MG/L //SULF/NR//</t>
        </is>
      </c>
      <c r="CJ4112" t="inlineStr">
        <is>
          <t>SOURCE/COMMERCIAL//   TESTID/7//MSMT/NR//DOSES/9.7/20.0/39.3/80.3/160 MG/L//SOURCE/COM//WTINT/NR//DNUM/6//SEX/NR//TMETH/EPAASTM//STYPE/ACUTE//ETIME/96 H//AP RATE/NR//SAMPN/NR//WTAT/NR//INTAKE/NR//COMPEP/NR//LD/NR//DW/NR//STST/NR//HMA/NR//NA/108.74 (100.88-116.60) MG/L//CL/11 (9-13) MG/L//DIC/NR//CA/31.50 (31.10-31.90) MG/L//POT/9.28 (9.00-9.56) MG/L//MG/49.75 (49.50-50.00) MG/L//SO4/341 (335-347) MG/L //SULF/NR//</t>
        </is>
      </c>
      <c r="CK4112" t="inlineStr">
        <is>
          <t>Beyers,D.W., and C. Sodergren</t>
        </is>
      </c>
      <c r="CL4112" t="n">
        <v>82429.0</v>
      </c>
      <c r="CM4112" t="inlineStr">
        <is>
          <t>Evaluation of Interspecific Sensitivity to Selenium Exposure:  Larval Razorback Sucker Versus Flannelmouth Sucker</t>
        </is>
      </c>
      <c r="CN4112" t="inlineStr">
        <is>
          <t>Final Rep.to Recovery Implementation Prog.Proj.CAP-6 SE-NF, Dep.Fish.and Wildl.Biol., Colorado State Univ., Fort Collins, CO:</t>
        </is>
      </c>
      <c r="CO4112" t="n">
        <v>2001.0</v>
      </c>
      <c r="CP4112" t="inlineStr">
        <is>
          <t>Beyers,D.W., and C. Sodergren (2001). Evaluation of Interspecific Sensitivity to Selenium Exposure:  Larval Razorback Sucker Versus Flannelmouth Sucker. Final Rep.to Recovery Implementation Prog.Proj.CAP-6 SE-NF, Dep.Fish.and Wildl.Biol., Colorado State Univ., Fort Collins, CO, ECOREF#:82429</t>
        </is>
      </c>
    </row>
    <row r="4113">
      <c r="A4113" t="n">
        <v>1.341001E7</v>
      </c>
      <c r="B4113" t="inlineStr">
        <is>
          <t>Selenic acid, sodium salt (1:2)</t>
        </is>
      </c>
      <c r="C4113" t="inlineStr">
        <is>
          <t>Reagent Grade, Purissium, Purum, Puriss, Puris, Reinst</t>
        </is>
      </c>
      <c r="D4113" t="inlineStr">
        <is>
          <t>Measured</t>
        </is>
      </c>
      <c r="E4113" t="inlineStr">
        <is>
          <t>Not coded</t>
        </is>
      </c>
      <c r="F4113"/>
      <c r="G4113"/>
      <c r="H4113"/>
      <c r="I4113"/>
      <c r="J4113"/>
      <c r="K4113"/>
      <c r="L4113" t="inlineStr">
        <is>
          <t>Pimephales promelas</t>
        </is>
      </c>
      <c r="M4113" t="inlineStr">
        <is>
          <t>Fathead Minnow</t>
        </is>
      </c>
      <c r="N4113" t="inlineStr">
        <is>
          <t>Larva</t>
        </is>
      </c>
      <c r="O4113"/>
      <c r="P4113"/>
      <c r="Q4113"/>
      <c r="R4113" t="n">
        <v>3.0</v>
      </c>
      <c r="S4113"/>
      <c r="T4113" t="n">
        <v>7.0</v>
      </c>
      <c r="U4113" t="inlineStr">
        <is>
          <t>Day(s)</t>
        </is>
      </c>
      <c r="V4113" t="inlineStr">
        <is>
          <t>Aquatic, unspecified</t>
        </is>
      </c>
      <c r="W4113" t="inlineStr">
        <is>
          <t>Fresh water</t>
        </is>
      </c>
      <c r="X4113" t="inlineStr">
        <is>
          <t>Lab</t>
        </is>
      </c>
      <c r="Y4113" t="n">
        <v>6.0</v>
      </c>
      <c r="Z4113" t="inlineStr">
        <is>
          <t>Total</t>
        </is>
      </c>
      <c r="AA4113"/>
      <c r="AB4113" t="n">
        <v>6.21</v>
      </c>
      <c r="AC4113"/>
      <c r="AD4113" t="n">
        <v>5.42</v>
      </c>
      <c r="AE4113"/>
      <c r="AF4113" t="n">
        <v>7.12</v>
      </c>
      <c r="AG4113" t="inlineStr">
        <is>
          <t>AI mg/L</t>
        </is>
      </c>
      <c r="AH4113"/>
      <c r="AI4113"/>
      <c r="AJ4113"/>
      <c r="AK4113"/>
      <c r="AL4113"/>
      <c r="AM4113"/>
      <c r="AN4113"/>
      <c r="AO4113"/>
      <c r="AP4113"/>
      <c r="AQ4113"/>
      <c r="AR4113"/>
      <c r="AS4113"/>
      <c r="AT4113"/>
      <c r="AU4113"/>
      <c r="AV4113"/>
      <c r="AW4113"/>
      <c r="AX4113" t="inlineStr">
        <is>
          <t>Mortality</t>
        </is>
      </c>
      <c r="AY4113" t="inlineStr">
        <is>
          <t>Mortality</t>
        </is>
      </c>
      <c r="AZ4113" t="inlineStr">
        <is>
          <t>LC50</t>
        </is>
      </c>
      <c r="BA4113"/>
      <c r="BB4113" t="n">
        <v>4.0</v>
      </c>
      <c r="BC4113"/>
      <c r="BD4113"/>
      <c r="BE4113"/>
      <c r="BF4113"/>
      <c r="BG4113" t="inlineStr">
        <is>
          <t>Day(s)</t>
        </is>
      </c>
      <c r="BH4113"/>
      <c r="BI4113" t="inlineStr">
        <is>
          <t>DTXSID5032076</t>
        </is>
      </c>
      <c r="BJ4113" t="inlineStr">
        <is>
          <t>10.1002/etc.5620200514</t>
        </is>
      </c>
      <c r="BK4113"/>
      <c r="BL4113"/>
      <c r="BM4113"/>
      <c r="BN4113"/>
      <c r="BO4113"/>
      <c r="BP4113"/>
      <c r="BQ4113"/>
      <c r="BR4113"/>
      <c r="BS4113"/>
      <c r="BT4113" t="inlineStr">
        <is>
          <t>--</t>
        </is>
      </c>
      <c r="BU4113"/>
      <c r="BV4113"/>
      <c r="BW4113"/>
      <c r="BX4113"/>
      <c r="BY4113"/>
      <c r="BZ4113"/>
      <c r="CA4113"/>
      <c r="CB4113"/>
      <c r="CC4113"/>
      <c r="CD4113"/>
      <c r="CE4113"/>
      <c r="CF4113"/>
      <c r="CG4113"/>
      <c r="CH4113"/>
      <c r="CI4113" t="inlineStr">
        <is>
          <t xml:space="preserve"> TYPE/R OR F//AP FREQ/48 EXH OR CON//TESTID/13//MSMT/NR//DOSES/NR//SOURCE/LAB//WTINT/NR//DNUM/6//SEX/NR//TMETH/USEPA OR ASTM//STYPE/ACUTE//ETIME/96 H//AP RATE/NR//SAMPN/NR//WTAT/NR//INTAKE/NR//COMPEP/NR//LD/NR//DW/NR//STST/NR//HMA/NR//NA/NR//CL/NR//DIC/NR//CA/NR//POT/NR//MG/NR//SO4/24 MG/L//SULF/NR//</t>
        </is>
      </c>
      <c r="CJ4113" t="inlineStr">
        <is>
          <t xml:space="preserve">   TYPE/R OR F//AP FREQ/48 EXH OR CON//TESTID/13//MSMT/NR//DOSES/NR//SOURCE/LAB//WTINT/NR//DNUM/6//SEX/NR//TMETH/USEPA OR ASTM//STYPE/ACUTE//ETIME/96 H//AP RATE/NR//SAMPN/NR//WTAT/NR//INTAKE/NR//COMPEP/NR//LD/NR//DW/NR//STST/NR//HMA/NR//NA/NR//CL/NR//DIC/NR//CA/NR//POT/NR//MG/NR//SO4/24 MG/L//SULF/NR//</t>
        </is>
      </c>
      <c r="CK4113" t="inlineStr">
        <is>
          <t>Brix,K.V., J.S. Volosin, W.J. Adams, R.J. Reash, R.G. Carlton, and D.O. McIntyre</t>
        </is>
      </c>
      <c r="CL4113" t="n">
        <v>58971.0</v>
      </c>
      <c r="CM4113" t="inlineStr">
        <is>
          <t>Effects of Sulfate on the Acute Toxicity of Selenate to Freshwater Organisms</t>
        </is>
      </c>
      <c r="CN4113" t="inlineStr">
        <is>
          <t>Environ. Toxicol. Chem.20(5): 1037-1045</t>
        </is>
      </c>
      <c r="CO4113" t="n">
        <v>2001.0</v>
      </c>
      <c r="CP4113" t="inlineStr">
        <is>
          <t>Brix,K.V., J.S. Volosin, W.J. Adams, R.J. Reash, R.G. Carlton, and D.O. McIntyre (2001). Effects of Sulfate on the Acute Toxicity of Selenate to Freshwater Organisms. Environ. Toxicol. Chem., 20, (5), 1037-1045. doi:10.1002/etc.5620200514. ECOREF#:58971</t>
        </is>
      </c>
    </row>
    <row r="4114">
      <c r="A4114" t="n">
        <v>1.341001E7</v>
      </c>
      <c r="B4114" t="inlineStr">
        <is>
          <t>Selenic acid, sodium salt (1:2)</t>
        </is>
      </c>
      <c r="C4114"/>
      <c r="D4114" t="inlineStr">
        <is>
          <t>Measured</t>
        </is>
      </c>
      <c r="E4114" t="inlineStr">
        <is>
          <t>Not coded</t>
        </is>
      </c>
      <c r="F4114"/>
      <c r="G4114"/>
      <c r="H4114"/>
      <c r="I4114"/>
      <c r="J4114"/>
      <c r="K4114"/>
      <c r="L4114" t="inlineStr">
        <is>
          <t>Pimephales promelas</t>
        </is>
      </c>
      <c r="M4114" t="inlineStr">
        <is>
          <t>Fathead Minnow</t>
        </is>
      </c>
      <c r="N4114"/>
      <c r="O4114"/>
      <c r="P4114"/>
      <c r="Q4114"/>
      <c r="R4114"/>
      <c r="S4114"/>
      <c r="T4114"/>
      <c r="U4114"/>
      <c r="V4114" t="inlineStr">
        <is>
          <t>Flow-through</t>
        </is>
      </c>
      <c r="W4114" t="inlineStr">
        <is>
          <t>Fresh water</t>
        </is>
      </c>
      <c r="X4114" t="inlineStr">
        <is>
          <t>Lab</t>
        </is>
      </c>
      <c r="Y4114" t="n">
        <v>6.0</v>
      </c>
      <c r="Z4114" t="inlineStr">
        <is>
          <t>Total</t>
        </is>
      </c>
      <c r="AA4114"/>
      <c r="AB4114" t="n">
        <v>10.8</v>
      </c>
      <c r="AC4114"/>
      <c r="AD4114" t="n">
        <v>9.34</v>
      </c>
      <c r="AE4114"/>
      <c r="AF4114" t="n">
        <v>12.4</v>
      </c>
      <c r="AG4114" t="inlineStr">
        <is>
          <t>AI mg/L</t>
        </is>
      </c>
      <c r="AH4114"/>
      <c r="AI4114"/>
      <c r="AJ4114"/>
      <c r="AK4114"/>
      <c r="AL4114"/>
      <c r="AM4114"/>
      <c r="AN4114"/>
      <c r="AO4114"/>
      <c r="AP4114"/>
      <c r="AQ4114"/>
      <c r="AR4114"/>
      <c r="AS4114"/>
      <c r="AT4114"/>
      <c r="AU4114"/>
      <c r="AV4114"/>
      <c r="AW4114"/>
      <c r="AX4114" t="inlineStr">
        <is>
          <t>Mortality</t>
        </is>
      </c>
      <c r="AY4114" t="inlineStr">
        <is>
          <t>Mortality</t>
        </is>
      </c>
      <c r="AZ4114" t="inlineStr">
        <is>
          <t>LC50</t>
        </is>
      </c>
      <c r="BA4114"/>
      <c r="BB4114" t="n">
        <v>4.0</v>
      </c>
      <c r="BC4114"/>
      <c r="BD4114"/>
      <c r="BE4114"/>
      <c r="BF4114"/>
      <c r="BG4114" t="inlineStr">
        <is>
          <t>Day(s)</t>
        </is>
      </c>
      <c r="BH4114"/>
      <c r="BI4114" t="inlineStr">
        <is>
          <t>DTXSID5032076</t>
        </is>
      </c>
      <c r="BJ4114"/>
      <c r="BK4114"/>
      <c r="BL4114"/>
      <c r="BM4114"/>
      <c r="BN4114"/>
      <c r="BO4114"/>
      <c r="BP4114"/>
      <c r="BQ4114"/>
      <c r="BR4114"/>
      <c r="BS4114"/>
      <c r="BT4114" t="inlineStr">
        <is>
          <t>--</t>
        </is>
      </c>
      <c r="BU4114"/>
      <c r="BV4114"/>
      <c r="BW4114"/>
      <c r="BX4114"/>
      <c r="BY4114"/>
      <c r="BZ4114"/>
      <c r="CA4114"/>
      <c r="CB4114"/>
      <c r="CC4114"/>
      <c r="CD4114"/>
      <c r="CE4114"/>
      <c r="CF4114"/>
      <c r="CG4114"/>
      <c r="CH4114"/>
      <c r="CI4114" t="inlineStr">
        <is>
          <t xml:space="preserve"> CHAR/10H2O//SO4/160 mg/L//DNUM/6//DOSES/3.99/8.48/18.5/32.3/67.8 mg/L//TESTID/6//OEF/SULFATE EFCTS////</t>
        </is>
      </c>
      <c r="CJ4114" t="inlineStr">
        <is>
          <t xml:space="preserve">   CHAR/10H2O//SO4/160 mg/L//DNUM/6//DOSES/3.99/8.48/18.5/32.3/67.8 mg/L//TESTID/6//OEF/SULFATE EFCTS////</t>
        </is>
      </c>
      <c r="CK4114" t="inlineStr">
        <is>
          <t>Brix,K.V., J.S. Volosin, W.J. Adams, R.J. Reash, R.C. Carlton, and D.O. McIntyre</t>
        </is>
      </c>
      <c r="CL4114" t="n">
        <v>87256.0</v>
      </c>
      <c r="CM4114" t="inlineStr">
        <is>
          <t>Effect of Sulfate Concentration on Acute Toxicity of Selenite and Selenate to Invertebrates and Fish</t>
        </is>
      </c>
      <c r="CN4114" t="inlineStr">
        <is>
          <t>Final Report TR - 111878 to the Electric Power Research Inst.(EPRI), Palo Alto, CA:47 p.</t>
        </is>
      </c>
      <c r="CO4114" t="n">
        <v>1998.0</v>
      </c>
      <c r="CP4114" t="inlineStr">
        <is>
          <t>Brix,K.V., J.S. Volosin, W.J. Adams, R.J. Reash, R.C. Carlton, and D.O. McIntyre (1998). Effect of Sulfate Concentration on Acute Toxicity of Selenite and Selenate to Invertebrates and Fish. Final Report TR - 111878 to the Electric Power Research Inst.(EPRI), Palo Alto, CA, 47 p. ECOREF#:87256</t>
        </is>
      </c>
    </row>
    <row r="4115">
      <c r="A4115" t="n">
        <v>1.341001E7</v>
      </c>
      <c r="B4115" t="inlineStr">
        <is>
          <t>Selenic acid, sodium salt (1:2)</t>
        </is>
      </c>
      <c r="C4115" t="inlineStr">
        <is>
          <t>Reagent Grade, Purissium, Purum, Puriss, Puris, Reinst</t>
        </is>
      </c>
      <c r="D4115" t="inlineStr">
        <is>
          <t>Measured</t>
        </is>
      </c>
      <c r="E4115" t="inlineStr">
        <is>
          <t>Not coded</t>
        </is>
      </c>
      <c r="F4115"/>
      <c r="G4115"/>
      <c r="H4115"/>
      <c r="I4115"/>
      <c r="J4115"/>
      <c r="K4115"/>
      <c r="L4115" t="inlineStr">
        <is>
          <t>Pimephales promelas</t>
        </is>
      </c>
      <c r="M4115" t="inlineStr">
        <is>
          <t>Fathead Minnow</t>
        </is>
      </c>
      <c r="N4115" t="inlineStr">
        <is>
          <t>Larva</t>
        </is>
      </c>
      <c r="O4115"/>
      <c r="P4115"/>
      <c r="Q4115"/>
      <c r="R4115" t="n">
        <v>3.0</v>
      </c>
      <c r="S4115"/>
      <c r="T4115" t="n">
        <v>7.0</v>
      </c>
      <c r="U4115" t="inlineStr">
        <is>
          <t>Day(s)</t>
        </is>
      </c>
      <c r="V4115" t="inlineStr">
        <is>
          <t>Aquatic, unspecified</t>
        </is>
      </c>
      <c r="W4115" t="inlineStr">
        <is>
          <t>Fresh water</t>
        </is>
      </c>
      <c r="X4115" t="inlineStr">
        <is>
          <t>Lab</t>
        </is>
      </c>
      <c r="Y4115" t="n">
        <v>6.0</v>
      </c>
      <c r="Z4115" t="inlineStr">
        <is>
          <t>Total</t>
        </is>
      </c>
      <c r="AA4115"/>
      <c r="AB4115" t="n">
        <v>16.586</v>
      </c>
      <c r="AC4115"/>
      <c r="AD4115" t="n">
        <v>15.021</v>
      </c>
      <c r="AE4115"/>
      <c r="AF4115" t="n">
        <v>18.128</v>
      </c>
      <c r="AG4115" t="inlineStr">
        <is>
          <t>AI mg/L</t>
        </is>
      </c>
      <c r="AH4115"/>
      <c r="AI4115"/>
      <c r="AJ4115"/>
      <c r="AK4115"/>
      <c r="AL4115"/>
      <c r="AM4115"/>
      <c r="AN4115"/>
      <c r="AO4115"/>
      <c r="AP4115"/>
      <c r="AQ4115"/>
      <c r="AR4115"/>
      <c r="AS4115"/>
      <c r="AT4115"/>
      <c r="AU4115"/>
      <c r="AV4115"/>
      <c r="AW4115"/>
      <c r="AX4115" t="inlineStr">
        <is>
          <t>Mortality</t>
        </is>
      </c>
      <c r="AY4115" t="inlineStr">
        <is>
          <t>Mortality</t>
        </is>
      </c>
      <c r="AZ4115" t="inlineStr">
        <is>
          <t>LC50</t>
        </is>
      </c>
      <c r="BA4115"/>
      <c r="BB4115" t="n">
        <v>4.0</v>
      </c>
      <c r="BC4115"/>
      <c r="BD4115"/>
      <c r="BE4115"/>
      <c r="BF4115"/>
      <c r="BG4115" t="inlineStr">
        <is>
          <t>Day(s)</t>
        </is>
      </c>
      <c r="BH4115"/>
      <c r="BI4115" t="inlineStr">
        <is>
          <t>DTXSID5032076</t>
        </is>
      </c>
      <c r="BJ4115" t="inlineStr">
        <is>
          <t>10.1002/etc.5620200514</t>
        </is>
      </c>
      <c r="BK4115"/>
      <c r="BL4115"/>
      <c r="BM4115"/>
      <c r="BN4115"/>
      <c r="BO4115"/>
      <c r="BP4115"/>
      <c r="BQ4115"/>
      <c r="BR4115"/>
      <c r="BS4115"/>
      <c r="BT4115" t="inlineStr">
        <is>
          <t>--</t>
        </is>
      </c>
      <c r="BU4115"/>
      <c r="BV4115"/>
      <c r="BW4115"/>
      <c r="BX4115"/>
      <c r="BY4115"/>
      <c r="BZ4115"/>
      <c r="CA4115"/>
      <c r="CB4115"/>
      <c r="CC4115"/>
      <c r="CD4115"/>
      <c r="CE4115"/>
      <c r="CF4115"/>
      <c r="CG4115"/>
      <c r="CH4115"/>
      <c r="CI4115" t="inlineStr">
        <is>
          <t xml:space="preserve"> TYPE/R OR F//AP FREQ/48 EXH OR CON//TESTID/17//MSMT/NR//DOSES/NR//SOURCE/LAB//WTINT/NR//DNUM/6//SEX/NR//TMETH/USEPA OR ASTM//STYPE/ACUTE//ETIME/96 H//AP RATE/NR//SAMPN/NR//WTAT/NR//INTAKE/NR//COMPEP/NR//LD/NR//DW/NR//STST/NR//HMA/NR//NA/NR//CL/NR//DIC/NR//CA/NR//POT/NR//MG/NR//SO4/127 MG/L//SULF/NR//</t>
        </is>
      </c>
      <c r="CJ4115" t="inlineStr">
        <is>
          <t xml:space="preserve">   TYPE/R OR F//AP FREQ/48 EXH OR CON//TESTID/17//MSMT/NR//DOSES/NR//SOURCE/LAB//WTINT/NR//DNUM/6//SEX/NR//TMETH/USEPA OR ASTM//STYPE/ACUTE//ETIME/96 H//AP RATE/NR//SAMPN/NR//WTAT/NR//INTAKE/NR//COMPEP/NR//LD/NR//DW/NR//STST/NR//HMA/NR//NA/NR//CL/NR//DIC/NR//CA/NR//POT/NR//MG/NR//SO4/127 MG/L//SULF/NR//</t>
        </is>
      </c>
      <c r="CK4115" t="inlineStr">
        <is>
          <t>Brix,K.V., J.S. Volosin, W.J. Adams, R.J. Reash, R.G. Carlton, and D.O. McIntyre</t>
        </is>
      </c>
      <c r="CL4115" t="n">
        <v>58971.0</v>
      </c>
      <c r="CM4115" t="inlineStr">
        <is>
          <t>Effects of Sulfate on the Acute Toxicity of Selenate to Freshwater Organisms</t>
        </is>
      </c>
      <c r="CN4115" t="inlineStr">
        <is>
          <t>Environ. Toxicol. Chem.20(5): 1037-1045</t>
        </is>
      </c>
      <c r="CO4115" t="n">
        <v>2001.0</v>
      </c>
      <c r="CP4115" t="inlineStr">
        <is>
          <t>Brix,K.V., J.S. Volosin, W.J. Adams, R.J. Reash, R.G. Carlton, and D.O. McIntyre (2001). Effects of Sulfate on the Acute Toxicity of Selenate to Freshwater Organisms. Environ. Toxicol. Chem., 20, (5), 1037-1045. doi:10.1002/etc.5620200514. ECOREF#:58971</t>
        </is>
      </c>
    </row>
    <row r="4116">
      <c r="A4116" t="n">
        <v>1.341001E7</v>
      </c>
      <c r="B4116" t="inlineStr">
        <is>
          <t>Selenic acid, sodium salt (1:2)</t>
        </is>
      </c>
      <c r="C4116" t="inlineStr">
        <is>
          <t>Reagent Grade, Purissium, Purum, Puriss, Puris, Reinst</t>
        </is>
      </c>
      <c r="D4116" t="inlineStr">
        <is>
          <t>Measured</t>
        </is>
      </c>
      <c r="E4116" t="inlineStr">
        <is>
          <t>Not coded</t>
        </is>
      </c>
      <c r="F4116"/>
      <c r="G4116"/>
      <c r="H4116"/>
      <c r="I4116"/>
      <c r="J4116"/>
      <c r="K4116"/>
      <c r="L4116" t="inlineStr">
        <is>
          <t>Pimephales promelas</t>
        </is>
      </c>
      <c r="M4116" t="inlineStr">
        <is>
          <t>Fathead Minnow</t>
        </is>
      </c>
      <c r="N4116" t="inlineStr">
        <is>
          <t>Larva</t>
        </is>
      </c>
      <c r="O4116"/>
      <c r="P4116"/>
      <c r="Q4116"/>
      <c r="R4116" t="n">
        <v>3.0</v>
      </c>
      <c r="S4116"/>
      <c r="T4116" t="n">
        <v>7.0</v>
      </c>
      <c r="U4116" t="inlineStr">
        <is>
          <t>Day(s)</t>
        </is>
      </c>
      <c r="V4116" t="inlineStr">
        <is>
          <t>Aquatic, unspecified</t>
        </is>
      </c>
      <c r="W4116" t="inlineStr">
        <is>
          <t>Fresh water</t>
        </is>
      </c>
      <c r="X4116" t="inlineStr">
        <is>
          <t>Lab</t>
        </is>
      </c>
      <c r="Y4116" t="n">
        <v>6.0</v>
      </c>
      <c r="Z4116" t="inlineStr">
        <is>
          <t>Total</t>
        </is>
      </c>
      <c r="AA4116"/>
      <c r="AB4116" t="n">
        <v>10.8</v>
      </c>
      <c r="AC4116"/>
      <c r="AD4116" t="n">
        <v>9.34</v>
      </c>
      <c r="AE4116"/>
      <c r="AF4116" t="n">
        <v>12.42</v>
      </c>
      <c r="AG4116" t="inlineStr">
        <is>
          <t>AI mg/L</t>
        </is>
      </c>
      <c r="AH4116"/>
      <c r="AI4116"/>
      <c r="AJ4116"/>
      <c r="AK4116"/>
      <c r="AL4116"/>
      <c r="AM4116"/>
      <c r="AN4116"/>
      <c r="AO4116"/>
      <c r="AP4116"/>
      <c r="AQ4116"/>
      <c r="AR4116"/>
      <c r="AS4116"/>
      <c r="AT4116"/>
      <c r="AU4116"/>
      <c r="AV4116"/>
      <c r="AW4116"/>
      <c r="AX4116" t="inlineStr">
        <is>
          <t>Mortality</t>
        </is>
      </c>
      <c r="AY4116" t="inlineStr">
        <is>
          <t>Mortality</t>
        </is>
      </c>
      <c r="AZ4116" t="inlineStr">
        <is>
          <t>LC50</t>
        </is>
      </c>
      <c r="BA4116"/>
      <c r="BB4116" t="n">
        <v>4.0</v>
      </c>
      <c r="BC4116"/>
      <c r="BD4116"/>
      <c r="BE4116"/>
      <c r="BF4116"/>
      <c r="BG4116" t="inlineStr">
        <is>
          <t>Day(s)</t>
        </is>
      </c>
      <c r="BH4116"/>
      <c r="BI4116" t="inlineStr">
        <is>
          <t>DTXSID5032076</t>
        </is>
      </c>
      <c r="BJ4116" t="inlineStr">
        <is>
          <t>10.1002/etc.5620200514</t>
        </is>
      </c>
      <c r="BK4116"/>
      <c r="BL4116"/>
      <c r="BM4116"/>
      <c r="BN4116"/>
      <c r="BO4116"/>
      <c r="BP4116"/>
      <c r="BQ4116"/>
      <c r="BR4116"/>
      <c r="BS4116"/>
      <c r="BT4116" t="inlineStr">
        <is>
          <t>--</t>
        </is>
      </c>
      <c r="BU4116"/>
      <c r="BV4116"/>
      <c r="BW4116"/>
      <c r="BX4116"/>
      <c r="BY4116"/>
      <c r="BZ4116"/>
      <c r="CA4116"/>
      <c r="CB4116"/>
      <c r="CC4116"/>
      <c r="CD4116"/>
      <c r="CE4116"/>
      <c r="CF4116"/>
      <c r="CG4116"/>
      <c r="CH4116"/>
      <c r="CI4116" t="inlineStr">
        <is>
          <t xml:space="preserve"> TYPE/R OR F//AP FREQ/48 EXH OR CON//TESTID/18//MSMT/NR//DOSES/NR//SOURCE/LAB//WTINT/NR//DNUM/6//SEX/NR//TMETH/USEPA OR ASTM//STYPE/ACUTE//ETIME/96 H//AP RATE/NR//SAMPN/NR//WTAT/NR//INTAKE/NR//COMPEP/NR//LD/NR//DW/NR//STST/NR//HMA/NR//NA/NR//CL/NR//DIC/NR//CA/NR//POT/NR//MG/NR//SO4/160 MG/L//SULF/NR//</t>
        </is>
      </c>
      <c r="CJ4116" t="inlineStr">
        <is>
          <t xml:space="preserve">   TYPE/R OR F//AP FREQ/48 EXH OR CON//TESTID/18//MSMT/NR//DOSES/NR//SOURCE/LAB//WTINT/NR//DNUM/6//SEX/NR//TMETH/USEPA OR ASTM//STYPE/ACUTE//ETIME/96 H//AP RATE/NR//SAMPN/NR//WTAT/NR//INTAKE/NR//COMPEP/NR//LD/NR//DW/NR//STST/NR//HMA/NR//NA/NR//CL/NR//DIC/NR//CA/NR//POT/NR//MG/NR//SO4/160 MG/L//SULF/NR//</t>
        </is>
      </c>
      <c r="CK4116" t="inlineStr">
        <is>
          <t>Brix,K.V., J.S. Volosin, W.J. Adams, R.J. Reash, R.G. Carlton, and D.O. McIntyre</t>
        </is>
      </c>
      <c r="CL4116" t="n">
        <v>58971.0</v>
      </c>
      <c r="CM4116" t="inlineStr">
        <is>
          <t>Effects of Sulfate on the Acute Toxicity of Selenate to Freshwater Organisms</t>
        </is>
      </c>
      <c r="CN4116" t="inlineStr">
        <is>
          <t>Environ. Toxicol. Chem.20(5): 1037-1045</t>
        </is>
      </c>
      <c r="CO4116" t="n">
        <v>2001.0</v>
      </c>
      <c r="CP4116" t="inlineStr">
        <is>
          <t>Brix,K.V., J.S. Volosin, W.J. Adams, R.J. Reash, R.G. Carlton, and D.O. McIntyre (2001). Effects of Sulfate on the Acute Toxicity of Selenate to Freshwater Organisms. Environ. Toxicol. Chem., 20, (5), 1037-1045. doi:10.1002/etc.5620200514. ECOREF#:58971</t>
        </is>
      </c>
    </row>
    <row r="4117">
      <c r="A4117" t="n">
        <v>1.341001E7</v>
      </c>
      <c r="B4117" t="inlineStr">
        <is>
          <t>Selenic acid, sodium salt (1:2)</t>
        </is>
      </c>
      <c r="C4117" t="inlineStr">
        <is>
          <t>Reagent Grade, Purissium, Purum, Puriss, Puris, Reinst</t>
        </is>
      </c>
      <c r="D4117" t="inlineStr">
        <is>
          <t>Chemical analysis reported</t>
        </is>
      </c>
      <c r="E4117" t="inlineStr">
        <is>
          <t>Not reported</t>
        </is>
      </c>
      <c r="F4117"/>
      <c r="G4117"/>
      <c r="H4117"/>
      <c r="I4117"/>
      <c r="J4117"/>
      <c r="K4117"/>
      <c r="L4117" t="inlineStr">
        <is>
          <t>Pimephales promelas</t>
        </is>
      </c>
      <c r="M4117" t="inlineStr">
        <is>
          <t>Fathead Minnow</t>
        </is>
      </c>
      <c r="N4117" t="inlineStr">
        <is>
          <t>Larva</t>
        </is>
      </c>
      <c r="O4117"/>
      <c r="P4117"/>
      <c r="Q4117"/>
      <c r="R4117"/>
      <c r="S4117"/>
      <c r="T4117"/>
      <c r="U4117"/>
      <c r="V4117" t="inlineStr">
        <is>
          <t>Renewal</t>
        </is>
      </c>
      <c r="W4117" t="inlineStr">
        <is>
          <t>Fresh water</t>
        </is>
      </c>
      <c r="X4117" t="inlineStr">
        <is>
          <t>Lab</t>
        </is>
      </c>
      <c r="Y4117" t="n">
        <v>6.0</v>
      </c>
      <c r="Z4117" t="inlineStr">
        <is>
          <t>Total</t>
        </is>
      </c>
      <c r="AA4117"/>
      <c r="AB4117" t="n">
        <v>0.69</v>
      </c>
      <c r="AC4117"/>
      <c r="AD4117" t="n">
        <v>0.55</v>
      </c>
      <c r="AE4117"/>
      <c r="AF4117" t="n">
        <v>0.85</v>
      </c>
      <c r="AG4117" t="inlineStr">
        <is>
          <t>AI mg/L</t>
        </is>
      </c>
      <c r="AH4117"/>
      <c r="AI4117"/>
      <c r="AJ4117"/>
      <c r="AK4117"/>
      <c r="AL4117"/>
      <c r="AM4117"/>
      <c r="AN4117"/>
      <c r="AO4117"/>
      <c r="AP4117"/>
      <c r="AQ4117"/>
      <c r="AR4117"/>
      <c r="AS4117"/>
      <c r="AT4117"/>
      <c r="AU4117"/>
      <c r="AV4117"/>
      <c r="AW4117"/>
      <c r="AX4117" t="inlineStr">
        <is>
          <t>Mortality</t>
        </is>
      </c>
      <c r="AY4117" t="inlineStr">
        <is>
          <t>Mortality</t>
        </is>
      </c>
      <c r="AZ4117" t="inlineStr">
        <is>
          <t>LC50</t>
        </is>
      </c>
      <c r="BA4117"/>
      <c r="BB4117" t="n">
        <v>4.0</v>
      </c>
      <c r="BC4117"/>
      <c r="BD4117"/>
      <c r="BE4117"/>
      <c r="BF4117"/>
      <c r="BG4117" t="inlineStr">
        <is>
          <t>Day(s)</t>
        </is>
      </c>
      <c r="BH4117"/>
      <c r="BI4117" t="inlineStr">
        <is>
          <t>DTXSID5032076</t>
        </is>
      </c>
      <c r="BJ4117"/>
      <c r="BK4117"/>
      <c r="BL4117"/>
      <c r="BM4117"/>
      <c r="BN4117"/>
      <c r="BO4117"/>
      <c r="BP4117"/>
      <c r="BQ4117"/>
      <c r="BR4117"/>
      <c r="BS4117"/>
      <c r="BT4117" t="inlineStr">
        <is>
          <t>--</t>
        </is>
      </c>
      <c r="BU4117"/>
      <c r="BV4117"/>
      <c r="BW4117"/>
      <c r="BX4117"/>
      <c r="BY4117"/>
      <c r="BZ4117"/>
      <c r="CA4117"/>
      <c r="CB4117"/>
      <c r="CC4117"/>
      <c r="CD4117"/>
      <c r="CE4117"/>
      <c r="CF4117"/>
      <c r="CG4117"/>
      <c r="CH4117"/>
      <c r="CI4117"/>
      <c r="CJ4117" t="inlineStr">
        <is>
          <t xml:space="preserve">SOURCE/NR//MEDIA/SAND AND CARBON FILTERED UV STERILIZED LAKE SUPERIOR WATER//   </t>
        </is>
      </c>
      <c r="CK4117" t="inlineStr">
        <is>
          <t>Norberg-King,T.J.</t>
        </is>
      </c>
      <c r="CL4117" t="n">
        <v>5313.0</v>
      </c>
      <c r="CM4117" t="inlineStr">
        <is>
          <t>An Evaluation of the Fathead Minnow Seven-Day Subchronic Test for Estimating Chronic Toxicity</t>
        </is>
      </c>
      <c r="CN4117" t="inlineStr">
        <is>
          <t>Environ. Toxicol. Chem.8(11): 1075-1089</t>
        </is>
      </c>
      <c r="CO4117" t="n">
        <v>1989.0</v>
      </c>
      <c r="CP4117" t="inlineStr">
        <is>
          <t>Norberg-King,T.J. (1989). An Evaluation of the Fathead Minnow Seven-Day Subchronic Test for Estimating Chronic Toxicity. Environ. Toxicol. Chem., 8, (11), 1075-1089. ECOREF#:5313</t>
        </is>
      </c>
    </row>
    <row r="4118">
      <c r="A4118" t="n">
        <v>1.341001E7</v>
      </c>
      <c r="B4118" t="inlineStr">
        <is>
          <t>Selenic acid, sodium salt (1:2)</t>
        </is>
      </c>
      <c r="C4118" t="inlineStr">
        <is>
          <t>Reagent Grade, Purissium, Purum, Puriss, Puris, Reinst</t>
        </is>
      </c>
      <c r="D4118" t="inlineStr">
        <is>
          <t>Measured</t>
        </is>
      </c>
      <c r="E4118" t="inlineStr">
        <is>
          <t>Not coded</t>
        </is>
      </c>
      <c r="F4118"/>
      <c r="G4118"/>
      <c r="H4118"/>
      <c r="I4118"/>
      <c r="J4118"/>
      <c r="K4118"/>
      <c r="L4118" t="inlineStr">
        <is>
          <t>Pimephales promelas</t>
        </is>
      </c>
      <c r="M4118" t="inlineStr">
        <is>
          <t>Fathead Minnow</t>
        </is>
      </c>
      <c r="N4118" t="inlineStr">
        <is>
          <t>Larva</t>
        </is>
      </c>
      <c r="O4118"/>
      <c r="P4118"/>
      <c r="Q4118"/>
      <c r="R4118" t="n">
        <v>3.0</v>
      </c>
      <c r="S4118"/>
      <c r="T4118" t="n">
        <v>7.0</v>
      </c>
      <c r="U4118" t="inlineStr">
        <is>
          <t>Day(s)</t>
        </is>
      </c>
      <c r="V4118" t="inlineStr">
        <is>
          <t>Aquatic, unspecified</t>
        </is>
      </c>
      <c r="W4118" t="inlineStr">
        <is>
          <t>Fresh water</t>
        </is>
      </c>
      <c r="X4118" t="inlineStr">
        <is>
          <t>Lab</t>
        </is>
      </c>
      <c r="Y4118" t="n">
        <v>6.0</v>
      </c>
      <c r="Z4118" t="inlineStr">
        <is>
          <t>Total</t>
        </is>
      </c>
      <c r="AA4118"/>
      <c r="AB4118" t="n">
        <v>30.063</v>
      </c>
      <c r="AC4118"/>
      <c r="AD4118" t="n">
        <v>26.667</v>
      </c>
      <c r="AE4118"/>
      <c r="AF4118" t="n">
        <v>33.507</v>
      </c>
      <c r="AG4118" t="inlineStr">
        <is>
          <t>AI mg/L</t>
        </is>
      </c>
      <c r="AH4118"/>
      <c r="AI4118"/>
      <c r="AJ4118"/>
      <c r="AK4118"/>
      <c r="AL4118"/>
      <c r="AM4118"/>
      <c r="AN4118"/>
      <c r="AO4118"/>
      <c r="AP4118"/>
      <c r="AQ4118"/>
      <c r="AR4118"/>
      <c r="AS4118"/>
      <c r="AT4118"/>
      <c r="AU4118"/>
      <c r="AV4118"/>
      <c r="AW4118"/>
      <c r="AX4118" t="inlineStr">
        <is>
          <t>Mortality</t>
        </is>
      </c>
      <c r="AY4118" t="inlineStr">
        <is>
          <t>Mortality</t>
        </is>
      </c>
      <c r="AZ4118" t="inlineStr">
        <is>
          <t>LC50</t>
        </is>
      </c>
      <c r="BA4118"/>
      <c r="BB4118" t="n">
        <v>4.0</v>
      </c>
      <c r="BC4118"/>
      <c r="BD4118"/>
      <c r="BE4118"/>
      <c r="BF4118"/>
      <c r="BG4118" t="inlineStr">
        <is>
          <t>Day(s)</t>
        </is>
      </c>
      <c r="BH4118"/>
      <c r="BI4118" t="inlineStr">
        <is>
          <t>DTXSID5032076</t>
        </is>
      </c>
      <c r="BJ4118" t="inlineStr">
        <is>
          <t>10.1002/etc.5620200514</t>
        </is>
      </c>
      <c r="BK4118"/>
      <c r="BL4118"/>
      <c r="BM4118"/>
      <c r="BN4118"/>
      <c r="BO4118"/>
      <c r="BP4118"/>
      <c r="BQ4118"/>
      <c r="BR4118"/>
      <c r="BS4118"/>
      <c r="BT4118" t="inlineStr">
        <is>
          <t>--</t>
        </is>
      </c>
      <c r="BU4118"/>
      <c r="BV4118"/>
      <c r="BW4118"/>
      <c r="BX4118"/>
      <c r="BY4118"/>
      <c r="BZ4118"/>
      <c r="CA4118"/>
      <c r="CB4118"/>
      <c r="CC4118"/>
      <c r="CD4118"/>
      <c r="CE4118"/>
      <c r="CF4118"/>
      <c r="CG4118"/>
      <c r="CH4118"/>
      <c r="CI4118" t="inlineStr">
        <is>
          <t xml:space="preserve"> TYPE/R OR F//AP FREQ/48 EXH OR CON//TESTID/20//MSMT/NR//DOSES/NR//SOURCE/LAB//WTINT/NR//DNUM/6//SEX/NR//TMETH/USEPA OR ASTM//STYPE/ACUTE//ETIME/96 H//AP RATE/NR//SAMPN/NR//WTAT/NR//INTAKE/NR//COMPEP/NR//LD/NR//DW/NR//STST/NR//HMA/NR//NA/NR//CL/NR//DIC/NR//CA/NR//POT/NR//MG/NR//SO4/230 MG/L//SULF/NR//</t>
        </is>
      </c>
      <c r="CJ4118" t="inlineStr">
        <is>
          <t xml:space="preserve">   TYPE/R OR F//AP FREQ/48 EXH OR CON//TESTID/20//MSMT/NR//DOSES/NR//SOURCE/LAB//WTINT/NR//DNUM/6//SEX/NR//TMETH/USEPA OR ASTM//STYPE/ACUTE//ETIME/96 H//AP RATE/NR//SAMPN/NR//WTAT/NR//INTAKE/NR//COMPEP/NR//LD/NR//DW/NR//STST/NR//HMA/NR//NA/NR//CL/NR//DIC/NR//CA/NR//POT/NR//MG/NR//SO4/230 MG/L//SULF/NR//</t>
        </is>
      </c>
      <c r="CK4118" t="inlineStr">
        <is>
          <t>Brix,K.V., J.S. Volosin, W.J. Adams, R.J. Reash, R.G. Carlton, and D.O. McIntyre</t>
        </is>
      </c>
      <c r="CL4118" t="n">
        <v>58971.0</v>
      </c>
      <c r="CM4118" t="inlineStr">
        <is>
          <t>Effects of Sulfate on the Acute Toxicity of Selenate to Freshwater Organisms</t>
        </is>
      </c>
      <c r="CN4118" t="inlineStr">
        <is>
          <t>Environ. Toxicol. Chem.20(5): 1037-1045</t>
        </is>
      </c>
      <c r="CO4118" t="n">
        <v>2001.0</v>
      </c>
      <c r="CP4118" t="inlineStr">
        <is>
          <t>Brix,K.V., J.S. Volosin, W.J. Adams, R.J. Reash, R.G. Carlton, and D.O. McIntyre (2001). Effects of Sulfate on the Acute Toxicity of Selenate to Freshwater Organisms. Environ. Toxicol. Chem., 20, (5), 1037-1045. doi:10.1002/etc.5620200514. ECOREF#:58971</t>
        </is>
      </c>
    </row>
    <row r="4119">
      <c r="A4119" t="n">
        <v>1.341001E7</v>
      </c>
      <c r="B4119" t="inlineStr">
        <is>
          <t>Selenic acid, sodium salt (1:2)</t>
        </is>
      </c>
      <c r="C4119" t="inlineStr">
        <is>
          <t>Reagent Grade, Purissium, Purum, Puriss, Puris, Reinst</t>
        </is>
      </c>
      <c r="D4119" t="inlineStr">
        <is>
          <t>Measured</t>
        </is>
      </c>
      <c r="E4119" t="inlineStr">
        <is>
          <t>Not coded</t>
        </is>
      </c>
      <c r="F4119"/>
      <c r="G4119"/>
      <c r="H4119"/>
      <c r="I4119"/>
      <c r="J4119"/>
      <c r="K4119"/>
      <c r="L4119" t="inlineStr">
        <is>
          <t>Pimephales promelas</t>
        </is>
      </c>
      <c r="M4119" t="inlineStr">
        <is>
          <t>Fathead Minnow</t>
        </is>
      </c>
      <c r="N4119" t="inlineStr">
        <is>
          <t>Larva</t>
        </is>
      </c>
      <c r="O4119"/>
      <c r="P4119"/>
      <c r="Q4119"/>
      <c r="R4119" t="n">
        <v>3.0</v>
      </c>
      <c r="S4119"/>
      <c r="T4119" t="n">
        <v>7.0</v>
      </c>
      <c r="U4119" t="inlineStr">
        <is>
          <t>Day(s)</t>
        </is>
      </c>
      <c r="V4119" t="inlineStr">
        <is>
          <t>Aquatic, unspecified</t>
        </is>
      </c>
      <c r="W4119" t="inlineStr">
        <is>
          <t>Fresh water</t>
        </is>
      </c>
      <c r="X4119" t="inlineStr">
        <is>
          <t>Lab</t>
        </is>
      </c>
      <c r="Y4119" t="n">
        <v>6.0</v>
      </c>
      <c r="Z4119" t="inlineStr">
        <is>
          <t>Total</t>
        </is>
      </c>
      <c r="AA4119"/>
      <c r="AB4119" t="n">
        <v>42.1</v>
      </c>
      <c r="AC4119"/>
      <c r="AD4119" t="n">
        <v>34.5</v>
      </c>
      <c r="AE4119"/>
      <c r="AF4119" t="n">
        <v>51.39</v>
      </c>
      <c r="AG4119" t="inlineStr">
        <is>
          <t>AI mg/L</t>
        </is>
      </c>
      <c r="AH4119"/>
      <c r="AI4119"/>
      <c r="AJ4119"/>
      <c r="AK4119"/>
      <c r="AL4119"/>
      <c r="AM4119"/>
      <c r="AN4119"/>
      <c r="AO4119"/>
      <c r="AP4119"/>
      <c r="AQ4119"/>
      <c r="AR4119"/>
      <c r="AS4119"/>
      <c r="AT4119"/>
      <c r="AU4119"/>
      <c r="AV4119"/>
      <c r="AW4119"/>
      <c r="AX4119" t="inlineStr">
        <is>
          <t>Mortality</t>
        </is>
      </c>
      <c r="AY4119" t="inlineStr">
        <is>
          <t>Mortality</t>
        </is>
      </c>
      <c r="AZ4119" t="inlineStr">
        <is>
          <t>LC50</t>
        </is>
      </c>
      <c r="BA4119"/>
      <c r="BB4119" t="n">
        <v>4.0</v>
      </c>
      <c r="BC4119"/>
      <c r="BD4119"/>
      <c r="BE4119"/>
      <c r="BF4119"/>
      <c r="BG4119" t="inlineStr">
        <is>
          <t>Day(s)</t>
        </is>
      </c>
      <c r="BH4119"/>
      <c r="BI4119" t="inlineStr">
        <is>
          <t>DTXSID5032076</t>
        </is>
      </c>
      <c r="BJ4119" t="inlineStr">
        <is>
          <t>10.1002/etc.5620200514</t>
        </is>
      </c>
      <c r="BK4119"/>
      <c r="BL4119"/>
      <c r="BM4119"/>
      <c r="BN4119"/>
      <c r="BO4119"/>
      <c r="BP4119"/>
      <c r="BQ4119"/>
      <c r="BR4119"/>
      <c r="BS4119"/>
      <c r="BT4119" t="inlineStr">
        <is>
          <t>--</t>
        </is>
      </c>
      <c r="BU4119"/>
      <c r="BV4119"/>
      <c r="BW4119"/>
      <c r="BX4119"/>
      <c r="BY4119"/>
      <c r="BZ4119"/>
      <c r="CA4119"/>
      <c r="CB4119"/>
      <c r="CC4119"/>
      <c r="CD4119"/>
      <c r="CE4119"/>
      <c r="CF4119"/>
      <c r="CG4119"/>
      <c r="CH4119"/>
      <c r="CI4119" t="inlineStr">
        <is>
          <t xml:space="preserve"> TYPE/R OR F//AP FREQ/48 EXH OR CON//TESTID/24//MSMT/NR//DOSES/NR//SOURCE/LAB//WTINT/NR//DNUM/6//SEX/NR//TMETH/USEPA OR ASTM//STYPE/ACUTE//ETIME/96 H//AP RATE/NR//SAMPN/NR//WTAT/NR//INTAKE/NR//COMPEP/NR//LD/NR//DW/NR//STST/NR//HMA/NR//NA/NR//CL/NR//DIC/NR//CA/NR//POT/NR//MG/NR//SO4/906 MG/L//SULF/NR//</t>
        </is>
      </c>
      <c r="CJ4119" t="inlineStr">
        <is>
          <t xml:space="preserve">   TYPE/R OR F//AP FREQ/48 EXH OR CON//TESTID/24//MSMT/NR//DOSES/NR//SOURCE/LAB//WTINT/NR//DNUM/6//SEX/NR//TMETH/USEPA OR ASTM//STYPE/ACUTE//ETIME/96 H//AP RATE/NR//SAMPN/NR//WTAT/NR//INTAKE/NR//COMPEP/NR//LD/NR//DW/NR//STST/NR//HMA/NR//NA/NR//CL/NR//DIC/NR//CA/NR//POT/NR//MG/NR//SO4/906 MG/L//SULF/NR//</t>
        </is>
      </c>
      <c r="CK4119" t="inlineStr">
        <is>
          <t>Brix,K.V., J.S. Volosin, W.J. Adams, R.J. Reash, R.G. Carlton, and D.O. McIntyre</t>
        </is>
      </c>
      <c r="CL4119" t="n">
        <v>58971.0</v>
      </c>
      <c r="CM4119" t="inlineStr">
        <is>
          <t>Effects of Sulfate on the Acute Toxicity of Selenate to Freshwater Organisms</t>
        </is>
      </c>
      <c r="CN4119" t="inlineStr">
        <is>
          <t>Environ. Toxicol. Chem.20(5): 1037-1045</t>
        </is>
      </c>
      <c r="CO4119" t="n">
        <v>2001.0</v>
      </c>
      <c r="CP4119" t="inlineStr">
        <is>
          <t>Brix,K.V., J.S. Volosin, W.J. Adams, R.J. Reash, R.G. Carlton, and D.O. McIntyre (2001). Effects of Sulfate on the Acute Toxicity of Selenate to Freshwater Organisms. Environ. Toxicol. Chem., 20, (5), 1037-1045. doi:10.1002/etc.5620200514. ECOREF#:58971</t>
        </is>
      </c>
    </row>
    <row r="4120">
      <c r="A4120" t="n">
        <v>1.341001E7</v>
      </c>
      <c r="B4120" t="inlineStr">
        <is>
          <t>Selenic acid, sodium salt (1:2)</t>
        </is>
      </c>
      <c r="C4120" t="inlineStr">
        <is>
          <t>Reagent Grade, Purissium, Purum, Puriss, Puris, Reinst</t>
        </is>
      </c>
      <c r="D4120" t="inlineStr">
        <is>
          <t>Measured</t>
        </is>
      </c>
      <c r="E4120" t="inlineStr">
        <is>
          <t>Not coded</t>
        </is>
      </c>
      <c r="F4120"/>
      <c r="G4120"/>
      <c r="H4120"/>
      <c r="I4120"/>
      <c r="J4120"/>
      <c r="K4120"/>
      <c r="L4120" t="inlineStr">
        <is>
          <t>Pimephales promelas</t>
        </is>
      </c>
      <c r="M4120" t="inlineStr">
        <is>
          <t>Fathead Minnow</t>
        </is>
      </c>
      <c r="N4120" t="inlineStr">
        <is>
          <t>Larva</t>
        </is>
      </c>
      <c r="O4120"/>
      <c r="P4120"/>
      <c r="Q4120"/>
      <c r="R4120" t="n">
        <v>3.0</v>
      </c>
      <c r="S4120"/>
      <c r="T4120" t="n">
        <v>7.0</v>
      </c>
      <c r="U4120" t="inlineStr">
        <is>
          <t>Day(s)</t>
        </is>
      </c>
      <c r="V4120" t="inlineStr">
        <is>
          <t>Aquatic, unspecified</t>
        </is>
      </c>
      <c r="W4120" t="inlineStr">
        <is>
          <t>Fresh water</t>
        </is>
      </c>
      <c r="X4120" t="inlineStr">
        <is>
          <t>Lab</t>
        </is>
      </c>
      <c r="Y4120" t="n">
        <v>6.0</v>
      </c>
      <c r="Z4120" t="inlineStr">
        <is>
          <t>Total</t>
        </is>
      </c>
      <c r="AA4120"/>
      <c r="AB4120" t="n">
        <v>32.171</v>
      </c>
      <c r="AC4120"/>
      <c r="AD4120" t="n">
        <v>28.998</v>
      </c>
      <c r="AE4120"/>
      <c r="AF4120" t="n">
        <v>35.907</v>
      </c>
      <c r="AG4120" t="inlineStr">
        <is>
          <t>AI mg/L</t>
        </is>
      </c>
      <c r="AH4120"/>
      <c r="AI4120"/>
      <c r="AJ4120"/>
      <c r="AK4120"/>
      <c r="AL4120"/>
      <c r="AM4120"/>
      <c r="AN4120"/>
      <c r="AO4120"/>
      <c r="AP4120"/>
      <c r="AQ4120"/>
      <c r="AR4120"/>
      <c r="AS4120"/>
      <c r="AT4120"/>
      <c r="AU4120"/>
      <c r="AV4120"/>
      <c r="AW4120"/>
      <c r="AX4120" t="inlineStr">
        <is>
          <t>Mortality</t>
        </is>
      </c>
      <c r="AY4120" t="inlineStr">
        <is>
          <t>Mortality</t>
        </is>
      </c>
      <c r="AZ4120" t="inlineStr">
        <is>
          <t>LC50</t>
        </is>
      </c>
      <c r="BA4120"/>
      <c r="BB4120" t="n">
        <v>4.0</v>
      </c>
      <c r="BC4120"/>
      <c r="BD4120"/>
      <c r="BE4120"/>
      <c r="BF4120"/>
      <c r="BG4120" t="inlineStr">
        <is>
          <t>Day(s)</t>
        </is>
      </c>
      <c r="BH4120"/>
      <c r="BI4120" t="inlineStr">
        <is>
          <t>DTXSID5032076</t>
        </is>
      </c>
      <c r="BJ4120" t="inlineStr">
        <is>
          <t>10.1002/etc.5620200514</t>
        </is>
      </c>
      <c r="BK4120"/>
      <c r="BL4120"/>
      <c r="BM4120"/>
      <c r="BN4120"/>
      <c r="BO4120"/>
      <c r="BP4120"/>
      <c r="BQ4120"/>
      <c r="BR4120"/>
      <c r="BS4120"/>
      <c r="BT4120" t="inlineStr">
        <is>
          <t>--</t>
        </is>
      </c>
      <c r="BU4120"/>
      <c r="BV4120"/>
      <c r="BW4120"/>
      <c r="BX4120"/>
      <c r="BY4120"/>
      <c r="BZ4120"/>
      <c r="CA4120"/>
      <c r="CB4120"/>
      <c r="CC4120"/>
      <c r="CD4120"/>
      <c r="CE4120"/>
      <c r="CF4120"/>
      <c r="CG4120"/>
      <c r="CH4120"/>
      <c r="CI4120" t="inlineStr">
        <is>
          <t xml:space="preserve"> TYPE/R OR F//AP FREQ/48 EXH OR CON//TESTID/26//MSMT/NR//DOSES/NR//SOURCE/LAB//WTINT/NR//DNUM/6//SEX/NR//TMETH/USEPA OR ASTM//STYPE/ACUTE//ETIME/96 H//AP RATE/NR//SAMPN/NR//WTAT/NR//INTAKE/NR//COMPEP/NR//LD/NR//DW/NR//STST/NR//HMA/NR//NA/NR//CL/NR//DIC/NR//CA/NR//POT/NR//MG/NR//SO4/1013 MG/L//SULF/NR//</t>
        </is>
      </c>
      <c r="CJ4120" t="inlineStr">
        <is>
          <t xml:space="preserve">   TYPE/R OR F//AP FREQ/48 EXH OR CON//TESTID/26//MSMT/NR//DOSES/NR//SOURCE/LAB//WTINT/NR//DNUM/6//SEX/NR//TMETH/USEPA OR ASTM//STYPE/ACUTE//ETIME/96 H//AP RATE/NR//SAMPN/NR//WTAT/NR//INTAKE/NR//COMPEP/NR//LD/NR//DW/NR//STST/NR//HMA/NR//NA/NR//CL/NR//DIC/NR//CA/NR//POT/NR//MG/NR//SO4/1013 MG/L//SULF/NR//</t>
        </is>
      </c>
      <c r="CK4120" t="inlineStr">
        <is>
          <t>Brix,K.V., J.S. Volosin, W.J. Adams, R.J. Reash, R.G. Carlton, and D.O. McIntyre</t>
        </is>
      </c>
      <c r="CL4120" t="n">
        <v>58971.0</v>
      </c>
      <c r="CM4120" t="inlineStr">
        <is>
          <t>Effects of Sulfate on the Acute Toxicity of Selenate to Freshwater Organisms</t>
        </is>
      </c>
      <c r="CN4120" t="inlineStr">
        <is>
          <t>Environ. Toxicol. Chem.20(5): 1037-1045</t>
        </is>
      </c>
      <c r="CO4120" t="n">
        <v>2001.0</v>
      </c>
      <c r="CP4120" t="inlineStr">
        <is>
          <t>Brix,K.V., J.S. Volosin, W.J. Adams, R.J. Reash, R.G. Carlton, and D.O. McIntyre (2001). Effects of Sulfate on the Acute Toxicity of Selenate to Freshwater Organisms. Environ. Toxicol. Chem., 20, (5), 1037-1045. doi:10.1002/etc.5620200514. ECOREF#:58971</t>
        </is>
      </c>
    </row>
    <row r="4121">
      <c r="A4121" t="n">
        <v>1.341001E7</v>
      </c>
      <c r="B4121" t="inlineStr">
        <is>
          <t>Selenic acid, sodium salt (1:2)</t>
        </is>
      </c>
      <c r="C4121" t="inlineStr">
        <is>
          <t>Reagent Grade, Purissium, Purum, Puriss, Puris, Reinst</t>
        </is>
      </c>
      <c r="D4121" t="inlineStr">
        <is>
          <t>Measured</t>
        </is>
      </c>
      <c r="E4121" t="inlineStr">
        <is>
          <t>Not coded</t>
        </is>
      </c>
      <c r="F4121"/>
      <c r="G4121"/>
      <c r="H4121"/>
      <c r="I4121"/>
      <c r="J4121"/>
      <c r="K4121"/>
      <c r="L4121" t="inlineStr">
        <is>
          <t>Pimephales promelas</t>
        </is>
      </c>
      <c r="M4121" t="inlineStr">
        <is>
          <t>Fathead Minnow</t>
        </is>
      </c>
      <c r="N4121" t="inlineStr">
        <is>
          <t>Larva</t>
        </is>
      </c>
      <c r="O4121"/>
      <c r="P4121"/>
      <c r="Q4121"/>
      <c r="R4121" t="n">
        <v>3.0</v>
      </c>
      <c r="S4121"/>
      <c r="T4121" t="n">
        <v>7.0</v>
      </c>
      <c r="U4121" t="inlineStr">
        <is>
          <t>Day(s)</t>
        </is>
      </c>
      <c r="V4121" t="inlineStr">
        <is>
          <t>Aquatic, unspecified</t>
        </is>
      </c>
      <c r="W4121" t="inlineStr">
        <is>
          <t>Fresh water</t>
        </is>
      </c>
      <c r="X4121" t="inlineStr">
        <is>
          <t>Lab</t>
        </is>
      </c>
      <c r="Y4121" t="n">
        <v>6.0</v>
      </c>
      <c r="Z4121" t="inlineStr">
        <is>
          <t>Total</t>
        </is>
      </c>
      <c r="AA4121"/>
      <c r="AB4121" t="n">
        <v>25.665</v>
      </c>
      <c r="AC4121"/>
      <c r="AD4121" t="n">
        <v>22.99</v>
      </c>
      <c r="AE4121"/>
      <c r="AF4121" t="n">
        <v>28.651</v>
      </c>
      <c r="AG4121" t="inlineStr">
        <is>
          <t>AI mg/L</t>
        </is>
      </c>
      <c r="AH4121"/>
      <c r="AI4121"/>
      <c r="AJ4121"/>
      <c r="AK4121"/>
      <c r="AL4121"/>
      <c r="AM4121"/>
      <c r="AN4121"/>
      <c r="AO4121"/>
      <c r="AP4121"/>
      <c r="AQ4121"/>
      <c r="AR4121"/>
      <c r="AS4121"/>
      <c r="AT4121"/>
      <c r="AU4121"/>
      <c r="AV4121"/>
      <c r="AW4121"/>
      <c r="AX4121" t="inlineStr">
        <is>
          <t>Mortality</t>
        </is>
      </c>
      <c r="AY4121" t="inlineStr">
        <is>
          <t>Mortality</t>
        </is>
      </c>
      <c r="AZ4121" t="inlineStr">
        <is>
          <t>LC50</t>
        </is>
      </c>
      <c r="BA4121"/>
      <c r="BB4121" t="n">
        <v>4.0</v>
      </c>
      <c r="BC4121"/>
      <c r="BD4121"/>
      <c r="BE4121"/>
      <c r="BF4121"/>
      <c r="BG4121" t="inlineStr">
        <is>
          <t>Day(s)</t>
        </is>
      </c>
      <c r="BH4121"/>
      <c r="BI4121" t="inlineStr">
        <is>
          <t>DTXSID5032076</t>
        </is>
      </c>
      <c r="BJ4121" t="inlineStr">
        <is>
          <t>10.1002/etc.5620200514</t>
        </is>
      </c>
      <c r="BK4121"/>
      <c r="BL4121"/>
      <c r="BM4121"/>
      <c r="BN4121"/>
      <c r="BO4121"/>
      <c r="BP4121"/>
      <c r="BQ4121"/>
      <c r="BR4121"/>
      <c r="BS4121"/>
      <c r="BT4121" t="inlineStr">
        <is>
          <t>--</t>
        </is>
      </c>
      <c r="BU4121"/>
      <c r="BV4121"/>
      <c r="BW4121"/>
      <c r="BX4121"/>
      <c r="BY4121"/>
      <c r="BZ4121"/>
      <c r="CA4121"/>
      <c r="CB4121"/>
      <c r="CC4121"/>
      <c r="CD4121"/>
      <c r="CE4121"/>
      <c r="CF4121"/>
      <c r="CG4121"/>
      <c r="CH4121"/>
      <c r="CI4121" t="inlineStr">
        <is>
          <t xml:space="preserve"> TYPE/R OR F//AP FREQ/48 EXH OR CON//TESTID/19//MSMT/NR//DOSES/NR//SOURCE/LAB//WTINT/NR//DNUM/6//SEX/NR//TMETH/USEPA OR ASTM//STYPE/ACUTE//ETIME/96 H//AP RATE/NR//SAMPN/NR//WTAT/NR//INTAKE/NR//COMPEP/NR//LD/NR//DW/NR//STST/NR//HMA/NR//NA/NR//CL/NR//DIC/NR//CA/NR//POT/NR//MG/NR//SO4/212 MG/L//SULF/NR//</t>
        </is>
      </c>
      <c r="CJ4121" t="inlineStr">
        <is>
          <t xml:space="preserve">   TYPE/R OR F//AP FREQ/48 EXH OR CON//TESTID/19//MSMT/NR//DOSES/NR//SOURCE/LAB//WTINT/NR//DNUM/6//SEX/NR//TMETH/USEPA OR ASTM//STYPE/ACUTE//ETIME/96 H//AP RATE/NR//SAMPN/NR//WTAT/NR//INTAKE/NR//COMPEP/NR//LD/NR//DW/NR//STST/NR//HMA/NR//NA/NR//CL/NR//DIC/NR//CA/NR//POT/NR//MG/NR//SO4/212 MG/L//SULF/NR//</t>
        </is>
      </c>
      <c r="CK4121" t="inlineStr">
        <is>
          <t>Brix,K.V., J.S. Volosin, W.J. Adams, R.J. Reash, R.G. Carlton, and D.O. McIntyre</t>
        </is>
      </c>
      <c r="CL4121" t="n">
        <v>58971.0</v>
      </c>
      <c r="CM4121" t="inlineStr">
        <is>
          <t>Effects of Sulfate on the Acute Toxicity of Selenate to Freshwater Organisms</t>
        </is>
      </c>
      <c r="CN4121" t="inlineStr">
        <is>
          <t>Environ. Toxicol. Chem.20(5): 1037-1045</t>
        </is>
      </c>
      <c r="CO4121" t="n">
        <v>2001.0</v>
      </c>
      <c r="CP4121" t="inlineStr">
        <is>
          <t>Brix,K.V., J.S. Volosin, W.J. Adams, R.J. Reash, R.G. Carlton, and D.O. McIntyre (2001). Effects of Sulfate on the Acute Toxicity of Selenate to Freshwater Organisms. Environ. Toxicol. Chem., 20, (5), 1037-1045. doi:10.1002/etc.5620200514. ECOREF#:58971</t>
        </is>
      </c>
    </row>
    <row r="4122">
      <c r="A4122" t="n">
        <v>1.341001E7</v>
      </c>
      <c r="B4122" t="inlineStr">
        <is>
          <t>Selenic acid, sodium salt (1:2)</t>
        </is>
      </c>
      <c r="C4122" t="inlineStr">
        <is>
          <t>Reagent Grade, Purissium, Purum, Puriss, Puris, Reinst</t>
        </is>
      </c>
      <c r="D4122" t="inlineStr">
        <is>
          <t>Chemical analysis reported</t>
        </is>
      </c>
      <c r="E4122" t="inlineStr">
        <is>
          <t>Not reported</t>
        </is>
      </c>
      <c r="F4122"/>
      <c r="G4122"/>
      <c r="H4122"/>
      <c r="I4122"/>
      <c r="J4122"/>
      <c r="K4122"/>
      <c r="L4122" t="inlineStr">
        <is>
          <t>Pimephales promelas</t>
        </is>
      </c>
      <c r="M4122" t="inlineStr">
        <is>
          <t>Fathead Minnow</t>
        </is>
      </c>
      <c r="N4122" t="inlineStr">
        <is>
          <t>Larva</t>
        </is>
      </c>
      <c r="O4122"/>
      <c r="P4122"/>
      <c r="Q4122"/>
      <c r="R4122"/>
      <c r="S4122"/>
      <c r="T4122"/>
      <c r="U4122"/>
      <c r="V4122" t="inlineStr">
        <is>
          <t>Renewal</t>
        </is>
      </c>
      <c r="W4122" t="inlineStr">
        <is>
          <t>Fresh water</t>
        </is>
      </c>
      <c r="X4122" t="inlineStr">
        <is>
          <t>Lab</t>
        </is>
      </c>
      <c r="Y4122" t="n">
        <v>6.0</v>
      </c>
      <c r="Z4122" t="inlineStr">
        <is>
          <t>Total</t>
        </is>
      </c>
      <c r="AA4122"/>
      <c r="AB4122" t="n">
        <v>3.84</v>
      </c>
      <c r="AC4122"/>
      <c r="AD4122" t="n">
        <v>2.93</v>
      </c>
      <c r="AE4122"/>
      <c r="AF4122" t="n">
        <v>5.04</v>
      </c>
      <c r="AG4122" t="inlineStr">
        <is>
          <t>AI mg/L</t>
        </is>
      </c>
      <c r="AH4122"/>
      <c r="AI4122"/>
      <c r="AJ4122"/>
      <c r="AK4122"/>
      <c r="AL4122"/>
      <c r="AM4122"/>
      <c r="AN4122"/>
      <c r="AO4122"/>
      <c r="AP4122"/>
      <c r="AQ4122"/>
      <c r="AR4122"/>
      <c r="AS4122"/>
      <c r="AT4122"/>
      <c r="AU4122"/>
      <c r="AV4122"/>
      <c r="AW4122"/>
      <c r="AX4122" t="inlineStr">
        <is>
          <t>Mortality</t>
        </is>
      </c>
      <c r="AY4122" t="inlineStr">
        <is>
          <t>Mortality</t>
        </is>
      </c>
      <c r="AZ4122" t="inlineStr">
        <is>
          <t>LC50</t>
        </is>
      </c>
      <c r="BA4122"/>
      <c r="BB4122" t="n">
        <v>4.0</v>
      </c>
      <c r="BC4122"/>
      <c r="BD4122"/>
      <c r="BE4122"/>
      <c r="BF4122"/>
      <c r="BG4122" t="inlineStr">
        <is>
          <t>Day(s)</t>
        </is>
      </c>
      <c r="BH4122"/>
      <c r="BI4122" t="inlineStr">
        <is>
          <t>DTXSID5032076</t>
        </is>
      </c>
      <c r="BJ4122"/>
      <c r="BK4122"/>
      <c r="BL4122"/>
      <c r="BM4122"/>
      <c r="BN4122"/>
      <c r="BO4122"/>
      <c r="BP4122"/>
      <c r="BQ4122"/>
      <c r="BR4122"/>
      <c r="BS4122"/>
      <c r="BT4122" t="inlineStr">
        <is>
          <t>--</t>
        </is>
      </c>
      <c r="BU4122"/>
      <c r="BV4122"/>
      <c r="BW4122"/>
      <c r="BX4122"/>
      <c r="BY4122"/>
      <c r="BZ4122"/>
      <c r="CA4122"/>
      <c r="CB4122"/>
      <c r="CC4122"/>
      <c r="CD4122"/>
      <c r="CE4122"/>
      <c r="CF4122"/>
      <c r="CG4122"/>
      <c r="CH4122"/>
      <c r="CI4122"/>
      <c r="CJ4122" t="inlineStr">
        <is>
          <t xml:space="preserve">SOURCE/NR//MEDIA/SAND AND CARBON FILTERED UV STERILIZED LAKE SUPERIOR WATER//   </t>
        </is>
      </c>
      <c r="CK4122" t="inlineStr">
        <is>
          <t>Norberg-King,T.J.</t>
        </is>
      </c>
      <c r="CL4122" t="n">
        <v>5313.0</v>
      </c>
      <c r="CM4122" t="inlineStr">
        <is>
          <t>An Evaluation of the Fathead Minnow Seven-Day Subchronic Test for Estimating Chronic Toxicity</t>
        </is>
      </c>
      <c r="CN4122" t="inlineStr">
        <is>
          <t>Environ. Toxicol. Chem.8(11): 1075-1089</t>
        </is>
      </c>
      <c r="CO4122" t="n">
        <v>1989.0</v>
      </c>
      <c r="CP4122" t="inlineStr">
        <is>
          <t>Norberg-King,T.J. (1989). An Evaluation of the Fathead Minnow Seven-Day Subchronic Test for Estimating Chronic Toxicity. Environ. Toxicol. Chem., 8, (11), 1075-1089. ECOREF#:5313</t>
        </is>
      </c>
    </row>
    <row r="4123">
      <c r="A4123" t="n">
        <v>1.341001E7</v>
      </c>
      <c r="B4123" t="inlineStr">
        <is>
          <t>Selenic acid, sodium salt (1:2)</t>
        </is>
      </c>
      <c r="C4123" t="inlineStr">
        <is>
          <t>Reagent Grade, Purissium, Purum, Puriss, Puris, Reinst</t>
        </is>
      </c>
      <c r="D4123" t="inlineStr">
        <is>
          <t>Measured</t>
        </is>
      </c>
      <c r="E4123" t="inlineStr">
        <is>
          <t>Not coded</t>
        </is>
      </c>
      <c r="F4123"/>
      <c r="G4123"/>
      <c r="H4123"/>
      <c r="I4123"/>
      <c r="J4123"/>
      <c r="K4123"/>
      <c r="L4123" t="inlineStr">
        <is>
          <t>Pimephales promelas</t>
        </is>
      </c>
      <c r="M4123" t="inlineStr">
        <is>
          <t>Fathead Minnow</t>
        </is>
      </c>
      <c r="N4123" t="inlineStr">
        <is>
          <t>Larva</t>
        </is>
      </c>
      <c r="O4123"/>
      <c r="P4123"/>
      <c r="Q4123"/>
      <c r="R4123" t="n">
        <v>3.0</v>
      </c>
      <c r="S4123"/>
      <c r="T4123" t="n">
        <v>7.0</v>
      </c>
      <c r="U4123" t="inlineStr">
        <is>
          <t>Day(s)</t>
        </is>
      </c>
      <c r="V4123" t="inlineStr">
        <is>
          <t>Aquatic, unspecified</t>
        </is>
      </c>
      <c r="W4123" t="inlineStr">
        <is>
          <t>Fresh water</t>
        </is>
      </c>
      <c r="X4123" t="inlineStr">
        <is>
          <t>Lab</t>
        </is>
      </c>
      <c r="Y4123" t="n">
        <v>6.0</v>
      </c>
      <c r="Z4123" t="inlineStr">
        <is>
          <t>Total</t>
        </is>
      </c>
      <c r="AA4123"/>
      <c r="AB4123" t="n">
        <v>35.164</v>
      </c>
      <c r="AC4123"/>
      <c r="AD4123" t="n">
        <v>31.319</v>
      </c>
      <c r="AE4123"/>
      <c r="AF4123" t="n">
        <v>39.726</v>
      </c>
      <c r="AG4123" t="inlineStr">
        <is>
          <t>AI mg/L</t>
        </is>
      </c>
      <c r="AH4123"/>
      <c r="AI4123"/>
      <c r="AJ4123"/>
      <c r="AK4123"/>
      <c r="AL4123"/>
      <c r="AM4123"/>
      <c r="AN4123"/>
      <c r="AO4123"/>
      <c r="AP4123"/>
      <c r="AQ4123"/>
      <c r="AR4123"/>
      <c r="AS4123"/>
      <c r="AT4123"/>
      <c r="AU4123"/>
      <c r="AV4123"/>
      <c r="AW4123"/>
      <c r="AX4123" t="inlineStr">
        <is>
          <t>Mortality</t>
        </is>
      </c>
      <c r="AY4123" t="inlineStr">
        <is>
          <t>Mortality</t>
        </is>
      </c>
      <c r="AZ4123" t="inlineStr">
        <is>
          <t>LC50</t>
        </is>
      </c>
      <c r="BA4123"/>
      <c r="BB4123" t="n">
        <v>4.0</v>
      </c>
      <c r="BC4123"/>
      <c r="BD4123"/>
      <c r="BE4123"/>
      <c r="BF4123"/>
      <c r="BG4123" t="inlineStr">
        <is>
          <t>Day(s)</t>
        </is>
      </c>
      <c r="BH4123"/>
      <c r="BI4123" t="inlineStr">
        <is>
          <t>DTXSID5032076</t>
        </is>
      </c>
      <c r="BJ4123" t="inlineStr">
        <is>
          <t>10.1002/etc.5620200514</t>
        </is>
      </c>
      <c r="BK4123"/>
      <c r="BL4123"/>
      <c r="BM4123"/>
      <c r="BN4123"/>
      <c r="BO4123"/>
      <c r="BP4123"/>
      <c r="BQ4123"/>
      <c r="BR4123"/>
      <c r="BS4123"/>
      <c r="BT4123" t="inlineStr">
        <is>
          <t>--</t>
        </is>
      </c>
      <c r="BU4123"/>
      <c r="BV4123"/>
      <c r="BW4123"/>
      <c r="BX4123"/>
      <c r="BY4123"/>
      <c r="BZ4123"/>
      <c r="CA4123"/>
      <c r="CB4123"/>
      <c r="CC4123"/>
      <c r="CD4123"/>
      <c r="CE4123"/>
      <c r="CF4123"/>
      <c r="CG4123"/>
      <c r="CH4123"/>
      <c r="CI4123" t="inlineStr">
        <is>
          <t xml:space="preserve"> TYPE/R OR F//AP FREQ/48 EXH OR CON//TESTID/25//MSMT/NR//DOSES/NR//SOURCE/LAB//WTINT/NR//DNUM/6//SEX/NR//TMETH/USEPA OR ASTM//STYPE/ACUTE//ETIME/96 H//AP RATE/NR//SAMPN/NR//WTAT/NR//INTAKE/NR//COMPEP/NR//LD/NR//DW/NR//STST/NR//HMA/NR//NA/NR//CL/NR//DIC/NR//CA/NR//POT/NR//MG/NR//SO4/978 MG/L//SULF/NR//</t>
        </is>
      </c>
      <c r="CJ4123" t="inlineStr">
        <is>
          <t xml:space="preserve">   TYPE/R OR F//AP FREQ/48 EXH OR CON//TESTID/25//MSMT/NR//DOSES/NR//SOURCE/LAB//WTINT/NR//DNUM/6//SEX/NR//TMETH/USEPA OR ASTM//STYPE/ACUTE//ETIME/96 H//AP RATE/NR//SAMPN/NR//WTAT/NR//INTAKE/NR//COMPEP/NR//LD/NR//DW/NR//STST/NR//HMA/NR//NA/NR//CL/NR//DIC/NR//CA/NR//POT/NR//MG/NR//SO4/978 MG/L//SULF/NR//</t>
        </is>
      </c>
      <c r="CK4123" t="inlineStr">
        <is>
          <t>Brix,K.V., J.S. Volosin, W.J. Adams, R.J. Reash, R.G. Carlton, and D.O. McIntyre</t>
        </is>
      </c>
      <c r="CL4123" t="n">
        <v>58971.0</v>
      </c>
      <c r="CM4123" t="inlineStr">
        <is>
          <t>Effects of Sulfate on the Acute Toxicity of Selenate to Freshwater Organisms</t>
        </is>
      </c>
      <c r="CN4123" t="inlineStr">
        <is>
          <t>Environ. Toxicol. Chem.20(5): 1037-1045</t>
        </is>
      </c>
      <c r="CO4123" t="n">
        <v>2001.0</v>
      </c>
      <c r="CP4123" t="inlineStr">
        <is>
          <t>Brix,K.V., J.S. Volosin, W.J. Adams, R.J. Reash, R.G. Carlton, and D.O. McIntyre (2001). Effects of Sulfate on the Acute Toxicity of Selenate to Freshwater Organisms. Environ. Toxicol. Chem., 20, (5), 1037-1045. doi:10.1002/etc.5620200514. ECOREF#:58971</t>
        </is>
      </c>
    </row>
    <row r="4124">
      <c r="A4124" t="n">
        <v>1.341001E7</v>
      </c>
      <c r="B4124" t="inlineStr">
        <is>
          <t>Selenic acid, sodium salt (1:2)</t>
        </is>
      </c>
      <c r="C4124" t="inlineStr">
        <is>
          <t>Reagent Grade, Purissium, Purum, Puriss, Puris, Reinst</t>
        </is>
      </c>
      <c r="D4124" t="inlineStr">
        <is>
          <t>Measured</t>
        </is>
      </c>
      <c r="E4124" t="inlineStr">
        <is>
          <t>Not coded</t>
        </is>
      </c>
      <c r="F4124"/>
      <c r="G4124"/>
      <c r="H4124"/>
      <c r="I4124"/>
      <c r="J4124"/>
      <c r="K4124"/>
      <c r="L4124" t="inlineStr">
        <is>
          <t>Pimephales promelas</t>
        </is>
      </c>
      <c r="M4124" t="inlineStr">
        <is>
          <t>Fathead Minnow</t>
        </is>
      </c>
      <c r="N4124" t="inlineStr">
        <is>
          <t>Larva</t>
        </is>
      </c>
      <c r="O4124"/>
      <c r="P4124"/>
      <c r="Q4124"/>
      <c r="R4124" t="n">
        <v>3.0</v>
      </c>
      <c r="S4124"/>
      <c r="T4124" t="n">
        <v>7.0</v>
      </c>
      <c r="U4124" t="inlineStr">
        <is>
          <t>Day(s)</t>
        </is>
      </c>
      <c r="V4124" t="inlineStr">
        <is>
          <t>Aquatic, unspecified</t>
        </is>
      </c>
      <c r="W4124" t="inlineStr">
        <is>
          <t>Fresh water</t>
        </is>
      </c>
      <c r="X4124" t="inlineStr">
        <is>
          <t>Lab</t>
        </is>
      </c>
      <c r="Y4124" t="n">
        <v>6.0</v>
      </c>
      <c r="Z4124" t="inlineStr">
        <is>
          <t>Total</t>
        </is>
      </c>
      <c r="AA4124"/>
      <c r="AB4124" t="n">
        <v>15.261</v>
      </c>
      <c r="AC4124"/>
      <c r="AD4124" t="n">
        <v>12.643</v>
      </c>
      <c r="AE4124"/>
      <c r="AF4124" t="n">
        <v>18.032</v>
      </c>
      <c r="AG4124" t="inlineStr">
        <is>
          <t>AI mg/L</t>
        </is>
      </c>
      <c r="AH4124"/>
      <c r="AI4124"/>
      <c r="AJ4124"/>
      <c r="AK4124"/>
      <c r="AL4124"/>
      <c r="AM4124"/>
      <c r="AN4124"/>
      <c r="AO4124"/>
      <c r="AP4124"/>
      <c r="AQ4124"/>
      <c r="AR4124"/>
      <c r="AS4124"/>
      <c r="AT4124"/>
      <c r="AU4124"/>
      <c r="AV4124"/>
      <c r="AW4124"/>
      <c r="AX4124" t="inlineStr">
        <is>
          <t>Mortality</t>
        </is>
      </c>
      <c r="AY4124" t="inlineStr">
        <is>
          <t>Mortality</t>
        </is>
      </c>
      <c r="AZ4124" t="inlineStr">
        <is>
          <t>LC50</t>
        </is>
      </c>
      <c r="BA4124"/>
      <c r="BB4124" t="n">
        <v>4.0</v>
      </c>
      <c r="BC4124"/>
      <c r="BD4124"/>
      <c r="BE4124"/>
      <c r="BF4124"/>
      <c r="BG4124" t="inlineStr">
        <is>
          <t>Day(s)</t>
        </is>
      </c>
      <c r="BH4124"/>
      <c r="BI4124" t="inlineStr">
        <is>
          <t>DTXSID5032076</t>
        </is>
      </c>
      <c r="BJ4124" t="inlineStr">
        <is>
          <t>10.1002/etc.5620200514</t>
        </is>
      </c>
      <c r="BK4124"/>
      <c r="BL4124"/>
      <c r="BM4124"/>
      <c r="BN4124"/>
      <c r="BO4124"/>
      <c r="BP4124"/>
      <c r="BQ4124"/>
      <c r="BR4124"/>
      <c r="BS4124"/>
      <c r="BT4124" t="inlineStr">
        <is>
          <t>--</t>
        </is>
      </c>
      <c r="BU4124"/>
      <c r="BV4124"/>
      <c r="BW4124"/>
      <c r="BX4124"/>
      <c r="BY4124"/>
      <c r="BZ4124"/>
      <c r="CA4124"/>
      <c r="CB4124"/>
      <c r="CC4124"/>
      <c r="CD4124"/>
      <c r="CE4124"/>
      <c r="CF4124"/>
      <c r="CG4124"/>
      <c r="CH4124"/>
      <c r="CI4124" t="inlineStr">
        <is>
          <t xml:space="preserve"> TYPE/R OR F//AP FREQ/48 EXH OR CON//TESTID/16//MSMT/NR//DOSES/NR//SOURCE/LAB//WTINT/NR//DNUM/6//SEX/NR//TMETH/USEPA OR ASTM//STYPE/ACUTE//ETIME/96 H//AP RATE/NR//SAMPN/NR//WTAT/NR//INTAKE/NR//COMPEP/NR//LD/NR//DW/NR//STST/NR//HMA/NR//NA/NR//CL/NR//DIC/NR//CA/NR//POT/NR//MG/NR//SO4/117 MG/L//SULF/NR//</t>
        </is>
      </c>
      <c r="CJ4124" t="inlineStr">
        <is>
          <t xml:space="preserve">   TYPE/R OR F//AP FREQ/48 EXH OR CON//TESTID/16//MSMT/NR//DOSES/NR//SOURCE/LAB//WTINT/NR//DNUM/6//SEX/NR//TMETH/USEPA OR ASTM//STYPE/ACUTE//ETIME/96 H//AP RATE/NR//SAMPN/NR//WTAT/NR//INTAKE/NR//COMPEP/NR//LD/NR//DW/NR//STST/NR//HMA/NR//NA/NR//CL/NR//DIC/NR//CA/NR//POT/NR//MG/NR//SO4/117 MG/L//SULF/NR//</t>
        </is>
      </c>
      <c r="CK4124" t="inlineStr">
        <is>
          <t>Brix,K.V., J.S. Volosin, W.J. Adams, R.J. Reash, R.G. Carlton, and D.O. McIntyre</t>
        </is>
      </c>
      <c r="CL4124" t="n">
        <v>58971.0</v>
      </c>
      <c r="CM4124" t="inlineStr">
        <is>
          <t>Effects of Sulfate on the Acute Toxicity of Selenate to Freshwater Organisms</t>
        </is>
      </c>
      <c r="CN4124" t="inlineStr">
        <is>
          <t>Environ. Toxicol. Chem.20(5): 1037-1045</t>
        </is>
      </c>
      <c r="CO4124" t="n">
        <v>2001.0</v>
      </c>
      <c r="CP4124" t="inlineStr">
        <is>
          <t>Brix,K.V., J.S. Volosin, W.J. Adams, R.J. Reash, R.G. Carlton, and D.O. McIntyre (2001). Effects of Sulfate on the Acute Toxicity of Selenate to Freshwater Organisms. Environ. Toxicol. Chem., 20, (5), 1037-1045. doi:10.1002/etc.5620200514. ECOREF#:58971</t>
        </is>
      </c>
    </row>
    <row r="4125">
      <c r="A4125" t="n">
        <v>1.341001E7</v>
      </c>
      <c r="B4125" t="inlineStr">
        <is>
          <t>Selenic acid, sodium salt (1:2)</t>
        </is>
      </c>
      <c r="C4125" t="inlineStr">
        <is>
          <t>Reagent Grade, Purissium, Purum, Puriss, Puris, Reinst</t>
        </is>
      </c>
      <c r="D4125" t="inlineStr">
        <is>
          <t>Measured</t>
        </is>
      </c>
      <c r="E4125" t="inlineStr">
        <is>
          <t>Not coded</t>
        </is>
      </c>
      <c r="F4125"/>
      <c r="G4125"/>
      <c r="H4125"/>
      <c r="I4125"/>
      <c r="J4125"/>
      <c r="K4125"/>
      <c r="L4125" t="inlineStr">
        <is>
          <t>Pimephales promelas</t>
        </is>
      </c>
      <c r="M4125" t="inlineStr">
        <is>
          <t>Fathead Minnow</t>
        </is>
      </c>
      <c r="N4125" t="inlineStr">
        <is>
          <t>Larva</t>
        </is>
      </c>
      <c r="O4125"/>
      <c r="P4125"/>
      <c r="Q4125"/>
      <c r="R4125" t="n">
        <v>3.0</v>
      </c>
      <c r="S4125"/>
      <c r="T4125" t="n">
        <v>7.0</v>
      </c>
      <c r="U4125" t="inlineStr">
        <is>
          <t>Day(s)</t>
        </is>
      </c>
      <c r="V4125" t="inlineStr">
        <is>
          <t>Aquatic, unspecified</t>
        </is>
      </c>
      <c r="W4125" t="inlineStr">
        <is>
          <t>Fresh water</t>
        </is>
      </c>
      <c r="X4125" t="inlineStr">
        <is>
          <t>Lab</t>
        </is>
      </c>
      <c r="Y4125" t="n">
        <v>6.0</v>
      </c>
      <c r="Z4125" t="inlineStr">
        <is>
          <t>Total</t>
        </is>
      </c>
      <c r="AA4125"/>
      <c r="AB4125" t="n">
        <v>23.781</v>
      </c>
      <c r="AC4125"/>
      <c r="AD4125" t="n">
        <v>21.252</v>
      </c>
      <c r="AE4125"/>
      <c r="AF4125" t="n">
        <v>26.699</v>
      </c>
      <c r="AG4125" t="inlineStr">
        <is>
          <t>AI mg/L</t>
        </is>
      </c>
      <c r="AH4125"/>
      <c r="AI4125"/>
      <c r="AJ4125"/>
      <c r="AK4125"/>
      <c r="AL4125"/>
      <c r="AM4125"/>
      <c r="AN4125"/>
      <c r="AO4125"/>
      <c r="AP4125"/>
      <c r="AQ4125"/>
      <c r="AR4125"/>
      <c r="AS4125"/>
      <c r="AT4125"/>
      <c r="AU4125"/>
      <c r="AV4125"/>
      <c r="AW4125"/>
      <c r="AX4125" t="inlineStr">
        <is>
          <t>Mortality</t>
        </is>
      </c>
      <c r="AY4125" t="inlineStr">
        <is>
          <t>Mortality</t>
        </is>
      </c>
      <c r="AZ4125" t="inlineStr">
        <is>
          <t>LC50</t>
        </is>
      </c>
      <c r="BA4125"/>
      <c r="BB4125" t="n">
        <v>4.0</v>
      </c>
      <c r="BC4125"/>
      <c r="BD4125"/>
      <c r="BE4125"/>
      <c r="BF4125"/>
      <c r="BG4125" t="inlineStr">
        <is>
          <t>Day(s)</t>
        </is>
      </c>
      <c r="BH4125"/>
      <c r="BI4125" t="inlineStr">
        <is>
          <t>DTXSID5032076</t>
        </is>
      </c>
      <c r="BJ4125" t="inlineStr">
        <is>
          <t>10.1002/etc.5620200514</t>
        </is>
      </c>
      <c r="BK4125"/>
      <c r="BL4125"/>
      <c r="BM4125"/>
      <c r="BN4125"/>
      <c r="BO4125"/>
      <c r="BP4125"/>
      <c r="BQ4125"/>
      <c r="BR4125"/>
      <c r="BS4125"/>
      <c r="BT4125" t="inlineStr">
        <is>
          <t>--</t>
        </is>
      </c>
      <c r="BU4125"/>
      <c r="BV4125"/>
      <c r="BW4125"/>
      <c r="BX4125"/>
      <c r="BY4125"/>
      <c r="BZ4125"/>
      <c r="CA4125"/>
      <c r="CB4125"/>
      <c r="CC4125"/>
      <c r="CD4125"/>
      <c r="CE4125"/>
      <c r="CF4125"/>
      <c r="CG4125"/>
      <c r="CH4125"/>
      <c r="CI4125" t="inlineStr">
        <is>
          <t xml:space="preserve"> TYPE/R OR F//AP FREQ/48 EXH OR CON//TESTID/23//MSMT/NR//DOSES/NR//SOURCE/LAB//WTINT/NR//DNUM/6//SEX/NR//TMETH/USEPA OR ASTM//STYPE/ACUTE//ETIME/96 H//AP RATE/NR//SAMPN/NR//WTAT/NR//INTAKE/NR//COMPEP/NR//LD/NR//DW/NR//STST/NR//HMA/NR//NA/NR//CL/NR//DIC/NR//CA/NR//POT/NR//MG/NR//SO4/555 MG/L//SULF/NR//</t>
        </is>
      </c>
      <c r="CJ4125" t="inlineStr">
        <is>
          <t xml:space="preserve">   TYPE/R OR F//AP FREQ/48 EXH OR CON//TESTID/23//MSMT/NR//DOSES/NR//SOURCE/LAB//WTINT/NR//DNUM/6//SEX/NR//TMETH/USEPA OR ASTM//STYPE/ACUTE//ETIME/96 H//AP RATE/NR//SAMPN/NR//WTAT/NR//INTAKE/NR//COMPEP/NR//LD/NR//DW/NR//STST/NR//HMA/NR//NA/NR//CL/NR//DIC/NR//CA/NR//POT/NR//MG/NR//SO4/555 MG/L//SULF/NR//</t>
        </is>
      </c>
      <c r="CK4125" t="inlineStr">
        <is>
          <t>Brix,K.V., J.S. Volosin, W.J. Adams, R.J. Reash, R.G. Carlton, and D.O. McIntyre</t>
        </is>
      </c>
      <c r="CL4125" t="n">
        <v>58971.0</v>
      </c>
      <c r="CM4125" t="inlineStr">
        <is>
          <t>Effects of Sulfate on the Acute Toxicity of Selenate to Freshwater Organisms</t>
        </is>
      </c>
      <c r="CN4125" t="inlineStr">
        <is>
          <t>Environ. Toxicol. Chem.20(5): 1037-1045</t>
        </is>
      </c>
      <c r="CO4125" t="n">
        <v>2001.0</v>
      </c>
      <c r="CP4125" t="inlineStr">
        <is>
          <t>Brix,K.V., J.S. Volosin, W.J. Adams, R.J. Reash, R.G. Carlton, and D.O. McIntyre (2001). Effects of Sulfate on the Acute Toxicity of Selenate to Freshwater Organisms. Environ. Toxicol. Chem., 20, (5), 1037-1045. doi:10.1002/etc.5620200514. ECOREF#:58971</t>
        </is>
      </c>
    </row>
    <row r="4126">
      <c r="A4126" t="n">
        <v>1.341001E7</v>
      </c>
      <c r="B4126" t="inlineStr">
        <is>
          <t>Selenic acid, sodium salt (1:2)</t>
        </is>
      </c>
      <c r="C4126" t="inlineStr">
        <is>
          <t>Reagent Grade, Purissium, Purum, Puriss, Puris, Reinst</t>
        </is>
      </c>
      <c r="D4126" t="inlineStr">
        <is>
          <t>Measured</t>
        </is>
      </c>
      <c r="E4126" t="inlineStr">
        <is>
          <t>Not coded</t>
        </is>
      </c>
      <c r="F4126"/>
      <c r="G4126"/>
      <c r="H4126"/>
      <c r="I4126"/>
      <c r="J4126"/>
      <c r="K4126"/>
      <c r="L4126" t="inlineStr">
        <is>
          <t>Pimephales promelas</t>
        </is>
      </c>
      <c r="M4126" t="inlineStr">
        <is>
          <t>Fathead Minnow</t>
        </is>
      </c>
      <c r="N4126" t="inlineStr">
        <is>
          <t>Larva</t>
        </is>
      </c>
      <c r="O4126"/>
      <c r="P4126"/>
      <c r="Q4126"/>
      <c r="R4126" t="n">
        <v>3.0</v>
      </c>
      <c r="S4126"/>
      <c r="T4126" t="n">
        <v>7.0</v>
      </c>
      <c r="U4126" t="inlineStr">
        <is>
          <t>Day(s)</t>
        </is>
      </c>
      <c r="V4126" t="inlineStr">
        <is>
          <t>Aquatic, unspecified</t>
        </is>
      </c>
      <c r="W4126" t="inlineStr">
        <is>
          <t>Fresh water</t>
        </is>
      </c>
      <c r="X4126" t="inlineStr">
        <is>
          <t>Lab</t>
        </is>
      </c>
      <c r="Y4126" t="n">
        <v>6.0</v>
      </c>
      <c r="Z4126" t="inlineStr">
        <is>
          <t>Total</t>
        </is>
      </c>
      <c r="AA4126"/>
      <c r="AB4126" t="n">
        <v>18.0</v>
      </c>
      <c r="AC4126"/>
      <c r="AD4126" t="n">
        <v>14.94</v>
      </c>
      <c r="AE4126"/>
      <c r="AF4126" t="n">
        <v>21.63</v>
      </c>
      <c r="AG4126" t="inlineStr">
        <is>
          <t>AI mg/L</t>
        </is>
      </c>
      <c r="AH4126"/>
      <c r="AI4126"/>
      <c r="AJ4126"/>
      <c r="AK4126"/>
      <c r="AL4126"/>
      <c r="AM4126"/>
      <c r="AN4126"/>
      <c r="AO4126"/>
      <c r="AP4126"/>
      <c r="AQ4126"/>
      <c r="AR4126"/>
      <c r="AS4126"/>
      <c r="AT4126"/>
      <c r="AU4126"/>
      <c r="AV4126"/>
      <c r="AW4126"/>
      <c r="AX4126" t="inlineStr">
        <is>
          <t>Mortality</t>
        </is>
      </c>
      <c r="AY4126" t="inlineStr">
        <is>
          <t>Mortality</t>
        </is>
      </c>
      <c r="AZ4126" t="inlineStr">
        <is>
          <t>LC50</t>
        </is>
      </c>
      <c r="BA4126"/>
      <c r="BB4126" t="n">
        <v>4.0</v>
      </c>
      <c r="BC4126"/>
      <c r="BD4126"/>
      <c r="BE4126"/>
      <c r="BF4126"/>
      <c r="BG4126" t="inlineStr">
        <is>
          <t>Day(s)</t>
        </is>
      </c>
      <c r="BH4126"/>
      <c r="BI4126" t="inlineStr">
        <is>
          <t>DTXSID5032076</t>
        </is>
      </c>
      <c r="BJ4126" t="inlineStr">
        <is>
          <t>10.1002/etc.5620200514</t>
        </is>
      </c>
      <c r="BK4126"/>
      <c r="BL4126"/>
      <c r="BM4126"/>
      <c r="BN4126"/>
      <c r="BO4126"/>
      <c r="BP4126"/>
      <c r="BQ4126"/>
      <c r="BR4126"/>
      <c r="BS4126"/>
      <c r="BT4126" t="inlineStr">
        <is>
          <t>--</t>
        </is>
      </c>
      <c r="BU4126"/>
      <c r="BV4126"/>
      <c r="BW4126"/>
      <c r="BX4126"/>
      <c r="BY4126"/>
      <c r="BZ4126"/>
      <c r="CA4126"/>
      <c r="CB4126"/>
      <c r="CC4126"/>
      <c r="CD4126"/>
      <c r="CE4126"/>
      <c r="CF4126"/>
      <c r="CG4126"/>
      <c r="CH4126"/>
      <c r="CI4126" t="inlineStr">
        <is>
          <t xml:space="preserve"> TYPE/R OR F//AP FREQ/48 EXH OR CON//TESTID/22//MSMT/NR//DOSES/NR//SOURCE/LAB//WTINT/NR//DNUM/6//SEX/NR//TMETH/USEPA OR ASTM//STYPE/ACUTE//ETIME/96 H//AP RATE/NR//SAMPN/NR//WTAT/NR//INTAKE/NR//COMPEP/NR//LD/NR//DW/NR//STST/NR//HMA/NR//NA/NR//CL/NR//DIC/NR//CA/NR//POT/NR//MG/NR//SO4/474 MG/L//SULF/NR//</t>
        </is>
      </c>
      <c r="CJ4126" t="inlineStr">
        <is>
          <t xml:space="preserve">   TYPE/R OR F//AP FREQ/48 EXH OR CON//TESTID/22//MSMT/NR//DOSES/NR//SOURCE/LAB//WTINT/NR//DNUM/6//SEX/NR//TMETH/USEPA OR ASTM//STYPE/ACUTE//ETIME/96 H//AP RATE/NR//SAMPN/NR//WTAT/NR//INTAKE/NR//COMPEP/NR//LD/NR//DW/NR//STST/NR//HMA/NR//NA/NR//CL/NR//DIC/NR//CA/NR//POT/NR//MG/NR//SO4/474 MG/L//SULF/NR//</t>
        </is>
      </c>
      <c r="CK4126" t="inlineStr">
        <is>
          <t>Brix,K.V., J.S. Volosin, W.J. Adams, R.J. Reash, R.G. Carlton, and D.O. McIntyre</t>
        </is>
      </c>
      <c r="CL4126" t="n">
        <v>58971.0</v>
      </c>
      <c r="CM4126" t="inlineStr">
        <is>
          <t>Effects of Sulfate on the Acute Toxicity of Selenate to Freshwater Organisms</t>
        </is>
      </c>
      <c r="CN4126" t="inlineStr">
        <is>
          <t>Environ. Toxicol. Chem.20(5): 1037-1045</t>
        </is>
      </c>
      <c r="CO4126" t="n">
        <v>2001.0</v>
      </c>
      <c r="CP4126" t="inlineStr">
        <is>
          <t>Brix,K.V., J.S. Volosin, W.J. Adams, R.J. Reash, R.G. Carlton, and D.O. McIntyre (2001). Effects of Sulfate on the Acute Toxicity of Selenate to Freshwater Organisms. Environ. Toxicol. Chem., 20, (5), 1037-1045. doi:10.1002/etc.5620200514. ECOREF#:58971</t>
        </is>
      </c>
    </row>
    <row r="4127">
      <c r="A4127" t="n">
        <v>1.341001E7</v>
      </c>
      <c r="B4127" t="inlineStr">
        <is>
          <t>Selenic acid, sodium salt (1:2)</t>
        </is>
      </c>
      <c r="C4127"/>
      <c r="D4127" t="inlineStr">
        <is>
          <t>Measured</t>
        </is>
      </c>
      <c r="E4127" t="inlineStr">
        <is>
          <t>Not coded</t>
        </is>
      </c>
      <c r="F4127"/>
      <c r="G4127" t="n">
        <v>41.6</v>
      </c>
      <c r="H4127"/>
      <c r="I4127"/>
      <c r="J4127"/>
      <c r="K4127"/>
      <c r="L4127" t="inlineStr">
        <is>
          <t>Pimephales promelas</t>
        </is>
      </c>
      <c r="M4127" t="inlineStr">
        <is>
          <t>Fathead Minnow</t>
        </is>
      </c>
      <c r="N4127"/>
      <c r="O4127"/>
      <c r="P4127" t="n">
        <v>30.0</v>
      </c>
      <c r="Q4127"/>
      <c r="R4127"/>
      <c r="S4127"/>
      <c r="T4127"/>
      <c r="U4127" t="inlineStr">
        <is>
          <t>Day(s)</t>
        </is>
      </c>
      <c r="V4127" t="inlineStr">
        <is>
          <t>Aquatic, unspecified</t>
        </is>
      </c>
      <c r="W4127" t="inlineStr">
        <is>
          <t>Fresh water</t>
        </is>
      </c>
      <c r="X4127" t="inlineStr">
        <is>
          <t>Lab</t>
        </is>
      </c>
      <c r="Y4127"/>
      <c r="Z4127" t="inlineStr">
        <is>
          <t>Total</t>
        </is>
      </c>
      <c r="AA4127"/>
      <c r="AB4127" t="n">
        <v>2.3</v>
      </c>
      <c r="AC4127"/>
      <c r="AD4127" t="n">
        <v>2.1</v>
      </c>
      <c r="AE4127"/>
      <c r="AF4127" t="n">
        <v>2.7</v>
      </c>
      <c r="AG4127" t="inlineStr">
        <is>
          <t>AI mg/L</t>
        </is>
      </c>
      <c r="AH4127"/>
      <c r="AI4127"/>
      <c r="AJ4127"/>
      <c r="AK4127"/>
      <c r="AL4127"/>
      <c r="AM4127"/>
      <c r="AN4127"/>
      <c r="AO4127"/>
      <c r="AP4127"/>
      <c r="AQ4127"/>
      <c r="AR4127"/>
      <c r="AS4127"/>
      <c r="AT4127"/>
      <c r="AU4127"/>
      <c r="AV4127"/>
      <c r="AW4127"/>
      <c r="AX4127" t="inlineStr">
        <is>
          <t>Mortality</t>
        </is>
      </c>
      <c r="AY4127" t="inlineStr">
        <is>
          <t>Mortality</t>
        </is>
      </c>
      <c r="AZ4127" t="inlineStr">
        <is>
          <t>LC50</t>
        </is>
      </c>
      <c r="BA4127"/>
      <c r="BB4127" t="n">
        <v>4.0</v>
      </c>
      <c r="BC4127"/>
      <c r="BD4127"/>
      <c r="BE4127"/>
      <c r="BF4127"/>
      <c r="BG4127" t="inlineStr">
        <is>
          <t>Day(s)</t>
        </is>
      </c>
      <c r="BH4127" t="inlineStr">
        <is>
          <t>Pure</t>
        </is>
      </c>
      <c r="BI4127" t="inlineStr">
        <is>
          <t>DTXSID5032076</t>
        </is>
      </c>
      <c r="BJ4127"/>
      <c r="BK4127"/>
      <c r="BL4127"/>
      <c r="BM4127"/>
      <c r="BN4127"/>
      <c r="BO4127"/>
      <c r="BP4127"/>
      <c r="BQ4127"/>
      <c r="BR4127"/>
      <c r="BS4127"/>
      <c r="BT4127" t="inlineStr">
        <is>
          <t>--</t>
        </is>
      </c>
      <c r="BU4127"/>
      <c r="BV4127"/>
      <c r="BW4127"/>
      <c r="BX4127"/>
      <c r="BY4127"/>
      <c r="BZ4127"/>
      <c r="CA4127"/>
      <c r="CB4127"/>
      <c r="CC4127"/>
      <c r="CD4127"/>
      <c r="CE4127"/>
      <c r="CF4127"/>
      <c r="CG4127"/>
      <c r="CH4127"/>
      <c r="CI4127"/>
      <c r="CJ4127"/>
      <c r="CK4127" t="inlineStr">
        <is>
          <t>Brooke,L.T., D.J. Call, S.L. Harting, C.A. Lindberg, T.P. Markee, D.J. McCauley, and S.H. Poirier</t>
        </is>
      </c>
      <c r="CL4127" t="n">
        <v>20295.0</v>
      </c>
      <c r="CM4127" t="inlineStr">
        <is>
          <t>Acute Toxicity of Selenium(IV) and Selenium(VI) to Freshwater Organisms</t>
        </is>
      </c>
      <c r="CN4127" t="inlineStr">
        <is>
          <t>Center for Lake Superior Environmental Studies, University of Wisconsin-Superior, Superior, WI:2-23</t>
        </is>
      </c>
      <c r="CO4127" t="n">
        <v>1985.0</v>
      </c>
      <c r="CP4127" t="inlineStr">
        <is>
          <t>Brooke,L.T., D.J. Call, S.L. Harting, C.A. Lindberg, T.P. Markee, D.J. McCauley, and S.H. Poirier (1985). Acute Toxicity of Selenium(IV) and Selenium(VI) to Freshwater Organisms. Center for Lake Superior Environmental Studies, University of Wisconsin-Superior, Superior, WI, 2-23. ECOREF#:20295</t>
        </is>
      </c>
    </row>
    <row r="4128">
      <c r="A4128" t="n">
        <v>1.341001E7</v>
      </c>
      <c r="B4128" t="inlineStr">
        <is>
          <t>Selenic acid, sodium salt (1:2)</t>
        </is>
      </c>
      <c r="C4128"/>
      <c r="D4128" t="inlineStr">
        <is>
          <t>Measured</t>
        </is>
      </c>
      <c r="E4128" t="inlineStr">
        <is>
          <t>Not coded</t>
        </is>
      </c>
      <c r="F4128"/>
      <c r="G4128"/>
      <c r="H4128"/>
      <c r="I4128"/>
      <c r="J4128"/>
      <c r="K4128"/>
      <c r="L4128" t="inlineStr">
        <is>
          <t>Pimephales promelas</t>
        </is>
      </c>
      <c r="M4128" t="inlineStr">
        <is>
          <t>Fathead Minnow</t>
        </is>
      </c>
      <c r="N4128"/>
      <c r="O4128"/>
      <c r="P4128"/>
      <c r="Q4128"/>
      <c r="R4128"/>
      <c r="S4128"/>
      <c r="T4128"/>
      <c r="U4128"/>
      <c r="V4128" t="inlineStr">
        <is>
          <t>Flow-through</t>
        </is>
      </c>
      <c r="W4128" t="inlineStr">
        <is>
          <t>Fresh water</t>
        </is>
      </c>
      <c r="X4128" t="inlineStr">
        <is>
          <t>Lab</t>
        </is>
      </c>
      <c r="Y4128" t="n">
        <v>6.0</v>
      </c>
      <c r="Z4128" t="inlineStr">
        <is>
          <t>Total</t>
        </is>
      </c>
      <c r="AA4128"/>
      <c r="AB4128" t="n">
        <v>18.0</v>
      </c>
      <c r="AC4128"/>
      <c r="AD4128" t="n">
        <v>14.9</v>
      </c>
      <c r="AE4128"/>
      <c r="AF4128" t="n">
        <v>21.6</v>
      </c>
      <c r="AG4128" t="inlineStr">
        <is>
          <t>AI mg/L</t>
        </is>
      </c>
      <c r="AH4128"/>
      <c r="AI4128"/>
      <c r="AJ4128"/>
      <c r="AK4128"/>
      <c r="AL4128"/>
      <c r="AM4128"/>
      <c r="AN4128"/>
      <c r="AO4128"/>
      <c r="AP4128"/>
      <c r="AQ4128"/>
      <c r="AR4128"/>
      <c r="AS4128"/>
      <c r="AT4128"/>
      <c r="AU4128"/>
      <c r="AV4128"/>
      <c r="AW4128"/>
      <c r="AX4128" t="inlineStr">
        <is>
          <t>Mortality</t>
        </is>
      </c>
      <c r="AY4128" t="inlineStr">
        <is>
          <t>Mortality</t>
        </is>
      </c>
      <c r="AZ4128" t="inlineStr">
        <is>
          <t>LC50</t>
        </is>
      </c>
      <c r="BA4128"/>
      <c r="BB4128" t="n">
        <v>4.0</v>
      </c>
      <c r="BC4128"/>
      <c r="BD4128"/>
      <c r="BE4128"/>
      <c r="BF4128"/>
      <c r="BG4128" t="inlineStr">
        <is>
          <t>Day(s)</t>
        </is>
      </c>
      <c r="BH4128"/>
      <c r="BI4128" t="inlineStr">
        <is>
          <t>DTXSID5032076</t>
        </is>
      </c>
      <c r="BJ4128"/>
      <c r="BK4128"/>
      <c r="BL4128"/>
      <c r="BM4128"/>
      <c r="BN4128"/>
      <c r="BO4128"/>
      <c r="BP4128"/>
      <c r="BQ4128"/>
      <c r="BR4128"/>
      <c r="BS4128"/>
      <c r="BT4128" t="inlineStr">
        <is>
          <t>--</t>
        </is>
      </c>
      <c r="BU4128"/>
      <c r="BV4128"/>
      <c r="BW4128"/>
      <c r="BX4128"/>
      <c r="BY4128"/>
      <c r="BZ4128"/>
      <c r="CA4128"/>
      <c r="CB4128"/>
      <c r="CC4128"/>
      <c r="CD4128"/>
      <c r="CE4128"/>
      <c r="CF4128"/>
      <c r="CG4128"/>
      <c r="CH4128"/>
      <c r="CI4128" t="inlineStr">
        <is>
          <t xml:space="preserve"> CHAR/10H2O//SO4/474 mg/L//DNUM/6//DOSES/7.40/12.6/24.5/48.8/83.9 mg/L//TESTID/7//OEF/SULFATE EFCTS////</t>
        </is>
      </c>
      <c r="CJ4128" t="inlineStr">
        <is>
          <t xml:space="preserve">   CHAR/10H2O//SO4/474 mg/L//DNUM/6//DOSES/7.40/12.6/24.5/48.8/83.9 mg/L//TESTID/7//OEF/SULFATE EFCTS////</t>
        </is>
      </c>
      <c r="CK4128" t="inlineStr">
        <is>
          <t>Brix,K.V., J.S. Volosin, W.J. Adams, R.J. Reash, R.C. Carlton, and D.O. McIntyre</t>
        </is>
      </c>
      <c r="CL4128" t="n">
        <v>87256.0</v>
      </c>
      <c r="CM4128" t="inlineStr">
        <is>
          <t>Effect of Sulfate Concentration on Acute Toxicity of Selenite and Selenate to Invertebrates and Fish</t>
        </is>
      </c>
      <c r="CN4128" t="inlineStr">
        <is>
          <t>Final Report TR - 111878 to the Electric Power Research Inst.(EPRI), Palo Alto, CA:47 p.</t>
        </is>
      </c>
      <c r="CO4128" t="n">
        <v>1998.0</v>
      </c>
      <c r="CP4128" t="inlineStr">
        <is>
          <t>Brix,K.V., J.S. Volosin, W.J. Adams, R.J. Reash, R.C. Carlton, and D.O. McIntyre (1998). Effect of Sulfate Concentration on Acute Toxicity of Selenite and Selenate to Invertebrates and Fish. Final Report TR - 111878 to the Electric Power Research Inst.(EPRI), Palo Alto, CA, 47 p. ECOREF#:87256</t>
        </is>
      </c>
    </row>
    <row r="4129">
      <c r="A4129" t="n">
        <v>1.341001E7</v>
      </c>
      <c r="B4129" t="inlineStr">
        <is>
          <t>Selenic acid, sodium salt (1:2)</t>
        </is>
      </c>
      <c r="C4129" t="inlineStr">
        <is>
          <t>Reagent Grade, Purissium, Purum, Puriss, Puris, Reinst</t>
        </is>
      </c>
      <c r="D4129" t="inlineStr">
        <is>
          <t>Not reported</t>
        </is>
      </c>
      <c r="E4129" t="inlineStr">
        <is>
          <t>Not coded</t>
        </is>
      </c>
      <c r="F4129"/>
      <c r="G4129"/>
      <c r="H4129"/>
      <c r="I4129"/>
      <c r="J4129"/>
      <c r="K4129"/>
      <c r="L4129" t="inlineStr">
        <is>
          <t>Pimephales promelas</t>
        </is>
      </c>
      <c r="M4129" t="inlineStr">
        <is>
          <t>Fathead Minnow</t>
        </is>
      </c>
      <c r="N4129"/>
      <c r="O4129"/>
      <c r="P4129"/>
      <c r="Q4129"/>
      <c r="R4129"/>
      <c r="S4129"/>
      <c r="T4129"/>
      <c r="U4129"/>
      <c r="V4129" t="inlineStr">
        <is>
          <t>Static</t>
        </is>
      </c>
      <c r="W4129" t="inlineStr">
        <is>
          <t>Fresh water</t>
        </is>
      </c>
      <c r="X4129" t="inlineStr">
        <is>
          <t>Lab</t>
        </is>
      </c>
      <c r="Y4129"/>
      <c r="Z4129" t="inlineStr">
        <is>
          <t>Total</t>
        </is>
      </c>
      <c r="AA4129"/>
      <c r="AB4129" t="n">
        <v>12.5</v>
      </c>
      <c r="AC4129"/>
      <c r="AD4129" t="n">
        <v>10.59</v>
      </c>
      <c r="AE4129"/>
      <c r="AF4129" t="n">
        <v>14.75</v>
      </c>
      <c r="AG4129" t="inlineStr">
        <is>
          <t>AI mg/L</t>
        </is>
      </c>
      <c r="AH4129"/>
      <c r="AI4129"/>
      <c r="AJ4129"/>
      <c r="AK4129"/>
      <c r="AL4129"/>
      <c r="AM4129"/>
      <c r="AN4129"/>
      <c r="AO4129"/>
      <c r="AP4129"/>
      <c r="AQ4129"/>
      <c r="AR4129"/>
      <c r="AS4129"/>
      <c r="AT4129"/>
      <c r="AU4129"/>
      <c r="AV4129"/>
      <c r="AW4129"/>
      <c r="AX4129" t="inlineStr">
        <is>
          <t>Mortality</t>
        </is>
      </c>
      <c r="AY4129" t="inlineStr">
        <is>
          <t>Mortality</t>
        </is>
      </c>
      <c r="AZ4129" t="inlineStr">
        <is>
          <t>LC50</t>
        </is>
      </c>
      <c r="BA4129"/>
      <c r="BB4129" t="n">
        <v>4.0</v>
      </c>
      <c r="BC4129"/>
      <c r="BD4129"/>
      <c r="BE4129"/>
      <c r="BF4129"/>
      <c r="BG4129" t="inlineStr">
        <is>
          <t>Day(s)</t>
        </is>
      </c>
      <c r="BH4129"/>
      <c r="BI4129" t="inlineStr">
        <is>
          <t>DTXSID5032076</t>
        </is>
      </c>
      <c r="BJ4129"/>
      <c r="BK4129"/>
      <c r="BL4129"/>
      <c r="BM4129"/>
      <c r="BN4129"/>
      <c r="BO4129"/>
      <c r="BP4129"/>
      <c r="BQ4129"/>
      <c r="BR4129"/>
      <c r="BS4129"/>
      <c r="BT4129" t="inlineStr">
        <is>
          <t>--</t>
        </is>
      </c>
      <c r="BU4129"/>
      <c r="BV4129"/>
      <c r="BW4129"/>
      <c r="BX4129"/>
      <c r="BY4129"/>
      <c r="BZ4129"/>
      <c r="CA4129"/>
      <c r="CB4129"/>
      <c r="CC4129"/>
      <c r="CD4129"/>
      <c r="CE4129"/>
      <c r="CF4129"/>
      <c r="CG4129"/>
      <c r="CH4129"/>
      <c r="CI4129"/>
      <c r="CJ4129"/>
      <c r="CK4129" t="inlineStr">
        <is>
          <t>Adams,W.J.</t>
        </is>
      </c>
      <c r="CL4129" t="n">
        <v>19753.0</v>
      </c>
      <c r="CM4129" t="inlineStr">
        <is>
          <t>The Toxicity and Residue Dynamics of Selenium in Fish and Aquatic Invertebrates</t>
        </is>
      </c>
      <c r="CN4129" t="inlineStr">
        <is>
          <t>Ph.D. Thesis, Michigan State University, East Lansing, MI:109 p.</t>
        </is>
      </c>
      <c r="CO4129" t="n">
        <v>1976.0</v>
      </c>
      <c r="CP4129" t="inlineStr">
        <is>
          <t>Adams,W.J. (1976). The Toxicity and Residue Dynamics of Selenium in Fish and Aquatic Invertebrates. Ph.D. Thesis, Michigan State University, East Lansing, MI, 109 p. ECOREF#:19753</t>
        </is>
      </c>
    </row>
    <row r="4130">
      <c r="A4130" t="n">
        <v>1.341001E7</v>
      </c>
      <c r="B4130" t="inlineStr">
        <is>
          <t>Selenic acid, sodium salt (1:2)</t>
        </is>
      </c>
      <c r="C4130" t="inlineStr">
        <is>
          <t>Reagent Grade, Purissium, Purum, Puriss, Puris, Reinst</t>
        </is>
      </c>
      <c r="D4130" t="inlineStr">
        <is>
          <t>Chemical analysis reported</t>
        </is>
      </c>
      <c r="E4130" t="inlineStr">
        <is>
          <t>Not reported</t>
        </is>
      </c>
      <c r="F4130"/>
      <c r="G4130"/>
      <c r="H4130"/>
      <c r="I4130"/>
      <c r="J4130"/>
      <c r="K4130"/>
      <c r="L4130" t="inlineStr">
        <is>
          <t>Pimephales promelas</t>
        </is>
      </c>
      <c r="M4130" t="inlineStr">
        <is>
          <t>Fathead Minnow</t>
        </is>
      </c>
      <c r="N4130" t="inlineStr">
        <is>
          <t>Larva</t>
        </is>
      </c>
      <c r="O4130"/>
      <c r="P4130"/>
      <c r="Q4130"/>
      <c r="R4130"/>
      <c r="S4130"/>
      <c r="T4130"/>
      <c r="U4130"/>
      <c r="V4130" t="inlineStr">
        <is>
          <t>Renewal</t>
        </is>
      </c>
      <c r="W4130" t="inlineStr">
        <is>
          <t>Fresh water</t>
        </is>
      </c>
      <c r="X4130" t="inlineStr">
        <is>
          <t>Lab</t>
        </is>
      </c>
      <c r="Y4130" t="n">
        <v>6.0</v>
      </c>
      <c r="Z4130" t="inlineStr">
        <is>
          <t>Total</t>
        </is>
      </c>
      <c r="AA4130"/>
      <c r="AB4130" t="n">
        <v>8.45</v>
      </c>
      <c r="AC4130"/>
      <c r="AD4130" t="n">
        <v>4.4</v>
      </c>
      <c r="AE4130"/>
      <c r="AF4130" t="n">
        <v>16.3</v>
      </c>
      <c r="AG4130" t="inlineStr">
        <is>
          <t>AI mg/L</t>
        </is>
      </c>
      <c r="AH4130"/>
      <c r="AI4130"/>
      <c r="AJ4130"/>
      <c r="AK4130"/>
      <c r="AL4130"/>
      <c r="AM4130"/>
      <c r="AN4130"/>
      <c r="AO4130"/>
      <c r="AP4130"/>
      <c r="AQ4130"/>
      <c r="AR4130"/>
      <c r="AS4130"/>
      <c r="AT4130"/>
      <c r="AU4130"/>
      <c r="AV4130"/>
      <c r="AW4130"/>
      <c r="AX4130" t="inlineStr">
        <is>
          <t>Mortality</t>
        </is>
      </c>
      <c r="AY4130" t="inlineStr">
        <is>
          <t>Mortality</t>
        </is>
      </c>
      <c r="AZ4130" t="inlineStr">
        <is>
          <t>LC50</t>
        </is>
      </c>
      <c r="BA4130"/>
      <c r="BB4130" t="n">
        <v>4.0</v>
      </c>
      <c r="BC4130"/>
      <c r="BD4130"/>
      <c r="BE4130"/>
      <c r="BF4130"/>
      <c r="BG4130" t="inlineStr">
        <is>
          <t>Day(s)</t>
        </is>
      </c>
      <c r="BH4130"/>
      <c r="BI4130" t="inlineStr">
        <is>
          <t>DTXSID5032076</t>
        </is>
      </c>
      <c r="BJ4130"/>
      <c r="BK4130"/>
      <c r="BL4130"/>
      <c r="BM4130"/>
      <c r="BN4130"/>
      <c r="BO4130"/>
      <c r="BP4130"/>
      <c r="BQ4130"/>
      <c r="BR4130"/>
      <c r="BS4130"/>
      <c r="BT4130" t="inlineStr">
        <is>
          <t>--</t>
        </is>
      </c>
      <c r="BU4130"/>
      <c r="BV4130"/>
      <c r="BW4130"/>
      <c r="BX4130"/>
      <c r="BY4130"/>
      <c r="BZ4130"/>
      <c r="CA4130"/>
      <c r="CB4130"/>
      <c r="CC4130"/>
      <c r="CD4130"/>
      <c r="CE4130"/>
      <c r="CF4130"/>
      <c r="CG4130"/>
      <c r="CH4130"/>
      <c r="CI4130"/>
      <c r="CJ4130" t="inlineStr">
        <is>
          <t xml:space="preserve">SOURCE/NR//MEDIA/SAND AND CARBON FILTERED UV STERILIZED LAKE SUPERIOR WATER//   </t>
        </is>
      </c>
      <c r="CK4130" t="inlineStr">
        <is>
          <t>Norberg-King,T.J.</t>
        </is>
      </c>
      <c r="CL4130" t="n">
        <v>5313.0</v>
      </c>
      <c r="CM4130" t="inlineStr">
        <is>
          <t>An Evaluation of the Fathead Minnow Seven-Day Subchronic Test for Estimating Chronic Toxicity</t>
        </is>
      </c>
      <c r="CN4130" t="inlineStr">
        <is>
          <t>Environ. Toxicol. Chem.8(11): 1075-1089</t>
        </is>
      </c>
      <c r="CO4130" t="n">
        <v>1989.0</v>
      </c>
      <c r="CP4130" t="inlineStr">
        <is>
          <t>Norberg-King,T.J. (1989). An Evaluation of the Fathead Minnow Seven-Day Subchronic Test for Estimating Chronic Toxicity. Environ. Toxicol. Chem., 8, (11), 1075-1089. ECOREF#:5313</t>
        </is>
      </c>
    </row>
    <row r="4131">
      <c r="A4131" t="n">
        <v>1.341001E7</v>
      </c>
      <c r="B4131" t="inlineStr">
        <is>
          <t>Selenic acid, sodium salt (1:2)</t>
        </is>
      </c>
      <c r="C4131"/>
      <c r="D4131" t="inlineStr">
        <is>
          <t>Measured</t>
        </is>
      </c>
      <c r="E4131" t="inlineStr">
        <is>
          <t>Not coded</t>
        </is>
      </c>
      <c r="F4131"/>
      <c r="G4131"/>
      <c r="H4131"/>
      <c r="I4131"/>
      <c r="J4131"/>
      <c r="K4131"/>
      <c r="L4131" t="inlineStr">
        <is>
          <t>Pimephales promelas</t>
        </is>
      </c>
      <c r="M4131" t="inlineStr">
        <is>
          <t>Fathead Minnow</t>
        </is>
      </c>
      <c r="N4131"/>
      <c r="O4131"/>
      <c r="P4131"/>
      <c r="Q4131"/>
      <c r="R4131"/>
      <c r="S4131"/>
      <c r="T4131"/>
      <c r="U4131"/>
      <c r="V4131" t="inlineStr">
        <is>
          <t>Flow-through</t>
        </is>
      </c>
      <c r="W4131" t="inlineStr">
        <is>
          <t>Fresh water</t>
        </is>
      </c>
      <c r="X4131" t="inlineStr">
        <is>
          <t>Lab</t>
        </is>
      </c>
      <c r="Y4131" t="n">
        <v>6.0</v>
      </c>
      <c r="Z4131" t="inlineStr">
        <is>
          <t>Total</t>
        </is>
      </c>
      <c r="AA4131"/>
      <c r="AB4131" t="n">
        <v>6.21</v>
      </c>
      <c r="AC4131"/>
      <c r="AD4131" t="n">
        <v>5.42</v>
      </c>
      <c r="AE4131"/>
      <c r="AF4131" t="n">
        <v>7.12</v>
      </c>
      <c r="AG4131" t="inlineStr">
        <is>
          <t>AI mg/L</t>
        </is>
      </c>
      <c r="AH4131"/>
      <c r="AI4131"/>
      <c r="AJ4131"/>
      <c r="AK4131"/>
      <c r="AL4131"/>
      <c r="AM4131"/>
      <c r="AN4131"/>
      <c r="AO4131"/>
      <c r="AP4131"/>
      <c r="AQ4131"/>
      <c r="AR4131"/>
      <c r="AS4131"/>
      <c r="AT4131"/>
      <c r="AU4131"/>
      <c r="AV4131"/>
      <c r="AW4131"/>
      <c r="AX4131" t="inlineStr">
        <is>
          <t>Mortality</t>
        </is>
      </c>
      <c r="AY4131" t="inlineStr">
        <is>
          <t>Mortality</t>
        </is>
      </c>
      <c r="AZ4131" t="inlineStr">
        <is>
          <t>LC50</t>
        </is>
      </c>
      <c r="BA4131"/>
      <c r="BB4131" t="n">
        <v>4.0</v>
      </c>
      <c r="BC4131"/>
      <c r="BD4131"/>
      <c r="BE4131"/>
      <c r="BF4131"/>
      <c r="BG4131" t="inlineStr">
        <is>
          <t>Day(s)</t>
        </is>
      </c>
      <c r="BH4131"/>
      <c r="BI4131" t="inlineStr">
        <is>
          <t>DTXSID5032076</t>
        </is>
      </c>
      <c r="BJ4131"/>
      <c r="BK4131"/>
      <c r="BL4131"/>
      <c r="BM4131"/>
      <c r="BN4131"/>
      <c r="BO4131"/>
      <c r="BP4131"/>
      <c r="BQ4131"/>
      <c r="BR4131"/>
      <c r="BS4131"/>
      <c r="BT4131" t="inlineStr">
        <is>
          <t>--</t>
        </is>
      </c>
      <c r="BU4131"/>
      <c r="BV4131"/>
      <c r="BW4131"/>
      <c r="BX4131"/>
      <c r="BY4131"/>
      <c r="BZ4131"/>
      <c r="CA4131"/>
      <c r="CB4131"/>
      <c r="CC4131"/>
      <c r="CD4131"/>
      <c r="CE4131"/>
      <c r="CF4131"/>
      <c r="CG4131"/>
      <c r="CH4131"/>
      <c r="CI4131" t="inlineStr">
        <is>
          <t xml:space="preserve"> CHAR/10H2O//SO4/24 mg/L//DNUM/6//DOSES/1.74/2.95/5.70/9.21/18.4 mg/L//TESTID/5//OEF/SULFATE EFCTS////</t>
        </is>
      </c>
      <c r="CJ4131" t="inlineStr">
        <is>
          <t xml:space="preserve">   CHAR/10H2O//SO4/24 mg/L//DNUM/6//DOSES/1.74/2.95/5.70/9.21/18.4 mg/L//TESTID/5//OEF/SULFATE EFCTS////</t>
        </is>
      </c>
      <c r="CK4131" t="inlineStr">
        <is>
          <t>Brix,K.V., J.S. Volosin, W.J. Adams, R.J. Reash, R.C. Carlton, and D.O. McIntyre</t>
        </is>
      </c>
      <c r="CL4131" t="n">
        <v>87256.0</v>
      </c>
      <c r="CM4131" t="inlineStr">
        <is>
          <t>Effect of Sulfate Concentration on Acute Toxicity of Selenite and Selenate to Invertebrates and Fish</t>
        </is>
      </c>
      <c r="CN4131" t="inlineStr">
        <is>
          <t>Final Report TR - 111878 to the Electric Power Research Inst.(EPRI), Palo Alto, CA:47 p.</t>
        </is>
      </c>
      <c r="CO4131" t="n">
        <v>1998.0</v>
      </c>
      <c r="CP4131" t="inlineStr">
        <is>
          <t>Brix,K.V., J.S. Volosin, W.J. Adams, R.J. Reash, R.C. Carlton, and D.O. McIntyre (1998). Effect of Sulfate Concentration on Acute Toxicity of Selenite and Selenate to Invertebrates and Fish. Final Report TR - 111878 to the Electric Power Research Inst.(EPRI), Palo Alto, CA, 47 p. ECOREF#:87256</t>
        </is>
      </c>
    </row>
    <row r="4132">
      <c r="A4132" t="n">
        <v>1.341001E7</v>
      </c>
      <c r="B4132" t="inlineStr">
        <is>
          <t>Selenic acid, sodium salt (1:2)</t>
        </is>
      </c>
      <c r="C4132"/>
      <c r="D4132" t="inlineStr">
        <is>
          <t>Measured</t>
        </is>
      </c>
      <c r="E4132" t="inlineStr">
        <is>
          <t>Not coded</t>
        </is>
      </c>
      <c r="F4132"/>
      <c r="G4132"/>
      <c r="H4132"/>
      <c r="I4132"/>
      <c r="J4132"/>
      <c r="K4132"/>
      <c r="L4132" t="inlineStr">
        <is>
          <t>Pimephales promelas</t>
        </is>
      </c>
      <c r="M4132" t="inlineStr">
        <is>
          <t>Fathead Minnow</t>
        </is>
      </c>
      <c r="N4132"/>
      <c r="O4132"/>
      <c r="P4132"/>
      <c r="Q4132"/>
      <c r="R4132"/>
      <c r="S4132"/>
      <c r="T4132"/>
      <c r="U4132"/>
      <c r="V4132" t="inlineStr">
        <is>
          <t>Flow-through</t>
        </is>
      </c>
      <c r="W4132" t="inlineStr">
        <is>
          <t>Fresh water</t>
        </is>
      </c>
      <c r="X4132" t="inlineStr">
        <is>
          <t>Lab</t>
        </is>
      </c>
      <c r="Y4132"/>
      <c r="Z4132" t="inlineStr">
        <is>
          <t>Total</t>
        </is>
      </c>
      <c r="AA4132"/>
      <c r="AB4132" t="n">
        <v>5.5</v>
      </c>
      <c r="AC4132"/>
      <c r="AD4132" t="n">
        <v>4.7</v>
      </c>
      <c r="AE4132"/>
      <c r="AF4132" t="n">
        <v>6.4</v>
      </c>
      <c r="AG4132" t="inlineStr">
        <is>
          <t>AI mg/L</t>
        </is>
      </c>
      <c r="AH4132"/>
      <c r="AI4132"/>
      <c r="AJ4132"/>
      <c r="AK4132"/>
      <c r="AL4132"/>
      <c r="AM4132"/>
      <c r="AN4132"/>
      <c r="AO4132"/>
      <c r="AP4132"/>
      <c r="AQ4132"/>
      <c r="AR4132"/>
      <c r="AS4132"/>
      <c r="AT4132"/>
      <c r="AU4132"/>
      <c r="AV4132"/>
      <c r="AW4132"/>
      <c r="AX4132" t="inlineStr">
        <is>
          <t>Mortality</t>
        </is>
      </c>
      <c r="AY4132" t="inlineStr">
        <is>
          <t>Mortality</t>
        </is>
      </c>
      <c r="AZ4132" t="inlineStr">
        <is>
          <t>LC50</t>
        </is>
      </c>
      <c r="BA4132"/>
      <c r="BB4132" t="n">
        <v>4.0</v>
      </c>
      <c r="BC4132"/>
      <c r="BD4132"/>
      <c r="BE4132"/>
      <c r="BF4132"/>
      <c r="BG4132" t="inlineStr">
        <is>
          <t>Day(s)</t>
        </is>
      </c>
      <c r="BH4132"/>
      <c r="BI4132" t="inlineStr">
        <is>
          <t>DTXSID5032076</t>
        </is>
      </c>
      <c r="BJ4132"/>
      <c r="BK4132"/>
      <c r="BL4132"/>
      <c r="BM4132"/>
      <c r="BN4132"/>
      <c r="BO4132"/>
      <c r="BP4132"/>
      <c r="BQ4132"/>
      <c r="BR4132"/>
      <c r="BS4132"/>
      <c r="BT4132" t="inlineStr">
        <is>
          <t>--</t>
        </is>
      </c>
      <c r="BU4132"/>
      <c r="BV4132"/>
      <c r="BW4132"/>
      <c r="BX4132"/>
      <c r="BY4132"/>
      <c r="BZ4132"/>
      <c r="CA4132"/>
      <c r="CB4132"/>
      <c r="CC4132"/>
      <c r="CD4132"/>
      <c r="CE4132"/>
      <c r="CF4132"/>
      <c r="CG4132"/>
      <c r="CH4132"/>
      <c r="CI4132"/>
      <c r="CJ4132"/>
      <c r="CK4132" t="inlineStr">
        <is>
          <t>Spehar,R.L.</t>
        </is>
      </c>
      <c r="CL4132" t="n">
        <v>56474.0</v>
      </c>
      <c r="CM4132" t="inlineStr">
        <is>
          <t>Criteria Document Data. Memorandum to D.J. Call, Center for Lake Superior Environmental Studies, University of Wisconsin-Superior. September 16, 1986</t>
        </is>
      </c>
      <c r="CN4132" t="inlineStr">
        <is>
          <t>Memo to D.J.Call, U.S.EPA, Duluth, MN /Center for Lake Superior Environ.Studies, Univ.of Wisconsin-Superior, Superior, WI:17 p.</t>
        </is>
      </c>
      <c r="CO4132" t="n">
        <v>1986.0</v>
      </c>
      <c r="CP4132" t="inlineStr">
        <is>
          <t>Spehar,R.L. (1986). Criteria Document Data. Memorandum to D.J. Call, Center for Lake Superior Environmental Studies, University of Wisconsin-Superior. September 16, 1986. Memo to D.J.Call, U.S.EPA, Duluth, MN /Center for Lake Superior Environ.Studies, Univ.of Wisconsin-Superior, Superior, WI, 17 p. ECOREF#:56474</t>
        </is>
      </c>
    </row>
    <row r="4133">
      <c r="A4133" t="n">
        <v>1.341001E7</v>
      </c>
      <c r="B4133" t="inlineStr">
        <is>
          <t>Selenic acid, sodium salt (1:2)</t>
        </is>
      </c>
      <c r="C4133" t="inlineStr">
        <is>
          <t>Reagent Grade, Purissium, Purum, Puriss, Puris, Reinst</t>
        </is>
      </c>
      <c r="D4133" t="inlineStr">
        <is>
          <t>Not reported</t>
        </is>
      </c>
      <c r="E4133" t="inlineStr">
        <is>
          <t>Not coded</t>
        </is>
      </c>
      <c r="F4133"/>
      <c r="G4133"/>
      <c r="H4133"/>
      <c r="I4133"/>
      <c r="J4133"/>
      <c r="K4133"/>
      <c r="L4133" t="inlineStr">
        <is>
          <t>Pimephales promelas</t>
        </is>
      </c>
      <c r="M4133" t="inlineStr">
        <is>
          <t>Fathead Minnow</t>
        </is>
      </c>
      <c r="N4133"/>
      <c r="O4133"/>
      <c r="P4133"/>
      <c r="Q4133"/>
      <c r="R4133"/>
      <c r="S4133"/>
      <c r="T4133"/>
      <c r="U4133"/>
      <c r="V4133" t="inlineStr">
        <is>
          <t>Static</t>
        </is>
      </c>
      <c r="W4133" t="inlineStr">
        <is>
          <t>Fresh water</t>
        </is>
      </c>
      <c r="X4133" t="inlineStr">
        <is>
          <t>Lab</t>
        </is>
      </c>
      <c r="Y4133"/>
      <c r="Z4133" t="inlineStr">
        <is>
          <t>Total</t>
        </is>
      </c>
      <c r="AA4133"/>
      <c r="AB4133" t="n">
        <v>11.0</v>
      </c>
      <c r="AC4133"/>
      <c r="AD4133" t="n">
        <v>9.73</v>
      </c>
      <c r="AE4133"/>
      <c r="AF4133" t="n">
        <v>12.43</v>
      </c>
      <c r="AG4133" t="inlineStr">
        <is>
          <t>AI mg/L</t>
        </is>
      </c>
      <c r="AH4133"/>
      <c r="AI4133"/>
      <c r="AJ4133"/>
      <c r="AK4133"/>
      <c r="AL4133"/>
      <c r="AM4133"/>
      <c r="AN4133"/>
      <c r="AO4133"/>
      <c r="AP4133"/>
      <c r="AQ4133"/>
      <c r="AR4133"/>
      <c r="AS4133"/>
      <c r="AT4133"/>
      <c r="AU4133"/>
      <c r="AV4133"/>
      <c r="AW4133"/>
      <c r="AX4133" t="inlineStr">
        <is>
          <t>Mortality</t>
        </is>
      </c>
      <c r="AY4133" t="inlineStr">
        <is>
          <t>Mortality</t>
        </is>
      </c>
      <c r="AZ4133" t="inlineStr">
        <is>
          <t>LC50</t>
        </is>
      </c>
      <c r="BA4133"/>
      <c r="BB4133" t="n">
        <v>4.0</v>
      </c>
      <c r="BC4133"/>
      <c r="BD4133"/>
      <c r="BE4133"/>
      <c r="BF4133"/>
      <c r="BG4133" t="inlineStr">
        <is>
          <t>Day(s)</t>
        </is>
      </c>
      <c r="BH4133"/>
      <c r="BI4133" t="inlineStr">
        <is>
          <t>DTXSID5032076</t>
        </is>
      </c>
      <c r="BJ4133"/>
      <c r="BK4133"/>
      <c r="BL4133"/>
      <c r="BM4133"/>
      <c r="BN4133"/>
      <c r="BO4133"/>
      <c r="BP4133"/>
      <c r="BQ4133"/>
      <c r="BR4133"/>
      <c r="BS4133"/>
      <c r="BT4133" t="inlineStr">
        <is>
          <t>--</t>
        </is>
      </c>
      <c r="BU4133"/>
      <c r="BV4133"/>
      <c r="BW4133"/>
      <c r="BX4133"/>
      <c r="BY4133"/>
      <c r="BZ4133"/>
      <c r="CA4133"/>
      <c r="CB4133"/>
      <c r="CC4133"/>
      <c r="CD4133"/>
      <c r="CE4133"/>
      <c r="CF4133"/>
      <c r="CG4133"/>
      <c r="CH4133"/>
      <c r="CI4133"/>
      <c r="CJ4133"/>
      <c r="CK4133" t="inlineStr">
        <is>
          <t>Adams,W.J.</t>
        </is>
      </c>
      <c r="CL4133" t="n">
        <v>19753.0</v>
      </c>
      <c r="CM4133" t="inlineStr">
        <is>
          <t>The Toxicity and Residue Dynamics of Selenium in Fish and Aquatic Invertebrates</t>
        </is>
      </c>
      <c r="CN4133" t="inlineStr">
        <is>
          <t>Ph.D. Thesis, Michigan State University, East Lansing, MI:109 p.</t>
        </is>
      </c>
      <c r="CO4133" t="n">
        <v>1976.0</v>
      </c>
      <c r="CP4133" t="inlineStr">
        <is>
          <t>Adams,W.J. (1976). The Toxicity and Residue Dynamics of Selenium in Fish and Aquatic Invertebrates. Ph.D. Thesis, Michigan State University, East Lansing, MI, 109 p. ECOREF#:19753</t>
        </is>
      </c>
    </row>
    <row r="4134">
      <c r="A4134" t="n">
        <v>1.341116E7</v>
      </c>
      <c r="B4134" t="inlineStr">
        <is>
          <t>6-(2-(5-Nitro-2-furanyl)ethenyl)-2-pyridinemethanol</t>
        </is>
      </c>
      <c r="C4134"/>
      <c r="D4134" t="inlineStr">
        <is>
          <t>Unmeasured</t>
        </is>
      </c>
      <c r="E4134" t="inlineStr">
        <is>
          <t>Not coded</t>
        </is>
      </c>
      <c r="F4134"/>
      <c r="G4134"/>
      <c r="H4134"/>
      <c r="I4134"/>
      <c r="J4134"/>
      <c r="K4134"/>
      <c r="L4134" t="inlineStr">
        <is>
          <t>Pimephales promelas</t>
        </is>
      </c>
      <c r="M4134" t="inlineStr">
        <is>
          <t>Fathead Minnow</t>
        </is>
      </c>
      <c r="N4134"/>
      <c r="O4134"/>
      <c r="P4134"/>
      <c r="Q4134"/>
      <c r="R4134"/>
      <c r="S4134"/>
      <c r="T4134"/>
      <c r="U4134"/>
      <c r="V4134" t="inlineStr">
        <is>
          <t>Static</t>
        </is>
      </c>
      <c r="W4134" t="inlineStr">
        <is>
          <t>Fresh water</t>
        </is>
      </c>
      <c r="X4134" t="inlineStr">
        <is>
          <t>Lab</t>
        </is>
      </c>
      <c r="Y4134"/>
      <c r="Z4134" t="inlineStr">
        <is>
          <t>Formulation</t>
        </is>
      </c>
      <c r="AA4134"/>
      <c r="AB4134" t="n">
        <v>0.82</v>
      </c>
      <c r="AC4134"/>
      <c r="AD4134" t="n">
        <v>0.717</v>
      </c>
      <c r="AE4134"/>
      <c r="AF4134" t="n">
        <v>0.938</v>
      </c>
      <c r="AG4134" t="inlineStr">
        <is>
          <t>AI mg/L</t>
        </is>
      </c>
      <c r="AH4134"/>
      <c r="AI4134"/>
      <c r="AJ4134"/>
      <c r="AK4134"/>
      <c r="AL4134"/>
      <c r="AM4134"/>
      <c r="AN4134"/>
      <c r="AO4134"/>
      <c r="AP4134"/>
      <c r="AQ4134"/>
      <c r="AR4134"/>
      <c r="AS4134"/>
      <c r="AT4134"/>
      <c r="AU4134"/>
      <c r="AV4134"/>
      <c r="AW4134"/>
      <c r="AX4134" t="inlineStr">
        <is>
          <t>Mortality</t>
        </is>
      </c>
      <c r="AY4134" t="inlineStr">
        <is>
          <t>Mortality</t>
        </is>
      </c>
      <c r="AZ4134" t="inlineStr">
        <is>
          <t>LC50</t>
        </is>
      </c>
      <c r="BA4134"/>
      <c r="BB4134" t="n">
        <v>4.0</v>
      </c>
      <c r="BC4134"/>
      <c r="BD4134"/>
      <c r="BE4134"/>
      <c r="BF4134"/>
      <c r="BG4134" t="inlineStr">
        <is>
          <t>Day(s)</t>
        </is>
      </c>
      <c r="BH4134"/>
      <c r="BI4134" t="inlineStr">
        <is>
          <t>DTXSID1040291</t>
        </is>
      </c>
      <c r="BJ4134"/>
      <c r="BK4134"/>
      <c r="BL4134"/>
      <c r="BM4134"/>
      <c r="BN4134"/>
      <c r="BO4134"/>
      <c r="BP4134"/>
      <c r="BQ4134"/>
      <c r="BR4134"/>
      <c r="BS4134"/>
      <c r="BT4134" t="inlineStr">
        <is>
          <t>--</t>
        </is>
      </c>
      <c r="BU4134"/>
      <c r="BV4134"/>
      <c r="BW4134"/>
      <c r="BX4134"/>
      <c r="BY4134"/>
      <c r="BZ4134"/>
      <c r="CA4134"/>
      <c r="CB4134"/>
      <c r="CC4134"/>
      <c r="CD4134"/>
      <c r="CE4134"/>
      <c r="CF4134"/>
      <c r="CG4134"/>
      <c r="CH4134"/>
      <c r="CI4134" t="inlineStr">
        <is>
          <t xml:space="preserve"> CARRIER/DMF OR ACETONE// CONC/BASED ON ACTIVE INGREDIENT// CONTR/USED EPA METHODS// </t>
        </is>
      </c>
      <c r="CJ4134" t="inlineStr">
        <is>
          <t xml:space="preserve">   CARRIER/DMF OR ACETONE// CONC/BASED ON ACTIVE INGREDIENT// CONTR/USED EPA METHODS// </t>
        </is>
      </c>
      <c r="CK4134" t="inlineStr">
        <is>
          <t>Marking,L.L., T.D. Bills, and J.H.,Jr. Chandler</t>
        </is>
      </c>
      <c r="CL4134" t="n">
        <v>7567.0</v>
      </c>
      <c r="CM4134" t="inlineStr">
        <is>
          <t>Toxicity of Furanace to Fish, Aquatic Invertebrates, and Frog Eggs and Larvae</t>
        </is>
      </c>
      <c r="CN4134" t="inlineStr">
        <is>
          <t>Invest.Fish Control Rep.No.76, Fish Wildl.Serv., Bur.Sport Fish.Wildl., USDI, Washington, DC:6 p.</t>
        </is>
      </c>
      <c r="CO4134" t="n">
        <v>1977.0</v>
      </c>
      <c r="CP4134" t="inlineStr">
        <is>
          <t>Marking,L.L., T.D. Bills, and J.H.,Jr. Chandler (1977). Toxicity of Furanace to Fish, Aquatic Invertebrates, and Frog Eggs and Larvae. Invest.Fish Control Rep.No.76, Fish Wildl.Serv., Bur.Sport Fish.Wildl., USDI, Washington, DC, 6 p. ECOREF#:7567</t>
        </is>
      </c>
    </row>
    <row r="4135">
      <c r="A4135" t="n">
        <v>1.3463417E7</v>
      </c>
      <c r="B4135" t="inlineStr">
        <is>
          <t>(T-4)-Bis[1-(hydroxy-kappaO)-2(1H)-pyridinethionato-kappaS2]zinc</t>
        </is>
      </c>
      <c r="C4135"/>
      <c r="D4135" t="inlineStr">
        <is>
          <t>Not coded</t>
        </is>
      </c>
      <c r="E4135" t="inlineStr">
        <is>
          <t>United States Environmental Protection Agency</t>
        </is>
      </c>
      <c r="F4135"/>
      <c r="G4135" t="n">
        <v>97.8</v>
      </c>
      <c r="H4135"/>
      <c r="I4135"/>
      <c r="J4135"/>
      <c r="K4135"/>
      <c r="L4135" t="inlineStr">
        <is>
          <t>Pimephales promelas</t>
        </is>
      </c>
      <c r="M4135" t="inlineStr">
        <is>
          <t>Fathead Minnow</t>
        </is>
      </c>
      <c r="N4135"/>
      <c r="O4135"/>
      <c r="P4135"/>
      <c r="Q4135"/>
      <c r="R4135"/>
      <c r="S4135"/>
      <c r="T4135"/>
      <c r="U4135"/>
      <c r="V4135" t="inlineStr">
        <is>
          <t>Flow-through</t>
        </is>
      </c>
      <c r="W4135" t="inlineStr">
        <is>
          <t>Fresh water</t>
        </is>
      </c>
      <c r="X4135" t="inlineStr">
        <is>
          <t>Lab</t>
        </is>
      </c>
      <c r="Y4135"/>
      <c r="Z4135"/>
      <c r="AA4135"/>
      <c r="AB4135" t="n">
        <v>0.00268</v>
      </c>
      <c r="AC4135"/>
      <c r="AD4135"/>
      <c r="AE4135"/>
      <c r="AF4135"/>
      <c r="AG4135" t="inlineStr">
        <is>
          <t>AI mg/L</t>
        </is>
      </c>
      <c r="AH4135"/>
      <c r="AI4135"/>
      <c r="AJ4135"/>
      <c r="AK4135"/>
      <c r="AL4135"/>
      <c r="AM4135"/>
      <c r="AN4135"/>
      <c r="AO4135"/>
      <c r="AP4135"/>
      <c r="AQ4135"/>
      <c r="AR4135"/>
      <c r="AS4135"/>
      <c r="AT4135"/>
      <c r="AU4135"/>
      <c r="AV4135"/>
      <c r="AW4135"/>
      <c r="AX4135" t="inlineStr">
        <is>
          <t>Mortality</t>
        </is>
      </c>
      <c r="AY4135" t="inlineStr">
        <is>
          <t>Mortality</t>
        </is>
      </c>
      <c r="AZ4135" t="inlineStr">
        <is>
          <t>LC50</t>
        </is>
      </c>
      <c r="BA4135"/>
      <c r="BB4135" t="n">
        <v>4.0</v>
      </c>
      <c r="BC4135"/>
      <c r="BD4135"/>
      <c r="BE4135"/>
      <c r="BF4135"/>
      <c r="BG4135" t="inlineStr">
        <is>
          <t>Day(s)</t>
        </is>
      </c>
      <c r="BH4135"/>
      <c r="BI4135" t="inlineStr">
        <is>
          <t>DTXSID7026314</t>
        </is>
      </c>
      <c r="BJ4135"/>
      <c r="BK4135"/>
      <c r="BL4135" t="inlineStr">
        <is>
          <t>Acute</t>
        </is>
      </c>
      <c r="BM4135"/>
      <c r="BN4135"/>
      <c r="BO4135"/>
      <c r="BP4135"/>
      <c r="BQ4135"/>
      <c r="BR4135"/>
      <c r="BS4135"/>
      <c r="BT4135" t="inlineStr">
        <is>
          <t>--</t>
        </is>
      </c>
      <c r="BU4135"/>
      <c r="BV4135"/>
      <c r="BW4135"/>
      <c r="BX4135"/>
      <c r="BY4135"/>
      <c r="BZ4135"/>
      <c r="CA4135"/>
      <c r="CB4135"/>
      <c r="CC4135"/>
      <c r="CD4135"/>
      <c r="CE4135"/>
      <c r="CF4135"/>
      <c r="CG4135"/>
      <c r="CH4135"/>
      <c r="CI4135"/>
      <c r="CJ4135" t="inlineStr">
        <is>
          <t xml:space="preserve">CONTR/STD METHODS USED//   </t>
        </is>
      </c>
      <c r="CK4135" t="inlineStr">
        <is>
          <t>U.S. Environmental Protection Agency</t>
        </is>
      </c>
      <c r="CL4135" t="n">
        <v>344.0</v>
      </c>
      <c r="CM4135" t="inlineStr">
        <is>
          <t>Pesticide Ecotoxicity Database (Formerly: Environmental Effects Database (EEDB))</t>
        </is>
      </c>
      <c r="CN4135" t="inlineStr">
        <is>
          <t>Environmental Fate and Effects Division, U.S.EPA, Washington, D.C.:</t>
        </is>
      </c>
      <c r="CO4135" t="n">
        <v>1992.0</v>
      </c>
      <c r="CP4135" t="inlineStr">
        <is>
          <t>U.S. Environmental Protection Agency (1992). Pesticide Ecotoxicity Database (Formerly: Environmental Effects Database (EEDB)). Environmental Fate and Effects Division, U.S.EPA, Washington, D.C., ECOREF#:344</t>
        </is>
      </c>
    </row>
    <row r="4136">
      <c r="A4136" t="n">
        <v>1.3463677E7</v>
      </c>
      <c r="B4136" t="inlineStr">
        <is>
          <t>Titanium oxide (TiO2)</t>
        </is>
      </c>
      <c r="C4136"/>
      <c r="D4136" t="inlineStr">
        <is>
          <t>Unmeasured</t>
        </is>
      </c>
      <c r="E4136" t="inlineStr">
        <is>
          <t>Not coded</t>
        </is>
      </c>
      <c r="F4136"/>
      <c r="G4136" t="n">
        <v>99.0</v>
      </c>
      <c r="H4136"/>
      <c r="I4136"/>
      <c r="J4136"/>
      <c r="K4136"/>
      <c r="L4136" t="inlineStr">
        <is>
          <t>Pimephales promelas</t>
        </is>
      </c>
      <c r="M4136" t="inlineStr">
        <is>
          <t>Fathead Minnow</t>
        </is>
      </c>
      <c r="N4136"/>
      <c r="O4136"/>
      <c r="P4136"/>
      <c r="Q4136"/>
      <c r="R4136" t="n">
        <v>1.0</v>
      </c>
      <c r="S4136"/>
      <c r="T4136" t="n">
        <v>14.0</v>
      </c>
      <c r="U4136" t="inlineStr">
        <is>
          <t>Day(s)</t>
        </is>
      </c>
      <c r="V4136" t="inlineStr">
        <is>
          <t>Aquatic, unspecified</t>
        </is>
      </c>
      <c r="W4136" t="inlineStr">
        <is>
          <t>Fresh water</t>
        </is>
      </c>
      <c r="X4136" t="inlineStr">
        <is>
          <t>Lab</t>
        </is>
      </c>
      <c r="Y4136" t="n">
        <v>6.0</v>
      </c>
      <c r="Z4136" t="inlineStr">
        <is>
          <t>Total</t>
        </is>
      </c>
      <c r="AA4136" t="inlineStr">
        <is>
          <t>&gt;</t>
        </is>
      </c>
      <c r="AB4136" t="n">
        <v>1000.0</v>
      </c>
      <c r="AC4136"/>
      <c r="AD4136"/>
      <c r="AE4136"/>
      <c r="AF4136"/>
      <c r="AG4136" t="inlineStr">
        <is>
          <t>AI mg/L</t>
        </is>
      </c>
      <c r="AH4136"/>
      <c r="AI4136"/>
      <c r="AJ4136"/>
      <c r="AK4136"/>
      <c r="AL4136"/>
      <c r="AM4136"/>
      <c r="AN4136"/>
      <c r="AO4136"/>
      <c r="AP4136"/>
      <c r="AQ4136"/>
      <c r="AR4136"/>
      <c r="AS4136"/>
      <c r="AT4136"/>
      <c r="AU4136"/>
      <c r="AV4136"/>
      <c r="AW4136"/>
      <c r="AX4136" t="inlineStr">
        <is>
          <t>Mortality</t>
        </is>
      </c>
      <c r="AY4136" t="inlineStr">
        <is>
          <t>Mortality</t>
        </is>
      </c>
      <c r="AZ4136" t="inlineStr">
        <is>
          <t>LC50</t>
        </is>
      </c>
      <c r="BA4136"/>
      <c r="BB4136" t="n">
        <v>4.0</v>
      </c>
      <c r="BC4136"/>
      <c r="BD4136"/>
      <c r="BE4136"/>
      <c r="BF4136"/>
      <c r="BG4136" t="inlineStr">
        <is>
          <t>Day(s)</t>
        </is>
      </c>
      <c r="BH4136" t="inlineStr">
        <is>
          <t>Powder</t>
        </is>
      </c>
      <c r="BI4136" t="inlineStr">
        <is>
          <t>DTXSID3021352</t>
        </is>
      </c>
      <c r="BJ4136" t="inlineStr">
        <is>
          <t>10.1080/17435390902788078</t>
        </is>
      </c>
      <c r="BK4136"/>
      <c r="BL4136"/>
      <c r="BM4136"/>
      <c r="BN4136"/>
      <c r="BO4136"/>
      <c r="BP4136"/>
      <c r="BQ4136"/>
      <c r="BR4136"/>
      <c r="BS4136"/>
      <c r="BT4136" t="inlineStr">
        <is>
          <t>--</t>
        </is>
      </c>
      <c r="BU4136"/>
      <c r="BV4136"/>
      <c r="BW4136"/>
      <c r="BX4136"/>
      <c r="BY4136"/>
      <c r="BZ4136"/>
      <c r="CA4136"/>
      <c r="CB4136"/>
      <c r="CC4136"/>
      <c r="CD4136"/>
      <c r="CE4136"/>
      <c r="CF4136"/>
      <c r="CG4136"/>
      <c r="CH4136"/>
      <c r="CI4136" t="inlineStr">
        <is>
          <t xml:space="preserve"> CHAR/POWDER, 10 NM PARTICLE SIZE//DNUM/6//DOSES/NA mg/L//TESTID/15//OEF/ACUTE CHRONIC RATIO////</t>
        </is>
      </c>
      <c r="CJ4136" t="inlineStr">
        <is>
          <t xml:space="preserve">   CHAR/POWDER, 10 NM PARTICLE SIZE//DNUM/6//DOSES/NA mg/L//TESTID/15//OEF/ACUTE CHRONIC RATIO////</t>
        </is>
      </c>
      <c r="CK4136" t="inlineStr">
        <is>
          <t>Hall,S., T. Bradley, J.T. Moore, T. Kuykindall, and L. Minella</t>
        </is>
      </c>
      <c r="CL4136" t="n">
        <v>120113.0</v>
      </c>
      <c r="CM4136" t="inlineStr">
        <is>
          <t>Acute and Chronic Toxicity of Nano-Scale TiO2 Particles to Freshwater Fish, Cladocerans, and Green Algae, and Effects of Organic and Inorganic Substrate on TiO2 Toxicity</t>
        </is>
      </c>
      <c r="CN4136" t="inlineStr">
        <is>
          <t>Nanotoxicology3(2): 91-97</t>
        </is>
      </c>
      <c r="CO4136" t="n">
        <v>2009.0</v>
      </c>
      <c r="CP4136" t="inlineStr">
        <is>
          <t>Hall,S., T. Bradley, J.T. Moore, T. Kuykindall, and L. Minella (2009). Acute and Chronic Toxicity of Nano-Scale TiO2 Particles to Freshwater Fish, Cladocerans, and Green Algae, and Effects of Organic and Inorganic Substrate on TiO2 Toxicity. Nanotoxicology, 3, (2), 91-97. doi:10.1080/17435390902788078. ECOREF#:120113</t>
        </is>
      </c>
    </row>
    <row r="4137">
      <c r="A4137" t="n">
        <v>1.34739E7</v>
      </c>
      <c r="B4137" t="inlineStr">
        <is>
          <t>Nitric acid, Aluminum salt (3:1)</t>
        </is>
      </c>
      <c r="C4137"/>
      <c r="D4137" t="inlineStr">
        <is>
          <t>Not reported</t>
        </is>
      </c>
      <c r="E4137" t="inlineStr">
        <is>
          <t>Not coded</t>
        </is>
      </c>
      <c r="F4137"/>
      <c r="G4137" t="n">
        <v>7.2</v>
      </c>
      <c r="H4137"/>
      <c r="I4137"/>
      <c r="J4137"/>
      <c r="K4137"/>
      <c r="L4137" t="inlineStr">
        <is>
          <t>Pimephales promelas</t>
        </is>
      </c>
      <c r="M4137" t="inlineStr">
        <is>
          <t>Fathead Minnow</t>
        </is>
      </c>
      <c r="N4137"/>
      <c r="O4137"/>
      <c r="P4137"/>
      <c r="Q4137"/>
      <c r="R4137"/>
      <c r="S4137"/>
      <c r="T4137"/>
      <c r="U4137"/>
      <c r="V4137" t="inlineStr">
        <is>
          <t>Static</t>
        </is>
      </c>
      <c r="W4137" t="inlineStr">
        <is>
          <t>Fresh water</t>
        </is>
      </c>
      <c r="X4137" t="inlineStr">
        <is>
          <t>Lab</t>
        </is>
      </c>
      <c r="Y4137"/>
      <c r="Z4137" t="inlineStr">
        <is>
          <t>Total</t>
        </is>
      </c>
      <c r="AA4137"/>
      <c r="AB4137" t="n">
        <v>4.25</v>
      </c>
      <c r="AC4137"/>
      <c r="AD4137" t="n">
        <v>3.3</v>
      </c>
      <c r="AE4137"/>
      <c r="AF4137" t="n">
        <v>5.5</v>
      </c>
      <c r="AG4137" t="inlineStr">
        <is>
          <t>AI mg/L</t>
        </is>
      </c>
      <c r="AH4137"/>
      <c r="AI4137"/>
      <c r="AJ4137"/>
      <c r="AK4137"/>
      <c r="AL4137"/>
      <c r="AM4137"/>
      <c r="AN4137"/>
      <c r="AO4137"/>
      <c r="AP4137"/>
      <c r="AQ4137"/>
      <c r="AR4137"/>
      <c r="AS4137"/>
      <c r="AT4137"/>
      <c r="AU4137"/>
      <c r="AV4137"/>
      <c r="AW4137"/>
      <c r="AX4137" t="inlineStr">
        <is>
          <t>Mortality</t>
        </is>
      </c>
      <c r="AY4137" t="inlineStr">
        <is>
          <t>Mortality</t>
        </is>
      </c>
      <c r="AZ4137" t="inlineStr">
        <is>
          <t>LC50</t>
        </is>
      </c>
      <c r="BA4137"/>
      <c r="BB4137" t="n">
        <v>4.0</v>
      </c>
      <c r="BC4137"/>
      <c r="BD4137"/>
      <c r="BE4137"/>
      <c r="BF4137"/>
      <c r="BG4137" t="inlineStr">
        <is>
          <t>Day(s)</t>
        </is>
      </c>
      <c r="BH4137" t="inlineStr">
        <is>
          <t>Pure</t>
        </is>
      </c>
      <c r="BI4137" t="inlineStr">
        <is>
          <t>DTXSID7040318</t>
        </is>
      </c>
      <c r="BJ4137"/>
      <c r="BK4137"/>
      <c r="BL4137"/>
      <c r="BM4137"/>
      <c r="BN4137"/>
      <c r="BO4137"/>
      <c r="BP4137"/>
      <c r="BQ4137"/>
      <c r="BR4137"/>
      <c r="BS4137"/>
      <c r="BT4137" t="inlineStr">
        <is>
          <t>--</t>
        </is>
      </c>
      <c r="BU4137"/>
      <c r="BV4137"/>
      <c r="BW4137"/>
      <c r="BX4137"/>
      <c r="BY4137"/>
      <c r="BZ4137"/>
      <c r="CA4137"/>
      <c r="CB4137"/>
      <c r="CC4137"/>
      <c r="CD4137"/>
      <c r="CE4137"/>
      <c r="CF4137"/>
      <c r="CG4137"/>
      <c r="CH4137"/>
      <c r="CI4137"/>
      <c r="CJ4137"/>
      <c r="CK4137" t="inlineStr">
        <is>
          <t>Mayer,F.L.,Jr., and M.R. Ellersieck</t>
        </is>
      </c>
      <c r="CL4137" t="n">
        <v>6797.0</v>
      </c>
      <c r="CM4137" t="inlineStr">
        <is>
          <t>Manual of Acute Toxicity: Interpretation and Data Base for 410 Chemicals and 66 Species of Freshwater Animals</t>
        </is>
      </c>
      <c r="CN4137" t="inlineStr">
        <is>
          <t>USDI Fish and Wildlife Service, Publication No.160, Washington, DC:505 p.</t>
        </is>
      </c>
      <c r="CO4137" t="n">
        <v>1986.0</v>
      </c>
      <c r="CP4137" t="inlineStr">
        <is>
          <t>Mayer,F.L.,Jr., and M.R. Ellersieck (1986). Manual of Acute Toxicity: Interpretation and Data Base for 410 Chemicals and 66 Species of Freshwater Animals. USDI Fish and Wildlife Service, Publication No.160, Washington, DC, 505 p. ECOREF#:6797</t>
        </is>
      </c>
    </row>
    <row r="4138">
      <c r="A4138" t="n">
        <v>1.3510491E7</v>
      </c>
      <c r="B4138" t="inlineStr">
        <is>
          <t>Beryllium sulfate</t>
        </is>
      </c>
      <c r="C4138" t="inlineStr">
        <is>
          <t>Reagent Grade, Purissium, Purum, Puriss, Puris, Reinst</t>
        </is>
      </c>
      <c r="D4138" t="inlineStr">
        <is>
          <t>Measured</t>
        </is>
      </c>
      <c r="E4138" t="inlineStr">
        <is>
          <t>Not reported</t>
        </is>
      </c>
      <c r="F4138"/>
      <c r="G4138"/>
      <c r="H4138"/>
      <c r="I4138"/>
      <c r="J4138"/>
      <c r="K4138"/>
      <c r="L4138" t="inlineStr">
        <is>
          <t>Pimephales promelas</t>
        </is>
      </c>
      <c r="M4138" t="inlineStr">
        <is>
          <t>Fathead Minnow</t>
        </is>
      </c>
      <c r="N4138" t="inlineStr">
        <is>
          <t>Juvenile</t>
        </is>
      </c>
      <c r="O4138"/>
      <c r="P4138" t="n">
        <v>8.0</v>
      </c>
      <c r="Q4138"/>
      <c r="R4138"/>
      <c r="S4138"/>
      <c r="T4138"/>
      <c r="U4138" t="inlineStr">
        <is>
          <t>Week(s)</t>
        </is>
      </c>
      <c r="V4138" t="inlineStr">
        <is>
          <t>Static</t>
        </is>
      </c>
      <c r="W4138" t="inlineStr">
        <is>
          <t>Fresh water</t>
        </is>
      </c>
      <c r="X4138" t="inlineStr">
        <is>
          <t>Lab</t>
        </is>
      </c>
      <c r="Y4138" t="n">
        <v>7.0</v>
      </c>
      <c r="Z4138" t="inlineStr">
        <is>
          <t>Total</t>
        </is>
      </c>
      <c r="AA4138"/>
      <c r="AB4138" t="n">
        <v>17.8</v>
      </c>
      <c r="AC4138"/>
      <c r="AD4138"/>
      <c r="AE4138"/>
      <c r="AF4138"/>
      <c r="AG4138" t="inlineStr">
        <is>
          <t>AI mg/L</t>
        </is>
      </c>
      <c r="AH4138"/>
      <c r="AI4138"/>
      <c r="AJ4138"/>
      <c r="AK4138"/>
      <c r="AL4138"/>
      <c r="AM4138"/>
      <c r="AN4138"/>
      <c r="AO4138"/>
      <c r="AP4138"/>
      <c r="AQ4138"/>
      <c r="AR4138"/>
      <c r="AS4138"/>
      <c r="AT4138"/>
      <c r="AU4138"/>
      <c r="AV4138"/>
      <c r="AW4138"/>
      <c r="AX4138" t="inlineStr">
        <is>
          <t>Mortality</t>
        </is>
      </c>
      <c r="AY4138" t="inlineStr">
        <is>
          <t>Mortality</t>
        </is>
      </c>
      <c r="AZ4138" t="inlineStr">
        <is>
          <t>LC50</t>
        </is>
      </c>
      <c r="BA4138"/>
      <c r="BB4138" t="n">
        <v>4.0</v>
      </c>
      <c r="BC4138"/>
      <c r="BD4138"/>
      <c r="BE4138"/>
      <c r="BF4138"/>
      <c r="BG4138" t="inlineStr">
        <is>
          <t>Day(s)</t>
        </is>
      </c>
      <c r="BH4138"/>
      <c r="BI4138" t="inlineStr">
        <is>
          <t>DTXSID0020159</t>
        </is>
      </c>
      <c r="BJ4138"/>
      <c r="BK4138"/>
      <c r="BL4138" t="inlineStr">
        <is>
          <t>Acute</t>
        </is>
      </c>
      <c r="BM4138"/>
      <c r="BN4138"/>
      <c r="BO4138"/>
      <c r="BP4138"/>
      <c r="BQ4138"/>
      <c r="BR4138"/>
      <c r="BS4138"/>
      <c r="BT4138" t="inlineStr">
        <is>
          <t>--</t>
        </is>
      </c>
      <c r="BU4138"/>
      <c r="BV4138"/>
      <c r="BW4138"/>
      <c r="BX4138"/>
      <c r="BY4138"/>
      <c r="BZ4138"/>
      <c r="CA4138"/>
      <c r="CB4138"/>
      <c r="CC4138"/>
      <c r="CD4138"/>
      <c r="CE4138"/>
      <c r="CF4138"/>
      <c r="CG4138"/>
      <c r="CH4138"/>
      <c r="CI4138"/>
      <c r="CJ4138" t="inlineStr">
        <is>
          <t xml:space="preserve">SOURCE/OBTAINED FROM A HATCHERY//MEDIA/HARD WELL WATER TAPPING JORDAN SANDSTONE STRATUM UNDERLYING MINNEAPOLIS-ST PAUL METRO AREA//   </t>
        </is>
      </c>
      <c r="CK4138" t="inlineStr">
        <is>
          <t>Kimball,G.</t>
        </is>
      </c>
      <c r="CL4138" t="n">
        <v>3783.0</v>
      </c>
      <c r="CM4138" t="inlineStr">
        <is>
          <t>The Effects of Lesser Known Metals and One Organic to Fathead Minnows (Pimephales promelas) and Daphnia magna</t>
        </is>
      </c>
      <c r="CN4138" t="inlineStr">
        <is>
          <t>Manuscript, Department of Entomology, Fisheries and Wildlife, University of Minnesota, Minneapolis, MN:88 p.</t>
        </is>
      </c>
      <c r="CO4138" t="n">
        <v>1978.0</v>
      </c>
      <c r="CP4138" t="inlineStr">
        <is>
          <t>Kimball,G. (1978). The Effects of Lesser Known Metals and One Organic to Fathead Minnows (Pimephales promelas) and Daphnia magna. Manuscript, Department of Entomology, Fisheries and Wildlife, University of Minnesota, Minneapolis, MN, 88 p. ECOREF#:3783</t>
        </is>
      </c>
    </row>
    <row r="4139">
      <c r="A4139" t="n">
        <v>1.3510491E7</v>
      </c>
      <c r="B4139" t="inlineStr">
        <is>
          <t>Beryllium sulfate</t>
        </is>
      </c>
      <c r="C4139"/>
      <c r="D4139" t="inlineStr">
        <is>
          <t>Unmeasured</t>
        </is>
      </c>
      <c r="E4139" t="inlineStr">
        <is>
          <t>Not coded</t>
        </is>
      </c>
      <c r="F4139"/>
      <c r="G4139"/>
      <c r="H4139"/>
      <c r="I4139"/>
      <c r="J4139"/>
      <c r="K4139"/>
      <c r="L4139" t="inlineStr">
        <is>
          <t>Pimephales promelas</t>
        </is>
      </c>
      <c r="M4139" t="inlineStr">
        <is>
          <t>Fathead Minnow</t>
        </is>
      </c>
      <c r="N4139"/>
      <c r="O4139"/>
      <c r="P4139"/>
      <c r="Q4139"/>
      <c r="R4139"/>
      <c r="S4139"/>
      <c r="T4139"/>
      <c r="U4139"/>
      <c r="V4139" t="inlineStr">
        <is>
          <t>Static</t>
        </is>
      </c>
      <c r="W4139" t="inlineStr">
        <is>
          <t>Fresh water</t>
        </is>
      </c>
      <c r="X4139" t="inlineStr">
        <is>
          <t>Lab</t>
        </is>
      </c>
      <c r="Y4139"/>
      <c r="Z4139" t="inlineStr">
        <is>
          <t>Total</t>
        </is>
      </c>
      <c r="AA4139"/>
      <c r="AB4139" t="n">
        <v>11.0</v>
      </c>
      <c r="AC4139"/>
      <c r="AD4139"/>
      <c r="AE4139"/>
      <c r="AF4139"/>
      <c r="AG4139" t="inlineStr">
        <is>
          <t>AI mg/L</t>
        </is>
      </c>
      <c r="AH4139"/>
      <c r="AI4139"/>
      <c r="AJ4139"/>
      <c r="AK4139"/>
      <c r="AL4139"/>
      <c r="AM4139"/>
      <c r="AN4139"/>
      <c r="AO4139"/>
      <c r="AP4139"/>
      <c r="AQ4139"/>
      <c r="AR4139"/>
      <c r="AS4139"/>
      <c r="AT4139"/>
      <c r="AU4139"/>
      <c r="AV4139"/>
      <c r="AW4139"/>
      <c r="AX4139" t="inlineStr">
        <is>
          <t>Mortality</t>
        </is>
      </c>
      <c r="AY4139" t="inlineStr">
        <is>
          <t>Mortality</t>
        </is>
      </c>
      <c r="AZ4139" t="inlineStr">
        <is>
          <t>LC50</t>
        </is>
      </c>
      <c r="BA4139"/>
      <c r="BB4139" t="n">
        <v>4.0</v>
      </c>
      <c r="BC4139"/>
      <c r="BD4139"/>
      <c r="BE4139"/>
      <c r="BF4139"/>
      <c r="BG4139" t="inlineStr">
        <is>
          <t>Day(s)</t>
        </is>
      </c>
      <c r="BH4139"/>
      <c r="BI4139" t="inlineStr">
        <is>
          <t>DTXSID0020159</t>
        </is>
      </c>
      <c r="BJ4139"/>
      <c r="BK4139"/>
      <c r="BL4139"/>
      <c r="BM4139"/>
      <c r="BN4139"/>
      <c r="BO4139"/>
      <c r="BP4139"/>
      <c r="BQ4139"/>
      <c r="BR4139"/>
      <c r="BS4139"/>
      <c r="BT4139" t="inlineStr">
        <is>
          <t>--</t>
        </is>
      </c>
      <c r="BU4139"/>
      <c r="BV4139"/>
      <c r="BW4139"/>
      <c r="BX4139"/>
      <c r="BY4139"/>
      <c r="BZ4139"/>
      <c r="CA4139"/>
      <c r="CB4139"/>
      <c r="CC4139"/>
      <c r="CD4139"/>
      <c r="CE4139"/>
      <c r="CF4139"/>
      <c r="CG4139"/>
      <c r="CH4139"/>
      <c r="CI4139"/>
      <c r="CJ4139"/>
      <c r="CK4139" t="inlineStr">
        <is>
          <t>Tarzwell,C.M., and C. Henderson</t>
        </is>
      </c>
      <c r="CL4139" t="n">
        <v>2042.0</v>
      </c>
      <c r="CM4139" t="inlineStr">
        <is>
          <t>Toxicity of Less Common Metals to Fishes</t>
        </is>
      </c>
      <c r="CN4139" t="inlineStr">
        <is>
          <t>Ind. Wastes5:12-</t>
        </is>
      </c>
      <c r="CO4139" t="n">
        <v>1960.0</v>
      </c>
      <c r="CP4139" t="inlineStr">
        <is>
          <t>Tarzwell,C.M., and C. Henderson (1960). Toxicity of Less Common Metals to Fishes. Ind. Wastes, 5, 12-. ECOREF#:2042</t>
        </is>
      </c>
    </row>
    <row r="4140">
      <c r="A4140" t="n">
        <v>1.3510491E7</v>
      </c>
      <c r="B4140" t="inlineStr">
        <is>
          <t>Beryllium sulfate</t>
        </is>
      </c>
      <c r="C4140"/>
      <c r="D4140" t="inlineStr">
        <is>
          <t>Unmeasured</t>
        </is>
      </c>
      <c r="E4140" t="inlineStr">
        <is>
          <t>Not coded</t>
        </is>
      </c>
      <c r="F4140"/>
      <c r="G4140"/>
      <c r="H4140"/>
      <c r="I4140"/>
      <c r="J4140"/>
      <c r="K4140"/>
      <c r="L4140" t="inlineStr">
        <is>
          <t>Pimephales promelas</t>
        </is>
      </c>
      <c r="M4140" t="inlineStr">
        <is>
          <t>Fathead Minnow</t>
        </is>
      </c>
      <c r="N4140"/>
      <c r="O4140"/>
      <c r="P4140"/>
      <c r="Q4140"/>
      <c r="R4140"/>
      <c r="S4140"/>
      <c r="T4140"/>
      <c r="U4140"/>
      <c r="V4140" t="inlineStr">
        <is>
          <t>Static</t>
        </is>
      </c>
      <c r="W4140" t="inlineStr">
        <is>
          <t>Fresh water</t>
        </is>
      </c>
      <c r="X4140" t="inlineStr">
        <is>
          <t>Lab</t>
        </is>
      </c>
      <c r="Y4140"/>
      <c r="Z4140" t="inlineStr">
        <is>
          <t>Total</t>
        </is>
      </c>
      <c r="AA4140"/>
      <c r="AB4140" t="n">
        <v>0.2</v>
      </c>
      <c r="AC4140"/>
      <c r="AD4140"/>
      <c r="AE4140"/>
      <c r="AF4140"/>
      <c r="AG4140" t="inlineStr">
        <is>
          <t>AI mg/L</t>
        </is>
      </c>
      <c r="AH4140"/>
      <c r="AI4140"/>
      <c r="AJ4140"/>
      <c r="AK4140"/>
      <c r="AL4140"/>
      <c r="AM4140"/>
      <c r="AN4140"/>
      <c r="AO4140"/>
      <c r="AP4140"/>
      <c r="AQ4140"/>
      <c r="AR4140"/>
      <c r="AS4140"/>
      <c r="AT4140"/>
      <c r="AU4140"/>
      <c r="AV4140"/>
      <c r="AW4140"/>
      <c r="AX4140" t="inlineStr">
        <is>
          <t>Mortality</t>
        </is>
      </c>
      <c r="AY4140" t="inlineStr">
        <is>
          <t>Mortality</t>
        </is>
      </c>
      <c r="AZ4140" t="inlineStr">
        <is>
          <t>LC50</t>
        </is>
      </c>
      <c r="BA4140"/>
      <c r="BB4140" t="n">
        <v>4.0</v>
      </c>
      <c r="BC4140"/>
      <c r="BD4140"/>
      <c r="BE4140"/>
      <c r="BF4140"/>
      <c r="BG4140" t="inlineStr">
        <is>
          <t>Day(s)</t>
        </is>
      </c>
      <c r="BH4140"/>
      <c r="BI4140" t="inlineStr">
        <is>
          <t>DTXSID0020159</t>
        </is>
      </c>
      <c r="BJ4140"/>
      <c r="BK4140"/>
      <c r="BL4140"/>
      <c r="BM4140"/>
      <c r="BN4140"/>
      <c r="BO4140"/>
      <c r="BP4140"/>
      <c r="BQ4140"/>
      <c r="BR4140"/>
      <c r="BS4140"/>
      <c r="BT4140" t="inlineStr">
        <is>
          <t>--</t>
        </is>
      </c>
      <c r="BU4140"/>
      <c r="BV4140"/>
      <c r="BW4140"/>
      <c r="BX4140"/>
      <c r="BY4140"/>
      <c r="BZ4140"/>
      <c r="CA4140"/>
      <c r="CB4140"/>
      <c r="CC4140"/>
      <c r="CD4140"/>
      <c r="CE4140"/>
      <c r="CF4140"/>
      <c r="CG4140"/>
      <c r="CH4140"/>
      <c r="CI4140"/>
      <c r="CJ4140"/>
      <c r="CK4140" t="inlineStr">
        <is>
          <t>Tarzwell,C.M., and C. Henderson</t>
        </is>
      </c>
      <c r="CL4140" t="n">
        <v>2042.0</v>
      </c>
      <c r="CM4140" t="inlineStr">
        <is>
          <t>Toxicity of Less Common Metals to Fishes</t>
        </is>
      </c>
      <c r="CN4140" t="inlineStr">
        <is>
          <t>Ind. Wastes5:12-</t>
        </is>
      </c>
      <c r="CO4140" t="n">
        <v>1960.0</v>
      </c>
      <c r="CP4140" t="inlineStr">
        <is>
          <t>Tarzwell,C.M., and C. Henderson (1960). Toxicity of Less Common Metals to Fishes. Ind. Wastes, 5, 12-. ECOREF#:2042</t>
        </is>
      </c>
    </row>
    <row r="4141">
      <c r="A4141" t="n">
        <v>1.3510491E7</v>
      </c>
      <c r="B4141" t="inlineStr">
        <is>
          <t>Beryllium sulfate</t>
        </is>
      </c>
      <c r="C4141" t="inlineStr">
        <is>
          <t>Reagent Grade, Purissium, Purum, Puriss, Puris, Reinst</t>
        </is>
      </c>
      <c r="D4141" t="inlineStr">
        <is>
          <t>Measured</t>
        </is>
      </c>
      <c r="E4141" t="inlineStr">
        <is>
          <t>Not reported</t>
        </is>
      </c>
      <c r="F4141"/>
      <c r="G4141"/>
      <c r="H4141"/>
      <c r="I4141"/>
      <c r="J4141"/>
      <c r="K4141"/>
      <c r="L4141" t="inlineStr">
        <is>
          <t>Pimephales promelas</t>
        </is>
      </c>
      <c r="M4141" t="inlineStr">
        <is>
          <t>Fathead Minnow</t>
        </is>
      </c>
      <c r="N4141" t="inlineStr">
        <is>
          <t>Juvenile</t>
        </is>
      </c>
      <c r="O4141"/>
      <c r="P4141" t="n">
        <v>8.0</v>
      </c>
      <c r="Q4141"/>
      <c r="R4141"/>
      <c r="S4141"/>
      <c r="T4141"/>
      <c r="U4141" t="inlineStr">
        <is>
          <t>Week(s)</t>
        </is>
      </c>
      <c r="V4141" t="inlineStr">
        <is>
          <t>Static</t>
        </is>
      </c>
      <c r="W4141" t="inlineStr">
        <is>
          <t>Fresh water</t>
        </is>
      </c>
      <c r="X4141" t="inlineStr">
        <is>
          <t>Lab</t>
        </is>
      </c>
      <c r="Y4141" t="n">
        <v>7.0</v>
      </c>
      <c r="Z4141" t="inlineStr">
        <is>
          <t>Total</t>
        </is>
      </c>
      <c r="AA4141"/>
      <c r="AB4141" t="n">
        <v>17.5</v>
      </c>
      <c r="AC4141"/>
      <c r="AD4141"/>
      <c r="AE4141"/>
      <c r="AF4141"/>
      <c r="AG4141" t="inlineStr">
        <is>
          <t>AI mg/L</t>
        </is>
      </c>
      <c r="AH4141"/>
      <c r="AI4141"/>
      <c r="AJ4141"/>
      <c r="AK4141"/>
      <c r="AL4141"/>
      <c r="AM4141"/>
      <c r="AN4141"/>
      <c r="AO4141"/>
      <c r="AP4141"/>
      <c r="AQ4141"/>
      <c r="AR4141"/>
      <c r="AS4141"/>
      <c r="AT4141"/>
      <c r="AU4141"/>
      <c r="AV4141"/>
      <c r="AW4141"/>
      <c r="AX4141" t="inlineStr">
        <is>
          <t>Mortality</t>
        </is>
      </c>
      <c r="AY4141" t="inlineStr">
        <is>
          <t>Mortality</t>
        </is>
      </c>
      <c r="AZ4141" t="inlineStr">
        <is>
          <t>LC50</t>
        </is>
      </c>
      <c r="BA4141"/>
      <c r="BB4141" t="n">
        <v>4.0</v>
      </c>
      <c r="BC4141"/>
      <c r="BD4141"/>
      <c r="BE4141"/>
      <c r="BF4141"/>
      <c r="BG4141" t="inlineStr">
        <is>
          <t>Day(s)</t>
        </is>
      </c>
      <c r="BH4141"/>
      <c r="BI4141" t="inlineStr">
        <is>
          <t>DTXSID0020159</t>
        </is>
      </c>
      <c r="BJ4141"/>
      <c r="BK4141"/>
      <c r="BL4141" t="inlineStr">
        <is>
          <t>Acute</t>
        </is>
      </c>
      <c r="BM4141"/>
      <c r="BN4141"/>
      <c r="BO4141"/>
      <c r="BP4141"/>
      <c r="BQ4141"/>
      <c r="BR4141"/>
      <c r="BS4141"/>
      <c r="BT4141" t="inlineStr">
        <is>
          <t>--</t>
        </is>
      </c>
      <c r="BU4141"/>
      <c r="BV4141"/>
      <c r="BW4141"/>
      <c r="BX4141"/>
      <c r="BY4141"/>
      <c r="BZ4141"/>
      <c r="CA4141"/>
      <c r="CB4141"/>
      <c r="CC4141"/>
      <c r="CD4141"/>
      <c r="CE4141"/>
      <c r="CF4141"/>
      <c r="CG4141"/>
      <c r="CH4141"/>
      <c r="CI4141"/>
      <c r="CJ4141" t="inlineStr">
        <is>
          <t xml:space="preserve">SOURCE/OBTAINED FROM A HATCHERY//MEDIA/HARD WELL WATER TAPPING JORDAN SANDSTONE STRATUM UNDERLYING MINNEAPOLIS-ST PAUL METRO AREA//   </t>
        </is>
      </c>
      <c r="CK4141" t="inlineStr">
        <is>
          <t>Kimball,G.</t>
        </is>
      </c>
      <c r="CL4141" t="n">
        <v>3783.0</v>
      </c>
      <c r="CM4141" t="inlineStr">
        <is>
          <t>The Effects of Lesser Known Metals and One Organic to Fathead Minnows (Pimephales promelas) and Daphnia magna</t>
        </is>
      </c>
      <c r="CN4141" t="inlineStr">
        <is>
          <t>Manuscript, Department of Entomology, Fisheries and Wildlife, University of Minnesota, Minneapolis, MN:88 p.</t>
        </is>
      </c>
      <c r="CO4141" t="n">
        <v>1978.0</v>
      </c>
      <c r="CP4141" t="inlineStr">
        <is>
          <t>Kimball,G. (1978). The Effects of Lesser Known Metals and One Organic to Fathead Minnows (Pimephales promelas) and Daphnia magna. Manuscript, Department of Entomology, Fisheries and Wildlife, University of Minnesota, Minneapolis, MN, 88 p. ECOREF#:3783</t>
        </is>
      </c>
    </row>
    <row r="4142">
      <c r="A4142" t="n">
        <v>1.3510491E7</v>
      </c>
      <c r="B4142" t="inlineStr">
        <is>
          <t>Beryllium sulfate</t>
        </is>
      </c>
      <c r="C4142"/>
      <c r="D4142" t="inlineStr">
        <is>
          <t>Measured</t>
        </is>
      </c>
      <c r="E4142" t="inlineStr">
        <is>
          <t>Not reported</t>
        </is>
      </c>
      <c r="F4142"/>
      <c r="G4142" t="n">
        <v>99.5</v>
      </c>
      <c r="H4142"/>
      <c r="I4142"/>
      <c r="J4142"/>
      <c r="K4142"/>
      <c r="L4142" t="inlineStr">
        <is>
          <t>Pimephales promelas</t>
        </is>
      </c>
      <c r="M4142" t="inlineStr">
        <is>
          <t>Fathead Minnow</t>
        </is>
      </c>
      <c r="N4142" t="inlineStr">
        <is>
          <t>Juvenile</t>
        </is>
      </c>
      <c r="O4142" t="inlineStr">
        <is>
          <t>~</t>
        </is>
      </c>
      <c r="P4142" t="n">
        <v>3.0</v>
      </c>
      <c r="Q4142"/>
      <c r="R4142"/>
      <c r="S4142"/>
      <c r="T4142"/>
      <c r="U4142" t="inlineStr">
        <is>
          <t>Month(s)</t>
        </is>
      </c>
      <c r="V4142" t="inlineStr">
        <is>
          <t>Flow-through</t>
        </is>
      </c>
      <c r="W4142" t="inlineStr">
        <is>
          <t>Fresh water</t>
        </is>
      </c>
      <c r="X4142" t="inlineStr">
        <is>
          <t>Lab</t>
        </is>
      </c>
      <c r="Y4142" t="n">
        <v>6.0</v>
      </c>
      <c r="Z4142" t="inlineStr">
        <is>
          <t>Total</t>
        </is>
      </c>
      <c r="AA4142"/>
      <c r="AB4142" t="n">
        <v>37.9</v>
      </c>
      <c r="AC4142"/>
      <c r="AD4142" t="n">
        <v>27.5</v>
      </c>
      <c r="AE4142"/>
      <c r="AF4142" t="n">
        <v>52.3</v>
      </c>
      <c r="AG4142" t="inlineStr">
        <is>
          <t>AI mg/L</t>
        </is>
      </c>
      <c r="AH4142"/>
      <c r="AI4142"/>
      <c r="AJ4142"/>
      <c r="AK4142"/>
      <c r="AL4142"/>
      <c r="AM4142"/>
      <c r="AN4142"/>
      <c r="AO4142"/>
      <c r="AP4142"/>
      <c r="AQ4142"/>
      <c r="AR4142"/>
      <c r="AS4142"/>
      <c r="AT4142"/>
      <c r="AU4142"/>
      <c r="AV4142"/>
      <c r="AW4142"/>
      <c r="AX4142" t="inlineStr">
        <is>
          <t>Mortality</t>
        </is>
      </c>
      <c r="AY4142" t="inlineStr">
        <is>
          <t>Mortality</t>
        </is>
      </c>
      <c r="AZ4142" t="inlineStr">
        <is>
          <t>LC50</t>
        </is>
      </c>
      <c r="BA4142"/>
      <c r="BB4142" t="n">
        <v>4.0</v>
      </c>
      <c r="BC4142"/>
      <c r="BD4142"/>
      <c r="BE4142"/>
      <c r="BF4142"/>
      <c r="BG4142" t="inlineStr">
        <is>
          <t>Day(s)</t>
        </is>
      </c>
      <c r="BH4142"/>
      <c r="BI4142" t="inlineStr">
        <is>
          <t>DTXSID0020159</t>
        </is>
      </c>
      <c r="BJ4142"/>
      <c r="BK4142"/>
      <c r="BL4142" t="inlineStr">
        <is>
          <t>Acute</t>
        </is>
      </c>
      <c r="BM4142"/>
      <c r="BN4142"/>
      <c r="BO4142"/>
      <c r="BP4142"/>
      <c r="BQ4142"/>
      <c r="BR4142"/>
      <c r="BS4142"/>
      <c r="BT4142" t="inlineStr">
        <is>
          <t>--</t>
        </is>
      </c>
      <c r="BU4142"/>
      <c r="BV4142"/>
      <c r="BW4142"/>
      <c r="BX4142"/>
      <c r="BY4142"/>
      <c r="BZ4142"/>
      <c r="CA4142"/>
      <c r="CB4142"/>
      <c r="CC4142"/>
      <c r="CD4142"/>
      <c r="CE4142"/>
      <c r="CF4142"/>
      <c r="CG4142"/>
      <c r="CH4142"/>
      <c r="CI4142"/>
      <c r="CJ4142" t="inlineStr">
        <is>
          <t xml:space="preserve">SOURCE/LAB CULTURE//MEDIA/MODERATELY HARD, ALKALINE WATER//   </t>
        </is>
      </c>
      <c r="CK4142" t="inlineStr">
        <is>
          <t>Cardwell,R.D., D.G. Foreman, T.R. Payne, and D.J. Wilbur</t>
        </is>
      </c>
      <c r="CL4142" t="n">
        <v>838.0</v>
      </c>
      <c r="CM4142" t="inlineStr">
        <is>
          <t>Acute Toxicity of Selected Toxicants to Six Species of Fish</t>
        </is>
      </c>
      <c r="CN4142" t="inlineStr">
        <is>
          <t>EPA-600/3-76-008, U.S.EPA, Duluth, MN:125 p.</t>
        </is>
      </c>
      <c r="CO4142" t="n">
        <v>1976.0</v>
      </c>
      <c r="CP4142" t="inlineStr">
        <is>
          <t>Cardwell,R.D., D.G. Foreman, T.R. Payne, and D.J. Wilbur (1976). Acute Toxicity of Selected Toxicants to Six Species of Fish. EPA-600/3-76-008, U.S.EPA, Duluth, MN, 125 p. ECOREF#:838</t>
        </is>
      </c>
    </row>
    <row r="4143">
      <c r="A4143" t="n">
        <v>1.3510491E7</v>
      </c>
      <c r="B4143" t="inlineStr">
        <is>
          <t>Beryllium sulfate</t>
        </is>
      </c>
      <c r="C4143" t="inlineStr">
        <is>
          <t>Reagent Grade, Purissium, Purum, Puriss, Puris, Reinst</t>
        </is>
      </c>
      <c r="D4143" t="inlineStr">
        <is>
          <t>Measured</t>
        </is>
      </c>
      <c r="E4143" t="inlineStr">
        <is>
          <t>Not reported</t>
        </is>
      </c>
      <c r="F4143"/>
      <c r="G4143"/>
      <c r="H4143"/>
      <c r="I4143"/>
      <c r="J4143"/>
      <c r="K4143"/>
      <c r="L4143" t="inlineStr">
        <is>
          <t>Pimephales promelas</t>
        </is>
      </c>
      <c r="M4143" t="inlineStr">
        <is>
          <t>Fathead Minnow</t>
        </is>
      </c>
      <c r="N4143" t="inlineStr">
        <is>
          <t>Juvenile</t>
        </is>
      </c>
      <c r="O4143"/>
      <c r="P4143" t="n">
        <v>8.0</v>
      </c>
      <c r="Q4143"/>
      <c r="R4143"/>
      <c r="S4143"/>
      <c r="T4143"/>
      <c r="U4143" t="inlineStr">
        <is>
          <t>Week(s)</t>
        </is>
      </c>
      <c r="V4143" t="inlineStr">
        <is>
          <t>Static</t>
        </is>
      </c>
      <c r="W4143" t="inlineStr">
        <is>
          <t>Fresh water</t>
        </is>
      </c>
      <c r="X4143" t="inlineStr">
        <is>
          <t>Lab</t>
        </is>
      </c>
      <c r="Y4143" t="n">
        <v>7.0</v>
      </c>
      <c r="Z4143" t="inlineStr">
        <is>
          <t>Total</t>
        </is>
      </c>
      <c r="AA4143"/>
      <c r="AB4143" t="n">
        <v>17.7</v>
      </c>
      <c r="AC4143"/>
      <c r="AD4143"/>
      <c r="AE4143"/>
      <c r="AF4143"/>
      <c r="AG4143" t="inlineStr">
        <is>
          <t>AI mg/L</t>
        </is>
      </c>
      <c r="AH4143"/>
      <c r="AI4143"/>
      <c r="AJ4143"/>
      <c r="AK4143"/>
      <c r="AL4143"/>
      <c r="AM4143"/>
      <c r="AN4143"/>
      <c r="AO4143"/>
      <c r="AP4143"/>
      <c r="AQ4143"/>
      <c r="AR4143"/>
      <c r="AS4143"/>
      <c r="AT4143"/>
      <c r="AU4143"/>
      <c r="AV4143"/>
      <c r="AW4143"/>
      <c r="AX4143" t="inlineStr">
        <is>
          <t>Mortality</t>
        </is>
      </c>
      <c r="AY4143" t="inlineStr">
        <is>
          <t>Mortality</t>
        </is>
      </c>
      <c r="AZ4143" t="inlineStr">
        <is>
          <t>LC50</t>
        </is>
      </c>
      <c r="BA4143"/>
      <c r="BB4143" t="n">
        <v>4.0</v>
      </c>
      <c r="BC4143"/>
      <c r="BD4143"/>
      <c r="BE4143"/>
      <c r="BF4143"/>
      <c r="BG4143" t="inlineStr">
        <is>
          <t>Day(s)</t>
        </is>
      </c>
      <c r="BH4143"/>
      <c r="BI4143" t="inlineStr">
        <is>
          <t>DTXSID0020159</t>
        </is>
      </c>
      <c r="BJ4143"/>
      <c r="BK4143"/>
      <c r="BL4143" t="inlineStr">
        <is>
          <t>Acute</t>
        </is>
      </c>
      <c r="BM4143"/>
      <c r="BN4143"/>
      <c r="BO4143"/>
      <c r="BP4143"/>
      <c r="BQ4143"/>
      <c r="BR4143"/>
      <c r="BS4143"/>
      <c r="BT4143" t="inlineStr">
        <is>
          <t>--</t>
        </is>
      </c>
      <c r="BU4143"/>
      <c r="BV4143"/>
      <c r="BW4143"/>
      <c r="BX4143"/>
      <c r="BY4143"/>
      <c r="BZ4143"/>
      <c r="CA4143"/>
      <c r="CB4143"/>
      <c r="CC4143"/>
      <c r="CD4143"/>
      <c r="CE4143"/>
      <c r="CF4143"/>
      <c r="CG4143"/>
      <c r="CH4143"/>
      <c r="CI4143"/>
      <c r="CJ4143" t="inlineStr">
        <is>
          <t xml:space="preserve">SOURCE/OBTAINED FROM A HATCHERY//MEDIA/HARD WELL WATER TAPPING JORDAN SANDSTONE STRATUM UNDERLYING MINNEAPOLIS-ST PAUL METRO AREA//   </t>
        </is>
      </c>
      <c r="CK4143" t="inlineStr">
        <is>
          <t>Kimball,G.</t>
        </is>
      </c>
      <c r="CL4143" t="n">
        <v>3783.0</v>
      </c>
      <c r="CM4143" t="inlineStr">
        <is>
          <t>The Effects of Lesser Known Metals and One Organic to Fathead Minnows (Pimephales promelas) and Daphnia magna</t>
        </is>
      </c>
      <c r="CN4143" t="inlineStr">
        <is>
          <t>Manuscript, Department of Entomology, Fisheries and Wildlife, University of Minnesota, Minneapolis, MN:88 p.</t>
        </is>
      </c>
      <c r="CO4143" t="n">
        <v>1978.0</v>
      </c>
      <c r="CP4143" t="inlineStr">
        <is>
          <t>Kimball,G. (1978). The Effects of Lesser Known Metals and One Organic to Fathead Minnows (Pimephales promelas) and Daphnia magna. Manuscript, Department of Entomology, Fisheries and Wildlife, University of Minnesota, Minneapolis, MN, 88 p. ECOREF#:3783</t>
        </is>
      </c>
    </row>
    <row r="4144">
      <c r="A4144" t="n">
        <v>1.3597994E7</v>
      </c>
      <c r="B4144" t="inlineStr">
        <is>
          <t>Nitric acid, Beryllium salt</t>
        </is>
      </c>
      <c r="C4144"/>
      <c r="D4144" t="inlineStr">
        <is>
          <t>Unmeasured</t>
        </is>
      </c>
      <c r="E4144" t="inlineStr">
        <is>
          <t>Not coded</t>
        </is>
      </c>
      <c r="F4144"/>
      <c r="G4144"/>
      <c r="H4144"/>
      <c r="I4144"/>
      <c r="J4144"/>
      <c r="K4144"/>
      <c r="L4144" t="inlineStr">
        <is>
          <t>Pimephales promelas</t>
        </is>
      </c>
      <c r="M4144" t="inlineStr">
        <is>
          <t>Fathead Minnow</t>
        </is>
      </c>
      <c r="N4144"/>
      <c r="O4144"/>
      <c r="P4144"/>
      <c r="Q4144"/>
      <c r="R4144"/>
      <c r="S4144"/>
      <c r="T4144"/>
      <c r="U4144"/>
      <c r="V4144" t="inlineStr">
        <is>
          <t>Static</t>
        </is>
      </c>
      <c r="W4144" t="inlineStr">
        <is>
          <t>Fresh water</t>
        </is>
      </c>
      <c r="X4144" t="inlineStr">
        <is>
          <t>Lab</t>
        </is>
      </c>
      <c r="Y4144"/>
      <c r="Z4144" t="inlineStr">
        <is>
          <t>Total</t>
        </is>
      </c>
      <c r="AA4144"/>
      <c r="AB4144" t="n">
        <v>0.15</v>
      </c>
      <c r="AC4144"/>
      <c r="AD4144"/>
      <c r="AE4144"/>
      <c r="AF4144"/>
      <c r="AG4144" t="inlineStr">
        <is>
          <t>AI mg/L</t>
        </is>
      </c>
      <c r="AH4144"/>
      <c r="AI4144"/>
      <c r="AJ4144"/>
      <c r="AK4144"/>
      <c r="AL4144"/>
      <c r="AM4144"/>
      <c r="AN4144"/>
      <c r="AO4144"/>
      <c r="AP4144"/>
      <c r="AQ4144"/>
      <c r="AR4144"/>
      <c r="AS4144"/>
      <c r="AT4144"/>
      <c r="AU4144"/>
      <c r="AV4144"/>
      <c r="AW4144"/>
      <c r="AX4144" t="inlineStr">
        <is>
          <t>Mortality</t>
        </is>
      </c>
      <c r="AY4144" t="inlineStr">
        <is>
          <t>Mortality</t>
        </is>
      </c>
      <c r="AZ4144" t="inlineStr">
        <is>
          <t>LC50</t>
        </is>
      </c>
      <c r="BA4144"/>
      <c r="BB4144" t="n">
        <v>4.0</v>
      </c>
      <c r="BC4144"/>
      <c r="BD4144"/>
      <c r="BE4144"/>
      <c r="BF4144"/>
      <c r="BG4144" t="inlineStr">
        <is>
          <t>Day(s)</t>
        </is>
      </c>
      <c r="BH4144"/>
      <c r="BI4144" t="inlineStr">
        <is>
          <t>DTXSID6065555</t>
        </is>
      </c>
      <c r="BJ4144"/>
      <c r="BK4144"/>
      <c r="BL4144"/>
      <c r="BM4144"/>
      <c r="BN4144"/>
      <c r="BO4144"/>
      <c r="BP4144"/>
      <c r="BQ4144"/>
      <c r="BR4144"/>
      <c r="BS4144"/>
      <c r="BT4144" t="inlineStr">
        <is>
          <t>--</t>
        </is>
      </c>
      <c r="BU4144"/>
      <c r="BV4144"/>
      <c r="BW4144"/>
      <c r="BX4144"/>
      <c r="BY4144"/>
      <c r="BZ4144"/>
      <c r="CA4144"/>
      <c r="CB4144"/>
      <c r="CC4144"/>
      <c r="CD4144"/>
      <c r="CE4144"/>
      <c r="CF4144"/>
      <c r="CG4144"/>
      <c r="CH4144"/>
      <c r="CI4144" t="inlineStr">
        <is>
          <t xml:space="preserve"> WQCD/A DISCREPANCY EXISTS BETWEEN THE CHEMICAL REPORTED IN ECOTOX AND THE CHEMICAL REPORTED IN THE BE '80 WQCD; THE CHEMICAL IN ECOTOX IS FROM THE CHEMICAL REPORTED IN THE ORIGINAL PAPER; THE WQCD IS BELIEVED TO BE IN ERROR BY REPORTING THE WRONG CHEMICAL//</t>
        </is>
      </c>
      <c r="CJ4144" t="inlineStr">
        <is>
          <t xml:space="preserve">   WQCD/A DISCREPANCY EXISTS BETWEEN THE CHEMICAL REPORTED IN ECOTOX AND THE CHEMICAL REPORTED IN THE BE '80 WQCD; THE CHEMICAL IN ECOTOX IS FROM THE CHEMICAL REPORTED IN THE ORIGINAL PAPER; THE WQCD IS BELIEVED TO BE IN ERROR BY REPORTING THE WRONG CHEMICAL//</t>
        </is>
      </c>
      <c r="CK4144" t="inlineStr">
        <is>
          <t>Tarzwell,C.M., and C. Henderson</t>
        </is>
      </c>
      <c r="CL4144" t="n">
        <v>2042.0</v>
      </c>
      <c r="CM4144" t="inlineStr">
        <is>
          <t>Toxicity of Less Common Metals to Fishes</t>
        </is>
      </c>
      <c r="CN4144" t="inlineStr">
        <is>
          <t>Ind. Wastes5:12-</t>
        </is>
      </c>
      <c r="CO4144" t="n">
        <v>1960.0</v>
      </c>
      <c r="CP4144" t="inlineStr">
        <is>
          <t>Tarzwell,C.M., and C. Henderson (1960). Toxicity of Less Common Metals to Fishes. Ind. Wastes, 5, 12-. ECOREF#:2042</t>
        </is>
      </c>
    </row>
    <row r="4145">
      <c r="A4145" t="n">
        <v>1.3597994E7</v>
      </c>
      <c r="B4145" t="inlineStr">
        <is>
          <t>Nitric acid, Beryllium salt</t>
        </is>
      </c>
      <c r="C4145"/>
      <c r="D4145" t="inlineStr">
        <is>
          <t>Unmeasured</t>
        </is>
      </c>
      <c r="E4145" t="inlineStr">
        <is>
          <t>Not coded</t>
        </is>
      </c>
      <c r="F4145"/>
      <c r="G4145"/>
      <c r="H4145"/>
      <c r="I4145"/>
      <c r="J4145"/>
      <c r="K4145"/>
      <c r="L4145" t="inlineStr">
        <is>
          <t>Pimephales promelas</t>
        </is>
      </c>
      <c r="M4145" t="inlineStr">
        <is>
          <t>Fathead Minnow</t>
        </is>
      </c>
      <c r="N4145"/>
      <c r="O4145"/>
      <c r="P4145"/>
      <c r="Q4145"/>
      <c r="R4145"/>
      <c r="S4145"/>
      <c r="T4145"/>
      <c r="U4145"/>
      <c r="V4145" t="inlineStr">
        <is>
          <t>Static</t>
        </is>
      </c>
      <c r="W4145" t="inlineStr">
        <is>
          <t>Fresh water</t>
        </is>
      </c>
      <c r="X4145" t="inlineStr">
        <is>
          <t>Lab</t>
        </is>
      </c>
      <c r="Y4145"/>
      <c r="Z4145" t="inlineStr">
        <is>
          <t>Total</t>
        </is>
      </c>
      <c r="AA4145"/>
      <c r="AB4145" t="n">
        <v>20.0</v>
      </c>
      <c r="AC4145"/>
      <c r="AD4145"/>
      <c r="AE4145"/>
      <c r="AF4145"/>
      <c r="AG4145" t="inlineStr">
        <is>
          <t>AI mg/L</t>
        </is>
      </c>
      <c r="AH4145"/>
      <c r="AI4145"/>
      <c r="AJ4145"/>
      <c r="AK4145"/>
      <c r="AL4145"/>
      <c r="AM4145"/>
      <c r="AN4145"/>
      <c r="AO4145"/>
      <c r="AP4145"/>
      <c r="AQ4145"/>
      <c r="AR4145"/>
      <c r="AS4145"/>
      <c r="AT4145"/>
      <c r="AU4145"/>
      <c r="AV4145"/>
      <c r="AW4145"/>
      <c r="AX4145" t="inlineStr">
        <is>
          <t>Mortality</t>
        </is>
      </c>
      <c r="AY4145" t="inlineStr">
        <is>
          <t>Mortality</t>
        </is>
      </c>
      <c r="AZ4145" t="inlineStr">
        <is>
          <t>LC50</t>
        </is>
      </c>
      <c r="BA4145"/>
      <c r="BB4145" t="n">
        <v>4.0</v>
      </c>
      <c r="BC4145"/>
      <c r="BD4145"/>
      <c r="BE4145"/>
      <c r="BF4145"/>
      <c r="BG4145" t="inlineStr">
        <is>
          <t>Day(s)</t>
        </is>
      </c>
      <c r="BH4145"/>
      <c r="BI4145" t="inlineStr">
        <is>
          <t>DTXSID6065555</t>
        </is>
      </c>
      <c r="BJ4145"/>
      <c r="BK4145"/>
      <c r="BL4145"/>
      <c r="BM4145"/>
      <c r="BN4145"/>
      <c r="BO4145"/>
      <c r="BP4145"/>
      <c r="BQ4145"/>
      <c r="BR4145"/>
      <c r="BS4145"/>
      <c r="BT4145" t="inlineStr">
        <is>
          <t>--</t>
        </is>
      </c>
      <c r="BU4145"/>
      <c r="BV4145"/>
      <c r="BW4145"/>
      <c r="BX4145"/>
      <c r="BY4145"/>
      <c r="BZ4145"/>
      <c r="CA4145"/>
      <c r="CB4145"/>
      <c r="CC4145"/>
      <c r="CD4145"/>
      <c r="CE4145"/>
      <c r="CF4145"/>
      <c r="CG4145"/>
      <c r="CH4145"/>
      <c r="CI4145" t="inlineStr">
        <is>
          <t xml:space="preserve"> WQCD/A DISCREPANCY EXISTS BETWEEN THE CHEMICAL REPORTED IN ECOTOX AND THE CHEMICAL REPORTED IN THE BE '80 WQCD; THE CHEMICAL IN ECOTOX IS FROM THE CHEMICAL REPORTED IN THE ORIGINAL PAPER; THE WQCD IS BELIEVED TO BE IN ERROR BY REPORTING THE WRONG CHEMICAL//</t>
        </is>
      </c>
      <c r="CJ4145" t="inlineStr">
        <is>
          <t xml:space="preserve">   WQCD/A DISCREPANCY EXISTS BETWEEN THE CHEMICAL REPORTED IN ECOTOX AND THE CHEMICAL REPORTED IN THE BE '80 WQCD; THE CHEMICAL IN ECOTOX IS FROM THE CHEMICAL REPORTED IN THE ORIGINAL PAPER; THE WQCD IS BELIEVED TO BE IN ERROR BY REPORTING THE WRONG CHEMICAL//</t>
        </is>
      </c>
      <c r="CK4145" t="inlineStr">
        <is>
          <t>Tarzwell,C.M., and C. Henderson</t>
        </is>
      </c>
      <c r="CL4145" t="n">
        <v>2042.0</v>
      </c>
      <c r="CM4145" t="inlineStr">
        <is>
          <t>Toxicity of Less Common Metals to Fishes</t>
        </is>
      </c>
      <c r="CN4145" t="inlineStr">
        <is>
          <t>Ind. Wastes5:12-</t>
        </is>
      </c>
      <c r="CO4145" t="n">
        <v>1960.0</v>
      </c>
      <c r="CP4145" t="inlineStr">
        <is>
          <t>Tarzwell,C.M., and C. Henderson (1960). Toxicity of Less Common Metals to Fishes. Ind. Wastes, 5, 12-. ECOREF#:2042</t>
        </is>
      </c>
    </row>
    <row r="4146">
      <c r="A4146" t="n">
        <v>1.3601199E7</v>
      </c>
      <c r="B4146" t="inlineStr">
        <is>
          <t>Tetrasodium hexakis(cyanido-kappaC)ferrate(4-)</t>
        </is>
      </c>
      <c r="C4146"/>
      <c r="D4146" t="inlineStr">
        <is>
          <t>Unmeasured</t>
        </is>
      </c>
      <c r="E4146" t="inlineStr">
        <is>
          <t>Standard Methods for the Examination of Water and Wastewater</t>
        </is>
      </c>
      <c r="F4146"/>
      <c r="G4146"/>
      <c r="H4146"/>
      <c r="I4146"/>
      <c r="J4146"/>
      <c r="K4146"/>
      <c r="L4146" t="inlineStr">
        <is>
          <t>Pimephales promelas</t>
        </is>
      </c>
      <c r="M4146" t="inlineStr">
        <is>
          <t>Fathead Minnow</t>
        </is>
      </c>
      <c r="N4146"/>
      <c r="O4146"/>
      <c r="P4146"/>
      <c r="Q4146"/>
      <c r="R4146"/>
      <c r="S4146"/>
      <c r="T4146"/>
      <c r="U4146"/>
      <c r="V4146" t="inlineStr">
        <is>
          <t>Static</t>
        </is>
      </c>
      <c r="W4146" t="inlineStr">
        <is>
          <t>Fresh water</t>
        </is>
      </c>
      <c r="X4146" t="inlineStr">
        <is>
          <t>Lab</t>
        </is>
      </c>
      <c r="Y4146" t="n">
        <v>4.0</v>
      </c>
      <c r="Z4146" t="inlineStr">
        <is>
          <t>Total</t>
        </is>
      </c>
      <c r="AA4146" t="inlineStr">
        <is>
          <t>&gt;</t>
        </is>
      </c>
      <c r="AB4146" t="n">
        <v>100.0</v>
      </c>
      <c r="AC4146"/>
      <c r="AD4146"/>
      <c r="AE4146"/>
      <c r="AF4146"/>
      <c r="AG4146" t="inlineStr">
        <is>
          <t>AI mg/L</t>
        </is>
      </c>
      <c r="AH4146"/>
      <c r="AI4146"/>
      <c r="AJ4146"/>
      <c r="AK4146"/>
      <c r="AL4146"/>
      <c r="AM4146"/>
      <c r="AN4146"/>
      <c r="AO4146"/>
      <c r="AP4146"/>
      <c r="AQ4146"/>
      <c r="AR4146"/>
      <c r="AS4146"/>
      <c r="AT4146"/>
      <c r="AU4146"/>
      <c r="AV4146"/>
      <c r="AW4146"/>
      <c r="AX4146" t="inlineStr">
        <is>
          <t>Mortality</t>
        </is>
      </c>
      <c r="AY4146" t="inlineStr">
        <is>
          <t>Mortality</t>
        </is>
      </c>
      <c r="AZ4146" t="inlineStr">
        <is>
          <t>LC50</t>
        </is>
      </c>
      <c r="BA4146"/>
      <c r="BB4146" t="n">
        <v>4.0</v>
      </c>
      <c r="BC4146"/>
      <c r="BD4146"/>
      <c r="BE4146"/>
      <c r="BF4146"/>
      <c r="BG4146" t="inlineStr">
        <is>
          <t>Day(s)</t>
        </is>
      </c>
      <c r="BH4146"/>
      <c r="BI4146" t="inlineStr">
        <is>
          <t>DTXSID3051337</t>
        </is>
      </c>
      <c r="BJ4146"/>
      <c r="BK4146"/>
      <c r="BL4146" t="inlineStr">
        <is>
          <t>Acute</t>
        </is>
      </c>
      <c r="BM4146"/>
      <c r="BN4146"/>
      <c r="BO4146"/>
      <c r="BP4146"/>
      <c r="BQ4146"/>
      <c r="BR4146"/>
      <c r="BS4146"/>
      <c r="BT4146" t="inlineStr">
        <is>
          <t>--</t>
        </is>
      </c>
      <c r="BU4146"/>
      <c r="BV4146"/>
      <c r="BW4146"/>
      <c r="BX4146"/>
      <c r="BY4146"/>
      <c r="BZ4146"/>
      <c r="CA4146"/>
      <c r="CB4146"/>
      <c r="CC4146"/>
      <c r="CD4146"/>
      <c r="CE4146"/>
      <c r="CF4146"/>
      <c r="CG4146"/>
      <c r="CH4146"/>
      <c r="CI4146"/>
      <c r="CJ4146" t="inlineStr">
        <is>
          <t xml:space="preserve">SOURCE/MUSKIE HATCHERY, ASBURY, NEW JERSEY//TMETH/13TH EDITION//MEDIA/CARBON-FILTERED, AERATED TAP WATER SUPPLIED BY THE HACKENSACK WATER COMPANY, NEW MILFORD, NEW JERSEY PURIFICATION PLANT//   </t>
        </is>
      </c>
      <c r="CK4146" t="inlineStr">
        <is>
          <t>National Association of Photographic Manufacturers</t>
        </is>
      </c>
      <c r="CL4146" t="n">
        <v>167113.0</v>
      </c>
      <c r="CM4146" t="inlineStr">
        <is>
          <t>Environmental Effect of Photoprocessing Chemicals Vol I and II (557)</t>
        </is>
      </c>
      <c r="CN4146" t="inlineStr">
        <is>
          <t>EPA/OTS Doc. #40-8469216:536 p.</t>
        </is>
      </c>
      <c r="CO4146" t="n">
        <v>1974.0</v>
      </c>
      <c r="CP4146" t="inlineStr">
        <is>
          <t>National Association of Photographic Manufacturers (1974). Environmental Effect of Photoprocessing Chemicals Vol I and II (557). EPA/OTS Doc. #40-8469216, 536 p. ECOREF#:167113</t>
        </is>
      </c>
    </row>
    <row r="4147">
      <c r="A4147" t="n">
        <v>1.3608872E7</v>
      </c>
      <c r="B4147" t="inlineStr">
        <is>
          <t>2',3',4'-Trichloroacetophenone</t>
        </is>
      </c>
      <c r="C4147"/>
      <c r="D4147" t="inlineStr">
        <is>
          <t>Measured</t>
        </is>
      </c>
      <c r="E4147" t="inlineStr">
        <is>
          <t>Not coded</t>
        </is>
      </c>
      <c r="F4147"/>
      <c r="G4147" t="n">
        <v>95.0</v>
      </c>
      <c r="H4147"/>
      <c r="I4147"/>
      <c r="J4147"/>
      <c r="K4147"/>
      <c r="L4147" t="inlineStr">
        <is>
          <t>Pimephales promelas</t>
        </is>
      </c>
      <c r="M4147" t="inlineStr">
        <is>
          <t>Fathead Minnow</t>
        </is>
      </c>
      <c r="N4147"/>
      <c r="O4147"/>
      <c r="P4147" t="n">
        <v>28.0</v>
      </c>
      <c r="Q4147"/>
      <c r="R4147"/>
      <c r="S4147"/>
      <c r="T4147"/>
      <c r="U4147" t="inlineStr">
        <is>
          <t>Day(s)</t>
        </is>
      </c>
      <c r="V4147" t="inlineStr">
        <is>
          <t>Flow-through</t>
        </is>
      </c>
      <c r="W4147" t="inlineStr">
        <is>
          <t>Fresh water</t>
        </is>
      </c>
      <c r="X4147" t="inlineStr">
        <is>
          <t>Lab</t>
        </is>
      </c>
      <c r="Y4147"/>
      <c r="Z4147" t="inlineStr">
        <is>
          <t>Active ingredient</t>
        </is>
      </c>
      <c r="AA4147"/>
      <c r="AB4147" t="n">
        <v>2.0</v>
      </c>
      <c r="AC4147"/>
      <c r="AD4147"/>
      <c r="AE4147"/>
      <c r="AF4147"/>
      <c r="AG4147" t="inlineStr">
        <is>
          <t>AI mg/L</t>
        </is>
      </c>
      <c r="AH4147"/>
      <c r="AI4147"/>
      <c r="AJ4147"/>
      <c r="AK4147"/>
      <c r="AL4147"/>
      <c r="AM4147"/>
      <c r="AN4147"/>
      <c r="AO4147"/>
      <c r="AP4147"/>
      <c r="AQ4147"/>
      <c r="AR4147"/>
      <c r="AS4147"/>
      <c r="AT4147"/>
      <c r="AU4147"/>
      <c r="AV4147"/>
      <c r="AW4147"/>
      <c r="AX4147" t="inlineStr">
        <is>
          <t>Mortality</t>
        </is>
      </c>
      <c r="AY4147" t="inlineStr">
        <is>
          <t>Mortality</t>
        </is>
      </c>
      <c r="AZ4147" t="inlineStr">
        <is>
          <t>LC50</t>
        </is>
      </c>
      <c r="BA4147"/>
      <c r="BB4147" t="n">
        <v>4.0</v>
      </c>
      <c r="BC4147"/>
      <c r="BD4147"/>
      <c r="BE4147"/>
      <c r="BF4147"/>
      <c r="BG4147" t="inlineStr">
        <is>
          <t>Day(s)</t>
        </is>
      </c>
      <c r="BH4147" t="inlineStr">
        <is>
          <t>Pure</t>
        </is>
      </c>
      <c r="BI4147" t="inlineStr">
        <is>
          <t>DTXSID2022256</t>
        </is>
      </c>
      <c r="BJ4147"/>
      <c r="BK4147"/>
      <c r="BL4147"/>
      <c r="BM4147"/>
      <c r="BN4147"/>
      <c r="BO4147"/>
      <c r="BP4147"/>
      <c r="BQ4147"/>
      <c r="BR4147"/>
      <c r="BS4147"/>
      <c r="BT4147" t="inlineStr">
        <is>
          <t>--</t>
        </is>
      </c>
      <c r="BU4147"/>
      <c r="BV4147"/>
      <c r="BW4147"/>
      <c r="BX4147"/>
      <c r="BY4147"/>
      <c r="BZ4147"/>
      <c r="CA4147"/>
      <c r="CB4147"/>
      <c r="CC4147"/>
      <c r="CD4147"/>
      <c r="CE4147"/>
      <c r="CF4147"/>
      <c r="CG4147"/>
      <c r="CH4147"/>
      <c r="CI4147" t="inlineStr">
        <is>
          <t xml:space="preserve"> Affected fish became hypoactive, stopped schooling, and lost equilibrium prior to death. NA </t>
        </is>
      </c>
      <c r="CJ4147" t="inlineStr">
        <is>
          <t xml:space="preserve">   Affected fish became hypoactive, stopped schooling, and lost equilibrium prior to death. NA </t>
        </is>
      </c>
      <c r="CK4147" t="inlineStr">
        <is>
          <t>Brooke,L.T., D.J. Call, D.L. Geiger, and C.E. Northcott</t>
        </is>
      </c>
      <c r="CL4147" t="n">
        <v>12448.0</v>
      </c>
      <c r="CM4147" t="inlineStr">
        <is>
          <t>Acute Toxicities of Organic Chemicals to Fathead Minnows (Pimephales promelas), Vol. 1</t>
        </is>
      </c>
      <c r="CN4147" t="inlineStr">
        <is>
          <t>Center for Lake Superior Environmental Studies, University of Wisconsin-Superior, Superior, WI:414 p.</t>
        </is>
      </c>
      <c r="CO4147" t="n">
        <v>1984.0</v>
      </c>
      <c r="CP4147" t="inlineStr">
        <is>
          <t>Brooke,L.T., D.J. Call, D.L. Geiger, and C.E. Northcott (1984). Acute Toxicities of Organic Chemicals to Fathead Minnows (Pimephales promelas), Vol. 1. Center for Lake Superior Environmental Studies, University of Wisconsin-Superior, Superior, WI, 414 p. ECOREF#:12448</t>
        </is>
      </c>
    </row>
    <row r="4148">
      <c r="A4148" t="n">
        <v>1.3762511E7</v>
      </c>
      <c r="B4148" t="inlineStr">
        <is>
          <t>Tetrahydroborate(1-) potassium (1:1)</t>
        </is>
      </c>
      <c r="C4148"/>
      <c r="D4148" t="inlineStr">
        <is>
          <t>Unmeasured</t>
        </is>
      </c>
      <c r="E4148" t="inlineStr">
        <is>
          <t>Standard Methods for the Examination of Water and Wastewater</t>
        </is>
      </c>
      <c r="F4148"/>
      <c r="G4148"/>
      <c r="H4148"/>
      <c r="I4148"/>
      <c r="J4148"/>
      <c r="K4148"/>
      <c r="L4148" t="inlineStr">
        <is>
          <t>Pimephales promelas</t>
        </is>
      </c>
      <c r="M4148" t="inlineStr">
        <is>
          <t>Fathead Minnow</t>
        </is>
      </c>
      <c r="N4148"/>
      <c r="O4148"/>
      <c r="P4148"/>
      <c r="Q4148"/>
      <c r="R4148"/>
      <c r="S4148"/>
      <c r="T4148"/>
      <c r="U4148"/>
      <c r="V4148" t="inlineStr">
        <is>
          <t>Static</t>
        </is>
      </c>
      <c r="W4148" t="inlineStr">
        <is>
          <t>Fresh water</t>
        </is>
      </c>
      <c r="X4148" t="inlineStr">
        <is>
          <t>Lab</t>
        </is>
      </c>
      <c r="Y4148" t="n">
        <v>4.0</v>
      </c>
      <c r="Z4148" t="inlineStr">
        <is>
          <t>Total</t>
        </is>
      </c>
      <c r="AA4148" t="inlineStr">
        <is>
          <t>&gt;</t>
        </is>
      </c>
      <c r="AB4148" t="n">
        <v>100.0</v>
      </c>
      <c r="AC4148"/>
      <c r="AD4148"/>
      <c r="AE4148"/>
      <c r="AF4148"/>
      <c r="AG4148" t="inlineStr">
        <is>
          <t>AI mg/L</t>
        </is>
      </c>
      <c r="AH4148"/>
      <c r="AI4148"/>
      <c r="AJ4148"/>
      <c r="AK4148"/>
      <c r="AL4148"/>
      <c r="AM4148"/>
      <c r="AN4148"/>
      <c r="AO4148"/>
      <c r="AP4148"/>
      <c r="AQ4148"/>
      <c r="AR4148"/>
      <c r="AS4148"/>
      <c r="AT4148"/>
      <c r="AU4148"/>
      <c r="AV4148"/>
      <c r="AW4148"/>
      <c r="AX4148" t="inlineStr">
        <is>
          <t>Mortality</t>
        </is>
      </c>
      <c r="AY4148" t="inlineStr">
        <is>
          <t>Mortality</t>
        </is>
      </c>
      <c r="AZ4148" t="inlineStr">
        <is>
          <t>LC50</t>
        </is>
      </c>
      <c r="BA4148"/>
      <c r="BB4148" t="n">
        <v>4.0</v>
      </c>
      <c r="BC4148"/>
      <c r="BD4148"/>
      <c r="BE4148"/>
      <c r="BF4148"/>
      <c r="BG4148" t="inlineStr">
        <is>
          <t>Day(s)</t>
        </is>
      </c>
      <c r="BH4148"/>
      <c r="BI4148" t="inlineStr">
        <is>
          <t>DTXSID50929853</t>
        </is>
      </c>
      <c r="BJ4148"/>
      <c r="BK4148"/>
      <c r="BL4148" t="inlineStr">
        <is>
          <t>Acute</t>
        </is>
      </c>
      <c r="BM4148"/>
      <c r="BN4148"/>
      <c r="BO4148"/>
      <c r="BP4148"/>
      <c r="BQ4148"/>
      <c r="BR4148"/>
      <c r="BS4148"/>
      <c r="BT4148" t="inlineStr">
        <is>
          <t>--</t>
        </is>
      </c>
      <c r="BU4148"/>
      <c r="BV4148"/>
      <c r="BW4148"/>
      <c r="BX4148"/>
      <c r="BY4148"/>
      <c r="BZ4148"/>
      <c r="CA4148"/>
      <c r="CB4148"/>
      <c r="CC4148"/>
      <c r="CD4148"/>
      <c r="CE4148"/>
      <c r="CF4148"/>
      <c r="CG4148"/>
      <c r="CH4148"/>
      <c r="CI4148"/>
      <c r="CJ4148" t="inlineStr">
        <is>
          <t xml:space="preserve">SOURCE/MUSKIE HATCHERY, ASBURY, NEW JERSEY//   </t>
        </is>
      </c>
      <c r="CK4148" t="inlineStr">
        <is>
          <t>National Association of Photographic Manufacturers</t>
        </is>
      </c>
      <c r="CL4148" t="n">
        <v>167113.0</v>
      </c>
      <c r="CM4148" t="inlineStr">
        <is>
          <t>Environmental Effect of Photoprocessing Chemicals Vol I and II (557)</t>
        </is>
      </c>
      <c r="CN4148" t="inlineStr">
        <is>
          <t>EPA/OTS Doc. #40-8469216:536 p.</t>
        </is>
      </c>
      <c r="CO4148" t="n">
        <v>1974.0</v>
      </c>
      <c r="CP4148" t="inlineStr">
        <is>
          <t>National Association of Photographic Manufacturers (1974). Environmental Effect of Photoprocessing Chemicals Vol I and II (557). EPA/OTS Doc. #40-8469216, 536 p. ECOREF#:167113</t>
        </is>
      </c>
    </row>
    <row r="4149">
      <c r="A4149" t="n">
        <v>1.3814965E7</v>
      </c>
      <c r="B4149" t="inlineStr">
        <is>
          <t>Tetrafluoroborate(1-), Lead(2+) (2:1)</t>
        </is>
      </c>
      <c r="C4149"/>
      <c r="D4149" t="inlineStr">
        <is>
          <t>Measured</t>
        </is>
      </c>
      <c r="E4149" t="inlineStr">
        <is>
          <t>Not reported</t>
        </is>
      </c>
      <c r="F4149"/>
      <c r="G4149"/>
      <c r="H4149"/>
      <c r="I4149"/>
      <c r="J4149"/>
      <c r="K4149"/>
      <c r="L4149" t="inlineStr">
        <is>
          <t>Pimephales promelas</t>
        </is>
      </c>
      <c r="M4149" t="inlineStr">
        <is>
          <t>Fathead Minnow</t>
        </is>
      </c>
      <c r="N4149"/>
      <c r="O4149"/>
      <c r="P4149"/>
      <c r="Q4149"/>
      <c r="R4149"/>
      <c r="S4149"/>
      <c r="T4149"/>
      <c r="U4149"/>
      <c r="V4149" t="inlineStr">
        <is>
          <t>Static</t>
        </is>
      </c>
      <c r="W4149" t="inlineStr">
        <is>
          <t>Fresh water</t>
        </is>
      </c>
      <c r="X4149" t="inlineStr">
        <is>
          <t>Lab</t>
        </is>
      </c>
      <c r="Y4149" t="inlineStr">
        <is>
          <t>&gt;=6</t>
        </is>
      </c>
      <c r="Z4149" t="inlineStr">
        <is>
          <t>Dissolved</t>
        </is>
      </c>
      <c r="AA4149"/>
      <c r="AB4149" t="n">
        <v>18.0</v>
      </c>
      <c r="AC4149"/>
      <c r="AD4149" t="n">
        <v>10.8</v>
      </c>
      <c r="AE4149"/>
      <c r="AF4149" t="n">
        <v>30.0</v>
      </c>
      <c r="AG4149" t="inlineStr">
        <is>
          <t>AI mg/L</t>
        </is>
      </c>
      <c r="AH4149"/>
      <c r="AI4149"/>
      <c r="AJ4149"/>
      <c r="AK4149"/>
      <c r="AL4149"/>
      <c r="AM4149"/>
      <c r="AN4149"/>
      <c r="AO4149"/>
      <c r="AP4149"/>
      <c r="AQ4149"/>
      <c r="AR4149"/>
      <c r="AS4149"/>
      <c r="AT4149"/>
      <c r="AU4149"/>
      <c r="AV4149"/>
      <c r="AW4149"/>
      <c r="AX4149" t="inlineStr">
        <is>
          <t>Mortality</t>
        </is>
      </c>
      <c r="AY4149" t="inlineStr">
        <is>
          <t>Mortality</t>
        </is>
      </c>
      <c r="AZ4149" t="inlineStr">
        <is>
          <t>LC50</t>
        </is>
      </c>
      <c r="BA4149"/>
      <c r="BB4149" t="n">
        <v>4.0</v>
      </c>
      <c r="BC4149"/>
      <c r="BD4149"/>
      <c r="BE4149"/>
      <c r="BF4149"/>
      <c r="BG4149" t="inlineStr">
        <is>
          <t>Day(s)</t>
        </is>
      </c>
      <c r="BH4149"/>
      <c r="BI4149" t="inlineStr">
        <is>
          <t>DTXSID9065651</t>
        </is>
      </c>
      <c r="BJ4149" t="inlineStr">
        <is>
          <t>10.1016/0022-1694(81)90144-X</t>
        </is>
      </c>
      <c r="BK4149"/>
      <c r="BL4149"/>
      <c r="BM4149"/>
      <c r="BN4149"/>
      <c r="BO4149"/>
      <c r="BP4149"/>
      <c r="BQ4149"/>
      <c r="BR4149"/>
      <c r="BS4149"/>
      <c r="BT4149" t="inlineStr">
        <is>
          <t>--</t>
        </is>
      </c>
      <c r="BU4149"/>
      <c r="BV4149"/>
      <c r="BW4149"/>
      <c r="BX4149"/>
      <c r="BY4149"/>
      <c r="BZ4149"/>
      <c r="CA4149"/>
      <c r="CB4149"/>
      <c r="CC4149"/>
      <c r="CD4149"/>
      <c r="CE4149"/>
      <c r="CF4149"/>
      <c r="CG4149"/>
      <c r="CH4149"/>
      <c r="CI4149"/>
      <c r="CJ4149" t="inlineStr">
        <is>
          <t xml:space="preserve">SOURCE/GOVERNMENT AGENCY//   </t>
        </is>
      </c>
      <c r="CK4149" t="inlineStr">
        <is>
          <t>Curtis,M.W., and C.H. Ward</t>
        </is>
      </c>
      <c r="CL4149" t="n">
        <v>2965.0</v>
      </c>
      <c r="CM4149" t="inlineStr">
        <is>
          <t>Aquatic Toxicity of Forty Industrial Chemicals: Testing in Support of Hazardous Substance Spill Prevention Regulation</t>
        </is>
      </c>
      <c r="CN4149" t="inlineStr">
        <is>
          <t>J. Hydrol.51:359-367</t>
        </is>
      </c>
      <c r="CO4149" t="n">
        <v>1981.0</v>
      </c>
      <c r="CP4149" t="inlineStr">
        <is>
          <t>Curtis,M.W., and C.H. Ward (1981). Aquatic Toxicity of Forty Industrial Chemicals: Testing in Support of Hazardous Substance Spill Prevention Regulation. J. Hydrol., 51, 359-367. doi:10.1016/0022-1694(81)90144-X. ECOREF#:2965</t>
        </is>
      </c>
    </row>
    <row r="4150">
      <c r="A4150" t="n">
        <v>1.3909734E7</v>
      </c>
      <c r="B4150" t="inlineStr">
        <is>
          <t>2',3',4'-Trimethoxyacetophenone</t>
        </is>
      </c>
      <c r="C4150"/>
      <c r="D4150" t="inlineStr">
        <is>
          <t>Measured</t>
        </is>
      </c>
      <c r="E4150" t="inlineStr">
        <is>
          <t>Not reported</t>
        </is>
      </c>
      <c r="F4150"/>
      <c r="G4150" t="n">
        <v>96.0</v>
      </c>
      <c r="H4150"/>
      <c r="I4150"/>
      <c r="J4150"/>
      <c r="K4150"/>
      <c r="L4150" t="inlineStr">
        <is>
          <t>Pimephales promelas</t>
        </is>
      </c>
      <c r="M4150" t="inlineStr">
        <is>
          <t>Fathead Minnow</t>
        </is>
      </c>
      <c r="N4150"/>
      <c r="O4150"/>
      <c r="P4150" t="n">
        <v>31.0</v>
      </c>
      <c r="Q4150"/>
      <c r="R4150"/>
      <c r="S4150"/>
      <c r="T4150"/>
      <c r="U4150" t="inlineStr">
        <is>
          <t>Day(s)</t>
        </is>
      </c>
      <c r="V4150" t="inlineStr">
        <is>
          <t>Flow-through</t>
        </is>
      </c>
      <c r="W4150" t="inlineStr">
        <is>
          <t>Fresh water</t>
        </is>
      </c>
      <c r="X4150" t="inlineStr">
        <is>
          <t>Lab</t>
        </is>
      </c>
      <c r="Y4150"/>
      <c r="Z4150" t="inlineStr">
        <is>
          <t>Active ingredient</t>
        </is>
      </c>
      <c r="AA4150"/>
      <c r="AB4150" t="n">
        <v>229.0</v>
      </c>
      <c r="AC4150"/>
      <c r="AD4150" t="n">
        <v>216.0</v>
      </c>
      <c r="AE4150"/>
      <c r="AF4150" t="n">
        <v>244.0</v>
      </c>
      <c r="AG4150" t="inlineStr">
        <is>
          <t>AI mg/L</t>
        </is>
      </c>
      <c r="AH4150"/>
      <c r="AI4150"/>
      <c r="AJ4150"/>
      <c r="AK4150"/>
      <c r="AL4150"/>
      <c r="AM4150"/>
      <c r="AN4150"/>
      <c r="AO4150"/>
      <c r="AP4150"/>
      <c r="AQ4150"/>
      <c r="AR4150"/>
      <c r="AS4150"/>
      <c r="AT4150"/>
      <c r="AU4150"/>
      <c r="AV4150"/>
      <c r="AW4150"/>
      <c r="AX4150" t="inlineStr">
        <is>
          <t>Mortality</t>
        </is>
      </c>
      <c r="AY4150" t="inlineStr">
        <is>
          <t>Mortality</t>
        </is>
      </c>
      <c r="AZ4150" t="inlineStr">
        <is>
          <t>LC50</t>
        </is>
      </c>
      <c r="BA4150"/>
      <c r="BB4150" t="n">
        <v>4.0</v>
      </c>
      <c r="BC4150"/>
      <c r="BD4150"/>
      <c r="BE4150"/>
      <c r="BF4150"/>
      <c r="BG4150" t="inlineStr">
        <is>
          <t>Day(s)</t>
        </is>
      </c>
      <c r="BH4150"/>
      <c r="BI4150" t="inlineStr">
        <is>
          <t>DTXSID7022257</t>
        </is>
      </c>
      <c r="BJ4150"/>
      <c r="BK4150"/>
      <c r="BL4150" t="inlineStr">
        <is>
          <t>Acute</t>
        </is>
      </c>
      <c r="BM4150"/>
      <c r="BN4150"/>
      <c r="BO4150"/>
      <c r="BP4150"/>
      <c r="BQ4150"/>
      <c r="BR4150"/>
      <c r="BS4150"/>
      <c r="BT4150" t="inlineStr">
        <is>
          <t>--</t>
        </is>
      </c>
      <c r="BU4150"/>
      <c r="BV4150"/>
      <c r="BW4150"/>
      <c r="BX4150"/>
      <c r="BY4150"/>
      <c r="BZ4150"/>
      <c r="CA4150"/>
      <c r="CB4150"/>
      <c r="CC4150"/>
      <c r="CD4150"/>
      <c r="CE4150"/>
      <c r="CF4150"/>
      <c r="CG4150"/>
      <c r="CH4150"/>
      <c r="CI4150"/>
      <c r="CJ4150" t="inlineStr">
        <is>
          <t xml:space="preserve">SOURCE/FROM US EPA ENVIRONMENTAL RESEARCH LABORATORY-DULUTH AND THE UNIVERSITY OF WISCONSIN-SUPERIOR CAMPUS//MEDIA/LAKE SUPERIOR WATER OR DECHLORINATED WATER//   </t>
        </is>
      </c>
      <c r="CK4150" t="inlineStr">
        <is>
          <t>Geiger,D.L., S.H. Poirier, L.T. Brooke, and D.J. Call</t>
        </is>
      </c>
      <c r="CL4150" t="n">
        <v>12858.0</v>
      </c>
      <c r="CM4150" t="inlineStr">
        <is>
          <t>Acute Toxicities of Organic Chemicals to Fathead Minnows (Pimephales promelas) Volume III</t>
        </is>
      </c>
      <c r="CN4150" t="inlineStr">
        <is>
          <t>Center for Lake Superior Environmental Studies, University of Wisconsin, Superior, WI:328 p.</t>
        </is>
      </c>
      <c r="CO4150" t="n">
        <v>1986.0</v>
      </c>
      <c r="CP4150" t="inlineStr">
        <is>
          <t>Geiger,D.L., S.H. Poirier, L.T. Brooke, and D.J. Call (1986). Acute Toxicities of Organic Chemicals to Fathead Minnows (Pimephales promelas) Volume III. Center for Lake Superior Environmental Studies, University of Wisconsin, Superior, WI, 328 p. ECOREF#:12858</t>
        </is>
      </c>
    </row>
    <row r="4151">
      <c r="A4151" t="n">
        <v>1.3909734E7</v>
      </c>
      <c r="B4151" t="inlineStr">
        <is>
          <t>2',3',4'-Trimethoxyacetophenone</t>
        </is>
      </c>
      <c r="C4151"/>
      <c r="D4151" t="inlineStr">
        <is>
          <t>Measured</t>
        </is>
      </c>
      <c r="E4151" t="inlineStr">
        <is>
          <t>Not coded</t>
        </is>
      </c>
      <c r="F4151"/>
      <c r="G4151" t="n">
        <v>96.0</v>
      </c>
      <c r="H4151"/>
      <c r="I4151"/>
      <c r="J4151"/>
      <c r="K4151"/>
      <c r="L4151" t="inlineStr">
        <is>
          <t>Pimephales promelas</t>
        </is>
      </c>
      <c r="M4151" t="inlineStr">
        <is>
          <t>Fathead Minnow</t>
        </is>
      </c>
      <c r="N4151"/>
      <c r="O4151"/>
      <c r="P4151" t="n">
        <v>32.0</v>
      </c>
      <c r="Q4151"/>
      <c r="R4151"/>
      <c r="S4151"/>
      <c r="T4151"/>
      <c r="U4151" t="inlineStr">
        <is>
          <t>Day(s)</t>
        </is>
      </c>
      <c r="V4151" t="inlineStr">
        <is>
          <t>Flow-through</t>
        </is>
      </c>
      <c r="W4151" t="inlineStr">
        <is>
          <t>Fresh water</t>
        </is>
      </c>
      <c r="X4151" t="inlineStr">
        <is>
          <t>Lab</t>
        </is>
      </c>
      <c r="Y4151"/>
      <c r="Z4151" t="inlineStr">
        <is>
          <t>Active ingredient</t>
        </is>
      </c>
      <c r="AA4151"/>
      <c r="AB4151" t="n">
        <v>172.0</v>
      </c>
      <c r="AC4151"/>
      <c r="AD4151" t="n">
        <v>168.0</v>
      </c>
      <c r="AE4151"/>
      <c r="AF4151" t="n">
        <v>178.0</v>
      </c>
      <c r="AG4151" t="inlineStr">
        <is>
          <t>AI mg/L</t>
        </is>
      </c>
      <c r="AH4151"/>
      <c r="AI4151"/>
      <c r="AJ4151"/>
      <c r="AK4151"/>
      <c r="AL4151"/>
      <c r="AM4151"/>
      <c r="AN4151"/>
      <c r="AO4151"/>
      <c r="AP4151"/>
      <c r="AQ4151"/>
      <c r="AR4151"/>
      <c r="AS4151"/>
      <c r="AT4151"/>
      <c r="AU4151"/>
      <c r="AV4151"/>
      <c r="AW4151"/>
      <c r="AX4151" t="inlineStr">
        <is>
          <t>Mortality</t>
        </is>
      </c>
      <c r="AY4151" t="inlineStr">
        <is>
          <t>Mortality</t>
        </is>
      </c>
      <c r="AZ4151" t="inlineStr">
        <is>
          <t>LC50</t>
        </is>
      </c>
      <c r="BA4151"/>
      <c r="BB4151" t="n">
        <v>4.0</v>
      </c>
      <c r="BC4151"/>
      <c r="BD4151"/>
      <c r="BE4151"/>
      <c r="BF4151"/>
      <c r="BG4151" t="inlineStr">
        <is>
          <t>Day(s)</t>
        </is>
      </c>
      <c r="BH4151" t="inlineStr">
        <is>
          <t>Pure</t>
        </is>
      </c>
      <c r="BI4151" t="inlineStr">
        <is>
          <t>DTXSID7022257</t>
        </is>
      </c>
      <c r="BJ4151"/>
      <c r="BK4151"/>
      <c r="BL4151"/>
      <c r="BM4151"/>
      <c r="BN4151"/>
      <c r="BO4151"/>
      <c r="BP4151"/>
      <c r="BQ4151"/>
      <c r="BR4151"/>
      <c r="BS4151"/>
      <c r="BT4151" t="inlineStr">
        <is>
          <t>--</t>
        </is>
      </c>
      <c r="BU4151"/>
      <c r="BV4151"/>
      <c r="BW4151"/>
      <c r="BX4151"/>
      <c r="BY4151"/>
      <c r="BZ4151"/>
      <c r="CA4151"/>
      <c r="CB4151"/>
      <c r="CC4151"/>
      <c r="CD4151"/>
      <c r="CE4151"/>
      <c r="CF4151"/>
      <c r="CG4151"/>
      <c r="CH4151"/>
      <c r="CI4151" t="inlineStr">
        <is>
          <t xml:space="preserve"> Affected fish floated head-down or swam in corkscrew path.NR After longer exposure, fish lost equilibrium prior to death. NA </t>
        </is>
      </c>
      <c r="CJ4151" t="inlineStr">
        <is>
          <t xml:space="preserve">   Affected fish floated head-down or swam in corkscrew path.NR After longer exposure, fish lost equilibrium prior to death. NA </t>
        </is>
      </c>
      <c r="CK4151" t="inlineStr">
        <is>
          <t>Brooke,L.T., D.J. Call, D.L. Geiger, and C.E. Northcott</t>
        </is>
      </c>
      <c r="CL4151" t="n">
        <v>12448.0</v>
      </c>
      <c r="CM4151" t="inlineStr">
        <is>
          <t>Acute Toxicities of Organic Chemicals to Fathead Minnows (Pimephales promelas), Vol. 1</t>
        </is>
      </c>
      <c r="CN4151" t="inlineStr">
        <is>
          <t>Center for Lake Superior Environmental Studies, University of Wisconsin-Superior, Superior, WI:414 p.</t>
        </is>
      </c>
      <c r="CO4151" t="n">
        <v>1984.0</v>
      </c>
      <c r="CP4151" t="inlineStr">
        <is>
          <t>Brooke,L.T., D.J. Call, D.L. Geiger, and C.E. Northcott (1984). Acute Toxicities of Organic Chemicals to Fathead Minnows (Pimephales promelas), Vol. 1. Center for Lake Superior Environmental Studies, University of Wisconsin-Superior, Superior, WI, 414 p. ECOREF#:12448</t>
        </is>
      </c>
    </row>
    <row r="4152">
      <c r="A4152" t="n">
        <v>1.3943583E7</v>
      </c>
      <c r="B4152" t="inlineStr">
        <is>
          <t>Tetrapotassium hexakis(cyanido-kappaC)ferrate(4-)</t>
        </is>
      </c>
      <c r="C4152" t="inlineStr">
        <is>
          <t>Reagent Grade, Purissium, Purum, Puriss, Puris, Reinst</t>
        </is>
      </c>
      <c r="D4152" t="inlineStr">
        <is>
          <t>Unmeasured</t>
        </is>
      </c>
      <c r="E4152" t="inlineStr">
        <is>
          <t>Not reported</t>
        </is>
      </c>
      <c r="F4152"/>
      <c r="G4152"/>
      <c r="H4152"/>
      <c r="I4152"/>
      <c r="J4152"/>
      <c r="K4152"/>
      <c r="L4152" t="inlineStr">
        <is>
          <t>Pimephales promelas</t>
        </is>
      </c>
      <c r="M4152" t="inlineStr">
        <is>
          <t>Fathead Minnow</t>
        </is>
      </c>
      <c r="N4152" t="inlineStr">
        <is>
          <t>Juvenile</t>
        </is>
      </c>
      <c r="O4152"/>
      <c r="P4152"/>
      <c r="Q4152"/>
      <c r="R4152"/>
      <c r="S4152"/>
      <c r="T4152"/>
      <c r="U4152"/>
      <c r="V4152" t="inlineStr">
        <is>
          <t>Static</t>
        </is>
      </c>
      <c r="W4152" t="inlineStr">
        <is>
          <t>Fresh water</t>
        </is>
      </c>
      <c r="X4152" t="inlineStr">
        <is>
          <t>Lab</t>
        </is>
      </c>
      <c r="Y4152" t="n">
        <v>5.0</v>
      </c>
      <c r="Z4152" t="inlineStr">
        <is>
          <t>Total</t>
        </is>
      </c>
      <c r="AA4152" t="inlineStr">
        <is>
          <t>&gt;</t>
        </is>
      </c>
      <c r="AB4152" t="n">
        <v>100.0</v>
      </c>
      <c r="AC4152"/>
      <c r="AD4152"/>
      <c r="AE4152"/>
      <c r="AF4152"/>
      <c r="AG4152" t="inlineStr">
        <is>
          <t>AI mg/L</t>
        </is>
      </c>
      <c r="AH4152"/>
      <c r="AI4152"/>
      <c r="AJ4152"/>
      <c r="AK4152"/>
      <c r="AL4152"/>
      <c r="AM4152"/>
      <c r="AN4152"/>
      <c r="AO4152"/>
      <c r="AP4152"/>
      <c r="AQ4152"/>
      <c r="AR4152"/>
      <c r="AS4152"/>
      <c r="AT4152"/>
      <c r="AU4152"/>
      <c r="AV4152"/>
      <c r="AW4152"/>
      <c r="AX4152" t="inlineStr">
        <is>
          <t>Mortality</t>
        </is>
      </c>
      <c r="AY4152" t="inlineStr">
        <is>
          <t>Mortality</t>
        </is>
      </c>
      <c r="AZ4152" t="inlineStr">
        <is>
          <t>LC50</t>
        </is>
      </c>
      <c r="BA4152"/>
      <c r="BB4152" t="n">
        <v>4.0</v>
      </c>
      <c r="BC4152"/>
      <c r="BD4152"/>
      <c r="BE4152"/>
      <c r="BF4152"/>
      <c r="BG4152" t="inlineStr">
        <is>
          <t>Day(s)</t>
        </is>
      </c>
      <c r="BH4152"/>
      <c r="BI4152" t="inlineStr">
        <is>
          <t>DTXSID60892423</t>
        </is>
      </c>
      <c r="BJ4152" t="inlineStr">
        <is>
          <t>10.1002/etc.5620050908</t>
        </is>
      </c>
      <c r="BK4152"/>
      <c r="BL4152"/>
      <c r="BM4152"/>
      <c r="BN4152"/>
      <c r="BO4152"/>
      <c r="BP4152"/>
      <c r="BQ4152"/>
      <c r="BR4152"/>
      <c r="BS4152"/>
      <c r="BT4152" t="inlineStr">
        <is>
          <t>--</t>
        </is>
      </c>
      <c r="BU4152"/>
      <c r="BV4152"/>
      <c r="BW4152"/>
      <c r="BX4152"/>
      <c r="BY4152"/>
      <c r="BZ4152"/>
      <c r="CA4152"/>
      <c r="CB4152"/>
      <c r="CC4152"/>
      <c r="CD4152"/>
      <c r="CE4152"/>
      <c r="CF4152"/>
      <c r="CG4152"/>
      <c r="CH4152"/>
      <c r="CI4152"/>
      <c r="CJ4152" t="inlineStr">
        <is>
          <t xml:space="preserve">SOURCE/NR//MEDIA/ACTIVATED CARBON-FILTERED, DECHLORINATED AND TEMPERED INDUSTRIAL SERVICE WATER FROM LAKE ONTARIO//   </t>
        </is>
      </c>
      <c r="CK4152" t="inlineStr">
        <is>
          <t>Ewell,W.S., J.W. Gorsuch, R.O. Kringle, K.A. Robillard, and R.C. Spiegel</t>
        </is>
      </c>
      <c r="CL4152" t="n">
        <v>11951.0</v>
      </c>
      <c r="CM4152" t="inlineStr">
        <is>
          <t>Simultaneous Evaluation of the Acute Effects of Chemicals on Seven Aquatic Species</t>
        </is>
      </c>
      <c r="CN4152" t="inlineStr">
        <is>
          <t>Environ. Toxicol. Chem.5(9): 831-840</t>
        </is>
      </c>
      <c r="CO4152" t="n">
        <v>1986.0</v>
      </c>
      <c r="CP4152" t="inlineStr">
        <is>
          <t>Ewell,W.S., J.W. Gorsuch, R.O. Kringle, K.A. Robillard, and R.C. Spiegel (1986). Simultaneous Evaluation of the Acute Effects of Chemicals on Seven Aquatic Species. Environ. Toxicol. Chem., 5, (9), 831-840. doi:10.1002/etc.5620050908. ECOREF#:11951</t>
        </is>
      </c>
    </row>
    <row r="4153">
      <c r="A4153" t="n">
        <v>1.3943583E7</v>
      </c>
      <c r="B4153" t="inlineStr">
        <is>
          <t>Tetrapotassium hexakis(cyanido-kappaC)ferrate(4-)</t>
        </is>
      </c>
      <c r="C4153" t="inlineStr">
        <is>
          <t>Reagent Grade, Purissium, Purum, Puriss, Puris, Reinst</t>
        </is>
      </c>
      <c r="D4153" t="inlineStr">
        <is>
          <t>Unmeasured</t>
        </is>
      </c>
      <c r="E4153" t="inlineStr">
        <is>
          <t>Not reported</t>
        </is>
      </c>
      <c r="F4153"/>
      <c r="G4153"/>
      <c r="H4153"/>
      <c r="I4153"/>
      <c r="J4153"/>
      <c r="K4153"/>
      <c r="L4153" t="inlineStr">
        <is>
          <t>Pimephales promelas</t>
        </is>
      </c>
      <c r="M4153" t="inlineStr">
        <is>
          <t>Fathead Minnow</t>
        </is>
      </c>
      <c r="N4153" t="inlineStr">
        <is>
          <t>Juvenile</t>
        </is>
      </c>
      <c r="O4153"/>
      <c r="P4153"/>
      <c r="Q4153"/>
      <c r="R4153"/>
      <c r="S4153"/>
      <c r="T4153"/>
      <c r="U4153"/>
      <c r="V4153" t="inlineStr">
        <is>
          <t>Static</t>
        </is>
      </c>
      <c r="W4153" t="inlineStr">
        <is>
          <t>Fresh water</t>
        </is>
      </c>
      <c r="X4153" t="inlineStr">
        <is>
          <t>Lab</t>
        </is>
      </c>
      <c r="Y4153" t="n">
        <v>5.0</v>
      </c>
      <c r="Z4153" t="inlineStr">
        <is>
          <t>Total</t>
        </is>
      </c>
      <c r="AA4153" t="inlineStr">
        <is>
          <t>&gt;</t>
        </is>
      </c>
      <c r="AB4153" t="n">
        <v>100.0</v>
      </c>
      <c r="AC4153"/>
      <c r="AD4153"/>
      <c r="AE4153"/>
      <c r="AF4153"/>
      <c r="AG4153" t="inlineStr">
        <is>
          <t>AI mg/L</t>
        </is>
      </c>
      <c r="AH4153"/>
      <c r="AI4153"/>
      <c r="AJ4153"/>
      <c r="AK4153"/>
      <c r="AL4153"/>
      <c r="AM4153"/>
      <c r="AN4153"/>
      <c r="AO4153"/>
      <c r="AP4153"/>
      <c r="AQ4153"/>
      <c r="AR4153"/>
      <c r="AS4153"/>
      <c r="AT4153"/>
      <c r="AU4153"/>
      <c r="AV4153"/>
      <c r="AW4153"/>
      <c r="AX4153" t="inlineStr">
        <is>
          <t>Mortality</t>
        </is>
      </c>
      <c r="AY4153" t="inlineStr">
        <is>
          <t>Mortality</t>
        </is>
      </c>
      <c r="AZ4153" t="inlineStr">
        <is>
          <t>LC50</t>
        </is>
      </c>
      <c r="BA4153"/>
      <c r="BB4153" t="n">
        <v>4.0</v>
      </c>
      <c r="BC4153"/>
      <c r="BD4153"/>
      <c r="BE4153"/>
      <c r="BF4153"/>
      <c r="BG4153" t="inlineStr">
        <is>
          <t>Day(s)</t>
        </is>
      </c>
      <c r="BH4153"/>
      <c r="BI4153" t="inlineStr">
        <is>
          <t>DTXSID60892423</t>
        </is>
      </c>
      <c r="BJ4153" t="inlineStr">
        <is>
          <t>10.1002/etc.5620050908</t>
        </is>
      </c>
      <c r="BK4153"/>
      <c r="BL4153"/>
      <c r="BM4153"/>
      <c r="BN4153"/>
      <c r="BO4153"/>
      <c r="BP4153"/>
      <c r="BQ4153"/>
      <c r="BR4153"/>
      <c r="BS4153"/>
      <c r="BT4153" t="inlineStr">
        <is>
          <t>--</t>
        </is>
      </c>
      <c r="BU4153"/>
      <c r="BV4153"/>
      <c r="BW4153"/>
      <c r="BX4153"/>
      <c r="BY4153"/>
      <c r="BZ4153"/>
      <c r="CA4153"/>
      <c r="CB4153"/>
      <c r="CC4153"/>
      <c r="CD4153"/>
      <c r="CE4153"/>
      <c r="CF4153"/>
      <c r="CG4153"/>
      <c r="CH4153"/>
      <c r="CI4153"/>
      <c r="CJ4153" t="inlineStr">
        <is>
          <t xml:space="preserve">SOURCE/NR//MEDIA/ACTIVATED CARBON-FILTERED, DECHLORINATED AND TEMPERED INDUSTRIAL SERVICE WATER FROM LAKE ONTARIO//   </t>
        </is>
      </c>
      <c r="CK4153" t="inlineStr">
        <is>
          <t>Ewell,W.S., J.W. Gorsuch, R.O. Kringle, K.A. Robillard, and R.C. Spiegel</t>
        </is>
      </c>
      <c r="CL4153" t="n">
        <v>11951.0</v>
      </c>
      <c r="CM4153" t="inlineStr">
        <is>
          <t>Simultaneous Evaluation of the Acute Effects of Chemicals on Seven Aquatic Species</t>
        </is>
      </c>
      <c r="CN4153" t="inlineStr">
        <is>
          <t>Environ. Toxicol. Chem.5(9): 831-840</t>
        </is>
      </c>
      <c r="CO4153" t="n">
        <v>1986.0</v>
      </c>
      <c r="CP4153" t="inlineStr">
        <is>
          <t>Ewell,W.S., J.W. Gorsuch, R.O. Kringle, K.A. Robillard, and R.C. Spiegel (1986). Simultaneous Evaluation of the Acute Effects of Chemicals on Seven Aquatic Species. Environ. Toxicol. Chem., 5, (9), 831-840. doi:10.1002/etc.5620050908. ECOREF#:11951</t>
        </is>
      </c>
    </row>
    <row r="4154">
      <c r="A4154" t="n">
        <v>1.3952846E7</v>
      </c>
      <c r="B4154" t="inlineStr">
        <is>
          <t>2-Butanamine</t>
        </is>
      </c>
      <c r="C4154"/>
      <c r="D4154" t="inlineStr">
        <is>
          <t>Measured</t>
        </is>
      </c>
      <c r="E4154" t="inlineStr">
        <is>
          <t>Not coded</t>
        </is>
      </c>
      <c r="F4154"/>
      <c r="G4154" t="n">
        <v>99.0</v>
      </c>
      <c r="H4154"/>
      <c r="I4154"/>
      <c r="J4154"/>
      <c r="K4154"/>
      <c r="L4154" t="inlineStr">
        <is>
          <t>Pimephales promelas</t>
        </is>
      </c>
      <c r="M4154" t="inlineStr">
        <is>
          <t>Fathead Minnow</t>
        </is>
      </c>
      <c r="N4154"/>
      <c r="O4154"/>
      <c r="P4154" t="n">
        <v>29.0</v>
      </c>
      <c r="Q4154"/>
      <c r="R4154"/>
      <c r="S4154"/>
      <c r="T4154"/>
      <c r="U4154" t="inlineStr">
        <is>
          <t>Day(s)</t>
        </is>
      </c>
      <c r="V4154" t="inlineStr">
        <is>
          <t>Flow-through</t>
        </is>
      </c>
      <c r="W4154" t="inlineStr">
        <is>
          <t>Fresh water</t>
        </is>
      </c>
      <c r="X4154" t="inlineStr">
        <is>
          <t>Lab</t>
        </is>
      </c>
      <c r="Y4154"/>
      <c r="Z4154" t="inlineStr">
        <is>
          <t>Active ingredient</t>
        </is>
      </c>
      <c r="AA4154"/>
      <c r="AB4154" t="n">
        <v>275.0</v>
      </c>
      <c r="AC4154"/>
      <c r="AD4154" t="n">
        <v>250.0</v>
      </c>
      <c r="AE4154"/>
      <c r="AF4154" t="n">
        <v>301.0</v>
      </c>
      <c r="AG4154" t="inlineStr">
        <is>
          <t>AI mg/L</t>
        </is>
      </c>
      <c r="AH4154"/>
      <c r="AI4154"/>
      <c r="AJ4154"/>
      <c r="AK4154"/>
      <c r="AL4154"/>
      <c r="AM4154"/>
      <c r="AN4154"/>
      <c r="AO4154"/>
      <c r="AP4154"/>
      <c r="AQ4154"/>
      <c r="AR4154"/>
      <c r="AS4154"/>
      <c r="AT4154"/>
      <c r="AU4154"/>
      <c r="AV4154"/>
      <c r="AW4154"/>
      <c r="AX4154" t="inlineStr">
        <is>
          <t>Mortality</t>
        </is>
      </c>
      <c r="AY4154" t="inlineStr">
        <is>
          <t>Mortality</t>
        </is>
      </c>
      <c r="AZ4154" t="inlineStr">
        <is>
          <t>LC50</t>
        </is>
      </c>
      <c r="BA4154"/>
      <c r="BB4154" t="n">
        <v>4.0</v>
      </c>
      <c r="BC4154"/>
      <c r="BD4154"/>
      <c r="BE4154"/>
      <c r="BF4154"/>
      <c r="BG4154" t="inlineStr">
        <is>
          <t>Day(s)</t>
        </is>
      </c>
      <c r="BH4154" t="inlineStr">
        <is>
          <t>Pure</t>
        </is>
      </c>
      <c r="BI4154" t="inlineStr">
        <is>
          <t>DTXSID4022284</t>
        </is>
      </c>
      <c r="BJ4154"/>
      <c r="BK4154"/>
      <c r="BL4154"/>
      <c r="BM4154"/>
      <c r="BN4154"/>
      <c r="BO4154"/>
      <c r="BP4154"/>
      <c r="BQ4154"/>
      <c r="BR4154"/>
      <c r="BS4154"/>
      <c r="BT4154" t="inlineStr">
        <is>
          <t>--</t>
        </is>
      </c>
      <c r="BU4154"/>
      <c r="BV4154"/>
      <c r="BW4154"/>
      <c r="BX4154"/>
      <c r="BY4154"/>
      <c r="BZ4154"/>
      <c r="CA4154"/>
      <c r="CB4154"/>
      <c r="CC4154"/>
      <c r="CD4154"/>
      <c r="CE4154"/>
      <c r="CF4154"/>
      <c r="CG4154"/>
      <c r="CH4154"/>
      <c r="CI4154" t="inlineStr">
        <is>
          <t xml:space="preserve"> Affected fish lost schooling behavior, were hyperactive, swam near the tank surface and had increased respiration. Equilibrium loss was not observed prior to death.  The pH of the stock solution was adjusted to that of lake water using </t>
        </is>
      </c>
      <c r="CJ4154" t="inlineStr">
        <is>
          <t xml:space="preserve">   Affected fish lost schooling behavior, were hyperactive, swam near the tank surface and had increased respiration. Equilibrium loss was not observed prior to death.  The pH of the stock solution was adjusted to that of lake water using </t>
        </is>
      </c>
      <c r="CK4154" t="inlineStr">
        <is>
          <t>Geiger,D.L., L.T. Brooke, and D.J. Call</t>
        </is>
      </c>
      <c r="CL4154" t="n">
        <v>3217.0</v>
      </c>
      <c r="CM4154" t="inlineStr">
        <is>
          <t>Acute Toxicities of Organic Chemicals to Fathead Minnows (Pimephales promelas), Volume V</t>
        </is>
      </c>
      <c r="CN4154" t="inlineStr">
        <is>
          <t>Center for Lake Superior Environmental Studies, University of Wisconsin, Superior, WI:332 p.</t>
        </is>
      </c>
      <c r="CO4154" t="n">
        <v>1990.0</v>
      </c>
      <c r="CP4154" t="inlineStr">
        <is>
          <t>Geiger,D.L., L.T. Brooke, and D.J. Call (1990). Acute Toxicities of Organic Chemicals to Fathead Minnows (Pimephales promelas), Volume V. Center for Lake Superior Environmental Studies, University of Wisconsin, Superior, WI, 332 p. ECOREF#:3217</t>
        </is>
      </c>
    </row>
    <row r="4155">
      <c r="A4155" t="n">
        <v>1.4064109E7</v>
      </c>
      <c r="B4155" t="inlineStr">
        <is>
          <t>Diethyl chloromalonate</t>
        </is>
      </c>
      <c r="C4155"/>
      <c r="D4155" t="inlineStr">
        <is>
          <t>Unmeasured</t>
        </is>
      </c>
      <c r="E4155" t="inlineStr">
        <is>
          <t>Not reported</t>
        </is>
      </c>
      <c r="F4155"/>
      <c r="G4155" t="n">
        <v>96.0</v>
      </c>
      <c r="H4155"/>
      <c r="I4155"/>
      <c r="J4155"/>
      <c r="K4155"/>
      <c r="L4155" t="inlineStr">
        <is>
          <t>Pimephales promelas</t>
        </is>
      </c>
      <c r="M4155" t="inlineStr">
        <is>
          <t>Fathead Minnow</t>
        </is>
      </c>
      <c r="N4155"/>
      <c r="O4155"/>
      <c r="P4155" t="n">
        <v>34.0</v>
      </c>
      <c r="Q4155"/>
      <c r="R4155"/>
      <c r="S4155"/>
      <c r="T4155"/>
      <c r="U4155" t="inlineStr">
        <is>
          <t>Day(s)</t>
        </is>
      </c>
      <c r="V4155" t="inlineStr">
        <is>
          <t>Flow-through</t>
        </is>
      </c>
      <c r="W4155" t="inlineStr">
        <is>
          <t>Fresh water</t>
        </is>
      </c>
      <c r="X4155" t="inlineStr">
        <is>
          <t>Lab</t>
        </is>
      </c>
      <c r="Y4155" t="n">
        <v>6.0</v>
      </c>
      <c r="Z4155" t="inlineStr">
        <is>
          <t>Active ingredient</t>
        </is>
      </c>
      <c r="AA4155"/>
      <c r="AB4155" t="n">
        <v>0.94</v>
      </c>
      <c r="AC4155"/>
      <c r="AD4155"/>
      <c r="AE4155"/>
      <c r="AF4155"/>
      <c r="AG4155" t="inlineStr">
        <is>
          <t>AI mg/L</t>
        </is>
      </c>
      <c r="AH4155"/>
      <c r="AI4155"/>
      <c r="AJ4155"/>
      <c r="AK4155"/>
      <c r="AL4155"/>
      <c r="AM4155"/>
      <c r="AN4155"/>
      <c r="AO4155"/>
      <c r="AP4155"/>
      <c r="AQ4155"/>
      <c r="AR4155"/>
      <c r="AS4155"/>
      <c r="AT4155"/>
      <c r="AU4155"/>
      <c r="AV4155"/>
      <c r="AW4155"/>
      <c r="AX4155" t="inlineStr">
        <is>
          <t>Mortality</t>
        </is>
      </c>
      <c r="AY4155" t="inlineStr">
        <is>
          <t>Mortality</t>
        </is>
      </c>
      <c r="AZ4155" t="inlineStr">
        <is>
          <t>LC50</t>
        </is>
      </c>
      <c r="BA4155"/>
      <c r="BB4155" t="n">
        <v>4.0</v>
      </c>
      <c r="BC4155"/>
      <c r="BD4155"/>
      <c r="BE4155"/>
      <c r="BF4155"/>
      <c r="BG4155" t="inlineStr">
        <is>
          <t>Day(s)</t>
        </is>
      </c>
      <c r="BH4155"/>
      <c r="BI4155" t="inlineStr">
        <is>
          <t>DTXSID2022258</t>
        </is>
      </c>
      <c r="BJ4155"/>
      <c r="BK4155"/>
      <c r="BL4155"/>
      <c r="BM4155"/>
      <c r="BN4155"/>
      <c r="BO4155"/>
      <c r="BP4155"/>
      <c r="BQ4155"/>
      <c r="BR4155"/>
      <c r="BS4155"/>
      <c r="BT4155" t="inlineStr">
        <is>
          <t>--</t>
        </is>
      </c>
      <c r="BU4155"/>
      <c r="BV4155"/>
      <c r="BW4155"/>
      <c r="BX4155"/>
      <c r="BY4155"/>
      <c r="BZ4155"/>
      <c r="CA4155"/>
      <c r="CB4155"/>
      <c r="CC4155"/>
      <c r="CD4155"/>
      <c r="CE4155"/>
      <c r="CF4155"/>
      <c r="CG4155"/>
      <c r="CH4155"/>
      <c r="CI4155"/>
      <c r="CJ4155" t="inlineStr">
        <is>
          <t xml:space="preserve">SOURCE/CULTURED AT THE UW-S TEST FACILITY //MEDIA/LAKE SUPERIOR WATER//   </t>
        </is>
      </c>
      <c r="CK4155" t="inlineStr">
        <is>
          <t>Call,D.J., L.T. Brooke, N. Ahmad, and D.D. Vaishnav</t>
        </is>
      </c>
      <c r="CL4155" t="n">
        <v>3771.0</v>
      </c>
      <c r="CM4155" t="inlineStr">
        <is>
          <t>Aquatic Pollutant Hazard Assessments and Development of a Hazard Prediction Technology by Quantitative Structure-Activity Relationships</t>
        </is>
      </c>
      <c r="CN4155" t="inlineStr">
        <is>
          <t>First Q.Rep., U.S.EPA Coop.Agreement No.CR 809234-01-0, Ctr.for Lake Superior Environ.Stud., Univ.of Wisconsin, Superior, WI:52 p.</t>
        </is>
      </c>
      <c r="CO4155" t="n">
        <v>1981.0</v>
      </c>
      <c r="CP4155" t="inlineStr">
        <is>
          <t>Call,D.J., L.T. Brooke, N. Ahmad, and D.D. Vaishnav (1981). Aquatic Pollutant Hazard Assessments and Development of a Hazard Prediction Technology by Quantitative Structure-Activity Relationships. First Q.Rep., U.S.EPA Coop.Agreement No.CR 809234-01-0, Ctr.for Lake Superior Environ.Stud., Univ.of Wisconsin, Superior, WI, 52 p. ECOREF#:3771</t>
        </is>
      </c>
    </row>
    <row r="4156">
      <c r="A4156" t="n">
        <v>1.4064109E7</v>
      </c>
      <c r="B4156" t="inlineStr">
        <is>
          <t>Diethyl chloromalonate</t>
        </is>
      </c>
      <c r="C4156"/>
      <c r="D4156" t="inlineStr">
        <is>
          <t>Measured</t>
        </is>
      </c>
      <c r="E4156" t="inlineStr">
        <is>
          <t>Not coded</t>
        </is>
      </c>
      <c r="F4156"/>
      <c r="G4156" t="n">
        <v>96.0</v>
      </c>
      <c r="H4156"/>
      <c r="I4156"/>
      <c r="J4156"/>
      <c r="K4156"/>
      <c r="L4156" t="inlineStr">
        <is>
          <t>Pimephales promelas</t>
        </is>
      </c>
      <c r="M4156" t="inlineStr">
        <is>
          <t>Fathead Minnow</t>
        </is>
      </c>
      <c r="N4156"/>
      <c r="O4156"/>
      <c r="P4156" t="n">
        <v>34.0</v>
      </c>
      <c r="Q4156"/>
      <c r="R4156"/>
      <c r="S4156"/>
      <c r="T4156"/>
      <c r="U4156" t="inlineStr">
        <is>
          <t>Day(s)</t>
        </is>
      </c>
      <c r="V4156" t="inlineStr">
        <is>
          <t>Flow-through</t>
        </is>
      </c>
      <c r="W4156" t="inlineStr">
        <is>
          <t>Fresh water</t>
        </is>
      </c>
      <c r="X4156" t="inlineStr">
        <is>
          <t>Lab</t>
        </is>
      </c>
      <c r="Y4156"/>
      <c r="Z4156" t="inlineStr">
        <is>
          <t>Active ingredient</t>
        </is>
      </c>
      <c r="AA4156"/>
      <c r="AB4156" t="n">
        <v>0.95</v>
      </c>
      <c r="AC4156"/>
      <c r="AD4156" t="n">
        <v>0.9</v>
      </c>
      <c r="AE4156"/>
      <c r="AF4156" t="n">
        <v>0.99</v>
      </c>
      <c r="AG4156" t="inlineStr">
        <is>
          <t>AI mg/L</t>
        </is>
      </c>
      <c r="AH4156"/>
      <c r="AI4156"/>
      <c r="AJ4156"/>
      <c r="AK4156"/>
      <c r="AL4156"/>
      <c r="AM4156"/>
      <c r="AN4156"/>
      <c r="AO4156"/>
      <c r="AP4156"/>
      <c r="AQ4156"/>
      <c r="AR4156"/>
      <c r="AS4156"/>
      <c r="AT4156"/>
      <c r="AU4156"/>
      <c r="AV4156"/>
      <c r="AW4156"/>
      <c r="AX4156" t="inlineStr">
        <is>
          <t>Mortality</t>
        </is>
      </c>
      <c r="AY4156" t="inlineStr">
        <is>
          <t>Mortality</t>
        </is>
      </c>
      <c r="AZ4156" t="inlineStr">
        <is>
          <t>LC50</t>
        </is>
      </c>
      <c r="BA4156"/>
      <c r="BB4156" t="n">
        <v>4.0</v>
      </c>
      <c r="BC4156"/>
      <c r="BD4156"/>
      <c r="BE4156"/>
      <c r="BF4156"/>
      <c r="BG4156" t="inlineStr">
        <is>
          <t>Day(s)</t>
        </is>
      </c>
      <c r="BH4156" t="inlineStr">
        <is>
          <t>Pure</t>
        </is>
      </c>
      <c r="BI4156" t="inlineStr">
        <is>
          <t>DTXSID2022258</t>
        </is>
      </c>
      <c r="BJ4156"/>
      <c r="BK4156"/>
      <c r="BL4156"/>
      <c r="BM4156"/>
      <c r="BN4156"/>
      <c r="BO4156"/>
      <c r="BP4156"/>
      <c r="BQ4156"/>
      <c r="BR4156"/>
      <c r="BS4156"/>
      <c r="BT4156" t="inlineStr">
        <is>
          <t>--</t>
        </is>
      </c>
      <c r="BU4156"/>
      <c r="BV4156"/>
      <c r="BW4156"/>
      <c r="BX4156"/>
      <c r="BY4156"/>
      <c r="BZ4156"/>
      <c r="CA4156"/>
      <c r="CB4156"/>
      <c r="CC4156"/>
      <c r="CD4156"/>
      <c r="CE4156"/>
      <c r="CF4156"/>
      <c r="CG4156"/>
      <c r="CH4156"/>
      <c r="CI4156" t="inlineStr">
        <is>
          <t xml:space="preserve"> Affected fish laid motionless on the bottom of the tank.  NR NA </t>
        </is>
      </c>
      <c r="CJ4156" t="inlineStr">
        <is>
          <t xml:space="preserve">   Affected fish laid motionless on the bottom of the tank.  NR NA </t>
        </is>
      </c>
      <c r="CK4156" t="inlineStr">
        <is>
          <t>Brooke,L.T., D.J. Call, D.L. Geiger, and C.E. Northcott</t>
        </is>
      </c>
      <c r="CL4156" t="n">
        <v>12448.0</v>
      </c>
      <c r="CM4156" t="inlineStr">
        <is>
          <t>Acute Toxicities of Organic Chemicals to Fathead Minnows (Pimephales promelas), Vol. 1</t>
        </is>
      </c>
      <c r="CN4156" t="inlineStr">
        <is>
          <t>Center for Lake Superior Environmental Studies, University of Wisconsin-Superior, Superior, WI:414 p.</t>
        </is>
      </c>
      <c r="CO4156" t="n">
        <v>1984.0</v>
      </c>
      <c r="CP4156" t="inlineStr">
        <is>
          <t>Brooke,L.T., D.J. Call, D.L. Geiger, and C.E. Northcott (1984). Acute Toxicities of Organic Chemicals to Fathead Minnows (Pimephales promelas), Vol. 1. Center for Lake Superior Environmental Studies, University of Wisconsin-Superior, Superior, WI, 414 p. ECOREF#:12448</t>
        </is>
      </c>
    </row>
    <row r="4157">
      <c r="A4157" t="n">
        <v>1.4321278E7</v>
      </c>
      <c r="B4157" t="inlineStr">
        <is>
          <t>N-Ethylbenzylamine</t>
        </is>
      </c>
      <c r="C4157"/>
      <c r="D4157" t="inlineStr">
        <is>
          <t>Measured</t>
        </is>
      </c>
      <c r="E4157" t="inlineStr">
        <is>
          <t>Not coded</t>
        </is>
      </c>
      <c r="F4157" t="inlineStr">
        <is>
          <t>&gt;</t>
        </is>
      </c>
      <c r="G4157" t="n">
        <v>99.0</v>
      </c>
      <c r="H4157"/>
      <c r="I4157"/>
      <c r="J4157"/>
      <c r="K4157"/>
      <c r="L4157" t="inlineStr">
        <is>
          <t>Pimephales promelas</t>
        </is>
      </c>
      <c r="M4157" t="inlineStr">
        <is>
          <t>Fathead Minnow</t>
        </is>
      </c>
      <c r="N4157"/>
      <c r="O4157"/>
      <c r="P4157" t="n">
        <v>34.0</v>
      </c>
      <c r="Q4157"/>
      <c r="R4157"/>
      <c r="S4157"/>
      <c r="T4157"/>
      <c r="U4157" t="inlineStr">
        <is>
          <t>Day(s)</t>
        </is>
      </c>
      <c r="V4157" t="inlineStr">
        <is>
          <t>Flow-through</t>
        </is>
      </c>
      <c r="W4157" t="inlineStr">
        <is>
          <t>Fresh water</t>
        </is>
      </c>
      <c r="X4157" t="inlineStr">
        <is>
          <t>Lab</t>
        </is>
      </c>
      <c r="Y4157"/>
      <c r="Z4157" t="inlineStr">
        <is>
          <t>Active ingredient</t>
        </is>
      </c>
      <c r="AA4157"/>
      <c r="AB4157" t="n">
        <v>57.1</v>
      </c>
      <c r="AC4157"/>
      <c r="AD4157"/>
      <c r="AE4157"/>
      <c r="AF4157"/>
      <c r="AG4157" t="inlineStr">
        <is>
          <t>AI mg/L</t>
        </is>
      </c>
      <c r="AH4157"/>
      <c r="AI4157"/>
      <c r="AJ4157"/>
      <c r="AK4157"/>
      <c r="AL4157"/>
      <c r="AM4157"/>
      <c r="AN4157"/>
      <c r="AO4157"/>
      <c r="AP4157"/>
      <c r="AQ4157"/>
      <c r="AR4157"/>
      <c r="AS4157"/>
      <c r="AT4157"/>
      <c r="AU4157"/>
      <c r="AV4157"/>
      <c r="AW4157"/>
      <c r="AX4157" t="inlineStr">
        <is>
          <t>Mortality</t>
        </is>
      </c>
      <c r="AY4157" t="inlineStr">
        <is>
          <t>Mortality</t>
        </is>
      </c>
      <c r="AZ4157" t="inlineStr">
        <is>
          <t>LC50</t>
        </is>
      </c>
      <c r="BA4157"/>
      <c r="BB4157" t="n">
        <v>4.0</v>
      </c>
      <c r="BC4157"/>
      <c r="BD4157"/>
      <c r="BE4157"/>
      <c r="BF4157"/>
      <c r="BG4157" t="inlineStr">
        <is>
          <t>Day(s)</t>
        </is>
      </c>
      <c r="BH4157" t="inlineStr">
        <is>
          <t>Pure</t>
        </is>
      </c>
      <c r="BI4157" t="inlineStr">
        <is>
          <t>DTXSID7022259</t>
        </is>
      </c>
      <c r="BJ4157"/>
      <c r="BK4157"/>
      <c r="BL4157"/>
      <c r="BM4157"/>
      <c r="BN4157"/>
      <c r="BO4157"/>
      <c r="BP4157"/>
      <c r="BQ4157"/>
      <c r="BR4157"/>
      <c r="BS4157"/>
      <c r="BT4157" t="inlineStr">
        <is>
          <t>--</t>
        </is>
      </c>
      <c r="BU4157"/>
      <c r="BV4157"/>
      <c r="BW4157"/>
      <c r="BX4157"/>
      <c r="BY4157"/>
      <c r="BZ4157"/>
      <c r="CA4157"/>
      <c r="CB4157"/>
      <c r="CC4157"/>
      <c r="CD4157"/>
      <c r="CE4157"/>
      <c r="CF4157"/>
      <c r="CG4157"/>
      <c r="CH4157"/>
      <c r="CI4157" t="inlineStr">
        <is>
          <t xml:space="preserve"> Affected fish became hypoactive, lost ability to school,  NR darkened and lost equilibrium prior to death. NA </t>
        </is>
      </c>
      <c r="CJ4157" t="inlineStr">
        <is>
          <t xml:space="preserve">   Affected fish became hypoactive, lost ability to school,  NR darkened and lost equilibrium prior to death. NA </t>
        </is>
      </c>
      <c r="CK4157" t="inlineStr">
        <is>
          <t>Brooke,L.T., D.J. Call, D.L. Geiger, and C.E. Northcott</t>
        </is>
      </c>
      <c r="CL4157" t="n">
        <v>12448.0</v>
      </c>
      <c r="CM4157" t="inlineStr">
        <is>
          <t>Acute Toxicities of Organic Chemicals to Fathead Minnows (Pimephales promelas), Vol. 1</t>
        </is>
      </c>
      <c r="CN4157" t="inlineStr">
        <is>
          <t>Center for Lake Superior Environmental Studies, University of Wisconsin-Superior, Superior, WI:414 p.</t>
        </is>
      </c>
      <c r="CO4157" t="n">
        <v>1984.0</v>
      </c>
      <c r="CP4157" t="inlineStr">
        <is>
          <t>Brooke,L.T., D.J. Call, D.L. Geiger, and C.E. Northcott (1984). Acute Toxicities of Organic Chemicals to Fathead Minnows (Pimephales promelas), Vol. 1. Center for Lake Superior Environmental Studies, University of Wisconsin-Superior, Superior, WI, 414 p. ECOREF#:12448</t>
        </is>
      </c>
    </row>
    <row r="4158">
      <c r="A4158" t="n">
        <v>1.433832E7</v>
      </c>
      <c r="B4158" t="inlineStr">
        <is>
          <t>2-Chloro-1-methylpyridinium iodide</t>
        </is>
      </c>
      <c r="C4158"/>
      <c r="D4158" t="inlineStr">
        <is>
          <t>Measured</t>
        </is>
      </c>
      <c r="E4158" t="inlineStr">
        <is>
          <t>Not coded</t>
        </is>
      </c>
      <c r="F4158"/>
      <c r="G4158" t="n">
        <v>97.0</v>
      </c>
      <c r="H4158"/>
      <c r="I4158"/>
      <c r="J4158"/>
      <c r="K4158"/>
      <c r="L4158" t="inlineStr">
        <is>
          <t>Pimephales promelas</t>
        </is>
      </c>
      <c r="M4158" t="inlineStr">
        <is>
          <t>Fathead Minnow</t>
        </is>
      </c>
      <c r="N4158"/>
      <c r="O4158"/>
      <c r="P4158" t="n">
        <v>31.0</v>
      </c>
      <c r="Q4158"/>
      <c r="R4158"/>
      <c r="S4158"/>
      <c r="T4158"/>
      <c r="U4158" t="inlineStr">
        <is>
          <t>Day(s)</t>
        </is>
      </c>
      <c r="V4158" t="inlineStr">
        <is>
          <t>Flow-through</t>
        </is>
      </c>
      <c r="W4158" t="inlineStr">
        <is>
          <t>Fresh water</t>
        </is>
      </c>
      <c r="X4158" t="inlineStr">
        <is>
          <t>Lab</t>
        </is>
      </c>
      <c r="Y4158"/>
      <c r="Z4158" t="inlineStr">
        <is>
          <t>Active ingredient</t>
        </is>
      </c>
      <c r="AA4158"/>
      <c r="AB4158" t="n">
        <v>199.0</v>
      </c>
      <c r="AC4158"/>
      <c r="AD4158" t="n">
        <v>186.0</v>
      </c>
      <c r="AE4158"/>
      <c r="AF4158" t="n">
        <v>213.0</v>
      </c>
      <c r="AG4158" t="inlineStr">
        <is>
          <t>AI mg/L</t>
        </is>
      </c>
      <c r="AH4158"/>
      <c r="AI4158"/>
      <c r="AJ4158"/>
      <c r="AK4158"/>
      <c r="AL4158"/>
      <c r="AM4158"/>
      <c r="AN4158"/>
      <c r="AO4158"/>
      <c r="AP4158"/>
      <c r="AQ4158"/>
      <c r="AR4158"/>
      <c r="AS4158"/>
      <c r="AT4158"/>
      <c r="AU4158"/>
      <c r="AV4158"/>
      <c r="AW4158"/>
      <c r="AX4158" t="inlineStr">
        <is>
          <t>Mortality</t>
        </is>
      </c>
      <c r="AY4158" t="inlineStr">
        <is>
          <t>Mortality</t>
        </is>
      </c>
      <c r="AZ4158" t="inlineStr">
        <is>
          <t>LC50</t>
        </is>
      </c>
      <c r="BA4158"/>
      <c r="BB4158" t="n">
        <v>4.0</v>
      </c>
      <c r="BC4158"/>
      <c r="BD4158"/>
      <c r="BE4158"/>
      <c r="BF4158"/>
      <c r="BG4158" t="inlineStr">
        <is>
          <t>Day(s)</t>
        </is>
      </c>
      <c r="BH4158" t="inlineStr">
        <is>
          <t>Pure</t>
        </is>
      </c>
      <c r="BI4158" t="inlineStr">
        <is>
          <t>DTXSID6022260</t>
        </is>
      </c>
      <c r="BJ4158"/>
      <c r="BK4158"/>
      <c r="BL4158"/>
      <c r="BM4158"/>
      <c r="BN4158"/>
      <c r="BO4158"/>
      <c r="BP4158"/>
      <c r="BQ4158"/>
      <c r="BR4158"/>
      <c r="BS4158"/>
      <c r="BT4158" t="inlineStr">
        <is>
          <t>--</t>
        </is>
      </c>
      <c r="BU4158"/>
      <c r="BV4158"/>
      <c r="BW4158"/>
      <c r="BX4158"/>
      <c r="BY4158"/>
      <c r="BZ4158"/>
      <c r="CA4158"/>
      <c r="CB4158"/>
      <c r="CC4158"/>
      <c r="CD4158"/>
      <c r="CE4158"/>
      <c r="CF4158"/>
      <c r="CG4158"/>
      <c r="CH4158"/>
      <c r="CI4158"/>
      <c r="CJ4158"/>
      <c r="CK4158" t="inlineStr">
        <is>
          <t>Geiger,D.L., D.J. Call, and L.T. Brooke</t>
        </is>
      </c>
      <c r="CL4158" t="n">
        <v>12859.0</v>
      </c>
      <c r="CM4158" t="inlineStr">
        <is>
          <t>Acute Toxicities of Organic Chemicals to Fathead Minnows (Pimephales promelas) Volume IV</t>
        </is>
      </c>
      <c r="CN4158" t="inlineStr">
        <is>
          <t>Center for Lake Superior Environmental Studies, University of Wisconsin, Superior, WI4:355 p.</t>
        </is>
      </c>
      <c r="CO4158" t="n">
        <v>1988.0</v>
      </c>
      <c r="CP4158" t="inlineStr">
        <is>
          <t>Geiger,D.L., D.J. Call, and L.T. Brooke (1988). Acute Toxicities of Organic Chemicals to Fathead Minnows (Pimephales promelas) Volume IV. Center for Lake Superior Environmental Studies, University of Wisconsin, Superior, WI, 4, 355 p. ECOREF#:12859</t>
        </is>
      </c>
    </row>
    <row r="4159">
      <c r="A4159" t="n">
        <v>1.4484641E7</v>
      </c>
      <c r="B4159" t="inlineStr">
        <is>
          <t>(OC-6-11)-tris(N,N-Dimethylcarbamodithioato-kappaS,kappaS')iron</t>
        </is>
      </c>
      <c r="C4159"/>
      <c r="D4159" t="inlineStr">
        <is>
          <t>Unmeasured</t>
        </is>
      </c>
      <c r="E4159" t="inlineStr">
        <is>
          <t>Not coded</t>
        </is>
      </c>
      <c r="F4159"/>
      <c r="G4159" t="n">
        <v>95.0</v>
      </c>
      <c r="H4159"/>
      <c r="I4159"/>
      <c r="J4159"/>
      <c r="K4159"/>
      <c r="L4159" t="inlineStr">
        <is>
          <t>Pimephales promelas</t>
        </is>
      </c>
      <c r="M4159" t="inlineStr">
        <is>
          <t>Fathead Minnow</t>
        </is>
      </c>
      <c r="N4159"/>
      <c r="O4159"/>
      <c r="P4159"/>
      <c r="Q4159"/>
      <c r="R4159"/>
      <c r="S4159"/>
      <c r="T4159"/>
      <c r="U4159"/>
      <c r="V4159" t="inlineStr">
        <is>
          <t>Static</t>
        </is>
      </c>
      <c r="W4159" t="inlineStr">
        <is>
          <t>Fresh water</t>
        </is>
      </c>
      <c r="X4159" t="inlineStr">
        <is>
          <t>Lab</t>
        </is>
      </c>
      <c r="Y4159"/>
      <c r="Z4159" t="inlineStr">
        <is>
          <t>Active ingredient</t>
        </is>
      </c>
      <c r="AA4159"/>
      <c r="AB4159" t="n">
        <v>3.1</v>
      </c>
      <c r="AC4159"/>
      <c r="AD4159" t="n">
        <v>2.4</v>
      </c>
      <c r="AE4159"/>
      <c r="AF4159" t="n">
        <v>4.0</v>
      </c>
      <c r="AG4159" t="inlineStr">
        <is>
          <t>AI mg/L</t>
        </is>
      </c>
      <c r="AH4159"/>
      <c r="AI4159"/>
      <c r="AJ4159"/>
      <c r="AK4159"/>
      <c r="AL4159"/>
      <c r="AM4159"/>
      <c r="AN4159"/>
      <c r="AO4159"/>
      <c r="AP4159"/>
      <c r="AQ4159"/>
      <c r="AR4159"/>
      <c r="AS4159"/>
      <c r="AT4159"/>
      <c r="AU4159"/>
      <c r="AV4159"/>
      <c r="AW4159"/>
      <c r="AX4159" t="inlineStr">
        <is>
          <t>Mortality</t>
        </is>
      </c>
      <c r="AY4159" t="inlineStr">
        <is>
          <t>Mortality</t>
        </is>
      </c>
      <c r="AZ4159" t="inlineStr">
        <is>
          <t>LC50</t>
        </is>
      </c>
      <c r="BA4159"/>
      <c r="BB4159" t="n">
        <v>4.0</v>
      </c>
      <c r="BC4159"/>
      <c r="BD4159"/>
      <c r="BE4159"/>
      <c r="BF4159"/>
      <c r="BG4159" t="inlineStr">
        <is>
          <t>Day(s)</t>
        </is>
      </c>
      <c r="BH4159" t="inlineStr">
        <is>
          <t>Active ingredient</t>
        </is>
      </c>
      <c r="BI4159" t="inlineStr">
        <is>
          <t>DTXSID8020624</t>
        </is>
      </c>
      <c r="BJ4159"/>
      <c r="BK4159"/>
      <c r="BL4159"/>
      <c r="BM4159"/>
      <c r="BN4159"/>
      <c r="BO4159"/>
      <c r="BP4159"/>
      <c r="BQ4159"/>
      <c r="BR4159"/>
      <c r="BS4159"/>
      <c r="BT4159" t="inlineStr">
        <is>
          <t>--</t>
        </is>
      </c>
      <c r="BU4159"/>
      <c r="BV4159"/>
      <c r="BW4159"/>
      <c r="BX4159"/>
      <c r="BY4159"/>
      <c r="BZ4159"/>
      <c r="CA4159"/>
      <c r="CB4159"/>
      <c r="CC4159"/>
      <c r="CD4159"/>
      <c r="CE4159"/>
      <c r="CF4159"/>
      <c r="CG4159"/>
      <c r="CH4159"/>
      <c r="CI4159"/>
      <c r="CJ4159"/>
      <c r="CK4159" t="inlineStr">
        <is>
          <t>Pickering,Q.H., and C. Henderson</t>
        </is>
      </c>
      <c r="CL4159" t="n">
        <v>8096.0</v>
      </c>
      <c r="CM4159" t="inlineStr">
        <is>
          <t>The Acute Toxicity of Some Pesticides to Fish</t>
        </is>
      </c>
      <c r="CN4159" t="inlineStr">
        <is>
          <t>Ohio J. Sci.66(5): 508-513</t>
        </is>
      </c>
      <c r="CO4159" t="n">
        <v>1966.0</v>
      </c>
      <c r="CP4159" t="inlineStr">
        <is>
          <t>Pickering,Q.H., and C. Henderson (1966). The Acute Toxicity of Some Pesticides to Fish. Ohio J. Sci., 66, (5), 508-513. ECOREF#:8096</t>
        </is>
      </c>
    </row>
    <row r="4160">
      <c r="A4160" t="n">
        <v>1.4484641E7</v>
      </c>
      <c r="B4160" t="inlineStr">
        <is>
          <t>(OC-6-11)-tris(N,N-Dimethylcarbamodithioato-kappaS,kappaS')iron</t>
        </is>
      </c>
      <c r="C4160"/>
      <c r="D4160" t="inlineStr">
        <is>
          <t>Not coded</t>
        </is>
      </c>
      <c r="E4160" t="inlineStr">
        <is>
          <t>United States Environmental Protection Agency</t>
        </is>
      </c>
      <c r="F4160"/>
      <c r="G4160"/>
      <c r="H4160"/>
      <c r="I4160"/>
      <c r="J4160"/>
      <c r="K4160"/>
      <c r="L4160" t="inlineStr">
        <is>
          <t>Pimephales promelas</t>
        </is>
      </c>
      <c r="M4160" t="inlineStr">
        <is>
          <t>Fathead Minnow</t>
        </is>
      </c>
      <c r="N4160"/>
      <c r="O4160"/>
      <c r="P4160"/>
      <c r="Q4160"/>
      <c r="R4160"/>
      <c r="S4160"/>
      <c r="T4160"/>
      <c r="U4160"/>
      <c r="V4160" t="inlineStr">
        <is>
          <t>Static</t>
        </is>
      </c>
      <c r="W4160" t="inlineStr">
        <is>
          <t>Fresh water</t>
        </is>
      </c>
      <c r="X4160" t="inlineStr">
        <is>
          <t>Lab</t>
        </is>
      </c>
      <c r="Y4160"/>
      <c r="Z4160"/>
      <c r="AA4160"/>
      <c r="AB4160" t="n">
        <v>3.1</v>
      </c>
      <c r="AC4160"/>
      <c r="AD4160"/>
      <c r="AE4160"/>
      <c r="AF4160"/>
      <c r="AG4160" t="inlineStr">
        <is>
          <t>AI mg/L</t>
        </is>
      </c>
      <c r="AH4160"/>
      <c r="AI4160"/>
      <c r="AJ4160"/>
      <c r="AK4160"/>
      <c r="AL4160"/>
      <c r="AM4160"/>
      <c r="AN4160"/>
      <c r="AO4160"/>
      <c r="AP4160"/>
      <c r="AQ4160"/>
      <c r="AR4160"/>
      <c r="AS4160"/>
      <c r="AT4160"/>
      <c r="AU4160"/>
      <c r="AV4160"/>
      <c r="AW4160"/>
      <c r="AX4160" t="inlineStr">
        <is>
          <t>Mortality</t>
        </is>
      </c>
      <c r="AY4160" t="inlineStr">
        <is>
          <t>Mortality</t>
        </is>
      </c>
      <c r="AZ4160" t="inlineStr">
        <is>
          <t>LC50</t>
        </is>
      </c>
      <c r="BA4160"/>
      <c r="BB4160" t="n">
        <v>4.0</v>
      </c>
      <c r="BC4160"/>
      <c r="BD4160"/>
      <c r="BE4160"/>
      <c r="BF4160"/>
      <c r="BG4160" t="inlineStr">
        <is>
          <t>Day(s)</t>
        </is>
      </c>
      <c r="BH4160"/>
      <c r="BI4160" t="inlineStr">
        <is>
          <t>DTXSID8020624</t>
        </is>
      </c>
      <c r="BJ4160"/>
      <c r="BK4160"/>
      <c r="BL4160" t="inlineStr">
        <is>
          <t>Acute</t>
        </is>
      </c>
      <c r="BM4160"/>
      <c r="BN4160"/>
      <c r="BO4160"/>
      <c r="BP4160"/>
      <c r="BQ4160"/>
      <c r="BR4160"/>
      <c r="BS4160"/>
      <c r="BT4160" t="inlineStr">
        <is>
          <t>--</t>
        </is>
      </c>
      <c r="BU4160"/>
      <c r="BV4160"/>
      <c r="BW4160"/>
      <c r="BX4160"/>
      <c r="BY4160"/>
      <c r="BZ4160"/>
      <c r="CA4160"/>
      <c r="CB4160"/>
      <c r="CC4160"/>
      <c r="CD4160"/>
      <c r="CE4160"/>
      <c r="CF4160"/>
      <c r="CG4160"/>
      <c r="CH4160"/>
      <c r="CI4160"/>
      <c r="CJ4160" t="inlineStr">
        <is>
          <t xml:space="preserve">CONTR/STD METHODS USED//   </t>
        </is>
      </c>
      <c r="CK4160" t="inlineStr">
        <is>
          <t>U.S. Environmental Protection Agency</t>
        </is>
      </c>
      <c r="CL4160" t="n">
        <v>344.0</v>
      </c>
      <c r="CM4160" t="inlineStr">
        <is>
          <t>Pesticide Ecotoxicity Database (Formerly: Environmental Effects Database (EEDB))</t>
        </is>
      </c>
      <c r="CN4160" t="inlineStr">
        <is>
          <t>Environmental Fate and Effects Division, U.S.EPA, Washington, D.C.:</t>
        </is>
      </c>
      <c r="CO4160" t="n">
        <v>1992.0</v>
      </c>
      <c r="CP4160" t="inlineStr">
        <is>
          <t>U.S. Environmental Protection Agency (1992). Pesticide Ecotoxicity Database (Formerly: Environmental Effects Database (EEDB)). Environmental Fate and Effects Division, U.S.EPA, Washington, D.C., ECOREF#:344</t>
        </is>
      </c>
    </row>
    <row r="4161">
      <c r="A4161" t="n">
        <v>1.4484641E7</v>
      </c>
      <c r="B4161" t="inlineStr">
        <is>
          <t>(OC-6-11)-tris(N,N-Dimethylcarbamodithioato-kappaS,kappaS')iron</t>
        </is>
      </c>
      <c r="C4161"/>
      <c r="D4161" t="inlineStr">
        <is>
          <t>Unmeasured</t>
        </is>
      </c>
      <c r="E4161" t="inlineStr">
        <is>
          <t>Not coded</t>
        </is>
      </c>
      <c r="F4161"/>
      <c r="G4161" t="n">
        <v>95.0</v>
      </c>
      <c r="H4161"/>
      <c r="I4161"/>
      <c r="J4161"/>
      <c r="K4161"/>
      <c r="L4161" t="inlineStr">
        <is>
          <t>Pimephales promelas</t>
        </is>
      </c>
      <c r="M4161" t="inlineStr">
        <is>
          <t>Fathead Minnow</t>
        </is>
      </c>
      <c r="N4161"/>
      <c r="O4161"/>
      <c r="P4161"/>
      <c r="Q4161"/>
      <c r="R4161"/>
      <c r="S4161"/>
      <c r="T4161"/>
      <c r="U4161"/>
      <c r="V4161" t="inlineStr">
        <is>
          <t>Static</t>
        </is>
      </c>
      <c r="W4161" t="inlineStr">
        <is>
          <t>Fresh water</t>
        </is>
      </c>
      <c r="X4161" t="inlineStr">
        <is>
          <t>Lab</t>
        </is>
      </c>
      <c r="Y4161"/>
      <c r="Z4161" t="inlineStr">
        <is>
          <t>Active ingredient</t>
        </is>
      </c>
      <c r="AA4161"/>
      <c r="AB4161" t="n">
        <v>1.3</v>
      </c>
      <c r="AC4161"/>
      <c r="AD4161" t="n">
        <v>0.97</v>
      </c>
      <c r="AE4161"/>
      <c r="AF4161" t="n">
        <v>1.6</v>
      </c>
      <c r="AG4161" t="inlineStr">
        <is>
          <t>AI mg/L</t>
        </is>
      </c>
      <c r="AH4161"/>
      <c r="AI4161"/>
      <c r="AJ4161"/>
      <c r="AK4161"/>
      <c r="AL4161"/>
      <c r="AM4161"/>
      <c r="AN4161"/>
      <c r="AO4161"/>
      <c r="AP4161"/>
      <c r="AQ4161"/>
      <c r="AR4161"/>
      <c r="AS4161"/>
      <c r="AT4161"/>
      <c r="AU4161"/>
      <c r="AV4161"/>
      <c r="AW4161"/>
      <c r="AX4161" t="inlineStr">
        <is>
          <t>Mortality</t>
        </is>
      </c>
      <c r="AY4161" t="inlineStr">
        <is>
          <t>Mortality</t>
        </is>
      </c>
      <c r="AZ4161" t="inlineStr">
        <is>
          <t>LC50</t>
        </is>
      </c>
      <c r="BA4161"/>
      <c r="BB4161" t="n">
        <v>4.0</v>
      </c>
      <c r="BC4161"/>
      <c r="BD4161"/>
      <c r="BE4161"/>
      <c r="BF4161"/>
      <c r="BG4161" t="inlineStr">
        <is>
          <t>Day(s)</t>
        </is>
      </c>
      <c r="BH4161" t="inlineStr">
        <is>
          <t>Active ingredient</t>
        </is>
      </c>
      <c r="BI4161" t="inlineStr">
        <is>
          <t>DTXSID8020624</t>
        </is>
      </c>
      <c r="BJ4161"/>
      <c r="BK4161"/>
      <c r="BL4161"/>
      <c r="BM4161"/>
      <c r="BN4161"/>
      <c r="BO4161"/>
      <c r="BP4161"/>
      <c r="BQ4161"/>
      <c r="BR4161"/>
      <c r="BS4161"/>
      <c r="BT4161" t="inlineStr">
        <is>
          <t>--</t>
        </is>
      </c>
      <c r="BU4161"/>
      <c r="BV4161"/>
      <c r="BW4161"/>
      <c r="BX4161"/>
      <c r="BY4161"/>
      <c r="BZ4161"/>
      <c r="CA4161"/>
      <c r="CB4161"/>
      <c r="CC4161"/>
      <c r="CD4161"/>
      <c r="CE4161"/>
      <c r="CF4161"/>
      <c r="CG4161"/>
      <c r="CH4161"/>
      <c r="CI4161"/>
      <c r="CJ4161"/>
      <c r="CK4161" t="inlineStr">
        <is>
          <t>Pickering,Q.H., and C. Henderson</t>
        </is>
      </c>
      <c r="CL4161" t="n">
        <v>8096.0</v>
      </c>
      <c r="CM4161" t="inlineStr">
        <is>
          <t>The Acute Toxicity of Some Pesticides to Fish</t>
        </is>
      </c>
      <c r="CN4161" t="inlineStr">
        <is>
          <t>Ohio J. Sci.66(5): 508-513</t>
        </is>
      </c>
      <c r="CO4161" t="n">
        <v>1966.0</v>
      </c>
      <c r="CP4161" t="inlineStr">
        <is>
          <t>Pickering,Q.H., and C. Henderson (1966). The Acute Toxicity of Some Pesticides to Fish. Ohio J. Sci., 66, (5), 508-513. ECOREF#:8096</t>
        </is>
      </c>
    </row>
    <row r="4162">
      <c r="A4162" t="n">
        <v>1.4548459E7</v>
      </c>
      <c r="B4162" t="inlineStr">
        <is>
          <t>4-Bromophenyl-3-pyridyl ketone</t>
        </is>
      </c>
      <c r="C4162"/>
      <c r="D4162" t="inlineStr">
        <is>
          <t>Measured</t>
        </is>
      </c>
      <c r="E4162" t="inlineStr">
        <is>
          <t>Not reported</t>
        </is>
      </c>
      <c r="F4162"/>
      <c r="G4162" t="n">
        <v>99.0</v>
      </c>
      <c r="H4162"/>
      <c r="I4162"/>
      <c r="J4162"/>
      <c r="K4162"/>
      <c r="L4162" t="inlineStr">
        <is>
          <t>Pimephales promelas</t>
        </is>
      </c>
      <c r="M4162" t="inlineStr">
        <is>
          <t>Fathead Minnow</t>
        </is>
      </c>
      <c r="N4162"/>
      <c r="O4162"/>
      <c r="P4162" t="n">
        <v>30.0</v>
      </c>
      <c r="Q4162"/>
      <c r="R4162"/>
      <c r="S4162"/>
      <c r="T4162"/>
      <c r="U4162" t="inlineStr">
        <is>
          <t>Day(s)</t>
        </is>
      </c>
      <c r="V4162" t="inlineStr">
        <is>
          <t>Flow-through</t>
        </is>
      </c>
      <c r="W4162" t="inlineStr">
        <is>
          <t>Fresh water</t>
        </is>
      </c>
      <c r="X4162" t="inlineStr">
        <is>
          <t>Lab</t>
        </is>
      </c>
      <c r="Y4162"/>
      <c r="Z4162" t="inlineStr">
        <is>
          <t>Active ingredient</t>
        </is>
      </c>
      <c r="AA4162"/>
      <c r="AB4162" t="n">
        <v>20.4</v>
      </c>
      <c r="AC4162"/>
      <c r="AD4162" t="n">
        <v>18.6</v>
      </c>
      <c r="AE4162"/>
      <c r="AF4162" t="n">
        <v>22.4</v>
      </c>
      <c r="AG4162" t="inlineStr">
        <is>
          <t>AI mg/L</t>
        </is>
      </c>
      <c r="AH4162"/>
      <c r="AI4162"/>
      <c r="AJ4162"/>
      <c r="AK4162"/>
      <c r="AL4162"/>
      <c r="AM4162"/>
      <c r="AN4162"/>
      <c r="AO4162"/>
      <c r="AP4162"/>
      <c r="AQ4162"/>
      <c r="AR4162"/>
      <c r="AS4162"/>
      <c r="AT4162"/>
      <c r="AU4162"/>
      <c r="AV4162"/>
      <c r="AW4162"/>
      <c r="AX4162" t="inlineStr">
        <is>
          <t>Mortality</t>
        </is>
      </c>
      <c r="AY4162" t="inlineStr">
        <is>
          <t>Mortality</t>
        </is>
      </c>
      <c r="AZ4162" t="inlineStr">
        <is>
          <t>LC50</t>
        </is>
      </c>
      <c r="BA4162"/>
      <c r="BB4162" t="n">
        <v>4.0</v>
      </c>
      <c r="BC4162"/>
      <c r="BD4162"/>
      <c r="BE4162"/>
      <c r="BF4162"/>
      <c r="BG4162" t="inlineStr">
        <is>
          <t>Day(s)</t>
        </is>
      </c>
      <c r="BH4162"/>
      <c r="BI4162" t="inlineStr">
        <is>
          <t>DTXSID1022261</t>
        </is>
      </c>
      <c r="BJ4162"/>
      <c r="BK4162"/>
      <c r="BL4162" t="inlineStr">
        <is>
          <t>Acute</t>
        </is>
      </c>
      <c r="BM4162"/>
      <c r="BN4162"/>
      <c r="BO4162"/>
      <c r="BP4162"/>
      <c r="BQ4162"/>
      <c r="BR4162"/>
      <c r="BS4162"/>
      <c r="BT4162" t="inlineStr">
        <is>
          <t>--</t>
        </is>
      </c>
      <c r="BU4162"/>
      <c r="BV4162"/>
      <c r="BW4162"/>
      <c r="BX4162"/>
      <c r="BY4162"/>
      <c r="BZ4162"/>
      <c r="CA4162"/>
      <c r="CB4162"/>
      <c r="CC4162"/>
      <c r="CD4162"/>
      <c r="CE4162"/>
      <c r="CF4162"/>
      <c r="CG4162"/>
      <c r="CH4162"/>
      <c r="CI4162"/>
      <c r="CJ4162" t="inlineStr">
        <is>
          <t xml:space="preserve">SOURCE/FROM US EPA ENVIRONMENTAL RESEARCH LABORATORY-DULUTH AND THE UNIVERSITY OF WISCONSIN-SUPERIOR CAMPUS//MEDIA/LAKE SUPERIOR WATER OR DECHLORINATED WATER//   </t>
        </is>
      </c>
      <c r="CK4162" t="inlineStr">
        <is>
          <t>Geiger,D.L., S.H. Poirier, L.T. Brooke, and D.J. Call</t>
        </is>
      </c>
      <c r="CL4162" t="n">
        <v>12858.0</v>
      </c>
      <c r="CM4162" t="inlineStr">
        <is>
          <t>Acute Toxicities of Organic Chemicals to Fathead Minnows (Pimephales promelas) Volume III</t>
        </is>
      </c>
      <c r="CN4162" t="inlineStr">
        <is>
          <t>Center for Lake Superior Environmental Studies, University of Wisconsin, Superior, WI:328 p.</t>
        </is>
      </c>
      <c r="CO4162" t="n">
        <v>1986.0</v>
      </c>
      <c r="CP4162" t="inlineStr">
        <is>
          <t>Geiger,D.L., S.H. Poirier, L.T. Brooke, and D.J. Call (1986). Acute Toxicities of Organic Chemicals to Fathead Minnows (Pimephales promelas) Volume III. Center for Lake Superior Environmental Studies, University of Wisconsin, Superior, WI, 328 p. ECOREF#:12858</t>
        </is>
      </c>
    </row>
    <row r="4163">
      <c r="A4163" t="n">
        <v>1.454846E7</v>
      </c>
      <c r="B4163" t="inlineStr">
        <is>
          <t>Phenyl-4-pyridinylmethanone</t>
        </is>
      </c>
      <c r="C4163"/>
      <c r="D4163" t="inlineStr">
        <is>
          <t>Measured</t>
        </is>
      </c>
      <c r="E4163" t="inlineStr">
        <is>
          <t>Not reported</t>
        </is>
      </c>
      <c r="F4163"/>
      <c r="G4163" t="n">
        <v>98.0</v>
      </c>
      <c r="H4163"/>
      <c r="I4163"/>
      <c r="J4163"/>
      <c r="K4163"/>
      <c r="L4163" t="inlineStr">
        <is>
          <t>Pimephales promelas</t>
        </is>
      </c>
      <c r="M4163" t="inlineStr">
        <is>
          <t>Fathead Minnow</t>
        </is>
      </c>
      <c r="N4163"/>
      <c r="O4163"/>
      <c r="P4163" t="n">
        <v>31.0</v>
      </c>
      <c r="Q4163"/>
      <c r="R4163"/>
      <c r="S4163"/>
      <c r="T4163"/>
      <c r="U4163" t="inlineStr">
        <is>
          <t>Day(s)</t>
        </is>
      </c>
      <c r="V4163" t="inlineStr">
        <is>
          <t>Flow-through</t>
        </is>
      </c>
      <c r="W4163" t="inlineStr">
        <is>
          <t>Fresh water</t>
        </is>
      </c>
      <c r="X4163" t="inlineStr">
        <is>
          <t>Lab</t>
        </is>
      </c>
      <c r="Y4163"/>
      <c r="Z4163" t="inlineStr">
        <is>
          <t>Active ingredient</t>
        </is>
      </c>
      <c r="AA4163"/>
      <c r="AB4163" t="n">
        <v>103.0</v>
      </c>
      <c r="AC4163"/>
      <c r="AD4163" t="n">
        <v>98.3</v>
      </c>
      <c r="AE4163"/>
      <c r="AF4163" t="n">
        <v>107.0</v>
      </c>
      <c r="AG4163" t="inlineStr">
        <is>
          <t>AI mg/L</t>
        </is>
      </c>
      <c r="AH4163"/>
      <c r="AI4163"/>
      <c r="AJ4163"/>
      <c r="AK4163"/>
      <c r="AL4163"/>
      <c r="AM4163"/>
      <c r="AN4163"/>
      <c r="AO4163"/>
      <c r="AP4163"/>
      <c r="AQ4163"/>
      <c r="AR4163"/>
      <c r="AS4163"/>
      <c r="AT4163"/>
      <c r="AU4163"/>
      <c r="AV4163"/>
      <c r="AW4163"/>
      <c r="AX4163" t="inlineStr">
        <is>
          <t>Mortality</t>
        </is>
      </c>
      <c r="AY4163" t="inlineStr">
        <is>
          <t>Mortality</t>
        </is>
      </c>
      <c r="AZ4163" t="inlineStr">
        <is>
          <t>LC50</t>
        </is>
      </c>
      <c r="BA4163"/>
      <c r="BB4163" t="n">
        <v>4.0</v>
      </c>
      <c r="BC4163"/>
      <c r="BD4163"/>
      <c r="BE4163"/>
      <c r="BF4163"/>
      <c r="BG4163" t="inlineStr">
        <is>
          <t>Day(s)</t>
        </is>
      </c>
      <c r="BH4163"/>
      <c r="BI4163" t="inlineStr">
        <is>
          <t>DTXSID6022262</t>
        </is>
      </c>
      <c r="BJ4163"/>
      <c r="BK4163"/>
      <c r="BL4163" t="inlineStr">
        <is>
          <t>Acute</t>
        </is>
      </c>
      <c r="BM4163"/>
      <c r="BN4163"/>
      <c r="BO4163"/>
      <c r="BP4163"/>
      <c r="BQ4163"/>
      <c r="BR4163"/>
      <c r="BS4163"/>
      <c r="BT4163" t="inlineStr">
        <is>
          <t>--</t>
        </is>
      </c>
      <c r="BU4163"/>
      <c r="BV4163"/>
      <c r="BW4163"/>
      <c r="BX4163"/>
      <c r="BY4163"/>
      <c r="BZ4163"/>
      <c r="CA4163"/>
      <c r="CB4163"/>
      <c r="CC4163"/>
      <c r="CD4163"/>
      <c r="CE4163"/>
      <c r="CF4163"/>
      <c r="CG4163"/>
      <c r="CH4163"/>
      <c r="CI4163"/>
      <c r="CJ4163" t="inlineStr">
        <is>
          <t xml:space="preserve">SOURCE/FROM US EPA ENVIRONMENTAL RESEARCH LABORATORY-DULUTH AND THE UNIVERSITY OF WISCONSIN-SUPERIOR CAMPUS//MEDIA/LAKE SUPERIOR WATER OR DECHLORINATED WATER//   </t>
        </is>
      </c>
      <c r="CK4163" t="inlineStr">
        <is>
          <t>Geiger,D.L., S.H. Poirier, L.T. Brooke, and D.J. Call</t>
        </is>
      </c>
      <c r="CL4163" t="n">
        <v>12858.0</v>
      </c>
      <c r="CM4163" t="inlineStr">
        <is>
          <t>Acute Toxicities of Organic Chemicals to Fathead Minnows (Pimephales promelas) Volume III</t>
        </is>
      </c>
      <c r="CN4163" t="inlineStr">
        <is>
          <t>Center for Lake Superior Environmental Studies, University of Wisconsin, Superior, WI:328 p.</t>
        </is>
      </c>
      <c r="CO4163" t="n">
        <v>1986.0</v>
      </c>
      <c r="CP4163" t="inlineStr">
        <is>
          <t>Geiger,D.L., S.H. Poirier, L.T. Brooke, and D.J. Call (1986). Acute Toxicities of Organic Chemicals to Fathead Minnows (Pimephales promelas) Volume III. Center for Lake Superior Environmental Studies, University of Wisconsin, Superior, WI, 328 p. ECOREF#:12858</t>
        </is>
      </c>
    </row>
    <row r="4164">
      <c r="A4164" t="n">
        <v>1.4644612E7</v>
      </c>
      <c r="B4164" t="inlineStr">
        <is>
          <t>Sulfuric acid, Zirconium (4+) salt (2:1)</t>
        </is>
      </c>
      <c r="C4164"/>
      <c r="D4164" t="inlineStr">
        <is>
          <t>Unmeasured</t>
        </is>
      </c>
      <c r="E4164" t="inlineStr">
        <is>
          <t>Not coded</t>
        </is>
      </c>
      <c r="F4164"/>
      <c r="G4164"/>
      <c r="H4164"/>
      <c r="I4164"/>
      <c r="J4164"/>
      <c r="K4164"/>
      <c r="L4164" t="inlineStr">
        <is>
          <t>Pimephales promelas</t>
        </is>
      </c>
      <c r="M4164" t="inlineStr">
        <is>
          <t>Fathead Minnow</t>
        </is>
      </c>
      <c r="N4164"/>
      <c r="O4164"/>
      <c r="P4164"/>
      <c r="Q4164"/>
      <c r="R4164"/>
      <c r="S4164"/>
      <c r="T4164"/>
      <c r="U4164"/>
      <c r="V4164" t="inlineStr">
        <is>
          <t>Static</t>
        </is>
      </c>
      <c r="W4164" t="inlineStr">
        <is>
          <t>Fresh water</t>
        </is>
      </c>
      <c r="X4164" t="inlineStr">
        <is>
          <t>Lab</t>
        </is>
      </c>
      <c r="Y4164"/>
      <c r="Z4164" t="inlineStr">
        <is>
          <t>Total</t>
        </is>
      </c>
      <c r="AA4164"/>
      <c r="AB4164" t="n">
        <v>145.0</v>
      </c>
      <c r="AC4164"/>
      <c r="AD4164"/>
      <c r="AE4164"/>
      <c r="AF4164"/>
      <c r="AG4164" t="inlineStr">
        <is>
          <t>AI mg/L</t>
        </is>
      </c>
      <c r="AH4164"/>
      <c r="AI4164"/>
      <c r="AJ4164"/>
      <c r="AK4164"/>
      <c r="AL4164"/>
      <c r="AM4164"/>
      <c r="AN4164"/>
      <c r="AO4164"/>
      <c r="AP4164"/>
      <c r="AQ4164"/>
      <c r="AR4164"/>
      <c r="AS4164"/>
      <c r="AT4164"/>
      <c r="AU4164"/>
      <c r="AV4164"/>
      <c r="AW4164"/>
      <c r="AX4164" t="inlineStr">
        <is>
          <t>Mortality</t>
        </is>
      </c>
      <c r="AY4164" t="inlineStr">
        <is>
          <t>Mortality</t>
        </is>
      </c>
      <c r="AZ4164" t="inlineStr">
        <is>
          <t>LC50</t>
        </is>
      </c>
      <c r="BA4164"/>
      <c r="BB4164" t="n">
        <v>4.0</v>
      </c>
      <c r="BC4164"/>
      <c r="BD4164"/>
      <c r="BE4164"/>
      <c r="BF4164"/>
      <c r="BG4164" t="inlineStr">
        <is>
          <t>Day(s)</t>
        </is>
      </c>
      <c r="BH4164"/>
      <c r="BI4164" t="inlineStr">
        <is>
          <t>DTXSID0021466</t>
        </is>
      </c>
      <c r="BJ4164"/>
      <c r="BK4164"/>
      <c r="BL4164"/>
      <c r="BM4164"/>
      <c r="BN4164"/>
      <c r="BO4164"/>
      <c r="BP4164"/>
      <c r="BQ4164"/>
      <c r="BR4164"/>
      <c r="BS4164"/>
      <c r="BT4164" t="inlineStr">
        <is>
          <t>--</t>
        </is>
      </c>
      <c r="BU4164"/>
      <c r="BV4164"/>
      <c r="BW4164"/>
      <c r="BX4164"/>
      <c r="BY4164"/>
      <c r="BZ4164"/>
      <c r="CA4164"/>
      <c r="CB4164"/>
      <c r="CC4164"/>
      <c r="CD4164"/>
      <c r="CE4164"/>
      <c r="CF4164"/>
      <c r="CG4164"/>
      <c r="CH4164"/>
      <c r="CI4164"/>
      <c r="CJ4164"/>
      <c r="CK4164" t="inlineStr">
        <is>
          <t>Tarzwell,C.M., and C. Henderson</t>
        </is>
      </c>
      <c r="CL4164" t="n">
        <v>2042.0</v>
      </c>
      <c r="CM4164" t="inlineStr">
        <is>
          <t>Toxicity of Less Common Metals to Fishes</t>
        </is>
      </c>
      <c r="CN4164" t="inlineStr">
        <is>
          <t>Ind. Wastes5:12-</t>
        </is>
      </c>
      <c r="CO4164" t="n">
        <v>1960.0</v>
      </c>
      <c r="CP4164" t="inlineStr">
        <is>
          <t>Tarzwell,C.M., and C. Henderson (1960). Toxicity of Less Common Metals to Fishes. Ind. Wastes, 5, 12-. ECOREF#:2042</t>
        </is>
      </c>
    </row>
    <row r="4165">
      <c r="A4165" t="n">
        <v>1.4644612E7</v>
      </c>
      <c r="B4165" t="inlineStr">
        <is>
          <t>Sulfuric acid, Zirconium (4+) salt (2:1)</t>
        </is>
      </c>
      <c r="C4165"/>
      <c r="D4165" t="inlineStr">
        <is>
          <t>Unmeasured</t>
        </is>
      </c>
      <c r="E4165" t="inlineStr">
        <is>
          <t>Not coded</t>
        </is>
      </c>
      <c r="F4165"/>
      <c r="G4165"/>
      <c r="H4165"/>
      <c r="I4165"/>
      <c r="J4165"/>
      <c r="K4165"/>
      <c r="L4165" t="inlineStr">
        <is>
          <t>Pimephales promelas</t>
        </is>
      </c>
      <c r="M4165" t="inlineStr">
        <is>
          <t>Fathead Minnow</t>
        </is>
      </c>
      <c r="N4165"/>
      <c r="O4165"/>
      <c r="P4165"/>
      <c r="Q4165"/>
      <c r="R4165"/>
      <c r="S4165"/>
      <c r="T4165"/>
      <c r="U4165"/>
      <c r="V4165" t="inlineStr">
        <is>
          <t>Static</t>
        </is>
      </c>
      <c r="W4165" t="inlineStr">
        <is>
          <t>Fresh water</t>
        </is>
      </c>
      <c r="X4165" t="inlineStr">
        <is>
          <t>Lab</t>
        </is>
      </c>
      <c r="Y4165"/>
      <c r="Z4165" t="inlineStr">
        <is>
          <t>Total</t>
        </is>
      </c>
      <c r="AA4165"/>
      <c r="AB4165" t="n">
        <v>14.0</v>
      </c>
      <c r="AC4165"/>
      <c r="AD4165"/>
      <c r="AE4165"/>
      <c r="AF4165"/>
      <c r="AG4165" t="inlineStr">
        <is>
          <t>AI mg/L</t>
        </is>
      </c>
      <c r="AH4165"/>
      <c r="AI4165"/>
      <c r="AJ4165"/>
      <c r="AK4165"/>
      <c r="AL4165"/>
      <c r="AM4165"/>
      <c r="AN4165"/>
      <c r="AO4165"/>
      <c r="AP4165"/>
      <c r="AQ4165"/>
      <c r="AR4165"/>
      <c r="AS4165"/>
      <c r="AT4165"/>
      <c r="AU4165"/>
      <c r="AV4165"/>
      <c r="AW4165"/>
      <c r="AX4165" t="inlineStr">
        <is>
          <t>Mortality</t>
        </is>
      </c>
      <c r="AY4165" t="inlineStr">
        <is>
          <t>Mortality</t>
        </is>
      </c>
      <c r="AZ4165" t="inlineStr">
        <is>
          <t>LC50</t>
        </is>
      </c>
      <c r="BA4165"/>
      <c r="BB4165" t="n">
        <v>4.0</v>
      </c>
      <c r="BC4165"/>
      <c r="BD4165"/>
      <c r="BE4165"/>
      <c r="BF4165"/>
      <c r="BG4165" t="inlineStr">
        <is>
          <t>Day(s)</t>
        </is>
      </c>
      <c r="BH4165"/>
      <c r="BI4165" t="inlineStr">
        <is>
          <t>DTXSID0021466</t>
        </is>
      </c>
      <c r="BJ4165"/>
      <c r="BK4165"/>
      <c r="BL4165"/>
      <c r="BM4165"/>
      <c r="BN4165"/>
      <c r="BO4165"/>
      <c r="BP4165"/>
      <c r="BQ4165"/>
      <c r="BR4165"/>
      <c r="BS4165"/>
      <c r="BT4165" t="inlineStr">
        <is>
          <t>--</t>
        </is>
      </c>
      <c r="BU4165"/>
      <c r="BV4165"/>
      <c r="BW4165"/>
      <c r="BX4165"/>
      <c r="BY4165"/>
      <c r="BZ4165"/>
      <c r="CA4165"/>
      <c r="CB4165"/>
      <c r="CC4165"/>
      <c r="CD4165"/>
      <c r="CE4165"/>
      <c r="CF4165"/>
      <c r="CG4165"/>
      <c r="CH4165"/>
      <c r="CI4165"/>
      <c r="CJ4165"/>
      <c r="CK4165" t="inlineStr">
        <is>
          <t>Tarzwell,C.M., and C. Henderson</t>
        </is>
      </c>
      <c r="CL4165" t="n">
        <v>2042.0</v>
      </c>
      <c r="CM4165" t="inlineStr">
        <is>
          <t>Toxicity of Less Common Metals to Fishes</t>
        </is>
      </c>
      <c r="CN4165" t="inlineStr">
        <is>
          <t>Ind. Wastes5:12-</t>
        </is>
      </c>
      <c r="CO4165" t="n">
        <v>1960.0</v>
      </c>
      <c r="CP4165" t="inlineStr">
        <is>
          <t>Tarzwell,C.M., and C. Henderson (1960). Toxicity of Less Common Metals to Fishes. Ind. Wastes, 5, 12-. ECOREF#:2042</t>
        </is>
      </c>
    </row>
    <row r="4166">
      <c r="A4166" t="n">
        <v>1.4816183E7</v>
      </c>
      <c r="B4166" t="inlineStr">
        <is>
          <t>4-Ethoxy-7-phenyl-3,5-dioxa-6-aza-4-phosphaoct-6-ene-8-nitrile 4-sulfide</t>
        </is>
      </c>
      <c r="C4166"/>
      <c r="D4166" t="inlineStr">
        <is>
          <t>Not reported</t>
        </is>
      </c>
      <c r="E4166" t="inlineStr">
        <is>
          <t>Not coded</t>
        </is>
      </c>
      <c r="F4166"/>
      <c r="G4166" t="n">
        <v>89.0</v>
      </c>
      <c r="H4166"/>
      <c r="I4166"/>
      <c r="J4166"/>
      <c r="K4166"/>
      <c r="L4166" t="inlineStr">
        <is>
          <t>Pimephales promelas</t>
        </is>
      </c>
      <c r="M4166" t="inlineStr">
        <is>
          <t>Fathead Minnow</t>
        </is>
      </c>
      <c r="N4166"/>
      <c r="O4166"/>
      <c r="P4166"/>
      <c r="Q4166"/>
      <c r="R4166"/>
      <c r="S4166"/>
      <c r="T4166"/>
      <c r="U4166"/>
      <c r="V4166" t="inlineStr">
        <is>
          <t>Static</t>
        </is>
      </c>
      <c r="W4166" t="inlineStr">
        <is>
          <t>Fresh water</t>
        </is>
      </c>
      <c r="X4166" t="inlineStr">
        <is>
          <t>Lab</t>
        </is>
      </c>
      <c r="Y4166"/>
      <c r="Z4166" t="inlineStr">
        <is>
          <t>Active ingredient</t>
        </is>
      </c>
      <c r="AA4166"/>
      <c r="AB4166" t="n">
        <v>2.9</v>
      </c>
      <c r="AC4166"/>
      <c r="AD4166" t="n">
        <v>2.26</v>
      </c>
      <c r="AE4166"/>
      <c r="AF4166" t="n">
        <v>3.721</v>
      </c>
      <c r="AG4166" t="inlineStr">
        <is>
          <t>AI mg/L</t>
        </is>
      </c>
      <c r="AH4166"/>
      <c r="AI4166"/>
      <c r="AJ4166"/>
      <c r="AK4166"/>
      <c r="AL4166"/>
      <c r="AM4166"/>
      <c r="AN4166"/>
      <c r="AO4166"/>
      <c r="AP4166"/>
      <c r="AQ4166"/>
      <c r="AR4166"/>
      <c r="AS4166"/>
      <c r="AT4166"/>
      <c r="AU4166"/>
      <c r="AV4166"/>
      <c r="AW4166"/>
      <c r="AX4166" t="inlineStr">
        <is>
          <t>Mortality</t>
        </is>
      </c>
      <c r="AY4166" t="inlineStr">
        <is>
          <t>Mortality</t>
        </is>
      </c>
      <c r="AZ4166" t="inlineStr">
        <is>
          <t>LC50</t>
        </is>
      </c>
      <c r="BA4166"/>
      <c r="BB4166" t="n">
        <v>4.0</v>
      </c>
      <c r="BC4166"/>
      <c r="BD4166"/>
      <c r="BE4166"/>
      <c r="BF4166"/>
      <c r="BG4166" t="inlineStr">
        <is>
          <t>Day(s)</t>
        </is>
      </c>
      <c r="BH4166" t="inlineStr">
        <is>
          <t>Pure</t>
        </is>
      </c>
      <c r="BI4166" t="inlineStr">
        <is>
          <t>DTXSID8034324</t>
        </is>
      </c>
      <c r="BJ4166"/>
      <c r="BK4166"/>
      <c r="BL4166"/>
      <c r="BM4166"/>
      <c r="BN4166"/>
      <c r="BO4166"/>
      <c r="BP4166"/>
      <c r="BQ4166"/>
      <c r="BR4166"/>
      <c r="BS4166"/>
      <c r="BT4166" t="inlineStr">
        <is>
          <t>--</t>
        </is>
      </c>
      <c r="BU4166"/>
      <c r="BV4166"/>
      <c r="BW4166"/>
      <c r="BX4166"/>
      <c r="BY4166"/>
      <c r="BZ4166"/>
      <c r="CA4166"/>
      <c r="CB4166"/>
      <c r="CC4166"/>
      <c r="CD4166"/>
      <c r="CE4166"/>
      <c r="CF4166"/>
      <c r="CG4166"/>
      <c r="CH4166"/>
      <c r="CI4166"/>
      <c r="CJ4166"/>
      <c r="CK4166" t="inlineStr">
        <is>
          <t>Mayer,F.L.,Jr., and M.R. Ellersieck</t>
        </is>
      </c>
      <c r="CL4166" t="n">
        <v>6797.0</v>
      </c>
      <c r="CM4166" t="inlineStr">
        <is>
          <t>Manual of Acute Toxicity: Interpretation and Data Base for 410 Chemicals and 66 Species of Freshwater Animals</t>
        </is>
      </c>
      <c r="CN4166" t="inlineStr">
        <is>
          <t>USDI Fish and Wildlife Service, Publication No.160, Washington, DC:505 p.</t>
        </is>
      </c>
      <c r="CO4166" t="n">
        <v>1986.0</v>
      </c>
      <c r="CP4166" t="inlineStr">
        <is>
          <t>Mayer,F.L.,Jr., and M.R. Ellersieck (1986). Manual of Acute Toxicity: Interpretation and Data Base for 410 Chemicals and 66 Species of Freshwater Animals. USDI Fish and Wildlife Service, Publication No.160, Washington, DC, 505 p. ECOREF#:6797</t>
        </is>
      </c>
    </row>
    <row r="4167">
      <c r="A4167" t="n">
        <v>1.5045439E7</v>
      </c>
      <c r="B4167" t="inlineStr">
        <is>
          <t>2,2,5,5-Tetramethyltetrahydrofuran</t>
        </is>
      </c>
      <c r="C4167"/>
      <c r="D4167" t="inlineStr">
        <is>
          <t>Measured</t>
        </is>
      </c>
      <c r="E4167" t="inlineStr">
        <is>
          <t>Not coded</t>
        </is>
      </c>
      <c r="F4167"/>
      <c r="G4167" t="n">
        <v>97.0</v>
      </c>
      <c r="H4167"/>
      <c r="I4167"/>
      <c r="J4167"/>
      <c r="K4167"/>
      <c r="L4167" t="inlineStr">
        <is>
          <t>Pimephales promelas</t>
        </is>
      </c>
      <c r="M4167" t="inlineStr">
        <is>
          <t>Fathead Minnow</t>
        </is>
      </c>
      <c r="N4167"/>
      <c r="O4167"/>
      <c r="P4167"/>
      <c r="Q4167"/>
      <c r="R4167" t="n">
        <v>31.0</v>
      </c>
      <c r="S4167"/>
      <c r="T4167" t="n">
        <v>32.0</v>
      </c>
      <c r="U4167" t="inlineStr">
        <is>
          <t>Day(s)</t>
        </is>
      </c>
      <c r="V4167" t="inlineStr">
        <is>
          <t>Flow-through</t>
        </is>
      </c>
      <c r="W4167" t="inlineStr">
        <is>
          <t>Fresh water</t>
        </is>
      </c>
      <c r="X4167" t="inlineStr">
        <is>
          <t>Lab</t>
        </is>
      </c>
      <c r="Y4167"/>
      <c r="Z4167" t="inlineStr">
        <is>
          <t>Active ingredient</t>
        </is>
      </c>
      <c r="AA4167"/>
      <c r="AB4167" t="n">
        <v>168.0</v>
      </c>
      <c r="AC4167"/>
      <c r="AD4167"/>
      <c r="AE4167"/>
      <c r="AF4167"/>
      <c r="AG4167" t="inlineStr">
        <is>
          <t>AI mg/L</t>
        </is>
      </c>
      <c r="AH4167"/>
      <c r="AI4167"/>
      <c r="AJ4167"/>
      <c r="AK4167"/>
      <c r="AL4167"/>
      <c r="AM4167"/>
      <c r="AN4167"/>
      <c r="AO4167"/>
      <c r="AP4167"/>
      <c r="AQ4167"/>
      <c r="AR4167"/>
      <c r="AS4167"/>
      <c r="AT4167"/>
      <c r="AU4167"/>
      <c r="AV4167"/>
      <c r="AW4167"/>
      <c r="AX4167" t="inlineStr">
        <is>
          <t>Mortality</t>
        </is>
      </c>
      <c r="AY4167" t="inlineStr">
        <is>
          <t>Mortality</t>
        </is>
      </c>
      <c r="AZ4167" t="inlineStr">
        <is>
          <t>LC50</t>
        </is>
      </c>
      <c r="BA4167"/>
      <c r="BB4167" t="n">
        <v>4.0</v>
      </c>
      <c r="BC4167"/>
      <c r="BD4167"/>
      <c r="BE4167"/>
      <c r="BF4167"/>
      <c r="BG4167" t="inlineStr">
        <is>
          <t>Day(s)</t>
        </is>
      </c>
      <c r="BH4167" t="inlineStr">
        <is>
          <t>Pure</t>
        </is>
      </c>
      <c r="BI4167" t="inlineStr">
        <is>
          <t>DTXSID1022263</t>
        </is>
      </c>
      <c r="BJ4167"/>
      <c r="BK4167"/>
      <c r="BL4167"/>
      <c r="BM4167"/>
      <c r="BN4167"/>
      <c r="BO4167"/>
      <c r="BP4167"/>
      <c r="BQ4167"/>
      <c r="BR4167"/>
      <c r="BS4167"/>
      <c r="BT4167" t="inlineStr">
        <is>
          <t>--</t>
        </is>
      </c>
      <c r="BU4167"/>
      <c r="BV4167"/>
      <c r="BW4167"/>
      <c r="BX4167"/>
      <c r="BY4167"/>
      <c r="BZ4167"/>
      <c r="CA4167"/>
      <c r="CB4167"/>
      <c r="CC4167"/>
      <c r="CD4167"/>
      <c r="CE4167"/>
      <c r="CF4167"/>
      <c r="CG4167"/>
      <c r="CH4167"/>
      <c r="CI4167" t="inlineStr">
        <is>
          <t xml:space="preserve"> No behavioral changes were recorded.  Dilution factor:  0%, 20%, 40%, 60%, 80% and 100% of the stock solution. AnalyticNAly determined concentrations were lower than nominal concentrations due to volatility. </t>
        </is>
      </c>
      <c r="CJ4167" t="inlineStr">
        <is>
          <t xml:space="preserve">   No behavioral changes were recorded.  Dilution factor:  0%, 20%, 40%, 60%, 80% and 100% of the stock solution. AnalyticNAly determined concentrations were lower than nominal concentrations due to volatility. </t>
        </is>
      </c>
      <c r="CK4167" t="inlineStr">
        <is>
          <t>Geiger,D.L., D.J. Call, and L.T. Brooke</t>
        </is>
      </c>
      <c r="CL4167" t="n">
        <v>12859.0</v>
      </c>
      <c r="CM4167" t="inlineStr">
        <is>
          <t>Acute Toxicities of Organic Chemicals to Fathead Minnows (Pimephales promelas) Volume IV</t>
        </is>
      </c>
      <c r="CN4167" t="inlineStr">
        <is>
          <t>Center for Lake Superior Environmental Studies, University of Wisconsin, Superior, WI4:355 p.</t>
        </is>
      </c>
      <c r="CO4167" t="n">
        <v>1988.0</v>
      </c>
      <c r="CP4167" t="inlineStr">
        <is>
          <t>Geiger,D.L., D.J. Call, and L.T. Brooke (1988). Acute Toxicities of Organic Chemicals to Fathead Minnows (Pimephales promelas) Volume IV. Center for Lake Superior Environmental Studies, University of Wisconsin, Superior, WI, 4, 355 p. ECOREF#:12859</t>
        </is>
      </c>
    </row>
    <row r="4168">
      <c r="A4168" t="n">
        <v>1.5067524E7</v>
      </c>
      <c r="B4168" t="inlineStr">
        <is>
          <t>2-(2,4,5-Trichlorophenoxy)propanoic acid, 2-Butoxypropyl ester</t>
        </is>
      </c>
      <c r="C4168"/>
      <c r="D4168" t="inlineStr">
        <is>
          <t>Not reported</t>
        </is>
      </c>
      <c r="E4168" t="inlineStr">
        <is>
          <t>Not coded</t>
        </is>
      </c>
      <c r="F4168"/>
      <c r="G4168" t="n">
        <v>62.0</v>
      </c>
      <c r="H4168"/>
      <c r="I4168"/>
      <c r="J4168"/>
      <c r="K4168"/>
      <c r="L4168" t="inlineStr">
        <is>
          <t>Pimephales promelas</t>
        </is>
      </c>
      <c r="M4168" t="inlineStr">
        <is>
          <t>Fathead Minnow</t>
        </is>
      </c>
      <c r="N4168" t="inlineStr">
        <is>
          <t>Fingerling</t>
        </is>
      </c>
      <c r="O4168"/>
      <c r="P4168"/>
      <c r="Q4168"/>
      <c r="R4168"/>
      <c r="S4168"/>
      <c r="T4168"/>
      <c r="U4168"/>
      <c r="V4168" t="inlineStr">
        <is>
          <t>Static</t>
        </is>
      </c>
      <c r="W4168" t="inlineStr">
        <is>
          <t>Fresh water</t>
        </is>
      </c>
      <c r="X4168" t="inlineStr">
        <is>
          <t>Lab</t>
        </is>
      </c>
      <c r="Y4168"/>
      <c r="Z4168" t="inlineStr">
        <is>
          <t>Active ingredient</t>
        </is>
      </c>
      <c r="AA4168"/>
      <c r="AB4168" t="n">
        <v>3.0</v>
      </c>
      <c r="AC4168"/>
      <c r="AD4168"/>
      <c r="AE4168"/>
      <c r="AF4168"/>
      <c r="AG4168" t="inlineStr">
        <is>
          <t>AI mg/L</t>
        </is>
      </c>
      <c r="AH4168"/>
      <c r="AI4168"/>
      <c r="AJ4168"/>
      <c r="AK4168"/>
      <c r="AL4168"/>
      <c r="AM4168"/>
      <c r="AN4168"/>
      <c r="AO4168"/>
      <c r="AP4168"/>
      <c r="AQ4168"/>
      <c r="AR4168"/>
      <c r="AS4168"/>
      <c r="AT4168"/>
      <c r="AU4168"/>
      <c r="AV4168"/>
      <c r="AW4168"/>
      <c r="AX4168" t="inlineStr">
        <is>
          <t>Mortality</t>
        </is>
      </c>
      <c r="AY4168" t="inlineStr">
        <is>
          <t>Mortality</t>
        </is>
      </c>
      <c r="AZ4168" t="inlineStr">
        <is>
          <t>LC50</t>
        </is>
      </c>
      <c r="BA4168"/>
      <c r="BB4168" t="n">
        <v>4.0</v>
      </c>
      <c r="BC4168"/>
      <c r="BD4168"/>
      <c r="BE4168"/>
      <c r="BF4168"/>
      <c r="BG4168" t="inlineStr">
        <is>
          <t>Day(s)</t>
        </is>
      </c>
      <c r="BH4168" t="inlineStr">
        <is>
          <t>Liquid</t>
        </is>
      </c>
      <c r="BI4168" t="inlineStr">
        <is>
          <t>DTXSID101024866</t>
        </is>
      </c>
      <c r="BJ4168"/>
      <c r="BK4168"/>
      <c r="BL4168"/>
      <c r="BM4168"/>
      <c r="BN4168"/>
      <c r="BO4168"/>
      <c r="BP4168"/>
      <c r="BQ4168"/>
      <c r="BR4168"/>
      <c r="BS4168"/>
      <c r="BT4168" t="inlineStr">
        <is>
          <t>--</t>
        </is>
      </c>
      <c r="BU4168"/>
      <c r="BV4168"/>
      <c r="BW4168"/>
      <c r="BX4168"/>
      <c r="BY4168"/>
      <c r="BZ4168"/>
      <c r="CA4168"/>
      <c r="CB4168"/>
      <c r="CC4168"/>
      <c r="CD4168"/>
      <c r="CE4168"/>
      <c r="CF4168"/>
      <c r="CG4168"/>
      <c r="CH4168"/>
      <c r="CI4168"/>
      <c r="CJ4168"/>
      <c r="CK4168" t="inlineStr">
        <is>
          <t>Mayer,F.L.,Jr., and M.R. Ellersieck</t>
        </is>
      </c>
      <c r="CL4168" t="n">
        <v>6797.0</v>
      </c>
      <c r="CM4168" t="inlineStr">
        <is>
          <t>Manual of Acute Toxicity: Interpretation and Data Base for 410 Chemicals and 66 Species of Freshwater Animals</t>
        </is>
      </c>
      <c r="CN4168" t="inlineStr">
        <is>
          <t>USDI Fish and Wildlife Service, Publication No.160, Washington, DC:505 p.</t>
        </is>
      </c>
      <c r="CO4168" t="n">
        <v>1986.0</v>
      </c>
      <c r="CP4168" t="inlineStr">
        <is>
          <t>Mayer,F.L.,Jr., and M.R. Ellersieck (1986). Manual of Acute Toxicity: Interpretation and Data Base for 410 Chemicals and 66 Species of Freshwater Animals. USDI Fish and Wildlife Service, Publication No.160, Washington, DC, 505 p. ECOREF#:6797</t>
        </is>
      </c>
    </row>
    <row r="4169">
      <c r="A4169" t="n">
        <v>1.5128822E7</v>
      </c>
      <c r="B4169" t="inlineStr">
        <is>
          <t>3-Hydroxy-2-nitropyridine</t>
        </is>
      </c>
      <c r="C4169"/>
      <c r="D4169" t="inlineStr">
        <is>
          <t>Measured</t>
        </is>
      </c>
      <c r="E4169" t="inlineStr">
        <is>
          <t>Not reported</t>
        </is>
      </c>
      <c r="F4169"/>
      <c r="G4169" t="n">
        <v>97.0</v>
      </c>
      <c r="H4169"/>
      <c r="I4169"/>
      <c r="J4169"/>
      <c r="K4169"/>
      <c r="L4169" t="inlineStr">
        <is>
          <t>Pimephales promelas</t>
        </is>
      </c>
      <c r="M4169" t="inlineStr">
        <is>
          <t>Fathead Minnow</t>
        </is>
      </c>
      <c r="N4169"/>
      <c r="O4169"/>
      <c r="P4169" t="n">
        <v>34.0</v>
      </c>
      <c r="Q4169"/>
      <c r="R4169"/>
      <c r="S4169"/>
      <c r="T4169"/>
      <c r="U4169" t="inlineStr">
        <is>
          <t>Day(s)</t>
        </is>
      </c>
      <c r="V4169" t="inlineStr">
        <is>
          <t>Flow-through</t>
        </is>
      </c>
      <c r="W4169" t="inlineStr">
        <is>
          <t>Fresh water</t>
        </is>
      </c>
      <c r="X4169" t="inlineStr">
        <is>
          <t>Lab</t>
        </is>
      </c>
      <c r="Y4169"/>
      <c r="Z4169" t="inlineStr">
        <is>
          <t>Active ingredient</t>
        </is>
      </c>
      <c r="AA4169"/>
      <c r="AB4169" t="n">
        <v>167.0</v>
      </c>
      <c r="AC4169"/>
      <c r="AD4169" t="n">
        <v>146.0</v>
      </c>
      <c r="AE4169"/>
      <c r="AF4169" t="n">
        <v>191.0</v>
      </c>
      <c r="AG4169" t="inlineStr">
        <is>
          <t>AI mg/L</t>
        </is>
      </c>
      <c r="AH4169"/>
      <c r="AI4169"/>
      <c r="AJ4169"/>
      <c r="AK4169"/>
      <c r="AL4169"/>
      <c r="AM4169"/>
      <c r="AN4169"/>
      <c r="AO4169"/>
      <c r="AP4169"/>
      <c r="AQ4169"/>
      <c r="AR4169"/>
      <c r="AS4169"/>
      <c r="AT4169"/>
      <c r="AU4169"/>
      <c r="AV4169"/>
      <c r="AW4169"/>
      <c r="AX4169" t="inlineStr">
        <is>
          <t>Mortality</t>
        </is>
      </c>
      <c r="AY4169" t="inlineStr">
        <is>
          <t>Mortality</t>
        </is>
      </c>
      <c r="AZ4169" t="inlineStr">
        <is>
          <t>LC50</t>
        </is>
      </c>
      <c r="BA4169"/>
      <c r="BB4169" t="n">
        <v>4.0</v>
      </c>
      <c r="BC4169"/>
      <c r="BD4169"/>
      <c r="BE4169"/>
      <c r="BF4169"/>
      <c r="BG4169" t="inlineStr">
        <is>
          <t>Day(s)</t>
        </is>
      </c>
      <c r="BH4169"/>
      <c r="BI4169" t="inlineStr">
        <is>
          <t>DTXSID6022264</t>
        </is>
      </c>
      <c r="BJ4169"/>
      <c r="BK4169"/>
      <c r="BL4169" t="inlineStr">
        <is>
          <t>Acute</t>
        </is>
      </c>
      <c r="BM4169"/>
      <c r="BN4169"/>
      <c r="BO4169"/>
      <c r="BP4169"/>
      <c r="BQ4169"/>
      <c r="BR4169"/>
      <c r="BS4169"/>
      <c r="BT4169" t="inlineStr">
        <is>
          <t>--</t>
        </is>
      </c>
      <c r="BU4169"/>
      <c r="BV4169"/>
      <c r="BW4169"/>
      <c r="BX4169"/>
      <c r="BY4169"/>
      <c r="BZ4169"/>
      <c r="CA4169"/>
      <c r="CB4169"/>
      <c r="CC4169"/>
      <c r="CD4169"/>
      <c r="CE4169"/>
      <c r="CF4169"/>
      <c r="CG4169"/>
      <c r="CH4169"/>
      <c r="CI4169"/>
      <c r="CJ4169" t="inlineStr">
        <is>
          <t xml:space="preserve">SOURCE/FROM US EPA ENVIRONMENTAL RESEARCH LABORATORY-DULUTH AND THE UNIVERSITY OF WISCONSIN-SUPERIOR CAMPUS//MEDIA/LAKE SUPERIOR WATER OR DECHLORINATED WATER//   </t>
        </is>
      </c>
      <c r="CK4169" t="inlineStr">
        <is>
          <t>Geiger,D.L., S.H. Poirier, L.T. Brooke, and D.J. Call</t>
        </is>
      </c>
      <c r="CL4169" t="n">
        <v>12858.0</v>
      </c>
      <c r="CM4169" t="inlineStr">
        <is>
          <t>Acute Toxicities of Organic Chemicals to Fathead Minnows (Pimephales promelas) Volume III</t>
        </is>
      </c>
      <c r="CN4169" t="inlineStr">
        <is>
          <t>Center for Lake Superior Environmental Studies, University of Wisconsin, Superior, WI:328 p.</t>
        </is>
      </c>
      <c r="CO4169" t="n">
        <v>1986.0</v>
      </c>
      <c r="CP4169" t="inlineStr">
        <is>
          <t>Geiger,D.L., S.H. Poirier, L.T. Brooke, and D.J. Call (1986). Acute Toxicities of Organic Chemicals to Fathead Minnows (Pimephales promelas) Volume III. Center for Lake Superior Environmental Studies, University of Wisconsin, Superior, WI, 328 p. ECOREF#:12858</t>
        </is>
      </c>
    </row>
    <row r="4170">
      <c r="A4170" t="n">
        <v>1.524544E7</v>
      </c>
      <c r="B4170" t="inlineStr">
        <is>
          <t>Lead styphnate</t>
        </is>
      </c>
      <c r="C4170"/>
      <c r="D4170" t="inlineStr">
        <is>
          <t>Unmeasured</t>
        </is>
      </c>
      <c r="E4170" t="inlineStr">
        <is>
          <t>Not coded</t>
        </is>
      </c>
      <c r="F4170"/>
      <c r="G4170" t="n">
        <v>100.0</v>
      </c>
      <c r="H4170"/>
      <c r="I4170"/>
      <c r="J4170"/>
      <c r="K4170"/>
      <c r="L4170" t="inlineStr">
        <is>
          <t>Pimephales promelas</t>
        </is>
      </c>
      <c r="M4170" t="inlineStr">
        <is>
          <t>Fathead Minnow</t>
        </is>
      </c>
      <c r="N4170"/>
      <c r="O4170"/>
      <c r="P4170"/>
      <c r="Q4170"/>
      <c r="R4170"/>
      <c r="S4170"/>
      <c r="T4170"/>
      <c r="U4170"/>
      <c r="V4170" t="inlineStr">
        <is>
          <t>Static</t>
        </is>
      </c>
      <c r="W4170" t="inlineStr">
        <is>
          <t>Fresh water</t>
        </is>
      </c>
      <c r="X4170" t="inlineStr">
        <is>
          <t>Lab</t>
        </is>
      </c>
      <c r="Y4170"/>
      <c r="Z4170" t="inlineStr">
        <is>
          <t>Formulation</t>
        </is>
      </c>
      <c r="AA4170"/>
      <c r="AB4170"/>
      <c r="AC4170" t="inlineStr">
        <is>
          <t>&gt;</t>
        </is>
      </c>
      <c r="AD4170" t="n">
        <v>0.32</v>
      </c>
      <c r="AE4170" t="inlineStr">
        <is>
          <t>&lt;</t>
        </is>
      </c>
      <c r="AF4170" t="n">
        <v>1.0</v>
      </c>
      <c r="AG4170" t="inlineStr">
        <is>
          <t>% v/v</t>
        </is>
      </c>
      <c r="AH4170"/>
      <c r="AI4170"/>
      <c r="AJ4170"/>
      <c r="AK4170"/>
      <c r="AL4170"/>
      <c r="AM4170"/>
      <c r="AN4170"/>
      <c r="AO4170"/>
      <c r="AP4170"/>
      <c r="AQ4170"/>
      <c r="AR4170"/>
      <c r="AS4170"/>
      <c r="AT4170"/>
      <c r="AU4170"/>
      <c r="AV4170"/>
      <c r="AW4170"/>
      <c r="AX4170" t="inlineStr">
        <is>
          <t>Mortality</t>
        </is>
      </c>
      <c r="AY4170" t="inlineStr">
        <is>
          <t>Mortality</t>
        </is>
      </c>
      <c r="AZ4170" t="inlineStr">
        <is>
          <t>LC50</t>
        </is>
      </c>
      <c r="BA4170"/>
      <c r="BB4170" t="n">
        <v>4.0</v>
      </c>
      <c r="BC4170"/>
      <c r="BD4170"/>
      <c r="BE4170"/>
      <c r="BF4170"/>
      <c r="BG4170" t="inlineStr">
        <is>
          <t>Day(s)</t>
        </is>
      </c>
      <c r="BH4170" t="inlineStr">
        <is>
          <t>Active ingredient</t>
        </is>
      </c>
      <c r="BI4170" t="inlineStr">
        <is>
          <t>DTXSID10890757</t>
        </is>
      </c>
      <c r="BJ4170"/>
      <c r="BK4170"/>
      <c r="BL4170"/>
      <c r="BM4170"/>
      <c r="BN4170"/>
      <c r="BO4170"/>
      <c r="BP4170"/>
      <c r="BQ4170"/>
      <c r="BR4170"/>
      <c r="BS4170"/>
      <c r="BT4170" t="inlineStr">
        <is>
          <t>--</t>
        </is>
      </c>
      <c r="BU4170"/>
      <c r="BV4170"/>
      <c r="BW4170"/>
      <c r="BX4170"/>
      <c r="BY4170"/>
      <c r="BZ4170"/>
      <c r="CA4170"/>
      <c r="CB4170"/>
      <c r="CC4170"/>
      <c r="CD4170"/>
      <c r="CE4170"/>
      <c r="CF4170"/>
      <c r="CG4170"/>
      <c r="CH4170"/>
      <c r="CI4170"/>
      <c r="CJ4170"/>
      <c r="CK4170" t="inlineStr">
        <is>
          <t>Bentley,R.E., B.H. Sleight III, and K.J. Macek</t>
        </is>
      </c>
      <c r="CL4170" t="n">
        <v>5968.0</v>
      </c>
      <c r="CM4170" t="inlineStr">
        <is>
          <t>Preliminary Evaluation of the Acute Toxicity of Desensitized Primer Compounds and Primer Waste Effluents to Representative Aquatic Organisms</t>
        </is>
      </c>
      <c r="CN4170" t="inlineStr">
        <is>
          <t>U.S.Army Med.Res.Dev.Command, Washington, D.C.:35 p.</t>
        </is>
      </c>
      <c r="CO4170" t="n">
        <v>1975.0</v>
      </c>
      <c r="CP4170" t="inlineStr">
        <is>
          <t>Bentley,R.E., B.H. Sleight III, and K.J. Macek (1975). Preliminary Evaluation of the Acute Toxicity of Desensitized Primer Compounds and Primer Waste Effluents to Representative Aquatic Organisms. U.S.Army Med.Res.Dev.Command, Washington, D.C., 35 p. ECOREF#:5968</t>
        </is>
      </c>
    </row>
    <row r="4171">
      <c r="A4171" t="n">
        <v>1.524544E7</v>
      </c>
      <c r="B4171" t="inlineStr">
        <is>
          <t>Lead styphnate</t>
        </is>
      </c>
      <c r="C4171"/>
      <c r="D4171" t="inlineStr">
        <is>
          <t>Unmeasured</t>
        </is>
      </c>
      <c r="E4171" t="inlineStr">
        <is>
          <t>Not coded</t>
        </is>
      </c>
      <c r="F4171"/>
      <c r="G4171" t="n">
        <v>100.0</v>
      </c>
      <c r="H4171"/>
      <c r="I4171"/>
      <c r="J4171"/>
      <c r="K4171"/>
      <c r="L4171" t="inlineStr">
        <is>
          <t>Pimephales promelas</t>
        </is>
      </c>
      <c r="M4171" t="inlineStr">
        <is>
          <t>Fathead Minnow</t>
        </is>
      </c>
      <c r="N4171"/>
      <c r="O4171"/>
      <c r="P4171"/>
      <c r="Q4171"/>
      <c r="R4171"/>
      <c r="S4171"/>
      <c r="T4171"/>
      <c r="U4171"/>
      <c r="V4171" t="inlineStr">
        <is>
          <t>Static</t>
        </is>
      </c>
      <c r="W4171" t="inlineStr">
        <is>
          <t>Fresh water</t>
        </is>
      </c>
      <c r="X4171" t="inlineStr">
        <is>
          <t>Lab</t>
        </is>
      </c>
      <c r="Y4171"/>
      <c r="Z4171" t="inlineStr">
        <is>
          <t>Formulation</t>
        </is>
      </c>
      <c r="AA4171"/>
      <c r="AB4171" t="n">
        <v>13.2</v>
      </c>
      <c r="AC4171"/>
      <c r="AD4171" t="n">
        <v>9.6</v>
      </c>
      <c r="AE4171"/>
      <c r="AF4171" t="n">
        <v>18.1</v>
      </c>
      <c r="AG4171" t="inlineStr">
        <is>
          <t>% v/v</t>
        </is>
      </c>
      <c r="AH4171"/>
      <c r="AI4171"/>
      <c r="AJ4171"/>
      <c r="AK4171"/>
      <c r="AL4171"/>
      <c r="AM4171"/>
      <c r="AN4171"/>
      <c r="AO4171"/>
      <c r="AP4171"/>
      <c r="AQ4171"/>
      <c r="AR4171"/>
      <c r="AS4171"/>
      <c r="AT4171"/>
      <c r="AU4171"/>
      <c r="AV4171"/>
      <c r="AW4171"/>
      <c r="AX4171" t="inlineStr">
        <is>
          <t>Mortality</t>
        </is>
      </c>
      <c r="AY4171" t="inlineStr">
        <is>
          <t>Mortality</t>
        </is>
      </c>
      <c r="AZ4171" t="inlineStr">
        <is>
          <t>LC50</t>
        </is>
      </c>
      <c r="BA4171"/>
      <c r="BB4171" t="n">
        <v>4.0</v>
      </c>
      <c r="BC4171"/>
      <c r="BD4171"/>
      <c r="BE4171"/>
      <c r="BF4171"/>
      <c r="BG4171" t="inlineStr">
        <is>
          <t>Day(s)</t>
        </is>
      </c>
      <c r="BH4171" t="inlineStr">
        <is>
          <t>Active ingredient</t>
        </is>
      </c>
      <c r="BI4171" t="inlineStr">
        <is>
          <t>DTXSID10890757</t>
        </is>
      </c>
      <c r="BJ4171"/>
      <c r="BK4171"/>
      <c r="BL4171"/>
      <c r="BM4171"/>
      <c r="BN4171"/>
      <c r="BO4171"/>
      <c r="BP4171"/>
      <c r="BQ4171"/>
      <c r="BR4171"/>
      <c r="BS4171"/>
      <c r="BT4171" t="inlineStr">
        <is>
          <t>--</t>
        </is>
      </c>
      <c r="BU4171"/>
      <c r="BV4171"/>
      <c r="BW4171"/>
      <c r="BX4171"/>
      <c r="BY4171"/>
      <c r="BZ4171"/>
      <c r="CA4171"/>
      <c r="CB4171"/>
      <c r="CC4171"/>
      <c r="CD4171"/>
      <c r="CE4171"/>
      <c r="CF4171"/>
      <c r="CG4171"/>
      <c r="CH4171"/>
      <c r="CI4171"/>
      <c r="CJ4171"/>
      <c r="CK4171" t="inlineStr">
        <is>
          <t>Bentley,R.E., B.H. Sleight III, and K.J. Macek</t>
        </is>
      </c>
      <c r="CL4171" t="n">
        <v>5968.0</v>
      </c>
      <c r="CM4171" t="inlineStr">
        <is>
          <t>Preliminary Evaluation of the Acute Toxicity of Desensitized Primer Compounds and Primer Waste Effluents to Representative Aquatic Organisms</t>
        </is>
      </c>
      <c r="CN4171" t="inlineStr">
        <is>
          <t>U.S.Army Med.Res.Dev.Command, Washington, D.C.:35 p.</t>
        </is>
      </c>
      <c r="CO4171" t="n">
        <v>1975.0</v>
      </c>
      <c r="CP4171" t="inlineStr">
        <is>
          <t>Bentley,R.E., B.H. Sleight III, and K.J. Macek (1975). Preliminary Evaluation of the Acute Toxicity of Desensitized Primer Compounds and Primer Waste Effluents to Representative Aquatic Organisms. U.S.Army Med.Res.Dev.Command, Washington, D.C., 35 p. ECOREF#:5968</t>
        </is>
      </c>
    </row>
    <row r="4172">
      <c r="A4172" t="n">
        <v>1.5347576E7</v>
      </c>
      <c r="B4172" t="inlineStr">
        <is>
          <t>Acetic acid, Lead salt</t>
        </is>
      </c>
      <c r="C4172"/>
      <c r="D4172" t="inlineStr">
        <is>
          <t>Unmeasured</t>
        </is>
      </c>
      <c r="E4172" t="inlineStr">
        <is>
          <t>Other Method</t>
        </is>
      </c>
      <c r="F4172"/>
      <c r="G4172"/>
      <c r="H4172"/>
      <c r="I4172"/>
      <c r="J4172"/>
      <c r="K4172"/>
      <c r="L4172" t="inlineStr">
        <is>
          <t>Pimephales promelas</t>
        </is>
      </c>
      <c r="M4172" t="inlineStr">
        <is>
          <t>Fathead Minnow</t>
        </is>
      </c>
      <c r="N4172"/>
      <c r="O4172"/>
      <c r="P4172"/>
      <c r="Q4172"/>
      <c r="R4172"/>
      <c r="S4172"/>
      <c r="T4172"/>
      <c r="U4172"/>
      <c r="V4172" t="inlineStr">
        <is>
          <t>Static</t>
        </is>
      </c>
      <c r="W4172" t="inlineStr">
        <is>
          <t>Fresh water</t>
        </is>
      </c>
      <c r="X4172" t="inlineStr">
        <is>
          <t>Lab</t>
        </is>
      </c>
      <c r="Y4172" t="n">
        <v>6.0</v>
      </c>
      <c r="Z4172" t="inlineStr">
        <is>
          <t>Total</t>
        </is>
      </c>
      <c r="AA4172"/>
      <c r="AB4172" t="n">
        <v>7.48</v>
      </c>
      <c r="AC4172"/>
      <c r="AD4172" t="n">
        <v>4.86</v>
      </c>
      <c r="AE4172"/>
      <c r="AF4172" t="n">
        <v>11.8</v>
      </c>
      <c r="AG4172" t="inlineStr">
        <is>
          <t>AI mg/L</t>
        </is>
      </c>
      <c r="AH4172"/>
      <c r="AI4172"/>
      <c r="AJ4172"/>
      <c r="AK4172"/>
      <c r="AL4172"/>
      <c r="AM4172"/>
      <c r="AN4172"/>
      <c r="AO4172"/>
      <c r="AP4172"/>
      <c r="AQ4172"/>
      <c r="AR4172"/>
      <c r="AS4172"/>
      <c r="AT4172"/>
      <c r="AU4172"/>
      <c r="AV4172"/>
      <c r="AW4172"/>
      <c r="AX4172" t="inlineStr">
        <is>
          <t>Mortality</t>
        </is>
      </c>
      <c r="AY4172" t="inlineStr">
        <is>
          <t>Mortality</t>
        </is>
      </c>
      <c r="AZ4172" t="inlineStr">
        <is>
          <t>LC50</t>
        </is>
      </c>
      <c r="BA4172"/>
      <c r="BB4172" t="n">
        <v>4.0</v>
      </c>
      <c r="BC4172"/>
      <c r="BD4172"/>
      <c r="BE4172"/>
      <c r="BF4172"/>
      <c r="BG4172" t="inlineStr">
        <is>
          <t>Day(s)</t>
        </is>
      </c>
      <c r="BH4172"/>
      <c r="BI4172" t="inlineStr">
        <is>
          <t>DTXSID10274073</t>
        </is>
      </c>
      <c r="BJ4172"/>
      <c r="BK4172"/>
      <c r="BL4172"/>
      <c r="BM4172"/>
      <c r="BN4172"/>
      <c r="BO4172"/>
      <c r="BP4172"/>
      <c r="BQ4172"/>
      <c r="BR4172"/>
      <c r="BS4172"/>
      <c r="BT4172" t="inlineStr">
        <is>
          <t>--</t>
        </is>
      </c>
      <c r="BU4172"/>
      <c r="BV4172"/>
      <c r="BW4172"/>
      <c r="BX4172"/>
      <c r="BY4172"/>
      <c r="BZ4172"/>
      <c r="CA4172"/>
      <c r="CB4172"/>
      <c r="CC4172"/>
      <c r="CD4172"/>
      <c r="CE4172"/>
      <c r="CF4172"/>
      <c r="CG4172"/>
      <c r="CH4172"/>
      <c r="CI4172"/>
      <c r="CJ4172" t="inlineStr">
        <is>
          <t xml:space="preserve">SOURCE/REARED IN PONDS AT THE STATE FISH HATCHERY AT NEWTON, OHIO//TMETH/AMERICAN PUBLIC HEALTH ASSOCIATION (1960)//MEDIA/SOFT DILUENT WATER //   </t>
        </is>
      </c>
      <c r="CK4172" t="inlineStr">
        <is>
          <t>Pickering,Q.H., and C. Henderson</t>
        </is>
      </c>
      <c r="CL4172" t="n">
        <v>2033.0</v>
      </c>
      <c r="CM4172" t="inlineStr">
        <is>
          <t>The Acute Toxicity of Some Heavy Metals to Different Species of Warm Water Fishes</t>
        </is>
      </c>
      <c r="CN4172" t="inlineStr">
        <is>
          <t>Proc. Ind. Waste Conf.10:453-463</t>
        </is>
      </c>
      <c r="CO4172" t="n">
        <v>1966.0</v>
      </c>
      <c r="CP4172" t="inlineStr">
        <is>
          <t>Pickering,Q.H., and C. Henderson (1966). The Acute Toxicity of Some Heavy Metals to Different Species of Warm Water Fishes. Proc. Ind. Waste Conf., 10, 453-463. ECOREF#:2033</t>
        </is>
      </c>
    </row>
    <row r="4173">
      <c r="A4173" t="n">
        <v>1.549887E7</v>
      </c>
      <c r="B4173" t="inlineStr">
        <is>
          <t>Selenious acid, Sodium salt</t>
        </is>
      </c>
      <c r="C4173"/>
      <c r="D4173" t="inlineStr">
        <is>
          <t>Unmeasured</t>
        </is>
      </c>
      <c r="E4173" t="inlineStr">
        <is>
          <t>Standard Methods for the Examination of Water and Wastewater</t>
        </is>
      </c>
      <c r="F4173"/>
      <c r="G4173"/>
      <c r="H4173"/>
      <c r="I4173"/>
      <c r="J4173"/>
      <c r="K4173"/>
      <c r="L4173" t="inlineStr">
        <is>
          <t>Pimephales promelas</t>
        </is>
      </c>
      <c r="M4173" t="inlineStr">
        <is>
          <t>Fathead Minnow</t>
        </is>
      </c>
      <c r="N4173"/>
      <c r="O4173"/>
      <c r="P4173"/>
      <c r="Q4173"/>
      <c r="R4173"/>
      <c r="S4173"/>
      <c r="T4173"/>
      <c r="U4173"/>
      <c r="V4173" t="inlineStr">
        <is>
          <t>Static</t>
        </is>
      </c>
      <c r="W4173" t="inlineStr">
        <is>
          <t>Fresh water</t>
        </is>
      </c>
      <c r="X4173" t="inlineStr">
        <is>
          <t>Lab</t>
        </is>
      </c>
      <c r="Y4173" t="n">
        <v>4.0</v>
      </c>
      <c r="Z4173" t="inlineStr">
        <is>
          <t>Total</t>
        </is>
      </c>
      <c r="AA4173"/>
      <c r="AB4173"/>
      <c r="AC4173"/>
      <c r="AD4173" t="n">
        <v>10.0</v>
      </c>
      <c r="AE4173"/>
      <c r="AF4173" t="n">
        <v>100.0</v>
      </c>
      <c r="AG4173" t="inlineStr">
        <is>
          <t>AI mg/L</t>
        </is>
      </c>
      <c r="AH4173"/>
      <c r="AI4173"/>
      <c r="AJ4173"/>
      <c r="AK4173"/>
      <c r="AL4173"/>
      <c r="AM4173"/>
      <c r="AN4173"/>
      <c r="AO4173"/>
      <c r="AP4173"/>
      <c r="AQ4173"/>
      <c r="AR4173"/>
      <c r="AS4173"/>
      <c r="AT4173"/>
      <c r="AU4173"/>
      <c r="AV4173"/>
      <c r="AW4173"/>
      <c r="AX4173" t="inlineStr">
        <is>
          <t>Mortality</t>
        </is>
      </c>
      <c r="AY4173" t="inlineStr">
        <is>
          <t>Mortality</t>
        </is>
      </c>
      <c r="AZ4173" t="inlineStr">
        <is>
          <t>LC50</t>
        </is>
      </c>
      <c r="BA4173"/>
      <c r="BB4173" t="n">
        <v>4.0</v>
      </c>
      <c r="BC4173"/>
      <c r="BD4173"/>
      <c r="BE4173"/>
      <c r="BF4173"/>
      <c r="BG4173" t="inlineStr">
        <is>
          <t>Day(s)</t>
        </is>
      </c>
      <c r="BH4173"/>
      <c r="BI4173" t="inlineStr">
        <is>
          <t>DTXSID60165765</t>
        </is>
      </c>
      <c r="BJ4173"/>
      <c r="BK4173"/>
      <c r="BL4173" t="inlineStr">
        <is>
          <t>Acute</t>
        </is>
      </c>
      <c r="BM4173"/>
      <c r="BN4173"/>
      <c r="BO4173"/>
      <c r="BP4173"/>
      <c r="BQ4173"/>
      <c r="BR4173"/>
      <c r="BS4173"/>
      <c r="BT4173" t="inlineStr">
        <is>
          <t>--</t>
        </is>
      </c>
      <c r="BU4173"/>
      <c r="BV4173"/>
      <c r="BW4173"/>
      <c r="BX4173"/>
      <c r="BY4173"/>
      <c r="BZ4173"/>
      <c r="CA4173"/>
      <c r="CB4173"/>
      <c r="CC4173"/>
      <c r="CD4173"/>
      <c r="CE4173"/>
      <c r="CF4173"/>
      <c r="CG4173"/>
      <c r="CH4173"/>
      <c r="CI4173"/>
      <c r="CJ4173" t="inlineStr">
        <is>
          <t xml:space="preserve">SOURCE/MUSKIE HATCHERY, ASBURY, NEW JERSEY//   </t>
        </is>
      </c>
      <c r="CK4173" t="inlineStr">
        <is>
          <t>National Association of Photographic Manufacturers</t>
        </is>
      </c>
      <c r="CL4173" t="n">
        <v>167113.0</v>
      </c>
      <c r="CM4173" t="inlineStr">
        <is>
          <t>Environmental Effect of Photoprocessing Chemicals Vol I and II (557)</t>
        </is>
      </c>
      <c r="CN4173" t="inlineStr">
        <is>
          <t>EPA/OTS Doc. #40-8469216:536 p.</t>
        </is>
      </c>
      <c r="CO4173" t="n">
        <v>1974.0</v>
      </c>
      <c r="CP4173" t="inlineStr">
        <is>
          <t>National Association of Photographic Manufacturers (1974). Environmental Effect of Photoprocessing Chemicals Vol I and II (557). EPA/OTS Doc. #40-8469216, 536 p. ECOREF#:167113</t>
        </is>
      </c>
    </row>
    <row r="4174">
      <c r="A4174" t="n">
        <v>1.549887E7</v>
      </c>
      <c r="B4174" t="inlineStr">
        <is>
          <t>Selenious acid, Sodium salt</t>
        </is>
      </c>
      <c r="C4174"/>
      <c r="D4174" t="inlineStr">
        <is>
          <t>Unmeasured</t>
        </is>
      </c>
      <c r="E4174" t="inlineStr">
        <is>
          <t>Standard Methods for the Examination of Water and Wastewater</t>
        </is>
      </c>
      <c r="F4174"/>
      <c r="G4174"/>
      <c r="H4174"/>
      <c r="I4174"/>
      <c r="J4174"/>
      <c r="K4174"/>
      <c r="L4174" t="inlineStr">
        <is>
          <t>Pimephales promelas</t>
        </is>
      </c>
      <c r="M4174" t="inlineStr">
        <is>
          <t>Fathead Minnow</t>
        </is>
      </c>
      <c r="N4174"/>
      <c r="O4174"/>
      <c r="P4174"/>
      <c r="Q4174"/>
      <c r="R4174"/>
      <c r="S4174"/>
      <c r="T4174"/>
      <c r="U4174"/>
      <c r="V4174" t="inlineStr">
        <is>
          <t>Static</t>
        </is>
      </c>
      <c r="W4174" t="inlineStr">
        <is>
          <t>Fresh water</t>
        </is>
      </c>
      <c r="X4174" t="inlineStr">
        <is>
          <t>Lab</t>
        </is>
      </c>
      <c r="Y4174" t="n">
        <v>6.0</v>
      </c>
      <c r="Z4174" t="inlineStr">
        <is>
          <t>Total</t>
        </is>
      </c>
      <c r="AA4174" t="inlineStr">
        <is>
          <t>&gt;</t>
        </is>
      </c>
      <c r="AB4174" t="n">
        <v>10.0</v>
      </c>
      <c r="AC4174"/>
      <c r="AD4174"/>
      <c r="AE4174"/>
      <c r="AF4174"/>
      <c r="AG4174" t="inlineStr">
        <is>
          <t>AI mg/L</t>
        </is>
      </c>
      <c r="AH4174"/>
      <c r="AI4174"/>
      <c r="AJ4174"/>
      <c r="AK4174"/>
      <c r="AL4174"/>
      <c r="AM4174"/>
      <c r="AN4174"/>
      <c r="AO4174"/>
      <c r="AP4174"/>
      <c r="AQ4174"/>
      <c r="AR4174"/>
      <c r="AS4174"/>
      <c r="AT4174"/>
      <c r="AU4174"/>
      <c r="AV4174"/>
      <c r="AW4174"/>
      <c r="AX4174" t="inlineStr">
        <is>
          <t>Mortality</t>
        </is>
      </c>
      <c r="AY4174" t="inlineStr">
        <is>
          <t>Mortality</t>
        </is>
      </c>
      <c r="AZ4174" t="inlineStr">
        <is>
          <t>LC50</t>
        </is>
      </c>
      <c r="BA4174"/>
      <c r="BB4174" t="n">
        <v>4.0</v>
      </c>
      <c r="BC4174"/>
      <c r="BD4174"/>
      <c r="BE4174"/>
      <c r="BF4174"/>
      <c r="BG4174" t="inlineStr">
        <is>
          <t>Day(s)</t>
        </is>
      </c>
      <c r="BH4174"/>
      <c r="BI4174" t="inlineStr">
        <is>
          <t>DTXSID60165765</t>
        </is>
      </c>
      <c r="BJ4174"/>
      <c r="BK4174"/>
      <c r="BL4174" t="inlineStr">
        <is>
          <t>Acute</t>
        </is>
      </c>
      <c r="BM4174"/>
      <c r="BN4174"/>
      <c r="BO4174"/>
      <c r="BP4174"/>
      <c r="BQ4174"/>
      <c r="BR4174"/>
      <c r="BS4174"/>
      <c r="BT4174" t="inlineStr">
        <is>
          <t>--</t>
        </is>
      </c>
      <c r="BU4174"/>
      <c r="BV4174"/>
      <c r="BW4174"/>
      <c r="BX4174"/>
      <c r="BY4174"/>
      <c r="BZ4174"/>
      <c r="CA4174"/>
      <c r="CB4174"/>
      <c r="CC4174"/>
      <c r="CD4174"/>
      <c r="CE4174"/>
      <c r="CF4174"/>
      <c r="CG4174"/>
      <c r="CH4174"/>
      <c r="CI4174"/>
      <c r="CJ4174" t="inlineStr">
        <is>
          <t xml:space="preserve">SOURCE/MUSKIE HATCHERY, ASBURY, NEW JERSEY//   </t>
        </is>
      </c>
      <c r="CK4174" t="inlineStr">
        <is>
          <t>National Association of Photographic Manufacturers</t>
        </is>
      </c>
      <c r="CL4174" t="n">
        <v>167113.0</v>
      </c>
      <c r="CM4174" t="inlineStr">
        <is>
          <t>Environmental Effect of Photoprocessing Chemicals Vol I and II (557)</t>
        </is>
      </c>
      <c r="CN4174" t="inlineStr">
        <is>
          <t>EPA/OTS Doc. #40-8469216:536 p.</t>
        </is>
      </c>
      <c r="CO4174" t="n">
        <v>1974.0</v>
      </c>
      <c r="CP4174" t="inlineStr">
        <is>
          <t>National Association of Photographic Manufacturers (1974). Environmental Effect of Photoprocessing Chemicals Vol I and II (557). EPA/OTS Doc. #40-8469216, 536 p. ECOREF#:167113</t>
        </is>
      </c>
    </row>
    <row r="4175">
      <c r="A4175" t="n">
        <v>1.5673004E7</v>
      </c>
      <c r="B4175" t="inlineStr">
        <is>
          <t>3,3-Dimethyl-1-butanamine</t>
        </is>
      </c>
      <c r="C4175"/>
      <c r="D4175" t="inlineStr">
        <is>
          <t>Measured</t>
        </is>
      </c>
      <c r="E4175" t="inlineStr">
        <is>
          <t>Not coded</t>
        </is>
      </c>
      <c r="F4175"/>
      <c r="G4175" t="n">
        <v>98.0</v>
      </c>
      <c r="H4175"/>
      <c r="I4175"/>
      <c r="J4175"/>
      <c r="K4175"/>
      <c r="L4175" t="inlineStr">
        <is>
          <t>Pimephales promelas</t>
        </is>
      </c>
      <c r="M4175" t="inlineStr">
        <is>
          <t>Fathead Minnow</t>
        </is>
      </c>
      <c r="N4175"/>
      <c r="O4175"/>
      <c r="P4175" t="n">
        <v>31.0</v>
      </c>
      <c r="Q4175"/>
      <c r="R4175"/>
      <c r="S4175"/>
      <c r="T4175"/>
      <c r="U4175" t="inlineStr">
        <is>
          <t>Day(s)</t>
        </is>
      </c>
      <c r="V4175" t="inlineStr">
        <is>
          <t>Renewal</t>
        </is>
      </c>
      <c r="W4175" t="inlineStr">
        <is>
          <t>Fresh water</t>
        </is>
      </c>
      <c r="X4175" t="inlineStr">
        <is>
          <t>Lab</t>
        </is>
      </c>
      <c r="Y4175"/>
      <c r="Z4175" t="inlineStr">
        <is>
          <t>Active ingredient</t>
        </is>
      </c>
      <c r="AA4175"/>
      <c r="AB4175" t="n">
        <v>602.0</v>
      </c>
      <c r="AC4175"/>
      <c r="AD4175" t="n">
        <v>502.0</v>
      </c>
      <c r="AE4175"/>
      <c r="AF4175" t="n">
        <v>723.0</v>
      </c>
      <c r="AG4175" t="inlineStr">
        <is>
          <t>AI mg/L</t>
        </is>
      </c>
      <c r="AH4175"/>
      <c r="AI4175"/>
      <c r="AJ4175"/>
      <c r="AK4175"/>
      <c r="AL4175"/>
      <c r="AM4175"/>
      <c r="AN4175"/>
      <c r="AO4175"/>
      <c r="AP4175"/>
      <c r="AQ4175"/>
      <c r="AR4175"/>
      <c r="AS4175"/>
      <c r="AT4175"/>
      <c r="AU4175"/>
      <c r="AV4175"/>
      <c r="AW4175"/>
      <c r="AX4175" t="inlineStr">
        <is>
          <t>Mortality</t>
        </is>
      </c>
      <c r="AY4175" t="inlineStr">
        <is>
          <t>Mortality</t>
        </is>
      </c>
      <c r="AZ4175" t="inlineStr">
        <is>
          <t>LC50</t>
        </is>
      </c>
      <c r="BA4175"/>
      <c r="BB4175" t="n">
        <v>4.0</v>
      </c>
      <c r="BC4175"/>
      <c r="BD4175"/>
      <c r="BE4175"/>
      <c r="BF4175"/>
      <c r="BG4175" t="inlineStr">
        <is>
          <t>Day(s)</t>
        </is>
      </c>
      <c r="BH4175" t="inlineStr">
        <is>
          <t>Pure</t>
        </is>
      </c>
      <c r="BI4175" t="inlineStr">
        <is>
          <t>DTXSID8075091</t>
        </is>
      </c>
      <c r="BJ4175"/>
      <c r="BK4175"/>
      <c r="BL4175"/>
      <c r="BM4175"/>
      <c r="BN4175"/>
      <c r="BO4175"/>
      <c r="BP4175"/>
      <c r="BQ4175"/>
      <c r="BR4175"/>
      <c r="BS4175"/>
      <c r="BT4175" t="inlineStr">
        <is>
          <t>--</t>
        </is>
      </c>
      <c r="BU4175"/>
      <c r="BV4175"/>
      <c r="BW4175"/>
      <c r="BX4175"/>
      <c r="BY4175"/>
      <c r="BZ4175"/>
      <c r="CA4175"/>
      <c r="CB4175"/>
      <c r="CC4175"/>
      <c r="CD4175"/>
      <c r="CE4175"/>
      <c r="CF4175"/>
      <c r="CG4175"/>
      <c r="CH4175"/>
      <c r="CI4175"/>
      <c r="CJ4175"/>
      <c r="CK4175" t="inlineStr">
        <is>
          <t>Geiger,D.L., D.J. Call, and L.T. Brooke</t>
        </is>
      </c>
      <c r="CL4175" t="n">
        <v>12859.0</v>
      </c>
      <c r="CM4175" t="inlineStr">
        <is>
          <t>Acute Toxicities of Organic Chemicals to Fathead Minnows (Pimephales promelas) Volume IV</t>
        </is>
      </c>
      <c r="CN4175" t="inlineStr">
        <is>
          <t>Center for Lake Superior Environmental Studies, University of Wisconsin, Superior, WI4:355 p.</t>
        </is>
      </c>
      <c r="CO4175" t="n">
        <v>1988.0</v>
      </c>
      <c r="CP4175" t="inlineStr">
        <is>
          <t>Geiger,D.L., D.J. Call, and L.T. Brooke (1988). Acute Toxicities of Organic Chemicals to Fathead Minnows (Pimephales promelas) Volume IV. Center for Lake Superior Environmental Studies, University of Wisconsin, Superior, WI, 4, 355 p. ECOREF#:12859</t>
        </is>
      </c>
    </row>
    <row r="4176">
      <c r="A4176" t="n">
        <v>1.5708415E7</v>
      </c>
      <c r="B4176" t="inlineStr">
        <is>
          <t>[[N,N'-1,2-Ethanediylbis[N-[(carboxy-kappaO)methyl]glycinato-kappaN,kappaO]](4-)]-(OC-6-21)-ferrate(1-) sodium</t>
        </is>
      </c>
      <c r="C4176" t="inlineStr">
        <is>
          <t>Reagent Grade, Purissium, Purum, Puriss, Puris, Reinst</t>
        </is>
      </c>
      <c r="D4176" t="inlineStr">
        <is>
          <t>Unmeasured</t>
        </is>
      </c>
      <c r="E4176" t="inlineStr">
        <is>
          <t>Not reported</t>
        </is>
      </c>
      <c r="F4176"/>
      <c r="G4176"/>
      <c r="H4176"/>
      <c r="I4176"/>
      <c r="J4176"/>
      <c r="K4176"/>
      <c r="L4176" t="inlineStr">
        <is>
          <t>Pimephales promelas</t>
        </is>
      </c>
      <c r="M4176" t="inlineStr">
        <is>
          <t>Fathead Minnow</t>
        </is>
      </c>
      <c r="N4176" t="inlineStr">
        <is>
          <t>Juvenile</t>
        </is>
      </c>
      <c r="O4176"/>
      <c r="P4176"/>
      <c r="Q4176"/>
      <c r="R4176"/>
      <c r="S4176"/>
      <c r="T4176"/>
      <c r="U4176"/>
      <c r="V4176" t="inlineStr">
        <is>
          <t>Static</t>
        </is>
      </c>
      <c r="W4176" t="inlineStr">
        <is>
          <t>Fresh water</t>
        </is>
      </c>
      <c r="X4176" t="inlineStr">
        <is>
          <t>Lab</t>
        </is>
      </c>
      <c r="Y4176" t="n">
        <v>5.0</v>
      </c>
      <c r="Z4176" t="inlineStr">
        <is>
          <t>Total</t>
        </is>
      </c>
      <c r="AA4176" t="inlineStr">
        <is>
          <t>&gt;</t>
        </is>
      </c>
      <c r="AB4176" t="n">
        <v>100.0</v>
      </c>
      <c r="AC4176"/>
      <c r="AD4176"/>
      <c r="AE4176"/>
      <c r="AF4176"/>
      <c r="AG4176" t="inlineStr">
        <is>
          <t>AI mg/L</t>
        </is>
      </c>
      <c r="AH4176"/>
      <c r="AI4176"/>
      <c r="AJ4176"/>
      <c r="AK4176"/>
      <c r="AL4176"/>
      <c r="AM4176"/>
      <c r="AN4176"/>
      <c r="AO4176"/>
      <c r="AP4176"/>
      <c r="AQ4176"/>
      <c r="AR4176"/>
      <c r="AS4176"/>
      <c r="AT4176"/>
      <c r="AU4176"/>
      <c r="AV4176"/>
      <c r="AW4176"/>
      <c r="AX4176" t="inlineStr">
        <is>
          <t>Mortality</t>
        </is>
      </c>
      <c r="AY4176" t="inlineStr">
        <is>
          <t>Mortality</t>
        </is>
      </c>
      <c r="AZ4176" t="inlineStr">
        <is>
          <t>LC50</t>
        </is>
      </c>
      <c r="BA4176"/>
      <c r="BB4176" t="n">
        <v>4.0</v>
      </c>
      <c r="BC4176"/>
      <c r="BD4176"/>
      <c r="BE4176"/>
      <c r="BF4176"/>
      <c r="BG4176" t="inlineStr">
        <is>
          <t>Day(s)</t>
        </is>
      </c>
      <c r="BH4176"/>
      <c r="BI4176" t="inlineStr">
        <is>
          <t>DTXSID5027774</t>
        </is>
      </c>
      <c r="BJ4176" t="inlineStr">
        <is>
          <t>10.1002/etc.5620050908</t>
        </is>
      </c>
      <c r="BK4176"/>
      <c r="BL4176" t="inlineStr">
        <is>
          <t>Acute</t>
        </is>
      </c>
      <c r="BM4176"/>
      <c r="BN4176"/>
      <c r="BO4176"/>
      <c r="BP4176"/>
      <c r="BQ4176"/>
      <c r="BR4176"/>
      <c r="BS4176"/>
      <c r="BT4176" t="inlineStr">
        <is>
          <t>--</t>
        </is>
      </c>
      <c r="BU4176"/>
      <c r="BV4176"/>
      <c r="BW4176"/>
      <c r="BX4176"/>
      <c r="BY4176"/>
      <c r="BZ4176"/>
      <c r="CA4176"/>
      <c r="CB4176"/>
      <c r="CC4176"/>
      <c r="CD4176"/>
      <c r="CE4176"/>
      <c r="CF4176"/>
      <c r="CG4176"/>
      <c r="CH4176"/>
      <c r="CI4176"/>
      <c r="CJ4176"/>
      <c r="CK4176" t="inlineStr">
        <is>
          <t>Ewell,W.S., J.W. Gorsuch, R.O. Kringle, K.A. Robillard, and R.C. Spiegel</t>
        </is>
      </c>
      <c r="CL4176" t="n">
        <v>11951.0</v>
      </c>
      <c r="CM4176" t="inlineStr">
        <is>
          <t>Simultaneous Evaluation of the Acute Effects of Chemicals on Seven Aquatic Species</t>
        </is>
      </c>
      <c r="CN4176" t="inlineStr">
        <is>
          <t>Environ. Toxicol. Chem.5(9): 831-840</t>
        </is>
      </c>
      <c r="CO4176" t="n">
        <v>1986.0</v>
      </c>
      <c r="CP4176" t="inlineStr">
        <is>
          <t>Ewell,W.S., J.W. Gorsuch, R.O. Kringle, K.A. Robillard, and R.C. Spiegel (1986). Simultaneous Evaluation of the Acute Effects of Chemicals on Seven Aquatic Species. Environ. Toxicol. Chem., 5, (9), 831-840. doi:10.1002/etc.5620050908. ECOREF#:11951</t>
        </is>
      </c>
    </row>
    <row r="4177">
      <c r="A4177" t="n">
        <v>1.5708415E7</v>
      </c>
      <c r="B4177" t="inlineStr">
        <is>
          <t>[[N,N'-1,2-Ethanediylbis[N-[(carboxy-kappaO)methyl]glycinato-kappaN,kappaO]](4-)]-(OC-6-21)-ferrate(1-) sodium</t>
        </is>
      </c>
      <c r="C4177" t="inlineStr">
        <is>
          <t>Reagent Grade, Purissium, Purum, Puriss, Puris, Reinst</t>
        </is>
      </c>
      <c r="D4177" t="inlineStr">
        <is>
          <t>Unmeasured</t>
        </is>
      </c>
      <c r="E4177" t="inlineStr">
        <is>
          <t>Not reported</t>
        </is>
      </c>
      <c r="F4177"/>
      <c r="G4177"/>
      <c r="H4177"/>
      <c r="I4177"/>
      <c r="J4177"/>
      <c r="K4177"/>
      <c r="L4177" t="inlineStr">
        <is>
          <t>Pimephales promelas</t>
        </is>
      </c>
      <c r="M4177" t="inlineStr">
        <is>
          <t>Fathead Minnow</t>
        </is>
      </c>
      <c r="N4177" t="inlineStr">
        <is>
          <t>Juvenile</t>
        </is>
      </c>
      <c r="O4177"/>
      <c r="P4177"/>
      <c r="Q4177"/>
      <c r="R4177"/>
      <c r="S4177"/>
      <c r="T4177"/>
      <c r="U4177"/>
      <c r="V4177" t="inlineStr">
        <is>
          <t>Static</t>
        </is>
      </c>
      <c r="W4177" t="inlineStr">
        <is>
          <t>Fresh water</t>
        </is>
      </c>
      <c r="X4177" t="inlineStr">
        <is>
          <t>Lab</t>
        </is>
      </c>
      <c r="Y4177" t="n">
        <v>5.0</v>
      </c>
      <c r="Z4177" t="inlineStr">
        <is>
          <t>Total</t>
        </is>
      </c>
      <c r="AA4177" t="inlineStr">
        <is>
          <t>&gt;=</t>
        </is>
      </c>
      <c r="AB4177" t="n">
        <v>100.0</v>
      </c>
      <c r="AC4177"/>
      <c r="AD4177"/>
      <c r="AE4177"/>
      <c r="AF4177"/>
      <c r="AG4177" t="inlineStr">
        <is>
          <t>AI mg/L</t>
        </is>
      </c>
      <c r="AH4177"/>
      <c r="AI4177"/>
      <c r="AJ4177"/>
      <c r="AK4177"/>
      <c r="AL4177"/>
      <c r="AM4177"/>
      <c r="AN4177"/>
      <c r="AO4177"/>
      <c r="AP4177"/>
      <c r="AQ4177"/>
      <c r="AR4177"/>
      <c r="AS4177"/>
      <c r="AT4177"/>
      <c r="AU4177"/>
      <c r="AV4177"/>
      <c r="AW4177"/>
      <c r="AX4177" t="inlineStr">
        <is>
          <t>Mortality</t>
        </is>
      </c>
      <c r="AY4177" t="inlineStr">
        <is>
          <t>Mortality</t>
        </is>
      </c>
      <c r="AZ4177" t="inlineStr">
        <is>
          <t>LC50</t>
        </is>
      </c>
      <c r="BA4177"/>
      <c r="BB4177" t="n">
        <v>4.0</v>
      </c>
      <c r="BC4177"/>
      <c r="BD4177"/>
      <c r="BE4177"/>
      <c r="BF4177"/>
      <c r="BG4177" t="inlineStr">
        <is>
          <t>Day(s)</t>
        </is>
      </c>
      <c r="BH4177"/>
      <c r="BI4177" t="inlineStr">
        <is>
          <t>DTXSID5027774</t>
        </is>
      </c>
      <c r="BJ4177" t="inlineStr">
        <is>
          <t>10.1002/etc.5620050908</t>
        </is>
      </c>
      <c r="BK4177"/>
      <c r="BL4177" t="inlineStr">
        <is>
          <t>Acute</t>
        </is>
      </c>
      <c r="BM4177"/>
      <c r="BN4177"/>
      <c r="BO4177"/>
      <c r="BP4177"/>
      <c r="BQ4177"/>
      <c r="BR4177"/>
      <c r="BS4177"/>
      <c r="BT4177" t="inlineStr">
        <is>
          <t>--</t>
        </is>
      </c>
      <c r="BU4177"/>
      <c r="BV4177"/>
      <c r="BW4177"/>
      <c r="BX4177"/>
      <c r="BY4177"/>
      <c r="BZ4177"/>
      <c r="CA4177"/>
      <c r="CB4177"/>
      <c r="CC4177"/>
      <c r="CD4177"/>
      <c r="CE4177"/>
      <c r="CF4177"/>
      <c r="CG4177"/>
      <c r="CH4177"/>
      <c r="CI4177"/>
      <c r="CJ4177"/>
      <c r="CK4177" t="inlineStr">
        <is>
          <t>Ewell,W.S., J.W. Gorsuch, R.O. Kringle, K.A. Robillard, and R.C. Spiegel</t>
        </is>
      </c>
      <c r="CL4177" t="n">
        <v>11951.0</v>
      </c>
      <c r="CM4177" t="inlineStr">
        <is>
          <t>Simultaneous Evaluation of the Acute Effects of Chemicals on Seven Aquatic Species</t>
        </is>
      </c>
      <c r="CN4177" t="inlineStr">
        <is>
          <t>Environ. Toxicol. Chem.5(9): 831-840</t>
        </is>
      </c>
      <c r="CO4177" t="n">
        <v>1986.0</v>
      </c>
      <c r="CP4177" t="inlineStr">
        <is>
          <t>Ewell,W.S., J.W. Gorsuch, R.O. Kringle, K.A. Robillard, and R.C. Spiegel (1986). Simultaneous Evaluation of the Acute Effects of Chemicals on Seven Aquatic Species. Environ. Toxicol. Chem., 5, (9), 831-840. doi:10.1002/etc.5620050908. ECOREF#:11951</t>
        </is>
      </c>
    </row>
    <row r="4178">
      <c r="A4178" t="n">
        <v>1.5922788E7</v>
      </c>
      <c r="B4178" t="inlineStr">
        <is>
          <t>1-Hydroxy-2(1H)pyridinethione, Sodium salt</t>
        </is>
      </c>
      <c r="C4178"/>
      <c r="D4178" t="inlineStr">
        <is>
          <t>Not coded</t>
        </is>
      </c>
      <c r="E4178" t="inlineStr">
        <is>
          <t>United States Environmental Protection Agency</t>
        </is>
      </c>
      <c r="F4178"/>
      <c r="G4178" t="n">
        <v>40.0</v>
      </c>
      <c r="H4178"/>
      <c r="I4178"/>
      <c r="J4178"/>
      <c r="K4178"/>
      <c r="L4178" t="inlineStr">
        <is>
          <t>Pimephales promelas</t>
        </is>
      </c>
      <c r="M4178" t="inlineStr">
        <is>
          <t>Fathead Minnow</t>
        </is>
      </c>
      <c r="N4178"/>
      <c r="O4178"/>
      <c r="P4178"/>
      <c r="Q4178"/>
      <c r="R4178"/>
      <c r="S4178"/>
      <c r="T4178"/>
      <c r="U4178"/>
      <c r="V4178" t="inlineStr">
        <is>
          <t>Static</t>
        </is>
      </c>
      <c r="W4178" t="inlineStr">
        <is>
          <t>Fresh water</t>
        </is>
      </c>
      <c r="X4178" t="inlineStr">
        <is>
          <t>Lab</t>
        </is>
      </c>
      <c r="Y4178"/>
      <c r="Z4178" t="inlineStr">
        <is>
          <t>Formulation</t>
        </is>
      </c>
      <c r="AA4178"/>
      <c r="AB4178" t="n">
        <v>0.0028</v>
      </c>
      <c r="AC4178"/>
      <c r="AD4178"/>
      <c r="AE4178"/>
      <c r="AF4178"/>
      <c r="AG4178" t="inlineStr">
        <is>
          <t>AI mg/L</t>
        </is>
      </c>
      <c r="AH4178"/>
      <c r="AI4178"/>
      <c r="AJ4178"/>
      <c r="AK4178"/>
      <c r="AL4178"/>
      <c r="AM4178"/>
      <c r="AN4178"/>
      <c r="AO4178"/>
      <c r="AP4178"/>
      <c r="AQ4178"/>
      <c r="AR4178"/>
      <c r="AS4178"/>
      <c r="AT4178"/>
      <c r="AU4178"/>
      <c r="AV4178"/>
      <c r="AW4178"/>
      <c r="AX4178" t="inlineStr">
        <is>
          <t>Mortality</t>
        </is>
      </c>
      <c r="AY4178" t="inlineStr">
        <is>
          <t>Mortality</t>
        </is>
      </c>
      <c r="AZ4178" t="inlineStr">
        <is>
          <t>LC50</t>
        </is>
      </c>
      <c r="BA4178"/>
      <c r="BB4178" t="n">
        <v>4.0</v>
      </c>
      <c r="BC4178"/>
      <c r="BD4178"/>
      <c r="BE4178"/>
      <c r="BF4178"/>
      <c r="BG4178" t="inlineStr">
        <is>
          <t>Day(s)</t>
        </is>
      </c>
      <c r="BH4178"/>
      <c r="BI4178" t="inlineStr">
        <is>
          <t>DTXSID6034920</t>
        </is>
      </c>
      <c r="BJ4178"/>
      <c r="BK4178"/>
      <c r="BL4178" t="inlineStr">
        <is>
          <t>Acute</t>
        </is>
      </c>
      <c r="BM4178"/>
      <c r="BN4178"/>
      <c r="BO4178"/>
      <c r="BP4178"/>
      <c r="BQ4178"/>
      <c r="BR4178"/>
      <c r="BS4178"/>
      <c r="BT4178" t="inlineStr">
        <is>
          <t>--</t>
        </is>
      </c>
      <c r="BU4178"/>
      <c r="BV4178"/>
      <c r="BW4178"/>
      <c r="BX4178"/>
      <c r="BY4178"/>
      <c r="BZ4178"/>
      <c r="CA4178"/>
      <c r="CB4178"/>
      <c r="CC4178"/>
      <c r="CD4178"/>
      <c r="CE4178"/>
      <c r="CF4178"/>
      <c r="CG4178"/>
      <c r="CH4178"/>
      <c r="CI4178"/>
      <c r="CJ4178" t="inlineStr">
        <is>
          <t xml:space="preserve">CONTR/STD METHODS USED//   </t>
        </is>
      </c>
      <c r="CK4178" t="inlineStr">
        <is>
          <t>U.S. Environmental Protection Agency</t>
        </is>
      </c>
      <c r="CL4178" t="n">
        <v>344.0</v>
      </c>
      <c r="CM4178" t="inlineStr">
        <is>
          <t>Pesticide Ecotoxicity Database (Formerly: Environmental Effects Database (EEDB))</t>
        </is>
      </c>
      <c r="CN4178" t="inlineStr">
        <is>
          <t>Environmental Fate and Effects Division, U.S.EPA, Washington, D.C.:</t>
        </is>
      </c>
      <c r="CO4178" t="n">
        <v>1992.0</v>
      </c>
      <c r="CP4178" t="inlineStr">
        <is>
          <t>U.S. Environmental Protection Agency (1992). Pesticide Ecotoxicity Database (Formerly: Environmental Effects Database (EEDB)). Environmental Fate and Effects Division, U.S.EPA, Washington, D.C., ECOREF#:344</t>
        </is>
      </c>
    </row>
    <row r="4179">
      <c r="A4179" t="n">
        <v>1.5972608E7</v>
      </c>
      <c r="B4179" t="inlineStr">
        <is>
          <t>2-Chloro-N-(2,6-diethylphenyl)-N-(methoxymethyl)acetamide</t>
        </is>
      </c>
      <c r="C4179"/>
      <c r="D4179" t="inlineStr">
        <is>
          <t>Measured</t>
        </is>
      </c>
      <c r="E4179" t="inlineStr">
        <is>
          <t>Not reported</t>
        </is>
      </c>
      <c r="F4179"/>
      <c r="G4179" t="n">
        <v>92.6</v>
      </c>
      <c r="H4179"/>
      <c r="I4179"/>
      <c r="J4179"/>
      <c r="K4179"/>
      <c r="L4179" t="inlineStr">
        <is>
          <t>Pimephales promelas</t>
        </is>
      </c>
      <c r="M4179" t="inlineStr">
        <is>
          <t>Fathead Minnow</t>
        </is>
      </c>
      <c r="N4179"/>
      <c r="O4179"/>
      <c r="P4179" t="n">
        <v>30.0</v>
      </c>
      <c r="Q4179"/>
      <c r="R4179"/>
      <c r="S4179"/>
      <c r="T4179"/>
      <c r="U4179" t="inlineStr">
        <is>
          <t>Day(s)</t>
        </is>
      </c>
      <c r="V4179" t="inlineStr">
        <is>
          <t>Flow-through</t>
        </is>
      </c>
      <c r="W4179" t="inlineStr">
        <is>
          <t>Fresh water</t>
        </is>
      </c>
      <c r="X4179" t="inlineStr">
        <is>
          <t>Lab</t>
        </is>
      </c>
      <c r="Y4179"/>
      <c r="Z4179" t="inlineStr">
        <is>
          <t>Active ingredient</t>
        </is>
      </c>
      <c r="AA4179"/>
      <c r="AB4179" t="n">
        <v>5.0</v>
      </c>
      <c r="AC4179"/>
      <c r="AD4179" t="n">
        <v>4.5</v>
      </c>
      <c r="AE4179"/>
      <c r="AF4179" t="n">
        <v>5.6</v>
      </c>
      <c r="AG4179" t="inlineStr">
        <is>
          <t>AI mg/L</t>
        </is>
      </c>
      <c r="AH4179"/>
      <c r="AI4179"/>
      <c r="AJ4179"/>
      <c r="AK4179"/>
      <c r="AL4179"/>
      <c r="AM4179"/>
      <c r="AN4179"/>
      <c r="AO4179"/>
      <c r="AP4179"/>
      <c r="AQ4179"/>
      <c r="AR4179"/>
      <c r="AS4179"/>
      <c r="AT4179"/>
      <c r="AU4179"/>
      <c r="AV4179"/>
      <c r="AW4179"/>
      <c r="AX4179" t="inlineStr">
        <is>
          <t>Mortality</t>
        </is>
      </c>
      <c r="AY4179" t="inlineStr">
        <is>
          <t>Mortality</t>
        </is>
      </c>
      <c r="AZ4179" t="inlineStr">
        <is>
          <t>LC50</t>
        </is>
      </c>
      <c r="BA4179"/>
      <c r="BB4179" t="n">
        <v>4.0</v>
      </c>
      <c r="BC4179"/>
      <c r="BD4179"/>
      <c r="BE4179"/>
      <c r="BF4179"/>
      <c r="BG4179" t="inlineStr">
        <is>
          <t>Day(s)</t>
        </is>
      </c>
      <c r="BH4179"/>
      <c r="BI4179" t="inlineStr">
        <is>
          <t>DTXSID1022265</t>
        </is>
      </c>
      <c r="BJ4179"/>
      <c r="BK4179"/>
      <c r="BL4179" t="inlineStr">
        <is>
          <t>Acute</t>
        </is>
      </c>
      <c r="BM4179"/>
      <c r="BN4179"/>
      <c r="BO4179"/>
      <c r="BP4179"/>
      <c r="BQ4179"/>
      <c r="BR4179"/>
      <c r="BS4179"/>
      <c r="BT4179" t="inlineStr">
        <is>
          <t>--</t>
        </is>
      </c>
      <c r="BU4179"/>
      <c r="BV4179"/>
      <c r="BW4179"/>
      <c r="BX4179"/>
      <c r="BY4179"/>
      <c r="BZ4179"/>
      <c r="CA4179"/>
      <c r="CB4179"/>
      <c r="CC4179"/>
      <c r="CD4179"/>
      <c r="CE4179"/>
      <c r="CF4179"/>
      <c r="CG4179"/>
      <c r="CH4179"/>
      <c r="CI4179"/>
      <c r="CJ4179" t="inlineStr">
        <is>
          <t xml:space="preserve">SOURCE/FROM US EPA ENVIRONMENTAL RESEARCH LABORATORY-DULUTH AND THE UNIVERSITY OF WISCONSIN-SUPERIOR CAMPUS//MEDIA/LAKE SUPERIOR WATER OR DECHLORINATED WATER//   </t>
        </is>
      </c>
      <c r="CK4179" t="inlineStr">
        <is>
          <t>Geiger,D.L., S.H. Poirier, L.T. Brooke, and D.J. Call</t>
        </is>
      </c>
      <c r="CL4179" t="n">
        <v>12858.0</v>
      </c>
      <c r="CM4179" t="inlineStr">
        <is>
          <t>Acute Toxicities of Organic Chemicals to Fathead Minnows (Pimephales promelas) Volume III</t>
        </is>
      </c>
      <c r="CN4179" t="inlineStr">
        <is>
          <t>Center for Lake Superior Environmental Studies, University of Wisconsin, Superior, WI:328 p.</t>
        </is>
      </c>
      <c r="CO4179" t="n">
        <v>1986.0</v>
      </c>
      <c r="CP4179" t="inlineStr">
        <is>
          <t>Geiger,D.L., S.H. Poirier, L.T. Brooke, and D.J. Call (1986). Acute Toxicities of Organic Chemicals to Fathead Minnows (Pimephales promelas) Volume III. Center for Lake Superior Environmental Studies, University of Wisconsin, Superior, WI, 328 p. ECOREF#:12858</t>
        </is>
      </c>
    </row>
    <row r="4180">
      <c r="A4180" t="n">
        <v>1.5972608E7</v>
      </c>
      <c r="B4180" t="inlineStr">
        <is>
          <t>2-Chloro-N-(2,6-diethylphenyl)-N-(methoxymethyl)acetamide</t>
        </is>
      </c>
      <c r="C4180"/>
      <c r="D4180" t="inlineStr">
        <is>
          <t>Measured</t>
        </is>
      </c>
      <c r="E4180" t="inlineStr">
        <is>
          <t>Not coded</t>
        </is>
      </c>
      <c r="F4180" t="inlineStr">
        <is>
          <t>&gt;=</t>
        </is>
      </c>
      <c r="G4180" t="n">
        <v>95.0</v>
      </c>
      <c r="H4180"/>
      <c r="I4180"/>
      <c r="J4180"/>
      <c r="K4180"/>
      <c r="L4180" t="inlineStr">
        <is>
          <t>Pimephales promelas</t>
        </is>
      </c>
      <c r="M4180" t="inlineStr">
        <is>
          <t>Fathead Minnow</t>
        </is>
      </c>
      <c r="N4180" t="inlineStr">
        <is>
          <t>Juvenile</t>
        </is>
      </c>
      <c r="O4180"/>
      <c r="P4180"/>
      <c r="Q4180"/>
      <c r="R4180" t="n">
        <v>26.0</v>
      </c>
      <c r="S4180"/>
      <c r="T4180" t="n">
        <v>34.0</v>
      </c>
      <c r="U4180" t="inlineStr">
        <is>
          <t>Day(s)</t>
        </is>
      </c>
      <c r="V4180" t="inlineStr">
        <is>
          <t>Flow-through</t>
        </is>
      </c>
      <c r="W4180" t="inlineStr">
        <is>
          <t>Fresh water</t>
        </is>
      </c>
      <c r="X4180" t="inlineStr">
        <is>
          <t>Lab</t>
        </is>
      </c>
      <c r="Y4180"/>
      <c r="Z4180" t="inlineStr">
        <is>
          <t>Active ingredient</t>
        </is>
      </c>
      <c r="AA4180"/>
      <c r="AB4180" t="n">
        <v>5.0</v>
      </c>
      <c r="AC4180"/>
      <c r="AD4180"/>
      <c r="AE4180"/>
      <c r="AF4180"/>
      <c r="AG4180" t="inlineStr">
        <is>
          <t>AI mg/L</t>
        </is>
      </c>
      <c r="AH4180"/>
      <c r="AI4180"/>
      <c r="AJ4180"/>
      <c r="AK4180"/>
      <c r="AL4180"/>
      <c r="AM4180"/>
      <c r="AN4180"/>
      <c r="AO4180"/>
      <c r="AP4180"/>
      <c r="AQ4180"/>
      <c r="AR4180"/>
      <c r="AS4180"/>
      <c r="AT4180"/>
      <c r="AU4180"/>
      <c r="AV4180"/>
      <c r="AW4180"/>
      <c r="AX4180" t="inlineStr">
        <is>
          <t>Mortality</t>
        </is>
      </c>
      <c r="AY4180" t="inlineStr">
        <is>
          <t>Mortality</t>
        </is>
      </c>
      <c r="AZ4180" t="inlineStr">
        <is>
          <t>LC50</t>
        </is>
      </c>
      <c r="BA4180"/>
      <c r="BB4180" t="n">
        <v>4.0</v>
      </c>
      <c r="BC4180"/>
      <c r="BD4180"/>
      <c r="BE4180"/>
      <c r="BF4180"/>
      <c r="BG4180" t="inlineStr">
        <is>
          <t>Day(s)</t>
        </is>
      </c>
      <c r="BH4180" t="inlineStr">
        <is>
          <t>Pure</t>
        </is>
      </c>
      <c r="BI4180" t="inlineStr">
        <is>
          <t>DTXSID1022265</t>
        </is>
      </c>
      <c r="BJ4180" t="inlineStr">
        <is>
          <t>10.1002/etc.5620140920</t>
        </is>
      </c>
      <c r="BK4180"/>
      <c r="BL4180"/>
      <c r="BM4180"/>
      <c r="BN4180"/>
      <c r="BO4180"/>
      <c r="BP4180"/>
      <c r="BQ4180"/>
      <c r="BR4180"/>
      <c r="BS4180"/>
      <c r="BT4180" t="inlineStr">
        <is>
          <t>--</t>
        </is>
      </c>
      <c r="BU4180"/>
      <c r="BV4180"/>
      <c r="BW4180"/>
      <c r="BX4180"/>
      <c r="BY4180"/>
      <c r="BZ4180"/>
      <c r="CA4180"/>
      <c r="CB4180"/>
      <c r="CC4180"/>
      <c r="CD4180"/>
      <c r="CE4180"/>
      <c r="CF4180"/>
      <c r="CG4180"/>
      <c r="CH4180"/>
      <c r="CI4180"/>
      <c r="CJ4180"/>
      <c r="CK4180" t="inlineStr">
        <is>
          <t>Broderius,S.J., M.D. Kahl, and M.D. Hoglund</t>
        </is>
      </c>
      <c r="CL4180" t="n">
        <v>15031.0</v>
      </c>
      <c r="CM4180" t="inlineStr">
        <is>
          <t>Use of Joint Toxic Response to Define the Primary Mode of Toxic Action for Diverse Industrial Organic Chemicals</t>
        </is>
      </c>
      <c r="CN4180" t="inlineStr">
        <is>
          <t>Environ. Toxicol. Chem.14(9): 1591-1605</t>
        </is>
      </c>
      <c r="CO4180" t="n">
        <v>1995.0</v>
      </c>
      <c r="CP4180" t="inlineStr">
        <is>
          <t>Broderius,S.J., M.D. Kahl, and M.D. Hoglund (1995). Use of Joint Toxic Response to Define the Primary Mode of Toxic Action for Diverse Industrial Organic Chemicals. Environ. Toxicol. Chem., 14, (9), 1591-1605. doi:10.1002/etc.5620140920. ECOREF#:15031</t>
        </is>
      </c>
    </row>
    <row r="4181">
      <c r="A4181" t="n">
        <v>1.5972608E7</v>
      </c>
      <c r="B4181" t="inlineStr">
        <is>
          <t>2-Chloro-N-(2,6-diethylphenyl)-N-(methoxymethyl)acetamide</t>
        </is>
      </c>
      <c r="C4181" t="inlineStr">
        <is>
          <t>Technical grade, technical product, technical formulation</t>
        </is>
      </c>
      <c r="D4181" t="inlineStr">
        <is>
          <t>Measured</t>
        </is>
      </c>
      <c r="E4181" t="inlineStr">
        <is>
          <t>Not coded</t>
        </is>
      </c>
      <c r="F4181"/>
      <c r="G4181" t="n">
        <v>92.6</v>
      </c>
      <c r="H4181"/>
      <c r="I4181"/>
      <c r="J4181"/>
      <c r="K4181"/>
      <c r="L4181" t="inlineStr">
        <is>
          <t>Pimephales promelas</t>
        </is>
      </c>
      <c r="M4181" t="inlineStr">
        <is>
          <t>Fathead Minnow</t>
        </is>
      </c>
      <c r="N4181"/>
      <c r="O4181"/>
      <c r="P4181" t="n">
        <v>30.0</v>
      </c>
      <c r="Q4181"/>
      <c r="R4181"/>
      <c r="S4181"/>
      <c r="T4181"/>
      <c r="U4181" t="inlineStr">
        <is>
          <t>Day(s)</t>
        </is>
      </c>
      <c r="V4181" t="inlineStr">
        <is>
          <t>Flow-through</t>
        </is>
      </c>
      <c r="W4181" t="inlineStr">
        <is>
          <t>Fresh water</t>
        </is>
      </c>
      <c r="X4181" t="inlineStr">
        <is>
          <t>Lab</t>
        </is>
      </c>
      <c r="Y4181" t="n">
        <v>6.0</v>
      </c>
      <c r="Z4181" t="inlineStr">
        <is>
          <t>Active ingredient</t>
        </is>
      </c>
      <c r="AA4181"/>
      <c r="AB4181" t="n">
        <v>5.0</v>
      </c>
      <c r="AC4181"/>
      <c r="AD4181" t="n">
        <v>4.5</v>
      </c>
      <c r="AE4181"/>
      <c r="AF4181" t="n">
        <v>5.6</v>
      </c>
      <c r="AG4181" t="inlineStr">
        <is>
          <t>AI mg/L</t>
        </is>
      </c>
      <c r="AH4181"/>
      <c r="AI4181"/>
      <c r="AJ4181"/>
      <c r="AK4181"/>
      <c r="AL4181"/>
      <c r="AM4181"/>
      <c r="AN4181"/>
      <c r="AO4181"/>
      <c r="AP4181"/>
      <c r="AQ4181"/>
      <c r="AR4181"/>
      <c r="AS4181"/>
      <c r="AT4181"/>
      <c r="AU4181"/>
      <c r="AV4181"/>
      <c r="AW4181"/>
      <c r="AX4181" t="inlineStr">
        <is>
          <t>Mortality</t>
        </is>
      </c>
      <c r="AY4181" t="inlineStr">
        <is>
          <t>Mortality</t>
        </is>
      </c>
      <c r="AZ4181" t="inlineStr">
        <is>
          <t>LC50</t>
        </is>
      </c>
      <c r="BA4181"/>
      <c r="BB4181" t="n">
        <v>4.0</v>
      </c>
      <c r="BC4181"/>
      <c r="BD4181"/>
      <c r="BE4181"/>
      <c r="BF4181"/>
      <c r="BG4181" t="inlineStr">
        <is>
          <t>Day(s)</t>
        </is>
      </c>
      <c r="BH4181" t="inlineStr">
        <is>
          <t>Pure</t>
        </is>
      </c>
      <c r="BI4181" t="inlineStr">
        <is>
          <t>DTXSID1022265</t>
        </is>
      </c>
      <c r="BJ4181" t="inlineStr">
        <is>
          <t>10.2134/jeq1984.00472425001300030033x</t>
        </is>
      </c>
      <c r="BK4181"/>
      <c r="BL4181"/>
      <c r="BM4181"/>
      <c r="BN4181"/>
      <c r="BO4181"/>
      <c r="BP4181"/>
      <c r="BQ4181"/>
      <c r="BR4181"/>
      <c r="BS4181"/>
      <c r="BT4181" t="inlineStr">
        <is>
          <t>--</t>
        </is>
      </c>
      <c r="BU4181"/>
      <c r="BV4181"/>
      <c r="BW4181"/>
      <c r="BX4181"/>
      <c r="BY4181"/>
      <c r="BZ4181"/>
      <c r="CA4181"/>
      <c r="CB4181"/>
      <c r="CC4181"/>
      <c r="CD4181"/>
      <c r="CE4181"/>
      <c r="CF4181"/>
      <c r="CG4181"/>
      <c r="CH4181"/>
      <c r="CI4181" t="inlineStr">
        <is>
          <t xml:space="preserve"> DNUM/6//DOSES/1.70/3.19/5.04/8.56/14.8 mg/L//TESTID/1//</t>
        </is>
      </c>
      <c r="CJ4181" t="inlineStr">
        <is>
          <t xml:space="preserve">   DNUM/6//DOSES/1.70/3.19/5.04/8.56/14.8 mg/L//TESTID/1//</t>
        </is>
      </c>
      <c r="CK4181" t="inlineStr">
        <is>
          <t>Call,D.J., L.T. Brooke, R.J. Kent, S.H. Poirier, M.L. Knuth, P.J. Shubat, and E.J. Slick</t>
        </is>
      </c>
      <c r="CL4181" t="n">
        <v>10635.0</v>
      </c>
      <c r="CM4181" t="inlineStr">
        <is>
          <t>Toxicity, Uptake, and Elimination of the Herbicides Alachlor and Dinoseb in Freshwater Fish</t>
        </is>
      </c>
      <c r="CN4181" t="inlineStr">
        <is>
          <t>J. Environ. Qual.13(3): 493-498</t>
        </is>
      </c>
      <c r="CO4181" t="n">
        <v>1984.0</v>
      </c>
      <c r="CP4181" t="inlineStr">
        <is>
          <t>Call,D.J., L.T. Brooke, R.J. Kent, S.H. Poirier, M.L. Knuth, P.J. Shubat, and E.J. Slick (1984). Toxicity, Uptake, and Elimination of the Herbicides Alachlor and Dinoseb in Freshwater Fish. J. Environ. Qual., 13, (3), 493-498. doi:10.2134/jeq1984.00472425001300030033x. ECOREF#:10635</t>
        </is>
      </c>
    </row>
    <row r="4182">
      <c r="A4182" t="n">
        <v>1.6071866E7</v>
      </c>
      <c r="B4182" t="inlineStr">
        <is>
          <t>[2-Hydroxy-5-[2-[4'-[2-[2-(hydroxy-kappaO)-6-hydroxy-3-[2-[2-(hydroxy-kappaO)-5-sulfophenyl]diazenyl-kappaN1]phenyl]diazenyl][1,1'-biphenyl]-4-yl]diazenyl]benzoato(4-)]cuprate(2-) sodium (1:2)</t>
        </is>
      </c>
      <c r="C4182"/>
      <c r="D4182" t="inlineStr">
        <is>
          <t>Unmeasured</t>
        </is>
      </c>
      <c r="E4182" t="inlineStr">
        <is>
          <t>Not coded</t>
        </is>
      </c>
      <c r="F4182"/>
      <c r="G4182"/>
      <c r="H4182"/>
      <c r="I4182"/>
      <c r="J4182"/>
      <c r="K4182"/>
      <c r="L4182" t="inlineStr">
        <is>
          <t>Pimephales promelas</t>
        </is>
      </c>
      <c r="M4182" t="inlineStr">
        <is>
          <t>Fathead Minnow</t>
        </is>
      </c>
      <c r="N4182"/>
      <c r="O4182"/>
      <c r="P4182"/>
      <c r="Q4182"/>
      <c r="R4182"/>
      <c r="S4182"/>
      <c r="T4182"/>
      <c r="U4182"/>
      <c r="V4182" t="inlineStr">
        <is>
          <t>Static</t>
        </is>
      </c>
      <c r="W4182" t="inlineStr">
        <is>
          <t>Fresh water</t>
        </is>
      </c>
      <c r="X4182" t="inlineStr">
        <is>
          <t>Lab</t>
        </is>
      </c>
      <c r="Y4182"/>
      <c r="Z4182" t="inlineStr">
        <is>
          <t>Formulation</t>
        </is>
      </c>
      <c r="AA4182" t="inlineStr">
        <is>
          <t>&gt;</t>
        </is>
      </c>
      <c r="AB4182" t="n">
        <v>180.0</v>
      </c>
      <c r="AC4182"/>
      <c r="AD4182"/>
      <c r="AE4182"/>
      <c r="AF4182"/>
      <c r="AG4182" t="inlineStr">
        <is>
          <t>AI mg/L</t>
        </is>
      </c>
      <c r="AH4182"/>
      <c r="AI4182"/>
      <c r="AJ4182"/>
      <c r="AK4182"/>
      <c r="AL4182"/>
      <c r="AM4182"/>
      <c r="AN4182"/>
      <c r="AO4182"/>
      <c r="AP4182"/>
      <c r="AQ4182"/>
      <c r="AR4182"/>
      <c r="AS4182"/>
      <c r="AT4182"/>
      <c r="AU4182"/>
      <c r="AV4182"/>
      <c r="AW4182"/>
      <c r="AX4182" t="inlineStr">
        <is>
          <t>Mortality</t>
        </is>
      </c>
      <c r="AY4182" t="inlineStr">
        <is>
          <t>Mortality</t>
        </is>
      </c>
      <c r="AZ4182" t="inlineStr">
        <is>
          <t>LC50</t>
        </is>
      </c>
      <c r="BA4182"/>
      <c r="BB4182" t="n">
        <v>4.0</v>
      </c>
      <c r="BC4182"/>
      <c r="BD4182"/>
      <c r="BE4182"/>
      <c r="BF4182"/>
      <c r="BG4182" t="inlineStr">
        <is>
          <t>Day(s)</t>
        </is>
      </c>
      <c r="BH4182"/>
      <c r="BI4182" t="inlineStr">
        <is>
          <t>DTXSID3020201</t>
        </is>
      </c>
      <c r="BJ4182"/>
      <c r="BK4182"/>
      <c r="BL4182"/>
      <c r="BM4182"/>
      <c r="BN4182"/>
      <c r="BO4182"/>
      <c r="BP4182"/>
      <c r="BQ4182"/>
      <c r="BR4182"/>
      <c r="BS4182"/>
      <c r="BT4182" t="inlineStr">
        <is>
          <t>--</t>
        </is>
      </c>
      <c r="BU4182"/>
      <c r="BV4182"/>
      <c r="BW4182"/>
      <c r="BX4182"/>
      <c r="BY4182"/>
      <c r="BZ4182"/>
      <c r="CA4182"/>
      <c r="CB4182"/>
      <c r="CC4182"/>
      <c r="CD4182"/>
      <c r="CE4182"/>
      <c r="CF4182"/>
      <c r="CG4182"/>
      <c r="CH4182"/>
      <c r="CI4182" t="inlineStr">
        <is>
          <t xml:space="preserve"> AERATION 5 MINUTES AFTER 48 H OF TESTING// CONTR/&lt;= 10 % MORT, FOLLOWED STANDARD METHODS// </t>
        </is>
      </c>
      <c r="CJ4182" t="inlineStr">
        <is>
          <t xml:space="preserve">   AERATION 5 MINUTES AFTER 48 H OF TESTING// CONTR/&lt;= 10 % MORT, FOLLOWED STANDARD METHODS// </t>
        </is>
      </c>
      <c r="CK4182" t="inlineStr">
        <is>
          <t>Little,L.W., J.C. Lamb III, M.A. Chillingworth, and W.B. Durkin</t>
        </is>
      </c>
      <c r="CL4182" t="n">
        <v>5789.0</v>
      </c>
      <c r="CM4182" t="inlineStr">
        <is>
          <t>Acute Toxicity of Selected Commercial Dyes to the Fathead Minnow and Evaluation of Biological Treatment for Reduction of Toxicity</t>
        </is>
      </c>
      <c r="CN4182" t="inlineStr">
        <is>
          <t>In: Proceedings of the 29th Industrial Waste Conference, Lafayette, IN:524-534</t>
        </is>
      </c>
      <c r="CO4182" t="n">
        <v>1974.0</v>
      </c>
      <c r="CP4182" t="inlineStr">
        <is>
          <t>Little,L.W., J.C. Lamb III, M.A. Chillingworth, and W.B. Durkin (1974). Acute Toxicity of Selected Commercial Dyes to the Fathead Minnow and Evaluation of Biological Treatment for Reduction of Toxicity. In: Proceedings of the 29th Industrial Waste Conference, Lafayette, IN, 524-534. ECOREF#:5789</t>
        </is>
      </c>
    </row>
    <row r="4183">
      <c r="A4183" t="n">
        <v>1.6071866E7</v>
      </c>
      <c r="B4183" t="inlineStr">
        <is>
          <t>[2-Hydroxy-5-[2-[4'-[2-[2-(hydroxy-kappaO)-6-hydroxy-3-[2-[2-(hydroxy-kappaO)-5-sulfophenyl]diazenyl-kappaN1]phenyl]diazenyl][1,1'-biphenyl]-4-yl]diazenyl]benzoato(4-)]cuprate(2-) sodium (1:2)</t>
        </is>
      </c>
      <c r="C4183"/>
      <c r="D4183" t="inlineStr">
        <is>
          <t>Unmeasured</t>
        </is>
      </c>
      <c r="E4183" t="inlineStr">
        <is>
          <t>Not coded</t>
        </is>
      </c>
      <c r="F4183"/>
      <c r="G4183" t="n">
        <v>15.0</v>
      </c>
      <c r="H4183"/>
      <c r="I4183"/>
      <c r="J4183"/>
      <c r="K4183"/>
      <c r="L4183" t="inlineStr">
        <is>
          <t>Pimephales promelas</t>
        </is>
      </c>
      <c r="M4183" t="inlineStr">
        <is>
          <t>Fathead Minnow</t>
        </is>
      </c>
      <c r="N4183"/>
      <c r="O4183"/>
      <c r="P4183"/>
      <c r="Q4183"/>
      <c r="R4183"/>
      <c r="S4183"/>
      <c r="T4183"/>
      <c r="U4183"/>
      <c r="V4183" t="inlineStr">
        <is>
          <t>Static</t>
        </is>
      </c>
      <c r="W4183" t="inlineStr">
        <is>
          <t>Fresh water</t>
        </is>
      </c>
      <c r="X4183" t="inlineStr">
        <is>
          <t>Lab</t>
        </is>
      </c>
      <c r="Y4183"/>
      <c r="Z4183" t="inlineStr">
        <is>
          <t>Formulation</t>
        </is>
      </c>
      <c r="AA4183" t="inlineStr">
        <is>
          <t>&gt;</t>
        </is>
      </c>
      <c r="AB4183" t="n">
        <v>180.0</v>
      </c>
      <c r="AC4183"/>
      <c r="AD4183"/>
      <c r="AE4183"/>
      <c r="AF4183"/>
      <c r="AG4183" t="inlineStr">
        <is>
          <t>AI mg/L</t>
        </is>
      </c>
      <c r="AH4183"/>
      <c r="AI4183"/>
      <c r="AJ4183"/>
      <c r="AK4183"/>
      <c r="AL4183"/>
      <c r="AM4183"/>
      <c r="AN4183"/>
      <c r="AO4183"/>
      <c r="AP4183"/>
      <c r="AQ4183"/>
      <c r="AR4183"/>
      <c r="AS4183"/>
      <c r="AT4183"/>
      <c r="AU4183"/>
      <c r="AV4183"/>
      <c r="AW4183"/>
      <c r="AX4183" t="inlineStr">
        <is>
          <t>Mortality</t>
        </is>
      </c>
      <c r="AY4183" t="inlineStr">
        <is>
          <t>Mortality</t>
        </is>
      </c>
      <c r="AZ4183" t="inlineStr">
        <is>
          <t>LC50</t>
        </is>
      </c>
      <c r="BA4183"/>
      <c r="BB4183" t="n">
        <v>4.0</v>
      </c>
      <c r="BC4183"/>
      <c r="BD4183"/>
      <c r="BE4183"/>
      <c r="BF4183"/>
      <c r="BG4183" t="inlineStr">
        <is>
          <t>Day(s)</t>
        </is>
      </c>
      <c r="BH4183" t="inlineStr">
        <is>
          <t>Prepared/synthesized in lab</t>
        </is>
      </c>
      <c r="BI4183" t="inlineStr">
        <is>
          <t>DTXSID3020201</t>
        </is>
      </c>
      <c r="BJ4183"/>
      <c r="BK4183"/>
      <c r="BL4183"/>
      <c r="BM4183"/>
      <c r="BN4183"/>
      <c r="BO4183"/>
      <c r="BP4183"/>
      <c r="BQ4183"/>
      <c r="BR4183"/>
      <c r="BS4183"/>
      <c r="BT4183" t="inlineStr">
        <is>
          <t>--</t>
        </is>
      </c>
      <c r="BU4183"/>
      <c r="BV4183"/>
      <c r="BW4183"/>
      <c r="BX4183"/>
      <c r="BY4183"/>
      <c r="BZ4183"/>
      <c r="CA4183"/>
      <c r="CB4183"/>
      <c r="CC4183"/>
      <c r="CD4183"/>
      <c r="CE4183"/>
      <c r="CF4183"/>
      <c r="CG4183"/>
      <c r="CH4183"/>
      <c r="CI4183" t="inlineStr">
        <is>
          <t xml:space="preserve"> CONTR/&lt;= 10% MORT// USED STANDARD METHODS// TREATED W/ TETRACYCLINE HCL TWICE// </t>
        </is>
      </c>
      <c r="CJ4183" t="inlineStr">
        <is>
          <t xml:space="preserve">   CONTR/&lt;= 10% MORT// USED STANDARD METHODS// TREATED W/ TETRACYCLINE HCL TWICE// </t>
        </is>
      </c>
      <c r="CK4183" t="inlineStr">
        <is>
          <t>Little,L.W., and J.C. Lamb III</t>
        </is>
      </c>
      <c r="CL4183" t="n">
        <v>6969.0</v>
      </c>
      <c r="CM4183" t="inlineStr">
        <is>
          <t>Acute Toxicity of 46 Selected Dyes to the Fathead Minnow, Pimephales promelas</t>
        </is>
      </c>
      <c r="CN4183" t="inlineStr">
        <is>
          <t>Dyes and the Environment - Reports on Selected Dyes and Their Effects, American Dye Manufacturers Institute:123 p.</t>
        </is>
      </c>
      <c r="CO4183" t="n">
        <v>1973.0</v>
      </c>
      <c r="CP4183" t="inlineStr">
        <is>
          <t>Little,L.W., and J.C. Lamb III (1973). Acute Toxicity of 46 Selected Dyes to the Fathead Minnow, Pimephales promelas. Dyes and the Environment - Reports on Selected Dyes and Their Effects, American Dye Manufacturers Institute, 123 p. ECOREF#:6969</t>
        </is>
      </c>
    </row>
    <row r="4184">
      <c r="A4184" t="n">
        <v>1.6245797E7</v>
      </c>
      <c r="B4184" t="inlineStr">
        <is>
          <t>4-Octylbenzenamine</t>
        </is>
      </c>
      <c r="C4184"/>
      <c r="D4184" t="inlineStr">
        <is>
          <t>Measured</t>
        </is>
      </c>
      <c r="E4184" t="inlineStr">
        <is>
          <t>Not coded</t>
        </is>
      </c>
      <c r="F4184"/>
      <c r="G4184" t="n">
        <v>99.0</v>
      </c>
      <c r="H4184"/>
      <c r="I4184"/>
      <c r="J4184"/>
      <c r="K4184"/>
      <c r="L4184" t="inlineStr">
        <is>
          <t>Pimephales promelas</t>
        </is>
      </c>
      <c r="M4184" t="inlineStr">
        <is>
          <t>Fathead Minnow</t>
        </is>
      </c>
      <c r="N4184"/>
      <c r="O4184"/>
      <c r="P4184" t="n">
        <v>28.0</v>
      </c>
      <c r="Q4184"/>
      <c r="R4184"/>
      <c r="S4184"/>
      <c r="T4184"/>
      <c r="U4184" t="inlineStr">
        <is>
          <t>Day(s)</t>
        </is>
      </c>
      <c r="V4184" t="inlineStr">
        <is>
          <t>Flow-through</t>
        </is>
      </c>
      <c r="W4184" t="inlineStr">
        <is>
          <t>Fresh water</t>
        </is>
      </c>
      <c r="X4184" t="inlineStr">
        <is>
          <t>Lab</t>
        </is>
      </c>
      <c r="Y4184"/>
      <c r="Z4184" t="inlineStr">
        <is>
          <t>Active ingredient</t>
        </is>
      </c>
      <c r="AA4184"/>
      <c r="AB4184" t="n">
        <v>0.119</v>
      </c>
      <c r="AC4184"/>
      <c r="AD4184"/>
      <c r="AE4184"/>
      <c r="AF4184"/>
      <c r="AG4184" t="inlineStr">
        <is>
          <t>AI mg/L</t>
        </is>
      </c>
      <c r="AH4184"/>
      <c r="AI4184"/>
      <c r="AJ4184"/>
      <c r="AK4184"/>
      <c r="AL4184"/>
      <c r="AM4184"/>
      <c r="AN4184"/>
      <c r="AO4184"/>
      <c r="AP4184"/>
      <c r="AQ4184"/>
      <c r="AR4184"/>
      <c r="AS4184"/>
      <c r="AT4184"/>
      <c r="AU4184"/>
      <c r="AV4184"/>
      <c r="AW4184"/>
      <c r="AX4184" t="inlineStr">
        <is>
          <t>Mortality</t>
        </is>
      </c>
      <c r="AY4184" t="inlineStr">
        <is>
          <t>Mortality</t>
        </is>
      </c>
      <c r="AZ4184" t="inlineStr">
        <is>
          <t>LC50</t>
        </is>
      </c>
      <c r="BA4184"/>
      <c r="BB4184" t="n">
        <v>4.0</v>
      </c>
      <c r="BC4184"/>
      <c r="BD4184"/>
      <c r="BE4184"/>
      <c r="BF4184"/>
      <c r="BG4184" t="inlineStr">
        <is>
          <t>Day(s)</t>
        </is>
      </c>
      <c r="BH4184" t="inlineStr">
        <is>
          <t>Pure</t>
        </is>
      </c>
      <c r="BI4184" t="inlineStr">
        <is>
          <t>DTXSID6022266</t>
        </is>
      </c>
      <c r="BJ4184"/>
      <c r="BK4184"/>
      <c r="BL4184"/>
      <c r="BM4184"/>
      <c r="BN4184"/>
      <c r="BO4184"/>
      <c r="BP4184"/>
      <c r="BQ4184"/>
      <c r="BR4184"/>
      <c r="BS4184"/>
      <c r="BT4184" t="inlineStr">
        <is>
          <t>--</t>
        </is>
      </c>
      <c r="BU4184"/>
      <c r="BV4184"/>
      <c r="BW4184"/>
      <c r="BX4184"/>
      <c r="BY4184"/>
      <c r="BZ4184"/>
      <c r="CA4184"/>
      <c r="CB4184"/>
      <c r="CC4184"/>
      <c r="CD4184"/>
      <c r="CE4184"/>
      <c r="CF4184"/>
      <c r="CG4184"/>
      <c r="CH4184"/>
      <c r="CI4184" t="inlineStr">
        <is>
          <t xml:space="preserve"> Affected fish lost schooling behavior, were hypoactive, were underreactive to external stimuli and had increased respiratNAn.  They were also darkly colored and lost equilibrium prior to death.  Measured concentrations were </t>
        </is>
      </c>
      <c r="CJ4184" t="inlineStr">
        <is>
          <t xml:space="preserve">   Affected fish lost schooling behavior, were hypoactive, were underreactive to external stimuli and had increased respiratNAn.  They were also darkly colored and lost equilibrium prior to death.  Measured concentrations were </t>
        </is>
      </c>
      <c r="CK4184" t="inlineStr">
        <is>
          <t>Geiger,D.L., D.J. Call, and L.T. Brooke</t>
        </is>
      </c>
      <c r="CL4184" t="n">
        <v>12859.0</v>
      </c>
      <c r="CM4184" t="inlineStr">
        <is>
          <t>Acute Toxicities of Organic Chemicals to Fathead Minnows (Pimephales promelas) Volume IV</t>
        </is>
      </c>
      <c r="CN4184" t="inlineStr">
        <is>
          <t>Center for Lake Superior Environmental Studies, University of Wisconsin, Superior, WI4:355 p.</t>
        </is>
      </c>
      <c r="CO4184" t="n">
        <v>1988.0</v>
      </c>
      <c r="CP4184" t="inlineStr">
        <is>
          <t>Geiger,D.L., D.J. Call, and L.T. Brooke (1988). Acute Toxicities of Organic Chemicals to Fathead Minnows (Pimephales promelas) Volume IV. Center for Lake Superior Environmental Studies, University of Wisconsin, Superior, WI, 4, 355 p. ECOREF#:12859</t>
        </is>
      </c>
    </row>
    <row r="4185">
      <c r="A4185" t="n">
        <v>1.6245797E7</v>
      </c>
      <c r="B4185" t="inlineStr">
        <is>
          <t>4-Octylbenzenamine</t>
        </is>
      </c>
      <c r="C4185"/>
      <c r="D4185" t="inlineStr">
        <is>
          <t>Measured</t>
        </is>
      </c>
      <c r="E4185" t="inlineStr">
        <is>
          <t>Not coded</t>
        </is>
      </c>
      <c r="F4185" t="inlineStr">
        <is>
          <t>&gt;=</t>
        </is>
      </c>
      <c r="G4185" t="n">
        <v>95.0</v>
      </c>
      <c r="H4185"/>
      <c r="I4185"/>
      <c r="J4185"/>
      <c r="K4185"/>
      <c r="L4185" t="inlineStr">
        <is>
          <t>Pimephales promelas</t>
        </is>
      </c>
      <c r="M4185" t="inlineStr">
        <is>
          <t>Fathead Minnow</t>
        </is>
      </c>
      <c r="N4185" t="inlineStr">
        <is>
          <t>Juvenile</t>
        </is>
      </c>
      <c r="O4185"/>
      <c r="P4185"/>
      <c r="Q4185"/>
      <c r="R4185" t="n">
        <v>26.0</v>
      </c>
      <c r="S4185"/>
      <c r="T4185" t="n">
        <v>34.0</v>
      </c>
      <c r="U4185" t="inlineStr">
        <is>
          <t>Day(s)</t>
        </is>
      </c>
      <c r="V4185" t="inlineStr">
        <is>
          <t>Flow-through</t>
        </is>
      </c>
      <c r="W4185" t="inlineStr">
        <is>
          <t>Fresh water</t>
        </is>
      </c>
      <c r="X4185" t="inlineStr">
        <is>
          <t>Lab</t>
        </is>
      </c>
      <c r="Y4185"/>
      <c r="Z4185" t="inlineStr">
        <is>
          <t>Active ingredient</t>
        </is>
      </c>
      <c r="AA4185"/>
      <c r="AB4185" t="n">
        <v>0.12</v>
      </c>
      <c r="AC4185"/>
      <c r="AD4185"/>
      <c r="AE4185"/>
      <c r="AF4185"/>
      <c r="AG4185" t="inlineStr">
        <is>
          <t>AI mg/L</t>
        </is>
      </c>
      <c r="AH4185"/>
      <c r="AI4185"/>
      <c r="AJ4185"/>
      <c r="AK4185"/>
      <c r="AL4185"/>
      <c r="AM4185"/>
      <c r="AN4185"/>
      <c r="AO4185"/>
      <c r="AP4185"/>
      <c r="AQ4185"/>
      <c r="AR4185"/>
      <c r="AS4185"/>
      <c r="AT4185"/>
      <c r="AU4185"/>
      <c r="AV4185"/>
      <c r="AW4185"/>
      <c r="AX4185" t="inlineStr">
        <is>
          <t>Mortality</t>
        </is>
      </c>
      <c r="AY4185" t="inlineStr">
        <is>
          <t>Mortality</t>
        </is>
      </c>
      <c r="AZ4185" t="inlineStr">
        <is>
          <t>LC50</t>
        </is>
      </c>
      <c r="BA4185"/>
      <c r="BB4185" t="n">
        <v>4.0</v>
      </c>
      <c r="BC4185"/>
      <c r="BD4185"/>
      <c r="BE4185"/>
      <c r="BF4185"/>
      <c r="BG4185" t="inlineStr">
        <is>
          <t>Day(s)</t>
        </is>
      </c>
      <c r="BH4185" t="inlineStr">
        <is>
          <t>Pure</t>
        </is>
      </c>
      <c r="BI4185" t="inlineStr">
        <is>
          <t>DTXSID6022266</t>
        </is>
      </c>
      <c r="BJ4185" t="inlineStr">
        <is>
          <t>10.1002/etc.5620140920</t>
        </is>
      </c>
      <c r="BK4185"/>
      <c r="BL4185"/>
      <c r="BM4185"/>
      <c r="BN4185"/>
      <c r="BO4185"/>
      <c r="BP4185"/>
      <c r="BQ4185"/>
      <c r="BR4185"/>
      <c r="BS4185"/>
      <c r="BT4185" t="inlineStr">
        <is>
          <t>--</t>
        </is>
      </c>
      <c r="BU4185"/>
      <c r="BV4185"/>
      <c r="BW4185"/>
      <c r="BX4185"/>
      <c r="BY4185"/>
      <c r="BZ4185"/>
      <c r="CA4185"/>
      <c r="CB4185"/>
      <c r="CC4185"/>
      <c r="CD4185"/>
      <c r="CE4185"/>
      <c r="CF4185"/>
      <c r="CG4185"/>
      <c r="CH4185"/>
      <c r="CI4185"/>
      <c r="CJ4185"/>
      <c r="CK4185" t="inlineStr">
        <is>
          <t>Broderius,S.J., M.D. Kahl, and M.D. Hoglund</t>
        </is>
      </c>
      <c r="CL4185" t="n">
        <v>15031.0</v>
      </c>
      <c r="CM4185" t="inlineStr">
        <is>
          <t>Use of Joint Toxic Response to Define the Primary Mode of Toxic Action for Diverse Industrial Organic Chemicals</t>
        </is>
      </c>
      <c r="CN4185" t="inlineStr">
        <is>
          <t>Environ. Toxicol. Chem.14(9): 1591-1605</t>
        </is>
      </c>
      <c r="CO4185" t="n">
        <v>1995.0</v>
      </c>
      <c r="CP4185" t="inlineStr">
        <is>
          <t>Broderius,S.J., M.D. Kahl, and M.D. Hoglund (1995). Use of Joint Toxic Response to Define the Primary Mode of Toxic Action for Diverse Industrial Organic Chemicals. Environ. Toxicol. Chem., 14, (9), 1591-1605. doi:10.1002/etc.5620140920. ECOREF#:15031</t>
        </is>
      </c>
    </row>
    <row r="4186">
      <c r="A4186" t="n">
        <v>1.6245797E7</v>
      </c>
      <c r="B4186" t="inlineStr">
        <is>
          <t>4-Octylbenzenamine</t>
        </is>
      </c>
      <c r="C4186"/>
      <c r="D4186" t="inlineStr">
        <is>
          <t>Measured</t>
        </is>
      </c>
      <c r="E4186" t="inlineStr">
        <is>
          <t>Not coded</t>
        </is>
      </c>
      <c r="F4186" t="inlineStr">
        <is>
          <t>&gt;=</t>
        </is>
      </c>
      <c r="G4186" t="n">
        <v>95.0</v>
      </c>
      <c r="H4186"/>
      <c r="I4186"/>
      <c r="J4186"/>
      <c r="K4186"/>
      <c r="L4186" t="inlineStr">
        <is>
          <t>Pimephales promelas</t>
        </is>
      </c>
      <c r="M4186" t="inlineStr">
        <is>
          <t>Fathead Minnow</t>
        </is>
      </c>
      <c r="N4186" t="inlineStr">
        <is>
          <t>Juvenile</t>
        </is>
      </c>
      <c r="O4186"/>
      <c r="P4186"/>
      <c r="Q4186"/>
      <c r="R4186" t="n">
        <v>26.0</v>
      </c>
      <c r="S4186"/>
      <c r="T4186" t="n">
        <v>34.0</v>
      </c>
      <c r="U4186" t="inlineStr">
        <is>
          <t>Day(s)</t>
        </is>
      </c>
      <c r="V4186" t="inlineStr">
        <is>
          <t>Flow-through</t>
        </is>
      </c>
      <c r="W4186" t="inlineStr">
        <is>
          <t>Fresh water</t>
        </is>
      </c>
      <c r="X4186" t="inlineStr">
        <is>
          <t>Lab</t>
        </is>
      </c>
      <c r="Y4186"/>
      <c r="Z4186" t="inlineStr">
        <is>
          <t>Active ingredient</t>
        </is>
      </c>
      <c r="AA4186"/>
      <c r="AB4186" t="n">
        <v>0.2</v>
      </c>
      <c r="AC4186"/>
      <c r="AD4186"/>
      <c r="AE4186"/>
      <c r="AF4186"/>
      <c r="AG4186" t="inlineStr">
        <is>
          <t>AI mg/L</t>
        </is>
      </c>
      <c r="AH4186"/>
      <c r="AI4186"/>
      <c r="AJ4186"/>
      <c r="AK4186"/>
      <c r="AL4186"/>
      <c r="AM4186"/>
      <c r="AN4186"/>
      <c r="AO4186"/>
      <c r="AP4186"/>
      <c r="AQ4186"/>
      <c r="AR4186"/>
      <c r="AS4186"/>
      <c r="AT4186"/>
      <c r="AU4186"/>
      <c r="AV4186"/>
      <c r="AW4186"/>
      <c r="AX4186" t="inlineStr">
        <is>
          <t>Mortality</t>
        </is>
      </c>
      <c r="AY4186" t="inlineStr">
        <is>
          <t>Mortality</t>
        </is>
      </c>
      <c r="AZ4186" t="inlineStr">
        <is>
          <t>LC50</t>
        </is>
      </c>
      <c r="BA4186"/>
      <c r="BB4186" t="n">
        <v>4.0</v>
      </c>
      <c r="BC4186"/>
      <c r="BD4186"/>
      <c r="BE4186"/>
      <c r="BF4186"/>
      <c r="BG4186" t="inlineStr">
        <is>
          <t>Day(s)</t>
        </is>
      </c>
      <c r="BH4186" t="inlineStr">
        <is>
          <t>Pure</t>
        </is>
      </c>
      <c r="BI4186" t="inlineStr">
        <is>
          <t>DTXSID6022266</t>
        </is>
      </c>
      <c r="BJ4186" t="inlineStr">
        <is>
          <t>10.1002/etc.5620140920</t>
        </is>
      </c>
      <c r="BK4186"/>
      <c r="BL4186"/>
      <c r="BM4186"/>
      <c r="BN4186"/>
      <c r="BO4186"/>
      <c r="BP4186"/>
      <c r="BQ4186"/>
      <c r="BR4186"/>
      <c r="BS4186"/>
      <c r="BT4186" t="inlineStr">
        <is>
          <t>--</t>
        </is>
      </c>
      <c r="BU4186"/>
      <c r="BV4186"/>
      <c r="BW4186"/>
      <c r="BX4186"/>
      <c r="BY4186"/>
      <c r="BZ4186"/>
      <c r="CA4186"/>
      <c r="CB4186"/>
      <c r="CC4186"/>
      <c r="CD4186"/>
      <c r="CE4186"/>
      <c r="CF4186"/>
      <c r="CG4186"/>
      <c r="CH4186"/>
      <c r="CI4186"/>
      <c r="CJ4186"/>
      <c r="CK4186" t="inlineStr">
        <is>
          <t>Broderius,S.J., M.D. Kahl, and M.D. Hoglund</t>
        </is>
      </c>
      <c r="CL4186" t="n">
        <v>15031.0</v>
      </c>
      <c r="CM4186" t="inlineStr">
        <is>
          <t>Use of Joint Toxic Response to Define the Primary Mode of Toxic Action for Diverse Industrial Organic Chemicals</t>
        </is>
      </c>
      <c r="CN4186" t="inlineStr">
        <is>
          <t>Environ. Toxicol. Chem.14(9): 1591-1605</t>
        </is>
      </c>
      <c r="CO4186" t="n">
        <v>1995.0</v>
      </c>
      <c r="CP4186" t="inlineStr">
        <is>
          <t>Broderius,S.J., M.D. Kahl, and M.D. Hoglund (1995). Use of Joint Toxic Response to Define the Primary Mode of Toxic Action for Diverse Industrial Organic Chemicals. Environ. Toxicol. Chem., 14, (9), 1591-1605. doi:10.1002/etc.5620140920. ECOREF#:15031</t>
        </is>
      </c>
    </row>
    <row r="4187">
      <c r="A4187" t="n">
        <v>1.6752775E7</v>
      </c>
      <c r="B4187" t="inlineStr">
        <is>
          <t>N-[[(Methylamino)carbonyl]oxy]ethanimidothioic acid methyl ester</t>
        </is>
      </c>
      <c r="C4187"/>
      <c r="D4187" t="inlineStr">
        <is>
          <t>Not reported</t>
        </is>
      </c>
      <c r="E4187" t="inlineStr">
        <is>
          <t>Not coded</t>
        </is>
      </c>
      <c r="F4187"/>
      <c r="G4187" t="n">
        <v>29.0</v>
      </c>
      <c r="H4187"/>
      <c r="I4187"/>
      <c r="J4187"/>
      <c r="K4187"/>
      <c r="L4187" t="inlineStr">
        <is>
          <t>Pimephales promelas</t>
        </is>
      </c>
      <c r="M4187" t="inlineStr">
        <is>
          <t>Fathead Minnow</t>
        </is>
      </c>
      <c r="N4187"/>
      <c r="O4187"/>
      <c r="P4187"/>
      <c r="Q4187"/>
      <c r="R4187"/>
      <c r="S4187"/>
      <c r="T4187"/>
      <c r="U4187"/>
      <c r="V4187" t="inlineStr">
        <is>
          <t>Static</t>
        </is>
      </c>
      <c r="W4187" t="inlineStr">
        <is>
          <t>Fresh water</t>
        </is>
      </c>
      <c r="X4187" t="inlineStr">
        <is>
          <t>Lab</t>
        </is>
      </c>
      <c r="Y4187"/>
      <c r="Z4187" t="inlineStr">
        <is>
          <t>Active ingredient</t>
        </is>
      </c>
      <c r="AA4187"/>
      <c r="AB4187" t="n">
        <v>1.5</v>
      </c>
      <c r="AC4187"/>
      <c r="AD4187" t="n">
        <v>0.9</v>
      </c>
      <c r="AE4187"/>
      <c r="AF4187" t="n">
        <v>2.5</v>
      </c>
      <c r="AG4187" t="inlineStr">
        <is>
          <t>AI mg/L</t>
        </is>
      </c>
      <c r="AH4187"/>
      <c r="AI4187"/>
      <c r="AJ4187"/>
      <c r="AK4187"/>
      <c r="AL4187"/>
      <c r="AM4187"/>
      <c r="AN4187"/>
      <c r="AO4187"/>
      <c r="AP4187"/>
      <c r="AQ4187"/>
      <c r="AR4187"/>
      <c r="AS4187"/>
      <c r="AT4187"/>
      <c r="AU4187"/>
      <c r="AV4187"/>
      <c r="AW4187"/>
      <c r="AX4187" t="inlineStr">
        <is>
          <t>Mortality</t>
        </is>
      </c>
      <c r="AY4187" t="inlineStr">
        <is>
          <t>Mortality</t>
        </is>
      </c>
      <c r="AZ4187" t="inlineStr">
        <is>
          <t>LC50</t>
        </is>
      </c>
      <c r="BA4187"/>
      <c r="BB4187" t="n">
        <v>4.0</v>
      </c>
      <c r="BC4187"/>
      <c r="BD4187"/>
      <c r="BE4187"/>
      <c r="BF4187"/>
      <c r="BG4187" t="inlineStr">
        <is>
          <t>Day(s)</t>
        </is>
      </c>
      <c r="BH4187" t="inlineStr">
        <is>
          <t>Liquid</t>
        </is>
      </c>
      <c r="BI4187" t="inlineStr">
        <is>
          <t>DTXSID1022267</t>
        </is>
      </c>
      <c r="BJ4187"/>
      <c r="BK4187"/>
      <c r="BL4187"/>
      <c r="BM4187"/>
      <c r="BN4187"/>
      <c r="BO4187"/>
      <c r="BP4187"/>
      <c r="BQ4187"/>
      <c r="BR4187"/>
      <c r="BS4187"/>
      <c r="BT4187" t="inlineStr">
        <is>
          <t>--</t>
        </is>
      </c>
      <c r="BU4187"/>
      <c r="BV4187"/>
      <c r="BW4187"/>
      <c r="BX4187"/>
      <c r="BY4187"/>
      <c r="BZ4187"/>
      <c r="CA4187"/>
      <c r="CB4187"/>
      <c r="CC4187"/>
      <c r="CD4187"/>
      <c r="CE4187"/>
      <c r="CF4187"/>
      <c r="CG4187"/>
      <c r="CH4187"/>
      <c r="CI4187"/>
      <c r="CJ4187"/>
      <c r="CK4187" t="inlineStr">
        <is>
          <t>Mayer,F.L.,Jr., and M.R. Ellersieck</t>
        </is>
      </c>
      <c r="CL4187" t="n">
        <v>6797.0</v>
      </c>
      <c r="CM4187" t="inlineStr">
        <is>
          <t>Manual of Acute Toxicity: Interpretation and Data Base for 410 Chemicals and 66 Species of Freshwater Animals</t>
        </is>
      </c>
      <c r="CN4187" t="inlineStr">
        <is>
          <t>USDI Fish and Wildlife Service, Publication No.160, Washington, DC:505 p.</t>
        </is>
      </c>
      <c r="CO4187" t="n">
        <v>1986.0</v>
      </c>
      <c r="CP4187" t="inlineStr">
        <is>
          <t>Mayer,F.L.,Jr., and M.R. Ellersieck (1986). Manual of Acute Toxicity: Interpretation and Data Base for 410 Chemicals and 66 Species of Freshwater Animals. USDI Fish and Wildlife Service, Publication No.160, Washington, DC, 505 p. ECOREF#:6797</t>
        </is>
      </c>
    </row>
    <row r="4188">
      <c r="A4188" t="n">
        <v>1.6752775E7</v>
      </c>
      <c r="B4188" t="inlineStr">
        <is>
          <t>N-[[(Methylamino)carbonyl]oxy]ethanimidothioic acid methyl ester</t>
        </is>
      </c>
      <c r="C4188"/>
      <c r="D4188" t="inlineStr">
        <is>
          <t>Measured</t>
        </is>
      </c>
      <c r="E4188" t="inlineStr">
        <is>
          <t>Not coded</t>
        </is>
      </c>
      <c r="F4188"/>
      <c r="G4188" t="n">
        <v>99.0</v>
      </c>
      <c r="H4188"/>
      <c r="I4188"/>
      <c r="J4188"/>
      <c r="K4188"/>
      <c r="L4188" t="inlineStr">
        <is>
          <t>Pimephales promelas</t>
        </is>
      </c>
      <c r="M4188" t="inlineStr">
        <is>
          <t>Fathead Minnow</t>
        </is>
      </c>
      <c r="N4188"/>
      <c r="O4188"/>
      <c r="P4188"/>
      <c r="Q4188"/>
      <c r="R4188" t="n">
        <v>28.0</v>
      </c>
      <c r="S4188"/>
      <c r="T4188" t="n">
        <v>38.0</v>
      </c>
      <c r="U4188" t="inlineStr">
        <is>
          <t>Day(s)</t>
        </is>
      </c>
      <c r="V4188" t="inlineStr">
        <is>
          <t>Flow-through</t>
        </is>
      </c>
      <c r="W4188" t="inlineStr">
        <is>
          <t>Fresh water</t>
        </is>
      </c>
      <c r="X4188" t="inlineStr">
        <is>
          <t>Lab</t>
        </is>
      </c>
      <c r="Y4188" t="n">
        <v>6.0</v>
      </c>
      <c r="Z4188" t="inlineStr">
        <is>
          <t>Active ingredient</t>
        </is>
      </c>
      <c r="AA4188"/>
      <c r="AB4188" t="n">
        <v>2.11</v>
      </c>
      <c r="AC4188"/>
      <c r="AD4188" t="n">
        <v>1.84</v>
      </c>
      <c r="AE4188"/>
      <c r="AF4188" t="n">
        <v>2.42</v>
      </c>
      <c r="AG4188" t="inlineStr">
        <is>
          <t>AI mg/L</t>
        </is>
      </c>
      <c r="AH4188"/>
      <c r="AI4188"/>
      <c r="AJ4188"/>
      <c r="AK4188"/>
      <c r="AL4188"/>
      <c r="AM4188"/>
      <c r="AN4188"/>
      <c r="AO4188"/>
      <c r="AP4188"/>
      <c r="AQ4188"/>
      <c r="AR4188"/>
      <c r="AS4188"/>
      <c r="AT4188"/>
      <c r="AU4188"/>
      <c r="AV4188"/>
      <c r="AW4188"/>
      <c r="AX4188" t="inlineStr">
        <is>
          <t>Mortality</t>
        </is>
      </c>
      <c r="AY4188" t="inlineStr">
        <is>
          <t>Mortality</t>
        </is>
      </c>
      <c r="AZ4188" t="inlineStr">
        <is>
          <t>LC50</t>
        </is>
      </c>
      <c r="BA4188"/>
      <c r="BB4188" t="n">
        <v>4.0</v>
      </c>
      <c r="BC4188"/>
      <c r="BD4188"/>
      <c r="BE4188"/>
      <c r="BF4188"/>
      <c r="BG4188" t="inlineStr">
        <is>
          <t>Day(s)</t>
        </is>
      </c>
      <c r="BH4188" t="inlineStr">
        <is>
          <t>Pure</t>
        </is>
      </c>
      <c r="BI4188" t="inlineStr">
        <is>
          <t>DTXSID1022267</t>
        </is>
      </c>
      <c r="BJ4188"/>
      <c r="BK4188"/>
      <c r="BL4188"/>
      <c r="BM4188"/>
      <c r="BN4188"/>
      <c r="BO4188"/>
      <c r="BP4188"/>
      <c r="BQ4188"/>
      <c r="BR4188"/>
      <c r="BS4188"/>
      <c r="BT4188" t="inlineStr">
        <is>
          <t>--</t>
        </is>
      </c>
      <c r="BU4188"/>
      <c r="BV4188"/>
      <c r="BW4188"/>
      <c r="BX4188"/>
      <c r="BY4188"/>
      <c r="BZ4188"/>
      <c r="CA4188"/>
      <c r="CB4188"/>
      <c r="CC4188"/>
      <c r="CD4188"/>
      <c r="CE4188"/>
      <c r="CF4188"/>
      <c r="CG4188"/>
      <c r="CH4188"/>
      <c r="CI4188" t="inlineStr">
        <is>
          <t xml:space="preserve"> DNUM/6//DOSES/1120/1580/2303/3250/4820 ug/L//TESTID/23//OEF/MIXTURE, ACUTE TO CHRONIC RATIO////</t>
        </is>
      </c>
      <c r="CJ4188" t="inlineStr">
        <is>
          <t xml:space="preserve">   DNUM/6//DOSES/1120/1580/2303/3250/4820 ug/L//TESTID/23//OEF/MIXTURE, ACUTE TO CHRONIC RATIO////</t>
        </is>
      </c>
      <c r="CK4188" t="inlineStr">
        <is>
          <t>Call,D.J., S.H. Poirier, C.A. Lindberg, S.L. Harting, T.P. Markee, L.T. Brooke, N. Zarvan, and C.E. Northcott</t>
        </is>
      </c>
      <c r="CL4188" t="n">
        <v>14097.0</v>
      </c>
      <c r="CM4188" t="inlineStr">
        <is>
          <t>Toxicity of Selected Uncoupling and Acetylcholinesterase-Inhibiting Pesticides to the Fathead Minnow (Pimephales promelas)</t>
        </is>
      </c>
      <c r="CN4188" t="inlineStr">
        <is>
          <t>In: D.L.Weigmann (Ed.), Pesticides in Terrestrial and Aquatic Environments, Proc.Natl.Res.Conf., Virginia Polytechnic Inst.and State Univ., Blacksburg, VA:317-336</t>
        </is>
      </c>
      <c r="CO4188" t="n">
        <v>1989.0</v>
      </c>
      <c r="CP4188" t="inlineStr">
        <is>
          <t>Call,D.J., S.H. Poirier, C.A. Lindberg, S.L. Harting, T.P. Markee, L.T. Brooke, N. Zarvan, and C.E. Northcott (1989). Toxicity of Selected Uncoupling and Acetylcholinesterase-Inhibiting Pesticides to the Fathead Minnow (Pimephales promelas). In: D.L.Weigmann (Ed.), Pesticides in Terrestrial and Aquatic Environments, Proc.Natl.Res.Conf., Virginia Polytechnic Inst.and State Univ., Blacksburg, VA, 317-336. ECOREF#:14097</t>
        </is>
      </c>
    </row>
    <row r="4189">
      <c r="A4189" t="n">
        <v>1.6752775E7</v>
      </c>
      <c r="B4189" t="inlineStr">
        <is>
          <t>N-[[(Methylamino)carbonyl]oxy]ethanimidothioic acid methyl ester</t>
        </is>
      </c>
      <c r="C4189"/>
      <c r="D4189" t="inlineStr">
        <is>
          <t>Not reported</t>
        </is>
      </c>
      <c r="E4189" t="inlineStr">
        <is>
          <t>Not coded</t>
        </is>
      </c>
      <c r="F4189"/>
      <c r="G4189" t="n">
        <v>99.0</v>
      </c>
      <c r="H4189"/>
      <c r="I4189"/>
      <c r="J4189"/>
      <c r="K4189"/>
      <c r="L4189" t="inlineStr">
        <is>
          <t>Pimephales promelas</t>
        </is>
      </c>
      <c r="M4189" t="inlineStr">
        <is>
          <t>Fathead Minnow</t>
        </is>
      </c>
      <c r="N4189"/>
      <c r="O4189"/>
      <c r="P4189"/>
      <c r="Q4189"/>
      <c r="R4189"/>
      <c r="S4189"/>
      <c r="T4189"/>
      <c r="U4189"/>
      <c r="V4189" t="inlineStr">
        <is>
          <t>Static</t>
        </is>
      </c>
      <c r="W4189" t="inlineStr">
        <is>
          <t>Fresh water</t>
        </is>
      </c>
      <c r="X4189" t="inlineStr">
        <is>
          <t>Lab</t>
        </is>
      </c>
      <c r="Y4189"/>
      <c r="Z4189" t="inlineStr">
        <is>
          <t>Active ingredient</t>
        </is>
      </c>
      <c r="AA4189"/>
      <c r="AB4189" t="n">
        <v>2.8</v>
      </c>
      <c r="AC4189"/>
      <c r="AD4189" t="n">
        <v>1.8</v>
      </c>
      <c r="AE4189"/>
      <c r="AF4189" t="n">
        <v>4.3</v>
      </c>
      <c r="AG4189" t="inlineStr">
        <is>
          <t>AI mg/L</t>
        </is>
      </c>
      <c r="AH4189"/>
      <c r="AI4189"/>
      <c r="AJ4189"/>
      <c r="AK4189"/>
      <c r="AL4189"/>
      <c r="AM4189"/>
      <c r="AN4189"/>
      <c r="AO4189"/>
      <c r="AP4189"/>
      <c r="AQ4189"/>
      <c r="AR4189"/>
      <c r="AS4189"/>
      <c r="AT4189"/>
      <c r="AU4189"/>
      <c r="AV4189"/>
      <c r="AW4189"/>
      <c r="AX4189" t="inlineStr">
        <is>
          <t>Mortality</t>
        </is>
      </c>
      <c r="AY4189" t="inlineStr">
        <is>
          <t>Mortality</t>
        </is>
      </c>
      <c r="AZ4189" t="inlineStr">
        <is>
          <t>LC50</t>
        </is>
      </c>
      <c r="BA4189"/>
      <c r="BB4189" t="n">
        <v>4.0</v>
      </c>
      <c r="BC4189"/>
      <c r="BD4189"/>
      <c r="BE4189"/>
      <c r="BF4189"/>
      <c r="BG4189" t="inlineStr">
        <is>
          <t>Day(s)</t>
        </is>
      </c>
      <c r="BH4189" t="inlineStr">
        <is>
          <t>Pure</t>
        </is>
      </c>
      <c r="BI4189" t="inlineStr">
        <is>
          <t>DTXSID1022267</t>
        </is>
      </c>
      <c r="BJ4189"/>
      <c r="BK4189"/>
      <c r="BL4189"/>
      <c r="BM4189"/>
      <c r="BN4189"/>
      <c r="BO4189"/>
      <c r="BP4189"/>
      <c r="BQ4189"/>
      <c r="BR4189"/>
      <c r="BS4189"/>
      <c r="BT4189" t="inlineStr">
        <is>
          <t>--</t>
        </is>
      </c>
      <c r="BU4189"/>
      <c r="BV4189"/>
      <c r="BW4189"/>
      <c r="BX4189"/>
      <c r="BY4189"/>
      <c r="BZ4189"/>
      <c r="CA4189"/>
      <c r="CB4189"/>
      <c r="CC4189"/>
      <c r="CD4189"/>
      <c r="CE4189"/>
      <c r="CF4189"/>
      <c r="CG4189"/>
      <c r="CH4189"/>
      <c r="CI4189"/>
      <c r="CJ4189"/>
      <c r="CK4189" t="inlineStr">
        <is>
          <t>Mayer,F.L.,Jr., and M.R. Ellersieck</t>
        </is>
      </c>
      <c r="CL4189" t="n">
        <v>6797.0</v>
      </c>
      <c r="CM4189" t="inlineStr">
        <is>
          <t>Manual of Acute Toxicity: Interpretation and Data Base for 410 Chemicals and 66 Species of Freshwater Animals</t>
        </is>
      </c>
      <c r="CN4189" t="inlineStr">
        <is>
          <t>USDI Fish and Wildlife Service, Publication No.160, Washington, DC:505 p.</t>
        </is>
      </c>
      <c r="CO4189" t="n">
        <v>1986.0</v>
      </c>
      <c r="CP4189" t="inlineStr">
        <is>
          <t>Mayer,F.L.,Jr., and M.R. Ellersieck (1986). Manual of Acute Toxicity: Interpretation and Data Base for 410 Chemicals and 66 Species of Freshwater Animals. USDI Fish and Wildlife Service, Publication No.160, Washington, DC, 505 p. ECOREF#:6797</t>
        </is>
      </c>
    </row>
    <row r="4190">
      <c r="A4190" t="n">
        <v>1.6752775E7</v>
      </c>
      <c r="B4190" t="inlineStr">
        <is>
          <t>N-[[(Methylamino)carbonyl]oxy]ethanimidothioic acid methyl ester</t>
        </is>
      </c>
      <c r="C4190"/>
      <c r="D4190" t="inlineStr">
        <is>
          <t>Measured</t>
        </is>
      </c>
      <c r="E4190" t="inlineStr">
        <is>
          <t>Not reported</t>
        </is>
      </c>
      <c r="F4190"/>
      <c r="G4190" t="n">
        <v>99.0</v>
      </c>
      <c r="H4190"/>
      <c r="I4190"/>
      <c r="J4190"/>
      <c r="K4190"/>
      <c r="L4190" t="inlineStr">
        <is>
          <t>Pimephales promelas</t>
        </is>
      </c>
      <c r="M4190" t="inlineStr">
        <is>
          <t>Fathead Minnow</t>
        </is>
      </c>
      <c r="N4190"/>
      <c r="O4190"/>
      <c r="P4190" t="n">
        <v>38.0</v>
      </c>
      <c r="Q4190"/>
      <c r="R4190"/>
      <c r="S4190"/>
      <c r="T4190"/>
      <c r="U4190" t="inlineStr">
        <is>
          <t>Day(s)</t>
        </is>
      </c>
      <c r="V4190" t="inlineStr">
        <is>
          <t>Flow-through</t>
        </is>
      </c>
      <c r="W4190" t="inlineStr">
        <is>
          <t>Fresh water</t>
        </is>
      </c>
      <c r="X4190" t="inlineStr">
        <is>
          <t>Lab</t>
        </is>
      </c>
      <c r="Y4190" t="n">
        <v>6.0</v>
      </c>
      <c r="Z4190" t="inlineStr">
        <is>
          <t>Active ingredient</t>
        </is>
      </c>
      <c r="AA4190"/>
      <c r="AB4190" t="n">
        <v>2.11</v>
      </c>
      <c r="AC4190"/>
      <c r="AD4190" t="n">
        <v>1.84</v>
      </c>
      <c r="AE4190"/>
      <c r="AF4190" t="n">
        <v>2.42</v>
      </c>
      <c r="AG4190" t="inlineStr">
        <is>
          <t>AI mg/L</t>
        </is>
      </c>
      <c r="AH4190"/>
      <c r="AI4190"/>
      <c r="AJ4190"/>
      <c r="AK4190"/>
      <c r="AL4190"/>
      <c r="AM4190"/>
      <c r="AN4190"/>
      <c r="AO4190"/>
      <c r="AP4190"/>
      <c r="AQ4190"/>
      <c r="AR4190"/>
      <c r="AS4190"/>
      <c r="AT4190"/>
      <c r="AU4190"/>
      <c r="AV4190"/>
      <c r="AW4190"/>
      <c r="AX4190" t="inlineStr">
        <is>
          <t>Mortality</t>
        </is>
      </c>
      <c r="AY4190" t="inlineStr">
        <is>
          <t>Mortality</t>
        </is>
      </c>
      <c r="AZ4190" t="inlineStr">
        <is>
          <t>LC50</t>
        </is>
      </c>
      <c r="BA4190"/>
      <c r="BB4190" t="n">
        <v>4.0</v>
      </c>
      <c r="BC4190"/>
      <c r="BD4190"/>
      <c r="BE4190"/>
      <c r="BF4190"/>
      <c r="BG4190" t="inlineStr">
        <is>
          <t>Day(s)</t>
        </is>
      </c>
      <c r="BH4190"/>
      <c r="BI4190" t="inlineStr">
        <is>
          <t>DTXSID1022267</t>
        </is>
      </c>
      <c r="BJ4190"/>
      <c r="BK4190"/>
      <c r="BL4190"/>
      <c r="BM4190"/>
      <c r="BN4190"/>
      <c r="BO4190"/>
      <c r="BP4190"/>
      <c r="BQ4190"/>
      <c r="BR4190"/>
      <c r="BS4190"/>
      <c r="BT4190" t="inlineStr">
        <is>
          <t>--</t>
        </is>
      </c>
      <c r="BU4190"/>
      <c r="BV4190"/>
      <c r="BW4190"/>
      <c r="BX4190"/>
      <c r="BY4190"/>
      <c r="BZ4190"/>
      <c r="CA4190"/>
      <c r="CB4190"/>
      <c r="CC4190"/>
      <c r="CD4190"/>
      <c r="CE4190"/>
      <c r="CF4190"/>
      <c r="CG4190"/>
      <c r="CH4190"/>
      <c r="CI4190"/>
      <c r="CJ4190" t="inlineStr">
        <is>
          <t xml:space="preserve">SOURCE/CULTURED AT THE US EPA ENVIRONMENTAL RESEARCH LABORATORY - DULUTH AND UNIVERSITY OF WISCONSIN-SUPERIOR CAMPUS//MEDIA/LAKE SUPERIOR FILTERED WATER//   </t>
        </is>
      </c>
      <c r="CK4190" t="inlineStr">
        <is>
          <t>Geiger,D.L., D.J. Call, and L.T. Brooke</t>
        </is>
      </c>
      <c r="CL4190" t="n">
        <v>12859.0</v>
      </c>
      <c r="CM4190" t="inlineStr">
        <is>
          <t>Acute Toxicities of Organic Chemicals to Fathead Minnows (Pimephales promelas) Volume IV</t>
        </is>
      </c>
      <c r="CN4190" t="inlineStr">
        <is>
          <t>Center for Lake Superior Environmental Studies, University of Wisconsin, Superior, WI4:355 p.</t>
        </is>
      </c>
      <c r="CO4190" t="n">
        <v>1988.0</v>
      </c>
      <c r="CP4190" t="inlineStr">
        <is>
          <t>Geiger,D.L., D.J. Call, and L.T. Brooke (1988). Acute Toxicities of Organic Chemicals to Fathead Minnows (Pimephales promelas) Volume IV. Center for Lake Superior Environmental Studies, University of Wisconsin, Superior, WI, 4, 355 p. ECOREF#:12859</t>
        </is>
      </c>
    </row>
    <row r="4191">
      <c r="A4191" t="n">
        <v>1.6752775E7</v>
      </c>
      <c r="B4191" t="inlineStr">
        <is>
          <t>N-[[(Methylamino)carbonyl]oxy]ethanimidothioic acid methyl ester</t>
        </is>
      </c>
      <c r="C4191"/>
      <c r="D4191" t="inlineStr">
        <is>
          <t>Not reported</t>
        </is>
      </c>
      <c r="E4191" t="inlineStr">
        <is>
          <t>Not coded</t>
        </is>
      </c>
      <c r="F4191"/>
      <c r="G4191" t="n">
        <v>24.0</v>
      </c>
      <c r="H4191"/>
      <c r="I4191"/>
      <c r="J4191"/>
      <c r="K4191"/>
      <c r="L4191" t="inlineStr">
        <is>
          <t>Pimephales promelas</t>
        </is>
      </c>
      <c r="M4191" t="inlineStr">
        <is>
          <t>Fathead Minnow</t>
        </is>
      </c>
      <c r="N4191"/>
      <c r="O4191"/>
      <c r="P4191"/>
      <c r="Q4191"/>
      <c r="R4191"/>
      <c r="S4191"/>
      <c r="T4191"/>
      <c r="U4191"/>
      <c r="V4191" t="inlineStr">
        <is>
          <t>Static</t>
        </is>
      </c>
      <c r="W4191" t="inlineStr">
        <is>
          <t>Fresh water</t>
        </is>
      </c>
      <c r="X4191" t="inlineStr">
        <is>
          <t>Lab</t>
        </is>
      </c>
      <c r="Y4191"/>
      <c r="Z4191" t="inlineStr">
        <is>
          <t>Active ingredient</t>
        </is>
      </c>
      <c r="AA4191"/>
      <c r="AB4191" t="n">
        <v>1.8</v>
      </c>
      <c r="AC4191"/>
      <c r="AD4191" t="n">
        <v>1.2</v>
      </c>
      <c r="AE4191"/>
      <c r="AF4191" t="n">
        <v>2.7</v>
      </c>
      <c r="AG4191" t="inlineStr">
        <is>
          <t>AI mg/L</t>
        </is>
      </c>
      <c r="AH4191"/>
      <c r="AI4191"/>
      <c r="AJ4191"/>
      <c r="AK4191"/>
      <c r="AL4191"/>
      <c r="AM4191"/>
      <c r="AN4191"/>
      <c r="AO4191"/>
      <c r="AP4191"/>
      <c r="AQ4191"/>
      <c r="AR4191"/>
      <c r="AS4191"/>
      <c r="AT4191"/>
      <c r="AU4191"/>
      <c r="AV4191"/>
      <c r="AW4191"/>
      <c r="AX4191" t="inlineStr">
        <is>
          <t>Mortality</t>
        </is>
      </c>
      <c r="AY4191" t="inlineStr">
        <is>
          <t>Mortality</t>
        </is>
      </c>
      <c r="AZ4191" t="inlineStr">
        <is>
          <t>LC50</t>
        </is>
      </c>
      <c r="BA4191"/>
      <c r="BB4191" t="n">
        <v>4.0</v>
      </c>
      <c r="BC4191"/>
      <c r="BD4191"/>
      <c r="BE4191"/>
      <c r="BF4191"/>
      <c r="BG4191" t="inlineStr">
        <is>
          <t>Day(s)</t>
        </is>
      </c>
      <c r="BH4191" t="inlineStr">
        <is>
          <t>Liquid</t>
        </is>
      </c>
      <c r="BI4191" t="inlineStr">
        <is>
          <t>DTXSID1022267</t>
        </is>
      </c>
      <c r="BJ4191"/>
      <c r="BK4191"/>
      <c r="BL4191"/>
      <c r="BM4191"/>
      <c r="BN4191"/>
      <c r="BO4191"/>
      <c r="BP4191"/>
      <c r="BQ4191"/>
      <c r="BR4191"/>
      <c r="BS4191"/>
      <c r="BT4191" t="inlineStr">
        <is>
          <t>--</t>
        </is>
      </c>
      <c r="BU4191"/>
      <c r="BV4191"/>
      <c r="BW4191"/>
      <c r="BX4191"/>
      <c r="BY4191"/>
      <c r="BZ4191"/>
      <c r="CA4191"/>
      <c r="CB4191"/>
      <c r="CC4191"/>
      <c r="CD4191"/>
      <c r="CE4191"/>
      <c r="CF4191"/>
      <c r="CG4191"/>
      <c r="CH4191"/>
      <c r="CI4191"/>
      <c r="CJ4191"/>
      <c r="CK4191" t="inlineStr">
        <is>
          <t>Mayer,F.L.,Jr., and M.R. Ellersieck</t>
        </is>
      </c>
      <c r="CL4191" t="n">
        <v>6797.0</v>
      </c>
      <c r="CM4191" t="inlineStr">
        <is>
          <t>Manual of Acute Toxicity: Interpretation and Data Base for 410 Chemicals and 66 Species of Freshwater Animals</t>
        </is>
      </c>
      <c r="CN4191" t="inlineStr">
        <is>
          <t>USDI Fish and Wildlife Service, Publication No.160, Washington, DC:505 p.</t>
        </is>
      </c>
      <c r="CO4191" t="n">
        <v>1986.0</v>
      </c>
      <c r="CP4191" t="inlineStr">
        <is>
          <t>Mayer,F.L.,Jr., and M.R. Ellersieck (1986). Manual of Acute Toxicity: Interpretation and Data Base for 410 Chemicals and 66 Species of Freshwater Animals. USDI Fish and Wildlife Service, Publication No.160, Washington, DC, 505 p. ECOREF#:6797</t>
        </is>
      </c>
    </row>
    <row r="4192">
      <c r="A4192" t="n">
        <v>1.687902E7</v>
      </c>
      <c r="B4192" t="inlineStr">
        <is>
          <t>6-Chloro-2(1H)-pyridinone</t>
        </is>
      </c>
      <c r="C4192"/>
      <c r="D4192" t="inlineStr">
        <is>
          <t>Measured</t>
        </is>
      </c>
      <c r="E4192" t="inlineStr">
        <is>
          <t>Not coded</t>
        </is>
      </c>
      <c r="F4192" t="inlineStr">
        <is>
          <t>&gt;=</t>
        </is>
      </c>
      <c r="G4192" t="n">
        <v>95.0</v>
      </c>
      <c r="H4192"/>
      <c r="I4192"/>
      <c r="J4192"/>
      <c r="K4192"/>
      <c r="L4192" t="inlineStr">
        <is>
          <t>Pimephales promelas</t>
        </is>
      </c>
      <c r="M4192" t="inlineStr">
        <is>
          <t>Fathead Minnow</t>
        </is>
      </c>
      <c r="N4192" t="inlineStr">
        <is>
          <t>Juvenile</t>
        </is>
      </c>
      <c r="O4192"/>
      <c r="P4192"/>
      <c r="Q4192"/>
      <c r="R4192" t="n">
        <v>26.0</v>
      </c>
      <c r="S4192"/>
      <c r="T4192" t="n">
        <v>34.0</v>
      </c>
      <c r="U4192" t="inlineStr">
        <is>
          <t>Day(s)</t>
        </is>
      </c>
      <c r="V4192" t="inlineStr">
        <is>
          <t>Flow-through</t>
        </is>
      </c>
      <c r="W4192" t="inlineStr">
        <is>
          <t>Fresh water</t>
        </is>
      </c>
      <c r="X4192" t="inlineStr">
        <is>
          <t>Lab</t>
        </is>
      </c>
      <c r="Y4192"/>
      <c r="Z4192" t="inlineStr">
        <is>
          <t>Active ingredient</t>
        </is>
      </c>
      <c r="AA4192"/>
      <c r="AB4192" t="n">
        <v>214.0</v>
      </c>
      <c r="AC4192"/>
      <c r="AD4192"/>
      <c r="AE4192"/>
      <c r="AF4192"/>
      <c r="AG4192" t="inlineStr">
        <is>
          <t>AI mg/L</t>
        </is>
      </c>
      <c r="AH4192"/>
      <c r="AI4192"/>
      <c r="AJ4192"/>
      <c r="AK4192"/>
      <c r="AL4192"/>
      <c r="AM4192"/>
      <c r="AN4192"/>
      <c r="AO4192"/>
      <c r="AP4192"/>
      <c r="AQ4192"/>
      <c r="AR4192"/>
      <c r="AS4192"/>
      <c r="AT4192"/>
      <c r="AU4192"/>
      <c r="AV4192"/>
      <c r="AW4192"/>
      <c r="AX4192" t="inlineStr">
        <is>
          <t>Mortality</t>
        </is>
      </c>
      <c r="AY4192" t="inlineStr">
        <is>
          <t>Mortality</t>
        </is>
      </c>
      <c r="AZ4192" t="inlineStr">
        <is>
          <t>LC50</t>
        </is>
      </c>
      <c r="BA4192"/>
      <c r="BB4192" t="n">
        <v>4.0</v>
      </c>
      <c r="BC4192"/>
      <c r="BD4192"/>
      <c r="BE4192"/>
      <c r="BF4192"/>
      <c r="BG4192" t="inlineStr">
        <is>
          <t>Day(s)</t>
        </is>
      </c>
      <c r="BH4192" t="inlineStr">
        <is>
          <t>Pure</t>
        </is>
      </c>
      <c r="BI4192" t="inlineStr">
        <is>
          <t>DTXSID6022268</t>
        </is>
      </c>
      <c r="BJ4192" t="inlineStr">
        <is>
          <t>10.1002/etc.5620140920</t>
        </is>
      </c>
      <c r="BK4192"/>
      <c r="BL4192"/>
      <c r="BM4192"/>
      <c r="BN4192"/>
      <c r="BO4192"/>
      <c r="BP4192"/>
      <c r="BQ4192"/>
      <c r="BR4192"/>
      <c r="BS4192"/>
      <c r="BT4192" t="inlineStr">
        <is>
          <t>--</t>
        </is>
      </c>
      <c r="BU4192"/>
      <c r="BV4192"/>
      <c r="BW4192"/>
      <c r="BX4192"/>
      <c r="BY4192"/>
      <c r="BZ4192"/>
      <c r="CA4192"/>
      <c r="CB4192"/>
      <c r="CC4192"/>
      <c r="CD4192"/>
      <c r="CE4192"/>
      <c r="CF4192"/>
      <c r="CG4192"/>
      <c r="CH4192"/>
      <c r="CI4192"/>
      <c r="CJ4192"/>
      <c r="CK4192" t="inlineStr">
        <is>
          <t>Broderius,S.J., M.D. Kahl, and M.D. Hoglund</t>
        </is>
      </c>
      <c r="CL4192" t="n">
        <v>15031.0</v>
      </c>
      <c r="CM4192" t="inlineStr">
        <is>
          <t>Use of Joint Toxic Response to Define the Primary Mode of Toxic Action for Diverse Industrial Organic Chemicals</t>
        </is>
      </c>
      <c r="CN4192" t="inlineStr">
        <is>
          <t>Environ. Toxicol. Chem.14(9): 1591-1605</t>
        </is>
      </c>
      <c r="CO4192" t="n">
        <v>1995.0</v>
      </c>
      <c r="CP4192" t="inlineStr">
        <is>
          <t>Broderius,S.J., M.D. Kahl, and M.D. Hoglund (1995). Use of Joint Toxic Response to Define the Primary Mode of Toxic Action for Diverse Industrial Organic Chemicals. Environ. Toxicol. Chem., 14, (9), 1591-1605. doi:10.1002/etc.5620140920. ECOREF#:15031</t>
        </is>
      </c>
    </row>
    <row r="4193">
      <c r="A4193" t="n">
        <v>1.687902E7</v>
      </c>
      <c r="B4193" t="inlineStr">
        <is>
          <t>6-Chloro-2(1H)-pyridinone</t>
        </is>
      </c>
      <c r="C4193"/>
      <c r="D4193" t="inlineStr">
        <is>
          <t>Measured</t>
        </is>
      </c>
      <c r="E4193" t="inlineStr">
        <is>
          <t>Not reported</t>
        </is>
      </c>
      <c r="F4193"/>
      <c r="G4193" t="n">
        <v>98.0</v>
      </c>
      <c r="H4193"/>
      <c r="I4193"/>
      <c r="J4193"/>
      <c r="K4193"/>
      <c r="L4193" t="inlineStr">
        <is>
          <t>Pimephales promelas</t>
        </is>
      </c>
      <c r="M4193" t="inlineStr">
        <is>
          <t>Fathead Minnow</t>
        </is>
      </c>
      <c r="N4193"/>
      <c r="O4193"/>
      <c r="P4193" t="n">
        <v>31.0</v>
      </c>
      <c r="Q4193"/>
      <c r="R4193"/>
      <c r="S4193"/>
      <c r="T4193"/>
      <c r="U4193" t="inlineStr">
        <is>
          <t>Day(s)</t>
        </is>
      </c>
      <c r="V4193" t="inlineStr">
        <is>
          <t>Flow-through</t>
        </is>
      </c>
      <c r="W4193" t="inlineStr">
        <is>
          <t>Fresh water</t>
        </is>
      </c>
      <c r="X4193" t="inlineStr">
        <is>
          <t>Lab</t>
        </is>
      </c>
      <c r="Y4193"/>
      <c r="Z4193" t="inlineStr">
        <is>
          <t>Active ingredient</t>
        </is>
      </c>
      <c r="AA4193"/>
      <c r="AB4193" t="n">
        <v>214.0</v>
      </c>
      <c r="AC4193"/>
      <c r="AD4193" t="n">
        <v>190.0</v>
      </c>
      <c r="AE4193"/>
      <c r="AF4193" t="n">
        <v>241.0</v>
      </c>
      <c r="AG4193" t="inlineStr">
        <is>
          <t>AI mg/L</t>
        </is>
      </c>
      <c r="AH4193"/>
      <c r="AI4193"/>
      <c r="AJ4193"/>
      <c r="AK4193"/>
      <c r="AL4193"/>
      <c r="AM4193"/>
      <c r="AN4193"/>
      <c r="AO4193"/>
      <c r="AP4193"/>
      <c r="AQ4193"/>
      <c r="AR4193"/>
      <c r="AS4193"/>
      <c r="AT4193"/>
      <c r="AU4193"/>
      <c r="AV4193"/>
      <c r="AW4193"/>
      <c r="AX4193" t="inlineStr">
        <is>
          <t>Mortality</t>
        </is>
      </c>
      <c r="AY4193" t="inlineStr">
        <is>
          <t>Mortality</t>
        </is>
      </c>
      <c r="AZ4193" t="inlineStr">
        <is>
          <t>LC50</t>
        </is>
      </c>
      <c r="BA4193"/>
      <c r="BB4193" t="n">
        <v>4.0</v>
      </c>
      <c r="BC4193"/>
      <c r="BD4193"/>
      <c r="BE4193"/>
      <c r="BF4193"/>
      <c r="BG4193" t="inlineStr">
        <is>
          <t>Day(s)</t>
        </is>
      </c>
      <c r="BH4193"/>
      <c r="BI4193" t="inlineStr">
        <is>
          <t>DTXSID6022268</t>
        </is>
      </c>
      <c r="BJ4193"/>
      <c r="BK4193"/>
      <c r="BL4193" t="inlineStr">
        <is>
          <t>Acute</t>
        </is>
      </c>
      <c r="BM4193"/>
      <c r="BN4193"/>
      <c r="BO4193"/>
      <c r="BP4193"/>
      <c r="BQ4193"/>
      <c r="BR4193"/>
      <c r="BS4193"/>
      <c r="BT4193" t="inlineStr">
        <is>
          <t>--</t>
        </is>
      </c>
      <c r="BU4193"/>
      <c r="BV4193"/>
      <c r="BW4193"/>
      <c r="BX4193"/>
      <c r="BY4193"/>
      <c r="BZ4193"/>
      <c r="CA4193"/>
      <c r="CB4193"/>
      <c r="CC4193"/>
      <c r="CD4193"/>
      <c r="CE4193"/>
      <c r="CF4193"/>
      <c r="CG4193"/>
      <c r="CH4193"/>
      <c r="CI4193"/>
      <c r="CJ4193" t="inlineStr">
        <is>
          <t xml:space="preserve">SOURCE/FROM US EPA ENVIRONMENTAL RESEARCH LABORATORY-DULUTH AND THE UNIVERSITY OF WISCONSIN-SUPERIOR CAMPUS//MEDIA/ LAKE SUPERIOR WATER OR DECHLORINATED WATER//   </t>
        </is>
      </c>
      <c r="CK4193" t="inlineStr">
        <is>
          <t>Geiger,D.L., S.H. Poirier, L.T. Brooke, and D.J. Call</t>
        </is>
      </c>
      <c r="CL4193" t="n">
        <v>12858.0</v>
      </c>
      <c r="CM4193" t="inlineStr">
        <is>
          <t>Acute Toxicities of Organic Chemicals to Fathead Minnows (Pimephales promelas) Volume III</t>
        </is>
      </c>
      <c r="CN4193" t="inlineStr">
        <is>
          <t>Center for Lake Superior Environmental Studies, University of Wisconsin, Superior, WI:328 p.</t>
        </is>
      </c>
      <c r="CO4193" t="n">
        <v>1986.0</v>
      </c>
      <c r="CP4193" t="inlineStr">
        <is>
          <t>Geiger,D.L., S.H. Poirier, L.T. Brooke, and D.J. Call (1986). Acute Toxicities of Organic Chemicals to Fathead Minnows (Pimephales promelas) Volume III. Center for Lake Superior Environmental Studies, University of Wisconsin, Superior, WI, 328 p. ECOREF#:12858</t>
        </is>
      </c>
    </row>
    <row r="4194">
      <c r="A4194" t="n">
        <v>1.691919E7</v>
      </c>
      <c r="B4194" t="inlineStr">
        <is>
          <t>Hexafluorosilicate(2-), Ammonium (1:2)</t>
        </is>
      </c>
      <c r="C4194"/>
      <c r="D4194" t="inlineStr">
        <is>
          <t>Measured</t>
        </is>
      </c>
      <c r="E4194" t="inlineStr">
        <is>
          <t>Not reported</t>
        </is>
      </c>
      <c r="F4194"/>
      <c r="G4194"/>
      <c r="H4194"/>
      <c r="I4194"/>
      <c r="J4194"/>
      <c r="K4194"/>
      <c r="L4194" t="inlineStr">
        <is>
          <t>Pimephales promelas</t>
        </is>
      </c>
      <c r="M4194" t="inlineStr">
        <is>
          <t>Fathead Minnow</t>
        </is>
      </c>
      <c r="N4194"/>
      <c r="O4194"/>
      <c r="P4194"/>
      <c r="Q4194"/>
      <c r="R4194"/>
      <c r="S4194"/>
      <c r="T4194"/>
      <c r="U4194"/>
      <c r="V4194" t="inlineStr">
        <is>
          <t>Static</t>
        </is>
      </c>
      <c r="W4194" t="inlineStr">
        <is>
          <t>Fresh water</t>
        </is>
      </c>
      <c r="X4194" t="inlineStr">
        <is>
          <t>Lab</t>
        </is>
      </c>
      <c r="Y4194" t="inlineStr">
        <is>
          <t>&gt;=6</t>
        </is>
      </c>
      <c r="Z4194" t="inlineStr">
        <is>
          <t>Total</t>
        </is>
      </c>
      <c r="AA4194"/>
      <c r="AB4194" t="n">
        <v>28.7</v>
      </c>
      <c r="AC4194"/>
      <c r="AD4194" t="n">
        <v>24.0</v>
      </c>
      <c r="AE4194"/>
      <c r="AF4194" t="n">
        <v>34.3</v>
      </c>
      <c r="AG4194" t="inlineStr">
        <is>
          <t>AI mg/L</t>
        </is>
      </c>
      <c r="AH4194"/>
      <c r="AI4194"/>
      <c r="AJ4194"/>
      <c r="AK4194"/>
      <c r="AL4194"/>
      <c r="AM4194"/>
      <c r="AN4194"/>
      <c r="AO4194"/>
      <c r="AP4194"/>
      <c r="AQ4194"/>
      <c r="AR4194"/>
      <c r="AS4194"/>
      <c r="AT4194"/>
      <c r="AU4194"/>
      <c r="AV4194"/>
      <c r="AW4194"/>
      <c r="AX4194" t="inlineStr">
        <is>
          <t>Mortality</t>
        </is>
      </c>
      <c r="AY4194" t="inlineStr">
        <is>
          <t>Mortality</t>
        </is>
      </c>
      <c r="AZ4194" t="inlineStr">
        <is>
          <t>LC50</t>
        </is>
      </c>
      <c r="BA4194"/>
      <c r="BB4194" t="n">
        <v>4.0</v>
      </c>
      <c r="BC4194"/>
      <c r="BD4194"/>
      <c r="BE4194"/>
      <c r="BF4194"/>
      <c r="BG4194" t="inlineStr">
        <is>
          <t>Day(s)</t>
        </is>
      </c>
      <c r="BH4194"/>
      <c r="BI4194" t="inlineStr">
        <is>
          <t>DTXSID6047076</t>
        </is>
      </c>
      <c r="BJ4194" t="inlineStr">
        <is>
          <t>10.1016/0022-1694(81)90144-X</t>
        </is>
      </c>
      <c r="BK4194"/>
      <c r="BL4194"/>
      <c r="BM4194"/>
      <c r="BN4194"/>
      <c r="BO4194"/>
      <c r="BP4194"/>
      <c r="BQ4194"/>
      <c r="BR4194"/>
      <c r="BS4194"/>
      <c r="BT4194" t="inlineStr">
        <is>
          <t>--</t>
        </is>
      </c>
      <c r="BU4194"/>
      <c r="BV4194"/>
      <c r="BW4194"/>
      <c r="BX4194"/>
      <c r="BY4194"/>
      <c r="BZ4194"/>
      <c r="CA4194"/>
      <c r="CB4194"/>
      <c r="CC4194"/>
      <c r="CD4194"/>
      <c r="CE4194"/>
      <c r="CF4194"/>
      <c r="CG4194"/>
      <c r="CH4194"/>
      <c r="CI4194"/>
      <c r="CJ4194" t="inlineStr">
        <is>
          <t xml:space="preserve">SOURCE/GOVERNMENT AGENCY//   </t>
        </is>
      </c>
      <c r="CK4194" t="inlineStr">
        <is>
          <t>Curtis,M.W., and C.H. Ward</t>
        </is>
      </c>
      <c r="CL4194" t="n">
        <v>2965.0</v>
      </c>
      <c r="CM4194" t="inlineStr">
        <is>
          <t>Aquatic Toxicity of Forty Industrial Chemicals: Testing in Support of Hazardous Substance Spill Prevention Regulation</t>
        </is>
      </c>
      <c r="CN4194" t="inlineStr">
        <is>
          <t>J. Hydrol.51:359-367</t>
        </is>
      </c>
      <c r="CO4194" t="n">
        <v>1981.0</v>
      </c>
      <c r="CP4194" t="inlineStr">
        <is>
          <t>Curtis,M.W., and C.H. Ward (1981). Aquatic Toxicity of Forty Industrial Chemicals: Testing in Support of Hazardous Substance Spill Prevention Regulation. J. Hydrol., 51, 359-367. doi:10.1016/0022-1694(81)90144-X. ECOREF#:2965</t>
        </is>
      </c>
    </row>
    <row r="4195">
      <c r="A4195" t="n">
        <v>1.7109363E7</v>
      </c>
      <c r="B4195" t="inlineStr">
        <is>
          <t>3-Chloro-N-(2-chloro-4-nitrophenyl)-5-(1,1-dimethylethyl)-6-hydroxy-2-methylbenzamide</t>
        </is>
      </c>
      <c r="C4195"/>
      <c r="D4195" t="inlineStr">
        <is>
          <t>Unmeasured</t>
        </is>
      </c>
      <c r="E4195" t="inlineStr">
        <is>
          <t>Not coded</t>
        </is>
      </c>
      <c r="F4195"/>
      <c r="G4195"/>
      <c r="H4195"/>
      <c r="I4195"/>
      <c r="J4195"/>
      <c r="K4195"/>
      <c r="L4195" t="inlineStr">
        <is>
          <t>Pimephales promelas</t>
        </is>
      </c>
      <c r="M4195" t="inlineStr">
        <is>
          <t>Fathead Minnow</t>
        </is>
      </c>
      <c r="N4195"/>
      <c r="O4195"/>
      <c r="P4195"/>
      <c r="Q4195"/>
      <c r="R4195"/>
      <c r="S4195"/>
      <c r="T4195"/>
      <c r="U4195"/>
      <c r="V4195" t="inlineStr">
        <is>
          <t>Static</t>
        </is>
      </c>
      <c r="W4195" t="inlineStr">
        <is>
          <t>Fresh water</t>
        </is>
      </c>
      <c r="X4195" t="inlineStr">
        <is>
          <t>Lab</t>
        </is>
      </c>
      <c r="Y4195"/>
      <c r="Z4195" t="inlineStr">
        <is>
          <t>Formulation</t>
        </is>
      </c>
      <c r="AA4195"/>
      <c r="AB4195" t="n">
        <v>0.0081</v>
      </c>
      <c r="AC4195"/>
      <c r="AD4195" t="n">
        <v>0.007</v>
      </c>
      <c r="AE4195"/>
      <c r="AF4195" t="n">
        <v>0.0092</v>
      </c>
      <c r="AG4195" t="inlineStr">
        <is>
          <t>AI mg/L</t>
        </is>
      </c>
      <c r="AH4195"/>
      <c r="AI4195"/>
      <c r="AJ4195"/>
      <c r="AK4195"/>
      <c r="AL4195"/>
      <c r="AM4195"/>
      <c r="AN4195"/>
      <c r="AO4195"/>
      <c r="AP4195"/>
      <c r="AQ4195"/>
      <c r="AR4195"/>
      <c r="AS4195"/>
      <c r="AT4195"/>
      <c r="AU4195"/>
      <c r="AV4195"/>
      <c r="AW4195"/>
      <c r="AX4195" t="inlineStr">
        <is>
          <t>Mortality</t>
        </is>
      </c>
      <c r="AY4195" t="inlineStr">
        <is>
          <t>Mortality</t>
        </is>
      </c>
      <c r="AZ4195" t="inlineStr">
        <is>
          <t>LC50</t>
        </is>
      </c>
      <c r="BA4195"/>
      <c r="BB4195" t="n">
        <v>4.0</v>
      </c>
      <c r="BC4195"/>
      <c r="BD4195"/>
      <c r="BE4195"/>
      <c r="BF4195"/>
      <c r="BG4195" t="inlineStr">
        <is>
          <t>Day(s)</t>
        </is>
      </c>
      <c r="BH4195"/>
      <c r="BI4195" t="inlineStr">
        <is>
          <t>DTXSID3075121</t>
        </is>
      </c>
      <c r="BJ4195" t="inlineStr">
        <is>
          <t>10.1577/1548-8659(1972)101&lt;526:SIAENC&gt;2.0.CO;2</t>
        </is>
      </c>
      <c r="BK4195"/>
      <c r="BL4195"/>
      <c r="BM4195"/>
      <c r="BN4195"/>
      <c r="BO4195"/>
      <c r="BP4195"/>
      <c r="BQ4195"/>
      <c r="BR4195"/>
      <c r="BS4195"/>
      <c r="BT4195" t="inlineStr">
        <is>
          <t>--</t>
        </is>
      </c>
      <c r="BU4195"/>
      <c r="BV4195"/>
      <c r="BW4195"/>
      <c r="BX4195"/>
      <c r="BY4195"/>
      <c r="BZ4195"/>
      <c r="CA4195"/>
      <c r="CB4195"/>
      <c r="CC4195"/>
      <c r="CD4195"/>
      <c r="CE4195"/>
      <c r="CF4195"/>
      <c r="CG4195"/>
      <c r="CH4195"/>
      <c r="CI4195"/>
      <c r="CJ4195"/>
      <c r="CK4195" t="inlineStr">
        <is>
          <t>Marking,L.L.</t>
        </is>
      </c>
      <c r="CL4195" t="n">
        <v>9128.0</v>
      </c>
      <c r="CM4195" t="inlineStr">
        <is>
          <t>Salicylanilide I, an Effective Non-Persistent Candidate Piscicide</t>
        </is>
      </c>
      <c r="CN4195" t="inlineStr">
        <is>
          <t>Trans. Am. Fish. Soc.101(3): 526-533</t>
        </is>
      </c>
      <c r="CO4195" t="n">
        <v>1972.0</v>
      </c>
      <c r="CP4195" t="inlineStr">
        <is>
          <t>Marking,L.L. (1972). Salicylanilide I, an Effective Non-Persistent Candidate Piscicide. Trans. Am. Fish. Soc., 101, (3), 526-533. doi:10.1577/1548-8659(1972)101&lt;526:SIAENC&gt;2.0.CO;2. ECOREF#:9128</t>
        </is>
      </c>
    </row>
    <row r="4196">
      <c r="A4196" t="n">
        <v>1.7418585E7</v>
      </c>
      <c r="B4196" t="inlineStr">
        <is>
          <t>1-Amino-4-hydroxy-2-phenoxy-9,10-anthracenedione</t>
        </is>
      </c>
      <c r="C4196"/>
      <c r="D4196" t="inlineStr">
        <is>
          <t>Unmeasured</t>
        </is>
      </c>
      <c r="E4196" t="inlineStr">
        <is>
          <t>Not coded</t>
        </is>
      </c>
      <c r="F4196"/>
      <c r="G4196" t="n">
        <v>15.0</v>
      </c>
      <c r="H4196"/>
      <c r="I4196"/>
      <c r="J4196"/>
      <c r="K4196"/>
      <c r="L4196" t="inlineStr">
        <is>
          <t>Pimephales promelas</t>
        </is>
      </c>
      <c r="M4196" t="inlineStr">
        <is>
          <t>Fathead Minnow</t>
        </is>
      </c>
      <c r="N4196"/>
      <c r="O4196"/>
      <c r="P4196"/>
      <c r="Q4196"/>
      <c r="R4196"/>
      <c r="S4196"/>
      <c r="T4196"/>
      <c r="U4196"/>
      <c r="V4196" t="inlineStr">
        <is>
          <t>Static</t>
        </is>
      </c>
      <c r="W4196" t="inlineStr">
        <is>
          <t>Fresh water</t>
        </is>
      </c>
      <c r="X4196" t="inlineStr">
        <is>
          <t>Lab</t>
        </is>
      </c>
      <c r="Y4196"/>
      <c r="Z4196" t="inlineStr">
        <is>
          <t>Formulation</t>
        </is>
      </c>
      <c r="AA4196" t="inlineStr">
        <is>
          <t>&gt;</t>
        </is>
      </c>
      <c r="AB4196" t="n">
        <v>180.0</v>
      </c>
      <c r="AC4196"/>
      <c r="AD4196"/>
      <c r="AE4196"/>
      <c r="AF4196"/>
      <c r="AG4196" t="inlineStr">
        <is>
          <t>AI mg/L</t>
        </is>
      </c>
      <c r="AH4196"/>
      <c r="AI4196"/>
      <c r="AJ4196"/>
      <c r="AK4196"/>
      <c r="AL4196"/>
      <c r="AM4196"/>
      <c r="AN4196"/>
      <c r="AO4196"/>
      <c r="AP4196"/>
      <c r="AQ4196"/>
      <c r="AR4196"/>
      <c r="AS4196"/>
      <c r="AT4196"/>
      <c r="AU4196"/>
      <c r="AV4196"/>
      <c r="AW4196"/>
      <c r="AX4196" t="inlineStr">
        <is>
          <t>Mortality</t>
        </is>
      </c>
      <c r="AY4196" t="inlineStr">
        <is>
          <t>Mortality</t>
        </is>
      </c>
      <c r="AZ4196" t="inlineStr">
        <is>
          <t>LC50</t>
        </is>
      </c>
      <c r="BA4196"/>
      <c r="BB4196" t="n">
        <v>4.0</v>
      </c>
      <c r="BC4196"/>
      <c r="BD4196"/>
      <c r="BE4196"/>
      <c r="BF4196"/>
      <c r="BG4196" t="inlineStr">
        <is>
          <t>Day(s)</t>
        </is>
      </c>
      <c r="BH4196" t="inlineStr">
        <is>
          <t>Active ingredient</t>
        </is>
      </c>
      <c r="BI4196" t="inlineStr">
        <is>
          <t>DTXSID2025210</t>
        </is>
      </c>
      <c r="BJ4196"/>
      <c r="BK4196"/>
      <c r="BL4196"/>
      <c r="BM4196"/>
      <c r="BN4196"/>
      <c r="BO4196"/>
      <c r="BP4196"/>
      <c r="BQ4196"/>
      <c r="BR4196"/>
      <c r="BS4196"/>
      <c r="BT4196" t="inlineStr">
        <is>
          <t>--</t>
        </is>
      </c>
      <c r="BU4196"/>
      <c r="BV4196"/>
      <c r="BW4196"/>
      <c r="BX4196"/>
      <c r="BY4196"/>
      <c r="BZ4196"/>
      <c r="CA4196"/>
      <c r="CB4196"/>
      <c r="CC4196"/>
      <c r="CD4196"/>
      <c r="CE4196"/>
      <c r="CF4196"/>
      <c r="CG4196"/>
      <c r="CH4196"/>
      <c r="CI4196" t="inlineStr">
        <is>
          <t xml:space="preserve"> CONTR/&lt;= 10 % MORT// USED STANDARD METHODS// TREATED WITH TETRACYCLINE HCL, AERATED 5 MINUTES AT 48 H// </t>
        </is>
      </c>
      <c r="CJ4196" t="inlineStr">
        <is>
          <t xml:space="preserve">   CONTR/&lt;= 10 % MORT// USED STANDARD METHODS// TREATED WITH TETRACYCLINE HCL, AERATED 5 MINUTES AT 48 H// </t>
        </is>
      </c>
      <c r="CK4196" t="inlineStr">
        <is>
          <t>Little,L.W., and J.C. Lamb III</t>
        </is>
      </c>
      <c r="CL4196" t="n">
        <v>6969.0</v>
      </c>
      <c r="CM4196" t="inlineStr">
        <is>
          <t>Acute Toxicity of 46 Selected Dyes to the Fathead Minnow, Pimephales promelas</t>
        </is>
      </c>
      <c r="CN4196" t="inlineStr">
        <is>
          <t>Dyes and the Environment - Reports on Selected Dyes and Their Effects, American Dye Manufacturers Institute:123 p.</t>
        </is>
      </c>
      <c r="CO4196" t="n">
        <v>1973.0</v>
      </c>
      <c r="CP4196" t="inlineStr">
        <is>
          <t>Little,L.W., and J.C. Lamb III (1973). Acute Toxicity of 46 Selected Dyes to the Fathead Minnow, Pimephales promelas. Dyes and the Environment - Reports on Selected Dyes and Their Effects, American Dye Manufacturers Institute, 123 p. ECOREF#:6969</t>
        </is>
      </c>
    </row>
    <row r="4197">
      <c r="A4197" t="n">
        <v>1.7418585E7</v>
      </c>
      <c r="B4197" t="inlineStr">
        <is>
          <t>1-Amino-4-hydroxy-2-phenoxy-9,10-anthracenedione</t>
        </is>
      </c>
      <c r="C4197"/>
      <c r="D4197" t="inlineStr">
        <is>
          <t>Unmeasured</t>
        </is>
      </c>
      <c r="E4197" t="inlineStr">
        <is>
          <t>Not coded</t>
        </is>
      </c>
      <c r="F4197"/>
      <c r="G4197"/>
      <c r="H4197"/>
      <c r="I4197"/>
      <c r="J4197"/>
      <c r="K4197"/>
      <c r="L4197" t="inlineStr">
        <is>
          <t>Pimephales promelas</t>
        </is>
      </c>
      <c r="M4197" t="inlineStr">
        <is>
          <t>Fathead Minnow</t>
        </is>
      </c>
      <c r="N4197"/>
      <c r="O4197"/>
      <c r="P4197"/>
      <c r="Q4197"/>
      <c r="R4197"/>
      <c r="S4197"/>
      <c r="T4197"/>
      <c r="U4197"/>
      <c r="V4197" t="inlineStr">
        <is>
          <t>Static</t>
        </is>
      </c>
      <c r="W4197" t="inlineStr">
        <is>
          <t>Fresh water</t>
        </is>
      </c>
      <c r="X4197" t="inlineStr">
        <is>
          <t>Lab</t>
        </is>
      </c>
      <c r="Y4197"/>
      <c r="Z4197" t="inlineStr">
        <is>
          <t>Formulation</t>
        </is>
      </c>
      <c r="AA4197" t="inlineStr">
        <is>
          <t>&gt;</t>
        </is>
      </c>
      <c r="AB4197" t="n">
        <v>180.0</v>
      </c>
      <c r="AC4197"/>
      <c r="AD4197"/>
      <c r="AE4197"/>
      <c r="AF4197"/>
      <c r="AG4197" t="inlineStr">
        <is>
          <t>AI mg/L</t>
        </is>
      </c>
      <c r="AH4197"/>
      <c r="AI4197"/>
      <c r="AJ4197"/>
      <c r="AK4197"/>
      <c r="AL4197"/>
      <c r="AM4197"/>
      <c r="AN4197"/>
      <c r="AO4197"/>
      <c r="AP4197"/>
      <c r="AQ4197"/>
      <c r="AR4197"/>
      <c r="AS4197"/>
      <c r="AT4197"/>
      <c r="AU4197"/>
      <c r="AV4197"/>
      <c r="AW4197"/>
      <c r="AX4197" t="inlineStr">
        <is>
          <t>Mortality</t>
        </is>
      </c>
      <c r="AY4197" t="inlineStr">
        <is>
          <t>Mortality</t>
        </is>
      </c>
      <c r="AZ4197" t="inlineStr">
        <is>
          <t>LC50</t>
        </is>
      </c>
      <c r="BA4197"/>
      <c r="BB4197" t="n">
        <v>4.0</v>
      </c>
      <c r="BC4197"/>
      <c r="BD4197"/>
      <c r="BE4197"/>
      <c r="BF4197"/>
      <c r="BG4197" t="inlineStr">
        <is>
          <t>Day(s)</t>
        </is>
      </c>
      <c r="BH4197"/>
      <c r="BI4197" t="inlineStr">
        <is>
          <t>DTXSID2025210</t>
        </is>
      </c>
      <c r="BJ4197"/>
      <c r="BK4197"/>
      <c r="BL4197"/>
      <c r="BM4197"/>
      <c r="BN4197"/>
      <c r="BO4197"/>
      <c r="BP4197"/>
      <c r="BQ4197"/>
      <c r="BR4197"/>
      <c r="BS4197"/>
      <c r="BT4197" t="inlineStr">
        <is>
          <t>--</t>
        </is>
      </c>
      <c r="BU4197"/>
      <c r="BV4197"/>
      <c r="BW4197"/>
      <c r="BX4197"/>
      <c r="BY4197"/>
      <c r="BZ4197"/>
      <c r="CA4197"/>
      <c r="CB4197"/>
      <c r="CC4197"/>
      <c r="CD4197"/>
      <c r="CE4197"/>
      <c r="CF4197"/>
      <c r="CG4197"/>
      <c r="CH4197"/>
      <c r="CI4197" t="inlineStr">
        <is>
          <t xml:space="preserve"> CONTR/&lt;= 10 % MORT, FOLLOWED STANDARD METHODS// CARRIER/ REAX 85A// AERATION 5 MINUTES AFTER 48 H OF TESTING// </t>
        </is>
      </c>
      <c r="CJ4197" t="inlineStr">
        <is>
          <t xml:space="preserve">   CONTR/&lt;= 10 % MORT, FOLLOWED STANDARD METHODS// CARRIER/ REAX 85A// AERATION 5 MINUTES AFTER 48 H OF TESTING// </t>
        </is>
      </c>
      <c r="CK4197" t="inlineStr">
        <is>
          <t>Little,L.W., J.C. Lamb III, M.A. Chillingworth, and W.B. Durkin</t>
        </is>
      </c>
      <c r="CL4197" t="n">
        <v>5789.0</v>
      </c>
      <c r="CM4197" t="inlineStr">
        <is>
          <t>Acute Toxicity of Selected Commercial Dyes to the Fathead Minnow and Evaluation of Biological Treatment for Reduction of Toxicity</t>
        </is>
      </c>
      <c r="CN4197" t="inlineStr">
        <is>
          <t>In: Proceedings of the 29th Industrial Waste Conference, Lafayette, IN:524-534</t>
        </is>
      </c>
      <c r="CO4197" t="n">
        <v>1974.0</v>
      </c>
      <c r="CP4197" t="inlineStr">
        <is>
          <t>Little,L.W., J.C. Lamb III, M.A. Chillingworth, and W.B. Durkin (1974). Acute Toxicity of Selected Commercial Dyes to the Fathead Minnow and Evaluation of Biological Treatment for Reduction of Toxicity. In: Proceedings of the 29th Industrial Waste Conference, Lafayette, IN, 524-534. ECOREF#:5789</t>
        </is>
      </c>
    </row>
    <row r="4198">
      <c r="A4198" t="n">
        <v>1.7584122E7</v>
      </c>
      <c r="B4198" t="inlineStr">
        <is>
          <t>3-Amino-5,6-dimethyl-1,2,4-triazine</t>
        </is>
      </c>
      <c r="C4198"/>
      <c r="D4198" t="inlineStr">
        <is>
          <t>Measured</t>
        </is>
      </c>
      <c r="E4198" t="inlineStr">
        <is>
          <t>Not reported</t>
        </is>
      </c>
      <c r="F4198"/>
      <c r="G4198" t="n">
        <v>97.0</v>
      </c>
      <c r="H4198"/>
      <c r="I4198"/>
      <c r="J4198"/>
      <c r="K4198"/>
      <c r="L4198" t="inlineStr">
        <is>
          <t>Pimephales promelas</t>
        </is>
      </c>
      <c r="M4198" t="inlineStr">
        <is>
          <t>Fathead Minnow</t>
        </is>
      </c>
      <c r="N4198"/>
      <c r="O4198"/>
      <c r="P4198" t="n">
        <v>31.0</v>
      </c>
      <c r="Q4198"/>
      <c r="R4198"/>
      <c r="S4198"/>
      <c r="T4198"/>
      <c r="U4198" t="inlineStr">
        <is>
          <t>Day(s)</t>
        </is>
      </c>
      <c r="V4198" t="inlineStr">
        <is>
          <t>Flow-through</t>
        </is>
      </c>
      <c r="W4198" t="inlineStr">
        <is>
          <t>Fresh water</t>
        </is>
      </c>
      <c r="X4198" t="inlineStr">
        <is>
          <t>Lab</t>
        </is>
      </c>
      <c r="Y4198"/>
      <c r="Z4198" t="inlineStr">
        <is>
          <t>Active ingredient</t>
        </is>
      </c>
      <c r="AA4198"/>
      <c r="AB4198" t="n">
        <v>952.0</v>
      </c>
      <c r="AC4198"/>
      <c r="AD4198" t="n">
        <v>825.0</v>
      </c>
      <c r="AE4198"/>
      <c r="AF4198" t="n">
        <v>1100.0</v>
      </c>
      <c r="AG4198" t="inlineStr">
        <is>
          <t>AI mg/L</t>
        </is>
      </c>
      <c r="AH4198"/>
      <c r="AI4198"/>
      <c r="AJ4198"/>
      <c r="AK4198"/>
      <c r="AL4198"/>
      <c r="AM4198"/>
      <c r="AN4198"/>
      <c r="AO4198"/>
      <c r="AP4198"/>
      <c r="AQ4198"/>
      <c r="AR4198"/>
      <c r="AS4198"/>
      <c r="AT4198"/>
      <c r="AU4198"/>
      <c r="AV4198"/>
      <c r="AW4198"/>
      <c r="AX4198" t="inlineStr">
        <is>
          <t>Mortality</t>
        </is>
      </c>
      <c r="AY4198" t="inlineStr">
        <is>
          <t>Mortality</t>
        </is>
      </c>
      <c r="AZ4198" t="inlineStr">
        <is>
          <t>LC50</t>
        </is>
      </c>
      <c r="BA4198"/>
      <c r="BB4198" t="n">
        <v>4.0</v>
      </c>
      <c r="BC4198"/>
      <c r="BD4198"/>
      <c r="BE4198"/>
      <c r="BF4198"/>
      <c r="BG4198" t="inlineStr">
        <is>
          <t>Day(s)</t>
        </is>
      </c>
      <c r="BH4198"/>
      <c r="BI4198" t="inlineStr">
        <is>
          <t>DTXSID1022269</t>
        </is>
      </c>
      <c r="BJ4198"/>
      <c r="BK4198"/>
      <c r="BL4198" t="inlineStr">
        <is>
          <t>Acute</t>
        </is>
      </c>
      <c r="BM4198"/>
      <c r="BN4198"/>
      <c r="BO4198"/>
      <c r="BP4198"/>
      <c r="BQ4198"/>
      <c r="BR4198"/>
      <c r="BS4198"/>
      <c r="BT4198" t="inlineStr">
        <is>
          <t>--</t>
        </is>
      </c>
      <c r="BU4198"/>
      <c r="BV4198"/>
      <c r="BW4198"/>
      <c r="BX4198"/>
      <c r="BY4198"/>
      <c r="BZ4198"/>
      <c r="CA4198"/>
      <c r="CB4198"/>
      <c r="CC4198"/>
      <c r="CD4198"/>
      <c r="CE4198"/>
      <c r="CF4198"/>
      <c r="CG4198"/>
      <c r="CH4198"/>
      <c r="CI4198"/>
      <c r="CJ4198" t="inlineStr">
        <is>
          <t xml:space="preserve">SOURCE/FROM US EPA ENVIRONMENTAL RESEARCH LABORATORY-DULUTH AND THE UNIVERSITY OF WISCONSIN-SUPERIOR CAMPUS//MEDIA/LAKE SUPERIOR WATER OR DECHLORINATED WATER//   </t>
        </is>
      </c>
      <c r="CK4198" t="inlineStr">
        <is>
          <t>Geiger,D.L., S.H. Poirier, L.T. Brooke, and D.J. Call</t>
        </is>
      </c>
      <c r="CL4198" t="n">
        <v>12858.0</v>
      </c>
      <c r="CM4198" t="inlineStr">
        <is>
          <t>Acute Toxicities of Organic Chemicals to Fathead Minnows (Pimephales promelas) Volume III</t>
        </is>
      </c>
      <c r="CN4198" t="inlineStr">
        <is>
          <t>Center for Lake Superior Environmental Studies, University of Wisconsin, Superior, WI:328 p.</t>
        </is>
      </c>
      <c r="CO4198" t="n">
        <v>1986.0</v>
      </c>
      <c r="CP4198" t="inlineStr">
        <is>
          <t>Geiger,D.L., S.H. Poirier, L.T. Brooke, and D.J. Call (1986). Acute Toxicities of Organic Chemicals to Fathead Minnows (Pimephales promelas) Volume III. Center for Lake Superior Environmental Studies, University of Wisconsin, Superior, WI, 328 p. ECOREF#:12858</t>
        </is>
      </c>
    </row>
    <row r="4199">
      <c r="A4199" t="n">
        <v>1.7599814E7</v>
      </c>
      <c r="B4199" t="inlineStr">
        <is>
          <t>Sulfuric acid, Copper(1+) salt (1:2)</t>
        </is>
      </c>
      <c r="C4199"/>
      <c r="D4199" t="inlineStr">
        <is>
          <t>Unmeasured</t>
        </is>
      </c>
      <c r="E4199" t="inlineStr">
        <is>
          <t>Other Method</t>
        </is>
      </c>
      <c r="F4199"/>
      <c r="G4199"/>
      <c r="H4199"/>
      <c r="I4199"/>
      <c r="J4199"/>
      <c r="K4199"/>
      <c r="L4199" t="inlineStr">
        <is>
          <t>Pimephales promelas</t>
        </is>
      </c>
      <c r="M4199" t="inlineStr">
        <is>
          <t>Fathead Minnow</t>
        </is>
      </c>
      <c r="N4199"/>
      <c r="O4199"/>
      <c r="P4199"/>
      <c r="Q4199"/>
      <c r="R4199"/>
      <c r="S4199"/>
      <c r="T4199"/>
      <c r="U4199"/>
      <c r="V4199" t="inlineStr">
        <is>
          <t>Static</t>
        </is>
      </c>
      <c r="W4199" t="inlineStr">
        <is>
          <t>Fresh water</t>
        </is>
      </c>
      <c r="X4199" t="inlineStr">
        <is>
          <t>Lab</t>
        </is>
      </c>
      <c r="Y4199" t="n">
        <v>6.0</v>
      </c>
      <c r="Z4199" t="inlineStr">
        <is>
          <t>Total</t>
        </is>
      </c>
      <c r="AA4199"/>
      <c r="AB4199" t="n">
        <v>0.022</v>
      </c>
      <c r="AC4199"/>
      <c r="AD4199" t="n">
        <v>0.015</v>
      </c>
      <c r="AE4199"/>
      <c r="AF4199" t="n">
        <v>0.027</v>
      </c>
      <c r="AG4199" t="inlineStr">
        <is>
          <t>AI mg/L</t>
        </is>
      </c>
      <c r="AH4199"/>
      <c r="AI4199"/>
      <c r="AJ4199"/>
      <c r="AK4199"/>
      <c r="AL4199"/>
      <c r="AM4199"/>
      <c r="AN4199"/>
      <c r="AO4199"/>
      <c r="AP4199"/>
      <c r="AQ4199"/>
      <c r="AR4199"/>
      <c r="AS4199"/>
      <c r="AT4199"/>
      <c r="AU4199"/>
      <c r="AV4199"/>
      <c r="AW4199"/>
      <c r="AX4199" t="inlineStr">
        <is>
          <t>Mortality</t>
        </is>
      </c>
      <c r="AY4199" t="inlineStr">
        <is>
          <t>Mortality</t>
        </is>
      </c>
      <c r="AZ4199" t="inlineStr">
        <is>
          <t>LC50</t>
        </is>
      </c>
      <c r="BA4199"/>
      <c r="BB4199" t="n">
        <v>4.0</v>
      </c>
      <c r="BC4199"/>
      <c r="BD4199"/>
      <c r="BE4199"/>
      <c r="BF4199"/>
      <c r="BG4199" t="inlineStr">
        <is>
          <t>Day(s)</t>
        </is>
      </c>
      <c r="BH4199"/>
      <c r="BI4199" t="inlineStr">
        <is>
          <t>DTXSID30889663</t>
        </is>
      </c>
      <c r="BJ4199"/>
      <c r="BK4199"/>
      <c r="BL4199"/>
      <c r="BM4199"/>
      <c r="BN4199"/>
      <c r="BO4199"/>
      <c r="BP4199"/>
      <c r="BQ4199"/>
      <c r="BR4199"/>
      <c r="BS4199"/>
      <c r="BT4199" t="inlineStr">
        <is>
          <t>--</t>
        </is>
      </c>
      <c r="BU4199"/>
      <c r="BV4199"/>
      <c r="BW4199"/>
      <c r="BX4199"/>
      <c r="BY4199"/>
      <c r="BZ4199"/>
      <c r="CA4199"/>
      <c r="CB4199"/>
      <c r="CC4199"/>
      <c r="CD4199"/>
      <c r="CE4199"/>
      <c r="CF4199"/>
      <c r="CG4199"/>
      <c r="CH4199"/>
      <c r="CI4199"/>
      <c r="CJ4199" t="inlineStr">
        <is>
          <t xml:space="preserve">SOURCE/REARED IN PONDS AT THE STATE FISH HATCHERY AT NEWTON, OHIO//TMETH/AMERICAN PUBLIC HEALTH ASSOCIATION (1960)//MEDIA/SOFT DILUENT WATER //   </t>
        </is>
      </c>
      <c r="CK4199" t="inlineStr">
        <is>
          <t>Pickering,Q.H., and C. Henderson</t>
        </is>
      </c>
      <c r="CL4199" t="n">
        <v>2033.0</v>
      </c>
      <c r="CM4199" t="inlineStr">
        <is>
          <t>The Acute Toxicity of Some Heavy Metals to Different Species of Warm Water Fishes</t>
        </is>
      </c>
      <c r="CN4199" t="inlineStr">
        <is>
          <t>Proc. Ind. Waste Conf.10:453-463</t>
        </is>
      </c>
      <c r="CO4199" t="n">
        <v>1966.0</v>
      </c>
      <c r="CP4199" t="inlineStr">
        <is>
          <t>Pickering,Q.H., and C. Henderson (1966). The Acute Toxicity of Some Heavy Metals to Different Species of Warm Water Fishes. Proc. Ind. Waste Conf., 10, 453-463. ECOREF#:2033</t>
        </is>
      </c>
    </row>
    <row r="4200">
      <c r="A4200" t="n">
        <v>1.7599814E7</v>
      </c>
      <c r="B4200" t="inlineStr">
        <is>
          <t>Sulfuric acid, Copper(1+) salt (1:2)</t>
        </is>
      </c>
      <c r="C4200"/>
      <c r="D4200" t="inlineStr">
        <is>
          <t>Measured</t>
        </is>
      </c>
      <c r="E4200" t="inlineStr">
        <is>
          <t>Not reported</t>
        </is>
      </c>
      <c r="F4200"/>
      <c r="G4200"/>
      <c r="H4200"/>
      <c r="I4200"/>
      <c r="J4200"/>
      <c r="K4200"/>
      <c r="L4200" t="inlineStr">
        <is>
          <t>Pimephales promelas</t>
        </is>
      </c>
      <c r="M4200" t="inlineStr">
        <is>
          <t>Fathead Minnow</t>
        </is>
      </c>
      <c r="N4200"/>
      <c r="O4200"/>
      <c r="P4200"/>
      <c r="Q4200"/>
      <c r="R4200"/>
      <c r="S4200"/>
      <c r="T4200"/>
      <c r="U4200"/>
      <c r="V4200" t="inlineStr">
        <is>
          <t>Flow-through</t>
        </is>
      </c>
      <c r="W4200" t="inlineStr">
        <is>
          <t>Fresh water</t>
        </is>
      </c>
      <c r="X4200" t="inlineStr">
        <is>
          <t>Lab</t>
        </is>
      </c>
      <c r="Y4200"/>
      <c r="Z4200" t="inlineStr">
        <is>
          <t>Total</t>
        </is>
      </c>
      <c r="AA4200"/>
      <c r="AB4200" t="n">
        <v>0.436</v>
      </c>
      <c r="AC4200"/>
      <c r="AD4200" t="n">
        <v>0.387</v>
      </c>
      <c r="AE4200"/>
      <c r="AF4200" t="n">
        <v>0.49</v>
      </c>
      <c r="AG4200" t="inlineStr">
        <is>
          <t>AI mg/L</t>
        </is>
      </c>
      <c r="AH4200"/>
      <c r="AI4200"/>
      <c r="AJ4200"/>
      <c r="AK4200"/>
      <c r="AL4200"/>
      <c r="AM4200"/>
      <c r="AN4200"/>
      <c r="AO4200"/>
      <c r="AP4200"/>
      <c r="AQ4200"/>
      <c r="AR4200"/>
      <c r="AS4200"/>
      <c r="AT4200"/>
      <c r="AU4200"/>
      <c r="AV4200"/>
      <c r="AW4200"/>
      <c r="AX4200" t="inlineStr">
        <is>
          <t>Mortality</t>
        </is>
      </c>
      <c r="AY4200" t="inlineStr">
        <is>
          <t>Mortality</t>
        </is>
      </c>
      <c r="AZ4200" t="inlineStr">
        <is>
          <t>LC50</t>
        </is>
      </c>
      <c r="BA4200"/>
      <c r="BB4200" t="n">
        <v>4.0</v>
      </c>
      <c r="BC4200"/>
      <c r="BD4200"/>
      <c r="BE4200"/>
      <c r="BF4200"/>
      <c r="BG4200" t="inlineStr">
        <is>
          <t>Day(s)</t>
        </is>
      </c>
      <c r="BH4200"/>
      <c r="BI4200" t="inlineStr">
        <is>
          <t>DTXSID30889663</t>
        </is>
      </c>
      <c r="BJ4200"/>
      <c r="BK4200"/>
      <c r="BL4200" t="inlineStr">
        <is>
          <t>Acute</t>
        </is>
      </c>
      <c r="BM4200"/>
      <c r="BN4200"/>
      <c r="BO4200"/>
      <c r="BP4200"/>
      <c r="BQ4200"/>
      <c r="BR4200"/>
      <c r="BS4200"/>
      <c r="BT4200" t="inlineStr">
        <is>
          <t>--</t>
        </is>
      </c>
      <c r="BU4200"/>
      <c r="BV4200"/>
      <c r="BW4200"/>
      <c r="BX4200"/>
      <c r="BY4200"/>
      <c r="BZ4200"/>
      <c r="CA4200"/>
      <c r="CB4200"/>
      <c r="CC4200"/>
      <c r="CD4200"/>
      <c r="CE4200"/>
      <c r="CF4200"/>
      <c r="CG4200"/>
      <c r="CH4200"/>
      <c r="CI4200"/>
      <c r="CJ4200" t="inlineStr">
        <is>
          <t xml:space="preserve">MEDIA/FROM SOUTH KAWISHIWI RIVER NEAR STATE HIGHWAY 1 CROSSING UPSTREAM FROM BIRCH LAKE//   </t>
        </is>
      </c>
      <c r="CK4200" t="inlineStr">
        <is>
          <t>Lind,D., K. Alto, and S. Chatterton</t>
        </is>
      </c>
      <c r="CL4200" t="n">
        <v>5081.0</v>
      </c>
      <c r="CM4200" t="inlineStr">
        <is>
          <t>Regional Copper-Nickel Study</t>
        </is>
      </c>
      <c r="CN4200" t="inlineStr">
        <is>
          <t>Draft Report, Minnesota Environmental Quality Board St.Paul, MN:54-</t>
        </is>
      </c>
      <c r="CO4200" t="n">
        <v>1978.0</v>
      </c>
      <c r="CP4200" t="inlineStr">
        <is>
          <t>Lind,D., K. Alto, and S. Chatterton (1978). Regional Copper-Nickel Study. Draft Report, Minnesota Environmental Quality Board St.Paul, MN, 54-. ECOREF#:5081</t>
        </is>
      </c>
    </row>
    <row r="4201">
      <c r="A4201" t="n">
        <v>1.7599814E7</v>
      </c>
      <c r="B4201" t="inlineStr">
        <is>
          <t>Sulfuric acid, Copper(1+) salt (1:2)</t>
        </is>
      </c>
      <c r="C4201"/>
      <c r="D4201" t="inlineStr">
        <is>
          <t>Unmeasured</t>
        </is>
      </c>
      <c r="E4201" t="inlineStr">
        <is>
          <t>Other Method</t>
        </is>
      </c>
      <c r="F4201"/>
      <c r="G4201"/>
      <c r="H4201"/>
      <c r="I4201"/>
      <c r="J4201"/>
      <c r="K4201"/>
      <c r="L4201" t="inlineStr">
        <is>
          <t>Pimephales promelas</t>
        </is>
      </c>
      <c r="M4201" t="inlineStr">
        <is>
          <t>Fathead Minnow</t>
        </is>
      </c>
      <c r="N4201"/>
      <c r="O4201"/>
      <c r="P4201"/>
      <c r="Q4201"/>
      <c r="R4201"/>
      <c r="S4201"/>
      <c r="T4201"/>
      <c r="U4201"/>
      <c r="V4201" t="inlineStr">
        <is>
          <t>Static</t>
        </is>
      </c>
      <c r="W4201" t="inlineStr">
        <is>
          <t>Fresh water</t>
        </is>
      </c>
      <c r="X4201" t="inlineStr">
        <is>
          <t>Lab</t>
        </is>
      </c>
      <c r="Y4201" t="n">
        <v>6.0</v>
      </c>
      <c r="Z4201" t="inlineStr">
        <is>
          <t>Total</t>
        </is>
      </c>
      <c r="AA4201"/>
      <c r="AB4201" t="n">
        <v>1.14</v>
      </c>
      <c r="AC4201"/>
      <c r="AD4201" t="n">
        <v>0.83</v>
      </c>
      <c r="AE4201"/>
      <c r="AF4201" t="n">
        <v>1.38</v>
      </c>
      <c r="AG4201" t="inlineStr">
        <is>
          <t>AI mg/L</t>
        </is>
      </c>
      <c r="AH4201"/>
      <c r="AI4201"/>
      <c r="AJ4201"/>
      <c r="AK4201"/>
      <c r="AL4201"/>
      <c r="AM4201"/>
      <c r="AN4201"/>
      <c r="AO4201"/>
      <c r="AP4201"/>
      <c r="AQ4201"/>
      <c r="AR4201"/>
      <c r="AS4201"/>
      <c r="AT4201"/>
      <c r="AU4201"/>
      <c r="AV4201"/>
      <c r="AW4201"/>
      <c r="AX4201" t="inlineStr">
        <is>
          <t>Mortality</t>
        </is>
      </c>
      <c r="AY4201" t="inlineStr">
        <is>
          <t>Mortality</t>
        </is>
      </c>
      <c r="AZ4201" t="inlineStr">
        <is>
          <t>LC50</t>
        </is>
      </c>
      <c r="BA4201"/>
      <c r="BB4201" t="n">
        <v>4.0</v>
      </c>
      <c r="BC4201"/>
      <c r="BD4201"/>
      <c r="BE4201"/>
      <c r="BF4201"/>
      <c r="BG4201" t="inlineStr">
        <is>
          <t>Day(s)</t>
        </is>
      </c>
      <c r="BH4201"/>
      <c r="BI4201" t="inlineStr">
        <is>
          <t>DTXSID30889663</t>
        </is>
      </c>
      <c r="BJ4201"/>
      <c r="BK4201"/>
      <c r="BL4201"/>
      <c r="BM4201"/>
      <c r="BN4201"/>
      <c r="BO4201"/>
      <c r="BP4201"/>
      <c r="BQ4201"/>
      <c r="BR4201"/>
      <c r="BS4201"/>
      <c r="BT4201" t="inlineStr">
        <is>
          <t>--</t>
        </is>
      </c>
      <c r="BU4201"/>
      <c r="BV4201"/>
      <c r="BW4201"/>
      <c r="BX4201"/>
      <c r="BY4201"/>
      <c r="BZ4201"/>
      <c r="CA4201"/>
      <c r="CB4201"/>
      <c r="CC4201"/>
      <c r="CD4201"/>
      <c r="CE4201"/>
      <c r="CF4201"/>
      <c r="CG4201"/>
      <c r="CH4201"/>
      <c r="CI4201"/>
      <c r="CJ4201" t="inlineStr">
        <is>
          <t xml:space="preserve">SOURCE/REARED IN PONDS AT THE STATE FISH HATCHERY AT NEWTON, OHIO//TMETH/AMERICAN PUBLIC HEALTH ASSOCIATION (1960)//MEDIA/SOFT DILUENT WATER //   </t>
        </is>
      </c>
      <c r="CK4201" t="inlineStr">
        <is>
          <t>Pickering,Q.H., and C. Henderson</t>
        </is>
      </c>
      <c r="CL4201" t="n">
        <v>2033.0</v>
      </c>
      <c r="CM4201" t="inlineStr">
        <is>
          <t>The Acute Toxicity of Some Heavy Metals to Different Species of Warm Water Fishes</t>
        </is>
      </c>
      <c r="CN4201" t="inlineStr">
        <is>
          <t>Proc. Ind. Waste Conf.10:453-463</t>
        </is>
      </c>
      <c r="CO4201" t="n">
        <v>1966.0</v>
      </c>
      <c r="CP4201" t="inlineStr">
        <is>
          <t>Pickering,Q.H., and C. Henderson (1966). The Acute Toxicity of Some Heavy Metals to Different Species of Warm Water Fishes. Proc. Ind. Waste Conf., 10, 453-463. ECOREF#:2033</t>
        </is>
      </c>
    </row>
    <row r="4202">
      <c r="A4202" t="n">
        <v>1.7599814E7</v>
      </c>
      <c r="B4202" t="inlineStr">
        <is>
          <t>Sulfuric acid, Copper(1+) salt (1:2)</t>
        </is>
      </c>
      <c r="C4202"/>
      <c r="D4202" t="inlineStr">
        <is>
          <t>Unmeasured</t>
        </is>
      </c>
      <c r="E4202" t="inlineStr">
        <is>
          <t>Other Method</t>
        </is>
      </c>
      <c r="F4202"/>
      <c r="G4202"/>
      <c r="H4202"/>
      <c r="I4202"/>
      <c r="J4202"/>
      <c r="K4202"/>
      <c r="L4202" t="inlineStr">
        <is>
          <t>Pimephales promelas</t>
        </is>
      </c>
      <c r="M4202" t="inlineStr">
        <is>
          <t>Fathead Minnow</t>
        </is>
      </c>
      <c r="N4202"/>
      <c r="O4202"/>
      <c r="P4202"/>
      <c r="Q4202"/>
      <c r="R4202"/>
      <c r="S4202"/>
      <c r="T4202"/>
      <c r="U4202"/>
      <c r="V4202" t="inlineStr">
        <is>
          <t>Static</t>
        </is>
      </c>
      <c r="W4202" t="inlineStr">
        <is>
          <t>Fresh water</t>
        </is>
      </c>
      <c r="X4202" t="inlineStr">
        <is>
          <t>Lab</t>
        </is>
      </c>
      <c r="Y4202" t="n">
        <v>6.0</v>
      </c>
      <c r="Z4202" t="inlineStr">
        <is>
          <t>Total</t>
        </is>
      </c>
      <c r="AA4202"/>
      <c r="AB4202" t="n">
        <v>0.023</v>
      </c>
      <c r="AC4202"/>
      <c r="AD4202" t="n">
        <v>0.015</v>
      </c>
      <c r="AE4202"/>
      <c r="AF4202" t="n">
        <v>0.036</v>
      </c>
      <c r="AG4202" t="inlineStr">
        <is>
          <t>AI mg/L</t>
        </is>
      </c>
      <c r="AH4202"/>
      <c r="AI4202"/>
      <c r="AJ4202"/>
      <c r="AK4202"/>
      <c r="AL4202"/>
      <c r="AM4202"/>
      <c r="AN4202"/>
      <c r="AO4202"/>
      <c r="AP4202"/>
      <c r="AQ4202"/>
      <c r="AR4202"/>
      <c r="AS4202"/>
      <c r="AT4202"/>
      <c r="AU4202"/>
      <c r="AV4202"/>
      <c r="AW4202"/>
      <c r="AX4202" t="inlineStr">
        <is>
          <t>Mortality</t>
        </is>
      </c>
      <c r="AY4202" t="inlineStr">
        <is>
          <t>Mortality</t>
        </is>
      </c>
      <c r="AZ4202" t="inlineStr">
        <is>
          <t>LC50</t>
        </is>
      </c>
      <c r="BA4202"/>
      <c r="BB4202" t="n">
        <v>4.0</v>
      </c>
      <c r="BC4202"/>
      <c r="BD4202"/>
      <c r="BE4202"/>
      <c r="BF4202"/>
      <c r="BG4202" t="inlineStr">
        <is>
          <t>Day(s)</t>
        </is>
      </c>
      <c r="BH4202"/>
      <c r="BI4202" t="inlineStr">
        <is>
          <t>DTXSID30889663</t>
        </is>
      </c>
      <c r="BJ4202"/>
      <c r="BK4202"/>
      <c r="BL4202"/>
      <c r="BM4202"/>
      <c r="BN4202"/>
      <c r="BO4202"/>
      <c r="BP4202"/>
      <c r="BQ4202"/>
      <c r="BR4202"/>
      <c r="BS4202"/>
      <c r="BT4202" t="inlineStr">
        <is>
          <t>--</t>
        </is>
      </c>
      <c r="BU4202"/>
      <c r="BV4202"/>
      <c r="BW4202"/>
      <c r="BX4202"/>
      <c r="BY4202"/>
      <c r="BZ4202"/>
      <c r="CA4202"/>
      <c r="CB4202"/>
      <c r="CC4202"/>
      <c r="CD4202"/>
      <c r="CE4202"/>
      <c r="CF4202"/>
      <c r="CG4202"/>
      <c r="CH4202"/>
      <c r="CI4202"/>
      <c r="CJ4202" t="inlineStr">
        <is>
          <t xml:space="preserve">SOURCE/REARED IN PONDS AT THE STATE FISH HATCHERY AT NEWTON, OHIO//TMETH/AMERICAN PUBLIC HEALTH ASSOCIATION (1960)//MEDIA/SOFT DILUENT WATER //   </t>
        </is>
      </c>
      <c r="CK4202" t="inlineStr">
        <is>
          <t>Pickering,Q.H., and C. Henderson</t>
        </is>
      </c>
      <c r="CL4202" t="n">
        <v>2033.0</v>
      </c>
      <c r="CM4202" t="inlineStr">
        <is>
          <t>The Acute Toxicity of Some Heavy Metals to Different Species of Warm Water Fishes</t>
        </is>
      </c>
      <c r="CN4202" t="inlineStr">
        <is>
          <t>Proc. Ind. Waste Conf.10:453-463</t>
        </is>
      </c>
      <c r="CO4202" t="n">
        <v>1966.0</v>
      </c>
      <c r="CP4202" t="inlineStr">
        <is>
          <t>Pickering,Q.H., and C. Henderson (1966). The Acute Toxicity of Some Heavy Metals to Different Species of Warm Water Fishes. Proc. Ind. Waste Conf., 10, 453-463. ECOREF#:2033</t>
        </is>
      </c>
    </row>
    <row r="4203">
      <c r="A4203" t="n">
        <v>1.7599814E7</v>
      </c>
      <c r="B4203" t="inlineStr">
        <is>
          <t>Sulfuric acid, Copper(1+) salt (1:2)</t>
        </is>
      </c>
      <c r="C4203"/>
      <c r="D4203" t="inlineStr">
        <is>
          <t>Measured</t>
        </is>
      </c>
      <c r="E4203" t="inlineStr">
        <is>
          <t>Not reported</t>
        </is>
      </c>
      <c r="F4203"/>
      <c r="G4203"/>
      <c r="H4203"/>
      <c r="I4203"/>
      <c r="J4203"/>
      <c r="K4203"/>
      <c r="L4203" t="inlineStr">
        <is>
          <t>Pimephales promelas</t>
        </is>
      </c>
      <c r="M4203" t="inlineStr">
        <is>
          <t>Fathead Minnow</t>
        </is>
      </c>
      <c r="N4203"/>
      <c r="O4203"/>
      <c r="P4203"/>
      <c r="Q4203"/>
      <c r="R4203"/>
      <c r="S4203"/>
      <c r="T4203"/>
      <c r="U4203"/>
      <c r="V4203" t="inlineStr">
        <is>
          <t>Flow-through</t>
        </is>
      </c>
      <c r="W4203" t="inlineStr">
        <is>
          <t>Fresh water</t>
        </is>
      </c>
      <c r="X4203" t="inlineStr">
        <is>
          <t>Lab</t>
        </is>
      </c>
      <c r="Y4203"/>
      <c r="Z4203" t="inlineStr">
        <is>
          <t>Total</t>
        </is>
      </c>
      <c r="AA4203"/>
      <c r="AB4203" t="n">
        <v>1.586</v>
      </c>
      <c r="AC4203"/>
      <c r="AD4203"/>
      <c r="AE4203"/>
      <c r="AF4203"/>
      <c r="AG4203" t="inlineStr">
        <is>
          <t>AI mg/L</t>
        </is>
      </c>
      <c r="AH4203"/>
      <c r="AI4203"/>
      <c r="AJ4203"/>
      <c r="AK4203"/>
      <c r="AL4203"/>
      <c r="AM4203"/>
      <c r="AN4203"/>
      <c r="AO4203"/>
      <c r="AP4203"/>
      <c r="AQ4203"/>
      <c r="AR4203"/>
      <c r="AS4203"/>
      <c r="AT4203"/>
      <c r="AU4203"/>
      <c r="AV4203"/>
      <c r="AW4203"/>
      <c r="AX4203" t="inlineStr">
        <is>
          <t>Mortality</t>
        </is>
      </c>
      <c r="AY4203" t="inlineStr">
        <is>
          <t>Mortality</t>
        </is>
      </c>
      <c r="AZ4203" t="inlineStr">
        <is>
          <t>LC50</t>
        </is>
      </c>
      <c r="BA4203"/>
      <c r="BB4203" t="n">
        <v>4.0</v>
      </c>
      <c r="BC4203"/>
      <c r="BD4203"/>
      <c r="BE4203"/>
      <c r="BF4203"/>
      <c r="BG4203" t="inlineStr">
        <is>
          <t>Day(s)</t>
        </is>
      </c>
      <c r="BH4203"/>
      <c r="BI4203" t="inlineStr">
        <is>
          <t>DTXSID30889663</t>
        </is>
      </c>
      <c r="BJ4203"/>
      <c r="BK4203"/>
      <c r="BL4203" t="inlineStr">
        <is>
          <t>Acute</t>
        </is>
      </c>
      <c r="BM4203"/>
      <c r="BN4203"/>
      <c r="BO4203"/>
      <c r="BP4203"/>
      <c r="BQ4203"/>
      <c r="BR4203"/>
      <c r="BS4203"/>
      <c r="BT4203" t="inlineStr">
        <is>
          <t>--</t>
        </is>
      </c>
      <c r="BU4203"/>
      <c r="BV4203"/>
      <c r="BW4203"/>
      <c r="BX4203"/>
      <c r="BY4203"/>
      <c r="BZ4203"/>
      <c r="CA4203"/>
      <c r="CB4203"/>
      <c r="CC4203"/>
      <c r="CD4203"/>
      <c r="CE4203"/>
      <c r="CF4203"/>
      <c r="CG4203"/>
      <c r="CH4203"/>
      <c r="CI4203"/>
      <c r="CJ4203" t="inlineStr">
        <is>
          <t xml:space="preserve">MEDIA/FROM ST LOUIS RIVER AT COUNTY HIGHWAY 100 CROSSING SOUTH OF AURORA//   </t>
        </is>
      </c>
      <c r="CK4203" t="inlineStr">
        <is>
          <t>Lind,D., K. Alto, and S. Chatterton</t>
        </is>
      </c>
      <c r="CL4203" t="n">
        <v>5081.0</v>
      </c>
      <c r="CM4203" t="inlineStr">
        <is>
          <t>Regional Copper-Nickel Study</t>
        </is>
      </c>
      <c r="CN4203" t="inlineStr">
        <is>
          <t>Draft Report, Minnesota Environmental Quality Board St.Paul, MN:54-</t>
        </is>
      </c>
      <c r="CO4203" t="n">
        <v>1978.0</v>
      </c>
      <c r="CP4203" t="inlineStr">
        <is>
          <t>Lind,D., K. Alto, and S. Chatterton (1978). Regional Copper-Nickel Study. Draft Report, Minnesota Environmental Quality Board St.Paul, MN, 54-. ECOREF#:5081</t>
        </is>
      </c>
    </row>
    <row r="4204">
      <c r="A4204" t="n">
        <v>1.7599814E7</v>
      </c>
      <c r="B4204" t="inlineStr">
        <is>
          <t>Sulfuric acid, Copper(1+) salt (1:2)</t>
        </is>
      </c>
      <c r="C4204"/>
      <c r="D4204" t="inlineStr">
        <is>
          <t>Measured</t>
        </is>
      </c>
      <c r="E4204" t="inlineStr">
        <is>
          <t>Not reported</t>
        </is>
      </c>
      <c r="F4204"/>
      <c r="G4204"/>
      <c r="H4204"/>
      <c r="I4204"/>
      <c r="J4204"/>
      <c r="K4204"/>
      <c r="L4204" t="inlineStr">
        <is>
          <t>Pimephales promelas</t>
        </is>
      </c>
      <c r="M4204" t="inlineStr">
        <is>
          <t>Fathead Minnow</t>
        </is>
      </c>
      <c r="N4204"/>
      <c r="O4204"/>
      <c r="P4204"/>
      <c r="Q4204"/>
      <c r="R4204"/>
      <c r="S4204"/>
      <c r="T4204"/>
      <c r="U4204"/>
      <c r="V4204" t="inlineStr">
        <is>
          <t>Flow-through</t>
        </is>
      </c>
      <c r="W4204" t="inlineStr">
        <is>
          <t>Fresh water</t>
        </is>
      </c>
      <c r="X4204" t="inlineStr">
        <is>
          <t>Lab</t>
        </is>
      </c>
      <c r="Y4204"/>
      <c r="Z4204" t="inlineStr">
        <is>
          <t>Total</t>
        </is>
      </c>
      <c r="AA4204"/>
      <c r="AB4204" t="n">
        <v>0.478</v>
      </c>
      <c r="AC4204"/>
      <c r="AD4204"/>
      <c r="AE4204"/>
      <c r="AF4204"/>
      <c r="AG4204" t="inlineStr">
        <is>
          <t>AI mg/L</t>
        </is>
      </c>
      <c r="AH4204"/>
      <c r="AI4204"/>
      <c r="AJ4204"/>
      <c r="AK4204"/>
      <c r="AL4204"/>
      <c r="AM4204"/>
      <c r="AN4204"/>
      <c r="AO4204"/>
      <c r="AP4204"/>
      <c r="AQ4204"/>
      <c r="AR4204"/>
      <c r="AS4204"/>
      <c r="AT4204"/>
      <c r="AU4204"/>
      <c r="AV4204"/>
      <c r="AW4204"/>
      <c r="AX4204" t="inlineStr">
        <is>
          <t>Mortality</t>
        </is>
      </c>
      <c r="AY4204" t="inlineStr">
        <is>
          <t>Mortality</t>
        </is>
      </c>
      <c r="AZ4204" t="inlineStr">
        <is>
          <t>LC50</t>
        </is>
      </c>
      <c r="BA4204"/>
      <c r="BB4204" t="n">
        <v>4.0</v>
      </c>
      <c r="BC4204"/>
      <c r="BD4204"/>
      <c r="BE4204"/>
      <c r="BF4204"/>
      <c r="BG4204" t="inlineStr">
        <is>
          <t>Day(s)</t>
        </is>
      </c>
      <c r="BH4204"/>
      <c r="BI4204" t="inlineStr">
        <is>
          <t>DTXSID30889663</t>
        </is>
      </c>
      <c r="BJ4204"/>
      <c r="BK4204"/>
      <c r="BL4204" t="inlineStr">
        <is>
          <t>Acute</t>
        </is>
      </c>
      <c r="BM4204"/>
      <c r="BN4204"/>
      <c r="BO4204"/>
      <c r="BP4204"/>
      <c r="BQ4204"/>
      <c r="BR4204"/>
      <c r="BS4204"/>
      <c r="BT4204" t="inlineStr">
        <is>
          <t>--</t>
        </is>
      </c>
      <c r="BU4204"/>
      <c r="BV4204"/>
      <c r="BW4204"/>
      <c r="BX4204"/>
      <c r="BY4204"/>
      <c r="BZ4204"/>
      <c r="CA4204"/>
      <c r="CB4204"/>
      <c r="CC4204"/>
      <c r="CD4204"/>
      <c r="CE4204"/>
      <c r="CF4204"/>
      <c r="CG4204"/>
      <c r="CH4204"/>
      <c r="CI4204"/>
      <c r="CJ4204" t="inlineStr">
        <is>
          <t xml:space="preserve">MEDIA/FROM SOUTH KAWISHIWI RIVER NEAR STATE HIGHWAY 1 CROSSING UPSTREAM FROM BIRCH LAKE//   </t>
        </is>
      </c>
      <c r="CK4204" t="inlineStr">
        <is>
          <t>Lind,D., K. Alto, and S. Chatterton</t>
        </is>
      </c>
      <c r="CL4204" t="n">
        <v>5081.0</v>
      </c>
      <c r="CM4204" t="inlineStr">
        <is>
          <t>Regional Copper-Nickel Study</t>
        </is>
      </c>
      <c r="CN4204" t="inlineStr">
        <is>
          <t>Draft Report, Minnesota Environmental Quality Board St.Paul, MN:54-</t>
        </is>
      </c>
      <c r="CO4204" t="n">
        <v>1978.0</v>
      </c>
      <c r="CP4204" t="inlineStr">
        <is>
          <t>Lind,D., K. Alto, and S. Chatterton (1978). Regional Copper-Nickel Study. Draft Report, Minnesota Environmental Quality Board St.Paul, MN, 54-. ECOREF#:5081</t>
        </is>
      </c>
    </row>
    <row r="4205">
      <c r="A4205" t="n">
        <v>1.7599814E7</v>
      </c>
      <c r="B4205" t="inlineStr">
        <is>
          <t>Sulfuric acid, Copper(1+) salt (1:2)</t>
        </is>
      </c>
      <c r="C4205"/>
      <c r="D4205" t="inlineStr">
        <is>
          <t>Unmeasured</t>
        </is>
      </c>
      <c r="E4205" t="inlineStr">
        <is>
          <t>Other Method</t>
        </is>
      </c>
      <c r="F4205"/>
      <c r="G4205"/>
      <c r="H4205"/>
      <c r="I4205"/>
      <c r="J4205"/>
      <c r="K4205"/>
      <c r="L4205" t="inlineStr">
        <is>
          <t>Pimephales promelas</t>
        </is>
      </c>
      <c r="M4205" t="inlineStr">
        <is>
          <t>Fathead Minnow</t>
        </is>
      </c>
      <c r="N4205"/>
      <c r="O4205"/>
      <c r="P4205"/>
      <c r="Q4205"/>
      <c r="R4205"/>
      <c r="S4205"/>
      <c r="T4205"/>
      <c r="U4205"/>
      <c r="V4205" t="inlineStr">
        <is>
          <t>Static</t>
        </is>
      </c>
      <c r="W4205" t="inlineStr">
        <is>
          <t>Fresh water</t>
        </is>
      </c>
      <c r="X4205" t="inlineStr">
        <is>
          <t>Lab</t>
        </is>
      </c>
      <c r="Y4205" t="n">
        <v>6.0</v>
      </c>
      <c r="Z4205" t="inlineStr">
        <is>
          <t>Total</t>
        </is>
      </c>
      <c r="AA4205"/>
      <c r="AB4205" t="n">
        <v>0.023</v>
      </c>
      <c r="AC4205"/>
      <c r="AD4205" t="n">
        <v>0.018</v>
      </c>
      <c r="AE4205"/>
      <c r="AF4205" t="n">
        <v>0.028</v>
      </c>
      <c r="AG4205" t="inlineStr">
        <is>
          <t>AI mg/L</t>
        </is>
      </c>
      <c r="AH4205"/>
      <c r="AI4205"/>
      <c r="AJ4205"/>
      <c r="AK4205"/>
      <c r="AL4205"/>
      <c r="AM4205"/>
      <c r="AN4205"/>
      <c r="AO4205"/>
      <c r="AP4205"/>
      <c r="AQ4205"/>
      <c r="AR4205"/>
      <c r="AS4205"/>
      <c r="AT4205"/>
      <c r="AU4205"/>
      <c r="AV4205"/>
      <c r="AW4205"/>
      <c r="AX4205" t="inlineStr">
        <is>
          <t>Mortality</t>
        </is>
      </c>
      <c r="AY4205" t="inlineStr">
        <is>
          <t>Mortality</t>
        </is>
      </c>
      <c r="AZ4205" t="inlineStr">
        <is>
          <t>LC50</t>
        </is>
      </c>
      <c r="BA4205"/>
      <c r="BB4205" t="n">
        <v>4.0</v>
      </c>
      <c r="BC4205"/>
      <c r="BD4205"/>
      <c r="BE4205"/>
      <c r="BF4205"/>
      <c r="BG4205" t="inlineStr">
        <is>
          <t>Day(s)</t>
        </is>
      </c>
      <c r="BH4205"/>
      <c r="BI4205" t="inlineStr">
        <is>
          <t>DTXSID30889663</t>
        </is>
      </c>
      <c r="BJ4205"/>
      <c r="BK4205"/>
      <c r="BL4205"/>
      <c r="BM4205"/>
      <c r="BN4205"/>
      <c r="BO4205"/>
      <c r="BP4205"/>
      <c r="BQ4205"/>
      <c r="BR4205"/>
      <c r="BS4205"/>
      <c r="BT4205" t="inlineStr">
        <is>
          <t>--</t>
        </is>
      </c>
      <c r="BU4205"/>
      <c r="BV4205"/>
      <c r="BW4205"/>
      <c r="BX4205"/>
      <c r="BY4205"/>
      <c r="BZ4205"/>
      <c r="CA4205"/>
      <c r="CB4205"/>
      <c r="CC4205"/>
      <c r="CD4205"/>
      <c r="CE4205"/>
      <c r="CF4205"/>
      <c r="CG4205"/>
      <c r="CH4205"/>
      <c r="CI4205"/>
      <c r="CJ4205" t="inlineStr">
        <is>
          <t xml:space="preserve">SOURCE/REARED IN PONDS AT THE STATE FISH HATCHERY AT NEWTON, OHIO//TMETH/AMERICAN PUBLIC HEALTH ASSOCIATION (1960)//MEDIA/SOFT DILUENT WATER //   </t>
        </is>
      </c>
      <c r="CK4205" t="inlineStr">
        <is>
          <t>Pickering,Q.H., and C. Henderson</t>
        </is>
      </c>
      <c r="CL4205" t="n">
        <v>2033.0</v>
      </c>
      <c r="CM4205" t="inlineStr">
        <is>
          <t>The Acute Toxicity of Some Heavy Metals to Different Species of Warm Water Fishes</t>
        </is>
      </c>
      <c r="CN4205" t="inlineStr">
        <is>
          <t>Proc. Ind. Waste Conf.10:453-463</t>
        </is>
      </c>
      <c r="CO4205" t="n">
        <v>1966.0</v>
      </c>
      <c r="CP4205" t="inlineStr">
        <is>
          <t>Pickering,Q.H., and C. Henderson (1966). The Acute Toxicity of Some Heavy Metals to Different Species of Warm Water Fishes. Proc. Ind. Waste Conf., 10, 453-463. ECOREF#:2033</t>
        </is>
      </c>
    </row>
    <row r="4206">
      <c r="A4206" t="n">
        <v>1.7599814E7</v>
      </c>
      <c r="B4206" t="inlineStr">
        <is>
          <t>Sulfuric acid, Copper(1+) salt (1:2)</t>
        </is>
      </c>
      <c r="C4206"/>
      <c r="D4206" t="inlineStr">
        <is>
          <t>Unmeasured</t>
        </is>
      </c>
      <c r="E4206" t="inlineStr">
        <is>
          <t>United States Environmental Protection Agency</t>
        </is>
      </c>
      <c r="F4206"/>
      <c r="G4206"/>
      <c r="H4206"/>
      <c r="I4206"/>
      <c r="J4206"/>
      <c r="K4206"/>
      <c r="L4206" t="inlineStr">
        <is>
          <t>Pimephales promelas</t>
        </is>
      </c>
      <c r="M4206" t="inlineStr">
        <is>
          <t>Fathead Minnow</t>
        </is>
      </c>
      <c r="N4206"/>
      <c r="O4206" t="inlineStr">
        <is>
          <t>&lt;</t>
        </is>
      </c>
      <c r="P4206" t="n">
        <v>1.0</v>
      </c>
      <c r="Q4206"/>
      <c r="R4206"/>
      <c r="S4206"/>
      <c r="T4206"/>
      <c r="U4206" t="inlineStr">
        <is>
          <t>Day(s)</t>
        </is>
      </c>
      <c r="V4206" t="inlineStr">
        <is>
          <t>Aquatic, unspecified</t>
        </is>
      </c>
      <c r="W4206" t="inlineStr">
        <is>
          <t>Fresh water</t>
        </is>
      </c>
      <c r="X4206" t="inlineStr">
        <is>
          <t>Lab</t>
        </is>
      </c>
      <c r="Y4206"/>
      <c r="Z4206" t="inlineStr">
        <is>
          <t>Total</t>
        </is>
      </c>
      <c r="AA4206"/>
      <c r="AB4206" t="n">
        <v>0.12</v>
      </c>
      <c r="AC4206"/>
      <c r="AD4206"/>
      <c r="AE4206"/>
      <c r="AF4206"/>
      <c r="AG4206" t="inlineStr">
        <is>
          <t>AI mg/L</t>
        </is>
      </c>
      <c r="AH4206"/>
      <c r="AI4206"/>
      <c r="AJ4206"/>
      <c r="AK4206"/>
      <c r="AL4206"/>
      <c r="AM4206"/>
      <c r="AN4206"/>
      <c r="AO4206"/>
      <c r="AP4206"/>
      <c r="AQ4206"/>
      <c r="AR4206"/>
      <c r="AS4206"/>
      <c r="AT4206"/>
      <c r="AU4206"/>
      <c r="AV4206"/>
      <c r="AW4206"/>
      <c r="AX4206" t="inlineStr">
        <is>
          <t>Mortality</t>
        </is>
      </c>
      <c r="AY4206" t="inlineStr">
        <is>
          <t>Mortality</t>
        </is>
      </c>
      <c r="AZ4206" t="inlineStr">
        <is>
          <t>LC50</t>
        </is>
      </c>
      <c r="BA4206"/>
      <c r="BB4206" t="n">
        <v>4.0</v>
      </c>
      <c r="BC4206"/>
      <c r="BD4206"/>
      <c r="BE4206"/>
      <c r="BF4206"/>
      <c r="BG4206" t="inlineStr">
        <is>
          <t>Day(s)</t>
        </is>
      </c>
      <c r="BH4206"/>
      <c r="BI4206" t="inlineStr">
        <is>
          <t>DTXSID30889663</t>
        </is>
      </c>
      <c r="BJ4206" t="inlineStr">
        <is>
          <t>10.1897/03-11</t>
        </is>
      </c>
      <c r="BK4206"/>
      <c r="BL4206" t="inlineStr">
        <is>
          <t>Acute</t>
        </is>
      </c>
      <c r="BM4206"/>
      <c r="BN4206"/>
      <c r="BO4206"/>
      <c r="BP4206"/>
      <c r="BQ4206"/>
      <c r="BR4206"/>
      <c r="BS4206"/>
      <c r="BT4206" t="inlineStr">
        <is>
          <t>--</t>
        </is>
      </c>
      <c r="BU4206"/>
      <c r="BV4206"/>
      <c r="BW4206"/>
      <c r="BX4206"/>
      <c r="BY4206"/>
      <c r="BZ4206"/>
      <c r="CA4206"/>
      <c r="CB4206"/>
      <c r="CC4206"/>
      <c r="CD4206"/>
      <c r="CE4206"/>
      <c r="CF4206"/>
      <c r="CG4206"/>
      <c r="CH4206"/>
      <c r="CI4206"/>
      <c r="CJ4206" t="inlineStr">
        <is>
          <t xml:space="preserve">SOURCE/FROM INSTITUTE FOR ENVIRONMENTAL TOXICOLOGY, CLEMSON UNIVERSITY, PENDLETON, SOUTH CAROLINA//TMETH/1993 TEST EPA 600-/4-90/027//MEDIA/MODERATELY HARD WATER//   </t>
        </is>
      </c>
      <c r="CK4206" t="inlineStr">
        <is>
          <t>Hoang,T.C., J.R. Tomasso, and S.J. Klaine</t>
        </is>
      </c>
      <c r="CL4206" t="n">
        <v>73390.0</v>
      </c>
      <c r="CM4206" t="inlineStr">
        <is>
          <t>Influence of Water Quality and Age on Nickel Toxicity to Fathead Minnows (Pimephales promelas)</t>
        </is>
      </c>
      <c r="CN4206" t="inlineStr">
        <is>
          <t>Environ. Toxicol. Chem.23(1): 86-92</t>
        </is>
      </c>
      <c r="CO4206" t="n">
        <v>2004.0</v>
      </c>
      <c r="CP4206" t="inlineStr">
        <is>
          <t>Hoang,T.C., J.R. Tomasso, and S.J. Klaine (2004). Influence of Water Quality and Age on Nickel Toxicity to Fathead Minnows (Pimephales promelas). Environ. Toxicol. Chem., 23, (1), 86-92. doi:10.1897/03-11. ECOREF#:73390</t>
        </is>
      </c>
    </row>
    <row r="4207">
      <c r="A4207" t="n">
        <v>1.7599814E7</v>
      </c>
      <c r="B4207" t="inlineStr">
        <is>
          <t>Sulfuric acid, Copper(1+) salt (1:2)</t>
        </is>
      </c>
      <c r="C4207"/>
      <c r="D4207" t="inlineStr">
        <is>
          <t>Measured</t>
        </is>
      </c>
      <c r="E4207" t="inlineStr">
        <is>
          <t>Not reported</t>
        </is>
      </c>
      <c r="F4207"/>
      <c r="G4207"/>
      <c r="H4207"/>
      <c r="I4207"/>
      <c r="J4207"/>
      <c r="K4207"/>
      <c r="L4207" t="inlineStr">
        <is>
          <t>Pimephales promelas</t>
        </is>
      </c>
      <c r="M4207" t="inlineStr">
        <is>
          <t>Fathead Minnow</t>
        </is>
      </c>
      <c r="N4207"/>
      <c r="O4207"/>
      <c r="P4207"/>
      <c r="Q4207"/>
      <c r="R4207"/>
      <c r="S4207"/>
      <c r="T4207"/>
      <c r="U4207"/>
      <c r="V4207" t="inlineStr">
        <is>
          <t>Flow-through</t>
        </is>
      </c>
      <c r="W4207" t="inlineStr">
        <is>
          <t>Fresh water</t>
        </is>
      </c>
      <c r="X4207" t="inlineStr">
        <is>
          <t>Lab</t>
        </is>
      </c>
      <c r="Y4207"/>
      <c r="Z4207" t="inlineStr">
        <is>
          <t>Total</t>
        </is>
      </c>
      <c r="AA4207"/>
      <c r="AB4207" t="n">
        <v>0.0885</v>
      </c>
      <c r="AC4207"/>
      <c r="AD4207" t="n">
        <v>0.076</v>
      </c>
      <c r="AE4207"/>
      <c r="AF4207" t="n">
        <v>0.103</v>
      </c>
      <c r="AG4207" t="inlineStr">
        <is>
          <t>AI mg/L</t>
        </is>
      </c>
      <c r="AH4207"/>
      <c r="AI4207"/>
      <c r="AJ4207"/>
      <c r="AK4207"/>
      <c r="AL4207"/>
      <c r="AM4207"/>
      <c r="AN4207"/>
      <c r="AO4207"/>
      <c r="AP4207"/>
      <c r="AQ4207"/>
      <c r="AR4207"/>
      <c r="AS4207"/>
      <c r="AT4207"/>
      <c r="AU4207"/>
      <c r="AV4207"/>
      <c r="AW4207"/>
      <c r="AX4207" t="inlineStr">
        <is>
          <t>Mortality</t>
        </is>
      </c>
      <c r="AY4207" t="inlineStr">
        <is>
          <t>Mortality</t>
        </is>
      </c>
      <c r="AZ4207" t="inlineStr">
        <is>
          <t>LC50</t>
        </is>
      </c>
      <c r="BA4207"/>
      <c r="BB4207" t="n">
        <v>4.0</v>
      </c>
      <c r="BC4207"/>
      <c r="BD4207"/>
      <c r="BE4207"/>
      <c r="BF4207"/>
      <c r="BG4207" t="inlineStr">
        <is>
          <t>Day(s)</t>
        </is>
      </c>
      <c r="BH4207"/>
      <c r="BI4207" t="inlineStr">
        <is>
          <t>DTXSID30889663</t>
        </is>
      </c>
      <c r="BJ4207"/>
      <c r="BK4207"/>
      <c r="BL4207" t="inlineStr">
        <is>
          <t>Acute</t>
        </is>
      </c>
      <c r="BM4207"/>
      <c r="BN4207"/>
      <c r="BO4207"/>
      <c r="BP4207"/>
      <c r="BQ4207"/>
      <c r="BR4207"/>
      <c r="BS4207"/>
      <c r="BT4207" t="inlineStr">
        <is>
          <t>--</t>
        </is>
      </c>
      <c r="BU4207"/>
      <c r="BV4207"/>
      <c r="BW4207"/>
      <c r="BX4207"/>
      <c r="BY4207"/>
      <c r="BZ4207"/>
      <c r="CA4207"/>
      <c r="CB4207"/>
      <c r="CC4207"/>
      <c r="CD4207"/>
      <c r="CE4207"/>
      <c r="CF4207"/>
      <c r="CG4207"/>
      <c r="CH4207"/>
      <c r="CI4207"/>
      <c r="CJ4207" t="inlineStr">
        <is>
          <t xml:space="preserve">MEDIA/FROM LAKE SUPERIOR AT THE US ENVIRONMENTAL RESEARCH LABORATORY-DULUTH//   </t>
        </is>
      </c>
      <c r="CK4207" t="inlineStr">
        <is>
          <t>Lind,D., K. Alto, and S. Chatterton</t>
        </is>
      </c>
      <c r="CL4207" t="n">
        <v>5081.0</v>
      </c>
      <c r="CM4207" t="inlineStr">
        <is>
          <t>Regional Copper-Nickel Study</t>
        </is>
      </c>
      <c r="CN4207" t="inlineStr">
        <is>
          <t>Draft Report, Minnesota Environmental Quality Board St.Paul, MN:54-</t>
        </is>
      </c>
      <c r="CO4207" t="n">
        <v>1978.0</v>
      </c>
      <c r="CP4207" t="inlineStr">
        <is>
          <t>Lind,D., K. Alto, and S. Chatterton (1978). Regional Copper-Nickel Study. Draft Report, Minnesota Environmental Quality Board St.Paul, MN, 54-. ECOREF#:5081</t>
        </is>
      </c>
    </row>
    <row r="4208">
      <c r="A4208" t="n">
        <v>1.7599814E7</v>
      </c>
      <c r="B4208" t="inlineStr">
        <is>
          <t>Sulfuric acid, Copper(1+) salt (1:2)</t>
        </is>
      </c>
      <c r="C4208"/>
      <c r="D4208" t="inlineStr">
        <is>
          <t>Unmeasured</t>
        </is>
      </c>
      <c r="E4208" t="inlineStr">
        <is>
          <t>Other Method</t>
        </is>
      </c>
      <c r="F4208"/>
      <c r="G4208"/>
      <c r="H4208"/>
      <c r="I4208"/>
      <c r="J4208"/>
      <c r="K4208"/>
      <c r="L4208" t="inlineStr">
        <is>
          <t>Pimephales promelas</t>
        </is>
      </c>
      <c r="M4208" t="inlineStr">
        <is>
          <t>Fathead Minnow</t>
        </is>
      </c>
      <c r="N4208"/>
      <c r="O4208"/>
      <c r="P4208"/>
      <c r="Q4208"/>
      <c r="R4208"/>
      <c r="S4208"/>
      <c r="T4208"/>
      <c r="U4208"/>
      <c r="V4208" t="inlineStr">
        <is>
          <t>Static</t>
        </is>
      </c>
      <c r="W4208" t="inlineStr">
        <is>
          <t>Fresh water</t>
        </is>
      </c>
      <c r="X4208" t="inlineStr">
        <is>
          <t>Lab</t>
        </is>
      </c>
      <c r="Y4208" t="n">
        <v>6.0</v>
      </c>
      <c r="Z4208" t="inlineStr">
        <is>
          <t>Total</t>
        </is>
      </c>
      <c r="AA4208"/>
      <c r="AB4208" t="n">
        <v>1.76</v>
      </c>
      <c r="AC4208"/>
      <c r="AD4208" t="n">
        <v>1.14</v>
      </c>
      <c r="AE4208"/>
      <c r="AF4208" t="n">
        <v>2.57</v>
      </c>
      <c r="AG4208" t="inlineStr">
        <is>
          <t>AI mg/L</t>
        </is>
      </c>
      <c r="AH4208"/>
      <c r="AI4208"/>
      <c r="AJ4208"/>
      <c r="AK4208"/>
      <c r="AL4208"/>
      <c r="AM4208"/>
      <c r="AN4208"/>
      <c r="AO4208"/>
      <c r="AP4208"/>
      <c r="AQ4208"/>
      <c r="AR4208"/>
      <c r="AS4208"/>
      <c r="AT4208"/>
      <c r="AU4208"/>
      <c r="AV4208"/>
      <c r="AW4208"/>
      <c r="AX4208" t="inlineStr">
        <is>
          <t>Mortality</t>
        </is>
      </c>
      <c r="AY4208" t="inlineStr">
        <is>
          <t>Mortality</t>
        </is>
      </c>
      <c r="AZ4208" t="inlineStr">
        <is>
          <t>LC50</t>
        </is>
      </c>
      <c r="BA4208"/>
      <c r="BB4208" t="n">
        <v>4.0</v>
      </c>
      <c r="BC4208"/>
      <c r="BD4208"/>
      <c r="BE4208"/>
      <c r="BF4208"/>
      <c r="BG4208" t="inlineStr">
        <is>
          <t>Day(s)</t>
        </is>
      </c>
      <c r="BH4208"/>
      <c r="BI4208" t="inlineStr">
        <is>
          <t>DTXSID30889663</t>
        </is>
      </c>
      <c r="BJ4208"/>
      <c r="BK4208"/>
      <c r="BL4208"/>
      <c r="BM4208"/>
      <c r="BN4208"/>
      <c r="BO4208"/>
      <c r="BP4208"/>
      <c r="BQ4208"/>
      <c r="BR4208"/>
      <c r="BS4208"/>
      <c r="BT4208" t="inlineStr">
        <is>
          <t>--</t>
        </is>
      </c>
      <c r="BU4208"/>
      <c r="BV4208"/>
      <c r="BW4208"/>
      <c r="BX4208"/>
      <c r="BY4208"/>
      <c r="BZ4208"/>
      <c r="CA4208"/>
      <c r="CB4208"/>
      <c r="CC4208"/>
      <c r="CD4208"/>
      <c r="CE4208"/>
      <c r="CF4208"/>
      <c r="CG4208"/>
      <c r="CH4208"/>
      <c r="CI4208"/>
      <c r="CJ4208" t="inlineStr">
        <is>
          <t xml:space="preserve">SOURCE/REARED IN PONDS AT THE STATE FISH HATCHERY AT NEWTON, OHIO//TMETH/AMERICAN PUBLIC HEALTH ASSOCIATION (1960)//MEDIA/SOFT DILUENT WATER //   </t>
        </is>
      </c>
      <c r="CK4208" t="inlineStr">
        <is>
          <t>Pickering,Q.H., and C. Henderson</t>
        </is>
      </c>
      <c r="CL4208" t="n">
        <v>2033.0</v>
      </c>
      <c r="CM4208" t="inlineStr">
        <is>
          <t>The Acute Toxicity of Some Heavy Metals to Different Species of Warm Water Fishes</t>
        </is>
      </c>
      <c r="CN4208" t="inlineStr">
        <is>
          <t>Proc. Ind. Waste Conf.10:453-463</t>
        </is>
      </c>
      <c r="CO4208" t="n">
        <v>1966.0</v>
      </c>
      <c r="CP4208" t="inlineStr">
        <is>
          <t>Pickering,Q.H., and C. Henderson (1966). The Acute Toxicity of Some Heavy Metals to Different Species of Warm Water Fishes. Proc. Ind. Waste Conf., 10, 453-463. ECOREF#:2033</t>
        </is>
      </c>
    </row>
    <row r="4209">
      <c r="A4209" t="n">
        <v>1.7599814E7</v>
      </c>
      <c r="B4209" t="inlineStr">
        <is>
          <t>Sulfuric acid, Copper(1+) salt (1:2)</t>
        </is>
      </c>
      <c r="C4209"/>
      <c r="D4209" t="inlineStr">
        <is>
          <t>Measured</t>
        </is>
      </c>
      <c r="E4209" t="inlineStr">
        <is>
          <t>Not reported</t>
        </is>
      </c>
      <c r="F4209"/>
      <c r="G4209"/>
      <c r="H4209"/>
      <c r="I4209"/>
      <c r="J4209"/>
      <c r="K4209"/>
      <c r="L4209" t="inlineStr">
        <is>
          <t>Pimephales promelas</t>
        </is>
      </c>
      <c r="M4209" t="inlineStr">
        <is>
          <t>Fathead Minnow</t>
        </is>
      </c>
      <c r="N4209"/>
      <c r="O4209"/>
      <c r="P4209"/>
      <c r="Q4209"/>
      <c r="R4209"/>
      <c r="S4209"/>
      <c r="T4209"/>
      <c r="U4209"/>
      <c r="V4209" t="inlineStr">
        <is>
          <t>Flow-through</t>
        </is>
      </c>
      <c r="W4209" t="inlineStr">
        <is>
          <t>Fresh water</t>
        </is>
      </c>
      <c r="X4209" t="inlineStr">
        <is>
          <t>Lab</t>
        </is>
      </c>
      <c r="Y4209"/>
      <c r="Z4209" t="inlineStr">
        <is>
          <t>Total</t>
        </is>
      </c>
      <c r="AA4209"/>
      <c r="AB4209" t="n">
        <v>0.55</v>
      </c>
      <c r="AC4209"/>
      <c r="AD4209"/>
      <c r="AE4209"/>
      <c r="AF4209"/>
      <c r="AG4209" t="inlineStr">
        <is>
          <t>AI mg/L</t>
        </is>
      </c>
      <c r="AH4209"/>
      <c r="AI4209"/>
      <c r="AJ4209"/>
      <c r="AK4209"/>
      <c r="AL4209"/>
      <c r="AM4209"/>
      <c r="AN4209"/>
      <c r="AO4209"/>
      <c r="AP4209"/>
      <c r="AQ4209"/>
      <c r="AR4209"/>
      <c r="AS4209"/>
      <c r="AT4209"/>
      <c r="AU4209"/>
      <c r="AV4209"/>
      <c r="AW4209"/>
      <c r="AX4209" t="inlineStr">
        <is>
          <t>Mortality</t>
        </is>
      </c>
      <c r="AY4209" t="inlineStr">
        <is>
          <t>Mortality</t>
        </is>
      </c>
      <c r="AZ4209" t="inlineStr">
        <is>
          <t>LC50</t>
        </is>
      </c>
      <c r="BA4209"/>
      <c r="BB4209" t="n">
        <v>4.0</v>
      </c>
      <c r="BC4209"/>
      <c r="BD4209"/>
      <c r="BE4209"/>
      <c r="BF4209"/>
      <c r="BG4209" t="inlineStr">
        <is>
          <t>Day(s)</t>
        </is>
      </c>
      <c r="BH4209"/>
      <c r="BI4209" t="inlineStr">
        <is>
          <t>DTXSID30889663</t>
        </is>
      </c>
      <c r="BJ4209"/>
      <c r="BK4209"/>
      <c r="BL4209" t="inlineStr">
        <is>
          <t>Acute</t>
        </is>
      </c>
      <c r="BM4209"/>
      <c r="BN4209"/>
      <c r="BO4209"/>
      <c r="BP4209"/>
      <c r="BQ4209"/>
      <c r="BR4209"/>
      <c r="BS4209"/>
      <c r="BT4209" t="inlineStr">
        <is>
          <t>--</t>
        </is>
      </c>
      <c r="BU4209"/>
      <c r="BV4209"/>
      <c r="BW4209"/>
      <c r="BX4209"/>
      <c r="BY4209"/>
      <c r="BZ4209"/>
      <c r="CA4209"/>
      <c r="CB4209"/>
      <c r="CC4209"/>
      <c r="CD4209"/>
      <c r="CE4209"/>
      <c r="CF4209"/>
      <c r="CG4209"/>
      <c r="CH4209"/>
      <c r="CI4209"/>
      <c r="CJ4209" t="inlineStr">
        <is>
          <t xml:space="preserve">MEDIA/FROM COLBY LAKE NEAR THE ERIE MINING CO PUMP HOUSE//   </t>
        </is>
      </c>
      <c r="CK4209" t="inlineStr">
        <is>
          <t>Lind,D., K. Alto, and S. Chatterton</t>
        </is>
      </c>
      <c r="CL4209" t="n">
        <v>5081.0</v>
      </c>
      <c r="CM4209" t="inlineStr">
        <is>
          <t>Regional Copper-Nickel Study</t>
        </is>
      </c>
      <c r="CN4209" t="inlineStr">
        <is>
          <t>Draft Report, Minnesota Environmental Quality Board St.Paul, MN:54-</t>
        </is>
      </c>
      <c r="CO4209" t="n">
        <v>1978.0</v>
      </c>
      <c r="CP4209" t="inlineStr">
        <is>
          <t>Lind,D., K. Alto, and S. Chatterton (1978). Regional Copper-Nickel Study. Draft Report, Minnesota Environmental Quality Board St.Paul, MN, 54-. ECOREF#:5081</t>
        </is>
      </c>
    </row>
    <row r="4210">
      <c r="A4210" t="n">
        <v>1.7599814E7</v>
      </c>
      <c r="B4210" t="inlineStr">
        <is>
          <t>Sulfuric acid, Copper(1+) salt (1:2)</t>
        </is>
      </c>
      <c r="C4210"/>
      <c r="D4210" t="inlineStr">
        <is>
          <t>Measured</t>
        </is>
      </c>
      <c r="E4210" t="inlineStr">
        <is>
          <t>Not reported</t>
        </is>
      </c>
      <c r="F4210"/>
      <c r="G4210"/>
      <c r="H4210"/>
      <c r="I4210"/>
      <c r="J4210"/>
      <c r="K4210"/>
      <c r="L4210" t="inlineStr">
        <is>
          <t>Pimephales promelas</t>
        </is>
      </c>
      <c r="M4210" t="inlineStr">
        <is>
          <t>Fathead Minnow</t>
        </is>
      </c>
      <c r="N4210"/>
      <c r="O4210"/>
      <c r="P4210"/>
      <c r="Q4210"/>
      <c r="R4210"/>
      <c r="S4210"/>
      <c r="T4210"/>
      <c r="U4210"/>
      <c r="V4210" t="inlineStr">
        <is>
          <t>Flow-through</t>
        </is>
      </c>
      <c r="W4210" t="inlineStr">
        <is>
          <t>Fresh water</t>
        </is>
      </c>
      <c r="X4210" t="inlineStr">
        <is>
          <t>Lab</t>
        </is>
      </c>
      <c r="Y4210"/>
      <c r="Z4210" t="inlineStr">
        <is>
          <t>Total</t>
        </is>
      </c>
      <c r="AA4210"/>
      <c r="AB4210" t="n">
        <v>0.114</v>
      </c>
      <c r="AC4210"/>
      <c r="AD4210" t="n">
        <v>0.098</v>
      </c>
      <c r="AE4210"/>
      <c r="AF4210" t="n">
        <v>0.132</v>
      </c>
      <c r="AG4210" t="inlineStr">
        <is>
          <t>AI mg/L</t>
        </is>
      </c>
      <c r="AH4210"/>
      <c r="AI4210"/>
      <c r="AJ4210"/>
      <c r="AK4210"/>
      <c r="AL4210"/>
      <c r="AM4210"/>
      <c r="AN4210"/>
      <c r="AO4210"/>
      <c r="AP4210"/>
      <c r="AQ4210"/>
      <c r="AR4210"/>
      <c r="AS4210"/>
      <c r="AT4210"/>
      <c r="AU4210"/>
      <c r="AV4210"/>
      <c r="AW4210"/>
      <c r="AX4210" t="inlineStr">
        <is>
          <t>Mortality</t>
        </is>
      </c>
      <c r="AY4210" t="inlineStr">
        <is>
          <t>Mortality</t>
        </is>
      </c>
      <c r="AZ4210" t="inlineStr">
        <is>
          <t>LC50</t>
        </is>
      </c>
      <c r="BA4210"/>
      <c r="BB4210" t="n">
        <v>4.0</v>
      </c>
      <c r="BC4210"/>
      <c r="BD4210"/>
      <c r="BE4210"/>
      <c r="BF4210"/>
      <c r="BG4210" t="inlineStr">
        <is>
          <t>Day(s)</t>
        </is>
      </c>
      <c r="BH4210"/>
      <c r="BI4210" t="inlineStr">
        <is>
          <t>DTXSID30889663</t>
        </is>
      </c>
      <c r="BJ4210"/>
      <c r="BK4210"/>
      <c r="BL4210" t="inlineStr">
        <is>
          <t>Acute</t>
        </is>
      </c>
      <c r="BM4210"/>
      <c r="BN4210"/>
      <c r="BO4210"/>
      <c r="BP4210"/>
      <c r="BQ4210"/>
      <c r="BR4210"/>
      <c r="BS4210"/>
      <c r="BT4210" t="inlineStr">
        <is>
          <t>--</t>
        </is>
      </c>
      <c r="BU4210"/>
      <c r="BV4210"/>
      <c r="BW4210"/>
      <c r="BX4210"/>
      <c r="BY4210"/>
      <c r="BZ4210"/>
      <c r="CA4210"/>
      <c r="CB4210"/>
      <c r="CC4210"/>
      <c r="CD4210"/>
      <c r="CE4210"/>
      <c r="CF4210"/>
      <c r="CG4210"/>
      <c r="CH4210"/>
      <c r="CI4210"/>
      <c r="CJ4210" t="inlineStr">
        <is>
          <t xml:space="preserve">MEDIA/FROM LAKE SUPERIOR AT THE US ENVIRONMENTAL RESEARCH LABORATORY-DULUTH//   </t>
        </is>
      </c>
      <c r="CK4210" t="inlineStr">
        <is>
          <t>Lind,D., K. Alto, and S. Chatterton</t>
        </is>
      </c>
      <c r="CL4210" t="n">
        <v>5081.0</v>
      </c>
      <c r="CM4210" t="inlineStr">
        <is>
          <t>Regional Copper-Nickel Study</t>
        </is>
      </c>
      <c r="CN4210" t="inlineStr">
        <is>
          <t>Draft Report, Minnesota Environmental Quality Board St.Paul, MN:54-</t>
        </is>
      </c>
      <c r="CO4210" t="n">
        <v>1978.0</v>
      </c>
      <c r="CP4210" t="inlineStr">
        <is>
          <t>Lind,D., K. Alto, and S. Chatterton (1978). Regional Copper-Nickel Study. Draft Report, Minnesota Environmental Quality Board St.Paul, MN, 54-. ECOREF#:5081</t>
        </is>
      </c>
    </row>
    <row r="4211">
      <c r="A4211" t="n">
        <v>1.7599814E7</v>
      </c>
      <c r="B4211" t="inlineStr">
        <is>
          <t>Sulfuric acid, Copper(1+) salt (1:2)</t>
        </is>
      </c>
      <c r="C4211"/>
      <c r="D4211" t="inlineStr">
        <is>
          <t>Measured</t>
        </is>
      </c>
      <c r="E4211" t="inlineStr">
        <is>
          <t>Not reported</t>
        </is>
      </c>
      <c r="F4211"/>
      <c r="G4211"/>
      <c r="H4211"/>
      <c r="I4211"/>
      <c r="J4211"/>
      <c r="K4211"/>
      <c r="L4211" t="inlineStr">
        <is>
          <t>Pimephales promelas</t>
        </is>
      </c>
      <c r="M4211" t="inlineStr">
        <is>
          <t>Fathead Minnow</t>
        </is>
      </c>
      <c r="N4211"/>
      <c r="O4211"/>
      <c r="P4211"/>
      <c r="Q4211"/>
      <c r="R4211"/>
      <c r="S4211"/>
      <c r="T4211"/>
      <c r="U4211"/>
      <c r="V4211" t="inlineStr">
        <is>
          <t>Flow-through</t>
        </is>
      </c>
      <c r="W4211" t="inlineStr">
        <is>
          <t>Fresh water</t>
        </is>
      </c>
      <c r="X4211" t="inlineStr">
        <is>
          <t>Lab</t>
        </is>
      </c>
      <c r="Y4211"/>
      <c r="Z4211" t="inlineStr">
        <is>
          <t>Total</t>
        </is>
      </c>
      <c r="AA4211"/>
      <c r="AB4211" t="n">
        <v>1.129</v>
      </c>
      <c r="AC4211"/>
      <c r="AD4211"/>
      <c r="AE4211"/>
      <c r="AF4211"/>
      <c r="AG4211" t="inlineStr">
        <is>
          <t>AI mg/L</t>
        </is>
      </c>
      <c r="AH4211"/>
      <c r="AI4211"/>
      <c r="AJ4211"/>
      <c r="AK4211"/>
      <c r="AL4211"/>
      <c r="AM4211"/>
      <c r="AN4211"/>
      <c r="AO4211"/>
      <c r="AP4211"/>
      <c r="AQ4211"/>
      <c r="AR4211"/>
      <c r="AS4211"/>
      <c r="AT4211"/>
      <c r="AU4211"/>
      <c r="AV4211"/>
      <c r="AW4211"/>
      <c r="AX4211" t="inlineStr">
        <is>
          <t>Mortality</t>
        </is>
      </c>
      <c r="AY4211" t="inlineStr">
        <is>
          <t>Mortality</t>
        </is>
      </c>
      <c r="AZ4211" t="inlineStr">
        <is>
          <t>LC50</t>
        </is>
      </c>
      <c r="BA4211"/>
      <c r="BB4211" t="n">
        <v>4.0</v>
      </c>
      <c r="BC4211"/>
      <c r="BD4211"/>
      <c r="BE4211"/>
      <c r="BF4211"/>
      <c r="BG4211" t="inlineStr">
        <is>
          <t>Day(s)</t>
        </is>
      </c>
      <c r="BH4211"/>
      <c r="BI4211" t="inlineStr">
        <is>
          <t>DTXSID30889663</t>
        </is>
      </c>
      <c r="BJ4211"/>
      <c r="BK4211"/>
      <c r="BL4211" t="inlineStr">
        <is>
          <t>Acute</t>
        </is>
      </c>
      <c r="BM4211"/>
      <c r="BN4211"/>
      <c r="BO4211"/>
      <c r="BP4211"/>
      <c r="BQ4211"/>
      <c r="BR4211"/>
      <c r="BS4211"/>
      <c r="BT4211" t="inlineStr">
        <is>
          <t>--</t>
        </is>
      </c>
      <c r="BU4211"/>
      <c r="BV4211"/>
      <c r="BW4211"/>
      <c r="BX4211"/>
      <c r="BY4211"/>
      <c r="BZ4211"/>
      <c r="CA4211"/>
      <c r="CB4211"/>
      <c r="CC4211"/>
      <c r="CD4211"/>
      <c r="CE4211"/>
      <c r="CF4211"/>
      <c r="CG4211"/>
      <c r="CH4211"/>
      <c r="CI4211"/>
      <c r="CJ4211" t="inlineStr">
        <is>
          <t xml:space="preserve">MEDIA/FROM ST LOUIS RIVER AT COUNTY HIGHWAY 100 CROSSING SOUTH OF AURORA//   </t>
        </is>
      </c>
      <c r="CK4211" t="inlineStr">
        <is>
          <t>Lind,D., K. Alto, and S. Chatterton</t>
        </is>
      </c>
      <c r="CL4211" t="n">
        <v>5081.0</v>
      </c>
      <c r="CM4211" t="inlineStr">
        <is>
          <t>Regional Copper-Nickel Study</t>
        </is>
      </c>
      <c r="CN4211" t="inlineStr">
        <is>
          <t>Draft Report, Minnesota Environmental Quality Board St.Paul, MN:54-</t>
        </is>
      </c>
      <c r="CO4211" t="n">
        <v>1978.0</v>
      </c>
      <c r="CP4211" t="inlineStr">
        <is>
          <t>Lind,D., K. Alto, and S. Chatterton (1978). Regional Copper-Nickel Study. Draft Report, Minnesota Environmental Quality Board St.Paul, MN, 54-. ECOREF#:5081</t>
        </is>
      </c>
    </row>
    <row r="4212">
      <c r="A4212" t="n">
        <v>1.7599814E7</v>
      </c>
      <c r="B4212" t="inlineStr">
        <is>
          <t>Sulfuric acid, Copper(1+) salt (1:2)</t>
        </is>
      </c>
      <c r="C4212"/>
      <c r="D4212" t="inlineStr">
        <is>
          <t>Measured</t>
        </is>
      </c>
      <c r="E4212" t="inlineStr">
        <is>
          <t>Not reported</t>
        </is>
      </c>
      <c r="F4212"/>
      <c r="G4212"/>
      <c r="H4212"/>
      <c r="I4212"/>
      <c r="J4212"/>
      <c r="K4212"/>
      <c r="L4212" t="inlineStr">
        <is>
          <t>Pimephales promelas</t>
        </is>
      </c>
      <c r="M4212" t="inlineStr">
        <is>
          <t>Fathead Minnow</t>
        </is>
      </c>
      <c r="N4212"/>
      <c r="O4212"/>
      <c r="P4212"/>
      <c r="Q4212"/>
      <c r="R4212"/>
      <c r="S4212"/>
      <c r="T4212"/>
      <c r="U4212"/>
      <c r="V4212" t="inlineStr">
        <is>
          <t>Flow-through</t>
        </is>
      </c>
      <c r="W4212" t="inlineStr">
        <is>
          <t>Fresh water</t>
        </is>
      </c>
      <c r="X4212" t="inlineStr">
        <is>
          <t>Lab</t>
        </is>
      </c>
      <c r="Y4212"/>
      <c r="Z4212" t="inlineStr">
        <is>
          <t>Total</t>
        </is>
      </c>
      <c r="AA4212"/>
      <c r="AB4212" t="n">
        <v>0.516</v>
      </c>
      <c r="AC4212"/>
      <c r="AD4212" t="n">
        <v>0.463</v>
      </c>
      <c r="AE4212"/>
      <c r="AF4212" t="n">
        <v>0.575</v>
      </c>
      <c r="AG4212" t="inlineStr">
        <is>
          <t>AI mg/L</t>
        </is>
      </c>
      <c r="AH4212"/>
      <c r="AI4212"/>
      <c r="AJ4212"/>
      <c r="AK4212"/>
      <c r="AL4212"/>
      <c r="AM4212"/>
      <c r="AN4212"/>
      <c r="AO4212"/>
      <c r="AP4212"/>
      <c r="AQ4212"/>
      <c r="AR4212"/>
      <c r="AS4212"/>
      <c r="AT4212"/>
      <c r="AU4212"/>
      <c r="AV4212"/>
      <c r="AW4212"/>
      <c r="AX4212" t="inlineStr">
        <is>
          <t>Mortality</t>
        </is>
      </c>
      <c r="AY4212" t="inlineStr">
        <is>
          <t>Mortality</t>
        </is>
      </c>
      <c r="AZ4212" t="inlineStr">
        <is>
          <t>LC50</t>
        </is>
      </c>
      <c r="BA4212"/>
      <c r="BB4212" t="n">
        <v>4.0</v>
      </c>
      <c r="BC4212"/>
      <c r="BD4212"/>
      <c r="BE4212"/>
      <c r="BF4212"/>
      <c r="BG4212" t="inlineStr">
        <is>
          <t>Day(s)</t>
        </is>
      </c>
      <c r="BH4212"/>
      <c r="BI4212" t="inlineStr">
        <is>
          <t>DTXSID30889663</t>
        </is>
      </c>
      <c r="BJ4212"/>
      <c r="BK4212"/>
      <c r="BL4212" t="inlineStr">
        <is>
          <t>Acute</t>
        </is>
      </c>
      <c r="BM4212"/>
      <c r="BN4212"/>
      <c r="BO4212"/>
      <c r="BP4212"/>
      <c r="BQ4212"/>
      <c r="BR4212"/>
      <c r="BS4212"/>
      <c r="BT4212" t="inlineStr">
        <is>
          <t>--</t>
        </is>
      </c>
      <c r="BU4212"/>
      <c r="BV4212"/>
      <c r="BW4212"/>
      <c r="BX4212"/>
      <c r="BY4212"/>
      <c r="BZ4212"/>
      <c r="CA4212"/>
      <c r="CB4212"/>
      <c r="CC4212"/>
      <c r="CD4212"/>
      <c r="CE4212"/>
      <c r="CF4212"/>
      <c r="CG4212"/>
      <c r="CH4212"/>
      <c r="CI4212"/>
      <c r="CJ4212" t="inlineStr">
        <is>
          <t xml:space="preserve">MEDIA/FROM SOUTH KAWISHIWI RIVER NEAR STATE HIGHWAY 1 CROSSING UPSTREAM FROM BIRCH LAKE//   </t>
        </is>
      </c>
      <c r="CK4212" t="inlineStr">
        <is>
          <t>Lind,D., K. Alto, and S. Chatterton</t>
        </is>
      </c>
      <c r="CL4212" t="n">
        <v>5081.0</v>
      </c>
      <c r="CM4212" t="inlineStr">
        <is>
          <t>Regional Copper-Nickel Study</t>
        </is>
      </c>
      <c r="CN4212" t="inlineStr">
        <is>
          <t>Draft Report, Minnesota Environmental Quality Board St.Paul, MN:54-</t>
        </is>
      </c>
      <c r="CO4212" t="n">
        <v>1978.0</v>
      </c>
      <c r="CP4212" t="inlineStr">
        <is>
          <t>Lind,D., K. Alto, and S. Chatterton (1978). Regional Copper-Nickel Study. Draft Report, Minnesota Environmental Quality Board St.Paul, MN, 54-. ECOREF#:5081</t>
        </is>
      </c>
    </row>
    <row r="4213">
      <c r="A4213" t="n">
        <v>1.7599814E7</v>
      </c>
      <c r="B4213" t="inlineStr">
        <is>
          <t>Sulfuric acid, Copper(1+) salt (1:2)</t>
        </is>
      </c>
      <c r="C4213"/>
      <c r="D4213" t="inlineStr">
        <is>
          <t>Measured</t>
        </is>
      </c>
      <c r="E4213" t="inlineStr">
        <is>
          <t>Not reported</t>
        </is>
      </c>
      <c r="F4213"/>
      <c r="G4213"/>
      <c r="H4213"/>
      <c r="I4213"/>
      <c r="J4213"/>
      <c r="K4213"/>
      <c r="L4213" t="inlineStr">
        <is>
          <t>Pimephales promelas</t>
        </is>
      </c>
      <c r="M4213" t="inlineStr">
        <is>
          <t>Fathead Minnow</t>
        </is>
      </c>
      <c r="N4213"/>
      <c r="O4213"/>
      <c r="P4213"/>
      <c r="Q4213"/>
      <c r="R4213"/>
      <c r="S4213"/>
      <c r="T4213"/>
      <c r="U4213"/>
      <c r="V4213" t="inlineStr">
        <is>
          <t>Flow-through</t>
        </is>
      </c>
      <c r="W4213" t="inlineStr">
        <is>
          <t>Fresh water</t>
        </is>
      </c>
      <c r="X4213" t="inlineStr">
        <is>
          <t>Lab</t>
        </is>
      </c>
      <c r="Y4213"/>
      <c r="Z4213" t="inlineStr">
        <is>
          <t>Total</t>
        </is>
      </c>
      <c r="AA4213"/>
      <c r="AB4213" t="n">
        <v>1.001</v>
      </c>
      <c r="AC4213"/>
      <c r="AD4213"/>
      <c r="AE4213"/>
      <c r="AF4213"/>
      <c r="AG4213" t="inlineStr">
        <is>
          <t>AI mg/L</t>
        </is>
      </c>
      <c r="AH4213"/>
      <c r="AI4213"/>
      <c r="AJ4213"/>
      <c r="AK4213"/>
      <c r="AL4213"/>
      <c r="AM4213"/>
      <c r="AN4213"/>
      <c r="AO4213"/>
      <c r="AP4213"/>
      <c r="AQ4213"/>
      <c r="AR4213"/>
      <c r="AS4213"/>
      <c r="AT4213"/>
      <c r="AU4213"/>
      <c r="AV4213"/>
      <c r="AW4213"/>
      <c r="AX4213" t="inlineStr">
        <is>
          <t>Mortality</t>
        </is>
      </c>
      <c r="AY4213" t="inlineStr">
        <is>
          <t>Mortality</t>
        </is>
      </c>
      <c r="AZ4213" t="inlineStr">
        <is>
          <t>LC50</t>
        </is>
      </c>
      <c r="BA4213"/>
      <c r="BB4213" t="n">
        <v>4.0</v>
      </c>
      <c r="BC4213"/>
      <c r="BD4213"/>
      <c r="BE4213"/>
      <c r="BF4213"/>
      <c r="BG4213" t="inlineStr">
        <is>
          <t>Day(s)</t>
        </is>
      </c>
      <c r="BH4213"/>
      <c r="BI4213" t="inlineStr">
        <is>
          <t>DTXSID30889663</t>
        </is>
      </c>
      <c r="BJ4213"/>
      <c r="BK4213"/>
      <c r="BL4213" t="inlineStr">
        <is>
          <t>Acute</t>
        </is>
      </c>
      <c r="BM4213"/>
      <c r="BN4213"/>
      <c r="BO4213"/>
      <c r="BP4213"/>
      <c r="BQ4213"/>
      <c r="BR4213"/>
      <c r="BS4213"/>
      <c r="BT4213" t="inlineStr">
        <is>
          <t>--</t>
        </is>
      </c>
      <c r="BU4213"/>
      <c r="BV4213"/>
      <c r="BW4213"/>
      <c r="BX4213"/>
      <c r="BY4213"/>
      <c r="BZ4213"/>
      <c r="CA4213"/>
      <c r="CB4213"/>
      <c r="CC4213"/>
      <c r="CD4213"/>
      <c r="CE4213"/>
      <c r="CF4213"/>
      <c r="CG4213"/>
      <c r="CH4213"/>
      <c r="CI4213"/>
      <c r="CJ4213" t="inlineStr">
        <is>
          <t xml:space="preserve">MEDIA/FROM COLBY LAKE NEAR THE ERIE MINING CO PUMP HOUSE//   </t>
        </is>
      </c>
      <c r="CK4213" t="inlineStr">
        <is>
          <t>Lind,D., K. Alto, and S. Chatterton</t>
        </is>
      </c>
      <c r="CL4213" t="n">
        <v>5081.0</v>
      </c>
      <c r="CM4213" t="inlineStr">
        <is>
          <t>Regional Copper-Nickel Study</t>
        </is>
      </c>
      <c r="CN4213" t="inlineStr">
        <is>
          <t>Draft Report, Minnesota Environmental Quality Board St.Paul, MN:54-</t>
        </is>
      </c>
      <c r="CO4213" t="n">
        <v>1978.0</v>
      </c>
      <c r="CP4213" t="inlineStr">
        <is>
          <t>Lind,D., K. Alto, and S. Chatterton (1978). Regional Copper-Nickel Study. Draft Report, Minnesota Environmental Quality Board St.Paul, MN, 54-. ECOREF#:5081</t>
        </is>
      </c>
    </row>
    <row r="4214">
      <c r="A4214" t="n">
        <v>1.7599814E7</v>
      </c>
      <c r="B4214" t="inlineStr">
        <is>
          <t>Sulfuric acid, Copper(1+) salt (1:2)</t>
        </is>
      </c>
      <c r="C4214"/>
      <c r="D4214" t="inlineStr">
        <is>
          <t>Measured</t>
        </is>
      </c>
      <c r="E4214" t="inlineStr">
        <is>
          <t>Not reported</t>
        </is>
      </c>
      <c r="F4214"/>
      <c r="G4214"/>
      <c r="H4214"/>
      <c r="I4214"/>
      <c r="J4214"/>
      <c r="K4214"/>
      <c r="L4214" t="inlineStr">
        <is>
          <t>Pimephales promelas</t>
        </is>
      </c>
      <c r="M4214" t="inlineStr">
        <is>
          <t>Fathead Minnow</t>
        </is>
      </c>
      <c r="N4214"/>
      <c r="O4214"/>
      <c r="P4214"/>
      <c r="Q4214"/>
      <c r="R4214"/>
      <c r="S4214"/>
      <c r="T4214"/>
      <c r="U4214"/>
      <c r="V4214" t="inlineStr">
        <is>
          <t>Flow-through</t>
        </is>
      </c>
      <c r="W4214" t="inlineStr">
        <is>
          <t>Fresh water</t>
        </is>
      </c>
      <c r="X4214" t="inlineStr">
        <is>
          <t>Lab</t>
        </is>
      </c>
      <c r="Y4214"/>
      <c r="Z4214" t="inlineStr">
        <is>
          <t>Total</t>
        </is>
      </c>
      <c r="AA4214"/>
      <c r="AB4214" t="n">
        <v>2.05</v>
      </c>
      <c r="AC4214"/>
      <c r="AD4214"/>
      <c r="AE4214"/>
      <c r="AF4214"/>
      <c r="AG4214" t="inlineStr">
        <is>
          <t>AI mg/L</t>
        </is>
      </c>
      <c r="AH4214"/>
      <c r="AI4214"/>
      <c r="AJ4214"/>
      <c r="AK4214"/>
      <c r="AL4214"/>
      <c r="AM4214"/>
      <c r="AN4214"/>
      <c r="AO4214"/>
      <c r="AP4214"/>
      <c r="AQ4214"/>
      <c r="AR4214"/>
      <c r="AS4214"/>
      <c r="AT4214"/>
      <c r="AU4214"/>
      <c r="AV4214"/>
      <c r="AW4214"/>
      <c r="AX4214" t="inlineStr">
        <is>
          <t>Mortality</t>
        </is>
      </c>
      <c r="AY4214" t="inlineStr">
        <is>
          <t>Mortality</t>
        </is>
      </c>
      <c r="AZ4214" t="inlineStr">
        <is>
          <t>LC50</t>
        </is>
      </c>
      <c r="BA4214"/>
      <c r="BB4214" t="n">
        <v>4.0</v>
      </c>
      <c r="BC4214"/>
      <c r="BD4214"/>
      <c r="BE4214"/>
      <c r="BF4214"/>
      <c r="BG4214" t="inlineStr">
        <is>
          <t>Day(s)</t>
        </is>
      </c>
      <c r="BH4214"/>
      <c r="BI4214" t="inlineStr">
        <is>
          <t>DTXSID30889663</t>
        </is>
      </c>
      <c r="BJ4214"/>
      <c r="BK4214"/>
      <c r="BL4214" t="inlineStr">
        <is>
          <t>Acute</t>
        </is>
      </c>
      <c r="BM4214"/>
      <c r="BN4214"/>
      <c r="BO4214"/>
      <c r="BP4214"/>
      <c r="BQ4214"/>
      <c r="BR4214"/>
      <c r="BS4214"/>
      <c r="BT4214" t="inlineStr">
        <is>
          <t>--</t>
        </is>
      </c>
      <c r="BU4214"/>
      <c r="BV4214"/>
      <c r="BW4214"/>
      <c r="BX4214"/>
      <c r="BY4214"/>
      <c r="BZ4214"/>
      <c r="CA4214"/>
      <c r="CB4214"/>
      <c r="CC4214"/>
      <c r="CD4214"/>
      <c r="CE4214"/>
      <c r="CF4214"/>
      <c r="CG4214"/>
      <c r="CH4214"/>
      <c r="CI4214"/>
      <c r="CJ4214" t="inlineStr">
        <is>
          <t xml:space="preserve">MEDIA/FROM EMBARRASS RIVER AT THE STATE HIGHWAY 135 CROSSING NEAR EMBARRASS//   </t>
        </is>
      </c>
      <c r="CK4214" t="inlineStr">
        <is>
          <t>Lind,D., K. Alto, and S. Chatterton</t>
        </is>
      </c>
      <c r="CL4214" t="n">
        <v>5081.0</v>
      </c>
      <c r="CM4214" t="inlineStr">
        <is>
          <t>Regional Copper-Nickel Study</t>
        </is>
      </c>
      <c r="CN4214" t="inlineStr">
        <is>
          <t>Draft Report, Minnesota Environmental Quality Board St.Paul, MN:54-</t>
        </is>
      </c>
      <c r="CO4214" t="n">
        <v>1978.0</v>
      </c>
      <c r="CP4214" t="inlineStr">
        <is>
          <t>Lind,D., K. Alto, and S. Chatterton (1978). Regional Copper-Nickel Study. Draft Report, Minnesota Environmental Quality Board St.Paul, MN, 54-. ECOREF#:5081</t>
        </is>
      </c>
    </row>
    <row r="4215">
      <c r="A4215" t="n">
        <v>1.7599814E7</v>
      </c>
      <c r="B4215" t="inlineStr">
        <is>
          <t>Sulfuric acid, Copper(1+) salt (1:2)</t>
        </is>
      </c>
      <c r="C4215"/>
      <c r="D4215" t="inlineStr">
        <is>
          <t>Measured</t>
        </is>
      </c>
      <c r="E4215" t="inlineStr">
        <is>
          <t>Not reported</t>
        </is>
      </c>
      <c r="F4215"/>
      <c r="G4215"/>
      <c r="H4215"/>
      <c r="I4215"/>
      <c r="J4215"/>
      <c r="K4215"/>
      <c r="L4215" t="inlineStr">
        <is>
          <t>Pimephales promelas</t>
        </is>
      </c>
      <c r="M4215" t="inlineStr">
        <is>
          <t>Fathead Minnow</t>
        </is>
      </c>
      <c r="N4215"/>
      <c r="O4215"/>
      <c r="P4215"/>
      <c r="Q4215"/>
      <c r="R4215"/>
      <c r="S4215"/>
      <c r="T4215"/>
      <c r="U4215"/>
      <c r="V4215" t="inlineStr">
        <is>
          <t>Flow-through</t>
        </is>
      </c>
      <c r="W4215" t="inlineStr">
        <is>
          <t>Fresh water</t>
        </is>
      </c>
      <c r="X4215" t="inlineStr">
        <is>
          <t>Lab</t>
        </is>
      </c>
      <c r="Y4215"/>
      <c r="Z4215" t="inlineStr">
        <is>
          <t>Total</t>
        </is>
      </c>
      <c r="AA4215"/>
      <c r="AB4215" t="n">
        <v>2.336</v>
      </c>
      <c r="AC4215"/>
      <c r="AD4215"/>
      <c r="AE4215"/>
      <c r="AF4215"/>
      <c r="AG4215" t="inlineStr">
        <is>
          <t>AI mg/L</t>
        </is>
      </c>
      <c r="AH4215"/>
      <c r="AI4215"/>
      <c r="AJ4215"/>
      <c r="AK4215"/>
      <c r="AL4215"/>
      <c r="AM4215"/>
      <c r="AN4215"/>
      <c r="AO4215"/>
      <c r="AP4215"/>
      <c r="AQ4215"/>
      <c r="AR4215"/>
      <c r="AS4215"/>
      <c r="AT4215"/>
      <c r="AU4215"/>
      <c r="AV4215"/>
      <c r="AW4215"/>
      <c r="AX4215" t="inlineStr">
        <is>
          <t>Mortality</t>
        </is>
      </c>
      <c r="AY4215" t="inlineStr">
        <is>
          <t>Mortality</t>
        </is>
      </c>
      <c r="AZ4215" t="inlineStr">
        <is>
          <t>LC50</t>
        </is>
      </c>
      <c r="BA4215"/>
      <c r="BB4215" t="n">
        <v>4.0</v>
      </c>
      <c r="BC4215"/>
      <c r="BD4215"/>
      <c r="BE4215"/>
      <c r="BF4215"/>
      <c r="BG4215" t="inlineStr">
        <is>
          <t>Day(s)</t>
        </is>
      </c>
      <c r="BH4215"/>
      <c r="BI4215" t="inlineStr">
        <is>
          <t>DTXSID30889663</t>
        </is>
      </c>
      <c r="BJ4215"/>
      <c r="BK4215"/>
      <c r="BL4215" t="inlineStr">
        <is>
          <t>Acute</t>
        </is>
      </c>
      <c r="BM4215"/>
      <c r="BN4215"/>
      <c r="BO4215"/>
      <c r="BP4215"/>
      <c r="BQ4215"/>
      <c r="BR4215"/>
      <c r="BS4215"/>
      <c r="BT4215" t="inlineStr">
        <is>
          <t>--</t>
        </is>
      </c>
      <c r="BU4215"/>
      <c r="BV4215"/>
      <c r="BW4215"/>
      <c r="BX4215"/>
      <c r="BY4215"/>
      <c r="BZ4215"/>
      <c r="CA4215"/>
      <c r="CB4215"/>
      <c r="CC4215"/>
      <c r="CD4215"/>
      <c r="CE4215"/>
      <c r="CF4215"/>
      <c r="CG4215"/>
      <c r="CH4215"/>
      <c r="CI4215"/>
      <c r="CJ4215" t="inlineStr">
        <is>
          <t xml:space="preserve">MEDIA/FROM EMBARRASS RIVER AT THE STATE HIGHWAY 135 CROSSING NEAR EMBARRASS//   </t>
        </is>
      </c>
      <c r="CK4215" t="inlineStr">
        <is>
          <t>Lind,D., K. Alto, and S. Chatterton</t>
        </is>
      </c>
      <c r="CL4215" t="n">
        <v>5081.0</v>
      </c>
      <c r="CM4215" t="inlineStr">
        <is>
          <t>Regional Copper-Nickel Study</t>
        </is>
      </c>
      <c r="CN4215" t="inlineStr">
        <is>
          <t>Draft Report, Minnesota Environmental Quality Board St.Paul, MN:54-</t>
        </is>
      </c>
      <c r="CO4215" t="n">
        <v>1978.0</v>
      </c>
      <c r="CP4215" t="inlineStr">
        <is>
          <t>Lind,D., K. Alto, and S. Chatterton (1978). Regional Copper-Nickel Study. Draft Report, Minnesota Environmental Quality Board St.Paul, MN, 54-. ECOREF#:5081</t>
        </is>
      </c>
    </row>
    <row r="4216">
      <c r="A4216" t="n">
        <v>1.7599814E7</v>
      </c>
      <c r="B4216" t="inlineStr">
        <is>
          <t>Sulfuric acid, Copper(1+) salt (1:2)</t>
        </is>
      </c>
      <c r="C4216"/>
      <c r="D4216" t="inlineStr">
        <is>
          <t>Measured</t>
        </is>
      </c>
      <c r="E4216" t="inlineStr">
        <is>
          <t>Not reported</t>
        </is>
      </c>
      <c r="F4216"/>
      <c r="G4216"/>
      <c r="H4216"/>
      <c r="I4216"/>
      <c r="J4216"/>
      <c r="K4216"/>
      <c r="L4216" t="inlineStr">
        <is>
          <t>Pimephales promelas</t>
        </is>
      </c>
      <c r="M4216" t="inlineStr">
        <is>
          <t>Fathead Minnow</t>
        </is>
      </c>
      <c r="N4216"/>
      <c r="O4216"/>
      <c r="P4216"/>
      <c r="Q4216"/>
      <c r="R4216"/>
      <c r="S4216"/>
      <c r="T4216"/>
      <c r="U4216"/>
      <c r="V4216" t="inlineStr">
        <is>
          <t>Flow-through</t>
        </is>
      </c>
      <c r="W4216" t="inlineStr">
        <is>
          <t>Fresh water</t>
        </is>
      </c>
      <c r="X4216" t="inlineStr">
        <is>
          <t>Lab</t>
        </is>
      </c>
      <c r="Y4216"/>
      <c r="Z4216" t="inlineStr">
        <is>
          <t>Total</t>
        </is>
      </c>
      <c r="AA4216"/>
      <c r="AB4216" t="n">
        <v>0.108</v>
      </c>
      <c r="AC4216"/>
      <c r="AD4216"/>
      <c r="AE4216"/>
      <c r="AF4216"/>
      <c r="AG4216" t="inlineStr">
        <is>
          <t>AI mg/L</t>
        </is>
      </c>
      <c r="AH4216"/>
      <c r="AI4216"/>
      <c r="AJ4216"/>
      <c r="AK4216"/>
      <c r="AL4216"/>
      <c r="AM4216"/>
      <c r="AN4216"/>
      <c r="AO4216"/>
      <c r="AP4216"/>
      <c r="AQ4216"/>
      <c r="AR4216"/>
      <c r="AS4216"/>
      <c r="AT4216"/>
      <c r="AU4216"/>
      <c r="AV4216"/>
      <c r="AW4216"/>
      <c r="AX4216" t="inlineStr">
        <is>
          <t>Mortality</t>
        </is>
      </c>
      <c r="AY4216" t="inlineStr">
        <is>
          <t>Mortality</t>
        </is>
      </c>
      <c r="AZ4216" t="inlineStr">
        <is>
          <t>LC50</t>
        </is>
      </c>
      <c r="BA4216"/>
      <c r="BB4216" t="n">
        <v>4.0</v>
      </c>
      <c r="BC4216"/>
      <c r="BD4216"/>
      <c r="BE4216"/>
      <c r="BF4216"/>
      <c r="BG4216" t="inlineStr">
        <is>
          <t>Day(s)</t>
        </is>
      </c>
      <c r="BH4216"/>
      <c r="BI4216" t="inlineStr">
        <is>
          <t>DTXSID30889663</t>
        </is>
      </c>
      <c r="BJ4216"/>
      <c r="BK4216"/>
      <c r="BL4216" t="inlineStr">
        <is>
          <t>Acute</t>
        </is>
      </c>
      <c r="BM4216"/>
      <c r="BN4216"/>
      <c r="BO4216"/>
      <c r="BP4216"/>
      <c r="BQ4216"/>
      <c r="BR4216"/>
      <c r="BS4216"/>
      <c r="BT4216" t="inlineStr">
        <is>
          <t>--</t>
        </is>
      </c>
      <c r="BU4216"/>
      <c r="BV4216"/>
      <c r="BW4216"/>
      <c r="BX4216"/>
      <c r="BY4216"/>
      <c r="BZ4216"/>
      <c r="CA4216"/>
      <c r="CB4216"/>
      <c r="CC4216"/>
      <c r="CD4216"/>
      <c r="CE4216"/>
      <c r="CF4216"/>
      <c r="CG4216"/>
      <c r="CH4216"/>
      <c r="CI4216"/>
      <c r="CJ4216" t="inlineStr">
        <is>
          <t xml:space="preserve">MEDIA/FROM LAKE SUPERIOR AT THE US ENVIRONMENTAL RESEARCH LABORATORY-DULUTH//   </t>
        </is>
      </c>
      <c r="CK4216" t="inlineStr">
        <is>
          <t>Lind,D., K. Alto, and S. Chatterton</t>
        </is>
      </c>
      <c r="CL4216" t="n">
        <v>5081.0</v>
      </c>
      <c r="CM4216" t="inlineStr">
        <is>
          <t>Regional Copper-Nickel Study</t>
        </is>
      </c>
      <c r="CN4216" t="inlineStr">
        <is>
          <t>Draft Report, Minnesota Environmental Quality Board St.Paul, MN:54-</t>
        </is>
      </c>
      <c r="CO4216" t="n">
        <v>1978.0</v>
      </c>
      <c r="CP4216" t="inlineStr">
        <is>
          <t>Lind,D., K. Alto, and S. Chatterton (1978). Regional Copper-Nickel Study. Draft Report, Minnesota Environmental Quality Board St.Paul, MN, 54-. ECOREF#:5081</t>
        </is>
      </c>
    </row>
    <row r="4217">
      <c r="A4217" t="n">
        <v>1.7599814E7</v>
      </c>
      <c r="B4217" t="inlineStr">
        <is>
          <t>Sulfuric acid, Copper(1+) salt (1:2)</t>
        </is>
      </c>
      <c r="C4217"/>
      <c r="D4217" t="inlineStr">
        <is>
          <t>Unmeasured</t>
        </is>
      </c>
      <c r="E4217" t="inlineStr">
        <is>
          <t>Other Method</t>
        </is>
      </c>
      <c r="F4217"/>
      <c r="G4217"/>
      <c r="H4217"/>
      <c r="I4217"/>
      <c r="J4217"/>
      <c r="K4217"/>
      <c r="L4217" t="inlineStr">
        <is>
          <t>Pimephales promelas</t>
        </is>
      </c>
      <c r="M4217" t="inlineStr">
        <is>
          <t>Fathead Minnow</t>
        </is>
      </c>
      <c r="N4217"/>
      <c r="O4217"/>
      <c r="P4217"/>
      <c r="Q4217"/>
      <c r="R4217"/>
      <c r="S4217"/>
      <c r="T4217"/>
      <c r="U4217"/>
      <c r="V4217" t="inlineStr">
        <is>
          <t>Static</t>
        </is>
      </c>
      <c r="W4217" t="inlineStr">
        <is>
          <t>Fresh water</t>
        </is>
      </c>
      <c r="X4217" t="inlineStr">
        <is>
          <t>Lab</t>
        </is>
      </c>
      <c r="Y4217" t="n">
        <v>6.0</v>
      </c>
      <c r="Z4217" t="inlineStr">
        <is>
          <t>Total</t>
        </is>
      </c>
      <c r="AA4217"/>
      <c r="AB4217" t="n">
        <v>0.025</v>
      </c>
      <c r="AC4217"/>
      <c r="AD4217" t="n">
        <v>0.016</v>
      </c>
      <c r="AE4217"/>
      <c r="AF4217" t="n">
        <v>0.034</v>
      </c>
      <c r="AG4217" t="inlineStr">
        <is>
          <t>AI mg/L</t>
        </is>
      </c>
      <c r="AH4217"/>
      <c r="AI4217"/>
      <c r="AJ4217"/>
      <c r="AK4217"/>
      <c r="AL4217"/>
      <c r="AM4217"/>
      <c r="AN4217"/>
      <c r="AO4217"/>
      <c r="AP4217"/>
      <c r="AQ4217"/>
      <c r="AR4217"/>
      <c r="AS4217"/>
      <c r="AT4217"/>
      <c r="AU4217"/>
      <c r="AV4217"/>
      <c r="AW4217"/>
      <c r="AX4217" t="inlineStr">
        <is>
          <t>Mortality</t>
        </is>
      </c>
      <c r="AY4217" t="inlineStr">
        <is>
          <t>Mortality</t>
        </is>
      </c>
      <c r="AZ4217" t="inlineStr">
        <is>
          <t>LC50</t>
        </is>
      </c>
      <c r="BA4217"/>
      <c r="BB4217" t="n">
        <v>4.0</v>
      </c>
      <c r="BC4217"/>
      <c r="BD4217"/>
      <c r="BE4217"/>
      <c r="BF4217"/>
      <c r="BG4217" t="inlineStr">
        <is>
          <t>Day(s)</t>
        </is>
      </c>
      <c r="BH4217"/>
      <c r="BI4217" t="inlineStr">
        <is>
          <t>DTXSID30889663</t>
        </is>
      </c>
      <c r="BJ4217"/>
      <c r="BK4217"/>
      <c r="BL4217"/>
      <c r="BM4217"/>
      <c r="BN4217"/>
      <c r="BO4217"/>
      <c r="BP4217"/>
      <c r="BQ4217"/>
      <c r="BR4217"/>
      <c r="BS4217"/>
      <c r="BT4217" t="inlineStr">
        <is>
          <t>--</t>
        </is>
      </c>
      <c r="BU4217"/>
      <c r="BV4217"/>
      <c r="BW4217"/>
      <c r="BX4217"/>
      <c r="BY4217"/>
      <c r="BZ4217"/>
      <c r="CA4217"/>
      <c r="CB4217"/>
      <c r="CC4217"/>
      <c r="CD4217"/>
      <c r="CE4217"/>
      <c r="CF4217"/>
      <c r="CG4217"/>
      <c r="CH4217"/>
      <c r="CI4217"/>
      <c r="CJ4217" t="inlineStr">
        <is>
          <t xml:space="preserve">SOURCE/REARED IN PONDS AT THE STATE FISH HATCHERY AT NEWTON, OHIO//TMETH/AMERICAN PUBLIC HEALTH ASSOCIATION (1960)//MEDIA/SOFT DILUENT WATER //   </t>
        </is>
      </c>
      <c r="CK4217" t="inlineStr">
        <is>
          <t>Pickering,Q.H., and C. Henderson</t>
        </is>
      </c>
      <c r="CL4217" t="n">
        <v>2033.0</v>
      </c>
      <c r="CM4217" t="inlineStr">
        <is>
          <t>The Acute Toxicity of Some Heavy Metals to Different Species of Warm Water Fishes</t>
        </is>
      </c>
      <c r="CN4217" t="inlineStr">
        <is>
          <t>Proc. Ind. Waste Conf.10:453-463</t>
        </is>
      </c>
      <c r="CO4217" t="n">
        <v>1966.0</v>
      </c>
      <c r="CP4217" t="inlineStr">
        <is>
          <t>Pickering,Q.H., and C. Henderson (1966). The Acute Toxicity of Some Heavy Metals to Different Species of Warm Water Fishes. Proc. Ind. Waste Conf., 10, 453-463. ECOREF#:2033</t>
        </is>
      </c>
    </row>
    <row r="4218">
      <c r="A4218" t="n">
        <v>1.7599814E7</v>
      </c>
      <c r="B4218" t="inlineStr">
        <is>
          <t>Sulfuric acid, Copper(1+) salt (1:2)</t>
        </is>
      </c>
      <c r="C4218"/>
      <c r="D4218" t="inlineStr">
        <is>
          <t>Measured</t>
        </is>
      </c>
      <c r="E4218" t="inlineStr">
        <is>
          <t>Not reported</t>
        </is>
      </c>
      <c r="F4218"/>
      <c r="G4218"/>
      <c r="H4218"/>
      <c r="I4218"/>
      <c r="J4218"/>
      <c r="K4218"/>
      <c r="L4218" t="inlineStr">
        <is>
          <t>Pimephales promelas</t>
        </is>
      </c>
      <c r="M4218" t="inlineStr">
        <is>
          <t>Fathead Minnow</t>
        </is>
      </c>
      <c r="N4218"/>
      <c r="O4218"/>
      <c r="P4218"/>
      <c r="Q4218"/>
      <c r="R4218"/>
      <c r="S4218"/>
      <c r="T4218"/>
      <c r="U4218"/>
      <c r="V4218" t="inlineStr">
        <is>
          <t>Flow-through</t>
        </is>
      </c>
      <c r="W4218" t="inlineStr">
        <is>
          <t>Fresh water</t>
        </is>
      </c>
      <c r="X4218" t="inlineStr">
        <is>
          <t>Lab</t>
        </is>
      </c>
      <c r="Y4218"/>
      <c r="Z4218" t="inlineStr">
        <is>
          <t>Total</t>
        </is>
      </c>
      <c r="AA4218"/>
      <c r="AB4218" t="n">
        <v>0.121</v>
      </c>
      <c r="AC4218"/>
      <c r="AD4218" t="n">
        <v>0.105</v>
      </c>
      <c r="AE4218"/>
      <c r="AF4218" t="n">
        <v>0.139</v>
      </c>
      <c r="AG4218" t="inlineStr">
        <is>
          <t>AI mg/L</t>
        </is>
      </c>
      <c r="AH4218"/>
      <c r="AI4218"/>
      <c r="AJ4218"/>
      <c r="AK4218"/>
      <c r="AL4218"/>
      <c r="AM4218"/>
      <c r="AN4218"/>
      <c r="AO4218"/>
      <c r="AP4218"/>
      <c r="AQ4218"/>
      <c r="AR4218"/>
      <c r="AS4218"/>
      <c r="AT4218"/>
      <c r="AU4218"/>
      <c r="AV4218"/>
      <c r="AW4218"/>
      <c r="AX4218" t="inlineStr">
        <is>
          <t>Mortality</t>
        </is>
      </c>
      <c r="AY4218" t="inlineStr">
        <is>
          <t>Mortality</t>
        </is>
      </c>
      <c r="AZ4218" t="inlineStr">
        <is>
          <t>LC50</t>
        </is>
      </c>
      <c r="BA4218"/>
      <c r="BB4218" t="n">
        <v>4.0</v>
      </c>
      <c r="BC4218"/>
      <c r="BD4218"/>
      <c r="BE4218"/>
      <c r="BF4218"/>
      <c r="BG4218" t="inlineStr">
        <is>
          <t>Day(s)</t>
        </is>
      </c>
      <c r="BH4218"/>
      <c r="BI4218" t="inlineStr">
        <is>
          <t>DTXSID30889663</t>
        </is>
      </c>
      <c r="BJ4218"/>
      <c r="BK4218"/>
      <c r="BL4218" t="inlineStr">
        <is>
          <t>Acute</t>
        </is>
      </c>
      <c r="BM4218"/>
      <c r="BN4218"/>
      <c r="BO4218"/>
      <c r="BP4218"/>
      <c r="BQ4218"/>
      <c r="BR4218"/>
      <c r="BS4218"/>
      <c r="BT4218" t="inlineStr">
        <is>
          <t>--</t>
        </is>
      </c>
      <c r="BU4218"/>
      <c r="BV4218"/>
      <c r="BW4218"/>
      <c r="BX4218"/>
      <c r="BY4218"/>
      <c r="BZ4218"/>
      <c r="CA4218"/>
      <c r="CB4218"/>
      <c r="CC4218"/>
      <c r="CD4218"/>
      <c r="CE4218"/>
      <c r="CF4218"/>
      <c r="CG4218"/>
      <c r="CH4218"/>
      <c r="CI4218"/>
      <c r="CJ4218" t="inlineStr">
        <is>
          <t xml:space="preserve">MEDIA/FROM LAKE SUPERIOR AT THE US ENVIRONMENTAL RESEARCH LABORATORY-DULUTH//   </t>
        </is>
      </c>
      <c r="CK4218" t="inlineStr">
        <is>
          <t>Lind,D., K. Alto, and S. Chatterton</t>
        </is>
      </c>
      <c r="CL4218" t="n">
        <v>5081.0</v>
      </c>
      <c r="CM4218" t="inlineStr">
        <is>
          <t>Regional Copper-Nickel Study</t>
        </is>
      </c>
      <c r="CN4218" t="inlineStr">
        <is>
          <t>Draft Report, Minnesota Environmental Quality Board St.Paul, MN:54-</t>
        </is>
      </c>
      <c r="CO4218" t="n">
        <v>1978.0</v>
      </c>
      <c r="CP4218" t="inlineStr">
        <is>
          <t>Lind,D., K. Alto, and S. Chatterton (1978). Regional Copper-Nickel Study. Draft Report, Minnesota Environmental Quality Board St.Paul, MN, 54-. ECOREF#:5081</t>
        </is>
      </c>
    </row>
    <row r="4219">
      <c r="A4219" t="n">
        <v>1.7754904E7</v>
      </c>
      <c r="B4219" t="inlineStr">
        <is>
          <t>4-(Diethylamino)-2-hydroxybenzaldehyde</t>
        </is>
      </c>
      <c r="C4219"/>
      <c r="D4219" t="inlineStr">
        <is>
          <t>Chemical analysis reported</t>
        </is>
      </c>
      <c r="E4219" t="inlineStr">
        <is>
          <t>American Society for Testing and Materials</t>
        </is>
      </c>
      <c r="F4219"/>
      <c r="G4219"/>
      <c r="H4219"/>
      <c r="I4219"/>
      <c r="J4219"/>
      <c r="K4219"/>
      <c r="L4219" t="inlineStr">
        <is>
          <t>Pimephales promelas</t>
        </is>
      </c>
      <c r="M4219" t="inlineStr">
        <is>
          <t>Fathead Minnow</t>
        </is>
      </c>
      <c r="N4219" t="inlineStr">
        <is>
          <t>Juvenile</t>
        </is>
      </c>
      <c r="O4219"/>
      <c r="P4219"/>
      <c r="Q4219"/>
      <c r="R4219" t="n">
        <v>28.0</v>
      </c>
      <c r="S4219"/>
      <c r="T4219" t="n">
        <v>34.0</v>
      </c>
      <c r="U4219" t="inlineStr">
        <is>
          <t>Day(s)</t>
        </is>
      </c>
      <c r="V4219" t="inlineStr">
        <is>
          <t>Flow-through</t>
        </is>
      </c>
      <c r="W4219" t="inlineStr">
        <is>
          <t>Fresh water</t>
        </is>
      </c>
      <c r="X4219" t="inlineStr">
        <is>
          <t>Lab</t>
        </is>
      </c>
      <c r="Y4219"/>
      <c r="Z4219" t="inlineStr">
        <is>
          <t>Active ingredient</t>
        </is>
      </c>
      <c r="AA4219"/>
      <c r="AB4219" t="n">
        <v>5.36</v>
      </c>
      <c r="AC4219"/>
      <c r="AD4219" t="n">
        <v>4.73</v>
      </c>
      <c r="AE4219"/>
      <c r="AF4219" t="n">
        <v>6.6</v>
      </c>
      <c r="AG4219" t="inlineStr">
        <is>
          <t>AI mg/L</t>
        </is>
      </c>
      <c r="AH4219"/>
      <c r="AI4219"/>
      <c r="AJ4219"/>
      <c r="AK4219"/>
      <c r="AL4219"/>
      <c r="AM4219"/>
      <c r="AN4219"/>
      <c r="AO4219"/>
      <c r="AP4219"/>
      <c r="AQ4219"/>
      <c r="AR4219"/>
      <c r="AS4219"/>
      <c r="AT4219"/>
      <c r="AU4219"/>
      <c r="AV4219"/>
      <c r="AW4219"/>
      <c r="AX4219" t="inlineStr">
        <is>
          <t>Mortality</t>
        </is>
      </c>
      <c r="AY4219" t="inlineStr">
        <is>
          <t>Mortality</t>
        </is>
      </c>
      <c r="AZ4219" t="inlineStr">
        <is>
          <t>LC50</t>
        </is>
      </c>
      <c r="BA4219"/>
      <c r="BB4219" t="n">
        <v>4.0</v>
      </c>
      <c r="BC4219"/>
      <c r="BD4219"/>
      <c r="BE4219"/>
      <c r="BF4219"/>
      <c r="BG4219" t="inlineStr">
        <is>
          <t>Day(s)</t>
        </is>
      </c>
      <c r="BH4219"/>
      <c r="BI4219" t="inlineStr">
        <is>
          <t>DTXSID5022271</t>
        </is>
      </c>
      <c r="BJ4219" t="inlineStr">
        <is>
          <t>10.1016/0166-445X(85)90026-8</t>
        </is>
      </c>
      <c r="BK4219"/>
      <c r="BL4219" t="inlineStr">
        <is>
          <t>Acute</t>
        </is>
      </c>
      <c r="BM4219"/>
      <c r="BN4219"/>
      <c r="BO4219"/>
      <c r="BP4219"/>
      <c r="BQ4219"/>
      <c r="BR4219"/>
      <c r="BS4219"/>
      <c r="BT4219" t="inlineStr">
        <is>
          <t>--</t>
        </is>
      </c>
      <c r="BU4219"/>
      <c r="BV4219"/>
      <c r="BW4219"/>
      <c r="BX4219"/>
      <c r="BY4219"/>
      <c r="BZ4219"/>
      <c r="CA4219"/>
      <c r="CB4219"/>
      <c r="CC4219"/>
      <c r="CD4219"/>
      <c r="CE4219"/>
      <c r="CF4219"/>
      <c r="CG4219"/>
      <c r="CH4219"/>
      <c r="CI4219"/>
      <c r="CJ4219" t="inlineStr">
        <is>
          <t xml:space="preserve">SOURCE/NR//TMETH/E729-80 (1980)//MEDIA/AERATED, FILTERED LAKE SUPERIOR WATER//   </t>
        </is>
      </c>
      <c r="CK4219" t="inlineStr">
        <is>
          <t>Broderius,S., and M. Kahl</t>
        </is>
      </c>
      <c r="CL4219" t="n">
        <v>14128.0</v>
      </c>
      <c r="CM4219" t="inlineStr">
        <is>
          <t>Acute Toxicity of Organic Chemical Mixtures to the Fathead Minnow</t>
        </is>
      </c>
      <c r="CN4219" t="inlineStr">
        <is>
          <t>Aquat. Toxicol.6:307-322</t>
        </is>
      </c>
      <c r="CO4219" t="n">
        <v>1985.0</v>
      </c>
      <c r="CP4219" t="inlineStr">
        <is>
          <t>Broderius,S., and M. Kahl (1985). Acute Toxicity of Organic Chemical Mixtures to the Fathead Minnow. Aquat. Toxicol., 6, 307-322. doi:10.1016/0166-445X(85)90026-8. ECOREF#:14128</t>
        </is>
      </c>
    </row>
    <row r="4220">
      <c r="A4220" t="n">
        <v>1.7754904E7</v>
      </c>
      <c r="B4220" t="inlineStr">
        <is>
          <t>4-(Diethylamino)-2-hydroxybenzaldehyde</t>
        </is>
      </c>
      <c r="C4220"/>
      <c r="D4220" t="inlineStr">
        <is>
          <t>Measured</t>
        </is>
      </c>
      <c r="E4220" t="inlineStr">
        <is>
          <t>Not reported</t>
        </is>
      </c>
      <c r="F4220"/>
      <c r="G4220" t="n">
        <v>98.0</v>
      </c>
      <c r="H4220"/>
      <c r="I4220"/>
      <c r="J4220"/>
      <c r="K4220"/>
      <c r="L4220" t="inlineStr">
        <is>
          <t>Pimephales promelas</t>
        </is>
      </c>
      <c r="M4220" t="inlineStr">
        <is>
          <t>Fathead Minnow</t>
        </is>
      </c>
      <c r="N4220"/>
      <c r="O4220"/>
      <c r="P4220"/>
      <c r="Q4220"/>
      <c r="R4220" t="n">
        <v>26.0</v>
      </c>
      <c r="S4220"/>
      <c r="T4220" t="n">
        <v>30.0</v>
      </c>
      <c r="U4220" t="inlineStr">
        <is>
          <t>Day(s)</t>
        </is>
      </c>
      <c r="V4220" t="inlineStr">
        <is>
          <t>Flow-through</t>
        </is>
      </c>
      <c r="W4220" t="inlineStr">
        <is>
          <t>Fresh water</t>
        </is>
      </c>
      <c r="X4220" t="inlineStr">
        <is>
          <t>Lab</t>
        </is>
      </c>
      <c r="Y4220"/>
      <c r="Z4220" t="inlineStr">
        <is>
          <t>Active ingredient</t>
        </is>
      </c>
      <c r="AA4220"/>
      <c r="AB4220" t="n">
        <v>5.36</v>
      </c>
      <c r="AC4220"/>
      <c r="AD4220" t="n">
        <v>4.73</v>
      </c>
      <c r="AE4220"/>
      <c r="AF4220" t="n">
        <v>6.06</v>
      </c>
      <c r="AG4220" t="inlineStr">
        <is>
          <t>AI mg/L</t>
        </is>
      </c>
      <c r="AH4220"/>
      <c r="AI4220"/>
      <c r="AJ4220"/>
      <c r="AK4220"/>
      <c r="AL4220"/>
      <c r="AM4220"/>
      <c r="AN4220"/>
      <c r="AO4220"/>
      <c r="AP4220"/>
      <c r="AQ4220"/>
      <c r="AR4220"/>
      <c r="AS4220"/>
      <c r="AT4220"/>
      <c r="AU4220"/>
      <c r="AV4220"/>
      <c r="AW4220"/>
      <c r="AX4220" t="inlineStr">
        <is>
          <t>Mortality</t>
        </is>
      </c>
      <c r="AY4220" t="inlineStr">
        <is>
          <t>Mortality</t>
        </is>
      </c>
      <c r="AZ4220" t="inlineStr">
        <is>
          <t>LC50</t>
        </is>
      </c>
      <c r="BA4220"/>
      <c r="BB4220" t="n">
        <v>4.0</v>
      </c>
      <c r="BC4220"/>
      <c r="BD4220"/>
      <c r="BE4220"/>
      <c r="BF4220"/>
      <c r="BG4220" t="inlineStr">
        <is>
          <t>Day(s)</t>
        </is>
      </c>
      <c r="BH4220"/>
      <c r="BI4220" t="inlineStr">
        <is>
          <t>DTXSID5022271</t>
        </is>
      </c>
      <c r="BJ4220"/>
      <c r="BK4220"/>
      <c r="BL4220" t="inlineStr">
        <is>
          <t>Acute</t>
        </is>
      </c>
      <c r="BM4220"/>
      <c r="BN4220"/>
      <c r="BO4220"/>
      <c r="BP4220"/>
      <c r="BQ4220"/>
      <c r="BR4220"/>
      <c r="BS4220"/>
      <c r="BT4220" t="inlineStr">
        <is>
          <t>--</t>
        </is>
      </c>
      <c r="BU4220"/>
      <c r="BV4220"/>
      <c r="BW4220"/>
      <c r="BX4220"/>
      <c r="BY4220"/>
      <c r="BZ4220"/>
      <c r="CA4220"/>
      <c r="CB4220"/>
      <c r="CC4220"/>
      <c r="CD4220"/>
      <c r="CE4220"/>
      <c r="CF4220"/>
      <c r="CG4220"/>
      <c r="CH4220"/>
      <c r="CI4220"/>
      <c r="CJ4220" t="inlineStr">
        <is>
          <t xml:space="preserve">SOURCE/US EPA ENVIRONMENTAL RESEARCH LABORATORY DULUTH AND THE UNIVERSITY OF WISCONSIN SUPERIOR//MEDIA/FILTERED LAKE SUPERIOR WATER OR DECHLORINATED CITY OF SUPERIOR WISCONSIN WATER//   </t>
        </is>
      </c>
      <c r="CK4220" t="inlineStr">
        <is>
          <t>Geiger,D.L., C.E. Northcott, D.J. Call, and L.T. Brooke</t>
        </is>
      </c>
      <c r="CL4220" t="n">
        <v>12447.0</v>
      </c>
      <c r="CM4220" t="inlineStr">
        <is>
          <t>Acute Toxicities of Organic Chemicals to Fathead Minnows (Pimephales promelas), Volume II</t>
        </is>
      </c>
      <c r="CN4220" t="inlineStr">
        <is>
          <t>Center for Lake Superior Environmental Studies, University of Wisconsin, Superior, WI:326 p.</t>
        </is>
      </c>
      <c r="CO4220" t="n">
        <v>1985.0</v>
      </c>
      <c r="CP4220" t="inlineStr">
        <is>
          <t>Geiger,D.L., C.E. Northcott, D.J. Call, and L.T. Brooke (1985). Acute Toxicities of Organic Chemicals to Fathead Minnows (Pimephales promelas), Volume II. Center for Lake Superior Environmental Studies, University of Wisconsin, Superior, WI, 326 p. ECOREF#:12447</t>
        </is>
      </c>
    </row>
    <row r="4221">
      <c r="A4221" t="n">
        <v>1.7804352E7</v>
      </c>
      <c r="B4221" t="inlineStr">
        <is>
          <t>N-[1-[(Butylamino)carbonyl]-1H-benzimidazol-2-yl]carbamic acid, Methyl ester</t>
        </is>
      </c>
      <c r="C4221"/>
      <c r="D4221" t="inlineStr">
        <is>
          <t>Not reported</t>
        </is>
      </c>
      <c r="E4221" t="inlineStr">
        <is>
          <t>Not coded</t>
        </is>
      </c>
      <c r="F4221"/>
      <c r="G4221" t="n">
        <v>50.0</v>
      </c>
      <c r="H4221"/>
      <c r="I4221"/>
      <c r="J4221"/>
      <c r="K4221"/>
      <c r="L4221" t="inlineStr">
        <is>
          <t>Pimephales promelas</t>
        </is>
      </c>
      <c r="M4221" t="inlineStr">
        <is>
          <t>Fathead Minnow</t>
        </is>
      </c>
      <c r="N4221"/>
      <c r="O4221"/>
      <c r="P4221"/>
      <c r="Q4221"/>
      <c r="R4221"/>
      <c r="S4221"/>
      <c r="T4221"/>
      <c r="U4221"/>
      <c r="V4221" t="inlineStr">
        <is>
          <t>Static</t>
        </is>
      </c>
      <c r="W4221" t="inlineStr">
        <is>
          <t>Fresh water</t>
        </is>
      </c>
      <c r="X4221" t="inlineStr">
        <is>
          <t>Lab</t>
        </is>
      </c>
      <c r="Y4221"/>
      <c r="Z4221" t="inlineStr">
        <is>
          <t>Active ingredient</t>
        </is>
      </c>
      <c r="AA4221"/>
      <c r="AB4221" t="n">
        <v>1.9</v>
      </c>
      <c r="AC4221"/>
      <c r="AD4221" t="n">
        <v>1.43</v>
      </c>
      <c r="AE4221"/>
      <c r="AF4221" t="n">
        <v>2.53</v>
      </c>
      <c r="AG4221" t="inlineStr">
        <is>
          <t>AI mg/L</t>
        </is>
      </c>
      <c r="AH4221"/>
      <c r="AI4221"/>
      <c r="AJ4221"/>
      <c r="AK4221"/>
      <c r="AL4221"/>
      <c r="AM4221"/>
      <c r="AN4221"/>
      <c r="AO4221"/>
      <c r="AP4221"/>
      <c r="AQ4221"/>
      <c r="AR4221"/>
      <c r="AS4221"/>
      <c r="AT4221"/>
      <c r="AU4221"/>
      <c r="AV4221"/>
      <c r="AW4221"/>
      <c r="AX4221" t="inlineStr">
        <is>
          <t>Mortality</t>
        </is>
      </c>
      <c r="AY4221" t="inlineStr">
        <is>
          <t>Mortality</t>
        </is>
      </c>
      <c r="AZ4221" t="inlineStr">
        <is>
          <t>LC50</t>
        </is>
      </c>
      <c r="BA4221"/>
      <c r="BB4221" t="n">
        <v>4.0</v>
      </c>
      <c r="BC4221"/>
      <c r="BD4221"/>
      <c r="BE4221"/>
      <c r="BF4221"/>
      <c r="BG4221" t="inlineStr">
        <is>
          <t>Day(s)</t>
        </is>
      </c>
      <c r="BH4221" t="inlineStr">
        <is>
          <t>Wettable Powder or Water Dispersible Powder</t>
        </is>
      </c>
      <c r="BI4221" t="inlineStr">
        <is>
          <t>DTXSID5023900</t>
        </is>
      </c>
      <c r="BJ4221"/>
      <c r="BK4221"/>
      <c r="BL4221"/>
      <c r="BM4221"/>
      <c r="BN4221"/>
      <c r="BO4221"/>
      <c r="BP4221"/>
      <c r="BQ4221"/>
      <c r="BR4221"/>
      <c r="BS4221"/>
      <c r="BT4221" t="inlineStr">
        <is>
          <t>--</t>
        </is>
      </c>
      <c r="BU4221"/>
      <c r="BV4221"/>
      <c r="BW4221"/>
      <c r="BX4221"/>
      <c r="BY4221"/>
      <c r="BZ4221"/>
      <c r="CA4221"/>
      <c r="CB4221"/>
      <c r="CC4221"/>
      <c r="CD4221"/>
      <c r="CE4221"/>
      <c r="CF4221"/>
      <c r="CG4221"/>
      <c r="CH4221"/>
      <c r="CI4221"/>
      <c r="CJ4221"/>
      <c r="CK4221" t="inlineStr">
        <is>
          <t>Mayer,F.L.,Jr., and M.R. Ellersieck</t>
        </is>
      </c>
      <c r="CL4221" t="n">
        <v>6797.0</v>
      </c>
      <c r="CM4221" t="inlineStr">
        <is>
          <t>Manual of Acute Toxicity: Interpretation and Data Base for 410 Chemicals and 66 Species of Freshwater Animals</t>
        </is>
      </c>
      <c r="CN4221" t="inlineStr">
        <is>
          <t>USDI Fish and Wildlife Service, Publication No.160, Washington, DC:505 p.</t>
        </is>
      </c>
      <c r="CO4221" t="n">
        <v>1986.0</v>
      </c>
      <c r="CP4221" t="inlineStr">
        <is>
          <t>Mayer,F.L.,Jr., and M.R. Ellersieck (1986). Manual of Acute Toxicity: Interpretation and Data Base for 410 Chemicals and 66 Species of Freshwater Animals. USDI Fish and Wildlife Service, Publication No.160, Washington, DC, 505 p. ECOREF#:6797</t>
        </is>
      </c>
    </row>
    <row r="4222">
      <c r="A4222" t="n">
        <v>1.7804352E7</v>
      </c>
      <c r="B4222" t="inlineStr">
        <is>
          <t>N-[1-[(Butylamino)carbonyl]-1H-benzimidazol-2-yl]carbamic acid, Methyl ester</t>
        </is>
      </c>
      <c r="C4222"/>
      <c r="D4222" t="inlineStr">
        <is>
          <t>Not reported</t>
        </is>
      </c>
      <c r="E4222" t="inlineStr">
        <is>
          <t>Not coded</t>
        </is>
      </c>
      <c r="F4222"/>
      <c r="G4222" t="n">
        <v>50.0</v>
      </c>
      <c r="H4222"/>
      <c r="I4222"/>
      <c r="J4222"/>
      <c r="K4222"/>
      <c r="L4222" t="inlineStr">
        <is>
          <t>Pimephales promelas</t>
        </is>
      </c>
      <c r="M4222" t="inlineStr">
        <is>
          <t>Fathead Minnow</t>
        </is>
      </c>
      <c r="N4222"/>
      <c r="O4222"/>
      <c r="P4222"/>
      <c r="Q4222"/>
      <c r="R4222"/>
      <c r="S4222"/>
      <c r="T4222"/>
      <c r="U4222"/>
      <c r="V4222" t="inlineStr">
        <is>
          <t>Static</t>
        </is>
      </c>
      <c r="W4222" t="inlineStr">
        <is>
          <t>Fresh water</t>
        </is>
      </c>
      <c r="X4222" t="inlineStr">
        <is>
          <t>Lab</t>
        </is>
      </c>
      <c r="Y4222"/>
      <c r="Z4222" t="inlineStr">
        <is>
          <t>Active ingredient</t>
        </is>
      </c>
      <c r="AA4222"/>
      <c r="AB4222" t="n">
        <v>1.9</v>
      </c>
      <c r="AC4222"/>
      <c r="AD4222" t="n">
        <v>1.43</v>
      </c>
      <c r="AE4222"/>
      <c r="AF4222" t="n">
        <v>2.53</v>
      </c>
      <c r="AG4222" t="inlineStr">
        <is>
          <t>AI mg/L</t>
        </is>
      </c>
      <c r="AH4222"/>
      <c r="AI4222"/>
      <c r="AJ4222"/>
      <c r="AK4222"/>
      <c r="AL4222"/>
      <c r="AM4222"/>
      <c r="AN4222"/>
      <c r="AO4222"/>
      <c r="AP4222"/>
      <c r="AQ4222"/>
      <c r="AR4222"/>
      <c r="AS4222"/>
      <c r="AT4222"/>
      <c r="AU4222"/>
      <c r="AV4222"/>
      <c r="AW4222"/>
      <c r="AX4222" t="inlineStr">
        <is>
          <t>Mortality</t>
        </is>
      </c>
      <c r="AY4222" t="inlineStr">
        <is>
          <t>Mortality</t>
        </is>
      </c>
      <c r="AZ4222" t="inlineStr">
        <is>
          <t>LC50</t>
        </is>
      </c>
      <c r="BA4222"/>
      <c r="BB4222" t="n">
        <v>4.0</v>
      </c>
      <c r="BC4222"/>
      <c r="BD4222"/>
      <c r="BE4222"/>
      <c r="BF4222"/>
      <c r="BG4222" t="inlineStr">
        <is>
          <t>Day(s)</t>
        </is>
      </c>
      <c r="BH4222" t="inlineStr">
        <is>
          <t>Wettable Powder or Water Dispersible Powder</t>
        </is>
      </c>
      <c r="BI4222" t="inlineStr">
        <is>
          <t>DTXSID5023900</t>
        </is>
      </c>
      <c r="BJ4222"/>
      <c r="BK4222"/>
      <c r="BL4222"/>
      <c r="BM4222"/>
      <c r="BN4222"/>
      <c r="BO4222"/>
      <c r="BP4222"/>
      <c r="BQ4222"/>
      <c r="BR4222"/>
      <c r="BS4222"/>
      <c r="BT4222" t="inlineStr">
        <is>
          <t>--</t>
        </is>
      </c>
      <c r="BU4222"/>
      <c r="BV4222"/>
      <c r="BW4222"/>
      <c r="BX4222"/>
      <c r="BY4222"/>
      <c r="BZ4222"/>
      <c r="CA4222"/>
      <c r="CB4222"/>
      <c r="CC4222"/>
      <c r="CD4222"/>
      <c r="CE4222"/>
      <c r="CF4222"/>
      <c r="CG4222"/>
      <c r="CH4222"/>
      <c r="CI4222"/>
      <c r="CJ4222"/>
      <c r="CK4222" t="inlineStr">
        <is>
          <t>Mayer,F.L.,Jr., and M.R. Ellersieck</t>
        </is>
      </c>
      <c r="CL4222" t="n">
        <v>6797.0</v>
      </c>
      <c r="CM4222" t="inlineStr">
        <is>
          <t>Manual of Acute Toxicity: Interpretation and Data Base for 410 Chemicals and 66 Species of Freshwater Animals</t>
        </is>
      </c>
      <c r="CN4222" t="inlineStr">
        <is>
          <t>USDI Fish and Wildlife Service, Publication No.160, Washington, DC:505 p.</t>
        </is>
      </c>
      <c r="CO4222" t="n">
        <v>1986.0</v>
      </c>
      <c r="CP4222" t="inlineStr">
        <is>
          <t>Mayer,F.L.,Jr., and M.R. Ellersieck (1986). Manual of Acute Toxicity: Interpretation and Data Base for 410 Chemicals and 66 Species of Freshwater Animals. USDI Fish and Wildlife Service, Publication No.160, Washington, DC, 505 p. ECOREF#:6797</t>
        </is>
      </c>
    </row>
    <row r="4223">
      <c r="A4223" t="n">
        <v>1.7804352E7</v>
      </c>
      <c r="B4223" t="inlineStr">
        <is>
          <t>N-[1-[(Butylamino)carbonyl]-1H-benzimidazol-2-yl]carbamic acid, Methyl ester</t>
        </is>
      </c>
      <c r="C4223"/>
      <c r="D4223" t="inlineStr">
        <is>
          <t>Not reported</t>
        </is>
      </c>
      <c r="E4223" t="inlineStr">
        <is>
          <t>Not coded</t>
        </is>
      </c>
      <c r="F4223"/>
      <c r="G4223" t="n">
        <v>99.0</v>
      </c>
      <c r="H4223"/>
      <c r="I4223"/>
      <c r="J4223"/>
      <c r="K4223"/>
      <c r="L4223" t="inlineStr">
        <is>
          <t>Pimephales promelas</t>
        </is>
      </c>
      <c r="M4223" t="inlineStr">
        <is>
          <t>Fathead Minnow</t>
        </is>
      </c>
      <c r="N4223"/>
      <c r="O4223"/>
      <c r="P4223"/>
      <c r="Q4223"/>
      <c r="R4223"/>
      <c r="S4223"/>
      <c r="T4223"/>
      <c r="U4223"/>
      <c r="V4223" t="inlineStr">
        <is>
          <t>Static</t>
        </is>
      </c>
      <c r="W4223" t="inlineStr">
        <is>
          <t>Fresh water</t>
        </is>
      </c>
      <c r="X4223" t="inlineStr">
        <is>
          <t>Lab</t>
        </is>
      </c>
      <c r="Y4223"/>
      <c r="Z4223" t="inlineStr">
        <is>
          <t>Active ingredient</t>
        </is>
      </c>
      <c r="AA4223"/>
      <c r="AB4223" t="n">
        <v>2.2</v>
      </c>
      <c r="AC4223"/>
      <c r="AD4223" t="n">
        <v>1.59</v>
      </c>
      <c r="AE4223"/>
      <c r="AF4223" t="n">
        <v>3.04</v>
      </c>
      <c r="AG4223" t="inlineStr">
        <is>
          <t>AI mg/L</t>
        </is>
      </c>
      <c r="AH4223"/>
      <c r="AI4223"/>
      <c r="AJ4223"/>
      <c r="AK4223"/>
      <c r="AL4223"/>
      <c r="AM4223"/>
      <c r="AN4223"/>
      <c r="AO4223"/>
      <c r="AP4223"/>
      <c r="AQ4223"/>
      <c r="AR4223"/>
      <c r="AS4223"/>
      <c r="AT4223"/>
      <c r="AU4223"/>
      <c r="AV4223"/>
      <c r="AW4223"/>
      <c r="AX4223" t="inlineStr">
        <is>
          <t>Mortality</t>
        </is>
      </c>
      <c r="AY4223" t="inlineStr">
        <is>
          <t>Mortality</t>
        </is>
      </c>
      <c r="AZ4223" t="inlineStr">
        <is>
          <t>LC50</t>
        </is>
      </c>
      <c r="BA4223"/>
      <c r="BB4223" t="n">
        <v>4.0</v>
      </c>
      <c r="BC4223"/>
      <c r="BD4223"/>
      <c r="BE4223"/>
      <c r="BF4223"/>
      <c r="BG4223" t="inlineStr">
        <is>
          <t>Day(s)</t>
        </is>
      </c>
      <c r="BH4223" t="inlineStr">
        <is>
          <t>Pure</t>
        </is>
      </c>
      <c r="BI4223" t="inlineStr">
        <is>
          <t>DTXSID5023900</t>
        </is>
      </c>
      <c r="BJ4223"/>
      <c r="BK4223"/>
      <c r="BL4223"/>
      <c r="BM4223"/>
      <c r="BN4223"/>
      <c r="BO4223"/>
      <c r="BP4223"/>
      <c r="BQ4223"/>
      <c r="BR4223"/>
      <c r="BS4223"/>
      <c r="BT4223" t="inlineStr">
        <is>
          <t>--</t>
        </is>
      </c>
      <c r="BU4223"/>
      <c r="BV4223"/>
      <c r="BW4223"/>
      <c r="BX4223"/>
      <c r="BY4223"/>
      <c r="BZ4223"/>
      <c r="CA4223"/>
      <c r="CB4223"/>
      <c r="CC4223"/>
      <c r="CD4223"/>
      <c r="CE4223"/>
      <c r="CF4223"/>
      <c r="CG4223"/>
      <c r="CH4223"/>
      <c r="CI4223"/>
      <c r="CJ4223"/>
      <c r="CK4223" t="inlineStr">
        <is>
          <t>Mayer,F.L.,Jr., and M.R. Ellersieck</t>
        </is>
      </c>
      <c r="CL4223" t="n">
        <v>6797.0</v>
      </c>
      <c r="CM4223" t="inlineStr">
        <is>
          <t>Manual of Acute Toxicity: Interpretation and Data Base for 410 Chemicals and 66 Species of Freshwater Animals</t>
        </is>
      </c>
      <c r="CN4223" t="inlineStr">
        <is>
          <t>USDI Fish and Wildlife Service, Publication No.160, Washington, DC:505 p.</t>
        </is>
      </c>
      <c r="CO4223" t="n">
        <v>1986.0</v>
      </c>
      <c r="CP4223" t="inlineStr">
        <is>
          <t>Mayer,F.L.,Jr., and M.R. Ellersieck (1986). Manual of Acute Toxicity: Interpretation and Data Base for 410 Chemicals and 66 Species of Freshwater Animals. USDI Fish and Wildlife Service, Publication No.160, Washington, DC, 505 p. ECOREF#:6797</t>
        </is>
      </c>
    </row>
    <row r="4224">
      <c r="A4224" t="n">
        <v>1.7804352E7</v>
      </c>
      <c r="B4224" t="inlineStr">
        <is>
          <t>N-[1-[(Butylamino)carbonyl]-1H-benzimidazol-2-yl]carbamic acid, Methyl ester</t>
        </is>
      </c>
      <c r="C4224"/>
      <c r="D4224" t="inlineStr">
        <is>
          <t>Not reported</t>
        </is>
      </c>
      <c r="E4224" t="inlineStr">
        <is>
          <t>Not coded</t>
        </is>
      </c>
      <c r="F4224"/>
      <c r="G4224" t="n">
        <v>99.0</v>
      </c>
      <c r="H4224"/>
      <c r="I4224"/>
      <c r="J4224"/>
      <c r="K4224"/>
      <c r="L4224" t="inlineStr">
        <is>
          <t>Pimephales promelas</t>
        </is>
      </c>
      <c r="M4224" t="inlineStr">
        <is>
          <t>Fathead Minnow</t>
        </is>
      </c>
      <c r="N4224"/>
      <c r="O4224"/>
      <c r="P4224"/>
      <c r="Q4224"/>
      <c r="R4224"/>
      <c r="S4224"/>
      <c r="T4224"/>
      <c r="U4224"/>
      <c r="V4224" t="inlineStr">
        <is>
          <t>Static</t>
        </is>
      </c>
      <c r="W4224" t="inlineStr">
        <is>
          <t>Fresh water</t>
        </is>
      </c>
      <c r="X4224" t="inlineStr">
        <is>
          <t>Lab</t>
        </is>
      </c>
      <c r="Y4224"/>
      <c r="Z4224" t="inlineStr">
        <is>
          <t>Active ingredient</t>
        </is>
      </c>
      <c r="AA4224" t="inlineStr">
        <is>
          <t>&gt;</t>
        </is>
      </c>
      <c r="AB4224" t="n">
        <v>10.0</v>
      </c>
      <c r="AC4224"/>
      <c r="AD4224"/>
      <c r="AE4224"/>
      <c r="AF4224"/>
      <c r="AG4224" t="inlineStr">
        <is>
          <t>AI mg/L</t>
        </is>
      </c>
      <c r="AH4224"/>
      <c r="AI4224"/>
      <c r="AJ4224"/>
      <c r="AK4224"/>
      <c r="AL4224"/>
      <c r="AM4224"/>
      <c r="AN4224"/>
      <c r="AO4224"/>
      <c r="AP4224"/>
      <c r="AQ4224"/>
      <c r="AR4224"/>
      <c r="AS4224"/>
      <c r="AT4224"/>
      <c r="AU4224"/>
      <c r="AV4224"/>
      <c r="AW4224"/>
      <c r="AX4224" t="inlineStr">
        <is>
          <t>Mortality</t>
        </is>
      </c>
      <c r="AY4224" t="inlineStr">
        <is>
          <t>Mortality</t>
        </is>
      </c>
      <c r="AZ4224" t="inlineStr">
        <is>
          <t>LC50</t>
        </is>
      </c>
      <c r="BA4224"/>
      <c r="BB4224" t="n">
        <v>4.0</v>
      </c>
      <c r="BC4224"/>
      <c r="BD4224"/>
      <c r="BE4224"/>
      <c r="BF4224"/>
      <c r="BG4224" t="inlineStr">
        <is>
          <t>Day(s)</t>
        </is>
      </c>
      <c r="BH4224" t="inlineStr">
        <is>
          <t>Pure</t>
        </is>
      </c>
      <c r="BI4224" t="inlineStr">
        <is>
          <t>DTXSID5023900</t>
        </is>
      </c>
      <c r="BJ4224"/>
      <c r="BK4224"/>
      <c r="BL4224"/>
      <c r="BM4224"/>
      <c r="BN4224"/>
      <c r="BO4224"/>
      <c r="BP4224"/>
      <c r="BQ4224"/>
      <c r="BR4224"/>
      <c r="BS4224"/>
      <c r="BT4224" t="inlineStr">
        <is>
          <t>--</t>
        </is>
      </c>
      <c r="BU4224"/>
      <c r="BV4224"/>
      <c r="BW4224"/>
      <c r="BX4224"/>
      <c r="BY4224"/>
      <c r="BZ4224"/>
      <c r="CA4224"/>
      <c r="CB4224"/>
      <c r="CC4224"/>
      <c r="CD4224"/>
      <c r="CE4224"/>
      <c r="CF4224"/>
      <c r="CG4224"/>
      <c r="CH4224"/>
      <c r="CI4224"/>
      <c r="CJ4224"/>
      <c r="CK4224" t="inlineStr">
        <is>
          <t>Mayer,F.L.,Jr., and M.R. Ellersieck</t>
        </is>
      </c>
      <c r="CL4224" t="n">
        <v>6797.0</v>
      </c>
      <c r="CM4224" t="inlineStr">
        <is>
          <t>Manual of Acute Toxicity: Interpretation and Data Base for 410 Chemicals and 66 Species of Freshwater Animals</t>
        </is>
      </c>
      <c r="CN4224" t="inlineStr">
        <is>
          <t>USDI Fish and Wildlife Service, Publication No.160, Washington, DC:505 p.</t>
        </is>
      </c>
      <c r="CO4224" t="n">
        <v>1986.0</v>
      </c>
      <c r="CP4224" t="inlineStr">
        <is>
          <t>Mayer,F.L.,Jr., and M.R. Ellersieck (1986). Manual of Acute Toxicity: Interpretation and Data Base for 410 Chemicals and 66 Species of Freshwater Animals. USDI Fish and Wildlife Service, Publication No.160, Washington, DC, 505 p. ECOREF#:6797</t>
        </is>
      </c>
    </row>
    <row r="4225">
      <c r="A4225" t="n">
        <v>1.7804352E7</v>
      </c>
      <c r="B4225" t="inlineStr">
        <is>
          <t>N-[1-[(Butylamino)carbonyl]-1H-benzimidazol-2-yl]carbamic acid, Methyl ester</t>
        </is>
      </c>
      <c r="C4225"/>
      <c r="D4225" t="inlineStr">
        <is>
          <t>Not reported</t>
        </is>
      </c>
      <c r="E4225" t="inlineStr">
        <is>
          <t>Not coded</t>
        </is>
      </c>
      <c r="F4225"/>
      <c r="G4225" t="n">
        <v>99.0</v>
      </c>
      <c r="H4225"/>
      <c r="I4225"/>
      <c r="J4225"/>
      <c r="K4225"/>
      <c r="L4225" t="inlineStr">
        <is>
          <t>Pimephales promelas</t>
        </is>
      </c>
      <c r="M4225" t="inlineStr">
        <is>
          <t>Fathead Minnow</t>
        </is>
      </c>
      <c r="N4225"/>
      <c r="O4225"/>
      <c r="P4225"/>
      <c r="Q4225"/>
      <c r="R4225"/>
      <c r="S4225"/>
      <c r="T4225"/>
      <c r="U4225"/>
      <c r="V4225" t="inlineStr">
        <is>
          <t>Static</t>
        </is>
      </c>
      <c r="W4225" t="inlineStr">
        <is>
          <t>Fresh water</t>
        </is>
      </c>
      <c r="X4225" t="inlineStr">
        <is>
          <t>Lab</t>
        </is>
      </c>
      <c r="Y4225"/>
      <c r="Z4225" t="inlineStr">
        <is>
          <t>Active ingredient</t>
        </is>
      </c>
      <c r="AA4225"/>
      <c r="AB4225" t="n">
        <v>1.3</v>
      </c>
      <c r="AC4225"/>
      <c r="AD4225" t="n">
        <v>0.88</v>
      </c>
      <c r="AE4225"/>
      <c r="AF4225" t="n">
        <v>1.92</v>
      </c>
      <c r="AG4225" t="inlineStr">
        <is>
          <t>AI mg/L</t>
        </is>
      </c>
      <c r="AH4225"/>
      <c r="AI4225"/>
      <c r="AJ4225"/>
      <c r="AK4225"/>
      <c r="AL4225"/>
      <c r="AM4225"/>
      <c r="AN4225"/>
      <c r="AO4225"/>
      <c r="AP4225"/>
      <c r="AQ4225"/>
      <c r="AR4225"/>
      <c r="AS4225"/>
      <c r="AT4225"/>
      <c r="AU4225"/>
      <c r="AV4225"/>
      <c r="AW4225"/>
      <c r="AX4225" t="inlineStr">
        <is>
          <t>Mortality</t>
        </is>
      </c>
      <c r="AY4225" t="inlineStr">
        <is>
          <t>Mortality</t>
        </is>
      </c>
      <c r="AZ4225" t="inlineStr">
        <is>
          <t>LC50</t>
        </is>
      </c>
      <c r="BA4225"/>
      <c r="BB4225" t="n">
        <v>4.0</v>
      </c>
      <c r="BC4225"/>
      <c r="BD4225"/>
      <c r="BE4225"/>
      <c r="BF4225"/>
      <c r="BG4225" t="inlineStr">
        <is>
          <t>Day(s)</t>
        </is>
      </c>
      <c r="BH4225" t="inlineStr">
        <is>
          <t>Pure</t>
        </is>
      </c>
      <c r="BI4225" t="inlineStr">
        <is>
          <t>DTXSID5023900</t>
        </is>
      </c>
      <c r="BJ4225"/>
      <c r="BK4225"/>
      <c r="BL4225"/>
      <c r="BM4225"/>
      <c r="BN4225"/>
      <c r="BO4225"/>
      <c r="BP4225"/>
      <c r="BQ4225"/>
      <c r="BR4225"/>
      <c r="BS4225"/>
      <c r="BT4225" t="inlineStr">
        <is>
          <t>--</t>
        </is>
      </c>
      <c r="BU4225"/>
      <c r="BV4225"/>
      <c r="BW4225"/>
      <c r="BX4225"/>
      <c r="BY4225"/>
      <c r="BZ4225"/>
      <c r="CA4225"/>
      <c r="CB4225"/>
      <c r="CC4225"/>
      <c r="CD4225"/>
      <c r="CE4225"/>
      <c r="CF4225"/>
      <c r="CG4225"/>
      <c r="CH4225"/>
      <c r="CI4225"/>
      <c r="CJ4225"/>
      <c r="CK4225" t="inlineStr">
        <is>
          <t>Mayer,F.L.,Jr., and M.R. Ellersieck</t>
        </is>
      </c>
      <c r="CL4225" t="n">
        <v>6797.0</v>
      </c>
      <c r="CM4225" t="inlineStr">
        <is>
          <t>Manual of Acute Toxicity: Interpretation and Data Base for 410 Chemicals and 66 Species of Freshwater Animals</t>
        </is>
      </c>
      <c r="CN4225" t="inlineStr">
        <is>
          <t>USDI Fish and Wildlife Service, Publication No.160, Washington, DC:505 p.</t>
        </is>
      </c>
      <c r="CO4225" t="n">
        <v>1986.0</v>
      </c>
      <c r="CP4225" t="inlineStr">
        <is>
          <t>Mayer,F.L.,Jr., and M.R. Ellersieck (1986). Manual of Acute Toxicity: Interpretation and Data Base for 410 Chemicals and 66 Species of Freshwater Animals. USDI Fish and Wildlife Service, Publication No.160, Washington, DC, 505 p. ECOREF#:6797</t>
        </is>
      </c>
    </row>
    <row r="4226">
      <c r="A4226" t="n">
        <v>1.8172673E7</v>
      </c>
      <c r="B4226" t="inlineStr">
        <is>
          <t>(1S,5S)-6,6-Dimethyl-2-methylenebicyclo[3.1.1]heptane</t>
        </is>
      </c>
      <c r="C4226"/>
      <c r="D4226" t="inlineStr">
        <is>
          <t>Measured</t>
        </is>
      </c>
      <c r="E4226" t="inlineStr">
        <is>
          <t>American Society for Testing and Materials</t>
        </is>
      </c>
      <c r="F4226"/>
      <c r="G4226" t="n">
        <v>99.0</v>
      </c>
      <c r="H4226"/>
      <c r="I4226"/>
      <c r="J4226"/>
      <c r="K4226"/>
      <c r="L4226" t="inlineStr">
        <is>
          <t>Pimephales promelas</t>
        </is>
      </c>
      <c r="M4226" t="inlineStr">
        <is>
          <t>Fathead Minnow</t>
        </is>
      </c>
      <c r="N4226" t="inlineStr">
        <is>
          <t>Juvenile</t>
        </is>
      </c>
      <c r="O4226"/>
      <c r="P4226" t="n">
        <v>32.0</v>
      </c>
      <c r="Q4226"/>
      <c r="R4226"/>
      <c r="S4226"/>
      <c r="T4226"/>
      <c r="U4226" t="inlineStr">
        <is>
          <t>Day(s)</t>
        </is>
      </c>
      <c r="V4226" t="inlineStr">
        <is>
          <t>Flow-through</t>
        </is>
      </c>
      <c r="W4226" t="inlineStr">
        <is>
          <t>Fresh water</t>
        </is>
      </c>
      <c r="X4226" t="inlineStr">
        <is>
          <t>Lab</t>
        </is>
      </c>
      <c r="Y4226" t="n">
        <v>6.0</v>
      </c>
      <c r="Z4226" t="inlineStr">
        <is>
          <t>Active ingredient</t>
        </is>
      </c>
      <c r="AA4226"/>
      <c r="AB4226" t="n">
        <v>0.502</v>
      </c>
      <c r="AC4226"/>
      <c r="AD4226" t="n">
        <v>0.402</v>
      </c>
      <c r="AE4226"/>
      <c r="AF4226" t="n">
        <v>0.625</v>
      </c>
      <c r="AG4226" t="inlineStr">
        <is>
          <t>AI mg/L</t>
        </is>
      </c>
      <c r="AH4226"/>
      <c r="AI4226"/>
      <c r="AJ4226"/>
      <c r="AK4226"/>
      <c r="AL4226"/>
      <c r="AM4226"/>
      <c r="AN4226"/>
      <c r="AO4226"/>
      <c r="AP4226"/>
      <c r="AQ4226"/>
      <c r="AR4226"/>
      <c r="AS4226"/>
      <c r="AT4226"/>
      <c r="AU4226"/>
      <c r="AV4226"/>
      <c r="AW4226"/>
      <c r="AX4226" t="inlineStr">
        <is>
          <t>Mortality</t>
        </is>
      </c>
      <c r="AY4226" t="inlineStr">
        <is>
          <t>Mortality</t>
        </is>
      </c>
      <c r="AZ4226" t="inlineStr">
        <is>
          <t>LC50</t>
        </is>
      </c>
      <c r="BA4226"/>
      <c r="BB4226" t="n">
        <v>4.0</v>
      </c>
      <c r="BC4226"/>
      <c r="BD4226"/>
      <c r="BE4226"/>
      <c r="BF4226"/>
      <c r="BG4226" t="inlineStr">
        <is>
          <t>Day(s)</t>
        </is>
      </c>
      <c r="BH4226" t="inlineStr">
        <is>
          <t>Pure</t>
        </is>
      </c>
      <c r="BI4226" t="inlineStr">
        <is>
          <t>DTXSID1041184</t>
        </is>
      </c>
      <c r="BJ4226"/>
      <c r="BK4226"/>
      <c r="BL4226" t="inlineStr">
        <is>
          <t>Acute</t>
        </is>
      </c>
      <c r="BM4226"/>
      <c r="BN4226"/>
      <c r="BO4226"/>
      <c r="BP4226"/>
      <c r="BQ4226"/>
      <c r="BR4226"/>
      <c r="BS4226"/>
      <c r="BT4226" t="inlineStr">
        <is>
          <t>--</t>
        </is>
      </c>
      <c r="BU4226"/>
      <c r="BV4226"/>
      <c r="BW4226"/>
      <c r="BX4226"/>
      <c r="BY4226"/>
      <c r="BZ4226"/>
      <c r="CA4226"/>
      <c r="CB4226"/>
      <c r="CC4226"/>
      <c r="CD4226"/>
      <c r="CE4226"/>
      <c r="CF4226"/>
      <c r="CG4226"/>
      <c r="CH4226"/>
      <c r="CI4226"/>
      <c r="CJ4226"/>
      <c r="CK4226" t="inlineStr">
        <is>
          <t>Broderius,S., D. Hammermeister, C. Russom, D. Barnidge, D. Brooke, G. Elonen, M. Hoglund, M. Kahl, G. Mielke, and J. Th</t>
        </is>
      </c>
      <c r="CL4226" t="n">
        <v>97161.0</v>
      </c>
      <c r="CM4226" t="inlineStr">
        <is>
          <t>Toxicity of Eight Terpenes to Fathead Minnows (Pimephales promelas), Daphnids (Daphnia magna), and Algae (Selanastrum capricornutum).</t>
        </is>
      </c>
      <c r="CN4226" t="inlineStr">
        <is>
          <t>Manuscript: ASCI Corporation and the U.S.EPA Environmental Research Laboratory-Duluth, MN:57 p.</t>
        </is>
      </c>
      <c r="CO4226" t="n">
        <v>1990.0</v>
      </c>
      <c r="CP4226" t="inlineStr">
        <is>
          <t>Broderius,S., D. Hammermeister, C. Russom, D. Barnidge, D. Brooke, G. Elonen, M. Hoglund, M. Kahl, G. Mielke, and J. Th (1990). Toxicity of Eight Terpenes to Fathead Minnows (Pimephales promelas), Daphnids (Daphnia magna), and Algae (Selanastrum capricornutum).. Manuscript: ASCI Corporation and the U.S.EPA Environmental Research Laboratory-Duluth, MN, 57 p. ECOREF#:97161</t>
        </is>
      </c>
    </row>
    <row r="4227">
      <c r="A4227" t="n">
        <v>1.8259057E7</v>
      </c>
      <c r="B4227" t="inlineStr">
        <is>
          <t>2,3,4,5,6-Pentachloro-1,1'-biphenyl</t>
        </is>
      </c>
      <c r="C4227"/>
      <c r="D4227" t="inlineStr">
        <is>
          <t>Unmeasured</t>
        </is>
      </c>
      <c r="E4227" t="inlineStr">
        <is>
          <t>Not coded</t>
        </is>
      </c>
      <c r="F4227"/>
      <c r="G4227"/>
      <c r="H4227"/>
      <c r="I4227"/>
      <c r="J4227"/>
      <c r="K4227"/>
      <c r="L4227" t="inlineStr">
        <is>
          <t>Pimephales promelas</t>
        </is>
      </c>
      <c r="M4227" t="inlineStr">
        <is>
          <t>Fathead Minnow</t>
        </is>
      </c>
      <c r="N4227" t="inlineStr">
        <is>
          <t>Larva</t>
        </is>
      </c>
      <c r="O4227"/>
      <c r="P4227"/>
      <c r="Q4227"/>
      <c r="R4227"/>
      <c r="S4227"/>
      <c r="T4227"/>
      <c r="U4227"/>
      <c r="V4227" t="inlineStr">
        <is>
          <t>Renewal</t>
        </is>
      </c>
      <c r="W4227" t="inlineStr">
        <is>
          <t>Fresh water</t>
        </is>
      </c>
      <c r="X4227" t="inlineStr">
        <is>
          <t>Lab</t>
        </is>
      </c>
      <c r="Y4227"/>
      <c r="Z4227" t="inlineStr">
        <is>
          <t>Formulation</t>
        </is>
      </c>
      <c r="AA4227" t="inlineStr">
        <is>
          <t>&gt;</t>
        </is>
      </c>
      <c r="AB4227" t="n">
        <v>0.008</v>
      </c>
      <c r="AC4227"/>
      <c r="AD4227"/>
      <c r="AE4227"/>
      <c r="AF4227"/>
      <c r="AG4227" t="inlineStr">
        <is>
          <t>AI mg/L</t>
        </is>
      </c>
      <c r="AH4227"/>
      <c r="AI4227"/>
      <c r="AJ4227"/>
      <c r="AK4227"/>
      <c r="AL4227"/>
      <c r="AM4227"/>
      <c r="AN4227"/>
      <c r="AO4227"/>
      <c r="AP4227"/>
      <c r="AQ4227"/>
      <c r="AR4227"/>
      <c r="AS4227"/>
      <c r="AT4227"/>
      <c r="AU4227"/>
      <c r="AV4227"/>
      <c r="AW4227"/>
      <c r="AX4227" t="inlineStr">
        <is>
          <t>Mortality</t>
        </is>
      </c>
      <c r="AY4227" t="inlineStr">
        <is>
          <t>Mortality</t>
        </is>
      </c>
      <c r="AZ4227" t="inlineStr">
        <is>
          <t>LC50</t>
        </is>
      </c>
      <c r="BA4227"/>
      <c r="BB4227" t="n">
        <v>4.0</v>
      </c>
      <c r="BC4227"/>
      <c r="BD4227"/>
      <c r="BE4227"/>
      <c r="BF4227"/>
      <c r="BG4227" t="inlineStr">
        <is>
          <t>Day(s)</t>
        </is>
      </c>
      <c r="BH4227"/>
      <c r="BI4227" t="inlineStr">
        <is>
          <t>DTXSID40864820</t>
        </is>
      </c>
      <c r="BJ4227"/>
      <c r="BK4227"/>
      <c r="BL4227"/>
      <c r="BM4227"/>
      <c r="BN4227"/>
      <c r="BO4227"/>
      <c r="BP4227"/>
      <c r="BQ4227"/>
      <c r="BR4227"/>
      <c r="BS4227"/>
      <c r="BT4227" t="inlineStr">
        <is>
          <t>--</t>
        </is>
      </c>
      <c r="BU4227"/>
      <c r="BV4227"/>
      <c r="BW4227"/>
      <c r="BX4227"/>
      <c r="BY4227"/>
      <c r="BZ4227"/>
      <c r="CA4227"/>
      <c r="CB4227"/>
      <c r="CC4227"/>
      <c r="CD4227"/>
      <c r="CE4227"/>
      <c r="CF4227"/>
      <c r="CG4227"/>
      <c r="CH4227"/>
      <c r="CI4227"/>
      <c r="CJ4227"/>
      <c r="CK4227" t="inlineStr">
        <is>
          <t>Black,M.C., W. Burton, J.F. McCarthy, M.J. Peterson, and G.R. Southworth</t>
        </is>
      </c>
      <c r="CL4227" t="n">
        <v>16467.0</v>
      </c>
      <c r="CM4227" t="inlineStr">
        <is>
          <t>Accumulation of Contaminants by Biota in East Fork Poplar Creek</t>
        </is>
      </c>
      <c r="CN4227" t="inlineStr">
        <is>
          <t>In: Oak Ridge Y12 Plant, Environ.Sci.Div.Publ.No.3859, Oak Ridge Natl.Lab., Oak Ridge, TN4:109-172</t>
        </is>
      </c>
      <c r="CO4227" t="n">
        <v>1993.0</v>
      </c>
      <c r="CP4227" t="inlineStr">
        <is>
          <t>Black,M.C., W. Burton, J.F. McCarthy, M.J. Peterson, and G.R. Southworth (1993). Accumulation of Contaminants by Biota in East Fork Poplar Creek. In: Oak Ridge Y12 Plant, Environ.Sci.Div.Publ.No.3859, Oak Ridge Natl.Lab., Oak Ridge, TN, 4, 109-172. ECOREF#:16467</t>
        </is>
      </c>
    </row>
    <row r="4228">
      <c r="A4228" t="n">
        <v>1.8292972E7</v>
      </c>
      <c r="B4228" t="inlineStr">
        <is>
          <t>2,3,6-Trinitrotoluene</t>
        </is>
      </c>
      <c r="C4228"/>
      <c r="D4228" t="inlineStr">
        <is>
          <t>Unmeasured</t>
        </is>
      </c>
      <c r="E4228" t="inlineStr">
        <is>
          <t>Not coded</t>
        </is>
      </c>
      <c r="F4228"/>
      <c r="G4228"/>
      <c r="H4228"/>
      <c r="I4228"/>
      <c r="J4228"/>
      <c r="K4228"/>
      <c r="L4228" t="inlineStr">
        <is>
          <t>Pimephales promelas</t>
        </is>
      </c>
      <c r="M4228" t="inlineStr">
        <is>
          <t>Fathead Minnow</t>
        </is>
      </c>
      <c r="N4228" t="inlineStr">
        <is>
          <t>Juvenile</t>
        </is>
      </c>
      <c r="O4228"/>
      <c r="P4228"/>
      <c r="Q4228"/>
      <c r="R4228"/>
      <c r="S4228"/>
      <c r="T4228"/>
      <c r="U4228"/>
      <c r="V4228" t="inlineStr">
        <is>
          <t>Static</t>
        </is>
      </c>
      <c r="W4228" t="inlineStr">
        <is>
          <t>Fresh water</t>
        </is>
      </c>
      <c r="X4228" t="inlineStr">
        <is>
          <t>Lab</t>
        </is>
      </c>
      <c r="Y4228"/>
      <c r="Z4228" t="inlineStr">
        <is>
          <t>Formulation</t>
        </is>
      </c>
      <c r="AA4228"/>
      <c r="AB4228" t="n">
        <v>0.12</v>
      </c>
      <c r="AC4228"/>
      <c r="AD4228"/>
      <c r="AE4228"/>
      <c r="AF4228"/>
      <c r="AG4228" t="inlineStr">
        <is>
          <t>AI mg/L</t>
        </is>
      </c>
      <c r="AH4228"/>
      <c r="AI4228"/>
      <c r="AJ4228"/>
      <c r="AK4228"/>
      <c r="AL4228"/>
      <c r="AM4228"/>
      <c r="AN4228"/>
      <c r="AO4228"/>
      <c r="AP4228"/>
      <c r="AQ4228"/>
      <c r="AR4228"/>
      <c r="AS4228"/>
      <c r="AT4228"/>
      <c r="AU4228"/>
      <c r="AV4228"/>
      <c r="AW4228"/>
      <c r="AX4228" t="inlineStr">
        <is>
          <t>Mortality</t>
        </is>
      </c>
      <c r="AY4228" t="inlineStr">
        <is>
          <t>Mortality</t>
        </is>
      </c>
      <c r="AZ4228" t="inlineStr">
        <is>
          <t>LC50</t>
        </is>
      </c>
      <c r="BA4228"/>
      <c r="BB4228" t="n">
        <v>4.0</v>
      </c>
      <c r="BC4228"/>
      <c r="BD4228"/>
      <c r="BE4228"/>
      <c r="BF4228"/>
      <c r="BG4228" t="inlineStr">
        <is>
          <t>Day(s)</t>
        </is>
      </c>
      <c r="BH4228"/>
      <c r="BI4228" t="inlineStr">
        <is>
          <t>DTXSID6075140</t>
        </is>
      </c>
      <c r="BJ4228"/>
      <c r="BK4228"/>
      <c r="BL4228"/>
      <c r="BM4228"/>
      <c r="BN4228"/>
      <c r="BO4228"/>
      <c r="BP4228"/>
      <c r="BQ4228"/>
      <c r="BR4228"/>
      <c r="BS4228"/>
      <c r="BT4228" t="inlineStr">
        <is>
          <t>--</t>
        </is>
      </c>
      <c r="BU4228"/>
      <c r="BV4228"/>
      <c r="BW4228"/>
      <c r="BX4228"/>
      <c r="BY4228"/>
      <c r="BZ4228"/>
      <c r="CA4228"/>
      <c r="CB4228"/>
      <c r="CC4228"/>
      <c r="CD4228"/>
      <c r="CE4228"/>
      <c r="CF4228"/>
      <c r="CG4228"/>
      <c r="CH4228"/>
      <c r="CI4228" t="inlineStr">
        <is>
          <t xml:space="preserve"> CONTR/ASTM METHODS// </t>
        </is>
      </c>
      <c r="CJ4228" t="inlineStr">
        <is>
          <t xml:space="preserve">   CONTR/ASTM METHODS// </t>
        </is>
      </c>
      <c r="CK4228" t="inlineStr">
        <is>
          <t>Pearson,J.G., J.P. Glennon, J.J. Barkley, and J.W. Highfill</t>
        </is>
      </c>
      <c r="CL4228" t="n">
        <v>5087.0</v>
      </c>
      <c r="CM4228" t="inlineStr">
        <is>
          <t>An Approach to the Toxicological Evaluation of a Complex Industrial Wastewater</t>
        </is>
      </c>
      <c r="CN4228" t="inlineStr">
        <is>
          <t>ASTM Spec. Tech. Publ.:284-301</t>
        </is>
      </c>
      <c r="CO4228" t="n">
        <v>1979.0</v>
      </c>
      <c r="CP4228" t="inlineStr">
        <is>
          <t>Pearson,J.G., J.P. Glennon, J.J. Barkley, and J.W. Highfill (1979). An Approach to the Toxicological Evaluation of a Complex Industrial Wastewater. ASTM Spec. Tech. Publ., 284-301. ECOREF#:5087</t>
        </is>
      </c>
    </row>
    <row r="4229">
      <c r="A4229" t="n">
        <v>1.8292972E7</v>
      </c>
      <c r="B4229" t="inlineStr">
        <is>
          <t>2,3,6-Trinitrotoluene</t>
        </is>
      </c>
      <c r="C4229"/>
      <c r="D4229" t="inlineStr">
        <is>
          <t>Unmeasured</t>
        </is>
      </c>
      <c r="E4229" t="inlineStr">
        <is>
          <t>Not coded</t>
        </is>
      </c>
      <c r="F4229"/>
      <c r="G4229"/>
      <c r="H4229"/>
      <c r="I4229" t="n">
        <v>95.0</v>
      </c>
      <c r="J4229"/>
      <c r="K4229" t="n">
        <v>99.0</v>
      </c>
      <c r="L4229" t="inlineStr">
        <is>
          <t>Pimephales promelas</t>
        </is>
      </c>
      <c r="M4229" t="inlineStr">
        <is>
          <t>Fathead Minnow</t>
        </is>
      </c>
      <c r="N4229" t="inlineStr">
        <is>
          <t>Juvenile</t>
        </is>
      </c>
      <c r="O4229"/>
      <c r="P4229"/>
      <c r="Q4229"/>
      <c r="R4229"/>
      <c r="S4229"/>
      <c r="T4229"/>
      <c r="U4229"/>
      <c r="V4229" t="inlineStr">
        <is>
          <t>Static</t>
        </is>
      </c>
      <c r="W4229" t="inlineStr">
        <is>
          <t>Fresh water</t>
        </is>
      </c>
      <c r="X4229" t="inlineStr">
        <is>
          <t>Lab</t>
        </is>
      </c>
      <c r="Y4229"/>
      <c r="Z4229" t="inlineStr">
        <is>
          <t>Active ingredient</t>
        </is>
      </c>
      <c r="AA4229"/>
      <c r="AB4229" t="n">
        <v>0.1</v>
      </c>
      <c r="AC4229"/>
      <c r="AD4229" t="n">
        <v>0.1</v>
      </c>
      <c r="AE4229"/>
      <c r="AF4229" t="n">
        <v>1.0</v>
      </c>
      <c r="AG4229" t="inlineStr">
        <is>
          <t>AI mg/L</t>
        </is>
      </c>
      <c r="AH4229"/>
      <c r="AI4229"/>
      <c r="AJ4229"/>
      <c r="AK4229"/>
      <c r="AL4229"/>
      <c r="AM4229"/>
      <c r="AN4229"/>
      <c r="AO4229"/>
      <c r="AP4229"/>
      <c r="AQ4229"/>
      <c r="AR4229"/>
      <c r="AS4229"/>
      <c r="AT4229"/>
      <c r="AU4229"/>
      <c r="AV4229"/>
      <c r="AW4229"/>
      <c r="AX4229" t="inlineStr">
        <is>
          <t>Mortality</t>
        </is>
      </c>
      <c r="AY4229" t="inlineStr">
        <is>
          <t>Mortality</t>
        </is>
      </c>
      <c r="AZ4229" t="inlineStr">
        <is>
          <t>LC50</t>
        </is>
      </c>
      <c r="BA4229"/>
      <c r="BB4229" t="n">
        <v>4.0</v>
      </c>
      <c r="BC4229"/>
      <c r="BD4229"/>
      <c r="BE4229"/>
      <c r="BF4229"/>
      <c r="BG4229" t="inlineStr">
        <is>
          <t>Day(s)</t>
        </is>
      </c>
      <c r="BH4229" t="inlineStr">
        <is>
          <t>Pure</t>
        </is>
      </c>
      <c r="BI4229" t="inlineStr">
        <is>
          <t>DTXSID6075140</t>
        </is>
      </c>
      <c r="BJ4229"/>
      <c r="BK4229"/>
      <c r="BL4229"/>
      <c r="BM4229"/>
      <c r="BN4229"/>
      <c r="BO4229"/>
      <c r="BP4229"/>
      <c r="BQ4229"/>
      <c r="BR4229"/>
      <c r="BS4229"/>
      <c r="BT4229" t="inlineStr">
        <is>
          <t>--</t>
        </is>
      </c>
      <c r="BU4229"/>
      <c r="BV4229"/>
      <c r="BW4229"/>
      <c r="BX4229"/>
      <c r="BY4229"/>
      <c r="BZ4229"/>
      <c r="CA4229"/>
      <c r="CB4229"/>
      <c r="CC4229"/>
      <c r="CD4229"/>
      <c r="CE4229"/>
      <c r="CF4229"/>
      <c r="CG4229"/>
      <c r="CH4229"/>
      <c r="CI4229" t="inlineStr">
        <is>
          <t xml:space="preserve"> UNFED// </t>
        </is>
      </c>
      <c r="CJ4229" t="inlineStr">
        <is>
          <t xml:space="preserve">   UNFED// </t>
        </is>
      </c>
      <c r="CK4229" t="inlineStr">
        <is>
          <t>Bailey,H.C., and R.J. Spanggord</t>
        </is>
      </c>
      <c r="CL4229" t="n">
        <v>10141.0</v>
      </c>
      <c r="CM4229" t="inlineStr">
        <is>
          <t>The Relationship Between the Toxicity and Structure of Nitroaromatic Chemicals</t>
        </is>
      </c>
      <c r="CN4229" t="inlineStr">
        <is>
          <t>ASTM Spec. Tech. Publ.:98-107</t>
        </is>
      </c>
      <c r="CO4229" t="n">
        <v>1983.0</v>
      </c>
      <c r="CP4229" t="inlineStr">
        <is>
          <t>Bailey,H.C., and R.J. Spanggord (1983). The Relationship Between the Toxicity and Structure of Nitroaromatic Chemicals. ASTM Spec. Tech. Publ., 98-107. ECOREF#:10141</t>
        </is>
      </c>
    </row>
    <row r="4230">
      <c r="A4230" t="n">
        <v>1.8368633E7</v>
      </c>
      <c r="B4230" t="inlineStr">
        <is>
          <t>6-Chloro-2-picoline</t>
        </is>
      </c>
      <c r="C4230"/>
      <c r="D4230" t="inlineStr">
        <is>
          <t>Measured</t>
        </is>
      </c>
      <c r="E4230" t="inlineStr">
        <is>
          <t>Not reported</t>
        </is>
      </c>
      <c r="F4230"/>
      <c r="G4230" t="n">
        <v>98.0</v>
      </c>
      <c r="H4230"/>
      <c r="I4230"/>
      <c r="J4230"/>
      <c r="K4230"/>
      <c r="L4230" t="inlineStr">
        <is>
          <t>Pimephales promelas</t>
        </is>
      </c>
      <c r="M4230" t="inlineStr">
        <is>
          <t>Fathead Minnow</t>
        </is>
      </c>
      <c r="N4230"/>
      <c r="O4230"/>
      <c r="P4230" t="n">
        <v>28.0</v>
      </c>
      <c r="Q4230"/>
      <c r="R4230"/>
      <c r="S4230"/>
      <c r="T4230"/>
      <c r="U4230" t="inlineStr">
        <is>
          <t>Day(s)</t>
        </is>
      </c>
      <c r="V4230" t="inlineStr">
        <is>
          <t>Flow-through</t>
        </is>
      </c>
      <c r="W4230" t="inlineStr">
        <is>
          <t>Fresh water</t>
        </is>
      </c>
      <c r="X4230" t="inlineStr">
        <is>
          <t>Lab</t>
        </is>
      </c>
      <c r="Y4230"/>
      <c r="Z4230" t="inlineStr">
        <is>
          <t>Active ingredient</t>
        </is>
      </c>
      <c r="AA4230"/>
      <c r="AB4230" t="n">
        <v>232.0</v>
      </c>
      <c r="AC4230"/>
      <c r="AD4230" t="n">
        <v>217.0</v>
      </c>
      <c r="AE4230"/>
      <c r="AF4230" t="n">
        <v>249.0</v>
      </c>
      <c r="AG4230" t="inlineStr">
        <is>
          <t>AI mg/L</t>
        </is>
      </c>
      <c r="AH4230"/>
      <c r="AI4230"/>
      <c r="AJ4230"/>
      <c r="AK4230"/>
      <c r="AL4230"/>
      <c r="AM4230"/>
      <c r="AN4230"/>
      <c r="AO4230"/>
      <c r="AP4230"/>
      <c r="AQ4230"/>
      <c r="AR4230"/>
      <c r="AS4230"/>
      <c r="AT4230"/>
      <c r="AU4230"/>
      <c r="AV4230"/>
      <c r="AW4230"/>
      <c r="AX4230" t="inlineStr">
        <is>
          <t>Mortality</t>
        </is>
      </c>
      <c r="AY4230" t="inlineStr">
        <is>
          <t>Mortality</t>
        </is>
      </c>
      <c r="AZ4230" t="inlineStr">
        <is>
          <t>LC50</t>
        </is>
      </c>
      <c r="BA4230"/>
      <c r="BB4230" t="n">
        <v>4.0</v>
      </c>
      <c r="BC4230"/>
      <c r="BD4230"/>
      <c r="BE4230"/>
      <c r="BF4230"/>
      <c r="BG4230" t="inlineStr">
        <is>
          <t>Day(s)</t>
        </is>
      </c>
      <c r="BH4230"/>
      <c r="BI4230" t="inlineStr">
        <is>
          <t>DTXSID0022272</t>
        </is>
      </c>
      <c r="BJ4230"/>
      <c r="BK4230"/>
      <c r="BL4230" t="inlineStr">
        <is>
          <t>Acute</t>
        </is>
      </c>
      <c r="BM4230"/>
      <c r="BN4230"/>
      <c r="BO4230"/>
      <c r="BP4230"/>
      <c r="BQ4230"/>
      <c r="BR4230"/>
      <c r="BS4230"/>
      <c r="BT4230" t="inlineStr">
        <is>
          <t>--</t>
        </is>
      </c>
      <c r="BU4230"/>
      <c r="BV4230"/>
      <c r="BW4230"/>
      <c r="BX4230"/>
      <c r="BY4230"/>
      <c r="BZ4230"/>
      <c r="CA4230"/>
      <c r="CB4230"/>
      <c r="CC4230"/>
      <c r="CD4230"/>
      <c r="CE4230"/>
      <c r="CF4230"/>
      <c r="CG4230"/>
      <c r="CH4230"/>
      <c r="CI4230"/>
      <c r="CJ4230" t="inlineStr">
        <is>
          <t xml:space="preserve">SOURCE/FROM US EPA ENVIRONMENTAL RESEARCH LABORATORY-DULUTH AND THE UNIVERSITY OF WISCONSIN-SUPERIOR CAMPUS//MEDIA/LAKE SUPERIOR WATER OR DECHLORINATED WATER//   </t>
        </is>
      </c>
      <c r="CK4230" t="inlineStr">
        <is>
          <t>Geiger,D.L., S.H. Poirier, L.T. Brooke, and D.J. Call</t>
        </is>
      </c>
      <c r="CL4230" t="n">
        <v>12858.0</v>
      </c>
      <c r="CM4230" t="inlineStr">
        <is>
          <t>Acute Toxicities of Organic Chemicals to Fathead Minnows (Pimephales promelas) Volume III</t>
        </is>
      </c>
      <c r="CN4230" t="inlineStr">
        <is>
          <t>Center for Lake Superior Environmental Studies, University of Wisconsin, Superior, WI:328 p.</t>
        </is>
      </c>
      <c r="CO4230" t="n">
        <v>1986.0</v>
      </c>
      <c r="CP4230" t="inlineStr">
        <is>
          <t>Geiger,D.L., S.H. Poirier, L.T. Brooke, and D.J. Call (1986). Acute Toxicities of Organic Chemicals to Fathead Minnows (Pimephales promelas) Volume III. Center for Lake Superior Environmental Studies, University of Wisconsin, Superior, WI, 328 p. ECOREF#:12858</t>
        </is>
      </c>
    </row>
    <row r="4231">
      <c r="A4231" t="n">
        <v>1.8540299E7</v>
      </c>
      <c r="B4231" t="inlineStr">
        <is>
          <t>Chromium, Ion (Cr6+)</t>
        </is>
      </c>
      <c r="C4231"/>
      <c r="D4231" t="inlineStr">
        <is>
          <t>Measured</t>
        </is>
      </c>
      <c r="E4231" t="inlineStr">
        <is>
          <t>Not reported</t>
        </is>
      </c>
      <c r="F4231"/>
      <c r="G4231"/>
      <c r="H4231"/>
      <c r="I4231"/>
      <c r="J4231"/>
      <c r="K4231"/>
      <c r="L4231" t="inlineStr">
        <is>
          <t>Pimephales promelas</t>
        </is>
      </c>
      <c r="M4231" t="inlineStr">
        <is>
          <t>Fathead Minnow</t>
        </is>
      </c>
      <c r="N4231"/>
      <c r="O4231"/>
      <c r="P4231"/>
      <c r="Q4231"/>
      <c r="R4231"/>
      <c r="S4231"/>
      <c r="T4231"/>
      <c r="U4231"/>
      <c r="V4231" t="inlineStr">
        <is>
          <t>Aquatic, unspecified</t>
        </is>
      </c>
      <c r="W4231" t="inlineStr">
        <is>
          <t>Fresh water</t>
        </is>
      </c>
      <c r="X4231" t="inlineStr">
        <is>
          <t>Lab</t>
        </is>
      </c>
      <c r="Y4231" t="n">
        <v>6.0</v>
      </c>
      <c r="Z4231" t="inlineStr">
        <is>
          <t>Total</t>
        </is>
      </c>
      <c r="AA4231"/>
      <c r="AB4231" t="n">
        <v>46.4</v>
      </c>
      <c r="AC4231"/>
      <c r="AD4231"/>
      <c r="AE4231"/>
      <c r="AF4231"/>
      <c r="AG4231" t="inlineStr">
        <is>
          <t>AI mg/L</t>
        </is>
      </c>
      <c r="AH4231"/>
      <c r="AI4231"/>
      <c r="AJ4231"/>
      <c r="AK4231"/>
      <c r="AL4231"/>
      <c r="AM4231"/>
      <c r="AN4231"/>
      <c r="AO4231"/>
      <c r="AP4231"/>
      <c r="AQ4231"/>
      <c r="AR4231"/>
      <c r="AS4231"/>
      <c r="AT4231"/>
      <c r="AU4231"/>
      <c r="AV4231"/>
      <c r="AW4231"/>
      <c r="AX4231" t="inlineStr">
        <is>
          <t>Mortality</t>
        </is>
      </c>
      <c r="AY4231" t="inlineStr">
        <is>
          <t>Mortality</t>
        </is>
      </c>
      <c r="AZ4231" t="inlineStr">
        <is>
          <t>LC50</t>
        </is>
      </c>
      <c r="BA4231"/>
      <c r="BB4231" t="n">
        <v>4.0</v>
      </c>
      <c r="BC4231"/>
      <c r="BD4231"/>
      <c r="BE4231"/>
      <c r="BF4231"/>
      <c r="BG4231" t="inlineStr">
        <is>
          <t>Day(s)</t>
        </is>
      </c>
      <c r="BH4231"/>
      <c r="BI4231" t="inlineStr">
        <is>
          <t>DTXSID7023982</t>
        </is>
      </c>
      <c r="BJ4231"/>
      <c r="BK4231"/>
      <c r="BL4231"/>
      <c r="BM4231"/>
      <c r="BN4231"/>
      <c r="BO4231"/>
      <c r="BP4231"/>
      <c r="BQ4231"/>
      <c r="BR4231"/>
      <c r="BS4231"/>
      <c r="BT4231" t="inlineStr">
        <is>
          <t>--</t>
        </is>
      </c>
      <c r="BU4231"/>
      <c r="BV4231"/>
      <c r="BW4231"/>
      <c r="BX4231"/>
      <c r="BY4231"/>
      <c r="BZ4231"/>
      <c r="CA4231"/>
      <c r="CB4231"/>
      <c r="CC4231"/>
      <c r="CD4231"/>
      <c r="CE4231"/>
      <c r="CF4231"/>
      <c r="CG4231"/>
      <c r="CH4231"/>
      <c r="CI4231"/>
      <c r="CJ4231"/>
      <c r="CK4231" t="inlineStr">
        <is>
          <t>Call,D.J., L.T. Brooke, and N. Ahmad</t>
        </is>
      </c>
      <c r="CL4231" t="n">
        <v>120926.0</v>
      </c>
      <c r="CM4231" t="inlineStr">
        <is>
          <t>Toxicity, Bioconcentration, and Metabolism of Selected Chemicals in Aquatic Organisms</t>
        </is>
      </c>
      <c r="CN4231" t="inlineStr">
        <is>
          <t>Fourth Quarterly Progress Report to EPA, Agreement No.CR 806864020, University of Wisconsin, Superior, WI:80 p.</t>
        </is>
      </c>
      <c r="CO4231" t="n">
        <v>1980.0</v>
      </c>
      <c r="CP4231" t="inlineStr">
        <is>
          <t>Call,D.J., L.T. Brooke, and N. Ahmad (1980). Toxicity, Bioconcentration, and Metabolism of Selected Chemicals in Aquatic Organisms. Fourth Quarterly Progress Report to EPA, Agreement No.CR 806864020, University of Wisconsin, Superior, WI, 80 p. ECOREF#:120926</t>
        </is>
      </c>
    </row>
    <row r="4232">
      <c r="A4232" t="n">
        <v>1.9398131E7</v>
      </c>
      <c r="B4232" t="inlineStr">
        <is>
          <t>2-(2,4,5-Trichlorophenoxy)propanoic acid, 2-Butoxyethyl ester</t>
        </is>
      </c>
      <c r="C4232"/>
      <c r="D4232" t="inlineStr">
        <is>
          <t>Not reported</t>
        </is>
      </c>
      <c r="E4232" t="inlineStr">
        <is>
          <t>Not coded</t>
        </is>
      </c>
      <c r="F4232"/>
      <c r="G4232" t="n">
        <v>58.9</v>
      </c>
      <c r="H4232"/>
      <c r="I4232"/>
      <c r="J4232"/>
      <c r="K4232"/>
      <c r="L4232" t="inlineStr">
        <is>
          <t>Pimephales promelas</t>
        </is>
      </c>
      <c r="M4232" t="inlineStr">
        <is>
          <t>Fathead Minnow</t>
        </is>
      </c>
      <c r="N4232" t="inlineStr">
        <is>
          <t>Fingerling</t>
        </is>
      </c>
      <c r="O4232"/>
      <c r="P4232"/>
      <c r="Q4232"/>
      <c r="R4232"/>
      <c r="S4232"/>
      <c r="T4232"/>
      <c r="U4232"/>
      <c r="V4232" t="inlineStr">
        <is>
          <t>Static</t>
        </is>
      </c>
      <c r="W4232" t="inlineStr">
        <is>
          <t>Fresh water</t>
        </is>
      </c>
      <c r="X4232" t="inlineStr">
        <is>
          <t>Lab</t>
        </is>
      </c>
      <c r="Y4232"/>
      <c r="Z4232" t="inlineStr">
        <is>
          <t>Active ingredient</t>
        </is>
      </c>
      <c r="AA4232"/>
      <c r="AB4232" t="n">
        <v>1.0</v>
      </c>
      <c r="AC4232"/>
      <c r="AD4232" t="n">
        <v>1.0</v>
      </c>
      <c r="AE4232"/>
      <c r="AF4232" t="n">
        <v>10.0</v>
      </c>
      <c r="AG4232" t="inlineStr">
        <is>
          <t>AI mg/L</t>
        </is>
      </c>
      <c r="AH4232"/>
      <c r="AI4232"/>
      <c r="AJ4232"/>
      <c r="AK4232"/>
      <c r="AL4232"/>
      <c r="AM4232"/>
      <c r="AN4232"/>
      <c r="AO4232"/>
      <c r="AP4232"/>
      <c r="AQ4232"/>
      <c r="AR4232"/>
      <c r="AS4232"/>
      <c r="AT4232"/>
      <c r="AU4232"/>
      <c r="AV4232"/>
      <c r="AW4232"/>
      <c r="AX4232" t="inlineStr">
        <is>
          <t>Mortality</t>
        </is>
      </c>
      <c r="AY4232" t="inlineStr">
        <is>
          <t>Mortality</t>
        </is>
      </c>
      <c r="AZ4232" t="inlineStr">
        <is>
          <t>LC50</t>
        </is>
      </c>
      <c r="BA4232"/>
      <c r="BB4232" t="n">
        <v>4.0</v>
      </c>
      <c r="BC4232"/>
      <c r="BD4232"/>
      <c r="BE4232"/>
      <c r="BF4232"/>
      <c r="BG4232" t="inlineStr">
        <is>
          <t>Day(s)</t>
        </is>
      </c>
      <c r="BH4232" t="inlineStr">
        <is>
          <t>Pure</t>
        </is>
      </c>
      <c r="BI4232" t="inlineStr">
        <is>
          <t>DTXSID4040349</t>
        </is>
      </c>
      <c r="BJ4232"/>
      <c r="BK4232"/>
      <c r="BL4232"/>
      <c r="BM4232"/>
      <c r="BN4232"/>
      <c r="BO4232"/>
      <c r="BP4232"/>
      <c r="BQ4232"/>
      <c r="BR4232"/>
      <c r="BS4232"/>
      <c r="BT4232" t="inlineStr">
        <is>
          <t>--</t>
        </is>
      </c>
      <c r="BU4232"/>
      <c r="BV4232"/>
      <c r="BW4232"/>
      <c r="BX4232"/>
      <c r="BY4232"/>
      <c r="BZ4232"/>
      <c r="CA4232"/>
      <c r="CB4232"/>
      <c r="CC4232"/>
      <c r="CD4232"/>
      <c r="CE4232"/>
      <c r="CF4232"/>
      <c r="CG4232"/>
      <c r="CH4232"/>
      <c r="CI4232"/>
      <c r="CJ4232"/>
      <c r="CK4232" t="inlineStr">
        <is>
          <t>Mayer,F.L.,Jr., and M.R. Ellersieck</t>
        </is>
      </c>
      <c r="CL4232" t="n">
        <v>6797.0</v>
      </c>
      <c r="CM4232" t="inlineStr">
        <is>
          <t>Manual of Acute Toxicity: Interpretation and Data Base for 410 Chemicals and 66 Species of Freshwater Animals</t>
        </is>
      </c>
      <c r="CN4232" t="inlineStr">
        <is>
          <t>USDI Fish and Wildlife Service, Publication No.160, Washington, DC:505 p.</t>
        </is>
      </c>
      <c r="CO4232" t="n">
        <v>1986.0</v>
      </c>
      <c r="CP4232" t="inlineStr">
        <is>
          <t>Mayer,F.L.,Jr., and M.R. Ellersieck (1986). Manual of Acute Toxicity: Interpretation and Data Base for 410 Chemicals and 66 Species of Freshwater Animals. USDI Fish and Wildlife Service, Publication No.160, Washington, DC, 505 p. ECOREF#:6797</t>
        </is>
      </c>
    </row>
    <row r="4233">
      <c r="A4233" t="n">
        <v>1.940651E7</v>
      </c>
      <c r="B4233" t="inlineStr">
        <is>
          <t>4-Amino-2,6-dinitrotoluene</t>
        </is>
      </c>
      <c r="C4233"/>
      <c r="D4233" t="inlineStr">
        <is>
          <t>Unmeasured</t>
        </is>
      </c>
      <c r="E4233" t="inlineStr">
        <is>
          <t>Not coded</t>
        </is>
      </c>
      <c r="F4233"/>
      <c r="G4233"/>
      <c r="H4233"/>
      <c r="I4233"/>
      <c r="J4233"/>
      <c r="K4233"/>
      <c r="L4233" t="inlineStr">
        <is>
          <t>Pimephales promelas</t>
        </is>
      </c>
      <c r="M4233" t="inlineStr">
        <is>
          <t>Fathead Minnow</t>
        </is>
      </c>
      <c r="N4233" t="inlineStr">
        <is>
          <t>Juvenile</t>
        </is>
      </c>
      <c r="O4233"/>
      <c r="P4233"/>
      <c r="Q4233"/>
      <c r="R4233"/>
      <c r="S4233"/>
      <c r="T4233"/>
      <c r="U4233"/>
      <c r="V4233" t="inlineStr">
        <is>
          <t>Static</t>
        </is>
      </c>
      <c r="W4233" t="inlineStr">
        <is>
          <t>Fresh water</t>
        </is>
      </c>
      <c r="X4233" t="inlineStr">
        <is>
          <t>Lab</t>
        </is>
      </c>
      <c r="Y4233"/>
      <c r="Z4233" t="inlineStr">
        <is>
          <t>Formulation</t>
        </is>
      </c>
      <c r="AA4233"/>
      <c r="AB4233" t="n">
        <v>6.9</v>
      </c>
      <c r="AC4233"/>
      <c r="AD4233"/>
      <c r="AE4233"/>
      <c r="AF4233"/>
      <c r="AG4233" t="inlineStr">
        <is>
          <t>AI mg/L</t>
        </is>
      </c>
      <c r="AH4233"/>
      <c r="AI4233"/>
      <c r="AJ4233"/>
      <c r="AK4233"/>
      <c r="AL4233"/>
      <c r="AM4233"/>
      <c r="AN4233"/>
      <c r="AO4233"/>
      <c r="AP4233"/>
      <c r="AQ4233"/>
      <c r="AR4233"/>
      <c r="AS4233"/>
      <c r="AT4233"/>
      <c r="AU4233"/>
      <c r="AV4233"/>
      <c r="AW4233"/>
      <c r="AX4233" t="inlineStr">
        <is>
          <t>Mortality</t>
        </is>
      </c>
      <c r="AY4233" t="inlineStr">
        <is>
          <t>Mortality</t>
        </is>
      </c>
      <c r="AZ4233" t="inlineStr">
        <is>
          <t>LC50</t>
        </is>
      </c>
      <c r="BA4233"/>
      <c r="BB4233" t="n">
        <v>4.0</v>
      </c>
      <c r="BC4233"/>
      <c r="BD4233"/>
      <c r="BE4233"/>
      <c r="BF4233"/>
      <c r="BG4233" t="inlineStr">
        <is>
          <t>Day(s)</t>
        </is>
      </c>
      <c r="BH4233"/>
      <c r="BI4233" t="inlineStr">
        <is>
          <t>DTXSID8074312</t>
        </is>
      </c>
      <c r="BJ4233"/>
      <c r="BK4233"/>
      <c r="BL4233"/>
      <c r="BM4233"/>
      <c r="BN4233"/>
      <c r="BO4233"/>
      <c r="BP4233"/>
      <c r="BQ4233"/>
      <c r="BR4233"/>
      <c r="BS4233"/>
      <c r="BT4233" t="inlineStr">
        <is>
          <t>--</t>
        </is>
      </c>
      <c r="BU4233"/>
      <c r="BV4233"/>
      <c r="BW4233"/>
      <c r="BX4233"/>
      <c r="BY4233"/>
      <c r="BZ4233"/>
      <c r="CA4233"/>
      <c r="CB4233"/>
      <c r="CC4233"/>
      <c r="CD4233"/>
      <c r="CE4233"/>
      <c r="CF4233"/>
      <c r="CG4233"/>
      <c r="CH4233"/>
      <c r="CI4233" t="inlineStr">
        <is>
          <t xml:space="preserve"> CONTR/ASTM METHODS// </t>
        </is>
      </c>
      <c r="CJ4233" t="inlineStr">
        <is>
          <t xml:space="preserve">   CONTR/ASTM METHODS// </t>
        </is>
      </c>
      <c r="CK4233" t="inlineStr">
        <is>
          <t>Pearson,J.G., J.P. Glennon, J.J. Barkley, and J.W. Highfill</t>
        </is>
      </c>
      <c r="CL4233" t="n">
        <v>5087.0</v>
      </c>
      <c r="CM4233" t="inlineStr">
        <is>
          <t>An Approach to the Toxicological Evaluation of a Complex Industrial Wastewater</t>
        </is>
      </c>
      <c r="CN4233" t="inlineStr">
        <is>
          <t>ASTM Spec. Tech. Publ.:284-301</t>
        </is>
      </c>
      <c r="CO4233" t="n">
        <v>1979.0</v>
      </c>
      <c r="CP4233" t="inlineStr">
        <is>
          <t>Pearson,J.G., J.P. Glennon, J.J. Barkley, and J.W. Highfill (1979). An Approach to the Toxicological Evaluation of a Complex Industrial Wastewater. ASTM Spec. Tech. Publ., 284-301. ECOREF#:5087</t>
        </is>
      </c>
    </row>
    <row r="4234">
      <c r="A4234" t="n">
        <v>1.940651E7</v>
      </c>
      <c r="B4234" t="inlineStr">
        <is>
          <t>4-Amino-2,6-dinitrotoluene</t>
        </is>
      </c>
      <c r="C4234"/>
      <c r="D4234" t="inlineStr">
        <is>
          <t>Unmeasured</t>
        </is>
      </c>
      <c r="E4234" t="inlineStr">
        <is>
          <t>Not coded</t>
        </is>
      </c>
      <c r="F4234"/>
      <c r="G4234"/>
      <c r="H4234"/>
      <c r="I4234" t="n">
        <v>95.0</v>
      </c>
      <c r="J4234"/>
      <c r="K4234" t="n">
        <v>99.0</v>
      </c>
      <c r="L4234" t="inlineStr">
        <is>
          <t>Pimephales promelas</t>
        </is>
      </c>
      <c r="M4234" t="inlineStr">
        <is>
          <t>Fathead Minnow</t>
        </is>
      </c>
      <c r="N4234" t="inlineStr">
        <is>
          <t>Juvenile</t>
        </is>
      </c>
      <c r="O4234"/>
      <c r="P4234"/>
      <c r="Q4234"/>
      <c r="R4234"/>
      <c r="S4234"/>
      <c r="T4234"/>
      <c r="U4234"/>
      <c r="V4234" t="inlineStr">
        <is>
          <t>Static</t>
        </is>
      </c>
      <c r="W4234" t="inlineStr">
        <is>
          <t>Fresh water</t>
        </is>
      </c>
      <c r="X4234" t="inlineStr">
        <is>
          <t>Lab</t>
        </is>
      </c>
      <c r="Y4234"/>
      <c r="Z4234" t="inlineStr">
        <is>
          <t>Active ingredient</t>
        </is>
      </c>
      <c r="AA4234"/>
      <c r="AB4234" t="n">
        <v>6.9</v>
      </c>
      <c r="AC4234"/>
      <c r="AD4234" t="n">
        <v>5.6</v>
      </c>
      <c r="AE4234"/>
      <c r="AF4234" t="n">
        <v>8.1</v>
      </c>
      <c r="AG4234" t="inlineStr">
        <is>
          <t>AI mg/L</t>
        </is>
      </c>
      <c r="AH4234"/>
      <c r="AI4234"/>
      <c r="AJ4234"/>
      <c r="AK4234"/>
      <c r="AL4234"/>
      <c r="AM4234"/>
      <c r="AN4234"/>
      <c r="AO4234"/>
      <c r="AP4234"/>
      <c r="AQ4234"/>
      <c r="AR4234"/>
      <c r="AS4234"/>
      <c r="AT4234"/>
      <c r="AU4234"/>
      <c r="AV4234"/>
      <c r="AW4234"/>
      <c r="AX4234" t="inlineStr">
        <is>
          <t>Mortality</t>
        </is>
      </c>
      <c r="AY4234" t="inlineStr">
        <is>
          <t>Mortality</t>
        </is>
      </c>
      <c r="AZ4234" t="inlineStr">
        <is>
          <t>LC50</t>
        </is>
      </c>
      <c r="BA4234"/>
      <c r="BB4234" t="n">
        <v>4.0</v>
      </c>
      <c r="BC4234"/>
      <c r="BD4234"/>
      <c r="BE4234"/>
      <c r="BF4234"/>
      <c r="BG4234" t="inlineStr">
        <is>
          <t>Day(s)</t>
        </is>
      </c>
      <c r="BH4234" t="inlineStr">
        <is>
          <t>Pure</t>
        </is>
      </c>
      <c r="BI4234" t="inlineStr">
        <is>
          <t>DTXSID8074312</t>
        </is>
      </c>
      <c r="BJ4234"/>
      <c r="BK4234"/>
      <c r="BL4234"/>
      <c r="BM4234"/>
      <c r="BN4234"/>
      <c r="BO4234"/>
      <c r="BP4234"/>
      <c r="BQ4234"/>
      <c r="BR4234"/>
      <c r="BS4234"/>
      <c r="BT4234" t="inlineStr">
        <is>
          <t>--</t>
        </is>
      </c>
      <c r="BU4234"/>
      <c r="BV4234"/>
      <c r="BW4234"/>
      <c r="BX4234"/>
      <c r="BY4234"/>
      <c r="BZ4234"/>
      <c r="CA4234"/>
      <c r="CB4234"/>
      <c r="CC4234"/>
      <c r="CD4234"/>
      <c r="CE4234"/>
      <c r="CF4234"/>
      <c r="CG4234"/>
      <c r="CH4234"/>
      <c r="CI4234" t="inlineStr">
        <is>
          <t xml:space="preserve"> UNFED// </t>
        </is>
      </c>
      <c r="CJ4234" t="inlineStr">
        <is>
          <t xml:space="preserve">   UNFED// </t>
        </is>
      </c>
      <c r="CK4234" t="inlineStr">
        <is>
          <t>Bailey,H.C., and R.J. Spanggord</t>
        </is>
      </c>
      <c r="CL4234" t="n">
        <v>10141.0</v>
      </c>
      <c r="CM4234" t="inlineStr">
        <is>
          <t>The Relationship Between the Toxicity and Structure of Nitroaromatic Chemicals</t>
        </is>
      </c>
      <c r="CN4234" t="inlineStr">
        <is>
          <t>ASTM Spec. Tech. Publ.:98-107</t>
        </is>
      </c>
      <c r="CO4234" t="n">
        <v>1983.0</v>
      </c>
      <c r="CP4234" t="inlineStr">
        <is>
          <t>Bailey,H.C., and R.J. Spanggord (1983). The Relationship Between the Toxicity and Structure of Nitroaromatic Chemicals. ASTM Spec. Tech. Publ., 98-107. ECOREF#:10141</t>
        </is>
      </c>
    </row>
    <row r="4235">
      <c r="A4235" t="n">
        <v>1.940651E7</v>
      </c>
      <c r="B4235" t="inlineStr">
        <is>
          <t>4-Amino-2,6-dinitrotoluene</t>
        </is>
      </c>
      <c r="C4235"/>
      <c r="D4235" t="inlineStr">
        <is>
          <t>Unmeasured</t>
        </is>
      </c>
      <c r="E4235" t="inlineStr">
        <is>
          <t>Not coded</t>
        </is>
      </c>
      <c r="F4235"/>
      <c r="G4235"/>
      <c r="H4235"/>
      <c r="I4235"/>
      <c r="J4235"/>
      <c r="K4235"/>
      <c r="L4235" t="inlineStr">
        <is>
          <t>Pimephales promelas</t>
        </is>
      </c>
      <c r="M4235" t="inlineStr">
        <is>
          <t>Fathead Minnow</t>
        </is>
      </c>
      <c r="N4235"/>
      <c r="O4235"/>
      <c r="P4235"/>
      <c r="Q4235"/>
      <c r="R4235"/>
      <c r="S4235"/>
      <c r="T4235"/>
      <c r="U4235"/>
      <c r="V4235" t="inlineStr">
        <is>
          <t>Static</t>
        </is>
      </c>
      <c r="W4235" t="inlineStr">
        <is>
          <t>Fresh water</t>
        </is>
      </c>
      <c r="X4235" t="inlineStr">
        <is>
          <t>Lab</t>
        </is>
      </c>
      <c r="Y4235"/>
      <c r="Z4235" t="inlineStr">
        <is>
          <t>Formulation</t>
        </is>
      </c>
      <c r="AA4235"/>
      <c r="AB4235"/>
      <c r="AC4235"/>
      <c r="AD4235" t="n">
        <v>5.0</v>
      </c>
      <c r="AE4235"/>
      <c r="AF4235" t="n">
        <v>15.0</v>
      </c>
      <c r="AG4235" t="inlineStr">
        <is>
          <t>AI mg/L</t>
        </is>
      </c>
      <c r="AH4235"/>
      <c r="AI4235"/>
      <c r="AJ4235"/>
      <c r="AK4235"/>
      <c r="AL4235"/>
      <c r="AM4235"/>
      <c r="AN4235"/>
      <c r="AO4235"/>
      <c r="AP4235"/>
      <c r="AQ4235"/>
      <c r="AR4235"/>
      <c r="AS4235"/>
      <c r="AT4235"/>
      <c r="AU4235"/>
      <c r="AV4235"/>
      <c r="AW4235"/>
      <c r="AX4235" t="inlineStr">
        <is>
          <t>Mortality</t>
        </is>
      </c>
      <c r="AY4235" t="inlineStr">
        <is>
          <t>Mortality</t>
        </is>
      </c>
      <c r="AZ4235" t="inlineStr">
        <is>
          <t>LC50</t>
        </is>
      </c>
      <c r="BA4235"/>
      <c r="BB4235" t="n">
        <v>4.0</v>
      </c>
      <c r="BC4235"/>
      <c r="BD4235"/>
      <c r="BE4235"/>
      <c r="BF4235"/>
      <c r="BG4235" t="inlineStr">
        <is>
          <t>Day(s)</t>
        </is>
      </c>
      <c r="BH4235"/>
      <c r="BI4235" t="inlineStr">
        <is>
          <t>DTXSID8074312</t>
        </is>
      </c>
      <c r="BJ4235"/>
      <c r="BK4235"/>
      <c r="BL4235"/>
      <c r="BM4235"/>
      <c r="BN4235"/>
      <c r="BO4235"/>
      <c r="BP4235"/>
      <c r="BQ4235"/>
      <c r="BR4235"/>
      <c r="BS4235"/>
      <c r="BT4235" t="inlineStr">
        <is>
          <t>--</t>
        </is>
      </c>
      <c r="BU4235"/>
      <c r="BV4235"/>
      <c r="BW4235"/>
      <c r="BX4235"/>
      <c r="BY4235"/>
      <c r="BZ4235"/>
      <c r="CA4235"/>
      <c r="CB4235"/>
      <c r="CC4235"/>
      <c r="CD4235"/>
      <c r="CE4235"/>
      <c r="CF4235"/>
      <c r="CG4235"/>
      <c r="CH4235"/>
      <c r="CI4235"/>
      <c r="CJ4235"/>
      <c r="CK4235" t="inlineStr">
        <is>
          <t>Liu,D.H.W., R.J. Spanggord, H.C. Bailey, G.W.,Jr. Newell, G. Pearson, and M.C. Warner</t>
        </is>
      </c>
      <c r="CL4235" t="n">
        <v>5671.0</v>
      </c>
      <c r="CM4235" t="inlineStr">
        <is>
          <t>Acute Toxicity of TNT Wastewater Components to the Fathead Minnow (Pimephales promelas)</t>
        </is>
      </c>
      <c r="CN4235" t="inlineStr">
        <is>
          <t>In: R.G.Burford (Ed.), Symposium: Int.Congress on Toxicology, Toronto, Ontario, Canada:527 p.</t>
        </is>
      </c>
      <c r="CO4235" t="n">
        <v>1977.0</v>
      </c>
      <c r="CP4235" t="inlineStr">
        <is>
          <t>Liu,D.H.W., R.J. Spanggord, H.C. Bailey, G.W.,Jr. Newell, G. Pearson, and M.C. Warner (1977). Acute Toxicity of TNT Wastewater Components to the Fathead Minnow (Pimephales promelas). In: R.G.Burford (Ed.), Symposium: Int.Congress on Toxicology, Toronto, Ontario, Canada, 527 p. ECOREF#:5671</t>
        </is>
      </c>
    </row>
    <row r="4236">
      <c r="A4236" t="n">
        <v>1.9549985E7</v>
      </c>
      <c r="B4236" t="inlineStr">
        <is>
          <t>3,6-Dimethyl-1-heptyn-3-ol</t>
        </is>
      </c>
      <c r="C4236"/>
      <c r="D4236" t="inlineStr">
        <is>
          <t>Measured</t>
        </is>
      </c>
      <c r="E4236" t="inlineStr">
        <is>
          <t>Not coded</t>
        </is>
      </c>
      <c r="F4236" t="inlineStr">
        <is>
          <t>&gt;=</t>
        </is>
      </c>
      <c r="G4236" t="n">
        <v>95.0</v>
      </c>
      <c r="H4236"/>
      <c r="I4236"/>
      <c r="J4236"/>
      <c r="K4236"/>
      <c r="L4236" t="inlineStr">
        <is>
          <t>Pimephales promelas</t>
        </is>
      </c>
      <c r="M4236" t="inlineStr">
        <is>
          <t>Fathead Minnow</t>
        </is>
      </c>
      <c r="N4236" t="inlineStr">
        <is>
          <t>Juvenile</t>
        </is>
      </c>
      <c r="O4236"/>
      <c r="P4236"/>
      <c r="Q4236"/>
      <c r="R4236" t="n">
        <v>29.0</v>
      </c>
      <c r="S4236"/>
      <c r="T4236" t="n">
        <v>33.0</v>
      </c>
      <c r="U4236" t="inlineStr">
        <is>
          <t>Day(s)</t>
        </is>
      </c>
      <c r="V4236" t="inlineStr">
        <is>
          <t>Flow-through</t>
        </is>
      </c>
      <c r="W4236" t="inlineStr">
        <is>
          <t>Fresh water</t>
        </is>
      </c>
      <c r="X4236" t="inlineStr">
        <is>
          <t>Lab</t>
        </is>
      </c>
      <c r="Y4236"/>
      <c r="Z4236" t="inlineStr">
        <is>
          <t>Active ingredient</t>
        </is>
      </c>
      <c r="AA4236"/>
      <c r="AB4236" t="n">
        <v>49.0</v>
      </c>
      <c r="AC4236"/>
      <c r="AD4236" t="n">
        <v>46.3</v>
      </c>
      <c r="AE4236"/>
      <c r="AF4236" t="n">
        <v>51.9</v>
      </c>
      <c r="AG4236" t="inlineStr">
        <is>
          <t>AI mg/L</t>
        </is>
      </c>
      <c r="AH4236"/>
      <c r="AI4236"/>
      <c r="AJ4236"/>
      <c r="AK4236"/>
      <c r="AL4236"/>
      <c r="AM4236"/>
      <c r="AN4236"/>
      <c r="AO4236"/>
      <c r="AP4236"/>
      <c r="AQ4236"/>
      <c r="AR4236"/>
      <c r="AS4236"/>
      <c r="AT4236"/>
      <c r="AU4236"/>
      <c r="AV4236"/>
      <c r="AW4236"/>
      <c r="AX4236" t="inlineStr">
        <is>
          <t>Mortality</t>
        </is>
      </c>
      <c r="AY4236" t="inlineStr">
        <is>
          <t>Mortality</t>
        </is>
      </c>
      <c r="AZ4236" t="inlineStr">
        <is>
          <t>LC50</t>
        </is>
      </c>
      <c r="BA4236"/>
      <c r="BB4236" t="n">
        <v>4.0</v>
      </c>
      <c r="BC4236"/>
      <c r="BD4236"/>
      <c r="BE4236"/>
      <c r="BF4236"/>
      <c r="BG4236" t="inlineStr">
        <is>
          <t>Day(s)</t>
        </is>
      </c>
      <c r="BH4236" t="inlineStr">
        <is>
          <t>Pure</t>
        </is>
      </c>
      <c r="BI4236" t="inlineStr">
        <is>
          <t>DTXSID5022273</t>
        </is>
      </c>
      <c r="BJ4236" t="inlineStr">
        <is>
          <t>10.3109/00498258909042295</t>
        </is>
      </c>
      <c r="BK4236"/>
      <c r="BL4236"/>
      <c r="BM4236"/>
      <c r="BN4236"/>
      <c r="BO4236"/>
      <c r="BP4236"/>
      <c r="BQ4236"/>
      <c r="BR4236"/>
      <c r="BS4236"/>
      <c r="BT4236" t="inlineStr">
        <is>
          <t>--</t>
        </is>
      </c>
      <c r="BU4236"/>
      <c r="BV4236"/>
      <c r="BW4236"/>
      <c r="BX4236"/>
      <c r="BY4236"/>
      <c r="BZ4236"/>
      <c r="CA4236"/>
      <c r="CB4236"/>
      <c r="CC4236"/>
      <c r="CD4236"/>
      <c r="CE4236"/>
      <c r="CF4236"/>
      <c r="CG4236"/>
      <c r="CH4236"/>
      <c r="CI4236"/>
      <c r="CJ4236"/>
      <c r="CK4236" t="inlineStr">
        <is>
          <t>Veith,G.D., R.L. Lipnick, and C.L. Russom</t>
        </is>
      </c>
      <c r="CL4236" t="n">
        <v>2721.0</v>
      </c>
      <c r="CM4236" t="inlineStr">
        <is>
          <t>The Toxicity of Acetylenic Alcohols to the Fathead Minnow, Pimephales promelas: Narcosis and Proelectrophile Activation</t>
        </is>
      </c>
      <c r="CN4236" t="inlineStr">
        <is>
          <t>Xenobiotica19(5): 555-565</t>
        </is>
      </c>
      <c r="CO4236" t="n">
        <v>1989.0</v>
      </c>
      <c r="CP4236" t="inlineStr">
        <is>
          <t>Veith,G.D., R.L. Lipnick, and C.L. Russom (1989). The Toxicity of Acetylenic Alcohols to the Fathead Minnow, Pimephales promelas: Narcosis and Proelectrophile Activation. Xenobiotica, 19, (5), 555-565. doi:10.3109/00498258909042295. ECOREF#:2721</t>
        </is>
      </c>
    </row>
    <row r="4237">
      <c r="A4237" t="n">
        <v>1.9902046E7</v>
      </c>
      <c r="B4237" t="inlineStr">
        <is>
          <t>2-{Bis[(2E)-3,7-dimethylocta-2,6-dien-1-yl]amino}ethan-1-ol</t>
        </is>
      </c>
      <c r="C4237"/>
      <c r="D4237" t="inlineStr">
        <is>
          <t>Unmeasured</t>
        </is>
      </c>
      <c r="E4237" t="inlineStr">
        <is>
          <t>Not coded</t>
        </is>
      </c>
      <c r="F4237"/>
      <c r="G4237"/>
      <c r="H4237"/>
      <c r="I4237"/>
      <c r="J4237"/>
      <c r="K4237"/>
      <c r="L4237" t="inlineStr">
        <is>
          <t>Pimephales promelas</t>
        </is>
      </c>
      <c r="M4237" t="inlineStr">
        <is>
          <t>Fathead Minnow</t>
        </is>
      </c>
      <c r="N4237"/>
      <c r="O4237"/>
      <c r="P4237"/>
      <c r="Q4237"/>
      <c r="R4237"/>
      <c r="S4237"/>
      <c r="T4237"/>
      <c r="U4237"/>
      <c r="V4237" t="inlineStr">
        <is>
          <t>Static</t>
        </is>
      </c>
      <c r="W4237" t="inlineStr">
        <is>
          <t>Fresh water</t>
        </is>
      </c>
      <c r="X4237" t="inlineStr">
        <is>
          <t>Lab</t>
        </is>
      </c>
      <c r="Y4237"/>
      <c r="Z4237" t="inlineStr">
        <is>
          <t>Formulation</t>
        </is>
      </c>
      <c r="AA4237"/>
      <c r="AB4237" t="n">
        <v>0.2</v>
      </c>
      <c r="AC4237"/>
      <c r="AD4237" t="n">
        <v>0.164</v>
      </c>
      <c r="AE4237"/>
      <c r="AF4237" t="n">
        <v>0.244</v>
      </c>
      <c r="AG4237" t="inlineStr">
        <is>
          <t>ul/L</t>
        </is>
      </c>
      <c r="AH4237"/>
      <c r="AI4237"/>
      <c r="AJ4237"/>
      <c r="AK4237"/>
      <c r="AL4237"/>
      <c r="AM4237"/>
      <c r="AN4237"/>
      <c r="AO4237"/>
      <c r="AP4237"/>
      <c r="AQ4237"/>
      <c r="AR4237"/>
      <c r="AS4237"/>
      <c r="AT4237"/>
      <c r="AU4237"/>
      <c r="AV4237"/>
      <c r="AW4237"/>
      <c r="AX4237" t="inlineStr">
        <is>
          <t>Mortality</t>
        </is>
      </c>
      <c r="AY4237" t="inlineStr">
        <is>
          <t>Mortality</t>
        </is>
      </c>
      <c r="AZ4237" t="inlineStr">
        <is>
          <t>LC50</t>
        </is>
      </c>
      <c r="BA4237"/>
      <c r="BB4237" t="n">
        <v>4.0</v>
      </c>
      <c r="BC4237"/>
      <c r="BD4237"/>
      <c r="BE4237"/>
      <c r="BF4237"/>
      <c r="BG4237" t="inlineStr">
        <is>
          <t>Day(s)</t>
        </is>
      </c>
      <c r="BH4237"/>
      <c r="BI4237" t="inlineStr">
        <is>
          <t>DTXSID0040333</t>
        </is>
      </c>
      <c r="BJ4237"/>
      <c r="BK4237"/>
      <c r="BL4237"/>
      <c r="BM4237"/>
      <c r="BN4237"/>
      <c r="BO4237"/>
      <c r="BP4237"/>
      <c r="BQ4237"/>
      <c r="BR4237"/>
      <c r="BS4237"/>
      <c r="BT4237" t="inlineStr">
        <is>
          <t>--</t>
        </is>
      </c>
      <c r="BU4237"/>
      <c r="BV4237"/>
      <c r="BW4237"/>
      <c r="BX4237"/>
      <c r="BY4237"/>
      <c r="BZ4237"/>
      <c r="CA4237"/>
      <c r="CB4237"/>
      <c r="CC4237"/>
      <c r="CD4237"/>
      <c r="CE4237"/>
      <c r="CF4237"/>
      <c r="CG4237"/>
      <c r="CH4237"/>
      <c r="CI4237" t="inlineStr">
        <is>
          <t xml:space="preserve"> O EFCT CONT/OR REDUCING AGENTS// FOLLOWED EPA, 1975, METHODS// </t>
        </is>
      </c>
      <c r="CJ4237" t="inlineStr">
        <is>
          <t xml:space="preserve">   O EFCT CONT/OR REDUCING AGENTS// FOLLOWED EPA, 1975, METHODS// </t>
        </is>
      </c>
      <c r="CK4237" t="inlineStr">
        <is>
          <t>Launer,C.A., and T.D. Bills</t>
        </is>
      </c>
      <c r="CL4237" t="n">
        <v>6917.0</v>
      </c>
      <c r="CM4237" t="inlineStr">
        <is>
          <t>Influences of Selected Environmental Factors on the Activity of a Prospective Fish Toxicant, 2-(Digeranylamino)-Ethanol, in Laboratory Tests</t>
        </is>
      </c>
      <c r="CN4237" t="inlineStr">
        <is>
          <t>Invest.Fish Control No.88, Fish Wildl.Serv., Bur.Sport Fish Wildl., U.S.D.I., Washington, D.C.:4 p.</t>
        </is>
      </c>
      <c r="CO4237" t="n">
        <v>1979.0</v>
      </c>
      <c r="CP4237" t="inlineStr">
        <is>
          <t>Launer,C.A., and T.D. Bills (1979). Influences of Selected Environmental Factors on the Activity of a Prospective Fish Toxicant, 2-(Digeranylamino)-Ethanol, in Laboratory Tests. Invest.Fish Control No.88, Fish Wildl.Serv., Bur.Sport Fish Wildl., U.S.D.I., Washington, D.C., 4 p. ECOREF#:6917</t>
        </is>
      </c>
    </row>
    <row r="4238">
      <c r="A4238" t="n">
        <v>1.9902046E7</v>
      </c>
      <c r="B4238" t="inlineStr">
        <is>
          <t>2-{Bis[(2E)-3,7-dimethylocta-2,6-dien-1-yl]amino}ethan-1-ol</t>
        </is>
      </c>
      <c r="C4238"/>
      <c r="D4238" t="inlineStr">
        <is>
          <t>Unmeasured</t>
        </is>
      </c>
      <c r="E4238" t="inlineStr">
        <is>
          <t>Not coded</t>
        </is>
      </c>
      <c r="F4238"/>
      <c r="G4238"/>
      <c r="H4238"/>
      <c r="I4238"/>
      <c r="J4238"/>
      <c r="K4238"/>
      <c r="L4238" t="inlineStr">
        <is>
          <t>Pimephales promelas</t>
        </is>
      </c>
      <c r="M4238" t="inlineStr">
        <is>
          <t>Fathead Minnow</t>
        </is>
      </c>
      <c r="N4238"/>
      <c r="O4238"/>
      <c r="P4238"/>
      <c r="Q4238"/>
      <c r="R4238"/>
      <c r="S4238"/>
      <c r="T4238"/>
      <c r="U4238"/>
      <c r="V4238" t="inlineStr">
        <is>
          <t>Static</t>
        </is>
      </c>
      <c r="W4238" t="inlineStr">
        <is>
          <t>Fresh water</t>
        </is>
      </c>
      <c r="X4238" t="inlineStr">
        <is>
          <t>Lab</t>
        </is>
      </c>
      <c r="Y4238"/>
      <c r="Z4238" t="inlineStr">
        <is>
          <t>Formulation</t>
        </is>
      </c>
      <c r="AA4238"/>
      <c r="AB4238" t="n">
        <v>0.075</v>
      </c>
      <c r="AC4238"/>
      <c r="AD4238" t="n">
        <v>0.0573</v>
      </c>
      <c r="AE4238"/>
      <c r="AF4238" t="n">
        <v>0.0982</v>
      </c>
      <c r="AG4238" t="inlineStr">
        <is>
          <t>ul/L</t>
        </is>
      </c>
      <c r="AH4238"/>
      <c r="AI4238"/>
      <c r="AJ4238"/>
      <c r="AK4238"/>
      <c r="AL4238"/>
      <c r="AM4238"/>
      <c r="AN4238"/>
      <c r="AO4238"/>
      <c r="AP4238"/>
      <c r="AQ4238"/>
      <c r="AR4238"/>
      <c r="AS4238"/>
      <c r="AT4238"/>
      <c r="AU4238"/>
      <c r="AV4238"/>
      <c r="AW4238"/>
      <c r="AX4238" t="inlineStr">
        <is>
          <t>Mortality</t>
        </is>
      </c>
      <c r="AY4238" t="inlineStr">
        <is>
          <t>Mortality</t>
        </is>
      </c>
      <c r="AZ4238" t="inlineStr">
        <is>
          <t>LC50</t>
        </is>
      </c>
      <c r="BA4238"/>
      <c r="BB4238" t="n">
        <v>4.0</v>
      </c>
      <c r="BC4238"/>
      <c r="BD4238"/>
      <c r="BE4238"/>
      <c r="BF4238"/>
      <c r="BG4238" t="inlineStr">
        <is>
          <t>Day(s)</t>
        </is>
      </c>
      <c r="BH4238"/>
      <c r="BI4238" t="inlineStr">
        <is>
          <t>DTXSID0040333</t>
        </is>
      </c>
      <c r="BJ4238"/>
      <c r="BK4238"/>
      <c r="BL4238"/>
      <c r="BM4238"/>
      <c r="BN4238"/>
      <c r="BO4238"/>
      <c r="BP4238"/>
      <c r="BQ4238"/>
      <c r="BR4238"/>
      <c r="BS4238"/>
      <c r="BT4238" t="inlineStr">
        <is>
          <t>--</t>
        </is>
      </c>
      <c r="BU4238"/>
      <c r="BV4238"/>
      <c r="BW4238"/>
      <c r="BX4238"/>
      <c r="BY4238"/>
      <c r="BZ4238"/>
      <c r="CA4238"/>
      <c r="CB4238"/>
      <c r="CC4238"/>
      <c r="CD4238"/>
      <c r="CE4238"/>
      <c r="CF4238"/>
      <c r="CG4238"/>
      <c r="CH4238"/>
      <c r="CI4238" t="inlineStr">
        <is>
          <t xml:space="preserve"> O EFCT CONT/OR REDUCING AGENTS// FOLLOWED EPA, 1975, METHODS// </t>
        </is>
      </c>
      <c r="CJ4238" t="inlineStr">
        <is>
          <t xml:space="preserve">   O EFCT CONT/OR REDUCING AGENTS// FOLLOWED EPA, 1975, METHODS// </t>
        </is>
      </c>
      <c r="CK4238" t="inlineStr">
        <is>
          <t>Launer,C.A., and T.D. Bills</t>
        </is>
      </c>
      <c r="CL4238" t="n">
        <v>6917.0</v>
      </c>
      <c r="CM4238" t="inlineStr">
        <is>
          <t>Influences of Selected Environmental Factors on the Activity of a Prospective Fish Toxicant, 2-(Digeranylamino)-Ethanol, in Laboratory Tests</t>
        </is>
      </c>
      <c r="CN4238" t="inlineStr">
        <is>
          <t>Invest.Fish Control No.88, Fish Wildl.Serv., Bur.Sport Fish Wildl., U.S.D.I., Washington, D.C.:4 p.</t>
        </is>
      </c>
      <c r="CO4238" t="n">
        <v>1979.0</v>
      </c>
      <c r="CP4238" t="inlineStr">
        <is>
          <t>Launer,C.A., and T.D. Bills (1979). Influences of Selected Environmental Factors on the Activity of a Prospective Fish Toxicant, 2-(Digeranylamino)-Ethanol, in Laboratory Tests. Invest.Fish Control No.88, Fish Wildl.Serv., Bur.Sport Fish Wildl., U.S.D.I., Washington, D.C., 4 p. ECOREF#:6917</t>
        </is>
      </c>
    </row>
    <row r="4239">
      <c r="A4239" t="n">
        <v>1.9902046E7</v>
      </c>
      <c r="B4239" t="inlineStr">
        <is>
          <t>2-{Bis[(2E)-3,7-dimethylocta-2,6-dien-1-yl]amino}ethan-1-ol</t>
        </is>
      </c>
      <c r="C4239"/>
      <c r="D4239" t="inlineStr">
        <is>
          <t>Unmeasured</t>
        </is>
      </c>
      <c r="E4239" t="inlineStr">
        <is>
          <t>Not coded</t>
        </is>
      </c>
      <c r="F4239"/>
      <c r="G4239"/>
      <c r="H4239"/>
      <c r="I4239"/>
      <c r="J4239"/>
      <c r="K4239"/>
      <c r="L4239" t="inlineStr">
        <is>
          <t>Pimephales promelas</t>
        </is>
      </c>
      <c r="M4239" t="inlineStr">
        <is>
          <t>Fathead Minnow</t>
        </is>
      </c>
      <c r="N4239"/>
      <c r="O4239"/>
      <c r="P4239"/>
      <c r="Q4239"/>
      <c r="R4239"/>
      <c r="S4239"/>
      <c r="T4239"/>
      <c r="U4239"/>
      <c r="V4239" t="inlineStr">
        <is>
          <t>Static</t>
        </is>
      </c>
      <c r="W4239" t="inlineStr">
        <is>
          <t>Fresh water</t>
        </is>
      </c>
      <c r="X4239" t="inlineStr">
        <is>
          <t>Lab</t>
        </is>
      </c>
      <c r="Y4239"/>
      <c r="Z4239" t="inlineStr">
        <is>
          <t>Formulation</t>
        </is>
      </c>
      <c r="AA4239"/>
      <c r="AB4239" t="n">
        <v>0.073</v>
      </c>
      <c r="AC4239"/>
      <c r="AD4239" t="n">
        <v>0.0653</v>
      </c>
      <c r="AE4239"/>
      <c r="AF4239" t="n">
        <v>0.0815</v>
      </c>
      <c r="AG4239" t="inlineStr">
        <is>
          <t>ul/L</t>
        </is>
      </c>
      <c r="AH4239"/>
      <c r="AI4239"/>
      <c r="AJ4239"/>
      <c r="AK4239"/>
      <c r="AL4239"/>
      <c r="AM4239"/>
      <c r="AN4239"/>
      <c r="AO4239"/>
      <c r="AP4239"/>
      <c r="AQ4239"/>
      <c r="AR4239"/>
      <c r="AS4239"/>
      <c r="AT4239"/>
      <c r="AU4239"/>
      <c r="AV4239"/>
      <c r="AW4239"/>
      <c r="AX4239" t="inlineStr">
        <is>
          <t>Mortality</t>
        </is>
      </c>
      <c r="AY4239" t="inlineStr">
        <is>
          <t>Mortality</t>
        </is>
      </c>
      <c r="AZ4239" t="inlineStr">
        <is>
          <t>LC50</t>
        </is>
      </c>
      <c r="BA4239"/>
      <c r="BB4239" t="n">
        <v>4.0</v>
      </c>
      <c r="BC4239"/>
      <c r="BD4239"/>
      <c r="BE4239"/>
      <c r="BF4239"/>
      <c r="BG4239" t="inlineStr">
        <is>
          <t>Day(s)</t>
        </is>
      </c>
      <c r="BH4239"/>
      <c r="BI4239" t="inlineStr">
        <is>
          <t>DTXSID0040333</t>
        </is>
      </c>
      <c r="BJ4239"/>
      <c r="BK4239"/>
      <c r="BL4239"/>
      <c r="BM4239"/>
      <c r="BN4239"/>
      <c r="BO4239"/>
      <c r="BP4239"/>
      <c r="BQ4239"/>
      <c r="BR4239"/>
      <c r="BS4239"/>
      <c r="BT4239" t="inlineStr">
        <is>
          <t>--</t>
        </is>
      </c>
      <c r="BU4239"/>
      <c r="BV4239"/>
      <c r="BW4239"/>
      <c r="BX4239"/>
      <c r="BY4239"/>
      <c r="BZ4239"/>
      <c r="CA4239"/>
      <c r="CB4239"/>
      <c r="CC4239"/>
      <c r="CD4239"/>
      <c r="CE4239"/>
      <c r="CF4239"/>
      <c r="CG4239"/>
      <c r="CH4239"/>
      <c r="CI4239" t="inlineStr">
        <is>
          <t xml:space="preserve"> O EFCT CONT/OR REDUCING AGENTS// FOLLOWED EPA, 1975, METHODS// </t>
        </is>
      </c>
      <c r="CJ4239" t="inlineStr">
        <is>
          <t xml:space="preserve">   O EFCT CONT/OR REDUCING AGENTS// FOLLOWED EPA, 1975, METHODS// </t>
        </is>
      </c>
      <c r="CK4239" t="inlineStr">
        <is>
          <t>Launer,C.A., and T.D. Bills</t>
        </is>
      </c>
      <c r="CL4239" t="n">
        <v>6917.0</v>
      </c>
      <c r="CM4239" t="inlineStr">
        <is>
          <t>Influences of Selected Environmental Factors on the Activity of a Prospective Fish Toxicant, 2-(Digeranylamino)-Ethanol, in Laboratory Tests</t>
        </is>
      </c>
      <c r="CN4239" t="inlineStr">
        <is>
          <t>Invest.Fish Control No.88, Fish Wildl.Serv., Bur.Sport Fish Wildl., U.S.D.I., Washington, D.C.:4 p.</t>
        </is>
      </c>
      <c r="CO4239" t="n">
        <v>1979.0</v>
      </c>
      <c r="CP4239" t="inlineStr">
        <is>
          <t>Launer,C.A., and T.D. Bills (1979). Influences of Selected Environmental Factors on the Activity of a Prospective Fish Toxicant, 2-(Digeranylamino)-Ethanol, in Laboratory Tests. Invest.Fish Control No.88, Fish Wildl.Serv., Bur.Sport Fish Wildl., U.S.D.I., Washington, D.C., 4 p. ECOREF#:6917</t>
        </is>
      </c>
    </row>
    <row r="4240">
      <c r="A4240" t="n">
        <v>1.9902046E7</v>
      </c>
      <c r="B4240" t="inlineStr">
        <is>
          <t>2-{Bis[(2E)-3,7-dimethylocta-2,6-dien-1-yl]amino}ethan-1-ol</t>
        </is>
      </c>
      <c r="C4240"/>
      <c r="D4240" t="inlineStr">
        <is>
          <t>Unmeasured</t>
        </is>
      </c>
      <c r="E4240" t="inlineStr">
        <is>
          <t>Not coded</t>
        </is>
      </c>
      <c r="F4240"/>
      <c r="G4240"/>
      <c r="H4240"/>
      <c r="I4240"/>
      <c r="J4240"/>
      <c r="K4240"/>
      <c r="L4240" t="inlineStr">
        <is>
          <t>Pimephales promelas</t>
        </is>
      </c>
      <c r="M4240" t="inlineStr">
        <is>
          <t>Fathead Minnow</t>
        </is>
      </c>
      <c r="N4240"/>
      <c r="O4240"/>
      <c r="P4240"/>
      <c r="Q4240"/>
      <c r="R4240"/>
      <c r="S4240"/>
      <c r="T4240"/>
      <c r="U4240"/>
      <c r="V4240" t="inlineStr">
        <is>
          <t>Static</t>
        </is>
      </c>
      <c r="W4240" t="inlineStr">
        <is>
          <t>Fresh water</t>
        </is>
      </c>
      <c r="X4240" t="inlineStr">
        <is>
          <t>Lab</t>
        </is>
      </c>
      <c r="Y4240"/>
      <c r="Z4240" t="inlineStr">
        <is>
          <t>Formulation</t>
        </is>
      </c>
      <c r="AA4240"/>
      <c r="AB4240" t="n">
        <v>0.137</v>
      </c>
      <c r="AC4240"/>
      <c r="AD4240" t="n">
        <v>0.113</v>
      </c>
      <c r="AE4240"/>
      <c r="AF4240" t="n">
        <v>0.166</v>
      </c>
      <c r="AG4240" t="inlineStr">
        <is>
          <t>ul/L</t>
        </is>
      </c>
      <c r="AH4240"/>
      <c r="AI4240"/>
      <c r="AJ4240"/>
      <c r="AK4240"/>
      <c r="AL4240"/>
      <c r="AM4240"/>
      <c r="AN4240"/>
      <c r="AO4240"/>
      <c r="AP4240"/>
      <c r="AQ4240"/>
      <c r="AR4240"/>
      <c r="AS4240"/>
      <c r="AT4240"/>
      <c r="AU4240"/>
      <c r="AV4240"/>
      <c r="AW4240"/>
      <c r="AX4240" t="inlineStr">
        <is>
          <t>Mortality</t>
        </is>
      </c>
      <c r="AY4240" t="inlineStr">
        <is>
          <t>Mortality</t>
        </is>
      </c>
      <c r="AZ4240" t="inlineStr">
        <is>
          <t>LC50</t>
        </is>
      </c>
      <c r="BA4240"/>
      <c r="BB4240" t="n">
        <v>4.0</v>
      </c>
      <c r="BC4240"/>
      <c r="BD4240"/>
      <c r="BE4240"/>
      <c r="BF4240"/>
      <c r="BG4240" t="inlineStr">
        <is>
          <t>Day(s)</t>
        </is>
      </c>
      <c r="BH4240"/>
      <c r="BI4240" t="inlineStr">
        <is>
          <t>DTXSID0040333</t>
        </is>
      </c>
      <c r="BJ4240"/>
      <c r="BK4240"/>
      <c r="BL4240"/>
      <c r="BM4240"/>
      <c r="BN4240"/>
      <c r="BO4240"/>
      <c r="BP4240"/>
      <c r="BQ4240"/>
      <c r="BR4240"/>
      <c r="BS4240"/>
      <c r="BT4240" t="inlineStr">
        <is>
          <t>--</t>
        </is>
      </c>
      <c r="BU4240"/>
      <c r="BV4240"/>
      <c r="BW4240"/>
      <c r="BX4240"/>
      <c r="BY4240"/>
      <c r="BZ4240"/>
      <c r="CA4240"/>
      <c r="CB4240"/>
      <c r="CC4240"/>
      <c r="CD4240"/>
      <c r="CE4240"/>
      <c r="CF4240"/>
      <c r="CG4240"/>
      <c r="CH4240"/>
      <c r="CI4240" t="inlineStr">
        <is>
          <t xml:space="preserve"> O EFCT CONT/OR REDUCING AGENTS// FOLLOWED EPA, 1975, METHODS// </t>
        </is>
      </c>
      <c r="CJ4240" t="inlineStr">
        <is>
          <t xml:space="preserve">   O EFCT CONT/OR REDUCING AGENTS// FOLLOWED EPA, 1975, METHODS// </t>
        </is>
      </c>
      <c r="CK4240" t="inlineStr">
        <is>
          <t>Launer,C.A., and T.D. Bills</t>
        </is>
      </c>
      <c r="CL4240" t="n">
        <v>6917.0</v>
      </c>
      <c r="CM4240" t="inlineStr">
        <is>
          <t>Influences of Selected Environmental Factors on the Activity of a Prospective Fish Toxicant, 2-(Digeranylamino)-Ethanol, in Laboratory Tests</t>
        </is>
      </c>
      <c r="CN4240" t="inlineStr">
        <is>
          <t>Invest.Fish Control No.88, Fish Wildl.Serv., Bur.Sport Fish Wildl., U.S.D.I., Washington, D.C.:4 p.</t>
        </is>
      </c>
      <c r="CO4240" t="n">
        <v>1979.0</v>
      </c>
      <c r="CP4240" t="inlineStr">
        <is>
          <t>Launer,C.A., and T.D. Bills (1979). Influences of Selected Environmental Factors on the Activity of a Prospective Fish Toxicant, 2-(Digeranylamino)-Ethanol, in Laboratory Tests. Invest.Fish Control No.88, Fish Wildl.Serv., Bur.Sport Fish Wildl., U.S.D.I., Washington, D.C., 4 p. ECOREF#:6917</t>
        </is>
      </c>
    </row>
    <row r="4241">
      <c r="A4241" t="n">
        <v>1.9902046E7</v>
      </c>
      <c r="B4241" t="inlineStr">
        <is>
          <t>2-{Bis[(2E)-3,7-dimethylocta-2,6-dien-1-yl]amino}ethan-1-ol</t>
        </is>
      </c>
      <c r="C4241"/>
      <c r="D4241" t="inlineStr">
        <is>
          <t>Unmeasured</t>
        </is>
      </c>
      <c r="E4241" t="inlineStr">
        <is>
          <t>Not coded</t>
        </is>
      </c>
      <c r="F4241"/>
      <c r="G4241"/>
      <c r="H4241"/>
      <c r="I4241"/>
      <c r="J4241"/>
      <c r="K4241"/>
      <c r="L4241" t="inlineStr">
        <is>
          <t>Pimephales promelas</t>
        </is>
      </c>
      <c r="M4241" t="inlineStr">
        <is>
          <t>Fathead Minnow</t>
        </is>
      </c>
      <c r="N4241"/>
      <c r="O4241"/>
      <c r="P4241"/>
      <c r="Q4241"/>
      <c r="R4241"/>
      <c r="S4241"/>
      <c r="T4241"/>
      <c r="U4241"/>
      <c r="V4241" t="inlineStr">
        <is>
          <t>Aquatic, unspecified</t>
        </is>
      </c>
      <c r="W4241" t="inlineStr">
        <is>
          <t>Fresh water</t>
        </is>
      </c>
      <c r="X4241" t="inlineStr">
        <is>
          <t>Lab</t>
        </is>
      </c>
      <c r="Y4241"/>
      <c r="Z4241" t="inlineStr">
        <is>
          <t>Formulation</t>
        </is>
      </c>
      <c r="AA4241"/>
      <c r="AB4241" t="n">
        <v>0.303</v>
      </c>
      <c r="AC4241"/>
      <c r="AD4241" t="n">
        <v>0.283</v>
      </c>
      <c r="AE4241"/>
      <c r="AF4241" t="n">
        <v>0.325</v>
      </c>
      <c r="AG4241" t="inlineStr">
        <is>
          <t>AI mg/L</t>
        </is>
      </c>
      <c r="AH4241"/>
      <c r="AI4241"/>
      <c r="AJ4241"/>
      <c r="AK4241"/>
      <c r="AL4241"/>
      <c r="AM4241"/>
      <c r="AN4241"/>
      <c r="AO4241"/>
      <c r="AP4241"/>
      <c r="AQ4241"/>
      <c r="AR4241"/>
      <c r="AS4241"/>
      <c r="AT4241"/>
      <c r="AU4241"/>
      <c r="AV4241"/>
      <c r="AW4241"/>
      <c r="AX4241" t="inlineStr">
        <is>
          <t>Mortality</t>
        </is>
      </c>
      <c r="AY4241" t="inlineStr">
        <is>
          <t>Mortality</t>
        </is>
      </c>
      <c r="AZ4241" t="inlineStr">
        <is>
          <t>LC50</t>
        </is>
      </c>
      <c r="BA4241"/>
      <c r="BB4241" t="n">
        <v>4.0</v>
      </c>
      <c r="BC4241"/>
      <c r="BD4241"/>
      <c r="BE4241"/>
      <c r="BF4241"/>
      <c r="BG4241" t="inlineStr">
        <is>
          <t>Day(s)</t>
        </is>
      </c>
      <c r="BH4241"/>
      <c r="BI4241" t="inlineStr">
        <is>
          <t>DTXSID0040333</t>
        </is>
      </c>
      <c r="BJ4241" t="inlineStr">
        <is>
          <t>10.1577/1548-8659(1974)103&lt;736:TODACS&gt;2.0.CO;2</t>
        </is>
      </c>
      <c r="BK4241"/>
      <c r="BL4241"/>
      <c r="BM4241"/>
      <c r="BN4241"/>
      <c r="BO4241"/>
      <c r="BP4241"/>
      <c r="BQ4241"/>
      <c r="BR4241"/>
      <c r="BS4241"/>
      <c r="BT4241" t="inlineStr">
        <is>
          <t>--</t>
        </is>
      </c>
      <c r="BU4241"/>
      <c r="BV4241"/>
      <c r="BW4241"/>
      <c r="BX4241"/>
      <c r="BY4241"/>
      <c r="BZ4241"/>
      <c r="CA4241"/>
      <c r="CB4241"/>
      <c r="CC4241"/>
      <c r="CD4241"/>
      <c r="CE4241"/>
      <c r="CF4241"/>
      <c r="CG4241"/>
      <c r="CH4241"/>
      <c r="CI4241"/>
      <c r="CJ4241"/>
      <c r="CK4241" t="inlineStr">
        <is>
          <t>Marking,L.L.</t>
        </is>
      </c>
      <c r="CL4241" t="n">
        <v>685.0</v>
      </c>
      <c r="CM4241" t="inlineStr">
        <is>
          <t>Toxicity of 2-(Digeranylamino)-Ethanol, a Candidate Selective Fish Toxicant</t>
        </is>
      </c>
      <c r="CN4241" t="inlineStr">
        <is>
          <t>Trans. Am. Fish. Soc.103(4): 736-742</t>
        </is>
      </c>
      <c r="CO4241" t="n">
        <v>1974.0</v>
      </c>
      <c r="CP4241" t="inlineStr">
        <is>
          <t>Marking,L.L. (1974). Toxicity of 2-(Digeranylamino)-Ethanol, a Candidate Selective Fish Toxicant. Trans. Am. Fish. Soc., 103, (4), 736-742. doi:10.1577/1548-8659(1974)103&lt;736:TODACS&gt;2.0.CO;2. ECOREF#:685</t>
        </is>
      </c>
    </row>
    <row r="4242">
      <c r="A4242" t="n">
        <v>1.9902046E7</v>
      </c>
      <c r="B4242" t="inlineStr">
        <is>
          <t>2-{Bis[(2E)-3,7-dimethylocta-2,6-dien-1-yl]amino}ethan-1-ol</t>
        </is>
      </c>
      <c r="C4242"/>
      <c r="D4242" t="inlineStr">
        <is>
          <t>Unmeasured</t>
        </is>
      </c>
      <c r="E4242" t="inlineStr">
        <is>
          <t>Not coded</t>
        </is>
      </c>
      <c r="F4242"/>
      <c r="G4242"/>
      <c r="H4242"/>
      <c r="I4242"/>
      <c r="J4242"/>
      <c r="K4242"/>
      <c r="L4242" t="inlineStr">
        <is>
          <t>Pimephales promelas</t>
        </is>
      </c>
      <c r="M4242" t="inlineStr">
        <is>
          <t>Fathead Minnow</t>
        </is>
      </c>
      <c r="N4242"/>
      <c r="O4242"/>
      <c r="P4242"/>
      <c r="Q4242"/>
      <c r="R4242"/>
      <c r="S4242"/>
      <c r="T4242"/>
      <c r="U4242"/>
      <c r="V4242" t="inlineStr">
        <is>
          <t>Static</t>
        </is>
      </c>
      <c r="W4242" t="inlineStr">
        <is>
          <t>Fresh water</t>
        </is>
      </c>
      <c r="X4242" t="inlineStr">
        <is>
          <t>Lab</t>
        </is>
      </c>
      <c r="Y4242"/>
      <c r="Z4242" t="inlineStr">
        <is>
          <t>Formulation</t>
        </is>
      </c>
      <c r="AA4242"/>
      <c r="AB4242" t="n">
        <v>0.324</v>
      </c>
      <c r="AC4242"/>
      <c r="AD4242" t="n">
        <v>0.274</v>
      </c>
      <c r="AE4242"/>
      <c r="AF4242" t="n">
        <v>0.383</v>
      </c>
      <c r="AG4242" t="inlineStr">
        <is>
          <t>ul/L</t>
        </is>
      </c>
      <c r="AH4242"/>
      <c r="AI4242"/>
      <c r="AJ4242"/>
      <c r="AK4242"/>
      <c r="AL4242"/>
      <c r="AM4242"/>
      <c r="AN4242"/>
      <c r="AO4242"/>
      <c r="AP4242"/>
      <c r="AQ4242"/>
      <c r="AR4242"/>
      <c r="AS4242"/>
      <c r="AT4242"/>
      <c r="AU4242"/>
      <c r="AV4242"/>
      <c r="AW4242"/>
      <c r="AX4242" t="inlineStr">
        <is>
          <t>Mortality</t>
        </is>
      </c>
      <c r="AY4242" t="inlineStr">
        <is>
          <t>Mortality</t>
        </is>
      </c>
      <c r="AZ4242" t="inlineStr">
        <is>
          <t>LC50</t>
        </is>
      </c>
      <c r="BA4242"/>
      <c r="BB4242" t="n">
        <v>4.0</v>
      </c>
      <c r="BC4242"/>
      <c r="BD4242"/>
      <c r="BE4242"/>
      <c r="BF4242"/>
      <c r="BG4242" t="inlineStr">
        <is>
          <t>Day(s)</t>
        </is>
      </c>
      <c r="BH4242"/>
      <c r="BI4242" t="inlineStr">
        <is>
          <t>DTXSID0040333</t>
        </is>
      </c>
      <c r="BJ4242"/>
      <c r="BK4242"/>
      <c r="BL4242"/>
      <c r="BM4242"/>
      <c r="BN4242"/>
      <c r="BO4242"/>
      <c r="BP4242"/>
      <c r="BQ4242"/>
      <c r="BR4242"/>
      <c r="BS4242"/>
      <c r="BT4242" t="inlineStr">
        <is>
          <t>--</t>
        </is>
      </c>
      <c r="BU4242"/>
      <c r="BV4242"/>
      <c r="BW4242"/>
      <c r="BX4242"/>
      <c r="BY4242"/>
      <c r="BZ4242"/>
      <c r="CA4242"/>
      <c r="CB4242"/>
      <c r="CC4242"/>
      <c r="CD4242"/>
      <c r="CE4242"/>
      <c r="CF4242"/>
      <c r="CG4242"/>
      <c r="CH4242"/>
      <c r="CI4242" t="inlineStr">
        <is>
          <t xml:space="preserve"> O EFCT CONT/OR REDUCING AGENTS// FOLLOWED EPA, 1975, METHODS// </t>
        </is>
      </c>
      <c r="CJ4242" t="inlineStr">
        <is>
          <t xml:space="preserve">   O EFCT CONT/OR REDUCING AGENTS// FOLLOWED EPA, 1975, METHODS// </t>
        </is>
      </c>
      <c r="CK4242" t="inlineStr">
        <is>
          <t>Launer,C.A., and T.D. Bills</t>
        </is>
      </c>
      <c r="CL4242" t="n">
        <v>6917.0</v>
      </c>
      <c r="CM4242" t="inlineStr">
        <is>
          <t>Influences of Selected Environmental Factors on the Activity of a Prospective Fish Toxicant, 2-(Digeranylamino)-Ethanol, in Laboratory Tests</t>
        </is>
      </c>
      <c r="CN4242" t="inlineStr">
        <is>
          <t>Invest.Fish Control No.88, Fish Wildl.Serv., Bur.Sport Fish Wildl., U.S.D.I., Washington, D.C.:4 p.</t>
        </is>
      </c>
      <c r="CO4242" t="n">
        <v>1979.0</v>
      </c>
      <c r="CP4242" t="inlineStr">
        <is>
          <t>Launer,C.A., and T.D. Bills (1979). Influences of Selected Environmental Factors on the Activity of a Prospective Fish Toxicant, 2-(Digeranylamino)-Ethanol, in Laboratory Tests. Invest.Fish Control No.88, Fish Wildl.Serv., Bur.Sport Fish Wildl., U.S.D.I., Washington, D.C., 4 p. ECOREF#:6917</t>
        </is>
      </c>
    </row>
    <row r="4243">
      <c r="A4243" t="n">
        <v>1.9902046E7</v>
      </c>
      <c r="B4243" t="inlineStr">
        <is>
          <t>2-{Bis[(2E)-3,7-dimethylocta-2,6-dien-1-yl]amino}ethan-1-ol</t>
        </is>
      </c>
      <c r="C4243"/>
      <c r="D4243" t="inlineStr">
        <is>
          <t>Unmeasured</t>
        </is>
      </c>
      <c r="E4243" t="inlineStr">
        <is>
          <t>Not coded</t>
        </is>
      </c>
      <c r="F4243"/>
      <c r="G4243"/>
      <c r="H4243"/>
      <c r="I4243"/>
      <c r="J4243"/>
      <c r="K4243"/>
      <c r="L4243" t="inlineStr">
        <is>
          <t>Pimephales promelas</t>
        </is>
      </c>
      <c r="M4243" t="inlineStr">
        <is>
          <t>Fathead Minnow</t>
        </is>
      </c>
      <c r="N4243"/>
      <c r="O4243"/>
      <c r="P4243"/>
      <c r="Q4243"/>
      <c r="R4243"/>
      <c r="S4243"/>
      <c r="T4243"/>
      <c r="U4243"/>
      <c r="V4243" t="inlineStr">
        <is>
          <t>Static</t>
        </is>
      </c>
      <c r="W4243" t="inlineStr">
        <is>
          <t>Fresh water</t>
        </is>
      </c>
      <c r="X4243" t="inlineStr">
        <is>
          <t>Lab</t>
        </is>
      </c>
      <c r="Y4243"/>
      <c r="Z4243" t="inlineStr">
        <is>
          <t>Formulation</t>
        </is>
      </c>
      <c r="AA4243"/>
      <c r="AB4243" t="n">
        <v>0.1</v>
      </c>
      <c r="AC4243"/>
      <c r="AD4243" t="n">
        <v>0.0788</v>
      </c>
      <c r="AE4243"/>
      <c r="AF4243" t="n">
        <v>0.126</v>
      </c>
      <c r="AG4243" t="inlineStr">
        <is>
          <t>ul/L</t>
        </is>
      </c>
      <c r="AH4243"/>
      <c r="AI4243"/>
      <c r="AJ4243"/>
      <c r="AK4243"/>
      <c r="AL4243"/>
      <c r="AM4243"/>
      <c r="AN4243"/>
      <c r="AO4243"/>
      <c r="AP4243"/>
      <c r="AQ4243"/>
      <c r="AR4243"/>
      <c r="AS4243"/>
      <c r="AT4243"/>
      <c r="AU4243"/>
      <c r="AV4243"/>
      <c r="AW4243"/>
      <c r="AX4243" t="inlineStr">
        <is>
          <t>Mortality</t>
        </is>
      </c>
      <c r="AY4243" t="inlineStr">
        <is>
          <t>Mortality</t>
        </is>
      </c>
      <c r="AZ4243" t="inlineStr">
        <is>
          <t>LC50</t>
        </is>
      </c>
      <c r="BA4243"/>
      <c r="BB4243" t="n">
        <v>4.0</v>
      </c>
      <c r="BC4243"/>
      <c r="BD4243"/>
      <c r="BE4243"/>
      <c r="BF4243"/>
      <c r="BG4243" t="inlineStr">
        <is>
          <t>Day(s)</t>
        </is>
      </c>
      <c r="BH4243"/>
      <c r="BI4243" t="inlineStr">
        <is>
          <t>DTXSID0040333</t>
        </is>
      </c>
      <c r="BJ4243"/>
      <c r="BK4243"/>
      <c r="BL4243"/>
      <c r="BM4243"/>
      <c r="BN4243"/>
      <c r="BO4243"/>
      <c r="BP4243"/>
      <c r="BQ4243"/>
      <c r="BR4243"/>
      <c r="BS4243"/>
      <c r="BT4243" t="inlineStr">
        <is>
          <t>--</t>
        </is>
      </c>
      <c r="BU4243"/>
      <c r="BV4243"/>
      <c r="BW4243"/>
      <c r="BX4243"/>
      <c r="BY4243"/>
      <c r="BZ4243"/>
      <c r="CA4243"/>
      <c r="CB4243"/>
      <c r="CC4243"/>
      <c r="CD4243"/>
      <c r="CE4243"/>
      <c r="CF4243"/>
      <c r="CG4243"/>
      <c r="CH4243"/>
      <c r="CI4243" t="inlineStr">
        <is>
          <t xml:space="preserve"> O EFCT CONT/OR REDUCING AGENTS// FOLLOWED EPA, 1975, METHODS//</t>
        </is>
      </c>
      <c r="CJ4243" t="inlineStr">
        <is>
          <t xml:space="preserve">   O EFCT CONT/OR REDUCING AGENTS// FOLLOWED EPA, 1975, METHODS//</t>
        </is>
      </c>
      <c r="CK4243" t="inlineStr">
        <is>
          <t>Launer,C.A., and T.D. Bills</t>
        </is>
      </c>
      <c r="CL4243" t="n">
        <v>6917.0</v>
      </c>
      <c r="CM4243" t="inlineStr">
        <is>
          <t>Influences of Selected Environmental Factors on the Activity of a Prospective Fish Toxicant, 2-(Digeranylamino)-Ethanol, in Laboratory Tests</t>
        </is>
      </c>
      <c r="CN4243" t="inlineStr">
        <is>
          <t>Invest.Fish Control No.88, Fish Wildl.Serv., Bur.Sport Fish Wildl., U.S.D.I., Washington, D.C.:4 p.</t>
        </is>
      </c>
      <c r="CO4243" t="n">
        <v>1979.0</v>
      </c>
      <c r="CP4243" t="inlineStr">
        <is>
          <t>Launer,C.A., and T.D. Bills (1979). Influences of Selected Environmental Factors on the Activity of a Prospective Fish Toxicant, 2-(Digeranylamino)-Ethanol, in Laboratory Tests. Invest.Fish Control No.88, Fish Wildl.Serv., Bur.Sport Fish Wildl., U.S.D.I., Washington, D.C., 4 p. ECOREF#:6917</t>
        </is>
      </c>
    </row>
    <row r="4244">
      <c r="A4244" t="n">
        <v>1.9902046E7</v>
      </c>
      <c r="B4244" t="inlineStr">
        <is>
          <t>2-{Bis[(2E)-3,7-dimethylocta-2,6-dien-1-yl]amino}ethan-1-ol</t>
        </is>
      </c>
      <c r="C4244"/>
      <c r="D4244" t="inlineStr">
        <is>
          <t>Unmeasured</t>
        </is>
      </c>
      <c r="E4244" t="inlineStr">
        <is>
          <t>Not coded</t>
        </is>
      </c>
      <c r="F4244"/>
      <c r="G4244"/>
      <c r="H4244"/>
      <c r="I4244"/>
      <c r="J4244"/>
      <c r="K4244"/>
      <c r="L4244" t="inlineStr">
        <is>
          <t>Pimephales promelas</t>
        </is>
      </c>
      <c r="M4244" t="inlineStr">
        <is>
          <t>Fathead Minnow</t>
        </is>
      </c>
      <c r="N4244"/>
      <c r="O4244"/>
      <c r="P4244"/>
      <c r="Q4244"/>
      <c r="R4244"/>
      <c r="S4244"/>
      <c r="T4244"/>
      <c r="U4244"/>
      <c r="V4244" t="inlineStr">
        <is>
          <t>Static</t>
        </is>
      </c>
      <c r="W4244" t="inlineStr">
        <is>
          <t>Fresh water</t>
        </is>
      </c>
      <c r="X4244" t="inlineStr">
        <is>
          <t>Lab</t>
        </is>
      </c>
      <c r="Y4244"/>
      <c r="Z4244" t="inlineStr">
        <is>
          <t>Formulation</t>
        </is>
      </c>
      <c r="AA4244"/>
      <c r="AB4244" t="n">
        <v>0.547</v>
      </c>
      <c r="AC4244"/>
      <c r="AD4244" t="n">
        <v>0.461</v>
      </c>
      <c r="AE4244"/>
      <c r="AF4244" t="n">
        <v>0.649</v>
      </c>
      <c r="AG4244" t="inlineStr">
        <is>
          <t>ul/L</t>
        </is>
      </c>
      <c r="AH4244"/>
      <c r="AI4244"/>
      <c r="AJ4244"/>
      <c r="AK4244"/>
      <c r="AL4244"/>
      <c r="AM4244"/>
      <c r="AN4244"/>
      <c r="AO4244"/>
      <c r="AP4244"/>
      <c r="AQ4244"/>
      <c r="AR4244"/>
      <c r="AS4244"/>
      <c r="AT4244"/>
      <c r="AU4244"/>
      <c r="AV4244"/>
      <c r="AW4244"/>
      <c r="AX4244" t="inlineStr">
        <is>
          <t>Mortality</t>
        </is>
      </c>
      <c r="AY4244" t="inlineStr">
        <is>
          <t>Mortality</t>
        </is>
      </c>
      <c r="AZ4244" t="inlineStr">
        <is>
          <t>LC50</t>
        </is>
      </c>
      <c r="BA4244"/>
      <c r="BB4244" t="n">
        <v>4.0</v>
      </c>
      <c r="BC4244"/>
      <c r="BD4244"/>
      <c r="BE4244"/>
      <c r="BF4244"/>
      <c r="BG4244" t="inlineStr">
        <is>
          <t>Day(s)</t>
        </is>
      </c>
      <c r="BH4244"/>
      <c r="BI4244" t="inlineStr">
        <is>
          <t>DTXSID0040333</t>
        </is>
      </c>
      <c r="BJ4244"/>
      <c r="BK4244"/>
      <c r="BL4244"/>
      <c r="BM4244"/>
      <c r="BN4244"/>
      <c r="BO4244"/>
      <c r="BP4244"/>
      <c r="BQ4244"/>
      <c r="BR4244"/>
      <c r="BS4244"/>
      <c r="BT4244" t="inlineStr">
        <is>
          <t>--</t>
        </is>
      </c>
      <c r="BU4244"/>
      <c r="BV4244"/>
      <c r="BW4244"/>
      <c r="BX4244"/>
      <c r="BY4244"/>
      <c r="BZ4244"/>
      <c r="CA4244"/>
      <c r="CB4244"/>
      <c r="CC4244"/>
      <c r="CD4244"/>
      <c r="CE4244"/>
      <c r="CF4244"/>
      <c r="CG4244"/>
      <c r="CH4244"/>
      <c r="CI4244" t="inlineStr">
        <is>
          <t xml:space="preserve"> O EFCT CONT/OR REDUCING AGENTS// FOLLOWED EPA, 1975, METHODS// </t>
        </is>
      </c>
      <c r="CJ4244" t="inlineStr">
        <is>
          <t xml:space="preserve">   O EFCT CONT/OR REDUCING AGENTS// FOLLOWED EPA, 1975, METHODS// </t>
        </is>
      </c>
      <c r="CK4244" t="inlineStr">
        <is>
          <t>Launer,C.A., and T.D. Bills</t>
        </is>
      </c>
      <c r="CL4244" t="n">
        <v>6917.0</v>
      </c>
      <c r="CM4244" t="inlineStr">
        <is>
          <t>Influences of Selected Environmental Factors on the Activity of a Prospective Fish Toxicant, 2-(Digeranylamino)-Ethanol, in Laboratory Tests</t>
        </is>
      </c>
      <c r="CN4244" t="inlineStr">
        <is>
          <t>Invest.Fish Control No.88, Fish Wildl.Serv., Bur.Sport Fish Wildl., U.S.D.I., Washington, D.C.:4 p.</t>
        </is>
      </c>
      <c r="CO4244" t="n">
        <v>1979.0</v>
      </c>
      <c r="CP4244" t="inlineStr">
        <is>
          <t>Launer,C.A., and T.D. Bills (1979). Influences of Selected Environmental Factors on the Activity of a Prospective Fish Toxicant, 2-(Digeranylamino)-Ethanol, in Laboratory Tests. Invest.Fish Control No.88, Fish Wildl.Serv., Bur.Sport Fish Wildl., U.S.D.I., Washington, D.C., 4 p. ECOREF#:6917</t>
        </is>
      </c>
    </row>
    <row r="4245">
      <c r="A4245" t="n">
        <v>1.9902046E7</v>
      </c>
      <c r="B4245" t="inlineStr">
        <is>
          <t>2-{Bis[(2E)-3,7-dimethylocta-2,6-dien-1-yl]amino}ethan-1-ol</t>
        </is>
      </c>
      <c r="C4245"/>
      <c r="D4245" t="inlineStr">
        <is>
          <t>Unmeasured</t>
        </is>
      </c>
      <c r="E4245" t="inlineStr">
        <is>
          <t>Not coded</t>
        </is>
      </c>
      <c r="F4245"/>
      <c r="G4245"/>
      <c r="H4245"/>
      <c r="I4245"/>
      <c r="J4245"/>
      <c r="K4245"/>
      <c r="L4245" t="inlineStr">
        <is>
          <t>Pimephales promelas</t>
        </is>
      </c>
      <c r="M4245" t="inlineStr">
        <is>
          <t>Fathead Minnow</t>
        </is>
      </c>
      <c r="N4245"/>
      <c r="O4245"/>
      <c r="P4245"/>
      <c r="Q4245"/>
      <c r="R4245"/>
      <c r="S4245"/>
      <c r="T4245"/>
      <c r="U4245"/>
      <c r="V4245" t="inlineStr">
        <is>
          <t>Static</t>
        </is>
      </c>
      <c r="W4245" t="inlineStr">
        <is>
          <t>Fresh water</t>
        </is>
      </c>
      <c r="X4245" t="inlineStr">
        <is>
          <t>Lab</t>
        </is>
      </c>
      <c r="Y4245"/>
      <c r="Z4245" t="inlineStr">
        <is>
          <t>Formulation</t>
        </is>
      </c>
      <c r="AA4245"/>
      <c r="AB4245" t="n">
        <v>0.15</v>
      </c>
      <c r="AC4245"/>
      <c r="AD4245" t="n">
        <v>0.126</v>
      </c>
      <c r="AE4245"/>
      <c r="AF4245" t="n">
        <v>0.179</v>
      </c>
      <c r="AG4245" t="inlineStr">
        <is>
          <t>ul/L</t>
        </is>
      </c>
      <c r="AH4245"/>
      <c r="AI4245"/>
      <c r="AJ4245"/>
      <c r="AK4245"/>
      <c r="AL4245"/>
      <c r="AM4245"/>
      <c r="AN4245"/>
      <c r="AO4245"/>
      <c r="AP4245"/>
      <c r="AQ4245"/>
      <c r="AR4245"/>
      <c r="AS4245"/>
      <c r="AT4245"/>
      <c r="AU4245"/>
      <c r="AV4245"/>
      <c r="AW4245"/>
      <c r="AX4245" t="inlineStr">
        <is>
          <t>Mortality</t>
        </is>
      </c>
      <c r="AY4245" t="inlineStr">
        <is>
          <t>Mortality</t>
        </is>
      </c>
      <c r="AZ4245" t="inlineStr">
        <is>
          <t>LC50</t>
        </is>
      </c>
      <c r="BA4245"/>
      <c r="BB4245" t="n">
        <v>4.0</v>
      </c>
      <c r="BC4245"/>
      <c r="BD4245"/>
      <c r="BE4245"/>
      <c r="BF4245"/>
      <c r="BG4245" t="inlineStr">
        <is>
          <t>Day(s)</t>
        </is>
      </c>
      <c r="BH4245"/>
      <c r="BI4245" t="inlineStr">
        <is>
          <t>DTXSID0040333</t>
        </is>
      </c>
      <c r="BJ4245"/>
      <c r="BK4245"/>
      <c r="BL4245"/>
      <c r="BM4245"/>
      <c r="BN4245"/>
      <c r="BO4245"/>
      <c r="BP4245"/>
      <c r="BQ4245"/>
      <c r="BR4245"/>
      <c r="BS4245"/>
      <c r="BT4245" t="inlineStr">
        <is>
          <t>--</t>
        </is>
      </c>
      <c r="BU4245"/>
      <c r="BV4245"/>
      <c r="BW4245"/>
      <c r="BX4245"/>
      <c r="BY4245"/>
      <c r="BZ4245"/>
      <c r="CA4245"/>
      <c r="CB4245"/>
      <c r="CC4245"/>
      <c r="CD4245"/>
      <c r="CE4245"/>
      <c r="CF4245"/>
      <c r="CG4245"/>
      <c r="CH4245"/>
      <c r="CI4245" t="inlineStr">
        <is>
          <t xml:space="preserve"> O EFCT CONT/OR REDUCING AGENTS// FOLLOWED EPA, 1975, METHODS// </t>
        </is>
      </c>
      <c r="CJ4245" t="inlineStr">
        <is>
          <t xml:space="preserve">   O EFCT CONT/OR REDUCING AGENTS// FOLLOWED EPA, 1975, METHODS// </t>
        </is>
      </c>
      <c r="CK4245" t="inlineStr">
        <is>
          <t>Launer,C.A., and T.D. Bills</t>
        </is>
      </c>
      <c r="CL4245" t="n">
        <v>6917.0</v>
      </c>
      <c r="CM4245" t="inlineStr">
        <is>
          <t>Influences of Selected Environmental Factors on the Activity of a Prospective Fish Toxicant, 2-(Digeranylamino)-Ethanol, in Laboratory Tests</t>
        </is>
      </c>
      <c r="CN4245" t="inlineStr">
        <is>
          <t>Invest.Fish Control No.88, Fish Wildl.Serv., Bur.Sport Fish Wildl., U.S.D.I., Washington, D.C.:4 p.</t>
        </is>
      </c>
      <c r="CO4245" t="n">
        <v>1979.0</v>
      </c>
      <c r="CP4245" t="inlineStr">
        <is>
          <t>Launer,C.A., and T.D. Bills (1979). Influences of Selected Environmental Factors on the Activity of a Prospective Fish Toxicant, 2-(Digeranylamino)-Ethanol, in Laboratory Tests. Invest.Fish Control No.88, Fish Wildl.Serv., Bur.Sport Fish Wildl., U.S.D.I., Washington, D.C., 4 p. ECOREF#:6917</t>
        </is>
      </c>
    </row>
    <row r="4246">
      <c r="A4246" t="n">
        <v>2.0662844E7</v>
      </c>
      <c r="B4246" t="inlineStr">
        <is>
          <t>2,4,5-Trimethyloxazole</t>
        </is>
      </c>
      <c r="C4246"/>
      <c r="D4246" t="inlineStr">
        <is>
          <t>Measured</t>
        </is>
      </c>
      <c r="E4246" t="inlineStr">
        <is>
          <t>Not coded</t>
        </is>
      </c>
      <c r="F4246"/>
      <c r="G4246" t="n">
        <v>95.0</v>
      </c>
      <c r="H4246"/>
      <c r="I4246"/>
      <c r="J4246"/>
      <c r="K4246"/>
      <c r="L4246" t="inlineStr">
        <is>
          <t>Pimephales promelas</t>
        </is>
      </c>
      <c r="M4246" t="inlineStr">
        <is>
          <t>Fathead Minnow</t>
        </is>
      </c>
      <c r="N4246"/>
      <c r="O4246"/>
      <c r="P4246" t="n">
        <v>30.0</v>
      </c>
      <c r="Q4246"/>
      <c r="R4246"/>
      <c r="S4246"/>
      <c r="T4246"/>
      <c r="U4246" t="inlineStr">
        <is>
          <t>Day(s)</t>
        </is>
      </c>
      <c r="V4246" t="inlineStr">
        <is>
          <t>Flow-through</t>
        </is>
      </c>
      <c r="W4246" t="inlineStr">
        <is>
          <t>Fresh water</t>
        </is>
      </c>
      <c r="X4246" t="inlineStr">
        <is>
          <t>Lab</t>
        </is>
      </c>
      <c r="Y4246"/>
      <c r="Z4246" t="inlineStr">
        <is>
          <t>Active ingredient</t>
        </is>
      </c>
      <c r="AA4246"/>
      <c r="AB4246" t="n">
        <v>448.0</v>
      </c>
      <c r="AC4246"/>
      <c r="AD4246"/>
      <c r="AE4246"/>
      <c r="AF4246"/>
      <c r="AG4246" t="inlineStr">
        <is>
          <t>AI mg/L</t>
        </is>
      </c>
      <c r="AH4246"/>
      <c r="AI4246"/>
      <c r="AJ4246"/>
      <c r="AK4246"/>
      <c r="AL4246"/>
      <c r="AM4246"/>
      <c r="AN4246"/>
      <c r="AO4246"/>
      <c r="AP4246"/>
      <c r="AQ4246"/>
      <c r="AR4246"/>
      <c r="AS4246"/>
      <c r="AT4246"/>
      <c r="AU4246"/>
      <c r="AV4246"/>
      <c r="AW4246"/>
      <c r="AX4246" t="inlineStr">
        <is>
          <t>Mortality</t>
        </is>
      </c>
      <c r="AY4246" t="inlineStr">
        <is>
          <t>Mortality</t>
        </is>
      </c>
      <c r="AZ4246" t="inlineStr">
        <is>
          <t>LC50</t>
        </is>
      </c>
      <c r="BA4246"/>
      <c r="BB4246" t="n">
        <v>4.0</v>
      </c>
      <c r="BC4246"/>
      <c r="BD4246"/>
      <c r="BE4246"/>
      <c r="BF4246"/>
      <c r="BG4246" t="inlineStr">
        <is>
          <t>Day(s)</t>
        </is>
      </c>
      <c r="BH4246" t="inlineStr">
        <is>
          <t>Pure</t>
        </is>
      </c>
      <c r="BI4246" t="inlineStr">
        <is>
          <t>DTXSID0022274</t>
        </is>
      </c>
      <c r="BJ4246"/>
      <c r="BK4246"/>
      <c r="BL4246"/>
      <c r="BM4246"/>
      <c r="BN4246"/>
      <c r="BO4246"/>
      <c r="BP4246"/>
      <c r="BQ4246"/>
      <c r="BR4246"/>
      <c r="BS4246"/>
      <c r="BT4246" t="inlineStr">
        <is>
          <t>--</t>
        </is>
      </c>
      <c r="BU4246"/>
      <c r="BV4246"/>
      <c r="BW4246"/>
      <c r="BX4246"/>
      <c r="BY4246"/>
      <c r="BZ4246"/>
      <c r="CA4246"/>
      <c r="CB4246"/>
      <c r="CC4246"/>
      <c r="CD4246"/>
      <c r="CE4246"/>
      <c r="CF4246"/>
      <c r="CG4246"/>
      <c r="CH4246"/>
      <c r="CI4246" t="inlineStr">
        <is>
          <t xml:space="preserve"> Affected fish became hypoactive, lost schooling ability,  NR swam near the surface, became dark and lost equilibrium prior toNAeath. </t>
        </is>
      </c>
      <c r="CJ4246" t="inlineStr">
        <is>
          <t xml:space="preserve">   Affected fish became hypoactive, lost schooling ability,  NR swam near the surface, became dark and lost equilibrium prior toNAeath. </t>
        </is>
      </c>
      <c r="CK4246" t="inlineStr">
        <is>
          <t>Brooke,L.T., D.J. Call, D.L. Geiger, and C.E. Northcott</t>
        </is>
      </c>
      <c r="CL4246" t="n">
        <v>12448.0</v>
      </c>
      <c r="CM4246" t="inlineStr">
        <is>
          <t>Acute Toxicities of Organic Chemicals to Fathead Minnows (Pimephales promelas), Vol. 1</t>
        </is>
      </c>
      <c r="CN4246" t="inlineStr">
        <is>
          <t>Center for Lake Superior Environmental Studies, University of Wisconsin-Superior, Superior, WI:414 p.</t>
        </is>
      </c>
      <c r="CO4246" t="n">
        <v>1984.0</v>
      </c>
      <c r="CP4246" t="inlineStr">
        <is>
          <t>Brooke,L.T., D.J. Call, D.L. Geiger, and C.E. Northcott (1984). Acute Toxicities of Organic Chemicals to Fathead Minnows (Pimephales promelas), Vol. 1. Center for Lake Superior Environmental Studies, University of Wisconsin-Superior, Superior, WI, 414 p. ECOREF#:12448</t>
        </is>
      </c>
    </row>
    <row r="4247">
      <c r="A4247" t="n">
        <v>2.1265509E7</v>
      </c>
      <c r="B4247" t="inlineStr">
        <is>
          <t xml:space="preserve">(OC-6-21)-[[N,N'-1,2-Ethanediylbis[N-[(carboxy-kappaO)methyl]glycinato-kappaN,kappaO]](4-)]ferrate(1-) ammonium (1:1)  </t>
        </is>
      </c>
      <c r="C4247"/>
      <c r="D4247" t="inlineStr">
        <is>
          <t>Unmeasured</t>
        </is>
      </c>
      <c r="E4247" t="inlineStr">
        <is>
          <t>Standard Methods for the Examination of Water and Wastewater</t>
        </is>
      </c>
      <c r="F4247"/>
      <c r="G4247"/>
      <c r="H4247"/>
      <c r="I4247"/>
      <c r="J4247"/>
      <c r="K4247"/>
      <c r="L4247" t="inlineStr">
        <is>
          <t>Pimephales promelas</t>
        </is>
      </c>
      <c r="M4247" t="inlineStr">
        <is>
          <t>Fathead Minnow</t>
        </is>
      </c>
      <c r="N4247"/>
      <c r="O4247"/>
      <c r="P4247"/>
      <c r="Q4247"/>
      <c r="R4247"/>
      <c r="S4247"/>
      <c r="T4247"/>
      <c r="U4247"/>
      <c r="V4247" t="inlineStr">
        <is>
          <t>Static</t>
        </is>
      </c>
      <c r="W4247" t="inlineStr">
        <is>
          <t>Fresh water</t>
        </is>
      </c>
      <c r="X4247" t="inlineStr">
        <is>
          <t>Lab</t>
        </is>
      </c>
      <c r="Y4247" t="n">
        <v>5.0</v>
      </c>
      <c r="Z4247" t="inlineStr">
        <is>
          <t>Total</t>
        </is>
      </c>
      <c r="AA4247"/>
      <c r="AB4247" t="n">
        <v>190.0</v>
      </c>
      <c r="AC4247"/>
      <c r="AD4247"/>
      <c r="AE4247"/>
      <c r="AF4247"/>
      <c r="AG4247" t="inlineStr">
        <is>
          <t>AI mg/L</t>
        </is>
      </c>
      <c r="AH4247"/>
      <c r="AI4247"/>
      <c r="AJ4247"/>
      <c r="AK4247"/>
      <c r="AL4247"/>
      <c r="AM4247"/>
      <c r="AN4247"/>
      <c r="AO4247"/>
      <c r="AP4247"/>
      <c r="AQ4247"/>
      <c r="AR4247"/>
      <c r="AS4247"/>
      <c r="AT4247"/>
      <c r="AU4247"/>
      <c r="AV4247"/>
      <c r="AW4247"/>
      <c r="AX4247" t="inlineStr">
        <is>
          <t>Mortality</t>
        </is>
      </c>
      <c r="AY4247" t="inlineStr">
        <is>
          <t>Mortality</t>
        </is>
      </c>
      <c r="AZ4247" t="inlineStr">
        <is>
          <t>LC50</t>
        </is>
      </c>
      <c r="BA4247"/>
      <c r="BB4247" t="n">
        <v>4.0</v>
      </c>
      <c r="BC4247"/>
      <c r="BD4247"/>
      <c r="BE4247"/>
      <c r="BF4247"/>
      <c r="BG4247" t="inlineStr">
        <is>
          <t>Day(s)</t>
        </is>
      </c>
      <c r="BH4247"/>
      <c r="BI4247" t="inlineStr">
        <is>
          <t>DTXSID9027815</t>
        </is>
      </c>
      <c r="BJ4247"/>
      <c r="BK4247"/>
      <c r="BL4247" t="inlineStr">
        <is>
          <t>Acute</t>
        </is>
      </c>
      <c r="BM4247"/>
      <c r="BN4247"/>
      <c r="BO4247"/>
      <c r="BP4247"/>
      <c r="BQ4247"/>
      <c r="BR4247"/>
      <c r="BS4247"/>
      <c r="BT4247" t="inlineStr">
        <is>
          <t>--</t>
        </is>
      </c>
      <c r="BU4247"/>
      <c r="BV4247"/>
      <c r="BW4247"/>
      <c r="BX4247"/>
      <c r="BY4247"/>
      <c r="BZ4247"/>
      <c r="CA4247"/>
      <c r="CB4247"/>
      <c r="CC4247"/>
      <c r="CD4247"/>
      <c r="CE4247"/>
      <c r="CF4247"/>
      <c r="CG4247"/>
      <c r="CH4247"/>
      <c r="CI4247"/>
      <c r="CJ4247" t="inlineStr">
        <is>
          <t xml:space="preserve">SOURCE/MUSKIE HATCHERY, ASBURY, NEW JERSEY//   </t>
        </is>
      </c>
      <c r="CK4247" t="inlineStr">
        <is>
          <t>National Association of Photographic Manufacturers</t>
        </is>
      </c>
      <c r="CL4247" t="n">
        <v>167113.0</v>
      </c>
      <c r="CM4247" t="inlineStr">
        <is>
          <t>Environmental Effect of Photoprocessing Chemicals Vol I and II (557)</t>
        </is>
      </c>
      <c r="CN4247" t="inlineStr">
        <is>
          <t>EPA/OTS Doc. #40-8469216:536 p.</t>
        </is>
      </c>
      <c r="CO4247" t="n">
        <v>1974.0</v>
      </c>
      <c r="CP4247" t="inlineStr">
        <is>
          <t>National Association of Photographic Manufacturers (1974). Environmental Effect of Photoprocessing Chemicals Vol I and II (557). EPA/OTS Doc. #40-8469216, 536 p. ECOREF#:167113</t>
        </is>
      </c>
    </row>
    <row r="4248">
      <c r="A4248" t="n">
        <v>2.1548732E7</v>
      </c>
      <c r="B4248" t="inlineStr">
        <is>
          <t>Silver(1+) sulfide</t>
        </is>
      </c>
      <c r="C4248"/>
      <c r="D4248" t="inlineStr">
        <is>
          <t>Unmeasured</t>
        </is>
      </c>
      <c r="E4248" t="inlineStr">
        <is>
          <t>Not coded</t>
        </is>
      </c>
      <c r="F4248"/>
      <c r="G4248"/>
      <c r="H4248"/>
      <c r="I4248"/>
      <c r="J4248"/>
      <c r="K4248"/>
      <c r="L4248" t="inlineStr">
        <is>
          <t>Pimephales promelas</t>
        </is>
      </c>
      <c r="M4248" t="inlineStr">
        <is>
          <t>Fathead Minnow</t>
        </is>
      </c>
      <c r="N4248"/>
      <c r="O4248"/>
      <c r="P4248"/>
      <c r="Q4248"/>
      <c r="R4248"/>
      <c r="S4248"/>
      <c r="T4248"/>
      <c r="U4248"/>
      <c r="V4248" t="inlineStr">
        <is>
          <t>Flow-through</t>
        </is>
      </c>
      <c r="W4248" t="inlineStr">
        <is>
          <t>Fresh water</t>
        </is>
      </c>
      <c r="X4248" t="inlineStr">
        <is>
          <t>Lab</t>
        </is>
      </c>
      <c r="Y4248"/>
      <c r="Z4248" t="inlineStr">
        <is>
          <t>Total</t>
        </is>
      </c>
      <c r="AA4248" t="inlineStr">
        <is>
          <t>&gt;</t>
        </is>
      </c>
      <c r="AB4248" t="n">
        <v>240.0</v>
      </c>
      <c r="AC4248"/>
      <c r="AD4248"/>
      <c r="AE4248"/>
      <c r="AF4248"/>
      <c r="AG4248" t="inlineStr">
        <is>
          <t>AI mg/L</t>
        </is>
      </c>
      <c r="AH4248"/>
      <c r="AI4248"/>
      <c r="AJ4248"/>
      <c r="AK4248"/>
      <c r="AL4248"/>
      <c r="AM4248"/>
      <c r="AN4248"/>
      <c r="AO4248"/>
      <c r="AP4248"/>
      <c r="AQ4248"/>
      <c r="AR4248"/>
      <c r="AS4248"/>
      <c r="AT4248"/>
      <c r="AU4248"/>
      <c r="AV4248"/>
      <c r="AW4248"/>
      <c r="AX4248" t="inlineStr">
        <is>
          <t>Mortality</t>
        </is>
      </c>
      <c r="AY4248" t="inlineStr">
        <is>
          <t>Mortality</t>
        </is>
      </c>
      <c r="AZ4248" t="inlineStr">
        <is>
          <t>LC50</t>
        </is>
      </c>
      <c r="BA4248"/>
      <c r="BB4248" t="n">
        <v>4.0</v>
      </c>
      <c r="BC4248"/>
      <c r="BD4248"/>
      <c r="BE4248"/>
      <c r="BF4248"/>
      <c r="BG4248" t="inlineStr">
        <is>
          <t>Day(s)</t>
        </is>
      </c>
      <c r="BH4248"/>
      <c r="BI4248" t="inlineStr">
        <is>
          <t>DTXSID80893679</t>
        </is>
      </c>
      <c r="BJ4248"/>
      <c r="BK4248"/>
      <c r="BL4248"/>
      <c r="BM4248"/>
      <c r="BN4248"/>
      <c r="BO4248"/>
      <c r="BP4248"/>
      <c r="BQ4248"/>
      <c r="BR4248"/>
      <c r="BS4248"/>
      <c r="BT4248" t="inlineStr">
        <is>
          <t>--</t>
        </is>
      </c>
      <c r="BU4248"/>
      <c r="BV4248"/>
      <c r="BW4248"/>
      <c r="BX4248"/>
      <c r="BY4248"/>
      <c r="BZ4248"/>
      <c r="CA4248"/>
      <c r="CB4248"/>
      <c r="CC4248"/>
      <c r="CD4248"/>
      <c r="CE4248"/>
      <c r="CF4248"/>
      <c r="CG4248"/>
      <c r="CH4248"/>
      <c r="CI4248"/>
      <c r="CJ4248"/>
      <c r="CK4248" t="inlineStr">
        <is>
          <t>E.G. and G. Bionomics</t>
        </is>
      </c>
      <c r="CL4248" t="n">
        <v>14379.0</v>
      </c>
      <c r="CM4248" t="inlineStr">
        <is>
          <t>The Acute Toxicity of Various Silver Compounds to the Fathead Minnow (Pimephales promelas)</t>
        </is>
      </c>
      <c r="CN4248" t="inlineStr">
        <is>
          <t>EG&amp;G Bionomics, Rep.#BW-79-12-576, Natl.Assoc.Photo.Manufacturers, Inc., Harrison, NY:</t>
        </is>
      </c>
      <c r="CO4248" t="n">
        <v>1979.0</v>
      </c>
      <c r="CP4248" t="inlineStr">
        <is>
          <t>E.G. and G. Bionomics (1979). The Acute Toxicity of Various Silver Compounds to the Fathead Minnow (Pimephales promelas). EG&amp;G Bionomics, Rep.#BW-79-12-576, Natl.Assoc.Photo.Manufacturers, Inc., Harrison, NY, ECOREF#:14379</t>
        </is>
      </c>
    </row>
    <row r="4249">
      <c r="A4249" t="n">
        <v>2.1548732E7</v>
      </c>
      <c r="B4249" t="inlineStr">
        <is>
          <t>Silver(1+) sulfide</t>
        </is>
      </c>
      <c r="C4249"/>
      <c r="D4249" t="inlineStr">
        <is>
          <t>Unmeasured</t>
        </is>
      </c>
      <c r="E4249" t="inlineStr">
        <is>
          <t>Not coded</t>
        </is>
      </c>
      <c r="F4249"/>
      <c r="G4249"/>
      <c r="H4249"/>
      <c r="I4249"/>
      <c r="J4249"/>
      <c r="K4249"/>
      <c r="L4249" t="inlineStr">
        <is>
          <t>Pimephales promelas</t>
        </is>
      </c>
      <c r="M4249" t="inlineStr">
        <is>
          <t>Fathead Minnow</t>
        </is>
      </c>
      <c r="N4249"/>
      <c r="O4249"/>
      <c r="P4249"/>
      <c r="Q4249"/>
      <c r="R4249"/>
      <c r="S4249"/>
      <c r="T4249"/>
      <c r="U4249"/>
      <c r="V4249" t="inlineStr">
        <is>
          <t>Flow-through</t>
        </is>
      </c>
      <c r="W4249" t="inlineStr">
        <is>
          <t>Fresh water</t>
        </is>
      </c>
      <c r="X4249" t="inlineStr">
        <is>
          <t>Lab</t>
        </is>
      </c>
      <c r="Y4249"/>
      <c r="Z4249" t="inlineStr">
        <is>
          <t>Total</t>
        </is>
      </c>
      <c r="AA4249" t="inlineStr">
        <is>
          <t>&gt;</t>
        </is>
      </c>
      <c r="AB4249" t="n">
        <v>13.0</v>
      </c>
      <c r="AC4249"/>
      <c r="AD4249"/>
      <c r="AE4249"/>
      <c r="AF4249"/>
      <c r="AG4249" t="inlineStr">
        <is>
          <t>AI mg/L</t>
        </is>
      </c>
      <c r="AH4249"/>
      <c r="AI4249"/>
      <c r="AJ4249"/>
      <c r="AK4249"/>
      <c r="AL4249"/>
      <c r="AM4249"/>
      <c r="AN4249"/>
      <c r="AO4249"/>
      <c r="AP4249"/>
      <c r="AQ4249"/>
      <c r="AR4249"/>
      <c r="AS4249"/>
      <c r="AT4249"/>
      <c r="AU4249"/>
      <c r="AV4249"/>
      <c r="AW4249"/>
      <c r="AX4249" t="inlineStr">
        <is>
          <t>Mortality</t>
        </is>
      </c>
      <c r="AY4249" t="inlineStr">
        <is>
          <t>Mortality</t>
        </is>
      </c>
      <c r="AZ4249" t="inlineStr">
        <is>
          <t>LC50</t>
        </is>
      </c>
      <c r="BA4249"/>
      <c r="BB4249" t="n">
        <v>4.0</v>
      </c>
      <c r="BC4249"/>
      <c r="BD4249"/>
      <c r="BE4249"/>
      <c r="BF4249"/>
      <c r="BG4249" t="inlineStr">
        <is>
          <t>Day(s)</t>
        </is>
      </c>
      <c r="BH4249"/>
      <c r="BI4249" t="inlineStr">
        <is>
          <t>DTXSID80893679</t>
        </is>
      </c>
      <c r="BJ4249"/>
      <c r="BK4249"/>
      <c r="BL4249"/>
      <c r="BM4249"/>
      <c r="BN4249"/>
      <c r="BO4249"/>
      <c r="BP4249"/>
      <c r="BQ4249"/>
      <c r="BR4249"/>
      <c r="BS4249"/>
      <c r="BT4249" t="inlineStr">
        <is>
          <t>--</t>
        </is>
      </c>
      <c r="BU4249"/>
      <c r="BV4249"/>
      <c r="BW4249"/>
      <c r="BX4249"/>
      <c r="BY4249"/>
      <c r="BZ4249"/>
      <c r="CA4249"/>
      <c r="CB4249"/>
      <c r="CC4249"/>
      <c r="CD4249"/>
      <c r="CE4249"/>
      <c r="CF4249"/>
      <c r="CG4249"/>
      <c r="CH4249"/>
      <c r="CI4249"/>
      <c r="CJ4249"/>
      <c r="CK4249" t="inlineStr">
        <is>
          <t>E.G. and G. Bionomics</t>
        </is>
      </c>
      <c r="CL4249" t="n">
        <v>14379.0</v>
      </c>
      <c r="CM4249" t="inlineStr">
        <is>
          <t>The Acute Toxicity of Various Silver Compounds to the Fathead Minnow (Pimephales promelas)</t>
        </is>
      </c>
      <c r="CN4249" t="inlineStr">
        <is>
          <t>EG&amp;G Bionomics, Rep.#BW-79-12-576, Natl.Assoc.Photo.Manufacturers, Inc., Harrison, NY:</t>
        </is>
      </c>
      <c r="CO4249" t="n">
        <v>1979.0</v>
      </c>
      <c r="CP4249" t="inlineStr">
        <is>
          <t>E.G. and G. Bionomics (1979). The Acute Toxicity of Various Silver Compounds to the Fathead Minnow (Pimephales promelas). EG&amp;G Bionomics, Rep.#BW-79-12-576, Natl.Assoc.Photo.Manufacturers, Inc., Harrison, NY, ECOREF#:14379</t>
        </is>
      </c>
    </row>
    <row r="4250">
      <c r="A4250" t="n">
        <v>2.1609905E7</v>
      </c>
      <c r="B4250" t="inlineStr">
        <is>
          <t>p-Phenylphosphonothioic acid, O-(4-Bromo-2,5-dichlorophenyl) O-methyl ester</t>
        </is>
      </c>
      <c r="C4250"/>
      <c r="D4250" t="inlineStr">
        <is>
          <t>Not reported</t>
        </is>
      </c>
      <c r="E4250" t="inlineStr">
        <is>
          <t>Not coded</t>
        </is>
      </c>
      <c r="F4250"/>
      <c r="G4250" t="n">
        <v>87.2</v>
      </c>
      <c r="H4250"/>
      <c r="I4250"/>
      <c r="J4250"/>
      <c r="K4250"/>
      <c r="L4250" t="inlineStr">
        <is>
          <t>Pimephales promelas</t>
        </is>
      </c>
      <c r="M4250" t="inlineStr">
        <is>
          <t>Fathead Minnow</t>
        </is>
      </c>
      <c r="N4250"/>
      <c r="O4250"/>
      <c r="P4250"/>
      <c r="Q4250"/>
      <c r="R4250"/>
      <c r="S4250"/>
      <c r="T4250"/>
      <c r="U4250"/>
      <c r="V4250" t="inlineStr">
        <is>
          <t>Static</t>
        </is>
      </c>
      <c r="W4250" t="inlineStr">
        <is>
          <t>Fresh water</t>
        </is>
      </c>
      <c r="X4250" t="inlineStr">
        <is>
          <t>Lab</t>
        </is>
      </c>
      <c r="Y4250"/>
      <c r="Z4250" t="inlineStr">
        <is>
          <t>Active ingredient</t>
        </is>
      </c>
      <c r="AA4250" t="inlineStr">
        <is>
          <t>&gt;</t>
        </is>
      </c>
      <c r="AB4250" t="n">
        <v>30.0</v>
      </c>
      <c r="AC4250"/>
      <c r="AD4250"/>
      <c r="AE4250"/>
      <c r="AF4250"/>
      <c r="AG4250" t="inlineStr">
        <is>
          <t>AI mg/L</t>
        </is>
      </c>
      <c r="AH4250"/>
      <c r="AI4250"/>
      <c r="AJ4250"/>
      <c r="AK4250"/>
      <c r="AL4250"/>
      <c r="AM4250"/>
      <c r="AN4250"/>
      <c r="AO4250"/>
      <c r="AP4250"/>
      <c r="AQ4250"/>
      <c r="AR4250"/>
      <c r="AS4250"/>
      <c r="AT4250"/>
      <c r="AU4250"/>
      <c r="AV4250"/>
      <c r="AW4250"/>
      <c r="AX4250" t="inlineStr">
        <is>
          <t>Mortality</t>
        </is>
      </c>
      <c r="AY4250" t="inlineStr">
        <is>
          <t>Mortality</t>
        </is>
      </c>
      <c r="AZ4250" t="inlineStr">
        <is>
          <t>LC50</t>
        </is>
      </c>
      <c r="BA4250"/>
      <c r="BB4250" t="n">
        <v>4.0</v>
      </c>
      <c r="BC4250"/>
      <c r="BD4250"/>
      <c r="BE4250"/>
      <c r="BF4250"/>
      <c r="BG4250" t="inlineStr">
        <is>
          <t>Day(s)</t>
        </is>
      </c>
      <c r="BH4250" t="inlineStr">
        <is>
          <t>Pure</t>
        </is>
      </c>
      <c r="BI4250" t="inlineStr">
        <is>
          <t>DTXSID3040279</t>
        </is>
      </c>
      <c r="BJ4250"/>
      <c r="BK4250"/>
      <c r="BL4250"/>
      <c r="BM4250"/>
      <c r="BN4250"/>
      <c r="BO4250"/>
      <c r="BP4250"/>
      <c r="BQ4250"/>
      <c r="BR4250"/>
      <c r="BS4250"/>
      <c r="BT4250" t="inlineStr">
        <is>
          <t>--</t>
        </is>
      </c>
      <c r="BU4250"/>
      <c r="BV4250"/>
      <c r="BW4250"/>
      <c r="BX4250"/>
      <c r="BY4250"/>
      <c r="BZ4250"/>
      <c r="CA4250"/>
      <c r="CB4250"/>
      <c r="CC4250"/>
      <c r="CD4250"/>
      <c r="CE4250"/>
      <c r="CF4250"/>
      <c r="CG4250"/>
      <c r="CH4250"/>
      <c r="CI4250"/>
      <c r="CJ4250"/>
      <c r="CK4250" t="inlineStr">
        <is>
          <t>Mayer,F.L.,Jr., and M.R. Ellersieck</t>
        </is>
      </c>
      <c r="CL4250" t="n">
        <v>6797.0</v>
      </c>
      <c r="CM4250" t="inlineStr">
        <is>
          <t>Manual of Acute Toxicity: Interpretation and Data Base for 410 Chemicals and 66 Species of Freshwater Animals</t>
        </is>
      </c>
      <c r="CN4250" t="inlineStr">
        <is>
          <t>USDI Fish and Wildlife Service, Publication No.160, Washington, DC:505 p.</t>
        </is>
      </c>
      <c r="CO4250" t="n">
        <v>1986.0</v>
      </c>
      <c r="CP4250" t="inlineStr">
        <is>
          <t>Mayer,F.L.,Jr., and M.R. Ellersieck (1986). Manual of Acute Toxicity: Interpretation and Data Base for 410 Chemicals and 66 Species of Freshwater Animals. USDI Fish and Wildlife Service, Publication No.160, Washington, DC, 505 p. ECOREF#:6797</t>
        </is>
      </c>
    </row>
    <row r="4251">
      <c r="A4251" t="n">
        <v>2.1725462E7</v>
      </c>
      <c r="B4251" t="inlineStr">
        <is>
          <t>2-[[4-Chloro-6-(ethylamino)-1,3,5-triazin-2-yl]amino]-2-methylpropanenitrile</t>
        </is>
      </c>
      <c r="C4251"/>
      <c r="D4251" t="inlineStr">
        <is>
          <t>Not reported</t>
        </is>
      </c>
      <c r="E4251" t="inlineStr">
        <is>
          <t>Not coded</t>
        </is>
      </c>
      <c r="F4251"/>
      <c r="G4251" t="n">
        <v>48.0</v>
      </c>
      <c r="H4251"/>
      <c r="I4251"/>
      <c r="J4251"/>
      <c r="K4251"/>
      <c r="L4251" t="inlineStr">
        <is>
          <t>Pimephales promelas</t>
        </is>
      </c>
      <c r="M4251" t="inlineStr">
        <is>
          <t>Fathead Minnow</t>
        </is>
      </c>
      <c r="N4251"/>
      <c r="O4251"/>
      <c r="P4251"/>
      <c r="Q4251"/>
      <c r="R4251"/>
      <c r="S4251"/>
      <c r="T4251"/>
      <c r="U4251"/>
      <c r="V4251" t="inlineStr">
        <is>
          <t>Static</t>
        </is>
      </c>
      <c r="W4251" t="inlineStr">
        <is>
          <t>Fresh water</t>
        </is>
      </c>
      <c r="X4251" t="inlineStr">
        <is>
          <t>Lab</t>
        </is>
      </c>
      <c r="Y4251"/>
      <c r="Z4251" t="inlineStr">
        <is>
          <t>Active ingredient</t>
        </is>
      </c>
      <c r="AA4251"/>
      <c r="AB4251" t="n">
        <v>17.5</v>
      </c>
      <c r="AC4251"/>
      <c r="AD4251" t="n">
        <v>15.7</v>
      </c>
      <c r="AE4251"/>
      <c r="AF4251" t="n">
        <v>19.7</v>
      </c>
      <c r="AG4251" t="inlineStr">
        <is>
          <t>AI mg/L</t>
        </is>
      </c>
      <c r="AH4251"/>
      <c r="AI4251"/>
      <c r="AJ4251"/>
      <c r="AK4251"/>
      <c r="AL4251"/>
      <c r="AM4251"/>
      <c r="AN4251"/>
      <c r="AO4251"/>
      <c r="AP4251"/>
      <c r="AQ4251"/>
      <c r="AR4251"/>
      <c r="AS4251"/>
      <c r="AT4251"/>
      <c r="AU4251"/>
      <c r="AV4251"/>
      <c r="AW4251"/>
      <c r="AX4251" t="inlineStr">
        <is>
          <t>Mortality</t>
        </is>
      </c>
      <c r="AY4251" t="inlineStr">
        <is>
          <t>Mortality</t>
        </is>
      </c>
      <c r="AZ4251" t="inlineStr">
        <is>
          <t>LC50</t>
        </is>
      </c>
      <c r="BA4251"/>
      <c r="BB4251" t="n">
        <v>4.0</v>
      </c>
      <c r="BC4251"/>
      <c r="BD4251"/>
      <c r="BE4251"/>
      <c r="BF4251"/>
      <c r="BG4251" t="inlineStr">
        <is>
          <t>Day(s)</t>
        </is>
      </c>
      <c r="BH4251" t="inlineStr">
        <is>
          <t>Liquid</t>
        </is>
      </c>
      <c r="BI4251" t="inlineStr">
        <is>
          <t>DTXSID1023990</t>
        </is>
      </c>
      <c r="BJ4251"/>
      <c r="BK4251"/>
      <c r="BL4251"/>
      <c r="BM4251"/>
      <c r="BN4251"/>
      <c r="BO4251"/>
      <c r="BP4251"/>
      <c r="BQ4251"/>
      <c r="BR4251"/>
      <c r="BS4251"/>
      <c r="BT4251" t="inlineStr">
        <is>
          <t>--</t>
        </is>
      </c>
      <c r="BU4251"/>
      <c r="BV4251"/>
      <c r="BW4251"/>
      <c r="BX4251"/>
      <c r="BY4251"/>
      <c r="BZ4251"/>
      <c r="CA4251"/>
      <c r="CB4251"/>
      <c r="CC4251"/>
      <c r="CD4251"/>
      <c r="CE4251"/>
      <c r="CF4251"/>
      <c r="CG4251"/>
      <c r="CH4251"/>
      <c r="CI4251"/>
      <c r="CJ4251"/>
      <c r="CK4251" t="inlineStr">
        <is>
          <t>Mayer,F.L.,Jr., and M.R. Ellersieck</t>
        </is>
      </c>
      <c r="CL4251" t="n">
        <v>6797.0</v>
      </c>
      <c r="CM4251" t="inlineStr">
        <is>
          <t>Manual of Acute Toxicity: Interpretation and Data Base for 410 Chemicals and 66 Species of Freshwater Animals</t>
        </is>
      </c>
      <c r="CN4251" t="inlineStr">
        <is>
          <t>USDI Fish and Wildlife Service, Publication No.160, Washington, DC:505 p.</t>
        </is>
      </c>
      <c r="CO4251" t="n">
        <v>1986.0</v>
      </c>
      <c r="CP4251" t="inlineStr">
        <is>
          <t>Mayer,F.L.,Jr., and M.R. Ellersieck (1986). Manual of Acute Toxicity: Interpretation and Data Base for 410 Chemicals and 66 Species of Freshwater Animals. USDI Fish and Wildlife Service, Publication No.160, Washington, DC, 505 p. ECOREF#:6797</t>
        </is>
      </c>
    </row>
    <row r="4252">
      <c r="A4252" t="n">
        <v>2.1725462E7</v>
      </c>
      <c r="B4252" t="inlineStr">
        <is>
          <t>2-[[4-Chloro-6-(ethylamino)-1,3,5-triazin-2-yl]amino]-2-methylpropanenitrile</t>
        </is>
      </c>
      <c r="C4252"/>
      <c r="D4252" t="inlineStr">
        <is>
          <t>Not reported</t>
        </is>
      </c>
      <c r="E4252" t="inlineStr">
        <is>
          <t>Not coded</t>
        </is>
      </c>
      <c r="F4252"/>
      <c r="G4252" t="n">
        <v>80.0</v>
      </c>
      <c r="H4252"/>
      <c r="I4252"/>
      <c r="J4252"/>
      <c r="K4252"/>
      <c r="L4252" t="inlineStr">
        <is>
          <t>Pimephales promelas</t>
        </is>
      </c>
      <c r="M4252" t="inlineStr">
        <is>
          <t>Fathead Minnow</t>
        </is>
      </c>
      <c r="N4252"/>
      <c r="O4252"/>
      <c r="P4252"/>
      <c r="Q4252"/>
      <c r="R4252"/>
      <c r="S4252"/>
      <c r="T4252"/>
      <c r="U4252"/>
      <c r="V4252" t="inlineStr">
        <is>
          <t>Static</t>
        </is>
      </c>
      <c r="W4252" t="inlineStr">
        <is>
          <t>Fresh water</t>
        </is>
      </c>
      <c r="X4252" t="inlineStr">
        <is>
          <t>Lab</t>
        </is>
      </c>
      <c r="Y4252"/>
      <c r="Z4252" t="inlineStr">
        <is>
          <t>Active ingredient</t>
        </is>
      </c>
      <c r="AA4252"/>
      <c r="AB4252" t="n">
        <v>19.4</v>
      </c>
      <c r="AC4252"/>
      <c r="AD4252" t="n">
        <v>15.7</v>
      </c>
      <c r="AE4252"/>
      <c r="AF4252" t="n">
        <v>24.1</v>
      </c>
      <c r="AG4252" t="inlineStr">
        <is>
          <t>AI mg/L</t>
        </is>
      </c>
      <c r="AH4252"/>
      <c r="AI4252"/>
      <c r="AJ4252"/>
      <c r="AK4252"/>
      <c r="AL4252"/>
      <c r="AM4252"/>
      <c r="AN4252"/>
      <c r="AO4252"/>
      <c r="AP4252"/>
      <c r="AQ4252"/>
      <c r="AR4252"/>
      <c r="AS4252"/>
      <c r="AT4252"/>
      <c r="AU4252"/>
      <c r="AV4252"/>
      <c r="AW4252"/>
      <c r="AX4252" t="inlineStr">
        <is>
          <t>Mortality</t>
        </is>
      </c>
      <c r="AY4252" t="inlineStr">
        <is>
          <t>Mortality</t>
        </is>
      </c>
      <c r="AZ4252" t="inlineStr">
        <is>
          <t>LC50</t>
        </is>
      </c>
      <c r="BA4252"/>
      <c r="BB4252" t="n">
        <v>4.0</v>
      </c>
      <c r="BC4252"/>
      <c r="BD4252"/>
      <c r="BE4252"/>
      <c r="BF4252"/>
      <c r="BG4252" t="inlineStr">
        <is>
          <t>Day(s)</t>
        </is>
      </c>
      <c r="BH4252" t="inlineStr">
        <is>
          <t>Wettable Powder or Water Dispersible Powder</t>
        </is>
      </c>
      <c r="BI4252" t="inlineStr">
        <is>
          <t>DTXSID1023990</t>
        </is>
      </c>
      <c r="BJ4252"/>
      <c r="BK4252"/>
      <c r="BL4252"/>
      <c r="BM4252"/>
      <c r="BN4252"/>
      <c r="BO4252"/>
      <c r="BP4252"/>
      <c r="BQ4252"/>
      <c r="BR4252"/>
      <c r="BS4252"/>
      <c r="BT4252" t="inlineStr">
        <is>
          <t>--</t>
        </is>
      </c>
      <c r="BU4252"/>
      <c r="BV4252"/>
      <c r="BW4252"/>
      <c r="BX4252"/>
      <c r="BY4252"/>
      <c r="BZ4252"/>
      <c r="CA4252"/>
      <c r="CB4252"/>
      <c r="CC4252"/>
      <c r="CD4252"/>
      <c r="CE4252"/>
      <c r="CF4252"/>
      <c r="CG4252"/>
      <c r="CH4252"/>
      <c r="CI4252"/>
      <c r="CJ4252"/>
      <c r="CK4252" t="inlineStr">
        <is>
          <t>Mayer,F.L.,Jr., and M.R. Ellersieck</t>
        </is>
      </c>
      <c r="CL4252" t="n">
        <v>6797.0</v>
      </c>
      <c r="CM4252" t="inlineStr">
        <is>
          <t>Manual of Acute Toxicity: Interpretation and Data Base for 410 Chemicals and 66 Species of Freshwater Animals</t>
        </is>
      </c>
      <c r="CN4252" t="inlineStr">
        <is>
          <t>USDI Fish and Wildlife Service, Publication No.160, Washington, DC:505 p.</t>
        </is>
      </c>
      <c r="CO4252" t="n">
        <v>1986.0</v>
      </c>
      <c r="CP4252" t="inlineStr">
        <is>
          <t>Mayer,F.L.,Jr., and M.R. Ellersieck (1986). Manual of Acute Toxicity: Interpretation and Data Base for 410 Chemicals and 66 Species of Freshwater Animals. USDI Fish and Wildlife Service, Publication No.160, Washington, DC, 505 p. ECOREF#:6797</t>
        </is>
      </c>
    </row>
    <row r="4253">
      <c r="A4253" t="n">
        <v>2.1725462E7</v>
      </c>
      <c r="B4253" t="inlineStr">
        <is>
          <t>2-[[4-Chloro-6-(ethylamino)-1,3,5-triazin-2-yl]amino]-2-methylpropanenitrile</t>
        </is>
      </c>
      <c r="C4253"/>
      <c r="D4253" t="inlineStr">
        <is>
          <t>Not reported</t>
        </is>
      </c>
      <c r="E4253" t="inlineStr">
        <is>
          <t>Not coded</t>
        </is>
      </c>
      <c r="F4253"/>
      <c r="G4253" t="n">
        <v>100.0</v>
      </c>
      <c r="H4253"/>
      <c r="I4253"/>
      <c r="J4253"/>
      <c r="K4253"/>
      <c r="L4253" t="inlineStr">
        <is>
          <t>Pimephales promelas</t>
        </is>
      </c>
      <c r="M4253" t="inlineStr">
        <is>
          <t>Fathead Minnow</t>
        </is>
      </c>
      <c r="N4253"/>
      <c r="O4253"/>
      <c r="P4253"/>
      <c r="Q4253"/>
      <c r="R4253"/>
      <c r="S4253"/>
      <c r="T4253"/>
      <c r="U4253"/>
      <c r="V4253" t="inlineStr">
        <is>
          <t>Static</t>
        </is>
      </c>
      <c r="W4253" t="inlineStr">
        <is>
          <t>Fresh water</t>
        </is>
      </c>
      <c r="X4253" t="inlineStr">
        <is>
          <t>Lab</t>
        </is>
      </c>
      <c r="Y4253"/>
      <c r="Z4253" t="inlineStr">
        <is>
          <t>Active ingredient</t>
        </is>
      </c>
      <c r="AA4253"/>
      <c r="AB4253" t="n">
        <v>16.3</v>
      </c>
      <c r="AC4253"/>
      <c r="AD4253" t="n">
        <v>14.2</v>
      </c>
      <c r="AE4253"/>
      <c r="AF4253" t="n">
        <v>18.0</v>
      </c>
      <c r="AG4253" t="inlineStr">
        <is>
          <t>AI mg/L</t>
        </is>
      </c>
      <c r="AH4253"/>
      <c r="AI4253"/>
      <c r="AJ4253"/>
      <c r="AK4253"/>
      <c r="AL4253"/>
      <c r="AM4253"/>
      <c r="AN4253"/>
      <c r="AO4253"/>
      <c r="AP4253"/>
      <c r="AQ4253"/>
      <c r="AR4253"/>
      <c r="AS4253"/>
      <c r="AT4253"/>
      <c r="AU4253"/>
      <c r="AV4253"/>
      <c r="AW4253"/>
      <c r="AX4253" t="inlineStr">
        <is>
          <t>Mortality</t>
        </is>
      </c>
      <c r="AY4253" t="inlineStr">
        <is>
          <t>Mortality</t>
        </is>
      </c>
      <c r="AZ4253" t="inlineStr">
        <is>
          <t>LC50</t>
        </is>
      </c>
      <c r="BA4253"/>
      <c r="BB4253" t="n">
        <v>4.0</v>
      </c>
      <c r="BC4253"/>
      <c r="BD4253"/>
      <c r="BE4253"/>
      <c r="BF4253"/>
      <c r="BG4253" t="inlineStr">
        <is>
          <t>Day(s)</t>
        </is>
      </c>
      <c r="BH4253" t="inlineStr">
        <is>
          <t>Pure</t>
        </is>
      </c>
      <c r="BI4253" t="inlineStr">
        <is>
          <t>DTXSID1023990</t>
        </is>
      </c>
      <c r="BJ4253"/>
      <c r="BK4253"/>
      <c r="BL4253"/>
      <c r="BM4253"/>
      <c r="BN4253"/>
      <c r="BO4253"/>
      <c r="BP4253"/>
      <c r="BQ4253"/>
      <c r="BR4253"/>
      <c r="BS4253"/>
      <c r="BT4253" t="inlineStr">
        <is>
          <t>--</t>
        </is>
      </c>
      <c r="BU4253"/>
      <c r="BV4253"/>
      <c r="BW4253"/>
      <c r="BX4253"/>
      <c r="BY4253"/>
      <c r="BZ4253"/>
      <c r="CA4253"/>
      <c r="CB4253"/>
      <c r="CC4253"/>
      <c r="CD4253"/>
      <c r="CE4253"/>
      <c r="CF4253"/>
      <c r="CG4253"/>
      <c r="CH4253"/>
      <c r="CI4253"/>
      <c r="CJ4253"/>
      <c r="CK4253" t="inlineStr">
        <is>
          <t>Mayer,F.L.,Jr., and M.R. Ellersieck</t>
        </is>
      </c>
      <c r="CL4253" t="n">
        <v>6797.0</v>
      </c>
      <c r="CM4253" t="inlineStr">
        <is>
          <t>Manual of Acute Toxicity: Interpretation and Data Base for 410 Chemicals and 66 Species of Freshwater Animals</t>
        </is>
      </c>
      <c r="CN4253" t="inlineStr">
        <is>
          <t>USDI Fish and Wildlife Service, Publication No.160, Washington, DC:505 p.</t>
        </is>
      </c>
      <c r="CO4253" t="n">
        <v>1986.0</v>
      </c>
      <c r="CP4253" t="inlineStr">
        <is>
          <t>Mayer,F.L.,Jr., and M.R. Ellersieck (1986). Manual of Acute Toxicity: Interpretation and Data Base for 410 Chemicals and 66 Species of Freshwater Animals. USDI Fish and Wildlife Service, Publication No.160, Washington, DC, 505 p. ECOREF#:6797</t>
        </is>
      </c>
    </row>
    <row r="4254">
      <c r="A4254" t="n">
        <v>2.1725462E7</v>
      </c>
      <c r="B4254" t="inlineStr">
        <is>
          <t>2-[[4-Chloro-6-(ethylamino)-1,3,5-triazin-2-yl]amino]-2-methylpropanenitrile</t>
        </is>
      </c>
      <c r="C4254"/>
      <c r="D4254" t="inlineStr">
        <is>
          <t>Not reported</t>
        </is>
      </c>
      <c r="E4254" t="inlineStr">
        <is>
          <t>Not coded</t>
        </is>
      </c>
      <c r="F4254"/>
      <c r="G4254" t="n">
        <v>80.0</v>
      </c>
      <c r="H4254"/>
      <c r="I4254"/>
      <c r="J4254"/>
      <c r="K4254"/>
      <c r="L4254" t="inlineStr">
        <is>
          <t>Pimephales promelas</t>
        </is>
      </c>
      <c r="M4254" t="inlineStr">
        <is>
          <t>Fathead Minnow</t>
        </is>
      </c>
      <c r="N4254"/>
      <c r="O4254"/>
      <c r="P4254"/>
      <c r="Q4254"/>
      <c r="R4254"/>
      <c r="S4254"/>
      <c r="T4254"/>
      <c r="U4254"/>
      <c r="V4254" t="inlineStr">
        <is>
          <t>Static</t>
        </is>
      </c>
      <c r="W4254" t="inlineStr">
        <is>
          <t>Fresh water</t>
        </is>
      </c>
      <c r="X4254" t="inlineStr">
        <is>
          <t>Lab</t>
        </is>
      </c>
      <c r="Y4254"/>
      <c r="Z4254" t="inlineStr">
        <is>
          <t>Active ingredient</t>
        </is>
      </c>
      <c r="AA4254"/>
      <c r="AB4254" t="n">
        <v>21.3</v>
      </c>
      <c r="AC4254"/>
      <c r="AD4254" t="n">
        <v>16.5</v>
      </c>
      <c r="AE4254"/>
      <c r="AF4254" t="n">
        <v>27.4</v>
      </c>
      <c r="AG4254" t="inlineStr">
        <is>
          <t>AI mg/L</t>
        </is>
      </c>
      <c r="AH4254"/>
      <c r="AI4254"/>
      <c r="AJ4254"/>
      <c r="AK4254"/>
      <c r="AL4254"/>
      <c r="AM4254"/>
      <c r="AN4254"/>
      <c r="AO4254"/>
      <c r="AP4254"/>
      <c r="AQ4254"/>
      <c r="AR4254"/>
      <c r="AS4254"/>
      <c r="AT4254"/>
      <c r="AU4254"/>
      <c r="AV4254"/>
      <c r="AW4254"/>
      <c r="AX4254" t="inlineStr">
        <is>
          <t>Mortality</t>
        </is>
      </c>
      <c r="AY4254" t="inlineStr">
        <is>
          <t>Mortality</t>
        </is>
      </c>
      <c r="AZ4254" t="inlineStr">
        <is>
          <t>LC50</t>
        </is>
      </c>
      <c r="BA4254"/>
      <c r="BB4254" t="n">
        <v>4.0</v>
      </c>
      <c r="BC4254"/>
      <c r="BD4254"/>
      <c r="BE4254"/>
      <c r="BF4254"/>
      <c r="BG4254" t="inlineStr">
        <is>
          <t>Day(s)</t>
        </is>
      </c>
      <c r="BH4254" t="inlineStr">
        <is>
          <t>Wettable Powder or Water Dispersible Powder</t>
        </is>
      </c>
      <c r="BI4254" t="inlineStr">
        <is>
          <t>DTXSID1023990</t>
        </is>
      </c>
      <c r="BJ4254"/>
      <c r="BK4254"/>
      <c r="BL4254"/>
      <c r="BM4254"/>
      <c r="BN4254"/>
      <c r="BO4254"/>
      <c r="BP4254"/>
      <c r="BQ4254"/>
      <c r="BR4254"/>
      <c r="BS4254"/>
      <c r="BT4254" t="inlineStr">
        <is>
          <t>--</t>
        </is>
      </c>
      <c r="BU4254"/>
      <c r="BV4254"/>
      <c r="BW4254"/>
      <c r="BX4254"/>
      <c r="BY4254"/>
      <c r="BZ4254"/>
      <c r="CA4254"/>
      <c r="CB4254"/>
      <c r="CC4254"/>
      <c r="CD4254"/>
      <c r="CE4254"/>
      <c r="CF4254"/>
      <c r="CG4254"/>
      <c r="CH4254"/>
      <c r="CI4254"/>
      <c r="CJ4254"/>
      <c r="CK4254" t="inlineStr">
        <is>
          <t>Mayer,F.L.,Jr., and M.R. Ellersieck</t>
        </is>
      </c>
      <c r="CL4254" t="n">
        <v>6797.0</v>
      </c>
      <c r="CM4254" t="inlineStr">
        <is>
          <t>Manual of Acute Toxicity: Interpretation and Data Base for 410 Chemicals and 66 Species of Freshwater Animals</t>
        </is>
      </c>
      <c r="CN4254" t="inlineStr">
        <is>
          <t>USDI Fish and Wildlife Service, Publication No.160, Washington, DC:505 p.</t>
        </is>
      </c>
      <c r="CO4254" t="n">
        <v>1986.0</v>
      </c>
      <c r="CP4254" t="inlineStr">
        <is>
          <t>Mayer,F.L.,Jr., and M.R. Ellersieck (1986). Manual of Acute Toxicity: Interpretation and Data Base for 410 Chemicals and 66 Species of Freshwater Animals. USDI Fish and Wildlife Service, Publication No.160, Washington, DC, 505 p. ECOREF#:6797</t>
        </is>
      </c>
    </row>
    <row r="4255">
      <c r="A4255" t="n">
        <v>2.2037974E7</v>
      </c>
      <c r="B4255" t="inlineStr">
        <is>
          <t>1,1'-[1,2-Ethanediylbis(thio)]bispropane</t>
        </is>
      </c>
      <c r="C4255"/>
      <c r="D4255" t="inlineStr">
        <is>
          <t>Measured</t>
        </is>
      </c>
      <c r="E4255" t="inlineStr">
        <is>
          <t>Not reported</t>
        </is>
      </c>
      <c r="F4255"/>
      <c r="G4255"/>
      <c r="H4255"/>
      <c r="I4255"/>
      <c r="J4255"/>
      <c r="K4255"/>
      <c r="L4255" t="inlineStr">
        <is>
          <t>Pimephales promelas</t>
        </is>
      </c>
      <c r="M4255" t="inlineStr">
        <is>
          <t>Fathead Minnow</t>
        </is>
      </c>
      <c r="N4255"/>
      <c r="O4255"/>
      <c r="P4255" t="n">
        <v>32.0</v>
      </c>
      <c r="Q4255"/>
      <c r="R4255"/>
      <c r="S4255"/>
      <c r="T4255"/>
      <c r="U4255" t="inlineStr">
        <is>
          <t>Day(s)</t>
        </is>
      </c>
      <c r="V4255" t="inlineStr">
        <is>
          <t>Flow-through</t>
        </is>
      </c>
      <c r="W4255" t="inlineStr">
        <is>
          <t>Fresh water</t>
        </is>
      </c>
      <c r="X4255" t="inlineStr">
        <is>
          <t>Lab</t>
        </is>
      </c>
      <c r="Y4255" t="n">
        <v>6.0</v>
      </c>
      <c r="Z4255" t="inlineStr">
        <is>
          <t>Active ingredient</t>
        </is>
      </c>
      <c r="AA4255"/>
      <c r="AB4255" t="n">
        <v>7.52</v>
      </c>
      <c r="AC4255"/>
      <c r="AD4255" t="n">
        <v>6.48</v>
      </c>
      <c r="AE4255"/>
      <c r="AF4255" t="n">
        <v>8.72</v>
      </c>
      <c r="AG4255" t="inlineStr">
        <is>
          <t>AI mg/L</t>
        </is>
      </c>
      <c r="AH4255"/>
      <c r="AI4255"/>
      <c r="AJ4255"/>
      <c r="AK4255"/>
      <c r="AL4255"/>
      <c r="AM4255"/>
      <c r="AN4255"/>
      <c r="AO4255"/>
      <c r="AP4255"/>
      <c r="AQ4255"/>
      <c r="AR4255"/>
      <c r="AS4255"/>
      <c r="AT4255"/>
      <c r="AU4255"/>
      <c r="AV4255"/>
      <c r="AW4255"/>
      <c r="AX4255" t="inlineStr">
        <is>
          <t>Mortality</t>
        </is>
      </c>
      <c r="AY4255" t="inlineStr">
        <is>
          <t>Mortality</t>
        </is>
      </c>
      <c r="AZ4255" t="inlineStr">
        <is>
          <t>LC50</t>
        </is>
      </c>
      <c r="BA4255"/>
      <c r="BB4255" t="n">
        <v>4.0</v>
      </c>
      <c r="BC4255"/>
      <c r="BD4255"/>
      <c r="BE4255"/>
      <c r="BF4255"/>
      <c r="BG4255" t="inlineStr">
        <is>
          <t>Day(s)</t>
        </is>
      </c>
      <c r="BH4255"/>
      <c r="BI4255" t="inlineStr">
        <is>
          <t>DTXSID8021698</t>
        </is>
      </c>
      <c r="BJ4255"/>
      <c r="BK4255"/>
      <c r="BL4255" t="inlineStr">
        <is>
          <t>Acute</t>
        </is>
      </c>
      <c r="BM4255"/>
      <c r="BN4255"/>
      <c r="BO4255"/>
      <c r="BP4255"/>
      <c r="BQ4255"/>
      <c r="BR4255"/>
      <c r="BS4255"/>
      <c r="BT4255" t="inlineStr">
        <is>
          <t>--</t>
        </is>
      </c>
      <c r="BU4255"/>
      <c r="BV4255"/>
      <c r="BW4255"/>
      <c r="BX4255"/>
      <c r="BY4255"/>
      <c r="BZ4255"/>
      <c r="CA4255"/>
      <c r="CB4255"/>
      <c r="CC4255"/>
      <c r="CD4255"/>
      <c r="CE4255"/>
      <c r="CF4255"/>
      <c r="CG4255"/>
      <c r="CH4255"/>
      <c r="CI4255"/>
      <c r="CJ4255" t="inlineStr">
        <is>
          <t xml:space="preserve">SOURCE/US EPA ENVIRONMENTAL RESEARCH LABORATORY DULUTH AND THE UNIVERSITY OF WISCONSIN SUPERIOR//MEDIA/FILTERED LAKE SUPERIOR WATER OR DECHLORINATED CITY OF SUPERIOR WISCONSIN WATER//   </t>
        </is>
      </c>
      <c r="CK4255" t="inlineStr">
        <is>
          <t>Geiger,D.L., C.E. Northcott, D.J. Call, and L.T. Brooke</t>
        </is>
      </c>
      <c r="CL4255" t="n">
        <v>12447.0</v>
      </c>
      <c r="CM4255" t="inlineStr">
        <is>
          <t>Acute Toxicities of Organic Chemicals to Fathead Minnows (Pimephales promelas), Volume II</t>
        </is>
      </c>
      <c r="CN4255" t="inlineStr">
        <is>
          <t>Center for Lake Superior Environmental Studies, University of Wisconsin, Superior, WI:326 p.</t>
        </is>
      </c>
      <c r="CO4255" t="n">
        <v>1985.0</v>
      </c>
      <c r="CP4255" t="inlineStr">
        <is>
          <t>Geiger,D.L., C.E. Northcott, D.J. Call, and L.T. Brooke (1985). Acute Toxicities of Organic Chemicals to Fathead Minnows (Pimephales promelas), Volume II. Center for Lake Superior Environmental Studies, University of Wisconsin, Superior, WI, 326 p. ECOREF#:12447</t>
        </is>
      </c>
    </row>
    <row r="4256">
      <c r="A4256" t="n">
        <v>2.2104627E7</v>
      </c>
      <c r="B4256" t="inlineStr">
        <is>
          <t>4-(Dimethylamino)-3-methyl-2-butanone</t>
        </is>
      </c>
      <c r="C4256"/>
      <c r="D4256" t="inlineStr">
        <is>
          <t>Measured</t>
        </is>
      </c>
      <c r="E4256" t="inlineStr">
        <is>
          <t>Not coded</t>
        </is>
      </c>
      <c r="F4256"/>
      <c r="G4256" t="n">
        <v>95.0</v>
      </c>
      <c r="H4256"/>
      <c r="I4256"/>
      <c r="J4256"/>
      <c r="K4256"/>
      <c r="L4256" t="inlineStr">
        <is>
          <t>Pimephales promelas</t>
        </is>
      </c>
      <c r="M4256" t="inlineStr">
        <is>
          <t>Fathead Minnow</t>
        </is>
      </c>
      <c r="N4256"/>
      <c r="O4256"/>
      <c r="P4256" t="n">
        <v>31.0</v>
      </c>
      <c r="Q4256"/>
      <c r="R4256"/>
      <c r="S4256"/>
      <c r="T4256"/>
      <c r="U4256" t="inlineStr">
        <is>
          <t>Day(s)</t>
        </is>
      </c>
      <c r="V4256" t="inlineStr">
        <is>
          <t>Flow-through</t>
        </is>
      </c>
      <c r="W4256" t="inlineStr">
        <is>
          <t>Fresh water</t>
        </is>
      </c>
      <c r="X4256" t="inlineStr">
        <is>
          <t>Lab</t>
        </is>
      </c>
      <c r="Y4256"/>
      <c r="Z4256" t="inlineStr">
        <is>
          <t>Active ingredient</t>
        </is>
      </c>
      <c r="AA4256"/>
      <c r="AB4256" t="n">
        <v>8.5</v>
      </c>
      <c r="AC4256"/>
      <c r="AD4256" t="n">
        <v>8.2</v>
      </c>
      <c r="AE4256"/>
      <c r="AF4256" t="n">
        <v>8.8</v>
      </c>
      <c r="AG4256" t="inlineStr">
        <is>
          <t>AI mg/L</t>
        </is>
      </c>
      <c r="AH4256"/>
      <c r="AI4256"/>
      <c r="AJ4256"/>
      <c r="AK4256"/>
      <c r="AL4256"/>
      <c r="AM4256"/>
      <c r="AN4256"/>
      <c r="AO4256"/>
      <c r="AP4256"/>
      <c r="AQ4256"/>
      <c r="AR4256"/>
      <c r="AS4256"/>
      <c r="AT4256"/>
      <c r="AU4256"/>
      <c r="AV4256"/>
      <c r="AW4256"/>
      <c r="AX4256" t="inlineStr">
        <is>
          <t>Mortality</t>
        </is>
      </c>
      <c r="AY4256" t="inlineStr">
        <is>
          <t>Mortality</t>
        </is>
      </c>
      <c r="AZ4256" t="inlineStr">
        <is>
          <t>LC50</t>
        </is>
      </c>
      <c r="BA4256"/>
      <c r="BB4256" t="n">
        <v>4.0</v>
      </c>
      <c r="BC4256"/>
      <c r="BD4256"/>
      <c r="BE4256"/>
      <c r="BF4256"/>
      <c r="BG4256" t="inlineStr">
        <is>
          <t>Day(s)</t>
        </is>
      </c>
      <c r="BH4256" t="inlineStr">
        <is>
          <t>Pure</t>
        </is>
      </c>
      <c r="BI4256" t="inlineStr">
        <is>
          <t>DTXSID5022275</t>
        </is>
      </c>
      <c r="BJ4256"/>
      <c r="BK4256"/>
      <c r="BL4256"/>
      <c r="BM4256"/>
      <c r="BN4256"/>
      <c r="BO4256"/>
      <c r="BP4256"/>
      <c r="BQ4256"/>
      <c r="BR4256"/>
      <c r="BS4256"/>
      <c r="BT4256" t="inlineStr">
        <is>
          <t>--</t>
        </is>
      </c>
      <c r="BU4256"/>
      <c r="BV4256"/>
      <c r="BW4256"/>
      <c r="BX4256"/>
      <c r="BY4256"/>
      <c r="BZ4256"/>
      <c r="CA4256"/>
      <c r="CB4256"/>
      <c r="CC4256"/>
      <c r="CD4256"/>
      <c r="CE4256"/>
      <c r="CF4256"/>
      <c r="CG4256"/>
      <c r="CH4256"/>
      <c r="CI4256" t="inlineStr">
        <is>
          <t xml:space="preserve"> Affected fish became hypoactive and lost equilibrium priorNR to death. NA </t>
        </is>
      </c>
      <c r="CJ4256" t="inlineStr">
        <is>
          <t xml:space="preserve">   Affected fish became hypoactive and lost equilibrium priorNR to death. NA </t>
        </is>
      </c>
      <c r="CK4256" t="inlineStr">
        <is>
          <t>Brooke,L.T., D.J. Call, D.L. Geiger, and C.E. Northcott</t>
        </is>
      </c>
      <c r="CL4256" t="n">
        <v>12448.0</v>
      </c>
      <c r="CM4256" t="inlineStr">
        <is>
          <t>Acute Toxicities of Organic Chemicals to Fathead Minnows (Pimephales promelas), Vol. 1</t>
        </is>
      </c>
      <c r="CN4256" t="inlineStr">
        <is>
          <t>Center for Lake Superior Environmental Studies, University of Wisconsin-Superior, Superior, WI:414 p.</t>
        </is>
      </c>
      <c r="CO4256" t="n">
        <v>1984.0</v>
      </c>
      <c r="CP4256" t="inlineStr">
        <is>
          <t>Brooke,L.T., D.J. Call, D.L. Geiger, and C.E. Northcott (1984). Acute Toxicities of Organic Chemicals to Fathead Minnows (Pimephales promelas), Vol. 1. Center for Lake Superior Environmental Studies, University of Wisconsin-Superior, Superior, WI, 414 p. ECOREF#:12448</t>
        </is>
      </c>
    </row>
    <row r="4257">
      <c r="A4257" t="n">
        <v>2.2212551E7</v>
      </c>
      <c r="B4257" t="inlineStr">
        <is>
          <t>N-Benzoyl-N-(3,4-dichlorophenyl)-DL-alanine, Ethyl ester</t>
        </is>
      </c>
      <c r="C4257"/>
      <c r="D4257" t="inlineStr">
        <is>
          <t>Unmeasured</t>
        </is>
      </c>
      <c r="E4257" t="inlineStr">
        <is>
          <t>Not coded</t>
        </is>
      </c>
      <c r="F4257"/>
      <c r="G4257" t="n">
        <v>22.0</v>
      </c>
      <c r="H4257"/>
      <c r="I4257"/>
      <c r="J4257"/>
      <c r="K4257"/>
      <c r="L4257" t="inlineStr">
        <is>
          <t>Pimephales promelas</t>
        </is>
      </c>
      <c r="M4257" t="inlineStr">
        <is>
          <t>Fathead Minnow</t>
        </is>
      </c>
      <c r="N4257"/>
      <c r="O4257"/>
      <c r="P4257"/>
      <c r="Q4257"/>
      <c r="R4257"/>
      <c r="S4257"/>
      <c r="T4257"/>
      <c r="U4257"/>
      <c r="V4257" t="inlineStr">
        <is>
          <t>Static</t>
        </is>
      </c>
      <c r="W4257" t="inlineStr">
        <is>
          <t>Fresh water</t>
        </is>
      </c>
      <c r="X4257" t="inlineStr">
        <is>
          <t>Lab</t>
        </is>
      </c>
      <c r="Y4257"/>
      <c r="Z4257" t="inlineStr">
        <is>
          <t>Formulation</t>
        </is>
      </c>
      <c r="AA4257"/>
      <c r="AB4257" t="n">
        <v>0.539</v>
      </c>
      <c r="AC4257"/>
      <c r="AD4257" t="n">
        <v>0.334</v>
      </c>
      <c r="AE4257"/>
      <c r="AF4257" t="n">
        <v>0.869</v>
      </c>
      <c r="AG4257" t="inlineStr">
        <is>
          <t>AI mg/L</t>
        </is>
      </c>
      <c r="AH4257"/>
      <c r="AI4257"/>
      <c r="AJ4257"/>
      <c r="AK4257"/>
      <c r="AL4257"/>
      <c r="AM4257"/>
      <c r="AN4257"/>
      <c r="AO4257"/>
      <c r="AP4257"/>
      <c r="AQ4257"/>
      <c r="AR4257"/>
      <c r="AS4257"/>
      <c r="AT4257"/>
      <c r="AU4257"/>
      <c r="AV4257"/>
      <c r="AW4257"/>
      <c r="AX4257" t="inlineStr">
        <is>
          <t>Mortality</t>
        </is>
      </c>
      <c r="AY4257" t="inlineStr">
        <is>
          <t>Mortality</t>
        </is>
      </c>
      <c r="AZ4257" t="inlineStr">
        <is>
          <t>LC50</t>
        </is>
      </c>
      <c r="BA4257"/>
      <c r="BB4257" t="n">
        <v>4.0</v>
      </c>
      <c r="BC4257"/>
      <c r="BD4257"/>
      <c r="BE4257"/>
      <c r="BF4257"/>
      <c r="BG4257" t="inlineStr">
        <is>
          <t>Day(s)</t>
        </is>
      </c>
      <c r="BH4257" t="inlineStr">
        <is>
          <t>Pure</t>
        </is>
      </c>
      <c r="BI4257" t="inlineStr">
        <is>
          <t>DTXSID7040281</t>
        </is>
      </c>
      <c r="BJ4257"/>
      <c r="BK4257"/>
      <c r="BL4257"/>
      <c r="BM4257"/>
      <c r="BN4257"/>
      <c r="BO4257"/>
      <c r="BP4257"/>
      <c r="BQ4257"/>
      <c r="BR4257"/>
      <c r="BS4257"/>
      <c r="BT4257" t="inlineStr">
        <is>
          <t>--</t>
        </is>
      </c>
      <c r="BU4257"/>
      <c r="BV4257"/>
      <c r="BW4257"/>
      <c r="BX4257"/>
      <c r="BY4257"/>
      <c r="BZ4257"/>
      <c r="CA4257"/>
      <c r="CB4257"/>
      <c r="CC4257"/>
      <c r="CD4257"/>
      <c r="CE4257"/>
      <c r="CF4257"/>
      <c r="CG4257"/>
      <c r="CH4257"/>
      <c r="CI4257"/>
      <c r="CJ4257"/>
      <c r="CK4257" t="inlineStr">
        <is>
          <t>Schoettger,R.A.</t>
        </is>
      </c>
      <c r="CL4257" t="n">
        <v>6615.0</v>
      </c>
      <c r="CM4257" t="inlineStr">
        <is>
          <t>Fish-Pesticide Research Laboratory</t>
        </is>
      </c>
      <c r="CN4257" t="inlineStr">
        <is>
          <t>In: Prog. in Sport Fish. Res., U.S. Dep. Interior, Bur. Sport Fish. and Wildl. Res., Publ. No.106:2-40</t>
        </is>
      </c>
      <c r="CO4257" t="n">
        <v>1970.0</v>
      </c>
      <c r="CP4257" t="inlineStr">
        <is>
          <t>Schoettger,R.A. (1970). Fish-Pesticide Research Laboratory. In: Prog. in Sport Fish. Res., U.S. Dep. Interior, Bur. Sport Fish. and Wildl. Res., Publ. No.106, 2-40. ECOREF#:6615</t>
        </is>
      </c>
    </row>
    <row r="4258">
      <c r="A4258" t="n">
        <v>2.2212551E7</v>
      </c>
      <c r="B4258" t="inlineStr">
        <is>
          <t>N-Benzoyl-N-(3,4-dichlorophenyl)-DL-alanine, Ethyl ester</t>
        </is>
      </c>
      <c r="C4258"/>
      <c r="D4258" t="inlineStr">
        <is>
          <t>Unmeasured</t>
        </is>
      </c>
      <c r="E4258" t="inlineStr">
        <is>
          <t>Not coded</t>
        </is>
      </c>
      <c r="F4258"/>
      <c r="G4258" t="n">
        <v>18.0</v>
      </c>
      <c r="H4258"/>
      <c r="I4258"/>
      <c r="J4258"/>
      <c r="K4258"/>
      <c r="L4258" t="inlineStr">
        <is>
          <t>Pimephales promelas</t>
        </is>
      </c>
      <c r="M4258" t="inlineStr">
        <is>
          <t>Fathead Minnow</t>
        </is>
      </c>
      <c r="N4258"/>
      <c r="O4258"/>
      <c r="P4258"/>
      <c r="Q4258"/>
      <c r="R4258"/>
      <c r="S4258"/>
      <c r="T4258"/>
      <c r="U4258"/>
      <c r="V4258" t="inlineStr">
        <is>
          <t>Static</t>
        </is>
      </c>
      <c r="W4258" t="inlineStr">
        <is>
          <t>Fresh water</t>
        </is>
      </c>
      <c r="X4258" t="inlineStr">
        <is>
          <t>Lab</t>
        </is>
      </c>
      <c r="Y4258"/>
      <c r="Z4258" t="inlineStr">
        <is>
          <t>Formulation</t>
        </is>
      </c>
      <c r="AA4258"/>
      <c r="AB4258" t="n">
        <v>0.562</v>
      </c>
      <c r="AC4258"/>
      <c r="AD4258" t="n">
        <v>0.369</v>
      </c>
      <c r="AE4258"/>
      <c r="AF4258" t="n">
        <v>0.865</v>
      </c>
      <c r="AG4258" t="inlineStr">
        <is>
          <t>AI mg/L</t>
        </is>
      </c>
      <c r="AH4258"/>
      <c r="AI4258"/>
      <c r="AJ4258"/>
      <c r="AK4258"/>
      <c r="AL4258"/>
      <c r="AM4258"/>
      <c r="AN4258"/>
      <c r="AO4258"/>
      <c r="AP4258"/>
      <c r="AQ4258"/>
      <c r="AR4258"/>
      <c r="AS4258"/>
      <c r="AT4258"/>
      <c r="AU4258"/>
      <c r="AV4258"/>
      <c r="AW4258"/>
      <c r="AX4258" t="inlineStr">
        <is>
          <t>Mortality</t>
        </is>
      </c>
      <c r="AY4258" t="inlineStr">
        <is>
          <t>Mortality</t>
        </is>
      </c>
      <c r="AZ4258" t="inlineStr">
        <is>
          <t>LC50</t>
        </is>
      </c>
      <c r="BA4258"/>
      <c r="BB4258" t="n">
        <v>4.0</v>
      </c>
      <c r="BC4258"/>
      <c r="BD4258"/>
      <c r="BE4258"/>
      <c r="BF4258"/>
      <c r="BG4258" t="inlineStr">
        <is>
          <t>Day(s)</t>
        </is>
      </c>
      <c r="BH4258" t="inlineStr">
        <is>
          <t>Pure</t>
        </is>
      </c>
      <c r="BI4258" t="inlineStr">
        <is>
          <t>DTXSID7040281</t>
        </is>
      </c>
      <c r="BJ4258"/>
      <c r="BK4258"/>
      <c r="BL4258"/>
      <c r="BM4258"/>
      <c r="BN4258"/>
      <c r="BO4258"/>
      <c r="BP4258"/>
      <c r="BQ4258"/>
      <c r="BR4258"/>
      <c r="BS4258"/>
      <c r="BT4258" t="inlineStr">
        <is>
          <t>--</t>
        </is>
      </c>
      <c r="BU4258"/>
      <c r="BV4258"/>
      <c r="BW4258"/>
      <c r="BX4258"/>
      <c r="BY4258"/>
      <c r="BZ4258"/>
      <c r="CA4258"/>
      <c r="CB4258"/>
      <c r="CC4258"/>
      <c r="CD4258"/>
      <c r="CE4258"/>
      <c r="CF4258"/>
      <c r="CG4258"/>
      <c r="CH4258"/>
      <c r="CI4258"/>
      <c r="CJ4258"/>
      <c r="CK4258" t="inlineStr">
        <is>
          <t>Schoettger,R.A.</t>
        </is>
      </c>
      <c r="CL4258" t="n">
        <v>6615.0</v>
      </c>
      <c r="CM4258" t="inlineStr">
        <is>
          <t>Fish-Pesticide Research Laboratory</t>
        </is>
      </c>
      <c r="CN4258" t="inlineStr">
        <is>
          <t>In: Prog. in Sport Fish. Res., U.S. Dep. Interior, Bur. Sport Fish. and Wildl. Res., Publ. No.106:2-40</t>
        </is>
      </c>
      <c r="CO4258" t="n">
        <v>1970.0</v>
      </c>
      <c r="CP4258" t="inlineStr">
        <is>
          <t>Schoettger,R.A. (1970). Fish-Pesticide Research Laboratory. In: Prog. in Sport Fish. Res., U.S. Dep. Interior, Bur. Sport Fish. and Wildl. Res., Publ. No.106, 2-40. ECOREF#:6615</t>
        </is>
      </c>
    </row>
    <row r="4259">
      <c r="A4259" t="n">
        <v>2.2212551E7</v>
      </c>
      <c r="B4259" t="inlineStr">
        <is>
          <t>N-Benzoyl-N-(3,4-dichlorophenyl)-DL-alanine, Ethyl ester</t>
        </is>
      </c>
      <c r="C4259"/>
      <c r="D4259" t="inlineStr">
        <is>
          <t>Unmeasured</t>
        </is>
      </c>
      <c r="E4259" t="inlineStr">
        <is>
          <t>Not coded</t>
        </is>
      </c>
      <c r="F4259"/>
      <c r="G4259" t="n">
        <v>100.0</v>
      </c>
      <c r="H4259"/>
      <c r="I4259"/>
      <c r="J4259"/>
      <c r="K4259"/>
      <c r="L4259" t="inlineStr">
        <is>
          <t>Pimephales promelas</t>
        </is>
      </c>
      <c r="M4259" t="inlineStr">
        <is>
          <t>Fathead Minnow</t>
        </is>
      </c>
      <c r="N4259"/>
      <c r="O4259"/>
      <c r="P4259"/>
      <c r="Q4259"/>
      <c r="R4259"/>
      <c r="S4259"/>
      <c r="T4259"/>
      <c r="U4259"/>
      <c r="V4259" t="inlineStr">
        <is>
          <t>Static</t>
        </is>
      </c>
      <c r="W4259" t="inlineStr">
        <is>
          <t>Fresh water</t>
        </is>
      </c>
      <c r="X4259" t="inlineStr">
        <is>
          <t>Lab</t>
        </is>
      </c>
      <c r="Y4259"/>
      <c r="Z4259" t="inlineStr">
        <is>
          <t>Active ingredient</t>
        </is>
      </c>
      <c r="AA4259"/>
      <c r="AB4259" t="n">
        <v>0.957</v>
      </c>
      <c r="AC4259"/>
      <c r="AD4259" t="n">
        <v>0.481</v>
      </c>
      <c r="AE4259"/>
      <c r="AF4259" t="n">
        <v>2.0</v>
      </c>
      <c r="AG4259" t="inlineStr">
        <is>
          <t>AI mg/L</t>
        </is>
      </c>
      <c r="AH4259"/>
      <c r="AI4259"/>
      <c r="AJ4259"/>
      <c r="AK4259"/>
      <c r="AL4259"/>
      <c r="AM4259"/>
      <c r="AN4259"/>
      <c r="AO4259"/>
      <c r="AP4259"/>
      <c r="AQ4259"/>
      <c r="AR4259"/>
      <c r="AS4259"/>
      <c r="AT4259"/>
      <c r="AU4259"/>
      <c r="AV4259"/>
      <c r="AW4259"/>
      <c r="AX4259" t="inlineStr">
        <is>
          <t>Mortality</t>
        </is>
      </c>
      <c r="AY4259" t="inlineStr">
        <is>
          <t>Mortality</t>
        </is>
      </c>
      <c r="AZ4259" t="inlineStr">
        <is>
          <t>LC50</t>
        </is>
      </c>
      <c r="BA4259"/>
      <c r="BB4259" t="n">
        <v>4.0</v>
      </c>
      <c r="BC4259"/>
      <c r="BD4259"/>
      <c r="BE4259"/>
      <c r="BF4259"/>
      <c r="BG4259" t="inlineStr">
        <is>
          <t>Day(s)</t>
        </is>
      </c>
      <c r="BH4259" t="inlineStr">
        <is>
          <t>Pure</t>
        </is>
      </c>
      <c r="BI4259" t="inlineStr">
        <is>
          <t>DTXSID7040281</t>
        </is>
      </c>
      <c r="BJ4259"/>
      <c r="BK4259"/>
      <c r="BL4259"/>
      <c r="BM4259"/>
      <c r="BN4259"/>
      <c r="BO4259"/>
      <c r="BP4259"/>
      <c r="BQ4259"/>
      <c r="BR4259"/>
      <c r="BS4259"/>
      <c r="BT4259" t="inlineStr">
        <is>
          <t>--</t>
        </is>
      </c>
      <c r="BU4259"/>
      <c r="BV4259"/>
      <c r="BW4259"/>
      <c r="BX4259"/>
      <c r="BY4259"/>
      <c r="BZ4259"/>
      <c r="CA4259"/>
      <c r="CB4259"/>
      <c r="CC4259"/>
      <c r="CD4259"/>
      <c r="CE4259"/>
      <c r="CF4259"/>
      <c r="CG4259"/>
      <c r="CH4259"/>
      <c r="CI4259"/>
      <c r="CJ4259"/>
      <c r="CK4259" t="inlineStr">
        <is>
          <t>Schoettger,R.A.</t>
        </is>
      </c>
      <c r="CL4259" t="n">
        <v>6615.0</v>
      </c>
      <c r="CM4259" t="inlineStr">
        <is>
          <t>Fish-Pesticide Research Laboratory</t>
        </is>
      </c>
      <c r="CN4259" t="inlineStr">
        <is>
          <t>In: Prog. in Sport Fish. Res., U.S. Dep. Interior, Bur. Sport Fish. and Wildl. Res., Publ. No.106:2-40</t>
        </is>
      </c>
      <c r="CO4259" t="n">
        <v>1970.0</v>
      </c>
      <c r="CP4259" t="inlineStr">
        <is>
          <t>Schoettger,R.A. (1970). Fish-Pesticide Research Laboratory. In: Prog. in Sport Fish. Res., U.S. Dep. Interior, Bur. Sport Fish. and Wildl. Res., Publ. No.106, 2-40. ECOREF#:6615</t>
        </is>
      </c>
    </row>
    <row r="4260">
      <c r="A4260" t="n">
        <v>2.2431625E7</v>
      </c>
      <c r="B4260" t="inlineStr">
        <is>
          <t>(1R,3R)-3-(Cyclopentylidenemethyl)-2,2-dimethylcyclopropanecarboxylic acid [5-(phenylmethyl)-3-furanyl]methyl ester</t>
        </is>
      </c>
      <c r="C4260"/>
      <c r="D4260" t="inlineStr">
        <is>
          <t>Not reported</t>
        </is>
      </c>
      <c r="E4260" t="inlineStr">
        <is>
          <t>Not coded</t>
        </is>
      </c>
      <c r="F4260"/>
      <c r="G4260" t="n">
        <v>96.0</v>
      </c>
      <c r="H4260"/>
      <c r="I4260"/>
      <c r="J4260"/>
      <c r="K4260"/>
      <c r="L4260" t="inlineStr">
        <is>
          <t>Pimephales promelas</t>
        </is>
      </c>
      <c r="M4260" t="inlineStr">
        <is>
          <t>Fathead Minnow</t>
        </is>
      </c>
      <c r="N4260"/>
      <c r="O4260"/>
      <c r="P4260"/>
      <c r="Q4260"/>
      <c r="R4260"/>
      <c r="S4260"/>
      <c r="T4260"/>
      <c r="U4260"/>
      <c r="V4260" t="inlineStr">
        <is>
          <t>Static</t>
        </is>
      </c>
      <c r="W4260" t="inlineStr">
        <is>
          <t>Fresh water</t>
        </is>
      </c>
      <c r="X4260" t="inlineStr">
        <is>
          <t>Lab</t>
        </is>
      </c>
      <c r="Y4260"/>
      <c r="Z4260" t="inlineStr">
        <is>
          <t>Active ingredient</t>
        </is>
      </c>
      <c r="AA4260"/>
      <c r="AB4260" t="n">
        <v>8.0E-4</v>
      </c>
      <c r="AC4260"/>
      <c r="AD4260" t="n">
        <v>7.0E-4</v>
      </c>
      <c r="AE4260"/>
      <c r="AF4260" t="n">
        <v>0.001</v>
      </c>
      <c r="AG4260" t="inlineStr">
        <is>
          <t>AI mg/L</t>
        </is>
      </c>
      <c r="AH4260"/>
      <c r="AI4260"/>
      <c r="AJ4260"/>
      <c r="AK4260"/>
      <c r="AL4260"/>
      <c r="AM4260"/>
      <c r="AN4260"/>
      <c r="AO4260"/>
      <c r="AP4260"/>
      <c r="AQ4260"/>
      <c r="AR4260"/>
      <c r="AS4260"/>
      <c r="AT4260"/>
      <c r="AU4260"/>
      <c r="AV4260"/>
      <c r="AW4260"/>
      <c r="AX4260" t="inlineStr">
        <is>
          <t>Mortality</t>
        </is>
      </c>
      <c r="AY4260" t="inlineStr">
        <is>
          <t>Mortality</t>
        </is>
      </c>
      <c r="AZ4260" t="inlineStr">
        <is>
          <t>LC50</t>
        </is>
      </c>
      <c r="BA4260"/>
      <c r="BB4260" t="n">
        <v>4.0</v>
      </c>
      <c r="BC4260"/>
      <c r="BD4260"/>
      <c r="BE4260"/>
      <c r="BF4260"/>
      <c r="BG4260" t="inlineStr">
        <is>
          <t>Day(s)</t>
        </is>
      </c>
      <c r="BH4260" t="inlineStr">
        <is>
          <t>Pure</t>
        </is>
      </c>
      <c r="BI4260" t="inlineStr">
        <is>
          <t>DTXSID0040339</t>
        </is>
      </c>
      <c r="BJ4260"/>
      <c r="BK4260"/>
      <c r="BL4260"/>
      <c r="BM4260"/>
      <c r="BN4260"/>
      <c r="BO4260"/>
      <c r="BP4260"/>
      <c r="BQ4260"/>
      <c r="BR4260"/>
      <c r="BS4260"/>
      <c r="BT4260" t="inlineStr">
        <is>
          <t>--</t>
        </is>
      </c>
      <c r="BU4260"/>
      <c r="BV4260"/>
      <c r="BW4260"/>
      <c r="BX4260"/>
      <c r="BY4260"/>
      <c r="BZ4260"/>
      <c r="CA4260"/>
      <c r="CB4260"/>
      <c r="CC4260"/>
      <c r="CD4260"/>
      <c r="CE4260"/>
      <c r="CF4260"/>
      <c r="CG4260"/>
      <c r="CH4260"/>
      <c r="CI4260"/>
      <c r="CJ4260"/>
      <c r="CK4260" t="inlineStr">
        <is>
          <t>Mayer,F.L.,Jr., and M.R. Ellersieck</t>
        </is>
      </c>
      <c r="CL4260" t="n">
        <v>6797.0</v>
      </c>
      <c r="CM4260" t="inlineStr">
        <is>
          <t>Manual of Acute Toxicity: Interpretation and Data Base for 410 Chemicals and 66 Species of Freshwater Animals</t>
        </is>
      </c>
      <c r="CN4260" t="inlineStr">
        <is>
          <t>USDI Fish and Wildlife Service, Publication No.160, Washington, DC:505 p.</t>
        </is>
      </c>
      <c r="CO4260" t="n">
        <v>1986.0</v>
      </c>
      <c r="CP4260" t="inlineStr">
        <is>
          <t>Mayer,F.L.,Jr., and M.R. Ellersieck (1986). Manual of Acute Toxicity: Interpretation and Data Base for 410 Chemicals and 66 Species of Freshwater Animals. USDI Fish and Wildlife Service, Publication No.160, Washington, DC, 505 p. ECOREF#:6797</t>
        </is>
      </c>
    </row>
    <row r="4261">
      <c r="A4261" t="n">
        <v>2.2431625E7</v>
      </c>
      <c r="B4261" t="inlineStr">
        <is>
          <t>(1R,3R)-3-(Cyclopentylidenemethyl)-2,2-dimethylcyclopropanecarboxylic acid [5-(phenylmethyl)-3-furanyl]methyl ester</t>
        </is>
      </c>
      <c r="C4261"/>
      <c r="D4261" t="inlineStr">
        <is>
          <t>Not reported</t>
        </is>
      </c>
      <c r="E4261" t="inlineStr">
        <is>
          <t>Not coded</t>
        </is>
      </c>
      <c r="F4261"/>
      <c r="G4261" t="n">
        <v>96.0</v>
      </c>
      <c r="H4261"/>
      <c r="I4261"/>
      <c r="J4261"/>
      <c r="K4261"/>
      <c r="L4261" t="inlineStr">
        <is>
          <t>Pimephales promelas</t>
        </is>
      </c>
      <c r="M4261" t="inlineStr">
        <is>
          <t>Fathead Minnow</t>
        </is>
      </c>
      <c r="N4261" t="inlineStr">
        <is>
          <t>Fingerling</t>
        </is>
      </c>
      <c r="O4261"/>
      <c r="P4261"/>
      <c r="Q4261"/>
      <c r="R4261"/>
      <c r="S4261"/>
      <c r="T4261"/>
      <c r="U4261"/>
      <c r="V4261" t="inlineStr">
        <is>
          <t>Flow-through</t>
        </is>
      </c>
      <c r="W4261" t="inlineStr">
        <is>
          <t>Fresh water</t>
        </is>
      </c>
      <c r="X4261" t="inlineStr">
        <is>
          <t>Lab</t>
        </is>
      </c>
      <c r="Y4261"/>
      <c r="Z4261" t="inlineStr">
        <is>
          <t>Active ingredient</t>
        </is>
      </c>
      <c r="AA4261"/>
      <c r="AB4261" t="n">
        <v>0.0012</v>
      </c>
      <c r="AC4261"/>
      <c r="AD4261" t="n">
        <v>9.0E-4</v>
      </c>
      <c r="AE4261"/>
      <c r="AF4261" t="n">
        <v>0.0016</v>
      </c>
      <c r="AG4261" t="inlineStr">
        <is>
          <t>AI mg/L</t>
        </is>
      </c>
      <c r="AH4261"/>
      <c r="AI4261"/>
      <c r="AJ4261"/>
      <c r="AK4261"/>
      <c r="AL4261"/>
      <c r="AM4261"/>
      <c r="AN4261"/>
      <c r="AO4261"/>
      <c r="AP4261"/>
      <c r="AQ4261"/>
      <c r="AR4261"/>
      <c r="AS4261"/>
      <c r="AT4261"/>
      <c r="AU4261"/>
      <c r="AV4261"/>
      <c r="AW4261"/>
      <c r="AX4261" t="inlineStr">
        <is>
          <t>Mortality</t>
        </is>
      </c>
      <c r="AY4261" t="inlineStr">
        <is>
          <t>Mortality</t>
        </is>
      </c>
      <c r="AZ4261" t="inlineStr">
        <is>
          <t>LC50</t>
        </is>
      </c>
      <c r="BA4261"/>
      <c r="BB4261" t="n">
        <v>4.0</v>
      </c>
      <c r="BC4261"/>
      <c r="BD4261"/>
      <c r="BE4261"/>
      <c r="BF4261"/>
      <c r="BG4261" t="inlineStr">
        <is>
          <t>Day(s)</t>
        </is>
      </c>
      <c r="BH4261" t="inlineStr">
        <is>
          <t>Pure</t>
        </is>
      </c>
      <c r="BI4261" t="inlineStr">
        <is>
          <t>DTXSID0040339</t>
        </is>
      </c>
      <c r="BJ4261"/>
      <c r="BK4261"/>
      <c r="BL4261"/>
      <c r="BM4261"/>
      <c r="BN4261"/>
      <c r="BO4261"/>
      <c r="BP4261"/>
      <c r="BQ4261"/>
      <c r="BR4261"/>
      <c r="BS4261"/>
      <c r="BT4261" t="inlineStr">
        <is>
          <t>--</t>
        </is>
      </c>
      <c r="BU4261"/>
      <c r="BV4261"/>
      <c r="BW4261"/>
      <c r="BX4261"/>
      <c r="BY4261"/>
      <c r="BZ4261"/>
      <c r="CA4261"/>
      <c r="CB4261"/>
      <c r="CC4261"/>
      <c r="CD4261"/>
      <c r="CE4261"/>
      <c r="CF4261"/>
      <c r="CG4261"/>
      <c r="CH4261"/>
      <c r="CI4261"/>
      <c r="CJ4261"/>
      <c r="CK4261" t="inlineStr">
        <is>
          <t>Mayer,F.L.,Jr., and M.R. Ellersieck</t>
        </is>
      </c>
      <c r="CL4261" t="n">
        <v>6797.0</v>
      </c>
      <c r="CM4261" t="inlineStr">
        <is>
          <t>Manual of Acute Toxicity: Interpretation and Data Base for 410 Chemicals and 66 Species of Freshwater Animals</t>
        </is>
      </c>
      <c r="CN4261" t="inlineStr">
        <is>
          <t>USDI Fish and Wildlife Service, Publication No.160, Washington, DC:505 p.</t>
        </is>
      </c>
      <c r="CO4261" t="n">
        <v>1986.0</v>
      </c>
      <c r="CP4261" t="inlineStr">
        <is>
          <t>Mayer,F.L.,Jr., and M.R. Ellersieck (1986). Manual of Acute Toxicity: Interpretation and Data Base for 410 Chemicals and 66 Species of Freshwater Animals. USDI Fish and Wildlife Service, Publication No.160, Washington, DC, 505 p. ECOREF#:6797</t>
        </is>
      </c>
    </row>
    <row r="4262">
      <c r="A4262" t="n">
        <v>2.2726007E7</v>
      </c>
      <c r="B4262" t="inlineStr">
        <is>
          <t>3-Bromobenzamide</t>
        </is>
      </c>
      <c r="C4262"/>
      <c r="D4262" t="inlineStr">
        <is>
          <t>Measured</t>
        </is>
      </c>
      <c r="E4262" t="inlineStr">
        <is>
          <t>Not reported</t>
        </is>
      </c>
      <c r="F4262" t="inlineStr">
        <is>
          <t>&gt;</t>
        </is>
      </c>
      <c r="G4262" t="n">
        <v>97.5</v>
      </c>
      <c r="H4262"/>
      <c r="I4262"/>
      <c r="J4262"/>
      <c r="K4262"/>
      <c r="L4262" t="inlineStr">
        <is>
          <t>Pimephales promelas</t>
        </is>
      </c>
      <c r="M4262" t="inlineStr">
        <is>
          <t>Fathead Minnow</t>
        </is>
      </c>
      <c r="N4262"/>
      <c r="O4262"/>
      <c r="P4262"/>
      <c r="Q4262"/>
      <c r="R4262" t="n">
        <v>29.0</v>
      </c>
      <c r="S4262"/>
      <c r="T4262" t="n">
        <v>31.0</v>
      </c>
      <c r="U4262" t="inlineStr">
        <is>
          <t>Day(s)</t>
        </is>
      </c>
      <c r="V4262" t="inlineStr">
        <is>
          <t>Flow-through</t>
        </is>
      </c>
      <c r="W4262" t="inlineStr">
        <is>
          <t>Fresh water</t>
        </is>
      </c>
      <c r="X4262" t="inlineStr">
        <is>
          <t>Lab</t>
        </is>
      </c>
      <c r="Y4262" t="n">
        <v>6.0</v>
      </c>
      <c r="Z4262" t="inlineStr">
        <is>
          <t>Active ingredient</t>
        </is>
      </c>
      <c r="AA4262"/>
      <c r="AB4262" t="n">
        <v>92.7</v>
      </c>
      <c r="AC4262"/>
      <c r="AD4262"/>
      <c r="AE4262"/>
      <c r="AF4262"/>
      <c r="AG4262" t="inlineStr">
        <is>
          <t>AI mg/L</t>
        </is>
      </c>
      <c r="AH4262"/>
      <c r="AI4262"/>
      <c r="AJ4262"/>
      <c r="AK4262"/>
      <c r="AL4262"/>
      <c r="AM4262"/>
      <c r="AN4262"/>
      <c r="AO4262"/>
      <c r="AP4262"/>
      <c r="AQ4262"/>
      <c r="AR4262"/>
      <c r="AS4262"/>
      <c r="AT4262"/>
      <c r="AU4262"/>
      <c r="AV4262"/>
      <c r="AW4262"/>
      <c r="AX4262" t="inlineStr">
        <is>
          <t>Mortality</t>
        </is>
      </c>
      <c r="AY4262" t="inlineStr">
        <is>
          <t>Mortality</t>
        </is>
      </c>
      <c r="AZ4262" t="inlineStr">
        <is>
          <t>LC50</t>
        </is>
      </c>
      <c r="BA4262"/>
      <c r="BB4262" t="n">
        <v>4.0</v>
      </c>
      <c r="BC4262"/>
      <c r="BD4262"/>
      <c r="BE4262"/>
      <c r="BF4262"/>
      <c r="BG4262" t="inlineStr">
        <is>
          <t>Day(s)</t>
        </is>
      </c>
      <c r="BH4262"/>
      <c r="BI4262" t="inlineStr">
        <is>
          <t>DTXSID5022277</t>
        </is>
      </c>
      <c r="BJ4262"/>
      <c r="BK4262"/>
      <c r="BL4262" t="inlineStr">
        <is>
          <t>Acute</t>
        </is>
      </c>
      <c r="BM4262"/>
      <c r="BN4262"/>
      <c r="BO4262"/>
      <c r="BP4262"/>
      <c r="BQ4262"/>
      <c r="BR4262"/>
      <c r="BS4262"/>
      <c r="BT4262" t="inlineStr">
        <is>
          <t>--</t>
        </is>
      </c>
      <c r="BU4262"/>
      <c r="BV4262"/>
      <c r="BW4262"/>
      <c r="BX4262"/>
      <c r="BY4262"/>
      <c r="BZ4262"/>
      <c r="CA4262"/>
      <c r="CB4262"/>
      <c r="CC4262"/>
      <c r="CD4262"/>
      <c r="CE4262"/>
      <c r="CF4262"/>
      <c r="CG4262"/>
      <c r="CH4262"/>
      <c r="CI4262"/>
      <c r="CJ4262" t="inlineStr">
        <is>
          <t xml:space="preserve">SOURCE/US EPA ENVIRONMENTAL RESEARCH LABORATORY DULUTH AND THE UNIVERSITY OF WISCONSIN SUPERIOR//MEDIA/FILTERED LAKE SUPERIOR WATER OR DECHLORINATED CITY OF SUPERIOR WISCONSIN WATER//   </t>
        </is>
      </c>
      <c r="CK4262" t="inlineStr">
        <is>
          <t>Geiger,D.L., C.E. Northcott, D.J. Call, and L.T. Brooke</t>
        </is>
      </c>
      <c r="CL4262" t="n">
        <v>12447.0</v>
      </c>
      <c r="CM4262" t="inlineStr">
        <is>
          <t>Acute Toxicities of Organic Chemicals to Fathead Minnows (Pimephales promelas), Volume II</t>
        </is>
      </c>
      <c r="CN4262" t="inlineStr">
        <is>
          <t>Center for Lake Superior Environmental Studies, University of Wisconsin, Superior, WI:326 p.</t>
        </is>
      </c>
      <c r="CO4262" t="n">
        <v>1985.0</v>
      </c>
      <c r="CP4262" t="inlineStr">
        <is>
          <t>Geiger,D.L., C.E. Northcott, D.J. Call, and L.T. Brooke (1985). Acute Toxicities of Organic Chemicals to Fathead Minnows (Pimephales promelas), Volume II. Center for Lake Superior Environmental Studies, University of Wisconsin, Superior, WI, 326 p. ECOREF#:12447</t>
        </is>
      </c>
    </row>
    <row r="4263">
      <c r="A4263" t="n">
        <v>2.2726007E7</v>
      </c>
      <c r="B4263" t="inlineStr">
        <is>
          <t>3-Bromobenzamide</t>
        </is>
      </c>
      <c r="C4263"/>
      <c r="D4263" t="inlineStr">
        <is>
          <t>Measured</t>
        </is>
      </c>
      <c r="E4263" t="inlineStr">
        <is>
          <t>Not coded</t>
        </is>
      </c>
      <c r="F4263" t="inlineStr">
        <is>
          <t>&gt;=</t>
        </is>
      </c>
      <c r="G4263" t="n">
        <v>95.0</v>
      </c>
      <c r="H4263"/>
      <c r="I4263"/>
      <c r="J4263"/>
      <c r="K4263"/>
      <c r="L4263" t="inlineStr">
        <is>
          <t>Pimephales promelas</t>
        </is>
      </c>
      <c r="M4263" t="inlineStr">
        <is>
          <t>Fathead Minnow</t>
        </is>
      </c>
      <c r="N4263" t="inlineStr">
        <is>
          <t>Juvenile</t>
        </is>
      </c>
      <c r="O4263"/>
      <c r="P4263"/>
      <c r="Q4263"/>
      <c r="R4263" t="n">
        <v>26.0</v>
      </c>
      <c r="S4263"/>
      <c r="T4263" t="n">
        <v>34.0</v>
      </c>
      <c r="U4263" t="inlineStr">
        <is>
          <t>Day(s)</t>
        </is>
      </c>
      <c r="V4263" t="inlineStr">
        <is>
          <t>Flow-through</t>
        </is>
      </c>
      <c r="W4263" t="inlineStr">
        <is>
          <t>Fresh water</t>
        </is>
      </c>
      <c r="X4263" t="inlineStr">
        <is>
          <t>Lab</t>
        </is>
      </c>
      <c r="Y4263"/>
      <c r="Z4263" t="inlineStr">
        <is>
          <t>Active ingredient</t>
        </is>
      </c>
      <c r="AA4263"/>
      <c r="AB4263" t="n">
        <v>94.6</v>
      </c>
      <c r="AC4263"/>
      <c r="AD4263"/>
      <c r="AE4263"/>
      <c r="AF4263"/>
      <c r="AG4263" t="inlineStr">
        <is>
          <t>AI mg/L</t>
        </is>
      </c>
      <c r="AH4263"/>
      <c r="AI4263"/>
      <c r="AJ4263"/>
      <c r="AK4263"/>
      <c r="AL4263"/>
      <c r="AM4263"/>
      <c r="AN4263"/>
      <c r="AO4263"/>
      <c r="AP4263"/>
      <c r="AQ4263"/>
      <c r="AR4263"/>
      <c r="AS4263"/>
      <c r="AT4263"/>
      <c r="AU4263"/>
      <c r="AV4263"/>
      <c r="AW4263"/>
      <c r="AX4263" t="inlineStr">
        <is>
          <t>Mortality</t>
        </is>
      </c>
      <c r="AY4263" t="inlineStr">
        <is>
          <t>Mortality</t>
        </is>
      </c>
      <c r="AZ4263" t="inlineStr">
        <is>
          <t>LC50</t>
        </is>
      </c>
      <c r="BA4263"/>
      <c r="BB4263" t="n">
        <v>4.0</v>
      </c>
      <c r="BC4263"/>
      <c r="BD4263"/>
      <c r="BE4263"/>
      <c r="BF4263"/>
      <c r="BG4263" t="inlineStr">
        <is>
          <t>Day(s)</t>
        </is>
      </c>
      <c r="BH4263" t="inlineStr">
        <is>
          <t>Pure</t>
        </is>
      </c>
      <c r="BI4263" t="inlineStr">
        <is>
          <t>DTXSID5022277</t>
        </is>
      </c>
      <c r="BJ4263" t="inlineStr">
        <is>
          <t>10.1002/etc.5620140920</t>
        </is>
      </c>
      <c r="BK4263"/>
      <c r="BL4263"/>
      <c r="BM4263"/>
      <c r="BN4263"/>
      <c r="BO4263"/>
      <c r="BP4263"/>
      <c r="BQ4263"/>
      <c r="BR4263"/>
      <c r="BS4263"/>
      <c r="BT4263" t="inlineStr">
        <is>
          <t>--</t>
        </is>
      </c>
      <c r="BU4263"/>
      <c r="BV4263"/>
      <c r="BW4263"/>
      <c r="BX4263"/>
      <c r="BY4263"/>
      <c r="BZ4263"/>
      <c r="CA4263"/>
      <c r="CB4263"/>
      <c r="CC4263"/>
      <c r="CD4263"/>
      <c r="CE4263"/>
      <c r="CF4263"/>
      <c r="CG4263"/>
      <c r="CH4263"/>
      <c r="CI4263"/>
      <c r="CJ4263"/>
      <c r="CK4263" t="inlineStr">
        <is>
          <t>Broderius,S.J., M.D. Kahl, and M.D. Hoglund</t>
        </is>
      </c>
      <c r="CL4263" t="n">
        <v>15031.0</v>
      </c>
      <c r="CM4263" t="inlineStr">
        <is>
          <t>Use of Joint Toxic Response to Define the Primary Mode of Toxic Action for Diverse Industrial Organic Chemicals</t>
        </is>
      </c>
      <c r="CN4263" t="inlineStr">
        <is>
          <t>Environ. Toxicol. Chem.14(9): 1591-1605</t>
        </is>
      </c>
      <c r="CO4263" t="n">
        <v>1995.0</v>
      </c>
      <c r="CP4263" t="inlineStr">
        <is>
          <t>Broderius,S.J., M.D. Kahl, and M.D. Hoglund (1995). Use of Joint Toxic Response to Define the Primary Mode of Toxic Action for Diverse Industrial Organic Chemicals. Environ. Toxicol. Chem., 14, (9), 1591-1605. doi:10.1002/etc.5620140920. ECOREF#:15031</t>
        </is>
      </c>
    </row>
    <row r="4264">
      <c r="A4264" t="n">
        <v>2.2936863E7</v>
      </c>
      <c r="B4264" t="inlineStr">
        <is>
          <t>6-Chloro-N2-cyclopropyl-N4-(1-methylethyl)-1,3,5-triazine-2,4-diamine</t>
        </is>
      </c>
      <c r="C4264"/>
      <c r="D4264" t="inlineStr">
        <is>
          <t>Not reported</t>
        </is>
      </c>
      <c r="E4264" t="inlineStr">
        <is>
          <t>Not coded</t>
        </is>
      </c>
      <c r="F4264"/>
      <c r="G4264" t="n">
        <v>98.2</v>
      </c>
      <c r="H4264"/>
      <c r="I4264"/>
      <c r="J4264"/>
      <c r="K4264"/>
      <c r="L4264" t="inlineStr">
        <is>
          <t>Pimephales promelas</t>
        </is>
      </c>
      <c r="M4264" t="inlineStr">
        <is>
          <t>Fathead Minnow</t>
        </is>
      </c>
      <c r="N4264"/>
      <c r="O4264"/>
      <c r="P4264"/>
      <c r="Q4264"/>
      <c r="R4264"/>
      <c r="S4264"/>
      <c r="T4264"/>
      <c r="U4264"/>
      <c r="V4264" t="inlineStr">
        <is>
          <t>Static</t>
        </is>
      </c>
      <c r="W4264" t="inlineStr">
        <is>
          <t>Fresh water</t>
        </is>
      </c>
      <c r="X4264" t="inlineStr">
        <is>
          <t>Lab</t>
        </is>
      </c>
      <c r="Y4264"/>
      <c r="Z4264" t="inlineStr">
        <is>
          <t>Active ingredient</t>
        </is>
      </c>
      <c r="AA4264"/>
      <c r="AB4264" t="n">
        <v>13.8</v>
      </c>
      <c r="AC4264"/>
      <c r="AD4264" t="n">
        <v>9.47</v>
      </c>
      <c r="AE4264"/>
      <c r="AF4264" t="n">
        <v>20.0</v>
      </c>
      <c r="AG4264" t="inlineStr">
        <is>
          <t>AI mg/L</t>
        </is>
      </c>
      <c r="AH4264"/>
      <c r="AI4264"/>
      <c r="AJ4264"/>
      <c r="AK4264"/>
      <c r="AL4264"/>
      <c r="AM4264"/>
      <c r="AN4264"/>
      <c r="AO4264"/>
      <c r="AP4264"/>
      <c r="AQ4264"/>
      <c r="AR4264"/>
      <c r="AS4264"/>
      <c r="AT4264"/>
      <c r="AU4264"/>
      <c r="AV4264"/>
      <c r="AW4264"/>
      <c r="AX4264" t="inlineStr">
        <is>
          <t>Mortality</t>
        </is>
      </c>
      <c r="AY4264" t="inlineStr">
        <is>
          <t>Mortality</t>
        </is>
      </c>
      <c r="AZ4264" t="inlineStr">
        <is>
          <t>LC50</t>
        </is>
      </c>
      <c r="BA4264"/>
      <c r="BB4264" t="n">
        <v>4.0</v>
      </c>
      <c r="BC4264"/>
      <c r="BD4264"/>
      <c r="BE4264"/>
      <c r="BF4264"/>
      <c r="BG4264" t="inlineStr">
        <is>
          <t>Day(s)</t>
        </is>
      </c>
      <c r="BH4264" t="inlineStr">
        <is>
          <t>Pure</t>
        </is>
      </c>
      <c r="BI4264" t="inlineStr">
        <is>
          <t>DTXSID6040294</t>
        </is>
      </c>
      <c r="BJ4264"/>
      <c r="BK4264"/>
      <c r="BL4264"/>
      <c r="BM4264"/>
      <c r="BN4264"/>
      <c r="BO4264"/>
      <c r="BP4264"/>
      <c r="BQ4264"/>
      <c r="BR4264"/>
      <c r="BS4264"/>
      <c r="BT4264" t="inlineStr">
        <is>
          <t>--</t>
        </is>
      </c>
      <c r="BU4264"/>
      <c r="BV4264"/>
      <c r="BW4264"/>
      <c r="BX4264"/>
      <c r="BY4264"/>
      <c r="BZ4264"/>
      <c r="CA4264"/>
      <c r="CB4264"/>
      <c r="CC4264"/>
      <c r="CD4264"/>
      <c r="CE4264"/>
      <c r="CF4264"/>
      <c r="CG4264"/>
      <c r="CH4264"/>
      <c r="CI4264"/>
      <c r="CJ4264"/>
      <c r="CK4264" t="inlineStr">
        <is>
          <t>Mayer,F.L.,Jr., and M.R. Ellersieck</t>
        </is>
      </c>
      <c r="CL4264" t="n">
        <v>6797.0</v>
      </c>
      <c r="CM4264" t="inlineStr">
        <is>
          <t>Manual of Acute Toxicity: Interpretation and Data Base for 410 Chemicals and 66 Species of Freshwater Animals</t>
        </is>
      </c>
      <c r="CN4264" t="inlineStr">
        <is>
          <t>USDI Fish and Wildlife Service, Publication No.160, Washington, DC:505 p.</t>
        </is>
      </c>
      <c r="CO4264" t="n">
        <v>1986.0</v>
      </c>
      <c r="CP4264" t="inlineStr">
        <is>
          <t>Mayer,F.L.,Jr., and M.R. Ellersieck (1986). Manual of Acute Toxicity: Interpretation and Data Base for 410 Chemicals and 66 Species of Freshwater Animals. USDI Fish and Wildlife Service, Publication No.160, Washington, DC, 505 p. ECOREF#:6797</t>
        </is>
      </c>
    </row>
    <row r="4265">
      <c r="A4265" t="n">
        <v>2.2936863E7</v>
      </c>
      <c r="B4265" t="inlineStr">
        <is>
          <t>6-Chloro-N2-cyclopropyl-N4-(1-methylethyl)-1,3,5-triazine-2,4-diamine</t>
        </is>
      </c>
      <c r="C4265"/>
      <c r="D4265" t="inlineStr">
        <is>
          <t>Not reported</t>
        </is>
      </c>
      <c r="E4265" t="inlineStr">
        <is>
          <t>Not coded</t>
        </is>
      </c>
      <c r="F4265"/>
      <c r="G4265" t="n">
        <v>12.8</v>
      </c>
      <c r="H4265"/>
      <c r="I4265"/>
      <c r="J4265"/>
      <c r="K4265"/>
      <c r="L4265" t="inlineStr">
        <is>
          <t>Pimephales promelas</t>
        </is>
      </c>
      <c r="M4265" t="inlineStr">
        <is>
          <t>Fathead Minnow</t>
        </is>
      </c>
      <c r="N4265"/>
      <c r="O4265"/>
      <c r="P4265"/>
      <c r="Q4265"/>
      <c r="R4265"/>
      <c r="S4265"/>
      <c r="T4265"/>
      <c r="U4265"/>
      <c r="V4265" t="inlineStr">
        <is>
          <t>Static</t>
        </is>
      </c>
      <c r="W4265" t="inlineStr">
        <is>
          <t>Fresh water</t>
        </is>
      </c>
      <c r="X4265" t="inlineStr">
        <is>
          <t>Lab</t>
        </is>
      </c>
      <c r="Y4265"/>
      <c r="Z4265" t="inlineStr">
        <is>
          <t>Active ingredient</t>
        </is>
      </c>
      <c r="AA4265"/>
      <c r="AB4265" t="n">
        <v>0.942</v>
      </c>
      <c r="AC4265"/>
      <c r="AD4265" t="n">
        <v>0.703</v>
      </c>
      <c r="AE4265"/>
      <c r="AF4265" t="n">
        <v>1.026</v>
      </c>
      <c r="AG4265" t="inlineStr">
        <is>
          <t>AI mg/L</t>
        </is>
      </c>
      <c r="AH4265"/>
      <c r="AI4265"/>
      <c r="AJ4265"/>
      <c r="AK4265"/>
      <c r="AL4265"/>
      <c r="AM4265"/>
      <c r="AN4265"/>
      <c r="AO4265"/>
      <c r="AP4265"/>
      <c r="AQ4265"/>
      <c r="AR4265"/>
      <c r="AS4265"/>
      <c r="AT4265"/>
      <c r="AU4265"/>
      <c r="AV4265"/>
      <c r="AW4265"/>
      <c r="AX4265" t="inlineStr">
        <is>
          <t>Mortality</t>
        </is>
      </c>
      <c r="AY4265" t="inlineStr">
        <is>
          <t>Mortality</t>
        </is>
      </c>
      <c r="AZ4265" t="inlineStr">
        <is>
          <t>LC50</t>
        </is>
      </c>
      <c r="BA4265"/>
      <c r="BB4265" t="n">
        <v>4.0</v>
      </c>
      <c r="BC4265"/>
      <c r="BD4265"/>
      <c r="BE4265"/>
      <c r="BF4265"/>
      <c r="BG4265" t="inlineStr">
        <is>
          <t>Day(s)</t>
        </is>
      </c>
      <c r="BH4265" t="inlineStr">
        <is>
          <t>Emulsifiable concentrate</t>
        </is>
      </c>
      <c r="BI4265" t="inlineStr">
        <is>
          <t>DTXSID6040294</t>
        </is>
      </c>
      <c r="BJ4265"/>
      <c r="BK4265"/>
      <c r="BL4265"/>
      <c r="BM4265"/>
      <c r="BN4265"/>
      <c r="BO4265"/>
      <c r="BP4265"/>
      <c r="BQ4265"/>
      <c r="BR4265"/>
      <c r="BS4265"/>
      <c r="BT4265" t="inlineStr">
        <is>
          <t>--</t>
        </is>
      </c>
      <c r="BU4265"/>
      <c r="BV4265"/>
      <c r="BW4265"/>
      <c r="BX4265"/>
      <c r="BY4265"/>
      <c r="BZ4265"/>
      <c r="CA4265"/>
      <c r="CB4265"/>
      <c r="CC4265"/>
      <c r="CD4265"/>
      <c r="CE4265"/>
      <c r="CF4265"/>
      <c r="CG4265"/>
      <c r="CH4265"/>
      <c r="CI4265"/>
      <c r="CJ4265"/>
      <c r="CK4265" t="inlineStr">
        <is>
          <t>Mayer,F.L.,Jr., and M.R. Ellersieck</t>
        </is>
      </c>
      <c r="CL4265" t="n">
        <v>6797.0</v>
      </c>
      <c r="CM4265" t="inlineStr">
        <is>
          <t>Manual of Acute Toxicity: Interpretation and Data Base for 410 Chemicals and 66 Species of Freshwater Animals</t>
        </is>
      </c>
      <c r="CN4265" t="inlineStr">
        <is>
          <t>USDI Fish and Wildlife Service, Publication No.160, Washington, DC:505 p.</t>
        </is>
      </c>
      <c r="CO4265" t="n">
        <v>1986.0</v>
      </c>
      <c r="CP4265" t="inlineStr">
        <is>
          <t>Mayer,F.L.,Jr., and M.R. Ellersieck (1986). Manual of Acute Toxicity: Interpretation and Data Base for 410 Chemicals and 66 Species of Freshwater Animals. USDI Fish and Wildlife Service, Publication No.160, Washington, DC, 505 p. ECOREF#:6797</t>
        </is>
      </c>
    </row>
    <row r="4266">
      <c r="A4266" t="n">
        <v>2.3060142E7</v>
      </c>
      <c r="B4266" t="inlineStr">
        <is>
          <t>2-Mercaptobutanedioic acid, 1,4-Diethyl ester</t>
        </is>
      </c>
      <c r="C4266"/>
      <c r="D4266" t="inlineStr">
        <is>
          <t>Unmeasured</t>
        </is>
      </c>
      <c r="E4266" t="inlineStr">
        <is>
          <t>Not coded</t>
        </is>
      </c>
      <c r="F4266"/>
      <c r="G4266"/>
      <c r="H4266"/>
      <c r="I4266"/>
      <c r="J4266"/>
      <c r="K4266"/>
      <c r="L4266" t="inlineStr">
        <is>
          <t>Pimephales promelas</t>
        </is>
      </c>
      <c r="M4266" t="inlineStr">
        <is>
          <t>Fathead Minnow</t>
        </is>
      </c>
      <c r="N4266"/>
      <c r="O4266"/>
      <c r="P4266"/>
      <c r="Q4266"/>
      <c r="R4266"/>
      <c r="S4266"/>
      <c r="T4266"/>
      <c r="U4266"/>
      <c r="V4266" t="inlineStr">
        <is>
          <t>Static</t>
        </is>
      </c>
      <c r="W4266" t="inlineStr">
        <is>
          <t>Fresh water</t>
        </is>
      </c>
      <c r="X4266" t="inlineStr">
        <is>
          <t>Lab</t>
        </is>
      </c>
      <c r="Y4266"/>
      <c r="Z4266" t="inlineStr">
        <is>
          <t>Formulation</t>
        </is>
      </c>
      <c r="AA4266"/>
      <c r="AB4266" t="n">
        <v>35.0</v>
      </c>
      <c r="AC4266"/>
      <c r="AD4266"/>
      <c r="AE4266"/>
      <c r="AF4266"/>
      <c r="AG4266" t="inlineStr">
        <is>
          <t>AI mg/L</t>
        </is>
      </c>
      <c r="AH4266"/>
      <c r="AI4266"/>
      <c r="AJ4266"/>
      <c r="AK4266"/>
      <c r="AL4266"/>
      <c r="AM4266"/>
      <c r="AN4266"/>
      <c r="AO4266"/>
      <c r="AP4266"/>
      <c r="AQ4266"/>
      <c r="AR4266"/>
      <c r="AS4266"/>
      <c r="AT4266"/>
      <c r="AU4266"/>
      <c r="AV4266"/>
      <c r="AW4266"/>
      <c r="AX4266" t="inlineStr">
        <is>
          <t>Mortality</t>
        </is>
      </c>
      <c r="AY4266" t="inlineStr">
        <is>
          <t>Mortality</t>
        </is>
      </c>
      <c r="AZ4266" t="inlineStr">
        <is>
          <t>LC50</t>
        </is>
      </c>
      <c r="BA4266"/>
      <c r="BB4266" t="n">
        <v>4.0</v>
      </c>
      <c r="BC4266"/>
      <c r="BD4266"/>
      <c r="BE4266"/>
      <c r="BF4266"/>
      <c r="BG4266" t="inlineStr">
        <is>
          <t>Day(s)</t>
        </is>
      </c>
      <c r="BH4266"/>
      <c r="BI4266" t="inlineStr">
        <is>
          <t>DTXSID20858803</t>
        </is>
      </c>
      <c r="BJ4266" t="inlineStr">
        <is>
          <t>10.1016/0043-1354(69)90046-3</t>
        </is>
      </c>
      <c r="BK4266"/>
      <c r="BL4266"/>
      <c r="BM4266"/>
      <c r="BN4266"/>
      <c r="BO4266"/>
      <c r="BP4266"/>
      <c r="BQ4266"/>
      <c r="BR4266"/>
      <c r="BS4266"/>
      <c r="BT4266" t="inlineStr">
        <is>
          <t>--</t>
        </is>
      </c>
      <c r="BU4266"/>
      <c r="BV4266"/>
      <c r="BW4266"/>
      <c r="BX4266"/>
      <c r="BY4266"/>
      <c r="BZ4266"/>
      <c r="CA4266"/>
      <c r="CB4266"/>
      <c r="CC4266"/>
      <c r="CD4266"/>
      <c r="CE4266"/>
      <c r="CF4266"/>
      <c r="CG4266"/>
      <c r="CH4266"/>
      <c r="CI4266"/>
      <c r="CJ4266"/>
      <c r="CK4266" t="inlineStr">
        <is>
          <t>Bender,M.E.</t>
        </is>
      </c>
      <c r="CL4266" t="n">
        <v>901.0</v>
      </c>
      <c r="CM4266" t="inlineStr">
        <is>
          <t>The Toxicity of the Hydrolysis and Breakdown Products of Malathion to the Fathead Minnow (Pimephales promelas, Rafinesque)</t>
        </is>
      </c>
      <c r="CN4266" t="inlineStr">
        <is>
          <t>Water Res.3(8): 571-582</t>
        </is>
      </c>
      <c r="CO4266" t="n">
        <v>1969.0</v>
      </c>
      <c r="CP4266" t="inlineStr">
        <is>
          <t>Bender,M.E. (1969). The Toxicity of the Hydrolysis and Breakdown Products of Malathion to the Fathead Minnow (Pimephales promelas, Rafinesque). Water Res., 3, (8), 571-582. doi:10.1016/0043-1354(69)90046-3. ECOREF#:901</t>
        </is>
      </c>
    </row>
    <row r="4267">
      <c r="A4267" t="n">
        <v>2.3103982E7</v>
      </c>
      <c r="B4267" t="inlineStr">
        <is>
          <t>Dimethylcarbamic acid, 2-(Dimethylamino)-5,6-dimethyl-4-pyrimidinyl ester</t>
        </is>
      </c>
      <c r="C4267"/>
      <c r="D4267" t="inlineStr">
        <is>
          <t>Not coded</t>
        </is>
      </c>
      <c r="E4267" t="inlineStr">
        <is>
          <t>United States Environmental Protection Agency</t>
        </is>
      </c>
      <c r="F4267"/>
      <c r="G4267" t="n">
        <v>98.9</v>
      </c>
      <c r="H4267"/>
      <c r="I4267"/>
      <c r="J4267"/>
      <c r="K4267"/>
      <c r="L4267" t="inlineStr">
        <is>
          <t>Pimephales promelas</t>
        </is>
      </c>
      <c r="M4267" t="inlineStr">
        <is>
          <t>Fathead Minnow</t>
        </is>
      </c>
      <c r="N4267"/>
      <c r="O4267"/>
      <c r="P4267"/>
      <c r="Q4267"/>
      <c r="R4267"/>
      <c r="S4267"/>
      <c r="T4267"/>
      <c r="U4267"/>
      <c r="V4267" t="inlineStr">
        <is>
          <t>Static</t>
        </is>
      </c>
      <c r="W4267" t="inlineStr">
        <is>
          <t>Fresh water</t>
        </is>
      </c>
      <c r="X4267" t="inlineStr">
        <is>
          <t>Lab</t>
        </is>
      </c>
      <c r="Y4267"/>
      <c r="Z4267" t="inlineStr">
        <is>
          <t>Active ingredient</t>
        </is>
      </c>
      <c r="AA4267" t="inlineStr">
        <is>
          <t>&gt;</t>
        </is>
      </c>
      <c r="AB4267" t="n">
        <v>101.0</v>
      </c>
      <c r="AC4267"/>
      <c r="AD4267"/>
      <c r="AE4267"/>
      <c r="AF4267"/>
      <c r="AG4267" t="inlineStr">
        <is>
          <t>AI mg/L</t>
        </is>
      </c>
      <c r="AH4267"/>
      <c r="AI4267"/>
      <c r="AJ4267"/>
      <c r="AK4267"/>
      <c r="AL4267"/>
      <c r="AM4267"/>
      <c r="AN4267"/>
      <c r="AO4267"/>
      <c r="AP4267"/>
      <c r="AQ4267"/>
      <c r="AR4267"/>
      <c r="AS4267"/>
      <c r="AT4267"/>
      <c r="AU4267"/>
      <c r="AV4267"/>
      <c r="AW4267"/>
      <c r="AX4267" t="inlineStr">
        <is>
          <t>Mortality</t>
        </is>
      </c>
      <c r="AY4267" t="inlineStr">
        <is>
          <t>Mortality</t>
        </is>
      </c>
      <c r="AZ4267" t="inlineStr">
        <is>
          <t>LC50</t>
        </is>
      </c>
      <c r="BA4267"/>
      <c r="BB4267" t="n">
        <v>4.0</v>
      </c>
      <c r="BC4267"/>
      <c r="BD4267"/>
      <c r="BE4267"/>
      <c r="BF4267"/>
      <c r="BG4267" t="inlineStr">
        <is>
          <t>Day(s)</t>
        </is>
      </c>
      <c r="BH4267"/>
      <c r="BI4267" t="inlineStr">
        <is>
          <t>DTXSID1032569</t>
        </is>
      </c>
      <c r="BJ4267"/>
      <c r="BK4267"/>
      <c r="BL4267" t="inlineStr">
        <is>
          <t>Acute</t>
        </is>
      </c>
      <c r="BM4267"/>
      <c r="BN4267"/>
      <c r="BO4267"/>
      <c r="BP4267"/>
      <c r="BQ4267"/>
      <c r="BR4267"/>
      <c r="BS4267"/>
      <c r="BT4267" t="inlineStr">
        <is>
          <t>--</t>
        </is>
      </c>
      <c r="BU4267"/>
      <c r="BV4267"/>
      <c r="BW4267"/>
      <c r="BX4267"/>
      <c r="BY4267"/>
      <c r="BZ4267"/>
      <c r="CA4267"/>
      <c r="CB4267"/>
      <c r="CC4267"/>
      <c r="CD4267"/>
      <c r="CE4267"/>
      <c r="CF4267"/>
      <c r="CG4267"/>
      <c r="CH4267"/>
      <c r="CI4267"/>
      <c r="CJ4267" t="inlineStr">
        <is>
          <t xml:space="preserve">CONTR/STD METHODS USED//   </t>
        </is>
      </c>
      <c r="CK4267" t="inlineStr">
        <is>
          <t>U.S. Environmental Protection Agency</t>
        </is>
      </c>
      <c r="CL4267" t="n">
        <v>344.0</v>
      </c>
      <c r="CM4267" t="inlineStr">
        <is>
          <t>Pesticide Ecotoxicity Database (Formerly: Environmental Effects Database (EEDB))</t>
        </is>
      </c>
      <c r="CN4267" t="inlineStr">
        <is>
          <t>Environmental Fate and Effects Division, U.S.EPA, Washington, D.C.:</t>
        </is>
      </c>
      <c r="CO4267" t="n">
        <v>1992.0</v>
      </c>
      <c r="CP4267" t="inlineStr">
        <is>
          <t>U.S. Environmental Protection Agency (1992). Pesticide Ecotoxicity Database (Formerly: Environmental Effects Database (EEDB)). Environmental Fate and Effects Division, U.S.EPA, Washington, D.C., ECOREF#:344</t>
        </is>
      </c>
    </row>
    <row r="4268">
      <c r="A4268" t="n">
        <v>2.313522E7</v>
      </c>
      <c r="B4268" t="inlineStr">
        <is>
          <t>2-(Dimethylamino)-N-[[(methylamino)carbonyl]oxy]-2-oxo-ethanimidothioic acid methyl ester</t>
        </is>
      </c>
      <c r="C4268"/>
      <c r="D4268" t="inlineStr">
        <is>
          <t>Measured</t>
        </is>
      </c>
      <c r="E4268" t="inlineStr">
        <is>
          <t>Not coded</t>
        </is>
      </c>
      <c r="F4268"/>
      <c r="G4268" t="n">
        <v>98.0</v>
      </c>
      <c r="H4268"/>
      <c r="I4268"/>
      <c r="J4268"/>
      <c r="K4268"/>
      <c r="L4268" t="inlineStr">
        <is>
          <t>Pimephales promelas</t>
        </is>
      </c>
      <c r="M4268" t="inlineStr">
        <is>
          <t>Fathead Minnow</t>
        </is>
      </c>
      <c r="N4268"/>
      <c r="O4268"/>
      <c r="P4268" t="n">
        <v>30.0</v>
      </c>
      <c r="Q4268"/>
      <c r="R4268"/>
      <c r="S4268"/>
      <c r="T4268"/>
      <c r="U4268" t="inlineStr">
        <is>
          <t>Day(s)</t>
        </is>
      </c>
      <c r="V4268" t="inlineStr">
        <is>
          <t>Flow-through</t>
        </is>
      </c>
      <c r="W4268" t="inlineStr">
        <is>
          <t>Fresh water</t>
        </is>
      </c>
      <c r="X4268" t="inlineStr">
        <is>
          <t>Lab</t>
        </is>
      </c>
      <c r="Y4268"/>
      <c r="Z4268" t="inlineStr">
        <is>
          <t>Active ingredient</t>
        </is>
      </c>
      <c r="AA4268"/>
      <c r="AB4268" t="n">
        <v>8.3</v>
      </c>
      <c r="AC4268"/>
      <c r="AD4268" t="n">
        <v>7.13</v>
      </c>
      <c r="AE4268"/>
      <c r="AF4268" t="n">
        <v>9.66</v>
      </c>
      <c r="AG4268" t="inlineStr">
        <is>
          <t>AI mg/L</t>
        </is>
      </c>
      <c r="AH4268"/>
      <c r="AI4268"/>
      <c r="AJ4268"/>
      <c r="AK4268"/>
      <c r="AL4268"/>
      <c r="AM4268"/>
      <c r="AN4268"/>
      <c r="AO4268"/>
      <c r="AP4268"/>
      <c r="AQ4268"/>
      <c r="AR4268"/>
      <c r="AS4268"/>
      <c r="AT4268"/>
      <c r="AU4268"/>
      <c r="AV4268"/>
      <c r="AW4268"/>
      <c r="AX4268" t="inlineStr">
        <is>
          <t>Mortality</t>
        </is>
      </c>
      <c r="AY4268" t="inlineStr">
        <is>
          <t>Mortality</t>
        </is>
      </c>
      <c r="AZ4268" t="inlineStr">
        <is>
          <t>LC50</t>
        </is>
      </c>
      <c r="BA4268"/>
      <c r="BB4268" t="n">
        <v>4.0</v>
      </c>
      <c r="BC4268"/>
      <c r="BD4268"/>
      <c r="BE4268"/>
      <c r="BF4268"/>
      <c r="BG4268" t="inlineStr">
        <is>
          <t>Day(s)</t>
        </is>
      </c>
      <c r="BH4268" t="inlineStr">
        <is>
          <t>Pure</t>
        </is>
      </c>
      <c r="BI4268" t="inlineStr">
        <is>
          <t>DTXSID6021086</t>
        </is>
      </c>
      <c r="BJ4268"/>
      <c r="BK4268"/>
      <c r="BL4268"/>
      <c r="BM4268"/>
      <c r="BN4268"/>
      <c r="BO4268"/>
      <c r="BP4268"/>
      <c r="BQ4268"/>
      <c r="BR4268"/>
      <c r="BS4268"/>
      <c r="BT4268" t="inlineStr">
        <is>
          <t>--</t>
        </is>
      </c>
      <c r="BU4268"/>
      <c r="BV4268"/>
      <c r="BW4268"/>
      <c r="BX4268"/>
      <c r="BY4268"/>
      <c r="BZ4268"/>
      <c r="CA4268"/>
      <c r="CB4268"/>
      <c r="CC4268"/>
      <c r="CD4268"/>
      <c r="CE4268"/>
      <c r="CF4268"/>
      <c r="CG4268"/>
      <c r="CH4268"/>
      <c r="CI4268" t="inlineStr">
        <is>
          <t xml:space="preserve"> Affected fish lost schooling behavior, were hyperactive, swam near the tank surface, were overreactive to external stimuli and had increased respiration.  They were also darkly colored and exhibited abnormally red gills.  Equili- </t>
        </is>
      </c>
      <c r="CJ4268" t="inlineStr">
        <is>
          <t xml:space="preserve">   Affected fish lost schooling behavior, were hyperactive, swam near the tank surface, were overreactive to external stimuli and had increased respiration.  They were also darkly colored and exhibited abnormally red gills.  Equili- </t>
        </is>
      </c>
      <c r="CK4268" t="inlineStr">
        <is>
          <t>Geiger,D.L., L.T. Brooke, and D.J. Call</t>
        </is>
      </c>
      <c r="CL4268" t="n">
        <v>3217.0</v>
      </c>
      <c r="CM4268" t="inlineStr">
        <is>
          <t>Acute Toxicities of Organic Chemicals to Fathead Minnows (Pimephales promelas), Volume V</t>
        </is>
      </c>
      <c r="CN4268" t="inlineStr">
        <is>
          <t>Center for Lake Superior Environmental Studies, University of Wisconsin, Superior, WI:332 p.</t>
        </is>
      </c>
      <c r="CO4268" t="n">
        <v>1990.0</v>
      </c>
      <c r="CP4268" t="inlineStr">
        <is>
          <t>Geiger,D.L., L.T. Brooke, and D.J. Call (1990). Acute Toxicities of Organic Chemicals to Fathead Minnows (Pimephales promelas), Volume V. Center for Lake Superior Environmental Studies, University of Wisconsin, Superior, WI, 332 p. ECOREF#:3217</t>
        </is>
      </c>
    </row>
    <row r="4269">
      <c r="A4269" t="n">
        <v>2.313522E7</v>
      </c>
      <c r="B4269" t="inlineStr">
        <is>
          <t>2-(Dimethylamino)-N-[[(methylamino)carbonyl]oxy]-2-oxo-ethanimidothioic acid methyl ester</t>
        </is>
      </c>
      <c r="C4269"/>
      <c r="D4269" t="inlineStr">
        <is>
          <t>Measured</t>
        </is>
      </c>
      <c r="E4269" t="inlineStr">
        <is>
          <t>Not coded</t>
        </is>
      </c>
      <c r="F4269"/>
      <c r="G4269" t="n">
        <v>98.0</v>
      </c>
      <c r="H4269"/>
      <c r="I4269"/>
      <c r="J4269"/>
      <c r="K4269"/>
      <c r="L4269" t="inlineStr">
        <is>
          <t>Pimephales promelas</t>
        </is>
      </c>
      <c r="M4269" t="inlineStr">
        <is>
          <t>Fathead Minnow</t>
        </is>
      </c>
      <c r="N4269"/>
      <c r="O4269"/>
      <c r="P4269"/>
      <c r="Q4269"/>
      <c r="R4269" t="n">
        <v>28.0</v>
      </c>
      <c r="S4269"/>
      <c r="T4269" t="n">
        <v>38.0</v>
      </c>
      <c r="U4269" t="inlineStr">
        <is>
          <t>Day(s)</t>
        </is>
      </c>
      <c r="V4269" t="inlineStr">
        <is>
          <t>Flow-through</t>
        </is>
      </c>
      <c r="W4269" t="inlineStr">
        <is>
          <t>Fresh water</t>
        </is>
      </c>
      <c r="X4269" t="inlineStr">
        <is>
          <t>Lab</t>
        </is>
      </c>
      <c r="Y4269" t="n">
        <v>6.0</v>
      </c>
      <c r="Z4269" t="inlineStr">
        <is>
          <t>Active ingredient</t>
        </is>
      </c>
      <c r="AA4269"/>
      <c r="AB4269" t="n">
        <v>5.48</v>
      </c>
      <c r="AC4269"/>
      <c r="AD4269" t="n">
        <v>4.91</v>
      </c>
      <c r="AE4269"/>
      <c r="AF4269" t="n">
        <v>6.12</v>
      </c>
      <c r="AG4269" t="inlineStr">
        <is>
          <t>AI mg/L</t>
        </is>
      </c>
      <c r="AH4269"/>
      <c r="AI4269"/>
      <c r="AJ4269"/>
      <c r="AK4269"/>
      <c r="AL4269"/>
      <c r="AM4269"/>
      <c r="AN4269"/>
      <c r="AO4269"/>
      <c r="AP4269"/>
      <c r="AQ4269"/>
      <c r="AR4269"/>
      <c r="AS4269"/>
      <c r="AT4269"/>
      <c r="AU4269"/>
      <c r="AV4269"/>
      <c r="AW4269"/>
      <c r="AX4269" t="inlineStr">
        <is>
          <t>Mortality</t>
        </is>
      </c>
      <c r="AY4269" t="inlineStr">
        <is>
          <t>Mortality</t>
        </is>
      </c>
      <c r="AZ4269" t="inlineStr">
        <is>
          <t>LC50</t>
        </is>
      </c>
      <c r="BA4269"/>
      <c r="BB4269" t="n">
        <v>4.0</v>
      </c>
      <c r="BC4269"/>
      <c r="BD4269"/>
      <c r="BE4269"/>
      <c r="BF4269"/>
      <c r="BG4269" t="inlineStr">
        <is>
          <t>Day(s)</t>
        </is>
      </c>
      <c r="BH4269" t="inlineStr">
        <is>
          <t>Pure</t>
        </is>
      </c>
      <c r="BI4269" t="inlineStr">
        <is>
          <t>DTXSID6021086</t>
        </is>
      </c>
      <c r="BJ4269"/>
      <c r="BK4269"/>
      <c r="BL4269"/>
      <c r="BM4269"/>
      <c r="BN4269"/>
      <c r="BO4269"/>
      <c r="BP4269"/>
      <c r="BQ4269"/>
      <c r="BR4269"/>
      <c r="BS4269"/>
      <c r="BT4269" t="inlineStr">
        <is>
          <t>--</t>
        </is>
      </c>
      <c r="BU4269"/>
      <c r="BV4269"/>
      <c r="BW4269"/>
      <c r="BX4269"/>
      <c r="BY4269"/>
      <c r="BZ4269"/>
      <c r="CA4269"/>
      <c r="CB4269"/>
      <c r="CC4269"/>
      <c r="CD4269"/>
      <c r="CE4269"/>
      <c r="CF4269"/>
      <c r="CG4269"/>
      <c r="CH4269"/>
      <c r="CI4269" t="inlineStr">
        <is>
          <t xml:space="preserve"> DNUM/6//DOSES/2630/3440/5080/7030/10500 ug/L//TESTID/27//OEF/MIXTURE, ACUTE TO CHRONIC RATIO////</t>
        </is>
      </c>
      <c r="CJ4269" t="inlineStr">
        <is>
          <t xml:space="preserve">   DNUM/6//DOSES/2630/3440/5080/7030/10500 ug/L//TESTID/27//OEF/MIXTURE, ACUTE TO CHRONIC RATIO////</t>
        </is>
      </c>
      <c r="CK4269" t="inlineStr">
        <is>
          <t>Call,D.J., S.H. Poirier, C.A. Lindberg, S.L. Harting, T.P. Markee, L.T. Brooke, N. Zarvan, and C.E. Northcott</t>
        </is>
      </c>
      <c r="CL4269" t="n">
        <v>14097.0</v>
      </c>
      <c r="CM4269" t="inlineStr">
        <is>
          <t>Toxicity of Selected Uncoupling and Acetylcholinesterase-Inhibiting Pesticides to the Fathead Minnow (Pimephales promelas)</t>
        </is>
      </c>
      <c r="CN4269" t="inlineStr">
        <is>
          <t>In: D.L.Weigmann (Ed.), Pesticides in Terrestrial and Aquatic Environments, Proc.Natl.Res.Conf., Virginia Polytechnic Inst.and State Univ., Blacksburg, VA:317-336</t>
        </is>
      </c>
      <c r="CO4269" t="n">
        <v>1989.0</v>
      </c>
      <c r="CP4269" t="inlineStr">
        <is>
          <t>Call,D.J., S.H. Poirier, C.A. Lindberg, S.L. Harting, T.P. Markee, L.T. Brooke, N. Zarvan, and C.E. Northcott (1989). Toxicity of Selected Uncoupling and Acetylcholinesterase-Inhibiting Pesticides to the Fathead Minnow (Pimephales promelas). In: D.L.Weigmann (Ed.), Pesticides in Terrestrial and Aquatic Environments, Proc.Natl.Res.Conf., Virginia Polytechnic Inst.and State Univ., Blacksburg, VA, 317-336. ECOREF#:14097</t>
        </is>
      </c>
    </row>
    <row r="4270">
      <c r="A4270" t="n">
        <v>2.3149522E7</v>
      </c>
      <c r="B4270" t="inlineStr">
        <is>
          <t>Thiosulfuric acid, Disilver (1+)salt</t>
        </is>
      </c>
      <c r="C4270"/>
      <c r="D4270" t="inlineStr">
        <is>
          <t>Measured</t>
        </is>
      </c>
      <c r="E4270" t="inlineStr">
        <is>
          <t>Not coded</t>
        </is>
      </c>
      <c r="F4270"/>
      <c r="G4270"/>
      <c r="H4270"/>
      <c r="I4270"/>
      <c r="J4270"/>
      <c r="K4270"/>
      <c r="L4270" t="inlineStr">
        <is>
          <t>Pimephales promelas</t>
        </is>
      </c>
      <c r="M4270" t="inlineStr">
        <is>
          <t>Fathead Minnow</t>
        </is>
      </c>
      <c r="N4270"/>
      <c r="O4270"/>
      <c r="P4270"/>
      <c r="Q4270"/>
      <c r="R4270" t="n">
        <v>24.0</v>
      </c>
      <c r="S4270"/>
      <c r="T4270" t="n">
        <v>48.0</v>
      </c>
      <c r="U4270" t="inlineStr">
        <is>
          <t>Hour(s)</t>
        </is>
      </c>
      <c r="V4270" t="inlineStr">
        <is>
          <t>Static</t>
        </is>
      </c>
      <c r="W4270" t="inlineStr">
        <is>
          <t>Fresh water</t>
        </is>
      </c>
      <c r="X4270" t="inlineStr">
        <is>
          <t>Lab</t>
        </is>
      </c>
      <c r="Y4270"/>
      <c r="Z4270" t="inlineStr">
        <is>
          <t>Total</t>
        </is>
      </c>
      <c r="AA4270" t="inlineStr">
        <is>
          <t>&gt;</t>
        </is>
      </c>
      <c r="AB4270" t="n">
        <v>1.93</v>
      </c>
      <c r="AC4270"/>
      <c r="AD4270"/>
      <c r="AE4270"/>
      <c r="AF4270"/>
      <c r="AG4270" t="inlineStr">
        <is>
          <t>AI mg/L</t>
        </is>
      </c>
      <c r="AH4270"/>
      <c r="AI4270"/>
      <c r="AJ4270"/>
      <c r="AK4270"/>
      <c r="AL4270"/>
      <c r="AM4270"/>
      <c r="AN4270"/>
      <c r="AO4270"/>
      <c r="AP4270"/>
      <c r="AQ4270"/>
      <c r="AR4270"/>
      <c r="AS4270"/>
      <c r="AT4270"/>
      <c r="AU4270"/>
      <c r="AV4270"/>
      <c r="AW4270"/>
      <c r="AX4270" t="inlineStr">
        <is>
          <t>Mortality</t>
        </is>
      </c>
      <c r="AY4270" t="inlineStr">
        <is>
          <t>Mortality</t>
        </is>
      </c>
      <c r="AZ4270" t="inlineStr">
        <is>
          <t>LC50</t>
        </is>
      </c>
      <c r="BA4270"/>
      <c r="BB4270" t="n">
        <v>4.0</v>
      </c>
      <c r="BC4270"/>
      <c r="BD4270"/>
      <c r="BE4270"/>
      <c r="BF4270"/>
      <c r="BG4270" t="inlineStr">
        <is>
          <t>Day(s)</t>
        </is>
      </c>
      <c r="BH4270"/>
      <c r="BI4270" t="inlineStr">
        <is>
          <t>DTXSID501015534</t>
        </is>
      </c>
      <c r="BJ4270" t="inlineStr">
        <is>
          <t>10.1007/s001289900412</t>
        </is>
      </c>
      <c r="BK4270"/>
      <c r="BL4270"/>
      <c r="BM4270"/>
      <c r="BN4270"/>
      <c r="BO4270"/>
      <c r="BP4270"/>
      <c r="BQ4270"/>
      <c r="BR4270"/>
      <c r="BS4270"/>
      <c r="BT4270" t="inlineStr">
        <is>
          <t>--</t>
        </is>
      </c>
      <c r="BU4270"/>
      <c r="BV4270"/>
      <c r="BW4270"/>
      <c r="BX4270"/>
      <c r="BY4270"/>
      <c r="BZ4270"/>
      <c r="CA4270"/>
      <c r="CB4270"/>
      <c r="CC4270"/>
      <c r="CD4270"/>
      <c r="CE4270"/>
      <c r="CF4270"/>
      <c r="CG4270"/>
      <c r="CH4270"/>
      <c r="CI4270"/>
      <c r="CJ4270"/>
      <c r="CK4270" t="inlineStr">
        <is>
          <t>Rodgers,J.H.J., E. Deaver, B.C. Suedel, and P.L. Rogers</t>
        </is>
      </c>
      <c r="CL4270" t="n">
        <v>17981.0</v>
      </c>
      <c r="CM4270" t="inlineStr">
        <is>
          <t>Comparative Aqueous Toxicity of Silver Compounds: Laboratory Studies with Freshwater Species</t>
        </is>
      </c>
      <c r="CN4270" t="inlineStr">
        <is>
          <t>Bull. Environ. Contam. Toxicol.58:851-858</t>
        </is>
      </c>
      <c r="CO4270" t="n">
        <v>1997.0</v>
      </c>
      <c r="CP4270" t="inlineStr">
        <is>
          <t>Rodgers,J.H.J., E. Deaver, B.C. Suedel, and P.L. Rogers (1997). Comparative Aqueous Toxicity of Silver Compounds: Laboratory Studies with Freshwater Species. Bull. Environ. Contam. Toxicol., 58, 851-858. doi:10.1007/s001289900412. ECOREF#:17981</t>
        </is>
      </c>
    </row>
    <row r="4271">
      <c r="A4271" t="n">
        <v>2.3149522E7</v>
      </c>
      <c r="B4271" t="inlineStr">
        <is>
          <t>Thiosulfuric acid, Disilver (1+)salt</t>
        </is>
      </c>
      <c r="C4271"/>
      <c r="D4271" t="inlineStr">
        <is>
          <t>Unmeasured</t>
        </is>
      </c>
      <c r="E4271" t="inlineStr">
        <is>
          <t>Not coded</t>
        </is>
      </c>
      <c r="F4271"/>
      <c r="G4271"/>
      <c r="H4271"/>
      <c r="I4271"/>
      <c r="J4271"/>
      <c r="K4271"/>
      <c r="L4271" t="inlineStr">
        <is>
          <t>Pimephales promelas</t>
        </is>
      </c>
      <c r="M4271" t="inlineStr">
        <is>
          <t>Fathead Minnow</t>
        </is>
      </c>
      <c r="N4271"/>
      <c r="O4271"/>
      <c r="P4271"/>
      <c r="Q4271"/>
      <c r="R4271"/>
      <c r="S4271"/>
      <c r="T4271"/>
      <c r="U4271"/>
      <c r="V4271" t="inlineStr">
        <is>
          <t>Flow-through</t>
        </is>
      </c>
      <c r="W4271" t="inlineStr">
        <is>
          <t>Fresh water</t>
        </is>
      </c>
      <c r="X4271" t="inlineStr">
        <is>
          <t>Lab</t>
        </is>
      </c>
      <c r="Y4271"/>
      <c r="Z4271" t="inlineStr">
        <is>
          <t>Total</t>
        </is>
      </c>
      <c r="AA4271" t="inlineStr">
        <is>
          <t>&gt;</t>
        </is>
      </c>
      <c r="AB4271" t="n">
        <v>280.0</v>
      </c>
      <c r="AC4271"/>
      <c r="AD4271"/>
      <c r="AE4271"/>
      <c r="AF4271"/>
      <c r="AG4271" t="inlineStr">
        <is>
          <t>AI mg/L</t>
        </is>
      </c>
      <c r="AH4271"/>
      <c r="AI4271"/>
      <c r="AJ4271"/>
      <c r="AK4271"/>
      <c r="AL4271"/>
      <c r="AM4271"/>
      <c r="AN4271"/>
      <c r="AO4271"/>
      <c r="AP4271"/>
      <c r="AQ4271"/>
      <c r="AR4271"/>
      <c r="AS4271"/>
      <c r="AT4271"/>
      <c r="AU4271"/>
      <c r="AV4271"/>
      <c r="AW4271"/>
      <c r="AX4271" t="inlineStr">
        <is>
          <t>Mortality</t>
        </is>
      </c>
      <c r="AY4271" t="inlineStr">
        <is>
          <t>Mortality</t>
        </is>
      </c>
      <c r="AZ4271" t="inlineStr">
        <is>
          <t>LC50</t>
        </is>
      </c>
      <c r="BA4271"/>
      <c r="BB4271" t="n">
        <v>4.0</v>
      </c>
      <c r="BC4271"/>
      <c r="BD4271"/>
      <c r="BE4271"/>
      <c r="BF4271"/>
      <c r="BG4271" t="inlineStr">
        <is>
          <t>Day(s)</t>
        </is>
      </c>
      <c r="BH4271"/>
      <c r="BI4271" t="inlineStr">
        <is>
          <t>DTXSID501015534</t>
        </is>
      </c>
      <c r="BJ4271"/>
      <c r="BK4271"/>
      <c r="BL4271"/>
      <c r="BM4271"/>
      <c r="BN4271"/>
      <c r="BO4271"/>
      <c r="BP4271"/>
      <c r="BQ4271"/>
      <c r="BR4271"/>
      <c r="BS4271"/>
      <c r="BT4271" t="inlineStr">
        <is>
          <t>--</t>
        </is>
      </c>
      <c r="BU4271"/>
      <c r="BV4271"/>
      <c r="BW4271"/>
      <c r="BX4271"/>
      <c r="BY4271"/>
      <c r="BZ4271"/>
      <c r="CA4271"/>
      <c r="CB4271"/>
      <c r="CC4271"/>
      <c r="CD4271"/>
      <c r="CE4271"/>
      <c r="CF4271"/>
      <c r="CG4271"/>
      <c r="CH4271"/>
      <c r="CI4271"/>
      <c r="CJ4271"/>
      <c r="CK4271" t="inlineStr">
        <is>
          <t>E.G. and G. Bionomics</t>
        </is>
      </c>
      <c r="CL4271" t="n">
        <v>14379.0</v>
      </c>
      <c r="CM4271" t="inlineStr">
        <is>
          <t>The Acute Toxicity of Various Silver Compounds to the Fathead Minnow (Pimephales promelas)</t>
        </is>
      </c>
      <c r="CN4271" t="inlineStr">
        <is>
          <t>EG&amp;G Bionomics, Rep.#BW-79-12-576, Natl.Assoc.Photo.Manufacturers, Inc., Harrison, NY:</t>
        </is>
      </c>
      <c r="CO4271" t="n">
        <v>1979.0</v>
      </c>
      <c r="CP4271" t="inlineStr">
        <is>
          <t>E.G. and G. Bionomics (1979). The Acute Toxicity of Various Silver Compounds to the Fathead Minnow (Pimephales promelas). EG&amp;G Bionomics, Rep.#BW-79-12-576, Natl.Assoc.Photo.Manufacturers, Inc., Harrison, NY, ECOREF#:14379</t>
        </is>
      </c>
    </row>
    <row r="4272">
      <c r="A4272" t="n">
        <v>2.3184669E7</v>
      </c>
      <c r="B4272" t="inlineStr">
        <is>
          <t>N-(Butoxymethyl)-2-chloro-N-(2,6-diethylphenyl)acetamide</t>
        </is>
      </c>
      <c r="C4272"/>
      <c r="D4272" t="inlineStr">
        <is>
          <t>Measured</t>
        </is>
      </c>
      <c r="E4272" t="inlineStr">
        <is>
          <t>Not coded</t>
        </is>
      </c>
      <c r="F4272"/>
      <c r="G4272" t="n">
        <v>97.7</v>
      </c>
      <c r="H4272"/>
      <c r="I4272"/>
      <c r="J4272"/>
      <c r="K4272"/>
      <c r="L4272" t="inlineStr">
        <is>
          <t>Pimephales promelas</t>
        </is>
      </c>
      <c r="M4272" t="inlineStr">
        <is>
          <t>Fathead Minnow</t>
        </is>
      </c>
      <c r="N4272"/>
      <c r="O4272"/>
      <c r="P4272" t="n">
        <v>30.0</v>
      </c>
      <c r="Q4272"/>
      <c r="R4272"/>
      <c r="S4272"/>
      <c r="T4272"/>
      <c r="U4272" t="inlineStr">
        <is>
          <t>Day(s)</t>
        </is>
      </c>
      <c r="V4272" t="inlineStr">
        <is>
          <t>Flow-through</t>
        </is>
      </c>
      <c r="W4272" t="inlineStr">
        <is>
          <t>Fresh water</t>
        </is>
      </c>
      <c r="X4272" t="inlineStr">
        <is>
          <t>Lab</t>
        </is>
      </c>
      <c r="Y4272"/>
      <c r="Z4272" t="inlineStr">
        <is>
          <t>Active ingredient</t>
        </is>
      </c>
      <c r="AA4272"/>
      <c r="AB4272" t="n">
        <v>0.28</v>
      </c>
      <c r="AC4272"/>
      <c r="AD4272" t="n">
        <v>0.23</v>
      </c>
      <c r="AE4272"/>
      <c r="AF4272" t="n">
        <v>0.33</v>
      </c>
      <c r="AG4272" t="inlineStr">
        <is>
          <t>AI mg/L</t>
        </is>
      </c>
      <c r="AH4272"/>
      <c r="AI4272"/>
      <c r="AJ4272"/>
      <c r="AK4272"/>
      <c r="AL4272"/>
      <c r="AM4272"/>
      <c r="AN4272"/>
      <c r="AO4272"/>
      <c r="AP4272"/>
      <c r="AQ4272"/>
      <c r="AR4272"/>
      <c r="AS4272"/>
      <c r="AT4272"/>
      <c r="AU4272"/>
      <c r="AV4272"/>
      <c r="AW4272"/>
      <c r="AX4272" t="inlineStr">
        <is>
          <t>Mortality</t>
        </is>
      </c>
      <c r="AY4272" t="inlineStr">
        <is>
          <t>Mortality</t>
        </is>
      </c>
      <c r="AZ4272" t="inlineStr">
        <is>
          <t>LC50</t>
        </is>
      </c>
      <c r="BA4272"/>
      <c r="BB4272" t="n">
        <v>4.0</v>
      </c>
      <c r="BC4272"/>
      <c r="BD4272"/>
      <c r="BE4272"/>
      <c r="BF4272"/>
      <c r="BG4272" t="inlineStr">
        <is>
          <t>Day(s)</t>
        </is>
      </c>
      <c r="BH4272" t="inlineStr">
        <is>
          <t>Pure</t>
        </is>
      </c>
      <c r="BI4272" t="inlineStr">
        <is>
          <t>DTXSID3034402</t>
        </is>
      </c>
      <c r="BJ4272"/>
      <c r="BK4272"/>
      <c r="BL4272"/>
      <c r="BM4272"/>
      <c r="BN4272"/>
      <c r="BO4272"/>
      <c r="BP4272"/>
      <c r="BQ4272"/>
      <c r="BR4272"/>
      <c r="BS4272"/>
      <c r="BT4272" t="inlineStr">
        <is>
          <t>--</t>
        </is>
      </c>
      <c r="BU4272"/>
      <c r="BV4272"/>
      <c r="BW4272"/>
      <c r="BX4272"/>
      <c r="BY4272"/>
      <c r="BZ4272"/>
      <c r="CA4272"/>
      <c r="CB4272"/>
      <c r="CC4272"/>
      <c r="CD4272"/>
      <c r="CE4272"/>
      <c r="CF4272"/>
      <c r="CG4272"/>
      <c r="CH4272"/>
      <c r="CI4272"/>
      <c r="CJ4272"/>
      <c r="CK4272" t="inlineStr">
        <is>
          <t>Brooke,L.T.</t>
        </is>
      </c>
      <c r="CL4272" t="n">
        <v>17138.0</v>
      </c>
      <c r="CM4272" t="inlineStr">
        <is>
          <t>Results of Freshwater Exposures with the Chemicals Atrazine, Biphenyl, Butachlor, Carbaryl, Carbazole, Dibenzofuran, 3,3'-Dichlorobenzidine, Dichlorvos, 1,2-Epoxyethylbenzene (Styrene Oxide), Isophorone, Isopropalin, Ox</t>
        </is>
      </c>
      <c r="CN4272" t="inlineStr">
        <is>
          <t>Center for Lake Superior Environmental Studies, University of Wisconsin, Superior, WI:110 p.</t>
        </is>
      </c>
      <c r="CO4272" t="n">
        <v>1991.0</v>
      </c>
      <c r="CP4272" t="inlineStr">
        <is>
          <t>Brooke,L.T. (1991). Results of Freshwater Exposures with the Chemicals Atrazine, Biphenyl, Butachlor, Carbaryl, Carbazole, Dibenzofuran, 3,3'-Dichlorobenzidine, Dichlorvos, 1,2-Epoxyethylbenzene (Styrene Oxide), Isophorone, Isopropalin, Ox. Center for Lake Superior Environmental Studies, University of Wisconsin, Superior, WI, 110 p. ECOREF#:17138</t>
        </is>
      </c>
    </row>
    <row r="4273">
      <c r="A4273" t="n">
        <v>2.3184669E7</v>
      </c>
      <c r="B4273" t="inlineStr">
        <is>
          <t>N-(Butoxymethyl)-2-chloro-N-(2,6-diethylphenyl)acetamide</t>
        </is>
      </c>
      <c r="C4273"/>
      <c r="D4273" t="inlineStr">
        <is>
          <t>Measured</t>
        </is>
      </c>
      <c r="E4273" t="inlineStr">
        <is>
          <t>Not coded</t>
        </is>
      </c>
      <c r="F4273"/>
      <c r="G4273" t="n">
        <v>97.7</v>
      </c>
      <c r="H4273"/>
      <c r="I4273"/>
      <c r="J4273"/>
      <c r="K4273"/>
      <c r="L4273" t="inlineStr">
        <is>
          <t>Pimephales promelas</t>
        </is>
      </c>
      <c r="M4273" t="inlineStr">
        <is>
          <t>Fathead Minnow</t>
        </is>
      </c>
      <c r="N4273"/>
      <c r="O4273"/>
      <c r="P4273" t="n">
        <v>30.0</v>
      </c>
      <c r="Q4273"/>
      <c r="R4273"/>
      <c r="S4273"/>
      <c r="T4273"/>
      <c r="U4273" t="inlineStr">
        <is>
          <t>Day(s)</t>
        </is>
      </c>
      <c r="V4273" t="inlineStr">
        <is>
          <t>Static</t>
        </is>
      </c>
      <c r="W4273" t="inlineStr">
        <is>
          <t>Fresh water</t>
        </is>
      </c>
      <c r="X4273" t="inlineStr">
        <is>
          <t>Lab</t>
        </is>
      </c>
      <c r="Y4273"/>
      <c r="Z4273" t="inlineStr">
        <is>
          <t>Active ingredient</t>
        </is>
      </c>
      <c r="AA4273"/>
      <c r="AB4273" t="n">
        <v>0.75</v>
      </c>
      <c r="AC4273"/>
      <c r="AD4273" t="n">
        <v>0.62</v>
      </c>
      <c r="AE4273"/>
      <c r="AF4273" t="n">
        <v>0.9</v>
      </c>
      <c r="AG4273" t="inlineStr">
        <is>
          <t>AI mg/L</t>
        </is>
      </c>
      <c r="AH4273"/>
      <c r="AI4273"/>
      <c r="AJ4273"/>
      <c r="AK4273"/>
      <c r="AL4273"/>
      <c r="AM4273"/>
      <c r="AN4273"/>
      <c r="AO4273"/>
      <c r="AP4273"/>
      <c r="AQ4273"/>
      <c r="AR4273"/>
      <c r="AS4273"/>
      <c r="AT4273"/>
      <c r="AU4273"/>
      <c r="AV4273"/>
      <c r="AW4273"/>
      <c r="AX4273" t="inlineStr">
        <is>
          <t>Mortality</t>
        </is>
      </c>
      <c r="AY4273" t="inlineStr">
        <is>
          <t>Mortality</t>
        </is>
      </c>
      <c r="AZ4273" t="inlineStr">
        <is>
          <t>LC50</t>
        </is>
      </c>
      <c r="BA4273"/>
      <c r="BB4273" t="n">
        <v>4.0</v>
      </c>
      <c r="BC4273"/>
      <c r="BD4273"/>
      <c r="BE4273"/>
      <c r="BF4273"/>
      <c r="BG4273" t="inlineStr">
        <is>
          <t>Day(s)</t>
        </is>
      </c>
      <c r="BH4273" t="inlineStr">
        <is>
          <t>Pure</t>
        </is>
      </c>
      <c r="BI4273" t="inlineStr">
        <is>
          <t>DTXSID3034402</t>
        </is>
      </c>
      <c r="BJ4273"/>
      <c r="BK4273"/>
      <c r="BL4273"/>
      <c r="BM4273"/>
      <c r="BN4273"/>
      <c r="BO4273"/>
      <c r="BP4273"/>
      <c r="BQ4273"/>
      <c r="BR4273"/>
      <c r="BS4273"/>
      <c r="BT4273" t="inlineStr">
        <is>
          <t>--</t>
        </is>
      </c>
      <c r="BU4273"/>
      <c r="BV4273"/>
      <c r="BW4273"/>
      <c r="BX4273"/>
      <c r="BY4273"/>
      <c r="BZ4273"/>
      <c r="CA4273"/>
      <c r="CB4273"/>
      <c r="CC4273"/>
      <c r="CD4273"/>
      <c r="CE4273"/>
      <c r="CF4273"/>
      <c r="CG4273"/>
      <c r="CH4273"/>
      <c r="CI4273" t="inlineStr">
        <is>
          <t xml:space="preserve"> ANALYSIS/0 H CONC// </t>
        </is>
      </c>
      <c r="CJ4273" t="inlineStr">
        <is>
          <t xml:space="preserve">   ANALYSIS/0 H CONC// </t>
        </is>
      </c>
      <c r="CK4273" t="inlineStr">
        <is>
          <t>Brooke,L.T.</t>
        </is>
      </c>
      <c r="CL4273" t="n">
        <v>17138.0</v>
      </c>
      <c r="CM4273" t="inlineStr">
        <is>
          <t>Results of Freshwater Exposures with the Chemicals Atrazine, Biphenyl, Butachlor, Carbaryl, Carbazole, Dibenzofuran, 3,3'-Dichlorobenzidine, Dichlorvos, 1,2-Epoxyethylbenzene (Styrene Oxide), Isophorone, Isopropalin, Ox</t>
        </is>
      </c>
      <c r="CN4273" t="inlineStr">
        <is>
          <t>Center for Lake Superior Environmental Studies, University of Wisconsin, Superior, WI:110 p.</t>
        </is>
      </c>
      <c r="CO4273" t="n">
        <v>1991.0</v>
      </c>
      <c r="CP4273" t="inlineStr">
        <is>
          <t>Brooke,L.T. (1991). Results of Freshwater Exposures with the Chemicals Atrazine, Biphenyl, Butachlor, Carbaryl, Carbazole, Dibenzofuran, 3,3'-Dichlorobenzidine, Dichlorvos, 1,2-Epoxyethylbenzene (Styrene Oxide), Isophorone, Isopropalin, Ox. Center for Lake Superior Environmental Studies, University of Wisconsin, Superior, WI, 110 p. ECOREF#:17138</t>
        </is>
      </c>
    </row>
    <row r="4274">
      <c r="A4274" t="n">
        <v>2.3184669E7</v>
      </c>
      <c r="B4274" t="inlineStr">
        <is>
          <t>N-(Butoxymethyl)-2-chloro-N-(2,6-diethylphenyl)acetamide</t>
        </is>
      </c>
      <c r="C4274"/>
      <c r="D4274" t="inlineStr">
        <is>
          <t>Unmeasured</t>
        </is>
      </c>
      <c r="E4274" t="inlineStr">
        <is>
          <t>Not coded</t>
        </is>
      </c>
      <c r="F4274"/>
      <c r="G4274" t="n">
        <v>97.7</v>
      </c>
      <c r="H4274"/>
      <c r="I4274"/>
      <c r="J4274"/>
      <c r="K4274"/>
      <c r="L4274" t="inlineStr">
        <is>
          <t>Pimephales promelas</t>
        </is>
      </c>
      <c r="M4274" t="inlineStr">
        <is>
          <t>Fathead Minnow</t>
        </is>
      </c>
      <c r="N4274"/>
      <c r="O4274"/>
      <c r="P4274" t="n">
        <v>30.0</v>
      </c>
      <c r="Q4274"/>
      <c r="R4274"/>
      <c r="S4274"/>
      <c r="T4274"/>
      <c r="U4274" t="inlineStr">
        <is>
          <t>Day(s)</t>
        </is>
      </c>
      <c r="V4274" t="inlineStr">
        <is>
          <t>Static</t>
        </is>
      </c>
      <c r="W4274" t="inlineStr">
        <is>
          <t>Fresh water</t>
        </is>
      </c>
      <c r="X4274" t="inlineStr">
        <is>
          <t>Lab</t>
        </is>
      </c>
      <c r="Y4274"/>
      <c r="Z4274" t="inlineStr">
        <is>
          <t>Active ingredient</t>
        </is>
      </c>
      <c r="AA4274"/>
      <c r="AB4274" t="n">
        <v>0.75</v>
      </c>
      <c r="AC4274"/>
      <c r="AD4274" t="n">
        <v>0.61</v>
      </c>
      <c r="AE4274"/>
      <c r="AF4274" t="n">
        <v>0.92</v>
      </c>
      <c r="AG4274" t="inlineStr">
        <is>
          <t>AI mg/L</t>
        </is>
      </c>
      <c r="AH4274"/>
      <c r="AI4274"/>
      <c r="AJ4274"/>
      <c r="AK4274"/>
      <c r="AL4274"/>
      <c r="AM4274"/>
      <c r="AN4274"/>
      <c r="AO4274"/>
      <c r="AP4274"/>
      <c r="AQ4274"/>
      <c r="AR4274"/>
      <c r="AS4274"/>
      <c r="AT4274"/>
      <c r="AU4274"/>
      <c r="AV4274"/>
      <c r="AW4274"/>
      <c r="AX4274" t="inlineStr">
        <is>
          <t>Mortality</t>
        </is>
      </c>
      <c r="AY4274" t="inlineStr">
        <is>
          <t>Mortality</t>
        </is>
      </c>
      <c r="AZ4274" t="inlineStr">
        <is>
          <t>LC50</t>
        </is>
      </c>
      <c r="BA4274"/>
      <c r="BB4274" t="n">
        <v>4.0</v>
      </c>
      <c r="BC4274"/>
      <c r="BD4274"/>
      <c r="BE4274"/>
      <c r="BF4274"/>
      <c r="BG4274" t="inlineStr">
        <is>
          <t>Day(s)</t>
        </is>
      </c>
      <c r="BH4274" t="inlineStr">
        <is>
          <t>Pure</t>
        </is>
      </c>
      <c r="BI4274" t="inlineStr">
        <is>
          <t>DTXSID3034402</t>
        </is>
      </c>
      <c r="BJ4274"/>
      <c r="BK4274"/>
      <c r="BL4274"/>
      <c r="BM4274"/>
      <c r="BN4274"/>
      <c r="BO4274"/>
      <c r="BP4274"/>
      <c r="BQ4274"/>
      <c r="BR4274"/>
      <c r="BS4274"/>
      <c r="BT4274" t="inlineStr">
        <is>
          <t>--</t>
        </is>
      </c>
      <c r="BU4274"/>
      <c r="BV4274"/>
      <c r="BW4274"/>
      <c r="BX4274"/>
      <c r="BY4274"/>
      <c r="BZ4274"/>
      <c r="CA4274"/>
      <c r="CB4274"/>
      <c r="CC4274"/>
      <c r="CD4274"/>
      <c r="CE4274"/>
      <c r="CF4274"/>
      <c r="CG4274"/>
      <c r="CH4274"/>
      <c r="CI4274"/>
      <c r="CJ4274"/>
      <c r="CK4274" t="inlineStr">
        <is>
          <t>Brooke,L.T.</t>
        </is>
      </c>
      <c r="CL4274" t="n">
        <v>17138.0</v>
      </c>
      <c r="CM4274" t="inlineStr">
        <is>
          <t>Results of Freshwater Exposures with the Chemicals Atrazine, Biphenyl, Butachlor, Carbaryl, Carbazole, Dibenzofuran, 3,3'-Dichlorobenzidine, Dichlorvos, 1,2-Epoxyethylbenzene (Styrene Oxide), Isophorone, Isopropalin, Ox</t>
        </is>
      </c>
      <c r="CN4274" t="inlineStr">
        <is>
          <t>Center for Lake Superior Environmental Studies, University of Wisconsin, Superior, WI:110 p.</t>
        </is>
      </c>
      <c r="CO4274" t="n">
        <v>1991.0</v>
      </c>
      <c r="CP4274" t="inlineStr">
        <is>
          <t>Brooke,L.T. (1991). Results of Freshwater Exposures with the Chemicals Atrazine, Biphenyl, Butachlor, Carbaryl, Carbazole, Dibenzofuran, 3,3'-Dichlorobenzidine, Dichlorvos, 1,2-Epoxyethylbenzene (Styrene Oxide), Isophorone, Isopropalin, Ox. Center for Lake Superior Environmental Studies, University of Wisconsin, Superior, WI, 110 p. ECOREF#:17138</t>
        </is>
      </c>
    </row>
    <row r="4275">
      <c r="A4275" t="n">
        <v>2.3184669E7</v>
      </c>
      <c r="B4275" t="inlineStr">
        <is>
          <t>N-(Butoxymethyl)-2-chloro-N-(2,6-diethylphenyl)acetamide</t>
        </is>
      </c>
      <c r="C4275"/>
      <c r="D4275" t="inlineStr">
        <is>
          <t>Measured</t>
        </is>
      </c>
      <c r="E4275" t="inlineStr">
        <is>
          <t>Not coded</t>
        </is>
      </c>
      <c r="F4275"/>
      <c r="G4275" t="n">
        <v>97.7</v>
      </c>
      <c r="H4275"/>
      <c r="I4275"/>
      <c r="J4275"/>
      <c r="K4275"/>
      <c r="L4275" t="inlineStr">
        <is>
          <t>Pimephales promelas</t>
        </is>
      </c>
      <c r="M4275" t="inlineStr">
        <is>
          <t>Fathead Minnow</t>
        </is>
      </c>
      <c r="N4275"/>
      <c r="O4275"/>
      <c r="P4275" t="n">
        <v>30.0</v>
      </c>
      <c r="Q4275"/>
      <c r="R4275"/>
      <c r="S4275"/>
      <c r="T4275"/>
      <c r="U4275" t="inlineStr">
        <is>
          <t>Day(s)</t>
        </is>
      </c>
      <c r="V4275" t="inlineStr">
        <is>
          <t>Static</t>
        </is>
      </c>
      <c r="W4275" t="inlineStr">
        <is>
          <t>Fresh water</t>
        </is>
      </c>
      <c r="X4275" t="inlineStr">
        <is>
          <t>Lab</t>
        </is>
      </c>
      <c r="Y4275"/>
      <c r="Z4275" t="inlineStr">
        <is>
          <t>Active ingredient</t>
        </is>
      </c>
      <c r="AA4275"/>
      <c r="AB4275" t="n">
        <v>0.64</v>
      </c>
      <c r="AC4275"/>
      <c r="AD4275" t="n">
        <v>0.53</v>
      </c>
      <c r="AE4275"/>
      <c r="AF4275" t="n">
        <v>0.79</v>
      </c>
      <c r="AG4275" t="inlineStr">
        <is>
          <t>AI mg/L</t>
        </is>
      </c>
      <c r="AH4275"/>
      <c r="AI4275"/>
      <c r="AJ4275"/>
      <c r="AK4275"/>
      <c r="AL4275"/>
      <c r="AM4275"/>
      <c r="AN4275"/>
      <c r="AO4275"/>
      <c r="AP4275"/>
      <c r="AQ4275"/>
      <c r="AR4275"/>
      <c r="AS4275"/>
      <c r="AT4275"/>
      <c r="AU4275"/>
      <c r="AV4275"/>
      <c r="AW4275"/>
      <c r="AX4275" t="inlineStr">
        <is>
          <t>Mortality</t>
        </is>
      </c>
      <c r="AY4275" t="inlineStr">
        <is>
          <t>Mortality</t>
        </is>
      </c>
      <c r="AZ4275" t="inlineStr">
        <is>
          <t>LC50</t>
        </is>
      </c>
      <c r="BA4275"/>
      <c r="BB4275" t="n">
        <v>4.0</v>
      </c>
      <c r="BC4275"/>
      <c r="BD4275"/>
      <c r="BE4275"/>
      <c r="BF4275"/>
      <c r="BG4275" t="inlineStr">
        <is>
          <t>Day(s)</t>
        </is>
      </c>
      <c r="BH4275" t="inlineStr">
        <is>
          <t>Pure</t>
        </is>
      </c>
      <c r="BI4275" t="inlineStr">
        <is>
          <t>DTXSID3034402</t>
        </is>
      </c>
      <c r="BJ4275"/>
      <c r="BK4275"/>
      <c r="BL4275"/>
      <c r="BM4275"/>
      <c r="BN4275"/>
      <c r="BO4275"/>
      <c r="BP4275"/>
      <c r="BQ4275"/>
      <c r="BR4275"/>
      <c r="BS4275"/>
      <c r="BT4275" t="inlineStr">
        <is>
          <t>--</t>
        </is>
      </c>
      <c r="BU4275"/>
      <c r="BV4275"/>
      <c r="BW4275"/>
      <c r="BX4275"/>
      <c r="BY4275"/>
      <c r="BZ4275"/>
      <c r="CA4275"/>
      <c r="CB4275"/>
      <c r="CC4275"/>
      <c r="CD4275"/>
      <c r="CE4275"/>
      <c r="CF4275"/>
      <c r="CG4275"/>
      <c r="CH4275"/>
      <c r="CI4275"/>
      <c r="CJ4275"/>
      <c r="CK4275" t="inlineStr">
        <is>
          <t>Brooke,L.T.</t>
        </is>
      </c>
      <c r="CL4275" t="n">
        <v>17138.0</v>
      </c>
      <c r="CM4275" t="inlineStr">
        <is>
          <t>Results of Freshwater Exposures with the Chemicals Atrazine, Biphenyl, Butachlor, Carbaryl, Carbazole, Dibenzofuran, 3,3'-Dichlorobenzidine, Dichlorvos, 1,2-Epoxyethylbenzene (Styrene Oxide), Isophorone, Isopropalin, Ox</t>
        </is>
      </c>
      <c r="CN4275" t="inlineStr">
        <is>
          <t>Center for Lake Superior Environmental Studies, University of Wisconsin, Superior, WI:110 p.</t>
        </is>
      </c>
      <c r="CO4275" t="n">
        <v>1991.0</v>
      </c>
      <c r="CP4275" t="inlineStr">
        <is>
          <t>Brooke,L.T. (1991). Results of Freshwater Exposures with the Chemicals Atrazine, Biphenyl, Butachlor, Carbaryl, Carbazole, Dibenzofuran, 3,3'-Dichlorobenzidine, Dichlorvos, 1,2-Epoxyethylbenzene (Styrene Oxide), Isophorone, Isopropalin, Ox. Center for Lake Superior Environmental Studies, University of Wisconsin, Superior, WI, 110 p. ECOREF#:17138</t>
        </is>
      </c>
    </row>
    <row r="4276">
      <c r="A4276" t="n">
        <v>2.4544045E7</v>
      </c>
      <c r="B4276" t="inlineStr">
        <is>
          <t>2,6-Di(propan-2-yl)aniline</t>
        </is>
      </c>
      <c r="C4276"/>
      <c r="D4276" t="inlineStr">
        <is>
          <t>Measured</t>
        </is>
      </c>
      <c r="E4276" t="inlineStr">
        <is>
          <t>Not reported</t>
        </is>
      </c>
      <c r="F4276"/>
      <c r="G4276" t="n">
        <v>95.0</v>
      </c>
      <c r="H4276"/>
      <c r="I4276"/>
      <c r="J4276"/>
      <c r="K4276"/>
      <c r="L4276" t="inlineStr">
        <is>
          <t>Pimephales promelas</t>
        </is>
      </c>
      <c r="M4276" t="inlineStr">
        <is>
          <t>Fathead Minnow</t>
        </is>
      </c>
      <c r="N4276"/>
      <c r="O4276"/>
      <c r="P4276" t="n">
        <v>31.0</v>
      </c>
      <c r="Q4276"/>
      <c r="R4276"/>
      <c r="S4276"/>
      <c r="T4276"/>
      <c r="U4276" t="inlineStr">
        <is>
          <t>Day(s)</t>
        </is>
      </c>
      <c r="V4276" t="inlineStr">
        <is>
          <t>Flow-through</t>
        </is>
      </c>
      <c r="W4276" t="inlineStr">
        <is>
          <t>Fresh water</t>
        </is>
      </c>
      <c r="X4276" t="inlineStr">
        <is>
          <t>Lab</t>
        </is>
      </c>
      <c r="Y4276"/>
      <c r="Z4276" t="inlineStr">
        <is>
          <t>Active ingredient</t>
        </is>
      </c>
      <c r="AA4276"/>
      <c r="AB4276" t="n">
        <v>16.5</v>
      </c>
      <c r="AC4276"/>
      <c r="AD4276" t="n">
        <v>15.0</v>
      </c>
      <c r="AE4276"/>
      <c r="AF4276" t="n">
        <v>18.0</v>
      </c>
      <c r="AG4276" t="inlineStr">
        <is>
          <t>AI mg/L</t>
        </is>
      </c>
      <c r="AH4276"/>
      <c r="AI4276"/>
      <c r="AJ4276"/>
      <c r="AK4276"/>
      <c r="AL4276"/>
      <c r="AM4276"/>
      <c r="AN4276"/>
      <c r="AO4276"/>
      <c r="AP4276"/>
      <c r="AQ4276"/>
      <c r="AR4276"/>
      <c r="AS4276"/>
      <c r="AT4276"/>
      <c r="AU4276"/>
      <c r="AV4276"/>
      <c r="AW4276"/>
      <c r="AX4276" t="inlineStr">
        <is>
          <t>Mortality</t>
        </is>
      </c>
      <c r="AY4276" t="inlineStr">
        <is>
          <t>Mortality</t>
        </is>
      </c>
      <c r="AZ4276" t="inlineStr">
        <is>
          <t>LC50</t>
        </is>
      </c>
      <c r="BA4276"/>
      <c r="BB4276" t="n">
        <v>4.0</v>
      </c>
      <c r="BC4276"/>
      <c r="BD4276"/>
      <c r="BE4276"/>
      <c r="BF4276"/>
      <c r="BG4276" t="inlineStr">
        <is>
          <t>Day(s)</t>
        </is>
      </c>
      <c r="BH4276"/>
      <c r="BI4276" t="inlineStr">
        <is>
          <t>DTXSID5022279</t>
        </is>
      </c>
      <c r="BJ4276"/>
      <c r="BK4276"/>
      <c r="BL4276" t="inlineStr">
        <is>
          <t>Acute</t>
        </is>
      </c>
      <c r="BM4276"/>
      <c r="BN4276"/>
      <c r="BO4276"/>
      <c r="BP4276"/>
      <c r="BQ4276"/>
      <c r="BR4276"/>
      <c r="BS4276"/>
      <c r="BT4276" t="inlineStr">
        <is>
          <t>--</t>
        </is>
      </c>
      <c r="BU4276"/>
      <c r="BV4276"/>
      <c r="BW4276"/>
      <c r="BX4276"/>
      <c r="BY4276"/>
      <c r="BZ4276"/>
      <c r="CA4276"/>
      <c r="CB4276"/>
      <c r="CC4276"/>
      <c r="CD4276"/>
      <c r="CE4276"/>
      <c r="CF4276"/>
      <c r="CG4276"/>
      <c r="CH4276"/>
      <c r="CI4276"/>
      <c r="CJ4276" t="inlineStr">
        <is>
          <t xml:space="preserve">SOURCE/FROM US EPA ENVIRONMENTAL RESEARCH LABORATORY-DULUTH AND THE UNIVERSITY OF WISCONSIN-SUPERIOR CAMPUS//MEDIA/LAKE SUPERIOR WATER OR DECHLORINATED WATER//   </t>
        </is>
      </c>
      <c r="CK4276" t="inlineStr">
        <is>
          <t>Geiger,D.L., S.H. Poirier, L.T. Brooke, and D.J. Call</t>
        </is>
      </c>
      <c r="CL4276" t="n">
        <v>12858.0</v>
      </c>
      <c r="CM4276" t="inlineStr">
        <is>
          <t>Acute Toxicities of Organic Chemicals to Fathead Minnows (Pimephales promelas) Volume III</t>
        </is>
      </c>
      <c r="CN4276" t="inlineStr">
        <is>
          <t>Center for Lake Superior Environmental Studies, University of Wisconsin, Superior, WI:328 p.</t>
        </is>
      </c>
      <c r="CO4276" t="n">
        <v>1986.0</v>
      </c>
      <c r="CP4276" t="inlineStr">
        <is>
          <t>Geiger,D.L., S.H. Poirier, L.T. Brooke, and D.J. Call (1986). Acute Toxicities of Organic Chemicals to Fathead Minnows (Pimephales promelas) Volume III. Center for Lake Superior Environmental Studies, University of Wisconsin, Superior, WI, 328 p. ECOREF#:12858</t>
        </is>
      </c>
    </row>
    <row r="4277">
      <c r="A4277" t="n">
        <v>2.4544045E7</v>
      </c>
      <c r="B4277" t="inlineStr">
        <is>
          <t>2,6-Di(propan-2-yl)aniline</t>
        </is>
      </c>
      <c r="C4277"/>
      <c r="D4277" t="inlineStr">
        <is>
          <t>Measured</t>
        </is>
      </c>
      <c r="E4277" t="inlineStr">
        <is>
          <t>Not coded</t>
        </is>
      </c>
      <c r="F4277"/>
      <c r="G4277" t="n">
        <v>95.0</v>
      </c>
      <c r="H4277"/>
      <c r="I4277"/>
      <c r="J4277"/>
      <c r="K4277"/>
      <c r="L4277" t="inlineStr">
        <is>
          <t>Pimephales promelas</t>
        </is>
      </c>
      <c r="M4277" t="inlineStr">
        <is>
          <t>Fathead Minnow</t>
        </is>
      </c>
      <c r="N4277"/>
      <c r="O4277"/>
      <c r="P4277" t="n">
        <v>28.0</v>
      </c>
      <c r="Q4277"/>
      <c r="R4277"/>
      <c r="S4277"/>
      <c r="T4277"/>
      <c r="U4277" t="inlineStr">
        <is>
          <t>Day(s)</t>
        </is>
      </c>
      <c r="V4277" t="inlineStr">
        <is>
          <t>Flow-through</t>
        </is>
      </c>
      <c r="W4277" t="inlineStr">
        <is>
          <t>Fresh water</t>
        </is>
      </c>
      <c r="X4277" t="inlineStr">
        <is>
          <t>Lab</t>
        </is>
      </c>
      <c r="Y4277"/>
      <c r="Z4277" t="inlineStr">
        <is>
          <t>Active ingredient</t>
        </is>
      </c>
      <c r="AA4277"/>
      <c r="AB4277" t="n">
        <v>14.2</v>
      </c>
      <c r="AC4277"/>
      <c r="AD4277"/>
      <c r="AE4277"/>
      <c r="AF4277"/>
      <c r="AG4277" t="inlineStr">
        <is>
          <t>AI mg/L</t>
        </is>
      </c>
      <c r="AH4277"/>
      <c r="AI4277"/>
      <c r="AJ4277"/>
      <c r="AK4277"/>
      <c r="AL4277"/>
      <c r="AM4277"/>
      <c r="AN4277"/>
      <c r="AO4277"/>
      <c r="AP4277"/>
      <c r="AQ4277"/>
      <c r="AR4277"/>
      <c r="AS4277"/>
      <c r="AT4277"/>
      <c r="AU4277"/>
      <c r="AV4277"/>
      <c r="AW4277"/>
      <c r="AX4277" t="inlineStr">
        <is>
          <t>Mortality</t>
        </is>
      </c>
      <c r="AY4277" t="inlineStr">
        <is>
          <t>Mortality</t>
        </is>
      </c>
      <c r="AZ4277" t="inlineStr">
        <is>
          <t>LC50</t>
        </is>
      </c>
      <c r="BA4277"/>
      <c r="BB4277" t="n">
        <v>4.0</v>
      </c>
      <c r="BC4277"/>
      <c r="BD4277"/>
      <c r="BE4277"/>
      <c r="BF4277"/>
      <c r="BG4277" t="inlineStr">
        <is>
          <t>Day(s)</t>
        </is>
      </c>
      <c r="BH4277" t="inlineStr">
        <is>
          <t>Pure</t>
        </is>
      </c>
      <c r="BI4277" t="inlineStr">
        <is>
          <t>DTXSID5022279</t>
        </is>
      </c>
      <c r="BJ4277"/>
      <c r="BK4277"/>
      <c r="BL4277"/>
      <c r="BM4277"/>
      <c r="BN4277"/>
      <c r="BO4277"/>
      <c r="BP4277"/>
      <c r="BQ4277"/>
      <c r="BR4277"/>
      <c r="BS4277"/>
      <c r="BT4277" t="inlineStr">
        <is>
          <t>--</t>
        </is>
      </c>
      <c r="BU4277"/>
      <c r="BV4277"/>
      <c r="BW4277"/>
      <c r="BX4277"/>
      <c r="BY4277"/>
      <c r="BZ4277"/>
      <c r="CA4277"/>
      <c r="CB4277"/>
      <c r="CC4277"/>
      <c r="CD4277"/>
      <c r="CE4277"/>
      <c r="CF4277"/>
      <c r="CG4277"/>
      <c r="CH4277"/>
      <c r="CI4277" t="inlineStr">
        <is>
          <t xml:space="preserve"> Affected fish were suspended with their bodies at a 90    NR degree angle to the water surface with heads pointed toward the tankNAottom.  Their coloration became darker as the test continued. </t>
        </is>
      </c>
      <c r="CJ4277" t="inlineStr">
        <is>
          <t xml:space="preserve">   Affected fish were suspended with their bodies at a 90    NR degree angle to the water surface with heads pointed toward the tankNAottom.  Their coloration became darker as the test continued. </t>
        </is>
      </c>
      <c r="CK4277" t="inlineStr">
        <is>
          <t>Brooke,L.T., D.J. Call, D.L. Geiger, and C.E. Northcott</t>
        </is>
      </c>
      <c r="CL4277" t="n">
        <v>12448.0</v>
      </c>
      <c r="CM4277" t="inlineStr">
        <is>
          <t>Acute Toxicities of Organic Chemicals to Fathead Minnows (Pimephales promelas), Vol. 1</t>
        </is>
      </c>
      <c r="CN4277" t="inlineStr">
        <is>
          <t>Center for Lake Superior Environmental Studies, University of Wisconsin-Superior, Superior, WI:414 p.</t>
        </is>
      </c>
      <c r="CO4277" t="n">
        <v>1984.0</v>
      </c>
      <c r="CP4277" t="inlineStr">
        <is>
          <t>Brooke,L.T., D.J. Call, D.L. Geiger, and C.E. Northcott (1984). Acute Toxicities of Organic Chemicals to Fathead Minnows (Pimephales promelas), Vol. 1. Center for Lake Superior Environmental Studies, University of Wisconsin-Superior, Superior, WI, 414 p. ECOREF#:12448</t>
        </is>
      </c>
    </row>
    <row r="4278">
      <c r="A4278" t="n">
        <v>2.4544045E7</v>
      </c>
      <c r="B4278" t="inlineStr">
        <is>
          <t>2,6-Di(propan-2-yl)aniline</t>
        </is>
      </c>
      <c r="C4278"/>
      <c r="D4278" t="inlineStr">
        <is>
          <t>Measured</t>
        </is>
      </c>
      <c r="E4278" t="inlineStr">
        <is>
          <t>Not coded</t>
        </is>
      </c>
      <c r="F4278" t="inlineStr">
        <is>
          <t>&gt;=</t>
        </is>
      </c>
      <c r="G4278" t="n">
        <v>95.0</v>
      </c>
      <c r="H4278"/>
      <c r="I4278"/>
      <c r="J4278"/>
      <c r="K4278"/>
      <c r="L4278" t="inlineStr">
        <is>
          <t>Pimephales promelas</t>
        </is>
      </c>
      <c r="M4278" t="inlineStr">
        <is>
          <t>Fathead Minnow</t>
        </is>
      </c>
      <c r="N4278" t="inlineStr">
        <is>
          <t>Juvenile</t>
        </is>
      </c>
      <c r="O4278"/>
      <c r="P4278"/>
      <c r="Q4278"/>
      <c r="R4278" t="n">
        <v>26.0</v>
      </c>
      <c r="S4278"/>
      <c r="T4278" t="n">
        <v>34.0</v>
      </c>
      <c r="U4278" t="inlineStr">
        <is>
          <t>Day(s)</t>
        </is>
      </c>
      <c r="V4278" t="inlineStr">
        <is>
          <t>Flow-through</t>
        </is>
      </c>
      <c r="W4278" t="inlineStr">
        <is>
          <t>Fresh water</t>
        </is>
      </c>
      <c r="X4278" t="inlineStr">
        <is>
          <t>Lab</t>
        </is>
      </c>
      <c r="Y4278"/>
      <c r="Z4278" t="inlineStr">
        <is>
          <t>Active ingredient</t>
        </is>
      </c>
      <c r="AA4278"/>
      <c r="AB4278" t="n">
        <v>14.2</v>
      </c>
      <c r="AC4278"/>
      <c r="AD4278"/>
      <c r="AE4278"/>
      <c r="AF4278"/>
      <c r="AG4278" t="inlineStr">
        <is>
          <t>AI mg/L</t>
        </is>
      </c>
      <c r="AH4278"/>
      <c r="AI4278"/>
      <c r="AJ4278"/>
      <c r="AK4278"/>
      <c r="AL4278"/>
      <c r="AM4278"/>
      <c r="AN4278"/>
      <c r="AO4278"/>
      <c r="AP4278"/>
      <c r="AQ4278"/>
      <c r="AR4278"/>
      <c r="AS4278"/>
      <c r="AT4278"/>
      <c r="AU4278"/>
      <c r="AV4278"/>
      <c r="AW4278"/>
      <c r="AX4278" t="inlineStr">
        <is>
          <t>Mortality</t>
        </is>
      </c>
      <c r="AY4278" t="inlineStr">
        <is>
          <t>Mortality</t>
        </is>
      </c>
      <c r="AZ4278" t="inlineStr">
        <is>
          <t>LC50</t>
        </is>
      </c>
      <c r="BA4278"/>
      <c r="BB4278" t="n">
        <v>4.0</v>
      </c>
      <c r="BC4278"/>
      <c r="BD4278"/>
      <c r="BE4278"/>
      <c r="BF4278"/>
      <c r="BG4278" t="inlineStr">
        <is>
          <t>Day(s)</t>
        </is>
      </c>
      <c r="BH4278" t="inlineStr">
        <is>
          <t>Pure</t>
        </is>
      </c>
      <c r="BI4278" t="inlineStr">
        <is>
          <t>DTXSID5022279</t>
        </is>
      </c>
      <c r="BJ4278" t="inlineStr">
        <is>
          <t>10.1002/etc.5620140920</t>
        </is>
      </c>
      <c r="BK4278"/>
      <c r="BL4278"/>
      <c r="BM4278"/>
      <c r="BN4278"/>
      <c r="BO4278"/>
      <c r="BP4278"/>
      <c r="BQ4278"/>
      <c r="BR4278"/>
      <c r="BS4278"/>
      <c r="BT4278" t="inlineStr">
        <is>
          <t>--</t>
        </is>
      </c>
      <c r="BU4278"/>
      <c r="BV4278"/>
      <c r="BW4278"/>
      <c r="BX4278"/>
      <c r="BY4278"/>
      <c r="BZ4278"/>
      <c r="CA4278"/>
      <c r="CB4278"/>
      <c r="CC4278"/>
      <c r="CD4278"/>
      <c r="CE4278"/>
      <c r="CF4278"/>
      <c r="CG4278"/>
      <c r="CH4278"/>
      <c r="CI4278"/>
      <c r="CJ4278"/>
      <c r="CK4278" t="inlineStr">
        <is>
          <t>Broderius,S.J., M.D. Kahl, and M.D. Hoglund</t>
        </is>
      </c>
      <c r="CL4278" t="n">
        <v>15031.0</v>
      </c>
      <c r="CM4278" t="inlineStr">
        <is>
          <t>Use of Joint Toxic Response to Define the Primary Mode of Toxic Action for Diverse Industrial Organic Chemicals</t>
        </is>
      </c>
      <c r="CN4278" t="inlineStr">
        <is>
          <t>Environ. Toxicol. Chem.14(9): 1591-1605</t>
        </is>
      </c>
      <c r="CO4278" t="n">
        <v>1995.0</v>
      </c>
      <c r="CP4278" t="inlineStr">
        <is>
          <t>Broderius,S.J., M.D. Kahl, and M.D. Hoglund (1995). Use of Joint Toxic Response to Define the Primary Mode of Toxic Action for Diverse Industrial Organic Chemicals. Environ. Toxicol. Chem., 14, (9), 1591-1605. doi:10.1002/etc.5620140920. ECOREF#:15031</t>
        </is>
      </c>
    </row>
    <row r="4279">
      <c r="A4279" t="n">
        <v>2.5154523E7</v>
      </c>
      <c r="B4279" t="inlineStr">
        <is>
          <t>Nonylphenol</t>
        </is>
      </c>
      <c r="C4279" t="inlineStr">
        <is>
          <t>Technical grade, technical product, technical formulation</t>
        </is>
      </c>
      <c r="D4279" t="inlineStr">
        <is>
          <t>Measured</t>
        </is>
      </c>
      <c r="E4279" t="inlineStr">
        <is>
          <t>American Society for Testing and Materials</t>
        </is>
      </c>
      <c r="F4279" t="inlineStr">
        <is>
          <t>~</t>
        </is>
      </c>
      <c r="G4279" t="n">
        <v>90.0</v>
      </c>
      <c r="H4279"/>
      <c r="I4279"/>
      <c r="J4279"/>
      <c r="K4279"/>
      <c r="L4279" t="inlineStr">
        <is>
          <t>Pimephales promelas</t>
        </is>
      </c>
      <c r="M4279" t="inlineStr">
        <is>
          <t>Fathead Minnow</t>
        </is>
      </c>
      <c r="N4279"/>
      <c r="O4279"/>
      <c r="P4279"/>
      <c r="Q4279"/>
      <c r="R4279" t="n">
        <v>25.0</v>
      </c>
      <c r="S4279"/>
      <c r="T4279" t="n">
        <v>35.0</v>
      </c>
      <c r="U4279" t="inlineStr">
        <is>
          <t>Day(s)</t>
        </is>
      </c>
      <c r="V4279" t="inlineStr">
        <is>
          <t>Flow-through</t>
        </is>
      </c>
      <c r="W4279" t="inlineStr">
        <is>
          <t>Fresh water</t>
        </is>
      </c>
      <c r="X4279" t="inlineStr">
        <is>
          <t>Lab</t>
        </is>
      </c>
      <c r="Y4279" t="n">
        <v>6.0</v>
      </c>
      <c r="Z4279" t="inlineStr">
        <is>
          <t>Active ingredient</t>
        </is>
      </c>
      <c r="AA4279"/>
      <c r="AB4279" t="n">
        <v>0.128</v>
      </c>
      <c r="AC4279"/>
      <c r="AD4279" t="n">
        <v>0.116</v>
      </c>
      <c r="AE4279"/>
      <c r="AF4279" t="n">
        <v>0.141</v>
      </c>
      <c r="AG4279" t="inlineStr">
        <is>
          <t>AI mg/L</t>
        </is>
      </c>
      <c r="AH4279"/>
      <c r="AI4279"/>
      <c r="AJ4279"/>
      <c r="AK4279"/>
      <c r="AL4279"/>
      <c r="AM4279"/>
      <c r="AN4279"/>
      <c r="AO4279"/>
      <c r="AP4279"/>
      <c r="AQ4279"/>
      <c r="AR4279"/>
      <c r="AS4279"/>
      <c r="AT4279"/>
      <c r="AU4279"/>
      <c r="AV4279"/>
      <c r="AW4279"/>
      <c r="AX4279" t="inlineStr">
        <is>
          <t>Mortality</t>
        </is>
      </c>
      <c r="AY4279" t="inlineStr">
        <is>
          <t>Mortality</t>
        </is>
      </c>
      <c r="AZ4279" t="inlineStr">
        <is>
          <t>LC50</t>
        </is>
      </c>
      <c r="BA4279"/>
      <c r="BB4279" t="n">
        <v>4.0</v>
      </c>
      <c r="BC4279"/>
      <c r="BD4279"/>
      <c r="BE4279"/>
      <c r="BF4279"/>
      <c r="BG4279" t="inlineStr">
        <is>
          <t>Day(s)</t>
        </is>
      </c>
      <c r="BH4279"/>
      <c r="BI4279" t="inlineStr">
        <is>
          <t>DTXSID3021857</t>
        </is>
      </c>
      <c r="BJ4279"/>
      <c r="BK4279"/>
      <c r="BL4279" t="inlineStr">
        <is>
          <t>Acute</t>
        </is>
      </c>
      <c r="BM4279"/>
      <c r="BN4279"/>
      <c r="BO4279"/>
      <c r="BP4279"/>
      <c r="BQ4279"/>
      <c r="BR4279"/>
      <c r="BS4279"/>
      <c r="BT4279" t="inlineStr">
        <is>
          <t>--</t>
        </is>
      </c>
      <c r="BU4279"/>
      <c r="BV4279"/>
      <c r="BW4279"/>
      <c r="BX4279"/>
      <c r="BY4279"/>
      <c r="BZ4279"/>
      <c r="CA4279"/>
      <c r="CB4279"/>
      <c r="CC4279"/>
      <c r="CD4279"/>
      <c r="CE4279"/>
      <c r="CF4279"/>
      <c r="CG4279"/>
      <c r="CH4279"/>
      <c r="CI4279"/>
      <c r="CJ4279" t="inlineStr">
        <is>
          <t xml:space="preserve">SOURCE/BROOD CULTURES MAINTAINED AT UNIVERSITY OF WISCONSIN - SUPERIOR//TMETH/ASTM (1991). STANDARD GUIDE FOR CONDUCTING ACUTE TOXICITY TESTS WITH FISHES, MACROINVERTEBRATES, AND AMPHIBIANS. E 729-88A. AMERICAN SOCIETY FOR TESTING AND MATERIALS, VOL 11.04: 378-397.//MEDIA/MUNICIPAL WATER SUPPLY SUPERIOR, WI//   </t>
        </is>
      </c>
      <c r="CK4279" t="inlineStr">
        <is>
          <t>Brooke,L.T.</t>
        </is>
      </c>
      <c r="CL4279" t="n">
        <v>20506.0</v>
      </c>
      <c r="CM4279" t="inlineStr">
        <is>
          <t>Acute and Chronic Toxicity of Nonylphenol to Ten Species of Aquatic Organisms</t>
        </is>
      </c>
      <c r="CN4279" t="inlineStr">
        <is>
          <t>Contract No.68-C1-0034, U.S.EPA, Duluth, MN:36 p.</t>
        </is>
      </c>
      <c r="CO4279" t="n">
        <v>1993.0</v>
      </c>
      <c r="CP4279" t="inlineStr">
        <is>
          <t>Brooke,L.T. (1993). Acute and Chronic Toxicity of Nonylphenol to Ten Species of Aquatic Organisms. Contract No.68-C1-0034, U.S.EPA, Duluth, MN, 36 p. ECOREF#:20506</t>
        </is>
      </c>
    </row>
    <row r="4280">
      <c r="A4280" t="n">
        <v>2.51553E7</v>
      </c>
      <c r="B4280" t="inlineStr">
        <is>
          <t>Dodecylbenzenesulfonic acid, Sodium salt (1:1)</t>
        </is>
      </c>
      <c r="C4280" t="inlineStr">
        <is>
          <t>Technical grade, technical product, technical formulation</t>
        </is>
      </c>
      <c r="D4280" t="inlineStr">
        <is>
          <t>Unmeasured</t>
        </is>
      </c>
      <c r="E4280" t="inlineStr">
        <is>
          <t>Organization for Economic Cooperation and Development</t>
        </is>
      </c>
      <c r="F4280"/>
      <c r="G4280"/>
      <c r="H4280"/>
      <c r="I4280"/>
      <c r="J4280"/>
      <c r="K4280"/>
      <c r="L4280" t="inlineStr">
        <is>
          <t>Pimephales promelas</t>
        </is>
      </c>
      <c r="M4280" t="inlineStr">
        <is>
          <t>Fathead Minnow</t>
        </is>
      </c>
      <c r="N4280" t="inlineStr">
        <is>
          <t>Embryo</t>
        </is>
      </c>
      <c r="O4280" t="inlineStr">
        <is>
          <t>&lt;</t>
        </is>
      </c>
      <c r="P4280" t="n">
        <v>32.0</v>
      </c>
      <c r="Q4280"/>
      <c r="R4280"/>
      <c r="S4280"/>
      <c r="T4280"/>
      <c r="U4280" t="inlineStr">
        <is>
          <t>Cell stage</t>
        </is>
      </c>
      <c r="V4280" t="inlineStr">
        <is>
          <t>Renewal</t>
        </is>
      </c>
      <c r="W4280" t="inlineStr">
        <is>
          <t>Fresh water</t>
        </is>
      </c>
      <c r="X4280" t="inlineStr">
        <is>
          <t>Lab</t>
        </is>
      </c>
      <c r="Y4280"/>
      <c r="Z4280" t="inlineStr">
        <is>
          <t>Active ingredient</t>
        </is>
      </c>
      <c r="AA4280"/>
      <c r="AB4280" t="n">
        <v>3.678</v>
      </c>
      <c r="AC4280"/>
      <c r="AD4280"/>
      <c r="AE4280"/>
      <c r="AF4280"/>
      <c r="AG4280" t="inlineStr">
        <is>
          <t>AI mg/L</t>
        </is>
      </c>
      <c r="AH4280"/>
      <c r="AI4280"/>
      <c r="AJ4280"/>
      <c r="AK4280"/>
      <c r="AL4280"/>
      <c r="AM4280"/>
      <c r="AN4280"/>
      <c r="AO4280"/>
      <c r="AP4280"/>
      <c r="AQ4280"/>
      <c r="AR4280"/>
      <c r="AS4280"/>
      <c r="AT4280"/>
      <c r="AU4280"/>
      <c r="AV4280"/>
      <c r="AW4280"/>
      <c r="AX4280" t="inlineStr">
        <is>
          <t>Mortality</t>
        </is>
      </c>
      <c r="AY4280" t="inlineStr">
        <is>
          <t>Mortality</t>
        </is>
      </c>
      <c r="AZ4280" t="inlineStr">
        <is>
          <t>LC50</t>
        </is>
      </c>
      <c r="BA4280"/>
      <c r="BB4280" t="n">
        <v>4.0</v>
      </c>
      <c r="BC4280"/>
      <c r="BD4280"/>
      <c r="BE4280"/>
      <c r="BF4280"/>
      <c r="BG4280" t="inlineStr">
        <is>
          <t>Day(s)</t>
        </is>
      </c>
      <c r="BH4280"/>
      <c r="BI4280" t="inlineStr">
        <is>
          <t>DTXSID7025219</t>
        </is>
      </c>
      <c r="BJ4280" t="inlineStr">
        <is>
          <t>10.1002/etc.5455</t>
        </is>
      </c>
      <c r="BK4280"/>
      <c r="BL4280" t="inlineStr">
        <is>
          <t>Acute</t>
        </is>
      </c>
      <c r="BM4280" t="inlineStr">
        <is>
          <t>EM</t>
        </is>
      </c>
      <c r="BN4280"/>
      <c r="BO4280"/>
      <c r="BP4280"/>
      <c r="BQ4280"/>
      <c r="BR4280"/>
      <c r="BS4280"/>
      <c r="BT4280" t="inlineStr">
        <is>
          <t>--</t>
        </is>
      </c>
      <c r="BU4280"/>
      <c r="BV4280"/>
      <c r="BW4280"/>
      <c r="BX4280"/>
      <c r="BY4280"/>
      <c r="BZ4280"/>
      <c r="CA4280"/>
      <c r="CB4280"/>
      <c r="CC4280"/>
      <c r="CD4280"/>
      <c r="CE4280"/>
      <c r="CF4280"/>
      <c r="CG4280"/>
      <c r="CH4280"/>
      <c r="CI4280"/>
      <c r="CJ4280" t="inlineStr">
        <is>
          <t xml:space="preserve">SOURCE/SPAWNING BROOD STOCK FROM COVE ENVIRONMENTAL'S AQUATIC TOXICITY LABORATORY (STILLWATER, OK)//AP FREQ/80 PERCENT OF EXISTING VOLUME REPLACED//CONTR/C,P//TMETH/JEFFRIES, M. K. S., STULTS, A. E., SMITH, A. W., RAWLINGS, J. M., BELANGER, S. E., AND ORIS, J. T. (2014). ALTERNATIVE METHODS FOR TOXICITY ASSESSMENTS IN FISH: COMPARISON OF THE FISH EMBRYO TOXICITY AND THE LARVAL GROWTH AND SURVIVAL TESTS IN ZEBRAFISH AND FATHEAD MINNOWS. ENVIRONMENTAL TOXICOLOGY AND CHEMISTRY, 33(11), 2584-2594. AND ORGANISATION FOR ECONOMIC CO-OPERATION AND DEVELOPMENT. (2013). TEST NO. 236: FISH EMBRYO ACUTE TOXICITY (FET) TEST. OECD GUIDELINES FOR THE TESTING OF CHEMICALS.//MEDIA/USEPA SYNTHETIC HARD WATER//   </t>
        </is>
      </c>
      <c r="CK4280" t="inlineStr">
        <is>
          <t>Scott,J., R. Grewe, and M. Minghetti</t>
        </is>
      </c>
      <c r="CL4280" t="n">
        <v>191977.0</v>
      </c>
      <c r="CM4280" t="inlineStr">
        <is>
          <t>Fish Embryo Acute Toxicity Testing and the RTgill-W1 Cell Line as in Vitro Models for Whole-Effluent Toxicity (WET) Testing: An in Vitro/in Vivo Comparison of Chemicals Relevant for WET Testing</t>
        </is>
      </c>
      <c r="CN4280" t="inlineStr">
        <is>
          <t>Environ. Toxicol. Chem.41(11): 2721-2731</t>
        </is>
      </c>
      <c r="CO4280" t="n">
        <v>2022.0</v>
      </c>
      <c r="CP4280" t="inlineStr">
        <is>
          <t>Scott,J., R. Grewe, and M. Minghetti (2022). Fish Embryo Acute Toxicity Testing and the RTgill-W1 Cell Line as in Vitro Models for Whole-Effluent Toxicity (WET) Testing: An in Vitro/in Vivo Comparison of Chemicals Relevant for WET Testing. Environ. Toxicol. Chem., 41, (11), 2721-2731. doi:10.1002/etc.5455. ECOREF#:191977</t>
        </is>
      </c>
    </row>
    <row r="4281">
      <c r="A4281" t="n">
        <v>2.51553E7</v>
      </c>
      <c r="B4281" t="inlineStr">
        <is>
          <t>Dodecylbenzenesulfonic acid, Sodium salt (1:1)</t>
        </is>
      </c>
      <c r="C4281"/>
      <c r="D4281" t="inlineStr">
        <is>
          <t>Not coded</t>
        </is>
      </c>
      <c r="E4281" t="inlineStr">
        <is>
          <t>United States Environmental Protection Agency</t>
        </is>
      </c>
      <c r="F4281"/>
      <c r="G4281"/>
      <c r="H4281"/>
      <c r="I4281"/>
      <c r="J4281"/>
      <c r="K4281"/>
      <c r="L4281" t="inlineStr">
        <is>
          <t>Pimephales promelas</t>
        </is>
      </c>
      <c r="M4281" t="inlineStr">
        <is>
          <t>Fathead Minnow</t>
        </is>
      </c>
      <c r="N4281" t="inlineStr">
        <is>
          <t>Larva</t>
        </is>
      </c>
      <c r="O4281"/>
      <c r="P4281"/>
      <c r="Q4281"/>
      <c r="R4281"/>
      <c r="S4281"/>
      <c r="T4281"/>
      <c r="U4281"/>
      <c r="V4281" t="inlineStr">
        <is>
          <t>Flow-through</t>
        </is>
      </c>
      <c r="W4281" t="inlineStr">
        <is>
          <t>Fresh water</t>
        </is>
      </c>
      <c r="X4281" t="inlineStr">
        <is>
          <t>Lab</t>
        </is>
      </c>
      <c r="Y4281"/>
      <c r="Z4281" t="inlineStr">
        <is>
          <t>Formulation</t>
        </is>
      </c>
      <c r="AA4281"/>
      <c r="AB4281" t="n">
        <v>3.4</v>
      </c>
      <c r="AC4281"/>
      <c r="AD4281"/>
      <c r="AE4281"/>
      <c r="AF4281"/>
      <c r="AG4281" t="inlineStr">
        <is>
          <t>AI mg/L</t>
        </is>
      </c>
      <c r="AH4281"/>
      <c r="AI4281"/>
      <c r="AJ4281"/>
      <c r="AK4281"/>
      <c r="AL4281"/>
      <c r="AM4281"/>
      <c r="AN4281"/>
      <c r="AO4281"/>
      <c r="AP4281"/>
      <c r="AQ4281"/>
      <c r="AR4281"/>
      <c r="AS4281"/>
      <c r="AT4281"/>
      <c r="AU4281"/>
      <c r="AV4281"/>
      <c r="AW4281"/>
      <c r="AX4281" t="inlineStr">
        <is>
          <t>Mortality</t>
        </is>
      </c>
      <c r="AY4281" t="inlineStr">
        <is>
          <t>Mortality</t>
        </is>
      </c>
      <c r="AZ4281" t="inlineStr">
        <is>
          <t>LC50</t>
        </is>
      </c>
      <c r="BA4281"/>
      <c r="BB4281" t="n">
        <v>4.0</v>
      </c>
      <c r="BC4281"/>
      <c r="BD4281"/>
      <c r="BE4281"/>
      <c r="BF4281"/>
      <c r="BG4281" t="inlineStr">
        <is>
          <t>Day(s)</t>
        </is>
      </c>
      <c r="BH4281"/>
      <c r="BI4281" t="inlineStr">
        <is>
          <t>DTXSID7025219</t>
        </is>
      </c>
      <c r="BJ4281"/>
      <c r="BK4281"/>
      <c r="BL4281" t="inlineStr">
        <is>
          <t>Acute</t>
        </is>
      </c>
      <c r="BM4281"/>
      <c r="BN4281"/>
      <c r="BO4281"/>
      <c r="BP4281"/>
      <c r="BQ4281"/>
      <c r="BR4281"/>
      <c r="BS4281"/>
      <c r="BT4281" t="inlineStr">
        <is>
          <t>--</t>
        </is>
      </c>
      <c r="BU4281"/>
      <c r="BV4281"/>
      <c r="BW4281"/>
      <c r="BX4281"/>
      <c r="BY4281"/>
      <c r="BZ4281"/>
      <c r="CA4281"/>
      <c r="CB4281"/>
      <c r="CC4281"/>
      <c r="CD4281"/>
      <c r="CE4281"/>
      <c r="CF4281"/>
      <c r="CG4281"/>
      <c r="CH4281"/>
      <c r="CI4281"/>
      <c r="CJ4281" t="inlineStr">
        <is>
          <t xml:space="preserve">CONTR/STD METHODS USED//   </t>
        </is>
      </c>
      <c r="CK4281" t="inlineStr">
        <is>
          <t>U.S. Environmental Protection Agency</t>
        </is>
      </c>
      <c r="CL4281" t="n">
        <v>344.0</v>
      </c>
      <c r="CM4281" t="inlineStr">
        <is>
          <t>Pesticide Ecotoxicity Database (Formerly: Environmental Effects Database (EEDB))</t>
        </is>
      </c>
      <c r="CN4281" t="inlineStr">
        <is>
          <t>Environmental Fate and Effects Division, U.S.EPA, Washington, D.C.:</t>
        </is>
      </c>
      <c r="CO4281" t="n">
        <v>1992.0</v>
      </c>
      <c r="CP4281" t="inlineStr">
        <is>
          <t>U.S. Environmental Protection Agency (1992). Pesticide Ecotoxicity Database (Formerly: Environmental Effects Database (EEDB)). Environmental Fate and Effects Division, U.S.EPA, Washington, D.C., ECOREF#:344</t>
        </is>
      </c>
    </row>
    <row r="4282">
      <c r="A4282" t="n">
        <v>2.5167833E7</v>
      </c>
      <c r="B4282" t="inlineStr">
        <is>
          <t>Tetrachlorophenol</t>
        </is>
      </c>
      <c r="C4282"/>
      <c r="D4282" t="inlineStr">
        <is>
          <t>Not reported</t>
        </is>
      </c>
      <c r="E4282" t="inlineStr">
        <is>
          <t>Not coded</t>
        </is>
      </c>
      <c r="F4282"/>
      <c r="G4282" t="n">
        <v>74.0</v>
      </c>
      <c r="H4282"/>
      <c r="I4282"/>
      <c r="J4282"/>
      <c r="K4282"/>
      <c r="L4282" t="inlineStr">
        <is>
          <t>Pimephales promelas</t>
        </is>
      </c>
      <c r="M4282" t="inlineStr">
        <is>
          <t>Fathead Minnow</t>
        </is>
      </c>
      <c r="N4282"/>
      <c r="O4282"/>
      <c r="P4282"/>
      <c r="Q4282"/>
      <c r="R4282"/>
      <c r="S4282"/>
      <c r="T4282"/>
      <c r="U4282"/>
      <c r="V4282" t="inlineStr">
        <is>
          <t>Static</t>
        </is>
      </c>
      <c r="W4282" t="inlineStr">
        <is>
          <t>Fresh water</t>
        </is>
      </c>
      <c r="X4282" t="inlineStr">
        <is>
          <t>Lab</t>
        </is>
      </c>
      <c r="Y4282"/>
      <c r="Z4282" t="inlineStr">
        <is>
          <t>Active ingredient</t>
        </is>
      </c>
      <c r="AA4282"/>
      <c r="AB4282" t="n">
        <v>0.17</v>
      </c>
      <c r="AC4282"/>
      <c r="AD4282" t="n">
        <v>0.12</v>
      </c>
      <c r="AE4282"/>
      <c r="AF4282" t="n">
        <v>0.23</v>
      </c>
      <c r="AG4282" t="inlineStr">
        <is>
          <t>AI mg/L</t>
        </is>
      </c>
      <c r="AH4282"/>
      <c r="AI4282"/>
      <c r="AJ4282"/>
      <c r="AK4282"/>
      <c r="AL4282"/>
      <c r="AM4282"/>
      <c r="AN4282"/>
      <c r="AO4282"/>
      <c r="AP4282"/>
      <c r="AQ4282"/>
      <c r="AR4282"/>
      <c r="AS4282"/>
      <c r="AT4282"/>
      <c r="AU4282"/>
      <c r="AV4282"/>
      <c r="AW4282"/>
      <c r="AX4282" t="inlineStr">
        <is>
          <t>Mortality</t>
        </is>
      </c>
      <c r="AY4282" t="inlineStr">
        <is>
          <t>Mortality</t>
        </is>
      </c>
      <c r="AZ4282" t="inlineStr">
        <is>
          <t>LC50</t>
        </is>
      </c>
      <c r="BA4282"/>
      <c r="BB4282" t="n">
        <v>4.0</v>
      </c>
      <c r="BC4282"/>
      <c r="BD4282"/>
      <c r="BE4282"/>
      <c r="BF4282"/>
      <c r="BG4282" t="inlineStr">
        <is>
          <t>Day(s)</t>
        </is>
      </c>
      <c r="BH4282" t="inlineStr">
        <is>
          <t>Pure</t>
        </is>
      </c>
      <c r="BI4282" t="inlineStr">
        <is>
          <t>DTXSID0042450</t>
        </is>
      </c>
      <c r="BJ4282"/>
      <c r="BK4282"/>
      <c r="BL4282"/>
      <c r="BM4282"/>
      <c r="BN4282"/>
      <c r="BO4282"/>
      <c r="BP4282"/>
      <c r="BQ4282"/>
      <c r="BR4282"/>
      <c r="BS4282"/>
      <c r="BT4282" t="inlineStr">
        <is>
          <t>--</t>
        </is>
      </c>
      <c r="BU4282"/>
      <c r="BV4282"/>
      <c r="BW4282"/>
      <c r="BX4282"/>
      <c r="BY4282"/>
      <c r="BZ4282"/>
      <c r="CA4282"/>
      <c r="CB4282"/>
      <c r="CC4282"/>
      <c r="CD4282"/>
      <c r="CE4282"/>
      <c r="CF4282"/>
      <c r="CG4282"/>
      <c r="CH4282"/>
      <c r="CI4282"/>
      <c r="CJ4282"/>
      <c r="CK4282" t="inlineStr">
        <is>
          <t>Mayer,F.L.,Jr., and M.R. Ellersieck</t>
        </is>
      </c>
      <c r="CL4282" t="n">
        <v>6797.0</v>
      </c>
      <c r="CM4282" t="inlineStr">
        <is>
          <t>Manual of Acute Toxicity: Interpretation and Data Base for 410 Chemicals and 66 Species of Freshwater Animals</t>
        </is>
      </c>
      <c r="CN4282" t="inlineStr">
        <is>
          <t>USDI Fish and Wildlife Service, Publication No.160, Washington, DC:505 p.</t>
        </is>
      </c>
      <c r="CO4282" t="n">
        <v>1986.0</v>
      </c>
      <c r="CP4282" t="inlineStr">
        <is>
          <t>Mayer,F.L.,Jr., and M.R. Ellersieck (1986). Manual of Acute Toxicity: Interpretation and Data Base for 410 Chemicals and 66 Species of Freshwater Animals. USDI Fish and Wildlife Service, Publication No.160, Washington, DC, 505 p. ECOREF#:6797</t>
        </is>
      </c>
    </row>
    <row r="4283">
      <c r="A4283" t="n">
        <v>2.5338516E7</v>
      </c>
      <c r="B4283" t="inlineStr">
        <is>
          <t>(1,1-Dimethylethyl)ethenylbenzene</t>
        </is>
      </c>
      <c r="C4283"/>
      <c r="D4283" t="inlineStr">
        <is>
          <t>Measured</t>
        </is>
      </c>
      <c r="E4283" t="inlineStr">
        <is>
          <t>Not reported</t>
        </is>
      </c>
      <c r="F4283" t="inlineStr">
        <is>
          <t>&gt;=</t>
        </is>
      </c>
      <c r="G4283" t="n">
        <v>98.0</v>
      </c>
      <c r="H4283"/>
      <c r="I4283"/>
      <c r="J4283"/>
      <c r="K4283"/>
      <c r="L4283" t="inlineStr">
        <is>
          <t>Pimephales promelas</t>
        </is>
      </c>
      <c r="M4283" t="inlineStr">
        <is>
          <t>Fathead Minnow</t>
        </is>
      </c>
      <c r="N4283"/>
      <c r="O4283"/>
      <c r="P4283" t="n">
        <v>32.0</v>
      </c>
      <c r="Q4283"/>
      <c r="R4283"/>
      <c r="S4283"/>
      <c r="T4283"/>
      <c r="U4283" t="inlineStr">
        <is>
          <t>Day(s)</t>
        </is>
      </c>
      <c r="V4283" t="inlineStr">
        <is>
          <t>Flow-through</t>
        </is>
      </c>
      <c r="W4283" t="inlineStr">
        <is>
          <t>Fresh water</t>
        </is>
      </c>
      <c r="X4283" t="inlineStr">
        <is>
          <t>Lab</t>
        </is>
      </c>
      <c r="Y4283" t="n">
        <v>6.0</v>
      </c>
      <c r="Z4283" t="inlineStr">
        <is>
          <t>Active ingredient</t>
        </is>
      </c>
      <c r="AA4283"/>
      <c r="AB4283" t="n">
        <v>0.495</v>
      </c>
      <c r="AC4283"/>
      <c r="AD4283"/>
      <c r="AE4283"/>
      <c r="AF4283"/>
      <c r="AG4283" t="inlineStr">
        <is>
          <t>AI mg/L</t>
        </is>
      </c>
      <c r="AH4283"/>
      <c r="AI4283"/>
      <c r="AJ4283"/>
      <c r="AK4283"/>
      <c r="AL4283"/>
      <c r="AM4283"/>
      <c r="AN4283"/>
      <c r="AO4283"/>
      <c r="AP4283"/>
      <c r="AQ4283"/>
      <c r="AR4283"/>
      <c r="AS4283"/>
      <c r="AT4283"/>
      <c r="AU4283"/>
      <c r="AV4283"/>
      <c r="AW4283"/>
      <c r="AX4283" t="inlineStr">
        <is>
          <t>Mortality</t>
        </is>
      </c>
      <c r="AY4283" t="inlineStr">
        <is>
          <t>Mortality</t>
        </is>
      </c>
      <c r="AZ4283" t="inlineStr">
        <is>
          <t>LC50</t>
        </is>
      </c>
      <c r="BA4283"/>
      <c r="BB4283" t="n">
        <v>4.0</v>
      </c>
      <c r="BC4283"/>
      <c r="BD4283"/>
      <c r="BE4283"/>
      <c r="BF4283"/>
      <c r="BG4283" t="inlineStr">
        <is>
          <t>Day(s)</t>
        </is>
      </c>
      <c r="BH4283"/>
      <c r="BI4283" t="inlineStr">
        <is>
          <t>DTXSID501020761</t>
        </is>
      </c>
      <c r="BJ4283"/>
      <c r="BK4283"/>
      <c r="BL4283" t="inlineStr">
        <is>
          <t>Acute</t>
        </is>
      </c>
      <c r="BM4283"/>
      <c r="BN4283"/>
      <c r="BO4283"/>
      <c r="BP4283"/>
      <c r="BQ4283"/>
      <c r="BR4283"/>
      <c r="BS4283"/>
      <c r="BT4283" t="inlineStr">
        <is>
          <t>--</t>
        </is>
      </c>
      <c r="BU4283"/>
      <c r="BV4283"/>
      <c r="BW4283"/>
      <c r="BX4283"/>
      <c r="BY4283"/>
      <c r="BZ4283"/>
      <c r="CA4283"/>
      <c r="CB4283"/>
      <c r="CC4283"/>
      <c r="CD4283"/>
      <c r="CE4283"/>
      <c r="CF4283"/>
      <c r="CG4283"/>
      <c r="CH4283"/>
      <c r="CI4283" t="inlineStr">
        <is>
          <t xml:space="preserve">CONC1/CL/399-492//// </t>
        </is>
      </c>
      <c r="CJ4283" t="inlineStr">
        <is>
          <t xml:space="preserve">SOURCE/US EPA ENVIRONMENTAL RESEARCH LABORATORY DULUTH AND THE UNIVERSITY OF WISCONSIN SUPERIOR//MEDIA/FILTERED LAKE SUPERIOR WATER OR DECHLORINATED CITY OF SUPERIOR WISCONSIN WATER//  CONC1/CL/399-492//// </t>
        </is>
      </c>
      <c r="CK4283" t="inlineStr">
        <is>
          <t>Geiger,D.L., C.E. Northcott, D.J. Call, and L.T. Brooke</t>
        </is>
      </c>
      <c r="CL4283" t="n">
        <v>12447.0</v>
      </c>
      <c r="CM4283" t="inlineStr">
        <is>
          <t>Acute Toxicities of Organic Chemicals to Fathead Minnows (Pimephales promelas), Volume II</t>
        </is>
      </c>
      <c r="CN4283" t="inlineStr">
        <is>
          <t>Center for Lake Superior Environmental Studies, University of Wisconsin, Superior, WI:326 p.</t>
        </is>
      </c>
      <c r="CO4283" t="n">
        <v>1985.0</v>
      </c>
      <c r="CP4283" t="inlineStr">
        <is>
          <t>Geiger,D.L., C.E. Northcott, D.J. Call, and L.T. Brooke (1985). Acute Toxicities of Organic Chemicals to Fathead Minnows (Pimephales promelas), Volume II. Center for Lake Superior Environmental Studies, University of Wisconsin, Superior, WI, 326 p. ECOREF#:12447</t>
        </is>
      </c>
    </row>
    <row r="4284">
      <c r="A4284" t="n">
        <v>2.5474413E7</v>
      </c>
      <c r="B4284" t="inlineStr">
        <is>
          <t>Methyl(phenylthio)carbamic acid, 3-(1-Methylpropyl)phenyl ester</t>
        </is>
      </c>
      <c r="C4284"/>
      <c r="D4284" t="inlineStr">
        <is>
          <t>Not reported</t>
        </is>
      </c>
      <c r="E4284" t="inlineStr">
        <is>
          <t>Not coded</t>
        </is>
      </c>
      <c r="F4284"/>
      <c r="G4284" t="n">
        <v>46.0</v>
      </c>
      <c r="H4284"/>
      <c r="I4284"/>
      <c r="J4284"/>
      <c r="K4284"/>
      <c r="L4284" t="inlineStr">
        <is>
          <t>Pimephales promelas</t>
        </is>
      </c>
      <c r="M4284" t="inlineStr">
        <is>
          <t>Fathead Minnow</t>
        </is>
      </c>
      <c r="N4284"/>
      <c r="O4284"/>
      <c r="P4284"/>
      <c r="Q4284"/>
      <c r="R4284"/>
      <c r="S4284"/>
      <c r="T4284"/>
      <c r="U4284"/>
      <c r="V4284" t="inlineStr">
        <is>
          <t>Static</t>
        </is>
      </c>
      <c r="W4284" t="inlineStr">
        <is>
          <t>Fresh water</t>
        </is>
      </c>
      <c r="X4284" t="inlineStr">
        <is>
          <t>Lab</t>
        </is>
      </c>
      <c r="Y4284"/>
      <c r="Z4284" t="inlineStr">
        <is>
          <t>Active ingredient</t>
        </is>
      </c>
      <c r="AA4284"/>
      <c r="AB4284" t="n">
        <v>0.061</v>
      </c>
      <c r="AC4284"/>
      <c r="AD4284" t="n">
        <v>0.042</v>
      </c>
      <c r="AE4284"/>
      <c r="AF4284" t="n">
        <v>0.088</v>
      </c>
      <c r="AG4284" t="inlineStr">
        <is>
          <t>AI mg/L</t>
        </is>
      </c>
      <c r="AH4284"/>
      <c r="AI4284"/>
      <c r="AJ4284"/>
      <c r="AK4284"/>
      <c r="AL4284"/>
      <c r="AM4284"/>
      <c r="AN4284"/>
      <c r="AO4284"/>
      <c r="AP4284"/>
      <c r="AQ4284"/>
      <c r="AR4284"/>
      <c r="AS4284"/>
      <c r="AT4284"/>
      <c r="AU4284"/>
      <c r="AV4284"/>
      <c r="AW4284"/>
      <c r="AX4284" t="inlineStr">
        <is>
          <t>Mortality</t>
        </is>
      </c>
      <c r="AY4284" t="inlineStr">
        <is>
          <t>Mortality</t>
        </is>
      </c>
      <c r="AZ4284" t="inlineStr">
        <is>
          <t>LC50</t>
        </is>
      </c>
      <c r="BA4284"/>
      <c r="BB4284" t="n">
        <v>4.0</v>
      </c>
      <c r="BC4284"/>
      <c r="BD4284"/>
      <c r="BE4284"/>
      <c r="BF4284"/>
      <c r="BG4284" t="inlineStr">
        <is>
          <t>Day(s)</t>
        </is>
      </c>
      <c r="BH4284" t="inlineStr">
        <is>
          <t>Pure</t>
        </is>
      </c>
      <c r="BI4284" t="inlineStr">
        <is>
          <t>DTXSID101020757</t>
        </is>
      </c>
      <c r="BJ4284"/>
      <c r="BK4284"/>
      <c r="BL4284"/>
      <c r="BM4284"/>
      <c r="BN4284"/>
      <c r="BO4284"/>
      <c r="BP4284"/>
      <c r="BQ4284"/>
      <c r="BR4284"/>
      <c r="BS4284"/>
      <c r="BT4284" t="inlineStr">
        <is>
          <t>--</t>
        </is>
      </c>
      <c r="BU4284"/>
      <c r="BV4284"/>
      <c r="BW4284"/>
      <c r="BX4284"/>
      <c r="BY4284"/>
      <c r="BZ4284"/>
      <c r="CA4284"/>
      <c r="CB4284"/>
      <c r="CC4284"/>
      <c r="CD4284"/>
      <c r="CE4284"/>
      <c r="CF4284"/>
      <c r="CG4284"/>
      <c r="CH4284"/>
      <c r="CI4284"/>
      <c r="CJ4284"/>
      <c r="CK4284" t="inlineStr">
        <is>
          <t>Mayer,F.L.,Jr., and M.R. Ellersieck</t>
        </is>
      </c>
      <c r="CL4284" t="n">
        <v>6797.0</v>
      </c>
      <c r="CM4284" t="inlineStr">
        <is>
          <t>Manual of Acute Toxicity: Interpretation and Data Base for 410 Chemicals and 66 Species of Freshwater Animals</t>
        </is>
      </c>
      <c r="CN4284" t="inlineStr">
        <is>
          <t>USDI Fish and Wildlife Service, Publication No.160, Washington, DC:505 p.</t>
        </is>
      </c>
      <c r="CO4284" t="n">
        <v>1986.0</v>
      </c>
      <c r="CP4284" t="inlineStr">
        <is>
          <t>Mayer,F.L.,Jr., and M.R. Ellersieck (1986). Manual of Acute Toxicity: Interpretation and Data Base for 410 Chemicals and 66 Species of Freshwater Animals. USDI Fish and Wildlife Service, Publication No.160, Washington, DC, 505 p. ECOREF#:6797</t>
        </is>
      </c>
    </row>
    <row r="4285">
      <c r="A4285" t="n">
        <v>2.5474413E7</v>
      </c>
      <c r="B4285" t="inlineStr">
        <is>
          <t>Methyl(phenylthio)carbamic acid, 3-(1-Methylpropyl)phenyl ester</t>
        </is>
      </c>
      <c r="C4285"/>
      <c r="D4285" t="inlineStr">
        <is>
          <t>Not reported</t>
        </is>
      </c>
      <c r="E4285" t="inlineStr">
        <is>
          <t>Not coded</t>
        </is>
      </c>
      <c r="F4285"/>
      <c r="G4285" t="n">
        <v>22.9</v>
      </c>
      <c r="H4285"/>
      <c r="I4285"/>
      <c r="J4285"/>
      <c r="K4285"/>
      <c r="L4285" t="inlineStr">
        <is>
          <t>Pimephales promelas</t>
        </is>
      </c>
      <c r="M4285" t="inlineStr">
        <is>
          <t>Fathead Minnow</t>
        </is>
      </c>
      <c r="N4285"/>
      <c r="O4285"/>
      <c r="P4285"/>
      <c r="Q4285"/>
      <c r="R4285"/>
      <c r="S4285"/>
      <c r="T4285"/>
      <c r="U4285"/>
      <c r="V4285" t="inlineStr">
        <is>
          <t>Static</t>
        </is>
      </c>
      <c r="W4285" t="inlineStr">
        <is>
          <t>Fresh water</t>
        </is>
      </c>
      <c r="X4285" t="inlineStr">
        <is>
          <t>Lab</t>
        </is>
      </c>
      <c r="Y4285"/>
      <c r="Z4285" t="inlineStr">
        <is>
          <t>Active ingredient</t>
        </is>
      </c>
      <c r="AA4285"/>
      <c r="AB4285" t="n">
        <v>0.025</v>
      </c>
      <c r="AC4285"/>
      <c r="AD4285" t="n">
        <v>0.015</v>
      </c>
      <c r="AE4285"/>
      <c r="AF4285" t="n">
        <v>0.042</v>
      </c>
      <c r="AG4285" t="inlineStr">
        <is>
          <t>AI mg/L</t>
        </is>
      </c>
      <c r="AH4285"/>
      <c r="AI4285"/>
      <c r="AJ4285"/>
      <c r="AK4285"/>
      <c r="AL4285"/>
      <c r="AM4285"/>
      <c r="AN4285"/>
      <c r="AO4285"/>
      <c r="AP4285"/>
      <c r="AQ4285"/>
      <c r="AR4285"/>
      <c r="AS4285"/>
      <c r="AT4285"/>
      <c r="AU4285"/>
      <c r="AV4285"/>
      <c r="AW4285"/>
      <c r="AX4285" t="inlineStr">
        <is>
          <t>Mortality</t>
        </is>
      </c>
      <c r="AY4285" t="inlineStr">
        <is>
          <t>Mortality</t>
        </is>
      </c>
      <c r="AZ4285" t="inlineStr">
        <is>
          <t>LC50</t>
        </is>
      </c>
      <c r="BA4285"/>
      <c r="BB4285" t="n">
        <v>4.0</v>
      </c>
      <c r="BC4285"/>
      <c r="BD4285"/>
      <c r="BE4285"/>
      <c r="BF4285"/>
      <c r="BG4285" t="inlineStr">
        <is>
          <t>Day(s)</t>
        </is>
      </c>
      <c r="BH4285" t="inlineStr">
        <is>
          <t>Emulsifiable concentrate</t>
        </is>
      </c>
      <c r="BI4285" t="inlineStr">
        <is>
          <t>DTXSID101020757</t>
        </is>
      </c>
      <c r="BJ4285"/>
      <c r="BK4285"/>
      <c r="BL4285"/>
      <c r="BM4285"/>
      <c r="BN4285"/>
      <c r="BO4285"/>
      <c r="BP4285"/>
      <c r="BQ4285"/>
      <c r="BR4285"/>
      <c r="BS4285"/>
      <c r="BT4285" t="inlineStr">
        <is>
          <t>--</t>
        </is>
      </c>
      <c r="BU4285"/>
      <c r="BV4285"/>
      <c r="BW4285"/>
      <c r="BX4285"/>
      <c r="BY4285"/>
      <c r="BZ4285"/>
      <c r="CA4285"/>
      <c r="CB4285"/>
      <c r="CC4285"/>
      <c r="CD4285"/>
      <c r="CE4285"/>
      <c r="CF4285"/>
      <c r="CG4285"/>
      <c r="CH4285"/>
      <c r="CI4285"/>
      <c r="CJ4285"/>
      <c r="CK4285" t="inlineStr">
        <is>
          <t>Mayer,F.L.,Jr., and M.R. Ellersieck</t>
        </is>
      </c>
      <c r="CL4285" t="n">
        <v>6797.0</v>
      </c>
      <c r="CM4285" t="inlineStr">
        <is>
          <t>Manual of Acute Toxicity: Interpretation and Data Base for 410 Chemicals and 66 Species of Freshwater Animals</t>
        </is>
      </c>
      <c r="CN4285" t="inlineStr">
        <is>
          <t>USDI Fish and Wildlife Service, Publication No.160, Washington, DC:505 p.</t>
        </is>
      </c>
      <c r="CO4285" t="n">
        <v>1986.0</v>
      </c>
      <c r="CP4285" t="inlineStr">
        <is>
          <t>Mayer,F.L.,Jr., and M.R. Ellersieck (1986). Manual of Acute Toxicity: Interpretation and Data Base for 410 Chemicals and 66 Species of Freshwater Animals. USDI Fish and Wildlife Service, Publication No.160, Washington, DC, 505 p. ECOREF#:6797</t>
        </is>
      </c>
    </row>
    <row r="4286">
      <c r="A4286" t="n">
        <v>2.5646713E7</v>
      </c>
      <c r="B4286" t="inlineStr">
        <is>
          <t>N-[2-[(4-Amino-3-methylphenyl)ethylamino]ethyl]methanesulfonamide sulfate (2:3)</t>
        </is>
      </c>
      <c r="C4286"/>
      <c r="D4286" t="inlineStr">
        <is>
          <t>Unmeasured</t>
        </is>
      </c>
      <c r="E4286" t="inlineStr">
        <is>
          <t>Standard Methods for the Examination of Water and Wastewater</t>
        </is>
      </c>
      <c r="F4286"/>
      <c r="G4286"/>
      <c r="H4286"/>
      <c r="I4286"/>
      <c r="J4286"/>
      <c r="K4286"/>
      <c r="L4286" t="inlineStr">
        <is>
          <t>Pimephales promelas</t>
        </is>
      </c>
      <c r="M4286" t="inlineStr">
        <is>
          <t>Fathead Minnow</t>
        </is>
      </c>
      <c r="N4286"/>
      <c r="O4286"/>
      <c r="P4286"/>
      <c r="Q4286"/>
      <c r="R4286"/>
      <c r="S4286"/>
      <c r="T4286"/>
      <c r="U4286"/>
      <c r="V4286" t="inlineStr">
        <is>
          <t>Static</t>
        </is>
      </c>
      <c r="W4286" t="inlineStr">
        <is>
          <t>Fresh water</t>
        </is>
      </c>
      <c r="X4286" t="inlineStr">
        <is>
          <t>Lab</t>
        </is>
      </c>
      <c r="Y4286" t="n">
        <v>6.0</v>
      </c>
      <c r="Z4286" t="inlineStr">
        <is>
          <t>Formulation</t>
        </is>
      </c>
      <c r="AA4286"/>
      <c r="AB4286"/>
      <c r="AC4286"/>
      <c r="AD4286" t="n">
        <v>3.6</v>
      </c>
      <c r="AE4286"/>
      <c r="AF4286" t="n">
        <v>11.2</v>
      </c>
      <c r="AG4286" t="inlineStr">
        <is>
          <t>AI mg/L</t>
        </is>
      </c>
      <c r="AH4286"/>
      <c r="AI4286"/>
      <c r="AJ4286"/>
      <c r="AK4286"/>
      <c r="AL4286"/>
      <c r="AM4286"/>
      <c r="AN4286"/>
      <c r="AO4286"/>
      <c r="AP4286"/>
      <c r="AQ4286"/>
      <c r="AR4286"/>
      <c r="AS4286"/>
      <c r="AT4286"/>
      <c r="AU4286"/>
      <c r="AV4286"/>
      <c r="AW4286"/>
      <c r="AX4286" t="inlineStr">
        <is>
          <t>Mortality</t>
        </is>
      </c>
      <c r="AY4286" t="inlineStr">
        <is>
          <t>Mortality</t>
        </is>
      </c>
      <c r="AZ4286" t="inlineStr">
        <is>
          <t>LC50</t>
        </is>
      </c>
      <c r="BA4286"/>
      <c r="BB4286" t="n">
        <v>4.0</v>
      </c>
      <c r="BC4286"/>
      <c r="BD4286"/>
      <c r="BE4286"/>
      <c r="BF4286"/>
      <c r="BG4286" t="inlineStr">
        <is>
          <t>Day(s)</t>
        </is>
      </c>
      <c r="BH4286"/>
      <c r="BI4286" t="inlineStr">
        <is>
          <t>DTXSID2027882</t>
        </is>
      </c>
      <c r="BJ4286"/>
      <c r="BK4286"/>
      <c r="BL4286" t="inlineStr">
        <is>
          <t>Acute</t>
        </is>
      </c>
      <c r="BM4286"/>
      <c r="BN4286"/>
      <c r="BO4286"/>
      <c r="BP4286"/>
      <c r="BQ4286"/>
      <c r="BR4286"/>
      <c r="BS4286"/>
      <c r="BT4286" t="inlineStr">
        <is>
          <t>--</t>
        </is>
      </c>
      <c r="BU4286"/>
      <c r="BV4286"/>
      <c r="BW4286"/>
      <c r="BX4286"/>
      <c r="BY4286"/>
      <c r="BZ4286"/>
      <c r="CA4286"/>
      <c r="CB4286"/>
      <c r="CC4286"/>
      <c r="CD4286"/>
      <c r="CE4286"/>
      <c r="CF4286"/>
      <c r="CG4286"/>
      <c r="CH4286"/>
      <c r="CI4286"/>
      <c r="CJ4286" t="inlineStr">
        <is>
          <t xml:space="preserve">SOURCE/MUSKIE HATCHERY, ASBURY, NEW JERSEY//   </t>
        </is>
      </c>
      <c r="CK4286" t="inlineStr">
        <is>
          <t>National Association of Photographic Manufacturers</t>
        </is>
      </c>
      <c r="CL4286" t="n">
        <v>167113.0</v>
      </c>
      <c r="CM4286" t="inlineStr">
        <is>
          <t>Environmental Effect of Photoprocessing Chemicals Vol I and II (557)</t>
        </is>
      </c>
      <c r="CN4286" t="inlineStr">
        <is>
          <t>EPA/OTS Doc. #40-8469216:536 p.</t>
        </is>
      </c>
      <c r="CO4286" t="n">
        <v>1974.0</v>
      </c>
      <c r="CP4286" t="inlineStr">
        <is>
          <t>National Association of Photographic Manufacturers (1974). Environmental Effect of Photoprocessing Chemicals Vol I and II (557). EPA/OTS Doc. #40-8469216, 536 p. ECOREF#:167113</t>
        </is>
      </c>
    </row>
    <row r="4287">
      <c r="A4287" t="n">
        <v>2.5646713E7</v>
      </c>
      <c r="B4287" t="inlineStr">
        <is>
          <t>N-[2-[(4-Amino-3-methylphenyl)ethylamino]ethyl]methanesulfonamide sulfate (2:3)</t>
        </is>
      </c>
      <c r="C4287"/>
      <c r="D4287" t="inlineStr">
        <is>
          <t>Unmeasured</t>
        </is>
      </c>
      <c r="E4287" t="inlineStr">
        <is>
          <t>Standard Methods for the Examination of Water and Wastewater</t>
        </is>
      </c>
      <c r="F4287"/>
      <c r="G4287"/>
      <c r="H4287"/>
      <c r="I4287"/>
      <c r="J4287"/>
      <c r="K4287"/>
      <c r="L4287" t="inlineStr">
        <is>
          <t>Pimephales promelas</t>
        </is>
      </c>
      <c r="M4287" t="inlineStr">
        <is>
          <t>Fathead Minnow</t>
        </is>
      </c>
      <c r="N4287"/>
      <c r="O4287"/>
      <c r="P4287"/>
      <c r="Q4287"/>
      <c r="R4287"/>
      <c r="S4287"/>
      <c r="T4287"/>
      <c r="U4287"/>
      <c r="V4287" t="inlineStr">
        <is>
          <t>Static</t>
        </is>
      </c>
      <c r="W4287" t="inlineStr">
        <is>
          <t>Fresh water</t>
        </is>
      </c>
      <c r="X4287" t="inlineStr">
        <is>
          <t>Lab</t>
        </is>
      </c>
      <c r="Y4287"/>
      <c r="Z4287" t="inlineStr">
        <is>
          <t>Formulation</t>
        </is>
      </c>
      <c r="AA4287"/>
      <c r="AB4287" t="n">
        <v>6.4</v>
      </c>
      <c r="AC4287"/>
      <c r="AD4287"/>
      <c r="AE4287"/>
      <c r="AF4287"/>
      <c r="AG4287" t="inlineStr">
        <is>
          <t>AI mg/L</t>
        </is>
      </c>
      <c r="AH4287"/>
      <c r="AI4287"/>
      <c r="AJ4287"/>
      <c r="AK4287"/>
      <c r="AL4287"/>
      <c r="AM4287"/>
      <c r="AN4287"/>
      <c r="AO4287"/>
      <c r="AP4287"/>
      <c r="AQ4287"/>
      <c r="AR4287"/>
      <c r="AS4287"/>
      <c r="AT4287"/>
      <c r="AU4287"/>
      <c r="AV4287"/>
      <c r="AW4287"/>
      <c r="AX4287" t="inlineStr">
        <is>
          <t>Mortality</t>
        </is>
      </c>
      <c r="AY4287" t="inlineStr">
        <is>
          <t>Mortality</t>
        </is>
      </c>
      <c r="AZ4287" t="inlineStr">
        <is>
          <t>LC50</t>
        </is>
      </c>
      <c r="BA4287"/>
      <c r="BB4287" t="n">
        <v>4.0</v>
      </c>
      <c r="BC4287"/>
      <c r="BD4287"/>
      <c r="BE4287"/>
      <c r="BF4287"/>
      <c r="BG4287" t="inlineStr">
        <is>
          <t>Day(s)</t>
        </is>
      </c>
      <c r="BH4287"/>
      <c r="BI4287" t="inlineStr">
        <is>
          <t>DTXSID2027882</t>
        </is>
      </c>
      <c r="BJ4287"/>
      <c r="BK4287"/>
      <c r="BL4287" t="inlineStr">
        <is>
          <t>Acute</t>
        </is>
      </c>
      <c r="BM4287"/>
      <c r="BN4287"/>
      <c r="BO4287"/>
      <c r="BP4287"/>
      <c r="BQ4287"/>
      <c r="BR4287"/>
      <c r="BS4287"/>
      <c r="BT4287" t="inlineStr">
        <is>
          <t>--</t>
        </is>
      </c>
      <c r="BU4287"/>
      <c r="BV4287"/>
      <c r="BW4287"/>
      <c r="BX4287"/>
      <c r="BY4287"/>
      <c r="BZ4287"/>
      <c r="CA4287"/>
      <c r="CB4287"/>
      <c r="CC4287"/>
      <c r="CD4287"/>
      <c r="CE4287"/>
      <c r="CF4287"/>
      <c r="CG4287"/>
      <c r="CH4287"/>
      <c r="CI4287"/>
      <c r="CJ4287" t="inlineStr">
        <is>
          <t xml:space="preserve">SOURCE/MUSKIE HATCHERY, ASBURY, NEW JERSEY//   </t>
        </is>
      </c>
      <c r="CK4287" t="inlineStr">
        <is>
          <t>National Association of Photographic Manufacturers</t>
        </is>
      </c>
      <c r="CL4287" t="n">
        <v>167113.0</v>
      </c>
      <c r="CM4287" t="inlineStr">
        <is>
          <t>Environmental Effect of Photoprocessing Chemicals Vol I and II (557)</t>
        </is>
      </c>
      <c r="CN4287" t="inlineStr">
        <is>
          <t>EPA/OTS Doc. #40-8469216:536 p.</t>
        </is>
      </c>
      <c r="CO4287" t="n">
        <v>1974.0</v>
      </c>
      <c r="CP4287" t="inlineStr">
        <is>
          <t>National Association of Photographic Manufacturers (1974). Environmental Effect of Photoprocessing Chemicals Vol I and II (557). EPA/OTS Doc. #40-8469216, 536 p. ECOREF#:167113</t>
        </is>
      </c>
    </row>
    <row r="4288">
      <c r="A4288" t="n">
        <v>2.5646779E7</v>
      </c>
      <c r="B4288" t="inlineStr">
        <is>
          <t>2-[(4-Amino-3-methylphenyl)ethylamino]ethanol sulfate (1:1)</t>
        </is>
      </c>
      <c r="C4288"/>
      <c r="D4288" t="inlineStr">
        <is>
          <t>Unmeasured</t>
        </is>
      </c>
      <c r="E4288" t="inlineStr">
        <is>
          <t>Standard Methods for the Examination of Water and Wastewater</t>
        </is>
      </c>
      <c r="F4288"/>
      <c r="G4288"/>
      <c r="H4288"/>
      <c r="I4288"/>
      <c r="J4288"/>
      <c r="K4288"/>
      <c r="L4288" t="inlineStr">
        <is>
          <t>Pimephales promelas</t>
        </is>
      </c>
      <c r="M4288" t="inlineStr">
        <is>
          <t>Fathead Minnow</t>
        </is>
      </c>
      <c r="N4288"/>
      <c r="O4288"/>
      <c r="P4288"/>
      <c r="Q4288"/>
      <c r="R4288"/>
      <c r="S4288"/>
      <c r="T4288"/>
      <c r="U4288"/>
      <c r="V4288" t="inlineStr">
        <is>
          <t>Static</t>
        </is>
      </c>
      <c r="W4288" t="inlineStr">
        <is>
          <t>Fresh water</t>
        </is>
      </c>
      <c r="X4288" t="inlineStr">
        <is>
          <t>Lab</t>
        </is>
      </c>
      <c r="Y4288" t="n">
        <v>6.0</v>
      </c>
      <c r="Z4288" t="inlineStr">
        <is>
          <t>Formulation</t>
        </is>
      </c>
      <c r="AA4288"/>
      <c r="AB4288"/>
      <c r="AC4288"/>
      <c r="AD4288" t="n">
        <v>0.56</v>
      </c>
      <c r="AE4288"/>
      <c r="AF4288" t="n">
        <v>1.0</v>
      </c>
      <c r="AG4288" t="inlineStr">
        <is>
          <t>AI mg/L</t>
        </is>
      </c>
      <c r="AH4288"/>
      <c r="AI4288"/>
      <c r="AJ4288"/>
      <c r="AK4288"/>
      <c r="AL4288"/>
      <c r="AM4288"/>
      <c r="AN4288"/>
      <c r="AO4288"/>
      <c r="AP4288"/>
      <c r="AQ4288"/>
      <c r="AR4288"/>
      <c r="AS4288"/>
      <c r="AT4288"/>
      <c r="AU4288"/>
      <c r="AV4288"/>
      <c r="AW4288"/>
      <c r="AX4288" t="inlineStr">
        <is>
          <t>Mortality</t>
        </is>
      </c>
      <c r="AY4288" t="inlineStr">
        <is>
          <t>Mortality</t>
        </is>
      </c>
      <c r="AZ4288" t="inlineStr">
        <is>
          <t>LC50</t>
        </is>
      </c>
      <c r="BA4288"/>
      <c r="BB4288" t="n">
        <v>4.0</v>
      </c>
      <c r="BC4288"/>
      <c r="BD4288"/>
      <c r="BE4288"/>
      <c r="BF4288"/>
      <c r="BG4288" t="inlineStr">
        <is>
          <t>Day(s)</t>
        </is>
      </c>
      <c r="BH4288"/>
      <c r="BI4288" t="inlineStr">
        <is>
          <t>DTXSID80897435</t>
        </is>
      </c>
      <c r="BJ4288"/>
      <c r="BK4288"/>
      <c r="BL4288" t="inlineStr">
        <is>
          <t>Acute</t>
        </is>
      </c>
      <c r="BM4288"/>
      <c r="BN4288"/>
      <c r="BO4288"/>
      <c r="BP4288"/>
      <c r="BQ4288"/>
      <c r="BR4288"/>
      <c r="BS4288"/>
      <c r="BT4288" t="inlineStr">
        <is>
          <t>--</t>
        </is>
      </c>
      <c r="BU4288"/>
      <c r="BV4288"/>
      <c r="BW4288"/>
      <c r="BX4288"/>
      <c r="BY4288"/>
      <c r="BZ4288"/>
      <c r="CA4288"/>
      <c r="CB4288"/>
      <c r="CC4288"/>
      <c r="CD4288"/>
      <c r="CE4288"/>
      <c r="CF4288"/>
      <c r="CG4288"/>
      <c r="CH4288"/>
      <c r="CI4288"/>
      <c r="CJ4288" t="inlineStr">
        <is>
          <t xml:space="preserve">SOURCE/MUSKIE HATCHERY, ASBURY, NEW JERSEY//   </t>
        </is>
      </c>
      <c r="CK4288" t="inlineStr">
        <is>
          <t>National Association of Photographic Manufacturers</t>
        </is>
      </c>
      <c r="CL4288" t="n">
        <v>167113.0</v>
      </c>
      <c r="CM4288" t="inlineStr">
        <is>
          <t>Environmental Effect of Photoprocessing Chemicals Vol I and II (557)</t>
        </is>
      </c>
      <c r="CN4288" t="inlineStr">
        <is>
          <t>EPA/OTS Doc. #40-8469216:536 p.</t>
        </is>
      </c>
      <c r="CO4288" t="n">
        <v>1974.0</v>
      </c>
      <c r="CP4288" t="inlineStr">
        <is>
          <t>National Association of Photographic Manufacturers (1974). Environmental Effect of Photoprocessing Chemicals Vol I and II (557). EPA/OTS Doc. #40-8469216, 536 p. ECOREF#:167113</t>
        </is>
      </c>
    </row>
    <row r="4289">
      <c r="A4289" t="n">
        <v>2.5646779E7</v>
      </c>
      <c r="B4289" t="inlineStr">
        <is>
          <t>2-[(4-Amino-3-methylphenyl)ethylamino]ethanol sulfate (1:1)</t>
        </is>
      </c>
      <c r="C4289"/>
      <c r="D4289" t="inlineStr">
        <is>
          <t>Unmeasured</t>
        </is>
      </c>
      <c r="E4289" t="inlineStr">
        <is>
          <t>Standard Methods for the Examination of Water and Wastewater</t>
        </is>
      </c>
      <c r="F4289"/>
      <c r="G4289"/>
      <c r="H4289"/>
      <c r="I4289"/>
      <c r="J4289"/>
      <c r="K4289"/>
      <c r="L4289" t="inlineStr">
        <is>
          <t>Pimephales promelas</t>
        </is>
      </c>
      <c r="M4289" t="inlineStr">
        <is>
          <t>Fathead Minnow</t>
        </is>
      </c>
      <c r="N4289"/>
      <c r="O4289"/>
      <c r="P4289"/>
      <c r="Q4289"/>
      <c r="R4289"/>
      <c r="S4289"/>
      <c r="T4289"/>
      <c r="U4289"/>
      <c r="V4289" t="inlineStr">
        <is>
          <t>Static</t>
        </is>
      </c>
      <c r="W4289" t="inlineStr">
        <is>
          <t>Fresh water</t>
        </is>
      </c>
      <c r="X4289" t="inlineStr">
        <is>
          <t>Lab</t>
        </is>
      </c>
      <c r="Y4289" t="n">
        <v>6.0</v>
      </c>
      <c r="Z4289" t="inlineStr">
        <is>
          <t>Formulation</t>
        </is>
      </c>
      <c r="AA4289" t="inlineStr">
        <is>
          <t>&lt;</t>
        </is>
      </c>
      <c r="AB4289" t="n">
        <v>2.0</v>
      </c>
      <c r="AC4289"/>
      <c r="AD4289"/>
      <c r="AE4289"/>
      <c r="AF4289"/>
      <c r="AG4289" t="inlineStr">
        <is>
          <t>AI mg/L</t>
        </is>
      </c>
      <c r="AH4289"/>
      <c r="AI4289"/>
      <c r="AJ4289"/>
      <c r="AK4289"/>
      <c r="AL4289"/>
      <c r="AM4289"/>
      <c r="AN4289"/>
      <c r="AO4289"/>
      <c r="AP4289"/>
      <c r="AQ4289"/>
      <c r="AR4289"/>
      <c r="AS4289"/>
      <c r="AT4289"/>
      <c r="AU4289"/>
      <c r="AV4289"/>
      <c r="AW4289"/>
      <c r="AX4289" t="inlineStr">
        <is>
          <t>Mortality</t>
        </is>
      </c>
      <c r="AY4289" t="inlineStr">
        <is>
          <t>Mortality</t>
        </is>
      </c>
      <c r="AZ4289" t="inlineStr">
        <is>
          <t>LC50</t>
        </is>
      </c>
      <c r="BA4289"/>
      <c r="BB4289" t="n">
        <v>4.0</v>
      </c>
      <c r="BC4289"/>
      <c r="BD4289"/>
      <c r="BE4289"/>
      <c r="BF4289"/>
      <c r="BG4289" t="inlineStr">
        <is>
          <t>Day(s)</t>
        </is>
      </c>
      <c r="BH4289"/>
      <c r="BI4289" t="inlineStr">
        <is>
          <t>DTXSID80897435</t>
        </is>
      </c>
      <c r="BJ4289"/>
      <c r="BK4289"/>
      <c r="BL4289" t="inlineStr">
        <is>
          <t>Acute</t>
        </is>
      </c>
      <c r="BM4289"/>
      <c r="BN4289"/>
      <c r="BO4289"/>
      <c r="BP4289"/>
      <c r="BQ4289"/>
      <c r="BR4289"/>
      <c r="BS4289"/>
      <c r="BT4289" t="inlineStr">
        <is>
          <t>--</t>
        </is>
      </c>
      <c r="BU4289"/>
      <c r="BV4289"/>
      <c r="BW4289"/>
      <c r="BX4289"/>
      <c r="BY4289"/>
      <c r="BZ4289"/>
      <c r="CA4289"/>
      <c r="CB4289"/>
      <c r="CC4289"/>
      <c r="CD4289"/>
      <c r="CE4289"/>
      <c r="CF4289"/>
      <c r="CG4289"/>
      <c r="CH4289"/>
      <c r="CI4289"/>
      <c r="CJ4289" t="inlineStr">
        <is>
          <t xml:space="preserve">SOURCE/MUSKIE HATCHERY, ASBURY, NEW JERSEY//   </t>
        </is>
      </c>
      <c r="CK4289" t="inlineStr">
        <is>
          <t>National Association of Photographic Manufacturers</t>
        </is>
      </c>
      <c r="CL4289" t="n">
        <v>167113.0</v>
      </c>
      <c r="CM4289" t="inlineStr">
        <is>
          <t>Environmental Effect of Photoprocessing Chemicals Vol I and II (557)</t>
        </is>
      </c>
      <c r="CN4289" t="inlineStr">
        <is>
          <t>EPA/OTS Doc. #40-8469216:536 p.</t>
        </is>
      </c>
      <c r="CO4289" t="n">
        <v>1974.0</v>
      </c>
      <c r="CP4289" t="inlineStr">
        <is>
          <t>National Association of Photographic Manufacturers (1974). Environmental Effect of Photoprocessing Chemicals Vol I and II (557). EPA/OTS Doc. #40-8469216, 536 p. ECOREF#:167113</t>
        </is>
      </c>
    </row>
    <row r="4290">
      <c r="A4290" t="n">
        <v>2.5646779E7</v>
      </c>
      <c r="B4290" t="inlineStr">
        <is>
          <t>2-[(4-Amino-3-methylphenyl)ethylamino]ethanol sulfate (1:1)</t>
        </is>
      </c>
      <c r="C4290"/>
      <c r="D4290" t="inlineStr">
        <is>
          <t>Unmeasured</t>
        </is>
      </c>
      <c r="E4290" t="inlineStr">
        <is>
          <t>Standard Methods for the Examination of Water and Wastewater</t>
        </is>
      </c>
      <c r="F4290"/>
      <c r="G4290"/>
      <c r="H4290"/>
      <c r="I4290"/>
      <c r="J4290"/>
      <c r="K4290"/>
      <c r="L4290" t="inlineStr">
        <is>
          <t>Pimephales promelas</t>
        </is>
      </c>
      <c r="M4290" t="inlineStr">
        <is>
          <t>Fathead Minnow</t>
        </is>
      </c>
      <c r="N4290"/>
      <c r="O4290"/>
      <c r="P4290"/>
      <c r="Q4290"/>
      <c r="R4290"/>
      <c r="S4290"/>
      <c r="T4290"/>
      <c r="U4290"/>
      <c r="V4290" t="inlineStr">
        <is>
          <t>Static</t>
        </is>
      </c>
      <c r="W4290" t="inlineStr">
        <is>
          <t>Fresh water</t>
        </is>
      </c>
      <c r="X4290" t="inlineStr">
        <is>
          <t>Lab</t>
        </is>
      </c>
      <c r="Y4290" t="n">
        <v>5.0</v>
      </c>
      <c r="Z4290" t="inlineStr">
        <is>
          <t>Formulation</t>
        </is>
      </c>
      <c r="AA4290"/>
      <c r="AB4290"/>
      <c r="AC4290"/>
      <c r="AD4290" t="n">
        <v>0.56</v>
      </c>
      <c r="AE4290"/>
      <c r="AF4290" t="n">
        <v>1.0</v>
      </c>
      <c r="AG4290" t="inlineStr">
        <is>
          <t>AI mg/L</t>
        </is>
      </c>
      <c r="AH4290"/>
      <c r="AI4290"/>
      <c r="AJ4290"/>
      <c r="AK4290"/>
      <c r="AL4290"/>
      <c r="AM4290"/>
      <c r="AN4290"/>
      <c r="AO4290"/>
      <c r="AP4290"/>
      <c r="AQ4290"/>
      <c r="AR4290"/>
      <c r="AS4290"/>
      <c r="AT4290"/>
      <c r="AU4290"/>
      <c r="AV4290"/>
      <c r="AW4290"/>
      <c r="AX4290" t="inlineStr">
        <is>
          <t>Mortality</t>
        </is>
      </c>
      <c r="AY4290" t="inlineStr">
        <is>
          <t>Mortality</t>
        </is>
      </c>
      <c r="AZ4290" t="inlineStr">
        <is>
          <t>LC50</t>
        </is>
      </c>
      <c r="BA4290"/>
      <c r="BB4290" t="n">
        <v>4.0</v>
      </c>
      <c r="BC4290"/>
      <c r="BD4290"/>
      <c r="BE4290"/>
      <c r="BF4290"/>
      <c r="BG4290" t="inlineStr">
        <is>
          <t>Day(s)</t>
        </is>
      </c>
      <c r="BH4290"/>
      <c r="BI4290" t="inlineStr">
        <is>
          <t>DTXSID80897435</t>
        </is>
      </c>
      <c r="BJ4290"/>
      <c r="BK4290"/>
      <c r="BL4290" t="inlineStr">
        <is>
          <t>Acute</t>
        </is>
      </c>
      <c r="BM4290"/>
      <c r="BN4290"/>
      <c r="BO4290"/>
      <c r="BP4290"/>
      <c r="BQ4290"/>
      <c r="BR4290"/>
      <c r="BS4290"/>
      <c r="BT4290" t="inlineStr">
        <is>
          <t>--</t>
        </is>
      </c>
      <c r="BU4290"/>
      <c r="BV4290"/>
      <c r="BW4290"/>
      <c r="BX4290"/>
      <c r="BY4290"/>
      <c r="BZ4290"/>
      <c r="CA4290"/>
      <c r="CB4290"/>
      <c r="CC4290"/>
      <c r="CD4290"/>
      <c r="CE4290"/>
      <c r="CF4290"/>
      <c r="CG4290"/>
      <c r="CH4290"/>
      <c r="CI4290"/>
      <c r="CJ4290" t="inlineStr">
        <is>
          <t xml:space="preserve">SOURCE/MUSKIE HATCHERY, ASBURY, NEW JERSEY//   </t>
        </is>
      </c>
      <c r="CK4290" t="inlineStr">
        <is>
          <t>National Association of Photographic Manufacturers</t>
        </is>
      </c>
      <c r="CL4290" t="n">
        <v>167113.0</v>
      </c>
      <c r="CM4290" t="inlineStr">
        <is>
          <t>Environmental Effect of Photoprocessing Chemicals Vol I and II (557)</t>
        </is>
      </c>
      <c r="CN4290" t="inlineStr">
        <is>
          <t>EPA/OTS Doc. #40-8469216:536 p.</t>
        </is>
      </c>
      <c r="CO4290" t="n">
        <v>1974.0</v>
      </c>
      <c r="CP4290" t="inlineStr">
        <is>
          <t>National Association of Photographic Manufacturers (1974). Environmental Effect of Photoprocessing Chemicals Vol I and II (557). EPA/OTS Doc. #40-8469216, 536 p. ECOREF#:167113</t>
        </is>
      </c>
    </row>
    <row r="4291">
      <c r="A4291" t="n">
        <v>2.5954136E7</v>
      </c>
      <c r="B4291" t="inlineStr">
        <is>
          <t>P-(Aminocarbonyl)phosphonic acid monoethyl ester ammonium salt (1:1)</t>
        </is>
      </c>
      <c r="C4291"/>
      <c r="D4291" t="inlineStr">
        <is>
          <t>Not reported</t>
        </is>
      </c>
      <c r="E4291" t="inlineStr">
        <is>
          <t>Not coded</t>
        </is>
      </c>
      <c r="F4291"/>
      <c r="G4291" t="n">
        <v>41.5</v>
      </c>
      <c r="H4291"/>
      <c r="I4291"/>
      <c r="J4291"/>
      <c r="K4291"/>
      <c r="L4291" t="inlineStr">
        <is>
          <t>Pimephales promelas</t>
        </is>
      </c>
      <c r="M4291" t="inlineStr">
        <is>
          <t>Fathead Minnow</t>
        </is>
      </c>
      <c r="N4291"/>
      <c r="O4291"/>
      <c r="P4291"/>
      <c r="Q4291"/>
      <c r="R4291"/>
      <c r="S4291"/>
      <c r="T4291"/>
      <c r="U4291"/>
      <c r="V4291" t="inlineStr">
        <is>
          <t>Static</t>
        </is>
      </c>
      <c r="W4291" t="inlineStr">
        <is>
          <t>Fresh water</t>
        </is>
      </c>
      <c r="X4291" t="inlineStr">
        <is>
          <t>Lab</t>
        </is>
      </c>
      <c r="Y4291"/>
      <c r="Z4291" t="inlineStr">
        <is>
          <t>Active ingredient</t>
        </is>
      </c>
      <c r="AA4291" t="inlineStr">
        <is>
          <t>&gt;</t>
        </is>
      </c>
      <c r="AB4291" t="n">
        <v>100.0</v>
      </c>
      <c r="AC4291"/>
      <c r="AD4291"/>
      <c r="AE4291"/>
      <c r="AF4291"/>
      <c r="AG4291" t="inlineStr">
        <is>
          <t>AI mg/L</t>
        </is>
      </c>
      <c r="AH4291"/>
      <c r="AI4291"/>
      <c r="AJ4291"/>
      <c r="AK4291"/>
      <c r="AL4291"/>
      <c r="AM4291"/>
      <c r="AN4291"/>
      <c r="AO4291"/>
      <c r="AP4291"/>
      <c r="AQ4291"/>
      <c r="AR4291"/>
      <c r="AS4291"/>
      <c r="AT4291"/>
      <c r="AU4291"/>
      <c r="AV4291"/>
      <c r="AW4291"/>
      <c r="AX4291" t="inlineStr">
        <is>
          <t>Mortality</t>
        </is>
      </c>
      <c r="AY4291" t="inlineStr">
        <is>
          <t>Mortality</t>
        </is>
      </c>
      <c r="AZ4291" t="inlineStr">
        <is>
          <t>LC50</t>
        </is>
      </c>
      <c r="BA4291"/>
      <c r="BB4291" t="n">
        <v>4.0</v>
      </c>
      <c r="BC4291"/>
      <c r="BD4291"/>
      <c r="BE4291"/>
      <c r="BF4291"/>
      <c r="BG4291" t="inlineStr">
        <is>
          <t>Day(s)</t>
        </is>
      </c>
      <c r="BH4291" t="inlineStr">
        <is>
          <t>Liquid</t>
        </is>
      </c>
      <c r="BI4291" t="inlineStr">
        <is>
          <t>DTXSID9032406</t>
        </is>
      </c>
      <c r="BJ4291"/>
      <c r="BK4291"/>
      <c r="BL4291"/>
      <c r="BM4291"/>
      <c r="BN4291"/>
      <c r="BO4291"/>
      <c r="BP4291"/>
      <c r="BQ4291"/>
      <c r="BR4291"/>
      <c r="BS4291"/>
      <c r="BT4291" t="inlineStr">
        <is>
          <t>--</t>
        </is>
      </c>
      <c r="BU4291"/>
      <c r="BV4291"/>
      <c r="BW4291"/>
      <c r="BX4291"/>
      <c r="BY4291"/>
      <c r="BZ4291"/>
      <c r="CA4291"/>
      <c r="CB4291"/>
      <c r="CC4291"/>
      <c r="CD4291"/>
      <c r="CE4291"/>
      <c r="CF4291"/>
      <c r="CG4291"/>
      <c r="CH4291"/>
      <c r="CI4291"/>
      <c r="CJ4291"/>
      <c r="CK4291" t="inlineStr">
        <is>
          <t>Mayer,F.L.,Jr., and M.R. Ellersieck</t>
        </is>
      </c>
      <c r="CL4291" t="n">
        <v>6797.0</v>
      </c>
      <c r="CM4291" t="inlineStr">
        <is>
          <t>Manual of Acute Toxicity: Interpretation and Data Base for 410 Chemicals and 66 Species of Freshwater Animals</t>
        </is>
      </c>
      <c r="CN4291" t="inlineStr">
        <is>
          <t>USDI Fish and Wildlife Service, Publication No.160, Washington, DC:505 p.</t>
        </is>
      </c>
      <c r="CO4291" t="n">
        <v>1986.0</v>
      </c>
      <c r="CP4291" t="inlineStr">
        <is>
          <t>Mayer,F.L.,Jr., and M.R. Ellersieck (1986). Manual of Acute Toxicity: Interpretation and Data Base for 410 Chemicals and 66 Species of Freshwater Animals. USDI Fish and Wildlife Service, Publication No.160, Washington, DC, 505 p. ECOREF#:6797</t>
        </is>
      </c>
    </row>
    <row r="4292">
      <c r="A4292" t="n">
        <v>2.6062793E7</v>
      </c>
      <c r="B4292" t="inlineStr">
        <is>
          <t>N,N-Dimethyl-N-2-propen-1-yl-2-propen-1-aminium chloride (1:1), Homopolymer</t>
        </is>
      </c>
      <c r="C4292"/>
      <c r="D4292" t="inlineStr">
        <is>
          <t>Not coded</t>
        </is>
      </c>
      <c r="E4292" t="inlineStr">
        <is>
          <t>United States Environmental Protection Agency</t>
        </is>
      </c>
      <c r="F4292"/>
      <c r="G4292" t="n">
        <v>19.8</v>
      </c>
      <c r="H4292"/>
      <c r="I4292"/>
      <c r="J4292"/>
      <c r="K4292"/>
      <c r="L4292" t="inlineStr">
        <is>
          <t>Pimephales promelas</t>
        </is>
      </c>
      <c r="M4292" t="inlineStr">
        <is>
          <t>Fathead Minnow</t>
        </is>
      </c>
      <c r="N4292"/>
      <c r="O4292"/>
      <c r="P4292"/>
      <c r="Q4292"/>
      <c r="R4292"/>
      <c r="S4292"/>
      <c r="T4292"/>
      <c r="U4292"/>
      <c r="V4292" t="inlineStr">
        <is>
          <t>Static</t>
        </is>
      </c>
      <c r="W4292" t="inlineStr">
        <is>
          <t>Fresh water</t>
        </is>
      </c>
      <c r="X4292" t="inlineStr">
        <is>
          <t>Lab</t>
        </is>
      </c>
      <c r="Y4292"/>
      <c r="Z4292"/>
      <c r="AA4292"/>
      <c r="AB4292" t="n">
        <v>0.26</v>
      </c>
      <c r="AC4292"/>
      <c r="AD4292" t="n">
        <v>0.17</v>
      </c>
      <c r="AE4292"/>
      <c r="AF4292" t="n">
        <v>0.48</v>
      </c>
      <c r="AG4292" t="inlineStr">
        <is>
          <t>AI mg/L</t>
        </is>
      </c>
      <c r="AH4292"/>
      <c r="AI4292"/>
      <c r="AJ4292"/>
      <c r="AK4292"/>
      <c r="AL4292"/>
      <c r="AM4292"/>
      <c r="AN4292"/>
      <c r="AO4292"/>
      <c r="AP4292"/>
      <c r="AQ4292"/>
      <c r="AR4292"/>
      <c r="AS4292"/>
      <c r="AT4292"/>
      <c r="AU4292"/>
      <c r="AV4292"/>
      <c r="AW4292"/>
      <c r="AX4292" t="inlineStr">
        <is>
          <t>Mortality</t>
        </is>
      </c>
      <c r="AY4292" t="inlineStr">
        <is>
          <t>Mortality</t>
        </is>
      </c>
      <c r="AZ4292" t="inlineStr">
        <is>
          <t>LC50</t>
        </is>
      </c>
      <c r="BA4292"/>
      <c r="BB4292" t="n">
        <v>4.0</v>
      </c>
      <c r="BC4292"/>
      <c r="BD4292"/>
      <c r="BE4292"/>
      <c r="BF4292"/>
      <c r="BG4292" t="inlineStr">
        <is>
          <t>Day(s)</t>
        </is>
      </c>
      <c r="BH4292"/>
      <c r="BI4292" t="inlineStr">
        <is>
          <t>DTXSID8035714</t>
        </is>
      </c>
      <c r="BJ4292"/>
      <c r="BK4292"/>
      <c r="BL4292" t="inlineStr">
        <is>
          <t>Acute</t>
        </is>
      </c>
      <c r="BM4292"/>
      <c r="BN4292"/>
      <c r="BO4292"/>
      <c r="BP4292"/>
      <c r="BQ4292"/>
      <c r="BR4292"/>
      <c r="BS4292"/>
      <c r="BT4292" t="inlineStr">
        <is>
          <t>--</t>
        </is>
      </c>
      <c r="BU4292"/>
      <c r="BV4292"/>
      <c r="BW4292"/>
      <c r="BX4292"/>
      <c r="BY4292"/>
      <c r="BZ4292"/>
      <c r="CA4292"/>
      <c r="CB4292"/>
      <c r="CC4292"/>
      <c r="CD4292"/>
      <c r="CE4292"/>
      <c r="CF4292"/>
      <c r="CG4292"/>
      <c r="CH4292"/>
      <c r="CI4292"/>
      <c r="CJ4292" t="inlineStr">
        <is>
          <t xml:space="preserve">CONTR/STD METHODS USED//   </t>
        </is>
      </c>
      <c r="CK4292" t="inlineStr">
        <is>
          <t>U.S. Environmental Protection Agency</t>
        </is>
      </c>
      <c r="CL4292" t="n">
        <v>344.0</v>
      </c>
      <c r="CM4292" t="inlineStr">
        <is>
          <t>Pesticide Ecotoxicity Database (Formerly: Environmental Effects Database (EEDB))</t>
        </is>
      </c>
      <c r="CN4292" t="inlineStr">
        <is>
          <t>Environmental Fate and Effects Division, U.S.EPA, Washington, D.C.:</t>
        </is>
      </c>
      <c r="CO4292" t="n">
        <v>1992.0</v>
      </c>
      <c r="CP4292" t="inlineStr">
        <is>
          <t>U.S. Environmental Protection Agency (1992). Pesticide Ecotoxicity Database (Formerly: Environmental Effects Database (EEDB)). Environmental Fate and Effects Division, U.S.EPA, Washington, D.C., ECOREF#:344</t>
        </is>
      </c>
    </row>
    <row r="4293">
      <c r="A4293" t="n">
        <v>2.6062793E7</v>
      </c>
      <c r="B4293" t="inlineStr">
        <is>
          <t>N,N-Dimethyl-N-2-propen-1-yl-2-propen-1-aminium chloride (1:1), Homopolymer</t>
        </is>
      </c>
      <c r="C4293"/>
      <c r="D4293" t="inlineStr">
        <is>
          <t>Not coded</t>
        </is>
      </c>
      <c r="E4293" t="inlineStr">
        <is>
          <t>United States Environmental Protection Agency</t>
        </is>
      </c>
      <c r="F4293"/>
      <c r="G4293" t="n">
        <v>39.8</v>
      </c>
      <c r="H4293"/>
      <c r="I4293"/>
      <c r="J4293"/>
      <c r="K4293"/>
      <c r="L4293" t="inlineStr">
        <is>
          <t>Pimephales promelas</t>
        </is>
      </c>
      <c r="M4293" t="inlineStr">
        <is>
          <t>Fathead Minnow</t>
        </is>
      </c>
      <c r="N4293"/>
      <c r="O4293"/>
      <c r="P4293"/>
      <c r="Q4293"/>
      <c r="R4293"/>
      <c r="S4293"/>
      <c r="T4293"/>
      <c r="U4293"/>
      <c r="V4293" t="inlineStr">
        <is>
          <t>Static</t>
        </is>
      </c>
      <c r="W4293" t="inlineStr">
        <is>
          <t>Fresh water</t>
        </is>
      </c>
      <c r="X4293" t="inlineStr">
        <is>
          <t>Lab</t>
        </is>
      </c>
      <c r="Y4293"/>
      <c r="Z4293"/>
      <c r="AA4293"/>
      <c r="AB4293" t="n">
        <v>0.22</v>
      </c>
      <c r="AC4293"/>
      <c r="AD4293" t="n">
        <v>0.19</v>
      </c>
      <c r="AE4293"/>
      <c r="AF4293" t="n">
        <v>0.26</v>
      </c>
      <c r="AG4293" t="inlineStr">
        <is>
          <t>AI mg/L</t>
        </is>
      </c>
      <c r="AH4293"/>
      <c r="AI4293"/>
      <c r="AJ4293"/>
      <c r="AK4293"/>
      <c r="AL4293"/>
      <c r="AM4293"/>
      <c r="AN4293"/>
      <c r="AO4293"/>
      <c r="AP4293"/>
      <c r="AQ4293"/>
      <c r="AR4293"/>
      <c r="AS4293"/>
      <c r="AT4293"/>
      <c r="AU4293"/>
      <c r="AV4293"/>
      <c r="AW4293"/>
      <c r="AX4293" t="inlineStr">
        <is>
          <t>Mortality</t>
        </is>
      </c>
      <c r="AY4293" t="inlineStr">
        <is>
          <t>Mortality</t>
        </is>
      </c>
      <c r="AZ4293" t="inlineStr">
        <is>
          <t>LC50</t>
        </is>
      </c>
      <c r="BA4293"/>
      <c r="BB4293" t="n">
        <v>4.0</v>
      </c>
      <c r="BC4293"/>
      <c r="BD4293"/>
      <c r="BE4293"/>
      <c r="BF4293"/>
      <c r="BG4293" t="inlineStr">
        <is>
          <t>Day(s)</t>
        </is>
      </c>
      <c r="BH4293"/>
      <c r="BI4293" t="inlineStr">
        <is>
          <t>DTXSID8035714</t>
        </is>
      </c>
      <c r="BJ4293"/>
      <c r="BK4293"/>
      <c r="BL4293" t="inlineStr">
        <is>
          <t>Acute</t>
        </is>
      </c>
      <c r="BM4293"/>
      <c r="BN4293"/>
      <c r="BO4293"/>
      <c r="BP4293"/>
      <c r="BQ4293"/>
      <c r="BR4293"/>
      <c r="BS4293"/>
      <c r="BT4293" t="inlineStr">
        <is>
          <t>--</t>
        </is>
      </c>
      <c r="BU4293"/>
      <c r="BV4293"/>
      <c r="BW4293"/>
      <c r="BX4293"/>
      <c r="BY4293"/>
      <c r="BZ4293"/>
      <c r="CA4293"/>
      <c r="CB4293"/>
      <c r="CC4293"/>
      <c r="CD4293"/>
      <c r="CE4293"/>
      <c r="CF4293"/>
      <c r="CG4293"/>
      <c r="CH4293"/>
      <c r="CI4293"/>
      <c r="CJ4293" t="inlineStr">
        <is>
          <t xml:space="preserve">CONTR/STD METHODS USED//   </t>
        </is>
      </c>
      <c r="CK4293" t="inlineStr">
        <is>
          <t>U.S. Environmental Protection Agency</t>
        </is>
      </c>
      <c r="CL4293" t="n">
        <v>344.0</v>
      </c>
      <c r="CM4293" t="inlineStr">
        <is>
          <t>Pesticide Ecotoxicity Database (Formerly: Environmental Effects Database (EEDB))</t>
        </is>
      </c>
      <c r="CN4293" t="inlineStr">
        <is>
          <t>Environmental Fate and Effects Division, U.S.EPA, Washington, D.C.:</t>
        </is>
      </c>
      <c r="CO4293" t="n">
        <v>1992.0</v>
      </c>
      <c r="CP4293" t="inlineStr">
        <is>
          <t>U.S. Environmental Protection Agency (1992). Pesticide Ecotoxicity Database (Formerly: Environmental Effects Database (EEDB)). Environmental Fate and Effects Division, U.S.EPA, Washington, D.C., ECOREF#:344</t>
        </is>
      </c>
    </row>
    <row r="4294">
      <c r="A4294" t="n">
        <v>2.6530201E7</v>
      </c>
      <c r="B4294" t="inlineStr">
        <is>
          <t>2-Octyl-3(2H)-isothiazolone</t>
        </is>
      </c>
      <c r="C4294"/>
      <c r="D4294" t="inlineStr">
        <is>
          <t>Unmeasured</t>
        </is>
      </c>
      <c r="E4294" t="inlineStr">
        <is>
          <t>Not coded</t>
        </is>
      </c>
      <c r="F4294"/>
      <c r="G4294"/>
      <c r="H4294"/>
      <c r="I4294"/>
      <c r="J4294"/>
      <c r="K4294"/>
      <c r="L4294" t="inlineStr">
        <is>
          <t>Pimephales promelas</t>
        </is>
      </c>
      <c r="M4294" t="inlineStr">
        <is>
          <t>Fathead Minnow</t>
        </is>
      </c>
      <c r="N4294"/>
      <c r="O4294"/>
      <c r="P4294"/>
      <c r="Q4294"/>
      <c r="R4294"/>
      <c r="S4294"/>
      <c r="T4294"/>
      <c r="U4294"/>
      <c r="V4294" t="inlineStr">
        <is>
          <t>Static</t>
        </is>
      </c>
      <c r="W4294" t="inlineStr">
        <is>
          <t>Fresh water</t>
        </is>
      </c>
      <c r="X4294" t="inlineStr">
        <is>
          <t>Lab</t>
        </is>
      </c>
      <c r="Y4294" t="inlineStr">
        <is>
          <t>&gt;=7</t>
        </is>
      </c>
      <c r="Z4294" t="inlineStr">
        <is>
          <t>Active ingredient</t>
        </is>
      </c>
      <c r="AA4294"/>
      <c r="AB4294" t="n">
        <v>0.14</v>
      </c>
      <c r="AC4294"/>
      <c r="AD4294" t="n">
        <v>0.0977</v>
      </c>
      <c r="AE4294"/>
      <c r="AF4294" t="n">
        <v>0.202</v>
      </c>
      <c r="AG4294" t="inlineStr">
        <is>
          <t>AI mg/L</t>
        </is>
      </c>
      <c r="AH4294"/>
      <c r="AI4294"/>
      <c r="AJ4294"/>
      <c r="AK4294"/>
      <c r="AL4294"/>
      <c r="AM4294"/>
      <c r="AN4294"/>
      <c r="AO4294"/>
      <c r="AP4294"/>
      <c r="AQ4294"/>
      <c r="AR4294"/>
      <c r="AS4294"/>
      <c r="AT4294"/>
      <c r="AU4294"/>
      <c r="AV4294"/>
      <c r="AW4294"/>
      <c r="AX4294" t="inlineStr">
        <is>
          <t>Mortality</t>
        </is>
      </c>
      <c r="AY4294" t="inlineStr">
        <is>
          <t>Mortality</t>
        </is>
      </c>
      <c r="AZ4294" t="inlineStr">
        <is>
          <t>LC50</t>
        </is>
      </c>
      <c r="BA4294"/>
      <c r="BB4294" t="n">
        <v>4.0</v>
      </c>
      <c r="BC4294"/>
      <c r="BD4294"/>
      <c r="BE4294"/>
      <c r="BF4294"/>
      <c r="BG4294" t="inlineStr">
        <is>
          <t>Day(s)</t>
        </is>
      </c>
      <c r="BH4294"/>
      <c r="BI4294" t="inlineStr">
        <is>
          <t>DTXSID1025805</t>
        </is>
      </c>
      <c r="BJ4294"/>
      <c r="BK4294"/>
      <c r="BL4294"/>
      <c r="BM4294"/>
      <c r="BN4294"/>
      <c r="BO4294"/>
      <c r="BP4294"/>
      <c r="BQ4294"/>
      <c r="BR4294"/>
      <c r="BS4294"/>
      <c r="BT4294" t="inlineStr">
        <is>
          <t>--</t>
        </is>
      </c>
      <c r="BU4294"/>
      <c r="BV4294"/>
      <c r="BW4294"/>
      <c r="BX4294"/>
      <c r="BY4294"/>
      <c r="BZ4294"/>
      <c r="CA4294"/>
      <c r="CB4294"/>
      <c r="CC4294"/>
      <c r="CD4294"/>
      <c r="CE4294"/>
      <c r="CF4294"/>
      <c r="CG4294"/>
      <c r="CH4294"/>
      <c r="CI4294" t="inlineStr">
        <is>
          <t xml:space="preserve"> TESTID/3//MSMT/NR//DOSES/NR//SOURCE/COM//WTINT/0.8 G//DNUM/&gt;=7//SEX/NR//TMETH/STDMETH//STYPE/ACUTE//ETIME/96 H//AP RATE/NR//SAMPN/NR//WTAT/NR//INTAKE/NR//COMPEP/NR//LD/NR//DW/NR//STST/NR//HMA/NR//NA/NR//CL/NR//DIC/NR//CA/NR//POT/NR//MG/NR//SO4/NR//SULF/NR//</t>
        </is>
      </c>
      <c r="CJ4294" t="inlineStr">
        <is>
          <t>SOURCE/COMMERCIAL//   TESTID/3//MSMT/NR//DOSES/NR//SOURCE/COM//WTINT/0.8 G//DNUM/&gt;=7//SEX/NR//TMETH/STDMETH//STYPE/ACUTE//ETIME/96 H//AP RATE/NR//SAMPN/NR//WTAT/NR//INTAKE/NR//COMPEP/NR//LD/NR//DW/NR//STST/NR//HMA/NR//NA/NR//CL/NR//DIC/NR//CA/NR//POT/NR//MG/NR//SO4/NR//SULF/NR//</t>
        </is>
      </c>
      <c r="CK4294" t="inlineStr">
        <is>
          <t>Bionomics Laboratories</t>
        </is>
      </c>
      <c r="CL4294" t="n">
        <v>81371.0</v>
      </c>
      <c r="CM4294" t="inlineStr">
        <is>
          <t>Acute Toxicity of RH-893 to Five Species of Freshwater Fishes (Bioassay Report)</t>
        </is>
      </c>
      <c r="CN4294" t="inlineStr">
        <is>
          <t>EPA/OTS Doc.#86-870001866:7 p.</t>
        </is>
      </c>
      <c r="CO4294" t="n">
        <v>1987.0</v>
      </c>
      <c r="CP4294" t="inlineStr">
        <is>
          <t>Bionomics Laboratories (1987). Acute Toxicity of RH-893 to Five Species of Freshwater Fishes (Bioassay Report). EPA/OTS Doc.#86-870001866, 7 p. ECOREF#:81371</t>
        </is>
      </c>
    </row>
    <row r="4295">
      <c r="A4295" t="n">
        <v>2.6530201E7</v>
      </c>
      <c r="B4295" t="inlineStr">
        <is>
          <t>2-Octyl-3(2H)-isothiazolone</t>
        </is>
      </c>
      <c r="C4295"/>
      <c r="D4295" t="inlineStr">
        <is>
          <t>Not coded</t>
        </is>
      </c>
      <c r="E4295" t="inlineStr">
        <is>
          <t>United States Environmental Protection Agency</t>
        </is>
      </c>
      <c r="F4295"/>
      <c r="G4295" t="n">
        <v>90.0</v>
      </c>
      <c r="H4295"/>
      <c r="I4295"/>
      <c r="J4295"/>
      <c r="K4295"/>
      <c r="L4295" t="inlineStr">
        <is>
          <t>Pimephales promelas</t>
        </is>
      </c>
      <c r="M4295" t="inlineStr">
        <is>
          <t>Fathead Minnow</t>
        </is>
      </c>
      <c r="N4295"/>
      <c r="O4295"/>
      <c r="P4295"/>
      <c r="Q4295"/>
      <c r="R4295"/>
      <c r="S4295"/>
      <c r="T4295"/>
      <c r="U4295"/>
      <c r="V4295" t="inlineStr">
        <is>
          <t>Static</t>
        </is>
      </c>
      <c r="W4295" t="inlineStr">
        <is>
          <t>Fresh water</t>
        </is>
      </c>
      <c r="X4295" t="inlineStr">
        <is>
          <t>Lab</t>
        </is>
      </c>
      <c r="Y4295"/>
      <c r="Z4295" t="inlineStr">
        <is>
          <t>Active ingredient</t>
        </is>
      </c>
      <c r="AA4295"/>
      <c r="AB4295" t="n">
        <v>0.14</v>
      </c>
      <c r="AC4295"/>
      <c r="AD4295" t="n">
        <v>0.098</v>
      </c>
      <c r="AE4295"/>
      <c r="AF4295" t="n">
        <v>0.202</v>
      </c>
      <c r="AG4295" t="inlineStr">
        <is>
          <t>AI mg/L</t>
        </is>
      </c>
      <c r="AH4295"/>
      <c r="AI4295"/>
      <c r="AJ4295"/>
      <c r="AK4295"/>
      <c r="AL4295"/>
      <c r="AM4295"/>
      <c r="AN4295"/>
      <c r="AO4295"/>
      <c r="AP4295"/>
      <c r="AQ4295"/>
      <c r="AR4295"/>
      <c r="AS4295"/>
      <c r="AT4295"/>
      <c r="AU4295"/>
      <c r="AV4295"/>
      <c r="AW4295"/>
      <c r="AX4295" t="inlineStr">
        <is>
          <t>Mortality</t>
        </is>
      </c>
      <c r="AY4295" t="inlineStr">
        <is>
          <t>Mortality</t>
        </is>
      </c>
      <c r="AZ4295" t="inlineStr">
        <is>
          <t>LC50</t>
        </is>
      </c>
      <c r="BA4295"/>
      <c r="BB4295" t="n">
        <v>4.0</v>
      </c>
      <c r="BC4295"/>
      <c r="BD4295"/>
      <c r="BE4295"/>
      <c r="BF4295"/>
      <c r="BG4295" t="inlineStr">
        <is>
          <t>Day(s)</t>
        </is>
      </c>
      <c r="BH4295"/>
      <c r="BI4295" t="inlineStr">
        <is>
          <t>DTXSID1025805</t>
        </is>
      </c>
      <c r="BJ4295"/>
      <c r="BK4295"/>
      <c r="BL4295" t="inlineStr">
        <is>
          <t>Acute</t>
        </is>
      </c>
      <c r="BM4295"/>
      <c r="BN4295"/>
      <c r="BO4295"/>
      <c r="BP4295"/>
      <c r="BQ4295"/>
      <c r="BR4295"/>
      <c r="BS4295"/>
      <c r="BT4295" t="inlineStr">
        <is>
          <t>--</t>
        </is>
      </c>
      <c r="BU4295"/>
      <c r="BV4295"/>
      <c r="BW4295"/>
      <c r="BX4295"/>
      <c r="BY4295"/>
      <c r="BZ4295"/>
      <c r="CA4295"/>
      <c r="CB4295"/>
      <c r="CC4295"/>
      <c r="CD4295"/>
      <c r="CE4295"/>
      <c r="CF4295"/>
      <c r="CG4295"/>
      <c r="CH4295"/>
      <c r="CI4295"/>
      <c r="CJ4295" t="inlineStr">
        <is>
          <t xml:space="preserve">CONTR/STD METHODS USED//   </t>
        </is>
      </c>
      <c r="CK4295" t="inlineStr">
        <is>
          <t>U.S. Environmental Protection Agency</t>
        </is>
      </c>
      <c r="CL4295" t="n">
        <v>344.0</v>
      </c>
      <c r="CM4295" t="inlineStr">
        <is>
          <t>Pesticide Ecotoxicity Database (Formerly: Environmental Effects Database (EEDB))</t>
        </is>
      </c>
      <c r="CN4295" t="inlineStr">
        <is>
          <t>Environmental Fate and Effects Division, U.S.EPA, Washington, D.C.:</t>
        </is>
      </c>
      <c r="CO4295" t="n">
        <v>1992.0</v>
      </c>
      <c r="CP4295" t="inlineStr">
        <is>
          <t>U.S. Environmental Protection Agency (1992). Pesticide Ecotoxicity Database (Formerly: Environmental Effects Database (EEDB)). Environmental Fate and Effects Division, U.S.EPA, Washington, D.C., ECOREF#:344</t>
        </is>
      </c>
    </row>
    <row r="4296">
      <c r="A4296" t="n">
        <v>2.6628228E7</v>
      </c>
      <c r="B4296" t="inlineStr">
        <is>
          <t>Sodium azide (Na(N3))</t>
        </is>
      </c>
      <c r="C4296"/>
      <c r="D4296" t="inlineStr">
        <is>
          <t>Unmeasured</t>
        </is>
      </c>
      <c r="E4296" t="inlineStr">
        <is>
          <t>Not coded</t>
        </is>
      </c>
      <c r="F4296"/>
      <c r="G4296" t="n">
        <v>99.0</v>
      </c>
      <c r="H4296"/>
      <c r="I4296"/>
      <c r="J4296"/>
      <c r="K4296"/>
      <c r="L4296" t="inlineStr">
        <is>
          <t>Pimephales promelas</t>
        </is>
      </c>
      <c r="M4296" t="inlineStr">
        <is>
          <t>Fathead Minnow</t>
        </is>
      </c>
      <c r="N4296"/>
      <c r="O4296"/>
      <c r="P4296" t="n">
        <v>30.0</v>
      </c>
      <c r="Q4296"/>
      <c r="R4296"/>
      <c r="S4296"/>
      <c r="T4296"/>
      <c r="U4296" t="inlineStr">
        <is>
          <t>Day(s)</t>
        </is>
      </c>
      <c r="V4296" t="inlineStr">
        <is>
          <t>Flow-through</t>
        </is>
      </c>
      <c r="W4296" t="inlineStr">
        <is>
          <t>Fresh water</t>
        </is>
      </c>
      <c r="X4296" t="inlineStr">
        <is>
          <t>Lab</t>
        </is>
      </c>
      <c r="Y4296"/>
      <c r="Z4296" t="inlineStr">
        <is>
          <t>Formulation</t>
        </is>
      </c>
      <c r="AA4296"/>
      <c r="AB4296" t="n">
        <v>5.46</v>
      </c>
      <c r="AC4296"/>
      <c r="AD4296" t="n">
        <v>5.09</v>
      </c>
      <c r="AE4296"/>
      <c r="AF4296" t="n">
        <v>5.87</v>
      </c>
      <c r="AG4296" t="inlineStr">
        <is>
          <t>AI mg/L</t>
        </is>
      </c>
      <c r="AH4296"/>
      <c r="AI4296"/>
      <c r="AJ4296"/>
      <c r="AK4296"/>
      <c r="AL4296"/>
      <c r="AM4296"/>
      <c r="AN4296"/>
      <c r="AO4296"/>
      <c r="AP4296"/>
      <c r="AQ4296"/>
      <c r="AR4296"/>
      <c r="AS4296"/>
      <c r="AT4296"/>
      <c r="AU4296"/>
      <c r="AV4296"/>
      <c r="AW4296"/>
      <c r="AX4296" t="inlineStr">
        <is>
          <t>Mortality</t>
        </is>
      </c>
      <c r="AY4296" t="inlineStr">
        <is>
          <t>Mortality</t>
        </is>
      </c>
      <c r="AZ4296" t="inlineStr">
        <is>
          <t>LC50</t>
        </is>
      </c>
      <c r="BA4296"/>
      <c r="BB4296" t="n">
        <v>4.0</v>
      </c>
      <c r="BC4296"/>
      <c r="BD4296"/>
      <c r="BE4296"/>
      <c r="BF4296"/>
      <c r="BG4296" t="inlineStr">
        <is>
          <t>Day(s)</t>
        </is>
      </c>
      <c r="BH4296" t="inlineStr">
        <is>
          <t>Pure</t>
        </is>
      </c>
      <c r="BI4296" t="inlineStr">
        <is>
          <t>DTXSID8020121</t>
        </is>
      </c>
      <c r="BJ4296"/>
      <c r="BK4296"/>
      <c r="BL4296"/>
      <c r="BM4296"/>
      <c r="BN4296"/>
      <c r="BO4296"/>
      <c r="BP4296"/>
      <c r="BQ4296"/>
      <c r="BR4296"/>
      <c r="BS4296"/>
      <c r="BT4296" t="inlineStr">
        <is>
          <t>--</t>
        </is>
      </c>
      <c r="BU4296"/>
      <c r="BV4296"/>
      <c r="BW4296"/>
      <c r="BX4296"/>
      <c r="BY4296"/>
      <c r="BZ4296"/>
      <c r="CA4296"/>
      <c r="CB4296"/>
      <c r="CC4296"/>
      <c r="CD4296"/>
      <c r="CE4296"/>
      <c r="CF4296"/>
      <c r="CG4296"/>
      <c r="CH4296"/>
      <c r="CI4296" t="inlineStr">
        <is>
          <t xml:space="preserve"> Affected fish lost schooling behavior, were hypoactive and underreactive to external stimuli, had increased respiration and lost equilibrium prior to death.  An analytical method was not developed for this chemical; therefore, nominalTD// </t>
        </is>
      </c>
      <c r="CJ4296" t="inlineStr">
        <is>
          <t xml:space="preserve">   Affected fish lost schooling behavior, were hypoactive and underreactive to external stimuli, had increased respiration and lost equilibrium prior to death.  An analytical method was not developed for this chemical; therefore, nominalTD// </t>
        </is>
      </c>
      <c r="CK4296" t="inlineStr">
        <is>
          <t>Geiger,D.L., L.T. Brooke, and D.J. Call</t>
        </is>
      </c>
      <c r="CL4296" t="n">
        <v>3217.0</v>
      </c>
      <c r="CM4296" t="inlineStr">
        <is>
          <t>Acute Toxicities of Organic Chemicals to Fathead Minnows (Pimephales promelas), Volume V</t>
        </is>
      </c>
      <c r="CN4296" t="inlineStr">
        <is>
          <t>Center for Lake Superior Environmental Studies, University of Wisconsin, Superior, WI:332 p.</t>
        </is>
      </c>
      <c r="CO4296" t="n">
        <v>1990.0</v>
      </c>
      <c r="CP4296" t="inlineStr">
        <is>
          <t>Geiger,D.L., L.T. Brooke, and D.J. Call (1990). Acute Toxicities of Organic Chemicals to Fathead Minnows (Pimephales promelas), Volume V. Center for Lake Superior Environmental Studies, University of Wisconsin, Superior, WI, 332 p. ECOREF#:3217</t>
        </is>
      </c>
    </row>
    <row r="4297">
      <c r="A4297" t="n">
        <v>2.67614E7</v>
      </c>
      <c r="B4297" t="inlineStr">
        <is>
          <t>1,2-Benzenedicarboxylic acid, 1,2-Diisodecyl ester</t>
        </is>
      </c>
      <c r="C4297"/>
      <c r="D4297" t="inlineStr">
        <is>
          <t>Measured</t>
        </is>
      </c>
      <c r="E4297" t="inlineStr">
        <is>
          <t>Other Method</t>
        </is>
      </c>
      <c r="F4297"/>
      <c r="G4297"/>
      <c r="H4297"/>
      <c r="I4297"/>
      <c r="J4297"/>
      <c r="K4297"/>
      <c r="L4297" t="inlineStr">
        <is>
          <t>Pimephales promelas</t>
        </is>
      </c>
      <c r="M4297" t="inlineStr">
        <is>
          <t>Fathead Minnow</t>
        </is>
      </c>
      <c r="N4297"/>
      <c r="O4297"/>
      <c r="P4297"/>
      <c r="Q4297"/>
      <c r="R4297"/>
      <c r="S4297"/>
      <c r="T4297"/>
      <c r="U4297"/>
      <c r="V4297" t="inlineStr">
        <is>
          <t>Static</t>
        </is>
      </c>
      <c r="W4297" t="inlineStr">
        <is>
          <t>Fresh water</t>
        </is>
      </c>
      <c r="X4297" t="inlineStr">
        <is>
          <t>Lab</t>
        </is>
      </c>
      <c r="Y4297" t="n">
        <v>2.0</v>
      </c>
      <c r="Z4297" t="inlineStr">
        <is>
          <t>Active ingredient</t>
        </is>
      </c>
      <c r="AA4297" t="inlineStr">
        <is>
          <t>&gt;</t>
        </is>
      </c>
      <c r="AB4297" t="n">
        <v>0.66</v>
      </c>
      <c r="AC4297"/>
      <c r="AD4297"/>
      <c r="AE4297"/>
      <c r="AF4297"/>
      <c r="AG4297" t="inlineStr">
        <is>
          <t>AI mg/L</t>
        </is>
      </c>
      <c r="AH4297"/>
      <c r="AI4297"/>
      <c r="AJ4297"/>
      <c r="AK4297"/>
      <c r="AL4297"/>
      <c r="AM4297"/>
      <c r="AN4297"/>
      <c r="AO4297"/>
      <c r="AP4297"/>
      <c r="AQ4297"/>
      <c r="AR4297"/>
      <c r="AS4297"/>
      <c r="AT4297"/>
      <c r="AU4297"/>
      <c r="AV4297"/>
      <c r="AW4297"/>
      <c r="AX4297" t="inlineStr">
        <is>
          <t>Mortality</t>
        </is>
      </c>
      <c r="AY4297" t="inlineStr">
        <is>
          <t>Mortality</t>
        </is>
      </c>
      <c r="AZ4297" t="inlineStr">
        <is>
          <t>LC50</t>
        </is>
      </c>
      <c r="BA4297"/>
      <c r="BB4297" t="n">
        <v>4.0</v>
      </c>
      <c r="BC4297"/>
      <c r="BD4297"/>
      <c r="BE4297"/>
      <c r="BF4297"/>
      <c r="BG4297" t="inlineStr">
        <is>
          <t>Day(s)</t>
        </is>
      </c>
      <c r="BH4297" t="inlineStr">
        <is>
          <t>Liquid</t>
        </is>
      </c>
      <c r="BI4297" t="inlineStr">
        <is>
          <t>DTXSID4025082</t>
        </is>
      </c>
      <c r="BJ4297"/>
      <c r="BK4297"/>
      <c r="BL4297" t="inlineStr">
        <is>
          <t>Acute</t>
        </is>
      </c>
      <c r="BM4297"/>
      <c r="BN4297"/>
      <c r="BO4297"/>
      <c r="BP4297"/>
      <c r="BQ4297"/>
      <c r="BR4297"/>
      <c r="BS4297"/>
      <c r="BT4297" t="inlineStr">
        <is>
          <t>--</t>
        </is>
      </c>
      <c r="BU4297"/>
      <c r="BV4297"/>
      <c r="BW4297"/>
      <c r="BX4297"/>
      <c r="BY4297"/>
      <c r="BZ4297"/>
      <c r="CA4297"/>
      <c r="CB4297"/>
      <c r="CC4297"/>
      <c r="CD4297"/>
      <c r="CE4297"/>
      <c r="CF4297"/>
      <c r="CG4297"/>
      <c r="CH4297"/>
      <c r="CI4297" t="inlineStr">
        <is>
          <t xml:space="preserve">CONC1/ONLY CONC TESTED// </t>
        </is>
      </c>
      <c r="CJ4297" t="inlineStr">
        <is>
          <t xml:space="preserve">SOURCE/OBTAINED FROM CULTURES MAINTAINED AT EG AND G, BIONOMICS, WAREHAM, MASSACHUSETTS//TMETH/EG AND G, BIONOMICS PROTOCOL FOR FRESHWATER STATIC ACUTE TOXICITY TESTS WITH FISH 1982 AND AMENDMENT EGG/CMA-003//MEDIA/SOFT WATER RECONSTITUTED FROM DEIONIZED WATER ACCORDING TO RECOMMENDED PROCEDURES//  CONC1/ONLY CONC TESTED// </t>
        </is>
      </c>
      <c r="CK4297" t="inlineStr">
        <is>
          <t>E.G. and G. Bionomics</t>
        </is>
      </c>
      <c r="CL4297" t="n">
        <v>180336.0</v>
      </c>
      <c r="CM4297" t="inlineStr">
        <is>
          <t>Acute Toxicity of Fourteen Phthalate Esters to Fathead Minnows</t>
        </is>
      </c>
      <c r="CN4297" t="inlineStr">
        <is>
          <t>Final Report BW-83-3-1374, EPA/OTS 40-8326129:42 p.</t>
        </is>
      </c>
      <c r="CO4297" t="n">
        <v>1983.0</v>
      </c>
      <c r="CP4297" t="inlineStr">
        <is>
          <t>E.G. and G. Bionomics (1983). Acute Toxicity of Fourteen Phthalate Esters to Fathead Minnows. Final Report BW-83-3-1374, EPA/OTS 40-8326129, 42 p. ECOREF#:180336</t>
        </is>
      </c>
    </row>
    <row r="4298">
      <c r="A4298" t="n">
        <v>2.67614E7</v>
      </c>
      <c r="B4298" t="inlineStr">
        <is>
          <t>1,2-Benzenedicarboxylic acid, 1,2-Diisodecyl ester</t>
        </is>
      </c>
      <c r="C4298"/>
      <c r="D4298" t="inlineStr">
        <is>
          <t>Measured</t>
        </is>
      </c>
      <c r="E4298" t="inlineStr">
        <is>
          <t>United States Environmental Protection Agency</t>
        </is>
      </c>
      <c r="F4298" t="inlineStr">
        <is>
          <t>&gt;=</t>
        </is>
      </c>
      <c r="G4298" t="n">
        <v>95.0</v>
      </c>
      <c r="H4298"/>
      <c r="I4298"/>
      <c r="J4298"/>
      <c r="K4298"/>
      <c r="L4298" t="inlineStr">
        <is>
          <t>Pimephales promelas</t>
        </is>
      </c>
      <c r="M4298" t="inlineStr">
        <is>
          <t>Fathead Minnow</t>
        </is>
      </c>
      <c r="N4298" t="inlineStr">
        <is>
          <t>Juvenile</t>
        </is>
      </c>
      <c r="O4298"/>
      <c r="P4298"/>
      <c r="Q4298"/>
      <c r="R4298"/>
      <c r="S4298"/>
      <c r="T4298"/>
      <c r="U4298"/>
      <c r="V4298" t="inlineStr">
        <is>
          <t>Flow-through</t>
        </is>
      </c>
      <c r="W4298" t="inlineStr">
        <is>
          <t>Fresh water</t>
        </is>
      </c>
      <c r="X4298" t="inlineStr">
        <is>
          <t>Lab</t>
        </is>
      </c>
      <c r="Y4298" t="inlineStr">
        <is>
          <t>1-6</t>
        </is>
      </c>
      <c r="Z4298" t="inlineStr">
        <is>
          <t>Active ingredient</t>
        </is>
      </c>
      <c r="AA4298" t="inlineStr">
        <is>
          <t>&gt;</t>
        </is>
      </c>
      <c r="AB4298" t="n">
        <v>1.0</v>
      </c>
      <c r="AC4298"/>
      <c r="AD4298"/>
      <c r="AE4298"/>
      <c r="AF4298"/>
      <c r="AG4298" t="inlineStr">
        <is>
          <t>AI mg/L</t>
        </is>
      </c>
      <c r="AH4298"/>
      <c r="AI4298"/>
      <c r="AJ4298"/>
      <c r="AK4298"/>
      <c r="AL4298"/>
      <c r="AM4298"/>
      <c r="AN4298"/>
      <c r="AO4298"/>
      <c r="AP4298"/>
      <c r="AQ4298"/>
      <c r="AR4298"/>
      <c r="AS4298"/>
      <c r="AT4298"/>
      <c r="AU4298"/>
      <c r="AV4298"/>
      <c r="AW4298"/>
      <c r="AX4298" t="inlineStr">
        <is>
          <t>Mortality</t>
        </is>
      </c>
      <c r="AY4298" t="inlineStr">
        <is>
          <t>Mortality</t>
        </is>
      </c>
      <c r="AZ4298" t="inlineStr">
        <is>
          <t>LC50</t>
        </is>
      </c>
      <c r="BA4298"/>
      <c r="BB4298" t="n">
        <v>4.0</v>
      </c>
      <c r="BC4298"/>
      <c r="BD4298"/>
      <c r="BE4298"/>
      <c r="BF4298"/>
      <c r="BG4298" t="inlineStr">
        <is>
          <t>Day(s)</t>
        </is>
      </c>
      <c r="BH4298" t="inlineStr">
        <is>
          <t>Liquid</t>
        </is>
      </c>
      <c r="BI4298" t="inlineStr">
        <is>
          <t>DTXSID4025082</t>
        </is>
      </c>
      <c r="BJ4298" t="inlineStr">
        <is>
          <t>10.1002/etc.5620140916</t>
        </is>
      </c>
      <c r="BK4298"/>
      <c r="BL4298" t="inlineStr">
        <is>
          <t>Acute</t>
        </is>
      </c>
      <c r="BM4298"/>
      <c r="BN4298"/>
      <c r="BO4298"/>
      <c r="BP4298"/>
      <c r="BQ4298"/>
      <c r="BR4298"/>
      <c r="BS4298"/>
      <c r="BT4298" t="inlineStr">
        <is>
          <t>--</t>
        </is>
      </c>
      <c r="BU4298"/>
      <c r="BV4298"/>
      <c r="BW4298"/>
      <c r="BX4298"/>
      <c r="BY4298"/>
      <c r="BZ4298"/>
      <c r="CA4298"/>
      <c r="CB4298"/>
      <c r="CC4298"/>
      <c r="CD4298"/>
      <c r="CE4298"/>
      <c r="CF4298"/>
      <c r="CG4298"/>
      <c r="CH4298"/>
      <c r="CI4298"/>
      <c r="CJ4298" t="inlineStr">
        <is>
          <t xml:space="preserve">SOURCE/NR//TMETH/METHODS FOR ACUTE TOXICITY TESTS WITH FISH, MACROINVERTEBRATES, AND AMPHIBIANS. EPA-660/3-75-009, 1975//MEDIA/NR//   </t>
        </is>
      </c>
      <c r="CK4298" t="inlineStr">
        <is>
          <t>Adams,W.J., G.R. Biddinger, K.A. Robillard, and J.W. Gorsuch</t>
        </is>
      </c>
      <c r="CL4298" t="n">
        <v>15040.0</v>
      </c>
      <c r="CM4298" t="inlineStr">
        <is>
          <t>A Summary of the Acute Toxicity of 14 Phthalate Esters to Representative Aquatic Organisms</t>
        </is>
      </c>
      <c r="CN4298" t="inlineStr">
        <is>
          <t>Environ. Toxicol. Chem.14(9): 1569-1574</t>
        </is>
      </c>
      <c r="CO4298" t="n">
        <v>1995.0</v>
      </c>
      <c r="CP4298" t="inlineStr">
        <is>
          <t>Adams,W.J., G.R. Biddinger, K.A. Robillard, and J.W. Gorsuch (1995). A Summary of the Acute Toxicity of 14 Phthalate Esters to Representative Aquatic Organisms. Environ. Toxicol. Chem., 14, (9), 1569-1574. doi:10.1002/etc.5620140916. ECOREF#:15040</t>
        </is>
      </c>
    </row>
    <row r="4299">
      <c r="A4299" t="n">
        <v>2.67614E7</v>
      </c>
      <c r="B4299" t="inlineStr">
        <is>
          <t>1,2-Benzenedicarboxylic acid, 1,2-Diisodecyl ester</t>
        </is>
      </c>
      <c r="C4299"/>
      <c r="D4299" t="inlineStr">
        <is>
          <t>Measured</t>
        </is>
      </c>
      <c r="E4299" t="inlineStr">
        <is>
          <t>United States Environmental Protection Agency</t>
        </is>
      </c>
      <c r="F4299" t="inlineStr">
        <is>
          <t>&gt;=</t>
        </is>
      </c>
      <c r="G4299" t="n">
        <v>95.0</v>
      </c>
      <c r="H4299"/>
      <c r="I4299"/>
      <c r="J4299"/>
      <c r="K4299"/>
      <c r="L4299" t="inlineStr">
        <is>
          <t>Pimephales promelas</t>
        </is>
      </c>
      <c r="M4299" t="inlineStr">
        <is>
          <t>Fathead Minnow</t>
        </is>
      </c>
      <c r="N4299" t="inlineStr">
        <is>
          <t>Juvenile</t>
        </is>
      </c>
      <c r="O4299"/>
      <c r="P4299"/>
      <c r="Q4299"/>
      <c r="R4299"/>
      <c r="S4299"/>
      <c r="T4299"/>
      <c r="U4299"/>
      <c r="V4299" t="inlineStr">
        <is>
          <t>Static</t>
        </is>
      </c>
      <c r="W4299" t="inlineStr">
        <is>
          <t>Fresh water</t>
        </is>
      </c>
      <c r="X4299" t="inlineStr">
        <is>
          <t>Lab</t>
        </is>
      </c>
      <c r="Y4299" t="inlineStr">
        <is>
          <t>1-6</t>
        </is>
      </c>
      <c r="Z4299" t="inlineStr">
        <is>
          <t>Active ingredient</t>
        </is>
      </c>
      <c r="AA4299" t="inlineStr">
        <is>
          <t>&gt;</t>
        </is>
      </c>
      <c r="AB4299" t="n">
        <v>0.47</v>
      </c>
      <c r="AC4299"/>
      <c r="AD4299"/>
      <c r="AE4299"/>
      <c r="AF4299"/>
      <c r="AG4299" t="inlineStr">
        <is>
          <t>AI mg/L</t>
        </is>
      </c>
      <c r="AH4299"/>
      <c r="AI4299"/>
      <c r="AJ4299"/>
      <c r="AK4299"/>
      <c r="AL4299"/>
      <c r="AM4299"/>
      <c r="AN4299"/>
      <c r="AO4299"/>
      <c r="AP4299"/>
      <c r="AQ4299"/>
      <c r="AR4299"/>
      <c r="AS4299"/>
      <c r="AT4299"/>
      <c r="AU4299"/>
      <c r="AV4299"/>
      <c r="AW4299"/>
      <c r="AX4299" t="inlineStr">
        <is>
          <t>Mortality</t>
        </is>
      </c>
      <c r="AY4299" t="inlineStr">
        <is>
          <t>Mortality</t>
        </is>
      </c>
      <c r="AZ4299" t="inlineStr">
        <is>
          <t>LC50</t>
        </is>
      </c>
      <c r="BA4299"/>
      <c r="BB4299" t="n">
        <v>4.0</v>
      </c>
      <c r="BC4299"/>
      <c r="BD4299"/>
      <c r="BE4299"/>
      <c r="BF4299"/>
      <c r="BG4299" t="inlineStr">
        <is>
          <t>Day(s)</t>
        </is>
      </c>
      <c r="BH4299" t="inlineStr">
        <is>
          <t>Liquid</t>
        </is>
      </c>
      <c r="BI4299" t="inlineStr">
        <is>
          <t>DTXSID4025082</t>
        </is>
      </c>
      <c r="BJ4299" t="inlineStr">
        <is>
          <t>10.1002/etc.5620140916</t>
        </is>
      </c>
      <c r="BK4299"/>
      <c r="BL4299" t="inlineStr">
        <is>
          <t>Acute</t>
        </is>
      </c>
      <c r="BM4299"/>
      <c r="BN4299"/>
      <c r="BO4299"/>
      <c r="BP4299"/>
      <c r="BQ4299"/>
      <c r="BR4299"/>
      <c r="BS4299"/>
      <c r="BT4299" t="inlineStr">
        <is>
          <t>--</t>
        </is>
      </c>
      <c r="BU4299"/>
      <c r="BV4299"/>
      <c r="BW4299"/>
      <c r="BX4299"/>
      <c r="BY4299"/>
      <c r="BZ4299"/>
      <c r="CA4299"/>
      <c r="CB4299"/>
      <c r="CC4299"/>
      <c r="CD4299"/>
      <c r="CE4299"/>
      <c r="CF4299"/>
      <c r="CG4299"/>
      <c r="CH4299"/>
      <c r="CI4299"/>
      <c r="CJ4299" t="inlineStr">
        <is>
          <t xml:space="preserve">SOURCE/NR//TMETH/METHODS FOR ACUTE TOXICITY TESTS WITH FISH, MACROINVERTEBRATES, AND AMPHIBIANS. EPA-660/3-75-009, 1975//MEDIA/NR//   </t>
        </is>
      </c>
      <c r="CK4299" t="inlineStr">
        <is>
          <t>Adams,W.J., G.R. Biddinger, K.A. Robillard, and J.W. Gorsuch</t>
        </is>
      </c>
      <c r="CL4299" t="n">
        <v>15040.0</v>
      </c>
      <c r="CM4299" t="inlineStr">
        <is>
          <t>A Summary of the Acute Toxicity of 14 Phthalate Esters to Representative Aquatic Organisms</t>
        </is>
      </c>
      <c r="CN4299" t="inlineStr">
        <is>
          <t>Environ. Toxicol. Chem.14(9): 1569-1574</t>
        </is>
      </c>
      <c r="CO4299" t="n">
        <v>1995.0</v>
      </c>
      <c r="CP4299" t="inlineStr">
        <is>
          <t>Adams,W.J., G.R. Biddinger, K.A. Robillard, and J.W. Gorsuch (1995). A Summary of the Acute Toxicity of 14 Phthalate Esters to Representative Aquatic Organisms. Environ. Toxicol. Chem., 14, (9), 1569-1574. doi:10.1002/etc.5620140916. ECOREF#:15040</t>
        </is>
      </c>
    </row>
    <row r="4300">
      <c r="A4300" t="n">
        <v>2.7176938E7</v>
      </c>
      <c r="B4300" t="inlineStr">
        <is>
          <t>2-[2-(Nonylphenoxy)ethoxy]ethanol</t>
        </is>
      </c>
      <c r="C4300"/>
      <c r="D4300" t="inlineStr">
        <is>
          <t>Measured</t>
        </is>
      </c>
      <c r="E4300" t="inlineStr">
        <is>
          <t>Not reported</t>
        </is>
      </c>
      <c r="F4300"/>
      <c r="G4300"/>
      <c r="H4300"/>
      <c r="I4300"/>
      <c r="J4300"/>
      <c r="K4300"/>
      <c r="L4300" t="inlineStr">
        <is>
          <t>Pimephales promelas</t>
        </is>
      </c>
      <c r="M4300" t="inlineStr">
        <is>
          <t>Fathead Minnow</t>
        </is>
      </c>
      <c r="N4300" t="inlineStr">
        <is>
          <t>Larva</t>
        </is>
      </c>
      <c r="O4300"/>
      <c r="P4300" t="n">
        <v>4.0</v>
      </c>
      <c r="Q4300"/>
      <c r="R4300"/>
      <c r="S4300"/>
      <c r="T4300"/>
      <c r="U4300" t="inlineStr">
        <is>
          <t>Day(s)</t>
        </is>
      </c>
      <c r="V4300" t="inlineStr">
        <is>
          <t>Flow-through</t>
        </is>
      </c>
      <c r="W4300" t="inlineStr">
        <is>
          <t>Fresh water</t>
        </is>
      </c>
      <c r="X4300" t="inlineStr">
        <is>
          <t>Lab</t>
        </is>
      </c>
      <c r="Y4300" t="n">
        <v>6.0</v>
      </c>
      <c r="Z4300" t="inlineStr">
        <is>
          <t>Active ingredient</t>
        </is>
      </c>
      <c r="AA4300"/>
      <c r="AB4300" t="n">
        <v>0.323</v>
      </c>
      <c r="AC4300"/>
      <c r="AD4300" t="n">
        <v>0.292</v>
      </c>
      <c r="AE4300"/>
      <c r="AF4300" t="n">
        <v>0.357</v>
      </c>
      <c r="AG4300" t="inlineStr">
        <is>
          <t>AI mg/L</t>
        </is>
      </c>
      <c r="AH4300"/>
      <c r="AI4300"/>
      <c r="AJ4300"/>
      <c r="AK4300"/>
      <c r="AL4300"/>
      <c r="AM4300"/>
      <c r="AN4300"/>
      <c r="AO4300"/>
      <c r="AP4300"/>
      <c r="AQ4300"/>
      <c r="AR4300"/>
      <c r="AS4300"/>
      <c r="AT4300"/>
      <c r="AU4300"/>
      <c r="AV4300"/>
      <c r="AW4300"/>
      <c r="AX4300" t="inlineStr">
        <is>
          <t>Mortality</t>
        </is>
      </c>
      <c r="AY4300" t="inlineStr">
        <is>
          <t>Mortality</t>
        </is>
      </c>
      <c r="AZ4300" t="inlineStr">
        <is>
          <t>LC50</t>
        </is>
      </c>
      <c r="BA4300"/>
      <c r="BB4300" t="n">
        <v>4.0</v>
      </c>
      <c r="BC4300"/>
      <c r="BD4300"/>
      <c r="BE4300"/>
      <c r="BF4300"/>
      <c r="BG4300" t="inlineStr">
        <is>
          <t>Day(s)</t>
        </is>
      </c>
      <c r="BH4300"/>
      <c r="BI4300" t="inlineStr">
        <is>
          <t>DTXSID00872587</t>
        </is>
      </c>
      <c r="BJ4300" t="inlineStr">
        <is>
          <t>10.1007/s00244-006-0249-2</t>
        </is>
      </c>
      <c r="BK4300"/>
      <c r="BL4300" t="inlineStr">
        <is>
          <t>Acute</t>
        </is>
      </c>
      <c r="BM4300"/>
      <c r="BN4300"/>
      <c r="BO4300"/>
      <c r="BP4300"/>
      <c r="BQ4300"/>
      <c r="BR4300"/>
      <c r="BS4300"/>
      <c r="BT4300" t="inlineStr">
        <is>
          <t>--</t>
        </is>
      </c>
      <c r="BU4300"/>
      <c r="BV4300"/>
      <c r="BW4300"/>
      <c r="BX4300"/>
      <c r="BY4300"/>
      <c r="BZ4300"/>
      <c r="CA4300"/>
      <c r="CB4300"/>
      <c r="CC4300"/>
      <c r="CD4300"/>
      <c r="CE4300"/>
      <c r="CF4300"/>
      <c r="CG4300"/>
      <c r="CH4300"/>
      <c r="CI4300"/>
      <c r="CJ4300" t="inlineStr">
        <is>
          <t xml:space="preserve">SOURCE/ACQUIRED FROM ENV. CONSULTING AND TESTING, SUPERIOR, WI.//MEDIA/DECHLORINATED MUNICIPAL WATER SUPERIOR, WISCONSIN//   </t>
        </is>
      </c>
      <c r="CK4300" t="inlineStr">
        <is>
          <t>TenEyck,M.C., and T.P. Markee</t>
        </is>
      </c>
      <c r="CL4300" t="n">
        <v>107584.0</v>
      </c>
      <c r="CM4300" t="inlineStr">
        <is>
          <t>Toxicity of Nonylphenol, Nonylphenol Monoethoxylate, and Nonylphenol Diethoxylate and Mixtures of These Compounds to Pimephales promelas (Fathead Minnow) and Ceriodaphnia dubia</t>
        </is>
      </c>
      <c r="CN4300" t="inlineStr">
        <is>
          <t>Arch. Environ. Contam. Toxicol.53(4): 599-606</t>
        </is>
      </c>
      <c r="CO4300" t="n">
        <v>2007.0</v>
      </c>
      <c r="CP4300" t="inlineStr">
        <is>
          <t>TenEyck,M.C., and T.P. Markee (2007). Toxicity of Nonylphenol, Nonylphenol Monoethoxylate, and Nonylphenol Diethoxylate and Mixtures of These Compounds to Pimephales promelas (Fathead Minnow) and Ceriodaphnia dubia. Arch. Environ. Contam. Toxicol., 53, (4), 599-606. doi:10.1007/s00244-006-0249-2. ECOREF#:107584</t>
        </is>
      </c>
    </row>
    <row r="4301">
      <c r="A4301" t="n">
        <v>2.7304138E7</v>
      </c>
      <c r="B4301" t="inlineStr">
        <is>
          <t>2,3,4,5,6,6a,7,7-Octachloro-1a,1b,5,5a,6,6a-hexahydro-2,5-methano-2H-indeno[1,2-b]oxlrene</t>
        </is>
      </c>
      <c r="C4301"/>
      <c r="D4301" t="inlineStr">
        <is>
          <t>Measured</t>
        </is>
      </c>
      <c r="E4301" t="inlineStr">
        <is>
          <t>Not coded</t>
        </is>
      </c>
      <c r="F4301"/>
      <c r="G4301" t="n">
        <v>99.9</v>
      </c>
      <c r="H4301"/>
      <c r="I4301"/>
      <c r="J4301"/>
      <c r="K4301"/>
      <c r="L4301" t="inlineStr">
        <is>
          <t>Pimephales promelas</t>
        </is>
      </c>
      <c r="M4301" t="inlineStr">
        <is>
          <t>Fathead Minnow</t>
        </is>
      </c>
      <c r="N4301"/>
      <c r="O4301"/>
      <c r="P4301" t="n">
        <v>30.0</v>
      </c>
      <c r="Q4301"/>
      <c r="R4301"/>
      <c r="S4301"/>
      <c r="T4301"/>
      <c r="U4301" t="inlineStr">
        <is>
          <t>Day(s)</t>
        </is>
      </c>
      <c r="V4301" t="inlineStr">
        <is>
          <t>Static</t>
        </is>
      </c>
      <c r="W4301" t="inlineStr">
        <is>
          <t>Fresh water</t>
        </is>
      </c>
      <c r="X4301" t="inlineStr">
        <is>
          <t>Lab</t>
        </is>
      </c>
      <c r="Y4301"/>
      <c r="Z4301" t="inlineStr">
        <is>
          <t>Active ingredient</t>
        </is>
      </c>
      <c r="AA4301"/>
      <c r="AB4301" t="n">
        <v>0.00632</v>
      </c>
      <c r="AC4301"/>
      <c r="AD4301" t="n">
        <v>0.00555</v>
      </c>
      <c r="AE4301"/>
      <c r="AF4301" t="n">
        <v>0.00719</v>
      </c>
      <c r="AG4301" t="inlineStr">
        <is>
          <t>AI mg/L</t>
        </is>
      </c>
      <c r="AH4301"/>
      <c r="AI4301"/>
      <c r="AJ4301"/>
      <c r="AK4301"/>
      <c r="AL4301"/>
      <c r="AM4301"/>
      <c r="AN4301"/>
      <c r="AO4301"/>
      <c r="AP4301"/>
      <c r="AQ4301"/>
      <c r="AR4301"/>
      <c r="AS4301"/>
      <c r="AT4301"/>
      <c r="AU4301"/>
      <c r="AV4301"/>
      <c r="AW4301"/>
      <c r="AX4301" t="inlineStr">
        <is>
          <t>Mortality</t>
        </is>
      </c>
      <c r="AY4301" t="inlineStr">
        <is>
          <t>Mortality</t>
        </is>
      </c>
      <c r="AZ4301" t="inlineStr">
        <is>
          <t>LC50</t>
        </is>
      </c>
      <c r="BA4301"/>
      <c r="BB4301" t="n">
        <v>4.0</v>
      </c>
      <c r="BC4301"/>
      <c r="BD4301"/>
      <c r="BE4301"/>
      <c r="BF4301"/>
      <c r="BG4301" t="inlineStr">
        <is>
          <t>Day(s)</t>
        </is>
      </c>
      <c r="BH4301" t="inlineStr">
        <is>
          <t>Pure</t>
        </is>
      </c>
      <c r="BI4301" t="inlineStr">
        <is>
          <t>DTXSID9044166</t>
        </is>
      </c>
      <c r="BJ4301"/>
      <c r="BK4301"/>
      <c r="BL4301"/>
      <c r="BM4301"/>
      <c r="BN4301"/>
      <c r="BO4301"/>
      <c r="BP4301"/>
      <c r="BQ4301"/>
      <c r="BR4301"/>
      <c r="BS4301"/>
      <c r="BT4301" t="inlineStr">
        <is>
          <t>--</t>
        </is>
      </c>
      <c r="BU4301"/>
      <c r="BV4301"/>
      <c r="BW4301"/>
      <c r="BX4301"/>
      <c r="BY4301"/>
      <c r="BZ4301"/>
      <c r="CA4301"/>
      <c r="CB4301"/>
      <c r="CC4301"/>
      <c r="CD4301"/>
      <c r="CE4301"/>
      <c r="CF4301"/>
      <c r="CG4301"/>
      <c r="CH4301"/>
      <c r="CI4301" t="inlineStr">
        <is>
          <t xml:space="preserve"> CONC/0 H CONC// </t>
        </is>
      </c>
      <c r="CJ4301" t="inlineStr">
        <is>
          <t xml:space="preserve">   CONC/0 H CONC// </t>
        </is>
      </c>
      <c r="CK4301" t="inlineStr">
        <is>
          <t>Brooke,L.T.</t>
        </is>
      </c>
      <c r="CL4301" t="n">
        <v>17138.0</v>
      </c>
      <c r="CM4301" t="inlineStr">
        <is>
          <t>Results of Freshwater Exposures with the Chemicals Atrazine, Biphenyl, Butachlor, Carbaryl, Carbazole, Dibenzofuran, 3,3'-Dichlorobenzidine, Dichlorvos, 1,2-Epoxyethylbenzene (Styrene Oxide), Isophorone, Isopropalin, Ox</t>
        </is>
      </c>
      <c r="CN4301" t="inlineStr">
        <is>
          <t>Center for Lake Superior Environmental Studies, University of Wisconsin, Superior, WI:110 p.</t>
        </is>
      </c>
      <c r="CO4301" t="n">
        <v>1991.0</v>
      </c>
      <c r="CP4301" t="inlineStr">
        <is>
          <t>Brooke,L.T. (1991). Results of Freshwater Exposures with the Chemicals Atrazine, Biphenyl, Butachlor, Carbaryl, Carbazole, Dibenzofuran, 3,3'-Dichlorobenzidine, Dichlorvos, 1,2-Epoxyethylbenzene (Styrene Oxide), Isophorone, Isopropalin, Ox. Center for Lake Superior Environmental Studies, University of Wisconsin, Superior, WI, 110 p. ECOREF#:17138</t>
        </is>
      </c>
    </row>
    <row r="4302">
      <c r="A4302" t="n">
        <v>2.7304138E7</v>
      </c>
      <c r="B4302" t="inlineStr">
        <is>
          <t>2,3,4,5,6,6a,7,7-Octachloro-1a,1b,5,5a,6,6a-hexahydro-2,5-methano-2H-indeno[1,2-b]oxlrene</t>
        </is>
      </c>
      <c r="C4302"/>
      <c r="D4302" t="inlineStr">
        <is>
          <t>Unmeasured</t>
        </is>
      </c>
      <c r="E4302" t="inlineStr">
        <is>
          <t>Not coded</t>
        </is>
      </c>
      <c r="F4302"/>
      <c r="G4302" t="n">
        <v>99.9</v>
      </c>
      <c r="H4302"/>
      <c r="I4302"/>
      <c r="J4302"/>
      <c r="K4302"/>
      <c r="L4302" t="inlineStr">
        <is>
          <t>Pimephales promelas</t>
        </is>
      </c>
      <c r="M4302" t="inlineStr">
        <is>
          <t>Fathead Minnow</t>
        </is>
      </c>
      <c r="N4302"/>
      <c r="O4302"/>
      <c r="P4302" t="n">
        <v>30.0</v>
      </c>
      <c r="Q4302"/>
      <c r="R4302"/>
      <c r="S4302"/>
      <c r="T4302"/>
      <c r="U4302" t="inlineStr">
        <is>
          <t>Day(s)</t>
        </is>
      </c>
      <c r="V4302" t="inlineStr">
        <is>
          <t>Static</t>
        </is>
      </c>
      <c r="W4302" t="inlineStr">
        <is>
          <t>Fresh water</t>
        </is>
      </c>
      <c r="X4302" t="inlineStr">
        <is>
          <t>Lab</t>
        </is>
      </c>
      <c r="Y4302"/>
      <c r="Z4302" t="inlineStr">
        <is>
          <t>Active ingredient</t>
        </is>
      </c>
      <c r="AA4302"/>
      <c r="AB4302" t="n">
        <v>0.00431</v>
      </c>
      <c r="AC4302"/>
      <c r="AD4302" t="n">
        <v>0.00381</v>
      </c>
      <c r="AE4302"/>
      <c r="AF4302" t="n">
        <v>0.00488</v>
      </c>
      <c r="AG4302" t="inlineStr">
        <is>
          <t>AI mg/L</t>
        </is>
      </c>
      <c r="AH4302"/>
      <c r="AI4302"/>
      <c r="AJ4302"/>
      <c r="AK4302"/>
      <c r="AL4302"/>
      <c r="AM4302"/>
      <c r="AN4302"/>
      <c r="AO4302"/>
      <c r="AP4302"/>
      <c r="AQ4302"/>
      <c r="AR4302"/>
      <c r="AS4302"/>
      <c r="AT4302"/>
      <c r="AU4302"/>
      <c r="AV4302"/>
      <c r="AW4302"/>
      <c r="AX4302" t="inlineStr">
        <is>
          <t>Mortality</t>
        </is>
      </c>
      <c r="AY4302" t="inlineStr">
        <is>
          <t>Mortality</t>
        </is>
      </c>
      <c r="AZ4302" t="inlineStr">
        <is>
          <t>LC50</t>
        </is>
      </c>
      <c r="BA4302"/>
      <c r="BB4302" t="n">
        <v>4.0</v>
      </c>
      <c r="BC4302"/>
      <c r="BD4302"/>
      <c r="BE4302"/>
      <c r="BF4302"/>
      <c r="BG4302" t="inlineStr">
        <is>
          <t>Day(s)</t>
        </is>
      </c>
      <c r="BH4302" t="inlineStr">
        <is>
          <t>Pure</t>
        </is>
      </c>
      <c r="BI4302" t="inlineStr">
        <is>
          <t>DTXSID9044166</t>
        </is>
      </c>
      <c r="BJ4302"/>
      <c r="BK4302"/>
      <c r="BL4302"/>
      <c r="BM4302"/>
      <c r="BN4302"/>
      <c r="BO4302"/>
      <c r="BP4302"/>
      <c r="BQ4302"/>
      <c r="BR4302"/>
      <c r="BS4302"/>
      <c r="BT4302" t="inlineStr">
        <is>
          <t>--</t>
        </is>
      </c>
      <c r="BU4302"/>
      <c r="BV4302"/>
      <c r="BW4302"/>
      <c r="BX4302"/>
      <c r="BY4302"/>
      <c r="BZ4302"/>
      <c r="CA4302"/>
      <c r="CB4302"/>
      <c r="CC4302"/>
      <c r="CD4302"/>
      <c r="CE4302"/>
      <c r="CF4302"/>
      <c r="CG4302"/>
      <c r="CH4302"/>
      <c r="CI4302"/>
      <c r="CJ4302"/>
      <c r="CK4302" t="inlineStr">
        <is>
          <t>Brooke,L.T.</t>
        </is>
      </c>
      <c r="CL4302" t="n">
        <v>17138.0</v>
      </c>
      <c r="CM4302" t="inlineStr">
        <is>
          <t>Results of Freshwater Exposures with the Chemicals Atrazine, Biphenyl, Butachlor, Carbaryl, Carbazole, Dibenzofuran, 3,3'-Dichlorobenzidine, Dichlorvos, 1,2-Epoxyethylbenzene (Styrene Oxide), Isophorone, Isopropalin, Ox</t>
        </is>
      </c>
      <c r="CN4302" t="inlineStr">
        <is>
          <t>Center for Lake Superior Environmental Studies, University of Wisconsin, Superior, WI:110 p.</t>
        </is>
      </c>
      <c r="CO4302" t="n">
        <v>1991.0</v>
      </c>
      <c r="CP4302" t="inlineStr">
        <is>
          <t>Brooke,L.T. (1991). Results of Freshwater Exposures with the Chemicals Atrazine, Biphenyl, Butachlor, Carbaryl, Carbazole, Dibenzofuran, 3,3'-Dichlorobenzidine, Dichlorvos, 1,2-Epoxyethylbenzene (Styrene Oxide), Isophorone, Isopropalin, Ox. Center for Lake Superior Environmental Studies, University of Wisconsin, Superior, WI, 110 p. ECOREF#:17138</t>
        </is>
      </c>
    </row>
    <row r="4303">
      <c r="A4303" t="n">
        <v>2.7304138E7</v>
      </c>
      <c r="B4303" t="inlineStr">
        <is>
          <t>2,3,4,5,6,6a,7,7-Octachloro-1a,1b,5,5a,6,6a-hexahydro-2,5-methano-2H-indeno[1,2-b]oxlrene</t>
        </is>
      </c>
      <c r="C4303"/>
      <c r="D4303" t="inlineStr">
        <is>
          <t>Measured</t>
        </is>
      </c>
      <c r="E4303" t="inlineStr">
        <is>
          <t>Not coded</t>
        </is>
      </c>
      <c r="F4303"/>
      <c r="G4303" t="n">
        <v>99.9</v>
      </c>
      <c r="H4303"/>
      <c r="I4303"/>
      <c r="J4303"/>
      <c r="K4303"/>
      <c r="L4303" t="inlineStr">
        <is>
          <t>Pimephales promelas</t>
        </is>
      </c>
      <c r="M4303" t="inlineStr">
        <is>
          <t>Fathead Minnow</t>
        </is>
      </c>
      <c r="N4303"/>
      <c r="O4303"/>
      <c r="P4303" t="n">
        <v>30.0</v>
      </c>
      <c r="Q4303"/>
      <c r="R4303"/>
      <c r="S4303"/>
      <c r="T4303"/>
      <c r="U4303" t="inlineStr">
        <is>
          <t>Day(s)</t>
        </is>
      </c>
      <c r="V4303" t="inlineStr">
        <is>
          <t>Static</t>
        </is>
      </c>
      <c r="W4303" t="inlineStr">
        <is>
          <t>Fresh water</t>
        </is>
      </c>
      <c r="X4303" t="inlineStr">
        <is>
          <t>Lab</t>
        </is>
      </c>
      <c r="Y4303"/>
      <c r="Z4303" t="inlineStr">
        <is>
          <t>Active ingredient</t>
        </is>
      </c>
      <c r="AA4303"/>
      <c r="AB4303" t="n">
        <v>0.00263</v>
      </c>
      <c r="AC4303"/>
      <c r="AD4303" t="n">
        <v>0.00223</v>
      </c>
      <c r="AE4303"/>
      <c r="AF4303" t="n">
        <v>0.0031</v>
      </c>
      <c r="AG4303" t="inlineStr">
        <is>
          <t>AI mg/L</t>
        </is>
      </c>
      <c r="AH4303"/>
      <c r="AI4303"/>
      <c r="AJ4303"/>
      <c r="AK4303"/>
      <c r="AL4303"/>
      <c r="AM4303"/>
      <c r="AN4303"/>
      <c r="AO4303"/>
      <c r="AP4303"/>
      <c r="AQ4303"/>
      <c r="AR4303"/>
      <c r="AS4303"/>
      <c r="AT4303"/>
      <c r="AU4303"/>
      <c r="AV4303"/>
      <c r="AW4303"/>
      <c r="AX4303" t="inlineStr">
        <is>
          <t>Mortality</t>
        </is>
      </c>
      <c r="AY4303" t="inlineStr">
        <is>
          <t>Mortality</t>
        </is>
      </c>
      <c r="AZ4303" t="inlineStr">
        <is>
          <t>LC50</t>
        </is>
      </c>
      <c r="BA4303"/>
      <c r="BB4303" t="n">
        <v>4.0</v>
      </c>
      <c r="BC4303"/>
      <c r="BD4303"/>
      <c r="BE4303"/>
      <c r="BF4303"/>
      <c r="BG4303" t="inlineStr">
        <is>
          <t>Day(s)</t>
        </is>
      </c>
      <c r="BH4303" t="inlineStr">
        <is>
          <t>Pure</t>
        </is>
      </c>
      <c r="BI4303" t="inlineStr">
        <is>
          <t>DTXSID9044166</t>
        </is>
      </c>
      <c r="BJ4303"/>
      <c r="BK4303"/>
      <c r="BL4303"/>
      <c r="BM4303"/>
      <c r="BN4303"/>
      <c r="BO4303"/>
      <c r="BP4303"/>
      <c r="BQ4303"/>
      <c r="BR4303"/>
      <c r="BS4303"/>
      <c r="BT4303" t="inlineStr">
        <is>
          <t>--</t>
        </is>
      </c>
      <c r="BU4303"/>
      <c r="BV4303"/>
      <c r="BW4303"/>
      <c r="BX4303"/>
      <c r="BY4303"/>
      <c r="BZ4303"/>
      <c r="CA4303"/>
      <c r="CB4303"/>
      <c r="CC4303"/>
      <c r="CD4303"/>
      <c r="CE4303"/>
      <c r="CF4303"/>
      <c r="CG4303"/>
      <c r="CH4303"/>
      <c r="CI4303"/>
      <c r="CJ4303"/>
      <c r="CK4303" t="inlineStr">
        <is>
          <t>Brooke,L.T.</t>
        </is>
      </c>
      <c r="CL4303" t="n">
        <v>17138.0</v>
      </c>
      <c r="CM4303" t="inlineStr">
        <is>
          <t>Results of Freshwater Exposures with the Chemicals Atrazine, Biphenyl, Butachlor, Carbaryl, Carbazole, Dibenzofuran, 3,3'-Dichlorobenzidine, Dichlorvos, 1,2-Epoxyethylbenzene (Styrene Oxide), Isophorone, Isopropalin, Ox</t>
        </is>
      </c>
      <c r="CN4303" t="inlineStr">
        <is>
          <t>Center for Lake Superior Environmental Studies, University of Wisconsin, Superior, WI:110 p.</t>
        </is>
      </c>
      <c r="CO4303" t="n">
        <v>1991.0</v>
      </c>
      <c r="CP4303" t="inlineStr">
        <is>
          <t>Brooke,L.T. (1991). Results of Freshwater Exposures with the Chemicals Atrazine, Biphenyl, Butachlor, Carbaryl, Carbazole, Dibenzofuran, 3,3'-Dichlorobenzidine, Dichlorvos, 1,2-Epoxyethylbenzene (Styrene Oxide), Isophorone, Isopropalin, Ox. Center for Lake Superior Environmental Studies, University of Wisconsin, Superior, WI, 110 p. ECOREF#:17138</t>
        </is>
      </c>
    </row>
    <row r="4304">
      <c r="A4304" t="n">
        <v>2.7304138E7</v>
      </c>
      <c r="B4304" t="inlineStr">
        <is>
          <t>2,3,4,5,6,6a,7,7-Octachloro-1a,1b,5,5a,6,6a-hexahydro-2,5-methano-2H-indeno[1,2-b]oxlrene</t>
        </is>
      </c>
      <c r="C4304"/>
      <c r="D4304" t="inlineStr">
        <is>
          <t>Measured</t>
        </is>
      </c>
      <c r="E4304" t="inlineStr">
        <is>
          <t>Not coded</t>
        </is>
      </c>
      <c r="F4304"/>
      <c r="G4304" t="n">
        <v>99.9</v>
      </c>
      <c r="H4304"/>
      <c r="I4304"/>
      <c r="J4304"/>
      <c r="K4304"/>
      <c r="L4304" t="inlineStr">
        <is>
          <t>Pimephales promelas</t>
        </is>
      </c>
      <c r="M4304" t="inlineStr">
        <is>
          <t>Fathead Minnow</t>
        </is>
      </c>
      <c r="N4304"/>
      <c r="O4304"/>
      <c r="P4304" t="n">
        <v>30.0</v>
      </c>
      <c r="Q4304"/>
      <c r="R4304"/>
      <c r="S4304"/>
      <c r="T4304"/>
      <c r="U4304" t="inlineStr">
        <is>
          <t>Day(s)</t>
        </is>
      </c>
      <c r="V4304" t="inlineStr">
        <is>
          <t>Flow-through</t>
        </is>
      </c>
      <c r="W4304" t="inlineStr">
        <is>
          <t>Fresh water</t>
        </is>
      </c>
      <c r="X4304" t="inlineStr">
        <is>
          <t>Lab</t>
        </is>
      </c>
      <c r="Y4304"/>
      <c r="Z4304" t="inlineStr">
        <is>
          <t>Active ingredient</t>
        </is>
      </c>
      <c r="AA4304"/>
      <c r="AB4304" t="n">
        <v>0.00245</v>
      </c>
      <c r="AC4304"/>
      <c r="AD4304"/>
      <c r="AE4304"/>
      <c r="AF4304"/>
      <c r="AG4304" t="inlineStr">
        <is>
          <t>AI mg/L</t>
        </is>
      </c>
      <c r="AH4304"/>
      <c r="AI4304"/>
      <c r="AJ4304"/>
      <c r="AK4304"/>
      <c r="AL4304"/>
      <c r="AM4304"/>
      <c r="AN4304"/>
      <c r="AO4304"/>
      <c r="AP4304"/>
      <c r="AQ4304"/>
      <c r="AR4304"/>
      <c r="AS4304"/>
      <c r="AT4304"/>
      <c r="AU4304"/>
      <c r="AV4304"/>
      <c r="AW4304"/>
      <c r="AX4304" t="inlineStr">
        <is>
          <t>Mortality</t>
        </is>
      </c>
      <c r="AY4304" t="inlineStr">
        <is>
          <t>Mortality</t>
        </is>
      </c>
      <c r="AZ4304" t="inlineStr">
        <is>
          <t>LC50</t>
        </is>
      </c>
      <c r="BA4304"/>
      <c r="BB4304" t="n">
        <v>4.0</v>
      </c>
      <c r="BC4304"/>
      <c r="BD4304"/>
      <c r="BE4304"/>
      <c r="BF4304"/>
      <c r="BG4304" t="inlineStr">
        <is>
          <t>Day(s)</t>
        </is>
      </c>
      <c r="BH4304" t="inlineStr">
        <is>
          <t>Pure</t>
        </is>
      </c>
      <c r="BI4304" t="inlineStr">
        <is>
          <t>DTXSID9044166</t>
        </is>
      </c>
      <c r="BJ4304"/>
      <c r="BK4304"/>
      <c r="BL4304"/>
      <c r="BM4304"/>
      <c r="BN4304"/>
      <c r="BO4304"/>
      <c r="BP4304"/>
      <c r="BQ4304"/>
      <c r="BR4304"/>
      <c r="BS4304"/>
      <c r="BT4304" t="inlineStr">
        <is>
          <t>--</t>
        </is>
      </c>
      <c r="BU4304"/>
      <c r="BV4304"/>
      <c r="BW4304"/>
      <c r="BX4304"/>
      <c r="BY4304"/>
      <c r="BZ4304"/>
      <c r="CA4304"/>
      <c r="CB4304"/>
      <c r="CC4304"/>
      <c r="CD4304"/>
      <c r="CE4304"/>
      <c r="CF4304"/>
      <c r="CG4304"/>
      <c r="CH4304"/>
      <c r="CI4304"/>
      <c r="CJ4304"/>
      <c r="CK4304" t="inlineStr">
        <is>
          <t>Brooke,L.T.</t>
        </is>
      </c>
      <c r="CL4304" t="n">
        <v>17138.0</v>
      </c>
      <c r="CM4304" t="inlineStr">
        <is>
          <t>Results of Freshwater Exposures with the Chemicals Atrazine, Biphenyl, Butachlor, Carbaryl, Carbazole, Dibenzofuran, 3,3'-Dichlorobenzidine, Dichlorvos, 1,2-Epoxyethylbenzene (Styrene Oxide), Isophorone, Isopropalin, Ox</t>
        </is>
      </c>
      <c r="CN4304" t="inlineStr">
        <is>
          <t>Center for Lake Superior Environmental Studies, University of Wisconsin, Superior, WI:110 p.</t>
        </is>
      </c>
      <c r="CO4304" t="n">
        <v>1991.0</v>
      </c>
      <c r="CP4304" t="inlineStr">
        <is>
          <t>Brooke,L.T. (1991). Results of Freshwater Exposures with the Chemicals Atrazine, Biphenyl, Butachlor, Carbaryl, Carbazole, Dibenzofuran, 3,3'-Dichlorobenzidine, Dichlorvos, 1,2-Epoxyethylbenzene (Styrene Oxide), Isophorone, Isopropalin, Ox. Center for Lake Superior Environmental Studies, University of Wisconsin, Superior, WI, 110 p. ECOREF#:17138</t>
        </is>
      </c>
    </row>
    <row r="4305">
      <c r="A4305" t="n">
        <v>2.7554263E7</v>
      </c>
      <c r="B4305" t="inlineStr">
        <is>
          <t>1,2-Benzenedicarboxylic acid, 1,2-Diisooctyl ester</t>
        </is>
      </c>
      <c r="C4305"/>
      <c r="D4305" t="inlineStr">
        <is>
          <t>Measured</t>
        </is>
      </c>
      <c r="E4305" t="inlineStr">
        <is>
          <t>United States Environmental Protection Agency</t>
        </is>
      </c>
      <c r="F4305" t="inlineStr">
        <is>
          <t>&gt;=</t>
        </is>
      </c>
      <c r="G4305" t="n">
        <v>95.0</v>
      </c>
      <c r="H4305"/>
      <c r="I4305"/>
      <c r="J4305"/>
      <c r="K4305"/>
      <c r="L4305" t="inlineStr">
        <is>
          <t>Pimephales promelas</t>
        </is>
      </c>
      <c r="M4305" t="inlineStr">
        <is>
          <t>Fathead Minnow</t>
        </is>
      </c>
      <c r="N4305" t="inlineStr">
        <is>
          <t>Juvenile</t>
        </is>
      </c>
      <c r="O4305"/>
      <c r="P4305"/>
      <c r="Q4305"/>
      <c r="R4305"/>
      <c r="S4305"/>
      <c r="T4305"/>
      <c r="U4305"/>
      <c r="V4305" t="inlineStr">
        <is>
          <t>Flow-through</t>
        </is>
      </c>
      <c r="W4305" t="inlineStr">
        <is>
          <t>Fresh water</t>
        </is>
      </c>
      <c r="X4305" t="inlineStr">
        <is>
          <t>Lab</t>
        </is>
      </c>
      <c r="Y4305" t="inlineStr">
        <is>
          <t>1-6</t>
        </is>
      </c>
      <c r="Z4305" t="inlineStr">
        <is>
          <t>Active ingredient</t>
        </is>
      </c>
      <c r="AA4305" t="inlineStr">
        <is>
          <t>&gt;</t>
        </is>
      </c>
      <c r="AB4305" t="n">
        <v>0.29</v>
      </c>
      <c r="AC4305"/>
      <c r="AD4305"/>
      <c r="AE4305"/>
      <c r="AF4305"/>
      <c r="AG4305" t="inlineStr">
        <is>
          <t>AI mg/L</t>
        </is>
      </c>
      <c r="AH4305"/>
      <c r="AI4305"/>
      <c r="AJ4305"/>
      <c r="AK4305"/>
      <c r="AL4305"/>
      <c r="AM4305"/>
      <c r="AN4305"/>
      <c r="AO4305"/>
      <c r="AP4305"/>
      <c r="AQ4305"/>
      <c r="AR4305"/>
      <c r="AS4305"/>
      <c r="AT4305"/>
      <c r="AU4305"/>
      <c r="AV4305"/>
      <c r="AW4305"/>
      <c r="AX4305" t="inlineStr">
        <is>
          <t>Mortality</t>
        </is>
      </c>
      <c r="AY4305" t="inlineStr">
        <is>
          <t>Mortality</t>
        </is>
      </c>
      <c r="AZ4305" t="inlineStr">
        <is>
          <t>LC50</t>
        </is>
      </c>
      <c r="BA4305"/>
      <c r="BB4305" t="n">
        <v>4.0</v>
      </c>
      <c r="BC4305"/>
      <c r="BD4305"/>
      <c r="BE4305"/>
      <c r="BF4305"/>
      <c r="BG4305" t="inlineStr">
        <is>
          <t>Day(s)</t>
        </is>
      </c>
      <c r="BH4305" t="inlineStr">
        <is>
          <t>Liquid</t>
        </is>
      </c>
      <c r="BI4305" t="inlineStr">
        <is>
          <t>DTXSID0027933</t>
        </is>
      </c>
      <c r="BJ4305" t="inlineStr">
        <is>
          <t>10.1002/etc.5620140916</t>
        </is>
      </c>
      <c r="BK4305"/>
      <c r="BL4305" t="inlineStr">
        <is>
          <t>Acute</t>
        </is>
      </c>
      <c r="BM4305"/>
      <c r="BN4305"/>
      <c r="BO4305"/>
      <c r="BP4305"/>
      <c r="BQ4305"/>
      <c r="BR4305"/>
      <c r="BS4305"/>
      <c r="BT4305" t="inlineStr">
        <is>
          <t>--</t>
        </is>
      </c>
      <c r="BU4305"/>
      <c r="BV4305"/>
      <c r="BW4305"/>
      <c r="BX4305"/>
      <c r="BY4305"/>
      <c r="BZ4305"/>
      <c r="CA4305"/>
      <c r="CB4305"/>
      <c r="CC4305"/>
      <c r="CD4305"/>
      <c r="CE4305"/>
      <c r="CF4305"/>
      <c r="CG4305"/>
      <c r="CH4305"/>
      <c r="CI4305"/>
      <c r="CJ4305" t="inlineStr">
        <is>
          <t xml:space="preserve">SOURCE/NR//TMETH/METHODS FOR ACUTE TOXICITY TESTS WITH FISH, MACROINVERTEBRATES, AND AMPHIBIANS. EPA-660/3-75-009, 1975//MEDIA/NR//   </t>
        </is>
      </c>
      <c r="CK4305" t="inlineStr">
        <is>
          <t>Adams,W.J., G.R. Biddinger, K.A. Robillard, and J.W. Gorsuch</t>
        </is>
      </c>
      <c r="CL4305" t="n">
        <v>15040.0</v>
      </c>
      <c r="CM4305" t="inlineStr">
        <is>
          <t>A Summary of the Acute Toxicity of 14 Phthalate Esters to Representative Aquatic Organisms</t>
        </is>
      </c>
      <c r="CN4305" t="inlineStr">
        <is>
          <t>Environ. Toxicol. Chem.14(9): 1569-1574</t>
        </is>
      </c>
      <c r="CO4305" t="n">
        <v>1995.0</v>
      </c>
      <c r="CP4305" t="inlineStr">
        <is>
          <t>Adams,W.J., G.R. Biddinger, K.A. Robillard, and J.W. Gorsuch (1995). A Summary of the Acute Toxicity of 14 Phthalate Esters to Representative Aquatic Organisms. Environ. Toxicol. Chem., 14, (9), 1569-1574. doi:10.1002/etc.5620140916. ECOREF#:15040</t>
        </is>
      </c>
    </row>
    <row r="4306">
      <c r="A4306" t="n">
        <v>2.7554263E7</v>
      </c>
      <c r="B4306" t="inlineStr">
        <is>
          <t>1,2-Benzenedicarboxylic acid, 1,2-Diisooctyl ester</t>
        </is>
      </c>
      <c r="C4306"/>
      <c r="D4306" t="inlineStr">
        <is>
          <t>Measured</t>
        </is>
      </c>
      <c r="E4306" t="inlineStr">
        <is>
          <t>United States Environmental Protection Agency</t>
        </is>
      </c>
      <c r="F4306" t="inlineStr">
        <is>
          <t>&gt;=</t>
        </is>
      </c>
      <c r="G4306" t="n">
        <v>95.0</v>
      </c>
      <c r="H4306"/>
      <c r="I4306"/>
      <c r="J4306"/>
      <c r="K4306"/>
      <c r="L4306" t="inlineStr">
        <is>
          <t>Pimephales promelas</t>
        </is>
      </c>
      <c r="M4306" t="inlineStr">
        <is>
          <t>Fathead Minnow</t>
        </is>
      </c>
      <c r="N4306" t="inlineStr">
        <is>
          <t>Juvenile</t>
        </is>
      </c>
      <c r="O4306"/>
      <c r="P4306"/>
      <c r="Q4306"/>
      <c r="R4306"/>
      <c r="S4306"/>
      <c r="T4306"/>
      <c r="U4306"/>
      <c r="V4306" t="inlineStr">
        <is>
          <t>Static</t>
        </is>
      </c>
      <c r="W4306" t="inlineStr">
        <is>
          <t>Fresh water</t>
        </is>
      </c>
      <c r="X4306" t="inlineStr">
        <is>
          <t>Lab</t>
        </is>
      </c>
      <c r="Y4306" t="inlineStr">
        <is>
          <t>1-6</t>
        </is>
      </c>
      <c r="Z4306" t="inlineStr">
        <is>
          <t>Active ingredient</t>
        </is>
      </c>
      <c r="AA4306" t="inlineStr">
        <is>
          <t>&gt;</t>
        </is>
      </c>
      <c r="AB4306" t="n">
        <v>0.14</v>
      </c>
      <c r="AC4306"/>
      <c r="AD4306"/>
      <c r="AE4306"/>
      <c r="AF4306"/>
      <c r="AG4306" t="inlineStr">
        <is>
          <t>AI mg/L</t>
        </is>
      </c>
      <c r="AH4306"/>
      <c r="AI4306"/>
      <c r="AJ4306"/>
      <c r="AK4306"/>
      <c r="AL4306"/>
      <c r="AM4306"/>
      <c r="AN4306"/>
      <c r="AO4306"/>
      <c r="AP4306"/>
      <c r="AQ4306"/>
      <c r="AR4306"/>
      <c r="AS4306"/>
      <c r="AT4306"/>
      <c r="AU4306"/>
      <c r="AV4306"/>
      <c r="AW4306"/>
      <c r="AX4306" t="inlineStr">
        <is>
          <t>Mortality</t>
        </is>
      </c>
      <c r="AY4306" t="inlineStr">
        <is>
          <t>Mortality</t>
        </is>
      </c>
      <c r="AZ4306" t="inlineStr">
        <is>
          <t>LC50</t>
        </is>
      </c>
      <c r="BA4306"/>
      <c r="BB4306" t="n">
        <v>4.0</v>
      </c>
      <c r="BC4306"/>
      <c r="BD4306"/>
      <c r="BE4306"/>
      <c r="BF4306"/>
      <c r="BG4306" t="inlineStr">
        <is>
          <t>Day(s)</t>
        </is>
      </c>
      <c r="BH4306" t="inlineStr">
        <is>
          <t>Liquid</t>
        </is>
      </c>
      <c r="BI4306" t="inlineStr">
        <is>
          <t>DTXSID0027933</t>
        </is>
      </c>
      <c r="BJ4306" t="inlineStr">
        <is>
          <t>10.1002/etc.5620140916</t>
        </is>
      </c>
      <c r="BK4306"/>
      <c r="BL4306" t="inlineStr">
        <is>
          <t>Acute</t>
        </is>
      </c>
      <c r="BM4306"/>
      <c r="BN4306"/>
      <c r="BO4306"/>
      <c r="BP4306"/>
      <c r="BQ4306"/>
      <c r="BR4306"/>
      <c r="BS4306"/>
      <c r="BT4306" t="inlineStr">
        <is>
          <t>--</t>
        </is>
      </c>
      <c r="BU4306"/>
      <c r="BV4306"/>
      <c r="BW4306"/>
      <c r="BX4306"/>
      <c r="BY4306"/>
      <c r="BZ4306"/>
      <c r="CA4306"/>
      <c r="CB4306"/>
      <c r="CC4306"/>
      <c r="CD4306"/>
      <c r="CE4306"/>
      <c r="CF4306"/>
      <c r="CG4306"/>
      <c r="CH4306"/>
      <c r="CI4306"/>
      <c r="CJ4306" t="inlineStr">
        <is>
          <t xml:space="preserve">SOURCE/NR//TMETH/METHODS FOR ACUTE TOXICITY TESTS WITH FISH, MACROINVERTEBRATES, AND AMPHIBIANS. EPA-660/3-75-009, 1975//MEDIA/NR//   </t>
        </is>
      </c>
      <c r="CK4306" t="inlineStr">
        <is>
          <t>Adams,W.J., G.R. Biddinger, K.A. Robillard, and J.W. Gorsuch</t>
        </is>
      </c>
      <c r="CL4306" t="n">
        <v>15040.0</v>
      </c>
      <c r="CM4306" t="inlineStr">
        <is>
          <t>A Summary of the Acute Toxicity of 14 Phthalate Esters to Representative Aquatic Organisms</t>
        </is>
      </c>
      <c r="CN4306" t="inlineStr">
        <is>
          <t>Environ. Toxicol. Chem.14(9): 1569-1574</t>
        </is>
      </c>
      <c r="CO4306" t="n">
        <v>1995.0</v>
      </c>
      <c r="CP4306" t="inlineStr">
        <is>
          <t>Adams,W.J., G.R. Biddinger, K.A. Robillard, and J.W. Gorsuch (1995). A Summary of the Acute Toxicity of 14 Phthalate Esters to Representative Aquatic Organisms. Environ. Toxicol. Chem., 14, (9), 1569-1574. doi:10.1002/etc.5620140916. ECOREF#:15040</t>
        </is>
      </c>
    </row>
    <row r="4307">
      <c r="A4307" t="n">
        <v>2.7554263E7</v>
      </c>
      <c r="B4307" t="inlineStr">
        <is>
          <t>1,2-Benzenedicarboxylic acid, 1,2-Diisooctyl ester</t>
        </is>
      </c>
      <c r="C4307"/>
      <c r="D4307" t="inlineStr">
        <is>
          <t>Measured</t>
        </is>
      </c>
      <c r="E4307" t="inlineStr">
        <is>
          <t>Other Method</t>
        </is>
      </c>
      <c r="F4307"/>
      <c r="G4307"/>
      <c r="H4307"/>
      <c r="I4307"/>
      <c r="J4307"/>
      <c r="K4307"/>
      <c r="L4307" t="inlineStr">
        <is>
          <t>Pimephales promelas</t>
        </is>
      </c>
      <c r="M4307" t="inlineStr">
        <is>
          <t>Fathead Minnow</t>
        </is>
      </c>
      <c r="N4307"/>
      <c r="O4307"/>
      <c r="P4307"/>
      <c r="Q4307"/>
      <c r="R4307"/>
      <c r="S4307"/>
      <c r="T4307"/>
      <c r="U4307"/>
      <c r="V4307" t="inlineStr">
        <is>
          <t>Static</t>
        </is>
      </c>
      <c r="W4307" t="inlineStr">
        <is>
          <t>Fresh water</t>
        </is>
      </c>
      <c r="X4307" t="inlineStr">
        <is>
          <t>Lab</t>
        </is>
      </c>
      <c r="Y4307" t="n">
        <v>2.0</v>
      </c>
      <c r="Z4307" t="inlineStr">
        <is>
          <t>Active ingredient</t>
        </is>
      </c>
      <c r="AA4307" t="inlineStr">
        <is>
          <t>&gt;</t>
        </is>
      </c>
      <c r="AB4307" t="n">
        <v>0.19</v>
      </c>
      <c r="AC4307"/>
      <c r="AD4307"/>
      <c r="AE4307"/>
      <c r="AF4307"/>
      <c r="AG4307" t="inlineStr">
        <is>
          <t>AI mg/L</t>
        </is>
      </c>
      <c r="AH4307"/>
      <c r="AI4307"/>
      <c r="AJ4307"/>
      <c r="AK4307"/>
      <c r="AL4307"/>
      <c r="AM4307"/>
      <c r="AN4307"/>
      <c r="AO4307"/>
      <c r="AP4307"/>
      <c r="AQ4307"/>
      <c r="AR4307"/>
      <c r="AS4307"/>
      <c r="AT4307"/>
      <c r="AU4307"/>
      <c r="AV4307"/>
      <c r="AW4307"/>
      <c r="AX4307" t="inlineStr">
        <is>
          <t>Mortality</t>
        </is>
      </c>
      <c r="AY4307" t="inlineStr">
        <is>
          <t>Mortality</t>
        </is>
      </c>
      <c r="AZ4307" t="inlineStr">
        <is>
          <t>LC50</t>
        </is>
      </c>
      <c r="BA4307"/>
      <c r="BB4307" t="n">
        <v>4.0</v>
      </c>
      <c r="BC4307"/>
      <c r="BD4307"/>
      <c r="BE4307"/>
      <c r="BF4307"/>
      <c r="BG4307" t="inlineStr">
        <is>
          <t>Day(s)</t>
        </is>
      </c>
      <c r="BH4307" t="inlineStr">
        <is>
          <t>Liquid</t>
        </is>
      </c>
      <c r="BI4307" t="inlineStr">
        <is>
          <t>DTXSID0027933</t>
        </is>
      </c>
      <c r="BJ4307"/>
      <c r="BK4307"/>
      <c r="BL4307" t="inlineStr">
        <is>
          <t>Acute</t>
        </is>
      </c>
      <c r="BM4307"/>
      <c r="BN4307"/>
      <c r="BO4307"/>
      <c r="BP4307"/>
      <c r="BQ4307"/>
      <c r="BR4307"/>
      <c r="BS4307"/>
      <c r="BT4307" t="inlineStr">
        <is>
          <t>--</t>
        </is>
      </c>
      <c r="BU4307"/>
      <c r="BV4307"/>
      <c r="BW4307"/>
      <c r="BX4307"/>
      <c r="BY4307"/>
      <c r="BZ4307"/>
      <c r="CA4307"/>
      <c r="CB4307"/>
      <c r="CC4307"/>
      <c r="CD4307"/>
      <c r="CE4307"/>
      <c r="CF4307"/>
      <c r="CG4307"/>
      <c r="CH4307"/>
      <c r="CI4307" t="inlineStr">
        <is>
          <t xml:space="preserve">CONC1/ONLY CONC TESTED// </t>
        </is>
      </c>
      <c r="CJ4307" t="inlineStr">
        <is>
          <t xml:space="preserve">SOURCE/OBTAINED FROM CULTURES MAINTAINED AT EG AND G, BIONOMICS, WAREHAM, MASSACHUSETTS//TMETH/EG AND G, BIONOMICS PROTOCOL FOR FRESHWATER STATIC ACUTE TOXICITY TESTS WITH FISH 1982 AND AMENDMENT EGG/CMA-003//MEDIA/SOFT WATER RECONSTITUTED FROM DEIONIZED WATER ACCORDING TO RECOMMENDED PROCEDURES//  CONC1/ONLY CONC TESTED// </t>
        </is>
      </c>
      <c r="CK4307" t="inlineStr">
        <is>
          <t>E.G. and G. Bionomics</t>
        </is>
      </c>
      <c r="CL4307" t="n">
        <v>180336.0</v>
      </c>
      <c r="CM4307" t="inlineStr">
        <is>
          <t>Acute Toxicity of Fourteen Phthalate Esters to Fathead Minnows</t>
        </is>
      </c>
      <c r="CN4307" t="inlineStr">
        <is>
          <t>Final Report BW-83-3-1374, EPA/OTS 40-8326129:42 p.</t>
        </is>
      </c>
      <c r="CO4307" t="n">
        <v>1983.0</v>
      </c>
      <c r="CP4307" t="inlineStr">
        <is>
          <t>E.G. and G. Bionomics (1983). Acute Toxicity of Fourteen Phthalate Esters to Fathead Minnows. Final Report BW-83-3-1374, EPA/OTS 40-8326129, 42 p. ECOREF#:180336</t>
        </is>
      </c>
    </row>
    <row r="4308">
      <c r="A4308" t="n">
        <v>2.7774136E7</v>
      </c>
      <c r="B4308" t="inlineStr">
        <is>
          <t>oxo[Sulfato(2-)-o]vanadium</t>
        </is>
      </c>
      <c r="C4308"/>
      <c r="D4308" t="inlineStr">
        <is>
          <t>Unmeasured</t>
        </is>
      </c>
      <c r="E4308" t="inlineStr">
        <is>
          <t>Not coded</t>
        </is>
      </c>
      <c r="F4308"/>
      <c r="G4308"/>
      <c r="H4308"/>
      <c r="I4308"/>
      <c r="J4308"/>
      <c r="K4308"/>
      <c r="L4308" t="inlineStr">
        <is>
          <t>Pimephales promelas</t>
        </is>
      </c>
      <c r="M4308" t="inlineStr">
        <is>
          <t>Fathead Minnow</t>
        </is>
      </c>
      <c r="N4308"/>
      <c r="O4308"/>
      <c r="P4308"/>
      <c r="Q4308"/>
      <c r="R4308"/>
      <c r="S4308"/>
      <c r="T4308"/>
      <c r="U4308"/>
      <c r="V4308" t="inlineStr">
        <is>
          <t>Static</t>
        </is>
      </c>
      <c r="W4308" t="inlineStr">
        <is>
          <t>Fresh water</t>
        </is>
      </c>
      <c r="X4308" t="inlineStr">
        <is>
          <t>Lab</t>
        </is>
      </c>
      <c r="Y4308"/>
      <c r="Z4308" t="inlineStr">
        <is>
          <t>Total</t>
        </is>
      </c>
      <c r="AA4308"/>
      <c r="AB4308" t="n">
        <v>30.0</v>
      </c>
      <c r="AC4308"/>
      <c r="AD4308"/>
      <c r="AE4308"/>
      <c r="AF4308"/>
      <c r="AG4308" t="inlineStr">
        <is>
          <t>AI mg/L</t>
        </is>
      </c>
      <c r="AH4308"/>
      <c r="AI4308"/>
      <c r="AJ4308"/>
      <c r="AK4308"/>
      <c r="AL4308"/>
      <c r="AM4308"/>
      <c r="AN4308"/>
      <c r="AO4308"/>
      <c r="AP4308"/>
      <c r="AQ4308"/>
      <c r="AR4308"/>
      <c r="AS4308"/>
      <c r="AT4308"/>
      <c r="AU4308"/>
      <c r="AV4308"/>
      <c r="AW4308"/>
      <c r="AX4308" t="inlineStr">
        <is>
          <t>Mortality</t>
        </is>
      </c>
      <c r="AY4308" t="inlineStr">
        <is>
          <t>Mortality</t>
        </is>
      </c>
      <c r="AZ4308" t="inlineStr">
        <is>
          <t>LC50</t>
        </is>
      </c>
      <c r="BA4308"/>
      <c r="BB4308" t="n">
        <v>4.0</v>
      </c>
      <c r="BC4308"/>
      <c r="BD4308"/>
      <c r="BE4308"/>
      <c r="BF4308"/>
      <c r="BG4308" t="inlineStr">
        <is>
          <t>Day(s)</t>
        </is>
      </c>
      <c r="BH4308"/>
      <c r="BI4308" t="inlineStr">
        <is>
          <t>DTXSID4021428</t>
        </is>
      </c>
      <c r="BJ4308"/>
      <c r="BK4308"/>
      <c r="BL4308"/>
      <c r="BM4308"/>
      <c r="BN4308"/>
      <c r="BO4308"/>
      <c r="BP4308"/>
      <c r="BQ4308"/>
      <c r="BR4308"/>
      <c r="BS4308"/>
      <c r="BT4308" t="inlineStr">
        <is>
          <t>--</t>
        </is>
      </c>
      <c r="BU4308"/>
      <c r="BV4308"/>
      <c r="BW4308"/>
      <c r="BX4308"/>
      <c r="BY4308"/>
      <c r="BZ4308"/>
      <c r="CA4308"/>
      <c r="CB4308"/>
      <c r="CC4308"/>
      <c r="CD4308"/>
      <c r="CE4308"/>
      <c r="CF4308"/>
      <c r="CG4308"/>
      <c r="CH4308"/>
      <c r="CI4308"/>
      <c r="CJ4308"/>
      <c r="CK4308" t="inlineStr">
        <is>
          <t>Tarzwell,C.M., and C. Henderson</t>
        </is>
      </c>
      <c r="CL4308" t="n">
        <v>2042.0</v>
      </c>
      <c r="CM4308" t="inlineStr">
        <is>
          <t>Toxicity of Less Common Metals to Fishes</t>
        </is>
      </c>
      <c r="CN4308" t="inlineStr">
        <is>
          <t>Ind. Wastes5:12-</t>
        </is>
      </c>
      <c r="CO4308" t="n">
        <v>1960.0</v>
      </c>
      <c r="CP4308" t="inlineStr">
        <is>
          <t>Tarzwell,C.M., and C. Henderson (1960). Toxicity of Less Common Metals to Fishes. Ind. Wastes, 5, 12-. ECOREF#:2042</t>
        </is>
      </c>
    </row>
    <row r="4309">
      <c r="A4309" t="n">
        <v>2.7774136E7</v>
      </c>
      <c r="B4309" t="inlineStr">
        <is>
          <t>oxo[Sulfato(2-)-o]vanadium</t>
        </is>
      </c>
      <c r="C4309"/>
      <c r="D4309" t="inlineStr">
        <is>
          <t>Unmeasured</t>
        </is>
      </c>
      <c r="E4309" t="inlineStr">
        <is>
          <t>Not coded</t>
        </is>
      </c>
      <c r="F4309"/>
      <c r="G4309"/>
      <c r="H4309"/>
      <c r="I4309"/>
      <c r="J4309"/>
      <c r="K4309"/>
      <c r="L4309" t="inlineStr">
        <is>
          <t>Pimephales promelas</t>
        </is>
      </c>
      <c r="M4309" t="inlineStr">
        <is>
          <t>Fathead Minnow</t>
        </is>
      </c>
      <c r="N4309"/>
      <c r="O4309"/>
      <c r="P4309"/>
      <c r="Q4309"/>
      <c r="R4309"/>
      <c r="S4309"/>
      <c r="T4309"/>
      <c r="U4309"/>
      <c r="V4309" t="inlineStr">
        <is>
          <t>Static</t>
        </is>
      </c>
      <c r="W4309" t="inlineStr">
        <is>
          <t>Fresh water</t>
        </is>
      </c>
      <c r="X4309" t="inlineStr">
        <is>
          <t>Lab</t>
        </is>
      </c>
      <c r="Y4309"/>
      <c r="Z4309" t="inlineStr">
        <is>
          <t>Total</t>
        </is>
      </c>
      <c r="AA4309"/>
      <c r="AB4309" t="n">
        <v>4.8</v>
      </c>
      <c r="AC4309"/>
      <c r="AD4309"/>
      <c r="AE4309"/>
      <c r="AF4309"/>
      <c r="AG4309" t="inlineStr">
        <is>
          <t>AI mg/L</t>
        </is>
      </c>
      <c r="AH4309"/>
      <c r="AI4309"/>
      <c r="AJ4309"/>
      <c r="AK4309"/>
      <c r="AL4309"/>
      <c r="AM4309"/>
      <c r="AN4309"/>
      <c r="AO4309"/>
      <c r="AP4309"/>
      <c r="AQ4309"/>
      <c r="AR4309"/>
      <c r="AS4309"/>
      <c r="AT4309"/>
      <c r="AU4309"/>
      <c r="AV4309"/>
      <c r="AW4309"/>
      <c r="AX4309" t="inlineStr">
        <is>
          <t>Mortality</t>
        </is>
      </c>
      <c r="AY4309" t="inlineStr">
        <is>
          <t>Mortality</t>
        </is>
      </c>
      <c r="AZ4309" t="inlineStr">
        <is>
          <t>LC50</t>
        </is>
      </c>
      <c r="BA4309"/>
      <c r="BB4309" t="n">
        <v>4.0</v>
      </c>
      <c r="BC4309"/>
      <c r="BD4309"/>
      <c r="BE4309"/>
      <c r="BF4309"/>
      <c r="BG4309" t="inlineStr">
        <is>
          <t>Day(s)</t>
        </is>
      </c>
      <c r="BH4309"/>
      <c r="BI4309" t="inlineStr">
        <is>
          <t>DTXSID4021428</t>
        </is>
      </c>
      <c r="BJ4309"/>
      <c r="BK4309"/>
      <c r="BL4309"/>
      <c r="BM4309"/>
      <c r="BN4309"/>
      <c r="BO4309"/>
      <c r="BP4309"/>
      <c r="BQ4309"/>
      <c r="BR4309"/>
      <c r="BS4309"/>
      <c r="BT4309" t="inlineStr">
        <is>
          <t>--</t>
        </is>
      </c>
      <c r="BU4309"/>
      <c r="BV4309"/>
      <c r="BW4309"/>
      <c r="BX4309"/>
      <c r="BY4309"/>
      <c r="BZ4309"/>
      <c r="CA4309"/>
      <c r="CB4309"/>
      <c r="CC4309"/>
      <c r="CD4309"/>
      <c r="CE4309"/>
      <c r="CF4309"/>
      <c r="CG4309"/>
      <c r="CH4309"/>
      <c r="CI4309"/>
      <c r="CJ4309"/>
      <c r="CK4309" t="inlineStr">
        <is>
          <t>Tarzwell,C.M., and C. Henderson</t>
        </is>
      </c>
      <c r="CL4309" t="n">
        <v>2042.0</v>
      </c>
      <c r="CM4309" t="inlineStr">
        <is>
          <t>Toxicity of Less Common Metals to Fishes</t>
        </is>
      </c>
      <c r="CN4309" t="inlineStr">
        <is>
          <t>Ind. Wastes5:12-</t>
        </is>
      </c>
      <c r="CO4309" t="n">
        <v>1960.0</v>
      </c>
      <c r="CP4309" t="inlineStr">
        <is>
          <t>Tarzwell,C.M., and C. Henderson (1960). Toxicity of Less Common Metals to Fishes. Ind. Wastes, 5, 12-. ECOREF#:2042</t>
        </is>
      </c>
    </row>
    <row r="4310">
      <c r="A4310" t="n">
        <v>2.7986363E7</v>
      </c>
      <c r="B4310" t="inlineStr">
        <is>
          <t>2-(Nonylphenoxy)ethanol</t>
        </is>
      </c>
      <c r="C4310"/>
      <c r="D4310" t="inlineStr">
        <is>
          <t>Measured</t>
        </is>
      </c>
      <c r="E4310" t="inlineStr">
        <is>
          <t>Not reported</t>
        </is>
      </c>
      <c r="F4310"/>
      <c r="G4310"/>
      <c r="H4310"/>
      <c r="I4310"/>
      <c r="J4310"/>
      <c r="K4310"/>
      <c r="L4310" t="inlineStr">
        <is>
          <t>Pimephales promelas</t>
        </is>
      </c>
      <c r="M4310" t="inlineStr">
        <is>
          <t>Fathead Minnow</t>
        </is>
      </c>
      <c r="N4310" t="inlineStr">
        <is>
          <t>Larva</t>
        </is>
      </c>
      <c r="O4310"/>
      <c r="P4310" t="n">
        <v>4.0</v>
      </c>
      <c r="Q4310"/>
      <c r="R4310"/>
      <c r="S4310"/>
      <c r="T4310"/>
      <c r="U4310" t="inlineStr">
        <is>
          <t>Day(s)</t>
        </is>
      </c>
      <c r="V4310" t="inlineStr">
        <is>
          <t>Flow-through</t>
        </is>
      </c>
      <c r="W4310" t="inlineStr">
        <is>
          <t>Fresh water</t>
        </is>
      </c>
      <c r="X4310" t="inlineStr">
        <is>
          <t>Lab</t>
        </is>
      </c>
      <c r="Y4310" t="n">
        <v>6.0</v>
      </c>
      <c r="Z4310" t="inlineStr">
        <is>
          <t>Active ingredient</t>
        </is>
      </c>
      <c r="AA4310"/>
      <c r="AB4310" t="n">
        <v>0.218</v>
      </c>
      <c r="AC4310"/>
      <c r="AD4310" t="n">
        <v>0.199</v>
      </c>
      <c r="AE4310"/>
      <c r="AF4310" t="n">
        <v>0.239</v>
      </c>
      <c r="AG4310" t="inlineStr">
        <is>
          <t>AI mg/L</t>
        </is>
      </c>
      <c r="AH4310"/>
      <c r="AI4310"/>
      <c r="AJ4310"/>
      <c r="AK4310"/>
      <c r="AL4310"/>
      <c r="AM4310"/>
      <c r="AN4310"/>
      <c r="AO4310"/>
      <c r="AP4310"/>
      <c r="AQ4310"/>
      <c r="AR4310"/>
      <c r="AS4310"/>
      <c r="AT4310"/>
      <c r="AU4310"/>
      <c r="AV4310"/>
      <c r="AW4310"/>
      <c r="AX4310" t="inlineStr">
        <is>
          <t>Mortality</t>
        </is>
      </c>
      <c r="AY4310" t="inlineStr">
        <is>
          <t>Mortality</t>
        </is>
      </c>
      <c r="AZ4310" t="inlineStr">
        <is>
          <t>LC50</t>
        </is>
      </c>
      <c r="BA4310"/>
      <c r="BB4310" t="n">
        <v>4.0</v>
      </c>
      <c r="BC4310"/>
      <c r="BD4310"/>
      <c r="BE4310"/>
      <c r="BF4310"/>
      <c r="BG4310" t="inlineStr">
        <is>
          <t>Day(s)</t>
        </is>
      </c>
      <c r="BH4310"/>
      <c r="BI4310" t="inlineStr">
        <is>
          <t>DTXSID9043809</t>
        </is>
      </c>
      <c r="BJ4310" t="inlineStr">
        <is>
          <t>10.1007/s00244-006-0249-2</t>
        </is>
      </c>
      <c r="BK4310"/>
      <c r="BL4310" t="inlineStr">
        <is>
          <t>Acute</t>
        </is>
      </c>
      <c r="BM4310"/>
      <c r="BN4310"/>
      <c r="BO4310"/>
      <c r="BP4310"/>
      <c r="BQ4310"/>
      <c r="BR4310"/>
      <c r="BS4310"/>
      <c r="BT4310" t="inlineStr">
        <is>
          <t>--</t>
        </is>
      </c>
      <c r="BU4310"/>
      <c r="BV4310"/>
      <c r="BW4310"/>
      <c r="BX4310"/>
      <c r="BY4310"/>
      <c r="BZ4310"/>
      <c r="CA4310"/>
      <c r="CB4310"/>
      <c r="CC4310"/>
      <c r="CD4310"/>
      <c r="CE4310"/>
      <c r="CF4310"/>
      <c r="CG4310"/>
      <c r="CH4310"/>
      <c r="CI4310"/>
      <c r="CJ4310" t="inlineStr">
        <is>
          <t xml:space="preserve">SOURCE/ACQUIRED FROM ENV. CONSULTING AND TESTING, SUPERIOR, WI.//MEDIA/DECHLORINATED MUNICIPAL WATER SUPERIOR, WISCONSIN//   </t>
        </is>
      </c>
      <c r="CK4310" t="inlineStr">
        <is>
          <t>TenEyck,M.C., and T.P. Markee</t>
        </is>
      </c>
      <c r="CL4310" t="n">
        <v>107584.0</v>
      </c>
      <c r="CM4310" t="inlineStr">
        <is>
          <t>Toxicity of Nonylphenol, Nonylphenol Monoethoxylate, and Nonylphenol Diethoxylate and Mixtures of These Compounds to Pimephales promelas (Fathead Minnow) and Ceriodaphnia dubia</t>
        </is>
      </c>
      <c r="CN4310" t="inlineStr">
        <is>
          <t>Arch. Environ. Contam. Toxicol.53(4): 599-606</t>
        </is>
      </c>
      <c r="CO4310" t="n">
        <v>2007.0</v>
      </c>
      <c r="CP4310" t="inlineStr">
        <is>
          <t>TenEyck,M.C., and T.P. Markee (2007). Toxicity of Nonylphenol, Nonylphenol Monoethoxylate, and Nonylphenol Diethoxylate and Mixtures of These Compounds to Pimephales promelas (Fathead Minnow) and Ceriodaphnia dubia. Arch. Environ. Contam. Toxicol., 53, (4), 599-606. doi:10.1007/s00244-006-0249-2. ECOREF#:107584</t>
        </is>
      </c>
    </row>
    <row r="4311">
      <c r="A4311" t="n">
        <v>2.8001583E7</v>
      </c>
      <c r="B4311" t="inlineStr">
        <is>
          <t>Phenyltrimethylammonium methosulfate</t>
        </is>
      </c>
      <c r="C4311"/>
      <c r="D4311" t="inlineStr">
        <is>
          <t>Measured</t>
        </is>
      </c>
      <c r="E4311" t="inlineStr">
        <is>
          <t>Not coded</t>
        </is>
      </c>
      <c r="F4311"/>
      <c r="G4311" t="n">
        <v>99.0</v>
      </c>
      <c r="H4311"/>
      <c r="I4311"/>
      <c r="J4311"/>
      <c r="K4311"/>
      <c r="L4311" t="inlineStr">
        <is>
          <t>Pimephales promelas</t>
        </is>
      </c>
      <c r="M4311" t="inlineStr">
        <is>
          <t>Fathead Minnow</t>
        </is>
      </c>
      <c r="N4311"/>
      <c r="O4311"/>
      <c r="P4311" t="n">
        <v>34.0</v>
      </c>
      <c r="Q4311"/>
      <c r="R4311"/>
      <c r="S4311"/>
      <c r="T4311"/>
      <c r="U4311" t="inlineStr">
        <is>
          <t>Day(s)</t>
        </is>
      </c>
      <c r="V4311" t="inlineStr">
        <is>
          <t>Flow-through</t>
        </is>
      </c>
      <c r="W4311" t="inlineStr">
        <is>
          <t>Fresh water</t>
        </is>
      </c>
      <c r="X4311" t="inlineStr">
        <is>
          <t>Lab</t>
        </is>
      </c>
      <c r="Y4311"/>
      <c r="Z4311" t="inlineStr">
        <is>
          <t>Active ingredient</t>
        </is>
      </c>
      <c r="AA4311"/>
      <c r="AB4311" t="n">
        <v>248.0</v>
      </c>
      <c r="AC4311"/>
      <c r="AD4311" t="n">
        <v>215.0</v>
      </c>
      <c r="AE4311"/>
      <c r="AF4311" t="n">
        <v>286.0</v>
      </c>
      <c r="AG4311" t="inlineStr">
        <is>
          <t>AI mg/L</t>
        </is>
      </c>
      <c r="AH4311"/>
      <c r="AI4311"/>
      <c r="AJ4311"/>
      <c r="AK4311"/>
      <c r="AL4311"/>
      <c r="AM4311"/>
      <c r="AN4311"/>
      <c r="AO4311"/>
      <c r="AP4311"/>
      <c r="AQ4311"/>
      <c r="AR4311"/>
      <c r="AS4311"/>
      <c r="AT4311"/>
      <c r="AU4311"/>
      <c r="AV4311"/>
      <c r="AW4311"/>
      <c r="AX4311" t="inlineStr">
        <is>
          <t>Mortality</t>
        </is>
      </c>
      <c r="AY4311" t="inlineStr">
        <is>
          <t>Mortality</t>
        </is>
      </c>
      <c r="AZ4311" t="inlineStr">
        <is>
          <t>LC50</t>
        </is>
      </c>
      <c r="BA4311"/>
      <c r="BB4311" t="n">
        <v>4.0</v>
      </c>
      <c r="BC4311"/>
      <c r="BD4311"/>
      <c r="BE4311"/>
      <c r="BF4311"/>
      <c r="BG4311" t="inlineStr">
        <is>
          <t>Day(s)</t>
        </is>
      </c>
      <c r="BH4311" t="inlineStr">
        <is>
          <t>Pure</t>
        </is>
      </c>
      <c r="BI4311" t="inlineStr">
        <is>
          <t>DTXSID9022281</t>
        </is>
      </c>
      <c r="BJ4311"/>
      <c r="BK4311"/>
      <c r="BL4311"/>
      <c r="BM4311"/>
      <c r="BN4311"/>
      <c r="BO4311"/>
      <c r="BP4311"/>
      <c r="BQ4311"/>
      <c r="BR4311"/>
      <c r="BS4311"/>
      <c r="BT4311" t="inlineStr">
        <is>
          <t>--</t>
        </is>
      </c>
      <c r="BU4311"/>
      <c r="BV4311"/>
      <c r="BW4311"/>
      <c r="BX4311"/>
      <c r="BY4311"/>
      <c r="BZ4311"/>
      <c r="CA4311"/>
      <c r="CB4311"/>
      <c r="CC4311"/>
      <c r="CD4311"/>
      <c r="CE4311"/>
      <c r="CF4311"/>
      <c r="CG4311"/>
      <c r="CH4311"/>
      <c r="CI4311" t="inlineStr">
        <is>
          <t xml:space="preserve"> Affected fish lost schooling behavior, were hypoactive, were underreactive to external stimuli, had increased respiration and wereNAightly colored.  They also had spinal deformities and lost equilibrium prior to death.  The pH of the stock </t>
        </is>
      </c>
      <c r="CJ4311" t="inlineStr">
        <is>
          <t xml:space="preserve">   Affected fish lost schooling behavior, were hypoactive, were underreactive to external stimuli, had increased respiration and wereNAightly colored.  They also had spinal deformities and lost equilibrium prior to death.  The pH of the stock </t>
        </is>
      </c>
      <c r="CK4311" t="inlineStr">
        <is>
          <t>Geiger,D.L., D.J. Call, and L.T. Brooke</t>
        </is>
      </c>
      <c r="CL4311" t="n">
        <v>12859.0</v>
      </c>
      <c r="CM4311" t="inlineStr">
        <is>
          <t>Acute Toxicities of Organic Chemicals to Fathead Minnows (Pimephales promelas) Volume IV</t>
        </is>
      </c>
      <c r="CN4311" t="inlineStr">
        <is>
          <t>Center for Lake Superior Environmental Studies, University of Wisconsin, Superior, WI4:355 p.</t>
        </is>
      </c>
      <c r="CO4311" t="n">
        <v>1988.0</v>
      </c>
      <c r="CP4311" t="inlineStr">
        <is>
          <t>Geiger,D.L., D.J. Call, and L.T. Brooke (1988). Acute Toxicities of Organic Chemicals to Fathead Minnows (Pimephales promelas) Volume IV. Center for Lake Superior Environmental Studies, University of Wisconsin, Superior, WI, 4, 355 p. ECOREF#:12859</t>
        </is>
      </c>
    </row>
    <row r="4312">
      <c r="A4312" t="n">
        <v>2.8407376E7</v>
      </c>
      <c r="B4312" t="inlineStr">
        <is>
          <t>[mu-[[3,3'-[[3,3'-Di(hydroxy-kappaO)[1,1'-biphenyl]-4,4'-diyl]bis(2,1-diazenediyl-kappaN1)]bis[5-amino-4-(hydroxy-kappaO)-2,7-naphthalenedisulfonato]](8-)]]di-cuprate(4-) sodium (1:4)</t>
        </is>
      </c>
      <c r="C4312"/>
      <c r="D4312" t="inlineStr">
        <is>
          <t>Unmeasured</t>
        </is>
      </c>
      <c r="E4312" t="inlineStr">
        <is>
          <t>Not coded</t>
        </is>
      </c>
      <c r="F4312"/>
      <c r="G4312" t="n">
        <v>15.0</v>
      </c>
      <c r="H4312"/>
      <c r="I4312"/>
      <c r="J4312"/>
      <c r="K4312"/>
      <c r="L4312" t="inlineStr">
        <is>
          <t>Pimephales promelas</t>
        </is>
      </c>
      <c r="M4312" t="inlineStr">
        <is>
          <t>Fathead Minnow</t>
        </is>
      </c>
      <c r="N4312"/>
      <c r="O4312"/>
      <c r="P4312"/>
      <c r="Q4312"/>
      <c r="R4312"/>
      <c r="S4312"/>
      <c r="T4312"/>
      <c r="U4312"/>
      <c r="V4312" t="inlineStr">
        <is>
          <t>Static</t>
        </is>
      </c>
      <c r="W4312" t="inlineStr">
        <is>
          <t>Fresh water</t>
        </is>
      </c>
      <c r="X4312" t="inlineStr">
        <is>
          <t>Lab</t>
        </is>
      </c>
      <c r="Y4312"/>
      <c r="Z4312" t="inlineStr">
        <is>
          <t>Formulation</t>
        </is>
      </c>
      <c r="AA4312" t="inlineStr">
        <is>
          <t>&gt;</t>
        </is>
      </c>
      <c r="AB4312" t="n">
        <v>180.0</v>
      </c>
      <c r="AC4312"/>
      <c r="AD4312"/>
      <c r="AE4312"/>
      <c r="AF4312"/>
      <c r="AG4312" t="inlineStr">
        <is>
          <t>AI mg/L</t>
        </is>
      </c>
      <c r="AH4312"/>
      <c r="AI4312"/>
      <c r="AJ4312"/>
      <c r="AK4312"/>
      <c r="AL4312"/>
      <c r="AM4312"/>
      <c r="AN4312"/>
      <c r="AO4312"/>
      <c r="AP4312"/>
      <c r="AQ4312"/>
      <c r="AR4312"/>
      <c r="AS4312"/>
      <c r="AT4312"/>
      <c r="AU4312"/>
      <c r="AV4312"/>
      <c r="AW4312"/>
      <c r="AX4312" t="inlineStr">
        <is>
          <t>Mortality</t>
        </is>
      </c>
      <c r="AY4312" t="inlineStr">
        <is>
          <t>Mortality</t>
        </is>
      </c>
      <c r="AZ4312" t="inlineStr">
        <is>
          <t>LC50</t>
        </is>
      </c>
      <c r="BA4312"/>
      <c r="BB4312" t="n">
        <v>4.0</v>
      </c>
      <c r="BC4312"/>
      <c r="BD4312"/>
      <c r="BE4312"/>
      <c r="BF4312"/>
      <c r="BG4312" t="inlineStr">
        <is>
          <t>Day(s)</t>
        </is>
      </c>
      <c r="BH4312" t="inlineStr">
        <is>
          <t>Active ingredient</t>
        </is>
      </c>
      <c r="BI4312" t="inlineStr">
        <is>
          <t>DTXSID2020187</t>
        </is>
      </c>
      <c r="BJ4312"/>
      <c r="BK4312"/>
      <c r="BL4312"/>
      <c r="BM4312"/>
      <c r="BN4312"/>
      <c r="BO4312"/>
      <c r="BP4312"/>
      <c r="BQ4312"/>
      <c r="BR4312"/>
      <c r="BS4312"/>
      <c r="BT4312" t="inlineStr">
        <is>
          <t>--</t>
        </is>
      </c>
      <c r="BU4312"/>
      <c r="BV4312"/>
      <c r="BW4312"/>
      <c r="BX4312"/>
      <c r="BY4312"/>
      <c r="BZ4312"/>
      <c r="CA4312"/>
      <c r="CB4312"/>
      <c r="CC4312"/>
      <c r="CD4312"/>
      <c r="CE4312"/>
      <c r="CF4312"/>
      <c r="CG4312"/>
      <c r="CH4312"/>
      <c r="CI4312" t="inlineStr">
        <is>
          <t xml:space="preserve"> CONTR/&lt;= 10 % MORT// USED STANDARD METHODS// TREATED WITH TETRACYCLINE HCL TWICE// </t>
        </is>
      </c>
      <c r="CJ4312" t="inlineStr">
        <is>
          <t xml:space="preserve">   CONTR/&lt;= 10 % MORT// USED STANDARD METHODS// TREATED WITH TETRACYCLINE HCL TWICE// </t>
        </is>
      </c>
      <c r="CK4312" t="inlineStr">
        <is>
          <t>Little,L.W., and J.C. Lamb III</t>
        </is>
      </c>
      <c r="CL4312" t="n">
        <v>6969.0</v>
      </c>
      <c r="CM4312" t="inlineStr">
        <is>
          <t>Acute Toxicity of 46 Selected Dyes to the Fathead Minnow, Pimephales promelas</t>
        </is>
      </c>
      <c r="CN4312" t="inlineStr">
        <is>
          <t>Dyes and the Environment - Reports on Selected Dyes and Their Effects, American Dye Manufacturers Institute:123 p.</t>
        </is>
      </c>
      <c r="CO4312" t="n">
        <v>1973.0</v>
      </c>
      <c r="CP4312" t="inlineStr">
        <is>
          <t>Little,L.W., and J.C. Lamb III (1973). Acute Toxicity of 46 Selected Dyes to the Fathead Minnow, Pimephales promelas. Dyes and the Environment - Reports on Selected Dyes and Their Effects, American Dye Manufacturers Institute, 123 p. ECOREF#:6969</t>
        </is>
      </c>
    </row>
    <row r="4313">
      <c r="A4313" t="n">
        <v>2.8407376E7</v>
      </c>
      <c r="B4313" t="inlineStr">
        <is>
          <t>[mu-[[3,3'-[[3,3'-Di(hydroxy-kappaO)[1,1'-biphenyl]-4,4'-diyl]bis(2,1-diazenediyl-kappaN1)]bis[5-amino-4-(hydroxy-kappaO)-2,7-naphthalenedisulfonato]](8-)]]di-cuprate(4-) sodium (1:4)</t>
        </is>
      </c>
      <c r="C4313"/>
      <c r="D4313" t="inlineStr">
        <is>
          <t>Unmeasured</t>
        </is>
      </c>
      <c r="E4313" t="inlineStr">
        <is>
          <t>Not coded</t>
        </is>
      </c>
      <c r="F4313"/>
      <c r="G4313"/>
      <c r="H4313"/>
      <c r="I4313"/>
      <c r="J4313"/>
      <c r="K4313"/>
      <c r="L4313" t="inlineStr">
        <is>
          <t>Pimephales promelas</t>
        </is>
      </c>
      <c r="M4313" t="inlineStr">
        <is>
          <t>Fathead Minnow</t>
        </is>
      </c>
      <c r="N4313"/>
      <c r="O4313"/>
      <c r="P4313"/>
      <c r="Q4313"/>
      <c r="R4313"/>
      <c r="S4313"/>
      <c r="T4313"/>
      <c r="U4313"/>
      <c r="V4313" t="inlineStr">
        <is>
          <t>Static</t>
        </is>
      </c>
      <c r="W4313" t="inlineStr">
        <is>
          <t>Fresh water</t>
        </is>
      </c>
      <c r="X4313" t="inlineStr">
        <is>
          <t>Lab</t>
        </is>
      </c>
      <c r="Y4313"/>
      <c r="Z4313" t="inlineStr">
        <is>
          <t>Formulation</t>
        </is>
      </c>
      <c r="AA4313" t="inlineStr">
        <is>
          <t>&gt;</t>
        </is>
      </c>
      <c r="AB4313" t="n">
        <v>180.0</v>
      </c>
      <c r="AC4313"/>
      <c r="AD4313"/>
      <c r="AE4313"/>
      <c r="AF4313"/>
      <c r="AG4313" t="inlineStr">
        <is>
          <t>AI mg/L</t>
        </is>
      </c>
      <c r="AH4313"/>
      <c r="AI4313"/>
      <c r="AJ4313"/>
      <c r="AK4313"/>
      <c r="AL4313"/>
      <c r="AM4313"/>
      <c r="AN4313"/>
      <c r="AO4313"/>
      <c r="AP4313"/>
      <c r="AQ4313"/>
      <c r="AR4313"/>
      <c r="AS4313"/>
      <c r="AT4313"/>
      <c r="AU4313"/>
      <c r="AV4313"/>
      <c r="AW4313"/>
      <c r="AX4313" t="inlineStr">
        <is>
          <t>Mortality</t>
        </is>
      </c>
      <c r="AY4313" t="inlineStr">
        <is>
          <t>Mortality</t>
        </is>
      </c>
      <c r="AZ4313" t="inlineStr">
        <is>
          <t>LC50</t>
        </is>
      </c>
      <c r="BA4313"/>
      <c r="BB4313" t="n">
        <v>4.0</v>
      </c>
      <c r="BC4313"/>
      <c r="BD4313"/>
      <c r="BE4313"/>
      <c r="BF4313"/>
      <c r="BG4313" t="inlineStr">
        <is>
          <t>Day(s)</t>
        </is>
      </c>
      <c r="BH4313"/>
      <c r="BI4313" t="inlineStr">
        <is>
          <t>DTXSID2020187</t>
        </is>
      </c>
      <c r="BJ4313"/>
      <c r="BK4313"/>
      <c r="BL4313"/>
      <c r="BM4313"/>
      <c r="BN4313"/>
      <c r="BO4313"/>
      <c r="BP4313"/>
      <c r="BQ4313"/>
      <c r="BR4313"/>
      <c r="BS4313"/>
      <c r="BT4313" t="inlineStr">
        <is>
          <t>--</t>
        </is>
      </c>
      <c r="BU4313"/>
      <c r="BV4313"/>
      <c r="BW4313"/>
      <c r="BX4313"/>
      <c r="BY4313"/>
      <c r="BZ4313"/>
      <c r="CA4313"/>
      <c r="CB4313"/>
      <c r="CC4313"/>
      <c r="CD4313"/>
      <c r="CE4313"/>
      <c r="CF4313"/>
      <c r="CG4313"/>
      <c r="CH4313"/>
      <c r="CI4313" t="inlineStr">
        <is>
          <t xml:space="preserve"> AERATION 5 MINUTES AFTER 48 H OF TESTING// CONTR/&lt;= 10 % MORT, FOLLOWED STANDARD METHODS// </t>
        </is>
      </c>
      <c r="CJ4313" t="inlineStr">
        <is>
          <t xml:space="preserve">   AERATION 5 MINUTES AFTER 48 H OF TESTING// CONTR/&lt;= 10 % MORT, FOLLOWED STANDARD METHODS// </t>
        </is>
      </c>
      <c r="CK4313" t="inlineStr">
        <is>
          <t>Little,L.W., J.C. Lamb III, M.A. Chillingworth, and W.B. Durkin</t>
        </is>
      </c>
      <c r="CL4313" t="n">
        <v>5789.0</v>
      </c>
      <c r="CM4313" t="inlineStr">
        <is>
          <t>Acute Toxicity of Selected Commercial Dyes to the Fathead Minnow and Evaluation of Biological Treatment for Reduction of Toxicity</t>
        </is>
      </c>
      <c r="CN4313" t="inlineStr">
        <is>
          <t>In: Proceedings of the 29th Industrial Waste Conference, Lafayette, IN:524-534</t>
        </is>
      </c>
      <c r="CO4313" t="n">
        <v>1974.0</v>
      </c>
      <c r="CP4313" t="inlineStr">
        <is>
          <t>Little,L.W., J.C. Lamb III, M.A. Chillingworth, and W.B. Durkin (1974). Acute Toxicity of Selected Commercial Dyes to the Fathead Minnow and Evaluation of Biological Treatment for Reduction of Toxicity. In: Proceedings of the 29th Industrial Waste Conference, Lafayette, IN, 524-534. ECOREF#:5789</t>
        </is>
      </c>
    </row>
    <row r="4314">
      <c r="A4314" t="n">
        <v>2.8434006E7</v>
      </c>
      <c r="B4314" t="inlineStr">
        <is>
          <t>(1R,3R)-2,2-Dimethyl-3-(2-methyl-1-propenyl)cyclopropanecarboxylic acid (1S)-2-methyl-4-oxo-3-(2-propenyl)-2-cyclopenten-1-yl ester</t>
        </is>
      </c>
      <c r="C4314"/>
      <c r="D4314" t="inlineStr">
        <is>
          <t>Unmeasured</t>
        </is>
      </c>
      <c r="E4314" t="inlineStr">
        <is>
          <t>Not coded</t>
        </is>
      </c>
      <c r="F4314"/>
      <c r="G4314" t="n">
        <v>98.0</v>
      </c>
      <c r="H4314"/>
      <c r="I4314"/>
      <c r="J4314"/>
      <c r="K4314"/>
      <c r="L4314" t="inlineStr">
        <is>
          <t>Pimephales promelas</t>
        </is>
      </c>
      <c r="M4314" t="inlineStr">
        <is>
          <t>Fathead Minnow</t>
        </is>
      </c>
      <c r="N4314"/>
      <c r="O4314"/>
      <c r="P4314"/>
      <c r="Q4314"/>
      <c r="R4314"/>
      <c r="S4314"/>
      <c r="T4314"/>
      <c r="U4314"/>
      <c r="V4314" t="inlineStr">
        <is>
          <t>Static</t>
        </is>
      </c>
      <c r="W4314" t="inlineStr">
        <is>
          <t>Fresh water</t>
        </is>
      </c>
      <c r="X4314" t="inlineStr">
        <is>
          <t>Lab</t>
        </is>
      </c>
      <c r="Y4314"/>
      <c r="Z4314" t="inlineStr">
        <is>
          <t>Active ingredient</t>
        </is>
      </c>
      <c r="AA4314"/>
      <c r="AB4314" t="n">
        <v>0.08</v>
      </c>
      <c r="AC4314"/>
      <c r="AD4314" t="n">
        <v>0.0659</v>
      </c>
      <c r="AE4314"/>
      <c r="AF4314" t="n">
        <v>0.0971</v>
      </c>
      <c r="AG4314" t="inlineStr">
        <is>
          <t>AI mg/L</t>
        </is>
      </c>
      <c r="AH4314"/>
      <c r="AI4314"/>
      <c r="AJ4314"/>
      <c r="AK4314"/>
      <c r="AL4314"/>
      <c r="AM4314"/>
      <c r="AN4314"/>
      <c r="AO4314"/>
      <c r="AP4314"/>
      <c r="AQ4314"/>
      <c r="AR4314"/>
      <c r="AS4314"/>
      <c r="AT4314"/>
      <c r="AU4314"/>
      <c r="AV4314"/>
      <c r="AW4314"/>
      <c r="AX4314" t="inlineStr">
        <is>
          <t>Mortality</t>
        </is>
      </c>
      <c r="AY4314" t="inlineStr">
        <is>
          <t>Mortality</t>
        </is>
      </c>
      <c r="AZ4314" t="inlineStr">
        <is>
          <t>LC50</t>
        </is>
      </c>
      <c r="BA4314"/>
      <c r="BB4314" t="n">
        <v>4.0</v>
      </c>
      <c r="BC4314"/>
      <c r="BD4314"/>
      <c r="BE4314"/>
      <c r="BF4314"/>
      <c r="BG4314" t="inlineStr">
        <is>
          <t>Day(s)</t>
        </is>
      </c>
      <c r="BH4314" t="inlineStr">
        <is>
          <t>Pure</t>
        </is>
      </c>
      <c r="BI4314" t="inlineStr">
        <is>
          <t>DTXSID2039336</t>
        </is>
      </c>
      <c r="BJ4314" t="inlineStr">
        <is>
          <t>10.1007/BF02221012</t>
        </is>
      </c>
      <c r="BK4314"/>
      <c r="BL4314"/>
      <c r="BM4314"/>
      <c r="BN4314"/>
      <c r="BO4314"/>
      <c r="BP4314"/>
      <c r="BQ4314"/>
      <c r="BR4314"/>
      <c r="BS4314"/>
      <c r="BT4314" t="inlineStr">
        <is>
          <t>--</t>
        </is>
      </c>
      <c r="BU4314"/>
      <c r="BV4314"/>
      <c r="BW4314"/>
      <c r="BX4314"/>
      <c r="BY4314"/>
      <c r="BZ4314"/>
      <c r="CA4314"/>
      <c r="CB4314"/>
      <c r="CC4314"/>
      <c r="CD4314"/>
      <c r="CE4314"/>
      <c r="CF4314"/>
      <c r="CG4314"/>
      <c r="CH4314"/>
      <c r="CI4314" t="inlineStr">
        <is>
          <t xml:space="preserve"> CONC/BASED ON FORMULATIONS NOT ACTIVE INGREDIENTS// </t>
        </is>
      </c>
      <c r="CJ4314" t="inlineStr">
        <is>
          <t xml:space="preserve">   CONC/BASED ON FORMULATIONS NOT ACTIVE INGREDIENTS// </t>
        </is>
      </c>
      <c r="CK4314" t="inlineStr">
        <is>
          <t>Mauck,W.L., L.E. Olson, and L.L. Marking</t>
        </is>
      </c>
      <c r="CL4314" t="n">
        <v>835.0</v>
      </c>
      <c r="CM4314" t="inlineStr">
        <is>
          <t>Toxicity of Natural Pyrethrins and Five Pyrethroids to Fish</t>
        </is>
      </c>
      <c r="CN4314" t="inlineStr">
        <is>
          <t>Arch. Environ. Contam. Toxicol.4(1): 18-29</t>
        </is>
      </c>
      <c r="CO4314" t="n">
        <v>1976.0</v>
      </c>
      <c r="CP4314" t="inlineStr">
        <is>
          <t>Mauck,W.L., L.E. Olson, and L.L. Marking (1976). Toxicity of Natural Pyrethrins and Five Pyrethroids to Fish. Arch. Environ. Contam. Toxicol., 4, (1), 18-29. doi:10.1007/BF02221012. ECOREF#:835</t>
        </is>
      </c>
    </row>
    <row r="4315">
      <c r="A4315" t="n">
        <v>2.8434006E7</v>
      </c>
      <c r="B4315" t="inlineStr">
        <is>
          <t>(1R,3R)-2,2-Dimethyl-3-(2-methyl-1-propenyl)cyclopropanecarboxylic acid (1S)-2-methyl-4-oxo-3-(2-propenyl)-2-cyclopenten-1-yl ester</t>
        </is>
      </c>
      <c r="C4315"/>
      <c r="D4315" t="inlineStr">
        <is>
          <t>Unmeasured</t>
        </is>
      </c>
      <c r="E4315" t="inlineStr">
        <is>
          <t>Not coded</t>
        </is>
      </c>
      <c r="F4315"/>
      <c r="G4315" t="n">
        <v>98.0</v>
      </c>
      <c r="H4315"/>
      <c r="I4315"/>
      <c r="J4315"/>
      <c r="K4315"/>
      <c r="L4315" t="inlineStr">
        <is>
          <t>Pimephales promelas</t>
        </is>
      </c>
      <c r="M4315" t="inlineStr">
        <is>
          <t>Fathead Minnow</t>
        </is>
      </c>
      <c r="N4315"/>
      <c r="O4315"/>
      <c r="P4315"/>
      <c r="Q4315"/>
      <c r="R4315"/>
      <c r="S4315"/>
      <c r="T4315"/>
      <c r="U4315"/>
      <c r="V4315" t="inlineStr">
        <is>
          <t>Flow-through</t>
        </is>
      </c>
      <c r="W4315" t="inlineStr">
        <is>
          <t>Fresh water</t>
        </is>
      </c>
      <c r="X4315" t="inlineStr">
        <is>
          <t>Lab</t>
        </is>
      </c>
      <c r="Y4315"/>
      <c r="Z4315" t="inlineStr">
        <is>
          <t>Active ingredient</t>
        </is>
      </c>
      <c r="AA4315"/>
      <c r="AB4315" t="n">
        <v>0.053</v>
      </c>
      <c r="AC4315"/>
      <c r="AD4315" t="n">
        <v>0.0359</v>
      </c>
      <c r="AE4315"/>
      <c r="AF4315" t="n">
        <v>0.0783</v>
      </c>
      <c r="AG4315" t="inlineStr">
        <is>
          <t>AI mg/L</t>
        </is>
      </c>
      <c r="AH4315"/>
      <c r="AI4315"/>
      <c r="AJ4315"/>
      <c r="AK4315"/>
      <c r="AL4315"/>
      <c r="AM4315"/>
      <c r="AN4315"/>
      <c r="AO4315"/>
      <c r="AP4315"/>
      <c r="AQ4315"/>
      <c r="AR4315"/>
      <c r="AS4315"/>
      <c r="AT4315"/>
      <c r="AU4315"/>
      <c r="AV4315"/>
      <c r="AW4315"/>
      <c r="AX4315" t="inlineStr">
        <is>
          <t>Mortality</t>
        </is>
      </c>
      <c r="AY4315" t="inlineStr">
        <is>
          <t>Mortality</t>
        </is>
      </c>
      <c r="AZ4315" t="inlineStr">
        <is>
          <t>LC50</t>
        </is>
      </c>
      <c r="BA4315"/>
      <c r="BB4315" t="n">
        <v>4.0</v>
      </c>
      <c r="BC4315"/>
      <c r="BD4315"/>
      <c r="BE4315"/>
      <c r="BF4315"/>
      <c r="BG4315" t="inlineStr">
        <is>
          <t>Day(s)</t>
        </is>
      </c>
      <c r="BH4315" t="inlineStr">
        <is>
          <t>Pure</t>
        </is>
      </c>
      <c r="BI4315" t="inlineStr">
        <is>
          <t>DTXSID2039336</t>
        </is>
      </c>
      <c r="BJ4315" t="inlineStr">
        <is>
          <t>10.1007/BF02221012</t>
        </is>
      </c>
      <c r="BK4315"/>
      <c r="BL4315"/>
      <c r="BM4315"/>
      <c r="BN4315"/>
      <c r="BO4315"/>
      <c r="BP4315"/>
      <c r="BQ4315"/>
      <c r="BR4315"/>
      <c r="BS4315"/>
      <c r="BT4315" t="inlineStr">
        <is>
          <t>--</t>
        </is>
      </c>
      <c r="BU4315"/>
      <c r="BV4315"/>
      <c r="BW4315"/>
      <c r="BX4315"/>
      <c r="BY4315"/>
      <c r="BZ4315"/>
      <c r="CA4315"/>
      <c r="CB4315"/>
      <c r="CC4315"/>
      <c r="CD4315"/>
      <c r="CE4315"/>
      <c r="CF4315"/>
      <c r="CG4315"/>
      <c r="CH4315"/>
      <c r="CI4315" t="inlineStr">
        <is>
          <t xml:space="preserve"> CONC/BASED ON FORMULATIONS NOT ACTIVE INGREDIENTS// </t>
        </is>
      </c>
      <c r="CJ4315" t="inlineStr">
        <is>
          <t xml:space="preserve">   CONC/BASED ON FORMULATIONS NOT ACTIVE INGREDIENTS// </t>
        </is>
      </c>
      <c r="CK4315" t="inlineStr">
        <is>
          <t>Mauck,W.L., L.E. Olson, and L.L. Marking</t>
        </is>
      </c>
      <c r="CL4315" t="n">
        <v>835.0</v>
      </c>
      <c r="CM4315" t="inlineStr">
        <is>
          <t>Toxicity of Natural Pyrethrins and Five Pyrethroids to Fish</t>
        </is>
      </c>
      <c r="CN4315" t="inlineStr">
        <is>
          <t>Arch. Environ. Contam. Toxicol.4(1): 18-29</t>
        </is>
      </c>
      <c r="CO4315" t="n">
        <v>1976.0</v>
      </c>
      <c r="CP4315" t="inlineStr">
        <is>
          <t>Mauck,W.L., L.E. Olson, and L.L. Marking (1976). Toxicity of Natural Pyrethrins and Five Pyrethroids to Fish. Arch. Environ. Contam. Toxicol., 4, (1), 18-29. doi:10.1007/BF02221012. ECOREF#:835</t>
        </is>
      </c>
    </row>
    <row r="4316">
      <c r="A4316" t="n">
        <v>2.855312E7</v>
      </c>
      <c r="B4316" t="inlineStr">
        <is>
          <t>1,2-Benzenedicarboxylic acid, 1,2-Diisononyl ester</t>
        </is>
      </c>
      <c r="C4316"/>
      <c r="D4316" t="inlineStr">
        <is>
          <t>Measured</t>
        </is>
      </c>
      <c r="E4316" t="inlineStr">
        <is>
          <t>United States Environmental Protection Agency</t>
        </is>
      </c>
      <c r="F4316" t="inlineStr">
        <is>
          <t>&gt;=</t>
        </is>
      </c>
      <c r="G4316" t="n">
        <v>95.0</v>
      </c>
      <c r="H4316"/>
      <c r="I4316"/>
      <c r="J4316"/>
      <c r="K4316"/>
      <c r="L4316" t="inlineStr">
        <is>
          <t>Pimephales promelas</t>
        </is>
      </c>
      <c r="M4316" t="inlineStr">
        <is>
          <t>Fathead Minnow</t>
        </is>
      </c>
      <c r="N4316" t="inlineStr">
        <is>
          <t>Juvenile</t>
        </is>
      </c>
      <c r="O4316"/>
      <c r="P4316"/>
      <c r="Q4316"/>
      <c r="R4316"/>
      <c r="S4316"/>
      <c r="T4316"/>
      <c r="U4316"/>
      <c r="V4316" t="inlineStr">
        <is>
          <t>Flow-through</t>
        </is>
      </c>
      <c r="W4316" t="inlineStr">
        <is>
          <t>Fresh water</t>
        </is>
      </c>
      <c r="X4316" t="inlineStr">
        <is>
          <t>Lab</t>
        </is>
      </c>
      <c r="Y4316" t="inlineStr">
        <is>
          <t>1-6</t>
        </is>
      </c>
      <c r="Z4316" t="inlineStr">
        <is>
          <t>Active ingredient</t>
        </is>
      </c>
      <c r="AA4316" t="inlineStr">
        <is>
          <t>&gt;</t>
        </is>
      </c>
      <c r="AB4316" t="n">
        <v>0.19</v>
      </c>
      <c r="AC4316"/>
      <c r="AD4316"/>
      <c r="AE4316"/>
      <c r="AF4316"/>
      <c r="AG4316" t="inlineStr">
        <is>
          <t>AI mg/L</t>
        </is>
      </c>
      <c r="AH4316"/>
      <c r="AI4316"/>
      <c r="AJ4316"/>
      <c r="AK4316"/>
      <c r="AL4316"/>
      <c r="AM4316"/>
      <c r="AN4316"/>
      <c r="AO4316"/>
      <c r="AP4316"/>
      <c r="AQ4316"/>
      <c r="AR4316"/>
      <c r="AS4316"/>
      <c r="AT4316"/>
      <c r="AU4316"/>
      <c r="AV4316"/>
      <c r="AW4316"/>
      <c r="AX4316" t="inlineStr">
        <is>
          <t>Mortality</t>
        </is>
      </c>
      <c r="AY4316" t="inlineStr">
        <is>
          <t>Mortality</t>
        </is>
      </c>
      <c r="AZ4316" t="inlineStr">
        <is>
          <t>LC50</t>
        </is>
      </c>
      <c r="BA4316"/>
      <c r="BB4316" t="n">
        <v>4.0</v>
      </c>
      <c r="BC4316"/>
      <c r="BD4316"/>
      <c r="BE4316"/>
      <c r="BF4316"/>
      <c r="BG4316" t="inlineStr">
        <is>
          <t>Day(s)</t>
        </is>
      </c>
      <c r="BH4316" t="inlineStr">
        <is>
          <t>Liquid</t>
        </is>
      </c>
      <c r="BI4316" t="inlineStr">
        <is>
          <t>DTXSID4022521</t>
        </is>
      </c>
      <c r="BJ4316" t="inlineStr">
        <is>
          <t>10.1002/etc.5620140916</t>
        </is>
      </c>
      <c r="BK4316"/>
      <c r="BL4316" t="inlineStr">
        <is>
          <t>Acute</t>
        </is>
      </c>
      <c r="BM4316"/>
      <c r="BN4316"/>
      <c r="BO4316"/>
      <c r="BP4316"/>
      <c r="BQ4316"/>
      <c r="BR4316"/>
      <c r="BS4316"/>
      <c r="BT4316" t="inlineStr">
        <is>
          <t>--</t>
        </is>
      </c>
      <c r="BU4316"/>
      <c r="BV4316"/>
      <c r="BW4316"/>
      <c r="BX4316"/>
      <c r="BY4316"/>
      <c r="BZ4316"/>
      <c r="CA4316"/>
      <c r="CB4316"/>
      <c r="CC4316"/>
      <c r="CD4316"/>
      <c r="CE4316"/>
      <c r="CF4316"/>
      <c r="CG4316"/>
      <c r="CH4316"/>
      <c r="CI4316"/>
      <c r="CJ4316" t="inlineStr">
        <is>
          <t xml:space="preserve">SOURCE/NR//TMETH/METHODS FOR ACUTE TOXICITY TESTS WITH FISH, MACROINVERTEBRATES, AND AMPHIBIANS. EPA-660/3-75-009, 1975//MEDIA/NR//   </t>
        </is>
      </c>
      <c r="CK4316" t="inlineStr">
        <is>
          <t>Adams,W.J., G.R. Biddinger, K.A. Robillard, and J.W. Gorsuch</t>
        </is>
      </c>
      <c r="CL4316" t="n">
        <v>15040.0</v>
      </c>
      <c r="CM4316" t="inlineStr">
        <is>
          <t>A Summary of the Acute Toxicity of 14 Phthalate Esters to Representative Aquatic Organisms</t>
        </is>
      </c>
      <c r="CN4316" t="inlineStr">
        <is>
          <t>Environ. Toxicol. Chem.14(9): 1569-1574</t>
        </is>
      </c>
      <c r="CO4316" t="n">
        <v>1995.0</v>
      </c>
      <c r="CP4316" t="inlineStr">
        <is>
          <t>Adams,W.J., G.R. Biddinger, K.A. Robillard, and J.W. Gorsuch (1995). A Summary of the Acute Toxicity of 14 Phthalate Esters to Representative Aquatic Organisms. Environ. Toxicol. Chem., 14, (9), 1569-1574. doi:10.1002/etc.5620140916. ECOREF#:15040</t>
        </is>
      </c>
    </row>
    <row r="4317">
      <c r="A4317" t="n">
        <v>2.855312E7</v>
      </c>
      <c r="B4317" t="inlineStr">
        <is>
          <t>1,2-Benzenedicarboxylic acid, 1,2-Diisononyl ester</t>
        </is>
      </c>
      <c r="C4317"/>
      <c r="D4317" t="inlineStr">
        <is>
          <t>Measured</t>
        </is>
      </c>
      <c r="E4317" t="inlineStr">
        <is>
          <t>United States Environmental Protection Agency</t>
        </is>
      </c>
      <c r="F4317" t="inlineStr">
        <is>
          <t>&gt;=</t>
        </is>
      </c>
      <c r="G4317" t="n">
        <v>95.0</v>
      </c>
      <c r="H4317"/>
      <c r="I4317"/>
      <c r="J4317"/>
      <c r="K4317"/>
      <c r="L4317" t="inlineStr">
        <is>
          <t>Pimephales promelas</t>
        </is>
      </c>
      <c r="M4317" t="inlineStr">
        <is>
          <t>Fathead Minnow</t>
        </is>
      </c>
      <c r="N4317" t="inlineStr">
        <is>
          <t>Juvenile</t>
        </is>
      </c>
      <c r="O4317"/>
      <c r="P4317"/>
      <c r="Q4317"/>
      <c r="R4317"/>
      <c r="S4317"/>
      <c r="T4317"/>
      <c r="U4317"/>
      <c r="V4317" t="inlineStr">
        <is>
          <t>Static</t>
        </is>
      </c>
      <c r="W4317" t="inlineStr">
        <is>
          <t>Fresh water</t>
        </is>
      </c>
      <c r="X4317" t="inlineStr">
        <is>
          <t>Lab</t>
        </is>
      </c>
      <c r="Y4317" t="inlineStr">
        <is>
          <t>1-6</t>
        </is>
      </c>
      <c r="Z4317" t="inlineStr">
        <is>
          <t>Active ingredient</t>
        </is>
      </c>
      <c r="AA4317" t="inlineStr">
        <is>
          <t>&gt;</t>
        </is>
      </c>
      <c r="AB4317" t="n">
        <v>0.1</v>
      </c>
      <c r="AC4317"/>
      <c r="AD4317"/>
      <c r="AE4317"/>
      <c r="AF4317"/>
      <c r="AG4317" t="inlineStr">
        <is>
          <t>AI mg/L</t>
        </is>
      </c>
      <c r="AH4317"/>
      <c r="AI4317"/>
      <c r="AJ4317"/>
      <c r="AK4317"/>
      <c r="AL4317"/>
      <c r="AM4317"/>
      <c r="AN4317"/>
      <c r="AO4317"/>
      <c r="AP4317"/>
      <c r="AQ4317"/>
      <c r="AR4317"/>
      <c r="AS4317"/>
      <c r="AT4317"/>
      <c r="AU4317"/>
      <c r="AV4317"/>
      <c r="AW4317"/>
      <c r="AX4317" t="inlineStr">
        <is>
          <t>Mortality</t>
        </is>
      </c>
      <c r="AY4317" t="inlineStr">
        <is>
          <t>Mortality</t>
        </is>
      </c>
      <c r="AZ4317" t="inlineStr">
        <is>
          <t>LC50</t>
        </is>
      </c>
      <c r="BA4317"/>
      <c r="BB4317" t="n">
        <v>4.0</v>
      </c>
      <c r="BC4317"/>
      <c r="BD4317"/>
      <c r="BE4317"/>
      <c r="BF4317"/>
      <c r="BG4317" t="inlineStr">
        <is>
          <t>Day(s)</t>
        </is>
      </c>
      <c r="BH4317" t="inlineStr">
        <is>
          <t>Liquid</t>
        </is>
      </c>
      <c r="BI4317" t="inlineStr">
        <is>
          <t>DTXSID4022521</t>
        </is>
      </c>
      <c r="BJ4317" t="inlineStr">
        <is>
          <t>10.1002/etc.5620140916</t>
        </is>
      </c>
      <c r="BK4317"/>
      <c r="BL4317" t="inlineStr">
        <is>
          <t>Acute</t>
        </is>
      </c>
      <c r="BM4317"/>
      <c r="BN4317"/>
      <c r="BO4317"/>
      <c r="BP4317"/>
      <c r="BQ4317"/>
      <c r="BR4317"/>
      <c r="BS4317"/>
      <c r="BT4317" t="inlineStr">
        <is>
          <t>--</t>
        </is>
      </c>
      <c r="BU4317"/>
      <c r="BV4317"/>
      <c r="BW4317"/>
      <c r="BX4317"/>
      <c r="BY4317"/>
      <c r="BZ4317"/>
      <c r="CA4317"/>
      <c r="CB4317"/>
      <c r="CC4317"/>
      <c r="CD4317"/>
      <c r="CE4317"/>
      <c r="CF4317"/>
      <c r="CG4317"/>
      <c r="CH4317"/>
      <c r="CI4317"/>
      <c r="CJ4317" t="inlineStr">
        <is>
          <t xml:space="preserve">SOURCE/NR//TMETH/METHODS FOR ACUTE TOXICITY TESTS WITH FISH, MACROINVERTEBRATES, AND AMPHIBIANS. EPA-660/3-75-009, 1975//MEDIA/NR//   </t>
        </is>
      </c>
      <c r="CK4317" t="inlineStr">
        <is>
          <t>Adams,W.J., G.R. Biddinger, K.A. Robillard, and J.W. Gorsuch</t>
        </is>
      </c>
      <c r="CL4317" t="n">
        <v>15040.0</v>
      </c>
      <c r="CM4317" t="inlineStr">
        <is>
          <t>A Summary of the Acute Toxicity of 14 Phthalate Esters to Representative Aquatic Organisms</t>
        </is>
      </c>
      <c r="CN4317" t="inlineStr">
        <is>
          <t>Environ. Toxicol. Chem.14(9): 1569-1574</t>
        </is>
      </c>
      <c r="CO4317" t="n">
        <v>1995.0</v>
      </c>
      <c r="CP4317" t="inlineStr">
        <is>
          <t>Adams,W.J., G.R. Biddinger, K.A. Robillard, and J.W. Gorsuch (1995). A Summary of the Acute Toxicity of 14 Phthalate Esters to Representative Aquatic Organisms. Environ. Toxicol. Chem., 14, (9), 1569-1574. doi:10.1002/etc.5620140916. ECOREF#:15040</t>
        </is>
      </c>
    </row>
    <row r="4318">
      <c r="A4318" t="n">
        <v>2.855312E7</v>
      </c>
      <c r="B4318" t="inlineStr">
        <is>
          <t>1,2-Benzenedicarboxylic acid, 1,2-Diisononyl ester</t>
        </is>
      </c>
      <c r="C4318"/>
      <c r="D4318" t="inlineStr">
        <is>
          <t>Measured</t>
        </is>
      </c>
      <c r="E4318" t="inlineStr">
        <is>
          <t>Other Method</t>
        </is>
      </c>
      <c r="F4318"/>
      <c r="G4318"/>
      <c r="H4318"/>
      <c r="I4318"/>
      <c r="J4318"/>
      <c r="K4318"/>
      <c r="L4318" t="inlineStr">
        <is>
          <t>Pimephales promelas</t>
        </is>
      </c>
      <c r="M4318" t="inlineStr">
        <is>
          <t>Fathead Minnow</t>
        </is>
      </c>
      <c r="N4318"/>
      <c r="O4318"/>
      <c r="P4318"/>
      <c r="Q4318"/>
      <c r="R4318"/>
      <c r="S4318"/>
      <c r="T4318"/>
      <c r="U4318"/>
      <c r="V4318" t="inlineStr">
        <is>
          <t>Static</t>
        </is>
      </c>
      <c r="W4318" t="inlineStr">
        <is>
          <t>Fresh water</t>
        </is>
      </c>
      <c r="X4318" t="inlineStr">
        <is>
          <t>Lab</t>
        </is>
      </c>
      <c r="Y4318" t="n">
        <v>2.0</v>
      </c>
      <c r="Z4318" t="inlineStr">
        <is>
          <t>Active ingredient</t>
        </is>
      </c>
      <c r="AA4318" t="inlineStr">
        <is>
          <t>&gt;</t>
        </is>
      </c>
      <c r="AB4318" t="n">
        <v>0.14</v>
      </c>
      <c r="AC4318"/>
      <c r="AD4318"/>
      <c r="AE4318"/>
      <c r="AF4318"/>
      <c r="AG4318" t="inlineStr">
        <is>
          <t>AI mg/L</t>
        </is>
      </c>
      <c r="AH4318"/>
      <c r="AI4318"/>
      <c r="AJ4318"/>
      <c r="AK4318"/>
      <c r="AL4318"/>
      <c r="AM4318"/>
      <c r="AN4318"/>
      <c r="AO4318"/>
      <c r="AP4318"/>
      <c r="AQ4318"/>
      <c r="AR4318"/>
      <c r="AS4318"/>
      <c r="AT4318"/>
      <c r="AU4318"/>
      <c r="AV4318"/>
      <c r="AW4318"/>
      <c r="AX4318" t="inlineStr">
        <is>
          <t>Mortality</t>
        </is>
      </c>
      <c r="AY4318" t="inlineStr">
        <is>
          <t>Mortality</t>
        </is>
      </c>
      <c r="AZ4318" t="inlineStr">
        <is>
          <t>LC50</t>
        </is>
      </c>
      <c r="BA4318"/>
      <c r="BB4318" t="n">
        <v>4.0</v>
      </c>
      <c r="BC4318"/>
      <c r="BD4318"/>
      <c r="BE4318"/>
      <c r="BF4318"/>
      <c r="BG4318" t="inlineStr">
        <is>
          <t>Day(s)</t>
        </is>
      </c>
      <c r="BH4318" t="inlineStr">
        <is>
          <t>Liquid</t>
        </is>
      </c>
      <c r="BI4318" t="inlineStr">
        <is>
          <t>DTXSID4022521</t>
        </is>
      </c>
      <c r="BJ4318"/>
      <c r="BK4318"/>
      <c r="BL4318" t="inlineStr">
        <is>
          <t>Acute</t>
        </is>
      </c>
      <c r="BM4318"/>
      <c r="BN4318"/>
      <c r="BO4318"/>
      <c r="BP4318"/>
      <c r="BQ4318"/>
      <c r="BR4318"/>
      <c r="BS4318"/>
      <c r="BT4318" t="inlineStr">
        <is>
          <t>--</t>
        </is>
      </c>
      <c r="BU4318"/>
      <c r="BV4318"/>
      <c r="BW4318"/>
      <c r="BX4318"/>
      <c r="BY4318"/>
      <c r="BZ4318"/>
      <c r="CA4318"/>
      <c r="CB4318"/>
      <c r="CC4318"/>
      <c r="CD4318"/>
      <c r="CE4318"/>
      <c r="CF4318"/>
      <c r="CG4318"/>
      <c r="CH4318"/>
      <c r="CI4318" t="inlineStr">
        <is>
          <t xml:space="preserve">CONC1/ONLY CONC TESTED// </t>
        </is>
      </c>
      <c r="CJ4318" t="inlineStr">
        <is>
          <t xml:space="preserve">SOURCE/OBTAINED FROM CULTURES MAINTAINED AT EG AND G, BIONOMICS, WAREHAM, MASSACHUSETTS//TMETH/EG AND G, BIONOMICS PROTOCOL FOR FRESHWATER STATIC ACUTE TOXICITY TESTS WITH FISH 1982 AND AMENDMENT EGG/CMA-003//MEDIA/SOFT WATER RECONSTITUTED FROM DEIONIZED WATER ACCORDING TO RECOMMENDED PROCEDURES//  CONC1/ONLY CONC TESTED// </t>
        </is>
      </c>
      <c r="CK4318" t="inlineStr">
        <is>
          <t>E.G. and G. Bionomics</t>
        </is>
      </c>
      <c r="CL4318" t="n">
        <v>180336.0</v>
      </c>
      <c r="CM4318" t="inlineStr">
        <is>
          <t>Acute Toxicity of Fourteen Phthalate Esters to Fathead Minnows</t>
        </is>
      </c>
      <c r="CN4318" t="inlineStr">
        <is>
          <t>Final Report BW-83-3-1374, EPA/OTS 40-8326129:42 p.</t>
        </is>
      </c>
      <c r="CO4318" t="n">
        <v>1983.0</v>
      </c>
      <c r="CP4318" t="inlineStr">
        <is>
          <t>E.G. and G. Bionomics (1983). Acute Toxicity of Fourteen Phthalate Esters to Fathead Minnows. Final Report BW-83-3-1374, EPA/OTS 40-8326129, 42 p. ECOREF#:180336</t>
        </is>
      </c>
    </row>
    <row r="4319">
      <c r="A4319" t="n">
        <v>2.8680457E7</v>
      </c>
      <c r="B4319" t="inlineStr">
        <is>
          <t>Heptachloronorbornene</t>
        </is>
      </c>
      <c r="C4319"/>
      <c r="D4319" t="inlineStr">
        <is>
          <t>Measured</t>
        </is>
      </c>
      <c r="E4319" t="inlineStr">
        <is>
          <t>Not coded</t>
        </is>
      </c>
      <c r="F4319"/>
      <c r="G4319"/>
      <c r="H4319"/>
      <c r="I4319"/>
      <c r="J4319"/>
      <c r="K4319"/>
      <c r="L4319" t="inlineStr">
        <is>
          <t>Pimephales promelas</t>
        </is>
      </c>
      <c r="M4319" t="inlineStr">
        <is>
          <t>Fathead Minnow</t>
        </is>
      </c>
      <c r="N4319" t="inlineStr">
        <is>
          <t>Larva</t>
        </is>
      </c>
      <c r="O4319"/>
      <c r="P4319" t="n">
        <v>1.0</v>
      </c>
      <c r="Q4319"/>
      <c r="R4319"/>
      <c r="S4319"/>
      <c r="T4319"/>
      <c r="U4319" t="inlineStr">
        <is>
          <t>Day(s)</t>
        </is>
      </c>
      <c r="V4319" t="inlineStr">
        <is>
          <t>Flow-through</t>
        </is>
      </c>
      <c r="W4319" t="inlineStr">
        <is>
          <t>Fresh water</t>
        </is>
      </c>
      <c r="X4319" t="inlineStr">
        <is>
          <t>Lab</t>
        </is>
      </c>
      <c r="Y4319"/>
      <c r="Z4319" t="inlineStr">
        <is>
          <t>Active ingredient</t>
        </is>
      </c>
      <c r="AA4319"/>
      <c r="AB4319" t="n">
        <v>0.0856</v>
      </c>
      <c r="AC4319"/>
      <c r="AD4319"/>
      <c r="AE4319"/>
      <c r="AF4319"/>
      <c r="AG4319" t="inlineStr">
        <is>
          <t>AI mg/L</t>
        </is>
      </c>
      <c r="AH4319"/>
      <c r="AI4319"/>
      <c r="AJ4319"/>
      <c r="AK4319"/>
      <c r="AL4319"/>
      <c r="AM4319"/>
      <c r="AN4319"/>
      <c r="AO4319"/>
      <c r="AP4319"/>
      <c r="AQ4319"/>
      <c r="AR4319"/>
      <c r="AS4319"/>
      <c r="AT4319"/>
      <c r="AU4319"/>
      <c r="AV4319"/>
      <c r="AW4319"/>
      <c r="AX4319" t="inlineStr">
        <is>
          <t>Mortality</t>
        </is>
      </c>
      <c r="AY4319" t="inlineStr">
        <is>
          <t>Mortality</t>
        </is>
      </c>
      <c r="AZ4319" t="inlineStr">
        <is>
          <t>LC50</t>
        </is>
      </c>
      <c r="BA4319"/>
      <c r="BB4319" t="n">
        <v>4.0</v>
      </c>
      <c r="BC4319"/>
      <c r="BD4319"/>
      <c r="BE4319"/>
      <c r="BF4319"/>
      <c r="BG4319" t="inlineStr">
        <is>
          <t>Day(s)</t>
        </is>
      </c>
      <c r="BH4319"/>
      <c r="BI4319" t="inlineStr">
        <is>
          <t>DTXSID40951345</t>
        </is>
      </c>
      <c r="BJ4319" t="inlineStr">
        <is>
          <t>10.1007/BF01685472</t>
        </is>
      </c>
      <c r="BK4319"/>
      <c r="BL4319"/>
      <c r="BM4319"/>
      <c r="BN4319"/>
      <c r="BO4319"/>
      <c r="BP4319"/>
      <c r="BQ4319"/>
      <c r="BR4319"/>
      <c r="BS4319"/>
      <c r="BT4319" t="inlineStr">
        <is>
          <t>--</t>
        </is>
      </c>
      <c r="BU4319"/>
      <c r="BV4319"/>
      <c r="BW4319"/>
      <c r="BX4319"/>
      <c r="BY4319"/>
      <c r="BZ4319"/>
      <c r="CA4319"/>
      <c r="CB4319"/>
      <c r="CC4319"/>
      <c r="CD4319"/>
      <c r="CE4319"/>
      <c r="CF4319"/>
      <c r="CG4319"/>
      <c r="CH4319"/>
      <c r="CI4319"/>
      <c r="CJ4319"/>
      <c r="CK4319" t="inlineStr">
        <is>
          <t>Spehar,R.L., G.D. Veith, D.L. DeFoe, and B.V. Bergstedt</t>
        </is>
      </c>
      <c r="CL4319" t="n">
        <v>2097.0</v>
      </c>
      <c r="CM4319" t="inlineStr">
        <is>
          <t>Toxicity and Bioaccumulation of Hexachlorocyclopentadiene, Hexachloronorbornadiene and Heptachloronorbornene in Larval and Early Juvenile Fathead Minnows, Pimephales promelas</t>
        </is>
      </c>
      <c r="CN4319" t="inlineStr">
        <is>
          <t>Bull. Environ. Contam. Toxicol.21(4/5): 576-583</t>
        </is>
      </c>
      <c r="CO4319" t="n">
        <v>1979.0</v>
      </c>
      <c r="CP4319" t="inlineStr">
        <is>
          <t>Spehar,R.L., G.D. Veith, D.L. DeFoe, and B.V. Bergstedt (1979). Toxicity and Bioaccumulation of Hexachlorocyclopentadiene, Hexachloronorbornadiene and Heptachloronorbornene in Larval and Early Juvenile Fathead Minnows, Pimephales promelas. Bull. Environ. Contam. Toxicol., 21, (4/5), 576-583. doi:10.1007/BF01685472. ECOREF#:2097</t>
        </is>
      </c>
    </row>
    <row r="4320">
      <c r="A4320" t="n">
        <v>2.87777E7</v>
      </c>
      <c r="B4320" t="inlineStr">
        <is>
          <t>(1,1-Dimethylethyl)phenol 1,1',1''-phosphate</t>
        </is>
      </c>
      <c r="C4320"/>
      <c r="D4320" t="inlineStr">
        <is>
          <t>Unmeasured</t>
        </is>
      </c>
      <c r="E4320" t="inlineStr">
        <is>
          <t>United States Environmental Protection Agency</t>
        </is>
      </c>
      <c r="F4320"/>
      <c r="G4320"/>
      <c r="H4320"/>
      <c r="I4320"/>
      <c r="J4320"/>
      <c r="K4320"/>
      <c r="L4320" t="inlineStr">
        <is>
          <t>Pimephales promelas</t>
        </is>
      </c>
      <c r="M4320" t="inlineStr">
        <is>
          <t>Fathead Minnow</t>
        </is>
      </c>
      <c r="N4320"/>
      <c r="O4320"/>
      <c r="P4320" t="n">
        <v>5.5</v>
      </c>
      <c r="Q4320"/>
      <c r="R4320"/>
      <c r="S4320"/>
      <c r="T4320"/>
      <c r="U4320" t="inlineStr">
        <is>
          <t>Month(s)</t>
        </is>
      </c>
      <c r="V4320" t="inlineStr">
        <is>
          <t>Static</t>
        </is>
      </c>
      <c r="W4320" t="inlineStr">
        <is>
          <t>Fresh water</t>
        </is>
      </c>
      <c r="X4320" t="inlineStr">
        <is>
          <t>Lab</t>
        </is>
      </c>
      <c r="Y4320" t="n">
        <v>7.0</v>
      </c>
      <c r="Z4320" t="inlineStr">
        <is>
          <t>Formulation</t>
        </is>
      </c>
      <c r="AA4320"/>
      <c r="AB4320" t="n">
        <v>42.3</v>
      </c>
      <c r="AC4320"/>
      <c r="AD4320" t="n">
        <v>32.6</v>
      </c>
      <c r="AE4320"/>
      <c r="AF4320" t="n">
        <v>54.9</v>
      </c>
      <c r="AG4320" t="inlineStr">
        <is>
          <t>AI mg/L</t>
        </is>
      </c>
      <c r="AH4320"/>
      <c r="AI4320"/>
      <c r="AJ4320"/>
      <c r="AK4320"/>
      <c r="AL4320"/>
      <c r="AM4320"/>
      <c r="AN4320"/>
      <c r="AO4320"/>
      <c r="AP4320"/>
      <c r="AQ4320"/>
      <c r="AR4320"/>
      <c r="AS4320"/>
      <c r="AT4320"/>
      <c r="AU4320"/>
      <c r="AV4320"/>
      <c r="AW4320"/>
      <c r="AX4320" t="inlineStr">
        <is>
          <t>Mortality</t>
        </is>
      </c>
      <c r="AY4320" t="inlineStr">
        <is>
          <t>Mortality</t>
        </is>
      </c>
      <c r="AZ4320" t="inlineStr">
        <is>
          <t>LC50</t>
        </is>
      </c>
      <c r="BA4320"/>
      <c r="BB4320" t="n">
        <v>4.0</v>
      </c>
      <c r="BC4320"/>
      <c r="BD4320"/>
      <c r="BE4320"/>
      <c r="BF4320"/>
      <c r="BG4320" t="inlineStr">
        <is>
          <t>Day(s)</t>
        </is>
      </c>
      <c r="BH4320"/>
      <c r="BI4320" t="inlineStr">
        <is>
          <t>DTXSID00951422</t>
        </is>
      </c>
      <c r="BJ4320"/>
      <c r="BK4320"/>
      <c r="BL4320" t="inlineStr">
        <is>
          <t>Acute</t>
        </is>
      </c>
      <c r="BM4320"/>
      <c r="BN4320"/>
      <c r="BO4320"/>
      <c r="BP4320"/>
      <c r="BQ4320"/>
      <c r="BR4320"/>
      <c r="BS4320"/>
      <c r="BT4320" t="inlineStr">
        <is>
          <t>--</t>
        </is>
      </c>
      <c r="BU4320"/>
      <c r="BV4320"/>
      <c r="BW4320"/>
      <c r="BX4320"/>
      <c r="BY4320"/>
      <c r="BZ4320"/>
      <c r="CA4320"/>
      <c r="CB4320"/>
      <c r="CC4320"/>
      <c r="CD4320"/>
      <c r="CE4320"/>
      <c r="CF4320"/>
      <c r="CG4320"/>
      <c r="CH4320"/>
      <c r="CI4320"/>
      <c r="CJ4320" t="inlineStr">
        <is>
          <t xml:space="preserve">SOURCE/UNION CARBIDE ENVIRONMENTAL SERVICES LAB, PARENTAL STOCK OBTAINED FROM NATIONAL WATER QUALITY LABORATORY, DULUTH, MINNESOTA//CONTR/C,V,P//TMETH/US EPA-660/3-75-009, 1975//MEDIA/RECONSTITUTED WELL WATER//   </t>
        </is>
      </c>
      <c r="CK4320" t="inlineStr">
        <is>
          <t>EPA/OTS</t>
        </is>
      </c>
      <c r="CL4320" t="n">
        <v>179719.0</v>
      </c>
      <c r="CM4320" t="inlineStr">
        <is>
          <t>Technical and Toxicological Information on Various Materials from the FMC Corp</t>
        </is>
      </c>
      <c r="CN4320" t="inlineStr">
        <is>
          <t>EPA/OTS 40-7942486:370 p.</t>
        </is>
      </c>
      <c r="CO4320" t="n">
        <v>2000.0</v>
      </c>
      <c r="CP4320" t="inlineStr">
        <is>
          <t>EPA/OTS (2000). Technical and Toxicological Information on Various Materials from the FMC Corp. EPA/OTS 40-7942486, 370 p. ECOREF#:179719</t>
        </is>
      </c>
    </row>
    <row r="4321">
      <c r="A4321" t="n">
        <v>2.9081569E7</v>
      </c>
      <c r="B4321" t="inlineStr">
        <is>
          <t>1,1,2,2,3,3,4,4,5,5,6,6,7,7,8,8,8-Heptadecafluoro-1-octanesulfonic acid ammonium salt</t>
        </is>
      </c>
      <c r="C4321"/>
      <c r="D4321" t="inlineStr">
        <is>
          <t>Unmeasured</t>
        </is>
      </c>
      <c r="E4321" t="inlineStr">
        <is>
          <t>Not reported</t>
        </is>
      </c>
      <c r="F4321"/>
      <c r="G4321" t="n">
        <v>25.0</v>
      </c>
      <c r="H4321"/>
      <c r="I4321"/>
      <c r="J4321"/>
      <c r="K4321"/>
      <c r="L4321" t="inlineStr">
        <is>
          <t>Pimephales promelas</t>
        </is>
      </c>
      <c r="M4321" t="inlineStr">
        <is>
          <t>Fathead Minnow</t>
        </is>
      </c>
      <c r="N4321"/>
      <c r="O4321"/>
      <c r="P4321"/>
      <c r="Q4321"/>
      <c r="R4321"/>
      <c r="S4321"/>
      <c r="T4321"/>
      <c r="U4321"/>
      <c r="V4321" t="inlineStr">
        <is>
          <t>Static</t>
        </is>
      </c>
      <c r="W4321" t="inlineStr">
        <is>
          <t>Fresh water</t>
        </is>
      </c>
      <c r="X4321" t="inlineStr">
        <is>
          <t>Lab</t>
        </is>
      </c>
      <c r="Y4321" t="n">
        <v>6.0</v>
      </c>
      <c r="Z4321" t="inlineStr">
        <is>
          <t>Formulation</t>
        </is>
      </c>
      <c r="AA4321"/>
      <c r="AB4321" t="n">
        <v>100.0</v>
      </c>
      <c r="AC4321"/>
      <c r="AD4321"/>
      <c r="AE4321"/>
      <c r="AF4321"/>
      <c r="AG4321" t="inlineStr">
        <is>
          <t>AI mg/L</t>
        </is>
      </c>
      <c r="AH4321"/>
      <c r="AI4321"/>
      <c r="AJ4321"/>
      <c r="AK4321"/>
      <c r="AL4321"/>
      <c r="AM4321"/>
      <c r="AN4321"/>
      <c r="AO4321"/>
      <c r="AP4321"/>
      <c r="AQ4321"/>
      <c r="AR4321"/>
      <c r="AS4321"/>
      <c r="AT4321"/>
      <c r="AU4321"/>
      <c r="AV4321"/>
      <c r="AW4321"/>
      <c r="AX4321" t="inlineStr">
        <is>
          <t>Mortality</t>
        </is>
      </c>
      <c r="AY4321" t="inlineStr">
        <is>
          <t>Mortality</t>
        </is>
      </c>
      <c r="AZ4321" t="inlineStr">
        <is>
          <t>LC50</t>
        </is>
      </c>
      <c r="BA4321"/>
      <c r="BB4321" t="n">
        <v>4.0</v>
      </c>
      <c r="BC4321"/>
      <c r="BD4321"/>
      <c r="BE4321"/>
      <c r="BF4321"/>
      <c r="BG4321" t="inlineStr">
        <is>
          <t>Day(s)</t>
        </is>
      </c>
      <c r="BH4321"/>
      <c r="BI4321" t="inlineStr">
        <is>
          <t>DTXSID9067435</t>
        </is>
      </c>
      <c r="BJ4321"/>
      <c r="BK4321"/>
      <c r="BL4321" t="inlineStr">
        <is>
          <t>Acute</t>
        </is>
      </c>
      <c r="BM4321"/>
      <c r="BN4321"/>
      <c r="BO4321"/>
      <c r="BP4321"/>
      <c r="BQ4321"/>
      <c r="BR4321"/>
      <c r="BS4321"/>
      <c r="BT4321" t="inlineStr">
        <is>
          <t>--</t>
        </is>
      </c>
      <c r="BU4321"/>
      <c r="BV4321"/>
      <c r="BW4321"/>
      <c r="BX4321"/>
      <c r="BY4321"/>
      <c r="BZ4321"/>
      <c r="CA4321"/>
      <c r="CB4321"/>
      <c r="CC4321"/>
      <c r="CD4321"/>
      <c r="CE4321"/>
      <c r="CF4321"/>
      <c r="CG4321"/>
      <c r="CH4321"/>
      <c r="CI4321" t="inlineStr">
        <is>
          <t xml:space="preserve">PH/125 MG/L EXPOSURE//DO/125 MG/L EXPOSURE// </t>
        </is>
      </c>
      <c r="CJ4321" t="inlineStr">
        <is>
          <t xml:space="preserve">MEDIA/CARBON FILTERED CITY OF ST. PAUL, MN WATER//  PH/125 MG/L EXPOSURE//DO/125 MG/L EXPOSURE// </t>
        </is>
      </c>
      <c r="CK4321" t="inlineStr">
        <is>
          <t>3M Co.</t>
        </is>
      </c>
      <c r="CL4321" t="n">
        <v>181682.0</v>
      </c>
      <c r="CM4321" t="inlineStr">
        <is>
          <t>Information on Perfluorooctane Sulfonates: Post-1975 Studies Pertaining to Environmental Effects, Fate &amp; Transport, and Health Effects, W/Attchmnts &amp; Cvr Ltr Dtd 050400</t>
        </is>
      </c>
      <c r="CN4321" t="inlineStr">
        <is>
          <t>EPA/OTS:4651 p.</t>
        </is>
      </c>
      <c r="CO4321" t="n">
        <v>2000.0</v>
      </c>
      <c r="CP4321" t="inlineStr">
        <is>
          <t>3M Co. (2000). Information on Perfluorooctane Sulfonates: Post-1975 Studies Pertaining to Environmental Effects, Fate &amp; Transport, and Health Effects, W/Attchmnts &amp; Cvr Ltr Dtd 050400. EPA/OTS, 4651 p. ECOREF#:181682</t>
        </is>
      </c>
    </row>
    <row r="4322">
      <c r="A4322" t="n">
        <v>2.9081569E7</v>
      </c>
      <c r="B4322" t="inlineStr">
        <is>
          <t>1,1,2,2,3,3,4,4,5,5,6,6,7,7,8,8,8-Heptadecafluoro-1-octanesulfonic acid ammonium salt</t>
        </is>
      </c>
      <c r="C4322"/>
      <c r="D4322" t="inlineStr">
        <is>
          <t>Unmeasured</t>
        </is>
      </c>
      <c r="E4322" t="inlineStr">
        <is>
          <t>Not reported</t>
        </is>
      </c>
      <c r="F4322"/>
      <c r="G4322" t="n">
        <v>25.0</v>
      </c>
      <c r="H4322"/>
      <c r="I4322"/>
      <c r="J4322"/>
      <c r="K4322"/>
      <c r="L4322" t="inlineStr">
        <is>
          <t>Pimephales promelas</t>
        </is>
      </c>
      <c r="M4322" t="inlineStr">
        <is>
          <t>Fathead Minnow</t>
        </is>
      </c>
      <c r="N4322"/>
      <c r="O4322"/>
      <c r="P4322"/>
      <c r="Q4322"/>
      <c r="R4322"/>
      <c r="S4322"/>
      <c r="T4322"/>
      <c r="U4322"/>
      <c r="V4322" t="inlineStr">
        <is>
          <t>Static</t>
        </is>
      </c>
      <c r="W4322" t="inlineStr">
        <is>
          <t>Fresh water</t>
        </is>
      </c>
      <c r="X4322" t="inlineStr">
        <is>
          <t>Lab</t>
        </is>
      </c>
      <c r="Y4322" t="n">
        <v>6.0</v>
      </c>
      <c r="Z4322" t="inlineStr">
        <is>
          <t>Formulation</t>
        </is>
      </c>
      <c r="AA4322"/>
      <c r="AB4322" t="n">
        <v>85.0</v>
      </c>
      <c r="AC4322"/>
      <c r="AD4322"/>
      <c r="AE4322"/>
      <c r="AF4322"/>
      <c r="AG4322" t="inlineStr">
        <is>
          <t>AI mg/L</t>
        </is>
      </c>
      <c r="AH4322"/>
      <c r="AI4322"/>
      <c r="AJ4322"/>
      <c r="AK4322"/>
      <c r="AL4322"/>
      <c r="AM4322"/>
      <c r="AN4322"/>
      <c r="AO4322"/>
      <c r="AP4322"/>
      <c r="AQ4322"/>
      <c r="AR4322"/>
      <c r="AS4322"/>
      <c r="AT4322"/>
      <c r="AU4322"/>
      <c r="AV4322"/>
      <c r="AW4322"/>
      <c r="AX4322" t="inlineStr">
        <is>
          <t>Mortality</t>
        </is>
      </c>
      <c r="AY4322" t="inlineStr">
        <is>
          <t>Mortality</t>
        </is>
      </c>
      <c r="AZ4322" t="inlineStr">
        <is>
          <t>LC50</t>
        </is>
      </c>
      <c r="BA4322"/>
      <c r="BB4322" t="n">
        <v>4.0</v>
      </c>
      <c r="BC4322"/>
      <c r="BD4322"/>
      <c r="BE4322"/>
      <c r="BF4322"/>
      <c r="BG4322" t="inlineStr">
        <is>
          <t>Day(s)</t>
        </is>
      </c>
      <c r="BH4322"/>
      <c r="BI4322" t="inlineStr">
        <is>
          <t>DTXSID9067435</t>
        </is>
      </c>
      <c r="BJ4322"/>
      <c r="BK4322"/>
      <c r="BL4322" t="inlineStr">
        <is>
          <t>Acute</t>
        </is>
      </c>
      <c r="BM4322"/>
      <c r="BN4322"/>
      <c r="BO4322"/>
      <c r="BP4322"/>
      <c r="BQ4322"/>
      <c r="BR4322"/>
      <c r="BS4322"/>
      <c r="BT4322" t="inlineStr">
        <is>
          <t>--</t>
        </is>
      </c>
      <c r="BU4322"/>
      <c r="BV4322"/>
      <c r="BW4322"/>
      <c r="BX4322"/>
      <c r="BY4322"/>
      <c r="BZ4322"/>
      <c r="CA4322"/>
      <c r="CB4322"/>
      <c r="CC4322"/>
      <c r="CD4322"/>
      <c r="CE4322"/>
      <c r="CF4322"/>
      <c r="CG4322"/>
      <c r="CH4322"/>
      <c r="CI4322" t="inlineStr">
        <is>
          <t xml:space="preserve">PH/100 MG/L EXPOSURE//DO/100 MG/L EXPOSURE// </t>
        </is>
      </c>
      <c r="CJ4322" t="inlineStr">
        <is>
          <t xml:space="preserve">MEDIA/CARBON FILTERED CITY OF ST. PAUL, MN WATER//  PH/100 MG/L EXPOSURE//DO/100 MG/L EXPOSURE// </t>
        </is>
      </c>
      <c r="CK4322" t="inlineStr">
        <is>
          <t>3M Co.</t>
        </is>
      </c>
      <c r="CL4322" t="n">
        <v>181682.0</v>
      </c>
      <c r="CM4322" t="inlineStr">
        <is>
          <t>Information on Perfluorooctane Sulfonates: Post-1975 Studies Pertaining to Environmental Effects, Fate &amp; Transport, and Health Effects, W/Attchmnts &amp; Cvr Ltr Dtd 050400</t>
        </is>
      </c>
      <c r="CN4322" t="inlineStr">
        <is>
          <t>EPA/OTS:4651 p.</t>
        </is>
      </c>
      <c r="CO4322" t="n">
        <v>2000.0</v>
      </c>
      <c r="CP4322" t="inlineStr">
        <is>
          <t>3M Co. (2000). Information on Perfluorooctane Sulfonates: Post-1975 Studies Pertaining to Environmental Effects, Fate &amp; Transport, and Health Effects, W/Attchmnts &amp; Cvr Ltr Dtd 050400. EPA/OTS, 4651 p. ECOREF#:181682</t>
        </is>
      </c>
    </row>
    <row r="4323">
      <c r="A4323" t="n">
        <v>2.9091052E7</v>
      </c>
      <c r="B4323" t="inlineStr">
        <is>
          <t>N1,N1-Diethyl-2,6-dinitro-4-(trifluoromethyl)-1,3-benzenediamine</t>
        </is>
      </c>
      <c r="C4323"/>
      <c r="D4323" t="inlineStr">
        <is>
          <t>Not reported</t>
        </is>
      </c>
      <c r="E4323" t="inlineStr">
        <is>
          <t>Not coded</t>
        </is>
      </c>
      <c r="F4323"/>
      <c r="G4323" t="n">
        <v>99.2</v>
      </c>
      <c r="H4323"/>
      <c r="I4323"/>
      <c r="J4323"/>
      <c r="K4323"/>
      <c r="L4323" t="inlineStr">
        <is>
          <t>Pimephales promelas</t>
        </is>
      </c>
      <c r="M4323" t="inlineStr">
        <is>
          <t>Fathead Minnow</t>
        </is>
      </c>
      <c r="N4323"/>
      <c r="O4323"/>
      <c r="P4323"/>
      <c r="Q4323"/>
      <c r="R4323"/>
      <c r="S4323"/>
      <c r="T4323"/>
      <c r="U4323"/>
      <c r="V4323" t="inlineStr">
        <is>
          <t>Flow-through</t>
        </is>
      </c>
      <c r="W4323" t="inlineStr">
        <is>
          <t>Fresh water</t>
        </is>
      </c>
      <c r="X4323" t="inlineStr">
        <is>
          <t>Lab</t>
        </is>
      </c>
      <c r="Y4323"/>
      <c r="Z4323" t="inlineStr">
        <is>
          <t>Active ingredient</t>
        </is>
      </c>
      <c r="AA4323"/>
      <c r="AB4323" t="n">
        <v>1.18</v>
      </c>
      <c r="AC4323"/>
      <c r="AD4323" t="n">
        <v>1.005</v>
      </c>
      <c r="AE4323"/>
      <c r="AF4323" t="n">
        <v>1.384</v>
      </c>
      <c r="AG4323" t="inlineStr">
        <is>
          <t>AI mg/L</t>
        </is>
      </c>
      <c r="AH4323"/>
      <c r="AI4323"/>
      <c r="AJ4323"/>
      <c r="AK4323"/>
      <c r="AL4323"/>
      <c r="AM4323"/>
      <c r="AN4323"/>
      <c r="AO4323"/>
      <c r="AP4323"/>
      <c r="AQ4323"/>
      <c r="AR4323"/>
      <c r="AS4323"/>
      <c r="AT4323"/>
      <c r="AU4323"/>
      <c r="AV4323"/>
      <c r="AW4323"/>
      <c r="AX4323" t="inlineStr">
        <is>
          <t>Mortality</t>
        </is>
      </c>
      <c r="AY4323" t="inlineStr">
        <is>
          <t>Mortality</t>
        </is>
      </c>
      <c r="AZ4323" t="inlineStr">
        <is>
          <t>LC50</t>
        </is>
      </c>
      <c r="BA4323"/>
      <c r="BB4323" t="n">
        <v>4.0</v>
      </c>
      <c r="BC4323"/>
      <c r="BD4323"/>
      <c r="BE4323"/>
      <c r="BF4323"/>
      <c r="BG4323" t="inlineStr">
        <is>
          <t>Day(s)</t>
        </is>
      </c>
      <c r="BH4323" t="inlineStr">
        <is>
          <t>Pure</t>
        </is>
      </c>
      <c r="BI4323" t="inlineStr">
        <is>
          <t>DTXSID9040265</t>
        </is>
      </c>
      <c r="BJ4323"/>
      <c r="BK4323"/>
      <c r="BL4323"/>
      <c r="BM4323"/>
      <c r="BN4323"/>
      <c r="BO4323"/>
      <c r="BP4323"/>
      <c r="BQ4323"/>
      <c r="BR4323"/>
      <c r="BS4323"/>
      <c r="BT4323" t="inlineStr">
        <is>
          <t>--</t>
        </is>
      </c>
      <c r="BU4323"/>
      <c r="BV4323"/>
      <c r="BW4323"/>
      <c r="BX4323"/>
      <c r="BY4323"/>
      <c r="BZ4323"/>
      <c r="CA4323"/>
      <c r="CB4323"/>
      <c r="CC4323"/>
      <c r="CD4323"/>
      <c r="CE4323"/>
      <c r="CF4323"/>
      <c r="CG4323"/>
      <c r="CH4323"/>
      <c r="CI4323"/>
      <c r="CJ4323"/>
      <c r="CK4323" t="inlineStr">
        <is>
          <t>Mayer,F.L.,Jr., and M.R. Ellersieck</t>
        </is>
      </c>
      <c r="CL4323" t="n">
        <v>6797.0</v>
      </c>
      <c r="CM4323" t="inlineStr">
        <is>
          <t>Manual of Acute Toxicity: Interpretation and Data Base for 410 Chemicals and 66 Species of Freshwater Animals</t>
        </is>
      </c>
      <c r="CN4323" t="inlineStr">
        <is>
          <t>USDI Fish and Wildlife Service, Publication No.160, Washington, DC:505 p.</t>
        </is>
      </c>
      <c r="CO4323" t="n">
        <v>1986.0</v>
      </c>
      <c r="CP4323" t="inlineStr">
        <is>
          <t>Mayer,F.L.,Jr., and M.R. Ellersieck (1986). Manual of Acute Toxicity: Interpretation and Data Base for 410 Chemicals and 66 Species of Freshwater Animals. USDI Fish and Wildlife Service, Publication No.160, Washington, DC, 505 p. ECOREF#:6797</t>
        </is>
      </c>
    </row>
    <row r="4324">
      <c r="A4324" t="n">
        <v>2.9091052E7</v>
      </c>
      <c r="B4324" t="inlineStr">
        <is>
          <t>N1,N1-Diethyl-2,6-dinitro-4-(trifluoromethyl)-1,3-benzenediamine</t>
        </is>
      </c>
      <c r="C4324"/>
      <c r="D4324" t="inlineStr">
        <is>
          <t>Not reported</t>
        </is>
      </c>
      <c r="E4324" t="inlineStr">
        <is>
          <t>Not coded</t>
        </is>
      </c>
      <c r="F4324"/>
      <c r="G4324" t="n">
        <v>99.2</v>
      </c>
      <c r="H4324"/>
      <c r="I4324"/>
      <c r="J4324"/>
      <c r="K4324"/>
      <c r="L4324" t="inlineStr">
        <is>
          <t>Pimephales promelas</t>
        </is>
      </c>
      <c r="M4324" t="inlineStr">
        <is>
          <t>Fathead Minnow</t>
        </is>
      </c>
      <c r="N4324"/>
      <c r="O4324"/>
      <c r="P4324"/>
      <c r="Q4324"/>
      <c r="R4324"/>
      <c r="S4324"/>
      <c r="T4324"/>
      <c r="U4324"/>
      <c r="V4324" t="inlineStr">
        <is>
          <t>Static</t>
        </is>
      </c>
      <c r="W4324" t="inlineStr">
        <is>
          <t>Fresh water</t>
        </is>
      </c>
      <c r="X4324" t="inlineStr">
        <is>
          <t>Lab</t>
        </is>
      </c>
      <c r="Y4324"/>
      <c r="Z4324" t="inlineStr">
        <is>
          <t>Active ingredient</t>
        </is>
      </c>
      <c r="AA4324"/>
      <c r="AB4324" t="n">
        <v>1.44</v>
      </c>
      <c r="AC4324"/>
      <c r="AD4324" t="n">
        <v>1.07</v>
      </c>
      <c r="AE4324"/>
      <c r="AF4324" t="n">
        <v>1.93</v>
      </c>
      <c r="AG4324" t="inlineStr">
        <is>
          <t>AI mg/L</t>
        </is>
      </c>
      <c r="AH4324"/>
      <c r="AI4324"/>
      <c r="AJ4324"/>
      <c r="AK4324"/>
      <c r="AL4324"/>
      <c r="AM4324"/>
      <c r="AN4324"/>
      <c r="AO4324"/>
      <c r="AP4324"/>
      <c r="AQ4324"/>
      <c r="AR4324"/>
      <c r="AS4324"/>
      <c r="AT4324"/>
      <c r="AU4324"/>
      <c r="AV4324"/>
      <c r="AW4324"/>
      <c r="AX4324" t="inlineStr">
        <is>
          <t>Mortality</t>
        </is>
      </c>
      <c r="AY4324" t="inlineStr">
        <is>
          <t>Mortality</t>
        </is>
      </c>
      <c r="AZ4324" t="inlineStr">
        <is>
          <t>LC50</t>
        </is>
      </c>
      <c r="BA4324"/>
      <c r="BB4324" t="n">
        <v>4.0</v>
      </c>
      <c r="BC4324"/>
      <c r="BD4324"/>
      <c r="BE4324"/>
      <c r="BF4324"/>
      <c r="BG4324" t="inlineStr">
        <is>
          <t>Day(s)</t>
        </is>
      </c>
      <c r="BH4324" t="inlineStr">
        <is>
          <t>Pure</t>
        </is>
      </c>
      <c r="BI4324" t="inlineStr">
        <is>
          <t>DTXSID9040265</t>
        </is>
      </c>
      <c r="BJ4324"/>
      <c r="BK4324"/>
      <c r="BL4324"/>
      <c r="BM4324"/>
      <c r="BN4324"/>
      <c r="BO4324"/>
      <c r="BP4324"/>
      <c r="BQ4324"/>
      <c r="BR4324"/>
      <c r="BS4324"/>
      <c r="BT4324" t="inlineStr">
        <is>
          <t>--</t>
        </is>
      </c>
      <c r="BU4324"/>
      <c r="BV4324"/>
      <c r="BW4324"/>
      <c r="BX4324"/>
      <c r="BY4324"/>
      <c r="BZ4324"/>
      <c r="CA4324"/>
      <c r="CB4324"/>
      <c r="CC4324"/>
      <c r="CD4324"/>
      <c r="CE4324"/>
      <c r="CF4324"/>
      <c r="CG4324"/>
      <c r="CH4324"/>
      <c r="CI4324"/>
      <c r="CJ4324"/>
      <c r="CK4324" t="inlineStr">
        <is>
          <t>Mayer,F.L.,Jr., and M.R. Ellersieck</t>
        </is>
      </c>
      <c r="CL4324" t="n">
        <v>6797.0</v>
      </c>
      <c r="CM4324" t="inlineStr">
        <is>
          <t>Manual of Acute Toxicity: Interpretation and Data Base for 410 Chemicals and 66 Species of Freshwater Animals</t>
        </is>
      </c>
      <c r="CN4324" t="inlineStr">
        <is>
          <t>USDI Fish and Wildlife Service, Publication No.160, Washington, DC:505 p.</t>
        </is>
      </c>
      <c r="CO4324" t="n">
        <v>1986.0</v>
      </c>
      <c r="CP4324" t="inlineStr">
        <is>
          <t>Mayer,F.L.,Jr., and M.R. Ellersieck (1986). Manual of Acute Toxicity: Interpretation and Data Base for 410 Chemicals and 66 Species of Freshwater Animals. USDI Fish and Wildlife Service, Publication No.160, Washington, DC, 505 p. ECOREF#:6797</t>
        </is>
      </c>
    </row>
    <row r="4325">
      <c r="A4325" t="n">
        <v>2.9232937E7</v>
      </c>
      <c r="B4325" t="inlineStr">
        <is>
          <t>O-[2-(Diethylamino)-6-methyl-4-pyrimidinyl]O,O-dimethyl ester, Phosphorothioic acid</t>
        </is>
      </c>
      <c r="C4325"/>
      <c r="D4325" t="inlineStr">
        <is>
          <t>Not coded</t>
        </is>
      </c>
      <c r="E4325" t="inlineStr">
        <is>
          <t>United States Environmental Protection Agency</t>
        </is>
      </c>
      <c r="F4325"/>
      <c r="G4325" t="n">
        <v>88.9</v>
      </c>
      <c r="H4325"/>
      <c r="I4325"/>
      <c r="J4325"/>
      <c r="K4325"/>
      <c r="L4325" t="inlineStr">
        <is>
          <t>Pimephales promelas</t>
        </is>
      </c>
      <c r="M4325" t="inlineStr">
        <is>
          <t>Fathead Minnow</t>
        </is>
      </c>
      <c r="N4325"/>
      <c r="O4325"/>
      <c r="P4325"/>
      <c r="Q4325"/>
      <c r="R4325"/>
      <c r="S4325"/>
      <c r="T4325"/>
      <c r="U4325"/>
      <c r="V4325" t="inlineStr">
        <is>
          <t>Flow-through</t>
        </is>
      </c>
      <c r="W4325" t="inlineStr">
        <is>
          <t>Fresh water</t>
        </is>
      </c>
      <c r="X4325" t="inlineStr">
        <is>
          <t>Lab</t>
        </is>
      </c>
      <c r="Y4325"/>
      <c r="Z4325" t="inlineStr">
        <is>
          <t>Active ingredient</t>
        </is>
      </c>
      <c r="AA4325"/>
      <c r="AB4325" t="n">
        <v>2.5</v>
      </c>
      <c r="AC4325"/>
      <c r="AD4325" t="n">
        <v>2.3</v>
      </c>
      <c r="AE4325"/>
      <c r="AF4325" t="n">
        <v>2.6</v>
      </c>
      <c r="AG4325" t="inlineStr">
        <is>
          <t>AI mg/L</t>
        </is>
      </c>
      <c r="AH4325"/>
      <c r="AI4325"/>
      <c r="AJ4325"/>
      <c r="AK4325"/>
      <c r="AL4325"/>
      <c r="AM4325"/>
      <c r="AN4325"/>
      <c r="AO4325"/>
      <c r="AP4325"/>
      <c r="AQ4325"/>
      <c r="AR4325"/>
      <c r="AS4325"/>
      <c r="AT4325"/>
      <c r="AU4325"/>
      <c r="AV4325"/>
      <c r="AW4325"/>
      <c r="AX4325" t="inlineStr">
        <is>
          <t>Mortality</t>
        </is>
      </c>
      <c r="AY4325" t="inlineStr">
        <is>
          <t>Mortality</t>
        </is>
      </c>
      <c r="AZ4325" t="inlineStr">
        <is>
          <t>LC50</t>
        </is>
      </c>
      <c r="BA4325"/>
      <c r="BB4325" t="n">
        <v>4.0</v>
      </c>
      <c r="BC4325"/>
      <c r="BD4325"/>
      <c r="BE4325"/>
      <c r="BF4325"/>
      <c r="BG4325" t="inlineStr">
        <is>
          <t>Day(s)</t>
        </is>
      </c>
      <c r="BH4325"/>
      <c r="BI4325" t="inlineStr">
        <is>
          <t>DTXSID0024266</t>
        </is>
      </c>
      <c r="BJ4325"/>
      <c r="BK4325"/>
      <c r="BL4325" t="inlineStr">
        <is>
          <t>Acute</t>
        </is>
      </c>
      <c r="BM4325"/>
      <c r="BN4325"/>
      <c r="BO4325"/>
      <c r="BP4325"/>
      <c r="BQ4325"/>
      <c r="BR4325"/>
      <c r="BS4325"/>
      <c r="BT4325" t="inlineStr">
        <is>
          <t>--</t>
        </is>
      </c>
      <c r="BU4325"/>
      <c r="BV4325"/>
      <c r="BW4325"/>
      <c r="BX4325"/>
      <c r="BY4325"/>
      <c r="BZ4325"/>
      <c r="CA4325"/>
      <c r="CB4325"/>
      <c r="CC4325"/>
      <c r="CD4325"/>
      <c r="CE4325"/>
      <c r="CF4325"/>
      <c r="CG4325"/>
      <c r="CH4325"/>
      <c r="CI4325"/>
      <c r="CJ4325" t="inlineStr">
        <is>
          <t xml:space="preserve">CONTR/STD METHODS USED//   </t>
        </is>
      </c>
      <c r="CK4325" t="inlineStr">
        <is>
          <t>U.S. Environmental Protection Agency</t>
        </is>
      </c>
      <c r="CL4325" t="n">
        <v>344.0</v>
      </c>
      <c r="CM4325" t="inlineStr">
        <is>
          <t>Pesticide Ecotoxicity Database (Formerly: Environmental Effects Database (EEDB))</t>
        </is>
      </c>
      <c r="CN4325" t="inlineStr">
        <is>
          <t>Environmental Fate and Effects Division, U.S.EPA, Washington, D.C.:</t>
        </is>
      </c>
      <c r="CO4325" t="n">
        <v>1992.0</v>
      </c>
      <c r="CP4325" t="inlineStr">
        <is>
          <t>U.S. Environmental Protection Agency (1992). Pesticide Ecotoxicity Database (Formerly: Environmental Effects Database (EEDB)). Environmental Fate and Effects Division, U.S.EPA, Washington, D.C., ECOREF#:344</t>
        </is>
      </c>
    </row>
    <row r="4326">
      <c r="A4326" t="n">
        <v>2.924551E7</v>
      </c>
      <c r="B4326" t="inlineStr">
        <is>
          <t>4,6-Dinitro-2,1-benzisoxazole</t>
        </is>
      </c>
      <c r="C4326"/>
      <c r="D4326" t="inlineStr">
        <is>
          <t>Unmeasured</t>
        </is>
      </c>
      <c r="E4326" t="inlineStr">
        <is>
          <t>United States Environmental Protection Agency</t>
        </is>
      </c>
      <c r="F4326"/>
      <c r="G4326"/>
      <c r="H4326"/>
      <c r="I4326"/>
      <c r="J4326"/>
      <c r="K4326"/>
      <c r="L4326" t="inlineStr">
        <is>
          <t>Pimephales promelas</t>
        </is>
      </c>
      <c r="M4326" t="inlineStr">
        <is>
          <t>Fathead Minnow</t>
        </is>
      </c>
      <c r="N4326"/>
      <c r="O4326"/>
      <c r="P4326"/>
      <c r="Q4326"/>
      <c r="R4326"/>
      <c r="S4326"/>
      <c r="T4326"/>
      <c r="U4326"/>
      <c r="V4326" t="inlineStr">
        <is>
          <t>Static</t>
        </is>
      </c>
      <c r="W4326" t="inlineStr">
        <is>
          <t>Fresh water</t>
        </is>
      </c>
      <c r="X4326" t="inlineStr">
        <is>
          <t>Lab</t>
        </is>
      </c>
      <c r="Y4326"/>
      <c r="Z4326" t="inlineStr">
        <is>
          <t>Formulation</t>
        </is>
      </c>
      <c r="AA4326"/>
      <c r="AB4326" t="n">
        <v>0.16</v>
      </c>
      <c r="AC4326"/>
      <c r="AD4326" t="n">
        <v>0.12</v>
      </c>
      <c r="AE4326"/>
      <c r="AF4326" t="n">
        <v>1.0</v>
      </c>
      <c r="AG4326" t="inlineStr">
        <is>
          <t>AI mg/L</t>
        </is>
      </c>
      <c r="AH4326"/>
      <c r="AI4326"/>
      <c r="AJ4326"/>
      <c r="AK4326"/>
      <c r="AL4326"/>
      <c r="AM4326"/>
      <c r="AN4326"/>
      <c r="AO4326"/>
      <c r="AP4326"/>
      <c r="AQ4326"/>
      <c r="AR4326"/>
      <c r="AS4326"/>
      <c r="AT4326"/>
      <c r="AU4326"/>
      <c r="AV4326"/>
      <c r="AW4326"/>
      <c r="AX4326" t="inlineStr">
        <is>
          <t>Mortality</t>
        </is>
      </c>
      <c r="AY4326" t="inlineStr">
        <is>
          <t>Mortality</t>
        </is>
      </c>
      <c r="AZ4326" t="inlineStr">
        <is>
          <t>LC50</t>
        </is>
      </c>
      <c r="BA4326"/>
      <c r="BB4326" t="n">
        <v>4.0</v>
      </c>
      <c r="BC4326"/>
      <c r="BD4326"/>
      <c r="BE4326"/>
      <c r="BF4326"/>
      <c r="BG4326" t="inlineStr">
        <is>
          <t>Day(s)</t>
        </is>
      </c>
      <c r="BH4326"/>
      <c r="BI4326" t="inlineStr">
        <is>
          <t>DTXSID70291584</t>
        </is>
      </c>
      <c r="BJ4326"/>
      <c r="BK4326"/>
      <c r="BL4326" t="inlineStr">
        <is>
          <t>Acute</t>
        </is>
      </c>
      <c r="BM4326"/>
      <c r="BN4326"/>
      <c r="BO4326"/>
      <c r="BP4326"/>
      <c r="BQ4326"/>
      <c r="BR4326"/>
      <c r="BS4326"/>
      <c r="BT4326" t="inlineStr">
        <is>
          <t>--</t>
        </is>
      </c>
      <c r="BU4326"/>
      <c r="BV4326"/>
      <c r="BW4326"/>
      <c r="BX4326"/>
      <c r="BY4326"/>
      <c r="BZ4326"/>
      <c r="CA4326"/>
      <c r="CB4326"/>
      <c r="CC4326"/>
      <c r="CD4326"/>
      <c r="CE4326"/>
      <c r="CF4326"/>
      <c r="CG4326"/>
      <c r="CH4326"/>
      <c r="CI4326"/>
      <c r="CJ4326"/>
      <c r="CK4326" t="inlineStr">
        <is>
          <t>Liu,D.H.W., R.J. Spanggord, H.C. Bailey, H.S. Javitz, and D.C.L. Jones</t>
        </is>
      </c>
      <c r="CL4326" t="n">
        <v>73461.0</v>
      </c>
      <c r="CM4326" t="inlineStr">
        <is>
          <t>Toxicity of TNT Wastewaters to Aquatic Organisms:  Final Report.  Volume I.  Acute Toxicity of LAP Wastewater and 2,4,6-Trinitrotoluene</t>
        </is>
      </c>
      <c r="CN4326" t="inlineStr">
        <is>
          <t>Contract No.DAMD17-75-C-5056, SRI Intl., Menlo Park, CA:82 p.</t>
        </is>
      </c>
      <c r="CO4326" t="n">
        <v>1983.0</v>
      </c>
      <c r="CP4326" t="inlineStr">
        <is>
          <t>Liu,D.H.W., R.J. Spanggord, H.C. Bailey, H.S. Javitz, and D.C.L. Jones (1983). Toxicity of TNT Wastewaters to Aquatic Organisms:  Final Report.  Volume I.  Acute Toxicity of LAP Wastewater and 2,4,6-Trinitrotoluene. Contract No.DAMD17-75-C-5056, SRI Intl., Menlo Park, CA, 82 p. ECOREF#:73461</t>
        </is>
      </c>
    </row>
    <row r="4327">
      <c r="A4327" t="n">
        <v>2.9385431E7</v>
      </c>
      <c r="B4327" t="inlineStr">
        <is>
          <t>6(or 7)-Methyl-1H-benzotriazole</t>
        </is>
      </c>
      <c r="C4327"/>
      <c r="D4327" t="inlineStr">
        <is>
          <t>Measured</t>
        </is>
      </c>
      <c r="E4327" t="inlineStr">
        <is>
          <t>Not coded</t>
        </is>
      </c>
      <c r="F4327"/>
      <c r="G4327"/>
      <c r="H4327"/>
      <c r="I4327"/>
      <c r="J4327"/>
      <c r="K4327"/>
      <c r="L4327" t="inlineStr">
        <is>
          <t>Pimephales promelas</t>
        </is>
      </c>
      <c r="M4327" t="inlineStr">
        <is>
          <t>Fathead Minnow</t>
        </is>
      </c>
      <c r="N4327"/>
      <c r="O4327" t="inlineStr">
        <is>
          <t>&lt;=</t>
        </is>
      </c>
      <c r="P4327" t="n">
        <v>7.0</v>
      </c>
      <c r="Q4327"/>
      <c r="R4327"/>
      <c r="S4327"/>
      <c r="T4327"/>
      <c r="U4327" t="inlineStr">
        <is>
          <t>Day(s)</t>
        </is>
      </c>
      <c r="V4327" t="inlineStr">
        <is>
          <t>Static</t>
        </is>
      </c>
      <c r="W4327" t="inlineStr">
        <is>
          <t>Fresh water</t>
        </is>
      </c>
      <c r="X4327" t="inlineStr">
        <is>
          <t>Lab</t>
        </is>
      </c>
      <c r="Y4327"/>
      <c r="Z4327" t="inlineStr">
        <is>
          <t>Active ingredient</t>
        </is>
      </c>
      <c r="AA4327"/>
      <c r="AB4327" t="n">
        <v>38.0</v>
      </c>
      <c r="AC4327"/>
      <c r="AD4327" t="n">
        <v>32.0</v>
      </c>
      <c r="AE4327"/>
      <c r="AF4327" t="n">
        <v>46.0</v>
      </c>
      <c r="AG4327" t="inlineStr">
        <is>
          <t>AI mg/L</t>
        </is>
      </c>
      <c r="AH4327"/>
      <c r="AI4327"/>
      <c r="AJ4327"/>
      <c r="AK4327"/>
      <c r="AL4327"/>
      <c r="AM4327"/>
      <c r="AN4327"/>
      <c r="AO4327"/>
      <c r="AP4327"/>
      <c r="AQ4327"/>
      <c r="AR4327"/>
      <c r="AS4327"/>
      <c r="AT4327"/>
      <c r="AU4327"/>
      <c r="AV4327"/>
      <c r="AW4327"/>
      <c r="AX4327" t="inlineStr">
        <is>
          <t>Mortality</t>
        </is>
      </c>
      <c r="AY4327" t="inlineStr">
        <is>
          <t>Mortality</t>
        </is>
      </c>
      <c r="AZ4327" t="inlineStr">
        <is>
          <t>LC50</t>
        </is>
      </c>
      <c r="BA4327"/>
      <c r="BB4327" t="n">
        <v>4.0</v>
      </c>
      <c r="BC4327"/>
      <c r="BD4327"/>
      <c r="BE4327"/>
      <c r="BF4327"/>
      <c r="BG4327" t="inlineStr">
        <is>
          <t>Day(s)</t>
        </is>
      </c>
      <c r="BH4327"/>
      <c r="BI4327" t="inlineStr">
        <is>
          <t>DTXSID0026171</t>
        </is>
      </c>
      <c r="BJ4327" t="inlineStr">
        <is>
          <t>10.1002/etc.5620190601</t>
        </is>
      </c>
      <c r="BK4327"/>
      <c r="BL4327"/>
      <c r="BM4327"/>
      <c r="BN4327"/>
      <c r="BO4327"/>
      <c r="BP4327"/>
      <c r="BQ4327"/>
      <c r="BR4327"/>
      <c r="BS4327"/>
      <c r="BT4327" t="inlineStr">
        <is>
          <t>--</t>
        </is>
      </c>
      <c r="BU4327"/>
      <c r="BV4327"/>
      <c r="BW4327"/>
      <c r="BX4327"/>
      <c r="BY4327"/>
      <c r="BZ4327"/>
      <c r="CA4327"/>
      <c r="CB4327"/>
      <c r="CC4327"/>
      <c r="CD4327"/>
      <c r="CE4327"/>
      <c r="CF4327"/>
      <c r="CG4327"/>
      <c r="CH4327"/>
      <c r="CI4327"/>
      <c r="CJ4327"/>
      <c r="CK4327" t="inlineStr">
        <is>
          <t>Cornell,J.S., D.A. Pillard, and M.T. Hernandez</t>
        </is>
      </c>
      <c r="CL4327" t="n">
        <v>48385.0</v>
      </c>
      <c r="CM4327" t="inlineStr">
        <is>
          <t>Comparative Measures of the Toxicity of Component Chemicals in Aircraft Deicing Fluid</t>
        </is>
      </c>
      <c r="CN4327" t="inlineStr">
        <is>
          <t>Environ. Toxicol. Chem.19(6): 1465-1472</t>
        </is>
      </c>
      <c r="CO4327" t="n">
        <v>2000.0</v>
      </c>
      <c r="CP4327" t="inlineStr">
        <is>
          <t>Cornell,J.S., D.A. Pillard, and M.T. Hernandez (2000). Comparative Measures of the Toxicity of Component Chemicals in Aircraft Deicing Fluid. Environ. Toxicol. Chem., 19, (6), 1465-1472. doi:10.1002/etc.5620190601. ECOREF#:48385</t>
        </is>
      </c>
    </row>
    <row r="4328">
      <c r="A4328" t="n">
        <v>2.9385431E7</v>
      </c>
      <c r="B4328" t="inlineStr">
        <is>
          <t>6(or 7)-Methyl-1H-benzotriazole</t>
        </is>
      </c>
      <c r="C4328"/>
      <c r="D4328" t="inlineStr">
        <is>
          <t>Measured</t>
        </is>
      </c>
      <c r="E4328" t="inlineStr">
        <is>
          <t>Not coded</t>
        </is>
      </c>
      <c r="F4328"/>
      <c r="G4328"/>
      <c r="H4328"/>
      <c r="I4328"/>
      <c r="J4328"/>
      <c r="K4328"/>
      <c r="L4328" t="inlineStr">
        <is>
          <t>Pimephales promelas</t>
        </is>
      </c>
      <c r="M4328" t="inlineStr">
        <is>
          <t>Fathead Minnow</t>
        </is>
      </c>
      <c r="N4328"/>
      <c r="O4328" t="inlineStr">
        <is>
          <t>&lt;=</t>
        </is>
      </c>
      <c r="P4328" t="n">
        <v>7.0</v>
      </c>
      <c r="Q4328"/>
      <c r="R4328"/>
      <c r="S4328"/>
      <c r="T4328"/>
      <c r="U4328" t="inlineStr">
        <is>
          <t>Day(s)</t>
        </is>
      </c>
      <c r="V4328" t="inlineStr">
        <is>
          <t>Static</t>
        </is>
      </c>
      <c r="W4328" t="inlineStr">
        <is>
          <t>Fresh water</t>
        </is>
      </c>
      <c r="X4328" t="inlineStr">
        <is>
          <t>Lab</t>
        </is>
      </c>
      <c r="Y4328"/>
      <c r="Z4328" t="inlineStr">
        <is>
          <t>Active ingredient</t>
        </is>
      </c>
      <c r="AA4328"/>
      <c r="AB4328" t="n">
        <v>65.0</v>
      </c>
      <c r="AC4328"/>
      <c r="AD4328" t="n">
        <v>47.0</v>
      </c>
      <c r="AE4328"/>
      <c r="AF4328" t="n">
        <v>94.0</v>
      </c>
      <c r="AG4328" t="inlineStr">
        <is>
          <t>AI mg/L</t>
        </is>
      </c>
      <c r="AH4328"/>
      <c r="AI4328"/>
      <c r="AJ4328"/>
      <c r="AK4328"/>
      <c r="AL4328"/>
      <c r="AM4328"/>
      <c r="AN4328"/>
      <c r="AO4328"/>
      <c r="AP4328"/>
      <c r="AQ4328"/>
      <c r="AR4328"/>
      <c r="AS4328"/>
      <c r="AT4328"/>
      <c r="AU4328"/>
      <c r="AV4328"/>
      <c r="AW4328"/>
      <c r="AX4328" t="inlineStr">
        <is>
          <t>Mortality</t>
        </is>
      </c>
      <c r="AY4328" t="inlineStr">
        <is>
          <t>Mortality</t>
        </is>
      </c>
      <c r="AZ4328" t="inlineStr">
        <is>
          <t>LC50</t>
        </is>
      </c>
      <c r="BA4328"/>
      <c r="BB4328" t="n">
        <v>4.0</v>
      </c>
      <c r="BC4328"/>
      <c r="BD4328"/>
      <c r="BE4328"/>
      <c r="BF4328"/>
      <c r="BG4328" t="inlineStr">
        <is>
          <t>Day(s)</t>
        </is>
      </c>
      <c r="BH4328"/>
      <c r="BI4328" t="inlineStr">
        <is>
          <t>DTXSID0026171</t>
        </is>
      </c>
      <c r="BJ4328" t="inlineStr">
        <is>
          <t>10.1002/etc.5620190601</t>
        </is>
      </c>
      <c r="BK4328"/>
      <c r="BL4328"/>
      <c r="BM4328"/>
      <c r="BN4328"/>
      <c r="BO4328"/>
      <c r="BP4328"/>
      <c r="BQ4328"/>
      <c r="BR4328"/>
      <c r="BS4328"/>
      <c r="BT4328" t="inlineStr">
        <is>
          <t>--</t>
        </is>
      </c>
      <c r="BU4328"/>
      <c r="BV4328"/>
      <c r="BW4328"/>
      <c r="BX4328"/>
      <c r="BY4328"/>
      <c r="BZ4328"/>
      <c r="CA4328"/>
      <c r="CB4328"/>
      <c r="CC4328"/>
      <c r="CD4328"/>
      <c r="CE4328"/>
      <c r="CF4328"/>
      <c r="CG4328"/>
      <c r="CH4328"/>
      <c r="CI4328"/>
      <c r="CJ4328"/>
      <c r="CK4328" t="inlineStr">
        <is>
          <t>Cornell,J.S., D.A. Pillard, and M.T. Hernandez</t>
        </is>
      </c>
      <c r="CL4328" t="n">
        <v>48385.0</v>
      </c>
      <c r="CM4328" t="inlineStr">
        <is>
          <t>Comparative Measures of the Toxicity of Component Chemicals in Aircraft Deicing Fluid</t>
        </is>
      </c>
      <c r="CN4328" t="inlineStr">
        <is>
          <t>Environ. Toxicol. Chem.19(6): 1465-1472</t>
        </is>
      </c>
      <c r="CO4328" t="n">
        <v>2000.0</v>
      </c>
      <c r="CP4328" t="inlineStr">
        <is>
          <t>Cornell,J.S., D.A. Pillard, and M.T. Hernandez (2000). Comparative Measures of the Toxicity of Component Chemicals in Aircraft Deicing Fluid. Environ. Toxicol. Chem., 19, (6), 1465-1472. doi:10.1002/etc.5620190601. ECOREF#:48385</t>
        </is>
      </c>
    </row>
    <row r="4329">
      <c r="A4329" t="n">
        <v>2.9420493E7</v>
      </c>
      <c r="B4329" t="inlineStr">
        <is>
          <t>1,1,2,2,3,3,4,4,4-Nonafluoro-1-butanesulfonic acid potassium salt (1:1)</t>
        </is>
      </c>
      <c r="C4329"/>
      <c r="D4329" t="inlineStr">
        <is>
          <t>Measured</t>
        </is>
      </c>
      <c r="E4329" t="inlineStr">
        <is>
          <t>OECD, USEPA and ASTM methods</t>
        </is>
      </c>
      <c r="F4329"/>
      <c r="G4329"/>
      <c r="H4329"/>
      <c r="I4329" t="n">
        <v>97.3</v>
      </c>
      <c r="J4329"/>
      <c r="K4329" t="n">
        <v>97.9</v>
      </c>
      <c r="L4329" t="inlineStr">
        <is>
          <t>Pimephales promelas</t>
        </is>
      </c>
      <c r="M4329" t="inlineStr">
        <is>
          <t>Fathead Minnow</t>
        </is>
      </c>
      <c r="N4329" t="inlineStr">
        <is>
          <t>Juvenile</t>
        </is>
      </c>
      <c r="O4329"/>
      <c r="P4329"/>
      <c r="Q4329"/>
      <c r="R4329"/>
      <c r="S4329"/>
      <c r="T4329"/>
      <c r="U4329"/>
      <c r="V4329" t="inlineStr">
        <is>
          <t>Static</t>
        </is>
      </c>
      <c r="W4329" t="inlineStr">
        <is>
          <t>Fresh water</t>
        </is>
      </c>
      <c r="X4329" t="inlineStr">
        <is>
          <t>Lab</t>
        </is>
      </c>
      <c r="Y4329" t="n">
        <v>6.0</v>
      </c>
      <c r="Z4329" t="inlineStr">
        <is>
          <t>Active ingredient</t>
        </is>
      </c>
      <c r="AA4329"/>
      <c r="AB4329" t="n">
        <v>1938.0</v>
      </c>
      <c r="AC4329"/>
      <c r="AD4329" t="n">
        <v>888.0</v>
      </c>
      <c r="AE4329"/>
      <c r="AF4329" t="n">
        <v>3341.0</v>
      </c>
      <c r="AG4329" t="inlineStr">
        <is>
          <t>AI mg/L</t>
        </is>
      </c>
      <c r="AH4329"/>
      <c r="AI4329"/>
      <c r="AJ4329"/>
      <c r="AK4329"/>
      <c r="AL4329"/>
      <c r="AM4329"/>
      <c r="AN4329"/>
      <c r="AO4329"/>
      <c r="AP4329"/>
      <c r="AQ4329"/>
      <c r="AR4329"/>
      <c r="AS4329"/>
      <c r="AT4329"/>
      <c r="AU4329"/>
      <c r="AV4329"/>
      <c r="AW4329"/>
      <c r="AX4329" t="inlineStr">
        <is>
          <t>Mortality</t>
        </is>
      </c>
      <c r="AY4329" t="inlineStr">
        <is>
          <t>Mortality</t>
        </is>
      </c>
      <c r="AZ4329" t="inlineStr">
        <is>
          <t>LC50</t>
        </is>
      </c>
      <c r="BA4329"/>
      <c r="BB4329" t="n">
        <v>4.0</v>
      </c>
      <c r="BC4329"/>
      <c r="BD4329"/>
      <c r="BE4329"/>
      <c r="BF4329"/>
      <c r="BG4329" t="inlineStr">
        <is>
          <t>Day(s)</t>
        </is>
      </c>
      <c r="BH4329" t="inlineStr">
        <is>
          <t>Powder</t>
        </is>
      </c>
      <c r="BI4329" t="inlineStr">
        <is>
          <t>DTXSID3037707</t>
        </is>
      </c>
      <c r="BJ4329"/>
      <c r="BK4329"/>
      <c r="BL4329" t="inlineStr">
        <is>
          <t>Acute</t>
        </is>
      </c>
      <c r="BM4329"/>
      <c r="BN4329"/>
      <c r="BO4329"/>
      <c r="BP4329"/>
      <c r="BQ4329"/>
      <c r="BR4329"/>
      <c r="BS4329"/>
      <c r="BT4329" t="inlineStr">
        <is>
          <t>--</t>
        </is>
      </c>
      <c r="BU4329"/>
      <c r="BV4329"/>
      <c r="BW4329"/>
      <c r="BX4329"/>
      <c r="BY4329"/>
      <c r="BZ4329"/>
      <c r="CA4329"/>
      <c r="CB4329"/>
      <c r="CC4329"/>
      <c r="CD4329"/>
      <c r="CE4329"/>
      <c r="CF4329"/>
      <c r="CG4329"/>
      <c r="CH4329"/>
      <c r="CI4329"/>
      <c r="CJ4329" t="inlineStr">
        <is>
          <t xml:space="preserve">SOURCE/CULTURES MAINTAINED BY WILDLIFE INTERNATIONAL, LTD. EASTON, MARYLAND//TMETH/USEPA 850.1075, OECD 203, ASTM E729-88A//MEDIA/MODERATELY HARD WELL WATER LOCATED ON THE WILDLIFE INTERNATIONAL SITE, FILTERED TO 0.45 uM//   </t>
        </is>
      </c>
      <c r="CK4329" t="inlineStr">
        <is>
          <t>Wildlife International Ltd.</t>
        </is>
      </c>
      <c r="CL4329" t="n">
        <v>185937.0</v>
      </c>
      <c r="CM4329" t="inlineStr">
        <is>
          <t>Perfluorobutane Sulfonate, Potassium Salt (PFBS): A 96-Hour Static Acute Toxicity Test with the Fathead Minnow (Pimephales promelas)</t>
        </is>
      </c>
      <c r="CN4329" t="inlineStr">
        <is>
          <t>Wildlife International Ltd., Project No. 454A-115:42 p.</t>
        </is>
      </c>
      <c r="CO4329" t="n">
        <v>2001.0</v>
      </c>
      <c r="CP4329" t="inlineStr">
        <is>
          <t>Wildlife International Ltd. (2001). Perfluorobutane Sulfonate, Potassium Salt (PFBS): A 96-Hour Static Acute Toxicity Test with the Fathead Minnow (Pimephales promelas). Wildlife International Ltd., Project No. 454A-115, 42 p. ECOREF#:185937</t>
        </is>
      </c>
    </row>
    <row r="4330">
      <c r="A4330" t="n">
        <v>2.9457725E7</v>
      </c>
      <c r="B4330" t="inlineStr">
        <is>
          <t>1,1,2,2,3,3,4,4,5,5,6,6,7,7,8,8,8-Heptadecafluoro-1-octanesulfonic acid lithium salt</t>
        </is>
      </c>
      <c r="C4330"/>
      <c r="D4330" t="inlineStr">
        <is>
          <t>Unmeasured</t>
        </is>
      </c>
      <c r="E4330" t="inlineStr">
        <is>
          <t>Not reported</t>
        </is>
      </c>
      <c r="F4330"/>
      <c r="G4330" t="n">
        <v>24.5</v>
      </c>
      <c r="H4330"/>
      <c r="I4330"/>
      <c r="J4330"/>
      <c r="K4330"/>
      <c r="L4330" t="inlineStr">
        <is>
          <t>Pimephales promelas</t>
        </is>
      </c>
      <c r="M4330" t="inlineStr">
        <is>
          <t>Fathead Minnow</t>
        </is>
      </c>
      <c r="N4330"/>
      <c r="O4330"/>
      <c r="P4330" t="n">
        <v>79.0</v>
      </c>
      <c r="Q4330"/>
      <c r="R4330"/>
      <c r="S4330"/>
      <c r="T4330"/>
      <c r="U4330" t="inlineStr">
        <is>
          <t>Day(s)</t>
        </is>
      </c>
      <c r="V4330" t="inlineStr">
        <is>
          <t>Static</t>
        </is>
      </c>
      <c r="W4330" t="inlineStr">
        <is>
          <t>Fresh water</t>
        </is>
      </c>
      <c r="X4330" t="inlineStr">
        <is>
          <t>Lab</t>
        </is>
      </c>
      <c r="Y4330" t="n">
        <v>7.0</v>
      </c>
      <c r="Z4330" t="inlineStr">
        <is>
          <t>Formulation</t>
        </is>
      </c>
      <c r="AA4330"/>
      <c r="AB4330" t="n">
        <v>19.0</v>
      </c>
      <c r="AC4330"/>
      <c r="AD4330" t="n">
        <v>16.0</v>
      </c>
      <c r="AE4330"/>
      <c r="AF4330" t="n">
        <v>24.0</v>
      </c>
      <c r="AG4330" t="inlineStr">
        <is>
          <t>AI mg/L</t>
        </is>
      </c>
      <c r="AH4330"/>
      <c r="AI4330"/>
      <c r="AJ4330"/>
      <c r="AK4330"/>
      <c r="AL4330"/>
      <c r="AM4330"/>
      <c r="AN4330"/>
      <c r="AO4330"/>
      <c r="AP4330"/>
      <c r="AQ4330"/>
      <c r="AR4330"/>
      <c r="AS4330"/>
      <c r="AT4330"/>
      <c r="AU4330"/>
      <c r="AV4330"/>
      <c r="AW4330"/>
      <c r="AX4330" t="inlineStr">
        <is>
          <t>Mortality</t>
        </is>
      </c>
      <c r="AY4330" t="inlineStr">
        <is>
          <t>Mortality</t>
        </is>
      </c>
      <c r="AZ4330" t="inlineStr">
        <is>
          <t>LC50</t>
        </is>
      </c>
      <c r="BA4330"/>
      <c r="BB4330" t="n">
        <v>4.0</v>
      </c>
      <c r="BC4330"/>
      <c r="BD4330"/>
      <c r="BE4330"/>
      <c r="BF4330"/>
      <c r="BG4330" t="inlineStr">
        <is>
          <t>Day(s)</t>
        </is>
      </c>
      <c r="BH4330"/>
      <c r="BI4330" t="inlineStr">
        <is>
          <t>DTXSID2032421</t>
        </is>
      </c>
      <c r="BJ4330"/>
      <c r="BK4330"/>
      <c r="BL4330" t="inlineStr">
        <is>
          <t>Acute</t>
        </is>
      </c>
      <c r="BM4330"/>
      <c r="BN4330"/>
      <c r="BO4330"/>
      <c r="BP4330"/>
      <c r="BQ4330"/>
      <c r="BR4330"/>
      <c r="BS4330"/>
      <c r="BT4330" t="inlineStr">
        <is>
          <t>--</t>
        </is>
      </c>
      <c r="BU4330"/>
      <c r="BV4330"/>
      <c r="BW4330"/>
      <c r="BX4330"/>
      <c r="BY4330"/>
      <c r="BZ4330"/>
      <c r="CA4330"/>
      <c r="CB4330"/>
      <c r="CC4330"/>
      <c r="CD4330"/>
      <c r="CE4330"/>
      <c r="CF4330"/>
      <c r="CG4330"/>
      <c r="CH4330"/>
      <c r="CI4330" t="inlineStr">
        <is>
          <t xml:space="preserve">PH/56.0 MG/L EXPOSURE//DO/56.0 MG/L EXPOSURE// </t>
        </is>
      </c>
      <c r="CJ4330" t="inlineStr">
        <is>
          <t xml:space="preserve">SOURCE/AQUATIC BIOSYSTEMS INC., FORT COLLINS, CO//MEDIA/CARBON FILTERED WELL WATER//  PH/56.0 MG/L EXPOSURE//DO/56.0 MG/L EXPOSURE// </t>
        </is>
      </c>
      <c r="CK4330" t="inlineStr">
        <is>
          <t>3M Co.</t>
        </is>
      </c>
      <c r="CL4330" t="n">
        <v>181682.0</v>
      </c>
      <c r="CM4330" t="inlineStr">
        <is>
          <t>Information on Perfluorooctane Sulfonates: Post-1975 Studies Pertaining to Environmental Effects, Fate &amp; Transport, and Health Effects, W/Attchmnts &amp; Cvr Ltr Dtd 050400</t>
        </is>
      </c>
      <c r="CN4330" t="inlineStr">
        <is>
          <t>EPA/OTS:4651 p.</t>
        </is>
      </c>
      <c r="CO4330" t="n">
        <v>2000.0</v>
      </c>
      <c r="CP4330" t="inlineStr">
        <is>
          <t>3M Co. (2000). Information on Perfluorooctane Sulfonates: Post-1975 Studies Pertaining to Environmental Effects, Fate &amp; Transport, and Health Effects, W/Attchmnts &amp; Cvr Ltr Dtd 050400. EPA/OTS, 4651 p. ECOREF#:181682</t>
        </is>
      </c>
    </row>
    <row r="4331">
      <c r="A4331" t="n">
        <v>2.9553262E7</v>
      </c>
      <c r="B4331" t="inlineStr">
        <is>
          <t>2-Methyl-3,3,4,4-tetrafluoro-2-butanol</t>
        </is>
      </c>
      <c r="C4331"/>
      <c r="D4331" t="inlineStr">
        <is>
          <t>Measured</t>
        </is>
      </c>
      <c r="E4331" t="inlineStr">
        <is>
          <t>Not coded</t>
        </is>
      </c>
      <c r="F4331"/>
      <c r="G4331"/>
      <c r="H4331"/>
      <c r="I4331"/>
      <c r="J4331"/>
      <c r="K4331"/>
      <c r="L4331" t="inlineStr">
        <is>
          <t>Pimephales promelas</t>
        </is>
      </c>
      <c r="M4331" t="inlineStr">
        <is>
          <t>Fathead Minnow</t>
        </is>
      </c>
      <c r="N4331"/>
      <c r="O4331"/>
      <c r="P4331" t="n">
        <v>30.0</v>
      </c>
      <c r="Q4331"/>
      <c r="R4331"/>
      <c r="S4331"/>
      <c r="T4331"/>
      <c r="U4331" t="inlineStr">
        <is>
          <t>Day(s)</t>
        </is>
      </c>
      <c r="V4331" t="inlineStr">
        <is>
          <t>Flow-through</t>
        </is>
      </c>
      <c r="W4331" t="inlineStr">
        <is>
          <t>Fresh water</t>
        </is>
      </c>
      <c r="X4331" t="inlineStr">
        <is>
          <t>Lab</t>
        </is>
      </c>
      <c r="Y4331"/>
      <c r="Z4331" t="inlineStr">
        <is>
          <t>Active ingredient</t>
        </is>
      </c>
      <c r="AA4331"/>
      <c r="AB4331" t="n">
        <v>582.0</v>
      </c>
      <c r="AC4331"/>
      <c r="AD4331"/>
      <c r="AE4331"/>
      <c r="AF4331"/>
      <c r="AG4331" t="inlineStr">
        <is>
          <t>AI mg/L</t>
        </is>
      </c>
      <c r="AH4331"/>
      <c r="AI4331"/>
      <c r="AJ4331"/>
      <c r="AK4331"/>
      <c r="AL4331"/>
      <c r="AM4331"/>
      <c r="AN4331"/>
      <c r="AO4331"/>
      <c r="AP4331"/>
      <c r="AQ4331"/>
      <c r="AR4331"/>
      <c r="AS4331"/>
      <c r="AT4331"/>
      <c r="AU4331"/>
      <c r="AV4331"/>
      <c r="AW4331"/>
      <c r="AX4331" t="inlineStr">
        <is>
          <t>Mortality</t>
        </is>
      </c>
      <c r="AY4331" t="inlineStr">
        <is>
          <t>Mortality</t>
        </is>
      </c>
      <c r="AZ4331" t="inlineStr">
        <is>
          <t>LC50</t>
        </is>
      </c>
      <c r="BA4331"/>
      <c r="BB4331" t="n">
        <v>4.0</v>
      </c>
      <c r="BC4331"/>
      <c r="BD4331"/>
      <c r="BE4331"/>
      <c r="BF4331"/>
      <c r="BG4331" t="inlineStr">
        <is>
          <t>Day(s)</t>
        </is>
      </c>
      <c r="BH4331"/>
      <c r="BI4331" t="inlineStr">
        <is>
          <t>DTXSID9022283</t>
        </is>
      </c>
      <c r="BJ4331"/>
      <c r="BK4331"/>
      <c r="BL4331"/>
      <c r="BM4331"/>
      <c r="BN4331"/>
      <c r="BO4331"/>
      <c r="BP4331"/>
      <c r="BQ4331"/>
      <c r="BR4331"/>
      <c r="BS4331"/>
      <c r="BT4331" t="inlineStr">
        <is>
          <t>--</t>
        </is>
      </c>
      <c r="BU4331"/>
      <c r="BV4331"/>
      <c r="BW4331"/>
      <c r="BX4331"/>
      <c r="BY4331"/>
      <c r="BZ4331"/>
      <c r="CA4331"/>
      <c r="CB4331"/>
      <c r="CC4331"/>
      <c r="CD4331"/>
      <c r="CE4331"/>
      <c r="CF4331"/>
      <c r="CG4331"/>
      <c r="CH4331"/>
      <c r="CI4331" t="inlineStr">
        <is>
          <t xml:space="preserve"> Affected fish lost schooling behavior, were hypoactive and underreactive to external stimuli.  They had increased respiratNAn, were darkly colored and lost equilibrium prior to death. </t>
        </is>
      </c>
      <c r="CJ4331" t="inlineStr">
        <is>
          <t xml:space="preserve">   Affected fish lost schooling behavior, were hypoactive and underreactive to external stimuli.  They had increased respiratNAn, were darkly colored and lost equilibrium prior to death. </t>
        </is>
      </c>
      <c r="CK4331" t="inlineStr">
        <is>
          <t>Geiger,D.L., D.J. Call, and L.T. Brooke</t>
        </is>
      </c>
      <c r="CL4331" t="n">
        <v>12859.0</v>
      </c>
      <c r="CM4331" t="inlineStr">
        <is>
          <t>Acute Toxicities of Organic Chemicals to Fathead Minnows (Pimephales promelas) Volume IV</t>
        </is>
      </c>
      <c r="CN4331" t="inlineStr">
        <is>
          <t>Center for Lake Superior Environmental Studies, University of Wisconsin, Superior, WI4:355 p.</t>
        </is>
      </c>
      <c r="CO4331" t="n">
        <v>1988.0</v>
      </c>
      <c r="CP4331" t="inlineStr">
        <is>
          <t>Geiger,D.L., D.J. Call, and L.T. Brooke (1988). Acute Toxicities of Organic Chemicals to Fathead Minnows (Pimephales promelas) Volume IV. Center for Lake Superior Environmental Studies, University of Wisconsin, Superior, WI, 4, 355 p. ECOREF#:12859</t>
        </is>
      </c>
    </row>
    <row r="4332">
      <c r="A4332" t="n">
        <v>2.9632982E7</v>
      </c>
      <c r="B4332" t="inlineStr">
        <is>
          <t>2,5-Dihydroxybenzenesulfonic acid sodium salt (1:?)</t>
        </is>
      </c>
      <c r="C4332"/>
      <c r="D4332" t="inlineStr">
        <is>
          <t>Unmeasured</t>
        </is>
      </c>
      <c r="E4332" t="inlineStr">
        <is>
          <t>Standard Methods for the Examination of Water and Wastewater</t>
        </is>
      </c>
      <c r="F4332"/>
      <c r="G4332"/>
      <c r="H4332"/>
      <c r="I4332"/>
      <c r="J4332"/>
      <c r="K4332"/>
      <c r="L4332" t="inlineStr">
        <is>
          <t>Pimephales promelas</t>
        </is>
      </c>
      <c r="M4332" t="inlineStr">
        <is>
          <t>Fathead Minnow</t>
        </is>
      </c>
      <c r="N4332"/>
      <c r="O4332"/>
      <c r="P4332"/>
      <c r="Q4332"/>
      <c r="R4332"/>
      <c r="S4332"/>
      <c r="T4332"/>
      <c r="U4332"/>
      <c r="V4332" t="inlineStr">
        <is>
          <t>Static</t>
        </is>
      </c>
      <c r="W4332" t="inlineStr">
        <is>
          <t>Fresh water</t>
        </is>
      </c>
      <c r="X4332" t="inlineStr">
        <is>
          <t>Lab</t>
        </is>
      </c>
      <c r="Y4332" t="n">
        <v>4.0</v>
      </c>
      <c r="Z4332" t="inlineStr">
        <is>
          <t>Formulation</t>
        </is>
      </c>
      <c r="AA4332"/>
      <c r="AB4332" t="n">
        <v>10.0</v>
      </c>
      <c r="AC4332"/>
      <c r="AD4332"/>
      <c r="AE4332"/>
      <c r="AF4332"/>
      <c r="AG4332" t="inlineStr">
        <is>
          <t>AI mg/L</t>
        </is>
      </c>
      <c r="AH4332"/>
      <c r="AI4332"/>
      <c r="AJ4332"/>
      <c r="AK4332"/>
      <c r="AL4332"/>
      <c r="AM4332"/>
      <c r="AN4332"/>
      <c r="AO4332"/>
      <c r="AP4332"/>
      <c r="AQ4332"/>
      <c r="AR4332"/>
      <c r="AS4332"/>
      <c r="AT4332"/>
      <c r="AU4332"/>
      <c r="AV4332"/>
      <c r="AW4332"/>
      <c r="AX4332" t="inlineStr">
        <is>
          <t>Mortality</t>
        </is>
      </c>
      <c r="AY4332" t="inlineStr">
        <is>
          <t>Mortality</t>
        </is>
      </c>
      <c r="AZ4332" t="inlineStr">
        <is>
          <t>LC50</t>
        </is>
      </c>
      <c r="BA4332"/>
      <c r="BB4332" t="n">
        <v>4.0</v>
      </c>
      <c r="BC4332"/>
      <c r="BD4332"/>
      <c r="BE4332"/>
      <c r="BF4332"/>
      <c r="BG4332" t="inlineStr">
        <is>
          <t>Day(s)</t>
        </is>
      </c>
      <c r="BH4332"/>
      <c r="BI4332" t="inlineStr">
        <is>
          <t>DTXSID001339373</t>
        </is>
      </c>
      <c r="BJ4332"/>
      <c r="BK4332"/>
      <c r="BL4332" t="inlineStr">
        <is>
          <t>Acute</t>
        </is>
      </c>
      <c r="BM4332"/>
      <c r="BN4332"/>
      <c r="BO4332"/>
      <c r="BP4332"/>
      <c r="BQ4332"/>
      <c r="BR4332"/>
      <c r="BS4332"/>
      <c r="BT4332" t="inlineStr">
        <is>
          <t>--</t>
        </is>
      </c>
      <c r="BU4332"/>
      <c r="BV4332"/>
      <c r="BW4332"/>
      <c r="BX4332"/>
      <c r="BY4332"/>
      <c r="BZ4332"/>
      <c r="CA4332"/>
      <c r="CB4332"/>
      <c r="CC4332"/>
      <c r="CD4332"/>
      <c r="CE4332"/>
      <c r="CF4332"/>
      <c r="CG4332"/>
      <c r="CH4332"/>
      <c r="CI4332"/>
      <c r="CJ4332" t="inlineStr">
        <is>
          <t xml:space="preserve">SOURCE/MUSKIE HATCHERY, ASBURY, NEW JERSEY//   </t>
        </is>
      </c>
      <c r="CK4332" t="inlineStr">
        <is>
          <t>National Association of Photographic Manufacturers</t>
        </is>
      </c>
      <c r="CL4332" t="n">
        <v>167113.0</v>
      </c>
      <c r="CM4332" t="inlineStr">
        <is>
          <t>Environmental Effect of Photoprocessing Chemicals Vol I and II (557)</t>
        </is>
      </c>
      <c r="CN4332" t="inlineStr">
        <is>
          <t>EPA/OTS Doc. #40-8469216:536 p.</t>
        </is>
      </c>
      <c r="CO4332" t="n">
        <v>1974.0</v>
      </c>
      <c r="CP4332" t="inlineStr">
        <is>
          <t>National Association of Photographic Manufacturers (1974). Environmental Effect of Photoprocessing Chemicals Vol I and II (557). EPA/OTS Doc. #40-8469216, 536 p. ECOREF#:167113</t>
        </is>
      </c>
    </row>
    <row r="4333">
      <c r="A4333" t="n">
        <v>2.9878317E7</v>
      </c>
      <c r="B4333" t="inlineStr">
        <is>
          <t>7-Methyl-1H-benzotriazole</t>
        </is>
      </c>
      <c r="C4333"/>
      <c r="D4333" t="inlineStr">
        <is>
          <t>Measured</t>
        </is>
      </c>
      <c r="E4333" t="inlineStr">
        <is>
          <t>United States Environmental Protection Agency</t>
        </is>
      </c>
      <c r="F4333"/>
      <c r="G4333"/>
      <c r="H4333"/>
      <c r="I4333"/>
      <c r="J4333"/>
      <c r="K4333"/>
      <c r="L4333" t="inlineStr">
        <is>
          <t>Pimephales promelas</t>
        </is>
      </c>
      <c r="M4333" t="inlineStr">
        <is>
          <t>Fathead Minnow</t>
        </is>
      </c>
      <c r="N4333"/>
      <c r="O4333"/>
      <c r="P4333"/>
      <c r="Q4333"/>
      <c r="R4333" t="n">
        <v>5.0</v>
      </c>
      <c r="S4333"/>
      <c r="T4333" t="n">
        <v>7.0</v>
      </c>
      <c r="U4333" t="inlineStr">
        <is>
          <t>Day(s)</t>
        </is>
      </c>
      <c r="V4333" t="inlineStr">
        <is>
          <t>Renewal</t>
        </is>
      </c>
      <c r="W4333" t="inlineStr">
        <is>
          <t>Fresh water</t>
        </is>
      </c>
      <c r="X4333" t="inlineStr">
        <is>
          <t>Lab</t>
        </is>
      </c>
      <c r="Y4333"/>
      <c r="Z4333" t="inlineStr">
        <is>
          <t>Active ingredient</t>
        </is>
      </c>
      <c r="AA4333"/>
      <c r="AB4333" t="n">
        <v>63.0</v>
      </c>
      <c r="AC4333"/>
      <c r="AD4333" t="n">
        <v>57.0</v>
      </c>
      <c r="AE4333"/>
      <c r="AF4333" t="n">
        <v>69.0</v>
      </c>
      <c r="AG4333" t="inlineStr">
        <is>
          <t>AI mg/L</t>
        </is>
      </c>
      <c r="AH4333"/>
      <c r="AI4333"/>
      <c r="AJ4333"/>
      <c r="AK4333"/>
      <c r="AL4333"/>
      <c r="AM4333"/>
      <c r="AN4333"/>
      <c r="AO4333"/>
      <c r="AP4333"/>
      <c r="AQ4333"/>
      <c r="AR4333"/>
      <c r="AS4333"/>
      <c r="AT4333"/>
      <c r="AU4333"/>
      <c r="AV4333"/>
      <c r="AW4333"/>
      <c r="AX4333" t="inlineStr">
        <is>
          <t>Mortality</t>
        </is>
      </c>
      <c r="AY4333" t="inlineStr">
        <is>
          <t>Mortality</t>
        </is>
      </c>
      <c r="AZ4333" t="inlineStr">
        <is>
          <t>LC50</t>
        </is>
      </c>
      <c r="BA4333"/>
      <c r="BB4333" t="n">
        <v>4.0</v>
      </c>
      <c r="BC4333"/>
      <c r="BD4333"/>
      <c r="BE4333"/>
      <c r="BF4333"/>
      <c r="BG4333" t="inlineStr">
        <is>
          <t>Day(s)</t>
        </is>
      </c>
      <c r="BH4333"/>
      <c r="BI4333" t="inlineStr">
        <is>
          <t>DTXSID50274037</t>
        </is>
      </c>
      <c r="BJ4333" t="inlineStr">
        <is>
          <t>10.1016/S0043-1354(00)00268-2</t>
        </is>
      </c>
      <c r="BK4333"/>
      <c r="BL4333" t="inlineStr">
        <is>
          <t>Acute</t>
        </is>
      </c>
      <c r="BM4333"/>
      <c r="BN4333"/>
      <c r="BO4333"/>
      <c r="BP4333"/>
      <c r="BQ4333"/>
      <c r="BR4333"/>
      <c r="BS4333"/>
      <c r="BT4333" t="inlineStr">
        <is>
          <t>--</t>
        </is>
      </c>
      <c r="BU4333"/>
      <c r="BV4333"/>
      <c r="BW4333"/>
      <c r="BX4333"/>
      <c r="BY4333"/>
      <c r="BZ4333"/>
      <c r="CA4333"/>
      <c r="CB4333"/>
      <c r="CC4333"/>
      <c r="CD4333"/>
      <c r="CE4333"/>
      <c r="CF4333"/>
      <c r="CG4333"/>
      <c r="CH4333"/>
      <c r="CI4333"/>
      <c r="CJ4333" t="inlineStr">
        <is>
          <t xml:space="preserve">SOURCE/IN HOUSE CULTURES AT ENSR'S FORT COLLINS ENVIRONMENTAL TOXICOLOGY LAB, CO, USA//TMETH/EPA/600/4-90/027F//MEDIA/LAB PREPARED USEPA MODERATELY HARD WATER//   </t>
        </is>
      </c>
      <c r="CK4333" t="inlineStr">
        <is>
          <t>Pillard,D.A., J.S. Cornell, D.L. DuFresne, and M.T. Hernandez</t>
        </is>
      </c>
      <c r="CL4333" t="n">
        <v>60072.0</v>
      </c>
      <c r="CM4333" t="inlineStr">
        <is>
          <t>Toxicity of Benzotriazole and Benzotriazole Derivatives to Three Aquatic Species</t>
        </is>
      </c>
      <c r="CN4333" t="inlineStr">
        <is>
          <t>Water Res.35(2): 557-560</t>
        </is>
      </c>
      <c r="CO4333" t="n">
        <v>2001.0</v>
      </c>
      <c r="CP4333" t="inlineStr">
        <is>
          <t>Pillard,D.A., J.S. Cornell, D.L. DuFresne, and M.T. Hernandez (2001). Toxicity of Benzotriazole and Benzotriazole Derivatives to Three Aquatic Species. Water Res., 35, (2), 557-560. doi:10.1016/S0043-1354(00)00268-2. ECOREF#:60072</t>
        </is>
      </c>
    </row>
    <row r="4334">
      <c r="A4334" t="n">
        <v>3.0030252E7</v>
      </c>
      <c r="B4334" t="inlineStr">
        <is>
          <t>Chloromethyl styrene</t>
        </is>
      </c>
      <c r="C4334"/>
      <c r="D4334" t="inlineStr">
        <is>
          <t>Measured</t>
        </is>
      </c>
      <c r="E4334" t="inlineStr">
        <is>
          <t>Not reported</t>
        </is>
      </c>
      <c r="F4334" t="inlineStr">
        <is>
          <t>&gt;</t>
        </is>
      </c>
      <c r="G4334" t="n">
        <v>98.0</v>
      </c>
      <c r="H4334"/>
      <c r="I4334"/>
      <c r="J4334"/>
      <c r="K4334"/>
      <c r="L4334" t="inlineStr">
        <is>
          <t>Pimephales promelas</t>
        </is>
      </c>
      <c r="M4334" t="inlineStr">
        <is>
          <t>Fathead Minnow</t>
        </is>
      </c>
      <c r="N4334"/>
      <c r="O4334"/>
      <c r="P4334" t="n">
        <v>32.0</v>
      </c>
      <c r="Q4334"/>
      <c r="R4334"/>
      <c r="S4334"/>
      <c r="T4334"/>
      <c r="U4334" t="inlineStr">
        <is>
          <t>Day(s)</t>
        </is>
      </c>
      <c r="V4334" t="inlineStr">
        <is>
          <t>Flow-through</t>
        </is>
      </c>
      <c r="W4334" t="inlineStr">
        <is>
          <t>Fresh water</t>
        </is>
      </c>
      <c r="X4334" t="inlineStr">
        <is>
          <t>Lab</t>
        </is>
      </c>
      <c r="Y4334"/>
      <c r="Z4334" t="inlineStr">
        <is>
          <t>Active ingredient</t>
        </is>
      </c>
      <c r="AA4334"/>
      <c r="AB4334" t="n">
        <v>0.31</v>
      </c>
      <c r="AC4334"/>
      <c r="AD4334" t="n">
        <v>0.28</v>
      </c>
      <c r="AE4334"/>
      <c r="AF4334" t="n">
        <v>0.34</v>
      </c>
      <c r="AG4334" t="inlineStr">
        <is>
          <t>AI mg/L</t>
        </is>
      </c>
      <c r="AH4334"/>
      <c r="AI4334"/>
      <c r="AJ4334"/>
      <c r="AK4334"/>
      <c r="AL4334"/>
      <c r="AM4334"/>
      <c r="AN4334"/>
      <c r="AO4334"/>
      <c r="AP4334"/>
      <c r="AQ4334"/>
      <c r="AR4334"/>
      <c r="AS4334"/>
      <c r="AT4334"/>
      <c r="AU4334"/>
      <c r="AV4334"/>
      <c r="AW4334"/>
      <c r="AX4334" t="inlineStr">
        <is>
          <t>Mortality</t>
        </is>
      </c>
      <c r="AY4334" t="inlineStr">
        <is>
          <t>Mortality</t>
        </is>
      </c>
      <c r="AZ4334" t="inlineStr">
        <is>
          <t>LC50</t>
        </is>
      </c>
      <c r="BA4334"/>
      <c r="BB4334" t="n">
        <v>4.0</v>
      </c>
      <c r="BC4334"/>
      <c r="BD4334"/>
      <c r="BE4334"/>
      <c r="BF4334"/>
      <c r="BG4334" t="inlineStr">
        <is>
          <t>Day(s)</t>
        </is>
      </c>
      <c r="BH4334"/>
      <c r="BI4334" t="inlineStr">
        <is>
          <t>DTXSID0022307</t>
        </is>
      </c>
      <c r="BJ4334"/>
      <c r="BK4334"/>
      <c r="BL4334" t="inlineStr">
        <is>
          <t>Acute</t>
        </is>
      </c>
      <c r="BM4334"/>
      <c r="BN4334"/>
      <c r="BO4334"/>
      <c r="BP4334"/>
      <c r="BQ4334"/>
      <c r="BR4334"/>
      <c r="BS4334"/>
      <c r="BT4334" t="inlineStr">
        <is>
          <t>--</t>
        </is>
      </c>
      <c r="BU4334"/>
      <c r="BV4334"/>
      <c r="BW4334"/>
      <c r="BX4334"/>
      <c r="BY4334"/>
      <c r="BZ4334"/>
      <c r="CA4334"/>
      <c r="CB4334"/>
      <c r="CC4334"/>
      <c r="CD4334"/>
      <c r="CE4334"/>
      <c r="CF4334"/>
      <c r="CG4334"/>
      <c r="CH4334"/>
      <c r="CI4334"/>
      <c r="CJ4334" t="inlineStr">
        <is>
          <t xml:space="preserve">SOURCE/US EPA ENVIRONMENTAL RESEARCH LABORATORY DULUTH AND THE UNIVERSITY OF WISCONSIN SUPERIOR//MEDIA/FILTERED LAKE SUPERIOR WATER OR DECHLORINATED CITY OF SUPERIOR WISCONSIN WATER//   </t>
        </is>
      </c>
      <c r="CK4334" t="inlineStr">
        <is>
          <t>Geiger,D.L., C.E. Northcott, D.J. Call, and L.T. Brooke</t>
        </is>
      </c>
      <c r="CL4334" t="n">
        <v>12447.0</v>
      </c>
      <c r="CM4334" t="inlineStr">
        <is>
          <t>Acute Toxicities of Organic Chemicals to Fathead Minnows (Pimephales promelas), Volume II</t>
        </is>
      </c>
      <c r="CN4334" t="inlineStr">
        <is>
          <t>Center for Lake Superior Environmental Studies, University of Wisconsin, Superior, WI:326 p.</t>
        </is>
      </c>
      <c r="CO4334" t="n">
        <v>1985.0</v>
      </c>
      <c r="CP4334" t="inlineStr">
        <is>
          <t>Geiger,D.L., C.E. Northcott, D.J. Call, and L.T. Brooke (1985). Acute Toxicities of Organic Chemicals to Fathead Minnows (Pimephales promelas), Volume II. Center for Lake Superior Environmental Studies, University of Wisconsin, Superior, WI, 326 p. ECOREF#:12447</t>
        </is>
      </c>
    </row>
    <row r="4335">
      <c r="A4335" t="n">
        <v>3.0560191E7</v>
      </c>
      <c r="B4335" t="inlineStr">
        <is>
          <t>N-Acetylphosphoramidothioic acid O,S-dimethyl ester</t>
        </is>
      </c>
      <c r="C4335"/>
      <c r="D4335" t="inlineStr">
        <is>
          <t>Unmeasured</t>
        </is>
      </c>
      <c r="E4335" t="inlineStr">
        <is>
          <t>Not coded</t>
        </is>
      </c>
      <c r="F4335"/>
      <c r="G4335" t="n">
        <v>75.0</v>
      </c>
      <c r="H4335"/>
      <c r="I4335"/>
      <c r="J4335"/>
      <c r="K4335"/>
      <c r="L4335" t="inlineStr">
        <is>
          <t>Pimephales promelas</t>
        </is>
      </c>
      <c r="M4335" t="inlineStr">
        <is>
          <t>Fathead Minnow</t>
        </is>
      </c>
      <c r="N4335"/>
      <c r="O4335"/>
      <c r="P4335"/>
      <c r="Q4335"/>
      <c r="R4335"/>
      <c r="S4335"/>
      <c r="T4335"/>
      <c r="U4335"/>
      <c r="V4335" t="inlineStr">
        <is>
          <t>Static</t>
        </is>
      </c>
      <c r="W4335" t="inlineStr">
        <is>
          <t>Fresh water</t>
        </is>
      </c>
      <c r="X4335" t="inlineStr">
        <is>
          <t>Lab</t>
        </is>
      </c>
      <c r="Y4335"/>
      <c r="Z4335" t="inlineStr">
        <is>
          <t>Active ingredient</t>
        </is>
      </c>
      <c r="AA4335" t="inlineStr">
        <is>
          <t>&gt;</t>
        </is>
      </c>
      <c r="AB4335" t="n">
        <v>50.0</v>
      </c>
      <c r="AC4335"/>
      <c r="AD4335"/>
      <c r="AE4335"/>
      <c r="AF4335"/>
      <c r="AG4335" t="inlineStr">
        <is>
          <t>AI mg/L</t>
        </is>
      </c>
      <c r="AH4335"/>
      <c r="AI4335"/>
      <c r="AJ4335"/>
      <c r="AK4335"/>
      <c r="AL4335"/>
      <c r="AM4335"/>
      <c r="AN4335"/>
      <c r="AO4335"/>
      <c r="AP4335"/>
      <c r="AQ4335"/>
      <c r="AR4335"/>
      <c r="AS4335"/>
      <c r="AT4335"/>
      <c r="AU4335"/>
      <c r="AV4335"/>
      <c r="AW4335"/>
      <c r="AX4335" t="inlineStr">
        <is>
          <t>Mortality</t>
        </is>
      </c>
      <c r="AY4335" t="inlineStr">
        <is>
          <t>Mortality</t>
        </is>
      </c>
      <c r="AZ4335" t="inlineStr">
        <is>
          <t>LC50</t>
        </is>
      </c>
      <c r="BA4335"/>
      <c r="BB4335" t="n">
        <v>4.0</v>
      </c>
      <c r="BC4335"/>
      <c r="BD4335"/>
      <c r="BE4335"/>
      <c r="BF4335"/>
      <c r="BG4335" t="inlineStr">
        <is>
          <t>Day(s)</t>
        </is>
      </c>
      <c r="BH4335" t="inlineStr">
        <is>
          <t>Wettable Powder or Water Dispersible Powder</t>
        </is>
      </c>
      <c r="BI4335" t="inlineStr">
        <is>
          <t>DTXSID8023846</t>
        </is>
      </c>
      <c r="BJ4335"/>
      <c r="BK4335"/>
      <c r="BL4335"/>
      <c r="BM4335"/>
      <c r="BN4335"/>
      <c r="BO4335"/>
      <c r="BP4335"/>
      <c r="BQ4335"/>
      <c r="BR4335"/>
      <c r="BS4335"/>
      <c r="BT4335" t="inlineStr">
        <is>
          <t>--</t>
        </is>
      </c>
      <c r="BU4335"/>
      <c r="BV4335"/>
      <c r="BW4335"/>
      <c r="BX4335"/>
      <c r="BY4335"/>
      <c r="BZ4335"/>
      <c r="CA4335"/>
      <c r="CB4335"/>
      <c r="CC4335"/>
      <c r="CD4335"/>
      <c r="CE4335"/>
      <c r="CF4335"/>
      <c r="CG4335"/>
      <c r="CH4335"/>
      <c r="CI4335" t="inlineStr">
        <is>
          <t xml:space="preserve"> CONC/AS ACT INGRD// HARD,PH/OF DILUTION H2O// USED STANDARD METHODS, RECONSTITUTED H2O// </t>
        </is>
      </c>
      <c r="CJ4335" t="inlineStr">
        <is>
          <t xml:space="preserve">   CONC/AS ACT INGRD// HARD,PH/OF DILUTION H2O// USED STANDARD METHODS, RECONSTITUTED H2O// </t>
        </is>
      </c>
      <c r="CK4335" t="inlineStr">
        <is>
          <t>Sanders,H.O., M.T. Finley, and J.B. Hunn</t>
        </is>
      </c>
      <c r="CL4335" t="n">
        <v>15574.0</v>
      </c>
      <c r="CM4335" t="inlineStr">
        <is>
          <t>Acute Toxicity of Six Forest Insecticides to Three Aquatic Invertebrates and Four Fishes</t>
        </is>
      </c>
      <c r="CN4335" t="inlineStr">
        <is>
          <t>Tech.Pap.No.110, U.S.Fish Wildl.Serv., Washington, DC:1-5</t>
        </is>
      </c>
      <c r="CO4335" t="n">
        <v>1983.0</v>
      </c>
      <c r="CP4335" t="inlineStr">
        <is>
          <t>Sanders,H.O., M.T. Finley, and J.B. Hunn (1983). Acute Toxicity of Six Forest Insecticides to Three Aquatic Invertebrates and Four Fishes. Tech.Pap.No.110, U.S.Fish Wildl.Serv., Washington, DC, 1-5. ECOREF#:15574</t>
        </is>
      </c>
    </row>
    <row r="4336">
      <c r="A4336" t="n">
        <v>3.0560191E7</v>
      </c>
      <c r="B4336" t="inlineStr">
        <is>
          <t>N-Acetylphosphoramidothioic acid O,S-dimethyl ester</t>
        </is>
      </c>
      <c r="C4336"/>
      <c r="D4336" t="inlineStr">
        <is>
          <t>Not reported</t>
        </is>
      </c>
      <c r="E4336" t="inlineStr">
        <is>
          <t>Not coded</t>
        </is>
      </c>
      <c r="F4336"/>
      <c r="G4336" t="n">
        <v>75.0</v>
      </c>
      <c r="H4336"/>
      <c r="I4336"/>
      <c r="J4336"/>
      <c r="K4336"/>
      <c r="L4336" t="inlineStr">
        <is>
          <t>Pimephales promelas</t>
        </is>
      </c>
      <c r="M4336" t="inlineStr">
        <is>
          <t>Fathead Minnow</t>
        </is>
      </c>
      <c r="N4336"/>
      <c r="O4336"/>
      <c r="P4336"/>
      <c r="Q4336"/>
      <c r="R4336"/>
      <c r="S4336"/>
      <c r="T4336"/>
      <c r="U4336"/>
      <c r="V4336" t="inlineStr">
        <is>
          <t>Static</t>
        </is>
      </c>
      <c r="W4336" t="inlineStr">
        <is>
          <t>Fresh water</t>
        </is>
      </c>
      <c r="X4336" t="inlineStr">
        <is>
          <t>Lab</t>
        </is>
      </c>
      <c r="Y4336"/>
      <c r="Z4336" t="inlineStr">
        <is>
          <t>Active ingredient</t>
        </is>
      </c>
      <c r="AA4336" t="inlineStr">
        <is>
          <t>&gt;</t>
        </is>
      </c>
      <c r="AB4336" t="n">
        <v>1000.0</v>
      </c>
      <c r="AC4336"/>
      <c r="AD4336"/>
      <c r="AE4336"/>
      <c r="AF4336"/>
      <c r="AG4336" t="inlineStr">
        <is>
          <t>AI mg/L</t>
        </is>
      </c>
      <c r="AH4336"/>
      <c r="AI4336"/>
      <c r="AJ4336"/>
      <c r="AK4336"/>
      <c r="AL4336"/>
      <c r="AM4336"/>
      <c r="AN4336"/>
      <c r="AO4336"/>
      <c r="AP4336"/>
      <c r="AQ4336"/>
      <c r="AR4336"/>
      <c r="AS4336"/>
      <c r="AT4336"/>
      <c r="AU4336"/>
      <c r="AV4336"/>
      <c r="AW4336"/>
      <c r="AX4336" t="inlineStr">
        <is>
          <t>Mortality</t>
        </is>
      </c>
      <c r="AY4336" t="inlineStr">
        <is>
          <t>Mortality</t>
        </is>
      </c>
      <c r="AZ4336" t="inlineStr">
        <is>
          <t>LC50</t>
        </is>
      </c>
      <c r="BA4336"/>
      <c r="BB4336" t="n">
        <v>4.0</v>
      </c>
      <c r="BC4336"/>
      <c r="BD4336"/>
      <c r="BE4336"/>
      <c r="BF4336"/>
      <c r="BG4336" t="inlineStr">
        <is>
          <t>Day(s)</t>
        </is>
      </c>
      <c r="BH4336" t="inlineStr">
        <is>
          <t>Wettable Powder or Water Dispersible Powder</t>
        </is>
      </c>
      <c r="BI4336" t="inlineStr">
        <is>
          <t>DTXSID8023846</t>
        </is>
      </c>
      <c r="BJ4336"/>
      <c r="BK4336"/>
      <c r="BL4336"/>
      <c r="BM4336"/>
      <c r="BN4336"/>
      <c r="BO4336"/>
      <c r="BP4336"/>
      <c r="BQ4336"/>
      <c r="BR4336"/>
      <c r="BS4336"/>
      <c r="BT4336" t="inlineStr">
        <is>
          <t>--</t>
        </is>
      </c>
      <c r="BU4336"/>
      <c r="BV4336"/>
      <c r="BW4336"/>
      <c r="BX4336"/>
      <c r="BY4336"/>
      <c r="BZ4336"/>
      <c r="CA4336"/>
      <c r="CB4336"/>
      <c r="CC4336"/>
      <c r="CD4336"/>
      <c r="CE4336"/>
      <c r="CF4336"/>
      <c r="CG4336"/>
      <c r="CH4336"/>
      <c r="CI4336"/>
      <c r="CJ4336"/>
      <c r="CK4336" t="inlineStr">
        <is>
          <t>Mayer,F.L.,Jr., and M.R. Ellersieck</t>
        </is>
      </c>
      <c r="CL4336" t="n">
        <v>6797.0</v>
      </c>
      <c r="CM4336" t="inlineStr">
        <is>
          <t>Manual of Acute Toxicity: Interpretation and Data Base for 410 Chemicals and 66 Species of Freshwater Animals</t>
        </is>
      </c>
      <c r="CN4336" t="inlineStr">
        <is>
          <t>USDI Fish and Wildlife Service, Publication No.160, Washington, DC:505 p.</t>
        </is>
      </c>
      <c r="CO4336" t="n">
        <v>1986.0</v>
      </c>
      <c r="CP4336" t="inlineStr">
        <is>
          <t>Mayer,F.L.,Jr., and M.R. Ellersieck (1986). Manual of Acute Toxicity: Interpretation and Data Base for 410 Chemicals and 66 Species of Freshwater Animals. USDI Fish and Wildlife Service, Publication No.160, Washington, DC, 505 p. ECOREF#:6797</t>
        </is>
      </c>
    </row>
    <row r="4337">
      <c r="A4337" t="n">
        <v>3.0560191E7</v>
      </c>
      <c r="B4337" t="inlineStr">
        <is>
          <t>N-Acetylphosphoramidothioic acid O,S-dimethyl ester</t>
        </is>
      </c>
      <c r="C4337" t="inlineStr">
        <is>
          <t>Technical grade, technical product, technical formulation</t>
        </is>
      </c>
      <c r="D4337" t="inlineStr">
        <is>
          <t>Unmeasured</t>
        </is>
      </c>
      <c r="E4337" t="inlineStr">
        <is>
          <t>Not coded</t>
        </is>
      </c>
      <c r="F4337"/>
      <c r="G4337" t="n">
        <v>94.0</v>
      </c>
      <c r="H4337"/>
      <c r="I4337"/>
      <c r="J4337"/>
      <c r="K4337"/>
      <c r="L4337" t="inlineStr">
        <is>
          <t>Pimephales promelas</t>
        </is>
      </c>
      <c r="M4337" t="inlineStr">
        <is>
          <t>Fathead Minnow</t>
        </is>
      </c>
      <c r="N4337"/>
      <c r="O4337"/>
      <c r="P4337"/>
      <c r="Q4337"/>
      <c r="R4337"/>
      <c r="S4337"/>
      <c r="T4337"/>
      <c r="U4337"/>
      <c r="V4337" t="inlineStr">
        <is>
          <t>Static</t>
        </is>
      </c>
      <c r="W4337" t="inlineStr">
        <is>
          <t>Fresh water</t>
        </is>
      </c>
      <c r="X4337" t="inlineStr">
        <is>
          <t>Lab</t>
        </is>
      </c>
      <c r="Y4337"/>
      <c r="Z4337" t="inlineStr">
        <is>
          <t>Active ingredient</t>
        </is>
      </c>
      <c r="AA4337" t="inlineStr">
        <is>
          <t>&gt;</t>
        </is>
      </c>
      <c r="AB4337" t="n">
        <v>50.0</v>
      </c>
      <c r="AC4337"/>
      <c r="AD4337"/>
      <c r="AE4337"/>
      <c r="AF4337"/>
      <c r="AG4337" t="inlineStr">
        <is>
          <t>AI mg/L</t>
        </is>
      </c>
      <c r="AH4337"/>
      <c r="AI4337"/>
      <c r="AJ4337"/>
      <c r="AK4337"/>
      <c r="AL4337"/>
      <c r="AM4337"/>
      <c r="AN4337"/>
      <c r="AO4337"/>
      <c r="AP4337"/>
      <c r="AQ4337"/>
      <c r="AR4337"/>
      <c r="AS4337"/>
      <c r="AT4337"/>
      <c r="AU4337"/>
      <c r="AV4337"/>
      <c r="AW4337"/>
      <c r="AX4337" t="inlineStr">
        <is>
          <t>Mortality</t>
        </is>
      </c>
      <c r="AY4337" t="inlineStr">
        <is>
          <t>Mortality</t>
        </is>
      </c>
      <c r="AZ4337" t="inlineStr">
        <is>
          <t>LC50</t>
        </is>
      </c>
      <c r="BA4337"/>
      <c r="BB4337" t="n">
        <v>4.0</v>
      </c>
      <c r="BC4337"/>
      <c r="BD4337"/>
      <c r="BE4337"/>
      <c r="BF4337"/>
      <c r="BG4337" t="inlineStr">
        <is>
          <t>Day(s)</t>
        </is>
      </c>
      <c r="BH4337" t="inlineStr">
        <is>
          <t>Pure</t>
        </is>
      </c>
      <c r="BI4337" t="inlineStr">
        <is>
          <t>DTXSID8023846</t>
        </is>
      </c>
      <c r="BJ4337"/>
      <c r="BK4337"/>
      <c r="BL4337"/>
      <c r="BM4337"/>
      <c r="BN4337"/>
      <c r="BO4337"/>
      <c r="BP4337"/>
      <c r="BQ4337"/>
      <c r="BR4337"/>
      <c r="BS4337"/>
      <c r="BT4337" t="inlineStr">
        <is>
          <t>--</t>
        </is>
      </c>
      <c r="BU4337"/>
      <c r="BV4337"/>
      <c r="BW4337"/>
      <c r="BX4337"/>
      <c r="BY4337"/>
      <c r="BZ4337"/>
      <c r="CA4337"/>
      <c r="CB4337"/>
      <c r="CC4337"/>
      <c r="CD4337"/>
      <c r="CE4337"/>
      <c r="CF4337"/>
      <c r="CG4337"/>
      <c r="CH4337"/>
      <c r="CI4337" t="inlineStr">
        <is>
          <t xml:space="preserve"> CONC/AS ACT INGRD// HARD,PH/OF DILUTION H2O// USED STANDARD METHODS, RECONSTITUTED H2O// CARRIER/ACETONE// </t>
        </is>
      </c>
      <c r="CJ4337" t="inlineStr">
        <is>
          <t xml:space="preserve">   CONC/AS ACT INGRD// HARD,PH/OF DILUTION H2O// USED STANDARD METHODS, RECONSTITUTED H2O// CARRIER/ACETONE// </t>
        </is>
      </c>
      <c r="CK4337" t="inlineStr">
        <is>
          <t>Sanders,H.O., M.T. Finley, and J.B. Hunn</t>
        </is>
      </c>
      <c r="CL4337" t="n">
        <v>15574.0</v>
      </c>
      <c r="CM4337" t="inlineStr">
        <is>
          <t>Acute Toxicity of Six Forest Insecticides to Three Aquatic Invertebrates and Four Fishes</t>
        </is>
      </c>
      <c r="CN4337" t="inlineStr">
        <is>
          <t>Tech.Pap.No.110, U.S.Fish Wildl.Serv., Washington, DC:1-5</t>
        </is>
      </c>
      <c r="CO4337" t="n">
        <v>1983.0</v>
      </c>
      <c r="CP4337" t="inlineStr">
        <is>
          <t>Sanders,H.O., M.T. Finley, and J.B. Hunn (1983). Acute Toxicity of Six Forest Insecticides to Three Aquatic Invertebrates and Four Fishes. Tech.Pap.No.110, U.S.Fish Wildl.Serv., Washington, DC, 1-5. ECOREF#:15574</t>
        </is>
      </c>
    </row>
    <row r="4338">
      <c r="A4338" t="n">
        <v>3.0560191E7</v>
      </c>
      <c r="B4338" t="inlineStr">
        <is>
          <t>N-Acetylphosphoramidothioic acid O,S-dimethyl ester</t>
        </is>
      </c>
      <c r="C4338"/>
      <c r="D4338" t="inlineStr">
        <is>
          <t>Not reported</t>
        </is>
      </c>
      <c r="E4338" t="inlineStr">
        <is>
          <t>Not coded</t>
        </is>
      </c>
      <c r="F4338"/>
      <c r="G4338" t="n">
        <v>75.0</v>
      </c>
      <c r="H4338"/>
      <c r="I4338"/>
      <c r="J4338"/>
      <c r="K4338"/>
      <c r="L4338" t="inlineStr">
        <is>
          <t>Pimephales promelas</t>
        </is>
      </c>
      <c r="M4338" t="inlineStr">
        <is>
          <t>Fathead Minnow</t>
        </is>
      </c>
      <c r="N4338"/>
      <c r="O4338"/>
      <c r="P4338"/>
      <c r="Q4338"/>
      <c r="R4338"/>
      <c r="S4338"/>
      <c r="T4338"/>
      <c r="U4338"/>
      <c r="V4338" t="inlineStr">
        <is>
          <t>Static</t>
        </is>
      </c>
      <c r="W4338" t="inlineStr">
        <is>
          <t>Fresh water</t>
        </is>
      </c>
      <c r="X4338" t="inlineStr">
        <is>
          <t>Lab</t>
        </is>
      </c>
      <c r="Y4338"/>
      <c r="Z4338" t="inlineStr">
        <is>
          <t>Active ingredient</t>
        </is>
      </c>
      <c r="AA4338" t="inlineStr">
        <is>
          <t>&gt;</t>
        </is>
      </c>
      <c r="AB4338" t="n">
        <v>1000.0</v>
      </c>
      <c r="AC4338"/>
      <c r="AD4338"/>
      <c r="AE4338"/>
      <c r="AF4338"/>
      <c r="AG4338" t="inlineStr">
        <is>
          <t>AI mg/L</t>
        </is>
      </c>
      <c r="AH4338"/>
      <c r="AI4338"/>
      <c r="AJ4338"/>
      <c r="AK4338"/>
      <c r="AL4338"/>
      <c r="AM4338"/>
      <c r="AN4338"/>
      <c r="AO4338"/>
      <c r="AP4338"/>
      <c r="AQ4338"/>
      <c r="AR4338"/>
      <c r="AS4338"/>
      <c r="AT4338"/>
      <c r="AU4338"/>
      <c r="AV4338"/>
      <c r="AW4338"/>
      <c r="AX4338" t="inlineStr">
        <is>
          <t>Mortality</t>
        </is>
      </c>
      <c r="AY4338" t="inlineStr">
        <is>
          <t>Mortality</t>
        </is>
      </c>
      <c r="AZ4338" t="inlineStr">
        <is>
          <t>LC50</t>
        </is>
      </c>
      <c r="BA4338"/>
      <c r="BB4338" t="n">
        <v>4.0</v>
      </c>
      <c r="BC4338"/>
      <c r="BD4338"/>
      <c r="BE4338"/>
      <c r="BF4338"/>
      <c r="BG4338" t="inlineStr">
        <is>
          <t>Day(s)</t>
        </is>
      </c>
      <c r="BH4338" t="inlineStr">
        <is>
          <t>Wettable Powder or Water Dispersible Powder</t>
        </is>
      </c>
      <c r="BI4338" t="inlineStr">
        <is>
          <t>DTXSID8023846</t>
        </is>
      </c>
      <c r="BJ4338"/>
      <c r="BK4338"/>
      <c r="BL4338"/>
      <c r="BM4338"/>
      <c r="BN4338"/>
      <c r="BO4338"/>
      <c r="BP4338"/>
      <c r="BQ4338"/>
      <c r="BR4338"/>
      <c r="BS4338"/>
      <c r="BT4338" t="inlineStr">
        <is>
          <t>--</t>
        </is>
      </c>
      <c r="BU4338"/>
      <c r="BV4338"/>
      <c r="BW4338"/>
      <c r="BX4338"/>
      <c r="BY4338"/>
      <c r="BZ4338"/>
      <c r="CA4338"/>
      <c r="CB4338"/>
      <c r="CC4338"/>
      <c r="CD4338"/>
      <c r="CE4338"/>
      <c r="CF4338"/>
      <c r="CG4338"/>
      <c r="CH4338"/>
      <c r="CI4338"/>
      <c r="CJ4338"/>
      <c r="CK4338" t="inlineStr">
        <is>
          <t>Mayer,F.L.,Jr., and M.R. Ellersieck</t>
        </is>
      </c>
      <c r="CL4338" t="n">
        <v>6797.0</v>
      </c>
      <c r="CM4338" t="inlineStr">
        <is>
          <t>Manual of Acute Toxicity: Interpretation and Data Base for 410 Chemicals and 66 Species of Freshwater Animals</t>
        </is>
      </c>
      <c r="CN4338" t="inlineStr">
        <is>
          <t>USDI Fish and Wildlife Service, Publication No.160, Washington, DC:505 p.</t>
        </is>
      </c>
      <c r="CO4338" t="n">
        <v>1986.0</v>
      </c>
      <c r="CP4338" t="inlineStr">
        <is>
          <t>Mayer,F.L.,Jr., and M.R. Ellersieck (1986). Manual of Acute Toxicity: Interpretation and Data Base for 410 Chemicals and 66 Species of Freshwater Animals. USDI Fish and Wildlife Service, Publication No.160, Washington, DC, 505 p. ECOREF#:6797</t>
        </is>
      </c>
    </row>
    <row r="4339">
      <c r="A4339" t="n">
        <v>3.1502575E7</v>
      </c>
      <c r="B4339" t="inlineStr">
        <is>
          <t>N-Cyclohexylcarbamic acid 2-chloroethyl ester</t>
        </is>
      </c>
      <c r="C4339"/>
      <c r="D4339" t="inlineStr">
        <is>
          <t>Measured</t>
        </is>
      </c>
      <c r="E4339" t="inlineStr">
        <is>
          <t>Not reported</t>
        </is>
      </c>
      <c r="F4339"/>
      <c r="G4339"/>
      <c r="H4339"/>
      <c r="I4339"/>
      <c r="J4339"/>
      <c r="K4339"/>
      <c r="L4339" t="inlineStr">
        <is>
          <t>Pimephales promelas</t>
        </is>
      </c>
      <c r="M4339" t="inlineStr">
        <is>
          <t>Fathead Minnow</t>
        </is>
      </c>
      <c r="N4339"/>
      <c r="O4339"/>
      <c r="P4339" t="n">
        <v>31.0</v>
      </c>
      <c r="Q4339"/>
      <c r="R4339"/>
      <c r="S4339"/>
      <c r="T4339"/>
      <c r="U4339" t="inlineStr">
        <is>
          <t>Day(s)</t>
        </is>
      </c>
      <c r="V4339" t="inlineStr">
        <is>
          <t>Flow-through</t>
        </is>
      </c>
      <c r="W4339" t="inlineStr">
        <is>
          <t>Fresh water</t>
        </is>
      </c>
      <c r="X4339" t="inlineStr">
        <is>
          <t>Lab</t>
        </is>
      </c>
      <c r="Y4339" t="n">
        <v>6.0</v>
      </c>
      <c r="Z4339" t="inlineStr">
        <is>
          <t>Active ingredient</t>
        </is>
      </c>
      <c r="AA4339"/>
      <c r="AB4339" t="n">
        <v>35.0</v>
      </c>
      <c r="AC4339"/>
      <c r="AD4339" t="n">
        <v>31.8</v>
      </c>
      <c r="AE4339"/>
      <c r="AF4339" t="n">
        <v>38.6</v>
      </c>
      <c r="AG4339" t="inlineStr">
        <is>
          <t>AI mg/L</t>
        </is>
      </c>
      <c r="AH4339"/>
      <c r="AI4339"/>
      <c r="AJ4339"/>
      <c r="AK4339"/>
      <c r="AL4339"/>
      <c r="AM4339"/>
      <c r="AN4339"/>
      <c r="AO4339"/>
      <c r="AP4339"/>
      <c r="AQ4339"/>
      <c r="AR4339"/>
      <c r="AS4339"/>
      <c r="AT4339"/>
      <c r="AU4339"/>
      <c r="AV4339"/>
      <c r="AW4339"/>
      <c r="AX4339" t="inlineStr">
        <is>
          <t>Mortality</t>
        </is>
      </c>
      <c r="AY4339" t="inlineStr">
        <is>
          <t>Mortality</t>
        </is>
      </c>
      <c r="AZ4339" t="inlineStr">
        <is>
          <t>LC50</t>
        </is>
      </c>
      <c r="BA4339"/>
      <c r="BB4339" t="n">
        <v>4.0</v>
      </c>
      <c r="BC4339"/>
      <c r="BD4339"/>
      <c r="BE4339"/>
      <c r="BF4339"/>
      <c r="BG4339" t="inlineStr">
        <is>
          <t>Day(s)</t>
        </is>
      </c>
      <c r="BH4339"/>
      <c r="BI4339" t="inlineStr">
        <is>
          <t>DTXSID5021704</t>
        </is>
      </c>
      <c r="BJ4339"/>
      <c r="BK4339"/>
      <c r="BL4339" t="inlineStr">
        <is>
          <t>Acute</t>
        </is>
      </c>
      <c r="BM4339"/>
      <c r="BN4339"/>
      <c r="BO4339"/>
      <c r="BP4339"/>
      <c r="BQ4339"/>
      <c r="BR4339"/>
      <c r="BS4339"/>
      <c r="BT4339" t="inlineStr">
        <is>
          <t>--</t>
        </is>
      </c>
      <c r="BU4339"/>
      <c r="BV4339"/>
      <c r="BW4339"/>
      <c r="BX4339"/>
      <c r="BY4339"/>
      <c r="BZ4339"/>
      <c r="CA4339"/>
      <c r="CB4339"/>
      <c r="CC4339"/>
      <c r="CD4339"/>
      <c r="CE4339"/>
      <c r="CF4339"/>
      <c r="CG4339"/>
      <c r="CH4339"/>
      <c r="CI4339"/>
      <c r="CJ4339"/>
      <c r="CK4339" t="inlineStr">
        <is>
          <t>Geiger,D.L., D.J. Call, and L.T. Brooke</t>
        </is>
      </c>
      <c r="CL4339" t="n">
        <v>12859.0</v>
      </c>
      <c r="CM4339" t="inlineStr">
        <is>
          <t>Acute Toxicities of Organic Chemicals to Fathead Minnows (Pimephales promelas) Volume IV</t>
        </is>
      </c>
      <c r="CN4339" t="inlineStr">
        <is>
          <t>Center for Lake Superior Environmental Studies, University of Wisconsin, Superior, WI4:355 p.</t>
        </is>
      </c>
      <c r="CO4339" t="n">
        <v>1988.0</v>
      </c>
      <c r="CP4339" t="inlineStr">
        <is>
          <t>Geiger,D.L., D.J. Call, and L.T. Brooke (1988). Acute Toxicities of Organic Chemicals to Fathead Minnows (Pimephales promelas) Volume IV. Center for Lake Superior Environmental Studies, University of Wisconsin, Superior, WI, 4, 355 p. ECOREF#:12859</t>
        </is>
      </c>
    </row>
    <row r="4340">
      <c r="A4340" t="n">
        <v>3.2534955E7</v>
      </c>
      <c r="B4340" t="inlineStr">
        <is>
          <t>2-(2,4,5-Trichlorophenoxy)propanoic acid, Isooctyl ester</t>
        </is>
      </c>
      <c r="C4340"/>
      <c r="D4340" t="inlineStr">
        <is>
          <t>Unmeasured</t>
        </is>
      </c>
      <c r="E4340" t="inlineStr">
        <is>
          <t>Not coded</t>
        </is>
      </c>
      <c r="F4340"/>
      <c r="G4340" t="n">
        <v>100.0</v>
      </c>
      <c r="H4340"/>
      <c r="I4340"/>
      <c r="J4340"/>
      <c r="K4340"/>
      <c r="L4340" t="inlineStr">
        <is>
          <t>Pimephales promelas</t>
        </is>
      </c>
      <c r="M4340" t="inlineStr">
        <is>
          <t>Fathead Minnow</t>
        </is>
      </c>
      <c r="N4340" t="inlineStr">
        <is>
          <t>Juvenile</t>
        </is>
      </c>
      <c r="O4340"/>
      <c r="P4340"/>
      <c r="Q4340"/>
      <c r="R4340" t="n">
        <v>53.0</v>
      </c>
      <c r="S4340"/>
      <c r="T4340" t="n">
        <v>59.0</v>
      </c>
      <c r="U4340" t="inlineStr">
        <is>
          <t>Days post-hatch</t>
        </is>
      </c>
      <c r="V4340" t="inlineStr">
        <is>
          <t>Static</t>
        </is>
      </c>
      <c r="W4340" t="inlineStr">
        <is>
          <t>Fresh water</t>
        </is>
      </c>
      <c r="X4340" t="inlineStr">
        <is>
          <t>Lab</t>
        </is>
      </c>
      <c r="Y4340"/>
      <c r="Z4340" t="inlineStr">
        <is>
          <t>Active ingredient</t>
        </is>
      </c>
      <c r="AA4340"/>
      <c r="AB4340" t="n">
        <v>22.0</v>
      </c>
      <c r="AC4340"/>
      <c r="AD4340" t="n">
        <v>17.0</v>
      </c>
      <c r="AE4340"/>
      <c r="AF4340" t="n">
        <v>28.0</v>
      </c>
      <c r="AG4340" t="inlineStr">
        <is>
          <t>AI mg/L</t>
        </is>
      </c>
      <c r="AH4340"/>
      <c r="AI4340"/>
      <c r="AJ4340"/>
      <c r="AK4340"/>
      <c r="AL4340"/>
      <c r="AM4340"/>
      <c r="AN4340"/>
      <c r="AO4340"/>
      <c r="AP4340"/>
      <c r="AQ4340"/>
      <c r="AR4340"/>
      <c r="AS4340"/>
      <c r="AT4340"/>
      <c r="AU4340"/>
      <c r="AV4340"/>
      <c r="AW4340"/>
      <c r="AX4340" t="inlineStr">
        <is>
          <t>Mortality</t>
        </is>
      </c>
      <c r="AY4340" t="inlineStr">
        <is>
          <t>Mortality</t>
        </is>
      </c>
      <c r="AZ4340" t="inlineStr">
        <is>
          <t>LC50</t>
        </is>
      </c>
      <c r="BA4340"/>
      <c r="BB4340" t="n">
        <v>4.0</v>
      </c>
      <c r="BC4340"/>
      <c r="BD4340"/>
      <c r="BE4340"/>
      <c r="BF4340"/>
      <c r="BG4340" t="inlineStr">
        <is>
          <t>Day(s)</t>
        </is>
      </c>
      <c r="BH4340" t="inlineStr">
        <is>
          <t>Active ingredient</t>
        </is>
      </c>
      <c r="BI4340" t="inlineStr">
        <is>
          <t>DTXSID60858807</t>
        </is>
      </c>
      <c r="BJ4340" t="inlineStr">
        <is>
          <t>10.1006/eesa.1996.0070</t>
        </is>
      </c>
      <c r="BK4340"/>
      <c r="BL4340"/>
      <c r="BM4340"/>
      <c r="BN4340"/>
      <c r="BO4340"/>
      <c r="BP4340"/>
      <c r="BQ4340"/>
      <c r="BR4340"/>
      <c r="BS4340"/>
      <c r="BT4340" t="inlineStr">
        <is>
          <t>--</t>
        </is>
      </c>
      <c r="BU4340"/>
      <c r="BV4340"/>
      <c r="BW4340"/>
      <c r="BX4340"/>
      <c r="BY4340"/>
      <c r="BZ4340"/>
      <c r="CA4340"/>
      <c r="CB4340"/>
      <c r="CC4340"/>
      <c r="CD4340"/>
      <c r="CE4340"/>
      <c r="CF4340"/>
      <c r="CG4340"/>
      <c r="CH4340"/>
      <c r="CI4340" t="inlineStr">
        <is>
          <t xml:space="preserve"> NR</t>
        </is>
      </c>
      <c r="CJ4340" t="inlineStr">
        <is>
          <t xml:space="preserve">   NR</t>
        </is>
      </c>
      <c r="CK4340" t="inlineStr">
        <is>
          <t>Gaikowski,M.P., S.J. Hamilton, K.J. Buhl, S.F. McDonald, and C.H. Summers</t>
        </is>
      </c>
      <c r="CL4340" t="n">
        <v>17382.0</v>
      </c>
      <c r="CM4340" t="inlineStr">
        <is>
          <t>Acute Toxicity of Firefighting Chemical Formulations to Four Life Stages of Fathead Minnow</t>
        </is>
      </c>
      <c r="CN4340" t="inlineStr">
        <is>
          <t>Ecotoxicol. Environ. Saf.34(3): 252-263</t>
        </is>
      </c>
      <c r="CO4340" t="n">
        <v>1996.0</v>
      </c>
      <c r="CP4340" t="inlineStr">
        <is>
          <t>Gaikowski,M.P., S.J. Hamilton, K.J. Buhl, S.F. McDonald, and C.H. Summers (1996). Acute Toxicity of Firefighting Chemical Formulations to Four Life Stages of Fathead Minnow. Ecotoxicol. Environ. Saf., 34, (3), 252-263. doi:10.1006/eesa.1996.0070. ECOREF#:17382</t>
        </is>
      </c>
    </row>
    <row r="4341">
      <c r="A4341" t="n">
        <v>3.2534955E7</v>
      </c>
      <c r="B4341" t="inlineStr">
        <is>
          <t>2-(2,4,5-Trichlorophenoxy)propanoic acid, Isooctyl ester</t>
        </is>
      </c>
      <c r="C4341"/>
      <c r="D4341" t="inlineStr">
        <is>
          <t>Unmeasured</t>
        </is>
      </c>
      <c r="E4341" t="inlineStr">
        <is>
          <t>Not coded</t>
        </is>
      </c>
      <c r="F4341"/>
      <c r="G4341" t="n">
        <v>100.0</v>
      </c>
      <c r="H4341"/>
      <c r="I4341"/>
      <c r="J4341"/>
      <c r="K4341"/>
      <c r="L4341" t="inlineStr">
        <is>
          <t>Pimephales promelas</t>
        </is>
      </c>
      <c r="M4341" t="inlineStr">
        <is>
          <t>Fathead Minnow</t>
        </is>
      </c>
      <c r="N4341" t="inlineStr">
        <is>
          <t>Juvenile</t>
        </is>
      </c>
      <c r="O4341"/>
      <c r="P4341"/>
      <c r="Q4341"/>
      <c r="R4341" t="n">
        <v>30.0</v>
      </c>
      <c r="S4341"/>
      <c r="T4341" t="n">
        <v>36.0</v>
      </c>
      <c r="U4341" t="inlineStr">
        <is>
          <t>Days post-hatch</t>
        </is>
      </c>
      <c r="V4341" t="inlineStr">
        <is>
          <t>Static</t>
        </is>
      </c>
      <c r="W4341" t="inlineStr">
        <is>
          <t>Fresh water</t>
        </is>
      </c>
      <c r="X4341" t="inlineStr">
        <is>
          <t>Lab</t>
        </is>
      </c>
      <c r="Y4341"/>
      <c r="Z4341" t="inlineStr">
        <is>
          <t>Active ingredient</t>
        </is>
      </c>
      <c r="AA4341"/>
      <c r="AB4341" t="n">
        <v>19.0</v>
      </c>
      <c r="AC4341"/>
      <c r="AD4341" t="n">
        <v>15.0</v>
      </c>
      <c r="AE4341"/>
      <c r="AF4341" t="n">
        <v>24.0</v>
      </c>
      <c r="AG4341" t="inlineStr">
        <is>
          <t>AI mg/L</t>
        </is>
      </c>
      <c r="AH4341"/>
      <c r="AI4341"/>
      <c r="AJ4341"/>
      <c r="AK4341"/>
      <c r="AL4341"/>
      <c r="AM4341"/>
      <c r="AN4341"/>
      <c r="AO4341"/>
      <c r="AP4341"/>
      <c r="AQ4341"/>
      <c r="AR4341"/>
      <c r="AS4341"/>
      <c r="AT4341"/>
      <c r="AU4341"/>
      <c r="AV4341"/>
      <c r="AW4341"/>
      <c r="AX4341" t="inlineStr">
        <is>
          <t>Mortality</t>
        </is>
      </c>
      <c r="AY4341" t="inlineStr">
        <is>
          <t>Mortality</t>
        </is>
      </c>
      <c r="AZ4341" t="inlineStr">
        <is>
          <t>LC50</t>
        </is>
      </c>
      <c r="BA4341"/>
      <c r="BB4341" t="n">
        <v>4.0</v>
      </c>
      <c r="BC4341"/>
      <c r="BD4341"/>
      <c r="BE4341"/>
      <c r="BF4341"/>
      <c r="BG4341" t="inlineStr">
        <is>
          <t>Day(s)</t>
        </is>
      </c>
      <c r="BH4341" t="inlineStr">
        <is>
          <t>Active ingredient</t>
        </is>
      </c>
      <c r="BI4341" t="inlineStr">
        <is>
          <t>DTXSID60858807</t>
        </is>
      </c>
      <c r="BJ4341" t="inlineStr">
        <is>
          <t>10.1006/eesa.1996.0070</t>
        </is>
      </c>
      <c r="BK4341"/>
      <c r="BL4341"/>
      <c r="BM4341"/>
      <c r="BN4341"/>
      <c r="BO4341"/>
      <c r="BP4341"/>
      <c r="BQ4341"/>
      <c r="BR4341"/>
      <c r="BS4341"/>
      <c r="BT4341" t="inlineStr">
        <is>
          <t>--</t>
        </is>
      </c>
      <c r="BU4341"/>
      <c r="BV4341"/>
      <c r="BW4341"/>
      <c r="BX4341"/>
      <c r="BY4341"/>
      <c r="BZ4341"/>
      <c r="CA4341"/>
      <c r="CB4341"/>
      <c r="CC4341"/>
      <c r="CD4341"/>
      <c r="CE4341"/>
      <c r="CF4341"/>
      <c r="CG4341"/>
      <c r="CH4341"/>
      <c r="CI4341" t="inlineStr">
        <is>
          <t xml:space="preserve"> NR</t>
        </is>
      </c>
      <c r="CJ4341" t="inlineStr">
        <is>
          <t xml:space="preserve">   NR</t>
        </is>
      </c>
      <c r="CK4341" t="inlineStr">
        <is>
          <t>Gaikowski,M.P., S.J. Hamilton, K.J. Buhl, S.F. McDonald, and C.H. Summers</t>
        </is>
      </c>
      <c r="CL4341" t="n">
        <v>17382.0</v>
      </c>
      <c r="CM4341" t="inlineStr">
        <is>
          <t>Acute Toxicity of Firefighting Chemical Formulations to Four Life Stages of Fathead Minnow</t>
        </is>
      </c>
      <c r="CN4341" t="inlineStr">
        <is>
          <t>Ecotoxicol. Environ. Saf.34(3): 252-263</t>
        </is>
      </c>
      <c r="CO4341" t="n">
        <v>1996.0</v>
      </c>
      <c r="CP4341" t="inlineStr">
        <is>
          <t>Gaikowski,M.P., S.J. Hamilton, K.J. Buhl, S.F. McDonald, and C.H. Summers (1996). Acute Toxicity of Firefighting Chemical Formulations to Four Life Stages of Fathead Minnow. Ecotoxicol. Environ. Saf., 34, (3), 252-263. doi:10.1006/eesa.1996.0070. ECOREF#:17382</t>
        </is>
      </c>
    </row>
    <row r="4342">
      <c r="A4342" t="n">
        <v>3.2534955E7</v>
      </c>
      <c r="B4342" t="inlineStr">
        <is>
          <t>2-(2,4,5-Trichlorophenoxy)propanoic acid, Isooctyl ester</t>
        </is>
      </c>
      <c r="C4342"/>
      <c r="D4342" t="inlineStr">
        <is>
          <t>Unmeasured</t>
        </is>
      </c>
      <c r="E4342" t="inlineStr">
        <is>
          <t>Not coded</t>
        </is>
      </c>
      <c r="F4342"/>
      <c r="G4342" t="n">
        <v>100.0</v>
      </c>
      <c r="H4342"/>
      <c r="I4342"/>
      <c r="J4342"/>
      <c r="K4342"/>
      <c r="L4342" t="inlineStr">
        <is>
          <t>Pimephales promelas</t>
        </is>
      </c>
      <c r="M4342" t="inlineStr">
        <is>
          <t>Fathead Minnow</t>
        </is>
      </c>
      <c r="N4342" t="inlineStr">
        <is>
          <t>Fry</t>
        </is>
      </c>
      <c r="O4342"/>
      <c r="P4342" t="n">
        <v>1.0</v>
      </c>
      <c r="Q4342"/>
      <c r="R4342"/>
      <c r="S4342"/>
      <c r="T4342"/>
      <c r="U4342" t="inlineStr">
        <is>
          <t>Days post-hatch</t>
        </is>
      </c>
      <c r="V4342" t="inlineStr">
        <is>
          <t>Static</t>
        </is>
      </c>
      <c r="W4342" t="inlineStr">
        <is>
          <t>Fresh water</t>
        </is>
      </c>
      <c r="X4342" t="inlineStr">
        <is>
          <t>Lab</t>
        </is>
      </c>
      <c r="Y4342"/>
      <c r="Z4342" t="inlineStr">
        <is>
          <t>Active ingredient</t>
        </is>
      </c>
      <c r="AA4342"/>
      <c r="AB4342" t="n">
        <v>22.0</v>
      </c>
      <c r="AC4342"/>
      <c r="AD4342" t="n">
        <v>17.0</v>
      </c>
      <c r="AE4342"/>
      <c r="AF4342" t="n">
        <v>28.0</v>
      </c>
      <c r="AG4342" t="inlineStr">
        <is>
          <t>AI mg/L</t>
        </is>
      </c>
      <c r="AH4342"/>
      <c r="AI4342"/>
      <c r="AJ4342"/>
      <c r="AK4342"/>
      <c r="AL4342"/>
      <c r="AM4342"/>
      <c r="AN4342"/>
      <c r="AO4342"/>
      <c r="AP4342"/>
      <c r="AQ4342"/>
      <c r="AR4342"/>
      <c r="AS4342"/>
      <c r="AT4342"/>
      <c r="AU4342"/>
      <c r="AV4342"/>
      <c r="AW4342"/>
      <c r="AX4342" t="inlineStr">
        <is>
          <t>Mortality</t>
        </is>
      </c>
      <c r="AY4342" t="inlineStr">
        <is>
          <t>Mortality</t>
        </is>
      </c>
      <c r="AZ4342" t="inlineStr">
        <is>
          <t>LC50</t>
        </is>
      </c>
      <c r="BA4342"/>
      <c r="BB4342" t="n">
        <v>4.0</v>
      </c>
      <c r="BC4342"/>
      <c r="BD4342"/>
      <c r="BE4342"/>
      <c r="BF4342"/>
      <c r="BG4342" t="inlineStr">
        <is>
          <t>Day(s)</t>
        </is>
      </c>
      <c r="BH4342" t="inlineStr">
        <is>
          <t>Active ingredient</t>
        </is>
      </c>
      <c r="BI4342" t="inlineStr">
        <is>
          <t>DTXSID60858807</t>
        </is>
      </c>
      <c r="BJ4342" t="inlineStr">
        <is>
          <t>10.1006/eesa.1996.0070</t>
        </is>
      </c>
      <c r="BK4342"/>
      <c r="BL4342"/>
      <c r="BM4342"/>
      <c r="BN4342"/>
      <c r="BO4342"/>
      <c r="BP4342"/>
      <c r="BQ4342"/>
      <c r="BR4342"/>
      <c r="BS4342"/>
      <c r="BT4342" t="inlineStr">
        <is>
          <t>--</t>
        </is>
      </c>
      <c r="BU4342"/>
      <c r="BV4342"/>
      <c r="BW4342"/>
      <c r="BX4342"/>
      <c r="BY4342"/>
      <c r="BZ4342"/>
      <c r="CA4342"/>
      <c r="CB4342"/>
      <c r="CC4342"/>
      <c r="CD4342"/>
      <c r="CE4342"/>
      <c r="CF4342"/>
      <c r="CG4342"/>
      <c r="CH4342"/>
      <c r="CI4342"/>
      <c r="CJ4342"/>
      <c r="CK4342" t="inlineStr">
        <is>
          <t>Gaikowski,M.P., S.J. Hamilton, K.J. Buhl, S.F. McDonald, and C.H. Summers</t>
        </is>
      </c>
      <c r="CL4342" t="n">
        <v>17382.0</v>
      </c>
      <c r="CM4342" t="inlineStr">
        <is>
          <t>Acute Toxicity of Firefighting Chemical Formulations to Four Life Stages of Fathead Minnow</t>
        </is>
      </c>
      <c r="CN4342" t="inlineStr">
        <is>
          <t>Ecotoxicol. Environ. Saf.34(3): 252-263</t>
        </is>
      </c>
      <c r="CO4342" t="n">
        <v>1996.0</v>
      </c>
      <c r="CP4342" t="inlineStr">
        <is>
          <t>Gaikowski,M.P., S.J. Hamilton, K.J. Buhl, S.F. McDonald, and C.H. Summers (1996). Acute Toxicity of Firefighting Chemical Formulations to Four Life Stages of Fathead Minnow. Ecotoxicol. Environ. Saf., 34, (3), 252-263. doi:10.1006/eesa.1996.0070. ECOREF#:17382</t>
        </is>
      </c>
    </row>
    <row r="4343">
      <c r="A4343" t="n">
        <v>3.2534955E7</v>
      </c>
      <c r="B4343" t="inlineStr">
        <is>
          <t>2-(2,4,5-Trichlorophenoxy)propanoic acid, Isooctyl ester</t>
        </is>
      </c>
      <c r="C4343"/>
      <c r="D4343" t="inlineStr">
        <is>
          <t>Unmeasured</t>
        </is>
      </c>
      <c r="E4343" t="inlineStr">
        <is>
          <t>Not coded</t>
        </is>
      </c>
      <c r="F4343"/>
      <c r="G4343" t="n">
        <v>100.0</v>
      </c>
      <c r="H4343"/>
      <c r="I4343"/>
      <c r="J4343"/>
      <c r="K4343"/>
      <c r="L4343" t="inlineStr">
        <is>
          <t>Pimephales promelas</t>
        </is>
      </c>
      <c r="M4343" t="inlineStr">
        <is>
          <t>Fathead Minnow</t>
        </is>
      </c>
      <c r="N4343" t="inlineStr">
        <is>
          <t>Juvenile</t>
        </is>
      </c>
      <c r="O4343"/>
      <c r="P4343"/>
      <c r="Q4343"/>
      <c r="R4343" t="n">
        <v>53.0</v>
      </c>
      <c r="S4343"/>
      <c r="T4343" t="n">
        <v>59.0</v>
      </c>
      <c r="U4343" t="inlineStr">
        <is>
          <t>Days post-hatch</t>
        </is>
      </c>
      <c r="V4343" t="inlineStr">
        <is>
          <t>Static</t>
        </is>
      </c>
      <c r="W4343" t="inlineStr">
        <is>
          <t>Fresh water</t>
        </is>
      </c>
      <c r="X4343" t="inlineStr">
        <is>
          <t>Lab</t>
        </is>
      </c>
      <c r="Y4343"/>
      <c r="Z4343" t="inlineStr">
        <is>
          <t>Active ingredient</t>
        </is>
      </c>
      <c r="AA4343"/>
      <c r="AB4343" t="n">
        <v>22.0</v>
      </c>
      <c r="AC4343"/>
      <c r="AD4343" t="n">
        <v>17.0</v>
      </c>
      <c r="AE4343"/>
      <c r="AF4343" t="n">
        <v>28.0</v>
      </c>
      <c r="AG4343" t="inlineStr">
        <is>
          <t>AI mg/L</t>
        </is>
      </c>
      <c r="AH4343"/>
      <c r="AI4343"/>
      <c r="AJ4343"/>
      <c r="AK4343"/>
      <c r="AL4343"/>
      <c r="AM4343"/>
      <c r="AN4343"/>
      <c r="AO4343"/>
      <c r="AP4343"/>
      <c r="AQ4343"/>
      <c r="AR4343"/>
      <c r="AS4343"/>
      <c r="AT4343"/>
      <c r="AU4343"/>
      <c r="AV4343"/>
      <c r="AW4343"/>
      <c r="AX4343" t="inlineStr">
        <is>
          <t>Mortality</t>
        </is>
      </c>
      <c r="AY4343" t="inlineStr">
        <is>
          <t>Mortality</t>
        </is>
      </c>
      <c r="AZ4343" t="inlineStr">
        <is>
          <t>LC50</t>
        </is>
      </c>
      <c r="BA4343"/>
      <c r="BB4343" t="n">
        <v>4.0</v>
      </c>
      <c r="BC4343"/>
      <c r="BD4343"/>
      <c r="BE4343"/>
      <c r="BF4343"/>
      <c r="BG4343" t="inlineStr">
        <is>
          <t>Day(s)</t>
        </is>
      </c>
      <c r="BH4343" t="inlineStr">
        <is>
          <t>Active ingredient</t>
        </is>
      </c>
      <c r="BI4343" t="inlineStr">
        <is>
          <t>DTXSID60858807</t>
        </is>
      </c>
      <c r="BJ4343" t="inlineStr">
        <is>
          <t>10.1006/eesa.1996.0070</t>
        </is>
      </c>
      <c r="BK4343"/>
      <c r="BL4343"/>
      <c r="BM4343"/>
      <c r="BN4343"/>
      <c r="BO4343"/>
      <c r="BP4343"/>
      <c r="BQ4343"/>
      <c r="BR4343"/>
      <c r="BS4343"/>
      <c r="BT4343" t="inlineStr">
        <is>
          <t>--</t>
        </is>
      </c>
      <c r="BU4343"/>
      <c r="BV4343"/>
      <c r="BW4343"/>
      <c r="BX4343"/>
      <c r="BY4343"/>
      <c r="BZ4343"/>
      <c r="CA4343"/>
      <c r="CB4343"/>
      <c r="CC4343"/>
      <c r="CD4343"/>
      <c r="CE4343"/>
      <c r="CF4343"/>
      <c r="CG4343"/>
      <c r="CH4343"/>
      <c r="CI4343" t="inlineStr">
        <is>
          <t xml:space="preserve"> NR</t>
        </is>
      </c>
      <c r="CJ4343" t="inlineStr">
        <is>
          <t xml:space="preserve">   NR</t>
        </is>
      </c>
      <c r="CK4343" t="inlineStr">
        <is>
          <t>Gaikowski,M.P., S.J. Hamilton, K.J. Buhl, S.F. McDonald, and C.H. Summers</t>
        </is>
      </c>
      <c r="CL4343" t="n">
        <v>17382.0</v>
      </c>
      <c r="CM4343" t="inlineStr">
        <is>
          <t>Acute Toxicity of Firefighting Chemical Formulations to Four Life Stages of Fathead Minnow</t>
        </is>
      </c>
      <c r="CN4343" t="inlineStr">
        <is>
          <t>Ecotoxicol. Environ. Saf.34(3): 252-263</t>
        </is>
      </c>
      <c r="CO4343" t="n">
        <v>1996.0</v>
      </c>
      <c r="CP4343" t="inlineStr">
        <is>
          <t>Gaikowski,M.P., S.J. Hamilton, K.J. Buhl, S.F. McDonald, and C.H. Summers (1996). Acute Toxicity of Firefighting Chemical Formulations to Four Life Stages of Fathead Minnow. Ecotoxicol. Environ. Saf., 34, (3), 252-263. doi:10.1006/eesa.1996.0070. ECOREF#:17382</t>
        </is>
      </c>
    </row>
    <row r="4344">
      <c r="A4344" t="n">
        <v>3.2534955E7</v>
      </c>
      <c r="B4344" t="inlineStr">
        <is>
          <t>2-(2,4,5-Trichlorophenoxy)propanoic acid, Isooctyl ester</t>
        </is>
      </c>
      <c r="C4344"/>
      <c r="D4344" t="inlineStr">
        <is>
          <t>Unmeasured</t>
        </is>
      </c>
      <c r="E4344" t="inlineStr">
        <is>
          <t>Not coded</t>
        </is>
      </c>
      <c r="F4344"/>
      <c r="G4344" t="n">
        <v>100.0</v>
      </c>
      <c r="H4344"/>
      <c r="I4344"/>
      <c r="J4344"/>
      <c r="K4344"/>
      <c r="L4344" t="inlineStr">
        <is>
          <t>Pimephales promelas</t>
        </is>
      </c>
      <c r="M4344" t="inlineStr">
        <is>
          <t>Fathead Minnow</t>
        </is>
      </c>
      <c r="N4344" t="inlineStr">
        <is>
          <t>Egg</t>
        </is>
      </c>
      <c r="O4344"/>
      <c r="P4344" t="n">
        <v>3.0</v>
      </c>
      <c r="Q4344"/>
      <c r="R4344"/>
      <c r="S4344"/>
      <c r="T4344"/>
      <c r="U4344" t="inlineStr">
        <is>
          <t>Day(s)</t>
        </is>
      </c>
      <c r="V4344" t="inlineStr">
        <is>
          <t>Static</t>
        </is>
      </c>
      <c r="W4344" t="inlineStr">
        <is>
          <t>Fresh water</t>
        </is>
      </c>
      <c r="X4344" t="inlineStr">
        <is>
          <t>Lab</t>
        </is>
      </c>
      <c r="Y4344"/>
      <c r="Z4344" t="inlineStr">
        <is>
          <t>Active ingredient</t>
        </is>
      </c>
      <c r="AA4344"/>
      <c r="AB4344" t="n">
        <v>32.0</v>
      </c>
      <c r="AC4344"/>
      <c r="AD4344" t="n">
        <v>25.0</v>
      </c>
      <c r="AE4344"/>
      <c r="AF4344" t="n">
        <v>39.0</v>
      </c>
      <c r="AG4344" t="inlineStr">
        <is>
          <t>AI mg/L</t>
        </is>
      </c>
      <c r="AH4344"/>
      <c r="AI4344"/>
      <c r="AJ4344"/>
      <c r="AK4344"/>
      <c r="AL4344"/>
      <c r="AM4344"/>
      <c r="AN4344"/>
      <c r="AO4344"/>
      <c r="AP4344"/>
      <c r="AQ4344"/>
      <c r="AR4344"/>
      <c r="AS4344"/>
      <c r="AT4344"/>
      <c r="AU4344"/>
      <c r="AV4344"/>
      <c r="AW4344"/>
      <c r="AX4344" t="inlineStr">
        <is>
          <t>Mortality</t>
        </is>
      </c>
      <c r="AY4344" t="inlineStr">
        <is>
          <t>Mortality</t>
        </is>
      </c>
      <c r="AZ4344" t="inlineStr">
        <is>
          <t>LC50</t>
        </is>
      </c>
      <c r="BA4344"/>
      <c r="BB4344" t="n">
        <v>4.0</v>
      </c>
      <c r="BC4344"/>
      <c r="BD4344"/>
      <c r="BE4344"/>
      <c r="BF4344"/>
      <c r="BG4344" t="inlineStr">
        <is>
          <t>Day(s)</t>
        </is>
      </c>
      <c r="BH4344" t="inlineStr">
        <is>
          <t>Active ingredient</t>
        </is>
      </c>
      <c r="BI4344" t="inlineStr">
        <is>
          <t>DTXSID60858807</t>
        </is>
      </c>
      <c r="BJ4344" t="inlineStr">
        <is>
          <t>10.1006/eesa.1996.0070</t>
        </is>
      </c>
      <c r="BK4344"/>
      <c r="BL4344"/>
      <c r="BM4344"/>
      <c r="BN4344"/>
      <c r="BO4344"/>
      <c r="BP4344"/>
      <c r="BQ4344"/>
      <c r="BR4344"/>
      <c r="BS4344"/>
      <c r="BT4344" t="inlineStr">
        <is>
          <t>--</t>
        </is>
      </c>
      <c r="BU4344"/>
      <c r="BV4344"/>
      <c r="BW4344"/>
      <c r="BX4344"/>
      <c r="BY4344"/>
      <c r="BZ4344"/>
      <c r="CA4344"/>
      <c r="CB4344"/>
      <c r="CC4344"/>
      <c r="CD4344"/>
      <c r="CE4344"/>
      <c r="CF4344"/>
      <c r="CG4344"/>
      <c r="CH4344"/>
      <c r="CI4344"/>
      <c r="CJ4344"/>
      <c r="CK4344" t="inlineStr">
        <is>
          <t>Gaikowski,M.P., S.J. Hamilton, K.J. Buhl, S.F. McDonald, and C.H. Summers</t>
        </is>
      </c>
      <c r="CL4344" t="n">
        <v>17382.0</v>
      </c>
      <c r="CM4344" t="inlineStr">
        <is>
          <t>Acute Toxicity of Firefighting Chemical Formulations to Four Life Stages of Fathead Minnow</t>
        </is>
      </c>
      <c r="CN4344" t="inlineStr">
        <is>
          <t>Ecotoxicol. Environ. Saf.34(3): 252-263</t>
        </is>
      </c>
      <c r="CO4344" t="n">
        <v>1996.0</v>
      </c>
      <c r="CP4344" t="inlineStr">
        <is>
          <t>Gaikowski,M.P., S.J. Hamilton, K.J. Buhl, S.F. McDonald, and C.H. Summers (1996). Acute Toxicity of Firefighting Chemical Formulations to Four Life Stages of Fathead Minnow. Ecotoxicol. Environ. Saf., 34, (3), 252-263. doi:10.1006/eesa.1996.0070. ECOREF#:17382</t>
        </is>
      </c>
    </row>
    <row r="4345">
      <c r="A4345" t="n">
        <v>3.2534955E7</v>
      </c>
      <c r="B4345" t="inlineStr">
        <is>
          <t>2-(2,4,5-Trichlorophenoxy)propanoic acid, Isooctyl ester</t>
        </is>
      </c>
      <c r="C4345"/>
      <c r="D4345" t="inlineStr">
        <is>
          <t>Unmeasured</t>
        </is>
      </c>
      <c r="E4345" t="inlineStr">
        <is>
          <t>Not coded</t>
        </is>
      </c>
      <c r="F4345"/>
      <c r="G4345" t="n">
        <v>100.0</v>
      </c>
      <c r="H4345"/>
      <c r="I4345"/>
      <c r="J4345"/>
      <c r="K4345"/>
      <c r="L4345" t="inlineStr">
        <is>
          <t>Pimephales promelas</t>
        </is>
      </c>
      <c r="M4345" t="inlineStr">
        <is>
          <t>Fathead Minnow</t>
        </is>
      </c>
      <c r="N4345" t="inlineStr">
        <is>
          <t>Egg</t>
        </is>
      </c>
      <c r="O4345"/>
      <c r="P4345" t="n">
        <v>3.0</v>
      </c>
      <c r="Q4345"/>
      <c r="R4345"/>
      <c r="S4345"/>
      <c r="T4345"/>
      <c r="U4345" t="inlineStr">
        <is>
          <t>Day(s)</t>
        </is>
      </c>
      <c r="V4345" t="inlineStr">
        <is>
          <t>Static</t>
        </is>
      </c>
      <c r="W4345" t="inlineStr">
        <is>
          <t>Fresh water</t>
        </is>
      </c>
      <c r="X4345" t="inlineStr">
        <is>
          <t>Lab</t>
        </is>
      </c>
      <c r="Y4345"/>
      <c r="Z4345" t="inlineStr">
        <is>
          <t>Active ingredient</t>
        </is>
      </c>
      <c r="AA4345"/>
      <c r="AB4345" t="n">
        <v>28.0</v>
      </c>
      <c r="AC4345"/>
      <c r="AD4345" t="n">
        <v>23.0</v>
      </c>
      <c r="AE4345"/>
      <c r="AF4345" t="n">
        <v>37.0</v>
      </c>
      <c r="AG4345" t="inlineStr">
        <is>
          <t>AI mg/L</t>
        </is>
      </c>
      <c r="AH4345"/>
      <c r="AI4345"/>
      <c r="AJ4345"/>
      <c r="AK4345"/>
      <c r="AL4345"/>
      <c r="AM4345"/>
      <c r="AN4345"/>
      <c r="AO4345"/>
      <c r="AP4345"/>
      <c r="AQ4345"/>
      <c r="AR4345"/>
      <c r="AS4345"/>
      <c r="AT4345"/>
      <c r="AU4345"/>
      <c r="AV4345"/>
      <c r="AW4345"/>
      <c r="AX4345" t="inlineStr">
        <is>
          <t>Mortality</t>
        </is>
      </c>
      <c r="AY4345" t="inlineStr">
        <is>
          <t>Mortality</t>
        </is>
      </c>
      <c r="AZ4345" t="inlineStr">
        <is>
          <t>LC50</t>
        </is>
      </c>
      <c r="BA4345"/>
      <c r="BB4345" t="n">
        <v>4.0</v>
      </c>
      <c r="BC4345"/>
      <c r="BD4345"/>
      <c r="BE4345"/>
      <c r="BF4345"/>
      <c r="BG4345" t="inlineStr">
        <is>
          <t>Day(s)</t>
        </is>
      </c>
      <c r="BH4345" t="inlineStr">
        <is>
          <t>Active ingredient</t>
        </is>
      </c>
      <c r="BI4345" t="inlineStr">
        <is>
          <t>DTXSID60858807</t>
        </is>
      </c>
      <c r="BJ4345" t="inlineStr">
        <is>
          <t>10.1006/eesa.1996.0070</t>
        </is>
      </c>
      <c r="BK4345"/>
      <c r="BL4345"/>
      <c r="BM4345"/>
      <c r="BN4345"/>
      <c r="BO4345"/>
      <c r="BP4345"/>
      <c r="BQ4345"/>
      <c r="BR4345"/>
      <c r="BS4345"/>
      <c r="BT4345" t="inlineStr">
        <is>
          <t>--</t>
        </is>
      </c>
      <c r="BU4345"/>
      <c r="BV4345"/>
      <c r="BW4345"/>
      <c r="BX4345"/>
      <c r="BY4345"/>
      <c r="BZ4345"/>
      <c r="CA4345"/>
      <c r="CB4345"/>
      <c r="CC4345"/>
      <c r="CD4345"/>
      <c r="CE4345"/>
      <c r="CF4345"/>
      <c r="CG4345"/>
      <c r="CH4345"/>
      <c r="CI4345"/>
      <c r="CJ4345"/>
      <c r="CK4345" t="inlineStr">
        <is>
          <t>Gaikowski,M.P., S.J. Hamilton, K.J. Buhl, S.F. McDonald, and C.H. Summers</t>
        </is>
      </c>
      <c r="CL4345" t="n">
        <v>17382.0</v>
      </c>
      <c r="CM4345" t="inlineStr">
        <is>
          <t>Acute Toxicity of Firefighting Chemical Formulations to Four Life Stages of Fathead Minnow</t>
        </is>
      </c>
      <c r="CN4345" t="inlineStr">
        <is>
          <t>Ecotoxicol. Environ. Saf.34(3): 252-263</t>
        </is>
      </c>
      <c r="CO4345" t="n">
        <v>1996.0</v>
      </c>
      <c r="CP4345" t="inlineStr">
        <is>
          <t>Gaikowski,M.P., S.J. Hamilton, K.J. Buhl, S.F. McDonald, and C.H. Summers (1996). Acute Toxicity of Firefighting Chemical Formulations to Four Life Stages of Fathead Minnow. Ecotoxicol. Environ. Saf., 34, (3), 252-263. doi:10.1006/eesa.1996.0070. ECOREF#:17382</t>
        </is>
      </c>
    </row>
    <row r="4346">
      <c r="A4346" t="n">
        <v>3.2534955E7</v>
      </c>
      <c r="B4346" t="inlineStr">
        <is>
          <t>2-(2,4,5-Trichlorophenoxy)propanoic acid, Isooctyl ester</t>
        </is>
      </c>
      <c r="C4346"/>
      <c r="D4346" t="inlineStr">
        <is>
          <t>Unmeasured</t>
        </is>
      </c>
      <c r="E4346" t="inlineStr">
        <is>
          <t>Not coded</t>
        </is>
      </c>
      <c r="F4346"/>
      <c r="G4346" t="n">
        <v>100.0</v>
      </c>
      <c r="H4346"/>
      <c r="I4346"/>
      <c r="J4346"/>
      <c r="K4346"/>
      <c r="L4346" t="inlineStr">
        <is>
          <t>Pimephales promelas</t>
        </is>
      </c>
      <c r="M4346" t="inlineStr">
        <is>
          <t>Fathead Minnow</t>
        </is>
      </c>
      <c r="N4346" t="inlineStr">
        <is>
          <t>Fry</t>
        </is>
      </c>
      <c r="O4346"/>
      <c r="P4346" t="n">
        <v>1.0</v>
      </c>
      <c r="Q4346"/>
      <c r="R4346"/>
      <c r="S4346"/>
      <c r="T4346"/>
      <c r="U4346" t="inlineStr">
        <is>
          <t>Days post-hatch</t>
        </is>
      </c>
      <c r="V4346" t="inlineStr">
        <is>
          <t>Static</t>
        </is>
      </c>
      <c r="W4346" t="inlineStr">
        <is>
          <t>Fresh water</t>
        </is>
      </c>
      <c r="X4346" t="inlineStr">
        <is>
          <t>Lab</t>
        </is>
      </c>
      <c r="Y4346"/>
      <c r="Z4346" t="inlineStr">
        <is>
          <t>Active ingredient</t>
        </is>
      </c>
      <c r="AA4346"/>
      <c r="AB4346" t="n">
        <v>20.0</v>
      </c>
      <c r="AC4346"/>
      <c r="AD4346" t="n">
        <v>16.0</v>
      </c>
      <c r="AE4346"/>
      <c r="AF4346" t="n">
        <v>25.0</v>
      </c>
      <c r="AG4346" t="inlineStr">
        <is>
          <t>AI mg/L</t>
        </is>
      </c>
      <c r="AH4346"/>
      <c r="AI4346"/>
      <c r="AJ4346"/>
      <c r="AK4346"/>
      <c r="AL4346"/>
      <c r="AM4346"/>
      <c r="AN4346"/>
      <c r="AO4346"/>
      <c r="AP4346"/>
      <c r="AQ4346"/>
      <c r="AR4346"/>
      <c r="AS4346"/>
      <c r="AT4346"/>
      <c r="AU4346"/>
      <c r="AV4346"/>
      <c r="AW4346"/>
      <c r="AX4346" t="inlineStr">
        <is>
          <t>Mortality</t>
        </is>
      </c>
      <c r="AY4346" t="inlineStr">
        <is>
          <t>Mortality</t>
        </is>
      </c>
      <c r="AZ4346" t="inlineStr">
        <is>
          <t>LC50</t>
        </is>
      </c>
      <c r="BA4346"/>
      <c r="BB4346" t="n">
        <v>4.0</v>
      </c>
      <c r="BC4346"/>
      <c r="BD4346"/>
      <c r="BE4346"/>
      <c r="BF4346"/>
      <c r="BG4346" t="inlineStr">
        <is>
          <t>Day(s)</t>
        </is>
      </c>
      <c r="BH4346" t="inlineStr">
        <is>
          <t>Active ingredient</t>
        </is>
      </c>
      <c r="BI4346" t="inlineStr">
        <is>
          <t>DTXSID60858807</t>
        </is>
      </c>
      <c r="BJ4346" t="inlineStr">
        <is>
          <t>10.1006/eesa.1996.0070</t>
        </is>
      </c>
      <c r="BK4346"/>
      <c r="BL4346"/>
      <c r="BM4346"/>
      <c r="BN4346"/>
      <c r="BO4346"/>
      <c r="BP4346"/>
      <c r="BQ4346"/>
      <c r="BR4346"/>
      <c r="BS4346"/>
      <c r="BT4346" t="inlineStr">
        <is>
          <t>--</t>
        </is>
      </c>
      <c r="BU4346"/>
      <c r="BV4346"/>
      <c r="BW4346"/>
      <c r="BX4346"/>
      <c r="BY4346"/>
      <c r="BZ4346"/>
      <c r="CA4346"/>
      <c r="CB4346"/>
      <c r="CC4346"/>
      <c r="CD4346"/>
      <c r="CE4346"/>
      <c r="CF4346"/>
      <c r="CG4346"/>
      <c r="CH4346"/>
      <c r="CI4346"/>
      <c r="CJ4346"/>
      <c r="CK4346" t="inlineStr">
        <is>
          <t>Gaikowski,M.P., S.J. Hamilton, K.J. Buhl, S.F. McDonald, and C.H. Summers</t>
        </is>
      </c>
      <c r="CL4346" t="n">
        <v>17382.0</v>
      </c>
      <c r="CM4346" t="inlineStr">
        <is>
          <t>Acute Toxicity of Firefighting Chemical Formulations to Four Life Stages of Fathead Minnow</t>
        </is>
      </c>
      <c r="CN4346" t="inlineStr">
        <is>
          <t>Ecotoxicol. Environ. Saf.34(3): 252-263</t>
        </is>
      </c>
      <c r="CO4346" t="n">
        <v>1996.0</v>
      </c>
      <c r="CP4346" t="inlineStr">
        <is>
          <t>Gaikowski,M.P., S.J. Hamilton, K.J. Buhl, S.F. McDonald, and C.H. Summers (1996). Acute Toxicity of Firefighting Chemical Formulations to Four Life Stages of Fathead Minnow. Ecotoxicol. Environ. Saf., 34, (3), 252-263. doi:10.1006/eesa.1996.0070. ECOREF#:17382</t>
        </is>
      </c>
    </row>
    <row r="4347">
      <c r="A4347" t="n">
        <v>3.2534955E7</v>
      </c>
      <c r="B4347" t="inlineStr">
        <is>
          <t>2-(2,4,5-Trichlorophenoxy)propanoic acid, Isooctyl ester</t>
        </is>
      </c>
      <c r="C4347"/>
      <c r="D4347" t="inlineStr">
        <is>
          <t>Unmeasured</t>
        </is>
      </c>
      <c r="E4347" t="inlineStr">
        <is>
          <t>Not coded</t>
        </is>
      </c>
      <c r="F4347"/>
      <c r="G4347" t="n">
        <v>100.0</v>
      </c>
      <c r="H4347"/>
      <c r="I4347"/>
      <c r="J4347"/>
      <c r="K4347"/>
      <c r="L4347" t="inlineStr">
        <is>
          <t>Pimephales promelas</t>
        </is>
      </c>
      <c r="M4347" t="inlineStr">
        <is>
          <t>Fathead Minnow</t>
        </is>
      </c>
      <c r="N4347" t="inlineStr">
        <is>
          <t>Juvenile</t>
        </is>
      </c>
      <c r="O4347"/>
      <c r="P4347"/>
      <c r="Q4347"/>
      <c r="R4347" t="n">
        <v>32.0</v>
      </c>
      <c r="S4347"/>
      <c r="T4347" t="n">
        <v>38.0</v>
      </c>
      <c r="U4347" t="inlineStr">
        <is>
          <t>Days post-hatch</t>
        </is>
      </c>
      <c r="V4347" t="inlineStr">
        <is>
          <t>Static</t>
        </is>
      </c>
      <c r="W4347" t="inlineStr">
        <is>
          <t>Fresh water</t>
        </is>
      </c>
      <c r="X4347" t="inlineStr">
        <is>
          <t>Lab</t>
        </is>
      </c>
      <c r="Y4347"/>
      <c r="Z4347" t="inlineStr">
        <is>
          <t>Active ingredient</t>
        </is>
      </c>
      <c r="AA4347"/>
      <c r="AB4347" t="n">
        <v>20.0</v>
      </c>
      <c r="AC4347"/>
      <c r="AD4347" t="n">
        <v>16.0</v>
      </c>
      <c r="AE4347"/>
      <c r="AF4347" t="n">
        <v>25.0</v>
      </c>
      <c r="AG4347" t="inlineStr">
        <is>
          <t>AI mg/L</t>
        </is>
      </c>
      <c r="AH4347"/>
      <c r="AI4347"/>
      <c r="AJ4347"/>
      <c r="AK4347"/>
      <c r="AL4347"/>
      <c r="AM4347"/>
      <c r="AN4347"/>
      <c r="AO4347"/>
      <c r="AP4347"/>
      <c r="AQ4347"/>
      <c r="AR4347"/>
      <c r="AS4347"/>
      <c r="AT4347"/>
      <c r="AU4347"/>
      <c r="AV4347"/>
      <c r="AW4347"/>
      <c r="AX4347" t="inlineStr">
        <is>
          <t>Mortality</t>
        </is>
      </c>
      <c r="AY4347" t="inlineStr">
        <is>
          <t>Mortality</t>
        </is>
      </c>
      <c r="AZ4347" t="inlineStr">
        <is>
          <t>LC50</t>
        </is>
      </c>
      <c r="BA4347"/>
      <c r="BB4347" t="n">
        <v>4.0</v>
      </c>
      <c r="BC4347"/>
      <c r="BD4347"/>
      <c r="BE4347"/>
      <c r="BF4347"/>
      <c r="BG4347" t="inlineStr">
        <is>
          <t>Day(s)</t>
        </is>
      </c>
      <c r="BH4347" t="inlineStr">
        <is>
          <t>Active ingredient</t>
        </is>
      </c>
      <c r="BI4347" t="inlineStr">
        <is>
          <t>DTXSID60858807</t>
        </is>
      </c>
      <c r="BJ4347" t="inlineStr">
        <is>
          <t>10.1006/eesa.1996.0070</t>
        </is>
      </c>
      <c r="BK4347"/>
      <c r="BL4347"/>
      <c r="BM4347"/>
      <c r="BN4347"/>
      <c r="BO4347"/>
      <c r="BP4347"/>
      <c r="BQ4347"/>
      <c r="BR4347"/>
      <c r="BS4347"/>
      <c r="BT4347" t="inlineStr">
        <is>
          <t>--</t>
        </is>
      </c>
      <c r="BU4347"/>
      <c r="BV4347"/>
      <c r="BW4347"/>
      <c r="BX4347"/>
      <c r="BY4347"/>
      <c r="BZ4347"/>
      <c r="CA4347"/>
      <c r="CB4347"/>
      <c r="CC4347"/>
      <c r="CD4347"/>
      <c r="CE4347"/>
      <c r="CF4347"/>
      <c r="CG4347"/>
      <c r="CH4347"/>
      <c r="CI4347" t="inlineStr">
        <is>
          <t xml:space="preserve"> NR</t>
        </is>
      </c>
      <c r="CJ4347" t="inlineStr">
        <is>
          <t xml:space="preserve">   NR</t>
        </is>
      </c>
      <c r="CK4347" t="inlineStr">
        <is>
          <t>Gaikowski,M.P., S.J. Hamilton, K.J. Buhl, S.F. McDonald, and C.H. Summers</t>
        </is>
      </c>
      <c r="CL4347" t="n">
        <v>17382.0</v>
      </c>
      <c r="CM4347" t="inlineStr">
        <is>
          <t>Acute Toxicity of Firefighting Chemical Formulations to Four Life Stages of Fathead Minnow</t>
        </is>
      </c>
      <c r="CN4347" t="inlineStr">
        <is>
          <t>Ecotoxicol. Environ. Saf.34(3): 252-263</t>
        </is>
      </c>
      <c r="CO4347" t="n">
        <v>1996.0</v>
      </c>
      <c r="CP4347" t="inlineStr">
        <is>
          <t>Gaikowski,M.P., S.J. Hamilton, K.J. Buhl, S.F. McDonald, and C.H. Summers (1996). Acute Toxicity of Firefighting Chemical Formulations to Four Life Stages of Fathead Minnow. Ecotoxicol. Environ. Saf., 34, (3), 252-263. doi:10.1006/eesa.1996.0070. ECOREF#:17382</t>
        </is>
      </c>
    </row>
    <row r="4348">
      <c r="A4348" t="n">
        <v>3.2598133E7</v>
      </c>
      <c r="B4348" t="inlineStr">
        <is>
          <t>3,3',4,4'-Tetrachloro-1,1'-biphenyl</t>
        </is>
      </c>
      <c r="C4348"/>
      <c r="D4348" t="inlineStr">
        <is>
          <t>Unmeasured</t>
        </is>
      </c>
      <c r="E4348" t="inlineStr">
        <is>
          <t>Not coded</t>
        </is>
      </c>
      <c r="F4348"/>
      <c r="G4348"/>
      <c r="H4348"/>
      <c r="I4348"/>
      <c r="J4348"/>
      <c r="K4348"/>
      <c r="L4348" t="inlineStr">
        <is>
          <t>Pimephales promelas</t>
        </is>
      </c>
      <c r="M4348" t="inlineStr">
        <is>
          <t>Fathead Minnow</t>
        </is>
      </c>
      <c r="N4348" t="inlineStr">
        <is>
          <t>Larva</t>
        </is>
      </c>
      <c r="O4348"/>
      <c r="P4348"/>
      <c r="Q4348"/>
      <c r="R4348"/>
      <c r="S4348"/>
      <c r="T4348"/>
      <c r="U4348"/>
      <c r="V4348" t="inlineStr">
        <is>
          <t>Renewal</t>
        </is>
      </c>
      <c r="W4348" t="inlineStr">
        <is>
          <t>Fresh water</t>
        </is>
      </c>
      <c r="X4348" t="inlineStr">
        <is>
          <t>Lab</t>
        </is>
      </c>
      <c r="Y4348"/>
      <c r="Z4348" t="inlineStr">
        <is>
          <t>Formulation</t>
        </is>
      </c>
      <c r="AA4348" t="inlineStr">
        <is>
          <t>&gt;</t>
        </is>
      </c>
      <c r="AB4348" t="n">
        <v>0.002</v>
      </c>
      <c r="AC4348"/>
      <c r="AD4348"/>
      <c r="AE4348"/>
      <c r="AF4348"/>
      <c r="AG4348" t="inlineStr">
        <is>
          <t>AI mg/L</t>
        </is>
      </c>
      <c r="AH4348"/>
      <c r="AI4348"/>
      <c r="AJ4348"/>
      <c r="AK4348"/>
      <c r="AL4348"/>
      <c r="AM4348"/>
      <c r="AN4348"/>
      <c r="AO4348"/>
      <c r="AP4348"/>
      <c r="AQ4348"/>
      <c r="AR4348"/>
      <c r="AS4348"/>
      <c r="AT4348"/>
      <c r="AU4348"/>
      <c r="AV4348"/>
      <c r="AW4348"/>
      <c r="AX4348" t="inlineStr">
        <is>
          <t>Mortality</t>
        </is>
      </c>
      <c r="AY4348" t="inlineStr">
        <is>
          <t>Mortality</t>
        </is>
      </c>
      <c r="AZ4348" t="inlineStr">
        <is>
          <t>LC50</t>
        </is>
      </c>
      <c r="BA4348"/>
      <c r="BB4348" t="n">
        <v>4.0</v>
      </c>
      <c r="BC4348"/>
      <c r="BD4348"/>
      <c r="BE4348"/>
      <c r="BF4348"/>
      <c r="BG4348" t="inlineStr">
        <is>
          <t>Day(s)</t>
        </is>
      </c>
      <c r="BH4348"/>
      <c r="BI4348" t="inlineStr">
        <is>
          <t>DTXSID5022514</t>
        </is>
      </c>
      <c r="BJ4348"/>
      <c r="BK4348"/>
      <c r="BL4348"/>
      <c r="BM4348"/>
      <c r="BN4348"/>
      <c r="BO4348"/>
      <c r="BP4348"/>
      <c r="BQ4348"/>
      <c r="BR4348"/>
      <c r="BS4348"/>
      <c r="BT4348" t="inlineStr">
        <is>
          <t>--</t>
        </is>
      </c>
      <c r="BU4348"/>
      <c r="BV4348"/>
      <c r="BW4348"/>
      <c r="BX4348"/>
      <c r="BY4348"/>
      <c r="BZ4348"/>
      <c r="CA4348"/>
      <c r="CB4348"/>
      <c r="CC4348"/>
      <c r="CD4348"/>
      <c r="CE4348"/>
      <c r="CF4348"/>
      <c r="CG4348"/>
      <c r="CH4348"/>
      <c r="CI4348"/>
      <c r="CJ4348"/>
      <c r="CK4348" t="inlineStr">
        <is>
          <t>Black,M.C., W. Burton, J.F. McCarthy, M.J. Peterson, and G.R. Southworth</t>
        </is>
      </c>
      <c r="CL4348" t="n">
        <v>16467.0</v>
      </c>
      <c r="CM4348" t="inlineStr">
        <is>
          <t>Accumulation of Contaminants by Biota in East Fork Poplar Creek</t>
        </is>
      </c>
      <c r="CN4348" t="inlineStr">
        <is>
          <t>In: Oak Ridge Y12 Plant, Environ.Sci.Div.Publ.No.3859, Oak Ridge Natl.Lab., Oak Ridge, TN4:109-172</t>
        </is>
      </c>
      <c r="CO4348" t="n">
        <v>1993.0</v>
      </c>
      <c r="CP4348" t="inlineStr">
        <is>
          <t>Black,M.C., W. Burton, J.F. McCarthy, M.J. Peterson, and G.R. Southworth (1993). Accumulation of Contaminants by Biota in East Fork Poplar Creek. In: Oak Ridge Y12 Plant, Environ.Sci.Div.Publ.No.3859, Oak Ridge Natl.Lab., Oak Ridge, TN, 4, 109-172. ECOREF#:16467</t>
        </is>
      </c>
    </row>
    <row r="4349">
      <c r="A4349" t="n">
        <v>3.2749943E7</v>
      </c>
      <c r="B4349" t="inlineStr">
        <is>
          <t>2,3-Dimethylpentanal</t>
        </is>
      </c>
      <c r="C4349"/>
      <c r="D4349" t="inlineStr">
        <is>
          <t>Measured</t>
        </is>
      </c>
      <c r="E4349" t="inlineStr">
        <is>
          <t>Not reported</t>
        </is>
      </c>
      <c r="F4349"/>
      <c r="G4349" t="n">
        <v>97.0</v>
      </c>
      <c r="H4349"/>
      <c r="I4349"/>
      <c r="J4349"/>
      <c r="K4349"/>
      <c r="L4349" t="inlineStr">
        <is>
          <t>Pimephales promelas</t>
        </is>
      </c>
      <c r="M4349" t="inlineStr">
        <is>
          <t>Fathead Minnow</t>
        </is>
      </c>
      <c r="N4349"/>
      <c r="O4349"/>
      <c r="P4349" t="n">
        <v>31.0</v>
      </c>
      <c r="Q4349"/>
      <c r="R4349"/>
      <c r="S4349"/>
      <c r="T4349"/>
      <c r="U4349" t="inlineStr">
        <is>
          <t>Day(s)</t>
        </is>
      </c>
      <c r="V4349" t="inlineStr">
        <is>
          <t>Flow-through</t>
        </is>
      </c>
      <c r="W4349" t="inlineStr">
        <is>
          <t>Fresh water</t>
        </is>
      </c>
      <c r="X4349" t="inlineStr">
        <is>
          <t>Lab</t>
        </is>
      </c>
      <c r="Y4349"/>
      <c r="Z4349" t="inlineStr">
        <is>
          <t>Active ingredient</t>
        </is>
      </c>
      <c r="AA4349"/>
      <c r="AB4349" t="n">
        <v>16.0</v>
      </c>
      <c r="AC4349"/>
      <c r="AD4349"/>
      <c r="AE4349"/>
      <c r="AF4349"/>
      <c r="AG4349" t="inlineStr">
        <is>
          <t>AI mg/L</t>
        </is>
      </c>
      <c r="AH4349"/>
      <c r="AI4349"/>
      <c r="AJ4349"/>
      <c r="AK4349"/>
      <c r="AL4349"/>
      <c r="AM4349"/>
      <c r="AN4349"/>
      <c r="AO4349"/>
      <c r="AP4349"/>
      <c r="AQ4349"/>
      <c r="AR4349"/>
      <c r="AS4349"/>
      <c r="AT4349"/>
      <c r="AU4349"/>
      <c r="AV4349"/>
      <c r="AW4349"/>
      <c r="AX4349" t="inlineStr">
        <is>
          <t>Mortality</t>
        </is>
      </c>
      <c r="AY4349" t="inlineStr">
        <is>
          <t>Mortality</t>
        </is>
      </c>
      <c r="AZ4349" t="inlineStr">
        <is>
          <t>LC50</t>
        </is>
      </c>
      <c r="BA4349"/>
      <c r="BB4349" t="n">
        <v>4.0</v>
      </c>
      <c r="BC4349"/>
      <c r="BD4349"/>
      <c r="BE4349"/>
      <c r="BF4349"/>
      <c r="BG4349" t="inlineStr">
        <is>
          <t>Day(s)</t>
        </is>
      </c>
      <c r="BH4349"/>
      <c r="BI4349" t="inlineStr">
        <is>
          <t>DTXSID1022213</t>
        </is>
      </c>
      <c r="BJ4349"/>
      <c r="BK4349"/>
      <c r="BL4349" t="inlineStr">
        <is>
          <t>Acute</t>
        </is>
      </c>
      <c r="BM4349"/>
      <c r="BN4349"/>
      <c r="BO4349"/>
      <c r="BP4349"/>
      <c r="BQ4349"/>
      <c r="BR4349"/>
      <c r="BS4349"/>
      <c r="BT4349" t="inlineStr">
        <is>
          <t>--</t>
        </is>
      </c>
      <c r="BU4349"/>
      <c r="BV4349"/>
      <c r="BW4349"/>
      <c r="BX4349"/>
      <c r="BY4349"/>
      <c r="BZ4349"/>
      <c r="CA4349"/>
      <c r="CB4349"/>
      <c r="CC4349"/>
      <c r="CD4349"/>
      <c r="CE4349"/>
      <c r="CF4349"/>
      <c r="CG4349"/>
      <c r="CH4349"/>
      <c r="CI4349"/>
      <c r="CJ4349" t="inlineStr">
        <is>
          <t xml:space="preserve">SOURCE/US EPA ENVIRONMENTAL RESEARCH LABORATORY DULUTH AND THE UNIVERSITY OF WISCONSIN SUPERIOR//MEDIA/FILTERED LAKE SUPERIOR WATER OR DECHLORINATED CITY OF SUPERIOR WISCONSIN WATER//   </t>
        </is>
      </c>
      <c r="CK4349" t="inlineStr">
        <is>
          <t>Geiger,D.L., C.E. Northcott, D.J. Call, and L.T. Brooke</t>
        </is>
      </c>
      <c r="CL4349" t="n">
        <v>12447.0</v>
      </c>
      <c r="CM4349" t="inlineStr">
        <is>
          <t>Acute Toxicities of Organic Chemicals to Fathead Minnows (Pimephales promelas), Volume II</t>
        </is>
      </c>
      <c r="CN4349" t="inlineStr">
        <is>
          <t>Center for Lake Superior Environmental Studies, University of Wisconsin, Superior, WI:326 p.</t>
        </is>
      </c>
      <c r="CO4349" t="n">
        <v>1985.0</v>
      </c>
      <c r="CP4349" t="inlineStr">
        <is>
          <t>Geiger,D.L., C.E. Northcott, D.J. Call, and L.T. Brooke (1985). Acute Toxicities of Organic Chemicals to Fathead Minnows (Pimephales promelas), Volume II. Center for Lake Superior Environmental Studies, University of Wisconsin, Superior, WI, 326 p. ECOREF#:12447</t>
        </is>
      </c>
    </row>
    <row r="4350">
      <c r="A4350" t="n">
        <v>3.382053E7</v>
      </c>
      <c r="B4350" t="inlineStr">
        <is>
          <t>4-(1-Methylethyl)-2,6-dinitro-N,N-dipropylbenzenamine</t>
        </is>
      </c>
      <c r="C4350"/>
      <c r="D4350" t="inlineStr">
        <is>
          <t>Measured</t>
        </is>
      </c>
      <c r="E4350" t="inlineStr">
        <is>
          <t>Not coded</t>
        </is>
      </c>
      <c r="F4350"/>
      <c r="G4350" t="n">
        <v>98.0</v>
      </c>
      <c r="H4350"/>
      <c r="I4350"/>
      <c r="J4350"/>
      <c r="K4350"/>
      <c r="L4350" t="inlineStr">
        <is>
          <t>Pimephales promelas</t>
        </is>
      </c>
      <c r="M4350" t="inlineStr">
        <is>
          <t>Fathead Minnow</t>
        </is>
      </c>
      <c r="N4350"/>
      <c r="O4350"/>
      <c r="P4350" t="n">
        <v>30.0</v>
      </c>
      <c r="Q4350"/>
      <c r="R4350"/>
      <c r="S4350"/>
      <c r="T4350"/>
      <c r="U4350" t="inlineStr">
        <is>
          <t>Day(s)</t>
        </is>
      </c>
      <c r="V4350" t="inlineStr">
        <is>
          <t>Static</t>
        </is>
      </c>
      <c r="W4350" t="inlineStr">
        <is>
          <t>Fresh water</t>
        </is>
      </c>
      <c r="X4350" t="inlineStr">
        <is>
          <t>Lab</t>
        </is>
      </c>
      <c r="Y4350"/>
      <c r="Z4350" t="inlineStr">
        <is>
          <t>Active ingredient</t>
        </is>
      </c>
      <c r="AA4350"/>
      <c r="AB4350" t="n">
        <v>0.31</v>
      </c>
      <c r="AC4350"/>
      <c r="AD4350" t="n">
        <v>0.028</v>
      </c>
      <c r="AE4350"/>
      <c r="AF4350" t="n">
        <v>0.36</v>
      </c>
      <c r="AG4350" t="inlineStr">
        <is>
          <t>AI mg/L</t>
        </is>
      </c>
      <c r="AH4350"/>
      <c r="AI4350"/>
      <c r="AJ4350"/>
      <c r="AK4350"/>
      <c r="AL4350"/>
      <c r="AM4350"/>
      <c r="AN4350"/>
      <c r="AO4350"/>
      <c r="AP4350"/>
      <c r="AQ4350"/>
      <c r="AR4350"/>
      <c r="AS4350"/>
      <c r="AT4350"/>
      <c r="AU4350"/>
      <c r="AV4350"/>
      <c r="AW4350"/>
      <c r="AX4350" t="inlineStr">
        <is>
          <t>Mortality</t>
        </is>
      </c>
      <c r="AY4350" t="inlineStr">
        <is>
          <t>Mortality</t>
        </is>
      </c>
      <c r="AZ4350" t="inlineStr">
        <is>
          <t>LC50</t>
        </is>
      </c>
      <c r="BA4350"/>
      <c r="BB4350" t="n">
        <v>4.0</v>
      </c>
      <c r="BC4350"/>
      <c r="BD4350"/>
      <c r="BE4350"/>
      <c r="BF4350"/>
      <c r="BG4350" t="inlineStr">
        <is>
          <t>Day(s)</t>
        </is>
      </c>
      <c r="BH4350" t="inlineStr">
        <is>
          <t>Pure</t>
        </is>
      </c>
      <c r="BI4350" t="inlineStr">
        <is>
          <t>DTXSID8024157</t>
        </is>
      </c>
      <c r="BJ4350"/>
      <c r="BK4350"/>
      <c r="BL4350"/>
      <c r="BM4350"/>
      <c r="BN4350"/>
      <c r="BO4350"/>
      <c r="BP4350"/>
      <c r="BQ4350"/>
      <c r="BR4350"/>
      <c r="BS4350"/>
      <c r="BT4350" t="inlineStr">
        <is>
          <t>--</t>
        </is>
      </c>
      <c r="BU4350"/>
      <c r="BV4350"/>
      <c r="BW4350"/>
      <c r="BX4350"/>
      <c r="BY4350"/>
      <c r="BZ4350"/>
      <c r="CA4350"/>
      <c r="CB4350"/>
      <c r="CC4350"/>
      <c r="CD4350"/>
      <c r="CE4350"/>
      <c r="CF4350"/>
      <c r="CG4350"/>
      <c r="CH4350"/>
      <c r="CI4350"/>
      <c r="CJ4350"/>
      <c r="CK4350" t="inlineStr">
        <is>
          <t>Brooke,L.T.</t>
        </is>
      </c>
      <c r="CL4350" t="n">
        <v>17138.0</v>
      </c>
      <c r="CM4350" t="inlineStr">
        <is>
          <t>Results of Freshwater Exposures with the Chemicals Atrazine, Biphenyl, Butachlor, Carbaryl, Carbazole, Dibenzofuran, 3,3'-Dichlorobenzidine, Dichlorvos, 1,2-Epoxyethylbenzene (Styrene Oxide), Isophorone, Isopropalin, Ox</t>
        </is>
      </c>
      <c r="CN4350" t="inlineStr">
        <is>
          <t>Center for Lake Superior Environmental Studies, University of Wisconsin, Superior, WI:110 p.</t>
        </is>
      </c>
      <c r="CO4350" t="n">
        <v>1991.0</v>
      </c>
      <c r="CP4350" t="inlineStr">
        <is>
          <t>Brooke,L.T. (1991). Results of Freshwater Exposures with the Chemicals Atrazine, Biphenyl, Butachlor, Carbaryl, Carbazole, Dibenzofuran, 3,3'-Dichlorobenzidine, Dichlorvos, 1,2-Epoxyethylbenzene (Styrene Oxide), Isophorone, Isopropalin, Ox. Center for Lake Superior Environmental Studies, University of Wisconsin, Superior, WI, 110 p. ECOREF#:17138</t>
        </is>
      </c>
    </row>
    <row r="4351">
      <c r="A4351" t="n">
        <v>3.382053E7</v>
      </c>
      <c r="B4351" t="inlineStr">
        <is>
          <t>4-(1-Methylethyl)-2,6-dinitro-N,N-dipropylbenzenamine</t>
        </is>
      </c>
      <c r="C4351"/>
      <c r="D4351" t="inlineStr">
        <is>
          <t>Measured</t>
        </is>
      </c>
      <c r="E4351" t="inlineStr">
        <is>
          <t>Not coded</t>
        </is>
      </c>
      <c r="F4351"/>
      <c r="G4351" t="n">
        <v>98.0</v>
      </c>
      <c r="H4351"/>
      <c r="I4351"/>
      <c r="J4351"/>
      <c r="K4351"/>
      <c r="L4351" t="inlineStr">
        <is>
          <t>Pimephales promelas</t>
        </is>
      </c>
      <c r="M4351" t="inlineStr">
        <is>
          <t>Fathead Minnow</t>
        </is>
      </c>
      <c r="N4351"/>
      <c r="O4351"/>
      <c r="P4351" t="n">
        <v>30.0</v>
      </c>
      <c r="Q4351"/>
      <c r="R4351"/>
      <c r="S4351"/>
      <c r="T4351"/>
      <c r="U4351" t="inlineStr">
        <is>
          <t>Day(s)</t>
        </is>
      </c>
      <c r="V4351" t="inlineStr">
        <is>
          <t>Flow-through</t>
        </is>
      </c>
      <c r="W4351" t="inlineStr">
        <is>
          <t>Fresh water</t>
        </is>
      </c>
      <c r="X4351" t="inlineStr">
        <is>
          <t>Lab</t>
        </is>
      </c>
      <c r="Y4351"/>
      <c r="Z4351" t="inlineStr">
        <is>
          <t>Active ingredient</t>
        </is>
      </c>
      <c r="AA4351"/>
      <c r="AB4351" t="n">
        <v>0.27</v>
      </c>
      <c r="AC4351"/>
      <c r="AD4351" t="n">
        <v>0.22</v>
      </c>
      <c r="AE4351"/>
      <c r="AF4351" t="n">
        <v>0.33</v>
      </c>
      <c r="AG4351" t="inlineStr">
        <is>
          <t>AI mg/L</t>
        </is>
      </c>
      <c r="AH4351"/>
      <c r="AI4351"/>
      <c r="AJ4351"/>
      <c r="AK4351"/>
      <c r="AL4351"/>
      <c r="AM4351"/>
      <c r="AN4351"/>
      <c r="AO4351"/>
      <c r="AP4351"/>
      <c r="AQ4351"/>
      <c r="AR4351"/>
      <c r="AS4351"/>
      <c r="AT4351"/>
      <c r="AU4351"/>
      <c r="AV4351"/>
      <c r="AW4351"/>
      <c r="AX4351" t="inlineStr">
        <is>
          <t>Mortality</t>
        </is>
      </c>
      <c r="AY4351" t="inlineStr">
        <is>
          <t>Mortality</t>
        </is>
      </c>
      <c r="AZ4351" t="inlineStr">
        <is>
          <t>LC50</t>
        </is>
      </c>
      <c r="BA4351"/>
      <c r="BB4351" t="n">
        <v>4.0</v>
      </c>
      <c r="BC4351"/>
      <c r="BD4351"/>
      <c r="BE4351"/>
      <c r="BF4351"/>
      <c r="BG4351" t="inlineStr">
        <is>
          <t>Day(s)</t>
        </is>
      </c>
      <c r="BH4351" t="inlineStr">
        <is>
          <t>Pure</t>
        </is>
      </c>
      <c r="BI4351" t="inlineStr">
        <is>
          <t>DTXSID8024157</t>
        </is>
      </c>
      <c r="BJ4351"/>
      <c r="BK4351"/>
      <c r="BL4351"/>
      <c r="BM4351"/>
      <c r="BN4351"/>
      <c r="BO4351"/>
      <c r="BP4351"/>
      <c r="BQ4351"/>
      <c r="BR4351"/>
      <c r="BS4351"/>
      <c r="BT4351" t="inlineStr">
        <is>
          <t>--</t>
        </is>
      </c>
      <c r="BU4351"/>
      <c r="BV4351"/>
      <c r="BW4351"/>
      <c r="BX4351"/>
      <c r="BY4351"/>
      <c r="BZ4351"/>
      <c r="CA4351"/>
      <c r="CB4351"/>
      <c r="CC4351"/>
      <c r="CD4351"/>
      <c r="CE4351"/>
      <c r="CF4351"/>
      <c r="CG4351"/>
      <c r="CH4351"/>
      <c r="CI4351"/>
      <c r="CJ4351"/>
      <c r="CK4351" t="inlineStr">
        <is>
          <t>Brooke,L.T.</t>
        </is>
      </c>
      <c r="CL4351" t="n">
        <v>17138.0</v>
      </c>
      <c r="CM4351" t="inlineStr">
        <is>
          <t>Results of Freshwater Exposures with the Chemicals Atrazine, Biphenyl, Butachlor, Carbaryl, Carbazole, Dibenzofuran, 3,3'-Dichlorobenzidine, Dichlorvos, 1,2-Epoxyethylbenzene (Styrene Oxide), Isophorone, Isopropalin, Ox</t>
        </is>
      </c>
      <c r="CN4351" t="inlineStr">
        <is>
          <t>Center for Lake Superior Environmental Studies, University of Wisconsin, Superior, WI:110 p.</t>
        </is>
      </c>
      <c r="CO4351" t="n">
        <v>1991.0</v>
      </c>
      <c r="CP4351" t="inlineStr">
        <is>
          <t>Brooke,L.T. (1991). Results of Freshwater Exposures with the Chemicals Atrazine, Biphenyl, Butachlor, Carbaryl, Carbazole, Dibenzofuran, 3,3'-Dichlorobenzidine, Dichlorvos, 1,2-Epoxyethylbenzene (Styrene Oxide), Isophorone, Isopropalin, Ox. Center for Lake Superior Environmental Studies, University of Wisconsin, Superior, WI, 110 p. ECOREF#:17138</t>
        </is>
      </c>
    </row>
    <row r="4352">
      <c r="A4352" t="n">
        <v>3.382053E7</v>
      </c>
      <c r="B4352" t="inlineStr">
        <is>
          <t>4-(1-Methylethyl)-2,6-dinitro-N,N-dipropylbenzenamine</t>
        </is>
      </c>
      <c r="C4352"/>
      <c r="D4352" t="inlineStr">
        <is>
          <t>Measured</t>
        </is>
      </c>
      <c r="E4352" t="inlineStr">
        <is>
          <t>Not coded</t>
        </is>
      </c>
      <c r="F4352"/>
      <c r="G4352" t="n">
        <v>98.0</v>
      </c>
      <c r="H4352"/>
      <c r="I4352"/>
      <c r="J4352"/>
      <c r="K4352"/>
      <c r="L4352" t="inlineStr">
        <is>
          <t>Pimephales promelas</t>
        </is>
      </c>
      <c r="M4352" t="inlineStr">
        <is>
          <t>Fathead Minnow</t>
        </is>
      </c>
      <c r="N4352"/>
      <c r="O4352"/>
      <c r="P4352" t="n">
        <v>30.0</v>
      </c>
      <c r="Q4352"/>
      <c r="R4352"/>
      <c r="S4352"/>
      <c r="T4352"/>
      <c r="U4352" t="inlineStr">
        <is>
          <t>Day(s)</t>
        </is>
      </c>
      <c r="V4352" t="inlineStr">
        <is>
          <t>Static</t>
        </is>
      </c>
      <c r="W4352" t="inlineStr">
        <is>
          <t>Fresh water</t>
        </is>
      </c>
      <c r="X4352" t="inlineStr">
        <is>
          <t>Lab</t>
        </is>
      </c>
      <c r="Y4352"/>
      <c r="Z4352" t="inlineStr">
        <is>
          <t>Active ingredient</t>
        </is>
      </c>
      <c r="AA4352"/>
      <c r="AB4352" t="n">
        <v>0.67</v>
      </c>
      <c r="AC4352"/>
      <c r="AD4352" t="n">
        <v>0.56</v>
      </c>
      <c r="AE4352"/>
      <c r="AF4352" t="n">
        <v>0.79</v>
      </c>
      <c r="AG4352" t="inlineStr">
        <is>
          <t>AI mg/L</t>
        </is>
      </c>
      <c r="AH4352"/>
      <c r="AI4352"/>
      <c r="AJ4352"/>
      <c r="AK4352"/>
      <c r="AL4352"/>
      <c r="AM4352"/>
      <c r="AN4352"/>
      <c r="AO4352"/>
      <c r="AP4352"/>
      <c r="AQ4352"/>
      <c r="AR4352"/>
      <c r="AS4352"/>
      <c r="AT4352"/>
      <c r="AU4352"/>
      <c r="AV4352"/>
      <c r="AW4352"/>
      <c r="AX4352" t="inlineStr">
        <is>
          <t>Mortality</t>
        </is>
      </c>
      <c r="AY4352" t="inlineStr">
        <is>
          <t>Mortality</t>
        </is>
      </c>
      <c r="AZ4352" t="inlineStr">
        <is>
          <t>LC50</t>
        </is>
      </c>
      <c r="BA4352"/>
      <c r="BB4352" t="n">
        <v>4.0</v>
      </c>
      <c r="BC4352"/>
      <c r="BD4352"/>
      <c r="BE4352"/>
      <c r="BF4352"/>
      <c r="BG4352" t="inlineStr">
        <is>
          <t>Day(s)</t>
        </is>
      </c>
      <c r="BH4352" t="inlineStr">
        <is>
          <t>Pure</t>
        </is>
      </c>
      <c r="BI4352" t="inlineStr">
        <is>
          <t>DTXSID8024157</t>
        </is>
      </c>
      <c r="BJ4352"/>
      <c r="BK4352"/>
      <c r="BL4352"/>
      <c r="BM4352"/>
      <c r="BN4352"/>
      <c r="BO4352"/>
      <c r="BP4352"/>
      <c r="BQ4352"/>
      <c r="BR4352"/>
      <c r="BS4352"/>
      <c r="BT4352" t="inlineStr">
        <is>
          <t>--</t>
        </is>
      </c>
      <c r="BU4352"/>
      <c r="BV4352"/>
      <c r="BW4352"/>
      <c r="BX4352"/>
      <c r="BY4352"/>
      <c r="BZ4352"/>
      <c r="CA4352"/>
      <c r="CB4352"/>
      <c r="CC4352"/>
      <c r="CD4352"/>
      <c r="CE4352"/>
      <c r="CF4352"/>
      <c r="CG4352"/>
      <c r="CH4352"/>
      <c r="CI4352" t="inlineStr">
        <is>
          <t xml:space="preserve"> ANALYSIS/0 H CONC// </t>
        </is>
      </c>
      <c r="CJ4352" t="inlineStr">
        <is>
          <t xml:space="preserve">   ANALYSIS/0 H CONC// </t>
        </is>
      </c>
      <c r="CK4352" t="inlineStr">
        <is>
          <t>Brooke,L.T.</t>
        </is>
      </c>
      <c r="CL4352" t="n">
        <v>17138.0</v>
      </c>
      <c r="CM4352" t="inlineStr">
        <is>
          <t>Results of Freshwater Exposures with the Chemicals Atrazine, Biphenyl, Butachlor, Carbaryl, Carbazole, Dibenzofuran, 3,3'-Dichlorobenzidine, Dichlorvos, 1,2-Epoxyethylbenzene (Styrene Oxide), Isophorone, Isopropalin, Ox</t>
        </is>
      </c>
      <c r="CN4352" t="inlineStr">
        <is>
          <t>Center for Lake Superior Environmental Studies, University of Wisconsin, Superior, WI:110 p.</t>
        </is>
      </c>
      <c r="CO4352" t="n">
        <v>1991.0</v>
      </c>
      <c r="CP4352" t="inlineStr">
        <is>
          <t>Brooke,L.T. (1991). Results of Freshwater Exposures with the Chemicals Atrazine, Biphenyl, Butachlor, Carbaryl, Carbazole, Dibenzofuran, 3,3'-Dichlorobenzidine, Dichlorvos, 1,2-Epoxyethylbenzene (Styrene Oxide), Isophorone, Isopropalin, Ox. Center for Lake Superior Environmental Studies, University of Wisconsin, Superior, WI, 110 p. ECOREF#:17138</t>
        </is>
      </c>
    </row>
    <row r="4353">
      <c r="A4353" t="n">
        <v>3.382053E7</v>
      </c>
      <c r="B4353" t="inlineStr">
        <is>
          <t>4-(1-Methylethyl)-2,6-dinitro-N,N-dipropylbenzenamine</t>
        </is>
      </c>
      <c r="C4353"/>
      <c r="D4353" t="inlineStr">
        <is>
          <t>Unmeasured</t>
        </is>
      </c>
      <c r="E4353" t="inlineStr">
        <is>
          <t>Not coded</t>
        </is>
      </c>
      <c r="F4353"/>
      <c r="G4353" t="n">
        <v>98.0</v>
      </c>
      <c r="H4353"/>
      <c r="I4353"/>
      <c r="J4353"/>
      <c r="K4353"/>
      <c r="L4353" t="inlineStr">
        <is>
          <t>Pimephales promelas</t>
        </is>
      </c>
      <c r="M4353" t="inlineStr">
        <is>
          <t>Fathead Minnow</t>
        </is>
      </c>
      <c r="N4353"/>
      <c r="O4353"/>
      <c r="P4353" t="n">
        <v>30.0</v>
      </c>
      <c r="Q4353"/>
      <c r="R4353"/>
      <c r="S4353"/>
      <c r="T4353"/>
      <c r="U4353" t="inlineStr">
        <is>
          <t>Day(s)</t>
        </is>
      </c>
      <c r="V4353" t="inlineStr">
        <is>
          <t>Static</t>
        </is>
      </c>
      <c r="W4353" t="inlineStr">
        <is>
          <t>Fresh water</t>
        </is>
      </c>
      <c r="X4353" t="inlineStr">
        <is>
          <t>Lab</t>
        </is>
      </c>
      <c r="Y4353"/>
      <c r="Z4353" t="inlineStr">
        <is>
          <t>Active ingredient</t>
        </is>
      </c>
      <c r="AA4353"/>
      <c r="AB4353" t="n">
        <v>0.61</v>
      </c>
      <c r="AC4353"/>
      <c r="AD4353" t="n">
        <v>0.51</v>
      </c>
      <c r="AE4353"/>
      <c r="AF4353" t="n">
        <v>0.73</v>
      </c>
      <c r="AG4353" t="inlineStr">
        <is>
          <t>AI mg/L</t>
        </is>
      </c>
      <c r="AH4353"/>
      <c r="AI4353"/>
      <c r="AJ4353"/>
      <c r="AK4353"/>
      <c r="AL4353"/>
      <c r="AM4353"/>
      <c r="AN4353"/>
      <c r="AO4353"/>
      <c r="AP4353"/>
      <c r="AQ4353"/>
      <c r="AR4353"/>
      <c r="AS4353"/>
      <c r="AT4353"/>
      <c r="AU4353"/>
      <c r="AV4353"/>
      <c r="AW4353"/>
      <c r="AX4353" t="inlineStr">
        <is>
          <t>Mortality</t>
        </is>
      </c>
      <c r="AY4353" t="inlineStr">
        <is>
          <t>Mortality</t>
        </is>
      </c>
      <c r="AZ4353" t="inlineStr">
        <is>
          <t>LC50</t>
        </is>
      </c>
      <c r="BA4353"/>
      <c r="BB4353" t="n">
        <v>4.0</v>
      </c>
      <c r="BC4353"/>
      <c r="BD4353"/>
      <c r="BE4353"/>
      <c r="BF4353"/>
      <c r="BG4353" t="inlineStr">
        <is>
          <t>Day(s)</t>
        </is>
      </c>
      <c r="BH4353" t="inlineStr">
        <is>
          <t>Pure</t>
        </is>
      </c>
      <c r="BI4353" t="inlineStr">
        <is>
          <t>DTXSID8024157</t>
        </is>
      </c>
      <c r="BJ4353"/>
      <c r="BK4353"/>
      <c r="BL4353"/>
      <c r="BM4353"/>
      <c r="BN4353"/>
      <c r="BO4353"/>
      <c r="BP4353"/>
      <c r="BQ4353"/>
      <c r="BR4353"/>
      <c r="BS4353"/>
      <c r="BT4353" t="inlineStr">
        <is>
          <t>--</t>
        </is>
      </c>
      <c r="BU4353"/>
      <c r="BV4353"/>
      <c r="BW4353"/>
      <c r="BX4353"/>
      <c r="BY4353"/>
      <c r="BZ4353"/>
      <c r="CA4353"/>
      <c r="CB4353"/>
      <c r="CC4353"/>
      <c r="CD4353"/>
      <c r="CE4353"/>
      <c r="CF4353"/>
      <c r="CG4353"/>
      <c r="CH4353"/>
      <c r="CI4353"/>
      <c r="CJ4353"/>
      <c r="CK4353" t="inlineStr">
        <is>
          <t>Brooke,L.T.</t>
        </is>
      </c>
      <c r="CL4353" t="n">
        <v>17138.0</v>
      </c>
      <c r="CM4353" t="inlineStr">
        <is>
          <t>Results of Freshwater Exposures with the Chemicals Atrazine, Biphenyl, Butachlor, Carbaryl, Carbazole, Dibenzofuran, 3,3'-Dichlorobenzidine, Dichlorvos, 1,2-Epoxyethylbenzene (Styrene Oxide), Isophorone, Isopropalin, Ox</t>
        </is>
      </c>
      <c r="CN4353" t="inlineStr">
        <is>
          <t>Center for Lake Superior Environmental Studies, University of Wisconsin, Superior, WI:110 p.</t>
        </is>
      </c>
      <c r="CO4353" t="n">
        <v>1991.0</v>
      </c>
      <c r="CP4353" t="inlineStr">
        <is>
          <t>Brooke,L.T. (1991). Results of Freshwater Exposures with the Chemicals Atrazine, Biphenyl, Butachlor, Carbaryl, Carbazole, Dibenzofuran, 3,3'-Dichlorobenzidine, Dichlorvos, 1,2-Epoxyethylbenzene (Styrene Oxide), Isophorone, Isopropalin, Ox. Center for Lake Superior Environmental Studies, University of Wisconsin, Superior, WI, 110 p. ECOREF#:17138</t>
        </is>
      </c>
    </row>
    <row r="4354">
      <c r="A4354" t="n">
        <v>3.3878501E7</v>
      </c>
      <c r="B4354" t="inlineStr">
        <is>
          <t>N-Benzoyl-N-(3,4-dichlorophenyl)-L-alanine, Ethyl ester</t>
        </is>
      </c>
      <c r="C4354"/>
      <c r="D4354" t="inlineStr">
        <is>
          <t>Not reported</t>
        </is>
      </c>
      <c r="E4354" t="inlineStr">
        <is>
          <t>Not coded</t>
        </is>
      </c>
      <c r="F4354"/>
      <c r="G4354" t="n">
        <v>25.0</v>
      </c>
      <c r="H4354"/>
      <c r="I4354"/>
      <c r="J4354"/>
      <c r="K4354"/>
      <c r="L4354" t="inlineStr">
        <is>
          <t>Pimephales promelas</t>
        </is>
      </c>
      <c r="M4354" t="inlineStr">
        <is>
          <t>Fathead Minnow</t>
        </is>
      </c>
      <c r="N4354"/>
      <c r="O4354"/>
      <c r="P4354"/>
      <c r="Q4354"/>
      <c r="R4354"/>
      <c r="S4354"/>
      <c r="T4354"/>
      <c r="U4354"/>
      <c r="V4354" t="inlineStr">
        <is>
          <t>Static</t>
        </is>
      </c>
      <c r="W4354" t="inlineStr">
        <is>
          <t>Fresh water</t>
        </is>
      </c>
      <c r="X4354" t="inlineStr">
        <is>
          <t>Lab</t>
        </is>
      </c>
      <c r="Y4354"/>
      <c r="Z4354" t="inlineStr">
        <is>
          <t>Active ingredient</t>
        </is>
      </c>
      <c r="AA4354"/>
      <c r="AB4354" t="n">
        <v>0.76</v>
      </c>
      <c r="AC4354"/>
      <c r="AD4354" t="n">
        <v>0.525</v>
      </c>
      <c r="AE4354"/>
      <c r="AF4354" t="n">
        <v>1.1</v>
      </c>
      <c r="AG4354" t="inlineStr">
        <is>
          <t>AI mg/L</t>
        </is>
      </c>
      <c r="AH4354"/>
      <c r="AI4354"/>
      <c r="AJ4354"/>
      <c r="AK4354"/>
      <c r="AL4354"/>
      <c r="AM4354"/>
      <c r="AN4354"/>
      <c r="AO4354"/>
      <c r="AP4354"/>
      <c r="AQ4354"/>
      <c r="AR4354"/>
      <c r="AS4354"/>
      <c r="AT4354"/>
      <c r="AU4354"/>
      <c r="AV4354"/>
      <c r="AW4354"/>
      <c r="AX4354" t="inlineStr">
        <is>
          <t>Mortality</t>
        </is>
      </c>
      <c r="AY4354" t="inlineStr">
        <is>
          <t>Mortality</t>
        </is>
      </c>
      <c r="AZ4354" t="inlineStr">
        <is>
          <t>LC50</t>
        </is>
      </c>
      <c r="BA4354"/>
      <c r="BB4354" t="n">
        <v>4.0</v>
      </c>
      <c r="BC4354"/>
      <c r="BD4354"/>
      <c r="BE4354"/>
      <c r="BF4354"/>
      <c r="BG4354" t="inlineStr">
        <is>
          <t>Day(s)</t>
        </is>
      </c>
      <c r="BH4354" t="inlineStr">
        <is>
          <t>Emulsifiable concentrate</t>
        </is>
      </c>
      <c r="BI4354" t="inlineStr">
        <is>
          <t>DTXSID4044167</t>
        </is>
      </c>
      <c r="BJ4354"/>
      <c r="BK4354"/>
      <c r="BL4354"/>
      <c r="BM4354"/>
      <c r="BN4354"/>
      <c r="BO4354"/>
      <c r="BP4354"/>
      <c r="BQ4354"/>
      <c r="BR4354"/>
      <c r="BS4354"/>
      <c r="BT4354" t="inlineStr">
        <is>
          <t>--</t>
        </is>
      </c>
      <c r="BU4354"/>
      <c r="BV4354"/>
      <c r="BW4354"/>
      <c r="BX4354"/>
      <c r="BY4354"/>
      <c r="BZ4354"/>
      <c r="CA4354"/>
      <c r="CB4354"/>
      <c r="CC4354"/>
      <c r="CD4354"/>
      <c r="CE4354"/>
      <c r="CF4354"/>
      <c r="CG4354"/>
      <c r="CH4354"/>
      <c r="CI4354"/>
      <c r="CJ4354"/>
      <c r="CK4354" t="inlineStr">
        <is>
          <t>Mayer,F.L.,Jr., and M.R. Ellersieck</t>
        </is>
      </c>
      <c r="CL4354" t="n">
        <v>6797.0</v>
      </c>
      <c r="CM4354" t="inlineStr">
        <is>
          <t>Manual of Acute Toxicity: Interpretation and Data Base for 410 Chemicals and 66 Species of Freshwater Animals</t>
        </is>
      </c>
      <c r="CN4354" t="inlineStr">
        <is>
          <t>USDI Fish and Wildlife Service, Publication No.160, Washington, DC:505 p.</t>
        </is>
      </c>
      <c r="CO4354" t="n">
        <v>1986.0</v>
      </c>
      <c r="CP4354" t="inlineStr">
        <is>
          <t>Mayer,F.L.,Jr., and M.R. Ellersieck (1986). Manual of Acute Toxicity: Interpretation and Data Base for 410 Chemicals and 66 Species of Freshwater Animals. USDI Fish and Wildlife Service, Publication No.160, Washington, DC, 505 p. ECOREF#:6797</t>
        </is>
      </c>
    </row>
    <row r="4355">
      <c r="A4355" t="n">
        <v>3.3878501E7</v>
      </c>
      <c r="B4355" t="inlineStr">
        <is>
          <t>N-Benzoyl-N-(3,4-dichlorophenyl)-L-alanine, Ethyl ester</t>
        </is>
      </c>
      <c r="C4355"/>
      <c r="D4355" t="inlineStr">
        <is>
          <t>Not reported</t>
        </is>
      </c>
      <c r="E4355" t="inlineStr">
        <is>
          <t>Not coded</t>
        </is>
      </c>
      <c r="F4355"/>
      <c r="G4355" t="n">
        <v>100.0</v>
      </c>
      <c r="H4355"/>
      <c r="I4355"/>
      <c r="J4355"/>
      <c r="K4355"/>
      <c r="L4355" t="inlineStr">
        <is>
          <t>Pimephales promelas</t>
        </is>
      </c>
      <c r="M4355" t="inlineStr">
        <is>
          <t>Fathead Minnow</t>
        </is>
      </c>
      <c r="N4355"/>
      <c r="O4355"/>
      <c r="P4355"/>
      <c r="Q4355"/>
      <c r="R4355"/>
      <c r="S4355"/>
      <c r="T4355"/>
      <c r="U4355"/>
      <c r="V4355" t="inlineStr">
        <is>
          <t>Static</t>
        </is>
      </c>
      <c r="W4355" t="inlineStr">
        <is>
          <t>Fresh water</t>
        </is>
      </c>
      <c r="X4355" t="inlineStr">
        <is>
          <t>Lab</t>
        </is>
      </c>
      <c r="Y4355"/>
      <c r="Z4355" t="inlineStr">
        <is>
          <t>Active ingredient</t>
        </is>
      </c>
      <c r="AA4355"/>
      <c r="AB4355" t="n">
        <v>0.86</v>
      </c>
      <c r="AC4355"/>
      <c r="AD4355" t="n">
        <v>0.66</v>
      </c>
      <c r="AE4355"/>
      <c r="AF4355" t="n">
        <v>1.12</v>
      </c>
      <c r="AG4355" t="inlineStr">
        <is>
          <t>AI mg/L</t>
        </is>
      </c>
      <c r="AH4355"/>
      <c r="AI4355"/>
      <c r="AJ4355"/>
      <c r="AK4355"/>
      <c r="AL4355"/>
      <c r="AM4355"/>
      <c r="AN4355"/>
      <c r="AO4355"/>
      <c r="AP4355"/>
      <c r="AQ4355"/>
      <c r="AR4355"/>
      <c r="AS4355"/>
      <c r="AT4355"/>
      <c r="AU4355"/>
      <c r="AV4355"/>
      <c r="AW4355"/>
      <c r="AX4355" t="inlineStr">
        <is>
          <t>Mortality</t>
        </is>
      </c>
      <c r="AY4355" t="inlineStr">
        <is>
          <t>Mortality</t>
        </is>
      </c>
      <c r="AZ4355" t="inlineStr">
        <is>
          <t>LC50</t>
        </is>
      </c>
      <c r="BA4355"/>
      <c r="BB4355" t="n">
        <v>4.0</v>
      </c>
      <c r="BC4355"/>
      <c r="BD4355"/>
      <c r="BE4355"/>
      <c r="BF4355"/>
      <c r="BG4355" t="inlineStr">
        <is>
          <t>Day(s)</t>
        </is>
      </c>
      <c r="BH4355" t="inlineStr">
        <is>
          <t>Pure</t>
        </is>
      </c>
      <c r="BI4355" t="inlineStr">
        <is>
          <t>DTXSID4044167</t>
        </is>
      </c>
      <c r="BJ4355"/>
      <c r="BK4355"/>
      <c r="BL4355"/>
      <c r="BM4355"/>
      <c r="BN4355"/>
      <c r="BO4355"/>
      <c r="BP4355"/>
      <c r="BQ4355"/>
      <c r="BR4355"/>
      <c r="BS4355"/>
      <c r="BT4355" t="inlineStr">
        <is>
          <t>--</t>
        </is>
      </c>
      <c r="BU4355"/>
      <c r="BV4355"/>
      <c r="BW4355"/>
      <c r="BX4355"/>
      <c r="BY4355"/>
      <c r="BZ4355"/>
      <c r="CA4355"/>
      <c r="CB4355"/>
      <c r="CC4355"/>
      <c r="CD4355"/>
      <c r="CE4355"/>
      <c r="CF4355"/>
      <c r="CG4355"/>
      <c r="CH4355"/>
      <c r="CI4355"/>
      <c r="CJ4355"/>
      <c r="CK4355" t="inlineStr">
        <is>
          <t>Mayer,F.L.,Jr., and M.R. Ellersieck</t>
        </is>
      </c>
      <c r="CL4355" t="n">
        <v>6797.0</v>
      </c>
      <c r="CM4355" t="inlineStr">
        <is>
          <t>Manual of Acute Toxicity: Interpretation and Data Base for 410 Chemicals and 66 Species of Freshwater Animals</t>
        </is>
      </c>
      <c r="CN4355" t="inlineStr">
        <is>
          <t>USDI Fish and Wildlife Service, Publication No.160, Washington, DC:505 p.</t>
        </is>
      </c>
      <c r="CO4355" t="n">
        <v>1986.0</v>
      </c>
      <c r="CP4355" t="inlineStr">
        <is>
          <t>Mayer,F.L.,Jr., and M.R. Ellersieck (1986). Manual of Acute Toxicity: Interpretation and Data Base for 410 Chemicals and 66 Species of Freshwater Animals. USDI Fish and Wildlife Service, Publication No.160, Washington, DC, 505 p. ECOREF#:6797</t>
        </is>
      </c>
    </row>
    <row r="4356">
      <c r="A4356" t="n">
        <v>3.3878501E7</v>
      </c>
      <c r="B4356" t="inlineStr">
        <is>
          <t>N-Benzoyl-N-(3,4-dichlorophenyl)-L-alanine, Ethyl ester</t>
        </is>
      </c>
      <c r="C4356"/>
      <c r="D4356" t="inlineStr">
        <is>
          <t>Not reported</t>
        </is>
      </c>
      <c r="E4356" t="inlineStr">
        <is>
          <t>Not coded</t>
        </is>
      </c>
      <c r="F4356"/>
      <c r="G4356" t="n">
        <v>19.0</v>
      </c>
      <c r="H4356"/>
      <c r="I4356"/>
      <c r="J4356"/>
      <c r="K4356"/>
      <c r="L4356" t="inlineStr">
        <is>
          <t>Pimephales promelas</t>
        </is>
      </c>
      <c r="M4356" t="inlineStr">
        <is>
          <t>Fathead Minnow</t>
        </is>
      </c>
      <c r="N4356"/>
      <c r="O4356"/>
      <c r="P4356"/>
      <c r="Q4356"/>
      <c r="R4356"/>
      <c r="S4356"/>
      <c r="T4356"/>
      <c r="U4356"/>
      <c r="V4356" t="inlineStr">
        <is>
          <t>Static</t>
        </is>
      </c>
      <c r="W4356" t="inlineStr">
        <is>
          <t>Fresh water</t>
        </is>
      </c>
      <c r="X4356" t="inlineStr">
        <is>
          <t>Lab</t>
        </is>
      </c>
      <c r="Y4356"/>
      <c r="Z4356" t="inlineStr">
        <is>
          <t>Active ingredient</t>
        </is>
      </c>
      <c r="AA4356"/>
      <c r="AB4356" t="n">
        <v>0.46</v>
      </c>
      <c r="AC4356"/>
      <c r="AD4356" t="n">
        <v>0.33</v>
      </c>
      <c r="AE4356"/>
      <c r="AF4356" t="n">
        <v>0.64</v>
      </c>
      <c r="AG4356" t="inlineStr">
        <is>
          <t>AI mg/L</t>
        </is>
      </c>
      <c r="AH4356"/>
      <c r="AI4356"/>
      <c r="AJ4356"/>
      <c r="AK4356"/>
      <c r="AL4356"/>
      <c r="AM4356"/>
      <c r="AN4356"/>
      <c r="AO4356"/>
      <c r="AP4356"/>
      <c r="AQ4356"/>
      <c r="AR4356"/>
      <c r="AS4356"/>
      <c r="AT4356"/>
      <c r="AU4356"/>
      <c r="AV4356"/>
      <c r="AW4356"/>
      <c r="AX4356" t="inlineStr">
        <is>
          <t>Mortality</t>
        </is>
      </c>
      <c r="AY4356" t="inlineStr">
        <is>
          <t>Mortality</t>
        </is>
      </c>
      <c r="AZ4356" t="inlineStr">
        <is>
          <t>LC50</t>
        </is>
      </c>
      <c r="BA4356"/>
      <c r="BB4356" t="n">
        <v>4.0</v>
      </c>
      <c r="BC4356"/>
      <c r="BD4356"/>
      <c r="BE4356"/>
      <c r="BF4356"/>
      <c r="BG4356" t="inlineStr">
        <is>
          <t>Day(s)</t>
        </is>
      </c>
      <c r="BH4356" t="inlineStr">
        <is>
          <t>Emulsifiable concentrate</t>
        </is>
      </c>
      <c r="BI4356" t="inlineStr">
        <is>
          <t>DTXSID4044167</t>
        </is>
      </c>
      <c r="BJ4356"/>
      <c r="BK4356"/>
      <c r="BL4356"/>
      <c r="BM4356"/>
      <c r="BN4356"/>
      <c r="BO4356"/>
      <c r="BP4356"/>
      <c r="BQ4356"/>
      <c r="BR4356"/>
      <c r="BS4356"/>
      <c r="BT4356" t="inlineStr">
        <is>
          <t>--</t>
        </is>
      </c>
      <c r="BU4356"/>
      <c r="BV4356"/>
      <c r="BW4356"/>
      <c r="BX4356"/>
      <c r="BY4356"/>
      <c r="BZ4356"/>
      <c r="CA4356"/>
      <c r="CB4356"/>
      <c r="CC4356"/>
      <c r="CD4356"/>
      <c r="CE4356"/>
      <c r="CF4356"/>
      <c r="CG4356"/>
      <c r="CH4356"/>
      <c r="CI4356"/>
      <c r="CJ4356"/>
      <c r="CK4356" t="inlineStr">
        <is>
          <t>Mayer,F.L.,Jr., and M.R. Ellersieck</t>
        </is>
      </c>
      <c r="CL4356" t="n">
        <v>6797.0</v>
      </c>
      <c r="CM4356" t="inlineStr">
        <is>
          <t>Manual of Acute Toxicity: Interpretation and Data Base for 410 Chemicals and 66 Species of Freshwater Animals</t>
        </is>
      </c>
      <c r="CN4356" t="inlineStr">
        <is>
          <t>USDI Fish and Wildlife Service, Publication No.160, Washington, DC:505 p.</t>
        </is>
      </c>
      <c r="CO4356" t="n">
        <v>1986.0</v>
      </c>
      <c r="CP4356" t="inlineStr">
        <is>
          <t>Mayer,F.L.,Jr., and M.R. Ellersieck (1986). Manual of Acute Toxicity: Interpretation and Data Base for 410 Chemicals and 66 Species of Freshwater Animals. USDI Fish and Wildlife Service, Publication No.160, Washington, DC, 505 p. ECOREF#:6797</t>
        </is>
      </c>
    </row>
    <row r="4357">
      <c r="A4357" t="n">
        <v>3.4014181E7</v>
      </c>
      <c r="B4357" t="inlineStr">
        <is>
          <t>N-[5-(1,1-Dimethylethyl)-1,3,4-thiadiazol-2-yl]-N,N'-dimethylurea</t>
        </is>
      </c>
      <c r="C4357"/>
      <c r="D4357" t="inlineStr">
        <is>
          <t>Not coded</t>
        </is>
      </c>
      <c r="E4357" t="inlineStr">
        <is>
          <t>United States Environmental Protection Agency</t>
        </is>
      </c>
      <c r="F4357"/>
      <c r="G4357" t="n">
        <v>80.0</v>
      </c>
      <c r="H4357"/>
      <c r="I4357"/>
      <c r="J4357"/>
      <c r="K4357"/>
      <c r="L4357" t="inlineStr">
        <is>
          <t>Pimephales promelas</t>
        </is>
      </c>
      <c r="M4357" t="inlineStr">
        <is>
          <t>Fathead Minnow</t>
        </is>
      </c>
      <c r="N4357" t="inlineStr">
        <is>
          <t>Juvenile</t>
        </is>
      </c>
      <c r="O4357"/>
      <c r="P4357"/>
      <c r="Q4357"/>
      <c r="R4357"/>
      <c r="S4357"/>
      <c r="T4357"/>
      <c r="U4357"/>
      <c r="V4357" t="inlineStr">
        <is>
          <t>Static</t>
        </is>
      </c>
      <c r="W4357" t="inlineStr">
        <is>
          <t>Fresh water</t>
        </is>
      </c>
      <c r="X4357" t="inlineStr">
        <is>
          <t>Lab</t>
        </is>
      </c>
      <c r="Y4357"/>
      <c r="Z4357" t="inlineStr">
        <is>
          <t>Formulation</t>
        </is>
      </c>
      <c r="AA4357" t="inlineStr">
        <is>
          <t>&gt;</t>
        </is>
      </c>
      <c r="AB4357" t="n">
        <v>180.0</v>
      </c>
      <c r="AC4357"/>
      <c r="AD4357"/>
      <c r="AE4357"/>
      <c r="AF4357"/>
      <c r="AG4357" t="inlineStr">
        <is>
          <t>AI mg/L</t>
        </is>
      </c>
      <c r="AH4357"/>
      <c r="AI4357"/>
      <c r="AJ4357"/>
      <c r="AK4357"/>
      <c r="AL4357"/>
      <c r="AM4357"/>
      <c r="AN4357"/>
      <c r="AO4357"/>
      <c r="AP4357"/>
      <c r="AQ4357"/>
      <c r="AR4357"/>
      <c r="AS4357"/>
      <c r="AT4357"/>
      <c r="AU4357"/>
      <c r="AV4357"/>
      <c r="AW4357"/>
      <c r="AX4357" t="inlineStr">
        <is>
          <t>Mortality</t>
        </is>
      </c>
      <c r="AY4357" t="inlineStr">
        <is>
          <t>Mortality</t>
        </is>
      </c>
      <c r="AZ4357" t="inlineStr">
        <is>
          <t>LC50</t>
        </is>
      </c>
      <c r="BA4357"/>
      <c r="BB4357" t="n">
        <v>4.0</v>
      </c>
      <c r="BC4357"/>
      <c r="BD4357"/>
      <c r="BE4357"/>
      <c r="BF4357"/>
      <c r="BG4357" t="inlineStr">
        <is>
          <t>Day(s)</t>
        </is>
      </c>
      <c r="BH4357"/>
      <c r="BI4357" t="inlineStr">
        <is>
          <t>DTXSID3024316</t>
        </is>
      </c>
      <c r="BJ4357"/>
      <c r="BK4357"/>
      <c r="BL4357" t="inlineStr">
        <is>
          <t>Acute</t>
        </is>
      </c>
      <c r="BM4357"/>
      <c r="BN4357"/>
      <c r="BO4357"/>
      <c r="BP4357"/>
      <c r="BQ4357"/>
      <c r="BR4357"/>
      <c r="BS4357"/>
      <c r="BT4357" t="inlineStr">
        <is>
          <t>--</t>
        </is>
      </c>
      <c r="BU4357"/>
      <c r="BV4357"/>
      <c r="BW4357"/>
      <c r="BX4357"/>
      <c r="BY4357"/>
      <c r="BZ4357"/>
      <c r="CA4357"/>
      <c r="CB4357"/>
      <c r="CC4357"/>
      <c r="CD4357"/>
      <c r="CE4357"/>
      <c r="CF4357"/>
      <c r="CG4357"/>
      <c r="CH4357"/>
      <c r="CI4357"/>
      <c r="CJ4357" t="inlineStr">
        <is>
          <t xml:space="preserve">CONTR/STD METHODS USED//   </t>
        </is>
      </c>
      <c r="CK4357" t="inlineStr">
        <is>
          <t>U.S. Environmental Protection Agency</t>
        </is>
      </c>
      <c r="CL4357" t="n">
        <v>344.0</v>
      </c>
      <c r="CM4357" t="inlineStr">
        <is>
          <t>Pesticide Ecotoxicity Database (Formerly: Environmental Effects Database (EEDB))</t>
        </is>
      </c>
      <c r="CN4357" t="inlineStr">
        <is>
          <t>Environmental Fate and Effects Division, U.S.EPA, Washington, D.C.:</t>
        </is>
      </c>
      <c r="CO4357" t="n">
        <v>1992.0</v>
      </c>
      <c r="CP4357" t="inlineStr">
        <is>
          <t>U.S. Environmental Protection Agency (1992). Pesticide Ecotoxicity Database (Formerly: Environmental Effects Database (EEDB)). Environmental Fate and Effects Division, U.S.EPA, Washington, D.C., ECOREF#:344</t>
        </is>
      </c>
    </row>
    <row r="4358">
      <c r="A4358" t="n">
        <v>3.4014181E7</v>
      </c>
      <c r="B4358" t="inlineStr">
        <is>
          <t>N-[5-(1,1-Dimethylethyl)-1,3,4-thiadiazol-2-yl]-N,N'-dimethylurea</t>
        </is>
      </c>
      <c r="C4358"/>
      <c r="D4358" t="inlineStr">
        <is>
          <t>Not coded</t>
        </is>
      </c>
      <c r="E4358" t="inlineStr">
        <is>
          <t>United States Environmental Protection Agency</t>
        </is>
      </c>
      <c r="F4358"/>
      <c r="G4358" t="n">
        <v>98.0</v>
      </c>
      <c r="H4358"/>
      <c r="I4358"/>
      <c r="J4358"/>
      <c r="K4358"/>
      <c r="L4358" t="inlineStr">
        <is>
          <t>Pimephales promelas</t>
        </is>
      </c>
      <c r="M4358" t="inlineStr">
        <is>
          <t>Fathead Minnow</t>
        </is>
      </c>
      <c r="N4358" t="inlineStr">
        <is>
          <t>Juvenile</t>
        </is>
      </c>
      <c r="O4358"/>
      <c r="P4358"/>
      <c r="Q4358"/>
      <c r="R4358"/>
      <c r="S4358"/>
      <c r="T4358"/>
      <c r="U4358"/>
      <c r="V4358" t="inlineStr">
        <is>
          <t>Static</t>
        </is>
      </c>
      <c r="W4358" t="inlineStr">
        <is>
          <t>Fresh water</t>
        </is>
      </c>
      <c r="X4358" t="inlineStr">
        <is>
          <t>Lab</t>
        </is>
      </c>
      <c r="Y4358"/>
      <c r="Z4358" t="inlineStr">
        <is>
          <t>Active ingredient</t>
        </is>
      </c>
      <c r="AA4358" t="inlineStr">
        <is>
          <t>&gt;</t>
        </is>
      </c>
      <c r="AB4358" t="n">
        <v>180.0</v>
      </c>
      <c r="AC4358"/>
      <c r="AD4358"/>
      <c r="AE4358"/>
      <c r="AF4358"/>
      <c r="AG4358" t="inlineStr">
        <is>
          <t>AI mg/L</t>
        </is>
      </c>
      <c r="AH4358"/>
      <c r="AI4358"/>
      <c r="AJ4358"/>
      <c r="AK4358"/>
      <c r="AL4358"/>
      <c r="AM4358"/>
      <c r="AN4358"/>
      <c r="AO4358"/>
      <c r="AP4358"/>
      <c r="AQ4358"/>
      <c r="AR4358"/>
      <c r="AS4358"/>
      <c r="AT4358"/>
      <c r="AU4358"/>
      <c r="AV4358"/>
      <c r="AW4358"/>
      <c r="AX4358" t="inlineStr">
        <is>
          <t>Mortality</t>
        </is>
      </c>
      <c r="AY4358" t="inlineStr">
        <is>
          <t>Mortality</t>
        </is>
      </c>
      <c r="AZ4358" t="inlineStr">
        <is>
          <t>LC50</t>
        </is>
      </c>
      <c r="BA4358"/>
      <c r="BB4358" t="n">
        <v>4.0</v>
      </c>
      <c r="BC4358"/>
      <c r="BD4358"/>
      <c r="BE4358"/>
      <c r="BF4358"/>
      <c r="BG4358" t="inlineStr">
        <is>
          <t>Day(s)</t>
        </is>
      </c>
      <c r="BH4358"/>
      <c r="BI4358" t="inlineStr">
        <is>
          <t>DTXSID3024316</t>
        </is>
      </c>
      <c r="BJ4358"/>
      <c r="BK4358"/>
      <c r="BL4358" t="inlineStr">
        <is>
          <t>Acute</t>
        </is>
      </c>
      <c r="BM4358"/>
      <c r="BN4358"/>
      <c r="BO4358"/>
      <c r="BP4358"/>
      <c r="BQ4358"/>
      <c r="BR4358"/>
      <c r="BS4358"/>
      <c r="BT4358" t="inlineStr">
        <is>
          <t>--</t>
        </is>
      </c>
      <c r="BU4358"/>
      <c r="BV4358"/>
      <c r="BW4358"/>
      <c r="BX4358"/>
      <c r="BY4358"/>
      <c r="BZ4358"/>
      <c r="CA4358"/>
      <c r="CB4358"/>
      <c r="CC4358"/>
      <c r="CD4358"/>
      <c r="CE4358"/>
      <c r="CF4358"/>
      <c r="CG4358"/>
      <c r="CH4358"/>
      <c r="CI4358"/>
      <c r="CJ4358" t="inlineStr">
        <is>
          <t xml:space="preserve">CONTR/STD METHODS USED//   </t>
        </is>
      </c>
      <c r="CK4358" t="inlineStr">
        <is>
          <t>U.S. Environmental Protection Agency</t>
        </is>
      </c>
      <c r="CL4358" t="n">
        <v>344.0</v>
      </c>
      <c r="CM4358" t="inlineStr">
        <is>
          <t>Pesticide Ecotoxicity Database (Formerly: Environmental Effects Database (EEDB))</t>
        </is>
      </c>
      <c r="CN4358" t="inlineStr">
        <is>
          <t>Environmental Fate and Effects Division, U.S.EPA, Washington, D.C.:</t>
        </is>
      </c>
      <c r="CO4358" t="n">
        <v>1992.0</v>
      </c>
      <c r="CP4358" t="inlineStr">
        <is>
          <t>U.S. Environmental Protection Agency (1992). Pesticide Ecotoxicity Database (Formerly: Environmental Effects Database (EEDB)). Environmental Fate and Effects Division, U.S.EPA, Washington, D.C., ECOREF#:344</t>
        </is>
      </c>
    </row>
    <row r="4359">
      <c r="A4359" t="n">
        <v>3.4014181E7</v>
      </c>
      <c r="B4359" t="inlineStr">
        <is>
          <t>N-[5-(1,1-Dimethylethyl)-1,3,4-thiadiazol-2-yl]-N,N'-dimethylurea</t>
        </is>
      </c>
      <c r="C4359"/>
      <c r="D4359" t="inlineStr">
        <is>
          <t>Not coded</t>
        </is>
      </c>
      <c r="E4359" t="inlineStr">
        <is>
          <t>United States Environmental Protection Agency</t>
        </is>
      </c>
      <c r="F4359"/>
      <c r="G4359" t="n">
        <v>20.0</v>
      </c>
      <c r="H4359"/>
      <c r="I4359"/>
      <c r="J4359"/>
      <c r="K4359"/>
      <c r="L4359" t="inlineStr">
        <is>
          <t>Pimephales promelas</t>
        </is>
      </c>
      <c r="M4359" t="inlineStr">
        <is>
          <t>Fathead Minnow</t>
        </is>
      </c>
      <c r="N4359" t="inlineStr">
        <is>
          <t>Juvenile</t>
        </is>
      </c>
      <c r="O4359"/>
      <c r="P4359"/>
      <c r="Q4359"/>
      <c r="R4359"/>
      <c r="S4359"/>
      <c r="T4359"/>
      <c r="U4359"/>
      <c r="V4359" t="inlineStr">
        <is>
          <t>Static</t>
        </is>
      </c>
      <c r="W4359" t="inlineStr">
        <is>
          <t>Fresh water</t>
        </is>
      </c>
      <c r="X4359" t="inlineStr">
        <is>
          <t>Lab</t>
        </is>
      </c>
      <c r="Y4359"/>
      <c r="Z4359" t="inlineStr">
        <is>
          <t>Formulation</t>
        </is>
      </c>
      <c r="AA4359" t="inlineStr">
        <is>
          <t>&gt;</t>
        </is>
      </c>
      <c r="AB4359" t="n">
        <v>180.0</v>
      </c>
      <c r="AC4359"/>
      <c r="AD4359"/>
      <c r="AE4359"/>
      <c r="AF4359"/>
      <c r="AG4359" t="inlineStr">
        <is>
          <t>AI mg/L</t>
        </is>
      </c>
      <c r="AH4359"/>
      <c r="AI4359"/>
      <c r="AJ4359"/>
      <c r="AK4359"/>
      <c r="AL4359"/>
      <c r="AM4359"/>
      <c r="AN4359"/>
      <c r="AO4359"/>
      <c r="AP4359"/>
      <c r="AQ4359"/>
      <c r="AR4359"/>
      <c r="AS4359"/>
      <c r="AT4359"/>
      <c r="AU4359"/>
      <c r="AV4359"/>
      <c r="AW4359"/>
      <c r="AX4359" t="inlineStr">
        <is>
          <t>Mortality</t>
        </is>
      </c>
      <c r="AY4359" t="inlineStr">
        <is>
          <t>Mortality</t>
        </is>
      </c>
      <c r="AZ4359" t="inlineStr">
        <is>
          <t>LC50</t>
        </is>
      </c>
      <c r="BA4359"/>
      <c r="BB4359" t="n">
        <v>4.0</v>
      </c>
      <c r="BC4359"/>
      <c r="BD4359"/>
      <c r="BE4359"/>
      <c r="BF4359"/>
      <c r="BG4359" t="inlineStr">
        <is>
          <t>Day(s)</t>
        </is>
      </c>
      <c r="BH4359"/>
      <c r="BI4359" t="inlineStr">
        <is>
          <t>DTXSID3024316</t>
        </is>
      </c>
      <c r="BJ4359"/>
      <c r="BK4359"/>
      <c r="BL4359" t="inlineStr">
        <is>
          <t>Acute</t>
        </is>
      </c>
      <c r="BM4359"/>
      <c r="BN4359"/>
      <c r="BO4359"/>
      <c r="BP4359"/>
      <c r="BQ4359"/>
      <c r="BR4359"/>
      <c r="BS4359"/>
      <c r="BT4359" t="inlineStr">
        <is>
          <t>--</t>
        </is>
      </c>
      <c r="BU4359"/>
      <c r="BV4359"/>
      <c r="BW4359"/>
      <c r="BX4359"/>
      <c r="BY4359"/>
      <c r="BZ4359"/>
      <c r="CA4359"/>
      <c r="CB4359"/>
      <c r="CC4359"/>
      <c r="CD4359"/>
      <c r="CE4359"/>
      <c r="CF4359"/>
      <c r="CG4359"/>
      <c r="CH4359"/>
      <c r="CI4359"/>
      <c r="CJ4359" t="inlineStr">
        <is>
          <t xml:space="preserve">CONTR/STD METHODS USED//   </t>
        </is>
      </c>
      <c r="CK4359" t="inlineStr">
        <is>
          <t>U.S. Environmental Protection Agency</t>
        </is>
      </c>
      <c r="CL4359" t="n">
        <v>344.0</v>
      </c>
      <c r="CM4359" t="inlineStr">
        <is>
          <t>Pesticide Ecotoxicity Database (Formerly: Environmental Effects Database (EEDB))</t>
        </is>
      </c>
      <c r="CN4359" t="inlineStr">
        <is>
          <t>Environmental Fate and Effects Division, U.S.EPA, Washington, D.C.:</t>
        </is>
      </c>
      <c r="CO4359" t="n">
        <v>1992.0</v>
      </c>
      <c r="CP4359" t="inlineStr">
        <is>
          <t>U.S. Environmental Protection Agency (1992). Pesticide Ecotoxicity Database (Formerly: Environmental Effects Database (EEDB)). Environmental Fate and Effects Division, U.S.EPA, Washington, D.C., ECOREF#:344</t>
        </is>
      </c>
    </row>
    <row r="4360">
      <c r="A4360" t="n">
        <v>3.4128013E7</v>
      </c>
      <c r="B4360" t="inlineStr">
        <is>
          <t>(Carboxymethoxy)butanedioic acid, Trisodium salt</t>
        </is>
      </c>
      <c r="C4360"/>
      <c r="D4360" t="inlineStr">
        <is>
          <t>Measured</t>
        </is>
      </c>
      <c r="E4360" t="inlineStr">
        <is>
          <t>Not coded</t>
        </is>
      </c>
      <c r="F4360"/>
      <c r="G4360" t="n">
        <v>63.9</v>
      </c>
      <c r="H4360"/>
      <c r="I4360"/>
      <c r="J4360"/>
      <c r="K4360"/>
      <c r="L4360" t="inlineStr">
        <is>
          <t>Pimephales promelas</t>
        </is>
      </c>
      <c r="M4360" t="inlineStr">
        <is>
          <t>Fathead Minnow</t>
        </is>
      </c>
      <c r="N4360" t="inlineStr">
        <is>
          <t>Fry</t>
        </is>
      </c>
      <c r="O4360"/>
      <c r="P4360" t="n">
        <v>3.0</v>
      </c>
      <c r="Q4360"/>
      <c r="R4360"/>
      <c r="S4360"/>
      <c r="T4360"/>
      <c r="U4360" t="inlineStr">
        <is>
          <t>Week(s)</t>
        </is>
      </c>
      <c r="V4360" t="inlineStr">
        <is>
          <t>Static</t>
        </is>
      </c>
      <c r="W4360" t="inlineStr">
        <is>
          <t>Fresh water</t>
        </is>
      </c>
      <c r="X4360" t="inlineStr">
        <is>
          <t>Lab</t>
        </is>
      </c>
      <c r="Y4360"/>
      <c r="Z4360" t="inlineStr">
        <is>
          <t>Active ingredient</t>
        </is>
      </c>
      <c r="AA4360"/>
      <c r="AB4360" t="n">
        <v>1500.0</v>
      </c>
      <c r="AC4360"/>
      <c r="AD4360" t="n">
        <v>1100.0</v>
      </c>
      <c r="AE4360"/>
      <c r="AF4360" t="n">
        <v>2100.0</v>
      </c>
      <c r="AG4360" t="inlineStr">
        <is>
          <t>AI mg/L</t>
        </is>
      </c>
      <c r="AH4360"/>
      <c r="AI4360"/>
      <c r="AJ4360"/>
      <c r="AK4360"/>
      <c r="AL4360"/>
      <c r="AM4360"/>
      <c r="AN4360"/>
      <c r="AO4360"/>
      <c r="AP4360"/>
      <c r="AQ4360"/>
      <c r="AR4360"/>
      <c r="AS4360"/>
      <c r="AT4360"/>
      <c r="AU4360"/>
      <c r="AV4360"/>
      <c r="AW4360"/>
      <c r="AX4360" t="inlineStr">
        <is>
          <t>Mortality</t>
        </is>
      </c>
      <c r="AY4360" t="inlineStr">
        <is>
          <t>Mortality</t>
        </is>
      </c>
      <c r="AZ4360" t="inlineStr">
        <is>
          <t>LC50</t>
        </is>
      </c>
      <c r="BA4360"/>
      <c r="BB4360" t="n">
        <v>4.0</v>
      </c>
      <c r="BC4360"/>
      <c r="BD4360"/>
      <c r="BE4360"/>
      <c r="BF4360"/>
      <c r="BG4360" t="inlineStr">
        <is>
          <t>Day(s)</t>
        </is>
      </c>
      <c r="BH4360" t="inlineStr">
        <is>
          <t>Active ingredient</t>
        </is>
      </c>
      <c r="BI4360" t="inlineStr">
        <is>
          <t>DTXSID60889717</t>
        </is>
      </c>
      <c r="BJ4360"/>
      <c r="BK4360"/>
      <c r="BL4360"/>
      <c r="BM4360"/>
      <c r="BN4360"/>
      <c r="BO4360"/>
      <c r="BP4360"/>
      <c r="BQ4360"/>
      <c r="BR4360"/>
      <c r="BS4360"/>
      <c r="BT4360" t="inlineStr">
        <is>
          <t>--</t>
        </is>
      </c>
      <c r="BU4360"/>
      <c r="BV4360"/>
      <c r="BW4360"/>
      <c r="BX4360"/>
      <c r="BY4360"/>
      <c r="BZ4360"/>
      <c r="CA4360"/>
      <c r="CB4360"/>
      <c r="CC4360"/>
      <c r="CD4360"/>
      <c r="CE4360"/>
      <c r="CF4360"/>
      <c r="CG4360"/>
      <c r="CH4360"/>
      <c r="CI4360"/>
      <c r="CJ4360"/>
      <c r="CK4360" t="inlineStr">
        <is>
          <t>Newsome,C.S.</t>
        </is>
      </c>
      <c r="CL4360" t="n">
        <v>17931.0</v>
      </c>
      <c r="CM4360" t="inlineStr">
        <is>
          <t>Susceptibility of Various Fish Species at Different Stages of Development to Aquatic Pollutants</t>
        </is>
      </c>
      <c r="CN4360" t="inlineStr">
        <is>
          <t>In: Environment and Quality of Life, Principles for the Interpretation of the Results of Testing Procedures in Ecotoxicology, EUR 7549, 342, Comm.Eur.Commun., Luxembourge, Belgium:284-295</t>
        </is>
      </c>
      <c r="CO4360" t="n">
        <v>1982.0</v>
      </c>
      <c r="CP4360" t="inlineStr">
        <is>
          <t>Newsome,C.S. (1982). Susceptibility of Various Fish Species at Different Stages of Development to Aquatic Pollutants. In: Environment and Quality of Life, Principles for the Interpretation of the Results of Testing Procedures in Ecotoxicology, EUR 7549, 342, Comm.Eur.Commun., Luxembourge, Belgium, 284-295. ECOREF#:17931</t>
        </is>
      </c>
    </row>
    <row r="4361">
      <c r="A4361" t="n">
        <v>3.4128013E7</v>
      </c>
      <c r="B4361" t="inlineStr">
        <is>
          <t>(Carboxymethoxy)butanedioic acid, Trisodium salt</t>
        </is>
      </c>
      <c r="C4361"/>
      <c r="D4361" t="inlineStr">
        <is>
          <t>Measured</t>
        </is>
      </c>
      <c r="E4361" t="inlineStr">
        <is>
          <t>Not coded</t>
        </is>
      </c>
      <c r="F4361"/>
      <c r="G4361" t="n">
        <v>63.9</v>
      </c>
      <c r="H4361"/>
      <c r="I4361"/>
      <c r="J4361"/>
      <c r="K4361"/>
      <c r="L4361" t="inlineStr">
        <is>
          <t>Pimephales promelas</t>
        </is>
      </c>
      <c r="M4361" t="inlineStr">
        <is>
          <t>Fathead Minnow</t>
        </is>
      </c>
      <c r="N4361" t="inlineStr">
        <is>
          <t>Juvenile</t>
        </is>
      </c>
      <c r="O4361"/>
      <c r="P4361" t="n">
        <v>12.0</v>
      </c>
      <c r="Q4361"/>
      <c r="R4361"/>
      <c r="S4361"/>
      <c r="T4361"/>
      <c r="U4361" t="inlineStr">
        <is>
          <t>Week(s)</t>
        </is>
      </c>
      <c r="V4361" t="inlineStr">
        <is>
          <t>Static</t>
        </is>
      </c>
      <c r="W4361" t="inlineStr">
        <is>
          <t>Fresh water</t>
        </is>
      </c>
      <c r="X4361" t="inlineStr">
        <is>
          <t>Lab</t>
        </is>
      </c>
      <c r="Y4361"/>
      <c r="Z4361" t="inlineStr">
        <is>
          <t>Active ingredient</t>
        </is>
      </c>
      <c r="AA4361"/>
      <c r="AB4361" t="n">
        <v>2200.0</v>
      </c>
      <c r="AC4361"/>
      <c r="AD4361" t="n">
        <v>2000.0</v>
      </c>
      <c r="AE4361"/>
      <c r="AF4361" t="n">
        <v>2400.0</v>
      </c>
      <c r="AG4361" t="inlineStr">
        <is>
          <t>AI mg/L</t>
        </is>
      </c>
      <c r="AH4361"/>
      <c r="AI4361"/>
      <c r="AJ4361"/>
      <c r="AK4361"/>
      <c r="AL4361"/>
      <c r="AM4361"/>
      <c r="AN4361"/>
      <c r="AO4361"/>
      <c r="AP4361"/>
      <c r="AQ4361"/>
      <c r="AR4361"/>
      <c r="AS4361"/>
      <c r="AT4361"/>
      <c r="AU4361"/>
      <c r="AV4361"/>
      <c r="AW4361"/>
      <c r="AX4361" t="inlineStr">
        <is>
          <t>Mortality</t>
        </is>
      </c>
      <c r="AY4361" t="inlineStr">
        <is>
          <t>Mortality</t>
        </is>
      </c>
      <c r="AZ4361" t="inlineStr">
        <is>
          <t>LC50</t>
        </is>
      </c>
      <c r="BA4361"/>
      <c r="BB4361" t="n">
        <v>4.0</v>
      </c>
      <c r="BC4361"/>
      <c r="BD4361"/>
      <c r="BE4361"/>
      <c r="BF4361"/>
      <c r="BG4361" t="inlineStr">
        <is>
          <t>Day(s)</t>
        </is>
      </c>
      <c r="BH4361" t="inlineStr">
        <is>
          <t>Active ingredient</t>
        </is>
      </c>
      <c r="BI4361" t="inlineStr">
        <is>
          <t>DTXSID60889717</t>
        </is>
      </c>
      <c r="BJ4361"/>
      <c r="BK4361"/>
      <c r="BL4361"/>
      <c r="BM4361"/>
      <c r="BN4361"/>
      <c r="BO4361"/>
      <c r="BP4361"/>
      <c r="BQ4361"/>
      <c r="BR4361"/>
      <c r="BS4361"/>
      <c r="BT4361" t="inlineStr">
        <is>
          <t>--</t>
        </is>
      </c>
      <c r="BU4361"/>
      <c r="BV4361"/>
      <c r="BW4361"/>
      <c r="BX4361"/>
      <c r="BY4361"/>
      <c r="BZ4361"/>
      <c r="CA4361"/>
      <c r="CB4361"/>
      <c r="CC4361"/>
      <c r="CD4361"/>
      <c r="CE4361"/>
      <c r="CF4361"/>
      <c r="CG4361"/>
      <c r="CH4361"/>
      <c r="CI4361"/>
      <c r="CJ4361"/>
      <c r="CK4361" t="inlineStr">
        <is>
          <t>Newsome,C.S.</t>
        </is>
      </c>
      <c r="CL4361" t="n">
        <v>17931.0</v>
      </c>
      <c r="CM4361" t="inlineStr">
        <is>
          <t>Susceptibility of Various Fish Species at Different Stages of Development to Aquatic Pollutants</t>
        </is>
      </c>
      <c r="CN4361" t="inlineStr">
        <is>
          <t>In: Environment and Quality of Life, Principles for the Interpretation of the Results of Testing Procedures in Ecotoxicology, EUR 7549, 342, Comm.Eur.Commun., Luxembourge, Belgium:284-295</t>
        </is>
      </c>
      <c r="CO4361" t="n">
        <v>1982.0</v>
      </c>
      <c r="CP4361" t="inlineStr">
        <is>
          <t>Newsome,C.S. (1982). Susceptibility of Various Fish Species at Different Stages of Development to Aquatic Pollutants. In: Environment and Quality of Life, Principles for the Interpretation of the Results of Testing Procedures in Ecotoxicology, EUR 7549, 342, Comm.Eur.Commun., Luxembourge, Belgium, 284-295. ECOREF#:17931</t>
        </is>
      </c>
    </row>
    <row r="4362">
      <c r="A4362" t="n">
        <v>3.4128013E7</v>
      </c>
      <c r="B4362" t="inlineStr">
        <is>
          <t>(Carboxymethoxy)butanedioic acid, Trisodium salt</t>
        </is>
      </c>
      <c r="C4362"/>
      <c r="D4362" t="inlineStr">
        <is>
          <t>Measured</t>
        </is>
      </c>
      <c r="E4362" t="inlineStr">
        <is>
          <t>Not coded</t>
        </is>
      </c>
      <c r="F4362"/>
      <c r="G4362" t="n">
        <v>63.9</v>
      </c>
      <c r="H4362"/>
      <c r="I4362"/>
      <c r="J4362"/>
      <c r="K4362"/>
      <c r="L4362" t="inlineStr">
        <is>
          <t>Pimephales promelas</t>
        </is>
      </c>
      <c r="M4362" t="inlineStr">
        <is>
          <t>Fathead Minnow</t>
        </is>
      </c>
      <c r="N4362" t="inlineStr">
        <is>
          <t>Adult</t>
        </is>
      </c>
      <c r="O4362"/>
      <c r="P4362" t="n">
        <v>20.0</v>
      </c>
      <c r="Q4362"/>
      <c r="R4362"/>
      <c r="S4362"/>
      <c r="T4362"/>
      <c r="U4362" t="inlineStr">
        <is>
          <t>Week(s)</t>
        </is>
      </c>
      <c r="V4362" t="inlineStr">
        <is>
          <t>Static</t>
        </is>
      </c>
      <c r="W4362" t="inlineStr">
        <is>
          <t>Fresh water</t>
        </is>
      </c>
      <c r="X4362" t="inlineStr">
        <is>
          <t>Lab</t>
        </is>
      </c>
      <c r="Y4362"/>
      <c r="Z4362" t="inlineStr">
        <is>
          <t>Active ingredient</t>
        </is>
      </c>
      <c r="AA4362"/>
      <c r="AB4362" t="n">
        <v>3000.0</v>
      </c>
      <c r="AC4362"/>
      <c r="AD4362" t="n">
        <v>2200.0</v>
      </c>
      <c r="AE4362"/>
      <c r="AF4362" t="n">
        <v>6700.0</v>
      </c>
      <c r="AG4362" t="inlineStr">
        <is>
          <t>AI mg/L</t>
        </is>
      </c>
      <c r="AH4362"/>
      <c r="AI4362"/>
      <c r="AJ4362"/>
      <c r="AK4362"/>
      <c r="AL4362"/>
      <c r="AM4362"/>
      <c r="AN4362"/>
      <c r="AO4362"/>
      <c r="AP4362"/>
      <c r="AQ4362"/>
      <c r="AR4362"/>
      <c r="AS4362"/>
      <c r="AT4362"/>
      <c r="AU4362"/>
      <c r="AV4362"/>
      <c r="AW4362"/>
      <c r="AX4362" t="inlineStr">
        <is>
          <t>Mortality</t>
        </is>
      </c>
      <c r="AY4362" t="inlineStr">
        <is>
          <t>Mortality</t>
        </is>
      </c>
      <c r="AZ4362" t="inlineStr">
        <is>
          <t>LC50</t>
        </is>
      </c>
      <c r="BA4362"/>
      <c r="BB4362" t="n">
        <v>4.0</v>
      </c>
      <c r="BC4362"/>
      <c r="BD4362"/>
      <c r="BE4362"/>
      <c r="BF4362"/>
      <c r="BG4362" t="inlineStr">
        <is>
          <t>Day(s)</t>
        </is>
      </c>
      <c r="BH4362" t="inlineStr">
        <is>
          <t>Active ingredient</t>
        </is>
      </c>
      <c r="BI4362" t="inlineStr">
        <is>
          <t>DTXSID60889717</t>
        </is>
      </c>
      <c r="BJ4362"/>
      <c r="BK4362"/>
      <c r="BL4362"/>
      <c r="BM4362"/>
      <c r="BN4362"/>
      <c r="BO4362"/>
      <c r="BP4362"/>
      <c r="BQ4362"/>
      <c r="BR4362"/>
      <c r="BS4362"/>
      <c r="BT4362" t="inlineStr">
        <is>
          <t>--</t>
        </is>
      </c>
      <c r="BU4362"/>
      <c r="BV4362"/>
      <c r="BW4362"/>
      <c r="BX4362"/>
      <c r="BY4362"/>
      <c r="BZ4362"/>
      <c r="CA4362"/>
      <c r="CB4362"/>
      <c r="CC4362"/>
      <c r="CD4362"/>
      <c r="CE4362"/>
      <c r="CF4362"/>
      <c r="CG4362"/>
      <c r="CH4362"/>
      <c r="CI4362"/>
      <c r="CJ4362"/>
      <c r="CK4362" t="inlineStr">
        <is>
          <t>Newsome,C.S.</t>
        </is>
      </c>
      <c r="CL4362" t="n">
        <v>17931.0</v>
      </c>
      <c r="CM4362" t="inlineStr">
        <is>
          <t>Susceptibility of Various Fish Species at Different Stages of Development to Aquatic Pollutants</t>
        </is>
      </c>
      <c r="CN4362" t="inlineStr">
        <is>
          <t>In: Environment and Quality of Life, Principles for the Interpretation of the Results of Testing Procedures in Ecotoxicology, EUR 7549, 342, Comm.Eur.Commun., Luxembourge, Belgium:284-295</t>
        </is>
      </c>
      <c r="CO4362" t="n">
        <v>1982.0</v>
      </c>
      <c r="CP4362" t="inlineStr">
        <is>
          <t>Newsome,C.S. (1982). Susceptibility of Various Fish Species at Different Stages of Development to Aquatic Pollutants. In: Environment and Quality of Life, Principles for the Interpretation of the Results of Testing Procedures in Ecotoxicology, EUR 7549, 342, Comm.Eur.Commun., Luxembourge, Belgium, 284-295. ECOREF#:17931</t>
        </is>
      </c>
    </row>
    <row r="4363">
      <c r="A4363" t="n">
        <v>3.4274049E7</v>
      </c>
      <c r="B4363" t="inlineStr">
        <is>
          <t>N-(3-Methoxypropyl)-3,4,5-trimethoxybenzylamine</t>
        </is>
      </c>
      <c r="C4363"/>
      <c r="D4363" t="inlineStr">
        <is>
          <t>Measured</t>
        </is>
      </c>
      <c r="E4363" t="inlineStr">
        <is>
          <t>Not reported</t>
        </is>
      </c>
      <c r="F4363" t="inlineStr">
        <is>
          <t>&gt;</t>
        </is>
      </c>
      <c r="G4363" t="n">
        <v>98.0</v>
      </c>
      <c r="H4363"/>
      <c r="I4363"/>
      <c r="J4363"/>
      <c r="K4363"/>
      <c r="L4363" t="inlineStr">
        <is>
          <t>Pimephales promelas</t>
        </is>
      </c>
      <c r="M4363" t="inlineStr">
        <is>
          <t>Fathead Minnow</t>
        </is>
      </c>
      <c r="N4363"/>
      <c r="O4363"/>
      <c r="P4363"/>
      <c r="Q4363"/>
      <c r="R4363" t="n">
        <v>29.0</v>
      </c>
      <c r="S4363"/>
      <c r="T4363" t="n">
        <v>30.0</v>
      </c>
      <c r="U4363" t="inlineStr">
        <is>
          <t>Day(s)</t>
        </is>
      </c>
      <c r="V4363" t="inlineStr">
        <is>
          <t>Flow-through</t>
        </is>
      </c>
      <c r="W4363" t="inlineStr">
        <is>
          <t>Fresh water</t>
        </is>
      </c>
      <c r="X4363" t="inlineStr">
        <is>
          <t>Lab</t>
        </is>
      </c>
      <c r="Y4363"/>
      <c r="Z4363" t="inlineStr">
        <is>
          <t>Active ingredient</t>
        </is>
      </c>
      <c r="AA4363"/>
      <c r="AB4363" t="n">
        <v>136.0</v>
      </c>
      <c r="AC4363"/>
      <c r="AD4363" t="n">
        <v>126.0</v>
      </c>
      <c r="AE4363"/>
      <c r="AF4363" t="n">
        <v>148.0</v>
      </c>
      <c r="AG4363" t="inlineStr">
        <is>
          <t>AI mg/L</t>
        </is>
      </c>
      <c r="AH4363"/>
      <c r="AI4363"/>
      <c r="AJ4363"/>
      <c r="AK4363"/>
      <c r="AL4363"/>
      <c r="AM4363"/>
      <c r="AN4363"/>
      <c r="AO4363"/>
      <c r="AP4363"/>
      <c r="AQ4363"/>
      <c r="AR4363"/>
      <c r="AS4363"/>
      <c r="AT4363"/>
      <c r="AU4363"/>
      <c r="AV4363"/>
      <c r="AW4363"/>
      <c r="AX4363" t="inlineStr">
        <is>
          <t>Mortality</t>
        </is>
      </c>
      <c r="AY4363" t="inlineStr">
        <is>
          <t>Mortality</t>
        </is>
      </c>
      <c r="AZ4363" t="inlineStr">
        <is>
          <t>LC50</t>
        </is>
      </c>
      <c r="BA4363"/>
      <c r="BB4363" t="n">
        <v>4.0</v>
      </c>
      <c r="BC4363"/>
      <c r="BD4363"/>
      <c r="BE4363"/>
      <c r="BF4363"/>
      <c r="BG4363" t="inlineStr">
        <is>
          <t>Day(s)</t>
        </is>
      </c>
      <c r="BH4363"/>
      <c r="BI4363" t="inlineStr">
        <is>
          <t>DTXSID9022285</t>
        </is>
      </c>
      <c r="BJ4363"/>
      <c r="BK4363"/>
      <c r="BL4363" t="inlineStr">
        <is>
          <t>Acute</t>
        </is>
      </c>
      <c r="BM4363"/>
      <c r="BN4363"/>
      <c r="BO4363"/>
      <c r="BP4363"/>
      <c r="BQ4363"/>
      <c r="BR4363"/>
      <c r="BS4363"/>
      <c r="BT4363" t="inlineStr">
        <is>
          <t>--</t>
        </is>
      </c>
      <c r="BU4363"/>
      <c r="BV4363"/>
      <c r="BW4363"/>
      <c r="BX4363"/>
      <c r="BY4363"/>
      <c r="BZ4363"/>
      <c r="CA4363"/>
      <c r="CB4363"/>
      <c r="CC4363"/>
      <c r="CD4363"/>
      <c r="CE4363"/>
      <c r="CF4363"/>
      <c r="CG4363"/>
      <c r="CH4363"/>
      <c r="CI4363"/>
      <c r="CJ4363" t="inlineStr">
        <is>
          <t xml:space="preserve">SOURCE/FROM US EPA ENVIRONMENTAL RESEARCH LABORATORY-DULUTH AND THE UNIVERSITY OF WISCONSIN-SUPERIOR CAMPUS//MEDIA/LAKE SUPERIOR WATER OR DECHLORINATED WATER//   </t>
        </is>
      </c>
      <c r="CK4363" t="inlineStr">
        <is>
          <t>Geiger,D.L., S.H. Poirier, L.T. Brooke, and D.J. Call</t>
        </is>
      </c>
      <c r="CL4363" t="n">
        <v>12858.0</v>
      </c>
      <c r="CM4363" t="inlineStr">
        <is>
          <t>Acute Toxicities of Organic Chemicals to Fathead Minnows (Pimephales promelas) Volume III</t>
        </is>
      </c>
      <c r="CN4363" t="inlineStr">
        <is>
          <t>Center for Lake Superior Environmental Studies, University of Wisconsin, Superior, WI:328 p.</t>
        </is>
      </c>
      <c r="CO4363" t="n">
        <v>1986.0</v>
      </c>
      <c r="CP4363" t="inlineStr">
        <is>
          <t>Geiger,D.L., S.H. Poirier, L.T. Brooke, and D.J. Call (1986). Acute Toxicities of Organic Chemicals to Fathead Minnows (Pimephales promelas) Volume III. Center for Lake Superior Environmental Studies, University of Wisconsin, Superior, WI, 328 p. ECOREF#:12858</t>
        </is>
      </c>
    </row>
    <row r="4364">
      <c r="A4364" t="n">
        <v>3.4364426E7</v>
      </c>
      <c r="B4364" t="inlineStr">
        <is>
          <t>(1-Methyl-1-phenylethyl)phenyl diphenys ester, Phosphoric acid</t>
        </is>
      </c>
      <c r="C4364"/>
      <c r="D4364" t="inlineStr">
        <is>
          <t>Unmeasured</t>
        </is>
      </c>
      <c r="E4364" t="inlineStr">
        <is>
          <t>Other Method</t>
        </is>
      </c>
      <c r="F4364"/>
      <c r="G4364"/>
      <c r="H4364"/>
      <c r="I4364"/>
      <c r="J4364"/>
      <c r="K4364"/>
      <c r="L4364" t="inlineStr">
        <is>
          <t>Pimephales promelas</t>
        </is>
      </c>
      <c r="M4364" t="inlineStr">
        <is>
          <t>Fathead Minnow</t>
        </is>
      </c>
      <c r="N4364"/>
      <c r="O4364"/>
      <c r="P4364"/>
      <c r="Q4364"/>
      <c r="R4364"/>
      <c r="S4364"/>
      <c r="T4364"/>
      <c r="U4364"/>
      <c r="V4364" t="inlineStr">
        <is>
          <t>Static</t>
        </is>
      </c>
      <c r="W4364" t="inlineStr">
        <is>
          <t>Fresh water</t>
        </is>
      </c>
      <c r="X4364" t="inlineStr">
        <is>
          <t>Lab</t>
        </is>
      </c>
      <c r="Y4364"/>
      <c r="Z4364" t="inlineStr">
        <is>
          <t>Formulation</t>
        </is>
      </c>
      <c r="AA4364" t="inlineStr">
        <is>
          <t>&gt;</t>
        </is>
      </c>
      <c r="AB4364" t="n">
        <v>1000.0</v>
      </c>
      <c r="AC4364"/>
      <c r="AD4364"/>
      <c r="AE4364"/>
      <c r="AF4364"/>
      <c r="AG4364" t="inlineStr">
        <is>
          <t>AI mg/L</t>
        </is>
      </c>
      <c r="AH4364"/>
      <c r="AI4364"/>
      <c r="AJ4364"/>
      <c r="AK4364"/>
      <c r="AL4364"/>
      <c r="AM4364"/>
      <c r="AN4364"/>
      <c r="AO4364"/>
      <c r="AP4364"/>
      <c r="AQ4364"/>
      <c r="AR4364"/>
      <c r="AS4364"/>
      <c r="AT4364"/>
      <c r="AU4364"/>
      <c r="AV4364"/>
      <c r="AW4364"/>
      <c r="AX4364" t="inlineStr">
        <is>
          <t>Mortality</t>
        </is>
      </c>
      <c r="AY4364" t="inlineStr">
        <is>
          <t>Mortality</t>
        </is>
      </c>
      <c r="AZ4364" t="inlineStr">
        <is>
          <t>LC50</t>
        </is>
      </c>
      <c r="BA4364"/>
      <c r="BB4364" t="n">
        <v>4.0</v>
      </c>
      <c r="BC4364"/>
      <c r="BD4364"/>
      <c r="BE4364"/>
      <c r="BF4364"/>
      <c r="BG4364" t="inlineStr">
        <is>
          <t>Day(s)</t>
        </is>
      </c>
      <c r="BH4364"/>
      <c r="BI4364" t="inlineStr">
        <is>
          <t>DTXSID60955906</t>
        </is>
      </c>
      <c r="BJ4364"/>
      <c r="BK4364"/>
      <c r="BL4364" t="inlineStr">
        <is>
          <t>Acute</t>
        </is>
      </c>
      <c r="BM4364"/>
      <c r="BN4364"/>
      <c r="BO4364"/>
      <c r="BP4364"/>
      <c r="BQ4364"/>
      <c r="BR4364"/>
      <c r="BS4364"/>
      <c r="BT4364" t="inlineStr">
        <is>
          <t>--</t>
        </is>
      </c>
      <c r="BU4364"/>
      <c r="BV4364"/>
      <c r="BW4364"/>
      <c r="BX4364"/>
      <c r="BY4364"/>
      <c r="BZ4364"/>
      <c r="CA4364"/>
      <c r="CB4364"/>
      <c r="CC4364"/>
      <c r="CD4364"/>
      <c r="CE4364"/>
      <c r="CF4364"/>
      <c r="CG4364"/>
      <c r="CH4364"/>
      <c r="CI4364"/>
      <c r="CJ4364" t="inlineStr">
        <is>
          <t xml:space="preserve">TMETH/COMMITTEE ON METHODS FOR ACUTE TOXICITY TESTS WITH AQUATIC ORGANISMS, 1975//MEDIA/NR//   </t>
        </is>
      </c>
      <c r="CK4364" t="inlineStr">
        <is>
          <t>Mayer,F.L., W.J. Adams, M.T. Finley, P.R. Michael, P.M. Mehrle, and V.W. Saeger</t>
        </is>
      </c>
      <c r="CL4364" t="n">
        <v>2957.0</v>
      </c>
      <c r="CM4364" t="inlineStr">
        <is>
          <t>Phosphate Ester Hydraulic Fluids: An Aquatic Environmental Assessment of Pydrauls 50E and 115E</t>
        </is>
      </c>
      <c r="CN4364" t="inlineStr">
        <is>
          <t>ASTM Spec. Tech. Publ.:103-123</t>
        </is>
      </c>
      <c r="CO4364" t="n">
        <v>1981.0</v>
      </c>
      <c r="CP4364" t="inlineStr">
        <is>
          <t>Mayer,F.L., W.J. Adams, M.T. Finley, P.R. Michael, P.M. Mehrle, and V.W. Saeger (1981). Phosphate Ester Hydraulic Fluids: An Aquatic Environmental Assessment of Pydrauls 50E and 115E. ASTM Spec. Tech. Publ., 103-123. ECOREF#:2957</t>
        </is>
      </c>
    </row>
    <row r="4365">
      <c r="A4365" t="n">
        <v>3.4364426E7</v>
      </c>
      <c r="B4365" t="inlineStr">
        <is>
          <t>(1-Methyl-1-phenylethyl)phenyl diphenys ester, Phosphoric acid</t>
        </is>
      </c>
      <c r="C4365"/>
      <c r="D4365" t="inlineStr">
        <is>
          <t>Not reported</t>
        </is>
      </c>
      <c r="E4365" t="inlineStr">
        <is>
          <t>Not coded</t>
        </is>
      </c>
      <c r="F4365"/>
      <c r="G4365" t="n">
        <v>100.0</v>
      </c>
      <c r="H4365"/>
      <c r="I4365"/>
      <c r="J4365"/>
      <c r="K4365"/>
      <c r="L4365" t="inlineStr">
        <is>
          <t>Pimephales promelas</t>
        </is>
      </c>
      <c r="M4365" t="inlineStr">
        <is>
          <t>Fathead Minnow</t>
        </is>
      </c>
      <c r="N4365"/>
      <c r="O4365"/>
      <c r="P4365"/>
      <c r="Q4365"/>
      <c r="R4365"/>
      <c r="S4365"/>
      <c r="T4365"/>
      <c r="U4365"/>
      <c r="V4365" t="inlineStr">
        <is>
          <t>Static</t>
        </is>
      </c>
      <c r="W4365" t="inlineStr">
        <is>
          <t>Fresh water</t>
        </is>
      </c>
      <c r="X4365" t="inlineStr">
        <is>
          <t>Lab</t>
        </is>
      </c>
      <c r="Y4365"/>
      <c r="Z4365" t="inlineStr">
        <is>
          <t>Active ingredient</t>
        </is>
      </c>
      <c r="AA4365" t="inlineStr">
        <is>
          <t>&gt;</t>
        </is>
      </c>
      <c r="AB4365" t="n">
        <v>100.0</v>
      </c>
      <c r="AC4365"/>
      <c r="AD4365"/>
      <c r="AE4365"/>
      <c r="AF4365"/>
      <c r="AG4365" t="inlineStr">
        <is>
          <t>AI mg/L</t>
        </is>
      </c>
      <c r="AH4365"/>
      <c r="AI4365"/>
      <c r="AJ4365"/>
      <c r="AK4365"/>
      <c r="AL4365"/>
      <c r="AM4365"/>
      <c r="AN4365"/>
      <c r="AO4365"/>
      <c r="AP4365"/>
      <c r="AQ4365"/>
      <c r="AR4365"/>
      <c r="AS4365"/>
      <c r="AT4365"/>
      <c r="AU4365"/>
      <c r="AV4365"/>
      <c r="AW4365"/>
      <c r="AX4365" t="inlineStr">
        <is>
          <t>Mortality</t>
        </is>
      </c>
      <c r="AY4365" t="inlineStr">
        <is>
          <t>Mortality</t>
        </is>
      </c>
      <c r="AZ4365" t="inlineStr">
        <is>
          <t>LC50</t>
        </is>
      </c>
      <c r="BA4365"/>
      <c r="BB4365" t="n">
        <v>4.0</v>
      </c>
      <c r="BC4365"/>
      <c r="BD4365"/>
      <c r="BE4365"/>
      <c r="BF4365"/>
      <c r="BG4365" t="inlineStr">
        <is>
          <t>Day(s)</t>
        </is>
      </c>
      <c r="BH4365" t="inlineStr">
        <is>
          <t>Liquid</t>
        </is>
      </c>
      <c r="BI4365" t="inlineStr">
        <is>
          <t>DTXSID60955906</t>
        </is>
      </c>
      <c r="BJ4365"/>
      <c r="BK4365"/>
      <c r="BL4365"/>
      <c r="BM4365"/>
      <c r="BN4365"/>
      <c r="BO4365"/>
      <c r="BP4365"/>
      <c r="BQ4365"/>
      <c r="BR4365"/>
      <c r="BS4365"/>
      <c r="BT4365" t="inlineStr">
        <is>
          <t>--</t>
        </is>
      </c>
      <c r="BU4365"/>
      <c r="BV4365"/>
      <c r="BW4365"/>
      <c r="BX4365"/>
      <c r="BY4365"/>
      <c r="BZ4365"/>
      <c r="CA4365"/>
      <c r="CB4365"/>
      <c r="CC4365"/>
      <c r="CD4365"/>
      <c r="CE4365"/>
      <c r="CF4365"/>
      <c r="CG4365"/>
      <c r="CH4365"/>
      <c r="CI4365"/>
      <c r="CJ4365"/>
      <c r="CK4365" t="inlineStr">
        <is>
          <t>Mayer,F.L.,Jr., and M.R. Ellersieck</t>
        </is>
      </c>
      <c r="CL4365" t="n">
        <v>6797.0</v>
      </c>
      <c r="CM4365" t="inlineStr">
        <is>
          <t>Manual of Acute Toxicity: Interpretation and Data Base for 410 Chemicals and 66 Species of Freshwater Animals</t>
        </is>
      </c>
      <c r="CN4365" t="inlineStr">
        <is>
          <t>USDI Fish and Wildlife Service, Publication No.160, Washington, DC:505 p.</t>
        </is>
      </c>
      <c r="CO4365" t="n">
        <v>1986.0</v>
      </c>
      <c r="CP4365" t="inlineStr">
        <is>
          <t>Mayer,F.L.,Jr., and M.R. Ellersieck (1986). Manual of Acute Toxicity: Interpretation and Data Base for 410 Chemicals and 66 Species of Freshwater Animals. USDI Fish and Wildlife Service, Publication No.160, Washington, DC, 505 p. ECOREF#:6797</t>
        </is>
      </c>
    </row>
    <row r="4366">
      <c r="A4366" t="n">
        <v>3.4398011E7</v>
      </c>
      <c r="B4366" t="inlineStr">
        <is>
          <t>alpha-Undecyl-omega-hydroxypoly(oxy-1,2-ethanediyl)</t>
        </is>
      </c>
      <c r="C4366" t="inlineStr">
        <is>
          <t>Commercial grade</t>
        </is>
      </c>
      <c r="D4366" t="inlineStr">
        <is>
          <t>Measured</t>
        </is>
      </c>
      <c r="E4366" t="inlineStr">
        <is>
          <t>Not coded</t>
        </is>
      </c>
      <c r="F4366"/>
      <c r="G4366"/>
      <c r="H4366"/>
      <c r="I4366"/>
      <c r="J4366"/>
      <c r="K4366"/>
      <c r="L4366" t="inlineStr">
        <is>
          <t>Pimephales promelas</t>
        </is>
      </c>
      <c r="M4366" t="inlineStr">
        <is>
          <t>Fathead Minnow</t>
        </is>
      </c>
      <c r="N4366"/>
      <c r="O4366"/>
      <c r="P4366"/>
      <c r="Q4366"/>
      <c r="R4366"/>
      <c r="S4366"/>
      <c r="T4366"/>
      <c r="U4366"/>
      <c r="V4366" t="inlineStr">
        <is>
          <t>Renewal</t>
        </is>
      </c>
      <c r="W4366" t="inlineStr">
        <is>
          <t>Fresh water</t>
        </is>
      </c>
      <c r="X4366" t="inlineStr">
        <is>
          <t>Lab</t>
        </is>
      </c>
      <c r="Y4366"/>
      <c r="Z4366" t="inlineStr">
        <is>
          <t>Active ingredient</t>
        </is>
      </c>
      <c r="AA4366"/>
      <c r="AB4366" t="n">
        <v>3.9</v>
      </c>
      <c r="AC4366"/>
      <c r="AD4366" t="n">
        <v>3.2</v>
      </c>
      <c r="AE4366"/>
      <c r="AF4366" t="n">
        <v>5.0</v>
      </c>
      <c r="AG4366" t="inlineStr">
        <is>
          <t>AI mg/L</t>
        </is>
      </c>
      <c r="AH4366"/>
      <c r="AI4366"/>
      <c r="AJ4366"/>
      <c r="AK4366"/>
      <c r="AL4366"/>
      <c r="AM4366"/>
      <c r="AN4366"/>
      <c r="AO4366"/>
      <c r="AP4366"/>
      <c r="AQ4366"/>
      <c r="AR4366"/>
      <c r="AS4366"/>
      <c r="AT4366"/>
      <c r="AU4366"/>
      <c r="AV4366"/>
      <c r="AW4366"/>
      <c r="AX4366" t="inlineStr">
        <is>
          <t>Mortality</t>
        </is>
      </c>
      <c r="AY4366" t="inlineStr">
        <is>
          <t>Mortality</t>
        </is>
      </c>
      <c r="AZ4366" t="inlineStr">
        <is>
          <t>LC50</t>
        </is>
      </c>
      <c r="BA4366"/>
      <c r="BB4366" t="n">
        <v>4.0</v>
      </c>
      <c r="BC4366"/>
      <c r="BD4366"/>
      <c r="BE4366"/>
      <c r="BF4366"/>
      <c r="BG4366" t="inlineStr">
        <is>
          <t>Day(s)</t>
        </is>
      </c>
      <c r="BH4366"/>
      <c r="BI4366" t="inlineStr">
        <is>
          <t>DTXSID5049732</t>
        </is>
      </c>
      <c r="BJ4366"/>
      <c r="BK4366"/>
      <c r="BL4366"/>
      <c r="BM4366"/>
      <c r="BN4366"/>
      <c r="BO4366"/>
      <c r="BP4366"/>
      <c r="BQ4366"/>
      <c r="BR4366"/>
      <c r="BS4366"/>
      <c r="BT4366" t="inlineStr">
        <is>
          <t>--</t>
        </is>
      </c>
      <c r="BU4366"/>
      <c r="BV4366"/>
      <c r="BW4366"/>
      <c r="BX4366"/>
      <c r="BY4366"/>
      <c r="BZ4366"/>
      <c r="CA4366"/>
      <c r="CB4366"/>
      <c r="CC4366"/>
      <c r="CD4366"/>
      <c r="CE4366"/>
      <c r="CF4366"/>
      <c r="CG4366"/>
      <c r="CH4366"/>
      <c r="CI4366"/>
      <c r="CJ4366"/>
      <c r="CK4366" t="inlineStr">
        <is>
          <t>Wong,D.C.L., P.B. Dorn, and E.Y. Chai</t>
        </is>
      </c>
      <c r="CL4366" t="n">
        <v>18155.0</v>
      </c>
      <c r="CM4366" t="inlineStr">
        <is>
          <t>Acute Toxicity and Structure-Activity Relationships of Nine Alcohol Ethoxylate Surfactants to Fathead Minnow and Daphnia magna</t>
        </is>
      </c>
      <c r="CN4366" t="inlineStr">
        <is>
          <t>Environ. Toxicol. Chem.16(9): 1970-1976</t>
        </is>
      </c>
      <c r="CO4366" t="n">
        <v>1997.0</v>
      </c>
      <c r="CP4366" t="inlineStr">
        <is>
          <t>Wong,D.C.L., P.B. Dorn, and E.Y. Chai (1997). Acute Toxicity and Structure-Activity Relationships of Nine Alcohol Ethoxylate Surfactants to Fathead Minnow and Daphnia magna. Environ. Toxicol. Chem., 16, (9), 1970-1976. ECOREF#:18155</t>
        </is>
      </c>
    </row>
    <row r="4367">
      <c r="A4367" t="n">
        <v>3.4398011E7</v>
      </c>
      <c r="B4367" t="inlineStr">
        <is>
          <t>alpha-Undecyl-omega-hydroxypoly(oxy-1,2-ethanediyl)</t>
        </is>
      </c>
      <c r="C4367" t="inlineStr">
        <is>
          <t>Commercial grade</t>
        </is>
      </c>
      <c r="D4367" t="inlineStr">
        <is>
          <t>Measured</t>
        </is>
      </c>
      <c r="E4367" t="inlineStr">
        <is>
          <t>Not coded</t>
        </is>
      </c>
      <c r="F4367"/>
      <c r="G4367"/>
      <c r="H4367"/>
      <c r="I4367"/>
      <c r="J4367"/>
      <c r="K4367"/>
      <c r="L4367" t="inlineStr">
        <is>
          <t>Pimephales promelas</t>
        </is>
      </c>
      <c r="M4367" t="inlineStr">
        <is>
          <t>Fathead Minnow</t>
        </is>
      </c>
      <c r="N4367"/>
      <c r="O4367"/>
      <c r="P4367"/>
      <c r="Q4367"/>
      <c r="R4367"/>
      <c r="S4367"/>
      <c r="T4367"/>
      <c r="U4367"/>
      <c r="V4367" t="inlineStr">
        <is>
          <t>Renewal</t>
        </is>
      </c>
      <c r="W4367" t="inlineStr">
        <is>
          <t>Fresh water</t>
        </is>
      </c>
      <c r="X4367" t="inlineStr">
        <is>
          <t>Lab</t>
        </is>
      </c>
      <c r="Y4367"/>
      <c r="Z4367" t="inlineStr">
        <is>
          <t>Active ingredient</t>
        </is>
      </c>
      <c r="AA4367"/>
      <c r="AB4367" t="n">
        <v>7.1</v>
      </c>
      <c r="AC4367"/>
      <c r="AD4367" t="n">
        <v>6.3</v>
      </c>
      <c r="AE4367"/>
      <c r="AF4367" t="n">
        <v>8.1</v>
      </c>
      <c r="AG4367" t="inlineStr">
        <is>
          <t>AI mg/L</t>
        </is>
      </c>
      <c r="AH4367"/>
      <c r="AI4367"/>
      <c r="AJ4367"/>
      <c r="AK4367"/>
      <c r="AL4367"/>
      <c r="AM4367"/>
      <c r="AN4367"/>
      <c r="AO4367"/>
      <c r="AP4367"/>
      <c r="AQ4367"/>
      <c r="AR4367"/>
      <c r="AS4367"/>
      <c r="AT4367"/>
      <c r="AU4367"/>
      <c r="AV4367"/>
      <c r="AW4367"/>
      <c r="AX4367" t="inlineStr">
        <is>
          <t>Mortality</t>
        </is>
      </c>
      <c r="AY4367" t="inlineStr">
        <is>
          <t>Mortality</t>
        </is>
      </c>
      <c r="AZ4367" t="inlineStr">
        <is>
          <t>LC50</t>
        </is>
      </c>
      <c r="BA4367"/>
      <c r="BB4367" t="n">
        <v>4.0</v>
      </c>
      <c r="BC4367"/>
      <c r="BD4367"/>
      <c r="BE4367"/>
      <c r="BF4367"/>
      <c r="BG4367" t="inlineStr">
        <is>
          <t>Day(s)</t>
        </is>
      </c>
      <c r="BH4367"/>
      <c r="BI4367" t="inlineStr">
        <is>
          <t>DTXSID5049732</t>
        </is>
      </c>
      <c r="BJ4367"/>
      <c r="BK4367"/>
      <c r="BL4367"/>
      <c r="BM4367"/>
      <c r="BN4367"/>
      <c r="BO4367"/>
      <c r="BP4367"/>
      <c r="BQ4367"/>
      <c r="BR4367"/>
      <c r="BS4367"/>
      <c r="BT4367" t="inlineStr">
        <is>
          <t>--</t>
        </is>
      </c>
      <c r="BU4367"/>
      <c r="BV4367"/>
      <c r="BW4367"/>
      <c r="BX4367"/>
      <c r="BY4367"/>
      <c r="BZ4367"/>
      <c r="CA4367"/>
      <c r="CB4367"/>
      <c r="CC4367"/>
      <c r="CD4367"/>
      <c r="CE4367"/>
      <c r="CF4367"/>
      <c r="CG4367"/>
      <c r="CH4367"/>
      <c r="CI4367"/>
      <c r="CJ4367"/>
      <c r="CK4367" t="inlineStr">
        <is>
          <t>Wong,D.C.L., P.B. Dorn, and E.Y. Chai</t>
        </is>
      </c>
      <c r="CL4367" t="n">
        <v>18155.0</v>
      </c>
      <c r="CM4367" t="inlineStr">
        <is>
          <t>Acute Toxicity and Structure-Activity Relationships of Nine Alcohol Ethoxylate Surfactants to Fathead Minnow and Daphnia magna</t>
        </is>
      </c>
      <c r="CN4367" t="inlineStr">
        <is>
          <t>Environ. Toxicol. Chem.16(9): 1970-1976</t>
        </is>
      </c>
      <c r="CO4367" t="n">
        <v>1997.0</v>
      </c>
      <c r="CP4367" t="inlineStr">
        <is>
          <t>Wong,D.C.L., P.B. Dorn, and E.Y. Chai (1997). Acute Toxicity and Structure-Activity Relationships of Nine Alcohol Ethoxylate Surfactants to Fathead Minnow and Daphnia magna. Environ. Toxicol. Chem., 16, (9), 1970-1976. ECOREF#:18155</t>
        </is>
      </c>
    </row>
    <row r="4368">
      <c r="A4368" t="n">
        <v>3.4723825E7</v>
      </c>
      <c r="B4368" t="inlineStr">
        <is>
          <t>2-(Bromomethyl)tetrahydro-2H-pyran</t>
        </is>
      </c>
      <c r="C4368"/>
      <c r="D4368" t="inlineStr">
        <is>
          <t>Measured</t>
        </is>
      </c>
      <c r="E4368" t="inlineStr">
        <is>
          <t>Not coded</t>
        </is>
      </c>
      <c r="F4368"/>
      <c r="G4368" t="n">
        <v>98.0</v>
      </c>
      <c r="H4368"/>
      <c r="I4368"/>
      <c r="J4368"/>
      <c r="K4368"/>
      <c r="L4368" t="inlineStr">
        <is>
          <t>Pimephales promelas</t>
        </is>
      </c>
      <c r="M4368" t="inlineStr">
        <is>
          <t>Fathead Minnow</t>
        </is>
      </c>
      <c r="N4368"/>
      <c r="O4368"/>
      <c r="P4368" t="n">
        <v>30.0</v>
      </c>
      <c r="Q4368"/>
      <c r="R4368"/>
      <c r="S4368"/>
      <c r="T4368"/>
      <c r="U4368" t="inlineStr">
        <is>
          <t>Day(s)</t>
        </is>
      </c>
      <c r="V4368" t="inlineStr">
        <is>
          <t>Flow-through</t>
        </is>
      </c>
      <c r="W4368" t="inlineStr">
        <is>
          <t>Fresh water</t>
        </is>
      </c>
      <c r="X4368" t="inlineStr">
        <is>
          <t>Lab</t>
        </is>
      </c>
      <c r="Y4368"/>
      <c r="Z4368" t="inlineStr">
        <is>
          <t>Active ingredient</t>
        </is>
      </c>
      <c r="AA4368"/>
      <c r="AB4368" t="n">
        <v>205.0</v>
      </c>
      <c r="AC4368"/>
      <c r="AD4368"/>
      <c r="AE4368"/>
      <c r="AF4368"/>
      <c r="AG4368" t="inlineStr">
        <is>
          <t>AI mg/L</t>
        </is>
      </c>
      <c r="AH4368"/>
      <c r="AI4368"/>
      <c r="AJ4368"/>
      <c r="AK4368"/>
      <c r="AL4368"/>
      <c r="AM4368"/>
      <c r="AN4368"/>
      <c r="AO4368"/>
      <c r="AP4368"/>
      <c r="AQ4368"/>
      <c r="AR4368"/>
      <c r="AS4368"/>
      <c r="AT4368"/>
      <c r="AU4368"/>
      <c r="AV4368"/>
      <c r="AW4368"/>
      <c r="AX4368" t="inlineStr">
        <is>
          <t>Mortality</t>
        </is>
      </c>
      <c r="AY4368" t="inlineStr">
        <is>
          <t>Mortality</t>
        </is>
      </c>
      <c r="AZ4368" t="inlineStr">
        <is>
          <t>LC50</t>
        </is>
      </c>
      <c r="BA4368"/>
      <c r="BB4368" t="n">
        <v>4.0</v>
      </c>
      <c r="BC4368"/>
      <c r="BD4368"/>
      <c r="BE4368"/>
      <c r="BF4368"/>
      <c r="BG4368" t="inlineStr">
        <is>
          <t>Day(s)</t>
        </is>
      </c>
      <c r="BH4368" t="inlineStr">
        <is>
          <t>Pure</t>
        </is>
      </c>
      <c r="BI4368" t="inlineStr">
        <is>
          <t>DTXSID4022286</t>
        </is>
      </c>
      <c r="BJ4368"/>
      <c r="BK4368"/>
      <c r="BL4368"/>
      <c r="BM4368"/>
      <c r="BN4368"/>
      <c r="BO4368"/>
      <c r="BP4368"/>
      <c r="BQ4368"/>
      <c r="BR4368"/>
      <c r="BS4368"/>
      <c r="BT4368" t="inlineStr">
        <is>
          <t>--</t>
        </is>
      </c>
      <c r="BU4368"/>
      <c r="BV4368"/>
      <c r="BW4368"/>
      <c r="BX4368"/>
      <c r="BY4368"/>
      <c r="BZ4368"/>
      <c r="CA4368"/>
      <c r="CB4368"/>
      <c r="CC4368"/>
      <c r="CD4368"/>
      <c r="CE4368"/>
      <c r="CF4368"/>
      <c r="CG4368"/>
      <c r="CH4368"/>
      <c r="CI4368" t="inlineStr">
        <is>
          <t xml:space="preserve"> Affected fish lost schooling behavior, swam near the tank surface and were hypoactive.  They were underreactive to externalNAtimuli, had increased respiration, rigid musculature, were darkly colored and showed signs of edema. </t>
        </is>
      </c>
      <c r="CJ4368" t="inlineStr">
        <is>
          <t xml:space="preserve">   Affected fish lost schooling behavior, swam near the tank surface and were hypoactive.  They were underreactive to externalNAtimuli, had increased respiration, rigid musculature, were darkly colored and showed signs of edema. </t>
        </is>
      </c>
      <c r="CK4368" t="inlineStr">
        <is>
          <t>Geiger,D.L., D.J. Call, and L.T. Brooke</t>
        </is>
      </c>
      <c r="CL4368" t="n">
        <v>12859.0</v>
      </c>
      <c r="CM4368" t="inlineStr">
        <is>
          <t>Acute Toxicities of Organic Chemicals to Fathead Minnows (Pimephales promelas) Volume IV</t>
        </is>
      </c>
      <c r="CN4368" t="inlineStr">
        <is>
          <t>Center for Lake Superior Environmental Studies, University of Wisconsin, Superior, WI4:355 p.</t>
        </is>
      </c>
      <c r="CO4368" t="n">
        <v>1988.0</v>
      </c>
      <c r="CP4368" t="inlineStr">
        <is>
          <t>Geiger,D.L., D.J. Call, and L.T. Brooke (1988). Acute Toxicities of Organic Chemicals to Fathead Minnows (Pimephales promelas) Volume IV. Center for Lake Superior Environmental Studies, University of Wisconsin, Superior, WI, 4, 355 p. ECOREF#:12859</t>
        </is>
      </c>
    </row>
    <row r="4369">
      <c r="A4369" t="n">
        <v>3.5065271E7</v>
      </c>
      <c r="B4369" t="inlineStr">
        <is>
          <t>2,2',4,4',5,5'-Hexachloro-1,1'-biphenyl</t>
        </is>
      </c>
      <c r="C4369"/>
      <c r="D4369" t="inlineStr">
        <is>
          <t>Unmeasured</t>
        </is>
      </c>
      <c r="E4369" t="inlineStr">
        <is>
          <t>Not coded</t>
        </is>
      </c>
      <c r="F4369"/>
      <c r="G4369"/>
      <c r="H4369"/>
      <c r="I4369"/>
      <c r="J4369"/>
      <c r="K4369"/>
      <c r="L4369" t="inlineStr">
        <is>
          <t>Pimephales promelas</t>
        </is>
      </c>
      <c r="M4369" t="inlineStr">
        <is>
          <t>Fathead Minnow</t>
        </is>
      </c>
      <c r="N4369" t="inlineStr">
        <is>
          <t>Larva</t>
        </is>
      </c>
      <c r="O4369"/>
      <c r="P4369"/>
      <c r="Q4369"/>
      <c r="R4369"/>
      <c r="S4369"/>
      <c r="T4369"/>
      <c r="U4369"/>
      <c r="V4369" t="inlineStr">
        <is>
          <t>Renewal</t>
        </is>
      </c>
      <c r="W4369" t="inlineStr">
        <is>
          <t>Fresh water</t>
        </is>
      </c>
      <c r="X4369" t="inlineStr">
        <is>
          <t>Lab</t>
        </is>
      </c>
      <c r="Y4369"/>
      <c r="Z4369" t="inlineStr">
        <is>
          <t>Formulation</t>
        </is>
      </c>
      <c r="AA4369" t="inlineStr">
        <is>
          <t>&gt;</t>
        </is>
      </c>
      <c r="AB4369" t="n">
        <v>0.0013</v>
      </c>
      <c r="AC4369"/>
      <c r="AD4369"/>
      <c r="AE4369"/>
      <c r="AF4369"/>
      <c r="AG4369" t="inlineStr">
        <is>
          <t>AI mg/L</t>
        </is>
      </c>
      <c r="AH4369"/>
      <c r="AI4369"/>
      <c r="AJ4369"/>
      <c r="AK4369"/>
      <c r="AL4369"/>
      <c r="AM4369"/>
      <c r="AN4369"/>
      <c r="AO4369"/>
      <c r="AP4369"/>
      <c r="AQ4369"/>
      <c r="AR4369"/>
      <c r="AS4369"/>
      <c r="AT4369"/>
      <c r="AU4369"/>
      <c r="AV4369"/>
      <c r="AW4369"/>
      <c r="AX4369" t="inlineStr">
        <is>
          <t>Mortality</t>
        </is>
      </c>
      <c r="AY4369" t="inlineStr">
        <is>
          <t>Mortality</t>
        </is>
      </c>
      <c r="AZ4369" t="inlineStr">
        <is>
          <t>LC50</t>
        </is>
      </c>
      <c r="BA4369"/>
      <c r="BB4369" t="n">
        <v>4.0</v>
      </c>
      <c r="BC4369"/>
      <c r="BD4369"/>
      <c r="BE4369"/>
      <c r="BF4369"/>
      <c r="BG4369" t="inlineStr">
        <is>
          <t>Day(s)</t>
        </is>
      </c>
      <c r="BH4369"/>
      <c r="BI4369" t="inlineStr">
        <is>
          <t>DTXSID2032180</t>
        </is>
      </c>
      <c r="BJ4369"/>
      <c r="BK4369"/>
      <c r="BL4369"/>
      <c r="BM4369"/>
      <c r="BN4369"/>
      <c r="BO4369"/>
      <c r="BP4369"/>
      <c r="BQ4369"/>
      <c r="BR4369"/>
      <c r="BS4369"/>
      <c r="BT4369" t="inlineStr">
        <is>
          <t>--</t>
        </is>
      </c>
      <c r="BU4369"/>
      <c r="BV4369"/>
      <c r="BW4369"/>
      <c r="BX4369"/>
      <c r="BY4369"/>
      <c r="BZ4369"/>
      <c r="CA4369"/>
      <c r="CB4369"/>
      <c r="CC4369"/>
      <c r="CD4369"/>
      <c r="CE4369"/>
      <c r="CF4369"/>
      <c r="CG4369"/>
      <c r="CH4369"/>
      <c r="CI4369"/>
      <c r="CJ4369"/>
      <c r="CK4369" t="inlineStr">
        <is>
          <t>Black,M.C., W. Burton, J.F. McCarthy, M.J. Peterson, and G.R. Southworth</t>
        </is>
      </c>
      <c r="CL4369" t="n">
        <v>16467.0</v>
      </c>
      <c r="CM4369" t="inlineStr">
        <is>
          <t>Accumulation of Contaminants by Biota in East Fork Poplar Creek</t>
        </is>
      </c>
      <c r="CN4369" t="inlineStr">
        <is>
          <t>In: Oak Ridge Y12 Plant, Environ.Sci.Div.Publ.No.3859, Oak Ridge Natl.Lab., Oak Ridge, TN4:109-172</t>
        </is>
      </c>
      <c r="CO4369" t="n">
        <v>1993.0</v>
      </c>
      <c r="CP4369" t="inlineStr">
        <is>
          <t>Black,M.C., W. Burton, J.F. McCarthy, M.J. Peterson, and G.R. Southworth (1993). Accumulation of Contaminants by Biota in East Fork Poplar Creek. In: Oak Ridge Y12 Plant, Environ.Sci.Div.Publ.No.3859, Oak Ridge Natl.Lab., Oak Ridge, TN, 4, 109-172. ECOREF#:16467</t>
        </is>
      </c>
    </row>
    <row r="4370">
      <c r="A4370" t="n">
        <v>3.5367385E7</v>
      </c>
      <c r="B4370" t="inlineStr">
        <is>
          <t>N-[[(4-Chlorophenyl)amino]carbonyl]-2,6-difluorobenzamide</t>
        </is>
      </c>
      <c r="C4370"/>
      <c r="D4370" t="inlineStr">
        <is>
          <t>Not reported</t>
        </is>
      </c>
      <c r="E4370" t="inlineStr">
        <is>
          <t>Not coded</t>
        </is>
      </c>
      <c r="F4370"/>
      <c r="G4370" t="n">
        <v>25.0</v>
      </c>
      <c r="H4370"/>
      <c r="I4370"/>
      <c r="J4370"/>
      <c r="K4370"/>
      <c r="L4370" t="inlineStr">
        <is>
          <t>Pimephales promelas</t>
        </is>
      </c>
      <c r="M4370" t="inlineStr">
        <is>
          <t>Fathead Minnow</t>
        </is>
      </c>
      <c r="N4370"/>
      <c r="O4370"/>
      <c r="P4370"/>
      <c r="Q4370"/>
      <c r="R4370"/>
      <c r="S4370"/>
      <c r="T4370"/>
      <c r="U4370"/>
      <c r="V4370" t="inlineStr">
        <is>
          <t>Static</t>
        </is>
      </c>
      <c r="W4370" t="inlineStr">
        <is>
          <t>Fresh water</t>
        </is>
      </c>
      <c r="X4370" t="inlineStr">
        <is>
          <t>Lab</t>
        </is>
      </c>
      <c r="Y4370"/>
      <c r="Z4370" t="inlineStr">
        <is>
          <t>Active ingredient</t>
        </is>
      </c>
      <c r="AA4370" t="inlineStr">
        <is>
          <t>&gt;</t>
        </is>
      </c>
      <c r="AB4370" t="n">
        <v>100.0</v>
      </c>
      <c r="AC4370"/>
      <c r="AD4370"/>
      <c r="AE4370"/>
      <c r="AF4370"/>
      <c r="AG4370" t="inlineStr">
        <is>
          <t>AI mg/L</t>
        </is>
      </c>
      <c r="AH4370"/>
      <c r="AI4370"/>
      <c r="AJ4370"/>
      <c r="AK4370"/>
      <c r="AL4370"/>
      <c r="AM4370"/>
      <c r="AN4370"/>
      <c r="AO4370"/>
      <c r="AP4370"/>
      <c r="AQ4370"/>
      <c r="AR4370"/>
      <c r="AS4370"/>
      <c r="AT4370"/>
      <c r="AU4370"/>
      <c r="AV4370"/>
      <c r="AW4370"/>
      <c r="AX4370" t="inlineStr">
        <is>
          <t>Mortality</t>
        </is>
      </c>
      <c r="AY4370" t="inlineStr">
        <is>
          <t>Mortality</t>
        </is>
      </c>
      <c r="AZ4370" t="inlineStr">
        <is>
          <t>LC50</t>
        </is>
      </c>
      <c r="BA4370"/>
      <c r="BB4370" t="n">
        <v>4.0</v>
      </c>
      <c r="BC4370"/>
      <c r="BD4370"/>
      <c r="BE4370"/>
      <c r="BF4370"/>
      <c r="BG4370" t="inlineStr">
        <is>
          <t>Day(s)</t>
        </is>
      </c>
      <c r="BH4370" t="inlineStr">
        <is>
          <t>Wettable Powder or Water Dispersible Powder</t>
        </is>
      </c>
      <c r="BI4370" t="inlineStr">
        <is>
          <t>DTXSID1024049</t>
        </is>
      </c>
      <c r="BJ4370"/>
      <c r="BK4370"/>
      <c r="BL4370"/>
      <c r="BM4370"/>
      <c r="BN4370"/>
      <c r="BO4370"/>
      <c r="BP4370"/>
      <c r="BQ4370"/>
      <c r="BR4370"/>
      <c r="BS4370"/>
      <c r="BT4370" t="inlineStr">
        <is>
          <t>--</t>
        </is>
      </c>
      <c r="BU4370"/>
      <c r="BV4370"/>
      <c r="BW4370"/>
      <c r="BX4370"/>
      <c r="BY4370"/>
      <c r="BZ4370"/>
      <c r="CA4370"/>
      <c r="CB4370"/>
      <c r="CC4370"/>
      <c r="CD4370"/>
      <c r="CE4370"/>
      <c r="CF4370"/>
      <c r="CG4370"/>
      <c r="CH4370"/>
      <c r="CI4370"/>
      <c r="CJ4370"/>
      <c r="CK4370" t="inlineStr">
        <is>
          <t>Mayer,F.L.,Jr., and M.R. Ellersieck</t>
        </is>
      </c>
      <c r="CL4370" t="n">
        <v>6797.0</v>
      </c>
      <c r="CM4370" t="inlineStr">
        <is>
          <t>Manual of Acute Toxicity: Interpretation and Data Base for 410 Chemicals and 66 Species of Freshwater Animals</t>
        </is>
      </c>
      <c r="CN4370" t="inlineStr">
        <is>
          <t>USDI Fish and Wildlife Service, Publication No.160, Washington, DC:505 p.</t>
        </is>
      </c>
      <c r="CO4370" t="n">
        <v>1986.0</v>
      </c>
      <c r="CP4370" t="inlineStr">
        <is>
          <t>Mayer,F.L.,Jr., and M.R. Ellersieck (1986). Manual of Acute Toxicity: Interpretation and Data Base for 410 Chemicals and 66 Species of Freshwater Animals. USDI Fish and Wildlife Service, Publication No.160, Washington, DC, 505 p. ECOREF#:6797</t>
        </is>
      </c>
    </row>
    <row r="4371">
      <c r="A4371" t="n">
        <v>3.5367385E7</v>
      </c>
      <c r="B4371" t="inlineStr">
        <is>
          <t>N-[[(4-Chlorophenyl)amino]carbonyl]-2,6-difluorobenzamide</t>
        </is>
      </c>
      <c r="C4371"/>
      <c r="D4371" t="inlineStr">
        <is>
          <t>Unmeasured</t>
        </is>
      </c>
      <c r="E4371" t="inlineStr">
        <is>
          <t>Not coded</t>
        </is>
      </c>
      <c r="F4371"/>
      <c r="G4371" t="n">
        <v>25.0</v>
      </c>
      <c r="H4371"/>
      <c r="I4371"/>
      <c r="J4371"/>
      <c r="K4371"/>
      <c r="L4371" t="inlineStr">
        <is>
          <t>Pimephales promelas</t>
        </is>
      </c>
      <c r="M4371" t="inlineStr">
        <is>
          <t>Fathead Minnow</t>
        </is>
      </c>
      <c r="N4371"/>
      <c r="O4371"/>
      <c r="P4371"/>
      <c r="Q4371"/>
      <c r="R4371"/>
      <c r="S4371"/>
      <c r="T4371"/>
      <c r="U4371"/>
      <c r="V4371" t="inlineStr">
        <is>
          <t>Static</t>
        </is>
      </c>
      <c r="W4371" t="inlineStr">
        <is>
          <t>Fresh water</t>
        </is>
      </c>
      <c r="X4371" t="inlineStr">
        <is>
          <t>Lab</t>
        </is>
      </c>
      <c r="Y4371"/>
      <c r="Z4371" t="inlineStr">
        <is>
          <t>Formulation</t>
        </is>
      </c>
      <c r="AA4371"/>
      <c r="AB4371" t="n">
        <v>430.0</v>
      </c>
      <c r="AC4371"/>
      <c r="AD4371" t="n">
        <v>360.0</v>
      </c>
      <c r="AE4371"/>
      <c r="AF4371" t="n">
        <v>510.0</v>
      </c>
      <c r="AG4371" t="inlineStr">
        <is>
          <t>AI mg/L</t>
        </is>
      </c>
      <c r="AH4371"/>
      <c r="AI4371"/>
      <c r="AJ4371"/>
      <c r="AK4371"/>
      <c r="AL4371"/>
      <c r="AM4371"/>
      <c r="AN4371"/>
      <c r="AO4371"/>
      <c r="AP4371"/>
      <c r="AQ4371"/>
      <c r="AR4371"/>
      <c r="AS4371"/>
      <c r="AT4371"/>
      <c r="AU4371"/>
      <c r="AV4371"/>
      <c r="AW4371"/>
      <c r="AX4371" t="inlineStr">
        <is>
          <t>Mortality</t>
        </is>
      </c>
      <c r="AY4371" t="inlineStr">
        <is>
          <t>Mortality</t>
        </is>
      </c>
      <c r="AZ4371" t="inlineStr">
        <is>
          <t>LC50</t>
        </is>
      </c>
      <c r="BA4371"/>
      <c r="BB4371" t="n">
        <v>4.0</v>
      </c>
      <c r="BC4371"/>
      <c r="BD4371"/>
      <c r="BE4371"/>
      <c r="BF4371"/>
      <c r="BG4371" t="inlineStr">
        <is>
          <t>Day(s)</t>
        </is>
      </c>
      <c r="BH4371" t="inlineStr">
        <is>
          <t>Wettable Powder or Water Dispersible Powder</t>
        </is>
      </c>
      <c r="BI4371" t="inlineStr">
        <is>
          <t>DTXSID1024049</t>
        </is>
      </c>
      <c r="BJ4371"/>
      <c r="BK4371"/>
      <c r="BL4371"/>
      <c r="BM4371"/>
      <c r="BN4371"/>
      <c r="BO4371"/>
      <c r="BP4371"/>
      <c r="BQ4371"/>
      <c r="BR4371"/>
      <c r="BS4371"/>
      <c r="BT4371" t="inlineStr">
        <is>
          <t>--</t>
        </is>
      </c>
      <c r="BU4371"/>
      <c r="BV4371"/>
      <c r="BW4371"/>
      <c r="BX4371"/>
      <c r="BY4371"/>
      <c r="BZ4371"/>
      <c r="CA4371"/>
      <c r="CB4371"/>
      <c r="CC4371"/>
      <c r="CD4371"/>
      <c r="CE4371"/>
      <c r="CF4371"/>
      <c r="CG4371"/>
      <c r="CH4371"/>
      <c r="CI4371"/>
      <c r="CJ4371"/>
      <c r="CK4371" t="inlineStr">
        <is>
          <t>Julin,A.M., and H.O. Sanders</t>
        </is>
      </c>
      <c r="CL4371" t="n">
        <v>939.0</v>
      </c>
      <c r="CM4371" t="inlineStr">
        <is>
          <t>Toxicity of the IGR, Diflubenzuron, to Freshwater Invertebrates and Fishes</t>
        </is>
      </c>
      <c r="CN4371" t="inlineStr">
        <is>
          <t>Mosq. News38(2): 256-259</t>
        </is>
      </c>
      <c r="CO4371" t="n">
        <v>1978.0</v>
      </c>
      <c r="CP4371" t="inlineStr">
        <is>
          <t>Julin,A.M., and H.O. Sanders (1978). Toxicity of the IGR, Diflubenzuron, to Freshwater Invertebrates and Fishes. Mosq. News, 38, (2), 256-259. ECOREF#:939</t>
        </is>
      </c>
    </row>
    <row r="4372">
      <c r="A4372" t="n">
        <v>3.5367385E7</v>
      </c>
      <c r="B4372" t="inlineStr">
        <is>
          <t>N-[[(4-Chlorophenyl)amino]carbonyl]-2,6-difluorobenzamide</t>
        </is>
      </c>
      <c r="C4372" t="inlineStr">
        <is>
          <t>Technical grade, technical product, technical formulation</t>
        </is>
      </c>
      <c r="D4372" t="inlineStr">
        <is>
          <t>Not coded</t>
        </is>
      </c>
      <c r="E4372" t="inlineStr">
        <is>
          <t>United States Environmental Protection Agency</t>
        </is>
      </c>
      <c r="F4372"/>
      <c r="G4372"/>
      <c r="H4372"/>
      <c r="I4372"/>
      <c r="J4372"/>
      <c r="K4372"/>
      <c r="L4372" t="inlineStr">
        <is>
          <t>Pimephales promelas</t>
        </is>
      </c>
      <c r="M4372" t="inlineStr">
        <is>
          <t>Fathead Minnow</t>
        </is>
      </c>
      <c r="N4372"/>
      <c r="O4372"/>
      <c r="P4372"/>
      <c r="Q4372"/>
      <c r="R4372"/>
      <c r="S4372"/>
      <c r="T4372"/>
      <c r="U4372"/>
      <c r="V4372" t="inlineStr">
        <is>
          <t>Static</t>
        </is>
      </c>
      <c r="W4372" t="inlineStr">
        <is>
          <t>Fresh water</t>
        </is>
      </c>
      <c r="X4372" t="inlineStr">
        <is>
          <t>Lab</t>
        </is>
      </c>
      <c r="Y4372"/>
      <c r="Z4372" t="inlineStr">
        <is>
          <t>Active ingredient</t>
        </is>
      </c>
      <c r="AA4372" t="inlineStr">
        <is>
          <t>&gt;</t>
        </is>
      </c>
      <c r="AB4372" t="n">
        <v>500.0</v>
      </c>
      <c r="AC4372"/>
      <c r="AD4372"/>
      <c r="AE4372"/>
      <c r="AF4372"/>
      <c r="AG4372" t="inlineStr">
        <is>
          <t>AI mg/L</t>
        </is>
      </c>
      <c r="AH4372"/>
      <c r="AI4372"/>
      <c r="AJ4372"/>
      <c r="AK4372"/>
      <c r="AL4372"/>
      <c r="AM4372"/>
      <c r="AN4372"/>
      <c r="AO4372"/>
      <c r="AP4372"/>
      <c r="AQ4372"/>
      <c r="AR4372"/>
      <c r="AS4372"/>
      <c r="AT4372"/>
      <c r="AU4372"/>
      <c r="AV4372"/>
      <c r="AW4372"/>
      <c r="AX4372" t="inlineStr">
        <is>
          <t>Mortality</t>
        </is>
      </c>
      <c r="AY4372" t="inlineStr">
        <is>
          <t>Mortality</t>
        </is>
      </c>
      <c r="AZ4372" t="inlineStr">
        <is>
          <t>LC50</t>
        </is>
      </c>
      <c r="BA4372"/>
      <c r="BB4372" t="n">
        <v>4.0</v>
      </c>
      <c r="BC4372"/>
      <c r="BD4372"/>
      <c r="BE4372"/>
      <c r="BF4372"/>
      <c r="BG4372" t="inlineStr">
        <is>
          <t>Day(s)</t>
        </is>
      </c>
      <c r="BH4372"/>
      <c r="BI4372" t="inlineStr">
        <is>
          <t>DTXSID1024049</t>
        </is>
      </c>
      <c r="BJ4372"/>
      <c r="BK4372"/>
      <c r="BL4372" t="inlineStr">
        <is>
          <t>Acute</t>
        </is>
      </c>
      <c r="BM4372"/>
      <c r="BN4372"/>
      <c r="BO4372"/>
      <c r="BP4372"/>
      <c r="BQ4372"/>
      <c r="BR4372"/>
      <c r="BS4372"/>
      <c r="BT4372" t="inlineStr">
        <is>
          <t>--</t>
        </is>
      </c>
      <c r="BU4372"/>
      <c r="BV4372"/>
      <c r="BW4372"/>
      <c r="BX4372"/>
      <c r="BY4372"/>
      <c r="BZ4372"/>
      <c r="CA4372"/>
      <c r="CB4372"/>
      <c r="CC4372"/>
      <c r="CD4372"/>
      <c r="CE4372"/>
      <c r="CF4372"/>
      <c r="CG4372"/>
      <c r="CH4372"/>
      <c r="CI4372"/>
      <c r="CJ4372" t="inlineStr">
        <is>
          <t xml:space="preserve">CONTR/STD METHODS USED//   </t>
        </is>
      </c>
      <c r="CK4372" t="inlineStr">
        <is>
          <t>U.S. Environmental Protection Agency</t>
        </is>
      </c>
      <c r="CL4372" t="n">
        <v>344.0</v>
      </c>
      <c r="CM4372" t="inlineStr">
        <is>
          <t>Pesticide Ecotoxicity Database (Formerly: Environmental Effects Database (EEDB))</t>
        </is>
      </c>
      <c r="CN4372" t="inlineStr">
        <is>
          <t>Environmental Fate and Effects Division, U.S.EPA, Washington, D.C.:</t>
        </is>
      </c>
      <c r="CO4372" t="n">
        <v>1992.0</v>
      </c>
      <c r="CP4372" t="inlineStr">
        <is>
          <t>U.S. Environmental Protection Agency (1992). Pesticide Ecotoxicity Database (Formerly: Environmental Effects Database (EEDB)). Environmental Fate and Effects Division, U.S.EPA, Washington, D.C., ECOREF#:344</t>
        </is>
      </c>
    </row>
    <row r="4373">
      <c r="A4373" t="n">
        <v>3.5572782E7</v>
      </c>
      <c r="B4373" t="inlineStr">
        <is>
          <t>2-Methyl-3,5-dinitrobenzenamine</t>
        </is>
      </c>
      <c r="C4373"/>
      <c r="D4373" t="inlineStr">
        <is>
          <t>Unmeasured</t>
        </is>
      </c>
      <c r="E4373" t="inlineStr">
        <is>
          <t>Not coded</t>
        </is>
      </c>
      <c r="F4373"/>
      <c r="G4373"/>
      <c r="H4373"/>
      <c r="I4373" t="n">
        <v>95.0</v>
      </c>
      <c r="J4373"/>
      <c r="K4373" t="n">
        <v>99.0</v>
      </c>
      <c r="L4373" t="inlineStr">
        <is>
          <t>Pimephales promelas</t>
        </is>
      </c>
      <c r="M4373" t="inlineStr">
        <is>
          <t>Fathead Minnow</t>
        </is>
      </c>
      <c r="N4373" t="inlineStr">
        <is>
          <t>Juvenile</t>
        </is>
      </c>
      <c r="O4373"/>
      <c r="P4373"/>
      <c r="Q4373"/>
      <c r="R4373"/>
      <c r="S4373"/>
      <c r="T4373"/>
      <c r="U4373"/>
      <c r="V4373" t="inlineStr">
        <is>
          <t>Static</t>
        </is>
      </c>
      <c r="W4373" t="inlineStr">
        <is>
          <t>Fresh water</t>
        </is>
      </c>
      <c r="X4373" t="inlineStr">
        <is>
          <t>Lab</t>
        </is>
      </c>
      <c r="Y4373"/>
      <c r="Z4373" t="inlineStr">
        <is>
          <t>Active ingredient</t>
        </is>
      </c>
      <c r="AA4373"/>
      <c r="AB4373" t="n">
        <v>15.1</v>
      </c>
      <c r="AC4373"/>
      <c r="AD4373" t="n">
        <v>14.0</v>
      </c>
      <c r="AE4373"/>
      <c r="AF4373" t="n">
        <v>16.4</v>
      </c>
      <c r="AG4373" t="inlineStr">
        <is>
          <t>AI mg/L</t>
        </is>
      </c>
      <c r="AH4373"/>
      <c r="AI4373"/>
      <c r="AJ4373"/>
      <c r="AK4373"/>
      <c r="AL4373"/>
      <c r="AM4373"/>
      <c r="AN4373"/>
      <c r="AO4373"/>
      <c r="AP4373"/>
      <c r="AQ4373"/>
      <c r="AR4373"/>
      <c r="AS4373"/>
      <c r="AT4373"/>
      <c r="AU4373"/>
      <c r="AV4373"/>
      <c r="AW4373"/>
      <c r="AX4373" t="inlineStr">
        <is>
          <t>Mortality</t>
        </is>
      </c>
      <c r="AY4373" t="inlineStr">
        <is>
          <t>Mortality</t>
        </is>
      </c>
      <c r="AZ4373" t="inlineStr">
        <is>
          <t>LC50</t>
        </is>
      </c>
      <c r="BA4373"/>
      <c r="BB4373" t="n">
        <v>4.0</v>
      </c>
      <c r="BC4373"/>
      <c r="BD4373"/>
      <c r="BE4373"/>
      <c r="BF4373"/>
      <c r="BG4373" t="inlineStr">
        <is>
          <t>Day(s)</t>
        </is>
      </c>
      <c r="BH4373" t="inlineStr">
        <is>
          <t>Pure</t>
        </is>
      </c>
      <c r="BI4373" t="inlineStr">
        <is>
          <t>DTXSID6044068</t>
        </is>
      </c>
      <c r="BJ4373"/>
      <c r="BK4373"/>
      <c r="BL4373"/>
      <c r="BM4373"/>
      <c r="BN4373"/>
      <c r="BO4373"/>
      <c r="BP4373"/>
      <c r="BQ4373"/>
      <c r="BR4373"/>
      <c r="BS4373"/>
      <c r="BT4373" t="inlineStr">
        <is>
          <t>--</t>
        </is>
      </c>
      <c r="BU4373"/>
      <c r="BV4373"/>
      <c r="BW4373"/>
      <c r="BX4373"/>
      <c r="BY4373"/>
      <c r="BZ4373"/>
      <c r="CA4373"/>
      <c r="CB4373"/>
      <c r="CC4373"/>
      <c r="CD4373"/>
      <c r="CE4373"/>
      <c r="CF4373"/>
      <c r="CG4373"/>
      <c r="CH4373"/>
      <c r="CI4373" t="inlineStr">
        <is>
          <t xml:space="preserve"> UNFED// </t>
        </is>
      </c>
      <c r="CJ4373" t="inlineStr">
        <is>
          <t xml:space="preserve">   UNFED// </t>
        </is>
      </c>
      <c r="CK4373" t="inlineStr">
        <is>
          <t>Bailey,H.C., and R.J. Spanggord</t>
        </is>
      </c>
      <c r="CL4373" t="n">
        <v>10141.0</v>
      </c>
      <c r="CM4373" t="inlineStr">
        <is>
          <t>The Relationship Between the Toxicity and Structure of Nitroaromatic Chemicals</t>
        </is>
      </c>
      <c r="CN4373" t="inlineStr">
        <is>
          <t>ASTM Spec. Tech. Publ.:98-107</t>
        </is>
      </c>
      <c r="CO4373" t="n">
        <v>1983.0</v>
      </c>
      <c r="CP4373" t="inlineStr">
        <is>
          <t>Bailey,H.C., and R.J. Spanggord (1983). The Relationship Between the Toxicity and Structure of Nitroaromatic Chemicals. ASTM Spec. Tech. Publ., 98-107. ECOREF#:10141</t>
        </is>
      </c>
    </row>
    <row r="4374">
      <c r="A4374" t="n">
        <v>3.5572782E7</v>
      </c>
      <c r="B4374" t="inlineStr">
        <is>
          <t>2-Methyl-3,5-dinitrobenzenamine</t>
        </is>
      </c>
      <c r="C4374"/>
      <c r="D4374" t="inlineStr">
        <is>
          <t>Unmeasured</t>
        </is>
      </c>
      <c r="E4374" t="inlineStr">
        <is>
          <t>Not coded</t>
        </is>
      </c>
      <c r="F4374"/>
      <c r="G4374"/>
      <c r="H4374"/>
      <c r="I4374"/>
      <c r="J4374"/>
      <c r="K4374"/>
      <c r="L4374" t="inlineStr">
        <is>
          <t>Pimephales promelas</t>
        </is>
      </c>
      <c r="M4374" t="inlineStr">
        <is>
          <t>Fathead Minnow</t>
        </is>
      </c>
      <c r="N4374"/>
      <c r="O4374"/>
      <c r="P4374"/>
      <c r="Q4374"/>
      <c r="R4374"/>
      <c r="S4374"/>
      <c r="T4374"/>
      <c r="U4374"/>
      <c r="V4374" t="inlineStr">
        <is>
          <t>Static</t>
        </is>
      </c>
      <c r="W4374" t="inlineStr">
        <is>
          <t>Fresh water</t>
        </is>
      </c>
      <c r="X4374" t="inlineStr">
        <is>
          <t>Lab</t>
        </is>
      </c>
      <c r="Y4374"/>
      <c r="Z4374" t="inlineStr">
        <is>
          <t>Formulation</t>
        </is>
      </c>
      <c r="AA4374"/>
      <c r="AB4374"/>
      <c r="AC4374"/>
      <c r="AD4374" t="n">
        <v>5.0</v>
      </c>
      <c r="AE4374"/>
      <c r="AF4374" t="n">
        <v>15.0</v>
      </c>
      <c r="AG4374" t="inlineStr">
        <is>
          <t>AI mg/L</t>
        </is>
      </c>
      <c r="AH4374"/>
      <c r="AI4374"/>
      <c r="AJ4374"/>
      <c r="AK4374"/>
      <c r="AL4374"/>
      <c r="AM4374"/>
      <c r="AN4374"/>
      <c r="AO4374"/>
      <c r="AP4374"/>
      <c r="AQ4374"/>
      <c r="AR4374"/>
      <c r="AS4374"/>
      <c r="AT4374"/>
      <c r="AU4374"/>
      <c r="AV4374"/>
      <c r="AW4374"/>
      <c r="AX4374" t="inlineStr">
        <is>
          <t>Mortality</t>
        </is>
      </c>
      <c r="AY4374" t="inlineStr">
        <is>
          <t>Mortality</t>
        </is>
      </c>
      <c r="AZ4374" t="inlineStr">
        <is>
          <t>LC50</t>
        </is>
      </c>
      <c r="BA4374"/>
      <c r="BB4374" t="n">
        <v>4.0</v>
      </c>
      <c r="BC4374"/>
      <c r="BD4374"/>
      <c r="BE4374"/>
      <c r="BF4374"/>
      <c r="BG4374" t="inlineStr">
        <is>
          <t>Day(s)</t>
        </is>
      </c>
      <c r="BH4374"/>
      <c r="BI4374" t="inlineStr">
        <is>
          <t>DTXSID6044068</t>
        </is>
      </c>
      <c r="BJ4374"/>
      <c r="BK4374"/>
      <c r="BL4374"/>
      <c r="BM4374"/>
      <c r="BN4374"/>
      <c r="BO4374"/>
      <c r="BP4374"/>
      <c r="BQ4374"/>
      <c r="BR4374"/>
      <c r="BS4374"/>
      <c r="BT4374" t="inlineStr">
        <is>
          <t>--</t>
        </is>
      </c>
      <c r="BU4374"/>
      <c r="BV4374"/>
      <c r="BW4374"/>
      <c r="BX4374"/>
      <c r="BY4374"/>
      <c r="BZ4374"/>
      <c r="CA4374"/>
      <c r="CB4374"/>
      <c r="CC4374"/>
      <c r="CD4374"/>
      <c r="CE4374"/>
      <c r="CF4374"/>
      <c r="CG4374"/>
      <c r="CH4374"/>
      <c r="CI4374"/>
      <c r="CJ4374"/>
      <c r="CK4374" t="inlineStr">
        <is>
          <t>Liu,D.H.W., R.J. Spanggord, H.C. Bailey, G.W.,Jr. Newell, G. Pearson, and M.C. Warner</t>
        </is>
      </c>
      <c r="CL4374" t="n">
        <v>5671.0</v>
      </c>
      <c r="CM4374" t="inlineStr">
        <is>
          <t>Acute Toxicity of TNT Wastewater Components to the Fathead Minnow (Pimephales promelas)</t>
        </is>
      </c>
      <c r="CN4374" t="inlineStr">
        <is>
          <t>In: R.G.Burford (Ed.), Symposium: Int.Congress on Toxicology, Toronto, Ontario, Canada:527 p.</t>
        </is>
      </c>
      <c r="CO4374" t="n">
        <v>1977.0</v>
      </c>
      <c r="CP4374" t="inlineStr">
        <is>
          <t>Liu,D.H.W., R.J. Spanggord, H.C. Bailey, G.W.,Jr. Newell, G. Pearson, and M.C. Warner (1977). Acute Toxicity of TNT Wastewater Components to the Fathead Minnow (Pimephales promelas). In: R.G.Burford (Ed.), Symposium: Int.Congress on Toxicology, Toronto, Ontario, Canada, 527 p. ECOREF#:5671</t>
        </is>
      </c>
    </row>
    <row r="4375">
      <c r="A4375" t="n">
        <v>3.5572782E7</v>
      </c>
      <c r="B4375" t="inlineStr">
        <is>
          <t>2-Methyl-3,5-dinitrobenzenamine</t>
        </is>
      </c>
      <c r="C4375"/>
      <c r="D4375" t="inlineStr">
        <is>
          <t>Unmeasured</t>
        </is>
      </c>
      <c r="E4375" t="inlineStr">
        <is>
          <t>Not coded</t>
        </is>
      </c>
      <c r="F4375"/>
      <c r="G4375"/>
      <c r="H4375"/>
      <c r="I4375"/>
      <c r="J4375"/>
      <c r="K4375"/>
      <c r="L4375" t="inlineStr">
        <is>
          <t>Pimephales promelas</t>
        </is>
      </c>
      <c r="M4375" t="inlineStr">
        <is>
          <t>Fathead Minnow</t>
        </is>
      </c>
      <c r="N4375" t="inlineStr">
        <is>
          <t>Juvenile</t>
        </is>
      </c>
      <c r="O4375"/>
      <c r="P4375"/>
      <c r="Q4375"/>
      <c r="R4375"/>
      <c r="S4375"/>
      <c r="T4375"/>
      <c r="U4375"/>
      <c r="V4375" t="inlineStr">
        <is>
          <t>Static</t>
        </is>
      </c>
      <c r="W4375" t="inlineStr">
        <is>
          <t>Fresh water</t>
        </is>
      </c>
      <c r="X4375" t="inlineStr">
        <is>
          <t>Lab</t>
        </is>
      </c>
      <c r="Y4375"/>
      <c r="Z4375" t="inlineStr">
        <is>
          <t>Formulation</t>
        </is>
      </c>
      <c r="AA4375"/>
      <c r="AB4375" t="n">
        <v>14.8</v>
      </c>
      <c r="AC4375"/>
      <c r="AD4375"/>
      <c r="AE4375"/>
      <c r="AF4375"/>
      <c r="AG4375" t="inlineStr">
        <is>
          <t>AI mg/L</t>
        </is>
      </c>
      <c r="AH4375"/>
      <c r="AI4375"/>
      <c r="AJ4375"/>
      <c r="AK4375"/>
      <c r="AL4375"/>
      <c r="AM4375"/>
      <c r="AN4375"/>
      <c r="AO4375"/>
      <c r="AP4375"/>
      <c r="AQ4375"/>
      <c r="AR4375"/>
      <c r="AS4375"/>
      <c r="AT4375"/>
      <c r="AU4375"/>
      <c r="AV4375"/>
      <c r="AW4375"/>
      <c r="AX4375" t="inlineStr">
        <is>
          <t>Mortality</t>
        </is>
      </c>
      <c r="AY4375" t="inlineStr">
        <is>
          <t>Mortality</t>
        </is>
      </c>
      <c r="AZ4375" t="inlineStr">
        <is>
          <t>LC50</t>
        </is>
      </c>
      <c r="BA4375"/>
      <c r="BB4375" t="n">
        <v>4.0</v>
      </c>
      <c r="BC4375"/>
      <c r="BD4375"/>
      <c r="BE4375"/>
      <c r="BF4375"/>
      <c r="BG4375" t="inlineStr">
        <is>
          <t>Day(s)</t>
        </is>
      </c>
      <c r="BH4375"/>
      <c r="BI4375" t="inlineStr">
        <is>
          <t>DTXSID6044068</t>
        </is>
      </c>
      <c r="BJ4375"/>
      <c r="BK4375"/>
      <c r="BL4375"/>
      <c r="BM4375"/>
      <c r="BN4375"/>
      <c r="BO4375"/>
      <c r="BP4375"/>
      <c r="BQ4375"/>
      <c r="BR4375"/>
      <c r="BS4375"/>
      <c r="BT4375" t="inlineStr">
        <is>
          <t>--</t>
        </is>
      </c>
      <c r="BU4375"/>
      <c r="BV4375"/>
      <c r="BW4375"/>
      <c r="BX4375"/>
      <c r="BY4375"/>
      <c r="BZ4375"/>
      <c r="CA4375"/>
      <c r="CB4375"/>
      <c r="CC4375"/>
      <c r="CD4375"/>
      <c r="CE4375"/>
      <c r="CF4375"/>
      <c r="CG4375"/>
      <c r="CH4375"/>
      <c r="CI4375" t="inlineStr">
        <is>
          <t xml:space="preserve"> CONTR/ASTM METHODS// </t>
        </is>
      </c>
      <c r="CJ4375" t="inlineStr">
        <is>
          <t xml:space="preserve">   CONTR/ASTM METHODS// </t>
        </is>
      </c>
      <c r="CK4375" t="inlineStr">
        <is>
          <t>Pearson,J.G., J.P. Glennon, J.J. Barkley, and J.W. Highfill</t>
        </is>
      </c>
      <c r="CL4375" t="n">
        <v>5087.0</v>
      </c>
      <c r="CM4375" t="inlineStr">
        <is>
          <t>An Approach to the Toxicological Evaluation of a Complex Industrial Wastewater</t>
        </is>
      </c>
      <c r="CN4375" t="inlineStr">
        <is>
          <t>ASTM Spec. Tech. Publ.:284-301</t>
        </is>
      </c>
      <c r="CO4375" t="n">
        <v>1979.0</v>
      </c>
      <c r="CP4375" t="inlineStr">
        <is>
          <t>Pearson,J.G., J.P. Glennon, J.J. Barkley, and J.W. Highfill (1979). An Approach to the Toxicological Evaluation of a Complex Industrial Wastewater. ASTM Spec. Tech. Publ., 284-301. ECOREF#:5087</t>
        </is>
      </c>
    </row>
    <row r="4376">
      <c r="A4376" t="n">
        <v>3.5693993E7</v>
      </c>
      <c r="B4376" t="inlineStr">
        <is>
          <t>2,2',5,5'-Tetrachloro-1,1'-biphenyl</t>
        </is>
      </c>
      <c r="C4376"/>
      <c r="D4376" t="inlineStr">
        <is>
          <t>Unmeasured</t>
        </is>
      </c>
      <c r="E4376" t="inlineStr">
        <is>
          <t>Not coded</t>
        </is>
      </c>
      <c r="F4376"/>
      <c r="G4376"/>
      <c r="H4376"/>
      <c r="I4376"/>
      <c r="J4376"/>
      <c r="K4376"/>
      <c r="L4376" t="inlineStr">
        <is>
          <t>Pimephales promelas</t>
        </is>
      </c>
      <c r="M4376" t="inlineStr">
        <is>
          <t>Fathead Minnow</t>
        </is>
      </c>
      <c r="N4376" t="inlineStr">
        <is>
          <t>Larva</t>
        </is>
      </c>
      <c r="O4376"/>
      <c r="P4376"/>
      <c r="Q4376"/>
      <c r="R4376"/>
      <c r="S4376"/>
      <c r="T4376"/>
      <c r="U4376"/>
      <c r="V4376" t="inlineStr">
        <is>
          <t>Renewal</t>
        </is>
      </c>
      <c r="W4376" t="inlineStr">
        <is>
          <t>Fresh water</t>
        </is>
      </c>
      <c r="X4376" t="inlineStr">
        <is>
          <t>Lab</t>
        </is>
      </c>
      <c r="Y4376"/>
      <c r="Z4376" t="inlineStr">
        <is>
          <t>Formulation</t>
        </is>
      </c>
      <c r="AA4376" t="inlineStr">
        <is>
          <t>&gt;</t>
        </is>
      </c>
      <c r="AB4376" t="n">
        <v>0.03</v>
      </c>
      <c r="AC4376"/>
      <c r="AD4376"/>
      <c r="AE4376"/>
      <c r="AF4376"/>
      <c r="AG4376" t="inlineStr">
        <is>
          <t>AI mg/L</t>
        </is>
      </c>
      <c r="AH4376"/>
      <c r="AI4376"/>
      <c r="AJ4376"/>
      <c r="AK4376"/>
      <c r="AL4376"/>
      <c r="AM4376"/>
      <c r="AN4376"/>
      <c r="AO4376"/>
      <c r="AP4376"/>
      <c r="AQ4376"/>
      <c r="AR4376"/>
      <c r="AS4376"/>
      <c r="AT4376"/>
      <c r="AU4376"/>
      <c r="AV4376"/>
      <c r="AW4376"/>
      <c r="AX4376" t="inlineStr">
        <is>
          <t>Mortality</t>
        </is>
      </c>
      <c r="AY4376" t="inlineStr">
        <is>
          <t>Mortality</t>
        </is>
      </c>
      <c r="AZ4376" t="inlineStr">
        <is>
          <t>LC50</t>
        </is>
      </c>
      <c r="BA4376"/>
      <c r="BB4376" t="n">
        <v>4.0</v>
      </c>
      <c r="BC4376"/>
      <c r="BD4376"/>
      <c r="BE4376"/>
      <c r="BF4376"/>
      <c r="BG4376" t="inlineStr">
        <is>
          <t>Day(s)</t>
        </is>
      </c>
      <c r="BH4376"/>
      <c r="BI4376" t="inlineStr">
        <is>
          <t>DTXSID3038305</t>
        </is>
      </c>
      <c r="BJ4376"/>
      <c r="BK4376"/>
      <c r="BL4376"/>
      <c r="BM4376"/>
      <c r="BN4376"/>
      <c r="BO4376"/>
      <c r="BP4376"/>
      <c r="BQ4376"/>
      <c r="BR4376"/>
      <c r="BS4376"/>
      <c r="BT4376" t="inlineStr">
        <is>
          <t>--</t>
        </is>
      </c>
      <c r="BU4376"/>
      <c r="BV4376"/>
      <c r="BW4376"/>
      <c r="BX4376"/>
      <c r="BY4376"/>
      <c r="BZ4376"/>
      <c r="CA4376"/>
      <c r="CB4376"/>
      <c r="CC4376"/>
      <c r="CD4376"/>
      <c r="CE4376"/>
      <c r="CF4376"/>
      <c r="CG4376"/>
      <c r="CH4376"/>
      <c r="CI4376"/>
      <c r="CJ4376"/>
      <c r="CK4376" t="inlineStr">
        <is>
          <t>Black,M.C., W. Burton, J.F. McCarthy, M.J. Peterson, and G.R. Southworth</t>
        </is>
      </c>
      <c r="CL4376" t="n">
        <v>16467.0</v>
      </c>
      <c r="CM4376" t="inlineStr">
        <is>
          <t>Accumulation of Contaminants by Biota in East Fork Poplar Creek</t>
        </is>
      </c>
      <c r="CN4376" t="inlineStr">
        <is>
          <t>In: Oak Ridge Y12 Plant, Environ.Sci.Div.Publ.No.3859, Oak Ridge Natl.Lab., Oak Ridge, TN4:109-172</t>
        </is>
      </c>
      <c r="CO4376" t="n">
        <v>1993.0</v>
      </c>
      <c r="CP4376" t="inlineStr">
        <is>
          <t>Black,M.C., W. Burton, J.F. McCarthy, M.J. Peterson, and G.R. Southworth (1993). Accumulation of Contaminants by Biota in East Fork Poplar Creek. In: Oak Ridge Y12 Plant, Environ.Sci.Div.Publ.No.3859, Oak Ridge Natl.Lab., Oak Ridge, TN, 4, 109-172. ECOREF#:16467</t>
        </is>
      </c>
    </row>
    <row r="4377">
      <c r="A4377" t="n">
        <v>3.5694087E7</v>
      </c>
      <c r="B4377" t="inlineStr">
        <is>
          <t>2,2',3,3',4,4',5,5'-Octachloro-1,1'-biphenyl</t>
        </is>
      </c>
      <c r="C4377"/>
      <c r="D4377" t="inlineStr">
        <is>
          <t>Unmeasured</t>
        </is>
      </c>
      <c r="E4377" t="inlineStr">
        <is>
          <t>Not coded</t>
        </is>
      </c>
      <c r="F4377"/>
      <c r="G4377"/>
      <c r="H4377"/>
      <c r="I4377"/>
      <c r="J4377"/>
      <c r="K4377"/>
      <c r="L4377" t="inlineStr">
        <is>
          <t>Pimephales promelas</t>
        </is>
      </c>
      <c r="M4377" t="inlineStr">
        <is>
          <t>Fathead Minnow</t>
        </is>
      </c>
      <c r="N4377" t="inlineStr">
        <is>
          <t>Larva</t>
        </is>
      </c>
      <c r="O4377"/>
      <c r="P4377"/>
      <c r="Q4377"/>
      <c r="R4377"/>
      <c r="S4377"/>
      <c r="T4377"/>
      <c r="U4377"/>
      <c r="V4377" t="inlineStr">
        <is>
          <t>Renewal</t>
        </is>
      </c>
      <c r="W4377" t="inlineStr">
        <is>
          <t>Fresh water</t>
        </is>
      </c>
      <c r="X4377" t="inlineStr">
        <is>
          <t>Lab</t>
        </is>
      </c>
      <c r="Y4377"/>
      <c r="Z4377" t="inlineStr">
        <is>
          <t>Formulation</t>
        </is>
      </c>
      <c r="AA4377" t="inlineStr">
        <is>
          <t>&gt;</t>
        </is>
      </c>
      <c r="AB4377" t="n">
        <v>2.0E-4</v>
      </c>
      <c r="AC4377"/>
      <c r="AD4377"/>
      <c r="AE4377"/>
      <c r="AF4377"/>
      <c r="AG4377" t="inlineStr">
        <is>
          <t>AI mg/L</t>
        </is>
      </c>
      <c r="AH4377"/>
      <c r="AI4377"/>
      <c r="AJ4377"/>
      <c r="AK4377"/>
      <c r="AL4377"/>
      <c r="AM4377"/>
      <c r="AN4377"/>
      <c r="AO4377"/>
      <c r="AP4377"/>
      <c r="AQ4377"/>
      <c r="AR4377"/>
      <c r="AS4377"/>
      <c r="AT4377"/>
      <c r="AU4377"/>
      <c r="AV4377"/>
      <c r="AW4377"/>
      <c r="AX4377" t="inlineStr">
        <is>
          <t>Mortality</t>
        </is>
      </c>
      <c r="AY4377" t="inlineStr">
        <is>
          <t>Mortality</t>
        </is>
      </c>
      <c r="AZ4377" t="inlineStr">
        <is>
          <t>LC50</t>
        </is>
      </c>
      <c r="BA4377"/>
      <c r="BB4377" t="n">
        <v>4.0</v>
      </c>
      <c r="BC4377"/>
      <c r="BD4377"/>
      <c r="BE4377"/>
      <c r="BF4377"/>
      <c r="BG4377" t="inlineStr">
        <is>
          <t>Day(s)</t>
        </is>
      </c>
      <c r="BH4377"/>
      <c r="BI4377" t="inlineStr">
        <is>
          <t>DTXSID5074139</t>
        </is>
      </c>
      <c r="BJ4377"/>
      <c r="BK4377"/>
      <c r="BL4377"/>
      <c r="BM4377"/>
      <c r="BN4377"/>
      <c r="BO4377"/>
      <c r="BP4377"/>
      <c r="BQ4377"/>
      <c r="BR4377"/>
      <c r="BS4377"/>
      <c r="BT4377" t="inlineStr">
        <is>
          <t>--</t>
        </is>
      </c>
      <c r="BU4377"/>
      <c r="BV4377"/>
      <c r="BW4377"/>
      <c r="BX4377"/>
      <c r="BY4377"/>
      <c r="BZ4377"/>
      <c r="CA4377"/>
      <c r="CB4377"/>
      <c r="CC4377"/>
      <c r="CD4377"/>
      <c r="CE4377"/>
      <c r="CF4377"/>
      <c r="CG4377"/>
      <c r="CH4377"/>
      <c r="CI4377"/>
      <c r="CJ4377"/>
      <c r="CK4377" t="inlineStr">
        <is>
          <t>Black,M.C., W. Burton, J.F. McCarthy, M.J. Peterson, and G.R. Southworth</t>
        </is>
      </c>
      <c r="CL4377" t="n">
        <v>16467.0</v>
      </c>
      <c r="CM4377" t="inlineStr">
        <is>
          <t>Accumulation of Contaminants by Biota in East Fork Poplar Creek</t>
        </is>
      </c>
      <c r="CN4377" t="inlineStr">
        <is>
          <t>In: Oak Ridge Y12 Plant, Environ.Sci.Div.Publ.No.3859, Oak Ridge Natl.Lab., Oak Ridge, TN4:109-172</t>
        </is>
      </c>
      <c r="CO4377" t="n">
        <v>1993.0</v>
      </c>
      <c r="CP4377" t="inlineStr">
        <is>
          <t>Black,M.C., W. Burton, J.F. McCarthy, M.J. Peterson, and G.R. Southworth (1993). Accumulation of Contaminants by Biota in East Fork Poplar Creek. In: Oak Ridge Y12 Plant, Environ.Sci.Div.Publ.No.3859, Oak Ridge Natl.Lab., Oak Ridge, TN, 4, 109-172. ECOREF#:16467</t>
        </is>
      </c>
    </row>
    <row r="4378">
      <c r="A4378" t="n">
        <v>3.6362091E7</v>
      </c>
      <c r="B4378" t="inlineStr">
        <is>
          <t>2-(Decylthio)ethanamine, Hydrochloride (1:1)</t>
        </is>
      </c>
      <c r="C4378" t="inlineStr">
        <is>
          <t>Technical grade, technical product, technical formulation</t>
        </is>
      </c>
      <c r="D4378" t="inlineStr">
        <is>
          <t>Measured</t>
        </is>
      </c>
      <c r="E4378" t="inlineStr">
        <is>
          <t>Not coded</t>
        </is>
      </c>
      <c r="F4378"/>
      <c r="G4378"/>
      <c r="H4378"/>
      <c r="I4378"/>
      <c r="J4378"/>
      <c r="K4378"/>
      <c r="L4378" t="inlineStr">
        <is>
          <t>Pimephales promelas</t>
        </is>
      </c>
      <c r="M4378" t="inlineStr">
        <is>
          <t>Fathead Minnow</t>
        </is>
      </c>
      <c r="N4378" t="inlineStr">
        <is>
          <t>Juvenile</t>
        </is>
      </c>
      <c r="O4378"/>
      <c r="P4378"/>
      <c r="Q4378"/>
      <c r="R4378"/>
      <c r="S4378"/>
      <c r="T4378"/>
      <c r="U4378"/>
      <c r="V4378" t="inlineStr">
        <is>
          <t>Flow-through</t>
        </is>
      </c>
      <c r="W4378" t="inlineStr">
        <is>
          <t>Fresh water</t>
        </is>
      </c>
      <c r="X4378" t="inlineStr">
        <is>
          <t>Lab</t>
        </is>
      </c>
      <c r="Y4378" t="n">
        <v>7.0</v>
      </c>
      <c r="Z4378" t="inlineStr">
        <is>
          <t>Active ingredient</t>
        </is>
      </c>
      <c r="AA4378"/>
      <c r="AB4378" t="n">
        <v>0.11</v>
      </c>
      <c r="AC4378"/>
      <c r="AD4378" t="n">
        <v>0.094</v>
      </c>
      <c r="AE4378"/>
      <c r="AF4378" t="n">
        <v>0.12</v>
      </c>
      <c r="AG4378" t="inlineStr">
        <is>
          <t>AI mg/L</t>
        </is>
      </c>
      <c r="AH4378"/>
      <c r="AI4378"/>
      <c r="AJ4378"/>
      <c r="AK4378"/>
      <c r="AL4378"/>
      <c r="AM4378"/>
      <c r="AN4378"/>
      <c r="AO4378"/>
      <c r="AP4378"/>
      <c r="AQ4378"/>
      <c r="AR4378"/>
      <c r="AS4378"/>
      <c r="AT4378"/>
      <c r="AU4378"/>
      <c r="AV4378"/>
      <c r="AW4378"/>
      <c r="AX4378" t="inlineStr">
        <is>
          <t>Mortality</t>
        </is>
      </c>
      <c r="AY4378" t="inlineStr">
        <is>
          <t>Mortality</t>
        </is>
      </c>
      <c r="AZ4378" t="inlineStr">
        <is>
          <t>LC50</t>
        </is>
      </c>
      <c r="BA4378"/>
      <c r="BB4378" t="n">
        <v>4.0</v>
      </c>
      <c r="BC4378"/>
      <c r="BD4378"/>
      <c r="BE4378"/>
      <c r="BF4378"/>
      <c r="BG4378" t="inlineStr">
        <is>
          <t>Day(s)</t>
        </is>
      </c>
      <c r="BH4378" t="inlineStr">
        <is>
          <t>Active ingredient</t>
        </is>
      </c>
      <c r="BI4378" t="inlineStr">
        <is>
          <t>DTXSID3032545</t>
        </is>
      </c>
      <c r="BJ4378"/>
      <c r="BK4378"/>
      <c r="BL4378"/>
      <c r="BM4378"/>
      <c r="BN4378"/>
      <c r="BO4378"/>
      <c r="BP4378"/>
      <c r="BQ4378"/>
      <c r="BR4378"/>
      <c r="BS4378"/>
      <c r="BT4378" t="inlineStr">
        <is>
          <t>--</t>
        </is>
      </c>
      <c r="BU4378"/>
      <c r="BV4378"/>
      <c r="BW4378"/>
      <c r="BX4378"/>
      <c r="BY4378"/>
      <c r="BZ4378"/>
      <c r="CA4378"/>
      <c r="CB4378"/>
      <c r="CC4378"/>
      <c r="CD4378"/>
      <c r="CE4378"/>
      <c r="CF4378"/>
      <c r="CG4378"/>
      <c r="CH4378"/>
      <c r="CI4378" t="inlineStr">
        <is>
          <t xml:space="preserve"> CHAR/HYDROCHLORIDE//TIME/OTHER DURATIONS REPORTED//CA/18000 to 21000* ug/L//MG/6700 to 7400* ug/L//NA/3800 to 4200* ug/L//POT/900 to 1500* ug/L//SO4/5000 to 5200* ug/L//DNUM/7//DOSES/53/104/142/227/337/545 ug/l//TESTID/1//</t>
        </is>
      </c>
      <c r="CJ4378" t="inlineStr">
        <is>
          <t xml:space="preserve">   CHAR/HYDROCHLORIDE//TIME/OTHER DURATIONS REPORTED//CA/18000 to 21000* ug/L//MG/6700 to 7400* ug/L//NA/3800 to 4200* ug/L//POT/900 to 1500* ug/L//SO4/5000 to 5200* ug/L//DNUM/7//DOSES/53/104/142/227/337/545 ug/l//TESTID/1//</t>
        </is>
      </c>
      <c r="CK4378" t="inlineStr">
        <is>
          <t>Dow Chemical Co.</t>
        </is>
      </c>
      <c r="CL4378" t="n">
        <v>107093.0</v>
      </c>
      <c r="CM4378" t="inlineStr">
        <is>
          <t>Initial Submission:  2-(Decylthio)Ethanamine Hydrochloride:  Embryo-Larval Toxicity Test w Fathead Minnow, Pimephales promelas Rafinesque (Final Report) &amp; Cover Letter Dated 041092</t>
        </is>
      </c>
      <c r="CN4378" t="inlineStr">
        <is>
          <t>EPA/OTS Doc.#88-920001947:28 p.</t>
        </is>
      </c>
      <c r="CO4378" t="n">
        <v>1985.0</v>
      </c>
      <c r="CP4378" t="inlineStr">
        <is>
          <t>Dow Chemical Co. (1985). Initial Submission:  2-(Decylthio)Ethanamine Hydrochloride:  Embryo-Larval Toxicity Test w Fathead Minnow, Pimephales promelas Rafinesque (Final Report) &amp; Cover Letter Dated 041092. EPA/OTS Doc.#88-920001947, 28 p. ECOREF#:107093</t>
        </is>
      </c>
    </row>
    <row r="4379">
      <c r="A4379" t="n">
        <v>3.6734197E7</v>
      </c>
      <c r="B4379" t="inlineStr">
        <is>
          <t>3-(3,5-Dichlorophenyl)-N-(1-methylethyl)-2,4-dioxo-1-imidazolidinecarboxamide</t>
        </is>
      </c>
      <c r="C4379" t="inlineStr">
        <is>
          <t>Technical grade, technical product, technical formulation</t>
        </is>
      </c>
      <c r="D4379" t="inlineStr">
        <is>
          <t>Unmeasured</t>
        </is>
      </c>
      <c r="E4379" t="inlineStr">
        <is>
          <t>Not reported</t>
        </is>
      </c>
      <c r="F4379"/>
      <c r="G4379" t="n">
        <v>98.1</v>
      </c>
      <c r="H4379"/>
      <c r="I4379"/>
      <c r="J4379"/>
      <c r="K4379"/>
      <c r="L4379" t="inlineStr">
        <is>
          <t>Pimephales promelas</t>
        </is>
      </c>
      <c r="M4379" t="inlineStr">
        <is>
          <t>Fathead Minnow</t>
        </is>
      </c>
      <c r="N4379"/>
      <c r="O4379"/>
      <c r="P4379"/>
      <c r="Q4379"/>
      <c r="R4379"/>
      <c r="S4379"/>
      <c r="T4379"/>
      <c r="U4379"/>
      <c r="V4379" t="inlineStr">
        <is>
          <t>Aquatic, unspecified</t>
        </is>
      </c>
      <c r="W4379" t="inlineStr">
        <is>
          <t>Fresh water</t>
        </is>
      </c>
      <c r="X4379" t="inlineStr">
        <is>
          <t>Lab</t>
        </is>
      </c>
      <c r="Y4379" t="n">
        <v>6.0</v>
      </c>
      <c r="Z4379" t="inlineStr">
        <is>
          <t>Active ingredient</t>
        </is>
      </c>
      <c r="AA4379" t="inlineStr">
        <is>
          <t>&gt;</t>
        </is>
      </c>
      <c r="AB4379" t="n">
        <v>10.0</v>
      </c>
      <c r="AC4379"/>
      <c r="AD4379"/>
      <c r="AE4379"/>
      <c r="AF4379"/>
      <c r="AG4379" t="inlineStr">
        <is>
          <t>AI mg/L</t>
        </is>
      </c>
      <c r="AH4379"/>
      <c r="AI4379"/>
      <c r="AJ4379"/>
      <c r="AK4379"/>
      <c r="AL4379"/>
      <c r="AM4379"/>
      <c r="AN4379"/>
      <c r="AO4379"/>
      <c r="AP4379"/>
      <c r="AQ4379"/>
      <c r="AR4379"/>
      <c r="AS4379"/>
      <c r="AT4379"/>
      <c r="AU4379"/>
      <c r="AV4379"/>
      <c r="AW4379"/>
      <c r="AX4379" t="inlineStr">
        <is>
          <t>Mortality</t>
        </is>
      </c>
      <c r="AY4379" t="inlineStr">
        <is>
          <t>Mortality</t>
        </is>
      </c>
      <c r="AZ4379" t="inlineStr">
        <is>
          <t>LC50</t>
        </is>
      </c>
      <c r="BA4379"/>
      <c r="BB4379" t="n">
        <v>4.0</v>
      </c>
      <c r="BC4379"/>
      <c r="BD4379"/>
      <c r="BE4379"/>
      <c r="BF4379"/>
      <c r="BG4379" t="inlineStr">
        <is>
          <t>Day(s)</t>
        </is>
      </c>
      <c r="BH4379"/>
      <c r="BI4379" t="inlineStr">
        <is>
          <t>DTXSID3024154</t>
        </is>
      </c>
      <c r="BJ4379"/>
      <c r="BK4379"/>
      <c r="BL4379"/>
      <c r="BM4379"/>
      <c r="BN4379"/>
      <c r="BO4379"/>
      <c r="BP4379"/>
      <c r="BQ4379"/>
      <c r="BR4379"/>
      <c r="BS4379"/>
      <c r="BT4379" t="inlineStr">
        <is>
          <t>--</t>
        </is>
      </c>
      <c r="BU4379"/>
      <c r="BV4379"/>
      <c r="BW4379"/>
      <c r="BX4379"/>
      <c r="BY4379"/>
      <c r="BZ4379"/>
      <c r="CA4379"/>
      <c r="CB4379"/>
      <c r="CC4379"/>
      <c r="CD4379"/>
      <c r="CE4379"/>
      <c r="CF4379"/>
      <c r="CG4379"/>
      <c r="CH4379"/>
      <c r="CI4379"/>
      <c r="CJ4379" t="inlineStr">
        <is>
          <t xml:space="preserve">SOURCE/IN-HOUSE CULTURES//MEDIA/NR//   </t>
        </is>
      </c>
      <c r="CK4379" t="inlineStr">
        <is>
          <t>York,D.</t>
        </is>
      </c>
      <c r="CL4379" t="n">
        <v>195495.0</v>
      </c>
      <c r="CM4379" t="inlineStr">
        <is>
          <t>Iprodione - Short-Term Reproduction Assay with Fathead Minnow (Pimephales promelas)</t>
        </is>
      </c>
      <c r="CN4379" t="inlineStr">
        <is>
          <t>Project Number: M/421577/01/1, EBIDP001, 13798/6272. Unpublished study prepared by Smithers Viscient Laboratories:167 p.</t>
        </is>
      </c>
      <c r="CO4379" t="n">
        <v>2012.0</v>
      </c>
      <c r="CP4379" t="inlineStr">
        <is>
          <t>York,D. (2012). Iprodione - Short-Term Reproduction Assay with Fathead Minnow (Pimephales promelas). Project Number: M/421577/01/1, EBIDP001, 13798/6272. Unpublished study prepared by Smithers Viscient Laboratories, 167 p. ECOREF#:195495</t>
        </is>
      </c>
    </row>
    <row r="4380">
      <c r="A4380" t="n">
        <v>3.722847E7</v>
      </c>
      <c r="B4380" t="inlineStr">
        <is>
          <t>Ethylene phosphite</t>
        </is>
      </c>
      <c r="C4380"/>
      <c r="D4380" t="inlineStr">
        <is>
          <t>Unmeasured</t>
        </is>
      </c>
      <c r="E4380" t="inlineStr">
        <is>
          <t>Not coded</t>
        </is>
      </c>
      <c r="F4380"/>
      <c r="G4380"/>
      <c r="H4380"/>
      <c r="I4380"/>
      <c r="J4380"/>
      <c r="K4380"/>
      <c r="L4380" t="inlineStr">
        <is>
          <t>Pimephales promelas</t>
        </is>
      </c>
      <c r="M4380" t="inlineStr">
        <is>
          <t>Fathead Minnow</t>
        </is>
      </c>
      <c r="N4380"/>
      <c r="O4380"/>
      <c r="P4380"/>
      <c r="Q4380"/>
      <c r="R4380"/>
      <c r="S4380"/>
      <c r="T4380"/>
      <c r="U4380"/>
      <c r="V4380" t="inlineStr">
        <is>
          <t>Static</t>
        </is>
      </c>
      <c r="W4380" t="inlineStr">
        <is>
          <t>Fresh water</t>
        </is>
      </c>
      <c r="X4380" t="inlineStr">
        <is>
          <t>Lab</t>
        </is>
      </c>
      <c r="Y4380"/>
      <c r="Z4380" t="inlineStr">
        <is>
          <t>Formulation</t>
        </is>
      </c>
      <c r="AA4380"/>
      <c r="AB4380" t="n">
        <v>34.0</v>
      </c>
      <c r="AC4380"/>
      <c r="AD4380"/>
      <c r="AE4380"/>
      <c r="AF4380"/>
      <c r="AG4380" t="inlineStr">
        <is>
          <t>AI mg/L</t>
        </is>
      </c>
      <c r="AH4380"/>
      <c r="AI4380"/>
      <c r="AJ4380"/>
      <c r="AK4380"/>
      <c r="AL4380"/>
      <c r="AM4380"/>
      <c r="AN4380"/>
      <c r="AO4380"/>
      <c r="AP4380"/>
      <c r="AQ4380"/>
      <c r="AR4380"/>
      <c r="AS4380"/>
      <c r="AT4380"/>
      <c r="AU4380"/>
      <c r="AV4380"/>
      <c r="AW4380"/>
      <c r="AX4380" t="inlineStr">
        <is>
          <t>Mortality</t>
        </is>
      </c>
      <c r="AY4380" t="inlineStr">
        <is>
          <t>Mortality</t>
        </is>
      </c>
      <c r="AZ4380" t="inlineStr">
        <is>
          <t>LC50</t>
        </is>
      </c>
      <c r="BA4380"/>
      <c r="BB4380" t="n">
        <v>4.0</v>
      </c>
      <c r="BC4380"/>
      <c r="BD4380"/>
      <c r="BE4380"/>
      <c r="BF4380"/>
      <c r="BG4380" t="inlineStr">
        <is>
          <t>Day(s)</t>
        </is>
      </c>
      <c r="BH4380"/>
      <c r="BI4380" t="inlineStr">
        <is>
          <t>DTXSID10776663</t>
        </is>
      </c>
      <c r="BJ4380" t="inlineStr">
        <is>
          <t>10.1016/0043-1354(69)90046-3</t>
        </is>
      </c>
      <c r="BK4380"/>
      <c r="BL4380"/>
      <c r="BM4380"/>
      <c r="BN4380"/>
      <c r="BO4380"/>
      <c r="BP4380"/>
      <c r="BQ4380"/>
      <c r="BR4380"/>
      <c r="BS4380"/>
      <c r="BT4380" t="inlineStr">
        <is>
          <t>--</t>
        </is>
      </c>
      <c r="BU4380"/>
      <c r="BV4380"/>
      <c r="BW4380"/>
      <c r="BX4380"/>
      <c r="BY4380"/>
      <c r="BZ4380"/>
      <c r="CA4380"/>
      <c r="CB4380"/>
      <c r="CC4380"/>
      <c r="CD4380"/>
      <c r="CE4380"/>
      <c r="CF4380"/>
      <c r="CG4380"/>
      <c r="CH4380"/>
      <c r="CI4380"/>
      <c r="CJ4380"/>
      <c r="CK4380" t="inlineStr">
        <is>
          <t>Bender,M.E.</t>
        </is>
      </c>
      <c r="CL4380" t="n">
        <v>901.0</v>
      </c>
      <c r="CM4380" t="inlineStr">
        <is>
          <t>The Toxicity of the Hydrolysis and Breakdown Products of Malathion to the Fathead Minnow (Pimephales promelas, Rafinesque)</t>
        </is>
      </c>
      <c r="CN4380" t="inlineStr">
        <is>
          <t>Water Res.3(8): 571-582</t>
        </is>
      </c>
      <c r="CO4380" t="n">
        <v>1969.0</v>
      </c>
      <c r="CP4380" t="inlineStr">
        <is>
          <t>Bender,M.E. (1969). The Toxicity of the Hydrolysis and Breakdown Products of Malathion to the Fathead Minnow (Pimephales promelas, Rafinesque). Water Res., 3, (8), 571-582. doi:10.1016/0043-1354(69)90046-3. ECOREF#:901</t>
        </is>
      </c>
    </row>
    <row r="4381">
      <c r="A4381" t="n">
        <v>3.7529309E7</v>
      </c>
      <c r="B4381" t="inlineStr">
        <is>
          <t>4-Decylbenzenamine</t>
        </is>
      </c>
      <c r="C4381"/>
      <c r="D4381" t="inlineStr">
        <is>
          <t>Measured</t>
        </is>
      </c>
      <c r="E4381" t="inlineStr">
        <is>
          <t>Not coded</t>
        </is>
      </c>
      <c r="F4381"/>
      <c r="G4381" t="n">
        <v>97.0</v>
      </c>
      <c r="H4381"/>
      <c r="I4381"/>
      <c r="J4381"/>
      <c r="K4381"/>
      <c r="L4381" t="inlineStr">
        <is>
          <t>Pimephales promelas</t>
        </is>
      </c>
      <c r="M4381" t="inlineStr">
        <is>
          <t>Fathead Minnow</t>
        </is>
      </c>
      <c r="N4381"/>
      <c r="O4381"/>
      <c r="P4381" t="n">
        <v>32.0</v>
      </c>
      <c r="Q4381"/>
      <c r="R4381"/>
      <c r="S4381"/>
      <c r="T4381"/>
      <c r="U4381" t="inlineStr">
        <is>
          <t>Day(s)</t>
        </is>
      </c>
      <c r="V4381" t="inlineStr">
        <is>
          <t>Flow-through</t>
        </is>
      </c>
      <c r="W4381" t="inlineStr">
        <is>
          <t>Fresh water</t>
        </is>
      </c>
      <c r="X4381" t="inlineStr">
        <is>
          <t>Lab</t>
        </is>
      </c>
      <c r="Y4381"/>
      <c r="Z4381" t="inlineStr">
        <is>
          <t>Active ingredient</t>
        </is>
      </c>
      <c r="AA4381"/>
      <c r="AB4381" t="n">
        <v>0.0625</v>
      </c>
      <c r="AC4381"/>
      <c r="AD4381" t="n">
        <v>0.0525</v>
      </c>
      <c r="AE4381"/>
      <c r="AF4381" t="n">
        <v>0.0744</v>
      </c>
      <c r="AG4381" t="inlineStr">
        <is>
          <t>AI mg/L</t>
        </is>
      </c>
      <c r="AH4381"/>
      <c r="AI4381"/>
      <c r="AJ4381"/>
      <c r="AK4381"/>
      <c r="AL4381"/>
      <c r="AM4381"/>
      <c r="AN4381"/>
      <c r="AO4381"/>
      <c r="AP4381"/>
      <c r="AQ4381"/>
      <c r="AR4381"/>
      <c r="AS4381"/>
      <c r="AT4381"/>
      <c r="AU4381"/>
      <c r="AV4381"/>
      <c r="AW4381"/>
      <c r="AX4381" t="inlineStr">
        <is>
          <t>Mortality</t>
        </is>
      </c>
      <c r="AY4381" t="inlineStr">
        <is>
          <t>Mortality</t>
        </is>
      </c>
      <c r="AZ4381" t="inlineStr">
        <is>
          <t>LC50</t>
        </is>
      </c>
      <c r="BA4381"/>
      <c r="BB4381" t="n">
        <v>4.0</v>
      </c>
      <c r="BC4381"/>
      <c r="BD4381"/>
      <c r="BE4381"/>
      <c r="BF4381"/>
      <c r="BG4381" t="inlineStr">
        <is>
          <t>Day(s)</t>
        </is>
      </c>
      <c r="BH4381" t="inlineStr">
        <is>
          <t>Pure</t>
        </is>
      </c>
      <c r="BI4381" t="inlineStr">
        <is>
          <t>DTXSID9022287</t>
        </is>
      </c>
      <c r="BJ4381"/>
      <c r="BK4381"/>
      <c r="BL4381"/>
      <c r="BM4381"/>
      <c r="BN4381"/>
      <c r="BO4381"/>
      <c r="BP4381"/>
      <c r="BQ4381"/>
      <c r="BR4381"/>
      <c r="BS4381"/>
      <c r="BT4381" t="inlineStr">
        <is>
          <t>--</t>
        </is>
      </c>
      <c r="BU4381"/>
      <c r="BV4381"/>
      <c r="BW4381"/>
      <c r="BX4381"/>
      <c r="BY4381"/>
      <c r="BZ4381"/>
      <c r="CA4381"/>
      <c r="CB4381"/>
      <c r="CC4381"/>
      <c r="CD4381"/>
      <c r="CE4381"/>
      <c r="CF4381"/>
      <c r="CG4381"/>
      <c r="CH4381"/>
      <c r="CI4381" t="inlineStr">
        <is>
          <t xml:space="preserve"> Dilution factor:  0%, 20%, 40%, 60%, 80% and  100% of the stock solution.  The 0-hr samples were omitted from the data set becaNAe the chemical concentrations had not reached equilibrium in the test tanks and were high for a short </t>
        </is>
      </c>
      <c r="CJ4381" t="inlineStr">
        <is>
          <t xml:space="preserve">   Dilution factor:  0%, 20%, 40%, 60%, 80% and  100% of the stock solution.  The 0-hr samples were omitted from the data set becaNAe the chemical concentrations had not reached equilibrium in the test tanks and were high for a short </t>
        </is>
      </c>
      <c r="CK4381" t="inlineStr">
        <is>
          <t>Geiger,D.L., D.J. Call, and L.T. Brooke</t>
        </is>
      </c>
      <c r="CL4381" t="n">
        <v>12859.0</v>
      </c>
      <c r="CM4381" t="inlineStr">
        <is>
          <t>Acute Toxicities of Organic Chemicals to Fathead Minnows (Pimephales promelas) Volume IV</t>
        </is>
      </c>
      <c r="CN4381" t="inlineStr">
        <is>
          <t>Center for Lake Superior Environmental Studies, University of Wisconsin, Superior, WI4:355 p.</t>
        </is>
      </c>
      <c r="CO4381" t="n">
        <v>1988.0</v>
      </c>
      <c r="CP4381" t="inlineStr">
        <is>
          <t>Geiger,D.L., D.J. Call, and L.T. Brooke (1988). Acute Toxicities of Organic Chemicals to Fathead Minnows (Pimephales promelas) Volume IV. Center for Lake Superior Environmental Studies, University of Wisconsin, Superior, WI, 4, 355 p. ECOREF#:12859</t>
        </is>
      </c>
    </row>
    <row r="4382">
      <c r="A4382" t="n">
        <v>3.7680652E7</v>
      </c>
      <c r="B4382" t="inlineStr">
        <is>
          <t>2,2',5-Trichloro-1,1'-biphenyl</t>
        </is>
      </c>
      <c r="C4382"/>
      <c r="D4382" t="inlineStr">
        <is>
          <t>Unmeasured</t>
        </is>
      </c>
      <c r="E4382" t="inlineStr">
        <is>
          <t>Not coded</t>
        </is>
      </c>
      <c r="F4382"/>
      <c r="G4382"/>
      <c r="H4382"/>
      <c r="I4382"/>
      <c r="J4382"/>
      <c r="K4382"/>
      <c r="L4382" t="inlineStr">
        <is>
          <t>Pimephales promelas</t>
        </is>
      </c>
      <c r="M4382" t="inlineStr">
        <is>
          <t>Fathead Minnow</t>
        </is>
      </c>
      <c r="N4382" t="inlineStr">
        <is>
          <t>Larva</t>
        </is>
      </c>
      <c r="O4382"/>
      <c r="P4382"/>
      <c r="Q4382"/>
      <c r="R4382"/>
      <c r="S4382"/>
      <c r="T4382"/>
      <c r="U4382"/>
      <c r="V4382" t="inlineStr">
        <is>
          <t>Renewal</t>
        </is>
      </c>
      <c r="W4382" t="inlineStr">
        <is>
          <t>Fresh water</t>
        </is>
      </c>
      <c r="X4382" t="inlineStr">
        <is>
          <t>Lab</t>
        </is>
      </c>
      <c r="Y4382"/>
      <c r="Z4382" t="inlineStr">
        <is>
          <t>Formulation</t>
        </is>
      </c>
      <c r="AA4382"/>
      <c r="AB4382" t="n">
        <v>0.0338</v>
      </c>
      <c r="AC4382"/>
      <c r="AD4382"/>
      <c r="AE4382"/>
      <c r="AF4382"/>
      <c r="AG4382" t="inlineStr">
        <is>
          <t>AI mg/L</t>
        </is>
      </c>
      <c r="AH4382"/>
      <c r="AI4382"/>
      <c r="AJ4382"/>
      <c r="AK4382"/>
      <c r="AL4382"/>
      <c r="AM4382"/>
      <c r="AN4382"/>
      <c r="AO4382"/>
      <c r="AP4382"/>
      <c r="AQ4382"/>
      <c r="AR4382"/>
      <c r="AS4382"/>
      <c r="AT4382"/>
      <c r="AU4382"/>
      <c r="AV4382"/>
      <c r="AW4382"/>
      <c r="AX4382" t="inlineStr">
        <is>
          <t>Mortality</t>
        </is>
      </c>
      <c r="AY4382" t="inlineStr">
        <is>
          <t>Mortality</t>
        </is>
      </c>
      <c r="AZ4382" t="inlineStr">
        <is>
          <t>LC50</t>
        </is>
      </c>
      <c r="BA4382"/>
      <c r="BB4382" t="n">
        <v>4.0</v>
      </c>
      <c r="BC4382"/>
      <c r="BD4382"/>
      <c r="BE4382"/>
      <c r="BF4382"/>
      <c r="BG4382" t="inlineStr">
        <is>
          <t>Day(s)</t>
        </is>
      </c>
      <c r="BH4382"/>
      <c r="BI4382" t="inlineStr">
        <is>
          <t>DTXSID6073491</t>
        </is>
      </c>
      <c r="BJ4382"/>
      <c r="BK4382"/>
      <c r="BL4382"/>
      <c r="BM4382"/>
      <c r="BN4382"/>
      <c r="BO4382"/>
      <c r="BP4382"/>
      <c r="BQ4382"/>
      <c r="BR4382"/>
      <c r="BS4382"/>
      <c r="BT4382" t="inlineStr">
        <is>
          <t>--</t>
        </is>
      </c>
      <c r="BU4382"/>
      <c r="BV4382"/>
      <c r="BW4382"/>
      <c r="BX4382"/>
      <c r="BY4382"/>
      <c r="BZ4382"/>
      <c r="CA4382"/>
      <c r="CB4382"/>
      <c r="CC4382"/>
      <c r="CD4382"/>
      <c r="CE4382"/>
      <c r="CF4382"/>
      <c r="CG4382"/>
      <c r="CH4382"/>
      <c r="CI4382"/>
      <c r="CJ4382"/>
      <c r="CK4382" t="inlineStr">
        <is>
          <t>Black,M.C., W. Burton, J.F. McCarthy, M.J. Peterson, and G.R. Southworth</t>
        </is>
      </c>
      <c r="CL4382" t="n">
        <v>16467.0</v>
      </c>
      <c r="CM4382" t="inlineStr">
        <is>
          <t>Accumulation of Contaminants by Biota in East Fork Poplar Creek</t>
        </is>
      </c>
      <c r="CN4382" t="inlineStr">
        <is>
          <t>In: Oak Ridge Y12 Plant, Environ.Sci.Div.Publ.No.3859, Oak Ridge Natl.Lab., Oak Ridge, TN4:109-172</t>
        </is>
      </c>
      <c r="CO4382" t="n">
        <v>1993.0</v>
      </c>
      <c r="CP4382" t="inlineStr">
        <is>
          <t>Black,M.C., W. Burton, J.F. McCarthy, M.J. Peterson, and G.R. Southworth (1993). Accumulation of Contaminants by Biota in East Fork Poplar Creek. In: Oak Ridge Y12 Plant, Environ.Sci.Div.Publ.No.3859, Oak Ridge Natl.Lab., Oak Ridge, TN, 4, 109-172. ECOREF#:16467</t>
        </is>
      </c>
    </row>
    <row r="4383">
      <c r="A4383" t="n">
        <v>3.7680732E7</v>
      </c>
      <c r="B4383" t="inlineStr">
        <is>
          <t>2,2',4,5,5'-Pentachloro-1,1'-biphenyl</t>
        </is>
      </c>
      <c r="C4383"/>
      <c r="D4383" t="inlineStr">
        <is>
          <t>Unmeasured</t>
        </is>
      </c>
      <c r="E4383" t="inlineStr">
        <is>
          <t>Not coded</t>
        </is>
      </c>
      <c r="F4383"/>
      <c r="G4383"/>
      <c r="H4383"/>
      <c r="I4383"/>
      <c r="J4383"/>
      <c r="K4383"/>
      <c r="L4383" t="inlineStr">
        <is>
          <t>Pimephales promelas</t>
        </is>
      </c>
      <c r="M4383" t="inlineStr">
        <is>
          <t>Fathead Minnow</t>
        </is>
      </c>
      <c r="N4383" t="inlineStr">
        <is>
          <t>Larva</t>
        </is>
      </c>
      <c r="O4383"/>
      <c r="P4383"/>
      <c r="Q4383"/>
      <c r="R4383"/>
      <c r="S4383"/>
      <c r="T4383"/>
      <c r="U4383"/>
      <c r="V4383" t="inlineStr">
        <is>
          <t>Renewal</t>
        </is>
      </c>
      <c r="W4383" t="inlineStr">
        <is>
          <t>Fresh water</t>
        </is>
      </c>
      <c r="X4383" t="inlineStr">
        <is>
          <t>Lab</t>
        </is>
      </c>
      <c r="Y4383"/>
      <c r="Z4383" t="inlineStr">
        <is>
          <t>Formulation</t>
        </is>
      </c>
      <c r="AA4383" t="inlineStr">
        <is>
          <t>&gt;</t>
        </is>
      </c>
      <c r="AB4383" t="n">
        <v>0.01</v>
      </c>
      <c r="AC4383"/>
      <c r="AD4383"/>
      <c r="AE4383"/>
      <c r="AF4383"/>
      <c r="AG4383" t="inlineStr">
        <is>
          <t>AI mg/L</t>
        </is>
      </c>
      <c r="AH4383"/>
      <c r="AI4383"/>
      <c r="AJ4383"/>
      <c r="AK4383"/>
      <c r="AL4383"/>
      <c r="AM4383"/>
      <c r="AN4383"/>
      <c r="AO4383"/>
      <c r="AP4383"/>
      <c r="AQ4383"/>
      <c r="AR4383"/>
      <c r="AS4383"/>
      <c r="AT4383"/>
      <c r="AU4383"/>
      <c r="AV4383"/>
      <c r="AW4383"/>
      <c r="AX4383" t="inlineStr">
        <is>
          <t>Mortality</t>
        </is>
      </c>
      <c r="AY4383" t="inlineStr">
        <is>
          <t>Mortality</t>
        </is>
      </c>
      <c r="AZ4383" t="inlineStr">
        <is>
          <t>LC50</t>
        </is>
      </c>
      <c r="BA4383"/>
      <c r="BB4383" t="n">
        <v>4.0</v>
      </c>
      <c r="BC4383"/>
      <c r="BD4383"/>
      <c r="BE4383"/>
      <c r="BF4383"/>
      <c r="BG4383" t="inlineStr">
        <is>
          <t>Day(s)</t>
        </is>
      </c>
      <c r="BH4383"/>
      <c r="BI4383" t="inlineStr">
        <is>
          <t>DTXSID8038304</t>
        </is>
      </c>
      <c r="BJ4383"/>
      <c r="BK4383"/>
      <c r="BL4383"/>
      <c r="BM4383"/>
      <c r="BN4383"/>
      <c r="BO4383"/>
      <c r="BP4383"/>
      <c r="BQ4383"/>
      <c r="BR4383"/>
      <c r="BS4383"/>
      <c r="BT4383" t="inlineStr">
        <is>
          <t>--</t>
        </is>
      </c>
      <c r="BU4383"/>
      <c r="BV4383"/>
      <c r="BW4383"/>
      <c r="BX4383"/>
      <c r="BY4383"/>
      <c r="BZ4383"/>
      <c r="CA4383"/>
      <c r="CB4383"/>
      <c r="CC4383"/>
      <c r="CD4383"/>
      <c r="CE4383"/>
      <c r="CF4383"/>
      <c r="CG4383"/>
      <c r="CH4383"/>
      <c r="CI4383"/>
      <c r="CJ4383"/>
      <c r="CK4383" t="inlineStr">
        <is>
          <t>Black,M.C., W. Burton, J.F. McCarthy, M.J. Peterson, and G.R. Southworth</t>
        </is>
      </c>
      <c r="CL4383" t="n">
        <v>16467.0</v>
      </c>
      <c r="CM4383" t="inlineStr">
        <is>
          <t>Accumulation of Contaminants by Biota in East Fork Poplar Creek</t>
        </is>
      </c>
      <c r="CN4383" t="inlineStr">
        <is>
          <t>In: Oak Ridge Y12 Plant, Environ.Sci.Div.Publ.No.3859, Oak Ridge Natl.Lab., Oak Ridge, TN4:109-172</t>
        </is>
      </c>
      <c r="CO4383" t="n">
        <v>1993.0</v>
      </c>
      <c r="CP4383" t="inlineStr">
        <is>
          <t>Black,M.C., W. Burton, J.F. McCarthy, M.J. Peterson, and G.R. Southworth (1993). Accumulation of Contaminants by Biota in East Fork Poplar Creek. In: Oak Ridge Y12 Plant, Environ.Sci.Div.Publ.No.3859, Oak Ridge Natl.Lab., Oak Ridge, TN, 4, 109-172. ECOREF#:16467</t>
        </is>
      </c>
    </row>
    <row r="4384">
      <c r="A4384" t="n">
        <v>3.7841251E7</v>
      </c>
      <c r="B4384" t="inlineStr">
        <is>
          <t>2,4,6-Trinitrobenzonitrile</t>
        </is>
      </c>
      <c r="C4384"/>
      <c r="D4384" t="inlineStr">
        <is>
          <t>Unmeasured</t>
        </is>
      </c>
      <c r="E4384" t="inlineStr">
        <is>
          <t>United States Environmental Protection Agency</t>
        </is>
      </c>
      <c r="F4384"/>
      <c r="G4384"/>
      <c r="H4384"/>
      <c r="I4384"/>
      <c r="J4384"/>
      <c r="K4384"/>
      <c r="L4384" t="inlineStr">
        <is>
          <t>Pimephales promelas</t>
        </is>
      </c>
      <c r="M4384" t="inlineStr">
        <is>
          <t>Fathead Minnow</t>
        </is>
      </c>
      <c r="N4384"/>
      <c r="O4384"/>
      <c r="P4384"/>
      <c r="Q4384"/>
      <c r="R4384"/>
      <c r="S4384"/>
      <c r="T4384"/>
      <c r="U4384"/>
      <c r="V4384" t="inlineStr">
        <is>
          <t>Static</t>
        </is>
      </c>
      <c r="W4384" t="inlineStr">
        <is>
          <t>Fresh water</t>
        </is>
      </c>
      <c r="X4384" t="inlineStr">
        <is>
          <t>Lab</t>
        </is>
      </c>
      <c r="Y4384"/>
      <c r="Z4384" t="inlineStr">
        <is>
          <t>Formulation</t>
        </is>
      </c>
      <c r="AA4384"/>
      <c r="AB4384" t="n">
        <v>2.0</v>
      </c>
      <c r="AC4384"/>
      <c r="AD4384" t="n">
        <v>1.6</v>
      </c>
      <c r="AE4384"/>
      <c r="AF4384" t="n">
        <v>2.3</v>
      </c>
      <c r="AG4384" t="inlineStr">
        <is>
          <t>AI mg/L</t>
        </is>
      </c>
      <c r="AH4384"/>
      <c r="AI4384"/>
      <c r="AJ4384"/>
      <c r="AK4384"/>
      <c r="AL4384"/>
      <c r="AM4384"/>
      <c r="AN4384"/>
      <c r="AO4384"/>
      <c r="AP4384"/>
      <c r="AQ4384"/>
      <c r="AR4384"/>
      <c r="AS4384"/>
      <c r="AT4384"/>
      <c r="AU4384"/>
      <c r="AV4384"/>
      <c r="AW4384"/>
      <c r="AX4384" t="inlineStr">
        <is>
          <t>Mortality</t>
        </is>
      </c>
      <c r="AY4384" t="inlineStr">
        <is>
          <t>Mortality</t>
        </is>
      </c>
      <c r="AZ4384" t="inlineStr">
        <is>
          <t>LC50</t>
        </is>
      </c>
      <c r="BA4384"/>
      <c r="BB4384" t="n">
        <v>4.0</v>
      </c>
      <c r="BC4384"/>
      <c r="BD4384"/>
      <c r="BE4384"/>
      <c r="BF4384"/>
      <c r="BG4384" t="inlineStr">
        <is>
          <t>Day(s)</t>
        </is>
      </c>
      <c r="BH4384"/>
      <c r="BI4384" t="inlineStr">
        <is>
          <t>DTXSID40406724</t>
        </is>
      </c>
      <c r="BJ4384"/>
      <c r="BK4384"/>
      <c r="BL4384" t="inlineStr">
        <is>
          <t>Acute</t>
        </is>
      </c>
      <c r="BM4384"/>
      <c r="BN4384"/>
      <c r="BO4384"/>
      <c r="BP4384"/>
      <c r="BQ4384"/>
      <c r="BR4384"/>
      <c r="BS4384"/>
      <c r="BT4384" t="inlineStr">
        <is>
          <t>--</t>
        </is>
      </c>
      <c r="BU4384"/>
      <c r="BV4384"/>
      <c r="BW4384"/>
      <c r="BX4384"/>
      <c r="BY4384"/>
      <c r="BZ4384"/>
      <c r="CA4384"/>
      <c r="CB4384"/>
      <c r="CC4384"/>
      <c r="CD4384"/>
      <c r="CE4384"/>
      <c r="CF4384"/>
      <c r="CG4384"/>
      <c r="CH4384"/>
      <c r="CI4384"/>
      <c r="CJ4384"/>
      <c r="CK4384" t="inlineStr">
        <is>
          <t>Liu,D.H.W., R.J. Spanggord, H.C. Bailey, H.S. Javitz, and D.C.L. Jones</t>
        </is>
      </c>
      <c r="CL4384" t="n">
        <v>73461.0</v>
      </c>
      <c r="CM4384" t="inlineStr">
        <is>
          <t>Toxicity of TNT Wastewaters to Aquatic Organisms:  Final Report.  Volume I.  Acute Toxicity of LAP Wastewater and 2,4,6-Trinitrotoluene</t>
        </is>
      </c>
      <c r="CN4384" t="inlineStr">
        <is>
          <t>Contract No.DAMD17-75-C-5056, SRI Intl., Menlo Park, CA:82 p.</t>
        </is>
      </c>
      <c r="CO4384" t="n">
        <v>1983.0</v>
      </c>
      <c r="CP4384" t="inlineStr">
        <is>
          <t>Liu,D.H.W., R.J. Spanggord, H.C. Bailey, H.S. Javitz, and D.C.L. Jones (1983). Toxicity of TNT Wastewaters to Aquatic Organisms:  Final Report.  Volume I.  Acute Toxicity of LAP Wastewater and 2,4,6-Trinitrotoluene. Contract No.DAMD17-75-C-5056, SRI Intl., Menlo Park, CA, 82 p. ECOREF#:73461</t>
        </is>
      </c>
    </row>
    <row r="4385">
      <c r="A4385" t="n">
        <v>3.7841251E7</v>
      </c>
      <c r="B4385" t="inlineStr">
        <is>
          <t>2,4,6-Trinitrobenzonitrile</t>
        </is>
      </c>
      <c r="C4385"/>
      <c r="D4385" t="inlineStr">
        <is>
          <t>Unmeasured</t>
        </is>
      </c>
      <c r="E4385" t="inlineStr">
        <is>
          <t>Not coded</t>
        </is>
      </c>
      <c r="F4385"/>
      <c r="G4385"/>
      <c r="H4385"/>
      <c r="I4385"/>
      <c r="J4385"/>
      <c r="K4385"/>
      <c r="L4385" t="inlineStr">
        <is>
          <t>Pimephales promelas</t>
        </is>
      </c>
      <c r="M4385" t="inlineStr">
        <is>
          <t>Fathead Minnow</t>
        </is>
      </c>
      <c r="N4385"/>
      <c r="O4385"/>
      <c r="P4385"/>
      <c r="Q4385"/>
      <c r="R4385"/>
      <c r="S4385"/>
      <c r="T4385"/>
      <c r="U4385"/>
      <c r="V4385" t="inlineStr">
        <is>
          <t>Static</t>
        </is>
      </c>
      <c r="W4385" t="inlineStr">
        <is>
          <t>Fresh water</t>
        </is>
      </c>
      <c r="X4385" t="inlineStr">
        <is>
          <t>Lab</t>
        </is>
      </c>
      <c r="Y4385"/>
      <c r="Z4385" t="inlineStr">
        <is>
          <t>Formulation</t>
        </is>
      </c>
      <c r="AA4385" t="inlineStr">
        <is>
          <t>&lt;</t>
        </is>
      </c>
      <c r="AB4385" t="n">
        <v>5.0</v>
      </c>
      <c r="AC4385"/>
      <c r="AD4385"/>
      <c r="AE4385"/>
      <c r="AF4385"/>
      <c r="AG4385" t="inlineStr">
        <is>
          <t>AI mg/L</t>
        </is>
      </c>
      <c r="AH4385"/>
      <c r="AI4385"/>
      <c r="AJ4385"/>
      <c r="AK4385"/>
      <c r="AL4385"/>
      <c r="AM4385"/>
      <c r="AN4385"/>
      <c r="AO4385"/>
      <c r="AP4385"/>
      <c r="AQ4385"/>
      <c r="AR4385"/>
      <c r="AS4385"/>
      <c r="AT4385"/>
      <c r="AU4385"/>
      <c r="AV4385"/>
      <c r="AW4385"/>
      <c r="AX4385" t="inlineStr">
        <is>
          <t>Mortality</t>
        </is>
      </c>
      <c r="AY4385" t="inlineStr">
        <is>
          <t>Mortality</t>
        </is>
      </c>
      <c r="AZ4385" t="inlineStr">
        <is>
          <t>LC50</t>
        </is>
      </c>
      <c r="BA4385"/>
      <c r="BB4385" t="n">
        <v>4.0</v>
      </c>
      <c r="BC4385"/>
      <c r="BD4385"/>
      <c r="BE4385"/>
      <c r="BF4385"/>
      <c r="BG4385" t="inlineStr">
        <is>
          <t>Day(s)</t>
        </is>
      </c>
      <c r="BH4385"/>
      <c r="BI4385" t="inlineStr">
        <is>
          <t>DTXSID40406724</t>
        </is>
      </c>
      <c r="BJ4385"/>
      <c r="BK4385"/>
      <c r="BL4385"/>
      <c r="BM4385"/>
      <c r="BN4385"/>
      <c r="BO4385"/>
      <c r="BP4385"/>
      <c r="BQ4385"/>
      <c r="BR4385"/>
      <c r="BS4385"/>
      <c r="BT4385" t="inlineStr">
        <is>
          <t>--</t>
        </is>
      </c>
      <c r="BU4385"/>
      <c r="BV4385"/>
      <c r="BW4385"/>
      <c r="BX4385"/>
      <c r="BY4385"/>
      <c r="BZ4385"/>
      <c r="CA4385"/>
      <c r="CB4385"/>
      <c r="CC4385"/>
      <c r="CD4385"/>
      <c r="CE4385"/>
      <c r="CF4385"/>
      <c r="CG4385"/>
      <c r="CH4385"/>
      <c r="CI4385"/>
      <c r="CJ4385"/>
      <c r="CK4385" t="inlineStr">
        <is>
          <t>Liu,D.H.W., R.J. Spanggord, H.C. Bailey, G.W.,Jr. Newell, G. Pearson, and M.C. Warner</t>
        </is>
      </c>
      <c r="CL4385" t="n">
        <v>5671.0</v>
      </c>
      <c r="CM4385" t="inlineStr">
        <is>
          <t>Acute Toxicity of TNT Wastewater Components to the Fathead Minnow (Pimephales promelas)</t>
        </is>
      </c>
      <c r="CN4385" t="inlineStr">
        <is>
          <t>In: R.G.Burford (Ed.), Symposium: Int.Congress on Toxicology, Toronto, Ontario, Canada:527 p.</t>
        </is>
      </c>
      <c r="CO4385" t="n">
        <v>1977.0</v>
      </c>
      <c r="CP4385" t="inlineStr">
        <is>
          <t>Liu,D.H.W., R.J. Spanggord, H.C. Bailey, G.W.,Jr. Newell, G. Pearson, and M.C. Warner (1977). Acute Toxicity of TNT Wastewater Components to the Fathead Minnow (Pimephales promelas). In: R.G.Burford (Ed.), Symposium: Int.Congress on Toxicology, Toronto, Ontario, Canada, 527 p. ECOREF#:5671</t>
        </is>
      </c>
    </row>
    <row r="4386">
      <c r="A4386" t="n">
        <v>3.8380073E7</v>
      </c>
      <c r="B4386" t="inlineStr">
        <is>
          <t>2,2',3,3',4,4'-Hexachloro-1,1'-biphenyl</t>
        </is>
      </c>
      <c r="C4386"/>
      <c r="D4386" t="inlineStr">
        <is>
          <t>Unmeasured</t>
        </is>
      </c>
      <c r="E4386" t="inlineStr">
        <is>
          <t>Not coded</t>
        </is>
      </c>
      <c r="F4386"/>
      <c r="G4386"/>
      <c r="H4386"/>
      <c r="I4386"/>
      <c r="J4386"/>
      <c r="K4386"/>
      <c r="L4386" t="inlineStr">
        <is>
          <t>Pimephales promelas</t>
        </is>
      </c>
      <c r="M4386" t="inlineStr">
        <is>
          <t>Fathead Minnow</t>
        </is>
      </c>
      <c r="N4386" t="inlineStr">
        <is>
          <t>Larva</t>
        </is>
      </c>
      <c r="O4386"/>
      <c r="P4386"/>
      <c r="Q4386"/>
      <c r="R4386"/>
      <c r="S4386"/>
      <c r="T4386"/>
      <c r="U4386"/>
      <c r="V4386" t="inlineStr">
        <is>
          <t>Renewal</t>
        </is>
      </c>
      <c r="W4386" t="inlineStr">
        <is>
          <t>Fresh water</t>
        </is>
      </c>
      <c r="X4386" t="inlineStr">
        <is>
          <t>Lab</t>
        </is>
      </c>
      <c r="Y4386"/>
      <c r="Z4386" t="inlineStr">
        <is>
          <t>Formulation</t>
        </is>
      </c>
      <c r="AA4386" t="inlineStr">
        <is>
          <t>&gt;</t>
        </is>
      </c>
      <c r="AB4386" t="n">
        <v>6.0E-4</v>
      </c>
      <c r="AC4386"/>
      <c r="AD4386"/>
      <c r="AE4386"/>
      <c r="AF4386"/>
      <c r="AG4386" t="inlineStr">
        <is>
          <t>AI mg/L</t>
        </is>
      </c>
      <c r="AH4386"/>
      <c r="AI4386"/>
      <c r="AJ4386"/>
      <c r="AK4386"/>
      <c r="AL4386"/>
      <c r="AM4386"/>
      <c r="AN4386"/>
      <c r="AO4386"/>
      <c r="AP4386"/>
      <c r="AQ4386"/>
      <c r="AR4386"/>
      <c r="AS4386"/>
      <c r="AT4386"/>
      <c r="AU4386"/>
      <c r="AV4386"/>
      <c r="AW4386"/>
      <c r="AX4386" t="inlineStr">
        <is>
          <t>Mortality</t>
        </is>
      </c>
      <c r="AY4386" t="inlineStr">
        <is>
          <t>Mortality</t>
        </is>
      </c>
      <c r="AZ4386" t="inlineStr">
        <is>
          <t>LC50</t>
        </is>
      </c>
      <c r="BA4386"/>
      <c r="BB4386" t="n">
        <v>4.0</v>
      </c>
      <c r="BC4386"/>
      <c r="BD4386"/>
      <c r="BE4386"/>
      <c r="BF4386"/>
      <c r="BG4386" t="inlineStr">
        <is>
          <t>Day(s)</t>
        </is>
      </c>
      <c r="BH4386"/>
      <c r="BI4386" t="inlineStr">
        <is>
          <t>DTXSID50858932</t>
        </is>
      </c>
      <c r="BJ4386"/>
      <c r="BK4386"/>
      <c r="BL4386"/>
      <c r="BM4386"/>
      <c r="BN4386"/>
      <c r="BO4386"/>
      <c r="BP4386"/>
      <c r="BQ4386"/>
      <c r="BR4386"/>
      <c r="BS4386"/>
      <c r="BT4386" t="inlineStr">
        <is>
          <t>--</t>
        </is>
      </c>
      <c r="BU4386"/>
      <c r="BV4386"/>
      <c r="BW4386"/>
      <c r="BX4386"/>
      <c r="BY4386"/>
      <c r="BZ4386"/>
      <c r="CA4386"/>
      <c r="CB4386"/>
      <c r="CC4386"/>
      <c r="CD4386"/>
      <c r="CE4386"/>
      <c r="CF4386"/>
      <c r="CG4386"/>
      <c r="CH4386"/>
      <c r="CI4386"/>
      <c r="CJ4386"/>
      <c r="CK4386" t="inlineStr">
        <is>
          <t>Black,M.C., W. Burton, J.F. McCarthy, M.J. Peterson, and G.R. Southworth</t>
        </is>
      </c>
      <c r="CL4386" t="n">
        <v>16467.0</v>
      </c>
      <c r="CM4386" t="inlineStr">
        <is>
          <t>Accumulation of Contaminants by Biota in East Fork Poplar Creek</t>
        </is>
      </c>
      <c r="CN4386" t="inlineStr">
        <is>
          <t>In: Oak Ridge Y12 Plant, Environ.Sci.Div.Publ.No.3859, Oak Ridge Natl.Lab., Oak Ridge, TN4:109-172</t>
        </is>
      </c>
      <c r="CO4386" t="n">
        <v>1993.0</v>
      </c>
      <c r="CP4386" t="inlineStr">
        <is>
          <t>Black,M.C., W. Burton, J.F. McCarthy, M.J. Peterson, and G.R. Southworth (1993). Accumulation of Contaminants by Biota in East Fork Poplar Creek. In: Oak Ridge Y12 Plant, Environ.Sci.Div.Publ.No.3859, Oak Ridge Natl.Lab., Oak Ridge, TN, 4, 109-172. ECOREF#:16467</t>
        </is>
      </c>
    </row>
    <row r="4387">
      <c r="A4387" t="n">
        <v>3.863805E7</v>
      </c>
      <c r="B4387" t="inlineStr">
        <is>
          <t>Nonylphenyl diphenyl phosphate</t>
        </is>
      </c>
      <c r="C4387"/>
      <c r="D4387" t="inlineStr">
        <is>
          <t>Unmeasured</t>
        </is>
      </c>
      <c r="E4387" t="inlineStr">
        <is>
          <t>Other Method</t>
        </is>
      </c>
      <c r="F4387"/>
      <c r="G4387"/>
      <c r="H4387"/>
      <c r="I4387"/>
      <c r="J4387"/>
      <c r="K4387"/>
      <c r="L4387" t="inlineStr">
        <is>
          <t>Pimephales promelas</t>
        </is>
      </c>
      <c r="M4387" t="inlineStr">
        <is>
          <t>Fathead Minnow</t>
        </is>
      </c>
      <c r="N4387"/>
      <c r="O4387"/>
      <c r="P4387"/>
      <c r="Q4387"/>
      <c r="R4387"/>
      <c r="S4387"/>
      <c r="T4387"/>
      <c r="U4387"/>
      <c r="V4387" t="inlineStr">
        <is>
          <t>Static</t>
        </is>
      </c>
      <c r="W4387" t="inlineStr">
        <is>
          <t>Fresh water</t>
        </is>
      </c>
      <c r="X4387" t="inlineStr">
        <is>
          <t>Lab</t>
        </is>
      </c>
      <c r="Y4387"/>
      <c r="Z4387" t="inlineStr">
        <is>
          <t>Formulation</t>
        </is>
      </c>
      <c r="AA4387" t="inlineStr">
        <is>
          <t>&gt;</t>
        </is>
      </c>
      <c r="AB4387" t="n">
        <v>1000.0</v>
      </c>
      <c r="AC4387"/>
      <c r="AD4387"/>
      <c r="AE4387"/>
      <c r="AF4387"/>
      <c r="AG4387" t="inlineStr">
        <is>
          <t>AI mg/L</t>
        </is>
      </c>
      <c r="AH4387"/>
      <c r="AI4387"/>
      <c r="AJ4387"/>
      <c r="AK4387"/>
      <c r="AL4387"/>
      <c r="AM4387"/>
      <c r="AN4387"/>
      <c r="AO4387"/>
      <c r="AP4387"/>
      <c r="AQ4387"/>
      <c r="AR4387"/>
      <c r="AS4387"/>
      <c r="AT4387"/>
      <c r="AU4387"/>
      <c r="AV4387"/>
      <c r="AW4387"/>
      <c r="AX4387" t="inlineStr">
        <is>
          <t>Mortality</t>
        </is>
      </c>
      <c r="AY4387" t="inlineStr">
        <is>
          <t>Mortality</t>
        </is>
      </c>
      <c r="AZ4387" t="inlineStr">
        <is>
          <t>LC50</t>
        </is>
      </c>
      <c r="BA4387"/>
      <c r="BB4387" t="n">
        <v>4.0</v>
      </c>
      <c r="BC4387"/>
      <c r="BD4387"/>
      <c r="BE4387"/>
      <c r="BF4387"/>
      <c r="BG4387" t="inlineStr">
        <is>
          <t>Day(s)</t>
        </is>
      </c>
      <c r="BH4387"/>
      <c r="BI4387" t="inlineStr">
        <is>
          <t>DTXSID10959479</t>
        </is>
      </c>
      <c r="BJ4387"/>
      <c r="BK4387"/>
      <c r="BL4387" t="inlineStr">
        <is>
          <t>Acute</t>
        </is>
      </c>
      <c r="BM4387"/>
      <c r="BN4387"/>
      <c r="BO4387"/>
      <c r="BP4387"/>
      <c r="BQ4387"/>
      <c r="BR4387"/>
      <c r="BS4387"/>
      <c r="BT4387" t="inlineStr">
        <is>
          <t>--</t>
        </is>
      </c>
      <c r="BU4387"/>
      <c r="BV4387"/>
      <c r="BW4387"/>
      <c r="BX4387"/>
      <c r="BY4387"/>
      <c r="BZ4387"/>
      <c r="CA4387"/>
      <c r="CB4387"/>
      <c r="CC4387"/>
      <c r="CD4387"/>
      <c r="CE4387"/>
      <c r="CF4387"/>
      <c r="CG4387"/>
      <c r="CH4387"/>
      <c r="CI4387"/>
      <c r="CJ4387" t="inlineStr">
        <is>
          <t xml:space="preserve">TMETH/COMMITTEE ON METHODS FOR ACUTE TOXICITY TESTS WITH AQUATIC ORGANISMS, 1975//MEDIA/NR//   </t>
        </is>
      </c>
      <c r="CK4387" t="inlineStr">
        <is>
          <t>Mayer,F.L., W.J. Adams, M.T. Finley, P.R. Michael, P.M. Mehrle, and V.W. Saeger</t>
        </is>
      </c>
      <c r="CL4387" t="n">
        <v>2957.0</v>
      </c>
      <c r="CM4387" t="inlineStr">
        <is>
          <t>Phosphate Ester Hydraulic Fluids: An Aquatic Environmental Assessment of Pydrauls 50E and 115E</t>
        </is>
      </c>
      <c r="CN4387" t="inlineStr">
        <is>
          <t>ASTM Spec. Tech. Publ.:103-123</t>
        </is>
      </c>
      <c r="CO4387" t="n">
        <v>1981.0</v>
      </c>
      <c r="CP4387" t="inlineStr">
        <is>
          <t>Mayer,F.L., W.J. Adams, M.T. Finley, P.R. Michael, P.M. Mehrle, and V.W. Saeger (1981). Phosphate Ester Hydraulic Fluids: An Aquatic Environmental Assessment of Pydrauls 50E and 115E. ASTM Spec. Tech. Publ., 103-123. ECOREF#:2957</t>
        </is>
      </c>
    </row>
    <row r="4388">
      <c r="A4388" t="n">
        <v>3.863805E7</v>
      </c>
      <c r="B4388" t="inlineStr">
        <is>
          <t>Nonylphenyl diphenyl phosphate</t>
        </is>
      </c>
      <c r="C4388"/>
      <c r="D4388" t="inlineStr">
        <is>
          <t>Not reported</t>
        </is>
      </c>
      <c r="E4388" t="inlineStr">
        <is>
          <t>Not coded</t>
        </is>
      </c>
      <c r="F4388"/>
      <c r="G4388" t="n">
        <v>100.0</v>
      </c>
      <c r="H4388"/>
      <c r="I4388"/>
      <c r="J4388"/>
      <c r="K4388"/>
      <c r="L4388" t="inlineStr">
        <is>
          <t>Pimephales promelas</t>
        </is>
      </c>
      <c r="M4388" t="inlineStr">
        <is>
          <t>Fathead Minnow</t>
        </is>
      </c>
      <c r="N4388"/>
      <c r="O4388"/>
      <c r="P4388"/>
      <c r="Q4388"/>
      <c r="R4388"/>
      <c r="S4388"/>
      <c r="T4388"/>
      <c r="U4388"/>
      <c r="V4388" t="inlineStr">
        <is>
          <t>Static</t>
        </is>
      </c>
      <c r="W4388" t="inlineStr">
        <is>
          <t>Fresh water</t>
        </is>
      </c>
      <c r="X4388" t="inlineStr">
        <is>
          <t>Lab</t>
        </is>
      </c>
      <c r="Y4388"/>
      <c r="Z4388" t="inlineStr">
        <is>
          <t>Active ingredient</t>
        </is>
      </c>
      <c r="AA4388" t="inlineStr">
        <is>
          <t>&gt;</t>
        </is>
      </c>
      <c r="AB4388" t="n">
        <v>100.0</v>
      </c>
      <c r="AC4388"/>
      <c r="AD4388"/>
      <c r="AE4388"/>
      <c r="AF4388"/>
      <c r="AG4388" t="inlineStr">
        <is>
          <t>AI mg/L</t>
        </is>
      </c>
      <c r="AH4388"/>
      <c r="AI4388"/>
      <c r="AJ4388"/>
      <c r="AK4388"/>
      <c r="AL4388"/>
      <c r="AM4388"/>
      <c r="AN4388"/>
      <c r="AO4388"/>
      <c r="AP4388"/>
      <c r="AQ4388"/>
      <c r="AR4388"/>
      <c r="AS4388"/>
      <c r="AT4388"/>
      <c r="AU4388"/>
      <c r="AV4388"/>
      <c r="AW4388"/>
      <c r="AX4388" t="inlineStr">
        <is>
          <t>Mortality</t>
        </is>
      </c>
      <c r="AY4388" t="inlineStr">
        <is>
          <t>Mortality</t>
        </is>
      </c>
      <c r="AZ4388" t="inlineStr">
        <is>
          <t>LC50</t>
        </is>
      </c>
      <c r="BA4388"/>
      <c r="BB4388" t="n">
        <v>4.0</v>
      </c>
      <c r="BC4388"/>
      <c r="BD4388"/>
      <c r="BE4388"/>
      <c r="BF4388"/>
      <c r="BG4388" t="inlineStr">
        <is>
          <t>Day(s)</t>
        </is>
      </c>
      <c r="BH4388" t="inlineStr">
        <is>
          <t>Liquid</t>
        </is>
      </c>
      <c r="BI4388" t="inlineStr">
        <is>
          <t>DTXSID10959479</t>
        </is>
      </c>
      <c r="BJ4388"/>
      <c r="BK4388"/>
      <c r="BL4388"/>
      <c r="BM4388"/>
      <c r="BN4388"/>
      <c r="BO4388"/>
      <c r="BP4388"/>
      <c r="BQ4388"/>
      <c r="BR4388"/>
      <c r="BS4388"/>
      <c r="BT4388" t="inlineStr">
        <is>
          <t>--</t>
        </is>
      </c>
      <c r="BU4388"/>
      <c r="BV4388"/>
      <c r="BW4388"/>
      <c r="BX4388"/>
      <c r="BY4388"/>
      <c r="BZ4388"/>
      <c r="CA4388"/>
      <c r="CB4388"/>
      <c r="CC4388"/>
      <c r="CD4388"/>
      <c r="CE4388"/>
      <c r="CF4388"/>
      <c r="CG4388"/>
      <c r="CH4388"/>
      <c r="CI4388"/>
      <c r="CJ4388"/>
      <c r="CK4388" t="inlineStr">
        <is>
          <t>Mayer,F.L.,Jr., and M.R. Ellersieck</t>
        </is>
      </c>
      <c r="CL4388" t="n">
        <v>6797.0</v>
      </c>
      <c r="CM4388" t="inlineStr">
        <is>
          <t>Manual of Acute Toxicity: Interpretation and Data Base for 410 Chemicals and 66 Species of Freshwater Animals</t>
        </is>
      </c>
      <c r="CN4388" t="inlineStr">
        <is>
          <t>USDI Fish and Wildlife Service, Publication No.160, Washington, DC:505 p.</t>
        </is>
      </c>
      <c r="CO4388" t="n">
        <v>1986.0</v>
      </c>
      <c r="CP4388" t="inlineStr">
        <is>
          <t>Mayer,F.L.,Jr., and M.R. Ellersieck (1986). Manual of Acute Toxicity: Interpretation and Data Base for 410 Chemicals and 66 Species of Freshwater Animals. USDI Fish and Wildlife Service, Publication No.160, Washington, DC, 505 p. ECOREF#:6797</t>
        </is>
      </c>
    </row>
    <row r="4389">
      <c r="A4389" t="n">
        <v>3.864194E7</v>
      </c>
      <c r="B4389" t="inlineStr">
        <is>
          <t>N-(Phosphonomethyl)glycine compd. with 2-propanamine (1:1)</t>
        </is>
      </c>
      <c r="C4389"/>
      <c r="D4389" t="inlineStr">
        <is>
          <t>Not coded</t>
        </is>
      </c>
      <c r="E4389" t="inlineStr">
        <is>
          <t>United States Environmental Protection Agency</t>
        </is>
      </c>
      <c r="F4389"/>
      <c r="G4389" t="n">
        <v>41.3</v>
      </c>
      <c r="H4389"/>
      <c r="I4389"/>
      <c r="J4389"/>
      <c r="K4389"/>
      <c r="L4389" t="inlineStr">
        <is>
          <t>Pimephales promelas</t>
        </is>
      </c>
      <c r="M4389" t="inlineStr">
        <is>
          <t>Fathead Minnow</t>
        </is>
      </c>
      <c r="N4389"/>
      <c r="O4389"/>
      <c r="P4389"/>
      <c r="Q4389"/>
      <c r="R4389"/>
      <c r="S4389"/>
      <c r="T4389"/>
      <c r="U4389"/>
      <c r="V4389" t="inlineStr">
        <is>
          <t>Static</t>
        </is>
      </c>
      <c r="W4389" t="inlineStr">
        <is>
          <t>Fresh water</t>
        </is>
      </c>
      <c r="X4389" t="inlineStr">
        <is>
          <t>Lab</t>
        </is>
      </c>
      <c r="Y4389"/>
      <c r="Z4389" t="inlineStr">
        <is>
          <t>Formulation</t>
        </is>
      </c>
      <c r="AA4389"/>
      <c r="AB4389" t="n">
        <v>9.4</v>
      </c>
      <c r="AC4389"/>
      <c r="AD4389" t="n">
        <v>5.6</v>
      </c>
      <c r="AE4389"/>
      <c r="AF4389" t="n">
        <v>16.0</v>
      </c>
      <c r="AG4389" t="inlineStr">
        <is>
          <t>AI mg/L</t>
        </is>
      </c>
      <c r="AH4389"/>
      <c r="AI4389"/>
      <c r="AJ4389"/>
      <c r="AK4389"/>
      <c r="AL4389"/>
      <c r="AM4389"/>
      <c r="AN4389"/>
      <c r="AO4389"/>
      <c r="AP4389"/>
      <c r="AQ4389"/>
      <c r="AR4389"/>
      <c r="AS4389"/>
      <c r="AT4389"/>
      <c r="AU4389"/>
      <c r="AV4389"/>
      <c r="AW4389"/>
      <c r="AX4389" t="inlineStr">
        <is>
          <t>Mortality</t>
        </is>
      </c>
      <c r="AY4389" t="inlineStr">
        <is>
          <t>Mortality</t>
        </is>
      </c>
      <c r="AZ4389" t="inlineStr">
        <is>
          <t>LC50</t>
        </is>
      </c>
      <c r="BA4389"/>
      <c r="BB4389" t="n">
        <v>4.0</v>
      </c>
      <c r="BC4389"/>
      <c r="BD4389"/>
      <c r="BE4389"/>
      <c r="BF4389"/>
      <c r="BG4389" t="inlineStr">
        <is>
          <t>Day(s)</t>
        </is>
      </c>
      <c r="BH4389"/>
      <c r="BI4389" t="inlineStr">
        <is>
          <t>DTXSID0034649</t>
        </is>
      </c>
      <c r="BJ4389"/>
      <c r="BK4389"/>
      <c r="BL4389" t="inlineStr">
        <is>
          <t>Acute</t>
        </is>
      </c>
      <c r="BM4389"/>
      <c r="BN4389"/>
      <c r="BO4389"/>
      <c r="BP4389"/>
      <c r="BQ4389"/>
      <c r="BR4389"/>
      <c r="BS4389"/>
      <c r="BT4389" t="inlineStr">
        <is>
          <t>--</t>
        </is>
      </c>
      <c r="BU4389"/>
      <c r="BV4389"/>
      <c r="BW4389"/>
      <c r="BX4389"/>
      <c r="BY4389"/>
      <c r="BZ4389"/>
      <c r="CA4389"/>
      <c r="CB4389"/>
      <c r="CC4389"/>
      <c r="CD4389"/>
      <c r="CE4389"/>
      <c r="CF4389"/>
      <c r="CG4389"/>
      <c r="CH4389"/>
      <c r="CI4389"/>
      <c r="CJ4389" t="inlineStr">
        <is>
          <t xml:space="preserve">CONTR/STD METHODS USED//   </t>
        </is>
      </c>
      <c r="CK4389" t="inlineStr">
        <is>
          <t>U.S. Environmental Protection Agency</t>
        </is>
      </c>
      <c r="CL4389" t="n">
        <v>344.0</v>
      </c>
      <c r="CM4389" t="inlineStr">
        <is>
          <t>Pesticide Ecotoxicity Database (Formerly: Environmental Effects Database (EEDB))</t>
        </is>
      </c>
      <c r="CN4389" t="inlineStr">
        <is>
          <t>Environmental Fate and Effects Division, U.S.EPA, Washington, D.C.:</t>
        </is>
      </c>
      <c r="CO4389" t="n">
        <v>1992.0</v>
      </c>
      <c r="CP4389" t="inlineStr">
        <is>
          <t>U.S. Environmental Protection Agency (1992). Pesticide Ecotoxicity Database (Formerly: Environmental Effects Database (EEDB)). Environmental Fate and Effects Division, U.S.EPA, Washington, D.C., ECOREF#:344</t>
        </is>
      </c>
    </row>
    <row r="4390">
      <c r="A4390" t="n">
        <v>3.864194E7</v>
      </c>
      <c r="B4390" t="inlineStr">
        <is>
          <t>N-(Phosphonomethyl)glycine compd. with 2-propanamine (1:1)</t>
        </is>
      </c>
      <c r="C4390"/>
      <c r="D4390" t="inlineStr">
        <is>
          <t>Unmeasured</t>
        </is>
      </c>
      <c r="E4390" t="inlineStr">
        <is>
          <t>USEPA and STDMETH methods</t>
        </is>
      </c>
      <c r="F4390"/>
      <c r="G4390"/>
      <c r="H4390"/>
      <c r="I4390"/>
      <c r="J4390"/>
      <c r="K4390"/>
      <c r="L4390" t="inlineStr">
        <is>
          <t>Pimephales promelas</t>
        </is>
      </c>
      <c r="M4390" t="inlineStr">
        <is>
          <t>Fathead Minnow</t>
        </is>
      </c>
      <c r="N4390" t="inlineStr">
        <is>
          <t>Larva</t>
        </is>
      </c>
      <c r="O4390"/>
      <c r="P4390"/>
      <c r="Q4390"/>
      <c r="R4390" t="n">
        <v>2.0</v>
      </c>
      <c r="S4390"/>
      <c r="T4390" t="n">
        <v>10.0</v>
      </c>
      <c r="U4390" t="inlineStr">
        <is>
          <t>Day(s)</t>
        </is>
      </c>
      <c r="V4390" t="inlineStr">
        <is>
          <t>Static</t>
        </is>
      </c>
      <c r="W4390" t="inlineStr">
        <is>
          <t>Fresh water</t>
        </is>
      </c>
      <c r="X4390" t="inlineStr">
        <is>
          <t>Lab</t>
        </is>
      </c>
      <c r="Y4390"/>
      <c r="Z4390" t="inlineStr">
        <is>
          <t>Active ingredient</t>
        </is>
      </c>
      <c r="AA4390" t="inlineStr">
        <is>
          <t>&gt;</t>
        </is>
      </c>
      <c r="AB4390" t="n">
        <v>5.5</v>
      </c>
      <c r="AC4390"/>
      <c r="AD4390"/>
      <c r="AE4390"/>
      <c r="AF4390"/>
      <c r="AG4390" t="inlineStr">
        <is>
          <t>ae mg/L</t>
        </is>
      </c>
      <c r="AH4390"/>
      <c r="AI4390"/>
      <c r="AJ4390"/>
      <c r="AK4390"/>
      <c r="AL4390"/>
      <c r="AM4390"/>
      <c r="AN4390"/>
      <c r="AO4390"/>
      <c r="AP4390"/>
      <c r="AQ4390"/>
      <c r="AR4390"/>
      <c r="AS4390"/>
      <c r="AT4390"/>
      <c r="AU4390"/>
      <c r="AV4390"/>
      <c r="AW4390"/>
      <c r="AX4390" t="inlineStr">
        <is>
          <t>Mortality</t>
        </is>
      </c>
      <c r="AY4390" t="inlineStr">
        <is>
          <t>Mortality</t>
        </is>
      </c>
      <c r="AZ4390" t="inlineStr">
        <is>
          <t>LC50</t>
        </is>
      </c>
      <c r="BA4390"/>
      <c r="BB4390" t="n">
        <v>4.0</v>
      </c>
      <c r="BC4390"/>
      <c r="BD4390"/>
      <c r="BE4390"/>
      <c r="BF4390"/>
      <c r="BG4390" t="inlineStr">
        <is>
          <t>Day(s)</t>
        </is>
      </c>
      <c r="BH4390"/>
      <c r="BI4390" t="inlineStr">
        <is>
          <t>DTXSID0034649</t>
        </is>
      </c>
      <c r="BJ4390" t="inlineStr">
        <is>
          <t>10.1002/tox.20686</t>
        </is>
      </c>
      <c r="BK4390"/>
      <c r="BL4390" t="inlineStr">
        <is>
          <t>Acute</t>
        </is>
      </c>
      <c r="BM4390"/>
      <c r="BN4390"/>
      <c r="BO4390"/>
      <c r="BP4390"/>
      <c r="BQ4390"/>
      <c r="BR4390"/>
      <c r="BS4390"/>
      <c r="BT4390" t="inlineStr">
        <is>
          <t>--</t>
        </is>
      </c>
      <c r="BU4390"/>
      <c r="BV4390"/>
      <c r="BW4390"/>
      <c r="BX4390"/>
      <c r="BY4390"/>
      <c r="BZ4390"/>
      <c r="CA4390"/>
      <c r="CB4390"/>
      <c r="CC4390"/>
      <c r="CD4390"/>
      <c r="CE4390"/>
      <c r="CF4390"/>
      <c r="CG4390"/>
      <c r="CH4390"/>
      <c r="CI4390"/>
      <c r="CJ4390" t="inlineStr">
        <is>
          <t xml:space="preserve">SOURCE/CAPTIVE BREEDING COLONY//   </t>
        </is>
      </c>
      <c r="CK4390" t="inlineStr">
        <is>
          <t>Tatum,V.L., D.L. Borton, W.R. Streblow, J. Louch, and J.P. Shepard</t>
        </is>
      </c>
      <c r="CL4390" t="n">
        <v>160505.0</v>
      </c>
      <c r="CM4390" t="inlineStr">
        <is>
          <t>Acute Toxicity of Commonly Used Forestry Herbicide Mixtures to Ceriodaphnia dubia and Pimephales promelas</t>
        </is>
      </c>
      <c r="CN4390" t="inlineStr">
        <is>
          <t>Environ. Toxicol.27(12): 671-684</t>
        </is>
      </c>
      <c r="CO4390" t="n">
        <v>2012.0</v>
      </c>
      <c r="CP4390" t="inlineStr">
        <is>
          <t>Tatum,V.L., D.L. Borton, W.R. Streblow, J. Louch, and J.P. Shepard (2012). Acute Toxicity of Commonly Used Forestry Herbicide Mixtures to Ceriodaphnia dubia and Pimephales promelas. Environ. Toxicol., 27, (12), 671-684. doi:10.1002/tox.20686. ECOREF#:160505</t>
        </is>
      </c>
    </row>
    <row r="4391">
      <c r="A4391" t="n">
        <v>3.864194E7</v>
      </c>
      <c r="B4391" t="inlineStr">
        <is>
          <t>N-(Phosphonomethyl)glycine compd. with 2-propanamine (1:1)</t>
        </is>
      </c>
      <c r="C4391"/>
      <c r="D4391" t="inlineStr">
        <is>
          <t>Unmeasured</t>
        </is>
      </c>
      <c r="E4391" t="inlineStr">
        <is>
          <t>Not coded</t>
        </is>
      </c>
      <c r="F4391"/>
      <c r="G4391"/>
      <c r="H4391"/>
      <c r="I4391"/>
      <c r="J4391"/>
      <c r="K4391"/>
      <c r="L4391" t="inlineStr">
        <is>
          <t>Pimephales promelas</t>
        </is>
      </c>
      <c r="M4391" t="inlineStr">
        <is>
          <t>Fathead Minnow</t>
        </is>
      </c>
      <c r="N4391" t="inlineStr">
        <is>
          <t>Juvenile</t>
        </is>
      </c>
      <c r="O4391"/>
      <c r="P4391"/>
      <c r="Q4391"/>
      <c r="R4391"/>
      <c r="S4391"/>
      <c r="T4391"/>
      <c r="U4391"/>
      <c r="V4391" t="inlineStr">
        <is>
          <t>Static</t>
        </is>
      </c>
      <c r="W4391" t="inlineStr">
        <is>
          <t>Fresh water</t>
        </is>
      </c>
      <c r="X4391" t="inlineStr">
        <is>
          <t>Lab</t>
        </is>
      </c>
      <c r="Y4391"/>
      <c r="Z4391" t="inlineStr">
        <is>
          <t>Formulation</t>
        </is>
      </c>
      <c r="AA4391"/>
      <c r="AB4391" t="n">
        <v>127.0</v>
      </c>
      <c r="AC4391"/>
      <c r="AD4391" t="n">
        <v>100.0</v>
      </c>
      <c r="AE4391"/>
      <c r="AF4391" t="n">
        <v>161.0</v>
      </c>
      <c r="AG4391" t="inlineStr">
        <is>
          <t>AI mg/L</t>
        </is>
      </c>
      <c r="AH4391"/>
      <c r="AI4391"/>
      <c r="AJ4391"/>
      <c r="AK4391"/>
      <c r="AL4391"/>
      <c r="AM4391"/>
      <c r="AN4391"/>
      <c r="AO4391"/>
      <c r="AP4391"/>
      <c r="AQ4391"/>
      <c r="AR4391"/>
      <c r="AS4391"/>
      <c r="AT4391"/>
      <c r="AU4391"/>
      <c r="AV4391"/>
      <c r="AW4391"/>
      <c r="AX4391" t="inlineStr">
        <is>
          <t>Mortality</t>
        </is>
      </c>
      <c r="AY4391" t="inlineStr">
        <is>
          <t>Mortality</t>
        </is>
      </c>
      <c r="AZ4391" t="inlineStr">
        <is>
          <t>LC50</t>
        </is>
      </c>
      <c r="BA4391"/>
      <c r="BB4391" t="n">
        <v>4.0</v>
      </c>
      <c r="BC4391"/>
      <c r="BD4391"/>
      <c r="BE4391"/>
      <c r="BF4391"/>
      <c r="BG4391" t="inlineStr">
        <is>
          <t>Day(s)</t>
        </is>
      </c>
      <c r="BH4391"/>
      <c r="BI4391" t="inlineStr">
        <is>
          <t>DTXSID0034649</t>
        </is>
      </c>
      <c r="BJ4391"/>
      <c r="BK4391"/>
      <c r="BL4391"/>
      <c r="BM4391"/>
      <c r="BN4391"/>
      <c r="BO4391"/>
      <c r="BP4391"/>
      <c r="BQ4391"/>
      <c r="BR4391"/>
      <c r="BS4391"/>
      <c r="BT4391" t="inlineStr">
        <is>
          <t>--</t>
        </is>
      </c>
      <c r="BU4391"/>
      <c r="BV4391"/>
      <c r="BW4391"/>
      <c r="BX4391"/>
      <c r="BY4391"/>
      <c r="BZ4391"/>
      <c r="CA4391"/>
      <c r="CB4391"/>
      <c r="CC4391"/>
      <c r="CD4391"/>
      <c r="CE4391"/>
      <c r="CF4391"/>
      <c r="CG4391"/>
      <c r="CH4391"/>
      <c r="CI4391" t="inlineStr">
        <is>
          <t xml:space="preserve"> CARRIER/CHEMTROL AND VALENT X-77 SPREADER// </t>
        </is>
      </c>
      <c r="CJ4391" t="inlineStr">
        <is>
          <t xml:space="preserve">   CARRIER/CHEMTROL AND VALENT X-77 SPREADER// </t>
        </is>
      </c>
      <c r="CK4391" t="inlineStr">
        <is>
          <t>Henry,C.J.</t>
        </is>
      </c>
      <c r="CL4391" t="n">
        <v>8784.0</v>
      </c>
      <c r="CM4391" t="inlineStr">
        <is>
          <t>Effects of Rodeo Herbicide on Aquatic Invertebrates and Fathead Minnows</t>
        </is>
      </c>
      <c r="CN4391" t="inlineStr">
        <is>
          <t>M.S.Thesis, South Dakota State University, Brookings, SD:63 p.</t>
        </is>
      </c>
      <c r="CO4391" t="n">
        <v>1992.0</v>
      </c>
      <c r="CP4391" t="inlineStr">
        <is>
          <t>Henry,C.J. (1992). Effects of Rodeo Herbicide on Aquatic Invertebrates and Fathead Minnows. M.S.Thesis, South Dakota State University, Brookings, SD, 63 p. ECOREF#:8784</t>
        </is>
      </c>
    </row>
    <row r="4392">
      <c r="A4392" t="n">
        <v>3.864194E7</v>
      </c>
      <c r="B4392" t="inlineStr">
        <is>
          <t>N-(Phosphonomethyl)glycine compd. with 2-propanamine (1:1)</t>
        </is>
      </c>
      <c r="C4392"/>
      <c r="D4392" t="inlineStr">
        <is>
          <t>Unmeasured</t>
        </is>
      </c>
      <c r="E4392" t="inlineStr">
        <is>
          <t>USEPA and STDMETH methods</t>
        </is>
      </c>
      <c r="F4392"/>
      <c r="G4392"/>
      <c r="H4392"/>
      <c r="I4392"/>
      <c r="J4392"/>
      <c r="K4392"/>
      <c r="L4392" t="inlineStr">
        <is>
          <t>Pimephales promelas</t>
        </is>
      </c>
      <c r="M4392" t="inlineStr">
        <is>
          <t>Fathead Minnow</t>
        </is>
      </c>
      <c r="N4392" t="inlineStr">
        <is>
          <t>Larva</t>
        </is>
      </c>
      <c r="O4392"/>
      <c r="P4392"/>
      <c r="Q4392"/>
      <c r="R4392" t="n">
        <v>2.0</v>
      </c>
      <c r="S4392"/>
      <c r="T4392" t="n">
        <v>10.0</v>
      </c>
      <c r="U4392" t="inlineStr">
        <is>
          <t>Day(s)</t>
        </is>
      </c>
      <c r="V4392" t="inlineStr">
        <is>
          <t>Static</t>
        </is>
      </c>
      <c r="W4392" t="inlineStr">
        <is>
          <t>Fresh water</t>
        </is>
      </c>
      <c r="X4392" t="inlineStr">
        <is>
          <t>Lab</t>
        </is>
      </c>
      <c r="Y4392"/>
      <c r="Z4392" t="inlineStr">
        <is>
          <t>Active ingredient</t>
        </is>
      </c>
      <c r="AA4392" t="inlineStr">
        <is>
          <t>&gt;</t>
        </is>
      </c>
      <c r="AB4392" t="n">
        <v>7.33</v>
      </c>
      <c r="AC4392"/>
      <c r="AD4392"/>
      <c r="AE4392"/>
      <c r="AF4392"/>
      <c r="AG4392" t="inlineStr">
        <is>
          <t>ae mg/L</t>
        </is>
      </c>
      <c r="AH4392"/>
      <c r="AI4392"/>
      <c r="AJ4392"/>
      <c r="AK4392"/>
      <c r="AL4392"/>
      <c r="AM4392"/>
      <c r="AN4392"/>
      <c r="AO4392"/>
      <c r="AP4392"/>
      <c r="AQ4392"/>
      <c r="AR4392"/>
      <c r="AS4392"/>
      <c r="AT4392"/>
      <c r="AU4392"/>
      <c r="AV4392"/>
      <c r="AW4392"/>
      <c r="AX4392" t="inlineStr">
        <is>
          <t>Mortality</t>
        </is>
      </c>
      <c r="AY4392" t="inlineStr">
        <is>
          <t>Mortality</t>
        </is>
      </c>
      <c r="AZ4392" t="inlineStr">
        <is>
          <t>LC50</t>
        </is>
      </c>
      <c r="BA4392"/>
      <c r="BB4392" t="n">
        <v>4.0</v>
      </c>
      <c r="BC4392"/>
      <c r="BD4392"/>
      <c r="BE4392"/>
      <c r="BF4392"/>
      <c r="BG4392" t="inlineStr">
        <is>
          <t>Day(s)</t>
        </is>
      </c>
      <c r="BH4392"/>
      <c r="BI4392" t="inlineStr">
        <is>
          <t>DTXSID0034649</t>
        </is>
      </c>
      <c r="BJ4392" t="inlineStr">
        <is>
          <t>10.1002/tox.20686</t>
        </is>
      </c>
      <c r="BK4392"/>
      <c r="BL4392" t="inlineStr">
        <is>
          <t>Acute</t>
        </is>
      </c>
      <c r="BM4392"/>
      <c r="BN4392"/>
      <c r="BO4392"/>
      <c r="BP4392"/>
      <c r="BQ4392"/>
      <c r="BR4392"/>
      <c r="BS4392"/>
      <c r="BT4392" t="inlineStr">
        <is>
          <t>--</t>
        </is>
      </c>
      <c r="BU4392"/>
      <c r="BV4392"/>
      <c r="BW4392"/>
      <c r="BX4392"/>
      <c r="BY4392"/>
      <c r="BZ4392"/>
      <c r="CA4392"/>
      <c r="CB4392"/>
      <c r="CC4392"/>
      <c r="CD4392"/>
      <c r="CE4392"/>
      <c r="CF4392"/>
      <c r="CG4392"/>
      <c r="CH4392"/>
      <c r="CI4392"/>
      <c r="CJ4392" t="inlineStr">
        <is>
          <t xml:space="preserve">SOURCE/CAPTIVE BREEDING COLONY//   </t>
        </is>
      </c>
      <c r="CK4392" t="inlineStr">
        <is>
          <t>Tatum,V.L., D.L. Borton, W.R. Streblow, J. Louch, and J.P. Shepard</t>
        </is>
      </c>
      <c r="CL4392" t="n">
        <v>160505.0</v>
      </c>
      <c r="CM4392" t="inlineStr">
        <is>
          <t>Acute Toxicity of Commonly Used Forestry Herbicide Mixtures to Ceriodaphnia dubia and Pimephales promelas</t>
        </is>
      </c>
      <c r="CN4392" t="inlineStr">
        <is>
          <t>Environ. Toxicol.27(12): 671-684</t>
        </is>
      </c>
      <c r="CO4392" t="n">
        <v>2012.0</v>
      </c>
      <c r="CP4392" t="inlineStr">
        <is>
          <t>Tatum,V.L., D.L. Borton, W.R. Streblow, J. Louch, and J.P. Shepard (2012). Acute Toxicity of Commonly Used Forestry Herbicide Mixtures to Ceriodaphnia dubia and Pimephales promelas. Environ. Toxicol., 27, (12), 671-684. doi:10.1002/tox.20686. ECOREF#:160505</t>
        </is>
      </c>
    </row>
    <row r="4393">
      <c r="A4393" t="n">
        <v>3.864194E7</v>
      </c>
      <c r="B4393" t="inlineStr">
        <is>
          <t>N-(Phosphonomethyl)glycine compd. with 2-propanamine (1:1)</t>
        </is>
      </c>
      <c r="C4393"/>
      <c r="D4393" t="inlineStr">
        <is>
          <t>Unmeasured</t>
        </is>
      </c>
      <c r="E4393" t="inlineStr">
        <is>
          <t>Not coded</t>
        </is>
      </c>
      <c r="F4393"/>
      <c r="G4393"/>
      <c r="H4393"/>
      <c r="I4393"/>
      <c r="J4393"/>
      <c r="K4393"/>
      <c r="L4393" t="inlineStr">
        <is>
          <t>Pimephales promelas</t>
        </is>
      </c>
      <c r="M4393" t="inlineStr">
        <is>
          <t>Fathead Minnow</t>
        </is>
      </c>
      <c r="N4393"/>
      <c r="O4393"/>
      <c r="P4393"/>
      <c r="Q4393"/>
      <c r="R4393"/>
      <c r="S4393"/>
      <c r="T4393"/>
      <c r="U4393"/>
      <c r="V4393" t="inlineStr">
        <is>
          <t>Static</t>
        </is>
      </c>
      <c r="W4393" t="inlineStr">
        <is>
          <t>Fresh water</t>
        </is>
      </c>
      <c r="X4393" t="inlineStr">
        <is>
          <t>Lab</t>
        </is>
      </c>
      <c r="Y4393"/>
      <c r="Z4393" t="inlineStr">
        <is>
          <t>Formulation</t>
        </is>
      </c>
      <c r="AA4393"/>
      <c r="AB4393" t="n">
        <v>2.3</v>
      </c>
      <c r="AC4393"/>
      <c r="AD4393" t="n">
        <v>1.9</v>
      </c>
      <c r="AE4393"/>
      <c r="AF4393" t="n">
        <v>2.8</v>
      </c>
      <c r="AG4393" t="inlineStr">
        <is>
          <t>AI mg/L</t>
        </is>
      </c>
      <c r="AH4393"/>
      <c r="AI4393"/>
      <c r="AJ4393"/>
      <c r="AK4393"/>
      <c r="AL4393"/>
      <c r="AM4393"/>
      <c r="AN4393"/>
      <c r="AO4393"/>
      <c r="AP4393"/>
      <c r="AQ4393"/>
      <c r="AR4393"/>
      <c r="AS4393"/>
      <c r="AT4393"/>
      <c r="AU4393"/>
      <c r="AV4393"/>
      <c r="AW4393"/>
      <c r="AX4393" t="inlineStr">
        <is>
          <t>Mortality</t>
        </is>
      </c>
      <c r="AY4393" t="inlineStr">
        <is>
          <t>Mortality</t>
        </is>
      </c>
      <c r="AZ4393" t="inlineStr">
        <is>
          <t>LC50</t>
        </is>
      </c>
      <c r="BA4393"/>
      <c r="BB4393" t="n">
        <v>4.0</v>
      </c>
      <c r="BC4393"/>
      <c r="BD4393"/>
      <c r="BE4393"/>
      <c r="BF4393"/>
      <c r="BG4393" t="inlineStr">
        <is>
          <t>Day(s)</t>
        </is>
      </c>
      <c r="BH4393"/>
      <c r="BI4393" t="inlineStr">
        <is>
          <t>DTXSID0034649</t>
        </is>
      </c>
      <c r="BJ4393" t="inlineStr">
        <is>
          <t>10.1007/BF01056243</t>
        </is>
      </c>
      <c r="BK4393"/>
      <c r="BL4393"/>
      <c r="BM4393"/>
      <c r="BN4393"/>
      <c r="BO4393"/>
      <c r="BP4393"/>
      <c r="BQ4393"/>
      <c r="BR4393"/>
      <c r="BS4393"/>
      <c r="BT4393" t="inlineStr">
        <is>
          <t>--</t>
        </is>
      </c>
      <c r="BU4393"/>
      <c r="BV4393"/>
      <c r="BW4393"/>
      <c r="BX4393"/>
      <c r="BY4393"/>
      <c r="BZ4393"/>
      <c r="CA4393"/>
      <c r="CB4393"/>
      <c r="CC4393"/>
      <c r="CD4393"/>
      <c r="CE4393"/>
      <c r="CF4393"/>
      <c r="CG4393"/>
      <c r="CH4393"/>
      <c r="CI4393"/>
      <c r="CJ4393"/>
      <c r="CK4393" t="inlineStr">
        <is>
          <t>Folmar,L.C., H.O. Sanders, and A.M. Julin</t>
        </is>
      </c>
      <c r="CL4393" t="n">
        <v>5752.0</v>
      </c>
      <c r="CM4393" t="inlineStr">
        <is>
          <t>Toxicity of the Herbicide Glyphosate and Several of Its Formulations to Fish and Aquatic Invertebrates</t>
        </is>
      </c>
      <c r="CN4393" t="inlineStr">
        <is>
          <t>Arch. Environ. Contam. Toxicol.8(3): 269-278</t>
        </is>
      </c>
      <c r="CO4393" t="n">
        <v>1979.0</v>
      </c>
      <c r="CP4393" t="inlineStr">
        <is>
          <t>Folmar,L.C., H.O. Sanders, and A.M. Julin (1979). Toxicity of the Herbicide Glyphosate and Several of Its Formulations to Fish and Aquatic Invertebrates. Arch. Environ. Contam. Toxicol., 8, (3), 269-278. doi:10.1007/BF01056243. ECOREF#:5752</t>
        </is>
      </c>
    </row>
    <row r="4394">
      <c r="A4394" t="n">
        <v>3.9145476E7</v>
      </c>
      <c r="B4394" t="inlineStr">
        <is>
          <t>1-(4-Chlorophenoxy)-2-nitrobenzene</t>
        </is>
      </c>
      <c r="C4394"/>
      <c r="D4394" t="inlineStr">
        <is>
          <t>Measured</t>
        </is>
      </c>
      <c r="E4394" t="inlineStr">
        <is>
          <t>Not reported</t>
        </is>
      </c>
      <c r="F4394"/>
      <c r="G4394"/>
      <c r="H4394"/>
      <c r="I4394"/>
      <c r="J4394"/>
      <c r="K4394"/>
      <c r="L4394" t="inlineStr">
        <is>
          <t>Pimephales promelas</t>
        </is>
      </c>
      <c r="M4394" t="inlineStr">
        <is>
          <t>Fathead Minnow</t>
        </is>
      </c>
      <c r="N4394"/>
      <c r="O4394"/>
      <c r="P4394" t="n">
        <v>34.0</v>
      </c>
      <c r="Q4394"/>
      <c r="R4394"/>
      <c r="S4394"/>
      <c r="T4394"/>
      <c r="U4394" t="inlineStr">
        <is>
          <t>Day(s)</t>
        </is>
      </c>
      <c r="V4394" t="inlineStr">
        <is>
          <t>Flow-through</t>
        </is>
      </c>
      <c r="W4394" t="inlineStr">
        <is>
          <t>Fresh water</t>
        </is>
      </c>
      <c r="X4394" t="inlineStr">
        <is>
          <t>Lab</t>
        </is>
      </c>
      <c r="Y4394" t="n">
        <v>6.0</v>
      </c>
      <c r="Z4394" t="inlineStr">
        <is>
          <t>Active ingredient</t>
        </is>
      </c>
      <c r="AA4394"/>
      <c r="AB4394" t="n">
        <v>1.92</v>
      </c>
      <c r="AC4394"/>
      <c r="AD4394" t="n">
        <v>1.76</v>
      </c>
      <c r="AE4394"/>
      <c r="AF4394" t="n">
        <v>2.1</v>
      </c>
      <c r="AG4394" t="inlineStr">
        <is>
          <t>AI mg/L</t>
        </is>
      </c>
      <c r="AH4394"/>
      <c r="AI4394"/>
      <c r="AJ4394"/>
      <c r="AK4394"/>
      <c r="AL4394"/>
      <c r="AM4394"/>
      <c r="AN4394"/>
      <c r="AO4394"/>
      <c r="AP4394"/>
      <c r="AQ4394"/>
      <c r="AR4394"/>
      <c r="AS4394"/>
      <c r="AT4394"/>
      <c r="AU4394"/>
      <c r="AV4394"/>
      <c r="AW4394"/>
      <c r="AX4394" t="inlineStr">
        <is>
          <t>Mortality</t>
        </is>
      </c>
      <c r="AY4394" t="inlineStr">
        <is>
          <t>Mortality</t>
        </is>
      </c>
      <c r="AZ4394" t="inlineStr">
        <is>
          <t>LC50</t>
        </is>
      </c>
      <c r="BA4394"/>
      <c r="BB4394" t="n">
        <v>4.0</v>
      </c>
      <c r="BC4394"/>
      <c r="BD4394"/>
      <c r="BE4394"/>
      <c r="BF4394"/>
      <c r="BG4394" t="inlineStr">
        <is>
          <t>Day(s)</t>
        </is>
      </c>
      <c r="BH4394"/>
      <c r="BI4394" t="inlineStr">
        <is>
          <t>DTXSID8021694</t>
        </is>
      </c>
      <c r="BJ4394"/>
      <c r="BK4394"/>
      <c r="BL4394" t="inlineStr">
        <is>
          <t>Acute</t>
        </is>
      </c>
      <c r="BM4394"/>
      <c r="BN4394"/>
      <c r="BO4394"/>
      <c r="BP4394"/>
      <c r="BQ4394"/>
      <c r="BR4394"/>
      <c r="BS4394"/>
      <c r="BT4394" t="inlineStr">
        <is>
          <t>--</t>
        </is>
      </c>
      <c r="BU4394"/>
      <c r="BV4394"/>
      <c r="BW4394"/>
      <c r="BX4394"/>
      <c r="BY4394"/>
      <c r="BZ4394"/>
      <c r="CA4394"/>
      <c r="CB4394"/>
      <c r="CC4394"/>
      <c r="CD4394"/>
      <c r="CE4394"/>
      <c r="CF4394"/>
      <c r="CG4394"/>
      <c r="CH4394"/>
      <c r="CI4394"/>
      <c r="CJ4394" t="inlineStr">
        <is>
          <t xml:space="preserve">SOURCE/US EPA ENVIRONMENTAL RESEARCH LABORATORY DULUTH AND THE UNIVERSITY OF WISCONSIN SUPERIOR//MEDIA/FILTERED LAKE SUPERIOR WATER OR DECHLORINATED CITY OF SUPERIOR WISCONSIN WATER//   </t>
        </is>
      </c>
      <c r="CK4394" t="inlineStr">
        <is>
          <t>Geiger,D.L., C.E. Northcott, D.J. Call, and L.T. Brooke</t>
        </is>
      </c>
      <c r="CL4394" t="n">
        <v>12447.0</v>
      </c>
      <c r="CM4394" t="inlineStr">
        <is>
          <t>Acute Toxicities of Organic Chemicals to Fathead Minnows (Pimephales promelas), Volume II</t>
        </is>
      </c>
      <c r="CN4394" t="inlineStr">
        <is>
          <t>Center for Lake Superior Environmental Studies, University of Wisconsin, Superior, WI:326 p.</t>
        </is>
      </c>
      <c r="CO4394" t="n">
        <v>1985.0</v>
      </c>
      <c r="CP4394" t="inlineStr">
        <is>
          <t>Geiger,D.L., C.E. Northcott, D.J. Call, and L.T. Brooke (1985). Acute Toxicities of Organic Chemicals to Fathead Minnows (Pimephales promelas), Volume II. Center for Lake Superior Environmental Studies, University of Wisconsin, Superior, WI, 326 p. ECOREF#:12447</t>
        </is>
      </c>
    </row>
    <row r="4395">
      <c r="A4395" t="n">
        <v>3.9289946E7</v>
      </c>
      <c r="B4395" t="inlineStr">
        <is>
          <t>610 P</t>
        </is>
      </c>
      <c r="C4395"/>
      <c r="D4395" t="inlineStr">
        <is>
          <t>Measured</t>
        </is>
      </c>
      <c r="E4395" t="inlineStr">
        <is>
          <t>Other Method</t>
        </is>
      </c>
      <c r="F4395"/>
      <c r="G4395"/>
      <c r="H4395"/>
      <c r="I4395"/>
      <c r="J4395"/>
      <c r="K4395"/>
      <c r="L4395" t="inlineStr">
        <is>
          <t>Pimephales promelas</t>
        </is>
      </c>
      <c r="M4395" t="inlineStr">
        <is>
          <t>Fathead Minnow</t>
        </is>
      </c>
      <c r="N4395"/>
      <c r="O4395"/>
      <c r="P4395"/>
      <c r="Q4395"/>
      <c r="R4395"/>
      <c r="S4395"/>
      <c r="T4395"/>
      <c r="U4395"/>
      <c r="V4395" t="inlineStr">
        <is>
          <t>Static</t>
        </is>
      </c>
      <c r="W4395" t="inlineStr">
        <is>
          <t>Fresh water</t>
        </is>
      </c>
      <c r="X4395" t="inlineStr">
        <is>
          <t>Lab</t>
        </is>
      </c>
      <c r="Y4395" t="n">
        <v>2.0</v>
      </c>
      <c r="Z4395" t="inlineStr">
        <is>
          <t>Active ingredient</t>
        </is>
      </c>
      <c r="AA4395" t="inlineStr">
        <is>
          <t>&gt;</t>
        </is>
      </c>
      <c r="AB4395" t="n">
        <v>0.19</v>
      </c>
      <c r="AC4395"/>
      <c r="AD4395"/>
      <c r="AE4395"/>
      <c r="AF4395"/>
      <c r="AG4395" t="inlineStr">
        <is>
          <t>AI mg/L</t>
        </is>
      </c>
      <c r="AH4395"/>
      <c r="AI4395"/>
      <c r="AJ4395"/>
      <c r="AK4395"/>
      <c r="AL4395"/>
      <c r="AM4395"/>
      <c r="AN4395"/>
      <c r="AO4395"/>
      <c r="AP4395"/>
      <c r="AQ4395"/>
      <c r="AR4395"/>
      <c r="AS4395"/>
      <c r="AT4395"/>
      <c r="AU4395"/>
      <c r="AV4395"/>
      <c r="AW4395"/>
      <c r="AX4395" t="inlineStr">
        <is>
          <t>Mortality</t>
        </is>
      </c>
      <c r="AY4395" t="inlineStr">
        <is>
          <t>Mortality</t>
        </is>
      </c>
      <c r="AZ4395" t="inlineStr">
        <is>
          <t>LC50</t>
        </is>
      </c>
      <c r="BA4395"/>
      <c r="BB4395" t="n">
        <v>4.0</v>
      </c>
      <c r="BC4395"/>
      <c r="BD4395"/>
      <c r="BE4395"/>
      <c r="BF4395"/>
      <c r="BG4395" t="inlineStr">
        <is>
          <t>Day(s)</t>
        </is>
      </c>
      <c r="BH4395" t="inlineStr">
        <is>
          <t>Liquid</t>
        </is>
      </c>
      <c r="BI4395" t="inlineStr">
        <is>
          <t>DTXSID701033312</t>
        </is>
      </c>
      <c r="BJ4395"/>
      <c r="BK4395"/>
      <c r="BL4395" t="inlineStr">
        <is>
          <t>Acute</t>
        </is>
      </c>
      <c r="BM4395"/>
      <c r="BN4395"/>
      <c r="BO4395"/>
      <c r="BP4395"/>
      <c r="BQ4395"/>
      <c r="BR4395"/>
      <c r="BS4395"/>
      <c r="BT4395" t="inlineStr">
        <is>
          <t>--</t>
        </is>
      </c>
      <c r="BU4395"/>
      <c r="BV4395"/>
      <c r="BW4395"/>
      <c r="BX4395"/>
      <c r="BY4395"/>
      <c r="BZ4395"/>
      <c r="CA4395"/>
      <c r="CB4395"/>
      <c r="CC4395"/>
      <c r="CD4395"/>
      <c r="CE4395"/>
      <c r="CF4395"/>
      <c r="CG4395"/>
      <c r="CH4395"/>
      <c r="CI4395" t="inlineStr">
        <is>
          <t xml:space="preserve">CONC1/ONLY CONC TESTED// </t>
        </is>
      </c>
      <c r="CJ4395" t="inlineStr">
        <is>
          <t xml:space="preserve">SOURCE/OBTAINED FROM CULTURES MAINTAINED AT EG AND G, BIONOMICS, WAREHAM, MASSACHUSETTS//TMETH/EG AND G, BIONOMICS PROTOCOL FOR FRESHWATER STATIC ACUTE TOXICITY TESTS WITH FISH 1982 AND AMENDMENT EGG/CMA-003//MEDIA/SOFT WATER RECONSTITUTED FROM DEIONIZED WATER ACCORDING TO RECOMMENDED PROCEDURES//  CONC1/ONLY CONC TESTED// </t>
        </is>
      </c>
      <c r="CK4395" t="inlineStr">
        <is>
          <t>E.G. and G. Bionomics</t>
        </is>
      </c>
      <c r="CL4395" t="n">
        <v>180336.0</v>
      </c>
      <c r="CM4395" t="inlineStr">
        <is>
          <t>Acute Toxicity of Fourteen Phthalate Esters to Fathead Minnows</t>
        </is>
      </c>
      <c r="CN4395" t="inlineStr">
        <is>
          <t>Final Report BW-83-3-1374, EPA/OTS 40-8326129:42 p.</t>
        </is>
      </c>
      <c r="CO4395" t="n">
        <v>1983.0</v>
      </c>
      <c r="CP4395" t="inlineStr">
        <is>
          <t>E.G. and G. Bionomics (1983). Acute Toxicity of Fourteen Phthalate Esters to Fathead Minnows. Final Report BW-83-3-1374, EPA/OTS 40-8326129, 42 p. ECOREF#:180336</t>
        </is>
      </c>
    </row>
    <row r="4396">
      <c r="A4396" t="n">
        <v>3.9289946E7</v>
      </c>
      <c r="B4396" t="inlineStr">
        <is>
          <t>610 P</t>
        </is>
      </c>
      <c r="C4396"/>
      <c r="D4396" t="inlineStr">
        <is>
          <t>Measured</t>
        </is>
      </c>
      <c r="E4396" t="inlineStr">
        <is>
          <t>United States Environmental Protection Agency</t>
        </is>
      </c>
      <c r="F4396" t="inlineStr">
        <is>
          <t>&gt;=</t>
        </is>
      </c>
      <c r="G4396" t="n">
        <v>95.0</v>
      </c>
      <c r="H4396"/>
      <c r="I4396"/>
      <c r="J4396"/>
      <c r="K4396"/>
      <c r="L4396" t="inlineStr">
        <is>
          <t>Pimephales promelas</t>
        </is>
      </c>
      <c r="M4396" t="inlineStr">
        <is>
          <t>Fathead Minnow</t>
        </is>
      </c>
      <c r="N4396" t="inlineStr">
        <is>
          <t>Juvenile</t>
        </is>
      </c>
      <c r="O4396"/>
      <c r="P4396"/>
      <c r="Q4396"/>
      <c r="R4396"/>
      <c r="S4396"/>
      <c r="T4396"/>
      <c r="U4396"/>
      <c r="V4396" t="inlineStr">
        <is>
          <t>Flow-through</t>
        </is>
      </c>
      <c r="W4396" t="inlineStr">
        <is>
          <t>Fresh water</t>
        </is>
      </c>
      <c r="X4396" t="inlineStr">
        <is>
          <t>Lab</t>
        </is>
      </c>
      <c r="Y4396" t="inlineStr">
        <is>
          <t>1-6</t>
        </is>
      </c>
      <c r="Z4396" t="inlineStr">
        <is>
          <t>Active ingredient</t>
        </is>
      </c>
      <c r="AA4396" t="inlineStr">
        <is>
          <t>&gt;</t>
        </is>
      </c>
      <c r="AB4396" t="n">
        <v>0.25</v>
      </c>
      <c r="AC4396"/>
      <c r="AD4396"/>
      <c r="AE4396"/>
      <c r="AF4396"/>
      <c r="AG4396" t="inlineStr">
        <is>
          <t>AI mg/L</t>
        </is>
      </c>
      <c r="AH4396"/>
      <c r="AI4396"/>
      <c r="AJ4396"/>
      <c r="AK4396"/>
      <c r="AL4396"/>
      <c r="AM4396"/>
      <c r="AN4396"/>
      <c r="AO4396"/>
      <c r="AP4396"/>
      <c r="AQ4396"/>
      <c r="AR4396"/>
      <c r="AS4396"/>
      <c r="AT4396"/>
      <c r="AU4396"/>
      <c r="AV4396"/>
      <c r="AW4396"/>
      <c r="AX4396" t="inlineStr">
        <is>
          <t>Mortality</t>
        </is>
      </c>
      <c r="AY4396" t="inlineStr">
        <is>
          <t>Mortality</t>
        </is>
      </c>
      <c r="AZ4396" t="inlineStr">
        <is>
          <t>LC50</t>
        </is>
      </c>
      <c r="BA4396"/>
      <c r="BB4396" t="n">
        <v>4.0</v>
      </c>
      <c r="BC4396"/>
      <c r="BD4396"/>
      <c r="BE4396"/>
      <c r="BF4396"/>
      <c r="BG4396" t="inlineStr">
        <is>
          <t>Day(s)</t>
        </is>
      </c>
      <c r="BH4396" t="inlineStr">
        <is>
          <t>Liquid</t>
        </is>
      </c>
      <c r="BI4396" t="inlineStr">
        <is>
          <t>DTXSID701033312</t>
        </is>
      </c>
      <c r="BJ4396" t="inlineStr">
        <is>
          <t>10.1002/etc.5620140916</t>
        </is>
      </c>
      <c r="BK4396"/>
      <c r="BL4396" t="inlineStr">
        <is>
          <t>Acute</t>
        </is>
      </c>
      <c r="BM4396"/>
      <c r="BN4396"/>
      <c r="BO4396"/>
      <c r="BP4396"/>
      <c r="BQ4396"/>
      <c r="BR4396"/>
      <c r="BS4396"/>
      <c r="BT4396" t="inlineStr">
        <is>
          <t>--</t>
        </is>
      </c>
      <c r="BU4396"/>
      <c r="BV4396"/>
      <c r="BW4396"/>
      <c r="BX4396"/>
      <c r="BY4396"/>
      <c r="BZ4396"/>
      <c r="CA4396"/>
      <c r="CB4396"/>
      <c r="CC4396"/>
      <c r="CD4396"/>
      <c r="CE4396"/>
      <c r="CF4396"/>
      <c r="CG4396"/>
      <c r="CH4396"/>
      <c r="CI4396"/>
      <c r="CJ4396" t="inlineStr">
        <is>
          <t xml:space="preserve">SOURCE/NR//TMETH/METHODS FOR ACUTE TOXICITY TESTS WITH FISH, MACROINVERTEBRATES, AND AMPHIBIANS. EPA-660/3-75-009, 1975//MEDIA/NR//   </t>
        </is>
      </c>
      <c r="CK4396" t="inlineStr">
        <is>
          <t>Adams,W.J., G.R. Biddinger, K.A. Robillard, and J.W. Gorsuch</t>
        </is>
      </c>
      <c r="CL4396" t="n">
        <v>15040.0</v>
      </c>
      <c r="CM4396" t="inlineStr">
        <is>
          <t>A Summary of the Acute Toxicity of 14 Phthalate Esters to Representative Aquatic Organisms</t>
        </is>
      </c>
      <c r="CN4396" t="inlineStr">
        <is>
          <t>Environ. Toxicol. Chem.14(9): 1569-1574</t>
        </is>
      </c>
      <c r="CO4396" t="n">
        <v>1995.0</v>
      </c>
      <c r="CP4396" t="inlineStr">
        <is>
          <t>Adams,W.J., G.R. Biddinger, K.A. Robillard, and J.W. Gorsuch (1995). A Summary of the Acute Toxicity of 14 Phthalate Esters to Representative Aquatic Organisms. Environ. Toxicol. Chem., 14, (9), 1569-1574. doi:10.1002/etc.5620140916. ECOREF#:15040</t>
        </is>
      </c>
    </row>
    <row r="4397">
      <c r="A4397" t="n">
        <v>3.9289946E7</v>
      </c>
      <c r="B4397" t="inlineStr">
        <is>
          <t>610 P</t>
        </is>
      </c>
      <c r="C4397"/>
      <c r="D4397" t="inlineStr">
        <is>
          <t>Measured</t>
        </is>
      </c>
      <c r="E4397" t="inlineStr">
        <is>
          <t>United States Environmental Protection Agency</t>
        </is>
      </c>
      <c r="F4397" t="inlineStr">
        <is>
          <t>&gt;=</t>
        </is>
      </c>
      <c r="G4397" t="n">
        <v>95.0</v>
      </c>
      <c r="H4397"/>
      <c r="I4397"/>
      <c r="J4397"/>
      <c r="K4397"/>
      <c r="L4397" t="inlineStr">
        <is>
          <t>Pimephales promelas</t>
        </is>
      </c>
      <c r="M4397" t="inlineStr">
        <is>
          <t>Fathead Minnow</t>
        </is>
      </c>
      <c r="N4397" t="inlineStr">
        <is>
          <t>Juvenile</t>
        </is>
      </c>
      <c r="O4397"/>
      <c r="P4397"/>
      <c r="Q4397"/>
      <c r="R4397"/>
      <c r="S4397"/>
      <c r="T4397"/>
      <c r="U4397"/>
      <c r="V4397" t="inlineStr">
        <is>
          <t>Static</t>
        </is>
      </c>
      <c r="W4397" t="inlineStr">
        <is>
          <t>Fresh water</t>
        </is>
      </c>
      <c r="X4397" t="inlineStr">
        <is>
          <t>Lab</t>
        </is>
      </c>
      <c r="Y4397" t="inlineStr">
        <is>
          <t>1-6</t>
        </is>
      </c>
      <c r="Z4397" t="inlineStr">
        <is>
          <t>Active ingredient</t>
        </is>
      </c>
      <c r="AA4397" t="inlineStr">
        <is>
          <t>&gt;</t>
        </is>
      </c>
      <c r="AB4397" t="n">
        <v>0.16</v>
      </c>
      <c r="AC4397"/>
      <c r="AD4397"/>
      <c r="AE4397"/>
      <c r="AF4397"/>
      <c r="AG4397" t="inlineStr">
        <is>
          <t>AI mg/L</t>
        </is>
      </c>
      <c r="AH4397"/>
      <c r="AI4397"/>
      <c r="AJ4397"/>
      <c r="AK4397"/>
      <c r="AL4397"/>
      <c r="AM4397"/>
      <c r="AN4397"/>
      <c r="AO4397"/>
      <c r="AP4397"/>
      <c r="AQ4397"/>
      <c r="AR4397"/>
      <c r="AS4397"/>
      <c r="AT4397"/>
      <c r="AU4397"/>
      <c r="AV4397"/>
      <c r="AW4397"/>
      <c r="AX4397" t="inlineStr">
        <is>
          <t>Mortality</t>
        </is>
      </c>
      <c r="AY4397" t="inlineStr">
        <is>
          <t>Mortality</t>
        </is>
      </c>
      <c r="AZ4397" t="inlineStr">
        <is>
          <t>LC50</t>
        </is>
      </c>
      <c r="BA4397"/>
      <c r="BB4397" t="n">
        <v>4.0</v>
      </c>
      <c r="BC4397"/>
      <c r="BD4397"/>
      <c r="BE4397"/>
      <c r="BF4397"/>
      <c r="BG4397" t="inlineStr">
        <is>
          <t>Day(s)</t>
        </is>
      </c>
      <c r="BH4397" t="inlineStr">
        <is>
          <t>Liquid</t>
        </is>
      </c>
      <c r="BI4397" t="inlineStr">
        <is>
          <t>DTXSID701033312</t>
        </is>
      </c>
      <c r="BJ4397" t="inlineStr">
        <is>
          <t>10.1002/etc.5620140916</t>
        </is>
      </c>
      <c r="BK4397"/>
      <c r="BL4397" t="inlineStr">
        <is>
          <t>Acute</t>
        </is>
      </c>
      <c r="BM4397"/>
      <c r="BN4397"/>
      <c r="BO4397"/>
      <c r="BP4397"/>
      <c r="BQ4397"/>
      <c r="BR4397"/>
      <c r="BS4397"/>
      <c r="BT4397" t="inlineStr">
        <is>
          <t>--</t>
        </is>
      </c>
      <c r="BU4397"/>
      <c r="BV4397"/>
      <c r="BW4397"/>
      <c r="BX4397"/>
      <c r="BY4397"/>
      <c r="BZ4397"/>
      <c r="CA4397"/>
      <c r="CB4397"/>
      <c r="CC4397"/>
      <c r="CD4397"/>
      <c r="CE4397"/>
      <c r="CF4397"/>
      <c r="CG4397"/>
      <c r="CH4397"/>
      <c r="CI4397"/>
      <c r="CJ4397" t="inlineStr">
        <is>
          <t xml:space="preserve">SOURCE/NR//TMETH/METHODS FOR ACUTE TOXICITY TESTS WITH FISH, MACROINVERTEBRATES, AND AMPHIBIANS. EPA-660/3-75-009, 1975//MEDIA/NR//   </t>
        </is>
      </c>
      <c r="CK4397" t="inlineStr">
        <is>
          <t>Adams,W.J., G.R. Biddinger, K.A. Robillard, and J.W. Gorsuch</t>
        </is>
      </c>
      <c r="CL4397" t="n">
        <v>15040.0</v>
      </c>
      <c r="CM4397" t="inlineStr">
        <is>
          <t>A Summary of the Acute Toxicity of 14 Phthalate Esters to Representative Aquatic Organisms</t>
        </is>
      </c>
      <c r="CN4397" t="inlineStr">
        <is>
          <t>Environ. Toxicol. Chem.14(9): 1569-1574</t>
        </is>
      </c>
      <c r="CO4397" t="n">
        <v>1995.0</v>
      </c>
      <c r="CP4397" t="inlineStr">
        <is>
          <t>Adams,W.J., G.R. Biddinger, K.A. Robillard, and J.W. Gorsuch (1995). A Summary of the Acute Toxicity of 14 Phthalate Esters to Representative Aquatic Organisms. Environ. Toxicol. Chem., 14, (9), 1569-1574. doi:10.1002/etc.5620140916. ECOREF#:15040</t>
        </is>
      </c>
    </row>
    <row r="4398">
      <c r="A4398" t="n">
        <v>3.9341156E7</v>
      </c>
      <c r="B4398" t="inlineStr">
        <is>
          <t>Phos-Chek 259</t>
        </is>
      </c>
      <c r="C4398"/>
      <c r="D4398" t="inlineStr">
        <is>
          <t>Not reported</t>
        </is>
      </c>
      <c r="E4398" t="inlineStr">
        <is>
          <t>Not coded</t>
        </is>
      </c>
      <c r="F4398"/>
      <c r="G4398" t="n">
        <v>92.0</v>
      </c>
      <c r="H4398"/>
      <c r="I4398"/>
      <c r="J4398"/>
      <c r="K4398"/>
      <c r="L4398" t="inlineStr">
        <is>
          <t>Pimephales promelas</t>
        </is>
      </c>
      <c r="M4398" t="inlineStr">
        <is>
          <t>Fathead Minnow</t>
        </is>
      </c>
      <c r="N4398"/>
      <c r="O4398"/>
      <c r="P4398"/>
      <c r="Q4398"/>
      <c r="R4398"/>
      <c r="S4398"/>
      <c r="T4398"/>
      <c r="U4398"/>
      <c r="V4398" t="inlineStr">
        <is>
          <t>Static</t>
        </is>
      </c>
      <c r="W4398" t="inlineStr">
        <is>
          <t>Fresh water</t>
        </is>
      </c>
      <c r="X4398" t="inlineStr">
        <is>
          <t>Lab</t>
        </is>
      </c>
      <c r="Y4398"/>
      <c r="Z4398" t="inlineStr">
        <is>
          <t>Active ingredient</t>
        </is>
      </c>
      <c r="AA4398"/>
      <c r="AB4398" t="n">
        <v>300.0</v>
      </c>
      <c r="AC4398"/>
      <c r="AD4398" t="n">
        <v>265.0</v>
      </c>
      <c r="AE4398"/>
      <c r="AF4398" t="n">
        <v>340.0</v>
      </c>
      <c r="AG4398" t="inlineStr">
        <is>
          <t>AI mg/L</t>
        </is>
      </c>
      <c r="AH4398"/>
      <c r="AI4398"/>
      <c r="AJ4398"/>
      <c r="AK4398"/>
      <c r="AL4398"/>
      <c r="AM4398"/>
      <c r="AN4398"/>
      <c r="AO4398"/>
      <c r="AP4398"/>
      <c r="AQ4398"/>
      <c r="AR4398"/>
      <c r="AS4398"/>
      <c r="AT4398"/>
      <c r="AU4398"/>
      <c r="AV4398"/>
      <c r="AW4398"/>
      <c r="AX4398" t="inlineStr">
        <is>
          <t>Mortality</t>
        </is>
      </c>
      <c r="AY4398" t="inlineStr">
        <is>
          <t>Mortality</t>
        </is>
      </c>
      <c r="AZ4398" t="inlineStr">
        <is>
          <t>LC50</t>
        </is>
      </c>
      <c r="BA4398"/>
      <c r="BB4398" t="n">
        <v>4.0</v>
      </c>
      <c r="BC4398"/>
      <c r="BD4398"/>
      <c r="BE4398"/>
      <c r="BF4398"/>
      <c r="BG4398" t="inlineStr">
        <is>
          <t>Day(s)</t>
        </is>
      </c>
      <c r="BH4398" t="inlineStr">
        <is>
          <t>Commercial</t>
        </is>
      </c>
      <c r="BI4398" t="inlineStr">
        <is>
          <t>DTXSID701339374</t>
        </is>
      </c>
      <c r="BJ4398"/>
      <c r="BK4398"/>
      <c r="BL4398"/>
      <c r="BM4398"/>
      <c r="BN4398"/>
      <c r="BO4398"/>
      <c r="BP4398"/>
      <c r="BQ4398"/>
      <c r="BR4398"/>
      <c r="BS4398"/>
      <c r="BT4398" t="inlineStr">
        <is>
          <t>--</t>
        </is>
      </c>
      <c r="BU4398"/>
      <c r="BV4398"/>
      <c r="BW4398"/>
      <c r="BX4398"/>
      <c r="BY4398"/>
      <c r="BZ4398"/>
      <c r="CA4398"/>
      <c r="CB4398"/>
      <c r="CC4398"/>
      <c r="CD4398"/>
      <c r="CE4398"/>
      <c r="CF4398"/>
      <c r="CG4398"/>
      <c r="CH4398"/>
      <c r="CI4398"/>
      <c r="CJ4398"/>
      <c r="CK4398" t="inlineStr">
        <is>
          <t>Mayer,F.L.,Jr., and M.R. Ellersieck</t>
        </is>
      </c>
      <c r="CL4398" t="n">
        <v>6797.0</v>
      </c>
      <c r="CM4398" t="inlineStr">
        <is>
          <t>Manual of Acute Toxicity: Interpretation and Data Base for 410 Chemicals and 66 Species of Freshwater Animals</t>
        </is>
      </c>
      <c r="CN4398" t="inlineStr">
        <is>
          <t>USDI Fish and Wildlife Service, Publication No.160, Washington, DC:505 p.</t>
        </is>
      </c>
      <c r="CO4398" t="n">
        <v>1986.0</v>
      </c>
      <c r="CP4398" t="inlineStr">
        <is>
          <t>Mayer,F.L.,Jr., and M.R. Ellersieck (1986). Manual of Acute Toxicity: Interpretation and Data Base for 410 Chemicals and 66 Species of Freshwater Animals. USDI Fish and Wildlife Service, Publication No.160, Washington, DC, 505 p. ECOREF#:6797</t>
        </is>
      </c>
    </row>
    <row r="4399">
      <c r="A4399" t="n">
        <v>3.9429715E7</v>
      </c>
      <c r="B4399" t="inlineStr">
        <is>
          <t>Purifloc C 31</t>
        </is>
      </c>
      <c r="C4399"/>
      <c r="D4399" t="inlineStr">
        <is>
          <t>Not reported</t>
        </is>
      </c>
      <c r="E4399" t="inlineStr">
        <is>
          <t>Not coded</t>
        </is>
      </c>
      <c r="F4399"/>
      <c r="G4399" t="n">
        <v>100.0</v>
      </c>
      <c r="H4399"/>
      <c r="I4399"/>
      <c r="J4399"/>
      <c r="K4399"/>
      <c r="L4399" t="inlineStr">
        <is>
          <t>Pimephales promelas</t>
        </is>
      </c>
      <c r="M4399" t="inlineStr">
        <is>
          <t>Fathead Minnow</t>
        </is>
      </c>
      <c r="N4399"/>
      <c r="O4399"/>
      <c r="P4399"/>
      <c r="Q4399"/>
      <c r="R4399"/>
      <c r="S4399"/>
      <c r="T4399"/>
      <c r="U4399"/>
      <c r="V4399" t="inlineStr">
        <is>
          <t>Static</t>
        </is>
      </c>
      <c r="W4399" t="inlineStr">
        <is>
          <t>Fresh water</t>
        </is>
      </c>
      <c r="X4399" t="inlineStr">
        <is>
          <t>Lab</t>
        </is>
      </c>
      <c r="Y4399"/>
      <c r="Z4399" t="inlineStr">
        <is>
          <t>Active ingredient</t>
        </is>
      </c>
      <c r="AA4399"/>
      <c r="AB4399" t="n">
        <v>0.49</v>
      </c>
      <c r="AC4399"/>
      <c r="AD4399" t="n">
        <v>0.419</v>
      </c>
      <c r="AE4399"/>
      <c r="AF4399" t="n">
        <v>0.596</v>
      </c>
      <c r="AG4399" t="inlineStr">
        <is>
          <t>AI mg/L</t>
        </is>
      </c>
      <c r="AH4399"/>
      <c r="AI4399"/>
      <c r="AJ4399"/>
      <c r="AK4399"/>
      <c r="AL4399"/>
      <c r="AM4399"/>
      <c r="AN4399"/>
      <c r="AO4399"/>
      <c r="AP4399"/>
      <c r="AQ4399"/>
      <c r="AR4399"/>
      <c r="AS4399"/>
      <c r="AT4399"/>
      <c r="AU4399"/>
      <c r="AV4399"/>
      <c r="AW4399"/>
      <c r="AX4399" t="inlineStr">
        <is>
          <t>Mortality</t>
        </is>
      </c>
      <c r="AY4399" t="inlineStr">
        <is>
          <t>Mortality</t>
        </is>
      </c>
      <c r="AZ4399" t="inlineStr">
        <is>
          <t>LC50</t>
        </is>
      </c>
      <c r="BA4399"/>
      <c r="BB4399" t="n">
        <v>4.0</v>
      </c>
      <c r="BC4399"/>
      <c r="BD4399"/>
      <c r="BE4399"/>
      <c r="BF4399"/>
      <c r="BG4399" t="inlineStr">
        <is>
          <t>Day(s)</t>
        </is>
      </c>
      <c r="BH4399" t="inlineStr">
        <is>
          <t>Liquid</t>
        </is>
      </c>
      <c r="BI4399" t="inlineStr">
        <is>
          <t>DTXSID701033643</t>
        </is>
      </c>
      <c r="BJ4399"/>
      <c r="BK4399"/>
      <c r="BL4399"/>
      <c r="BM4399"/>
      <c r="BN4399"/>
      <c r="BO4399"/>
      <c r="BP4399"/>
      <c r="BQ4399"/>
      <c r="BR4399"/>
      <c r="BS4399"/>
      <c r="BT4399" t="inlineStr">
        <is>
          <t>--</t>
        </is>
      </c>
      <c r="BU4399"/>
      <c r="BV4399"/>
      <c r="BW4399"/>
      <c r="BX4399"/>
      <c r="BY4399"/>
      <c r="BZ4399"/>
      <c r="CA4399"/>
      <c r="CB4399"/>
      <c r="CC4399"/>
      <c r="CD4399"/>
      <c r="CE4399"/>
      <c r="CF4399"/>
      <c r="CG4399"/>
      <c r="CH4399"/>
      <c r="CI4399"/>
      <c r="CJ4399"/>
      <c r="CK4399" t="inlineStr">
        <is>
          <t>Mayer,F.L.,Jr., and M.R. Ellersieck</t>
        </is>
      </c>
      <c r="CL4399" t="n">
        <v>6797.0</v>
      </c>
      <c r="CM4399" t="inlineStr">
        <is>
          <t>Manual of Acute Toxicity: Interpretation and Data Base for 410 Chemicals and 66 Species of Freshwater Animals</t>
        </is>
      </c>
      <c r="CN4399" t="inlineStr">
        <is>
          <t>USDI Fish and Wildlife Service, Publication No.160, Washington, DC:505 p.</t>
        </is>
      </c>
      <c r="CO4399" t="n">
        <v>1986.0</v>
      </c>
      <c r="CP4399" t="inlineStr">
        <is>
          <t>Mayer,F.L.,Jr., and M.R. Ellersieck (1986). Manual of Acute Toxicity: Interpretation and Data Base for 410 Chemicals and 66 Species of Freshwater Animals. USDI Fish and Wildlife Service, Publication No.160, Washington, DC, 505 p. ECOREF#:6797</t>
        </is>
      </c>
    </row>
    <row r="4400">
      <c r="A4400" t="n">
        <v>3.9429715E7</v>
      </c>
      <c r="B4400" t="inlineStr">
        <is>
          <t>Purifloc C 31</t>
        </is>
      </c>
      <c r="C4400"/>
      <c r="D4400" t="inlineStr">
        <is>
          <t>Not reported</t>
        </is>
      </c>
      <c r="E4400" t="inlineStr">
        <is>
          <t>Not coded</t>
        </is>
      </c>
      <c r="F4400"/>
      <c r="G4400" t="n">
        <v>100.0</v>
      </c>
      <c r="H4400"/>
      <c r="I4400"/>
      <c r="J4400"/>
      <c r="K4400"/>
      <c r="L4400" t="inlineStr">
        <is>
          <t>Pimephales promelas</t>
        </is>
      </c>
      <c r="M4400" t="inlineStr">
        <is>
          <t>Fathead Minnow</t>
        </is>
      </c>
      <c r="N4400"/>
      <c r="O4400"/>
      <c r="P4400"/>
      <c r="Q4400"/>
      <c r="R4400"/>
      <c r="S4400"/>
      <c r="T4400"/>
      <c r="U4400"/>
      <c r="V4400" t="inlineStr">
        <is>
          <t>Flow-through</t>
        </is>
      </c>
      <c r="W4400" t="inlineStr">
        <is>
          <t>Fresh water</t>
        </is>
      </c>
      <c r="X4400" t="inlineStr">
        <is>
          <t>Lab</t>
        </is>
      </c>
      <c r="Y4400"/>
      <c r="Z4400" t="inlineStr">
        <is>
          <t>Active ingredient</t>
        </is>
      </c>
      <c r="AA4400"/>
      <c r="AB4400" t="n">
        <v>0.56</v>
      </c>
      <c r="AC4400"/>
      <c r="AD4400" t="n">
        <v>0.471</v>
      </c>
      <c r="AE4400"/>
      <c r="AF4400" t="n">
        <v>0.666</v>
      </c>
      <c r="AG4400" t="inlineStr">
        <is>
          <t>AI mg/L</t>
        </is>
      </c>
      <c r="AH4400"/>
      <c r="AI4400"/>
      <c r="AJ4400"/>
      <c r="AK4400"/>
      <c r="AL4400"/>
      <c r="AM4400"/>
      <c r="AN4400"/>
      <c r="AO4400"/>
      <c r="AP4400"/>
      <c r="AQ4400"/>
      <c r="AR4400"/>
      <c r="AS4400"/>
      <c r="AT4400"/>
      <c r="AU4400"/>
      <c r="AV4400"/>
      <c r="AW4400"/>
      <c r="AX4400" t="inlineStr">
        <is>
          <t>Mortality</t>
        </is>
      </c>
      <c r="AY4400" t="inlineStr">
        <is>
          <t>Mortality</t>
        </is>
      </c>
      <c r="AZ4400" t="inlineStr">
        <is>
          <t>LC50</t>
        </is>
      </c>
      <c r="BA4400"/>
      <c r="BB4400" t="n">
        <v>4.0</v>
      </c>
      <c r="BC4400"/>
      <c r="BD4400"/>
      <c r="BE4400"/>
      <c r="BF4400"/>
      <c r="BG4400" t="inlineStr">
        <is>
          <t>Day(s)</t>
        </is>
      </c>
      <c r="BH4400" t="inlineStr">
        <is>
          <t>Liquid</t>
        </is>
      </c>
      <c r="BI4400" t="inlineStr">
        <is>
          <t>DTXSID701033643</t>
        </is>
      </c>
      <c r="BJ4400"/>
      <c r="BK4400"/>
      <c r="BL4400"/>
      <c r="BM4400"/>
      <c r="BN4400"/>
      <c r="BO4400"/>
      <c r="BP4400"/>
      <c r="BQ4400"/>
      <c r="BR4400"/>
      <c r="BS4400"/>
      <c r="BT4400" t="inlineStr">
        <is>
          <t>--</t>
        </is>
      </c>
      <c r="BU4400"/>
      <c r="BV4400"/>
      <c r="BW4400"/>
      <c r="BX4400"/>
      <c r="BY4400"/>
      <c r="BZ4400"/>
      <c r="CA4400"/>
      <c r="CB4400"/>
      <c r="CC4400"/>
      <c r="CD4400"/>
      <c r="CE4400"/>
      <c r="CF4400"/>
      <c r="CG4400"/>
      <c r="CH4400"/>
      <c r="CI4400"/>
      <c r="CJ4400"/>
      <c r="CK4400" t="inlineStr">
        <is>
          <t>Mayer,F.L.,Jr., and M.R. Ellersieck</t>
        </is>
      </c>
      <c r="CL4400" t="n">
        <v>6797.0</v>
      </c>
      <c r="CM4400" t="inlineStr">
        <is>
          <t>Manual of Acute Toxicity: Interpretation and Data Base for 410 Chemicals and 66 Species of Freshwater Animals</t>
        </is>
      </c>
      <c r="CN4400" t="inlineStr">
        <is>
          <t>USDI Fish and Wildlife Service, Publication No.160, Washington, DC:505 p.</t>
        </is>
      </c>
      <c r="CO4400" t="n">
        <v>1986.0</v>
      </c>
      <c r="CP4400" t="inlineStr">
        <is>
          <t>Mayer,F.L.,Jr., and M.R. Ellersieck (1986). Manual of Acute Toxicity: Interpretation and Data Base for 410 Chemicals and 66 Species of Freshwater Animals. USDI Fish and Wildlife Service, Publication No.160, Washington, DC, 505 p. ECOREF#:6797</t>
        </is>
      </c>
    </row>
    <row r="4401">
      <c r="A4401" t="n">
        <v>3.945005E7</v>
      </c>
      <c r="B4401" t="inlineStr">
        <is>
          <t>Halowax 1099</t>
        </is>
      </c>
      <c r="C4401"/>
      <c r="D4401" t="inlineStr">
        <is>
          <t>Not reported</t>
        </is>
      </c>
      <c r="E4401" t="inlineStr">
        <is>
          <t>Not coded</t>
        </is>
      </c>
      <c r="F4401"/>
      <c r="G4401" t="n">
        <v>100.0</v>
      </c>
      <c r="H4401"/>
      <c r="I4401"/>
      <c r="J4401"/>
      <c r="K4401"/>
      <c r="L4401" t="inlineStr">
        <is>
          <t>Pimephales promelas</t>
        </is>
      </c>
      <c r="M4401" t="inlineStr">
        <is>
          <t>Fathead Minnow</t>
        </is>
      </c>
      <c r="N4401"/>
      <c r="O4401"/>
      <c r="P4401"/>
      <c r="Q4401"/>
      <c r="R4401"/>
      <c r="S4401"/>
      <c r="T4401"/>
      <c r="U4401"/>
      <c r="V4401" t="inlineStr">
        <is>
          <t>Static</t>
        </is>
      </c>
      <c r="W4401" t="inlineStr">
        <is>
          <t>Fresh water</t>
        </is>
      </c>
      <c r="X4401" t="inlineStr">
        <is>
          <t>Lab</t>
        </is>
      </c>
      <c r="Y4401"/>
      <c r="Z4401" t="inlineStr">
        <is>
          <t>Active ingredient</t>
        </is>
      </c>
      <c r="AA4401" t="inlineStr">
        <is>
          <t>&gt;</t>
        </is>
      </c>
      <c r="AB4401" t="n">
        <v>100.0</v>
      </c>
      <c r="AC4401"/>
      <c r="AD4401"/>
      <c r="AE4401"/>
      <c r="AF4401"/>
      <c r="AG4401" t="inlineStr">
        <is>
          <t>AI mg/L</t>
        </is>
      </c>
      <c r="AH4401"/>
      <c r="AI4401"/>
      <c r="AJ4401"/>
      <c r="AK4401"/>
      <c r="AL4401"/>
      <c r="AM4401"/>
      <c r="AN4401"/>
      <c r="AO4401"/>
      <c r="AP4401"/>
      <c r="AQ4401"/>
      <c r="AR4401"/>
      <c r="AS4401"/>
      <c r="AT4401"/>
      <c r="AU4401"/>
      <c r="AV4401"/>
      <c r="AW4401"/>
      <c r="AX4401" t="inlineStr">
        <is>
          <t>Mortality</t>
        </is>
      </c>
      <c r="AY4401" t="inlineStr">
        <is>
          <t>Mortality</t>
        </is>
      </c>
      <c r="AZ4401" t="inlineStr">
        <is>
          <t>LC50</t>
        </is>
      </c>
      <c r="BA4401"/>
      <c r="BB4401" t="n">
        <v>4.0</v>
      </c>
      <c r="BC4401"/>
      <c r="BD4401"/>
      <c r="BE4401"/>
      <c r="BF4401"/>
      <c r="BG4401" t="inlineStr">
        <is>
          <t>Day(s)</t>
        </is>
      </c>
      <c r="BH4401" t="inlineStr">
        <is>
          <t>Commercial</t>
        </is>
      </c>
      <c r="BI4401" t="inlineStr">
        <is>
          <t>DTXSID90107693</t>
        </is>
      </c>
      <c r="BJ4401"/>
      <c r="BK4401"/>
      <c r="BL4401"/>
      <c r="BM4401"/>
      <c r="BN4401"/>
      <c r="BO4401"/>
      <c r="BP4401"/>
      <c r="BQ4401"/>
      <c r="BR4401"/>
      <c r="BS4401"/>
      <c r="BT4401" t="inlineStr">
        <is>
          <t>--</t>
        </is>
      </c>
      <c r="BU4401"/>
      <c r="BV4401"/>
      <c r="BW4401"/>
      <c r="BX4401"/>
      <c r="BY4401"/>
      <c r="BZ4401"/>
      <c r="CA4401"/>
      <c r="CB4401"/>
      <c r="CC4401"/>
      <c r="CD4401"/>
      <c r="CE4401"/>
      <c r="CF4401"/>
      <c r="CG4401"/>
      <c r="CH4401"/>
      <c r="CI4401"/>
      <c r="CJ4401"/>
      <c r="CK4401" t="inlineStr">
        <is>
          <t>Mayer,F.L.,Jr., and M.R. Ellersieck</t>
        </is>
      </c>
      <c r="CL4401" t="n">
        <v>6797.0</v>
      </c>
      <c r="CM4401" t="inlineStr">
        <is>
          <t>Manual of Acute Toxicity: Interpretation and Data Base for 410 Chemicals and 66 Species of Freshwater Animals</t>
        </is>
      </c>
      <c r="CN4401" t="inlineStr">
        <is>
          <t>USDI Fish and Wildlife Service, Publication No.160, Washington, DC:505 p.</t>
        </is>
      </c>
      <c r="CO4401" t="n">
        <v>1986.0</v>
      </c>
      <c r="CP4401" t="inlineStr">
        <is>
          <t>Mayer,F.L.,Jr., and M.R. Ellersieck (1986). Manual of Acute Toxicity: Interpretation and Data Base for 410 Chemicals and 66 Species of Freshwater Animals. USDI Fish and Wildlife Service, Publication No.160, Washington, DC, 505 p. ECOREF#:6797</t>
        </is>
      </c>
    </row>
    <row r="4402">
      <c r="A4402" t="n">
        <v>3.9515418E7</v>
      </c>
      <c r="B4402" t="inlineStr">
        <is>
          <t>2,2,3,3-Tetramethylcyclopropanecarboxylic acid cyano(3-phenoxyphenyl)methyl ester</t>
        </is>
      </c>
      <c r="C4402"/>
      <c r="D4402" t="inlineStr">
        <is>
          <t>Not coded</t>
        </is>
      </c>
      <c r="E4402" t="inlineStr">
        <is>
          <t>United States Environmental Protection Agency</t>
        </is>
      </c>
      <c r="F4402"/>
      <c r="G4402" t="n">
        <v>93.7</v>
      </c>
      <c r="H4402"/>
      <c r="I4402"/>
      <c r="J4402"/>
      <c r="K4402"/>
      <c r="L4402" t="inlineStr">
        <is>
          <t>Pimephales promelas</t>
        </is>
      </c>
      <c r="M4402" t="inlineStr">
        <is>
          <t>Fathead Minnow</t>
        </is>
      </c>
      <c r="N4402"/>
      <c r="O4402"/>
      <c r="P4402"/>
      <c r="Q4402"/>
      <c r="R4402"/>
      <c r="S4402"/>
      <c r="T4402"/>
      <c r="U4402"/>
      <c r="V4402" t="inlineStr">
        <is>
          <t>Flow-through</t>
        </is>
      </c>
      <c r="W4402" t="inlineStr">
        <is>
          <t>Fresh water</t>
        </is>
      </c>
      <c r="X4402" t="inlineStr">
        <is>
          <t>Lab</t>
        </is>
      </c>
      <c r="Y4402"/>
      <c r="Z4402" t="inlineStr">
        <is>
          <t>Active ingredient</t>
        </is>
      </c>
      <c r="AA4402"/>
      <c r="AB4402" t="n">
        <v>0.00237</v>
      </c>
      <c r="AC4402"/>
      <c r="AD4402" t="n">
        <v>0.00204</v>
      </c>
      <c r="AE4402"/>
      <c r="AF4402" t="n">
        <v>0.00283</v>
      </c>
      <c r="AG4402" t="inlineStr">
        <is>
          <t>AI mg/L</t>
        </is>
      </c>
      <c r="AH4402"/>
      <c r="AI4402"/>
      <c r="AJ4402"/>
      <c r="AK4402"/>
      <c r="AL4402"/>
      <c r="AM4402"/>
      <c r="AN4402"/>
      <c r="AO4402"/>
      <c r="AP4402"/>
      <c r="AQ4402"/>
      <c r="AR4402"/>
      <c r="AS4402"/>
      <c r="AT4402"/>
      <c r="AU4402"/>
      <c r="AV4402"/>
      <c r="AW4402"/>
      <c r="AX4402" t="inlineStr">
        <is>
          <t>Mortality</t>
        </is>
      </c>
      <c r="AY4402" t="inlineStr">
        <is>
          <t>Mortality</t>
        </is>
      </c>
      <c r="AZ4402" t="inlineStr">
        <is>
          <t>LC50</t>
        </is>
      </c>
      <c r="BA4402"/>
      <c r="BB4402" t="n">
        <v>4.0</v>
      </c>
      <c r="BC4402"/>
      <c r="BD4402"/>
      <c r="BE4402"/>
      <c r="BF4402"/>
      <c r="BG4402" t="inlineStr">
        <is>
          <t>Day(s)</t>
        </is>
      </c>
      <c r="BH4402"/>
      <c r="BI4402" t="inlineStr">
        <is>
          <t>DTXSID0024002</t>
        </is>
      </c>
      <c r="BJ4402"/>
      <c r="BK4402"/>
      <c r="BL4402" t="inlineStr">
        <is>
          <t>Acute</t>
        </is>
      </c>
      <c r="BM4402"/>
      <c r="BN4402"/>
      <c r="BO4402"/>
      <c r="BP4402"/>
      <c r="BQ4402"/>
      <c r="BR4402"/>
      <c r="BS4402"/>
      <c r="BT4402" t="inlineStr">
        <is>
          <t>--</t>
        </is>
      </c>
      <c r="BU4402"/>
      <c r="BV4402"/>
      <c r="BW4402"/>
      <c r="BX4402"/>
      <c r="BY4402"/>
      <c r="BZ4402"/>
      <c r="CA4402"/>
      <c r="CB4402"/>
      <c r="CC4402"/>
      <c r="CD4402"/>
      <c r="CE4402"/>
      <c r="CF4402"/>
      <c r="CG4402"/>
      <c r="CH4402"/>
      <c r="CI4402"/>
      <c r="CJ4402" t="inlineStr">
        <is>
          <t xml:space="preserve">CONTR/STD METHODS USED//   </t>
        </is>
      </c>
      <c r="CK4402" t="inlineStr">
        <is>
          <t>U.S. Environmental Protection Agency</t>
        </is>
      </c>
      <c r="CL4402" t="n">
        <v>344.0</v>
      </c>
      <c r="CM4402" t="inlineStr">
        <is>
          <t>Pesticide Ecotoxicity Database (Formerly: Environmental Effects Database (EEDB))</t>
        </is>
      </c>
      <c r="CN4402" t="inlineStr">
        <is>
          <t>Environmental Fate and Effects Division, U.S.EPA, Washington, D.C.:</t>
        </is>
      </c>
      <c r="CO4402" t="n">
        <v>1992.0</v>
      </c>
      <c r="CP4402" t="inlineStr">
        <is>
          <t>U.S. Environmental Protection Agency (1992). Pesticide Ecotoxicity Database (Formerly: Environmental Effects Database (EEDB)). Environmental Fate and Effects Division, U.S.EPA, Washington, D.C., ECOREF#:344</t>
        </is>
      </c>
    </row>
    <row r="4403">
      <c r="A4403" t="n">
        <v>3.9905572E7</v>
      </c>
      <c r="B4403" t="inlineStr">
        <is>
          <t>4-(Hexyloxy)benzenamine</t>
        </is>
      </c>
      <c r="C4403"/>
      <c r="D4403" t="inlineStr">
        <is>
          <t>Measured</t>
        </is>
      </c>
      <c r="E4403" t="inlineStr">
        <is>
          <t>Not coded</t>
        </is>
      </c>
      <c r="F4403" t="inlineStr">
        <is>
          <t>&gt;=</t>
        </is>
      </c>
      <c r="G4403" t="n">
        <v>95.0</v>
      </c>
      <c r="H4403"/>
      <c r="I4403"/>
      <c r="J4403"/>
      <c r="K4403"/>
      <c r="L4403" t="inlineStr">
        <is>
          <t>Pimephales promelas</t>
        </is>
      </c>
      <c r="M4403" t="inlineStr">
        <is>
          <t>Fathead Minnow</t>
        </is>
      </c>
      <c r="N4403" t="inlineStr">
        <is>
          <t>Juvenile</t>
        </is>
      </c>
      <c r="O4403"/>
      <c r="P4403"/>
      <c r="Q4403"/>
      <c r="R4403" t="n">
        <v>26.0</v>
      </c>
      <c r="S4403"/>
      <c r="T4403" t="n">
        <v>34.0</v>
      </c>
      <c r="U4403" t="inlineStr">
        <is>
          <t>Day(s)</t>
        </is>
      </c>
      <c r="V4403" t="inlineStr">
        <is>
          <t>Flow-through</t>
        </is>
      </c>
      <c r="W4403" t="inlineStr">
        <is>
          <t>Fresh water</t>
        </is>
      </c>
      <c r="X4403" t="inlineStr">
        <is>
          <t>Lab</t>
        </is>
      </c>
      <c r="Y4403"/>
      <c r="Z4403" t="inlineStr">
        <is>
          <t>Active ingredient</t>
        </is>
      </c>
      <c r="AA4403"/>
      <c r="AB4403" t="n">
        <v>3.86</v>
      </c>
      <c r="AC4403"/>
      <c r="AD4403"/>
      <c r="AE4403"/>
      <c r="AF4403"/>
      <c r="AG4403" t="inlineStr">
        <is>
          <t>AI mg/L</t>
        </is>
      </c>
      <c r="AH4403"/>
      <c r="AI4403"/>
      <c r="AJ4403"/>
      <c r="AK4403"/>
      <c r="AL4403"/>
      <c r="AM4403"/>
      <c r="AN4403"/>
      <c r="AO4403"/>
      <c r="AP4403"/>
      <c r="AQ4403"/>
      <c r="AR4403"/>
      <c r="AS4403"/>
      <c r="AT4403"/>
      <c r="AU4403"/>
      <c r="AV4403"/>
      <c r="AW4403"/>
      <c r="AX4403" t="inlineStr">
        <is>
          <t>Mortality</t>
        </is>
      </c>
      <c r="AY4403" t="inlineStr">
        <is>
          <t>Mortality</t>
        </is>
      </c>
      <c r="AZ4403" t="inlineStr">
        <is>
          <t>LC50</t>
        </is>
      </c>
      <c r="BA4403"/>
      <c r="BB4403" t="n">
        <v>4.0</v>
      </c>
      <c r="BC4403"/>
      <c r="BD4403"/>
      <c r="BE4403"/>
      <c r="BF4403"/>
      <c r="BG4403" t="inlineStr">
        <is>
          <t>Day(s)</t>
        </is>
      </c>
      <c r="BH4403" t="inlineStr">
        <is>
          <t>Pure</t>
        </is>
      </c>
      <c r="BI4403" t="inlineStr">
        <is>
          <t>DTXSID4022288</t>
        </is>
      </c>
      <c r="BJ4403" t="inlineStr">
        <is>
          <t>10.1002/etc.5620140920</t>
        </is>
      </c>
      <c r="BK4403"/>
      <c r="BL4403"/>
      <c r="BM4403"/>
      <c r="BN4403"/>
      <c r="BO4403"/>
      <c r="BP4403"/>
      <c r="BQ4403"/>
      <c r="BR4403"/>
      <c r="BS4403"/>
      <c r="BT4403" t="inlineStr">
        <is>
          <t>--</t>
        </is>
      </c>
      <c r="BU4403"/>
      <c r="BV4403"/>
      <c r="BW4403"/>
      <c r="BX4403"/>
      <c r="BY4403"/>
      <c r="BZ4403"/>
      <c r="CA4403"/>
      <c r="CB4403"/>
      <c r="CC4403"/>
      <c r="CD4403"/>
      <c r="CE4403"/>
      <c r="CF4403"/>
      <c r="CG4403"/>
      <c r="CH4403"/>
      <c r="CI4403"/>
      <c r="CJ4403"/>
      <c r="CK4403" t="inlineStr">
        <is>
          <t>Broderius,S.J., M.D. Kahl, and M.D. Hoglund</t>
        </is>
      </c>
      <c r="CL4403" t="n">
        <v>15031.0</v>
      </c>
      <c r="CM4403" t="inlineStr">
        <is>
          <t>Use of Joint Toxic Response to Define the Primary Mode of Toxic Action for Diverse Industrial Organic Chemicals</t>
        </is>
      </c>
      <c r="CN4403" t="inlineStr">
        <is>
          <t>Environ. Toxicol. Chem.14(9): 1591-1605</t>
        </is>
      </c>
      <c r="CO4403" t="n">
        <v>1995.0</v>
      </c>
      <c r="CP4403" t="inlineStr">
        <is>
          <t>Broderius,S.J., M.D. Kahl, and M.D. Hoglund (1995). Use of Joint Toxic Response to Define the Primary Mode of Toxic Action for Diverse Industrial Organic Chemicals. Environ. Toxicol. Chem., 14, (9), 1591-1605. doi:10.1002/etc.5620140920. ECOREF#:15031</t>
        </is>
      </c>
    </row>
    <row r="4404">
      <c r="A4404" t="n">
        <v>3.9905572E7</v>
      </c>
      <c r="B4404" t="inlineStr">
        <is>
          <t>4-(Hexyloxy)benzenamine</t>
        </is>
      </c>
      <c r="C4404"/>
      <c r="D4404" t="inlineStr">
        <is>
          <t>Unmeasured</t>
        </is>
      </c>
      <c r="E4404" t="inlineStr">
        <is>
          <t>Not coded</t>
        </is>
      </c>
      <c r="F4404"/>
      <c r="G4404" t="n">
        <v>99.0</v>
      </c>
      <c r="H4404"/>
      <c r="I4404"/>
      <c r="J4404"/>
      <c r="K4404"/>
      <c r="L4404" t="inlineStr">
        <is>
          <t>Pimephales promelas</t>
        </is>
      </c>
      <c r="M4404" t="inlineStr">
        <is>
          <t>Fathead Minnow</t>
        </is>
      </c>
      <c r="N4404"/>
      <c r="O4404"/>
      <c r="P4404" t="n">
        <v>34.0</v>
      </c>
      <c r="Q4404"/>
      <c r="R4404"/>
      <c r="S4404"/>
      <c r="T4404"/>
      <c r="U4404" t="inlineStr">
        <is>
          <t>Day(s)</t>
        </is>
      </c>
      <c r="V4404" t="inlineStr">
        <is>
          <t>Flow-through</t>
        </is>
      </c>
      <c r="W4404" t="inlineStr">
        <is>
          <t>Fresh water</t>
        </is>
      </c>
      <c r="X4404" t="inlineStr">
        <is>
          <t>Lab</t>
        </is>
      </c>
      <c r="Y4404"/>
      <c r="Z4404" t="inlineStr">
        <is>
          <t>Active ingredient</t>
        </is>
      </c>
      <c r="AA4404"/>
      <c r="AB4404" t="n">
        <v>2.8</v>
      </c>
      <c r="AC4404"/>
      <c r="AD4404" t="n">
        <v>2.5</v>
      </c>
      <c r="AE4404"/>
      <c r="AF4404" t="n">
        <v>3.1</v>
      </c>
      <c r="AG4404" t="inlineStr">
        <is>
          <t>AI mg/L</t>
        </is>
      </c>
      <c r="AH4404"/>
      <c r="AI4404"/>
      <c r="AJ4404"/>
      <c r="AK4404"/>
      <c r="AL4404"/>
      <c r="AM4404"/>
      <c r="AN4404"/>
      <c r="AO4404"/>
      <c r="AP4404"/>
      <c r="AQ4404"/>
      <c r="AR4404"/>
      <c r="AS4404"/>
      <c r="AT4404"/>
      <c r="AU4404"/>
      <c r="AV4404"/>
      <c r="AW4404"/>
      <c r="AX4404" t="inlineStr">
        <is>
          <t>Mortality</t>
        </is>
      </c>
      <c r="AY4404" t="inlineStr">
        <is>
          <t>Mortality</t>
        </is>
      </c>
      <c r="AZ4404" t="inlineStr">
        <is>
          <t>LC50</t>
        </is>
      </c>
      <c r="BA4404"/>
      <c r="BB4404" t="n">
        <v>4.0</v>
      </c>
      <c r="BC4404"/>
      <c r="BD4404"/>
      <c r="BE4404"/>
      <c r="BF4404"/>
      <c r="BG4404" t="inlineStr">
        <is>
          <t>Day(s)</t>
        </is>
      </c>
      <c r="BH4404" t="inlineStr">
        <is>
          <t>Pure</t>
        </is>
      </c>
      <c r="BI4404" t="inlineStr">
        <is>
          <t>DTXSID4022288</t>
        </is>
      </c>
      <c r="BJ4404"/>
      <c r="BK4404"/>
      <c r="BL4404"/>
      <c r="BM4404"/>
      <c r="BN4404"/>
      <c r="BO4404"/>
      <c r="BP4404"/>
      <c r="BQ4404"/>
      <c r="BR4404"/>
      <c r="BS4404"/>
      <c r="BT4404" t="inlineStr">
        <is>
          <t>--</t>
        </is>
      </c>
      <c r="BU4404"/>
      <c r="BV4404"/>
      <c r="BW4404"/>
      <c r="BX4404"/>
      <c r="BY4404"/>
      <c r="BZ4404"/>
      <c r="CA4404"/>
      <c r="CB4404"/>
      <c r="CC4404"/>
      <c r="CD4404"/>
      <c r="CE4404"/>
      <c r="CF4404"/>
      <c r="CG4404"/>
      <c r="CH4404"/>
      <c r="CI4404"/>
      <c r="CJ4404"/>
      <c r="CK4404" t="inlineStr">
        <is>
          <t>Brooke,L.T., D.J. Call, D.L. Geiger, and C.E. Northcott</t>
        </is>
      </c>
      <c r="CL4404" t="n">
        <v>12448.0</v>
      </c>
      <c r="CM4404" t="inlineStr">
        <is>
          <t>Acute Toxicities of Organic Chemicals to Fathead Minnows (Pimephales promelas), Vol. 1</t>
        </is>
      </c>
      <c r="CN4404" t="inlineStr">
        <is>
          <t>Center for Lake Superior Environmental Studies, University of Wisconsin-Superior, Superior, WI:414 p.</t>
        </is>
      </c>
      <c r="CO4404" t="n">
        <v>1984.0</v>
      </c>
      <c r="CP4404" t="inlineStr">
        <is>
          <t>Brooke,L.T., D.J. Call, D.L. Geiger, and C.E. Northcott (1984). Acute Toxicities of Organic Chemicals to Fathead Minnows (Pimephales promelas), Vol. 1. Center for Lake Superior Environmental Studies, University of Wisconsin-Superior, Superior, WI, 414 p. ECOREF#:12448</t>
        </is>
      </c>
    </row>
    <row r="4405">
      <c r="A4405" t="n">
        <v>3.9905572E7</v>
      </c>
      <c r="B4405" t="inlineStr">
        <is>
          <t>4-(Hexyloxy)benzenamine</t>
        </is>
      </c>
      <c r="C4405"/>
      <c r="D4405" t="inlineStr">
        <is>
          <t>Measured</t>
        </is>
      </c>
      <c r="E4405" t="inlineStr">
        <is>
          <t>Not reported</t>
        </is>
      </c>
      <c r="F4405"/>
      <c r="G4405" t="n">
        <v>99.0</v>
      </c>
      <c r="H4405"/>
      <c r="I4405"/>
      <c r="J4405"/>
      <c r="K4405"/>
      <c r="L4405" t="inlineStr">
        <is>
          <t>Pimephales promelas</t>
        </is>
      </c>
      <c r="M4405" t="inlineStr">
        <is>
          <t>Fathead Minnow</t>
        </is>
      </c>
      <c r="N4405"/>
      <c r="O4405"/>
      <c r="P4405" t="n">
        <v>31.0</v>
      </c>
      <c r="Q4405"/>
      <c r="R4405"/>
      <c r="S4405"/>
      <c r="T4405"/>
      <c r="U4405" t="inlineStr">
        <is>
          <t>Day(s)</t>
        </is>
      </c>
      <c r="V4405" t="inlineStr">
        <is>
          <t>Flow-through</t>
        </is>
      </c>
      <c r="W4405" t="inlineStr">
        <is>
          <t>Fresh water</t>
        </is>
      </c>
      <c r="X4405" t="inlineStr">
        <is>
          <t>Lab</t>
        </is>
      </c>
      <c r="Y4405"/>
      <c r="Z4405" t="inlineStr">
        <is>
          <t>Active ingredient</t>
        </is>
      </c>
      <c r="AA4405"/>
      <c r="AB4405" t="n">
        <v>3.23</v>
      </c>
      <c r="AC4405"/>
      <c r="AD4405"/>
      <c r="AE4405"/>
      <c r="AF4405"/>
      <c r="AG4405" t="inlineStr">
        <is>
          <t>AI mg/L</t>
        </is>
      </c>
      <c r="AH4405"/>
      <c r="AI4405"/>
      <c r="AJ4405"/>
      <c r="AK4405"/>
      <c r="AL4405"/>
      <c r="AM4405"/>
      <c r="AN4405"/>
      <c r="AO4405"/>
      <c r="AP4405"/>
      <c r="AQ4405"/>
      <c r="AR4405"/>
      <c r="AS4405"/>
      <c r="AT4405"/>
      <c r="AU4405"/>
      <c r="AV4405"/>
      <c r="AW4405"/>
      <c r="AX4405" t="inlineStr">
        <is>
          <t>Mortality</t>
        </is>
      </c>
      <c r="AY4405" t="inlineStr">
        <is>
          <t>Mortality</t>
        </is>
      </c>
      <c r="AZ4405" t="inlineStr">
        <is>
          <t>LC50</t>
        </is>
      </c>
      <c r="BA4405"/>
      <c r="BB4405" t="n">
        <v>4.0</v>
      </c>
      <c r="BC4405"/>
      <c r="BD4405"/>
      <c r="BE4405"/>
      <c r="BF4405"/>
      <c r="BG4405" t="inlineStr">
        <is>
          <t>Day(s)</t>
        </is>
      </c>
      <c r="BH4405"/>
      <c r="BI4405" t="inlineStr">
        <is>
          <t>DTXSID4022288</t>
        </is>
      </c>
      <c r="BJ4405"/>
      <c r="BK4405"/>
      <c r="BL4405" t="inlineStr">
        <is>
          <t>Acute</t>
        </is>
      </c>
      <c r="BM4405"/>
      <c r="BN4405"/>
      <c r="BO4405"/>
      <c r="BP4405"/>
      <c r="BQ4405"/>
      <c r="BR4405"/>
      <c r="BS4405"/>
      <c r="BT4405" t="inlineStr">
        <is>
          <t>--</t>
        </is>
      </c>
      <c r="BU4405"/>
      <c r="BV4405"/>
      <c r="BW4405"/>
      <c r="BX4405"/>
      <c r="BY4405"/>
      <c r="BZ4405"/>
      <c r="CA4405"/>
      <c r="CB4405"/>
      <c r="CC4405"/>
      <c r="CD4405"/>
      <c r="CE4405"/>
      <c r="CF4405"/>
      <c r="CG4405"/>
      <c r="CH4405"/>
      <c r="CI4405"/>
      <c r="CJ4405" t="inlineStr">
        <is>
          <t xml:space="preserve">SOURCE/FROM US EPA ENVIRONMENTAL RESEARCH LABORATORY-DULUTH AND THE UNIVERSITY OF WISCONSIN-SUPERIOR CAMPUS//MEDIA/LAKE SUPERIOR WATER OR DECHLORINATED WATER//   </t>
        </is>
      </c>
      <c r="CK4405" t="inlineStr">
        <is>
          <t>Geiger,D.L., S.H. Poirier, L.T. Brooke, and D.J. Call</t>
        </is>
      </c>
      <c r="CL4405" t="n">
        <v>12858.0</v>
      </c>
      <c r="CM4405" t="inlineStr">
        <is>
          <t>Acute Toxicities of Organic Chemicals to Fathead Minnows (Pimephales promelas) Volume III</t>
        </is>
      </c>
      <c r="CN4405" t="inlineStr">
        <is>
          <t>Center for Lake Superior Environmental Studies, University of Wisconsin, Superior, WI:328 p.</t>
        </is>
      </c>
      <c r="CO4405" t="n">
        <v>1986.0</v>
      </c>
      <c r="CP4405" t="inlineStr">
        <is>
          <t>Geiger,D.L., S.H. Poirier, L.T. Brooke, and D.J. Call (1986). Acute Toxicities of Organic Chemicals to Fathead Minnows (Pimephales promelas) Volume III. Center for Lake Superior Environmental Studies, University of Wisconsin, Superior, WI, 328 p. ECOREF#:12858</t>
        </is>
      </c>
    </row>
    <row r="4406">
      <c r="A4406" t="n">
        <v>4.0596698E7</v>
      </c>
      <c r="B4406" t="inlineStr">
        <is>
          <t>(2E,4E)-11-Methoxy-3,7,11-trimethyl-2,4-dodecadienoic acid 1-methylethyl ester</t>
        </is>
      </c>
      <c r="C4406"/>
      <c r="D4406" t="inlineStr">
        <is>
          <t>Not reported</t>
        </is>
      </c>
      <c r="E4406" t="inlineStr">
        <is>
          <t>Not coded</t>
        </is>
      </c>
      <c r="F4406"/>
      <c r="G4406" t="n">
        <v>10.0</v>
      </c>
      <c r="H4406"/>
      <c r="I4406"/>
      <c r="J4406"/>
      <c r="K4406"/>
      <c r="L4406" t="inlineStr">
        <is>
          <t>Pimephales promelas</t>
        </is>
      </c>
      <c r="M4406" t="inlineStr">
        <is>
          <t>Fathead Minnow</t>
        </is>
      </c>
      <c r="N4406"/>
      <c r="O4406"/>
      <c r="P4406"/>
      <c r="Q4406"/>
      <c r="R4406"/>
      <c r="S4406"/>
      <c r="T4406"/>
      <c r="U4406"/>
      <c r="V4406" t="inlineStr">
        <is>
          <t>Static</t>
        </is>
      </c>
      <c r="W4406" t="inlineStr">
        <is>
          <t>Fresh water</t>
        </is>
      </c>
      <c r="X4406" t="inlineStr">
        <is>
          <t>Lab</t>
        </is>
      </c>
      <c r="Y4406"/>
      <c r="Z4406" t="inlineStr">
        <is>
          <t>Active ingredient</t>
        </is>
      </c>
      <c r="AA4406" t="inlineStr">
        <is>
          <t>&gt;</t>
        </is>
      </c>
      <c r="AB4406" t="n">
        <v>10.0</v>
      </c>
      <c r="AC4406"/>
      <c r="AD4406"/>
      <c r="AE4406"/>
      <c r="AF4406"/>
      <c r="AG4406" t="inlineStr">
        <is>
          <t>AI mg/L</t>
        </is>
      </c>
      <c r="AH4406"/>
      <c r="AI4406"/>
      <c r="AJ4406"/>
      <c r="AK4406"/>
      <c r="AL4406"/>
      <c r="AM4406"/>
      <c r="AN4406"/>
      <c r="AO4406"/>
      <c r="AP4406"/>
      <c r="AQ4406"/>
      <c r="AR4406"/>
      <c r="AS4406"/>
      <c r="AT4406"/>
      <c r="AU4406"/>
      <c r="AV4406"/>
      <c r="AW4406"/>
      <c r="AX4406" t="inlineStr">
        <is>
          <t>Mortality</t>
        </is>
      </c>
      <c r="AY4406" t="inlineStr">
        <is>
          <t>Mortality</t>
        </is>
      </c>
      <c r="AZ4406" t="inlineStr">
        <is>
          <t>LC50</t>
        </is>
      </c>
      <c r="BA4406"/>
      <c r="BB4406" t="n">
        <v>4.0</v>
      </c>
      <c r="BC4406"/>
      <c r="BD4406"/>
      <c r="BE4406"/>
      <c r="BF4406"/>
      <c r="BG4406" t="inlineStr">
        <is>
          <t>Day(s)</t>
        </is>
      </c>
      <c r="BH4406" t="inlineStr">
        <is>
          <t>Slow release formulation</t>
        </is>
      </c>
      <c r="BI4406" t="inlineStr">
        <is>
          <t>DTXSID8032627</t>
        </is>
      </c>
      <c r="BJ4406"/>
      <c r="BK4406"/>
      <c r="BL4406"/>
      <c r="BM4406"/>
      <c r="BN4406"/>
      <c r="BO4406"/>
      <c r="BP4406"/>
      <c r="BQ4406"/>
      <c r="BR4406"/>
      <c r="BS4406"/>
      <c r="BT4406" t="inlineStr">
        <is>
          <t>--</t>
        </is>
      </c>
      <c r="BU4406"/>
      <c r="BV4406"/>
      <c r="BW4406"/>
      <c r="BX4406"/>
      <c r="BY4406"/>
      <c r="BZ4406"/>
      <c r="CA4406"/>
      <c r="CB4406"/>
      <c r="CC4406"/>
      <c r="CD4406"/>
      <c r="CE4406"/>
      <c r="CF4406"/>
      <c r="CG4406"/>
      <c r="CH4406"/>
      <c r="CI4406"/>
      <c r="CJ4406"/>
      <c r="CK4406" t="inlineStr">
        <is>
          <t>Mayer,F.L.,Jr., and M.R. Ellersieck</t>
        </is>
      </c>
      <c r="CL4406" t="n">
        <v>6797.0</v>
      </c>
      <c r="CM4406" t="inlineStr">
        <is>
          <t>Manual of Acute Toxicity: Interpretation and Data Base for 410 Chemicals and 66 Species of Freshwater Animals</t>
        </is>
      </c>
      <c r="CN4406" t="inlineStr">
        <is>
          <t>USDI Fish and Wildlife Service, Publication No.160, Washington, DC:505 p.</t>
        </is>
      </c>
      <c r="CO4406" t="n">
        <v>1986.0</v>
      </c>
      <c r="CP4406" t="inlineStr">
        <is>
          <t>Mayer,F.L.,Jr., and M.R. Ellersieck (1986). Manual of Acute Toxicity: Interpretation and Data Base for 410 Chemicals and 66 Species of Freshwater Animals. USDI Fish and Wildlife Service, Publication No.160, Washington, DC, 505 p. ECOREF#:6797</t>
        </is>
      </c>
    </row>
    <row r="4407">
      <c r="A4407" t="n">
        <v>4.0596698E7</v>
      </c>
      <c r="B4407" t="inlineStr">
        <is>
          <t>(2E,4E)-11-Methoxy-3,7,11-trimethyl-2,4-dodecadienoic acid 1-methylethyl ester</t>
        </is>
      </c>
      <c r="C4407"/>
      <c r="D4407" t="inlineStr">
        <is>
          <t>Not reported</t>
        </is>
      </c>
      <c r="E4407" t="inlineStr">
        <is>
          <t>Not coded</t>
        </is>
      </c>
      <c r="F4407"/>
      <c r="G4407" t="n">
        <v>68.9</v>
      </c>
      <c r="H4407"/>
      <c r="I4407"/>
      <c r="J4407"/>
      <c r="K4407"/>
      <c r="L4407" t="inlineStr">
        <is>
          <t>Pimephales promelas</t>
        </is>
      </c>
      <c r="M4407" t="inlineStr">
        <is>
          <t>Fathead Minnow</t>
        </is>
      </c>
      <c r="N4407"/>
      <c r="O4407"/>
      <c r="P4407"/>
      <c r="Q4407"/>
      <c r="R4407"/>
      <c r="S4407"/>
      <c r="T4407"/>
      <c r="U4407"/>
      <c r="V4407" t="inlineStr">
        <is>
          <t>Static</t>
        </is>
      </c>
      <c r="W4407" t="inlineStr">
        <is>
          <t>Fresh water</t>
        </is>
      </c>
      <c r="X4407" t="inlineStr">
        <is>
          <t>Lab</t>
        </is>
      </c>
      <c r="Y4407"/>
      <c r="Z4407" t="inlineStr">
        <is>
          <t>Active ingredient</t>
        </is>
      </c>
      <c r="AA4407" t="inlineStr">
        <is>
          <t>&gt;</t>
        </is>
      </c>
      <c r="AB4407" t="n">
        <v>10.0</v>
      </c>
      <c r="AC4407"/>
      <c r="AD4407"/>
      <c r="AE4407"/>
      <c r="AF4407"/>
      <c r="AG4407" t="inlineStr">
        <is>
          <t>AI mg/L</t>
        </is>
      </c>
      <c r="AH4407"/>
      <c r="AI4407"/>
      <c r="AJ4407"/>
      <c r="AK4407"/>
      <c r="AL4407"/>
      <c r="AM4407"/>
      <c r="AN4407"/>
      <c r="AO4407"/>
      <c r="AP4407"/>
      <c r="AQ4407"/>
      <c r="AR4407"/>
      <c r="AS4407"/>
      <c r="AT4407"/>
      <c r="AU4407"/>
      <c r="AV4407"/>
      <c r="AW4407"/>
      <c r="AX4407" t="inlineStr">
        <is>
          <t>Mortality</t>
        </is>
      </c>
      <c r="AY4407" t="inlineStr">
        <is>
          <t>Mortality</t>
        </is>
      </c>
      <c r="AZ4407" t="inlineStr">
        <is>
          <t>LC50</t>
        </is>
      </c>
      <c r="BA4407"/>
      <c r="BB4407" t="n">
        <v>4.0</v>
      </c>
      <c r="BC4407"/>
      <c r="BD4407"/>
      <c r="BE4407"/>
      <c r="BF4407"/>
      <c r="BG4407" t="inlineStr">
        <is>
          <t>Day(s)</t>
        </is>
      </c>
      <c r="BH4407" t="inlineStr">
        <is>
          <t>Pure</t>
        </is>
      </c>
      <c r="BI4407" t="inlineStr">
        <is>
          <t>DTXSID8032627</t>
        </is>
      </c>
      <c r="BJ4407"/>
      <c r="BK4407"/>
      <c r="BL4407"/>
      <c r="BM4407"/>
      <c r="BN4407"/>
      <c r="BO4407"/>
      <c r="BP4407"/>
      <c r="BQ4407"/>
      <c r="BR4407"/>
      <c r="BS4407"/>
      <c r="BT4407" t="inlineStr">
        <is>
          <t>--</t>
        </is>
      </c>
      <c r="BU4407"/>
      <c r="BV4407"/>
      <c r="BW4407"/>
      <c r="BX4407"/>
      <c r="BY4407"/>
      <c r="BZ4407"/>
      <c r="CA4407"/>
      <c r="CB4407"/>
      <c r="CC4407"/>
      <c r="CD4407"/>
      <c r="CE4407"/>
      <c r="CF4407"/>
      <c r="CG4407"/>
      <c r="CH4407"/>
      <c r="CI4407"/>
      <c r="CJ4407"/>
      <c r="CK4407" t="inlineStr">
        <is>
          <t>Mayer,F.L.,Jr., and M.R. Ellersieck</t>
        </is>
      </c>
      <c r="CL4407" t="n">
        <v>6797.0</v>
      </c>
      <c r="CM4407" t="inlineStr">
        <is>
          <t>Manual of Acute Toxicity: Interpretation and Data Base for 410 Chemicals and 66 Species of Freshwater Animals</t>
        </is>
      </c>
      <c r="CN4407" t="inlineStr">
        <is>
          <t>USDI Fish and Wildlife Service, Publication No.160, Washington, DC:505 p.</t>
        </is>
      </c>
      <c r="CO4407" t="n">
        <v>1986.0</v>
      </c>
      <c r="CP4407" t="inlineStr">
        <is>
          <t>Mayer,F.L.,Jr., and M.R. Ellersieck (1986). Manual of Acute Toxicity: Interpretation and Data Base for 410 Chemicals and 66 Species of Freshwater Animals. USDI Fish and Wildlife Service, Publication No.160, Washington, DC, 505 p. ECOREF#:6797</t>
        </is>
      </c>
    </row>
    <row r="4408">
      <c r="A4408" t="n">
        <v>4.1198087E7</v>
      </c>
      <c r="B4408" t="inlineStr">
        <is>
          <t>O-(4-Bromo-2-chlorophenyl) O-ethyl S-propyl ester phosphorothioic acid</t>
        </is>
      </c>
      <c r="C4408" t="inlineStr">
        <is>
          <t>Technical grade, technical product, technical formulation</t>
        </is>
      </c>
      <c r="D4408" t="inlineStr">
        <is>
          <t>Unmeasured</t>
        </is>
      </c>
      <c r="E4408" t="inlineStr">
        <is>
          <t>Not coded</t>
        </is>
      </c>
      <c r="F4408"/>
      <c r="G4408" t="n">
        <v>95.0</v>
      </c>
      <c r="H4408"/>
      <c r="I4408"/>
      <c r="J4408"/>
      <c r="K4408"/>
      <c r="L4408" t="inlineStr">
        <is>
          <t>Pimephales promelas</t>
        </is>
      </c>
      <c r="M4408" t="inlineStr">
        <is>
          <t>Fathead Minnow</t>
        </is>
      </c>
      <c r="N4408" t="inlineStr">
        <is>
          <t>Juvenile</t>
        </is>
      </c>
      <c r="O4408" t="inlineStr">
        <is>
          <t>~</t>
        </is>
      </c>
      <c r="P4408" t="n">
        <v>56.0</v>
      </c>
      <c r="Q4408"/>
      <c r="R4408"/>
      <c r="S4408"/>
      <c r="T4408"/>
      <c r="U4408" t="inlineStr">
        <is>
          <t>Day(s)</t>
        </is>
      </c>
      <c r="V4408" t="inlineStr">
        <is>
          <t>Static</t>
        </is>
      </c>
      <c r="W4408" t="inlineStr">
        <is>
          <t>Fresh water</t>
        </is>
      </c>
      <c r="X4408" t="inlineStr">
        <is>
          <t>Lab</t>
        </is>
      </c>
      <c r="Y4408" t="n">
        <v>6.0</v>
      </c>
      <c r="Z4408" t="inlineStr">
        <is>
          <t>Active ingredient</t>
        </is>
      </c>
      <c r="AA4408"/>
      <c r="AB4408" t="n">
        <v>0.0215</v>
      </c>
      <c r="AC4408"/>
      <c r="AD4408" t="n">
        <v>0.0174</v>
      </c>
      <c r="AE4408"/>
      <c r="AF4408" t="n">
        <v>0.0288</v>
      </c>
      <c r="AG4408" t="inlineStr">
        <is>
          <t>AI mg/L</t>
        </is>
      </c>
      <c r="AH4408"/>
      <c r="AI4408"/>
      <c r="AJ4408"/>
      <c r="AK4408"/>
      <c r="AL4408"/>
      <c r="AM4408"/>
      <c r="AN4408"/>
      <c r="AO4408"/>
      <c r="AP4408"/>
      <c r="AQ4408"/>
      <c r="AR4408"/>
      <c r="AS4408"/>
      <c r="AT4408"/>
      <c r="AU4408"/>
      <c r="AV4408"/>
      <c r="AW4408"/>
      <c r="AX4408" t="inlineStr">
        <is>
          <t>Mortality</t>
        </is>
      </c>
      <c r="AY4408" t="inlineStr">
        <is>
          <t>Mortality</t>
        </is>
      </c>
      <c r="AZ4408" t="inlineStr">
        <is>
          <t>LC50</t>
        </is>
      </c>
      <c r="BA4408"/>
      <c r="BB4408" t="n">
        <v>4.0</v>
      </c>
      <c r="BC4408"/>
      <c r="BD4408"/>
      <c r="BE4408"/>
      <c r="BF4408"/>
      <c r="BG4408" t="inlineStr">
        <is>
          <t>Day(s)</t>
        </is>
      </c>
      <c r="BH4408"/>
      <c r="BI4408" t="inlineStr">
        <is>
          <t>DTXSID3032464</t>
        </is>
      </c>
      <c r="BJ4408" t="inlineStr">
        <is>
          <t>10.1081/DCT-120005886</t>
        </is>
      </c>
      <c r="BK4408"/>
      <c r="BL4408"/>
      <c r="BM4408"/>
      <c r="BN4408"/>
      <c r="BO4408"/>
      <c r="BP4408"/>
      <c r="BQ4408"/>
      <c r="BR4408"/>
      <c r="BS4408"/>
      <c r="BT4408" t="inlineStr">
        <is>
          <t>--</t>
        </is>
      </c>
      <c r="BU4408"/>
      <c r="BV4408"/>
      <c r="BW4408"/>
      <c r="BX4408"/>
      <c r="BY4408"/>
      <c r="BZ4408"/>
      <c r="CA4408"/>
      <c r="CB4408"/>
      <c r="CC4408"/>
      <c r="CD4408"/>
      <c r="CE4408"/>
      <c r="CF4408"/>
      <c r="CG4408"/>
      <c r="CH4408"/>
      <c r="CI4408" t="inlineStr">
        <is>
          <t xml:space="preserve"> DNUM/6//DOSES/1.56/3.13/6.25/12.5/25 ug/L//TESTID/2//</t>
        </is>
      </c>
      <c r="CJ4408" t="inlineStr">
        <is>
          <t xml:space="preserve">   DNUM/6//DOSES/1.56/3.13/6.25/12.5/25 ug/L//TESTID/2//</t>
        </is>
      </c>
      <c r="CK4408" t="inlineStr">
        <is>
          <t>Baer,K.N., K. Olivier, and C.N. Pope</t>
        </is>
      </c>
      <c r="CL4408" t="n">
        <v>68287.0</v>
      </c>
      <c r="CM4408" t="inlineStr">
        <is>
          <t>Influence of Temperature and Dissolved Oxygen on the Acute Toxicity of Profenofos to Fathead Minnows (Pimephales promelas)</t>
        </is>
      </c>
      <c r="CN4408" t="inlineStr">
        <is>
          <t>Drug Chem. Toxicol.25(3): 231-245</t>
        </is>
      </c>
      <c r="CO4408" t="n">
        <v>2002.0</v>
      </c>
      <c r="CP4408" t="inlineStr">
        <is>
          <t>Baer,K.N., K. Olivier, and C.N. Pope (2002). Influence of Temperature and Dissolved Oxygen on the Acute Toxicity of Profenofos to Fathead Minnows (Pimephales promelas). Drug Chem. Toxicol., 25, (3), 231-245. doi:10.1081/DCT-120005886. ECOREF#:68287</t>
        </is>
      </c>
    </row>
    <row r="4409">
      <c r="A4409" t="n">
        <v>4.1198087E7</v>
      </c>
      <c r="B4409" t="inlineStr">
        <is>
          <t>O-(4-Bromo-2-chlorophenyl) O-ethyl S-propyl ester phosphorothioic acid</t>
        </is>
      </c>
      <c r="C4409" t="inlineStr">
        <is>
          <t>Technical grade, technical product, technical formulation</t>
        </is>
      </c>
      <c r="D4409" t="inlineStr">
        <is>
          <t>Unmeasured</t>
        </is>
      </c>
      <c r="E4409" t="inlineStr">
        <is>
          <t>Not coded</t>
        </is>
      </c>
      <c r="F4409"/>
      <c r="G4409" t="n">
        <v>95.0</v>
      </c>
      <c r="H4409"/>
      <c r="I4409"/>
      <c r="J4409"/>
      <c r="K4409"/>
      <c r="L4409" t="inlineStr">
        <is>
          <t>Pimephales promelas</t>
        </is>
      </c>
      <c r="M4409" t="inlineStr">
        <is>
          <t>Fathead Minnow</t>
        </is>
      </c>
      <c r="N4409" t="inlineStr">
        <is>
          <t>Juvenile</t>
        </is>
      </c>
      <c r="O4409" t="inlineStr">
        <is>
          <t>~</t>
        </is>
      </c>
      <c r="P4409" t="n">
        <v>56.0</v>
      </c>
      <c r="Q4409"/>
      <c r="R4409"/>
      <c r="S4409"/>
      <c r="T4409"/>
      <c r="U4409" t="inlineStr">
        <is>
          <t>Day(s)</t>
        </is>
      </c>
      <c r="V4409" t="inlineStr">
        <is>
          <t>Static</t>
        </is>
      </c>
      <c r="W4409" t="inlineStr">
        <is>
          <t>Fresh water</t>
        </is>
      </c>
      <c r="X4409" t="inlineStr">
        <is>
          <t>Lab</t>
        </is>
      </c>
      <c r="Y4409" t="n">
        <v>6.0</v>
      </c>
      <c r="Z4409" t="inlineStr">
        <is>
          <t>Active ingredient</t>
        </is>
      </c>
      <c r="AA4409"/>
      <c r="AB4409" t="n">
        <v>0.333</v>
      </c>
      <c r="AC4409"/>
      <c r="AD4409" t="n">
        <v>0.244</v>
      </c>
      <c r="AE4409"/>
      <c r="AF4409" t="n">
        <v>0.558</v>
      </c>
      <c r="AG4409" t="inlineStr">
        <is>
          <t>AI mg/L</t>
        </is>
      </c>
      <c r="AH4409"/>
      <c r="AI4409"/>
      <c r="AJ4409"/>
      <c r="AK4409"/>
      <c r="AL4409"/>
      <c r="AM4409"/>
      <c r="AN4409"/>
      <c r="AO4409"/>
      <c r="AP4409"/>
      <c r="AQ4409"/>
      <c r="AR4409"/>
      <c r="AS4409"/>
      <c r="AT4409"/>
      <c r="AU4409"/>
      <c r="AV4409"/>
      <c r="AW4409"/>
      <c r="AX4409" t="inlineStr">
        <is>
          <t>Mortality</t>
        </is>
      </c>
      <c r="AY4409" t="inlineStr">
        <is>
          <t>Mortality</t>
        </is>
      </c>
      <c r="AZ4409" t="inlineStr">
        <is>
          <t>LC50</t>
        </is>
      </c>
      <c r="BA4409"/>
      <c r="BB4409" t="n">
        <v>4.0</v>
      </c>
      <c r="BC4409"/>
      <c r="BD4409"/>
      <c r="BE4409"/>
      <c r="BF4409"/>
      <c r="BG4409" t="inlineStr">
        <is>
          <t>Day(s)</t>
        </is>
      </c>
      <c r="BH4409"/>
      <c r="BI4409" t="inlineStr">
        <is>
          <t>DTXSID3032464</t>
        </is>
      </c>
      <c r="BJ4409" t="inlineStr">
        <is>
          <t>10.1081/DCT-120005886</t>
        </is>
      </c>
      <c r="BK4409"/>
      <c r="BL4409"/>
      <c r="BM4409"/>
      <c r="BN4409"/>
      <c r="BO4409"/>
      <c r="BP4409"/>
      <c r="BQ4409"/>
      <c r="BR4409"/>
      <c r="BS4409"/>
      <c r="BT4409" t="inlineStr">
        <is>
          <t>--</t>
        </is>
      </c>
      <c r="BU4409"/>
      <c r="BV4409"/>
      <c r="BW4409"/>
      <c r="BX4409"/>
      <c r="BY4409"/>
      <c r="BZ4409"/>
      <c r="CA4409"/>
      <c r="CB4409"/>
      <c r="CC4409"/>
      <c r="CD4409"/>
      <c r="CE4409"/>
      <c r="CF4409"/>
      <c r="CG4409"/>
      <c r="CH4409"/>
      <c r="CI4409" t="inlineStr">
        <is>
          <t xml:space="preserve"> DNUM/6//DOSES/25/50/100/200/400 ug/L//TESTID/1//</t>
        </is>
      </c>
      <c r="CJ4409" t="inlineStr">
        <is>
          <t xml:space="preserve">   DNUM/6//DOSES/25/50/100/200/400 ug/L//TESTID/1//</t>
        </is>
      </c>
      <c r="CK4409" t="inlineStr">
        <is>
          <t>Baer,K.N., K. Olivier, and C.N. Pope</t>
        </is>
      </c>
      <c r="CL4409" t="n">
        <v>68287.0</v>
      </c>
      <c r="CM4409" t="inlineStr">
        <is>
          <t>Influence of Temperature and Dissolved Oxygen on the Acute Toxicity of Profenofos to Fathead Minnows (Pimephales promelas)</t>
        </is>
      </c>
      <c r="CN4409" t="inlineStr">
        <is>
          <t>Drug Chem. Toxicol.25(3): 231-245</t>
        </is>
      </c>
      <c r="CO4409" t="n">
        <v>2002.0</v>
      </c>
      <c r="CP4409" t="inlineStr">
        <is>
          <t>Baer,K.N., K. Olivier, and C.N. Pope (2002). Influence of Temperature and Dissolved Oxygen on the Acute Toxicity of Profenofos to Fathead Minnows (Pimephales promelas). Drug Chem. Toxicol., 25, (3), 231-245. doi:10.1081/DCT-120005886. ECOREF#:68287</t>
        </is>
      </c>
    </row>
    <row r="4410">
      <c r="A4410" t="n">
        <v>4.2087809E7</v>
      </c>
      <c r="B4410" t="inlineStr">
        <is>
          <t>4-Chloro-2-nitrobenzoic acid, Methyl ester</t>
        </is>
      </c>
      <c r="C4410"/>
      <c r="D4410" t="inlineStr">
        <is>
          <t>Measured</t>
        </is>
      </c>
      <c r="E4410" t="inlineStr">
        <is>
          <t>Not coded</t>
        </is>
      </c>
      <c r="F4410"/>
      <c r="G4410" t="n">
        <v>99.0</v>
      </c>
      <c r="H4410"/>
      <c r="I4410"/>
      <c r="J4410"/>
      <c r="K4410"/>
      <c r="L4410" t="inlineStr">
        <is>
          <t>Pimephales promelas</t>
        </is>
      </c>
      <c r="M4410" t="inlineStr">
        <is>
          <t>Fathead Minnow</t>
        </is>
      </c>
      <c r="N4410"/>
      <c r="O4410"/>
      <c r="P4410"/>
      <c r="Q4410"/>
      <c r="R4410" t="n">
        <v>31.0</v>
      </c>
      <c r="S4410"/>
      <c r="T4410" t="n">
        <v>35.0</v>
      </c>
      <c r="U4410" t="inlineStr">
        <is>
          <t>Day(s)</t>
        </is>
      </c>
      <c r="V4410" t="inlineStr">
        <is>
          <t>Flow-through</t>
        </is>
      </c>
      <c r="W4410" t="inlineStr">
        <is>
          <t>Fresh water</t>
        </is>
      </c>
      <c r="X4410" t="inlineStr">
        <is>
          <t>Lab</t>
        </is>
      </c>
      <c r="Y4410"/>
      <c r="Z4410" t="inlineStr">
        <is>
          <t>Active ingredient</t>
        </is>
      </c>
      <c r="AA4410"/>
      <c r="AB4410" t="n">
        <v>27.2</v>
      </c>
      <c r="AC4410"/>
      <c r="AD4410" t="n">
        <v>25.9</v>
      </c>
      <c r="AE4410"/>
      <c r="AF4410" t="n">
        <v>28.6</v>
      </c>
      <c r="AG4410" t="inlineStr">
        <is>
          <t>AI mg/L</t>
        </is>
      </c>
      <c r="AH4410"/>
      <c r="AI4410"/>
      <c r="AJ4410"/>
      <c r="AK4410"/>
      <c r="AL4410"/>
      <c r="AM4410"/>
      <c r="AN4410"/>
      <c r="AO4410"/>
      <c r="AP4410"/>
      <c r="AQ4410"/>
      <c r="AR4410"/>
      <c r="AS4410"/>
      <c r="AT4410"/>
      <c r="AU4410"/>
      <c r="AV4410"/>
      <c r="AW4410"/>
      <c r="AX4410" t="inlineStr">
        <is>
          <t>Mortality</t>
        </is>
      </c>
      <c r="AY4410" t="inlineStr">
        <is>
          <t>Mortality</t>
        </is>
      </c>
      <c r="AZ4410" t="inlineStr">
        <is>
          <t>LC50</t>
        </is>
      </c>
      <c r="BA4410"/>
      <c r="BB4410" t="n">
        <v>4.0</v>
      </c>
      <c r="BC4410"/>
      <c r="BD4410"/>
      <c r="BE4410"/>
      <c r="BF4410"/>
      <c r="BG4410" t="inlineStr">
        <is>
          <t>Day(s)</t>
        </is>
      </c>
      <c r="BH4410" t="inlineStr">
        <is>
          <t>Pure</t>
        </is>
      </c>
      <c r="BI4410" t="inlineStr">
        <is>
          <t>DTXSID9022289</t>
        </is>
      </c>
      <c r="BJ4410" t="inlineStr">
        <is>
          <t>10.1016/0143-1471(84)90081-3</t>
        </is>
      </c>
      <c r="BK4410"/>
      <c r="BL4410"/>
      <c r="BM4410"/>
      <c r="BN4410"/>
      <c r="BO4410"/>
      <c r="BP4410"/>
      <c r="BQ4410"/>
      <c r="BR4410"/>
      <c r="BS4410"/>
      <c r="BT4410" t="inlineStr">
        <is>
          <t>--</t>
        </is>
      </c>
      <c r="BU4410"/>
      <c r="BV4410"/>
      <c r="BW4410"/>
      <c r="BX4410"/>
      <c r="BY4410"/>
      <c r="BZ4410"/>
      <c r="CA4410"/>
      <c r="CB4410"/>
      <c r="CC4410"/>
      <c r="CD4410"/>
      <c r="CE4410"/>
      <c r="CF4410"/>
      <c r="CG4410"/>
      <c r="CH4410"/>
      <c r="CI4410" t="inlineStr">
        <is>
          <t xml:space="preserve"> NOT FED//LAKE SUPERIOR WATER// </t>
        </is>
      </c>
      <c r="CJ4410" t="inlineStr">
        <is>
          <t xml:space="preserve">   NOT FED//LAKE SUPERIOR WATER// </t>
        </is>
      </c>
      <c r="CK4410" t="inlineStr">
        <is>
          <t>Holcombe,G.W., G.L. Phipps, M.L. Knuth, and T. Felhaber</t>
        </is>
      </c>
      <c r="CL4410" t="n">
        <v>10954.0</v>
      </c>
      <c r="CM4410" t="inlineStr">
        <is>
          <t>The Acute Toxicity of Selected Substituted Phenols, Benzenes and Benzoic Acid Esters to Fathead Minnows Pimephales promelas</t>
        </is>
      </c>
      <c r="CN4410" t="inlineStr">
        <is>
          <t>Environ. Pollut. A.35(4): 367-381</t>
        </is>
      </c>
      <c r="CO4410" t="n">
        <v>1984.0</v>
      </c>
      <c r="CP4410" t="inlineStr">
        <is>
          <t>Holcombe,G.W., G.L. Phipps, M.L. Knuth, and T. Felhaber (1984). The Acute Toxicity of Selected Substituted Phenols, Benzenes and Benzoic Acid Esters to Fathead Minnows Pimephales promelas. Environ. Pollut. A., 35, (4), 367-381. doi:10.1016/0143-1471(84)90081-3. ECOREF#:10954</t>
        </is>
      </c>
    </row>
    <row r="4411">
      <c r="A4411" t="n">
        <v>4.2087809E7</v>
      </c>
      <c r="B4411" t="inlineStr">
        <is>
          <t>4-Chloro-2-nitrobenzoic acid, Methyl ester</t>
        </is>
      </c>
      <c r="C4411"/>
      <c r="D4411" t="inlineStr">
        <is>
          <t>Measured</t>
        </is>
      </c>
      <c r="E4411" t="inlineStr">
        <is>
          <t>Not reported</t>
        </is>
      </c>
      <c r="F4411"/>
      <c r="G4411" t="n">
        <v>99.0</v>
      </c>
      <c r="H4411"/>
      <c r="I4411"/>
      <c r="J4411"/>
      <c r="K4411"/>
      <c r="L4411" t="inlineStr">
        <is>
          <t>Pimephales promelas</t>
        </is>
      </c>
      <c r="M4411" t="inlineStr">
        <is>
          <t>Fathead Minnow</t>
        </is>
      </c>
      <c r="N4411"/>
      <c r="O4411"/>
      <c r="P4411" t="n">
        <v>33.0</v>
      </c>
      <c r="Q4411"/>
      <c r="R4411"/>
      <c r="S4411"/>
      <c r="T4411"/>
      <c r="U4411" t="inlineStr">
        <is>
          <t>Day(s)</t>
        </is>
      </c>
      <c r="V4411" t="inlineStr">
        <is>
          <t>Flow-through</t>
        </is>
      </c>
      <c r="W4411" t="inlineStr">
        <is>
          <t>Fresh water</t>
        </is>
      </c>
      <c r="X4411" t="inlineStr">
        <is>
          <t>Lab</t>
        </is>
      </c>
      <c r="Y4411"/>
      <c r="Z4411" t="inlineStr">
        <is>
          <t>Active ingredient</t>
        </is>
      </c>
      <c r="AA4411"/>
      <c r="AB4411" t="n">
        <v>27.7</v>
      </c>
      <c r="AC4411"/>
      <c r="AD4411"/>
      <c r="AE4411"/>
      <c r="AF4411"/>
      <c r="AG4411" t="inlineStr">
        <is>
          <t>AI mg/L</t>
        </is>
      </c>
      <c r="AH4411"/>
      <c r="AI4411"/>
      <c r="AJ4411"/>
      <c r="AK4411"/>
      <c r="AL4411"/>
      <c r="AM4411"/>
      <c r="AN4411"/>
      <c r="AO4411"/>
      <c r="AP4411"/>
      <c r="AQ4411"/>
      <c r="AR4411"/>
      <c r="AS4411"/>
      <c r="AT4411"/>
      <c r="AU4411"/>
      <c r="AV4411"/>
      <c r="AW4411"/>
      <c r="AX4411" t="inlineStr">
        <is>
          <t>Mortality</t>
        </is>
      </c>
      <c r="AY4411" t="inlineStr">
        <is>
          <t>Mortality</t>
        </is>
      </c>
      <c r="AZ4411" t="inlineStr">
        <is>
          <t>LC50</t>
        </is>
      </c>
      <c r="BA4411"/>
      <c r="BB4411" t="n">
        <v>4.0</v>
      </c>
      <c r="BC4411"/>
      <c r="BD4411"/>
      <c r="BE4411"/>
      <c r="BF4411"/>
      <c r="BG4411" t="inlineStr">
        <is>
          <t>Day(s)</t>
        </is>
      </c>
      <c r="BH4411"/>
      <c r="BI4411" t="inlineStr">
        <is>
          <t>DTXSID9022289</t>
        </is>
      </c>
      <c r="BJ4411"/>
      <c r="BK4411"/>
      <c r="BL4411" t="inlineStr">
        <is>
          <t>Acute</t>
        </is>
      </c>
      <c r="BM4411"/>
      <c r="BN4411"/>
      <c r="BO4411"/>
      <c r="BP4411"/>
      <c r="BQ4411"/>
      <c r="BR4411"/>
      <c r="BS4411"/>
      <c r="BT4411" t="inlineStr">
        <is>
          <t>--</t>
        </is>
      </c>
      <c r="BU4411"/>
      <c r="BV4411"/>
      <c r="BW4411"/>
      <c r="BX4411"/>
      <c r="BY4411"/>
      <c r="BZ4411"/>
      <c r="CA4411"/>
      <c r="CB4411"/>
      <c r="CC4411"/>
      <c r="CD4411"/>
      <c r="CE4411"/>
      <c r="CF4411"/>
      <c r="CG4411"/>
      <c r="CH4411"/>
      <c r="CI4411"/>
      <c r="CJ4411" t="inlineStr">
        <is>
          <t xml:space="preserve">SOURCE/US EPA ENVIRONMENTAL RESEARCH LABORATORY DULUTH AND THE UNIVERSITY OF WISCONSIN SUPERIOR//MEDIA/FILTERED LAKE SUPERIOR WATER OR DECHLORINATED CITY OF SUPERIOR WISCONSIN WATER//   </t>
        </is>
      </c>
      <c r="CK4411" t="inlineStr">
        <is>
          <t>Geiger,D.L., C.E. Northcott, D.J. Call, and L.T. Brooke</t>
        </is>
      </c>
      <c r="CL4411" t="n">
        <v>12447.0</v>
      </c>
      <c r="CM4411" t="inlineStr">
        <is>
          <t>Acute Toxicities of Organic Chemicals to Fathead Minnows (Pimephales promelas), Volume II</t>
        </is>
      </c>
      <c r="CN4411" t="inlineStr">
        <is>
          <t>Center for Lake Superior Environmental Studies, University of Wisconsin, Superior, WI:326 p.</t>
        </is>
      </c>
      <c r="CO4411" t="n">
        <v>1985.0</v>
      </c>
      <c r="CP4411" t="inlineStr">
        <is>
          <t>Geiger,D.L., C.E. Northcott, D.J. Call, and L.T. Brooke (1985). Acute Toxicities of Organic Chemicals to Fathead Minnows (Pimephales promelas), Volume II. Center for Lake Superior Environmental Studies, University of Wisconsin, Superior, WI, 326 p. ECOREF#:12447</t>
        </is>
      </c>
    </row>
    <row r="4412">
      <c r="A4412" t="n">
        <v>4.2454068E7</v>
      </c>
      <c r="B4412" t="inlineStr">
        <is>
          <t>5-Hydroxy-2-nitrobenzaldehyde</t>
        </is>
      </c>
      <c r="C4412"/>
      <c r="D4412" t="inlineStr">
        <is>
          <t>Measured</t>
        </is>
      </c>
      <c r="E4412" t="inlineStr">
        <is>
          <t>Not coded</t>
        </is>
      </c>
      <c r="F4412" t="inlineStr">
        <is>
          <t>&gt;</t>
        </is>
      </c>
      <c r="G4412" t="n">
        <v>97.0</v>
      </c>
      <c r="H4412"/>
      <c r="I4412"/>
      <c r="J4412"/>
      <c r="K4412"/>
      <c r="L4412" t="inlineStr">
        <is>
          <t>Pimephales promelas</t>
        </is>
      </c>
      <c r="M4412" t="inlineStr">
        <is>
          <t>Fathead Minnow</t>
        </is>
      </c>
      <c r="N4412"/>
      <c r="O4412"/>
      <c r="P4412" t="n">
        <v>35.0</v>
      </c>
      <c r="Q4412"/>
      <c r="R4412"/>
      <c r="S4412"/>
      <c r="T4412"/>
      <c r="U4412" t="inlineStr">
        <is>
          <t>Day(s)</t>
        </is>
      </c>
      <c r="V4412" t="inlineStr">
        <is>
          <t>Flow-through</t>
        </is>
      </c>
      <c r="W4412" t="inlineStr">
        <is>
          <t>Fresh water</t>
        </is>
      </c>
      <c r="X4412" t="inlineStr">
        <is>
          <t>Lab</t>
        </is>
      </c>
      <c r="Y4412"/>
      <c r="Z4412" t="inlineStr">
        <is>
          <t>Active ingredient</t>
        </is>
      </c>
      <c r="AA4412"/>
      <c r="AB4412" t="n">
        <v>41.9</v>
      </c>
      <c r="AC4412"/>
      <c r="AD4412" t="n">
        <v>39.7</v>
      </c>
      <c r="AE4412"/>
      <c r="AF4412" t="n">
        <v>44.2</v>
      </c>
      <c r="AG4412" t="inlineStr">
        <is>
          <t>AI mg/L</t>
        </is>
      </c>
      <c r="AH4412"/>
      <c r="AI4412"/>
      <c r="AJ4412"/>
      <c r="AK4412"/>
      <c r="AL4412"/>
      <c r="AM4412"/>
      <c r="AN4412"/>
      <c r="AO4412"/>
      <c r="AP4412"/>
      <c r="AQ4412"/>
      <c r="AR4412"/>
      <c r="AS4412"/>
      <c r="AT4412"/>
      <c r="AU4412"/>
      <c r="AV4412"/>
      <c r="AW4412"/>
      <c r="AX4412" t="inlineStr">
        <is>
          <t>Mortality</t>
        </is>
      </c>
      <c r="AY4412" t="inlineStr">
        <is>
          <t>Mortality</t>
        </is>
      </c>
      <c r="AZ4412" t="inlineStr">
        <is>
          <t>LC50</t>
        </is>
      </c>
      <c r="BA4412"/>
      <c r="BB4412" t="n">
        <v>4.0</v>
      </c>
      <c r="BC4412"/>
      <c r="BD4412"/>
      <c r="BE4412"/>
      <c r="BF4412"/>
      <c r="BG4412" t="inlineStr">
        <is>
          <t>Day(s)</t>
        </is>
      </c>
      <c r="BH4412" t="inlineStr">
        <is>
          <t>Pure</t>
        </is>
      </c>
      <c r="BI4412" t="inlineStr">
        <is>
          <t>DTXSID8022290</t>
        </is>
      </c>
      <c r="BJ4412"/>
      <c r="BK4412"/>
      <c r="BL4412"/>
      <c r="BM4412"/>
      <c r="BN4412"/>
      <c r="BO4412"/>
      <c r="BP4412"/>
      <c r="BQ4412"/>
      <c r="BR4412"/>
      <c r="BS4412"/>
      <c r="BT4412" t="inlineStr">
        <is>
          <t>--</t>
        </is>
      </c>
      <c r="BU4412"/>
      <c r="BV4412"/>
      <c r="BW4412"/>
      <c r="BX4412"/>
      <c r="BY4412"/>
      <c r="BZ4412"/>
      <c r="CA4412"/>
      <c r="CB4412"/>
      <c r="CC4412"/>
      <c r="CD4412"/>
      <c r="CE4412"/>
      <c r="CF4412"/>
      <c r="CG4412"/>
      <c r="CH4412"/>
      <c r="CI4412" t="inlineStr">
        <is>
          <t xml:space="preserve"> Affected fish exhibited twitching actions and lost equili-NR brium prior to death. NA </t>
        </is>
      </c>
      <c r="CJ4412" t="inlineStr">
        <is>
          <t xml:space="preserve">   Affected fish exhibited twitching actions and lost equili-NR brium prior to death. NA </t>
        </is>
      </c>
      <c r="CK4412" t="inlineStr">
        <is>
          <t>Brooke,L.T., D.J. Call, D.L. Geiger, and C.E. Northcott</t>
        </is>
      </c>
      <c r="CL4412" t="n">
        <v>12448.0</v>
      </c>
      <c r="CM4412" t="inlineStr">
        <is>
          <t>Acute Toxicities of Organic Chemicals to Fathead Minnows (Pimephales promelas), Vol. 1</t>
        </is>
      </c>
      <c r="CN4412" t="inlineStr">
        <is>
          <t>Center for Lake Superior Environmental Studies, University of Wisconsin-Superior, Superior, WI:414 p.</t>
        </is>
      </c>
      <c r="CO4412" t="n">
        <v>1984.0</v>
      </c>
      <c r="CP4412" t="inlineStr">
        <is>
          <t>Brooke,L.T., D.J. Call, D.L. Geiger, and C.E. Northcott (1984). Acute Toxicities of Organic Chemicals to Fathead Minnows (Pimephales promelas), Vol. 1. Center for Lake Superior Environmental Studies, University of Wisconsin-Superior, Superior, WI, 414 p. ECOREF#:12448</t>
        </is>
      </c>
    </row>
    <row r="4413">
      <c r="A4413" t="n">
        <v>4.2454068E7</v>
      </c>
      <c r="B4413" t="inlineStr">
        <is>
          <t>5-Hydroxy-2-nitrobenzaldehyde</t>
        </is>
      </c>
      <c r="C4413"/>
      <c r="D4413" t="inlineStr">
        <is>
          <t>Unmeasured</t>
        </is>
      </c>
      <c r="E4413" t="inlineStr">
        <is>
          <t>Not reported</t>
        </is>
      </c>
      <c r="F4413" t="inlineStr">
        <is>
          <t>&gt;=</t>
        </is>
      </c>
      <c r="G4413" t="n">
        <v>97.0</v>
      </c>
      <c r="H4413"/>
      <c r="I4413"/>
      <c r="J4413"/>
      <c r="K4413"/>
      <c r="L4413" t="inlineStr">
        <is>
          <t>Pimephales promelas</t>
        </is>
      </c>
      <c r="M4413" t="inlineStr">
        <is>
          <t>Fathead Minnow</t>
        </is>
      </c>
      <c r="N4413"/>
      <c r="O4413"/>
      <c r="P4413" t="n">
        <v>35.0</v>
      </c>
      <c r="Q4413"/>
      <c r="R4413"/>
      <c r="S4413"/>
      <c r="T4413"/>
      <c r="U4413" t="inlineStr">
        <is>
          <t>Day(s)</t>
        </is>
      </c>
      <c r="V4413" t="inlineStr">
        <is>
          <t>Flow-through</t>
        </is>
      </c>
      <c r="W4413" t="inlineStr">
        <is>
          <t>Fresh water</t>
        </is>
      </c>
      <c r="X4413" t="inlineStr">
        <is>
          <t>Lab</t>
        </is>
      </c>
      <c r="Y4413" t="n">
        <v>6.0</v>
      </c>
      <c r="Z4413" t="inlineStr">
        <is>
          <t>Active ingredient</t>
        </is>
      </c>
      <c r="AA4413"/>
      <c r="AB4413" t="n">
        <v>41.9</v>
      </c>
      <c r="AC4413"/>
      <c r="AD4413"/>
      <c r="AE4413"/>
      <c r="AF4413"/>
      <c r="AG4413" t="inlineStr">
        <is>
          <t>AI mg/L</t>
        </is>
      </c>
      <c r="AH4413"/>
      <c r="AI4413"/>
      <c r="AJ4413"/>
      <c r="AK4413"/>
      <c r="AL4413"/>
      <c r="AM4413"/>
      <c r="AN4413"/>
      <c r="AO4413"/>
      <c r="AP4413"/>
      <c r="AQ4413"/>
      <c r="AR4413"/>
      <c r="AS4413"/>
      <c r="AT4413"/>
      <c r="AU4413"/>
      <c r="AV4413"/>
      <c r="AW4413"/>
      <c r="AX4413" t="inlineStr">
        <is>
          <t>Mortality</t>
        </is>
      </c>
      <c r="AY4413" t="inlineStr">
        <is>
          <t>Mortality</t>
        </is>
      </c>
      <c r="AZ4413" t="inlineStr">
        <is>
          <t>LC50</t>
        </is>
      </c>
      <c r="BA4413"/>
      <c r="BB4413" t="n">
        <v>4.0</v>
      </c>
      <c r="BC4413"/>
      <c r="BD4413"/>
      <c r="BE4413"/>
      <c r="BF4413"/>
      <c r="BG4413" t="inlineStr">
        <is>
          <t>Day(s)</t>
        </is>
      </c>
      <c r="BH4413"/>
      <c r="BI4413" t="inlineStr">
        <is>
          <t>DTXSID8022290</t>
        </is>
      </c>
      <c r="BJ4413"/>
      <c r="BK4413"/>
      <c r="BL4413"/>
      <c r="BM4413"/>
      <c r="BN4413"/>
      <c r="BO4413"/>
      <c r="BP4413"/>
      <c r="BQ4413"/>
      <c r="BR4413"/>
      <c r="BS4413"/>
      <c r="BT4413" t="inlineStr">
        <is>
          <t>--</t>
        </is>
      </c>
      <c r="BU4413"/>
      <c r="BV4413"/>
      <c r="BW4413"/>
      <c r="BX4413"/>
      <c r="BY4413"/>
      <c r="BZ4413"/>
      <c r="CA4413"/>
      <c r="CB4413"/>
      <c r="CC4413"/>
      <c r="CD4413"/>
      <c r="CE4413"/>
      <c r="CF4413"/>
      <c r="CG4413"/>
      <c r="CH4413"/>
      <c r="CI4413"/>
      <c r="CJ4413" t="inlineStr">
        <is>
          <t xml:space="preserve">SOURCE/CULTURED AT THE UW-S TEST FACILITY //MEDIA/LAKE SUPERIOR WATER//   </t>
        </is>
      </c>
      <c r="CK4413" t="inlineStr">
        <is>
          <t>Call,D.J., L.T. Brooke, N. Ahmad, and D.D. Vaishnav</t>
        </is>
      </c>
      <c r="CL4413" t="n">
        <v>3771.0</v>
      </c>
      <c r="CM4413" t="inlineStr">
        <is>
          <t>Aquatic Pollutant Hazard Assessments and Development of a Hazard Prediction Technology by Quantitative Structure-Activity Relationships</t>
        </is>
      </c>
      <c r="CN4413" t="inlineStr">
        <is>
          <t>First Q.Rep., U.S.EPA Coop.Agreement No.CR 809234-01-0, Ctr.for Lake Superior Environ.Stud., Univ.of Wisconsin, Superior, WI:52 p.</t>
        </is>
      </c>
      <c r="CO4413" t="n">
        <v>1981.0</v>
      </c>
      <c r="CP4413" t="inlineStr">
        <is>
          <t>Call,D.J., L.T. Brooke, N. Ahmad, and D.D. Vaishnav (1981). Aquatic Pollutant Hazard Assessments and Development of a Hazard Prediction Technology by Quantitative Structure-Activity Relationships. First Q.Rep., U.S.EPA Coop.Agreement No.CR 809234-01-0, Ctr.for Lake Superior Environ.Stud., Univ.of Wisconsin, Superior, WI, 52 p. ECOREF#:3771</t>
        </is>
      </c>
    </row>
    <row r="4414">
      <c r="A4414" t="n">
        <v>4.2509831E7</v>
      </c>
      <c r="B4414" t="inlineStr">
        <is>
          <t>Phosphorothioic acid, O-[5-Chloro-1-(1-methylethyl)-1H-1,2,4-triazol-3-yl] O,O-dimethyl ester</t>
        </is>
      </c>
      <c r="C4414"/>
      <c r="D4414" t="inlineStr">
        <is>
          <t>Not coded</t>
        </is>
      </c>
      <c r="E4414" t="inlineStr">
        <is>
          <t>United States Environmental Protection Agency</t>
        </is>
      </c>
      <c r="F4414"/>
      <c r="G4414" t="n">
        <v>93.0</v>
      </c>
      <c r="H4414"/>
      <c r="I4414"/>
      <c r="J4414"/>
      <c r="K4414"/>
      <c r="L4414" t="inlineStr">
        <is>
          <t>Pimephales promelas</t>
        </is>
      </c>
      <c r="M4414" t="inlineStr">
        <is>
          <t>Fathead Minnow</t>
        </is>
      </c>
      <c r="N4414"/>
      <c r="O4414"/>
      <c r="P4414"/>
      <c r="Q4414"/>
      <c r="R4414"/>
      <c r="S4414"/>
      <c r="T4414"/>
      <c r="U4414"/>
      <c r="V4414" t="inlineStr">
        <is>
          <t>Flow-through</t>
        </is>
      </c>
      <c r="W4414" t="inlineStr">
        <is>
          <t>Fresh water</t>
        </is>
      </c>
      <c r="X4414" t="inlineStr">
        <is>
          <t>Lab</t>
        </is>
      </c>
      <c r="Y4414"/>
      <c r="Z4414" t="inlineStr">
        <is>
          <t>Active ingredient</t>
        </is>
      </c>
      <c r="AA4414"/>
      <c r="AB4414" t="n">
        <v>0.1379</v>
      </c>
      <c r="AC4414"/>
      <c r="AD4414" t="n">
        <v>0.1352</v>
      </c>
      <c r="AE4414"/>
      <c r="AF4414" t="n">
        <v>0.1406</v>
      </c>
      <c r="AG4414" t="inlineStr">
        <is>
          <t>AI mg/L</t>
        </is>
      </c>
      <c r="AH4414"/>
      <c r="AI4414"/>
      <c r="AJ4414"/>
      <c r="AK4414"/>
      <c r="AL4414"/>
      <c r="AM4414"/>
      <c r="AN4414"/>
      <c r="AO4414"/>
      <c r="AP4414"/>
      <c r="AQ4414"/>
      <c r="AR4414"/>
      <c r="AS4414"/>
      <c r="AT4414"/>
      <c r="AU4414"/>
      <c r="AV4414"/>
      <c r="AW4414"/>
      <c r="AX4414" t="inlineStr">
        <is>
          <t>Mortality</t>
        </is>
      </c>
      <c r="AY4414" t="inlineStr">
        <is>
          <t>Mortality</t>
        </is>
      </c>
      <c r="AZ4414" t="inlineStr">
        <is>
          <t>LC50</t>
        </is>
      </c>
      <c r="BA4414"/>
      <c r="BB4414" t="n">
        <v>4.0</v>
      </c>
      <c r="BC4414"/>
      <c r="BD4414"/>
      <c r="BE4414"/>
      <c r="BF4414"/>
      <c r="BG4414" t="inlineStr">
        <is>
          <t>Day(s)</t>
        </is>
      </c>
      <c r="BH4414"/>
      <c r="BI4414" t="inlineStr">
        <is>
          <t>DTXSID8042058</t>
        </is>
      </c>
      <c r="BJ4414"/>
      <c r="BK4414"/>
      <c r="BL4414" t="inlineStr">
        <is>
          <t>Acute</t>
        </is>
      </c>
      <c r="BM4414"/>
      <c r="BN4414"/>
      <c r="BO4414"/>
      <c r="BP4414"/>
      <c r="BQ4414"/>
      <c r="BR4414"/>
      <c r="BS4414"/>
      <c r="BT4414" t="inlineStr">
        <is>
          <t>--</t>
        </is>
      </c>
      <c r="BU4414"/>
      <c r="BV4414"/>
      <c r="BW4414"/>
      <c r="BX4414"/>
      <c r="BY4414"/>
      <c r="BZ4414"/>
      <c r="CA4414"/>
      <c r="CB4414"/>
      <c r="CC4414"/>
      <c r="CD4414"/>
      <c r="CE4414"/>
      <c r="CF4414"/>
      <c r="CG4414"/>
      <c r="CH4414"/>
      <c r="CI4414"/>
      <c r="CJ4414" t="inlineStr">
        <is>
          <t xml:space="preserve">CONTR/STD METHODS USED//   </t>
        </is>
      </c>
      <c r="CK4414" t="inlineStr">
        <is>
          <t>U.S. Environmental Protection Agency</t>
        </is>
      </c>
      <c r="CL4414" t="n">
        <v>344.0</v>
      </c>
      <c r="CM4414" t="inlineStr">
        <is>
          <t>Pesticide Ecotoxicity Database (Formerly: Environmental Effects Database (EEDB))</t>
        </is>
      </c>
      <c r="CN4414" t="inlineStr">
        <is>
          <t>Environmental Fate and Effects Division, U.S.EPA, Washington, D.C.:</t>
        </is>
      </c>
      <c r="CO4414" t="n">
        <v>1992.0</v>
      </c>
      <c r="CP4414" t="inlineStr">
        <is>
          <t>U.S. Environmental Protection Agency (1992). Pesticide Ecotoxicity Database (Formerly: Environmental Effects Database (EEDB)). Environmental Fate and Effects Division, U.S.EPA, Washington, D.C., ECOREF#:344</t>
        </is>
      </c>
    </row>
    <row r="4415">
      <c r="A4415" t="n">
        <v>4.2615292E7</v>
      </c>
      <c r="B4415" t="inlineStr">
        <is>
          <t>Benzenesulfonic acid, alkyl derivs.</t>
        </is>
      </c>
      <c r="C4415"/>
      <c r="D4415" t="inlineStr">
        <is>
          <t>Unmeasured</t>
        </is>
      </c>
      <c r="E4415" t="inlineStr">
        <is>
          <t>Not coded</t>
        </is>
      </c>
      <c r="F4415"/>
      <c r="G4415" t="n">
        <v>60.8</v>
      </c>
      <c r="H4415"/>
      <c r="I4415"/>
      <c r="J4415"/>
      <c r="K4415"/>
      <c r="L4415" t="inlineStr">
        <is>
          <t>Pimephales promelas</t>
        </is>
      </c>
      <c r="M4415" t="inlineStr">
        <is>
          <t>Fathead Minnow</t>
        </is>
      </c>
      <c r="N4415" t="inlineStr">
        <is>
          <t>Immature</t>
        </is>
      </c>
      <c r="O4415"/>
      <c r="P4415"/>
      <c r="Q4415"/>
      <c r="R4415"/>
      <c r="S4415"/>
      <c r="T4415"/>
      <c r="U4415"/>
      <c r="V4415" t="inlineStr">
        <is>
          <t>Static</t>
        </is>
      </c>
      <c r="W4415" t="inlineStr">
        <is>
          <t>Fresh water</t>
        </is>
      </c>
      <c r="X4415" t="inlineStr">
        <is>
          <t>Lab</t>
        </is>
      </c>
      <c r="Y4415"/>
      <c r="Z4415" t="inlineStr">
        <is>
          <t>Formulation</t>
        </is>
      </c>
      <c r="AA4415"/>
      <c r="AB4415" t="n">
        <v>5.0</v>
      </c>
      <c r="AC4415"/>
      <c r="AD4415"/>
      <c r="AE4415"/>
      <c r="AF4415"/>
      <c r="AG4415" t="inlineStr">
        <is>
          <t>AI mg/L</t>
        </is>
      </c>
      <c r="AH4415"/>
      <c r="AI4415"/>
      <c r="AJ4415"/>
      <c r="AK4415"/>
      <c r="AL4415"/>
      <c r="AM4415"/>
      <c r="AN4415"/>
      <c r="AO4415"/>
      <c r="AP4415"/>
      <c r="AQ4415"/>
      <c r="AR4415"/>
      <c r="AS4415"/>
      <c r="AT4415"/>
      <c r="AU4415"/>
      <c r="AV4415"/>
      <c r="AW4415"/>
      <c r="AX4415" t="inlineStr">
        <is>
          <t>Mortality</t>
        </is>
      </c>
      <c r="AY4415" t="inlineStr">
        <is>
          <t>Mortality</t>
        </is>
      </c>
      <c r="AZ4415" t="inlineStr">
        <is>
          <t>LC50</t>
        </is>
      </c>
      <c r="BA4415"/>
      <c r="BB4415" t="n">
        <v>4.0</v>
      </c>
      <c r="BC4415"/>
      <c r="BD4415"/>
      <c r="BE4415"/>
      <c r="BF4415"/>
      <c r="BG4415" t="inlineStr">
        <is>
          <t>Day(s)</t>
        </is>
      </c>
      <c r="BH4415" t="inlineStr">
        <is>
          <t>Pure</t>
        </is>
      </c>
      <c r="BI4415" t="inlineStr">
        <is>
          <t>DTXSID3020041</t>
        </is>
      </c>
      <c r="BJ4415"/>
      <c r="BK4415"/>
      <c r="BL4415"/>
      <c r="BM4415"/>
      <c r="BN4415"/>
      <c r="BO4415"/>
      <c r="BP4415"/>
      <c r="BQ4415"/>
      <c r="BR4415"/>
      <c r="BS4415"/>
      <c r="BT4415" t="inlineStr">
        <is>
          <t>--</t>
        </is>
      </c>
      <c r="BU4415"/>
      <c r="BV4415"/>
      <c r="BW4415"/>
      <c r="BX4415"/>
      <c r="BY4415"/>
      <c r="BZ4415"/>
      <c r="CA4415"/>
      <c r="CB4415"/>
      <c r="CC4415"/>
      <c r="CD4415"/>
      <c r="CE4415"/>
      <c r="CF4415"/>
      <c r="CG4415"/>
      <c r="CH4415"/>
      <c r="CI4415"/>
      <c r="CJ4415"/>
      <c r="CK4415" t="inlineStr">
        <is>
          <t>Pickering,Q.H., and T.O. Thatcher</t>
        </is>
      </c>
      <c r="CL4415" t="n">
        <v>544.0</v>
      </c>
      <c r="CM4415" t="inlineStr">
        <is>
          <t>The Chronic Toxicity of Linear Alkylate Sulfonate (LAS) to Pimephales promelas, Rafinesque</t>
        </is>
      </c>
      <c r="CN4415" t="inlineStr">
        <is>
          <t>J. Water Pollut. Control Fed.42(2): 243-254</t>
        </is>
      </c>
      <c r="CO4415" t="n">
        <v>1970.0</v>
      </c>
      <c r="CP4415" t="inlineStr">
        <is>
          <t>Pickering,Q.H., and T.O. Thatcher (1970). The Chronic Toxicity of Linear Alkylate Sulfonate (LAS) to Pimephales promelas, Rafinesque. J. Water Pollut. Control Fed., 42, (2), 243-254. ECOREF#:544</t>
        </is>
      </c>
    </row>
    <row r="4416">
      <c r="A4416" t="n">
        <v>4.2615292E7</v>
      </c>
      <c r="B4416" t="inlineStr">
        <is>
          <t>Benzenesulfonic acid, alkyl derivs.</t>
        </is>
      </c>
      <c r="C4416"/>
      <c r="D4416" t="inlineStr">
        <is>
          <t>Measured</t>
        </is>
      </c>
      <c r="E4416" t="inlineStr">
        <is>
          <t>Not coded</t>
        </is>
      </c>
      <c r="F4416"/>
      <c r="G4416" t="n">
        <v>14.0</v>
      </c>
      <c r="H4416"/>
      <c r="I4416"/>
      <c r="J4416"/>
      <c r="K4416"/>
      <c r="L4416" t="inlineStr">
        <is>
          <t>Pimephales promelas</t>
        </is>
      </c>
      <c r="M4416" t="inlineStr">
        <is>
          <t>Fathead Minnow</t>
        </is>
      </c>
      <c r="N4416" t="inlineStr">
        <is>
          <t>Larva</t>
        </is>
      </c>
      <c r="O4416"/>
      <c r="P4416"/>
      <c r="Q4416"/>
      <c r="R4416" t="n">
        <v>2.0</v>
      </c>
      <c r="S4416"/>
      <c r="T4416" t="n">
        <v>3.0</v>
      </c>
      <c r="U4416" t="inlineStr">
        <is>
          <t>Day(s)</t>
        </is>
      </c>
      <c r="V4416" t="inlineStr">
        <is>
          <t>Flow-through</t>
        </is>
      </c>
      <c r="W4416" t="inlineStr">
        <is>
          <t>Fresh water</t>
        </is>
      </c>
      <c r="X4416" t="inlineStr">
        <is>
          <t>Lab</t>
        </is>
      </c>
      <c r="Y4416"/>
      <c r="Z4416" t="inlineStr">
        <is>
          <t>Active ingredient</t>
        </is>
      </c>
      <c r="AA4416"/>
      <c r="AB4416" t="n">
        <v>3.4</v>
      </c>
      <c r="AC4416"/>
      <c r="AD4416"/>
      <c r="AE4416"/>
      <c r="AF4416"/>
      <c r="AG4416" t="inlineStr">
        <is>
          <t>AI mg/L</t>
        </is>
      </c>
      <c r="AH4416"/>
      <c r="AI4416"/>
      <c r="AJ4416"/>
      <c r="AK4416"/>
      <c r="AL4416"/>
      <c r="AM4416"/>
      <c r="AN4416"/>
      <c r="AO4416"/>
      <c r="AP4416"/>
      <c r="AQ4416"/>
      <c r="AR4416"/>
      <c r="AS4416"/>
      <c r="AT4416"/>
      <c r="AU4416"/>
      <c r="AV4416"/>
      <c r="AW4416"/>
      <c r="AX4416" t="inlineStr">
        <is>
          <t>Mortality</t>
        </is>
      </c>
      <c r="AY4416" t="inlineStr">
        <is>
          <t>Mortality</t>
        </is>
      </c>
      <c r="AZ4416" t="inlineStr">
        <is>
          <t>LC50</t>
        </is>
      </c>
      <c r="BA4416"/>
      <c r="BB4416" t="n">
        <v>4.0</v>
      </c>
      <c r="BC4416"/>
      <c r="BD4416"/>
      <c r="BE4416"/>
      <c r="BF4416"/>
      <c r="BG4416" t="inlineStr">
        <is>
          <t>Day(s)</t>
        </is>
      </c>
      <c r="BH4416" t="inlineStr">
        <is>
          <t>Active ingredient</t>
        </is>
      </c>
      <c r="BI4416" t="inlineStr">
        <is>
          <t>DTXSID3020041</t>
        </is>
      </c>
      <c r="BJ4416" t="inlineStr">
        <is>
          <t>10.1007/BF01685589</t>
        </is>
      </c>
      <c r="BK4416"/>
      <c r="BL4416"/>
      <c r="BM4416"/>
      <c r="BN4416"/>
      <c r="BO4416"/>
      <c r="BP4416"/>
      <c r="BQ4416"/>
      <c r="BR4416"/>
      <c r="BS4416"/>
      <c r="BT4416" t="inlineStr">
        <is>
          <t>--</t>
        </is>
      </c>
      <c r="BU4416"/>
      <c r="BV4416"/>
      <c r="BW4416"/>
      <c r="BX4416"/>
      <c r="BY4416"/>
      <c r="BZ4416"/>
      <c r="CA4416"/>
      <c r="CB4416"/>
      <c r="CC4416"/>
      <c r="CD4416"/>
      <c r="CE4416"/>
      <c r="CF4416"/>
      <c r="CG4416"/>
      <c r="CH4416"/>
      <c r="CI4416"/>
      <c r="CJ4416"/>
      <c r="CK4416" t="inlineStr">
        <is>
          <t>McKim,J.M., J.W. Arthur, and T.W. Thorslund</t>
        </is>
      </c>
      <c r="CL4416" t="n">
        <v>545.0</v>
      </c>
      <c r="CM4416" t="inlineStr">
        <is>
          <t>Toxicity of a Linear Alkylate Sulfonate Detergent to Larvae of Four Species of Freshwater Fish</t>
        </is>
      </c>
      <c r="CN4416" t="inlineStr">
        <is>
          <t>Bull. Environ. Contam. Toxicol.14(1): 1-7</t>
        </is>
      </c>
      <c r="CO4416" t="n">
        <v>1975.0</v>
      </c>
      <c r="CP4416" t="inlineStr">
        <is>
          <t>McKim,J.M., J.W. Arthur, and T.W. Thorslund (1975). Toxicity of a Linear Alkylate Sulfonate Detergent to Larvae of Four Species of Freshwater Fish. Bull. Environ. Contam. Toxicol., 14, (1), 1-7. doi:10.1007/BF01685589. ECOREF#:545</t>
        </is>
      </c>
    </row>
    <row r="4417">
      <c r="A4417" t="n">
        <v>4.2615292E7</v>
      </c>
      <c r="B4417" t="inlineStr">
        <is>
          <t>Benzenesulfonic acid, alkyl derivs.</t>
        </is>
      </c>
      <c r="C4417"/>
      <c r="D4417" t="inlineStr">
        <is>
          <t>Unmeasured</t>
        </is>
      </c>
      <c r="E4417" t="inlineStr">
        <is>
          <t>Not coded</t>
        </is>
      </c>
      <c r="F4417"/>
      <c r="G4417"/>
      <c r="H4417"/>
      <c r="I4417"/>
      <c r="J4417"/>
      <c r="K4417"/>
      <c r="L4417" t="inlineStr">
        <is>
          <t>Pimephales promelas</t>
        </is>
      </c>
      <c r="M4417" t="inlineStr">
        <is>
          <t>Fathead Minnow</t>
        </is>
      </c>
      <c r="N4417"/>
      <c r="O4417"/>
      <c r="P4417"/>
      <c r="Q4417"/>
      <c r="R4417" t="n">
        <v>2.0</v>
      </c>
      <c r="S4417"/>
      <c r="T4417" t="n">
        <v>3.0</v>
      </c>
      <c r="U4417" t="inlineStr">
        <is>
          <t>Month(s)</t>
        </is>
      </c>
      <c r="V4417" t="inlineStr">
        <is>
          <t>Static</t>
        </is>
      </c>
      <c r="W4417" t="inlineStr">
        <is>
          <t>Fresh water</t>
        </is>
      </c>
      <c r="X4417" t="inlineStr">
        <is>
          <t>Lab</t>
        </is>
      </c>
      <c r="Y4417"/>
      <c r="Z4417" t="inlineStr">
        <is>
          <t>Formulation</t>
        </is>
      </c>
      <c r="AA4417"/>
      <c r="AB4417" t="n">
        <v>12.3</v>
      </c>
      <c r="AC4417"/>
      <c r="AD4417" t="n">
        <v>8.9</v>
      </c>
      <c r="AE4417"/>
      <c r="AF4417" t="n">
        <v>16.8</v>
      </c>
      <c r="AG4417" t="inlineStr">
        <is>
          <t>AI mg/L</t>
        </is>
      </c>
      <c r="AH4417"/>
      <c r="AI4417"/>
      <c r="AJ4417"/>
      <c r="AK4417"/>
      <c r="AL4417"/>
      <c r="AM4417"/>
      <c r="AN4417"/>
      <c r="AO4417"/>
      <c r="AP4417"/>
      <c r="AQ4417"/>
      <c r="AR4417"/>
      <c r="AS4417"/>
      <c r="AT4417"/>
      <c r="AU4417"/>
      <c r="AV4417"/>
      <c r="AW4417"/>
      <c r="AX4417" t="inlineStr">
        <is>
          <t>Mortality</t>
        </is>
      </c>
      <c r="AY4417" t="inlineStr">
        <is>
          <t>Mortality</t>
        </is>
      </c>
      <c r="AZ4417" t="inlineStr">
        <is>
          <t>LC50</t>
        </is>
      </c>
      <c r="BA4417"/>
      <c r="BB4417" t="n">
        <v>4.0</v>
      </c>
      <c r="BC4417"/>
      <c r="BD4417"/>
      <c r="BE4417"/>
      <c r="BF4417"/>
      <c r="BG4417" t="inlineStr">
        <is>
          <t>Day(s)</t>
        </is>
      </c>
      <c r="BH4417"/>
      <c r="BI4417" t="inlineStr">
        <is>
          <t>DTXSID3020041</t>
        </is>
      </c>
      <c r="BJ4417" t="inlineStr">
        <is>
          <t>10.1577/1548-8659(1980)109&lt;122:AASAOL&gt;2.0.CO;2</t>
        </is>
      </c>
      <c r="BK4417"/>
      <c r="BL4417"/>
      <c r="BM4417"/>
      <c r="BN4417"/>
      <c r="BO4417"/>
      <c r="BP4417"/>
      <c r="BQ4417"/>
      <c r="BR4417"/>
      <c r="BS4417"/>
      <c r="BT4417" t="inlineStr">
        <is>
          <t>--</t>
        </is>
      </c>
      <c r="BU4417"/>
      <c r="BV4417"/>
      <c r="BW4417"/>
      <c r="BX4417"/>
      <c r="BY4417"/>
      <c r="BZ4417"/>
      <c r="CA4417"/>
      <c r="CB4417"/>
      <c r="CC4417"/>
      <c r="CD4417"/>
      <c r="CE4417"/>
      <c r="CF4417"/>
      <c r="CG4417"/>
      <c r="CH4417"/>
      <c r="CI4417"/>
      <c r="CJ4417"/>
      <c r="CK4417" t="inlineStr">
        <is>
          <t>Holman,W.F., and K.J. Macek</t>
        </is>
      </c>
      <c r="CL4417" t="n">
        <v>475.0</v>
      </c>
      <c r="CM4417" t="inlineStr">
        <is>
          <t>An Aquatic Safety Assessment of Linear Alkylbenzene Sulfonate (LAS): Chronic Effects on Fathead Minnows</t>
        </is>
      </c>
      <c r="CN4417" t="inlineStr">
        <is>
          <t>Trans. Am. Fish. Soc.109(1): 122-131</t>
        </is>
      </c>
      <c r="CO4417" t="n">
        <v>1980.0</v>
      </c>
      <c r="CP4417" t="inlineStr">
        <is>
          <t>Holman,W.F., and K.J. Macek (1980). An Aquatic Safety Assessment of Linear Alkylbenzene Sulfonate (LAS): Chronic Effects on Fathead Minnows. Trans. Am. Fish. Soc., 109, (1), 122-131. doi:10.1577/1548-8659(1980)109&lt;122:AASAOL&gt;2.0.CO;2. ECOREF#:475</t>
        </is>
      </c>
    </row>
    <row r="4418">
      <c r="A4418" t="n">
        <v>4.2615292E7</v>
      </c>
      <c r="B4418" t="inlineStr">
        <is>
          <t>Benzenesulfonic acid, alkyl derivs.</t>
        </is>
      </c>
      <c r="C4418"/>
      <c r="D4418" t="inlineStr">
        <is>
          <t>Measured</t>
        </is>
      </c>
      <c r="E4418" t="inlineStr">
        <is>
          <t>Not coded</t>
        </is>
      </c>
      <c r="F4418"/>
      <c r="G4418" t="n">
        <v>60.8</v>
      </c>
      <c r="H4418"/>
      <c r="I4418"/>
      <c r="J4418"/>
      <c r="K4418"/>
      <c r="L4418" t="inlineStr">
        <is>
          <t>Pimephales promelas</t>
        </is>
      </c>
      <c r="M4418" t="inlineStr">
        <is>
          <t>Fathead Minnow</t>
        </is>
      </c>
      <c r="N4418" t="inlineStr">
        <is>
          <t>Egg</t>
        </is>
      </c>
      <c r="O4418"/>
      <c r="P4418" t="n">
        <v>1.0</v>
      </c>
      <c r="Q4418"/>
      <c r="R4418"/>
      <c r="S4418"/>
      <c r="T4418"/>
      <c r="U4418" t="inlineStr">
        <is>
          <t>Day(s)</t>
        </is>
      </c>
      <c r="V4418" t="inlineStr">
        <is>
          <t>Flow-through</t>
        </is>
      </c>
      <c r="W4418" t="inlineStr">
        <is>
          <t>Fresh water</t>
        </is>
      </c>
      <c r="X4418" t="inlineStr">
        <is>
          <t>Lab</t>
        </is>
      </c>
      <c r="Y4418"/>
      <c r="Z4418" t="inlineStr">
        <is>
          <t>Active ingredient</t>
        </is>
      </c>
      <c r="AA4418"/>
      <c r="AB4418" t="n">
        <v>2.5</v>
      </c>
      <c r="AC4418"/>
      <c r="AD4418"/>
      <c r="AE4418"/>
      <c r="AF4418"/>
      <c r="AG4418" t="inlineStr">
        <is>
          <t>AI mg/L</t>
        </is>
      </c>
      <c r="AH4418"/>
      <c r="AI4418"/>
      <c r="AJ4418"/>
      <c r="AK4418"/>
      <c r="AL4418"/>
      <c r="AM4418"/>
      <c r="AN4418"/>
      <c r="AO4418"/>
      <c r="AP4418"/>
      <c r="AQ4418"/>
      <c r="AR4418"/>
      <c r="AS4418"/>
      <c r="AT4418"/>
      <c r="AU4418"/>
      <c r="AV4418"/>
      <c r="AW4418"/>
      <c r="AX4418" t="inlineStr">
        <is>
          <t>Mortality</t>
        </is>
      </c>
      <c r="AY4418" t="inlineStr">
        <is>
          <t>Mortality</t>
        </is>
      </c>
      <c r="AZ4418" t="inlineStr">
        <is>
          <t>LC50</t>
        </is>
      </c>
      <c r="BA4418"/>
      <c r="BB4418" t="n">
        <v>4.0</v>
      </c>
      <c r="BC4418"/>
      <c r="BD4418"/>
      <c r="BE4418"/>
      <c r="BF4418"/>
      <c r="BG4418" t="inlineStr">
        <is>
          <t>Day(s)</t>
        </is>
      </c>
      <c r="BH4418" t="inlineStr">
        <is>
          <t>Pure</t>
        </is>
      </c>
      <c r="BI4418" t="inlineStr">
        <is>
          <t>DTXSID3020041</t>
        </is>
      </c>
      <c r="BJ4418"/>
      <c r="BK4418"/>
      <c r="BL4418"/>
      <c r="BM4418"/>
      <c r="BN4418"/>
      <c r="BO4418"/>
      <c r="BP4418"/>
      <c r="BQ4418"/>
      <c r="BR4418"/>
      <c r="BS4418"/>
      <c r="BT4418" t="inlineStr">
        <is>
          <t>--</t>
        </is>
      </c>
      <c r="BU4418"/>
      <c r="BV4418"/>
      <c r="BW4418"/>
      <c r="BX4418"/>
      <c r="BY4418"/>
      <c r="BZ4418"/>
      <c r="CA4418"/>
      <c r="CB4418"/>
      <c r="CC4418"/>
      <c r="CD4418"/>
      <c r="CE4418"/>
      <c r="CF4418"/>
      <c r="CG4418"/>
      <c r="CH4418"/>
      <c r="CI4418" t="inlineStr">
        <is>
          <t xml:space="preserve"> CONTR/2 % MORT// </t>
        </is>
      </c>
      <c r="CJ4418" t="inlineStr">
        <is>
          <t xml:space="preserve">   CONTR/2 % MORT// </t>
        </is>
      </c>
      <c r="CK4418" t="inlineStr">
        <is>
          <t>Pickering,Q.H.</t>
        </is>
      </c>
      <c r="CL4418" t="n">
        <v>8095.0</v>
      </c>
      <c r="CM4418" t="inlineStr">
        <is>
          <t>Acute Toxicity of Alkyl Benzene Sulfonate and Linear Alkylate Sulfonate to the Eggs of the Fathead Minnow, Pimephales promelas</t>
        </is>
      </c>
      <c r="CN4418" t="inlineStr">
        <is>
          <t>Air Water Pollut.10:385-391</t>
        </is>
      </c>
      <c r="CO4418" t="n">
        <v>1966.0</v>
      </c>
      <c r="CP4418" t="inlineStr">
        <is>
          <t>Pickering,Q.H. (1966). Acute Toxicity of Alkyl Benzene Sulfonate and Linear Alkylate Sulfonate to the Eggs of the Fathead Minnow, Pimephales promelas. Air Water Pollut., 10, 385-391. ECOREF#:8095</t>
        </is>
      </c>
    </row>
    <row r="4419">
      <c r="A4419" t="n">
        <v>4.2615292E7</v>
      </c>
      <c r="B4419" t="inlineStr">
        <is>
          <t>Benzenesulfonic acid, alkyl derivs.</t>
        </is>
      </c>
      <c r="C4419"/>
      <c r="D4419" t="inlineStr">
        <is>
          <t>Unmeasured</t>
        </is>
      </c>
      <c r="E4419" t="inlineStr">
        <is>
          <t>Not coded</t>
        </is>
      </c>
      <c r="F4419"/>
      <c r="G4419"/>
      <c r="H4419"/>
      <c r="I4419"/>
      <c r="J4419"/>
      <c r="K4419"/>
      <c r="L4419" t="inlineStr">
        <is>
          <t>Pimephales promelas</t>
        </is>
      </c>
      <c r="M4419" t="inlineStr">
        <is>
          <t>Fathead Minnow</t>
        </is>
      </c>
      <c r="N4419"/>
      <c r="O4419"/>
      <c r="P4419"/>
      <c r="Q4419"/>
      <c r="R4419" t="n">
        <v>2.0</v>
      </c>
      <c r="S4419"/>
      <c r="T4419" t="n">
        <v>3.0</v>
      </c>
      <c r="U4419" t="inlineStr">
        <is>
          <t>Month(s)</t>
        </is>
      </c>
      <c r="V4419" t="inlineStr">
        <is>
          <t>Static</t>
        </is>
      </c>
      <c r="W4419" t="inlineStr">
        <is>
          <t>Fresh water</t>
        </is>
      </c>
      <c r="X4419" t="inlineStr">
        <is>
          <t>Lab</t>
        </is>
      </c>
      <c r="Y4419"/>
      <c r="Z4419" t="inlineStr">
        <is>
          <t>Formulation</t>
        </is>
      </c>
      <c r="AA4419"/>
      <c r="AB4419" t="n">
        <v>0.86</v>
      </c>
      <c r="AC4419"/>
      <c r="AD4419" t="n">
        <v>0.71</v>
      </c>
      <c r="AE4419"/>
      <c r="AF4419" t="n">
        <v>1.09</v>
      </c>
      <c r="AG4419" t="inlineStr">
        <is>
          <t>AI mg/L</t>
        </is>
      </c>
      <c r="AH4419"/>
      <c r="AI4419"/>
      <c r="AJ4419"/>
      <c r="AK4419"/>
      <c r="AL4419"/>
      <c r="AM4419"/>
      <c r="AN4419"/>
      <c r="AO4419"/>
      <c r="AP4419"/>
      <c r="AQ4419"/>
      <c r="AR4419"/>
      <c r="AS4419"/>
      <c r="AT4419"/>
      <c r="AU4419"/>
      <c r="AV4419"/>
      <c r="AW4419"/>
      <c r="AX4419" t="inlineStr">
        <is>
          <t>Mortality</t>
        </is>
      </c>
      <c r="AY4419" t="inlineStr">
        <is>
          <t>Mortality</t>
        </is>
      </c>
      <c r="AZ4419" t="inlineStr">
        <is>
          <t>LC50</t>
        </is>
      </c>
      <c r="BA4419"/>
      <c r="BB4419" t="n">
        <v>4.0</v>
      </c>
      <c r="BC4419"/>
      <c r="BD4419"/>
      <c r="BE4419"/>
      <c r="BF4419"/>
      <c r="BG4419" t="inlineStr">
        <is>
          <t>Day(s)</t>
        </is>
      </c>
      <c r="BH4419"/>
      <c r="BI4419" t="inlineStr">
        <is>
          <t>DTXSID3020041</t>
        </is>
      </c>
      <c r="BJ4419" t="inlineStr">
        <is>
          <t>10.1577/1548-8659(1980)109&lt;122:AASAOL&gt;2.0.CO;2</t>
        </is>
      </c>
      <c r="BK4419"/>
      <c r="BL4419"/>
      <c r="BM4419"/>
      <c r="BN4419"/>
      <c r="BO4419"/>
      <c r="BP4419"/>
      <c r="BQ4419"/>
      <c r="BR4419"/>
      <c r="BS4419"/>
      <c r="BT4419" t="inlineStr">
        <is>
          <t>--</t>
        </is>
      </c>
      <c r="BU4419"/>
      <c r="BV4419"/>
      <c r="BW4419"/>
      <c r="BX4419"/>
      <c r="BY4419"/>
      <c r="BZ4419"/>
      <c r="CA4419"/>
      <c r="CB4419"/>
      <c r="CC4419"/>
      <c r="CD4419"/>
      <c r="CE4419"/>
      <c r="CF4419"/>
      <c r="CG4419"/>
      <c r="CH4419"/>
      <c r="CI4419"/>
      <c r="CJ4419"/>
      <c r="CK4419" t="inlineStr">
        <is>
          <t>Holman,W.F., and K.J. Macek</t>
        </is>
      </c>
      <c r="CL4419" t="n">
        <v>475.0</v>
      </c>
      <c r="CM4419" t="inlineStr">
        <is>
          <t>An Aquatic Safety Assessment of Linear Alkylbenzene Sulfonate (LAS): Chronic Effects on Fathead Minnows</t>
        </is>
      </c>
      <c r="CN4419" t="inlineStr">
        <is>
          <t>Trans. Am. Fish. Soc.109(1): 122-131</t>
        </is>
      </c>
      <c r="CO4419" t="n">
        <v>1980.0</v>
      </c>
      <c r="CP4419" t="inlineStr">
        <is>
          <t>Holman,W.F., and K.J. Macek (1980). An Aquatic Safety Assessment of Linear Alkylbenzene Sulfonate (LAS): Chronic Effects on Fathead Minnows. Trans. Am. Fish. Soc., 109, (1), 122-131. doi:10.1577/1548-8659(1980)109&lt;122:AASAOL&gt;2.0.CO;2. ECOREF#:475</t>
        </is>
      </c>
    </row>
    <row r="4420">
      <c r="A4420" t="n">
        <v>4.2615292E7</v>
      </c>
      <c r="B4420" t="inlineStr">
        <is>
          <t>Benzenesulfonic acid, alkyl derivs.</t>
        </is>
      </c>
      <c r="C4420"/>
      <c r="D4420" t="inlineStr">
        <is>
          <t>Measured</t>
        </is>
      </c>
      <c r="E4420" t="inlineStr">
        <is>
          <t>Not coded</t>
        </is>
      </c>
      <c r="F4420"/>
      <c r="G4420"/>
      <c r="H4420"/>
      <c r="I4420"/>
      <c r="J4420"/>
      <c r="K4420"/>
      <c r="L4420" t="inlineStr">
        <is>
          <t>Pimephales promelas</t>
        </is>
      </c>
      <c r="M4420" t="inlineStr">
        <is>
          <t>Fathead Minnow</t>
        </is>
      </c>
      <c r="N4420" t="inlineStr">
        <is>
          <t>Egg</t>
        </is>
      </c>
      <c r="O4420"/>
      <c r="P4420" t="n">
        <v>1.0</v>
      </c>
      <c r="Q4420"/>
      <c r="R4420"/>
      <c r="S4420"/>
      <c r="T4420"/>
      <c r="U4420" t="inlineStr">
        <is>
          <t>Day(s)</t>
        </is>
      </c>
      <c r="V4420" t="inlineStr">
        <is>
          <t>Flow-through</t>
        </is>
      </c>
      <c r="W4420" t="inlineStr">
        <is>
          <t>Fresh water</t>
        </is>
      </c>
      <c r="X4420" t="inlineStr">
        <is>
          <t>Lab</t>
        </is>
      </c>
      <c r="Y4420"/>
      <c r="Z4420" t="inlineStr">
        <is>
          <t>Active ingredient</t>
        </is>
      </c>
      <c r="AA4420"/>
      <c r="AB4420" t="n">
        <v>11.5</v>
      </c>
      <c r="AC4420"/>
      <c r="AD4420"/>
      <c r="AE4420"/>
      <c r="AF4420"/>
      <c r="AG4420" t="inlineStr">
        <is>
          <t>AI mg/L</t>
        </is>
      </c>
      <c r="AH4420"/>
      <c r="AI4420"/>
      <c r="AJ4420"/>
      <c r="AK4420"/>
      <c r="AL4420"/>
      <c r="AM4420"/>
      <c r="AN4420"/>
      <c r="AO4420"/>
      <c r="AP4420"/>
      <c r="AQ4420"/>
      <c r="AR4420"/>
      <c r="AS4420"/>
      <c r="AT4420"/>
      <c r="AU4420"/>
      <c r="AV4420"/>
      <c r="AW4420"/>
      <c r="AX4420" t="inlineStr">
        <is>
          <t>Mortality</t>
        </is>
      </c>
      <c r="AY4420" t="inlineStr">
        <is>
          <t>Mortality</t>
        </is>
      </c>
      <c r="AZ4420" t="inlineStr">
        <is>
          <t>LC50</t>
        </is>
      </c>
      <c r="BA4420"/>
      <c r="BB4420" t="n">
        <v>4.0</v>
      </c>
      <c r="BC4420"/>
      <c r="BD4420"/>
      <c r="BE4420"/>
      <c r="BF4420"/>
      <c r="BG4420" t="inlineStr">
        <is>
          <t>Day(s)</t>
        </is>
      </c>
      <c r="BH4420"/>
      <c r="BI4420" t="inlineStr">
        <is>
          <t>DTXSID3020041</t>
        </is>
      </c>
      <c r="BJ4420"/>
      <c r="BK4420"/>
      <c r="BL4420"/>
      <c r="BM4420"/>
      <c r="BN4420"/>
      <c r="BO4420"/>
      <c r="BP4420"/>
      <c r="BQ4420"/>
      <c r="BR4420"/>
      <c r="BS4420"/>
      <c r="BT4420" t="inlineStr">
        <is>
          <t>--</t>
        </is>
      </c>
      <c r="BU4420"/>
      <c r="BV4420"/>
      <c r="BW4420"/>
      <c r="BX4420"/>
      <c r="BY4420"/>
      <c r="BZ4420"/>
      <c r="CA4420"/>
      <c r="CB4420"/>
      <c r="CC4420"/>
      <c r="CD4420"/>
      <c r="CE4420"/>
      <c r="CF4420"/>
      <c r="CG4420"/>
      <c r="CH4420"/>
      <c r="CI4420" t="inlineStr">
        <is>
          <t xml:space="preserve"> PURITY/58 % SODIUM SULFATE, 10 % SODIUM CHLORIDE, 5 % SODIUM TRIPOLYPHOSPHATE//CONTR/4 % MORT// </t>
        </is>
      </c>
      <c r="CJ4420" t="inlineStr">
        <is>
          <t xml:space="preserve">   PURITY/58 % SODIUM SULFATE, 10 % SODIUM CHLORIDE, 5 % SODIUM TRIPOLYPHOSPHATE//CONTR/4 % MORT// </t>
        </is>
      </c>
      <c r="CK4420" t="inlineStr">
        <is>
          <t>Pickering,Q.H.</t>
        </is>
      </c>
      <c r="CL4420" t="n">
        <v>8095.0</v>
      </c>
      <c r="CM4420" t="inlineStr">
        <is>
          <t>Acute Toxicity of Alkyl Benzene Sulfonate and Linear Alkylate Sulfonate to the Eggs of the Fathead Minnow, Pimephales promelas</t>
        </is>
      </c>
      <c r="CN4420" t="inlineStr">
        <is>
          <t>Air Water Pollut.10:385-391</t>
        </is>
      </c>
      <c r="CO4420" t="n">
        <v>1966.0</v>
      </c>
      <c r="CP4420" t="inlineStr">
        <is>
          <t>Pickering,Q.H. (1966). Acute Toxicity of Alkyl Benzene Sulfonate and Linear Alkylate Sulfonate to the Eggs of the Fathead Minnow, Pimephales promelas. Air Water Pollut., 10, 385-391. ECOREF#:8095</t>
        </is>
      </c>
    </row>
    <row r="4421">
      <c r="A4421" t="n">
        <v>4.2615292E7</v>
      </c>
      <c r="B4421" t="inlineStr">
        <is>
          <t>Benzenesulfonic acid, alkyl derivs.</t>
        </is>
      </c>
      <c r="C4421"/>
      <c r="D4421" t="inlineStr">
        <is>
          <t>Measured</t>
        </is>
      </c>
      <c r="E4421" t="inlineStr">
        <is>
          <t>Not coded</t>
        </is>
      </c>
      <c r="F4421"/>
      <c r="G4421" t="n">
        <v>85.0</v>
      </c>
      <c r="H4421"/>
      <c r="I4421"/>
      <c r="J4421"/>
      <c r="K4421"/>
      <c r="L4421" t="inlineStr">
        <is>
          <t>Pimephales promelas</t>
        </is>
      </c>
      <c r="M4421" t="inlineStr">
        <is>
          <t>Fathead Minnow</t>
        </is>
      </c>
      <c r="N4421"/>
      <c r="O4421"/>
      <c r="P4421"/>
      <c r="Q4421"/>
      <c r="R4421"/>
      <c r="S4421"/>
      <c r="T4421"/>
      <c r="U4421"/>
      <c r="V4421" t="inlineStr">
        <is>
          <t>Flow-through</t>
        </is>
      </c>
      <c r="W4421" t="inlineStr">
        <is>
          <t>Fresh water</t>
        </is>
      </c>
      <c r="X4421" t="inlineStr">
        <is>
          <t>Lab</t>
        </is>
      </c>
      <c r="Y4421"/>
      <c r="Z4421" t="inlineStr">
        <is>
          <t>Active ingredient</t>
        </is>
      </c>
      <c r="AA4421"/>
      <c r="AB4421" t="n">
        <v>3.5</v>
      </c>
      <c r="AC4421"/>
      <c r="AD4421"/>
      <c r="AE4421"/>
      <c r="AF4421"/>
      <c r="AG4421" t="inlineStr">
        <is>
          <t>AI mg/L</t>
        </is>
      </c>
      <c r="AH4421"/>
      <c r="AI4421"/>
      <c r="AJ4421"/>
      <c r="AK4421"/>
      <c r="AL4421"/>
      <c r="AM4421"/>
      <c r="AN4421"/>
      <c r="AO4421"/>
      <c r="AP4421"/>
      <c r="AQ4421"/>
      <c r="AR4421"/>
      <c r="AS4421"/>
      <c r="AT4421"/>
      <c r="AU4421"/>
      <c r="AV4421"/>
      <c r="AW4421"/>
      <c r="AX4421" t="inlineStr">
        <is>
          <t>Mortality</t>
        </is>
      </c>
      <c r="AY4421" t="inlineStr">
        <is>
          <t>Mortality</t>
        </is>
      </c>
      <c r="AZ4421" t="inlineStr">
        <is>
          <t>LC50</t>
        </is>
      </c>
      <c r="BA4421"/>
      <c r="BB4421" t="n">
        <v>4.0</v>
      </c>
      <c r="BC4421"/>
      <c r="BD4421"/>
      <c r="BE4421"/>
      <c r="BF4421"/>
      <c r="BG4421" t="inlineStr">
        <is>
          <t>Day(s)</t>
        </is>
      </c>
      <c r="BH4421" t="inlineStr">
        <is>
          <t>Active ingredient</t>
        </is>
      </c>
      <c r="BI4421" t="inlineStr">
        <is>
          <t>DTXSID3020041</t>
        </is>
      </c>
      <c r="BJ4421" t="inlineStr">
        <is>
          <t>10.1016/0043-1354(69)90040-2</t>
        </is>
      </c>
      <c r="BK4421"/>
      <c r="BL4421"/>
      <c r="BM4421"/>
      <c r="BN4421"/>
      <c r="BO4421"/>
      <c r="BP4421"/>
      <c r="BQ4421"/>
      <c r="BR4421"/>
      <c r="BS4421"/>
      <c r="BT4421" t="inlineStr">
        <is>
          <t>--</t>
        </is>
      </c>
      <c r="BU4421"/>
      <c r="BV4421"/>
      <c r="BW4421"/>
      <c r="BX4421"/>
      <c r="BY4421"/>
      <c r="BZ4421"/>
      <c r="CA4421"/>
      <c r="CB4421"/>
      <c r="CC4421"/>
      <c r="CD4421"/>
      <c r="CE4421"/>
      <c r="CF4421"/>
      <c r="CG4421"/>
      <c r="CH4421"/>
      <c r="CI4421"/>
      <c r="CJ4421"/>
      <c r="CK4421" t="inlineStr">
        <is>
          <t>Solon,J.M., J.L. Lincer, and J.H. Nair III</t>
        </is>
      </c>
      <c r="CL4421" t="n">
        <v>2100.0</v>
      </c>
      <c r="CM4421" t="inlineStr">
        <is>
          <t>The Effect of Sublethal Concentration of LAS on the Acute Toxicity of Various Insecticides to the Fathead Minnow (Pimephales promelas Rafinesque)</t>
        </is>
      </c>
      <c r="CN4421" t="inlineStr">
        <is>
          <t>Water Res.3(10): 767-775</t>
        </is>
      </c>
      <c r="CO4421" t="n">
        <v>1969.0</v>
      </c>
      <c r="CP4421" t="inlineStr">
        <is>
          <t>Solon,J.M., J.L. Lincer, and J.H. Nair III (1969). The Effect of Sublethal Concentration of LAS on the Acute Toxicity of Various Insecticides to the Fathead Minnow (Pimephales promelas Rafinesque). Water Res., 3, (10), 767-775. doi:10.1016/0043-1354(69)90040-2. ECOREF#:2100</t>
        </is>
      </c>
    </row>
    <row r="4422">
      <c r="A4422" t="n">
        <v>4.2615292E7</v>
      </c>
      <c r="B4422" t="inlineStr">
        <is>
          <t>Benzenesulfonic acid, alkyl derivs.</t>
        </is>
      </c>
      <c r="C4422"/>
      <c r="D4422" t="inlineStr">
        <is>
          <t>Unmeasured</t>
        </is>
      </c>
      <c r="E4422" t="inlineStr">
        <is>
          <t>Not coded</t>
        </is>
      </c>
      <c r="F4422"/>
      <c r="G4422"/>
      <c r="H4422"/>
      <c r="I4422"/>
      <c r="J4422"/>
      <c r="K4422"/>
      <c r="L4422" t="inlineStr">
        <is>
          <t>Pimephales promelas</t>
        </is>
      </c>
      <c r="M4422" t="inlineStr">
        <is>
          <t>Fathead Minnow</t>
        </is>
      </c>
      <c r="N4422"/>
      <c r="O4422"/>
      <c r="P4422"/>
      <c r="Q4422"/>
      <c r="R4422" t="n">
        <v>2.0</v>
      </c>
      <c r="S4422"/>
      <c r="T4422" t="n">
        <v>3.0</v>
      </c>
      <c r="U4422" t="inlineStr">
        <is>
          <t>Month(s)</t>
        </is>
      </c>
      <c r="V4422" t="inlineStr">
        <is>
          <t>Static</t>
        </is>
      </c>
      <c r="W4422" t="inlineStr">
        <is>
          <t>Fresh water</t>
        </is>
      </c>
      <c r="X4422" t="inlineStr">
        <is>
          <t>Lab</t>
        </is>
      </c>
      <c r="Y4422"/>
      <c r="Z4422" t="inlineStr">
        <is>
          <t>Formulation</t>
        </is>
      </c>
      <c r="AA4422"/>
      <c r="AB4422" t="n">
        <v>4.1</v>
      </c>
      <c r="AC4422"/>
      <c r="AD4422" t="n">
        <v>2.9</v>
      </c>
      <c r="AE4422"/>
      <c r="AF4422" t="n">
        <v>5.5</v>
      </c>
      <c r="AG4422" t="inlineStr">
        <is>
          <t>AI mg/L</t>
        </is>
      </c>
      <c r="AH4422"/>
      <c r="AI4422"/>
      <c r="AJ4422"/>
      <c r="AK4422"/>
      <c r="AL4422"/>
      <c r="AM4422"/>
      <c r="AN4422"/>
      <c r="AO4422"/>
      <c r="AP4422"/>
      <c r="AQ4422"/>
      <c r="AR4422"/>
      <c r="AS4422"/>
      <c r="AT4422"/>
      <c r="AU4422"/>
      <c r="AV4422"/>
      <c r="AW4422"/>
      <c r="AX4422" t="inlineStr">
        <is>
          <t>Mortality</t>
        </is>
      </c>
      <c r="AY4422" t="inlineStr">
        <is>
          <t>Mortality</t>
        </is>
      </c>
      <c r="AZ4422" t="inlineStr">
        <is>
          <t>LC50</t>
        </is>
      </c>
      <c r="BA4422"/>
      <c r="BB4422" t="n">
        <v>4.0</v>
      </c>
      <c r="BC4422"/>
      <c r="BD4422"/>
      <c r="BE4422"/>
      <c r="BF4422"/>
      <c r="BG4422" t="inlineStr">
        <is>
          <t>Day(s)</t>
        </is>
      </c>
      <c r="BH4422"/>
      <c r="BI4422" t="inlineStr">
        <is>
          <t>DTXSID3020041</t>
        </is>
      </c>
      <c r="BJ4422" t="inlineStr">
        <is>
          <t>10.1577/1548-8659(1980)109&lt;122:AASAOL&gt;2.0.CO;2</t>
        </is>
      </c>
      <c r="BK4422"/>
      <c r="BL4422"/>
      <c r="BM4422"/>
      <c r="BN4422"/>
      <c r="BO4422"/>
      <c r="BP4422"/>
      <c r="BQ4422"/>
      <c r="BR4422"/>
      <c r="BS4422"/>
      <c r="BT4422" t="inlineStr">
        <is>
          <t>--</t>
        </is>
      </c>
      <c r="BU4422"/>
      <c r="BV4422"/>
      <c r="BW4422"/>
      <c r="BX4422"/>
      <c r="BY4422"/>
      <c r="BZ4422"/>
      <c r="CA4422"/>
      <c r="CB4422"/>
      <c r="CC4422"/>
      <c r="CD4422"/>
      <c r="CE4422"/>
      <c r="CF4422"/>
      <c r="CG4422"/>
      <c r="CH4422"/>
      <c r="CI4422"/>
      <c r="CJ4422"/>
      <c r="CK4422" t="inlineStr">
        <is>
          <t>Holman,W.F., and K.J. Macek</t>
        </is>
      </c>
      <c r="CL4422" t="n">
        <v>475.0</v>
      </c>
      <c r="CM4422" t="inlineStr">
        <is>
          <t>An Aquatic Safety Assessment of Linear Alkylbenzene Sulfonate (LAS): Chronic Effects on Fathead Minnows</t>
        </is>
      </c>
      <c r="CN4422" t="inlineStr">
        <is>
          <t>Trans. Am. Fish. Soc.109(1): 122-131</t>
        </is>
      </c>
      <c r="CO4422" t="n">
        <v>1980.0</v>
      </c>
      <c r="CP4422" t="inlineStr">
        <is>
          <t>Holman,W.F., and K.J. Macek (1980). An Aquatic Safety Assessment of Linear Alkylbenzene Sulfonate (LAS): Chronic Effects on Fathead Minnows. Trans. Am. Fish. Soc., 109, (1), 122-131. doi:10.1577/1548-8659(1980)109&lt;122:AASAOL&gt;2.0.CO;2. ECOREF#:475</t>
        </is>
      </c>
    </row>
    <row r="4423">
      <c r="A4423" t="n">
        <v>4.2615292E7</v>
      </c>
      <c r="B4423" t="inlineStr">
        <is>
          <t>Benzenesulfonic acid, alkyl derivs.</t>
        </is>
      </c>
      <c r="C4423"/>
      <c r="D4423" t="inlineStr">
        <is>
          <t>Unmeasured</t>
        </is>
      </c>
      <c r="E4423" t="inlineStr">
        <is>
          <t>Not coded</t>
        </is>
      </c>
      <c r="F4423"/>
      <c r="G4423" t="n">
        <v>60.8</v>
      </c>
      <c r="H4423"/>
      <c r="I4423"/>
      <c r="J4423"/>
      <c r="K4423"/>
      <c r="L4423" t="inlineStr">
        <is>
          <t>Pimephales promelas</t>
        </is>
      </c>
      <c r="M4423" t="inlineStr">
        <is>
          <t>Fathead Minnow</t>
        </is>
      </c>
      <c r="N4423" t="inlineStr">
        <is>
          <t>Immature</t>
        </is>
      </c>
      <c r="O4423"/>
      <c r="P4423"/>
      <c r="Q4423"/>
      <c r="R4423"/>
      <c r="S4423"/>
      <c r="T4423"/>
      <c r="U4423"/>
      <c r="V4423" t="inlineStr">
        <is>
          <t>Flow-through</t>
        </is>
      </c>
      <c r="W4423" t="inlineStr">
        <is>
          <t>Fresh water</t>
        </is>
      </c>
      <c r="X4423" t="inlineStr">
        <is>
          <t>Lab</t>
        </is>
      </c>
      <c r="Y4423"/>
      <c r="Z4423" t="inlineStr">
        <is>
          <t>Formulation</t>
        </is>
      </c>
      <c r="AA4423"/>
      <c r="AB4423" t="n">
        <v>4.35</v>
      </c>
      <c r="AC4423"/>
      <c r="AD4423" t="n">
        <v>4.2</v>
      </c>
      <c r="AE4423"/>
      <c r="AF4423" t="n">
        <v>4.5</v>
      </c>
      <c r="AG4423" t="inlineStr">
        <is>
          <t>AI mg/L</t>
        </is>
      </c>
      <c r="AH4423"/>
      <c r="AI4423"/>
      <c r="AJ4423"/>
      <c r="AK4423"/>
      <c r="AL4423"/>
      <c r="AM4423"/>
      <c r="AN4423"/>
      <c r="AO4423"/>
      <c r="AP4423"/>
      <c r="AQ4423"/>
      <c r="AR4423"/>
      <c r="AS4423"/>
      <c r="AT4423"/>
      <c r="AU4423"/>
      <c r="AV4423"/>
      <c r="AW4423"/>
      <c r="AX4423" t="inlineStr">
        <is>
          <t>Mortality</t>
        </is>
      </c>
      <c r="AY4423" t="inlineStr">
        <is>
          <t>Mortality</t>
        </is>
      </c>
      <c r="AZ4423" t="inlineStr">
        <is>
          <t>LC50</t>
        </is>
      </c>
      <c r="BA4423"/>
      <c r="BB4423" t="n">
        <v>4.0</v>
      </c>
      <c r="BC4423"/>
      <c r="BD4423"/>
      <c r="BE4423"/>
      <c r="BF4423"/>
      <c r="BG4423" t="inlineStr">
        <is>
          <t>Day(s)</t>
        </is>
      </c>
      <c r="BH4423" t="inlineStr">
        <is>
          <t>Pure</t>
        </is>
      </c>
      <c r="BI4423" t="inlineStr">
        <is>
          <t>DTXSID3020041</t>
        </is>
      </c>
      <c r="BJ4423"/>
      <c r="BK4423"/>
      <c r="BL4423"/>
      <c r="BM4423"/>
      <c r="BN4423"/>
      <c r="BO4423"/>
      <c r="BP4423"/>
      <c r="BQ4423"/>
      <c r="BR4423"/>
      <c r="BS4423"/>
      <c r="BT4423" t="inlineStr">
        <is>
          <t>--</t>
        </is>
      </c>
      <c r="BU4423"/>
      <c r="BV4423"/>
      <c r="BW4423"/>
      <c r="BX4423"/>
      <c r="BY4423"/>
      <c r="BZ4423"/>
      <c r="CA4423"/>
      <c r="CB4423"/>
      <c r="CC4423"/>
      <c r="CD4423"/>
      <c r="CE4423"/>
      <c r="CF4423"/>
      <c r="CG4423"/>
      <c r="CH4423"/>
      <c r="CI4423"/>
      <c r="CJ4423"/>
      <c r="CK4423" t="inlineStr">
        <is>
          <t>Pickering,Q.H., and T.O. Thatcher</t>
        </is>
      </c>
      <c r="CL4423" t="n">
        <v>544.0</v>
      </c>
      <c r="CM4423" t="inlineStr">
        <is>
          <t>The Chronic Toxicity of Linear Alkylate Sulfonate (LAS) to Pimephales promelas, Rafinesque</t>
        </is>
      </c>
      <c r="CN4423" t="inlineStr">
        <is>
          <t>J. Water Pollut. Control Fed.42(2): 243-254</t>
        </is>
      </c>
      <c r="CO4423" t="n">
        <v>1970.0</v>
      </c>
      <c r="CP4423" t="inlineStr">
        <is>
          <t>Pickering,Q.H., and T.O. Thatcher (1970). The Chronic Toxicity of Linear Alkylate Sulfonate (LAS) to Pimephales promelas, Rafinesque. J. Water Pollut. Control Fed., 42, (2), 243-254. ECOREF#:544</t>
        </is>
      </c>
    </row>
    <row r="4424">
      <c r="A4424" t="n">
        <v>4.2615292E7</v>
      </c>
      <c r="B4424" t="inlineStr">
        <is>
          <t>Benzenesulfonic acid, alkyl derivs.</t>
        </is>
      </c>
      <c r="C4424"/>
      <c r="D4424" t="inlineStr">
        <is>
          <t>Measured</t>
        </is>
      </c>
      <c r="E4424" t="inlineStr">
        <is>
          <t>Not coded</t>
        </is>
      </c>
      <c r="F4424"/>
      <c r="G4424"/>
      <c r="H4424"/>
      <c r="I4424"/>
      <c r="J4424"/>
      <c r="K4424"/>
      <c r="L4424" t="inlineStr">
        <is>
          <t>Pimephales promelas</t>
        </is>
      </c>
      <c r="M4424" t="inlineStr">
        <is>
          <t>Fathead Minnow</t>
        </is>
      </c>
      <c r="N4424"/>
      <c r="O4424"/>
      <c r="P4424"/>
      <c r="Q4424"/>
      <c r="R4424"/>
      <c r="S4424"/>
      <c r="T4424"/>
      <c r="U4424"/>
      <c r="V4424" t="inlineStr">
        <is>
          <t>Flow-through</t>
        </is>
      </c>
      <c r="W4424" t="inlineStr">
        <is>
          <t>Fresh water</t>
        </is>
      </c>
      <c r="X4424" t="inlineStr">
        <is>
          <t>Lab</t>
        </is>
      </c>
      <c r="Y4424"/>
      <c r="Z4424" t="inlineStr">
        <is>
          <t>Active ingredient</t>
        </is>
      </c>
      <c r="AA4424"/>
      <c r="AB4424" t="n">
        <v>4.2</v>
      </c>
      <c r="AC4424"/>
      <c r="AD4424"/>
      <c r="AE4424"/>
      <c r="AF4424"/>
      <c r="AG4424" t="inlineStr">
        <is>
          <t>AI mg/L</t>
        </is>
      </c>
      <c r="AH4424"/>
      <c r="AI4424"/>
      <c r="AJ4424"/>
      <c r="AK4424"/>
      <c r="AL4424"/>
      <c r="AM4424"/>
      <c r="AN4424"/>
      <c r="AO4424"/>
      <c r="AP4424"/>
      <c r="AQ4424"/>
      <c r="AR4424"/>
      <c r="AS4424"/>
      <c r="AT4424"/>
      <c r="AU4424"/>
      <c r="AV4424"/>
      <c r="AW4424"/>
      <c r="AX4424" t="inlineStr">
        <is>
          <t>Mortality</t>
        </is>
      </c>
      <c r="AY4424" t="inlineStr">
        <is>
          <t>Mortality</t>
        </is>
      </c>
      <c r="AZ4424" t="inlineStr">
        <is>
          <t>LC50</t>
        </is>
      </c>
      <c r="BA4424"/>
      <c r="BB4424" t="n">
        <v>4.0</v>
      </c>
      <c r="BC4424"/>
      <c r="BD4424"/>
      <c r="BE4424"/>
      <c r="BF4424"/>
      <c r="BG4424" t="inlineStr">
        <is>
          <t>Day(s)</t>
        </is>
      </c>
      <c r="BH4424"/>
      <c r="BI4424" t="inlineStr">
        <is>
          <t>DTXSID3020041</t>
        </is>
      </c>
      <c r="BJ4424"/>
      <c r="BK4424"/>
      <c r="BL4424"/>
      <c r="BM4424"/>
      <c r="BN4424"/>
      <c r="BO4424"/>
      <c r="BP4424"/>
      <c r="BQ4424"/>
      <c r="BR4424"/>
      <c r="BS4424"/>
      <c r="BT4424" t="inlineStr">
        <is>
          <t>--</t>
        </is>
      </c>
      <c r="BU4424"/>
      <c r="BV4424"/>
      <c r="BW4424"/>
      <c r="BX4424"/>
      <c r="BY4424"/>
      <c r="BZ4424"/>
      <c r="CA4424"/>
      <c r="CB4424"/>
      <c r="CC4424"/>
      <c r="CD4424"/>
      <c r="CE4424"/>
      <c r="CF4424"/>
      <c r="CG4424"/>
      <c r="CH4424"/>
      <c r="CI4424"/>
      <c r="CJ4424"/>
      <c r="CK4424" t="inlineStr">
        <is>
          <t>Thatcher,T.O., and J.F. Santner</t>
        </is>
      </c>
      <c r="CL4424" t="n">
        <v>541.0</v>
      </c>
      <c r="CM4424" t="inlineStr">
        <is>
          <t>Acute Toxicity of LAS to Various Fish Species</t>
        </is>
      </c>
      <c r="CN4424" t="inlineStr">
        <is>
          <t>Proc. 21st Purdue Ind. Waste Conf.50(2): 996-1002</t>
        </is>
      </c>
      <c r="CO4424" t="n">
        <v>1966.0</v>
      </c>
      <c r="CP4424" t="inlineStr">
        <is>
          <t>Thatcher,T.O., and J.F. Santner (1966). Acute Toxicity of LAS to Various Fish Species. Proc. 21st Purdue Ind. Waste Conf., 50, (2), 996-1002. ECOREF#:541</t>
        </is>
      </c>
    </row>
    <row r="4425">
      <c r="A4425" t="n">
        <v>4.2615292E7</v>
      </c>
      <c r="B4425" t="inlineStr">
        <is>
          <t>Benzenesulfonic acid, alkyl derivs.</t>
        </is>
      </c>
      <c r="C4425"/>
      <c r="D4425" t="inlineStr">
        <is>
          <t>Unmeasured</t>
        </is>
      </c>
      <c r="E4425" t="inlineStr">
        <is>
          <t>Not coded</t>
        </is>
      </c>
      <c r="F4425"/>
      <c r="G4425"/>
      <c r="H4425"/>
      <c r="I4425"/>
      <c r="J4425"/>
      <c r="K4425"/>
      <c r="L4425" t="inlineStr">
        <is>
          <t>Pimephales promelas</t>
        </is>
      </c>
      <c r="M4425" t="inlineStr">
        <is>
          <t>Fathead Minnow</t>
        </is>
      </c>
      <c r="N4425"/>
      <c r="O4425" t="inlineStr">
        <is>
          <t>&lt;</t>
        </is>
      </c>
      <c r="P4425" t="n">
        <v>6.0</v>
      </c>
      <c r="Q4425"/>
      <c r="R4425"/>
      <c r="S4425"/>
      <c r="T4425"/>
      <c r="U4425" t="inlineStr">
        <is>
          <t>Month(s)</t>
        </is>
      </c>
      <c r="V4425" t="inlineStr">
        <is>
          <t>Static</t>
        </is>
      </c>
      <c r="W4425" t="inlineStr">
        <is>
          <t>Fresh water</t>
        </is>
      </c>
      <c r="X4425" t="inlineStr">
        <is>
          <t>Lab</t>
        </is>
      </c>
      <c r="Y4425"/>
      <c r="Z4425" t="inlineStr">
        <is>
          <t>Active ingredient</t>
        </is>
      </c>
      <c r="AA4425"/>
      <c r="AB4425"/>
      <c r="AC4425"/>
      <c r="AD4425" t="n">
        <v>2.2</v>
      </c>
      <c r="AE4425"/>
      <c r="AF4425" t="n">
        <v>4.4</v>
      </c>
      <c r="AG4425" t="inlineStr">
        <is>
          <t>AI mg/L</t>
        </is>
      </c>
      <c r="AH4425"/>
      <c r="AI4425"/>
      <c r="AJ4425"/>
      <c r="AK4425"/>
      <c r="AL4425"/>
      <c r="AM4425"/>
      <c r="AN4425"/>
      <c r="AO4425"/>
      <c r="AP4425"/>
      <c r="AQ4425"/>
      <c r="AR4425"/>
      <c r="AS4425"/>
      <c r="AT4425"/>
      <c r="AU4425"/>
      <c r="AV4425"/>
      <c r="AW4425"/>
      <c r="AX4425" t="inlineStr">
        <is>
          <t>Mortality</t>
        </is>
      </c>
      <c r="AY4425" t="inlineStr">
        <is>
          <t>Mortality</t>
        </is>
      </c>
      <c r="AZ4425" t="inlineStr">
        <is>
          <t>LC50</t>
        </is>
      </c>
      <c r="BA4425"/>
      <c r="BB4425" t="n">
        <v>4.0</v>
      </c>
      <c r="BC4425"/>
      <c r="BD4425"/>
      <c r="BE4425"/>
      <c r="BF4425"/>
      <c r="BG4425" t="inlineStr">
        <is>
          <t>Day(s)</t>
        </is>
      </c>
      <c r="BH4425"/>
      <c r="BI4425" t="inlineStr">
        <is>
          <t>DTXSID3020041</t>
        </is>
      </c>
      <c r="BJ4425" t="inlineStr">
        <is>
          <t>10.1016/0147-6513(83)90076-3</t>
        </is>
      </c>
      <c r="BK4425"/>
      <c r="BL4425"/>
      <c r="BM4425"/>
      <c r="BN4425"/>
      <c r="BO4425"/>
      <c r="BP4425"/>
      <c r="BQ4425"/>
      <c r="BR4425"/>
      <c r="BS4425"/>
      <c r="BT4425" t="inlineStr">
        <is>
          <t>--</t>
        </is>
      </c>
      <c r="BU4425"/>
      <c r="BV4425"/>
      <c r="BW4425"/>
      <c r="BX4425"/>
      <c r="BY4425"/>
      <c r="BZ4425"/>
      <c r="CA4425"/>
      <c r="CB4425"/>
      <c r="CC4425"/>
      <c r="CD4425"/>
      <c r="CE4425"/>
      <c r="CF4425"/>
      <c r="CG4425"/>
      <c r="CH4425"/>
      <c r="CI4425"/>
      <c r="CJ4425"/>
      <c r="CK4425" t="inlineStr">
        <is>
          <t>Lewis,M.A., and D. Suprenant</t>
        </is>
      </c>
      <c r="CL4425" t="n">
        <v>2530.0</v>
      </c>
      <c r="CM4425" t="inlineStr">
        <is>
          <t>Comparative Acute Toxicities of Surfactants to Aquatic Invertebrates</t>
        </is>
      </c>
      <c r="CN4425" t="inlineStr">
        <is>
          <t>Ecotoxicol. Environ. Saf.7(3): 313-322</t>
        </is>
      </c>
      <c r="CO4425" t="n">
        <v>1983.0</v>
      </c>
      <c r="CP4425" t="inlineStr">
        <is>
          <t>Lewis,M.A., and D. Suprenant (1983). Comparative Acute Toxicities of Surfactants to Aquatic Invertebrates. Ecotoxicol. Environ. Saf., 7, (3), 313-322. doi:10.1016/0147-6513(83)90076-3. ECOREF#:2530</t>
        </is>
      </c>
    </row>
    <row r="4426">
      <c r="A4426" t="n">
        <v>4.2615292E7</v>
      </c>
      <c r="B4426" t="inlineStr">
        <is>
          <t>Benzenesulfonic acid, alkyl derivs.</t>
        </is>
      </c>
      <c r="C4426"/>
      <c r="D4426" t="inlineStr">
        <is>
          <t>Measured</t>
        </is>
      </c>
      <c r="E4426" t="inlineStr">
        <is>
          <t>Not coded</t>
        </is>
      </c>
      <c r="F4426"/>
      <c r="G4426"/>
      <c r="H4426"/>
      <c r="I4426"/>
      <c r="J4426"/>
      <c r="K4426"/>
      <c r="L4426" t="inlineStr">
        <is>
          <t>Pimephales promelas</t>
        </is>
      </c>
      <c r="M4426" t="inlineStr">
        <is>
          <t>Fathead Minnow</t>
        </is>
      </c>
      <c r="N4426"/>
      <c r="O4426"/>
      <c r="P4426" t="n">
        <v>10.0</v>
      </c>
      <c r="Q4426"/>
      <c r="R4426"/>
      <c r="S4426"/>
      <c r="T4426"/>
      <c r="U4426" t="inlineStr">
        <is>
          <t>Day(s)</t>
        </is>
      </c>
      <c r="V4426" t="inlineStr">
        <is>
          <t>Flow-through</t>
        </is>
      </c>
      <c r="W4426" t="inlineStr">
        <is>
          <t>Fresh water</t>
        </is>
      </c>
      <c r="X4426" t="inlineStr">
        <is>
          <t>Lab</t>
        </is>
      </c>
      <c r="Y4426"/>
      <c r="Z4426" t="inlineStr">
        <is>
          <t>Active ingredient</t>
        </is>
      </c>
      <c r="AA4426"/>
      <c r="AB4426" t="n">
        <v>1.18</v>
      </c>
      <c r="AC4426"/>
      <c r="AD4426" t="n">
        <v>1.03</v>
      </c>
      <c r="AE4426"/>
      <c r="AF4426" t="n">
        <v>1.37</v>
      </c>
      <c r="AG4426" t="inlineStr">
        <is>
          <t>AI mg/L</t>
        </is>
      </c>
      <c r="AH4426"/>
      <c r="AI4426"/>
      <c r="AJ4426"/>
      <c r="AK4426"/>
      <c r="AL4426"/>
      <c r="AM4426"/>
      <c r="AN4426"/>
      <c r="AO4426"/>
      <c r="AP4426"/>
      <c r="AQ4426"/>
      <c r="AR4426"/>
      <c r="AS4426"/>
      <c r="AT4426"/>
      <c r="AU4426"/>
      <c r="AV4426"/>
      <c r="AW4426"/>
      <c r="AX4426" t="inlineStr">
        <is>
          <t>Mortality</t>
        </is>
      </c>
      <c r="AY4426" t="inlineStr">
        <is>
          <t>Mortality</t>
        </is>
      </c>
      <c r="AZ4426" t="inlineStr">
        <is>
          <t>LC50</t>
        </is>
      </c>
      <c r="BA4426"/>
      <c r="BB4426" t="n">
        <v>4.0</v>
      </c>
      <c r="BC4426"/>
      <c r="BD4426"/>
      <c r="BE4426"/>
      <c r="BF4426"/>
      <c r="BG4426" t="inlineStr">
        <is>
          <t>Day(s)</t>
        </is>
      </c>
      <c r="BH4426"/>
      <c r="BI4426" t="inlineStr">
        <is>
          <t>DTXSID3020041</t>
        </is>
      </c>
      <c r="BJ4426"/>
      <c r="BK4426"/>
      <c r="BL4426"/>
      <c r="BM4426"/>
      <c r="BN4426"/>
      <c r="BO4426"/>
      <c r="BP4426"/>
      <c r="BQ4426"/>
      <c r="BR4426"/>
      <c r="BS4426"/>
      <c r="BT4426" t="inlineStr">
        <is>
          <t>--</t>
        </is>
      </c>
      <c r="BU4426"/>
      <c r="BV4426"/>
      <c r="BW4426"/>
      <c r="BX4426"/>
      <c r="BY4426"/>
      <c r="BZ4426"/>
      <c r="CA4426"/>
      <c r="CB4426"/>
      <c r="CC4426"/>
      <c r="CD4426"/>
      <c r="CE4426"/>
      <c r="CF4426"/>
      <c r="CG4426"/>
      <c r="CH4426"/>
      <c r="CI4426"/>
      <c r="CJ4426"/>
      <c r="CK4426" t="inlineStr">
        <is>
          <t>Fairchild,J.F., F.J. Dwyer, and T.W. LaPoint</t>
        </is>
      </c>
      <c r="CL4426" t="n">
        <v>9311.0</v>
      </c>
      <c r="CM4426" t="inlineStr">
        <is>
          <t>Evaluation of a Laboratory-Generated NOEC for Linear Alkylbenzene Sulfonate in Outdoor Experimental Streams</t>
        </is>
      </c>
      <c r="CN4426" t="inlineStr">
        <is>
          <t>Environ. Toxicol. Chem.12(10): 1763-1775</t>
        </is>
      </c>
      <c r="CO4426" t="n">
        <v>1993.0</v>
      </c>
      <c r="CP4426" t="inlineStr">
        <is>
          <t>Fairchild,J.F., F.J. Dwyer, and T.W. LaPoint (1993). Evaluation of a Laboratory-Generated NOEC for Linear Alkylbenzene Sulfonate in Outdoor Experimental Streams. Environ. Toxicol. Chem., 12, (10), 1763-1775. ECOREF#:9311</t>
        </is>
      </c>
    </row>
    <row r="4427">
      <c r="A4427" t="n">
        <v>4.3121433E7</v>
      </c>
      <c r="B4427" t="inlineStr">
        <is>
          <t>1-(4-Chlorophenoxy)-3,3-dimethyl-1-(1H-1,2,4-triazol-1-yl)-2-butanone</t>
        </is>
      </c>
      <c r="C4427" t="inlineStr">
        <is>
          <t>Technical grade, technical product, technical formulation</t>
        </is>
      </c>
      <c r="D4427" t="inlineStr">
        <is>
          <t>Unmeasured</t>
        </is>
      </c>
      <c r="E4427" t="inlineStr">
        <is>
          <t>Not reported</t>
        </is>
      </c>
      <c r="F4427"/>
      <c r="G4427" t="n">
        <v>99.2</v>
      </c>
      <c r="H4427"/>
      <c r="I4427"/>
      <c r="J4427"/>
      <c r="K4427"/>
      <c r="L4427" t="inlineStr">
        <is>
          <t>Pimephales promelas</t>
        </is>
      </c>
      <c r="M4427" t="inlineStr">
        <is>
          <t>Fathead Minnow</t>
        </is>
      </c>
      <c r="N4427"/>
      <c r="O4427"/>
      <c r="P4427"/>
      <c r="Q4427"/>
      <c r="R4427"/>
      <c r="S4427"/>
      <c r="T4427"/>
      <c r="U4427"/>
      <c r="V4427" t="inlineStr">
        <is>
          <t>Static</t>
        </is>
      </c>
      <c r="W4427" t="inlineStr">
        <is>
          <t>Fresh water</t>
        </is>
      </c>
      <c r="X4427" t="inlineStr">
        <is>
          <t>Lab</t>
        </is>
      </c>
      <c r="Y4427" t="n">
        <v>6.0</v>
      </c>
      <c r="Z4427" t="inlineStr">
        <is>
          <t>Active ingredient</t>
        </is>
      </c>
      <c r="AA4427"/>
      <c r="AB4427" t="n">
        <v>15.0</v>
      </c>
      <c r="AC4427"/>
      <c r="AD4427"/>
      <c r="AE4427"/>
      <c r="AF4427"/>
      <c r="AG4427" t="inlineStr">
        <is>
          <t>AI mg/L</t>
        </is>
      </c>
      <c r="AH4427"/>
      <c r="AI4427"/>
      <c r="AJ4427"/>
      <c r="AK4427"/>
      <c r="AL4427"/>
      <c r="AM4427"/>
      <c r="AN4427"/>
      <c r="AO4427"/>
      <c r="AP4427"/>
      <c r="AQ4427"/>
      <c r="AR4427"/>
      <c r="AS4427"/>
      <c r="AT4427"/>
      <c r="AU4427"/>
      <c r="AV4427"/>
      <c r="AW4427"/>
      <c r="AX4427" t="inlineStr">
        <is>
          <t>Mortality</t>
        </is>
      </c>
      <c r="AY4427" t="inlineStr">
        <is>
          <t>Mortality</t>
        </is>
      </c>
      <c r="AZ4427" t="inlineStr">
        <is>
          <t>LC50</t>
        </is>
      </c>
      <c r="BA4427"/>
      <c r="BB4427" t="n">
        <v>4.0</v>
      </c>
      <c r="BC4427"/>
      <c r="BD4427"/>
      <c r="BE4427"/>
      <c r="BF4427"/>
      <c r="BG4427" t="inlineStr">
        <is>
          <t>Day(s)</t>
        </is>
      </c>
      <c r="BH4427"/>
      <c r="BI4427" t="inlineStr">
        <is>
          <t>DTXSID3023897</t>
        </is>
      </c>
      <c r="BJ4427"/>
      <c r="BK4427"/>
      <c r="BL4427"/>
      <c r="BM4427"/>
      <c r="BN4427"/>
      <c r="BO4427"/>
      <c r="BP4427"/>
      <c r="BQ4427"/>
      <c r="BR4427"/>
      <c r="BS4427"/>
      <c r="BT4427" t="inlineStr">
        <is>
          <t>--</t>
        </is>
      </c>
      <c r="BU4427"/>
      <c r="BV4427"/>
      <c r="BW4427"/>
      <c r="BX4427"/>
      <c r="BY4427"/>
      <c r="BZ4427"/>
      <c r="CA4427"/>
      <c r="CB4427"/>
      <c r="CC4427"/>
      <c r="CD4427"/>
      <c r="CE4427"/>
      <c r="CF4427"/>
      <c r="CG4427"/>
      <c r="CH4427"/>
      <c r="CI4427"/>
      <c r="CJ4427" t="inlineStr">
        <is>
          <t xml:space="preserve">SOURCE/SMV LOT NO. 11A41//MEDIA/AERATED WELL WATER//   </t>
        </is>
      </c>
      <c r="CK4427" t="inlineStr">
        <is>
          <t>York,D.</t>
        </is>
      </c>
      <c r="CL4427" t="n">
        <v>195503.0</v>
      </c>
      <c r="CM4427" t="inlineStr">
        <is>
          <t>Triadimefon: Short-Term Reproduction Assay with Fathead Minnow (Pimephales promelas)</t>
        </is>
      </c>
      <c r="CN4427" t="inlineStr">
        <is>
          <t>Project Number: 13798/6262, EBBLY004, 022510/OPPTS/EDSP/FHM/SCREEB/BAYER. Unpublished study prepared by Smithers Viscient Laboratories:163 p.</t>
        </is>
      </c>
      <c r="CO4427" t="n">
        <v>2012.0</v>
      </c>
      <c r="CP4427" t="inlineStr">
        <is>
          <t>York,D. (2012). Triadimefon: Short-Term Reproduction Assay with Fathead Minnow (Pimephales promelas). Project Number: 13798/6262, EBBLY004, 022510/OPPTS/EDSP/FHM/SCREEB/BAYER. Unpublished study prepared by Smithers Viscient Laboratories, 163 p. ECOREF#:195503</t>
        </is>
      </c>
    </row>
    <row r="4428">
      <c r="A4428" t="n">
        <v>5.0594666E7</v>
      </c>
      <c r="B4428" t="inlineStr">
        <is>
          <t>5-[2-Chloro-4-(trifluoromethyl)phenoxy]-2-nitrobenzoic acid</t>
        </is>
      </c>
      <c r="C4428"/>
      <c r="D4428" t="inlineStr">
        <is>
          <t>Not coded</t>
        </is>
      </c>
      <c r="E4428" t="inlineStr">
        <is>
          <t>United States Environmental Protection Agency</t>
        </is>
      </c>
      <c r="F4428"/>
      <c r="G4428" t="n">
        <v>99.9</v>
      </c>
      <c r="H4428"/>
      <c r="I4428"/>
      <c r="J4428"/>
      <c r="K4428"/>
      <c r="L4428" t="inlineStr">
        <is>
          <t>Pimephales promelas</t>
        </is>
      </c>
      <c r="M4428" t="inlineStr">
        <is>
          <t>Fathead Minnow</t>
        </is>
      </c>
      <c r="N4428"/>
      <c r="O4428"/>
      <c r="P4428"/>
      <c r="Q4428"/>
      <c r="R4428"/>
      <c r="S4428"/>
      <c r="T4428"/>
      <c r="U4428"/>
      <c r="V4428" t="inlineStr">
        <is>
          <t>Renewal</t>
        </is>
      </c>
      <c r="W4428" t="inlineStr">
        <is>
          <t>Fresh water</t>
        </is>
      </c>
      <c r="X4428" t="inlineStr">
        <is>
          <t>Lab</t>
        </is>
      </c>
      <c r="Y4428"/>
      <c r="Z4428" t="inlineStr">
        <is>
          <t>Active ingredient</t>
        </is>
      </c>
      <c r="AA4428" t="inlineStr">
        <is>
          <t>&gt;</t>
        </is>
      </c>
      <c r="AB4428" t="n">
        <v>83.0</v>
      </c>
      <c r="AC4428"/>
      <c r="AD4428"/>
      <c r="AE4428"/>
      <c r="AF4428"/>
      <c r="AG4428" t="inlineStr">
        <is>
          <t>AI mg/L</t>
        </is>
      </c>
      <c r="AH4428"/>
      <c r="AI4428"/>
      <c r="AJ4428"/>
      <c r="AK4428"/>
      <c r="AL4428"/>
      <c r="AM4428"/>
      <c r="AN4428"/>
      <c r="AO4428"/>
      <c r="AP4428"/>
      <c r="AQ4428"/>
      <c r="AR4428"/>
      <c r="AS4428"/>
      <c r="AT4428"/>
      <c r="AU4428"/>
      <c r="AV4428"/>
      <c r="AW4428"/>
      <c r="AX4428" t="inlineStr">
        <is>
          <t>Mortality</t>
        </is>
      </c>
      <c r="AY4428" t="inlineStr">
        <is>
          <t>Mortality</t>
        </is>
      </c>
      <c r="AZ4428" t="inlineStr">
        <is>
          <t>LC50</t>
        </is>
      </c>
      <c r="BA4428"/>
      <c r="BB4428" t="n">
        <v>4.0</v>
      </c>
      <c r="BC4428"/>
      <c r="BD4428"/>
      <c r="BE4428"/>
      <c r="BF4428"/>
      <c r="BG4428" t="inlineStr">
        <is>
          <t>Day(s)</t>
        </is>
      </c>
      <c r="BH4428"/>
      <c r="BI4428" t="inlineStr">
        <is>
          <t>DTXSID0020022</t>
        </is>
      </c>
      <c r="BJ4428"/>
      <c r="BK4428"/>
      <c r="BL4428" t="inlineStr">
        <is>
          <t>Acute</t>
        </is>
      </c>
      <c r="BM4428"/>
      <c r="BN4428"/>
      <c r="BO4428"/>
      <c r="BP4428"/>
      <c r="BQ4428"/>
      <c r="BR4428"/>
      <c r="BS4428"/>
      <c r="BT4428" t="inlineStr">
        <is>
          <t>--</t>
        </is>
      </c>
      <c r="BU4428"/>
      <c r="BV4428"/>
      <c r="BW4428"/>
      <c r="BX4428"/>
      <c r="BY4428"/>
      <c r="BZ4428"/>
      <c r="CA4428"/>
      <c r="CB4428"/>
      <c r="CC4428"/>
      <c r="CD4428"/>
      <c r="CE4428"/>
      <c r="CF4428"/>
      <c r="CG4428"/>
      <c r="CH4428"/>
      <c r="CI4428"/>
      <c r="CJ4428" t="inlineStr">
        <is>
          <t xml:space="preserve">CONTR/STD METHODS USED//   </t>
        </is>
      </c>
      <c r="CK4428" t="inlineStr">
        <is>
          <t>U.S. Environmental Protection Agency</t>
        </is>
      </c>
      <c r="CL4428" t="n">
        <v>344.0</v>
      </c>
      <c r="CM4428" t="inlineStr">
        <is>
          <t>Pesticide Ecotoxicity Database (Formerly: Environmental Effects Database (EEDB))</t>
        </is>
      </c>
      <c r="CN4428" t="inlineStr">
        <is>
          <t>Environmental Fate and Effects Division, U.S.EPA, Washington, D.C.:</t>
        </is>
      </c>
      <c r="CO4428" t="n">
        <v>1992.0</v>
      </c>
      <c r="CP4428" t="inlineStr">
        <is>
          <t>U.S. Environmental Protection Agency (1992). Pesticide Ecotoxicity Database (Formerly: Environmental Effects Database (EEDB)). Environmental Fate and Effects Division, U.S.EPA, Washington, D.C., ECOREF#:344</t>
        </is>
      </c>
    </row>
    <row r="4429">
      <c r="A4429" t="n">
        <v>5.1218452E7</v>
      </c>
      <c r="B4429" t="inlineStr">
        <is>
          <t>2-Chloro-N-(2-ethyl-6-methylphenyl)-N-(2-methoxy-1-methylethyl)acetamide</t>
        </is>
      </c>
      <c r="C4429" t="inlineStr">
        <is>
          <t>Technical grade, technical product, technical formulation</t>
        </is>
      </c>
      <c r="D4429" t="inlineStr">
        <is>
          <t>Not reported</t>
        </is>
      </c>
      <c r="E4429" t="inlineStr">
        <is>
          <t>Not coded</t>
        </is>
      </c>
      <c r="F4429"/>
      <c r="G4429" t="n">
        <v>95.4</v>
      </c>
      <c r="H4429"/>
      <c r="I4429"/>
      <c r="J4429"/>
      <c r="K4429"/>
      <c r="L4429" t="inlineStr">
        <is>
          <t>Pimephales promelas</t>
        </is>
      </c>
      <c r="M4429" t="inlineStr">
        <is>
          <t>Fathead Minnow</t>
        </is>
      </c>
      <c r="N4429"/>
      <c r="O4429"/>
      <c r="P4429"/>
      <c r="Q4429"/>
      <c r="R4429"/>
      <c r="S4429"/>
      <c r="T4429"/>
      <c r="U4429"/>
      <c r="V4429" t="inlineStr">
        <is>
          <t>Static</t>
        </is>
      </c>
      <c r="W4429" t="inlineStr">
        <is>
          <t>Fresh water</t>
        </is>
      </c>
      <c r="X4429" t="inlineStr">
        <is>
          <t>Lab</t>
        </is>
      </c>
      <c r="Y4429"/>
      <c r="Z4429" t="inlineStr">
        <is>
          <t>Active ingredient</t>
        </is>
      </c>
      <c r="AA4429"/>
      <c r="AB4429" t="n">
        <v>8.0</v>
      </c>
      <c r="AC4429"/>
      <c r="AD4429" t="n">
        <v>5.4</v>
      </c>
      <c r="AE4429"/>
      <c r="AF4429" t="n">
        <v>12.0</v>
      </c>
      <c r="AG4429" t="inlineStr">
        <is>
          <t>AI mg/L</t>
        </is>
      </c>
      <c r="AH4429"/>
      <c r="AI4429"/>
      <c r="AJ4429"/>
      <c r="AK4429"/>
      <c r="AL4429"/>
      <c r="AM4429"/>
      <c r="AN4429"/>
      <c r="AO4429"/>
      <c r="AP4429"/>
      <c r="AQ4429"/>
      <c r="AR4429"/>
      <c r="AS4429"/>
      <c r="AT4429"/>
      <c r="AU4429"/>
      <c r="AV4429"/>
      <c r="AW4429"/>
      <c r="AX4429" t="inlineStr">
        <is>
          <t>Mortality</t>
        </is>
      </c>
      <c r="AY4429" t="inlineStr">
        <is>
          <t>Mortality</t>
        </is>
      </c>
      <c r="AZ4429" t="inlineStr">
        <is>
          <t>LC50</t>
        </is>
      </c>
      <c r="BA4429"/>
      <c r="BB4429" t="n">
        <v>4.0</v>
      </c>
      <c r="BC4429"/>
      <c r="BD4429"/>
      <c r="BE4429"/>
      <c r="BF4429"/>
      <c r="BG4429" t="inlineStr">
        <is>
          <t>Day(s)</t>
        </is>
      </c>
      <c r="BH4429"/>
      <c r="BI4429" t="inlineStr">
        <is>
          <t>DTXSID4022448</t>
        </is>
      </c>
      <c r="BJ4429"/>
      <c r="BK4429"/>
      <c r="BL4429"/>
      <c r="BM4429"/>
      <c r="BN4429"/>
      <c r="BO4429"/>
      <c r="BP4429"/>
      <c r="BQ4429"/>
      <c r="BR4429"/>
      <c r="BS4429"/>
      <c r="BT4429" t="inlineStr">
        <is>
          <t>--</t>
        </is>
      </c>
      <c r="BU4429"/>
      <c r="BV4429"/>
      <c r="BW4429"/>
      <c r="BX4429"/>
      <c r="BY4429"/>
      <c r="BZ4429"/>
      <c r="CA4429"/>
      <c r="CB4429"/>
      <c r="CC4429"/>
      <c r="CD4429"/>
      <c r="CE4429"/>
      <c r="CF4429"/>
      <c r="CG4429"/>
      <c r="CH4429"/>
      <c r="CI4429"/>
      <c r="CJ4429"/>
      <c r="CK4429" t="inlineStr">
        <is>
          <t>Mayer,F.L.,Jr., and M.R. Ellersieck</t>
        </is>
      </c>
      <c r="CL4429" t="n">
        <v>6797.0</v>
      </c>
      <c r="CM4429" t="inlineStr">
        <is>
          <t>Manual of Acute Toxicity: Interpretation and Data Base for 410 Chemicals and 66 Species of Freshwater Animals</t>
        </is>
      </c>
      <c r="CN4429" t="inlineStr">
        <is>
          <t>USDI Fish and Wildlife Service, Publication No.160, Washington, DC:505 p.</t>
        </is>
      </c>
      <c r="CO4429" t="n">
        <v>1986.0</v>
      </c>
      <c r="CP4429" t="inlineStr">
        <is>
          <t>Mayer,F.L.,Jr., and M.R. Ellersieck (1986). Manual of Acute Toxicity: Interpretation and Data Base for 410 Chemicals and 66 Species of Freshwater Animals. USDI Fish and Wildlife Service, Publication No.160, Washington, DC, 505 p. ECOREF#:6797</t>
        </is>
      </c>
    </row>
    <row r="4430">
      <c r="A4430" t="n">
        <v>5.1218452E7</v>
      </c>
      <c r="B4430" t="inlineStr">
        <is>
          <t>2-Chloro-N-(2-ethyl-6-methylphenyl)-N-(2-methoxy-1-methylethyl)acetamide</t>
        </is>
      </c>
      <c r="C4430"/>
      <c r="D4430" t="inlineStr">
        <is>
          <t>Not reported</t>
        </is>
      </c>
      <c r="E4430" t="inlineStr">
        <is>
          <t>Not coded</t>
        </is>
      </c>
      <c r="F4430"/>
      <c r="G4430" t="n">
        <v>87.0</v>
      </c>
      <c r="H4430"/>
      <c r="I4430"/>
      <c r="J4430"/>
      <c r="K4430"/>
      <c r="L4430" t="inlineStr">
        <is>
          <t>Pimephales promelas</t>
        </is>
      </c>
      <c r="M4430" t="inlineStr">
        <is>
          <t>Fathead Minnow</t>
        </is>
      </c>
      <c r="N4430"/>
      <c r="O4430"/>
      <c r="P4430"/>
      <c r="Q4430"/>
      <c r="R4430"/>
      <c r="S4430"/>
      <c r="T4430"/>
      <c r="U4430"/>
      <c r="V4430" t="inlineStr">
        <is>
          <t>Static</t>
        </is>
      </c>
      <c r="W4430" t="inlineStr">
        <is>
          <t>Fresh water</t>
        </is>
      </c>
      <c r="X4430" t="inlineStr">
        <is>
          <t>Lab</t>
        </is>
      </c>
      <c r="Y4430"/>
      <c r="Z4430" t="inlineStr">
        <is>
          <t>Active ingredient</t>
        </is>
      </c>
      <c r="AA4430"/>
      <c r="AB4430" t="n">
        <v>8.4</v>
      </c>
      <c r="AC4430"/>
      <c r="AD4430" t="n">
        <v>6.4</v>
      </c>
      <c r="AE4430"/>
      <c r="AF4430" t="n">
        <v>11.0</v>
      </c>
      <c r="AG4430" t="inlineStr">
        <is>
          <t>AI mg/L</t>
        </is>
      </c>
      <c r="AH4430"/>
      <c r="AI4430"/>
      <c r="AJ4430"/>
      <c r="AK4430"/>
      <c r="AL4430"/>
      <c r="AM4430"/>
      <c r="AN4430"/>
      <c r="AO4430"/>
      <c r="AP4430"/>
      <c r="AQ4430"/>
      <c r="AR4430"/>
      <c r="AS4430"/>
      <c r="AT4430"/>
      <c r="AU4430"/>
      <c r="AV4430"/>
      <c r="AW4430"/>
      <c r="AX4430" t="inlineStr">
        <is>
          <t>Mortality</t>
        </is>
      </c>
      <c r="AY4430" t="inlineStr">
        <is>
          <t>Mortality</t>
        </is>
      </c>
      <c r="AZ4430" t="inlineStr">
        <is>
          <t>LC50</t>
        </is>
      </c>
      <c r="BA4430"/>
      <c r="BB4430" t="n">
        <v>4.0</v>
      </c>
      <c r="BC4430"/>
      <c r="BD4430"/>
      <c r="BE4430"/>
      <c r="BF4430"/>
      <c r="BG4430" t="inlineStr">
        <is>
          <t>Day(s)</t>
        </is>
      </c>
      <c r="BH4430" t="inlineStr">
        <is>
          <t>Emulsifiable concentrate</t>
        </is>
      </c>
      <c r="BI4430" t="inlineStr">
        <is>
          <t>DTXSID4022448</t>
        </is>
      </c>
      <c r="BJ4430"/>
      <c r="BK4430"/>
      <c r="BL4430"/>
      <c r="BM4430"/>
      <c r="BN4430"/>
      <c r="BO4430"/>
      <c r="BP4430"/>
      <c r="BQ4430"/>
      <c r="BR4430"/>
      <c r="BS4430"/>
      <c r="BT4430" t="inlineStr">
        <is>
          <t>--</t>
        </is>
      </c>
      <c r="BU4430"/>
      <c r="BV4430"/>
      <c r="BW4430"/>
      <c r="BX4430"/>
      <c r="BY4430"/>
      <c r="BZ4430"/>
      <c r="CA4430"/>
      <c r="CB4430"/>
      <c r="CC4430"/>
      <c r="CD4430"/>
      <c r="CE4430"/>
      <c r="CF4430"/>
      <c r="CG4430"/>
      <c r="CH4430"/>
      <c r="CI4430"/>
      <c r="CJ4430"/>
      <c r="CK4430" t="inlineStr">
        <is>
          <t>Mayer,F.L.,Jr., and M.R. Ellersieck</t>
        </is>
      </c>
      <c r="CL4430" t="n">
        <v>6797.0</v>
      </c>
      <c r="CM4430" t="inlineStr">
        <is>
          <t>Manual of Acute Toxicity: Interpretation and Data Base for 410 Chemicals and 66 Species of Freshwater Animals</t>
        </is>
      </c>
      <c r="CN4430" t="inlineStr">
        <is>
          <t>USDI Fish and Wildlife Service, Publication No.160, Washington, DC:505 p.</t>
        </is>
      </c>
      <c r="CO4430" t="n">
        <v>1986.0</v>
      </c>
      <c r="CP4430" t="inlineStr">
        <is>
          <t>Mayer,F.L.,Jr., and M.R. Ellersieck (1986). Manual of Acute Toxicity: Interpretation and Data Base for 410 Chemicals and 66 Species of Freshwater Animals. USDI Fish and Wildlife Service, Publication No.160, Washington, DC, 505 p. ECOREF#:6797</t>
        </is>
      </c>
    </row>
    <row r="4431">
      <c r="A4431" t="n">
        <v>5.1235042E7</v>
      </c>
      <c r="B4431" t="inlineStr">
        <is>
          <t>3-Cyclohexyl-6-(dimethylamino)-1-methyl-1,3,5-triazine-2,4-(1H,3H)dione</t>
        </is>
      </c>
      <c r="C4431" t="inlineStr">
        <is>
          <t>Technical grade, technical product, technical formulation</t>
        </is>
      </c>
      <c r="D4431" t="inlineStr">
        <is>
          <t>Unmeasured</t>
        </is>
      </c>
      <c r="E4431" t="inlineStr">
        <is>
          <t>Not coded</t>
        </is>
      </c>
      <c r="F4431" t="inlineStr">
        <is>
          <t>&gt;</t>
        </is>
      </c>
      <c r="G4431" t="n">
        <v>98.0</v>
      </c>
      <c r="H4431"/>
      <c r="I4431"/>
      <c r="J4431"/>
      <c r="K4431"/>
      <c r="L4431" t="inlineStr">
        <is>
          <t>Pimephales promelas</t>
        </is>
      </c>
      <c r="M4431" t="inlineStr">
        <is>
          <t>Fathead Minnow</t>
        </is>
      </c>
      <c r="N4431"/>
      <c r="O4431"/>
      <c r="P4431"/>
      <c r="Q4431"/>
      <c r="R4431"/>
      <c r="S4431"/>
      <c r="T4431"/>
      <c r="U4431"/>
      <c r="V4431" t="inlineStr">
        <is>
          <t>Static</t>
        </is>
      </c>
      <c r="W4431" t="inlineStr">
        <is>
          <t>Fresh water</t>
        </is>
      </c>
      <c r="X4431" t="inlineStr">
        <is>
          <t>Lab</t>
        </is>
      </c>
      <c r="Y4431"/>
      <c r="Z4431" t="inlineStr">
        <is>
          <t>Active ingredient</t>
        </is>
      </c>
      <c r="AA4431"/>
      <c r="AB4431" t="n">
        <v>274.0</v>
      </c>
      <c r="AC4431"/>
      <c r="AD4431"/>
      <c r="AE4431"/>
      <c r="AF4431"/>
      <c r="AG4431" t="inlineStr">
        <is>
          <t>AI mg/L</t>
        </is>
      </c>
      <c r="AH4431"/>
      <c r="AI4431"/>
      <c r="AJ4431"/>
      <c r="AK4431"/>
      <c r="AL4431"/>
      <c r="AM4431"/>
      <c r="AN4431"/>
      <c r="AO4431"/>
      <c r="AP4431"/>
      <c r="AQ4431"/>
      <c r="AR4431"/>
      <c r="AS4431"/>
      <c r="AT4431"/>
      <c r="AU4431"/>
      <c r="AV4431"/>
      <c r="AW4431"/>
      <c r="AX4431" t="inlineStr">
        <is>
          <t>Mortality</t>
        </is>
      </c>
      <c r="AY4431" t="inlineStr">
        <is>
          <t>Mortality</t>
        </is>
      </c>
      <c r="AZ4431" t="inlineStr">
        <is>
          <t>LC50</t>
        </is>
      </c>
      <c r="BA4431"/>
      <c r="BB4431" t="n">
        <v>4.0</v>
      </c>
      <c r="BC4431"/>
      <c r="BD4431"/>
      <c r="BE4431"/>
      <c r="BF4431"/>
      <c r="BG4431" t="inlineStr">
        <is>
          <t>Day(s)</t>
        </is>
      </c>
      <c r="BH4431"/>
      <c r="BI4431" t="inlineStr">
        <is>
          <t>DTXSID4024145</t>
        </is>
      </c>
      <c r="BJ4431" t="inlineStr">
        <is>
          <t>10.1016/0272-0590(84)90050-2</t>
        </is>
      </c>
      <c r="BK4431"/>
      <c r="BL4431"/>
      <c r="BM4431"/>
      <c r="BN4431"/>
      <c r="BO4431"/>
      <c r="BP4431"/>
      <c r="BQ4431"/>
      <c r="BR4431"/>
      <c r="BS4431"/>
      <c r="BT4431" t="inlineStr">
        <is>
          <t>--</t>
        </is>
      </c>
      <c r="BU4431"/>
      <c r="BV4431"/>
      <c r="BW4431"/>
      <c r="BX4431"/>
      <c r="BY4431"/>
      <c r="BZ4431"/>
      <c r="CA4431"/>
      <c r="CB4431"/>
      <c r="CC4431"/>
      <c r="CD4431"/>
      <c r="CE4431"/>
      <c r="CF4431"/>
      <c r="CG4431"/>
      <c r="CH4431"/>
      <c r="CI4431" t="inlineStr">
        <is>
          <t xml:space="preserve"> TIME/OTHER DURATIONS REPORTED.//FISH BECAME DARKER IN COLORATION, LETHARGIC AND UNABLE TO MAINTAIN EQUILIBRIUM.//</t>
        </is>
      </c>
      <c r="CJ4431" t="inlineStr">
        <is>
          <t xml:space="preserve">   TIME/OTHER DURATIONS REPORTED.//FISH BECAME DARKER IN COLORATION, LETHARGIC AND UNABLE TO MAINTAIN EQUILIBRIUM.//</t>
        </is>
      </c>
      <c r="CK4431" t="inlineStr">
        <is>
          <t>Kennedy,G.L.,Jr.</t>
        </is>
      </c>
      <c r="CL4431" t="n">
        <v>92379.0</v>
      </c>
      <c r="CM4431" t="inlineStr">
        <is>
          <t>Acute and Environmental Toxicity Studies with Hexazinone</t>
        </is>
      </c>
      <c r="CN4431" t="inlineStr">
        <is>
          <t>Fundam. Appl. Toxicol.4(4): 603-611</t>
        </is>
      </c>
      <c r="CO4431" t="n">
        <v>1984.0</v>
      </c>
      <c r="CP4431" t="inlineStr">
        <is>
          <t>Kennedy,G.L.,Jr. (1984). Acute and Environmental Toxicity Studies with Hexazinone. Fundam. Appl. Toxicol., 4, (4), 603-611. doi:10.1016/0272-0590(84)90050-2. ECOREF#:92379</t>
        </is>
      </c>
    </row>
    <row r="4432">
      <c r="A4432" t="n">
        <v>5.1235042E7</v>
      </c>
      <c r="B4432" t="inlineStr">
        <is>
          <t>3-Cyclohexyl-6-(dimethylamino)-1-methyl-1,3,5-triazine-2,4-(1H,3H)dione</t>
        </is>
      </c>
      <c r="C4432"/>
      <c r="D4432" t="inlineStr">
        <is>
          <t>Not coded</t>
        </is>
      </c>
      <c r="E4432" t="inlineStr">
        <is>
          <t>United States Environmental Protection Agency</t>
        </is>
      </c>
      <c r="F4432"/>
      <c r="G4432" t="n">
        <v>97.5</v>
      </c>
      <c r="H4432"/>
      <c r="I4432"/>
      <c r="J4432"/>
      <c r="K4432"/>
      <c r="L4432" t="inlineStr">
        <is>
          <t>Pimephales promelas</t>
        </is>
      </c>
      <c r="M4432" t="inlineStr">
        <is>
          <t>Fathead Minnow</t>
        </is>
      </c>
      <c r="N4432"/>
      <c r="O4432"/>
      <c r="P4432"/>
      <c r="Q4432"/>
      <c r="R4432"/>
      <c r="S4432"/>
      <c r="T4432"/>
      <c r="U4432"/>
      <c r="V4432" t="inlineStr">
        <is>
          <t>Static</t>
        </is>
      </c>
      <c r="W4432" t="inlineStr">
        <is>
          <t>Fresh water</t>
        </is>
      </c>
      <c r="X4432" t="inlineStr">
        <is>
          <t>Lab</t>
        </is>
      </c>
      <c r="Y4432"/>
      <c r="Z4432" t="inlineStr">
        <is>
          <t>Active ingredient</t>
        </is>
      </c>
      <c r="AA4432"/>
      <c r="AB4432" t="n">
        <v>274.0</v>
      </c>
      <c r="AC4432"/>
      <c r="AD4432" t="n">
        <v>207.0</v>
      </c>
      <c r="AE4432"/>
      <c r="AF4432" t="n">
        <v>361.0</v>
      </c>
      <c r="AG4432" t="inlineStr">
        <is>
          <t>AI mg/L</t>
        </is>
      </c>
      <c r="AH4432"/>
      <c r="AI4432"/>
      <c r="AJ4432"/>
      <c r="AK4432"/>
      <c r="AL4432"/>
      <c r="AM4432"/>
      <c r="AN4432"/>
      <c r="AO4432"/>
      <c r="AP4432"/>
      <c r="AQ4432"/>
      <c r="AR4432"/>
      <c r="AS4432"/>
      <c r="AT4432"/>
      <c r="AU4432"/>
      <c r="AV4432"/>
      <c r="AW4432"/>
      <c r="AX4432" t="inlineStr">
        <is>
          <t>Mortality</t>
        </is>
      </c>
      <c r="AY4432" t="inlineStr">
        <is>
          <t>Mortality</t>
        </is>
      </c>
      <c r="AZ4432" t="inlineStr">
        <is>
          <t>LC50</t>
        </is>
      </c>
      <c r="BA4432"/>
      <c r="BB4432" t="n">
        <v>4.0</v>
      </c>
      <c r="BC4432"/>
      <c r="BD4432"/>
      <c r="BE4432"/>
      <c r="BF4432"/>
      <c r="BG4432" t="inlineStr">
        <is>
          <t>Day(s)</t>
        </is>
      </c>
      <c r="BH4432"/>
      <c r="BI4432" t="inlineStr">
        <is>
          <t>DTXSID4024145</t>
        </is>
      </c>
      <c r="BJ4432"/>
      <c r="BK4432"/>
      <c r="BL4432" t="inlineStr">
        <is>
          <t>Acute</t>
        </is>
      </c>
      <c r="BM4432"/>
      <c r="BN4432"/>
      <c r="BO4432"/>
      <c r="BP4432"/>
      <c r="BQ4432"/>
      <c r="BR4432"/>
      <c r="BS4432"/>
      <c r="BT4432" t="inlineStr">
        <is>
          <t>--</t>
        </is>
      </c>
      <c r="BU4432"/>
      <c r="BV4432"/>
      <c r="BW4432"/>
      <c r="BX4432"/>
      <c r="BY4432"/>
      <c r="BZ4432"/>
      <c r="CA4432"/>
      <c r="CB4432"/>
      <c r="CC4432"/>
      <c r="CD4432"/>
      <c r="CE4432"/>
      <c r="CF4432"/>
      <c r="CG4432"/>
      <c r="CH4432"/>
      <c r="CI4432"/>
      <c r="CJ4432" t="inlineStr">
        <is>
          <t xml:space="preserve">CONTR/STD METHODS USED//   </t>
        </is>
      </c>
      <c r="CK4432" t="inlineStr">
        <is>
          <t>U.S. Environmental Protection Agency</t>
        </is>
      </c>
      <c r="CL4432" t="n">
        <v>344.0</v>
      </c>
      <c r="CM4432" t="inlineStr">
        <is>
          <t>Pesticide Ecotoxicity Database (Formerly: Environmental Effects Database (EEDB))</t>
        </is>
      </c>
      <c r="CN4432" t="inlineStr">
        <is>
          <t>Environmental Fate and Effects Division, U.S.EPA, Washington, D.C.:</t>
        </is>
      </c>
      <c r="CO4432" t="n">
        <v>1992.0</v>
      </c>
      <c r="CP4432" t="inlineStr">
        <is>
          <t>U.S. Environmental Protection Agency (1992). Pesticide Ecotoxicity Database (Formerly: Environmental Effects Database (EEDB)). Environmental Fate and Effects Division, U.S.EPA, Washington, D.C., ECOREF#:344</t>
        </is>
      </c>
    </row>
    <row r="4433">
      <c r="A4433" t="n">
        <v>5.1235042E7</v>
      </c>
      <c r="B4433" t="inlineStr">
        <is>
          <t>3-Cyclohexyl-6-(dimethylamino)-1-methyl-1,3,5-triazine-2,4-(1H,3H)dione</t>
        </is>
      </c>
      <c r="C4433"/>
      <c r="D4433" t="inlineStr">
        <is>
          <t>Unmeasured</t>
        </is>
      </c>
      <c r="E4433" t="inlineStr">
        <is>
          <t>USEPA and STDMETH methods</t>
        </is>
      </c>
      <c r="F4433"/>
      <c r="G4433"/>
      <c r="H4433"/>
      <c r="I4433"/>
      <c r="J4433"/>
      <c r="K4433"/>
      <c r="L4433" t="inlineStr">
        <is>
          <t>Pimephales promelas</t>
        </is>
      </c>
      <c r="M4433" t="inlineStr">
        <is>
          <t>Fathead Minnow</t>
        </is>
      </c>
      <c r="N4433" t="inlineStr">
        <is>
          <t>Larva</t>
        </is>
      </c>
      <c r="O4433"/>
      <c r="P4433"/>
      <c r="Q4433"/>
      <c r="R4433" t="n">
        <v>2.0</v>
      </c>
      <c r="S4433"/>
      <c r="T4433" t="n">
        <v>10.0</v>
      </c>
      <c r="U4433" t="inlineStr">
        <is>
          <t>Day(s)</t>
        </is>
      </c>
      <c r="V4433" t="inlineStr">
        <is>
          <t>Static</t>
        </is>
      </c>
      <c r="W4433" t="inlineStr">
        <is>
          <t>Fresh water</t>
        </is>
      </c>
      <c r="X4433" t="inlineStr">
        <is>
          <t>Lab</t>
        </is>
      </c>
      <c r="Y4433"/>
      <c r="Z4433" t="inlineStr">
        <is>
          <t>Active ingredient</t>
        </is>
      </c>
      <c r="AA4433" t="inlineStr">
        <is>
          <t>&gt;</t>
        </is>
      </c>
      <c r="AB4433" t="n">
        <v>0.55</v>
      </c>
      <c r="AC4433"/>
      <c r="AD4433"/>
      <c r="AE4433"/>
      <c r="AF4433"/>
      <c r="AG4433" t="inlineStr">
        <is>
          <t>AI mg/L</t>
        </is>
      </c>
      <c r="AH4433"/>
      <c r="AI4433"/>
      <c r="AJ4433"/>
      <c r="AK4433"/>
      <c r="AL4433"/>
      <c r="AM4433"/>
      <c r="AN4433"/>
      <c r="AO4433"/>
      <c r="AP4433"/>
      <c r="AQ4433"/>
      <c r="AR4433"/>
      <c r="AS4433"/>
      <c r="AT4433"/>
      <c r="AU4433"/>
      <c r="AV4433"/>
      <c r="AW4433"/>
      <c r="AX4433" t="inlineStr">
        <is>
          <t>Mortality</t>
        </is>
      </c>
      <c r="AY4433" t="inlineStr">
        <is>
          <t>Mortality</t>
        </is>
      </c>
      <c r="AZ4433" t="inlineStr">
        <is>
          <t>LC50</t>
        </is>
      </c>
      <c r="BA4433"/>
      <c r="BB4433" t="n">
        <v>4.0</v>
      </c>
      <c r="BC4433"/>
      <c r="BD4433"/>
      <c r="BE4433"/>
      <c r="BF4433"/>
      <c r="BG4433" t="inlineStr">
        <is>
          <t>Day(s)</t>
        </is>
      </c>
      <c r="BH4433"/>
      <c r="BI4433" t="inlineStr">
        <is>
          <t>DTXSID4024145</t>
        </is>
      </c>
      <c r="BJ4433" t="inlineStr">
        <is>
          <t>10.1002/tox.20686</t>
        </is>
      </c>
      <c r="BK4433"/>
      <c r="BL4433" t="inlineStr">
        <is>
          <t>Acute</t>
        </is>
      </c>
      <c r="BM4433"/>
      <c r="BN4433"/>
      <c r="BO4433"/>
      <c r="BP4433"/>
      <c r="BQ4433"/>
      <c r="BR4433"/>
      <c r="BS4433"/>
      <c r="BT4433" t="inlineStr">
        <is>
          <t>--</t>
        </is>
      </c>
      <c r="BU4433"/>
      <c r="BV4433"/>
      <c r="BW4433"/>
      <c r="BX4433"/>
      <c r="BY4433"/>
      <c r="BZ4433"/>
      <c r="CA4433"/>
      <c r="CB4433"/>
      <c r="CC4433"/>
      <c r="CD4433"/>
      <c r="CE4433"/>
      <c r="CF4433"/>
      <c r="CG4433"/>
      <c r="CH4433"/>
      <c r="CI4433"/>
      <c r="CJ4433" t="inlineStr">
        <is>
          <t xml:space="preserve">SOURCE/CAPTIVE BREEDING COLONY//   </t>
        </is>
      </c>
      <c r="CK4433" t="inlineStr">
        <is>
          <t>Tatum,V.L., D.L. Borton, W.R. Streblow, J. Louch, and J.P. Shepard</t>
        </is>
      </c>
      <c r="CL4433" t="n">
        <v>160505.0</v>
      </c>
      <c r="CM4433" t="inlineStr">
        <is>
          <t>Acute Toxicity of Commonly Used Forestry Herbicide Mixtures to Ceriodaphnia dubia and Pimephales promelas</t>
        </is>
      </c>
      <c r="CN4433" t="inlineStr">
        <is>
          <t>Environ. Toxicol.27(12): 671-684</t>
        </is>
      </c>
      <c r="CO4433" t="n">
        <v>2012.0</v>
      </c>
      <c r="CP4433" t="inlineStr">
        <is>
          <t>Tatum,V.L., D.L. Borton, W.R. Streblow, J. Louch, and J.P. Shepard (2012). Acute Toxicity of Commonly Used Forestry Herbicide Mixtures to Ceriodaphnia dubia and Pimephales promelas. Environ. Toxicol., 27, (12), 671-684. doi:10.1002/tox.20686. ECOREF#:160505</t>
        </is>
      </c>
    </row>
    <row r="4434">
      <c r="A4434" t="n">
        <v>5.1596113E7</v>
      </c>
      <c r="B4434" t="inlineStr">
        <is>
          <t>(6R,25R)-5-O-Demethyl-28-deoxy-6,28-epoxy-25-ethylmilbemycin B</t>
        </is>
      </c>
      <c r="C4434"/>
      <c r="D4434" t="inlineStr">
        <is>
          <t>Not coded</t>
        </is>
      </c>
      <c r="E4434" t="inlineStr">
        <is>
          <t>United States Environmental Protection Agency</t>
        </is>
      </c>
      <c r="F4434"/>
      <c r="G4434" t="n">
        <v>97.0</v>
      </c>
      <c r="H4434"/>
      <c r="I4434"/>
      <c r="J4434"/>
      <c r="K4434"/>
      <c r="L4434" t="inlineStr">
        <is>
          <t>Pimephales promelas</t>
        </is>
      </c>
      <c r="M4434" t="inlineStr">
        <is>
          <t>Fathead Minnow</t>
        </is>
      </c>
      <c r="N4434"/>
      <c r="O4434"/>
      <c r="P4434"/>
      <c r="Q4434"/>
      <c r="R4434"/>
      <c r="S4434"/>
      <c r="T4434"/>
      <c r="U4434"/>
      <c r="V4434" t="inlineStr">
        <is>
          <t>Flow-through</t>
        </is>
      </c>
      <c r="W4434" t="inlineStr">
        <is>
          <t>Fresh water</t>
        </is>
      </c>
      <c r="X4434" t="inlineStr">
        <is>
          <t>Lab</t>
        </is>
      </c>
      <c r="Y4434"/>
      <c r="Z4434" t="inlineStr">
        <is>
          <t>Active ingredient</t>
        </is>
      </c>
      <c r="AA4434"/>
      <c r="AB4434" t="n">
        <v>0.035</v>
      </c>
      <c r="AC4434"/>
      <c r="AD4434" t="n">
        <v>0.026</v>
      </c>
      <c r="AE4434"/>
      <c r="AF4434" t="n">
        <v>0.046</v>
      </c>
      <c r="AG4434" t="inlineStr">
        <is>
          <t>AI mg/L</t>
        </is>
      </c>
      <c r="AH4434"/>
      <c r="AI4434"/>
      <c r="AJ4434"/>
      <c r="AK4434"/>
      <c r="AL4434"/>
      <c r="AM4434"/>
      <c r="AN4434"/>
      <c r="AO4434"/>
      <c r="AP4434"/>
      <c r="AQ4434"/>
      <c r="AR4434"/>
      <c r="AS4434"/>
      <c r="AT4434"/>
      <c r="AU4434"/>
      <c r="AV4434"/>
      <c r="AW4434"/>
      <c r="AX4434" t="inlineStr">
        <is>
          <t>Mortality</t>
        </is>
      </c>
      <c r="AY4434" t="inlineStr">
        <is>
          <t>Mortality</t>
        </is>
      </c>
      <c r="AZ4434" t="inlineStr">
        <is>
          <t>LC50</t>
        </is>
      </c>
      <c r="BA4434"/>
      <c r="BB4434" t="n">
        <v>4.0</v>
      </c>
      <c r="BC4434"/>
      <c r="BD4434"/>
      <c r="BE4434"/>
      <c r="BF4434"/>
      <c r="BG4434" t="inlineStr">
        <is>
          <t>Day(s)</t>
        </is>
      </c>
      <c r="BH4434"/>
      <c r="BI4434" t="inlineStr">
        <is>
          <t>DTXSID4052760</t>
        </is>
      </c>
      <c r="BJ4434"/>
      <c r="BK4434"/>
      <c r="BL4434" t="inlineStr">
        <is>
          <t>Acute</t>
        </is>
      </c>
      <c r="BM4434"/>
      <c r="BN4434"/>
      <c r="BO4434"/>
      <c r="BP4434"/>
      <c r="BQ4434"/>
      <c r="BR4434"/>
      <c r="BS4434"/>
      <c r="BT4434" t="inlineStr">
        <is>
          <t>--</t>
        </is>
      </c>
      <c r="BU4434"/>
      <c r="BV4434"/>
      <c r="BW4434"/>
      <c r="BX4434"/>
      <c r="BY4434"/>
      <c r="BZ4434"/>
      <c r="CA4434"/>
      <c r="CB4434"/>
      <c r="CC4434"/>
      <c r="CD4434"/>
      <c r="CE4434"/>
      <c r="CF4434"/>
      <c r="CG4434"/>
      <c r="CH4434"/>
      <c r="CI4434"/>
      <c r="CJ4434" t="inlineStr">
        <is>
          <t xml:space="preserve">CONTR/STD METHODS USED//   </t>
        </is>
      </c>
      <c r="CK4434" t="inlineStr">
        <is>
          <t>U.S. Environmental Protection Agency</t>
        </is>
      </c>
      <c r="CL4434" t="n">
        <v>344.0</v>
      </c>
      <c r="CM4434" t="inlineStr">
        <is>
          <t>Pesticide Ecotoxicity Database (Formerly: Environmental Effects Database (EEDB))</t>
        </is>
      </c>
      <c r="CN4434" t="inlineStr">
        <is>
          <t>Environmental Fate and Effects Division, U.S.EPA, Washington, D.C.:</t>
        </is>
      </c>
      <c r="CO4434" t="n">
        <v>1992.0</v>
      </c>
      <c r="CP4434" t="inlineStr">
        <is>
          <t>U.S. Environmental Protection Agency (1992). Pesticide Ecotoxicity Database (Formerly: Environmental Effects Database (EEDB)). Environmental Fate and Effects Division, U.S.EPA, Washington, D.C., ECOREF#:344</t>
        </is>
      </c>
    </row>
    <row r="4435">
      <c r="A4435" t="n">
        <v>5.1630581E7</v>
      </c>
      <c r="B4435" t="inlineStr">
        <is>
          <t>4-Chloro-alpha-(1-methylethyl)benzeneacetic acid cyano(3-phenoxyphenyl)methyl ester</t>
        </is>
      </c>
      <c r="C4435"/>
      <c r="D4435" t="inlineStr">
        <is>
          <t>Not coded</t>
        </is>
      </c>
      <c r="E4435" t="inlineStr">
        <is>
          <t>United States Environmental Protection Agency</t>
        </is>
      </c>
      <c r="F4435"/>
      <c r="G4435" t="n">
        <v>96.0</v>
      </c>
      <c r="H4435"/>
      <c r="I4435"/>
      <c r="J4435"/>
      <c r="K4435"/>
      <c r="L4435" t="inlineStr">
        <is>
          <t>Pimephales promelas</t>
        </is>
      </c>
      <c r="M4435" t="inlineStr">
        <is>
          <t>Fathead Minnow</t>
        </is>
      </c>
      <c r="N4435"/>
      <c r="O4435"/>
      <c r="P4435"/>
      <c r="Q4435"/>
      <c r="R4435"/>
      <c r="S4435"/>
      <c r="T4435"/>
      <c r="U4435"/>
      <c r="V4435" t="inlineStr">
        <is>
          <t>Static</t>
        </is>
      </c>
      <c r="W4435" t="inlineStr">
        <is>
          <t>Fresh water</t>
        </is>
      </c>
      <c r="X4435" t="inlineStr">
        <is>
          <t>Lab</t>
        </is>
      </c>
      <c r="Y4435"/>
      <c r="Z4435" t="inlineStr">
        <is>
          <t>Active ingredient</t>
        </is>
      </c>
      <c r="AA4435"/>
      <c r="AB4435" t="n">
        <v>0.00113</v>
      </c>
      <c r="AC4435"/>
      <c r="AD4435" t="n">
        <v>9.2E-4</v>
      </c>
      <c r="AE4435"/>
      <c r="AF4435" t="n">
        <v>0.00138</v>
      </c>
      <c r="AG4435" t="inlineStr">
        <is>
          <t>AI mg/L</t>
        </is>
      </c>
      <c r="AH4435"/>
      <c r="AI4435"/>
      <c r="AJ4435"/>
      <c r="AK4435"/>
      <c r="AL4435"/>
      <c r="AM4435"/>
      <c r="AN4435"/>
      <c r="AO4435"/>
      <c r="AP4435"/>
      <c r="AQ4435"/>
      <c r="AR4435"/>
      <c r="AS4435"/>
      <c r="AT4435"/>
      <c r="AU4435"/>
      <c r="AV4435"/>
      <c r="AW4435"/>
      <c r="AX4435" t="inlineStr">
        <is>
          <t>Mortality</t>
        </is>
      </c>
      <c r="AY4435" t="inlineStr">
        <is>
          <t>Mortality</t>
        </is>
      </c>
      <c r="AZ4435" t="inlineStr">
        <is>
          <t>LC50</t>
        </is>
      </c>
      <c r="BA4435"/>
      <c r="BB4435" t="n">
        <v>4.0</v>
      </c>
      <c r="BC4435"/>
      <c r="BD4435"/>
      <c r="BE4435"/>
      <c r="BF4435"/>
      <c r="BG4435" t="inlineStr">
        <is>
          <t>Day(s)</t>
        </is>
      </c>
      <c r="BH4435"/>
      <c r="BI4435" t="inlineStr">
        <is>
          <t>DTXSID101017940</t>
        </is>
      </c>
      <c r="BJ4435"/>
      <c r="BK4435"/>
      <c r="BL4435" t="inlineStr">
        <is>
          <t>Acute</t>
        </is>
      </c>
      <c r="BM4435"/>
      <c r="BN4435"/>
      <c r="BO4435"/>
      <c r="BP4435"/>
      <c r="BQ4435"/>
      <c r="BR4435"/>
      <c r="BS4435"/>
      <c r="BT4435" t="inlineStr">
        <is>
          <t>--</t>
        </is>
      </c>
      <c r="BU4435"/>
      <c r="BV4435"/>
      <c r="BW4435"/>
      <c r="BX4435"/>
      <c r="BY4435"/>
      <c r="BZ4435"/>
      <c r="CA4435"/>
      <c r="CB4435"/>
      <c r="CC4435"/>
      <c r="CD4435"/>
      <c r="CE4435"/>
      <c r="CF4435"/>
      <c r="CG4435"/>
      <c r="CH4435"/>
      <c r="CI4435"/>
      <c r="CJ4435" t="inlineStr">
        <is>
          <t xml:space="preserve">CONTR/STD METHODS USED//   </t>
        </is>
      </c>
      <c r="CK4435" t="inlineStr">
        <is>
          <t>U.S. Environmental Protection Agency</t>
        </is>
      </c>
      <c r="CL4435" t="n">
        <v>344.0</v>
      </c>
      <c r="CM4435" t="inlineStr">
        <is>
          <t>Pesticide Ecotoxicity Database (Formerly: Environmental Effects Database (EEDB))</t>
        </is>
      </c>
      <c r="CN4435" t="inlineStr">
        <is>
          <t>Environmental Fate and Effects Division, U.S.EPA, Washington, D.C.:</t>
        </is>
      </c>
      <c r="CO4435" t="n">
        <v>1992.0</v>
      </c>
      <c r="CP4435" t="inlineStr">
        <is>
          <t>U.S. Environmental Protection Agency (1992). Pesticide Ecotoxicity Database (Formerly: Environmental Effects Database (EEDB)). Environmental Fate and Effects Division, U.S.EPA, Washington, D.C., ECOREF#:344</t>
        </is>
      </c>
    </row>
    <row r="4436">
      <c r="A4436" t="n">
        <v>5.1630581E7</v>
      </c>
      <c r="B4436" t="inlineStr">
        <is>
          <t>4-Chloro-alpha-(1-methylethyl)benzeneacetic acid cyano(3-phenoxyphenyl)methyl ester</t>
        </is>
      </c>
      <c r="C4436"/>
      <c r="D4436" t="inlineStr">
        <is>
          <t>Not reported</t>
        </is>
      </c>
      <c r="E4436" t="inlineStr">
        <is>
          <t>Not coded</t>
        </is>
      </c>
      <c r="F4436"/>
      <c r="G4436" t="n">
        <v>90.0</v>
      </c>
      <c r="H4436"/>
      <c r="I4436"/>
      <c r="J4436"/>
      <c r="K4436"/>
      <c r="L4436" t="inlineStr">
        <is>
          <t>Pimephales promelas</t>
        </is>
      </c>
      <c r="M4436" t="inlineStr">
        <is>
          <t>Fathead Minnow</t>
        </is>
      </c>
      <c r="N4436"/>
      <c r="O4436"/>
      <c r="P4436"/>
      <c r="Q4436"/>
      <c r="R4436"/>
      <c r="S4436"/>
      <c r="T4436"/>
      <c r="U4436"/>
      <c r="V4436" t="inlineStr">
        <is>
          <t>Static</t>
        </is>
      </c>
      <c r="W4436" t="inlineStr">
        <is>
          <t>Fresh water</t>
        </is>
      </c>
      <c r="X4436" t="inlineStr">
        <is>
          <t>Lab</t>
        </is>
      </c>
      <c r="Y4436"/>
      <c r="Z4436" t="inlineStr">
        <is>
          <t>Active ingredient</t>
        </is>
      </c>
      <c r="AA4436"/>
      <c r="AB4436" t="n">
        <v>0.00235</v>
      </c>
      <c r="AC4436"/>
      <c r="AD4436" t="n">
        <v>0.00183</v>
      </c>
      <c r="AE4436"/>
      <c r="AF4436" t="n">
        <v>0.00302</v>
      </c>
      <c r="AG4436" t="inlineStr">
        <is>
          <t>AI mg/L</t>
        </is>
      </c>
      <c r="AH4436"/>
      <c r="AI4436"/>
      <c r="AJ4436"/>
      <c r="AK4436"/>
      <c r="AL4436"/>
      <c r="AM4436"/>
      <c r="AN4436"/>
      <c r="AO4436"/>
      <c r="AP4436"/>
      <c r="AQ4436"/>
      <c r="AR4436"/>
      <c r="AS4436"/>
      <c r="AT4436"/>
      <c r="AU4436"/>
      <c r="AV4436"/>
      <c r="AW4436"/>
      <c r="AX4436" t="inlineStr">
        <is>
          <t>Mortality</t>
        </is>
      </c>
      <c r="AY4436" t="inlineStr">
        <is>
          <t>Mortality</t>
        </is>
      </c>
      <c r="AZ4436" t="inlineStr">
        <is>
          <t>LC50</t>
        </is>
      </c>
      <c r="BA4436"/>
      <c r="BB4436" t="n">
        <v>4.0</v>
      </c>
      <c r="BC4436"/>
      <c r="BD4436"/>
      <c r="BE4436"/>
      <c r="BF4436"/>
      <c r="BG4436" t="inlineStr">
        <is>
          <t>Day(s)</t>
        </is>
      </c>
      <c r="BH4436" t="inlineStr">
        <is>
          <t>Pure</t>
        </is>
      </c>
      <c r="BI4436" t="inlineStr">
        <is>
          <t>DTXSID101017940</t>
        </is>
      </c>
      <c r="BJ4436"/>
      <c r="BK4436"/>
      <c r="BL4436"/>
      <c r="BM4436"/>
      <c r="BN4436"/>
      <c r="BO4436"/>
      <c r="BP4436"/>
      <c r="BQ4436"/>
      <c r="BR4436"/>
      <c r="BS4436"/>
      <c r="BT4436" t="inlineStr">
        <is>
          <t>--</t>
        </is>
      </c>
      <c r="BU4436"/>
      <c r="BV4436"/>
      <c r="BW4436"/>
      <c r="BX4436"/>
      <c r="BY4436"/>
      <c r="BZ4436"/>
      <c r="CA4436"/>
      <c r="CB4436"/>
      <c r="CC4436"/>
      <c r="CD4436"/>
      <c r="CE4436"/>
      <c r="CF4436"/>
      <c r="CG4436"/>
      <c r="CH4436"/>
      <c r="CI4436"/>
      <c r="CJ4436"/>
      <c r="CK4436" t="inlineStr">
        <is>
          <t>Mayer,F.L.,Jr., and M.R. Ellersieck</t>
        </is>
      </c>
      <c r="CL4436" t="n">
        <v>6797.0</v>
      </c>
      <c r="CM4436" t="inlineStr">
        <is>
          <t>Manual of Acute Toxicity: Interpretation and Data Base for 410 Chemicals and 66 Species of Freshwater Animals</t>
        </is>
      </c>
      <c r="CN4436" t="inlineStr">
        <is>
          <t>USDI Fish and Wildlife Service, Publication No.160, Washington, DC:505 p.</t>
        </is>
      </c>
      <c r="CO4436" t="n">
        <v>1986.0</v>
      </c>
      <c r="CP4436" t="inlineStr">
        <is>
          <t>Mayer,F.L.,Jr., and M.R. Ellersieck (1986). Manual of Acute Toxicity: Interpretation and Data Base for 410 Chemicals and 66 Species of Freshwater Animals. USDI Fish and Wildlife Service, Publication No.160, Washington, DC, 505 p. ECOREF#:6797</t>
        </is>
      </c>
    </row>
    <row r="4437">
      <c r="A4437" t="n">
        <v>5.1630581E7</v>
      </c>
      <c r="B4437" t="inlineStr">
        <is>
          <t>4-Chloro-alpha-(1-methylethyl)benzeneacetic acid cyano(3-phenoxyphenyl)methyl ester</t>
        </is>
      </c>
      <c r="C4437"/>
      <c r="D4437" t="inlineStr">
        <is>
          <t>Unmeasured</t>
        </is>
      </c>
      <c r="E4437" t="inlineStr">
        <is>
          <t>Not coded</t>
        </is>
      </c>
      <c r="F4437" t="inlineStr">
        <is>
          <t>~</t>
        </is>
      </c>
      <c r="G4437" t="n">
        <v>30.0</v>
      </c>
      <c r="H4437"/>
      <c r="I4437"/>
      <c r="J4437"/>
      <c r="K4437"/>
      <c r="L4437" t="inlineStr">
        <is>
          <t>Pimephales promelas</t>
        </is>
      </c>
      <c r="M4437" t="inlineStr">
        <is>
          <t>Fathead Minnow</t>
        </is>
      </c>
      <c r="N4437"/>
      <c r="O4437"/>
      <c r="P4437"/>
      <c r="Q4437"/>
      <c r="R4437"/>
      <c r="S4437"/>
      <c r="T4437"/>
      <c r="U4437"/>
      <c r="V4437" t="inlineStr">
        <is>
          <t>Static</t>
        </is>
      </c>
      <c r="W4437" t="inlineStr">
        <is>
          <t>Fresh water</t>
        </is>
      </c>
      <c r="X4437" t="inlineStr">
        <is>
          <t>Lab</t>
        </is>
      </c>
      <c r="Y4437"/>
      <c r="Z4437" t="inlineStr">
        <is>
          <t>Active ingredient</t>
        </is>
      </c>
      <c r="AA4437"/>
      <c r="AB4437" t="n">
        <v>0.012</v>
      </c>
      <c r="AC4437"/>
      <c r="AD4437" t="n">
        <v>0.01</v>
      </c>
      <c r="AE4437"/>
      <c r="AF4437" t="n">
        <v>0.0144</v>
      </c>
      <c r="AG4437" t="inlineStr">
        <is>
          <t>AI mg/L</t>
        </is>
      </c>
      <c r="AH4437"/>
      <c r="AI4437"/>
      <c r="AJ4437"/>
      <c r="AK4437"/>
      <c r="AL4437"/>
      <c r="AM4437"/>
      <c r="AN4437"/>
      <c r="AO4437"/>
      <c r="AP4437"/>
      <c r="AQ4437"/>
      <c r="AR4437"/>
      <c r="AS4437"/>
      <c r="AT4437"/>
      <c r="AU4437"/>
      <c r="AV4437"/>
      <c r="AW4437"/>
      <c r="AX4437" t="inlineStr">
        <is>
          <t>Mortality</t>
        </is>
      </c>
      <c r="AY4437" t="inlineStr">
        <is>
          <t>Mortality</t>
        </is>
      </c>
      <c r="AZ4437" t="inlineStr">
        <is>
          <t>LC50</t>
        </is>
      </c>
      <c r="BA4437"/>
      <c r="BB4437" t="n">
        <v>4.0</v>
      </c>
      <c r="BC4437"/>
      <c r="BD4437"/>
      <c r="BE4437"/>
      <c r="BF4437"/>
      <c r="BG4437" t="inlineStr">
        <is>
          <t>Day(s)</t>
        </is>
      </c>
      <c r="BH4437" t="inlineStr">
        <is>
          <t>Active ingredient</t>
        </is>
      </c>
      <c r="BI4437" t="inlineStr">
        <is>
          <t>DTXSID101017940</t>
        </is>
      </c>
      <c r="BJ4437" t="inlineStr">
        <is>
          <t>10.1577/1548-8659(1982)2&lt;301:EOAAPA&gt;2.0.CO;2</t>
        </is>
      </c>
      <c r="BK4437"/>
      <c r="BL4437"/>
      <c r="BM4437"/>
      <c r="BN4437"/>
      <c r="BO4437"/>
      <c r="BP4437"/>
      <c r="BQ4437"/>
      <c r="BR4437"/>
      <c r="BS4437"/>
      <c r="BT4437" t="inlineStr">
        <is>
          <t>--</t>
        </is>
      </c>
      <c r="BU4437"/>
      <c r="BV4437"/>
      <c r="BW4437"/>
      <c r="BX4437"/>
      <c r="BY4437"/>
      <c r="BZ4437"/>
      <c r="CA4437"/>
      <c r="CB4437"/>
      <c r="CC4437"/>
      <c r="CD4437"/>
      <c r="CE4437"/>
      <c r="CF4437"/>
      <c r="CG4437"/>
      <c r="CH4437"/>
      <c r="CI4437"/>
      <c r="CJ4437"/>
      <c r="CK4437" t="inlineStr">
        <is>
          <t>Gilderhus,P.A.</t>
        </is>
      </c>
      <c r="CL4437" t="n">
        <v>15277.0</v>
      </c>
      <c r="CM4437" t="inlineStr">
        <is>
          <t>Effects of an Aquatic Plant and Suspended Clay on the Activity of Fish Toxicants</t>
        </is>
      </c>
      <c r="CN4437" t="inlineStr">
        <is>
          <t>N. Am. J. Fish. Manag.2:301-306</t>
        </is>
      </c>
      <c r="CO4437" t="n">
        <v>1982.0</v>
      </c>
      <c r="CP4437" t="inlineStr">
        <is>
          <t>Gilderhus,P.A. (1982). Effects of an Aquatic Plant and Suspended Clay on the Activity of Fish Toxicants. N. Am. J. Fish. Manag., 2, 301-306. doi:10.1577/1548-8659(1982)2&lt;301:EOAAPA&gt;2.0.CO;2. ECOREF#:15277</t>
        </is>
      </c>
    </row>
    <row r="4438">
      <c r="A4438" t="n">
        <v>5.1630581E7</v>
      </c>
      <c r="B4438" t="inlineStr">
        <is>
          <t>4-Chloro-alpha-(1-methylethyl)benzeneacetic acid cyano(3-phenoxyphenyl)methyl ester</t>
        </is>
      </c>
      <c r="C4438"/>
      <c r="D4438" t="inlineStr">
        <is>
          <t>Measured</t>
        </is>
      </c>
      <c r="E4438" t="inlineStr">
        <is>
          <t>Not coded</t>
        </is>
      </c>
      <c r="F4438"/>
      <c r="G4438" t="n">
        <v>30.0</v>
      </c>
      <c r="H4438"/>
      <c r="I4438"/>
      <c r="J4438"/>
      <c r="K4438"/>
      <c r="L4438" t="inlineStr">
        <is>
          <t>Pimephales promelas</t>
        </is>
      </c>
      <c r="M4438" t="inlineStr">
        <is>
          <t>Fathead Minnow</t>
        </is>
      </c>
      <c r="N4438"/>
      <c r="O4438"/>
      <c r="P4438"/>
      <c r="Q4438"/>
      <c r="R4438" t="n">
        <v>30.0</v>
      </c>
      <c r="S4438"/>
      <c r="T4438" t="n">
        <v>31.0</v>
      </c>
      <c r="U4438" t="inlineStr">
        <is>
          <t>Day(s)</t>
        </is>
      </c>
      <c r="V4438" t="inlineStr">
        <is>
          <t>Flow-through</t>
        </is>
      </c>
      <c r="W4438" t="inlineStr">
        <is>
          <t>Fresh water</t>
        </is>
      </c>
      <c r="X4438" t="inlineStr">
        <is>
          <t>Lab</t>
        </is>
      </c>
      <c r="Y4438"/>
      <c r="Z4438" t="inlineStr">
        <is>
          <t>Active ingredient</t>
        </is>
      </c>
      <c r="AA4438"/>
      <c r="AB4438" t="n">
        <v>9.9E-4</v>
      </c>
      <c r="AC4438"/>
      <c r="AD4438" t="n">
        <v>9.2E-4</v>
      </c>
      <c r="AE4438"/>
      <c r="AF4438" t="n">
        <v>0.00108</v>
      </c>
      <c r="AG4438" t="inlineStr">
        <is>
          <t>AI mg/L</t>
        </is>
      </c>
      <c r="AH4438"/>
      <c r="AI4438"/>
      <c r="AJ4438"/>
      <c r="AK4438"/>
      <c r="AL4438"/>
      <c r="AM4438"/>
      <c r="AN4438"/>
      <c r="AO4438"/>
      <c r="AP4438"/>
      <c r="AQ4438"/>
      <c r="AR4438"/>
      <c r="AS4438"/>
      <c r="AT4438"/>
      <c r="AU4438"/>
      <c r="AV4438"/>
      <c r="AW4438"/>
      <c r="AX4438" t="inlineStr">
        <is>
          <t>Mortality</t>
        </is>
      </c>
      <c r="AY4438" t="inlineStr">
        <is>
          <t>Mortality</t>
        </is>
      </c>
      <c r="AZ4438" t="inlineStr">
        <is>
          <t>LC50</t>
        </is>
      </c>
      <c r="BA4438"/>
      <c r="BB4438" t="n">
        <v>4.0</v>
      </c>
      <c r="BC4438"/>
      <c r="BD4438"/>
      <c r="BE4438"/>
      <c r="BF4438"/>
      <c r="BG4438" t="inlineStr">
        <is>
          <t>Day(s)</t>
        </is>
      </c>
      <c r="BH4438" t="inlineStr">
        <is>
          <t>Active ingredient</t>
        </is>
      </c>
      <c r="BI4438" t="inlineStr">
        <is>
          <t>DTXSID101017940</t>
        </is>
      </c>
      <c r="BJ4438" t="inlineStr">
        <is>
          <t>10.1002/etc.5620040413</t>
        </is>
      </c>
      <c r="BK4438"/>
      <c r="BL4438"/>
      <c r="BM4438"/>
      <c r="BN4438"/>
      <c r="BO4438"/>
      <c r="BP4438"/>
      <c r="BQ4438"/>
      <c r="BR4438"/>
      <c r="BS4438"/>
      <c r="BT4438" t="inlineStr">
        <is>
          <t>--</t>
        </is>
      </c>
      <c r="BU4438"/>
      <c r="BV4438"/>
      <c r="BW4438"/>
      <c r="BX4438"/>
      <c r="BY4438"/>
      <c r="BZ4438"/>
      <c r="CA4438"/>
      <c r="CB4438"/>
      <c r="CC4438"/>
      <c r="CD4438"/>
      <c r="CE4438"/>
      <c r="CF4438"/>
      <c r="CG4438"/>
      <c r="CH4438"/>
      <c r="CI4438"/>
      <c r="CJ4438"/>
      <c r="CK4438" t="inlineStr">
        <is>
          <t>Bradbury,S.P., J.R. Coats, and J.M. McKim</t>
        </is>
      </c>
      <c r="CL4438" t="n">
        <v>10960.0</v>
      </c>
      <c r="CM4438" t="inlineStr">
        <is>
          <t>Differential Toxicity and Uptake of Two Fenvalerate Formulations in Fathead Minnows (Pimephales promelas)</t>
        </is>
      </c>
      <c r="CN4438" t="inlineStr">
        <is>
          <t>Environ. Toxicol. Chem.4(4): 533-541</t>
        </is>
      </c>
      <c r="CO4438" t="n">
        <v>1985.0</v>
      </c>
      <c r="CP4438" t="inlineStr">
        <is>
          <t>Bradbury,S.P., J.R. Coats, and J.M. McKim (1985). Differential Toxicity and Uptake of Two Fenvalerate Formulations in Fathead Minnows (Pimephales promelas). Environ. Toxicol. Chem., 4, (4), 533-541. doi:10.1002/etc.5620040413. ECOREF#:10960</t>
        </is>
      </c>
    </row>
    <row r="4439">
      <c r="A4439" t="n">
        <v>5.1630581E7</v>
      </c>
      <c r="B4439" t="inlineStr">
        <is>
          <t>4-Chloro-alpha-(1-methylethyl)benzeneacetic acid cyano(3-phenoxyphenyl)methyl ester</t>
        </is>
      </c>
      <c r="C4439"/>
      <c r="D4439" t="inlineStr">
        <is>
          <t>Not reported</t>
        </is>
      </c>
      <c r="E4439" t="inlineStr">
        <is>
          <t>Not coded</t>
        </is>
      </c>
      <c r="F4439"/>
      <c r="G4439" t="n">
        <v>30.0</v>
      </c>
      <c r="H4439"/>
      <c r="I4439"/>
      <c r="J4439"/>
      <c r="K4439"/>
      <c r="L4439" t="inlineStr">
        <is>
          <t>Pimephales promelas</t>
        </is>
      </c>
      <c r="M4439" t="inlineStr">
        <is>
          <t>Fathead Minnow</t>
        </is>
      </c>
      <c r="N4439"/>
      <c r="O4439"/>
      <c r="P4439"/>
      <c r="Q4439"/>
      <c r="R4439"/>
      <c r="S4439"/>
      <c r="T4439"/>
      <c r="U4439"/>
      <c r="V4439" t="inlineStr">
        <is>
          <t>Static</t>
        </is>
      </c>
      <c r="W4439" t="inlineStr">
        <is>
          <t>Fresh water</t>
        </is>
      </c>
      <c r="X4439" t="inlineStr">
        <is>
          <t>Lab</t>
        </is>
      </c>
      <c r="Y4439"/>
      <c r="Z4439" t="inlineStr">
        <is>
          <t>Active ingredient</t>
        </is>
      </c>
      <c r="AA4439"/>
      <c r="AB4439" t="n">
        <v>0.00215</v>
      </c>
      <c r="AC4439"/>
      <c r="AD4439" t="n">
        <v>0.00165</v>
      </c>
      <c r="AE4439"/>
      <c r="AF4439" t="n">
        <v>0.00281</v>
      </c>
      <c r="AG4439" t="inlineStr">
        <is>
          <t>AI mg/L</t>
        </is>
      </c>
      <c r="AH4439"/>
      <c r="AI4439"/>
      <c r="AJ4439"/>
      <c r="AK4439"/>
      <c r="AL4439"/>
      <c r="AM4439"/>
      <c r="AN4439"/>
      <c r="AO4439"/>
      <c r="AP4439"/>
      <c r="AQ4439"/>
      <c r="AR4439"/>
      <c r="AS4439"/>
      <c r="AT4439"/>
      <c r="AU4439"/>
      <c r="AV4439"/>
      <c r="AW4439"/>
      <c r="AX4439" t="inlineStr">
        <is>
          <t>Mortality</t>
        </is>
      </c>
      <c r="AY4439" t="inlineStr">
        <is>
          <t>Mortality</t>
        </is>
      </c>
      <c r="AZ4439" t="inlineStr">
        <is>
          <t>LC50</t>
        </is>
      </c>
      <c r="BA4439"/>
      <c r="BB4439" t="n">
        <v>4.0</v>
      </c>
      <c r="BC4439"/>
      <c r="BD4439"/>
      <c r="BE4439"/>
      <c r="BF4439"/>
      <c r="BG4439" t="inlineStr">
        <is>
          <t>Day(s)</t>
        </is>
      </c>
      <c r="BH4439" t="inlineStr">
        <is>
          <t>Emulsifiable concentrate</t>
        </is>
      </c>
      <c r="BI4439" t="inlineStr">
        <is>
          <t>DTXSID101017940</t>
        </is>
      </c>
      <c r="BJ4439"/>
      <c r="BK4439"/>
      <c r="BL4439"/>
      <c r="BM4439"/>
      <c r="BN4439"/>
      <c r="BO4439"/>
      <c r="BP4439"/>
      <c r="BQ4439"/>
      <c r="BR4439"/>
      <c r="BS4439"/>
      <c r="BT4439" t="inlineStr">
        <is>
          <t>--</t>
        </is>
      </c>
      <c r="BU4439"/>
      <c r="BV4439"/>
      <c r="BW4439"/>
      <c r="BX4439"/>
      <c r="BY4439"/>
      <c r="BZ4439"/>
      <c r="CA4439"/>
      <c r="CB4439"/>
      <c r="CC4439"/>
      <c r="CD4439"/>
      <c r="CE4439"/>
      <c r="CF4439"/>
      <c r="CG4439"/>
      <c r="CH4439"/>
      <c r="CI4439"/>
      <c r="CJ4439"/>
      <c r="CK4439" t="inlineStr">
        <is>
          <t>Mayer,F.L.,Jr., and M.R. Ellersieck</t>
        </is>
      </c>
      <c r="CL4439" t="n">
        <v>6797.0</v>
      </c>
      <c r="CM4439" t="inlineStr">
        <is>
          <t>Manual of Acute Toxicity: Interpretation and Data Base for 410 Chemicals and 66 Species of Freshwater Animals</t>
        </is>
      </c>
      <c r="CN4439" t="inlineStr">
        <is>
          <t>USDI Fish and Wildlife Service, Publication No.160, Washington, DC:505 p.</t>
        </is>
      </c>
      <c r="CO4439" t="n">
        <v>1986.0</v>
      </c>
      <c r="CP4439" t="inlineStr">
        <is>
          <t>Mayer,F.L.,Jr., and M.R. Ellersieck (1986). Manual of Acute Toxicity: Interpretation and Data Base for 410 Chemicals and 66 Species of Freshwater Animals. USDI Fish and Wildlife Service, Publication No.160, Washington, DC, 505 p. ECOREF#:6797</t>
        </is>
      </c>
    </row>
    <row r="4440">
      <c r="A4440" t="n">
        <v>5.1630581E7</v>
      </c>
      <c r="B4440" t="inlineStr">
        <is>
          <t>4-Chloro-alpha-(1-methylethyl)benzeneacetic acid cyano(3-phenoxyphenyl)methyl ester</t>
        </is>
      </c>
      <c r="C4440" t="inlineStr">
        <is>
          <t>Technical grade, technical product, technical formulation</t>
        </is>
      </c>
      <c r="D4440" t="inlineStr">
        <is>
          <t>Measured</t>
        </is>
      </c>
      <c r="E4440" t="inlineStr">
        <is>
          <t>Not coded</t>
        </is>
      </c>
      <c r="F4440"/>
      <c r="G4440" t="n">
        <v>93.5</v>
      </c>
      <c r="H4440"/>
      <c r="I4440"/>
      <c r="J4440"/>
      <c r="K4440"/>
      <c r="L4440" t="inlineStr">
        <is>
          <t>Pimephales promelas</t>
        </is>
      </c>
      <c r="M4440" t="inlineStr">
        <is>
          <t>Fathead Minnow</t>
        </is>
      </c>
      <c r="N4440" t="inlineStr">
        <is>
          <t>Larva</t>
        </is>
      </c>
      <c r="O4440" t="inlineStr">
        <is>
          <t>&lt;</t>
        </is>
      </c>
      <c r="P4440" t="n">
        <v>24.0</v>
      </c>
      <c r="Q4440"/>
      <c r="R4440"/>
      <c r="S4440"/>
      <c r="T4440"/>
      <c r="U4440" t="inlineStr">
        <is>
          <t>Hour(s)</t>
        </is>
      </c>
      <c r="V4440" t="inlineStr">
        <is>
          <t>Renewal</t>
        </is>
      </c>
      <c r="W4440" t="inlineStr">
        <is>
          <t>Fresh water</t>
        </is>
      </c>
      <c r="X4440" t="inlineStr">
        <is>
          <t>Lab</t>
        </is>
      </c>
      <c r="Y4440"/>
      <c r="Z4440" t="inlineStr">
        <is>
          <t>Active ingredient</t>
        </is>
      </c>
      <c r="AA4440"/>
      <c r="AB4440" t="n">
        <v>8.5E-4</v>
      </c>
      <c r="AC4440"/>
      <c r="AD4440" t="n">
        <v>6.8E-4</v>
      </c>
      <c r="AE4440"/>
      <c r="AF4440" t="n">
        <v>0.00102</v>
      </c>
      <c r="AG4440" t="inlineStr">
        <is>
          <t>AI mg/L</t>
        </is>
      </c>
      <c r="AH4440"/>
      <c r="AI4440"/>
      <c r="AJ4440"/>
      <c r="AK4440"/>
      <c r="AL4440"/>
      <c r="AM4440"/>
      <c r="AN4440"/>
      <c r="AO4440"/>
      <c r="AP4440"/>
      <c r="AQ4440"/>
      <c r="AR4440"/>
      <c r="AS4440"/>
      <c r="AT4440"/>
      <c r="AU4440"/>
      <c r="AV4440"/>
      <c r="AW4440"/>
      <c r="AX4440" t="inlineStr">
        <is>
          <t>Mortality</t>
        </is>
      </c>
      <c r="AY4440" t="inlineStr">
        <is>
          <t>Mortality</t>
        </is>
      </c>
      <c r="AZ4440" t="inlineStr">
        <is>
          <t>LC50</t>
        </is>
      </c>
      <c r="BA4440"/>
      <c r="BB4440" t="n">
        <v>4.0</v>
      </c>
      <c r="BC4440"/>
      <c r="BD4440"/>
      <c r="BE4440"/>
      <c r="BF4440"/>
      <c r="BG4440" t="inlineStr">
        <is>
          <t>Day(s)</t>
        </is>
      </c>
      <c r="BH4440" t="inlineStr">
        <is>
          <t>Pure</t>
        </is>
      </c>
      <c r="BI4440" t="inlineStr">
        <is>
          <t>DTXSID101017940</t>
        </is>
      </c>
      <c r="BJ4440" t="inlineStr">
        <is>
          <t>10.1016/0147-6513(88)90045-0</t>
        </is>
      </c>
      <c r="BK4440"/>
      <c r="BL4440"/>
      <c r="BM4440"/>
      <c r="BN4440"/>
      <c r="BO4440"/>
      <c r="BP4440"/>
      <c r="BQ4440"/>
      <c r="BR4440"/>
      <c r="BS4440"/>
      <c r="BT4440" t="inlineStr">
        <is>
          <t>--</t>
        </is>
      </c>
      <c r="BU4440"/>
      <c r="BV4440"/>
      <c r="BW4440"/>
      <c r="BX4440"/>
      <c r="BY4440"/>
      <c r="BZ4440"/>
      <c r="CA4440"/>
      <c r="CB4440"/>
      <c r="CC4440"/>
      <c r="CD4440"/>
      <c r="CE4440"/>
      <c r="CF4440"/>
      <c r="CG4440"/>
      <c r="CH4440"/>
      <c r="CI4440"/>
      <c r="CJ4440"/>
      <c r="CK4440" t="inlineStr">
        <is>
          <t>Jarvinen,A.W., D.K. Tanner, and E.R. Kline</t>
        </is>
      </c>
      <c r="CL4440" t="n">
        <v>12885.0</v>
      </c>
      <c r="CM4440" t="inlineStr">
        <is>
          <t>Toxicity of Chlorpyrifos, Endrin, or Fenvalerate to Fathead Minnows Following Episodic or Continuous Exposure</t>
        </is>
      </c>
      <c r="CN4440" t="inlineStr">
        <is>
          <t>Ecotoxicol. Environ. Saf.15(1): 78-95</t>
        </is>
      </c>
      <c r="CO4440" t="n">
        <v>1988.0</v>
      </c>
      <c r="CP4440" t="inlineStr">
        <is>
          <t>Jarvinen,A.W., D.K. Tanner, and E.R. Kline (1988). Toxicity of Chlorpyrifos, Endrin, or Fenvalerate to Fathead Minnows Following Episodic or Continuous Exposure. Ecotoxicol. Environ. Saf., 15, (1), 78-95. doi:10.1016/0147-6513(88)90045-0. ECOREF#:12885</t>
        </is>
      </c>
    </row>
    <row r="4441">
      <c r="A4441" t="n">
        <v>5.1630581E7</v>
      </c>
      <c r="B4441" t="inlineStr">
        <is>
          <t>4-Chloro-alpha-(1-methylethyl)benzeneacetic acid cyano(3-phenoxyphenyl)methyl ester</t>
        </is>
      </c>
      <c r="C4441"/>
      <c r="D4441" t="inlineStr">
        <is>
          <t>Measured</t>
        </is>
      </c>
      <c r="E4441" t="inlineStr">
        <is>
          <t>Not coded</t>
        </is>
      </c>
      <c r="F4441"/>
      <c r="G4441" t="n">
        <v>93.5</v>
      </c>
      <c r="H4441"/>
      <c r="I4441"/>
      <c r="J4441"/>
      <c r="K4441"/>
      <c r="L4441" t="inlineStr">
        <is>
          <t>Pimephales promelas</t>
        </is>
      </c>
      <c r="M4441" t="inlineStr">
        <is>
          <t>Fathead Minnow</t>
        </is>
      </c>
      <c r="N4441"/>
      <c r="O4441"/>
      <c r="P4441" t="n">
        <v>30.0</v>
      </c>
      <c r="Q4441"/>
      <c r="R4441"/>
      <c r="S4441"/>
      <c r="T4441"/>
      <c r="U4441" t="inlineStr">
        <is>
          <t>Day(s)</t>
        </is>
      </c>
      <c r="V4441" t="inlineStr">
        <is>
          <t>Flow-through</t>
        </is>
      </c>
      <c r="W4441" t="inlineStr">
        <is>
          <t>Fresh water</t>
        </is>
      </c>
      <c r="X4441" t="inlineStr">
        <is>
          <t>Lab</t>
        </is>
      </c>
      <c r="Y4441"/>
      <c r="Z4441" t="inlineStr">
        <is>
          <t>Active ingredient</t>
        </is>
      </c>
      <c r="AA4441"/>
      <c r="AB4441" t="n">
        <v>4.2E-4</v>
      </c>
      <c r="AC4441"/>
      <c r="AD4441" t="n">
        <v>3.9E-4</v>
      </c>
      <c r="AE4441"/>
      <c r="AF4441" t="n">
        <v>4.6E-4</v>
      </c>
      <c r="AG4441" t="inlineStr">
        <is>
          <t>AI mg/L</t>
        </is>
      </c>
      <c r="AH4441"/>
      <c r="AI4441"/>
      <c r="AJ4441"/>
      <c r="AK4441"/>
      <c r="AL4441"/>
      <c r="AM4441"/>
      <c r="AN4441"/>
      <c r="AO4441"/>
      <c r="AP4441"/>
      <c r="AQ4441"/>
      <c r="AR4441"/>
      <c r="AS4441"/>
      <c r="AT4441"/>
      <c r="AU4441"/>
      <c r="AV4441"/>
      <c r="AW4441"/>
      <c r="AX4441" t="inlineStr">
        <is>
          <t>Mortality</t>
        </is>
      </c>
      <c r="AY4441" t="inlineStr">
        <is>
          <t>Mortality</t>
        </is>
      </c>
      <c r="AZ4441" t="inlineStr">
        <is>
          <t>LC50</t>
        </is>
      </c>
      <c r="BA4441"/>
      <c r="BB4441" t="n">
        <v>4.0</v>
      </c>
      <c r="BC4441"/>
      <c r="BD4441"/>
      <c r="BE4441"/>
      <c r="BF4441"/>
      <c r="BG4441" t="inlineStr">
        <is>
          <t>Day(s)</t>
        </is>
      </c>
      <c r="BH4441" t="inlineStr">
        <is>
          <t>Pure</t>
        </is>
      </c>
      <c r="BI4441" t="inlineStr">
        <is>
          <t>DTXSID101017940</t>
        </is>
      </c>
      <c r="BJ4441"/>
      <c r="BK4441"/>
      <c r="BL4441"/>
      <c r="BM4441"/>
      <c r="BN4441"/>
      <c r="BO4441"/>
      <c r="BP4441"/>
      <c r="BQ4441"/>
      <c r="BR4441"/>
      <c r="BS4441"/>
      <c r="BT4441" t="inlineStr">
        <is>
          <t>--</t>
        </is>
      </c>
      <c r="BU4441"/>
      <c r="BV4441"/>
      <c r="BW4441"/>
      <c r="BX4441"/>
      <c r="BY4441"/>
      <c r="BZ4441"/>
      <c r="CA4441"/>
      <c r="CB4441"/>
      <c r="CC4441"/>
      <c r="CD4441"/>
      <c r="CE4441"/>
      <c r="CF4441"/>
      <c r="CG4441"/>
      <c r="CH4441"/>
      <c r="CI4441" t="inlineStr">
        <is>
          <t xml:space="preserve"> Affected fish lost schooling behavior, were hyperactive and overreactive to external stimuli, had increased respiration and rigid musculature.  They also had convulsions and lost equilibrium prior to death. </t>
        </is>
      </c>
      <c r="CJ4441" t="inlineStr">
        <is>
          <t xml:space="preserve">   Affected fish lost schooling behavior, were hyperactive and overreactive to external stimuli, had increased respiration and rigid musculature.  They also had convulsions and lost equilibrium prior to death. </t>
        </is>
      </c>
      <c r="CK4441" t="inlineStr">
        <is>
          <t>Geiger,D.L., L.T. Brooke, and D.J. Call</t>
        </is>
      </c>
      <c r="CL4441" t="n">
        <v>3217.0</v>
      </c>
      <c r="CM4441" t="inlineStr">
        <is>
          <t>Acute Toxicities of Organic Chemicals to Fathead Minnows (Pimephales promelas), Volume V</t>
        </is>
      </c>
      <c r="CN4441" t="inlineStr">
        <is>
          <t>Center for Lake Superior Environmental Studies, University of Wisconsin, Superior, WI:332 p.</t>
        </is>
      </c>
      <c r="CO4441" t="n">
        <v>1990.0</v>
      </c>
      <c r="CP4441" t="inlineStr">
        <is>
          <t>Geiger,D.L., L.T. Brooke, and D.J. Call (1990). Acute Toxicities of Organic Chemicals to Fathead Minnows (Pimephales promelas), Volume V. Center for Lake Superior Environmental Studies, University of Wisconsin, Superior, WI, 332 p. ECOREF#:3217</t>
        </is>
      </c>
    </row>
    <row r="4442">
      <c r="A4442" t="n">
        <v>5.1630581E7</v>
      </c>
      <c r="B4442" t="inlineStr">
        <is>
          <t>4-Chloro-alpha-(1-methylethyl)benzeneacetic acid cyano(3-phenoxyphenyl)methyl ester</t>
        </is>
      </c>
      <c r="C4442" t="inlineStr">
        <is>
          <t>Technical grade, technical product, technical formulation</t>
        </is>
      </c>
      <c r="D4442" t="inlineStr">
        <is>
          <t>Measured</t>
        </is>
      </c>
      <c r="E4442" t="inlineStr">
        <is>
          <t>Not coded</t>
        </is>
      </c>
      <c r="F4442"/>
      <c r="G4442" t="n">
        <v>97.0</v>
      </c>
      <c r="H4442"/>
      <c r="I4442"/>
      <c r="J4442"/>
      <c r="K4442"/>
      <c r="L4442" t="inlineStr">
        <is>
          <t>Pimephales promelas</t>
        </is>
      </c>
      <c r="M4442" t="inlineStr">
        <is>
          <t>Fathead Minnow</t>
        </is>
      </c>
      <c r="N4442"/>
      <c r="O4442"/>
      <c r="P4442"/>
      <c r="Q4442"/>
      <c r="R4442" t="n">
        <v>31.0</v>
      </c>
      <c r="S4442"/>
      <c r="T4442" t="n">
        <v>32.0</v>
      </c>
      <c r="U4442" t="inlineStr">
        <is>
          <t>Day(s)</t>
        </is>
      </c>
      <c r="V4442" t="inlineStr">
        <is>
          <t>Flow-through</t>
        </is>
      </c>
      <c r="W4442" t="inlineStr">
        <is>
          <t>Fresh water</t>
        </is>
      </c>
      <c r="X4442" t="inlineStr">
        <is>
          <t>Lab</t>
        </is>
      </c>
      <c r="Y4442"/>
      <c r="Z4442" t="inlineStr">
        <is>
          <t>Active ingredient</t>
        </is>
      </c>
      <c r="AA4442"/>
      <c r="AB4442" t="n">
        <v>0.0054</v>
      </c>
      <c r="AC4442"/>
      <c r="AD4442" t="n">
        <v>0.0051</v>
      </c>
      <c r="AE4442"/>
      <c r="AF4442" t="n">
        <v>0.0056</v>
      </c>
      <c r="AG4442" t="inlineStr">
        <is>
          <t>AI mg/L</t>
        </is>
      </c>
      <c r="AH4442"/>
      <c r="AI4442"/>
      <c r="AJ4442"/>
      <c r="AK4442"/>
      <c r="AL4442"/>
      <c r="AM4442"/>
      <c r="AN4442"/>
      <c r="AO4442"/>
      <c r="AP4442"/>
      <c r="AQ4442"/>
      <c r="AR4442"/>
      <c r="AS4442"/>
      <c r="AT4442"/>
      <c r="AU4442"/>
      <c r="AV4442"/>
      <c r="AW4442"/>
      <c r="AX4442" t="inlineStr">
        <is>
          <t>Mortality</t>
        </is>
      </c>
      <c r="AY4442" t="inlineStr">
        <is>
          <t>Mortality</t>
        </is>
      </c>
      <c r="AZ4442" t="inlineStr">
        <is>
          <t>LC50</t>
        </is>
      </c>
      <c r="BA4442"/>
      <c r="BB4442" t="n">
        <v>4.0</v>
      </c>
      <c r="BC4442"/>
      <c r="BD4442"/>
      <c r="BE4442"/>
      <c r="BF4442"/>
      <c r="BG4442" t="inlineStr">
        <is>
          <t>Day(s)</t>
        </is>
      </c>
      <c r="BH4442" t="inlineStr">
        <is>
          <t>Active ingredient</t>
        </is>
      </c>
      <c r="BI4442" t="inlineStr">
        <is>
          <t>DTXSID101017940</t>
        </is>
      </c>
      <c r="BJ4442" t="inlineStr">
        <is>
          <t>10.1016/0143-1471(82)90161-1</t>
        </is>
      </c>
      <c r="BK4442"/>
      <c r="BL4442"/>
      <c r="BM4442"/>
      <c r="BN4442"/>
      <c r="BO4442"/>
      <c r="BP4442"/>
      <c r="BQ4442"/>
      <c r="BR4442"/>
      <c r="BS4442"/>
      <c r="BT4442" t="inlineStr">
        <is>
          <t>--</t>
        </is>
      </c>
      <c r="BU4442"/>
      <c r="BV4442"/>
      <c r="BW4442"/>
      <c r="BX4442"/>
      <c r="BY4442"/>
      <c r="BZ4442"/>
      <c r="CA4442"/>
      <c r="CB4442"/>
      <c r="CC4442"/>
      <c r="CD4442"/>
      <c r="CE4442"/>
      <c r="CF4442"/>
      <c r="CG4442"/>
      <c r="CH4442"/>
      <c r="CI4442" t="inlineStr">
        <is>
          <t xml:space="preserve"> NOT FED, 16 H PHOTO// </t>
        </is>
      </c>
      <c r="CJ4442" t="inlineStr">
        <is>
          <t xml:space="preserve">   NOT FED, 16 H PHOTO// </t>
        </is>
      </c>
      <c r="CK4442" t="inlineStr">
        <is>
          <t>Holcombe,G.W., G.L. Phipps, and D.K. Tanner</t>
        </is>
      </c>
      <c r="CL4442" t="n">
        <v>10536.0</v>
      </c>
      <c r="CM4442" t="inlineStr">
        <is>
          <t>The Acute Toxicity of Kelthane, Dursban, Disulfoton, Pydrin, and Permethrin to Fathead Minnows Pimephales promelas and Rainbow Trout Salmo gairdneri</t>
        </is>
      </c>
      <c r="CN4442" t="inlineStr">
        <is>
          <t>Environ. Pollut. A.29(3): 167-178</t>
        </is>
      </c>
      <c r="CO4442" t="n">
        <v>1982.0</v>
      </c>
      <c r="CP4442" t="inlineStr">
        <is>
          <t>Holcombe,G.W., G.L. Phipps, and D.K. Tanner (1982). The Acute Toxicity of Kelthane, Dursban, Disulfoton, Pydrin, and Permethrin to Fathead Minnows Pimephales promelas and Rainbow Trout Salmo gairdneri. Environ. Pollut. A., 29, (3), 167-178. doi:10.1016/0143-1471(82)90161-1. ECOREF#:10536</t>
        </is>
      </c>
    </row>
    <row r="4443">
      <c r="A4443" t="n">
        <v>5.1630581E7</v>
      </c>
      <c r="B4443" t="inlineStr">
        <is>
          <t>4-Chloro-alpha-(1-methylethyl)benzeneacetic acid cyano(3-phenoxyphenyl)methyl ester</t>
        </is>
      </c>
      <c r="C4443"/>
      <c r="D4443" t="inlineStr">
        <is>
          <t>Unmeasured</t>
        </is>
      </c>
      <c r="E4443" t="inlineStr">
        <is>
          <t>Not coded</t>
        </is>
      </c>
      <c r="F4443" t="inlineStr">
        <is>
          <t>~</t>
        </is>
      </c>
      <c r="G4443" t="n">
        <v>30.0</v>
      </c>
      <c r="H4443"/>
      <c r="I4443"/>
      <c r="J4443"/>
      <c r="K4443"/>
      <c r="L4443" t="inlineStr">
        <is>
          <t>Pimephales promelas</t>
        </is>
      </c>
      <c r="M4443" t="inlineStr">
        <is>
          <t>Fathead Minnow</t>
        </is>
      </c>
      <c r="N4443"/>
      <c r="O4443"/>
      <c r="P4443"/>
      <c r="Q4443"/>
      <c r="R4443"/>
      <c r="S4443"/>
      <c r="T4443"/>
      <c r="U4443"/>
      <c r="V4443" t="inlineStr">
        <is>
          <t>Static</t>
        </is>
      </c>
      <c r="W4443" t="inlineStr">
        <is>
          <t>Fresh water</t>
        </is>
      </c>
      <c r="X4443" t="inlineStr">
        <is>
          <t>Lab</t>
        </is>
      </c>
      <c r="Y4443"/>
      <c r="Z4443" t="inlineStr">
        <is>
          <t>Active ingredient</t>
        </is>
      </c>
      <c r="AA4443"/>
      <c r="AB4443" t="n">
        <v>0.03</v>
      </c>
      <c r="AC4443"/>
      <c r="AD4443" t="n">
        <v>0.0153</v>
      </c>
      <c r="AE4443"/>
      <c r="AF4443" t="n">
        <v>0.0588</v>
      </c>
      <c r="AG4443" t="inlineStr">
        <is>
          <t>AI mg/L</t>
        </is>
      </c>
      <c r="AH4443"/>
      <c r="AI4443"/>
      <c r="AJ4443"/>
      <c r="AK4443"/>
      <c r="AL4443"/>
      <c r="AM4443"/>
      <c r="AN4443"/>
      <c r="AO4443"/>
      <c r="AP4443"/>
      <c r="AQ4443"/>
      <c r="AR4443"/>
      <c r="AS4443"/>
      <c r="AT4443"/>
      <c r="AU4443"/>
      <c r="AV4443"/>
      <c r="AW4443"/>
      <c r="AX4443" t="inlineStr">
        <is>
          <t>Mortality</t>
        </is>
      </c>
      <c r="AY4443" t="inlineStr">
        <is>
          <t>Mortality</t>
        </is>
      </c>
      <c r="AZ4443" t="inlineStr">
        <is>
          <t>LC50</t>
        </is>
      </c>
      <c r="BA4443"/>
      <c r="BB4443" t="n">
        <v>4.0</v>
      </c>
      <c r="BC4443"/>
      <c r="BD4443"/>
      <c r="BE4443"/>
      <c r="BF4443"/>
      <c r="BG4443" t="inlineStr">
        <is>
          <t>Day(s)</t>
        </is>
      </c>
      <c r="BH4443" t="inlineStr">
        <is>
          <t>Active ingredient</t>
        </is>
      </c>
      <c r="BI4443" t="inlineStr">
        <is>
          <t>DTXSID101017940</t>
        </is>
      </c>
      <c r="BJ4443" t="inlineStr">
        <is>
          <t>10.1577/1548-8659(1982)2&lt;301:EOAAPA&gt;2.0.CO;2</t>
        </is>
      </c>
      <c r="BK4443"/>
      <c r="BL4443"/>
      <c r="BM4443"/>
      <c r="BN4443"/>
      <c r="BO4443"/>
      <c r="BP4443"/>
      <c r="BQ4443"/>
      <c r="BR4443"/>
      <c r="BS4443"/>
      <c r="BT4443" t="inlineStr">
        <is>
          <t>--</t>
        </is>
      </c>
      <c r="BU4443"/>
      <c r="BV4443"/>
      <c r="BW4443"/>
      <c r="BX4443"/>
      <c r="BY4443"/>
      <c r="BZ4443"/>
      <c r="CA4443"/>
      <c r="CB4443"/>
      <c r="CC4443"/>
      <c r="CD4443"/>
      <c r="CE4443"/>
      <c r="CF4443"/>
      <c r="CG4443"/>
      <c r="CH4443"/>
      <c r="CI4443"/>
      <c r="CJ4443"/>
      <c r="CK4443" t="inlineStr">
        <is>
          <t>Gilderhus,P.A.</t>
        </is>
      </c>
      <c r="CL4443" t="n">
        <v>15277.0</v>
      </c>
      <c r="CM4443" t="inlineStr">
        <is>
          <t>Effects of an Aquatic Plant and Suspended Clay on the Activity of Fish Toxicants</t>
        </is>
      </c>
      <c r="CN4443" t="inlineStr">
        <is>
          <t>N. Am. J. Fish. Manag.2:301-306</t>
        </is>
      </c>
      <c r="CO4443" t="n">
        <v>1982.0</v>
      </c>
      <c r="CP4443" t="inlineStr">
        <is>
          <t>Gilderhus,P.A. (1982). Effects of an Aquatic Plant and Suspended Clay on the Activity of Fish Toxicants. N. Am. J. Fish. Manag., 2, 301-306. doi:10.1577/1548-8659(1982)2&lt;301:EOAAPA&gt;2.0.CO;2. ECOREF#:15277</t>
        </is>
      </c>
    </row>
    <row r="4444">
      <c r="A4444" t="n">
        <v>5.1630581E7</v>
      </c>
      <c r="B4444" t="inlineStr">
        <is>
          <t>4-Chloro-alpha-(1-methylethyl)benzeneacetic acid cyano(3-phenoxyphenyl)methyl ester</t>
        </is>
      </c>
      <c r="C4444"/>
      <c r="D4444" t="inlineStr">
        <is>
          <t>Unmeasured</t>
        </is>
      </c>
      <c r="E4444" t="inlineStr">
        <is>
          <t>Not coded</t>
        </is>
      </c>
      <c r="F4444" t="inlineStr">
        <is>
          <t>~</t>
        </is>
      </c>
      <c r="G4444" t="n">
        <v>30.0</v>
      </c>
      <c r="H4444"/>
      <c r="I4444"/>
      <c r="J4444"/>
      <c r="K4444"/>
      <c r="L4444" t="inlineStr">
        <is>
          <t>Pimephales promelas</t>
        </is>
      </c>
      <c r="M4444" t="inlineStr">
        <is>
          <t>Fathead Minnow</t>
        </is>
      </c>
      <c r="N4444"/>
      <c r="O4444"/>
      <c r="P4444"/>
      <c r="Q4444"/>
      <c r="R4444"/>
      <c r="S4444"/>
      <c r="T4444"/>
      <c r="U4444"/>
      <c r="V4444" t="inlineStr">
        <is>
          <t>Static</t>
        </is>
      </c>
      <c r="W4444" t="inlineStr">
        <is>
          <t>Fresh water</t>
        </is>
      </c>
      <c r="X4444" t="inlineStr">
        <is>
          <t>Lab</t>
        </is>
      </c>
      <c r="Y4444"/>
      <c r="Z4444" t="inlineStr">
        <is>
          <t>Active ingredient</t>
        </is>
      </c>
      <c r="AA4444"/>
      <c r="AB4444" t="n">
        <v>0.0129</v>
      </c>
      <c r="AC4444"/>
      <c r="AD4444" t="n">
        <v>0.0108</v>
      </c>
      <c r="AE4444"/>
      <c r="AF4444" t="n">
        <v>0.0154</v>
      </c>
      <c r="AG4444" t="inlineStr">
        <is>
          <t>AI mg/L</t>
        </is>
      </c>
      <c r="AH4444"/>
      <c r="AI4444"/>
      <c r="AJ4444"/>
      <c r="AK4444"/>
      <c r="AL4444"/>
      <c r="AM4444"/>
      <c r="AN4444"/>
      <c r="AO4444"/>
      <c r="AP4444"/>
      <c r="AQ4444"/>
      <c r="AR4444"/>
      <c r="AS4444"/>
      <c r="AT4444"/>
      <c r="AU4444"/>
      <c r="AV4444"/>
      <c r="AW4444"/>
      <c r="AX4444" t="inlineStr">
        <is>
          <t>Mortality</t>
        </is>
      </c>
      <c r="AY4444" t="inlineStr">
        <is>
          <t>Mortality</t>
        </is>
      </c>
      <c r="AZ4444" t="inlineStr">
        <is>
          <t>LC50</t>
        </is>
      </c>
      <c r="BA4444"/>
      <c r="BB4444" t="n">
        <v>4.0</v>
      </c>
      <c r="BC4444"/>
      <c r="BD4444"/>
      <c r="BE4444"/>
      <c r="BF4444"/>
      <c r="BG4444" t="inlineStr">
        <is>
          <t>Day(s)</t>
        </is>
      </c>
      <c r="BH4444" t="inlineStr">
        <is>
          <t>Active ingredient</t>
        </is>
      </c>
      <c r="BI4444" t="inlineStr">
        <is>
          <t>DTXSID101017940</t>
        </is>
      </c>
      <c r="BJ4444" t="inlineStr">
        <is>
          <t>10.1577/1548-8659(1982)2&lt;301:EOAAPA&gt;2.0.CO;2</t>
        </is>
      </c>
      <c r="BK4444"/>
      <c r="BL4444"/>
      <c r="BM4444"/>
      <c r="BN4444"/>
      <c r="BO4444"/>
      <c r="BP4444"/>
      <c r="BQ4444"/>
      <c r="BR4444"/>
      <c r="BS4444"/>
      <c r="BT4444" t="inlineStr">
        <is>
          <t>--</t>
        </is>
      </c>
      <c r="BU4444"/>
      <c r="BV4444"/>
      <c r="BW4444"/>
      <c r="BX4444"/>
      <c r="BY4444"/>
      <c r="BZ4444"/>
      <c r="CA4444"/>
      <c r="CB4444"/>
      <c r="CC4444"/>
      <c r="CD4444"/>
      <c r="CE4444"/>
      <c r="CF4444"/>
      <c r="CG4444"/>
      <c r="CH4444"/>
      <c r="CI4444"/>
      <c r="CJ4444"/>
      <c r="CK4444" t="inlineStr">
        <is>
          <t>Gilderhus,P.A.</t>
        </is>
      </c>
      <c r="CL4444" t="n">
        <v>15277.0</v>
      </c>
      <c r="CM4444" t="inlineStr">
        <is>
          <t>Effects of an Aquatic Plant and Suspended Clay on the Activity of Fish Toxicants</t>
        </is>
      </c>
      <c r="CN4444" t="inlineStr">
        <is>
          <t>N. Am. J. Fish. Manag.2:301-306</t>
        </is>
      </c>
      <c r="CO4444" t="n">
        <v>1982.0</v>
      </c>
      <c r="CP4444" t="inlineStr">
        <is>
          <t>Gilderhus,P.A. (1982). Effects of an Aquatic Plant and Suspended Clay on the Activity of Fish Toxicants. N. Am. J. Fish. Manag., 2, 301-306. doi:10.1577/1548-8659(1982)2&lt;301:EOAAPA&gt;2.0.CO;2. ECOREF#:15277</t>
        </is>
      </c>
    </row>
    <row r="4445">
      <c r="A4445" t="n">
        <v>5.1630581E7</v>
      </c>
      <c r="B4445" t="inlineStr">
        <is>
          <t>4-Chloro-alpha-(1-methylethyl)benzeneacetic acid cyano(3-phenoxyphenyl)methyl ester</t>
        </is>
      </c>
      <c r="C4445"/>
      <c r="D4445" t="inlineStr">
        <is>
          <t>Unmeasured</t>
        </is>
      </c>
      <c r="E4445" t="inlineStr">
        <is>
          <t>Not coded</t>
        </is>
      </c>
      <c r="F4445" t="inlineStr">
        <is>
          <t>~</t>
        </is>
      </c>
      <c r="G4445" t="n">
        <v>30.0</v>
      </c>
      <c r="H4445"/>
      <c r="I4445"/>
      <c r="J4445"/>
      <c r="K4445"/>
      <c r="L4445" t="inlineStr">
        <is>
          <t>Pimephales promelas</t>
        </is>
      </c>
      <c r="M4445" t="inlineStr">
        <is>
          <t>Fathead Minnow</t>
        </is>
      </c>
      <c r="N4445"/>
      <c r="O4445"/>
      <c r="P4445"/>
      <c r="Q4445"/>
      <c r="R4445"/>
      <c r="S4445"/>
      <c r="T4445"/>
      <c r="U4445"/>
      <c r="V4445" t="inlineStr">
        <is>
          <t>Static</t>
        </is>
      </c>
      <c r="W4445" t="inlineStr">
        <is>
          <t>Fresh water</t>
        </is>
      </c>
      <c r="X4445" t="inlineStr">
        <is>
          <t>Lab</t>
        </is>
      </c>
      <c r="Y4445"/>
      <c r="Z4445" t="inlineStr">
        <is>
          <t>Active ingredient</t>
        </is>
      </c>
      <c r="AA4445"/>
      <c r="AB4445" t="n">
        <v>0.0249</v>
      </c>
      <c r="AC4445"/>
      <c r="AD4445" t="n">
        <v>0.0201</v>
      </c>
      <c r="AE4445"/>
      <c r="AF4445" t="n">
        <v>0.0308</v>
      </c>
      <c r="AG4445" t="inlineStr">
        <is>
          <t>AI mg/L</t>
        </is>
      </c>
      <c r="AH4445"/>
      <c r="AI4445"/>
      <c r="AJ4445"/>
      <c r="AK4445"/>
      <c r="AL4445"/>
      <c r="AM4445"/>
      <c r="AN4445"/>
      <c r="AO4445"/>
      <c r="AP4445"/>
      <c r="AQ4445"/>
      <c r="AR4445"/>
      <c r="AS4445"/>
      <c r="AT4445"/>
      <c r="AU4445"/>
      <c r="AV4445"/>
      <c r="AW4445"/>
      <c r="AX4445" t="inlineStr">
        <is>
          <t>Mortality</t>
        </is>
      </c>
      <c r="AY4445" t="inlineStr">
        <is>
          <t>Mortality</t>
        </is>
      </c>
      <c r="AZ4445" t="inlineStr">
        <is>
          <t>LC50</t>
        </is>
      </c>
      <c r="BA4445"/>
      <c r="BB4445" t="n">
        <v>4.0</v>
      </c>
      <c r="BC4445"/>
      <c r="BD4445"/>
      <c r="BE4445"/>
      <c r="BF4445"/>
      <c r="BG4445" t="inlineStr">
        <is>
          <t>Day(s)</t>
        </is>
      </c>
      <c r="BH4445" t="inlineStr">
        <is>
          <t>Active ingredient</t>
        </is>
      </c>
      <c r="BI4445" t="inlineStr">
        <is>
          <t>DTXSID101017940</t>
        </is>
      </c>
      <c r="BJ4445" t="inlineStr">
        <is>
          <t>10.1577/1548-8659(1982)2&lt;301:EOAAPA&gt;2.0.CO;2</t>
        </is>
      </c>
      <c r="BK4445"/>
      <c r="BL4445"/>
      <c r="BM4445"/>
      <c r="BN4445"/>
      <c r="BO4445"/>
      <c r="BP4445"/>
      <c r="BQ4445"/>
      <c r="BR4445"/>
      <c r="BS4445"/>
      <c r="BT4445" t="inlineStr">
        <is>
          <t>--</t>
        </is>
      </c>
      <c r="BU4445"/>
      <c r="BV4445"/>
      <c r="BW4445"/>
      <c r="BX4445"/>
      <c r="BY4445"/>
      <c r="BZ4445"/>
      <c r="CA4445"/>
      <c r="CB4445"/>
      <c r="CC4445"/>
      <c r="CD4445"/>
      <c r="CE4445"/>
      <c r="CF4445"/>
      <c r="CG4445"/>
      <c r="CH4445"/>
      <c r="CI4445"/>
      <c r="CJ4445"/>
      <c r="CK4445" t="inlineStr">
        <is>
          <t>Gilderhus,P.A.</t>
        </is>
      </c>
      <c r="CL4445" t="n">
        <v>15277.0</v>
      </c>
      <c r="CM4445" t="inlineStr">
        <is>
          <t>Effects of an Aquatic Plant and Suspended Clay on the Activity of Fish Toxicants</t>
        </is>
      </c>
      <c r="CN4445" t="inlineStr">
        <is>
          <t>N. Am. J. Fish. Manag.2:301-306</t>
        </is>
      </c>
      <c r="CO4445" t="n">
        <v>1982.0</v>
      </c>
      <c r="CP4445" t="inlineStr">
        <is>
          <t>Gilderhus,P.A. (1982). Effects of an Aquatic Plant and Suspended Clay on the Activity of Fish Toxicants. N. Am. J. Fish. Manag., 2, 301-306. doi:10.1577/1548-8659(1982)2&lt;301:EOAAPA&gt;2.0.CO;2. ECOREF#:15277</t>
        </is>
      </c>
    </row>
    <row r="4446">
      <c r="A4446" t="n">
        <v>5.1630581E7</v>
      </c>
      <c r="B4446" t="inlineStr">
        <is>
          <t>4-Chloro-alpha-(1-methylethyl)benzeneacetic acid cyano(3-phenoxyphenyl)methyl ester</t>
        </is>
      </c>
      <c r="C4446"/>
      <c r="D4446" t="inlineStr">
        <is>
          <t>Not coded</t>
        </is>
      </c>
      <c r="E4446" t="inlineStr">
        <is>
          <t>United States Environmental Protection Agency</t>
        </is>
      </c>
      <c r="F4446"/>
      <c r="G4446" t="n">
        <v>98.0</v>
      </c>
      <c r="H4446"/>
      <c r="I4446"/>
      <c r="J4446"/>
      <c r="K4446"/>
      <c r="L4446" t="inlineStr">
        <is>
          <t>Pimephales promelas</t>
        </is>
      </c>
      <c r="M4446" t="inlineStr">
        <is>
          <t>Fathead Minnow</t>
        </is>
      </c>
      <c r="N4446"/>
      <c r="O4446"/>
      <c r="P4446"/>
      <c r="Q4446"/>
      <c r="R4446"/>
      <c r="S4446"/>
      <c r="T4446"/>
      <c r="U4446"/>
      <c r="V4446" t="inlineStr">
        <is>
          <t>Static</t>
        </is>
      </c>
      <c r="W4446" t="inlineStr">
        <is>
          <t>Fresh water</t>
        </is>
      </c>
      <c r="X4446" t="inlineStr">
        <is>
          <t>Lab</t>
        </is>
      </c>
      <c r="Y4446"/>
      <c r="Z4446" t="inlineStr">
        <is>
          <t>Active ingredient</t>
        </is>
      </c>
      <c r="AA4446"/>
      <c r="AB4446" t="n">
        <v>1.8E-4</v>
      </c>
      <c r="AC4446"/>
      <c r="AD4446" t="n">
        <v>1.3E-4</v>
      </c>
      <c r="AE4446"/>
      <c r="AF4446" t="n">
        <v>3.6E-4</v>
      </c>
      <c r="AG4446" t="inlineStr">
        <is>
          <t>AI mg/L</t>
        </is>
      </c>
      <c r="AH4446"/>
      <c r="AI4446"/>
      <c r="AJ4446"/>
      <c r="AK4446"/>
      <c r="AL4446"/>
      <c r="AM4446"/>
      <c r="AN4446"/>
      <c r="AO4446"/>
      <c r="AP4446"/>
      <c r="AQ4446"/>
      <c r="AR4446"/>
      <c r="AS4446"/>
      <c r="AT4446"/>
      <c r="AU4446"/>
      <c r="AV4446"/>
      <c r="AW4446"/>
      <c r="AX4446" t="inlineStr">
        <is>
          <t>Mortality</t>
        </is>
      </c>
      <c r="AY4446" t="inlineStr">
        <is>
          <t>Mortality</t>
        </is>
      </c>
      <c r="AZ4446" t="inlineStr">
        <is>
          <t>LC50</t>
        </is>
      </c>
      <c r="BA4446"/>
      <c r="BB4446" t="n">
        <v>4.0</v>
      </c>
      <c r="BC4446"/>
      <c r="BD4446"/>
      <c r="BE4446"/>
      <c r="BF4446"/>
      <c r="BG4446" t="inlineStr">
        <is>
          <t>Day(s)</t>
        </is>
      </c>
      <c r="BH4446"/>
      <c r="BI4446" t="inlineStr">
        <is>
          <t>DTXSID101017940</t>
        </is>
      </c>
      <c r="BJ4446"/>
      <c r="BK4446"/>
      <c r="BL4446" t="inlineStr">
        <is>
          <t>Acute</t>
        </is>
      </c>
      <c r="BM4446"/>
      <c r="BN4446"/>
      <c r="BO4446"/>
      <c r="BP4446"/>
      <c r="BQ4446"/>
      <c r="BR4446"/>
      <c r="BS4446"/>
      <c r="BT4446" t="inlineStr">
        <is>
          <t>--</t>
        </is>
      </c>
      <c r="BU4446"/>
      <c r="BV4446"/>
      <c r="BW4446"/>
      <c r="BX4446"/>
      <c r="BY4446"/>
      <c r="BZ4446"/>
      <c r="CA4446"/>
      <c r="CB4446"/>
      <c r="CC4446"/>
      <c r="CD4446"/>
      <c r="CE4446"/>
      <c r="CF4446"/>
      <c r="CG4446"/>
      <c r="CH4446"/>
      <c r="CI4446"/>
      <c r="CJ4446" t="inlineStr">
        <is>
          <t xml:space="preserve">CONTR/STD METHODS USED//   </t>
        </is>
      </c>
      <c r="CK4446" t="inlineStr">
        <is>
          <t>U.S. Environmental Protection Agency</t>
        </is>
      </c>
      <c r="CL4446" t="n">
        <v>344.0</v>
      </c>
      <c r="CM4446" t="inlineStr">
        <is>
          <t>Pesticide Ecotoxicity Database (Formerly: Environmental Effects Database (EEDB))</t>
        </is>
      </c>
      <c r="CN4446" t="inlineStr">
        <is>
          <t>Environmental Fate and Effects Division, U.S.EPA, Washington, D.C.:</t>
        </is>
      </c>
      <c r="CO4446" t="n">
        <v>1992.0</v>
      </c>
      <c r="CP4446" t="inlineStr">
        <is>
          <t>U.S. Environmental Protection Agency (1992). Pesticide Ecotoxicity Database (Formerly: Environmental Effects Database (EEDB)). Environmental Fate and Effects Division, U.S.EPA, Washington, D.C., ECOREF#:344</t>
        </is>
      </c>
    </row>
    <row r="4447">
      <c r="A4447" t="n">
        <v>5.1630581E7</v>
      </c>
      <c r="B4447" t="inlineStr">
        <is>
          <t>4-Chloro-alpha-(1-methylethyl)benzeneacetic acid cyano(3-phenoxyphenyl)methyl ester</t>
        </is>
      </c>
      <c r="C4447"/>
      <c r="D4447" t="inlineStr">
        <is>
          <t>Unmeasured</t>
        </is>
      </c>
      <c r="E4447" t="inlineStr">
        <is>
          <t>Not coded</t>
        </is>
      </c>
      <c r="F4447" t="inlineStr">
        <is>
          <t>~</t>
        </is>
      </c>
      <c r="G4447" t="n">
        <v>30.0</v>
      </c>
      <c r="H4447"/>
      <c r="I4447"/>
      <c r="J4447"/>
      <c r="K4447"/>
      <c r="L4447" t="inlineStr">
        <is>
          <t>Pimephales promelas</t>
        </is>
      </c>
      <c r="M4447" t="inlineStr">
        <is>
          <t>Fathead Minnow</t>
        </is>
      </c>
      <c r="N4447"/>
      <c r="O4447"/>
      <c r="P4447"/>
      <c r="Q4447"/>
      <c r="R4447"/>
      <c r="S4447"/>
      <c r="T4447"/>
      <c r="U4447"/>
      <c r="V4447" t="inlineStr">
        <is>
          <t>Static</t>
        </is>
      </c>
      <c r="W4447" t="inlineStr">
        <is>
          <t>Fresh water</t>
        </is>
      </c>
      <c r="X4447" t="inlineStr">
        <is>
          <t>Lab</t>
        </is>
      </c>
      <c r="Y4447"/>
      <c r="Z4447" t="inlineStr">
        <is>
          <t>Active ingredient</t>
        </is>
      </c>
      <c r="AA4447"/>
      <c r="AB4447" t="n">
        <v>0.004</v>
      </c>
      <c r="AC4447"/>
      <c r="AD4447" t="n">
        <v>0.003</v>
      </c>
      <c r="AE4447"/>
      <c r="AF4447" t="n">
        <v>0.0053</v>
      </c>
      <c r="AG4447" t="inlineStr">
        <is>
          <t>AI mg/L</t>
        </is>
      </c>
      <c r="AH4447"/>
      <c r="AI4447"/>
      <c r="AJ4447"/>
      <c r="AK4447"/>
      <c r="AL4447"/>
      <c r="AM4447"/>
      <c r="AN4447"/>
      <c r="AO4447"/>
      <c r="AP4447"/>
      <c r="AQ4447"/>
      <c r="AR4447"/>
      <c r="AS4447"/>
      <c r="AT4447"/>
      <c r="AU4447"/>
      <c r="AV4447"/>
      <c r="AW4447"/>
      <c r="AX4447" t="inlineStr">
        <is>
          <t>Mortality</t>
        </is>
      </c>
      <c r="AY4447" t="inlineStr">
        <is>
          <t>Mortality</t>
        </is>
      </c>
      <c r="AZ4447" t="inlineStr">
        <is>
          <t>LC50</t>
        </is>
      </c>
      <c r="BA4447"/>
      <c r="BB4447" t="n">
        <v>4.0</v>
      </c>
      <c r="BC4447"/>
      <c r="BD4447"/>
      <c r="BE4447"/>
      <c r="BF4447"/>
      <c r="BG4447" t="inlineStr">
        <is>
          <t>Day(s)</t>
        </is>
      </c>
      <c r="BH4447" t="inlineStr">
        <is>
          <t>Active ingredient</t>
        </is>
      </c>
      <c r="BI4447" t="inlineStr">
        <is>
          <t>DTXSID101017940</t>
        </is>
      </c>
      <c r="BJ4447" t="inlineStr">
        <is>
          <t>10.1577/1548-8659(1982)2&lt;301:EOAAPA&gt;2.0.CO;2</t>
        </is>
      </c>
      <c r="BK4447"/>
      <c r="BL4447"/>
      <c r="BM4447"/>
      <c r="BN4447"/>
      <c r="BO4447"/>
      <c r="BP4447"/>
      <c r="BQ4447"/>
      <c r="BR4447"/>
      <c r="BS4447"/>
      <c r="BT4447" t="inlineStr">
        <is>
          <t>--</t>
        </is>
      </c>
      <c r="BU4447"/>
      <c r="BV4447"/>
      <c r="BW4447"/>
      <c r="BX4447"/>
      <c r="BY4447"/>
      <c r="BZ4447"/>
      <c r="CA4447"/>
      <c r="CB4447"/>
      <c r="CC4447"/>
      <c r="CD4447"/>
      <c r="CE4447"/>
      <c r="CF4447"/>
      <c r="CG4447"/>
      <c r="CH4447"/>
      <c r="CI4447"/>
      <c r="CJ4447"/>
      <c r="CK4447" t="inlineStr">
        <is>
          <t>Gilderhus,P.A.</t>
        </is>
      </c>
      <c r="CL4447" t="n">
        <v>15277.0</v>
      </c>
      <c r="CM4447" t="inlineStr">
        <is>
          <t>Effects of an Aquatic Plant and Suspended Clay on the Activity of Fish Toxicants</t>
        </is>
      </c>
      <c r="CN4447" t="inlineStr">
        <is>
          <t>N. Am. J. Fish. Manag.2:301-306</t>
        </is>
      </c>
      <c r="CO4447" t="n">
        <v>1982.0</v>
      </c>
      <c r="CP4447" t="inlineStr">
        <is>
          <t>Gilderhus,P.A. (1982). Effects of an Aquatic Plant and Suspended Clay on the Activity of Fish Toxicants. N. Am. J. Fish. Manag., 2, 301-306. doi:10.1577/1548-8659(1982)2&lt;301:EOAAPA&gt;2.0.CO;2. ECOREF#:15277</t>
        </is>
      </c>
    </row>
    <row r="4448">
      <c r="A4448" t="n">
        <v>5.1630581E7</v>
      </c>
      <c r="B4448" t="inlineStr">
        <is>
          <t>4-Chloro-alpha-(1-methylethyl)benzeneacetic acid cyano(3-phenoxyphenyl)methyl ester</t>
        </is>
      </c>
      <c r="C4448" t="inlineStr">
        <is>
          <t>Technical grade, technical product, technical formulation</t>
        </is>
      </c>
      <c r="D4448" t="inlineStr">
        <is>
          <t>Measured</t>
        </is>
      </c>
      <c r="E4448" t="inlineStr">
        <is>
          <t>Not coded</t>
        </is>
      </c>
      <c r="F4448"/>
      <c r="G4448" t="n">
        <v>93.0</v>
      </c>
      <c r="H4448"/>
      <c r="I4448"/>
      <c r="J4448"/>
      <c r="K4448"/>
      <c r="L4448" t="inlineStr">
        <is>
          <t>Pimephales promelas</t>
        </is>
      </c>
      <c r="M4448" t="inlineStr">
        <is>
          <t>Fathead Minnow</t>
        </is>
      </c>
      <c r="N4448"/>
      <c r="O4448"/>
      <c r="P4448"/>
      <c r="Q4448"/>
      <c r="R4448" t="n">
        <v>30.0</v>
      </c>
      <c r="S4448"/>
      <c r="T4448" t="n">
        <v>31.0</v>
      </c>
      <c r="U4448" t="inlineStr">
        <is>
          <t>Day(s)</t>
        </is>
      </c>
      <c r="V4448" t="inlineStr">
        <is>
          <t>Flow-through</t>
        </is>
      </c>
      <c r="W4448" t="inlineStr">
        <is>
          <t>Fresh water</t>
        </is>
      </c>
      <c r="X4448" t="inlineStr">
        <is>
          <t>Lab</t>
        </is>
      </c>
      <c r="Y4448"/>
      <c r="Z4448" t="inlineStr">
        <is>
          <t>Active ingredient</t>
        </is>
      </c>
      <c r="AA4448"/>
      <c r="AB4448" t="n">
        <v>6.9E-4</v>
      </c>
      <c r="AC4448"/>
      <c r="AD4448" t="n">
        <v>6.3E-4</v>
      </c>
      <c r="AE4448"/>
      <c r="AF4448" t="n">
        <v>7.4E-4</v>
      </c>
      <c r="AG4448" t="inlineStr">
        <is>
          <t>AI mg/L</t>
        </is>
      </c>
      <c r="AH4448"/>
      <c r="AI4448"/>
      <c r="AJ4448"/>
      <c r="AK4448"/>
      <c r="AL4448"/>
      <c r="AM4448"/>
      <c r="AN4448"/>
      <c r="AO4448"/>
      <c r="AP4448"/>
      <c r="AQ4448"/>
      <c r="AR4448"/>
      <c r="AS4448"/>
      <c r="AT4448"/>
      <c r="AU4448"/>
      <c r="AV4448"/>
      <c r="AW4448"/>
      <c r="AX4448" t="inlineStr">
        <is>
          <t>Mortality</t>
        </is>
      </c>
      <c r="AY4448" t="inlineStr">
        <is>
          <t>Mortality</t>
        </is>
      </c>
      <c r="AZ4448" t="inlineStr">
        <is>
          <t>LC50</t>
        </is>
      </c>
      <c r="BA4448"/>
      <c r="BB4448" t="n">
        <v>4.0</v>
      </c>
      <c r="BC4448"/>
      <c r="BD4448"/>
      <c r="BE4448"/>
      <c r="BF4448"/>
      <c r="BG4448" t="inlineStr">
        <is>
          <t>Day(s)</t>
        </is>
      </c>
      <c r="BH4448" t="inlineStr">
        <is>
          <t>Pure</t>
        </is>
      </c>
      <c r="BI4448" t="inlineStr">
        <is>
          <t>DTXSID101017940</t>
        </is>
      </c>
      <c r="BJ4448" t="inlineStr">
        <is>
          <t>10.1002/etc.5620040413</t>
        </is>
      </c>
      <c r="BK4448"/>
      <c r="BL4448"/>
      <c r="BM4448"/>
      <c r="BN4448"/>
      <c r="BO4448"/>
      <c r="BP4448"/>
      <c r="BQ4448"/>
      <c r="BR4448"/>
      <c r="BS4448"/>
      <c r="BT4448" t="inlineStr">
        <is>
          <t>--</t>
        </is>
      </c>
      <c r="BU4448"/>
      <c r="BV4448"/>
      <c r="BW4448"/>
      <c r="BX4448"/>
      <c r="BY4448"/>
      <c r="BZ4448"/>
      <c r="CA4448"/>
      <c r="CB4448"/>
      <c r="CC4448"/>
      <c r="CD4448"/>
      <c r="CE4448"/>
      <c r="CF4448"/>
      <c r="CG4448"/>
      <c r="CH4448"/>
      <c r="CI4448"/>
      <c r="CJ4448"/>
      <c r="CK4448" t="inlineStr">
        <is>
          <t>Bradbury,S.P., J.R. Coats, and J.M. McKim</t>
        </is>
      </c>
      <c r="CL4448" t="n">
        <v>10960.0</v>
      </c>
      <c r="CM4448" t="inlineStr">
        <is>
          <t>Differential Toxicity and Uptake of Two Fenvalerate Formulations in Fathead Minnows (Pimephales promelas)</t>
        </is>
      </c>
      <c r="CN4448" t="inlineStr">
        <is>
          <t>Environ. Toxicol. Chem.4(4): 533-541</t>
        </is>
      </c>
      <c r="CO4448" t="n">
        <v>1985.0</v>
      </c>
      <c r="CP4448" t="inlineStr">
        <is>
          <t>Bradbury,S.P., J.R. Coats, and J.M. McKim (1985). Differential Toxicity and Uptake of Two Fenvalerate Formulations in Fathead Minnows (Pimephales promelas). Environ. Toxicol. Chem., 4, (4), 533-541. doi:10.1002/etc.5620040413. ECOREF#:10960</t>
        </is>
      </c>
    </row>
    <row r="4449">
      <c r="A4449" t="n">
        <v>5.1630581E7</v>
      </c>
      <c r="B4449" t="inlineStr">
        <is>
          <t>4-Chloro-alpha-(1-methylethyl)benzeneacetic acid cyano(3-phenoxyphenyl)methyl ester</t>
        </is>
      </c>
      <c r="C4449"/>
      <c r="D4449" t="inlineStr">
        <is>
          <t>Unmeasured</t>
        </is>
      </c>
      <c r="E4449" t="inlineStr">
        <is>
          <t>Not coded</t>
        </is>
      </c>
      <c r="F4449" t="inlineStr">
        <is>
          <t>~</t>
        </is>
      </c>
      <c r="G4449" t="n">
        <v>30.0</v>
      </c>
      <c r="H4449"/>
      <c r="I4449"/>
      <c r="J4449"/>
      <c r="K4449"/>
      <c r="L4449" t="inlineStr">
        <is>
          <t>Pimephales promelas</t>
        </is>
      </c>
      <c r="M4449" t="inlineStr">
        <is>
          <t>Fathead Minnow</t>
        </is>
      </c>
      <c r="N4449"/>
      <c r="O4449"/>
      <c r="P4449"/>
      <c r="Q4449"/>
      <c r="R4449"/>
      <c r="S4449"/>
      <c r="T4449"/>
      <c r="U4449"/>
      <c r="V4449" t="inlineStr">
        <is>
          <t>Static</t>
        </is>
      </c>
      <c r="W4449" t="inlineStr">
        <is>
          <t>Fresh water</t>
        </is>
      </c>
      <c r="X4449" t="inlineStr">
        <is>
          <t>Lab</t>
        </is>
      </c>
      <c r="Y4449"/>
      <c r="Z4449" t="inlineStr">
        <is>
          <t>Active ingredient</t>
        </is>
      </c>
      <c r="AA4449"/>
      <c r="AB4449" t="n">
        <v>0.0057</v>
      </c>
      <c r="AC4449"/>
      <c r="AD4449" t="n">
        <v>0.0044</v>
      </c>
      <c r="AE4449"/>
      <c r="AF4449" t="n">
        <v>0.0073</v>
      </c>
      <c r="AG4449" t="inlineStr">
        <is>
          <t>AI mg/L</t>
        </is>
      </c>
      <c r="AH4449"/>
      <c r="AI4449"/>
      <c r="AJ4449"/>
      <c r="AK4449"/>
      <c r="AL4449"/>
      <c r="AM4449"/>
      <c r="AN4449"/>
      <c r="AO4449"/>
      <c r="AP4449"/>
      <c r="AQ4449"/>
      <c r="AR4449"/>
      <c r="AS4449"/>
      <c r="AT4449"/>
      <c r="AU4449"/>
      <c r="AV4449"/>
      <c r="AW4449"/>
      <c r="AX4449" t="inlineStr">
        <is>
          <t>Mortality</t>
        </is>
      </c>
      <c r="AY4449" t="inlineStr">
        <is>
          <t>Mortality</t>
        </is>
      </c>
      <c r="AZ4449" t="inlineStr">
        <is>
          <t>LC50</t>
        </is>
      </c>
      <c r="BA4449"/>
      <c r="BB4449" t="n">
        <v>4.0</v>
      </c>
      <c r="BC4449"/>
      <c r="BD4449"/>
      <c r="BE4449"/>
      <c r="BF4449"/>
      <c r="BG4449" t="inlineStr">
        <is>
          <t>Day(s)</t>
        </is>
      </c>
      <c r="BH4449" t="inlineStr">
        <is>
          <t>Active ingredient</t>
        </is>
      </c>
      <c r="BI4449" t="inlineStr">
        <is>
          <t>DTXSID101017940</t>
        </is>
      </c>
      <c r="BJ4449" t="inlineStr">
        <is>
          <t>10.1577/1548-8659(1982)2&lt;301:EOAAPA&gt;2.0.CO;2</t>
        </is>
      </c>
      <c r="BK4449"/>
      <c r="BL4449"/>
      <c r="BM4449"/>
      <c r="BN4449"/>
      <c r="BO4449"/>
      <c r="BP4449"/>
      <c r="BQ4449"/>
      <c r="BR4449"/>
      <c r="BS4449"/>
      <c r="BT4449" t="inlineStr">
        <is>
          <t>--</t>
        </is>
      </c>
      <c r="BU4449"/>
      <c r="BV4449"/>
      <c r="BW4449"/>
      <c r="BX4449"/>
      <c r="BY4449"/>
      <c r="BZ4449"/>
      <c r="CA4449"/>
      <c r="CB4449"/>
      <c r="CC4449"/>
      <c r="CD4449"/>
      <c r="CE4449"/>
      <c r="CF4449"/>
      <c r="CG4449"/>
      <c r="CH4449"/>
      <c r="CI4449"/>
      <c r="CJ4449"/>
      <c r="CK4449" t="inlineStr">
        <is>
          <t>Gilderhus,P.A.</t>
        </is>
      </c>
      <c r="CL4449" t="n">
        <v>15277.0</v>
      </c>
      <c r="CM4449" t="inlineStr">
        <is>
          <t>Effects of an Aquatic Plant and Suspended Clay on the Activity of Fish Toxicants</t>
        </is>
      </c>
      <c r="CN4449" t="inlineStr">
        <is>
          <t>N. Am. J. Fish. Manag.2:301-306</t>
        </is>
      </c>
      <c r="CO4449" t="n">
        <v>1982.0</v>
      </c>
      <c r="CP4449" t="inlineStr">
        <is>
          <t>Gilderhus,P.A. (1982). Effects of an Aquatic Plant and Suspended Clay on the Activity of Fish Toxicants. N. Am. J. Fish. Manag., 2, 301-306. doi:10.1577/1548-8659(1982)2&lt;301:EOAAPA&gt;2.0.CO;2. ECOREF#:15277</t>
        </is>
      </c>
    </row>
    <row r="4450">
      <c r="A4450" t="n">
        <v>5.1630581E7</v>
      </c>
      <c r="B4450" t="inlineStr">
        <is>
          <t>4-Chloro-alpha-(1-methylethyl)benzeneacetic acid cyano(3-phenoxyphenyl)methyl ester</t>
        </is>
      </c>
      <c r="C4450"/>
      <c r="D4450" t="inlineStr">
        <is>
          <t>Unmeasured</t>
        </is>
      </c>
      <c r="E4450" t="inlineStr">
        <is>
          <t>Not coded</t>
        </is>
      </c>
      <c r="F4450" t="inlineStr">
        <is>
          <t>~</t>
        </is>
      </c>
      <c r="G4450" t="n">
        <v>30.0</v>
      </c>
      <c r="H4450"/>
      <c r="I4450"/>
      <c r="J4450"/>
      <c r="K4450"/>
      <c r="L4450" t="inlineStr">
        <is>
          <t>Pimephales promelas</t>
        </is>
      </c>
      <c r="M4450" t="inlineStr">
        <is>
          <t>Fathead Minnow</t>
        </is>
      </c>
      <c r="N4450"/>
      <c r="O4450"/>
      <c r="P4450"/>
      <c r="Q4450"/>
      <c r="R4450"/>
      <c r="S4450"/>
      <c r="T4450"/>
      <c r="U4450"/>
      <c r="V4450" t="inlineStr">
        <is>
          <t>Static</t>
        </is>
      </c>
      <c r="W4450" t="inlineStr">
        <is>
          <t>Fresh water</t>
        </is>
      </c>
      <c r="X4450" t="inlineStr">
        <is>
          <t>Lab</t>
        </is>
      </c>
      <c r="Y4450"/>
      <c r="Z4450" t="inlineStr">
        <is>
          <t>Active ingredient</t>
        </is>
      </c>
      <c r="AA4450"/>
      <c r="AB4450" t="n">
        <v>0.0221</v>
      </c>
      <c r="AC4450"/>
      <c r="AD4450"/>
      <c r="AE4450"/>
      <c r="AF4450"/>
      <c r="AG4450" t="inlineStr">
        <is>
          <t>AI mg/L</t>
        </is>
      </c>
      <c r="AH4450"/>
      <c r="AI4450"/>
      <c r="AJ4450"/>
      <c r="AK4450"/>
      <c r="AL4450"/>
      <c r="AM4450"/>
      <c r="AN4450"/>
      <c r="AO4450"/>
      <c r="AP4450"/>
      <c r="AQ4450"/>
      <c r="AR4450"/>
      <c r="AS4450"/>
      <c r="AT4450"/>
      <c r="AU4450"/>
      <c r="AV4450"/>
      <c r="AW4450"/>
      <c r="AX4450" t="inlineStr">
        <is>
          <t>Mortality</t>
        </is>
      </c>
      <c r="AY4450" t="inlineStr">
        <is>
          <t>Mortality</t>
        </is>
      </c>
      <c r="AZ4450" t="inlineStr">
        <is>
          <t>LC50</t>
        </is>
      </c>
      <c r="BA4450"/>
      <c r="BB4450" t="n">
        <v>4.0</v>
      </c>
      <c r="BC4450"/>
      <c r="BD4450"/>
      <c r="BE4450"/>
      <c r="BF4450"/>
      <c r="BG4450" t="inlineStr">
        <is>
          <t>Day(s)</t>
        </is>
      </c>
      <c r="BH4450" t="inlineStr">
        <is>
          <t>Active ingredient</t>
        </is>
      </c>
      <c r="BI4450" t="inlineStr">
        <is>
          <t>DTXSID101017940</t>
        </is>
      </c>
      <c r="BJ4450" t="inlineStr">
        <is>
          <t>10.1577/1548-8659(1982)2&lt;301:EOAAPA&gt;2.0.CO;2</t>
        </is>
      </c>
      <c r="BK4450"/>
      <c r="BL4450"/>
      <c r="BM4450"/>
      <c r="BN4450"/>
      <c r="BO4450"/>
      <c r="BP4450"/>
      <c r="BQ4450"/>
      <c r="BR4450"/>
      <c r="BS4450"/>
      <c r="BT4450" t="inlineStr">
        <is>
          <t>--</t>
        </is>
      </c>
      <c r="BU4450"/>
      <c r="BV4450"/>
      <c r="BW4450"/>
      <c r="BX4450"/>
      <c r="BY4450"/>
      <c r="BZ4450"/>
      <c r="CA4450"/>
      <c r="CB4450"/>
      <c r="CC4450"/>
      <c r="CD4450"/>
      <c r="CE4450"/>
      <c r="CF4450"/>
      <c r="CG4450"/>
      <c r="CH4450"/>
      <c r="CI4450"/>
      <c r="CJ4450"/>
      <c r="CK4450" t="inlineStr">
        <is>
          <t>Gilderhus,P.A.</t>
        </is>
      </c>
      <c r="CL4450" t="n">
        <v>15277.0</v>
      </c>
      <c r="CM4450" t="inlineStr">
        <is>
          <t>Effects of an Aquatic Plant and Suspended Clay on the Activity of Fish Toxicants</t>
        </is>
      </c>
      <c r="CN4450" t="inlineStr">
        <is>
          <t>N. Am. J. Fish. Manag.2:301-306</t>
        </is>
      </c>
      <c r="CO4450" t="n">
        <v>1982.0</v>
      </c>
      <c r="CP4450" t="inlineStr">
        <is>
          <t>Gilderhus,P.A. (1982). Effects of an Aquatic Plant and Suspended Clay on the Activity of Fish Toxicants. N. Am. J. Fish. Manag., 2, 301-306. doi:10.1577/1548-8659(1982)2&lt;301:EOAAPA&gt;2.0.CO;2. ECOREF#:15277</t>
        </is>
      </c>
    </row>
    <row r="4451">
      <c r="A4451" t="n">
        <v>5.1630581E7</v>
      </c>
      <c r="B4451" t="inlineStr">
        <is>
          <t>4-Chloro-alpha-(1-methylethyl)benzeneacetic acid cyano(3-phenoxyphenyl)methyl ester</t>
        </is>
      </c>
      <c r="C4451"/>
      <c r="D4451" t="inlineStr">
        <is>
          <t>Unmeasured</t>
        </is>
      </c>
      <c r="E4451" t="inlineStr">
        <is>
          <t>Not coded</t>
        </is>
      </c>
      <c r="F4451" t="inlineStr">
        <is>
          <t>~</t>
        </is>
      </c>
      <c r="G4451" t="n">
        <v>30.0</v>
      </c>
      <c r="H4451"/>
      <c r="I4451"/>
      <c r="J4451"/>
      <c r="K4451"/>
      <c r="L4451" t="inlineStr">
        <is>
          <t>Pimephales promelas</t>
        </is>
      </c>
      <c r="M4451" t="inlineStr">
        <is>
          <t>Fathead Minnow</t>
        </is>
      </c>
      <c r="N4451"/>
      <c r="O4451"/>
      <c r="P4451"/>
      <c r="Q4451"/>
      <c r="R4451"/>
      <c r="S4451"/>
      <c r="T4451"/>
      <c r="U4451"/>
      <c r="V4451" t="inlineStr">
        <is>
          <t>Static</t>
        </is>
      </c>
      <c r="W4451" t="inlineStr">
        <is>
          <t>Fresh water</t>
        </is>
      </c>
      <c r="X4451" t="inlineStr">
        <is>
          <t>Lab</t>
        </is>
      </c>
      <c r="Y4451"/>
      <c r="Z4451" t="inlineStr">
        <is>
          <t>Active ingredient</t>
        </is>
      </c>
      <c r="AA4451"/>
      <c r="AB4451" t="n">
        <v>0.0011</v>
      </c>
      <c r="AC4451"/>
      <c r="AD4451" t="n">
        <v>8.0E-4</v>
      </c>
      <c r="AE4451"/>
      <c r="AF4451" t="n">
        <v>0.0015</v>
      </c>
      <c r="AG4451" t="inlineStr">
        <is>
          <t>AI mg/L</t>
        </is>
      </c>
      <c r="AH4451"/>
      <c r="AI4451"/>
      <c r="AJ4451"/>
      <c r="AK4451"/>
      <c r="AL4451"/>
      <c r="AM4451"/>
      <c r="AN4451"/>
      <c r="AO4451"/>
      <c r="AP4451"/>
      <c r="AQ4451"/>
      <c r="AR4451"/>
      <c r="AS4451"/>
      <c r="AT4451"/>
      <c r="AU4451"/>
      <c r="AV4451"/>
      <c r="AW4451"/>
      <c r="AX4451" t="inlineStr">
        <is>
          <t>Mortality</t>
        </is>
      </c>
      <c r="AY4451" t="inlineStr">
        <is>
          <t>Mortality</t>
        </is>
      </c>
      <c r="AZ4451" t="inlineStr">
        <is>
          <t>LC50</t>
        </is>
      </c>
      <c r="BA4451"/>
      <c r="BB4451" t="n">
        <v>4.0</v>
      </c>
      <c r="BC4451"/>
      <c r="BD4451"/>
      <c r="BE4451"/>
      <c r="BF4451"/>
      <c r="BG4451" t="inlineStr">
        <is>
          <t>Day(s)</t>
        </is>
      </c>
      <c r="BH4451" t="inlineStr">
        <is>
          <t>Active ingredient</t>
        </is>
      </c>
      <c r="BI4451" t="inlineStr">
        <is>
          <t>DTXSID101017940</t>
        </is>
      </c>
      <c r="BJ4451" t="inlineStr">
        <is>
          <t>10.1577/1548-8659(1982)2&lt;301:EOAAPA&gt;2.0.CO;2</t>
        </is>
      </c>
      <c r="BK4451"/>
      <c r="BL4451"/>
      <c r="BM4451"/>
      <c r="BN4451"/>
      <c r="BO4451"/>
      <c r="BP4451"/>
      <c r="BQ4451"/>
      <c r="BR4451"/>
      <c r="BS4451"/>
      <c r="BT4451" t="inlineStr">
        <is>
          <t>--</t>
        </is>
      </c>
      <c r="BU4451"/>
      <c r="BV4451"/>
      <c r="BW4451"/>
      <c r="BX4451"/>
      <c r="BY4451"/>
      <c r="BZ4451"/>
      <c r="CA4451"/>
      <c r="CB4451"/>
      <c r="CC4451"/>
      <c r="CD4451"/>
      <c r="CE4451"/>
      <c r="CF4451"/>
      <c r="CG4451"/>
      <c r="CH4451"/>
      <c r="CI4451"/>
      <c r="CJ4451"/>
      <c r="CK4451" t="inlineStr">
        <is>
          <t>Gilderhus,P.A.</t>
        </is>
      </c>
      <c r="CL4451" t="n">
        <v>15277.0</v>
      </c>
      <c r="CM4451" t="inlineStr">
        <is>
          <t>Effects of an Aquatic Plant and Suspended Clay on the Activity of Fish Toxicants</t>
        </is>
      </c>
      <c r="CN4451" t="inlineStr">
        <is>
          <t>N. Am. J. Fish. Manag.2:301-306</t>
        </is>
      </c>
      <c r="CO4451" t="n">
        <v>1982.0</v>
      </c>
      <c r="CP4451" t="inlineStr">
        <is>
          <t>Gilderhus,P.A. (1982). Effects of an Aquatic Plant and Suspended Clay on the Activity of Fish Toxicants. N. Am. J. Fish. Manag., 2, 301-306. doi:10.1577/1548-8659(1982)2&lt;301:EOAAPA&gt;2.0.CO;2. ECOREF#:15277</t>
        </is>
      </c>
    </row>
    <row r="4452">
      <c r="A4452" t="n">
        <v>5.1630581E7</v>
      </c>
      <c r="B4452" t="inlineStr">
        <is>
          <t>4-Chloro-alpha-(1-methylethyl)benzeneacetic acid cyano(3-phenoxyphenyl)methyl ester</t>
        </is>
      </c>
      <c r="C4452"/>
      <c r="D4452" t="inlineStr">
        <is>
          <t>Not coded</t>
        </is>
      </c>
      <c r="E4452" t="inlineStr">
        <is>
          <t>United States Environmental Protection Agency</t>
        </is>
      </c>
      <c r="F4452"/>
      <c r="G4452" t="n">
        <v>93.5</v>
      </c>
      <c r="H4452"/>
      <c r="I4452"/>
      <c r="J4452"/>
      <c r="K4452"/>
      <c r="L4452" t="inlineStr">
        <is>
          <t>Pimephales promelas</t>
        </is>
      </c>
      <c r="M4452" t="inlineStr">
        <is>
          <t>Fathead Minnow</t>
        </is>
      </c>
      <c r="N4452"/>
      <c r="O4452"/>
      <c r="P4452"/>
      <c r="Q4452"/>
      <c r="R4452"/>
      <c r="S4452"/>
      <c r="T4452"/>
      <c r="U4452"/>
      <c r="V4452" t="inlineStr">
        <is>
          <t>Renewal</t>
        </is>
      </c>
      <c r="W4452" t="inlineStr">
        <is>
          <t>Fresh water</t>
        </is>
      </c>
      <c r="X4452" t="inlineStr">
        <is>
          <t>Lab</t>
        </is>
      </c>
      <c r="Y4452"/>
      <c r="Z4452" t="inlineStr">
        <is>
          <t>Active ingredient</t>
        </is>
      </c>
      <c r="AA4452"/>
      <c r="AB4452" t="n">
        <v>3.3E-4</v>
      </c>
      <c r="AC4452"/>
      <c r="AD4452" t="n">
        <v>2.2E-4</v>
      </c>
      <c r="AE4452"/>
      <c r="AF4452" t="n">
        <v>4.3E-4</v>
      </c>
      <c r="AG4452" t="inlineStr">
        <is>
          <t>AI mg/L</t>
        </is>
      </c>
      <c r="AH4452"/>
      <c r="AI4452"/>
      <c r="AJ4452"/>
      <c r="AK4452"/>
      <c r="AL4452"/>
      <c r="AM4452"/>
      <c r="AN4452"/>
      <c r="AO4452"/>
      <c r="AP4452"/>
      <c r="AQ4452"/>
      <c r="AR4452"/>
      <c r="AS4452"/>
      <c r="AT4452"/>
      <c r="AU4452"/>
      <c r="AV4452"/>
      <c r="AW4452"/>
      <c r="AX4452" t="inlineStr">
        <is>
          <t>Mortality</t>
        </is>
      </c>
      <c r="AY4452" t="inlineStr">
        <is>
          <t>Mortality</t>
        </is>
      </c>
      <c r="AZ4452" t="inlineStr">
        <is>
          <t>LC50</t>
        </is>
      </c>
      <c r="BA4452"/>
      <c r="BB4452" t="n">
        <v>4.0</v>
      </c>
      <c r="BC4452"/>
      <c r="BD4452"/>
      <c r="BE4452"/>
      <c r="BF4452"/>
      <c r="BG4452" t="inlineStr">
        <is>
          <t>Day(s)</t>
        </is>
      </c>
      <c r="BH4452"/>
      <c r="BI4452" t="inlineStr">
        <is>
          <t>DTXSID101017940</t>
        </is>
      </c>
      <c r="BJ4452"/>
      <c r="BK4452"/>
      <c r="BL4452" t="inlineStr">
        <is>
          <t>Acute</t>
        </is>
      </c>
      <c r="BM4452"/>
      <c r="BN4452"/>
      <c r="BO4452"/>
      <c r="BP4452"/>
      <c r="BQ4452"/>
      <c r="BR4452"/>
      <c r="BS4452"/>
      <c r="BT4452" t="inlineStr">
        <is>
          <t>--</t>
        </is>
      </c>
      <c r="BU4452"/>
      <c r="BV4452"/>
      <c r="BW4452"/>
      <c r="BX4452"/>
      <c r="BY4452"/>
      <c r="BZ4452"/>
      <c r="CA4452"/>
      <c r="CB4452"/>
      <c r="CC4452"/>
      <c r="CD4452"/>
      <c r="CE4452"/>
      <c r="CF4452"/>
      <c r="CG4452"/>
      <c r="CH4452"/>
      <c r="CI4452"/>
      <c r="CJ4452" t="inlineStr">
        <is>
          <t xml:space="preserve">CONTR/STD METHODS USED//   </t>
        </is>
      </c>
      <c r="CK4452" t="inlineStr">
        <is>
          <t>U.S. Environmental Protection Agency</t>
        </is>
      </c>
      <c r="CL4452" t="n">
        <v>344.0</v>
      </c>
      <c r="CM4452" t="inlineStr">
        <is>
          <t>Pesticide Ecotoxicity Database (Formerly: Environmental Effects Database (EEDB))</t>
        </is>
      </c>
      <c r="CN4452" t="inlineStr">
        <is>
          <t>Environmental Fate and Effects Division, U.S.EPA, Washington, D.C.:</t>
        </is>
      </c>
      <c r="CO4452" t="n">
        <v>1992.0</v>
      </c>
      <c r="CP4452" t="inlineStr">
        <is>
          <t>U.S. Environmental Protection Agency (1992). Pesticide Ecotoxicity Database (Formerly: Environmental Effects Database (EEDB)). Environmental Fate and Effects Division, U.S.EPA, Washington, D.C., ECOREF#:344</t>
        </is>
      </c>
    </row>
    <row r="4453">
      <c r="A4453" t="n">
        <v>5.1630581E7</v>
      </c>
      <c r="B4453" t="inlineStr">
        <is>
          <t>4-Chloro-alpha-(1-methylethyl)benzeneacetic acid cyano(3-phenoxyphenyl)methyl ester</t>
        </is>
      </c>
      <c r="C4453"/>
      <c r="D4453" t="inlineStr">
        <is>
          <t>Measured</t>
        </is>
      </c>
      <c r="E4453" t="inlineStr">
        <is>
          <t>Not coded</t>
        </is>
      </c>
      <c r="F4453"/>
      <c r="G4453" t="n">
        <v>97.0</v>
      </c>
      <c r="H4453"/>
      <c r="I4453"/>
      <c r="J4453"/>
      <c r="K4453"/>
      <c r="L4453" t="inlineStr">
        <is>
          <t>Pimephales promelas</t>
        </is>
      </c>
      <c r="M4453" t="inlineStr">
        <is>
          <t>Fathead Minnow</t>
        </is>
      </c>
      <c r="N4453"/>
      <c r="O4453"/>
      <c r="P4453" t="n">
        <v>32.0</v>
      </c>
      <c r="Q4453"/>
      <c r="R4453"/>
      <c r="S4453"/>
      <c r="T4453"/>
      <c r="U4453" t="inlineStr">
        <is>
          <t>Day(s)</t>
        </is>
      </c>
      <c r="V4453" t="inlineStr">
        <is>
          <t>Flow-through</t>
        </is>
      </c>
      <c r="W4453" t="inlineStr">
        <is>
          <t>Fresh water</t>
        </is>
      </c>
      <c r="X4453" t="inlineStr">
        <is>
          <t>Lab</t>
        </is>
      </c>
      <c r="Y4453"/>
      <c r="Z4453" t="inlineStr">
        <is>
          <t>Active ingredient</t>
        </is>
      </c>
      <c r="AA4453"/>
      <c r="AB4453" t="n">
        <v>0.00514</v>
      </c>
      <c r="AC4453"/>
      <c r="AD4453" t="n">
        <v>0.00489</v>
      </c>
      <c r="AE4453"/>
      <c r="AF4453" t="n">
        <v>0.0054</v>
      </c>
      <c r="AG4453" t="inlineStr">
        <is>
          <t>AI mg/L</t>
        </is>
      </c>
      <c r="AH4453"/>
      <c r="AI4453"/>
      <c r="AJ4453"/>
      <c r="AK4453"/>
      <c r="AL4453"/>
      <c r="AM4453"/>
      <c r="AN4453"/>
      <c r="AO4453"/>
      <c r="AP4453"/>
      <c r="AQ4453"/>
      <c r="AR4453"/>
      <c r="AS4453"/>
      <c r="AT4453"/>
      <c r="AU4453"/>
      <c r="AV4453"/>
      <c r="AW4453"/>
      <c r="AX4453" t="inlineStr">
        <is>
          <t>Mortality</t>
        </is>
      </c>
      <c r="AY4453" t="inlineStr">
        <is>
          <t>Mortality</t>
        </is>
      </c>
      <c r="AZ4453" t="inlineStr">
        <is>
          <t>LC50</t>
        </is>
      </c>
      <c r="BA4453"/>
      <c r="BB4453" t="n">
        <v>4.0</v>
      </c>
      <c r="BC4453"/>
      <c r="BD4453"/>
      <c r="BE4453"/>
      <c r="BF4453"/>
      <c r="BG4453" t="inlineStr">
        <is>
          <t>Day(s)</t>
        </is>
      </c>
      <c r="BH4453" t="inlineStr">
        <is>
          <t>Pure</t>
        </is>
      </c>
      <c r="BI4453" t="inlineStr">
        <is>
          <t>DTXSID101017940</t>
        </is>
      </c>
      <c r="BJ4453"/>
      <c r="BK4453"/>
      <c r="BL4453"/>
      <c r="BM4453"/>
      <c r="BN4453"/>
      <c r="BO4453"/>
      <c r="BP4453"/>
      <c r="BQ4453"/>
      <c r="BR4453"/>
      <c r="BS4453"/>
      <c r="BT4453" t="inlineStr">
        <is>
          <t>--</t>
        </is>
      </c>
      <c r="BU4453"/>
      <c r="BV4453"/>
      <c r="BW4453"/>
      <c r="BX4453"/>
      <c r="BY4453"/>
      <c r="BZ4453"/>
      <c r="CA4453"/>
      <c r="CB4453"/>
      <c r="CC4453"/>
      <c r="CD4453"/>
      <c r="CE4453"/>
      <c r="CF4453"/>
      <c r="CG4453"/>
      <c r="CH4453"/>
      <c r="CI4453" t="inlineStr">
        <is>
          <t xml:space="preserve"> Affected fish lost schooling behavior, were hyperactive and had increased respiration.  Equilibrium loss was not observedNArior to death.  Individual lengths and weights of the test fish were not recorded; however, the calculated </t>
        </is>
      </c>
      <c r="CJ4453" t="inlineStr">
        <is>
          <t xml:space="preserve">   Affected fish lost schooling behavior, were hyperactive and had increased respiration.  Equilibrium loss was not observedNArior to death.  Individual lengths and weights of the test fish were not recorded; however, the calculated </t>
        </is>
      </c>
      <c r="CK4453" t="inlineStr">
        <is>
          <t>Geiger,D.L., D.J. Call, and L.T. Brooke</t>
        </is>
      </c>
      <c r="CL4453" t="n">
        <v>12859.0</v>
      </c>
      <c r="CM4453" t="inlineStr">
        <is>
          <t>Acute Toxicities of Organic Chemicals to Fathead Minnows (Pimephales promelas) Volume IV</t>
        </is>
      </c>
      <c r="CN4453" t="inlineStr">
        <is>
          <t>Center for Lake Superior Environmental Studies, University of Wisconsin, Superior, WI4:355 p.</t>
        </is>
      </c>
      <c r="CO4453" t="n">
        <v>1988.0</v>
      </c>
      <c r="CP4453" t="inlineStr">
        <is>
          <t>Geiger,D.L., D.J. Call, and L.T. Brooke (1988). Acute Toxicities of Organic Chemicals to Fathead Minnows (Pimephales promelas) Volume IV. Center for Lake Superior Environmental Studies, University of Wisconsin, Superior, WI, 4, 355 p. ECOREF#:12859</t>
        </is>
      </c>
    </row>
    <row r="4454">
      <c r="A4454" t="n">
        <v>5.2645531E7</v>
      </c>
      <c r="B4454" t="inlineStr">
        <is>
          <t>3-(2,2-Dichloroethenyl)-2,2-dimethylcyclopropanecarboxylic acid, (3-Phenoxyphenyl)methyl ester</t>
        </is>
      </c>
      <c r="C4454" t="inlineStr">
        <is>
          <t>Technical grade, technical product, technical formulation</t>
        </is>
      </c>
      <c r="D4454" t="inlineStr">
        <is>
          <t>Unmeasured</t>
        </is>
      </c>
      <c r="E4454" t="inlineStr">
        <is>
          <t>Not coded</t>
        </is>
      </c>
      <c r="F4454"/>
      <c r="G4454" t="n">
        <v>92.15</v>
      </c>
      <c r="H4454"/>
      <c r="I4454"/>
      <c r="J4454"/>
      <c r="K4454"/>
      <c r="L4454" t="inlineStr">
        <is>
          <t>Pimephales promelas</t>
        </is>
      </c>
      <c r="M4454" t="inlineStr">
        <is>
          <t>Fathead Minnow</t>
        </is>
      </c>
      <c r="N4454"/>
      <c r="O4454"/>
      <c r="P4454"/>
      <c r="Q4454"/>
      <c r="R4454"/>
      <c r="S4454"/>
      <c r="T4454"/>
      <c r="U4454"/>
      <c r="V4454" t="inlineStr">
        <is>
          <t>Static</t>
        </is>
      </c>
      <c r="W4454" t="inlineStr">
        <is>
          <t>Fresh water</t>
        </is>
      </c>
      <c r="X4454" t="inlineStr">
        <is>
          <t>Lab</t>
        </is>
      </c>
      <c r="Y4454"/>
      <c r="Z4454" t="inlineStr">
        <is>
          <t>Active ingredient</t>
        </is>
      </c>
      <c r="AA4454"/>
      <c r="AB4454" t="n">
        <v>0.031</v>
      </c>
      <c r="AC4454"/>
      <c r="AD4454" t="n">
        <v>0.0256</v>
      </c>
      <c r="AE4454"/>
      <c r="AF4454" t="n">
        <v>0.0374</v>
      </c>
      <c r="AG4454" t="inlineStr">
        <is>
          <t>AI mg/L</t>
        </is>
      </c>
      <c r="AH4454"/>
      <c r="AI4454"/>
      <c r="AJ4454"/>
      <c r="AK4454"/>
      <c r="AL4454"/>
      <c r="AM4454"/>
      <c r="AN4454"/>
      <c r="AO4454"/>
      <c r="AP4454"/>
      <c r="AQ4454"/>
      <c r="AR4454"/>
      <c r="AS4454"/>
      <c r="AT4454"/>
      <c r="AU4454"/>
      <c r="AV4454"/>
      <c r="AW4454"/>
      <c r="AX4454" t="inlineStr">
        <is>
          <t>Mortality</t>
        </is>
      </c>
      <c r="AY4454" t="inlineStr">
        <is>
          <t>Mortality</t>
        </is>
      </c>
      <c r="AZ4454" t="inlineStr">
        <is>
          <t>LC50</t>
        </is>
      </c>
      <c r="BA4454"/>
      <c r="BB4454" t="n">
        <v>4.0</v>
      </c>
      <c r="BC4454"/>
      <c r="BD4454"/>
      <c r="BE4454"/>
      <c r="BF4454"/>
      <c r="BG4454" t="inlineStr">
        <is>
          <t>Day(s)</t>
        </is>
      </c>
      <c r="BH4454" t="inlineStr">
        <is>
          <t>Active ingredient</t>
        </is>
      </c>
      <c r="BI4454" t="inlineStr">
        <is>
          <t>DTXSID8022292</t>
        </is>
      </c>
      <c r="BJ4454" t="inlineStr">
        <is>
          <t>10.1577/1548-8659(1982)2&lt;301:EOAAPA&gt;2.0.CO;2</t>
        </is>
      </c>
      <c r="BK4454"/>
      <c r="BL4454"/>
      <c r="BM4454"/>
      <c r="BN4454"/>
      <c r="BO4454"/>
      <c r="BP4454"/>
      <c r="BQ4454"/>
      <c r="BR4454"/>
      <c r="BS4454"/>
      <c r="BT4454" t="inlineStr">
        <is>
          <t>--</t>
        </is>
      </c>
      <c r="BU4454"/>
      <c r="BV4454"/>
      <c r="BW4454"/>
      <c r="BX4454"/>
      <c r="BY4454"/>
      <c r="BZ4454"/>
      <c r="CA4454"/>
      <c r="CB4454"/>
      <c r="CC4454"/>
      <c r="CD4454"/>
      <c r="CE4454"/>
      <c r="CF4454"/>
      <c r="CG4454"/>
      <c r="CH4454"/>
      <c r="CI4454"/>
      <c r="CJ4454"/>
      <c r="CK4454" t="inlineStr">
        <is>
          <t>Gilderhus,P.A.</t>
        </is>
      </c>
      <c r="CL4454" t="n">
        <v>15277.0</v>
      </c>
      <c r="CM4454" t="inlineStr">
        <is>
          <t>Effects of an Aquatic Plant and Suspended Clay on the Activity of Fish Toxicants</t>
        </is>
      </c>
      <c r="CN4454" t="inlineStr">
        <is>
          <t>N. Am. J. Fish. Manag.2:301-306</t>
        </is>
      </c>
      <c r="CO4454" t="n">
        <v>1982.0</v>
      </c>
      <c r="CP4454" t="inlineStr">
        <is>
          <t>Gilderhus,P.A. (1982). Effects of an Aquatic Plant and Suspended Clay on the Activity of Fish Toxicants. N. Am. J. Fish. Manag., 2, 301-306. doi:10.1577/1548-8659(1982)2&lt;301:EOAAPA&gt;2.0.CO;2. ECOREF#:15277</t>
        </is>
      </c>
    </row>
    <row r="4455">
      <c r="A4455" t="n">
        <v>5.2645531E7</v>
      </c>
      <c r="B4455" t="inlineStr">
        <is>
          <t>3-(2,2-Dichloroethenyl)-2,2-dimethylcyclopropanecarboxylic acid, (3-Phenoxyphenyl)methyl ester</t>
        </is>
      </c>
      <c r="C4455"/>
      <c r="D4455" t="inlineStr">
        <is>
          <t>Not reported</t>
        </is>
      </c>
      <c r="E4455" t="inlineStr">
        <is>
          <t>Not coded</t>
        </is>
      </c>
      <c r="F4455"/>
      <c r="G4455" t="n">
        <v>93.0</v>
      </c>
      <c r="H4455"/>
      <c r="I4455"/>
      <c r="J4455"/>
      <c r="K4455"/>
      <c r="L4455" t="inlineStr">
        <is>
          <t>Pimephales promelas</t>
        </is>
      </c>
      <c r="M4455" t="inlineStr">
        <is>
          <t>Fathead Minnow</t>
        </is>
      </c>
      <c r="N4455"/>
      <c r="O4455"/>
      <c r="P4455"/>
      <c r="Q4455"/>
      <c r="R4455"/>
      <c r="S4455"/>
      <c r="T4455"/>
      <c r="U4455"/>
      <c r="V4455" t="inlineStr">
        <is>
          <t>Flow-through</t>
        </is>
      </c>
      <c r="W4455" t="inlineStr">
        <is>
          <t>Fresh water</t>
        </is>
      </c>
      <c r="X4455" t="inlineStr">
        <is>
          <t>Not reported</t>
        </is>
      </c>
      <c r="Y4455"/>
      <c r="Z4455" t="inlineStr">
        <is>
          <t>Active ingredient</t>
        </is>
      </c>
      <c r="AA4455"/>
      <c r="AB4455" t="n">
        <v>0.06260704</v>
      </c>
      <c r="AC4455"/>
      <c r="AD4455"/>
      <c r="AE4455"/>
      <c r="AF4455"/>
      <c r="AG4455" t="inlineStr">
        <is>
          <t>AI mg/L</t>
        </is>
      </c>
      <c r="AH4455"/>
      <c r="AI4455"/>
      <c r="AJ4455"/>
      <c r="AK4455"/>
      <c r="AL4455"/>
      <c r="AM4455"/>
      <c r="AN4455"/>
      <c r="AO4455"/>
      <c r="AP4455"/>
      <c r="AQ4455"/>
      <c r="AR4455"/>
      <c r="AS4455"/>
      <c r="AT4455"/>
      <c r="AU4455"/>
      <c r="AV4455"/>
      <c r="AW4455"/>
      <c r="AX4455" t="inlineStr">
        <is>
          <t>Mortality</t>
        </is>
      </c>
      <c r="AY4455" t="inlineStr">
        <is>
          <t>Mortality</t>
        </is>
      </c>
      <c r="AZ4455" t="inlineStr">
        <is>
          <t>LC50</t>
        </is>
      </c>
      <c r="BA4455"/>
      <c r="BB4455" t="n">
        <v>4.0</v>
      </c>
      <c r="BC4455"/>
      <c r="BD4455"/>
      <c r="BE4455"/>
      <c r="BF4455"/>
      <c r="BG4455" t="inlineStr">
        <is>
          <t>Day(s)</t>
        </is>
      </c>
      <c r="BH4455"/>
      <c r="BI4455" t="inlineStr">
        <is>
          <t>DTXSID8022292</t>
        </is>
      </c>
      <c r="BJ4455"/>
      <c r="BK4455"/>
      <c r="BL4455"/>
      <c r="BM4455"/>
      <c r="BN4455"/>
      <c r="BO4455"/>
      <c r="BP4455"/>
      <c r="BQ4455"/>
      <c r="BR4455"/>
      <c r="BS4455"/>
      <c r="BT4455" t="inlineStr">
        <is>
          <t>--</t>
        </is>
      </c>
      <c r="BU4455"/>
      <c r="BV4455"/>
      <c r="BW4455"/>
      <c r="BX4455"/>
      <c r="BY4455"/>
      <c r="BZ4455"/>
      <c r="CA4455"/>
      <c r="CB4455"/>
      <c r="CC4455"/>
      <c r="CD4455"/>
      <c r="CE4455"/>
      <c r="CF4455"/>
      <c r="CG4455"/>
      <c r="CH4455"/>
      <c r="CI4455"/>
      <c r="CJ4455"/>
      <c r="CK4455" t="inlineStr">
        <is>
          <t>Bottger,A.</t>
        </is>
      </c>
      <c r="CL4455" t="n">
        <v>5876.0</v>
      </c>
      <c r="CM4455" t="inlineStr">
        <is>
          <t>Belastung der Anwohner von Chemisch-Reinigungsanlegen durch Tetrachlorethylen</t>
        </is>
      </c>
      <c r="CN4455" t="inlineStr">
        <is>
          <t>vortrag:30</t>
        </is>
      </c>
      <c r="CO4455" t="n">
        <v>1988.0</v>
      </c>
      <c r="CP4455" t="inlineStr">
        <is>
          <t>Bottger,A. (1988). Belastung der Anwohner von Chemisch-Reinigungsanlegen durch Tetrachlorethylen. vortrag, 30. ECOREF#:5876</t>
        </is>
      </c>
    </row>
    <row r="4456">
      <c r="A4456" t="n">
        <v>5.2645531E7</v>
      </c>
      <c r="B4456" t="inlineStr">
        <is>
          <t>3-(2,2-Dichloroethenyl)-2,2-dimethylcyclopropanecarboxylic acid, (3-Phenoxyphenyl)methyl ester</t>
        </is>
      </c>
      <c r="C4456"/>
      <c r="D4456" t="inlineStr">
        <is>
          <t>Unmeasured</t>
        </is>
      </c>
      <c r="E4456" t="inlineStr">
        <is>
          <t>Not coded</t>
        </is>
      </c>
      <c r="F4456"/>
      <c r="G4456" t="n">
        <v>95.2</v>
      </c>
      <c r="H4456"/>
      <c r="I4456"/>
      <c r="J4456"/>
      <c r="K4456"/>
      <c r="L4456" t="inlineStr">
        <is>
          <t>Pimephales promelas</t>
        </is>
      </c>
      <c r="M4456" t="inlineStr">
        <is>
          <t>Fathead Minnow</t>
        </is>
      </c>
      <c r="N4456"/>
      <c r="O4456"/>
      <c r="P4456"/>
      <c r="Q4456"/>
      <c r="R4456"/>
      <c r="S4456"/>
      <c r="T4456"/>
      <c r="U4456"/>
      <c r="V4456" t="inlineStr">
        <is>
          <t>Static</t>
        </is>
      </c>
      <c r="W4456" t="inlineStr">
        <is>
          <t>Fresh water</t>
        </is>
      </c>
      <c r="X4456" t="inlineStr">
        <is>
          <t>Lab</t>
        </is>
      </c>
      <c r="Y4456"/>
      <c r="Z4456" t="inlineStr">
        <is>
          <t>Active ingredient</t>
        </is>
      </c>
      <c r="AA4456"/>
      <c r="AB4456" t="n">
        <v>0.0094</v>
      </c>
      <c r="AC4456"/>
      <c r="AD4456" t="n">
        <v>0.0067</v>
      </c>
      <c r="AE4456"/>
      <c r="AF4456" t="n">
        <v>0.016</v>
      </c>
      <c r="AG4456" t="inlineStr">
        <is>
          <t>AI mg/L</t>
        </is>
      </c>
      <c r="AH4456"/>
      <c r="AI4456"/>
      <c r="AJ4456"/>
      <c r="AK4456"/>
      <c r="AL4456"/>
      <c r="AM4456"/>
      <c r="AN4456"/>
      <c r="AO4456"/>
      <c r="AP4456"/>
      <c r="AQ4456"/>
      <c r="AR4456"/>
      <c r="AS4456"/>
      <c r="AT4456"/>
      <c r="AU4456"/>
      <c r="AV4456"/>
      <c r="AW4456"/>
      <c r="AX4456" t="inlineStr">
        <is>
          <t>Mortality</t>
        </is>
      </c>
      <c r="AY4456" t="inlineStr">
        <is>
          <t>Mortality</t>
        </is>
      </c>
      <c r="AZ4456" t="inlineStr">
        <is>
          <t>LC50</t>
        </is>
      </c>
      <c r="BA4456"/>
      <c r="BB4456" t="n">
        <v>4.0</v>
      </c>
      <c r="BC4456"/>
      <c r="BD4456"/>
      <c r="BE4456"/>
      <c r="BF4456"/>
      <c r="BG4456" t="inlineStr">
        <is>
          <t>Day(s)</t>
        </is>
      </c>
      <c r="BH4456" t="inlineStr">
        <is>
          <t>Active ingredient</t>
        </is>
      </c>
      <c r="BI4456" t="inlineStr">
        <is>
          <t>DTXSID8022292</t>
        </is>
      </c>
      <c r="BJ4456" t="inlineStr">
        <is>
          <t>10.1002/etc.5620201229</t>
        </is>
      </c>
      <c r="BK4456"/>
      <c r="BL4456"/>
      <c r="BM4456"/>
      <c r="BN4456"/>
      <c r="BO4456"/>
      <c r="BP4456"/>
      <c r="BQ4456"/>
      <c r="BR4456"/>
      <c r="BS4456"/>
      <c r="BT4456" t="inlineStr">
        <is>
          <t>--</t>
        </is>
      </c>
      <c r="BU4456"/>
      <c r="BV4456"/>
      <c r="BW4456"/>
      <c r="BX4456"/>
      <c r="BY4456"/>
      <c r="BZ4456"/>
      <c r="CA4456"/>
      <c r="CB4456"/>
      <c r="CC4456"/>
      <c r="CD4456"/>
      <c r="CE4456"/>
      <c r="CF4456"/>
      <c r="CG4456"/>
      <c r="CH4456"/>
      <c r="CI4456" t="inlineStr">
        <is>
          <t xml:space="preserve"> CONTR/C,V//</t>
        </is>
      </c>
      <c r="CJ4456" t="inlineStr">
        <is>
          <t xml:space="preserve">   CONTR/C,V//</t>
        </is>
      </c>
      <c r="CK4456" t="inlineStr">
        <is>
          <t>Sappington,L.C., F.L. Mayer, F.J. Dwyer, D.R. Buckler, J.R. Jones, and M.R. Ellersieck</t>
        </is>
      </c>
      <c r="CL4456" t="n">
        <v>65396.0</v>
      </c>
      <c r="CM4456" t="inlineStr">
        <is>
          <t>Contaminant Sensitivity of Threatened and Endangered Fishes Compared to Standard Surrogate Species</t>
        </is>
      </c>
      <c r="CN4456" t="inlineStr">
        <is>
          <t>Environ. Toxicol. Chem.20(12): 2869-2876</t>
        </is>
      </c>
      <c r="CO4456" t="n">
        <v>2001.0</v>
      </c>
      <c r="CP4456" t="inlineStr">
        <is>
          <t>Sappington,L.C., F.L. Mayer, F.J. Dwyer, D.R. Buckler, J.R. Jones, and M.R. Ellersieck (2001). Contaminant Sensitivity of Threatened and Endangered Fishes Compared to Standard Surrogate Species. Environ. Toxicol. Chem., 20, (12), 2869-2876. doi:10.1002/etc.5620201229. ECOREF#:65396</t>
        </is>
      </c>
    </row>
    <row r="4457">
      <c r="A4457" t="n">
        <v>5.2645531E7</v>
      </c>
      <c r="B4457" t="inlineStr">
        <is>
          <t>3-(2,2-Dichloroethenyl)-2,2-dimethylcyclopropanecarboxylic acid, (3-Phenoxyphenyl)methyl ester</t>
        </is>
      </c>
      <c r="C4457" t="inlineStr">
        <is>
          <t>Technical grade, technical product, technical formulation</t>
        </is>
      </c>
      <c r="D4457" t="inlineStr">
        <is>
          <t>Unmeasured</t>
        </is>
      </c>
      <c r="E4457" t="inlineStr">
        <is>
          <t>Not coded</t>
        </is>
      </c>
      <c r="F4457"/>
      <c r="G4457" t="n">
        <v>92.15</v>
      </c>
      <c r="H4457"/>
      <c r="I4457"/>
      <c r="J4457"/>
      <c r="K4457"/>
      <c r="L4457" t="inlineStr">
        <is>
          <t>Pimephales promelas</t>
        </is>
      </c>
      <c r="M4457" t="inlineStr">
        <is>
          <t>Fathead Minnow</t>
        </is>
      </c>
      <c r="N4457"/>
      <c r="O4457"/>
      <c r="P4457"/>
      <c r="Q4457"/>
      <c r="R4457"/>
      <c r="S4457"/>
      <c r="T4457"/>
      <c r="U4457"/>
      <c r="V4457" t="inlineStr">
        <is>
          <t>Static</t>
        </is>
      </c>
      <c r="W4457" t="inlineStr">
        <is>
          <t>Fresh water</t>
        </is>
      </c>
      <c r="X4457" t="inlineStr">
        <is>
          <t>Lab</t>
        </is>
      </c>
      <c r="Y4457"/>
      <c r="Z4457" t="inlineStr">
        <is>
          <t>Active ingredient</t>
        </is>
      </c>
      <c r="AA4457"/>
      <c r="AB4457" t="n">
        <v>0.0305</v>
      </c>
      <c r="AC4457"/>
      <c r="AD4457" t="n">
        <v>0.0249</v>
      </c>
      <c r="AE4457"/>
      <c r="AF4457" t="n">
        <v>0.0372</v>
      </c>
      <c r="AG4457" t="inlineStr">
        <is>
          <t>AI mg/L</t>
        </is>
      </c>
      <c r="AH4457"/>
      <c r="AI4457"/>
      <c r="AJ4457"/>
      <c r="AK4457"/>
      <c r="AL4457"/>
      <c r="AM4457"/>
      <c r="AN4457"/>
      <c r="AO4457"/>
      <c r="AP4457"/>
      <c r="AQ4457"/>
      <c r="AR4457"/>
      <c r="AS4457"/>
      <c r="AT4457"/>
      <c r="AU4457"/>
      <c r="AV4457"/>
      <c r="AW4457"/>
      <c r="AX4457" t="inlineStr">
        <is>
          <t>Mortality</t>
        </is>
      </c>
      <c r="AY4457" t="inlineStr">
        <is>
          <t>Mortality</t>
        </is>
      </c>
      <c r="AZ4457" t="inlineStr">
        <is>
          <t>LC50</t>
        </is>
      </c>
      <c r="BA4457"/>
      <c r="BB4457" t="n">
        <v>4.0</v>
      </c>
      <c r="BC4457"/>
      <c r="BD4457"/>
      <c r="BE4457"/>
      <c r="BF4457"/>
      <c r="BG4457" t="inlineStr">
        <is>
          <t>Day(s)</t>
        </is>
      </c>
      <c r="BH4457" t="inlineStr">
        <is>
          <t>Active ingredient</t>
        </is>
      </c>
      <c r="BI4457" t="inlineStr">
        <is>
          <t>DTXSID8022292</t>
        </is>
      </c>
      <c r="BJ4457" t="inlineStr">
        <is>
          <t>10.1577/1548-8659(1982)2&lt;301:EOAAPA&gt;2.0.CO;2</t>
        </is>
      </c>
      <c r="BK4457"/>
      <c r="BL4457"/>
      <c r="BM4457"/>
      <c r="BN4457"/>
      <c r="BO4457"/>
      <c r="BP4457"/>
      <c r="BQ4457"/>
      <c r="BR4457"/>
      <c r="BS4457"/>
      <c r="BT4457" t="inlineStr">
        <is>
          <t>--</t>
        </is>
      </c>
      <c r="BU4457"/>
      <c r="BV4457"/>
      <c r="BW4457"/>
      <c r="BX4457"/>
      <c r="BY4457"/>
      <c r="BZ4457"/>
      <c r="CA4457"/>
      <c r="CB4457"/>
      <c r="CC4457"/>
      <c r="CD4457"/>
      <c r="CE4457"/>
      <c r="CF4457"/>
      <c r="CG4457"/>
      <c r="CH4457"/>
      <c r="CI4457"/>
      <c r="CJ4457"/>
      <c r="CK4457" t="inlineStr">
        <is>
          <t>Gilderhus,P.A.</t>
        </is>
      </c>
      <c r="CL4457" t="n">
        <v>15277.0</v>
      </c>
      <c r="CM4457" t="inlineStr">
        <is>
          <t>Effects of an Aquatic Plant and Suspended Clay on the Activity of Fish Toxicants</t>
        </is>
      </c>
      <c r="CN4457" t="inlineStr">
        <is>
          <t>N. Am. J. Fish. Manag.2:301-306</t>
        </is>
      </c>
      <c r="CO4457" t="n">
        <v>1982.0</v>
      </c>
      <c r="CP4457" t="inlineStr">
        <is>
          <t>Gilderhus,P.A. (1982). Effects of an Aquatic Plant and Suspended Clay on the Activity of Fish Toxicants. N. Am. J. Fish. Manag., 2, 301-306. doi:10.1577/1548-8659(1982)2&lt;301:EOAAPA&gt;2.0.CO;2. ECOREF#:15277</t>
        </is>
      </c>
    </row>
    <row r="4458">
      <c r="A4458" t="n">
        <v>5.2645531E7</v>
      </c>
      <c r="B4458" t="inlineStr">
        <is>
          <t>3-(2,2-Dichloroethenyl)-2,2-dimethylcyclopropanecarboxylic acid, (3-Phenoxyphenyl)methyl ester</t>
        </is>
      </c>
      <c r="C4458"/>
      <c r="D4458" t="inlineStr">
        <is>
          <t>Unmeasured</t>
        </is>
      </c>
      <c r="E4458" t="inlineStr">
        <is>
          <t>American Society for Testing and Materials</t>
        </is>
      </c>
      <c r="F4458"/>
      <c r="G4458"/>
      <c r="H4458"/>
      <c r="I4458"/>
      <c r="J4458"/>
      <c r="K4458"/>
      <c r="L4458" t="inlineStr">
        <is>
          <t>Pimephales promelas</t>
        </is>
      </c>
      <c r="M4458" t="inlineStr">
        <is>
          <t>Fathead Minnow</t>
        </is>
      </c>
      <c r="N4458"/>
      <c r="O4458"/>
      <c r="P4458"/>
      <c r="Q4458"/>
      <c r="R4458"/>
      <c r="S4458"/>
      <c r="T4458"/>
      <c r="U4458"/>
      <c r="V4458" t="inlineStr">
        <is>
          <t>Static</t>
        </is>
      </c>
      <c r="W4458" t="inlineStr">
        <is>
          <t>Fresh water</t>
        </is>
      </c>
      <c r="X4458" t="inlineStr">
        <is>
          <t>Lab</t>
        </is>
      </c>
      <c r="Y4458"/>
      <c r="Z4458" t="inlineStr">
        <is>
          <t>Formulation</t>
        </is>
      </c>
      <c r="AA4458"/>
      <c r="AB4458" t="n">
        <v>0.0095</v>
      </c>
      <c r="AC4458"/>
      <c r="AD4458" t="n">
        <v>0.0089</v>
      </c>
      <c r="AE4458"/>
      <c r="AF4458" t="n">
        <v>0.01</v>
      </c>
      <c r="AG4458" t="inlineStr">
        <is>
          <t>AI mg/L</t>
        </is>
      </c>
      <c r="AH4458"/>
      <c r="AI4458"/>
      <c r="AJ4458"/>
      <c r="AK4458"/>
      <c r="AL4458"/>
      <c r="AM4458"/>
      <c r="AN4458"/>
      <c r="AO4458"/>
      <c r="AP4458"/>
      <c r="AQ4458"/>
      <c r="AR4458"/>
      <c r="AS4458"/>
      <c r="AT4458"/>
      <c r="AU4458"/>
      <c r="AV4458"/>
      <c r="AW4458"/>
      <c r="AX4458" t="inlineStr">
        <is>
          <t>Mortality</t>
        </is>
      </c>
      <c r="AY4458" t="inlineStr">
        <is>
          <t>Mortality</t>
        </is>
      </c>
      <c r="AZ4458" t="inlineStr">
        <is>
          <t>LC50</t>
        </is>
      </c>
      <c r="BA4458"/>
      <c r="BB4458" t="n">
        <v>4.0</v>
      </c>
      <c r="BC4458"/>
      <c r="BD4458"/>
      <c r="BE4458"/>
      <c r="BF4458"/>
      <c r="BG4458" t="inlineStr">
        <is>
          <t>Day(s)</t>
        </is>
      </c>
      <c r="BH4458"/>
      <c r="BI4458" t="inlineStr">
        <is>
          <t>DTXSID8022292</t>
        </is>
      </c>
      <c r="BJ4458"/>
      <c r="BK4458"/>
      <c r="BL4458" t="inlineStr">
        <is>
          <t>Acute</t>
        </is>
      </c>
      <c r="BM4458"/>
      <c r="BN4458"/>
      <c r="BO4458"/>
      <c r="BP4458"/>
      <c r="BQ4458"/>
      <c r="BR4458"/>
      <c r="BS4458"/>
      <c r="BT4458" t="inlineStr">
        <is>
          <t>--</t>
        </is>
      </c>
      <c r="BU4458"/>
      <c r="BV4458"/>
      <c r="BW4458"/>
      <c r="BX4458"/>
      <c r="BY4458"/>
      <c r="BZ4458"/>
      <c r="CA4458"/>
      <c r="CB4458"/>
      <c r="CC4458"/>
      <c r="CD4458"/>
      <c r="CE4458"/>
      <c r="CF4458"/>
      <c r="CG4458"/>
      <c r="CH4458"/>
      <c r="CI4458"/>
      <c r="CJ4458" t="inlineStr">
        <is>
          <t xml:space="preserve">CONTR/C,V//   </t>
        </is>
      </c>
      <c r="CK4458" t="inlineStr">
        <is>
          <t>Mayer,F.L., D.R. Buckler, F.J. Dwyer, M.R. Ellersieck, L.C. Sappington, J.M. Besser, and C.M. Bridges</t>
        </is>
      </c>
      <c r="CL4458" t="n">
        <v>153255.0</v>
      </c>
      <c r="CM4458" t="inlineStr">
        <is>
          <t>Endangered Aquatic Vertebrates: Comparative and Probabilistic-Based Toxicology</t>
        </is>
      </c>
      <c r="CN4458" t="inlineStr">
        <is>
          <t>EPA/600/R-08/045, U.S.EPA, Washington, DC:43 p.</t>
        </is>
      </c>
      <c r="CO4458" t="n">
        <v>2008.0</v>
      </c>
      <c r="CP4458" t="inlineStr">
        <is>
          <t>Mayer,F.L., D.R. Buckler, F.J. Dwyer, M.R. Ellersieck, L.C. Sappington, J.M. Besser, and C.M. Bridges (2008). Endangered Aquatic Vertebrates: Comparative and Probabilistic-Based Toxicology. EPA/600/R-08/045, U.S.EPA, Washington, DC, 43 p. ECOREF#:153255</t>
        </is>
      </c>
    </row>
    <row r="4459">
      <c r="A4459" t="n">
        <v>5.2645531E7</v>
      </c>
      <c r="B4459" t="inlineStr">
        <is>
          <t>3-(2,2-Dichloroethenyl)-2,2-dimethylcyclopropanecarboxylic acid, (3-Phenoxyphenyl)methyl ester</t>
        </is>
      </c>
      <c r="C4459"/>
      <c r="D4459" t="inlineStr">
        <is>
          <t>Unmeasured</t>
        </is>
      </c>
      <c r="E4459" t="inlineStr">
        <is>
          <t>Not coded</t>
        </is>
      </c>
      <c r="F4459"/>
      <c r="G4459" t="n">
        <v>95.2</v>
      </c>
      <c r="H4459"/>
      <c r="I4459"/>
      <c r="J4459"/>
      <c r="K4459"/>
      <c r="L4459" t="inlineStr">
        <is>
          <t>Pimephales promelas</t>
        </is>
      </c>
      <c r="M4459" t="inlineStr">
        <is>
          <t>Fathead Minnow</t>
        </is>
      </c>
      <c r="N4459"/>
      <c r="O4459"/>
      <c r="P4459"/>
      <c r="Q4459"/>
      <c r="R4459"/>
      <c r="S4459"/>
      <c r="T4459"/>
      <c r="U4459"/>
      <c r="V4459" t="inlineStr">
        <is>
          <t>Static</t>
        </is>
      </c>
      <c r="W4459" t="inlineStr">
        <is>
          <t>Fresh water</t>
        </is>
      </c>
      <c r="X4459" t="inlineStr">
        <is>
          <t>Lab</t>
        </is>
      </c>
      <c r="Y4459" t="n">
        <v>8.0</v>
      </c>
      <c r="Z4459" t="inlineStr">
        <is>
          <t>Active ingredient</t>
        </is>
      </c>
      <c r="AA4459"/>
      <c r="AB4459" t="n">
        <v>0.00897</v>
      </c>
      <c r="AC4459"/>
      <c r="AD4459" t="n">
        <v>0.0079</v>
      </c>
      <c r="AE4459"/>
      <c r="AF4459" t="n">
        <v>0.0109</v>
      </c>
      <c r="AG4459" t="inlineStr">
        <is>
          <t>AI mg/L</t>
        </is>
      </c>
      <c r="AH4459"/>
      <c r="AI4459"/>
      <c r="AJ4459"/>
      <c r="AK4459"/>
      <c r="AL4459"/>
      <c r="AM4459"/>
      <c r="AN4459"/>
      <c r="AO4459"/>
      <c r="AP4459"/>
      <c r="AQ4459"/>
      <c r="AR4459"/>
      <c r="AS4459"/>
      <c r="AT4459"/>
      <c r="AU4459"/>
      <c r="AV4459"/>
      <c r="AW4459"/>
      <c r="AX4459" t="inlineStr">
        <is>
          <t>Mortality</t>
        </is>
      </c>
      <c r="AY4459" t="inlineStr">
        <is>
          <t>Mortality</t>
        </is>
      </c>
      <c r="AZ4459" t="inlineStr">
        <is>
          <t>LC50</t>
        </is>
      </c>
      <c r="BA4459"/>
      <c r="BB4459" t="n">
        <v>4.0</v>
      </c>
      <c r="BC4459"/>
      <c r="BD4459"/>
      <c r="BE4459"/>
      <c r="BF4459"/>
      <c r="BG4459" t="inlineStr">
        <is>
          <t>Day(s)</t>
        </is>
      </c>
      <c r="BH4459" t="inlineStr">
        <is>
          <t>Active ingredient</t>
        </is>
      </c>
      <c r="BI4459" t="inlineStr">
        <is>
          <t>DTXSID8022292</t>
        </is>
      </c>
      <c r="BJ4459"/>
      <c r="BK4459"/>
      <c r="BL4459"/>
      <c r="BM4459"/>
      <c r="BN4459"/>
      <c r="BO4459"/>
      <c r="BP4459"/>
      <c r="BQ4459"/>
      <c r="BR4459"/>
      <c r="BS4459"/>
      <c r="BT4459" t="inlineStr">
        <is>
          <t>--</t>
        </is>
      </c>
      <c r="BU4459"/>
      <c r="BV4459"/>
      <c r="BW4459"/>
      <c r="BX4459"/>
      <c r="BY4459"/>
      <c r="BZ4459"/>
      <c r="CA4459"/>
      <c r="CB4459"/>
      <c r="CC4459"/>
      <c r="CD4459"/>
      <c r="CE4459"/>
      <c r="CF4459"/>
      <c r="CG4459"/>
      <c r="CH4459"/>
      <c r="CI4459" t="inlineStr">
        <is>
          <t xml:space="preserve"> TESTID/105//MSMT/NR//DOSES/NR//SOURCE/GOV//WTINT/0.56 G//DNUM/8//SEX/NR//TMETH/EPAASTM//STYPE/ACUTE//ETIME/96 H//AP RATE/NR//SAMPN/NR//WTAT/NR//INTAKE/NR//COMPEP/NR//LD/NR//DW/NR//STST/NR//HMA/NR//NA/NR//CL/NR//DIC/NR//CA/NR//POT/NR//MG/NR//SO4/NR//SULF/NR//</t>
        </is>
      </c>
      <c r="CJ4459" t="inlineStr">
        <is>
          <t>SOURCE/GOVERNMENT AGENCY//   TESTID/105//MSMT/NR//DOSES/NR//SOURCE/GOV//WTINT/0.56 G//DNUM/8//SEX/NR//TMETH/EPAASTM//STYPE/ACUTE//ETIME/96 H//AP RATE/NR//SAMPN/NR//WTAT/NR//INTAKE/NR//COMPEP/NR//LD/NR//DW/NR//STST/NR//HMA/NR//NA/NR//CL/NR//DIC/NR//CA/NR//POT/NR//MG/NR//SO4/NR//SULF/NR//</t>
        </is>
      </c>
      <c r="CK4459" t="inlineStr">
        <is>
          <t>Dwyer,F.J., L.C. Sappington, D.R. Buckler, and S.B. Jones</t>
        </is>
      </c>
      <c r="CL4459" t="n">
        <v>73668.0</v>
      </c>
      <c r="CM4459" t="inlineStr">
        <is>
          <t>Use of Surrogate Species in Assessing Contaminant Risk to Endangered and Threatened Fishes</t>
        </is>
      </c>
      <c r="CN4459" t="inlineStr">
        <is>
          <t>EPA/600/R-96/029, U.S.EPA, Washington, DC:78 p.</t>
        </is>
      </c>
      <c r="CO4459" t="n">
        <v>1995.0</v>
      </c>
      <c r="CP4459" t="inlineStr">
        <is>
          <t>Dwyer,F.J., L.C. Sappington, D.R. Buckler, and S.B. Jones (1995). Use of Surrogate Species in Assessing Contaminant Risk to Endangered and Threatened Fishes. EPA/600/R-96/029, U.S.EPA, Washington, DC, 78 p. ECOREF#:73668</t>
        </is>
      </c>
    </row>
    <row r="4460">
      <c r="A4460" t="n">
        <v>5.2645531E7</v>
      </c>
      <c r="B4460" t="inlineStr">
        <is>
          <t>3-(2,2-Dichloroethenyl)-2,2-dimethylcyclopropanecarboxylic acid, (3-Phenoxyphenyl)methyl ester</t>
        </is>
      </c>
      <c r="C4460" t="inlineStr">
        <is>
          <t>Technical grade, technical product, technical formulation</t>
        </is>
      </c>
      <c r="D4460" t="inlineStr">
        <is>
          <t>Unmeasured</t>
        </is>
      </c>
      <c r="E4460" t="inlineStr">
        <is>
          <t>Not coded</t>
        </is>
      </c>
      <c r="F4460"/>
      <c r="G4460" t="n">
        <v>92.15</v>
      </c>
      <c r="H4460"/>
      <c r="I4460"/>
      <c r="J4460"/>
      <c r="K4460"/>
      <c r="L4460" t="inlineStr">
        <is>
          <t>Pimephales promelas</t>
        </is>
      </c>
      <c r="M4460" t="inlineStr">
        <is>
          <t>Fathead Minnow</t>
        </is>
      </c>
      <c r="N4460"/>
      <c r="O4460"/>
      <c r="P4460"/>
      <c r="Q4460"/>
      <c r="R4460"/>
      <c r="S4460"/>
      <c r="T4460"/>
      <c r="U4460"/>
      <c r="V4460" t="inlineStr">
        <is>
          <t>Static</t>
        </is>
      </c>
      <c r="W4460" t="inlineStr">
        <is>
          <t>Fresh water</t>
        </is>
      </c>
      <c r="X4460" t="inlineStr">
        <is>
          <t>Lab</t>
        </is>
      </c>
      <c r="Y4460"/>
      <c r="Z4460" t="inlineStr">
        <is>
          <t>Active ingredient</t>
        </is>
      </c>
      <c r="AA4460"/>
      <c r="AB4460" t="n">
        <v>0.0145</v>
      </c>
      <c r="AC4460"/>
      <c r="AD4460" t="n">
        <v>0.0109</v>
      </c>
      <c r="AE4460"/>
      <c r="AF4460" t="n">
        <v>0.0192</v>
      </c>
      <c r="AG4460" t="inlineStr">
        <is>
          <t>AI mg/L</t>
        </is>
      </c>
      <c r="AH4460"/>
      <c r="AI4460"/>
      <c r="AJ4460"/>
      <c r="AK4460"/>
      <c r="AL4460"/>
      <c r="AM4460"/>
      <c r="AN4460"/>
      <c r="AO4460"/>
      <c r="AP4460"/>
      <c r="AQ4460"/>
      <c r="AR4460"/>
      <c r="AS4460"/>
      <c r="AT4460"/>
      <c r="AU4460"/>
      <c r="AV4460"/>
      <c r="AW4460"/>
      <c r="AX4460" t="inlineStr">
        <is>
          <t>Mortality</t>
        </is>
      </c>
      <c r="AY4460" t="inlineStr">
        <is>
          <t>Mortality</t>
        </is>
      </c>
      <c r="AZ4460" t="inlineStr">
        <is>
          <t>LC50</t>
        </is>
      </c>
      <c r="BA4460"/>
      <c r="BB4460" t="n">
        <v>4.0</v>
      </c>
      <c r="BC4460"/>
      <c r="BD4460"/>
      <c r="BE4460"/>
      <c r="BF4460"/>
      <c r="BG4460" t="inlineStr">
        <is>
          <t>Day(s)</t>
        </is>
      </c>
      <c r="BH4460" t="inlineStr">
        <is>
          <t>Active ingredient</t>
        </is>
      </c>
      <c r="BI4460" t="inlineStr">
        <is>
          <t>DTXSID8022292</t>
        </is>
      </c>
      <c r="BJ4460" t="inlineStr">
        <is>
          <t>10.1577/1548-8659(1982)2&lt;301:EOAAPA&gt;2.0.CO;2</t>
        </is>
      </c>
      <c r="BK4460"/>
      <c r="BL4460"/>
      <c r="BM4460"/>
      <c r="BN4460"/>
      <c r="BO4460"/>
      <c r="BP4460"/>
      <c r="BQ4460"/>
      <c r="BR4460"/>
      <c r="BS4460"/>
      <c r="BT4460" t="inlineStr">
        <is>
          <t>--</t>
        </is>
      </c>
      <c r="BU4460"/>
      <c r="BV4460"/>
      <c r="BW4460"/>
      <c r="BX4460"/>
      <c r="BY4460"/>
      <c r="BZ4460"/>
      <c r="CA4460"/>
      <c r="CB4460"/>
      <c r="CC4460"/>
      <c r="CD4460"/>
      <c r="CE4460"/>
      <c r="CF4460"/>
      <c r="CG4460"/>
      <c r="CH4460"/>
      <c r="CI4460"/>
      <c r="CJ4460"/>
      <c r="CK4460" t="inlineStr">
        <is>
          <t>Gilderhus,P.A.</t>
        </is>
      </c>
      <c r="CL4460" t="n">
        <v>15277.0</v>
      </c>
      <c r="CM4460" t="inlineStr">
        <is>
          <t>Effects of an Aquatic Plant and Suspended Clay on the Activity of Fish Toxicants</t>
        </is>
      </c>
      <c r="CN4460" t="inlineStr">
        <is>
          <t>N. Am. J. Fish. Manag.2:301-306</t>
        </is>
      </c>
      <c r="CO4460" t="n">
        <v>1982.0</v>
      </c>
      <c r="CP4460" t="inlineStr">
        <is>
          <t>Gilderhus,P.A. (1982). Effects of an Aquatic Plant and Suspended Clay on the Activity of Fish Toxicants. N. Am. J. Fish. Manag., 2, 301-306. doi:10.1577/1548-8659(1982)2&lt;301:EOAAPA&gt;2.0.CO;2. ECOREF#:15277</t>
        </is>
      </c>
    </row>
    <row r="4461">
      <c r="A4461" t="n">
        <v>5.2645531E7</v>
      </c>
      <c r="B4461" t="inlineStr">
        <is>
          <t>3-(2,2-Dichloroethenyl)-2,2-dimethylcyclopropanecarboxylic acid, (3-Phenoxyphenyl)methyl ester</t>
        </is>
      </c>
      <c r="C4461" t="inlineStr">
        <is>
          <t>Technical grade, technical product, technical formulation</t>
        </is>
      </c>
      <c r="D4461" t="inlineStr">
        <is>
          <t>Unmeasured</t>
        </is>
      </c>
      <c r="E4461" t="inlineStr">
        <is>
          <t>Not coded</t>
        </is>
      </c>
      <c r="F4461"/>
      <c r="G4461" t="n">
        <v>92.15</v>
      </c>
      <c r="H4461"/>
      <c r="I4461"/>
      <c r="J4461"/>
      <c r="K4461"/>
      <c r="L4461" t="inlineStr">
        <is>
          <t>Pimephales promelas</t>
        </is>
      </c>
      <c r="M4461" t="inlineStr">
        <is>
          <t>Fathead Minnow</t>
        </is>
      </c>
      <c r="N4461"/>
      <c r="O4461"/>
      <c r="P4461"/>
      <c r="Q4461"/>
      <c r="R4461"/>
      <c r="S4461"/>
      <c r="T4461"/>
      <c r="U4461"/>
      <c r="V4461" t="inlineStr">
        <is>
          <t>Static</t>
        </is>
      </c>
      <c r="W4461" t="inlineStr">
        <is>
          <t>Fresh water</t>
        </is>
      </c>
      <c r="X4461" t="inlineStr">
        <is>
          <t>Lab</t>
        </is>
      </c>
      <c r="Y4461"/>
      <c r="Z4461" t="inlineStr">
        <is>
          <t>Active ingredient</t>
        </is>
      </c>
      <c r="AA4461"/>
      <c r="AB4461" t="n">
        <v>0.0074</v>
      </c>
      <c r="AC4461"/>
      <c r="AD4461" t="n">
        <v>0.0051</v>
      </c>
      <c r="AE4461"/>
      <c r="AF4461" t="n">
        <v>0.0108</v>
      </c>
      <c r="AG4461" t="inlineStr">
        <is>
          <t>AI mg/L</t>
        </is>
      </c>
      <c r="AH4461"/>
      <c r="AI4461"/>
      <c r="AJ4461"/>
      <c r="AK4461"/>
      <c r="AL4461"/>
      <c r="AM4461"/>
      <c r="AN4461"/>
      <c r="AO4461"/>
      <c r="AP4461"/>
      <c r="AQ4461"/>
      <c r="AR4461"/>
      <c r="AS4461"/>
      <c r="AT4461"/>
      <c r="AU4461"/>
      <c r="AV4461"/>
      <c r="AW4461"/>
      <c r="AX4461" t="inlineStr">
        <is>
          <t>Mortality</t>
        </is>
      </c>
      <c r="AY4461" t="inlineStr">
        <is>
          <t>Mortality</t>
        </is>
      </c>
      <c r="AZ4461" t="inlineStr">
        <is>
          <t>LC50</t>
        </is>
      </c>
      <c r="BA4461"/>
      <c r="BB4461" t="n">
        <v>4.0</v>
      </c>
      <c r="BC4461"/>
      <c r="BD4461"/>
      <c r="BE4461"/>
      <c r="BF4461"/>
      <c r="BG4461" t="inlineStr">
        <is>
          <t>Day(s)</t>
        </is>
      </c>
      <c r="BH4461" t="inlineStr">
        <is>
          <t>Active ingredient</t>
        </is>
      </c>
      <c r="BI4461" t="inlineStr">
        <is>
          <t>DTXSID8022292</t>
        </is>
      </c>
      <c r="BJ4461" t="inlineStr">
        <is>
          <t>10.1577/1548-8659(1982)2&lt;301:EOAAPA&gt;2.0.CO;2</t>
        </is>
      </c>
      <c r="BK4461"/>
      <c r="BL4461"/>
      <c r="BM4461"/>
      <c r="BN4461"/>
      <c r="BO4461"/>
      <c r="BP4461"/>
      <c r="BQ4461"/>
      <c r="BR4461"/>
      <c r="BS4461"/>
      <c r="BT4461" t="inlineStr">
        <is>
          <t>--</t>
        </is>
      </c>
      <c r="BU4461"/>
      <c r="BV4461"/>
      <c r="BW4461"/>
      <c r="BX4461"/>
      <c r="BY4461"/>
      <c r="BZ4461"/>
      <c r="CA4461"/>
      <c r="CB4461"/>
      <c r="CC4461"/>
      <c r="CD4461"/>
      <c r="CE4461"/>
      <c r="CF4461"/>
      <c r="CG4461"/>
      <c r="CH4461"/>
      <c r="CI4461"/>
      <c r="CJ4461"/>
      <c r="CK4461" t="inlineStr">
        <is>
          <t>Gilderhus,P.A.</t>
        </is>
      </c>
      <c r="CL4461" t="n">
        <v>15277.0</v>
      </c>
      <c r="CM4461" t="inlineStr">
        <is>
          <t>Effects of an Aquatic Plant and Suspended Clay on the Activity of Fish Toxicants</t>
        </is>
      </c>
      <c r="CN4461" t="inlineStr">
        <is>
          <t>N. Am. J. Fish. Manag.2:301-306</t>
        </is>
      </c>
      <c r="CO4461" t="n">
        <v>1982.0</v>
      </c>
      <c r="CP4461" t="inlineStr">
        <is>
          <t>Gilderhus,P.A. (1982). Effects of an Aquatic Plant and Suspended Clay on the Activity of Fish Toxicants. N. Am. J. Fish. Manag., 2, 301-306. doi:10.1577/1548-8659(1982)2&lt;301:EOAAPA&gt;2.0.CO;2. ECOREF#:15277</t>
        </is>
      </c>
    </row>
    <row r="4462">
      <c r="A4462" t="n">
        <v>5.2645531E7</v>
      </c>
      <c r="B4462" t="inlineStr">
        <is>
          <t>3-(2,2-Dichloroethenyl)-2,2-dimethylcyclopropanecarboxylic acid, (3-Phenoxyphenyl)methyl ester</t>
        </is>
      </c>
      <c r="C4462"/>
      <c r="D4462" t="inlineStr">
        <is>
          <t>Not reported</t>
        </is>
      </c>
      <c r="E4462" t="inlineStr">
        <is>
          <t>Not coded</t>
        </is>
      </c>
      <c r="F4462"/>
      <c r="G4462" t="n">
        <v>38.5</v>
      </c>
      <c r="H4462"/>
      <c r="I4462"/>
      <c r="J4462"/>
      <c r="K4462"/>
      <c r="L4462" t="inlineStr">
        <is>
          <t>Pimephales promelas</t>
        </is>
      </c>
      <c r="M4462" t="inlineStr">
        <is>
          <t>Fathead Minnow</t>
        </is>
      </c>
      <c r="N4462"/>
      <c r="O4462"/>
      <c r="P4462"/>
      <c r="Q4462"/>
      <c r="R4462"/>
      <c r="S4462"/>
      <c r="T4462"/>
      <c r="U4462"/>
      <c r="V4462" t="inlineStr">
        <is>
          <t>Static</t>
        </is>
      </c>
      <c r="W4462" t="inlineStr">
        <is>
          <t>Fresh water</t>
        </is>
      </c>
      <c r="X4462" t="inlineStr">
        <is>
          <t>Lab</t>
        </is>
      </c>
      <c r="Y4462"/>
      <c r="Z4462" t="inlineStr">
        <is>
          <t>Active ingredient</t>
        </is>
      </c>
      <c r="AA4462"/>
      <c r="AB4462" t="n">
        <v>0.0057</v>
      </c>
      <c r="AC4462"/>
      <c r="AD4462" t="n">
        <v>0.0041</v>
      </c>
      <c r="AE4462"/>
      <c r="AF4462" t="n">
        <v>0.0079</v>
      </c>
      <c r="AG4462" t="inlineStr">
        <is>
          <t>AI mg/L</t>
        </is>
      </c>
      <c r="AH4462"/>
      <c r="AI4462"/>
      <c r="AJ4462"/>
      <c r="AK4462"/>
      <c r="AL4462"/>
      <c r="AM4462"/>
      <c r="AN4462"/>
      <c r="AO4462"/>
      <c r="AP4462"/>
      <c r="AQ4462"/>
      <c r="AR4462"/>
      <c r="AS4462"/>
      <c r="AT4462"/>
      <c r="AU4462"/>
      <c r="AV4462"/>
      <c r="AW4462"/>
      <c r="AX4462" t="inlineStr">
        <is>
          <t>Mortality</t>
        </is>
      </c>
      <c r="AY4462" t="inlineStr">
        <is>
          <t>Mortality</t>
        </is>
      </c>
      <c r="AZ4462" t="inlineStr">
        <is>
          <t>LC50</t>
        </is>
      </c>
      <c r="BA4462"/>
      <c r="BB4462" t="n">
        <v>4.0</v>
      </c>
      <c r="BC4462"/>
      <c r="BD4462"/>
      <c r="BE4462"/>
      <c r="BF4462"/>
      <c r="BG4462" t="inlineStr">
        <is>
          <t>Day(s)</t>
        </is>
      </c>
      <c r="BH4462" t="inlineStr">
        <is>
          <t>Emulsifiable concentrate</t>
        </is>
      </c>
      <c r="BI4462" t="inlineStr">
        <is>
          <t>DTXSID8022292</t>
        </is>
      </c>
      <c r="BJ4462"/>
      <c r="BK4462"/>
      <c r="BL4462"/>
      <c r="BM4462"/>
      <c r="BN4462"/>
      <c r="BO4462"/>
      <c r="BP4462"/>
      <c r="BQ4462"/>
      <c r="BR4462"/>
      <c r="BS4462"/>
      <c r="BT4462" t="inlineStr">
        <is>
          <t>--</t>
        </is>
      </c>
      <c r="BU4462"/>
      <c r="BV4462"/>
      <c r="BW4462"/>
      <c r="BX4462"/>
      <c r="BY4462"/>
      <c r="BZ4462"/>
      <c r="CA4462"/>
      <c r="CB4462"/>
      <c r="CC4462"/>
      <c r="CD4462"/>
      <c r="CE4462"/>
      <c r="CF4462"/>
      <c r="CG4462"/>
      <c r="CH4462"/>
      <c r="CI4462"/>
      <c r="CJ4462"/>
      <c r="CK4462" t="inlineStr">
        <is>
          <t>Mayer,F.L.,Jr., and M.R. Ellersieck</t>
        </is>
      </c>
      <c r="CL4462" t="n">
        <v>6797.0</v>
      </c>
      <c r="CM4462" t="inlineStr">
        <is>
          <t>Manual of Acute Toxicity: Interpretation and Data Base for 410 Chemicals and 66 Species of Freshwater Animals</t>
        </is>
      </c>
      <c r="CN4462" t="inlineStr">
        <is>
          <t>USDI Fish and Wildlife Service, Publication No.160, Washington, DC:505 p.</t>
        </is>
      </c>
      <c r="CO4462" t="n">
        <v>1986.0</v>
      </c>
      <c r="CP4462" t="inlineStr">
        <is>
          <t>Mayer,F.L.,Jr., and M.R. Ellersieck (1986). Manual of Acute Toxicity: Interpretation and Data Base for 410 Chemicals and 66 Species of Freshwater Animals. USDI Fish and Wildlife Service, Publication No.160, Washington, DC, 505 p. ECOREF#:6797</t>
        </is>
      </c>
    </row>
    <row r="4463">
      <c r="A4463" t="n">
        <v>5.2645531E7</v>
      </c>
      <c r="B4463" t="inlineStr">
        <is>
          <t>3-(2,2-Dichloroethenyl)-2,2-dimethylcyclopropanecarboxylic acid, (3-Phenoxyphenyl)methyl ester</t>
        </is>
      </c>
      <c r="C4463" t="inlineStr">
        <is>
          <t>Technical grade, technical product, technical formulation</t>
        </is>
      </c>
      <c r="D4463" t="inlineStr">
        <is>
          <t>Unmeasured</t>
        </is>
      </c>
      <c r="E4463" t="inlineStr">
        <is>
          <t>Not coded</t>
        </is>
      </c>
      <c r="F4463"/>
      <c r="G4463" t="n">
        <v>92.15</v>
      </c>
      <c r="H4463"/>
      <c r="I4463"/>
      <c r="J4463"/>
      <c r="K4463"/>
      <c r="L4463" t="inlineStr">
        <is>
          <t>Pimephales promelas</t>
        </is>
      </c>
      <c r="M4463" t="inlineStr">
        <is>
          <t>Fathead Minnow</t>
        </is>
      </c>
      <c r="N4463"/>
      <c r="O4463"/>
      <c r="P4463"/>
      <c r="Q4463"/>
      <c r="R4463"/>
      <c r="S4463"/>
      <c r="T4463"/>
      <c r="U4463"/>
      <c r="V4463" t="inlineStr">
        <is>
          <t>Static</t>
        </is>
      </c>
      <c r="W4463" t="inlineStr">
        <is>
          <t>Fresh water</t>
        </is>
      </c>
      <c r="X4463" t="inlineStr">
        <is>
          <t>Lab</t>
        </is>
      </c>
      <c r="Y4463"/>
      <c r="Z4463" t="inlineStr">
        <is>
          <t>Active ingredient</t>
        </is>
      </c>
      <c r="AA4463"/>
      <c r="AB4463" t="n">
        <v>0.0035</v>
      </c>
      <c r="AC4463"/>
      <c r="AD4463" t="n">
        <v>0.0026</v>
      </c>
      <c r="AE4463"/>
      <c r="AF4463" t="n">
        <v>0.0047</v>
      </c>
      <c r="AG4463" t="inlineStr">
        <is>
          <t>AI mg/L</t>
        </is>
      </c>
      <c r="AH4463"/>
      <c r="AI4463"/>
      <c r="AJ4463"/>
      <c r="AK4463"/>
      <c r="AL4463"/>
      <c r="AM4463"/>
      <c r="AN4463"/>
      <c r="AO4463"/>
      <c r="AP4463"/>
      <c r="AQ4463"/>
      <c r="AR4463"/>
      <c r="AS4463"/>
      <c r="AT4463"/>
      <c r="AU4463"/>
      <c r="AV4463"/>
      <c r="AW4463"/>
      <c r="AX4463" t="inlineStr">
        <is>
          <t>Mortality</t>
        </is>
      </c>
      <c r="AY4463" t="inlineStr">
        <is>
          <t>Mortality</t>
        </is>
      </c>
      <c r="AZ4463" t="inlineStr">
        <is>
          <t>LC50</t>
        </is>
      </c>
      <c r="BA4463"/>
      <c r="BB4463" t="n">
        <v>4.0</v>
      </c>
      <c r="BC4463"/>
      <c r="BD4463"/>
      <c r="BE4463"/>
      <c r="BF4463"/>
      <c r="BG4463" t="inlineStr">
        <is>
          <t>Day(s)</t>
        </is>
      </c>
      <c r="BH4463" t="inlineStr">
        <is>
          <t>Active ingredient</t>
        </is>
      </c>
      <c r="BI4463" t="inlineStr">
        <is>
          <t>DTXSID8022292</t>
        </is>
      </c>
      <c r="BJ4463" t="inlineStr">
        <is>
          <t>10.1577/1548-8659(1982)2&lt;301:EOAAPA&gt;2.0.CO;2</t>
        </is>
      </c>
      <c r="BK4463"/>
      <c r="BL4463"/>
      <c r="BM4463"/>
      <c r="BN4463"/>
      <c r="BO4463"/>
      <c r="BP4463"/>
      <c r="BQ4463"/>
      <c r="BR4463"/>
      <c r="BS4463"/>
      <c r="BT4463" t="inlineStr">
        <is>
          <t>--</t>
        </is>
      </c>
      <c r="BU4463"/>
      <c r="BV4463"/>
      <c r="BW4463"/>
      <c r="BX4463"/>
      <c r="BY4463"/>
      <c r="BZ4463"/>
      <c r="CA4463"/>
      <c r="CB4463"/>
      <c r="CC4463"/>
      <c r="CD4463"/>
      <c r="CE4463"/>
      <c r="CF4463"/>
      <c r="CG4463"/>
      <c r="CH4463"/>
      <c r="CI4463"/>
      <c r="CJ4463"/>
      <c r="CK4463" t="inlineStr">
        <is>
          <t>Gilderhus,P.A.</t>
        </is>
      </c>
      <c r="CL4463" t="n">
        <v>15277.0</v>
      </c>
      <c r="CM4463" t="inlineStr">
        <is>
          <t>Effects of an Aquatic Plant and Suspended Clay on the Activity of Fish Toxicants</t>
        </is>
      </c>
      <c r="CN4463" t="inlineStr">
        <is>
          <t>N. Am. J. Fish. Manag.2:301-306</t>
        </is>
      </c>
      <c r="CO4463" t="n">
        <v>1982.0</v>
      </c>
      <c r="CP4463" t="inlineStr">
        <is>
          <t>Gilderhus,P.A. (1982). Effects of an Aquatic Plant and Suspended Clay on the Activity of Fish Toxicants. N. Am. J. Fish. Manag., 2, 301-306. doi:10.1577/1548-8659(1982)2&lt;301:EOAAPA&gt;2.0.CO;2. ECOREF#:15277</t>
        </is>
      </c>
    </row>
    <row r="4464">
      <c r="A4464" t="n">
        <v>5.2645531E7</v>
      </c>
      <c r="B4464" t="inlineStr">
        <is>
          <t>3-(2,2-Dichloroethenyl)-2,2-dimethylcyclopropanecarboxylic acid, (3-Phenoxyphenyl)methyl ester</t>
        </is>
      </c>
      <c r="C4464"/>
      <c r="D4464" t="inlineStr">
        <is>
          <t>Unmeasured</t>
        </is>
      </c>
      <c r="E4464" t="inlineStr">
        <is>
          <t>Not coded</t>
        </is>
      </c>
      <c r="F4464"/>
      <c r="G4464" t="n">
        <v>95.2</v>
      </c>
      <c r="H4464"/>
      <c r="I4464"/>
      <c r="J4464"/>
      <c r="K4464"/>
      <c r="L4464" t="inlineStr">
        <is>
          <t>Pimephales promelas</t>
        </is>
      </c>
      <c r="M4464" t="inlineStr">
        <is>
          <t>Fathead Minnow</t>
        </is>
      </c>
      <c r="N4464"/>
      <c r="O4464"/>
      <c r="P4464"/>
      <c r="Q4464"/>
      <c r="R4464"/>
      <c r="S4464"/>
      <c r="T4464"/>
      <c r="U4464"/>
      <c r="V4464" t="inlineStr">
        <is>
          <t>Static</t>
        </is>
      </c>
      <c r="W4464" t="inlineStr">
        <is>
          <t>Fresh water</t>
        </is>
      </c>
      <c r="X4464" t="inlineStr">
        <is>
          <t>Lab</t>
        </is>
      </c>
      <c r="Y4464" t="n">
        <v>8.0</v>
      </c>
      <c r="Z4464" t="inlineStr">
        <is>
          <t>Active ingredient</t>
        </is>
      </c>
      <c r="AA4464"/>
      <c r="AB4464" t="n">
        <v>0.01</v>
      </c>
      <c r="AC4464"/>
      <c r="AD4464" t="n">
        <v>0.0091</v>
      </c>
      <c r="AE4464"/>
      <c r="AF4464" t="n">
        <v>0.0117</v>
      </c>
      <c r="AG4464" t="inlineStr">
        <is>
          <t>AI mg/L</t>
        </is>
      </c>
      <c r="AH4464"/>
      <c r="AI4464"/>
      <c r="AJ4464"/>
      <c r="AK4464"/>
      <c r="AL4464"/>
      <c r="AM4464"/>
      <c r="AN4464"/>
      <c r="AO4464"/>
      <c r="AP4464"/>
      <c r="AQ4464"/>
      <c r="AR4464"/>
      <c r="AS4464"/>
      <c r="AT4464"/>
      <c r="AU4464"/>
      <c r="AV4464"/>
      <c r="AW4464"/>
      <c r="AX4464" t="inlineStr">
        <is>
          <t>Mortality</t>
        </is>
      </c>
      <c r="AY4464" t="inlineStr">
        <is>
          <t>Mortality</t>
        </is>
      </c>
      <c r="AZ4464" t="inlineStr">
        <is>
          <t>LC50</t>
        </is>
      </c>
      <c r="BA4464"/>
      <c r="BB4464" t="n">
        <v>4.0</v>
      </c>
      <c r="BC4464"/>
      <c r="BD4464"/>
      <c r="BE4464"/>
      <c r="BF4464"/>
      <c r="BG4464" t="inlineStr">
        <is>
          <t>Day(s)</t>
        </is>
      </c>
      <c r="BH4464" t="inlineStr">
        <is>
          <t>Active ingredient</t>
        </is>
      </c>
      <c r="BI4464" t="inlineStr">
        <is>
          <t>DTXSID8022292</t>
        </is>
      </c>
      <c r="BJ4464"/>
      <c r="BK4464"/>
      <c r="BL4464"/>
      <c r="BM4464"/>
      <c r="BN4464"/>
      <c r="BO4464"/>
      <c r="BP4464"/>
      <c r="BQ4464"/>
      <c r="BR4464"/>
      <c r="BS4464"/>
      <c r="BT4464" t="inlineStr">
        <is>
          <t>--</t>
        </is>
      </c>
      <c r="BU4464"/>
      <c r="BV4464"/>
      <c r="BW4464"/>
      <c r="BX4464"/>
      <c r="BY4464"/>
      <c r="BZ4464"/>
      <c r="CA4464"/>
      <c r="CB4464"/>
      <c r="CC4464"/>
      <c r="CD4464"/>
      <c r="CE4464"/>
      <c r="CF4464"/>
      <c r="CG4464"/>
      <c r="CH4464"/>
      <c r="CI4464" t="inlineStr">
        <is>
          <t xml:space="preserve"> TESTID/106//MSMT/NR//DOSES/NR//SOURCE/GOV//WTINT/0.45 G//DNUM/8//SEX/NR//TMETH/EPAASTM//STYPE/ACUTE//ETIME/96 H//AP RATE/NR//SAMPN/NR//WTAT/NR//INTAKE/NR//COMPEP/NR//LD/NR//DW/NR//STST/NR//HMA/NR//NA/NR//CL/NR//DIC/NR//CA/NR//POT/NR//MG/NR//SO4/NR//SULF/NR//</t>
        </is>
      </c>
      <c r="CJ4464" t="inlineStr">
        <is>
          <t>SOURCE/GOVERNMENT AGENCY//   TESTID/106//MSMT/NR//DOSES/NR//SOURCE/GOV//WTINT/0.45 G//DNUM/8//SEX/NR//TMETH/EPAASTM//STYPE/ACUTE//ETIME/96 H//AP RATE/NR//SAMPN/NR//WTAT/NR//INTAKE/NR//COMPEP/NR//LD/NR//DW/NR//STST/NR//HMA/NR//NA/NR//CL/NR//DIC/NR//CA/NR//POT/NR//MG/NR//SO4/NR//SULF/NR//</t>
        </is>
      </c>
      <c r="CK4464" t="inlineStr">
        <is>
          <t>Dwyer,F.J., L.C. Sappington, D.R. Buckler, and S.B. Jones</t>
        </is>
      </c>
      <c r="CL4464" t="n">
        <v>73668.0</v>
      </c>
      <c r="CM4464" t="inlineStr">
        <is>
          <t>Use of Surrogate Species in Assessing Contaminant Risk to Endangered and Threatened Fishes</t>
        </is>
      </c>
      <c r="CN4464" t="inlineStr">
        <is>
          <t>EPA/600/R-96/029, U.S.EPA, Washington, DC:78 p.</t>
        </is>
      </c>
      <c r="CO4464" t="n">
        <v>1995.0</v>
      </c>
      <c r="CP4464" t="inlineStr">
        <is>
          <t>Dwyer,F.J., L.C. Sappington, D.R. Buckler, and S.B. Jones (1995). Use of Surrogate Species in Assessing Contaminant Risk to Endangered and Threatened Fishes. EPA/600/R-96/029, U.S.EPA, Washington, DC, 78 p. ECOREF#:73668</t>
        </is>
      </c>
    </row>
    <row r="4465">
      <c r="A4465" t="n">
        <v>5.2645531E7</v>
      </c>
      <c r="B4465" t="inlineStr">
        <is>
          <t>3-(2,2-Dichloroethenyl)-2,2-dimethylcyclopropanecarboxylic acid, (3-Phenoxyphenyl)methyl ester</t>
        </is>
      </c>
      <c r="C4465" t="inlineStr">
        <is>
          <t>Technical grade, technical product, technical formulation</t>
        </is>
      </c>
      <c r="D4465" t="inlineStr">
        <is>
          <t>Measured</t>
        </is>
      </c>
      <c r="E4465" t="inlineStr">
        <is>
          <t>Not coded</t>
        </is>
      </c>
      <c r="F4465"/>
      <c r="G4465" t="n">
        <v>91.9</v>
      </c>
      <c r="H4465"/>
      <c r="I4465"/>
      <c r="J4465"/>
      <c r="K4465"/>
      <c r="L4465" t="inlineStr">
        <is>
          <t>Pimephales promelas</t>
        </is>
      </c>
      <c r="M4465" t="inlineStr">
        <is>
          <t>Fathead Minnow</t>
        </is>
      </c>
      <c r="N4465"/>
      <c r="O4465"/>
      <c r="P4465"/>
      <c r="Q4465"/>
      <c r="R4465" t="n">
        <v>31.0</v>
      </c>
      <c r="S4465"/>
      <c r="T4465" t="n">
        <v>32.0</v>
      </c>
      <c r="U4465" t="inlineStr">
        <is>
          <t>Day(s)</t>
        </is>
      </c>
      <c r="V4465" t="inlineStr">
        <is>
          <t>Flow-through</t>
        </is>
      </c>
      <c r="W4465" t="inlineStr">
        <is>
          <t>Fresh water</t>
        </is>
      </c>
      <c r="X4465" t="inlineStr">
        <is>
          <t>Lab</t>
        </is>
      </c>
      <c r="Y4465"/>
      <c r="Z4465" t="inlineStr">
        <is>
          <t>Active ingredient</t>
        </is>
      </c>
      <c r="AA4465"/>
      <c r="AB4465" t="n">
        <v>0.0156</v>
      </c>
      <c r="AC4465"/>
      <c r="AD4465" t="n">
        <v>0.0085</v>
      </c>
      <c r="AE4465"/>
      <c r="AF4465" t="n">
        <v>0.0288</v>
      </c>
      <c r="AG4465" t="inlineStr">
        <is>
          <t>AI mg/L</t>
        </is>
      </c>
      <c r="AH4465"/>
      <c r="AI4465"/>
      <c r="AJ4465"/>
      <c r="AK4465"/>
      <c r="AL4465"/>
      <c r="AM4465"/>
      <c r="AN4465"/>
      <c r="AO4465"/>
      <c r="AP4465"/>
      <c r="AQ4465"/>
      <c r="AR4465"/>
      <c r="AS4465"/>
      <c r="AT4465"/>
      <c r="AU4465"/>
      <c r="AV4465"/>
      <c r="AW4465"/>
      <c r="AX4465" t="inlineStr">
        <is>
          <t>Mortality</t>
        </is>
      </c>
      <c r="AY4465" t="inlineStr">
        <is>
          <t>Mortality</t>
        </is>
      </c>
      <c r="AZ4465" t="inlineStr">
        <is>
          <t>LC50</t>
        </is>
      </c>
      <c r="BA4465"/>
      <c r="BB4465" t="n">
        <v>4.0</v>
      </c>
      <c r="BC4465"/>
      <c r="BD4465"/>
      <c r="BE4465"/>
      <c r="BF4465"/>
      <c r="BG4465" t="inlineStr">
        <is>
          <t>Day(s)</t>
        </is>
      </c>
      <c r="BH4465" t="inlineStr">
        <is>
          <t>Active ingredient</t>
        </is>
      </c>
      <c r="BI4465" t="inlineStr">
        <is>
          <t>DTXSID8022292</t>
        </is>
      </c>
      <c r="BJ4465" t="inlineStr">
        <is>
          <t>10.1016/0143-1471(82)90161-1</t>
        </is>
      </c>
      <c r="BK4465"/>
      <c r="BL4465"/>
      <c r="BM4465"/>
      <c r="BN4465"/>
      <c r="BO4465"/>
      <c r="BP4465"/>
      <c r="BQ4465"/>
      <c r="BR4465"/>
      <c r="BS4465"/>
      <c r="BT4465" t="inlineStr">
        <is>
          <t>--</t>
        </is>
      </c>
      <c r="BU4465"/>
      <c r="BV4465"/>
      <c r="BW4465"/>
      <c r="BX4465"/>
      <c r="BY4465"/>
      <c r="BZ4465"/>
      <c r="CA4465"/>
      <c r="CB4465"/>
      <c r="CC4465"/>
      <c r="CD4465"/>
      <c r="CE4465"/>
      <c r="CF4465"/>
      <c r="CG4465"/>
      <c r="CH4465"/>
      <c r="CI4465" t="inlineStr">
        <is>
          <t xml:space="preserve"> O EFCT CONT/GILLS RPTD//NOT FED, 16 H PHOTO// </t>
        </is>
      </c>
      <c r="CJ4465" t="inlineStr">
        <is>
          <t xml:space="preserve">   O EFCT CONT/GILLS RPTD//NOT FED, 16 H PHOTO// </t>
        </is>
      </c>
      <c r="CK4465" t="inlineStr">
        <is>
          <t>Holcombe,G.W., G.L. Phipps, and D.K. Tanner</t>
        </is>
      </c>
      <c r="CL4465" t="n">
        <v>10536.0</v>
      </c>
      <c r="CM4465" t="inlineStr">
        <is>
          <t>The Acute Toxicity of Kelthane, Dursban, Disulfoton, Pydrin, and Permethrin to Fathead Minnows Pimephales promelas and Rainbow Trout Salmo gairdneri</t>
        </is>
      </c>
      <c r="CN4465" t="inlineStr">
        <is>
          <t>Environ. Pollut. A.29(3): 167-178</t>
        </is>
      </c>
      <c r="CO4465" t="n">
        <v>1982.0</v>
      </c>
      <c r="CP4465" t="inlineStr">
        <is>
          <t>Holcombe,G.W., G.L. Phipps, and D.K. Tanner (1982). The Acute Toxicity of Kelthane, Dursban, Disulfoton, Pydrin, and Permethrin to Fathead Minnows Pimephales promelas and Rainbow Trout Salmo gairdneri. Environ. Pollut. A., 29, (3), 167-178. doi:10.1016/0143-1471(82)90161-1. ECOREF#:10536</t>
        </is>
      </c>
    </row>
    <row r="4466">
      <c r="A4466" t="n">
        <v>5.2645531E7</v>
      </c>
      <c r="B4466" t="inlineStr">
        <is>
          <t>3-(2,2-Dichloroethenyl)-2,2-dimethylcyclopropanecarboxylic acid, (3-Phenoxyphenyl)methyl ester</t>
        </is>
      </c>
      <c r="C4466" t="inlineStr">
        <is>
          <t>Technical grade, technical product, technical formulation</t>
        </is>
      </c>
      <c r="D4466" t="inlineStr">
        <is>
          <t>Not coded</t>
        </is>
      </c>
      <c r="E4466" t="inlineStr">
        <is>
          <t>United States Environmental Protection Agency</t>
        </is>
      </c>
      <c r="F4466"/>
      <c r="G4466"/>
      <c r="H4466"/>
      <c r="I4466"/>
      <c r="J4466"/>
      <c r="K4466"/>
      <c r="L4466" t="inlineStr">
        <is>
          <t>Pimephales promelas</t>
        </is>
      </c>
      <c r="M4466" t="inlineStr">
        <is>
          <t>Fathead Minnow</t>
        </is>
      </c>
      <c r="N4466"/>
      <c r="O4466"/>
      <c r="P4466"/>
      <c r="Q4466"/>
      <c r="R4466"/>
      <c r="S4466"/>
      <c r="T4466"/>
      <c r="U4466"/>
      <c r="V4466" t="inlineStr">
        <is>
          <t>Static</t>
        </is>
      </c>
      <c r="W4466" t="inlineStr">
        <is>
          <t>Fresh water</t>
        </is>
      </c>
      <c r="X4466" t="inlineStr">
        <is>
          <t>Lab</t>
        </is>
      </c>
      <c r="Y4466"/>
      <c r="Z4466" t="inlineStr">
        <is>
          <t>Active ingredient</t>
        </is>
      </c>
      <c r="AA4466"/>
      <c r="AB4466" t="n">
        <v>0.003</v>
      </c>
      <c r="AC4466"/>
      <c r="AD4466" t="n">
        <v>0.001</v>
      </c>
      <c r="AE4466"/>
      <c r="AF4466" t="n">
        <v>0.009</v>
      </c>
      <c r="AG4466" t="inlineStr">
        <is>
          <t>AI mg/L</t>
        </is>
      </c>
      <c r="AH4466"/>
      <c r="AI4466"/>
      <c r="AJ4466"/>
      <c r="AK4466"/>
      <c r="AL4466"/>
      <c r="AM4466"/>
      <c r="AN4466"/>
      <c r="AO4466"/>
      <c r="AP4466"/>
      <c r="AQ4466"/>
      <c r="AR4466"/>
      <c r="AS4466"/>
      <c r="AT4466"/>
      <c r="AU4466"/>
      <c r="AV4466"/>
      <c r="AW4466"/>
      <c r="AX4466" t="inlineStr">
        <is>
          <t>Mortality</t>
        </is>
      </c>
      <c r="AY4466" t="inlineStr">
        <is>
          <t>Mortality</t>
        </is>
      </c>
      <c r="AZ4466" t="inlineStr">
        <is>
          <t>LC50</t>
        </is>
      </c>
      <c r="BA4466"/>
      <c r="BB4466" t="n">
        <v>4.0</v>
      </c>
      <c r="BC4466"/>
      <c r="BD4466"/>
      <c r="BE4466"/>
      <c r="BF4466"/>
      <c r="BG4466" t="inlineStr">
        <is>
          <t>Day(s)</t>
        </is>
      </c>
      <c r="BH4466"/>
      <c r="BI4466" t="inlineStr">
        <is>
          <t>DTXSID8022292</t>
        </is>
      </c>
      <c r="BJ4466"/>
      <c r="BK4466"/>
      <c r="BL4466" t="inlineStr">
        <is>
          <t>Acute</t>
        </is>
      </c>
      <c r="BM4466"/>
      <c r="BN4466"/>
      <c r="BO4466"/>
      <c r="BP4466"/>
      <c r="BQ4466"/>
      <c r="BR4466"/>
      <c r="BS4466"/>
      <c r="BT4466" t="inlineStr">
        <is>
          <t>--</t>
        </is>
      </c>
      <c r="BU4466"/>
      <c r="BV4466"/>
      <c r="BW4466"/>
      <c r="BX4466"/>
      <c r="BY4466"/>
      <c r="BZ4466"/>
      <c r="CA4466"/>
      <c r="CB4466"/>
      <c r="CC4466"/>
      <c r="CD4466"/>
      <c r="CE4466"/>
      <c r="CF4466"/>
      <c r="CG4466"/>
      <c r="CH4466"/>
      <c r="CI4466"/>
      <c r="CJ4466" t="inlineStr">
        <is>
          <t xml:space="preserve">CONTR/STD METHODS USED//   </t>
        </is>
      </c>
      <c r="CK4466" t="inlineStr">
        <is>
          <t>U.S. Environmental Protection Agency</t>
        </is>
      </c>
      <c r="CL4466" t="n">
        <v>344.0</v>
      </c>
      <c r="CM4466" t="inlineStr">
        <is>
          <t>Pesticide Ecotoxicity Database (Formerly: Environmental Effects Database (EEDB))</t>
        </is>
      </c>
      <c r="CN4466" t="inlineStr">
        <is>
          <t>Environmental Fate and Effects Division, U.S.EPA, Washington, D.C.:</t>
        </is>
      </c>
      <c r="CO4466" t="n">
        <v>1992.0</v>
      </c>
      <c r="CP4466" t="inlineStr">
        <is>
          <t>U.S. Environmental Protection Agency (1992). Pesticide Ecotoxicity Database (Formerly: Environmental Effects Database (EEDB)). Environmental Fate and Effects Division, U.S.EPA, Washington, D.C., ECOREF#:344</t>
        </is>
      </c>
    </row>
    <row r="4467">
      <c r="A4467" t="n">
        <v>5.2645531E7</v>
      </c>
      <c r="B4467" t="inlineStr">
        <is>
          <t>3-(2,2-Dichloroethenyl)-2,2-dimethylcyclopropanecarboxylic acid, (3-Phenoxyphenyl)methyl ester</t>
        </is>
      </c>
      <c r="C4467"/>
      <c r="D4467" t="inlineStr">
        <is>
          <t>Measured</t>
        </is>
      </c>
      <c r="E4467" t="inlineStr">
        <is>
          <t>Not coded</t>
        </is>
      </c>
      <c r="F4467"/>
      <c r="G4467" t="n">
        <v>93.0</v>
      </c>
      <c r="H4467"/>
      <c r="I4467"/>
      <c r="J4467"/>
      <c r="K4467"/>
      <c r="L4467" t="inlineStr">
        <is>
          <t>Pimephales promelas</t>
        </is>
      </c>
      <c r="M4467" t="inlineStr">
        <is>
          <t>Fathead Minnow</t>
        </is>
      </c>
      <c r="N4467"/>
      <c r="O4467"/>
      <c r="P4467"/>
      <c r="Q4467"/>
      <c r="R4467"/>
      <c r="S4467"/>
      <c r="T4467"/>
      <c r="U4467"/>
      <c r="V4467" t="inlineStr">
        <is>
          <t>Flow-through</t>
        </is>
      </c>
      <c r="W4467" t="inlineStr">
        <is>
          <t>Fresh water</t>
        </is>
      </c>
      <c r="X4467" t="inlineStr">
        <is>
          <t>Lab</t>
        </is>
      </c>
      <c r="Y4467"/>
      <c r="Z4467" t="inlineStr">
        <is>
          <t>Active ingredient</t>
        </is>
      </c>
      <c r="AA4467"/>
      <c r="AB4467" t="n">
        <v>0.64</v>
      </c>
      <c r="AC4467"/>
      <c r="AD4467" t="n">
        <v>0.419</v>
      </c>
      <c r="AE4467"/>
      <c r="AF4467" t="n">
        <v>0.977</v>
      </c>
      <c r="AG4467" t="inlineStr">
        <is>
          <t>AI mg/L</t>
        </is>
      </c>
      <c r="AH4467"/>
      <c r="AI4467"/>
      <c r="AJ4467"/>
      <c r="AK4467"/>
      <c r="AL4467"/>
      <c r="AM4467"/>
      <c r="AN4467"/>
      <c r="AO4467"/>
      <c r="AP4467"/>
      <c r="AQ4467"/>
      <c r="AR4467"/>
      <c r="AS4467"/>
      <c r="AT4467"/>
      <c r="AU4467"/>
      <c r="AV4467"/>
      <c r="AW4467"/>
      <c r="AX4467" t="inlineStr">
        <is>
          <t>Mortality</t>
        </is>
      </c>
      <c r="AY4467" t="inlineStr">
        <is>
          <t>Mortality</t>
        </is>
      </c>
      <c r="AZ4467" t="inlineStr">
        <is>
          <t>LC50</t>
        </is>
      </c>
      <c r="BA4467"/>
      <c r="BB4467" t="n">
        <v>4.0</v>
      </c>
      <c r="BC4467"/>
      <c r="BD4467"/>
      <c r="BE4467"/>
      <c r="BF4467"/>
      <c r="BG4467" t="inlineStr">
        <is>
          <t>Day(s)</t>
        </is>
      </c>
      <c r="BH4467" t="inlineStr">
        <is>
          <t>Pure</t>
        </is>
      </c>
      <c r="BI4467" t="inlineStr">
        <is>
          <t>DTXSID8022292</t>
        </is>
      </c>
      <c r="BJ4467" t="inlineStr">
        <is>
          <t>10.1016/0043-1354(85)90351-3</t>
        </is>
      </c>
      <c r="BK4467"/>
      <c r="BL4467"/>
      <c r="BM4467"/>
      <c r="BN4467"/>
      <c r="BO4467"/>
      <c r="BP4467"/>
      <c r="BQ4467"/>
      <c r="BR4467"/>
      <c r="BS4467"/>
      <c r="BT4467" t="inlineStr">
        <is>
          <t>--</t>
        </is>
      </c>
      <c r="BU4467"/>
      <c r="BV4467"/>
      <c r="BW4467"/>
      <c r="BX4467"/>
      <c r="BY4467"/>
      <c r="BZ4467"/>
      <c r="CA4467"/>
      <c r="CB4467"/>
      <c r="CC4467"/>
      <c r="CD4467"/>
      <c r="CE4467"/>
      <c r="CF4467"/>
      <c r="CG4467"/>
      <c r="CH4467"/>
      <c r="CI4467"/>
      <c r="CJ4467"/>
      <c r="CK4467" t="inlineStr">
        <is>
          <t>Thurston,R.V., T.A. Gilfoil, E.L. Meyn, R.K. Zajdel, T.L. Aoki, and G.D. Veith</t>
        </is>
      </c>
      <c r="CL4467" t="n">
        <v>12004.0</v>
      </c>
      <c r="CM4467" t="inlineStr">
        <is>
          <t>Comparative Toxicity of Ten Organic Chemicals to Ten Common Aquatic Species</t>
        </is>
      </c>
      <c r="CN4467" t="inlineStr">
        <is>
          <t>Water Res.19(9): 1145-1155</t>
        </is>
      </c>
      <c r="CO4467" t="n">
        <v>1985.0</v>
      </c>
      <c r="CP4467" t="inlineStr">
        <is>
          <t>Thurston,R.V., T.A. Gilfoil, E.L. Meyn, R.K. Zajdel, T.L. Aoki, and G.D. Veith (1985). Comparative Toxicity of Ten Organic Chemicals to Ten Common Aquatic Species. Water Res., 19, (9), 1145-1155. doi:10.1016/0043-1354(85)90351-3. ECOREF#:12004</t>
        </is>
      </c>
    </row>
    <row r="4468">
      <c r="A4468" t="n">
        <v>5.2645531E7</v>
      </c>
      <c r="B4468" t="inlineStr">
        <is>
          <t>3-(2,2-Dichloroethenyl)-2,2-dimethylcyclopropanecarboxylic acid, (3-Phenoxyphenyl)methyl ester</t>
        </is>
      </c>
      <c r="C4468" t="inlineStr">
        <is>
          <t>Technical grade, technical product, technical formulation</t>
        </is>
      </c>
      <c r="D4468" t="inlineStr">
        <is>
          <t>Unmeasured</t>
        </is>
      </c>
      <c r="E4468" t="inlineStr">
        <is>
          <t>Not coded</t>
        </is>
      </c>
      <c r="F4468"/>
      <c r="G4468" t="n">
        <v>92.15</v>
      </c>
      <c r="H4468"/>
      <c r="I4468"/>
      <c r="J4468"/>
      <c r="K4468"/>
      <c r="L4468" t="inlineStr">
        <is>
          <t>Pimephales promelas</t>
        </is>
      </c>
      <c r="M4468" t="inlineStr">
        <is>
          <t>Fathead Minnow</t>
        </is>
      </c>
      <c r="N4468"/>
      <c r="O4468"/>
      <c r="P4468"/>
      <c r="Q4468"/>
      <c r="R4468"/>
      <c r="S4468"/>
      <c r="T4468"/>
      <c r="U4468"/>
      <c r="V4468" t="inlineStr">
        <is>
          <t>Static</t>
        </is>
      </c>
      <c r="W4468" t="inlineStr">
        <is>
          <t>Fresh water</t>
        </is>
      </c>
      <c r="X4468" t="inlineStr">
        <is>
          <t>Lab</t>
        </is>
      </c>
      <c r="Y4468"/>
      <c r="Z4468" t="inlineStr">
        <is>
          <t>Active ingredient</t>
        </is>
      </c>
      <c r="AA4468"/>
      <c r="AB4468" t="n">
        <v>0.019</v>
      </c>
      <c r="AC4468"/>
      <c r="AD4468" t="n">
        <v>0.0129</v>
      </c>
      <c r="AE4468"/>
      <c r="AF4468" t="n">
        <v>0.026</v>
      </c>
      <c r="AG4468" t="inlineStr">
        <is>
          <t>AI mg/L</t>
        </is>
      </c>
      <c r="AH4468"/>
      <c r="AI4468"/>
      <c r="AJ4468"/>
      <c r="AK4468"/>
      <c r="AL4468"/>
      <c r="AM4468"/>
      <c r="AN4468"/>
      <c r="AO4468"/>
      <c r="AP4468"/>
      <c r="AQ4468"/>
      <c r="AR4468"/>
      <c r="AS4468"/>
      <c r="AT4468"/>
      <c r="AU4468"/>
      <c r="AV4468"/>
      <c r="AW4468"/>
      <c r="AX4468" t="inlineStr">
        <is>
          <t>Mortality</t>
        </is>
      </c>
      <c r="AY4468" t="inlineStr">
        <is>
          <t>Mortality</t>
        </is>
      </c>
      <c r="AZ4468" t="inlineStr">
        <is>
          <t>LC50</t>
        </is>
      </c>
      <c r="BA4468"/>
      <c r="BB4468" t="n">
        <v>4.0</v>
      </c>
      <c r="BC4468"/>
      <c r="BD4468"/>
      <c r="BE4468"/>
      <c r="BF4468"/>
      <c r="BG4468" t="inlineStr">
        <is>
          <t>Day(s)</t>
        </is>
      </c>
      <c r="BH4468" t="inlineStr">
        <is>
          <t>Active ingredient</t>
        </is>
      </c>
      <c r="BI4468" t="inlineStr">
        <is>
          <t>DTXSID8022292</t>
        </is>
      </c>
      <c r="BJ4468" t="inlineStr">
        <is>
          <t>10.1577/1548-8659(1982)2&lt;301:EOAAPA&gt;2.0.CO;2</t>
        </is>
      </c>
      <c r="BK4468"/>
      <c r="BL4468"/>
      <c r="BM4468"/>
      <c r="BN4468"/>
      <c r="BO4468"/>
      <c r="BP4468"/>
      <c r="BQ4468"/>
      <c r="BR4468"/>
      <c r="BS4468"/>
      <c r="BT4468" t="inlineStr">
        <is>
          <t>--</t>
        </is>
      </c>
      <c r="BU4468"/>
      <c r="BV4468"/>
      <c r="BW4468"/>
      <c r="BX4468"/>
      <c r="BY4468"/>
      <c r="BZ4468"/>
      <c r="CA4468"/>
      <c r="CB4468"/>
      <c r="CC4468"/>
      <c r="CD4468"/>
      <c r="CE4468"/>
      <c r="CF4468"/>
      <c r="CG4468"/>
      <c r="CH4468"/>
      <c r="CI4468"/>
      <c r="CJ4468"/>
      <c r="CK4468" t="inlineStr">
        <is>
          <t>Gilderhus,P.A.</t>
        </is>
      </c>
      <c r="CL4468" t="n">
        <v>15277.0</v>
      </c>
      <c r="CM4468" t="inlineStr">
        <is>
          <t>Effects of an Aquatic Plant and Suspended Clay on the Activity of Fish Toxicants</t>
        </is>
      </c>
      <c r="CN4468" t="inlineStr">
        <is>
          <t>N. Am. J. Fish. Manag.2:301-306</t>
        </is>
      </c>
      <c r="CO4468" t="n">
        <v>1982.0</v>
      </c>
      <c r="CP4468" t="inlineStr">
        <is>
          <t>Gilderhus,P.A. (1982). Effects of an Aquatic Plant and Suspended Clay on the Activity of Fish Toxicants. N. Am. J. Fish. Manag., 2, 301-306. doi:10.1577/1548-8659(1982)2&lt;301:EOAAPA&gt;2.0.CO;2. ECOREF#:15277</t>
        </is>
      </c>
    </row>
    <row r="4469">
      <c r="A4469" t="n">
        <v>5.2645531E7</v>
      </c>
      <c r="B4469" t="inlineStr">
        <is>
          <t>3-(2,2-Dichloroethenyl)-2,2-dimethylcyclopropanecarboxylic acid, (3-Phenoxyphenyl)methyl ester</t>
        </is>
      </c>
      <c r="C4469"/>
      <c r="D4469" t="inlineStr">
        <is>
          <t>Unmeasured</t>
        </is>
      </c>
      <c r="E4469" t="inlineStr">
        <is>
          <t>Not coded</t>
        </is>
      </c>
      <c r="F4469"/>
      <c r="G4469" t="n">
        <v>95.2</v>
      </c>
      <c r="H4469"/>
      <c r="I4469"/>
      <c r="J4469"/>
      <c r="K4469"/>
      <c r="L4469" t="inlineStr">
        <is>
          <t>Pimephales promelas</t>
        </is>
      </c>
      <c r="M4469" t="inlineStr">
        <is>
          <t>Fathead Minnow</t>
        </is>
      </c>
      <c r="N4469"/>
      <c r="O4469"/>
      <c r="P4469"/>
      <c r="Q4469"/>
      <c r="R4469"/>
      <c r="S4469"/>
      <c r="T4469"/>
      <c r="U4469"/>
      <c r="V4469" t="inlineStr">
        <is>
          <t>Static</t>
        </is>
      </c>
      <c r="W4469" t="inlineStr">
        <is>
          <t>Fresh water</t>
        </is>
      </c>
      <c r="X4469" t="inlineStr">
        <is>
          <t>Lab</t>
        </is>
      </c>
      <c r="Y4469" t="n">
        <v>8.0</v>
      </c>
      <c r="Z4469" t="inlineStr">
        <is>
          <t>Active ingredient</t>
        </is>
      </c>
      <c r="AA4469"/>
      <c r="AB4469" t="n">
        <v>0.00896</v>
      </c>
      <c r="AC4469"/>
      <c r="AD4469" t="n">
        <v>0.0077</v>
      </c>
      <c r="AE4469"/>
      <c r="AF4469" t="n">
        <v>0.0107</v>
      </c>
      <c r="AG4469" t="inlineStr">
        <is>
          <t>AI mg/L</t>
        </is>
      </c>
      <c r="AH4469"/>
      <c r="AI4469"/>
      <c r="AJ4469"/>
      <c r="AK4469"/>
      <c r="AL4469"/>
      <c r="AM4469"/>
      <c r="AN4469"/>
      <c r="AO4469"/>
      <c r="AP4469"/>
      <c r="AQ4469"/>
      <c r="AR4469"/>
      <c r="AS4469"/>
      <c r="AT4469"/>
      <c r="AU4469"/>
      <c r="AV4469"/>
      <c r="AW4469"/>
      <c r="AX4469" t="inlineStr">
        <is>
          <t>Mortality</t>
        </is>
      </c>
      <c r="AY4469" t="inlineStr">
        <is>
          <t>Mortality</t>
        </is>
      </c>
      <c r="AZ4469" t="inlineStr">
        <is>
          <t>LC50</t>
        </is>
      </c>
      <c r="BA4469"/>
      <c r="BB4469" t="n">
        <v>4.0</v>
      </c>
      <c r="BC4469"/>
      <c r="BD4469"/>
      <c r="BE4469"/>
      <c r="BF4469"/>
      <c r="BG4469" t="inlineStr">
        <is>
          <t>Day(s)</t>
        </is>
      </c>
      <c r="BH4469" t="inlineStr">
        <is>
          <t>Active ingredient</t>
        </is>
      </c>
      <c r="BI4469" t="inlineStr">
        <is>
          <t>DTXSID8022292</t>
        </is>
      </c>
      <c r="BJ4469"/>
      <c r="BK4469"/>
      <c r="BL4469"/>
      <c r="BM4469"/>
      <c r="BN4469"/>
      <c r="BO4469"/>
      <c r="BP4469"/>
      <c r="BQ4469"/>
      <c r="BR4469"/>
      <c r="BS4469"/>
      <c r="BT4469" t="inlineStr">
        <is>
          <t>--</t>
        </is>
      </c>
      <c r="BU4469"/>
      <c r="BV4469"/>
      <c r="BW4469"/>
      <c r="BX4469"/>
      <c r="BY4469"/>
      <c r="BZ4469"/>
      <c r="CA4469"/>
      <c r="CB4469"/>
      <c r="CC4469"/>
      <c r="CD4469"/>
      <c r="CE4469"/>
      <c r="CF4469"/>
      <c r="CG4469"/>
      <c r="CH4469"/>
      <c r="CI4469" t="inlineStr">
        <is>
          <t xml:space="preserve"> TESTID/107//MSMT/NR//DOSES/NR//SOURCE/GOV//WTINT/0.40 G//DNUM/8//SEX/NR//TMETH/EPAASTM//STYPE/ACUTE//ETIME/96 H//AP RATE/NR//SAMPN/NR//WTAT/NR//INTAKE/NR//COMPEP/NR//LD/NR//DW/NR//STST/NR//HMA/NR//NA/NR//CL/NR//DIC/NR//CA/NR//POT/NR//MG/NR//SO4/NR//SULF/NR//</t>
        </is>
      </c>
      <c r="CJ4469" t="inlineStr">
        <is>
          <t>SOURCE/GOVERNMENT AGENCY//   TESTID/107//MSMT/NR//DOSES/NR//SOURCE/GOV//WTINT/0.40 G//DNUM/8//SEX/NR//TMETH/EPAASTM//STYPE/ACUTE//ETIME/96 H//AP RATE/NR//SAMPN/NR//WTAT/NR//INTAKE/NR//COMPEP/NR//LD/NR//DW/NR//STST/NR//HMA/NR//NA/NR//CL/NR//DIC/NR//CA/NR//POT/NR//MG/NR//SO4/NR//SULF/NR//</t>
        </is>
      </c>
      <c r="CK4469" t="inlineStr">
        <is>
          <t>Dwyer,F.J., L.C. Sappington, D.R. Buckler, and S.B. Jones</t>
        </is>
      </c>
      <c r="CL4469" t="n">
        <v>73668.0</v>
      </c>
      <c r="CM4469" t="inlineStr">
        <is>
          <t>Use of Surrogate Species in Assessing Contaminant Risk to Endangered and Threatened Fishes</t>
        </is>
      </c>
      <c r="CN4469" t="inlineStr">
        <is>
          <t>EPA/600/R-96/029, U.S.EPA, Washington, DC:78 p.</t>
        </is>
      </c>
      <c r="CO4469" t="n">
        <v>1995.0</v>
      </c>
      <c r="CP4469" t="inlineStr">
        <is>
          <t>Dwyer,F.J., L.C. Sappington, D.R. Buckler, and S.B. Jones (1995). Use of Surrogate Species in Assessing Contaminant Risk to Endangered and Threatened Fishes. EPA/600/R-96/029, U.S.EPA, Washington, DC, 78 p. ECOREF#:73668</t>
        </is>
      </c>
    </row>
    <row r="4470">
      <c r="A4470" t="n">
        <v>5.2645531E7</v>
      </c>
      <c r="B4470" t="inlineStr">
        <is>
          <t>3-(2,2-Dichloroethenyl)-2,2-dimethylcyclopropanecarboxylic acid, (3-Phenoxyphenyl)methyl ester</t>
        </is>
      </c>
      <c r="C4470"/>
      <c r="D4470" t="inlineStr">
        <is>
          <t>Not reported</t>
        </is>
      </c>
      <c r="E4470" t="inlineStr">
        <is>
          <t>Not coded</t>
        </is>
      </c>
      <c r="F4470"/>
      <c r="G4470" t="n">
        <v>91.0</v>
      </c>
      <c r="H4470"/>
      <c r="I4470"/>
      <c r="J4470"/>
      <c r="K4470"/>
      <c r="L4470" t="inlineStr">
        <is>
          <t>Pimephales promelas</t>
        </is>
      </c>
      <c r="M4470" t="inlineStr">
        <is>
          <t>Fathead Minnow</t>
        </is>
      </c>
      <c r="N4470"/>
      <c r="O4470"/>
      <c r="P4470"/>
      <c r="Q4470"/>
      <c r="R4470"/>
      <c r="S4470"/>
      <c r="T4470"/>
      <c r="U4470"/>
      <c r="V4470" t="inlineStr">
        <is>
          <t>Static</t>
        </is>
      </c>
      <c r="W4470" t="inlineStr">
        <is>
          <t>Fresh water</t>
        </is>
      </c>
      <c r="X4470" t="inlineStr">
        <is>
          <t>Lab</t>
        </is>
      </c>
      <c r="Y4470"/>
      <c r="Z4470" t="inlineStr">
        <is>
          <t>Active ingredient</t>
        </is>
      </c>
      <c r="AA4470"/>
      <c r="AB4470" t="n">
        <v>0.0057</v>
      </c>
      <c r="AC4470"/>
      <c r="AD4470" t="n">
        <v>0.0041</v>
      </c>
      <c r="AE4470"/>
      <c r="AF4470" t="n">
        <v>0.0079</v>
      </c>
      <c r="AG4470" t="inlineStr">
        <is>
          <t>AI mg/L</t>
        </is>
      </c>
      <c r="AH4470"/>
      <c r="AI4470"/>
      <c r="AJ4470"/>
      <c r="AK4470"/>
      <c r="AL4470"/>
      <c r="AM4470"/>
      <c r="AN4470"/>
      <c r="AO4470"/>
      <c r="AP4470"/>
      <c r="AQ4470"/>
      <c r="AR4470"/>
      <c r="AS4470"/>
      <c r="AT4470"/>
      <c r="AU4470"/>
      <c r="AV4470"/>
      <c r="AW4470"/>
      <c r="AX4470" t="inlineStr">
        <is>
          <t>Mortality</t>
        </is>
      </c>
      <c r="AY4470" t="inlineStr">
        <is>
          <t>Mortality</t>
        </is>
      </c>
      <c r="AZ4470" t="inlineStr">
        <is>
          <t>LC50</t>
        </is>
      </c>
      <c r="BA4470"/>
      <c r="BB4470" t="n">
        <v>4.0</v>
      </c>
      <c r="BC4470"/>
      <c r="BD4470"/>
      <c r="BE4470"/>
      <c r="BF4470"/>
      <c r="BG4470" t="inlineStr">
        <is>
          <t>Day(s)</t>
        </is>
      </c>
      <c r="BH4470" t="inlineStr">
        <is>
          <t>Pure</t>
        </is>
      </c>
      <c r="BI4470" t="inlineStr">
        <is>
          <t>DTXSID8022292</t>
        </is>
      </c>
      <c r="BJ4470"/>
      <c r="BK4470"/>
      <c r="BL4470"/>
      <c r="BM4470"/>
      <c r="BN4470"/>
      <c r="BO4470"/>
      <c r="BP4470"/>
      <c r="BQ4470"/>
      <c r="BR4470"/>
      <c r="BS4470"/>
      <c r="BT4470" t="inlineStr">
        <is>
          <t>--</t>
        </is>
      </c>
      <c r="BU4470"/>
      <c r="BV4470"/>
      <c r="BW4470"/>
      <c r="BX4470"/>
      <c r="BY4470"/>
      <c r="BZ4470"/>
      <c r="CA4470"/>
      <c r="CB4470"/>
      <c r="CC4470"/>
      <c r="CD4470"/>
      <c r="CE4470"/>
      <c r="CF4470"/>
      <c r="CG4470"/>
      <c r="CH4470"/>
      <c r="CI4470"/>
      <c r="CJ4470"/>
      <c r="CK4470" t="inlineStr">
        <is>
          <t>Mayer,F.L.,Jr., and M.R. Ellersieck</t>
        </is>
      </c>
      <c r="CL4470" t="n">
        <v>6797.0</v>
      </c>
      <c r="CM4470" t="inlineStr">
        <is>
          <t>Manual of Acute Toxicity: Interpretation and Data Base for 410 Chemicals and 66 Species of Freshwater Animals</t>
        </is>
      </c>
      <c r="CN4470" t="inlineStr">
        <is>
          <t>USDI Fish and Wildlife Service, Publication No.160, Washington, DC:505 p.</t>
        </is>
      </c>
      <c r="CO4470" t="n">
        <v>1986.0</v>
      </c>
      <c r="CP4470" t="inlineStr">
        <is>
          <t>Mayer,F.L.,Jr., and M.R. Ellersieck (1986). Manual of Acute Toxicity: Interpretation and Data Base for 410 Chemicals and 66 Species of Freshwater Animals. USDI Fish and Wildlife Service, Publication No.160, Washington, DC, 505 p. ECOREF#:6797</t>
        </is>
      </c>
    </row>
    <row r="4471">
      <c r="A4471" t="n">
        <v>5.2645531E7</v>
      </c>
      <c r="B4471" t="inlineStr">
        <is>
          <t>3-(2,2-Dichloroethenyl)-2,2-dimethylcyclopropanecarboxylic acid, (3-Phenoxyphenyl)methyl ester</t>
        </is>
      </c>
      <c r="C4471"/>
      <c r="D4471" t="inlineStr">
        <is>
          <t>Unmeasured</t>
        </is>
      </c>
      <c r="E4471" t="inlineStr">
        <is>
          <t>Not coded</t>
        </is>
      </c>
      <c r="F4471"/>
      <c r="G4471" t="n">
        <v>95.2</v>
      </c>
      <c r="H4471"/>
      <c r="I4471"/>
      <c r="J4471"/>
      <c r="K4471"/>
      <c r="L4471" t="inlineStr">
        <is>
          <t>Pimephales promelas</t>
        </is>
      </c>
      <c r="M4471" t="inlineStr">
        <is>
          <t>Fathead Minnow</t>
        </is>
      </c>
      <c r="N4471"/>
      <c r="O4471"/>
      <c r="P4471"/>
      <c r="Q4471"/>
      <c r="R4471"/>
      <c r="S4471"/>
      <c r="T4471"/>
      <c r="U4471"/>
      <c r="V4471" t="inlineStr">
        <is>
          <t>Static</t>
        </is>
      </c>
      <c r="W4471" t="inlineStr">
        <is>
          <t>Fresh water</t>
        </is>
      </c>
      <c r="X4471" t="inlineStr">
        <is>
          <t>Lab</t>
        </is>
      </c>
      <c r="Y4471" t="n">
        <v>8.0</v>
      </c>
      <c r="Z4471" t="inlineStr">
        <is>
          <t>Active ingredient</t>
        </is>
      </c>
      <c r="AA4471"/>
      <c r="AB4471" t="n">
        <v>0.00809</v>
      </c>
      <c r="AC4471"/>
      <c r="AD4471" t="n">
        <v>0.007</v>
      </c>
      <c r="AE4471"/>
      <c r="AF4471" t="n">
        <v>0.0094</v>
      </c>
      <c r="AG4471" t="inlineStr">
        <is>
          <t>AI mg/L</t>
        </is>
      </c>
      <c r="AH4471"/>
      <c r="AI4471"/>
      <c r="AJ4471"/>
      <c r="AK4471"/>
      <c r="AL4471"/>
      <c r="AM4471"/>
      <c r="AN4471"/>
      <c r="AO4471"/>
      <c r="AP4471"/>
      <c r="AQ4471"/>
      <c r="AR4471"/>
      <c r="AS4471"/>
      <c r="AT4471"/>
      <c r="AU4471"/>
      <c r="AV4471"/>
      <c r="AW4471"/>
      <c r="AX4471" t="inlineStr">
        <is>
          <t>Mortality</t>
        </is>
      </c>
      <c r="AY4471" t="inlineStr">
        <is>
          <t>Mortality</t>
        </is>
      </c>
      <c r="AZ4471" t="inlineStr">
        <is>
          <t>LC50</t>
        </is>
      </c>
      <c r="BA4471"/>
      <c r="BB4471" t="n">
        <v>4.0</v>
      </c>
      <c r="BC4471"/>
      <c r="BD4471"/>
      <c r="BE4471"/>
      <c r="BF4471"/>
      <c r="BG4471" t="inlineStr">
        <is>
          <t>Day(s)</t>
        </is>
      </c>
      <c r="BH4471" t="inlineStr">
        <is>
          <t>Active ingredient</t>
        </is>
      </c>
      <c r="BI4471" t="inlineStr">
        <is>
          <t>DTXSID8022292</t>
        </is>
      </c>
      <c r="BJ4471"/>
      <c r="BK4471"/>
      <c r="BL4471"/>
      <c r="BM4471"/>
      <c r="BN4471"/>
      <c r="BO4471"/>
      <c r="BP4471"/>
      <c r="BQ4471"/>
      <c r="BR4471"/>
      <c r="BS4471"/>
      <c r="BT4471" t="inlineStr">
        <is>
          <t>--</t>
        </is>
      </c>
      <c r="BU4471"/>
      <c r="BV4471"/>
      <c r="BW4471"/>
      <c r="BX4471"/>
      <c r="BY4471"/>
      <c r="BZ4471"/>
      <c r="CA4471"/>
      <c r="CB4471"/>
      <c r="CC4471"/>
      <c r="CD4471"/>
      <c r="CE4471"/>
      <c r="CF4471"/>
      <c r="CG4471"/>
      <c r="CH4471"/>
      <c r="CI4471" t="inlineStr">
        <is>
          <t xml:space="preserve"> TESTID/104//MSMT/NR//DOSES/NR//SOURCE/GOV//WTINT/0.32 G//DNUM/8//SEX/NR//TMETH/EPAASTM//STYPE/ACUTE//ETIME/96 H//AP RATE/NR//SAMPN/NR//WTAT/NR//INTAKE/NR//COMPEP/NR//LD/NR//DW/NR//STST/NR//HMA/NR//NA/NR//CL/NR//DIC/NR//CA/NR//POT/NR//MG/NR//SO4/NR//SULF/NR//</t>
        </is>
      </c>
      <c r="CJ4471" t="inlineStr">
        <is>
          <t>SOURCE/GOVERNMENT AGENCY//   TESTID/104//MSMT/NR//DOSES/NR//SOURCE/GOV//WTINT/0.32 G//DNUM/8//SEX/NR//TMETH/EPAASTM//STYPE/ACUTE//ETIME/96 H//AP RATE/NR//SAMPN/NR//WTAT/NR//INTAKE/NR//COMPEP/NR//LD/NR//DW/NR//STST/NR//HMA/NR//NA/NR//CL/NR//DIC/NR//CA/NR//POT/NR//MG/NR//SO4/NR//SULF/NR//</t>
        </is>
      </c>
      <c r="CK4471" t="inlineStr">
        <is>
          <t>Dwyer,F.J., L.C. Sappington, D.R. Buckler, and S.B. Jones</t>
        </is>
      </c>
      <c r="CL4471" t="n">
        <v>73668.0</v>
      </c>
      <c r="CM4471" t="inlineStr">
        <is>
          <t>Use of Surrogate Species in Assessing Contaminant Risk to Endangered and Threatened Fishes</t>
        </is>
      </c>
      <c r="CN4471" t="inlineStr">
        <is>
          <t>EPA/600/R-96/029, U.S.EPA, Washington, DC:78 p.</t>
        </is>
      </c>
      <c r="CO4471" t="n">
        <v>1995.0</v>
      </c>
      <c r="CP4471" t="inlineStr">
        <is>
          <t>Dwyer,F.J., L.C. Sappington, D.R. Buckler, and S.B. Jones (1995). Use of Surrogate Species in Assessing Contaminant Risk to Endangered and Threatened Fishes. EPA/600/R-96/029, U.S.EPA, Washington, DC, 78 p. ECOREF#:73668</t>
        </is>
      </c>
    </row>
    <row r="4472">
      <c r="A4472" t="n">
        <v>5.2645531E7</v>
      </c>
      <c r="B4472" t="inlineStr">
        <is>
          <t>3-(2,2-Dichloroethenyl)-2,2-dimethylcyclopropanecarboxylic acid, (3-Phenoxyphenyl)methyl ester</t>
        </is>
      </c>
      <c r="C4472"/>
      <c r="D4472" t="inlineStr">
        <is>
          <t>Unmeasured</t>
        </is>
      </c>
      <c r="E4472" t="inlineStr">
        <is>
          <t>Not coded</t>
        </is>
      </c>
      <c r="F4472"/>
      <c r="G4472" t="n">
        <v>95.2</v>
      </c>
      <c r="H4472"/>
      <c r="I4472"/>
      <c r="J4472"/>
      <c r="K4472"/>
      <c r="L4472" t="inlineStr">
        <is>
          <t>Pimephales promelas</t>
        </is>
      </c>
      <c r="M4472" t="inlineStr">
        <is>
          <t>Fathead Minnow</t>
        </is>
      </c>
      <c r="N4472"/>
      <c r="O4472"/>
      <c r="P4472"/>
      <c r="Q4472"/>
      <c r="R4472"/>
      <c r="S4472"/>
      <c r="T4472"/>
      <c r="U4472"/>
      <c r="V4472" t="inlineStr">
        <is>
          <t>Static</t>
        </is>
      </c>
      <c r="W4472" t="inlineStr">
        <is>
          <t>Fresh water</t>
        </is>
      </c>
      <c r="X4472" t="inlineStr">
        <is>
          <t>Lab</t>
        </is>
      </c>
      <c r="Y4472" t="n">
        <v>8.0</v>
      </c>
      <c r="Z4472" t="inlineStr">
        <is>
          <t>Active ingredient</t>
        </is>
      </c>
      <c r="AA4472"/>
      <c r="AB4472" t="n">
        <v>0.0157</v>
      </c>
      <c r="AC4472"/>
      <c r="AD4472" t="n">
        <v>0.0134</v>
      </c>
      <c r="AE4472"/>
      <c r="AF4472" t="n">
        <v>0.0189</v>
      </c>
      <c r="AG4472" t="inlineStr">
        <is>
          <t>AI mg/L</t>
        </is>
      </c>
      <c r="AH4472"/>
      <c r="AI4472"/>
      <c r="AJ4472"/>
      <c r="AK4472"/>
      <c r="AL4472"/>
      <c r="AM4472"/>
      <c r="AN4472"/>
      <c r="AO4472"/>
      <c r="AP4472"/>
      <c r="AQ4472"/>
      <c r="AR4472"/>
      <c r="AS4472"/>
      <c r="AT4472"/>
      <c r="AU4472"/>
      <c r="AV4472"/>
      <c r="AW4472"/>
      <c r="AX4472" t="inlineStr">
        <is>
          <t>Mortality</t>
        </is>
      </c>
      <c r="AY4472" t="inlineStr">
        <is>
          <t>Mortality</t>
        </is>
      </c>
      <c r="AZ4472" t="inlineStr">
        <is>
          <t>LC50</t>
        </is>
      </c>
      <c r="BA4472"/>
      <c r="BB4472" t="n">
        <v>4.0</v>
      </c>
      <c r="BC4472"/>
      <c r="BD4472"/>
      <c r="BE4472"/>
      <c r="BF4472"/>
      <c r="BG4472" t="inlineStr">
        <is>
          <t>Day(s)</t>
        </is>
      </c>
      <c r="BH4472" t="inlineStr">
        <is>
          <t>Active ingredient</t>
        </is>
      </c>
      <c r="BI4472" t="inlineStr">
        <is>
          <t>DTXSID8022292</t>
        </is>
      </c>
      <c r="BJ4472"/>
      <c r="BK4472"/>
      <c r="BL4472"/>
      <c r="BM4472"/>
      <c r="BN4472"/>
      <c r="BO4472"/>
      <c r="BP4472"/>
      <c r="BQ4472"/>
      <c r="BR4472"/>
      <c r="BS4472"/>
      <c r="BT4472" t="inlineStr">
        <is>
          <t>--</t>
        </is>
      </c>
      <c r="BU4472"/>
      <c r="BV4472"/>
      <c r="BW4472"/>
      <c r="BX4472"/>
      <c r="BY4472"/>
      <c r="BZ4472"/>
      <c r="CA4472"/>
      <c r="CB4472"/>
      <c r="CC4472"/>
      <c r="CD4472"/>
      <c r="CE4472"/>
      <c r="CF4472"/>
      <c r="CG4472"/>
      <c r="CH4472"/>
      <c r="CI4472" t="inlineStr">
        <is>
          <t xml:space="preserve"> TESTID/109//MSMT/NR//DOSES/NR//SOURCE/GOV//WTINT/0.39 G//DNUM/8//SEX/NR//TMETH/EPAASTM//STYPE/ACUTE//ETIME/96 H//AP RATE/NR//SAMPN/NR//WTAT/NR//INTAKE/NR//COMPEP/NR//LD/NR//DW/NR//STST/NR//HMA/NR//NA/NR//CL/NR//DIC/NR//CA/NR//POT/NR//MG/NR//SO4/NR//SULF/NR//</t>
        </is>
      </c>
      <c r="CJ4472" t="inlineStr">
        <is>
          <t>SOURCE/GOVERNMENT AGENCY//   TESTID/109//MSMT/NR//DOSES/NR//SOURCE/GOV//WTINT/0.39 G//DNUM/8//SEX/NR//TMETH/EPAASTM//STYPE/ACUTE//ETIME/96 H//AP RATE/NR//SAMPN/NR//WTAT/NR//INTAKE/NR//COMPEP/NR//LD/NR//DW/NR//STST/NR//HMA/NR//NA/NR//CL/NR//DIC/NR//CA/NR//POT/NR//MG/NR//SO4/NR//SULF/NR//</t>
        </is>
      </c>
      <c r="CK4472" t="inlineStr">
        <is>
          <t>Dwyer,F.J., L.C. Sappington, D.R. Buckler, and S.B. Jones</t>
        </is>
      </c>
      <c r="CL4472" t="n">
        <v>73668.0</v>
      </c>
      <c r="CM4472" t="inlineStr">
        <is>
          <t>Use of Surrogate Species in Assessing Contaminant Risk to Endangered and Threatened Fishes</t>
        </is>
      </c>
      <c r="CN4472" t="inlineStr">
        <is>
          <t>EPA/600/R-96/029, U.S.EPA, Washington, DC:78 p.</t>
        </is>
      </c>
      <c r="CO4472" t="n">
        <v>1995.0</v>
      </c>
      <c r="CP4472" t="inlineStr">
        <is>
          <t>Dwyer,F.J., L.C. Sappington, D.R. Buckler, and S.B. Jones (1995). Use of Surrogate Species in Assessing Contaminant Risk to Endangered and Threatened Fishes. EPA/600/R-96/029, U.S.EPA, Washington, DC, 78 p. ECOREF#:73668</t>
        </is>
      </c>
    </row>
    <row r="4473">
      <c r="A4473" t="n">
        <v>5.2645531E7</v>
      </c>
      <c r="B4473" t="inlineStr">
        <is>
          <t>3-(2,2-Dichloroethenyl)-2,2-dimethylcyclopropanecarboxylic acid, (3-Phenoxyphenyl)methyl ester</t>
        </is>
      </c>
      <c r="C4473" t="inlineStr">
        <is>
          <t>Technical grade, technical product, technical formulation</t>
        </is>
      </c>
      <c r="D4473" t="inlineStr">
        <is>
          <t>Unmeasured</t>
        </is>
      </c>
      <c r="E4473" t="inlineStr">
        <is>
          <t>Not coded</t>
        </is>
      </c>
      <c r="F4473"/>
      <c r="G4473" t="n">
        <v>92.15</v>
      </c>
      <c r="H4473"/>
      <c r="I4473"/>
      <c r="J4473"/>
      <c r="K4473"/>
      <c r="L4473" t="inlineStr">
        <is>
          <t>Pimephales promelas</t>
        </is>
      </c>
      <c r="M4473" t="inlineStr">
        <is>
          <t>Fathead Minnow</t>
        </is>
      </c>
      <c r="N4473"/>
      <c r="O4473"/>
      <c r="P4473"/>
      <c r="Q4473"/>
      <c r="R4473"/>
      <c r="S4473"/>
      <c r="T4473"/>
      <c r="U4473"/>
      <c r="V4473" t="inlineStr">
        <is>
          <t>Static</t>
        </is>
      </c>
      <c r="W4473" t="inlineStr">
        <is>
          <t>Fresh water</t>
        </is>
      </c>
      <c r="X4473" t="inlineStr">
        <is>
          <t>Lab</t>
        </is>
      </c>
      <c r="Y4473"/>
      <c r="Z4473" t="inlineStr">
        <is>
          <t>Active ingredient</t>
        </is>
      </c>
      <c r="AA4473"/>
      <c r="AB4473" t="n">
        <v>0.038</v>
      </c>
      <c r="AC4473"/>
      <c r="AD4473" t="n">
        <v>0.0308</v>
      </c>
      <c r="AE4473"/>
      <c r="AF4473" t="n">
        <v>0.0468</v>
      </c>
      <c r="AG4473" t="inlineStr">
        <is>
          <t>AI mg/L</t>
        </is>
      </c>
      <c r="AH4473"/>
      <c r="AI4473"/>
      <c r="AJ4473"/>
      <c r="AK4473"/>
      <c r="AL4473"/>
      <c r="AM4473"/>
      <c r="AN4473"/>
      <c r="AO4473"/>
      <c r="AP4473"/>
      <c r="AQ4473"/>
      <c r="AR4473"/>
      <c r="AS4473"/>
      <c r="AT4473"/>
      <c r="AU4473"/>
      <c r="AV4473"/>
      <c r="AW4473"/>
      <c r="AX4473" t="inlineStr">
        <is>
          <t>Mortality</t>
        </is>
      </c>
      <c r="AY4473" t="inlineStr">
        <is>
          <t>Mortality</t>
        </is>
      </c>
      <c r="AZ4473" t="inlineStr">
        <is>
          <t>LC50</t>
        </is>
      </c>
      <c r="BA4473"/>
      <c r="BB4473" t="n">
        <v>4.0</v>
      </c>
      <c r="BC4473"/>
      <c r="BD4473"/>
      <c r="BE4473"/>
      <c r="BF4473"/>
      <c r="BG4473" t="inlineStr">
        <is>
          <t>Day(s)</t>
        </is>
      </c>
      <c r="BH4473" t="inlineStr">
        <is>
          <t>Active ingredient</t>
        </is>
      </c>
      <c r="BI4473" t="inlineStr">
        <is>
          <t>DTXSID8022292</t>
        </is>
      </c>
      <c r="BJ4473" t="inlineStr">
        <is>
          <t>10.1577/1548-8659(1982)2&lt;301:EOAAPA&gt;2.0.CO;2</t>
        </is>
      </c>
      <c r="BK4473"/>
      <c r="BL4473"/>
      <c r="BM4473"/>
      <c r="BN4473"/>
      <c r="BO4473"/>
      <c r="BP4473"/>
      <c r="BQ4473"/>
      <c r="BR4473"/>
      <c r="BS4473"/>
      <c r="BT4473" t="inlineStr">
        <is>
          <t>--</t>
        </is>
      </c>
      <c r="BU4473"/>
      <c r="BV4473"/>
      <c r="BW4473"/>
      <c r="BX4473"/>
      <c r="BY4473"/>
      <c r="BZ4473"/>
      <c r="CA4473"/>
      <c r="CB4473"/>
      <c r="CC4473"/>
      <c r="CD4473"/>
      <c r="CE4473"/>
      <c r="CF4473"/>
      <c r="CG4473"/>
      <c r="CH4473"/>
      <c r="CI4473"/>
      <c r="CJ4473"/>
      <c r="CK4473" t="inlineStr">
        <is>
          <t>Gilderhus,P.A.</t>
        </is>
      </c>
      <c r="CL4473" t="n">
        <v>15277.0</v>
      </c>
      <c r="CM4473" t="inlineStr">
        <is>
          <t>Effects of an Aquatic Plant and Suspended Clay on the Activity of Fish Toxicants</t>
        </is>
      </c>
      <c r="CN4473" t="inlineStr">
        <is>
          <t>N. Am. J. Fish. Manag.2:301-306</t>
        </is>
      </c>
      <c r="CO4473" t="n">
        <v>1982.0</v>
      </c>
      <c r="CP4473" t="inlineStr">
        <is>
          <t>Gilderhus,P.A. (1982). Effects of an Aquatic Plant and Suspended Clay on the Activity of Fish Toxicants. N. Am. J. Fish. Manag., 2, 301-306. doi:10.1577/1548-8659(1982)2&lt;301:EOAAPA&gt;2.0.CO;2. ECOREF#:15277</t>
        </is>
      </c>
    </row>
    <row r="4474">
      <c r="A4474" t="n">
        <v>5.2645531E7</v>
      </c>
      <c r="B4474" t="inlineStr">
        <is>
          <t>3-(2,2-Dichloroethenyl)-2,2-dimethylcyclopropanecarboxylic acid, (3-Phenoxyphenyl)methyl ester</t>
        </is>
      </c>
      <c r="C4474"/>
      <c r="D4474" t="inlineStr">
        <is>
          <t>Unmeasured</t>
        </is>
      </c>
      <c r="E4474" t="inlineStr">
        <is>
          <t>Not coded</t>
        </is>
      </c>
      <c r="F4474"/>
      <c r="G4474" t="n">
        <v>95.2</v>
      </c>
      <c r="H4474"/>
      <c r="I4474"/>
      <c r="J4474"/>
      <c r="K4474"/>
      <c r="L4474" t="inlineStr">
        <is>
          <t>Pimephales promelas</t>
        </is>
      </c>
      <c r="M4474" t="inlineStr">
        <is>
          <t>Fathead Minnow</t>
        </is>
      </c>
      <c r="N4474"/>
      <c r="O4474"/>
      <c r="P4474"/>
      <c r="Q4474"/>
      <c r="R4474"/>
      <c r="S4474"/>
      <c r="T4474"/>
      <c r="U4474"/>
      <c r="V4474" t="inlineStr">
        <is>
          <t>Static</t>
        </is>
      </c>
      <c r="W4474" t="inlineStr">
        <is>
          <t>Fresh water</t>
        </is>
      </c>
      <c r="X4474" t="inlineStr">
        <is>
          <t>Lab</t>
        </is>
      </c>
      <c r="Y4474" t="n">
        <v>8.0</v>
      </c>
      <c r="Z4474" t="inlineStr">
        <is>
          <t>Active ingredient</t>
        </is>
      </c>
      <c r="AA4474"/>
      <c r="AB4474" t="n">
        <v>0.00668</v>
      </c>
      <c r="AC4474"/>
      <c r="AD4474" t="n">
        <v>0.0058</v>
      </c>
      <c r="AE4474"/>
      <c r="AF4474" t="n">
        <v>0.0077</v>
      </c>
      <c r="AG4474" t="inlineStr">
        <is>
          <t>AI mg/L</t>
        </is>
      </c>
      <c r="AH4474"/>
      <c r="AI4474"/>
      <c r="AJ4474"/>
      <c r="AK4474"/>
      <c r="AL4474"/>
      <c r="AM4474"/>
      <c r="AN4474"/>
      <c r="AO4474"/>
      <c r="AP4474"/>
      <c r="AQ4474"/>
      <c r="AR4474"/>
      <c r="AS4474"/>
      <c r="AT4474"/>
      <c r="AU4474"/>
      <c r="AV4474"/>
      <c r="AW4474"/>
      <c r="AX4474" t="inlineStr">
        <is>
          <t>Mortality</t>
        </is>
      </c>
      <c r="AY4474" t="inlineStr">
        <is>
          <t>Mortality</t>
        </is>
      </c>
      <c r="AZ4474" t="inlineStr">
        <is>
          <t>LC50</t>
        </is>
      </c>
      <c r="BA4474"/>
      <c r="BB4474" t="n">
        <v>4.0</v>
      </c>
      <c r="BC4474"/>
      <c r="BD4474"/>
      <c r="BE4474"/>
      <c r="BF4474"/>
      <c r="BG4474" t="inlineStr">
        <is>
          <t>Day(s)</t>
        </is>
      </c>
      <c r="BH4474" t="inlineStr">
        <is>
          <t>Active ingredient</t>
        </is>
      </c>
      <c r="BI4474" t="inlineStr">
        <is>
          <t>DTXSID8022292</t>
        </is>
      </c>
      <c r="BJ4474"/>
      <c r="BK4474"/>
      <c r="BL4474"/>
      <c r="BM4474"/>
      <c r="BN4474"/>
      <c r="BO4474"/>
      <c r="BP4474"/>
      <c r="BQ4474"/>
      <c r="BR4474"/>
      <c r="BS4474"/>
      <c r="BT4474" t="inlineStr">
        <is>
          <t>--</t>
        </is>
      </c>
      <c r="BU4474"/>
      <c r="BV4474"/>
      <c r="BW4474"/>
      <c r="BX4474"/>
      <c r="BY4474"/>
      <c r="BZ4474"/>
      <c r="CA4474"/>
      <c r="CB4474"/>
      <c r="CC4474"/>
      <c r="CD4474"/>
      <c r="CE4474"/>
      <c r="CF4474"/>
      <c r="CG4474"/>
      <c r="CH4474"/>
      <c r="CI4474" t="inlineStr">
        <is>
          <t xml:space="preserve"> TESTID/108//MSMT/NR//DOSES/NR//SOURCE/GOV//WTINT/0.34 G//DNUM/8//SEX/NR//TMETH/EPAASTM//STYPE/ACUTE//ETIME/96 H//AP RATE/NR//SAMPN/NR//WTAT/NR//INTAKE/NR//COMPEP/NR//LD/NR//DW/NR//STST/NR//HMA/NR//NA/NR//CL/NR//DIC/NR//CA/NR//POT/NR//MG/NR//SO4/NR//SULF/NR//</t>
        </is>
      </c>
      <c r="CJ4474" t="inlineStr">
        <is>
          <t>SOURCE/GOVERNMENT AGENCY//   TESTID/108//MSMT/NR//DOSES/NR//SOURCE/GOV//WTINT/0.34 G//DNUM/8//SEX/NR//TMETH/EPAASTM//STYPE/ACUTE//ETIME/96 H//AP RATE/NR//SAMPN/NR//WTAT/NR//INTAKE/NR//COMPEP/NR//LD/NR//DW/NR//STST/NR//HMA/NR//NA/NR//CL/NR//DIC/NR//CA/NR//POT/NR//MG/NR//SO4/NR//SULF/NR//</t>
        </is>
      </c>
      <c r="CK4474" t="inlineStr">
        <is>
          <t>Dwyer,F.J., L.C. Sappington, D.R. Buckler, and S.B. Jones</t>
        </is>
      </c>
      <c r="CL4474" t="n">
        <v>73668.0</v>
      </c>
      <c r="CM4474" t="inlineStr">
        <is>
          <t>Use of Surrogate Species in Assessing Contaminant Risk to Endangered and Threatened Fishes</t>
        </is>
      </c>
      <c r="CN4474" t="inlineStr">
        <is>
          <t>EPA/600/R-96/029, U.S.EPA, Washington, DC:78 p.</t>
        </is>
      </c>
      <c r="CO4474" t="n">
        <v>1995.0</v>
      </c>
      <c r="CP4474" t="inlineStr">
        <is>
          <t>Dwyer,F.J., L.C. Sappington, D.R. Buckler, and S.B. Jones (1995). Use of Surrogate Species in Assessing Contaminant Risk to Endangered and Threatened Fishes. EPA/600/R-96/029, U.S.EPA, Washington, DC, 78 p. ECOREF#:73668</t>
        </is>
      </c>
    </row>
    <row r="4475">
      <c r="A4475" t="n">
        <v>5.2645531E7</v>
      </c>
      <c r="B4475" t="inlineStr">
        <is>
          <t>3-(2,2-Dichloroethenyl)-2,2-dimethylcyclopropanecarboxylic acid, (3-Phenoxyphenyl)methyl ester</t>
        </is>
      </c>
      <c r="C4475"/>
      <c r="D4475" t="inlineStr">
        <is>
          <t>Measured</t>
        </is>
      </c>
      <c r="E4475" t="inlineStr">
        <is>
          <t>Not coded</t>
        </is>
      </c>
      <c r="F4475"/>
      <c r="G4475" t="n">
        <v>91.9</v>
      </c>
      <c r="H4475"/>
      <c r="I4475"/>
      <c r="J4475"/>
      <c r="K4475"/>
      <c r="L4475" t="inlineStr">
        <is>
          <t>Pimephales promelas</t>
        </is>
      </c>
      <c r="M4475" t="inlineStr">
        <is>
          <t>Fathead Minnow</t>
        </is>
      </c>
      <c r="N4475"/>
      <c r="O4475"/>
      <c r="P4475" t="n">
        <v>31.0</v>
      </c>
      <c r="Q4475"/>
      <c r="R4475"/>
      <c r="S4475"/>
      <c r="T4475"/>
      <c r="U4475" t="inlineStr">
        <is>
          <t>Day(s)</t>
        </is>
      </c>
      <c r="V4475" t="inlineStr">
        <is>
          <t>Flow-through</t>
        </is>
      </c>
      <c r="W4475" t="inlineStr">
        <is>
          <t>Fresh water</t>
        </is>
      </c>
      <c r="X4475" t="inlineStr">
        <is>
          <t>Lab</t>
        </is>
      </c>
      <c r="Y4475"/>
      <c r="Z4475" t="inlineStr">
        <is>
          <t>Active ingredient</t>
        </is>
      </c>
      <c r="AA4475"/>
      <c r="AB4475" t="n">
        <v>0.016</v>
      </c>
      <c r="AC4475"/>
      <c r="AD4475" t="n">
        <v>0.008</v>
      </c>
      <c r="AE4475"/>
      <c r="AF4475" t="n">
        <v>0.03</v>
      </c>
      <c r="AG4475" t="inlineStr">
        <is>
          <t>AI mg/L</t>
        </is>
      </c>
      <c r="AH4475"/>
      <c r="AI4475"/>
      <c r="AJ4475"/>
      <c r="AK4475"/>
      <c r="AL4475"/>
      <c r="AM4475"/>
      <c r="AN4475"/>
      <c r="AO4475"/>
      <c r="AP4475"/>
      <c r="AQ4475"/>
      <c r="AR4475"/>
      <c r="AS4475"/>
      <c r="AT4475"/>
      <c r="AU4475"/>
      <c r="AV4475"/>
      <c r="AW4475"/>
      <c r="AX4475" t="inlineStr">
        <is>
          <t>Mortality</t>
        </is>
      </c>
      <c r="AY4475" t="inlineStr">
        <is>
          <t>Mortality</t>
        </is>
      </c>
      <c r="AZ4475" t="inlineStr">
        <is>
          <t>LC50</t>
        </is>
      </c>
      <c r="BA4475"/>
      <c r="BB4475" t="n">
        <v>4.0</v>
      </c>
      <c r="BC4475"/>
      <c r="BD4475"/>
      <c r="BE4475"/>
      <c r="BF4475"/>
      <c r="BG4475" t="inlineStr">
        <is>
          <t>Day(s)</t>
        </is>
      </c>
      <c r="BH4475" t="inlineStr">
        <is>
          <t>Pure</t>
        </is>
      </c>
      <c r="BI4475" t="inlineStr">
        <is>
          <t>DTXSID8022292</t>
        </is>
      </c>
      <c r="BJ4475"/>
      <c r="BK4475"/>
      <c r="BL4475"/>
      <c r="BM4475"/>
      <c r="BN4475"/>
      <c r="BO4475"/>
      <c r="BP4475"/>
      <c r="BQ4475"/>
      <c r="BR4475"/>
      <c r="BS4475"/>
      <c r="BT4475" t="inlineStr">
        <is>
          <t>--</t>
        </is>
      </c>
      <c r="BU4475"/>
      <c r="BV4475"/>
      <c r="BW4475"/>
      <c r="BX4475"/>
      <c r="BY4475"/>
      <c r="BZ4475"/>
      <c r="CA4475"/>
      <c r="CB4475"/>
      <c r="CC4475"/>
      <c r="CD4475"/>
      <c r="CE4475"/>
      <c r="CF4475"/>
      <c r="CG4475"/>
      <c r="CH4475"/>
      <c r="CI4475" t="inlineStr">
        <is>
          <t xml:space="preserve"> Affected fish lost schooling behavior, swam in a corkscrew/ spiral pattern, then became hypoactive, had edema and lost equilibrNAm prior to death.  Individual lengths and weights of the test fish were not recorded; however, the calculated </t>
        </is>
      </c>
      <c r="CJ4475" t="inlineStr">
        <is>
          <t xml:space="preserve">   Affected fish lost schooling behavior, swam in a corkscrew/ spiral pattern, then became hypoactive, had edema and lost equilibrNAm prior to death.  Individual lengths and weights of the test fish were not recorded; however, the calculated </t>
        </is>
      </c>
      <c r="CK4475" t="inlineStr">
        <is>
          <t>Geiger,D.L., D.J. Call, and L.T. Brooke</t>
        </is>
      </c>
      <c r="CL4475" t="n">
        <v>12859.0</v>
      </c>
      <c r="CM4475" t="inlineStr">
        <is>
          <t>Acute Toxicities of Organic Chemicals to Fathead Minnows (Pimephales promelas) Volume IV</t>
        </is>
      </c>
      <c r="CN4475" t="inlineStr">
        <is>
          <t>Center for Lake Superior Environmental Studies, University of Wisconsin, Superior, WI4:355 p.</t>
        </is>
      </c>
      <c r="CO4475" t="n">
        <v>1988.0</v>
      </c>
      <c r="CP4475" t="inlineStr">
        <is>
          <t>Geiger,D.L., D.J. Call, and L.T. Brooke (1988). Acute Toxicities of Organic Chemicals to Fathead Minnows (Pimephales promelas) Volume IV. Center for Lake Superior Environmental Studies, University of Wisconsin, Superior, WI, 4, 355 p. ECOREF#:12859</t>
        </is>
      </c>
    </row>
    <row r="4476">
      <c r="A4476" t="n">
        <v>5.2645531E7</v>
      </c>
      <c r="B4476" t="inlineStr">
        <is>
          <t>3-(2,2-Dichloroethenyl)-2,2-dimethylcyclopropanecarboxylic acid, (3-Phenoxyphenyl)methyl ester</t>
        </is>
      </c>
      <c r="C4476" t="inlineStr">
        <is>
          <t>Technical grade, technical product, technical formulation</t>
        </is>
      </c>
      <c r="D4476" t="inlineStr">
        <is>
          <t>Unmeasured</t>
        </is>
      </c>
      <c r="E4476" t="inlineStr">
        <is>
          <t>Not coded</t>
        </is>
      </c>
      <c r="F4476"/>
      <c r="G4476" t="n">
        <v>92.15</v>
      </c>
      <c r="H4476"/>
      <c r="I4476"/>
      <c r="J4476"/>
      <c r="K4476"/>
      <c r="L4476" t="inlineStr">
        <is>
          <t>Pimephales promelas</t>
        </is>
      </c>
      <c r="M4476" t="inlineStr">
        <is>
          <t>Fathead Minnow</t>
        </is>
      </c>
      <c r="N4476"/>
      <c r="O4476"/>
      <c r="P4476"/>
      <c r="Q4476"/>
      <c r="R4476"/>
      <c r="S4476"/>
      <c r="T4476"/>
      <c r="U4476"/>
      <c r="V4476" t="inlineStr">
        <is>
          <t>Static</t>
        </is>
      </c>
      <c r="W4476" t="inlineStr">
        <is>
          <t>Fresh water</t>
        </is>
      </c>
      <c r="X4476" t="inlineStr">
        <is>
          <t>Lab</t>
        </is>
      </c>
      <c r="Y4476"/>
      <c r="Z4476" t="inlineStr">
        <is>
          <t>Active ingredient</t>
        </is>
      </c>
      <c r="AA4476"/>
      <c r="AB4476" t="n">
        <v>0.042</v>
      </c>
      <c r="AC4476"/>
      <c r="AD4476" t="n">
        <v>0.0293</v>
      </c>
      <c r="AE4476"/>
      <c r="AF4476" t="n">
        <v>0.0601</v>
      </c>
      <c r="AG4476" t="inlineStr">
        <is>
          <t>AI mg/L</t>
        </is>
      </c>
      <c r="AH4476"/>
      <c r="AI4476"/>
      <c r="AJ4476"/>
      <c r="AK4476"/>
      <c r="AL4476"/>
      <c r="AM4476"/>
      <c r="AN4476"/>
      <c r="AO4476"/>
      <c r="AP4476"/>
      <c r="AQ4476"/>
      <c r="AR4476"/>
      <c r="AS4476"/>
      <c r="AT4476"/>
      <c r="AU4476"/>
      <c r="AV4476"/>
      <c r="AW4476"/>
      <c r="AX4476" t="inlineStr">
        <is>
          <t>Mortality</t>
        </is>
      </c>
      <c r="AY4476" t="inlineStr">
        <is>
          <t>Mortality</t>
        </is>
      </c>
      <c r="AZ4476" t="inlineStr">
        <is>
          <t>LC50</t>
        </is>
      </c>
      <c r="BA4476"/>
      <c r="BB4476" t="n">
        <v>4.0</v>
      </c>
      <c r="BC4476"/>
      <c r="BD4476"/>
      <c r="BE4476"/>
      <c r="BF4476"/>
      <c r="BG4476" t="inlineStr">
        <is>
          <t>Day(s)</t>
        </is>
      </c>
      <c r="BH4476" t="inlineStr">
        <is>
          <t>Active ingredient</t>
        </is>
      </c>
      <c r="BI4476" t="inlineStr">
        <is>
          <t>DTXSID8022292</t>
        </is>
      </c>
      <c r="BJ4476" t="inlineStr">
        <is>
          <t>10.1577/1548-8659(1982)2&lt;301:EOAAPA&gt;2.0.CO;2</t>
        </is>
      </c>
      <c r="BK4476"/>
      <c r="BL4476"/>
      <c r="BM4476"/>
      <c r="BN4476"/>
      <c r="BO4476"/>
      <c r="BP4476"/>
      <c r="BQ4476"/>
      <c r="BR4476"/>
      <c r="BS4476"/>
      <c r="BT4476" t="inlineStr">
        <is>
          <t>--</t>
        </is>
      </c>
      <c r="BU4476"/>
      <c r="BV4476"/>
      <c r="BW4476"/>
      <c r="BX4476"/>
      <c r="BY4476"/>
      <c r="BZ4476"/>
      <c r="CA4476"/>
      <c r="CB4476"/>
      <c r="CC4476"/>
      <c r="CD4476"/>
      <c r="CE4476"/>
      <c r="CF4476"/>
      <c r="CG4476"/>
      <c r="CH4476"/>
      <c r="CI4476"/>
      <c r="CJ4476"/>
      <c r="CK4476" t="inlineStr">
        <is>
          <t>Gilderhus,P.A.</t>
        </is>
      </c>
      <c r="CL4476" t="n">
        <v>15277.0</v>
      </c>
      <c r="CM4476" t="inlineStr">
        <is>
          <t>Effects of an Aquatic Plant and Suspended Clay on the Activity of Fish Toxicants</t>
        </is>
      </c>
      <c r="CN4476" t="inlineStr">
        <is>
          <t>N. Am. J. Fish. Manag.2:301-306</t>
        </is>
      </c>
      <c r="CO4476" t="n">
        <v>1982.0</v>
      </c>
      <c r="CP4476" t="inlineStr">
        <is>
          <t>Gilderhus,P.A. (1982). Effects of an Aquatic Plant and Suspended Clay on the Activity of Fish Toxicants. N. Am. J. Fish. Manag., 2, 301-306. doi:10.1577/1548-8659(1982)2&lt;301:EOAAPA&gt;2.0.CO;2. ECOREF#:15277</t>
        </is>
      </c>
    </row>
    <row r="4477">
      <c r="A4477" t="n">
        <v>5.2663715E7</v>
      </c>
      <c r="B4477" t="inlineStr">
        <is>
          <t>2,2',3,3',4,4',6-Heptachloro-1,1'-biphenyl</t>
        </is>
      </c>
      <c r="C4477"/>
      <c r="D4477" t="inlineStr">
        <is>
          <t>Unmeasured</t>
        </is>
      </c>
      <c r="E4477" t="inlineStr">
        <is>
          <t>Not coded</t>
        </is>
      </c>
      <c r="F4477"/>
      <c r="G4477"/>
      <c r="H4477"/>
      <c r="I4477"/>
      <c r="J4477"/>
      <c r="K4477"/>
      <c r="L4477" t="inlineStr">
        <is>
          <t>Pimephales promelas</t>
        </is>
      </c>
      <c r="M4477" t="inlineStr">
        <is>
          <t>Fathead Minnow</t>
        </is>
      </c>
      <c r="N4477" t="inlineStr">
        <is>
          <t>Larva</t>
        </is>
      </c>
      <c r="O4477"/>
      <c r="P4477"/>
      <c r="Q4477"/>
      <c r="R4477"/>
      <c r="S4477"/>
      <c r="T4477"/>
      <c r="U4477"/>
      <c r="V4477" t="inlineStr">
        <is>
          <t>Renewal</t>
        </is>
      </c>
      <c r="W4477" t="inlineStr">
        <is>
          <t>Fresh water</t>
        </is>
      </c>
      <c r="X4477" t="inlineStr">
        <is>
          <t>Lab</t>
        </is>
      </c>
      <c r="Y4477"/>
      <c r="Z4477" t="inlineStr">
        <is>
          <t>Formulation</t>
        </is>
      </c>
      <c r="AA4477" t="inlineStr">
        <is>
          <t>&gt;</t>
        </is>
      </c>
      <c r="AB4477" t="n">
        <v>0.002</v>
      </c>
      <c r="AC4477"/>
      <c r="AD4477"/>
      <c r="AE4477"/>
      <c r="AF4477"/>
      <c r="AG4477" t="inlineStr">
        <is>
          <t>AI mg/L</t>
        </is>
      </c>
      <c r="AH4477"/>
      <c r="AI4477"/>
      <c r="AJ4477"/>
      <c r="AK4477"/>
      <c r="AL4477"/>
      <c r="AM4477"/>
      <c r="AN4477"/>
      <c r="AO4477"/>
      <c r="AP4477"/>
      <c r="AQ4477"/>
      <c r="AR4477"/>
      <c r="AS4477"/>
      <c r="AT4477"/>
      <c r="AU4477"/>
      <c r="AV4477"/>
      <c r="AW4477"/>
      <c r="AX4477" t="inlineStr">
        <is>
          <t>Mortality</t>
        </is>
      </c>
      <c r="AY4477" t="inlineStr">
        <is>
          <t>Mortality</t>
        </is>
      </c>
      <c r="AZ4477" t="inlineStr">
        <is>
          <t>LC50</t>
        </is>
      </c>
      <c r="BA4477"/>
      <c r="BB4477" t="n">
        <v>4.0</v>
      </c>
      <c r="BC4477"/>
      <c r="BD4477"/>
      <c r="BE4477"/>
      <c r="BF4477"/>
      <c r="BG4477" t="inlineStr">
        <is>
          <t>Day(s)</t>
        </is>
      </c>
      <c r="BH4477"/>
      <c r="BI4477" t="inlineStr">
        <is>
          <t>DTXSID4073540</t>
        </is>
      </c>
      <c r="BJ4477"/>
      <c r="BK4477"/>
      <c r="BL4477"/>
      <c r="BM4477"/>
      <c r="BN4477"/>
      <c r="BO4477"/>
      <c r="BP4477"/>
      <c r="BQ4477"/>
      <c r="BR4477"/>
      <c r="BS4477"/>
      <c r="BT4477" t="inlineStr">
        <is>
          <t>--</t>
        </is>
      </c>
      <c r="BU4477"/>
      <c r="BV4477"/>
      <c r="BW4477"/>
      <c r="BX4477"/>
      <c r="BY4477"/>
      <c r="BZ4477"/>
      <c r="CA4477"/>
      <c r="CB4477"/>
      <c r="CC4477"/>
      <c r="CD4477"/>
      <c r="CE4477"/>
      <c r="CF4477"/>
      <c r="CG4477"/>
      <c r="CH4477"/>
      <c r="CI4477"/>
      <c r="CJ4477"/>
      <c r="CK4477" t="inlineStr">
        <is>
          <t>Black,M.C., W. Burton, J.F. McCarthy, M.J. Peterson, and G.R. Southworth</t>
        </is>
      </c>
      <c r="CL4477" t="n">
        <v>16467.0</v>
      </c>
      <c r="CM4477" t="inlineStr">
        <is>
          <t>Accumulation of Contaminants by Biota in East Fork Poplar Creek</t>
        </is>
      </c>
      <c r="CN4477" t="inlineStr">
        <is>
          <t>In: Oak Ridge Y12 Plant, Environ.Sci.Div.Publ.No.3859, Oak Ridge Natl.Lab., Oak Ridge, TN4:109-172</t>
        </is>
      </c>
      <c r="CO4477" t="n">
        <v>1993.0</v>
      </c>
      <c r="CP4477" t="inlineStr">
        <is>
          <t>Black,M.C., W. Burton, J.F. McCarthy, M.J. Peterson, and G.R. Southworth (1993). Accumulation of Contaminants by Biota in East Fork Poplar Creek. In: Oak Ridge Y12 Plant, Environ.Sci.Div.Publ.No.3859, Oak Ridge Natl.Lab., Oak Ridge, TN, 4, 109-172. ECOREF#:16467</t>
        </is>
      </c>
    </row>
    <row r="4478">
      <c r="A4478" t="n">
        <v>5.3469219E7</v>
      </c>
      <c r="B4478" t="inlineStr">
        <is>
          <t>PCB 1242</t>
        </is>
      </c>
      <c r="C4478"/>
      <c r="D4478" t="inlineStr">
        <is>
          <t>Measured</t>
        </is>
      </c>
      <c r="E4478" t="inlineStr">
        <is>
          <t>Not coded</t>
        </is>
      </c>
      <c r="F4478"/>
      <c r="G4478"/>
      <c r="H4478"/>
      <c r="I4478"/>
      <c r="J4478"/>
      <c r="K4478"/>
      <c r="L4478" t="inlineStr">
        <is>
          <t>Pimephales promelas</t>
        </is>
      </c>
      <c r="M4478" t="inlineStr">
        <is>
          <t>Fathead Minnow</t>
        </is>
      </c>
      <c r="N4478"/>
      <c r="O4478"/>
      <c r="P4478" t="n">
        <v>2.0</v>
      </c>
      <c r="Q4478"/>
      <c r="R4478"/>
      <c r="S4478"/>
      <c r="T4478"/>
      <c r="U4478" t="inlineStr">
        <is>
          <t>Month(s)</t>
        </is>
      </c>
      <c r="V4478" t="inlineStr">
        <is>
          <t>Flow-through</t>
        </is>
      </c>
      <c r="W4478" t="inlineStr">
        <is>
          <t>Fresh water</t>
        </is>
      </c>
      <c r="X4478" t="inlineStr">
        <is>
          <t>Lab</t>
        </is>
      </c>
      <c r="Y4478"/>
      <c r="Z4478" t="inlineStr">
        <is>
          <t>Active ingredient</t>
        </is>
      </c>
      <c r="AA4478" t="inlineStr">
        <is>
          <t>&gt;</t>
        </is>
      </c>
      <c r="AB4478" t="n">
        <v>0.234</v>
      </c>
      <c r="AC4478"/>
      <c r="AD4478"/>
      <c r="AE4478"/>
      <c r="AF4478"/>
      <c r="AG4478" t="inlineStr">
        <is>
          <t>AI mg/L</t>
        </is>
      </c>
      <c r="AH4478"/>
      <c r="AI4478"/>
      <c r="AJ4478"/>
      <c r="AK4478"/>
      <c r="AL4478"/>
      <c r="AM4478"/>
      <c r="AN4478"/>
      <c r="AO4478"/>
      <c r="AP4478"/>
      <c r="AQ4478"/>
      <c r="AR4478"/>
      <c r="AS4478"/>
      <c r="AT4478"/>
      <c r="AU4478"/>
      <c r="AV4478"/>
      <c r="AW4478"/>
      <c r="AX4478" t="inlineStr">
        <is>
          <t>Mortality</t>
        </is>
      </c>
      <c r="AY4478" t="inlineStr">
        <is>
          <t>Mortality</t>
        </is>
      </c>
      <c r="AZ4478" t="inlineStr">
        <is>
          <t>LC50</t>
        </is>
      </c>
      <c r="BA4478"/>
      <c r="BB4478" t="n">
        <v>4.0</v>
      </c>
      <c r="BC4478"/>
      <c r="BD4478"/>
      <c r="BE4478"/>
      <c r="BF4478"/>
      <c r="BG4478" t="inlineStr">
        <is>
          <t>Day(s)</t>
        </is>
      </c>
      <c r="BH4478"/>
      <c r="BI4478" t="inlineStr">
        <is>
          <t>DTXSID3040223</t>
        </is>
      </c>
      <c r="BJ4478" t="inlineStr">
        <is>
          <t>10.1577/1548-8659(1974)103&lt;562:EOPBCO&gt;2.0.CO;2</t>
        </is>
      </c>
      <c r="BK4478"/>
      <c r="BL4478"/>
      <c r="BM4478"/>
      <c r="BN4478"/>
      <c r="BO4478"/>
      <c r="BP4478"/>
      <c r="BQ4478"/>
      <c r="BR4478"/>
      <c r="BS4478"/>
      <c r="BT4478" t="inlineStr">
        <is>
          <t>--</t>
        </is>
      </c>
      <c r="BU4478"/>
      <c r="BV4478"/>
      <c r="BW4478"/>
      <c r="BX4478"/>
      <c r="BY4478"/>
      <c r="BZ4478"/>
      <c r="CA4478"/>
      <c r="CB4478"/>
      <c r="CC4478"/>
      <c r="CD4478"/>
      <c r="CE4478"/>
      <c r="CF4478"/>
      <c r="CG4478"/>
      <c r="CH4478"/>
      <c r="CI4478"/>
      <c r="CJ4478"/>
      <c r="CK4478" t="inlineStr">
        <is>
          <t>Nebeker,A.V., F.A. Puglisi, and D.L. DeFoe</t>
        </is>
      </c>
      <c r="CL4478" t="n">
        <v>679.0</v>
      </c>
      <c r="CM4478" t="inlineStr">
        <is>
          <t>Effect of Polychlorinated Biphenyl Compounds on Survival and Reproduction of the Fathead Minnow and Flagfish</t>
        </is>
      </c>
      <c r="CN4478" t="inlineStr">
        <is>
          <t>Trans. Am. Fish. Soc.103(3): 562-568</t>
        </is>
      </c>
      <c r="CO4478" t="n">
        <v>1974.0</v>
      </c>
      <c r="CP4478" t="inlineStr">
        <is>
          <t>Nebeker,A.V., F.A. Puglisi, and D.L. DeFoe (1974). Effect of Polychlorinated Biphenyl Compounds on Survival and Reproduction of the Fathead Minnow and Flagfish. Trans. Am. Fish. Soc., 103, (3), 562-568. doi:10.1577/1548-8659(1974)103&lt;562:EOPBCO&gt;2.0.CO;2. ECOREF#:679</t>
        </is>
      </c>
    </row>
    <row r="4479">
      <c r="A4479" t="n">
        <v>5.3469219E7</v>
      </c>
      <c r="B4479" t="inlineStr">
        <is>
          <t>PCB 1242</t>
        </is>
      </c>
      <c r="C4479"/>
      <c r="D4479" t="inlineStr">
        <is>
          <t>Measured</t>
        </is>
      </c>
      <c r="E4479" t="inlineStr">
        <is>
          <t>Not coded</t>
        </is>
      </c>
      <c r="F4479"/>
      <c r="G4479"/>
      <c r="H4479"/>
      <c r="I4479"/>
      <c r="J4479"/>
      <c r="K4479"/>
      <c r="L4479" t="inlineStr">
        <is>
          <t>Pimephales promelas</t>
        </is>
      </c>
      <c r="M4479" t="inlineStr">
        <is>
          <t>Fathead Minnow</t>
        </is>
      </c>
      <c r="N4479" t="inlineStr">
        <is>
          <t>New, newly or recent hatch</t>
        </is>
      </c>
      <c r="O4479"/>
      <c r="P4479"/>
      <c r="Q4479"/>
      <c r="R4479"/>
      <c r="S4479"/>
      <c r="T4479"/>
      <c r="U4479"/>
      <c r="V4479" t="inlineStr">
        <is>
          <t>Flow-through</t>
        </is>
      </c>
      <c r="W4479" t="inlineStr">
        <is>
          <t>Fresh water</t>
        </is>
      </c>
      <c r="X4479" t="inlineStr">
        <is>
          <t>Lab</t>
        </is>
      </c>
      <c r="Y4479"/>
      <c r="Z4479" t="inlineStr">
        <is>
          <t>Active ingredient</t>
        </is>
      </c>
      <c r="AA4479"/>
      <c r="AB4479" t="n">
        <v>0.015</v>
      </c>
      <c r="AC4479"/>
      <c r="AD4479"/>
      <c r="AE4479"/>
      <c r="AF4479"/>
      <c r="AG4479" t="inlineStr">
        <is>
          <t>AI mg/L</t>
        </is>
      </c>
      <c r="AH4479"/>
      <c r="AI4479"/>
      <c r="AJ4479"/>
      <c r="AK4479"/>
      <c r="AL4479"/>
      <c r="AM4479"/>
      <c r="AN4479"/>
      <c r="AO4479"/>
      <c r="AP4479"/>
      <c r="AQ4479"/>
      <c r="AR4479"/>
      <c r="AS4479"/>
      <c r="AT4479"/>
      <c r="AU4479"/>
      <c r="AV4479"/>
      <c r="AW4479"/>
      <c r="AX4479" t="inlineStr">
        <is>
          <t>Mortality</t>
        </is>
      </c>
      <c r="AY4479" t="inlineStr">
        <is>
          <t>Mortality</t>
        </is>
      </c>
      <c r="AZ4479" t="inlineStr">
        <is>
          <t>LC50</t>
        </is>
      </c>
      <c r="BA4479"/>
      <c r="BB4479" t="n">
        <v>4.0</v>
      </c>
      <c r="BC4479"/>
      <c r="BD4479"/>
      <c r="BE4479"/>
      <c r="BF4479"/>
      <c r="BG4479" t="inlineStr">
        <is>
          <t>Day(s)</t>
        </is>
      </c>
      <c r="BH4479"/>
      <c r="BI4479" t="inlineStr">
        <is>
          <t>DTXSID3040223</t>
        </is>
      </c>
      <c r="BJ4479" t="inlineStr">
        <is>
          <t>10.1577/1548-8659(1974)103&lt;562:EOPBCO&gt;2.0.CO;2</t>
        </is>
      </c>
      <c r="BK4479"/>
      <c r="BL4479"/>
      <c r="BM4479"/>
      <c r="BN4479"/>
      <c r="BO4479"/>
      <c r="BP4479"/>
      <c r="BQ4479"/>
      <c r="BR4479"/>
      <c r="BS4479"/>
      <c r="BT4479" t="inlineStr">
        <is>
          <t>--</t>
        </is>
      </c>
      <c r="BU4479"/>
      <c r="BV4479"/>
      <c r="BW4479"/>
      <c r="BX4479"/>
      <c r="BY4479"/>
      <c r="BZ4479"/>
      <c r="CA4479"/>
      <c r="CB4479"/>
      <c r="CC4479"/>
      <c r="CD4479"/>
      <c r="CE4479"/>
      <c r="CF4479"/>
      <c r="CG4479"/>
      <c r="CH4479"/>
      <c r="CI4479"/>
      <c r="CJ4479"/>
      <c r="CK4479" t="inlineStr">
        <is>
          <t>Nebeker,A.V., F.A. Puglisi, and D.L. DeFoe</t>
        </is>
      </c>
      <c r="CL4479" t="n">
        <v>679.0</v>
      </c>
      <c r="CM4479" t="inlineStr">
        <is>
          <t>Effect of Polychlorinated Biphenyl Compounds on Survival and Reproduction of the Fathead Minnow and Flagfish</t>
        </is>
      </c>
      <c r="CN4479" t="inlineStr">
        <is>
          <t>Trans. Am. Fish. Soc.103(3): 562-568</t>
        </is>
      </c>
      <c r="CO4479" t="n">
        <v>1974.0</v>
      </c>
      <c r="CP4479" t="inlineStr">
        <is>
          <t>Nebeker,A.V., F.A. Puglisi, and D.L. DeFoe (1974). Effect of Polychlorinated Biphenyl Compounds on Survival and Reproduction of the Fathead Minnow and Flagfish. Trans. Am. Fish. Soc., 103, (3), 562-568. doi:10.1577/1548-8659(1974)103&lt;562:EOPBCO&gt;2.0.CO;2. ECOREF#:679</t>
        </is>
      </c>
    </row>
    <row r="4480">
      <c r="A4480" t="n">
        <v>5.3763103E7</v>
      </c>
      <c r="B4480" t="inlineStr">
        <is>
          <t>Casol</t>
        </is>
      </c>
      <c r="C4480"/>
      <c r="D4480" t="inlineStr">
        <is>
          <t>Unmeasured</t>
        </is>
      </c>
      <c r="E4480" t="inlineStr">
        <is>
          <t>Not coded</t>
        </is>
      </c>
      <c r="F4480"/>
      <c r="G4480"/>
      <c r="H4480"/>
      <c r="I4480"/>
      <c r="J4480"/>
      <c r="K4480"/>
      <c r="L4480" t="inlineStr">
        <is>
          <t>Pimephales promelas</t>
        </is>
      </c>
      <c r="M4480" t="inlineStr">
        <is>
          <t>Fathead Minnow</t>
        </is>
      </c>
      <c r="N4480"/>
      <c r="O4480"/>
      <c r="P4480"/>
      <c r="Q4480"/>
      <c r="R4480"/>
      <c r="S4480"/>
      <c r="T4480"/>
      <c r="U4480"/>
      <c r="V4480" t="inlineStr">
        <is>
          <t>Static</t>
        </is>
      </c>
      <c r="W4480" t="inlineStr">
        <is>
          <t>Fresh water</t>
        </is>
      </c>
      <c r="X4480" t="inlineStr">
        <is>
          <t>Lab</t>
        </is>
      </c>
      <c r="Y4480"/>
      <c r="Z4480" t="inlineStr">
        <is>
          <t>Formulation</t>
        </is>
      </c>
      <c r="AA4480"/>
      <c r="AB4480" t="n">
        <v>32.0</v>
      </c>
      <c r="AC4480"/>
      <c r="AD4480"/>
      <c r="AE4480"/>
      <c r="AF4480"/>
      <c r="AG4480" t="inlineStr">
        <is>
          <t>AI mg/L</t>
        </is>
      </c>
      <c r="AH4480"/>
      <c r="AI4480"/>
      <c r="AJ4480"/>
      <c r="AK4480"/>
      <c r="AL4480"/>
      <c r="AM4480"/>
      <c r="AN4480"/>
      <c r="AO4480"/>
      <c r="AP4480"/>
      <c r="AQ4480"/>
      <c r="AR4480"/>
      <c r="AS4480"/>
      <c r="AT4480"/>
      <c r="AU4480"/>
      <c r="AV4480"/>
      <c r="AW4480"/>
      <c r="AX4480" t="inlineStr">
        <is>
          <t>Mortality</t>
        </is>
      </c>
      <c r="AY4480" t="inlineStr">
        <is>
          <t>Mortality</t>
        </is>
      </c>
      <c r="AZ4480" t="inlineStr">
        <is>
          <t>LC50</t>
        </is>
      </c>
      <c r="BA4480"/>
      <c r="BB4480" t="n">
        <v>4.0</v>
      </c>
      <c r="BC4480"/>
      <c r="BD4480"/>
      <c r="BE4480"/>
      <c r="BF4480"/>
      <c r="BG4480" t="inlineStr">
        <is>
          <t>Day(s)</t>
        </is>
      </c>
      <c r="BH4480"/>
      <c r="BI4480" t="inlineStr">
        <is>
          <t>DTXSID401035038</t>
        </is>
      </c>
      <c r="BJ4480"/>
      <c r="BK4480"/>
      <c r="BL4480"/>
      <c r="BM4480"/>
      <c r="BN4480"/>
      <c r="BO4480"/>
      <c r="BP4480"/>
      <c r="BQ4480"/>
      <c r="BR4480"/>
      <c r="BS4480"/>
      <c r="BT4480" t="inlineStr">
        <is>
          <t>--</t>
        </is>
      </c>
      <c r="BU4480"/>
      <c r="BV4480"/>
      <c r="BW4480"/>
      <c r="BX4480"/>
      <c r="BY4480"/>
      <c r="BZ4480"/>
      <c r="CA4480"/>
      <c r="CB4480"/>
      <c r="CC4480"/>
      <c r="CD4480"/>
      <c r="CE4480"/>
      <c r="CF4480"/>
      <c r="CG4480"/>
      <c r="CH4480"/>
      <c r="CI4480" t="inlineStr">
        <is>
          <t xml:space="preserve"> AERATED// </t>
        </is>
      </c>
      <c r="CJ4480" t="inlineStr">
        <is>
          <t xml:space="preserve">   AERATED// </t>
        </is>
      </c>
      <c r="CK4480" t="inlineStr">
        <is>
          <t>Zillich,J.</t>
        </is>
      </c>
      <c r="CL4480" t="n">
        <v>959.0</v>
      </c>
      <c r="CM4480" t="inlineStr">
        <is>
          <t>A Biological Evaluation of Six Chemicals Used to Disperse Oil Spills</t>
        </is>
      </c>
      <c r="CN4480" t="inlineStr">
        <is>
          <t>Michigan Dep.Natural Resour., Water Resour.Commiss., Lansing, MI:12 p.</t>
        </is>
      </c>
      <c r="CO4480" t="n">
        <v>1969.0</v>
      </c>
      <c r="CP4480" t="inlineStr">
        <is>
          <t>Zillich,J. (1969). A Biological Evaluation of Six Chemicals Used to Disperse Oil Spills. Michigan Dep.Natural Resour., Water Resour.Commiss., Lansing, MI, 12 p. ECOREF#:959</t>
        </is>
      </c>
    </row>
    <row r="4481">
      <c r="A4481" t="n">
        <v>5.3763385E7</v>
      </c>
      <c r="B4481" t="inlineStr">
        <is>
          <t>Jansolve 60</t>
        </is>
      </c>
      <c r="C4481"/>
      <c r="D4481" t="inlineStr">
        <is>
          <t>Unmeasured</t>
        </is>
      </c>
      <c r="E4481" t="inlineStr">
        <is>
          <t>Not coded</t>
        </is>
      </c>
      <c r="F4481"/>
      <c r="G4481"/>
      <c r="H4481"/>
      <c r="I4481"/>
      <c r="J4481"/>
      <c r="K4481"/>
      <c r="L4481" t="inlineStr">
        <is>
          <t>Pimephales promelas</t>
        </is>
      </c>
      <c r="M4481" t="inlineStr">
        <is>
          <t>Fathead Minnow</t>
        </is>
      </c>
      <c r="N4481"/>
      <c r="O4481"/>
      <c r="P4481"/>
      <c r="Q4481"/>
      <c r="R4481"/>
      <c r="S4481"/>
      <c r="T4481"/>
      <c r="U4481"/>
      <c r="V4481" t="inlineStr">
        <is>
          <t>Static</t>
        </is>
      </c>
      <c r="W4481" t="inlineStr">
        <is>
          <t>Fresh water</t>
        </is>
      </c>
      <c r="X4481" t="inlineStr">
        <is>
          <t>Lab</t>
        </is>
      </c>
      <c r="Y4481"/>
      <c r="Z4481" t="inlineStr">
        <is>
          <t>Formulation</t>
        </is>
      </c>
      <c r="AA4481"/>
      <c r="AB4481" t="n">
        <v>56.0</v>
      </c>
      <c r="AC4481"/>
      <c r="AD4481"/>
      <c r="AE4481"/>
      <c r="AF4481"/>
      <c r="AG4481" t="inlineStr">
        <is>
          <t>AI mg/L</t>
        </is>
      </c>
      <c r="AH4481"/>
      <c r="AI4481"/>
      <c r="AJ4481"/>
      <c r="AK4481"/>
      <c r="AL4481"/>
      <c r="AM4481"/>
      <c r="AN4481"/>
      <c r="AO4481"/>
      <c r="AP4481"/>
      <c r="AQ4481"/>
      <c r="AR4481"/>
      <c r="AS4481"/>
      <c r="AT4481"/>
      <c r="AU4481"/>
      <c r="AV4481"/>
      <c r="AW4481"/>
      <c r="AX4481" t="inlineStr">
        <is>
          <t>Mortality</t>
        </is>
      </c>
      <c r="AY4481" t="inlineStr">
        <is>
          <t>Mortality</t>
        </is>
      </c>
      <c r="AZ4481" t="inlineStr">
        <is>
          <t>LC50</t>
        </is>
      </c>
      <c r="BA4481"/>
      <c r="BB4481" t="n">
        <v>4.0</v>
      </c>
      <c r="BC4481"/>
      <c r="BD4481"/>
      <c r="BE4481"/>
      <c r="BF4481"/>
      <c r="BG4481" t="inlineStr">
        <is>
          <t>Day(s)</t>
        </is>
      </c>
      <c r="BH4481"/>
      <c r="BI4481" t="inlineStr">
        <is>
          <t>DTXSID501034845</t>
        </is>
      </c>
      <c r="BJ4481"/>
      <c r="BK4481"/>
      <c r="BL4481"/>
      <c r="BM4481"/>
      <c r="BN4481"/>
      <c r="BO4481"/>
      <c r="BP4481"/>
      <c r="BQ4481"/>
      <c r="BR4481"/>
      <c r="BS4481"/>
      <c r="BT4481" t="inlineStr">
        <is>
          <t>--</t>
        </is>
      </c>
      <c r="BU4481"/>
      <c r="BV4481"/>
      <c r="BW4481"/>
      <c r="BX4481"/>
      <c r="BY4481"/>
      <c r="BZ4481"/>
      <c r="CA4481"/>
      <c r="CB4481"/>
      <c r="CC4481"/>
      <c r="CD4481"/>
      <c r="CE4481"/>
      <c r="CF4481"/>
      <c r="CG4481"/>
      <c r="CH4481"/>
      <c r="CI4481" t="inlineStr">
        <is>
          <t xml:space="preserve"> AERATED// </t>
        </is>
      </c>
      <c r="CJ4481" t="inlineStr">
        <is>
          <t xml:space="preserve">   AERATED// </t>
        </is>
      </c>
      <c r="CK4481" t="inlineStr">
        <is>
          <t>Zillich,J.</t>
        </is>
      </c>
      <c r="CL4481" t="n">
        <v>959.0</v>
      </c>
      <c r="CM4481" t="inlineStr">
        <is>
          <t>A Biological Evaluation of Six Chemicals Used to Disperse Oil Spills</t>
        </is>
      </c>
      <c r="CN4481" t="inlineStr">
        <is>
          <t>Michigan Dep.Natural Resour., Water Resour.Commiss., Lansing, MI:12 p.</t>
        </is>
      </c>
      <c r="CO4481" t="n">
        <v>1969.0</v>
      </c>
      <c r="CP4481" t="inlineStr">
        <is>
          <t>Zillich,J. (1969). A Biological Evaluation of Six Chemicals Used to Disperse Oil Spills. Michigan Dep.Natural Resour., Water Resour.Commiss., Lansing, MI, 12 p. ECOREF#:959</t>
        </is>
      </c>
    </row>
    <row r="4482">
      <c r="A4482" t="n">
        <v>5.3763421E7</v>
      </c>
      <c r="B4482" t="inlineStr">
        <is>
          <t>Magic Power OD 1</t>
        </is>
      </c>
      <c r="C4482"/>
      <c r="D4482" t="inlineStr">
        <is>
          <t>Unmeasured</t>
        </is>
      </c>
      <c r="E4482" t="inlineStr">
        <is>
          <t>Not coded</t>
        </is>
      </c>
      <c r="F4482"/>
      <c r="G4482"/>
      <c r="H4482"/>
      <c r="I4482"/>
      <c r="J4482"/>
      <c r="K4482"/>
      <c r="L4482" t="inlineStr">
        <is>
          <t>Pimephales promelas</t>
        </is>
      </c>
      <c r="M4482" t="inlineStr">
        <is>
          <t>Fathead Minnow</t>
        </is>
      </c>
      <c r="N4482"/>
      <c r="O4482"/>
      <c r="P4482"/>
      <c r="Q4482"/>
      <c r="R4482"/>
      <c r="S4482"/>
      <c r="T4482"/>
      <c r="U4482"/>
      <c r="V4482" t="inlineStr">
        <is>
          <t>Static</t>
        </is>
      </c>
      <c r="W4482" t="inlineStr">
        <is>
          <t>Fresh water</t>
        </is>
      </c>
      <c r="X4482" t="inlineStr">
        <is>
          <t>Lab</t>
        </is>
      </c>
      <c r="Y4482"/>
      <c r="Z4482" t="inlineStr">
        <is>
          <t>Formulation</t>
        </is>
      </c>
      <c r="AA4482"/>
      <c r="AB4482" t="n">
        <v>14.0</v>
      </c>
      <c r="AC4482"/>
      <c r="AD4482"/>
      <c r="AE4482"/>
      <c r="AF4482"/>
      <c r="AG4482" t="inlineStr">
        <is>
          <t>AI mg/L</t>
        </is>
      </c>
      <c r="AH4482"/>
      <c r="AI4482"/>
      <c r="AJ4482"/>
      <c r="AK4482"/>
      <c r="AL4482"/>
      <c r="AM4482"/>
      <c r="AN4482"/>
      <c r="AO4482"/>
      <c r="AP4482"/>
      <c r="AQ4482"/>
      <c r="AR4482"/>
      <c r="AS4482"/>
      <c r="AT4482"/>
      <c r="AU4482"/>
      <c r="AV4482"/>
      <c r="AW4482"/>
      <c r="AX4482" t="inlineStr">
        <is>
          <t>Mortality</t>
        </is>
      </c>
      <c r="AY4482" t="inlineStr">
        <is>
          <t>Mortality</t>
        </is>
      </c>
      <c r="AZ4482" t="inlineStr">
        <is>
          <t>LC50</t>
        </is>
      </c>
      <c r="BA4482"/>
      <c r="BB4482" t="n">
        <v>4.0</v>
      </c>
      <c r="BC4482"/>
      <c r="BD4482"/>
      <c r="BE4482"/>
      <c r="BF4482"/>
      <c r="BG4482" t="inlineStr">
        <is>
          <t>Day(s)</t>
        </is>
      </c>
      <c r="BH4482"/>
      <c r="BI4482" t="inlineStr">
        <is>
          <t>DTXSID801035597</t>
        </is>
      </c>
      <c r="BJ4482"/>
      <c r="BK4482"/>
      <c r="BL4482"/>
      <c r="BM4482"/>
      <c r="BN4482"/>
      <c r="BO4482"/>
      <c r="BP4482"/>
      <c r="BQ4482"/>
      <c r="BR4482"/>
      <c r="BS4482"/>
      <c r="BT4482" t="inlineStr">
        <is>
          <t>--</t>
        </is>
      </c>
      <c r="BU4482"/>
      <c r="BV4482"/>
      <c r="BW4482"/>
      <c r="BX4482"/>
      <c r="BY4482"/>
      <c r="BZ4482"/>
      <c r="CA4482"/>
      <c r="CB4482"/>
      <c r="CC4482"/>
      <c r="CD4482"/>
      <c r="CE4482"/>
      <c r="CF4482"/>
      <c r="CG4482"/>
      <c r="CH4482"/>
      <c r="CI4482"/>
      <c r="CJ4482"/>
      <c r="CK4482" t="inlineStr">
        <is>
          <t>Zillich,J.</t>
        </is>
      </c>
      <c r="CL4482" t="n">
        <v>959.0</v>
      </c>
      <c r="CM4482" t="inlineStr">
        <is>
          <t>A Biological Evaluation of Six Chemicals Used to Disperse Oil Spills</t>
        </is>
      </c>
      <c r="CN4482" t="inlineStr">
        <is>
          <t>Michigan Dep.Natural Resour., Water Resour.Commiss., Lansing, MI:12 p.</t>
        </is>
      </c>
      <c r="CO4482" t="n">
        <v>1969.0</v>
      </c>
      <c r="CP4482" t="inlineStr">
        <is>
          <t>Zillich,J. (1969). A Biological Evaluation of Six Chemicals Used to Disperse Oil Spills. Michigan Dep.Natural Resour., Water Resour.Commiss., Lansing, MI, 12 p. ECOREF#:959</t>
        </is>
      </c>
    </row>
    <row r="4483">
      <c r="A4483" t="n">
        <v>5.3763476E7</v>
      </c>
      <c r="B4483" t="inlineStr">
        <is>
          <t>Met-aquaclene 100</t>
        </is>
      </c>
      <c r="C4483"/>
      <c r="D4483" t="inlineStr">
        <is>
          <t>Unmeasured</t>
        </is>
      </c>
      <c r="E4483" t="inlineStr">
        <is>
          <t>Not coded</t>
        </is>
      </c>
      <c r="F4483"/>
      <c r="G4483"/>
      <c r="H4483"/>
      <c r="I4483"/>
      <c r="J4483"/>
      <c r="K4483"/>
      <c r="L4483" t="inlineStr">
        <is>
          <t>Pimephales promelas</t>
        </is>
      </c>
      <c r="M4483" t="inlineStr">
        <is>
          <t>Fathead Minnow</t>
        </is>
      </c>
      <c r="N4483"/>
      <c r="O4483"/>
      <c r="P4483"/>
      <c r="Q4483"/>
      <c r="R4483"/>
      <c r="S4483"/>
      <c r="T4483"/>
      <c r="U4483"/>
      <c r="V4483" t="inlineStr">
        <is>
          <t>Static</t>
        </is>
      </c>
      <c r="W4483" t="inlineStr">
        <is>
          <t>Fresh water</t>
        </is>
      </c>
      <c r="X4483" t="inlineStr">
        <is>
          <t>Lab</t>
        </is>
      </c>
      <c r="Y4483"/>
      <c r="Z4483" t="inlineStr">
        <is>
          <t>Formulation</t>
        </is>
      </c>
      <c r="AA4483"/>
      <c r="AB4483" t="n">
        <v>25.0</v>
      </c>
      <c r="AC4483"/>
      <c r="AD4483"/>
      <c r="AE4483"/>
      <c r="AF4483"/>
      <c r="AG4483" t="inlineStr">
        <is>
          <t>AI mg/L</t>
        </is>
      </c>
      <c r="AH4483"/>
      <c r="AI4483"/>
      <c r="AJ4483"/>
      <c r="AK4483"/>
      <c r="AL4483"/>
      <c r="AM4483"/>
      <c r="AN4483"/>
      <c r="AO4483"/>
      <c r="AP4483"/>
      <c r="AQ4483"/>
      <c r="AR4483"/>
      <c r="AS4483"/>
      <c r="AT4483"/>
      <c r="AU4483"/>
      <c r="AV4483"/>
      <c r="AW4483"/>
      <c r="AX4483" t="inlineStr">
        <is>
          <t>Mortality</t>
        </is>
      </c>
      <c r="AY4483" t="inlineStr">
        <is>
          <t>Mortality</t>
        </is>
      </c>
      <c r="AZ4483" t="inlineStr">
        <is>
          <t>LC50</t>
        </is>
      </c>
      <c r="BA4483"/>
      <c r="BB4483" t="n">
        <v>4.0</v>
      </c>
      <c r="BC4483"/>
      <c r="BD4483"/>
      <c r="BE4483"/>
      <c r="BF4483"/>
      <c r="BG4483" t="inlineStr">
        <is>
          <t>Day(s)</t>
        </is>
      </c>
      <c r="BH4483"/>
      <c r="BI4483" t="inlineStr">
        <is>
          <t>DTXSID601035034</t>
        </is>
      </c>
      <c r="BJ4483"/>
      <c r="BK4483"/>
      <c r="BL4483"/>
      <c r="BM4483"/>
      <c r="BN4483"/>
      <c r="BO4483"/>
      <c r="BP4483"/>
      <c r="BQ4483"/>
      <c r="BR4483"/>
      <c r="BS4483"/>
      <c r="BT4483" t="inlineStr">
        <is>
          <t>--</t>
        </is>
      </c>
      <c r="BU4483"/>
      <c r="BV4483"/>
      <c r="BW4483"/>
      <c r="BX4483"/>
      <c r="BY4483"/>
      <c r="BZ4483"/>
      <c r="CA4483"/>
      <c r="CB4483"/>
      <c r="CC4483"/>
      <c r="CD4483"/>
      <c r="CE4483"/>
      <c r="CF4483"/>
      <c r="CG4483"/>
      <c r="CH4483"/>
      <c r="CI4483"/>
      <c r="CJ4483"/>
      <c r="CK4483" t="inlineStr">
        <is>
          <t>Zillich,J.</t>
        </is>
      </c>
      <c r="CL4483" t="n">
        <v>959.0</v>
      </c>
      <c r="CM4483" t="inlineStr">
        <is>
          <t>A Biological Evaluation of Six Chemicals Used to Disperse Oil Spills</t>
        </is>
      </c>
      <c r="CN4483" t="inlineStr">
        <is>
          <t>Michigan Dep.Natural Resour., Water Resour.Commiss., Lansing, MI:12 p.</t>
        </is>
      </c>
      <c r="CO4483" t="n">
        <v>1969.0</v>
      </c>
      <c r="CP4483" t="inlineStr">
        <is>
          <t>Zillich,J. (1969). A Biological Evaluation of Six Chemicals Used to Disperse Oil Spills. Michigan Dep.Natural Resour., Water Resour.Commiss., Lansing, MI, 12 p. ECOREF#:959</t>
        </is>
      </c>
    </row>
    <row r="4484">
      <c r="A4484" t="n">
        <v>5.3763772E7</v>
      </c>
      <c r="B4484" t="inlineStr">
        <is>
          <t>Wyandotte spill remover</t>
        </is>
      </c>
      <c r="C4484"/>
      <c r="D4484" t="inlineStr">
        <is>
          <t>Unmeasured</t>
        </is>
      </c>
      <c r="E4484" t="inlineStr">
        <is>
          <t>Not coded</t>
        </is>
      </c>
      <c r="F4484"/>
      <c r="G4484"/>
      <c r="H4484"/>
      <c r="I4484"/>
      <c r="J4484"/>
      <c r="K4484"/>
      <c r="L4484" t="inlineStr">
        <is>
          <t>Pimephales promelas</t>
        </is>
      </c>
      <c r="M4484" t="inlineStr">
        <is>
          <t>Fathead Minnow</t>
        </is>
      </c>
      <c r="N4484"/>
      <c r="O4484"/>
      <c r="P4484"/>
      <c r="Q4484"/>
      <c r="R4484"/>
      <c r="S4484"/>
      <c r="T4484"/>
      <c r="U4484"/>
      <c r="V4484" t="inlineStr">
        <is>
          <t>Static</t>
        </is>
      </c>
      <c r="W4484" t="inlineStr">
        <is>
          <t>Fresh water</t>
        </is>
      </c>
      <c r="X4484" t="inlineStr">
        <is>
          <t>Lab</t>
        </is>
      </c>
      <c r="Y4484"/>
      <c r="Z4484" t="inlineStr">
        <is>
          <t>Formulation</t>
        </is>
      </c>
      <c r="AA4484"/>
      <c r="AB4484" t="n">
        <v>5.6</v>
      </c>
      <c r="AC4484"/>
      <c r="AD4484"/>
      <c r="AE4484"/>
      <c r="AF4484"/>
      <c r="AG4484" t="inlineStr">
        <is>
          <t>AI mg/L</t>
        </is>
      </c>
      <c r="AH4484"/>
      <c r="AI4484"/>
      <c r="AJ4484"/>
      <c r="AK4484"/>
      <c r="AL4484"/>
      <c r="AM4484"/>
      <c r="AN4484"/>
      <c r="AO4484"/>
      <c r="AP4484"/>
      <c r="AQ4484"/>
      <c r="AR4484"/>
      <c r="AS4484"/>
      <c r="AT4484"/>
      <c r="AU4484"/>
      <c r="AV4484"/>
      <c r="AW4484"/>
      <c r="AX4484" t="inlineStr">
        <is>
          <t>Mortality</t>
        </is>
      </c>
      <c r="AY4484" t="inlineStr">
        <is>
          <t>Mortality</t>
        </is>
      </c>
      <c r="AZ4484" t="inlineStr">
        <is>
          <t>LC50</t>
        </is>
      </c>
      <c r="BA4484"/>
      <c r="BB4484" t="n">
        <v>4.0</v>
      </c>
      <c r="BC4484"/>
      <c r="BD4484"/>
      <c r="BE4484"/>
      <c r="BF4484"/>
      <c r="BG4484" t="inlineStr">
        <is>
          <t>Day(s)</t>
        </is>
      </c>
      <c r="BH4484"/>
      <c r="BI4484" t="inlineStr">
        <is>
          <t>DTXSID101335362</t>
        </is>
      </c>
      <c r="BJ4484"/>
      <c r="BK4484"/>
      <c r="BL4484"/>
      <c r="BM4484"/>
      <c r="BN4484"/>
      <c r="BO4484"/>
      <c r="BP4484"/>
      <c r="BQ4484"/>
      <c r="BR4484"/>
      <c r="BS4484"/>
      <c r="BT4484" t="inlineStr">
        <is>
          <t>--</t>
        </is>
      </c>
      <c r="BU4484"/>
      <c r="BV4484"/>
      <c r="BW4484"/>
      <c r="BX4484"/>
      <c r="BY4484"/>
      <c r="BZ4484"/>
      <c r="CA4484"/>
      <c r="CB4484"/>
      <c r="CC4484"/>
      <c r="CD4484"/>
      <c r="CE4484"/>
      <c r="CF4484"/>
      <c r="CG4484"/>
      <c r="CH4484"/>
      <c r="CI4484"/>
      <c r="CJ4484"/>
      <c r="CK4484" t="inlineStr">
        <is>
          <t>Zillich,J.</t>
        </is>
      </c>
      <c r="CL4484" t="n">
        <v>959.0</v>
      </c>
      <c r="CM4484" t="inlineStr">
        <is>
          <t>A Biological Evaluation of Six Chemicals Used to Disperse Oil Spills</t>
        </is>
      </c>
      <c r="CN4484" t="inlineStr">
        <is>
          <t>Michigan Dep.Natural Resour., Water Resour.Commiss., Lansing, MI:12 p.</t>
        </is>
      </c>
      <c r="CO4484" t="n">
        <v>1969.0</v>
      </c>
      <c r="CP4484" t="inlineStr">
        <is>
          <t>Zillich,J. (1969). A Biological Evaluation of Six Chemicals Used to Disperse Oil Spills. Michigan Dep.Natural Resour., Water Resour.Commiss., Lansing, MI, 12 p. ECOREF#:959</t>
        </is>
      </c>
    </row>
    <row r="4485">
      <c r="A4485" t="n">
        <v>5.4381167E7</v>
      </c>
      <c r="B4485" t="inlineStr">
        <is>
          <t>2,2'-[(4-Aminophenyl)imino]bisethanol sulfate (1:1) (salt)</t>
        </is>
      </c>
      <c r="C4485"/>
      <c r="D4485" t="inlineStr">
        <is>
          <t>Unmeasured</t>
        </is>
      </c>
      <c r="E4485" t="inlineStr">
        <is>
          <t>Standard Methods for the Examination of Water and Wastewater</t>
        </is>
      </c>
      <c r="F4485"/>
      <c r="G4485"/>
      <c r="H4485"/>
      <c r="I4485"/>
      <c r="J4485"/>
      <c r="K4485"/>
      <c r="L4485" t="inlineStr">
        <is>
          <t>Pimephales promelas</t>
        </is>
      </c>
      <c r="M4485" t="inlineStr">
        <is>
          <t>Fathead Minnow</t>
        </is>
      </c>
      <c r="N4485"/>
      <c r="O4485"/>
      <c r="P4485"/>
      <c r="Q4485"/>
      <c r="R4485"/>
      <c r="S4485"/>
      <c r="T4485"/>
      <c r="U4485"/>
      <c r="V4485" t="inlineStr">
        <is>
          <t>Static</t>
        </is>
      </c>
      <c r="W4485" t="inlineStr">
        <is>
          <t>Fresh water</t>
        </is>
      </c>
      <c r="X4485" t="inlineStr">
        <is>
          <t>Lab</t>
        </is>
      </c>
      <c r="Y4485" t="n">
        <v>5.0</v>
      </c>
      <c r="Z4485" t="inlineStr">
        <is>
          <t>Formulation</t>
        </is>
      </c>
      <c r="AA4485"/>
      <c r="AB4485"/>
      <c r="AC4485"/>
      <c r="AD4485" t="n">
        <v>3.2</v>
      </c>
      <c r="AE4485"/>
      <c r="AF4485" t="n">
        <v>10.0</v>
      </c>
      <c r="AG4485" t="inlineStr">
        <is>
          <t>AI mg/L</t>
        </is>
      </c>
      <c r="AH4485"/>
      <c r="AI4485"/>
      <c r="AJ4485"/>
      <c r="AK4485"/>
      <c r="AL4485"/>
      <c r="AM4485"/>
      <c r="AN4485"/>
      <c r="AO4485"/>
      <c r="AP4485"/>
      <c r="AQ4485"/>
      <c r="AR4485"/>
      <c r="AS4485"/>
      <c r="AT4485"/>
      <c r="AU4485"/>
      <c r="AV4485"/>
      <c r="AW4485"/>
      <c r="AX4485" t="inlineStr">
        <is>
          <t>Mortality</t>
        </is>
      </c>
      <c r="AY4485" t="inlineStr">
        <is>
          <t>Mortality</t>
        </is>
      </c>
      <c r="AZ4485" t="inlineStr">
        <is>
          <t>LC50</t>
        </is>
      </c>
      <c r="BA4485"/>
      <c r="BB4485" t="n">
        <v>4.0</v>
      </c>
      <c r="BC4485"/>
      <c r="BD4485"/>
      <c r="BE4485"/>
      <c r="BF4485"/>
      <c r="BG4485" t="inlineStr">
        <is>
          <t>Day(s)</t>
        </is>
      </c>
      <c r="BH4485"/>
      <c r="BI4485" t="inlineStr">
        <is>
          <t>DTXSID5020075</t>
        </is>
      </c>
      <c r="BJ4485"/>
      <c r="BK4485"/>
      <c r="BL4485" t="inlineStr">
        <is>
          <t>Acute</t>
        </is>
      </c>
      <c r="BM4485"/>
      <c r="BN4485"/>
      <c r="BO4485"/>
      <c r="BP4485"/>
      <c r="BQ4485"/>
      <c r="BR4485"/>
      <c r="BS4485"/>
      <c r="BT4485" t="inlineStr">
        <is>
          <t>--</t>
        </is>
      </c>
      <c r="BU4485"/>
      <c r="BV4485"/>
      <c r="BW4485"/>
      <c r="BX4485"/>
      <c r="BY4485"/>
      <c r="BZ4485"/>
      <c r="CA4485"/>
      <c r="CB4485"/>
      <c r="CC4485"/>
      <c r="CD4485"/>
      <c r="CE4485"/>
      <c r="CF4485"/>
      <c r="CG4485"/>
      <c r="CH4485"/>
      <c r="CI4485"/>
      <c r="CJ4485" t="inlineStr">
        <is>
          <t xml:space="preserve">SOURCE/MUSKIE HATCHERY, ASBURY, NEW JERSEY//   </t>
        </is>
      </c>
      <c r="CK4485" t="inlineStr">
        <is>
          <t>National Association of Photographic Manufacturers</t>
        </is>
      </c>
      <c r="CL4485" t="n">
        <v>167113.0</v>
      </c>
      <c r="CM4485" t="inlineStr">
        <is>
          <t>Environmental Effect of Photoprocessing Chemicals Vol I and II (557)</t>
        </is>
      </c>
      <c r="CN4485" t="inlineStr">
        <is>
          <t>EPA/OTS Doc. #40-8469216:536 p.</t>
        </is>
      </c>
      <c r="CO4485" t="n">
        <v>1974.0</v>
      </c>
      <c r="CP4485" t="inlineStr">
        <is>
          <t>National Association of Photographic Manufacturers (1974). Environmental Effect of Photoprocessing Chemicals Vol I and II (557). EPA/OTS Doc. #40-8469216, 536 p. ECOREF#:167113</t>
        </is>
      </c>
    </row>
    <row r="4486">
      <c r="A4486" t="n">
        <v>5.4381167E7</v>
      </c>
      <c r="B4486" t="inlineStr">
        <is>
          <t>2,2'-[(4-Aminophenyl)imino]bisethanol sulfate (1:1) (salt)</t>
        </is>
      </c>
      <c r="C4486"/>
      <c r="D4486" t="inlineStr">
        <is>
          <t>Unmeasured</t>
        </is>
      </c>
      <c r="E4486" t="inlineStr">
        <is>
          <t>Standard Methods for the Examination of Water and Wastewater</t>
        </is>
      </c>
      <c r="F4486"/>
      <c r="G4486"/>
      <c r="H4486"/>
      <c r="I4486"/>
      <c r="J4486"/>
      <c r="K4486"/>
      <c r="L4486" t="inlineStr">
        <is>
          <t>Pimephales promelas</t>
        </is>
      </c>
      <c r="M4486" t="inlineStr">
        <is>
          <t>Fathead Minnow</t>
        </is>
      </c>
      <c r="N4486"/>
      <c r="O4486"/>
      <c r="P4486"/>
      <c r="Q4486"/>
      <c r="R4486"/>
      <c r="S4486"/>
      <c r="T4486"/>
      <c r="U4486"/>
      <c r="V4486" t="inlineStr">
        <is>
          <t>Static</t>
        </is>
      </c>
      <c r="W4486" t="inlineStr">
        <is>
          <t>Fresh water</t>
        </is>
      </c>
      <c r="X4486" t="inlineStr">
        <is>
          <t>Lab</t>
        </is>
      </c>
      <c r="Y4486" t="n">
        <v>6.0</v>
      </c>
      <c r="Z4486" t="inlineStr">
        <is>
          <t>Formulation</t>
        </is>
      </c>
      <c r="AA4486" t="inlineStr">
        <is>
          <t>&gt;</t>
        </is>
      </c>
      <c r="AB4486" t="n">
        <v>4.0</v>
      </c>
      <c r="AC4486"/>
      <c r="AD4486"/>
      <c r="AE4486"/>
      <c r="AF4486"/>
      <c r="AG4486" t="inlineStr">
        <is>
          <t>AI mg/L</t>
        </is>
      </c>
      <c r="AH4486"/>
      <c r="AI4486"/>
      <c r="AJ4486"/>
      <c r="AK4486"/>
      <c r="AL4486"/>
      <c r="AM4486"/>
      <c r="AN4486"/>
      <c r="AO4486"/>
      <c r="AP4486"/>
      <c r="AQ4486"/>
      <c r="AR4486"/>
      <c r="AS4486"/>
      <c r="AT4486"/>
      <c r="AU4486"/>
      <c r="AV4486"/>
      <c r="AW4486"/>
      <c r="AX4486" t="inlineStr">
        <is>
          <t>Mortality</t>
        </is>
      </c>
      <c r="AY4486" t="inlineStr">
        <is>
          <t>Mortality</t>
        </is>
      </c>
      <c r="AZ4486" t="inlineStr">
        <is>
          <t>LC50</t>
        </is>
      </c>
      <c r="BA4486"/>
      <c r="BB4486" t="n">
        <v>4.0</v>
      </c>
      <c r="BC4486"/>
      <c r="BD4486"/>
      <c r="BE4486"/>
      <c r="BF4486"/>
      <c r="BG4486" t="inlineStr">
        <is>
          <t>Day(s)</t>
        </is>
      </c>
      <c r="BH4486"/>
      <c r="BI4486" t="inlineStr">
        <is>
          <t>DTXSID5020075</t>
        </is>
      </c>
      <c r="BJ4486"/>
      <c r="BK4486"/>
      <c r="BL4486" t="inlineStr">
        <is>
          <t>Acute</t>
        </is>
      </c>
      <c r="BM4486"/>
      <c r="BN4486"/>
      <c r="BO4486"/>
      <c r="BP4486"/>
      <c r="BQ4486"/>
      <c r="BR4486"/>
      <c r="BS4486"/>
      <c r="BT4486" t="inlineStr">
        <is>
          <t>--</t>
        </is>
      </c>
      <c r="BU4486"/>
      <c r="BV4486"/>
      <c r="BW4486"/>
      <c r="BX4486"/>
      <c r="BY4486"/>
      <c r="BZ4486"/>
      <c r="CA4486"/>
      <c r="CB4486"/>
      <c r="CC4486"/>
      <c r="CD4486"/>
      <c r="CE4486"/>
      <c r="CF4486"/>
      <c r="CG4486"/>
      <c r="CH4486"/>
      <c r="CI4486"/>
      <c r="CJ4486" t="inlineStr">
        <is>
          <t xml:space="preserve">SOURCE/MUSKIE HATCHERY, ASBURY, NEW JERSEY//   </t>
        </is>
      </c>
      <c r="CK4486" t="inlineStr">
        <is>
          <t>National Association of Photographic Manufacturers</t>
        </is>
      </c>
      <c r="CL4486" t="n">
        <v>167113.0</v>
      </c>
      <c r="CM4486" t="inlineStr">
        <is>
          <t>Environmental Effect of Photoprocessing Chemicals Vol I and II (557)</t>
        </is>
      </c>
      <c r="CN4486" t="inlineStr">
        <is>
          <t>EPA/OTS Doc. #40-8469216:536 p.</t>
        </is>
      </c>
      <c r="CO4486" t="n">
        <v>1974.0</v>
      </c>
      <c r="CP4486" t="inlineStr">
        <is>
          <t>National Association of Photographic Manufacturers (1974). Environmental Effect of Photoprocessing Chemicals Vol I and II (557). EPA/OTS Doc. #40-8469216, 536 p. ECOREF#:167113</t>
        </is>
      </c>
    </row>
    <row r="4487">
      <c r="A4487" t="n">
        <v>5.4576328E7</v>
      </c>
      <c r="B4487" t="inlineStr">
        <is>
          <t>3,8-Dithiadecane</t>
        </is>
      </c>
      <c r="C4487"/>
      <c r="D4487" t="inlineStr">
        <is>
          <t>Measured</t>
        </is>
      </c>
      <c r="E4487" t="inlineStr">
        <is>
          <t>Not reported</t>
        </is>
      </c>
      <c r="F4487"/>
      <c r="G4487" t="n">
        <v>84.0</v>
      </c>
      <c r="H4487"/>
      <c r="I4487"/>
      <c r="J4487"/>
      <c r="K4487"/>
      <c r="L4487" t="inlineStr">
        <is>
          <t>Pimephales promelas</t>
        </is>
      </c>
      <c r="M4487" t="inlineStr">
        <is>
          <t>Fathead Minnow</t>
        </is>
      </c>
      <c r="N4487"/>
      <c r="O4487"/>
      <c r="P4487" t="n">
        <v>31.0</v>
      </c>
      <c r="Q4487"/>
      <c r="R4487"/>
      <c r="S4487"/>
      <c r="T4487"/>
      <c r="U4487" t="inlineStr">
        <is>
          <t>Day(s)</t>
        </is>
      </c>
      <c r="V4487" t="inlineStr">
        <is>
          <t>Flow-through</t>
        </is>
      </c>
      <c r="W4487" t="inlineStr">
        <is>
          <t>Fresh water</t>
        </is>
      </c>
      <c r="X4487" t="inlineStr">
        <is>
          <t>Lab</t>
        </is>
      </c>
      <c r="Y4487"/>
      <c r="Z4487" t="inlineStr">
        <is>
          <t>Active ingredient</t>
        </is>
      </c>
      <c r="AA4487"/>
      <c r="AB4487" t="n">
        <v>6.06</v>
      </c>
      <c r="AC4487"/>
      <c r="AD4487" t="n">
        <v>5.56</v>
      </c>
      <c r="AE4487"/>
      <c r="AF4487" t="n">
        <v>6.6</v>
      </c>
      <c r="AG4487" t="inlineStr">
        <is>
          <t>AI mg/L</t>
        </is>
      </c>
      <c r="AH4487"/>
      <c r="AI4487"/>
      <c r="AJ4487"/>
      <c r="AK4487"/>
      <c r="AL4487"/>
      <c r="AM4487"/>
      <c r="AN4487"/>
      <c r="AO4487"/>
      <c r="AP4487"/>
      <c r="AQ4487"/>
      <c r="AR4487"/>
      <c r="AS4487"/>
      <c r="AT4487"/>
      <c r="AU4487"/>
      <c r="AV4487"/>
      <c r="AW4487"/>
      <c r="AX4487" t="inlineStr">
        <is>
          <t>Mortality</t>
        </is>
      </c>
      <c r="AY4487" t="inlineStr">
        <is>
          <t>Mortality</t>
        </is>
      </c>
      <c r="AZ4487" t="inlineStr">
        <is>
          <t>LC50</t>
        </is>
      </c>
      <c r="BA4487"/>
      <c r="BB4487" t="n">
        <v>4.0</v>
      </c>
      <c r="BC4487"/>
      <c r="BD4487"/>
      <c r="BE4487"/>
      <c r="BF4487"/>
      <c r="BG4487" t="inlineStr">
        <is>
          <t>Day(s)</t>
        </is>
      </c>
      <c r="BH4487"/>
      <c r="BI4487" t="inlineStr">
        <is>
          <t>DTXSID3022293</t>
        </is>
      </c>
      <c r="BJ4487"/>
      <c r="BK4487"/>
      <c r="BL4487" t="inlineStr">
        <is>
          <t>Acute</t>
        </is>
      </c>
      <c r="BM4487"/>
      <c r="BN4487"/>
      <c r="BO4487"/>
      <c r="BP4487"/>
      <c r="BQ4487"/>
      <c r="BR4487"/>
      <c r="BS4487"/>
      <c r="BT4487" t="inlineStr">
        <is>
          <t>--</t>
        </is>
      </c>
      <c r="BU4487"/>
      <c r="BV4487"/>
      <c r="BW4487"/>
      <c r="BX4487"/>
      <c r="BY4487"/>
      <c r="BZ4487"/>
      <c r="CA4487"/>
      <c r="CB4487"/>
      <c r="CC4487"/>
      <c r="CD4487"/>
      <c r="CE4487"/>
      <c r="CF4487"/>
      <c r="CG4487"/>
      <c r="CH4487"/>
      <c r="CI4487"/>
      <c r="CJ4487" t="inlineStr">
        <is>
          <t xml:space="preserve">SOURCE/US EPA ENVIRONMENTAL RESEARCH LABORATORY DULUTH AND THE UNIVERSITY OF WISCONSIN SUPERIOR//MEDIA/FILTERED LAKE SUPERIOR WATER OR DECHLORINATED CITY OF SUPERIOR WISCONSIN WATER//   </t>
        </is>
      </c>
      <c r="CK4487" t="inlineStr">
        <is>
          <t>Geiger,D.L., C.E. Northcott, D.J. Call, and L.T. Brooke</t>
        </is>
      </c>
      <c r="CL4487" t="n">
        <v>12447.0</v>
      </c>
      <c r="CM4487" t="inlineStr">
        <is>
          <t>Acute Toxicities of Organic Chemicals to Fathead Minnows (Pimephales promelas), Volume II</t>
        </is>
      </c>
      <c r="CN4487" t="inlineStr">
        <is>
          <t>Center for Lake Superior Environmental Studies, University of Wisconsin, Superior, WI:326 p.</t>
        </is>
      </c>
      <c r="CO4487" t="n">
        <v>1985.0</v>
      </c>
      <c r="CP4487" t="inlineStr">
        <is>
          <t>Geiger,D.L., C.E. Northcott, D.J. Call, and L.T. Brooke (1985). Acute Toxicities of Organic Chemicals to Fathead Minnows (Pimephales promelas), Volume II. Center for Lake Superior Environmental Studies, University of Wisconsin, Superior, WI, 326 p. ECOREF#:12447</t>
        </is>
      </c>
    </row>
    <row r="4488">
      <c r="A4488" t="n">
        <v>5.4739183E7</v>
      </c>
      <c r="B4488" t="inlineStr">
        <is>
          <t>(1E)-5-Methoxy-1-[4-(trifluoromethyl)phenyl]-1-pentanone O-(2-aminoethyl)oxime</t>
        </is>
      </c>
      <c r="C4488"/>
      <c r="D4488" t="inlineStr">
        <is>
          <t>Unmeasured</t>
        </is>
      </c>
      <c r="E4488" t="inlineStr">
        <is>
          <t>United States Environmental Protection Agency</t>
        </is>
      </c>
      <c r="F4488"/>
      <c r="G4488" t="n">
        <v>99.58</v>
      </c>
      <c r="H4488"/>
      <c r="I4488"/>
      <c r="J4488"/>
      <c r="K4488"/>
      <c r="L4488" t="inlineStr">
        <is>
          <t>Pimephales promelas</t>
        </is>
      </c>
      <c r="M4488" t="inlineStr">
        <is>
          <t>Fathead Minnow</t>
        </is>
      </c>
      <c r="N4488" t="inlineStr">
        <is>
          <t>Larva</t>
        </is>
      </c>
      <c r="O4488" t="inlineStr">
        <is>
          <t>&lt;</t>
        </is>
      </c>
      <c r="P4488" t="n">
        <v>24.0</v>
      </c>
      <c r="Q4488"/>
      <c r="R4488"/>
      <c r="S4488"/>
      <c r="T4488"/>
      <c r="U4488" t="inlineStr">
        <is>
          <t>Hour(s)</t>
        </is>
      </c>
      <c r="V4488" t="inlineStr">
        <is>
          <t>Renewal</t>
        </is>
      </c>
      <c r="W4488" t="inlineStr">
        <is>
          <t>Fresh water</t>
        </is>
      </c>
      <c r="X4488" t="inlineStr">
        <is>
          <t>Lab</t>
        </is>
      </c>
      <c r="Y4488"/>
      <c r="Z4488" t="inlineStr">
        <is>
          <t>Active ingredient</t>
        </is>
      </c>
      <c r="AA4488"/>
      <c r="AB4488" t="n">
        <v>0.603</v>
      </c>
      <c r="AC4488"/>
      <c r="AD4488"/>
      <c r="AE4488"/>
      <c r="AF4488"/>
      <c r="AG4488" t="inlineStr">
        <is>
          <t>AI mg/L</t>
        </is>
      </c>
      <c r="AH4488"/>
      <c r="AI4488"/>
      <c r="AJ4488"/>
      <c r="AK4488"/>
      <c r="AL4488"/>
      <c r="AM4488"/>
      <c r="AN4488"/>
      <c r="AO4488"/>
      <c r="AP4488"/>
      <c r="AQ4488"/>
      <c r="AR4488"/>
      <c r="AS4488"/>
      <c r="AT4488"/>
      <c r="AU4488"/>
      <c r="AV4488"/>
      <c r="AW4488"/>
      <c r="AX4488" t="inlineStr">
        <is>
          <t>Mortality</t>
        </is>
      </c>
      <c r="AY4488" t="inlineStr">
        <is>
          <t>Mortality</t>
        </is>
      </c>
      <c r="AZ4488" t="inlineStr">
        <is>
          <t>LC50</t>
        </is>
      </c>
      <c r="BA4488"/>
      <c r="BB4488" t="n">
        <v>4.0</v>
      </c>
      <c r="BC4488"/>
      <c r="BD4488"/>
      <c r="BE4488"/>
      <c r="BF4488"/>
      <c r="BG4488" t="inlineStr">
        <is>
          <t>Day(s)</t>
        </is>
      </c>
      <c r="BH4488" t="inlineStr">
        <is>
          <t>Pure</t>
        </is>
      </c>
      <c r="BI4488" t="inlineStr">
        <is>
          <t>DTXSID2044002</t>
        </is>
      </c>
      <c r="BJ4488"/>
      <c r="BK4488"/>
      <c r="BL4488" t="inlineStr">
        <is>
          <t>Acute</t>
        </is>
      </c>
      <c r="BM4488"/>
      <c r="BN4488"/>
      <c r="BO4488"/>
      <c r="BP4488"/>
      <c r="BQ4488"/>
      <c r="BR4488"/>
      <c r="BS4488"/>
      <c r="BT4488" t="inlineStr">
        <is>
          <t>--</t>
        </is>
      </c>
      <c r="BU4488"/>
      <c r="BV4488"/>
      <c r="BW4488"/>
      <c r="BX4488"/>
      <c r="BY4488"/>
      <c r="BZ4488"/>
      <c r="CA4488"/>
      <c r="CB4488"/>
      <c r="CC4488"/>
      <c r="CD4488"/>
      <c r="CE4488"/>
      <c r="CF4488"/>
      <c r="CG4488"/>
      <c r="CH4488"/>
      <c r="CI4488"/>
      <c r="CJ4488" t="inlineStr">
        <is>
          <t xml:space="preserve">SOURCE/COMMERCIAL//   </t>
        </is>
      </c>
      <c r="CK4488" t="inlineStr">
        <is>
          <t>Johnson,D.J.</t>
        </is>
      </c>
      <c r="CL4488" t="n">
        <v>155180.0</v>
      </c>
      <c r="CM4488" t="inlineStr">
        <is>
          <t>Risk Assessment of Selective Serotonin Reuptake Inhibitors:  Comparing Methods in Tiered Environmental Risk Assessment</t>
        </is>
      </c>
      <c r="CN4488" t="inlineStr">
        <is>
          <t xml:space="preserve">Ph.D. Thesis, University of Guelph, Ontario, Canada:124 p. </t>
        </is>
      </c>
      <c r="CO4488" t="n">
        <v>2004.0</v>
      </c>
      <c r="CP4488" t="inlineStr">
        <is>
          <t>Johnson,D.J. (2004). Risk Assessment of Selective Serotonin Reuptake Inhibitors:  Comparing Methods in Tiered Environmental Risk Assessment. Ph.D. Thesis, University of Guelph, Ontario, Canada, 124 p. . ECOREF#:155180</t>
        </is>
      </c>
    </row>
    <row r="4489">
      <c r="A4489" t="n">
        <v>5.5406536E7</v>
      </c>
      <c r="B4489" t="inlineStr">
        <is>
          <t>N-Butylcarbamic acid, 3-Iodo-2-propyn-1-yl ester</t>
        </is>
      </c>
      <c r="C4489"/>
      <c r="D4489" t="inlineStr">
        <is>
          <t>Not coded</t>
        </is>
      </c>
      <c r="E4489" t="inlineStr">
        <is>
          <t>United States Environmental Protection Agency</t>
        </is>
      </c>
      <c r="F4489"/>
      <c r="G4489" t="n">
        <v>97.5</v>
      </c>
      <c r="H4489"/>
      <c r="I4489"/>
      <c r="J4489"/>
      <c r="K4489"/>
      <c r="L4489" t="inlineStr">
        <is>
          <t>Pimephales promelas</t>
        </is>
      </c>
      <c r="M4489" t="inlineStr">
        <is>
          <t>Fathead Minnow</t>
        </is>
      </c>
      <c r="N4489"/>
      <c r="O4489"/>
      <c r="P4489"/>
      <c r="Q4489"/>
      <c r="R4489"/>
      <c r="S4489"/>
      <c r="T4489"/>
      <c r="U4489"/>
      <c r="V4489" t="inlineStr">
        <is>
          <t>Flow-through</t>
        </is>
      </c>
      <c r="W4489" t="inlineStr">
        <is>
          <t>Fresh water</t>
        </is>
      </c>
      <c r="X4489" t="inlineStr">
        <is>
          <t>Lab</t>
        </is>
      </c>
      <c r="Y4489"/>
      <c r="Z4489" t="inlineStr">
        <is>
          <t>Active ingredient</t>
        </is>
      </c>
      <c r="AA4489"/>
      <c r="AB4489" t="n">
        <v>0.2</v>
      </c>
      <c r="AC4489"/>
      <c r="AD4489" t="n">
        <v>0.18</v>
      </c>
      <c r="AE4489"/>
      <c r="AF4489" t="n">
        <v>0.23</v>
      </c>
      <c r="AG4489" t="inlineStr">
        <is>
          <t>AI mg/L</t>
        </is>
      </c>
      <c r="AH4489"/>
      <c r="AI4489"/>
      <c r="AJ4489"/>
      <c r="AK4489"/>
      <c r="AL4489"/>
      <c r="AM4489"/>
      <c r="AN4489"/>
      <c r="AO4489"/>
      <c r="AP4489"/>
      <c r="AQ4489"/>
      <c r="AR4489"/>
      <c r="AS4489"/>
      <c r="AT4489"/>
      <c r="AU4489"/>
      <c r="AV4489"/>
      <c r="AW4489"/>
      <c r="AX4489" t="inlineStr">
        <is>
          <t>Mortality</t>
        </is>
      </c>
      <c r="AY4489" t="inlineStr">
        <is>
          <t>Mortality</t>
        </is>
      </c>
      <c r="AZ4489" t="inlineStr">
        <is>
          <t>LC50</t>
        </is>
      </c>
      <c r="BA4489"/>
      <c r="BB4489" t="n">
        <v>4.0</v>
      </c>
      <c r="BC4489"/>
      <c r="BD4489"/>
      <c r="BE4489"/>
      <c r="BF4489"/>
      <c r="BG4489" t="inlineStr">
        <is>
          <t>Day(s)</t>
        </is>
      </c>
      <c r="BH4489"/>
      <c r="BI4489" t="inlineStr">
        <is>
          <t>DTXSID0028038</t>
        </is>
      </c>
      <c r="BJ4489"/>
      <c r="BK4489"/>
      <c r="BL4489" t="inlineStr">
        <is>
          <t>Acute</t>
        </is>
      </c>
      <c r="BM4489"/>
      <c r="BN4489"/>
      <c r="BO4489"/>
      <c r="BP4489"/>
      <c r="BQ4489"/>
      <c r="BR4489"/>
      <c r="BS4489"/>
      <c r="BT4489" t="inlineStr">
        <is>
          <t>--</t>
        </is>
      </c>
      <c r="BU4489"/>
      <c r="BV4489"/>
      <c r="BW4489"/>
      <c r="BX4489"/>
      <c r="BY4489"/>
      <c r="BZ4489"/>
      <c r="CA4489"/>
      <c r="CB4489"/>
      <c r="CC4489"/>
      <c r="CD4489"/>
      <c r="CE4489"/>
      <c r="CF4489"/>
      <c r="CG4489"/>
      <c r="CH4489"/>
      <c r="CI4489"/>
      <c r="CJ4489" t="inlineStr">
        <is>
          <t xml:space="preserve">CONTR/STD METHODS USED//   </t>
        </is>
      </c>
      <c r="CK4489" t="inlineStr">
        <is>
          <t>U.S. Environmental Protection Agency</t>
        </is>
      </c>
      <c r="CL4489" t="n">
        <v>344.0</v>
      </c>
      <c r="CM4489" t="inlineStr">
        <is>
          <t>Pesticide Ecotoxicity Database (Formerly: Environmental Effects Database (EEDB))</t>
        </is>
      </c>
      <c r="CN4489" t="inlineStr">
        <is>
          <t>Environmental Fate and Effects Division, U.S.EPA, Washington, D.C.:</t>
        </is>
      </c>
      <c r="CO4489" t="n">
        <v>1992.0</v>
      </c>
      <c r="CP4489" t="inlineStr">
        <is>
          <t>U.S. Environmental Protection Agency (1992). Pesticide Ecotoxicity Database (Formerly: Environmental Effects Database (EEDB)). Environmental Fate and Effects Division, U.S.EPA, Washington, D.C., ECOREF#:344</t>
        </is>
      </c>
    </row>
    <row r="4490">
      <c r="A4490" t="n">
        <v>5.5427946E7</v>
      </c>
      <c r="B4490" t="inlineStr">
        <is>
          <t>1,1,4,4-Tetra(p-chlorophenyl)-2,2,3,3-tetrachlorobutane</t>
        </is>
      </c>
      <c r="C4490"/>
      <c r="D4490" t="inlineStr">
        <is>
          <t>Measured</t>
        </is>
      </c>
      <c r="E4490" t="inlineStr">
        <is>
          <t>Not coded</t>
        </is>
      </c>
      <c r="F4490"/>
      <c r="G4490"/>
      <c r="H4490"/>
      <c r="I4490"/>
      <c r="J4490"/>
      <c r="K4490"/>
      <c r="L4490" t="inlineStr">
        <is>
          <t>Pimephales promelas</t>
        </is>
      </c>
      <c r="M4490" t="inlineStr">
        <is>
          <t>Fathead Minnow</t>
        </is>
      </c>
      <c r="N4490"/>
      <c r="O4490"/>
      <c r="P4490"/>
      <c r="Q4490"/>
      <c r="R4490"/>
      <c r="S4490"/>
      <c r="T4490"/>
      <c r="U4490"/>
      <c r="V4490" t="inlineStr">
        <is>
          <t>Static</t>
        </is>
      </c>
      <c r="W4490" t="inlineStr">
        <is>
          <t>Fresh water</t>
        </is>
      </c>
      <c r="X4490" t="inlineStr">
        <is>
          <t>Lab</t>
        </is>
      </c>
      <c r="Y4490" t="n">
        <v>2.0</v>
      </c>
      <c r="Z4490" t="inlineStr">
        <is>
          <t>Active ingredient</t>
        </is>
      </c>
      <c r="AA4490" t="inlineStr">
        <is>
          <t>&gt;</t>
        </is>
      </c>
      <c r="AB4490" t="n">
        <v>0.001</v>
      </c>
      <c r="AC4490"/>
      <c r="AD4490"/>
      <c r="AE4490"/>
      <c r="AF4490"/>
      <c r="AG4490" t="inlineStr">
        <is>
          <t>AI mg/L</t>
        </is>
      </c>
      <c r="AH4490"/>
      <c r="AI4490"/>
      <c r="AJ4490"/>
      <c r="AK4490"/>
      <c r="AL4490"/>
      <c r="AM4490"/>
      <c r="AN4490"/>
      <c r="AO4490"/>
      <c r="AP4490"/>
      <c r="AQ4490"/>
      <c r="AR4490"/>
      <c r="AS4490"/>
      <c r="AT4490"/>
      <c r="AU4490"/>
      <c r="AV4490"/>
      <c r="AW4490"/>
      <c r="AX4490" t="inlineStr">
        <is>
          <t>Mortality</t>
        </is>
      </c>
      <c r="AY4490" t="inlineStr">
        <is>
          <t>Mortality</t>
        </is>
      </c>
      <c r="AZ4490" t="inlineStr">
        <is>
          <t>LC50</t>
        </is>
      </c>
      <c r="BA4490"/>
      <c r="BB4490" t="n">
        <v>4.0</v>
      </c>
      <c r="BC4490"/>
      <c r="BD4490"/>
      <c r="BE4490"/>
      <c r="BF4490"/>
      <c r="BG4490" t="inlineStr">
        <is>
          <t>Day(s)</t>
        </is>
      </c>
      <c r="BH4490"/>
      <c r="BI4490" t="inlineStr">
        <is>
          <t>DTXSID501339380</t>
        </is>
      </c>
      <c r="BJ4490"/>
      <c r="BK4490"/>
      <c r="BL4490"/>
      <c r="BM4490"/>
      <c r="BN4490"/>
      <c r="BO4490"/>
      <c r="BP4490"/>
      <c r="BQ4490"/>
      <c r="BR4490"/>
      <c r="BS4490"/>
      <c r="BT4490" t="inlineStr">
        <is>
          <t>--</t>
        </is>
      </c>
      <c r="BU4490"/>
      <c r="BV4490"/>
      <c r="BW4490"/>
      <c r="BX4490"/>
      <c r="BY4490"/>
      <c r="BZ4490"/>
      <c r="CA4490"/>
      <c r="CB4490"/>
      <c r="CC4490"/>
      <c r="CD4490"/>
      <c r="CE4490"/>
      <c r="CF4490"/>
      <c r="CG4490"/>
      <c r="CH4490"/>
      <c r="CI4490" t="inlineStr">
        <is>
          <t xml:space="preserve"> CONC/ONLY CONC TESTED//TESTID/5//MSMT/NR//DOSES/&lt;=1 PPB//SOURCE/COM//WTINT/NR//DNUM/2//SEX/NR//TMETH/STDMETH//STYPE/ACUTE//ETIME/96 H//APRATE/NR//SAMPN/NR//WTAT/NR//INTAKE/NR//COMPEP/NR//LD/NR//DW/NR//STST/NR//HMA/NR//NA/NR//CL/13.6 MG/L//DIC/NR//CA/40.6 MG/L//POT/0.5 MG/L//MG/11.2 MG/L //SO4/7.8 MG/L//SULF/NR//</t>
        </is>
      </c>
      <c r="CJ4490" t="inlineStr">
        <is>
          <t>SOURCE/COMMERCIAL//   CONC/ONLY CONC TESTED//TESTID/5//MSMT/NR//DOSES/&lt;=1 PPB//SOURCE/COM//WTINT/NR//DNUM/2//SEX/NR//TMETH/STDMETH//STYPE/ACUTE//ETIME/96 H//APRATE/NR//SAMPN/NR//WTAT/NR//INTAKE/NR//COMPEP/NR//LD/NR//DW/NR//STST/NR//HMA/NR//NA/NR//CL/13.6 MG/L//DIC/NR//CA/40.6 MG/L//POT/0.5 MG/L//MG/11.2 MG/L //SO4/7.8 MG/L//SULF/NR//</t>
        </is>
      </c>
      <c r="CK4490" t="inlineStr">
        <is>
          <t>Sweeny,K.H., J.R. Fischer, A.F. Graefe, H.L. Marcus, and D.H.W. Liu</t>
        </is>
      </c>
      <c r="CL4490" t="n">
        <v>8455.0</v>
      </c>
      <c r="CM4490" t="inlineStr">
        <is>
          <t>Development of Field Applied DDT</t>
        </is>
      </c>
      <c r="CN4490" t="inlineStr">
        <is>
          <t>EPA-660/2-74-036, U.S.EPA, Washington, DC:95 p.</t>
        </is>
      </c>
      <c r="CO4490" t="n">
        <v>1974.0</v>
      </c>
      <c r="CP4490" t="inlineStr">
        <is>
          <t>Sweeny,K.H., J.R. Fischer, A.F. Graefe, H.L. Marcus, and D.H.W. Liu (1974). Development of Field Applied DDT. EPA-660/2-74-036, U.S.EPA, Washington, DC, 95 p. ECOREF#:8455</t>
        </is>
      </c>
    </row>
    <row r="4491">
      <c r="A4491" t="n">
        <v>5.5792615E7</v>
      </c>
      <c r="B4491" t="inlineStr">
        <is>
          <t>N-[2-(Octyloxy)phenyl]acetamide</t>
        </is>
      </c>
      <c r="C4491"/>
      <c r="D4491" t="inlineStr">
        <is>
          <t>Measured</t>
        </is>
      </c>
      <c r="E4491" t="inlineStr">
        <is>
          <t>Not reported</t>
        </is>
      </c>
      <c r="F4491"/>
      <c r="G4491" t="n">
        <v>96.0</v>
      </c>
      <c r="H4491"/>
      <c r="I4491"/>
      <c r="J4491"/>
      <c r="K4491"/>
      <c r="L4491" t="inlineStr">
        <is>
          <t>Pimephales promelas</t>
        </is>
      </c>
      <c r="M4491" t="inlineStr">
        <is>
          <t>Fathead Minnow</t>
        </is>
      </c>
      <c r="N4491"/>
      <c r="O4491"/>
      <c r="P4491" t="n">
        <v>30.0</v>
      </c>
      <c r="Q4491"/>
      <c r="R4491"/>
      <c r="S4491"/>
      <c r="T4491"/>
      <c r="U4491" t="inlineStr">
        <is>
          <t>Day(s)</t>
        </is>
      </c>
      <c r="V4491" t="inlineStr">
        <is>
          <t>Flow-through</t>
        </is>
      </c>
      <c r="W4491" t="inlineStr">
        <is>
          <t>Fresh water</t>
        </is>
      </c>
      <c r="X4491" t="inlineStr">
        <is>
          <t>Lab</t>
        </is>
      </c>
      <c r="Y4491"/>
      <c r="Z4491" t="inlineStr">
        <is>
          <t>Active ingredient</t>
        </is>
      </c>
      <c r="AA4491"/>
      <c r="AB4491" t="n">
        <v>0.45</v>
      </c>
      <c r="AC4491"/>
      <c r="AD4491"/>
      <c r="AE4491"/>
      <c r="AF4491"/>
      <c r="AG4491" t="inlineStr">
        <is>
          <t>AI mg/L</t>
        </is>
      </c>
      <c r="AH4491"/>
      <c r="AI4491"/>
      <c r="AJ4491"/>
      <c r="AK4491"/>
      <c r="AL4491"/>
      <c r="AM4491"/>
      <c r="AN4491"/>
      <c r="AO4491"/>
      <c r="AP4491"/>
      <c r="AQ4491"/>
      <c r="AR4491"/>
      <c r="AS4491"/>
      <c r="AT4491"/>
      <c r="AU4491"/>
      <c r="AV4491"/>
      <c r="AW4491"/>
      <c r="AX4491" t="inlineStr">
        <is>
          <t>Mortality</t>
        </is>
      </c>
      <c r="AY4491" t="inlineStr">
        <is>
          <t>Mortality</t>
        </is>
      </c>
      <c r="AZ4491" t="inlineStr">
        <is>
          <t>LC50</t>
        </is>
      </c>
      <c r="BA4491"/>
      <c r="BB4491" t="n">
        <v>4.0</v>
      </c>
      <c r="BC4491"/>
      <c r="BD4491"/>
      <c r="BE4491"/>
      <c r="BF4491"/>
      <c r="BG4491" t="inlineStr">
        <is>
          <t>Day(s)</t>
        </is>
      </c>
      <c r="BH4491"/>
      <c r="BI4491" t="inlineStr">
        <is>
          <t>DTXSID8022294</t>
        </is>
      </c>
      <c r="BJ4491"/>
      <c r="BK4491"/>
      <c r="BL4491" t="inlineStr">
        <is>
          <t>Acute</t>
        </is>
      </c>
      <c r="BM4491"/>
      <c r="BN4491"/>
      <c r="BO4491"/>
      <c r="BP4491"/>
      <c r="BQ4491"/>
      <c r="BR4491"/>
      <c r="BS4491"/>
      <c r="BT4491" t="inlineStr">
        <is>
          <t>--</t>
        </is>
      </c>
      <c r="BU4491"/>
      <c r="BV4491"/>
      <c r="BW4491"/>
      <c r="BX4491"/>
      <c r="BY4491"/>
      <c r="BZ4491"/>
      <c r="CA4491"/>
      <c r="CB4491"/>
      <c r="CC4491"/>
      <c r="CD4491"/>
      <c r="CE4491"/>
      <c r="CF4491"/>
      <c r="CG4491"/>
      <c r="CH4491"/>
      <c r="CI4491"/>
      <c r="CJ4491" t="inlineStr">
        <is>
          <t xml:space="preserve">SOURCE/FROM US EPA ENVIRONMENTAL RESEARCH LABORATORY-DULUTH AND THE UNIVERSITY OF WISCONSIN-SUPERIOR CAMPUS//MEDIA/LAKE SUPERIOR WATER OR DECHLORINATED WATER//   </t>
        </is>
      </c>
      <c r="CK4491" t="inlineStr">
        <is>
          <t>Geiger,D.L., S.H. Poirier, L.T. Brooke, and D.J. Call</t>
        </is>
      </c>
      <c r="CL4491" t="n">
        <v>12858.0</v>
      </c>
      <c r="CM4491" t="inlineStr">
        <is>
          <t>Acute Toxicities of Organic Chemicals to Fathead Minnows (Pimephales promelas) Volume III</t>
        </is>
      </c>
      <c r="CN4491" t="inlineStr">
        <is>
          <t>Center for Lake Superior Environmental Studies, University of Wisconsin, Superior, WI:328 p.</t>
        </is>
      </c>
      <c r="CO4491" t="n">
        <v>1986.0</v>
      </c>
      <c r="CP4491" t="inlineStr">
        <is>
          <t>Geiger,D.L., S.H. Poirier, L.T. Brooke, and D.J. Call (1986). Acute Toxicities of Organic Chemicals to Fathead Minnows (Pimephales promelas) Volume III. Center for Lake Superior Environmental Studies, University of Wisconsin, Superior, WI, 328 p. ECOREF#:12858</t>
        </is>
      </c>
    </row>
    <row r="4492">
      <c r="A4492" t="n">
        <v>5.5818865E7</v>
      </c>
      <c r="B4492" t="inlineStr">
        <is>
          <t>Fyrquel GT</t>
        </is>
      </c>
      <c r="C4492"/>
      <c r="D4492" t="inlineStr">
        <is>
          <t>Unmeasured</t>
        </is>
      </c>
      <c r="E4492" t="inlineStr">
        <is>
          <t>Not coded</t>
        </is>
      </c>
      <c r="F4492"/>
      <c r="G4492"/>
      <c r="H4492"/>
      <c r="I4492"/>
      <c r="J4492"/>
      <c r="K4492"/>
      <c r="L4492" t="inlineStr">
        <is>
          <t>Pimephales promelas</t>
        </is>
      </c>
      <c r="M4492" t="inlineStr">
        <is>
          <t>Fathead Minnow</t>
        </is>
      </c>
      <c r="N4492"/>
      <c r="O4492"/>
      <c r="P4492"/>
      <c r="Q4492"/>
      <c r="R4492"/>
      <c r="S4492"/>
      <c r="T4492"/>
      <c r="U4492"/>
      <c r="V4492" t="inlineStr">
        <is>
          <t>Static</t>
        </is>
      </c>
      <c r="W4492" t="inlineStr">
        <is>
          <t>Fresh water</t>
        </is>
      </c>
      <c r="X4492" t="inlineStr">
        <is>
          <t>Lab</t>
        </is>
      </c>
      <c r="Y4492"/>
      <c r="Z4492" t="inlineStr">
        <is>
          <t>Formulation</t>
        </is>
      </c>
      <c r="AA4492"/>
      <c r="AB4492" t="n">
        <v>2.3</v>
      </c>
      <c r="AC4492"/>
      <c r="AD4492" t="n">
        <v>1.7</v>
      </c>
      <c r="AE4492"/>
      <c r="AF4492" t="n">
        <v>3.1</v>
      </c>
      <c r="AG4492" t="inlineStr">
        <is>
          <t>AI mg/L</t>
        </is>
      </c>
      <c r="AH4492"/>
      <c r="AI4492"/>
      <c r="AJ4492"/>
      <c r="AK4492"/>
      <c r="AL4492"/>
      <c r="AM4492"/>
      <c r="AN4492"/>
      <c r="AO4492"/>
      <c r="AP4492"/>
      <c r="AQ4492"/>
      <c r="AR4492"/>
      <c r="AS4492"/>
      <c r="AT4492"/>
      <c r="AU4492"/>
      <c r="AV4492"/>
      <c r="AW4492"/>
      <c r="AX4492" t="inlineStr">
        <is>
          <t>Mortality</t>
        </is>
      </c>
      <c r="AY4492" t="inlineStr">
        <is>
          <t>Mortality</t>
        </is>
      </c>
      <c r="AZ4492" t="inlineStr">
        <is>
          <t>LC50</t>
        </is>
      </c>
      <c r="BA4492"/>
      <c r="BB4492" t="n">
        <v>4.0</v>
      </c>
      <c r="BC4492"/>
      <c r="BD4492"/>
      <c r="BE4492"/>
      <c r="BF4492"/>
      <c r="BG4492" t="inlineStr">
        <is>
          <t>Day(s)</t>
        </is>
      </c>
      <c r="BH4492"/>
      <c r="BI4492" t="inlineStr">
        <is>
          <t>DTXSID701017112</t>
        </is>
      </c>
      <c r="BJ4492"/>
      <c r="BK4492"/>
      <c r="BL4492"/>
      <c r="BM4492"/>
      <c r="BN4492"/>
      <c r="BO4492"/>
      <c r="BP4492"/>
      <c r="BQ4492"/>
      <c r="BR4492"/>
      <c r="BS4492"/>
      <c r="BT4492" t="inlineStr">
        <is>
          <t>--</t>
        </is>
      </c>
      <c r="BU4492"/>
      <c r="BV4492"/>
      <c r="BW4492"/>
      <c r="BX4492"/>
      <c r="BY4492"/>
      <c r="BZ4492"/>
      <c r="CA4492"/>
      <c r="CB4492"/>
      <c r="CC4492"/>
      <c r="CD4492"/>
      <c r="CE4492"/>
      <c r="CF4492"/>
      <c r="CG4492"/>
      <c r="CH4492"/>
      <c r="CI4492"/>
      <c r="CJ4492"/>
      <c r="CK4492" t="inlineStr">
        <is>
          <t>Cleveland,L., F.L. Mayer, D.R. Buckler, and D.U. Palawski</t>
        </is>
      </c>
      <c r="CL4492" t="n">
        <v>11702.0</v>
      </c>
      <c r="CM4492" t="inlineStr">
        <is>
          <t>Toxicity of Five Alkyl-Aryl Phosphate Ester Chemicals to Four Species of Freshwater Fish</t>
        </is>
      </c>
      <c r="CN4492" t="inlineStr">
        <is>
          <t>Environ. Toxicol. Chem.5:273-282</t>
        </is>
      </c>
      <c r="CO4492" t="n">
        <v>1986.0</v>
      </c>
      <c r="CP4492" t="inlineStr">
        <is>
          <t>Cleveland,L., F.L. Mayer, D.R. Buckler, and D.U. Palawski (1986). Toxicity of Five Alkyl-Aryl Phosphate Ester Chemicals to Four Species of Freshwater Fish. Environ. Toxicol. Chem., 5, 273-282. ECOREF#:11702</t>
        </is>
      </c>
    </row>
    <row r="4493">
      <c r="A4493" t="n">
        <v>5.5818865E7</v>
      </c>
      <c r="B4493" t="inlineStr">
        <is>
          <t>Fyrquel GT</t>
        </is>
      </c>
      <c r="C4493"/>
      <c r="D4493" t="inlineStr">
        <is>
          <t>Not reported</t>
        </is>
      </c>
      <c r="E4493" t="inlineStr">
        <is>
          <t>Not coded</t>
        </is>
      </c>
      <c r="F4493"/>
      <c r="G4493" t="n">
        <v>100.0</v>
      </c>
      <c r="H4493"/>
      <c r="I4493"/>
      <c r="J4493"/>
      <c r="K4493"/>
      <c r="L4493" t="inlineStr">
        <is>
          <t>Pimephales promelas</t>
        </is>
      </c>
      <c r="M4493" t="inlineStr">
        <is>
          <t>Fathead Minnow</t>
        </is>
      </c>
      <c r="N4493"/>
      <c r="O4493"/>
      <c r="P4493"/>
      <c r="Q4493"/>
      <c r="R4493"/>
      <c r="S4493"/>
      <c r="T4493"/>
      <c r="U4493"/>
      <c r="V4493" t="inlineStr">
        <is>
          <t>Static</t>
        </is>
      </c>
      <c r="W4493" t="inlineStr">
        <is>
          <t>Fresh water</t>
        </is>
      </c>
      <c r="X4493" t="inlineStr">
        <is>
          <t>Lab</t>
        </is>
      </c>
      <c r="Y4493"/>
      <c r="Z4493" t="inlineStr">
        <is>
          <t>Active ingredient</t>
        </is>
      </c>
      <c r="AA4493"/>
      <c r="AB4493" t="n">
        <v>2.3</v>
      </c>
      <c r="AC4493"/>
      <c r="AD4493" t="n">
        <v>1.7</v>
      </c>
      <c r="AE4493"/>
      <c r="AF4493" t="n">
        <v>3.1</v>
      </c>
      <c r="AG4493" t="inlineStr">
        <is>
          <t>AI mg/L</t>
        </is>
      </c>
      <c r="AH4493"/>
      <c r="AI4493"/>
      <c r="AJ4493"/>
      <c r="AK4493"/>
      <c r="AL4493"/>
      <c r="AM4493"/>
      <c r="AN4493"/>
      <c r="AO4493"/>
      <c r="AP4493"/>
      <c r="AQ4493"/>
      <c r="AR4493"/>
      <c r="AS4493"/>
      <c r="AT4493"/>
      <c r="AU4493"/>
      <c r="AV4493"/>
      <c r="AW4493"/>
      <c r="AX4493" t="inlineStr">
        <is>
          <t>Mortality</t>
        </is>
      </c>
      <c r="AY4493" t="inlineStr">
        <is>
          <t>Mortality</t>
        </is>
      </c>
      <c r="AZ4493" t="inlineStr">
        <is>
          <t>LC50</t>
        </is>
      </c>
      <c r="BA4493"/>
      <c r="BB4493" t="n">
        <v>4.0</v>
      </c>
      <c r="BC4493"/>
      <c r="BD4493"/>
      <c r="BE4493"/>
      <c r="BF4493"/>
      <c r="BG4493" t="inlineStr">
        <is>
          <t>Day(s)</t>
        </is>
      </c>
      <c r="BH4493" t="inlineStr">
        <is>
          <t>Liquid</t>
        </is>
      </c>
      <c r="BI4493" t="inlineStr">
        <is>
          <t>DTXSID701017112</t>
        </is>
      </c>
      <c r="BJ4493"/>
      <c r="BK4493"/>
      <c r="BL4493"/>
      <c r="BM4493"/>
      <c r="BN4493"/>
      <c r="BO4493"/>
      <c r="BP4493"/>
      <c r="BQ4493"/>
      <c r="BR4493"/>
      <c r="BS4493"/>
      <c r="BT4493" t="inlineStr">
        <is>
          <t>--</t>
        </is>
      </c>
      <c r="BU4493"/>
      <c r="BV4493"/>
      <c r="BW4493"/>
      <c r="BX4493"/>
      <c r="BY4493"/>
      <c r="BZ4493"/>
      <c r="CA4493"/>
      <c r="CB4493"/>
      <c r="CC4493"/>
      <c r="CD4493"/>
      <c r="CE4493"/>
      <c r="CF4493"/>
      <c r="CG4493"/>
      <c r="CH4493"/>
      <c r="CI4493"/>
      <c r="CJ4493"/>
      <c r="CK4493" t="inlineStr">
        <is>
          <t>Mayer,F.L.,Jr., and M.R. Ellersieck</t>
        </is>
      </c>
      <c r="CL4493" t="n">
        <v>6797.0</v>
      </c>
      <c r="CM4493" t="inlineStr">
        <is>
          <t>Manual of Acute Toxicity: Interpretation and Data Base for 410 Chemicals and 66 Species of Freshwater Animals</t>
        </is>
      </c>
      <c r="CN4493" t="inlineStr">
        <is>
          <t>USDI Fish and Wildlife Service, Publication No.160, Washington, DC:505 p.</t>
        </is>
      </c>
      <c r="CO4493" t="n">
        <v>1986.0</v>
      </c>
      <c r="CP4493" t="inlineStr">
        <is>
          <t>Mayer,F.L.,Jr., and M.R. Ellersieck (1986). Manual of Acute Toxicity: Interpretation and Data Base for 410 Chemicals and 66 Species of Freshwater Animals. USDI Fish and Wildlife Service, Publication No.160, Washington, DC, 505 p. ECOREF#:6797</t>
        </is>
      </c>
    </row>
    <row r="4494">
      <c r="A4494" t="n">
        <v>5.6108124E7</v>
      </c>
      <c r="B4494" t="inlineStr">
        <is>
          <t>4-(1,1-Dimethylethyl)benzamide</t>
        </is>
      </c>
      <c r="C4494"/>
      <c r="D4494" t="inlineStr">
        <is>
          <t>Measured</t>
        </is>
      </c>
      <c r="E4494" t="inlineStr">
        <is>
          <t>Not coded</t>
        </is>
      </c>
      <c r="F4494" t="inlineStr">
        <is>
          <t>&gt;=</t>
        </is>
      </c>
      <c r="G4494" t="n">
        <v>95.0</v>
      </c>
      <c r="H4494"/>
      <c r="I4494"/>
      <c r="J4494"/>
      <c r="K4494"/>
      <c r="L4494" t="inlineStr">
        <is>
          <t>Pimephales promelas</t>
        </is>
      </c>
      <c r="M4494" t="inlineStr">
        <is>
          <t>Fathead Minnow</t>
        </is>
      </c>
      <c r="N4494" t="inlineStr">
        <is>
          <t>Juvenile</t>
        </is>
      </c>
      <c r="O4494"/>
      <c r="P4494"/>
      <c r="Q4494"/>
      <c r="R4494" t="n">
        <v>26.0</v>
      </c>
      <c r="S4494"/>
      <c r="T4494" t="n">
        <v>34.0</v>
      </c>
      <c r="U4494" t="inlineStr">
        <is>
          <t>Day(s)</t>
        </is>
      </c>
      <c r="V4494" t="inlineStr">
        <is>
          <t>Flow-through</t>
        </is>
      </c>
      <c r="W4494" t="inlineStr">
        <is>
          <t>Fresh water</t>
        </is>
      </c>
      <c r="X4494" t="inlineStr">
        <is>
          <t>Lab</t>
        </is>
      </c>
      <c r="Y4494"/>
      <c r="Z4494" t="inlineStr">
        <is>
          <t>Active ingredient</t>
        </is>
      </c>
      <c r="AA4494"/>
      <c r="AB4494" t="n">
        <v>31.9</v>
      </c>
      <c r="AC4494"/>
      <c r="AD4494"/>
      <c r="AE4494"/>
      <c r="AF4494"/>
      <c r="AG4494" t="inlineStr">
        <is>
          <t>AI mg/L</t>
        </is>
      </c>
      <c r="AH4494"/>
      <c r="AI4494"/>
      <c r="AJ4494"/>
      <c r="AK4494"/>
      <c r="AL4494"/>
      <c r="AM4494"/>
      <c r="AN4494"/>
      <c r="AO4494"/>
      <c r="AP4494"/>
      <c r="AQ4494"/>
      <c r="AR4494"/>
      <c r="AS4494"/>
      <c r="AT4494"/>
      <c r="AU4494"/>
      <c r="AV4494"/>
      <c r="AW4494"/>
      <c r="AX4494" t="inlineStr">
        <is>
          <t>Mortality</t>
        </is>
      </c>
      <c r="AY4494" t="inlineStr">
        <is>
          <t>Mortality</t>
        </is>
      </c>
      <c r="AZ4494" t="inlineStr">
        <is>
          <t>LC50</t>
        </is>
      </c>
      <c r="BA4494"/>
      <c r="BB4494" t="n">
        <v>4.0</v>
      </c>
      <c r="BC4494"/>
      <c r="BD4494"/>
      <c r="BE4494"/>
      <c r="BF4494"/>
      <c r="BG4494" t="inlineStr">
        <is>
          <t>Day(s)</t>
        </is>
      </c>
      <c r="BH4494" t="inlineStr">
        <is>
          <t>Pure</t>
        </is>
      </c>
      <c r="BI4494" t="inlineStr">
        <is>
          <t>DTXSID3022295</t>
        </is>
      </c>
      <c r="BJ4494" t="inlineStr">
        <is>
          <t>10.1002/etc.5620140920</t>
        </is>
      </c>
      <c r="BK4494"/>
      <c r="BL4494"/>
      <c r="BM4494"/>
      <c r="BN4494"/>
      <c r="BO4494"/>
      <c r="BP4494"/>
      <c r="BQ4494"/>
      <c r="BR4494"/>
      <c r="BS4494"/>
      <c r="BT4494" t="inlineStr">
        <is>
          <t>--</t>
        </is>
      </c>
      <c r="BU4494"/>
      <c r="BV4494"/>
      <c r="BW4494"/>
      <c r="BX4494"/>
      <c r="BY4494"/>
      <c r="BZ4494"/>
      <c r="CA4494"/>
      <c r="CB4494"/>
      <c r="CC4494"/>
      <c r="CD4494"/>
      <c r="CE4494"/>
      <c r="CF4494"/>
      <c r="CG4494"/>
      <c r="CH4494"/>
      <c r="CI4494"/>
      <c r="CJ4494"/>
      <c r="CK4494" t="inlineStr">
        <is>
          <t>Broderius,S.J., M.D. Kahl, and M.D. Hoglund</t>
        </is>
      </c>
      <c r="CL4494" t="n">
        <v>15031.0</v>
      </c>
      <c r="CM4494" t="inlineStr">
        <is>
          <t>Use of Joint Toxic Response to Define the Primary Mode of Toxic Action for Diverse Industrial Organic Chemicals</t>
        </is>
      </c>
      <c r="CN4494" t="inlineStr">
        <is>
          <t>Environ. Toxicol. Chem.14(9): 1591-1605</t>
        </is>
      </c>
      <c r="CO4494" t="n">
        <v>1995.0</v>
      </c>
      <c r="CP4494" t="inlineStr">
        <is>
          <t>Broderius,S.J., M.D. Kahl, and M.D. Hoglund (1995). Use of Joint Toxic Response to Define the Primary Mode of Toxic Action for Diverse Industrial Organic Chemicals. Environ. Toxicol. Chem., 14, (9), 1591-1605. doi:10.1002/etc.5620140920. ECOREF#:15031</t>
        </is>
      </c>
    </row>
    <row r="4495">
      <c r="A4495" t="n">
        <v>5.6108124E7</v>
      </c>
      <c r="B4495" t="inlineStr">
        <is>
          <t>4-(1,1-Dimethylethyl)benzamide</t>
        </is>
      </c>
      <c r="C4495"/>
      <c r="D4495" t="inlineStr">
        <is>
          <t>Measured</t>
        </is>
      </c>
      <c r="E4495" t="inlineStr">
        <is>
          <t>Not reported</t>
        </is>
      </c>
      <c r="F4495"/>
      <c r="G4495"/>
      <c r="H4495"/>
      <c r="I4495"/>
      <c r="J4495"/>
      <c r="K4495"/>
      <c r="L4495" t="inlineStr">
        <is>
          <t>Pimephales promelas</t>
        </is>
      </c>
      <c r="M4495" t="inlineStr">
        <is>
          <t>Fathead Minnow</t>
        </is>
      </c>
      <c r="N4495"/>
      <c r="O4495"/>
      <c r="P4495" t="n">
        <v>29.0</v>
      </c>
      <c r="Q4495"/>
      <c r="R4495"/>
      <c r="S4495"/>
      <c r="T4495"/>
      <c r="U4495" t="inlineStr">
        <is>
          <t>Day(s)</t>
        </is>
      </c>
      <c r="V4495" t="inlineStr">
        <is>
          <t>Flow-through</t>
        </is>
      </c>
      <c r="W4495" t="inlineStr">
        <is>
          <t>Fresh water</t>
        </is>
      </c>
      <c r="X4495" t="inlineStr">
        <is>
          <t>Lab</t>
        </is>
      </c>
      <c r="Y4495" t="n">
        <v>6.0</v>
      </c>
      <c r="Z4495" t="inlineStr">
        <is>
          <t>Active ingredient</t>
        </is>
      </c>
      <c r="AA4495"/>
      <c r="AB4495" t="n">
        <v>31.9</v>
      </c>
      <c r="AC4495"/>
      <c r="AD4495"/>
      <c r="AE4495"/>
      <c r="AF4495"/>
      <c r="AG4495" t="inlineStr">
        <is>
          <t>AI mg/L</t>
        </is>
      </c>
      <c r="AH4495"/>
      <c r="AI4495"/>
      <c r="AJ4495"/>
      <c r="AK4495"/>
      <c r="AL4495"/>
      <c r="AM4495"/>
      <c r="AN4495"/>
      <c r="AO4495"/>
      <c r="AP4495"/>
      <c r="AQ4495"/>
      <c r="AR4495"/>
      <c r="AS4495"/>
      <c r="AT4495"/>
      <c r="AU4495"/>
      <c r="AV4495"/>
      <c r="AW4495"/>
      <c r="AX4495" t="inlineStr">
        <is>
          <t>Mortality</t>
        </is>
      </c>
      <c r="AY4495" t="inlineStr">
        <is>
          <t>Mortality</t>
        </is>
      </c>
      <c r="AZ4495" t="inlineStr">
        <is>
          <t>LC50</t>
        </is>
      </c>
      <c r="BA4495"/>
      <c r="BB4495" t="n">
        <v>4.0</v>
      </c>
      <c r="BC4495"/>
      <c r="BD4495"/>
      <c r="BE4495"/>
      <c r="BF4495"/>
      <c r="BG4495" t="inlineStr">
        <is>
          <t>Day(s)</t>
        </is>
      </c>
      <c r="BH4495"/>
      <c r="BI4495" t="inlineStr">
        <is>
          <t>DTXSID3022295</t>
        </is>
      </c>
      <c r="BJ4495"/>
      <c r="BK4495"/>
      <c r="BL4495" t="inlineStr">
        <is>
          <t>Acute</t>
        </is>
      </c>
      <c r="BM4495"/>
      <c r="BN4495"/>
      <c r="BO4495"/>
      <c r="BP4495"/>
      <c r="BQ4495"/>
      <c r="BR4495"/>
      <c r="BS4495"/>
      <c r="BT4495" t="inlineStr">
        <is>
          <t>--</t>
        </is>
      </c>
      <c r="BU4495"/>
      <c r="BV4495"/>
      <c r="BW4495"/>
      <c r="BX4495"/>
      <c r="BY4495"/>
      <c r="BZ4495"/>
      <c r="CA4495"/>
      <c r="CB4495"/>
      <c r="CC4495"/>
      <c r="CD4495"/>
      <c r="CE4495"/>
      <c r="CF4495"/>
      <c r="CG4495"/>
      <c r="CH4495"/>
      <c r="CI4495"/>
      <c r="CJ4495" t="inlineStr">
        <is>
          <t xml:space="preserve">SOURCE/US EPA ENVIRONMENTAL RESEARCH LABORATORY DULUTH AND THE UNIVERSITY OF WISCONSIN SUPERIOR//MEDIA/FILTERED LAKE SUPERIOR WATER OR DECHLORINATED CITY OF SUPERIOR WISCONSIN WATER//   </t>
        </is>
      </c>
      <c r="CK4495" t="inlineStr">
        <is>
          <t>Geiger,D.L., C.E. Northcott, D.J. Call, and L.T. Brooke</t>
        </is>
      </c>
      <c r="CL4495" t="n">
        <v>12447.0</v>
      </c>
      <c r="CM4495" t="inlineStr">
        <is>
          <t>Acute Toxicities of Organic Chemicals to Fathead Minnows (Pimephales promelas), Volume II</t>
        </is>
      </c>
      <c r="CN4495" t="inlineStr">
        <is>
          <t>Center for Lake Superior Environmental Studies, University of Wisconsin, Superior, WI:326 p.</t>
        </is>
      </c>
      <c r="CO4495" t="n">
        <v>1985.0</v>
      </c>
      <c r="CP4495" t="inlineStr">
        <is>
          <t>Geiger,D.L., C.E. Northcott, D.J. Call, and L.T. Brooke (1985). Acute Toxicities of Organic Chemicals to Fathead Minnows (Pimephales promelas), Volume II. Center for Lake Superior Environmental Studies, University of Wisconsin, Superior, WI, 326 p. ECOREF#:12447</t>
        </is>
      </c>
    </row>
    <row r="4496">
      <c r="A4496" t="n">
        <v>5.6207397E7</v>
      </c>
      <c r="B4496" t="inlineStr">
        <is>
          <t>2-Amino-3,6-dinitrotoluene</t>
        </is>
      </c>
      <c r="C4496"/>
      <c r="D4496" t="inlineStr">
        <is>
          <t>Unmeasured</t>
        </is>
      </c>
      <c r="E4496" t="inlineStr">
        <is>
          <t>Not coded</t>
        </is>
      </c>
      <c r="F4496"/>
      <c r="G4496"/>
      <c r="H4496"/>
      <c r="I4496"/>
      <c r="J4496"/>
      <c r="K4496"/>
      <c r="L4496" t="inlineStr">
        <is>
          <t>Pimephales promelas</t>
        </is>
      </c>
      <c r="M4496" t="inlineStr">
        <is>
          <t>Fathead Minnow</t>
        </is>
      </c>
      <c r="N4496" t="inlineStr">
        <is>
          <t>Juvenile</t>
        </is>
      </c>
      <c r="O4496"/>
      <c r="P4496"/>
      <c r="Q4496"/>
      <c r="R4496"/>
      <c r="S4496"/>
      <c r="T4496"/>
      <c r="U4496"/>
      <c r="V4496" t="inlineStr">
        <is>
          <t>Static</t>
        </is>
      </c>
      <c r="W4496" t="inlineStr">
        <is>
          <t>Fresh water</t>
        </is>
      </c>
      <c r="X4496" t="inlineStr">
        <is>
          <t>Lab</t>
        </is>
      </c>
      <c r="Y4496"/>
      <c r="Z4496" t="inlineStr">
        <is>
          <t>Formulation</t>
        </is>
      </c>
      <c r="AA4496"/>
      <c r="AB4496" t="n">
        <v>0.78</v>
      </c>
      <c r="AC4496"/>
      <c r="AD4496"/>
      <c r="AE4496"/>
      <c r="AF4496"/>
      <c r="AG4496" t="inlineStr">
        <is>
          <t>AI mg/L</t>
        </is>
      </c>
      <c r="AH4496"/>
      <c r="AI4496"/>
      <c r="AJ4496"/>
      <c r="AK4496"/>
      <c r="AL4496"/>
      <c r="AM4496"/>
      <c r="AN4496"/>
      <c r="AO4496"/>
      <c r="AP4496"/>
      <c r="AQ4496"/>
      <c r="AR4496"/>
      <c r="AS4496"/>
      <c r="AT4496"/>
      <c r="AU4496"/>
      <c r="AV4496"/>
      <c r="AW4496"/>
      <c r="AX4496" t="inlineStr">
        <is>
          <t>Mortality</t>
        </is>
      </c>
      <c r="AY4496" t="inlineStr">
        <is>
          <t>Mortality</t>
        </is>
      </c>
      <c r="AZ4496" t="inlineStr">
        <is>
          <t>LC50</t>
        </is>
      </c>
      <c r="BA4496"/>
      <c r="BB4496" t="n">
        <v>4.0</v>
      </c>
      <c r="BC4496"/>
      <c r="BD4496"/>
      <c r="BE4496"/>
      <c r="BF4496"/>
      <c r="BG4496" t="inlineStr">
        <is>
          <t>Day(s)</t>
        </is>
      </c>
      <c r="BH4496"/>
      <c r="BI4496" t="inlineStr">
        <is>
          <t>DTXSID60204744</t>
        </is>
      </c>
      <c r="BJ4496"/>
      <c r="BK4496"/>
      <c r="BL4496"/>
      <c r="BM4496"/>
      <c r="BN4496"/>
      <c r="BO4496"/>
      <c r="BP4496"/>
      <c r="BQ4496"/>
      <c r="BR4496"/>
      <c r="BS4496"/>
      <c r="BT4496" t="inlineStr">
        <is>
          <t>--</t>
        </is>
      </c>
      <c r="BU4496"/>
      <c r="BV4496"/>
      <c r="BW4496"/>
      <c r="BX4496"/>
      <c r="BY4496"/>
      <c r="BZ4496"/>
      <c r="CA4496"/>
      <c r="CB4496"/>
      <c r="CC4496"/>
      <c r="CD4496"/>
      <c r="CE4496"/>
      <c r="CF4496"/>
      <c r="CG4496"/>
      <c r="CH4496"/>
      <c r="CI4496" t="inlineStr">
        <is>
          <t xml:space="preserve"> EPA METHODS// </t>
        </is>
      </c>
      <c r="CJ4496" t="inlineStr">
        <is>
          <t xml:space="preserve">   EPA METHODS// </t>
        </is>
      </c>
      <c r="CK4496" t="inlineStr">
        <is>
          <t>Pearson,J.G., J.P. Glennon, J.J. Barkley, and J.W. Highfill</t>
        </is>
      </c>
      <c r="CL4496" t="n">
        <v>5087.0</v>
      </c>
      <c r="CM4496" t="inlineStr">
        <is>
          <t>An Approach to the Toxicological Evaluation of a Complex Industrial Wastewater</t>
        </is>
      </c>
      <c r="CN4496" t="inlineStr">
        <is>
          <t>ASTM Spec. Tech. Publ.:284-301</t>
        </is>
      </c>
      <c r="CO4496" t="n">
        <v>1979.0</v>
      </c>
      <c r="CP4496" t="inlineStr">
        <is>
          <t>Pearson,J.G., J.P. Glennon, J.J. Barkley, and J.W. Highfill (1979). An Approach to the Toxicological Evaluation of a Complex Industrial Wastewater. ASTM Spec. Tech. Publ., 284-301. ECOREF#:5087</t>
        </is>
      </c>
    </row>
    <row r="4497">
      <c r="A4497" t="n">
        <v>5.6207397E7</v>
      </c>
      <c r="B4497" t="inlineStr">
        <is>
          <t>2-Amino-3,6-dinitrotoluene</t>
        </is>
      </c>
      <c r="C4497"/>
      <c r="D4497" t="inlineStr">
        <is>
          <t>Unmeasured</t>
        </is>
      </c>
      <c r="E4497" t="inlineStr">
        <is>
          <t>Not coded</t>
        </is>
      </c>
      <c r="F4497"/>
      <c r="G4497"/>
      <c r="H4497"/>
      <c r="I4497" t="n">
        <v>95.0</v>
      </c>
      <c r="J4497"/>
      <c r="K4497" t="n">
        <v>99.0</v>
      </c>
      <c r="L4497" t="inlineStr">
        <is>
          <t>Pimephales promelas</t>
        </is>
      </c>
      <c r="M4497" t="inlineStr">
        <is>
          <t>Fathead Minnow</t>
        </is>
      </c>
      <c r="N4497" t="inlineStr">
        <is>
          <t>Juvenile</t>
        </is>
      </c>
      <c r="O4497"/>
      <c r="P4497"/>
      <c r="Q4497"/>
      <c r="R4497"/>
      <c r="S4497"/>
      <c r="T4497"/>
      <c r="U4497"/>
      <c r="V4497" t="inlineStr">
        <is>
          <t>Static</t>
        </is>
      </c>
      <c r="W4497" t="inlineStr">
        <is>
          <t>Fresh water</t>
        </is>
      </c>
      <c r="X4497" t="inlineStr">
        <is>
          <t>Lab</t>
        </is>
      </c>
      <c r="Y4497"/>
      <c r="Z4497" t="inlineStr">
        <is>
          <t>Active ingredient</t>
        </is>
      </c>
      <c r="AA4497"/>
      <c r="AB4497" t="n">
        <v>0.9</v>
      </c>
      <c r="AC4497"/>
      <c r="AD4497" t="n">
        <v>0.7</v>
      </c>
      <c r="AE4497"/>
      <c r="AF4497" t="n">
        <v>1.2</v>
      </c>
      <c r="AG4497" t="inlineStr">
        <is>
          <t>AI mg/L</t>
        </is>
      </c>
      <c r="AH4497"/>
      <c r="AI4497"/>
      <c r="AJ4497"/>
      <c r="AK4497"/>
      <c r="AL4497"/>
      <c r="AM4497"/>
      <c r="AN4497"/>
      <c r="AO4497"/>
      <c r="AP4497"/>
      <c r="AQ4497"/>
      <c r="AR4497"/>
      <c r="AS4497"/>
      <c r="AT4497"/>
      <c r="AU4497"/>
      <c r="AV4497"/>
      <c r="AW4497"/>
      <c r="AX4497" t="inlineStr">
        <is>
          <t>Mortality</t>
        </is>
      </c>
      <c r="AY4497" t="inlineStr">
        <is>
          <t>Mortality</t>
        </is>
      </c>
      <c r="AZ4497" t="inlineStr">
        <is>
          <t>LC50</t>
        </is>
      </c>
      <c r="BA4497"/>
      <c r="BB4497" t="n">
        <v>4.0</v>
      </c>
      <c r="BC4497"/>
      <c r="BD4497"/>
      <c r="BE4497"/>
      <c r="BF4497"/>
      <c r="BG4497" t="inlineStr">
        <is>
          <t>Day(s)</t>
        </is>
      </c>
      <c r="BH4497" t="inlineStr">
        <is>
          <t>Pure</t>
        </is>
      </c>
      <c r="BI4497" t="inlineStr">
        <is>
          <t>DTXSID60204744</t>
        </is>
      </c>
      <c r="BJ4497"/>
      <c r="BK4497"/>
      <c r="BL4497"/>
      <c r="BM4497"/>
      <c r="BN4497"/>
      <c r="BO4497"/>
      <c r="BP4497"/>
      <c r="BQ4497"/>
      <c r="BR4497"/>
      <c r="BS4497"/>
      <c r="BT4497" t="inlineStr">
        <is>
          <t>--</t>
        </is>
      </c>
      <c r="BU4497"/>
      <c r="BV4497"/>
      <c r="BW4497"/>
      <c r="BX4497"/>
      <c r="BY4497"/>
      <c r="BZ4497"/>
      <c r="CA4497"/>
      <c r="CB4497"/>
      <c r="CC4497"/>
      <c r="CD4497"/>
      <c r="CE4497"/>
      <c r="CF4497"/>
      <c r="CG4497"/>
      <c r="CH4497"/>
      <c r="CI4497" t="inlineStr">
        <is>
          <t xml:space="preserve"> UNFED// </t>
        </is>
      </c>
      <c r="CJ4497" t="inlineStr">
        <is>
          <t xml:space="preserve">   UNFED// </t>
        </is>
      </c>
      <c r="CK4497" t="inlineStr">
        <is>
          <t>Bailey,H.C., and R.J. Spanggord</t>
        </is>
      </c>
      <c r="CL4497" t="n">
        <v>10141.0</v>
      </c>
      <c r="CM4497" t="inlineStr">
        <is>
          <t>The Relationship Between the Toxicity and Structure of Nitroaromatic Chemicals</t>
        </is>
      </c>
      <c r="CN4497" t="inlineStr">
        <is>
          <t>ASTM Spec. Tech. Publ.:98-107</t>
        </is>
      </c>
      <c r="CO4497" t="n">
        <v>1983.0</v>
      </c>
      <c r="CP4497" t="inlineStr">
        <is>
          <t>Bailey,H.C., and R.J. Spanggord (1983). The Relationship Between the Toxicity and Structure of Nitroaromatic Chemicals. ASTM Spec. Tech. Publ., 98-107. ECOREF#:10141</t>
        </is>
      </c>
    </row>
    <row r="4498">
      <c r="A4498" t="n">
        <v>5.6296787E7</v>
      </c>
      <c r="B4498" t="inlineStr">
        <is>
          <t>N-Methyl-gamma-[4-(trifluoromethyl)phenoxy]benzenepropanamine, Hydrochloride (1:1)</t>
        </is>
      </c>
      <c r="C4498"/>
      <c r="D4498" t="inlineStr">
        <is>
          <t>Unmeasured</t>
        </is>
      </c>
      <c r="E4498" t="inlineStr">
        <is>
          <t>United States Environmental Protection Agency</t>
        </is>
      </c>
      <c r="F4498"/>
      <c r="G4498" t="n">
        <v>99.9</v>
      </c>
      <c r="H4498"/>
      <c r="I4498"/>
      <c r="J4498"/>
      <c r="K4498"/>
      <c r="L4498" t="inlineStr">
        <is>
          <t>Pimephales promelas</t>
        </is>
      </c>
      <c r="M4498" t="inlineStr">
        <is>
          <t>Fathead Minnow</t>
        </is>
      </c>
      <c r="N4498" t="inlineStr">
        <is>
          <t>Larva</t>
        </is>
      </c>
      <c r="O4498" t="inlineStr">
        <is>
          <t>&lt;</t>
        </is>
      </c>
      <c r="P4498" t="n">
        <v>24.0</v>
      </c>
      <c r="Q4498"/>
      <c r="R4498"/>
      <c r="S4498"/>
      <c r="T4498"/>
      <c r="U4498" t="inlineStr">
        <is>
          <t>Hour(s)</t>
        </is>
      </c>
      <c r="V4498" t="inlineStr">
        <is>
          <t>Renewal</t>
        </is>
      </c>
      <c r="W4498" t="inlineStr">
        <is>
          <t>Fresh water</t>
        </is>
      </c>
      <c r="X4498" t="inlineStr">
        <is>
          <t>Lab</t>
        </is>
      </c>
      <c r="Y4498"/>
      <c r="Z4498" t="inlineStr">
        <is>
          <t>Active ingredient</t>
        </is>
      </c>
      <c r="AA4498"/>
      <c r="AB4498" t="n">
        <v>0.164</v>
      </c>
      <c r="AC4498"/>
      <c r="AD4498"/>
      <c r="AE4498"/>
      <c r="AF4498"/>
      <c r="AG4498" t="inlineStr">
        <is>
          <t>AI mg/L</t>
        </is>
      </c>
      <c r="AH4498"/>
      <c r="AI4498"/>
      <c r="AJ4498"/>
      <c r="AK4498"/>
      <c r="AL4498"/>
      <c r="AM4498"/>
      <c r="AN4498"/>
      <c r="AO4498"/>
      <c r="AP4498"/>
      <c r="AQ4498"/>
      <c r="AR4498"/>
      <c r="AS4498"/>
      <c r="AT4498"/>
      <c r="AU4498"/>
      <c r="AV4498"/>
      <c r="AW4498"/>
      <c r="AX4498" t="inlineStr">
        <is>
          <t>Mortality</t>
        </is>
      </c>
      <c r="AY4498" t="inlineStr">
        <is>
          <t>Mortality</t>
        </is>
      </c>
      <c r="AZ4498" t="inlineStr">
        <is>
          <t>LC50</t>
        </is>
      </c>
      <c r="BA4498"/>
      <c r="BB4498" t="n">
        <v>4.0</v>
      </c>
      <c r="BC4498"/>
      <c r="BD4498"/>
      <c r="BE4498"/>
      <c r="BF4498"/>
      <c r="BG4498" t="inlineStr">
        <is>
          <t>Day(s)</t>
        </is>
      </c>
      <c r="BH4498" t="inlineStr">
        <is>
          <t>Pure</t>
        </is>
      </c>
      <c r="BI4498" t="inlineStr">
        <is>
          <t>DTXSID7020635</t>
        </is>
      </c>
      <c r="BJ4498"/>
      <c r="BK4498"/>
      <c r="BL4498" t="inlineStr">
        <is>
          <t>Acute</t>
        </is>
      </c>
      <c r="BM4498"/>
      <c r="BN4498"/>
      <c r="BO4498"/>
      <c r="BP4498"/>
      <c r="BQ4498"/>
      <c r="BR4498"/>
      <c r="BS4498"/>
      <c r="BT4498" t="inlineStr">
        <is>
          <t>--</t>
        </is>
      </c>
      <c r="BU4498"/>
      <c r="BV4498"/>
      <c r="BW4498"/>
      <c r="BX4498"/>
      <c r="BY4498"/>
      <c r="BZ4498"/>
      <c r="CA4498"/>
      <c r="CB4498"/>
      <c r="CC4498"/>
      <c r="CD4498"/>
      <c r="CE4498"/>
      <c r="CF4498"/>
      <c r="CG4498"/>
      <c r="CH4498"/>
      <c r="CI4498"/>
      <c r="CJ4498" t="inlineStr">
        <is>
          <t xml:space="preserve">SOURCE/COMMERCIAL//   </t>
        </is>
      </c>
      <c r="CK4498" t="inlineStr">
        <is>
          <t>Johnson,D.J.</t>
        </is>
      </c>
      <c r="CL4498" t="n">
        <v>155180.0</v>
      </c>
      <c r="CM4498" t="inlineStr">
        <is>
          <t>Risk Assessment of Selective Serotonin Reuptake Inhibitors:  Comparing Methods in Tiered Environmental Risk Assessment</t>
        </is>
      </c>
      <c r="CN4498" t="inlineStr">
        <is>
          <t xml:space="preserve">Ph.D. Thesis, University of Guelph, Ontario, Canada:124 p. </t>
        </is>
      </c>
      <c r="CO4498" t="n">
        <v>2004.0</v>
      </c>
      <c r="CP4498" t="inlineStr">
        <is>
          <t>Johnson,D.J. (2004). Risk Assessment of Selective Serotonin Reuptake Inhibitors:  Comparing Methods in Tiered Environmental Risk Assessment. Ph.D. Thesis, University of Guelph, Ontario, Canada, 124 p. . ECOREF#:155180</t>
        </is>
      </c>
    </row>
    <row r="4499">
      <c r="A4499" t="n">
        <v>5.6348391E7</v>
      </c>
      <c r="B4499" t="inlineStr">
        <is>
          <t>1,4-Bis(propylthio)butane</t>
        </is>
      </c>
      <c r="C4499"/>
      <c r="D4499" t="inlineStr">
        <is>
          <t>Measured</t>
        </is>
      </c>
      <c r="E4499" t="inlineStr">
        <is>
          <t>Not reported</t>
        </is>
      </c>
      <c r="F4499"/>
      <c r="G4499" t="n">
        <v>84.0</v>
      </c>
      <c r="H4499"/>
      <c r="I4499"/>
      <c r="J4499"/>
      <c r="K4499"/>
      <c r="L4499" t="inlineStr">
        <is>
          <t>Pimephales promelas</t>
        </is>
      </c>
      <c r="M4499" t="inlineStr">
        <is>
          <t>Fathead Minnow</t>
        </is>
      </c>
      <c r="N4499"/>
      <c r="O4499"/>
      <c r="P4499" t="n">
        <v>29.0</v>
      </c>
      <c r="Q4499"/>
      <c r="R4499"/>
      <c r="S4499"/>
      <c r="T4499"/>
      <c r="U4499" t="inlineStr">
        <is>
          <t>Day(s)</t>
        </is>
      </c>
      <c r="V4499" t="inlineStr">
        <is>
          <t>Flow-through</t>
        </is>
      </c>
      <c r="W4499" t="inlineStr">
        <is>
          <t>Fresh water</t>
        </is>
      </c>
      <c r="X4499" t="inlineStr">
        <is>
          <t>Lab</t>
        </is>
      </c>
      <c r="Y4499" t="n">
        <v>6.0</v>
      </c>
      <c r="Z4499" t="inlineStr">
        <is>
          <t>Active ingredient</t>
        </is>
      </c>
      <c r="AA4499"/>
      <c r="AB4499" t="n">
        <v>2.99</v>
      </c>
      <c r="AC4499"/>
      <c r="AD4499" t="n">
        <v>2.71</v>
      </c>
      <c r="AE4499"/>
      <c r="AF4499" t="n">
        <v>3.3</v>
      </c>
      <c r="AG4499" t="inlineStr">
        <is>
          <t>AI mg/L</t>
        </is>
      </c>
      <c r="AH4499"/>
      <c r="AI4499"/>
      <c r="AJ4499"/>
      <c r="AK4499"/>
      <c r="AL4499"/>
      <c r="AM4499"/>
      <c r="AN4499"/>
      <c r="AO4499"/>
      <c r="AP4499"/>
      <c r="AQ4499"/>
      <c r="AR4499"/>
      <c r="AS4499"/>
      <c r="AT4499"/>
      <c r="AU4499"/>
      <c r="AV4499"/>
      <c r="AW4499"/>
      <c r="AX4499" t="inlineStr">
        <is>
          <t>Mortality</t>
        </is>
      </c>
      <c r="AY4499" t="inlineStr">
        <is>
          <t>Mortality</t>
        </is>
      </c>
      <c r="AZ4499" t="inlineStr">
        <is>
          <t>LC50</t>
        </is>
      </c>
      <c r="BA4499"/>
      <c r="BB4499" t="n">
        <v>4.0</v>
      </c>
      <c r="BC4499"/>
      <c r="BD4499"/>
      <c r="BE4499"/>
      <c r="BF4499"/>
      <c r="BG4499" t="inlineStr">
        <is>
          <t>Day(s)</t>
        </is>
      </c>
      <c r="BH4499"/>
      <c r="BI4499" t="inlineStr">
        <is>
          <t>DTXSID0021701</t>
        </is>
      </c>
      <c r="BJ4499"/>
      <c r="BK4499"/>
      <c r="BL4499" t="inlineStr">
        <is>
          <t>Acute</t>
        </is>
      </c>
      <c r="BM4499"/>
      <c r="BN4499"/>
      <c r="BO4499"/>
      <c r="BP4499"/>
      <c r="BQ4499"/>
      <c r="BR4499"/>
      <c r="BS4499"/>
      <c r="BT4499" t="inlineStr">
        <is>
          <t>--</t>
        </is>
      </c>
      <c r="BU4499"/>
      <c r="BV4499"/>
      <c r="BW4499"/>
      <c r="BX4499"/>
      <c r="BY4499"/>
      <c r="BZ4499"/>
      <c r="CA4499"/>
      <c r="CB4499"/>
      <c r="CC4499"/>
      <c r="CD4499"/>
      <c r="CE4499"/>
      <c r="CF4499"/>
      <c r="CG4499"/>
      <c r="CH4499"/>
      <c r="CI4499"/>
      <c r="CJ4499" t="inlineStr">
        <is>
          <t xml:space="preserve">SOURCE/US EPA ENVIRONMENTAL RESEARCH LABORATORY DULUTH AND THE UNIVERSITY OF WISCONSIN SUPERIOR//MEDIA/FILTERED LAKE SUPERIOR WATER OR DECHLORINATED CITY OF SUPERIOR WISCONSIN WATER//   </t>
        </is>
      </c>
      <c r="CK4499" t="inlineStr">
        <is>
          <t>Geiger,D.L., C.E. Northcott, D.J. Call, and L.T. Brooke</t>
        </is>
      </c>
      <c r="CL4499" t="n">
        <v>12447.0</v>
      </c>
      <c r="CM4499" t="inlineStr">
        <is>
          <t>Acute Toxicities of Organic Chemicals to Fathead Minnows (Pimephales promelas), Volume II</t>
        </is>
      </c>
      <c r="CN4499" t="inlineStr">
        <is>
          <t>Center for Lake Superior Environmental Studies, University of Wisconsin, Superior, WI:326 p.</t>
        </is>
      </c>
      <c r="CO4499" t="n">
        <v>1985.0</v>
      </c>
      <c r="CP4499" t="inlineStr">
        <is>
          <t>Geiger,D.L., C.E. Northcott, D.J. Call, and L.T. Brooke (1985). Acute Toxicities of Organic Chemicals to Fathead Minnows (Pimephales promelas), Volume II. Center for Lake Superior Environmental Studies, University of Wisconsin, Superior, WI, 326 p. ECOREF#:12447</t>
        </is>
      </c>
    </row>
    <row r="4500">
      <c r="A4500" t="n">
        <v>5.6348404E7</v>
      </c>
      <c r="B4500" t="inlineStr">
        <is>
          <t>2,9-Dithiadecane</t>
        </is>
      </c>
      <c r="C4500"/>
      <c r="D4500" t="inlineStr">
        <is>
          <t>Measured</t>
        </is>
      </c>
      <c r="E4500" t="inlineStr">
        <is>
          <t>Not reported</t>
        </is>
      </c>
      <c r="F4500"/>
      <c r="G4500" t="n">
        <v>84.0</v>
      </c>
      <c r="H4500"/>
      <c r="I4500"/>
      <c r="J4500"/>
      <c r="K4500"/>
      <c r="L4500" t="inlineStr">
        <is>
          <t>Pimephales promelas</t>
        </is>
      </c>
      <c r="M4500" t="inlineStr">
        <is>
          <t>Fathead Minnow</t>
        </is>
      </c>
      <c r="N4500"/>
      <c r="O4500"/>
      <c r="P4500" t="n">
        <v>31.0</v>
      </c>
      <c r="Q4500"/>
      <c r="R4500"/>
      <c r="S4500"/>
      <c r="T4500"/>
      <c r="U4500" t="inlineStr">
        <is>
          <t>Day(s)</t>
        </is>
      </c>
      <c r="V4500" t="inlineStr">
        <is>
          <t>Flow-through</t>
        </is>
      </c>
      <c r="W4500" t="inlineStr">
        <is>
          <t>Fresh water</t>
        </is>
      </c>
      <c r="X4500" t="inlineStr">
        <is>
          <t>Lab</t>
        </is>
      </c>
      <c r="Y4500"/>
      <c r="Z4500" t="inlineStr">
        <is>
          <t>Active ingredient</t>
        </is>
      </c>
      <c r="AA4500"/>
      <c r="AB4500" t="n">
        <v>10.1</v>
      </c>
      <c r="AC4500"/>
      <c r="AD4500" t="n">
        <v>9.54</v>
      </c>
      <c r="AE4500"/>
      <c r="AF4500" t="n">
        <v>10.8</v>
      </c>
      <c r="AG4500" t="inlineStr">
        <is>
          <t>AI mg/L</t>
        </is>
      </c>
      <c r="AH4500"/>
      <c r="AI4500"/>
      <c r="AJ4500"/>
      <c r="AK4500"/>
      <c r="AL4500"/>
      <c r="AM4500"/>
      <c r="AN4500"/>
      <c r="AO4500"/>
      <c r="AP4500"/>
      <c r="AQ4500"/>
      <c r="AR4500"/>
      <c r="AS4500"/>
      <c r="AT4500"/>
      <c r="AU4500"/>
      <c r="AV4500"/>
      <c r="AW4500"/>
      <c r="AX4500" t="inlineStr">
        <is>
          <t>Mortality</t>
        </is>
      </c>
      <c r="AY4500" t="inlineStr">
        <is>
          <t>Mortality</t>
        </is>
      </c>
      <c r="AZ4500" t="inlineStr">
        <is>
          <t>LC50</t>
        </is>
      </c>
      <c r="BA4500"/>
      <c r="BB4500" t="n">
        <v>4.0</v>
      </c>
      <c r="BC4500"/>
      <c r="BD4500"/>
      <c r="BE4500"/>
      <c r="BF4500"/>
      <c r="BG4500" t="inlineStr">
        <is>
          <t>Day(s)</t>
        </is>
      </c>
      <c r="BH4500"/>
      <c r="BI4500" t="inlineStr">
        <is>
          <t>DTXSID8022296</t>
        </is>
      </c>
      <c r="BJ4500"/>
      <c r="BK4500"/>
      <c r="BL4500" t="inlineStr">
        <is>
          <t>Acute</t>
        </is>
      </c>
      <c r="BM4500"/>
      <c r="BN4500"/>
      <c r="BO4500"/>
      <c r="BP4500"/>
      <c r="BQ4500"/>
      <c r="BR4500"/>
      <c r="BS4500"/>
      <c r="BT4500" t="inlineStr">
        <is>
          <t>--</t>
        </is>
      </c>
      <c r="BU4500"/>
      <c r="BV4500"/>
      <c r="BW4500"/>
      <c r="BX4500"/>
      <c r="BY4500"/>
      <c r="BZ4500"/>
      <c r="CA4500"/>
      <c r="CB4500"/>
      <c r="CC4500"/>
      <c r="CD4500"/>
      <c r="CE4500"/>
      <c r="CF4500"/>
      <c r="CG4500"/>
      <c r="CH4500"/>
      <c r="CI4500"/>
      <c r="CJ4500" t="inlineStr">
        <is>
          <t xml:space="preserve">SOURCE/US EPA ENVIRONMENTAL RESEARCH LABORATORY DULUTH AND THE UNIVERSITY OF WISCONSIN SUPERIOR//MEDIA/FILTERED LAKE SUPERIOR WATER OR DECHLORINATED CITY OF SUPERIOR WISCONSIN WATER//   </t>
        </is>
      </c>
      <c r="CK4500" t="inlineStr">
        <is>
          <t>Geiger,D.L., C.E. Northcott, D.J. Call, and L.T. Brooke</t>
        </is>
      </c>
      <c r="CL4500" t="n">
        <v>12447.0</v>
      </c>
      <c r="CM4500" t="inlineStr">
        <is>
          <t>Acute Toxicities of Organic Chemicals to Fathead Minnows (Pimephales promelas), Volume II</t>
        </is>
      </c>
      <c r="CN4500" t="inlineStr">
        <is>
          <t>Center for Lake Superior Environmental Studies, University of Wisconsin, Superior, WI:326 p.</t>
        </is>
      </c>
      <c r="CO4500" t="n">
        <v>1985.0</v>
      </c>
      <c r="CP4500" t="inlineStr">
        <is>
          <t>Geiger,D.L., C.E. Northcott, D.J. Call, and L.T. Brooke (1985). Acute Toxicities of Organic Chemicals to Fathead Minnows (Pimephales promelas), Volume II. Center for Lake Superior Environmental Studies, University of Wisconsin, Superior, WI, 326 p. ECOREF#:12447</t>
        </is>
      </c>
    </row>
    <row r="4501">
      <c r="A4501" t="n">
        <v>5.664605E7</v>
      </c>
      <c r="B4501" t="inlineStr">
        <is>
          <t>Phoschek 202</t>
        </is>
      </c>
      <c r="C4501"/>
      <c r="D4501" t="inlineStr">
        <is>
          <t>Unmeasured</t>
        </is>
      </c>
      <c r="E4501" t="inlineStr">
        <is>
          <t>Not coded</t>
        </is>
      </c>
      <c r="F4501"/>
      <c r="G4501"/>
      <c r="H4501"/>
      <c r="I4501"/>
      <c r="J4501"/>
      <c r="K4501"/>
      <c r="L4501" t="inlineStr">
        <is>
          <t>Pimephales promelas</t>
        </is>
      </c>
      <c r="M4501" t="inlineStr">
        <is>
          <t>Fathead Minnow</t>
        </is>
      </c>
      <c r="N4501" t="inlineStr">
        <is>
          <t>Juvenile</t>
        </is>
      </c>
      <c r="O4501"/>
      <c r="P4501"/>
      <c r="Q4501"/>
      <c r="R4501"/>
      <c r="S4501"/>
      <c r="T4501"/>
      <c r="U4501"/>
      <c r="V4501" t="inlineStr">
        <is>
          <t>Static</t>
        </is>
      </c>
      <c r="W4501" t="inlineStr">
        <is>
          <t>Fresh water</t>
        </is>
      </c>
      <c r="X4501" t="inlineStr">
        <is>
          <t>Lab</t>
        </is>
      </c>
      <c r="Y4501"/>
      <c r="Z4501" t="inlineStr">
        <is>
          <t>Formulation</t>
        </is>
      </c>
      <c r="AA4501"/>
      <c r="AB4501" t="n">
        <v>1.32</v>
      </c>
      <c r="AC4501"/>
      <c r="AD4501"/>
      <c r="AE4501"/>
      <c r="AF4501"/>
      <c r="AG4501" t="inlineStr">
        <is>
          <t>AI mg/L</t>
        </is>
      </c>
      <c r="AH4501"/>
      <c r="AI4501"/>
      <c r="AJ4501"/>
      <c r="AK4501"/>
      <c r="AL4501"/>
      <c r="AM4501"/>
      <c r="AN4501"/>
      <c r="AO4501"/>
      <c r="AP4501"/>
      <c r="AQ4501"/>
      <c r="AR4501"/>
      <c r="AS4501"/>
      <c r="AT4501"/>
      <c r="AU4501"/>
      <c r="AV4501"/>
      <c r="AW4501"/>
      <c r="AX4501" t="inlineStr">
        <is>
          <t>Mortality</t>
        </is>
      </c>
      <c r="AY4501" t="inlineStr">
        <is>
          <t>Mortality</t>
        </is>
      </c>
      <c r="AZ4501" t="inlineStr">
        <is>
          <t>LC50</t>
        </is>
      </c>
      <c r="BA4501"/>
      <c r="BB4501" t="n">
        <v>4.0</v>
      </c>
      <c r="BC4501"/>
      <c r="BD4501"/>
      <c r="BE4501"/>
      <c r="BF4501"/>
      <c r="BG4501" t="inlineStr">
        <is>
          <t>Day(s)</t>
        </is>
      </c>
      <c r="BH4501"/>
      <c r="BI4501" t="inlineStr">
        <is>
          <t>DTXSID201033329</t>
        </is>
      </c>
      <c r="BJ4501"/>
      <c r="BK4501"/>
      <c r="BL4501"/>
      <c r="BM4501"/>
      <c r="BN4501"/>
      <c r="BO4501"/>
      <c r="BP4501"/>
      <c r="BQ4501"/>
      <c r="BR4501"/>
      <c r="BS4501"/>
      <c r="BT4501" t="inlineStr">
        <is>
          <t>--</t>
        </is>
      </c>
      <c r="BU4501"/>
      <c r="BV4501"/>
      <c r="BW4501"/>
      <c r="BX4501"/>
      <c r="BY4501"/>
      <c r="BZ4501"/>
      <c r="CA4501"/>
      <c r="CB4501"/>
      <c r="CC4501"/>
      <c r="CD4501"/>
      <c r="CE4501"/>
      <c r="CF4501"/>
      <c r="CG4501"/>
      <c r="CH4501"/>
      <c r="CI4501" t="inlineStr">
        <is>
          <t xml:space="preserve"> USED STANDARD METHODS//AERATION// </t>
        </is>
      </c>
      <c r="CJ4501" t="inlineStr">
        <is>
          <t xml:space="preserve">   USED STANDARD METHODS//AERATION// </t>
        </is>
      </c>
      <c r="CK4501" t="inlineStr">
        <is>
          <t>Inman,R.C.</t>
        </is>
      </c>
      <c r="CL4501" t="n">
        <v>6010.0</v>
      </c>
      <c r="CM4501" t="inlineStr">
        <is>
          <t>Acute Toxicity of Phos-Check (Trade Name) 202 and Diammonium Phosphate to Fathead Minnows</t>
        </is>
      </c>
      <c r="CN4501" t="inlineStr">
        <is>
          <t>Environ.Health Lab., Kelly Air Force Base, TX:13 p.</t>
        </is>
      </c>
      <c r="CO4501" t="n">
        <v>1974.0</v>
      </c>
      <c r="CP4501" t="inlineStr">
        <is>
          <t>Inman,R.C. (1974). Acute Toxicity of Phos-Check (Trade Name) 202 and Diammonium Phosphate to Fathead Minnows. Environ.Health Lab., Kelly Air Force Base, TX, 13 p. ECOREF#:6010</t>
        </is>
      </c>
    </row>
    <row r="4502">
      <c r="A4502" t="n">
        <v>5.664605E7</v>
      </c>
      <c r="B4502" t="inlineStr">
        <is>
          <t>Phoschek 202</t>
        </is>
      </c>
      <c r="C4502"/>
      <c r="D4502" t="inlineStr">
        <is>
          <t>Unmeasured</t>
        </is>
      </c>
      <c r="E4502" t="inlineStr">
        <is>
          <t>Not coded</t>
        </is>
      </c>
      <c r="F4502"/>
      <c r="G4502" t="n">
        <v>88.35</v>
      </c>
      <c r="H4502"/>
      <c r="I4502"/>
      <c r="J4502"/>
      <c r="K4502"/>
      <c r="L4502" t="inlineStr">
        <is>
          <t>Pimephales promelas</t>
        </is>
      </c>
      <c r="M4502" t="inlineStr">
        <is>
          <t>Fathead Minnow</t>
        </is>
      </c>
      <c r="N4502"/>
      <c r="O4502"/>
      <c r="P4502"/>
      <c r="Q4502"/>
      <c r="R4502"/>
      <c r="S4502"/>
      <c r="T4502"/>
      <c r="U4502"/>
      <c r="V4502" t="inlineStr">
        <is>
          <t>Static</t>
        </is>
      </c>
      <c r="W4502" t="inlineStr">
        <is>
          <t>Fresh water</t>
        </is>
      </c>
      <c r="X4502" t="inlineStr">
        <is>
          <t>Lab</t>
        </is>
      </c>
      <c r="Y4502"/>
      <c r="Z4502" t="inlineStr">
        <is>
          <t>Active ingredient</t>
        </is>
      </c>
      <c r="AA4502"/>
      <c r="AB4502" t="n">
        <v>650.0</v>
      </c>
      <c r="AC4502"/>
      <c r="AD4502" t="n">
        <v>497.0</v>
      </c>
      <c r="AE4502"/>
      <c r="AF4502" t="n">
        <v>851.0</v>
      </c>
      <c r="AG4502" t="inlineStr">
        <is>
          <t>AI mg/L</t>
        </is>
      </c>
      <c r="AH4502"/>
      <c r="AI4502"/>
      <c r="AJ4502"/>
      <c r="AK4502"/>
      <c r="AL4502"/>
      <c r="AM4502"/>
      <c r="AN4502"/>
      <c r="AO4502"/>
      <c r="AP4502"/>
      <c r="AQ4502"/>
      <c r="AR4502"/>
      <c r="AS4502"/>
      <c r="AT4502"/>
      <c r="AU4502"/>
      <c r="AV4502"/>
      <c r="AW4502"/>
      <c r="AX4502" t="inlineStr">
        <is>
          <t>Mortality</t>
        </is>
      </c>
      <c r="AY4502" t="inlineStr">
        <is>
          <t>Mortality</t>
        </is>
      </c>
      <c r="AZ4502" t="inlineStr">
        <is>
          <t>LC50</t>
        </is>
      </c>
      <c r="BA4502"/>
      <c r="BB4502" t="n">
        <v>4.0</v>
      </c>
      <c r="BC4502"/>
      <c r="BD4502"/>
      <c r="BE4502"/>
      <c r="BF4502"/>
      <c r="BG4502" t="inlineStr">
        <is>
          <t>Day(s)</t>
        </is>
      </c>
      <c r="BH4502" t="inlineStr">
        <is>
          <t>Pure</t>
        </is>
      </c>
      <c r="BI4502" t="inlineStr">
        <is>
          <t>DTXSID201033329</t>
        </is>
      </c>
      <c r="BJ4502"/>
      <c r="BK4502"/>
      <c r="BL4502"/>
      <c r="BM4502"/>
      <c r="BN4502"/>
      <c r="BO4502"/>
      <c r="BP4502"/>
      <c r="BQ4502"/>
      <c r="BR4502"/>
      <c r="BS4502"/>
      <c r="BT4502" t="inlineStr">
        <is>
          <t>--</t>
        </is>
      </c>
      <c r="BU4502"/>
      <c r="BV4502"/>
      <c r="BW4502"/>
      <c r="BX4502"/>
      <c r="BY4502"/>
      <c r="BZ4502"/>
      <c r="CA4502"/>
      <c r="CB4502"/>
      <c r="CC4502"/>
      <c r="CD4502"/>
      <c r="CE4502"/>
      <c r="CF4502"/>
      <c r="CG4502"/>
      <c r="CH4502"/>
      <c r="CI4502" t="inlineStr">
        <is>
          <t xml:space="preserve"> O EFCT CONT/REPORTED// ALK, HARD/OF DILUTION H2O// </t>
        </is>
      </c>
      <c r="CJ4502" t="inlineStr">
        <is>
          <t xml:space="preserve">   O EFCT CONT/REPORTED// ALK, HARD/OF DILUTION H2O// </t>
        </is>
      </c>
      <c r="CK4502" t="inlineStr">
        <is>
          <t>Johnson,W.W., and H.O. Sanders</t>
        </is>
      </c>
      <c r="CL4502" t="n">
        <v>687.0</v>
      </c>
      <c r="CM4502" t="inlineStr">
        <is>
          <t>Chemical Forest Fire Retardants: Acute Toxicity to Five Freshwater Fishes and a Scud</t>
        </is>
      </c>
      <c r="CN4502" t="inlineStr">
        <is>
          <t>Tech.Pap.No.91, Fish Wildl.Serv., U.S.D.I., Washington, D.C.:7 p.</t>
        </is>
      </c>
      <c r="CO4502" t="n">
        <v>1977.0</v>
      </c>
      <c r="CP4502" t="inlineStr">
        <is>
          <t>Johnson,W.W., and H.O. Sanders (1977). Chemical Forest Fire Retardants: Acute Toxicity to Five Freshwater Fishes and a Scud. Tech.Pap.No.91, Fish Wildl.Serv., U.S.D.I., Washington, D.C., 7 p. ECOREF#:687</t>
        </is>
      </c>
    </row>
    <row r="4503">
      <c r="A4503" t="n">
        <v>5.664605E7</v>
      </c>
      <c r="B4503" t="inlineStr">
        <is>
          <t>Phoschek 202</t>
        </is>
      </c>
      <c r="C4503"/>
      <c r="D4503" t="inlineStr">
        <is>
          <t>Unmeasured</t>
        </is>
      </c>
      <c r="E4503" t="inlineStr">
        <is>
          <t>Not coded</t>
        </is>
      </c>
      <c r="F4503"/>
      <c r="G4503"/>
      <c r="H4503"/>
      <c r="I4503"/>
      <c r="J4503"/>
      <c r="K4503"/>
      <c r="L4503" t="inlineStr">
        <is>
          <t>Pimephales promelas</t>
        </is>
      </c>
      <c r="M4503" t="inlineStr">
        <is>
          <t>Fathead Minnow</t>
        </is>
      </c>
      <c r="N4503" t="inlineStr">
        <is>
          <t>Juvenile</t>
        </is>
      </c>
      <c r="O4503"/>
      <c r="P4503"/>
      <c r="Q4503"/>
      <c r="R4503"/>
      <c r="S4503"/>
      <c r="T4503"/>
      <c r="U4503"/>
      <c r="V4503" t="inlineStr">
        <is>
          <t>Flow-through</t>
        </is>
      </c>
      <c r="W4503" t="inlineStr">
        <is>
          <t>Fresh water</t>
        </is>
      </c>
      <c r="X4503" t="inlineStr">
        <is>
          <t>Lab</t>
        </is>
      </c>
      <c r="Y4503"/>
      <c r="Z4503" t="inlineStr">
        <is>
          <t>Formulation</t>
        </is>
      </c>
      <c r="AA4503"/>
      <c r="AB4503" t="n">
        <v>1.022</v>
      </c>
      <c r="AC4503"/>
      <c r="AD4503"/>
      <c r="AE4503"/>
      <c r="AF4503"/>
      <c r="AG4503" t="inlineStr">
        <is>
          <t>AI mg/L</t>
        </is>
      </c>
      <c r="AH4503"/>
      <c r="AI4503"/>
      <c r="AJ4503"/>
      <c r="AK4503"/>
      <c r="AL4503"/>
      <c r="AM4503"/>
      <c r="AN4503"/>
      <c r="AO4503"/>
      <c r="AP4503"/>
      <c r="AQ4503"/>
      <c r="AR4503"/>
      <c r="AS4503"/>
      <c r="AT4503"/>
      <c r="AU4503"/>
      <c r="AV4503"/>
      <c r="AW4503"/>
      <c r="AX4503" t="inlineStr">
        <is>
          <t>Mortality</t>
        </is>
      </c>
      <c r="AY4503" t="inlineStr">
        <is>
          <t>Mortality</t>
        </is>
      </c>
      <c r="AZ4503" t="inlineStr">
        <is>
          <t>LC50</t>
        </is>
      </c>
      <c r="BA4503"/>
      <c r="BB4503" t="n">
        <v>4.0</v>
      </c>
      <c r="BC4503"/>
      <c r="BD4503"/>
      <c r="BE4503"/>
      <c r="BF4503"/>
      <c r="BG4503" t="inlineStr">
        <is>
          <t>Day(s)</t>
        </is>
      </c>
      <c r="BH4503"/>
      <c r="BI4503" t="inlineStr">
        <is>
          <t>DTXSID201033329</t>
        </is>
      </c>
      <c r="BJ4503"/>
      <c r="BK4503"/>
      <c r="BL4503"/>
      <c r="BM4503"/>
      <c r="BN4503"/>
      <c r="BO4503"/>
      <c r="BP4503"/>
      <c r="BQ4503"/>
      <c r="BR4503"/>
      <c r="BS4503"/>
      <c r="BT4503" t="inlineStr">
        <is>
          <t>--</t>
        </is>
      </c>
      <c r="BU4503"/>
      <c r="BV4503"/>
      <c r="BW4503"/>
      <c r="BX4503"/>
      <c r="BY4503"/>
      <c r="BZ4503"/>
      <c r="CA4503"/>
      <c r="CB4503"/>
      <c r="CC4503"/>
      <c r="CD4503"/>
      <c r="CE4503"/>
      <c r="CF4503"/>
      <c r="CG4503"/>
      <c r="CH4503"/>
      <c r="CI4503" t="inlineStr">
        <is>
          <t xml:space="preserve"> USED STANDARD METHODS//AERATION// </t>
        </is>
      </c>
      <c r="CJ4503" t="inlineStr">
        <is>
          <t xml:space="preserve">   USED STANDARD METHODS//AERATION// </t>
        </is>
      </c>
      <c r="CK4503" t="inlineStr">
        <is>
          <t>Inman,R.C.</t>
        </is>
      </c>
      <c r="CL4503" t="n">
        <v>6010.0</v>
      </c>
      <c r="CM4503" t="inlineStr">
        <is>
          <t>Acute Toxicity of Phos-Check (Trade Name) 202 and Diammonium Phosphate to Fathead Minnows</t>
        </is>
      </c>
      <c r="CN4503" t="inlineStr">
        <is>
          <t>Environ.Health Lab., Kelly Air Force Base, TX:13 p.</t>
        </is>
      </c>
      <c r="CO4503" t="n">
        <v>1974.0</v>
      </c>
      <c r="CP4503" t="inlineStr">
        <is>
          <t>Inman,R.C. (1974). Acute Toxicity of Phos-Check (Trade Name) 202 and Diammonium Phosphate to Fathead Minnows. Environ.Health Lab., Kelly Air Force Base, TX, 13 p. ECOREF#:6010</t>
        </is>
      </c>
    </row>
    <row r="4504">
      <c r="A4504" t="n">
        <v>5.664605E7</v>
      </c>
      <c r="B4504" t="inlineStr">
        <is>
          <t>Phoschek 202</t>
        </is>
      </c>
      <c r="C4504"/>
      <c r="D4504" t="inlineStr">
        <is>
          <t>Not reported</t>
        </is>
      </c>
      <c r="E4504" t="inlineStr">
        <is>
          <t>Not coded</t>
        </is>
      </c>
      <c r="F4504"/>
      <c r="G4504" t="n">
        <v>89.0</v>
      </c>
      <c r="H4504"/>
      <c r="I4504"/>
      <c r="J4504"/>
      <c r="K4504"/>
      <c r="L4504" t="inlineStr">
        <is>
          <t>Pimephales promelas</t>
        </is>
      </c>
      <c r="M4504" t="inlineStr">
        <is>
          <t>Fathead Minnow</t>
        </is>
      </c>
      <c r="N4504"/>
      <c r="O4504"/>
      <c r="P4504"/>
      <c r="Q4504"/>
      <c r="R4504"/>
      <c r="S4504"/>
      <c r="T4504"/>
      <c r="U4504"/>
      <c r="V4504" t="inlineStr">
        <is>
          <t>Static</t>
        </is>
      </c>
      <c r="W4504" t="inlineStr">
        <is>
          <t>Fresh water</t>
        </is>
      </c>
      <c r="X4504" t="inlineStr">
        <is>
          <t>Lab</t>
        </is>
      </c>
      <c r="Y4504"/>
      <c r="Z4504" t="inlineStr">
        <is>
          <t>Active ingredient</t>
        </is>
      </c>
      <c r="AA4504"/>
      <c r="AB4504" t="n">
        <v>650.0</v>
      </c>
      <c r="AC4504"/>
      <c r="AD4504" t="n">
        <v>497.0</v>
      </c>
      <c r="AE4504"/>
      <c r="AF4504" t="n">
        <v>851.0</v>
      </c>
      <c r="AG4504" t="inlineStr">
        <is>
          <t>AI mg/L</t>
        </is>
      </c>
      <c r="AH4504"/>
      <c r="AI4504"/>
      <c r="AJ4504"/>
      <c r="AK4504"/>
      <c r="AL4504"/>
      <c r="AM4504"/>
      <c r="AN4504"/>
      <c r="AO4504"/>
      <c r="AP4504"/>
      <c r="AQ4504"/>
      <c r="AR4504"/>
      <c r="AS4504"/>
      <c r="AT4504"/>
      <c r="AU4504"/>
      <c r="AV4504"/>
      <c r="AW4504"/>
      <c r="AX4504" t="inlineStr">
        <is>
          <t>Mortality</t>
        </is>
      </c>
      <c r="AY4504" t="inlineStr">
        <is>
          <t>Mortality</t>
        </is>
      </c>
      <c r="AZ4504" t="inlineStr">
        <is>
          <t>LC50</t>
        </is>
      </c>
      <c r="BA4504"/>
      <c r="BB4504" t="n">
        <v>4.0</v>
      </c>
      <c r="BC4504"/>
      <c r="BD4504"/>
      <c r="BE4504"/>
      <c r="BF4504"/>
      <c r="BG4504" t="inlineStr">
        <is>
          <t>Day(s)</t>
        </is>
      </c>
      <c r="BH4504" t="inlineStr">
        <is>
          <t>Commercial</t>
        </is>
      </c>
      <c r="BI4504" t="inlineStr">
        <is>
          <t>DTXSID201033329</t>
        </is>
      </c>
      <c r="BJ4504"/>
      <c r="BK4504"/>
      <c r="BL4504"/>
      <c r="BM4504"/>
      <c r="BN4504"/>
      <c r="BO4504"/>
      <c r="BP4504"/>
      <c r="BQ4504"/>
      <c r="BR4504"/>
      <c r="BS4504"/>
      <c r="BT4504" t="inlineStr">
        <is>
          <t>--</t>
        </is>
      </c>
      <c r="BU4504"/>
      <c r="BV4504"/>
      <c r="BW4504"/>
      <c r="BX4504"/>
      <c r="BY4504"/>
      <c r="BZ4504"/>
      <c r="CA4504"/>
      <c r="CB4504"/>
      <c r="CC4504"/>
      <c r="CD4504"/>
      <c r="CE4504"/>
      <c r="CF4504"/>
      <c r="CG4504"/>
      <c r="CH4504"/>
      <c r="CI4504"/>
      <c r="CJ4504"/>
      <c r="CK4504" t="inlineStr">
        <is>
          <t>Mayer,F.L.,Jr., and M.R. Ellersieck</t>
        </is>
      </c>
      <c r="CL4504" t="n">
        <v>6797.0</v>
      </c>
      <c r="CM4504" t="inlineStr">
        <is>
          <t>Manual of Acute Toxicity: Interpretation and Data Base for 410 Chemicals and 66 Species of Freshwater Animals</t>
        </is>
      </c>
      <c r="CN4504" t="inlineStr">
        <is>
          <t>USDI Fish and Wildlife Service, Publication No.160, Washington, DC:505 p.</t>
        </is>
      </c>
      <c r="CO4504" t="n">
        <v>1986.0</v>
      </c>
      <c r="CP4504" t="inlineStr">
        <is>
          <t>Mayer,F.L.,Jr., and M.R. Ellersieck (1986). Manual of Acute Toxicity: Interpretation and Data Base for 410 Chemicals and 66 Species of Freshwater Animals. USDI Fish and Wildlife Service, Publication No.160, Washington, DC, 505 p. ECOREF#:6797</t>
        </is>
      </c>
    </row>
    <row r="4505">
      <c r="A4505" t="n">
        <v>5.7055386E7</v>
      </c>
      <c r="B4505" t="inlineStr">
        <is>
          <t>Monochlorodehydroabietic acid</t>
        </is>
      </c>
      <c r="C4505"/>
      <c r="D4505" t="inlineStr">
        <is>
          <t>Measured</t>
        </is>
      </c>
      <c r="E4505" t="inlineStr">
        <is>
          <t>Not coded</t>
        </is>
      </c>
      <c r="F4505"/>
      <c r="G4505"/>
      <c r="H4505"/>
      <c r="I4505"/>
      <c r="J4505"/>
      <c r="K4505"/>
      <c r="L4505" t="inlineStr">
        <is>
          <t>Pimephales promelas</t>
        </is>
      </c>
      <c r="M4505" t="inlineStr">
        <is>
          <t>Fathead Minnow</t>
        </is>
      </c>
      <c r="N4505"/>
      <c r="O4505"/>
      <c r="P4505"/>
      <c r="Q4505"/>
      <c r="R4505"/>
      <c r="S4505"/>
      <c r="T4505"/>
      <c r="U4505"/>
      <c r="V4505" t="inlineStr">
        <is>
          <t>Static</t>
        </is>
      </c>
      <c r="W4505" t="inlineStr">
        <is>
          <t>Fresh water</t>
        </is>
      </c>
      <c r="X4505" t="inlineStr">
        <is>
          <t>Lab</t>
        </is>
      </c>
      <c r="Y4505"/>
      <c r="Z4505" t="inlineStr">
        <is>
          <t>Active ingredient</t>
        </is>
      </c>
      <c r="AA4505"/>
      <c r="AB4505" t="n">
        <v>1.35</v>
      </c>
      <c r="AC4505"/>
      <c r="AD4505"/>
      <c r="AE4505"/>
      <c r="AF4505"/>
      <c r="AG4505" t="inlineStr">
        <is>
          <t>AI mg/L</t>
        </is>
      </c>
      <c r="AH4505"/>
      <c r="AI4505"/>
      <c r="AJ4505"/>
      <c r="AK4505"/>
      <c r="AL4505"/>
      <c r="AM4505"/>
      <c r="AN4505"/>
      <c r="AO4505"/>
      <c r="AP4505"/>
      <c r="AQ4505"/>
      <c r="AR4505"/>
      <c r="AS4505"/>
      <c r="AT4505"/>
      <c r="AU4505"/>
      <c r="AV4505"/>
      <c r="AW4505"/>
      <c r="AX4505" t="inlineStr">
        <is>
          <t>Mortality</t>
        </is>
      </c>
      <c r="AY4505" t="inlineStr">
        <is>
          <t>Mortality</t>
        </is>
      </c>
      <c r="AZ4505" t="inlineStr">
        <is>
          <t>LC50</t>
        </is>
      </c>
      <c r="BA4505"/>
      <c r="BB4505" t="n">
        <v>4.0</v>
      </c>
      <c r="BC4505"/>
      <c r="BD4505"/>
      <c r="BE4505"/>
      <c r="BF4505"/>
      <c r="BG4505" t="inlineStr">
        <is>
          <t>Day(s)</t>
        </is>
      </c>
      <c r="BH4505"/>
      <c r="BI4505" t="inlineStr">
        <is>
          <t>DTXSID90858810</t>
        </is>
      </c>
      <c r="BJ4505" t="inlineStr">
        <is>
          <t>10.1007/BF01610111</t>
        </is>
      </c>
      <c r="BK4505"/>
      <c r="BL4505"/>
      <c r="BM4505"/>
      <c r="BN4505"/>
      <c r="BO4505"/>
      <c r="BP4505"/>
      <c r="BQ4505"/>
      <c r="BR4505"/>
      <c r="BS4505"/>
      <c r="BT4505" t="inlineStr">
        <is>
          <t>--</t>
        </is>
      </c>
      <c r="BU4505"/>
      <c r="BV4505"/>
      <c r="BW4505"/>
      <c r="BX4505"/>
      <c r="BY4505"/>
      <c r="BZ4505"/>
      <c r="CA4505"/>
      <c r="CB4505"/>
      <c r="CC4505"/>
      <c r="CD4505"/>
      <c r="CE4505"/>
      <c r="CF4505"/>
      <c r="CG4505"/>
      <c r="CH4505"/>
      <c r="CI4505" t="inlineStr">
        <is>
          <t xml:space="preserve"> DECHLORINATED TAP WATER, NOT FED, AERATION// </t>
        </is>
      </c>
      <c r="CJ4505" t="inlineStr">
        <is>
          <t xml:space="preserve">   DECHLORINATED TAP WATER, NOT FED, AERATION// </t>
        </is>
      </c>
      <c r="CK4505" t="inlineStr">
        <is>
          <t>Zanella,E.</t>
        </is>
      </c>
      <c r="CL4505" t="n">
        <v>10550.0</v>
      </c>
      <c r="CM4505" t="inlineStr">
        <is>
          <t>Effect of pH on Acute Toxicity of Dehydroabietic Acid and Chlorinated Dehydroabietic Acid to Fish and Daphnia</t>
        </is>
      </c>
      <c r="CN4505" t="inlineStr">
        <is>
          <t>Bull. Environ. Contam. Toxicol.30(2): 133-140</t>
        </is>
      </c>
      <c r="CO4505" t="n">
        <v>1983.0</v>
      </c>
      <c r="CP4505" t="inlineStr">
        <is>
          <t>Zanella,E. (1983). Effect of pH on Acute Toxicity of Dehydroabietic Acid and Chlorinated Dehydroabietic Acid to Fish and Daphnia. Bull. Environ. Contam. Toxicol., 30, (2), 133-140. doi:10.1007/BF01610111. ECOREF#:10550</t>
        </is>
      </c>
    </row>
    <row r="4506">
      <c r="A4506" t="n">
        <v>5.7055397E7</v>
      </c>
      <c r="B4506" t="inlineStr">
        <is>
          <t>[1R-(1alpha,4a beta,10a alpha)]-Dichloro-1,2,3,4,4a,9,10,10a-octahydro-1,4a-dimethyl-7-(1-methylethyl)-1-phenanthrenecarboxylic acid</t>
        </is>
      </c>
      <c r="C4506"/>
      <c r="D4506" t="inlineStr">
        <is>
          <t>Measured</t>
        </is>
      </c>
      <c r="E4506" t="inlineStr">
        <is>
          <t>Not coded</t>
        </is>
      </c>
      <c r="F4506"/>
      <c r="G4506"/>
      <c r="H4506"/>
      <c r="I4506"/>
      <c r="J4506"/>
      <c r="K4506"/>
      <c r="L4506" t="inlineStr">
        <is>
          <t>Pimephales promelas</t>
        </is>
      </c>
      <c r="M4506" t="inlineStr">
        <is>
          <t>Fathead Minnow</t>
        </is>
      </c>
      <c r="N4506"/>
      <c r="O4506"/>
      <c r="P4506"/>
      <c r="Q4506"/>
      <c r="R4506"/>
      <c r="S4506"/>
      <c r="T4506"/>
      <c r="U4506"/>
      <c r="V4506" t="inlineStr">
        <is>
          <t>Static</t>
        </is>
      </c>
      <c r="W4506" t="inlineStr">
        <is>
          <t>Fresh water</t>
        </is>
      </c>
      <c r="X4506" t="inlineStr">
        <is>
          <t>Lab</t>
        </is>
      </c>
      <c r="Y4506"/>
      <c r="Z4506" t="inlineStr">
        <is>
          <t>Active ingredient</t>
        </is>
      </c>
      <c r="AA4506"/>
      <c r="AB4506" t="n">
        <v>0.67</v>
      </c>
      <c r="AC4506"/>
      <c r="AD4506"/>
      <c r="AE4506"/>
      <c r="AF4506"/>
      <c r="AG4506" t="inlineStr">
        <is>
          <t>AI mg/L</t>
        </is>
      </c>
      <c r="AH4506"/>
      <c r="AI4506"/>
      <c r="AJ4506"/>
      <c r="AK4506"/>
      <c r="AL4506"/>
      <c r="AM4506"/>
      <c r="AN4506"/>
      <c r="AO4506"/>
      <c r="AP4506"/>
      <c r="AQ4506"/>
      <c r="AR4506"/>
      <c r="AS4506"/>
      <c r="AT4506"/>
      <c r="AU4506"/>
      <c r="AV4506"/>
      <c r="AW4506"/>
      <c r="AX4506" t="inlineStr">
        <is>
          <t>Mortality</t>
        </is>
      </c>
      <c r="AY4506" t="inlineStr">
        <is>
          <t>Mortality</t>
        </is>
      </c>
      <c r="AZ4506" t="inlineStr">
        <is>
          <t>LC50</t>
        </is>
      </c>
      <c r="BA4506"/>
      <c r="BB4506" t="n">
        <v>4.0</v>
      </c>
      <c r="BC4506"/>
      <c r="BD4506"/>
      <c r="BE4506"/>
      <c r="BF4506"/>
      <c r="BG4506" t="inlineStr">
        <is>
          <t>Day(s)</t>
        </is>
      </c>
      <c r="BH4506"/>
      <c r="BI4506" t="inlineStr">
        <is>
          <t>DTXSID50858811</t>
        </is>
      </c>
      <c r="BJ4506" t="inlineStr">
        <is>
          <t>10.1007/BF01610111</t>
        </is>
      </c>
      <c r="BK4506"/>
      <c r="BL4506"/>
      <c r="BM4506"/>
      <c r="BN4506"/>
      <c r="BO4506"/>
      <c r="BP4506"/>
      <c r="BQ4506"/>
      <c r="BR4506"/>
      <c r="BS4506"/>
      <c r="BT4506" t="inlineStr">
        <is>
          <t>--</t>
        </is>
      </c>
      <c r="BU4506"/>
      <c r="BV4506"/>
      <c r="BW4506"/>
      <c r="BX4506"/>
      <c r="BY4506"/>
      <c r="BZ4506"/>
      <c r="CA4506"/>
      <c r="CB4506"/>
      <c r="CC4506"/>
      <c r="CD4506"/>
      <c r="CE4506"/>
      <c r="CF4506"/>
      <c r="CG4506"/>
      <c r="CH4506"/>
      <c r="CI4506" t="inlineStr">
        <is>
          <t xml:space="preserve"> DECHLORINATED TAP WATER, NOT FED, AERATION// </t>
        </is>
      </c>
      <c r="CJ4506" t="inlineStr">
        <is>
          <t xml:space="preserve">   DECHLORINATED TAP WATER, NOT FED, AERATION// </t>
        </is>
      </c>
      <c r="CK4506" t="inlineStr">
        <is>
          <t>Zanella,E.</t>
        </is>
      </c>
      <c r="CL4506" t="n">
        <v>10550.0</v>
      </c>
      <c r="CM4506" t="inlineStr">
        <is>
          <t>Effect of pH on Acute Toxicity of Dehydroabietic Acid and Chlorinated Dehydroabietic Acid to Fish and Daphnia</t>
        </is>
      </c>
      <c r="CN4506" t="inlineStr">
        <is>
          <t>Bull. Environ. Contam. Toxicol.30(2): 133-140</t>
        </is>
      </c>
      <c r="CO4506" t="n">
        <v>1983.0</v>
      </c>
      <c r="CP4506" t="inlineStr">
        <is>
          <t>Zanella,E. (1983). Effect of pH on Acute Toxicity of Dehydroabietic Acid and Chlorinated Dehydroabietic Acid to Fish and Daphnia. Bull. Environ. Contam. Toxicol., 30, (2), 133-140. doi:10.1007/BF01610111. ECOREF#:10550</t>
        </is>
      </c>
    </row>
    <row r="4507">
      <c r="A4507" t="n">
        <v>5.7213691E7</v>
      </c>
      <c r="B4507" t="inlineStr">
        <is>
          <t>2-[(3,5,6-Trichloro-2-pyridinyl)oxy]acetic acid compd. with N,N-diethylethanamine (1:1)</t>
        </is>
      </c>
      <c r="C4507"/>
      <c r="D4507" t="inlineStr">
        <is>
          <t>Not coded</t>
        </is>
      </c>
      <c r="E4507" t="inlineStr">
        <is>
          <t>United States Environmental Protection Agency</t>
        </is>
      </c>
      <c r="F4507"/>
      <c r="G4507" t="n">
        <v>44.9</v>
      </c>
      <c r="H4507"/>
      <c r="I4507"/>
      <c r="J4507"/>
      <c r="K4507"/>
      <c r="L4507" t="inlineStr">
        <is>
          <t>Pimephales promelas</t>
        </is>
      </c>
      <c r="M4507" t="inlineStr">
        <is>
          <t>Fathead Minnow</t>
        </is>
      </c>
      <c r="N4507"/>
      <c r="O4507"/>
      <c r="P4507"/>
      <c r="Q4507"/>
      <c r="R4507"/>
      <c r="S4507"/>
      <c r="T4507"/>
      <c r="U4507"/>
      <c r="V4507" t="inlineStr">
        <is>
          <t>Flow-through</t>
        </is>
      </c>
      <c r="W4507" t="inlineStr">
        <is>
          <t>Fresh water</t>
        </is>
      </c>
      <c r="X4507" t="inlineStr">
        <is>
          <t>Lab</t>
        </is>
      </c>
      <c r="Y4507"/>
      <c r="Z4507" t="inlineStr">
        <is>
          <t>Formulation</t>
        </is>
      </c>
      <c r="AA4507"/>
      <c r="AB4507" t="n">
        <v>279.0</v>
      </c>
      <c r="AC4507"/>
      <c r="AD4507" t="n">
        <v>251.0</v>
      </c>
      <c r="AE4507"/>
      <c r="AF4507" t="n">
        <v>306.0</v>
      </c>
      <c r="AG4507" t="inlineStr">
        <is>
          <t>AI mg/L</t>
        </is>
      </c>
      <c r="AH4507"/>
      <c r="AI4507"/>
      <c r="AJ4507"/>
      <c r="AK4507"/>
      <c r="AL4507"/>
      <c r="AM4507"/>
      <c r="AN4507"/>
      <c r="AO4507"/>
      <c r="AP4507"/>
      <c r="AQ4507"/>
      <c r="AR4507"/>
      <c r="AS4507"/>
      <c r="AT4507"/>
      <c r="AU4507"/>
      <c r="AV4507"/>
      <c r="AW4507"/>
      <c r="AX4507" t="inlineStr">
        <is>
          <t>Mortality</t>
        </is>
      </c>
      <c r="AY4507" t="inlineStr">
        <is>
          <t>Mortality</t>
        </is>
      </c>
      <c r="AZ4507" t="inlineStr">
        <is>
          <t>LC50</t>
        </is>
      </c>
      <c r="BA4507"/>
      <c r="BB4507" t="n">
        <v>4.0</v>
      </c>
      <c r="BC4507"/>
      <c r="BD4507"/>
      <c r="BE4507"/>
      <c r="BF4507"/>
      <c r="BG4507" t="inlineStr">
        <is>
          <t>Day(s)</t>
        </is>
      </c>
      <c r="BH4507"/>
      <c r="BI4507" t="inlineStr">
        <is>
          <t>DTXSID0034302</t>
        </is>
      </c>
      <c r="BJ4507"/>
      <c r="BK4507"/>
      <c r="BL4507" t="inlineStr">
        <is>
          <t>Acute</t>
        </is>
      </c>
      <c r="BM4507"/>
      <c r="BN4507"/>
      <c r="BO4507"/>
      <c r="BP4507"/>
      <c r="BQ4507"/>
      <c r="BR4507"/>
      <c r="BS4507"/>
      <c r="BT4507" t="inlineStr">
        <is>
          <t>--</t>
        </is>
      </c>
      <c r="BU4507"/>
      <c r="BV4507"/>
      <c r="BW4507"/>
      <c r="BX4507"/>
      <c r="BY4507"/>
      <c r="BZ4507"/>
      <c r="CA4507"/>
      <c r="CB4507"/>
      <c r="CC4507"/>
      <c r="CD4507"/>
      <c r="CE4507"/>
      <c r="CF4507"/>
      <c r="CG4507"/>
      <c r="CH4507"/>
      <c r="CI4507"/>
      <c r="CJ4507" t="inlineStr">
        <is>
          <t xml:space="preserve">CONTR/STD METHODS USED//   </t>
        </is>
      </c>
      <c r="CK4507" t="inlineStr">
        <is>
          <t>U.S. Environmental Protection Agency</t>
        </is>
      </c>
      <c r="CL4507" t="n">
        <v>344.0</v>
      </c>
      <c r="CM4507" t="inlineStr">
        <is>
          <t>Pesticide Ecotoxicity Database (Formerly: Environmental Effects Database (EEDB))</t>
        </is>
      </c>
      <c r="CN4507" t="inlineStr">
        <is>
          <t>Environmental Fate and Effects Division, U.S.EPA, Washington, D.C.:</t>
        </is>
      </c>
      <c r="CO4507" t="n">
        <v>1992.0</v>
      </c>
      <c r="CP4507" t="inlineStr">
        <is>
          <t>U.S. Environmental Protection Agency (1992). Pesticide Ecotoxicity Database (Formerly: Environmental Effects Database (EEDB)). Environmental Fate and Effects Division, U.S.EPA, Washington, D.C., ECOREF#:344</t>
        </is>
      </c>
    </row>
    <row r="4508">
      <c r="A4508" t="n">
        <v>5.7213691E7</v>
      </c>
      <c r="B4508" t="inlineStr">
        <is>
          <t>2-[(3,5,6-Trichloro-2-pyridinyl)oxy]acetic acid compd. with N,N-diethylethanamine (1:1)</t>
        </is>
      </c>
      <c r="C4508"/>
      <c r="D4508" t="inlineStr">
        <is>
          <t>Not coded</t>
        </is>
      </c>
      <c r="E4508" t="inlineStr">
        <is>
          <t>United States Environmental Protection Agency</t>
        </is>
      </c>
      <c r="F4508"/>
      <c r="G4508" t="n">
        <v>45.0</v>
      </c>
      <c r="H4508"/>
      <c r="I4508"/>
      <c r="J4508"/>
      <c r="K4508"/>
      <c r="L4508" t="inlineStr">
        <is>
          <t>Pimephales promelas</t>
        </is>
      </c>
      <c r="M4508" t="inlineStr">
        <is>
          <t>Fathead Minnow</t>
        </is>
      </c>
      <c r="N4508"/>
      <c r="O4508"/>
      <c r="P4508"/>
      <c r="Q4508"/>
      <c r="R4508"/>
      <c r="S4508"/>
      <c r="T4508"/>
      <c r="U4508"/>
      <c r="V4508" t="inlineStr">
        <is>
          <t>Static</t>
        </is>
      </c>
      <c r="W4508" t="inlineStr">
        <is>
          <t>Fresh water</t>
        </is>
      </c>
      <c r="X4508" t="inlineStr">
        <is>
          <t>Lab</t>
        </is>
      </c>
      <c r="Y4508"/>
      <c r="Z4508" t="inlineStr">
        <is>
          <t>Formulation</t>
        </is>
      </c>
      <c r="AA4508"/>
      <c r="AB4508" t="n">
        <v>546.0</v>
      </c>
      <c r="AC4508"/>
      <c r="AD4508" t="n">
        <v>499.0</v>
      </c>
      <c r="AE4508"/>
      <c r="AF4508" t="n">
        <v>600.0</v>
      </c>
      <c r="AG4508" t="inlineStr">
        <is>
          <t>AI mg/L</t>
        </is>
      </c>
      <c r="AH4508"/>
      <c r="AI4508"/>
      <c r="AJ4508"/>
      <c r="AK4508"/>
      <c r="AL4508"/>
      <c r="AM4508"/>
      <c r="AN4508"/>
      <c r="AO4508"/>
      <c r="AP4508"/>
      <c r="AQ4508"/>
      <c r="AR4508"/>
      <c r="AS4508"/>
      <c r="AT4508"/>
      <c r="AU4508"/>
      <c r="AV4508"/>
      <c r="AW4508"/>
      <c r="AX4508" t="inlineStr">
        <is>
          <t>Mortality</t>
        </is>
      </c>
      <c r="AY4508" t="inlineStr">
        <is>
          <t>Mortality</t>
        </is>
      </c>
      <c r="AZ4508" t="inlineStr">
        <is>
          <t>LC50</t>
        </is>
      </c>
      <c r="BA4508"/>
      <c r="BB4508" t="n">
        <v>4.0</v>
      </c>
      <c r="BC4508"/>
      <c r="BD4508"/>
      <c r="BE4508"/>
      <c r="BF4508"/>
      <c r="BG4508" t="inlineStr">
        <is>
          <t>Day(s)</t>
        </is>
      </c>
      <c r="BH4508"/>
      <c r="BI4508" t="inlineStr">
        <is>
          <t>DTXSID0034302</t>
        </is>
      </c>
      <c r="BJ4508"/>
      <c r="BK4508"/>
      <c r="BL4508" t="inlineStr">
        <is>
          <t>Acute</t>
        </is>
      </c>
      <c r="BM4508"/>
      <c r="BN4508"/>
      <c r="BO4508"/>
      <c r="BP4508"/>
      <c r="BQ4508"/>
      <c r="BR4508"/>
      <c r="BS4508"/>
      <c r="BT4508" t="inlineStr">
        <is>
          <t>--</t>
        </is>
      </c>
      <c r="BU4508"/>
      <c r="BV4508"/>
      <c r="BW4508"/>
      <c r="BX4508"/>
      <c r="BY4508"/>
      <c r="BZ4508"/>
      <c r="CA4508"/>
      <c r="CB4508"/>
      <c r="CC4508"/>
      <c r="CD4508"/>
      <c r="CE4508"/>
      <c r="CF4508"/>
      <c r="CG4508"/>
      <c r="CH4508"/>
      <c r="CI4508"/>
      <c r="CJ4508" t="inlineStr">
        <is>
          <t xml:space="preserve">CONTR/STD METHODS USED//   </t>
        </is>
      </c>
      <c r="CK4508" t="inlineStr">
        <is>
          <t>U.S. Environmental Protection Agency</t>
        </is>
      </c>
      <c r="CL4508" t="n">
        <v>344.0</v>
      </c>
      <c r="CM4508" t="inlineStr">
        <is>
          <t>Pesticide Ecotoxicity Database (Formerly: Environmental Effects Database (EEDB))</t>
        </is>
      </c>
      <c r="CN4508" t="inlineStr">
        <is>
          <t>Environmental Fate and Effects Division, U.S.EPA, Washington, D.C.:</t>
        </is>
      </c>
      <c r="CO4508" t="n">
        <v>1992.0</v>
      </c>
      <c r="CP4508" t="inlineStr">
        <is>
          <t>U.S. Environmental Protection Agency (1992). Pesticide Ecotoxicity Database (Formerly: Environmental Effects Database (EEDB)). Environmental Fate and Effects Division, U.S.EPA, Washington, D.C., ECOREF#:344</t>
        </is>
      </c>
    </row>
    <row r="4509">
      <c r="A4509" t="n">
        <v>5.7213691E7</v>
      </c>
      <c r="B4509" t="inlineStr">
        <is>
          <t>2-[(3,5,6-Trichloro-2-pyridinyl)oxy]acetic acid compd. with N,N-diethylethanamine (1:1)</t>
        </is>
      </c>
      <c r="C4509"/>
      <c r="D4509" t="inlineStr">
        <is>
          <t>Unmeasured</t>
        </is>
      </c>
      <c r="E4509" t="inlineStr">
        <is>
          <t>Not coded</t>
        </is>
      </c>
      <c r="F4509"/>
      <c r="G4509" t="n">
        <v>44.9</v>
      </c>
      <c r="H4509"/>
      <c r="I4509"/>
      <c r="J4509"/>
      <c r="K4509"/>
      <c r="L4509" t="inlineStr">
        <is>
          <t>Pimephales promelas</t>
        </is>
      </c>
      <c r="M4509" t="inlineStr">
        <is>
          <t>Fathead Minnow</t>
        </is>
      </c>
      <c r="N4509"/>
      <c r="O4509"/>
      <c r="P4509"/>
      <c r="Q4509"/>
      <c r="R4509"/>
      <c r="S4509"/>
      <c r="T4509"/>
      <c r="U4509"/>
      <c r="V4509" t="inlineStr">
        <is>
          <t>Static</t>
        </is>
      </c>
      <c r="W4509" t="inlineStr">
        <is>
          <t>Fresh water</t>
        </is>
      </c>
      <c r="X4509" t="inlineStr">
        <is>
          <t>Lab</t>
        </is>
      </c>
      <c r="Y4509"/>
      <c r="Z4509" t="inlineStr">
        <is>
          <t>Active ingredient</t>
        </is>
      </c>
      <c r="AA4509"/>
      <c r="AB4509" t="n">
        <v>245.0</v>
      </c>
      <c r="AC4509"/>
      <c r="AD4509" t="n">
        <v>224.0</v>
      </c>
      <c r="AE4509"/>
      <c r="AF4509" t="n">
        <v>269.0</v>
      </c>
      <c r="AG4509" t="inlineStr">
        <is>
          <t>AI mg/L</t>
        </is>
      </c>
      <c r="AH4509"/>
      <c r="AI4509"/>
      <c r="AJ4509"/>
      <c r="AK4509"/>
      <c r="AL4509"/>
      <c r="AM4509"/>
      <c r="AN4509"/>
      <c r="AO4509"/>
      <c r="AP4509"/>
      <c r="AQ4509"/>
      <c r="AR4509"/>
      <c r="AS4509"/>
      <c r="AT4509"/>
      <c r="AU4509"/>
      <c r="AV4509"/>
      <c r="AW4509"/>
      <c r="AX4509" t="inlineStr">
        <is>
          <t>Mortality</t>
        </is>
      </c>
      <c r="AY4509" t="inlineStr">
        <is>
          <t>Mortality</t>
        </is>
      </c>
      <c r="AZ4509" t="inlineStr">
        <is>
          <t>LC50</t>
        </is>
      </c>
      <c r="BA4509"/>
      <c r="BB4509" t="n">
        <v>4.0</v>
      </c>
      <c r="BC4509"/>
      <c r="BD4509"/>
      <c r="BE4509"/>
      <c r="BF4509"/>
      <c r="BG4509" t="inlineStr">
        <is>
          <t>Day(s)</t>
        </is>
      </c>
      <c r="BH4509" t="inlineStr">
        <is>
          <t>Active ingredient</t>
        </is>
      </c>
      <c r="BI4509" t="inlineStr">
        <is>
          <t>DTXSID0034302</t>
        </is>
      </c>
      <c r="BJ4509" t="inlineStr">
        <is>
          <t>10.1007/BF01625553</t>
        </is>
      </c>
      <c r="BK4509"/>
      <c r="BL4509"/>
      <c r="BM4509"/>
      <c r="BN4509"/>
      <c r="BO4509"/>
      <c r="BP4509"/>
      <c r="BQ4509"/>
      <c r="BR4509"/>
      <c r="BS4509"/>
      <c r="BT4509" t="inlineStr">
        <is>
          <t>--</t>
        </is>
      </c>
      <c r="BU4509"/>
      <c r="BV4509"/>
      <c r="BW4509"/>
      <c r="BX4509"/>
      <c r="BY4509"/>
      <c r="BZ4509"/>
      <c r="CA4509"/>
      <c r="CB4509"/>
      <c r="CC4509"/>
      <c r="CD4509"/>
      <c r="CE4509"/>
      <c r="CF4509"/>
      <c r="CG4509"/>
      <c r="CH4509"/>
      <c r="CI4509"/>
      <c r="CJ4509"/>
      <c r="CK4509" t="inlineStr">
        <is>
          <t>Mayes,M.A., D.C. Dill, K.M. Bodner, and C.G. Mendoza</t>
        </is>
      </c>
      <c r="CL4509" t="n">
        <v>10699.0</v>
      </c>
      <c r="CM4509" t="inlineStr">
        <is>
          <t>Triclopyr Triethylamine Salt Toxicity to Life Stages of the Fathead Minnow (Pimephales promelas Rafinesque)</t>
        </is>
      </c>
      <c r="CN4509" t="inlineStr">
        <is>
          <t>Bull. Environ. Contam. Toxicol.33(3): 339-347</t>
        </is>
      </c>
      <c r="CO4509" t="n">
        <v>1984.0</v>
      </c>
      <c r="CP4509" t="inlineStr">
        <is>
          <t>Mayes,M.A., D.C. Dill, K.M. Bodner, and C.G. Mendoza (1984). Triclopyr Triethylamine Salt Toxicity to Life Stages of the Fathead Minnow (Pimephales promelas Rafinesque). Bull. Environ. Contam. Toxicol., 33, (3), 339-347. doi:10.1007/BF01625553. ECOREF#:10699</t>
        </is>
      </c>
    </row>
    <row r="4510">
      <c r="A4510" t="n">
        <v>5.7213691E7</v>
      </c>
      <c r="B4510" t="inlineStr">
        <is>
          <t>2-[(3,5,6-Trichloro-2-pyridinyl)oxy]acetic acid compd. with N,N-diethylethanamine (1:1)</t>
        </is>
      </c>
      <c r="C4510"/>
      <c r="D4510" t="inlineStr">
        <is>
          <t>Not coded</t>
        </is>
      </c>
      <c r="E4510" t="inlineStr">
        <is>
          <t>United States Environmental Protection Agency</t>
        </is>
      </c>
      <c r="F4510"/>
      <c r="G4510" t="n">
        <v>64.7</v>
      </c>
      <c r="H4510"/>
      <c r="I4510"/>
      <c r="J4510"/>
      <c r="K4510"/>
      <c r="L4510" t="inlineStr">
        <is>
          <t>Pimephales promelas</t>
        </is>
      </c>
      <c r="M4510" t="inlineStr">
        <is>
          <t>Fathead Minnow</t>
        </is>
      </c>
      <c r="N4510"/>
      <c r="O4510"/>
      <c r="P4510"/>
      <c r="Q4510"/>
      <c r="R4510"/>
      <c r="S4510"/>
      <c r="T4510"/>
      <c r="U4510"/>
      <c r="V4510" t="inlineStr">
        <is>
          <t>Static</t>
        </is>
      </c>
      <c r="W4510" t="inlineStr">
        <is>
          <t>Fresh water</t>
        </is>
      </c>
      <c r="X4510" t="inlineStr">
        <is>
          <t>Lab</t>
        </is>
      </c>
      <c r="Y4510"/>
      <c r="Z4510" t="inlineStr">
        <is>
          <t>Formulation</t>
        </is>
      </c>
      <c r="AA4510"/>
      <c r="AB4510" t="n">
        <v>947.0</v>
      </c>
      <c r="AC4510"/>
      <c r="AD4510" t="n">
        <v>838.0</v>
      </c>
      <c r="AE4510"/>
      <c r="AF4510" t="n">
        <v>1071.0</v>
      </c>
      <c r="AG4510" t="inlineStr">
        <is>
          <t>AI mg/L</t>
        </is>
      </c>
      <c r="AH4510"/>
      <c r="AI4510"/>
      <c r="AJ4510"/>
      <c r="AK4510"/>
      <c r="AL4510"/>
      <c r="AM4510"/>
      <c r="AN4510"/>
      <c r="AO4510"/>
      <c r="AP4510"/>
      <c r="AQ4510"/>
      <c r="AR4510"/>
      <c r="AS4510"/>
      <c r="AT4510"/>
      <c r="AU4510"/>
      <c r="AV4510"/>
      <c r="AW4510"/>
      <c r="AX4510" t="inlineStr">
        <is>
          <t>Mortality</t>
        </is>
      </c>
      <c r="AY4510" t="inlineStr">
        <is>
          <t>Mortality</t>
        </is>
      </c>
      <c r="AZ4510" t="inlineStr">
        <is>
          <t>LC50</t>
        </is>
      </c>
      <c r="BA4510"/>
      <c r="BB4510" t="n">
        <v>4.0</v>
      </c>
      <c r="BC4510"/>
      <c r="BD4510"/>
      <c r="BE4510"/>
      <c r="BF4510"/>
      <c r="BG4510" t="inlineStr">
        <is>
          <t>Day(s)</t>
        </is>
      </c>
      <c r="BH4510"/>
      <c r="BI4510" t="inlineStr">
        <is>
          <t>DTXSID0034302</t>
        </is>
      </c>
      <c r="BJ4510"/>
      <c r="BK4510"/>
      <c r="BL4510" t="inlineStr">
        <is>
          <t>Acute</t>
        </is>
      </c>
      <c r="BM4510"/>
      <c r="BN4510"/>
      <c r="BO4510"/>
      <c r="BP4510"/>
      <c r="BQ4510"/>
      <c r="BR4510"/>
      <c r="BS4510"/>
      <c r="BT4510" t="inlineStr">
        <is>
          <t>--</t>
        </is>
      </c>
      <c r="BU4510"/>
      <c r="BV4510"/>
      <c r="BW4510"/>
      <c r="BX4510"/>
      <c r="BY4510"/>
      <c r="BZ4510"/>
      <c r="CA4510"/>
      <c r="CB4510"/>
      <c r="CC4510"/>
      <c r="CD4510"/>
      <c r="CE4510"/>
      <c r="CF4510"/>
      <c r="CG4510"/>
      <c r="CH4510"/>
      <c r="CI4510"/>
      <c r="CJ4510" t="inlineStr">
        <is>
          <t xml:space="preserve">CONTR/STD METHODS USED//   </t>
        </is>
      </c>
      <c r="CK4510" t="inlineStr">
        <is>
          <t>U.S. Environmental Protection Agency</t>
        </is>
      </c>
      <c r="CL4510" t="n">
        <v>344.0</v>
      </c>
      <c r="CM4510" t="inlineStr">
        <is>
          <t>Pesticide Ecotoxicity Database (Formerly: Environmental Effects Database (EEDB))</t>
        </is>
      </c>
      <c r="CN4510" t="inlineStr">
        <is>
          <t>Environmental Fate and Effects Division, U.S.EPA, Washington, D.C.:</t>
        </is>
      </c>
      <c r="CO4510" t="n">
        <v>1992.0</v>
      </c>
      <c r="CP4510" t="inlineStr">
        <is>
          <t>U.S. Environmental Protection Agency (1992). Pesticide Ecotoxicity Database (Formerly: Environmental Effects Database (EEDB)). Environmental Fate and Effects Division, U.S.EPA, Washington, D.C., ECOREF#:344</t>
        </is>
      </c>
    </row>
    <row r="4511">
      <c r="A4511" t="n">
        <v>5.7213691E7</v>
      </c>
      <c r="B4511" t="inlineStr">
        <is>
          <t>2-[(3,5,6-Trichloro-2-pyridinyl)oxy]acetic acid compd. with N,N-diethylethanamine (1:1)</t>
        </is>
      </c>
      <c r="C4511"/>
      <c r="D4511" t="inlineStr">
        <is>
          <t>Measured</t>
        </is>
      </c>
      <c r="E4511" t="inlineStr">
        <is>
          <t>Not coded</t>
        </is>
      </c>
      <c r="F4511"/>
      <c r="G4511" t="n">
        <v>44.9</v>
      </c>
      <c r="H4511"/>
      <c r="I4511"/>
      <c r="J4511"/>
      <c r="K4511"/>
      <c r="L4511" t="inlineStr">
        <is>
          <t>Pimephales promelas</t>
        </is>
      </c>
      <c r="M4511" t="inlineStr">
        <is>
          <t>Fathead Minnow</t>
        </is>
      </c>
      <c r="N4511"/>
      <c r="O4511"/>
      <c r="P4511" t="n">
        <v>36.0</v>
      </c>
      <c r="Q4511"/>
      <c r="R4511"/>
      <c r="S4511"/>
      <c r="T4511"/>
      <c r="U4511" t="inlineStr">
        <is>
          <t>Day(s)</t>
        </is>
      </c>
      <c r="V4511" t="inlineStr">
        <is>
          <t>Flow-through</t>
        </is>
      </c>
      <c r="W4511" t="inlineStr">
        <is>
          <t>Fresh water</t>
        </is>
      </c>
      <c r="X4511" t="inlineStr">
        <is>
          <t>Lab</t>
        </is>
      </c>
      <c r="Y4511"/>
      <c r="Z4511" t="inlineStr">
        <is>
          <t>Active ingredient</t>
        </is>
      </c>
      <c r="AA4511"/>
      <c r="AB4511" t="n">
        <v>120.0</v>
      </c>
      <c r="AC4511"/>
      <c r="AD4511" t="n">
        <v>104.0</v>
      </c>
      <c r="AE4511"/>
      <c r="AF4511" t="n">
        <v>140.0</v>
      </c>
      <c r="AG4511" t="inlineStr">
        <is>
          <t>AI mg/L</t>
        </is>
      </c>
      <c r="AH4511"/>
      <c r="AI4511"/>
      <c r="AJ4511"/>
      <c r="AK4511"/>
      <c r="AL4511"/>
      <c r="AM4511"/>
      <c r="AN4511"/>
      <c r="AO4511"/>
      <c r="AP4511"/>
      <c r="AQ4511"/>
      <c r="AR4511"/>
      <c r="AS4511"/>
      <c r="AT4511"/>
      <c r="AU4511"/>
      <c r="AV4511"/>
      <c r="AW4511"/>
      <c r="AX4511" t="inlineStr">
        <is>
          <t>Mortality</t>
        </is>
      </c>
      <c r="AY4511" t="inlineStr">
        <is>
          <t>Mortality</t>
        </is>
      </c>
      <c r="AZ4511" t="inlineStr">
        <is>
          <t>LC50</t>
        </is>
      </c>
      <c r="BA4511"/>
      <c r="BB4511" t="n">
        <v>4.0</v>
      </c>
      <c r="BC4511"/>
      <c r="BD4511"/>
      <c r="BE4511"/>
      <c r="BF4511"/>
      <c r="BG4511" t="inlineStr">
        <is>
          <t>Day(s)</t>
        </is>
      </c>
      <c r="BH4511" t="inlineStr">
        <is>
          <t>Active ingredient</t>
        </is>
      </c>
      <c r="BI4511" t="inlineStr">
        <is>
          <t>DTXSID0034302</t>
        </is>
      </c>
      <c r="BJ4511" t="inlineStr">
        <is>
          <t>10.1007/BF01625553</t>
        </is>
      </c>
      <c r="BK4511"/>
      <c r="BL4511"/>
      <c r="BM4511"/>
      <c r="BN4511"/>
      <c r="BO4511"/>
      <c r="BP4511"/>
      <c r="BQ4511"/>
      <c r="BR4511"/>
      <c r="BS4511"/>
      <c r="BT4511" t="inlineStr">
        <is>
          <t>--</t>
        </is>
      </c>
      <c r="BU4511"/>
      <c r="BV4511"/>
      <c r="BW4511"/>
      <c r="BX4511"/>
      <c r="BY4511"/>
      <c r="BZ4511"/>
      <c r="CA4511"/>
      <c r="CB4511"/>
      <c r="CC4511"/>
      <c r="CD4511"/>
      <c r="CE4511"/>
      <c r="CF4511"/>
      <c r="CG4511"/>
      <c r="CH4511"/>
      <c r="CI4511"/>
      <c r="CJ4511"/>
      <c r="CK4511" t="inlineStr">
        <is>
          <t>Mayes,M.A., D.C. Dill, K.M. Bodner, and C.G. Mendoza</t>
        </is>
      </c>
      <c r="CL4511" t="n">
        <v>10699.0</v>
      </c>
      <c r="CM4511" t="inlineStr">
        <is>
          <t>Triclopyr Triethylamine Salt Toxicity to Life Stages of the Fathead Minnow (Pimephales promelas Rafinesque)</t>
        </is>
      </c>
      <c r="CN4511" t="inlineStr">
        <is>
          <t>Bull. Environ. Contam. Toxicol.33(3): 339-347</t>
        </is>
      </c>
      <c r="CO4511" t="n">
        <v>1984.0</v>
      </c>
      <c r="CP4511" t="inlineStr">
        <is>
          <t>Mayes,M.A., D.C. Dill, K.M. Bodner, and C.G. Mendoza (1984). Triclopyr Triethylamine Salt Toxicity to Life Stages of the Fathead Minnow (Pimephales promelas Rafinesque). Bull. Environ. Contam. Toxicol., 33, (3), 339-347. doi:10.1007/BF01625553. ECOREF#:10699</t>
        </is>
      </c>
    </row>
    <row r="4512">
      <c r="A4512" t="n">
        <v>5.7754855E7</v>
      </c>
      <c r="B4512" t="inlineStr">
        <is>
          <t>3,6-Dichloro-2-pyridinecarboxylic acid compd. with 2-aminoethanol (1:1)</t>
        </is>
      </c>
      <c r="C4512"/>
      <c r="D4512" t="inlineStr">
        <is>
          <t>Not coded</t>
        </is>
      </c>
      <c r="E4512" t="inlineStr">
        <is>
          <t>United States Environmental Protection Agency</t>
        </is>
      </c>
      <c r="F4512"/>
      <c r="G4512" t="n">
        <v>35.0</v>
      </c>
      <c r="H4512"/>
      <c r="I4512"/>
      <c r="J4512"/>
      <c r="K4512"/>
      <c r="L4512" t="inlineStr">
        <is>
          <t>Pimephales promelas</t>
        </is>
      </c>
      <c r="M4512" t="inlineStr">
        <is>
          <t>Fathead Minnow</t>
        </is>
      </c>
      <c r="N4512"/>
      <c r="O4512"/>
      <c r="P4512"/>
      <c r="Q4512"/>
      <c r="R4512"/>
      <c r="S4512"/>
      <c r="T4512"/>
      <c r="U4512"/>
      <c r="V4512" t="inlineStr">
        <is>
          <t>Static</t>
        </is>
      </c>
      <c r="W4512" t="inlineStr">
        <is>
          <t>Fresh water</t>
        </is>
      </c>
      <c r="X4512" t="inlineStr">
        <is>
          <t>Lab</t>
        </is>
      </c>
      <c r="Y4512"/>
      <c r="Z4512" t="inlineStr">
        <is>
          <t>Formulation</t>
        </is>
      </c>
      <c r="AA4512" t="inlineStr">
        <is>
          <t>&gt;</t>
        </is>
      </c>
      <c r="AB4512" t="n">
        <v>2900.0</v>
      </c>
      <c r="AC4512"/>
      <c r="AD4512"/>
      <c r="AE4512"/>
      <c r="AF4512"/>
      <c r="AG4512" t="inlineStr">
        <is>
          <t>AI mg/L</t>
        </is>
      </c>
      <c r="AH4512"/>
      <c r="AI4512"/>
      <c r="AJ4512"/>
      <c r="AK4512"/>
      <c r="AL4512"/>
      <c r="AM4512"/>
      <c r="AN4512"/>
      <c r="AO4512"/>
      <c r="AP4512"/>
      <c r="AQ4512"/>
      <c r="AR4512"/>
      <c r="AS4512"/>
      <c r="AT4512"/>
      <c r="AU4512"/>
      <c r="AV4512"/>
      <c r="AW4512"/>
      <c r="AX4512" t="inlineStr">
        <is>
          <t>Mortality</t>
        </is>
      </c>
      <c r="AY4512" t="inlineStr">
        <is>
          <t>Mortality</t>
        </is>
      </c>
      <c r="AZ4512" t="inlineStr">
        <is>
          <t>LC50</t>
        </is>
      </c>
      <c r="BA4512"/>
      <c r="BB4512" t="n">
        <v>4.0</v>
      </c>
      <c r="BC4512"/>
      <c r="BD4512"/>
      <c r="BE4512"/>
      <c r="BF4512"/>
      <c r="BG4512" t="inlineStr">
        <is>
          <t>Day(s)</t>
        </is>
      </c>
      <c r="BH4512"/>
      <c r="BI4512" t="inlineStr">
        <is>
          <t>DTXSID6034265</t>
        </is>
      </c>
      <c r="BJ4512"/>
      <c r="BK4512"/>
      <c r="BL4512" t="inlineStr">
        <is>
          <t>Acute</t>
        </is>
      </c>
      <c r="BM4512"/>
      <c r="BN4512"/>
      <c r="BO4512"/>
      <c r="BP4512"/>
      <c r="BQ4512"/>
      <c r="BR4512"/>
      <c r="BS4512"/>
      <c r="BT4512" t="inlineStr">
        <is>
          <t>--</t>
        </is>
      </c>
      <c r="BU4512"/>
      <c r="BV4512"/>
      <c r="BW4512"/>
      <c r="BX4512"/>
      <c r="BY4512"/>
      <c r="BZ4512"/>
      <c r="CA4512"/>
      <c r="CB4512"/>
      <c r="CC4512"/>
      <c r="CD4512"/>
      <c r="CE4512"/>
      <c r="CF4512"/>
      <c r="CG4512"/>
      <c r="CH4512"/>
      <c r="CI4512"/>
      <c r="CJ4512" t="inlineStr">
        <is>
          <t xml:space="preserve">CONTR/STD METHODS USED//   </t>
        </is>
      </c>
      <c r="CK4512" t="inlineStr">
        <is>
          <t>U.S. Environmental Protection Agency</t>
        </is>
      </c>
      <c r="CL4512" t="n">
        <v>344.0</v>
      </c>
      <c r="CM4512" t="inlineStr">
        <is>
          <t>Pesticide Ecotoxicity Database (Formerly: Environmental Effects Database (EEDB))</t>
        </is>
      </c>
      <c r="CN4512" t="inlineStr">
        <is>
          <t>Environmental Fate and Effects Division, U.S.EPA, Washington, D.C.:</t>
        </is>
      </c>
      <c r="CO4512" t="n">
        <v>1992.0</v>
      </c>
      <c r="CP4512" t="inlineStr">
        <is>
          <t>U.S. Environmental Protection Agency (1992). Pesticide Ecotoxicity Database (Formerly: Environmental Effects Database (EEDB)). Environmental Fate and Effects Division, U.S.EPA, Washington, D.C., ECOREF#:344</t>
        </is>
      </c>
    </row>
    <row r="4513">
      <c r="A4513" t="n">
        <v>5.7837191E7</v>
      </c>
      <c r="B4513" t="inlineStr">
        <is>
          <t>N-(2,6-Dimethylphenyl)-N-(methoxyacetyl)alanine methyl ester</t>
        </is>
      </c>
      <c r="C4513"/>
      <c r="D4513" t="inlineStr">
        <is>
          <t>Unmeasured</t>
        </is>
      </c>
      <c r="E4513" t="inlineStr">
        <is>
          <t>USEPA and OECD methods</t>
        </is>
      </c>
      <c r="F4513"/>
      <c r="G4513" t="n">
        <v>100.4</v>
      </c>
      <c r="H4513"/>
      <c r="I4513"/>
      <c r="J4513"/>
      <c r="K4513"/>
      <c r="L4513" t="inlineStr">
        <is>
          <t>Pimephales promelas</t>
        </is>
      </c>
      <c r="M4513" t="inlineStr">
        <is>
          <t>Fathead Minnow</t>
        </is>
      </c>
      <c r="N4513" t="inlineStr">
        <is>
          <t>Adult</t>
        </is>
      </c>
      <c r="O4513" t="inlineStr">
        <is>
          <t>~</t>
        </is>
      </c>
      <c r="P4513" t="n">
        <v>21.0</v>
      </c>
      <c r="Q4513"/>
      <c r="R4513"/>
      <c r="S4513"/>
      <c r="T4513"/>
      <c r="U4513" t="inlineStr">
        <is>
          <t>Week(s)</t>
        </is>
      </c>
      <c r="V4513" t="inlineStr">
        <is>
          <t>Flow-through</t>
        </is>
      </c>
      <c r="W4513" t="inlineStr">
        <is>
          <t>Fresh water</t>
        </is>
      </c>
      <c r="X4513" t="inlineStr">
        <is>
          <t>Lab</t>
        </is>
      </c>
      <c r="Y4513" t="n">
        <v>6.0</v>
      </c>
      <c r="Z4513" t="inlineStr">
        <is>
          <t>Active ingredient</t>
        </is>
      </c>
      <c r="AA4513" t="inlineStr">
        <is>
          <t>&gt;</t>
        </is>
      </c>
      <c r="AB4513" t="n">
        <v>100.0</v>
      </c>
      <c r="AC4513"/>
      <c r="AD4513"/>
      <c r="AE4513"/>
      <c r="AF4513"/>
      <c r="AG4513" t="inlineStr">
        <is>
          <t>AI mg/L</t>
        </is>
      </c>
      <c r="AH4513"/>
      <c r="AI4513"/>
      <c r="AJ4513"/>
      <c r="AK4513"/>
      <c r="AL4513"/>
      <c r="AM4513"/>
      <c r="AN4513"/>
      <c r="AO4513"/>
      <c r="AP4513"/>
      <c r="AQ4513"/>
      <c r="AR4513"/>
      <c r="AS4513"/>
      <c r="AT4513"/>
      <c r="AU4513"/>
      <c r="AV4513"/>
      <c r="AW4513"/>
      <c r="AX4513" t="inlineStr">
        <is>
          <t>Mortality</t>
        </is>
      </c>
      <c r="AY4513" t="inlineStr">
        <is>
          <t>Mortality</t>
        </is>
      </c>
      <c r="AZ4513" t="inlineStr">
        <is>
          <t>LC50</t>
        </is>
      </c>
      <c r="BA4513"/>
      <c r="BB4513" t="n">
        <v>4.0</v>
      </c>
      <c r="BC4513"/>
      <c r="BD4513"/>
      <c r="BE4513"/>
      <c r="BF4513"/>
      <c r="BG4513" t="inlineStr">
        <is>
          <t>Day(s)</t>
        </is>
      </c>
      <c r="BH4513"/>
      <c r="BI4513" t="inlineStr">
        <is>
          <t>DTXSID6024175</t>
        </is>
      </c>
      <c r="BJ4513"/>
      <c r="BK4513"/>
      <c r="BL4513"/>
      <c r="BM4513" t="inlineStr">
        <is>
          <t>BH</t>
        </is>
      </c>
      <c r="BN4513"/>
      <c r="BO4513"/>
      <c r="BP4513"/>
      <c r="BQ4513"/>
      <c r="BR4513"/>
      <c r="BS4513"/>
      <c r="BT4513" t="inlineStr">
        <is>
          <t>--</t>
        </is>
      </c>
      <c r="BU4513"/>
      <c r="BV4513"/>
      <c r="BW4513"/>
      <c r="BX4513"/>
      <c r="BY4513"/>
      <c r="BZ4513"/>
      <c r="CA4513"/>
      <c r="CB4513"/>
      <c r="CC4513"/>
      <c r="CD4513"/>
      <c r="CE4513"/>
      <c r="CF4513"/>
      <c r="CG4513"/>
      <c r="CH4513"/>
      <c r="CI4513"/>
      <c r="CJ4513" t="inlineStr">
        <is>
          <t xml:space="preserve">SOURCE/FROM SINGLE LABORATORY SOURCE//TMETH/US EPA OCSPP TEST 890.1350, OECD (2009) TEST 229//MEDIA/WELL WATER//   </t>
        </is>
      </c>
      <c r="CK4513" t="inlineStr">
        <is>
          <t>York,D.O.</t>
        </is>
      </c>
      <c r="CL4513" t="n">
        <v>195507.0</v>
      </c>
      <c r="CM4513" t="inlineStr">
        <is>
          <t>(Endocrine Disruptor Screening Program): Metalaxyl - Fish Short-Term Reproduction Assay with Fathead Minnow (Pimephales promelas)</t>
        </is>
      </c>
      <c r="CN4513" t="inlineStr">
        <is>
          <t>Project Number: 13694/6143, MEDSP/04/OCR. Unpublished study prepared by Smithers Viscient Laboratories. :178 p.</t>
        </is>
      </c>
      <c r="CO4513" t="n">
        <v>2012.0</v>
      </c>
      <c r="CP4513" t="inlineStr">
        <is>
          <t>York,D.O. (2012). (Endocrine Disruptor Screening Program): Metalaxyl - Fish Short-Term Reproduction Assay with Fathead Minnow (Pimephales promelas). Project Number: 13694/6143, MEDSP/04/OCR. Unpublished study prepared by Smithers Viscient Laboratories. , 178 p. ECOREF#:195507</t>
        </is>
      </c>
    </row>
    <row r="4514">
      <c r="A4514" t="n">
        <v>5.8138082E7</v>
      </c>
      <c r="B4514" t="inlineStr">
        <is>
          <t>2-(3,5-Dichlorophenyl)-2-(2,2,2-trichloroethyl)oxirane</t>
        </is>
      </c>
      <c r="C4514"/>
      <c r="D4514" t="inlineStr">
        <is>
          <t>Not coded</t>
        </is>
      </c>
      <c r="E4514" t="inlineStr">
        <is>
          <t>United States Environmental Protection Agency</t>
        </is>
      </c>
      <c r="F4514"/>
      <c r="G4514" t="n">
        <v>89.1</v>
      </c>
      <c r="H4514"/>
      <c r="I4514"/>
      <c r="J4514"/>
      <c r="K4514"/>
      <c r="L4514" t="inlineStr">
        <is>
          <t>Pimephales promelas</t>
        </is>
      </c>
      <c r="M4514" t="inlineStr">
        <is>
          <t>Fathead Minnow</t>
        </is>
      </c>
      <c r="N4514"/>
      <c r="O4514"/>
      <c r="P4514"/>
      <c r="Q4514"/>
      <c r="R4514"/>
      <c r="S4514"/>
      <c r="T4514"/>
      <c r="U4514"/>
      <c r="V4514" t="inlineStr">
        <is>
          <t>Static</t>
        </is>
      </c>
      <c r="W4514" t="inlineStr">
        <is>
          <t>Fresh water</t>
        </is>
      </c>
      <c r="X4514" t="inlineStr">
        <is>
          <t>Lab</t>
        </is>
      </c>
      <c r="Y4514"/>
      <c r="Z4514" t="inlineStr">
        <is>
          <t>Active ingredient</t>
        </is>
      </c>
      <c r="AA4514"/>
      <c r="AB4514" t="n">
        <v>1.32</v>
      </c>
      <c r="AC4514"/>
      <c r="AD4514" t="n">
        <v>1.16</v>
      </c>
      <c r="AE4514"/>
      <c r="AF4514" t="n">
        <v>1.5</v>
      </c>
      <c r="AG4514" t="inlineStr">
        <is>
          <t>AI mg/L</t>
        </is>
      </c>
      <c r="AH4514"/>
      <c r="AI4514"/>
      <c r="AJ4514"/>
      <c r="AK4514"/>
      <c r="AL4514"/>
      <c r="AM4514"/>
      <c r="AN4514"/>
      <c r="AO4514"/>
      <c r="AP4514"/>
      <c r="AQ4514"/>
      <c r="AR4514"/>
      <c r="AS4514"/>
      <c r="AT4514"/>
      <c r="AU4514"/>
      <c r="AV4514"/>
      <c r="AW4514"/>
      <c r="AX4514" t="inlineStr">
        <is>
          <t>Mortality</t>
        </is>
      </c>
      <c r="AY4514" t="inlineStr">
        <is>
          <t>Mortality</t>
        </is>
      </c>
      <c r="AZ4514" t="inlineStr">
        <is>
          <t>LC50</t>
        </is>
      </c>
      <c r="BA4514"/>
      <c r="BB4514" t="n">
        <v>4.0</v>
      </c>
      <c r="BC4514"/>
      <c r="BD4514"/>
      <c r="BE4514"/>
      <c r="BF4514"/>
      <c r="BG4514" t="inlineStr">
        <is>
          <t>Day(s)</t>
        </is>
      </c>
      <c r="BH4514"/>
      <c r="BI4514" t="inlineStr">
        <is>
          <t>DTXSID8024365</t>
        </is>
      </c>
      <c r="BJ4514"/>
      <c r="BK4514"/>
      <c r="BL4514" t="inlineStr">
        <is>
          <t>Acute</t>
        </is>
      </c>
      <c r="BM4514"/>
      <c r="BN4514"/>
      <c r="BO4514"/>
      <c r="BP4514"/>
      <c r="BQ4514"/>
      <c r="BR4514"/>
      <c r="BS4514"/>
      <c r="BT4514" t="inlineStr">
        <is>
          <t>--</t>
        </is>
      </c>
      <c r="BU4514"/>
      <c r="BV4514"/>
      <c r="BW4514"/>
      <c r="BX4514"/>
      <c r="BY4514"/>
      <c r="BZ4514"/>
      <c r="CA4514"/>
      <c r="CB4514"/>
      <c r="CC4514"/>
      <c r="CD4514"/>
      <c r="CE4514"/>
      <c r="CF4514"/>
      <c r="CG4514"/>
      <c r="CH4514"/>
      <c r="CI4514"/>
      <c r="CJ4514" t="inlineStr">
        <is>
          <t xml:space="preserve">CONTR/STD METHODS USED//   </t>
        </is>
      </c>
      <c r="CK4514" t="inlineStr">
        <is>
          <t>U.S. Environmental Protection Agency</t>
        </is>
      </c>
      <c r="CL4514" t="n">
        <v>344.0</v>
      </c>
      <c r="CM4514" t="inlineStr">
        <is>
          <t>Pesticide Ecotoxicity Database (Formerly: Environmental Effects Database (EEDB))</t>
        </is>
      </c>
      <c r="CN4514" t="inlineStr">
        <is>
          <t>Environmental Fate and Effects Division, U.S.EPA, Washington, D.C.:</t>
        </is>
      </c>
      <c r="CO4514" t="n">
        <v>1992.0</v>
      </c>
      <c r="CP4514" t="inlineStr">
        <is>
          <t>U.S. Environmental Protection Agency (1992). Pesticide Ecotoxicity Database (Formerly: Environmental Effects Database (EEDB)). Environmental Fate and Effects Division, U.S.EPA, Washington, D.C., ECOREF#:344</t>
        </is>
      </c>
    </row>
    <row r="4515">
      <c r="A4515" t="n">
        <v>5.9756604E7</v>
      </c>
      <c r="B4515" t="inlineStr">
        <is>
          <t>1-Methyl-3-phenyl-5-[3-(trifluoromethyl)phenyl]-4(1H)pyridinone</t>
        </is>
      </c>
      <c r="C4515"/>
      <c r="D4515" t="inlineStr">
        <is>
          <t>Measured</t>
        </is>
      </c>
      <c r="E4515" t="inlineStr">
        <is>
          <t>Not coded</t>
        </is>
      </c>
      <c r="F4515"/>
      <c r="G4515" t="n">
        <v>48.0</v>
      </c>
      <c r="H4515"/>
      <c r="I4515"/>
      <c r="J4515"/>
      <c r="K4515"/>
      <c r="L4515" t="inlineStr">
        <is>
          <t>Pimephales promelas</t>
        </is>
      </c>
      <c r="M4515" t="inlineStr">
        <is>
          <t>Fathead Minnow</t>
        </is>
      </c>
      <c r="N4515"/>
      <c r="O4515"/>
      <c r="P4515"/>
      <c r="Q4515"/>
      <c r="R4515"/>
      <c r="S4515"/>
      <c r="T4515"/>
      <c r="U4515"/>
      <c r="V4515" t="inlineStr">
        <is>
          <t>Static</t>
        </is>
      </c>
      <c r="W4515" t="inlineStr">
        <is>
          <t>Fresh water</t>
        </is>
      </c>
      <c r="X4515" t="inlineStr">
        <is>
          <t>Lab</t>
        </is>
      </c>
      <c r="Y4515"/>
      <c r="Z4515" t="inlineStr">
        <is>
          <t>Active ingredient</t>
        </is>
      </c>
      <c r="AA4515"/>
      <c r="AB4515"/>
      <c r="AC4515" t="inlineStr">
        <is>
          <t>&gt;</t>
        </is>
      </c>
      <c r="AD4515" t="n">
        <v>6.7</v>
      </c>
      <c r="AE4515" t="inlineStr">
        <is>
          <t>&lt;</t>
        </is>
      </c>
      <c r="AF4515" t="n">
        <v>10.2</v>
      </c>
      <c r="AG4515" t="inlineStr">
        <is>
          <t>AI mg/L</t>
        </is>
      </c>
      <c r="AH4515"/>
      <c r="AI4515"/>
      <c r="AJ4515"/>
      <c r="AK4515"/>
      <c r="AL4515"/>
      <c r="AM4515"/>
      <c r="AN4515"/>
      <c r="AO4515"/>
      <c r="AP4515"/>
      <c r="AQ4515"/>
      <c r="AR4515"/>
      <c r="AS4515"/>
      <c r="AT4515"/>
      <c r="AU4515"/>
      <c r="AV4515"/>
      <c r="AW4515"/>
      <c r="AX4515" t="inlineStr">
        <is>
          <t>Mortality</t>
        </is>
      </c>
      <c r="AY4515" t="inlineStr">
        <is>
          <t>Mortality</t>
        </is>
      </c>
      <c r="AZ4515" t="inlineStr">
        <is>
          <t>LC50</t>
        </is>
      </c>
      <c r="BA4515"/>
      <c r="BB4515" t="n">
        <v>4.0</v>
      </c>
      <c r="BC4515"/>
      <c r="BD4515"/>
      <c r="BE4515"/>
      <c r="BF4515"/>
      <c r="BG4515" t="inlineStr">
        <is>
          <t>Day(s)</t>
        </is>
      </c>
      <c r="BH4515" t="inlineStr">
        <is>
          <t>Active ingredient</t>
        </is>
      </c>
      <c r="BI4515" t="inlineStr">
        <is>
          <t>DTXSID8024107</t>
        </is>
      </c>
      <c r="BJ4515" t="inlineStr">
        <is>
          <t>10.1002/etc.5620050112</t>
        </is>
      </c>
      <c r="BK4515"/>
      <c r="BL4515"/>
      <c r="BM4515"/>
      <c r="BN4515"/>
      <c r="BO4515"/>
      <c r="BP4515"/>
      <c r="BQ4515"/>
      <c r="BR4515"/>
      <c r="BS4515"/>
      <c r="BT4515" t="inlineStr">
        <is>
          <t>--</t>
        </is>
      </c>
      <c r="BU4515"/>
      <c r="BV4515"/>
      <c r="BW4515"/>
      <c r="BX4515"/>
      <c r="BY4515"/>
      <c r="BZ4515"/>
      <c r="CA4515"/>
      <c r="CB4515"/>
      <c r="CC4515"/>
      <c r="CD4515"/>
      <c r="CE4515"/>
      <c r="CF4515"/>
      <c r="CG4515"/>
      <c r="CH4515"/>
      <c r="CI4515"/>
      <c r="CJ4515"/>
      <c r="CK4515" t="inlineStr">
        <is>
          <t>Hamelink,J.L., D.R. Buckler, F.L. Mayer, D.U. Palawski, and H.O. Sanders</t>
        </is>
      </c>
      <c r="CL4515" t="n">
        <v>12170.0</v>
      </c>
      <c r="CM4515" t="inlineStr">
        <is>
          <t>Toxicity of Fluridone to Aquatic Invertebrates and Fish</t>
        </is>
      </c>
      <c r="CN4515" t="inlineStr">
        <is>
          <t>Environ. Toxicol. Chem.5(1): 87-94</t>
        </is>
      </c>
      <c r="CO4515" t="n">
        <v>1986.0</v>
      </c>
      <c r="CP4515" t="inlineStr">
        <is>
          <t>Hamelink,J.L., D.R. Buckler, F.L. Mayer, D.U. Palawski, and H.O. Sanders (1986). Toxicity of Fluridone to Aquatic Invertebrates and Fish. Environ. Toxicol. Chem., 5, (1), 87-94. doi:10.1002/etc.5620050112. ECOREF#:12170</t>
        </is>
      </c>
    </row>
    <row r="4516">
      <c r="A4516" t="n">
        <v>5.9756604E7</v>
      </c>
      <c r="B4516" t="inlineStr">
        <is>
          <t>1-Methyl-3-phenyl-5-[3-(trifluoromethyl)phenyl]-4(1H)pyridinone</t>
        </is>
      </c>
      <c r="C4516" t="inlineStr">
        <is>
          <t>Technical grade, technical product, technical formulation</t>
        </is>
      </c>
      <c r="D4516" t="inlineStr">
        <is>
          <t>Unmeasured</t>
        </is>
      </c>
      <c r="E4516" t="inlineStr">
        <is>
          <t>Not coded</t>
        </is>
      </c>
      <c r="F4516"/>
      <c r="G4516"/>
      <c r="H4516"/>
      <c r="I4516" t="n">
        <v>98.0</v>
      </c>
      <c r="J4516"/>
      <c r="K4516" t="n">
        <v>99.0</v>
      </c>
      <c r="L4516" t="inlineStr">
        <is>
          <t>Pimephales promelas</t>
        </is>
      </c>
      <c r="M4516" t="inlineStr">
        <is>
          <t>Fathead Minnow</t>
        </is>
      </c>
      <c r="N4516"/>
      <c r="O4516"/>
      <c r="P4516"/>
      <c r="Q4516"/>
      <c r="R4516"/>
      <c r="S4516"/>
      <c r="T4516"/>
      <c r="U4516"/>
      <c r="V4516" t="inlineStr">
        <is>
          <t>Static</t>
        </is>
      </c>
      <c r="W4516" t="inlineStr">
        <is>
          <t>Fresh water</t>
        </is>
      </c>
      <c r="X4516" t="inlineStr">
        <is>
          <t>Lab</t>
        </is>
      </c>
      <c r="Y4516"/>
      <c r="Z4516" t="inlineStr">
        <is>
          <t>Active ingredient</t>
        </is>
      </c>
      <c r="AA4516"/>
      <c r="AB4516" t="n">
        <v>22.0</v>
      </c>
      <c r="AC4516"/>
      <c r="AD4516" t="n">
        <v>17.0</v>
      </c>
      <c r="AE4516"/>
      <c r="AF4516" t="n">
        <v>28.0</v>
      </c>
      <c r="AG4516" t="inlineStr">
        <is>
          <t>AI mg/L</t>
        </is>
      </c>
      <c r="AH4516"/>
      <c r="AI4516"/>
      <c r="AJ4516"/>
      <c r="AK4516"/>
      <c r="AL4516"/>
      <c r="AM4516"/>
      <c r="AN4516"/>
      <c r="AO4516"/>
      <c r="AP4516"/>
      <c r="AQ4516"/>
      <c r="AR4516"/>
      <c r="AS4516"/>
      <c r="AT4516"/>
      <c r="AU4516"/>
      <c r="AV4516"/>
      <c r="AW4516"/>
      <c r="AX4516" t="inlineStr">
        <is>
          <t>Mortality</t>
        </is>
      </c>
      <c r="AY4516" t="inlineStr">
        <is>
          <t>Mortality</t>
        </is>
      </c>
      <c r="AZ4516" t="inlineStr">
        <is>
          <t>LC50</t>
        </is>
      </c>
      <c r="BA4516"/>
      <c r="BB4516" t="n">
        <v>4.0</v>
      </c>
      <c r="BC4516"/>
      <c r="BD4516"/>
      <c r="BE4516"/>
      <c r="BF4516"/>
      <c r="BG4516" t="inlineStr">
        <is>
          <t>Day(s)</t>
        </is>
      </c>
      <c r="BH4516" t="inlineStr">
        <is>
          <t>Active ingredient</t>
        </is>
      </c>
      <c r="BI4516" t="inlineStr">
        <is>
          <t>DTXSID8024107</t>
        </is>
      </c>
      <c r="BJ4516" t="inlineStr">
        <is>
          <t>10.1002/etc.5620050112</t>
        </is>
      </c>
      <c r="BK4516"/>
      <c r="BL4516"/>
      <c r="BM4516"/>
      <c r="BN4516"/>
      <c r="BO4516"/>
      <c r="BP4516"/>
      <c r="BQ4516"/>
      <c r="BR4516"/>
      <c r="BS4516"/>
      <c r="BT4516" t="inlineStr">
        <is>
          <t>--</t>
        </is>
      </c>
      <c r="BU4516"/>
      <c r="BV4516"/>
      <c r="BW4516"/>
      <c r="BX4516"/>
      <c r="BY4516"/>
      <c r="BZ4516"/>
      <c r="CA4516"/>
      <c r="CB4516"/>
      <c r="CC4516"/>
      <c r="CD4516"/>
      <c r="CE4516"/>
      <c r="CF4516"/>
      <c r="CG4516"/>
      <c r="CH4516"/>
      <c r="CI4516" t="inlineStr">
        <is>
          <t xml:space="preserve"> CARRIER/1 OF 3 SOLVENTS USED// </t>
        </is>
      </c>
      <c r="CJ4516" t="inlineStr">
        <is>
          <t xml:space="preserve">   CARRIER/1 OF 3 SOLVENTS USED// </t>
        </is>
      </c>
      <c r="CK4516" t="inlineStr">
        <is>
          <t>Hamelink,J.L., D.R. Buckler, F.L. Mayer, D.U. Palawski, and H.O. Sanders</t>
        </is>
      </c>
      <c r="CL4516" t="n">
        <v>12170.0</v>
      </c>
      <c r="CM4516" t="inlineStr">
        <is>
          <t>Toxicity of Fluridone to Aquatic Invertebrates and Fish</t>
        </is>
      </c>
      <c r="CN4516" t="inlineStr">
        <is>
          <t>Environ. Toxicol. Chem.5(1): 87-94</t>
        </is>
      </c>
      <c r="CO4516" t="n">
        <v>1986.0</v>
      </c>
      <c r="CP4516" t="inlineStr">
        <is>
          <t>Hamelink,J.L., D.R. Buckler, F.L. Mayer, D.U. Palawski, and H.O. Sanders (1986). Toxicity of Fluridone to Aquatic Invertebrates and Fish. Environ. Toxicol. Chem., 5, (1), 87-94. doi:10.1002/etc.5620050112. ECOREF#:12170</t>
        </is>
      </c>
    </row>
    <row r="4517">
      <c r="A4517" t="n">
        <v>5.9756604E7</v>
      </c>
      <c r="B4517" t="inlineStr">
        <is>
          <t>1-Methyl-3-phenyl-5-[3-(trifluoromethyl)phenyl]-4(1H)pyridinone</t>
        </is>
      </c>
      <c r="C4517"/>
      <c r="D4517" t="inlineStr">
        <is>
          <t>Not reported</t>
        </is>
      </c>
      <c r="E4517" t="inlineStr">
        <is>
          <t>Not coded</t>
        </is>
      </c>
      <c r="F4517"/>
      <c r="G4517" t="n">
        <v>98.0</v>
      </c>
      <c r="H4517"/>
      <c r="I4517"/>
      <c r="J4517"/>
      <c r="K4517"/>
      <c r="L4517" t="inlineStr">
        <is>
          <t>Pimephales promelas</t>
        </is>
      </c>
      <c r="M4517" t="inlineStr">
        <is>
          <t>Fathead Minnow</t>
        </is>
      </c>
      <c r="N4517"/>
      <c r="O4517"/>
      <c r="P4517"/>
      <c r="Q4517"/>
      <c r="R4517"/>
      <c r="S4517"/>
      <c r="T4517"/>
      <c r="U4517"/>
      <c r="V4517" t="inlineStr">
        <is>
          <t>Static</t>
        </is>
      </c>
      <c r="W4517" t="inlineStr">
        <is>
          <t>Fresh water</t>
        </is>
      </c>
      <c r="X4517" t="inlineStr">
        <is>
          <t>Lab</t>
        </is>
      </c>
      <c r="Y4517"/>
      <c r="Z4517" t="inlineStr">
        <is>
          <t>Active ingredient</t>
        </is>
      </c>
      <c r="AA4517"/>
      <c r="AB4517" t="n">
        <v>22.0</v>
      </c>
      <c r="AC4517"/>
      <c r="AD4517" t="n">
        <v>17.0</v>
      </c>
      <c r="AE4517"/>
      <c r="AF4517" t="n">
        <v>28.0</v>
      </c>
      <c r="AG4517" t="inlineStr">
        <is>
          <t>AI mg/L</t>
        </is>
      </c>
      <c r="AH4517"/>
      <c r="AI4517"/>
      <c r="AJ4517"/>
      <c r="AK4517"/>
      <c r="AL4517"/>
      <c r="AM4517"/>
      <c r="AN4517"/>
      <c r="AO4517"/>
      <c r="AP4517"/>
      <c r="AQ4517"/>
      <c r="AR4517"/>
      <c r="AS4517"/>
      <c r="AT4517"/>
      <c r="AU4517"/>
      <c r="AV4517"/>
      <c r="AW4517"/>
      <c r="AX4517" t="inlineStr">
        <is>
          <t>Mortality</t>
        </is>
      </c>
      <c r="AY4517" t="inlineStr">
        <is>
          <t>Mortality</t>
        </is>
      </c>
      <c r="AZ4517" t="inlineStr">
        <is>
          <t>LC50</t>
        </is>
      </c>
      <c r="BA4517"/>
      <c r="BB4517" t="n">
        <v>4.0</v>
      </c>
      <c r="BC4517"/>
      <c r="BD4517"/>
      <c r="BE4517"/>
      <c r="BF4517"/>
      <c r="BG4517" t="inlineStr">
        <is>
          <t>Day(s)</t>
        </is>
      </c>
      <c r="BH4517" t="inlineStr">
        <is>
          <t>Pure</t>
        </is>
      </c>
      <c r="BI4517" t="inlineStr">
        <is>
          <t>DTXSID8024107</t>
        </is>
      </c>
      <c r="BJ4517"/>
      <c r="BK4517"/>
      <c r="BL4517"/>
      <c r="BM4517"/>
      <c r="BN4517"/>
      <c r="BO4517"/>
      <c r="BP4517"/>
      <c r="BQ4517"/>
      <c r="BR4517"/>
      <c r="BS4517"/>
      <c r="BT4517" t="inlineStr">
        <is>
          <t>--</t>
        </is>
      </c>
      <c r="BU4517"/>
      <c r="BV4517"/>
      <c r="BW4517"/>
      <c r="BX4517"/>
      <c r="BY4517"/>
      <c r="BZ4517"/>
      <c r="CA4517"/>
      <c r="CB4517"/>
      <c r="CC4517"/>
      <c r="CD4517"/>
      <c r="CE4517"/>
      <c r="CF4517"/>
      <c r="CG4517"/>
      <c r="CH4517"/>
      <c r="CI4517"/>
      <c r="CJ4517"/>
      <c r="CK4517" t="inlineStr">
        <is>
          <t>Mayer,F.L.,Jr., and M.R. Ellersieck</t>
        </is>
      </c>
      <c r="CL4517" t="n">
        <v>6797.0</v>
      </c>
      <c r="CM4517" t="inlineStr">
        <is>
          <t>Manual of Acute Toxicity: Interpretation and Data Base for 410 Chemicals and 66 Species of Freshwater Animals</t>
        </is>
      </c>
      <c r="CN4517" t="inlineStr">
        <is>
          <t>USDI Fish and Wildlife Service, Publication No.160, Washington, DC:505 p.</t>
        </is>
      </c>
      <c r="CO4517" t="n">
        <v>1986.0</v>
      </c>
      <c r="CP4517" t="inlineStr">
        <is>
          <t>Mayer,F.L.,Jr., and M.R. Ellersieck (1986). Manual of Acute Toxicity: Interpretation and Data Base for 410 Chemicals and 66 Species of Freshwater Animals. USDI Fish and Wildlife Service, Publication No.160, Washington, DC, 505 p. ECOREF#:6797</t>
        </is>
      </c>
    </row>
    <row r="4518">
      <c r="A4518" t="n">
        <v>5.9756604E7</v>
      </c>
      <c r="B4518" t="inlineStr">
        <is>
          <t>1-Methyl-3-phenyl-5-[3-(trifluoromethyl)phenyl]-4(1H)pyridinone</t>
        </is>
      </c>
      <c r="C4518"/>
      <c r="D4518" t="inlineStr">
        <is>
          <t>Not reported</t>
        </is>
      </c>
      <c r="E4518" t="inlineStr">
        <is>
          <t>Not coded</t>
        </is>
      </c>
      <c r="F4518"/>
      <c r="G4518" t="n">
        <v>41.0</v>
      </c>
      <c r="H4518"/>
      <c r="I4518"/>
      <c r="J4518"/>
      <c r="K4518"/>
      <c r="L4518" t="inlineStr">
        <is>
          <t>Pimephales promelas</t>
        </is>
      </c>
      <c r="M4518" t="inlineStr">
        <is>
          <t>Fathead Minnow</t>
        </is>
      </c>
      <c r="N4518"/>
      <c r="O4518"/>
      <c r="P4518"/>
      <c r="Q4518"/>
      <c r="R4518"/>
      <c r="S4518"/>
      <c r="T4518"/>
      <c r="U4518"/>
      <c r="V4518" t="inlineStr">
        <is>
          <t>Static</t>
        </is>
      </c>
      <c r="W4518" t="inlineStr">
        <is>
          <t>Fresh water</t>
        </is>
      </c>
      <c r="X4518" t="inlineStr">
        <is>
          <t>Lab</t>
        </is>
      </c>
      <c r="Y4518"/>
      <c r="Z4518" t="inlineStr">
        <is>
          <t>Active ingredient</t>
        </is>
      </c>
      <c r="AA4518"/>
      <c r="AB4518" t="n">
        <v>41.0</v>
      </c>
      <c r="AC4518"/>
      <c r="AD4518" t="n">
        <v>32.0</v>
      </c>
      <c r="AE4518"/>
      <c r="AF4518" t="n">
        <v>52.0</v>
      </c>
      <c r="AG4518" t="inlineStr">
        <is>
          <t>AI mg/L</t>
        </is>
      </c>
      <c r="AH4518"/>
      <c r="AI4518"/>
      <c r="AJ4518"/>
      <c r="AK4518"/>
      <c r="AL4518"/>
      <c r="AM4518"/>
      <c r="AN4518"/>
      <c r="AO4518"/>
      <c r="AP4518"/>
      <c r="AQ4518"/>
      <c r="AR4518"/>
      <c r="AS4518"/>
      <c r="AT4518"/>
      <c r="AU4518"/>
      <c r="AV4518"/>
      <c r="AW4518"/>
      <c r="AX4518" t="inlineStr">
        <is>
          <t>Mortality</t>
        </is>
      </c>
      <c r="AY4518" t="inlineStr">
        <is>
          <t>Mortality</t>
        </is>
      </c>
      <c r="AZ4518" t="inlineStr">
        <is>
          <t>LC50</t>
        </is>
      </c>
      <c r="BA4518"/>
      <c r="BB4518" t="n">
        <v>4.0</v>
      </c>
      <c r="BC4518"/>
      <c r="BD4518"/>
      <c r="BE4518"/>
      <c r="BF4518"/>
      <c r="BG4518" t="inlineStr">
        <is>
          <t>Day(s)</t>
        </is>
      </c>
      <c r="BH4518" t="inlineStr">
        <is>
          <t>Liquid</t>
        </is>
      </c>
      <c r="BI4518" t="inlineStr">
        <is>
          <t>DTXSID8024107</t>
        </is>
      </c>
      <c r="BJ4518"/>
      <c r="BK4518"/>
      <c r="BL4518"/>
      <c r="BM4518"/>
      <c r="BN4518"/>
      <c r="BO4518"/>
      <c r="BP4518"/>
      <c r="BQ4518"/>
      <c r="BR4518"/>
      <c r="BS4518"/>
      <c r="BT4518" t="inlineStr">
        <is>
          <t>--</t>
        </is>
      </c>
      <c r="BU4518"/>
      <c r="BV4518"/>
      <c r="BW4518"/>
      <c r="BX4518"/>
      <c r="BY4518"/>
      <c r="BZ4518"/>
      <c r="CA4518"/>
      <c r="CB4518"/>
      <c r="CC4518"/>
      <c r="CD4518"/>
      <c r="CE4518"/>
      <c r="CF4518"/>
      <c r="CG4518"/>
      <c r="CH4518"/>
      <c r="CI4518"/>
      <c r="CJ4518"/>
      <c r="CK4518" t="inlineStr">
        <is>
          <t>Mayer,F.L.,Jr., and M.R. Ellersieck</t>
        </is>
      </c>
      <c r="CL4518" t="n">
        <v>6797.0</v>
      </c>
      <c r="CM4518" t="inlineStr">
        <is>
          <t>Manual of Acute Toxicity: Interpretation and Data Base for 410 Chemicals and 66 Species of Freshwater Animals</t>
        </is>
      </c>
      <c r="CN4518" t="inlineStr">
        <is>
          <t>USDI Fish and Wildlife Service, Publication No.160, Washington, DC:505 p.</t>
        </is>
      </c>
      <c r="CO4518" t="n">
        <v>1986.0</v>
      </c>
      <c r="CP4518" t="inlineStr">
        <is>
          <t>Mayer,F.L.,Jr., and M.R. Ellersieck (1986). Manual of Acute Toxicity: Interpretation and Data Base for 410 Chemicals and 66 Species of Freshwater Animals. USDI Fish and Wildlife Service, Publication No.160, Washington, DC, 505 p. ECOREF#:6797</t>
        </is>
      </c>
    </row>
    <row r="4519">
      <c r="A4519" t="n">
        <v>5.9756604E7</v>
      </c>
      <c r="B4519" t="inlineStr">
        <is>
          <t>1-Methyl-3-phenyl-5-[3-(trifluoromethyl)phenyl]-4(1H)pyridinone</t>
        </is>
      </c>
      <c r="C4519"/>
      <c r="D4519" t="inlineStr">
        <is>
          <t>Not coded</t>
        </is>
      </c>
      <c r="E4519" t="inlineStr">
        <is>
          <t>United States Environmental Protection Agency</t>
        </is>
      </c>
      <c r="F4519"/>
      <c r="G4519" t="n">
        <v>48.0</v>
      </c>
      <c r="H4519"/>
      <c r="I4519"/>
      <c r="J4519"/>
      <c r="K4519"/>
      <c r="L4519" t="inlineStr">
        <is>
          <t>Pimephales promelas</t>
        </is>
      </c>
      <c r="M4519" t="inlineStr">
        <is>
          <t>Fathead Minnow</t>
        </is>
      </c>
      <c r="N4519"/>
      <c r="O4519"/>
      <c r="P4519"/>
      <c r="Q4519"/>
      <c r="R4519"/>
      <c r="S4519"/>
      <c r="T4519"/>
      <c r="U4519"/>
      <c r="V4519" t="inlineStr">
        <is>
          <t>Static</t>
        </is>
      </c>
      <c r="W4519" t="inlineStr">
        <is>
          <t>Fresh water</t>
        </is>
      </c>
      <c r="X4519" t="inlineStr">
        <is>
          <t>Lab</t>
        </is>
      </c>
      <c r="Y4519"/>
      <c r="Z4519" t="inlineStr">
        <is>
          <t>Formulation</t>
        </is>
      </c>
      <c r="AA4519"/>
      <c r="AB4519" t="n">
        <v>8.3</v>
      </c>
      <c r="AC4519"/>
      <c r="AD4519" t="n">
        <v>6.7</v>
      </c>
      <c r="AE4519"/>
      <c r="AF4519" t="n">
        <v>10.2</v>
      </c>
      <c r="AG4519" t="inlineStr">
        <is>
          <t>AI mg/L</t>
        </is>
      </c>
      <c r="AH4519"/>
      <c r="AI4519"/>
      <c r="AJ4519"/>
      <c r="AK4519"/>
      <c r="AL4519"/>
      <c r="AM4519"/>
      <c r="AN4519"/>
      <c r="AO4519"/>
      <c r="AP4519"/>
      <c r="AQ4519"/>
      <c r="AR4519"/>
      <c r="AS4519"/>
      <c r="AT4519"/>
      <c r="AU4519"/>
      <c r="AV4519"/>
      <c r="AW4519"/>
      <c r="AX4519" t="inlineStr">
        <is>
          <t>Mortality</t>
        </is>
      </c>
      <c r="AY4519" t="inlineStr">
        <is>
          <t>Mortality</t>
        </is>
      </c>
      <c r="AZ4519" t="inlineStr">
        <is>
          <t>LC50</t>
        </is>
      </c>
      <c r="BA4519"/>
      <c r="BB4519" t="n">
        <v>4.0</v>
      </c>
      <c r="BC4519"/>
      <c r="BD4519"/>
      <c r="BE4519"/>
      <c r="BF4519"/>
      <c r="BG4519" t="inlineStr">
        <is>
          <t>Day(s)</t>
        </is>
      </c>
      <c r="BH4519"/>
      <c r="BI4519" t="inlineStr">
        <is>
          <t>DTXSID8024107</t>
        </is>
      </c>
      <c r="BJ4519"/>
      <c r="BK4519"/>
      <c r="BL4519" t="inlineStr">
        <is>
          <t>Acute</t>
        </is>
      </c>
      <c r="BM4519"/>
      <c r="BN4519"/>
      <c r="BO4519"/>
      <c r="BP4519"/>
      <c r="BQ4519"/>
      <c r="BR4519"/>
      <c r="BS4519"/>
      <c r="BT4519" t="inlineStr">
        <is>
          <t>--</t>
        </is>
      </c>
      <c r="BU4519"/>
      <c r="BV4519"/>
      <c r="BW4519"/>
      <c r="BX4519"/>
      <c r="BY4519"/>
      <c r="BZ4519"/>
      <c r="CA4519"/>
      <c r="CB4519"/>
      <c r="CC4519"/>
      <c r="CD4519"/>
      <c r="CE4519"/>
      <c r="CF4519"/>
      <c r="CG4519"/>
      <c r="CH4519"/>
      <c r="CI4519"/>
      <c r="CJ4519" t="inlineStr">
        <is>
          <t xml:space="preserve">CONTR/STD METHODS USED//   </t>
        </is>
      </c>
      <c r="CK4519" t="inlineStr">
        <is>
          <t>U.S. Environmental Protection Agency</t>
        </is>
      </c>
      <c r="CL4519" t="n">
        <v>344.0</v>
      </c>
      <c r="CM4519" t="inlineStr">
        <is>
          <t>Pesticide Ecotoxicity Database (Formerly: Environmental Effects Database (EEDB))</t>
        </is>
      </c>
      <c r="CN4519" t="inlineStr">
        <is>
          <t>Environmental Fate and Effects Division, U.S.EPA, Washington, D.C.:</t>
        </is>
      </c>
      <c r="CO4519" t="n">
        <v>1992.0</v>
      </c>
      <c r="CP4519" t="inlineStr">
        <is>
          <t>U.S. Environmental Protection Agency (1992). Pesticide Ecotoxicity Database (Formerly: Environmental Effects Database (EEDB)). Environmental Fate and Effects Division, U.S.EPA, Washington, D.C., ECOREF#:344</t>
        </is>
      </c>
    </row>
    <row r="4520">
      <c r="A4520" t="n">
        <v>6.084248E7</v>
      </c>
      <c r="B4520" t="inlineStr">
        <is>
          <t>FA 956</t>
        </is>
      </c>
      <c r="C4520"/>
      <c r="D4520" t="inlineStr">
        <is>
          <t>Unmeasured</t>
        </is>
      </c>
      <c r="E4520" t="inlineStr">
        <is>
          <t>Not coded</t>
        </is>
      </c>
      <c r="F4520"/>
      <c r="G4520" t="n">
        <v>100.0</v>
      </c>
      <c r="H4520"/>
      <c r="I4520"/>
      <c r="J4520"/>
      <c r="K4520"/>
      <c r="L4520" t="inlineStr">
        <is>
          <t>Pimephales promelas</t>
        </is>
      </c>
      <c r="M4520" t="inlineStr">
        <is>
          <t>Fathead Minnow</t>
        </is>
      </c>
      <c r="N4520"/>
      <c r="O4520"/>
      <c r="P4520"/>
      <c r="Q4520"/>
      <c r="R4520"/>
      <c r="S4520"/>
      <c r="T4520"/>
      <c r="U4520"/>
      <c r="V4520" t="inlineStr">
        <is>
          <t>Static</t>
        </is>
      </c>
      <c r="W4520" t="inlineStr">
        <is>
          <t>Fresh water</t>
        </is>
      </c>
      <c r="X4520" t="inlineStr">
        <is>
          <t>Lab</t>
        </is>
      </c>
      <c r="Y4520"/>
      <c r="Z4520" t="inlineStr">
        <is>
          <t>Active ingredient</t>
        </is>
      </c>
      <c r="AA4520"/>
      <c r="AB4520"/>
      <c r="AC4520" t="inlineStr">
        <is>
          <t>&gt;</t>
        </is>
      </c>
      <c r="AD4520" t="n">
        <v>0.32</v>
      </c>
      <c r="AE4520" t="inlineStr">
        <is>
          <t>&lt;</t>
        </is>
      </c>
      <c r="AF4520" t="n">
        <v>1.0</v>
      </c>
      <c r="AG4520" t="inlineStr">
        <is>
          <t>% v/v</t>
        </is>
      </c>
      <c r="AH4520"/>
      <c r="AI4520"/>
      <c r="AJ4520"/>
      <c r="AK4520"/>
      <c r="AL4520"/>
      <c r="AM4520"/>
      <c r="AN4520"/>
      <c r="AO4520"/>
      <c r="AP4520"/>
      <c r="AQ4520"/>
      <c r="AR4520"/>
      <c r="AS4520"/>
      <c r="AT4520"/>
      <c r="AU4520"/>
      <c r="AV4520"/>
      <c r="AW4520"/>
      <c r="AX4520" t="inlineStr">
        <is>
          <t>Mortality</t>
        </is>
      </c>
      <c r="AY4520" t="inlineStr">
        <is>
          <t>Mortality</t>
        </is>
      </c>
      <c r="AZ4520" t="inlineStr">
        <is>
          <t>LC50</t>
        </is>
      </c>
      <c r="BA4520"/>
      <c r="BB4520" t="n">
        <v>4.0</v>
      </c>
      <c r="BC4520"/>
      <c r="BD4520"/>
      <c r="BE4520"/>
      <c r="BF4520"/>
      <c r="BG4520" t="inlineStr">
        <is>
          <t>Day(s)</t>
        </is>
      </c>
      <c r="BH4520" t="inlineStr">
        <is>
          <t>Active ingredient</t>
        </is>
      </c>
      <c r="BI4520" t="inlineStr">
        <is>
          <t>DTXSID401033749</t>
        </is>
      </c>
      <c r="BJ4520"/>
      <c r="BK4520"/>
      <c r="BL4520"/>
      <c r="BM4520"/>
      <c r="BN4520"/>
      <c r="BO4520"/>
      <c r="BP4520"/>
      <c r="BQ4520"/>
      <c r="BR4520"/>
      <c r="BS4520"/>
      <c r="BT4520" t="inlineStr">
        <is>
          <t>--</t>
        </is>
      </c>
      <c r="BU4520"/>
      <c r="BV4520"/>
      <c r="BW4520"/>
      <c r="BX4520"/>
      <c r="BY4520"/>
      <c r="BZ4520"/>
      <c r="CA4520"/>
      <c r="CB4520"/>
      <c r="CC4520"/>
      <c r="CD4520"/>
      <c r="CE4520"/>
      <c r="CF4520"/>
      <c r="CG4520"/>
      <c r="CH4520"/>
      <c r="CI4520" t="inlineStr">
        <is>
          <t xml:space="preserve"> CHAR/37% PBTNR, 4% TETRACENE, 5% PETN, 32% BA(NO3)2, 15% SB2S3, 7% AL// </t>
        </is>
      </c>
      <c r="CJ4520" t="inlineStr">
        <is>
          <t xml:space="preserve">   CHAR/37% PBTNR, 4% TETRACENE, 5% PETN, 32% BA(NO3)2, 15% SB2S3, 7% AL// </t>
        </is>
      </c>
      <c r="CK4520" t="inlineStr">
        <is>
          <t>Bentley,R.E., B.H. Sleight III, and K.J. Macek</t>
        </is>
      </c>
      <c r="CL4520" t="n">
        <v>5968.0</v>
      </c>
      <c r="CM4520" t="inlineStr">
        <is>
          <t>Preliminary Evaluation of the Acute Toxicity of Desensitized Primer Compounds and Primer Waste Effluents to Representative Aquatic Organisms</t>
        </is>
      </c>
      <c r="CN4520" t="inlineStr">
        <is>
          <t>U.S.Army Med.Res.Dev.Command, Washington, D.C.:35 p.</t>
        </is>
      </c>
      <c r="CO4520" t="n">
        <v>1975.0</v>
      </c>
      <c r="CP4520" t="inlineStr">
        <is>
          <t>Bentley,R.E., B.H. Sleight III, and K.J. Macek (1975). Preliminary Evaluation of the Acute Toxicity of Desensitized Primer Compounds and Primer Waste Effluents to Representative Aquatic Organisms. U.S.Army Med.Res.Dev.Command, Washington, D.C., 35 p. ECOREF#:5968</t>
        </is>
      </c>
    </row>
    <row r="4521">
      <c r="A4521" t="n">
        <v>6.084248E7</v>
      </c>
      <c r="B4521" t="inlineStr">
        <is>
          <t>FA 956</t>
        </is>
      </c>
      <c r="C4521"/>
      <c r="D4521" t="inlineStr">
        <is>
          <t>Unmeasured</t>
        </is>
      </c>
      <c r="E4521" t="inlineStr">
        <is>
          <t>Not coded</t>
        </is>
      </c>
      <c r="F4521"/>
      <c r="G4521" t="n">
        <v>100.0</v>
      </c>
      <c r="H4521"/>
      <c r="I4521"/>
      <c r="J4521"/>
      <c r="K4521"/>
      <c r="L4521" t="inlineStr">
        <is>
          <t>Pimephales promelas</t>
        </is>
      </c>
      <c r="M4521" t="inlineStr">
        <is>
          <t>Fathead Minnow</t>
        </is>
      </c>
      <c r="N4521"/>
      <c r="O4521"/>
      <c r="P4521"/>
      <c r="Q4521"/>
      <c r="R4521"/>
      <c r="S4521"/>
      <c r="T4521"/>
      <c r="U4521"/>
      <c r="V4521" t="inlineStr">
        <is>
          <t>Static</t>
        </is>
      </c>
      <c r="W4521" t="inlineStr">
        <is>
          <t>Fresh water</t>
        </is>
      </c>
      <c r="X4521" t="inlineStr">
        <is>
          <t>Lab</t>
        </is>
      </c>
      <c r="Y4521"/>
      <c r="Z4521" t="inlineStr">
        <is>
          <t>Active ingredient</t>
        </is>
      </c>
      <c r="AA4521"/>
      <c r="AB4521" t="n">
        <v>5.4</v>
      </c>
      <c r="AC4521"/>
      <c r="AD4521" t="n">
        <v>4.0</v>
      </c>
      <c r="AE4521"/>
      <c r="AF4521" t="n">
        <v>7.4</v>
      </c>
      <c r="AG4521" t="inlineStr">
        <is>
          <t>% v/v</t>
        </is>
      </c>
      <c r="AH4521"/>
      <c r="AI4521"/>
      <c r="AJ4521"/>
      <c r="AK4521"/>
      <c r="AL4521"/>
      <c r="AM4521"/>
      <c r="AN4521"/>
      <c r="AO4521"/>
      <c r="AP4521"/>
      <c r="AQ4521"/>
      <c r="AR4521"/>
      <c r="AS4521"/>
      <c r="AT4521"/>
      <c r="AU4521"/>
      <c r="AV4521"/>
      <c r="AW4521"/>
      <c r="AX4521" t="inlineStr">
        <is>
          <t>Mortality</t>
        </is>
      </c>
      <c r="AY4521" t="inlineStr">
        <is>
          <t>Mortality</t>
        </is>
      </c>
      <c r="AZ4521" t="inlineStr">
        <is>
          <t>LC50</t>
        </is>
      </c>
      <c r="BA4521"/>
      <c r="BB4521" t="n">
        <v>4.0</v>
      </c>
      <c r="BC4521"/>
      <c r="BD4521"/>
      <c r="BE4521"/>
      <c r="BF4521"/>
      <c r="BG4521" t="inlineStr">
        <is>
          <t>Day(s)</t>
        </is>
      </c>
      <c r="BH4521" t="inlineStr">
        <is>
          <t>Active ingredient</t>
        </is>
      </c>
      <c r="BI4521" t="inlineStr">
        <is>
          <t>DTXSID401033749</t>
        </is>
      </c>
      <c r="BJ4521"/>
      <c r="BK4521"/>
      <c r="BL4521"/>
      <c r="BM4521"/>
      <c r="BN4521"/>
      <c r="BO4521"/>
      <c r="BP4521"/>
      <c r="BQ4521"/>
      <c r="BR4521"/>
      <c r="BS4521"/>
      <c r="BT4521" t="inlineStr">
        <is>
          <t>--</t>
        </is>
      </c>
      <c r="BU4521"/>
      <c r="BV4521"/>
      <c r="BW4521"/>
      <c r="BX4521"/>
      <c r="BY4521"/>
      <c r="BZ4521"/>
      <c r="CA4521"/>
      <c r="CB4521"/>
      <c r="CC4521"/>
      <c r="CD4521"/>
      <c r="CE4521"/>
      <c r="CF4521"/>
      <c r="CG4521"/>
      <c r="CH4521"/>
      <c r="CI4521" t="inlineStr">
        <is>
          <t xml:space="preserve"> CHAR/37% PBTNR, 4% TETRACENE, 5% PETN, 32%  BA(NO3)2, 15% SB2S3, 7% AL// </t>
        </is>
      </c>
      <c r="CJ4521" t="inlineStr">
        <is>
          <t xml:space="preserve">   CHAR/37% PBTNR, 4% TETRACENE, 5% PETN, 32%  BA(NO3)2, 15% SB2S3, 7% AL// </t>
        </is>
      </c>
      <c r="CK4521" t="inlineStr">
        <is>
          <t>Bentley,R.E., B.H. Sleight III, and K.J. Macek</t>
        </is>
      </c>
      <c r="CL4521" t="n">
        <v>5968.0</v>
      </c>
      <c r="CM4521" t="inlineStr">
        <is>
          <t>Preliminary Evaluation of the Acute Toxicity of Desensitized Primer Compounds and Primer Waste Effluents to Representative Aquatic Organisms</t>
        </is>
      </c>
      <c r="CN4521" t="inlineStr">
        <is>
          <t>U.S.Army Med.Res.Dev.Command, Washington, D.C.:35 p.</t>
        </is>
      </c>
      <c r="CO4521" t="n">
        <v>1975.0</v>
      </c>
      <c r="CP4521" t="inlineStr">
        <is>
          <t>Bentley,R.E., B.H. Sleight III, and K.J. Macek (1975). Preliminary Evaluation of the Acute Toxicity of Desensitized Primer Compounds and Primer Waste Effluents to Representative Aquatic Organisms. U.S.Army Med.Res.Dev.Command, Washington, D.C., 35 p. ECOREF#:5968</t>
        </is>
      </c>
    </row>
    <row r="4522">
      <c r="A4522" t="n">
        <v>6.1096842E7</v>
      </c>
      <c r="B4522" t="inlineStr">
        <is>
          <t>4-(Hexyloxy)-3-methoxybenzaldehyde</t>
        </is>
      </c>
      <c r="C4522"/>
      <c r="D4522" t="inlineStr">
        <is>
          <t>Measured</t>
        </is>
      </c>
      <c r="E4522" t="inlineStr">
        <is>
          <t>Not coded</t>
        </is>
      </c>
      <c r="F4522" t="inlineStr">
        <is>
          <t>&gt;</t>
        </is>
      </c>
      <c r="G4522" t="n">
        <v>99.0</v>
      </c>
      <c r="H4522"/>
      <c r="I4522"/>
      <c r="J4522"/>
      <c r="K4522"/>
      <c r="L4522" t="inlineStr">
        <is>
          <t>Pimephales promelas</t>
        </is>
      </c>
      <c r="M4522" t="inlineStr">
        <is>
          <t>Fathead Minnow</t>
        </is>
      </c>
      <c r="N4522"/>
      <c r="O4522"/>
      <c r="P4522" t="n">
        <v>32.0</v>
      </c>
      <c r="Q4522"/>
      <c r="R4522"/>
      <c r="S4522"/>
      <c r="T4522"/>
      <c r="U4522" t="inlineStr">
        <is>
          <t>Day(s)</t>
        </is>
      </c>
      <c r="V4522" t="inlineStr">
        <is>
          <t>Flow-through</t>
        </is>
      </c>
      <c r="W4522" t="inlineStr">
        <is>
          <t>Fresh water</t>
        </is>
      </c>
      <c r="X4522" t="inlineStr">
        <is>
          <t>Lab</t>
        </is>
      </c>
      <c r="Y4522"/>
      <c r="Z4522" t="inlineStr">
        <is>
          <t>Active ingredient</t>
        </is>
      </c>
      <c r="AA4522"/>
      <c r="AB4522" t="n">
        <v>2.67</v>
      </c>
      <c r="AC4522"/>
      <c r="AD4522" t="n">
        <v>2.36</v>
      </c>
      <c r="AE4522"/>
      <c r="AF4522" t="n">
        <v>3.01</v>
      </c>
      <c r="AG4522" t="inlineStr">
        <is>
          <t>AI mg/L</t>
        </is>
      </c>
      <c r="AH4522"/>
      <c r="AI4522"/>
      <c r="AJ4522"/>
      <c r="AK4522"/>
      <c r="AL4522"/>
      <c r="AM4522"/>
      <c r="AN4522"/>
      <c r="AO4522"/>
      <c r="AP4522"/>
      <c r="AQ4522"/>
      <c r="AR4522"/>
      <c r="AS4522"/>
      <c r="AT4522"/>
      <c r="AU4522"/>
      <c r="AV4522"/>
      <c r="AW4522"/>
      <c r="AX4522" t="inlineStr">
        <is>
          <t>Mortality</t>
        </is>
      </c>
      <c r="AY4522" t="inlineStr">
        <is>
          <t>Mortality</t>
        </is>
      </c>
      <c r="AZ4522" t="inlineStr">
        <is>
          <t>LC50</t>
        </is>
      </c>
      <c r="BA4522"/>
      <c r="BB4522" t="n">
        <v>4.0</v>
      </c>
      <c r="BC4522"/>
      <c r="BD4522"/>
      <c r="BE4522"/>
      <c r="BF4522"/>
      <c r="BG4522" t="inlineStr">
        <is>
          <t>Day(s)</t>
        </is>
      </c>
      <c r="BH4522" t="inlineStr">
        <is>
          <t>Pure</t>
        </is>
      </c>
      <c r="BI4522" t="inlineStr">
        <is>
          <t>DTXSID3021691</t>
        </is>
      </c>
      <c r="BJ4522"/>
      <c r="BK4522"/>
      <c r="BL4522"/>
      <c r="BM4522"/>
      <c r="BN4522"/>
      <c r="BO4522"/>
      <c r="BP4522"/>
      <c r="BQ4522"/>
      <c r="BR4522"/>
      <c r="BS4522"/>
      <c r="BT4522" t="inlineStr">
        <is>
          <t>--</t>
        </is>
      </c>
      <c r="BU4522"/>
      <c r="BV4522"/>
      <c r="BW4522"/>
      <c r="BX4522"/>
      <c r="BY4522"/>
      <c r="BZ4522"/>
      <c r="CA4522"/>
      <c r="CB4522"/>
      <c r="CC4522"/>
      <c r="CD4522"/>
      <c r="CE4522"/>
      <c r="CF4522"/>
      <c r="CG4522"/>
      <c r="CH4522"/>
      <c r="CI4522"/>
      <c r="CJ4522"/>
      <c r="CK4522" t="inlineStr">
        <is>
          <t>Brooke,L.T., D.J. Call, D.L. Geiger, and C.E. Northcott</t>
        </is>
      </c>
      <c r="CL4522" t="n">
        <v>12448.0</v>
      </c>
      <c r="CM4522" t="inlineStr">
        <is>
          <t>Acute Toxicities of Organic Chemicals to Fathead Minnows (Pimephales promelas), Vol. 1</t>
        </is>
      </c>
      <c r="CN4522" t="inlineStr">
        <is>
          <t>Center for Lake Superior Environmental Studies, University of Wisconsin-Superior, Superior, WI:414 p.</t>
        </is>
      </c>
      <c r="CO4522" t="n">
        <v>1984.0</v>
      </c>
      <c r="CP4522" t="inlineStr">
        <is>
          <t>Brooke,L.T., D.J. Call, D.L. Geiger, and C.E. Northcott (1984). Acute Toxicities of Organic Chemicals to Fathead Minnows (Pimephales promelas), Vol. 1. Center for Lake Superior Environmental Studies, University of Wisconsin-Superior, Superior, WI, 414 p. ECOREF#:12448</t>
        </is>
      </c>
    </row>
    <row r="4523">
      <c r="A4523" t="n">
        <v>6.1711259E7</v>
      </c>
      <c r="B4523" t="inlineStr">
        <is>
          <t>AS (Surfactant)</t>
        </is>
      </c>
      <c r="C4523"/>
      <c r="D4523" t="inlineStr">
        <is>
          <t>Measured</t>
        </is>
      </c>
      <c r="E4523" t="inlineStr">
        <is>
          <t>OECD, USEPA and ASTM methods</t>
        </is>
      </c>
      <c r="F4523"/>
      <c r="G4523" t="n">
        <v>31.2</v>
      </c>
      <c r="H4523"/>
      <c r="I4523"/>
      <c r="J4523"/>
      <c r="K4523"/>
      <c r="L4523" t="inlineStr">
        <is>
          <t>Pimephales promelas</t>
        </is>
      </c>
      <c r="M4523" t="inlineStr">
        <is>
          <t>Fathead Minnow</t>
        </is>
      </c>
      <c r="N4523"/>
      <c r="O4523"/>
      <c r="P4523"/>
      <c r="Q4523"/>
      <c r="R4523"/>
      <c r="S4523"/>
      <c r="T4523"/>
      <c r="U4523"/>
      <c r="V4523" t="inlineStr">
        <is>
          <t>Flow-through</t>
        </is>
      </c>
      <c r="W4523" t="inlineStr">
        <is>
          <t>Fresh water</t>
        </is>
      </c>
      <c r="X4523" t="inlineStr">
        <is>
          <t>Lab</t>
        </is>
      </c>
      <c r="Y4523" t="n">
        <v>6.0</v>
      </c>
      <c r="Z4523" t="inlineStr">
        <is>
          <t>Active ingredient</t>
        </is>
      </c>
      <c r="AA4523"/>
      <c r="AB4523" t="n">
        <v>0.87</v>
      </c>
      <c r="AC4523"/>
      <c r="AD4523" t="n">
        <v>0.78</v>
      </c>
      <c r="AE4523"/>
      <c r="AF4523" t="n">
        <v>0.97</v>
      </c>
      <c r="AG4523" t="inlineStr">
        <is>
          <t>AI mg/L</t>
        </is>
      </c>
      <c r="AH4523"/>
      <c r="AI4523"/>
      <c r="AJ4523"/>
      <c r="AK4523"/>
      <c r="AL4523"/>
      <c r="AM4523"/>
      <c r="AN4523"/>
      <c r="AO4523"/>
      <c r="AP4523"/>
      <c r="AQ4523"/>
      <c r="AR4523"/>
      <c r="AS4523"/>
      <c r="AT4523"/>
      <c r="AU4523"/>
      <c r="AV4523"/>
      <c r="AW4523"/>
      <c r="AX4523" t="inlineStr">
        <is>
          <t>Mortality</t>
        </is>
      </c>
      <c r="AY4523" t="inlineStr">
        <is>
          <t>Mortality</t>
        </is>
      </c>
      <c r="AZ4523" t="inlineStr">
        <is>
          <t>LC50</t>
        </is>
      </c>
      <c r="BA4523"/>
      <c r="BB4523" t="n">
        <v>4.0</v>
      </c>
      <c r="BC4523"/>
      <c r="BD4523"/>
      <c r="BE4523"/>
      <c r="BF4523"/>
      <c r="BG4523" t="inlineStr">
        <is>
          <t>Day(s)</t>
        </is>
      </c>
      <c r="BH4523" t="inlineStr">
        <is>
          <t>Active ingredient</t>
        </is>
      </c>
      <c r="BI4523" t="inlineStr">
        <is>
          <t>DTXSID301033308</t>
        </is>
      </c>
      <c r="BJ4523" t="inlineStr">
        <is>
          <t>10.1007/s00244-005-1044-1</t>
        </is>
      </c>
      <c r="BK4523"/>
      <c r="BL4523" t="inlineStr">
        <is>
          <t>Acute</t>
        </is>
      </c>
      <c r="BM4523"/>
      <c r="BN4523"/>
      <c r="BO4523"/>
      <c r="BP4523"/>
      <c r="BQ4523"/>
      <c r="BR4523"/>
      <c r="BS4523"/>
      <c r="BT4523" t="inlineStr">
        <is>
          <t>--</t>
        </is>
      </c>
      <c r="BU4523"/>
      <c r="BV4523"/>
      <c r="BW4523"/>
      <c r="BX4523"/>
      <c r="BY4523"/>
      <c r="BZ4523"/>
      <c r="CA4523"/>
      <c r="CB4523"/>
      <c r="CC4523"/>
      <c r="CD4523"/>
      <c r="CE4523"/>
      <c r="CF4523"/>
      <c r="CG4523"/>
      <c r="CH4523"/>
      <c r="CI4523"/>
      <c r="CJ4523"/>
      <c r="CK4523" t="inlineStr">
        <is>
          <t>Versteeg,D.J., J. Rawlings, E. Bozso, and J. Shi</t>
        </is>
      </c>
      <c r="CL4523" t="n">
        <v>110632.0</v>
      </c>
      <c r="CM4523" t="inlineStr">
        <is>
          <t>The Acute and Chronic Toxicity of Hexadecyl and Heptadecyl Sulfate to Aquatic Organisms</t>
        </is>
      </c>
      <c r="CN4523" t="inlineStr">
        <is>
          <t>Arch. Environ. Contam. Toxicol.51(1): 43-53</t>
        </is>
      </c>
      <c r="CO4523" t="n">
        <v>2006.0</v>
      </c>
      <c r="CP4523" t="inlineStr">
        <is>
          <t>Versteeg,D.J., J. Rawlings, E. Bozso, and J. Shi (2006). The Acute and Chronic Toxicity of Hexadecyl and Heptadecyl Sulfate to Aquatic Organisms. Arch. Environ. Contam. Toxicol., 51, (1), 43-53. doi:10.1007/s00244-005-1044-1. ECOREF#:110632</t>
        </is>
      </c>
    </row>
    <row r="4524">
      <c r="A4524" t="n">
        <v>6.1711259E7</v>
      </c>
      <c r="B4524" t="inlineStr">
        <is>
          <t>AS (Surfactant)</t>
        </is>
      </c>
      <c r="C4524"/>
      <c r="D4524" t="inlineStr">
        <is>
          <t>Measured</t>
        </is>
      </c>
      <c r="E4524" t="inlineStr">
        <is>
          <t>OECD, USEPA and ASTM methods</t>
        </is>
      </c>
      <c r="F4524"/>
      <c r="G4524" t="n">
        <v>31.2</v>
      </c>
      <c r="H4524"/>
      <c r="I4524"/>
      <c r="J4524"/>
      <c r="K4524"/>
      <c r="L4524" t="inlineStr">
        <is>
          <t>Pimephales promelas</t>
        </is>
      </c>
      <c r="M4524" t="inlineStr">
        <is>
          <t>Fathead Minnow</t>
        </is>
      </c>
      <c r="N4524"/>
      <c r="O4524"/>
      <c r="P4524"/>
      <c r="Q4524"/>
      <c r="R4524"/>
      <c r="S4524"/>
      <c r="T4524"/>
      <c r="U4524"/>
      <c r="V4524" t="inlineStr">
        <is>
          <t>Flow-through</t>
        </is>
      </c>
      <c r="W4524" t="inlineStr">
        <is>
          <t>Fresh water</t>
        </is>
      </c>
      <c r="X4524" t="inlineStr">
        <is>
          <t>Lab</t>
        </is>
      </c>
      <c r="Y4524" t="n">
        <v>6.0</v>
      </c>
      <c r="Z4524" t="inlineStr">
        <is>
          <t>Active ingredient</t>
        </is>
      </c>
      <c r="AA4524"/>
      <c r="AB4524" t="n">
        <v>0.47</v>
      </c>
      <c r="AC4524"/>
      <c r="AD4524" t="n">
        <v>0.4</v>
      </c>
      <c r="AE4524"/>
      <c r="AF4524" t="n">
        <v>0.54</v>
      </c>
      <c r="AG4524" t="inlineStr">
        <is>
          <t>AI mg/L</t>
        </is>
      </c>
      <c r="AH4524"/>
      <c r="AI4524"/>
      <c r="AJ4524"/>
      <c r="AK4524"/>
      <c r="AL4524"/>
      <c r="AM4524"/>
      <c r="AN4524"/>
      <c r="AO4524"/>
      <c r="AP4524"/>
      <c r="AQ4524"/>
      <c r="AR4524"/>
      <c r="AS4524"/>
      <c r="AT4524"/>
      <c r="AU4524"/>
      <c r="AV4524"/>
      <c r="AW4524"/>
      <c r="AX4524" t="inlineStr">
        <is>
          <t>Mortality</t>
        </is>
      </c>
      <c r="AY4524" t="inlineStr">
        <is>
          <t>Mortality</t>
        </is>
      </c>
      <c r="AZ4524" t="inlineStr">
        <is>
          <t>LC50</t>
        </is>
      </c>
      <c r="BA4524"/>
      <c r="BB4524" t="n">
        <v>4.0</v>
      </c>
      <c r="BC4524"/>
      <c r="BD4524"/>
      <c r="BE4524"/>
      <c r="BF4524"/>
      <c r="BG4524" t="inlineStr">
        <is>
          <t>Day(s)</t>
        </is>
      </c>
      <c r="BH4524" t="inlineStr">
        <is>
          <t>Active ingredient</t>
        </is>
      </c>
      <c r="BI4524" t="inlineStr">
        <is>
          <t>DTXSID301033308</t>
        </is>
      </c>
      <c r="BJ4524" t="inlineStr">
        <is>
          <t>10.1007/s00244-005-1044-1</t>
        </is>
      </c>
      <c r="BK4524"/>
      <c r="BL4524" t="inlineStr">
        <is>
          <t>Acute</t>
        </is>
      </c>
      <c r="BM4524"/>
      <c r="BN4524"/>
      <c r="BO4524"/>
      <c r="BP4524"/>
      <c r="BQ4524"/>
      <c r="BR4524"/>
      <c r="BS4524"/>
      <c r="BT4524" t="inlineStr">
        <is>
          <t>--</t>
        </is>
      </c>
      <c r="BU4524"/>
      <c r="BV4524"/>
      <c r="BW4524"/>
      <c r="BX4524"/>
      <c r="BY4524"/>
      <c r="BZ4524"/>
      <c r="CA4524"/>
      <c r="CB4524"/>
      <c r="CC4524"/>
      <c r="CD4524"/>
      <c r="CE4524"/>
      <c r="CF4524"/>
      <c r="CG4524"/>
      <c r="CH4524"/>
      <c r="CI4524"/>
      <c r="CJ4524"/>
      <c r="CK4524" t="inlineStr">
        <is>
          <t>Versteeg,D.J., J. Rawlings, E. Bozso, and J. Shi</t>
        </is>
      </c>
      <c r="CL4524" t="n">
        <v>110632.0</v>
      </c>
      <c r="CM4524" t="inlineStr">
        <is>
          <t>The Acute and Chronic Toxicity of Hexadecyl and Heptadecyl Sulfate to Aquatic Organisms</t>
        </is>
      </c>
      <c r="CN4524" t="inlineStr">
        <is>
          <t>Arch. Environ. Contam. Toxicol.51(1): 43-53</t>
        </is>
      </c>
      <c r="CO4524" t="n">
        <v>2006.0</v>
      </c>
      <c r="CP4524" t="inlineStr">
        <is>
          <t>Versteeg,D.J., J. Rawlings, E. Bozso, and J. Shi (2006). The Acute and Chronic Toxicity of Hexadecyl and Heptadecyl Sulfate to Aquatic Organisms. Arch. Environ. Contam. Toxicol., 51, (1), 43-53. doi:10.1007/s00244-005-1044-1. ECOREF#:110632</t>
        </is>
      </c>
    </row>
    <row r="4525">
      <c r="A4525" t="n">
        <v>6.1711259E7</v>
      </c>
      <c r="B4525" t="inlineStr">
        <is>
          <t>AS (Surfactant)</t>
        </is>
      </c>
      <c r="C4525"/>
      <c r="D4525" t="inlineStr">
        <is>
          <t>Measured</t>
        </is>
      </c>
      <c r="E4525" t="inlineStr">
        <is>
          <t>OECD, USEPA and ASTM methods</t>
        </is>
      </c>
      <c r="F4525"/>
      <c r="G4525"/>
      <c r="H4525"/>
      <c r="I4525"/>
      <c r="J4525"/>
      <c r="K4525"/>
      <c r="L4525" t="inlineStr">
        <is>
          <t>Pimephales promelas</t>
        </is>
      </c>
      <c r="M4525" t="inlineStr">
        <is>
          <t>Fathead Minnow</t>
        </is>
      </c>
      <c r="N4525"/>
      <c r="O4525"/>
      <c r="P4525"/>
      <c r="Q4525"/>
      <c r="R4525"/>
      <c r="S4525"/>
      <c r="T4525"/>
      <c r="U4525"/>
      <c r="V4525" t="inlineStr">
        <is>
          <t>Flow-through</t>
        </is>
      </c>
      <c r="W4525" t="inlineStr">
        <is>
          <t>Fresh water</t>
        </is>
      </c>
      <c r="X4525" t="inlineStr">
        <is>
          <t>Lab</t>
        </is>
      </c>
      <c r="Y4525" t="n">
        <v>6.0</v>
      </c>
      <c r="Z4525" t="inlineStr">
        <is>
          <t>Active ingredient</t>
        </is>
      </c>
      <c r="AA4525"/>
      <c r="AB4525" t="n">
        <v>0.92</v>
      </c>
      <c r="AC4525"/>
      <c r="AD4525" t="n">
        <v>0.8</v>
      </c>
      <c r="AE4525"/>
      <c r="AF4525" t="n">
        <v>1.1</v>
      </c>
      <c r="AG4525" t="inlineStr">
        <is>
          <t>AI mg/L</t>
        </is>
      </c>
      <c r="AH4525"/>
      <c r="AI4525"/>
      <c r="AJ4525"/>
      <c r="AK4525"/>
      <c r="AL4525"/>
      <c r="AM4525"/>
      <c r="AN4525"/>
      <c r="AO4525"/>
      <c r="AP4525"/>
      <c r="AQ4525"/>
      <c r="AR4525"/>
      <c r="AS4525"/>
      <c r="AT4525"/>
      <c r="AU4525"/>
      <c r="AV4525"/>
      <c r="AW4525"/>
      <c r="AX4525" t="inlineStr">
        <is>
          <t>Mortality</t>
        </is>
      </c>
      <c r="AY4525" t="inlineStr">
        <is>
          <t>Mortality</t>
        </is>
      </c>
      <c r="AZ4525" t="inlineStr">
        <is>
          <t>LC50</t>
        </is>
      </c>
      <c r="BA4525"/>
      <c r="BB4525" t="n">
        <v>4.0</v>
      </c>
      <c r="BC4525"/>
      <c r="BD4525"/>
      <c r="BE4525"/>
      <c r="BF4525"/>
      <c r="BG4525" t="inlineStr">
        <is>
          <t>Day(s)</t>
        </is>
      </c>
      <c r="BH4525"/>
      <c r="BI4525" t="inlineStr">
        <is>
          <t>DTXSID301033308</t>
        </is>
      </c>
      <c r="BJ4525" t="inlineStr">
        <is>
          <t>10.1007/s00244-005-1044-1</t>
        </is>
      </c>
      <c r="BK4525"/>
      <c r="BL4525" t="inlineStr">
        <is>
          <t>Acute</t>
        </is>
      </c>
      <c r="BM4525"/>
      <c r="BN4525"/>
      <c r="BO4525"/>
      <c r="BP4525"/>
      <c r="BQ4525"/>
      <c r="BR4525"/>
      <c r="BS4525"/>
      <c r="BT4525" t="inlineStr">
        <is>
          <t>--</t>
        </is>
      </c>
      <c r="BU4525"/>
      <c r="BV4525"/>
      <c r="BW4525"/>
      <c r="BX4525"/>
      <c r="BY4525"/>
      <c r="BZ4525"/>
      <c r="CA4525"/>
      <c r="CB4525"/>
      <c r="CC4525"/>
      <c r="CD4525"/>
      <c r="CE4525"/>
      <c r="CF4525"/>
      <c r="CG4525"/>
      <c r="CH4525"/>
      <c r="CI4525"/>
      <c r="CJ4525"/>
      <c r="CK4525" t="inlineStr">
        <is>
          <t>Versteeg,D.J., J. Rawlings, E. Bozso, and J. Shi</t>
        </is>
      </c>
      <c r="CL4525" t="n">
        <v>110632.0</v>
      </c>
      <c r="CM4525" t="inlineStr">
        <is>
          <t>The Acute and Chronic Toxicity of Hexadecyl and Heptadecyl Sulfate to Aquatic Organisms</t>
        </is>
      </c>
      <c r="CN4525" t="inlineStr">
        <is>
          <t>Arch. Environ. Contam. Toxicol.51(1): 43-53</t>
        </is>
      </c>
      <c r="CO4525" t="n">
        <v>2006.0</v>
      </c>
      <c r="CP4525" t="inlineStr">
        <is>
          <t>Versteeg,D.J., J. Rawlings, E. Bozso, and J. Shi (2006). The Acute and Chronic Toxicity of Hexadecyl and Heptadecyl Sulfate to Aquatic Organisms. Arch. Environ. Contam. Toxicol., 51, (1), 43-53. doi:10.1007/s00244-005-1044-1. ECOREF#:110632</t>
        </is>
      </c>
    </row>
    <row r="4526">
      <c r="A4526" t="n">
        <v>6.1711259E7</v>
      </c>
      <c r="B4526" t="inlineStr">
        <is>
          <t>AS (Surfactant)</t>
        </is>
      </c>
      <c r="C4526"/>
      <c r="D4526" t="inlineStr">
        <is>
          <t>Measured</t>
        </is>
      </c>
      <c r="E4526" t="inlineStr">
        <is>
          <t>OECD, USEPA and ASTM methods</t>
        </is>
      </c>
      <c r="F4526"/>
      <c r="G4526" t="n">
        <v>31.2</v>
      </c>
      <c r="H4526"/>
      <c r="I4526"/>
      <c r="J4526"/>
      <c r="K4526"/>
      <c r="L4526" t="inlineStr">
        <is>
          <t>Pimephales promelas</t>
        </is>
      </c>
      <c r="M4526" t="inlineStr">
        <is>
          <t>Fathead Minnow</t>
        </is>
      </c>
      <c r="N4526"/>
      <c r="O4526"/>
      <c r="P4526"/>
      <c r="Q4526"/>
      <c r="R4526"/>
      <c r="S4526"/>
      <c r="T4526"/>
      <c r="U4526"/>
      <c r="V4526" t="inlineStr">
        <is>
          <t>Flow-through</t>
        </is>
      </c>
      <c r="W4526" t="inlineStr">
        <is>
          <t>Fresh water</t>
        </is>
      </c>
      <c r="X4526" t="inlineStr">
        <is>
          <t>Lab</t>
        </is>
      </c>
      <c r="Y4526" t="n">
        <v>6.0</v>
      </c>
      <c r="Z4526" t="inlineStr">
        <is>
          <t>Active ingredient</t>
        </is>
      </c>
      <c r="AA4526"/>
      <c r="AB4526" t="n">
        <v>0.56</v>
      </c>
      <c r="AC4526"/>
      <c r="AD4526" t="n">
        <v>0.47</v>
      </c>
      <c r="AE4526"/>
      <c r="AF4526" t="n">
        <v>0.66</v>
      </c>
      <c r="AG4526" t="inlineStr">
        <is>
          <t>AI mg/L</t>
        </is>
      </c>
      <c r="AH4526"/>
      <c r="AI4526"/>
      <c r="AJ4526"/>
      <c r="AK4526"/>
      <c r="AL4526"/>
      <c r="AM4526"/>
      <c r="AN4526"/>
      <c r="AO4526"/>
      <c r="AP4526"/>
      <c r="AQ4526"/>
      <c r="AR4526"/>
      <c r="AS4526"/>
      <c r="AT4526"/>
      <c r="AU4526"/>
      <c r="AV4526"/>
      <c r="AW4526"/>
      <c r="AX4526" t="inlineStr">
        <is>
          <t>Mortality</t>
        </is>
      </c>
      <c r="AY4526" t="inlineStr">
        <is>
          <t>Mortality</t>
        </is>
      </c>
      <c r="AZ4526" t="inlineStr">
        <is>
          <t>LC50</t>
        </is>
      </c>
      <c r="BA4526"/>
      <c r="BB4526" t="n">
        <v>4.0</v>
      </c>
      <c r="BC4526"/>
      <c r="BD4526"/>
      <c r="BE4526"/>
      <c r="BF4526"/>
      <c r="BG4526" t="inlineStr">
        <is>
          <t>Day(s)</t>
        </is>
      </c>
      <c r="BH4526" t="inlineStr">
        <is>
          <t>Active ingredient</t>
        </is>
      </c>
      <c r="BI4526" t="inlineStr">
        <is>
          <t>DTXSID301033308</t>
        </is>
      </c>
      <c r="BJ4526" t="inlineStr">
        <is>
          <t>10.1007/s00244-005-1044-1</t>
        </is>
      </c>
      <c r="BK4526"/>
      <c r="BL4526" t="inlineStr">
        <is>
          <t>Acute</t>
        </is>
      </c>
      <c r="BM4526"/>
      <c r="BN4526"/>
      <c r="BO4526"/>
      <c r="BP4526"/>
      <c r="BQ4526"/>
      <c r="BR4526"/>
      <c r="BS4526"/>
      <c r="BT4526" t="inlineStr">
        <is>
          <t>--</t>
        </is>
      </c>
      <c r="BU4526"/>
      <c r="BV4526"/>
      <c r="BW4526"/>
      <c r="BX4526"/>
      <c r="BY4526"/>
      <c r="BZ4526"/>
      <c r="CA4526"/>
      <c r="CB4526"/>
      <c r="CC4526"/>
      <c r="CD4526"/>
      <c r="CE4526"/>
      <c r="CF4526"/>
      <c r="CG4526"/>
      <c r="CH4526"/>
      <c r="CI4526"/>
      <c r="CJ4526"/>
      <c r="CK4526" t="inlineStr">
        <is>
          <t>Versteeg,D.J., J. Rawlings, E. Bozso, and J. Shi</t>
        </is>
      </c>
      <c r="CL4526" t="n">
        <v>110632.0</v>
      </c>
      <c r="CM4526" t="inlineStr">
        <is>
          <t>The Acute and Chronic Toxicity of Hexadecyl and Heptadecyl Sulfate to Aquatic Organisms</t>
        </is>
      </c>
      <c r="CN4526" t="inlineStr">
        <is>
          <t>Arch. Environ. Contam. Toxicol.51(1): 43-53</t>
        </is>
      </c>
      <c r="CO4526" t="n">
        <v>2006.0</v>
      </c>
      <c r="CP4526" t="inlineStr">
        <is>
          <t>Versteeg,D.J., J. Rawlings, E. Bozso, and J. Shi (2006). The Acute and Chronic Toxicity of Hexadecyl and Heptadecyl Sulfate to Aquatic Organisms. Arch. Environ. Contam. Toxicol., 51, (1), 43-53. doi:10.1007/s00244-005-1044-1. ECOREF#:110632</t>
        </is>
      </c>
    </row>
    <row r="4527">
      <c r="A4527" t="n">
        <v>6.1791262E7</v>
      </c>
      <c r="B4527" t="inlineStr">
        <is>
          <t>Tallow alkyl amines, Ethoxylated</t>
        </is>
      </c>
      <c r="C4527"/>
      <c r="D4527" t="inlineStr">
        <is>
          <t>Unmeasured</t>
        </is>
      </c>
      <c r="E4527" t="inlineStr">
        <is>
          <t>Not coded</t>
        </is>
      </c>
      <c r="F4527"/>
      <c r="G4527"/>
      <c r="H4527"/>
      <c r="I4527"/>
      <c r="J4527"/>
      <c r="K4527"/>
      <c r="L4527" t="inlineStr">
        <is>
          <t>Pimephales promelas</t>
        </is>
      </c>
      <c r="M4527" t="inlineStr">
        <is>
          <t>Fathead Minnow</t>
        </is>
      </c>
      <c r="N4527"/>
      <c r="O4527"/>
      <c r="P4527"/>
      <c r="Q4527"/>
      <c r="R4527"/>
      <c r="S4527"/>
      <c r="T4527"/>
      <c r="U4527"/>
      <c r="V4527" t="inlineStr">
        <is>
          <t>Static</t>
        </is>
      </c>
      <c r="W4527" t="inlineStr">
        <is>
          <t>Fresh water</t>
        </is>
      </c>
      <c r="X4527" t="inlineStr">
        <is>
          <t>Lab</t>
        </is>
      </c>
      <c r="Y4527"/>
      <c r="Z4527" t="inlineStr">
        <is>
          <t>Formulation</t>
        </is>
      </c>
      <c r="AA4527"/>
      <c r="AB4527" t="n">
        <v>1.0</v>
      </c>
      <c r="AC4527"/>
      <c r="AD4527"/>
      <c r="AE4527"/>
      <c r="AF4527"/>
      <c r="AG4527" t="inlineStr">
        <is>
          <t>AI mg/L</t>
        </is>
      </c>
      <c r="AH4527"/>
      <c r="AI4527"/>
      <c r="AJ4527"/>
      <c r="AK4527"/>
      <c r="AL4527"/>
      <c r="AM4527"/>
      <c r="AN4527"/>
      <c r="AO4527"/>
      <c r="AP4527"/>
      <c r="AQ4527"/>
      <c r="AR4527"/>
      <c r="AS4527"/>
      <c r="AT4527"/>
      <c r="AU4527"/>
      <c r="AV4527"/>
      <c r="AW4527"/>
      <c r="AX4527" t="inlineStr">
        <is>
          <t>Mortality</t>
        </is>
      </c>
      <c r="AY4527" t="inlineStr">
        <is>
          <t>Mortality</t>
        </is>
      </c>
      <c r="AZ4527" t="inlineStr">
        <is>
          <t>LC50</t>
        </is>
      </c>
      <c r="BA4527"/>
      <c r="BB4527" t="n">
        <v>4.0</v>
      </c>
      <c r="BC4527"/>
      <c r="BD4527"/>
      <c r="BE4527"/>
      <c r="BF4527"/>
      <c r="BG4527" t="inlineStr">
        <is>
          <t>Day(s)</t>
        </is>
      </c>
      <c r="BH4527"/>
      <c r="BI4527" t="inlineStr">
        <is>
          <t>DTXSID6051273</t>
        </is>
      </c>
      <c r="BJ4527" t="inlineStr">
        <is>
          <t>10.1007/BF01056243</t>
        </is>
      </c>
      <c r="BK4527"/>
      <c r="BL4527"/>
      <c r="BM4527"/>
      <c r="BN4527"/>
      <c r="BO4527"/>
      <c r="BP4527"/>
      <c r="BQ4527"/>
      <c r="BR4527"/>
      <c r="BS4527"/>
      <c r="BT4527" t="inlineStr">
        <is>
          <t>--</t>
        </is>
      </c>
      <c r="BU4527"/>
      <c r="BV4527"/>
      <c r="BW4527"/>
      <c r="BX4527"/>
      <c r="BY4527"/>
      <c r="BZ4527"/>
      <c r="CA4527"/>
      <c r="CB4527"/>
      <c r="CC4527"/>
      <c r="CD4527"/>
      <c r="CE4527"/>
      <c r="CF4527"/>
      <c r="CG4527"/>
      <c r="CH4527"/>
      <c r="CI4527"/>
      <c r="CJ4527"/>
      <c r="CK4527" t="inlineStr">
        <is>
          <t>Folmar,L.C., H.O. Sanders, and A.M. Julin</t>
        </is>
      </c>
      <c r="CL4527" t="n">
        <v>5752.0</v>
      </c>
      <c r="CM4527" t="inlineStr">
        <is>
          <t>Toxicity of the Herbicide Glyphosate and Several of Its Formulations to Fish and Aquatic Invertebrates</t>
        </is>
      </c>
      <c r="CN4527" t="inlineStr">
        <is>
          <t>Arch. Environ. Contam. Toxicol.8(3): 269-278</t>
        </is>
      </c>
      <c r="CO4527" t="n">
        <v>1979.0</v>
      </c>
      <c r="CP4527" t="inlineStr">
        <is>
          <t>Folmar,L.C., H.O. Sanders, and A.M. Julin (1979). Toxicity of the Herbicide Glyphosate and Several of Its Formulations to Fish and Aquatic Invertebrates. Arch. Environ. Contam. Toxicol., 8, (3), 269-278. doi:10.1007/BF01056243. ECOREF#:5752</t>
        </is>
      </c>
    </row>
    <row r="4528">
      <c r="A4528" t="n">
        <v>6.1791262E7</v>
      </c>
      <c r="B4528" t="inlineStr">
        <is>
          <t>Tallow alkyl amines, Ethoxylated</t>
        </is>
      </c>
      <c r="C4528"/>
      <c r="D4528" t="inlineStr">
        <is>
          <t>Not reported</t>
        </is>
      </c>
      <c r="E4528" t="inlineStr">
        <is>
          <t>Not coded</t>
        </is>
      </c>
      <c r="F4528"/>
      <c r="G4528" t="n">
        <v>100.0</v>
      </c>
      <c r="H4528"/>
      <c r="I4528"/>
      <c r="J4528"/>
      <c r="K4528"/>
      <c r="L4528" t="inlineStr">
        <is>
          <t>Pimephales promelas</t>
        </is>
      </c>
      <c r="M4528" t="inlineStr">
        <is>
          <t>Fathead Minnow</t>
        </is>
      </c>
      <c r="N4528"/>
      <c r="O4528"/>
      <c r="P4528"/>
      <c r="Q4528"/>
      <c r="R4528"/>
      <c r="S4528"/>
      <c r="T4528"/>
      <c r="U4528"/>
      <c r="V4528" t="inlineStr">
        <is>
          <t>Static</t>
        </is>
      </c>
      <c r="W4528" t="inlineStr">
        <is>
          <t>Fresh water</t>
        </is>
      </c>
      <c r="X4528" t="inlineStr">
        <is>
          <t>Lab</t>
        </is>
      </c>
      <c r="Y4528"/>
      <c r="Z4528" t="inlineStr">
        <is>
          <t>Active ingredient</t>
        </is>
      </c>
      <c r="AA4528"/>
      <c r="AB4528" t="n">
        <v>1.4</v>
      </c>
      <c r="AC4528"/>
      <c r="AD4528" t="n">
        <v>1.2</v>
      </c>
      <c r="AE4528"/>
      <c r="AF4528" t="n">
        <v>1.7</v>
      </c>
      <c r="AG4528" t="inlineStr">
        <is>
          <t>AI mg/L</t>
        </is>
      </c>
      <c r="AH4528"/>
      <c r="AI4528"/>
      <c r="AJ4528"/>
      <c r="AK4528"/>
      <c r="AL4528"/>
      <c r="AM4528"/>
      <c r="AN4528"/>
      <c r="AO4528"/>
      <c r="AP4528"/>
      <c r="AQ4528"/>
      <c r="AR4528"/>
      <c r="AS4528"/>
      <c r="AT4528"/>
      <c r="AU4528"/>
      <c r="AV4528"/>
      <c r="AW4528"/>
      <c r="AX4528" t="inlineStr">
        <is>
          <t>Mortality</t>
        </is>
      </c>
      <c r="AY4528" t="inlineStr">
        <is>
          <t>Mortality</t>
        </is>
      </c>
      <c r="AZ4528" t="inlineStr">
        <is>
          <t>LC50</t>
        </is>
      </c>
      <c r="BA4528"/>
      <c r="BB4528" t="n">
        <v>4.0</v>
      </c>
      <c r="BC4528"/>
      <c r="BD4528"/>
      <c r="BE4528"/>
      <c r="BF4528"/>
      <c r="BG4528" t="inlineStr">
        <is>
          <t>Day(s)</t>
        </is>
      </c>
      <c r="BH4528" t="inlineStr">
        <is>
          <t>Pure</t>
        </is>
      </c>
      <c r="BI4528" t="inlineStr">
        <is>
          <t>DTXSID6051273</t>
        </is>
      </c>
      <c r="BJ4528"/>
      <c r="BK4528"/>
      <c r="BL4528"/>
      <c r="BM4528"/>
      <c r="BN4528"/>
      <c r="BO4528"/>
      <c r="BP4528"/>
      <c r="BQ4528"/>
      <c r="BR4528"/>
      <c r="BS4528"/>
      <c r="BT4528" t="inlineStr">
        <is>
          <t>--</t>
        </is>
      </c>
      <c r="BU4528"/>
      <c r="BV4528"/>
      <c r="BW4528"/>
      <c r="BX4528"/>
      <c r="BY4528"/>
      <c r="BZ4528"/>
      <c r="CA4528"/>
      <c r="CB4528"/>
      <c r="CC4528"/>
      <c r="CD4528"/>
      <c r="CE4528"/>
      <c r="CF4528"/>
      <c r="CG4528"/>
      <c r="CH4528"/>
      <c r="CI4528"/>
      <c r="CJ4528"/>
      <c r="CK4528" t="inlineStr">
        <is>
          <t>Mayer,F.L.,Jr., and M.R. Ellersieck</t>
        </is>
      </c>
      <c r="CL4528" t="n">
        <v>6797.0</v>
      </c>
      <c r="CM4528" t="inlineStr">
        <is>
          <t>Manual of Acute Toxicity: Interpretation and Data Base for 410 Chemicals and 66 Species of Freshwater Animals</t>
        </is>
      </c>
      <c r="CN4528" t="inlineStr">
        <is>
          <t>USDI Fish and Wildlife Service, Publication No.160, Washington, DC:505 p.</t>
        </is>
      </c>
      <c r="CO4528" t="n">
        <v>1986.0</v>
      </c>
      <c r="CP4528" t="inlineStr">
        <is>
          <t>Mayer,F.L.,Jr., and M.R. Ellersieck (1986). Manual of Acute Toxicity: Interpretation and Data Base for 410 Chemicals and 66 Species of Freshwater Animals. USDI Fish and Wildlife Service, Publication No.160, Washington, DC, 505 p. ECOREF#:6797</t>
        </is>
      </c>
    </row>
    <row r="4529">
      <c r="A4529" t="n">
        <v>6.1791262E7</v>
      </c>
      <c r="B4529" t="inlineStr">
        <is>
          <t>Tallow alkyl amines, Ethoxylated</t>
        </is>
      </c>
      <c r="C4529"/>
      <c r="D4529" t="inlineStr">
        <is>
          <t>Unmeasured</t>
        </is>
      </c>
      <c r="E4529" t="inlineStr">
        <is>
          <t>USEPA and STDMETH methods</t>
        </is>
      </c>
      <c r="F4529"/>
      <c r="G4529"/>
      <c r="H4529"/>
      <c r="I4529"/>
      <c r="J4529"/>
      <c r="K4529"/>
      <c r="L4529" t="inlineStr">
        <is>
          <t>Pimephales promelas</t>
        </is>
      </c>
      <c r="M4529" t="inlineStr">
        <is>
          <t>Fathead Minnow</t>
        </is>
      </c>
      <c r="N4529" t="inlineStr">
        <is>
          <t>Larva</t>
        </is>
      </c>
      <c r="O4529"/>
      <c r="P4529"/>
      <c r="Q4529"/>
      <c r="R4529" t="n">
        <v>2.0</v>
      </c>
      <c r="S4529"/>
      <c r="T4529" t="n">
        <v>10.0</v>
      </c>
      <c r="U4529" t="inlineStr">
        <is>
          <t>Day(s)</t>
        </is>
      </c>
      <c r="V4529" t="inlineStr">
        <is>
          <t>Static</t>
        </is>
      </c>
      <c r="W4529" t="inlineStr">
        <is>
          <t>Fresh water</t>
        </is>
      </c>
      <c r="X4529" t="inlineStr">
        <is>
          <t>Lab</t>
        </is>
      </c>
      <c r="Y4529"/>
      <c r="Z4529" t="inlineStr">
        <is>
          <t>Active ingredient</t>
        </is>
      </c>
      <c r="AA4529" t="inlineStr">
        <is>
          <t>&gt;</t>
        </is>
      </c>
      <c r="AB4529" t="n">
        <v>0.44</v>
      </c>
      <c r="AC4529"/>
      <c r="AD4529"/>
      <c r="AE4529"/>
      <c r="AF4529"/>
      <c r="AG4529" t="inlineStr">
        <is>
          <t>AI mg/L</t>
        </is>
      </c>
      <c r="AH4529"/>
      <c r="AI4529"/>
      <c r="AJ4529"/>
      <c r="AK4529"/>
      <c r="AL4529"/>
      <c r="AM4529"/>
      <c r="AN4529"/>
      <c r="AO4529"/>
      <c r="AP4529"/>
      <c r="AQ4529"/>
      <c r="AR4529"/>
      <c r="AS4529"/>
      <c r="AT4529"/>
      <c r="AU4529"/>
      <c r="AV4529"/>
      <c r="AW4529"/>
      <c r="AX4529" t="inlineStr">
        <is>
          <t>Mortality</t>
        </is>
      </c>
      <c r="AY4529" t="inlineStr">
        <is>
          <t>Mortality</t>
        </is>
      </c>
      <c r="AZ4529" t="inlineStr">
        <is>
          <t>LC50</t>
        </is>
      </c>
      <c r="BA4529"/>
      <c r="BB4529" t="n">
        <v>4.0</v>
      </c>
      <c r="BC4529"/>
      <c r="BD4529"/>
      <c r="BE4529"/>
      <c r="BF4529"/>
      <c r="BG4529" t="inlineStr">
        <is>
          <t>Day(s)</t>
        </is>
      </c>
      <c r="BH4529"/>
      <c r="BI4529" t="inlineStr">
        <is>
          <t>DTXSID6051273</t>
        </is>
      </c>
      <c r="BJ4529" t="inlineStr">
        <is>
          <t>10.1002/tox.20686</t>
        </is>
      </c>
      <c r="BK4529"/>
      <c r="BL4529" t="inlineStr">
        <is>
          <t>Acute</t>
        </is>
      </c>
      <c r="BM4529"/>
      <c r="BN4529"/>
      <c r="BO4529"/>
      <c r="BP4529"/>
      <c r="BQ4529"/>
      <c r="BR4529"/>
      <c r="BS4529"/>
      <c r="BT4529" t="inlineStr">
        <is>
          <t>--</t>
        </is>
      </c>
      <c r="BU4529"/>
      <c r="BV4529"/>
      <c r="BW4529"/>
      <c r="BX4529"/>
      <c r="BY4529"/>
      <c r="BZ4529"/>
      <c r="CA4529"/>
      <c r="CB4529"/>
      <c r="CC4529"/>
      <c r="CD4529"/>
      <c r="CE4529"/>
      <c r="CF4529"/>
      <c r="CG4529"/>
      <c r="CH4529"/>
      <c r="CI4529"/>
      <c r="CJ4529" t="inlineStr">
        <is>
          <t xml:space="preserve">SOURCE/CAPTIVE BREEDING COLONY//   </t>
        </is>
      </c>
      <c r="CK4529" t="inlineStr">
        <is>
          <t>Tatum,V.L., D.L. Borton, W.R. Streblow, J. Louch, and J.P. Shepard</t>
        </is>
      </c>
      <c r="CL4529" t="n">
        <v>160505.0</v>
      </c>
      <c r="CM4529" t="inlineStr">
        <is>
          <t>Acute Toxicity of Commonly Used Forestry Herbicide Mixtures to Ceriodaphnia dubia and Pimephales promelas</t>
        </is>
      </c>
      <c r="CN4529" t="inlineStr">
        <is>
          <t>Environ. Toxicol.27(12): 671-684</t>
        </is>
      </c>
      <c r="CO4529" t="n">
        <v>2012.0</v>
      </c>
      <c r="CP4529" t="inlineStr">
        <is>
          <t>Tatum,V.L., D.L. Borton, W.R. Streblow, J. Louch, and J.P. Shepard (2012). Acute Toxicity of Commonly Used Forestry Herbicide Mixtures to Ceriodaphnia dubia and Pimephales promelas. Environ. Toxicol., 27, (12), 671-684. doi:10.1002/tox.20686. ECOREF#:160505</t>
        </is>
      </c>
    </row>
    <row r="4530">
      <c r="A4530" t="n">
        <v>6.1912876E7</v>
      </c>
      <c r="B4530" t="inlineStr">
        <is>
          <t>Copper Count-N</t>
        </is>
      </c>
      <c r="C4530"/>
      <c r="D4530" t="inlineStr">
        <is>
          <t>Not reported</t>
        </is>
      </c>
      <c r="E4530" t="inlineStr">
        <is>
          <t>Not coded</t>
        </is>
      </c>
      <c r="F4530"/>
      <c r="G4530" t="n">
        <v>8.0</v>
      </c>
      <c r="H4530"/>
      <c r="I4530"/>
      <c r="J4530"/>
      <c r="K4530"/>
      <c r="L4530" t="inlineStr">
        <is>
          <t>Pimephales promelas</t>
        </is>
      </c>
      <c r="M4530" t="inlineStr">
        <is>
          <t>Fathead Minnow</t>
        </is>
      </c>
      <c r="N4530"/>
      <c r="O4530"/>
      <c r="P4530"/>
      <c r="Q4530"/>
      <c r="R4530"/>
      <c r="S4530"/>
      <c r="T4530"/>
      <c r="U4530"/>
      <c r="V4530" t="inlineStr">
        <is>
          <t>Static</t>
        </is>
      </c>
      <c r="W4530" t="inlineStr">
        <is>
          <t>Fresh water</t>
        </is>
      </c>
      <c r="X4530" t="inlineStr">
        <is>
          <t>Lab</t>
        </is>
      </c>
      <c r="Y4530"/>
      <c r="Z4530" t="inlineStr">
        <is>
          <t>Active ingredient</t>
        </is>
      </c>
      <c r="AA4530"/>
      <c r="AB4530" t="n">
        <v>0.0359</v>
      </c>
      <c r="AC4530"/>
      <c r="AD4530" t="n">
        <v>0.0263</v>
      </c>
      <c r="AE4530"/>
      <c r="AF4530" t="n">
        <v>0.0489</v>
      </c>
      <c r="AG4530" t="inlineStr">
        <is>
          <t>AI mg/L</t>
        </is>
      </c>
      <c r="AH4530"/>
      <c r="AI4530"/>
      <c r="AJ4530"/>
      <c r="AK4530"/>
      <c r="AL4530"/>
      <c r="AM4530"/>
      <c r="AN4530"/>
      <c r="AO4530"/>
      <c r="AP4530"/>
      <c r="AQ4530"/>
      <c r="AR4530"/>
      <c r="AS4530"/>
      <c r="AT4530"/>
      <c r="AU4530"/>
      <c r="AV4530"/>
      <c r="AW4530"/>
      <c r="AX4530" t="inlineStr">
        <is>
          <t>Mortality</t>
        </is>
      </c>
      <c r="AY4530" t="inlineStr">
        <is>
          <t>Mortality</t>
        </is>
      </c>
      <c r="AZ4530" t="inlineStr">
        <is>
          <t>LC50</t>
        </is>
      </c>
      <c r="BA4530"/>
      <c r="BB4530" t="n">
        <v>4.0</v>
      </c>
      <c r="BC4530"/>
      <c r="BD4530"/>
      <c r="BE4530"/>
      <c r="BF4530"/>
      <c r="BG4530" t="inlineStr">
        <is>
          <t>Day(s)</t>
        </is>
      </c>
      <c r="BH4530" t="inlineStr">
        <is>
          <t>Spray concentrate</t>
        </is>
      </c>
      <c r="BI4530" t="inlineStr">
        <is>
          <t>DTXSID401033694</t>
        </is>
      </c>
      <c r="BJ4530"/>
      <c r="BK4530"/>
      <c r="BL4530"/>
      <c r="BM4530"/>
      <c r="BN4530"/>
      <c r="BO4530"/>
      <c r="BP4530"/>
      <c r="BQ4530"/>
      <c r="BR4530"/>
      <c r="BS4530"/>
      <c r="BT4530" t="inlineStr">
        <is>
          <t>--</t>
        </is>
      </c>
      <c r="BU4530"/>
      <c r="BV4530"/>
      <c r="BW4530"/>
      <c r="BX4530"/>
      <c r="BY4530"/>
      <c r="BZ4530"/>
      <c r="CA4530"/>
      <c r="CB4530"/>
      <c r="CC4530"/>
      <c r="CD4530"/>
      <c r="CE4530"/>
      <c r="CF4530"/>
      <c r="CG4530"/>
      <c r="CH4530"/>
      <c r="CI4530"/>
      <c r="CJ4530"/>
      <c r="CK4530" t="inlineStr">
        <is>
          <t>Mayer,F.L.,Jr., and M.R. Ellersieck</t>
        </is>
      </c>
      <c r="CL4530" t="n">
        <v>6797.0</v>
      </c>
      <c r="CM4530" t="inlineStr">
        <is>
          <t>Manual of Acute Toxicity: Interpretation and Data Base for 410 Chemicals and 66 Species of Freshwater Animals</t>
        </is>
      </c>
      <c r="CN4530" t="inlineStr">
        <is>
          <t>USDI Fish and Wildlife Service, Publication No.160, Washington, DC:505 p.</t>
        </is>
      </c>
      <c r="CO4530" t="n">
        <v>1986.0</v>
      </c>
      <c r="CP4530" t="inlineStr">
        <is>
          <t>Mayer,F.L.,Jr., and M.R. Ellersieck (1986). Manual of Acute Toxicity: Interpretation and Data Base for 410 Chemicals and 66 Species of Freshwater Animals. USDI Fish and Wildlife Service, Publication No.160, Washington, DC, 505 p. ECOREF#:6797</t>
        </is>
      </c>
    </row>
    <row r="4531">
      <c r="A4531" t="n">
        <v>6.3449398E7</v>
      </c>
      <c r="B4531" t="inlineStr">
        <is>
          <t>Chloro paraffin waxes and hydrocarbon waxes</t>
        </is>
      </c>
      <c r="C4531"/>
      <c r="D4531" t="inlineStr">
        <is>
          <t>Not reported</t>
        </is>
      </c>
      <c r="E4531" t="inlineStr">
        <is>
          <t>Not coded</t>
        </is>
      </c>
      <c r="F4531"/>
      <c r="G4531" t="n">
        <v>100.0</v>
      </c>
      <c r="H4531"/>
      <c r="I4531"/>
      <c r="J4531"/>
      <c r="K4531"/>
      <c r="L4531" t="inlineStr">
        <is>
          <t>Pimephales promelas</t>
        </is>
      </c>
      <c r="M4531" t="inlineStr">
        <is>
          <t>Fathead Minnow</t>
        </is>
      </c>
      <c r="N4531"/>
      <c r="O4531"/>
      <c r="P4531"/>
      <c r="Q4531"/>
      <c r="R4531"/>
      <c r="S4531"/>
      <c r="T4531"/>
      <c r="U4531"/>
      <c r="V4531" t="inlineStr">
        <is>
          <t>Static</t>
        </is>
      </c>
      <c r="W4531" t="inlineStr">
        <is>
          <t>Fresh water</t>
        </is>
      </c>
      <c r="X4531" t="inlineStr">
        <is>
          <t>Lab</t>
        </is>
      </c>
      <c r="Y4531"/>
      <c r="Z4531" t="inlineStr">
        <is>
          <t>Active ingredient</t>
        </is>
      </c>
      <c r="AA4531" t="inlineStr">
        <is>
          <t>&gt;</t>
        </is>
      </c>
      <c r="AB4531" t="n">
        <v>100.0</v>
      </c>
      <c r="AC4531"/>
      <c r="AD4531"/>
      <c r="AE4531"/>
      <c r="AF4531"/>
      <c r="AG4531" t="inlineStr">
        <is>
          <t>AI mg/L</t>
        </is>
      </c>
      <c r="AH4531"/>
      <c r="AI4531"/>
      <c r="AJ4531"/>
      <c r="AK4531"/>
      <c r="AL4531"/>
      <c r="AM4531"/>
      <c r="AN4531"/>
      <c r="AO4531"/>
      <c r="AP4531"/>
      <c r="AQ4531"/>
      <c r="AR4531"/>
      <c r="AS4531"/>
      <c r="AT4531"/>
      <c r="AU4531"/>
      <c r="AV4531"/>
      <c r="AW4531"/>
      <c r="AX4531" t="inlineStr">
        <is>
          <t>Mortality</t>
        </is>
      </c>
      <c r="AY4531" t="inlineStr">
        <is>
          <t>Mortality</t>
        </is>
      </c>
      <c r="AZ4531" t="inlineStr">
        <is>
          <t>LC50</t>
        </is>
      </c>
      <c r="BA4531"/>
      <c r="BB4531" t="n">
        <v>4.0</v>
      </c>
      <c r="BC4531"/>
      <c r="BD4531"/>
      <c r="BE4531"/>
      <c r="BF4531"/>
      <c r="BG4531" t="inlineStr">
        <is>
          <t>Day(s)</t>
        </is>
      </c>
      <c r="BH4531" t="inlineStr">
        <is>
          <t>Commercial</t>
        </is>
      </c>
      <c r="BI4531" t="inlineStr">
        <is>
          <t>DTXSID1033325</t>
        </is>
      </c>
      <c r="BJ4531"/>
      <c r="BK4531"/>
      <c r="BL4531"/>
      <c r="BM4531"/>
      <c r="BN4531"/>
      <c r="BO4531"/>
      <c r="BP4531"/>
      <c r="BQ4531"/>
      <c r="BR4531"/>
      <c r="BS4531"/>
      <c r="BT4531" t="inlineStr">
        <is>
          <t>--</t>
        </is>
      </c>
      <c r="BU4531"/>
      <c r="BV4531"/>
      <c r="BW4531"/>
      <c r="BX4531"/>
      <c r="BY4531"/>
      <c r="BZ4531"/>
      <c r="CA4531"/>
      <c r="CB4531"/>
      <c r="CC4531"/>
      <c r="CD4531"/>
      <c r="CE4531"/>
      <c r="CF4531"/>
      <c r="CG4531"/>
      <c r="CH4531"/>
      <c r="CI4531"/>
      <c r="CJ4531"/>
      <c r="CK4531" t="inlineStr">
        <is>
          <t>Mayer,F.L.,Jr., and M.R. Ellersieck</t>
        </is>
      </c>
      <c r="CL4531" t="n">
        <v>6797.0</v>
      </c>
      <c r="CM4531" t="inlineStr">
        <is>
          <t>Manual of Acute Toxicity: Interpretation and Data Base for 410 Chemicals and 66 Species of Freshwater Animals</t>
        </is>
      </c>
      <c r="CN4531" t="inlineStr">
        <is>
          <t>USDI Fish and Wildlife Service, Publication No.160, Washington, DC:505 p.</t>
        </is>
      </c>
      <c r="CO4531" t="n">
        <v>1986.0</v>
      </c>
      <c r="CP4531" t="inlineStr">
        <is>
          <t>Mayer,F.L.,Jr., and M.R. Ellersieck (1986). Manual of Acute Toxicity: Interpretation and Data Base for 410 Chemicals and 66 Species of Freshwater Animals. USDI Fish and Wildlife Service, Publication No.160, Washington, DC, 505 p. ECOREF#:6797</t>
        </is>
      </c>
    </row>
    <row r="4532">
      <c r="A4532" t="n">
        <v>6.3449412E7</v>
      </c>
      <c r="B4532" t="inlineStr">
        <is>
          <t>Benzyl-C8-18-alkyldimethyl quaternary ammonium compounds, Chlorides</t>
        </is>
      </c>
      <c r="C4532"/>
      <c r="D4532" t="inlineStr">
        <is>
          <t>Unmeasured</t>
        </is>
      </c>
      <c r="E4532" t="inlineStr">
        <is>
          <t>Organization for Economic Cooperation and Development</t>
        </is>
      </c>
      <c r="F4532" t="inlineStr">
        <is>
          <t>&gt;=</t>
        </is>
      </c>
      <c r="G4532" t="n">
        <v>95.0</v>
      </c>
      <c r="H4532"/>
      <c r="I4532"/>
      <c r="J4532"/>
      <c r="K4532"/>
      <c r="L4532" t="inlineStr">
        <is>
          <t>Pimephales promelas</t>
        </is>
      </c>
      <c r="M4532" t="inlineStr">
        <is>
          <t>Fathead Minnow</t>
        </is>
      </c>
      <c r="N4532" t="inlineStr">
        <is>
          <t>Embryo</t>
        </is>
      </c>
      <c r="O4532" t="inlineStr">
        <is>
          <t>&lt;</t>
        </is>
      </c>
      <c r="P4532" t="n">
        <v>32.0</v>
      </c>
      <c r="Q4532"/>
      <c r="R4532"/>
      <c r="S4532"/>
      <c r="T4532"/>
      <c r="U4532" t="inlineStr">
        <is>
          <t>Cell stage</t>
        </is>
      </c>
      <c r="V4532" t="inlineStr">
        <is>
          <t>Renewal</t>
        </is>
      </c>
      <c r="W4532" t="inlineStr">
        <is>
          <t>Fresh water</t>
        </is>
      </c>
      <c r="X4532" t="inlineStr">
        <is>
          <t>Lab</t>
        </is>
      </c>
      <c r="Y4532"/>
      <c r="Z4532" t="inlineStr">
        <is>
          <t>Active ingredient</t>
        </is>
      </c>
      <c r="AA4532"/>
      <c r="AB4532" t="n">
        <v>3.451</v>
      </c>
      <c r="AC4532"/>
      <c r="AD4532"/>
      <c r="AE4532"/>
      <c r="AF4532"/>
      <c r="AG4532" t="inlineStr">
        <is>
          <t>AI mg/L</t>
        </is>
      </c>
      <c r="AH4532"/>
      <c r="AI4532"/>
      <c r="AJ4532"/>
      <c r="AK4532"/>
      <c r="AL4532"/>
      <c r="AM4532"/>
      <c r="AN4532"/>
      <c r="AO4532"/>
      <c r="AP4532"/>
      <c r="AQ4532"/>
      <c r="AR4532"/>
      <c r="AS4532"/>
      <c r="AT4532"/>
      <c r="AU4532"/>
      <c r="AV4532"/>
      <c r="AW4532"/>
      <c r="AX4532" t="inlineStr">
        <is>
          <t>Mortality</t>
        </is>
      </c>
      <c r="AY4532" t="inlineStr">
        <is>
          <t>Mortality</t>
        </is>
      </c>
      <c r="AZ4532" t="inlineStr">
        <is>
          <t>LC50</t>
        </is>
      </c>
      <c r="BA4532"/>
      <c r="BB4532" t="n">
        <v>4.0</v>
      </c>
      <c r="BC4532"/>
      <c r="BD4532"/>
      <c r="BE4532"/>
      <c r="BF4532"/>
      <c r="BG4532" t="inlineStr">
        <is>
          <t>Day(s)</t>
        </is>
      </c>
      <c r="BH4532"/>
      <c r="BI4532" t="inlineStr">
        <is>
          <t>DTXSID1048122</t>
        </is>
      </c>
      <c r="BJ4532" t="inlineStr">
        <is>
          <t>10.1002/etc.5455</t>
        </is>
      </c>
      <c r="BK4532"/>
      <c r="BL4532" t="inlineStr">
        <is>
          <t>Acute</t>
        </is>
      </c>
      <c r="BM4532" t="inlineStr">
        <is>
          <t>EM</t>
        </is>
      </c>
      <c r="BN4532"/>
      <c r="BO4532"/>
      <c r="BP4532"/>
      <c r="BQ4532"/>
      <c r="BR4532"/>
      <c r="BS4532"/>
      <c r="BT4532" t="inlineStr">
        <is>
          <t>--</t>
        </is>
      </c>
      <c r="BU4532"/>
      <c r="BV4532"/>
      <c r="BW4532"/>
      <c r="BX4532"/>
      <c r="BY4532"/>
      <c r="BZ4532"/>
      <c r="CA4532"/>
      <c r="CB4532"/>
      <c r="CC4532"/>
      <c r="CD4532"/>
      <c r="CE4532"/>
      <c r="CF4532"/>
      <c r="CG4532"/>
      <c r="CH4532"/>
      <c r="CI4532"/>
      <c r="CJ4532" t="inlineStr">
        <is>
          <t xml:space="preserve">SOURCE/SPAWNING BROOD STOCK FROM COVE ENVIRONMENTAL'S AQUATIC TOXICITY LABORATORY (STILLWATER, OK)//AP FREQ/80 PERCENT OF EXISTING VOLUME REPLACED//CONTR/C,P//TMETH/JEFFRIES, M. K. S., STULTS, A. E., SMITH, A. W., RAWLINGS, J. M., BELANGER, S. E., AND ORIS, J. T. (2014). ALTERNATIVE METHODS FOR TOXICITY ASSESSMENTS IN FISH: COMPARISON OF THE FISH EMBRYO TOXICITY AND THE LARVAL GROWTH AND SURVIVAL TESTS IN ZEBRAFISH AND FATHEAD MINNOWS. ENVIRONMENTAL TOXICOLOGY AND CHEMISTRY, 33(11), 2584-2594. AND ORGANISATION FOR ECONOMIC CO-OPERATION AND DEVELOPMENT. (2013). TEST NO. 236: FISH EMBRYO ACUTE TOXICITY (FET) TEST. OECD GUIDELINES FOR THE TESTING OF CHEMICALS.//MEDIA/USEPA SYNTHETIC HARD WATER//   </t>
        </is>
      </c>
      <c r="CK4532" t="inlineStr">
        <is>
          <t>Scott,J., R. Grewe, and M. Minghetti</t>
        </is>
      </c>
      <c r="CL4532" t="n">
        <v>191977.0</v>
      </c>
      <c r="CM4532" t="inlineStr">
        <is>
          <t>Fish Embryo Acute Toxicity Testing and the RTgill-W1 Cell Line as in Vitro Models for Whole-Effluent Toxicity (WET) Testing: An in Vitro/in Vivo Comparison of Chemicals Relevant for WET Testing</t>
        </is>
      </c>
      <c r="CN4532" t="inlineStr">
        <is>
          <t>Environ. Toxicol. Chem.41(11): 2721-2731</t>
        </is>
      </c>
      <c r="CO4532" t="n">
        <v>2022.0</v>
      </c>
      <c r="CP4532" t="inlineStr">
        <is>
          <t>Scott,J., R. Grewe, and M. Minghetti (2022). Fish Embryo Acute Toxicity Testing and the RTgill-W1 Cell Line as in Vitro Models for Whole-Effluent Toxicity (WET) Testing: An in Vitro/in Vivo Comparison of Chemicals Relevant for WET Testing. Environ. Toxicol. Chem., 41, (11), 2721-2731. doi:10.1002/etc.5455. ECOREF#:191977</t>
        </is>
      </c>
    </row>
    <row r="4533">
      <c r="A4533" t="n">
        <v>6.4700567E7</v>
      </c>
      <c r="B4533" t="inlineStr">
        <is>
          <t>[(3,5,6-Trichloro-2-pyridinyl)oxy]acetic acid, 2-Butoxyethyl ester</t>
        </is>
      </c>
      <c r="C4533"/>
      <c r="D4533" t="inlineStr">
        <is>
          <t>Unmeasured</t>
        </is>
      </c>
      <c r="E4533" t="inlineStr">
        <is>
          <t>USEPA and STDMETH methods</t>
        </is>
      </c>
      <c r="F4533"/>
      <c r="G4533"/>
      <c r="H4533"/>
      <c r="I4533"/>
      <c r="J4533"/>
      <c r="K4533"/>
      <c r="L4533" t="inlineStr">
        <is>
          <t>Pimephales promelas</t>
        </is>
      </c>
      <c r="M4533" t="inlineStr">
        <is>
          <t>Fathead Minnow</t>
        </is>
      </c>
      <c r="N4533" t="inlineStr">
        <is>
          <t>Larva</t>
        </is>
      </c>
      <c r="O4533"/>
      <c r="P4533"/>
      <c r="Q4533"/>
      <c r="R4533" t="n">
        <v>2.0</v>
      </c>
      <c r="S4533"/>
      <c r="T4533" t="n">
        <v>10.0</v>
      </c>
      <c r="U4533" t="inlineStr">
        <is>
          <t>Day(s)</t>
        </is>
      </c>
      <c r="V4533" t="inlineStr">
        <is>
          <t>Static</t>
        </is>
      </c>
      <c r="W4533" t="inlineStr">
        <is>
          <t>Fresh water</t>
        </is>
      </c>
      <c r="X4533" t="inlineStr">
        <is>
          <t>Lab</t>
        </is>
      </c>
      <c r="Y4533"/>
      <c r="Z4533" t="inlineStr">
        <is>
          <t>Active ingredient</t>
        </is>
      </c>
      <c r="AA4533"/>
      <c r="AB4533" t="n">
        <v>1.11</v>
      </c>
      <c r="AC4533"/>
      <c r="AD4533"/>
      <c r="AE4533"/>
      <c r="AF4533"/>
      <c r="AG4533" t="inlineStr">
        <is>
          <t>ae mg/L</t>
        </is>
      </c>
      <c r="AH4533"/>
      <c r="AI4533"/>
      <c r="AJ4533"/>
      <c r="AK4533"/>
      <c r="AL4533"/>
      <c r="AM4533"/>
      <c r="AN4533"/>
      <c r="AO4533"/>
      <c r="AP4533"/>
      <c r="AQ4533"/>
      <c r="AR4533"/>
      <c r="AS4533"/>
      <c r="AT4533"/>
      <c r="AU4533"/>
      <c r="AV4533"/>
      <c r="AW4533"/>
      <c r="AX4533" t="inlineStr">
        <is>
          <t>Mortality</t>
        </is>
      </c>
      <c r="AY4533" t="inlineStr">
        <is>
          <t>Mortality</t>
        </is>
      </c>
      <c r="AZ4533" t="inlineStr">
        <is>
          <t>LC50</t>
        </is>
      </c>
      <c r="BA4533"/>
      <c r="BB4533" t="n">
        <v>4.0</v>
      </c>
      <c r="BC4533"/>
      <c r="BD4533"/>
      <c r="BE4533"/>
      <c r="BF4533"/>
      <c r="BG4533" t="inlineStr">
        <is>
          <t>Day(s)</t>
        </is>
      </c>
      <c r="BH4533"/>
      <c r="BI4533" t="inlineStr">
        <is>
          <t>DTXSID5032579</t>
        </is>
      </c>
      <c r="BJ4533" t="inlineStr">
        <is>
          <t>10.1002/tox.20686</t>
        </is>
      </c>
      <c r="BK4533"/>
      <c r="BL4533" t="inlineStr">
        <is>
          <t>Acute</t>
        </is>
      </c>
      <c r="BM4533"/>
      <c r="BN4533"/>
      <c r="BO4533"/>
      <c r="BP4533"/>
      <c r="BQ4533"/>
      <c r="BR4533"/>
      <c r="BS4533"/>
      <c r="BT4533" t="inlineStr">
        <is>
          <t>--</t>
        </is>
      </c>
      <c r="BU4533"/>
      <c r="BV4533"/>
      <c r="BW4533"/>
      <c r="BX4533"/>
      <c r="BY4533"/>
      <c r="BZ4533"/>
      <c r="CA4533"/>
      <c r="CB4533"/>
      <c r="CC4533"/>
      <c r="CD4533"/>
      <c r="CE4533"/>
      <c r="CF4533"/>
      <c r="CG4533"/>
      <c r="CH4533"/>
      <c r="CI4533"/>
      <c r="CJ4533" t="inlineStr">
        <is>
          <t xml:space="preserve">SOURCE/CAPTIVE BREEDING COLONY//   </t>
        </is>
      </c>
      <c r="CK4533" t="inlineStr">
        <is>
          <t>Tatum,V.L., D.L. Borton, W.R. Streblow, J. Louch, and J.P. Shepard</t>
        </is>
      </c>
      <c r="CL4533" t="n">
        <v>160505.0</v>
      </c>
      <c r="CM4533" t="inlineStr">
        <is>
          <t>Acute Toxicity of Commonly Used Forestry Herbicide Mixtures to Ceriodaphnia dubia and Pimephales promelas</t>
        </is>
      </c>
      <c r="CN4533" t="inlineStr">
        <is>
          <t>Environ. Toxicol.27(12): 671-684</t>
        </is>
      </c>
      <c r="CO4533" t="n">
        <v>2012.0</v>
      </c>
      <c r="CP4533" t="inlineStr">
        <is>
          <t>Tatum,V.L., D.L. Borton, W.R. Streblow, J. Louch, and J.P. Shepard (2012). Acute Toxicity of Commonly Used Forestry Herbicide Mixtures to Ceriodaphnia dubia and Pimephales promelas. Environ. Toxicol., 27, (12), 671-684. doi:10.1002/tox.20686. ECOREF#:160505</t>
        </is>
      </c>
    </row>
    <row r="4534">
      <c r="A4534" t="n">
        <v>6.4700567E7</v>
      </c>
      <c r="B4534" t="inlineStr">
        <is>
          <t>[(3,5,6-Trichloro-2-pyridinyl)oxy]acetic acid, 2-Butoxyethyl ester</t>
        </is>
      </c>
      <c r="C4534"/>
      <c r="D4534" t="inlineStr">
        <is>
          <t>Unmeasured</t>
        </is>
      </c>
      <c r="E4534" t="inlineStr">
        <is>
          <t>USEPA and STDMETH methods</t>
        </is>
      </c>
      <c r="F4534"/>
      <c r="G4534"/>
      <c r="H4534"/>
      <c r="I4534"/>
      <c r="J4534"/>
      <c r="K4534"/>
      <c r="L4534" t="inlineStr">
        <is>
          <t>Pimephales promelas</t>
        </is>
      </c>
      <c r="M4534" t="inlineStr">
        <is>
          <t>Fathead Minnow</t>
        </is>
      </c>
      <c r="N4534" t="inlineStr">
        <is>
          <t>Larva</t>
        </is>
      </c>
      <c r="O4534"/>
      <c r="P4534"/>
      <c r="Q4534"/>
      <c r="R4534" t="n">
        <v>2.0</v>
      </c>
      <c r="S4534"/>
      <c r="T4534" t="n">
        <v>10.0</v>
      </c>
      <c r="U4534" t="inlineStr">
        <is>
          <t>Day(s)</t>
        </is>
      </c>
      <c r="V4534" t="inlineStr">
        <is>
          <t>Static</t>
        </is>
      </c>
      <c r="W4534" t="inlineStr">
        <is>
          <t>Fresh water</t>
        </is>
      </c>
      <c r="X4534" t="inlineStr">
        <is>
          <t>Lab</t>
        </is>
      </c>
      <c r="Y4534"/>
      <c r="Z4534" t="inlineStr">
        <is>
          <t>Active ingredient</t>
        </is>
      </c>
      <c r="AA4534"/>
      <c r="AB4534" t="n">
        <v>1.1</v>
      </c>
      <c r="AC4534"/>
      <c r="AD4534"/>
      <c r="AE4534"/>
      <c r="AF4534"/>
      <c r="AG4534" t="inlineStr">
        <is>
          <t>ae mg/L</t>
        </is>
      </c>
      <c r="AH4534"/>
      <c r="AI4534"/>
      <c r="AJ4534"/>
      <c r="AK4534"/>
      <c r="AL4534"/>
      <c r="AM4534"/>
      <c r="AN4534"/>
      <c r="AO4534"/>
      <c r="AP4534"/>
      <c r="AQ4534"/>
      <c r="AR4534"/>
      <c r="AS4534"/>
      <c r="AT4534"/>
      <c r="AU4534"/>
      <c r="AV4534"/>
      <c r="AW4534"/>
      <c r="AX4534" t="inlineStr">
        <is>
          <t>Mortality</t>
        </is>
      </c>
      <c r="AY4534" t="inlineStr">
        <is>
          <t>Mortality</t>
        </is>
      </c>
      <c r="AZ4534" t="inlineStr">
        <is>
          <t>LC50</t>
        </is>
      </c>
      <c r="BA4534"/>
      <c r="BB4534" t="n">
        <v>4.0</v>
      </c>
      <c r="BC4534"/>
      <c r="BD4534"/>
      <c r="BE4534"/>
      <c r="BF4534"/>
      <c r="BG4534" t="inlineStr">
        <is>
          <t>Day(s)</t>
        </is>
      </c>
      <c r="BH4534"/>
      <c r="BI4534" t="inlineStr">
        <is>
          <t>DTXSID5032579</t>
        </is>
      </c>
      <c r="BJ4534" t="inlineStr">
        <is>
          <t>10.1002/tox.20686</t>
        </is>
      </c>
      <c r="BK4534"/>
      <c r="BL4534" t="inlineStr">
        <is>
          <t>Acute</t>
        </is>
      </c>
      <c r="BM4534"/>
      <c r="BN4534"/>
      <c r="BO4534"/>
      <c r="BP4534"/>
      <c r="BQ4534"/>
      <c r="BR4534"/>
      <c r="BS4534"/>
      <c r="BT4534" t="inlineStr">
        <is>
          <t>--</t>
        </is>
      </c>
      <c r="BU4534"/>
      <c r="BV4534"/>
      <c r="BW4534"/>
      <c r="BX4534"/>
      <c r="BY4534"/>
      <c r="BZ4534"/>
      <c r="CA4534"/>
      <c r="CB4534"/>
      <c r="CC4534"/>
      <c r="CD4534"/>
      <c r="CE4534"/>
      <c r="CF4534"/>
      <c r="CG4534"/>
      <c r="CH4534"/>
      <c r="CI4534"/>
      <c r="CJ4534" t="inlineStr">
        <is>
          <t xml:space="preserve">SOURCE/CAPTIVE BREEDING COLONY//   </t>
        </is>
      </c>
      <c r="CK4534" t="inlineStr">
        <is>
          <t>Tatum,V.L., D.L. Borton, W.R. Streblow, J. Louch, and J.P. Shepard</t>
        </is>
      </c>
      <c r="CL4534" t="n">
        <v>160505.0</v>
      </c>
      <c r="CM4534" t="inlineStr">
        <is>
          <t>Acute Toxicity of Commonly Used Forestry Herbicide Mixtures to Ceriodaphnia dubia and Pimephales promelas</t>
        </is>
      </c>
      <c r="CN4534" t="inlineStr">
        <is>
          <t>Environ. Toxicol.27(12): 671-684</t>
        </is>
      </c>
      <c r="CO4534" t="n">
        <v>2012.0</v>
      </c>
      <c r="CP4534" t="inlineStr">
        <is>
          <t>Tatum,V.L., D.L. Borton, W.R. Streblow, J. Louch, and J.P. Shepard (2012). Acute Toxicity of Commonly Used Forestry Herbicide Mixtures to Ceriodaphnia dubia and Pimephales promelas. Environ. Toxicol., 27, (12), 671-684. doi:10.1002/tox.20686. ECOREF#:160505</t>
        </is>
      </c>
    </row>
    <row r="4535">
      <c r="A4535" t="n">
        <v>6.4902723E7</v>
      </c>
      <c r="B4535" t="inlineStr">
        <is>
          <t>2-Chloro-N-[[(4-methoxy-6-methyl-1,3,5-triazin-2-yl)amino]carbonyl]benzenesulfonamide</t>
        </is>
      </c>
      <c r="C4535"/>
      <c r="D4535" t="inlineStr">
        <is>
          <t>Not coded</t>
        </is>
      </c>
      <c r="E4535" t="inlineStr">
        <is>
          <t>United States Environmental Protection Agency</t>
        </is>
      </c>
      <c r="F4535"/>
      <c r="G4535" t="n">
        <v>91.0</v>
      </c>
      <c r="H4535"/>
      <c r="I4535"/>
      <c r="J4535"/>
      <c r="K4535"/>
      <c r="L4535" t="inlineStr">
        <is>
          <t>Pimephales promelas</t>
        </is>
      </c>
      <c r="M4535" t="inlineStr">
        <is>
          <t>Fathead Minnow</t>
        </is>
      </c>
      <c r="N4535" t="inlineStr">
        <is>
          <t>Juvenile</t>
        </is>
      </c>
      <c r="O4535"/>
      <c r="P4535"/>
      <c r="Q4535"/>
      <c r="R4535"/>
      <c r="S4535"/>
      <c r="T4535"/>
      <c r="U4535"/>
      <c r="V4535" t="inlineStr">
        <is>
          <t>Static</t>
        </is>
      </c>
      <c r="W4535" t="inlineStr">
        <is>
          <t>Fresh water</t>
        </is>
      </c>
      <c r="X4535" t="inlineStr">
        <is>
          <t>Lab</t>
        </is>
      </c>
      <c r="Y4535"/>
      <c r="Z4535" t="inlineStr">
        <is>
          <t>Active ingredient</t>
        </is>
      </c>
      <c r="AA4535" t="inlineStr">
        <is>
          <t>&gt;</t>
        </is>
      </c>
      <c r="AB4535" t="n">
        <v>300.0</v>
      </c>
      <c r="AC4535"/>
      <c r="AD4535"/>
      <c r="AE4535"/>
      <c r="AF4535"/>
      <c r="AG4535" t="inlineStr">
        <is>
          <t>AI mg/L</t>
        </is>
      </c>
      <c r="AH4535"/>
      <c r="AI4535"/>
      <c r="AJ4535"/>
      <c r="AK4535"/>
      <c r="AL4535"/>
      <c r="AM4535"/>
      <c r="AN4535"/>
      <c r="AO4535"/>
      <c r="AP4535"/>
      <c r="AQ4535"/>
      <c r="AR4535"/>
      <c r="AS4535"/>
      <c r="AT4535"/>
      <c r="AU4535"/>
      <c r="AV4535"/>
      <c r="AW4535"/>
      <c r="AX4535" t="inlineStr">
        <is>
          <t>Mortality</t>
        </is>
      </c>
      <c r="AY4535" t="inlineStr">
        <is>
          <t>Mortality</t>
        </is>
      </c>
      <c r="AZ4535" t="inlineStr">
        <is>
          <t>LC50</t>
        </is>
      </c>
      <c r="BA4535"/>
      <c r="BB4535" t="n">
        <v>4.0</v>
      </c>
      <c r="BC4535"/>
      <c r="BD4535"/>
      <c r="BE4535"/>
      <c r="BF4535"/>
      <c r="BG4535" t="inlineStr">
        <is>
          <t>Day(s)</t>
        </is>
      </c>
      <c r="BH4535"/>
      <c r="BI4535" t="inlineStr">
        <is>
          <t>DTXSID7023980</t>
        </is>
      </c>
      <c r="BJ4535"/>
      <c r="BK4535"/>
      <c r="BL4535" t="inlineStr">
        <is>
          <t>Acute</t>
        </is>
      </c>
      <c r="BM4535"/>
      <c r="BN4535"/>
      <c r="BO4535"/>
      <c r="BP4535"/>
      <c r="BQ4535"/>
      <c r="BR4535"/>
      <c r="BS4535"/>
      <c r="BT4535" t="inlineStr">
        <is>
          <t>--</t>
        </is>
      </c>
      <c r="BU4535"/>
      <c r="BV4535"/>
      <c r="BW4535"/>
      <c r="BX4535"/>
      <c r="BY4535"/>
      <c r="BZ4535"/>
      <c r="CA4535"/>
      <c r="CB4535"/>
      <c r="CC4535"/>
      <c r="CD4535"/>
      <c r="CE4535"/>
      <c r="CF4535"/>
      <c r="CG4535"/>
      <c r="CH4535"/>
      <c r="CI4535"/>
      <c r="CJ4535" t="inlineStr">
        <is>
          <t xml:space="preserve">CONTR/STD METHODS USED//   </t>
        </is>
      </c>
      <c r="CK4535" t="inlineStr">
        <is>
          <t>U.S. Environmental Protection Agency</t>
        </is>
      </c>
      <c r="CL4535" t="n">
        <v>344.0</v>
      </c>
      <c r="CM4535" t="inlineStr">
        <is>
          <t>Pesticide Ecotoxicity Database (Formerly: Environmental Effects Database (EEDB))</t>
        </is>
      </c>
      <c r="CN4535" t="inlineStr">
        <is>
          <t>Environmental Fate and Effects Division, U.S.EPA, Washington, D.C.:</t>
        </is>
      </c>
      <c r="CO4535" t="n">
        <v>1992.0</v>
      </c>
      <c r="CP4535" t="inlineStr">
        <is>
          <t>U.S. Environmental Protection Agency (1992). Pesticide Ecotoxicity Database (Formerly: Environmental Effects Database (EEDB)). Environmental Fate and Effects Division, U.S.EPA, Washington, D.C., ECOREF#:344</t>
        </is>
      </c>
    </row>
    <row r="4536">
      <c r="A4536" t="n">
        <v>6.6230044E7</v>
      </c>
      <c r="B4536" t="inlineStr">
        <is>
          <t>(alphaS)-4-Chloro-alpha-(1-methylethyl)benzeneacetic acid (S)-cyano-(3-phenoxyphenyl)methyl ester</t>
        </is>
      </c>
      <c r="C4536" t="inlineStr">
        <is>
          <t>Technical grade, technical product, technical formulation</t>
        </is>
      </c>
      <c r="D4536" t="inlineStr">
        <is>
          <t>Unmeasured</t>
        </is>
      </c>
      <c r="E4536" t="inlineStr">
        <is>
          <t>Not reported</t>
        </is>
      </c>
      <c r="F4536"/>
      <c r="G4536" t="n">
        <v>95.4</v>
      </c>
      <c r="H4536"/>
      <c r="I4536"/>
      <c r="J4536"/>
      <c r="K4536"/>
      <c r="L4536" t="inlineStr">
        <is>
          <t>Pimephales promelas</t>
        </is>
      </c>
      <c r="M4536" t="inlineStr">
        <is>
          <t>Fathead Minnow</t>
        </is>
      </c>
      <c r="N4536"/>
      <c r="O4536"/>
      <c r="P4536"/>
      <c r="Q4536"/>
      <c r="R4536"/>
      <c r="S4536"/>
      <c r="T4536"/>
      <c r="U4536"/>
      <c r="V4536" t="inlineStr">
        <is>
          <t>Aquatic, unspecified</t>
        </is>
      </c>
      <c r="W4536" t="inlineStr">
        <is>
          <t>Not reported</t>
        </is>
      </c>
      <c r="X4536" t="inlineStr">
        <is>
          <t>Lab</t>
        </is>
      </c>
      <c r="Y4536"/>
      <c r="Z4536" t="inlineStr">
        <is>
          <t>Active ingredient</t>
        </is>
      </c>
      <c r="AA4536"/>
      <c r="AB4536" t="n">
        <v>0.00114</v>
      </c>
      <c r="AC4536"/>
      <c r="AD4536"/>
      <c r="AE4536"/>
      <c r="AF4536"/>
      <c r="AG4536" t="inlineStr">
        <is>
          <t>AI mg/L</t>
        </is>
      </c>
      <c r="AH4536"/>
      <c r="AI4536"/>
      <c r="AJ4536"/>
      <c r="AK4536"/>
      <c r="AL4536"/>
      <c r="AM4536"/>
      <c r="AN4536"/>
      <c r="AO4536"/>
      <c r="AP4536"/>
      <c r="AQ4536"/>
      <c r="AR4536"/>
      <c r="AS4536"/>
      <c r="AT4536"/>
      <c r="AU4536"/>
      <c r="AV4536"/>
      <c r="AW4536"/>
      <c r="AX4536" t="inlineStr">
        <is>
          <t>Mortality</t>
        </is>
      </c>
      <c r="AY4536" t="inlineStr">
        <is>
          <t>Mortality</t>
        </is>
      </c>
      <c r="AZ4536" t="inlineStr">
        <is>
          <t>LC50</t>
        </is>
      </c>
      <c r="BA4536"/>
      <c r="BB4536" t="n">
        <v>4.0</v>
      </c>
      <c r="BC4536"/>
      <c r="BD4536"/>
      <c r="BE4536"/>
      <c r="BF4536"/>
      <c r="BG4536" t="inlineStr">
        <is>
          <t>Day(s)</t>
        </is>
      </c>
      <c r="BH4536" t="inlineStr">
        <is>
          <t>Liquid</t>
        </is>
      </c>
      <c r="BI4536" t="inlineStr">
        <is>
          <t>DTXSID4032667</t>
        </is>
      </c>
      <c r="BJ4536"/>
      <c r="BK4536"/>
      <c r="BL4536"/>
      <c r="BM4536"/>
      <c r="BN4536"/>
      <c r="BO4536"/>
      <c r="BP4536"/>
      <c r="BQ4536"/>
      <c r="BR4536"/>
      <c r="BS4536"/>
      <c r="BT4536" t="inlineStr">
        <is>
          <t>--</t>
        </is>
      </c>
      <c r="BU4536"/>
      <c r="BV4536"/>
      <c r="BW4536"/>
      <c r="BX4536"/>
      <c r="BY4536"/>
      <c r="BZ4536"/>
      <c r="CA4536"/>
      <c r="CB4536"/>
      <c r="CC4536"/>
      <c r="CD4536"/>
      <c r="CE4536"/>
      <c r="CF4536"/>
      <c r="CG4536"/>
      <c r="CH4536"/>
      <c r="CI4536"/>
      <c r="CJ4536" t="inlineStr">
        <is>
          <t xml:space="preserve">SOURCE/IN-HOUSE STOCK//MEDIA/NR//   </t>
        </is>
      </c>
      <c r="CK4536" t="inlineStr">
        <is>
          <t>Dinehart,S.</t>
        </is>
      </c>
      <c r="CL4536" t="n">
        <v>195509.0</v>
      </c>
      <c r="CM4536" t="inlineStr">
        <is>
          <t>Esfenvalerate Technical (DPX-YB656): Short Term Reproduction Assay with the Fathead Minnow, Pimephales promelas, Determined Under Flow-Through Conditions</t>
        </is>
      </c>
      <c r="CN4536" t="inlineStr">
        <is>
          <t>Project Number: 66821, DUPONT/32258, 19383. Unpublished study prepared by ABC Laboratories, Inc. :128 p.</t>
        </is>
      </c>
      <c r="CO4536" t="n">
        <v>2012.0</v>
      </c>
      <c r="CP4536" t="inlineStr">
        <is>
          <t>Dinehart,S. (2012). Esfenvalerate Technical (DPX-YB656): Short Term Reproduction Assay with the Fathead Minnow, Pimephales promelas, Determined Under Flow-Through Conditions. Project Number: 66821, DUPONT/32258, 19383. Unpublished study prepared by ABC Laboratories, Inc. , 128 p. ECOREF#:195509</t>
        </is>
      </c>
    </row>
    <row r="4537">
      <c r="A4537" t="n">
        <v>6.6230044E7</v>
      </c>
      <c r="B4537" t="inlineStr">
        <is>
          <t>(alphaS)-4-Chloro-alpha-(1-methylethyl)benzeneacetic acid (S)-cyano-(3-phenoxyphenyl)methyl ester</t>
        </is>
      </c>
      <c r="C4537"/>
      <c r="D4537" t="inlineStr">
        <is>
          <t>Unmeasured</t>
        </is>
      </c>
      <c r="E4537" t="inlineStr">
        <is>
          <t>Not coded</t>
        </is>
      </c>
      <c r="F4537"/>
      <c r="G4537"/>
      <c r="H4537"/>
      <c r="I4537"/>
      <c r="J4537"/>
      <c r="K4537"/>
      <c r="L4537" t="inlineStr">
        <is>
          <t>Pimephales promelas</t>
        </is>
      </c>
      <c r="M4537" t="inlineStr">
        <is>
          <t>Fathead Minnow</t>
        </is>
      </c>
      <c r="N4537"/>
      <c r="O4537"/>
      <c r="P4537" t="n">
        <v>36.0</v>
      </c>
      <c r="Q4537"/>
      <c r="R4537"/>
      <c r="S4537"/>
      <c r="T4537"/>
      <c r="U4537" t="inlineStr">
        <is>
          <t>Day(s)</t>
        </is>
      </c>
      <c r="V4537" t="inlineStr">
        <is>
          <t>Static</t>
        </is>
      </c>
      <c r="W4537" t="inlineStr">
        <is>
          <t>Fresh water</t>
        </is>
      </c>
      <c r="X4537" t="inlineStr">
        <is>
          <t>Lab</t>
        </is>
      </c>
      <c r="Y4537"/>
      <c r="Z4537" t="inlineStr">
        <is>
          <t>Formulation</t>
        </is>
      </c>
      <c r="AA4537"/>
      <c r="AB4537" t="n">
        <v>2.2E-4</v>
      </c>
      <c r="AC4537"/>
      <c r="AD4537" t="n">
        <v>1.8E-4</v>
      </c>
      <c r="AE4537"/>
      <c r="AF4537" t="n">
        <v>2.7E-4</v>
      </c>
      <c r="AG4537" t="inlineStr">
        <is>
          <t>AI mg/L</t>
        </is>
      </c>
      <c r="AH4537"/>
      <c r="AI4537"/>
      <c r="AJ4537"/>
      <c r="AK4537"/>
      <c r="AL4537"/>
      <c r="AM4537"/>
      <c r="AN4537"/>
      <c r="AO4537"/>
      <c r="AP4537"/>
      <c r="AQ4537"/>
      <c r="AR4537"/>
      <c r="AS4537"/>
      <c r="AT4537"/>
      <c r="AU4537"/>
      <c r="AV4537"/>
      <c r="AW4537"/>
      <c r="AX4537" t="inlineStr">
        <is>
          <t>Mortality</t>
        </is>
      </c>
      <c r="AY4537" t="inlineStr">
        <is>
          <t>Mortality</t>
        </is>
      </c>
      <c r="AZ4537" t="inlineStr">
        <is>
          <t>LC50</t>
        </is>
      </c>
      <c r="BA4537"/>
      <c r="BB4537" t="n">
        <v>4.0</v>
      </c>
      <c r="BC4537"/>
      <c r="BD4537"/>
      <c r="BE4537"/>
      <c r="BF4537"/>
      <c r="BG4537" t="inlineStr">
        <is>
          <t>Day(s)</t>
        </is>
      </c>
      <c r="BH4537"/>
      <c r="BI4537" t="inlineStr">
        <is>
          <t>DTXSID4032667</t>
        </is>
      </c>
      <c r="BJ4537" t="inlineStr">
        <is>
          <t>10.1007/BF00211627</t>
        </is>
      </c>
      <c r="BK4537"/>
      <c r="BL4537"/>
      <c r="BM4537"/>
      <c r="BN4537"/>
      <c r="BO4537"/>
      <c r="BP4537"/>
      <c r="BQ4537"/>
      <c r="BR4537"/>
      <c r="BS4537"/>
      <c r="BT4537" t="inlineStr">
        <is>
          <t>--</t>
        </is>
      </c>
      <c r="BU4537"/>
      <c r="BV4537"/>
      <c r="BW4537"/>
      <c r="BX4537"/>
      <c r="BY4537"/>
      <c r="BZ4537"/>
      <c r="CA4537"/>
      <c r="CB4537"/>
      <c r="CC4537"/>
      <c r="CD4537"/>
      <c r="CE4537"/>
      <c r="CF4537"/>
      <c r="CG4537"/>
      <c r="CH4537"/>
      <c r="CI4537"/>
      <c r="CJ4537"/>
      <c r="CK4537" t="inlineStr">
        <is>
          <t>Stay,F.S., and A.W. Jarvinen</t>
        </is>
      </c>
      <c r="CL4537" t="n">
        <v>14914.0</v>
      </c>
      <c r="CM4537" t="inlineStr">
        <is>
          <t>Use of Microcosm and Fish Toxicity Data to Select Mesocosm Treatment Concentrations</t>
        </is>
      </c>
      <c r="CN4537" t="inlineStr">
        <is>
          <t>Arch. Environ. Contam. Toxicol.28(4): 451-458</t>
        </is>
      </c>
      <c r="CO4537" t="n">
        <v>1995.0</v>
      </c>
      <c r="CP4537" t="inlineStr">
        <is>
          <t>Stay,F.S., and A.W. Jarvinen (1995). Use of Microcosm and Fish Toxicity Data to Select Mesocosm Treatment Concentrations. Arch. Environ. Contam. Toxicol., 28, (4), 451-458. doi:10.1007/BF00211627. ECOREF#:14914</t>
        </is>
      </c>
    </row>
    <row r="4538">
      <c r="A4538" t="n">
        <v>6.6230044E7</v>
      </c>
      <c r="B4538" t="inlineStr">
        <is>
          <t>(alphaS)-4-Chloro-alpha-(1-methylethyl)benzeneacetic acid (S)-cyano-(3-phenoxyphenyl)methyl ester</t>
        </is>
      </c>
      <c r="C4538"/>
      <c r="D4538" t="inlineStr">
        <is>
          <t>Unmeasured</t>
        </is>
      </c>
      <c r="E4538" t="inlineStr">
        <is>
          <t>Not coded</t>
        </is>
      </c>
      <c r="F4538"/>
      <c r="G4538" t="n">
        <v>24.0</v>
      </c>
      <c r="H4538"/>
      <c r="I4538"/>
      <c r="J4538"/>
      <c r="K4538"/>
      <c r="L4538" t="inlineStr">
        <is>
          <t>Pimephales promelas</t>
        </is>
      </c>
      <c r="M4538" t="inlineStr">
        <is>
          <t>Fathead Minnow</t>
        </is>
      </c>
      <c r="N4538" t="inlineStr">
        <is>
          <t>Adult</t>
        </is>
      </c>
      <c r="O4538"/>
      <c r="P4538"/>
      <c r="Q4538"/>
      <c r="R4538"/>
      <c r="S4538"/>
      <c r="T4538"/>
      <c r="U4538"/>
      <c r="V4538" t="inlineStr">
        <is>
          <t xml:space="preserve">Lentic </t>
        </is>
      </c>
      <c r="W4538" t="inlineStr">
        <is>
          <t>Fresh water</t>
        </is>
      </c>
      <c r="X4538" t="inlineStr">
        <is>
          <t>Field artificial</t>
        </is>
      </c>
      <c r="Y4538" t="n">
        <v>6.0</v>
      </c>
      <c r="Z4538" t="inlineStr">
        <is>
          <t>Formulation</t>
        </is>
      </c>
      <c r="AA4538"/>
      <c r="AB4538" t="n">
        <v>8.5E-4</v>
      </c>
      <c r="AC4538"/>
      <c r="AD4538" t="n">
        <v>6.7E-4</v>
      </c>
      <c r="AE4538"/>
      <c r="AF4538" t="n">
        <v>0.00107</v>
      </c>
      <c r="AG4538" t="inlineStr">
        <is>
          <t>AI mg/L</t>
        </is>
      </c>
      <c r="AH4538"/>
      <c r="AI4538"/>
      <c r="AJ4538"/>
      <c r="AK4538"/>
      <c r="AL4538"/>
      <c r="AM4538"/>
      <c r="AN4538"/>
      <c r="AO4538"/>
      <c r="AP4538"/>
      <c r="AQ4538"/>
      <c r="AR4538"/>
      <c r="AS4538"/>
      <c r="AT4538"/>
      <c r="AU4538"/>
      <c r="AV4538"/>
      <c r="AW4538"/>
      <c r="AX4538" t="inlineStr">
        <is>
          <t>Mortality</t>
        </is>
      </c>
      <c r="AY4538" t="inlineStr">
        <is>
          <t>Mortality</t>
        </is>
      </c>
      <c r="AZ4538" t="inlineStr">
        <is>
          <t>LC50</t>
        </is>
      </c>
      <c r="BA4538"/>
      <c r="BB4538" t="n">
        <v>4.0</v>
      </c>
      <c r="BC4538"/>
      <c r="BD4538"/>
      <c r="BE4538"/>
      <c r="BF4538"/>
      <c r="BG4538" t="inlineStr">
        <is>
          <t>Day(s)</t>
        </is>
      </c>
      <c r="BH4538" t="inlineStr">
        <is>
          <t>Active ingredient</t>
        </is>
      </c>
      <c r="BI4538" t="inlineStr">
        <is>
          <t>DTXSID4032667</t>
        </is>
      </c>
      <c r="BJ4538"/>
      <c r="BK4538"/>
      <c r="BL4538"/>
      <c r="BM4538"/>
      <c r="BN4538"/>
      <c r="BO4538"/>
      <c r="BP4538"/>
      <c r="BQ4538"/>
      <c r="BR4538"/>
      <c r="BS4538"/>
      <c r="BT4538" t="inlineStr">
        <is>
          <t>--</t>
        </is>
      </c>
      <c r="BU4538"/>
      <c r="BV4538"/>
      <c r="BW4538"/>
      <c r="BX4538"/>
      <c r="BY4538"/>
      <c r="BZ4538"/>
      <c r="CA4538"/>
      <c r="CB4538"/>
      <c r="CC4538"/>
      <c r="CD4538"/>
      <c r="CE4538"/>
      <c r="CF4538"/>
      <c r="CG4538"/>
      <c r="CH4538"/>
      <c r="CI4538" t="inlineStr">
        <is>
          <t xml:space="preserve"> CA/14.1 to 33.6 mg/L//MG/9.8 to 19.7 mg/L//NA/1.96 to 2.86 mg/L//POT/0.38 to 0.77 mg/L//DNUM/6//DOSES/NA ug/L//</t>
        </is>
      </c>
      <c r="CJ4538" t="inlineStr">
        <is>
          <t>HAB/NC//SUBSTR/NC//LOC/NC//   CA/14.1 to 33.6 mg/L//MG/9.8 to 19.7 mg/L//NA/1.96 to 2.86 mg/L//POT/0.38 to 0.77 mg/L//DNUM/6//DOSES/NA ug/L//</t>
        </is>
      </c>
      <c r="CK4538" t="inlineStr">
        <is>
          <t>Lozano,S.J., J.C. Brazner, M.L. Knuth, L.J. Heinis, K.W. Sargent, D.K. Tanner, L.E. Anderson, S.L. O'Halloran, S.L. Ber</t>
        </is>
      </c>
      <c r="CL4538" t="n">
        <v>19341.0</v>
      </c>
      <c r="CM4538" t="inlineStr">
        <is>
          <t>Effects, Persistence and Distribution of Esfenvalerate in Littoral Enclosures</t>
        </is>
      </c>
      <c r="CN4538" t="inlineStr">
        <is>
          <t>Rep.No.DU E104/PPA 06/7592A, U.S.EPA, Duluth &amp; Univ.of Wisconsin-Superior, Superior, WI:276 p.</t>
        </is>
      </c>
      <c r="CO4538" t="n">
        <v>1989.0</v>
      </c>
      <c r="CP4538" t="inlineStr">
        <is>
          <t>Lozano,S.J., J.C. Brazner, M.L. Knuth, L.J. Heinis, K.W. Sargent, D.K. Tanner, L.E. Anderson, S.L. O'Halloran, S.L. Ber (1989). Effects, Persistence and Distribution of Esfenvalerate in Littoral Enclosures. Rep.No.DU E104/PPA 06/7592A, U.S.EPA, Duluth &amp; Univ.of Wisconsin-Superior, Superior, WI, 276 p. ECOREF#:19341</t>
        </is>
      </c>
    </row>
    <row r="4539">
      <c r="A4539" t="n">
        <v>6.6230044E7</v>
      </c>
      <c r="B4539" t="inlineStr">
        <is>
          <t>(alphaS)-4-Chloro-alpha-(1-methylethyl)benzeneacetic acid (S)-cyano-(3-phenoxyphenyl)methyl ester</t>
        </is>
      </c>
      <c r="C4539"/>
      <c r="D4539" t="inlineStr">
        <is>
          <t>Unmeasured</t>
        </is>
      </c>
      <c r="E4539" t="inlineStr">
        <is>
          <t>Not coded</t>
        </is>
      </c>
      <c r="F4539"/>
      <c r="G4539"/>
      <c r="H4539"/>
      <c r="I4539"/>
      <c r="J4539"/>
      <c r="K4539"/>
      <c r="L4539" t="inlineStr">
        <is>
          <t>Pimephales promelas</t>
        </is>
      </c>
      <c r="M4539" t="inlineStr">
        <is>
          <t>Fathead Minnow</t>
        </is>
      </c>
      <c r="N4539"/>
      <c r="O4539"/>
      <c r="P4539" t="n">
        <v>1.0</v>
      </c>
      <c r="Q4539"/>
      <c r="R4539"/>
      <c r="S4539"/>
      <c r="T4539"/>
      <c r="U4539" t="inlineStr">
        <is>
          <t>Day(s)</t>
        </is>
      </c>
      <c r="V4539" t="inlineStr">
        <is>
          <t>Static</t>
        </is>
      </c>
      <c r="W4539" t="inlineStr">
        <is>
          <t>Fresh water</t>
        </is>
      </c>
      <c r="X4539" t="inlineStr">
        <is>
          <t>Lab</t>
        </is>
      </c>
      <c r="Y4539"/>
      <c r="Z4539" t="inlineStr">
        <is>
          <t>Formulation</t>
        </is>
      </c>
      <c r="AA4539"/>
      <c r="AB4539" t="n">
        <v>3.2E-4</v>
      </c>
      <c r="AC4539"/>
      <c r="AD4539" t="n">
        <v>2.6E-4</v>
      </c>
      <c r="AE4539"/>
      <c r="AF4539" t="n">
        <v>4.0E-4</v>
      </c>
      <c r="AG4539" t="inlineStr">
        <is>
          <t>AI mg/L</t>
        </is>
      </c>
      <c r="AH4539"/>
      <c r="AI4539"/>
      <c r="AJ4539"/>
      <c r="AK4539"/>
      <c r="AL4539"/>
      <c r="AM4539"/>
      <c r="AN4539"/>
      <c r="AO4539"/>
      <c r="AP4539"/>
      <c r="AQ4539"/>
      <c r="AR4539"/>
      <c r="AS4539"/>
      <c r="AT4539"/>
      <c r="AU4539"/>
      <c r="AV4539"/>
      <c r="AW4539"/>
      <c r="AX4539" t="inlineStr">
        <is>
          <t>Mortality</t>
        </is>
      </c>
      <c r="AY4539" t="inlineStr">
        <is>
          <t>Mortality</t>
        </is>
      </c>
      <c r="AZ4539" t="inlineStr">
        <is>
          <t>LC50</t>
        </is>
      </c>
      <c r="BA4539"/>
      <c r="BB4539" t="n">
        <v>4.0</v>
      </c>
      <c r="BC4539"/>
      <c r="BD4539"/>
      <c r="BE4539"/>
      <c r="BF4539"/>
      <c r="BG4539" t="inlineStr">
        <is>
          <t>Day(s)</t>
        </is>
      </c>
      <c r="BH4539"/>
      <c r="BI4539" t="inlineStr">
        <is>
          <t>DTXSID4032667</t>
        </is>
      </c>
      <c r="BJ4539" t="inlineStr">
        <is>
          <t>10.1007/BF00211627</t>
        </is>
      </c>
      <c r="BK4539"/>
      <c r="BL4539"/>
      <c r="BM4539"/>
      <c r="BN4539"/>
      <c r="BO4539"/>
      <c r="BP4539"/>
      <c r="BQ4539"/>
      <c r="BR4539"/>
      <c r="BS4539"/>
      <c r="BT4539" t="inlineStr">
        <is>
          <t>--</t>
        </is>
      </c>
      <c r="BU4539"/>
      <c r="BV4539"/>
      <c r="BW4539"/>
      <c r="BX4539"/>
      <c r="BY4539"/>
      <c r="BZ4539"/>
      <c r="CA4539"/>
      <c r="CB4539"/>
      <c r="CC4539"/>
      <c r="CD4539"/>
      <c r="CE4539"/>
      <c r="CF4539"/>
      <c r="CG4539"/>
      <c r="CH4539"/>
      <c r="CI4539"/>
      <c r="CJ4539"/>
      <c r="CK4539" t="inlineStr">
        <is>
          <t>Stay,F.S., and A.W. Jarvinen</t>
        </is>
      </c>
      <c r="CL4539" t="n">
        <v>14914.0</v>
      </c>
      <c r="CM4539" t="inlineStr">
        <is>
          <t>Use of Microcosm and Fish Toxicity Data to Select Mesocosm Treatment Concentrations</t>
        </is>
      </c>
      <c r="CN4539" t="inlineStr">
        <is>
          <t>Arch. Environ. Contam. Toxicol.28(4): 451-458</t>
        </is>
      </c>
      <c r="CO4539" t="n">
        <v>1995.0</v>
      </c>
      <c r="CP4539" t="inlineStr">
        <is>
          <t>Stay,F.S., and A.W. Jarvinen (1995). Use of Microcosm and Fish Toxicity Data to Select Mesocosm Treatment Concentrations. Arch. Environ. Contam. Toxicol., 28, (4), 451-458. doi:10.1007/BF00211627. ECOREF#:14914</t>
        </is>
      </c>
    </row>
    <row r="4540">
      <c r="A4540" t="n">
        <v>6.6230044E7</v>
      </c>
      <c r="B4540" t="inlineStr">
        <is>
          <t>(alphaS)-4-Chloro-alpha-(1-methylethyl)benzeneacetic acid (S)-cyano-(3-phenoxyphenyl)methyl ester</t>
        </is>
      </c>
      <c r="C4540"/>
      <c r="D4540" t="inlineStr">
        <is>
          <t>Unmeasured</t>
        </is>
      </c>
      <c r="E4540" t="inlineStr">
        <is>
          <t>Not coded</t>
        </is>
      </c>
      <c r="F4540"/>
      <c r="G4540"/>
      <c r="H4540"/>
      <c r="I4540"/>
      <c r="J4540"/>
      <c r="K4540"/>
      <c r="L4540" t="inlineStr">
        <is>
          <t>Pimephales promelas</t>
        </is>
      </c>
      <c r="M4540" t="inlineStr">
        <is>
          <t>Fathead Minnow</t>
        </is>
      </c>
      <c r="N4540"/>
      <c r="O4540"/>
      <c r="P4540"/>
      <c r="Q4540"/>
      <c r="R4540" t="n">
        <v>7.0</v>
      </c>
      <c r="S4540"/>
      <c r="T4540" t="n">
        <v>10.0</v>
      </c>
      <c r="U4540" t="inlineStr">
        <is>
          <t>Day(s)</t>
        </is>
      </c>
      <c r="V4540" t="inlineStr">
        <is>
          <t>Static</t>
        </is>
      </c>
      <c r="W4540" t="inlineStr">
        <is>
          <t>Fresh water</t>
        </is>
      </c>
      <c r="X4540" t="inlineStr">
        <is>
          <t>Lab</t>
        </is>
      </c>
      <c r="Y4540"/>
      <c r="Z4540" t="inlineStr">
        <is>
          <t>Formulation</t>
        </is>
      </c>
      <c r="AA4540"/>
      <c r="AB4540" t="n">
        <v>2.3E-4</v>
      </c>
      <c r="AC4540"/>
      <c r="AD4540" t="n">
        <v>2.0E-4</v>
      </c>
      <c r="AE4540"/>
      <c r="AF4540" t="n">
        <v>2.7E-4</v>
      </c>
      <c r="AG4540" t="inlineStr">
        <is>
          <t>AI mg/L</t>
        </is>
      </c>
      <c r="AH4540"/>
      <c r="AI4540"/>
      <c r="AJ4540"/>
      <c r="AK4540"/>
      <c r="AL4540"/>
      <c r="AM4540"/>
      <c r="AN4540"/>
      <c r="AO4540"/>
      <c r="AP4540"/>
      <c r="AQ4540"/>
      <c r="AR4540"/>
      <c r="AS4540"/>
      <c r="AT4540"/>
      <c r="AU4540"/>
      <c r="AV4540"/>
      <c r="AW4540"/>
      <c r="AX4540" t="inlineStr">
        <is>
          <t>Mortality</t>
        </is>
      </c>
      <c r="AY4540" t="inlineStr">
        <is>
          <t>Mortality</t>
        </is>
      </c>
      <c r="AZ4540" t="inlineStr">
        <is>
          <t>LC50</t>
        </is>
      </c>
      <c r="BA4540"/>
      <c r="BB4540" t="n">
        <v>4.0</v>
      </c>
      <c r="BC4540"/>
      <c r="BD4540"/>
      <c r="BE4540"/>
      <c r="BF4540"/>
      <c r="BG4540" t="inlineStr">
        <is>
          <t>Day(s)</t>
        </is>
      </c>
      <c r="BH4540"/>
      <c r="BI4540" t="inlineStr">
        <is>
          <t>DTXSID4032667</t>
        </is>
      </c>
      <c r="BJ4540" t="inlineStr">
        <is>
          <t>10.1007/BF00211627</t>
        </is>
      </c>
      <c r="BK4540"/>
      <c r="BL4540"/>
      <c r="BM4540"/>
      <c r="BN4540"/>
      <c r="BO4540"/>
      <c r="BP4540"/>
      <c r="BQ4540"/>
      <c r="BR4540"/>
      <c r="BS4540"/>
      <c r="BT4540" t="inlineStr">
        <is>
          <t>--</t>
        </is>
      </c>
      <c r="BU4540"/>
      <c r="BV4540"/>
      <c r="BW4540"/>
      <c r="BX4540"/>
      <c r="BY4540"/>
      <c r="BZ4540"/>
      <c r="CA4540"/>
      <c r="CB4540"/>
      <c r="CC4540"/>
      <c r="CD4540"/>
      <c r="CE4540"/>
      <c r="CF4540"/>
      <c r="CG4540"/>
      <c r="CH4540"/>
      <c r="CI4540"/>
      <c r="CJ4540"/>
      <c r="CK4540" t="inlineStr">
        <is>
          <t>Stay,F.S., and A.W. Jarvinen</t>
        </is>
      </c>
      <c r="CL4540" t="n">
        <v>14914.0</v>
      </c>
      <c r="CM4540" t="inlineStr">
        <is>
          <t>Use of Microcosm and Fish Toxicity Data to Select Mesocosm Treatment Concentrations</t>
        </is>
      </c>
      <c r="CN4540" t="inlineStr">
        <is>
          <t>Arch. Environ. Contam. Toxicol.28(4): 451-458</t>
        </is>
      </c>
      <c r="CO4540" t="n">
        <v>1995.0</v>
      </c>
      <c r="CP4540" t="inlineStr">
        <is>
          <t>Stay,F.S., and A.W. Jarvinen (1995). Use of Microcosm and Fish Toxicity Data to Select Mesocosm Treatment Concentrations. Arch. Environ. Contam. Toxicol., 28, (4), 451-458. doi:10.1007/BF00211627. ECOREF#:14914</t>
        </is>
      </c>
    </row>
    <row r="4541">
      <c r="A4541" t="n">
        <v>6.6230044E7</v>
      </c>
      <c r="B4541" t="inlineStr">
        <is>
          <t>(alphaS)-4-Chloro-alpha-(1-methylethyl)benzeneacetic acid (S)-cyano-(3-phenoxyphenyl)methyl ester</t>
        </is>
      </c>
      <c r="C4541"/>
      <c r="D4541" t="inlineStr">
        <is>
          <t>Unmeasured</t>
        </is>
      </c>
      <c r="E4541" t="inlineStr">
        <is>
          <t>Not coded</t>
        </is>
      </c>
      <c r="F4541"/>
      <c r="G4541"/>
      <c r="H4541"/>
      <c r="I4541"/>
      <c r="J4541"/>
      <c r="K4541"/>
      <c r="L4541" t="inlineStr">
        <is>
          <t>Pimephales promelas</t>
        </is>
      </c>
      <c r="M4541" t="inlineStr">
        <is>
          <t>Fathead Minnow</t>
        </is>
      </c>
      <c r="N4541" t="inlineStr">
        <is>
          <t>Larva</t>
        </is>
      </c>
      <c r="O4541"/>
      <c r="P4541" t="n">
        <v>48.0</v>
      </c>
      <c r="Q4541"/>
      <c r="R4541"/>
      <c r="S4541"/>
      <c r="T4541"/>
      <c r="U4541" t="inlineStr">
        <is>
          <t>Hour(s)</t>
        </is>
      </c>
      <c r="V4541" t="inlineStr">
        <is>
          <t>Renewal</t>
        </is>
      </c>
      <c r="W4541" t="inlineStr">
        <is>
          <t>Fresh water</t>
        </is>
      </c>
      <c r="X4541" t="inlineStr">
        <is>
          <t>Lab</t>
        </is>
      </c>
      <c r="Y4541" t="inlineStr">
        <is>
          <t>6-7</t>
        </is>
      </c>
      <c r="Z4541" t="inlineStr">
        <is>
          <t>Formulation</t>
        </is>
      </c>
      <c r="AA4541"/>
      <c r="AB4541" t="n">
        <v>2.5E-4</v>
      </c>
      <c r="AC4541"/>
      <c r="AD4541"/>
      <c r="AE4541"/>
      <c r="AF4541"/>
      <c r="AG4541" t="inlineStr">
        <is>
          <t>AI mg/L</t>
        </is>
      </c>
      <c r="AH4541"/>
      <c r="AI4541"/>
      <c r="AJ4541"/>
      <c r="AK4541"/>
      <c r="AL4541"/>
      <c r="AM4541"/>
      <c r="AN4541"/>
      <c r="AO4541"/>
      <c r="AP4541"/>
      <c r="AQ4541"/>
      <c r="AR4541"/>
      <c r="AS4541"/>
      <c r="AT4541"/>
      <c r="AU4541"/>
      <c r="AV4541"/>
      <c r="AW4541"/>
      <c r="AX4541" t="inlineStr">
        <is>
          <t>Mortality</t>
        </is>
      </c>
      <c r="AY4541" t="inlineStr">
        <is>
          <t>Mortality</t>
        </is>
      </c>
      <c r="AZ4541" t="inlineStr">
        <is>
          <t>LC50</t>
        </is>
      </c>
      <c r="BA4541"/>
      <c r="BB4541" t="n">
        <v>4.0</v>
      </c>
      <c r="BC4541"/>
      <c r="BD4541"/>
      <c r="BE4541"/>
      <c r="BF4541"/>
      <c r="BG4541" t="inlineStr">
        <is>
          <t>Day(s)</t>
        </is>
      </c>
      <c r="BH4541"/>
      <c r="BI4541" t="inlineStr">
        <is>
          <t>DTXSID4032667</t>
        </is>
      </c>
      <c r="BJ4541" t="inlineStr">
        <is>
          <t>10.1007/s00128-001-0215-7</t>
        </is>
      </c>
      <c r="BK4541"/>
      <c r="BL4541"/>
      <c r="BM4541"/>
      <c r="BN4541"/>
      <c r="BO4541"/>
      <c r="BP4541"/>
      <c r="BQ4541"/>
      <c r="BR4541"/>
      <c r="BS4541"/>
      <c r="BT4541" t="inlineStr">
        <is>
          <t>--</t>
        </is>
      </c>
      <c r="BU4541"/>
      <c r="BV4541"/>
      <c r="BW4541"/>
      <c r="BX4541"/>
      <c r="BY4541"/>
      <c r="BZ4541"/>
      <c r="CA4541"/>
      <c r="CB4541"/>
      <c r="CC4541"/>
      <c r="CD4541"/>
      <c r="CE4541"/>
      <c r="CF4541"/>
      <c r="CG4541"/>
      <c r="CH4541"/>
      <c r="CI4541" t="inlineStr">
        <is>
          <t xml:space="preserve"> DNUM/6-7//</t>
        </is>
      </c>
      <c r="CJ4541" t="inlineStr">
        <is>
          <t xml:space="preserve">   DNUM/6-7//</t>
        </is>
      </c>
      <c r="CK4541" t="inlineStr">
        <is>
          <t xml:space="preserve">Werner,I., L.A. Deanovic, D.E. Hinton, J.D. Henderson, G.H. De Oliveira, B.W. Wilson, W. Krueger, W.W. Wallender, M.N. </t>
        </is>
      </c>
      <c r="CL4541" t="n">
        <v>65773.0</v>
      </c>
      <c r="CM4541" t="inlineStr">
        <is>
          <t>Toxicity of Stormwater Runoff After Dormant Spray Application of Diazinon and Esfenvalerate (Asana) in a French Prune Orchard, Glenn County, California, USA</t>
        </is>
      </c>
      <c r="CN4541" t="inlineStr">
        <is>
          <t>Bull. Environ. Contam. Toxicol.68(1): 29-36</t>
        </is>
      </c>
      <c r="CO4541" t="n">
        <v>2002.0</v>
      </c>
      <c r="CP4541" t="inlineStr">
        <is>
          <t>Werner,I., L.A. Deanovic, D.E. Hinton, J.D. Henderson, G.H. De Oliveira, B.W. Wilson, W. Krueger, W.W. Wallender, M.N.  (2002). Toxicity of Stormwater Runoff After Dormant Spray Application of Diazinon and Esfenvalerate (Asana) in a French Prune Orchard, Glenn County, California, USA. Bull. Environ. Contam. Toxicol., 68, (1), 29-36. doi:10.1007/s00128-001-0215-7. ECOREF#:65773</t>
        </is>
      </c>
    </row>
    <row r="4542">
      <c r="A4542" t="n">
        <v>6.6230044E7</v>
      </c>
      <c r="B4542" t="inlineStr">
        <is>
          <t>(alphaS)-4-Chloro-alpha-(1-methylethyl)benzeneacetic acid (S)-cyano-(3-phenoxyphenyl)methyl ester</t>
        </is>
      </c>
      <c r="C4542"/>
      <c r="D4542" t="inlineStr">
        <is>
          <t>Unmeasured</t>
        </is>
      </c>
      <c r="E4542" t="inlineStr">
        <is>
          <t>Not coded</t>
        </is>
      </c>
      <c r="F4542"/>
      <c r="G4542" t="n">
        <v>24.0</v>
      </c>
      <c r="H4542"/>
      <c r="I4542"/>
      <c r="J4542"/>
      <c r="K4542"/>
      <c r="L4542" t="inlineStr">
        <is>
          <t>Pimephales promelas</t>
        </is>
      </c>
      <c r="M4542" t="inlineStr">
        <is>
          <t>Fathead Minnow</t>
        </is>
      </c>
      <c r="N4542" t="inlineStr">
        <is>
          <t>Juvenile</t>
        </is>
      </c>
      <c r="O4542"/>
      <c r="P4542" t="n">
        <v>36.0</v>
      </c>
      <c r="Q4542"/>
      <c r="R4542"/>
      <c r="S4542"/>
      <c r="T4542"/>
      <c r="U4542" t="inlineStr">
        <is>
          <t>Day(s)</t>
        </is>
      </c>
      <c r="V4542" t="inlineStr">
        <is>
          <t>Static</t>
        </is>
      </c>
      <c r="W4542" t="inlineStr">
        <is>
          <t>Fresh water</t>
        </is>
      </c>
      <c r="X4542" t="inlineStr">
        <is>
          <t>Lab</t>
        </is>
      </c>
      <c r="Y4542" t="n">
        <v>6.0</v>
      </c>
      <c r="Z4542" t="inlineStr">
        <is>
          <t>Active ingredient</t>
        </is>
      </c>
      <c r="AA4542"/>
      <c r="AB4542" t="n">
        <v>2.2E-4</v>
      </c>
      <c r="AC4542"/>
      <c r="AD4542"/>
      <c r="AE4542"/>
      <c r="AF4542"/>
      <c r="AG4542" t="inlineStr">
        <is>
          <t>AI mg/L</t>
        </is>
      </c>
      <c r="AH4542"/>
      <c r="AI4542"/>
      <c r="AJ4542"/>
      <c r="AK4542"/>
      <c r="AL4542"/>
      <c r="AM4542"/>
      <c r="AN4542"/>
      <c r="AO4542"/>
      <c r="AP4542"/>
      <c r="AQ4542"/>
      <c r="AR4542"/>
      <c r="AS4542"/>
      <c r="AT4542"/>
      <c r="AU4542"/>
      <c r="AV4542"/>
      <c r="AW4542"/>
      <c r="AX4542" t="inlineStr">
        <is>
          <t>Mortality</t>
        </is>
      </c>
      <c r="AY4542" t="inlineStr">
        <is>
          <t>Mortality</t>
        </is>
      </c>
      <c r="AZ4542" t="inlineStr">
        <is>
          <t>LC50</t>
        </is>
      </c>
      <c r="BA4542"/>
      <c r="BB4542" t="n">
        <v>4.0</v>
      </c>
      <c r="BC4542"/>
      <c r="BD4542"/>
      <c r="BE4542"/>
      <c r="BF4542"/>
      <c r="BG4542" t="inlineStr">
        <is>
          <t>Day(s)</t>
        </is>
      </c>
      <c r="BH4542"/>
      <c r="BI4542" t="inlineStr">
        <is>
          <t>DTXSID4032667</t>
        </is>
      </c>
      <c r="BJ4542"/>
      <c r="BK4542"/>
      <c r="BL4542"/>
      <c r="BM4542"/>
      <c r="BN4542"/>
      <c r="BO4542"/>
      <c r="BP4542"/>
      <c r="BQ4542"/>
      <c r="BR4542"/>
      <c r="BS4542"/>
      <c r="BT4542" t="inlineStr">
        <is>
          <t>--</t>
        </is>
      </c>
      <c r="BU4542"/>
      <c r="BV4542"/>
      <c r="BW4542"/>
      <c r="BX4542"/>
      <c r="BY4542"/>
      <c r="BZ4542"/>
      <c r="CA4542"/>
      <c r="CB4542"/>
      <c r="CC4542"/>
      <c r="CD4542"/>
      <c r="CE4542"/>
      <c r="CF4542"/>
      <c r="CG4542"/>
      <c r="CH4542"/>
      <c r="CI4542" t="inlineStr">
        <is>
          <t xml:space="preserve"> CHAR/CENT A.I.//TIME/OTHER DURATIONS REPORTED//DNUM/6//</t>
        </is>
      </c>
      <c r="CJ4542" t="inlineStr">
        <is>
          <t xml:space="preserve">   CHAR/CENT A.I.//TIME/OTHER DURATIONS REPORTED//DNUM/6//</t>
        </is>
      </c>
      <c r="CK4542" t="inlineStr">
        <is>
          <t>Lozano,S.J., J.C. Brazner, M.L. Knuth, L.J. Heinis, K.W. Sargent, D.K. Tanner, L.E. Anderson, S.L. O'Halloran, S.L. Ber</t>
        </is>
      </c>
      <c r="CL4542" t="n">
        <v>19341.0</v>
      </c>
      <c r="CM4542" t="inlineStr">
        <is>
          <t>Effects, Persistence and Distribution of Esfenvalerate in Littoral Enclosures</t>
        </is>
      </c>
      <c r="CN4542" t="inlineStr">
        <is>
          <t>Rep.No.DU E104/PPA 06/7592A, U.S.EPA, Duluth &amp; Univ.of Wisconsin-Superior, Superior, WI:276 p.</t>
        </is>
      </c>
      <c r="CO4542" t="n">
        <v>1989.0</v>
      </c>
      <c r="CP4542" t="inlineStr">
        <is>
          <t>Lozano,S.J., J.C. Brazner, M.L. Knuth, L.J. Heinis, K.W. Sargent, D.K. Tanner, L.E. Anderson, S.L. O'Halloran, S.L. Ber (1989). Effects, Persistence and Distribution of Esfenvalerate in Littoral Enclosures. Rep.No.DU E104/PPA 06/7592A, U.S.EPA, Duluth &amp; Univ.of Wisconsin-Superior, Superior, WI, 276 p. ECOREF#:19341</t>
        </is>
      </c>
    </row>
    <row r="4543">
      <c r="A4543" t="n">
        <v>6.6230044E7</v>
      </c>
      <c r="B4543" t="inlineStr">
        <is>
          <t>(alphaS)-4-Chloro-alpha-(1-methylethyl)benzeneacetic acid (S)-cyano-(3-phenoxyphenyl)methyl ester</t>
        </is>
      </c>
      <c r="C4543"/>
      <c r="D4543" t="inlineStr">
        <is>
          <t>Unmeasured</t>
        </is>
      </c>
      <c r="E4543" t="inlineStr">
        <is>
          <t>Not coded</t>
        </is>
      </c>
      <c r="F4543"/>
      <c r="G4543" t="n">
        <v>24.0</v>
      </c>
      <c r="H4543"/>
      <c r="I4543"/>
      <c r="J4543"/>
      <c r="K4543"/>
      <c r="L4543" t="inlineStr">
        <is>
          <t>Pimephales promelas</t>
        </is>
      </c>
      <c r="M4543" t="inlineStr">
        <is>
          <t>Fathead Minnow</t>
        </is>
      </c>
      <c r="N4543" t="inlineStr">
        <is>
          <t>Larva</t>
        </is>
      </c>
      <c r="O4543"/>
      <c r="P4543"/>
      <c r="Q4543"/>
      <c r="R4543" t="n">
        <v>7.0</v>
      </c>
      <c r="S4543"/>
      <c r="T4543" t="n">
        <v>10.0</v>
      </c>
      <c r="U4543" t="inlineStr">
        <is>
          <t>Day(s)</t>
        </is>
      </c>
      <c r="V4543" t="inlineStr">
        <is>
          <t>Static</t>
        </is>
      </c>
      <c r="W4543" t="inlineStr">
        <is>
          <t>Fresh water</t>
        </is>
      </c>
      <c r="X4543" t="inlineStr">
        <is>
          <t>Lab</t>
        </is>
      </c>
      <c r="Y4543" t="n">
        <v>6.0</v>
      </c>
      <c r="Z4543" t="inlineStr">
        <is>
          <t>Active ingredient</t>
        </is>
      </c>
      <c r="AA4543"/>
      <c r="AB4543" t="n">
        <v>2.3E-4</v>
      </c>
      <c r="AC4543"/>
      <c r="AD4543"/>
      <c r="AE4543"/>
      <c r="AF4543"/>
      <c r="AG4543" t="inlineStr">
        <is>
          <t>AI mg/L</t>
        </is>
      </c>
      <c r="AH4543"/>
      <c r="AI4543"/>
      <c r="AJ4543"/>
      <c r="AK4543"/>
      <c r="AL4543"/>
      <c r="AM4543"/>
      <c r="AN4543"/>
      <c r="AO4543"/>
      <c r="AP4543"/>
      <c r="AQ4543"/>
      <c r="AR4543"/>
      <c r="AS4543"/>
      <c r="AT4543"/>
      <c r="AU4543"/>
      <c r="AV4543"/>
      <c r="AW4543"/>
      <c r="AX4543" t="inlineStr">
        <is>
          <t>Mortality</t>
        </is>
      </c>
      <c r="AY4543" t="inlineStr">
        <is>
          <t>Mortality</t>
        </is>
      </c>
      <c r="AZ4543" t="inlineStr">
        <is>
          <t>LC50</t>
        </is>
      </c>
      <c r="BA4543"/>
      <c r="BB4543" t="n">
        <v>4.0</v>
      </c>
      <c r="BC4543"/>
      <c r="BD4543"/>
      <c r="BE4543"/>
      <c r="BF4543"/>
      <c r="BG4543" t="inlineStr">
        <is>
          <t>Day(s)</t>
        </is>
      </c>
      <c r="BH4543"/>
      <c r="BI4543" t="inlineStr">
        <is>
          <t>DTXSID4032667</t>
        </is>
      </c>
      <c r="BJ4543"/>
      <c r="BK4543"/>
      <c r="BL4543"/>
      <c r="BM4543"/>
      <c r="BN4543"/>
      <c r="BO4543"/>
      <c r="BP4543"/>
      <c r="BQ4543"/>
      <c r="BR4543"/>
      <c r="BS4543"/>
      <c r="BT4543" t="inlineStr">
        <is>
          <t>--</t>
        </is>
      </c>
      <c r="BU4543"/>
      <c r="BV4543"/>
      <c r="BW4543"/>
      <c r="BX4543"/>
      <c r="BY4543"/>
      <c r="BZ4543"/>
      <c r="CA4543"/>
      <c r="CB4543"/>
      <c r="CC4543"/>
      <c r="CD4543"/>
      <c r="CE4543"/>
      <c r="CF4543"/>
      <c r="CG4543"/>
      <c r="CH4543"/>
      <c r="CI4543" t="inlineStr">
        <is>
          <t xml:space="preserve"> CHAR/CENT A.I.//TIME/OTHER DURATIONS REPORTED//DNUM/6//</t>
        </is>
      </c>
      <c r="CJ4543" t="inlineStr">
        <is>
          <t xml:space="preserve">   CHAR/CENT A.I.//TIME/OTHER DURATIONS REPORTED//DNUM/6//</t>
        </is>
      </c>
      <c r="CK4543" t="inlineStr">
        <is>
          <t>Lozano,S.J., J.C. Brazner, M.L. Knuth, L.J. Heinis, K.W. Sargent, D.K. Tanner, L.E. Anderson, S.L. O'Halloran, S.L. Ber</t>
        </is>
      </c>
      <c r="CL4543" t="n">
        <v>19341.0</v>
      </c>
      <c r="CM4543" t="inlineStr">
        <is>
          <t>Effects, Persistence and Distribution of Esfenvalerate in Littoral Enclosures</t>
        </is>
      </c>
      <c r="CN4543" t="inlineStr">
        <is>
          <t>Rep.No.DU E104/PPA 06/7592A, U.S.EPA, Duluth &amp; Univ.of Wisconsin-Superior, Superior, WI:276 p.</t>
        </is>
      </c>
      <c r="CO4543" t="n">
        <v>1989.0</v>
      </c>
      <c r="CP4543" t="inlineStr">
        <is>
          <t>Lozano,S.J., J.C. Brazner, M.L. Knuth, L.J. Heinis, K.W. Sargent, D.K. Tanner, L.E. Anderson, S.L. O'Halloran, S.L. Ber (1989). Effects, Persistence and Distribution of Esfenvalerate in Littoral Enclosures. Rep.No.DU E104/PPA 06/7592A, U.S.EPA, Duluth &amp; Univ.of Wisconsin-Superior, Superior, WI, 276 p. ECOREF#:19341</t>
        </is>
      </c>
    </row>
    <row r="4544">
      <c r="A4544" t="n">
        <v>6.6230044E7</v>
      </c>
      <c r="B4544" t="inlineStr">
        <is>
          <t>(alphaS)-4-Chloro-alpha-(1-methylethyl)benzeneacetic acid (S)-cyano-(3-phenoxyphenyl)methyl ester</t>
        </is>
      </c>
      <c r="C4544"/>
      <c r="D4544" t="inlineStr">
        <is>
          <t>Measured</t>
        </is>
      </c>
      <c r="E4544" t="inlineStr">
        <is>
          <t>Not coded</t>
        </is>
      </c>
      <c r="F4544"/>
      <c r="G4544" t="n">
        <v>98.0</v>
      </c>
      <c r="H4544"/>
      <c r="I4544"/>
      <c r="J4544"/>
      <c r="K4544"/>
      <c r="L4544" t="inlineStr">
        <is>
          <t>Pimephales promelas</t>
        </is>
      </c>
      <c r="M4544" t="inlineStr">
        <is>
          <t>Fathead Minnow</t>
        </is>
      </c>
      <c r="N4544" t="inlineStr">
        <is>
          <t>Larva</t>
        </is>
      </c>
      <c r="O4544"/>
      <c r="P4544" t="n">
        <v>7.0</v>
      </c>
      <c r="Q4544"/>
      <c r="R4544"/>
      <c r="S4544"/>
      <c r="T4544"/>
      <c r="U4544" t="inlineStr">
        <is>
          <t>Day(s)</t>
        </is>
      </c>
      <c r="V4544" t="inlineStr">
        <is>
          <t>Renewal</t>
        </is>
      </c>
      <c r="W4544" t="inlineStr">
        <is>
          <t>Fresh water</t>
        </is>
      </c>
      <c r="X4544" t="inlineStr">
        <is>
          <t>Lab</t>
        </is>
      </c>
      <c r="Y4544" t="n">
        <v>2.0</v>
      </c>
      <c r="Z4544" t="inlineStr">
        <is>
          <t>Active ingredient</t>
        </is>
      </c>
      <c r="AA4544"/>
      <c r="AB4544" t="n">
        <v>2.0E-4</v>
      </c>
      <c r="AC4544"/>
      <c r="AD4544"/>
      <c r="AE4544"/>
      <c r="AF4544"/>
      <c r="AG4544" t="inlineStr">
        <is>
          <t>AI mg/L</t>
        </is>
      </c>
      <c r="AH4544"/>
      <c r="AI4544"/>
      <c r="AJ4544"/>
      <c r="AK4544"/>
      <c r="AL4544"/>
      <c r="AM4544"/>
      <c r="AN4544"/>
      <c r="AO4544"/>
      <c r="AP4544"/>
      <c r="AQ4544"/>
      <c r="AR4544"/>
      <c r="AS4544"/>
      <c r="AT4544"/>
      <c r="AU4544"/>
      <c r="AV4544"/>
      <c r="AW4544"/>
      <c r="AX4544" t="inlineStr">
        <is>
          <t>Mortality</t>
        </is>
      </c>
      <c r="AY4544" t="inlineStr">
        <is>
          <t>Mortality</t>
        </is>
      </c>
      <c r="AZ4544" t="inlineStr">
        <is>
          <t>LC50</t>
        </is>
      </c>
      <c r="BA4544"/>
      <c r="BB4544" t="n">
        <v>4.0</v>
      </c>
      <c r="BC4544"/>
      <c r="BD4544"/>
      <c r="BE4544"/>
      <c r="BF4544"/>
      <c r="BG4544" t="inlineStr">
        <is>
          <t>Day(s)</t>
        </is>
      </c>
      <c r="BH4544"/>
      <c r="BI4544" t="inlineStr">
        <is>
          <t>DTXSID4032667</t>
        </is>
      </c>
      <c r="BJ4544" t="inlineStr">
        <is>
          <t>10.1002/etc.5620220214</t>
        </is>
      </c>
      <c r="BK4544"/>
      <c r="BL4544"/>
      <c r="BM4544"/>
      <c r="BN4544"/>
      <c r="BO4544"/>
      <c r="BP4544"/>
      <c r="BQ4544"/>
      <c r="BR4544"/>
      <c r="BS4544"/>
      <c r="BT4544" t="inlineStr">
        <is>
          <t>--</t>
        </is>
      </c>
      <c r="BU4544"/>
      <c r="BV4544"/>
      <c r="BW4544"/>
      <c r="BX4544"/>
      <c r="BY4544"/>
      <c r="BZ4544"/>
      <c r="CA4544"/>
      <c r="CB4544"/>
      <c r="CC4544"/>
      <c r="CD4544"/>
      <c r="CE4544"/>
      <c r="CF4544"/>
      <c r="CG4544"/>
      <c r="CH4544"/>
      <c r="CI4544" t="inlineStr">
        <is>
          <t xml:space="preserve"> TIME/ALSO REPORTED AT 48 AND 72 HOURS.//DNUM/2//DOSES/0.10 to 0.30 ug/L//</t>
        </is>
      </c>
      <c r="CJ4544" t="inlineStr">
        <is>
          <t xml:space="preserve">   TIME/ALSO REPORTED AT 48 AND 72 HOURS.//DNUM/2//DOSES/0.10 to 0.30 ug/L//</t>
        </is>
      </c>
      <c r="CK4544" t="inlineStr">
        <is>
          <t>Denton,D.L., C.E. Wheelock, S.A. Murray, L.A. Deanovic, B.D. Hammock, and D.E. Hinton</t>
        </is>
      </c>
      <c r="CL4544" t="n">
        <v>68197.0</v>
      </c>
      <c r="CM4544" t="inlineStr">
        <is>
          <t>Joint Acute Toxicity of Esfenvalerate and Diazinon to Larval Fathead Minnows (Pimephales promelas)</t>
        </is>
      </c>
      <c r="CN4544" t="inlineStr">
        <is>
          <t>Environ. Toxicol. Chem.22(2): 336-341</t>
        </is>
      </c>
      <c r="CO4544" t="n">
        <v>2003.0</v>
      </c>
      <c r="CP4544" t="inlineStr">
        <is>
          <t>Denton,D.L., C.E. Wheelock, S.A. Murray, L.A. Deanovic, B.D. Hammock, and D.E. Hinton (2003). Joint Acute Toxicity of Esfenvalerate and Diazinon to Larval Fathead Minnows (Pimephales promelas). Environ. Toxicol. Chem., 22, (2), 336-341. doi:10.1002/etc.5620220214. ECOREF#:68197</t>
        </is>
      </c>
    </row>
    <row r="4545">
      <c r="A4545" t="n">
        <v>6.6230044E7</v>
      </c>
      <c r="B4545" t="inlineStr">
        <is>
          <t>(alphaS)-4-Chloro-alpha-(1-methylethyl)benzeneacetic acid (S)-cyano-(3-phenoxyphenyl)methyl ester</t>
        </is>
      </c>
      <c r="C4545"/>
      <c r="D4545" t="inlineStr">
        <is>
          <t>Unmeasured</t>
        </is>
      </c>
      <c r="E4545" t="inlineStr">
        <is>
          <t>Not coded</t>
        </is>
      </c>
      <c r="F4545"/>
      <c r="G4545" t="n">
        <v>24.0</v>
      </c>
      <c r="H4545"/>
      <c r="I4545"/>
      <c r="J4545"/>
      <c r="K4545"/>
      <c r="L4545" t="inlineStr">
        <is>
          <t>Pimephales promelas</t>
        </is>
      </c>
      <c r="M4545" t="inlineStr">
        <is>
          <t>Fathead Minnow</t>
        </is>
      </c>
      <c r="N4545"/>
      <c r="O4545"/>
      <c r="P4545" t="n">
        <v>1.0</v>
      </c>
      <c r="Q4545"/>
      <c r="R4545"/>
      <c r="S4545"/>
      <c r="T4545"/>
      <c r="U4545" t="inlineStr">
        <is>
          <t>Day(s)</t>
        </is>
      </c>
      <c r="V4545" t="inlineStr">
        <is>
          <t>Static</t>
        </is>
      </c>
      <c r="W4545" t="inlineStr">
        <is>
          <t>Fresh water</t>
        </is>
      </c>
      <c r="X4545" t="inlineStr">
        <is>
          <t>Lab</t>
        </is>
      </c>
      <c r="Y4545" t="n">
        <v>6.0</v>
      </c>
      <c r="Z4545" t="inlineStr">
        <is>
          <t>Active ingredient</t>
        </is>
      </c>
      <c r="AA4545"/>
      <c r="AB4545" t="n">
        <v>3.2E-4</v>
      </c>
      <c r="AC4545"/>
      <c r="AD4545"/>
      <c r="AE4545"/>
      <c r="AF4545"/>
      <c r="AG4545" t="inlineStr">
        <is>
          <t>AI mg/L</t>
        </is>
      </c>
      <c r="AH4545"/>
      <c r="AI4545"/>
      <c r="AJ4545"/>
      <c r="AK4545"/>
      <c r="AL4545"/>
      <c r="AM4545"/>
      <c r="AN4545"/>
      <c r="AO4545"/>
      <c r="AP4545"/>
      <c r="AQ4545"/>
      <c r="AR4545"/>
      <c r="AS4545"/>
      <c r="AT4545"/>
      <c r="AU4545"/>
      <c r="AV4545"/>
      <c r="AW4545"/>
      <c r="AX4545" t="inlineStr">
        <is>
          <t>Mortality</t>
        </is>
      </c>
      <c r="AY4545" t="inlineStr">
        <is>
          <t>Mortality</t>
        </is>
      </c>
      <c r="AZ4545" t="inlineStr">
        <is>
          <t>LC50</t>
        </is>
      </c>
      <c r="BA4545"/>
      <c r="BB4545" t="n">
        <v>4.0</v>
      </c>
      <c r="BC4545"/>
      <c r="BD4545"/>
      <c r="BE4545"/>
      <c r="BF4545"/>
      <c r="BG4545" t="inlineStr">
        <is>
          <t>Day(s)</t>
        </is>
      </c>
      <c r="BH4545"/>
      <c r="BI4545" t="inlineStr">
        <is>
          <t>DTXSID4032667</t>
        </is>
      </c>
      <c r="BJ4545"/>
      <c r="BK4545"/>
      <c r="BL4545"/>
      <c r="BM4545"/>
      <c r="BN4545"/>
      <c r="BO4545"/>
      <c r="BP4545"/>
      <c r="BQ4545"/>
      <c r="BR4545"/>
      <c r="BS4545"/>
      <c r="BT4545" t="inlineStr">
        <is>
          <t>--</t>
        </is>
      </c>
      <c r="BU4545"/>
      <c r="BV4545"/>
      <c r="BW4545"/>
      <c r="BX4545"/>
      <c r="BY4545"/>
      <c r="BZ4545"/>
      <c r="CA4545"/>
      <c r="CB4545"/>
      <c r="CC4545"/>
      <c r="CD4545"/>
      <c r="CE4545"/>
      <c r="CF4545"/>
      <c r="CG4545"/>
      <c r="CH4545"/>
      <c r="CI4545" t="inlineStr">
        <is>
          <t xml:space="preserve"> CHAR/CENT A.I.//DNUM/6//</t>
        </is>
      </c>
      <c r="CJ4545" t="inlineStr">
        <is>
          <t xml:space="preserve">   CHAR/CENT A.I.//DNUM/6//</t>
        </is>
      </c>
      <c r="CK4545" t="inlineStr">
        <is>
          <t>Lozano,S.J., J.C. Brazner, M.L. Knuth, L.J. Heinis, K.W. Sargent, D.K. Tanner, L.E. Anderson, S.L. O'Halloran, S.L. Ber</t>
        </is>
      </c>
      <c r="CL4545" t="n">
        <v>19341.0</v>
      </c>
      <c r="CM4545" t="inlineStr">
        <is>
          <t>Effects, Persistence and Distribution of Esfenvalerate in Littoral Enclosures</t>
        </is>
      </c>
      <c r="CN4545" t="inlineStr">
        <is>
          <t>Rep.No.DU E104/PPA 06/7592A, U.S.EPA, Duluth &amp; Univ.of Wisconsin-Superior, Superior, WI:276 p.</t>
        </is>
      </c>
      <c r="CO4545" t="n">
        <v>1989.0</v>
      </c>
      <c r="CP4545" t="inlineStr">
        <is>
          <t>Lozano,S.J., J.C. Brazner, M.L. Knuth, L.J. Heinis, K.W. Sargent, D.K. Tanner, L.E. Anderson, S.L. O'Halloran, S.L. Ber (1989). Effects, Persistence and Distribution of Esfenvalerate in Littoral Enclosures. Rep.No.DU E104/PPA 06/7592A, U.S.EPA, Duluth &amp; Univ.of Wisconsin-Superior, Superior, WI, 276 p. ECOREF#:19341</t>
        </is>
      </c>
    </row>
    <row r="4546">
      <c r="A4546" t="n">
        <v>6.6330889E7</v>
      </c>
      <c r="B4546" t="inlineStr">
        <is>
          <t>Hydrothol 191</t>
        </is>
      </c>
      <c r="C4546"/>
      <c r="D4546" t="inlineStr">
        <is>
          <t>Not reported</t>
        </is>
      </c>
      <c r="E4546" t="inlineStr">
        <is>
          <t>Not coded</t>
        </is>
      </c>
      <c r="F4546"/>
      <c r="G4546" t="n">
        <v>53.0</v>
      </c>
      <c r="H4546"/>
      <c r="I4546"/>
      <c r="J4546"/>
      <c r="K4546"/>
      <c r="L4546" t="inlineStr">
        <is>
          <t>Pimephales promelas</t>
        </is>
      </c>
      <c r="M4546" t="inlineStr">
        <is>
          <t>Fathead Minnow</t>
        </is>
      </c>
      <c r="N4546"/>
      <c r="O4546"/>
      <c r="P4546"/>
      <c r="Q4546"/>
      <c r="R4546"/>
      <c r="S4546"/>
      <c r="T4546"/>
      <c r="U4546"/>
      <c r="V4546" t="inlineStr">
        <is>
          <t>Static</t>
        </is>
      </c>
      <c r="W4546" t="inlineStr">
        <is>
          <t>Fresh water</t>
        </is>
      </c>
      <c r="X4546" t="inlineStr">
        <is>
          <t>Lab</t>
        </is>
      </c>
      <c r="Y4546"/>
      <c r="Z4546" t="inlineStr">
        <is>
          <t>Active ingredient</t>
        </is>
      </c>
      <c r="AA4546"/>
      <c r="AB4546" t="n">
        <v>0.75</v>
      </c>
      <c r="AC4546"/>
      <c r="AD4546"/>
      <c r="AE4546"/>
      <c r="AF4546"/>
      <c r="AG4546" t="inlineStr">
        <is>
          <t>AI mg/L</t>
        </is>
      </c>
      <c r="AH4546"/>
      <c r="AI4546"/>
      <c r="AJ4546"/>
      <c r="AK4546"/>
      <c r="AL4546"/>
      <c r="AM4546"/>
      <c r="AN4546"/>
      <c r="AO4546"/>
      <c r="AP4546"/>
      <c r="AQ4546"/>
      <c r="AR4546"/>
      <c r="AS4546"/>
      <c r="AT4546"/>
      <c r="AU4546"/>
      <c r="AV4546"/>
      <c r="AW4546"/>
      <c r="AX4546" t="inlineStr">
        <is>
          <t>Mortality</t>
        </is>
      </c>
      <c r="AY4546" t="inlineStr">
        <is>
          <t>Mortality</t>
        </is>
      </c>
      <c r="AZ4546" t="inlineStr">
        <is>
          <t>LC50</t>
        </is>
      </c>
      <c r="BA4546"/>
      <c r="BB4546" t="n">
        <v>4.0</v>
      </c>
      <c r="BC4546"/>
      <c r="BD4546"/>
      <c r="BE4546"/>
      <c r="BF4546"/>
      <c r="BG4546" t="inlineStr">
        <is>
          <t>Day(s)</t>
        </is>
      </c>
      <c r="BH4546" t="inlineStr">
        <is>
          <t>Liquid concentrate</t>
        </is>
      </c>
      <c r="BI4546" t="inlineStr">
        <is>
          <t>DTXSID4034570</t>
        </is>
      </c>
      <c r="BJ4546"/>
      <c r="BK4546"/>
      <c r="BL4546"/>
      <c r="BM4546"/>
      <c r="BN4546"/>
      <c r="BO4546"/>
      <c r="BP4546"/>
      <c r="BQ4546"/>
      <c r="BR4546"/>
      <c r="BS4546"/>
      <c r="BT4546" t="inlineStr">
        <is>
          <t>--</t>
        </is>
      </c>
      <c r="BU4546"/>
      <c r="BV4546"/>
      <c r="BW4546"/>
      <c r="BX4546"/>
      <c r="BY4546"/>
      <c r="BZ4546"/>
      <c r="CA4546"/>
      <c r="CB4546"/>
      <c r="CC4546"/>
      <c r="CD4546"/>
      <c r="CE4546"/>
      <c r="CF4546"/>
      <c r="CG4546"/>
      <c r="CH4546"/>
      <c r="CI4546"/>
      <c r="CJ4546"/>
      <c r="CK4546" t="inlineStr">
        <is>
          <t>Mayer,F.L.,Jr., and M.R. Ellersieck</t>
        </is>
      </c>
      <c r="CL4546" t="n">
        <v>6797.0</v>
      </c>
      <c r="CM4546" t="inlineStr">
        <is>
          <t>Manual of Acute Toxicity: Interpretation and Data Base for 410 Chemicals and 66 Species of Freshwater Animals</t>
        </is>
      </c>
      <c r="CN4546" t="inlineStr">
        <is>
          <t>USDI Fish and Wildlife Service, Publication No.160, Washington, DC:505 p.</t>
        </is>
      </c>
      <c r="CO4546" t="n">
        <v>1986.0</v>
      </c>
      <c r="CP4546" t="inlineStr">
        <is>
          <t>Mayer,F.L.,Jr., and M.R. Ellersieck (1986). Manual of Acute Toxicity: Interpretation and Data Base for 410 Chemicals and 66 Species of Freshwater Animals. USDI Fish and Wildlife Service, Publication No.160, Washington, DC, 505 p. ECOREF#:6797</t>
        </is>
      </c>
    </row>
    <row r="4547">
      <c r="A4547" t="n">
        <v>6.6330889E7</v>
      </c>
      <c r="B4547" t="inlineStr">
        <is>
          <t>Hydrothol 191</t>
        </is>
      </c>
      <c r="C4547"/>
      <c r="D4547" t="inlineStr">
        <is>
          <t>Unmeasured</t>
        </is>
      </c>
      <c r="E4547" t="inlineStr">
        <is>
          <t>Not reported</t>
        </is>
      </c>
      <c r="F4547"/>
      <c r="G4547"/>
      <c r="H4547"/>
      <c r="I4547"/>
      <c r="J4547"/>
      <c r="K4547"/>
      <c r="L4547" t="inlineStr">
        <is>
          <t>Pimephales promelas</t>
        </is>
      </c>
      <c r="M4547" t="inlineStr">
        <is>
          <t>Fathead Minnow</t>
        </is>
      </c>
      <c r="N4547" t="inlineStr">
        <is>
          <t>Larva</t>
        </is>
      </c>
      <c r="O4547"/>
      <c r="P4547" t="n">
        <v>24.0</v>
      </c>
      <c r="Q4547"/>
      <c r="R4547"/>
      <c r="S4547"/>
      <c r="T4547"/>
      <c r="U4547" t="inlineStr">
        <is>
          <t>Hours post fertilization</t>
        </is>
      </c>
      <c r="V4547" t="inlineStr">
        <is>
          <t>Renewal</t>
        </is>
      </c>
      <c r="W4547" t="inlineStr">
        <is>
          <t>Fresh water</t>
        </is>
      </c>
      <c r="X4547" t="inlineStr">
        <is>
          <t>Lab</t>
        </is>
      </c>
      <c r="Y4547" t="n">
        <v>7.0</v>
      </c>
      <c r="Z4547" t="inlineStr">
        <is>
          <t>Active ingredient</t>
        </is>
      </c>
      <c r="AA4547"/>
      <c r="AB4547" t="n">
        <v>0.468</v>
      </c>
      <c r="AC4547"/>
      <c r="AD4547"/>
      <c r="AE4547"/>
      <c r="AF4547"/>
      <c r="AG4547" t="inlineStr">
        <is>
          <t>AI mg/L</t>
        </is>
      </c>
      <c r="AH4547"/>
      <c r="AI4547"/>
      <c r="AJ4547"/>
      <c r="AK4547"/>
      <c r="AL4547"/>
      <c r="AM4547"/>
      <c r="AN4547"/>
      <c r="AO4547"/>
      <c r="AP4547"/>
      <c r="AQ4547"/>
      <c r="AR4547"/>
      <c r="AS4547"/>
      <c r="AT4547"/>
      <c r="AU4547"/>
      <c r="AV4547"/>
      <c r="AW4547"/>
      <c r="AX4547" t="inlineStr">
        <is>
          <t>Mortality</t>
        </is>
      </c>
      <c r="AY4547" t="inlineStr">
        <is>
          <t>Mortality</t>
        </is>
      </c>
      <c r="AZ4547" t="inlineStr">
        <is>
          <t>LC50</t>
        </is>
      </c>
      <c r="BA4547"/>
      <c r="BB4547" t="n">
        <v>4.0</v>
      </c>
      <c r="BC4547"/>
      <c r="BD4547"/>
      <c r="BE4547"/>
      <c r="BF4547"/>
      <c r="BG4547" t="inlineStr">
        <is>
          <t>Day(s)</t>
        </is>
      </c>
      <c r="BH4547" t="inlineStr">
        <is>
          <t>Liquid</t>
        </is>
      </c>
      <c r="BI4547" t="inlineStr">
        <is>
          <t>DTXSID4034570</t>
        </is>
      </c>
      <c r="BJ4547" t="inlineStr">
        <is>
          <t>10.1007/BF02021032</t>
        </is>
      </c>
      <c r="BK4547"/>
      <c r="BL4547" t="inlineStr">
        <is>
          <t>Subchronic</t>
        </is>
      </c>
      <c r="BM4547"/>
      <c r="BN4547"/>
      <c r="BO4547"/>
      <c r="BP4547"/>
      <c r="BQ4547"/>
      <c r="BR4547"/>
      <c r="BS4547"/>
      <c r="BT4547" t="inlineStr">
        <is>
          <t>--</t>
        </is>
      </c>
      <c r="BU4547"/>
      <c r="BV4547"/>
      <c r="BW4547"/>
      <c r="BX4547"/>
      <c r="BY4547"/>
      <c r="BZ4547"/>
      <c r="CA4547"/>
      <c r="CB4547"/>
      <c r="CC4547"/>
      <c r="CD4547"/>
      <c r="CE4547"/>
      <c r="CF4547"/>
      <c r="CG4547"/>
      <c r="CH4547"/>
      <c r="CI4547"/>
      <c r="CJ4547" t="inlineStr">
        <is>
          <t xml:space="preserve">SOURCE/OBTAINED FROM EPA-NEWTOWN, OHIO//MEDIA/MODERATELY HARD RECONSTITUTED FRESHWATER//   </t>
        </is>
      </c>
      <c r="CK4547" t="inlineStr">
        <is>
          <t>Keller,A.E., R.J. Dutton, and T.L. Crisman</t>
        </is>
      </c>
      <c r="CL4547" t="n">
        <v>674.0</v>
      </c>
      <c r="CM4547" t="inlineStr">
        <is>
          <t>Effect of Temperature on the Chronic Toxicity of Hydrothol-191 to the Fathead Minnow (Pimephales promelas)</t>
        </is>
      </c>
      <c r="CN4547" t="inlineStr">
        <is>
          <t>Bull. Environ. Contam. Toxicol.41(5): 770-775</t>
        </is>
      </c>
      <c r="CO4547" t="n">
        <v>1988.0</v>
      </c>
      <c r="CP4547" t="inlineStr">
        <is>
          <t>Keller,A.E., R.J. Dutton, and T.L. Crisman (1988). Effect of Temperature on the Chronic Toxicity of Hydrothol-191 to the Fathead Minnow (Pimephales promelas). Bull. Environ. Contam. Toxicol., 41, (5), 770-775. doi:10.1007/BF02021032. ECOREF#:674</t>
        </is>
      </c>
    </row>
    <row r="4548">
      <c r="A4548" t="n">
        <v>6.6330889E7</v>
      </c>
      <c r="B4548" t="inlineStr">
        <is>
          <t>Hydrothol 191</t>
        </is>
      </c>
      <c r="C4548"/>
      <c r="D4548" t="inlineStr">
        <is>
          <t>Unmeasured</t>
        </is>
      </c>
      <c r="E4548" t="inlineStr">
        <is>
          <t>Not reported</t>
        </is>
      </c>
      <c r="F4548"/>
      <c r="G4548"/>
      <c r="H4548"/>
      <c r="I4548"/>
      <c r="J4548"/>
      <c r="K4548"/>
      <c r="L4548" t="inlineStr">
        <is>
          <t>Pimephales promelas</t>
        </is>
      </c>
      <c r="M4548" t="inlineStr">
        <is>
          <t>Fathead Minnow</t>
        </is>
      </c>
      <c r="N4548" t="inlineStr">
        <is>
          <t>Larva</t>
        </is>
      </c>
      <c r="O4548"/>
      <c r="P4548" t="n">
        <v>24.0</v>
      </c>
      <c r="Q4548"/>
      <c r="R4548"/>
      <c r="S4548"/>
      <c r="T4548"/>
      <c r="U4548" t="inlineStr">
        <is>
          <t>Hours post fertilization</t>
        </is>
      </c>
      <c r="V4548" t="inlineStr">
        <is>
          <t>Renewal</t>
        </is>
      </c>
      <c r="W4548" t="inlineStr">
        <is>
          <t>Fresh water</t>
        </is>
      </c>
      <c r="X4548" t="inlineStr">
        <is>
          <t>Lab</t>
        </is>
      </c>
      <c r="Y4548" t="n">
        <v>6.0</v>
      </c>
      <c r="Z4548" t="inlineStr">
        <is>
          <t>Active ingredient</t>
        </is>
      </c>
      <c r="AA4548"/>
      <c r="AB4548" t="n">
        <v>0.393</v>
      </c>
      <c r="AC4548"/>
      <c r="AD4548"/>
      <c r="AE4548"/>
      <c r="AF4548"/>
      <c r="AG4548" t="inlineStr">
        <is>
          <t>AI mg/L</t>
        </is>
      </c>
      <c r="AH4548"/>
      <c r="AI4548"/>
      <c r="AJ4548"/>
      <c r="AK4548"/>
      <c r="AL4548"/>
      <c r="AM4548"/>
      <c r="AN4548"/>
      <c r="AO4548"/>
      <c r="AP4548"/>
      <c r="AQ4548"/>
      <c r="AR4548"/>
      <c r="AS4548"/>
      <c r="AT4548"/>
      <c r="AU4548"/>
      <c r="AV4548"/>
      <c r="AW4548"/>
      <c r="AX4548" t="inlineStr">
        <is>
          <t>Mortality</t>
        </is>
      </c>
      <c r="AY4548" t="inlineStr">
        <is>
          <t>Mortality</t>
        </is>
      </c>
      <c r="AZ4548" t="inlineStr">
        <is>
          <t>LC50</t>
        </is>
      </c>
      <c r="BA4548"/>
      <c r="BB4548" t="n">
        <v>4.0</v>
      </c>
      <c r="BC4548"/>
      <c r="BD4548"/>
      <c r="BE4548"/>
      <c r="BF4548"/>
      <c r="BG4548" t="inlineStr">
        <is>
          <t>Day(s)</t>
        </is>
      </c>
      <c r="BH4548" t="inlineStr">
        <is>
          <t>Liquid</t>
        </is>
      </c>
      <c r="BI4548" t="inlineStr">
        <is>
          <t>DTXSID4034570</t>
        </is>
      </c>
      <c r="BJ4548" t="inlineStr">
        <is>
          <t>10.1007/BF02021032</t>
        </is>
      </c>
      <c r="BK4548"/>
      <c r="BL4548" t="inlineStr">
        <is>
          <t>Subchronic</t>
        </is>
      </c>
      <c r="BM4548"/>
      <c r="BN4548"/>
      <c r="BO4548"/>
      <c r="BP4548"/>
      <c r="BQ4548"/>
      <c r="BR4548"/>
      <c r="BS4548"/>
      <c r="BT4548" t="inlineStr">
        <is>
          <t>--</t>
        </is>
      </c>
      <c r="BU4548"/>
      <c r="BV4548"/>
      <c r="BW4548"/>
      <c r="BX4548"/>
      <c r="BY4548"/>
      <c r="BZ4548"/>
      <c r="CA4548"/>
      <c r="CB4548"/>
      <c r="CC4548"/>
      <c r="CD4548"/>
      <c r="CE4548"/>
      <c r="CF4548"/>
      <c r="CG4548"/>
      <c r="CH4548"/>
      <c r="CI4548"/>
      <c r="CJ4548" t="inlineStr">
        <is>
          <t xml:space="preserve">SOURCE/OBTAINED FROM EPA-NEWTOWN, OHIO//MEDIA/MODERATELY HARD RECONSTITUTED FRESHWATER//   </t>
        </is>
      </c>
      <c r="CK4548" t="inlineStr">
        <is>
          <t>Keller,A.E., R.J. Dutton, and T.L. Crisman</t>
        </is>
      </c>
      <c r="CL4548" t="n">
        <v>674.0</v>
      </c>
      <c r="CM4548" t="inlineStr">
        <is>
          <t>Effect of Temperature on the Chronic Toxicity of Hydrothol-191 to the Fathead Minnow (Pimephales promelas)</t>
        </is>
      </c>
      <c r="CN4548" t="inlineStr">
        <is>
          <t>Bull. Environ. Contam. Toxicol.41(5): 770-775</t>
        </is>
      </c>
      <c r="CO4548" t="n">
        <v>1988.0</v>
      </c>
      <c r="CP4548" t="inlineStr">
        <is>
          <t>Keller,A.E., R.J. Dutton, and T.L. Crisman (1988). Effect of Temperature on the Chronic Toxicity of Hydrothol-191 to the Fathead Minnow (Pimephales promelas). Bull. Environ. Contam. Toxicol., 41, (5), 770-775. doi:10.1007/BF02021032. ECOREF#:674</t>
        </is>
      </c>
    </row>
    <row r="4549">
      <c r="A4549" t="n">
        <v>6.6332965E7</v>
      </c>
      <c r="B4549" t="inlineStr">
        <is>
          <t>N-[3-(1-Methylethoxy)phenyl]-2-(trifluoromethyl)benzamide</t>
        </is>
      </c>
      <c r="C4549"/>
      <c r="D4549" t="inlineStr">
        <is>
          <t>Not coded</t>
        </is>
      </c>
      <c r="E4549" t="inlineStr">
        <is>
          <t>United States Environmental Protection Agency</t>
        </is>
      </c>
      <c r="F4549"/>
      <c r="G4549" t="n">
        <v>97.6</v>
      </c>
      <c r="H4549"/>
      <c r="I4549"/>
      <c r="J4549"/>
      <c r="K4549"/>
      <c r="L4549" t="inlineStr">
        <is>
          <t>Pimephales promelas</t>
        </is>
      </c>
      <c r="M4549" t="inlineStr">
        <is>
          <t>Fathead Minnow</t>
        </is>
      </c>
      <c r="N4549"/>
      <c r="O4549"/>
      <c r="P4549"/>
      <c r="Q4549"/>
      <c r="R4549"/>
      <c r="S4549"/>
      <c r="T4549"/>
      <c r="U4549"/>
      <c r="V4549" t="inlineStr">
        <is>
          <t>Static</t>
        </is>
      </c>
      <c r="W4549" t="inlineStr">
        <is>
          <t>Fresh water</t>
        </is>
      </c>
      <c r="X4549" t="inlineStr">
        <is>
          <t>Lab</t>
        </is>
      </c>
      <c r="Y4549"/>
      <c r="Z4549" t="inlineStr">
        <is>
          <t>Active ingredient</t>
        </is>
      </c>
      <c r="AA4549"/>
      <c r="AB4549" t="n">
        <v>4.8</v>
      </c>
      <c r="AC4549"/>
      <c r="AD4549" t="n">
        <v>3.7</v>
      </c>
      <c r="AE4549"/>
      <c r="AF4549" t="n">
        <v>6.2</v>
      </c>
      <c r="AG4549" t="inlineStr">
        <is>
          <t>AI mg/L</t>
        </is>
      </c>
      <c r="AH4549"/>
      <c r="AI4549"/>
      <c r="AJ4549"/>
      <c r="AK4549"/>
      <c r="AL4549"/>
      <c r="AM4549"/>
      <c r="AN4549"/>
      <c r="AO4549"/>
      <c r="AP4549"/>
      <c r="AQ4549"/>
      <c r="AR4549"/>
      <c r="AS4549"/>
      <c r="AT4549"/>
      <c r="AU4549"/>
      <c r="AV4549"/>
      <c r="AW4549"/>
      <c r="AX4549" t="inlineStr">
        <is>
          <t>Mortality</t>
        </is>
      </c>
      <c r="AY4549" t="inlineStr">
        <is>
          <t>Mortality</t>
        </is>
      </c>
      <c r="AZ4549" t="inlineStr">
        <is>
          <t>LC50</t>
        </is>
      </c>
      <c r="BA4549"/>
      <c r="BB4549" t="n">
        <v>4.0</v>
      </c>
      <c r="BC4549"/>
      <c r="BD4549"/>
      <c r="BE4549"/>
      <c r="BF4549"/>
      <c r="BG4549" t="inlineStr">
        <is>
          <t>Day(s)</t>
        </is>
      </c>
      <c r="BH4549"/>
      <c r="BI4549" t="inlineStr">
        <is>
          <t>DTXSID8024109</t>
        </is>
      </c>
      <c r="BJ4549"/>
      <c r="BK4549"/>
      <c r="BL4549" t="inlineStr">
        <is>
          <t>Acute</t>
        </is>
      </c>
      <c r="BM4549"/>
      <c r="BN4549"/>
      <c r="BO4549"/>
      <c r="BP4549"/>
      <c r="BQ4549"/>
      <c r="BR4549"/>
      <c r="BS4549"/>
      <c r="BT4549" t="inlineStr">
        <is>
          <t>--</t>
        </is>
      </c>
      <c r="BU4549"/>
      <c r="BV4549"/>
      <c r="BW4549"/>
      <c r="BX4549"/>
      <c r="BY4549"/>
      <c r="BZ4549"/>
      <c r="CA4549"/>
      <c r="CB4549"/>
      <c r="CC4549"/>
      <c r="CD4549"/>
      <c r="CE4549"/>
      <c r="CF4549"/>
      <c r="CG4549"/>
      <c r="CH4549"/>
      <c r="CI4549"/>
      <c r="CJ4549" t="inlineStr">
        <is>
          <t xml:space="preserve">CONTR/STD METHODS USED//   </t>
        </is>
      </c>
      <c r="CK4549" t="inlineStr">
        <is>
          <t>U.S. Environmental Protection Agency</t>
        </is>
      </c>
      <c r="CL4549" t="n">
        <v>344.0</v>
      </c>
      <c r="CM4549" t="inlineStr">
        <is>
          <t>Pesticide Ecotoxicity Database (Formerly: Environmental Effects Database (EEDB))</t>
        </is>
      </c>
      <c r="CN4549" t="inlineStr">
        <is>
          <t>Environmental Fate and Effects Division, U.S.EPA, Washington, D.C.:</t>
        </is>
      </c>
      <c r="CO4549" t="n">
        <v>1992.0</v>
      </c>
      <c r="CP4549" t="inlineStr">
        <is>
          <t>U.S. Environmental Protection Agency (1992). Pesticide Ecotoxicity Database (Formerly: Environmental Effects Database (EEDB)). Environmental Fate and Effects Division, U.S.EPA, Washington, D.C., ECOREF#:344</t>
        </is>
      </c>
    </row>
    <row r="4550">
      <c r="A4550" t="n">
        <v>6.6332965E7</v>
      </c>
      <c r="B4550" t="inlineStr">
        <is>
          <t>N-[3-(1-Methylethoxy)phenyl]-2-(trifluoromethyl)benzamide</t>
        </is>
      </c>
      <c r="C4550" t="inlineStr">
        <is>
          <t>Technical grade, technical product, technical formulation</t>
        </is>
      </c>
      <c r="D4550" t="inlineStr">
        <is>
          <t>Unmeasured</t>
        </is>
      </c>
      <c r="E4550" t="inlineStr">
        <is>
          <t>Not reported</t>
        </is>
      </c>
      <c r="F4550"/>
      <c r="G4550" t="n">
        <v>98.7</v>
      </c>
      <c r="H4550"/>
      <c r="I4550"/>
      <c r="J4550"/>
      <c r="K4550"/>
      <c r="L4550" t="inlineStr">
        <is>
          <t>Pimephales promelas</t>
        </is>
      </c>
      <c r="M4550" t="inlineStr">
        <is>
          <t>Fathead Minnow</t>
        </is>
      </c>
      <c r="N4550"/>
      <c r="O4550"/>
      <c r="P4550"/>
      <c r="Q4550"/>
      <c r="R4550"/>
      <c r="S4550"/>
      <c r="T4550"/>
      <c r="U4550"/>
      <c r="V4550" t="inlineStr">
        <is>
          <t>Aquatic, unspecified</t>
        </is>
      </c>
      <c r="W4550" t="inlineStr">
        <is>
          <t>Fresh water</t>
        </is>
      </c>
      <c r="X4550" t="inlineStr">
        <is>
          <t>Lab</t>
        </is>
      </c>
      <c r="Y4550" t="n">
        <v>4.0</v>
      </c>
      <c r="Z4550" t="inlineStr">
        <is>
          <t>Active ingredient</t>
        </is>
      </c>
      <c r="AA4550"/>
      <c r="AB4550"/>
      <c r="AC4550"/>
      <c r="AD4550" t="n">
        <v>3.7</v>
      </c>
      <c r="AE4550"/>
      <c r="AF4550" t="n">
        <v>6.2</v>
      </c>
      <c r="AG4550" t="inlineStr">
        <is>
          <t>AI mg/L</t>
        </is>
      </c>
      <c r="AH4550"/>
      <c r="AI4550"/>
      <c r="AJ4550"/>
      <c r="AK4550"/>
      <c r="AL4550"/>
      <c r="AM4550"/>
      <c r="AN4550"/>
      <c r="AO4550"/>
      <c r="AP4550"/>
      <c r="AQ4550"/>
      <c r="AR4550"/>
      <c r="AS4550"/>
      <c r="AT4550"/>
      <c r="AU4550"/>
      <c r="AV4550"/>
      <c r="AW4550"/>
      <c r="AX4550" t="inlineStr">
        <is>
          <t>Mortality</t>
        </is>
      </c>
      <c r="AY4550" t="inlineStr">
        <is>
          <t>Mortality</t>
        </is>
      </c>
      <c r="AZ4550" t="inlineStr">
        <is>
          <t>LC50</t>
        </is>
      </c>
      <c r="BA4550"/>
      <c r="BB4550" t="n">
        <v>4.0</v>
      </c>
      <c r="BC4550"/>
      <c r="BD4550"/>
      <c r="BE4550"/>
      <c r="BF4550"/>
      <c r="BG4550" t="inlineStr">
        <is>
          <t>Day(s)</t>
        </is>
      </c>
      <c r="BH4550"/>
      <c r="BI4550" t="inlineStr">
        <is>
          <t>DTXSID8024109</t>
        </is>
      </c>
      <c r="BJ4550"/>
      <c r="BK4550"/>
      <c r="BL4550"/>
      <c r="BM4550"/>
      <c r="BN4550"/>
      <c r="BO4550"/>
      <c r="BP4550"/>
      <c r="BQ4550"/>
      <c r="BR4550"/>
      <c r="BS4550"/>
      <c r="BT4550" t="inlineStr">
        <is>
          <t>--</t>
        </is>
      </c>
      <c r="BU4550"/>
      <c r="BV4550"/>
      <c r="BW4550"/>
      <c r="BX4550"/>
      <c r="BY4550"/>
      <c r="BZ4550"/>
      <c r="CA4550"/>
      <c r="CB4550"/>
      <c r="CC4550"/>
      <c r="CD4550"/>
      <c r="CE4550"/>
      <c r="CF4550"/>
      <c r="CG4550"/>
      <c r="CH4550"/>
      <c r="CI4550"/>
      <c r="CJ4550" t="inlineStr">
        <is>
          <t xml:space="preserve">SOURCE/OSAGE CATFISHERIES, INC. OSAGE BEACH, MISSOURI//MEDIA/NR//   </t>
        </is>
      </c>
      <c r="CK4550" t="inlineStr">
        <is>
          <t>Palmer,S., T. Kendall, K. Martin, and H. Krueger</t>
        </is>
      </c>
      <c r="CL4550" t="n">
        <v>195517.0</v>
      </c>
      <c r="CM4550" t="inlineStr">
        <is>
          <t>Flutolanil: Fish Short-Term Reproduction Assay with the Fathead Minnow (Pimephales promelas): Final Report</t>
        </is>
      </c>
      <c r="CN4550" t="inlineStr">
        <is>
          <t>Project Number: W/3072, 397A/148, 397A/148/OCR. Unpublished study prepared by Wildlife International, Ltd. :174 p.</t>
        </is>
      </c>
      <c r="CO4550" t="n">
        <v>2011.0</v>
      </c>
      <c r="CP4550" t="inlineStr">
        <is>
          <t>Palmer,S., T. Kendall, K. Martin, and H. Krueger (2011). Flutolanil: Fish Short-Term Reproduction Assay with the Fathead Minnow (Pimephales promelas): Final Report. Project Number: W/3072, 397A/148, 397A/148/OCR. Unpublished study prepared by Wildlife International, Ltd. , 174 p. ECOREF#:195517</t>
        </is>
      </c>
    </row>
    <row r="4551">
      <c r="A4551" t="n">
        <v>6.6441234E7</v>
      </c>
      <c r="B4551" t="inlineStr">
        <is>
          <t>2-[4-[(6-Chloro-2-benzoxazolyl)oxy]phenoxy]propanoic acid ethyl ester</t>
        </is>
      </c>
      <c r="C4551"/>
      <c r="D4551" t="inlineStr">
        <is>
          <t>Not coded</t>
        </is>
      </c>
      <c r="E4551" t="inlineStr">
        <is>
          <t>United States Environmental Protection Agency</t>
        </is>
      </c>
      <c r="F4551"/>
      <c r="G4551" t="n">
        <v>12.5</v>
      </c>
      <c r="H4551"/>
      <c r="I4551"/>
      <c r="J4551"/>
      <c r="K4551"/>
      <c r="L4551" t="inlineStr">
        <is>
          <t>Pimephales promelas</t>
        </is>
      </c>
      <c r="M4551" t="inlineStr">
        <is>
          <t>Fathead Minnow</t>
        </is>
      </c>
      <c r="N4551"/>
      <c r="O4551"/>
      <c r="P4551"/>
      <c r="Q4551"/>
      <c r="R4551"/>
      <c r="S4551"/>
      <c r="T4551"/>
      <c r="U4551"/>
      <c r="V4551" t="inlineStr">
        <is>
          <t>Static</t>
        </is>
      </c>
      <c r="W4551" t="inlineStr">
        <is>
          <t>Fresh water</t>
        </is>
      </c>
      <c r="X4551" t="inlineStr">
        <is>
          <t>Lab</t>
        </is>
      </c>
      <c r="Y4551"/>
      <c r="Z4551" t="inlineStr">
        <is>
          <t>Formulation</t>
        </is>
      </c>
      <c r="AA4551"/>
      <c r="AB4551" t="n">
        <v>7.12</v>
      </c>
      <c r="AC4551"/>
      <c r="AD4551" t="n">
        <v>6.51</v>
      </c>
      <c r="AE4551"/>
      <c r="AF4551" t="n">
        <v>7.82</v>
      </c>
      <c r="AG4551" t="inlineStr">
        <is>
          <t>AI mg/L</t>
        </is>
      </c>
      <c r="AH4551"/>
      <c r="AI4551"/>
      <c r="AJ4551"/>
      <c r="AK4551"/>
      <c r="AL4551"/>
      <c r="AM4551"/>
      <c r="AN4551"/>
      <c r="AO4551"/>
      <c r="AP4551"/>
      <c r="AQ4551"/>
      <c r="AR4551"/>
      <c r="AS4551"/>
      <c r="AT4551"/>
      <c r="AU4551"/>
      <c r="AV4551"/>
      <c r="AW4551"/>
      <c r="AX4551" t="inlineStr">
        <is>
          <t>Mortality</t>
        </is>
      </c>
      <c r="AY4551" t="inlineStr">
        <is>
          <t>Mortality</t>
        </is>
      </c>
      <c r="AZ4551" t="inlineStr">
        <is>
          <t>LC50</t>
        </is>
      </c>
      <c r="BA4551"/>
      <c r="BB4551" t="n">
        <v>4.0</v>
      </c>
      <c r="BC4551"/>
      <c r="BD4551"/>
      <c r="BE4551"/>
      <c r="BF4551"/>
      <c r="BG4551" t="inlineStr">
        <is>
          <t>Day(s)</t>
        </is>
      </c>
      <c r="BH4551"/>
      <c r="BI4551" t="inlineStr">
        <is>
          <t>DTXSID2032392</t>
        </is>
      </c>
      <c r="BJ4551"/>
      <c r="BK4551"/>
      <c r="BL4551" t="inlineStr">
        <is>
          <t>Acute</t>
        </is>
      </c>
      <c r="BM4551"/>
      <c r="BN4551"/>
      <c r="BO4551"/>
      <c r="BP4551"/>
      <c r="BQ4551"/>
      <c r="BR4551"/>
      <c r="BS4551"/>
      <c r="BT4551" t="inlineStr">
        <is>
          <t>--</t>
        </is>
      </c>
      <c r="BU4551"/>
      <c r="BV4551"/>
      <c r="BW4551"/>
      <c r="BX4551"/>
      <c r="BY4551"/>
      <c r="BZ4551"/>
      <c r="CA4551"/>
      <c r="CB4551"/>
      <c r="CC4551"/>
      <c r="CD4551"/>
      <c r="CE4551"/>
      <c r="CF4551"/>
      <c r="CG4551"/>
      <c r="CH4551"/>
      <c r="CI4551"/>
      <c r="CJ4551" t="inlineStr">
        <is>
          <t xml:space="preserve">CONTR/STD METHODS USED//   </t>
        </is>
      </c>
      <c r="CK4551" t="inlineStr">
        <is>
          <t>U.S. Environmental Protection Agency</t>
        </is>
      </c>
      <c r="CL4551" t="n">
        <v>344.0</v>
      </c>
      <c r="CM4551" t="inlineStr">
        <is>
          <t>Pesticide Ecotoxicity Database (Formerly: Environmental Effects Database (EEDB))</t>
        </is>
      </c>
      <c r="CN4551" t="inlineStr">
        <is>
          <t>Environmental Fate and Effects Division, U.S.EPA, Washington, D.C.:</t>
        </is>
      </c>
      <c r="CO4551" t="n">
        <v>1992.0</v>
      </c>
      <c r="CP4551" t="inlineStr">
        <is>
          <t>U.S. Environmental Protection Agency (1992). Pesticide Ecotoxicity Database (Formerly: Environmental Effects Database (EEDB)). Environmental Fate and Effects Division, U.S.EPA, Washington, D.C., ECOREF#:344</t>
        </is>
      </c>
    </row>
    <row r="4552">
      <c r="A4552" t="n">
        <v>6.6455149E7</v>
      </c>
      <c r="B4552" t="inlineStr">
        <is>
          <t>C12-13 Alcohols, Ethoxylated</t>
        </is>
      </c>
      <c r="C4552" t="inlineStr">
        <is>
          <t>Commercial grade</t>
        </is>
      </c>
      <c r="D4552" t="inlineStr">
        <is>
          <t>Measured</t>
        </is>
      </c>
      <c r="E4552" t="inlineStr">
        <is>
          <t>Not coded</t>
        </is>
      </c>
      <c r="F4552"/>
      <c r="G4552"/>
      <c r="H4552"/>
      <c r="I4552"/>
      <c r="J4552"/>
      <c r="K4552"/>
      <c r="L4552" t="inlineStr">
        <is>
          <t>Pimephales promelas</t>
        </is>
      </c>
      <c r="M4552" t="inlineStr">
        <is>
          <t>Fathead Minnow</t>
        </is>
      </c>
      <c r="N4552"/>
      <c r="O4552"/>
      <c r="P4552"/>
      <c r="Q4552"/>
      <c r="R4552"/>
      <c r="S4552"/>
      <c r="T4552"/>
      <c r="U4552"/>
      <c r="V4552" t="inlineStr">
        <is>
          <t>Renewal</t>
        </is>
      </c>
      <c r="W4552" t="inlineStr">
        <is>
          <t>Fresh water</t>
        </is>
      </c>
      <c r="X4552" t="inlineStr">
        <is>
          <t>Lab</t>
        </is>
      </c>
      <c r="Y4552"/>
      <c r="Z4552" t="inlineStr">
        <is>
          <t>Active ingredient</t>
        </is>
      </c>
      <c r="AA4552"/>
      <c r="AB4552" t="n">
        <v>0.96</v>
      </c>
      <c r="AC4552"/>
      <c r="AD4552" t="n">
        <v>0.73</v>
      </c>
      <c r="AE4552"/>
      <c r="AF4552" t="n">
        <v>1.6</v>
      </c>
      <c r="AG4552" t="inlineStr">
        <is>
          <t>AI mg/L</t>
        </is>
      </c>
      <c r="AH4552"/>
      <c r="AI4552"/>
      <c r="AJ4552"/>
      <c r="AK4552"/>
      <c r="AL4552"/>
      <c r="AM4552"/>
      <c r="AN4552"/>
      <c r="AO4552"/>
      <c r="AP4552"/>
      <c r="AQ4552"/>
      <c r="AR4552"/>
      <c r="AS4552"/>
      <c r="AT4552"/>
      <c r="AU4552"/>
      <c r="AV4552"/>
      <c r="AW4552"/>
      <c r="AX4552" t="inlineStr">
        <is>
          <t>Mortality</t>
        </is>
      </c>
      <c r="AY4552" t="inlineStr">
        <is>
          <t>Mortality</t>
        </is>
      </c>
      <c r="AZ4552" t="inlineStr">
        <is>
          <t>LC50</t>
        </is>
      </c>
      <c r="BA4552"/>
      <c r="BB4552" t="n">
        <v>4.0</v>
      </c>
      <c r="BC4552"/>
      <c r="BD4552"/>
      <c r="BE4552"/>
      <c r="BF4552"/>
      <c r="BG4552" t="inlineStr">
        <is>
          <t>Day(s)</t>
        </is>
      </c>
      <c r="BH4552"/>
      <c r="BI4552" t="inlineStr">
        <is>
          <t>DTXSID5041930</t>
        </is>
      </c>
      <c r="BJ4552"/>
      <c r="BK4552"/>
      <c r="BL4552"/>
      <c r="BM4552"/>
      <c r="BN4552"/>
      <c r="BO4552"/>
      <c r="BP4552"/>
      <c r="BQ4552"/>
      <c r="BR4552"/>
      <c r="BS4552"/>
      <c r="BT4552" t="inlineStr">
        <is>
          <t>--</t>
        </is>
      </c>
      <c r="BU4552"/>
      <c r="BV4552"/>
      <c r="BW4552"/>
      <c r="BX4552"/>
      <c r="BY4552"/>
      <c r="BZ4552"/>
      <c r="CA4552"/>
      <c r="CB4552"/>
      <c r="CC4552"/>
      <c r="CD4552"/>
      <c r="CE4552"/>
      <c r="CF4552"/>
      <c r="CG4552"/>
      <c r="CH4552"/>
      <c r="CI4552"/>
      <c r="CJ4552"/>
      <c r="CK4552" t="inlineStr">
        <is>
          <t>Wong,D.C.L., P.B. Dorn, and E.Y. Chai</t>
        </is>
      </c>
      <c r="CL4552" t="n">
        <v>18155.0</v>
      </c>
      <c r="CM4552" t="inlineStr">
        <is>
          <t>Acute Toxicity and Structure-Activity Relationships of Nine Alcohol Ethoxylate Surfactants to Fathead Minnow and Daphnia magna</t>
        </is>
      </c>
      <c r="CN4552" t="inlineStr">
        <is>
          <t>Environ. Toxicol. Chem.16(9): 1970-1976</t>
        </is>
      </c>
      <c r="CO4552" t="n">
        <v>1997.0</v>
      </c>
      <c r="CP4552" t="inlineStr">
        <is>
          <t>Wong,D.C.L., P.B. Dorn, and E.Y. Chai (1997). Acute Toxicity and Structure-Activity Relationships of Nine Alcohol Ethoxylate Surfactants to Fathead Minnow and Daphnia magna. Environ. Toxicol. Chem., 16, (9), 1970-1976. ECOREF#:18155</t>
        </is>
      </c>
    </row>
    <row r="4553">
      <c r="A4553" t="n">
        <v>6.6455149E7</v>
      </c>
      <c r="B4553" t="inlineStr">
        <is>
          <t>C12-13 Alcohols, Ethoxylated</t>
        </is>
      </c>
      <c r="C4553" t="inlineStr">
        <is>
          <t>Commercial grade</t>
        </is>
      </c>
      <c r="D4553" t="inlineStr">
        <is>
          <t>Measured</t>
        </is>
      </c>
      <c r="E4553" t="inlineStr">
        <is>
          <t>Not coded</t>
        </is>
      </c>
      <c r="F4553"/>
      <c r="G4553"/>
      <c r="H4553"/>
      <c r="I4553"/>
      <c r="J4553"/>
      <c r="K4553"/>
      <c r="L4553" t="inlineStr">
        <is>
          <t>Pimephales promelas</t>
        </is>
      </c>
      <c r="M4553" t="inlineStr">
        <is>
          <t>Fathead Minnow</t>
        </is>
      </c>
      <c r="N4553"/>
      <c r="O4553"/>
      <c r="P4553"/>
      <c r="Q4553"/>
      <c r="R4553"/>
      <c r="S4553"/>
      <c r="T4553"/>
      <c r="U4553"/>
      <c r="V4553" t="inlineStr">
        <is>
          <t>Renewal</t>
        </is>
      </c>
      <c r="W4553" t="inlineStr">
        <is>
          <t>Fresh water</t>
        </is>
      </c>
      <c r="X4553" t="inlineStr">
        <is>
          <t>Lab</t>
        </is>
      </c>
      <c r="Y4553"/>
      <c r="Z4553" t="inlineStr">
        <is>
          <t>Active ingredient</t>
        </is>
      </c>
      <c r="AA4553"/>
      <c r="AB4553" t="n">
        <v>1.3</v>
      </c>
      <c r="AC4553"/>
      <c r="AD4553" t="n">
        <v>0.72</v>
      </c>
      <c r="AE4553"/>
      <c r="AF4553" t="n">
        <v>2.7</v>
      </c>
      <c r="AG4553" t="inlineStr">
        <is>
          <t>AI mg/L</t>
        </is>
      </c>
      <c r="AH4553"/>
      <c r="AI4553"/>
      <c r="AJ4553"/>
      <c r="AK4553"/>
      <c r="AL4553"/>
      <c r="AM4553"/>
      <c r="AN4553"/>
      <c r="AO4553"/>
      <c r="AP4553"/>
      <c r="AQ4553"/>
      <c r="AR4553"/>
      <c r="AS4553"/>
      <c r="AT4553"/>
      <c r="AU4553"/>
      <c r="AV4553"/>
      <c r="AW4553"/>
      <c r="AX4553" t="inlineStr">
        <is>
          <t>Mortality</t>
        </is>
      </c>
      <c r="AY4553" t="inlineStr">
        <is>
          <t>Mortality</t>
        </is>
      </c>
      <c r="AZ4553" t="inlineStr">
        <is>
          <t>LC50</t>
        </is>
      </c>
      <c r="BA4553"/>
      <c r="BB4553" t="n">
        <v>4.0</v>
      </c>
      <c r="BC4553"/>
      <c r="BD4553"/>
      <c r="BE4553"/>
      <c r="BF4553"/>
      <c r="BG4553" t="inlineStr">
        <is>
          <t>Day(s)</t>
        </is>
      </c>
      <c r="BH4553"/>
      <c r="BI4553" t="inlineStr">
        <is>
          <t>DTXSID5041930</t>
        </is>
      </c>
      <c r="BJ4553"/>
      <c r="BK4553"/>
      <c r="BL4553"/>
      <c r="BM4553"/>
      <c r="BN4553"/>
      <c r="BO4553"/>
      <c r="BP4553"/>
      <c r="BQ4553"/>
      <c r="BR4553"/>
      <c r="BS4553"/>
      <c r="BT4553" t="inlineStr">
        <is>
          <t>--</t>
        </is>
      </c>
      <c r="BU4553"/>
      <c r="BV4553"/>
      <c r="BW4553"/>
      <c r="BX4553"/>
      <c r="BY4553"/>
      <c r="BZ4553"/>
      <c r="CA4553"/>
      <c r="CB4553"/>
      <c r="CC4553"/>
      <c r="CD4553"/>
      <c r="CE4553"/>
      <c r="CF4553"/>
      <c r="CG4553"/>
      <c r="CH4553"/>
      <c r="CI4553"/>
      <c r="CJ4553"/>
      <c r="CK4553" t="inlineStr">
        <is>
          <t>Wong,D.C.L., P.B. Dorn, and E.Y. Chai</t>
        </is>
      </c>
      <c r="CL4553" t="n">
        <v>18155.0</v>
      </c>
      <c r="CM4553" t="inlineStr">
        <is>
          <t>Acute Toxicity and Structure-Activity Relationships of Nine Alcohol Ethoxylate Surfactants to Fathead Minnow and Daphnia magna</t>
        </is>
      </c>
      <c r="CN4553" t="inlineStr">
        <is>
          <t>Environ. Toxicol. Chem.16(9): 1970-1976</t>
        </is>
      </c>
      <c r="CO4553" t="n">
        <v>1997.0</v>
      </c>
      <c r="CP4553" t="inlineStr">
        <is>
          <t>Wong,D.C.L., P.B. Dorn, and E.Y. Chai (1997). Acute Toxicity and Structure-Activity Relationships of Nine Alcohol Ethoxylate Surfactants to Fathead Minnow and Daphnia magna. Environ. Toxicol. Chem., 16, (9), 1970-1976. ECOREF#:18155</t>
        </is>
      </c>
    </row>
    <row r="4554">
      <c r="A4554" t="n">
        <v>6.6455149E7</v>
      </c>
      <c r="B4554" t="inlineStr">
        <is>
          <t>C12-13 Alcohols, Ethoxylated</t>
        </is>
      </c>
      <c r="C4554" t="inlineStr">
        <is>
          <t>Commercial grade</t>
        </is>
      </c>
      <c r="D4554" t="inlineStr">
        <is>
          <t>Measured</t>
        </is>
      </c>
      <c r="E4554" t="inlineStr">
        <is>
          <t>Not coded</t>
        </is>
      </c>
      <c r="F4554"/>
      <c r="G4554"/>
      <c r="H4554"/>
      <c r="I4554"/>
      <c r="J4554"/>
      <c r="K4554"/>
      <c r="L4554" t="inlineStr">
        <is>
          <t>Pimephales promelas</t>
        </is>
      </c>
      <c r="M4554" t="inlineStr">
        <is>
          <t>Fathead Minnow</t>
        </is>
      </c>
      <c r="N4554"/>
      <c r="O4554"/>
      <c r="P4554"/>
      <c r="Q4554"/>
      <c r="R4554"/>
      <c r="S4554"/>
      <c r="T4554"/>
      <c r="U4554"/>
      <c r="V4554" t="inlineStr">
        <is>
          <t>Renewal</t>
        </is>
      </c>
      <c r="W4554" t="inlineStr">
        <is>
          <t>Fresh water</t>
        </is>
      </c>
      <c r="X4554" t="inlineStr">
        <is>
          <t>Lab</t>
        </is>
      </c>
      <c r="Y4554"/>
      <c r="Z4554" t="inlineStr">
        <is>
          <t>Active ingredient</t>
        </is>
      </c>
      <c r="AA4554"/>
      <c r="AB4554" t="n">
        <v>1.0</v>
      </c>
      <c r="AC4554"/>
      <c r="AD4554" t="n">
        <v>0.84</v>
      </c>
      <c r="AE4554"/>
      <c r="AF4554" t="n">
        <v>1.3</v>
      </c>
      <c r="AG4554" t="inlineStr">
        <is>
          <t>AI mg/L</t>
        </is>
      </c>
      <c r="AH4554"/>
      <c r="AI4554"/>
      <c r="AJ4554"/>
      <c r="AK4554"/>
      <c r="AL4554"/>
      <c r="AM4554"/>
      <c r="AN4554"/>
      <c r="AO4554"/>
      <c r="AP4554"/>
      <c r="AQ4554"/>
      <c r="AR4554"/>
      <c r="AS4554"/>
      <c r="AT4554"/>
      <c r="AU4554"/>
      <c r="AV4554"/>
      <c r="AW4554"/>
      <c r="AX4554" t="inlineStr">
        <is>
          <t>Mortality</t>
        </is>
      </c>
      <c r="AY4554" t="inlineStr">
        <is>
          <t>Mortality</t>
        </is>
      </c>
      <c r="AZ4554" t="inlineStr">
        <is>
          <t>LC50</t>
        </is>
      </c>
      <c r="BA4554"/>
      <c r="BB4554" t="n">
        <v>4.0</v>
      </c>
      <c r="BC4554"/>
      <c r="BD4554"/>
      <c r="BE4554"/>
      <c r="BF4554"/>
      <c r="BG4554" t="inlineStr">
        <is>
          <t>Day(s)</t>
        </is>
      </c>
      <c r="BH4554"/>
      <c r="BI4554" t="inlineStr">
        <is>
          <t>DTXSID5041930</t>
        </is>
      </c>
      <c r="BJ4554"/>
      <c r="BK4554"/>
      <c r="BL4554"/>
      <c r="BM4554"/>
      <c r="BN4554"/>
      <c r="BO4554"/>
      <c r="BP4554"/>
      <c r="BQ4554"/>
      <c r="BR4554"/>
      <c r="BS4554"/>
      <c r="BT4554" t="inlineStr">
        <is>
          <t>--</t>
        </is>
      </c>
      <c r="BU4554"/>
      <c r="BV4554"/>
      <c r="BW4554"/>
      <c r="BX4554"/>
      <c r="BY4554"/>
      <c r="BZ4554"/>
      <c r="CA4554"/>
      <c r="CB4554"/>
      <c r="CC4554"/>
      <c r="CD4554"/>
      <c r="CE4554"/>
      <c r="CF4554"/>
      <c r="CG4554"/>
      <c r="CH4554"/>
      <c r="CI4554"/>
      <c r="CJ4554"/>
      <c r="CK4554" t="inlineStr">
        <is>
          <t>Wong,D.C.L., P.B. Dorn, and E.Y. Chai</t>
        </is>
      </c>
      <c r="CL4554" t="n">
        <v>18155.0</v>
      </c>
      <c r="CM4554" t="inlineStr">
        <is>
          <t>Acute Toxicity and Structure-Activity Relationships of Nine Alcohol Ethoxylate Surfactants to Fathead Minnow and Daphnia magna</t>
        </is>
      </c>
      <c r="CN4554" t="inlineStr">
        <is>
          <t>Environ. Toxicol. Chem.16(9): 1970-1976</t>
        </is>
      </c>
      <c r="CO4554" t="n">
        <v>1997.0</v>
      </c>
      <c r="CP4554" t="inlineStr">
        <is>
          <t>Wong,D.C.L., P.B. Dorn, and E.Y. Chai (1997). Acute Toxicity and Structure-Activity Relationships of Nine Alcohol Ethoxylate Surfactants to Fathead Minnow and Daphnia magna. Environ. Toxicol. Chem., 16, (9), 1970-1976. ECOREF#:18155</t>
        </is>
      </c>
    </row>
    <row r="4555">
      <c r="A4555" t="n">
        <v>6.6594318E7</v>
      </c>
      <c r="B4555" t="inlineStr">
        <is>
          <t>Pydraul 50E</t>
        </is>
      </c>
      <c r="C4555"/>
      <c r="D4555" t="inlineStr">
        <is>
          <t>Not reported</t>
        </is>
      </c>
      <c r="E4555" t="inlineStr">
        <is>
          <t>Not coded</t>
        </is>
      </c>
      <c r="F4555"/>
      <c r="G4555" t="n">
        <v>100.0</v>
      </c>
      <c r="H4555"/>
      <c r="I4555"/>
      <c r="J4555"/>
      <c r="K4555"/>
      <c r="L4555" t="inlineStr">
        <is>
          <t>Pimephales promelas</t>
        </is>
      </c>
      <c r="M4555" t="inlineStr">
        <is>
          <t>Fathead Minnow</t>
        </is>
      </c>
      <c r="N4555"/>
      <c r="O4555"/>
      <c r="P4555"/>
      <c r="Q4555"/>
      <c r="R4555"/>
      <c r="S4555"/>
      <c r="T4555"/>
      <c r="U4555"/>
      <c r="V4555" t="inlineStr">
        <is>
          <t>Flow-through</t>
        </is>
      </c>
      <c r="W4555" t="inlineStr">
        <is>
          <t>Fresh water</t>
        </is>
      </c>
      <c r="X4555" t="inlineStr">
        <is>
          <t>Lab</t>
        </is>
      </c>
      <c r="Y4555"/>
      <c r="Z4555" t="inlineStr">
        <is>
          <t>Active ingredient</t>
        </is>
      </c>
      <c r="AA4555"/>
      <c r="AB4555" t="n">
        <v>2.1</v>
      </c>
      <c r="AC4555"/>
      <c r="AD4555" t="n">
        <v>1.8</v>
      </c>
      <c r="AE4555"/>
      <c r="AF4555" t="n">
        <v>2.3</v>
      </c>
      <c r="AG4555" t="inlineStr">
        <is>
          <t>AI mg/L</t>
        </is>
      </c>
      <c r="AH4555"/>
      <c r="AI4555"/>
      <c r="AJ4555"/>
      <c r="AK4555"/>
      <c r="AL4555"/>
      <c r="AM4555"/>
      <c r="AN4555"/>
      <c r="AO4555"/>
      <c r="AP4555"/>
      <c r="AQ4555"/>
      <c r="AR4555"/>
      <c r="AS4555"/>
      <c r="AT4555"/>
      <c r="AU4555"/>
      <c r="AV4555"/>
      <c r="AW4555"/>
      <c r="AX4555" t="inlineStr">
        <is>
          <t>Mortality</t>
        </is>
      </c>
      <c r="AY4555" t="inlineStr">
        <is>
          <t>Mortality</t>
        </is>
      </c>
      <c r="AZ4555" t="inlineStr">
        <is>
          <t>LC50</t>
        </is>
      </c>
      <c r="BA4555"/>
      <c r="BB4555" t="n">
        <v>4.0</v>
      </c>
      <c r="BC4555"/>
      <c r="BD4555"/>
      <c r="BE4555"/>
      <c r="BF4555"/>
      <c r="BG4555" t="inlineStr">
        <is>
          <t>Day(s)</t>
        </is>
      </c>
      <c r="BH4555" t="inlineStr">
        <is>
          <t>Liquid</t>
        </is>
      </c>
      <c r="BI4555" t="inlineStr">
        <is>
          <t>DTXSID30107632</t>
        </is>
      </c>
      <c r="BJ4555"/>
      <c r="BK4555"/>
      <c r="BL4555"/>
      <c r="BM4555"/>
      <c r="BN4555"/>
      <c r="BO4555"/>
      <c r="BP4555"/>
      <c r="BQ4555"/>
      <c r="BR4555"/>
      <c r="BS4555"/>
      <c r="BT4555" t="inlineStr">
        <is>
          <t>--</t>
        </is>
      </c>
      <c r="BU4555"/>
      <c r="BV4555"/>
      <c r="BW4555"/>
      <c r="BX4555"/>
      <c r="BY4555"/>
      <c r="BZ4555"/>
      <c r="CA4555"/>
      <c r="CB4555"/>
      <c r="CC4555"/>
      <c r="CD4555"/>
      <c r="CE4555"/>
      <c r="CF4555"/>
      <c r="CG4555"/>
      <c r="CH4555"/>
      <c r="CI4555"/>
      <c r="CJ4555"/>
      <c r="CK4555" t="inlineStr">
        <is>
          <t>Mayer,F.L.,Jr., and M.R. Ellersieck</t>
        </is>
      </c>
      <c r="CL4555" t="n">
        <v>6797.0</v>
      </c>
      <c r="CM4555" t="inlineStr">
        <is>
          <t>Manual of Acute Toxicity: Interpretation and Data Base for 410 Chemicals and 66 Species of Freshwater Animals</t>
        </is>
      </c>
      <c r="CN4555" t="inlineStr">
        <is>
          <t>USDI Fish and Wildlife Service, Publication No.160, Washington, DC:505 p.</t>
        </is>
      </c>
      <c r="CO4555" t="n">
        <v>1986.0</v>
      </c>
      <c r="CP4555" t="inlineStr">
        <is>
          <t>Mayer,F.L.,Jr., and M.R. Ellersieck (1986). Manual of Acute Toxicity: Interpretation and Data Base for 410 Chemicals and 66 Species of Freshwater Animals. USDI Fish and Wildlife Service, Publication No.160, Washington, DC, 505 p. ECOREF#:6797</t>
        </is>
      </c>
    </row>
    <row r="4556">
      <c r="A4556" t="n">
        <v>6.6594318E7</v>
      </c>
      <c r="B4556" t="inlineStr">
        <is>
          <t>Pydraul 50E</t>
        </is>
      </c>
      <c r="C4556"/>
      <c r="D4556" t="inlineStr">
        <is>
          <t>Unmeasured</t>
        </is>
      </c>
      <c r="E4556" t="inlineStr">
        <is>
          <t>Not coded</t>
        </is>
      </c>
      <c r="F4556"/>
      <c r="G4556"/>
      <c r="H4556"/>
      <c r="I4556"/>
      <c r="J4556"/>
      <c r="K4556"/>
      <c r="L4556" t="inlineStr">
        <is>
          <t>Pimephales promelas</t>
        </is>
      </c>
      <c r="M4556" t="inlineStr">
        <is>
          <t>Fathead Minnow</t>
        </is>
      </c>
      <c r="N4556"/>
      <c r="O4556"/>
      <c r="P4556"/>
      <c r="Q4556"/>
      <c r="R4556"/>
      <c r="S4556"/>
      <c r="T4556"/>
      <c r="U4556"/>
      <c r="V4556" t="inlineStr">
        <is>
          <t>Static</t>
        </is>
      </c>
      <c r="W4556" t="inlineStr">
        <is>
          <t>Fresh water</t>
        </is>
      </c>
      <c r="X4556" t="inlineStr">
        <is>
          <t>Lab</t>
        </is>
      </c>
      <c r="Y4556"/>
      <c r="Z4556" t="inlineStr">
        <is>
          <t>Formulation</t>
        </is>
      </c>
      <c r="AA4556"/>
      <c r="AB4556" t="n">
        <v>2.0</v>
      </c>
      <c r="AC4556"/>
      <c r="AD4556" t="n">
        <v>1.8</v>
      </c>
      <c r="AE4556"/>
      <c r="AF4556" t="n">
        <v>2.9</v>
      </c>
      <c r="AG4556" t="inlineStr">
        <is>
          <t>AI mg/L</t>
        </is>
      </c>
      <c r="AH4556"/>
      <c r="AI4556"/>
      <c r="AJ4556"/>
      <c r="AK4556"/>
      <c r="AL4556"/>
      <c r="AM4556"/>
      <c r="AN4556"/>
      <c r="AO4556"/>
      <c r="AP4556"/>
      <c r="AQ4556"/>
      <c r="AR4556"/>
      <c r="AS4556"/>
      <c r="AT4556"/>
      <c r="AU4556"/>
      <c r="AV4556"/>
      <c r="AW4556"/>
      <c r="AX4556" t="inlineStr">
        <is>
          <t>Mortality</t>
        </is>
      </c>
      <c r="AY4556" t="inlineStr">
        <is>
          <t>Mortality</t>
        </is>
      </c>
      <c r="AZ4556" t="inlineStr">
        <is>
          <t>LC50</t>
        </is>
      </c>
      <c r="BA4556"/>
      <c r="BB4556" t="n">
        <v>4.0</v>
      </c>
      <c r="BC4556"/>
      <c r="BD4556"/>
      <c r="BE4556"/>
      <c r="BF4556"/>
      <c r="BG4556" t="inlineStr">
        <is>
          <t>Day(s)</t>
        </is>
      </c>
      <c r="BH4556"/>
      <c r="BI4556" t="inlineStr">
        <is>
          <t>DTXSID30107632</t>
        </is>
      </c>
      <c r="BJ4556"/>
      <c r="BK4556"/>
      <c r="BL4556"/>
      <c r="BM4556"/>
      <c r="BN4556"/>
      <c r="BO4556"/>
      <c r="BP4556"/>
      <c r="BQ4556"/>
      <c r="BR4556"/>
      <c r="BS4556"/>
      <c r="BT4556" t="inlineStr">
        <is>
          <t>--</t>
        </is>
      </c>
      <c r="BU4556"/>
      <c r="BV4556"/>
      <c r="BW4556"/>
      <c r="BX4556"/>
      <c r="BY4556"/>
      <c r="BZ4556"/>
      <c r="CA4556"/>
      <c r="CB4556"/>
      <c r="CC4556"/>
      <c r="CD4556"/>
      <c r="CE4556"/>
      <c r="CF4556"/>
      <c r="CG4556"/>
      <c r="CH4556"/>
      <c r="CI4556"/>
      <c r="CJ4556"/>
      <c r="CK4556" t="inlineStr">
        <is>
          <t>Cleveland,L., F.L. Mayer, D.R. Buckler, and D.U. Palawski</t>
        </is>
      </c>
      <c r="CL4556" t="n">
        <v>11702.0</v>
      </c>
      <c r="CM4556" t="inlineStr">
        <is>
          <t>Toxicity of Five Alkyl-Aryl Phosphate Ester Chemicals to Four Species of Freshwater Fish</t>
        </is>
      </c>
      <c r="CN4556" t="inlineStr">
        <is>
          <t>Environ. Toxicol. Chem.5:273-282</t>
        </is>
      </c>
      <c r="CO4556" t="n">
        <v>1986.0</v>
      </c>
      <c r="CP4556" t="inlineStr">
        <is>
          <t>Cleveland,L., F.L. Mayer, D.R. Buckler, and D.U. Palawski (1986). Toxicity of Five Alkyl-Aryl Phosphate Ester Chemicals to Four Species of Freshwater Fish. Environ. Toxicol. Chem., 5, 273-282. ECOREF#:11702</t>
        </is>
      </c>
    </row>
    <row r="4557">
      <c r="A4557" t="n">
        <v>6.6594318E7</v>
      </c>
      <c r="B4557" t="inlineStr">
        <is>
          <t>Pydraul 50E</t>
        </is>
      </c>
      <c r="C4557"/>
      <c r="D4557" t="inlineStr">
        <is>
          <t>Not reported</t>
        </is>
      </c>
      <c r="E4557" t="inlineStr">
        <is>
          <t>Not coded</t>
        </is>
      </c>
      <c r="F4557"/>
      <c r="G4557" t="n">
        <v>100.0</v>
      </c>
      <c r="H4557"/>
      <c r="I4557"/>
      <c r="J4557"/>
      <c r="K4557"/>
      <c r="L4557" t="inlineStr">
        <is>
          <t>Pimephales promelas</t>
        </is>
      </c>
      <c r="M4557" t="inlineStr">
        <is>
          <t>Fathead Minnow</t>
        </is>
      </c>
      <c r="N4557"/>
      <c r="O4557"/>
      <c r="P4557"/>
      <c r="Q4557"/>
      <c r="R4557"/>
      <c r="S4557"/>
      <c r="T4557"/>
      <c r="U4557"/>
      <c r="V4557" t="inlineStr">
        <is>
          <t>Static</t>
        </is>
      </c>
      <c r="W4557" t="inlineStr">
        <is>
          <t>Fresh water</t>
        </is>
      </c>
      <c r="X4557" t="inlineStr">
        <is>
          <t>Lab</t>
        </is>
      </c>
      <c r="Y4557"/>
      <c r="Z4557" t="inlineStr">
        <is>
          <t>Active ingredient</t>
        </is>
      </c>
      <c r="AA4557"/>
      <c r="AB4557" t="n">
        <v>2.0</v>
      </c>
      <c r="AC4557"/>
      <c r="AD4557" t="n">
        <v>1.4</v>
      </c>
      <c r="AE4557"/>
      <c r="AF4557" t="n">
        <v>2.9</v>
      </c>
      <c r="AG4557" t="inlineStr">
        <is>
          <t>AI mg/L</t>
        </is>
      </c>
      <c r="AH4557"/>
      <c r="AI4557"/>
      <c r="AJ4557"/>
      <c r="AK4557"/>
      <c r="AL4557"/>
      <c r="AM4557"/>
      <c r="AN4557"/>
      <c r="AO4557"/>
      <c r="AP4557"/>
      <c r="AQ4557"/>
      <c r="AR4557"/>
      <c r="AS4557"/>
      <c r="AT4557"/>
      <c r="AU4557"/>
      <c r="AV4557"/>
      <c r="AW4557"/>
      <c r="AX4557" t="inlineStr">
        <is>
          <t>Mortality</t>
        </is>
      </c>
      <c r="AY4557" t="inlineStr">
        <is>
          <t>Mortality</t>
        </is>
      </c>
      <c r="AZ4557" t="inlineStr">
        <is>
          <t>LC50</t>
        </is>
      </c>
      <c r="BA4557"/>
      <c r="BB4557" t="n">
        <v>4.0</v>
      </c>
      <c r="BC4557"/>
      <c r="BD4557"/>
      <c r="BE4557"/>
      <c r="BF4557"/>
      <c r="BG4557" t="inlineStr">
        <is>
          <t>Day(s)</t>
        </is>
      </c>
      <c r="BH4557" t="inlineStr">
        <is>
          <t>Liquid</t>
        </is>
      </c>
      <c r="BI4557" t="inlineStr">
        <is>
          <t>DTXSID30107632</t>
        </is>
      </c>
      <c r="BJ4557"/>
      <c r="BK4557"/>
      <c r="BL4557"/>
      <c r="BM4557"/>
      <c r="BN4557"/>
      <c r="BO4557"/>
      <c r="BP4557"/>
      <c r="BQ4557"/>
      <c r="BR4557"/>
      <c r="BS4557"/>
      <c r="BT4557" t="inlineStr">
        <is>
          <t>--</t>
        </is>
      </c>
      <c r="BU4557"/>
      <c r="BV4557"/>
      <c r="BW4557"/>
      <c r="BX4557"/>
      <c r="BY4557"/>
      <c r="BZ4557"/>
      <c r="CA4557"/>
      <c r="CB4557"/>
      <c r="CC4557"/>
      <c r="CD4557"/>
      <c r="CE4557"/>
      <c r="CF4557"/>
      <c r="CG4557"/>
      <c r="CH4557"/>
      <c r="CI4557"/>
      <c r="CJ4557"/>
      <c r="CK4557" t="inlineStr">
        <is>
          <t>Mayer,F.L.,Jr., and M.R. Ellersieck</t>
        </is>
      </c>
      <c r="CL4557" t="n">
        <v>6797.0</v>
      </c>
      <c r="CM4557" t="inlineStr">
        <is>
          <t>Manual of Acute Toxicity: Interpretation and Data Base for 410 Chemicals and 66 Species of Freshwater Animals</t>
        </is>
      </c>
      <c r="CN4557" t="inlineStr">
        <is>
          <t>USDI Fish and Wildlife Service, Publication No.160, Washington, DC:505 p.</t>
        </is>
      </c>
      <c r="CO4557" t="n">
        <v>1986.0</v>
      </c>
      <c r="CP4557" t="inlineStr">
        <is>
          <t>Mayer,F.L.,Jr., and M.R. Ellersieck (1986). Manual of Acute Toxicity: Interpretation and Data Base for 410 Chemicals and 66 Species of Freshwater Animals. USDI Fish and Wildlife Service, Publication No.160, Washington, DC, 505 p. ECOREF#:6797</t>
        </is>
      </c>
    </row>
    <row r="4558">
      <c r="A4558" t="n">
        <v>6.6594318E7</v>
      </c>
      <c r="B4558" t="inlineStr">
        <is>
          <t>Pydraul 50E</t>
        </is>
      </c>
      <c r="C4558"/>
      <c r="D4558" t="inlineStr">
        <is>
          <t>Not reported</t>
        </is>
      </c>
      <c r="E4558" t="inlineStr">
        <is>
          <t>Not coded</t>
        </is>
      </c>
      <c r="F4558"/>
      <c r="G4558" t="n">
        <v>100.0</v>
      </c>
      <c r="H4558"/>
      <c r="I4558"/>
      <c r="J4558"/>
      <c r="K4558"/>
      <c r="L4558" t="inlineStr">
        <is>
          <t>Pimephales promelas</t>
        </is>
      </c>
      <c r="M4558" t="inlineStr">
        <is>
          <t>Fathead Minnow</t>
        </is>
      </c>
      <c r="N4558"/>
      <c r="O4558"/>
      <c r="P4558"/>
      <c r="Q4558"/>
      <c r="R4558"/>
      <c r="S4558"/>
      <c r="T4558"/>
      <c r="U4558"/>
      <c r="V4558" t="inlineStr">
        <is>
          <t>Static</t>
        </is>
      </c>
      <c r="W4558" t="inlineStr">
        <is>
          <t>Fresh water</t>
        </is>
      </c>
      <c r="X4558" t="inlineStr">
        <is>
          <t>Lab</t>
        </is>
      </c>
      <c r="Y4558"/>
      <c r="Z4558" t="inlineStr">
        <is>
          <t>Active ingredient</t>
        </is>
      </c>
      <c r="AA4558"/>
      <c r="AB4558" t="n">
        <v>1.3</v>
      </c>
      <c r="AC4558"/>
      <c r="AD4558" t="n">
        <v>0.5</v>
      </c>
      <c r="AE4558"/>
      <c r="AF4558" t="n">
        <v>3.2</v>
      </c>
      <c r="AG4558" t="inlineStr">
        <is>
          <t>AI mg/L</t>
        </is>
      </c>
      <c r="AH4558"/>
      <c r="AI4558"/>
      <c r="AJ4558"/>
      <c r="AK4558"/>
      <c r="AL4558"/>
      <c r="AM4558"/>
      <c r="AN4558"/>
      <c r="AO4558"/>
      <c r="AP4558"/>
      <c r="AQ4558"/>
      <c r="AR4558"/>
      <c r="AS4558"/>
      <c r="AT4558"/>
      <c r="AU4558"/>
      <c r="AV4558"/>
      <c r="AW4558"/>
      <c r="AX4558" t="inlineStr">
        <is>
          <t>Mortality</t>
        </is>
      </c>
      <c r="AY4558" t="inlineStr">
        <is>
          <t>Mortality</t>
        </is>
      </c>
      <c r="AZ4558" t="inlineStr">
        <is>
          <t>LC50</t>
        </is>
      </c>
      <c r="BA4558"/>
      <c r="BB4558" t="n">
        <v>4.0</v>
      </c>
      <c r="BC4558"/>
      <c r="BD4558"/>
      <c r="BE4558"/>
      <c r="BF4558"/>
      <c r="BG4558" t="inlineStr">
        <is>
          <t>Day(s)</t>
        </is>
      </c>
      <c r="BH4558" t="inlineStr">
        <is>
          <t>Liquid</t>
        </is>
      </c>
      <c r="BI4558" t="inlineStr">
        <is>
          <t>DTXSID30107632</t>
        </is>
      </c>
      <c r="BJ4558"/>
      <c r="BK4558"/>
      <c r="BL4558"/>
      <c r="BM4558"/>
      <c r="BN4558"/>
      <c r="BO4558"/>
      <c r="BP4558"/>
      <c r="BQ4558"/>
      <c r="BR4558"/>
      <c r="BS4558"/>
      <c r="BT4558" t="inlineStr">
        <is>
          <t>--</t>
        </is>
      </c>
      <c r="BU4558"/>
      <c r="BV4558"/>
      <c r="BW4558"/>
      <c r="BX4558"/>
      <c r="BY4558"/>
      <c r="BZ4558"/>
      <c r="CA4558"/>
      <c r="CB4558"/>
      <c r="CC4558"/>
      <c r="CD4558"/>
      <c r="CE4558"/>
      <c r="CF4558"/>
      <c r="CG4558"/>
      <c r="CH4558"/>
      <c r="CI4558"/>
      <c r="CJ4558"/>
      <c r="CK4558" t="inlineStr">
        <is>
          <t>Mayer,F.L.,Jr., and M.R. Ellersieck</t>
        </is>
      </c>
      <c r="CL4558" t="n">
        <v>6797.0</v>
      </c>
      <c r="CM4558" t="inlineStr">
        <is>
          <t>Manual of Acute Toxicity: Interpretation and Data Base for 410 Chemicals and 66 Species of Freshwater Animals</t>
        </is>
      </c>
      <c r="CN4558" t="inlineStr">
        <is>
          <t>USDI Fish and Wildlife Service, Publication No.160, Washington, DC:505 p.</t>
        </is>
      </c>
      <c r="CO4558" t="n">
        <v>1986.0</v>
      </c>
      <c r="CP4558" t="inlineStr">
        <is>
          <t>Mayer,F.L.,Jr., and M.R. Ellersieck (1986). Manual of Acute Toxicity: Interpretation and Data Base for 410 Chemicals and 66 Species of Freshwater Animals. USDI Fish and Wildlife Service, Publication No.160, Washington, DC, 505 p. ECOREF#:6797</t>
        </is>
      </c>
    </row>
    <row r="4559">
      <c r="A4559" t="n">
        <v>6.6594329E7</v>
      </c>
      <c r="B4559" t="inlineStr">
        <is>
          <t>Pydraul 115E</t>
        </is>
      </c>
      <c r="C4559"/>
      <c r="D4559" t="inlineStr">
        <is>
          <t>Not reported</t>
        </is>
      </c>
      <c r="E4559" t="inlineStr">
        <is>
          <t>Not coded</t>
        </is>
      </c>
      <c r="F4559"/>
      <c r="G4559" t="n">
        <v>100.0</v>
      </c>
      <c r="H4559"/>
      <c r="I4559"/>
      <c r="J4559"/>
      <c r="K4559"/>
      <c r="L4559" t="inlineStr">
        <is>
          <t>Pimephales promelas</t>
        </is>
      </c>
      <c r="M4559" t="inlineStr">
        <is>
          <t>Fathead Minnow</t>
        </is>
      </c>
      <c r="N4559"/>
      <c r="O4559"/>
      <c r="P4559"/>
      <c r="Q4559"/>
      <c r="R4559"/>
      <c r="S4559"/>
      <c r="T4559"/>
      <c r="U4559"/>
      <c r="V4559" t="inlineStr">
        <is>
          <t>Static</t>
        </is>
      </c>
      <c r="W4559" t="inlineStr">
        <is>
          <t>Fresh water</t>
        </is>
      </c>
      <c r="X4559" t="inlineStr">
        <is>
          <t>Lab</t>
        </is>
      </c>
      <c r="Y4559"/>
      <c r="Z4559" t="inlineStr">
        <is>
          <t>Active ingredient</t>
        </is>
      </c>
      <c r="AA4559"/>
      <c r="AB4559" t="n">
        <v>46.0</v>
      </c>
      <c r="AC4559"/>
      <c r="AD4559" t="n">
        <v>25.0</v>
      </c>
      <c r="AE4559"/>
      <c r="AF4559" t="n">
        <v>85.0</v>
      </c>
      <c r="AG4559" t="inlineStr">
        <is>
          <t>AI mg/L</t>
        </is>
      </c>
      <c r="AH4559"/>
      <c r="AI4559"/>
      <c r="AJ4559"/>
      <c r="AK4559"/>
      <c r="AL4559"/>
      <c r="AM4559"/>
      <c r="AN4559"/>
      <c r="AO4559"/>
      <c r="AP4559"/>
      <c r="AQ4559"/>
      <c r="AR4559"/>
      <c r="AS4559"/>
      <c r="AT4559"/>
      <c r="AU4559"/>
      <c r="AV4559"/>
      <c r="AW4559"/>
      <c r="AX4559" t="inlineStr">
        <is>
          <t>Mortality</t>
        </is>
      </c>
      <c r="AY4559" t="inlineStr">
        <is>
          <t>Mortality</t>
        </is>
      </c>
      <c r="AZ4559" t="inlineStr">
        <is>
          <t>LC50</t>
        </is>
      </c>
      <c r="BA4559"/>
      <c r="BB4559" t="n">
        <v>4.0</v>
      </c>
      <c r="BC4559"/>
      <c r="BD4559"/>
      <c r="BE4559"/>
      <c r="BF4559"/>
      <c r="BG4559" t="inlineStr">
        <is>
          <t>Day(s)</t>
        </is>
      </c>
      <c r="BH4559" t="inlineStr">
        <is>
          <t>Liquid</t>
        </is>
      </c>
      <c r="BI4559" t="inlineStr">
        <is>
          <t>DTXSID8040357</t>
        </is>
      </c>
      <c r="BJ4559"/>
      <c r="BK4559"/>
      <c r="BL4559"/>
      <c r="BM4559"/>
      <c r="BN4559"/>
      <c r="BO4559"/>
      <c r="BP4559"/>
      <c r="BQ4559"/>
      <c r="BR4559"/>
      <c r="BS4559"/>
      <c r="BT4559" t="inlineStr">
        <is>
          <t>--</t>
        </is>
      </c>
      <c r="BU4559"/>
      <c r="BV4559"/>
      <c r="BW4559"/>
      <c r="BX4559"/>
      <c r="BY4559"/>
      <c r="BZ4559"/>
      <c r="CA4559"/>
      <c r="CB4559"/>
      <c r="CC4559"/>
      <c r="CD4559"/>
      <c r="CE4559"/>
      <c r="CF4559"/>
      <c r="CG4559"/>
      <c r="CH4559"/>
      <c r="CI4559"/>
      <c r="CJ4559"/>
      <c r="CK4559" t="inlineStr">
        <is>
          <t>Mayer,F.L.,Jr., and M.R. Ellersieck</t>
        </is>
      </c>
      <c r="CL4559" t="n">
        <v>6797.0</v>
      </c>
      <c r="CM4559" t="inlineStr">
        <is>
          <t>Manual of Acute Toxicity: Interpretation and Data Base for 410 Chemicals and 66 Species of Freshwater Animals</t>
        </is>
      </c>
      <c r="CN4559" t="inlineStr">
        <is>
          <t>USDI Fish and Wildlife Service, Publication No.160, Washington, DC:505 p.</t>
        </is>
      </c>
      <c r="CO4559" t="n">
        <v>1986.0</v>
      </c>
      <c r="CP4559" t="inlineStr">
        <is>
          <t>Mayer,F.L.,Jr., and M.R. Ellersieck (1986). Manual of Acute Toxicity: Interpretation and Data Base for 410 Chemicals and 66 Species of Freshwater Animals. USDI Fish and Wildlife Service, Publication No.160, Washington, DC, 505 p. ECOREF#:6797</t>
        </is>
      </c>
    </row>
    <row r="4560">
      <c r="A4560" t="n">
        <v>6.6797442E7</v>
      </c>
      <c r="B4560" t="inlineStr">
        <is>
          <t>Kronitex 100</t>
        </is>
      </c>
      <c r="C4560" t="inlineStr">
        <is>
          <t>Synthesis Grade</t>
        </is>
      </c>
      <c r="D4560" t="inlineStr">
        <is>
          <t>Unmeasured</t>
        </is>
      </c>
      <c r="E4560" t="inlineStr">
        <is>
          <t>United States Environmental Protection Agency</t>
        </is>
      </c>
      <c r="F4560"/>
      <c r="G4560"/>
      <c r="H4560"/>
      <c r="I4560"/>
      <c r="J4560"/>
      <c r="K4560"/>
      <c r="L4560" t="inlineStr">
        <is>
          <t>Pimephales promelas</t>
        </is>
      </c>
      <c r="M4560" t="inlineStr">
        <is>
          <t>Fathead Minnow</t>
        </is>
      </c>
      <c r="N4560"/>
      <c r="O4560"/>
      <c r="P4560" t="n">
        <v>5.0</v>
      </c>
      <c r="Q4560"/>
      <c r="R4560"/>
      <c r="S4560"/>
      <c r="T4560"/>
      <c r="U4560" t="inlineStr">
        <is>
          <t>Month(s)</t>
        </is>
      </c>
      <c r="V4560" t="inlineStr">
        <is>
          <t>Static</t>
        </is>
      </c>
      <c r="W4560" t="inlineStr">
        <is>
          <t>Fresh water</t>
        </is>
      </c>
      <c r="X4560" t="inlineStr">
        <is>
          <t>Lab</t>
        </is>
      </c>
      <c r="Y4560" t="n">
        <v>7.0</v>
      </c>
      <c r="Z4560" t="inlineStr">
        <is>
          <t>Active ingredient</t>
        </is>
      </c>
      <c r="AA4560"/>
      <c r="AB4560" t="n">
        <v>14.9</v>
      </c>
      <c r="AC4560"/>
      <c r="AD4560" t="n">
        <v>12.8</v>
      </c>
      <c r="AE4560"/>
      <c r="AF4560" t="n">
        <v>17.4</v>
      </c>
      <c r="AG4560" t="inlineStr">
        <is>
          <t>AI mg/L</t>
        </is>
      </c>
      <c r="AH4560"/>
      <c r="AI4560"/>
      <c r="AJ4560"/>
      <c r="AK4560"/>
      <c r="AL4560"/>
      <c r="AM4560"/>
      <c r="AN4560"/>
      <c r="AO4560"/>
      <c r="AP4560"/>
      <c r="AQ4560"/>
      <c r="AR4560"/>
      <c r="AS4560"/>
      <c r="AT4560"/>
      <c r="AU4560"/>
      <c r="AV4560"/>
      <c r="AW4560"/>
      <c r="AX4560" t="inlineStr">
        <is>
          <t>Mortality</t>
        </is>
      </c>
      <c r="AY4560" t="inlineStr">
        <is>
          <t>Mortality</t>
        </is>
      </c>
      <c r="AZ4560" t="inlineStr">
        <is>
          <t>LC50</t>
        </is>
      </c>
      <c r="BA4560"/>
      <c r="BB4560" t="n">
        <v>4.0</v>
      </c>
      <c r="BC4560"/>
      <c r="BD4560"/>
      <c r="BE4560"/>
      <c r="BF4560"/>
      <c r="BG4560" t="inlineStr">
        <is>
          <t>Day(s)</t>
        </is>
      </c>
      <c r="BH4560"/>
      <c r="BI4560" t="inlineStr">
        <is>
          <t>DTXSID90107633</t>
        </is>
      </c>
      <c r="BJ4560"/>
      <c r="BK4560"/>
      <c r="BL4560" t="inlineStr">
        <is>
          <t>Acute</t>
        </is>
      </c>
      <c r="BM4560"/>
      <c r="BN4560"/>
      <c r="BO4560"/>
      <c r="BP4560"/>
      <c r="BQ4560"/>
      <c r="BR4560"/>
      <c r="BS4560"/>
      <c r="BT4560" t="inlineStr">
        <is>
          <t>--</t>
        </is>
      </c>
      <c r="BU4560"/>
      <c r="BV4560"/>
      <c r="BW4560"/>
      <c r="BX4560"/>
      <c r="BY4560"/>
      <c r="BZ4560"/>
      <c r="CA4560"/>
      <c r="CB4560"/>
      <c r="CC4560"/>
      <c r="CD4560"/>
      <c r="CE4560"/>
      <c r="CF4560"/>
      <c r="CG4560"/>
      <c r="CH4560"/>
      <c r="CI4560"/>
      <c r="CJ4560" t="inlineStr">
        <is>
          <t xml:space="preserve">SOURCE/UNION CARBIDE ENVIRONMENTAL SERVICES LAB, PARENTAL STOCK OBTAINED FROM NATIONAL WATER QUALITY LABORATORY, DULUTH, MINNESOTA//CONTR/C,V,P//TMETH/US EPA-660/3-75-009, 1975//MEDIA/RECONSTITUTED WELL WATER//   </t>
        </is>
      </c>
      <c r="CK4560" t="inlineStr">
        <is>
          <t>EPA/OTS</t>
        </is>
      </c>
      <c r="CL4560" t="n">
        <v>179719.0</v>
      </c>
      <c r="CM4560" t="inlineStr">
        <is>
          <t>Technical and Toxicological Information on Various Materials from the FMC Corp</t>
        </is>
      </c>
      <c r="CN4560" t="inlineStr">
        <is>
          <t>EPA/OTS 40-7942486:370 p.</t>
        </is>
      </c>
      <c r="CO4560" t="n">
        <v>2000.0</v>
      </c>
      <c r="CP4560" t="inlineStr">
        <is>
          <t>EPA/OTS (2000). Technical and Toxicological Information on Various Materials from the FMC Corp. EPA/OTS 40-7942486, 370 p. ECOREF#:179719</t>
        </is>
      </c>
    </row>
    <row r="4561">
      <c r="A4561" t="n">
        <v>6.7426577E7</v>
      </c>
      <c r="B4561" t="inlineStr">
        <is>
          <t>Kronitex 50</t>
        </is>
      </c>
      <c r="C4561" t="inlineStr">
        <is>
          <t>Synthesis Grade</t>
        </is>
      </c>
      <c r="D4561" t="inlineStr">
        <is>
          <t>Unmeasured</t>
        </is>
      </c>
      <c r="E4561" t="inlineStr">
        <is>
          <t>United States Environmental Protection Agency</t>
        </is>
      </c>
      <c r="F4561"/>
      <c r="G4561"/>
      <c r="H4561"/>
      <c r="I4561"/>
      <c r="J4561"/>
      <c r="K4561"/>
      <c r="L4561" t="inlineStr">
        <is>
          <t>Pimephales promelas</t>
        </is>
      </c>
      <c r="M4561" t="inlineStr">
        <is>
          <t>Fathead Minnow</t>
        </is>
      </c>
      <c r="N4561"/>
      <c r="O4561"/>
      <c r="P4561" t="n">
        <v>5.0</v>
      </c>
      <c r="Q4561"/>
      <c r="R4561"/>
      <c r="S4561"/>
      <c r="T4561"/>
      <c r="U4561" t="inlineStr">
        <is>
          <t>Month(s)</t>
        </is>
      </c>
      <c r="V4561" t="inlineStr">
        <is>
          <t>Static</t>
        </is>
      </c>
      <c r="W4561" t="inlineStr">
        <is>
          <t>Fresh water</t>
        </is>
      </c>
      <c r="X4561" t="inlineStr">
        <is>
          <t>Lab</t>
        </is>
      </c>
      <c r="Y4561" t="n">
        <v>7.0</v>
      </c>
      <c r="Z4561" t="inlineStr">
        <is>
          <t>Active ingredient</t>
        </is>
      </c>
      <c r="AA4561"/>
      <c r="AB4561" t="n">
        <v>10.8</v>
      </c>
      <c r="AC4561"/>
      <c r="AD4561" t="n">
        <v>8.0</v>
      </c>
      <c r="AE4561"/>
      <c r="AF4561" t="n">
        <v>14.6</v>
      </c>
      <c r="AG4561" t="inlineStr">
        <is>
          <t>AI mg/L</t>
        </is>
      </c>
      <c r="AH4561"/>
      <c r="AI4561"/>
      <c r="AJ4561"/>
      <c r="AK4561"/>
      <c r="AL4561"/>
      <c r="AM4561"/>
      <c r="AN4561"/>
      <c r="AO4561"/>
      <c r="AP4561"/>
      <c r="AQ4561"/>
      <c r="AR4561"/>
      <c r="AS4561"/>
      <c r="AT4561"/>
      <c r="AU4561"/>
      <c r="AV4561"/>
      <c r="AW4561"/>
      <c r="AX4561" t="inlineStr">
        <is>
          <t>Mortality</t>
        </is>
      </c>
      <c r="AY4561" t="inlineStr">
        <is>
          <t>Mortality</t>
        </is>
      </c>
      <c r="AZ4561" t="inlineStr">
        <is>
          <t>LC50</t>
        </is>
      </c>
      <c r="BA4561"/>
      <c r="BB4561" t="n">
        <v>4.0</v>
      </c>
      <c r="BC4561"/>
      <c r="BD4561"/>
      <c r="BE4561"/>
      <c r="BF4561"/>
      <c r="BG4561" t="inlineStr">
        <is>
          <t>Day(s)</t>
        </is>
      </c>
      <c r="BH4561"/>
      <c r="BI4561" t="inlineStr">
        <is>
          <t>DTXSID50107634</t>
        </is>
      </c>
      <c r="BJ4561"/>
      <c r="BK4561"/>
      <c r="BL4561" t="inlineStr">
        <is>
          <t>Acute</t>
        </is>
      </c>
      <c r="BM4561"/>
      <c r="BN4561"/>
      <c r="BO4561"/>
      <c r="BP4561"/>
      <c r="BQ4561"/>
      <c r="BR4561"/>
      <c r="BS4561"/>
      <c r="BT4561" t="inlineStr">
        <is>
          <t>--</t>
        </is>
      </c>
      <c r="BU4561"/>
      <c r="BV4561"/>
      <c r="BW4561"/>
      <c r="BX4561"/>
      <c r="BY4561"/>
      <c r="BZ4561"/>
      <c r="CA4561"/>
      <c r="CB4561"/>
      <c r="CC4561"/>
      <c r="CD4561"/>
      <c r="CE4561"/>
      <c r="CF4561"/>
      <c r="CG4561"/>
      <c r="CH4561"/>
      <c r="CI4561"/>
      <c r="CJ4561" t="inlineStr">
        <is>
          <t xml:space="preserve">SOURCE/UNION CARBIDE ENVIRONMENTAL SERVICES LAB, PARENTAL STOCK OBTAINED FROM NATIONAL WATER QUALITY LABORATORY, DULUTH, MINNESOTA//CONTR/C,V,P//TMETH/US EPA-660/3-75-009, 1975//MEDIA/RECONSTITUTED WELL WATER//   </t>
        </is>
      </c>
      <c r="CK4561" t="inlineStr">
        <is>
          <t>EPA/OTS</t>
        </is>
      </c>
      <c r="CL4561" t="n">
        <v>179719.0</v>
      </c>
      <c r="CM4561" t="inlineStr">
        <is>
          <t>Technical and Toxicological Information on Various Materials from the FMC Corp</t>
        </is>
      </c>
      <c r="CN4561" t="inlineStr">
        <is>
          <t>EPA/OTS 40-7942486:370 p.</t>
        </is>
      </c>
      <c r="CO4561" t="n">
        <v>2000.0</v>
      </c>
      <c r="CP4561" t="inlineStr">
        <is>
          <t>EPA/OTS (2000). Technical and Toxicological Information on Various Materials from the FMC Corp. EPA/OTS 40-7942486, 370 p. ECOREF#:179719</t>
        </is>
      </c>
    </row>
    <row r="4562">
      <c r="A4562" t="n">
        <v>6.7485294E7</v>
      </c>
      <c r="B4562" t="inlineStr">
        <is>
          <t>Tetrahydro-5,5-dimethyl-2(1H)-pyrimidio[3-[4-trifluoromethyl)phenyl]-1-[2-[4-(trifluoromethyl)phenyl]ethenyl]-2-propenylidene]hydrazone</t>
        </is>
      </c>
      <c r="C4562"/>
      <c r="D4562" t="inlineStr">
        <is>
          <t>Not reported</t>
        </is>
      </c>
      <c r="E4562" t="inlineStr">
        <is>
          <t>Not coded</t>
        </is>
      </c>
      <c r="F4562"/>
      <c r="G4562" t="n">
        <v>97.7</v>
      </c>
      <c r="H4562"/>
      <c r="I4562"/>
      <c r="J4562"/>
      <c r="K4562"/>
      <c r="L4562" t="inlineStr">
        <is>
          <t>Pimephales promelas</t>
        </is>
      </c>
      <c r="M4562" t="inlineStr">
        <is>
          <t>Fathead Minnow</t>
        </is>
      </c>
      <c r="N4562"/>
      <c r="O4562"/>
      <c r="P4562"/>
      <c r="Q4562"/>
      <c r="R4562"/>
      <c r="S4562"/>
      <c r="T4562"/>
      <c r="U4562"/>
      <c r="V4562" t="inlineStr">
        <is>
          <t>Static</t>
        </is>
      </c>
      <c r="W4562" t="inlineStr">
        <is>
          <t>Fresh water</t>
        </is>
      </c>
      <c r="X4562" t="inlineStr">
        <is>
          <t>Lab</t>
        </is>
      </c>
      <c r="Y4562"/>
      <c r="Z4562" t="inlineStr">
        <is>
          <t>Active ingredient</t>
        </is>
      </c>
      <c r="AA4562"/>
      <c r="AB4562" t="n">
        <v>0.075</v>
      </c>
      <c r="AC4562"/>
      <c r="AD4562" t="n">
        <v>0.059</v>
      </c>
      <c r="AE4562"/>
      <c r="AF4562" t="n">
        <v>0.096</v>
      </c>
      <c r="AG4562" t="inlineStr">
        <is>
          <t>AI mg/L</t>
        </is>
      </c>
      <c r="AH4562"/>
      <c r="AI4562"/>
      <c r="AJ4562"/>
      <c r="AK4562"/>
      <c r="AL4562"/>
      <c r="AM4562"/>
      <c r="AN4562"/>
      <c r="AO4562"/>
      <c r="AP4562"/>
      <c r="AQ4562"/>
      <c r="AR4562"/>
      <c r="AS4562"/>
      <c r="AT4562"/>
      <c r="AU4562"/>
      <c r="AV4562"/>
      <c r="AW4562"/>
      <c r="AX4562" t="inlineStr">
        <is>
          <t>Mortality</t>
        </is>
      </c>
      <c r="AY4562" t="inlineStr">
        <is>
          <t>Mortality</t>
        </is>
      </c>
      <c r="AZ4562" t="inlineStr">
        <is>
          <t>LC50</t>
        </is>
      </c>
      <c r="BA4562"/>
      <c r="BB4562" t="n">
        <v>4.0</v>
      </c>
      <c r="BC4562"/>
      <c r="BD4562"/>
      <c r="BE4562"/>
      <c r="BF4562"/>
      <c r="BG4562" t="inlineStr">
        <is>
          <t>Day(s)</t>
        </is>
      </c>
      <c r="BH4562" t="inlineStr">
        <is>
          <t>Pure</t>
        </is>
      </c>
      <c r="BI4562" t="inlineStr">
        <is>
          <t>DTXSID6023868</t>
        </is>
      </c>
      <c r="BJ4562"/>
      <c r="BK4562"/>
      <c r="BL4562"/>
      <c r="BM4562"/>
      <c r="BN4562"/>
      <c r="BO4562"/>
      <c r="BP4562"/>
      <c r="BQ4562"/>
      <c r="BR4562"/>
      <c r="BS4562"/>
      <c r="BT4562" t="inlineStr">
        <is>
          <t>--</t>
        </is>
      </c>
      <c r="BU4562"/>
      <c r="BV4562"/>
      <c r="BW4562"/>
      <c r="BX4562"/>
      <c r="BY4562"/>
      <c r="BZ4562"/>
      <c r="CA4562"/>
      <c r="CB4562"/>
      <c r="CC4562"/>
      <c r="CD4562"/>
      <c r="CE4562"/>
      <c r="CF4562"/>
      <c r="CG4562"/>
      <c r="CH4562"/>
      <c r="CI4562"/>
      <c r="CJ4562"/>
      <c r="CK4562" t="inlineStr">
        <is>
          <t>Mayer,F.L.,Jr., and M.R. Ellersieck</t>
        </is>
      </c>
      <c r="CL4562" t="n">
        <v>6797.0</v>
      </c>
      <c r="CM4562" t="inlineStr">
        <is>
          <t>Manual of Acute Toxicity: Interpretation and Data Base for 410 Chemicals and 66 Species of Freshwater Animals</t>
        </is>
      </c>
      <c r="CN4562" t="inlineStr">
        <is>
          <t>USDI Fish and Wildlife Service, Publication No.160, Washington, DC:505 p.</t>
        </is>
      </c>
      <c r="CO4562" t="n">
        <v>1986.0</v>
      </c>
      <c r="CP4562" t="inlineStr">
        <is>
          <t>Mayer,F.L.,Jr., and M.R. Ellersieck (1986). Manual of Acute Toxicity: Interpretation and Data Base for 410 Chemicals and 66 Species of Freshwater Animals. USDI Fish and Wildlife Service, Publication No.160, Washington, DC, 505 p. ECOREF#:6797</t>
        </is>
      </c>
    </row>
    <row r="4563">
      <c r="A4563" t="n">
        <v>6.8131395E7</v>
      </c>
      <c r="B4563" t="inlineStr">
        <is>
          <t>Alcohols, C12-15, Ethoxylated</t>
        </is>
      </c>
      <c r="C4563"/>
      <c r="D4563" t="inlineStr">
        <is>
          <t>Not reported</t>
        </is>
      </c>
      <c r="E4563" t="inlineStr">
        <is>
          <t>Not coded</t>
        </is>
      </c>
      <c r="F4563"/>
      <c r="G4563" t="n">
        <v>100.0</v>
      </c>
      <c r="H4563"/>
      <c r="I4563"/>
      <c r="J4563"/>
      <c r="K4563"/>
      <c r="L4563" t="inlineStr">
        <is>
          <t>Pimephales promelas</t>
        </is>
      </c>
      <c r="M4563" t="inlineStr">
        <is>
          <t>Fathead Minnow</t>
        </is>
      </c>
      <c r="N4563"/>
      <c r="O4563"/>
      <c r="P4563"/>
      <c r="Q4563"/>
      <c r="R4563"/>
      <c r="S4563"/>
      <c r="T4563"/>
      <c r="U4563"/>
      <c r="V4563" t="inlineStr">
        <is>
          <t>Static</t>
        </is>
      </c>
      <c r="W4563" t="inlineStr">
        <is>
          <t>Fresh water</t>
        </is>
      </c>
      <c r="X4563" t="inlineStr">
        <is>
          <t>Lab</t>
        </is>
      </c>
      <c r="Y4563"/>
      <c r="Z4563" t="inlineStr">
        <is>
          <t>Active ingredient</t>
        </is>
      </c>
      <c r="AA4563"/>
      <c r="AB4563" t="n">
        <v>1.58</v>
      </c>
      <c r="AC4563"/>
      <c r="AD4563" t="n">
        <v>1.16</v>
      </c>
      <c r="AE4563"/>
      <c r="AF4563" t="n">
        <v>2.15</v>
      </c>
      <c r="AG4563" t="inlineStr">
        <is>
          <t>AI mg/L</t>
        </is>
      </c>
      <c r="AH4563"/>
      <c r="AI4563"/>
      <c r="AJ4563"/>
      <c r="AK4563"/>
      <c r="AL4563"/>
      <c r="AM4563"/>
      <c r="AN4563"/>
      <c r="AO4563"/>
      <c r="AP4563"/>
      <c r="AQ4563"/>
      <c r="AR4563"/>
      <c r="AS4563"/>
      <c r="AT4563"/>
      <c r="AU4563"/>
      <c r="AV4563"/>
      <c r="AW4563"/>
      <c r="AX4563" t="inlineStr">
        <is>
          <t>Mortality</t>
        </is>
      </c>
      <c r="AY4563" t="inlineStr">
        <is>
          <t>Mortality</t>
        </is>
      </c>
      <c r="AZ4563" t="inlineStr">
        <is>
          <t>LC50</t>
        </is>
      </c>
      <c r="BA4563"/>
      <c r="BB4563" t="n">
        <v>4.0</v>
      </c>
      <c r="BC4563"/>
      <c r="BD4563"/>
      <c r="BE4563"/>
      <c r="BF4563"/>
      <c r="BG4563" t="inlineStr">
        <is>
          <t>Day(s)</t>
        </is>
      </c>
      <c r="BH4563" t="inlineStr">
        <is>
          <t>Pure</t>
        </is>
      </c>
      <c r="BI4563" t="inlineStr">
        <is>
          <t>DTXSID5041932</t>
        </is>
      </c>
      <c r="BJ4563"/>
      <c r="BK4563"/>
      <c r="BL4563"/>
      <c r="BM4563"/>
      <c r="BN4563"/>
      <c r="BO4563"/>
      <c r="BP4563"/>
      <c r="BQ4563"/>
      <c r="BR4563"/>
      <c r="BS4563"/>
      <c r="BT4563" t="inlineStr">
        <is>
          <t>--</t>
        </is>
      </c>
      <c r="BU4563"/>
      <c r="BV4563"/>
      <c r="BW4563"/>
      <c r="BX4563"/>
      <c r="BY4563"/>
      <c r="BZ4563"/>
      <c r="CA4563"/>
      <c r="CB4563"/>
      <c r="CC4563"/>
      <c r="CD4563"/>
      <c r="CE4563"/>
      <c r="CF4563"/>
      <c r="CG4563"/>
      <c r="CH4563"/>
      <c r="CI4563"/>
      <c r="CJ4563"/>
      <c r="CK4563" t="inlineStr">
        <is>
          <t>Mayer,F.L.,Jr., and M.R. Ellersieck</t>
        </is>
      </c>
      <c r="CL4563" t="n">
        <v>6797.0</v>
      </c>
      <c r="CM4563" t="inlineStr">
        <is>
          <t>Manual of Acute Toxicity: Interpretation and Data Base for 410 Chemicals and 66 Species of Freshwater Animals</t>
        </is>
      </c>
      <c r="CN4563" t="inlineStr">
        <is>
          <t>USDI Fish and Wildlife Service, Publication No.160, Washington, DC:505 p.</t>
        </is>
      </c>
      <c r="CO4563" t="n">
        <v>1986.0</v>
      </c>
      <c r="CP4563" t="inlineStr">
        <is>
          <t>Mayer,F.L.,Jr., and M.R. Ellersieck (1986). Manual of Acute Toxicity: Interpretation and Data Base for 410 Chemicals and 66 Species of Freshwater Animals. USDI Fish and Wildlife Service, Publication No.160, Washington, DC, 505 p. ECOREF#:6797</t>
        </is>
      </c>
    </row>
    <row r="4564">
      <c r="A4564" t="n">
        <v>6.8131395E7</v>
      </c>
      <c r="B4564" t="inlineStr">
        <is>
          <t>Alcohols, C12-15, Ethoxylated</t>
        </is>
      </c>
      <c r="C4564" t="inlineStr">
        <is>
          <t>Commercial grade</t>
        </is>
      </c>
      <c r="D4564" t="inlineStr">
        <is>
          <t>Measured</t>
        </is>
      </c>
      <c r="E4564" t="inlineStr">
        <is>
          <t>Not coded</t>
        </is>
      </c>
      <c r="F4564"/>
      <c r="G4564"/>
      <c r="H4564"/>
      <c r="I4564"/>
      <c r="J4564"/>
      <c r="K4564"/>
      <c r="L4564" t="inlineStr">
        <is>
          <t>Pimephales promelas</t>
        </is>
      </c>
      <c r="M4564" t="inlineStr">
        <is>
          <t>Fathead Minnow</t>
        </is>
      </c>
      <c r="N4564"/>
      <c r="O4564"/>
      <c r="P4564"/>
      <c r="Q4564"/>
      <c r="R4564"/>
      <c r="S4564"/>
      <c r="T4564"/>
      <c r="U4564"/>
      <c r="V4564" t="inlineStr">
        <is>
          <t>Renewal</t>
        </is>
      </c>
      <c r="W4564" t="inlineStr">
        <is>
          <t>Fresh water</t>
        </is>
      </c>
      <c r="X4564" t="inlineStr">
        <is>
          <t>Lab</t>
        </is>
      </c>
      <c r="Y4564"/>
      <c r="Z4564" t="inlineStr">
        <is>
          <t>Active ingredient</t>
        </is>
      </c>
      <c r="AA4564"/>
      <c r="AB4564" t="n">
        <v>1.4</v>
      </c>
      <c r="AC4564"/>
      <c r="AD4564" t="n">
        <v>1.2</v>
      </c>
      <c r="AE4564"/>
      <c r="AF4564" t="n">
        <v>1.5</v>
      </c>
      <c r="AG4564" t="inlineStr">
        <is>
          <t>AI mg/L</t>
        </is>
      </c>
      <c r="AH4564"/>
      <c r="AI4564"/>
      <c r="AJ4564"/>
      <c r="AK4564"/>
      <c r="AL4564"/>
      <c r="AM4564"/>
      <c r="AN4564"/>
      <c r="AO4564"/>
      <c r="AP4564"/>
      <c r="AQ4564"/>
      <c r="AR4564"/>
      <c r="AS4564"/>
      <c r="AT4564"/>
      <c r="AU4564"/>
      <c r="AV4564"/>
      <c r="AW4564"/>
      <c r="AX4564" t="inlineStr">
        <is>
          <t>Mortality</t>
        </is>
      </c>
      <c r="AY4564" t="inlineStr">
        <is>
          <t>Mortality</t>
        </is>
      </c>
      <c r="AZ4564" t="inlineStr">
        <is>
          <t>LC50</t>
        </is>
      </c>
      <c r="BA4564"/>
      <c r="BB4564" t="n">
        <v>4.0</v>
      </c>
      <c r="BC4564"/>
      <c r="BD4564"/>
      <c r="BE4564"/>
      <c r="BF4564"/>
      <c r="BG4564" t="inlineStr">
        <is>
          <t>Day(s)</t>
        </is>
      </c>
      <c r="BH4564"/>
      <c r="BI4564" t="inlineStr">
        <is>
          <t>DTXSID5041932</t>
        </is>
      </c>
      <c r="BJ4564"/>
      <c r="BK4564"/>
      <c r="BL4564"/>
      <c r="BM4564"/>
      <c r="BN4564"/>
      <c r="BO4564"/>
      <c r="BP4564"/>
      <c r="BQ4564"/>
      <c r="BR4564"/>
      <c r="BS4564"/>
      <c r="BT4564" t="inlineStr">
        <is>
          <t>--</t>
        </is>
      </c>
      <c r="BU4564"/>
      <c r="BV4564"/>
      <c r="BW4564"/>
      <c r="BX4564"/>
      <c r="BY4564"/>
      <c r="BZ4564"/>
      <c r="CA4564"/>
      <c r="CB4564"/>
      <c r="CC4564"/>
      <c r="CD4564"/>
      <c r="CE4564"/>
      <c r="CF4564"/>
      <c r="CG4564"/>
      <c r="CH4564"/>
      <c r="CI4564"/>
      <c r="CJ4564"/>
      <c r="CK4564" t="inlineStr">
        <is>
          <t>Wong,D.C.L., P.B. Dorn, and E.Y. Chai</t>
        </is>
      </c>
      <c r="CL4564" t="n">
        <v>18155.0</v>
      </c>
      <c r="CM4564" t="inlineStr">
        <is>
          <t>Acute Toxicity and Structure-Activity Relationships of Nine Alcohol Ethoxylate Surfactants to Fathead Minnow and Daphnia magna</t>
        </is>
      </c>
      <c r="CN4564" t="inlineStr">
        <is>
          <t>Environ. Toxicol. Chem.16(9): 1970-1976</t>
        </is>
      </c>
      <c r="CO4564" t="n">
        <v>1997.0</v>
      </c>
      <c r="CP4564" t="inlineStr">
        <is>
          <t>Wong,D.C.L., P.B. Dorn, and E.Y. Chai (1997). Acute Toxicity and Structure-Activity Relationships of Nine Alcohol Ethoxylate Surfactants to Fathead Minnow and Daphnia magna. Environ. Toxicol. Chem., 16, (9), 1970-1976. ECOREF#:18155</t>
        </is>
      </c>
    </row>
    <row r="4565">
      <c r="A4565" t="n">
        <v>6.8131395E7</v>
      </c>
      <c r="B4565" t="inlineStr">
        <is>
          <t>Alcohols, C12-15, Ethoxylated</t>
        </is>
      </c>
      <c r="C4565"/>
      <c r="D4565" t="inlineStr">
        <is>
          <t>Measured</t>
        </is>
      </c>
      <c r="E4565" t="inlineStr">
        <is>
          <t>Not coded</t>
        </is>
      </c>
      <c r="F4565"/>
      <c r="G4565"/>
      <c r="H4565"/>
      <c r="I4565"/>
      <c r="J4565"/>
      <c r="K4565"/>
      <c r="L4565" t="inlineStr">
        <is>
          <t>Pimephales promelas</t>
        </is>
      </c>
      <c r="M4565" t="inlineStr">
        <is>
          <t>Fathead Minnow</t>
        </is>
      </c>
      <c r="N4565"/>
      <c r="O4565"/>
      <c r="P4565"/>
      <c r="Q4565"/>
      <c r="R4565" t="n">
        <v>7.0</v>
      </c>
      <c r="S4565"/>
      <c r="T4565" t="n">
        <v>27.0</v>
      </c>
      <c r="U4565" t="inlineStr">
        <is>
          <t>Day(s)</t>
        </is>
      </c>
      <c r="V4565" t="inlineStr">
        <is>
          <t>Renewal</t>
        </is>
      </c>
      <c r="W4565" t="inlineStr">
        <is>
          <t>Fresh water</t>
        </is>
      </c>
      <c r="X4565" t="inlineStr">
        <is>
          <t>Lab</t>
        </is>
      </c>
      <c r="Y4565"/>
      <c r="Z4565" t="inlineStr">
        <is>
          <t>Active ingredient</t>
        </is>
      </c>
      <c r="AA4565"/>
      <c r="AB4565" t="n">
        <v>1.6</v>
      </c>
      <c r="AC4565"/>
      <c r="AD4565" t="n">
        <v>1.3</v>
      </c>
      <c r="AE4565"/>
      <c r="AF4565" t="n">
        <v>1.8</v>
      </c>
      <c r="AG4565" t="inlineStr">
        <is>
          <t>AI mg/L</t>
        </is>
      </c>
      <c r="AH4565"/>
      <c r="AI4565"/>
      <c r="AJ4565"/>
      <c r="AK4565"/>
      <c r="AL4565"/>
      <c r="AM4565"/>
      <c r="AN4565"/>
      <c r="AO4565"/>
      <c r="AP4565"/>
      <c r="AQ4565"/>
      <c r="AR4565"/>
      <c r="AS4565"/>
      <c r="AT4565"/>
      <c r="AU4565"/>
      <c r="AV4565"/>
      <c r="AW4565"/>
      <c r="AX4565" t="inlineStr">
        <is>
          <t>Mortality</t>
        </is>
      </c>
      <c r="AY4565" t="inlineStr">
        <is>
          <t>Mortality</t>
        </is>
      </c>
      <c r="AZ4565" t="inlineStr">
        <is>
          <t>LC50</t>
        </is>
      </c>
      <c r="BA4565"/>
      <c r="BB4565" t="n">
        <v>4.0</v>
      </c>
      <c r="BC4565"/>
      <c r="BD4565"/>
      <c r="BE4565"/>
      <c r="BF4565"/>
      <c r="BG4565" t="inlineStr">
        <is>
          <t>Day(s)</t>
        </is>
      </c>
      <c r="BH4565"/>
      <c r="BI4565" t="inlineStr">
        <is>
          <t>DTXSID5041932</t>
        </is>
      </c>
      <c r="BJ4565" t="inlineStr">
        <is>
          <t>10.1002/etc.5620121002</t>
        </is>
      </c>
      <c r="BK4565"/>
      <c r="BL4565"/>
      <c r="BM4565"/>
      <c r="BN4565"/>
      <c r="BO4565"/>
      <c r="BP4565"/>
      <c r="BQ4565"/>
      <c r="BR4565"/>
      <c r="BS4565"/>
      <c r="BT4565" t="inlineStr">
        <is>
          <t>--</t>
        </is>
      </c>
      <c r="BU4565"/>
      <c r="BV4565"/>
      <c r="BW4565"/>
      <c r="BX4565"/>
      <c r="BY4565"/>
      <c r="BZ4565"/>
      <c r="CA4565"/>
      <c r="CB4565"/>
      <c r="CC4565"/>
      <c r="CD4565"/>
      <c r="CE4565"/>
      <c r="CF4565"/>
      <c r="CG4565"/>
      <c r="CH4565"/>
      <c r="CI4565"/>
      <c r="CJ4565"/>
      <c r="CK4565" t="inlineStr">
        <is>
          <t>Dorn,P.B., J.P. Salanitro, S.H. Evans, and L. Kravetz</t>
        </is>
      </c>
      <c r="CL4565" t="n">
        <v>20415.0</v>
      </c>
      <c r="CM4565" t="inlineStr">
        <is>
          <t>Assessing the Aquatic Hazard of Some Branched and Linear Nonionic Surfactants by Biodegradation and Toxicity</t>
        </is>
      </c>
      <c r="CN4565" t="inlineStr">
        <is>
          <t>Environ. Toxicol. Chem.12(10): 1751-1762</t>
        </is>
      </c>
      <c r="CO4565" t="n">
        <v>1993.0</v>
      </c>
      <c r="CP4565" t="inlineStr">
        <is>
          <t>Dorn,P.B., J.P. Salanitro, S.H. Evans, and L. Kravetz (1993). Assessing the Aquatic Hazard of Some Branched and Linear Nonionic Surfactants by Biodegradation and Toxicity. Environ. Toxicol. Chem., 12, (10), 1751-1762. doi:10.1002/etc.5620121002. ECOREF#:20415</t>
        </is>
      </c>
    </row>
    <row r="4566">
      <c r="A4566" t="n">
        <v>6.8131395E7</v>
      </c>
      <c r="B4566" t="inlineStr">
        <is>
          <t>Alcohols, C12-15, Ethoxylated</t>
        </is>
      </c>
      <c r="C4566"/>
      <c r="D4566" t="inlineStr">
        <is>
          <t>Not reported</t>
        </is>
      </c>
      <c r="E4566" t="inlineStr">
        <is>
          <t>Not coded</t>
        </is>
      </c>
      <c r="F4566"/>
      <c r="G4566" t="n">
        <v>99.9</v>
      </c>
      <c r="H4566"/>
      <c r="I4566"/>
      <c r="J4566"/>
      <c r="K4566"/>
      <c r="L4566" t="inlineStr">
        <is>
          <t>Pimephales promelas</t>
        </is>
      </c>
      <c r="M4566" t="inlineStr">
        <is>
          <t>Fathead Minnow</t>
        </is>
      </c>
      <c r="N4566"/>
      <c r="O4566"/>
      <c r="P4566"/>
      <c r="Q4566"/>
      <c r="R4566"/>
      <c r="S4566"/>
      <c r="T4566"/>
      <c r="U4566"/>
      <c r="V4566" t="inlineStr">
        <is>
          <t>Static</t>
        </is>
      </c>
      <c r="W4566" t="inlineStr">
        <is>
          <t>Fresh water</t>
        </is>
      </c>
      <c r="X4566" t="inlineStr">
        <is>
          <t>Lab</t>
        </is>
      </c>
      <c r="Y4566"/>
      <c r="Z4566" t="inlineStr">
        <is>
          <t>Active ingredient</t>
        </is>
      </c>
      <c r="AA4566"/>
      <c r="AB4566" t="n">
        <v>2.94</v>
      </c>
      <c r="AC4566"/>
      <c r="AD4566" t="n">
        <v>2.38</v>
      </c>
      <c r="AE4566"/>
      <c r="AF4566" t="n">
        <v>3.62</v>
      </c>
      <c r="AG4566" t="inlineStr">
        <is>
          <t>AI mg/L</t>
        </is>
      </c>
      <c r="AH4566"/>
      <c r="AI4566"/>
      <c r="AJ4566"/>
      <c r="AK4566"/>
      <c r="AL4566"/>
      <c r="AM4566"/>
      <c r="AN4566"/>
      <c r="AO4566"/>
      <c r="AP4566"/>
      <c r="AQ4566"/>
      <c r="AR4566"/>
      <c r="AS4566"/>
      <c r="AT4566"/>
      <c r="AU4566"/>
      <c r="AV4566"/>
      <c r="AW4566"/>
      <c r="AX4566" t="inlineStr">
        <is>
          <t>Mortality</t>
        </is>
      </c>
      <c r="AY4566" t="inlineStr">
        <is>
          <t>Mortality</t>
        </is>
      </c>
      <c r="AZ4566" t="inlineStr">
        <is>
          <t>LC50</t>
        </is>
      </c>
      <c r="BA4566"/>
      <c r="BB4566" t="n">
        <v>4.0</v>
      </c>
      <c r="BC4566"/>
      <c r="BD4566"/>
      <c r="BE4566"/>
      <c r="BF4566"/>
      <c r="BG4566" t="inlineStr">
        <is>
          <t>Day(s)</t>
        </is>
      </c>
      <c r="BH4566" t="inlineStr">
        <is>
          <t>Pure</t>
        </is>
      </c>
      <c r="BI4566" t="inlineStr">
        <is>
          <t>DTXSID5041932</t>
        </is>
      </c>
      <c r="BJ4566"/>
      <c r="BK4566"/>
      <c r="BL4566"/>
      <c r="BM4566"/>
      <c r="BN4566"/>
      <c r="BO4566"/>
      <c r="BP4566"/>
      <c r="BQ4566"/>
      <c r="BR4566"/>
      <c r="BS4566"/>
      <c r="BT4566" t="inlineStr">
        <is>
          <t>--</t>
        </is>
      </c>
      <c r="BU4566"/>
      <c r="BV4566"/>
      <c r="BW4566"/>
      <c r="BX4566"/>
      <c r="BY4566"/>
      <c r="BZ4566"/>
      <c r="CA4566"/>
      <c r="CB4566"/>
      <c r="CC4566"/>
      <c r="CD4566"/>
      <c r="CE4566"/>
      <c r="CF4566"/>
      <c r="CG4566"/>
      <c r="CH4566"/>
      <c r="CI4566"/>
      <c r="CJ4566"/>
      <c r="CK4566" t="inlineStr">
        <is>
          <t>Mayer,F.L.,Jr., and M.R. Ellersieck</t>
        </is>
      </c>
      <c r="CL4566" t="n">
        <v>6797.0</v>
      </c>
      <c r="CM4566" t="inlineStr">
        <is>
          <t>Manual of Acute Toxicity: Interpretation and Data Base for 410 Chemicals and 66 Species of Freshwater Animals</t>
        </is>
      </c>
      <c r="CN4566" t="inlineStr">
        <is>
          <t>USDI Fish and Wildlife Service, Publication No.160, Washington, DC:505 p.</t>
        </is>
      </c>
      <c r="CO4566" t="n">
        <v>1986.0</v>
      </c>
      <c r="CP4566" t="inlineStr">
        <is>
          <t>Mayer,F.L.,Jr., and M.R. Ellersieck (1986). Manual of Acute Toxicity: Interpretation and Data Base for 410 Chemicals and 66 Species of Freshwater Animals. USDI Fish and Wildlife Service, Publication No.160, Washington, DC, 505 p. ECOREF#:6797</t>
        </is>
      </c>
    </row>
    <row r="4567">
      <c r="A4567" t="n">
        <v>6.8131395E7</v>
      </c>
      <c r="B4567" t="inlineStr">
        <is>
          <t>Alcohols, C12-15, Ethoxylated</t>
        </is>
      </c>
      <c r="C4567"/>
      <c r="D4567" t="inlineStr">
        <is>
          <t>Not reported</t>
        </is>
      </c>
      <c r="E4567" t="inlineStr">
        <is>
          <t>Not coded</t>
        </is>
      </c>
      <c r="F4567"/>
      <c r="G4567" t="n">
        <v>99.9</v>
      </c>
      <c r="H4567"/>
      <c r="I4567"/>
      <c r="J4567"/>
      <c r="K4567"/>
      <c r="L4567" t="inlineStr">
        <is>
          <t>Pimephales promelas</t>
        </is>
      </c>
      <c r="M4567" t="inlineStr">
        <is>
          <t>Fathead Minnow</t>
        </is>
      </c>
      <c r="N4567"/>
      <c r="O4567"/>
      <c r="P4567"/>
      <c r="Q4567"/>
      <c r="R4567"/>
      <c r="S4567"/>
      <c r="T4567"/>
      <c r="U4567"/>
      <c r="V4567" t="inlineStr">
        <is>
          <t>Static</t>
        </is>
      </c>
      <c r="W4567" t="inlineStr">
        <is>
          <t>Fresh water</t>
        </is>
      </c>
      <c r="X4567" t="inlineStr">
        <is>
          <t>Lab</t>
        </is>
      </c>
      <c r="Y4567"/>
      <c r="Z4567" t="inlineStr">
        <is>
          <t>Active ingredient</t>
        </is>
      </c>
      <c r="AA4567"/>
      <c r="AB4567" t="n">
        <v>3.62</v>
      </c>
      <c r="AC4567"/>
      <c r="AD4567" t="n">
        <v>2.47</v>
      </c>
      <c r="AE4567"/>
      <c r="AF4567" t="n">
        <v>5.31</v>
      </c>
      <c r="AG4567" t="inlineStr">
        <is>
          <t>AI mg/L</t>
        </is>
      </c>
      <c r="AH4567"/>
      <c r="AI4567"/>
      <c r="AJ4567"/>
      <c r="AK4567"/>
      <c r="AL4567"/>
      <c r="AM4567"/>
      <c r="AN4567"/>
      <c r="AO4567"/>
      <c r="AP4567"/>
      <c r="AQ4567"/>
      <c r="AR4567"/>
      <c r="AS4567"/>
      <c r="AT4567"/>
      <c r="AU4567"/>
      <c r="AV4567"/>
      <c r="AW4567"/>
      <c r="AX4567" t="inlineStr">
        <is>
          <t>Mortality</t>
        </is>
      </c>
      <c r="AY4567" t="inlineStr">
        <is>
          <t>Mortality</t>
        </is>
      </c>
      <c r="AZ4567" t="inlineStr">
        <is>
          <t>LC50</t>
        </is>
      </c>
      <c r="BA4567"/>
      <c r="BB4567" t="n">
        <v>4.0</v>
      </c>
      <c r="BC4567"/>
      <c r="BD4567"/>
      <c r="BE4567"/>
      <c r="BF4567"/>
      <c r="BG4567" t="inlineStr">
        <is>
          <t>Day(s)</t>
        </is>
      </c>
      <c r="BH4567" t="inlineStr">
        <is>
          <t>Pure</t>
        </is>
      </c>
      <c r="BI4567" t="inlineStr">
        <is>
          <t>DTXSID5041932</t>
        </is>
      </c>
      <c r="BJ4567"/>
      <c r="BK4567"/>
      <c r="BL4567"/>
      <c r="BM4567"/>
      <c r="BN4567"/>
      <c r="BO4567"/>
      <c r="BP4567"/>
      <c r="BQ4567"/>
      <c r="BR4567"/>
      <c r="BS4567"/>
      <c r="BT4567" t="inlineStr">
        <is>
          <t>--</t>
        </is>
      </c>
      <c r="BU4567"/>
      <c r="BV4567"/>
      <c r="BW4567"/>
      <c r="BX4567"/>
      <c r="BY4567"/>
      <c r="BZ4567"/>
      <c r="CA4567"/>
      <c r="CB4567"/>
      <c r="CC4567"/>
      <c r="CD4567"/>
      <c r="CE4567"/>
      <c r="CF4567"/>
      <c r="CG4567"/>
      <c r="CH4567"/>
      <c r="CI4567"/>
      <c r="CJ4567"/>
      <c r="CK4567" t="inlineStr">
        <is>
          <t>Mayer,F.L.,Jr., and M.R. Ellersieck</t>
        </is>
      </c>
      <c r="CL4567" t="n">
        <v>6797.0</v>
      </c>
      <c r="CM4567" t="inlineStr">
        <is>
          <t>Manual of Acute Toxicity: Interpretation and Data Base for 410 Chemicals and 66 Species of Freshwater Animals</t>
        </is>
      </c>
      <c r="CN4567" t="inlineStr">
        <is>
          <t>USDI Fish and Wildlife Service, Publication No.160, Washington, DC:505 p.</t>
        </is>
      </c>
      <c r="CO4567" t="n">
        <v>1986.0</v>
      </c>
      <c r="CP4567" t="inlineStr">
        <is>
          <t>Mayer,F.L.,Jr., and M.R. Ellersieck (1986). Manual of Acute Toxicity: Interpretation and Data Base for 410 Chemicals and 66 Species of Freshwater Animals. USDI Fish and Wildlife Service, Publication No.160, Washington, DC, 505 p. ECOREF#:6797</t>
        </is>
      </c>
    </row>
    <row r="4568">
      <c r="A4568" t="n">
        <v>6.8333799E7</v>
      </c>
      <c r="B4568" t="inlineStr">
        <is>
          <t>Polyphosphoric acids, Ammonium salts</t>
        </is>
      </c>
      <c r="C4568"/>
      <c r="D4568" t="inlineStr">
        <is>
          <t>Unmeasured</t>
        </is>
      </c>
      <c r="E4568" t="inlineStr">
        <is>
          <t>Not coded</t>
        </is>
      </c>
      <c r="F4568"/>
      <c r="G4568" t="n">
        <v>100.0</v>
      </c>
      <c r="H4568"/>
      <c r="I4568"/>
      <c r="J4568"/>
      <c r="K4568"/>
      <c r="L4568" t="inlineStr">
        <is>
          <t>Pimephales promelas</t>
        </is>
      </c>
      <c r="M4568" t="inlineStr">
        <is>
          <t>Fathead Minnow</t>
        </is>
      </c>
      <c r="N4568" t="inlineStr">
        <is>
          <t>Egg</t>
        </is>
      </c>
      <c r="O4568"/>
      <c r="P4568" t="n">
        <v>3.0</v>
      </c>
      <c r="Q4568"/>
      <c r="R4568"/>
      <c r="S4568"/>
      <c r="T4568"/>
      <c r="U4568" t="inlineStr">
        <is>
          <t>Day(s)</t>
        </is>
      </c>
      <c r="V4568" t="inlineStr">
        <is>
          <t>Static</t>
        </is>
      </c>
      <c r="W4568" t="inlineStr">
        <is>
          <t>Fresh water</t>
        </is>
      </c>
      <c r="X4568" t="inlineStr">
        <is>
          <t>Lab</t>
        </is>
      </c>
      <c r="Y4568"/>
      <c r="Z4568" t="inlineStr">
        <is>
          <t>Formulation</t>
        </is>
      </c>
      <c r="AA4568"/>
      <c r="AB4568" t="n">
        <v>6705.0</v>
      </c>
      <c r="AC4568"/>
      <c r="AD4568" t="n">
        <v>5720.0</v>
      </c>
      <c r="AE4568"/>
      <c r="AF4568" t="n">
        <v>8281.0</v>
      </c>
      <c r="AG4568" t="inlineStr">
        <is>
          <t>AI mg/L</t>
        </is>
      </c>
      <c r="AH4568"/>
      <c r="AI4568"/>
      <c r="AJ4568"/>
      <c r="AK4568"/>
      <c r="AL4568"/>
      <c r="AM4568"/>
      <c r="AN4568"/>
      <c r="AO4568"/>
      <c r="AP4568"/>
      <c r="AQ4568"/>
      <c r="AR4568"/>
      <c r="AS4568"/>
      <c r="AT4568"/>
      <c r="AU4568"/>
      <c r="AV4568"/>
      <c r="AW4568"/>
      <c r="AX4568" t="inlineStr">
        <is>
          <t>Mortality</t>
        </is>
      </c>
      <c r="AY4568" t="inlineStr">
        <is>
          <t>Mortality</t>
        </is>
      </c>
      <c r="AZ4568" t="inlineStr">
        <is>
          <t>LC50</t>
        </is>
      </c>
      <c r="BA4568"/>
      <c r="BB4568" t="n">
        <v>4.0</v>
      </c>
      <c r="BC4568"/>
      <c r="BD4568"/>
      <c r="BE4568"/>
      <c r="BF4568"/>
      <c r="BG4568" t="inlineStr">
        <is>
          <t>Day(s)</t>
        </is>
      </c>
      <c r="BH4568" t="inlineStr">
        <is>
          <t>Active ingredient</t>
        </is>
      </c>
      <c r="BI4568" t="inlineStr">
        <is>
          <t>DTXSID3097842</t>
        </is>
      </c>
      <c r="BJ4568" t="inlineStr">
        <is>
          <t>10.1006/eesa.1996.0070</t>
        </is>
      </c>
      <c r="BK4568"/>
      <c r="BL4568"/>
      <c r="BM4568"/>
      <c r="BN4568"/>
      <c r="BO4568"/>
      <c r="BP4568"/>
      <c r="BQ4568"/>
      <c r="BR4568"/>
      <c r="BS4568"/>
      <c r="BT4568" t="inlineStr">
        <is>
          <t>--</t>
        </is>
      </c>
      <c r="BU4568"/>
      <c r="BV4568"/>
      <c r="BW4568"/>
      <c r="BX4568"/>
      <c r="BY4568"/>
      <c r="BZ4568"/>
      <c r="CA4568"/>
      <c r="CB4568"/>
      <c r="CC4568"/>
      <c r="CD4568"/>
      <c r="CE4568"/>
      <c r="CF4568"/>
      <c r="CG4568"/>
      <c r="CH4568"/>
      <c r="CI4568"/>
      <c r="CJ4568"/>
      <c r="CK4568" t="inlineStr">
        <is>
          <t>Gaikowski,M.P., S.J. Hamilton, K.J. Buhl, S.F. McDonald, and C.H. Summers</t>
        </is>
      </c>
      <c r="CL4568" t="n">
        <v>17382.0</v>
      </c>
      <c r="CM4568" t="inlineStr">
        <is>
          <t>Acute Toxicity of Firefighting Chemical Formulations to Four Life Stages of Fathead Minnow</t>
        </is>
      </c>
      <c r="CN4568" t="inlineStr">
        <is>
          <t>Ecotoxicol. Environ. Saf.34(3): 252-263</t>
        </is>
      </c>
      <c r="CO4568" t="n">
        <v>1996.0</v>
      </c>
      <c r="CP4568" t="inlineStr">
        <is>
          <t>Gaikowski,M.P., S.J. Hamilton, K.J. Buhl, S.F. McDonald, and C.H. Summers (1996). Acute Toxicity of Firefighting Chemical Formulations to Four Life Stages of Fathead Minnow. Ecotoxicol. Environ. Saf., 34, (3), 252-263. doi:10.1006/eesa.1996.0070. ECOREF#:17382</t>
        </is>
      </c>
    </row>
    <row r="4569">
      <c r="A4569" t="n">
        <v>6.8333799E7</v>
      </c>
      <c r="B4569" t="inlineStr">
        <is>
          <t>Polyphosphoric acids, Ammonium salts</t>
        </is>
      </c>
      <c r="C4569"/>
      <c r="D4569" t="inlineStr">
        <is>
          <t>Unmeasured</t>
        </is>
      </c>
      <c r="E4569" t="inlineStr">
        <is>
          <t>Not coded</t>
        </is>
      </c>
      <c r="F4569"/>
      <c r="G4569" t="n">
        <v>100.0</v>
      </c>
      <c r="H4569"/>
      <c r="I4569"/>
      <c r="J4569"/>
      <c r="K4569"/>
      <c r="L4569" t="inlineStr">
        <is>
          <t>Pimephales promelas</t>
        </is>
      </c>
      <c r="M4569" t="inlineStr">
        <is>
          <t>Fathead Minnow</t>
        </is>
      </c>
      <c r="N4569" t="inlineStr">
        <is>
          <t>Juvenile</t>
        </is>
      </c>
      <c r="O4569"/>
      <c r="P4569"/>
      <c r="Q4569"/>
      <c r="R4569" t="n">
        <v>32.0</v>
      </c>
      <c r="S4569"/>
      <c r="T4569" t="n">
        <v>38.0</v>
      </c>
      <c r="U4569" t="inlineStr">
        <is>
          <t>Days post-hatch</t>
        </is>
      </c>
      <c r="V4569" t="inlineStr">
        <is>
          <t>Static</t>
        </is>
      </c>
      <c r="W4569" t="inlineStr">
        <is>
          <t>Fresh water</t>
        </is>
      </c>
      <c r="X4569" t="inlineStr">
        <is>
          <t>Lab</t>
        </is>
      </c>
      <c r="Y4569"/>
      <c r="Z4569" t="inlineStr">
        <is>
          <t>Formulation</t>
        </is>
      </c>
      <c r="AA4569"/>
      <c r="AB4569" t="n">
        <v>1676.0</v>
      </c>
      <c r="AC4569"/>
      <c r="AD4569" t="n">
        <v>1300.0</v>
      </c>
      <c r="AE4569"/>
      <c r="AF4569" t="n">
        <v>2160.0</v>
      </c>
      <c r="AG4569" t="inlineStr">
        <is>
          <t>AI mg/L</t>
        </is>
      </c>
      <c r="AH4569"/>
      <c r="AI4569"/>
      <c r="AJ4569"/>
      <c r="AK4569"/>
      <c r="AL4569"/>
      <c r="AM4569"/>
      <c r="AN4569"/>
      <c r="AO4569"/>
      <c r="AP4569"/>
      <c r="AQ4569"/>
      <c r="AR4569"/>
      <c r="AS4569"/>
      <c r="AT4569"/>
      <c r="AU4569"/>
      <c r="AV4569"/>
      <c r="AW4569"/>
      <c r="AX4569" t="inlineStr">
        <is>
          <t>Mortality</t>
        </is>
      </c>
      <c r="AY4569" t="inlineStr">
        <is>
          <t>Mortality</t>
        </is>
      </c>
      <c r="AZ4569" t="inlineStr">
        <is>
          <t>LC50</t>
        </is>
      </c>
      <c r="BA4569"/>
      <c r="BB4569" t="n">
        <v>4.0</v>
      </c>
      <c r="BC4569"/>
      <c r="BD4569"/>
      <c r="BE4569"/>
      <c r="BF4569"/>
      <c r="BG4569" t="inlineStr">
        <is>
          <t>Day(s)</t>
        </is>
      </c>
      <c r="BH4569" t="inlineStr">
        <is>
          <t>Active ingredient</t>
        </is>
      </c>
      <c r="BI4569" t="inlineStr">
        <is>
          <t>DTXSID3097842</t>
        </is>
      </c>
      <c r="BJ4569" t="inlineStr">
        <is>
          <t>10.1006/eesa.1996.0070</t>
        </is>
      </c>
      <c r="BK4569"/>
      <c r="BL4569"/>
      <c r="BM4569"/>
      <c r="BN4569"/>
      <c r="BO4569"/>
      <c r="BP4569"/>
      <c r="BQ4569"/>
      <c r="BR4569"/>
      <c r="BS4569"/>
      <c r="BT4569" t="inlineStr">
        <is>
          <t>--</t>
        </is>
      </c>
      <c r="BU4569"/>
      <c r="BV4569"/>
      <c r="BW4569"/>
      <c r="BX4569"/>
      <c r="BY4569"/>
      <c r="BZ4569"/>
      <c r="CA4569"/>
      <c r="CB4569"/>
      <c r="CC4569"/>
      <c r="CD4569"/>
      <c r="CE4569"/>
      <c r="CF4569"/>
      <c r="CG4569"/>
      <c r="CH4569"/>
      <c r="CI4569" t="inlineStr">
        <is>
          <t xml:space="preserve"> NR</t>
        </is>
      </c>
      <c r="CJ4569" t="inlineStr">
        <is>
          <t xml:space="preserve">   NR</t>
        </is>
      </c>
      <c r="CK4569" t="inlineStr">
        <is>
          <t>Gaikowski,M.P., S.J. Hamilton, K.J. Buhl, S.F. McDonald, and C.H. Summers</t>
        </is>
      </c>
      <c r="CL4569" t="n">
        <v>17382.0</v>
      </c>
      <c r="CM4569" t="inlineStr">
        <is>
          <t>Acute Toxicity of Firefighting Chemical Formulations to Four Life Stages of Fathead Minnow</t>
        </is>
      </c>
      <c r="CN4569" t="inlineStr">
        <is>
          <t>Ecotoxicol. Environ. Saf.34(3): 252-263</t>
        </is>
      </c>
      <c r="CO4569" t="n">
        <v>1996.0</v>
      </c>
      <c r="CP4569" t="inlineStr">
        <is>
          <t>Gaikowski,M.P., S.J. Hamilton, K.J. Buhl, S.F. McDonald, and C.H. Summers (1996). Acute Toxicity of Firefighting Chemical Formulations to Four Life Stages of Fathead Minnow. Ecotoxicol. Environ. Saf., 34, (3), 252-263. doi:10.1006/eesa.1996.0070. ECOREF#:17382</t>
        </is>
      </c>
    </row>
    <row r="4570">
      <c r="A4570" t="n">
        <v>6.8333799E7</v>
      </c>
      <c r="B4570" t="inlineStr">
        <is>
          <t>Polyphosphoric acids, Ammonium salts</t>
        </is>
      </c>
      <c r="C4570"/>
      <c r="D4570" t="inlineStr">
        <is>
          <t>Unmeasured</t>
        </is>
      </c>
      <c r="E4570" t="inlineStr">
        <is>
          <t>Not coded</t>
        </is>
      </c>
      <c r="F4570"/>
      <c r="G4570" t="n">
        <v>100.0</v>
      </c>
      <c r="H4570"/>
      <c r="I4570"/>
      <c r="J4570"/>
      <c r="K4570"/>
      <c r="L4570" t="inlineStr">
        <is>
          <t>Pimephales promelas</t>
        </is>
      </c>
      <c r="M4570" t="inlineStr">
        <is>
          <t>Fathead Minnow</t>
        </is>
      </c>
      <c r="N4570" t="inlineStr">
        <is>
          <t>Juvenile</t>
        </is>
      </c>
      <c r="O4570"/>
      <c r="P4570"/>
      <c r="Q4570"/>
      <c r="R4570" t="n">
        <v>30.0</v>
      </c>
      <c r="S4570"/>
      <c r="T4570" t="n">
        <v>36.0</v>
      </c>
      <c r="U4570" t="inlineStr">
        <is>
          <t>Days post-hatch</t>
        </is>
      </c>
      <c r="V4570" t="inlineStr">
        <is>
          <t>Static</t>
        </is>
      </c>
      <c r="W4570" t="inlineStr">
        <is>
          <t>Fresh water</t>
        </is>
      </c>
      <c r="X4570" t="inlineStr">
        <is>
          <t>Lab</t>
        </is>
      </c>
      <c r="Y4570"/>
      <c r="Z4570" t="inlineStr">
        <is>
          <t>Formulation</t>
        </is>
      </c>
      <c r="AA4570"/>
      <c r="AB4570" t="n">
        <v>1181.0</v>
      </c>
      <c r="AC4570"/>
      <c r="AD4570" t="n">
        <v>937.0</v>
      </c>
      <c r="AE4570"/>
      <c r="AF4570" t="n">
        <v>1584.0</v>
      </c>
      <c r="AG4570" t="inlineStr">
        <is>
          <t>AI mg/L</t>
        </is>
      </c>
      <c r="AH4570"/>
      <c r="AI4570"/>
      <c r="AJ4570"/>
      <c r="AK4570"/>
      <c r="AL4570"/>
      <c r="AM4570"/>
      <c r="AN4570"/>
      <c r="AO4570"/>
      <c r="AP4570"/>
      <c r="AQ4570"/>
      <c r="AR4570"/>
      <c r="AS4570"/>
      <c r="AT4570"/>
      <c r="AU4570"/>
      <c r="AV4570"/>
      <c r="AW4570"/>
      <c r="AX4570" t="inlineStr">
        <is>
          <t>Mortality</t>
        </is>
      </c>
      <c r="AY4570" t="inlineStr">
        <is>
          <t>Mortality</t>
        </is>
      </c>
      <c r="AZ4570" t="inlineStr">
        <is>
          <t>LC50</t>
        </is>
      </c>
      <c r="BA4570"/>
      <c r="BB4570" t="n">
        <v>4.0</v>
      </c>
      <c r="BC4570"/>
      <c r="BD4570"/>
      <c r="BE4570"/>
      <c r="BF4570"/>
      <c r="BG4570" t="inlineStr">
        <is>
          <t>Day(s)</t>
        </is>
      </c>
      <c r="BH4570" t="inlineStr">
        <is>
          <t>Active ingredient</t>
        </is>
      </c>
      <c r="BI4570" t="inlineStr">
        <is>
          <t>DTXSID3097842</t>
        </is>
      </c>
      <c r="BJ4570" t="inlineStr">
        <is>
          <t>10.1006/eesa.1996.0070</t>
        </is>
      </c>
      <c r="BK4570"/>
      <c r="BL4570"/>
      <c r="BM4570"/>
      <c r="BN4570"/>
      <c r="BO4570"/>
      <c r="BP4570"/>
      <c r="BQ4570"/>
      <c r="BR4570"/>
      <c r="BS4570"/>
      <c r="BT4570" t="inlineStr">
        <is>
          <t>--</t>
        </is>
      </c>
      <c r="BU4570"/>
      <c r="BV4570"/>
      <c r="BW4570"/>
      <c r="BX4570"/>
      <c r="BY4570"/>
      <c r="BZ4570"/>
      <c r="CA4570"/>
      <c r="CB4570"/>
      <c r="CC4570"/>
      <c r="CD4570"/>
      <c r="CE4570"/>
      <c r="CF4570"/>
      <c r="CG4570"/>
      <c r="CH4570"/>
      <c r="CI4570" t="inlineStr">
        <is>
          <t xml:space="preserve"> NR</t>
        </is>
      </c>
      <c r="CJ4570" t="inlineStr">
        <is>
          <t xml:space="preserve">   NR</t>
        </is>
      </c>
      <c r="CK4570" t="inlineStr">
        <is>
          <t>Gaikowski,M.P., S.J. Hamilton, K.J. Buhl, S.F. McDonald, and C.H. Summers</t>
        </is>
      </c>
      <c r="CL4570" t="n">
        <v>17382.0</v>
      </c>
      <c r="CM4570" t="inlineStr">
        <is>
          <t>Acute Toxicity of Firefighting Chemical Formulations to Four Life Stages of Fathead Minnow</t>
        </is>
      </c>
      <c r="CN4570" t="inlineStr">
        <is>
          <t>Ecotoxicol. Environ. Saf.34(3): 252-263</t>
        </is>
      </c>
      <c r="CO4570" t="n">
        <v>1996.0</v>
      </c>
      <c r="CP4570" t="inlineStr">
        <is>
          <t>Gaikowski,M.P., S.J. Hamilton, K.J. Buhl, S.F. McDonald, and C.H. Summers (1996). Acute Toxicity of Firefighting Chemical Formulations to Four Life Stages of Fathead Minnow. Ecotoxicol. Environ. Saf., 34, (3), 252-263. doi:10.1006/eesa.1996.0070. ECOREF#:17382</t>
        </is>
      </c>
    </row>
    <row r="4571">
      <c r="A4571" t="n">
        <v>6.8333799E7</v>
      </c>
      <c r="B4571" t="inlineStr">
        <is>
          <t>Polyphosphoric acids, Ammonium salts</t>
        </is>
      </c>
      <c r="C4571"/>
      <c r="D4571" t="inlineStr">
        <is>
          <t>Unmeasured</t>
        </is>
      </c>
      <c r="E4571" t="inlineStr">
        <is>
          <t>Not coded</t>
        </is>
      </c>
      <c r="F4571"/>
      <c r="G4571" t="n">
        <v>100.0</v>
      </c>
      <c r="H4571"/>
      <c r="I4571"/>
      <c r="J4571"/>
      <c r="K4571"/>
      <c r="L4571" t="inlineStr">
        <is>
          <t>Pimephales promelas</t>
        </is>
      </c>
      <c r="M4571" t="inlineStr">
        <is>
          <t>Fathead Minnow</t>
        </is>
      </c>
      <c r="N4571" t="inlineStr">
        <is>
          <t>Juvenile</t>
        </is>
      </c>
      <c r="O4571"/>
      <c r="P4571"/>
      <c r="Q4571"/>
      <c r="R4571" t="n">
        <v>53.0</v>
      </c>
      <c r="S4571"/>
      <c r="T4571" t="n">
        <v>59.0</v>
      </c>
      <c r="U4571" t="inlineStr">
        <is>
          <t>Days post-hatch</t>
        </is>
      </c>
      <c r="V4571" t="inlineStr">
        <is>
          <t>Static</t>
        </is>
      </c>
      <c r="W4571" t="inlineStr">
        <is>
          <t>Fresh water</t>
        </is>
      </c>
      <c r="X4571" t="inlineStr">
        <is>
          <t>Lab</t>
        </is>
      </c>
      <c r="Y4571"/>
      <c r="Z4571" t="inlineStr">
        <is>
          <t>Formulation</t>
        </is>
      </c>
      <c r="AA4571"/>
      <c r="AB4571" t="n">
        <v>1676.0</v>
      </c>
      <c r="AC4571"/>
      <c r="AD4571" t="n">
        <v>1300.0</v>
      </c>
      <c r="AE4571"/>
      <c r="AF4571" t="n">
        <v>2160.0</v>
      </c>
      <c r="AG4571" t="inlineStr">
        <is>
          <t>AI mg/L</t>
        </is>
      </c>
      <c r="AH4571"/>
      <c r="AI4571"/>
      <c r="AJ4571"/>
      <c r="AK4571"/>
      <c r="AL4571"/>
      <c r="AM4571"/>
      <c r="AN4571"/>
      <c r="AO4571"/>
      <c r="AP4571"/>
      <c r="AQ4571"/>
      <c r="AR4571"/>
      <c r="AS4571"/>
      <c r="AT4571"/>
      <c r="AU4571"/>
      <c r="AV4571"/>
      <c r="AW4571"/>
      <c r="AX4571" t="inlineStr">
        <is>
          <t>Mortality</t>
        </is>
      </c>
      <c r="AY4571" t="inlineStr">
        <is>
          <t>Mortality</t>
        </is>
      </c>
      <c r="AZ4571" t="inlineStr">
        <is>
          <t>LC50</t>
        </is>
      </c>
      <c r="BA4571"/>
      <c r="BB4571" t="n">
        <v>4.0</v>
      </c>
      <c r="BC4571"/>
      <c r="BD4571"/>
      <c r="BE4571"/>
      <c r="BF4571"/>
      <c r="BG4571" t="inlineStr">
        <is>
          <t>Day(s)</t>
        </is>
      </c>
      <c r="BH4571" t="inlineStr">
        <is>
          <t>Active ingredient</t>
        </is>
      </c>
      <c r="BI4571" t="inlineStr">
        <is>
          <t>DTXSID3097842</t>
        </is>
      </c>
      <c r="BJ4571" t="inlineStr">
        <is>
          <t>10.1006/eesa.1996.0070</t>
        </is>
      </c>
      <c r="BK4571"/>
      <c r="BL4571"/>
      <c r="BM4571"/>
      <c r="BN4571"/>
      <c r="BO4571"/>
      <c r="BP4571"/>
      <c r="BQ4571"/>
      <c r="BR4571"/>
      <c r="BS4571"/>
      <c r="BT4571" t="inlineStr">
        <is>
          <t>--</t>
        </is>
      </c>
      <c r="BU4571"/>
      <c r="BV4571"/>
      <c r="BW4571"/>
      <c r="BX4571"/>
      <c r="BY4571"/>
      <c r="BZ4571"/>
      <c r="CA4571"/>
      <c r="CB4571"/>
      <c r="CC4571"/>
      <c r="CD4571"/>
      <c r="CE4571"/>
      <c r="CF4571"/>
      <c r="CG4571"/>
      <c r="CH4571"/>
      <c r="CI4571" t="inlineStr">
        <is>
          <t xml:space="preserve"> NR</t>
        </is>
      </c>
      <c r="CJ4571" t="inlineStr">
        <is>
          <t xml:space="preserve">   NR</t>
        </is>
      </c>
      <c r="CK4571" t="inlineStr">
        <is>
          <t>Gaikowski,M.P., S.J. Hamilton, K.J. Buhl, S.F. McDonald, and C.H. Summers</t>
        </is>
      </c>
      <c r="CL4571" t="n">
        <v>17382.0</v>
      </c>
      <c r="CM4571" t="inlineStr">
        <is>
          <t>Acute Toxicity of Firefighting Chemical Formulations to Four Life Stages of Fathead Minnow</t>
        </is>
      </c>
      <c r="CN4571" t="inlineStr">
        <is>
          <t>Ecotoxicol. Environ. Saf.34(3): 252-263</t>
        </is>
      </c>
      <c r="CO4571" t="n">
        <v>1996.0</v>
      </c>
      <c r="CP4571" t="inlineStr">
        <is>
          <t>Gaikowski,M.P., S.J. Hamilton, K.J. Buhl, S.F. McDonald, and C.H. Summers (1996). Acute Toxicity of Firefighting Chemical Formulations to Four Life Stages of Fathead Minnow. Ecotoxicol. Environ. Saf., 34, (3), 252-263. doi:10.1006/eesa.1996.0070. ECOREF#:17382</t>
        </is>
      </c>
    </row>
    <row r="4572">
      <c r="A4572" t="n">
        <v>6.8333799E7</v>
      </c>
      <c r="B4572" t="inlineStr">
        <is>
          <t>Polyphosphoric acids, Ammonium salts</t>
        </is>
      </c>
      <c r="C4572"/>
      <c r="D4572" t="inlineStr">
        <is>
          <t>Unmeasured</t>
        </is>
      </c>
      <c r="E4572" t="inlineStr">
        <is>
          <t>Not coded</t>
        </is>
      </c>
      <c r="F4572"/>
      <c r="G4572" t="n">
        <v>100.0</v>
      </c>
      <c r="H4572"/>
      <c r="I4572"/>
      <c r="J4572"/>
      <c r="K4572"/>
      <c r="L4572" t="inlineStr">
        <is>
          <t>Pimephales promelas</t>
        </is>
      </c>
      <c r="M4572" t="inlineStr">
        <is>
          <t>Fathead Minnow</t>
        </is>
      </c>
      <c r="N4572" t="inlineStr">
        <is>
          <t>Fry</t>
        </is>
      </c>
      <c r="O4572"/>
      <c r="P4572" t="n">
        <v>1.0</v>
      </c>
      <c r="Q4572"/>
      <c r="R4572"/>
      <c r="S4572"/>
      <c r="T4572"/>
      <c r="U4572" t="inlineStr">
        <is>
          <t>Days post-hatch</t>
        </is>
      </c>
      <c r="V4572" t="inlineStr">
        <is>
          <t>Static</t>
        </is>
      </c>
      <c r="W4572" t="inlineStr">
        <is>
          <t>Fresh water</t>
        </is>
      </c>
      <c r="X4572" t="inlineStr">
        <is>
          <t>Lab</t>
        </is>
      </c>
      <c r="Y4572"/>
      <c r="Z4572" t="inlineStr">
        <is>
          <t>Formulation</t>
        </is>
      </c>
      <c r="AA4572"/>
      <c r="AB4572" t="n">
        <v>519.0</v>
      </c>
      <c r="AC4572"/>
      <c r="AD4572" t="n">
        <v>389.0</v>
      </c>
      <c r="AE4572"/>
      <c r="AF4572" t="n">
        <v>654.0</v>
      </c>
      <c r="AG4572" t="inlineStr">
        <is>
          <t>AI mg/L</t>
        </is>
      </c>
      <c r="AH4572"/>
      <c r="AI4572"/>
      <c r="AJ4572"/>
      <c r="AK4572"/>
      <c r="AL4572"/>
      <c r="AM4572"/>
      <c r="AN4572"/>
      <c r="AO4572"/>
      <c r="AP4572"/>
      <c r="AQ4572"/>
      <c r="AR4572"/>
      <c r="AS4572"/>
      <c r="AT4572"/>
      <c r="AU4572"/>
      <c r="AV4572"/>
      <c r="AW4572"/>
      <c r="AX4572" t="inlineStr">
        <is>
          <t>Mortality</t>
        </is>
      </c>
      <c r="AY4572" t="inlineStr">
        <is>
          <t>Mortality</t>
        </is>
      </c>
      <c r="AZ4572" t="inlineStr">
        <is>
          <t>LC50</t>
        </is>
      </c>
      <c r="BA4572"/>
      <c r="BB4572" t="n">
        <v>4.0</v>
      </c>
      <c r="BC4572"/>
      <c r="BD4572"/>
      <c r="BE4572"/>
      <c r="BF4572"/>
      <c r="BG4572" t="inlineStr">
        <is>
          <t>Day(s)</t>
        </is>
      </c>
      <c r="BH4572" t="inlineStr">
        <is>
          <t>Active ingredient</t>
        </is>
      </c>
      <c r="BI4572" t="inlineStr">
        <is>
          <t>DTXSID3097842</t>
        </is>
      </c>
      <c r="BJ4572" t="inlineStr">
        <is>
          <t>10.1006/eesa.1996.0070</t>
        </is>
      </c>
      <c r="BK4572"/>
      <c r="BL4572"/>
      <c r="BM4572"/>
      <c r="BN4572"/>
      <c r="BO4572"/>
      <c r="BP4572"/>
      <c r="BQ4572"/>
      <c r="BR4572"/>
      <c r="BS4572"/>
      <c r="BT4572" t="inlineStr">
        <is>
          <t>--</t>
        </is>
      </c>
      <c r="BU4572"/>
      <c r="BV4572"/>
      <c r="BW4572"/>
      <c r="BX4572"/>
      <c r="BY4572"/>
      <c r="BZ4572"/>
      <c r="CA4572"/>
      <c r="CB4572"/>
      <c r="CC4572"/>
      <c r="CD4572"/>
      <c r="CE4572"/>
      <c r="CF4572"/>
      <c r="CG4572"/>
      <c r="CH4572"/>
      <c r="CI4572"/>
      <c r="CJ4572"/>
      <c r="CK4572" t="inlineStr">
        <is>
          <t>Gaikowski,M.P., S.J. Hamilton, K.J. Buhl, S.F. McDonald, and C.H. Summers</t>
        </is>
      </c>
      <c r="CL4572" t="n">
        <v>17382.0</v>
      </c>
      <c r="CM4572" t="inlineStr">
        <is>
          <t>Acute Toxicity of Firefighting Chemical Formulations to Four Life Stages of Fathead Minnow</t>
        </is>
      </c>
      <c r="CN4572" t="inlineStr">
        <is>
          <t>Ecotoxicol. Environ. Saf.34(3): 252-263</t>
        </is>
      </c>
      <c r="CO4572" t="n">
        <v>1996.0</v>
      </c>
      <c r="CP4572" t="inlineStr">
        <is>
          <t>Gaikowski,M.P., S.J. Hamilton, K.J. Buhl, S.F. McDonald, and C.H. Summers (1996). Acute Toxicity of Firefighting Chemical Formulations to Four Life Stages of Fathead Minnow. Ecotoxicol. Environ. Saf., 34, (3), 252-263. doi:10.1006/eesa.1996.0070. ECOREF#:17382</t>
        </is>
      </c>
    </row>
    <row r="4573">
      <c r="A4573" t="n">
        <v>6.8333799E7</v>
      </c>
      <c r="B4573" t="inlineStr">
        <is>
          <t>Polyphosphoric acids, Ammonium salts</t>
        </is>
      </c>
      <c r="C4573"/>
      <c r="D4573" t="inlineStr">
        <is>
          <t>Unmeasured</t>
        </is>
      </c>
      <c r="E4573" t="inlineStr">
        <is>
          <t>Not coded</t>
        </is>
      </c>
      <c r="F4573"/>
      <c r="G4573" t="n">
        <v>100.0</v>
      </c>
      <c r="H4573"/>
      <c r="I4573"/>
      <c r="J4573"/>
      <c r="K4573"/>
      <c r="L4573" t="inlineStr">
        <is>
          <t>Pimephales promelas</t>
        </is>
      </c>
      <c r="M4573" t="inlineStr">
        <is>
          <t>Fathead Minnow</t>
        </is>
      </c>
      <c r="N4573" t="inlineStr">
        <is>
          <t>Fry</t>
        </is>
      </c>
      <c r="O4573"/>
      <c r="P4573" t="n">
        <v>1.0</v>
      </c>
      <c r="Q4573"/>
      <c r="R4573"/>
      <c r="S4573"/>
      <c r="T4573"/>
      <c r="U4573" t="inlineStr">
        <is>
          <t>Days post-hatch</t>
        </is>
      </c>
      <c r="V4573" t="inlineStr">
        <is>
          <t>Static</t>
        </is>
      </c>
      <c r="W4573" t="inlineStr">
        <is>
          <t>Fresh water</t>
        </is>
      </c>
      <c r="X4573" t="inlineStr">
        <is>
          <t>Lab</t>
        </is>
      </c>
      <c r="Y4573"/>
      <c r="Z4573" t="inlineStr">
        <is>
          <t>Formulation</t>
        </is>
      </c>
      <c r="AA4573"/>
      <c r="AB4573" t="n">
        <v>1080.0</v>
      </c>
      <c r="AC4573"/>
      <c r="AD4573" t="n">
        <v>880.0</v>
      </c>
      <c r="AE4573"/>
      <c r="AF4573" t="n">
        <v>1353.0</v>
      </c>
      <c r="AG4573" t="inlineStr">
        <is>
          <t>AI mg/L</t>
        </is>
      </c>
      <c r="AH4573"/>
      <c r="AI4573"/>
      <c r="AJ4573"/>
      <c r="AK4573"/>
      <c r="AL4573"/>
      <c r="AM4573"/>
      <c r="AN4573"/>
      <c r="AO4573"/>
      <c r="AP4573"/>
      <c r="AQ4573"/>
      <c r="AR4573"/>
      <c r="AS4573"/>
      <c r="AT4573"/>
      <c r="AU4573"/>
      <c r="AV4573"/>
      <c r="AW4573"/>
      <c r="AX4573" t="inlineStr">
        <is>
          <t>Mortality</t>
        </is>
      </c>
      <c r="AY4573" t="inlineStr">
        <is>
          <t>Mortality</t>
        </is>
      </c>
      <c r="AZ4573" t="inlineStr">
        <is>
          <t>LC50</t>
        </is>
      </c>
      <c r="BA4573"/>
      <c r="BB4573" t="n">
        <v>4.0</v>
      </c>
      <c r="BC4573"/>
      <c r="BD4573"/>
      <c r="BE4573"/>
      <c r="BF4573"/>
      <c r="BG4573" t="inlineStr">
        <is>
          <t>Day(s)</t>
        </is>
      </c>
      <c r="BH4573" t="inlineStr">
        <is>
          <t>Active ingredient</t>
        </is>
      </c>
      <c r="BI4573" t="inlineStr">
        <is>
          <t>DTXSID3097842</t>
        </is>
      </c>
      <c r="BJ4573" t="inlineStr">
        <is>
          <t>10.1006/eesa.1996.0070</t>
        </is>
      </c>
      <c r="BK4573"/>
      <c r="BL4573"/>
      <c r="BM4573"/>
      <c r="BN4573"/>
      <c r="BO4573"/>
      <c r="BP4573"/>
      <c r="BQ4573"/>
      <c r="BR4573"/>
      <c r="BS4573"/>
      <c r="BT4573" t="inlineStr">
        <is>
          <t>--</t>
        </is>
      </c>
      <c r="BU4573"/>
      <c r="BV4573"/>
      <c r="BW4573"/>
      <c r="BX4573"/>
      <c r="BY4573"/>
      <c r="BZ4573"/>
      <c r="CA4573"/>
      <c r="CB4573"/>
      <c r="CC4573"/>
      <c r="CD4573"/>
      <c r="CE4573"/>
      <c r="CF4573"/>
      <c r="CG4573"/>
      <c r="CH4573"/>
      <c r="CI4573"/>
      <c r="CJ4573"/>
      <c r="CK4573" t="inlineStr">
        <is>
          <t>Gaikowski,M.P., S.J. Hamilton, K.J. Buhl, S.F. McDonald, and C.H. Summers</t>
        </is>
      </c>
      <c r="CL4573" t="n">
        <v>17382.0</v>
      </c>
      <c r="CM4573" t="inlineStr">
        <is>
          <t>Acute Toxicity of Firefighting Chemical Formulations to Four Life Stages of Fathead Minnow</t>
        </is>
      </c>
      <c r="CN4573" t="inlineStr">
        <is>
          <t>Ecotoxicol. Environ. Saf.34(3): 252-263</t>
        </is>
      </c>
      <c r="CO4573" t="n">
        <v>1996.0</v>
      </c>
      <c r="CP4573" t="inlineStr">
        <is>
          <t>Gaikowski,M.P., S.J. Hamilton, K.J. Buhl, S.F. McDonald, and C.H. Summers (1996). Acute Toxicity of Firefighting Chemical Formulations to Four Life Stages of Fathead Minnow. Ecotoxicol. Environ. Saf., 34, (3), 252-263. doi:10.1006/eesa.1996.0070. ECOREF#:17382</t>
        </is>
      </c>
    </row>
    <row r="4574">
      <c r="A4574" t="n">
        <v>6.8333799E7</v>
      </c>
      <c r="B4574" t="inlineStr">
        <is>
          <t>Polyphosphoric acids, Ammonium salts</t>
        </is>
      </c>
      <c r="C4574"/>
      <c r="D4574" t="inlineStr">
        <is>
          <t>Unmeasured</t>
        </is>
      </c>
      <c r="E4574" t="inlineStr">
        <is>
          <t>Not coded</t>
        </is>
      </c>
      <c r="F4574"/>
      <c r="G4574" t="n">
        <v>100.0</v>
      </c>
      <c r="H4574"/>
      <c r="I4574"/>
      <c r="J4574"/>
      <c r="K4574"/>
      <c r="L4574" t="inlineStr">
        <is>
          <t>Pimephales promelas</t>
        </is>
      </c>
      <c r="M4574" t="inlineStr">
        <is>
          <t>Fathead Minnow</t>
        </is>
      </c>
      <c r="N4574" t="inlineStr">
        <is>
          <t>Egg</t>
        </is>
      </c>
      <c r="O4574"/>
      <c r="P4574" t="n">
        <v>3.0</v>
      </c>
      <c r="Q4574"/>
      <c r="R4574"/>
      <c r="S4574"/>
      <c r="T4574"/>
      <c r="U4574" t="inlineStr">
        <is>
          <t>Day(s)</t>
        </is>
      </c>
      <c r="V4574" t="inlineStr">
        <is>
          <t>Static</t>
        </is>
      </c>
      <c r="W4574" t="inlineStr">
        <is>
          <t>Fresh water</t>
        </is>
      </c>
      <c r="X4574" t="inlineStr">
        <is>
          <t>Lab</t>
        </is>
      </c>
      <c r="Y4574"/>
      <c r="Z4574" t="inlineStr">
        <is>
          <t>Formulation</t>
        </is>
      </c>
      <c r="AA4574"/>
      <c r="AB4574" t="n">
        <v>2317.0</v>
      </c>
      <c r="AC4574"/>
      <c r="AD4574" t="n">
        <v>1802.0</v>
      </c>
      <c r="AE4574"/>
      <c r="AF4574" t="n">
        <v>2830.0</v>
      </c>
      <c r="AG4574" t="inlineStr">
        <is>
          <t>AI mg/L</t>
        </is>
      </c>
      <c r="AH4574"/>
      <c r="AI4574"/>
      <c r="AJ4574"/>
      <c r="AK4574"/>
      <c r="AL4574"/>
      <c r="AM4574"/>
      <c r="AN4574"/>
      <c r="AO4574"/>
      <c r="AP4574"/>
      <c r="AQ4574"/>
      <c r="AR4574"/>
      <c r="AS4574"/>
      <c r="AT4574"/>
      <c r="AU4574"/>
      <c r="AV4574"/>
      <c r="AW4574"/>
      <c r="AX4574" t="inlineStr">
        <is>
          <t>Mortality</t>
        </is>
      </c>
      <c r="AY4574" t="inlineStr">
        <is>
          <t>Mortality</t>
        </is>
      </c>
      <c r="AZ4574" t="inlineStr">
        <is>
          <t>LC50</t>
        </is>
      </c>
      <c r="BA4574"/>
      <c r="BB4574" t="n">
        <v>4.0</v>
      </c>
      <c r="BC4574"/>
      <c r="BD4574"/>
      <c r="BE4574"/>
      <c r="BF4574"/>
      <c r="BG4574" t="inlineStr">
        <is>
          <t>Day(s)</t>
        </is>
      </c>
      <c r="BH4574" t="inlineStr">
        <is>
          <t>Active ingredient</t>
        </is>
      </c>
      <c r="BI4574" t="inlineStr">
        <is>
          <t>DTXSID3097842</t>
        </is>
      </c>
      <c r="BJ4574" t="inlineStr">
        <is>
          <t>10.1006/eesa.1996.0070</t>
        </is>
      </c>
      <c r="BK4574"/>
      <c r="BL4574"/>
      <c r="BM4574"/>
      <c r="BN4574"/>
      <c r="BO4574"/>
      <c r="BP4574"/>
      <c r="BQ4574"/>
      <c r="BR4574"/>
      <c r="BS4574"/>
      <c r="BT4574" t="inlineStr">
        <is>
          <t>--</t>
        </is>
      </c>
      <c r="BU4574"/>
      <c r="BV4574"/>
      <c r="BW4574"/>
      <c r="BX4574"/>
      <c r="BY4574"/>
      <c r="BZ4574"/>
      <c r="CA4574"/>
      <c r="CB4574"/>
      <c r="CC4574"/>
      <c r="CD4574"/>
      <c r="CE4574"/>
      <c r="CF4574"/>
      <c r="CG4574"/>
      <c r="CH4574"/>
      <c r="CI4574"/>
      <c r="CJ4574"/>
      <c r="CK4574" t="inlineStr">
        <is>
          <t>Gaikowski,M.P., S.J. Hamilton, K.J. Buhl, S.F. McDonald, and C.H. Summers</t>
        </is>
      </c>
      <c r="CL4574" t="n">
        <v>17382.0</v>
      </c>
      <c r="CM4574" t="inlineStr">
        <is>
          <t>Acute Toxicity of Firefighting Chemical Formulations to Four Life Stages of Fathead Minnow</t>
        </is>
      </c>
      <c r="CN4574" t="inlineStr">
        <is>
          <t>Ecotoxicol. Environ. Saf.34(3): 252-263</t>
        </is>
      </c>
      <c r="CO4574" t="n">
        <v>1996.0</v>
      </c>
      <c r="CP4574" t="inlineStr">
        <is>
          <t>Gaikowski,M.P., S.J. Hamilton, K.J. Buhl, S.F. McDonald, and C.H. Summers (1996). Acute Toxicity of Firefighting Chemical Formulations to Four Life Stages of Fathead Minnow. Ecotoxicol. Environ. Saf., 34, (3), 252-263. doi:10.1006/eesa.1996.0070. ECOREF#:17382</t>
        </is>
      </c>
    </row>
    <row r="4575">
      <c r="A4575" t="n">
        <v>6.8333799E7</v>
      </c>
      <c r="B4575" t="inlineStr">
        <is>
          <t>Polyphosphoric acids, Ammonium salts</t>
        </is>
      </c>
      <c r="C4575"/>
      <c r="D4575" t="inlineStr">
        <is>
          <t>Unmeasured</t>
        </is>
      </c>
      <c r="E4575" t="inlineStr">
        <is>
          <t>Not coded</t>
        </is>
      </c>
      <c r="F4575"/>
      <c r="G4575" t="n">
        <v>100.0</v>
      </c>
      <c r="H4575"/>
      <c r="I4575"/>
      <c r="J4575"/>
      <c r="K4575"/>
      <c r="L4575" t="inlineStr">
        <is>
          <t>Pimephales promelas</t>
        </is>
      </c>
      <c r="M4575" t="inlineStr">
        <is>
          <t>Fathead Minnow</t>
        </is>
      </c>
      <c r="N4575" t="inlineStr">
        <is>
          <t>Juvenile</t>
        </is>
      </c>
      <c r="O4575"/>
      <c r="P4575"/>
      <c r="Q4575"/>
      <c r="R4575" t="n">
        <v>53.0</v>
      </c>
      <c r="S4575"/>
      <c r="T4575" t="n">
        <v>59.0</v>
      </c>
      <c r="U4575" t="inlineStr">
        <is>
          <t>Days post-hatch</t>
        </is>
      </c>
      <c r="V4575" t="inlineStr">
        <is>
          <t>Static</t>
        </is>
      </c>
      <c r="W4575" t="inlineStr">
        <is>
          <t>Fresh water</t>
        </is>
      </c>
      <c r="X4575" t="inlineStr">
        <is>
          <t>Lab</t>
        </is>
      </c>
      <c r="Y4575"/>
      <c r="Z4575" t="inlineStr">
        <is>
          <t>Formulation</t>
        </is>
      </c>
      <c r="AA4575"/>
      <c r="AB4575" t="n">
        <v>1797.0</v>
      </c>
      <c r="AC4575"/>
      <c r="AD4575" t="n">
        <v>1466.0</v>
      </c>
      <c r="AE4575"/>
      <c r="AF4575" t="n">
        <v>2247.0</v>
      </c>
      <c r="AG4575" t="inlineStr">
        <is>
          <t>AI mg/L</t>
        </is>
      </c>
      <c r="AH4575"/>
      <c r="AI4575"/>
      <c r="AJ4575"/>
      <c r="AK4575"/>
      <c r="AL4575"/>
      <c r="AM4575"/>
      <c r="AN4575"/>
      <c r="AO4575"/>
      <c r="AP4575"/>
      <c r="AQ4575"/>
      <c r="AR4575"/>
      <c r="AS4575"/>
      <c r="AT4575"/>
      <c r="AU4575"/>
      <c r="AV4575"/>
      <c r="AW4575"/>
      <c r="AX4575" t="inlineStr">
        <is>
          <t>Mortality</t>
        </is>
      </c>
      <c r="AY4575" t="inlineStr">
        <is>
          <t>Mortality</t>
        </is>
      </c>
      <c r="AZ4575" t="inlineStr">
        <is>
          <t>LC50</t>
        </is>
      </c>
      <c r="BA4575"/>
      <c r="BB4575" t="n">
        <v>4.0</v>
      </c>
      <c r="BC4575"/>
      <c r="BD4575"/>
      <c r="BE4575"/>
      <c r="BF4575"/>
      <c r="BG4575" t="inlineStr">
        <is>
          <t>Day(s)</t>
        </is>
      </c>
      <c r="BH4575" t="inlineStr">
        <is>
          <t>Active ingredient</t>
        </is>
      </c>
      <c r="BI4575" t="inlineStr">
        <is>
          <t>DTXSID3097842</t>
        </is>
      </c>
      <c r="BJ4575" t="inlineStr">
        <is>
          <t>10.1006/eesa.1996.0070</t>
        </is>
      </c>
      <c r="BK4575"/>
      <c r="BL4575"/>
      <c r="BM4575"/>
      <c r="BN4575"/>
      <c r="BO4575"/>
      <c r="BP4575"/>
      <c r="BQ4575"/>
      <c r="BR4575"/>
      <c r="BS4575"/>
      <c r="BT4575" t="inlineStr">
        <is>
          <t>--</t>
        </is>
      </c>
      <c r="BU4575"/>
      <c r="BV4575"/>
      <c r="BW4575"/>
      <c r="BX4575"/>
      <c r="BY4575"/>
      <c r="BZ4575"/>
      <c r="CA4575"/>
      <c r="CB4575"/>
      <c r="CC4575"/>
      <c r="CD4575"/>
      <c r="CE4575"/>
      <c r="CF4575"/>
      <c r="CG4575"/>
      <c r="CH4575"/>
      <c r="CI4575" t="inlineStr">
        <is>
          <t xml:space="preserve"> NR</t>
        </is>
      </c>
      <c r="CJ4575" t="inlineStr">
        <is>
          <t xml:space="preserve">   NR</t>
        </is>
      </c>
      <c r="CK4575" t="inlineStr">
        <is>
          <t>Gaikowski,M.P., S.J. Hamilton, K.J. Buhl, S.F. McDonald, and C.H. Summers</t>
        </is>
      </c>
      <c r="CL4575" t="n">
        <v>17382.0</v>
      </c>
      <c r="CM4575" t="inlineStr">
        <is>
          <t>Acute Toxicity of Firefighting Chemical Formulations to Four Life Stages of Fathead Minnow</t>
        </is>
      </c>
      <c r="CN4575" t="inlineStr">
        <is>
          <t>Ecotoxicol. Environ. Saf.34(3): 252-263</t>
        </is>
      </c>
      <c r="CO4575" t="n">
        <v>1996.0</v>
      </c>
      <c r="CP4575" t="inlineStr">
        <is>
          <t>Gaikowski,M.P., S.J. Hamilton, K.J. Buhl, S.F. McDonald, and C.H. Summers (1996). Acute Toxicity of Firefighting Chemical Formulations to Four Life Stages of Fathead Minnow. Ecotoxicol. Environ. Saf., 34, (3), 252-263. doi:10.1006/eesa.1996.0070. ECOREF#:17382</t>
        </is>
      </c>
    </row>
    <row r="4576">
      <c r="A4576" t="n">
        <v>6.8359375E7</v>
      </c>
      <c r="B4576" t="inlineStr">
        <is>
          <t>3-(2,2-Dichloroethenyl)-2,2-dimethyl cyclopropanecarboxylic acid cyano(4-fluoro-3-phenoxyphenyl)methyl ester</t>
        </is>
      </c>
      <c r="C4576"/>
      <c r="D4576" t="inlineStr">
        <is>
          <t>Measured</t>
        </is>
      </c>
      <c r="E4576" t="inlineStr">
        <is>
          <t>Not coded</t>
        </is>
      </c>
      <c r="F4576"/>
      <c r="G4576"/>
      <c r="H4576"/>
      <c r="I4576"/>
      <c r="J4576"/>
      <c r="K4576"/>
      <c r="L4576" t="inlineStr">
        <is>
          <t>Pimephales promelas</t>
        </is>
      </c>
      <c r="M4576" t="inlineStr">
        <is>
          <t>Fathead Minnow</t>
        </is>
      </c>
      <c r="N4576"/>
      <c r="O4576" t="inlineStr">
        <is>
          <t>&lt;</t>
        </is>
      </c>
      <c r="P4576" t="n">
        <v>48.0</v>
      </c>
      <c r="Q4576"/>
      <c r="R4576"/>
      <c r="S4576"/>
      <c r="T4576"/>
      <c r="U4576" t="inlineStr">
        <is>
          <t>Hour(s)</t>
        </is>
      </c>
      <c r="V4576" t="inlineStr">
        <is>
          <t>Static</t>
        </is>
      </c>
      <c r="W4576" t="inlineStr">
        <is>
          <t>Fresh water</t>
        </is>
      </c>
      <c r="X4576" t="inlineStr">
        <is>
          <t>Lab</t>
        </is>
      </c>
      <c r="Y4576"/>
      <c r="Z4576" t="inlineStr">
        <is>
          <t>Active ingredient</t>
        </is>
      </c>
      <c r="AA4576"/>
      <c r="AB4576" t="n">
        <v>0.00108</v>
      </c>
      <c r="AC4576"/>
      <c r="AD4576"/>
      <c r="AE4576"/>
      <c r="AF4576"/>
      <c r="AG4576" t="inlineStr">
        <is>
          <t>AI mg/L</t>
        </is>
      </c>
      <c r="AH4576"/>
      <c r="AI4576"/>
      <c r="AJ4576"/>
      <c r="AK4576"/>
      <c r="AL4576"/>
      <c r="AM4576"/>
      <c r="AN4576"/>
      <c r="AO4576"/>
      <c r="AP4576"/>
      <c r="AQ4576"/>
      <c r="AR4576"/>
      <c r="AS4576"/>
      <c r="AT4576"/>
      <c r="AU4576"/>
      <c r="AV4576"/>
      <c r="AW4576"/>
      <c r="AX4576" t="inlineStr">
        <is>
          <t>Mortality</t>
        </is>
      </c>
      <c r="AY4576" t="inlineStr">
        <is>
          <t>Mortality</t>
        </is>
      </c>
      <c r="AZ4576" t="inlineStr">
        <is>
          <t>LC50</t>
        </is>
      </c>
      <c r="BA4576"/>
      <c r="BB4576" t="n">
        <v>4.0</v>
      </c>
      <c r="BC4576"/>
      <c r="BD4576"/>
      <c r="BE4576"/>
      <c r="BF4576"/>
      <c r="BG4576" t="inlineStr">
        <is>
          <t>Day(s)</t>
        </is>
      </c>
      <c r="BH4576"/>
      <c r="BI4576" t="inlineStr">
        <is>
          <t>DTXSID5035957</t>
        </is>
      </c>
      <c r="BJ4576" t="inlineStr">
        <is>
          <t>10.1139/f94-045</t>
        </is>
      </c>
      <c r="BK4576"/>
      <c r="BL4576"/>
      <c r="BM4576"/>
      <c r="BN4576"/>
      <c r="BO4576"/>
      <c r="BP4576"/>
      <c r="BQ4576"/>
      <c r="BR4576"/>
      <c r="BS4576"/>
      <c r="BT4576" t="inlineStr">
        <is>
          <t>--</t>
        </is>
      </c>
      <c r="BU4576"/>
      <c r="BV4576"/>
      <c r="BW4576"/>
      <c r="BX4576"/>
      <c r="BY4576"/>
      <c r="BZ4576"/>
      <c r="CA4576"/>
      <c r="CB4576"/>
      <c r="CC4576"/>
      <c r="CD4576"/>
      <c r="CE4576"/>
      <c r="CF4576"/>
      <c r="CG4576"/>
      <c r="CH4576"/>
      <c r="CI4576" t="inlineStr">
        <is>
          <t xml:space="preserve"> CONCURRENT AND ACETONE CONTROL USED.//</t>
        </is>
      </c>
      <c r="CJ4576" t="inlineStr">
        <is>
          <t xml:space="preserve">   CONCURRENT AND ACETONE CONTROL USED.//</t>
        </is>
      </c>
      <c r="CK4576" t="inlineStr">
        <is>
          <t>Heath,S., W.A. Bennett, J. Kennedy, and T.L. Beitinger</t>
        </is>
      </c>
      <c r="CL4576" t="n">
        <v>81341.0</v>
      </c>
      <c r="CM4576" t="inlineStr">
        <is>
          <t>Heat and Cold Tolerance of the Fathead Minnow, Pimephales promelas, Exposed to the Synthetic Pyrethroid Cyfluthrin</t>
        </is>
      </c>
      <c r="CN4576" t="inlineStr">
        <is>
          <t>Can. J. Fish. Aquat. Sci. (Multiple Languages)51(2): 437-440</t>
        </is>
      </c>
      <c r="CO4576" t="n">
        <v>1994.0</v>
      </c>
      <c r="CP4576" t="inlineStr">
        <is>
          <t>Heath,S., W.A. Bennett, J. Kennedy, and T.L. Beitinger (1994). Heat and Cold Tolerance of the Fathead Minnow, Pimephales promelas, Exposed to the Synthetic Pyrethroid Cyfluthrin. Can. J. Fish. Aquat. Sci. (Multiple Languages), 51, (2), 437-440. doi:10.1139/f94-045. ECOREF#:81341</t>
        </is>
      </c>
    </row>
    <row r="4577">
      <c r="A4577" t="n">
        <v>6.8359375E7</v>
      </c>
      <c r="B4577" t="inlineStr">
        <is>
          <t>3-(2,2-Dichloroethenyl)-2,2-dimethyl cyclopropanecarboxylic acid cyano(4-fluoro-3-phenoxyphenyl)methyl ester</t>
        </is>
      </c>
      <c r="C4577"/>
      <c r="D4577" t="inlineStr">
        <is>
          <t>Unmeasured</t>
        </is>
      </c>
      <c r="E4577" t="inlineStr">
        <is>
          <t>United States Environmental Protection Agency</t>
        </is>
      </c>
      <c r="F4577"/>
      <c r="G4577" t="n">
        <v>98.0</v>
      </c>
      <c r="H4577"/>
      <c r="I4577"/>
      <c r="J4577"/>
      <c r="K4577"/>
      <c r="L4577" t="inlineStr">
        <is>
          <t>Pimephales promelas</t>
        </is>
      </c>
      <c r="M4577" t="inlineStr">
        <is>
          <t>Fathead Minnow</t>
        </is>
      </c>
      <c r="N4577"/>
      <c r="O4577"/>
      <c r="P4577"/>
      <c r="Q4577"/>
      <c r="R4577"/>
      <c r="S4577"/>
      <c r="T4577"/>
      <c r="U4577"/>
      <c r="V4577" t="inlineStr">
        <is>
          <t>Aquatic, unspecified</t>
        </is>
      </c>
      <c r="W4577" t="inlineStr">
        <is>
          <t>Fresh water</t>
        </is>
      </c>
      <c r="X4577" t="inlineStr">
        <is>
          <t>Lab</t>
        </is>
      </c>
      <c r="Y4577"/>
      <c r="Z4577" t="inlineStr">
        <is>
          <t>Active ingredient</t>
        </is>
      </c>
      <c r="AA4577"/>
      <c r="AB4577" t="n">
        <v>0.00121</v>
      </c>
      <c r="AC4577"/>
      <c r="AD4577" t="n">
        <v>0.00101</v>
      </c>
      <c r="AE4577"/>
      <c r="AF4577" t="n">
        <v>0.0018</v>
      </c>
      <c r="AG4577" t="inlineStr">
        <is>
          <t>AI mg/L</t>
        </is>
      </c>
      <c r="AH4577"/>
      <c r="AI4577"/>
      <c r="AJ4577"/>
      <c r="AK4577"/>
      <c r="AL4577"/>
      <c r="AM4577"/>
      <c r="AN4577"/>
      <c r="AO4577"/>
      <c r="AP4577"/>
      <c r="AQ4577"/>
      <c r="AR4577"/>
      <c r="AS4577"/>
      <c r="AT4577"/>
      <c r="AU4577"/>
      <c r="AV4577"/>
      <c r="AW4577"/>
      <c r="AX4577" t="inlineStr">
        <is>
          <t>Mortality</t>
        </is>
      </c>
      <c r="AY4577" t="inlineStr">
        <is>
          <t>Mortality</t>
        </is>
      </c>
      <c r="AZ4577" t="inlineStr">
        <is>
          <t>LC50</t>
        </is>
      </c>
      <c r="BA4577"/>
      <c r="BB4577" t="n">
        <v>4.0</v>
      </c>
      <c r="BC4577"/>
      <c r="BD4577"/>
      <c r="BE4577"/>
      <c r="BF4577"/>
      <c r="BG4577" t="inlineStr">
        <is>
          <t>Day(s)</t>
        </is>
      </c>
      <c r="BH4577" t="inlineStr">
        <is>
          <t>Pure</t>
        </is>
      </c>
      <c r="BI4577" t="inlineStr">
        <is>
          <t>DTXSID5035957</t>
        </is>
      </c>
      <c r="BJ4577" t="inlineStr">
        <is>
          <t>10.1002/etc.2786</t>
        </is>
      </c>
      <c r="BK4577"/>
      <c r="BL4577"/>
      <c r="BM4577"/>
      <c r="BN4577"/>
      <c r="BO4577"/>
      <c r="BP4577"/>
      <c r="BQ4577"/>
      <c r="BR4577"/>
      <c r="BS4577"/>
      <c r="BT4577" t="inlineStr">
        <is>
          <t>--</t>
        </is>
      </c>
      <c r="BU4577"/>
      <c r="BV4577"/>
      <c r="BW4577"/>
      <c r="BX4577"/>
      <c r="BY4577"/>
      <c r="BZ4577"/>
      <c r="CA4577"/>
      <c r="CB4577"/>
      <c r="CC4577"/>
      <c r="CD4577"/>
      <c r="CE4577"/>
      <c r="CF4577"/>
      <c r="CG4577"/>
      <c r="CH4577"/>
      <c r="CI4577"/>
      <c r="CJ4577" t="inlineStr">
        <is>
          <t xml:space="preserve">CONTR/C,V//   </t>
        </is>
      </c>
      <c r="CK4577" t="inlineStr">
        <is>
          <t>De Perre,C., K.W.J. Williard, J.E. Schoonover, B.G. Young, T.M. Murphy, and M.J. Lydy</t>
        </is>
      </c>
      <c r="CL4577" t="n">
        <v>169751.0</v>
      </c>
      <c r="CM4577" t="inlineStr">
        <is>
          <t>Assessing the Fate and Effects of an Insecticidal Formulation</t>
        </is>
      </c>
      <c r="CN4577" t="inlineStr">
        <is>
          <t>Environ. Toxicol. Chem.34(1): 197-207</t>
        </is>
      </c>
      <c r="CO4577" t="n">
        <v>2015.0</v>
      </c>
      <c r="CP4577" t="inlineStr">
        <is>
          <t>De Perre,C., K.W.J. Williard, J.E. Schoonover, B.G. Young, T.M. Murphy, and M.J. Lydy (2015). Assessing the Fate and Effects of an Insecticidal Formulation. Environ. Toxicol. Chem., 34, (1), 197-207. doi:10.1002/etc.2786. ECOREF#:169751</t>
        </is>
      </c>
    </row>
    <row r="4578">
      <c r="A4578" t="n">
        <v>6.8424851E7</v>
      </c>
      <c r="B4578" t="inlineStr">
        <is>
          <t>Quaternary ammonium compounds, Benzyl-C12-16-alkyldimethyl, Chlorides</t>
        </is>
      </c>
      <c r="C4578"/>
      <c r="D4578" t="inlineStr">
        <is>
          <t>Not coded</t>
        </is>
      </c>
      <c r="E4578" t="inlineStr">
        <is>
          <t>United States Environmental Protection Agency</t>
        </is>
      </c>
      <c r="F4578"/>
      <c r="G4578" t="n">
        <v>81.9</v>
      </c>
      <c r="H4578"/>
      <c r="I4578"/>
      <c r="J4578"/>
      <c r="K4578"/>
      <c r="L4578" t="inlineStr">
        <is>
          <t>Pimephales promelas</t>
        </is>
      </c>
      <c r="M4578" t="inlineStr">
        <is>
          <t>Fathead Minnow</t>
        </is>
      </c>
      <c r="N4578"/>
      <c r="O4578"/>
      <c r="P4578"/>
      <c r="Q4578"/>
      <c r="R4578"/>
      <c r="S4578"/>
      <c r="T4578"/>
      <c r="U4578"/>
      <c r="V4578" t="inlineStr">
        <is>
          <t>Renewal</t>
        </is>
      </c>
      <c r="W4578" t="inlineStr">
        <is>
          <t>Fresh water</t>
        </is>
      </c>
      <c r="X4578" t="inlineStr">
        <is>
          <t>Lab</t>
        </is>
      </c>
      <c r="Y4578"/>
      <c r="Z4578" t="inlineStr">
        <is>
          <t>Formulation</t>
        </is>
      </c>
      <c r="AA4578"/>
      <c r="AB4578" t="n">
        <v>0.77</v>
      </c>
      <c r="AC4578"/>
      <c r="AD4578" t="n">
        <v>0.53</v>
      </c>
      <c r="AE4578"/>
      <c r="AF4578" t="n">
        <v>0.98</v>
      </c>
      <c r="AG4578" t="inlineStr">
        <is>
          <t>AI mg/L</t>
        </is>
      </c>
      <c r="AH4578"/>
      <c r="AI4578"/>
      <c r="AJ4578"/>
      <c r="AK4578"/>
      <c r="AL4578"/>
      <c r="AM4578"/>
      <c r="AN4578"/>
      <c r="AO4578"/>
      <c r="AP4578"/>
      <c r="AQ4578"/>
      <c r="AR4578"/>
      <c r="AS4578"/>
      <c r="AT4578"/>
      <c r="AU4578"/>
      <c r="AV4578"/>
      <c r="AW4578"/>
      <c r="AX4578" t="inlineStr">
        <is>
          <t>Mortality</t>
        </is>
      </c>
      <c r="AY4578" t="inlineStr">
        <is>
          <t>Mortality</t>
        </is>
      </c>
      <c r="AZ4578" t="inlineStr">
        <is>
          <t>LC50</t>
        </is>
      </c>
      <c r="BA4578"/>
      <c r="BB4578" t="n">
        <v>4.0</v>
      </c>
      <c r="BC4578"/>
      <c r="BD4578"/>
      <c r="BE4578"/>
      <c r="BF4578"/>
      <c r="BG4578" t="inlineStr">
        <is>
          <t>Day(s)</t>
        </is>
      </c>
      <c r="BH4578"/>
      <c r="BI4578" t="inlineStr">
        <is>
          <t>DTXSID6028492</t>
        </is>
      </c>
      <c r="BJ4578"/>
      <c r="BK4578"/>
      <c r="BL4578" t="inlineStr">
        <is>
          <t>Acute</t>
        </is>
      </c>
      <c r="BM4578"/>
      <c r="BN4578"/>
      <c r="BO4578"/>
      <c r="BP4578"/>
      <c r="BQ4578"/>
      <c r="BR4578"/>
      <c r="BS4578"/>
      <c r="BT4578" t="inlineStr">
        <is>
          <t>--</t>
        </is>
      </c>
      <c r="BU4578"/>
      <c r="BV4578"/>
      <c r="BW4578"/>
      <c r="BX4578"/>
      <c r="BY4578"/>
      <c r="BZ4578"/>
      <c r="CA4578"/>
      <c r="CB4578"/>
      <c r="CC4578"/>
      <c r="CD4578"/>
      <c r="CE4578"/>
      <c r="CF4578"/>
      <c r="CG4578"/>
      <c r="CH4578"/>
      <c r="CI4578"/>
      <c r="CJ4578" t="inlineStr">
        <is>
          <t xml:space="preserve">CONTR/STD METHODS USED//   </t>
        </is>
      </c>
      <c r="CK4578" t="inlineStr">
        <is>
          <t>U.S. Environmental Protection Agency</t>
        </is>
      </c>
      <c r="CL4578" t="n">
        <v>344.0</v>
      </c>
      <c r="CM4578" t="inlineStr">
        <is>
          <t>Pesticide Ecotoxicity Database (Formerly: Environmental Effects Database (EEDB))</t>
        </is>
      </c>
      <c r="CN4578" t="inlineStr">
        <is>
          <t>Environmental Fate and Effects Division, U.S.EPA, Washington, D.C.:</t>
        </is>
      </c>
      <c r="CO4578" t="n">
        <v>1992.0</v>
      </c>
      <c r="CP4578" t="inlineStr">
        <is>
          <t>U.S. Environmental Protection Agency (1992). Pesticide Ecotoxicity Database (Formerly: Environmental Effects Database (EEDB)). Environmental Fate and Effects Division, U.S.EPA, Washington, D.C., ECOREF#:344</t>
        </is>
      </c>
    </row>
    <row r="4579">
      <c r="A4579" t="n">
        <v>6.8424851E7</v>
      </c>
      <c r="B4579" t="inlineStr">
        <is>
          <t>Quaternary ammonium compounds, Benzyl-C12-16-alkyldimethyl, Chlorides</t>
        </is>
      </c>
      <c r="C4579"/>
      <c r="D4579" t="inlineStr">
        <is>
          <t>Not coded</t>
        </is>
      </c>
      <c r="E4579" t="inlineStr">
        <is>
          <t>United States Environmental Protection Agency</t>
        </is>
      </c>
      <c r="F4579"/>
      <c r="G4579" t="n">
        <v>81.9</v>
      </c>
      <c r="H4579"/>
      <c r="I4579"/>
      <c r="J4579"/>
      <c r="K4579"/>
      <c r="L4579" t="inlineStr">
        <is>
          <t>Pimephales promelas</t>
        </is>
      </c>
      <c r="M4579" t="inlineStr">
        <is>
          <t>Fathead Minnow</t>
        </is>
      </c>
      <c r="N4579"/>
      <c r="O4579"/>
      <c r="P4579"/>
      <c r="Q4579"/>
      <c r="R4579"/>
      <c r="S4579"/>
      <c r="T4579"/>
      <c r="U4579"/>
      <c r="V4579" t="inlineStr">
        <is>
          <t>Renewal</t>
        </is>
      </c>
      <c r="W4579" t="inlineStr">
        <is>
          <t>Fresh water</t>
        </is>
      </c>
      <c r="X4579" t="inlineStr">
        <is>
          <t>Lab</t>
        </is>
      </c>
      <c r="Y4579"/>
      <c r="Z4579" t="inlineStr">
        <is>
          <t>Formulation</t>
        </is>
      </c>
      <c r="AA4579"/>
      <c r="AB4579" t="n">
        <v>0.28</v>
      </c>
      <c r="AC4579"/>
      <c r="AD4579" t="n">
        <v>0.23</v>
      </c>
      <c r="AE4579"/>
      <c r="AF4579" t="n">
        <v>0.34</v>
      </c>
      <c r="AG4579" t="inlineStr">
        <is>
          <t>AI mg/L</t>
        </is>
      </c>
      <c r="AH4579"/>
      <c r="AI4579"/>
      <c r="AJ4579"/>
      <c r="AK4579"/>
      <c r="AL4579"/>
      <c r="AM4579"/>
      <c r="AN4579"/>
      <c r="AO4579"/>
      <c r="AP4579"/>
      <c r="AQ4579"/>
      <c r="AR4579"/>
      <c r="AS4579"/>
      <c r="AT4579"/>
      <c r="AU4579"/>
      <c r="AV4579"/>
      <c r="AW4579"/>
      <c r="AX4579" t="inlineStr">
        <is>
          <t>Mortality</t>
        </is>
      </c>
      <c r="AY4579" t="inlineStr">
        <is>
          <t>Mortality</t>
        </is>
      </c>
      <c r="AZ4579" t="inlineStr">
        <is>
          <t>LC50</t>
        </is>
      </c>
      <c r="BA4579"/>
      <c r="BB4579" t="n">
        <v>4.0</v>
      </c>
      <c r="BC4579"/>
      <c r="BD4579"/>
      <c r="BE4579"/>
      <c r="BF4579"/>
      <c r="BG4579" t="inlineStr">
        <is>
          <t>Day(s)</t>
        </is>
      </c>
      <c r="BH4579"/>
      <c r="BI4579" t="inlineStr">
        <is>
          <t>DTXSID6028492</t>
        </is>
      </c>
      <c r="BJ4579"/>
      <c r="BK4579"/>
      <c r="BL4579" t="inlineStr">
        <is>
          <t>Acute</t>
        </is>
      </c>
      <c r="BM4579"/>
      <c r="BN4579"/>
      <c r="BO4579"/>
      <c r="BP4579"/>
      <c r="BQ4579"/>
      <c r="BR4579"/>
      <c r="BS4579"/>
      <c r="BT4579" t="inlineStr">
        <is>
          <t>--</t>
        </is>
      </c>
      <c r="BU4579"/>
      <c r="BV4579"/>
      <c r="BW4579"/>
      <c r="BX4579"/>
      <c r="BY4579"/>
      <c r="BZ4579"/>
      <c r="CA4579"/>
      <c r="CB4579"/>
      <c r="CC4579"/>
      <c r="CD4579"/>
      <c r="CE4579"/>
      <c r="CF4579"/>
      <c r="CG4579"/>
      <c r="CH4579"/>
      <c r="CI4579"/>
      <c r="CJ4579" t="inlineStr">
        <is>
          <t xml:space="preserve">CONTR/STD METHODS USED//   </t>
        </is>
      </c>
      <c r="CK4579" t="inlineStr">
        <is>
          <t>U.S. Environmental Protection Agency</t>
        </is>
      </c>
      <c r="CL4579" t="n">
        <v>344.0</v>
      </c>
      <c r="CM4579" t="inlineStr">
        <is>
          <t>Pesticide Ecotoxicity Database (Formerly: Environmental Effects Database (EEDB))</t>
        </is>
      </c>
      <c r="CN4579" t="inlineStr">
        <is>
          <t>Environmental Fate and Effects Division, U.S.EPA, Washington, D.C.:</t>
        </is>
      </c>
      <c r="CO4579" t="n">
        <v>1992.0</v>
      </c>
      <c r="CP4579" t="inlineStr">
        <is>
          <t>U.S. Environmental Protection Agency (1992). Pesticide Ecotoxicity Database (Formerly: Environmental Effects Database (EEDB)). Environmental Fate and Effects Division, U.S.EPA, Washington, D.C., ECOREF#:344</t>
        </is>
      </c>
    </row>
    <row r="4580">
      <c r="A4580" t="n">
        <v>6.8424851E7</v>
      </c>
      <c r="B4580" t="inlineStr">
        <is>
          <t>Quaternary ammonium compounds, Benzyl-C12-16-alkyldimethyl, Chlorides</t>
        </is>
      </c>
      <c r="C4580"/>
      <c r="D4580" t="inlineStr">
        <is>
          <t>Not coded</t>
        </is>
      </c>
      <c r="E4580" t="inlineStr">
        <is>
          <t>United States Environmental Protection Agency</t>
        </is>
      </c>
      <c r="F4580"/>
      <c r="G4580" t="n">
        <v>81.9</v>
      </c>
      <c r="H4580"/>
      <c r="I4580"/>
      <c r="J4580"/>
      <c r="K4580"/>
      <c r="L4580" t="inlineStr">
        <is>
          <t>Pimephales promelas</t>
        </is>
      </c>
      <c r="M4580" t="inlineStr">
        <is>
          <t>Fathead Minnow</t>
        </is>
      </c>
      <c r="N4580"/>
      <c r="O4580"/>
      <c r="P4580"/>
      <c r="Q4580"/>
      <c r="R4580"/>
      <c r="S4580"/>
      <c r="T4580"/>
      <c r="U4580"/>
      <c r="V4580" t="inlineStr">
        <is>
          <t>Renewal</t>
        </is>
      </c>
      <c r="W4580" t="inlineStr">
        <is>
          <t>Fresh water</t>
        </is>
      </c>
      <c r="X4580" t="inlineStr">
        <is>
          <t>Lab</t>
        </is>
      </c>
      <c r="Y4580"/>
      <c r="Z4580" t="inlineStr">
        <is>
          <t>Formulation</t>
        </is>
      </c>
      <c r="AA4580"/>
      <c r="AB4580" t="n">
        <v>1.4</v>
      </c>
      <c r="AC4580"/>
      <c r="AD4580" t="n">
        <v>0.99</v>
      </c>
      <c r="AE4580"/>
      <c r="AF4580" t="n">
        <v>1.8</v>
      </c>
      <c r="AG4580" t="inlineStr">
        <is>
          <t>AI mg/L</t>
        </is>
      </c>
      <c r="AH4580"/>
      <c r="AI4580"/>
      <c r="AJ4580"/>
      <c r="AK4580"/>
      <c r="AL4580"/>
      <c r="AM4580"/>
      <c r="AN4580"/>
      <c r="AO4580"/>
      <c r="AP4580"/>
      <c r="AQ4580"/>
      <c r="AR4580"/>
      <c r="AS4580"/>
      <c r="AT4580"/>
      <c r="AU4580"/>
      <c r="AV4580"/>
      <c r="AW4580"/>
      <c r="AX4580" t="inlineStr">
        <is>
          <t>Mortality</t>
        </is>
      </c>
      <c r="AY4580" t="inlineStr">
        <is>
          <t>Mortality</t>
        </is>
      </c>
      <c r="AZ4580" t="inlineStr">
        <is>
          <t>LC50</t>
        </is>
      </c>
      <c r="BA4580"/>
      <c r="BB4580" t="n">
        <v>4.0</v>
      </c>
      <c r="BC4580"/>
      <c r="BD4580"/>
      <c r="BE4580"/>
      <c r="BF4580"/>
      <c r="BG4580" t="inlineStr">
        <is>
          <t>Day(s)</t>
        </is>
      </c>
      <c r="BH4580"/>
      <c r="BI4580" t="inlineStr">
        <is>
          <t>DTXSID6028492</t>
        </is>
      </c>
      <c r="BJ4580"/>
      <c r="BK4580"/>
      <c r="BL4580" t="inlineStr">
        <is>
          <t>Acute</t>
        </is>
      </c>
      <c r="BM4580"/>
      <c r="BN4580"/>
      <c r="BO4580"/>
      <c r="BP4580"/>
      <c r="BQ4580"/>
      <c r="BR4580"/>
      <c r="BS4580"/>
      <c r="BT4580" t="inlineStr">
        <is>
          <t>--</t>
        </is>
      </c>
      <c r="BU4580"/>
      <c r="BV4580"/>
      <c r="BW4580"/>
      <c r="BX4580"/>
      <c r="BY4580"/>
      <c r="BZ4580"/>
      <c r="CA4580"/>
      <c r="CB4580"/>
      <c r="CC4580"/>
      <c r="CD4580"/>
      <c r="CE4580"/>
      <c r="CF4580"/>
      <c r="CG4580"/>
      <c r="CH4580"/>
      <c r="CI4580"/>
      <c r="CJ4580" t="inlineStr">
        <is>
          <t xml:space="preserve">CONTR/STD METHODS USED//   </t>
        </is>
      </c>
      <c r="CK4580" t="inlineStr">
        <is>
          <t>U.S. Environmental Protection Agency</t>
        </is>
      </c>
      <c r="CL4580" t="n">
        <v>344.0</v>
      </c>
      <c r="CM4580" t="inlineStr">
        <is>
          <t>Pesticide Ecotoxicity Database (Formerly: Environmental Effects Database (EEDB))</t>
        </is>
      </c>
      <c r="CN4580" t="inlineStr">
        <is>
          <t>Environmental Fate and Effects Division, U.S.EPA, Washington, D.C.:</t>
        </is>
      </c>
      <c r="CO4580" t="n">
        <v>1992.0</v>
      </c>
      <c r="CP4580" t="inlineStr">
        <is>
          <t>U.S. Environmental Protection Agency (1992). Pesticide Ecotoxicity Database (Formerly: Environmental Effects Database (EEDB)). Environmental Fate and Effects Division, U.S.EPA, Washington, D.C., ECOREF#:344</t>
        </is>
      </c>
    </row>
    <row r="4581">
      <c r="A4581" t="n">
        <v>6.8424851E7</v>
      </c>
      <c r="B4581" t="inlineStr">
        <is>
          <t>Quaternary ammonium compounds, Benzyl-C12-16-alkyldimethyl, Chlorides</t>
        </is>
      </c>
      <c r="C4581"/>
      <c r="D4581" t="inlineStr">
        <is>
          <t>Not coded</t>
        </is>
      </c>
      <c r="E4581" t="inlineStr">
        <is>
          <t>United States Environmental Protection Agency</t>
        </is>
      </c>
      <c r="F4581"/>
      <c r="G4581" t="n">
        <v>50.0</v>
      </c>
      <c r="H4581"/>
      <c r="I4581"/>
      <c r="J4581"/>
      <c r="K4581"/>
      <c r="L4581" t="inlineStr">
        <is>
          <t>Pimephales promelas</t>
        </is>
      </c>
      <c r="M4581" t="inlineStr">
        <is>
          <t>Fathead Minnow</t>
        </is>
      </c>
      <c r="N4581"/>
      <c r="O4581"/>
      <c r="P4581"/>
      <c r="Q4581"/>
      <c r="R4581"/>
      <c r="S4581"/>
      <c r="T4581"/>
      <c r="U4581"/>
      <c r="V4581" t="inlineStr">
        <is>
          <t>Static</t>
        </is>
      </c>
      <c r="W4581" t="inlineStr">
        <is>
          <t>Fresh water</t>
        </is>
      </c>
      <c r="X4581" t="inlineStr">
        <is>
          <t>Lab</t>
        </is>
      </c>
      <c r="Y4581"/>
      <c r="Z4581" t="inlineStr">
        <is>
          <t>Formulation</t>
        </is>
      </c>
      <c r="AA4581"/>
      <c r="AB4581" t="n">
        <v>0.98</v>
      </c>
      <c r="AC4581"/>
      <c r="AD4581" t="n">
        <v>0.89</v>
      </c>
      <c r="AE4581"/>
      <c r="AF4581" t="n">
        <v>1.08</v>
      </c>
      <c r="AG4581" t="inlineStr">
        <is>
          <t>AI mg/L</t>
        </is>
      </c>
      <c r="AH4581"/>
      <c r="AI4581"/>
      <c r="AJ4581"/>
      <c r="AK4581"/>
      <c r="AL4581"/>
      <c r="AM4581"/>
      <c r="AN4581"/>
      <c r="AO4581"/>
      <c r="AP4581"/>
      <c r="AQ4581"/>
      <c r="AR4581"/>
      <c r="AS4581"/>
      <c r="AT4581"/>
      <c r="AU4581"/>
      <c r="AV4581"/>
      <c r="AW4581"/>
      <c r="AX4581" t="inlineStr">
        <is>
          <t>Mortality</t>
        </is>
      </c>
      <c r="AY4581" t="inlineStr">
        <is>
          <t>Mortality</t>
        </is>
      </c>
      <c r="AZ4581" t="inlineStr">
        <is>
          <t>LC50</t>
        </is>
      </c>
      <c r="BA4581"/>
      <c r="BB4581" t="n">
        <v>4.0</v>
      </c>
      <c r="BC4581"/>
      <c r="BD4581"/>
      <c r="BE4581"/>
      <c r="BF4581"/>
      <c r="BG4581" t="inlineStr">
        <is>
          <t>Day(s)</t>
        </is>
      </c>
      <c r="BH4581"/>
      <c r="BI4581" t="inlineStr">
        <is>
          <t>DTXSID6028492</t>
        </is>
      </c>
      <c r="BJ4581"/>
      <c r="BK4581"/>
      <c r="BL4581" t="inlineStr">
        <is>
          <t>Acute</t>
        </is>
      </c>
      <c r="BM4581"/>
      <c r="BN4581"/>
      <c r="BO4581"/>
      <c r="BP4581"/>
      <c r="BQ4581"/>
      <c r="BR4581"/>
      <c r="BS4581"/>
      <c r="BT4581" t="inlineStr">
        <is>
          <t>--</t>
        </is>
      </c>
      <c r="BU4581"/>
      <c r="BV4581"/>
      <c r="BW4581"/>
      <c r="BX4581"/>
      <c r="BY4581"/>
      <c r="BZ4581"/>
      <c r="CA4581"/>
      <c r="CB4581"/>
      <c r="CC4581"/>
      <c r="CD4581"/>
      <c r="CE4581"/>
      <c r="CF4581"/>
      <c r="CG4581"/>
      <c r="CH4581"/>
      <c r="CI4581"/>
      <c r="CJ4581" t="inlineStr">
        <is>
          <t xml:space="preserve">CONTR/STD METHODS USED//   </t>
        </is>
      </c>
      <c r="CK4581" t="inlineStr">
        <is>
          <t>U.S. Environmental Protection Agency</t>
        </is>
      </c>
      <c r="CL4581" t="n">
        <v>344.0</v>
      </c>
      <c r="CM4581" t="inlineStr">
        <is>
          <t>Pesticide Ecotoxicity Database (Formerly: Environmental Effects Database (EEDB))</t>
        </is>
      </c>
      <c r="CN4581" t="inlineStr">
        <is>
          <t>Environmental Fate and Effects Division, U.S.EPA, Washington, D.C.:</t>
        </is>
      </c>
      <c r="CO4581" t="n">
        <v>1992.0</v>
      </c>
      <c r="CP4581" t="inlineStr">
        <is>
          <t>U.S. Environmental Protection Agency (1992). Pesticide Ecotoxicity Database (Formerly: Environmental Effects Database (EEDB)). Environmental Fate and Effects Division, U.S.EPA, Washington, D.C., ECOREF#:344</t>
        </is>
      </c>
    </row>
    <row r="4582">
      <c r="A4582" t="n">
        <v>6.8439463E7</v>
      </c>
      <c r="B4582" t="inlineStr">
        <is>
          <t>Alcohols, C9-11, Ethoxylated</t>
        </is>
      </c>
      <c r="C4582" t="inlineStr">
        <is>
          <t>Commercial grade</t>
        </is>
      </c>
      <c r="D4582" t="inlineStr">
        <is>
          <t>Measured</t>
        </is>
      </c>
      <c r="E4582" t="inlineStr">
        <is>
          <t>Not coded</t>
        </is>
      </c>
      <c r="F4582"/>
      <c r="G4582"/>
      <c r="H4582"/>
      <c r="I4582"/>
      <c r="J4582"/>
      <c r="K4582"/>
      <c r="L4582" t="inlineStr">
        <is>
          <t>Pimephales promelas</t>
        </is>
      </c>
      <c r="M4582" t="inlineStr">
        <is>
          <t>Fathead Minnow</t>
        </is>
      </c>
      <c r="N4582"/>
      <c r="O4582"/>
      <c r="P4582"/>
      <c r="Q4582"/>
      <c r="R4582"/>
      <c r="S4582"/>
      <c r="T4582"/>
      <c r="U4582"/>
      <c r="V4582" t="inlineStr">
        <is>
          <t>Renewal</t>
        </is>
      </c>
      <c r="W4582" t="inlineStr">
        <is>
          <t>Fresh water</t>
        </is>
      </c>
      <c r="X4582" t="inlineStr">
        <is>
          <t>Lab</t>
        </is>
      </c>
      <c r="Y4582"/>
      <c r="Z4582" t="inlineStr">
        <is>
          <t>Active ingredient</t>
        </is>
      </c>
      <c r="AA4582"/>
      <c r="AB4582" t="n">
        <v>8.5</v>
      </c>
      <c r="AC4582"/>
      <c r="AD4582" t="n">
        <v>6.0</v>
      </c>
      <c r="AE4582"/>
      <c r="AF4582" t="n">
        <v>12.0</v>
      </c>
      <c r="AG4582" t="inlineStr">
        <is>
          <t>AI mg/L</t>
        </is>
      </c>
      <c r="AH4582"/>
      <c r="AI4582"/>
      <c r="AJ4582"/>
      <c r="AK4582"/>
      <c r="AL4582"/>
      <c r="AM4582"/>
      <c r="AN4582"/>
      <c r="AO4582"/>
      <c r="AP4582"/>
      <c r="AQ4582"/>
      <c r="AR4582"/>
      <c r="AS4582"/>
      <c r="AT4582"/>
      <c r="AU4582"/>
      <c r="AV4582"/>
      <c r="AW4582"/>
      <c r="AX4582" t="inlineStr">
        <is>
          <t>Mortality</t>
        </is>
      </c>
      <c r="AY4582" t="inlineStr">
        <is>
          <t>Mortality</t>
        </is>
      </c>
      <c r="AZ4582" t="inlineStr">
        <is>
          <t>LC50</t>
        </is>
      </c>
      <c r="BA4582"/>
      <c r="BB4582" t="n">
        <v>4.0</v>
      </c>
      <c r="BC4582"/>
      <c r="BD4582"/>
      <c r="BE4582"/>
      <c r="BF4582"/>
      <c r="BG4582" t="inlineStr">
        <is>
          <t>Day(s)</t>
        </is>
      </c>
      <c r="BH4582"/>
      <c r="BI4582" t="inlineStr">
        <is>
          <t>DTXSID9041944</t>
        </is>
      </c>
      <c r="BJ4582"/>
      <c r="BK4582"/>
      <c r="BL4582"/>
      <c r="BM4582"/>
      <c r="BN4582"/>
      <c r="BO4582"/>
      <c r="BP4582"/>
      <c r="BQ4582"/>
      <c r="BR4582"/>
      <c r="BS4582"/>
      <c r="BT4582" t="inlineStr">
        <is>
          <t>--</t>
        </is>
      </c>
      <c r="BU4582"/>
      <c r="BV4582"/>
      <c r="BW4582"/>
      <c r="BX4582"/>
      <c r="BY4582"/>
      <c r="BZ4582"/>
      <c r="CA4582"/>
      <c r="CB4582"/>
      <c r="CC4582"/>
      <c r="CD4582"/>
      <c r="CE4582"/>
      <c r="CF4582"/>
      <c r="CG4582"/>
      <c r="CH4582"/>
      <c r="CI4582"/>
      <c r="CJ4582"/>
      <c r="CK4582" t="inlineStr">
        <is>
          <t>Wong,D.C.L., P.B. Dorn, and E.Y. Chai</t>
        </is>
      </c>
      <c r="CL4582" t="n">
        <v>18155.0</v>
      </c>
      <c r="CM4582" t="inlineStr">
        <is>
          <t>Acute Toxicity and Structure-Activity Relationships of Nine Alcohol Ethoxylate Surfactants to Fathead Minnow and Daphnia magna</t>
        </is>
      </c>
      <c r="CN4582" t="inlineStr">
        <is>
          <t>Environ. Toxicol. Chem.16(9): 1970-1976</t>
        </is>
      </c>
      <c r="CO4582" t="n">
        <v>1997.0</v>
      </c>
      <c r="CP4582" t="inlineStr">
        <is>
          <t>Wong,D.C.L., P.B. Dorn, and E.Y. Chai (1997). Acute Toxicity and Structure-Activity Relationships of Nine Alcohol Ethoxylate Surfactants to Fathead Minnow and Daphnia magna. Environ. Toxicol. Chem., 16, (9), 1970-1976. ECOREF#:18155</t>
        </is>
      </c>
    </row>
    <row r="4583">
      <c r="A4583" t="n">
        <v>6.8439463E7</v>
      </c>
      <c r="B4583" t="inlineStr">
        <is>
          <t>Alcohols, C9-11, Ethoxylated</t>
        </is>
      </c>
      <c r="C4583" t="inlineStr">
        <is>
          <t>Commercial grade</t>
        </is>
      </c>
      <c r="D4583" t="inlineStr">
        <is>
          <t>Measured</t>
        </is>
      </c>
      <c r="E4583" t="inlineStr">
        <is>
          <t>Not coded</t>
        </is>
      </c>
      <c r="F4583"/>
      <c r="G4583"/>
      <c r="H4583"/>
      <c r="I4583"/>
      <c r="J4583"/>
      <c r="K4583"/>
      <c r="L4583" t="inlineStr">
        <is>
          <t>Pimephales promelas</t>
        </is>
      </c>
      <c r="M4583" t="inlineStr">
        <is>
          <t>Fathead Minnow</t>
        </is>
      </c>
      <c r="N4583"/>
      <c r="O4583"/>
      <c r="P4583"/>
      <c r="Q4583"/>
      <c r="R4583"/>
      <c r="S4583"/>
      <c r="T4583"/>
      <c r="U4583"/>
      <c r="V4583" t="inlineStr">
        <is>
          <t>Renewal</t>
        </is>
      </c>
      <c r="W4583" t="inlineStr">
        <is>
          <t>Fresh water</t>
        </is>
      </c>
      <c r="X4583" t="inlineStr">
        <is>
          <t>Lab</t>
        </is>
      </c>
      <c r="Y4583"/>
      <c r="Z4583" t="inlineStr">
        <is>
          <t>Active ingredient</t>
        </is>
      </c>
      <c r="AA4583"/>
      <c r="AB4583" t="n">
        <v>11.0</v>
      </c>
      <c r="AC4583"/>
      <c r="AD4583" t="n">
        <v>8.5</v>
      </c>
      <c r="AE4583"/>
      <c r="AF4583" t="n">
        <v>17.0</v>
      </c>
      <c r="AG4583" t="inlineStr">
        <is>
          <t>AI mg/L</t>
        </is>
      </c>
      <c r="AH4583"/>
      <c r="AI4583"/>
      <c r="AJ4583"/>
      <c r="AK4583"/>
      <c r="AL4583"/>
      <c r="AM4583"/>
      <c r="AN4583"/>
      <c r="AO4583"/>
      <c r="AP4583"/>
      <c r="AQ4583"/>
      <c r="AR4583"/>
      <c r="AS4583"/>
      <c r="AT4583"/>
      <c r="AU4583"/>
      <c r="AV4583"/>
      <c r="AW4583"/>
      <c r="AX4583" t="inlineStr">
        <is>
          <t>Mortality</t>
        </is>
      </c>
      <c r="AY4583" t="inlineStr">
        <is>
          <t>Mortality</t>
        </is>
      </c>
      <c r="AZ4583" t="inlineStr">
        <is>
          <t>LC50</t>
        </is>
      </c>
      <c r="BA4583"/>
      <c r="BB4583" t="n">
        <v>4.0</v>
      </c>
      <c r="BC4583"/>
      <c r="BD4583"/>
      <c r="BE4583"/>
      <c r="BF4583"/>
      <c r="BG4583" t="inlineStr">
        <is>
          <t>Day(s)</t>
        </is>
      </c>
      <c r="BH4583"/>
      <c r="BI4583" t="inlineStr">
        <is>
          <t>DTXSID9041944</t>
        </is>
      </c>
      <c r="BJ4583"/>
      <c r="BK4583"/>
      <c r="BL4583"/>
      <c r="BM4583"/>
      <c r="BN4583"/>
      <c r="BO4583"/>
      <c r="BP4583"/>
      <c r="BQ4583"/>
      <c r="BR4583"/>
      <c r="BS4583"/>
      <c r="BT4583" t="inlineStr">
        <is>
          <t>--</t>
        </is>
      </c>
      <c r="BU4583"/>
      <c r="BV4583"/>
      <c r="BW4583"/>
      <c r="BX4583"/>
      <c r="BY4583"/>
      <c r="BZ4583"/>
      <c r="CA4583"/>
      <c r="CB4583"/>
      <c r="CC4583"/>
      <c r="CD4583"/>
      <c r="CE4583"/>
      <c r="CF4583"/>
      <c r="CG4583"/>
      <c r="CH4583"/>
      <c r="CI4583"/>
      <c r="CJ4583"/>
      <c r="CK4583" t="inlineStr">
        <is>
          <t>Wong,D.C.L., P.B. Dorn, and E.Y. Chai</t>
        </is>
      </c>
      <c r="CL4583" t="n">
        <v>18155.0</v>
      </c>
      <c r="CM4583" t="inlineStr">
        <is>
          <t>Acute Toxicity and Structure-Activity Relationships of Nine Alcohol Ethoxylate Surfactants to Fathead Minnow and Daphnia magna</t>
        </is>
      </c>
      <c r="CN4583" t="inlineStr">
        <is>
          <t>Environ. Toxicol. Chem.16(9): 1970-1976</t>
        </is>
      </c>
      <c r="CO4583" t="n">
        <v>1997.0</v>
      </c>
      <c r="CP4583" t="inlineStr">
        <is>
          <t>Wong,D.C.L., P.B. Dorn, and E.Y. Chai (1997). Acute Toxicity and Structure-Activity Relationships of Nine Alcohol Ethoxylate Surfactants to Fathead Minnow and Daphnia magna. Environ. Toxicol. Chem., 16, (9), 1970-1976. ECOREF#:18155</t>
        </is>
      </c>
    </row>
    <row r="4584">
      <c r="A4584" t="n">
        <v>6.8951677E7</v>
      </c>
      <c r="B4584" t="inlineStr">
        <is>
          <t>Alcohols, C14-15, Ethoxylated</t>
        </is>
      </c>
      <c r="C4584"/>
      <c r="D4584" t="inlineStr">
        <is>
          <t>Measured</t>
        </is>
      </c>
      <c r="E4584" t="inlineStr">
        <is>
          <t>Not coded</t>
        </is>
      </c>
      <c r="F4584"/>
      <c r="G4584" t="n">
        <v>98.6</v>
      </c>
      <c r="H4584"/>
      <c r="I4584"/>
      <c r="J4584"/>
      <c r="K4584"/>
      <c r="L4584" t="inlineStr">
        <is>
          <t>Pimephales promelas</t>
        </is>
      </c>
      <c r="M4584" t="inlineStr">
        <is>
          <t>Fathead Minnow</t>
        </is>
      </c>
      <c r="N4584" t="inlineStr">
        <is>
          <t>Juvenile</t>
        </is>
      </c>
      <c r="O4584"/>
      <c r="P4584" t="n">
        <v>12.0</v>
      </c>
      <c r="Q4584"/>
      <c r="R4584"/>
      <c r="S4584"/>
      <c r="T4584"/>
      <c r="U4584" t="inlineStr">
        <is>
          <t>Week(s)</t>
        </is>
      </c>
      <c r="V4584" t="inlineStr">
        <is>
          <t>Flow-through</t>
        </is>
      </c>
      <c r="W4584" t="inlineStr">
        <is>
          <t>Fresh water</t>
        </is>
      </c>
      <c r="X4584" t="inlineStr">
        <is>
          <t>Lab</t>
        </is>
      </c>
      <c r="Y4584"/>
      <c r="Z4584" t="inlineStr">
        <is>
          <t>Active ingredient</t>
        </is>
      </c>
      <c r="AA4584"/>
      <c r="AB4584" t="n">
        <v>0.9</v>
      </c>
      <c r="AC4584"/>
      <c r="AD4584" t="n">
        <v>0.7</v>
      </c>
      <c r="AE4584"/>
      <c r="AF4584" t="n">
        <v>1.1</v>
      </c>
      <c r="AG4584" t="inlineStr">
        <is>
          <t>AI mg/L</t>
        </is>
      </c>
      <c r="AH4584"/>
      <c r="AI4584"/>
      <c r="AJ4584"/>
      <c r="AK4584"/>
      <c r="AL4584"/>
      <c r="AM4584"/>
      <c r="AN4584"/>
      <c r="AO4584"/>
      <c r="AP4584"/>
      <c r="AQ4584"/>
      <c r="AR4584"/>
      <c r="AS4584"/>
      <c r="AT4584"/>
      <c r="AU4584"/>
      <c r="AV4584"/>
      <c r="AW4584"/>
      <c r="AX4584" t="inlineStr">
        <is>
          <t>Mortality</t>
        </is>
      </c>
      <c r="AY4584" t="inlineStr">
        <is>
          <t>Mortality</t>
        </is>
      </c>
      <c r="AZ4584" t="inlineStr">
        <is>
          <t>LC50</t>
        </is>
      </c>
      <c r="BA4584"/>
      <c r="BB4584" t="n">
        <v>4.0</v>
      </c>
      <c r="BC4584"/>
      <c r="BD4584"/>
      <c r="BE4584"/>
      <c r="BF4584"/>
      <c r="BG4584" t="inlineStr">
        <is>
          <t>Day(s)</t>
        </is>
      </c>
      <c r="BH4584" t="inlineStr">
        <is>
          <t>Active ingredient</t>
        </is>
      </c>
      <c r="BI4584" t="inlineStr">
        <is>
          <t>DTXSID5041936</t>
        </is>
      </c>
      <c r="BJ4584"/>
      <c r="BK4584"/>
      <c r="BL4584"/>
      <c r="BM4584"/>
      <c r="BN4584"/>
      <c r="BO4584"/>
      <c r="BP4584"/>
      <c r="BQ4584"/>
      <c r="BR4584"/>
      <c r="BS4584"/>
      <c r="BT4584" t="inlineStr">
        <is>
          <t>--</t>
        </is>
      </c>
      <c r="BU4584"/>
      <c r="BV4584"/>
      <c r="BW4584"/>
      <c r="BX4584"/>
      <c r="BY4584"/>
      <c r="BZ4584"/>
      <c r="CA4584"/>
      <c r="CB4584"/>
      <c r="CC4584"/>
      <c r="CD4584"/>
      <c r="CE4584"/>
      <c r="CF4584"/>
      <c r="CG4584"/>
      <c r="CH4584"/>
      <c r="CI4584"/>
      <c r="CJ4584"/>
      <c r="CK4584" t="inlineStr">
        <is>
          <t>Newsome,C.S.</t>
        </is>
      </c>
      <c r="CL4584" t="n">
        <v>17931.0</v>
      </c>
      <c r="CM4584" t="inlineStr">
        <is>
          <t>Susceptibility of Various Fish Species at Different Stages of Development to Aquatic Pollutants</t>
        </is>
      </c>
      <c r="CN4584" t="inlineStr">
        <is>
          <t>In: Environment and Quality of Life, Principles for the Interpretation of the Results of Testing Procedures in Ecotoxicology, EUR 7549, 342, Comm.Eur.Commun., Luxembourge, Belgium:284-295</t>
        </is>
      </c>
      <c r="CO4584" t="n">
        <v>1982.0</v>
      </c>
      <c r="CP4584" t="inlineStr">
        <is>
          <t>Newsome,C.S. (1982). Susceptibility of Various Fish Species at Different Stages of Development to Aquatic Pollutants. In: Environment and Quality of Life, Principles for the Interpretation of the Results of Testing Procedures in Ecotoxicology, EUR 7549, 342, Comm.Eur.Commun., Luxembourge, Belgium, 284-295. ECOREF#:17931</t>
        </is>
      </c>
    </row>
    <row r="4585">
      <c r="A4585" t="n">
        <v>6.8951677E7</v>
      </c>
      <c r="B4585" t="inlineStr">
        <is>
          <t>Alcohols, C14-15, Ethoxylated</t>
        </is>
      </c>
      <c r="C4585"/>
      <c r="D4585" t="inlineStr">
        <is>
          <t>Measured</t>
        </is>
      </c>
      <c r="E4585" t="inlineStr">
        <is>
          <t>Not coded</t>
        </is>
      </c>
      <c r="F4585"/>
      <c r="G4585"/>
      <c r="H4585"/>
      <c r="I4585"/>
      <c r="J4585"/>
      <c r="K4585"/>
      <c r="L4585" t="inlineStr">
        <is>
          <t>Pimephales promelas</t>
        </is>
      </c>
      <c r="M4585" t="inlineStr">
        <is>
          <t>Fathead Minnow</t>
        </is>
      </c>
      <c r="N4585" t="inlineStr">
        <is>
          <t>Adult</t>
        </is>
      </c>
      <c r="O4585"/>
      <c r="P4585"/>
      <c r="Q4585"/>
      <c r="R4585"/>
      <c r="S4585"/>
      <c r="T4585"/>
      <c r="U4585"/>
      <c r="V4585" t="inlineStr">
        <is>
          <t>Flow-through</t>
        </is>
      </c>
      <c r="W4585" t="inlineStr">
        <is>
          <t>Fresh water</t>
        </is>
      </c>
      <c r="X4585" t="inlineStr">
        <is>
          <t>Lab</t>
        </is>
      </c>
      <c r="Y4585"/>
      <c r="Z4585" t="inlineStr">
        <is>
          <t>Active ingredient</t>
        </is>
      </c>
      <c r="AA4585"/>
      <c r="AB4585" t="n">
        <v>0.77</v>
      </c>
      <c r="AC4585"/>
      <c r="AD4585" t="n">
        <v>0.67</v>
      </c>
      <c r="AE4585"/>
      <c r="AF4585" t="n">
        <v>0.88</v>
      </c>
      <c r="AG4585" t="inlineStr">
        <is>
          <t>AI mg/L</t>
        </is>
      </c>
      <c r="AH4585"/>
      <c r="AI4585"/>
      <c r="AJ4585"/>
      <c r="AK4585"/>
      <c r="AL4585"/>
      <c r="AM4585"/>
      <c r="AN4585"/>
      <c r="AO4585"/>
      <c r="AP4585"/>
      <c r="AQ4585"/>
      <c r="AR4585"/>
      <c r="AS4585"/>
      <c r="AT4585"/>
      <c r="AU4585"/>
      <c r="AV4585"/>
      <c r="AW4585"/>
      <c r="AX4585" t="inlineStr">
        <is>
          <t>Mortality</t>
        </is>
      </c>
      <c r="AY4585" t="inlineStr">
        <is>
          <t>Mortality</t>
        </is>
      </c>
      <c r="AZ4585" t="inlineStr">
        <is>
          <t>LC50</t>
        </is>
      </c>
      <c r="BA4585"/>
      <c r="BB4585" t="n">
        <v>4.0</v>
      </c>
      <c r="BC4585"/>
      <c r="BD4585"/>
      <c r="BE4585"/>
      <c r="BF4585"/>
      <c r="BG4585" t="inlineStr">
        <is>
          <t>Day(s)</t>
        </is>
      </c>
      <c r="BH4585"/>
      <c r="BI4585" t="inlineStr">
        <is>
          <t>DTXSID5041936</t>
        </is>
      </c>
      <c r="BJ4585"/>
      <c r="BK4585"/>
      <c r="BL4585"/>
      <c r="BM4585"/>
      <c r="BN4585"/>
      <c r="BO4585"/>
      <c r="BP4585"/>
      <c r="BQ4585"/>
      <c r="BR4585"/>
      <c r="BS4585"/>
      <c r="BT4585" t="inlineStr">
        <is>
          <t>--</t>
        </is>
      </c>
      <c r="BU4585"/>
      <c r="BV4585"/>
      <c r="BW4585"/>
      <c r="BX4585"/>
      <c r="BY4585"/>
      <c r="BZ4585"/>
      <c r="CA4585"/>
      <c r="CB4585"/>
      <c r="CC4585"/>
      <c r="CD4585"/>
      <c r="CE4585"/>
      <c r="CF4585"/>
      <c r="CG4585"/>
      <c r="CH4585"/>
      <c r="CI4585"/>
      <c r="CJ4585"/>
      <c r="CK4585" t="inlineStr">
        <is>
          <t>Kline,E.R., R.A. Figueroa, J.H.,Jr. Rodgers, and P.B. Dorn</t>
        </is>
      </c>
      <c r="CL4585" t="n">
        <v>16780.0</v>
      </c>
      <c r="CM4585" t="inlineStr">
        <is>
          <t>Effects of a Nonionic Surfactant (C14-15 AE-7) on Fish Survival, Growth and Reproduction in the Laboratory and in Outdoor Stream Mesocosms</t>
        </is>
      </c>
      <c r="CN4585" t="inlineStr">
        <is>
          <t>Environ. Toxicol. Chem.15(6): 997-1002</t>
        </is>
      </c>
      <c r="CO4585" t="n">
        <v>1996.0</v>
      </c>
      <c r="CP4585" t="inlineStr">
        <is>
          <t>Kline,E.R., R.A. Figueroa, J.H.,Jr. Rodgers, and P.B. Dorn (1996). Effects of a Nonionic Surfactant (C14-15 AE-7) on Fish Survival, Growth and Reproduction in the Laboratory and in Outdoor Stream Mesocosms. Environ. Toxicol. Chem., 15, (6), 997-1002. ECOREF#:16780</t>
        </is>
      </c>
    </row>
    <row r="4586">
      <c r="A4586" t="n">
        <v>6.8951677E7</v>
      </c>
      <c r="B4586" t="inlineStr">
        <is>
          <t>Alcohols, C14-15, Ethoxylated</t>
        </is>
      </c>
      <c r="C4586" t="inlineStr">
        <is>
          <t>Commercial grade</t>
        </is>
      </c>
      <c r="D4586" t="inlineStr">
        <is>
          <t>Measured</t>
        </is>
      </c>
      <c r="E4586" t="inlineStr">
        <is>
          <t>Not coded</t>
        </is>
      </c>
      <c r="F4586"/>
      <c r="G4586"/>
      <c r="H4586"/>
      <c r="I4586"/>
      <c r="J4586"/>
      <c r="K4586"/>
      <c r="L4586" t="inlineStr">
        <is>
          <t>Pimephales promelas</t>
        </is>
      </c>
      <c r="M4586" t="inlineStr">
        <is>
          <t>Fathead Minnow</t>
        </is>
      </c>
      <c r="N4586"/>
      <c r="O4586"/>
      <c r="P4586"/>
      <c r="Q4586"/>
      <c r="R4586"/>
      <c r="S4586"/>
      <c r="T4586"/>
      <c r="U4586"/>
      <c r="V4586" t="inlineStr">
        <is>
          <t>Renewal</t>
        </is>
      </c>
      <c r="W4586" t="inlineStr">
        <is>
          <t>Fresh water</t>
        </is>
      </c>
      <c r="X4586" t="inlineStr">
        <is>
          <t>Lab</t>
        </is>
      </c>
      <c r="Y4586"/>
      <c r="Z4586" t="inlineStr">
        <is>
          <t>Active ingredient</t>
        </is>
      </c>
      <c r="AA4586"/>
      <c r="AB4586" t="n">
        <v>1.0</v>
      </c>
      <c r="AC4586"/>
      <c r="AD4586" t="n">
        <v>0.62</v>
      </c>
      <c r="AE4586"/>
      <c r="AF4586" t="n">
        <v>1.9</v>
      </c>
      <c r="AG4586" t="inlineStr">
        <is>
          <t>AI mg/L</t>
        </is>
      </c>
      <c r="AH4586"/>
      <c r="AI4586"/>
      <c r="AJ4586"/>
      <c r="AK4586"/>
      <c r="AL4586"/>
      <c r="AM4586"/>
      <c r="AN4586"/>
      <c r="AO4586"/>
      <c r="AP4586"/>
      <c r="AQ4586"/>
      <c r="AR4586"/>
      <c r="AS4586"/>
      <c r="AT4586"/>
      <c r="AU4586"/>
      <c r="AV4586"/>
      <c r="AW4586"/>
      <c r="AX4586" t="inlineStr">
        <is>
          <t>Mortality</t>
        </is>
      </c>
      <c r="AY4586" t="inlineStr">
        <is>
          <t>Mortality</t>
        </is>
      </c>
      <c r="AZ4586" t="inlineStr">
        <is>
          <t>LC50</t>
        </is>
      </c>
      <c r="BA4586"/>
      <c r="BB4586" t="n">
        <v>4.0</v>
      </c>
      <c r="BC4586"/>
      <c r="BD4586"/>
      <c r="BE4586"/>
      <c r="BF4586"/>
      <c r="BG4586" t="inlineStr">
        <is>
          <t>Day(s)</t>
        </is>
      </c>
      <c r="BH4586"/>
      <c r="BI4586" t="inlineStr">
        <is>
          <t>DTXSID5041936</t>
        </is>
      </c>
      <c r="BJ4586"/>
      <c r="BK4586"/>
      <c r="BL4586"/>
      <c r="BM4586"/>
      <c r="BN4586"/>
      <c r="BO4586"/>
      <c r="BP4586"/>
      <c r="BQ4586"/>
      <c r="BR4586"/>
      <c r="BS4586"/>
      <c r="BT4586" t="inlineStr">
        <is>
          <t>--</t>
        </is>
      </c>
      <c r="BU4586"/>
      <c r="BV4586"/>
      <c r="BW4586"/>
      <c r="BX4586"/>
      <c r="BY4586"/>
      <c r="BZ4586"/>
      <c r="CA4586"/>
      <c r="CB4586"/>
      <c r="CC4586"/>
      <c r="CD4586"/>
      <c r="CE4586"/>
      <c r="CF4586"/>
      <c r="CG4586"/>
      <c r="CH4586"/>
      <c r="CI4586"/>
      <c r="CJ4586"/>
      <c r="CK4586" t="inlineStr">
        <is>
          <t>Wong,D.C.L., P.B. Dorn, and E.Y. Chai</t>
        </is>
      </c>
      <c r="CL4586" t="n">
        <v>18155.0</v>
      </c>
      <c r="CM4586" t="inlineStr">
        <is>
          <t>Acute Toxicity and Structure-Activity Relationships of Nine Alcohol Ethoxylate Surfactants to Fathead Minnow and Daphnia magna</t>
        </is>
      </c>
      <c r="CN4586" t="inlineStr">
        <is>
          <t>Environ. Toxicol. Chem.16(9): 1970-1976</t>
        </is>
      </c>
      <c r="CO4586" t="n">
        <v>1997.0</v>
      </c>
      <c r="CP4586" t="inlineStr">
        <is>
          <t>Wong,D.C.L., P.B. Dorn, and E.Y. Chai (1997). Acute Toxicity and Structure-Activity Relationships of Nine Alcohol Ethoxylate Surfactants to Fathead Minnow and Daphnia magna. Environ. Toxicol. Chem., 16, (9), 1970-1976. ECOREF#:18155</t>
        </is>
      </c>
    </row>
    <row r="4587">
      <c r="A4587" t="n">
        <v>6.8951677E7</v>
      </c>
      <c r="B4587" t="inlineStr">
        <is>
          <t>Alcohols, C14-15, Ethoxylated</t>
        </is>
      </c>
      <c r="C4587"/>
      <c r="D4587" t="inlineStr">
        <is>
          <t>Unmeasured</t>
        </is>
      </c>
      <c r="E4587" t="inlineStr">
        <is>
          <t>Not coded</t>
        </is>
      </c>
      <c r="F4587"/>
      <c r="G4587"/>
      <c r="H4587"/>
      <c r="I4587"/>
      <c r="J4587"/>
      <c r="K4587"/>
      <c r="L4587" t="inlineStr">
        <is>
          <t>Pimephales promelas</t>
        </is>
      </c>
      <c r="M4587" t="inlineStr">
        <is>
          <t>Fathead Minnow</t>
        </is>
      </c>
      <c r="N4587"/>
      <c r="O4587"/>
      <c r="P4587"/>
      <c r="Q4587"/>
      <c r="R4587"/>
      <c r="S4587"/>
      <c r="T4587"/>
      <c r="U4587"/>
      <c r="V4587" t="inlineStr">
        <is>
          <t>Static</t>
        </is>
      </c>
      <c r="W4587" t="inlineStr">
        <is>
          <t>Fresh water</t>
        </is>
      </c>
      <c r="X4587" t="inlineStr">
        <is>
          <t>Lab</t>
        </is>
      </c>
      <c r="Y4587"/>
      <c r="Z4587" t="inlineStr">
        <is>
          <t>Formulation</t>
        </is>
      </c>
      <c r="AA4587"/>
      <c r="AB4587" t="n">
        <v>1.38</v>
      </c>
      <c r="AC4587"/>
      <c r="AD4587" t="n">
        <v>1.29</v>
      </c>
      <c r="AE4587"/>
      <c r="AF4587" t="n">
        <v>1.5</v>
      </c>
      <c r="AG4587" t="inlineStr">
        <is>
          <t>AI mg/L</t>
        </is>
      </c>
      <c r="AH4587"/>
      <c r="AI4587"/>
      <c r="AJ4587"/>
      <c r="AK4587"/>
      <c r="AL4587"/>
      <c r="AM4587"/>
      <c r="AN4587"/>
      <c r="AO4587"/>
      <c r="AP4587"/>
      <c r="AQ4587"/>
      <c r="AR4587"/>
      <c r="AS4587"/>
      <c r="AT4587"/>
      <c r="AU4587"/>
      <c r="AV4587"/>
      <c r="AW4587"/>
      <c r="AX4587" t="inlineStr">
        <is>
          <t>Mortality</t>
        </is>
      </c>
      <c r="AY4587" t="inlineStr">
        <is>
          <t>Mortality</t>
        </is>
      </c>
      <c r="AZ4587" t="inlineStr">
        <is>
          <t>LC50</t>
        </is>
      </c>
      <c r="BA4587"/>
      <c r="BB4587" t="n">
        <v>4.0</v>
      </c>
      <c r="BC4587"/>
      <c r="BD4587"/>
      <c r="BE4587"/>
      <c r="BF4587"/>
      <c r="BG4587" t="inlineStr">
        <is>
          <t>Day(s)</t>
        </is>
      </c>
      <c r="BH4587"/>
      <c r="BI4587" t="inlineStr">
        <is>
          <t>DTXSID5041936</t>
        </is>
      </c>
      <c r="BJ4587"/>
      <c r="BK4587"/>
      <c r="BL4587"/>
      <c r="BM4587"/>
      <c r="BN4587"/>
      <c r="BO4587"/>
      <c r="BP4587"/>
      <c r="BQ4587"/>
      <c r="BR4587"/>
      <c r="BS4587"/>
      <c r="BT4587" t="inlineStr">
        <is>
          <t>--</t>
        </is>
      </c>
      <c r="BU4587"/>
      <c r="BV4587"/>
      <c r="BW4587"/>
      <c r="BX4587"/>
      <c r="BY4587"/>
      <c r="BZ4587"/>
      <c r="CA4587"/>
      <c r="CB4587"/>
      <c r="CC4587"/>
      <c r="CD4587"/>
      <c r="CE4587"/>
      <c r="CF4587"/>
      <c r="CG4587"/>
      <c r="CH4587"/>
      <c r="CI4587" t="inlineStr">
        <is>
          <t xml:space="preserve"> O EFCT CONT/CHEM// FOLLOWED EPA STANDARD METHODS// </t>
        </is>
      </c>
      <c r="CJ4587" t="inlineStr">
        <is>
          <t xml:space="preserve">   O EFCT CONT/CHEM// FOLLOWED EPA STANDARD METHODS// </t>
        </is>
      </c>
      <c r="CK4587" t="inlineStr">
        <is>
          <t>Maki,A.W., A.J. Rubin, R.M. Sykes, and R.L. Shank</t>
        </is>
      </c>
      <c r="CL4587" t="n">
        <v>5933.0</v>
      </c>
      <c r="CM4587" t="inlineStr">
        <is>
          <t>Reduction of Nonionic Surfactant Toxicity Following Secondary Treatment</t>
        </is>
      </c>
      <c r="CN4587" t="inlineStr">
        <is>
          <t>J. Water Pollut. Control Fed.51(9): 2301-2313</t>
        </is>
      </c>
      <c r="CO4587" t="n">
        <v>1979.0</v>
      </c>
      <c r="CP4587" t="inlineStr">
        <is>
          <t>Maki,A.W., A.J. Rubin, R.M. Sykes, and R.L. Shank (1979). Reduction of Nonionic Surfactant Toxicity Following Secondary Treatment. J. Water Pollut. Control Fed., 51, (9), 2301-2313. ECOREF#:5933</t>
        </is>
      </c>
    </row>
    <row r="4588">
      <c r="A4588" t="n">
        <v>6.8951677E7</v>
      </c>
      <c r="B4588" t="inlineStr">
        <is>
          <t>Alcohols, C14-15, Ethoxylated</t>
        </is>
      </c>
      <c r="C4588"/>
      <c r="D4588" t="inlineStr">
        <is>
          <t>Unmeasured</t>
        </is>
      </c>
      <c r="E4588" t="inlineStr">
        <is>
          <t>Not coded</t>
        </is>
      </c>
      <c r="F4588"/>
      <c r="G4588"/>
      <c r="H4588"/>
      <c r="I4588"/>
      <c r="J4588"/>
      <c r="K4588"/>
      <c r="L4588" t="inlineStr">
        <is>
          <t>Pimephales promelas</t>
        </is>
      </c>
      <c r="M4588" t="inlineStr">
        <is>
          <t>Fathead Minnow</t>
        </is>
      </c>
      <c r="N4588"/>
      <c r="O4588" t="inlineStr">
        <is>
          <t>&lt;</t>
        </is>
      </c>
      <c r="P4588" t="n">
        <v>6.0</v>
      </c>
      <c r="Q4588"/>
      <c r="R4588"/>
      <c r="S4588"/>
      <c r="T4588"/>
      <c r="U4588" t="inlineStr">
        <is>
          <t>Month(s)</t>
        </is>
      </c>
      <c r="V4588" t="inlineStr">
        <is>
          <t>Static</t>
        </is>
      </c>
      <c r="W4588" t="inlineStr">
        <is>
          <t>Fresh water</t>
        </is>
      </c>
      <c r="X4588" t="inlineStr">
        <is>
          <t>Lab</t>
        </is>
      </c>
      <c r="Y4588"/>
      <c r="Z4588" t="inlineStr">
        <is>
          <t>Active ingredient</t>
        </is>
      </c>
      <c r="AA4588"/>
      <c r="AB4588"/>
      <c r="AC4588"/>
      <c r="AD4588" t="n">
        <v>0.63</v>
      </c>
      <c r="AE4588"/>
      <c r="AF4588" t="n">
        <v>1.65</v>
      </c>
      <c r="AG4588" t="inlineStr">
        <is>
          <t>AI mg/L</t>
        </is>
      </c>
      <c r="AH4588"/>
      <c r="AI4588"/>
      <c r="AJ4588"/>
      <c r="AK4588"/>
      <c r="AL4588"/>
      <c r="AM4588"/>
      <c r="AN4588"/>
      <c r="AO4588"/>
      <c r="AP4588"/>
      <c r="AQ4588"/>
      <c r="AR4588"/>
      <c r="AS4588"/>
      <c r="AT4588"/>
      <c r="AU4588"/>
      <c r="AV4588"/>
      <c r="AW4588"/>
      <c r="AX4588" t="inlineStr">
        <is>
          <t>Mortality</t>
        </is>
      </c>
      <c r="AY4588" t="inlineStr">
        <is>
          <t>Mortality</t>
        </is>
      </c>
      <c r="AZ4588" t="inlineStr">
        <is>
          <t>LC50</t>
        </is>
      </c>
      <c r="BA4588"/>
      <c r="BB4588" t="n">
        <v>4.0</v>
      </c>
      <c r="BC4588"/>
      <c r="BD4588"/>
      <c r="BE4588"/>
      <c r="BF4588"/>
      <c r="BG4588" t="inlineStr">
        <is>
          <t>Day(s)</t>
        </is>
      </c>
      <c r="BH4588"/>
      <c r="BI4588" t="inlineStr">
        <is>
          <t>DTXSID5041936</t>
        </is>
      </c>
      <c r="BJ4588" t="inlineStr">
        <is>
          <t>10.1016/0147-6513(83)90076-3</t>
        </is>
      </c>
      <c r="BK4588"/>
      <c r="BL4588"/>
      <c r="BM4588"/>
      <c r="BN4588"/>
      <c r="BO4588"/>
      <c r="BP4588"/>
      <c r="BQ4588"/>
      <c r="BR4588"/>
      <c r="BS4588"/>
      <c r="BT4588" t="inlineStr">
        <is>
          <t>--</t>
        </is>
      </c>
      <c r="BU4588"/>
      <c r="BV4588"/>
      <c r="BW4588"/>
      <c r="BX4588"/>
      <c r="BY4588"/>
      <c r="BZ4588"/>
      <c r="CA4588"/>
      <c r="CB4588"/>
      <c r="CC4588"/>
      <c r="CD4588"/>
      <c r="CE4588"/>
      <c r="CF4588"/>
      <c r="CG4588"/>
      <c r="CH4588"/>
      <c r="CI4588"/>
      <c r="CJ4588"/>
      <c r="CK4588" t="inlineStr">
        <is>
          <t>Lewis,M.A., and D. Suprenant</t>
        </is>
      </c>
      <c r="CL4588" t="n">
        <v>2530.0</v>
      </c>
      <c r="CM4588" t="inlineStr">
        <is>
          <t>Comparative Acute Toxicities of Surfactants to Aquatic Invertebrates</t>
        </is>
      </c>
      <c r="CN4588" t="inlineStr">
        <is>
          <t>Ecotoxicol. Environ. Saf.7(3): 313-322</t>
        </is>
      </c>
      <c r="CO4588" t="n">
        <v>1983.0</v>
      </c>
      <c r="CP4588" t="inlineStr">
        <is>
          <t>Lewis,M.A., and D. Suprenant (1983). Comparative Acute Toxicities of Surfactants to Aquatic Invertebrates. Ecotoxicol. Environ. Saf., 7, (3), 313-322. doi:10.1016/0147-6513(83)90076-3. ECOREF#:2530</t>
        </is>
      </c>
    </row>
    <row r="4589">
      <c r="A4589" t="n">
        <v>6.8951677E7</v>
      </c>
      <c r="B4589" t="inlineStr">
        <is>
          <t>Alcohols, C14-15, Ethoxylated</t>
        </is>
      </c>
      <c r="C4589"/>
      <c r="D4589" t="inlineStr">
        <is>
          <t>Unmeasured</t>
        </is>
      </c>
      <c r="E4589" t="inlineStr">
        <is>
          <t>Not coded</t>
        </is>
      </c>
      <c r="F4589"/>
      <c r="G4589"/>
      <c r="H4589"/>
      <c r="I4589"/>
      <c r="J4589"/>
      <c r="K4589"/>
      <c r="L4589" t="inlineStr">
        <is>
          <t>Pimephales promelas</t>
        </is>
      </c>
      <c r="M4589" t="inlineStr">
        <is>
          <t>Fathead Minnow</t>
        </is>
      </c>
      <c r="N4589"/>
      <c r="O4589"/>
      <c r="P4589"/>
      <c r="Q4589"/>
      <c r="R4589"/>
      <c r="S4589"/>
      <c r="T4589"/>
      <c r="U4589"/>
      <c r="V4589" t="inlineStr">
        <is>
          <t>Static</t>
        </is>
      </c>
      <c r="W4589" t="inlineStr">
        <is>
          <t>Fresh water</t>
        </is>
      </c>
      <c r="X4589" t="inlineStr">
        <is>
          <t>Lab</t>
        </is>
      </c>
      <c r="Y4589"/>
      <c r="Z4589" t="inlineStr">
        <is>
          <t>Formulation</t>
        </is>
      </c>
      <c r="AA4589"/>
      <c r="AB4589" t="n">
        <v>1.2</v>
      </c>
      <c r="AC4589"/>
      <c r="AD4589" t="n">
        <v>1.13</v>
      </c>
      <c r="AE4589"/>
      <c r="AF4589" t="n">
        <v>1.26</v>
      </c>
      <c r="AG4589" t="inlineStr">
        <is>
          <t>AI mg/L</t>
        </is>
      </c>
      <c r="AH4589"/>
      <c r="AI4589"/>
      <c r="AJ4589"/>
      <c r="AK4589"/>
      <c r="AL4589"/>
      <c r="AM4589"/>
      <c r="AN4589"/>
      <c r="AO4589"/>
      <c r="AP4589"/>
      <c r="AQ4589"/>
      <c r="AR4589"/>
      <c r="AS4589"/>
      <c r="AT4589"/>
      <c r="AU4589"/>
      <c r="AV4589"/>
      <c r="AW4589"/>
      <c r="AX4589" t="inlineStr">
        <is>
          <t>Mortality</t>
        </is>
      </c>
      <c r="AY4589" t="inlineStr">
        <is>
          <t>Mortality</t>
        </is>
      </c>
      <c r="AZ4589" t="inlineStr">
        <is>
          <t>LC50</t>
        </is>
      </c>
      <c r="BA4589"/>
      <c r="BB4589" t="n">
        <v>4.0</v>
      </c>
      <c r="BC4589"/>
      <c r="BD4589"/>
      <c r="BE4589"/>
      <c r="BF4589"/>
      <c r="BG4589" t="inlineStr">
        <is>
          <t>Day(s)</t>
        </is>
      </c>
      <c r="BH4589"/>
      <c r="BI4589" t="inlineStr">
        <is>
          <t>DTXSID5041936</t>
        </is>
      </c>
      <c r="BJ4589"/>
      <c r="BK4589"/>
      <c r="BL4589"/>
      <c r="BM4589"/>
      <c r="BN4589"/>
      <c r="BO4589"/>
      <c r="BP4589"/>
      <c r="BQ4589"/>
      <c r="BR4589"/>
      <c r="BS4589"/>
      <c r="BT4589" t="inlineStr">
        <is>
          <t>--</t>
        </is>
      </c>
      <c r="BU4589"/>
      <c r="BV4589"/>
      <c r="BW4589"/>
      <c r="BX4589"/>
      <c r="BY4589"/>
      <c r="BZ4589"/>
      <c r="CA4589"/>
      <c r="CB4589"/>
      <c r="CC4589"/>
      <c r="CD4589"/>
      <c r="CE4589"/>
      <c r="CF4589"/>
      <c r="CG4589"/>
      <c r="CH4589"/>
      <c r="CI4589" t="inlineStr">
        <is>
          <t xml:space="preserve"> O EFCT CONT/CHEM// FOLLOWED EPA STANDARD METHODS// </t>
        </is>
      </c>
      <c r="CJ4589" t="inlineStr">
        <is>
          <t xml:space="preserve">   O EFCT CONT/CHEM// FOLLOWED EPA STANDARD METHODS// </t>
        </is>
      </c>
      <c r="CK4589" t="inlineStr">
        <is>
          <t>Maki,A.W., A.J. Rubin, R.M. Sykes, and R.L. Shank</t>
        </is>
      </c>
      <c r="CL4589" t="n">
        <v>5933.0</v>
      </c>
      <c r="CM4589" t="inlineStr">
        <is>
          <t>Reduction of Nonionic Surfactant Toxicity Following Secondary Treatment</t>
        </is>
      </c>
      <c r="CN4589" t="inlineStr">
        <is>
          <t>J. Water Pollut. Control Fed.51(9): 2301-2313</t>
        </is>
      </c>
      <c r="CO4589" t="n">
        <v>1979.0</v>
      </c>
      <c r="CP4589" t="inlineStr">
        <is>
          <t>Maki,A.W., A.J. Rubin, R.M. Sykes, and R.L. Shank (1979). Reduction of Nonionic Surfactant Toxicity Following Secondary Treatment. J. Water Pollut. Control Fed., 51, (9), 2301-2313. ECOREF#:5933</t>
        </is>
      </c>
    </row>
    <row r="4590">
      <c r="A4590" t="n">
        <v>6.8951677E7</v>
      </c>
      <c r="B4590" t="inlineStr">
        <is>
          <t>Alcohols, C14-15, Ethoxylated</t>
        </is>
      </c>
      <c r="C4590"/>
      <c r="D4590" t="inlineStr">
        <is>
          <t>Measured</t>
        </is>
      </c>
      <c r="E4590" t="inlineStr">
        <is>
          <t>Not coded</t>
        </is>
      </c>
      <c r="F4590"/>
      <c r="G4590" t="n">
        <v>98.6</v>
      </c>
      <c r="H4590"/>
      <c r="I4590"/>
      <c r="J4590"/>
      <c r="K4590"/>
      <c r="L4590" t="inlineStr">
        <is>
          <t>Pimephales promelas</t>
        </is>
      </c>
      <c r="M4590" t="inlineStr">
        <is>
          <t>Fathead Minnow</t>
        </is>
      </c>
      <c r="N4590" t="inlineStr">
        <is>
          <t>Adult</t>
        </is>
      </c>
      <c r="O4590"/>
      <c r="P4590" t="n">
        <v>20.0</v>
      </c>
      <c r="Q4590"/>
      <c r="R4590"/>
      <c r="S4590"/>
      <c r="T4590"/>
      <c r="U4590" t="inlineStr">
        <is>
          <t>Week(s)</t>
        </is>
      </c>
      <c r="V4590" t="inlineStr">
        <is>
          <t>Flow-through</t>
        </is>
      </c>
      <c r="W4590" t="inlineStr">
        <is>
          <t>Fresh water</t>
        </is>
      </c>
      <c r="X4590" t="inlineStr">
        <is>
          <t>Lab</t>
        </is>
      </c>
      <c r="Y4590"/>
      <c r="Z4590" t="inlineStr">
        <is>
          <t>Active ingredient</t>
        </is>
      </c>
      <c r="AA4590"/>
      <c r="AB4590" t="n">
        <v>0.9</v>
      </c>
      <c r="AC4590"/>
      <c r="AD4590" t="n">
        <v>0.7</v>
      </c>
      <c r="AE4590"/>
      <c r="AF4590" t="n">
        <v>1.0</v>
      </c>
      <c r="AG4590" t="inlineStr">
        <is>
          <t>AI mg/L</t>
        </is>
      </c>
      <c r="AH4590"/>
      <c r="AI4590"/>
      <c r="AJ4590"/>
      <c r="AK4590"/>
      <c r="AL4590"/>
      <c r="AM4590"/>
      <c r="AN4590"/>
      <c r="AO4590"/>
      <c r="AP4590"/>
      <c r="AQ4590"/>
      <c r="AR4590"/>
      <c r="AS4590"/>
      <c r="AT4590"/>
      <c r="AU4590"/>
      <c r="AV4590"/>
      <c r="AW4590"/>
      <c r="AX4590" t="inlineStr">
        <is>
          <t>Mortality</t>
        </is>
      </c>
      <c r="AY4590" t="inlineStr">
        <is>
          <t>Mortality</t>
        </is>
      </c>
      <c r="AZ4590" t="inlineStr">
        <is>
          <t>LC50</t>
        </is>
      </c>
      <c r="BA4590"/>
      <c r="BB4590" t="n">
        <v>4.0</v>
      </c>
      <c r="BC4590"/>
      <c r="BD4590"/>
      <c r="BE4590"/>
      <c r="BF4590"/>
      <c r="BG4590" t="inlineStr">
        <is>
          <t>Day(s)</t>
        </is>
      </c>
      <c r="BH4590" t="inlineStr">
        <is>
          <t>Active ingredient</t>
        </is>
      </c>
      <c r="BI4590" t="inlineStr">
        <is>
          <t>DTXSID5041936</t>
        </is>
      </c>
      <c r="BJ4590"/>
      <c r="BK4590"/>
      <c r="BL4590"/>
      <c r="BM4590"/>
      <c r="BN4590"/>
      <c r="BO4590"/>
      <c r="BP4590"/>
      <c r="BQ4590"/>
      <c r="BR4590"/>
      <c r="BS4590"/>
      <c r="BT4590" t="inlineStr">
        <is>
          <t>--</t>
        </is>
      </c>
      <c r="BU4590"/>
      <c r="BV4590"/>
      <c r="BW4590"/>
      <c r="BX4590"/>
      <c r="BY4590"/>
      <c r="BZ4590"/>
      <c r="CA4590"/>
      <c r="CB4590"/>
      <c r="CC4590"/>
      <c r="CD4590"/>
      <c r="CE4590"/>
      <c r="CF4590"/>
      <c r="CG4590"/>
      <c r="CH4590"/>
      <c r="CI4590"/>
      <c r="CJ4590"/>
      <c r="CK4590" t="inlineStr">
        <is>
          <t>Newsome,C.S.</t>
        </is>
      </c>
      <c r="CL4590" t="n">
        <v>17931.0</v>
      </c>
      <c r="CM4590" t="inlineStr">
        <is>
          <t>Susceptibility of Various Fish Species at Different Stages of Development to Aquatic Pollutants</t>
        </is>
      </c>
      <c r="CN4590" t="inlineStr">
        <is>
          <t>In: Environment and Quality of Life, Principles for the Interpretation of the Results of Testing Procedures in Ecotoxicology, EUR 7549, 342, Comm.Eur.Commun., Luxembourge, Belgium:284-295</t>
        </is>
      </c>
      <c r="CO4590" t="n">
        <v>1982.0</v>
      </c>
      <c r="CP4590" t="inlineStr">
        <is>
          <t>Newsome,C.S. (1982). Susceptibility of Various Fish Species at Different Stages of Development to Aquatic Pollutants. In: Environment and Quality of Life, Principles for the Interpretation of the Results of Testing Procedures in Ecotoxicology, EUR 7549, 342, Comm.Eur.Commun., Luxembourge, Belgium, 284-295. ECOREF#:17931</t>
        </is>
      </c>
    </row>
    <row r="4591">
      <c r="A4591" t="n">
        <v>6.8951677E7</v>
      </c>
      <c r="B4591" t="inlineStr">
        <is>
          <t>Alcohols, C14-15, Ethoxylated</t>
        </is>
      </c>
      <c r="C4591"/>
      <c r="D4591" t="inlineStr">
        <is>
          <t>Measured</t>
        </is>
      </c>
      <c r="E4591" t="inlineStr">
        <is>
          <t>Not coded</t>
        </is>
      </c>
      <c r="F4591"/>
      <c r="G4591" t="n">
        <v>98.6</v>
      </c>
      <c r="H4591"/>
      <c r="I4591"/>
      <c r="J4591"/>
      <c r="K4591"/>
      <c r="L4591" t="inlineStr">
        <is>
          <t>Pimephales promelas</t>
        </is>
      </c>
      <c r="M4591" t="inlineStr">
        <is>
          <t>Fathead Minnow</t>
        </is>
      </c>
      <c r="N4591" t="inlineStr">
        <is>
          <t>Fry</t>
        </is>
      </c>
      <c r="O4591"/>
      <c r="P4591" t="n">
        <v>3.0</v>
      </c>
      <c r="Q4591"/>
      <c r="R4591"/>
      <c r="S4591"/>
      <c r="T4591"/>
      <c r="U4591" t="inlineStr">
        <is>
          <t>Week(s)</t>
        </is>
      </c>
      <c r="V4591" t="inlineStr">
        <is>
          <t>Flow-through</t>
        </is>
      </c>
      <c r="W4591" t="inlineStr">
        <is>
          <t>Fresh water</t>
        </is>
      </c>
      <c r="X4591" t="inlineStr">
        <is>
          <t>Lab</t>
        </is>
      </c>
      <c r="Y4591"/>
      <c r="Z4591" t="inlineStr">
        <is>
          <t>Active ingredient</t>
        </is>
      </c>
      <c r="AA4591"/>
      <c r="AB4591" t="n">
        <v>0.7</v>
      </c>
      <c r="AC4591"/>
      <c r="AD4591" t="n">
        <v>0.5</v>
      </c>
      <c r="AE4591"/>
      <c r="AF4591" t="n">
        <v>0.9</v>
      </c>
      <c r="AG4591" t="inlineStr">
        <is>
          <t>AI mg/L</t>
        </is>
      </c>
      <c r="AH4591"/>
      <c r="AI4591"/>
      <c r="AJ4591"/>
      <c r="AK4591"/>
      <c r="AL4591"/>
      <c r="AM4591"/>
      <c r="AN4591"/>
      <c r="AO4591"/>
      <c r="AP4591"/>
      <c r="AQ4591"/>
      <c r="AR4591"/>
      <c r="AS4591"/>
      <c r="AT4591"/>
      <c r="AU4591"/>
      <c r="AV4591"/>
      <c r="AW4591"/>
      <c r="AX4591" t="inlineStr">
        <is>
          <t>Mortality</t>
        </is>
      </c>
      <c r="AY4591" t="inlineStr">
        <is>
          <t>Mortality</t>
        </is>
      </c>
      <c r="AZ4591" t="inlineStr">
        <is>
          <t>LC50</t>
        </is>
      </c>
      <c r="BA4591"/>
      <c r="BB4591" t="n">
        <v>4.0</v>
      </c>
      <c r="BC4591"/>
      <c r="BD4591"/>
      <c r="BE4591"/>
      <c r="BF4591"/>
      <c r="BG4591" t="inlineStr">
        <is>
          <t>Day(s)</t>
        </is>
      </c>
      <c r="BH4591" t="inlineStr">
        <is>
          <t>Active ingredient</t>
        </is>
      </c>
      <c r="BI4591" t="inlineStr">
        <is>
          <t>DTXSID5041936</t>
        </is>
      </c>
      <c r="BJ4591"/>
      <c r="BK4591"/>
      <c r="BL4591"/>
      <c r="BM4591"/>
      <c r="BN4591"/>
      <c r="BO4591"/>
      <c r="BP4591"/>
      <c r="BQ4591"/>
      <c r="BR4591"/>
      <c r="BS4591"/>
      <c r="BT4591" t="inlineStr">
        <is>
          <t>--</t>
        </is>
      </c>
      <c r="BU4591"/>
      <c r="BV4591"/>
      <c r="BW4591"/>
      <c r="BX4591"/>
      <c r="BY4591"/>
      <c r="BZ4591"/>
      <c r="CA4591"/>
      <c r="CB4591"/>
      <c r="CC4591"/>
      <c r="CD4591"/>
      <c r="CE4591"/>
      <c r="CF4591"/>
      <c r="CG4591"/>
      <c r="CH4591"/>
      <c r="CI4591"/>
      <c r="CJ4591"/>
      <c r="CK4591" t="inlineStr">
        <is>
          <t>Newsome,C.S.</t>
        </is>
      </c>
      <c r="CL4591" t="n">
        <v>17931.0</v>
      </c>
      <c r="CM4591" t="inlineStr">
        <is>
          <t>Susceptibility of Various Fish Species at Different Stages of Development to Aquatic Pollutants</t>
        </is>
      </c>
      <c r="CN4591" t="inlineStr">
        <is>
          <t>In: Environment and Quality of Life, Principles for the Interpretation of the Results of Testing Procedures in Ecotoxicology, EUR 7549, 342, Comm.Eur.Commun., Luxembourge, Belgium:284-295</t>
        </is>
      </c>
      <c r="CO4591" t="n">
        <v>1982.0</v>
      </c>
      <c r="CP4591" t="inlineStr">
        <is>
          <t>Newsome,C.S. (1982). Susceptibility of Various Fish Species at Different Stages of Development to Aquatic Pollutants. In: Environment and Quality of Life, Principles for the Interpretation of the Results of Testing Procedures in Ecotoxicology, EUR 7549, 342, Comm.Eur.Commun., Luxembourge, Belgium, 284-295. ECOREF#:17931</t>
        </is>
      </c>
    </row>
    <row r="4592">
      <c r="A4592" t="n">
        <v>6.9500294E7</v>
      </c>
      <c r="B4592" t="inlineStr">
        <is>
          <t>bis[2-(1-Methylethyl)phenyl]phenyl ester phosphoric acid</t>
        </is>
      </c>
      <c r="C4592"/>
      <c r="D4592" t="inlineStr">
        <is>
          <t>Unmeasured</t>
        </is>
      </c>
      <c r="E4592" t="inlineStr">
        <is>
          <t>United States Environmental Protection Agency</t>
        </is>
      </c>
      <c r="F4592"/>
      <c r="G4592"/>
      <c r="H4592"/>
      <c r="I4592"/>
      <c r="J4592"/>
      <c r="K4592"/>
      <c r="L4592" t="inlineStr">
        <is>
          <t>Pimephales promelas</t>
        </is>
      </c>
      <c r="M4592" t="inlineStr">
        <is>
          <t>Fathead Minnow</t>
        </is>
      </c>
      <c r="N4592"/>
      <c r="O4592"/>
      <c r="P4592" t="n">
        <v>5.0</v>
      </c>
      <c r="Q4592"/>
      <c r="R4592"/>
      <c r="S4592"/>
      <c r="T4592"/>
      <c r="U4592" t="inlineStr">
        <is>
          <t>Month(s)</t>
        </is>
      </c>
      <c r="V4592" t="inlineStr">
        <is>
          <t>Static</t>
        </is>
      </c>
      <c r="W4592" t="inlineStr">
        <is>
          <t>Fresh water</t>
        </is>
      </c>
      <c r="X4592" t="inlineStr">
        <is>
          <t>Lab</t>
        </is>
      </c>
      <c r="Y4592"/>
      <c r="Z4592" t="inlineStr">
        <is>
          <t>Formulation</t>
        </is>
      </c>
      <c r="AA4592" t="inlineStr">
        <is>
          <t>&gt;</t>
        </is>
      </c>
      <c r="AB4592" t="n">
        <v>100.0</v>
      </c>
      <c r="AC4592"/>
      <c r="AD4592"/>
      <c r="AE4592"/>
      <c r="AF4592"/>
      <c r="AG4592" t="inlineStr">
        <is>
          <t>AI mg/L</t>
        </is>
      </c>
      <c r="AH4592"/>
      <c r="AI4592"/>
      <c r="AJ4592"/>
      <c r="AK4592"/>
      <c r="AL4592"/>
      <c r="AM4592"/>
      <c r="AN4592"/>
      <c r="AO4592"/>
      <c r="AP4592"/>
      <c r="AQ4592"/>
      <c r="AR4592"/>
      <c r="AS4592"/>
      <c r="AT4592"/>
      <c r="AU4592"/>
      <c r="AV4592"/>
      <c r="AW4592"/>
      <c r="AX4592" t="inlineStr">
        <is>
          <t>Mortality</t>
        </is>
      </c>
      <c r="AY4592" t="inlineStr">
        <is>
          <t>Mortality</t>
        </is>
      </c>
      <c r="AZ4592" t="inlineStr">
        <is>
          <t>LC50</t>
        </is>
      </c>
      <c r="BA4592"/>
      <c r="BB4592" t="n">
        <v>4.0</v>
      </c>
      <c r="BC4592"/>
      <c r="BD4592"/>
      <c r="BE4592"/>
      <c r="BF4592"/>
      <c r="BG4592" t="inlineStr">
        <is>
          <t>Day(s)</t>
        </is>
      </c>
      <c r="BH4592"/>
      <c r="BI4592" t="inlineStr">
        <is>
          <t>DTXSID5073616</t>
        </is>
      </c>
      <c r="BJ4592"/>
      <c r="BK4592"/>
      <c r="BL4592" t="inlineStr">
        <is>
          <t>Acute</t>
        </is>
      </c>
      <c r="BM4592"/>
      <c r="BN4592"/>
      <c r="BO4592"/>
      <c r="BP4592"/>
      <c r="BQ4592"/>
      <c r="BR4592"/>
      <c r="BS4592"/>
      <c r="BT4592" t="inlineStr">
        <is>
          <t>--</t>
        </is>
      </c>
      <c r="BU4592"/>
      <c r="BV4592"/>
      <c r="BW4592"/>
      <c r="BX4592"/>
      <c r="BY4592"/>
      <c r="BZ4592"/>
      <c r="CA4592"/>
      <c r="CB4592"/>
      <c r="CC4592"/>
      <c r="CD4592"/>
      <c r="CE4592"/>
      <c r="CF4592"/>
      <c r="CG4592"/>
      <c r="CH4592"/>
      <c r="CI4592"/>
      <c r="CJ4592" t="inlineStr">
        <is>
          <t xml:space="preserve">SOURCE/UNION CARBIDE ENVIRONMENTAL SERVICES LAB, PARENTAL STOCK OBTAINED FROM NATIONAL WATER QUALITY LABORATORY, DULUTH, MINNESOTA//CONTR/C,V,P//TMETH/US EPA-660/3-75-009, 1975//MEDIA/RECONSTITUTED WELL WATER//   </t>
        </is>
      </c>
      <c r="CK4592" t="inlineStr">
        <is>
          <t>EPA/OTS</t>
        </is>
      </c>
      <c r="CL4592" t="n">
        <v>179719.0</v>
      </c>
      <c r="CM4592" t="inlineStr">
        <is>
          <t>Technical and Toxicological Information on Various Materials from the FMC Corp</t>
        </is>
      </c>
      <c r="CN4592" t="inlineStr">
        <is>
          <t>EPA/OTS 40-7942486:370 p.</t>
        </is>
      </c>
      <c r="CO4592" t="n">
        <v>2000.0</v>
      </c>
      <c r="CP4592" t="inlineStr">
        <is>
          <t>EPA/OTS (2000). Technical and Toxicological Information on Various Materials from the FMC Corp. EPA/OTS 40-7942486, 370 p. ECOREF#:179719</t>
        </is>
      </c>
    </row>
    <row r="4593">
      <c r="A4593" t="n">
        <v>6.972394E7</v>
      </c>
      <c r="B4593" t="inlineStr">
        <is>
          <t>1-Benzylpyridinium 3-sulfonate</t>
        </is>
      </c>
      <c r="C4593"/>
      <c r="D4593" t="inlineStr">
        <is>
          <t>Measured</t>
        </is>
      </c>
      <c r="E4593" t="inlineStr">
        <is>
          <t>Not reported</t>
        </is>
      </c>
      <c r="F4593"/>
      <c r="G4593" t="n">
        <v>95.0</v>
      </c>
      <c r="H4593"/>
      <c r="I4593"/>
      <c r="J4593"/>
      <c r="K4593"/>
      <c r="L4593" t="inlineStr">
        <is>
          <t>Pimephales promelas</t>
        </is>
      </c>
      <c r="M4593" t="inlineStr">
        <is>
          <t>Fathead Minnow</t>
        </is>
      </c>
      <c r="N4593"/>
      <c r="O4593"/>
      <c r="P4593"/>
      <c r="Q4593"/>
      <c r="R4593" t="n">
        <v>29.0</v>
      </c>
      <c r="S4593"/>
      <c r="T4593" t="n">
        <v>30.0</v>
      </c>
      <c r="U4593" t="inlineStr">
        <is>
          <t>Day(s)</t>
        </is>
      </c>
      <c r="V4593" t="inlineStr">
        <is>
          <t>Flow-through</t>
        </is>
      </c>
      <c r="W4593" t="inlineStr">
        <is>
          <t>Fresh water</t>
        </is>
      </c>
      <c r="X4593" t="inlineStr">
        <is>
          <t>Lab</t>
        </is>
      </c>
      <c r="Y4593"/>
      <c r="Z4593" t="inlineStr">
        <is>
          <t>Active ingredient</t>
        </is>
      </c>
      <c r="AA4593"/>
      <c r="AB4593" t="n">
        <v>2410.0</v>
      </c>
      <c r="AC4593"/>
      <c r="AD4593" t="n">
        <v>2180.0</v>
      </c>
      <c r="AE4593"/>
      <c r="AF4593" t="n">
        <v>2680.0</v>
      </c>
      <c r="AG4593" t="inlineStr">
        <is>
          <t>AI mg/L</t>
        </is>
      </c>
      <c r="AH4593"/>
      <c r="AI4593"/>
      <c r="AJ4593"/>
      <c r="AK4593"/>
      <c r="AL4593"/>
      <c r="AM4593"/>
      <c r="AN4593"/>
      <c r="AO4593"/>
      <c r="AP4593"/>
      <c r="AQ4593"/>
      <c r="AR4593"/>
      <c r="AS4593"/>
      <c r="AT4593"/>
      <c r="AU4593"/>
      <c r="AV4593"/>
      <c r="AW4593"/>
      <c r="AX4593" t="inlineStr">
        <is>
          <t>Mortality</t>
        </is>
      </c>
      <c r="AY4593" t="inlineStr">
        <is>
          <t>Mortality</t>
        </is>
      </c>
      <c r="AZ4593" t="inlineStr">
        <is>
          <t>LC50</t>
        </is>
      </c>
      <c r="BA4593"/>
      <c r="BB4593" t="n">
        <v>4.0</v>
      </c>
      <c r="BC4593"/>
      <c r="BD4593"/>
      <c r="BE4593"/>
      <c r="BF4593"/>
      <c r="BG4593" t="inlineStr">
        <is>
          <t>Day(s)</t>
        </is>
      </c>
      <c r="BH4593"/>
      <c r="BI4593" t="inlineStr">
        <is>
          <t>DTXSID3022299</t>
        </is>
      </c>
      <c r="BJ4593"/>
      <c r="BK4593"/>
      <c r="BL4593" t="inlineStr">
        <is>
          <t>Acute</t>
        </is>
      </c>
      <c r="BM4593"/>
      <c r="BN4593"/>
      <c r="BO4593"/>
      <c r="BP4593"/>
      <c r="BQ4593"/>
      <c r="BR4593"/>
      <c r="BS4593"/>
      <c r="BT4593" t="inlineStr">
        <is>
          <t>--</t>
        </is>
      </c>
      <c r="BU4593"/>
      <c r="BV4593"/>
      <c r="BW4593"/>
      <c r="BX4593"/>
      <c r="BY4593"/>
      <c r="BZ4593"/>
      <c r="CA4593"/>
      <c r="CB4593"/>
      <c r="CC4593"/>
      <c r="CD4593"/>
      <c r="CE4593"/>
      <c r="CF4593"/>
      <c r="CG4593"/>
      <c r="CH4593"/>
      <c r="CI4593"/>
      <c r="CJ4593" t="inlineStr">
        <is>
          <t xml:space="preserve">SOURCE/FROM US EPA ENVIRONMENTAL RESEARCH LABORATORY-DULUTH AND THE UNIVERSITY OF WISCONSIN-SUPERIOR CAMPUS//MEDIA/LAKE SUPERIOR WATER OR DECHLORINATED WATER//   </t>
        </is>
      </c>
      <c r="CK4593" t="inlineStr">
        <is>
          <t>Geiger,D.L., S.H. Poirier, L.T. Brooke, and D.J. Call</t>
        </is>
      </c>
      <c r="CL4593" t="n">
        <v>12858.0</v>
      </c>
      <c r="CM4593" t="inlineStr">
        <is>
          <t>Acute Toxicities of Organic Chemicals to Fathead Minnows (Pimephales promelas) Volume III</t>
        </is>
      </c>
      <c r="CN4593" t="inlineStr">
        <is>
          <t>Center for Lake Superior Environmental Studies, University of Wisconsin, Superior, WI:328 p.</t>
        </is>
      </c>
      <c r="CO4593" t="n">
        <v>1986.0</v>
      </c>
      <c r="CP4593" t="inlineStr">
        <is>
          <t>Geiger,D.L., S.H. Poirier, L.T. Brooke, and D.J. Call (1986). Acute Toxicities of Organic Chemicals to Fathead Minnows (Pimephales promelas) Volume III. Center for Lake Superior Environmental Studies, University of Wisconsin, Superior, WI, 328 p. ECOREF#:12858</t>
        </is>
      </c>
    </row>
    <row r="4594">
      <c r="A4594" t="n">
        <v>6.9770236E7</v>
      </c>
      <c r="B4594" t="inlineStr">
        <is>
          <t>3-(4-tert-Butylphenoxy)benzaldehyde</t>
        </is>
      </c>
      <c r="C4594"/>
      <c r="D4594" t="inlineStr">
        <is>
          <t>Measured</t>
        </is>
      </c>
      <c r="E4594" t="inlineStr">
        <is>
          <t>Not reported</t>
        </is>
      </c>
      <c r="F4594"/>
      <c r="G4594" t="n">
        <v>99.0</v>
      </c>
      <c r="H4594"/>
      <c r="I4594"/>
      <c r="J4594"/>
      <c r="K4594"/>
      <c r="L4594" t="inlineStr">
        <is>
          <t>Pimephales promelas</t>
        </is>
      </c>
      <c r="M4594" t="inlineStr">
        <is>
          <t>Fathead Minnow</t>
        </is>
      </c>
      <c r="N4594"/>
      <c r="O4594"/>
      <c r="P4594" t="n">
        <v>29.0</v>
      </c>
      <c r="Q4594"/>
      <c r="R4594"/>
      <c r="S4594"/>
      <c r="T4594"/>
      <c r="U4594" t="inlineStr">
        <is>
          <t>Day(s)</t>
        </is>
      </c>
      <c r="V4594" t="inlineStr">
        <is>
          <t>Flow-through</t>
        </is>
      </c>
      <c r="W4594" t="inlineStr">
        <is>
          <t>Fresh water</t>
        </is>
      </c>
      <c r="X4594" t="inlineStr">
        <is>
          <t>Lab</t>
        </is>
      </c>
      <c r="Y4594"/>
      <c r="Z4594" t="inlineStr">
        <is>
          <t>Active ingredient</t>
        </is>
      </c>
      <c r="AA4594"/>
      <c r="AB4594" t="n">
        <v>0.366</v>
      </c>
      <c r="AC4594"/>
      <c r="AD4594"/>
      <c r="AE4594"/>
      <c r="AF4594"/>
      <c r="AG4594" t="inlineStr">
        <is>
          <t>AI mg/L</t>
        </is>
      </c>
      <c r="AH4594"/>
      <c r="AI4594"/>
      <c r="AJ4594"/>
      <c r="AK4594"/>
      <c r="AL4594"/>
      <c r="AM4594"/>
      <c r="AN4594"/>
      <c r="AO4594"/>
      <c r="AP4594"/>
      <c r="AQ4594"/>
      <c r="AR4594"/>
      <c r="AS4594"/>
      <c r="AT4594"/>
      <c r="AU4594"/>
      <c r="AV4594"/>
      <c r="AW4594"/>
      <c r="AX4594" t="inlineStr">
        <is>
          <t>Mortality</t>
        </is>
      </c>
      <c r="AY4594" t="inlineStr">
        <is>
          <t>Mortality</t>
        </is>
      </c>
      <c r="AZ4594" t="inlineStr">
        <is>
          <t>LC50</t>
        </is>
      </c>
      <c r="BA4594"/>
      <c r="BB4594" t="n">
        <v>4.0</v>
      </c>
      <c r="BC4594"/>
      <c r="BD4594"/>
      <c r="BE4594"/>
      <c r="BF4594"/>
      <c r="BG4594" t="inlineStr">
        <is>
          <t>Day(s)</t>
        </is>
      </c>
      <c r="BH4594"/>
      <c r="BI4594" t="inlineStr">
        <is>
          <t>DTXSID5022300</t>
        </is>
      </c>
      <c r="BJ4594"/>
      <c r="BK4594"/>
      <c r="BL4594" t="inlineStr">
        <is>
          <t>Acute</t>
        </is>
      </c>
      <c r="BM4594"/>
      <c r="BN4594"/>
      <c r="BO4594"/>
      <c r="BP4594"/>
      <c r="BQ4594"/>
      <c r="BR4594"/>
      <c r="BS4594"/>
      <c r="BT4594" t="inlineStr">
        <is>
          <t>--</t>
        </is>
      </c>
      <c r="BU4594"/>
      <c r="BV4594"/>
      <c r="BW4594"/>
      <c r="BX4594"/>
      <c r="BY4594"/>
      <c r="BZ4594"/>
      <c r="CA4594"/>
      <c r="CB4594"/>
      <c r="CC4594"/>
      <c r="CD4594"/>
      <c r="CE4594"/>
      <c r="CF4594"/>
      <c r="CG4594"/>
      <c r="CH4594"/>
      <c r="CI4594"/>
      <c r="CJ4594" t="inlineStr">
        <is>
          <t xml:space="preserve">SOURCE/US EPA ENVIRONMENTAL RESEARCH LABORATORY DULUTH AND THE UNIVERSITY OF WISCONSIN SUPERIOR//MEDIA/FILTERED LAKE SUPERIOR WATER OR DECHLORINATED CITY OF SUPERIOR WISCONSIN WATER//   </t>
        </is>
      </c>
      <c r="CK4594" t="inlineStr">
        <is>
          <t>Geiger,D.L., C.E. Northcott, D.J. Call, and L.T. Brooke</t>
        </is>
      </c>
      <c r="CL4594" t="n">
        <v>12447.0</v>
      </c>
      <c r="CM4594" t="inlineStr">
        <is>
          <t>Acute Toxicities of Organic Chemicals to Fathead Minnows (Pimephales promelas), Volume II</t>
        </is>
      </c>
      <c r="CN4594" t="inlineStr">
        <is>
          <t>Center for Lake Superior Environmental Studies, University of Wisconsin, Superior, WI:326 p.</t>
        </is>
      </c>
      <c r="CO4594" t="n">
        <v>1985.0</v>
      </c>
      <c r="CP4594" t="inlineStr">
        <is>
          <t>Geiger,D.L., C.E. Northcott, D.J. Call, and L.T. Brooke (1985). Acute Toxicities of Organic Chemicals to Fathead Minnows (Pimephales promelas), Volume II. Center for Lake Superior Environmental Studies, University of Wisconsin, Superior, WI, 326 p. ECOREF#:12447</t>
        </is>
      </c>
    </row>
    <row r="4595">
      <c r="A4595" t="n">
        <v>6.9806344E7</v>
      </c>
      <c r="B4595" t="inlineStr">
        <is>
          <t>2-[4-[[3-Chloro-5-(trifluoromethyl)-2-pyridinyl]oxy]phenoxypropanoic acid</t>
        </is>
      </c>
      <c r="C4595"/>
      <c r="D4595" t="inlineStr">
        <is>
          <t>Not coded</t>
        </is>
      </c>
      <c r="E4595" t="inlineStr">
        <is>
          <t>United States Environmental Protection Agency</t>
        </is>
      </c>
      <c r="F4595"/>
      <c r="G4595" t="n">
        <v>99.6</v>
      </c>
      <c r="H4595"/>
      <c r="I4595"/>
      <c r="J4595"/>
      <c r="K4595"/>
      <c r="L4595" t="inlineStr">
        <is>
          <t>Pimephales promelas</t>
        </is>
      </c>
      <c r="M4595" t="inlineStr">
        <is>
          <t>Fathead Minnow</t>
        </is>
      </c>
      <c r="N4595"/>
      <c r="O4595"/>
      <c r="P4595"/>
      <c r="Q4595"/>
      <c r="R4595"/>
      <c r="S4595"/>
      <c r="T4595"/>
      <c r="U4595"/>
      <c r="V4595" t="inlineStr">
        <is>
          <t>Static</t>
        </is>
      </c>
      <c r="W4595" t="inlineStr">
        <is>
          <t>Fresh water</t>
        </is>
      </c>
      <c r="X4595" t="inlineStr">
        <is>
          <t>Lab</t>
        </is>
      </c>
      <c r="Y4595"/>
      <c r="Z4595" t="inlineStr">
        <is>
          <t>Active ingredient</t>
        </is>
      </c>
      <c r="AA4595" t="inlineStr">
        <is>
          <t>&gt;</t>
        </is>
      </c>
      <c r="AB4595" t="n">
        <v>1000.0</v>
      </c>
      <c r="AC4595"/>
      <c r="AD4595"/>
      <c r="AE4595"/>
      <c r="AF4595"/>
      <c r="AG4595" t="inlineStr">
        <is>
          <t>AI mg/L</t>
        </is>
      </c>
      <c r="AH4595"/>
      <c r="AI4595"/>
      <c r="AJ4595"/>
      <c r="AK4595"/>
      <c r="AL4595"/>
      <c r="AM4595"/>
      <c r="AN4595"/>
      <c r="AO4595"/>
      <c r="AP4595"/>
      <c r="AQ4595"/>
      <c r="AR4595"/>
      <c r="AS4595"/>
      <c r="AT4595"/>
      <c r="AU4595"/>
      <c r="AV4595"/>
      <c r="AW4595"/>
      <c r="AX4595" t="inlineStr">
        <is>
          <t>Mortality</t>
        </is>
      </c>
      <c r="AY4595" t="inlineStr">
        <is>
          <t>Mortality</t>
        </is>
      </c>
      <c r="AZ4595" t="inlineStr">
        <is>
          <t>LC50</t>
        </is>
      </c>
      <c r="BA4595"/>
      <c r="BB4595" t="n">
        <v>4.0</v>
      </c>
      <c r="BC4595"/>
      <c r="BD4595"/>
      <c r="BE4595"/>
      <c r="BF4595"/>
      <c r="BG4595" t="inlineStr">
        <is>
          <t>Day(s)</t>
        </is>
      </c>
      <c r="BH4595"/>
      <c r="BI4595" t="inlineStr">
        <is>
          <t>DTXSID7042019</t>
        </is>
      </c>
      <c r="BJ4595"/>
      <c r="BK4595"/>
      <c r="BL4595" t="inlineStr">
        <is>
          <t>Acute</t>
        </is>
      </c>
      <c r="BM4595"/>
      <c r="BN4595"/>
      <c r="BO4595"/>
      <c r="BP4595"/>
      <c r="BQ4595"/>
      <c r="BR4595"/>
      <c r="BS4595"/>
      <c r="BT4595" t="inlineStr">
        <is>
          <t>--</t>
        </is>
      </c>
      <c r="BU4595"/>
      <c r="BV4595"/>
      <c r="BW4595"/>
      <c r="BX4595"/>
      <c r="BY4595"/>
      <c r="BZ4595"/>
      <c r="CA4595"/>
      <c r="CB4595"/>
      <c r="CC4595"/>
      <c r="CD4595"/>
      <c r="CE4595"/>
      <c r="CF4595"/>
      <c r="CG4595"/>
      <c r="CH4595"/>
      <c r="CI4595"/>
      <c r="CJ4595" t="inlineStr">
        <is>
          <t xml:space="preserve">CONTR/STD METHODS USED//   </t>
        </is>
      </c>
      <c r="CK4595" t="inlineStr">
        <is>
          <t>U.S. Environmental Protection Agency</t>
        </is>
      </c>
      <c r="CL4595" t="n">
        <v>344.0</v>
      </c>
      <c r="CM4595" t="inlineStr">
        <is>
          <t>Pesticide Ecotoxicity Database (Formerly: Environmental Effects Database (EEDB))</t>
        </is>
      </c>
      <c r="CN4595" t="inlineStr">
        <is>
          <t>Environmental Fate and Effects Division, U.S.EPA, Washington, D.C.:</t>
        </is>
      </c>
      <c r="CO4595" t="n">
        <v>1992.0</v>
      </c>
      <c r="CP4595" t="inlineStr">
        <is>
          <t>U.S. Environmental Protection Agency (1992). Pesticide Ecotoxicity Database (Formerly: Environmental Effects Database (EEDB)). Environmental Fate and Effects Division, U.S.EPA, Washington, D.C., ECOREF#:344</t>
        </is>
      </c>
    </row>
    <row r="4596">
      <c r="A4596" t="n">
        <v>6.9806504E7</v>
      </c>
      <c r="B4596" t="inlineStr">
        <is>
          <t>2-[4-[[5-(Trifluoromethyl)-2-pyridinyl]oxy]phenoxy]-propanoic acid, Butyl ester</t>
        </is>
      </c>
      <c r="C4596"/>
      <c r="D4596" t="inlineStr">
        <is>
          <t>Not coded</t>
        </is>
      </c>
      <c r="E4596" t="inlineStr">
        <is>
          <t>United States Environmental Protection Agency</t>
        </is>
      </c>
      <c r="F4596"/>
      <c r="G4596" t="n">
        <v>90.2</v>
      </c>
      <c r="H4596"/>
      <c r="I4596"/>
      <c r="J4596"/>
      <c r="K4596"/>
      <c r="L4596" t="inlineStr">
        <is>
          <t>Pimephales promelas</t>
        </is>
      </c>
      <c r="M4596" t="inlineStr">
        <is>
          <t>Fathead Minnow</t>
        </is>
      </c>
      <c r="N4596"/>
      <c r="O4596" t="inlineStr">
        <is>
          <t>&lt;</t>
        </is>
      </c>
      <c r="P4596" t="n">
        <v>24.0</v>
      </c>
      <c r="Q4596"/>
      <c r="R4596"/>
      <c r="S4596"/>
      <c r="T4596"/>
      <c r="U4596" t="inlineStr">
        <is>
          <t>Hour(s)</t>
        </is>
      </c>
      <c r="V4596" t="inlineStr">
        <is>
          <t>Static</t>
        </is>
      </c>
      <c r="W4596" t="inlineStr">
        <is>
          <t>Fresh water</t>
        </is>
      </c>
      <c r="X4596" t="inlineStr">
        <is>
          <t>Lab</t>
        </is>
      </c>
      <c r="Y4596"/>
      <c r="Z4596" t="inlineStr">
        <is>
          <t>Active ingredient</t>
        </is>
      </c>
      <c r="AA4596"/>
      <c r="AB4596" t="n">
        <v>0.37</v>
      </c>
      <c r="AC4596"/>
      <c r="AD4596" t="n">
        <v>0.32</v>
      </c>
      <c r="AE4596"/>
      <c r="AF4596" t="n">
        <v>0.44</v>
      </c>
      <c r="AG4596" t="inlineStr">
        <is>
          <t>AI mg/L</t>
        </is>
      </c>
      <c r="AH4596"/>
      <c r="AI4596"/>
      <c r="AJ4596"/>
      <c r="AK4596"/>
      <c r="AL4596"/>
      <c r="AM4596"/>
      <c r="AN4596"/>
      <c r="AO4596"/>
      <c r="AP4596"/>
      <c r="AQ4596"/>
      <c r="AR4596"/>
      <c r="AS4596"/>
      <c r="AT4596"/>
      <c r="AU4596"/>
      <c r="AV4596"/>
      <c r="AW4596"/>
      <c r="AX4596" t="inlineStr">
        <is>
          <t>Mortality</t>
        </is>
      </c>
      <c r="AY4596" t="inlineStr">
        <is>
          <t>Mortality</t>
        </is>
      </c>
      <c r="AZ4596" t="inlineStr">
        <is>
          <t>LC50</t>
        </is>
      </c>
      <c r="BA4596"/>
      <c r="BB4596" t="n">
        <v>4.0</v>
      </c>
      <c r="BC4596"/>
      <c r="BD4596"/>
      <c r="BE4596"/>
      <c r="BF4596"/>
      <c r="BG4596" t="inlineStr">
        <is>
          <t>Day(s)</t>
        </is>
      </c>
      <c r="BH4596"/>
      <c r="BI4596" t="inlineStr">
        <is>
          <t>DTXSID3034612</t>
        </is>
      </c>
      <c r="BJ4596"/>
      <c r="BK4596"/>
      <c r="BL4596" t="inlineStr">
        <is>
          <t>Acute</t>
        </is>
      </c>
      <c r="BM4596"/>
      <c r="BN4596"/>
      <c r="BO4596"/>
      <c r="BP4596"/>
      <c r="BQ4596"/>
      <c r="BR4596"/>
      <c r="BS4596"/>
      <c r="BT4596" t="inlineStr">
        <is>
          <t>--</t>
        </is>
      </c>
      <c r="BU4596"/>
      <c r="BV4596"/>
      <c r="BW4596"/>
      <c r="BX4596"/>
      <c r="BY4596"/>
      <c r="BZ4596"/>
      <c r="CA4596"/>
      <c r="CB4596"/>
      <c r="CC4596"/>
      <c r="CD4596"/>
      <c r="CE4596"/>
      <c r="CF4596"/>
      <c r="CG4596"/>
      <c r="CH4596"/>
      <c r="CI4596"/>
      <c r="CJ4596" t="inlineStr">
        <is>
          <t xml:space="preserve">CONTR/STD METHODS USED//   </t>
        </is>
      </c>
      <c r="CK4596" t="inlineStr">
        <is>
          <t>U.S. Environmental Protection Agency</t>
        </is>
      </c>
      <c r="CL4596" t="n">
        <v>344.0</v>
      </c>
      <c r="CM4596" t="inlineStr">
        <is>
          <t>Pesticide Ecotoxicity Database (Formerly: Environmental Effects Database (EEDB))</t>
        </is>
      </c>
      <c r="CN4596" t="inlineStr">
        <is>
          <t>Environmental Fate and Effects Division, U.S.EPA, Washington, D.C.:</t>
        </is>
      </c>
      <c r="CO4596" t="n">
        <v>1992.0</v>
      </c>
      <c r="CP4596" t="inlineStr">
        <is>
          <t>U.S. Environmental Protection Agency (1992). Pesticide Ecotoxicity Database (Formerly: Environmental Effects Database (EEDB)). Environmental Fate and Effects Division, U.S.EPA, Washington, D.C., ECOREF#:344</t>
        </is>
      </c>
    </row>
    <row r="4597">
      <c r="A4597" t="n">
        <v>7.0124775E7</v>
      </c>
      <c r="B4597" t="inlineStr">
        <is>
          <t>4-(Difluoromethoxy)-alpha-(1-methylethyl)benzeneacetic acid cyano(3-phenoxyphenyl)methyl ester</t>
        </is>
      </c>
      <c r="C4597"/>
      <c r="D4597" t="inlineStr">
        <is>
          <t>Not coded</t>
        </is>
      </c>
      <c r="E4597" t="inlineStr">
        <is>
          <t>United States Environmental Protection Agency</t>
        </is>
      </c>
      <c r="F4597"/>
      <c r="G4597" t="n">
        <v>80.0</v>
      </c>
      <c r="H4597"/>
      <c r="I4597"/>
      <c r="J4597"/>
      <c r="K4597"/>
      <c r="L4597" t="inlineStr">
        <is>
          <t>Pimephales promelas</t>
        </is>
      </c>
      <c r="M4597" t="inlineStr">
        <is>
          <t>Fathead Minnow</t>
        </is>
      </c>
      <c r="N4597"/>
      <c r="O4597"/>
      <c r="P4597"/>
      <c r="Q4597"/>
      <c r="R4597"/>
      <c r="S4597"/>
      <c r="T4597"/>
      <c r="U4597"/>
      <c r="V4597" t="inlineStr">
        <is>
          <t>Static</t>
        </is>
      </c>
      <c r="W4597" t="inlineStr">
        <is>
          <t>Fresh water</t>
        </is>
      </c>
      <c r="X4597" t="inlineStr">
        <is>
          <t>Lab</t>
        </is>
      </c>
      <c r="Y4597"/>
      <c r="Z4597" t="inlineStr">
        <is>
          <t>Formulation</t>
        </is>
      </c>
      <c r="AA4597"/>
      <c r="AB4597" t="n">
        <v>0.0012</v>
      </c>
      <c r="AC4597"/>
      <c r="AD4597" t="n">
        <v>0.001</v>
      </c>
      <c r="AE4597"/>
      <c r="AF4597" t="n">
        <v>0.002</v>
      </c>
      <c r="AG4597" t="inlineStr">
        <is>
          <t>AI mg/L</t>
        </is>
      </c>
      <c r="AH4597"/>
      <c r="AI4597"/>
      <c r="AJ4597"/>
      <c r="AK4597"/>
      <c r="AL4597"/>
      <c r="AM4597"/>
      <c r="AN4597"/>
      <c r="AO4597"/>
      <c r="AP4597"/>
      <c r="AQ4597"/>
      <c r="AR4597"/>
      <c r="AS4597"/>
      <c r="AT4597"/>
      <c r="AU4597"/>
      <c r="AV4597"/>
      <c r="AW4597"/>
      <c r="AX4597" t="inlineStr">
        <is>
          <t>Mortality</t>
        </is>
      </c>
      <c r="AY4597" t="inlineStr">
        <is>
          <t>Mortality</t>
        </is>
      </c>
      <c r="AZ4597" t="inlineStr">
        <is>
          <t>LC50</t>
        </is>
      </c>
      <c r="BA4597"/>
      <c r="BB4597" t="n">
        <v>4.0</v>
      </c>
      <c r="BC4597"/>
      <c r="BD4597"/>
      <c r="BE4597"/>
      <c r="BF4597"/>
      <c r="BG4597" t="inlineStr">
        <is>
          <t>Day(s)</t>
        </is>
      </c>
      <c r="BH4597"/>
      <c r="BI4597" t="inlineStr">
        <is>
          <t>DTXSID0022301</t>
        </is>
      </c>
      <c r="BJ4597"/>
      <c r="BK4597"/>
      <c r="BL4597" t="inlineStr">
        <is>
          <t>Acute</t>
        </is>
      </c>
      <c r="BM4597"/>
      <c r="BN4597"/>
      <c r="BO4597"/>
      <c r="BP4597"/>
      <c r="BQ4597"/>
      <c r="BR4597"/>
      <c r="BS4597"/>
      <c r="BT4597" t="inlineStr">
        <is>
          <t>--</t>
        </is>
      </c>
      <c r="BU4597"/>
      <c r="BV4597"/>
      <c r="BW4597"/>
      <c r="BX4597"/>
      <c r="BY4597"/>
      <c r="BZ4597"/>
      <c r="CA4597"/>
      <c r="CB4597"/>
      <c r="CC4597"/>
      <c r="CD4597"/>
      <c r="CE4597"/>
      <c r="CF4597"/>
      <c r="CG4597"/>
      <c r="CH4597"/>
      <c r="CI4597"/>
      <c r="CJ4597" t="inlineStr">
        <is>
          <t xml:space="preserve">CONTR/STD METHODS USED//   </t>
        </is>
      </c>
      <c r="CK4597" t="inlineStr">
        <is>
          <t>U.S. Environmental Protection Agency</t>
        </is>
      </c>
      <c r="CL4597" t="n">
        <v>344.0</v>
      </c>
      <c r="CM4597" t="inlineStr">
        <is>
          <t>Pesticide Ecotoxicity Database (Formerly: Environmental Effects Database (EEDB))</t>
        </is>
      </c>
      <c r="CN4597" t="inlineStr">
        <is>
          <t>Environmental Fate and Effects Division, U.S.EPA, Washington, D.C.:</t>
        </is>
      </c>
      <c r="CO4597" t="n">
        <v>1992.0</v>
      </c>
      <c r="CP4597" t="inlineStr">
        <is>
          <t>U.S. Environmental Protection Agency (1992). Pesticide Ecotoxicity Database (Formerly: Environmental Effects Database (EEDB)). Environmental Fate and Effects Division, U.S.EPA, Washington, D.C., ECOREF#:344</t>
        </is>
      </c>
    </row>
    <row r="4598">
      <c r="A4598" t="n">
        <v>7.0124775E7</v>
      </c>
      <c r="B4598" t="inlineStr">
        <is>
          <t>4-(Difluoromethoxy)-alpha-(1-methylethyl)benzeneacetic acid cyano(3-phenoxyphenyl)methyl ester</t>
        </is>
      </c>
      <c r="C4598"/>
      <c r="D4598" t="inlineStr">
        <is>
          <t>Measured</t>
        </is>
      </c>
      <c r="E4598" t="inlineStr">
        <is>
          <t>Not coded</t>
        </is>
      </c>
      <c r="F4598"/>
      <c r="G4598" t="n">
        <v>80.6</v>
      </c>
      <c r="H4598"/>
      <c r="I4598"/>
      <c r="J4598"/>
      <c r="K4598"/>
      <c r="L4598" t="inlineStr">
        <is>
          <t>Pimephales promelas</t>
        </is>
      </c>
      <c r="M4598" t="inlineStr">
        <is>
          <t>Fathead Minnow</t>
        </is>
      </c>
      <c r="N4598"/>
      <c r="O4598"/>
      <c r="P4598" t="n">
        <v>53.0</v>
      </c>
      <c r="Q4598"/>
      <c r="R4598"/>
      <c r="S4598"/>
      <c r="T4598"/>
      <c r="U4598" t="inlineStr">
        <is>
          <t>Day(s)</t>
        </is>
      </c>
      <c r="V4598" t="inlineStr">
        <is>
          <t>Flow-through</t>
        </is>
      </c>
      <c r="W4598" t="inlineStr">
        <is>
          <t>Fresh water</t>
        </is>
      </c>
      <c r="X4598" t="inlineStr">
        <is>
          <t>Lab</t>
        </is>
      </c>
      <c r="Y4598"/>
      <c r="Z4598" t="inlineStr">
        <is>
          <t>Active ingredient</t>
        </is>
      </c>
      <c r="AA4598"/>
      <c r="AB4598" t="n">
        <v>1.9E-4</v>
      </c>
      <c r="AC4598"/>
      <c r="AD4598" t="n">
        <v>1.7E-4</v>
      </c>
      <c r="AE4598"/>
      <c r="AF4598" t="n">
        <v>2.2E-4</v>
      </c>
      <c r="AG4598" t="inlineStr">
        <is>
          <t>AI mg/L</t>
        </is>
      </c>
      <c r="AH4598"/>
      <c r="AI4598"/>
      <c r="AJ4598"/>
      <c r="AK4598"/>
      <c r="AL4598"/>
      <c r="AM4598"/>
      <c r="AN4598"/>
      <c r="AO4598"/>
      <c r="AP4598"/>
      <c r="AQ4598"/>
      <c r="AR4598"/>
      <c r="AS4598"/>
      <c r="AT4598"/>
      <c r="AU4598"/>
      <c r="AV4598"/>
      <c r="AW4598"/>
      <c r="AX4598" t="inlineStr">
        <is>
          <t>Mortality</t>
        </is>
      </c>
      <c r="AY4598" t="inlineStr">
        <is>
          <t>Mortality</t>
        </is>
      </c>
      <c r="AZ4598" t="inlineStr">
        <is>
          <t>LC50</t>
        </is>
      </c>
      <c r="BA4598"/>
      <c r="BB4598" t="n">
        <v>4.0</v>
      </c>
      <c r="BC4598"/>
      <c r="BD4598"/>
      <c r="BE4598"/>
      <c r="BF4598"/>
      <c r="BG4598" t="inlineStr">
        <is>
          <t>Day(s)</t>
        </is>
      </c>
      <c r="BH4598" t="inlineStr">
        <is>
          <t>Pure</t>
        </is>
      </c>
      <c r="BI4598" t="inlineStr">
        <is>
          <t>DTXSID0022301</t>
        </is>
      </c>
      <c r="BJ4598"/>
      <c r="BK4598"/>
      <c r="BL4598"/>
      <c r="BM4598"/>
      <c r="BN4598"/>
      <c r="BO4598"/>
      <c r="BP4598"/>
      <c r="BQ4598"/>
      <c r="BR4598"/>
      <c r="BS4598"/>
      <c r="BT4598" t="inlineStr">
        <is>
          <t>--</t>
        </is>
      </c>
      <c r="BU4598"/>
      <c r="BV4598"/>
      <c r="BW4598"/>
      <c r="BX4598"/>
      <c r="BY4598"/>
      <c r="BZ4598"/>
      <c r="CA4598"/>
      <c r="CB4598"/>
      <c r="CC4598"/>
      <c r="CD4598"/>
      <c r="CE4598"/>
      <c r="CF4598"/>
      <c r="CG4598"/>
      <c r="CH4598"/>
      <c r="CI4598" t="inlineStr">
        <is>
          <t xml:space="preserve"> Individual lengths and weights of the test fish were not// recorded; however, the measured mean weight was 0.35-0.40 g and the loading factor was 0.4 g/l/day.  Samples were not taken at 96 hr for determination of toxicant concentrations. </t>
        </is>
      </c>
      <c r="CJ4598" t="inlineStr">
        <is>
          <t xml:space="preserve">   Individual lengths and weights of the test fish were not// recorded; however, the measured mean weight was 0.35-0.40 g and the loading factor was 0.4 g/l/day.  Samples were not taken at 96 hr for determination of toxicant concentrations. </t>
        </is>
      </c>
      <c r="CK4598" t="inlineStr">
        <is>
          <t>Geiger,D.L., L.T. Brooke, and D.J. Call</t>
        </is>
      </c>
      <c r="CL4598" t="n">
        <v>3217.0</v>
      </c>
      <c r="CM4598" t="inlineStr">
        <is>
          <t>Acute Toxicities of Organic Chemicals to Fathead Minnows (Pimephales promelas), Volume V</t>
        </is>
      </c>
      <c r="CN4598" t="inlineStr">
        <is>
          <t>Center for Lake Superior Environmental Studies, University of Wisconsin, Superior, WI:332 p.</t>
        </is>
      </c>
      <c r="CO4598" t="n">
        <v>1990.0</v>
      </c>
      <c r="CP4598" t="inlineStr">
        <is>
          <t>Geiger,D.L., L.T. Brooke, and D.J. Call (1990). Acute Toxicities of Organic Chemicals to Fathead Minnows (Pimephales promelas), Volume V. Center for Lake Superior Environmental Studies, University of Wisconsin, Superior, WI, 332 p. ECOREF#:3217</t>
        </is>
      </c>
    </row>
    <row r="4599">
      <c r="A4599" t="n">
        <v>7.0343065E7</v>
      </c>
      <c r="B4599" t="inlineStr">
        <is>
          <t>3-Methyl-2,6-dinitrobenzenamine</t>
        </is>
      </c>
      <c r="C4599"/>
      <c r="D4599" t="inlineStr">
        <is>
          <t>Unmeasured</t>
        </is>
      </c>
      <c r="E4599" t="inlineStr">
        <is>
          <t>Not coded</t>
        </is>
      </c>
      <c r="F4599"/>
      <c r="G4599"/>
      <c r="H4599"/>
      <c r="I4599" t="n">
        <v>95.0</v>
      </c>
      <c r="J4599"/>
      <c r="K4599" t="n">
        <v>99.0</v>
      </c>
      <c r="L4599" t="inlineStr">
        <is>
          <t>Pimephales promelas</t>
        </is>
      </c>
      <c r="M4599" t="inlineStr">
        <is>
          <t>Fathead Minnow</t>
        </is>
      </c>
      <c r="N4599" t="inlineStr">
        <is>
          <t>Juvenile</t>
        </is>
      </c>
      <c r="O4599"/>
      <c r="P4599"/>
      <c r="Q4599"/>
      <c r="R4599"/>
      <c r="S4599"/>
      <c r="T4599"/>
      <c r="U4599"/>
      <c r="V4599" t="inlineStr">
        <is>
          <t>Static</t>
        </is>
      </c>
      <c r="W4599" t="inlineStr">
        <is>
          <t>Fresh water</t>
        </is>
      </c>
      <c r="X4599" t="inlineStr">
        <is>
          <t>Lab</t>
        </is>
      </c>
      <c r="Y4599"/>
      <c r="Z4599" t="inlineStr">
        <is>
          <t>Active ingredient</t>
        </is>
      </c>
      <c r="AA4599"/>
      <c r="AB4599" t="n">
        <v>12.2</v>
      </c>
      <c r="AC4599"/>
      <c r="AD4599" t="n">
        <v>10.8</v>
      </c>
      <c r="AE4599"/>
      <c r="AF4599" t="n">
        <v>13.4</v>
      </c>
      <c r="AG4599" t="inlineStr">
        <is>
          <t>AI mg/L</t>
        </is>
      </c>
      <c r="AH4599"/>
      <c r="AI4599"/>
      <c r="AJ4599"/>
      <c r="AK4599"/>
      <c r="AL4599"/>
      <c r="AM4599"/>
      <c r="AN4599"/>
      <c r="AO4599"/>
      <c r="AP4599"/>
      <c r="AQ4599"/>
      <c r="AR4599"/>
      <c r="AS4599"/>
      <c r="AT4599"/>
      <c r="AU4599"/>
      <c r="AV4599"/>
      <c r="AW4599"/>
      <c r="AX4599" t="inlineStr">
        <is>
          <t>Mortality</t>
        </is>
      </c>
      <c r="AY4599" t="inlineStr">
        <is>
          <t>Mortality</t>
        </is>
      </c>
      <c r="AZ4599" t="inlineStr">
        <is>
          <t>LC50</t>
        </is>
      </c>
      <c r="BA4599"/>
      <c r="BB4599" t="n">
        <v>4.0</v>
      </c>
      <c r="BC4599"/>
      <c r="BD4599"/>
      <c r="BE4599"/>
      <c r="BF4599"/>
      <c r="BG4599" t="inlineStr">
        <is>
          <t>Day(s)</t>
        </is>
      </c>
      <c r="BH4599" t="inlineStr">
        <is>
          <t>Pure</t>
        </is>
      </c>
      <c r="BI4599" t="inlineStr">
        <is>
          <t>DTXSID40220624</t>
        </is>
      </c>
      <c r="BJ4599"/>
      <c r="BK4599"/>
      <c r="BL4599"/>
      <c r="BM4599"/>
      <c r="BN4599"/>
      <c r="BO4599"/>
      <c r="BP4599"/>
      <c r="BQ4599"/>
      <c r="BR4599"/>
      <c r="BS4599"/>
      <c r="BT4599" t="inlineStr">
        <is>
          <t>--</t>
        </is>
      </c>
      <c r="BU4599"/>
      <c r="BV4599"/>
      <c r="BW4599"/>
      <c r="BX4599"/>
      <c r="BY4599"/>
      <c r="BZ4599"/>
      <c r="CA4599"/>
      <c r="CB4599"/>
      <c r="CC4599"/>
      <c r="CD4599"/>
      <c r="CE4599"/>
      <c r="CF4599"/>
      <c r="CG4599"/>
      <c r="CH4599"/>
      <c r="CI4599" t="inlineStr">
        <is>
          <t xml:space="preserve"> UNFED// </t>
        </is>
      </c>
      <c r="CJ4599" t="inlineStr">
        <is>
          <t xml:space="preserve">   UNFED// </t>
        </is>
      </c>
      <c r="CK4599" t="inlineStr">
        <is>
          <t>Bailey,H.C., and R.J. Spanggord</t>
        </is>
      </c>
      <c r="CL4599" t="n">
        <v>10141.0</v>
      </c>
      <c r="CM4599" t="inlineStr">
        <is>
          <t>The Relationship Between the Toxicity and Structure of Nitroaromatic Chemicals</t>
        </is>
      </c>
      <c r="CN4599" t="inlineStr">
        <is>
          <t>ASTM Spec. Tech. Publ.:98-107</t>
        </is>
      </c>
      <c r="CO4599" t="n">
        <v>1983.0</v>
      </c>
      <c r="CP4599" t="inlineStr">
        <is>
          <t>Bailey,H.C., and R.J. Spanggord (1983). The Relationship Between the Toxicity and Structure of Nitroaromatic Chemicals. ASTM Spec. Tech. Publ., 98-107. ECOREF#:10141</t>
        </is>
      </c>
    </row>
    <row r="4600">
      <c r="A4600" t="n">
        <v>7.0343065E7</v>
      </c>
      <c r="B4600" t="inlineStr">
        <is>
          <t>3-Methyl-2,6-dinitrobenzenamine</t>
        </is>
      </c>
      <c r="C4600"/>
      <c r="D4600" t="inlineStr">
        <is>
          <t>Unmeasured</t>
        </is>
      </c>
      <c r="E4600" t="inlineStr">
        <is>
          <t>Not coded</t>
        </is>
      </c>
      <c r="F4600"/>
      <c r="G4600"/>
      <c r="H4600"/>
      <c r="I4600"/>
      <c r="J4600"/>
      <c r="K4600"/>
      <c r="L4600" t="inlineStr">
        <is>
          <t>Pimephales promelas</t>
        </is>
      </c>
      <c r="M4600" t="inlineStr">
        <is>
          <t>Fathead Minnow</t>
        </is>
      </c>
      <c r="N4600" t="inlineStr">
        <is>
          <t>Juvenile</t>
        </is>
      </c>
      <c r="O4600"/>
      <c r="P4600"/>
      <c r="Q4600"/>
      <c r="R4600"/>
      <c r="S4600"/>
      <c r="T4600"/>
      <c r="U4600"/>
      <c r="V4600" t="inlineStr">
        <is>
          <t>Static</t>
        </is>
      </c>
      <c r="W4600" t="inlineStr">
        <is>
          <t>Fresh water</t>
        </is>
      </c>
      <c r="X4600" t="inlineStr">
        <is>
          <t>Lab</t>
        </is>
      </c>
      <c r="Y4600"/>
      <c r="Z4600" t="inlineStr">
        <is>
          <t>Formulation</t>
        </is>
      </c>
      <c r="AA4600"/>
      <c r="AB4600" t="n">
        <v>12.2</v>
      </c>
      <c r="AC4600"/>
      <c r="AD4600"/>
      <c r="AE4600"/>
      <c r="AF4600"/>
      <c r="AG4600" t="inlineStr">
        <is>
          <t>AI mg/L</t>
        </is>
      </c>
      <c r="AH4600"/>
      <c r="AI4600"/>
      <c r="AJ4600"/>
      <c r="AK4600"/>
      <c r="AL4600"/>
      <c r="AM4600"/>
      <c r="AN4600"/>
      <c r="AO4600"/>
      <c r="AP4600"/>
      <c r="AQ4600"/>
      <c r="AR4600"/>
      <c r="AS4600"/>
      <c r="AT4600"/>
      <c r="AU4600"/>
      <c r="AV4600"/>
      <c r="AW4600"/>
      <c r="AX4600" t="inlineStr">
        <is>
          <t>Mortality</t>
        </is>
      </c>
      <c r="AY4600" t="inlineStr">
        <is>
          <t>Mortality</t>
        </is>
      </c>
      <c r="AZ4600" t="inlineStr">
        <is>
          <t>LC50</t>
        </is>
      </c>
      <c r="BA4600"/>
      <c r="BB4600" t="n">
        <v>4.0</v>
      </c>
      <c r="BC4600"/>
      <c r="BD4600"/>
      <c r="BE4600"/>
      <c r="BF4600"/>
      <c r="BG4600" t="inlineStr">
        <is>
          <t>Day(s)</t>
        </is>
      </c>
      <c r="BH4600"/>
      <c r="BI4600" t="inlineStr">
        <is>
          <t>DTXSID40220624</t>
        </is>
      </c>
      <c r="BJ4600"/>
      <c r="BK4600"/>
      <c r="BL4600"/>
      <c r="BM4600"/>
      <c r="BN4600"/>
      <c r="BO4600"/>
      <c r="BP4600"/>
      <c r="BQ4600"/>
      <c r="BR4600"/>
      <c r="BS4600"/>
      <c r="BT4600" t="inlineStr">
        <is>
          <t>--</t>
        </is>
      </c>
      <c r="BU4600"/>
      <c r="BV4600"/>
      <c r="BW4600"/>
      <c r="BX4600"/>
      <c r="BY4600"/>
      <c r="BZ4600"/>
      <c r="CA4600"/>
      <c r="CB4600"/>
      <c r="CC4600"/>
      <c r="CD4600"/>
      <c r="CE4600"/>
      <c r="CF4600"/>
      <c r="CG4600"/>
      <c r="CH4600"/>
      <c r="CI4600" t="inlineStr">
        <is>
          <t xml:space="preserve"> EPA METHODS// </t>
        </is>
      </c>
      <c r="CJ4600" t="inlineStr">
        <is>
          <t xml:space="preserve">   EPA METHODS// </t>
        </is>
      </c>
      <c r="CK4600" t="inlineStr">
        <is>
          <t>Pearson,J.G., J.P. Glennon, J.J. Barkley, and J.W. Highfill</t>
        </is>
      </c>
      <c r="CL4600" t="n">
        <v>5087.0</v>
      </c>
      <c r="CM4600" t="inlineStr">
        <is>
          <t>An Approach to the Toxicological Evaluation of a Complex Industrial Wastewater</t>
        </is>
      </c>
      <c r="CN4600" t="inlineStr">
        <is>
          <t>ASTM Spec. Tech. Publ.:284-301</t>
        </is>
      </c>
      <c r="CO4600" t="n">
        <v>1979.0</v>
      </c>
      <c r="CP4600" t="inlineStr">
        <is>
          <t>Pearson,J.G., J.P. Glennon, J.J. Barkley, and J.W. Highfill (1979). An Approach to the Toxicological Evaluation of a Complex Industrial Wastewater. ASTM Spec. Tech. Publ., 284-301. ECOREF#:5087</t>
        </is>
      </c>
    </row>
    <row r="4601">
      <c r="A4601" t="n">
        <v>7.0592802E7</v>
      </c>
      <c r="B4601" t="inlineStr">
        <is>
          <t>C10-C16 Alkyldimethylamine N-oxides</t>
        </is>
      </c>
      <c r="C4601"/>
      <c r="D4601" t="inlineStr">
        <is>
          <t>Not coded</t>
        </is>
      </c>
      <c r="E4601" t="inlineStr">
        <is>
          <t>United States Environmental Protection Agency</t>
        </is>
      </c>
      <c r="F4601"/>
      <c r="G4601"/>
      <c r="H4601"/>
      <c r="I4601"/>
      <c r="J4601"/>
      <c r="K4601"/>
      <c r="L4601" t="inlineStr">
        <is>
          <t>Pimephales promelas</t>
        </is>
      </c>
      <c r="M4601" t="inlineStr">
        <is>
          <t>Fathead Minnow</t>
        </is>
      </c>
      <c r="N4601"/>
      <c r="O4601"/>
      <c r="P4601"/>
      <c r="Q4601"/>
      <c r="R4601"/>
      <c r="S4601"/>
      <c r="T4601"/>
      <c r="U4601"/>
      <c r="V4601" t="inlineStr">
        <is>
          <t>Static</t>
        </is>
      </c>
      <c r="W4601" t="inlineStr">
        <is>
          <t>Fresh water</t>
        </is>
      </c>
      <c r="X4601" t="inlineStr">
        <is>
          <t>Lab</t>
        </is>
      </c>
      <c r="Y4601"/>
      <c r="Z4601"/>
      <c r="AA4601"/>
      <c r="AB4601" t="n">
        <v>1.01</v>
      </c>
      <c r="AC4601"/>
      <c r="AD4601" t="n">
        <v>0.85</v>
      </c>
      <c r="AE4601"/>
      <c r="AF4601" t="n">
        <v>1.21</v>
      </c>
      <c r="AG4601" t="inlineStr">
        <is>
          <t>AI mg/L</t>
        </is>
      </c>
      <c r="AH4601"/>
      <c r="AI4601"/>
      <c r="AJ4601"/>
      <c r="AK4601"/>
      <c r="AL4601"/>
      <c r="AM4601"/>
      <c r="AN4601"/>
      <c r="AO4601"/>
      <c r="AP4601"/>
      <c r="AQ4601"/>
      <c r="AR4601"/>
      <c r="AS4601"/>
      <c r="AT4601"/>
      <c r="AU4601"/>
      <c r="AV4601"/>
      <c r="AW4601"/>
      <c r="AX4601" t="inlineStr">
        <is>
          <t>Mortality</t>
        </is>
      </c>
      <c r="AY4601" t="inlineStr">
        <is>
          <t>Mortality</t>
        </is>
      </c>
      <c r="AZ4601" t="inlineStr">
        <is>
          <t>LC50</t>
        </is>
      </c>
      <c r="BA4601"/>
      <c r="BB4601" t="n">
        <v>4.0</v>
      </c>
      <c r="BC4601"/>
      <c r="BD4601"/>
      <c r="BE4601"/>
      <c r="BF4601"/>
      <c r="BG4601" t="inlineStr">
        <is>
          <t>Day(s)</t>
        </is>
      </c>
      <c r="BH4601"/>
      <c r="BI4601" t="inlineStr">
        <is>
          <t>DTXSID1028992</t>
        </is>
      </c>
      <c r="BJ4601"/>
      <c r="BK4601"/>
      <c r="BL4601" t="inlineStr">
        <is>
          <t>Acute</t>
        </is>
      </c>
      <c r="BM4601"/>
      <c r="BN4601"/>
      <c r="BO4601"/>
      <c r="BP4601"/>
      <c r="BQ4601"/>
      <c r="BR4601"/>
      <c r="BS4601"/>
      <c r="BT4601" t="inlineStr">
        <is>
          <t>--</t>
        </is>
      </c>
      <c r="BU4601"/>
      <c r="BV4601"/>
      <c r="BW4601"/>
      <c r="BX4601"/>
      <c r="BY4601"/>
      <c r="BZ4601"/>
      <c r="CA4601"/>
      <c r="CB4601"/>
      <c r="CC4601"/>
      <c r="CD4601"/>
      <c r="CE4601"/>
      <c r="CF4601"/>
      <c r="CG4601"/>
      <c r="CH4601"/>
      <c r="CI4601"/>
      <c r="CJ4601" t="inlineStr">
        <is>
          <t xml:space="preserve">CONTR/STD METHODS USED//   </t>
        </is>
      </c>
      <c r="CK4601" t="inlineStr">
        <is>
          <t>U.S. Environmental Protection Agency</t>
        </is>
      </c>
      <c r="CL4601" t="n">
        <v>344.0</v>
      </c>
      <c r="CM4601" t="inlineStr">
        <is>
          <t>Pesticide Ecotoxicity Database (Formerly: Environmental Effects Database (EEDB))</t>
        </is>
      </c>
      <c r="CN4601" t="inlineStr">
        <is>
          <t>Environmental Fate and Effects Division, U.S.EPA, Washington, D.C.:</t>
        </is>
      </c>
      <c r="CO4601" t="n">
        <v>1992.0</v>
      </c>
      <c r="CP4601" t="inlineStr">
        <is>
          <t>U.S. Environmental Protection Agency (1992). Pesticide Ecotoxicity Database (Formerly: Environmental Effects Database (EEDB)). Environmental Fate and Effects Division, U.S.EPA, Washington, D.C., ECOREF#:344</t>
        </is>
      </c>
    </row>
    <row r="4602">
      <c r="A4602" t="n">
        <v>7.1862027E7</v>
      </c>
      <c r="B4602" t="inlineStr">
        <is>
          <t>N-(3-Chloro-2-methylphenyl)formamide</t>
        </is>
      </c>
      <c r="C4602"/>
      <c r="D4602" t="inlineStr">
        <is>
          <t>Measured</t>
        </is>
      </c>
      <c r="E4602" t="inlineStr">
        <is>
          <t>Not coded</t>
        </is>
      </c>
      <c r="F4602" t="inlineStr">
        <is>
          <t>&gt;</t>
        </is>
      </c>
      <c r="G4602" t="n">
        <v>99.0</v>
      </c>
      <c r="H4602"/>
      <c r="I4602"/>
      <c r="J4602"/>
      <c r="K4602"/>
      <c r="L4602" t="inlineStr">
        <is>
          <t>Pimephales promelas</t>
        </is>
      </c>
      <c r="M4602" t="inlineStr">
        <is>
          <t>Fathead Minnow</t>
        </is>
      </c>
      <c r="N4602"/>
      <c r="O4602"/>
      <c r="P4602"/>
      <c r="Q4602"/>
      <c r="R4602" t="n">
        <v>33.0</v>
      </c>
      <c r="S4602"/>
      <c r="T4602" t="n">
        <v>34.0</v>
      </c>
      <c r="U4602" t="inlineStr">
        <is>
          <t>Day(s)</t>
        </is>
      </c>
      <c r="V4602" t="inlineStr">
        <is>
          <t>Flow-through</t>
        </is>
      </c>
      <c r="W4602" t="inlineStr">
        <is>
          <t>Fresh water</t>
        </is>
      </c>
      <c r="X4602" t="inlineStr">
        <is>
          <t>Lab</t>
        </is>
      </c>
      <c r="Y4602"/>
      <c r="Z4602" t="inlineStr">
        <is>
          <t>Active ingredient</t>
        </is>
      </c>
      <c r="AA4602"/>
      <c r="AB4602" t="n">
        <v>46.6</v>
      </c>
      <c r="AC4602"/>
      <c r="AD4602" t="n">
        <v>44.1</v>
      </c>
      <c r="AE4602"/>
      <c r="AF4602" t="n">
        <v>49.3</v>
      </c>
      <c r="AG4602" t="inlineStr">
        <is>
          <t>AI mg/L</t>
        </is>
      </c>
      <c r="AH4602"/>
      <c r="AI4602"/>
      <c r="AJ4602"/>
      <c r="AK4602"/>
      <c r="AL4602"/>
      <c r="AM4602"/>
      <c r="AN4602"/>
      <c r="AO4602"/>
      <c r="AP4602"/>
      <c r="AQ4602"/>
      <c r="AR4602"/>
      <c r="AS4602"/>
      <c r="AT4602"/>
      <c r="AU4602"/>
      <c r="AV4602"/>
      <c r="AW4602"/>
      <c r="AX4602" t="inlineStr">
        <is>
          <t>Mortality</t>
        </is>
      </c>
      <c r="AY4602" t="inlineStr">
        <is>
          <t>Mortality</t>
        </is>
      </c>
      <c r="AZ4602" t="inlineStr">
        <is>
          <t>LC50</t>
        </is>
      </c>
      <c r="BA4602"/>
      <c r="BB4602" t="n">
        <v>4.0</v>
      </c>
      <c r="BC4602"/>
      <c r="BD4602"/>
      <c r="BE4602"/>
      <c r="BF4602"/>
      <c r="BG4602" t="inlineStr">
        <is>
          <t>Day(s)</t>
        </is>
      </c>
      <c r="BH4602" t="inlineStr">
        <is>
          <t>Pure</t>
        </is>
      </c>
      <c r="BI4602" t="inlineStr">
        <is>
          <t>DTXSID3021695</t>
        </is>
      </c>
      <c r="BJ4602"/>
      <c r="BK4602"/>
      <c r="BL4602"/>
      <c r="BM4602"/>
      <c r="BN4602"/>
      <c r="BO4602"/>
      <c r="BP4602"/>
      <c r="BQ4602"/>
      <c r="BR4602"/>
      <c r="BS4602"/>
      <c r="BT4602" t="inlineStr">
        <is>
          <t>--</t>
        </is>
      </c>
      <c r="BU4602"/>
      <c r="BV4602"/>
      <c r="BW4602"/>
      <c r="BX4602"/>
      <c r="BY4602"/>
      <c r="BZ4602"/>
      <c r="CA4602"/>
      <c r="CB4602"/>
      <c r="CC4602"/>
      <c r="CD4602"/>
      <c r="CE4602"/>
      <c r="CF4602"/>
      <c r="CG4602"/>
      <c r="CH4602"/>
      <c r="CI4602"/>
      <c r="CJ4602"/>
      <c r="CK4602" t="inlineStr">
        <is>
          <t>Brooke,L.T., D.J. Call, D.L. Geiger, and C.E. Northcott</t>
        </is>
      </c>
      <c r="CL4602" t="n">
        <v>12448.0</v>
      </c>
      <c r="CM4602" t="inlineStr">
        <is>
          <t>Acute Toxicities of Organic Chemicals to Fathead Minnows (Pimephales promelas), Vol. 1</t>
        </is>
      </c>
      <c r="CN4602" t="inlineStr">
        <is>
          <t>Center for Lake Superior Environmental Studies, University of Wisconsin-Superior, Superior, WI:414 p.</t>
        </is>
      </c>
      <c r="CO4602" t="n">
        <v>1984.0</v>
      </c>
      <c r="CP4602" t="inlineStr">
        <is>
          <t>Brooke,L.T., D.J. Call, D.L. Geiger, and C.E. Northcott (1984). Acute Toxicities of Organic Chemicals to Fathead Minnows (Pimephales promelas), Vol. 1. Center for Lake Superior Environmental Studies, University of Wisconsin-Superior, Superior, WI, 414 p. ECOREF#:12448</t>
        </is>
      </c>
    </row>
    <row r="4603">
      <c r="A4603" t="n">
        <v>7.4222972E7</v>
      </c>
      <c r="B4603" t="inlineStr">
        <is>
          <t>2-[[[[(4,6-Dimethyl-2-pyrimidinyl)amino]carbonyl]amino]sulfonyl]benzoic acid, Methyl ester</t>
        </is>
      </c>
      <c r="C4603"/>
      <c r="D4603" t="inlineStr">
        <is>
          <t>Unmeasured</t>
        </is>
      </c>
      <c r="E4603" t="inlineStr">
        <is>
          <t>USEPA and STDMETH methods</t>
        </is>
      </c>
      <c r="F4603"/>
      <c r="G4603"/>
      <c r="H4603"/>
      <c r="I4603"/>
      <c r="J4603"/>
      <c r="K4603"/>
      <c r="L4603" t="inlineStr">
        <is>
          <t>Pimephales promelas</t>
        </is>
      </c>
      <c r="M4603" t="inlineStr">
        <is>
          <t>Fathead Minnow</t>
        </is>
      </c>
      <c r="N4603" t="inlineStr">
        <is>
          <t>Larva</t>
        </is>
      </c>
      <c r="O4603"/>
      <c r="P4603"/>
      <c r="Q4603"/>
      <c r="R4603" t="n">
        <v>2.0</v>
      </c>
      <c r="S4603"/>
      <c r="T4603" t="n">
        <v>10.0</v>
      </c>
      <c r="U4603" t="inlineStr">
        <is>
          <t>Day(s)</t>
        </is>
      </c>
      <c r="V4603" t="inlineStr">
        <is>
          <t>Static</t>
        </is>
      </c>
      <c r="W4603" t="inlineStr">
        <is>
          <t>Fresh water</t>
        </is>
      </c>
      <c r="X4603" t="inlineStr">
        <is>
          <t>Lab</t>
        </is>
      </c>
      <c r="Y4603"/>
      <c r="Z4603" t="inlineStr">
        <is>
          <t>Active ingredient</t>
        </is>
      </c>
      <c r="AA4603" t="inlineStr">
        <is>
          <t>&gt;</t>
        </is>
      </c>
      <c r="AB4603" t="n">
        <v>0.2</v>
      </c>
      <c r="AC4603"/>
      <c r="AD4603"/>
      <c r="AE4603"/>
      <c r="AF4603"/>
      <c r="AG4603" t="inlineStr">
        <is>
          <t>ae mg/L</t>
        </is>
      </c>
      <c r="AH4603"/>
      <c r="AI4603"/>
      <c r="AJ4603"/>
      <c r="AK4603"/>
      <c r="AL4603"/>
      <c r="AM4603"/>
      <c r="AN4603"/>
      <c r="AO4603"/>
      <c r="AP4603"/>
      <c r="AQ4603"/>
      <c r="AR4603"/>
      <c r="AS4603"/>
      <c r="AT4603"/>
      <c r="AU4603"/>
      <c r="AV4603"/>
      <c r="AW4603"/>
      <c r="AX4603" t="inlineStr">
        <is>
          <t>Mortality</t>
        </is>
      </c>
      <c r="AY4603" t="inlineStr">
        <is>
          <t>Mortality</t>
        </is>
      </c>
      <c r="AZ4603" t="inlineStr">
        <is>
          <t>LC50</t>
        </is>
      </c>
      <c r="BA4603"/>
      <c r="BB4603" t="n">
        <v>4.0</v>
      </c>
      <c r="BC4603"/>
      <c r="BD4603"/>
      <c r="BE4603"/>
      <c r="BF4603"/>
      <c r="BG4603" t="inlineStr">
        <is>
          <t>Day(s)</t>
        </is>
      </c>
      <c r="BH4603"/>
      <c r="BI4603" t="inlineStr">
        <is>
          <t>DTXSID0034936</t>
        </is>
      </c>
      <c r="BJ4603" t="inlineStr">
        <is>
          <t>10.1002/tox.20686</t>
        </is>
      </c>
      <c r="BK4603"/>
      <c r="BL4603" t="inlineStr">
        <is>
          <t>Acute</t>
        </is>
      </c>
      <c r="BM4603"/>
      <c r="BN4603"/>
      <c r="BO4603"/>
      <c r="BP4603"/>
      <c r="BQ4603"/>
      <c r="BR4603"/>
      <c r="BS4603"/>
      <c r="BT4603" t="inlineStr">
        <is>
          <t>--</t>
        </is>
      </c>
      <c r="BU4603"/>
      <c r="BV4603"/>
      <c r="BW4603"/>
      <c r="BX4603"/>
      <c r="BY4603"/>
      <c r="BZ4603"/>
      <c r="CA4603"/>
      <c r="CB4603"/>
      <c r="CC4603"/>
      <c r="CD4603"/>
      <c r="CE4603"/>
      <c r="CF4603"/>
      <c r="CG4603"/>
      <c r="CH4603"/>
      <c r="CI4603"/>
      <c r="CJ4603" t="inlineStr">
        <is>
          <t xml:space="preserve">SOURCE/CAPTIVE BREEDING COLONY//   </t>
        </is>
      </c>
      <c r="CK4603" t="inlineStr">
        <is>
          <t>Tatum,V.L., D.L. Borton, W.R. Streblow, J. Louch, and J.P. Shepard</t>
        </is>
      </c>
      <c r="CL4603" t="n">
        <v>160505.0</v>
      </c>
      <c r="CM4603" t="inlineStr">
        <is>
          <t>Acute Toxicity of Commonly Used Forestry Herbicide Mixtures to Ceriodaphnia dubia and Pimephales promelas</t>
        </is>
      </c>
      <c r="CN4603" t="inlineStr">
        <is>
          <t>Environ. Toxicol.27(12): 671-684</t>
        </is>
      </c>
      <c r="CO4603" t="n">
        <v>2012.0</v>
      </c>
      <c r="CP4603" t="inlineStr">
        <is>
          <t>Tatum,V.L., D.L. Borton, W.R. Streblow, J. Louch, and J.P. Shepard (2012). Acute Toxicity of Commonly Used Forestry Herbicide Mixtures to Ceriodaphnia dubia and Pimephales promelas. Environ. Toxicol., 27, (12), 671-684. doi:10.1002/tox.20686. ECOREF#:160505</t>
        </is>
      </c>
    </row>
    <row r="4604">
      <c r="A4604" t="n">
        <v>7.4223646E7</v>
      </c>
      <c r="B4604" t="inlineStr">
        <is>
          <t>2-[[[[(4-Methoxy-6-methyl-1,3,5-triazin-2-yl)amino]carbonyl]amino]sulfonyl]benzoic acid methyl ester</t>
        </is>
      </c>
      <c r="C4604"/>
      <c r="D4604" t="inlineStr">
        <is>
          <t>Unmeasured</t>
        </is>
      </c>
      <c r="E4604" t="inlineStr">
        <is>
          <t>USEPA and STDMETH methods</t>
        </is>
      </c>
      <c r="F4604"/>
      <c r="G4604"/>
      <c r="H4604"/>
      <c r="I4604"/>
      <c r="J4604"/>
      <c r="K4604"/>
      <c r="L4604" t="inlineStr">
        <is>
          <t>Pimephales promelas</t>
        </is>
      </c>
      <c r="M4604" t="inlineStr">
        <is>
          <t>Fathead Minnow</t>
        </is>
      </c>
      <c r="N4604" t="inlineStr">
        <is>
          <t>Larva</t>
        </is>
      </c>
      <c r="O4604"/>
      <c r="P4604"/>
      <c r="Q4604"/>
      <c r="R4604" t="n">
        <v>2.0</v>
      </c>
      <c r="S4604"/>
      <c r="T4604" t="n">
        <v>10.0</v>
      </c>
      <c r="U4604" t="inlineStr">
        <is>
          <t>Day(s)</t>
        </is>
      </c>
      <c r="V4604" t="inlineStr">
        <is>
          <t>Static</t>
        </is>
      </c>
      <c r="W4604" t="inlineStr">
        <is>
          <t>Fresh water</t>
        </is>
      </c>
      <c r="X4604" t="inlineStr">
        <is>
          <t>Lab</t>
        </is>
      </c>
      <c r="Y4604"/>
      <c r="Z4604" t="inlineStr">
        <is>
          <t>Active ingredient</t>
        </is>
      </c>
      <c r="AA4604" t="inlineStr">
        <is>
          <t>&gt;</t>
        </is>
      </c>
      <c r="AB4604" t="n">
        <v>0.2</v>
      </c>
      <c r="AC4604"/>
      <c r="AD4604"/>
      <c r="AE4604"/>
      <c r="AF4604"/>
      <c r="AG4604" t="inlineStr">
        <is>
          <t>AI mg/L</t>
        </is>
      </c>
      <c r="AH4604"/>
      <c r="AI4604"/>
      <c r="AJ4604"/>
      <c r="AK4604"/>
      <c r="AL4604"/>
      <c r="AM4604"/>
      <c r="AN4604"/>
      <c r="AO4604"/>
      <c r="AP4604"/>
      <c r="AQ4604"/>
      <c r="AR4604"/>
      <c r="AS4604"/>
      <c r="AT4604"/>
      <c r="AU4604"/>
      <c r="AV4604"/>
      <c r="AW4604"/>
      <c r="AX4604" t="inlineStr">
        <is>
          <t>Mortality</t>
        </is>
      </c>
      <c r="AY4604" t="inlineStr">
        <is>
          <t>Mortality</t>
        </is>
      </c>
      <c r="AZ4604" t="inlineStr">
        <is>
          <t>LC50</t>
        </is>
      </c>
      <c r="BA4604"/>
      <c r="BB4604" t="n">
        <v>4.0</v>
      </c>
      <c r="BC4604"/>
      <c r="BD4604"/>
      <c r="BE4604"/>
      <c r="BF4604"/>
      <c r="BG4604" t="inlineStr">
        <is>
          <t>Day(s)</t>
        </is>
      </c>
      <c r="BH4604"/>
      <c r="BI4604" t="inlineStr">
        <is>
          <t>DTXSID6023864</t>
        </is>
      </c>
      <c r="BJ4604" t="inlineStr">
        <is>
          <t>10.1002/tox.20686</t>
        </is>
      </c>
      <c r="BK4604"/>
      <c r="BL4604" t="inlineStr">
        <is>
          <t>Acute</t>
        </is>
      </c>
      <c r="BM4604"/>
      <c r="BN4604"/>
      <c r="BO4604"/>
      <c r="BP4604"/>
      <c r="BQ4604"/>
      <c r="BR4604"/>
      <c r="BS4604"/>
      <c r="BT4604" t="inlineStr">
        <is>
          <t>--</t>
        </is>
      </c>
      <c r="BU4604"/>
      <c r="BV4604"/>
      <c r="BW4604"/>
      <c r="BX4604"/>
      <c r="BY4604"/>
      <c r="BZ4604"/>
      <c r="CA4604"/>
      <c r="CB4604"/>
      <c r="CC4604"/>
      <c r="CD4604"/>
      <c r="CE4604"/>
      <c r="CF4604"/>
      <c r="CG4604"/>
      <c r="CH4604"/>
      <c r="CI4604"/>
      <c r="CJ4604" t="inlineStr">
        <is>
          <t xml:space="preserve">SOURCE/CAPTIVE BREEDING COLONY//   </t>
        </is>
      </c>
      <c r="CK4604" t="inlineStr">
        <is>
          <t>Tatum,V.L., D.L. Borton, W.R. Streblow, J. Louch, and J.P. Shepard</t>
        </is>
      </c>
      <c r="CL4604" t="n">
        <v>160505.0</v>
      </c>
      <c r="CM4604" t="inlineStr">
        <is>
          <t>Acute Toxicity of Commonly Used Forestry Herbicide Mixtures to Ceriodaphnia dubia and Pimephales promelas</t>
        </is>
      </c>
      <c r="CN4604" t="inlineStr">
        <is>
          <t>Environ. Toxicol.27(12): 671-684</t>
        </is>
      </c>
      <c r="CO4604" t="n">
        <v>2012.0</v>
      </c>
      <c r="CP4604" t="inlineStr">
        <is>
          <t>Tatum,V.L., D.L. Borton, W.R. Streblow, J. Louch, and J.P. Shepard (2012). Acute Toxicity of Commonly Used Forestry Herbicide Mixtures to Ceriodaphnia dubia and Pimephales promelas. Environ. Toxicol., 27, (12), 671-684. doi:10.1002/tox.20686. ECOREF#:160505</t>
        </is>
      </c>
    </row>
    <row r="4605">
      <c r="A4605" t="n">
        <v>7.4665842E7</v>
      </c>
      <c r="B4605" t="inlineStr">
        <is>
          <t>Fire-Trol 100</t>
        </is>
      </c>
      <c r="C4605"/>
      <c r="D4605" t="inlineStr">
        <is>
          <t>Not reported</t>
        </is>
      </c>
      <c r="E4605" t="inlineStr">
        <is>
          <t>Not coded</t>
        </is>
      </c>
      <c r="F4605"/>
      <c r="G4605" t="n">
        <v>62.0</v>
      </c>
      <c r="H4605"/>
      <c r="I4605"/>
      <c r="J4605"/>
      <c r="K4605"/>
      <c r="L4605" t="inlineStr">
        <is>
          <t>Pimephales promelas</t>
        </is>
      </c>
      <c r="M4605" t="inlineStr">
        <is>
          <t>Fathead Minnow</t>
        </is>
      </c>
      <c r="N4605"/>
      <c r="O4605"/>
      <c r="P4605"/>
      <c r="Q4605"/>
      <c r="R4605"/>
      <c r="S4605"/>
      <c r="T4605"/>
      <c r="U4605"/>
      <c r="V4605" t="inlineStr">
        <is>
          <t>Static</t>
        </is>
      </c>
      <c r="W4605" t="inlineStr">
        <is>
          <t>Fresh water</t>
        </is>
      </c>
      <c r="X4605" t="inlineStr">
        <is>
          <t>Lab</t>
        </is>
      </c>
      <c r="Y4605"/>
      <c r="Z4605" t="inlineStr">
        <is>
          <t>Active ingredient</t>
        </is>
      </c>
      <c r="AA4605" t="inlineStr">
        <is>
          <t>&gt;</t>
        </is>
      </c>
      <c r="AB4605" t="n">
        <v>1500.0</v>
      </c>
      <c r="AC4605"/>
      <c r="AD4605"/>
      <c r="AE4605"/>
      <c r="AF4605"/>
      <c r="AG4605" t="inlineStr">
        <is>
          <t>AI mg/L</t>
        </is>
      </c>
      <c r="AH4605"/>
      <c r="AI4605"/>
      <c r="AJ4605"/>
      <c r="AK4605"/>
      <c r="AL4605"/>
      <c r="AM4605"/>
      <c r="AN4605"/>
      <c r="AO4605"/>
      <c r="AP4605"/>
      <c r="AQ4605"/>
      <c r="AR4605"/>
      <c r="AS4605"/>
      <c r="AT4605"/>
      <c r="AU4605"/>
      <c r="AV4605"/>
      <c r="AW4605"/>
      <c r="AX4605" t="inlineStr">
        <is>
          <t>Mortality</t>
        </is>
      </c>
      <c r="AY4605" t="inlineStr">
        <is>
          <t>Mortality</t>
        </is>
      </c>
      <c r="AZ4605" t="inlineStr">
        <is>
          <t>LC50</t>
        </is>
      </c>
      <c r="BA4605"/>
      <c r="BB4605" t="n">
        <v>4.0</v>
      </c>
      <c r="BC4605"/>
      <c r="BD4605"/>
      <c r="BE4605"/>
      <c r="BF4605"/>
      <c r="BG4605" t="inlineStr">
        <is>
          <t>Day(s)</t>
        </is>
      </c>
      <c r="BH4605" t="inlineStr">
        <is>
          <t>Commercial</t>
        </is>
      </c>
      <c r="BI4605" t="inlineStr">
        <is>
          <t>DTXSID101033314</t>
        </is>
      </c>
      <c r="BJ4605"/>
      <c r="BK4605"/>
      <c r="BL4605"/>
      <c r="BM4605"/>
      <c r="BN4605"/>
      <c r="BO4605"/>
      <c r="BP4605"/>
      <c r="BQ4605"/>
      <c r="BR4605"/>
      <c r="BS4605"/>
      <c r="BT4605" t="inlineStr">
        <is>
          <t>--</t>
        </is>
      </c>
      <c r="BU4605"/>
      <c r="BV4605"/>
      <c r="BW4605"/>
      <c r="BX4605"/>
      <c r="BY4605"/>
      <c r="BZ4605"/>
      <c r="CA4605"/>
      <c r="CB4605"/>
      <c r="CC4605"/>
      <c r="CD4605"/>
      <c r="CE4605"/>
      <c r="CF4605"/>
      <c r="CG4605"/>
      <c r="CH4605"/>
      <c r="CI4605"/>
      <c r="CJ4605"/>
      <c r="CK4605" t="inlineStr">
        <is>
          <t>Mayer,F.L.,Jr., and M.R. Ellersieck</t>
        </is>
      </c>
      <c r="CL4605" t="n">
        <v>6797.0</v>
      </c>
      <c r="CM4605" t="inlineStr">
        <is>
          <t>Manual of Acute Toxicity: Interpretation and Data Base for 410 Chemicals and 66 Species of Freshwater Animals</t>
        </is>
      </c>
      <c r="CN4605" t="inlineStr">
        <is>
          <t>USDI Fish and Wildlife Service, Publication No.160, Washington, DC:505 p.</t>
        </is>
      </c>
      <c r="CO4605" t="n">
        <v>1986.0</v>
      </c>
      <c r="CP4605" t="inlineStr">
        <is>
          <t>Mayer,F.L.,Jr., and M.R. Ellersieck (1986). Manual of Acute Toxicity: Interpretation and Data Base for 410 Chemicals and 66 Species of Freshwater Animals. USDI Fish and Wildlife Service, Publication No.160, Washington, DC, 505 p. ECOREF#:6797</t>
        </is>
      </c>
    </row>
    <row r="4606">
      <c r="A4606" t="n">
        <v>7.4665864E7</v>
      </c>
      <c r="B4606" t="inlineStr">
        <is>
          <t>Fire-trol 931</t>
        </is>
      </c>
      <c r="C4606"/>
      <c r="D4606" t="inlineStr">
        <is>
          <t>Not reported</t>
        </is>
      </c>
      <c r="E4606" t="inlineStr">
        <is>
          <t>Not coded</t>
        </is>
      </c>
      <c r="F4606"/>
      <c r="G4606" t="n">
        <v>93.0</v>
      </c>
      <c r="H4606"/>
      <c r="I4606"/>
      <c r="J4606"/>
      <c r="K4606"/>
      <c r="L4606" t="inlineStr">
        <is>
          <t>Pimephales promelas</t>
        </is>
      </c>
      <c r="M4606" t="inlineStr">
        <is>
          <t>Fathead Minnow</t>
        </is>
      </c>
      <c r="N4606"/>
      <c r="O4606"/>
      <c r="P4606"/>
      <c r="Q4606"/>
      <c r="R4606"/>
      <c r="S4606"/>
      <c r="T4606"/>
      <c r="U4606"/>
      <c r="V4606" t="inlineStr">
        <is>
          <t>Static</t>
        </is>
      </c>
      <c r="W4606" t="inlineStr">
        <is>
          <t>Fresh water</t>
        </is>
      </c>
      <c r="X4606" t="inlineStr">
        <is>
          <t>Lab</t>
        </is>
      </c>
      <c r="Y4606"/>
      <c r="Z4606" t="inlineStr">
        <is>
          <t>Active ingredient</t>
        </is>
      </c>
      <c r="AA4606" t="inlineStr">
        <is>
          <t>&gt;</t>
        </is>
      </c>
      <c r="AB4606" t="n">
        <v>1500.0</v>
      </c>
      <c r="AC4606"/>
      <c r="AD4606"/>
      <c r="AE4606"/>
      <c r="AF4606"/>
      <c r="AG4606" t="inlineStr">
        <is>
          <t>AI mg/L</t>
        </is>
      </c>
      <c r="AH4606"/>
      <c r="AI4606"/>
      <c r="AJ4606"/>
      <c r="AK4606"/>
      <c r="AL4606"/>
      <c r="AM4606"/>
      <c r="AN4606"/>
      <c r="AO4606"/>
      <c r="AP4606"/>
      <c r="AQ4606"/>
      <c r="AR4606"/>
      <c r="AS4606"/>
      <c r="AT4606"/>
      <c r="AU4606"/>
      <c r="AV4606"/>
      <c r="AW4606"/>
      <c r="AX4606" t="inlineStr">
        <is>
          <t>Mortality</t>
        </is>
      </c>
      <c r="AY4606" t="inlineStr">
        <is>
          <t>Mortality</t>
        </is>
      </c>
      <c r="AZ4606" t="inlineStr">
        <is>
          <t>LC50</t>
        </is>
      </c>
      <c r="BA4606"/>
      <c r="BB4606" t="n">
        <v>4.0</v>
      </c>
      <c r="BC4606"/>
      <c r="BD4606"/>
      <c r="BE4606"/>
      <c r="BF4606"/>
      <c r="BG4606" t="inlineStr">
        <is>
          <t>Day(s)</t>
        </is>
      </c>
      <c r="BH4606" t="inlineStr">
        <is>
          <t>Commercial</t>
        </is>
      </c>
      <c r="BI4606" t="inlineStr">
        <is>
          <t>DTXSID001033311</t>
        </is>
      </c>
      <c r="BJ4606"/>
      <c r="BK4606"/>
      <c r="BL4606"/>
      <c r="BM4606"/>
      <c r="BN4606"/>
      <c r="BO4606"/>
      <c r="BP4606"/>
      <c r="BQ4606"/>
      <c r="BR4606"/>
      <c r="BS4606"/>
      <c r="BT4606" t="inlineStr">
        <is>
          <t>--</t>
        </is>
      </c>
      <c r="BU4606"/>
      <c r="BV4606"/>
      <c r="BW4606"/>
      <c r="BX4606"/>
      <c r="BY4606"/>
      <c r="BZ4606"/>
      <c r="CA4606"/>
      <c r="CB4606"/>
      <c r="CC4606"/>
      <c r="CD4606"/>
      <c r="CE4606"/>
      <c r="CF4606"/>
      <c r="CG4606"/>
      <c r="CH4606"/>
      <c r="CI4606"/>
      <c r="CJ4606"/>
      <c r="CK4606" t="inlineStr">
        <is>
          <t>Mayer,F.L.,Jr., and M.R. Ellersieck</t>
        </is>
      </c>
      <c r="CL4606" t="n">
        <v>6797.0</v>
      </c>
      <c r="CM4606" t="inlineStr">
        <is>
          <t>Manual of Acute Toxicity: Interpretation and Data Base for 410 Chemicals and 66 Species of Freshwater Animals</t>
        </is>
      </c>
      <c r="CN4606" t="inlineStr">
        <is>
          <t>USDI Fish and Wildlife Service, Publication No.160, Washington, DC:505 p.</t>
        </is>
      </c>
      <c r="CO4606" t="n">
        <v>1986.0</v>
      </c>
      <c r="CP4606" t="inlineStr">
        <is>
          <t>Mayer,F.L.,Jr., and M.R. Ellersieck (1986). Manual of Acute Toxicity: Interpretation and Data Base for 410 Chemicals and 66 Species of Freshwater Animals. USDI Fish and Wildlife Service, Publication No.160, Washington, DC, 505 p. ECOREF#:6797</t>
        </is>
      </c>
    </row>
    <row r="4607">
      <c r="A4607" t="n">
        <v>7.6775003E7</v>
      </c>
      <c r="B4607" t="inlineStr">
        <is>
          <t>Kronitex TXP</t>
        </is>
      </c>
      <c r="C4607"/>
      <c r="D4607" t="inlineStr">
        <is>
          <t>Unmeasured</t>
        </is>
      </c>
      <c r="E4607" t="inlineStr">
        <is>
          <t>United States Environmental Protection Agency</t>
        </is>
      </c>
      <c r="F4607"/>
      <c r="G4607"/>
      <c r="H4607"/>
      <c r="I4607"/>
      <c r="J4607"/>
      <c r="K4607"/>
      <c r="L4607" t="inlineStr">
        <is>
          <t>Pimephales promelas</t>
        </is>
      </c>
      <c r="M4607" t="inlineStr">
        <is>
          <t>Fathead Minnow</t>
        </is>
      </c>
      <c r="N4607"/>
      <c r="O4607"/>
      <c r="P4607" t="n">
        <v>5.0</v>
      </c>
      <c r="Q4607"/>
      <c r="R4607"/>
      <c r="S4607"/>
      <c r="T4607"/>
      <c r="U4607" t="inlineStr">
        <is>
          <t>Month(s)</t>
        </is>
      </c>
      <c r="V4607" t="inlineStr">
        <is>
          <t>Static</t>
        </is>
      </c>
      <c r="W4607" t="inlineStr">
        <is>
          <t>Fresh water</t>
        </is>
      </c>
      <c r="X4607" t="inlineStr">
        <is>
          <t>Lab</t>
        </is>
      </c>
      <c r="Y4607" t="n">
        <v>7.0</v>
      </c>
      <c r="Z4607" t="inlineStr">
        <is>
          <t>Formulation</t>
        </is>
      </c>
      <c r="AA4607" t="inlineStr">
        <is>
          <t>&gt;</t>
        </is>
      </c>
      <c r="AB4607" t="n">
        <v>100.0</v>
      </c>
      <c r="AC4607"/>
      <c r="AD4607"/>
      <c r="AE4607"/>
      <c r="AF4607"/>
      <c r="AG4607" t="inlineStr">
        <is>
          <t>AI mg/L</t>
        </is>
      </c>
      <c r="AH4607"/>
      <c r="AI4607"/>
      <c r="AJ4607"/>
      <c r="AK4607"/>
      <c r="AL4607"/>
      <c r="AM4607"/>
      <c r="AN4607"/>
      <c r="AO4607"/>
      <c r="AP4607"/>
      <c r="AQ4607"/>
      <c r="AR4607"/>
      <c r="AS4607"/>
      <c r="AT4607"/>
      <c r="AU4607"/>
      <c r="AV4607"/>
      <c r="AW4607"/>
      <c r="AX4607" t="inlineStr">
        <is>
          <t>Mortality</t>
        </is>
      </c>
      <c r="AY4607" t="inlineStr">
        <is>
          <t>Mortality</t>
        </is>
      </c>
      <c r="AZ4607" t="inlineStr">
        <is>
          <t>LC50</t>
        </is>
      </c>
      <c r="BA4607"/>
      <c r="BB4607" t="n">
        <v>4.0</v>
      </c>
      <c r="BC4607"/>
      <c r="BD4607"/>
      <c r="BE4607"/>
      <c r="BF4607"/>
      <c r="BG4607" t="inlineStr">
        <is>
          <t>Day(s)</t>
        </is>
      </c>
      <c r="BH4607"/>
      <c r="BI4607" t="inlineStr">
        <is>
          <t>DTXSID40107648</t>
        </is>
      </c>
      <c r="BJ4607"/>
      <c r="BK4607"/>
      <c r="BL4607" t="inlineStr">
        <is>
          <t>Acute</t>
        </is>
      </c>
      <c r="BM4607"/>
      <c r="BN4607"/>
      <c r="BO4607"/>
      <c r="BP4607"/>
      <c r="BQ4607"/>
      <c r="BR4607"/>
      <c r="BS4607"/>
      <c r="BT4607" t="inlineStr">
        <is>
          <t>--</t>
        </is>
      </c>
      <c r="BU4607"/>
      <c r="BV4607"/>
      <c r="BW4607"/>
      <c r="BX4607"/>
      <c r="BY4607"/>
      <c r="BZ4607"/>
      <c r="CA4607"/>
      <c r="CB4607"/>
      <c r="CC4607"/>
      <c r="CD4607"/>
      <c r="CE4607"/>
      <c r="CF4607"/>
      <c r="CG4607"/>
      <c r="CH4607"/>
      <c r="CI4607"/>
      <c r="CJ4607" t="inlineStr">
        <is>
          <t xml:space="preserve">SOURCE/UNION CARBIDE ENVIRONMENTAL SERVICES LAB, PARENTAL STOCK OBTAINED FROM NATIONAL WATER QUALITY LABORATORY, DULUTH, MINNESOTA//CONTR/C,V,P//TMETH/US EPA-660/3-75-009, 1975//MEDIA/RECONSTITUTED WELL WATER//   </t>
        </is>
      </c>
      <c r="CK4607" t="inlineStr">
        <is>
          <t>EPA/OTS</t>
        </is>
      </c>
      <c r="CL4607" t="n">
        <v>179719.0</v>
      </c>
      <c r="CM4607" t="inlineStr">
        <is>
          <t>Technical and Toxicological Information on Various Materials from the FMC Corp</t>
        </is>
      </c>
      <c r="CN4607" t="inlineStr">
        <is>
          <t>EPA/OTS 40-7942486:370 p.</t>
        </is>
      </c>
      <c r="CO4607" t="n">
        <v>2000.0</v>
      </c>
      <c r="CP4607" t="inlineStr">
        <is>
          <t>EPA/OTS (2000). Technical and Toxicological Information on Various Materials from the FMC Corp. EPA/OTS 40-7942486, 370 p. ECOREF#:179719</t>
        </is>
      </c>
    </row>
    <row r="4608">
      <c r="A4608" t="n">
        <v>7.693058E7</v>
      </c>
      <c r="B4608" t="inlineStr">
        <is>
          <t>Sulfuric acid diammonium salt mixt. with diammonium hydrogen phosphate</t>
        </is>
      </c>
      <c r="C4608"/>
      <c r="D4608" t="inlineStr">
        <is>
          <t>Unmeasured</t>
        </is>
      </c>
      <c r="E4608" t="inlineStr">
        <is>
          <t>Not coded</t>
        </is>
      </c>
      <c r="F4608"/>
      <c r="G4608" t="n">
        <v>100.0</v>
      </c>
      <c r="H4608"/>
      <c r="I4608"/>
      <c r="J4608"/>
      <c r="K4608"/>
      <c r="L4608" t="inlineStr">
        <is>
          <t>Pimephales promelas</t>
        </is>
      </c>
      <c r="M4608" t="inlineStr">
        <is>
          <t>Fathead Minnow</t>
        </is>
      </c>
      <c r="N4608" t="inlineStr">
        <is>
          <t>Juvenile</t>
        </is>
      </c>
      <c r="O4608"/>
      <c r="P4608"/>
      <c r="Q4608"/>
      <c r="R4608" t="n">
        <v>53.0</v>
      </c>
      <c r="S4608"/>
      <c r="T4608" t="n">
        <v>59.0</v>
      </c>
      <c r="U4608" t="inlineStr">
        <is>
          <t>Days post-hatch</t>
        </is>
      </c>
      <c r="V4608" t="inlineStr">
        <is>
          <t>Static</t>
        </is>
      </c>
      <c r="W4608" t="inlineStr">
        <is>
          <t>Fresh water</t>
        </is>
      </c>
      <c r="X4608" t="inlineStr">
        <is>
          <t>Lab</t>
        </is>
      </c>
      <c r="Y4608"/>
      <c r="Z4608" t="inlineStr">
        <is>
          <t>Active ingredient</t>
        </is>
      </c>
      <c r="AA4608"/>
      <c r="AB4608" t="n">
        <v>612.0</v>
      </c>
      <c r="AC4608"/>
      <c r="AD4608" t="n">
        <v>444.0</v>
      </c>
      <c r="AE4608"/>
      <c r="AF4608" t="n">
        <v>770.0</v>
      </c>
      <c r="AG4608" t="inlineStr">
        <is>
          <t>AI mg/L</t>
        </is>
      </c>
      <c r="AH4608"/>
      <c r="AI4608"/>
      <c r="AJ4608"/>
      <c r="AK4608"/>
      <c r="AL4608"/>
      <c r="AM4608"/>
      <c r="AN4608"/>
      <c r="AO4608"/>
      <c r="AP4608"/>
      <c r="AQ4608"/>
      <c r="AR4608"/>
      <c r="AS4608"/>
      <c r="AT4608"/>
      <c r="AU4608"/>
      <c r="AV4608"/>
      <c r="AW4608"/>
      <c r="AX4608" t="inlineStr">
        <is>
          <t>Mortality</t>
        </is>
      </c>
      <c r="AY4608" t="inlineStr">
        <is>
          <t>Mortality</t>
        </is>
      </c>
      <c r="AZ4608" t="inlineStr">
        <is>
          <t>LC50</t>
        </is>
      </c>
      <c r="BA4608"/>
      <c r="BB4608" t="n">
        <v>4.0</v>
      </c>
      <c r="BC4608"/>
      <c r="BD4608"/>
      <c r="BE4608"/>
      <c r="BF4608"/>
      <c r="BG4608" t="inlineStr">
        <is>
          <t>Day(s)</t>
        </is>
      </c>
      <c r="BH4608" t="inlineStr">
        <is>
          <t>Active ingredient</t>
        </is>
      </c>
      <c r="BI4608" t="inlineStr">
        <is>
          <t>DTXSID80227718</t>
        </is>
      </c>
      <c r="BJ4608" t="inlineStr">
        <is>
          <t>10.1006/eesa.1996.0070</t>
        </is>
      </c>
      <c r="BK4608"/>
      <c r="BL4608"/>
      <c r="BM4608"/>
      <c r="BN4608"/>
      <c r="BO4608"/>
      <c r="BP4608"/>
      <c r="BQ4608"/>
      <c r="BR4608"/>
      <c r="BS4608"/>
      <c r="BT4608" t="inlineStr">
        <is>
          <t>--</t>
        </is>
      </c>
      <c r="BU4608"/>
      <c r="BV4608"/>
      <c r="BW4608"/>
      <c r="BX4608"/>
      <c r="BY4608"/>
      <c r="BZ4608"/>
      <c r="CA4608"/>
      <c r="CB4608"/>
      <c r="CC4608"/>
      <c r="CD4608"/>
      <c r="CE4608"/>
      <c r="CF4608"/>
      <c r="CG4608"/>
      <c r="CH4608"/>
      <c r="CI4608"/>
      <c r="CJ4608"/>
      <c r="CK4608" t="inlineStr">
        <is>
          <t>Gaikowski,M.P., S.J. Hamilton, K.J. Buhl, S.F. McDonald, and C.H. Summers</t>
        </is>
      </c>
      <c r="CL4608" t="n">
        <v>17382.0</v>
      </c>
      <c r="CM4608" t="inlineStr">
        <is>
          <t>Acute Toxicity of Firefighting Chemical Formulations to Four Life Stages of Fathead Minnow</t>
        </is>
      </c>
      <c r="CN4608" t="inlineStr">
        <is>
          <t>Ecotoxicol. Environ. Saf.34(3): 252-263</t>
        </is>
      </c>
      <c r="CO4608" t="n">
        <v>1996.0</v>
      </c>
      <c r="CP4608" t="inlineStr">
        <is>
          <t>Gaikowski,M.P., S.J. Hamilton, K.J. Buhl, S.F. McDonald, and C.H. Summers (1996). Acute Toxicity of Firefighting Chemical Formulations to Four Life Stages of Fathead Minnow. Ecotoxicol. Environ. Saf., 34, (3), 252-263. doi:10.1006/eesa.1996.0070. ECOREF#:17382</t>
        </is>
      </c>
    </row>
    <row r="4609">
      <c r="A4609" t="n">
        <v>7.693058E7</v>
      </c>
      <c r="B4609" t="inlineStr">
        <is>
          <t>Sulfuric acid diammonium salt mixt. with diammonium hydrogen phosphate</t>
        </is>
      </c>
      <c r="C4609"/>
      <c r="D4609" t="inlineStr">
        <is>
          <t>Unmeasured</t>
        </is>
      </c>
      <c r="E4609" t="inlineStr">
        <is>
          <t>Not coded</t>
        </is>
      </c>
      <c r="F4609"/>
      <c r="G4609" t="n">
        <v>100.0</v>
      </c>
      <c r="H4609"/>
      <c r="I4609"/>
      <c r="J4609"/>
      <c r="K4609"/>
      <c r="L4609" t="inlineStr">
        <is>
          <t>Pimephales promelas</t>
        </is>
      </c>
      <c r="M4609" t="inlineStr">
        <is>
          <t>Fathead Minnow</t>
        </is>
      </c>
      <c r="N4609" t="inlineStr">
        <is>
          <t>Juvenile</t>
        </is>
      </c>
      <c r="O4609"/>
      <c r="P4609"/>
      <c r="Q4609"/>
      <c r="R4609" t="n">
        <v>53.0</v>
      </c>
      <c r="S4609"/>
      <c r="T4609" t="n">
        <v>59.0</v>
      </c>
      <c r="U4609" t="inlineStr">
        <is>
          <t>Days post-hatch</t>
        </is>
      </c>
      <c r="V4609" t="inlineStr">
        <is>
          <t>Static</t>
        </is>
      </c>
      <c r="W4609" t="inlineStr">
        <is>
          <t>Fresh water</t>
        </is>
      </c>
      <c r="X4609" t="inlineStr">
        <is>
          <t>Lab</t>
        </is>
      </c>
      <c r="Y4609"/>
      <c r="Z4609" t="inlineStr">
        <is>
          <t>Active ingredient</t>
        </is>
      </c>
      <c r="AA4609"/>
      <c r="AB4609" t="n">
        <v>605.0</v>
      </c>
      <c r="AC4609"/>
      <c r="AD4609" t="n">
        <v>470.0</v>
      </c>
      <c r="AE4609"/>
      <c r="AF4609" t="n">
        <v>780.0</v>
      </c>
      <c r="AG4609" t="inlineStr">
        <is>
          <t>AI mg/L</t>
        </is>
      </c>
      <c r="AH4609"/>
      <c r="AI4609"/>
      <c r="AJ4609"/>
      <c r="AK4609"/>
      <c r="AL4609"/>
      <c r="AM4609"/>
      <c r="AN4609"/>
      <c r="AO4609"/>
      <c r="AP4609"/>
      <c r="AQ4609"/>
      <c r="AR4609"/>
      <c r="AS4609"/>
      <c r="AT4609"/>
      <c r="AU4609"/>
      <c r="AV4609"/>
      <c r="AW4609"/>
      <c r="AX4609" t="inlineStr">
        <is>
          <t>Mortality</t>
        </is>
      </c>
      <c r="AY4609" t="inlineStr">
        <is>
          <t>Mortality</t>
        </is>
      </c>
      <c r="AZ4609" t="inlineStr">
        <is>
          <t>LC50</t>
        </is>
      </c>
      <c r="BA4609"/>
      <c r="BB4609" t="n">
        <v>4.0</v>
      </c>
      <c r="BC4609"/>
      <c r="BD4609"/>
      <c r="BE4609"/>
      <c r="BF4609"/>
      <c r="BG4609" t="inlineStr">
        <is>
          <t>Day(s)</t>
        </is>
      </c>
      <c r="BH4609" t="inlineStr">
        <is>
          <t>Active ingredient</t>
        </is>
      </c>
      <c r="BI4609" t="inlineStr">
        <is>
          <t>DTXSID80227718</t>
        </is>
      </c>
      <c r="BJ4609" t="inlineStr">
        <is>
          <t>10.1006/eesa.1996.0070</t>
        </is>
      </c>
      <c r="BK4609"/>
      <c r="BL4609"/>
      <c r="BM4609"/>
      <c r="BN4609"/>
      <c r="BO4609"/>
      <c r="BP4609"/>
      <c r="BQ4609"/>
      <c r="BR4609"/>
      <c r="BS4609"/>
      <c r="BT4609" t="inlineStr">
        <is>
          <t>--</t>
        </is>
      </c>
      <c r="BU4609"/>
      <c r="BV4609"/>
      <c r="BW4609"/>
      <c r="BX4609"/>
      <c r="BY4609"/>
      <c r="BZ4609"/>
      <c r="CA4609"/>
      <c r="CB4609"/>
      <c r="CC4609"/>
      <c r="CD4609"/>
      <c r="CE4609"/>
      <c r="CF4609"/>
      <c r="CG4609"/>
      <c r="CH4609"/>
      <c r="CI4609"/>
      <c r="CJ4609"/>
      <c r="CK4609" t="inlineStr">
        <is>
          <t>Gaikowski,M.P., S.J. Hamilton, K.J. Buhl, S.F. McDonald, and C.H. Summers</t>
        </is>
      </c>
      <c r="CL4609" t="n">
        <v>17382.0</v>
      </c>
      <c r="CM4609" t="inlineStr">
        <is>
          <t>Acute Toxicity of Firefighting Chemical Formulations to Four Life Stages of Fathead Minnow</t>
        </is>
      </c>
      <c r="CN4609" t="inlineStr">
        <is>
          <t>Ecotoxicol. Environ. Saf.34(3): 252-263</t>
        </is>
      </c>
      <c r="CO4609" t="n">
        <v>1996.0</v>
      </c>
      <c r="CP4609" t="inlineStr">
        <is>
          <t>Gaikowski,M.P., S.J. Hamilton, K.J. Buhl, S.F. McDonald, and C.H. Summers (1996). Acute Toxicity of Firefighting Chemical Formulations to Four Life Stages of Fathead Minnow. Ecotoxicol. Environ. Saf., 34, (3), 252-263. doi:10.1006/eesa.1996.0070. ECOREF#:17382</t>
        </is>
      </c>
    </row>
    <row r="4610">
      <c r="A4610" t="n">
        <v>7.693058E7</v>
      </c>
      <c r="B4610" t="inlineStr">
        <is>
          <t>Sulfuric acid diammonium salt mixt. with diammonium hydrogen phosphate</t>
        </is>
      </c>
      <c r="C4610"/>
      <c r="D4610" t="inlineStr">
        <is>
          <t>Unmeasured</t>
        </is>
      </c>
      <c r="E4610" t="inlineStr">
        <is>
          <t>Not coded</t>
        </is>
      </c>
      <c r="F4610"/>
      <c r="G4610" t="n">
        <v>100.0</v>
      </c>
      <c r="H4610"/>
      <c r="I4610"/>
      <c r="J4610"/>
      <c r="K4610"/>
      <c r="L4610" t="inlineStr">
        <is>
          <t>Pimephales promelas</t>
        </is>
      </c>
      <c r="M4610" t="inlineStr">
        <is>
          <t>Fathead Minnow</t>
        </is>
      </c>
      <c r="N4610" t="inlineStr">
        <is>
          <t>Fry</t>
        </is>
      </c>
      <c r="O4610"/>
      <c r="P4610" t="n">
        <v>1.0</v>
      </c>
      <c r="Q4610"/>
      <c r="R4610"/>
      <c r="S4610"/>
      <c r="T4610"/>
      <c r="U4610" t="inlineStr">
        <is>
          <t>Days post-hatch</t>
        </is>
      </c>
      <c r="V4610" t="inlineStr">
        <is>
          <t>Static</t>
        </is>
      </c>
      <c r="W4610" t="inlineStr">
        <is>
          <t>Fresh water</t>
        </is>
      </c>
      <c r="X4610" t="inlineStr">
        <is>
          <t>Lab</t>
        </is>
      </c>
      <c r="Y4610"/>
      <c r="Z4610" t="inlineStr">
        <is>
          <t>Active ingredient</t>
        </is>
      </c>
      <c r="AA4610"/>
      <c r="AB4610" t="n">
        <v>168.0</v>
      </c>
      <c r="AC4610"/>
      <c r="AD4610" t="n">
        <v>136.0</v>
      </c>
      <c r="AE4610"/>
      <c r="AF4610" t="n">
        <v>207.0</v>
      </c>
      <c r="AG4610" t="inlineStr">
        <is>
          <t>AI mg/L</t>
        </is>
      </c>
      <c r="AH4610"/>
      <c r="AI4610"/>
      <c r="AJ4610"/>
      <c r="AK4610"/>
      <c r="AL4610"/>
      <c r="AM4610"/>
      <c r="AN4610"/>
      <c r="AO4610"/>
      <c r="AP4610"/>
      <c r="AQ4610"/>
      <c r="AR4610"/>
      <c r="AS4610"/>
      <c r="AT4610"/>
      <c r="AU4610"/>
      <c r="AV4610"/>
      <c r="AW4610"/>
      <c r="AX4610" t="inlineStr">
        <is>
          <t>Mortality</t>
        </is>
      </c>
      <c r="AY4610" t="inlineStr">
        <is>
          <t>Mortality</t>
        </is>
      </c>
      <c r="AZ4610" t="inlineStr">
        <is>
          <t>LC50</t>
        </is>
      </c>
      <c r="BA4610"/>
      <c r="BB4610" t="n">
        <v>4.0</v>
      </c>
      <c r="BC4610"/>
      <c r="BD4610"/>
      <c r="BE4610"/>
      <c r="BF4610"/>
      <c r="BG4610" t="inlineStr">
        <is>
          <t>Day(s)</t>
        </is>
      </c>
      <c r="BH4610" t="inlineStr">
        <is>
          <t>Active ingredient</t>
        </is>
      </c>
      <c r="BI4610" t="inlineStr">
        <is>
          <t>DTXSID80227718</t>
        </is>
      </c>
      <c r="BJ4610" t="inlineStr">
        <is>
          <t>10.1006/eesa.1996.0070</t>
        </is>
      </c>
      <c r="BK4610"/>
      <c r="BL4610"/>
      <c r="BM4610"/>
      <c r="BN4610"/>
      <c r="BO4610"/>
      <c r="BP4610"/>
      <c r="BQ4610"/>
      <c r="BR4610"/>
      <c r="BS4610"/>
      <c r="BT4610" t="inlineStr">
        <is>
          <t>--</t>
        </is>
      </c>
      <c r="BU4610"/>
      <c r="BV4610"/>
      <c r="BW4610"/>
      <c r="BX4610"/>
      <c r="BY4610"/>
      <c r="BZ4610"/>
      <c r="CA4610"/>
      <c r="CB4610"/>
      <c r="CC4610"/>
      <c r="CD4610"/>
      <c r="CE4610"/>
      <c r="CF4610"/>
      <c r="CG4610"/>
      <c r="CH4610"/>
      <c r="CI4610"/>
      <c r="CJ4610"/>
      <c r="CK4610" t="inlineStr">
        <is>
          <t>Gaikowski,M.P., S.J. Hamilton, K.J. Buhl, S.F. McDonald, and C.H. Summers</t>
        </is>
      </c>
      <c r="CL4610" t="n">
        <v>17382.0</v>
      </c>
      <c r="CM4610" t="inlineStr">
        <is>
          <t>Acute Toxicity of Firefighting Chemical Formulations to Four Life Stages of Fathead Minnow</t>
        </is>
      </c>
      <c r="CN4610" t="inlineStr">
        <is>
          <t>Ecotoxicol. Environ. Saf.34(3): 252-263</t>
        </is>
      </c>
      <c r="CO4610" t="n">
        <v>1996.0</v>
      </c>
      <c r="CP4610" t="inlineStr">
        <is>
          <t>Gaikowski,M.P., S.J. Hamilton, K.J. Buhl, S.F. McDonald, and C.H. Summers (1996). Acute Toxicity of Firefighting Chemical Formulations to Four Life Stages of Fathead Minnow. Ecotoxicol. Environ. Saf., 34, (3), 252-263. doi:10.1006/eesa.1996.0070. ECOREF#:17382</t>
        </is>
      </c>
    </row>
    <row r="4611">
      <c r="A4611" t="n">
        <v>7.693058E7</v>
      </c>
      <c r="B4611" t="inlineStr">
        <is>
          <t>Sulfuric acid diammonium salt mixt. with diammonium hydrogen phosphate</t>
        </is>
      </c>
      <c r="C4611"/>
      <c r="D4611" t="inlineStr">
        <is>
          <t>Unmeasured</t>
        </is>
      </c>
      <c r="E4611" t="inlineStr">
        <is>
          <t>Not coded</t>
        </is>
      </c>
      <c r="F4611"/>
      <c r="G4611" t="n">
        <v>100.0</v>
      </c>
      <c r="H4611"/>
      <c r="I4611"/>
      <c r="J4611"/>
      <c r="K4611"/>
      <c r="L4611" t="inlineStr">
        <is>
          <t>Pimephales promelas</t>
        </is>
      </c>
      <c r="M4611" t="inlineStr">
        <is>
          <t>Fathead Minnow</t>
        </is>
      </c>
      <c r="N4611" t="inlineStr">
        <is>
          <t>Juvenile</t>
        </is>
      </c>
      <c r="O4611"/>
      <c r="P4611"/>
      <c r="Q4611"/>
      <c r="R4611" t="n">
        <v>32.0</v>
      </c>
      <c r="S4611"/>
      <c r="T4611" t="n">
        <v>38.0</v>
      </c>
      <c r="U4611" t="inlineStr">
        <is>
          <t>Days post-hatch</t>
        </is>
      </c>
      <c r="V4611" t="inlineStr">
        <is>
          <t>Static</t>
        </is>
      </c>
      <c r="W4611" t="inlineStr">
        <is>
          <t>Fresh water</t>
        </is>
      </c>
      <c r="X4611" t="inlineStr">
        <is>
          <t>Lab</t>
        </is>
      </c>
      <c r="Y4611"/>
      <c r="Z4611" t="inlineStr">
        <is>
          <t>Active ingredient</t>
        </is>
      </c>
      <c r="AA4611"/>
      <c r="AB4611" t="n">
        <v>494.0</v>
      </c>
      <c r="AC4611"/>
      <c r="AD4611" t="n">
        <v>432.0</v>
      </c>
      <c r="AE4611"/>
      <c r="AF4611" t="n">
        <v>573.0</v>
      </c>
      <c r="AG4611" t="inlineStr">
        <is>
          <t>AI mg/L</t>
        </is>
      </c>
      <c r="AH4611"/>
      <c r="AI4611"/>
      <c r="AJ4611"/>
      <c r="AK4611"/>
      <c r="AL4611"/>
      <c r="AM4611"/>
      <c r="AN4611"/>
      <c r="AO4611"/>
      <c r="AP4611"/>
      <c r="AQ4611"/>
      <c r="AR4611"/>
      <c r="AS4611"/>
      <c r="AT4611"/>
      <c r="AU4611"/>
      <c r="AV4611"/>
      <c r="AW4611"/>
      <c r="AX4611" t="inlineStr">
        <is>
          <t>Mortality</t>
        </is>
      </c>
      <c r="AY4611" t="inlineStr">
        <is>
          <t>Mortality</t>
        </is>
      </c>
      <c r="AZ4611" t="inlineStr">
        <is>
          <t>LC50</t>
        </is>
      </c>
      <c r="BA4611"/>
      <c r="BB4611" t="n">
        <v>4.0</v>
      </c>
      <c r="BC4611"/>
      <c r="BD4611"/>
      <c r="BE4611"/>
      <c r="BF4611"/>
      <c r="BG4611" t="inlineStr">
        <is>
          <t>Day(s)</t>
        </is>
      </c>
      <c r="BH4611" t="inlineStr">
        <is>
          <t>Active ingredient</t>
        </is>
      </c>
      <c r="BI4611" t="inlineStr">
        <is>
          <t>DTXSID80227718</t>
        </is>
      </c>
      <c r="BJ4611" t="inlineStr">
        <is>
          <t>10.1006/eesa.1996.0070</t>
        </is>
      </c>
      <c r="BK4611"/>
      <c r="BL4611"/>
      <c r="BM4611"/>
      <c r="BN4611"/>
      <c r="BO4611"/>
      <c r="BP4611"/>
      <c r="BQ4611"/>
      <c r="BR4611"/>
      <c r="BS4611"/>
      <c r="BT4611" t="inlineStr">
        <is>
          <t>--</t>
        </is>
      </c>
      <c r="BU4611"/>
      <c r="BV4611"/>
      <c r="BW4611"/>
      <c r="BX4611"/>
      <c r="BY4611"/>
      <c r="BZ4611"/>
      <c r="CA4611"/>
      <c r="CB4611"/>
      <c r="CC4611"/>
      <c r="CD4611"/>
      <c r="CE4611"/>
      <c r="CF4611"/>
      <c r="CG4611"/>
      <c r="CH4611"/>
      <c r="CI4611"/>
      <c r="CJ4611"/>
      <c r="CK4611" t="inlineStr">
        <is>
          <t>Gaikowski,M.P., S.J. Hamilton, K.J. Buhl, S.F. McDonald, and C.H. Summers</t>
        </is>
      </c>
      <c r="CL4611" t="n">
        <v>17382.0</v>
      </c>
      <c r="CM4611" t="inlineStr">
        <is>
          <t>Acute Toxicity of Firefighting Chemical Formulations to Four Life Stages of Fathead Minnow</t>
        </is>
      </c>
      <c r="CN4611" t="inlineStr">
        <is>
          <t>Ecotoxicol. Environ. Saf.34(3): 252-263</t>
        </is>
      </c>
      <c r="CO4611" t="n">
        <v>1996.0</v>
      </c>
      <c r="CP4611" t="inlineStr">
        <is>
          <t>Gaikowski,M.P., S.J. Hamilton, K.J. Buhl, S.F. McDonald, and C.H. Summers (1996). Acute Toxicity of Firefighting Chemical Formulations to Four Life Stages of Fathead Minnow. Ecotoxicol. Environ. Saf., 34, (3), 252-263. doi:10.1006/eesa.1996.0070. ECOREF#:17382</t>
        </is>
      </c>
    </row>
    <row r="4612">
      <c r="A4612" t="n">
        <v>7.693058E7</v>
      </c>
      <c r="B4612" t="inlineStr">
        <is>
          <t>Sulfuric acid diammonium salt mixt. with diammonium hydrogen phosphate</t>
        </is>
      </c>
      <c r="C4612"/>
      <c r="D4612" t="inlineStr">
        <is>
          <t>Unmeasured</t>
        </is>
      </c>
      <c r="E4612" t="inlineStr">
        <is>
          <t>Not coded</t>
        </is>
      </c>
      <c r="F4612"/>
      <c r="G4612" t="n">
        <v>100.0</v>
      </c>
      <c r="H4612"/>
      <c r="I4612"/>
      <c r="J4612"/>
      <c r="K4612"/>
      <c r="L4612" t="inlineStr">
        <is>
          <t>Pimephales promelas</t>
        </is>
      </c>
      <c r="M4612" t="inlineStr">
        <is>
          <t>Fathead Minnow</t>
        </is>
      </c>
      <c r="N4612" t="inlineStr">
        <is>
          <t>Egg</t>
        </is>
      </c>
      <c r="O4612"/>
      <c r="P4612" t="n">
        <v>3.0</v>
      </c>
      <c r="Q4612"/>
      <c r="R4612"/>
      <c r="S4612"/>
      <c r="T4612"/>
      <c r="U4612" t="inlineStr">
        <is>
          <t>Day(s)</t>
        </is>
      </c>
      <c r="V4612" t="inlineStr">
        <is>
          <t>Static</t>
        </is>
      </c>
      <c r="W4612" t="inlineStr">
        <is>
          <t>Fresh water</t>
        </is>
      </c>
      <c r="X4612" t="inlineStr">
        <is>
          <t>Lab</t>
        </is>
      </c>
      <c r="Y4612"/>
      <c r="Z4612" t="inlineStr">
        <is>
          <t>Active ingredient</t>
        </is>
      </c>
      <c r="AA4612"/>
      <c r="AB4612" t="n">
        <v>787.0</v>
      </c>
      <c r="AC4612"/>
      <c r="AD4612" t="n">
        <v>529.0</v>
      </c>
      <c r="AE4612"/>
      <c r="AF4612" t="n">
        <v>1025.0</v>
      </c>
      <c r="AG4612" t="inlineStr">
        <is>
          <t>AI mg/L</t>
        </is>
      </c>
      <c r="AH4612"/>
      <c r="AI4612"/>
      <c r="AJ4612"/>
      <c r="AK4612"/>
      <c r="AL4612"/>
      <c r="AM4612"/>
      <c r="AN4612"/>
      <c r="AO4612"/>
      <c r="AP4612"/>
      <c r="AQ4612"/>
      <c r="AR4612"/>
      <c r="AS4612"/>
      <c r="AT4612"/>
      <c r="AU4612"/>
      <c r="AV4612"/>
      <c r="AW4612"/>
      <c r="AX4612" t="inlineStr">
        <is>
          <t>Mortality</t>
        </is>
      </c>
      <c r="AY4612" t="inlineStr">
        <is>
          <t>Mortality</t>
        </is>
      </c>
      <c r="AZ4612" t="inlineStr">
        <is>
          <t>LC50</t>
        </is>
      </c>
      <c r="BA4612"/>
      <c r="BB4612" t="n">
        <v>4.0</v>
      </c>
      <c r="BC4612"/>
      <c r="BD4612"/>
      <c r="BE4612"/>
      <c r="BF4612"/>
      <c r="BG4612" t="inlineStr">
        <is>
          <t>Day(s)</t>
        </is>
      </c>
      <c r="BH4612" t="inlineStr">
        <is>
          <t>Active ingredient</t>
        </is>
      </c>
      <c r="BI4612" t="inlineStr">
        <is>
          <t>DTXSID80227718</t>
        </is>
      </c>
      <c r="BJ4612" t="inlineStr">
        <is>
          <t>10.1006/eesa.1996.0070</t>
        </is>
      </c>
      <c r="BK4612"/>
      <c r="BL4612"/>
      <c r="BM4612"/>
      <c r="BN4612"/>
      <c r="BO4612"/>
      <c r="BP4612"/>
      <c r="BQ4612"/>
      <c r="BR4612"/>
      <c r="BS4612"/>
      <c r="BT4612" t="inlineStr">
        <is>
          <t>--</t>
        </is>
      </c>
      <c r="BU4612"/>
      <c r="BV4612"/>
      <c r="BW4612"/>
      <c r="BX4612"/>
      <c r="BY4612"/>
      <c r="BZ4612"/>
      <c r="CA4612"/>
      <c r="CB4612"/>
      <c r="CC4612"/>
      <c r="CD4612"/>
      <c r="CE4612"/>
      <c r="CF4612"/>
      <c r="CG4612"/>
      <c r="CH4612"/>
      <c r="CI4612"/>
      <c r="CJ4612"/>
      <c r="CK4612" t="inlineStr">
        <is>
          <t>Gaikowski,M.P., S.J. Hamilton, K.J. Buhl, S.F. McDonald, and C.H. Summers</t>
        </is>
      </c>
      <c r="CL4612" t="n">
        <v>17382.0</v>
      </c>
      <c r="CM4612" t="inlineStr">
        <is>
          <t>Acute Toxicity of Firefighting Chemical Formulations to Four Life Stages of Fathead Minnow</t>
        </is>
      </c>
      <c r="CN4612" t="inlineStr">
        <is>
          <t>Ecotoxicol. Environ. Saf.34(3): 252-263</t>
        </is>
      </c>
      <c r="CO4612" t="n">
        <v>1996.0</v>
      </c>
      <c r="CP4612" t="inlineStr">
        <is>
          <t>Gaikowski,M.P., S.J. Hamilton, K.J. Buhl, S.F. McDonald, and C.H. Summers (1996). Acute Toxicity of Firefighting Chemical Formulations to Four Life Stages of Fathead Minnow. Ecotoxicol. Environ. Saf., 34, (3), 252-263. doi:10.1006/eesa.1996.0070. ECOREF#:17382</t>
        </is>
      </c>
    </row>
    <row r="4613">
      <c r="A4613" t="n">
        <v>7.693058E7</v>
      </c>
      <c r="B4613" t="inlineStr">
        <is>
          <t>Sulfuric acid diammonium salt mixt. with diammonium hydrogen phosphate</t>
        </is>
      </c>
      <c r="C4613"/>
      <c r="D4613" t="inlineStr">
        <is>
          <t>Unmeasured</t>
        </is>
      </c>
      <c r="E4613" t="inlineStr">
        <is>
          <t>Not coded</t>
        </is>
      </c>
      <c r="F4613"/>
      <c r="G4613" t="n">
        <v>100.0</v>
      </c>
      <c r="H4613"/>
      <c r="I4613"/>
      <c r="J4613"/>
      <c r="K4613"/>
      <c r="L4613" t="inlineStr">
        <is>
          <t>Pimephales promelas</t>
        </is>
      </c>
      <c r="M4613" t="inlineStr">
        <is>
          <t>Fathead Minnow</t>
        </is>
      </c>
      <c r="N4613" t="inlineStr">
        <is>
          <t>Juvenile</t>
        </is>
      </c>
      <c r="O4613"/>
      <c r="P4613"/>
      <c r="Q4613"/>
      <c r="R4613" t="n">
        <v>53.0</v>
      </c>
      <c r="S4613"/>
      <c r="T4613" t="n">
        <v>59.0</v>
      </c>
      <c r="U4613" t="inlineStr">
        <is>
          <t>Days post-hatch</t>
        </is>
      </c>
      <c r="V4613" t="inlineStr">
        <is>
          <t>Static</t>
        </is>
      </c>
      <c r="W4613" t="inlineStr">
        <is>
          <t>Fresh water</t>
        </is>
      </c>
      <c r="X4613" t="inlineStr">
        <is>
          <t>Lab</t>
        </is>
      </c>
      <c r="Y4613"/>
      <c r="Z4613" t="inlineStr">
        <is>
          <t>Active ingredient</t>
        </is>
      </c>
      <c r="AA4613"/>
      <c r="AB4613" t="n">
        <v>320.0</v>
      </c>
      <c r="AC4613"/>
      <c r="AD4613" t="n">
        <v>252.0</v>
      </c>
      <c r="AE4613"/>
      <c r="AF4613" t="n">
        <v>392.0</v>
      </c>
      <c r="AG4613" t="inlineStr">
        <is>
          <t>AI mg/L</t>
        </is>
      </c>
      <c r="AH4613"/>
      <c r="AI4613"/>
      <c r="AJ4613"/>
      <c r="AK4613"/>
      <c r="AL4613"/>
      <c r="AM4613"/>
      <c r="AN4613"/>
      <c r="AO4613"/>
      <c r="AP4613"/>
      <c r="AQ4613"/>
      <c r="AR4613"/>
      <c r="AS4613"/>
      <c r="AT4613"/>
      <c r="AU4613"/>
      <c r="AV4613"/>
      <c r="AW4613"/>
      <c r="AX4613" t="inlineStr">
        <is>
          <t>Mortality</t>
        </is>
      </c>
      <c r="AY4613" t="inlineStr">
        <is>
          <t>Mortality</t>
        </is>
      </c>
      <c r="AZ4613" t="inlineStr">
        <is>
          <t>LC50</t>
        </is>
      </c>
      <c r="BA4613"/>
      <c r="BB4613" t="n">
        <v>4.0</v>
      </c>
      <c r="BC4613"/>
      <c r="BD4613"/>
      <c r="BE4613"/>
      <c r="BF4613"/>
      <c r="BG4613" t="inlineStr">
        <is>
          <t>Day(s)</t>
        </is>
      </c>
      <c r="BH4613" t="inlineStr">
        <is>
          <t>Active ingredient</t>
        </is>
      </c>
      <c r="BI4613" t="inlineStr">
        <is>
          <t>DTXSID80227718</t>
        </is>
      </c>
      <c r="BJ4613" t="inlineStr">
        <is>
          <t>10.1006/eesa.1996.0070</t>
        </is>
      </c>
      <c r="BK4613"/>
      <c r="BL4613"/>
      <c r="BM4613"/>
      <c r="BN4613"/>
      <c r="BO4613"/>
      <c r="BP4613"/>
      <c r="BQ4613"/>
      <c r="BR4613"/>
      <c r="BS4613"/>
      <c r="BT4613" t="inlineStr">
        <is>
          <t>--</t>
        </is>
      </c>
      <c r="BU4613"/>
      <c r="BV4613"/>
      <c r="BW4613"/>
      <c r="BX4613"/>
      <c r="BY4613"/>
      <c r="BZ4613"/>
      <c r="CA4613"/>
      <c r="CB4613"/>
      <c r="CC4613"/>
      <c r="CD4613"/>
      <c r="CE4613"/>
      <c r="CF4613"/>
      <c r="CG4613"/>
      <c r="CH4613"/>
      <c r="CI4613"/>
      <c r="CJ4613"/>
      <c r="CK4613" t="inlineStr">
        <is>
          <t>Gaikowski,M.P., S.J. Hamilton, K.J. Buhl, S.F. McDonald, and C.H. Summers</t>
        </is>
      </c>
      <c r="CL4613" t="n">
        <v>17382.0</v>
      </c>
      <c r="CM4613" t="inlineStr">
        <is>
          <t>Acute Toxicity of Firefighting Chemical Formulations to Four Life Stages of Fathead Minnow</t>
        </is>
      </c>
      <c r="CN4613" t="inlineStr">
        <is>
          <t>Ecotoxicol. Environ. Saf.34(3): 252-263</t>
        </is>
      </c>
      <c r="CO4613" t="n">
        <v>1996.0</v>
      </c>
      <c r="CP4613" t="inlineStr">
        <is>
          <t>Gaikowski,M.P., S.J. Hamilton, K.J. Buhl, S.F. McDonald, and C.H. Summers (1996). Acute Toxicity of Firefighting Chemical Formulations to Four Life Stages of Fathead Minnow. Ecotoxicol. Environ. Saf., 34, (3), 252-263. doi:10.1006/eesa.1996.0070. ECOREF#:17382</t>
        </is>
      </c>
    </row>
    <row r="4614">
      <c r="A4614" t="n">
        <v>7.693058E7</v>
      </c>
      <c r="B4614" t="inlineStr">
        <is>
          <t>Sulfuric acid diammonium salt mixt. with diammonium hydrogen phosphate</t>
        </is>
      </c>
      <c r="C4614"/>
      <c r="D4614" t="inlineStr">
        <is>
          <t>Unmeasured</t>
        </is>
      </c>
      <c r="E4614" t="inlineStr">
        <is>
          <t>Not coded</t>
        </is>
      </c>
      <c r="F4614"/>
      <c r="G4614" t="n">
        <v>100.0</v>
      </c>
      <c r="H4614"/>
      <c r="I4614"/>
      <c r="J4614"/>
      <c r="K4614"/>
      <c r="L4614" t="inlineStr">
        <is>
          <t>Pimephales promelas</t>
        </is>
      </c>
      <c r="M4614" t="inlineStr">
        <is>
          <t>Fathead Minnow</t>
        </is>
      </c>
      <c r="N4614" t="inlineStr">
        <is>
          <t>Egg</t>
        </is>
      </c>
      <c r="O4614"/>
      <c r="P4614" t="n">
        <v>3.0</v>
      </c>
      <c r="Q4614"/>
      <c r="R4614"/>
      <c r="S4614"/>
      <c r="T4614"/>
      <c r="U4614" t="inlineStr">
        <is>
          <t>Day(s)</t>
        </is>
      </c>
      <c r="V4614" t="inlineStr">
        <is>
          <t>Static</t>
        </is>
      </c>
      <c r="W4614" t="inlineStr">
        <is>
          <t>Fresh water</t>
        </is>
      </c>
      <c r="X4614" t="inlineStr">
        <is>
          <t>Lab</t>
        </is>
      </c>
      <c r="Y4614"/>
      <c r="Z4614" t="inlineStr">
        <is>
          <t>Active ingredient</t>
        </is>
      </c>
      <c r="AA4614"/>
      <c r="AB4614" t="n">
        <v>2250.0</v>
      </c>
      <c r="AC4614"/>
      <c r="AD4614" t="n">
        <v>1736.0</v>
      </c>
      <c r="AE4614"/>
      <c r="AF4614" t="n">
        <v>2748.0</v>
      </c>
      <c r="AG4614" t="inlineStr">
        <is>
          <t>AI mg/L</t>
        </is>
      </c>
      <c r="AH4614"/>
      <c r="AI4614"/>
      <c r="AJ4614"/>
      <c r="AK4614"/>
      <c r="AL4614"/>
      <c r="AM4614"/>
      <c r="AN4614"/>
      <c r="AO4614"/>
      <c r="AP4614"/>
      <c r="AQ4614"/>
      <c r="AR4614"/>
      <c r="AS4614"/>
      <c r="AT4614"/>
      <c r="AU4614"/>
      <c r="AV4614"/>
      <c r="AW4614"/>
      <c r="AX4614" t="inlineStr">
        <is>
          <t>Mortality</t>
        </is>
      </c>
      <c r="AY4614" t="inlineStr">
        <is>
          <t>Mortality</t>
        </is>
      </c>
      <c r="AZ4614" t="inlineStr">
        <is>
          <t>LC50</t>
        </is>
      </c>
      <c r="BA4614"/>
      <c r="BB4614" t="n">
        <v>4.0</v>
      </c>
      <c r="BC4614"/>
      <c r="BD4614"/>
      <c r="BE4614"/>
      <c r="BF4614"/>
      <c r="BG4614" t="inlineStr">
        <is>
          <t>Day(s)</t>
        </is>
      </c>
      <c r="BH4614" t="inlineStr">
        <is>
          <t>Active ingredient</t>
        </is>
      </c>
      <c r="BI4614" t="inlineStr">
        <is>
          <t>DTXSID80227718</t>
        </is>
      </c>
      <c r="BJ4614" t="inlineStr">
        <is>
          <t>10.1006/eesa.1996.0070</t>
        </is>
      </c>
      <c r="BK4614"/>
      <c r="BL4614"/>
      <c r="BM4614"/>
      <c r="BN4614"/>
      <c r="BO4614"/>
      <c r="BP4614"/>
      <c r="BQ4614"/>
      <c r="BR4614"/>
      <c r="BS4614"/>
      <c r="BT4614" t="inlineStr">
        <is>
          <t>--</t>
        </is>
      </c>
      <c r="BU4614"/>
      <c r="BV4614"/>
      <c r="BW4614"/>
      <c r="BX4614"/>
      <c r="BY4614"/>
      <c r="BZ4614"/>
      <c r="CA4614"/>
      <c r="CB4614"/>
      <c r="CC4614"/>
      <c r="CD4614"/>
      <c r="CE4614"/>
      <c r="CF4614"/>
      <c r="CG4614"/>
      <c r="CH4614"/>
      <c r="CI4614"/>
      <c r="CJ4614"/>
      <c r="CK4614" t="inlineStr">
        <is>
          <t>Gaikowski,M.P., S.J. Hamilton, K.J. Buhl, S.F. McDonald, and C.H. Summers</t>
        </is>
      </c>
      <c r="CL4614" t="n">
        <v>17382.0</v>
      </c>
      <c r="CM4614" t="inlineStr">
        <is>
          <t>Acute Toxicity of Firefighting Chemical Formulations to Four Life Stages of Fathead Minnow</t>
        </is>
      </c>
      <c r="CN4614" t="inlineStr">
        <is>
          <t>Ecotoxicol. Environ. Saf.34(3): 252-263</t>
        </is>
      </c>
      <c r="CO4614" t="n">
        <v>1996.0</v>
      </c>
      <c r="CP4614" t="inlineStr">
        <is>
          <t>Gaikowski,M.P., S.J. Hamilton, K.J. Buhl, S.F. McDonald, and C.H. Summers (1996). Acute Toxicity of Firefighting Chemical Formulations to Four Life Stages of Fathead Minnow. Ecotoxicol. Environ. Saf., 34, (3), 252-263. doi:10.1006/eesa.1996.0070. ECOREF#:17382</t>
        </is>
      </c>
    </row>
    <row r="4615">
      <c r="A4615" t="n">
        <v>7.693058E7</v>
      </c>
      <c r="B4615" t="inlineStr">
        <is>
          <t>Sulfuric acid diammonium salt mixt. with diammonium hydrogen phosphate</t>
        </is>
      </c>
      <c r="C4615"/>
      <c r="D4615" t="inlineStr">
        <is>
          <t>Unmeasured</t>
        </is>
      </c>
      <c r="E4615" t="inlineStr">
        <is>
          <t>Not coded</t>
        </is>
      </c>
      <c r="F4615"/>
      <c r="G4615" t="n">
        <v>100.0</v>
      </c>
      <c r="H4615"/>
      <c r="I4615"/>
      <c r="J4615"/>
      <c r="K4615"/>
      <c r="L4615" t="inlineStr">
        <is>
          <t>Pimephales promelas</t>
        </is>
      </c>
      <c r="M4615" t="inlineStr">
        <is>
          <t>Fathead Minnow</t>
        </is>
      </c>
      <c r="N4615" t="inlineStr">
        <is>
          <t>Egg</t>
        </is>
      </c>
      <c r="O4615"/>
      <c r="P4615" t="n">
        <v>3.0</v>
      </c>
      <c r="Q4615"/>
      <c r="R4615"/>
      <c r="S4615"/>
      <c r="T4615"/>
      <c r="U4615" t="inlineStr">
        <is>
          <t>Day(s)</t>
        </is>
      </c>
      <c r="V4615" t="inlineStr">
        <is>
          <t>Static</t>
        </is>
      </c>
      <c r="W4615" t="inlineStr">
        <is>
          <t>Fresh water</t>
        </is>
      </c>
      <c r="X4615" t="inlineStr">
        <is>
          <t>Lab</t>
        </is>
      </c>
      <c r="Y4615"/>
      <c r="Z4615" t="inlineStr">
        <is>
          <t>Active ingredient</t>
        </is>
      </c>
      <c r="AA4615"/>
      <c r="AB4615" t="n">
        <v>1569.0</v>
      </c>
      <c r="AC4615"/>
      <c r="AD4615" t="n">
        <v>1255.0</v>
      </c>
      <c r="AE4615"/>
      <c r="AF4615" t="n">
        <v>1924.0</v>
      </c>
      <c r="AG4615" t="inlineStr">
        <is>
          <t>AI mg/L</t>
        </is>
      </c>
      <c r="AH4615"/>
      <c r="AI4615"/>
      <c r="AJ4615"/>
      <c r="AK4615"/>
      <c r="AL4615"/>
      <c r="AM4615"/>
      <c r="AN4615"/>
      <c r="AO4615"/>
      <c r="AP4615"/>
      <c r="AQ4615"/>
      <c r="AR4615"/>
      <c r="AS4615"/>
      <c r="AT4615"/>
      <c r="AU4615"/>
      <c r="AV4615"/>
      <c r="AW4615"/>
      <c r="AX4615" t="inlineStr">
        <is>
          <t>Mortality</t>
        </is>
      </c>
      <c r="AY4615" t="inlineStr">
        <is>
          <t>Mortality</t>
        </is>
      </c>
      <c r="AZ4615" t="inlineStr">
        <is>
          <t>LC50</t>
        </is>
      </c>
      <c r="BA4615"/>
      <c r="BB4615" t="n">
        <v>4.0</v>
      </c>
      <c r="BC4615"/>
      <c r="BD4615"/>
      <c r="BE4615"/>
      <c r="BF4615"/>
      <c r="BG4615" t="inlineStr">
        <is>
          <t>Day(s)</t>
        </is>
      </c>
      <c r="BH4615" t="inlineStr">
        <is>
          <t>Active ingredient</t>
        </is>
      </c>
      <c r="BI4615" t="inlineStr">
        <is>
          <t>DTXSID80227718</t>
        </is>
      </c>
      <c r="BJ4615" t="inlineStr">
        <is>
          <t>10.1006/eesa.1996.0070</t>
        </is>
      </c>
      <c r="BK4615"/>
      <c r="BL4615"/>
      <c r="BM4615"/>
      <c r="BN4615"/>
      <c r="BO4615"/>
      <c r="BP4615"/>
      <c r="BQ4615"/>
      <c r="BR4615"/>
      <c r="BS4615"/>
      <c r="BT4615" t="inlineStr">
        <is>
          <t>--</t>
        </is>
      </c>
      <c r="BU4615"/>
      <c r="BV4615"/>
      <c r="BW4615"/>
      <c r="BX4615"/>
      <c r="BY4615"/>
      <c r="BZ4615"/>
      <c r="CA4615"/>
      <c r="CB4615"/>
      <c r="CC4615"/>
      <c r="CD4615"/>
      <c r="CE4615"/>
      <c r="CF4615"/>
      <c r="CG4615"/>
      <c r="CH4615"/>
      <c r="CI4615"/>
      <c r="CJ4615"/>
      <c r="CK4615" t="inlineStr">
        <is>
          <t>Gaikowski,M.P., S.J. Hamilton, K.J. Buhl, S.F. McDonald, and C.H. Summers</t>
        </is>
      </c>
      <c r="CL4615" t="n">
        <v>17382.0</v>
      </c>
      <c r="CM4615" t="inlineStr">
        <is>
          <t>Acute Toxicity of Firefighting Chemical Formulations to Four Life Stages of Fathead Minnow</t>
        </is>
      </c>
      <c r="CN4615" t="inlineStr">
        <is>
          <t>Ecotoxicol. Environ. Saf.34(3): 252-263</t>
        </is>
      </c>
      <c r="CO4615" t="n">
        <v>1996.0</v>
      </c>
      <c r="CP4615" t="inlineStr">
        <is>
          <t>Gaikowski,M.P., S.J. Hamilton, K.J. Buhl, S.F. McDonald, and C.H. Summers (1996). Acute Toxicity of Firefighting Chemical Formulations to Four Life Stages of Fathead Minnow. Ecotoxicol. Environ. Saf., 34, (3), 252-263. doi:10.1006/eesa.1996.0070. ECOREF#:17382</t>
        </is>
      </c>
    </row>
    <row r="4616">
      <c r="A4616" t="n">
        <v>7.693058E7</v>
      </c>
      <c r="B4616" t="inlineStr">
        <is>
          <t>Sulfuric acid diammonium salt mixt. with diammonium hydrogen phosphate</t>
        </is>
      </c>
      <c r="C4616"/>
      <c r="D4616" t="inlineStr">
        <is>
          <t>Unmeasured</t>
        </is>
      </c>
      <c r="E4616" t="inlineStr">
        <is>
          <t>Not coded</t>
        </is>
      </c>
      <c r="F4616"/>
      <c r="G4616" t="n">
        <v>100.0</v>
      </c>
      <c r="H4616"/>
      <c r="I4616"/>
      <c r="J4616"/>
      <c r="K4616"/>
      <c r="L4616" t="inlineStr">
        <is>
          <t>Pimephales promelas</t>
        </is>
      </c>
      <c r="M4616" t="inlineStr">
        <is>
          <t>Fathead Minnow</t>
        </is>
      </c>
      <c r="N4616" t="inlineStr">
        <is>
          <t>Fry</t>
        </is>
      </c>
      <c r="O4616"/>
      <c r="P4616" t="n">
        <v>1.0</v>
      </c>
      <c r="Q4616"/>
      <c r="R4616"/>
      <c r="S4616"/>
      <c r="T4616"/>
      <c r="U4616" t="inlineStr">
        <is>
          <t>Days post-hatch</t>
        </is>
      </c>
      <c r="V4616" t="inlineStr">
        <is>
          <t>Static</t>
        </is>
      </c>
      <c r="W4616" t="inlineStr">
        <is>
          <t>Fresh water</t>
        </is>
      </c>
      <c r="X4616" t="inlineStr">
        <is>
          <t>Lab</t>
        </is>
      </c>
      <c r="Y4616"/>
      <c r="Z4616" t="inlineStr">
        <is>
          <t>Active ingredient</t>
        </is>
      </c>
      <c r="AA4616"/>
      <c r="AB4616" t="n">
        <v>420.0</v>
      </c>
      <c r="AC4616"/>
      <c r="AD4616" t="n">
        <v>320.0</v>
      </c>
      <c r="AE4616"/>
      <c r="AF4616" t="n">
        <v>532.0</v>
      </c>
      <c r="AG4616" t="inlineStr">
        <is>
          <t>AI mg/L</t>
        </is>
      </c>
      <c r="AH4616"/>
      <c r="AI4616"/>
      <c r="AJ4616"/>
      <c r="AK4616"/>
      <c r="AL4616"/>
      <c r="AM4616"/>
      <c r="AN4616"/>
      <c r="AO4616"/>
      <c r="AP4616"/>
      <c r="AQ4616"/>
      <c r="AR4616"/>
      <c r="AS4616"/>
      <c r="AT4616"/>
      <c r="AU4616"/>
      <c r="AV4616"/>
      <c r="AW4616"/>
      <c r="AX4616" t="inlineStr">
        <is>
          <t>Mortality</t>
        </is>
      </c>
      <c r="AY4616" t="inlineStr">
        <is>
          <t>Mortality</t>
        </is>
      </c>
      <c r="AZ4616" t="inlineStr">
        <is>
          <t>LC50</t>
        </is>
      </c>
      <c r="BA4616"/>
      <c r="BB4616" t="n">
        <v>4.0</v>
      </c>
      <c r="BC4616"/>
      <c r="BD4616"/>
      <c r="BE4616"/>
      <c r="BF4616"/>
      <c r="BG4616" t="inlineStr">
        <is>
          <t>Day(s)</t>
        </is>
      </c>
      <c r="BH4616" t="inlineStr">
        <is>
          <t>Active ingredient</t>
        </is>
      </c>
      <c r="BI4616" t="inlineStr">
        <is>
          <t>DTXSID80227718</t>
        </is>
      </c>
      <c r="BJ4616" t="inlineStr">
        <is>
          <t>10.1006/eesa.1996.0070</t>
        </is>
      </c>
      <c r="BK4616"/>
      <c r="BL4616"/>
      <c r="BM4616"/>
      <c r="BN4616"/>
      <c r="BO4616"/>
      <c r="BP4616"/>
      <c r="BQ4616"/>
      <c r="BR4616"/>
      <c r="BS4616"/>
      <c r="BT4616" t="inlineStr">
        <is>
          <t>--</t>
        </is>
      </c>
      <c r="BU4616"/>
      <c r="BV4616"/>
      <c r="BW4616"/>
      <c r="BX4616"/>
      <c r="BY4616"/>
      <c r="BZ4616"/>
      <c r="CA4616"/>
      <c r="CB4616"/>
      <c r="CC4616"/>
      <c r="CD4616"/>
      <c r="CE4616"/>
      <c r="CF4616"/>
      <c r="CG4616"/>
      <c r="CH4616"/>
      <c r="CI4616"/>
      <c r="CJ4616"/>
      <c r="CK4616" t="inlineStr">
        <is>
          <t>Gaikowski,M.P., S.J. Hamilton, K.J. Buhl, S.F. McDonald, and C.H. Summers</t>
        </is>
      </c>
      <c r="CL4616" t="n">
        <v>17382.0</v>
      </c>
      <c r="CM4616" t="inlineStr">
        <is>
          <t>Acute Toxicity of Firefighting Chemical Formulations to Four Life Stages of Fathead Minnow</t>
        </is>
      </c>
      <c r="CN4616" t="inlineStr">
        <is>
          <t>Ecotoxicol. Environ. Saf.34(3): 252-263</t>
        </is>
      </c>
      <c r="CO4616" t="n">
        <v>1996.0</v>
      </c>
      <c r="CP4616" t="inlineStr">
        <is>
          <t>Gaikowski,M.P., S.J. Hamilton, K.J. Buhl, S.F. McDonald, and C.H. Summers (1996). Acute Toxicity of Firefighting Chemical Formulations to Four Life Stages of Fathead Minnow. Ecotoxicol. Environ. Saf., 34, (3), 252-263. doi:10.1006/eesa.1996.0070. ECOREF#:17382</t>
        </is>
      </c>
    </row>
    <row r="4617">
      <c r="A4617" t="n">
        <v>7.693058E7</v>
      </c>
      <c r="B4617" t="inlineStr">
        <is>
          <t>Sulfuric acid diammonium salt mixt. with diammonium hydrogen phosphate</t>
        </is>
      </c>
      <c r="C4617"/>
      <c r="D4617" t="inlineStr">
        <is>
          <t>Unmeasured</t>
        </is>
      </c>
      <c r="E4617" t="inlineStr">
        <is>
          <t>Not coded</t>
        </is>
      </c>
      <c r="F4617"/>
      <c r="G4617" t="n">
        <v>100.0</v>
      </c>
      <c r="H4617"/>
      <c r="I4617"/>
      <c r="J4617"/>
      <c r="K4617"/>
      <c r="L4617" t="inlineStr">
        <is>
          <t>Pimephales promelas</t>
        </is>
      </c>
      <c r="M4617" t="inlineStr">
        <is>
          <t>Fathead Minnow</t>
        </is>
      </c>
      <c r="N4617" t="inlineStr">
        <is>
          <t>Juvenile</t>
        </is>
      </c>
      <c r="O4617"/>
      <c r="P4617"/>
      <c r="Q4617"/>
      <c r="R4617" t="n">
        <v>30.0</v>
      </c>
      <c r="S4617"/>
      <c r="T4617" t="n">
        <v>36.0</v>
      </c>
      <c r="U4617" t="inlineStr">
        <is>
          <t>Days post-hatch</t>
        </is>
      </c>
      <c r="V4617" t="inlineStr">
        <is>
          <t>Static</t>
        </is>
      </c>
      <c r="W4617" t="inlineStr">
        <is>
          <t>Fresh water</t>
        </is>
      </c>
      <c r="X4617" t="inlineStr">
        <is>
          <t>Lab</t>
        </is>
      </c>
      <c r="Y4617"/>
      <c r="Z4617" t="inlineStr">
        <is>
          <t>Active ingredient</t>
        </is>
      </c>
      <c r="AA4617"/>
      <c r="AB4617" t="n">
        <v>237.0</v>
      </c>
      <c r="AC4617"/>
      <c r="AD4617" t="n">
        <v>194.0</v>
      </c>
      <c r="AE4617"/>
      <c r="AF4617" t="n">
        <v>296.0</v>
      </c>
      <c r="AG4617" t="inlineStr">
        <is>
          <t>AI mg/L</t>
        </is>
      </c>
      <c r="AH4617"/>
      <c r="AI4617"/>
      <c r="AJ4617"/>
      <c r="AK4617"/>
      <c r="AL4617"/>
      <c r="AM4617"/>
      <c r="AN4617"/>
      <c r="AO4617"/>
      <c r="AP4617"/>
      <c r="AQ4617"/>
      <c r="AR4617"/>
      <c r="AS4617"/>
      <c r="AT4617"/>
      <c r="AU4617"/>
      <c r="AV4617"/>
      <c r="AW4617"/>
      <c r="AX4617" t="inlineStr">
        <is>
          <t>Mortality</t>
        </is>
      </c>
      <c r="AY4617" t="inlineStr">
        <is>
          <t>Mortality</t>
        </is>
      </c>
      <c r="AZ4617" t="inlineStr">
        <is>
          <t>LC50</t>
        </is>
      </c>
      <c r="BA4617"/>
      <c r="BB4617" t="n">
        <v>4.0</v>
      </c>
      <c r="BC4617"/>
      <c r="BD4617"/>
      <c r="BE4617"/>
      <c r="BF4617"/>
      <c r="BG4617" t="inlineStr">
        <is>
          <t>Day(s)</t>
        </is>
      </c>
      <c r="BH4617" t="inlineStr">
        <is>
          <t>Active ingredient</t>
        </is>
      </c>
      <c r="BI4617" t="inlineStr">
        <is>
          <t>DTXSID80227718</t>
        </is>
      </c>
      <c r="BJ4617" t="inlineStr">
        <is>
          <t>10.1006/eesa.1996.0070</t>
        </is>
      </c>
      <c r="BK4617"/>
      <c r="BL4617"/>
      <c r="BM4617"/>
      <c r="BN4617"/>
      <c r="BO4617"/>
      <c r="BP4617"/>
      <c r="BQ4617"/>
      <c r="BR4617"/>
      <c r="BS4617"/>
      <c r="BT4617" t="inlineStr">
        <is>
          <t>--</t>
        </is>
      </c>
      <c r="BU4617"/>
      <c r="BV4617"/>
      <c r="BW4617"/>
      <c r="BX4617"/>
      <c r="BY4617"/>
      <c r="BZ4617"/>
      <c r="CA4617"/>
      <c r="CB4617"/>
      <c r="CC4617"/>
      <c r="CD4617"/>
      <c r="CE4617"/>
      <c r="CF4617"/>
      <c r="CG4617"/>
      <c r="CH4617"/>
      <c r="CI4617"/>
      <c r="CJ4617"/>
      <c r="CK4617" t="inlineStr">
        <is>
          <t>Gaikowski,M.P., S.J. Hamilton, K.J. Buhl, S.F. McDonald, and C.H. Summers</t>
        </is>
      </c>
      <c r="CL4617" t="n">
        <v>17382.0</v>
      </c>
      <c r="CM4617" t="inlineStr">
        <is>
          <t>Acute Toxicity of Firefighting Chemical Formulations to Four Life Stages of Fathead Minnow</t>
        </is>
      </c>
      <c r="CN4617" t="inlineStr">
        <is>
          <t>Ecotoxicol. Environ. Saf.34(3): 252-263</t>
        </is>
      </c>
      <c r="CO4617" t="n">
        <v>1996.0</v>
      </c>
      <c r="CP4617" t="inlineStr">
        <is>
          <t>Gaikowski,M.P., S.J. Hamilton, K.J. Buhl, S.F. McDonald, and C.H. Summers (1996). Acute Toxicity of Firefighting Chemical Formulations to Four Life Stages of Fathead Minnow. Ecotoxicol. Environ. Saf., 34, (3), 252-263. doi:10.1006/eesa.1996.0070. ECOREF#:17382</t>
        </is>
      </c>
    </row>
    <row r="4618">
      <c r="A4618" t="n">
        <v>7.693058E7</v>
      </c>
      <c r="B4618" t="inlineStr">
        <is>
          <t>Sulfuric acid diammonium salt mixt. with diammonium hydrogen phosphate</t>
        </is>
      </c>
      <c r="C4618"/>
      <c r="D4618" t="inlineStr">
        <is>
          <t>Unmeasured</t>
        </is>
      </c>
      <c r="E4618" t="inlineStr">
        <is>
          <t>Not coded</t>
        </is>
      </c>
      <c r="F4618"/>
      <c r="G4618" t="n">
        <v>100.0</v>
      </c>
      <c r="H4618"/>
      <c r="I4618"/>
      <c r="J4618"/>
      <c r="K4618"/>
      <c r="L4618" t="inlineStr">
        <is>
          <t>Pimephales promelas</t>
        </is>
      </c>
      <c r="M4618" t="inlineStr">
        <is>
          <t>Fathead Minnow</t>
        </is>
      </c>
      <c r="N4618" t="inlineStr">
        <is>
          <t>Egg</t>
        </is>
      </c>
      <c r="O4618"/>
      <c r="P4618" t="n">
        <v>3.0</v>
      </c>
      <c r="Q4618"/>
      <c r="R4618"/>
      <c r="S4618"/>
      <c r="T4618"/>
      <c r="U4618" t="inlineStr">
        <is>
          <t>Day(s)</t>
        </is>
      </c>
      <c r="V4618" t="inlineStr">
        <is>
          <t>Static</t>
        </is>
      </c>
      <c r="W4618" t="inlineStr">
        <is>
          <t>Fresh water</t>
        </is>
      </c>
      <c r="X4618" t="inlineStr">
        <is>
          <t>Lab</t>
        </is>
      </c>
      <c r="Y4618"/>
      <c r="Z4618" t="inlineStr">
        <is>
          <t>Active ingredient</t>
        </is>
      </c>
      <c r="AA4618"/>
      <c r="AB4618" t="n">
        <v>363.0</v>
      </c>
      <c r="AC4618"/>
      <c r="AD4618" t="n">
        <v>280.0</v>
      </c>
      <c r="AE4618"/>
      <c r="AF4618" t="n">
        <v>470.0</v>
      </c>
      <c r="AG4618" t="inlineStr">
        <is>
          <t>AI mg/L</t>
        </is>
      </c>
      <c r="AH4618"/>
      <c r="AI4618"/>
      <c r="AJ4618"/>
      <c r="AK4618"/>
      <c r="AL4618"/>
      <c r="AM4618"/>
      <c r="AN4618"/>
      <c r="AO4618"/>
      <c r="AP4618"/>
      <c r="AQ4618"/>
      <c r="AR4618"/>
      <c r="AS4618"/>
      <c r="AT4618"/>
      <c r="AU4618"/>
      <c r="AV4618"/>
      <c r="AW4618"/>
      <c r="AX4618" t="inlineStr">
        <is>
          <t>Mortality</t>
        </is>
      </c>
      <c r="AY4618" t="inlineStr">
        <is>
          <t>Mortality</t>
        </is>
      </c>
      <c r="AZ4618" t="inlineStr">
        <is>
          <t>LC50</t>
        </is>
      </c>
      <c r="BA4618"/>
      <c r="BB4618" t="n">
        <v>4.0</v>
      </c>
      <c r="BC4618"/>
      <c r="BD4618"/>
      <c r="BE4618"/>
      <c r="BF4618"/>
      <c r="BG4618" t="inlineStr">
        <is>
          <t>Day(s)</t>
        </is>
      </c>
      <c r="BH4618" t="inlineStr">
        <is>
          <t>Active ingredient</t>
        </is>
      </c>
      <c r="BI4618" t="inlineStr">
        <is>
          <t>DTXSID80227718</t>
        </is>
      </c>
      <c r="BJ4618" t="inlineStr">
        <is>
          <t>10.1006/eesa.1996.0070</t>
        </is>
      </c>
      <c r="BK4618"/>
      <c r="BL4618"/>
      <c r="BM4618"/>
      <c r="BN4618"/>
      <c r="BO4618"/>
      <c r="BP4618"/>
      <c r="BQ4618"/>
      <c r="BR4618"/>
      <c r="BS4618"/>
      <c r="BT4618" t="inlineStr">
        <is>
          <t>--</t>
        </is>
      </c>
      <c r="BU4618"/>
      <c r="BV4618"/>
      <c r="BW4618"/>
      <c r="BX4618"/>
      <c r="BY4618"/>
      <c r="BZ4618"/>
      <c r="CA4618"/>
      <c r="CB4618"/>
      <c r="CC4618"/>
      <c r="CD4618"/>
      <c r="CE4618"/>
      <c r="CF4618"/>
      <c r="CG4618"/>
      <c r="CH4618"/>
      <c r="CI4618"/>
      <c r="CJ4618"/>
      <c r="CK4618" t="inlineStr">
        <is>
          <t>Gaikowski,M.P., S.J. Hamilton, K.J. Buhl, S.F. McDonald, and C.H. Summers</t>
        </is>
      </c>
      <c r="CL4618" t="n">
        <v>17382.0</v>
      </c>
      <c r="CM4618" t="inlineStr">
        <is>
          <t>Acute Toxicity of Firefighting Chemical Formulations to Four Life Stages of Fathead Minnow</t>
        </is>
      </c>
      <c r="CN4618" t="inlineStr">
        <is>
          <t>Ecotoxicol. Environ. Saf.34(3): 252-263</t>
        </is>
      </c>
      <c r="CO4618" t="n">
        <v>1996.0</v>
      </c>
      <c r="CP4618" t="inlineStr">
        <is>
          <t>Gaikowski,M.P., S.J. Hamilton, K.J. Buhl, S.F. McDonald, and C.H. Summers (1996). Acute Toxicity of Firefighting Chemical Formulations to Four Life Stages of Fathead Minnow. Ecotoxicol. Environ. Saf., 34, (3), 252-263. doi:10.1006/eesa.1996.0070. ECOREF#:17382</t>
        </is>
      </c>
    </row>
    <row r="4619">
      <c r="A4619" t="n">
        <v>7.693058E7</v>
      </c>
      <c r="B4619" t="inlineStr">
        <is>
          <t>Sulfuric acid diammonium salt mixt. with diammonium hydrogen phosphate</t>
        </is>
      </c>
      <c r="C4619"/>
      <c r="D4619" t="inlineStr">
        <is>
          <t>Unmeasured</t>
        </is>
      </c>
      <c r="E4619" t="inlineStr">
        <is>
          <t>Not coded</t>
        </is>
      </c>
      <c r="F4619"/>
      <c r="G4619" t="n">
        <v>100.0</v>
      </c>
      <c r="H4619"/>
      <c r="I4619"/>
      <c r="J4619"/>
      <c r="K4619"/>
      <c r="L4619" t="inlineStr">
        <is>
          <t>Pimephales promelas</t>
        </is>
      </c>
      <c r="M4619" t="inlineStr">
        <is>
          <t>Fathead Minnow</t>
        </is>
      </c>
      <c r="N4619" t="inlineStr">
        <is>
          <t>Juvenile</t>
        </is>
      </c>
      <c r="O4619"/>
      <c r="P4619"/>
      <c r="Q4619"/>
      <c r="R4619" t="n">
        <v>30.0</v>
      </c>
      <c r="S4619"/>
      <c r="T4619" t="n">
        <v>36.0</v>
      </c>
      <c r="U4619" t="inlineStr">
        <is>
          <t>Days post-hatch</t>
        </is>
      </c>
      <c r="V4619" t="inlineStr">
        <is>
          <t>Static</t>
        </is>
      </c>
      <c r="W4619" t="inlineStr">
        <is>
          <t>Fresh water</t>
        </is>
      </c>
      <c r="X4619" t="inlineStr">
        <is>
          <t>Lab</t>
        </is>
      </c>
      <c r="Y4619"/>
      <c r="Z4619" t="inlineStr">
        <is>
          <t>Active ingredient</t>
        </is>
      </c>
      <c r="AA4619"/>
      <c r="AB4619" t="n">
        <v>193.0</v>
      </c>
      <c r="AC4619"/>
      <c r="AD4619" t="n">
        <v>153.0</v>
      </c>
      <c r="AE4619"/>
      <c r="AF4619" t="n">
        <v>235.0</v>
      </c>
      <c r="AG4619" t="inlineStr">
        <is>
          <t>AI mg/L</t>
        </is>
      </c>
      <c r="AH4619"/>
      <c r="AI4619"/>
      <c r="AJ4619"/>
      <c r="AK4619"/>
      <c r="AL4619"/>
      <c r="AM4619"/>
      <c r="AN4619"/>
      <c r="AO4619"/>
      <c r="AP4619"/>
      <c r="AQ4619"/>
      <c r="AR4619"/>
      <c r="AS4619"/>
      <c r="AT4619"/>
      <c r="AU4619"/>
      <c r="AV4619"/>
      <c r="AW4619"/>
      <c r="AX4619" t="inlineStr">
        <is>
          <t>Mortality</t>
        </is>
      </c>
      <c r="AY4619" t="inlineStr">
        <is>
          <t>Mortality</t>
        </is>
      </c>
      <c r="AZ4619" t="inlineStr">
        <is>
          <t>LC50</t>
        </is>
      </c>
      <c r="BA4619"/>
      <c r="BB4619" t="n">
        <v>4.0</v>
      </c>
      <c r="BC4619"/>
      <c r="BD4619"/>
      <c r="BE4619"/>
      <c r="BF4619"/>
      <c r="BG4619" t="inlineStr">
        <is>
          <t>Day(s)</t>
        </is>
      </c>
      <c r="BH4619" t="inlineStr">
        <is>
          <t>Active ingredient</t>
        </is>
      </c>
      <c r="BI4619" t="inlineStr">
        <is>
          <t>DTXSID80227718</t>
        </is>
      </c>
      <c r="BJ4619" t="inlineStr">
        <is>
          <t>10.1006/eesa.1996.0070</t>
        </is>
      </c>
      <c r="BK4619"/>
      <c r="BL4619"/>
      <c r="BM4619"/>
      <c r="BN4619"/>
      <c r="BO4619"/>
      <c r="BP4619"/>
      <c r="BQ4619"/>
      <c r="BR4619"/>
      <c r="BS4619"/>
      <c r="BT4619" t="inlineStr">
        <is>
          <t>--</t>
        </is>
      </c>
      <c r="BU4619"/>
      <c r="BV4619"/>
      <c r="BW4619"/>
      <c r="BX4619"/>
      <c r="BY4619"/>
      <c r="BZ4619"/>
      <c r="CA4619"/>
      <c r="CB4619"/>
      <c r="CC4619"/>
      <c r="CD4619"/>
      <c r="CE4619"/>
      <c r="CF4619"/>
      <c r="CG4619"/>
      <c r="CH4619"/>
      <c r="CI4619"/>
      <c r="CJ4619"/>
      <c r="CK4619" t="inlineStr">
        <is>
          <t>Gaikowski,M.P., S.J. Hamilton, K.J. Buhl, S.F. McDonald, and C.H. Summers</t>
        </is>
      </c>
      <c r="CL4619" t="n">
        <v>17382.0</v>
      </c>
      <c r="CM4619" t="inlineStr">
        <is>
          <t>Acute Toxicity of Firefighting Chemical Formulations to Four Life Stages of Fathead Minnow</t>
        </is>
      </c>
      <c r="CN4619" t="inlineStr">
        <is>
          <t>Ecotoxicol. Environ. Saf.34(3): 252-263</t>
        </is>
      </c>
      <c r="CO4619" t="n">
        <v>1996.0</v>
      </c>
      <c r="CP4619" t="inlineStr">
        <is>
          <t>Gaikowski,M.P., S.J. Hamilton, K.J. Buhl, S.F. McDonald, and C.H. Summers (1996). Acute Toxicity of Firefighting Chemical Formulations to Four Life Stages of Fathead Minnow. Ecotoxicol. Environ. Saf., 34, (3), 252-263. doi:10.1006/eesa.1996.0070. ECOREF#:17382</t>
        </is>
      </c>
    </row>
    <row r="4620">
      <c r="A4620" t="n">
        <v>7.693058E7</v>
      </c>
      <c r="B4620" t="inlineStr">
        <is>
          <t>Sulfuric acid diammonium salt mixt. with diammonium hydrogen phosphate</t>
        </is>
      </c>
      <c r="C4620"/>
      <c r="D4620" t="inlineStr">
        <is>
          <t>Unmeasured</t>
        </is>
      </c>
      <c r="E4620" t="inlineStr">
        <is>
          <t>Not coded</t>
        </is>
      </c>
      <c r="F4620"/>
      <c r="G4620" t="n">
        <v>100.0</v>
      </c>
      <c r="H4620"/>
      <c r="I4620"/>
      <c r="J4620"/>
      <c r="K4620"/>
      <c r="L4620" t="inlineStr">
        <is>
          <t>Pimephales promelas</t>
        </is>
      </c>
      <c r="M4620" t="inlineStr">
        <is>
          <t>Fathead Minnow</t>
        </is>
      </c>
      <c r="N4620" t="inlineStr">
        <is>
          <t>Fry</t>
        </is>
      </c>
      <c r="O4620"/>
      <c r="P4620" t="n">
        <v>1.0</v>
      </c>
      <c r="Q4620"/>
      <c r="R4620"/>
      <c r="S4620"/>
      <c r="T4620"/>
      <c r="U4620" t="inlineStr">
        <is>
          <t>Days post-hatch</t>
        </is>
      </c>
      <c r="V4620" t="inlineStr">
        <is>
          <t>Static</t>
        </is>
      </c>
      <c r="W4620" t="inlineStr">
        <is>
          <t>Fresh water</t>
        </is>
      </c>
      <c r="X4620" t="inlineStr">
        <is>
          <t>Lab</t>
        </is>
      </c>
      <c r="Y4620"/>
      <c r="Z4620" t="inlineStr">
        <is>
          <t>Active ingredient</t>
        </is>
      </c>
      <c r="AA4620"/>
      <c r="AB4620" t="n">
        <v>233.0</v>
      </c>
      <c r="AC4620"/>
      <c r="AD4620" t="n">
        <v>184.0</v>
      </c>
      <c r="AE4620"/>
      <c r="AF4620" t="n">
        <v>301.0</v>
      </c>
      <c r="AG4620" t="inlineStr">
        <is>
          <t>AI mg/L</t>
        </is>
      </c>
      <c r="AH4620"/>
      <c r="AI4620"/>
      <c r="AJ4620"/>
      <c r="AK4620"/>
      <c r="AL4620"/>
      <c r="AM4620"/>
      <c r="AN4620"/>
      <c r="AO4620"/>
      <c r="AP4620"/>
      <c r="AQ4620"/>
      <c r="AR4620"/>
      <c r="AS4620"/>
      <c r="AT4620"/>
      <c r="AU4620"/>
      <c r="AV4620"/>
      <c r="AW4620"/>
      <c r="AX4620" t="inlineStr">
        <is>
          <t>Mortality</t>
        </is>
      </c>
      <c r="AY4620" t="inlineStr">
        <is>
          <t>Mortality</t>
        </is>
      </c>
      <c r="AZ4620" t="inlineStr">
        <is>
          <t>LC50</t>
        </is>
      </c>
      <c r="BA4620"/>
      <c r="BB4620" t="n">
        <v>4.0</v>
      </c>
      <c r="BC4620"/>
      <c r="BD4620"/>
      <c r="BE4620"/>
      <c r="BF4620"/>
      <c r="BG4620" t="inlineStr">
        <is>
          <t>Day(s)</t>
        </is>
      </c>
      <c r="BH4620" t="inlineStr">
        <is>
          <t>Active ingredient</t>
        </is>
      </c>
      <c r="BI4620" t="inlineStr">
        <is>
          <t>DTXSID80227718</t>
        </is>
      </c>
      <c r="BJ4620" t="inlineStr">
        <is>
          <t>10.1006/eesa.1996.0070</t>
        </is>
      </c>
      <c r="BK4620"/>
      <c r="BL4620"/>
      <c r="BM4620"/>
      <c r="BN4620"/>
      <c r="BO4620"/>
      <c r="BP4620"/>
      <c r="BQ4620"/>
      <c r="BR4620"/>
      <c r="BS4620"/>
      <c r="BT4620" t="inlineStr">
        <is>
          <t>--</t>
        </is>
      </c>
      <c r="BU4620"/>
      <c r="BV4620"/>
      <c r="BW4620"/>
      <c r="BX4620"/>
      <c r="BY4620"/>
      <c r="BZ4620"/>
      <c r="CA4620"/>
      <c r="CB4620"/>
      <c r="CC4620"/>
      <c r="CD4620"/>
      <c r="CE4620"/>
      <c r="CF4620"/>
      <c r="CG4620"/>
      <c r="CH4620"/>
      <c r="CI4620"/>
      <c r="CJ4620"/>
      <c r="CK4620" t="inlineStr">
        <is>
          <t>Gaikowski,M.P., S.J. Hamilton, K.J. Buhl, S.F. McDonald, and C.H. Summers</t>
        </is>
      </c>
      <c r="CL4620" t="n">
        <v>17382.0</v>
      </c>
      <c r="CM4620" t="inlineStr">
        <is>
          <t>Acute Toxicity of Firefighting Chemical Formulations to Four Life Stages of Fathead Minnow</t>
        </is>
      </c>
      <c r="CN4620" t="inlineStr">
        <is>
          <t>Ecotoxicol. Environ. Saf.34(3): 252-263</t>
        </is>
      </c>
      <c r="CO4620" t="n">
        <v>1996.0</v>
      </c>
      <c r="CP4620" t="inlineStr">
        <is>
          <t>Gaikowski,M.P., S.J. Hamilton, K.J. Buhl, S.F. McDonald, and C.H. Summers (1996). Acute Toxicity of Firefighting Chemical Formulations to Four Life Stages of Fathead Minnow. Ecotoxicol. Environ. Saf., 34, (3), 252-263. doi:10.1006/eesa.1996.0070. ECOREF#:17382</t>
        </is>
      </c>
    </row>
    <row r="4621">
      <c r="A4621" t="n">
        <v>7.693058E7</v>
      </c>
      <c r="B4621" t="inlineStr">
        <is>
          <t>Sulfuric acid diammonium salt mixt. with diammonium hydrogen phosphate</t>
        </is>
      </c>
      <c r="C4621"/>
      <c r="D4621" t="inlineStr">
        <is>
          <t>Unmeasured</t>
        </is>
      </c>
      <c r="E4621" t="inlineStr">
        <is>
          <t>Not coded</t>
        </is>
      </c>
      <c r="F4621"/>
      <c r="G4621" t="n">
        <v>100.0</v>
      </c>
      <c r="H4621"/>
      <c r="I4621"/>
      <c r="J4621"/>
      <c r="K4621"/>
      <c r="L4621" t="inlineStr">
        <is>
          <t>Pimephales promelas</t>
        </is>
      </c>
      <c r="M4621" t="inlineStr">
        <is>
          <t>Fathead Minnow</t>
        </is>
      </c>
      <c r="N4621" t="inlineStr">
        <is>
          <t>Juvenile</t>
        </is>
      </c>
      <c r="O4621"/>
      <c r="P4621"/>
      <c r="Q4621"/>
      <c r="R4621" t="n">
        <v>32.0</v>
      </c>
      <c r="S4621"/>
      <c r="T4621" t="n">
        <v>38.0</v>
      </c>
      <c r="U4621" t="inlineStr">
        <is>
          <t>Days post-hatch</t>
        </is>
      </c>
      <c r="V4621" t="inlineStr">
        <is>
          <t>Static</t>
        </is>
      </c>
      <c r="W4621" t="inlineStr">
        <is>
          <t>Fresh water</t>
        </is>
      </c>
      <c r="X4621" t="inlineStr">
        <is>
          <t>Lab</t>
        </is>
      </c>
      <c r="Y4621"/>
      <c r="Z4621" t="inlineStr">
        <is>
          <t>Active ingredient</t>
        </is>
      </c>
      <c r="AA4621"/>
      <c r="AB4621" t="n">
        <v>572.0</v>
      </c>
      <c r="AC4621"/>
      <c r="AD4621" t="n">
        <v>455.0</v>
      </c>
      <c r="AE4621"/>
      <c r="AF4621" t="n">
        <v>780.0</v>
      </c>
      <c r="AG4621" t="inlineStr">
        <is>
          <t>AI mg/L</t>
        </is>
      </c>
      <c r="AH4621"/>
      <c r="AI4621"/>
      <c r="AJ4621"/>
      <c r="AK4621"/>
      <c r="AL4621"/>
      <c r="AM4621"/>
      <c r="AN4621"/>
      <c r="AO4621"/>
      <c r="AP4621"/>
      <c r="AQ4621"/>
      <c r="AR4621"/>
      <c r="AS4621"/>
      <c r="AT4621"/>
      <c r="AU4621"/>
      <c r="AV4621"/>
      <c r="AW4621"/>
      <c r="AX4621" t="inlineStr">
        <is>
          <t>Mortality</t>
        </is>
      </c>
      <c r="AY4621" t="inlineStr">
        <is>
          <t>Mortality</t>
        </is>
      </c>
      <c r="AZ4621" t="inlineStr">
        <is>
          <t>LC50</t>
        </is>
      </c>
      <c r="BA4621"/>
      <c r="BB4621" t="n">
        <v>4.0</v>
      </c>
      <c r="BC4621"/>
      <c r="BD4621"/>
      <c r="BE4621"/>
      <c r="BF4621"/>
      <c r="BG4621" t="inlineStr">
        <is>
          <t>Day(s)</t>
        </is>
      </c>
      <c r="BH4621" t="inlineStr">
        <is>
          <t>Active ingredient</t>
        </is>
      </c>
      <c r="BI4621" t="inlineStr">
        <is>
          <t>DTXSID80227718</t>
        </is>
      </c>
      <c r="BJ4621" t="inlineStr">
        <is>
          <t>10.1006/eesa.1996.0070</t>
        </is>
      </c>
      <c r="BK4621"/>
      <c r="BL4621"/>
      <c r="BM4621"/>
      <c r="BN4621"/>
      <c r="BO4621"/>
      <c r="BP4621"/>
      <c r="BQ4621"/>
      <c r="BR4621"/>
      <c r="BS4621"/>
      <c r="BT4621" t="inlineStr">
        <is>
          <t>--</t>
        </is>
      </c>
      <c r="BU4621"/>
      <c r="BV4621"/>
      <c r="BW4621"/>
      <c r="BX4621"/>
      <c r="BY4621"/>
      <c r="BZ4621"/>
      <c r="CA4621"/>
      <c r="CB4621"/>
      <c r="CC4621"/>
      <c r="CD4621"/>
      <c r="CE4621"/>
      <c r="CF4621"/>
      <c r="CG4621"/>
      <c r="CH4621"/>
      <c r="CI4621"/>
      <c r="CJ4621"/>
      <c r="CK4621" t="inlineStr">
        <is>
          <t>Gaikowski,M.P., S.J. Hamilton, K.J. Buhl, S.F. McDonald, and C.H. Summers</t>
        </is>
      </c>
      <c r="CL4621" t="n">
        <v>17382.0</v>
      </c>
      <c r="CM4621" t="inlineStr">
        <is>
          <t>Acute Toxicity of Firefighting Chemical Formulations to Four Life Stages of Fathead Minnow</t>
        </is>
      </c>
      <c r="CN4621" t="inlineStr">
        <is>
          <t>Ecotoxicol. Environ. Saf.34(3): 252-263</t>
        </is>
      </c>
      <c r="CO4621" t="n">
        <v>1996.0</v>
      </c>
      <c r="CP4621" t="inlineStr">
        <is>
          <t>Gaikowski,M.P., S.J. Hamilton, K.J. Buhl, S.F. McDonald, and C.H. Summers (1996). Acute Toxicity of Firefighting Chemical Formulations to Four Life Stages of Fathead Minnow. Ecotoxicol. Environ. Saf., 34, (3), 252-263. doi:10.1006/eesa.1996.0070. ECOREF#:17382</t>
        </is>
      </c>
    </row>
    <row r="4622">
      <c r="A4622" t="n">
        <v>7.693058E7</v>
      </c>
      <c r="B4622" t="inlineStr">
        <is>
          <t>Sulfuric acid diammonium salt mixt. with diammonium hydrogen phosphate</t>
        </is>
      </c>
      <c r="C4622"/>
      <c r="D4622" t="inlineStr">
        <is>
          <t>Unmeasured</t>
        </is>
      </c>
      <c r="E4622" t="inlineStr">
        <is>
          <t>Not coded</t>
        </is>
      </c>
      <c r="F4622"/>
      <c r="G4622" t="n">
        <v>100.0</v>
      </c>
      <c r="H4622"/>
      <c r="I4622"/>
      <c r="J4622"/>
      <c r="K4622"/>
      <c r="L4622" t="inlineStr">
        <is>
          <t>Pimephales promelas</t>
        </is>
      </c>
      <c r="M4622" t="inlineStr">
        <is>
          <t>Fathead Minnow</t>
        </is>
      </c>
      <c r="N4622" t="inlineStr">
        <is>
          <t>Fry</t>
        </is>
      </c>
      <c r="O4622"/>
      <c r="P4622" t="n">
        <v>1.0</v>
      </c>
      <c r="Q4622"/>
      <c r="R4622"/>
      <c r="S4622"/>
      <c r="T4622"/>
      <c r="U4622" t="inlineStr">
        <is>
          <t>Days post-hatch</t>
        </is>
      </c>
      <c r="V4622" t="inlineStr">
        <is>
          <t>Static</t>
        </is>
      </c>
      <c r="W4622" t="inlineStr">
        <is>
          <t>Fresh water</t>
        </is>
      </c>
      <c r="X4622" t="inlineStr">
        <is>
          <t>Lab</t>
        </is>
      </c>
      <c r="Y4622"/>
      <c r="Z4622" t="inlineStr">
        <is>
          <t>Active ingredient</t>
        </is>
      </c>
      <c r="AA4622"/>
      <c r="AB4622" t="n">
        <v>135.0</v>
      </c>
      <c r="AC4622"/>
      <c r="AD4622" t="n">
        <v>105.0</v>
      </c>
      <c r="AE4622"/>
      <c r="AF4622" t="n">
        <v>165.0</v>
      </c>
      <c r="AG4622" t="inlineStr">
        <is>
          <t>AI mg/L</t>
        </is>
      </c>
      <c r="AH4622"/>
      <c r="AI4622"/>
      <c r="AJ4622"/>
      <c r="AK4622"/>
      <c r="AL4622"/>
      <c r="AM4622"/>
      <c r="AN4622"/>
      <c r="AO4622"/>
      <c r="AP4622"/>
      <c r="AQ4622"/>
      <c r="AR4622"/>
      <c r="AS4622"/>
      <c r="AT4622"/>
      <c r="AU4622"/>
      <c r="AV4622"/>
      <c r="AW4622"/>
      <c r="AX4622" t="inlineStr">
        <is>
          <t>Mortality</t>
        </is>
      </c>
      <c r="AY4622" t="inlineStr">
        <is>
          <t>Mortality</t>
        </is>
      </c>
      <c r="AZ4622" t="inlineStr">
        <is>
          <t>LC50</t>
        </is>
      </c>
      <c r="BA4622"/>
      <c r="BB4622" t="n">
        <v>4.0</v>
      </c>
      <c r="BC4622"/>
      <c r="BD4622"/>
      <c r="BE4622"/>
      <c r="BF4622"/>
      <c r="BG4622" t="inlineStr">
        <is>
          <t>Day(s)</t>
        </is>
      </c>
      <c r="BH4622" t="inlineStr">
        <is>
          <t>Active ingredient</t>
        </is>
      </c>
      <c r="BI4622" t="inlineStr">
        <is>
          <t>DTXSID80227718</t>
        </is>
      </c>
      <c r="BJ4622" t="inlineStr">
        <is>
          <t>10.1006/eesa.1996.0070</t>
        </is>
      </c>
      <c r="BK4622"/>
      <c r="BL4622"/>
      <c r="BM4622"/>
      <c r="BN4622"/>
      <c r="BO4622"/>
      <c r="BP4622"/>
      <c r="BQ4622"/>
      <c r="BR4622"/>
      <c r="BS4622"/>
      <c r="BT4622" t="inlineStr">
        <is>
          <t>--</t>
        </is>
      </c>
      <c r="BU4622"/>
      <c r="BV4622"/>
      <c r="BW4622"/>
      <c r="BX4622"/>
      <c r="BY4622"/>
      <c r="BZ4622"/>
      <c r="CA4622"/>
      <c r="CB4622"/>
      <c r="CC4622"/>
      <c r="CD4622"/>
      <c r="CE4622"/>
      <c r="CF4622"/>
      <c r="CG4622"/>
      <c r="CH4622"/>
      <c r="CI4622"/>
      <c r="CJ4622"/>
      <c r="CK4622" t="inlineStr">
        <is>
          <t>Gaikowski,M.P., S.J. Hamilton, K.J. Buhl, S.F. McDonald, and C.H. Summers</t>
        </is>
      </c>
      <c r="CL4622" t="n">
        <v>17382.0</v>
      </c>
      <c r="CM4622" t="inlineStr">
        <is>
          <t>Acute Toxicity of Firefighting Chemical Formulations to Four Life Stages of Fathead Minnow</t>
        </is>
      </c>
      <c r="CN4622" t="inlineStr">
        <is>
          <t>Ecotoxicol. Environ. Saf.34(3): 252-263</t>
        </is>
      </c>
      <c r="CO4622" t="n">
        <v>1996.0</v>
      </c>
      <c r="CP4622" t="inlineStr">
        <is>
          <t>Gaikowski,M.P., S.J. Hamilton, K.J. Buhl, S.F. McDonald, and C.H. Summers (1996). Acute Toxicity of Firefighting Chemical Formulations to Four Life Stages of Fathead Minnow. Ecotoxicol. Environ. Saf., 34, (3), 252-263. doi:10.1006/eesa.1996.0070. ECOREF#:17382</t>
        </is>
      </c>
    </row>
    <row r="4623">
      <c r="A4623" t="n">
        <v>7.693058E7</v>
      </c>
      <c r="B4623" t="inlineStr">
        <is>
          <t>Sulfuric acid diammonium salt mixt. with diammonium hydrogen phosphate</t>
        </is>
      </c>
      <c r="C4623"/>
      <c r="D4623" t="inlineStr">
        <is>
          <t>Unmeasured</t>
        </is>
      </c>
      <c r="E4623" t="inlineStr">
        <is>
          <t>Not coded</t>
        </is>
      </c>
      <c r="F4623"/>
      <c r="G4623" t="n">
        <v>100.0</v>
      </c>
      <c r="H4623"/>
      <c r="I4623"/>
      <c r="J4623"/>
      <c r="K4623"/>
      <c r="L4623" t="inlineStr">
        <is>
          <t>Pimephales promelas</t>
        </is>
      </c>
      <c r="M4623" t="inlineStr">
        <is>
          <t>Fathead Minnow</t>
        </is>
      </c>
      <c r="N4623" t="inlineStr">
        <is>
          <t>Juvenile</t>
        </is>
      </c>
      <c r="O4623"/>
      <c r="P4623"/>
      <c r="Q4623"/>
      <c r="R4623" t="n">
        <v>53.0</v>
      </c>
      <c r="S4623"/>
      <c r="T4623" t="n">
        <v>59.0</v>
      </c>
      <c r="U4623" t="inlineStr">
        <is>
          <t>Days post-hatch</t>
        </is>
      </c>
      <c r="V4623" t="inlineStr">
        <is>
          <t>Static</t>
        </is>
      </c>
      <c r="W4623" t="inlineStr">
        <is>
          <t>Fresh water</t>
        </is>
      </c>
      <c r="X4623" t="inlineStr">
        <is>
          <t>Lab</t>
        </is>
      </c>
      <c r="Y4623"/>
      <c r="Z4623" t="inlineStr">
        <is>
          <t>Active ingredient</t>
        </is>
      </c>
      <c r="AA4623"/>
      <c r="AB4623" t="n">
        <v>490.0</v>
      </c>
      <c r="AC4623"/>
      <c r="AD4623" t="n">
        <v>378.0</v>
      </c>
      <c r="AE4623"/>
      <c r="AF4623" t="n">
        <v>597.0</v>
      </c>
      <c r="AG4623" t="inlineStr">
        <is>
          <t>AI mg/L</t>
        </is>
      </c>
      <c r="AH4623"/>
      <c r="AI4623"/>
      <c r="AJ4623"/>
      <c r="AK4623"/>
      <c r="AL4623"/>
      <c r="AM4623"/>
      <c r="AN4623"/>
      <c r="AO4623"/>
      <c r="AP4623"/>
      <c r="AQ4623"/>
      <c r="AR4623"/>
      <c r="AS4623"/>
      <c r="AT4623"/>
      <c r="AU4623"/>
      <c r="AV4623"/>
      <c r="AW4623"/>
      <c r="AX4623" t="inlineStr">
        <is>
          <t>Mortality</t>
        </is>
      </c>
      <c r="AY4623" t="inlineStr">
        <is>
          <t>Mortality</t>
        </is>
      </c>
      <c r="AZ4623" t="inlineStr">
        <is>
          <t>LC50</t>
        </is>
      </c>
      <c r="BA4623"/>
      <c r="BB4623" t="n">
        <v>4.0</v>
      </c>
      <c r="BC4623"/>
      <c r="BD4623"/>
      <c r="BE4623"/>
      <c r="BF4623"/>
      <c r="BG4623" t="inlineStr">
        <is>
          <t>Day(s)</t>
        </is>
      </c>
      <c r="BH4623" t="inlineStr">
        <is>
          <t>Active ingredient</t>
        </is>
      </c>
      <c r="BI4623" t="inlineStr">
        <is>
          <t>DTXSID80227718</t>
        </is>
      </c>
      <c r="BJ4623" t="inlineStr">
        <is>
          <t>10.1006/eesa.1996.0070</t>
        </is>
      </c>
      <c r="BK4623"/>
      <c r="BL4623"/>
      <c r="BM4623"/>
      <c r="BN4623"/>
      <c r="BO4623"/>
      <c r="BP4623"/>
      <c r="BQ4623"/>
      <c r="BR4623"/>
      <c r="BS4623"/>
      <c r="BT4623" t="inlineStr">
        <is>
          <t>--</t>
        </is>
      </c>
      <c r="BU4623"/>
      <c r="BV4623"/>
      <c r="BW4623"/>
      <c r="BX4623"/>
      <c r="BY4623"/>
      <c r="BZ4623"/>
      <c r="CA4623"/>
      <c r="CB4623"/>
      <c r="CC4623"/>
      <c r="CD4623"/>
      <c r="CE4623"/>
      <c r="CF4623"/>
      <c r="CG4623"/>
      <c r="CH4623"/>
      <c r="CI4623"/>
      <c r="CJ4623"/>
      <c r="CK4623" t="inlineStr">
        <is>
          <t>Gaikowski,M.P., S.J. Hamilton, K.J. Buhl, S.F. McDonald, and C.H. Summers</t>
        </is>
      </c>
      <c r="CL4623" t="n">
        <v>17382.0</v>
      </c>
      <c r="CM4623" t="inlineStr">
        <is>
          <t>Acute Toxicity of Firefighting Chemical Formulations to Four Life Stages of Fathead Minnow</t>
        </is>
      </c>
      <c r="CN4623" t="inlineStr">
        <is>
          <t>Ecotoxicol. Environ. Saf.34(3): 252-263</t>
        </is>
      </c>
      <c r="CO4623" t="n">
        <v>1996.0</v>
      </c>
      <c r="CP4623" t="inlineStr">
        <is>
          <t>Gaikowski,M.P., S.J. Hamilton, K.J. Buhl, S.F. McDonald, and C.H. Summers (1996). Acute Toxicity of Firefighting Chemical Formulations to Four Life Stages of Fathead Minnow. Ecotoxicol. Environ. Saf., 34, (3), 252-263. doi:10.1006/eesa.1996.0070. ECOREF#:17382</t>
        </is>
      </c>
    </row>
    <row r="4624">
      <c r="A4624" t="n">
        <v>7.9124768E7</v>
      </c>
      <c r="B4624" t="inlineStr">
        <is>
          <t>3-(3,4-Dichlorophenoxy)benzaldehyde</t>
        </is>
      </c>
      <c r="C4624"/>
      <c r="D4624" t="inlineStr">
        <is>
          <t>Measured</t>
        </is>
      </c>
      <c r="E4624" t="inlineStr">
        <is>
          <t>Not reported</t>
        </is>
      </c>
      <c r="F4624"/>
      <c r="G4624" t="n">
        <v>94.0</v>
      </c>
      <c r="H4624"/>
      <c r="I4624"/>
      <c r="J4624"/>
      <c r="K4624"/>
      <c r="L4624" t="inlineStr">
        <is>
          <t>Pimephales promelas</t>
        </is>
      </c>
      <c r="M4624" t="inlineStr">
        <is>
          <t>Fathead Minnow</t>
        </is>
      </c>
      <c r="N4624"/>
      <c r="O4624"/>
      <c r="P4624" t="n">
        <v>32.0</v>
      </c>
      <c r="Q4624"/>
      <c r="R4624"/>
      <c r="S4624"/>
      <c r="T4624"/>
      <c r="U4624" t="inlineStr">
        <is>
          <t>Day(s)</t>
        </is>
      </c>
      <c r="V4624" t="inlineStr">
        <is>
          <t>Flow-through</t>
        </is>
      </c>
      <c r="W4624" t="inlineStr">
        <is>
          <t>Fresh water</t>
        </is>
      </c>
      <c r="X4624" t="inlineStr">
        <is>
          <t>Lab</t>
        </is>
      </c>
      <c r="Y4624"/>
      <c r="Z4624" t="inlineStr">
        <is>
          <t>Active ingredient</t>
        </is>
      </c>
      <c r="AA4624"/>
      <c r="AB4624" t="n">
        <v>0.3</v>
      </c>
      <c r="AC4624"/>
      <c r="AD4624" t="n">
        <v>0.26</v>
      </c>
      <c r="AE4624"/>
      <c r="AF4624" t="n">
        <v>0.34</v>
      </c>
      <c r="AG4624" t="inlineStr">
        <is>
          <t>AI mg/L</t>
        </is>
      </c>
      <c r="AH4624"/>
      <c r="AI4624"/>
      <c r="AJ4624"/>
      <c r="AK4624"/>
      <c r="AL4624"/>
      <c r="AM4624"/>
      <c r="AN4624"/>
      <c r="AO4624"/>
      <c r="AP4624"/>
      <c r="AQ4624"/>
      <c r="AR4624"/>
      <c r="AS4624"/>
      <c r="AT4624"/>
      <c r="AU4624"/>
      <c r="AV4624"/>
      <c r="AW4624"/>
      <c r="AX4624" t="inlineStr">
        <is>
          <t>Mortality</t>
        </is>
      </c>
      <c r="AY4624" t="inlineStr">
        <is>
          <t>Mortality</t>
        </is>
      </c>
      <c r="AZ4624" t="inlineStr">
        <is>
          <t>LC50</t>
        </is>
      </c>
      <c r="BA4624"/>
      <c r="BB4624" t="n">
        <v>4.0</v>
      </c>
      <c r="BC4624"/>
      <c r="BD4624"/>
      <c r="BE4624"/>
      <c r="BF4624"/>
      <c r="BG4624" t="inlineStr">
        <is>
          <t>Day(s)</t>
        </is>
      </c>
      <c r="BH4624"/>
      <c r="BI4624" t="inlineStr">
        <is>
          <t>DTXSID0022303</t>
        </is>
      </c>
      <c r="BJ4624"/>
      <c r="BK4624"/>
      <c r="BL4624" t="inlineStr">
        <is>
          <t>Acute</t>
        </is>
      </c>
      <c r="BM4624"/>
      <c r="BN4624"/>
      <c r="BO4624"/>
      <c r="BP4624"/>
      <c r="BQ4624"/>
      <c r="BR4624"/>
      <c r="BS4624"/>
      <c r="BT4624" t="inlineStr">
        <is>
          <t>--</t>
        </is>
      </c>
      <c r="BU4624"/>
      <c r="BV4624"/>
      <c r="BW4624"/>
      <c r="BX4624"/>
      <c r="BY4624"/>
      <c r="BZ4624"/>
      <c r="CA4624"/>
      <c r="CB4624"/>
      <c r="CC4624"/>
      <c r="CD4624"/>
      <c r="CE4624"/>
      <c r="CF4624"/>
      <c r="CG4624"/>
      <c r="CH4624"/>
      <c r="CI4624"/>
      <c r="CJ4624" t="inlineStr">
        <is>
          <t xml:space="preserve">SOURCE/US EPA ENVIRONMENTAL RESEARCH LABORATORY DULUTH AND THE UNIVERSITY OF WISCONSIN SUPERIOR//MEDIA/FILTERED LAKE SUPERIOR WATER OR DECHLORINATED CITY OF SUPERIOR WISCONSIN WATER//   </t>
        </is>
      </c>
      <c r="CK4624" t="inlineStr">
        <is>
          <t>Geiger,D.L., C.E. Northcott, D.J. Call, and L.T. Brooke</t>
        </is>
      </c>
      <c r="CL4624" t="n">
        <v>12447.0</v>
      </c>
      <c r="CM4624" t="inlineStr">
        <is>
          <t>Acute Toxicities of Organic Chemicals to Fathead Minnows (Pimephales promelas), Volume II</t>
        </is>
      </c>
      <c r="CN4624" t="inlineStr">
        <is>
          <t>Center for Lake Superior Environmental Studies, University of Wisconsin, Superior, WI:326 p.</t>
        </is>
      </c>
      <c r="CO4624" t="n">
        <v>1985.0</v>
      </c>
      <c r="CP4624" t="inlineStr">
        <is>
          <t>Geiger,D.L., C.E. Northcott, D.J. Call, and L.T. Brooke (1985). Acute Toxicities of Organic Chemicals to Fathead Minnows (Pimephales promelas), Volume II. Center for Lake Superior Environmental Studies, University of Wisconsin, Superior, WI, 326 p. ECOREF#:12447</t>
        </is>
      </c>
    </row>
    <row r="4625">
      <c r="A4625" t="n">
        <v>7.9617962E7</v>
      </c>
      <c r="B4625" t="inlineStr">
        <is>
          <t>(1S,4S)-4-(3,4-Dichlorphenyl)-1,2,3,4-tetrahydro-N-methyl-1-naphthalenamine</t>
        </is>
      </c>
      <c r="C4625"/>
      <c r="D4625" t="inlineStr">
        <is>
          <t>Unmeasured</t>
        </is>
      </c>
      <c r="E4625" t="inlineStr">
        <is>
          <t>United States Environmental Protection Agency</t>
        </is>
      </c>
      <c r="F4625"/>
      <c r="G4625" t="n">
        <v>100.1</v>
      </c>
      <c r="H4625"/>
      <c r="I4625"/>
      <c r="J4625"/>
      <c r="K4625"/>
      <c r="L4625" t="inlineStr">
        <is>
          <t>Pimephales promelas</t>
        </is>
      </c>
      <c r="M4625" t="inlineStr">
        <is>
          <t>Fathead Minnow</t>
        </is>
      </c>
      <c r="N4625" t="inlineStr">
        <is>
          <t>Larva</t>
        </is>
      </c>
      <c r="O4625" t="inlineStr">
        <is>
          <t>&lt;</t>
        </is>
      </c>
      <c r="P4625" t="n">
        <v>24.0</v>
      </c>
      <c r="Q4625"/>
      <c r="R4625"/>
      <c r="S4625"/>
      <c r="T4625"/>
      <c r="U4625" t="inlineStr">
        <is>
          <t>Hour(s)</t>
        </is>
      </c>
      <c r="V4625" t="inlineStr">
        <is>
          <t>Renewal</t>
        </is>
      </c>
      <c r="W4625" t="inlineStr">
        <is>
          <t>Fresh water</t>
        </is>
      </c>
      <c r="X4625" t="inlineStr">
        <is>
          <t>Lab</t>
        </is>
      </c>
      <c r="Y4625"/>
      <c r="Z4625" t="inlineStr">
        <is>
          <t>Active ingredient</t>
        </is>
      </c>
      <c r="AA4625"/>
      <c r="AB4625" t="n">
        <v>0.143</v>
      </c>
      <c r="AC4625"/>
      <c r="AD4625"/>
      <c r="AE4625"/>
      <c r="AF4625"/>
      <c r="AG4625" t="inlineStr">
        <is>
          <t>AI mg/L</t>
        </is>
      </c>
      <c r="AH4625"/>
      <c r="AI4625"/>
      <c r="AJ4625"/>
      <c r="AK4625"/>
      <c r="AL4625"/>
      <c r="AM4625"/>
      <c r="AN4625"/>
      <c r="AO4625"/>
      <c r="AP4625"/>
      <c r="AQ4625"/>
      <c r="AR4625"/>
      <c r="AS4625"/>
      <c r="AT4625"/>
      <c r="AU4625"/>
      <c r="AV4625"/>
      <c r="AW4625"/>
      <c r="AX4625" t="inlineStr">
        <is>
          <t>Mortality</t>
        </is>
      </c>
      <c r="AY4625" t="inlineStr">
        <is>
          <t>Mortality</t>
        </is>
      </c>
      <c r="AZ4625" t="inlineStr">
        <is>
          <t>LC50</t>
        </is>
      </c>
      <c r="BA4625"/>
      <c r="BB4625" t="n">
        <v>4.0</v>
      </c>
      <c r="BC4625"/>
      <c r="BD4625"/>
      <c r="BE4625"/>
      <c r="BF4625"/>
      <c r="BG4625" t="inlineStr">
        <is>
          <t>Day(s)</t>
        </is>
      </c>
      <c r="BH4625" t="inlineStr">
        <is>
          <t>Pure</t>
        </is>
      </c>
      <c r="BI4625" t="inlineStr">
        <is>
          <t>DTXSID6023577</t>
        </is>
      </c>
      <c r="BJ4625"/>
      <c r="BK4625"/>
      <c r="BL4625" t="inlineStr">
        <is>
          <t>Acute</t>
        </is>
      </c>
      <c r="BM4625"/>
      <c r="BN4625"/>
      <c r="BO4625"/>
      <c r="BP4625"/>
      <c r="BQ4625"/>
      <c r="BR4625"/>
      <c r="BS4625"/>
      <c r="BT4625" t="inlineStr">
        <is>
          <t>--</t>
        </is>
      </c>
      <c r="BU4625"/>
      <c r="BV4625"/>
      <c r="BW4625"/>
      <c r="BX4625"/>
      <c r="BY4625"/>
      <c r="BZ4625"/>
      <c r="CA4625"/>
      <c r="CB4625"/>
      <c r="CC4625"/>
      <c r="CD4625"/>
      <c r="CE4625"/>
      <c r="CF4625"/>
      <c r="CG4625"/>
      <c r="CH4625"/>
      <c r="CI4625"/>
      <c r="CJ4625" t="inlineStr">
        <is>
          <t xml:space="preserve">SOURCE/COMMERCIAL//   </t>
        </is>
      </c>
      <c r="CK4625" t="inlineStr">
        <is>
          <t>Johnson,D.J.</t>
        </is>
      </c>
      <c r="CL4625" t="n">
        <v>155180.0</v>
      </c>
      <c r="CM4625" t="inlineStr">
        <is>
          <t>Risk Assessment of Selective Serotonin Reuptake Inhibitors:  Comparing Methods in Tiered Environmental Risk Assessment</t>
        </is>
      </c>
      <c r="CN4625" t="inlineStr">
        <is>
          <t xml:space="preserve">Ph.D. Thesis, University of Guelph, Ontario, Canada:124 p. </t>
        </is>
      </c>
      <c r="CO4625" t="n">
        <v>2004.0</v>
      </c>
      <c r="CP4625" t="inlineStr">
        <is>
          <t>Johnson,D.J. (2004). Risk Assessment of Selective Serotonin Reuptake Inhibitors:  Comparing Methods in Tiered Environmental Risk Assessment. Ph.D. Thesis, University of Guelph, Ontario, Canada, 124 p. . ECOREF#:155180</t>
        </is>
      </c>
    </row>
    <row r="4626">
      <c r="A4626" t="n">
        <v>8.1334341E7</v>
      </c>
      <c r="B4626" t="inlineStr">
        <is>
          <t>2-[4,5-Dihydro-4-methyl-4-(1-methylethyl)-5-oxo-1H-imidazol-2-yl]-3-pyridinecarboxylic acid</t>
        </is>
      </c>
      <c r="C4626"/>
      <c r="D4626" t="inlineStr">
        <is>
          <t>Unmeasured</t>
        </is>
      </c>
      <c r="E4626" t="inlineStr">
        <is>
          <t>USEPA and STDMETH methods</t>
        </is>
      </c>
      <c r="F4626"/>
      <c r="G4626"/>
      <c r="H4626"/>
      <c r="I4626"/>
      <c r="J4626"/>
      <c r="K4626"/>
      <c r="L4626" t="inlineStr">
        <is>
          <t>Pimephales promelas</t>
        </is>
      </c>
      <c r="M4626" t="inlineStr">
        <is>
          <t>Fathead Minnow</t>
        </is>
      </c>
      <c r="N4626" t="inlineStr">
        <is>
          <t>Larva</t>
        </is>
      </c>
      <c r="O4626"/>
      <c r="P4626"/>
      <c r="Q4626"/>
      <c r="R4626" t="n">
        <v>2.0</v>
      </c>
      <c r="S4626"/>
      <c r="T4626" t="n">
        <v>10.0</v>
      </c>
      <c r="U4626" t="inlineStr">
        <is>
          <t>Day(s)</t>
        </is>
      </c>
      <c r="V4626" t="inlineStr">
        <is>
          <t>Static</t>
        </is>
      </c>
      <c r="W4626" t="inlineStr">
        <is>
          <t>Fresh water</t>
        </is>
      </c>
      <c r="X4626" t="inlineStr">
        <is>
          <t>Lab</t>
        </is>
      </c>
      <c r="Y4626"/>
      <c r="Z4626" t="inlineStr">
        <is>
          <t>Active ingredient</t>
        </is>
      </c>
      <c r="AA4626" t="inlineStr">
        <is>
          <t>&gt;</t>
        </is>
      </c>
      <c r="AB4626" t="n">
        <v>0.92</v>
      </c>
      <c r="AC4626"/>
      <c r="AD4626"/>
      <c r="AE4626"/>
      <c r="AF4626"/>
      <c r="AG4626" t="inlineStr">
        <is>
          <t>ae mg/L</t>
        </is>
      </c>
      <c r="AH4626"/>
      <c r="AI4626"/>
      <c r="AJ4626"/>
      <c r="AK4626"/>
      <c r="AL4626"/>
      <c r="AM4626"/>
      <c r="AN4626"/>
      <c r="AO4626"/>
      <c r="AP4626"/>
      <c r="AQ4626"/>
      <c r="AR4626"/>
      <c r="AS4626"/>
      <c r="AT4626"/>
      <c r="AU4626"/>
      <c r="AV4626"/>
      <c r="AW4626"/>
      <c r="AX4626" t="inlineStr">
        <is>
          <t>Mortality</t>
        </is>
      </c>
      <c r="AY4626" t="inlineStr">
        <is>
          <t>Mortality</t>
        </is>
      </c>
      <c r="AZ4626" t="inlineStr">
        <is>
          <t>LC50</t>
        </is>
      </c>
      <c r="BA4626"/>
      <c r="BB4626" t="n">
        <v>4.0</v>
      </c>
      <c r="BC4626"/>
      <c r="BD4626"/>
      <c r="BE4626"/>
      <c r="BF4626"/>
      <c r="BG4626" t="inlineStr">
        <is>
          <t>Day(s)</t>
        </is>
      </c>
      <c r="BH4626"/>
      <c r="BI4626" t="inlineStr">
        <is>
          <t>DTXSID8034665</t>
        </is>
      </c>
      <c r="BJ4626" t="inlineStr">
        <is>
          <t>10.1002/tox.20686</t>
        </is>
      </c>
      <c r="BK4626"/>
      <c r="BL4626" t="inlineStr">
        <is>
          <t>Acute</t>
        </is>
      </c>
      <c r="BM4626"/>
      <c r="BN4626"/>
      <c r="BO4626"/>
      <c r="BP4626"/>
      <c r="BQ4626"/>
      <c r="BR4626"/>
      <c r="BS4626"/>
      <c r="BT4626" t="inlineStr">
        <is>
          <t>--</t>
        </is>
      </c>
      <c r="BU4626"/>
      <c r="BV4626"/>
      <c r="BW4626"/>
      <c r="BX4626"/>
      <c r="BY4626"/>
      <c r="BZ4626"/>
      <c r="CA4626"/>
      <c r="CB4626"/>
      <c r="CC4626"/>
      <c r="CD4626"/>
      <c r="CE4626"/>
      <c r="CF4626"/>
      <c r="CG4626"/>
      <c r="CH4626"/>
      <c r="CI4626"/>
      <c r="CJ4626" t="inlineStr">
        <is>
          <t xml:space="preserve">SOURCE/CAPTIVE BREEDING COLONY//   </t>
        </is>
      </c>
      <c r="CK4626" t="inlineStr">
        <is>
          <t>Tatum,V.L., D.L. Borton, W.R. Streblow, J. Louch, and J.P. Shepard</t>
        </is>
      </c>
      <c r="CL4626" t="n">
        <v>160505.0</v>
      </c>
      <c r="CM4626" t="inlineStr">
        <is>
          <t>Acute Toxicity of Commonly Used Forestry Herbicide Mixtures to Ceriodaphnia dubia and Pimephales promelas</t>
        </is>
      </c>
      <c r="CN4626" t="inlineStr">
        <is>
          <t>Environ. Toxicol.27(12): 671-684</t>
        </is>
      </c>
      <c r="CO4626" t="n">
        <v>2012.0</v>
      </c>
      <c r="CP4626" t="inlineStr">
        <is>
          <t>Tatum,V.L., D.L. Borton, W.R. Streblow, J. Louch, and J.P. Shepard (2012). Acute Toxicity of Commonly Used Forestry Herbicide Mixtures to Ceriodaphnia dubia and Pimephales promelas. Environ. Toxicol., 27, (12), 671-684. doi:10.1002/tox.20686. ECOREF#:160505</t>
        </is>
      </c>
    </row>
    <row r="4627">
      <c r="A4627" t="n">
        <v>8.1334341E7</v>
      </c>
      <c r="B4627" t="inlineStr">
        <is>
          <t>2-[4,5-Dihydro-4-methyl-4-(1-methylethyl)-5-oxo-1H-imidazol-2-yl]-3-pyridinecarboxylic acid</t>
        </is>
      </c>
      <c r="C4627"/>
      <c r="D4627" t="inlineStr">
        <is>
          <t>Unmeasured</t>
        </is>
      </c>
      <c r="E4627" t="inlineStr">
        <is>
          <t>USEPA and STDMETH methods</t>
        </is>
      </c>
      <c r="F4627"/>
      <c r="G4627"/>
      <c r="H4627"/>
      <c r="I4627"/>
      <c r="J4627"/>
      <c r="K4627"/>
      <c r="L4627" t="inlineStr">
        <is>
          <t>Pimephales promelas</t>
        </is>
      </c>
      <c r="M4627" t="inlineStr">
        <is>
          <t>Fathead Minnow</t>
        </is>
      </c>
      <c r="N4627" t="inlineStr">
        <is>
          <t>Larva</t>
        </is>
      </c>
      <c r="O4627"/>
      <c r="P4627"/>
      <c r="Q4627"/>
      <c r="R4627" t="n">
        <v>2.0</v>
      </c>
      <c r="S4627"/>
      <c r="T4627" t="n">
        <v>10.0</v>
      </c>
      <c r="U4627" t="inlineStr">
        <is>
          <t>Day(s)</t>
        </is>
      </c>
      <c r="V4627" t="inlineStr">
        <is>
          <t>Static</t>
        </is>
      </c>
      <c r="W4627" t="inlineStr">
        <is>
          <t>Fresh water</t>
        </is>
      </c>
      <c r="X4627" t="inlineStr">
        <is>
          <t>Lab</t>
        </is>
      </c>
      <c r="Y4627"/>
      <c r="Z4627" t="inlineStr">
        <is>
          <t>Active ingredient</t>
        </is>
      </c>
      <c r="AA4627" t="inlineStr">
        <is>
          <t>&gt;</t>
        </is>
      </c>
      <c r="AB4627" t="n">
        <v>0.91</v>
      </c>
      <c r="AC4627"/>
      <c r="AD4627"/>
      <c r="AE4627"/>
      <c r="AF4627"/>
      <c r="AG4627" t="inlineStr">
        <is>
          <t>ae mg/L</t>
        </is>
      </c>
      <c r="AH4627"/>
      <c r="AI4627"/>
      <c r="AJ4627"/>
      <c r="AK4627"/>
      <c r="AL4627"/>
      <c r="AM4627"/>
      <c r="AN4627"/>
      <c r="AO4627"/>
      <c r="AP4627"/>
      <c r="AQ4627"/>
      <c r="AR4627"/>
      <c r="AS4627"/>
      <c r="AT4627"/>
      <c r="AU4627"/>
      <c r="AV4627"/>
      <c r="AW4627"/>
      <c r="AX4627" t="inlineStr">
        <is>
          <t>Mortality</t>
        </is>
      </c>
      <c r="AY4627" t="inlineStr">
        <is>
          <t>Mortality</t>
        </is>
      </c>
      <c r="AZ4627" t="inlineStr">
        <is>
          <t>LC50</t>
        </is>
      </c>
      <c r="BA4627"/>
      <c r="BB4627" t="n">
        <v>4.0</v>
      </c>
      <c r="BC4627"/>
      <c r="BD4627"/>
      <c r="BE4627"/>
      <c r="BF4627"/>
      <c r="BG4627" t="inlineStr">
        <is>
          <t>Day(s)</t>
        </is>
      </c>
      <c r="BH4627"/>
      <c r="BI4627" t="inlineStr">
        <is>
          <t>DTXSID8034665</t>
        </is>
      </c>
      <c r="BJ4627" t="inlineStr">
        <is>
          <t>10.1002/tox.20686</t>
        </is>
      </c>
      <c r="BK4627"/>
      <c r="BL4627" t="inlineStr">
        <is>
          <t>Acute</t>
        </is>
      </c>
      <c r="BM4627"/>
      <c r="BN4627"/>
      <c r="BO4627"/>
      <c r="BP4627"/>
      <c r="BQ4627"/>
      <c r="BR4627"/>
      <c r="BS4627"/>
      <c r="BT4627" t="inlineStr">
        <is>
          <t>--</t>
        </is>
      </c>
      <c r="BU4627"/>
      <c r="BV4627"/>
      <c r="BW4627"/>
      <c r="BX4627"/>
      <c r="BY4627"/>
      <c r="BZ4627"/>
      <c r="CA4627"/>
      <c r="CB4627"/>
      <c r="CC4627"/>
      <c r="CD4627"/>
      <c r="CE4627"/>
      <c r="CF4627"/>
      <c r="CG4627"/>
      <c r="CH4627"/>
      <c r="CI4627"/>
      <c r="CJ4627" t="inlineStr">
        <is>
          <t xml:space="preserve">SOURCE/CAPTIVE BREEDING COLONY//   </t>
        </is>
      </c>
      <c r="CK4627" t="inlineStr">
        <is>
          <t>Tatum,V.L., D.L. Borton, W.R. Streblow, J. Louch, and J.P. Shepard</t>
        </is>
      </c>
      <c r="CL4627" t="n">
        <v>160505.0</v>
      </c>
      <c r="CM4627" t="inlineStr">
        <is>
          <t>Acute Toxicity of Commonly Used Forestry Herbicide Mixtures to Ceriodaphnia dubia and Pimephales promelas</t>
        </is>
      </c>
      <c r="CN4627" t="inlineStr">
        <is>
          <t>Environ. Toxicol.27(12): 671-684</t>
        </is>
      </c>
      <c r="CO4627" t="n">
        <v>2012.0</v>
      </c>
      <c r="CP4627" t="inlineStr">
        <is>
          <t>Tatum,V.L., D.L. Borton, W.R. Streblow, J. Louch, and J.P. Shepard (2012). Acute Toxicity of Commonly Used Forestry Herbicide Mixtures to Ceriodaphnia dubia and Pimephales promelas. Environ. Toxicol., 27, (12), 671-684. doi:10.1002/tox.20686. ECOREF#:160505</t>
        </is>
      </c>
    </row>
    <row r="4628">
      <c r="A4628" t="n">
        <v>8.151083E7</v>
      </c>
      <c r="B4628" t="inlineStr">
        <is>
          <t>2-[4,5-Dihydro-4-methyl-4-(1-methylethyl)-5-oxo-1H-imidazol-2-yl]-3-pyridinecarboxylic acid compd. with 2-propamine (1:1)</t>
        </is>
      </c>
      <c r="C4628"/>
      <c r="D4628" t="inlineStr">
        <is>
          <t>Unmeasured</t>
        </is>
      </c>
      <c r="E4628" t="inlineStr">
        <is>
          <t>USEPA and STDMETH methods</t>
        </is>
      </c>
      <c r="F4628"/>
      <c r="G4628"/>
      <c r="H4628"/>
      <c r="I4628"/>
      <c r="J4628"/>
      <c r="K4628"/>
      <c r="L4628" t="inlineStr">
        <is>
          <t>Pimephales promelas</t>
        </is>
      </c>
      <c r="M4628" t="inlineStr">
        <is>
          <t>Fathead Minnow</t>
        </is>
      </c>
      <c r="N4628" t="inlineStr">
        <is>
          <t>Larva</t>
        </is>
      </c>
      <c r="O4628"/>
      <c r="P4628"/>
      <c r="Q4628"/>
      <c r="R4628" t="n">
        <v>2.0</v>
      </c>
      <c r="S4628"/>
      <c r="T4628" t="n">
        <v>10.0</v>
      </c>
      <c r="U4628" t="inlineStr">
        <is>
          <t>Day(s)</t>
        </is>
      </c>
      <c r="V4628" t="inlineStr">
        <is>
          <t>Static</t>
        </is>
      </c>
      <c r="W4628" t="inlineStr">
        <is>
          <t>Fresh water</t>
        </is>
      </c>
      <c r="X4628" t="inlineStr">
        <is>
          <t>Lab</t>
        </is>
      </c>
      <c r="Y4628"/>
      <c r="Z4628" t="inlineStr">
        <is>
          <t>Active ingredient</t>
        </is>
      </c>
      <c r="AA4628" t="inlineStr">
        <is>
          <t>&gt;</t>
        </is>
      </c>
      <c r="AB4628" t="n">
        <v>0.91</v>
      </c>
      <c r="AC4628"/>
      <c r="AD4628"/>
      <c r="AE4628"/>
      <c r="AF4628"/>
      <c r="AG4628" t="inlineStr">
        <is>
          <t>ae mg/L</t>
        </is>
      </c>
      <c r="AH4628"/>
      <c r="AI4628"/>
      <c r="AJ4628"/>
      <c r="AK4628"/>
      <c r="AL4628"/>
      <c r="AM4628"/>
      <c r="AN4628"/>
      <c r="AO4628"/>
      <c r="AP4628"/>
      <c r="AQ4628"/>
      <c r="AR4628"/>
      <c r="AS4628"/>
      <c r="AT4628"/>
      <c r="AU4628"/>
      <c r="AV4628"/>
      <c r="AW4628"/>
      <c r="AX4628" t="inlineStr">
        <is>
          <t>Mortality</t>
        </is>
      </c>
      <c r="AY4628" t="inlineStr">
        <is>
          <t>Mortality</t>
        </is>
      </c>
      <c r="AZ4628" t="inlineStr">
        <is>
          <t>LC50</t>
        </is>
      </c>
      <c r="BA4628"/>
      <c r="BB4628" t="n">
        <v>4.0</v>
      </c>
      <c r="BC4628"/>
      <c r="BD4628"/>
      <c r="BE4628"/>
      <c r="BF4628"/>
      <c r="BG4628" t="inlineStr">
        <is>
          <t>Day(s)</t>
        </is>
      </c>
      <c r="BH4628"/>
      <c r="BI4628" t="inlineStr">
        <is>
          <t>DTXSID9034230</t>
        </is>
      </c>
      <c r="BJ4628" t="inlineStr">
        <is>
          <t>10.1002/tox.20686</t>
        </is>
      </c>
      <c r="BK4628"/>
      <c r="BL4628" t="inlineStr">
        <is>
          <t>Acute</t>
        </is>
      </c>
      <c r="BM4628"/>
      <c r="BN4628"/>
      <c r="BO4628"/>
      <c r="BP4628"/>
      <c r="BQ4628"/>
      <c r="BR4628"/>
      <c r="BS4628"/>
      <c r="BT4628" t="inlineStr">
        <is>
          <t>--</t>
        </is>
      </c>
      <c r="BU4628"/>
      <c r="BV4628"/>
      <c r="BW4628"/>
      <c r="BX4628"/>
      <c r="BY4628"/>
      <c r="BZ4628"/>
      <c r="CA4628"/>
      <c r="CB4628"/>
      <c r="CC4628"/>
      <c r="CD4628"/>
      <c r="CE4628"/>
      <c r="CF4628"/>
      <c r="CG4628"/>
      <c r="CH4628"/>
      <c r="CI4628"/>
      <c r="CJ4628" t="inlineStr">
        <is>
          <t xml:space="preserve">SOURCE/CAPTIVE BREEDING COLONY//   </t>
        </is>
      </c>
      <c r="CK4628" t="inlineStr">
        <is>
          <t>Tatum,V.L., D.L. Borton, W.R. Streblow, J. Louch, and J.P. Shepard</t>
        </is>
      </c>
      <c r="CL4628" t="n">
        <v>160505.0</v>
      </c>
      <c r="CM4628" t="inlineStr">
        <is>
          <t>Acute Toxicity of Commonly Used Forestry Herbicide Mixtures to Ceriodaphnia dubia and Pimephales promelas</t>
        </is>
      </c>
      <c r="CN4628" t="inlineStr">
        <is>
          <t>Environ. Toxicol.27(12): 671-684</t>
        </is>
      </c>
      <c r="CO4628" t="n">
        <v>2012.0</v>
      </c>
      <c r="CP4628" t="inlineStr">
        <is>
          <t>Tatum,V.L., D.L. Borton, W.R. Streblow, J. Louch, and J.P. Shepard (2012). Acute Toxicity of Commonly Used Forestry Herbicide Mixtures to Ceriodaphnia dubia and Pimephales promelas. Environ. Toxicol., 27, (12), 671-684. doi:10.1002/tox.20686. ECOREF#:160505</t>
        </is>
      </c>
    </row>
    <row r="4629">
      <c r="A4629" t="n">
        <v>8.151083E7</v>
      </c>
      <c r="B4629" t="inlineStr">
        <is>
          <t>2-[4,5-Dihydro-4-methyl-4-(1-methylethyl)-5-oxo-1H-imidazol-2-yl]-3-pyridinecarboxylic acid compd. with 2-propamine (1:1)</t>
        </is>
      </c>
      <c r="C4629"/>
      <c r="D4629" t="inlineStr">
        <is>
          <t>Unmeasured</t>
        </is>
      </c>
      <c r="E4629" t="inlineStr">
        <is>
          <t>USEPA and STDMETH methods</t>
        </is>
      </c>
      <c r="F4629"/>
      <c r="G4629"/>
      <c r="H4629"/>
      <c r="I4629"/>
      <c r="J4629"/>
      <c r="K4629"/>
      <c r="L4629" t="inlineStr">
        <is>
          <t>Pimephales promelas</t>
        </is>
      </c>
      <c r="M4629" t="inlineStr">
        <is>
          <t>Fathead Minnow</t>
        </is>
      </c>
      <c r="N4629" t="inlineStr">
        <is>
          <t>Larva</t>
        </is>
      </c>
      <c r="O4629"/>
      <c r="P4629"/>
      <c r="Q4629"/>
      <c r="R4629" t="n">
        <v>2.0</v>
      </c>
      <c r="S4629"/>
      <c r="T4629" t="n">
        <v>10.0</v>
      </c>
      <c r="U4629" t="inlineStr">
        <is>
          <t>Day(s)</t>
        </is>
      </c>
      <c r="V4629" t="inlineStr">
        <is>
          <t>Static</t>
        </is>
      </c>
      <c r="W4629" t="inlineStr">
        <is>
          <t>Fresh water</t>
        </is>
      </c>
      <c r="X4629" t="inlineStr">
        <is>
          <t>Lab</t>
        </is>
      </c>
      <c r="Y4629"/>
      <c r="Z4629" t="inlineStr">
        <is>
          <t>Active ingredient</t>
        </is>
      </c>
      <c r="AA4629" t="inlineStr">
        <is>
          <t>&gt;</t>
        </is>
      </c>
      <c r="AB4629" t="n">
        <v>0.92</v>
      </c>
      <c r="AC4629"/>
      <c r="AD4629"/>
      <c r="AE4629"/>
      <c r="AF4629"/>
      <c r="AG4629" t="inlineStr">
        <is>
          <t>ae mg/L</t>
        </is>
      </c>
      <c r="AH4629"/>
      <c r="AI4629"/>
      <c r="AJ4629"/>
      <c r="AK4629"/>
      <c r="AL4629"/>
      <c r="AM4629"/>
      <c r="AN4629"/>
      <c r="AO4629"/>
      <c r="AP4629"/>
      <c r="AQ4629"/>
      <c r="AR4629"/>
      <c r="AS4629"/>
      <c r="AT4629"/>
      <c r="AU4629"/>
      <c r="AV4629"/>
      <c r="AW4629"/>
      <c r="AX4629" t="inlineStr">
        <is>
          <t>Mortality</t>
        </is>
      </c>
      <c r="AY4629" t="inlineStr">
        <is>
          <t>Mortality</t>
        </is>
      </c>
      <c r="AZ4629" t="inlineStr">
        <is>
          <t>LC50</t>
        </is>
      </c>
      <c r="BA4629"/>
      <c r="BB4629" t="n">
        <v>4.0</v>
      </c>
      <c r="BC4629"/>
      <c r="BD4629"/>
      <c r="BE4629"/>
      <c r="BF4629"/>
      <c r="BG4629" t="inlineStr">
        <is>
          <t>Day(s)</t>
        </is>
      </c>
      <c r="BH4629"/>
      <c r="BI4629" t="inlineStr">
        <is>
          <t>DTXSID9034230</t>
        </is>
      </c>
      <c r="BJ4629" t="inlineStr">
        <is>
          <t>10.1002/tox.20686</t>
        </is>
      </c>
      <c r="BK4629"/>
      <c r="BL4629" t="inlineStr">
        <is>
          <t>Acute</t>
        </is>
      </c>
      <c r="BM4629"/>
      <c r="BN4629"/>
      <c r="BO4629"/>
      <c r="BP4629"/>
      <c r="BQ4629"/>
      <c r="BR4629"/>
      <c r="BS4629"/>
      <c r="BT4629" t="inlineStr">
        <is>
          <t>--</t>
        </is>
      </c>
      <c r="BU4629"/>
      <c r="BV4629"/>
      <c r="BW4629"/>
      <c r="BX4629"/>
      <c r="BY4629"/>
      <c r="BZ4629"/>
      <c r="CA4629"/>
      <c r="CB4629"/>
      <c r="CC4629"/>
      <c r="CD4629"/>
      <c r="CE4629"/>
      <c r="CF4629"/>
      <c r="CG4629"/>
      <c r="CH4629"/>
      <c r="CI4629"/>
      <c r="CJ4629" t="inlineStr">
        <is>
          <t xml:space="preserve">SOURCE/CAPTIVE BREEDING COLONY//   </t>
        </is>
      </c>
      <c r="CK4629" t="inlineStr">
        <is>
          <t>Tatum,V.L., D.L. Borton, W.R. Streblow, J. Louch, and J.P. Shepard</t>
        </is>
      </c>
      <c r="CL4629" t="n">
        <v>160505.0</v>
      </c>
      <c r="CM4629" t="inlineStr">
        <is>
          <t>Acute Toxicity of Commonly Used Forestry Herbicide Mixtures to Ceriodaphnia dubia and Pimephales promelas</t>
        </is>
      </c>
      <c r="CN4629" t="inlineStr">
        <is>
          <t>Environ. Toxicol.27(12): 671-684</t>
        </is>
      </c>
      <c r="CO4629" t="n">
        <v>2012.0</v>
      </c>
      <c r="CP4629" t="inlineStr">
        <is>
          <t>Tatum,V.L., D.L. Borton, W.R. Streblow, J. Louch, and J.P. Shepard (2012). Acute Toxicity of Commonly Used Forestry Herbicide Mixtures to Ceriodaphnia dubia and Pimephales promelas. Environ. Toxicol., 27, (12), 671-684. doi:10.1002/tox.20686. ECOREF#:160505</t>
        </is>
      </c>
    </row>
    <row r="4630">
      <c r="A4630" t="n">
        <v>8.4852153E7</v>
      </c>
      <c r="B4630" t="inlineStr">
        <is>
          <t>4-Nonylphenol, Branched</t>
        </is>
      </c>
      <c r="C4630"/>
      <c r="D4630" t="inlineStr">
        <is>
          <t>Unmeasured</t>
        </is>
      </c>
      <c r="E4630" t="inlineStr">
        <is>
          <t>USEPA and ASTM methods</t>
        </is>
      </c>
      <c r="F4630"/>
      <c r="G4630" t="n">
        <v>85.0</v>
      </c>
      <c r="H4630"/>
      <c r="I4630"/>
      <c r="J4630"/>
      <c r="K4630"/>
      <c r="L4630" t="inlineStr">
        <is>
          <t>Pimephales promelas</t>
        </is>
      </c>
      <c r="M4630" t="inlineStr">
        <is>
          <t>Fathead Minnow</t>
        </is>
      </c>
      <c r="N4630"/>
      <c r="O4630"/>
      <c r="P4630"/>
      <c r="Q4630"/>
      <c r="R4630"/>
      <c r="S4630"/>
      <c r="T4630"/>
      <c r="U4630"/>
      <c r="V4630" t="inlineStr">
        <is>
          <t>Static</t>
        </is>
      </c>
      <c r="W4630" t="inlineStr">
        <is>
          <t>Fresh water</t>
        </is>
      </c>
      <c r="X4630" t="inlineStr">
        <is>
          <t>Lab</t>
        </is>
      </c>
      <c r="Y4630" t="n">
        <v>8.0</v>
      </c>
      <c r="Z4630" t="inlineStr">
        <is>
          <t>Active ingredient</t>
        </is>
      </c>
      <c r="AA4630"/>
      <c r="AB4630" t="n">
        <v>0.36</v>
      </c>
      <c r="AC4630"/>
      <c r="AD4630" t="n">
        <v>0.22</v>
      </c>
      <c r="AE4630"/>
      <c r="AF4630" t="n">
        <v>0.6</v>
      </c>
      <c r="AG4630" t="inlineStr">
        <is>
          <t>AI mg/L</t>
        </is>
      </c>
      <c r="AH4630"/>
      <c r="AI4630"/>
      <c r="AJ4630"/>
      <c r="AK4630"/>
      <c r="AL4630"/>
      <c r="AM4630"/>
      <c r="AN4630"/>
      <c r="AO4630"/>
      <c r="AP4630"/>
      <c r="AQ4630"/>
      <c r="AR4630"/>
      <c r="AS4630"/>
      <c r="AT4630"/>
      <c r="AU4630"/>
      <c r="AV4630"/>
      <c r="AW4630"/>
      <c r="AX4630" t="inlineStr">
        <is>
          <t>Mortality</t>
        </is>
      </c>
      <c r="AY4630" t="inlineStr">
        <is>
          <t>Mortality</t>
        </is>
      </c>
      <c r="AZ4630" t="inlineStr">
        <is>
          <t>LC50</t>
        </is>
      </c>
      <c r="BA4630"/>
      <c r="BB4630" t="n">
        <v>4.0</v>
      </c>
      <c r="BC4630"/>
      <c r="BD4630"/>
      <c r="BE4630"/>
      <c r="BF4630"/>
      <c r="BG4630" t="inlineStr">
        <is>
          <t>Day(s)</t>
        </is>
      </c>
      <c r="BH4630"/>
      <c r="BI4630" t="inlineStr">
        <is>
          <t>DTXSID5029055</t>
        </is>
      </c>
      <c r="BJ4630"/>
      <c r="BK4630"/>
      <c r="BL4630" t="inlineStr">
        <is>
          <t>Acute</t>
        </is>
      </c>
      <c r="BM4630"/>
      <c r="BN4630"/>
      <c r="BO4630"/>
      <c r="BP4630"/>
      <c r="BQ4630"/>
      <c r="BR4630"/>
      <c r="BS4630"/>
      <c r="BT4630" t="inlineStr">
        <is>
          <t>--</t>
        </is>
      </c>
      <c r="BU4630"/>
      <c r="BV4630"/>
      <c r="BW4630"/>
      <c r="BX4630"/>
      <c r="BY4630"/>
      <c r="BZ4630"/>
      <c r="CA4630"/>
      <c r="CB4630"/>
      <c r="CC4630"/>
      <c r="CD4630"/>
      <c r="CE4630"/>
      <c r="CF4630"/>
      <c r="CG4630"/>
      <c r="CH4630"/>
      <c r="CI4630" t="inlineStr">
        <is>
          <t xml:space="preserve">DO/DO LEVELS IN SOME REPLICATES AND CONCENTRATIONS WERE BELOW 40% SAT AT 48 H OR BELOW 60% SAT AT 96 H// </t>
        </is>
      </c>
      <c r="CJ4630" t="inlineStr">
        <is>
          <t xml:space="preserve">SOURCE/MIDWEST SCIENCE CENTER (MSC) CULTURES, COLUMBIA, MO OR OSAGE FISHERIES, OSAGE BEACH, MO//CONTR/C,V//TMETH/USEPA EPA 660/3-75-009 (1975), ASTM E 729-88 (1988)//MEDIA/RECONSTITUTED ASTM HARD WATER// THIS PAPER (ECOREF 73668) HAS LC50S REPORTED FOR DIFFERENT RUNS. LC50 GEOMETRIC MEANS ARE ABSTRACTED IN ECOREFS 81380, 65396, 56161. A RE-ANALYSIS OF THIS DATA IS AVAILABLE IN ECOREF 153255. BOTH THIS ORIGINAL DATA SOURCE AND THE REANALYSIS ARE ABSTRACTED. DO/DO LEVELS IN SOME REPLICATES AND CONCENTRATIONS WERE BELOW 40% SAT AT 48 H OR BELOW 60% SAT AT 96 H// </t>
        </is>
      </c>
      <c r="CK4630" t="inlineStr">
        <is>
          <t>Dwyer,F.J., L.C. Sappington, D.R. Buckler, and S.B. Jones</t>
        </is>
      </c>
      <c r="CL4630" t="n">
        <v>73668.0</v>
      </c>
      <c r="CM4630" t="inlineStr">
        <is>
          <t>Use of Surrogate Species in Assessing Contaminant Risk to Endangered and Threatened Fishes</t>
        </is>
      </c>
      <c r="CN4630" t="inlineStr">
        <is>
          <t>EPA/600/R-96/029, U.S.EPA, Washington, DC:78 p.</t>
        </is>
      </c>
      <c r="CO4630" t="n">
        <v>1995.0</v>
      </c>
      <c r="CP4630" t="inlineStr">
        <is>
          <t>Dwyer,F.J., L.C. Sappington, D.R. Buckler, and S.B. Jones (1995). Use of Surrogate Species in Assessing Contaminant Risk to Endangered and Threatened Fishes. EPA/600/R-96/029, U.S.EPA, Washington, DC, 78 p. ECOREF#:73668</t>
        </is>
      </c>
    </row>
    <row r="4631">
      <c r="A4631" t="n">
        <v>8.4852153E7</v>
      </c>
      <c r="B4631" t="inlineStr">
        <is>
          <t>4-Nonylphenol, Branched</t>
        </is>
      </c>
      <c r="C4631" t="inlineStr">
        <is>
          <t>Technical grade, technical product, technical formulation</t>
        </is>
      </c>
      <c r="D4631" t="inlineStr">
        <is>
          <t>Measured</t>
        </is>
      </c>
      <c r="E4631" t="inlineStr">
        <is>
          <t>American Society for Testing and Materials</t>
        </is>
      </c>
      <c r="F4631"/>
      <c r="G4631" t="n">
        <v>90.0</v>
      </c>
      <c r="H4631"/>
      <c r="I4631"/>
      <c r="J4631"/>
      <c r="K4631"/>
      <c r="L4631" t="inlineStr">
        <is>
          <t>Pimephales promelas</t>
        </is>
      </c>
      <c r="M4631" t="inlineStr">
        <is>
          <t>Fathead Minnow</t>
        </is>
      </c>
      <c r="N4631" t="inlineStr">
        <is>
          <t>Juvenile</t>
        </is>
      </c>
      <c r="O4631"/>
      <c r="P4631" t="n">
        <v>4.0</v>
      </c>
      <c r="Q4631"/>
      <c r="R4631"/>
      <c r="S4631"/>
      <c r="T4631"/>
      <c r="U4631" t="inlineStr">
        <is>
          <t>Week(s)</t>
        </is>
      </c>
      <c r="V4631" t="inlineStr">
        <is>
          <t>Flow-through</t>
        </is>
      </c>
      <c r="W4631" t="inlineStr">
        <is>
          <t>Fresh water</t>
        </is>
      </c>
      <c r="X4631" t="inlineStr">
        <is>
          <t>Lab</t>
        </is>
      </c>
      <c r="Y4631" t="inlineStr">
        <is>
          <t>&gt;=6</t>
        </is>
      </c>
      <c r="Z4631" t="inlineStr">
        <is>
          <t>Active ingredient</t>
        </is>
      </c>
      <c r="AA4631"/>
      <c r="AB4631" t="n">
        <v>0.128</v>
      </c>
      <c r="AC4631"/>
      <c r="AD4631"/>
      <c r="AE4631"/>
      <c r="AF4631"/>
      <c r="AG4631" t="inlineStr">
        <is>
          <t>AI mg/L</t>
        </is>
      </c>
      <c r="AH4631"/>
      <c r="AI4631"/>
      <c r="AJ4631"/>
      <c r="AK4631"/>
      <c r="AL4631"/>
      <c r="AM4631"/>
      <c r="AN4631"/>
      <c r="AO4631"/>
      <c r="AP4631"/>
      <c r="AQ4631"/>
      <c r="AR4631"/>
      <c r="AS4631"/>
      <c r="AT4631"/>
      <c r="AU4631"/>
      <c r="AV4631"/>
      <c r="AW4631"/>
      <c r="AX4631" t="inlineStr">
        <is>
          <t>Mortality</t>
        </is>
      </c>
      <c r="AY4631" t="inlineStr">
        <is>
          <t>Mortality</t>
        </is>
      </c>
      <c r="AZ4631" t="inlineStr">
        <is>
          <t>LC50</t>
        </is>
      </c>
      <c r="BA4631"/>
      <c r="BB4631" t="n">
        <v>4.0</v>
      </c>
      <c r="BC4631"/>
      <c r="BD4631"/>
      <c r="BE4631"/>
      <c r="BF4631"/>
      <c r="BG4631" t="inlineStr">
        <is>
          <t>Day(s)</t>
        </is>
      </c>
      <c r="BH4631"/>
      <c r="BI4631" t="inlineStr">
        <is>
          <t>DTXSID5029055</t>
        </is>
      </c>
      <c r="BJ4631" t="inlineStr">
        <is>
          <t>10.1002/etc.262</t>
        </is>
      </c>
      <c r="BK4631"/>
      <c r="BL4631" t="inlineStr">
        <is>
          <t>Acute</t>
        </is>
      </c>
      <c r="BM4631"/>
      <c r="BN4631"/>
      <c r="BO4631"/>
      <c r="BP4631"/>
      <c r="BQ4631"/>
      <c r="BR4631"/>
      <c r="BS4631"/>
      <c r="BT4631" t="inlineStr">
        <is>
          <t>--</t>
        </is>
      </c>
      <c r="BU4631"/>
      <c r="BV4631"/>
      <c r="BW4631"/>
      <c r="BX4631"/>
      <c r="BY4631"/>
      <c r="BZ4631"/>
      <c r="CA4631"/>
      <c r="CB4631"/>
      <c r="CC4631"/>
      <c r="CD4631"/>
      <c r="CE4631"/>
      <c r="CF4631"/>
      <c r="CG4631"/>
      <c r="CH4631"/>
      <c r="CI4631"/>
      <c r="CJ4631" t="inlineStr">
        <is>
          <t xml:space="preserve">SOURCE/UNIVERSITY OF WISCONSIN-SUPERIOR CULTURE UNIT//TMETH/2007 TESTS E729-96, E1193-97, E1102-94, E1208-04, E1241-05, E1415-91//MEDIA/MUNICIPAL WATER FROM LAKE SUPERIOR USED BY THE CITY OF SUPERIOR//   </t>
        </is>
      </c>
      <c r="CK4631" t="inlineStr">
        <is>
          <t>Spehar,R.L., L.T. Brooke, T.P. Markee, and M.D. Kahl</t>
        </is>
      </c>
      <c r="CL4631" t="n">
        <v>164890.0</v>
      </c>
      <c r="CM4631" t="inlineStr">
        <is>
          <t>Comparative Toxicity and Bioconcentration of Nonylphenol in Freshwater Organisms</t>
        </is>
      </c>
      <c r="CN4631" t="inlineStr">
        <is>
          <t>Environ. Toxicol. Chem.29(9): 2104-2111</t>
        </is>
      </c>
      <c r="CO4631" t="n">
        <v>2010.0</v>
      </c>
      <c r="CP4631" t="inlineStr">
        <is>
          <t>Spehar,R.L., L.T. Brooke, T.P. Markee, and M.D. Kahl (2010). Comparative Toxicity and Bioconcentration of Nonylphenol in Freshwater Organisms. Environ. Toxicol. Chem., 29, (9), 2104-2111. doi:10.1002/etc.262. ECOREF#:164890</t>
        </is>
      </c>
    </row>
    <row r="4632">
      <c r="A4632" t="n">
        <v>8.4852153E7</v>
      </c>
      <c r="B4632" t="inlineStr">
        <is>
          <t>4-Nonylphenol, Branched</t>
        </is>
      </c>
      <c r="C4632"/>
      <c r="D4632" t="inlineStr">
        <is>
          <t>Unmeasured</t>
        </is>
      </c>
      <c r="E4632" t="inlineStr">
        <is>
          <t>USEPA and ASTM methods</t>
        </is>
      </c>
      <c r="F4632"/>
      <c r="G4632" t="n">
        <v>85.0</v>
      </c>
      <c r="H4632"/>
      <c r="I4632"/>
      <c r="J4632"/>
      <c r="K4632"/>
      <c r="L4632" t="inlineStr">
        <is>
          <t>Pimephales promelas</t>
        </is>
      </c>
      <c r="M4632" t="inlineStr">
        <is>
          <t>Fathead Minnow</t>
        </is>
      </c>
      <c r="N4632"/>
      <c r="O4632"/>
      <c r="P4632"/>
      <c r="Q4632"/>
      <c r="R4632"/>
      <c r="S4632"/>
      <c r="T4632"/>
      <c r="U4632"/>
      <c r="V4632" t="inlineStr">
        <is>
          <t>Static</t>
        </is>
      </c>
      <c r="W4632" t="inlineStr">
        <is>
          <t>Fresh water</t>
        </is>
      </c>
      <c r="X4632" t="inlineStr">
        <is>
          <t>Lab</t>
        </is>
      </c>
      <c r="Y4632" t="n">
        <v>8.0</v>
      </c>
      <c r="Z4632" t="inlineStr">
        <is>
          <t>Active ingredient</t>
        </is>
      </c>
      <c r="AA4632"/>
      <c r="AB4632" t="n">
        <v>0.31</v>
      </c>
      <c r="AC4632"/>
      <c r="AD4632" t="n">
        <v>0.22</v>
      </c>
      <c r="AE4632"/>
      <c r="AF4632" t="n">
        <v>0.36</v>
      </c>
      <c r="AG4632" t="inlineStr">
        <is>
          <t>AI mg/L</t>
        </is>
      </c>
      <c r="AH4632"/>
      <c r="AI4632"/>
      <c r="AJ4632"/>
      <c r="AK4632"/>
      <c r="AL4632"/>
      <c r="AM4632"/>
      <c r="AN4632"/>
      <c r="AO4632"/>
      <c r="AP4632"/>
      <c r="AQ4632"/>
      <c r="AR4632"/>
      <c r="AS4632"/>
      <c r="AT4632"/>
      <c r="AU4632"/>
      <c r="AV4632"/>
      <c r="AW4632"/>
      <c r="AX4632" t="inlineStr">
        <is>
          <t>Mortality</t>
        </is>
      </c>
      <c r="AY4632" t="inlineStr">
        <is>
          <t>Mortality</t>
        </is>
      </c>
      <c r="AZ4632" t="inlineStr">
        <is>
          <t>LC50</t>
        </is>
      </c>
      <c r="BA4632"/>
      <c r="BB4632" t="n">
        <v>4.0</v>
      </c>
      <c r="BC4632"/>
      <c r="BD4632"/>
      <c r="BE4632"/>
      <c r="BF4632"/>
      <c r="BG4632" t="inlineStr">
        <is>
          <t>Day(s)</t>
        </is>
      </c>
      <c r="BH4632"/>
      <c r="BI4632" t="inlineStr">
        <is>
          <t>DTXSID5029055</t>
        </is>
      </c>
      <c r="BJ4632"/>
      <c r="BK4632"/>
      <c r="BL4632" t="inlineStr">
        <is>
          <t>Acute</t>
        </is>
      </c>
      <c r="BM4632"/>
      <c r="BN4632"/>
      <c r="BO4632"/>
      <c r="BP4632"/>
      <c r="BQ4632"/>
      <c r="BR4632"/>
      <c r="BS4632"/>
      <c r="BT4632" t="inlineStr">
        <is>
          <t>--</t>
        </is>
      </c>
      <c r="BU4632"/>
      <c r="BV4632"/>
      <c r="BW4632"/>
      <c r="BX4632"/>
      <c r="BY4632"/>
      <c r="BZ4632"/>
      <c r="CA4632"/>
      <c r="CB4632"/>
      <c r="CC4632"/>
      <c r="CD4632"/>
      <c r="CE4632"/>
      <c r="CF4632"/>
      <c r="CG4632"/>
      <c r="CH4632"/>
      <c r="CI4632" t="inlineStr">
        <is>
          <t xml:space="preserve">DO/DO LEVELS IN SOME REPLICATES AND CONCENTRATIONS WERE BELOW 40% SAT AT 48 H OR BELOW 60% SAT AT 96 H// </t>
        </is>
      </c>
      <c r="CJ4632" t="inlineStr">
        <is>
          <t xml:space="preserve">SOURCE/MIDWEST SCIENCE CENTER (MSC) CULTURES, COLUMBIA, MO OR OSAGE FISHERIES, OSAGE BEACH, MO//CONTR/C,V//TMETH/USEPA EPA 660/3-75-009 (1975), ASTM E 729-88 (1988)//MEDIA/RECONSTITUTED ASTM HARD WATER// THIS PAPER (ECOREF 73668) HAS LC50S REPORTED FOR DIFFERENT RUNS. LC50 GEOMETRIC MEANS ARE ABSTRACTED IN ECOREFS 81380, 65396, 56161. A RE-ANALYSIS OF THIS DATA IS AVAILABLE IN ECOREF 153255. BOTH THIS ORIGINAL DATA SOURCE AND THE REANALYSIS ARE ABSTRACTED. DO/DO LEVELS IN SOME REPLICATES AND CONCENTRATIONS WERE BELOW 40% SAT AT 48 H OR BELOW 60% SAT AT 96 H// </t>
        </is>
      </c>
      <c r="CK4632" t="inlineStr">
        <is>
          <t>Dwyer,F.J., L.C. Sappington, D.R. Buckler, and S.B. Jones</t>
        </is>
      </c>
      <c r="CL4632" t="n">
        <v>73668.0</v>
      </c>
      <c r="CM4632" t="inlineStr">
        <is>
          <t>Use of Surrogate Species in Assessing Contaminant Risk to Endangered and Threatened Fishes</t>
        </is>
      </c>
      <c r="CN4632" t="inlineStr">
        <is>
          <t>EPA/600/R-96/029, U.S.EPA, Washington, DC:78 p.</t>
        </is>
      </c>
      <c r="CO4632" t="n">
        <v>1995.0</v>
      </c>
      <c r="CP4632" t="inlineStr">
        <is>
          <t>Dwyer,F.J., L.C. Sappington, D.R. Buckler, and S.B. Jones (1995). Use of Surrogate Species in Assessing Contaminant Risk to Endangered and Threatened Fishes. EPA/600/R-96/029, U.S.EPA, Washington, DC, 78 p. ECOREF#:73668</t>
        </is>
      </c>
    </row>
    <row r="4633">
      <c r="A4633" t="n">
        <v>8.4852153E7</v>
      </c>
      <c r="B4633" t="inlineStr">
        <is>
          <t>4-Nonylphenol, Branched</t>
        </is>
      </c>
      <c r="C4633"/>
      <c r="D4633" t="inlineStr">
        <is>
          <t>Unmeasured</t>
        </is>
      </c>
      <c r="E4633" t="inlineStr">
        <is>
          <t>American Society for Testing and Materials</t>
        </is>
      </c>
      <c r="F4633"/>
      <c r="G4633"/>
      <c r="H4633"/>
      <c r="I4633"/>
      <c r="J4633"/>
      <c r="K4633"/>
      <c r="L4633" t="inlineStr">
        <is>
          <t>Pimephales promelas</t>
        </is>
      </c>
      <c r="M4633" t="inlineStr">
        <is>
          <t>Fathead Minnow</t>
        </is>
      </c>
      <c r="N4633"/>
      <c r="O4633"/>
      <c r="P4633"/>
      <c r="Q4633"/>
      <c r="R4633"/>
      <c r="S4633"/>
      <c r="T4633"/>
      <c r="U4633"/>
      <c r="V4633" t="inlineStr">
        <is>
          <t>Static</t>
        </is>
      </c>
      <c r="W4633" t="inlineStr">
        <is>
          <t>Fresh water</t>
        </is>
      </c>
      <c r="X4633" t="inlineStr">
        <is>
          <t>Lab</t>
        </is>
      </c>
      <c r="Y4633"/>
      <c r="Z4633" t="inlineStr">
        <is>
          <t>Formulation</t>
        </is>
      </c>
      <c r="AA4633"/>
      <c r="AB4633" t="n">
        <v>0.272</v>
      </c>
      <c r="AC4633"/>
      <c r="AD4633" t="n">
        <v>0.26</v>
      </c>
      <c r="AE4633"/>
      <c r="AF4633" t="n">
        <v>0.283</v>
      </c>
      <c r="AG4633" t="inlineStr">
        <is>
          <t>AI mg/L</t>
        </is>
      </c>
      <c r="AH4633"/>
      <c r="AI4633"/>
      <c r="AJ4633"/>
      <c r="AK4633"/>
      <c r="AL4633"/>
      <c r="AM4633"/>
      <c r="AN4633"/>
      <c r="AO4633"/>
      <c r="AP4633"/>
      <c r="AQ4633"/>
      <c r="AR4633"/>
      <c r="AS4633"/>
      <c r="AT4633"/>
      <c r="AU4633"/>
      <c r="AV4633"/>
      <c r="AW4633"/>
      <c r="AX4633" t="inlineStr">
        <is>
          <t>Mortality</t>
        </is>
      </c>
      <c r="AY4633" t="inlineStr">
        <is>
          <t>Mortality</t>
        </is>
      </c>
      <c r="AZ4633" t="inlineStr">
        <is>
          <t>LC50</t>
        </is>
      </c>
      <c r="BA4633"/>
      <c r="BB4633" t="n">
        <v>4.0</v>
      </c>
      <c r="BC4633"/>
      <c r="BD4633"/>
      <c r="BE4633"/>
      <c r="BF4633"/>
      <c r="BG4633" t="inlineStr">
        <is>
          <t>Day(s)</t>
        </is>
      </c>
      <c r="BH4633"/>
      <c r="BI4633" t="inlineStr">
        <is>
          <t>DTXSID5029055</t>
        </is>
      </c>
      <c r="BJ4633"/>
      <c r="BK4633"/>
      <c r="BL4633" t="inlineStr">
        <is>
          <t>Acute</t>
        </is>
      </c>
      <c r="BM4633"/>
      <c r="BN4633"/>
      <c r="BO4633"/>
      <c r="BP4633"/>
      <c r="BQ4633"/>
      <c r="BR4633"/>
      <c r="BS4633"/>
      <c r="BT4633" t="inlineStr">
        <is>
          <t>--</t>
        </is>
      </c>
      <c r="BU4633"/>
      <c r="BV4633"/>
      <c r="BW4633"/>
      <c r="BX4633"/>
      <c r="BY4633"/>
      <c r="BZ4633"/>
      <c r="CA4633"/>
      <c r="CB4633"/>
      <c r="CC4633"/>
      <c r="CD4633"/>
      <c r="CE4633"/>
      <c r="CF4633"/>
      <c r="CG4633"/>
      <c r="CH4633"/>
      <c r="CI4633"/>
      <c r="CJ4633" t="inlineStr">
        <is>
          <t xml:space="preserve">SOURCE/NR//CONTR/C,V//TMETH/E729-96 (2003)//MEDIA/NR// THIS PAPER (ECOREF 153255) IS A RE-ANALYSIS OF ECOREFS 56161, 65396, 72411, 73668, 76228, 77827, 81380, 91632, 93091. BOTH THE RE-ANALYSIS AND THE ORIGINAL DATA SOURCES ARE ABSTRACTED.  </t>
        </is>
      </c>
      <c r="CK4633" t="inlineStr">
        <is>
          <t>Mayer,F.L., D.R. Buckler, F.J. Dwyer, M.R. Ellersieck, L.C. Sappington, J.M. Besser, and C.M. Bridges</t>
        </is>
      </c>
      <c r="CL4633" t="n">
        <v>153255.0</v>
      </c>
      <c r="CM4633" t="inlineStr">
        <is>
          <t>Endangered Aquatic Vertebrates: Comparative and Probabilistic-Based Toxicology</t>
        </is>
      </c>
      <c r="CN4633" t="inlineStr">
        <is>
          <t>EPA/600/R-08/045, U.S.EPA, Washington, DC:43 p.</t>
        </is>
      </c>
      <c r="CO4633" t="n">
        <v>2008.0</v>
      </c>
      <c r="CP4633" t="inlineStr">
        <is>
          <t>Mayer,F.L., D.R. Buckler, F.J. Dwyer, M.R. Ellersieck, L.C. Sappington, J.M. Besser, and C.M. Bridges (2008). Endangered Aquatic Vertebrates: Comparative and Probabilistic-Based Toxicology. EPA/600/R-08/045, U.S.EPA, Washington, DC, 43 p. ECOREF#:153255</t>
        </is>
      </c>
    </row>
    <row r="4634">
      <c r="A4634" t="n">
        <v>8.4852153E7</v>
      </c>
      <c r="B4634" t="inlineStr">
        <is>
          <t>4-Nonylphenol, Branched</t>
        </is>
      </c>
      <c r="C4634" t="inlineStr">
        <is>
          <t>Technical grade, technical product, technical formulation</t>
        </is>
      </c>
      <c r="D4634" t="inlineStr">
        <is>
          <t>Measured</t>
        </is>
      </c>
      <c r="E4634" t="inlineStr">
        <is>
          <t>USEPA and ASTM methods</t>
        </is>
      </c>
      <c r="F4634"/>
      <c r="G4634" t="n">
        <v>99.0</v>
      </c>
      <c r="H4634"/>
      <c r="I4634"/>
      <c r="J4634"/>
      <c r="K4634"/>
      <c r="L4634" t="inlineStr">
        <is>
          <t>Pimephales promelas</t>
        </is>
      </c>
      <c r="M4634" t="inlineStr">
        <is>
          <t>Fathead Minnow</t>
        </is>
      </c>
      <c r="N4634" t="inlineStr">
        <is>
          <t>Juvenile</t>
        </is>
      </c>
      <c r="O4634"/>
      <c r="P4634" t="n">
        <v>4.0</v>
      </c>
      <c r="Q4634"/>
      <c r="R4634"/>
      <c r="S4634"/>
      <c r="T4634"/>
      <c r="U4634" t="inlineStr">
        <is>
          <t>Week(s)</t>
        </is>
      </c>
      <c r="V4634" t="inlineStr">
        <is>
          <t>Flow-through</t>
        </is>
      </c>
      <c r="W4634" t="inlineStr">
        <is>
          <t>Fresh water</t>
        </is>
      </c>
      <c r="X4634" t="inlineStr">
        <is>
          <t>Lab</t>
        </is>
      </c>
      <c r="Y4634" t="n">
        <v>6.0</v>
      </c>
      <c r="Z4634" t="inlineStr">
        <is>
          <t>Active ingredient</t>
        </is>
      </c>
      <c r="AA4634"/>
      <c r="AB4634" t="n">
        <v>0.13825</v>
      </c>
      <c r="AC4634"/>
      <c r="AD4634"/>
      <c r="AE4634"/>
      <c r="AF4634"/>
      <c r="AG4634" t="inlineStr">
        <is>
          <t>AI mg/L</t>
        </is>
      </c>
      <c r="AH4634"/>
      <c r="AI4634"/>
      <c r="AJ4634"/>
      <c r="AK4634"/>
      <c r="AL4634"/>
      <c r="AM4634"/>
      <c r="AN4634"/>
      <c r="AO4634"/>
      <c r="AP4634"/>
      <c r="AQ4634"/>
      <c r="AR4634"/>
      <c r="AS4634"/>
      <c r="AT4634"/>
      <c r="AU4634"/>
      <c r="AV4634"/>
      <c r="AW4634"/>
      <c r="AX4634" t="inlineStr">
        <is>
          <t>Mortality</t>
        </is>
      </c>
      <c r="AY4634" t="inlineStr">
        <is>
          <t>Mortality</t>
        </is>
      </c>
      <c r="AZ4634" t="inlineStr">
        <is>
          <t>LC50</t>
        </is>
      </c>
      <c r="BA4634"/>
      <c r="BB4634" t="n">
        <v>4.0</v>
      </c>
      <c r="BC4634"/>
      <c r="BD4634"/>
      <c r="BE4634"/>
      <c r="BF4634"/>
      <c r="BG4634" t="inlineStr">
        <is>
          <t>Day(s)</t>
        </is>
      </c>
      <c r="BH4634"/>
      <c r="BI4634" t="inlineStr">
        <is>
          <t>DTXSID5029055</t>
        </is>
      </c>
      <c r="BJ4634"/>
      <c r="BK4634"/>
      <c r="BL4634" t="inlineStr">
        <is>
          <t>Acute</t>
        </is>
      </c>
      <c r="BM4634" t="inlineStr">
        <is>
          <t>OR</t>
        </is>
      </c>
      <c r="BN4634"/>
      <c r="BO4634"/>
      <c r="BP4634"/>
      <c r="BQ4634"/>
      <c r="BR4634"/>
      <c r="BS4634"/>
      <c r="BT4634" t="inlineStr">
        <is>
          <t>--</t>
        </is>
      </c>
      <c r="BU4634"/>
      <c r="BV4634"/>
      <c r="BW4634"/>
      <c r="BX4634"/>
      <c r="BY4634"/>
      <c r="BZ4634"/>
      <c r="CA4634"/>
      <c r="CB4634"/>
      <c r="CC4634"/>
      <c r="CD4634"/>
      <c r="CE4634"/>
      <c r="CF4634"/>
      <c r="CG4634"/>
      <c r="CH4634"/>
      <c r="CI4634"/>
      <c r="CJ4634" t="inlineStr">
        <is>
          <t xml:space="preserve">SOURCE/FROM BROOD CULTURE MAINTAINED AT UNIVERSITY OF WISCONSIN SUPERIOR//AP FREQ/FLOW RATE 16 ML PER MINUTE, 8.64 TEST CHAMBER VOLUME ADDITIONS PER DAY//CONTR/B,C//TMETH/ASTM 1993A, 1993B, US EPA DATE NOT REPORTED//MEDIA/CITY OF SUPERIOR, WI MUNICIPAL WATER SUPPLY, DECHLORINATED, SODIUM SULFITE ADDED, PASSED THROUGH CATION EXCHANGE RESIN//   </t>
        </is>
      </c>
      <c r="CK4634" t="inlineStr">
        <is>
          <t>Brooke,L.T.</t>
        </is>
      </c>
      <c r="CL4634" t="n">
        <v>20505.0</v>
      </c>
      <c r="CM4634" t="inlineStr">
        <is>
          <t>Nonylphenol Toxicity:  Accumulation and Lethality for Two Freshwater Fishes (Fathead Minnow and Bluegill) to Nonylphenol</t>
        </is>
      </c>
      <c r="CN4634" t="inlineStr">
        <is>
          <t>Report to the U.S.EPA for Work Assignment No.1-12 of U.S.EPA Contract No.68-C1-0034, Lake Superior Research Institute, Superior, WI:50 p.</t>
        </is>
      </c>
      <c r="CO4634" t="n">
        <v>1993.0</v>
      </c>
      <c r="CP4634" t="inlineStr">
        <is>
          <t>Brooke,L.T. (1993). Nonylphenol Toxicity:  Accumulation and Lethality for Two Freshwater Fishes (Fathead Minnow and Bluegill) to Nonylphenol. Report to the U.S.EPA for Work Assignment No.1-12 of U.S.EPA Contract No.68-C1-0034, Lake Superior Research Institute, Superior, WI, 50 p. ECOREF#:20505</t>
        </is>
      </c>
    </row>
    <row r="4635">
      <c r="A4635" t="n">
        <v>8.4852153E7</v>
      </c>
      <c r="B4635" t="inlineStr">
        <is>
          <t>4-Nonylphenol, Branched</t>
        </is>
      </c>
      <c r="C4635"/>
      <c r="D4635" t="inlineStr">
        <is>
          <t>Unmeasured</t>
        </is>
      </c>
      <c r="E4635" t="inlineStr">
        <is>
          <t>USEPA and ASTM methods</t>
        </is>
      </c>
      <c r="F4635"/>
      <c r="G4635" t="n">
        <v>85.0</v>
      </c>
      <c r="H4635"/>
      <c r="I4635"/>
      <c r="J4635"/>
      <c r="K4635"/>
      <c r="L4635" t="inlineStr">
        <is>
          <t>Pimephales promelas</t>
        </is>
      </c>
      <c r="M4635" t="inlineStr">
        <is>
          <t>Fathead Minnow</t>
        </is>
      </c>
      <c r="N4635"/>
      <c r="O4635"/>
      <c r="P4635"/>
      <c r="Q4635"/>
      <c r="R4635"/>
      <c r="S4635"/>
      <c r="T4635"/>
      <c r="U4635"/>
      <c r="V4635" t="inlineStr">
        <is>
          <t>Static</t>
        </is>
      </c>
      <c r="W4635" t="inlineStr">
        <is>
          <t>Fresh water</t>
        </is>
      </c>
      <c r="X4635" t="inlineStr">
        <is>
          <t>Lab</t>
        </is>
      </c>
      <c r="Y4635" t="n">
        <v>8.0</v>
      </c>
      <c r="Z4635" t="inlineStr">
        <is>
          <t>Active ingredient</t>
        </is>
      </c>
      <c r="AA4635"/>
      <c r="AB4635" t="n">
        <v>0.17</v>
      </c>
      <c r="AC4635"/>
      <c r="AD4635" t="n">
        <v>0.13</v>
      </c>
      <c r="AE4635"/>
      <c r="AF4635" t="n">
        <v>0.22</v>
      </c>
      <c r="AG4635" t="inlineStr">
        <is>
          <t>AI mg/L</t>
        </is>
      </c>
      <c r="AH4635"/>
      <c r="AI4635"/>
      <c r="AJ4635"/>
      <c r="AK4635"/>
      <c r="AL4635"/>
      <c r="AM4635"/>
      <c r="AN4635"/>
      <c r="AO4635"/>
      <c r="AP4635"/>
      <c r="AQ4635"/>
      <c r="AR4635"/>
      <c r="AS4635"/>
      <c r="AT4635"/>
      <c r="AU4635"/>
      <c r="AV4635"/>
      <c r="AW4635"/>
      <c r="AX4635" t="inlineStr">
        <is>
          <t>Mortality</t>
        </is>
      </c>
      <c r="AY4635" t="inlineStr">
        <is>
          <t>Mortality</t>
        </is>
      </c>
      <c r="AZ4635" t="inlineStr">
        <is>
          <t>LC50</t>
        </is>
      </c>
      <c r="BA4635"/>
      <c r="BB4635" t="n">
        <v>4.0</v>
      </c>
      <c r="BC4635"/>
      <c r="BD4635"/>
      <c r="BE4635"/>
      <c r="BF4635"/>
      <c r="BG4635" t="inlineStr">
        <is>
          <t>Day(s)</t>
        </is>
      </c>
      <c r="BH4635"/>
      <c r="BI4635" t="inlineStr">
        <is>
          <t>DTXSID5029055</t>
        </is>
      </c>
      <c r="BJ4635"/>
      <c r="BK4635"/>
      <c r="BL4635" t="inlineStr">
        <is>
          <t>Acute</t>
        </is>
      </c>
      <c r="BM4635"/>
      <c r="BN4635"/>
      <c r="BO4635"/>
      <c r="BP4635"/>
      <c r="BQ4635"/>
      <c r="BR4635"/>
      <c r="BS4635"/>
      <c r="BT4635" t="inlineStr">
        <is>
          <t>--</t>
        </is>
      </c>
      <c r="BU4635"/>
      <c r="BV4635"/>
      <c r="BW4635"/>
      <c r="BX4635"/>
      <c r="BY4635"/>
      <c r="BZ4635"/>
      <c r="CA4635"/>
      <c r="CB4635"/>
      <c r="CC4635"/>
      <c r="CD4635"/>
      <c r="CE4635"/>
      <c r="CF4635"/>
      <c r="CG4635"/>
      <c r="CH4635"/>
      <c r="CI4635" t="inlineStr">
        <is>
          <t xml:space="preserve">DO/NO DO LEVELS WERE DECTECTED BELOW 40% SAT AT 48 H OR BELOW 60% SAT AT 96 H// </t>
        </is>
      </c>
      <c r="CJ4635" t="inlineStr">
        <is>
          <t xml:space="preserve">SOURCE/MIDWEST SCIENCE CENTER (MSC) CULTURES, COLUMBIA, MO OR OSAGE FISHERIES, OSAGE BEACH, MO//CONTR/C,V//TMETH/USEPA EPA 660/3-75-009 (1975), ASTM E 729-88 (1988)//MEDIA/RECONSTITUTED ASTM HARD WATER// THIS PAPER (ECOREF 73668) HAS LC50S REPORTED FOR DIFFERENT RUNS. LC50 GEOMETRIC MEANS ARE ABSTRACTED IN ECOREFS 81380, 65396, 56161. A RE-ANALYSIS OF THIS DATA IS AVAILABLE IN ECOREF 153255. BOTH THIS ORIGINAL DATA SOURCE AND THE REANALYSIS ARE ABSTRACTED. DO/NO DO LEVELS WERE DECTECTED BELOW 40% SAT AT 48 H OR BELOW 60% SAT AT 96 H// </t>
        </is>
      </c>
      <c r="CK4635" t="inlineStr">
        <is>
          <t>Dwyer,F.J., L.C. Sappington, D.R. Buckler, and S.B. Jones</t>
        </is>
      </c>
      <c r="CL4635" t="n">
        <v>73668.0</v>
      </c>
      <c r="CM4635" t="inlineStr">
        <is>
          <t>Use of Surrogate Species in Assessing Contaminant Risk to Endangered and Threatened Fishes</t>
        </is>
      </c>
      <c r="CN4635" t="inlineStr">
        <is>
          <t>EPA/600/R-96/029, U.S.EPA, Washington, DC:78 p.</t>
        </is>
      </c>
      <c r="CO4635" t="n">
        <v>1995.0</v>
      </c>
      <c r="CP4635" t="inlineStr">
        <is>
          <t>Dwyer,F.J., L.C. Sappington, D.R. Buckler, and S.B. Jones (1995). Use of Surrogate Species in Assessing Contaminant Risk to Endangered and Threatened Fishes. EPA/600/R-96/029, U.S.EPA, Washington, DC, 78 p. ECOREF#:73668</t>
        </is>
      </c>
    </row>
    <row r="4636">
      <c r="A4636" t="n">
        <v>8.4852153E7</v>
      </c>
      <c r="B4636" t="inlineStr">
        <is>
          <t>4-Nonylphenol, Branched</t>
        </is>
      </c>
      <c r="C4636"/>
      <c r="D4636" t="inlineStr">
        <is>
          <t>Unmeasured</t>
        </is>
      </c>
      <c r="E4636" t="inlineStr">
        <is>
          <t>USEPA and ASTM methods</t>
        </is>
      </c>
      <c r="F4636"/>
      <c r="G4636" t="n">
        <v>85.0</v>
      </c>
      <c r="H4636"/>
      <c r="I4636"/>
      <c r="J4636"/>
      <c r="K4636"/>
      <c r="L4636" t="inlineStr">
        <is>
          <t>Pimephales promelas</t>
        </is>
      </c>
      <c r="M4636" t="inlineStr">
        <is>
          <t>Fathead Minnow</t>
        </is>
      </c>
      <c r="N4636"/>
      <c r="O4636"/>
      <c r="P4636"/>
      <c r="Q4636"/>
      <c r="R4636"/>
      <c r="S4636"/>
      <c r="T4636"/>
      <c r="U4636"/>
      <c r="V4636" t="inlineStr">
        <is>
          <t>Static</t>
        </is>
      </c>
      <c r="W4636" t="inlineStr">
        <is>
          <t>Fresh water</t>
        </is>
      </c>
      <c r="X4636" t="inlineStr">
        <is>
          <t>Lab</t>
        </is>
      </c>
      <c r="Y4636" t="n">
        <v>8.0</v>
      </c>
      <c r="Z4636" t="inlineStr">
        <is>
          <t>Active ingredient</t>
        </is>
      </c>
      <c r="AA4636"/>
      <c r="AB4636" t="n">
        <v>0.29</v>
      </c>
      <c r="AC4636"/>
      <c r="AD4636" t="n">
        <v>0.22</v>
      </c>
      <c r="AE4636"/>
      <c r="AF4636" t="n">
        <v>0.36</v>
      </c>
      <c r="AG4636" t="inlineStr">
        <is>
          <t>AI mg/L</t>
        </is>
      </c>
      <c r="AH4636"/>
      <c r="AI4636"/>
      <c r="AJ4636"/>
      <c r="AK4636"/>
      <c r="AL4636"/>
      <c r="AM4636"/>
      <c r="AN4636"/>
      <c r="AO4636"/>
      <c r="AP4636"/>
      <c r="AQ4636"/>
      <c r="AR4636"/>
      <c r="AS4636"/>
      <c r="AT4636"/>
      <c r="AU4636"/>
      <c r="AV4636"/>
      <c r="AW4636"/>
      <c r="AX4636" t="inlineStr">
        <is>
          <t>Mortality</t>
        </is>
      </c>
      <c r="AY4636" t="inlineStr">
        <is>
          <t>Mortality</t>
        </is>
      </c>
      <c r="AZ4636" t="inlineStr">
        <is>
          <t>LC50</t>
        </is>
      </c>
      <c r="BA4636"/>
      <c r="BB4636" t="n">
        <v>4.0</v>
      </c>
      <c r="BC4636"/>
      <c r="BD4636"/>
      <c r="BE4636"/>
      <c r="BF4636"/>
      <c r="BG4636" t="inlineStr">
        <is>
          <t>Day(s)</t>
        </is>
      </c>
      <c r="BH4636"/>
      <c r="BI4636" t="inlineStr">
        <is>
          <t>DTXSID5029055</t>
        </is>
      </c>
      <c r="BJ4636"/>
      <c r="BK4636"/>
      <c r="BL4636" t="inlineStr">
        <is>
          <t>Acute</t>
        </is>
      </c>
      <c r="BM4636"/>
      <c r="BN4636"/>
      <c r="BO4636"/>
      <c r="BP4636"/>
      <c r="BQ4636"/>
      <c r="BR4636"/>
      <c r="BS4636"/>
      <c r="BT4636" t="inlineStr">
        <is>
          <t>--</t>
        </is>
      </c>
      <c r="BU4636"/>
      <c r="BV4636"/>
      <c r="BW4636"/>
      <c r="BX4636"/>
      <c r="BY4636"/>
      <c r="BZ4636"/>
      <c r="CA4636"/>
      <c r="CB4636"/>
      <c r="CC4636"/>
      <c r="CD4636"/>
      <c r="CE4636"/>
      <c r="CF4636"/>
      <c r="CG4636"/>
      <c r="CH4636"/>
      <c r="CI4636" t="inlineStr">
        <is>
          <t xml:space="preserve">DO/DO LEVELS IN SOME REPLICATES AND CONCENTRATIONS WERE BELOW 40% SAT AT 48 H OR BELOW 60% SAT AT 96 H// </t>
        </is>
      </c>
      <c r="CJ4636" t="inlineStr">
        <is>
          <t xml:space="preserve">SOURCE/MIDWEST SCIENCE CENTER (MSC) CULTURES, COLUMBIA, MO OR OSAGE FISHERIES, OSAGE BEACH, MO//CONTR/C,V//TMETH/USEPA EPA 660/3-75-009 (1975), ASTM E 729-88 (1988)//MEDIA/RECONSTITUTED ASTM HARD WATER// THIS PAPER (ECOREF 73668) HAS LC50S REPORTED FOR DIFFERENT RUNS. LC50 GEOMETRIC MEANS ARE ABSTRACTED IN ECOREFS 81380, 65396, 56161. A RE-ANALYSIS OF THIS DATA IS AVAILABLE IN ECOREF 153255. BOTH THIS ORIGINAL DATA SOURCE AND THE REANALYSIS ARE ABSTRACTED. DO/DO LEVELS IN SOME REPLICATES AND CONCENTRATIONS WERE BELOW 40% SAT AT 48 H OR BELOW 60% SAT AT 96 H// </t>
        </is>
      </c>
      <c r="CK4636" t="inlineStr">
        <is>
          <t>Dwyer,F.J., L.C. Sappington, D.R. Buckler, and S.B. Jones</t>
        </is>
      </c>
      <c r="CL4636" t="n">
        <v>73668.0</v>
      </c>
      <c r="CM4636" t="inlineStr">
        <is>
          <t>Use of Surrogate Species in Assessing Contaminant Risk to Endangered and Threatened Fishes</t>
        </is>
      </c>
      <c r="CN4636" t="inlineStr">
        <is>
          <t>EPA/600/R-96/029, U.S.EPA, Washington, DC:78 p.</t>
        </is>
      </c>
      <c r="CO4636" t="n">
        <v>1995.0</v>
      </c>
      <c r="CP4636" t="inlineStr">
        <is>
          <t>Dwyer,F.J., L.C. Sappington, D.R. Buckler, and S.B. Jones (1995). Use of Surrogate Species in Assessing Contaminant Risk to Endangered and Threatened Fishes. EPA/600/R-96/029, U.S.EPA, Washington, DC, 78 p. ECOREF#:73668</t>
        </is>
      </c>
    </row>
    <row r="4637">
      <c r="A4637" t="n">
        <v>8.4852153E7</v>
      </c>
      <c r="B4637" t="inlineStr">
        <is>
          <t>4-Nonylphenol, Branched</t>
        </is>
      </c>
      <c r="C4637"/>
      <c r="D4637" t="inlineStr">
        <is>
          <t>Measured</t>
        </is>
      </c>
      <c r="E4637" t="inlineStr">
        <is>
          <t>Not coded</t>
        </is>
      </c>
      <c r="F4637"/>
      <c r="G4637" t="n">
        <v>91.0</v>
      </c>
      <c r="H4637"/>
      <c r="I4637"/>
      <c r="J4637"/>
      <c r="K4637"/>
      <c r="L4637" t="inlineStr">
        <is>
          <t>Pimephales promelas</t>
        </is>
      </c>
      <c r="M4637" t="inlineStr">
        <is>
          <t>Fathead Minnow</t>
        </is>
      </c>
      <c r="N4637"/>
      <c r="O4637"/>
      <c r="P4637"/>
      <c r="Q4637"/>
      <c r="R4637" t="n">
        <v>31.0</v>
      </c>
      <c r="S4637"/>
      <c r="T4637" t="n">
        <v>35.0</v>
      </c>
      <c r="U4637" t="inlineStr">
        <is>
          <t>Day(s)</t>
        </is>
      </c>
      <c r="V4637" t="inlineStr">
        <is>
          <t>Flow-through</t>
        </is>
      </c>
      <c r="W4637" t="inlineStr">
        <is>
          <t>Fresh water</t>
        </is>
      </c>
      <c r="X4637" t="inlineStr">
        <is>
          <t>Lab</t>
        </is>
      </c>
      <c r="Y4637"/>
      <c r="Z4637" t="inlineStr">
        <is>
          <t>Active ingredient</t>
        </is>
      </c>
      <c r="AA4637"/>
      <c r="AB4637" t="n">
        <v>0.135</v>
      </c>
      <c r="AC4637"/>
      <c r="AD4637" t="n">
        <v>0.098</v>
      </c>
      <c r="AE4637"/>
      <c r="AF4637" t="n">
        <v>0.187</v>
      </c>
      <c r="AG4637" t="inlineStr">
        <is>
          <t>AI mg/L</t>
        </is>
      </c>
      <c r="AH4637"/>
      <c r="AI4637"/>
      <c r="AJ4637"/>
      <c r="AK4637"/>
      <c r="AL4637"/>
      <c r="AM4637"/>
      <c r="AN4637"/>
      <c r="AO4637"/>
      <c r="AP4637"/>
      <c r="AQ4637"/>
      <c r="AR4637"/>
      <c r="AS4637"/>
      <c r="AT4637"/>
      <c r="AU4637"/>
      <c r="AV4637"/>
      <c r="AW4637"/>
      <c r="AX4637" t="inlineStr">
        <is>
          <t>Mortality</t>
        </is>
      </c>
      <c r="AY4637" t="inlineStr">
        <is>
          <t>Mortality</t>
        </is>
      </c>
      <c r="AZ4637" t="inlineStr">
        <is>
          <t>LC50</t>
        </is>
      </c>
      <c r="BA4637"/>
      <c r="BB4637" t="n">
        <v>4.0</v>
      </c>
      <c r="BC4637"/>
      <c r="BD4637"/>
      <c r="BE4637"/>
      <c r="BF4637"/>
      <c r="BG4637" t="inlineStr">
        <is>
          <t>Day(s)</t>
        </is>
      </c>
      <c r="BH4637" t="inlineStr">
        <is>
          <t>Pure</t>
        </is>
      </c>
      <c r="BI4637" t="inlineStr">
        <is>
          <t>DTXSID5029055</t>
        </is>
      </c>
      <c r="BJ4637" t="inlineStr">
        <is>
          <t>10.1016/0143-1471(84)90081-3</t>
        </is>
      </c>
      <c r="BK4637"/>
      <c r="BL4637"/>
      <c r="BM4637"/>
      <c r="BN4637"/>
      <c r="BO4637"/>
      <c r="BP4637"/>
      <c r="BQ4637"/>
      <c r="BR4637"/>
      <c r="BS4637"/>
      <c r="BT4637" t="inlineStr">
        <is>
          <t>--</t>
        </is>
      </c>
      <c r="BU4637"/>
      <c r="BV4637"/>
      <c r="BW4637"/>
      <c r="BX4637"/>
      <c r="BY4637"/>
      <c r="BZ4637"/>
      <c r="CA4637"/>
      <c r="CB4637"/>
      <c r="CC4637"/>
      <c r="CD4637"/>
      <c r="CE4637"/>
      <c r="CF4637"/>
      <c r="CG4637"/>
      <c r="CH4637"/>
      <c r="CI4637" t="inlineStr">
        <is>
          <t xml:space="preserve"> NOT FED//LAKE SUPERIOR WATER// </t>
        </is>
      </c>
      <c r="CJ4637" t="inlineStr">
        <is>
          <t xml:space="preserve">   NOT FED//LAKE SUPERIOR WATER// </t>
        </is>
      </c>
      <c r="CK4637" t="inlineStr">
        <is>
          <t>Holcombe,G.W., G.L. Phipps, M.L. Knuth, and T. Felhaber</t>
        </is>
      </c>
      <c r="CL4637" t="n">
        <v>10954.0</v>
      </c>
      <c r="CM4637" t="inlineStr">
        <is>
          <t>The Acute Toxicity of Selected Substituted Phenols, Benzenes and Benzoic Acid Esters to Fathead Minnows Pimephales promelas</t>
        </is>
      </c>
      <c r="CN4637" t="inlineStr">
        <is>
          <t>Environ. Pollut. A.35(4): 367-381</t>
        </is>
      </c>
      <c r="CO4637" t="n">
        <v>1984.0</v>
      </c>
      <c r="CP4637" t="inlineStr">
        <is>
          <t>Holcombe,G.W., G.L. Phipps, M.L. Knuth, and T. Felhaber (1984). The Acute Toxicity of Selected Substituted Phenols, Benzenes and Benzoic Acid Esters to Fathead Minnows Pimephales promelas. Environ. Pollut. A., 35, (4), 367-381. doi:10.1016/0143-1471(84)90081-3. ECOREF#:10954</t>
        </is>
      </c>
    </row>
    <row r="4638">
      <c r="A4638" t="n">
        <v>8.4852153E7</v>
      </c>
      <c r="B4638" t="inlineStr">
        <is>
          <t>4-Nonylphenol, Branched</t>
        </is>
      </c>
      <c r="C4638"/>
      <c r="D4638" t="inlineStr">
        <is>
          <t>Unmeasured</t>
        </is>
      </c>
      <c r="E4638" t="inlineStr">
        <is>
          <t>USEPA and ASTM methods</t>
        </is>
      </c>
      <c r="F4638"/>
      <c r="G4638" t="n">
        <v>85.0</v>
      </c>
      <c r="H4638"/>
      <c r="I4638"/>
      <c r="J4638"/>
      <c r="K4638"/>
      <c r="L4638" t="inlineStr">
        <is>
          <t>Pimephales promelas</t>
        </is>
      </c>
      <c r="M4638" t="inlineStr">
        <is>
          <t>Fathead Minnow</t>
        </is>
      </c>
      <c r="N4638"/>
      <c r="O4638"/>
      <c r="P4638"/>
      <c r="Q4638"/>
      <c r="R4638"/>
      <c r="S4638"/>
      <c r="T4638"/>
      <c r="U4638"/>
      <c r="V4638" t="inlineStr">
        <is>
          <t>Static</t>
        </is>
      </c>
      <c r="W4638" t="inlineStr">
        <is>
          <t>Fresh water</t>
        </is>
      </c>
      <c r="X4638" t="inlineStr">
        <is>
          <t>Lab</t>
        </is>
      </c>
      <c r="Y4638" t="n">
        <v>8.0</v>
      </c>
      <c r="Z4638" t="inlineStr">
        <is>
          <t>Active ingredient</t>
        </is>
      </c>
      <c r="AA4638"/>
      <c r="AB4638" t="n">
        <v>0.21</v>
      </c>
      <c r="AC4638"/>
      <c r="AD4638" t="n">
        <v>0.13</v>
      </c>
      <c r="AE4638"/>
      <c r="AF4638" t="n">
        <v>0.22</v>
      </c>
      <c r="AG4638" t="inlineStr">
        <is>
          <t>AI mg/L</t>
        </is>
      </c>
      <c r="AH4638"/>
      <c r="AI4638"/>
      <c r="AJ4638"/>
      <c r="AK4638"/>
      <c r="AL4638"/>
      <c r="AM4638"/>
      <c r="AN4638"/>
      <c r="AO4638"/>
      <c r="AP4638"/>
      <c r="AQ4638"/>
      <c r="AR4638"/>
      <c r="AS4638"/>
      <c r="AT4638"/>
      <c r="AU4638"/>
      <c r="AV4638"/>
      <c r="AW4638"/>
      <c r="AX4638" t="inlineStr">
        <is>
          <t>Mortality</t>
        </is>
      </c>
      <c r="AY4638" t="inlineStr">
        <is>
          <t>Mortality</t>
        </is>
      </c>
      <c r="AZ4638" t="inlineStr">
        <is>
          <t>LC50</t>
        </is>
      </c>
      <c r="BA4638"/>
      <c r="BB4638" t="n">
        <v>4.0</v>
      </c>
      <c r="BC4638"/>
      <c r="BD4638"/>
      <c r="BE4638"/>
      <c r="BF4638"/>
      <c r="BG4638" t="inlineStr">
        <is>
          <t>Day(s)</t>
        </is>
      </c>
      <c r="BH4638"/>
      <c r="BI4638" t="inlineStr">
        <is>
          <t>DTXSID5029055</t>
        </is>
      </c>
      <c r="BJ4638"/>
      <c r="BK4638"/>
      <c r="BL4638" t="inlineStr">
        <is>
          <t>Acute</t>
        </is>
      </c>
      <c r="BM4638"/>
      <c r="BN4638"/>
      <c r="BO4638"/>
      <c r="BP4638"/>
      <c r="BQ4638"/>
      <c r="BR4638"/>
      <c r="BS4638"/>
      <c r="BT4638" t="inlineStr">
        <is>
          <t>--</t>
        </is>
      </c>
      <c r="BU4638"/>
      <c r="BV4638"/>
      <c r="BW4638"/>
      <c r="BX4638"/>
      <c r="BY4638"/>
      <c r="BZ4638"/>
      <c r="CA4638"/>
      <c r="CB4638"/>
      <c r="CC4638"/>
      <c r="CD4638"/>
      <c r="CE4638"/>
      <c r="CF4638"/>
      <c r="CG4638"/>
      <c r="CH4638"/>
      <c r="CI4638" t="inlineStr">
        <is>
          <t xml:space="preserve">DO/DO LEVELS IN SOME REPLICATES AND CONCENTRATIONS WERE BELOW 40% SAT AT 48 H OR BELOW 60% SAT AT 96 H// </t>
        </is>
      </c>
      <c r="CJ4638" t="inlineStr">
        <is>
          <t xml:space="preserve">SOURCE/MIDWEST SCIENCE CENTER (MSC) CULTURES, COLUMBIA, MO OR OSAGE FISHERIES, OSAGE BEACH, MO//CONTR/C,V//TMETH/USEPA EPA 660/3-75-009 (1975), ASTM E 729-88 (1988)//MEDIA/RECONSTITUTED ASTM HARD WATER// THIS PAPER (ECOREF 73668) HAS LC50S REPORTED FOR DIFFERENT RUNS. LC50 GEOMETRIC MEANS ARE ABSTRACTED IN ECOREFS 81380, 65396, 56161. A RE-ANALYSIS OF THIS DATA IS AVAILABLE IN ECOREF 153255. BOTH THIS ORIGINAL DATA SOURCE AND THE REANALYSIS ARE ABSTRACTED. DO/DO LEVELS IN SOME REPLICATES AND CONCENTRATIONS WERE BELOW 40% SAT AT 48 H OR BELOW 60% SAT AT 96 H// </t>
        </is>
      </c>
      <c r="CK4638" t="inlineStr">
        <is>
          <t>Dwyer,F.J., L.C. Sappington, D.R. Buckler, and S.B. Jones</t>
        </is>
      </c>
      <c r="CL4638" t="n">
        <v>73668.0</v>
      </c>
      <c r="CM4638" t="inlineStr">
        <is>
          <t>Use of Surrogate Species in Assessing Contaminant Risk to Endangered and Threatened Fishes</t>
        </is>
      </c>
      <c r="CN4638" t="inlineStr">
        <is>
          <t>EPA/600/R-96/029, U.S.EPA, Washington, DC:78 p.</t>
        </is>
      </c>
      <c r="CO4638" t="n">
        <v>1995.0</v>
      </c>
      <c r="CP4638" t="inlineStr">
        <is>
          <t>Dwyer,F.J., L.C. Sappington, D.R. Buckler, and S.B. Jones (1995). Use of Surrogate Species in Assessing Contaminant Risk to Endangered and Threatened Fishes. EPA/600/R-96/029, U.S.EPA, Washington, DC, 78 p. ECOREF#:73668</t>
        </is>
      </c>
    </row>
    <row r="4639">
      <c r="A4639" t="n">
        <v>8.4852153E7</v>
      </c>
      <c r="B4639" t="inlineStr">
        <is>
          <t>4-Nonylphenol, Branched</t>
        </is>
      </c>
      <c r="C4639"/>
      <c r="D4639" t="inlineStr">
        <is>
          <t>Measured</t>
        </is>
      </c>
      <c r="E4639" t="inlineStr">
        <is>
          <t>Not reported</t>
        </is>
      </c>
      <c r="F4639" t="inlineStr">
        <is>
          <t>&gt;</t>
        </is>
      </c>
      <c r="G4639" t="n">
        <v>95.0</v>
      </c>
      <c r="H4639"/>
      <c r="I4639"/>
      <c r="J4639"/>
      <c r="K4639"/>
      <c r="L4639" t="inlineStr">
        <is>
          <t>Pimephales promelas</t>
        </is>
      </c>
      <c r="M4639" t="inlineStr">
        <is>
          <t>Fathead Minnow</t>
        </is>
      </c>
      <c r="N4639" t="inlineStr">
        <is>
          <t>Larva</t>
        </is>
      </c>
      <c r="O4639"/>
      <c r="P4639" t="n">
        <v>4.0</v>
      </c>
      <c r="Q4639"/>
      <c r="R4639"/>
      <c r="S4639"/>
      <c r="T4639"/>
      <c r="U4639" t="inlineStr">
        <is>
          <t>Day(s)</t>
        </is>
      </c>
      <c r="V4639" t="inlineStr">
        <is>
          <t>Flow-through</t>
        </is>
      </c>
      <c r="W4639" t="inlineStr">
        <is>
          <t>Fresh water</t>
        </is>
      </c>
      <c r="X4639" t="inlineStr">
        <is>
          <t>Lab</t>
        </is>
      </c>
      <c r="Y4639" t="n">
        <v>6.0</v>
      </c>
      <c r="Z4639" t="inlineStr">
        <is>
          <t>Active ingredient</t>
        </is>
      </c>
      <c r="AA4639"/>
      <c r="AB4639" t="n">
        <v>0.136</v>
      </c>
      <c r="AC4639"/>
      <c r="AD4639" t="n">
        <v>0.127</v>
      </c>
      <c r="AE4639"/>
      <c r="AF4639" t="n">
        <v>0.146</v>
      </c>
      <c r="AG4639" t="inlineStr">
        <is>
          <t>AI mg/L</t>
        </is>
      </c>
      <c r="AH4639"/>
      <c r="AI4639"/>
      <c r="AJ4639"/>
      <c r="AK4639"/>
      <c r="AL4639"/>
      <c r="AM4639"/>
      <c r="AN4639"/>
      <c r="AO4639"/>
      <c r="AP4639"/>
      <c r="AQ4639"/>
      <c r="AR4639"/>
      <c r="AS4639"/>
      <c r="AT4639"/>
      <c r="AU4639"/>
      <c r="AV4639"/>
      <c r="AW4639"/>
      <c r="AX4639" t="inlineStr">
        <is>
          <t>Mortality</t>
        </is>
      </c>
      <c r="AY4639" t="inlineStr">
        <is>
          <t>Mortality</t>
        </is>
      </c>
      <c r="AZ4639" t="inlineStr">
        <is>
          <t>LC50</t>
        </is>
      </c>
      <c r="BA4639"/>
      <c r="BB4639" t="n">
        <v>4.0</v>
      </c>
      <c r="BC4639"/>
      <c r="BD4639"/>
      <c r="BE4639"/>
      <c r="BF4639"/>
      <c r="BG4639" t="inlineStr">
        <is>
          <t>Day(s)</t>
        </is>
      </c>
      <c r="BH4639"/>
      <c r="BI4639" t="inlineStr">
        <is>
          <t>DTXSID5029055</t>
        </is>
      </c>
      <c r="BJ4639" t="inlineStr">
        <is>
          <t>10.1007/s00244-006-0249-2</t>
        </is>
      </c>
      <c r="BK4639"/>
      <c r="BL4639" t="inlineStr">
        <is>
          <t>Acute</t>
        </is>
      </c>
      <c r="BM4639"/>
      <c r="BN4639"/>
      <c r="BO4639"/>
      <c r="BP4639"/>
      <c r="BQ4639"/>
      <c r="BR4639"/>
      <c r="BS4639"/>
      <c r="BT4639" t="inlineStr">
        <is>
          <t>--</t>
        </is>
      </c>
      <c r="BU4639"/>
      <c r="BV4639"/>
      <c r="BW4639"/>
      <c r="BX4639"/>
      <c r="BY4639"/>
      <c r="BZ4639"/>
      <c r="CA4639"/>
      <c r="CB4639"/>
      <c r="CC4639"/>
      <c r="CD4639"/>
      <c r="CE4639"/>
      <c r="CF4639"/>
      <c r="CG4639"/>
      <c r="CH4639"/>
      <c r="CI4639"/>
      <c r="CJ4639" t="inlineStr">
        <is>
          <t xml:space="preserve">SOURCE/ACQUIRED FROM ENV. CONSULTING AND TESTING, SUPERIOR, WI.//MEDIA/DECHLORINATED MUNICIPAL WATER SUPERIOR, WISCONSIN//   </t>
        </is>
      </c>
      <c r="CK4639" t="inlineStr">
        <is>
          <t>TenEyck,M.C., and T.P. Markee</t>
        </is>
      </c>
      <c r="CL4639" t="n">
        <v>107584.0</v>
      </c>
      <c r="CM4639" t="inlineStr">
        <is>
          <t>Toxicity of Nonylphenol, Nonylphenol Monoethoxylate, and Nonylphenol Diethoxylate and Mixtures of These Compounds to Pimephales promelas (Fathead Minnow) and Ceriodaphnia dubia</t>
        </is>
      </c>
      <c r="CN4639" t="inlineStr">
        <is>
          <t>Arch. Environ. Contam. Toxicol.53(4): 599-606</t>
        </is>
      </c>
      <c r="CO4639" t="n">
        <v>2007.0</v>
      </c>
      <c r="CP4639" t="inlineStr">
        <is>
          <t>TenEyck,M.C., and T.P. Markee (2007). Toxicity of Nonylphenol, Nonylphenol Monoethoxylate, and Nonylphenol Diethoxylate and Mixtures of These Compounds to Pimephales promelas (Fathead Minnow) and Ceriodaphnia dubia. Arch. Environ. Contam. Toxicol., 53, (4), 599-606. doi:10.1007/s00244-006-0249-2. ECOREF#:107584</t>
        </is>
      </c>
    </row>
    <row r="4640">
      <c r="A4640" t="n">
        <v>8.4852153E7</v>
      </c>
      <c r="B4640" t="inlineStr">
        <is>
          <t>4-Nonylphenol, Branched</t>
        </is>
      </c>
      <c r="C4640"/>
      <c r="D4640" t="inlineStr">
        <is>
          <t>Unmeasured</t>
        </is>
      </c>
      <c r="E4640" t="inlineStr">
        <is>
          <t>USEPA and ASTM methods</t>
        </is>
      </c>
      <c r="F4640"/>
      <c r="G4640" t="n">
        <v>85.0</v>
      </c>
      <c r="H4640"/>
      <c r="I4640"/>
      <c r="J4640"/>
      <c r="K4640"/>
      <c r="L4640" t="inlineStr">
        <is>
          <t>Pimephales promelas</t>
        </is>
      </c>
      <c r="M4640" t="inlineStr">
        <is>
          <t>Fathead Minnow</t>
        </is>
      </c>
      <c r="N4640"/>
      <c r="O4640"/>
      <c r="P4640"/>
      <c r="Q4640"/>
      <c r="R4640"/>
      <c r="S4640"/>
      <c r="T4640"/>
      <c r="U4640"/>
      <c r="V4640" t="inlineStr">
        <is>
          <t>Static</t>
        </is>
      </c>
      <c r="W4640" t="inlineStr">
        <is>
          <t>Fresh water</t>
        </is>
      </c>
      <c r="X4640" t="inlineStr">
        <is>
          <t>Lab</t>
        </is>
      </c>
      <c r="Y4640" t="n">
        <v>8.0</v>
      </c>
      <c r="Z4640" t="inlineStr">
        <is>
          <t>Active ingredient</t>
        </is>
      </c>
      <c r="AA4640"/>
      <c r="AB4640" t="n">
        <v>0.27</v>
      </c>
      <c r="AC4640"/>
      <c r="AD4640" t="n">
        <v>0.17</v>
      </c>
      <c r="AE4640"/>
      <c r="AF4640" t="n">
        <v>0.36</v>
      </c>
      <c r="AG4640" t="inlineStr">
        <is>
          <t>AI mg/L</t>
        </is>
      </c>
      <c r="AH4640"/>
      <c r="AI4640"/>
      <c r="AJ4640"/>
      <c r="AK4640"/>
      <c r="AL4640"/>
      <c r="AM4640"/>
      <c r="AN4640"/>
      <c r="AO4640"/>
      <c r="AP4640"/>
      <c r="AQ4640"/>
      <c r="AR4640"/>
      <c r="AS4640"/>
      <c r="AT4640"/>
      <c r="AU4640"/>
      <c r="AV4640"/>
      <c r="AW4640"/>
      <c r="AX4640" t="inlineStr">
        <is>
          <t>Mortality</t>
        </is>
      </c>
      <c r="AY4640" t="inlineStr">
        <is>
          <t>Mortality</t>
        </is>
      </c>
      <c r="AZ4640" t="inlineStr">
        <is>
          <t>LC50</t>
        </is>
      </c>
      <c r="BA4640"/>
      <c r="BB4640" t="n">
        <v>4.0</v>
      </c>
      <c r="BC4640"/>
      <c r="BD4640"/>
      <c r="BE4640"/>
      <c r="BF4640"/>
      <c r="BG4640" t="inlineStr">
        <is>
          <t>Day(s)</t>
        </is>
      </c>
      <c r="BH4640"/>
      <c r="BI4640" t="inlineStr">
        <is>
          <t>DTXSID5029055</t>
        </is>
      </c>
      <c r="BJ4640" t="inlineStr">
        <is>
          <t>10.1002/etc.5620201229</t>
        </is>
      </c>
      <c r="BK4640"/>
      <c r="BL4640" t="inlineStr">
        <is>
          <t>Acute</t>
        </is>
      </c>
      <c r="BM4640"/>
      <c r="BN4640"/>
      <c r="BO4640"/>
      <c r="BP4640"/>
      <c r="BQ4640"/>
      <c r="BR4640"/>
      <c r="BS4640"/>
      <c r="BT4640" t="inlineStr">
        <is>
          <t>--</t>
        </is>
      </c>
      <c r="BU4640"/>
      <c r="BV4640"/>
      <c r="BW4640"/>
      <c r="BX4640"/>
      <c r="BY4640"/>
      <c r="BZ4640"/>
      <c r="CA4640"/>
      <c r="CB4640"/>
      <c r="CC4640"/>
      <c r="CD4640"/>
      <c r="CE4640"/>
      <c r="CF4640"/>
      <c r="CG4640"/>
      <c r="CH4640"/>
      <c r="CI4640"/>
      <c r="CJ4640" t="inlineStr">
        <is>
          <t xml:space="preserve">SOURCE/OBTAINED FROM CULTURES AT THE COLUMBIA ENVIRONMENTAL RESEARCH CENTER (CERC) COLUMBIA, MO, USA OR PURCHASED COMMERCIALLY//CONTR/C,V//TMETH/U.S. EPA (1975) EPA/660/3-75-009, ASTM (1989) E729-88A//MEDIA/RECONSTITUTED HARD WATER// 96-H LC50S ARE ALSO AVAILABLE IN ECOREF 81380 BUT ABSTRACTED FROM ECOREF 65396 INSTEAD. A RE-ANALYSIS OF THIS DATA IS AVAILABLE IN ECOREF 153255. BOTH THIS ORIGINAL DATA SOURCE AND THE REANALYSIS ARE ABSTRACTED. RAINBOW TROUT AND FATHEAD MINNOW LC50S ARE ABSTRACTED AS INDIVIDUAL RUNS IN ECOREF 73668 AND AS LC50 MEANS IN ECOREF 65396.  </t>
        </is>
      </c>
      <c r="CK4640" t="inlineStr">
        <is>
          <t>Sappington,L.C., F.L. Mayer, F.J. Dwyer, D.R. Buckler, J.R. Jones, and M.R. Ellersieck</t>
        </is>
      </c>
      <c r="CL4640" t="n">
        <v>65396.0</v>
      </c>
      <c r="CM4640" t="inlineStr">
        <is>
          <t>Contaminant Sensitivity of Threatened and Endangered Fishes Compared to Standard Surrogate Species</t>
        </is>
      </c>
      <c r="CN4640" t="inlineStr">
        <is>
          <t>Environ. Toxicol. Chem.20(12): 2869-2876</t>
        </is>
      </c>
      <c r="CO4640" t="n">
        <v>2001.0</v>
      </c>
      <c r="CP4640" t="inlineStr">
        <is>
          <t>Sappington,L.C., F.L. Mayer, F.J. Dwyer, D.R. Buckler, J.R. Jones, and M.R. Ellersieck (2001). Contaminant Sensitivity of Threatened and Endangered Fishes Compared to Standard Surrogate Species. Environ. Toxicol. Chem., 20, (12), 2869-2876. doi:10.1002/etc.5620201229. ECOREF#:65396</t>
        </is>
      </c>
    </row>
    <row r="4641">
      <c r="A4641" t="n">
        <v>8.4852153E7</v>
      </c>
      <c r="B4641" t="inlineStr">
        <is>
          <t>4-Nonylphenol, Branched</t>
        </is>
      </c>
      <c r="C4641"/>
      <c r="D4641" t="inlineStr">
        <is>
          <t>Unmeasured</t>
        </is>
      </c>
      <c r="E4641" t="inlineStr">
        <is>
          <t>USEPA and ASTM methods</t>
        </is>
      </c>
      <c r="F4641"/>
      <c r="G4641" t="n">
        <v>85.0</v>
      </c>
      <c r="H4641"/>
      <c r="I4641"/>
      <c r="J4641"/>
      <c r="K4641"/>
      <c r="L4641" t="inlineStr">
        <is>
          <t>Pimephales promelas</t>
        </is>
      </c>
      <c r="M4641" t="inlineStr">
        <is>
          <t>Fathead Minnow</t>
        </is>
      </c>
      <c r="N4641"/>
      <c r="O4641"/>
      <c r="P4641"/>
      <c r="Q4641"/>
      <c r="R4641"/>
      <c r="S4641"/>
      <c r="T4641"/>
      <c r="U4641"/>
      <c r="V4641" t="inlineStr">
        <is>
          <t>Static</t>
        </is>
      </c>
      <c r="W4641" t="inlineStr">
        <is>
          <t>Fresh water</t>
        </is>
      </c>
      <c r="X4641" t="inlineStr">
        <is>
          <t>Lab</t>
        </is>
      </c>
      <c r="Y4641" t="n">
        <v>8.0</v>
      </c>
      <c r="Z4641" t="inlineStr">
        <is>
          <t>Active ingredient</t>
        </is>
      </c>
      <c r="AA4641"/>
      <c r="AB4641" t="n">
        <v>0.33</v>
      </c>
      <c r="AC4641"/>
      <c r="AD4641" t="n">
        <v>0.22</v>
      </c>
      <c r="AE4641"/>
      <c r="AF4641" t="n">
        <v>0.36</v>
      </c>
      <c r="AG4641" t="inlineStr">
        <is>
          <t>AI mg/L</t>
        </is>
      </c>
      <c r="AH4641"/>
      <c r="AI4641"/>
      <c r="AJ4641"/>
      <c r="AK4641"/>
      <c r="AL4641"/>
      <c r="AM4641"/>
      <c r="AN4641"/>
      <c r="AO4641"/>
      <c r="AP4641"/>
      <c r="AQ4641"/>
      <c r="AR4641"/>
      <c r="AS4641"/>
      <c r="AT4641"/>
      <c r="AU4641"/>
      <c r="AV4641"/>
      <c r="AW4641"/>
      <c r="AX4641" t="inlineStr">
        <is>
          <t>Mortality</t>
        </is>
      </c>
      <c r="AY4641" t="inlineStr">
        <is>
          <t>Mortality</t>
        </is>
      </c>
      <c r="AZ4641" t="inlineStr">
        <is>
          <t>LC50</t>
        </is>
      </c>
      <c r="BA4641"/>
      <c r="BB4641" t="n">
        <v>4.0</v>
      </c>
      <c r="BC4641"/>
      <c r="BD4641"/>
      <c r="BE4641"/>
      <c r="BF4641"/>
      <c r="BG4641" t="inlineStr">
        <is>
          <t>Day(s)</t>
        </is>
      </c>
      <c r="BH4641"/>
      <c r="BI4641" t="inlineStr">
        <is>
          <t>DTXSID5029055</t>
        </is>
      </c>
      <c r="BJ4641"/>
      <c r="BK4641"/>
      <c r="BL4641" t="inlineStr">
        <is>
          <t>Acute</t>
        </is>
      </c>
      <c r="BM4641"/>
      <c r="BN4641"/>
      <c r="BO4641"/>
      <c r="BP4641"/>
      <c r="BQ4641"/>
      <c r="BR4641"/>
      <c r="BS4641"/>
      <c r="BT4641" t="inlineStr">
        <is>
          <t>--</t>
        </is>
      </c>
      <c r="BU4641"/>
      <c r="BV4641"/>
      <c r="BW4641"/>
      <c r="BX4641"/>
      <c r="BY4641"/>
      <c r="BZ4641"/>
      <c r="CA4641"/>
      <c r="CB4641"/>
      <c r="CC4641"/>
      <c r="CD4641"/>
      <c r="CE4641"/>
      <c r="CF4641"/>
      <c r="CG4641"/>
      <c r="CH4641"/>
      <c r="CI4641" t="inlineStr">
        <is>
          <t xml:space="preserve">DO/DO LEVELS IN SOME REPLICATES AND CONCENTRATIONS WERE BELOW 40% SAT AT 48 H OR BELOW 60% SAT AT 96 H// </t>
        </is>
      </c>
      <c r="CJ4641" t="inlineStr">
        <is>
          <t xml:space="preserve">SOURCE/MIDWEST SCIENCE CENTER (MSC) CULTURES, COLUMBIA, MO OR OSAGE FISHERIES, OSAGE BEACH, MO//CONTR/C,V//TMETH/USEPA EPA 660/3-75-009 (1975), ASTM E 729-88 (1988)//MEDIA/RECONSTITUTED ASTM HARD WATER// THIS PAPER (ECOREF 73668) HAS LC50S REPORTED FOR DIFFERENT RUNS. LC50 GEOMETRIC MEANS ARE ABSTRACTED IN ECOREFS 81380, 65396, 56161. A RE-ANALYSIS OF THIS DATA IS AVAILABLE IN ECOREF 153255. BOTH THIS ORIGINAL DATA SOURCE AND THE REANALYSIS ARE ABSTRACTED. DO/DO LEVELS IN SOME REPLICATES AND CONCENTRATIONS WERE BELOW 40% SAT AT 48 H OR BELOW 60% SAT AT 96 H// </t>
        </is>
      </c>
      <c r="CK4641" t="inlineStr">
        <is>
          <t>Dwyer,F.J., L.C. Sappington, D.R. Buckler, and S.B. Jones</t>
        </is>
      </c>
      <c r="CL4641" t="n">
        <v>73668.0</v>
      </c>
      <c r="CM4641" t="inlineStr">
        <is>
          <t>Use of Surrogate Species in Assessing Contaminant Risk to Endangered and Threatened Fishes</t>
        </is>
      </c>
      <c r="CN4641" t="inlineStr">
        <is>
          <t>EPA/600/R-96/029, U.S.EPA, Washington, DC:78 p.</t>
        </is>
      </c>
      <c r="CO4641" t="n">
        <v>1995.0</v>
      </c>
      <c r="CP4641" t="inlineStr">
        <is>
          <t>Dwyer,F.J., L.C. Sappington, D.R. Buckler, and S.B. Jones (1995). Use of Surrogate Species in Assessing Contaminant Risk to Endangered and Threatened Fishes. EPA/600/R-96/029, U.S.EPA, Washington, DC, 78 p. ECOREF#:73668</t>
        </is>
      </c>
    </row>
    <row r="4642">
      <c r="A4642" t="n">
        <v>8.782088E7</v>
      </c>
      <c r="B4642" t="inlineStr">
        <is>
          <t>2-[1-(Ethoxyimino)propyl]-3-hydroxy-5-(2,4,6-trimethylphenyl)-2-cyclohexen-1-one</t>
        </is>
      </c>
      <c r="C4642"/>
      <c r="D4642" t="inlineStr">
        <is>
          <t>Not coded</t>
        </is>
      </c>
      <c r="E4642" t="inlineStr">
        <is>
          <t>United States Environmental Protection Agency</t>
        </is>
      </c>
      <c r="F4642"/>
      <c r="G4642" t="n">
        <v>99.0</v>
      </c>
      <c r="H4642"/>
      <c r="I4642"/>
      <c r="J4642"/>
      <c r="K4642"/>
      <c r="L4642" t="inlineStr">
        <is>
          <t>Pimephales promelas</t>
        </is>
      </c>
      <c r="M4642" t="inlineStr">
        <is>
          <t>Fathead Minnow</t>
        </is>
      </c>
      <c r="N4642"/>
      <c r="O4642"/>
      <c r="P4642"/>
      <c r="Q4642"/>
      <c r="R4642"/>
      <c r="S4642"/>
      <c r="T4642"/>
      <c r="U4642"/>
      <c r="V4642" t="inlineStr">
        <is>
          <t>Static</t>
        </is>
      </c>
      <c r="W4642" t="inlineStr">
        <is>
          <t>Fresh water</t>
        </is>
      </c>
      <c r="X4642" t="inlineStr">
        <is>
          <t>Lab</t>
        </is>
      </c>
      <c r="Y4642"/>
      <c r="Z4642" t="inlineStr">
        <is>
          <t>Active ingredient</t>
        </is>
      </c>
      <c r="AA4642"/>
      <c r="AB4642" t="n">
        <v>44.0</v>
      </c>
      <c r="AC4642"/>
      <c r="AD4642" t="n">
        <v>41.0</v>
      </c>
      <c r="AE4642"/>
      <c r="AF4642" t="n">
        <v>48.0</v>
      </c>
      <c r="AG4642" t="inlineStr">
        <is>
          <t>AI mg/L</t>
        </is>
      </c>
      <c r="AH4642"/>
      <c r="AI4642"/>
      <c r="AJ4642"/>
      <c r="AK4642"/>
      <c r="AL4642"/>
      <c r="AM4642"/>
      <c r="AN4642"/>
      <c r="AO4642"/>
      <c r="AP4642"/>
      <c r="AQ4642"/>
      <c r="AR4642"/>
      <c r="AS4642"/>
      <c r="AT4642"/>
      <c r="AU4642"/>
      <c r="AV4642"/>
      <c r="AW4642"/>
      <c r="AX4642" t="inlineStr">
        <is>
          <t>Mortality</t>
        </is>
      </c>
      <c r="AY4642" t="inlineStr">
        <is>
          <t>Mortality</t>
        </is>
      </c>
      <c r="AZ4642" t="inlineStr">
        <is>
          <t>LC50</t>
        </is>
      </c>
      <c r="BA4642"/>
      <c r="BB4642" t="n">
        <v>4.0</v>
      </c>
      <c r="BC4642"/>
      <c r="BD4642"/>
      <c r="BE4642"/>
      <c r="BF4642"/>
      <c r="BG4642" t="inlineStr">
        <is>
          <t>Day(s)</t>
        </is>
      </c>
      <c r="BH4642"/>
      <c r="BI4642" t="inlineStr">
        <is>
          <t>DTXSID1034973</t>
        </is>
      </c>
      <c r="BJ4642"/>
      <c r="BK4642"/>
      <c r="BL4642" t="inlineStr">
        <is>
          <t>Acute</t>
        </is>
      </c>
      <c r="BM4642"/>
      <c r="BN4642"/>
      <c r="BO4642"/>
      <c r="BP4642"/>
      <c r="BQ4642"/>
      <c r="BR4642"/>
      <c r="BS4642"/>
      <c r="BT4642" t="inlineStr">
        <is>
          <t>--</t>
        </is>
      </c>
      <c r="BU4642"/>
      <c r="BV4642"/>
      <c r="BW4642"/>
      <c r="BX4642"/>
      <c r="BY4642"/>
      <c r="BZ4642"/>
      <c r="CA4642"/>
      <c r="CB4642"/>
      <c r="CC4642"/>
      <c r="CD4642"/>
      <c r="CE4642"/>
      <c r="CF4642"/>
      <c r="CG4642"/>
      <c r="CH4642"/>
      <c r="CI4642"/>
      <c r="CJ4642" t="inlineStr">
        <is>
          <t xml:space="preserve">CONTR/STD METHODS USED//   </t>
        </is>
      </c>
      <c r="CK4642" t="inlineStr">
        <is>
          <t>U.S. Environmental Protection Agency</t>
        </is>
      </c>
      <c r="CL4642" t="n">
        <v>344.0</v>
      </c>
      <c r="CM4642" t="inlineStr">
        <is>
          <t>Pesticide Ecotoxicity Database (Formerly: Environmental Effects Database (EEDB))</t>
        </is>
      </c>
      <c r="CN4642" t="inlineStr">
        <is>
          <t>Environmental Fate and Effects Division, U.S.EPA, Washington, D.C.:</t>
        </is>
      </c>
      <c r="CO4642" t="n">
        <v>1992.0</v>
      </c>
      <c r="CP4642" t="inlineStr">
        <is>
          <t>U.S. Environmental Protection Agency (1992). Pesticide Ecotoxicity Database (Formerly: Environmental Effects Database (EEDB)). Environmental Fate and Effects Division, U.S.EPA, Washington, D.C., ECOREF#:344</t>
        </is>
      </c>
    </row>
    <row r="4643">
      <c r="A4643" t="n">
        <v>8.867189E7</v>
      </c>
      <c r="B4643" t="inlineStr">
        <is>
          <t>alpha-Butyl-alpha-(4-chlorophenyl)-1H-1,2,4-triazole-1-propanenitrile</t>
        </is>
      </c>
      <c r="C4643"/>
      <c r="D4643" t="inlineStr">
        <is>
          <t>Unmeasured</t>
        </is>
      </c>
      <c r="E4643" t="inlineStr">
        <is>
          <t>United States Environmental Protection Agency</t>
        </is>
      </c>
      <c r="F4643"/>
      <c r="G4643" t="n">
        <v>93.7</v>
      </c>
      <c r="H4643"/>
      <c r="I4643"/>
      <c r="J4643"/>
      <c r="K4643"/>
      <c r="L4643" t="inlineStr">
        <is>
          <t>Pimephales promelas</t>
        </is>
      </c>
      <c r="M4643" t="inlineStr">
        <is>
          <t>Fathead Minnow</t>
        </is>
      </c>
      <c r="N4643" t="inlineStr">
        <is>
          <t>Adult</t>
        </is>
      </c>
      <c r="O4643" t="inlineStr">
        <is>
          <t>~</t>
        </is>
      </c>
      <c r="P4643" t="n">
        <v>6.0</v>
      </c>
      <c r="Q4643"/>
      <c r="R4643"/>
      <c r="S4643"/>
      <c r="T4643"/>
      <c r="U4643" t="inlineStr">
        <is>
          <t>Month(s)</t>
        </is>
      </c>
      <c r="V4643" t="inlineStr">
        <is>
          <t>Flow-through</t>
        </is>
      </c>
      <c r="W4643" t="inlineStr">
        <is>
          <t>Fresh water</t>
        </is>
      </c>
      <c r="X4643" t="inlineStr">
        <is>
          <t>Lab</t>
        </is>
      </c>
      <c r="Y4643" t="n">
        <v>6.0</v>
      </c>
      <c r="Z4643" t="inlineStr">
        <is>
          <t>Active ingredient</t>
        </is>
      </c>
      <c r="AA4643"/>
      <c r="AB4643" t="n">
        <v>9.71</v>
      </c>
      <c r="AC4643"/>
      <c r="AD4643"/>
      <c r="AE4643"/>
      <c r="AF4643"/>
      <c r="AG4643" t="inlineStr">
        <is>
          <t>AI mg/L</t>
        </is>
      </c>
      <c r="AH4643"/>
      <c r="AI4643"/>
      <c r="AJ4643"/>
      <c r="AK4643"/>
      <c r="AL4643"/>
      <c r="AM4643"/>
      <c r="AN4643"/>
      <c r="AO4643"/>
      <c r="AP4643"/>
      <c r="AQ4643"/>
      <c r="AR4643"/>
      <c r="AS4643"/>
      <c r="AT4643"/>
      <c r="AU4643"/>
      <c r="AV4643"/>
      <c r="AW4643"/>
      <c r="AX4643" t="inlineStr">
        <is>
          <t>Mortality</t>
        </is>
      </c>
      <c r="AY4643" t="inlineStr">
        <is>
          <t>Mortality</t>
        </is>
      </c>
      <c r="AZ4643" t="inlineStr">
        <is>
          <t>LC50</t>
        </is>
      </c>
      <c r="BA4643"/>
      <c r="BB4643" t="n">
        <v>4.0</v>
      </c>
      <c r="BC4643"/>
      <c r="BD4643"/>
      <c r="BE4643"/>
      <c r="BF4643"/>
      <c r="BG4643" t="inlineStr">
        <is>
          <t>Day(s)</t>
        </is>
      </c>
      <c r="BH4643" t="inlineStr">
        <is>
          <t>Solid</t>
        </is>
      </c>
      <c r="BI4643" t="inlineStr">
        <is>
          <t>DTXSID8024315</t>
        </is>
      </c>
      <c r="BJ4643"/>
      <c r="BK4643"/>
      <c r="BL4643"/>
      <c r="BM4643" t="inlineStr">
        <is>
          <t>BH</t>
        </is>
      </c>
      <c r="BN4643"/>
      <c r="BO4643"/>
      <c r="BP4643"/>
      <c r="BQ4643"/>
      <c r="BR4643"/>
      <c r="BS4643"/>
      <c r="BT4643" t="inlineStr">
        <is>
          <t>--</t>
        </is>
      </c>
      <c r="BU4643"/>
      <c r="BV4643"/>
      <c r="BW4643"/>
      <c r="BX4643"/>
      <c r="BY4643"/>
      <c r="BZ4643"/>
      <c r="CA4643"/>
      <c r="CB4643"/>
      <c r="CC4643"/>
      <c r="CD4643"/>
      <c r="CE4643"/>
      <c r="CF4643"/>
      <c r="CG4643"/>
      <c r="CH4643"/>
      <c r="CI4643"/>
      <c r="CJ4643" t="inlineStr">
        <is>
          <t xml:space="preserve">SOURCE/FROM AQUATIC RESEARCH ORGANISMS INC, HAMPTON, NEW HAMPSHIRE//TMETH/US EPA OCSPP TEST 890.1350//MEDIA/NR//   </t>
        </is>
      </c>
      <c r="CK4643" t="inlineStr">
        <is>
          <t>Coady,K.K., D.W. Louch, N.A. Malowinski, T.A. Marino, L.G. McFadden, A.W. Perala, L.K. Sosinski, and R. Sura</t>
        </is>
      </c>
      <c r="CL4643" t="n">
        <v>195328.0</v>
      </c>
      <c r="CM4643" t="inlineStr">
        <is>
          <t>(Endocrine Disruptor Screening Program): Myclobutanil: The Fish Short-Term Reproduction Assay Using the Fathead Minnow, Pimephales promelas</t>
        </is>
      </c>
      <c r="CN4643" t="inlineStr">
        <is>
          <t>Project Number: 111020/OCR. Unpublished study prepared by The Dow Chemical Company. 208 p.:208 p.</t>
        </is>
      </c>
      <c r="CO4643" t="n">
        <v>2011.0</v>
      </c>
      <c r="CP4643" t="inlineStr">
        <is>
          <t>Coady,K.K., D.W. Louch, N.A. Malowinski, T.A. Marino, L.G. McFadden, A.W. Perala, L.K. Sosinski, and R. Sura (2011). (Endocrine Disruptor Screening Program): Myclobutanil: The Fish Short-Term Reproduction Assay Using the Fathead Minnow, Pimephales promelas. Project Number: 111020/OCR. Unpublished study prepared by The Dow Chemical Company. 208 p., 208 p. ECOREF#:195328</t>
        </is>
      </c>
    </row>
    <row r="4644">
      <c r="A4644" t="n">
        <v>9.5751976E7</v>
      </c>
      <c r="B4644" t="inlineStr">
        <is>
          <t>711P (Monsanto)</t>
        </is>
      </c>
      <c r="C4644"/>
      <c r="D4644" t="inlineStr">
        <is>
          <t>Measured</t>
        </is>
      </c>
      <c r="E4644" t="inlineStr">
        <is>
          <t>United States Environmental Protection Agency</t>
        </is>
      </c>
      <c r="F4644" t="inlineStr">
        <is>
          <t>&gt;=</t>
        </is>
      </c>
      <c r="G4644" t="n">
        <v>95.0</v>
      </c>
      <c r="H4644"/>
      <c r="I4644"/>
      <c r="J4644"/>
      <c r="K4644"/>
      <c r="L4644" t="inlineStr">
        <is>
          <t>Pimephales promelas</t>
        </is>
      </c>
      <c r="M4644" t="inlineStr">
        <is>
          <t>Fathead Minnow</t>
        </is>
      </c>
      <c r="N4644" t="inlineStr">
        <is>
          <t>Juvenile</t>
        </is>
      </c>
      <c r="O4644"/>
      <c r="P4644"/>
      <c r="Q4644"/>
      <c r="R4644"/>
      <c r="S4644"/>
      <c r="T4644"/>
      <c r="U4644"/>
      <c r="V4644" t="inlineStr">
        <is>
          <t>Flow-through</t>
        </is>
      </c>
      <c r="W4644" t="inlineStr">
        <is>
          <t>Fresh water</t>
        </is>
      </c>
      <c r="X4644" t="inlineStr">
        <is>
          <t>Lab</t>
        </is>
      </c>
      <c r="Y4644" t="inlineStr">
        <is>
          <t>1-6</t>
        </is>
      </c>
      <c r="Z4644" t="inlineStr">
        <is>
          <t>Active ingredient</t>
        </is>
      </c>
      <c r="AA4644" t="inlineStr">
        <is>
          <t>&gt;</t>
        </is>
      </c>
      <c r="AB4644" t="n">
        <v>0.23</v>
      </c>
      <c r="AC4644"/>
      <c r="AD4644"/>
      <c r="AE4644"/>
      <c r="AF4644"/>
      <c r="AG4644" t="inlineStr">
        <is>
          <t>AI mg/L</t>
        </is>
      </c>
      <c r="AH4644"/>
      <c r="AI4644"/>
      <c r="AJ4644"/>
      <c r="AK4644"/>
      <c r="AL4644"/>
      <c r="AM4644"/>
      <c r="AN4644"/>
      <c r="AO4644"/>
      <c r="AP4644"/>
      <c r="AQ4644"/>
      <c r="AR4644"/>
      <c r="AS4644"/>
      <c r="AT4644"/>
      <c r="AU4644"/>
      <c r="AV4644"/>
      <c r="AW4644"/>
      <c r="AX4644" t="inlineStr">
        <is>
          <t>Mortality</t>
        </is>
      </c>
      <c r="AY4644" t="inlineStr">
        <is>
          <t>Mortality</t>
        </is>
      </c>
      <c r="AZ4644" t="inlineStr">
        <is>
          <t>LC50</t>
        </is>
      </c>
      <c r="BA4644"/>
      <c r="BB4644" t="n">
        <v>4.0</v>
      </c>
      <c r="BC4644"/>
      <c r="BD4644"/>
      <c r="BE4644"/>
      <c r="BF4644"/>
      <c r="BG4644" t="inlineStr">
        <is>
          <t>Day(s)</t>
        </is>
      </c>
      <c r="BH4644" t="inlineStr">
        <is>
          <t>Liquid</t>
        </is>
      </c>
      <c r="BI4644" t="inlineStr">
        <is>
          <t>DTXSID90109293</t>
        </is>
      </c>
      <c r="BJ4644" t="inlineStr">
        <is>
          <t>10.1002/etc.5620140916</t>
        </is>
      </c>
      <c r="BK4644"/>
      <c r="BL4644" t="inlineStr">
        <is>
          <t>Acute</t>
        </is>
      </c>
      <c r="BM4644"/>
      <c r="BN4644"/>
      <c r="BO4644"/>
      <c r="BP4644"/>
      <c r="BQ4644"/>
      <c r="BR4644"/>
      <c r="BS4644"/>
      <c r="BT4644" t="inlineStr">
        <is>
          <t>--</t>
        </is>
      </c>
      <c r="BU4644"/>
      <c r="BV4644"/>
      <c r="BW4644"/>
      <c r="BX4644"/>
      <c r="BY4644"/>
      <c r="BZ4644"/>
      <c r="CA4644"/>
      <c r="CB4644"/>
      <c r="CC4644"/>
      <c r="CD4644"/>
      <c r="CE4644"/>
      <c r="CF4644"/>
      <c r="CG4644"/>
      <c r="CH4644"/>
      <c r="CI4644"/>
      <c r="CJ4644" t="inlineStr">
        <is>
          <t xml:space="preserve">SOURCE/NR//TMETH/METHODS FOR ACUTE TOXICITY TESTS WITH FISH, MACROINVERTEBRATES, AND AMPHIBIANS. EPA-660/3-75-009, 1975//MEDIA/NR//   </t>
        </is>
      </c>
      <c r="CK4644" t="inlineStr">
        <is>
          <t>Adams,W.J., G.R. Biddinger, K.A. Robillard, and J.W. Gorsuch</t>
        </is>
      </c>
      <c r="CL4644" t="n">
        <v>15040.0</v>
      </c>
      <c r="CM4644" t="inlineStr">
        <is>
          <t>A Summary of the Acute Toxicity of 14 Phthalate Esters to Representative Aquatic Organisms</t>
        </is>
      </c>
      <c r="CN4644" t="inlineStr">
        <is>
          <t>Environ. Toxicol. Chem.14(9): 1569-1574</t>
        </is>
      </c>
      <c r="CO4644" t="n">
        <v>1995.0</v>
      </c>
      <c r="CP4644" t="inlineStr">
        <is>
          <t>Adams,W.J., G.R. Biddinger, K.A. Robillard, and J.W. Gorsuch (1995). A Summary of the Acute Toxicity of 14 Phthalate Esters to Representative Aquatic Organisms. Environ. Toxicol. Chem., 14, (9), 1569-1574. doi:10.1002/etc.5620140916. ECOREF#:15040</t>
        </is>
      </c>
    </row>
    <row r="4645">
      <c r="A4645" t="n">
        <v>9.5751976E7</v>
      </c>
      <c r="B4645" t="inlineStr">
        <is>
          <t>711P (Monsanto)</t>
        </is>
      </c>
      <c r="C4645"/>
      <c r="D4645" t="inlineStr">
        <is>
          <t>Measured</t>
        </is>
      </c>
      <c r="E4645" t="inlineStr">
        <is>
          <t>Other Method</t>
        </is>
      </c>
      <c r="F4645"/>
      <c r="G4645"/>
      <c r="H4645"/>
      <c r="I4645"/>
      <c r="J4645"/>
      <c r="K4645"/>
      <c r="L4645" t="inlineStr">
        <is>
          <t>Pimephales promelas</t>
        </is>
      </c>
      <c r="M4645" t="inlineStr">
        <is>
          <t>Fathead Minnow</t>
        </is>
      </c>
      <c r="N4645"/>
      <c r="O4645"/>
      <c r="P4645"/>
      <c r="Q4645"/>
      <c r="R4645"/>
      <c r="S4645"/>
      <c r="T4645"/>
      <c r="U4645"/>
      <c r="V4645" t="inlineStr">
        <is>
          <t>Static</t>
        </is>
      </c>
      <c r="W4645" t="inlineStr">
        <is>
          <t>Fresh water</t>
        </is>
      </c>
      <c r="X4645" t="inlineStr">
        <is>
          <t>Lab</t>
        </is>
      </c>
      <c r="Y4645" t="n">
        <v>2.0</v>
      </c>
      <c r="Z4645" t="inlineStr">
        <is>
          <t>Active ingredient</t>
        </is>
      </c>
      <c r="AA4645" t="inlineStr">
        <is>
          <t>&gt;</t>
        </is>
      </c>
      <c r="AB4645" t="n">
        <v>0.23</v>
      </c>
      <c r="AC4645"/>
      <c r="AD4645"/>
      <c r="AE4645"/>
      <c r="AF4645"/>
      <c r="AG4645" t="inlineStr">
        <is>
          <t>AI mg/L</t>
        </is>
      </c>
      <c r="AH4645"/>
      <c r="AI4645"/>
      <c r="AJ4645"/>
      <c r="AK4645"/>
      <c r="AL4645"/>
      <c r="AM4645"/>
      <c r="AN4645"/>
      <c r="AO4645"/>
      <c r="AP4645"/>
      <c r="AQ4645"/>
      <c r="AR4645"/>
      <c r="AS4645"/>
      <c r="AT4645"/>
      <c r="AU4645"/>
      <c r="AV4645"/>
      <c r="AW4645"/>
      <c r="AX4645" t="inlineStr">
        <is>
          <t>Mortality</t>
        </is>
      </c>
      <c r="AY4645" t="inlineStr">
        <is>
          <t>Mortality</t>
        </is>
      </c>
      <c r="AZ4645" t="inlineStr">
        <is>
          <t>LC50</t>
        </is>
      </c>
      <c r="BA4645"/>
      <c r="BB4645" t="n">
        <v>4.0</v>
      </c>
      <c r="BC4645"/>
      <c r="BD4645"/>
      <c r="BE4645"/>
      <c r="BF4645"/>
      <c r="BG4645" t="inlineStr">
        <is>
          <t>Day(s)</t>
        </is>
      </c>
      <c r="BH4645" t="inlineStr">
        <is>
          <t>Liquid</t>
        </is>
      </c>
      <c r="BI4645" t="inlineStr">
        <is>
          <t>DTXSID90109293</t>
        </is>
      </c>
      <c r="BJ4645"/>
      <c r="BK4645"/>
      <c r="BL4645" t="inlineStr">
        <is>
          <t>Acute</t>
        </is>
      </c>
      <c r="BM4645"/>
      <c r="BN4645"/>
      <c r="BO4645"/>
      <c r="BP4645"/>
      <c r="BQ4645"/>
      <c r="BR4645"/>
      <c r="BS4645"/>
      <c r="BT4645" t="inlineStr">
        <is>
          <t>--</t>
        </is>
      </c>
      <c r="BU4645"/>
      <c r="BV4645"/>
      <c r="BW4645"/>
      <c r="BX4645"/>
      <c r="BY4645"/>
      <c r="BZ4645"/>
      <c r="CA4645"/>
      <c r="CB4645"/>
      <c r="CC4645"/>
      <c r="CD4645"/>
      <c r="CE4645"/>
      <c r="CF4645"/>
      <c r="CG4645"/>
      <c r="CH4645"/>
      <c r="CI4645" t="inlineStr">
        <is>
          <t xml:space="preserve">CONC1/ONLY CONC TESTED// </t>
        </is>
      </c>
      <c r="CJ4645" t="inlineStr">
        <is>
          <t xml:space="preserve">SOURCE/OBTAINED FROM CULTURES MAINTAINED AT EG AND G, BIONOMICS, WAREHAM, MASSACHUSETTS//TMETH/EG AND G, BIONOMICS PROTOCOL FOR FRESHWATER STATIC ACUTE TOXICITY TESTS WITH FISH 1982 AND AMENDMENT EGG/CMA-003//MEDIA/SOFT WATER RECONSTITUTED FROM DEIONIZED WATER ACCORDING TO RECOMMENDED PROCEDURES//  CONC1/ONLY CONC TESTED// </t>
        </is>
      </c>
      <c r="CK4645" t="inlineStr">
        <is>
          <t>E.G. and G. Bionomics</t>
        </is>
      </c>
      <c r="CL4645" t="n">
        <v>180336.0</v>
      </c>
      <c r="CM4645" t="inlineStr">
        <is>
          <t>Acute Toxicity of Fourteen Phthalate Esters to Fathead Minnows</t>
        </is>
      </c>
      <c r="CN4645" t="inlineStr">
        <is>
          <t>Final Report BW-83-3-1374, EPA/OTS 40-8326129:42 p.</t>
        </is>
      </c>
      <c r="CO4645" t="n">
        <v>1983.0</v>
      </c>
      <c r="CP4645" t="inlineStr">
        <is>
          <t>E.G. and G. Bionomics (1983). Acute Toxicity of Fourteen Phthalate Esters to Fathead Minnows. Final Report BW-83-3-1374, EPA/OTS 40-8326129, 42 p. ECOREF#:180336</t>
        </is>
      </c>
    </row>
    <row r="4646">
      <c r="A4646" t="n">
        <v>9.5751976E7</v>
      </c>
      <c r="B4646" t="inlineStr">
        <is>
          <t>711P (Monsanto)</t>
        </is>
      </c>
      <c r="C4646"/>
      <c r="D4646" t="inlineStr">
        <is>
          <t>Measured</t>
        </is>
      </c>
      <c r="E4646" t="inlineStr">
        <is>
          <t>United States Environmental Protection Agency</t>
        </is>
      </c>
      <c r="F4646" t="inlineStr">
        <is>
          <t>&gt;=</t>
        </is>
      </c>
      <c r="G4646" t="n">
        <v>95.0</v>
      </c>
      <c r="H4646"/>
      <c r="I4646"/>
      <c r="J4646"/>
      <c r="K4646"/>
      <c r="L4646" t="inlineStr">
        <is>
          <t>Pimephales promelas</t>
        </is>
      </c>
      <c r="M4646" t="inlineStr">
        <is>
          <t>Fathead Minnow</t>
        </is>
      </c>
      <c r="N4646" t="inlineStr">
        <is>
          <t>Juvenile</t>
        </is>
      </c>
      <c r="O4646"/>
      <c r="P4646"/>
      <c r="Q4646"/>
      <c r="R4646"/>
      <c r="S4646"/>
      <c r="T4646"/>
      <c r="U4646"/>
      <c r="V4646" t="inlineStr">
        <is>
          <t>Static</t>
        </is>
      </c>
      <c r="W4646" t="inlineStr">
        <is>
          <t>Fresh water</t>
        </is>
      </c>
      <c r="X4646" t="inlineStr">
        <is>
          <t>Lab</t>
        </is>
      </c>
      <c r="Y4646" t="inlineStr">
        <is>
          <t>1-6</t>
        </is>
      </c>
      <c r="Z4646" t="inlineStr">
        <is>
          <t>Active ingredient</t>
        </is>
      </c>
      <c r="AA4646" t="inlineStr">
        <is>
          <t>&gt;</t>
        </is>
      </c>
      <c r="AB4646" t="n">
        <v>0.17</v>
      </c>
      <c r="AC4646"/>
      <c r="AD4646"/>
      <c r="AE4646"/>
      <c r="AF4646"/>
      <c r="AG4646" t="inlineStr">
        <is>
          <t>AI mg/L</t>
        </is>
      </c>
      <c r="AH4646"/>
      <c r="AI4646"/>
      <c r="AJ4646"/>
      <c r="AK4646"/>
      <c r="AL4646"/>
      <c r="AM4646"/>
      <c r="AN4646"/>
      <c r="AO4646"/>
      <c r="AP4646"/>
      <c r="AQ4646"/>
      <c r="AR4646"/>
      <c r="AS4646"/>
      <c r="AT4646"/>
      <c r="AU4646"/>
      <c r="AV4646"/>
      <c r="AW4646"/>
      <c r="AX4646" t="inlineStr">
        <is>
          <t>Mortality</t>
        </is>
      </c>
      <c r="AY4646" t="inlineStr">
        <is>
          <t>Mortality</t>
        </is>
      </c>
      <c r="AZ4646" t="inlineStr">
        <is>
          <t>LC50</t>
        </is>
      </c>
      <c r="BA4646"/>
      <c r="BB4646" t="n">
        <v>4.0</v>
      </c>
      <c r="BC4646"/>
      <c r="BD4646"/>
      <c r="BE4646"/>
      <c r="BF4646"/>
      <c r="BG4646" t="inlineStr">
        <is>
          <t>Day(s)</t>
        </is>
      </c>
      <c r="BH4646" t="inlineStr">
        <is>
          <t>Liquid</t>
        </is>
      </c>
      <c r="BI4646" t="inlineStr">
        <is>
          <t>DTXSID90109293</t>
        </is>
      </c>
      <c r="BJ4646" t="inlineStr">
        <is>
          <t>10.1002/etc.5620140916</t>
        </is>
      </c>
      <c r="BK4646"/>
      <c r="BL4646" t="inlineStr">
        <is>
          <t>Acute</t>
        </is>
      </c>
      <c r="BM4646"/>
      <c r="BN4646"/>
      <c r="BO4646"/>
      <c r="BP4646"/>
      <c r="BQ4646"/>
      <c r="BR4646"/>
      <c r="BS4646"/>
      <c r="BT4646" t="inlineStr">
        <is>
          <t>--</t>
        </is>
      </c>
      <c r="BU4646"/>
      <c r="BV4646"/>
      <c r="BW4646"/>
      <c r="BX4646"/>
      <c r="BY4646"/>
      <c r="BZ4646"/>
      <c r="CA4646"/>
      <c r="CB4646"/>
      <c r="CC4646"/>
      <c r="CD4646"/>
      <c r="CE4646"/>
      <c r="CF4646"/>
      <c r="CG4646"/>
      <c r="CH4646"/>
      <c r="CI4646"/>
      <c r="CJ4646" t="inlineStr">
        <is>
          <t xml:space="preserve">SOURCE/NR//TMETH/METHODS FOR ACUTE TOXICITY TESTS WITH FISH, MACROINVERTEBRATES, AND AMPHIBIANS. EPA-660/3-75-009, 1975//MEDIA/NR//   </t>
        </is>
      </c>
      <c r="CK4646" t="inlineStr">
        <is>
          <t>Adams,W.J., G.R. Biddinger, K.A. Robillard, and J.W. Gorsuch</t>
        </is>
      </c>
      <c r="CL4646" t="n">
        <v>15040.0</v>
      </c>
      <c r="CM4646" t="inlineStr">
        <is>
          <t>A Summary of the Acute Toxicity of 14 Phthalate Esters to Representative Aquatic Organisms</t>
        </is>
      </c>
      <c r="CN4646" t="inlineStr">
        <is>
          <t>Environ. Toxicol. Chem.14(9): 1569-1574</t>
        </is>
      </c>
      <c r="CO4646" t="n">
        <v>1995.0</v>
      </c>
      <c r="CP4646" t="inlineStr">
        <is>
          <t>Adams,W.J., G.R. Biddinger, K.A. Robillard, and J.W. Gorsuch (1995). A Summary of the Acute Toxicity of 14 Phthalate Esters to Representative Aquatic Organisms. Environ. Toxicol. Chem., 14, (9), 1569-1574. doi:10.1002/etc.5620140916. ECOREF#:15040</t>
        </is>
      </c>
    </row>
    <row r="4647">
      <c r="A4647" t="n">
        <v>9.6182535E7</v>
      </c>
      <c r="B4647" t="inlineStr">
        <is>
          <t>Phosphorothioc acid O-[2-(1,1-dimethylethyl)-5-pyrimidinyl]O-ethyl O-(1-methylethyl) ester</t>
        </is>
      </c>
      <c r="C4647"/>
      <c r="D4647" t="inlineStr">
        <is>
          <t>Unmeasured</t>
        </is>
      </c>
      <c r="E4647" t="inlineStr">
        <is>
          <t>United States Environmental Protection Agency</t>
        </is>
      </c>
      <c r="F4647"/>
      <c r="G4647" t="n">
        <v>97.2</v>
      </c>
      <c r="H4647"/>
      <c r="I4647"/>
      <c r="J4647"/>
      <c r="K4647"/>
      <c r="L4647" t="inlineStr">
        <is>
          <t>Pimephales promelas</t>
        </is>
      </c>
      <c r="M4647" t="inlineStr">
        <is>
          <t>Fathead Minnow</t>
        </is>
      </c>
      <c r="N4647"/>
      <c r="O4647"/>
      <c r="P4647"/>
      <c r="Q4647"/>
      <c r="R4647"/>
      <c r="S4647"/>
      <c r="T4647"/>
      <c r="U4647"/>
      <c r="V4647" t="inlineStr">
        <is>
          <t>Aquatic, unspecified</t>
        </is>
      </c>
      <c r="W4647" t="inlineStr">
        <is>
          <t>Fresh water</t>
        </is>
      </c>
      <c r="X4647" t="inlineStr">
        <is>
          <t>Lab</t>
        </is>
      </c>
      <c r="Y4647"/>
      <c r="Z4647" t="inlineStr">
        <is>
          <t>Active ingredient</t>
        </is>
      </c>
      <c r="AA4647"/>
      <c r="AB4647" t="n">
        <v>0.808</v>
      </c>
      <c r="AC4647"/>
      <c r="AD4647" t="n">
        <v>0.562</v>
      </c>
      <c r="AE4647"/>
      <c r="AF4647" t="n">
        <v>1.375</v>
      </c>
      <c r="AG4647" t="inlineStr">
        <is>
          <t>AI mg/L</t>
        </is>
      </c>
      <c r="AH4647"/>
      <c r="AI4647"/>
      <c r="AJ4647"/>
      <c r="AK4647"/>
      <c r="AL4647"/>
      <c r="AM4647"/>
      <c r="AN4647"/>
      <c r="AO4647"/>
      <c r="AP4647"/>
      <c r="AQ4647"/>
      <c r="AR4647"/>
      <c r="AS4647"/>
      <c r="AT4647"/>
      <c r="AU4647"/>
      <c r="AV4647"/>
      <c r="AW4647"/>
      <c r="AX4647" t="inlineStr">
        <is>
          <t>Mortality</t>
        </is>
      </c>
      <c r="AY4647" t="inlineStr">
        <is>
          <t>Mortality</t>
        </is>
      </c>
      <c r="AZ4647" t="inlineStr">
        <is>
          <t>LC50</t>
        </is>
      </c>
      <c r="BA4647"/>
      <c r="BB4647" t="n">
        <v>4.0</v>
      </c>
      <c r="BC4647"/>
      <c r="BD4647"/>
      <c r="BE4647"/>
      <c r="BF4647"/>
      <c r="BG4647" t="inlineStr">
        <is>
          <t>Day(s)</t>
        </is>
      </c>
      <c r="BH4647" t="inlineStr">
        <is>
          <t>Pure</t>
        </is>
      </c>
      <c r="BI4647" t="inlineStr">
        <is>
          <t>DTXSID1032482</t>
        </is>
      </c>
      <c r="BJ4647" t="inlineStr">
        <is>
          <t>10.1002/etc.2786</t>
        </is>
      </c>
      <c r="BK4647"/>
      <c r="BL4647"/>
      <c r="BM4647"/>
      <c r="BN4647"/>
      <c r="BO4647"/>
      <c r="BP4647"/>
      <c r="BQ4647"/>
      <c r="BR4647"/>
      <c r="BS4647"/>
      <c r="BT4647" t="inlineStr">
        <is>
          <t>--</t>
        </is>
      </c>
      <c r="BU4647"/>
      <c r="BV4647"/>
      <c r="BW4647"/>
      <c r="BX4647"/>
      <c r="BY4647"/>
      <c r="BZ4647"/>
      <c r="CA4647"/>
      <c r="CB4647"/>
      <c r="CC4647"/>
      <c r="CD4647"/>
      <c r="CE4647"/>
      <c r="CF4647"/>
      <c r="CG4647"/>
      <c r="CH4647"/>
      <c r="CI4647"/>
      <c r="CJ4647" t="inlineStr">
        <is>
          <t xml:space="preserve">CONTR/C,V//   </t>
        </is>
      </c>
      <c r="CK4647" t="inlineStr">
        <is>
          <t>De Perre,C., K.W.J. Williard, J.E. Schoonover, B.G. Young, T.M. Murphy, and M.J. Lydy</t>
        </is>
      </c>
      <c r="CL4647" t="n">
        <v>169751.0</v>
      </c>
      <c r="CM4647" t="inlineStr">
        <is>
          <t>Assessing the Fate and Effects of an Insecticidal Formulation</t>
        </is>
      </c>
      <c r="CN4647" t="inlineStr">
        <is>
          <t>Environ. Toxicol. Chem.34(1): 197-207</t>
        </is>
      </c>
      <c r="CO4647" t="n">
        <v>2015.0</v>
      </c>
      <c r="CP4647" t="inlineStr">
        <is>
          <t>De Perre,C., K.W.J. Williard, J.E. Schoonover, B.G. Young, T.M. Murphy, and M.J. Lydy (2015). Assessing the Fate and Effects of an Insecticidal Formulation. Environ. Toxicol. Chem., 34, (1), 197-207. doi:10.1002/etc.2786. ECOREF#:169751</t>
        </is>
      </c>
    </row>
    <row r="4648">
      <c r="A4648" t="n">
        <v>9.6300979E7</v>
      </c>
      <c r="B4648" t="inlineStr">
        <is>
          <t>2-(1-Methylethyl)phenyldiphenyl ester phosphoric acid mixt. with triphenyl phosphate</t>
        </is>
      </c>
      <c r="C4648"/>
      <c r="D4648" t="inlineStr">
        <is>
          <t>Not reported</t>
        </is>
      </c>
      <c r="E4648" t="inlineStr">
        <is>
          <t>Not coded</t>
        </is>
      </c>
      <c r="F4648"/>
      <c r="G4648" t="n">
        <v>100.0</v>
      </c>
      <c r="H4648"/>
      <c r="I4648"/>
      <c r="J4648"/>
      <c r="K4648"/>
      <c r="L4648" t="inlineStr">
        <is>
          <t>Pimephales promelas</t>
        </is>
      </c>
      <c r="M4648" t="inlineStr">
        <is>
          <t>Fathead Minnow</t>
        </is>
      </c>
      <c r="N4648"/>
      <c r="O4648"/>
      <c r="P4648"/>
      <c r="Q4648"/>
      <c r="R4648"/>
      <c r="S4648"/>
      <c r="T4648"/>
      <c r="U4648"/>
      <c r="V4648" t="inlineStr">
        <is>
          <t>Static</t>
        </is>
      </c>
      <c r="W4648" t="inlineStr">
        <is>
          <t>Fresh water</t>
        </is>
      </c>
      <c r="X4648" t="inlineStr">
        <is>
          <t>Lab</t>
        </is>
      </c>
      <c r="Y4648"/>
      <c r="Z4648" t="inlineStr">
        <is>
          <t>Active ingredient</t>
        </is>
      </c>
      <c r="AA4648"/>
      <c r="AB4648" t="n">
        <v>1.7</v>
      </c>
      <c r="AC4648"/>
      <c r="AD4648" t="n">
        <v>1.2</v>
      </c>
      <c r="AE4648"/>
      <c r="AF4648" t="n">
        <v>2.3</v>
      </c>
      <c r="AG4648" t="inlineStr">
        <is>
          <t>AI mg/L</t>
        </is>
      </c>
      <c r="AH4648"/>
      <c r="AI4648"/>
      <c r="AJ4648"/>
      <c r="AK4648"/>
      <c r="AL4648"/>
      <c r="AM4648"/>
      <c r="AN4648"/>
      <c r="AO4648"/>
      <c r="AP4648"/>
      <c r="AQ4648"/>
      <c r="AR4648"/>
      <c r="AS4648"/>
      <c r="AT4648"/>
      <c r="AU4648"/>
      <c r="AV4648"/>
      <c r="AW4648"/>
      <c r="AX4648" t="inlineStr">
        <is>
          <t>Mortality</t>
        </is>
      </c>
      <c r="AY4648" t="inlineStr">
        <is>
          <t>Mortality</t>
        </is>
      </c>
      <c r="AZ4648" t="inlineStr">
        <is>
          <t>LC50</t>
        </is>
      </c>
      <c r="BA4648"/>
      <c r="BB4648" t="n">
        <v>4.0</v>
      </c>
      <c r="BC4648"/>
      <c r="BD4648"/>
      <c r="BE4648"/>
      <c r="BF4648"/>
      <c r="BG4648" t="inlineStr">
        <is>
          <t>Day(s)</t>
        </is>
      </c>
      <c r="BH4648" t="inlineStr">
        <is>
          <t>Liquid</t>
        </is>
      </c>
      <c r="BI4648" t="inlineStr">
        <is>
          <t>DTXSID10914583</t>
        </is>
      </c>
      <c r="BJ4648"/>
      <c r="BK4648"/>
      <c r="BL4648"/>
      <c r="BM4648"/>
      <c r="BN4648"/>
      <c r="BO4648"/>
      <c r="BP4648"/>
      <c r="BQ4648"/>
      <c r="BR4648"/>
      <c r="BS4648"/>
      <c r="BT4648" t="inlineStr">
        <is>
          <t>--</t>
        </is>
      </c>
      <c r="BU4648"/>
      <c r="BV4648"/>
      <c r="BW4648"/>
      <c r="BX4648"/>
      <c r="BY4648"/>
      <c r="BZ4648"/>
      <c r="CA4648"/>
      <c r="CB4648"/>
      <c r="CC4648"/>
      <c r="CD4648"/>
      <c r="CE4648"/>
      <c r="CF4648"/>
      <c r="CG4648"/>
      <c r="CH4648"/>
      <c r="CI4648"/>
      <c r="CJ4648"/>
      <c r="CK4648" t="inlineStr">
        <is>
          <t>Mayer,F.L.,Jr., and M.R. Ellersieck</t>
        </is>
      </c>
      <c r="CL4648" t="n">
        <v>6797.0</v>
      </c>
      <c r="CM4648" t="inlineStr">
        <is>
          <t>Manual of Acute Toxicity: Interpretation and Data Base for 410 Chemicals and 66 Species of Freshwater Animals</t>
        </is>
      </c>
      <c r="CN4648" t="inlineStr">
        <is>
          <t>USDI Fish and Wildlife Service, Publication No.160, Washington, DC:505 p.</t>
        </is>
      </c>
      <c r="CO4648" t="n">
        <v>1986.0</v>
      </c>
      <c r="CP4648" t="inlineStr">
        <is>
          <t>Mayer,F.L.,Jr., and M.R. Ellersieck (1986). Manual of Acute Toxicity: Interpretation and Data Base for 410 Chemicals and 66 Species of Freshwater Animals. USDI Fish and Wildlife Service, Publication No.160, Washington, DC, 505 p. ECOREF#:6797</t>
        </is>
      </c>
    </row>
    <row r="4649">
      <c r="A4649" t="n">
        <v>9.6300979E7</v>
      </c>
      <c r="B4649" t="inlineStr">
        <is>
          <t>2-(1-Methylethyl)phenyldiphenyl ester phosphoric acid mixt. with triphenyl phosphate</t>
        </is>
      </c>
      <c r="C4649" t="inlineStr">
        <is>
          <t>Synthesis Grade</t>
        </is>
      </c>
      <c r="D4649" t="inlineStr">
        <is>
          <t>Unmeasured</t>
        </is>
      </c>
      <c r="E4649" t="inlineStr">
        <is>
          <t>United States Environmental Protection Agency</t>
        </is>
      </c>
      <c r="F4649"/>
      <c r="G4649"/>
      <c r="H4649"/>
      <c r="I4649"/>
      <c r="J4649"/>
      <c r="K4649"/>
      <c r="L4649" t="inlineStr">
        <is>
          <t>Pimephales promelas</t>
        </is>
      </c>
      <c r="M4649" t="inlineStr">
        <is>
          <t>Fathead Minnow</t>
        </is>
      </c>
      <c r="N4649"/>
      <c r="O4649"/>
      <c r="P4649" t="n">
        <v>5.0</v>
      </c>
      <c r="Q4649"/>
      <c r="R4649"/>
      <c r="S4649"/>
      <c r="T4649"/>
      <c r="U4649" t="inlineStr">
        <is>
          <t>Month(s)</t>
        </is>
      </c>
      <c r="V4649" t="inlineStr">
        <is>
          <t>Static</t>
        </is>
      </c>
      <c r="W4649" t="inlineStr">
        <is>
          <t>Fresh water</t>
        </is>
      </c>
      <c r="X4649" t="inlineStr">
        <is>
          <t>Lab</t>
        </is>
      </c>
      <c r="Y4649" t="n">
        <v>7.0</v>
      </c>
      <c r="Z4649" t="inlineStr">
        <is>
          <t>Active ingredient</t>
        </is>
      </c>
      <c r="AA4649"/>
      <c r="AB4649" t="n">
        <v>50.1</v>
      </c>
      <c r="AC4649"/>
      <c r="AD4649" t="n">
        <v>42.0</v>
      </c>
      <c r="AE4649"/>
      <c r="AF4649" t="n">
        <v>59.7</v>
      </c>
      <c r="AG4649" t="inlineStr">
        <is>
          <t>AI mg/L</t>
        </is>
      </c>
      <c r="AH4649"/>
      <c r="AI4649"/>
      <c r="AJ4649"/>
      <c r="AK4649"/>
      <c r="AL4649"/>
      <c r="AM4649"/>
      <c r="AN4649"/>
      <c r="AO4649"/>
      <c r="AP4649"/>
      <c r="AQ4649"/>
      <c r="AR4649"/>
      <c r="AS4649"/>
      <c r="AT4649"/>
      <c r="AU4649"/>
      <c r="AV4649"/>
      <c r="AW4649"/>
      <c r="AX4649" t="inlineStr">
        <is>
          <t>Mortality</t>
        </is>
      </c>
      <c r="AY4649" t="inlineStr">
        <is>
          <t>Mortality</t>
        </is>
      </c>
      <c r="AZ4649" t="inlineStr">
        <is>
          <t>LC50</t>
        </is>
      </c>
      <c r="BA4649"/>
      <c r="BB4649" t="n">
        <v>4.0</v>
      </c>
      <c r="BC4649"/>
      <c r="BD4649"/>
      <c r="BE4649"/>
      <c r="BF4649"/>
      <c r="BG4649" t="inlineStr">
        <is>
          <t>Day(s)</t>
        </is>
      </c>
      <c r="BH4649"/>
      <c r="BI4649" t="inlineStr">
        <is>
          <t>DTXSID10914583</t>
        </is>
      </c>
      <c r="BJ4649"/>
      <c r="BK4649"/>
      <c r="BL4649" t="inlineStr">
        <is>
          <t>Acute</t>
        </is>
      </c>
      <c r="BM4649"/>
      <c r="BN4649"/>
      <c r="BO4649"/>
      <c r="BP4649"/>
      <c r="BQ4649"/>
      <c r="BR4649"/>
      <c r="BS4649"/>
      <c r="BT4649" t="inlineStr">
        <is>
          <t>--</t>
        </is>
      </c>
      <c r="BU4649"/>
      <c r="BV4649"/>
      <c r="BW4649"/>
      <c r="BX4649"/>
      <c r="BY4649"/>
      <c r="BZ4649"/>
      <c r="CA4649"/>
      <c r="CB4649"/>
      <c r="CC4649"/>
      <c r="CD4649"/>
      <c r="CE4649"/>
      <c r="CF4649"/>
      <c r="CG4649"/>
      <c r="CH4649"/>
      <c r="CI4649"/>
      <c r="CJ4649" t="inlineStr">
        <is>
          <t xml:space="preserve">SOURCE/UNION CARBIDE ENVIRONMENTAL SERVICES LAB, PARENTAL STOCK OBTAINED FROM NATIONAL WATER QUALITY LABORATORY, DULUTH, MINNESOTA//CONTR/C,V,P//TMETH/US EPA-660/3-75-009, 1975//MEDIA/RECONSTITUTED WELL WATER//   </t>
        </is>
      </c>
      <c r="CK4649" t="inlineStr">
        <is>
          <t>EPA/OTS</t>
        </is>
      </c>
      <c r="CL4649" t="n">
        <v>179719.0</v>
      </c>
      <c r="CM4649" t="inlineStr">
        <is>
          <t>Technical and Toxicological Information on Various Materials from the FMC Corp</t>
        </is>
      </c>
      <c r="CN4649" t="inlineStr">
        <is>
          <t>EPA/OTS 40-7942486:370 p.</t>
        </is>
      </c>
      <c r="CO4649" t="n">
        <v>2000.0</v>
      </c>
      <c r="CP4649" t="inlineStr">
        <is>
          <t>EPA/OTS (2000). Technical and Toxicological Information on Various Materials from the FMC Corp. EPA/OTS 40-7942486, 370 p. ECOREF#:179719</t>
        </is>
      </c>
    </row>
    <row r="4650">
      <c r="A4650" t="n">
        <v>9.6300979E7</v>
      </c>
      <c r="B4650" t="inlineStr">
        <is>
          <t>2-(1-Methylethyl)phenyldiphenyl ester phosphoric acid mixt. with triphenyl phosphate</t>
        </is>
      </c>
      <c r="C4650"/>
      <c r="D4650" t="inlineStr">
        <is>
          <t>Unmeasured</t>
        </is>
      </c>
      <c r="E4650" t="inlineStr">
        <is>
          <t>Not coded</t>
        </is>
      </c>
      <c r="F4650"/>
      <c r="G4650"/>
      <c r="H4650"/>
      <c r="I4650"/>
      <c r="J4650"/>
      <c r="K4650"/>
      <c r="L4650" t="inlineStr">
        <is>
          <t>Pimephales promelas</t>
        </is>
      </c>
      <c r="M4650" t="inlineStr">
        <is>
          <t>Fathead Minnow</t>
        </is>
      </c>
      <c r="N4650"/>
      <c r="O4650"/>
      <c r="P4650"/>
      <c r="Q4650"/>
      <c r="R4650"/>
      <c r="S4650"/>
      <c r="T4650"/>
      <c r="U4650"/>
      <c r="V4650" t="inlineStr">
        <is>
          <t>Static</t>
        </is>
      </c>
      <c r="W4650" t="inlineStr">
        <is>
          <t>Fresh water</t>
        </is>
      </c>
      <c r="X4650" t="inlineStr">
        <is>
          <t>Lab</t>
        </is>
      </c>
      <c r="Y4650"/>
      <c r="Z4650" t="inlineStr">
        <is>
          <t>Formulation</t>
        </is>
      </c>
      <c r="AA4650"/>
      <c r="AB4650" t="n">
        <v>1.7</v>
      </c>
      <c r="AC4650"/>
      <c r="AD4650" t="n">
        <v>1.2</v>
      </c>
      <c r="AE4650"/>
      <c r="AF4650" t="n">
        <v>2.3</v>
      </c>
      <c r="AG4650" t="inlineStr">
        <is>
          <t>AI mg/L</t>
        </is>
      </c>
      <c r="AH4650"/>
      <c r="AI4650"/>
      <c r="AJ4650"/>
      <c r="AK4650"/>
      <c r="AL4650"/>
      <c r="AM4650"/>
      <c r="AN4650"/>
      <c r="AO4650"/>
      <c r="AP4650"/>
      <c r="AQ4650"/>
      <c r="AR4650"/>
      <c r="AS4650"/>
      <c r="AT4650"/>
      <c r="AU4650"/>
      <c r="AV4650"/>
      <c r="AW4650"/>
      <c r="AX4650" t="inlineStr">
        <is>
          <t>Mortality</t>
        </is>
      </c>
      <c r="AY4650" t="inlineStr">
        <is>
          <t>Mortality</t>
        </is>
      </c>
      <c r="AZ4650" t="inlineStr">
        <is>
          <t>LC50</t>
        </is>
      </c>
      <c r="BA4650"/>
      <c r="BB4650" t="n">
        <v>4.0</v>
      </c>
      <c r="BC4650"/>
      <c r="BD4650"/>
      <c r="BE4650"/>
      <c r="BF4650"/>
      <c r="BG4650" t="inlineStr">
        <is>
          <t>Day(s)</t>
        </is>
      </c>
      <c r="BH4650"/>
      <c r="BI4650" t="inlineStr">
        <is>
          <t>DTXSID10914583</t>
        </is>
      </c>
      <c r="BJ4650"/>
      <c r="BK4650"/>
      <c r="BL4650"/>
      <c r="BM4650"/>
      <c r="BN4650"/>
      <c r="BO4650"/>
      <c r="BP4650"/>
      <c r="BQ4650"/>
      <c r="BR4650"/>
      <c r="BS4650"/>
      <c r="BT4650" t="inlineStr">
        <is>
          <t>--</t>
        </is>
      </c>
      <c r="BU4650"/>
      <c r="BV4650"/>
      <c r="BW4650"/>
      <c r="BX4650"/>
      <c r="BY4650"/>
      <c r="BZ4650"/>
      <c r="CA4650"/>
      <c r="CB4650"/>
      <c r="CC4650"/>
      <c r="CD4650"/>
      <c r="CE4650"/>
      <c r="CF4650"/>
      <c r="CG4650"/>
      <c r="CH4650"/>
      <c r="CI4650"/>
      <c r="CJ4650"/>
      <c r="CK4650" t="inlineStr">
        <is>
          <t>Cleveland,L., F.L. Mayer, D.R. Buckler, and D.U. Palawski</t>
        </is>
      </c>
      <c r="CL4650" t="n">
        <v>11702.0</v>
      </c>
      <c r="CM4650" t="inlineStr">
        <is>
          <t>Toxicity of Five Alkyl-Aryl Phosphate Ester Chemicals to Four Species of Freshwater Fish</t>
        </is>
      </c>
      <c r="CN4650" t="inlineStr">
        <is>
          <t>Environ. Toxicol. Chem.5:273-282</t>
        </is>
      </c>
      <c r="CO4650" t="n">
        <v>1986.0</v>
      </c>
      <c r="CP4650" t="inlineStr">
        <is>
          <t>Cleveland,L., F.L. Mayer, D.R. Buckler, and D.U. Palawski (1986). Toxicity of Five Alkyl-Aryl Phosphate Ester Chemicals to Four Species of Freshwater Fish. Environ. Toxicol. Chem., 5, 273-282. ECOREF#:11702</t>
        </is>
      </c>
    </row>
    <row r="4651">
      <c r="A4651" t="n">
        <v>9.6352691E7</v>
      </c>
      <c r="B4651" t="inlineStr">
        <is>
          <t>Houghto-Safe 520</t>
        </is>
      </c>
      <c r="C4651"/>
      <c r="D4651" t="inlineStr">
        <is>
          <t>Not reported</t>
        </is>
      </c>
      <c r="E4651" t="inlineStr">
        <is>
          <t>Not coded</t>
        </is>
      </c>
      <c r="F4651"/>
      <c r="G4651" t="n">
        <v>100.0</v>
      </c>
      <c r="H4651"/>
      <c r="I4651"/>
      <c r="J4651"/>
      <c r="K4651"/>
      <c r="L4651" t="inlineStr">
        <is>
          <t>Pimephales promelas</t>
        </is>
      </c>
      <c r="M4651" t="inlineStr">
        <is>
          <t>Fathead Minnow</t>
        </is>
      </c>
      <c r="N4651"/>
      <c r="O4651"/>
      <c r="P4651"/>
      <c r="Q4651"/>
      <c r="R4651"/>
      <c r="S4651"/>
      <c r="T4651"/>
      <c r="U4651"/>
      <c r="V4651" t="inlineStr">
        <is>
          <t>Static</t>
        </is>
      </c>
      <c r="W4651" t="inlineStr">
        <is>
          <t>Fresh water</t>
        </is>
      </c>
      <c r="X4651" t="inlineStr">
        <is>
          <t>Lab</t>
        </is>
      </c>
      <c r="Y4651"/>
      <c r="Z4651" t="inlineStr">
        <is>
          <t>Active ingredient</t>
        </is>
      </c>
      <c r="AA4651" t="inlineStr">
        <is>
          <t>&gt;</t>
        </is>
      </c>
      <c r="AB4651" t="n">
        <v>100.0</v>
      </c>
      <c r="AC4651"/>
      <c r="AD4651"/>
      <c r="AE4651"/>
      <c r="AF4651"/>
      <c r="AG4651" t="inlineStr">
        <is>
          <t>AI mg/L</t>
        </is>
      </c>
      <c r="AH4651"/>
      <c r="AI4651"/>
      <c r="AJ4651"/>
      <c r="AK4651"/>
      <c r="AL4651"/>
      <c r="AM4651"/>
      <c r="AN4651"/>
      <c r="AO4651"/>
      <c r="AP4651"/>
      <c r="AQ4651"/>
      <c r="AR4651"/>
      <c r="AS4651"/>
      <c r="AT4651"/>
      <c r="AU4651"/>
      <c r="AV4651"/>
      <c r="AW4651"/>
      <c r="AX4651" t="inlineStr">
        <is>
          <t>Mortality</t>
        </is>
      </c>
      <c r="AY4651" t="inlineStr">
        <is>
          <t>Mortality</t>
        </is>
      </c>
      <c r="AZ4651" t="inlineStr">
        <is>
          <t>LC50</t>
        </is>
      </c>
      <c r="BA4651"/>
      <c r="BB4651" t="n">
        <v>4.0</v>
      </c>
      <c r="BC4651"/>
      <c r="BD4651"/>
      <c r="BE4651"/>
      <c r="BF4651"/>
      <c r="BG4651" t="inlineStr">
        <is>
          <t>Day(s)</t>
        </is>
      </c>
      <c r="BH4651" t="inlineStr">
        <is>
          <t>Liquid</t>
        </is>
      </c>
      <c r="BI4651" t="inlineStr">
        <is>
          <t>DTXSID50109294</t>
        </is>
      </c>
      <c r="BJ4651"/>
      <c r="BK4651"/>
      <c r="BL4651"/>
      <c r="BM4651"/>
      <c r="BN4651"/>
      <c r="BO4651"/>
      <c r="BP4651"/>
      <c r="BQ4651"/>
      <c r="BR4651"/>
      <c r="BS4651"/>
      <c r="BT4651" t="inlineStr">
        <is>
          <t>--</t>
        </is>
      </c>
      <c r="BU4651"/>
      <c r="BV4651"/>
      <c r="BW4651"/>
      <c r="BX4651"/>
      <c r="BY4651"/>
      <c r="BZ4651"/>
      <c r="CA4651"/>
      <c r="CB4651"/>
      <c r="CC4651"/>
      <c r="CD4651"/>
      <c r="CE4651"/>
      <c r="CF4651"/>
      <c r="CG4651"/>
      <c r="CH4651"/>
      <c r="CI4651"/>
      <c r="CJ4651"/>
      <c r="CK4651" t="inlineStr">
        <is>
          <t>Mayer,F.L.,Jr., and M.R. Ellersieck</t>
        </is>
      </c>
      <c r="CL4651" t="n">
        <v>6797.0</v>
      </c>
      <c r="CM4651" t="inlineStr">
        <is>
          <t>Manual of Acute Toxicity: Interpretation and Data Base for 410 Chemicals and 66 Species of Freshwater Animals</t>
        </is>
      </c>
      <c r="CN4651" t="inlineStr">
        <is>
          <t>USDI Fish and Wildlife Service, Publication No.160, Washington, DC:505 p.</t>
        </is>
      </c>
      <c r="CO4651" t="n">
        <v>1986.0</v>
      </c>
      <c r="CP4651" t="inlineStr">
        <is>
          <t>Mayer,F.L.,Jr., and M.R. Ellersieck (1986). Manual of Acute Toxicity: Interpretation and Data Base for 410 Chemicals and 66 Species of Freshwater Animals. USDI Fish and Wildlife Service, Publication No.160, Washington, DC, 505 p. ECOREF#:6797</t>
        </is>
      </c>
    </row>
    <row r="4652">
      <c r="A4652" t="n">
        <v>9.6489713E7</v>
      </c>
      <c r="B4652" t="inlineStr">
        <is>
          <t>4-Chloro-2-(1,1-dimethylethyl)-5-[[[4-(1,1-dimethylethyl)phenyl]methyl]thio]-3(2H)pyridazinene</t>
        </is>
      </c>
      <c r="C4652" t="inlineStr">
        <is>
          <t>Technical grade, technical product, technical formulation</t>
        </is>
      </c>
      <c r="D4652" t="inlineStr">
        <is>
          <t>Measured</t>
        </is>
      </c>
      <c r="E4652" t="inlineStr">
        <is>
          <t>USEPA and ASTM methods</t>
        </is>
      </c>
      <c r="F4652"/>
      <c r="G4652" t="n">
        <v>99.0</v>
      </c>
      <c r="H4652"/>
      <c r="I4652"/>
      <c r="J4652"/>
      <c r="K4652"/>
      <c r="L4652" t="inlineStr">
        <is>
          <t>Pimephales promelas</t>
        </is>
      </c>
      <c r="M4652" t="inlineStr">
        <is>
          <t>Fathead Minnow</t>
        </is>
      </c>
      <c r="N4652"/>
      <c r="O4652"/>
      <c r="P4652"/>
      <c r="Q4652"/>
      <c r="R4652"/>
      <c r="S4652"/>
      <c r="T4652"/>
      <c r="U4652"/>
      <c r="V4652" t="inlineStr">
        <is>
          <t>Flow-through</t>
        </is>
      </c>
      <c r="W4652" t="inlineStr">
        <is>
          <t>Fresh water</t>
        </is>
      </c>
      <c r="X4652" t="inlineStr">
        <is>
          <t>Lab</t>
        </is>
      </c>
      <c r="Y4652" t="n">
        <v>7.0</v>
      </c>
      <c r="Z4652" t="inlineStr">
        <is>
          <t>Active ingredient</t>
        </is>
      </c>
      <c r="AA4652"/>
      <c r="AB4652" t="n">
        <v>0.0023</v>
      </c>
      <c r="AC4652"/>
      <c r="AD4652" t="n">
        <v>0.00158</v>
      </c>
      <c r="AE4652"/>
      <c r="AF4652" t="n">
        <v>0.00334</v>
      </c>
      <c r="AG4652" t="inlineStr">
        <is>
          <t>AI mg/L</t>
        </is>
      </c>
      <c r="AH4652"/>
      <c r="AI4652"/>
      <c r="AJ4652"/>
      <c r="AK4652"/>
      <c r="AL4652"/>
      <c r="AM4652"/>
      <c r="AN4652"/>
      <c r="AO4652"/>
      <c r="AP4652"/>
      <c r="AQ4652"/>
      <c r="AR4652"/>
      <c r="AS4652"/>
      <c r="AT4652"/>
      <c r="AU4652"/>
      <c r="AV4652"/>
      <c r="AW4652"/>
      <c r="AX4652" t="inlineStr">
        <is>
          <t>Mortality</t>
        </is>
      </c>
      <c r="AY4652" t="inlineStr">
        <is>
          <t>Mortality</t>
        </is>
      </c>
      <c r="AZ4652" t="inlineStr">
        <is>
          <t>LC50</t>
        </is>
      </c>
      <c r="BA4652"/>
      <c r="BB4652" t="n">
        <v>4.0</v>
      </c>
      <c r="BC4652"/>
      <c r="BD4652"/>
      <c r="BE4652"/>
      <c r="BF4652"/>
      <c r="BG4652" t="inlineStr">
        <is>
          <t>Day(s)</t>
        </is>
      </c>
      <c r="BH4652"/>
      <c r="BI4652" t="inlineStr">
        <is>
          <t>DTXSID5032573</t>
        </is>
      </c>
      <c r="BJ4652" t="inlineStr">
        <is>
          <t>10.1023/A:1008934502348</t>
        </is>
      </c>
      <c r="BK4652"/>
      <c r="BL4652" t="inlineStr">
        <is>
          <t>Acute</t>
        </is>
      </c>
      <c r="BM4652"/>
      <c r="BN4652"/>
      <c r="BO4652"/>
      <c r="BP4652"/>
      <c r="BQ4652"/>
      <c r="BR4652"/>
      <c r="BS4652"/>
      <c r="BT4652" t="inlineStr">
        <is>
          <t>--</t>
        </is>
      </c>
      <c r="BU4652"/>
      <c r="BV4652"/>
      <c r="BW4652"/>
      <c r="BX4652"/>
      <c r="BY4652"/>
      <c r="BZ4652"/>
      <c r="CA4652"/>
      <c r="CB4652"/>
      <c r="CC4652"/>
      <c r="CD4652"/>
      <c r="CE4652"/>
      <c r="CF4652"/>
      <c r="CG4652"/>
      <c r="CH4652"/>
      <c r="CI4652"/>
      <c r="CJ4652" t="inlineStr">
        <is>
          <t xml:space="preserve">CONTR/C,V//   </t>
        </is>
      </c>
      <c r="CK4652" t="inlineStr">
        <is>
          <t>Rand,G.M., and J.R. Clark</t>
        </is>
      </c>
      <c r="CL4652" t="n">
        <v>117771.0</v>
      </c>
      <c r="CM4652" t="inlineStr">
        <is>
          <t>Hazard/Risk Assessment of Pyridaben:  I.  Aquatic Toxicity and Environmental Chemistry</t>
        </is>
      </c>
      <c r="CN4652" t="inlineStr">
        <is>
          <t>Ecotoxicology9(3): 157-168</t>
        </is>
      </c>
      <c r="CO4652" t="n">
        <v>2000.0</v>
      </c>
      <c r="CP4652" t="inlineStr">
        <is>
          <t>Rand,G.M., and J.R. Clark (2000). Hazard/Risk Assessment of Pyridaben:  I.  Aquatic Toxicity and Environmental Chemistry. Ecotoxicology, 9, (3), 157-168. doi:10.1023/A:1008934502348. ECOREF#:117771</t>
        </is>
      </c>
    </row>
    <row r="4653">
      <c r="A4653" t="n">
        <v>9.6638721E7</v>
      </c>
      <c r="B4653" t="inlineStr">
        <is>
          <t>Bromocide</t>
        </is>
      </c>
      <c r="C4653"/>
      <c r="D4653" t="inlineStr">
        <is>
          <t>Measured</t>
        </is>
      </c>
      <c r="E4653" t="inlineStr">
        <is>
          <t>Not coded</t>
        </is>
      </c>
      <c r="F4653"/>
      <c r="G4653"/>
      <c r="H4653"/>
      <c r="I4653"/>
      <c r="J4653"/>
      <c r="K4653"/>
      <c r="L4653" t="inlineStr">
        <is>
          <t>Pimephales promelas</t>
        </is>
      </c>
      <c r="M4653" t="inlineStr">
        <is>
          <t>Fathead Minnow</t>
        </is>
      </c>
      <c r="N4653" t="inlineStr">
        <is>
          <t>Adult</t>
        </is>
      </c>
      <c r="O4653"/>
      <c r="P4653"/>
      <c r="Q4653"/>
      <c r="R4653"/>
      <c r="S4653"/>
      <c r="T4653"/>
      <c r="U4653"/>
      <c r="V4653" t="inlineStr">
        <is>
          <t>Flow-through</t>
        </is>
      </c>
      <c r="W4653" t="inlineStr">
        <is>
          <t>Fresh water</t>
        </is>
      </c>
      <c r="X4653" t="inlineStr">
        <is>
          <t>Lab</t>
        </is>
      </c>
      <c r="Y4653"/>
      <c r="Z4653" t="inlineStr">
        <is>
          <t>Total</t>
        </is>
      </c>
      <c r="AA4653"/>
      <c r="AB4653" t="n">
        <v>0.51</v>
      </c>
      <c r="AC4653"/>
      <c r="AD4653" t="n">
        <v>0.46</v>
      </c>
      <c r="AE4653"/>
      <c r="AF4653" t="n">
        <v>0.57</v>
      </c>
      <c r="AG4653" t="inlineStr">
        <is>
          <t>AI mg/L</t>
        </is>
      </c>
      <c r="AH4653"/>
      <c r="AI4653"/>
      <c r="AJ4653"/>
      <c r="AK4653"/>
      <c r="AL4653"/>
      <c r="AM4653"/>
      <c r="AN4653"/>
      <c r="AO4653"/>
      <c r="AP4653"/>
      <c r="AQ4653"/>
      <c r="AR4653"/>
      <c r="AS4653"/>
      <c r="AT4653"/>
      <c r="AU4653"/>
      <c r="AV4653"/>
      <c r="AW4653"/>
      <c r="AX4653" t="inlineStr">
        <is>
          <t>Mortality</t>
        </is>
      </c>
      <c r="AY4653" t="inlineStr">
        <is>
          <t>Mortality</t>
        </is>
      </c>
      <c r="AZ4653" t="inlineStr">
        <is>
          <t>LC50</t>
        </is>
      </c>
      <c r="BA4653"/>
      <c r="BB4653" t="n">
        <v>4.0</v>
      </c>
      <c r="BC4653"/>
      <c r="BD4653"/>
      <c r="BE4653"/>
      <c r="BF4653"/>
      <c r="BG4653" t="inlineStr">
        <is>
          <t>Day(s)</t>
        </is>
      </c>
      <c r="BH4653"/>
      <c r="BI4653" t="inlineStr">
        <is>
          <t>DTXSID10109295</t>
        </is>
      </c>
      <c r="BJ4653" t="inlineStr">
        <is>
          <t>10.1007/BF01608704</t>
        </is>
      </c>
      <c r="BK4653"/>
      <c r="BL4653"/>
      <c r="BM4653"/>
      <c r="BN4653"/>
      <c r="BO4653"/>
      <c r="BP4653"/>
      <c r="BQ4653"/>
      <c r="BR4653"/>
      <c r="BS4653"/>
      <c r="BT4653" t="inlineStr">
        <is>
          <t>--</t>
        </is>
      </c>
      <c r="BU4653"/>
      <c r="BV4653"/>
      <c r="BW4653"/>
      <c r="BX4653"/>
      <c r="BY4653"/>
      <c r="BZ4653"/>
      <c r="CA4653"/>
      <c r="CB4653"/>
      <c r="CC4653"/>
      <c r="CD4653"/>
      <c r="CE4653"/>
      <c r="CF4653"/>
      <c r="CG4653"/>
      <c r="CH4653"/>
      <c r="CI4653"/>
      <c r="CJ4653"/>
      <c r="CK4653" t="inlineStr">
        <is>
          <t>Wilde,E.W., R.J. Soracco, L.A. Mayack, R.L. Shealy, and T.L. Broadwell</t>
        </is>
      </c>
      <c r="CL4653" t="n">
        <v>10137.0</v>
      </c>
      <c r="CM4653" t="inlineStr">
        <is>
          <t>Acute Toxicity of Chlorine and Bromine to Fathead Minnows and Bluegills</t>
        </is>
      </c>
      <c r="CN4653" t="inlineStr">
        <is>
          <t>Bull. Environ. Contam. Toxicol.31(3): 309-314</t>
        </is>
      </c>
      <c r="CO4653" t="n">
        <v>1983.0</v>
      </c>
      <c r="CP4653" t="inlineStr">
        <is>
          <t>Wilde,E.W., R.J. Soracco, L.A. Mayack, R.L. Shealy, and T.L. Broadwell (1983). Acute Toxicity of Chlorine and Bromine to Fathead Minnows and Bluegills. Bull. Environ. Contam. Toxicol., 31, (3), 309-314. doi:10.1007/BF01608704. ECOREF#:10137</t>
        </is>
      </c>
    </row>
    <row r="4654">
      <c r="A4654" t="n">
        <v>9.6638721E7</v>
      </c>
      <c r="B4654" t="inlineStr">
        <is>
          <t>Bromocide</t>
        </is>
      </c>
      <c r="C4654"/>
      <c r="D4654" t="inlineStr">
        <is>
          <t>Measured</t>
        </is>
      </c>
      <c r="E4654" t="inlineStr">
        <is>
          <t>Not coded</t>
        </is>
      </c>
      <c r="F4654"/>
      <c r="G4654"/>
      <c r="H4654"/>
      <c r="I4654"/>
      <c r="J4654"/>
      <c r="K4654"/>
      <c r="L4654" t="inlineStr">
        <is>
          <t>Pimephales promelas</t>
        </is>
      </c>
      <c r="M4654" t="inlineStr">
        <is>
          <t>Fathead Minnow</t>
        </is>
      </c>
      <c r="N4654" t="inlineStr">
        <is>
          <t>Juvenile</t>
        </is>
      </c>
      <c r="O4654"/>
      <c r="P4654" t="n">
        <v>6.0</v>
      </c>
      <c r="Q4654"/>
      <c r="R4654"/>
      <c r="S4654"/>
      <c r="T4654"/>
      <c r="U4654" t="inlineStr">
        <is>
          <t>Week(s)</t>
        </is>
      </c>
      <c r="V4654" t="inlineStr">
        <is>
          <t>Flow-through</t>
        </is>
      </c>
      <c r="W4654" t="inlineStr">
        <is>
          <t>Fresh water</t>
        </is>
      </c>
      <c r="X4654" t="inlineStr">
        <is>
          <t>Lab</t>
        </is>
      </c>
      <c r="Y4654"/>
      <c r="Z4654" t="inlineStr">
        <is>
          <t>Total</t>
        </is>
      </c>
      <c r="AA4654"/>
      <c r="AB4654" t="n">
        <v>1.21</v>
      </c>
      <c r="AC4654"/>
      <c r="AD4654" t="n">
        <v>0.96</v>
      </c>
      <c r="AE4654"/>
      <c r="AF4654" t="n">
        <v>1.42</v>
      </c>
      <c r="AG4654" t="inlineStr">
        <is>
          <t>AI mg/L</t>
        </is>
      </c>
      <c r="AH4654"/>
      <c r="AI4654"/>
      <c r="AJ4654"/>
      <c r="AK4654"/>
      <c r="AL4654"/>
      <c r="AM4654"/>
      <c r="AN4654"/>
      <c r="AO4654"/>
      <c r="AP4654"/>
      <c r="AQ4654"/>
      <c r="AR4654"/>
      <c r="AS4654"/>
      <c r="AT4654"/>
      <c r="AU4654"/>
      <c r="AV4654"/>
      <c r="AW4654"/>
      <c r="AX4654" t="inlineStr">
        <is>
          <t>Mortality</t>
        </is>
      </c>
      <c r="AY4654" t="inlineStr">
        <is>
          <t>Mortality</t>
        </is>
      </c>
      <c r="AZ4654" t="inlineStr">
        <is>
          <t>LC50</t>
        </is>
      </c>
      <c r="BA4654"/>
      <c r="BB4654" t="n">
        <v>4.0</v>
      </c>
      <c r="BC4654"/>
      <c r="BD4654"/>
      <c r="BE4654"/>
      <c r="BF4654"/>
      <c r="BG4654" t="inlineStr">
        <is>
          <t>Day(s)</t>
        </is>
      </c>
      <c r="BH4654"/>
      <c r="BI4654" t="inlineStr">
        <is>
          <t>DTXSID10109295</t>
        </is>
      </c>
      <c r="BJ4654" t="inlineStr">
        <is>
          <t>10.1007/BF01608704</t>
        </is>
      </c>
      <c r="BK4654"/>
      <c r="BL4654"/>
      <c r="BM4654"/>
      <c r="BN4654"/>
      <c r="BO4654"/>
      <c r="BP4654"/>
      <c r="BQ4654"/>
      <c r="BR4654"/>
      <c r="BS4654"/>
      <c r="BT4654" t="inlineStr">
        <is>
          <t>--</t>
        </is>
      </c>
      <c r="BU4654"/>
      <c r="BV4654"/>
      <c r="BW4654"/>
      <c r="BX4654"/>
      <c r="BY4654"/>
      <c r="BZ4654"/>
      <c r="CA4654"/>
      <c r="CB4654"/>
      <c r="CC4654"/>
      <c r="CD4654"/>
      <c r="CE4654"/>
      <c r="CF4654"/>
      <c r="CG4654"/>
      <c r="CH4654"/>
      <c r="CI4654"/>
      <c r="CJ4654"/>
      <c r="CK4654" t="inlineStr">
        <is>
          <t>Wilde,E.W., R.J. Soracco, L.A. Mayack, R.L. Shealy, and T.L. Broadwell</t>
        </is>
      </c>
      <c r="CL4654" t="n">
        <v>10137.0</v>
      </c>
      <c r="CM4654" t="inlineStr">
        <is>
          <t>Acute Toxicity of Chlorine and Bromine to Fathead Minnows and Bluegills</t>
        </is>
      </c>
      <c r="CN4654" t="inlineStr">
        <is>
          <t>Bull. Environ. Contam. Toxicol.31(3): 309-314</t>
        </is>
      </c>
      <c r="CO4654" t="n">
        <v>1983.0</v>
      </c>
      <c r="CP4654" t="inlineStr">
        <is>
          <t>Wilde,E.W., R.J. Soracco, L.A. Mayack, R.L. Shealy, and T.L. Broadwell (1983). Acute Toxicity of Chlorine and Bromine to Fathead Minnows and Bluegills. Bull. Environ. Contam. Toxicol., 31, (3), 309-314. doi:10.1007/BF01608704. ECOREF#:10137</t>
        </is>
      </c>
    </row>
    <row r="4655">
      <c r="A4655" t="n">
        <v>9.6638721E7</v>
      </c>
      <c r="B4655" t="inlineStr">
        <is>
          <t>Bromocide</t>
        </is>
      </c>
      <c r="C4655"/>
      <c r="D4655" t="inlineStr">
        <is>
          <t>Measured</t>
        </is>
      </c>
      <c r="E4655" t="inlineStr">
        <is>
          <t>Not coded</t>
        </is>
      </c>
      <c r="F4655"/>
      <c r="G4655"/>
      <c r="H4655"/>
      <c r="I4655"/>
      <c r="J4655"/>
      <c r="K4655"/>
      <c r="L4655" t="inlineStr">
        <is>
          <t>Pimephales promelas</t>
        </is>
      </c>
      <c r="M4655" t="inlineStr">
        <is>
          <t>Fathead Minnow</t>
        </is>
      </c>
      <c r="N4655" t="inlineStr">
        <is>
          <t>Adult</t>
        </is>
      </c>
      <c r="O4655"/>
      <c r="P4655"/>
      <c r="Q4655"/>
      <c r="R4655"/>
      <c r="S4655"/>
      <c r="T4655"/>
      <c r="U4655"/>
      <c r="V4655" t="inlineStr">
        <is>
          <t>Flow-through</t>
        </is>
      </c>
      <c r="W4655" t="inlineStr">
        <is>
          <t>Fresh water</t>
        </is>
      </c>
      <c r="X4655" t="inlineStr">
        <is>
          <t>Lab</t>
        </is>
      </c>
      <c r="Y4655"/>
      <c r="Z4655" t="inlineStr">
        <is>
          <t>Total</t>
        </is>
      </c>
      <c r="AA4655"/>
      <c r="AB4655" t="n">
        <v>1.83</v>
      </c>
      <c r="AC4655"/>
      <c r="AD4655" t="n">
        <v>1.59</v>
      </c>
      <c r="AE4655"/>
      <c r="AF4655" t="n">
        <v>2.1</v>
      </c>
      <c r="AG4655" t="inlineStr">
        <is>
          <t>AI mg/L</t>
        </is>
      </c>
      <c r="AH4655"/>
      <c r="AI4655"/>
      <c r="AJ4655"/>
      <c r="AK4655"/>
      <c r="AL4655"/>
      <c r="AM4655"/>
      <c r="AN4655"/>
      <c r="AO4655"/>
      <c r="AP4655"/>
      <c r="AQ4655"/>
      <c r="AR4655"/>
      <c r="AS4655"/>
      <c r="AT4655"/>
      <c r="AU4655"/>
      <c r="AV4655"/>
      <c r="AW4655"/>
      <c r="AX4655" t="inlineStr">
        <is>
          <t>Mortality</t>
        </is>
      </c>
      <c r="AY4655" t="inlineStr">
        <is>
          <t>Mortality</t>
        </is>
      </c>
      <c r="AZ4655" t="inlineStr">
        <is>
          <t>LC50</t>
        </is>
      </c>
      <c r="BA4655"/>
      <c r="BB4655" t="n">
        <v>4.0</v>
      </c>
      <c r="BC4655"/>
      <c r="BD4655"/>
      <c r="BE4655"/>
      <c r="BF4655"/>
      <c r="BG4655" t="inlineStr">
        <is>
          <t>Day(s)</t>
        </is>
      </c>
      <c r="BH4655"/>
      <c r="BI4655" t="inlineStr">
        <is>
          <t>DTXSID10109295</t>
        </is>
      </c>
      <c r="BJ4655" t="inlineStr">
        <is>
          <t>10.1007/BF01608704</t>
        </is>
      </c>
      <c r="BK4655"/>
      <c r="BL4655"/>
      <c r="BM4655"/>
      <c r="BN4655"/>
      <c r="BO4655"/>
      <c r="BP4655"/>
      <c r="BQ4655"/>
      <c r="BR4655"/>
      <c r="BS4655"/>
      <c r="BT4655" t="inlineStr">
        <is>
          <t>--</t>
        </is>
      </c>
      <c r="BU4655"/>
      <c r="BV4655"/>
      <c r="BW4655"/>
      <c r="BX4655"/>
      <c r="BY4655"/>
      <c r="BZ4655"/>
      <c r="CA4655"/>
      <c r="CB4655"/>
      <c r="CC4655"/>
      <c r="CD4655"/>
      <c r="CE4655"/>
      <c r="CF4655"/>
      <c r="CG4655"/>
      <c r="CH4655"/>
      <c r="CI4655"/>
      <c r="CJ4655"/>
      <c r="CK4655" t="inlineStr">
        <is>
          <t>Wilde,E.W., R.J. Soracco, L.A. Mayack, R.L. Shealy, and T.L. Broadwell</t>
        </is>
      </c>
      <c r="CL4655" t="n">
        <v>10137.0</v>
      </c>
      <c r="CM4655" t="inlineStr">
        <is>
          <t>Acute Toxicity of Chlorine and Bromine to Fathead Minnows and Bluegills</t>
        </is>
      </c>
      <c r="CN4655" t="inlineStr">
        <is>
          <t>Bull. Environ. Contam. Toxicol.31(3): 309-314</t>
        </is>
      </c>
      <c r="CO4655" t="n">
        <v>1983.0</v>
      </c>
      <c r="CP4655" t="inlineStr">
        <is>
          <t>Wilde,E.W., R.J. Soracco, L.A. Mayack, R.L. Shealy, and T.L. Broadwell (1983). Acute Toxicity of Chlorine and Bromine to Fathead Minnows and Bluegills. Bull. Environ. Contam. Toxicol., 31, (3), 309-314. doi:10.1007/BF01608704. ECOREF#:10137</t>
        </is>
      </c>
    </row>
    <row r="4656">
      <c r="A4656" t="n">
        <v>9.6638721E7</v>
      </c>
      <c r="B4656" t="inlineStr">
        <is>
          <t>Bromocide</t>
        </is>
      </c>
      <c r="C4656"/>
      <c r="D4656" t="inlineStr">
        <is>
          <t>Measured</t>
        </is>
      </c>
      <c r="E4656" t="inlineStr">
        <is>
          <t>Not coded</t>
        </is>
      </c>
      <c r="F4656"/>
      <c r="G4656"/>
      <c r="H4656"/>
      <c r="I4656"/>
      <c r="J4656"/>
      <c r="K4656"/>
      <c r="L4656" t="inlineStr">
        <is>
          <t>Pimephales promelas</t>
        </is>
      </c>
      <c r="M4656" t="inlineStr">
        <is>
          <t>Fathead Minnow</t>
        </is>
      </c>
      <c r="N4656" t="inlineStr">
        <is>
          <t>Juvenile</t>
        </is>
      </c>
      <c r="O4656"/>
      <c r="P4656" t="n">
        <v>6.0</v>
      </c>
      <c r="Q4656"/>
      <c r="R4656"/>
      <c r="S4656"/>
      <c r="T4656"/>
      <c r="U4656" t="inlineStr">
        <is>
          <t>Week(s)</t>
        </is>
      </c>
      <c r="V4656" t="inlineStr">
        <is>
          <t>Flow-through</t>
        </is>
      </c>
      <c r="W4656" t="inlineStr">
        <is>
          <t>Fresh water</t>
        </is>
      </c>
      <c r="X4656" t="inlineStr">
        <is>
          <t>Lab</t>
        </is>
      </c>
      <c r="Y4656"/>
      <c r="Z4656" t="inlineStr">
        <is>
          <t>Total</t>
        </is>
      </c>
      <c r="AA4656"/>
      <c r="AB4656" t="n">
        <v>0.35</v>
      </c>
      <c r="AC4656"/>
      <c r="AD4656" t="n">
        <v>0.28</v>
      </c>
      <c r="AE4656"/>
      <c r="AF4656" t="n">
        <v>0.41</v>
      </c>
      <c r="AG4656" t="inlineStr">
        <is>
          <t>AI mg/L</t>
        </is>
      </c>
      <c r="AH4656"/>
      <c r="AI4656"/>
      <c r="AJ4656"/>
      <c r="AK4656"/>
      <c r="AL4656"/>
      <c r="AM4656"/>
      <c r="AN4656"/>
      <c r="AO4656"/>
      <c r="AP4656"/>
      <c r="AQ4656"/>
      <c r="AR4656"/>
      <c r="AS4656"/>
      <c r="AT4656"/>
      <c r="AU4656"/>
      <c r="AV4656"/>
      <c r="AW4656"/>
      <c r="AX4656" t="inlineStr">
        <is>
          <t>Mortality</t>
        </is>
      </c>
      <c r="AY4656" t="inlineStr">
        <is>
          <t>Mortality</t>
        </is>
      </c>
      <c r="AZ4656" t="inlineStr">
        <is>
          <t>LC50</t>
        </is>
      </c>
      <c r="BA4656"/>
      <c r="BB4656" t="n">
        <v>4.0</v>
      </c>
      <c r="BC4656"/>
      <c r="BD4656"/>
      <c r="BE4656"/>
      <c r="BF4656"/>
      <c r="BG4656" t="inlineStr">
        <is>
          <t>Day(s)</t>
        </is>
      </c>
      <c r="BH4656"/>
      <c r="BI4656" t="inlineStr">
        <is>
          <t>DTXSID10109295</t>
        </is>
      </c>
      <c r="BJ4656" t="inlineStr">
        <is>
          <t>10.1007/BF01608704</t>
        </is>
      </c>
      <c r="BK4656"/>
      <c r="BL4656"/>
      <c r="BM4656"/>
      <c r="BN4656"/>
      <c r="BO4656"/>
      <c r="BP4656"/>
      <c r="BQ4656"/>
      <c r="BR4656"/>
      <c r="BS4656"/>
      <c r="BT4656" t="inlineStr">
        <is>
          <t>--</t>
        </is>
      </c>
      <c r="BU4656"/>
      <c r="BV4656"/>
      <c r="BW4656"/>
      <c r="BX4656"/>
      <c r="BY4656"/>
      <c r="BZ4656"/>
      <c r="CA4656"/>
      <c r="CB4656"/>
      <c r="CC4656"/>
      <c r="CD4656"/>
      <c r="CE4656"/>
      <c r="CF4656"/>
      <c r="CG4656"/>
      <c r="CH4656"/>
      <c r="CI4656"/>
      <c r="CJ4656"/>
      <c r="CK4656" t="inlineStr">
        <is>
          <t>Wilde,E.W., R.J. Soracco, L.A. Mayack, R.L. Shealy, and T.L. Broadwell</t>
        </is>
      </c>
      <c r="CL4656" t="n">
        <v>10137.0</v>
      </c>
      <c r="CM4656" t="inlineStr">
        <is>
          <t>Acute Toxicity of Chlorine and Bromine to Fathead Minnows and Bluegills</t>
        </is>
      </c>
      <c r="CN4656" t="inlineStr">
        <is>
          <t>Bull. Environ. Contam. Toxicol.31(3): 309-314</t>
        </is>
      </c>
      <c r="CO4656" t="n">
        <v>1983.0</v>
      </c>
      <c r="CP4656" t="inlineStr">
        <is>
          <t>Wilde,E.W., R.J. Soracco, L.A. Mayack, R.L. Shealy, and T.L. Broadwell (1983). Acute Toxicity of Chlorine and Bromine to Fathead Minnows and Bluegills. Bull. Environ. Contam. Toxicol., 31, (3), 309-314. doi:10.1007/BF01608704. ECOREF#:10137</t>
        </is>
      </c>
    </row>
    <row r="4657">
      <c r="A4657" t="n">
        <v>9.6638721E7</v>
      </c>
      <c r="B4657" t="inlineStr">
        <is>
          <t>Bromocide</t>
        </is>
      </c>
      <c r="C4657"/>
      <c r="D4657" t="inlineStr">
        <is>
          <t>Measured</t>
        </is>
      </c>
      <c r="E4657" t="inlineStr">
        <is>
          <t>Not coded</t>
        </is>
      </c>
      <c r="F4657"/>
      <c r="G4657"/>
      <c r="H4657"/>
      <c r="I4657"/>
      <c r="J4657"/>
      <c r="K4657"/>
      <c r="L4657" t="inlineStr">
        <is>
          <t>Pimephales promelas</t>
        </is>
      </c>
      <c r="M4657" t="inlineStr">
        <is>
          <t>Fathead Minnow</t>
        </is>
      </c>
      <c r="N4657" t="inlineStr">
        <is>
          <t>Adult</t>
        </is>
      </c>
      <c r="O4657"/>
      <c r="P4657"/>
      <c r="Q4657"/>
      <c r="R4657"/>
      <c r="S4657"/>
      <c r="T4657"/>
      <c r="U4657"/>
      <c r="V4657" t="inlineStr">
        <is>
          <t>Flow-through</t>
        </is>
      </c>
      <c r="W4657" t="inlineStr">
        <is>
          <t>Fresh water</t>
        </is>
      </c>
      <c r="X4657" t="inlineStr">
        <is>
          <t>Lab</t>
        </is>
      </c>
      <c r="Y4657"/>
      <c r="Z4657" t="inlineStr">
        <is>
          <t>Total</t>
        </is>
      </c>
      <c r="AA4657"/>
      <c r="AB4657" t="n">
        <v>1.17</v>
      </c>
      <c r="AC4657"/>
      <c r="AD4657" t="n">
        <v>1.03</v>
      </c>
      <c r="AE4657"/>
      <c r="AF4657" t="n">
        <v>1.31</v>
      </c>
      <c r="AG4657" t="inlineStr">
        <is>
          <t>AI mg/L</t>
        </is>
      </c>
      <c r="AH4657"/>
      <c r="AI4657"/>
      <c r="AJ4657"/>
      <c r="AK4657"/>
      <c r="AL4657"/>
      <c r="AM4657"/>
      <c r="AN4657"/>
      <c r="AO4657"/>
      <c r="AP4657"/>
      <c r="AQ4657"/>
      <c r="AR4657"/>
      <c r="AS4657"/>
      <c r="AT4657"/>
      <c r="AU4657"/>
      <c r="AV4657"/>
      <c r="AW4657"/>
      <c r="AX4657" t="inlineStr">
        <is>
          <t>Mortality</t>
        </is>
      </c>
      <c r="AY4657" t="inlineStr">
        <is>
          <t>Mortality</t>
        </is>
      </c>
      <c r="AZ4657" t="inlineStr">
        <is>
          <t>LC50</t>
        </is>
      </c>
      <c r="BA4657"/>
      <c r="BB4657" t="n">
        <v>4.0</v>
      </c>
      <c r="BC4657"/>
      <c r="BD4657"/>
      <c r="BE4657"/>
      <c r="BF4657"/>
      <c r="BG4657" t="inlineStr">
        <is>
          <t>Day(s)</t>
        </is>
      </c>
      <c r="BH4657"/>
      <c r="BI4657" t="inlineStr">
        <is>
          <t>DTXSID10109295</t>
        </is>
      </c>
      <c r="BJ4657" t="inlineStr">
        <is>
          <t>10.1007/BF01608704</t>
        </is>
      </c>
      <c r="BK4657"/>
      <c r="BL4657"/>
      <c r="BM4657"/>
      <c r="BN4657"/>
      <c r="BO4657"/>
      <c r="BP4657"/>
      <c r="BQ4657"/>
      <c r="BR4657"/>
      <c r="BS4657"/>
      <c r="BT4657" t="inlineStr">
        <is>
          <t>--</t>
        </is>
      </c>
      <c r="BU4657"/>
      <c r="BV4657"/>
      <c r="BW4657"/>
      <c r="BX4657"/>
      <c r="BY4657"/>
      <c r="BZ4657"/>
      <c r="CA4657"/>
      <c r="CB4657"/>
      <c r="CC4657"/>
      <c r="CD4657"/>
      <c r="CE4657"/>
      <c r="CF4657"/>
      <c r="CG4657"/>
      <c r="CH4657"/>
      <c r="CI4657"/>
      <c r="CJ4657"/>
      <c r="CK4657" t="inlineStr">
        <is>
          <t>Wilde,E.W., R.J. Soracco, L.A. Mayack, R.L. Shealy, and T.L. Broadwell</t>
        </is>
      </c>
      <c r="CL4657" t="n">
        <v>10137.0</v>
      </c>
      <c r="CM4657" t="inlineStr">
        <is>
          <t>Acute Toxicity of Chlorine and Bromine to Fathead Minnows and Bluegills</t>
        </is>
      </c>
      <c r="CN4657" t="inlineStr">
        <is>
          <t>Bull. Environ. Contam. Toxicol.31(3): 309-314</t>
        </is>
      </c>
      <c r="CO4657" t="n">
        <v>1983.0</v>
      </c>
      <c r="CP4657" t="inlineStr">
        <is>
          <t>Wilde,E.W., R.J. Soracco, L.A. Mayack, R.L. Shealy, and T.L. Broadwell (1983). Acute Toxicity of Chlorine and Bromine to Fathead Minnows and Bluegills. Bull. Environ. Contam. Toxicol., 31, (3), 309-314. doi:10.1007/BF01608704. ECOREF#:10137</t>
        </is>
      </c>
    </row>
    <row r="4658">
      <c r="A4658" t="n">
        <v>9.6638721E7</v>
      </c>
      <c r="B4658" t="inlineStr">
        <is>
          <t>Bromocide</t>
        </is>
      </c>
      <c r="C4658"/>
      <c r="D4658" t="inlineStr">
        <is>
          <t>Measured</t>
        </is>
      </c>
      <c r="E4658" t="inlineStr">
        <is>
          <t>Not coded</t>
        </is>
      </c>
      <c r="F4658"/>
      <c r="G4658"/>
      <c r="H4658"/>
      <c r="I4658"/>
      <c r="J4658"/>
      <c r="K4658"/>
      <c r="L4658" t="inlineStr">
        <is>
          <t>Pimephales promelas</t>
        </is>
      </c>
      <c r="M4658" t="inlineStr">
        <is>
          <t>Fathead Minnow</t>
        </is>
      </c>
      <c r="N4658" t="inlineStr">
        <is>
          <t>Juvenile</t>
        </is>
      </c>
      <c r="O4658"/>
      <c r="P4658" t="n">
        <v>6.0</v>
      </c>
      <c r="Q4658"/>
      <c r="R4658"/>
      <c r="S4658"/>
      <c r="T4658"/>
      <c r="U4658" t="inlineStr">
        <is>
          <t>Week(s)</t>
        </is>
      </c>
      <c r="V4658" t="inlineStr">
        <is>
          <t>Flow-through</t>
        </is>
      </c>
      <c r="W4658" t="inlineStr">
        <is>
          <t>Fresh water</t>
        </is>
      </c>
      <c r="X4658" t="inlineStr">
        <is>
          <t>Lab</t>
        </is>
      </c>
      <c r="Y4658"/>
      <c r="Z4658" t="inlineStr">
        <is>
          <t>Total</t>
        </is>
      </c>
      <c r="AA4658"/>
      <c r="AB4658" t="n">
        <v>0.81</v>
      </c>
      <c r="AC4658"/>
      <c r="AD4658" t="n">
        <v>0.65</v>
      </c>
      <c r="AE4658"/>
      <c r="AF4658" t="n">
        <v>0.94</v>
      </c>
      <c r="AG4658" t="inlineStr">
        <is>
          <t>AI mg/L</t>
        </is>
      </c>
      <c r="AH4658"/>
      <c r="AI4658"/>
      <c r="AJ4658"/>
      <c r="AK4658"/>
      <c r="AL4658"/>
      <c r="AM4658"/>
      <c r="AN4658"/>
      <c r="AO4658"/>
      <c r="AP4658"/>
      <c r="AQ4658"/>
      <c r="AR4658"/>
      <c r="AS4658"/>
      <c r="AT4658"/>
      <c r="AU4658"/>
      <c r="AV4658"/>
      <c r="AW4658"/>
      <c r="AX4658" t="inlineStr">
        <is>
          <t>Mortality</t>
        </is>
      </c>
      <c r="AY4658" t="inlineStr">
        <is>
          <t>Mortality</t>
        </is>
      </c>
      <c r="AZ4658" t="inlineStr">
        <is>
          <t>LC50</t>
        </is>
      </c>
      <c r="BA4658"/>
      <c r="BB4658" t="n">
        <v>4.0</v>
      </c>
      <c r="BC4658"/>
      <c r="BD4658"/>
      <c r="BE4658"/>
      <c r="BF4658"/>
      <c r="BG4658" t="inlineStr">
        <is>
          <t>Day(s)</t>
        </is>
      </c>
      <c r="BH4658"/>
      <c r="BI4658" t="inlineStr">
        <is>
          <t>DTXSID10109295</t>
        </is>
      </c>
      <c r="BJ4658" t="inlineStr">
        <is>
          <t>10.1007/BF01608704</t>
        </is>
      </c>
      <c r="BK4658"/>
      <c r="BL4658"/>
      <c r="BM4658"/>
      <c r="BN4658"/>
      <c r="BO4658"/>
      <c r="BP4658"/>
      <c r="BQ4658"/>
      <c r="BR4658"/>
      <c r="BS4658"/>
      <c r="BT4658" t="inlineStr">
        <is>
          <t>--</t>
        </is>
      </c>
      <c r="BU4658"/>
      <c r="BV4658"/>
      <c r="BW4658"/>
      <c r="BX4658"/>
      <c r="BY4658"/>
      <c r="BZ4658"/>
      <c r="CA4658"/>
      <c r="CB4658"/>
      <c r="CC4658"/>
      <c r="CD4658"/>
      <c r="CE4658"/>
      <c r="CF4658"/>
      <c r="CG4658"/>
      <c r="CH4658"/>
      <c r="CI4658"/>
      <c r="CJ4658"/>
      <c r="CK4658" t="inlineStr">
        <is>
          <t>Wilde,E.W., R.J. Soracco, L.A. Mayack, R.L. Shealy, and T.L. Broadwell</t>
        </is>
      </c>
      <c r="CL4658" t="n">
        <v>10137.0</v>
      </c>
      <c r="CM4658" t="inlineStr">
        <is>
          <t>Acute Toxicity of Chlorine and Bromine to Fathead Minnows and Bluegills</t>
        </is>
      </c>
      <c r="CN4658" t="inlineStr">
        <is>
          <t>Bull. Environ. Contam. Toxicol.31(3): 309-314</t>
        </is>
      </c>
      <c r="CO4658" t="n">
        <v>1983.0</v>
      </c>
      <c r="CP4658" t="inlineStr">
        <is>
          <t>Wilde,E.W., R.J. Soracco, L.A. Mayack, R.L. Shealy, and T.L. Broadwell (1983). Acute Toxicity of Chlorine and Bromine to Fathead Minnows and Bluegills. Bull. Environ. Contam. Toxicol., 31, (3), 309-314. doi:10.1007/BF01608704. ECOREF#:10137</t>
        </is>
      </c>
    </row>
    <row r="4659">
      <c r="A4659" t="n">
        <v>9.8967409E7</v>
      </c>
      <c r="B4659" t="inlineStr">
        <is>
          <t>N-(2,6-Difluorophenyl)-5-methyl-[1,2,4]triazolo[1,5-a]pyrimidine-2-sulfonamide</t>
        </is>
      </c>
      <c r="C4659"/>
      <c r="D4659" t="inlineStr">
        <is>
          <t>Not coded</t>
        </is>
      </c>
      <c r="E4659" t="inlineStr">
        <is>
          <t>United States Environmental Protection Agency</t>
        </is>
      </c>
      <c r="F4659"/>
      <c r="G4659" t="n">
        <v>99.6</v>
      </c>
      <c r="H4659"/>
      <c r="I4659"/>
      <c r="J4659"/>
      <c r="K4659"/>
      <c r="L4659" t="inlineStr">
        <is>
          <t>Pimephales promelas</t>
        </is>
      </c>
      <c r="M4659" t="inlineStr">
        <is>
          <t>Fathead Minnow</t>
        </is>
      </c>
      <c r="N4659"/>
      <c r="O4659"/>
      <c r="P4659"/>
      <c r="Q4659"/>
      <c r="R4659"/>
      <c r="S4659"/>
      <c r="T4659"/>
      <c r="U4659"/>
      <c r="V4659" t="inlineStr">
        <is>
          <t>Static</t>
        </is>
      </c>
      <c r="W4659" t="inlineStr">
        <is>
          <t>Fresh water</t>
        </is>
      </c>
      <c r="X4659" t="inlineStr">
        <is>
          <t>Lab</t>
        </is>
      </c>
      <c r="Y4659"/>
      <c r="Z4659" t="inlineStr">
        <is>
          <t>Active ingredient</t>
        </is>
      </c>
      <c r="AA4659" t="inlineStr">
        <is>
          <t>&gt;</t>
        </is>
      </c>
      <c r="AB4659" t="n">
        <v>293.0</v>
      </c>
      <c r="AC4659"/>
      <c r="AD4659"/>
      <c r="AE4659"/>
      <c r="AF4659"/>
      <c r="AG4659" t="inlineStr">
        <is>
          <t>AI mg/L</t>
        </is>
      </c>
      <c r="AH4659"/>
      <c r="AI4659"/>
      <c r="AJ4659"/>
      <c r="AK4659"/>
      <c r="AL4659"/>
      <c r="AM4659"/>
      <c r="AN4659"/>
      <c r="AO4659"/>
      <c r="AP4659"/>
      <c r="AQ4659"/>
      <c r="AR4659"/>
      <c r="AS4659"/>
      <c r="AT4659"/>
      <c r="AU4659"/>
      <c r="AV4659"/>
      <c r="AW4659"/>
      <c r="AX4659" t="inlineStr">
        <is>
          <t>Mortality</t>
        </is>
      </c>
      <c r="AY4659" t="inlineStr">
        <is>
          <t>Mortality</t>
        </is>
      </c>
      <c r="AZ4659" t="inlineStr">
        <is>
          <t>LC50</t>
        </is>
      </c>
      <c r="BA4659"/>
      <c r="BB4659" t="n">
        <v>4.0</v>
      </c>
      <c r="BC4659"/>
      <c r="BD4659"/>
      <c r="BE4659"/>
      <c r="BF4659"/>
      <c r="BG4659" t="inlineStr">
        <is>
          <t>Day(s)</t>
        </is>
      </c>
      <c r="BH4659"/>
      <c r="BI4659" t="inlineStr">
        <is>
          <t>DTXSID4032615</t>
        </is>
      </c>
      <c r="BJ4659"/>
      <c r="BK4659"/>
      <c r="BL4659" t="inlineStr">
        <is>
          <t>Acute</t>
        </is>
      </c>
      <c r="BM4659"/>
      <c r="BN4659"/>
      <c r="BO4659"/>
      <c r="BP4659"/>
      <c r="BQ4659"/>
      <c r="BR4659"/>
      <c r="BS4659"/>
      <c r="BT4659" t="inlineStr">
        <is>
          <t>--</t>
        </is>
      </c>
      <c r="BU4659"/>
      <c r="BV4659"/>
      <c r="BW4659"/>
      <c r="BX4659"/>
      <c r="BY4659"/>
      <c r="BZ4659"/>
      <c r="CA4659"/>
      <c r="CB4659"/>
      <c r="CC4659"/>
      <c r="CD4659"/>
      <c r="CE4659"/>
      <c r="CF4659"/>
      <c r="CG4659"/>
      <c r="CH4659"/>
      <c r="CI4659"/>
      <c r="CJ4659" t="inlineStr">
        <is>
          <t xml:space="preserve">CONTR/STD METHODS USED//   </t>
        </is>
      </c>
      <c r="CK4659" t="inlineStr">
        <is>
          <t>U.S. Environmental Protection Agency</t>
        </is>
      </c>
      <c r="CL4659" t="n">
        <v>344.0</v>
      </c>
      <c r="CM4659" t="inlineStr">
        <is>
          <t>Pesticide Ecotoxicity Database (Formerly: Environmental Effects Database (EEDB))</t>
        </is>
      </c>
      <c r="CN4659" t="inlineStr">
        <is>
          <t>Environmental Fate and Effects Division, U.S.EPA, Washington, D.C.:</t>
        </is>
      </c>
      <c r="CO4659" t="n">
        <v>1992.0</v>
      </c>
      <c r="CP4659" t="inlineStr">
        <is>
          <t>U.S. Environmental Protection Agency (1992). Pesticide Ecotoxicity Database (Formerly: Environmental Effects Database (EEDB)). Environmental Fate and Effects Division, U.S.EPA, Washington, D.C., ECOREF#:344</t>
        </is>
      </c>
    </row>
    <row r="4660">
      <c r="A4660" t="n">
        <v>9.9129212E7</v>
      </c>
      <c r="B4660" t="inlineStr">
        <is>
          <t>2-[(1E)-1-[[[(2E)-3-Chloro-2-propenyl]oxy]imino]propyl]-5-[2-(ethylthio)propyl]-3-hydroxy-2-cyclohexen-1-one</t>
        </is>
      </c>
      <c r="C4660"/>
      <c r="D4660" t="inlineStr">
        <is>
          <t>Not coded</t>
        </is>
      </c>
      <c r="E4660" t="inlineStr">
        <is>
          <t>United States Environmental Protection Agency</t>
        </is>
      </c>
      <c r="F4660"/>
      <c r="G4660" t="n">
        <v>95.4</v>
      </c>
      <c r="H4660"/>
      <c r="I4660"/>
      <c r="J4660"/>
      <c r="K4660"/>
      <c r="L4660" t="inlineStr">
        <is>
          <t>Pimephales promelas</t>
        </is>
      </c>
      <c r="M4660" t="inlineStr">
        <is>
          <t>Fathead Minnow</t>
        </is>
      </c>
      <c r="N4660"/>
      <c r="O4660"/>
      <c r="P4660"/>
      <c r="Q4660"/>
      <c r="R4660"/>
      <c r="S4660"/>
      <c r="T4660"/>
      <c r="U4660"/>
      <c r="V4660" t="inlineStr">
        <is>
          <t>Renewal</t>
        </is>
      </c>
      <c r="W4660" t="inlineStr">
        <is>
          <t>Fresh water</t>
        </is>
      </c>
      <c r="X4660" t="inlineStr">
        <is>
          <t>Lab</t>
        </is>
      </c>
      <c r="Y4660"/>
      <c r="Z4660" t="inlineStr">
        <is>
          <t>Active ingredient</t>
        </is>
      </c>
      <c r="AA4660"/>
      <c r="AB4660" t="n">
        <v>110.0</v>
      </c>
      <c r="AC4660"/>
      <c r="AD4660"/>
      <c r="AE4660"/>
      <c r="AF4660"/>
      <c r="AG4660" t="inlineStr">
        <is>
          <t>AI mg/L</t>
        </is>
      </c>
      <c r="AH4660"/>
      <c r="AI4660"/>
      <c r="AJ4660"/>
      <c r="AK4660"/>
      <c r="AL4660"/>
      <c r="AM4660"/>
      <c r="AN4660"/>
      <c r="AO4660"/>
      <c r="AP4660"/>
      <c r="AQ4660"/>
      <c r="AR4660"/>
      <c r="AS4660"/>
      <c r="AT4660"/>
      <c r="AU4660"/>
      <c r="AV4660"/>
      <c r="AW4660"/>
      <c r="AX4660" t="inlineStr">
        <is>
          <t>Mortality</t>
        </is>
      </c>
      <c r="AY4660" t="inlineStr">
        <is>
          <t>Mortality</t>
        </is>
      </c>
      <c r="AZ4660" t="inlineStr">
        <is>
          <t>LC50</t>
        </is>
      </c>
      <c r="BA4660"/>
      <c r="BB4660" t="n">
        <v>4.0</v>
      </c>
      <c r="BC4660"/>
      <c r="BD4660"/>
      <c r="BE4660"/>
      <c r="BF4660"/>
      <c r="BG4660" t="inlineStr">
        <is>
          <t>Day(s)</t>
        </is>
      </c>
      <c r="BH4660"/>
      <c r="BI4660" t="inlineStr">
        <is>
          <t>DTXSID3034458</t>
        </is>
      </c>
      <c r="BJ4660"/>
      <c r="BK4660"/>
      <c r="BL4660" t="inlineStr">
        <is>
          <t>Acute</t>
        </is>
      </c>
      <c r="BM4660"/>
      <c r="BN4660"/>
      <c r="BO4660"/>
      <c r="BP4660"/>
      <c r="BQ4660"/>
      <c r="BR4660"/>
      <c r="BS4660"/>
      <c r="BT4660" t="inlineStr">
        <is>
          <t>--</t>
        </is>
      </c>
      <c r="BU4660"/>
      <c r="BV4660"/>
      <c r="BW4660"/>
      <c r="BX4660"/>
      <c r="BY4660"/>
      <c r="BZ4660"/>
      <c r="CA4660"/>
      <c r="CB4660"/>
      <c r="CC4660"/>
      <c r="CD4660"/>
      <c r="CE4660"/>
      <c r="CF4660"/>
      <c r="CG4660"/>
      <c r="CH4660"/>
      <c r="CI4660" t="inlineStr">
        <is>
          <t xml:space="preserve">CONC1/55-infinity// </t>
        </is>
      </c>
      <c r="CJ4660" t="inlineStr">
        <is>
          <t xml:space="preserve">CONTR/STD METHODS USED//  CONC1/55-infinity// </t>
        </is>
      </c>
      <c r="CK4660" t="inlineStr">
        <is>
          <t>U.S. Environmental Protection Agency</t>
        </is>
      </c>
      <c r="CL4660" t="n">
        <v>344.0</v>
      </c>
      <c r="CM4660" t="inlineStr">
        <is>
          <t>Pesticide Ecotoxicity Database (Formerly: Environmental Effects Database (EEDB))</t>
        </is>
      </c>
      <c r="CN4660" t="inlineStr">
        <is>
          <t>Environmental Fate and Effects Division, U.S.EPA, Washington, D.C.:</t>
        </is>
      </c>
      <c r="CO4660" t="n">
        <v>1992.0</v>
      </c>
      <c r="CP4660" t="inlineStr">
        <is>
          <t>U.S. Environmental Protection Agency (1992). Pesticide Ecotoxicity Database (Formerly: Environmental Effects Database (EEDB)). Environmental Fate and Effects Division, U.S.EPA, Washington, D.C., ECOREF#:344</t>
        </is>
      </c>
    </row>
    <row r="4661">
      <c r="A4661" t="n">
        <v>1.00473083E8</v>
      </c>
      <c r="B4661" t="inlineStr">
        <is>
          <t>Phosphoric acid bis(1,1-dimethylethyl)phenyl diphenyl ester mixt. with (1,1-dimethylethyl)phenyl diphenyl phosphate and triphenyl phosphate</t>
        </is>
      </c>
      <c r="C4661"/>
      <c r="D4661" t="inlineStr">
        <is>
          <t>Not reported</t>
        </is>
      </c>
      <c r="E4661" t="inlineStr">
        <is>
          <t>Not coded</t>
        </is>
      </c>
      <c r="F4661"/>
      <c r="G4661" t="n">
        <v>100.0</v>
      </c>
      <c r="H4661"/>
      <c r="I4661"/>
      <c r="J4661"/>
      <c r="K4661"/>
      <c r="L4661" t="inlineStr">
        <is>
          <t>Pimephales promelas</t>
        </is>
      </c>
      <c r="M4661" t="inlineStr">
        <is>
          <t>Fathead Minnow</t>
        </is>
      </c>
      <c r="N4661"/>
      <c r="O4661"/>
      <c r="P4661"/>
      <c r="Q4661"/>
      <c r="R4661"/>
      <c r="S4661"/>
      <c r="T4661"/>
      <c r="U4661"/>
      <c r="V4661" t="inlineStr">
        <is>
          <t>Static</t>
        </is>
      </c>
      <c r="W4661" t="inlineStr">
        <is>
          <t>Fresh water</t>
        </is>
      </c>
      <c r="X4661" t="inlineStr">
        <is>
          <t>Lab</t>
        </is>
      </c>
      <c r="Y4661"/>
      <c r="Z4661" t="inlineStr">
        <is>
          <t>Active ingredient</t>
        </is>
      </c>
      <c r="AA4661"/>
      <c r="AB4661" t="n">
        <v>1.4</v>
      </c>
      <c r="AC4661"/>
      <c r="AD4661" t="n">
        <v>1.06</v>
      </c>
      <c r="AE4661"/>
      <c r="AF4661" t="n">
        <v>1.85</v>
      </c>
      <c r="AG4661" t="inlineStr">
        <is>
          <t>AI mg/L</t>
        </is>
      </c>
      <c r="AH4661"/>
      <c r="AI4661"/>
      <c r="AJ4661"/>
      <c r="AK4661"/>
      <c r="AL4661"/>
      <c r="AM4661"/>
      <c r="AN4661"/>
      <c r="AO4661"/>
      <c r="AP4661"/>
      <c r="AQ4661"/>
      <c r="AR4661"/>
      <c r="AS4661"/>
      <c r="AT4661"/>
      <c r="AU4661"/>
      <c r="AV4661"/>
      <c r="AW4661"/>
      <c r="AX4661" t="inlineStr">
        <is>
          <t>Mortality</t>
        </is>
      </c>
      <c r="AY4661" t="inlineStr">
        <is>
          <t>Mortality</t>
        </is>
      </c>
      <c r="AZ4661" t="inlineStr">
        <is>
          <t>LC50</t>
        </is>
      </c>
      <c r="BA4661"/>
      <c r="BB4661" t="n">
        <v>4.0</v>
      </c>
      <c r="BC4661"/>
      <c r="BD4661"/>
      <c r="BE4661"/>
      <c r="BF4661"/>
      <c r="BG4661" t="inlineStr">
        <is>
          <t>Day(s)</t>
        </is>
      </c>
      <c r="BH4661" t="inlineStr">
        <is>
          <t>Pure</t>
        </is>
      </c>
      <c r="BI4661" t="inlineStr">
        <is>
          <t>DTXSID301016229</t>
        </is>
      </c>
      <c r="BJ4661"/>
      <c r="BK4661"/>
      <c r="BL4661"/>
      <c r="BM4661"/>
      <c r="BN4661"/>
      <c r="BO4661"/>
      <c r="BP4661"/>
      <c r="BQ4661"/>
      <c r="BR4661"/>
      <c r="BS4661"/>
      <c r="BT4661" t="inlineStr">
        <is>
          <t>--</t>
        </is>
      </c>
      <c r="BU4661"/>
      <c r="BV4661"/>
      <c r="BW4661"/>
      <c r="BX4661"/>
      <c r="BY4661"/>
      <c r="BZ4661"/>
      <c r="CA4661"/>
      <c r="CB4661"/>
      <c r="CC4661"/>
      <c r="CD4661"/>
      <c r="CE4661"/>
      <c r="CF4661"/>
      <c r="CG4661"/>
      <c r="CH4661"/>
      <c r="CI4661"/>
      <c r="CJ4661"/>
      <c r="CK4661" t="inlineStr">
        <is>
          <t>Mayer,F.L.,Jr., and M.R. Ellersieck</t>
        </is>
      </c>
      <c r="CL4661" t="n">
        <v>6797.0</v>
      </c>
      <c r="CM4661" t="inlineStr">
        <is>
          <t>Manual of Acute Toxicity: Interpretation and Data Base for 410 Chemicals and 66 Species of Freshwater Animals</t>
        </is>
      </c>
      <c r="CN4661" t="inlineStr">
        <is>
          <t>USDI Fish and Wildlife Service, Publication No.160, Washington, DC:505 p.</t>
        </is>
      </c>
      <c r="CO4661" t="n">
        <v>1986.0</v>
      </c>
      <c r="CP4661" t="inlineStr">
        <is>
          <t>Mayer,F.L.,Jr., and M.R. Ellersieck (1986). Manual of Acute Toxicity: Interpretation and Data Base for 410 Chemicals and 66 Species of Freshwater Animals. USDI Fish and Wildlife Service, Publication No.160, Washington, DC, 505 p. ECOREF#:6797</t>
        </is>
      </c>
    </row>
    <row r="4662">
      <c r="A4662" t="n">
        <v>1.01836924E8</v>
      </c>
      <c r="B4662" t="inlineStr">
        <is>
          <t>2,4-Dinitro-1-naphthalenol, Sodium salt dihydrate</t>
        </is>
      </c>
      <c r="C4662"/>
      <c r="D4662" t="inlineStr">
        <is>
          <t>Measured</t>
        </is>
      </c>
      <c r="E4662" t="inlineStr">
        <is>
          <t>Not coded</t>
        </is>
      </c>
      <c r="F4662"/>
      <c r="G4662" t="n">
        <v>98.0</v>
      </c>
      <c r="H4662"/>
      <c r="I4662"/>
      <c r="J4662"/>
      <c r="K4662"/>
      <c r="L4662" t="inlineStr">
        <is>
          <t>Pimephales promelas</t>
        </is>
      </c>
      <c r="M4662" t="inlineStr">
        <is>
          <t>Fathead Minnow</t>
        </is>
      </c>
      <c r="N4662"/>
      <c r="O4662"/>
      <c r="P4662" t="n">
        <v>31.0</v>
      </c>
      <c r="Q4662"/>
      <c r="R4662"/>
      <c r="S4662"/>
      <c r="T4662"/>
      <c r="U4662" t="inlineStr">
        <is>
          <t>Day(s)</t>
        </is>
      </c>
      <c r="V4662" t="inlineStr">
        <is>
          <t>Flow-through</t>
        </is>
      </c>
      <c r="W4662" t="inlineStr">
        <is>
          <t>Fresh water</t>
        </is>
      </c>
      <c r="X4662" t="inlineStr">
        <is>
          <t>Lab</t>
        </is>
      </c>
      <c r="Y4662"/>
      <c r="Z4662" t="inlineStr">
        <is>
          <t>Active ingredient</t>
        </is>
      </c>
      <c r="AA4662"/>
      <c r="AB4662" t="n">
        <v>4.24</v>
      </c>
      <c r="AC4662"/>
      <c r="AD4662" t="n">
        <v>3.87</v>
      </c>
      <c r="AE4662"/>
      <c r="AF4662" t="n">
        <v>4.65</v>
      </c>
      <c r="AG4662" t="inlineStr">
        <is>
          <t>AI mg/L</t>
        </is>
      </c>
      <c r="AH4662"/>
      <c r="AI4662"/>
      <c r="AJ4662"/>
      <c r="AK4662"/>
      <c r="AL4662"/>
      <c r="AM4662"/>
      <c r="AN4662"/>
      <c r="AO4662"/>
      <c r="AP4662"/>
      <c r="AQ4662"/>
      <c r="AR4662"/>
      <c r="AS4662"/>
      <c r="AT4662"/>
      <c r="AU4662"/>
      <c r="AV4662"/>
      <c r="AW4662"/>
      <c r="AX4662" t="inlineStr">
        <is>
          <t>Mortality</t>
        </is>
      </c>
      <c r="AY4662" t="inlineStr">
        <is>
          <t>Mortality</t>
        </is>
      </c>
      <c r="AZ4662" t="inlineStr">
        <is>
          <t>LC50</t>
        </is>
      </c>
      <c r="BA4662"/>
      <c r="BB4662" t="n">
        <v>4.0</v>
      </c>
      <c r="BC4662"/>
      <c r="BD4662"/>
      <c r="BE4662"/>
      <c r="BF4662"/>
      <c r="BG4662" t="inlineStr">
        <is>
          <t>Day(s)</t>
        </is>
      </c>
      <c r="BH4662" t="inlineStr">
        <is>
          <t>Pure</t>
        </is>
      </c>
      <c r="BI4662" t="inlineStr">
        <is>
          <t>DTXSID5022304</t>
        </is>
      </c>
      <c r="BJ4662"/>
      <c r="BK4662"/>
      <c r="BL4662"/>
      <c r="BM4662"/>
      <c r="BN4662"/>
      <c r="BO4662"/>
      <c r="BP4662"/>
      <c r="BQ4662"/>
      <c r="BR4662"/>
      <c r="BS4662"/>
      <c r="BT4662" t="inlineStr">
        <is>
          <t>--</t>
        </is>
      </c>
      <c r="BU4662"/>
      <c r="BV4662"/>
      <c r="BW4662"/>
      <c r="BX4662"/>
      <c r="BY4662"/>
      <c r="BZ4662"/>
      <c r="CA4662"/>
      <c r="CB4662"/>
      <c r="CC4662"/>
      <c r="CD4662"/>
      <c r="CE4662"/>
      <c r="CF4662"/>
      <c r="CG4662"/>
      <c r="CH4662"/>
      <c r="CI4662" t="inlineStr">
        <is>
          <t xml:space="preserve"> Affected fish lost schooling behavior, were hyperactive and overreactive to external stimuli and had increased respiratNAn.  Equilibrium loss was not observed prior to death. </t>
        </is>
      </c>
      <c r="CJ4662" t="inlineStr">
        <is>
          <t xml:space="preserve">   Affected fish lost schooling behavior, were hyperactive and overreactive to external stimuli and had increased respiratNAn.  Equilibrium loss was not observed prior to death. </t>
        </is>
      </c>
      <c r="CK4662" t="inlineStr">
        <is>
          <t>Geiger,D.L., D.J. Call, and L.T. Brooke</t>
        </is>
      </c>
      <c r="CL4662" t="n">
        <v>12859.0</v>
      </c>
      <c r="CM4662" t="inlineStr">
        <is>
          <t>Acute Toxicities of Organic Chemicals to Fathead Minnows (Pimephales promelas) Volume IV</t>
        </is>
      </c>
      <c r="CN4662" t="inlineStr">
        <is>
          <t>Center for Lake Superior Environmental Studies, University of Wisconsin, Superior, WI4:355 p.</t>
        </is>
      </c>
      <c r="CO4662" t="n">
        <v>1988.0</v>
      </c>
      <c r="CP4662" t="inlineStr">
        <is>
          <t>Geiger,D.L., D.J. Call, and L.T. Brooke (1988). Acute Toxicities of Organic Chemicals to Fathead Minnows (Pimephales promelas) Volume IV. Center for Lake Superior Environmental Studies, University of Wisconsin, Superior, WI, 4, 355 p. ECOREF#:12859</t>
        </is>
      </c>
    </row>
    <row r="4663">
      <c r="A4663" t="n">
        <v>1.01836924E8</v>
      </c>
      <c r="B4663" t="inlineStr">
        <is>
          <t>2,4-Dinitro-1-naphthalenol, Sodium salt dihydrate</t>
        </is>
      </c>
      <c r="C4663"/>
      <c r="D4663" t="inlineStr">
        <is>
          <t>Measured</t>
        </is>
      </c>
      <c r="E4663" t="inlineStr">
        <is>
          <t>Not coded</t>
        </is>
      </c>
      <c r="F4663" t="inlineStr">
        <is>
          <t>&gt;</t>
        </is>
      </c>
      <c r="G4663" t="n">
        <v>98.0</v>
      </c>
      <c r="H4663"/>
      <c r="I4663"/>
      <c r="J4663"/>
      <c r="K4663"/>
      <c r="L4663" t="inlineStr">
        <is>
          <t>Pimephales promelas</t>
        </is>
      </c>
      <c r="M4663" t="inlineStr">
        <is>
          <t>Fathead Minnow</t>
        </is>
      </c>
      <c r="N4663" t="inlineStr">
        <is>
          <t>Juvenile</t>
        </is>
      </c>
      <c r="O4663"/>
      <c r="P4663"/>
      <c r="Q4663"/>
      <c r="R4663" t="n">
        <v>26.0</v>
      </c>
      <c r="S4663"/>
      <c r="T4663" t="n">
        <v>34.0</v>
      </c>
      <c r="U4663" t="inlineStr">
        <is>
          <t>Day(s)</t>
        </is>
      </c>
      <c r="V4663" t="inlineStr">
        <is>
          <t>Flow-through</t>
        </is>
      </c>
      <c r="W4663" t="inlineStr">
        <is>
          <t>Fresh water</t>
        </is>
      </c>
      <c r="X4663" t="inlineStr">
        <is>
          <t>Lab</t>
        </is>
      </c>
      <c r="Y4663"/>
      <c r="Z4663" t="inlineStr">
        <is>
          <t>Active ingredient</t>
        </is>
      </c>
      <c r="AA4663"/>
      <c r="AB4663" t="n">
        <v>4.24</v>
      </c>
      <c r="AC4663"/>
      <c r="AD4663"/>
      <c r="AE4663"/>
      <c r="AF4663"/>
      <c r="AG4663" t="inlineStr">
        <is>
          <t>AI mg/L</t>
        </is>
      </c>
      <c r="AH4663"/>
      <c r="AI4663"/>
      <c r="AJ4663"/>
      <c r="AK4663"/>
      <c r="AL4663"/>
      <c r="AM4663"/>
      <c r="AN4663"/>
      <c r="AO4663"/>
      <c r="AP4663"/>
      <c r="AQ4663"/>
      <c r="AR4663"/>
      <c r="AS4663"/>
      <c r="AT4663"/>
      <c r="AU4663"/>
      <c r="AV4663"/>
      <c r="AW4663"/>
      <c r="AX4663" t="inlineStr">
        <is>
          <t>Mortality</t>
        </is>
      </c>
      <c r="AY4663" t="inlineStr">
        <is>
          <t>Mortality</t>
        </is>
      </c>
      <c r="AZ4663" t="inlineStr">
        <is>
          <t>LC50</t>
        </is>
      </c>
      <c r="BA4663"/>
      <c r="BB4663" t="n">
        <v>4.0</v>
      </c>
      <c r="BC4663"/>
      <c r="BD4663"/>
      <c r="BE4663"/>
      <c r="BF4663"/>
      <c r="BG4663" t="inlineStr">
        <is>
          <t>Day(s)</t>
        </is>
      </c>
      <c r="BH4663" t="inlineStr">
        <is>
          <t>Pure</t>
        </is>
      </c>
      <c r="BI4663" t="inlineStr">
        <is>
          <t>DTXSID5022304</t>
        </is>
      </c>
      <c r="BJ4663" t="inlineStr">
        <is>
          <t>10.1002/etc.5620140920</t>
        </is>
      </c>
      <c r="BK4663"/>
      <c r="BL4663"/>
      <c r="BM4663"/>
      <c r="BN4663"/>
      <c r="BO4663"/>
      <c r="BP4663"/>
      <c r="BQ4663"/>
      <c r="BR4663"/>
      <c r="BS4663"/>
      <c r="BT4663" t="inlineStr">
        <is>
          <t>--</t>
        </is>
      </c>
      <c r="BU4663"/>
      <c r="BV4663"/>
      <c r="BW4663"/>
      <c r="BX4663"/>
      <c r="BY4663"/>
      <c r="BZ4663"/>
      <c r="CA4663"/>
      <c r="CB4663"/>
      <c r="CC4663"/>
      <c r="CD4663"/>
      <c r="CE4663"/>
      <c r="CF4663"/>
      <c r="CG4663"/>
      <c r="CH4663"/>
      <c r="CI4663"/>
      <c r="CJ4663"/>
      <c r="CK4663" t="inlineStr">
        <is>
          <t>Broderius,S.J., M.D. Kahl, and M.D. Hoglund</t>
        </is>
      </c>
      <c r="CL4663" t="n">
        <v>15031.0</v>
      </c>
      <c r="CM4663" t="inlineStr">
        <is>
          <t>Use of Joint Toxic Response to Define the Primary Mode of Toxic Action for Diverse Industrial Organic Chemicals</t>
        </is>
      </c>
      <c r="CN4663" t="inlineStr">
        <is>
          <t>Environ. Toxicol. Chem.14(9): 1591-1605</t>
        </is>
      </c>
      <c r="CO4663" t="n">
        <v>1995.0</v>
      </c>
      <c r="CP4663" t="inlineStr">
        <is>
          <t>Broderius,S.J., M.D. Kahl, and M.D. Hoglund (1995). Use of Joint Toxic Response to Define the Primary Mode of Toxic Action for Diverse Industrial Organic Chemicals. Environ. Toxicol. Chem., 14, (9), 1591-1605. doi:10.1002/etc.5620140920. ECOREF#:15031</t>
        </is>
      </c>
    </row>
    <row r="4664">
      <c r="A4664" t="n">
        <v>1.11988499E8</v>
      </c>
      <c r="B4664" t="inlineStr">
        <is>
          <t>[N(Z)]-N-[3-[(6-Chloro-3-pyridinyl)methyl]-2-thiazolidinylidene]cyanamide</t>
        </is>
      </c>
      <c r="C4664"/>
      <c r="D4664" t="inlineStr">
        <is>
          <t>Not coded</t>
        </is>
      </c>
      <c r="E4664" t="inlineStr">
        <is>
          <t>United States Environmental Protection Agency</t>
        </is>
      </c>
      <c r="F4664"/>
      <c r="G4664" t="n">
        <v>98.0</v>
      </c>
      <c r="H4664"/>
      <c r="I4664"/>
      <c r="J4664"/>
      <c r="K4664"/>
      <c r="L4664" t="inlineStr">
        <is>
          <t>Pimephales promelas</t>
        </is>
      </c>
      <c r="M4664" t="inlineStr">
        <is>
          <t>Fathead Minnow</t>
        </is>
      </c>
      <c r="N4664"/>
      <c r="O4664"/>
      <c r="P4664"/>
      <c r="Q4664"/>
      <c r="R4664"/>
      <c r="S4664"/>
      <c r="T4664"/>
      <c r="U4664"/>
      <c r="V4664" t="inlineStr">
        <is>
          <t>Static</t>
        </is>
      </c>
      <c r="W4664" t="inlineStr">
        <is>
          <t>Fresh water</t>
        </is>
      </c>
      <c r="X4664" t="inlineStr">
        <is>
          <t>Lab</t>
        </is>
      </c>
      <c r="Y4664"/>
      <c r="Z4664" t="inlineStr">
        <is>
          <t>Active ingredient</t>
        </is>
      </c>
      <c r="AA4664" t="inlineStr">
        <is>
          <t>&gt;</t>
        </is>
      </c>
      <c r="AB4664" t="n">
        <v>104.0</v>
      </c>
      <c r="AC4664"/>
      <c r="AD4664"/>
      <c r="AE4664"/>
      <c r="AF4664"/>
      <c r="AG4664" t="inlineStr">
        <is>
          <t>AI mg/L</t>
        </is>
      </c>
      <c r="AH4664"/>
      <c r="AI4664"/>
      <c r="AJ4664"/>
      <c r="AK4664"/>
      <c r="AL4664"/>
      <c r="AM4664"/>
      <c r="AN4664"/>
      <c r="AO4664"/>
      <c r="AP4664"/>
      <c r="AQ4664"/>
      <c r="AR4664"/>
      <c r="AS4664"/>
      <c r="AT4664"/>
      <c r="AU4664"/>
      <c r="AV4664"/>
      <c r="AW4664"/>
      <c r="AX4664" t="inlineStr">
        <is>
          <t>Mortality</t>
        </is>
      </c>
      <c r="AY4664" t="inlineStr">
        <is>
          <t>Mortality</t>
        </is>
      </c>
      <c r="AZ4664" t="inlineStr">
        <is>
          <t>LC50</t>
        </is>
      </c>
      <c r="BA4664"/>
      <c r="BB4664" t="n">
        <v>4.0</v>
      </c>
      <c r="BC4664"/>
      <c r="BD4664"/>
      <c r="BE4664"/>
      <c r="BF4664"/>
      <c r="BG4664" t="inlineStr">
        <is>
          <t>Day(s)</t>
        </is>
      </c>
      <c r="BH4664"/>
      <c r="BI4664" t="inlineStr">
        <is>
          <t>DTXSID7034961</t>
        </is>
      </c>
      <c r="BJ4664"/>
      <c r="BK4664"/>
      <c r="BL4664" t="inlineStr">
        <is>
          <t>Acute</t>
        </is>
      </c>
      <c r="BM4664"/>
      <c r="BN4664"/>
      <c r="BO4664"/>
      <c r="BP4664"/>
      <c r="BQ4664"/>
      <c r="BR4664"/>
      <c r="BS4664"/>
      <c r="BT4664" t="inlineStr">
        <is>
          <t>--</t>
        </is>
      </c>
      <c r="BU4664"/>
      <c r="BV4664"/>
      <c r="BW4664"/>
      <c r="BX4664"/>
      <c r="BY4664"/>
      <c r="BZ4664"/>
      <c r="CA4664"/>
      <c r="CB4664"/>
      <c r="CC4664"/>
      <c r="CD4664"/>
      <c r="CE4664"/>
      <c r="CF4664"/>
      <c r="CG4664"/>
      <c r="CH4664"/>
      <c r="CI4664"/>
      <c r="CJ4664" t="inlineStr">
        <is>
          <t xml:space="preserve">CONTR/STD METHODS USED//   </t>
        </is>
      </c>
      <c r="CK4664" t="inlineStr">
        <is>
          <t>U.S. Environmental Protection Agency</t>
        </is>
      </c>
      <c r="CL4664" t="n">
        <v>344.0</v>
      </c>
      <c r="CM4664" t="inlineStr">
        <is>
          <t>Pesticide Ecotoxicity Database (Formerly: Environmental Effects Database (EEDB))</t>
        </is>
      </c>
      <c r="CN4664" t="inlineStr">
        <is>
          <t>Environmental Fate and Effects Division, U.S.EPA, Washington, D.C.:</t>
        </is>
      </c>
      <c r="CO4664" t="n">
        <v>1992.0</v>
      </c>
      <c r="CP4664" t="inlineStr">
        <is>
          <t>U.S. Environmental Protection Agency (1992). Pesticide Ecotoxicity Database (Formerly: Environmental Effects Database (EEDB)). Environmental Fate and Effects Division, U.S.EPA, Washington, D.C., ECOREF#:344</t>
        </is>
      </c>
    </row>
    <row r="4665">
      <c r="A4665" t="n">
        <v>1.11988499E8</v>
      </c>
      <c r="B4665" t="inlineStr">
        <is>
          <t>[N(Z)]-N-[3-[(6-Chloro-3-pyridinyl)methyl]-2-thiazolidinylidene]cyanamide</t>
        </is>
      </c>
      <c r="C4665"/>
      <c r="D4665" t="inlineStr">
        <is>
          <t>Not coded</t>
        </is>
      </c>
      <c r="E4665" t="inlineStr">
        <is>
          <t>United States Environmental Protection Agency</t>
        </is>
      </c>
      <c r="F4665"/>
      <c r="G4665" t="n">
        <v>98.0</v>
      </c>
      <c r="H4665"/>
      <c r="I4665"/>
      <c r="J4665"/>
      <c r="K4665"/>
      <c r="L4665" t="inlineStr">
        <is>
          <t>Pimephales promelas</t>
        </is>
      </c>
      <c r="M4665" t="inlineStr">
        <is>
          <t>Fathead Minnow</t>
        </is>
      </c>
      <c r="N4665"/>
      <c r="O4665"/>
      <c r="P4665"/>
      <c r="Q4665"/>
      <c r="R4665"/>
      <c r="S4665"/>
      <c r="T4665"/>
      <c r="U4665"/>
      <c r="V4665" t="inlineStr">
        <is>
          <t>Static</t>
        </is>
      </c>
      <c r="W4665" t="inlineStr">
        <is>
          <t>Fresh water</t>
        </is>
      </c>
      <c r="X4665" t="inlineStr">
        <is>
          <t>Lab</t>
        </is>
      </c>
      <c r="Y4665"/>
      <c r="Z4665" t="inlineStr">
        <is>
          <t>Active ingredient</t>
        </is>
      </c>
      <c r="AA4665" t="inlineStr">
        <is>
          <t>&gt;</t>
        </is>
      </c>
      <c r="AB4665" t="n">
        <v>104.0</v>
      </c>
      <c r="AC4665"/>
      <c r="AD4665"/>
      <c r="AE4665"/>
      <c r="AF4665"/>
      <c r="AG4665" t="inlineStr">
        <is>
          <t>AI mg/L</t>
        </is>
      </c>
      <c r="AH4665"/>
      <c r="AI4665"/>
      <c r="AJ4665"/>
      <c r="AK4665"/>
      <c r="AL4665"/>
      <c r="AM4665"/>
      <c r="AN4665"/>
      <c r="AO4665"/>
      <c r="AP4665"/>
      <c r="AQ4665"/>
      <c r="AR4665"/>
      <c r="AS4665"/>
      <c r="AT4665"/>
      <c r="AU4665"/>
      <c r="AV4665"/>
      <c r="AW4665"/>
      <c r="AX4665" t="inlineStr">
        <is>
          <t>Mortality</t>
        </is>
      </c>
      <c r="AY4665" t="inlineStr">
        <is>
          <t>Mortality</t>
        </is>
      </c>
      <c r="AZ4665" t="inlineStr">
        <is>
          <t>LC50</t>
        </is>
      </c>
      <c r="BA4665"/>
      <c r="BB4665" t="n">
        <v>4.0</v>
      </c>
      <c r="BC4665"/>
      <c r="BD4665"/>
      <c r="BE4665"/>
      <c r="BF4665"/>
      <c r="BG4665" t="inlineStr">
        <is>
          <t>Day(s)</t>
        </is>
      </c>
      <c r="BH4665"/>
      <c r="BI4665" t="inlineStr">
        <is>
          <t>DTXSID7034961</t>
        </is>
      </c>
      <c r="BJ4665"/>
      <c r="BK4665"/>
      <c r="BL4665" t="inlineStr">
        <is>
          <t>Acute</t>
        </is>
      </c>
      <c r="BM4665"/>
      <c r="BN4665"/>
      <c r="BO4665"/>
      <c r="BP4665"/>
      <c r="BQ4665"/>
      <c r="BR4665"/>
      <c r="BS4665"/>
      <c r="BT4665" t="inlineStr">
        <is>
          <t>--</t>
        </is>
      </c>
      <c r="BU4665"/>
      <c r="BV4665"/>
      <c r="BW4665"/>
      <c r="BX4665"/>
      <c r="BY4665"/>
      <c r="BZ4665"/>
      <c r="CA4665"/>
      <c r="CB4665"/>
      <c r="CC4665"/>
      <c r="CD4665"/>
      <c r="CE4665"/>
      <c r="CF4665"/>
      <c r="CG4665"/>
      <c r="CH4665"/>
      <c r="CI4665"/>
      <c r="CJ4665" t="inlineStr">
        <is>
          <t xml:space="preserve">CONTR/STD METHODS USED//   </t>
        </is>
      </c>
      <c r="CK4665" t="inlineStr">
        <is>
          <t>U.S. Environmental Protection Agency</t>
        </is>
      </c>
      <c r="CL4665" t="n">
        <v>344.0</v>
      </c>
      <c r="CM4665" t="inlineStr">
        <is>
          <t>Pesticide Ecotoxicity Database (Formerly: Environmental Effects Database (EEDB))</t>
        </is>
      </c>
      <c r="CN4665" t="inlineStr">
        <is>
          <t>Environmental Fate and Effects Division, U.S.EPA, Washington, D.C.:</t>
        </is>
      </c>
      <c r="CO4665" t="n">
        <v>1992.0</v>
      </c>
      <c r="CP4665" t="inlineStr">
        <is>
          <t>U.S. Environmental Protection Agency (1992). Pesticide Ecotoxicity Database (Formerly: Environmental Effects Database (EEDB)). Environmental Fate and Effects Division, U.S.EPA, Washington, D.C., ECOREF#:344</t>
        </is>
      </c>
    </row>
    <row r="4666">
      <c r="A4666" t="n">
        <v>1.17932737E8</v>
      </c>
      <c r="B4666" t="inlineStr">
        <is>
          <t>1,2-Benzenedicarboxylic acid, 1,4-Butanediyl bis(4-hydroxybutyl) ester</t>
        </is>
      </c>
      <c r="C4666"/>
      <c r="D4666" t="inlineStr">
        <is>
          <t>Chemical analysis reported</t>
        </is>
      </c>
      <c r="E4666" t="inlineStr">
        <is>
          <t>American Society for Testing and Materials</t>
        </is>
      </c>
      <c r="F4666"/>
      <c r="G4666"/>
      <c r="H4666"/>
      <c r="I4666"/>
      <c r="J4666"/>
      <c r="K4666"/>
      <c r="L4666" t="inlineStr">
        <is>
          <t>Pimephales promelas</t>
        </is>
      </c>
      <c r="M4666" t="inlineStr">
        <is>
          <t>Fathead Minnow</t>
        </is>
      </c>
      <c r="N4666" t="inlineStr">
        <is>
          <t>Juvenile</t>
        </is>
      </c>
      <c r="O4666"/>
      <c r="P4666"/>
      <c r="Q4666"/>
      <c r="R4666" t="n">
        <v>29.0</v>
      </c>
      <c r="S4666"/>
      <c r="T4666" t="n">
        <v>34.0</v>
      </c>
      <c r="U4666" t="inlineStr">
        <is>
          <t>Day(s)</t>
        </is>
      </c>
      <c r="V4666" t="inlineStr">
        <is>
          <t>Static</t>
        </is>
      </c>
      <c r="W4666" t="inlineStr">
        <is>
          <t>Fresh water</t>
        </is>
      </c>
      <c r="X4666" t="inlineStr">
        <is>
          <t>Lab</t>
        </is>
      </c>
      <c r="Y4666"/>
      <c r="Z4666" t="inlineStr">
        <is>
          <t>Active ingredient</t>
        </is>
      </c>
      <c r="AA4666"/>
      <c r="AB4666" t="n">
        <v>121.0</v>
      </c>
      <c r="AC4666"/>
      <c r="AD4666" t="n">
        <v>102.0</v>
      </c>
      <c r="AE4666"/>
      <c r="AF4666" t="n">
        <v>143.0</v>
      </c>
      <c r="AG4666" t="inlineStr">
        <is>
          <t>AI mg/L</t>
        </is>
      </c>
      <c r="AH4666"/>
      <c r="AI4666"/>
      <c r="AJ4666"/>
      <c r="AK4666"/>
      <c r="AL4666"/>
      <c r="AM4666"/>
      <c r="AN4666"/>
      <c r="AO4666"/>
      <c r="AP4666"/>
      <c r="AQ4666"/>
      <c r="AR4666"/>
      <c r="AS4666"/>
      <c r="AT4666"/>
      <c r="AU4666"/>
      <c r="AV4666"/>
      <c r="AW4666"/>
      <c r="AX4666" t="inlineStr">
        <is>
          <t>Mortality</t>
        </is>
      </c>
      <c r="AY4666" t="inlineStr">
        <is>
          <t>Mortality</t>
        </is>
      </c>
      <c r="AZ4666" t="inlineStr">
        <is>
          <t>LC50</t>
        </is>
      </c>
      <c r="BA4666"/>
      <c r="BB4666" t="n">
        <v>4.0</v>
      </c>
      <c r="BC4666"/>
      <c r="BD4666"/>
      <c r="BE4666"/>
      <c r="BF4666"/>
      <c r="BG4666" t="inlineStr">
        <is>
          <t>Day(s)</t>
        </is>
      </c>
      <c r="BH4666" t="inlineStr">
        <is>
          <t>Prepared/synthesized in lab</t>
        </is>
      </c>
      <c r="BI4666" t="inlineStr">
        <is>
          <t>DTXSID5021700</t>
        </is>
      </c>
      <c r="BJ4666" t="inlineStr">
        <is>
          <t>10.1002/etc.5620090509</t>
        </is>
      </c>
      <c r="BK4666"/>
      <c r="BL4666" t="inlineStr">
        <is>
          <t>Acute</t>
        </is>
      </c>
      <c r="BM4666"/>
      <c r="BN4666"/>
      <c r="BO4666"/>
      <c r="BP4666"/>
      <c r="BQ4666"/>
      <c r="BR4666"/>
      <c r="BS4666"/>
      <c r="BT4666" t="inlineStr">
        <is>
          <t>--</t>
        </is>
      </c>
      <c r="BU4666"/>
      <c r="BV4666"/>
      <c r="BW4666"/>
      <c r="BX4666"/>
      <c r="BY4666"/>
      <c r="BZ4666"/>
      <c r="CA4666"/>
      <c r="CB4666"/>
      <c r="CC4666"/>
      <c r="CD4666"/>
      <c r="CE4666"/>
      <c r="CF4666"/>
      <c r="CG4666"/>
      <c r="CH4666"/>
      <c r="CI4666" t="inlineStr">
        <is>
          <t xml:space="preserve">CONC1/MEASURED VALUE WAS 101.7 PERCENT OF NOMINAL VALUE// </t>
        </is>
      </c>
      <c r="CJ4666" t="inlineStr">
        <is>
          <t xml:space="preserve">SOURCE/ENVIRONMENTAL RESEARCH LABORATORY, DULUTH, MN//TMETH/1980, E279-80//MEDIA/SAND-FILTERED LAKE SUPERIOR WATER//  CONC1/MEASURED VALUE WAS 101.7 PERCENT OF NOMINAL VALUE// </t>
        </is>
      </c>
      <c r="CK4666" t="inlineStr">
        <is>
          <t>DeFoe,D.L., G.W. Holcombe, D.E. Hammermeister, and K.E. Biesinger</t>
        </is>
      </c>
      <c r="CL4666" t="n">
        <v>180793.0</v>
      </c>
      <c r="CM4666" t="inlineStr">
        <is>
          <t>Solubility and Toxicity of Eight Phthalate Esters to Four Aquatic Organisms</t>
        </is>
      </c>
      <c r="CN4666" t="inlineStr">
        <is>
          <t>Environ. Toxicol. Chem.9(5): 623-636</t>
        </is>
      </c>
      <c r="CO4666" t="n">
        <v>1990.0</v>
      </c>
      <c r="CP4666" t="inlineStr">
        <is>
          <t>DeFoe,D.L., G.W. Holcombe, D.E. Hammermeister, and K.E. Biesinger (1990). Solubility and Toxicity of Eight Phthalate Esters to Four Aquatic Organisms. Environ. Toxicol. Chem., 9, (5), 623-636. doi:10.1002/etc.5620090509. ECOREF#:180793</t>
        </is>
      </c>
    </row>
    <row r="4667">
      <c r="A4667" t="n">
        <v>1.17932737E8</v>
      </c>
      <c r="B4667" t="inlineStr">
        <is>
          <t>1,2-Benzenedicarboxylic acid, 1,4-Butanediyl bis(4-hydroxybutyl) ester</t>
        </is>
      </c>
      <c r="C4667"/>
      <c r="D4667" t="inlineStr">
        <is>
          <t>Chemical analysis reported</t>
        </is>
      </c>
      <c r="E4667" t="inlineStr">
        <is>
          <t>American Society for Testing and Materials</t>
        </is>
      </c>
      <c r="F4667"/>
      <c r="G4667"/>
      <c r="H4667"/>
      <c r="I4667"/>
      <c r="J4667"/>
      <c r="K4667"/>
      <c r="L4667" t="inlineStr">
        <is>
          <t>Pimephales promelas</t>
        </is>
      </c>
      <c r="M4667" t="inlineStr">
        <is>
          <t>Fathead Minnow</t>
        </is>
      </c>
      <c r="N4667" t="inlineStr">
        <is>
          <t>Juvenile</t>
        </is>
      </c>
      <c r="O4667"/>
      <c r="P4667"/>
      <c r="Q4667"/>
      <c r="R4667" t="n">
        <v>29.0</v>
      </c>
      <c r="S4667"/>
      <c r="T4667" t="n">
        <v>34.0</v>
      </c>
      <c r="U4667" t="inlineStr">
        <is>
          <t>Day(s)</t>
        </is>
      </c>
      <c r="V4667" t="inlineStr">
        <is>
          <t>Flow-through</t>
        </is>
      </c>
      <c r="W4667" t="inlineStr">
        <is>
          <t>Fresh water</t>
        </is>
      </c>
      <c r="X4667" t="inlineStr">
        <is>
          <t>Lab</t>
        </is>
      </c>
      <c r="Y4667"/>
      <c r="Z4667" t="inlineStr">
        <is>
          <t>Active ingredient</t>
        </is>
      </c>
      <c r="AA4667" t="inlineStr">
        <is>
          <t>&gt;</t>
        </is>
      </c>
      <c r="AB4667" t="n">
        <v>109.0</v>
      </c>
      <c r="AC4667"/>
      <c r="AD4667"/>
      <c r="AE4667"/>
      <c r="AF4667"/>
      <c r="AG4667" t="inlineStr">
        <is>
          <t>AI mg/L</t>
        </is>
      </c>
      <c r="AH4667"/>
      <c r="AI4667"/>
      <c r="AJ4667"/>
      <c r="AK4667"/>
      <c r="AL4667"/>
      <c r="AM4667"/>
      <c r="AN4667"/>
      <c r="AO4667"/>
      <c r="AP4667"/>
      <c r="AQ4667"/>
      <c r="AR4667"/>
      <c r="AS4667"/>
      <c r="AT4667"/>
      <c r="AU4667"/>
      <c r="AV4667"/>
      <c r="AW4667"/>
      <c r="AX4667" t="inlineStr">
        <is>
          <t>Mortality</t>
        </is>
      </c>
      <c r="AY4667" t="inlineStr">
        <is>
          <t>Mortality</t>
        </is>
      </c>
      <c r="AZ4667" t="inlineStr">
        <is>
          <t>LC50</t>
        </is>
      </c>
      <c r="BA4667"/>
      <c r="BB4667" t="n">
        <v>4.0</v>
      </c>
      <c r="BC4667"/>
      <c r="BD4667"/>
      <c r="BE4667"/>
      <c r="BF4667"/>
      <c r="BG4667" t="inlineStr">
        <is>
          <t>Day(s)</t>
        </is>
      </c>
      <c r="BH4667" t="inlineStr">
        <is>
          <t>Prepared/synthesized in lab</t>
        </is>
      </c>
      <c r="BI4667" t="inlineStr">
        <is>
          <t>DTXSID5021700</t>
        </is>
      </c>
      <c r="BJ4667" t="inlineStr">
        <is>
          <t>10.1002/etc.5620090509</t>
        </is>
      </c>
      <c r="BK4667"/>
      <c r="BL4667" t="inlineStr">
        <is>
          <t>Acute</t>
        </is>
      </c>
      <c r="BM4667"/>
      <c r="BN4667"/>
      <c r="BO4667"/>
      <c r="BP4667"/>
      <c r="BQ4667"/>
      <c r="BR4667"/>
      <c r="BS4667"/>
      <c r="BT4667" t="inlineStr">
        <is>
          <t>--</t>
        </is>
      </c>
      <c r="BU4667"/>
      <c r="BV4667"/>
      <c r="BW4667"/>
      <c r="BX4667"/>
      <c r="BY4667"/>
      <c r="BZ4667"/>
      <c r="CA4667"/>
      <c r="CB4667"/>
      <c r="CC4667"/>
      <c r="CD4667"/>
      <c r="CE4667"/>
      <c r="CF4667"/>
      <c r="CG4667"/>
      <c r="CH4667"/>
      <c r="CI4667" t="inlineStr">
        <is>
          <t xml:space="preserve">CONC1/MEASURED VALUE WAS 101.7 PERCENT OF NOMINAL VALUE// </t>
        </is>
      </c>
      <c r="CJ4667" t="inlineStr">
        <is>
          <t xml:space="preserve">SOURCE/ENVIRONMENTAL RESEARCH LABORATORY, DULUTH, MN//TMETH/1980, E279-80//MEDIA/SAND-FILTERED LAKE SUPERIOR WATER//  CONC1/MEASURED VALUE WAS 101.7 PERCENT OF NOMINAL VALUE// </t>
        </is>
      </c>
      <c r="CK4667" t="inlineStr">
        <is>
          <t>DeFoe,D.L., G.W. Holcombe, D.E. Hammermeister, and K.E. Biesinger</t>
        </is>
      </c>
      <c r="CL4667" t="n">
        <v>180793.0</v>
      </c>
      <c r="CM4667" t="inlineStr">
        <is>
          <t>Solubility and Toxicity of Eight Phthalate Esters to Four Aquatic Organisms</t>
        </is>
      </c>
      <c r="CN4667" t="inlineStr">
        <is>
          <t>Environ. Toxicol. Chem.9(5): 623-636</t>
        </is>
      </c>
      <c r="CO4667" t="n">
        <v>1990.0</v>
      </c>
      <c r="CP4667" t="inlineStr">
        <is>
          <t>DeFoe,D.L., G.W. Holcombe, D.E. Hammermeister, and K.E. Biesinger (1990). Solubility and Toxicity of Eight Phthalate Esters to Four Aquatic Organisms. Environ. Toxicol. Chem., 9, (5), 623-636. doi:10.1002/etc.5620090509. ECOREF#:180793</t>
        </is>
      </c>
    </row>
    <row r="4668">
      <c r="A4668" t="n">
        <v>1.19446683E8</v>
      </c>
      <c r="B4668" t="inlineStr">
        <is>
          <t>1-[[2-[2-Chloro-4-(4-chlorophenoxyl)phenyl]-4-methyl-1,3-dioxolan-2-yl]methyl]-1H-1,2,4-triazole</t>
        </is>
      </c>
      <c r="C4668"/>
      <c r="D4668" t="inlineStr">
        <is>
          <t>Not coded</t>
        </is>
      </c>
      <c r="E4668" t="inlineStr">
        <is>
          <t>United States Environmental Protection Agency</t>
        </is>
      </c>
      <c r="F4668"/>
      <c r="G4668" t="n">
        <v>97.3</v>
      </c>
      <c r="H4668"/>
      <c r="I4668"/>
      <c r="J4668"/>
      <c r="K4668"/>
      <c r="L4668" t="inlineStr">
        <is>
          <t>Pimephales promelas</t>
        </is>
      </c>
      <c r="M4668" t="inlineStr">
        <is>
          <t>Fathead Minnow</t>
        </is>
      </c>
      <c r="N4668"/>
      <c r="O4668"/>
      <c r="P4668"/>
      <c r="Q4668"/>
      <c r="R4668"/>
      <c r="S4668"/>
      <c r="T4668"/>
      <c r="U4668"/>
      <c r="V4668" t="inlineStr">
        <is>
          <t>Renewal</t>
        </is>
      </c>
      <c r="W4668" t="inlineStr">
        <is>
          <t>Fresh water</t>
        </is>
      </c>
      <c r="X4668" t="inlineStr">
        <is>
          <t>Lab</t>
        </is>
      </c>
      <c r="Y4668"/>
      <c r="Z4668" t="inlineStr">
        <is>
          <t>Active ingredient</t>
        </is>
      </c>
      <c r="AA4668"/>
      <c r="AB4668" t="n">
        <v>1.8</v>
      </c>
      <c r="AC4668"/>
      <c r="AD4668" t="n">
        <v>1.3</v>
      </c>
      <c r="AE4668"/>
      <c r="AF4668" t="n">
        <v>2.6</v>
      </c>
      <c r="AG4668" t="inlineStr">
        <is>
          <t>AI mg/L</t>
        </is>
      </c>
      <c r="AH4668"/>
      <c r="AI4668"/>
      <c r="AJ4668"/>
      <c r="AK4668"/>
      <c r="AL4668"/>
      <c r="AM4668"/>
      <c r="AN4668"/>
      <c r="AO4668"/>
      <c r="AP4668"/>
      <c r="AQ4668"/>
      <c r="AR4668"/>
      <c r="AS4668"/>
      <c r="AT4668"/>
      <c r="AU4668"/>
      <c r="AV4668"/>
      <c r="AW4668"/>
      <c r="AX4668" t="inlineStr">
        <is>
          <t>Mortality</t>
        </is>
      </c>
      <c r="AY4668" t="inlineStr">
        <is>
          <t>Mortality</t>
        </is>
      </c>
      <c r="AZ4668" t="inlineStr">
        <is>
          <t>LC50</t>
        </is>
      </c>
      <c r="BA4668"/>
      <c r="BB4668" t="n">
        <v>4.0</v>
      </c>
      <c r="BC4668"/>
      <c r="BD4668"/>
      <c r="BE4668"/>
      <c r="BF4668"/>
      <c r="BG4668" t="inlineStr">
        <is>
          <t>Day(s)</t>
        </is>
      </c>
      <c r="BH4668"/>
      <c r="BI4668" t="inlineStr">
        <is>
          <t>DTXSID4032372</t>
        </is>
      </c>
      <c r="BJ4668"/>
      <c r="BK4668"/>
      <c r="BL4668" t="inlineStr">
        <is>
          <t>Acute</t>
        </is>
      </c>
      <c r="BM4668"/>
      <c r="BN4668"/>
      <c r="BO4668"/>
      <c r="BP4668"/>
      <c r="BQ4668"/>
      <c r="BR4668"/>
      <c r="BS4668"/>
      <c r="BT4668" t="inlineStr">
        <is>
          <t>--</t>
        </is>
      </c>
      <c r="BU4668"/>
      <c r="BV4668"/>
      <c r="BW4668"/>
      <c r="BX4668"/>
      <c r="BY4668"/>
      <c r="BZ4668"/>
      <c r="CA4668"/>
      <c r="CB4668"/>
      <c r="CC4668"/>
      <c r="CD4668"/>
      <c r="CE4668"/>
      <c r="CF4668"/>
      <c r="CG4668"/>
      <c r="CH4668"/>
      <c r="CI4668"/>
      <c r="CJ4668" t="inlineStr">
        <is>
          <t xml:space="preserve">CONTR/STD METHODS USED//   </t>
        </is>
      </c>
      <c r="CK4668" t="inlineStr">
        <is>
          <t>U.S. Environmental Protection Agency</t>
        </is>
      </c>
      <c r="CL4668" t="n">
        <v>344.0</v>
      </c>
      <c r="CM4668" t="inlineStr">
        <is>
          <t>Pesticide Ecotoxicity Database (Formerly: Environmental Effects Database (EEDB))</t>
        </is>
      </c>
      <c r="CN4668" t="inlineStr">
        <is>
          <t>Environmental Fate and Effects Division, U.S.EPA, Washington, D.C.:</t>
        </is>
      </c>
      <c r="CO4668" t="n">
        <v>1992.0</v>
      </c>
      <c r="CP4668" t="inlineStr">
        <is>
          <t>U.S. Environmental Protection Agency (1992). Pesticide Ecotoxicity Database (Formerly: Environmental Effects Database (EEDB)). Environmental Fate and Effects Division, U.S.EPA, Washington, D.C., ECOREF#:344</t>
        </is>
      </c>
    </row>
    <row r="4669">
      <c r="A4669" t="n">
        <v>1.22467327E8</v>
      </c>
      <c r="B4669" t="inlineStr">
        <is>
          <t>2,3-Bis(1,2-dicarboxyethoxy)butanedioic acid heaxsodium salt mixt. with 2-(1,2-dicarboxyethoxy)-3-hydroxybutanedioic acid tetrasodium salt</t>
        </is>
      </c>
      <c r="C4669"/>
      <c r="D4669" t="inlineStr">
        <is>
          <t>Unmeasured</t>
        </is>
      </c>
      <c r="E4669" t="inlineStr">
        <is>
          <t>Not coded</t>
        </is>
      </c>
      <c r="F4669"/>
      <c r="G4669"/>
      <c r="H4669"/>
      <c r="I4669"/>
      <c r="J4669"/>
      <c r="K4669"/>
      <c r="L4669" t="inlineStr">
        <is>
          <t>Pimephales promelas</t>
        </is>
      </c>
      <c r="M4669" t="inlineStr">
        <is>
          <t>Fathead Minnow</t>
        </is>
      </c>
      <c r="N4669"/>
      <c r="O4669"/>
      <c r="P4669"/>
      <c r="Q4669"/>
      <c r="R4669"/>
      <c r="S4669"/>
      <c r="T4669"/>
      <c r="U4669"/>
      <c r="V4669" t="inlineStr">
        <is>
          <t>Renewal</t>
        </is>
      </c>
      <c r="W4669" t="inlineStr">
        <is>
          <t>Fresh water</t>
        </is>
      </c>
      <c r="X4669" t="inlineStr">
        <is>
          <t>Lab</t>
        </is>
      </c>
      <c r="Y4669"/>
      <c r="Z4669" t="inlineStr">
        <is>
          <t>Formulation</t>
        </is>
      </c>
      <c r="AA4669"/>
      <c r="AB4669" t="n">
        <v>460.0</v>
      </c>
      <c r="AC4669"/>
      <c r="AD4669" t="n">
        <v>360.0</v>
      </c>
      <c r="AE4669"/>
      <c r="AF4669" t="n">
        <v>600.0</v>
      </c>
      <c r="AG4669" t="inlineStr">
        <is>
          <t>AI mg/L</t>
        </is>
      </c>
      <c r="AH4669"/>
      <c r="AI4669"/>
      <c r="AJ4669"/>
      <c r="AK4669"/>
      <c r="AL4669"/>
      <c r="AM4669"/>
      <c r="AN4669"/>
      <c r="AO4669"/>
      <c r="AP4669"/>
      <c r="AQ4669"/>
      <c r="AR4669"/>
      <c r="AS4669"/>
      <c r="AT4669"/>
      <c r="AU4669"/>
      <c r="AV4669"/>
      <c r="AW4669"/>
      <c r="AX4669" t="inlineStr">
        <is>
          <t>Mortality</t>
        </is>
      </c>
      <c r="AY4669" t="inlineStr">
        <is>
          <t>Mortality</t>
        </is>
      </c>
      <c r="AZ4669" t="inlineStr">
        <is>
          <t>LC50</t>
        </is>
      </c>
      <c r="BA4669"/>
      <c r="BB4669" t="n">
        <v>4.0</v>
      </c>
      <c r="BC4669"/>
      <c r="BD4669"/>
      <c r="BE4669"/>
      <c r="BF4669"/>
      <c r="BG4669" t="inlineStr">
        <is>
          <t>Day(s)</t>
        </is>
      </c>
      <c r="BH4669"/>
      <c r="BI4669" t="inlineStr">
        <is>
          <t>DTXSID00108196</t>
        </is>
      </c>
      <c r="BJ4669" t="inlineStr">
        <is>
          <t>10.1016/0166-445X(92)90018-I</t>
        </is>
      </c>
      <c r="BK4669"/>
      <c r="BL4669"/>
      <c r="BM4669"/>
      <c r="BN4669"/>
      <c r="BO4669"/>
      <c r="BP4669"/>
      <c r="BQ4669"/>
      <c r="BR4669"/>
      <c r="BS4669"/>
      <c r="BT4669" t="inlineStr">
        <is>
          <t>--</t>
        </is>
      </c>
      <c r="BU4669"/>
      <c r="BV4669"/>
      <c r="BW4669"/>
      <c r="BX4669"/>
      <c r="BY4669"/>
      <c r="BZ4669"/>
      <c r="CA4669"/>
      <c r="CB4669"/>
      <c r="CC4669"/>
      <c r="CD4669"/>
      <c r="CE4669"/>
      <c r="CF4669"/>
      <c r="CG4669"/>
      <c r="CH4669"/>
      <c r="CI4669"/>
      <c r="CJ4669"/>
      <c r="CK4669" t="inlineStr">
        <is>
          <t>Pittinger,C.A., D.J. Versteeg, B.A. Blatz, and E.M. Meiers</t>
        </is>
      </c>
      <c r="CL4669" t="n">
        <v>6561.0</v>
      </c>
      <c r="CM4669" t="inlineStr">
        <is>
          <t>Environmental Toxicology of Succinate Tartrates</t>
        </is>
      </c>
      <c r="CN4669" t="inlineStr">
        <is>
          <t>Aquat. Toxicol.24(1-2): 83-102</t>
        </is>
      </c>
      <c r="CO4669" t="n">
        <v>1992.0</v>
      </c>
      <c r="CP4669" t="inlineStr">
        <is>
          <t>Pittinger,C.A., D.J. Versteeg, B.A. Blatz, and E.M. Meiers (1992). Environmental Toxicology of Succinate Tartrates. Aquat. Toxicol., 24, (1-2), 83-102. doi:10.1016/0166-445X(92)90018-I. ECOREF#:6561</t>
        </is>
      </c>
    </row>
    <row r="4670">
      <c r="A4670" t="n">
        <v>1.22467327E8</v>
      </c>
      <c r="B4670" t="inlineStr">
        <is>
          <t>2,3-Bis(1,2-dicarboxyethoxy)butanedioic acid heaxsodium salt mixt. with 2-(1,2-dicarboxyethoxy)-3-hydroxybutanedioic acid tetrasodium salt</t>
        </is>
      </c>
      <c r="C4670"/>
      <c r="D4670" t="inlineStr">
        <is>
          <t>Unmeasured</t>
        </is>
      </c>
      <c r="E4670" t="inlineStr">
        <is>
          <t>Not coded</t>
        </is>
      </c>
      <c r="F4670"/>
      <c r="G4670"/>
      <c r="H4670"/>
      <c r="I4670"/>
      <c r="J4670"/>
      <c r="K4670"/>
      <c r="L4670" t="inlineStr">
        <is>
          <t>Pimephales promelas</t>
        </is>
      </c>
      <c r="M4670" t="inlineStr">
        <is>
          <t>Fathead Minnow</t>
        </is>
      </c>
      <c r="N4670"/>
      <c r="O4670"/>
      <c r="P4670"/>
      <c r="Q4670"/>
      <c r="R4670"/>
      <c r="S4670"/>
      <c r="T4670"/>
      <c r="U4670"/>
      <c r="V4670" t="inlineStr">
        <is>
          <t>Renewal</t>
        </is>
      </c>
      <c r="W4670" t="inlineStr">
        <is>
          <t>Fresh water</t>
        </is>
      </c>
      <c r="X4670" t="inlineStr">
        <is>
          <t>Lab</t>
        </is>
      </c>
      <c r="Y4670"/>
      <c r="Z4670" t="inlineStr">
        <is>
          <t>Formulation</t>
        </is>
      </c>
      <c r="AA4670"/>
      <c r="AB4670" t="n">
        <v>180.0</v>
      </c>
      <c r="AC4670"/>
      <c r="AD4670" t="n">
        <v>132.0</v>
      </c>
      <c r="AE4670"/>
      <c r="AF4670" t="n">
        <v>220.0</v>
      </c>
      <c r="AG4670" t="inlineStr">
        <is>
          <t>AI mg/L</t>
        </is>
      </c>
      <c r="AH4670"/>
      <c r="AI4670"/>
      <c r="AJ4670"/>
      <c r="AK4670"/>
      <c r="AL4670"/>
      <c r="AM4670"/>
      <c r="AN4670"/>
      <c r="AO4670"/>
      <c r="AP4670"/>
      <c r="AQ4670"/>
      <c r="AR4670"/>
      <c r="AS4670"/>
      <c r="AT4670"/>
      <c r="AU4670"/>
      <c r="AV4670"/>
      <c r="AW4670"/>
      <c r="AX4670" t="inlineStr">
        <is>
          <t>Mortality</t>
        </is>
      </c>
      <c r="AY4670" t="inlineStr">
        <is>
          <t>Mortality</t>
        </is>
      </c>
      <c r="AZ4670" t="inlineStr">
        <is>
          <t>LC50</t>
        </is>
      </c>
      <c r="BA4670"/>
      <c r="BB4670" t="n">
        <v>4.0</v>
      </c>
      <c r="BC4670"/>
      <c r="BD4670"/>
      <c r="BE4670"/>
      <c r="BF4670"/>
      <c r="BG4670" t="inlineStr">
        <is>
          <t>Day(s)</t>
        </is>
      </c>
      <c r="BH4670"/>
      <c r="BI4670" t="inlineStr">
        <is>
          <t>DTXSID00108196</t>
        </is>
      </c>
      <c r="BJ4670" t="inlineStr">
        <is>
          <t>10.1016/0166-445X(92)90018-I</t>
        </is>
      </c>
      <c r="BK4670"/>
      <c r="BL4670"/>
      <c r="BM4670"/>
      <c r="BN4670"/>
      <c r="BO4670"/>
      <c r="BP4670"/>
      <c r="BQ4670"/>
      <c r="BR4670"/>
      <c r="BS4670"/>
      <c r="BT4670" t="inlineStr">
        <is>
          <t>--</t>
        </is>
      </c>
      <c r="BU4670"/>
      <c r="BV4670"/>
      <c r="BW4670"/>
      <c r="BX4670"/>
      <c r="BY4670"/>
      <c r="BZ4670"/>
      <c r="CA4670"/>
      <c r="CB4670"/>
      <c r="CC4670"/>
      <c r="CD4670"/>
      <c r="CE4670"/>
      <c r="CF4670"/>
      <c r="CG4670"/>
      <c r="CH4670"/>
      <c r="CI4670"/>
      <c r="CJ4670"/>
      <c r="CK4670" t="inlineStr">
        <is>
          <t>Pittinger,C.A., D.J. Versteeg, B.A. Blatz, and E.M. Meiers</t>
        </is>
      </c>
      <c r="CL4670" t="n">
        <v>6561.0</v>
      </c>
      <c r="CM4670" t="inlineStr">
        <is>
          <t>Environmental Toxicology of Succinate Tartrates</t>
        </is>
      </c>
      <c r="CN4670" t="inlineStr">
        <is>
          <t>Aquat. Toxicol.24(1-2): 83-102</t>
        </is>
      </c>
      <c r="CO4670" t="n">
        <v>1992.0</v>
      </c>
      <c r="CP4670" t="inlineStr">
        <is>
          <t>Pittinger,C.A., D.J. Versteeg, B.A. Blatz, and E.M. Meiers (1992). Environmental Toxicology of Succinate Tartrates. Aquat. Toxicol., 24, (1-2), 83-102. doi:10.1016/0166-445X(92)90018-I. ECOREF#:6561</t>
        </is>
      </c>
    </row>
    <row r="4671">
      <c r="A4671" t="n">
        <v>1.22467327E8</v>
      </c>
      <c r="B4671" t="inlineStr">
        <is>
          <t>2,3-Bis(1,2-dicarboxyethoxy)butanedioic acid heaxsodium salt mixt. with 2-(1,2-dicarboxyethoxy)-3-hydroxybutanedioic acid tetrasodium salt</t>
        </is>
      </c>
      <c r="C4671"/>
      <c r="D4671" t="inlineStr">
        <is>
          <t>Unmeasured</t>
        </is>
      </c>
      <c r="E4671" t="inlineStr">
        <is>
          <t>Not coded</t>
        </is>
      </c>
      <c r="F4671"/>
      <c r="G4671"/>
      <c r="H4671"/>
      <c r="I4671"/>
      <c r="J4671"/>
      <c r="K4671"/>
      <c r="L4671" t="inlineStr">
        <is>
          <t>Pimephales promelas</t>
        </is>
      </c>
      <c r="M4671" t="inlineStr">
        <is>
          <t>Fathead Minnow</t>
        </is>
      </c>
      <c r="N4671"/>
      <c r="O4671"/>
      <c r="P4671"/>
      <c r="Q4671"/>
      <c r="R4671"/>
      <c r="S4671"/>
      <c r="T4671"/>
      <c r="U4671"/>
      <c r="V4671" t="inlineStr">
        <is>
          <t>Renewal</t>
        </is>
      </c>
      <c r="W4671" t="inlineStr">
        <is>
          <t>Fresh water</t>
        </is>
      </c>
      <c r="X4671" t="inlineStr">
        <is>
          <t>Lab</t>
        </is>
      </c>
      <c r="Y4671"/>
      <c r="Z4671" t="inlineStr">
        <is>
          <t>Formulation</t>
        </is>
      </c>
      <c r="AA4671"/>
      <c r="AB4671" t="n">
        <v>110.0</v>
      </c>
      <c r="AC4671"/>
      <c r="AD4671" t="n">
        <v>90.0</v>
      </c>
      <c r="AE4671"/>
      <c r="AF4671" t="n">
        <v>140.0</v>
      </c>
      <c r="AG4671" t="inlineStr">
        <is>
          <t>AI mg/L</t>
        </is>
      </c>
      <c r="AH4671"/>
      <c r="AI4671"/>
      <c r="AJ4671"/>
      <c r="AK4671"/>
      <c r="AL4671"/>
      <c r="AM4671"/>
      <c r="AN4671"/>
      <c r="AO4671"/>
      <c r="AP4671"/>
      <c r="AQ4671"/>
      <c r="AR4671"/>
      <c r="AS4671"/>
      <c r="AT4671"/>
      <c r="AU4671"/>
      <c r="AV4671"/>
      <c r="AW4671"/>
      <c r="AX4671" t="inlineStr">
        <is>
          <t>Mortality</t>
        </is>
      </c>
      <c r="AY4671" t="inlineStr">
        <is>
          <t>Mortality</t>
        </is>
      </c>
      <c r="AZ4671" t="inlineStr">
        <is>
          <t>LC50</t>
        </is>
      </c>
      <c r="BA4671"/>
      <c r="BB4671" t="n">
        <v>4.0</v>
      </c>
      <c r="BC4671"/>
      <c r="BD4671"/>
      <c r="BE4671"/>
      <c r="BF4671"/>
      <c r="BG4671" t="inlineStr">
        <is>
          <t>Day(s)</t>
        </is>
      </c>
      <c r="BH4671"/>
      <c r="BI4671" t="inlineStr">
        <is>
          <t>DTXSID00108196</t>
        </is>
      </c>
      <c r="BJ4671" t="inlineStr">
        <is>
          <t>10.1016/0166-445X(92)90018-I</t>
        </is>
      </c>
      <c r="BK4671"/>
      <c r="BL4671"/>
      <c r="BM4671"/>
      <c r="BN4671"/>
      <c r="BO4671"/>
      <c r="BP4671"/>
      <c r="BQ4671"/>
      <c r="BR4671"/>
      <c r="BS4671"/>
      <c r="BT4671" t="inlineStr">
        <is>
          <t>--</t>
        </is>
      </c>
      <c r="BU4671"/>
      <c r="BV4671"/>
      <c r="BW4671"/>
      <c r="BX4671"/>
      <c r="BY4671"/>
      <c r="BZ4671"/>
      <c r="CA4671"/>
      <c r="CB4671"/>
      <c r="CC4671"/>
      <c r="CD4671"/>
      <c r="CE4671"/>
      <c r="CF4671"/>
      <c r="CG4671"/>
      <c r="CH4671"/>
      <c r="CI4671"/>
      <c r="CJ4671"/>
      <c r="CK4671" t="inlineStr">
        <is>
          <t>Pittinger,C.A., D.J. Versteeg, B.A. Blatz, and E.M. Meiers</t>
        </is>
      </c>
      <c r="CL4671" t="n">
        <v>6561.0</v>
      </c>
      <c r="CM4671" t="inlineStr">
        <is>
          <t>Environmental Toxicology of Succinate Tartrates</t>
        </is>
      </c>
      <c r="CN4671" t="inlineStr">
        <is>
          <t>Aquat. Toxicol.24(1-2): 83-102</t>
        </is>
      </c>
      <c r="CO4671" t="n">
        <v>1992.0</v>
      </c>
      <c r="CP4671" t="inlineStr">
        <is>
          <t>Pittinger,C.A., D.J. Versteeg, B.A. Blatz, and E.M. Meiers (1992). Environmental Toxicology of Succinate Tartrates. Aquat. Toxicol., 24, (1-2), 83-102. doi:10.1016/0166-445X(92)90018-I. ECOREF#:6561</t>
        </is>
      </c>
    </row>
    <row r="4672">
      <c r="A4672" t="n">
        <v>1.22548338E8</v>
      </c>
      <c r="B4672" t="inlineStr">
        <is>
          <t>2-Chloro-N-[[(4,6-dimethoxy-2-pyrimidinyl)amino]carbonyl]imidazo[1,2-a]pyridine-3-sulfonamide</t>
        </is>
      </c>
      <c r="C4672"/>
      <c r="D4672" t="inlineStr">
        <is>
          <t>Not coded</t>
        </is>
      </c>
      <c r="E4672" t="inlineStr">
        <is>
          <t>United States Environmental Protection Agency</t>
        </is>
      </c>
      <c r="F4672"/>
      <c r="G4672" t="n">
        <v>98.6</v>
      </c>
      <c r="H4672"/>
      <c r="I4672"/>
      <c r="J4672"/>
      <c r="K4672"/>
      <c r="L4672" t="inlineStr">
        <is>
          <t>Pimephales promelas</t>
        </is>
      </c>
      <c r="M4672" t="inlineStr">
        <is>
          <t>Fathead Minnow</t>
        </is>
      </c>
      <c r="N4672"/>
      <c r="O4672"/>
      <c r="P4672"/>
      <c r="Q4672"/>
      <c r="R4672"/>
      <c r="S4672"/>
      <c r="T4672"/>
      <c r="U4672"/>
      <c r="V4672" t="inlineStr">
        <is>
          <t>Static</t>
        </is>
      </c>
      <c r="W4672" t="inlineStr">
        <is>
          <t>Fresh water</t>
        </is>
      </c>
      <c r="X4672" t="inlineStr">
        <is>
          <t>Lab</t>
        </is>
      </c>
      <c r="Y4672"/>
      <c r="Z4672" t="inlineStr">
        <is>
          <t>Active ingredient</t>
        </is>
      </c>
      <c r="AA4672" t="inlineStr">
        <is>
          <t>&gt;</t>
        </is>
      </c>
      <c r="AB4672" t="n">
        <v>89.0</v>
      </c>
      <c r="AC4672"/>
      <c r="AD4672"/>
      <c r="AE4672"/>
      <c r="AF4672"/>
      <c r="AG4672" t="inlineStr">
        <is>
          <t>AI mg/L</t>
        </is>
      </c>
      <c r="AH4672"/>
      <c r="AI4672"/>
      <c r="AJ4672"/>
      <c r="AK4672"/>
      <c r="AL4672"/>
      <c r="AM4672"/>
      <c r="AN4672"/>
      <c r="AO4672"/>
      <c r="AP4672"/>
      <c r="AQ4672"/>
      <c r="AR4672"/>
      <c r="AS4672"/>
      <c r="AT4672"/>
      <c r="AU4672"/>
      <c r="AV4672"/>
      <c r="AW4672"/>
      <c r="AX4672" t="inlineStr">
        <is>
          <t>Mortality</t>
        </is>
      </c>
      <c r="AY4672" t="inlineStr">
        <is>
          <t>Mortality</t>
        </is>
      </c>
      <c r="AZ4672" t="inlineStr">
        <is>
          <t>LC50</t>
        </is>
      </c>
      <c r="BA4672"/>
      <c r="BB4672" t="n">
        <v>4.0</v>
      </c>
      <c r="BC4672"/>
      <c r="BD4672"/>
      <c r="BE4672"/>
      <c r="BF4672"/>
      <c r="BG4672" t="inlineStr">
        <is>
          <t>Day(s)</t>
        </is>
      </c>
      <c r="BH4672"/>
      <c r="BI4672" t="inlineStr">
        <is>
          <t>DTXSID2057946</t>
        </is>
      </c>
      <c r="BJ4672"/>
      <c r="BK4672"/>
      <c r="BL4672" t="inlineStr">
        <is>
          <t>Acute</t>
        </is>
      </c>
      <c r="BM4672"/>
      <c r="BN4672"/>
      <c r="BO4672"/>
      <c r="BP4672"/>
      <c r="BQ4672"/>
      <c r="BR4672"/>
      <c r="BS4672"/>
      <c r="BT4672" t="inlineStr">
        <is>
          <t>--</t>
        </is>
      </c>
      <c r="BU4672"/>
      <c r="BV4672"/>
      <c r="BW4672"/>
      <c r="BX4672"/>
      <c r="BY4672"/>
      <c r="BZ4672"/>
      <c r="CA4672"/>
      <c r="CB4672"/>
      <c r="CC4672"/>
      <c r="CD4672"/>
      <c r="CE4672"/>
      <c r="CF4672"/>
      <c r="CG4672"/>
      <c r="CH4672"/>
      <c r="CI4672"/>
      <c r="CJ4672" t="inlineStr">
        <is>
          <t xml:space="preserve">CONTR/STD METHODS USED//   </t>
        </is>
      </c>
      <c r="CK4672" t="inlineStr">
        <is>
          <t>U.S. Environmental Protection Agency</t>
        </is>
      </c>
      <c r="CL4672" t="n">
        <v>344.0</v>
      </c>
      <c r="CM4672" t="inlineStr">
        <is>
          <t>Pesticide Ecotoxicity Database (Formerly: Environmental Effects Database (EEDB))</t>
        </is>
      </c>
      <c r="CN4672" t="inlineStr">
        <is>
          <t>Environmental Fate and Effects Division, U.S.EPA, Washington, D.C.:</t>
        </is>
      </c>
      <c r="CO4672" t="n">
        <v>1992.0</v>
      </c>
      <c r="CP4672" t="inlineStr">
        <is>
          <t>U.S. Environmental Protection Agency (1992). Pesticide Ecotoxicity Database (Formerly: Environmental Effects Database (EEDB)). Environmental Fate and Effects Division, U.S.EPA, Washington, D.C., ECOREF#:344</t>
        </is>
      </c>
    </row>
    <row r="4673">
      <c r="A4673" t="n">
        <v>1.55569918E8</v>
      </c>
      <c r="B4673" t="inlineStr">
        <is>
          <t>(4''R)-4''-Deoxy-4''-(methylamino)avermectin B1 benzoate (1:1)</t>
        </is>
      </c>
      <c r="C4673"/>
      <c r="D4673" t="inlineStr">
        <is>
          <t>Not coded</t>
        </is>
      </c>
      <c r="E4673" t="inlineStr">
        <is>
          <t>United States Environmental Protection Agency</t>
        </is>
      </c>
      <c r="F4673"/>
      <c r="G4673" t="n">
        <v>94.6</v>
      </c>
      <c r="H4673"/>
      <c r="I4673"/>
      <c r="J4673"/>
      <c r="K4673"/>
      <c r="L4673" t="inlineStr">
        <is>
          <t>Pimephales promelas</t>
        </is>
      </c>
      <c r="M4673" t="inlineStr">
        <is>
          <t>Fathead Minnow</t>
        </is>
      </c>
      <c r="N4673"/>
      <c r="O4673"/>
      <c r="P4673"/>
      <c r="Q4673"/>
      <c r="R4673"/>
      <c r="S4673"/>
      <c r="T4673"/>
      <c r="U4673"/>
      <c r="V4673" t="inlineStr">
        <is>
          <t>Flow-through</t>
        </is>
      </c>
      <c r="W4673" t="inlineStr">
        <is>
          <t>Fresh water</t>
        </is>
      </c>
      <c r="X4673" t="inlineStr">
        <is>
          <t>Lab</t>
        </is>
      </c>
      <c r="Y4673"/>
      <c r="Z4673" t="inlineStr">
        <is>
          <t>Active ingredient</t>
        </is>
      </c>
      <c r="AA4673"/>
      <c r="AB4673" t="n">
        <v>0.194</v>
      </c>
      <c r="AC4673"/>
      <c r="AD4673" t="n">
        <v>0.157</v>
      </c>
      <c r="AE4673"/>
      <c r="AF4673" t="n">
        <v>0.257</v>
      </c>
      <c r="AG4673" t="inlineStr">
        <is>
          <t>AI mg/L</t>
        </is>
      </c>
      <c r="AH4673"/>
      <c r="AI4673"/>
      <c r="AJ4673"/>
      <c r="AK4673"/>
      <c r="AL4673"/>
      <c r="AM4673"/>
      <c r="AN4673"/>
      <c r="AO4673"/>
      <c r="AP4673"/>
      <c r="AQ4673"/>
      <c r="AR4673"/>
      <c r="AS4673"/>
      <c r="AT4673"/>
      <c r="AU4673"/>
      <c r="AV4673"/>
      <c r="AW4673"/>
      <c r="AX4673" t="inlineStr">
        <is>
          <t>Mortality</t>
        </is>
      </c>
      <c r="AY4673" t="inlineStr">
        <is>
          <t>Mortality</t>
        </is>
      </c>
      <c r="AZ4673" t="inlineStr">
        <is>
          <t>LC50</t>
        </is>
      </c>
      <c r="BA4673"/>
      <c r="BB4673" t="n">
        <v>4.0</v>
      </c>
      <c r="BC4673"/>
      <c r="BD4673"/>
      <c r="BE4673"/>
      <c r="BF4673"/>
      <c r="BG4673" t="inlineStr">
        <is>
          <t>Day(s)</t>
        </is>
      </c>
      <c r="BH4673"/>
      <c r="BI4673" t="inlineStr">
        <is>
          <t>DTXSID0034566</t>
        </is>
      </c>
      <c r="BJ4673"/>
      <c r="BK4673"/>
      <c r="BL4673" t="inlineStr">
        <is>
          <t>Acute</t>
        </is>
      </c>
      <c r="BM4673"/>
      <c r="BN4673"/>
      <c r="BO4673"/>
      <c r="BP4673"/>
      <c r="BQ4673"/>
      <c r="BR4673"/>
      <c r="BS4673"/>
      <c r="BT4673" t="inlineStr">
        <is>
          <t>--</t>
        </is>
      </c>
      <c r="BU4673"/>
      <c r="BV4673"/>
      <c r="BW4673"/>
      <c r="BX4673"/>
      <c r="BY4673"/>
      <c r="BZ4673"/>
      <c r="CA4673"/>
      <c r="CB4673"/>
      <c r="CC4673"/>
      <c r="CD4673"/>
      <c r="CE4673"/>
      <c r="CF4673"/>
      <c r="CG4673"/>
      <c r="CH4673"/>
      <c r="CI4673"/>
      <c r="CJ4673" t="inlineStr">
        <is>
          <t xml:space="preserve">CONTR/STD METHODS USED//   </t>
        </is>
      </c>
      <c r="CK4673" t="inlineStr">
        <is>
          <t>U.S. Environmental Protection Agency</t>
        </is>
      </c>
      <c r="CL4673" t="n">
        <v>344.0</v>
      </c>
      <c r="CM4673" t="inlineStr">
        <is>
          <t>Pesticide Ecotoxicity Database (Formerly: Environmental Effects Database (EEDB))</t>
        </is>
      </c>
      <c r="CN4673" t="inlineStr">
        <is>
          <t>Environmental Fate and Effects Division, U.S.EPA, Washington, D.C.:</t>
        </is>
      </c>
      <c r="CO4673" t="n">
        <v>1992.0</v>
      </c>
      <c r="CP4673" t="inlineStr">
        <is>
          <t>U.S. Environmental Protection Agency (1992). Pesticide Ecotoxicity Database (Formerly: Environmental Effects Database (EEDB)). Environmental Fate and Effects Division, U.S.EPA, Washington, D.C., ECOREF#:344</t>
        </is>
      </c>
    </row>
    <row r="4674">
      <c r="A4674" t="n">
        <v>1.60759295E8</v>
      </c>
      <c r="B4674" t="inlineStr">
        <is>
          <t>9-Octadecenoic acid (9Z), Ethyl ester mixt. with alpha-(nonylphenyl)-omega-hydroxypoly(oxy-1,2-ethanediyl) and alpha-[(9Z)-1-oxo-9-octadecen-1-yl]-omega-[[(9Z)-1-oxo-9-octadecen-1-yl]oxy]poly(oxy-1,2-ethanediyl)</t>
        </is>
      </c>
      <c r="C4674"/>
      <c r="D4674" t="inlineStr">
        <is>
          <t>Unmeasured</t>
        </is>
      </c>
      <c r="E4674" t="inlineStr">
        <is>
          <t>USEPA and STDMETH methods</t>
        </is>
      </c>
      <c r="F4674"/>
      <c r="G4674"/>
      <c r="H4674"/>
      <c r="I4674"/>
      <c r="J4674"/>
      <c r="K4674"/>
      <c r="L4674" t="inlineStr">
        <is>
          <t>Pimephales promelas</t>
        </is>
      </c>
      <c r="M4674" t="inlineStr">
        <is>
          <t>Fathead Minnow</t>
        </is>
      </c>
      <c r="N4674" t="inlineStr">
        <is>
          <t>Larva</t>
        </is>
      </c>
      <c r="O4674"/>
      <c r="P4674"/>
      <c r="Q4674"/>
      <c r="R4674" t="n">
        <v>2.0</v>
      </c>
      <c r="S4674"/>
      <c r="T4674" t="n">
        <v>10.0</v>
      </c>
      <c r="U4674" t="inlineStr">
        <is>
          <t>Day(s)</t>
        </is>
      </c>
      <c r="V4674" t="inlineStr">
        <is>
          <t>Static</t>
        </is>
      </c>
      <c r="W4674" t="inlineStr">
        <is>
          <t>Fresh water</t>
        </is>
      </c>
      <c r="X4674" t="inlineStr">
        <is>
          <t>Lab</t>
        </is>
      </c>
      <c r="Y4674"/>
      <c r="Z4674" t="inlineStr">
        <is>
          <t>Active ingredient</t>
        </is>
      </c>
      <c r="AA4674" t="inlineStr">
        <is>
          <t>&gt;</t>
        </is>
      </c>
      <c r="AB4674" t="n">
        <v>33.12</v>
      </c>
      <c r="AC4674"/>
      <c r="AD4674"/>
      <c r="AE4674"/>
      <c r="AF4674"/>
      <c r="AG4674" t="inlineStr">
        <is>
          <t>AI mg/L</t>
        </is>
      </c>
      <c r="AH4674"/>
      <c r="AI4674"/>
      <c r="AJ4674"/>
      <c r="AK4674"/>
      <c r="AL4674"/>
      <c r="AM4674"/>
      <c r="AN4674"/>
      <c r="AO4674"/>
      <c r="AP4674"/>
      <c r="AQ4674"/>
      <c r="AR4674"/>
      <c r="AS4674"/>
      <c r="AT4674"/>
      <c r="AU4674"/>
      <c r="AV4674"/>
      <c r="AW4674"/>
      <c r="AX4674" t="inlineStr">
        <is>
          <t>Mortality</t>
        </is>
      </c>
      <c r="AY4674" t="inlineStr">
        <is>
          <t>Mortality</t>
        </is>
      </c>
      <c r="AZ4674" t="inlineStr">
        <is>
          <t>LC50</t>
        </is>
      </c>
      <c r="BA4674"/>
      <c r="BB4674" t="n">
        <v>4.0</v>
      </c>
      <c r="BC4674"/>
      <c r="BD4674"/>
      <c r="BE4674"/>
      <c r="BF4674"/>
      <c r="BG4674" t="inlineStr">
        <is>
          <t>Day(s)</t>
        </is>
      </c>
      <c r="BH4674"/>
      <c r="BI4674" t="inlineStr">
        <is>
          <t>DTXSID101033738</t>
        </is>
      </c>
      <c r="BJ4674" t="inlineStr">
        <is>
          <t>10.1002/tox.20686</t>
        </is>
      </c>
      <c r="BK4674"/>
      <c r="BL4674" t="inlineStr">
        <is>
          <t>Acute</t>
        </is>
      </c>
      <c r="BM4674"/>
      <c r="BN4674"/>
      <c r="BO4674"/>
      <c r="BP4674"/>
      <c r="BQ4674"/>
      <c r="BR4674"/>
      <c r="BS4674"/>
      <c r="BT4674" t="inlineStr">
        <is>
          <t>--</t>
        </is>
      </c>
      <c r="BU4674"/>
      <c r="BV4674"/>
      <c r="BW4674"/>
      <c r="BX4674"/>
      <c r="BY4674"/>
      <c r="BZ4674"/>
      <c r="CA4674"/>
      <c r="CB4674"/>
      <c r="CC4674"/>
      <c r="CD4674"/>
      <c r="CE4674"/>
      <c r="CF4674"/>
      <c r="CG4674"/>
      <c r="CH4674"/>
      <c r="CI4674"/>
      <c r="CJ4674" t="inlineStr">
        <is>
          <t xml:space="preserve">SOURCE/CAPTIVE BREEDING COLONY//   </t>
        </is>
      </c>
      <c r="CK4674" t="inlineStr">
        <is>
          <t>Tatum,V.L., D.L. Borton, W.R. Streblow, J. Louch, and J.P. Shepard</t>
        </is>
      </c>
      <c r="CL4674" t="n">
        <v>160505.0</v>
      </c>
      <c r="CM4674" t="inlineStr">
        <is>
          <t>Acute Toxicity of Commonly Used Forestry Herbicide Mixtures to Ceriodaphnia dubia and Pimephales promelas</t>
        </is>
      </c>
      <c r="CN4674" t="inlineStr">
        <is>
          <t>Environ. Toxicol.27(12): 671-684</t>
        </is>
      </c>
      <c r="CO4674" t="n">
        <v>2012.0</v>
      </c>
      <c r="CP4674" t="inlineStr">
        <is>
          <t>Tatum,V.L., D.L. Borton, W.R. Streblow, J. Louch, and J.P. Shepard (2012). Acute Toxicity of Commonly Used Forestry Herbicide Mixtures to Ceriodaphnia dubia and Pimephales promelas. Environ. Toxicol., 27, (12), 671-684. doi:10.1002/tox.20686. ECOREF#:160505</t>
        </is>
      </c>
    </row>
    <row r="4675">
      <c r="A4675" t="n">
        <v>1.77256698E8</v>
      </c>
      <c r="B4675" t="inlineStr">
        <is>
          <t>Phoschek WD 881</t>
        </is>
      </c>
      <c r="C4675"/>
      <c r="D4675" t="inlineStr">
        <is>
          <t>Unmeasured</t>
        </is>
      </c>
      <c r="E4675" t="inlineStr">
        <is>
          <t>Not coded</t>
        </is>
      </c>
      <c r="F4675"/>
      <c r="G4675" t="n">
        <v>100.0</v>
      </c>
      <c r="H4675"/>
      <c r="I4675"/>
      <c r="J4675"/>
      <c r="K4675"/>
      <c r="L4675" t="inlineStr">
        <is>
          <t>Pimephales promelas</t>
        </is>
      </c>
      <c r="M4675" t="inlineStr">
        <is>
          <t>Fathead Minnow</t>
        </is>
      </c>
      <c r="N4675" t="inlineStr">
        <is>
          <t>Fry</t>
        </is>
      </c>
      <c r="O4675"/>
      <c r="P4675" t="n">
        <v>1.0</v>
      </c>
      <c r="Q4675"/>
      <c r="R4675"/>
      <c r="S4675"/>
      <c r="T4675"/>
      <c r="U4675" t="inlineStr">
        <is>
          <t>Days post-hatch</t>
        </is>
      </c>
      <c r="V4675" t="inlineStr">
        <is>
          <t>Static</t>
        </is>
      </c>
      <c r="W4675" t="inlineStr">
        <is>
          <t>Fresh water</t>
        </is>
      </c>
      <c r="X4675" t="inlineStr">
        <is>
          <t>Lab</t>
        </is>
      </c>
      <c r="Y4675"/>
      <c r="Z4675" t="inlineStr">
        <is>
          <t>Formulation</t>
        </is>
      </c>
      <c r="AA4675"/>
      <c r="AB4675" t="n">
        <v>14.0</v>
      </c>
      <c r="AC4675"/>
      <c r="AD4675" t="n">
        <v>11.0</v>
      </c>
      <c r="AE4675"/>
      <c r="AF4675" t="n">
        <v>17.0</v>
      </c>
      <c r="AG4675" t="inlineStr">
        <is>
          <t>AI mg/L</t>
        </is>
      </c>
      <c r="AH4675"/>
      <c r="AI4675"/>
      <c r="AJ4675"/>
      <c r="AK4675"/>
      <c r="AL4675"/>
      <c r="AM4675"/>
      <c r="AN4675"/>
      <c r="AO4675"/>
      <c r="AP4675"/>
      <c r="AQ4675"/>
      <c r="AR4675"/>
      <c r="AS4675"/>
      <c r="AT4675"/>
      <c r="AU4675"/>
      <c r="AV4675"/>
      <c r="AW4675"/>
      <c r="AX4675" t="inlineStr">
        <is>
          <t>Mortality</t>
        </is>
      </c>
      <c r="AY4675" t="inlineStr">
        <is>
          <t>Mortality</t>
        </is>
      </c>
      <c r="AZ4675" t="inlineStr">
        <is>
          <t>LC50</t>
        </is>
      </c>
      <c r="BA4675"/>
      <c r="BB4675" t="n">
        <v>4.0</v>
      </c>
      <c r="BC4675"/>
      <c r="BD4675"/>
      <c r="BE4675"/>
      <c r="BF4675"/>
      <c r="BG4675" t="inlineStr">
        <is>
          <t>Day(s)</t>
        </is>
      </c>
      <c r="BH4675" t="inlineStr">
        <is>
          <t>Active ingredient</t>
        </is>
      </c>
      <c r="BI4675" t="inlineStr">
        <is>
          <t>DTXSID50109274</t>
        </is>
      </c>
      <c r="BJ4675" t="inlineStr">
        <is>
          <t>10.1006/eesa.1996.0070</t>
        </is>
      </c>
      <c r="BK4675"/>
      <c r="BL4675"/>
      <c r="BM4675"/>
      <c r="BN4675"/>
      <c r="BO4675"/>
      <c r="BP4675"/>
      <c r="BQ4675"/>
      <c r="BR4675"/>
      <c r="BS4675"/>
      <c r="BT4675" t="inlineStr">
        <is>
          <t>--</t>
        </is>
      </c>
      <c r="BU4675"/>
      <c r="BV4675"/>
      <c r="BW4675"/>
      <c r="BX4675"/>
      <c r="BY4675"/>
      <c r="BZ4675"/>
      <c r="CA4675"/>
      <c r="CB4675"/>
      <c r="CC4675"/>
      <c r="CD4675"/>
      <c r="CE4675"/>
      <c r="CF4675"/>
      <c r="CG4675"/>
      <c r="CH4675"/>
      <c r="CI4675"/>
      <c r="CJ4675"/>
      <c r="CK4675" t="inlineStr">
        <is>
          <t>Gaikowski,M.P., S.J. Hamilton, K.J. Buhl, S.F. McDonald, and C.H. Summers</t>
        </is>
      </c>
      <c r="CL4675" t="n">
        <v>17382.0</v>
      </c>
      <c r="CM4675" t="inlineStr">
        <is>
          <t>Acute Toxicity of Firefighting Chemical Formulations to Four Life Stages of Fathead Minnow</t>
        </is>
      </c>
      <c r="CN4675" t="inlineStr">
        <is>
          <t>Ecotoxicol. Environ. Saf.34(3): 252-263</t>
        </is>
      </c>
      <c r="CO4675" t="n">
        <v>1996.0</v>
      </c>
      <c r="CP4675" t="inlineStr">
        <is>
          <t>Gaikowski,M.P., S.J. Hamilton, K.J. Buhl, S.F. McDonald, and C.H. Summers (1996). Acute Toxicity of Firefighting Chemical Formulations to Four Life Stages of Fathead Minnow. Ecotoxicol. Environ. Saf., 34, (3), 252-263. doi:10.1006/eesa.1996.0070. ECOREF#:17382</t>
        </is>
      </c>
    </row>
    <row r="4676">
      <c r="A4676" t="n">
        <v>1.77256698E8</v>
      </c>
      <c r="B4676" t="inlineStr">
        <is>
          <t>Phoschek WD 881</t>
        </is>
      </c>
      <c r="C4676"/>
      <c r="D4676" t="inlineStr">
        <is>
          <t>Unmeasured</t>
        </is>
      </c>
      <c r="E4676" t="inlineStr">
        <is>
          <t>Not coded</t>
        </is>
      </c>
      <c r="F4676"/>
      <c r="G4676" t="n">
        <v>100.0</v>
      </c>
      <c r="H4676"/>
      <c r="I4676"/>
      <c r="J4676"/>
      <c r="K4676"/>
      <c r="L4676" t="inlineStr">
        <is>
          <t>Pimephales promelas</t>
        </is>
      </c>
      <c r="M4676" t="inlineStr">
        <is>
          <t>Fathead Minnow</t>
        </is>
      </c>
      <c r="N4676" t="inlineStr">
        <is>
          <t>Juvenile</t>
        </is>
      </c>
      <c r="O4676"/>
      <c r="P4676"/>
      <c r="Q4676"/>
      <c r="R4676" t="n">
        <v>53.0</v>
      </c>
      <c r="S4676"/>
      <c r="T4676" t="n">
        <v>59.0</v>
      </c>
      <c r="U4676" t="inlineStr">
        <is>
          <t>Days post-hatch</t>
        </is>
      </c>
      <c r="V4676" t="inlineStr">
        <is>
          <t>Static</t>
        </is>
      </c>
      <c r="W4676" t="inlineStr">
        <is>
          <t>Fresh water</t>
        </is>
      </c>
      <c r="X4676" t="inlineStr">
        <is>
          <t>Lab</t>
        </is>
      </c>
      <c r="Y4676"/>
      <c r="Z4676" t="inlineStr">
        <is>
          <t>Formulation</t>
        </is>
      </c>
      <c r="AA4676"/>
      <c r="AB4676" t="n">
        <v>22.0</v>
      </c>
      <c r="AC4676"/>
      <c r="AD4676" t="n">
        <v>17.0</v>
      </c>
      <c r="AE4676"/>
      <c r="AF4676" t="n">
        <v>28.0</v>
      </c>
      <c r="AG4676" t="inlineStr">
        <is>
          <t>AI mg/L</t>
        </is>
      </c>
      <c r="AH4676"/>
      <c r="AI4676"/>
      <c r="AJ4676"/>
      <c r="AK4676"/>
      <c r="AL4676"/>
      <c r="AM4676"/>
      <c r="AN4676"/>
      <c r="AO4676"/>
      <c r="AP4676"/>
      <c r="AQ4676"/>
      <c r="AR4676"/>
      <c r="AS4676"/>
      <c r="AT4676"/>
      <c r="AU4676"/>
      <c r="AV4676"/>
      <c r="AW4676"/>
      <c r="AX4676" t="inlineStr">
        <is>
          <t>Mortality</t>
        </is>
      </c>
      <c r="AY4676" t="inlineStr">
        <is>
          <t>Mortality</t>
        </is>
      </c>
      <c r="AZ4676" t="inlineStr">
        <is>
          <t>LC50</t>
        </is>
      </c>
      <c r="BA4676"/>
      <c r="BB4676" t="n">
        <v>4.0</v>
      </c>
      <c r="BC4676"/>
      <c r="BD4676"/>
      <c r="BE4676"/>
      <c r="BF4676"/>
      <c r="BG4676" t="inlineStr">
        <is>
          <t>Day(s)</t>
        </is>
      </c>
      <c r="BH4676" t="inlineStr">
        <is>
          <t>Active ingredient</t>
        </is>
      </c>
      <c r="BI4676" t="inlineStr">
        <is>
          <t>DTXSID50109274</t>
        </is>
      </c>
      <c r="BJ4676" t="inlineStr">
        <is>
          <t>10.1006/eesa.1996.0070</t>
        </is>
      </c>
      <c r="BK4676"/>
      <c r="BL4676"/>
      <c r="BM4676"/>
      <c r="BN4676"/>
      <c r="BO4676"/>
      <c r="BP4676"/>
      <c r="BQ4676"/>
      <c r="BR4676"/>
      <c r="BS4676"/>
      <c r="BT4676" t="inlineStr">
        <is>
          <t>--</t>
        </is>
      </c>
      <c r="BU4676"/>
      <c r="BV4676"/>
      <c r="BW4676"/>
      <c r="BX4676"/>
      <c r="BY4676"/>
      <c r="BZ4676"/>
      <c r="CA4676"/>
      <c r="CB4676"/>
      <c r="CC4676"/>
      <c r="CD4676"/>
      <c r="CE4676"/>
      <c r="CF4676"/>
      <c r="CG4676"/>
      <c r="CH4676"/>
      <c r="CI4676"/>
      <c r="CJ4676"/>
      <c r="CK4676" t="inlineStr">
        <is>
          <t>Gaikowski,M.P., S.J. Hamilton, K.J. Buhl, S.F. McDonald, and C.H. Summers</t>
        </is>
      </c>
      <c r="CL4676" t="n">
        <v>17382.0</v>
      </c>
      <c r="CM4676" t="inlineStr">
        <is>
          <t>Acute Toxicity of Firefighting Chemical Formulations to Four Life Stages of Fathead Minnow</t>
        </is>
      </c>
      <c r="CN4676" t="inlineStr">
        <is>
          <t>Ecotoxicol. Environ. Saf.34(3): 252-263</t>
        </is>
      </c>
      <c r="CO4676" t="n">
        <v>1996.0</v>
      </c>
      <c r="CP4676" t="inlineStr">
        <is>
          <t>Gaikowski,M.P., S.J. Hamilton, K.J. Buhl, S.F. McDonald, and C.H. Summers (1996). Acute Toxicity of Firefighting Chemical Formulations to Four Life Stages of Fathead Minnow. Ecotoxicol. Environ. Saf., 34, (3), 252-263. doi:10.1006/eesa.1996.0070. ECOREF#:17382</t>
        </is>
      </c>
    </row>
    <row r="4677">
      <c r="A4677" t="n">
        <v>1.77256698E8</v>
      </c>
      <c r="B4677" t="inlineStr">
        <is>
          <t>Phoschek WD 881</t>
        </is>
      </c>
      <c r="C4677"/>
      <c r="D4677" t="inlineStr">
        <is>
          <t>Unmeasured</t>
        </is>
      </c>
      <c r="E4677" t="inlineStr">
        <is>
          <t>Not coded</t>
        </is>
      </c>
      <c r="F4677"/>
      <c r="G4677" t="n">
        <v>100.0</v>
      </c>
      <c r="H4677"/>
      <c r="I4677"/>
      <c r="J4677"/>
      <c r="K4677"/>
      <c r="L4677" t="inlineStr">
        <is>
          <t>Pimephales promelas</t>
        </is>
      </c>
      <c r="M4677" t="inlineStr">
        <is>
          <t>Fathead Minnow</t>
        </is>
      </c>
      <c r="N4677" t="inlineStr">
        <is>
          <t>Egg</t>
        </is>
      </c>
      <c r="O4677"/>
      <c r="P4677" t="n">
        <v>3.0</v>
      </c>
      <c r="Q4677"/>
      <c r="R4677"/>
      <c r="S4677"/>
      <c r="T4677"/>
      <c r="U4677" t="inlineStr">
        <is>
          <t>Day(s)</t>
        </is>
      </c>
      <c r="V4677" t="inlineStr">
        <is>
          <t>Static</t>
        </is>
      </c>
      <c r="W4677" t="inlineStr">
        <is>
          <t>Fresh water</t>
        </is>
      </c>
      <c r="X4677" t="inlineStr">
        <is>
          <t>Lab</t>
        </is>
      </c>
      <c r="Y4677"/>
      <c r="Z4677" t="inlineStr">
        <is>
          <t>Formulation</t>
        </is>
      </c>
      <c r="AA4677"/>
      <c r="AB4677" t="n">
        <v>32.0</v>
      </c>
      <c r="AC4677"/>
      <c r="AD4677" t="n">
        <v>10.0</v>
      </c>
      <c r="AE4677"/>
      <c r="AF4677" t="n">
        <v>47.0</v>
      </c>
      <c r="AG4677" t="inlineStr">
        <is>
          <t>AI mg/L</t>
        </is>
      </c>
      <c r="AH4677"/>
      <c r="AI4677"/>
      <c r="AJ4677"/>
      <c r="AK4677"/>
      <c r="AL4677"/>
      <c r="AM4677"/>
      <c r="AN4677"/>
      <c r="AO4677"/>
      <c r="AP4677"/>
      <c r="AQ4677"/>
      <c r="AR4677"/>
      <c r="AS4677"/>
      <c r="AT4677"/>
      <c r="AU4677"/>
      <c r="AV4677"/>
      <c r="AW4677"/>
      <c r="AX4677" t="inlineStr">
        <is>
          <t>Mortality</t>
        </is>
      </c>
      <c r="AY4677" t="inlineStr">
        <is>
          <t>Mortality</t>
        </is>
      </c>
      <c r="AZ4677" t="inlineStr">
        <is>
          <t>LC50</t>
        </is>
      </c>
      <c r="BA4677"/>
      <c r="BB4677" t="n">
        <v>4.0</v>
      </c>
      <c r="BC4677"/>
      <c r="BD4677"/>
      <c r="BE4677"/>
      <c r="BF4677"/>
      <c r="BG4677" t="inlineStr">
        <is>
          <t>Day(s)</t>
        </is>
      </c>
      <c r="BH4677" t="inlineStr">
        <is>
          <t>Active ingredient</t>
        </is>
      </c>
      <c r="BI4677" t="inlineStr">
        <is>
          <t>DTXSID50109274</t>
        </is>
      </c>
      <c r="BJ4677" t="inlineStr">
        <is>
          <t>10.1006/eesa.1996.0070</t>
        </is>
      </c>
      <c r="BK4677"/>
      <c r="BL4677"/>
      <c r="BM4677"/>
      <c r="BN4677"/>
      <c r="BO4677"/>
      <c r="BP4677"/>
      <c r="BQ4677"/>
      <c r="BR4677"/>
      <c r="BS4677"/>
      <c r="BT4677" t="inlineStr">
        <is>
          <t>--</t>
        </is>
      </c>
      <c r="BU4677"/>
      <c r="BV4677"/>
      <c r="BW4677"/>
      <c r="BX4677"/>
      <c r="BY4677"/>
      <c r="BZ4677"/>
      <c r="CA4677"/>
      <c r="CB4677"/>
      <c r="CC4677"/>
      <c r="CD4677"/>
      <c r="CE4677"/>
      <c r="CF4677"/>
      <c r="CG4677"/>
      <c r="CH4677"/>
      <c r="CI4677"/>
      <c r="CJ4677"/>
      <c r="CK4677" t="inlineStr">
        <is>
          <t>Gaikowski,M.P., S.J. Hamilton, K.J. Buhl, S.F. McDonald, and C.H. Summers</t>
        </is>
      </c>
      <c r="CL4677" t="n">
        <v>17382.0</v>
      </c>
      <c r="CM4677" t="inlineStr">
        <is>
          <t>Acute Toxicity of Firefighting Chemical Formulations to Four Life Stages of Fathead Minnow</t>
        </is>
      </c>
      <c r="CN4677" t="inlineStr">
        <is>
          <t>Ecotoxicol. Environ. Saf.34(3): 252-263</t>
        </is>
      </c>
      <c r="CO4677" t="n">
        <v>1996.0</v>
      </c>
      <c r="CP4677" t="inlineStr">
        <is>
          <t>Gaikowski,M.P., S.J. Hamilton, K.J. Buhl, S.F. McDonald, and C.H. Summers (1996). Acute Toxicity of Firefighting Chemical Formulations to Four Life Stages of Fathead Minnow. Ecotoxicol. Environ. Saf., 34, (3), 252-263. doi:10.1006/eesa.1996.0070. ECOREF#:17382</t>
        </is>
      </c>
    </row>
    <row r="4678">
      <c r="A4678" t="n">
        <v>1.77256698E8</v>
      </c>
      <c r="B4678" t="inlineStr">
        <is>
          <t>Phoschek WD 881</t>
        </is>
      </c>
      <c r="C4678"/>
      <c r="D4678" t="inlineStr">
        <is>
          <t>Unmeasured</t>
        </is>
      </c>
      <c r="E4678" t="inlineStr">
        <is>
          <t>Not coded</t>
        </is>
      </c>
      <c r="F4678"/>
      <c r="G4678" t="n">
        <v>100.0</v>
      </c>
      <c r="H4678"/>
      <c r="I4678"/>
      <c r="J4678"/>
      <c r="K4678"/>
      <c r="L4678" t="inlineStr">
        <is>
          <t>Pimephales promelas</t>
        </is>
      </c>
      <c r="M4678" t="inlineStr">
        <is>
          <t>Fathead Minnow</t>
        </is>
      </c>
      <c r="N4678" t="inlineStr">
        <is>
          <t>Fry</t>
        </is>
      </c>
      <c r="O4678"/>
      <c r="P4678" t="n">
        <v>1.0</v>
      </c>
      <c r="Q4678"/>
      <c r="R4678"/>
      <c r="S4678"/>
      <c r="T4678"/>
      <c r="U4678" t="inlineStr">
        <is>
          <t>Days post-hatch</t>
        </is>
      </c>
      <c r="V4678" t="inlineStr">
        <is>
          <t>Static</t>
        </is>
      </c>
      <c r="W4678" t="inlineStr">
        <is>
          <t>Fresh water</t>
        </is>
      </c>
      <c r="X4678" t="inlineStr">
        <is>
          <t>Lab</t>
        </is>
      </c>
      <c r="Y4678"/>
      <c r="Z4678" t="inlineStr">
        <is>
          <t>Formulation</t>
        </is>
      </c>
      <c r="AA4678"/>
      <c r="AB4678" t="n">
        <v>14.0</v>
      </c>
      <c r="AC4678"/>
      <c r="AD4678" t="n">
        <v>11.0</v>
      </c>
      <c r="AE4678"/>
      <c r="AF4678" t="n">
        <v>17.0</v>
      </c>
      <c r="AG4678" t="inlineStr">
        <is>
          <t>AI mg/L</t>
        </is>
      </c>
      <c r="AH4678"/>
      <c r="AI4678"/>
      <c r="AJ4678"/>
      <c r="AK4678"/>
      <c r="AL4678"/>
      <c r="AM4678"/>
      <c r="AN4678"/>
      <c r="AO4678"/>
      <c r="AP4678"/>
      <c r="AQ4678"/>
      <c r="AR4678"/>
      <c r="AS4678"/>
      <c r="AT4678"/>
      <c r="AU4678"/>
      <c r="AV4678"/>
      <c r="AW4678"/>
      <c r="AX4678" t="inlineStr">
        <is>
          <t>Mortality</t>
        </is>
      </c>
      <c r="AY4678" t="inlineStr">
        <is>
          <t>Mortality</t>
        </is>
      </c>
      <c r="AZ4678" t="inlineStr">
        <is>
          <t>LC50</t>
        </is>
      </c>
      <c r="BA4678"/>
      <c r="BB4678" t="n">
        <v>4.0</v>
      </c>
      <c r="BC4678"/>
      <c r="BD4678"/>
      <c r="BE4678"/>
      <c r="BF4678"/>
      <c r="BG4678" t="inlineStr">
        <is>
          <t>Day(s)</t>
        </is>
      </c>
      <c r="BH4678" t="inlineStr">
        <is>
          <t>Active ingredient</t>
        </is>
      </c>
      <c r="BI4678" t="inlineStr">
        <is>
          <t>DTXSID50109274</t>
        </is>
      </c>
      <c r="BJ4678" t="inlineStr">
        <is>
          <t>10.1006/eesa.1996.0070</t>
        </is>
      </c>
      <c r="BK4678"/>
      <c r="BL4678"/>
      <c r="BM4678"/>
      <c r="BN4678"/>
      <c r="BO4678"/>
      <c r="BP4678"/>
      <c r="BQ4678"/>
      <c r="BR4678"/>
      <c r="BS4678"/>
      <c r="BT4678" t="inlineStr">
        <is>
          <t>--</t>
        </is>
      </c>
      <c r="BU4678"/>
      <c r="BV4678"/>
      <c r="BW4678"/>
      <c r="BX4678"/>
      <c r="BY4678"/>
      <c r="BZ4678"/>
      <c r="CA4678"/>
      <c r="CB4678"/>
      <c r="CC4678"/>
      <c r="CD4678"/>
      <c r="CE4678"/>
      <c r="CF4678"/>
      <c r="CG4678"/>
      <c r="CH4678"/>
      <c r="CI4678"/>
      <c r="CJ4678"/>
      <c r="CK4678" t="inlineStr">
        <is>
          <t>Gaikowski,M.P., S.J. Hamilton, K.J. Buhl, S.F. McDonald, and C.H. Summers</t>
        </is>
      </c>
      <c r="CL4678" t="n">
        <v>17382.0</v>
      </c>
      <c r="CM4678" t="inlineStr">
        <is>
          <t>Acute Toxicity of Firefighting Chemical Formulations to Four Life Stages of Fathead Minnow</t>
        </is>
      </c>
      <c r="CN4678" t="inlineStr">
        <is>
          <t>Ecotoxicol. Environ. Saf.34(3): 252-263</t>
        </is>
      </c>
      <c r="CO4678" t="n">
        <v>1996.0</v>
      </c>
      <c r="CP4678" t="inlineStr">
        <is>
          <t>Gaikowski,M.P., S.J. Hamilton, K.J. Buhl, S.F. McDonald, and C.H. Summers (1996). Acute Toxicity of Firefighting Chemical Formulations to Four Life Stages of Fathead Minnow. Ecotoxicol. Environ. Saf., 34, (3), 252-263. doi:10.1006/eesa.1996.0070. ECOREF#:17382</t>
        </is>
      </c>
    </row>
    <row r="4679">
      <c r="A4679" t="n">
        <v>1.77256698E8</v>
      </c>
      <c r="B4679" t="inlineStr">
        <is>
          <t>Phoschek WD 881</t>
        </is>
      </c>
      <c r="C4679"/>
      <c r="D4679" t="inlineStr">
        <is>
          <t>Unmeasured</t>
        </is>
      </c>
      <c r="E4679" t="inlineStr">
        <is>
          <t>Not coded</t>
        </is>
      </c>
      <c r="F4679"/>
      <c r="G4679" t="n">
        <v>100.0</v>
      </c>
      <c r="H4679"/>
      <c r="I4679"/>
      <c r="J4679"/>
      <c r="K4679"/>
      <c r="L4679" t="inlineStr">
        <is>
          <t>Pimephales promelas</t>
        </is>
      </c>
      <c r="M4679" t="inlineStr">
        <is>
          <t>Fathead Minnow</t>
        </is>
      </c>
      <c r="N4679" t="inlineStr">
        <is>
          <t>Juvenile</t>
        </is>
      </c>
      <c r="O4679"/>
      <c r="P4679"/>
      <c r="Q4679"/>
      <c r="R4679" t="n">
        <v>53.0</v>
      </c>
      <c r="S4679"/>
      <c r="T4679" t="n">
        <v>59.0</v>
      </c>
      <c r="U4679" t="inlineStr">
        <is>
          <t>Days post-hatch</t>
        </is>
      </c>
      <c r="V4679" t="inlineStr">
        <is>
          <t>Static</t>
        </is>
      </c>
      <c r="W4679" t="inlineStr">
        <is>
          <t>Fresh water</t>
        </is>
      </c>
      <c r="X4679" t="inlineStr">
        <is>
          <t>Lab</t>
        </is>
      </c>
      <c r="Y4679"/>
      <c r="Z4679" t="inlineStr">
        <is>
          <t>Formulation</t>
        </is>
      </c>
      <c r="AA4679"/>
      <c r="AB4679" t="n">
        <v>13.0</v>
      </c>
      <c r="AC4679"/>
      <c r="AD4679" t="n">
        <v>10.0</v>
      </c>
      <c r="AE4679"/>
      <c r="AF4679" t="n">
        <v>17.0</v>
      </c>
      <c r="AG4679" t="inlineStr">
        <is>
          <t>AI mg/L</t>
        </is>
      </c>
      <c r="AH4679"/>
      <c r="AI4679"/>
      <c r="AJ4679"/>
      <c r="AK4679"/>
      <c r="AL4679"/>
      <c r="AM4679"/>
      <c r="AN4679"/>
      <c r="AO4679"/>
      <c r="AP4679"/>
      <c r="AQ4679"/>
      <c r="AR4679"/>
      <c r="AS4679"/>
      <c r="AT4679"/>
      <c r="AU4679"/>
      <c r="AV4679"/>
      <c r="AW4679"/>
      <c r="AX4679" t="inlineStr">
        <is>
          <t>Mortality</t>
        </is>
      </c>
      <c r="AY4679" t="inlineStr">
        <is>
          <t>Mortality</t>
        </is>
      </c>
      <c r="AZ4679" t="inlineStr">
        <is>
          <t>LC50</t>
        </is>
      </c>
      <c r="BA4679"/>
      <c r="BB4679" t="n">
        <v>4.0</v>
      </c>
      <c r="BC4679"/>
      <c r="BD4679"/>
      <c r="BE4679"/>
      <c r="BF4679"/>
      <c r="BG4679" t="inlineStr">
        <is>
          <t>Day(s)</t>
        </is>
      </c>
      <c r="BH4679" t="inlineStr">
        <is>
          <t>Active ingredient</t>
        </is>
      </c>
      <c r="BI4679" t="inlineStr">
        <is>
          <t>DTXSID50109274</t>
        </is>
      </c>
      <c r="BJ4679" t="inlineStr">
        <is>
          <t>10.1006/eesa.1996.0070</t>
        </is>
      </c>
      <c r="BK4679"/>
      <c r="BL4679"/>
      <c r="BM4679"/>
      <c r="BN4679"/>
      <c r="BO4679"/>
      <c r="BP4679"/>
      <c r="BQ4679"/>
      <c r="BR4679"/>
      <c r="BS4679"/>
      <c r="BT4679" t="inlineStr">
        <is>
          <t>--</t>
        </is>
      </c>
      <c r="BU4679"/>
      <c r="BV4679"/>
      <c r="BW4679"/>
      <c r="BX4679"/>
      <c r="BY4679"/>
      <c r="BZ4679"/>
      <c r="CA4679"/>
      <c r="CB4679"/>
      <c r="CC4679"/>
      <c r="CD4679"/>
      <c r="CE4679"/>
      <c r="CF4679"/>
      <c r="CG4679"/>
      <c r="CH4679"/>
      <c r="CI4679"/>
      <c r="CJ4679"/>
      <c r="CK4679" t="inlineStr">
        <is>
          <t>Gaikowski,M.P., S.J. Hamilton, K.J. Buhl, S.F. McDonald, and C.H. Summers</t>
        </is>
      </c>
      <c r="CL4679" t="n">
        <v>17382.0</v>
      </c>
      <c r="CM4679" t="inlineStr">
        <is>
          <t>Acute Toxicity of Firefighting Chemical Formulations to Four Life Stages of Fathead Minnow</t>
        </is>
      </c>
      <c r="CN4679" t="inlineStr">
        <is>
          <t>Ecotoxicol. Environ. Saf.34(3): 252-263</t>
        </is>
      </c>
      <c r="CO4679" t="n">
        <v>1996.0</v>
      </c>
      <c r="CP4679" t="inlineStr">
        <is>
          <t>Gaikowski,M.P., S.J. Hamilton, K.J. Buhl, S.F. McDonald, and C.H. Summers (1996). Acute Toxicity of Firefighting Chemical Formulations to Four Life Stages of Fathead Minnow. Ecotoxicol. Environ. Saf., 34, (3), 252-263. doi:10.1006/eesa.1996.0070. ECOREF#:17382</t>
        </is>
      </c>
    </row>
    <row r="4680">
      <c r="A4680" t="n">
        <v>1.77256698E8</v>
      </c>
      <c r="B4680" t="inlineStr">
        <is>
          <t>Phoschek WD 881</t>
        </is>
      </c>
      <c r="C4680"/>
      <c r="D4680" t="inlineStr">
        <is>
          <t>Unmeasured</t>
        </is>
      </c>
      <c r="E4680" t="inlineStr">
        <is>
          <t>Not coded</t>
        </is>
      </c>
      <c r="F4680"/>
      <c r="G4680" t="n">
        <v>100.0</v>
      </c>
      <c r="H4680"/>
      <c r="I4680"/>
      <c r="J4680"/>
      <c r="K4680"/>
      <c r="L4680" t="inlineStr">
        <is>
          <t>Pimephales promelas</t>
        </is>
      </c>
      <c r="M4680" t="inlineStr">
        <is>
          <t>Fathead Minnow</t>
        </is>
      </c>
      <c r="N4680" t="inlineStr">
        <is>
          <t>Juvenile</t>
        </is>
      </c>
      <c r="O4680"/>
      <c r="P4680"/>
      <c r="Q4680"/>
      <c r="R4680" t="n">
        <v>32.0</v>
      </c>
      <c r="S4680"/>
      <c r="T4680" t="n">
        <v>38.0</v>
      </c>
      <c r="U4680" t="inlineStr">
        <is>
          <t>Days post-hatch</t>
        </is>
      </c>
      <c r="V4680" t="inlineStr">
        <is>
          <t>Static</t>
        </is>
      </c>
      <c r="W4680" t="inlineStr">
        <is>
          <t>Fresh water</t>
        </is>
      </c>
      <c r="X4680" t="inlineStr">
        <is>
          <t>Lab</t>
        </is>
      </c>
      <c r="Y4680"/>
      <c r="Z4680" t="inlineStr">
        <is>
          <t>Formulation</t>
        </is>
      </c>
      <c r="AA4680"/>
      <c r="AB4680" t="n">
        <v>22.0</v>
      </c>
      <c r="AC4680"/>
      <c r="AD4680" t="n">
        <v>17.0</v>
      </c>
      <c r="AE4680"/>
      <c r="AF4680" t="n">
        <v>28.0</v>
      </c>
      <c r="AG4680" t="inlineStr">
        <is>
          <t>AI mg/L</t>
        </is>
      </c>
      <c r="AH4680"/>
      <c r="AI4680"/>
      <c r="AJ4680"/>
      <c r="AK4680"/>
      <c r="AL4680"/>
      <c r="AM4680"/>
      <c r="AN4680"/>
      <c r="AO4680"/>
      <c r="AP4680"/>
      <c r="AQ4680"/>
      <c r="AR4680"/>
      <c r="AS4680"/>
      <c r="AT4680"/>
      <c r="AU4680"/>
      <c r="AV4680"/>
      <c r="AW4680"/>
      <c r="AX4680" t="inlineStr">
        <is>
          <t>Mortality</t>
        </is>
      </c>
      <c r="AY4680" t="inlineStr">
        <is>
          <t>Mortality</t>
        </is>
      </c>
      <c r="AZ4680" t="inlineStr">
        <is>
          <t>LC50</t>
        </is>
      </c>
      <c r="BA4680"/>
      <c r="BB4680" t="n">
        <v>4.0</v>
      </c>
      <c r="BC4680"/>
      <c r="BD4680"/>
      <c r="BE4680"/>
      <c r="BF4680"/>
      <c r="BG4680" t="inlineStr">
        <is>
          <t>Day(s)</t>
        </is>
      </c>
      <c r="BH4680" t="inlineStr">
        <is>
          <t>Active ingredient</t>
        </is>
      </c>
      <c r="BI4680" t="inlineStr">
        <is>
          <t>DTXSID50109274</t>
        </is>
      </c>
      <c r="BJ4680" t="inlineStr">
        <is>
          <t>10.1006/eesa.1996.0070</t>
        </is>
      </c>
      <c r="BK4680"/>
      <c r="BL4680"/>
      <c r="BM4680"/>
      <c r="BN4680"/>
      <c r="BO4680"/>
      <c r="BP4680"/>
      <c r="BQ4680"/>
      <c r="BR4680"/>
      <c r="BS4680"/>
      <c r="BT4680" t="inlineStr">
        <is>
          <t>--</t>
        </is>
      </c>
      <c r="BU4680"/>
      <c r="BV4680"/>
      <c r="BW4680"/>
      <c r="BX4680"/>
      <c r="BY4680"/>
      <c r="BZ4680"/>
      <c r="CA4680"/>
      <c r="CB4680"/>
      <c r="CC4680"/>
      <c r="CD4680"/>
      <c r="CE4680"/>
      <c r="CF4680"/>
      <c r="CG4680"/>
      <c r="CH4680"/>
      <c r="CI4680"/>
      <c r="CJ4680"/>
      <c r="CK4680" t="inlineStr">
        <is>
          <t>Gaikowski,M.P., S.J. Hamilton, K.J. Buhl, S.F. McDonald, and C.H. Summers</t>
        </is>
      </c>
      <c r="CL4680" t="n">
        <v>17382.0</v>
      </c>
      <c r="CM4680" t="inlineStr">
        <is>
          <t>Acute Toxicity of Firefighting Chemical Formulations to Four Life Stages of Fathead Minnow</t>
        </is>
      </c>
      <c r="CN4680" t="inlineStr">
        <is>
          <t>Ecotoxicol. Environ. Saf.34(3): 252-263</t>
        </is>
      </c>
      <c r="CO4680" t="n">
        <v>1996.0</v>
      </c>
      <c r="CP4680" t="inlineStr">
        <is>
          <t>Gaikowski,M.P., S.J. Hamilton, K.J. Buhl, S.F. McDonald, and C.H. Summers (1996). Acute Toxicity of Firefighting Chemical Formulations to Four Life Stages of Fathead Minnow. Ecotoxicol. Environ. Saf., 34, (3), 252-263. doi:10.1006/eesa.1996.0070. ECOREF#:17382</t>
        </is>
      </c>
    </row>
    <row r="4681">
      <c r="A4681" t="n">
        <v>1.77256698E8</v>
      </c>
      <c r="B4681" t="inlineStr">
        <is>
          <t>Phoschek WD 881</t>
        </is>
      </c>
      <c r="C4681"/>
      <c r="D4681" t="inlineStr">
        <is>
          <t>Unmeasured</t>
        </is>
      </c>
      <c r="E4681" t="inlineStr">
        <is>
          <t>Not coded</t>
        </is>
      </c>
      <c r="F4681"/>
      <c r="G4681" t="n">
        <v>100.0</v>
      </c>
      <c r="H4681"/>
      <c r="I4681"/>
      <c r="J4681"/>
      <c r="K4681"/>
      <c r="L4681" t="inlineStr">
        <is>
          <t>Pimephales promelas</t>
        </is>
      </c>
      <c r="M4681" t="inlineStr">
        <is>
          <t>Fathead Minnow</t>
        </is>
      </c>
      <c r="N4681" t="inlineStr">
        <is>
          <t>Juvenile</t>
        </is>
      </c>
      <c r="O4681"/>
      <c r="P4681"/>
      <c r="Q4681"/>
      <c r="R4681" t="n">
        <v>30.0</v>
      </c>
      <c r="S4681"/>
      <c r="T4681" t="n">
        <v>36.0</v>
      </c>
      <c r="U4681" t="inlineStr">
        <is>
          <t>Days post-hatch</t>
        </is>
      </c>
      <c r="V4681" t="inlineStr">
        <is>
          <t>Static</t>
        </is>
      </c>
      <c r="W4681" t="inlineStr">
        <is>
          <t>Fresh water</t>
        </is>
      </c>
      <c r="X4681" t="inlineStr">
        <is>
          <t>Lab</t>
        </is>
      </c>
      <c r="Y4681"/>
      <c r="Z4681" t="inlineStr">
        <is>
          <t>Formulation</t>
        </is>
      </c>
      <c r="AA4681"/>
      <c r="AB4681" t="n">
        <v>13.0</v>
      </c>
      <c r="AC4681"/>
      <c r="AD4681" t="n">
        <v>10.0</v>
      </c>
      <c r="AE4681"/>
      <c r="AF4681" t="n">
        <v>17.0</v>
      </c>
      <c r="AG4681" t="inlineStr">
        <is>
          <t>AI mg/L</t>
        </is>
      </c>
      <c r="AH4681"/>
      <c r="AI4681"/>
      <c r="AJ4681"/>
      <c r="AK4681"/>
      <c r="AL4681"/>
      <c r="AM4681"/>
      <c r="AN4681"/>
      <c r="AO4681"/>
      <c r="AP4681"/>
      <c r="AQ4681"/>
      <c r="AR4681"/>
      <c r="AS4681"/>
      <c r="AT4681"/>
      <c r="AU4681"/>
      <c r="AV4681"/>
      <c r="AW4681"/>
      <c r="AX4681" t="inlineStr">
        <is>
          <t>Mortality</t>
        </is>
      </c>
      <c r="AY4681" t="inlineStr">
        <is>
          <t>Mortality</t>
        </is>
      </c>
      <c r="AZ4681" t="inlineStr">
        <is>
          <t>LC50</t>
        </is>
      </c>
      <c r="BA4681"/>
      <c r="BB4681" t="n">
        <v>4.0</v>
      </c>
      <c r="BC4681"/>
      <c r="BD4681"/>
      <c r="BE4681"/>
      <c r="BF4681"/>
      <c r="BG4681" t="inlineStr">
        <is>
          <t>Day(s)</t>
        </is>
      </c>
      <c r="BH4681" t="inlineStr">
        <is>
          <t>Active ingredient</t>
        </is>
      </c>
      <c r="BI4681" t="inlineStr">
        <is>
          <t>DTXSID50109274</t>
        </is>
      </c>
      <c r="BJ4681" t="inlineStr">
        <is>
          <t>10.1006/eesa.1996.0070</t>
        </is>
      </c>
      <c r="BK4681"/>
      <c r="BL4681"/>
      <c r="BM4681"/>
      <c r="BN4681"/>
      <c r="BO4681"/>
      <c r="BP4681"/>
      <c r="BQ4681"/>
      <c r="BR4681"/>
      <c r="BS4681"/>
      <c r="BT4681" t="inlineStr">
        <is>
          <t>--</t>
        </is>
      </c>
      <c r="BU4681"/>
      <c r="BV4681"/>
      <c r="BW4681"/>
      <c r="BX4681"/>
      <c r="BY4681"/>
      <c r="BZ4681"/>
      <c r="CA4681"/>
      <c r="CB4681"/>
      <c r="CC4681"/>
      <c r="CD4681"/>
      <c r="CE4681"/>
      <c r="CF4681"/>
      <c r="CG4681"/>
      <c r="CH4681"/>
      <c r="CI4681"/>
      <c r="CJ4681"/>
      <c r="CK4681" t="inlineStr">
        <is>
          <t>Gaikowski,M.P., S.J. Hamilton, K.J. Buhl, S.F. McDonald, and C.H. Summers</t>
        </is>
      </c>
      <c r="CL4681" t="n">
        <v>17382.0</v>
      </c>
      <c r="CM4681" t="inlineStr">
        <is>
          <t>Acute Toxicity of Firefighting Chemical Formulations to Four Life Stages of Fathead Minnow</t>
        </is>
      </c>
      <c r="CN4681" t="inlineStr">
        <is>
          <t>Ecotoxicol. Environ. Saf.34(3): 252-263</t>
        </is>
      </c>
      <c r="CO4681" t="n">
        <v>1996.0</v>
      </c>
      <c r="CP4681" t="inlineStr">
        <is>
          <t>Gaikowski,M.P., S.J. Hamilton, K.J. Buhl, S.F. McDonald, and C.H. Summers (1996). Acute Toxicity of Firefighting Chemical Formulations to Four Life Stages of Fathead Minnow. Ecotoxicol. Environ. Saf., 34, (3), 252-263. doi:10.1006/eesa.1996.0070. ECOREF#:17382</t>
        </is>
      </c>
    </row>
    <row r="4682">
      <c r="A4682" t="n">
        <v>1.77256698E8</v>
      </c>
      <c r="B4682" t="inlineStr">
        <is>
          <t>Phoschek WD 881</t>
        </is>
      </c>
      <c r="C4682"/>
      <c r="D4682" t="inlineStr">
        <is>
          <t>Unmeasured</t>
        </is>
      </c>
      <c r="E4682" t="inlineStr">
        <is>
          <t>Not coded</t>
        </is>
      </c>
      <c r="F4682"/>
      <c r="G4682" t="n">
        <v>100.0</v>
      </c>
      <c r="H4682"/>
      <c r="I4682"/>
      <c r="J4682"/>
      <c r="K4682"/>
      <c r="L4682" t="inlineStr">
        <is>
          <t>Pimephales promelas</t>
        </is>
      </c>
      <c r="M4682" t="inlineStr">
        <is>
          <t>Fathead Minnow</t>
        </is>
      </c>
      <c r="N4682" t="inlineStr">
        <is>
          <t>Egg</t>
        </is>
      </c>
      <c r="O4682"/>
      <c r="P4682" t="n">
        <v>3.0</v>
      </c>
      <c r="Q4682"/>
      <c r="R4682"/>
      <c r="S4682"/>
      <c r="T4682"/>
      <c r="U4682" t="inlineStr">
        <is>
          <t>Day(s)</t>
        </is>
      </c>
      <c r="V4682" t="inlineStr">
        <is>
          <t>Static</t>
        </is>
      </c>
      <c r="W4682" t="inlineStr">
        <is>
          <t>Fresh water</t>
        </is>
      </c>
      <c r="X4682" t="inlineStr">
        <is>
          <t>Lab</t>
        </is>
      </c>
      <c r="Y4682"/>
      <c r="Z4682" t="inlineStr">
        <is>
          <t>Formulation</t>
        </is>
      </c>
      <c r="AA4682"/>
      <c r="AB4682" t="n">
        <v>26.0</v>
      </c>
      <c r="AC4682"/>
      <c r="AD4682" t="n">
        <v>21.0</v>
      </c>
      <c r="AE4682"/>
      <c r="AF4682" t="n">
        <v>33.0</v>
      </c>
      <c r="AG4682" t="inlineStr">
        <is>
          <t>AI mg/L</t>
        </is>
      </c>
      <c r="AH4682"/>
      <c r="AI4682"/>
      <c r="AJ4682"/>
      <c r="AK4682"/>
      <c r="AL4682"/>
      <c r="AM4682"/>
      <c r="AN4682"/>
      <c r="AO4682"/>
      <c r="AP4682"/>
      <c r="AQ4682"/>
      <c r="AR4682"/>
      <c r="AS4682"/>
      <c r="AT4682"/>
      <c r="AU4682"/>
      <c r="AV4682"/>
      <c r="AW4682"/>
      <c r="AX4682" t="inlineStr">
        <is>
          <t>Mortality</t>
        </is>
      </c>
      <c r="AY4682" t="inlineStr">
        <is>
          <t>Mortality</t>
        </is>
      </c>
      <c r="AZ4682" t="inlineStr">
        <is>
          <t>LC50</t>
        </is>
      </c>
      <c r="BA4682"/>
      <c r="BB4682" t="n">
        <v>4.0</v>
      </c>
      <c r="BC4682"/>
      <c r="BD4682"/>
      <c r="BE4682"/>
      <c r="BF4682"/>
      <c r="BG4682" t="inlineStr">
        <is>
          <t>Day(s)</t>
        </is>
      </c>
      <c r="BH4682" t="inlineStr">
        <is>
          <t>Active ingredient</t>
        </is>
      </c>
      <c r="BI4682" t="inlineStr">
        <is>
          <t>DTXSID50109274</t>
        </is>
      </c>
      <c r="BJ4682" t="inlineStr">
        <is>
          <t>10.1006/eesa.1996.0070</t>
        </is>
      </c>
      <c r="BK4682"/>
      <c r="BL4682"/>
      <c r="BM4682"/>
      <c r="BN4682"/>
      <c r="BO4682"/>
      <c r="BP4682"/>
      <c r="BQ4682"/>
      <c r="BR4682"/>
      <c r="BS4682"/>
      <c r="BT4682" t="inlineStr">
        <is>
          <t>--</t>
        </is>
      </c>
      <c r="BU4682"/>
      <c r="BV4682"/>
      <c r="BW4682"/>
      <c r="BX4682"/>
      <c r="BY4682"/>
      <c r="BZ4682"/>
      <c r="CA4682"/>
      <c r="CB4682"/>
      <c r="CC4682"/>
      <c r="CD4682"/>
      <c r="CE4682"/>
      <c r="CF4682"/>
      <c r="CG4682"/>
      <c r="CH4682"/>
      <c r="CI4682"/>
      <c r="CJ4682"/>
      <c r="CK4682" t="inlineStr">
        <is>
          <t>Gaikowski,M.P., S.J. Hamilton, K.J. Buhl, S.F. McDonald, and C.H. Summers</t>
        </is>
      </c>
      <c r="CL4682" t="n">
        <v>17382.0</v>
      </c>
      <c r="CM4682" t="inlineStr">
        <is>
          <t>Acute Toxicity of Firefighting Chemical Formulations to Four Life Stages of Fathead Minnow</t>
        </is>
      </c>
      <c r="CN4682" t="inlineStr">
        <is>
          <t>Ecotoxicol. Environ. Saf.34(3): 252-263</t>
        </is>
      </c>
      <c r="CO4682" t="n">
        <v>1996.0</v>
      </c>
      <c r="CP4682" t="inlineStr">
        <is>
          <t>Gaikowski,M.P., S.J. Hamilton, K.J. Buhl, S.F. McDonald, and C.H. Summers (1996). Acute Toxicity of Firefighting Chemical Formulations to Four Life Stages of Fathead Minnow. Ecotoxicol. Environ. Saf., 34, (3), 252-263. doi:10.1006/eesa.1996.0070. ECOREF#:17382</t>
        </is>
      </c>
    </row>
    <row r="4683">
      <c r="A4683" t="n">
        <v>1.83675823E8</v>
      </c>
      <c r="B4683" t="inlineStr">
        <is>
          <t>N-[2-(1,3-Dimethylbutyl)-3-thienyl]-1-methyl-3-(trifluoromethyl)-1H-pyrazole-4-carboxamide</t>
        </is>
      </c>
      <c r="C4683"/>
      <c r="D4683" t="inlineStr">
        <is>
          <t>Not coded</t>
        </is>
      </c>
      <c r="E4683" t="inlineStr">
        <is>
          <t>United States Environmental Protection Agency</t>
        </is>
      </c>
      <c r="F4683"/>
      <c r="G4683" t="n">
        <v>20.8</v>
      </c>
      <c r="H4683"/>
      <c r="I4683"/>
      <c r="J4683"/>
      <c r="K4683"/>
      <c r="L4683" t="inlineStr">
        <is>
          <t>Pimephales promelas</t>
        </is>
      </c>
      <c r="M4683" t="inlineStr">
        <is>
          <t>Fathead Minnow</t>
        </is>
      </c>
      <c r="N4683"/>
      <c r="O4683"/>
      <c r="P4683"/>
      <c r="Q4683"/>
      <c r="R4683"/>
      <c r="S4683"/>
      <c r="T4683"/>
      <c r="U4683"/>
      <c r="V4683" t="inlineStr">
        <is>
          <t>Static</t>
        </is>
      </c>
      <c r="W4683" t="inlineStr">
        <is>
          <t>Fresh water</t>
        </is>
      </c>
      <c r="X4683" t="inlineStr">
        <is>
          <t>Lab</t>
        </is>
      </c>
      <c r="Y4683"/>
      <c r="Z4683" t="inlineStr">
        <is>
          <t>Formulation</t>
        </is>
      </c>
      <c r="AA4683"/>
      <c r="AB4683" t="n">
        <v>1.506</v>
      </c>
      <c r="AC4683"/>
      <c r="AD4683" t="n">
        <v>1.1</v>
      </c>
      <c r="AE4683"/>
      <c r="AF4683" t="n">
        <v>3.0</v>
      </c>
      <c r="AG4683" t="inlineStr">
        <is>
          <t>AI mg/L</t>
        </is>
      </c>
      <c r="AH4683"/>
      <c r="AI4683"/>
      <c r="AJ4683"/>
      <c r="AK4683"/>
      <c r="AL4683"/>
      <c r="AM4683"/>
      <c r="AN4683"/>
      <c r="AO4683"/>
      <c r="AP4683"/>
      <c r="AQ4683"/>
      <c r="AR4683"/>
      <c r="AS4683"/>
      <c r="AT4683"/>
      <c r="AU4683"/>
      <c r="AV4683"/>
      <c r="AW4683"/>
      <c r="AX4683" t="inlineStr">
        <is>
          <t>Mortality</t>
        </is>
      </c>
      <c r="AY4683" t="inlineStr">
        <is>
          <t>Mortality</t>
        </is>
      </c>
      <c r="AZ4683" t="inlineStr">
        <is>
          <t>LC50</t>
        </is>
      </c>
      <c r="BA4683"/>
      <c r="BB4683" t="n">
        <v>4.0</v>
      </c>
      <c r="BC4683"/>
      <c r="BD4683"/>
      <c r="BE4683"/>
      <c r="BF4683"/>
      <c r="BG4683" t="inlineStr">
        <is>
          <t>Day(s)</t>
        </is>
      </c>
      <c r="BH4683" t="inlineStr">
        <is>
          <t>Emulsifiable concentrate</t>
        </is>
      </c>
      <c r="BI4683" t="inlineStr">
        <is>
          <t>DTXSID6058005</t>
        </is>
      </c>
      <c r="BJ4683"/>
      <c r="BK4683"/>
      <c r="BL4683" t="inlineStr">
        <is>
          <t>Acute</t>
        </is>
      </c>
      <c r="BM4683"/>
      <c r="BN4683"/>
      <c r="BO4683"/>
      <c r="BP4683"/>
      <c r="BQ4683"/>
      <c r="BR4683"/>
      <c r="BS4683"/>
      <c r="BT4683" t="inlineStr">
        <is>
          <t>--</t>
        </is>
      </c>
      <c r="BU4683"/>
      <c r="BV4683"/>
      <c r="BW4683"/>
      <c r="BX4683"/>
      <c r="BY4683"/>
      <c r="BZ4683"/>
      <c r="CA4683"/>
      <c r="CB4683"/>
      <c r="CC4683"/>
      <c r="CD4683"/>
      <c r="CE4683"/>
      <c r="CF4683"/>
      <c r="CG4683"/>
      <c r="CH4683"/>
      <c r="CI4683"/>
      <c r="CJ4683" t="inlineStr">
        <is>
          <t xml:space="preserve">CONTR/STD METHODS USED//   </t>
        </is>
      </c>
      <c r="CK4683" t="inlineStr">
        <is>
          <t>U.S. Environmental Protection Agency</t>
        </is>
      </c>
      <c r="CL4683" t="n">
        <v>344.0</v>
      </c>
      <c r="CM4683" t="inlineStr">
        <is>
          <t>Pesticide Ecotoxicity Database (Formerly: Environmental Effects Database (EEDB))</t>
        </is>
      </c>
      <c r="CN4683" t="inlineStr">
        <is>
          <t>Environmental Fate and Effects Division, U.S.EPA, Washington, D.C.:</t>
        </is>
      </c>
      <c r="CO4683" t="n">
        <v>1992.0</v>
      </c>
      <c r="CP4683" t="inlineStr">
        <is>
          <t>U.S. Environmental Protection Agency (1992). Pesticide Ecotoxicity Database (Formerly: Environmental Effects Database (EEDB)). Environmental Fate and Effects Division, U.S.EPA, Washington, D.C., ECOREF#:344</t>
        </is>
      </c>
    </row>
    <row r="4684">
      <c r="A4684" t="n">
        <v>1.83675823E8</v>
      </c>
      <c r="B4684" t="inlineStr">
        <is>
          <t>N-[2-(1,3-Dimethylbutyl)-3-thienyl]-1-methyl-3-(trifluoromethyl)-1H-pyrazole-4-carboxamide</t>
        </is>
      </c>
      <c r="C4684"/>
      <c r="D4684" t="inlineStr">
        <is>
          <t>Not coded</t>
        </is>
      </c>
      <c r="E4684" t="inlineStr">
        <is>
          <t>United States Environmental Protection Agency</t>
        </is>
      </c>
      <c r="F4684"/>
      <c r="G4684" t="n">
        <v>98.6</v>
      </c>
      <c r="H4684"/>
      <c r="I4684"/>
      <c r="J4684"/>
      <c r="K4684"/>
      <c r="L4684" t="inlineStr">
        <is>
          <t>Pimephales promelas</t>
        </is>
      </c>
      <c r="M4684" t="inlineStr">
        <is>
          <t>Fathead Minnow</t>
        </is>
      </c>
      <c r="N4684"/>
      <c r="O4684"/>
      <c r="P4684"/>
      <c r="Q4684"/>
      <c r="R4684"/>
      <c r="S4684"/>
      <c r="T4684"/>
      <c r="U4684"/>
      <c r="V4684" t="inlineStr">
        <is>
          <t>Renewal</t>
        </is>
      </c>
      <c r="W4684" t="inlineStr">
        <is>
          <t>Fresh water</t>
        </is>
      </c>
      <c r="X4684" t="inlineStr">
        <is>
          <t>Lab</t>
        </is>
      </c>
      <c r="Y4684"/>
      <c r="Z4684" t="inlineStr">
        <is>
          <t>Active ingredient</t>
        </is>
      </c>
      <c r="AA4684"/>
      <c r="AB4684" t="n">
        <v>0.29</v>
      </c>
      <c r="AC4684"/>
      <c r="AD4684" t="n">
        <v>0.203</v>
      </c>
      <c r="AE4684"/>
      <c r="AF4684" t="n">
        <v>0.414</v>
      </c>
      <c r="AG4684" t="inlineStr">
        <is>
          <t>AI mg/L</t>
        </is>
      </c>
      <c r="AH4684"/>
      <c r="AI4684"/>
      <c r="AJ4684"/>
      <c r="AK4684"/>
      <c r="AL4684"/>
      <c r="AM4684"/>
      <c r="AN4684"/>
      <c r="AO4684"/>
      <c r="AP4684"/>
      <c r="AQ4684"/>
      <c r="AR4684"/>
      <c r="AS4684"/>
      <c r="AT4684"/>
      <c r="AU4684"/>
      <c r="AV4684"/>
      <c r="AW4684"/>
      <c r="AX4684" t="inlineStr">
        <is>
          <t>Mortality</t>
        </is>
      </c>
      <c r="AY4684" t="inlineStr">
        <is>
          <t>Mortality</t>
        </is>
      </c>
      <c r="AZ4684" t="inlineStr">
        <is>
          <t>LC50</t>
        </is>
      </c>
      <c r="BA4684"/>
      <c r="BB4684" t="n">
        <v>4.0</v>
      </c>
      <c r="BC4684"/>
      <c r="BD4684"/>
      <c r="BE4684"/>
      <c r="BF4684"/>
      <c r="BG4684" t="inlineStr">
        <is>
          <t>Day(s)</t>
        </is>
      </c>
      <c r="BH4684"/>
      <c r="BI4684" t="inlineStr">
        <is>
          <t>DTXSID6058005</t>
        </is>
      </c>
      <c r="BJ4684"/>
      <c r="BK4684"/>
      <c r="BL4684" t="inlineStr">
        <is>
          <t>Acute</t>
        </is>
      </c>
      <c r="BM4684"/>
      <c r="BN4684"/>
      <c r="BO4684"/>
      <c r="BP4684"/>
      <c r="BQ4684"/>
      <c r="BR4684"/>
      <c r="BS4684"/>
      <c r="BT4684" t="inlineStr">
        <is>
          <t>--</t>
        </is>
      </c>
      <c r="BU4684"/>
      <c r="BV4684"/>
      <c r="BW4684"/>
      <c r="BX4684"/>
      <c r="BY4684"/>
      <c r="BZ4684"/>
      <c r="CA4684"/>
      <c r="CB4684"/>
      <c r="CC4684"/>
      <c r="CD4684"/>
      <c r="CE4684"/>
      <c r="CF4684"/>
      <c r="CG4684"/>
      <c r="CH4684"/>
      <c r="CI4684"/>
      <c r="CJ4684" t="inlineStr">
        <is>
          <t xml:space="preserve">CONTR/STD METHODS USED//   </t>
        </is>
      </c>
      <c r="CK4684" t="inlineStr">
        <is>
          <t>U.S. Environmental Protection Agency</t>
        </is>
      </c>
      <c r="CL4684" t="n">
        <v>344.0</v>
      </c>
      <c r="CM4684" t="inlineStr">
        <is>
          <t>Pesticide Ecotoxicity Database (Formerly: Environmental Effects Database (EEDB))</t>
        </is>
      </c>
      <c r="CN4684" t="inlineStr">
        <is>
          <t>Environmental Fate and Effects Division, U.S.EPA, Washington, D.C.:</t>
        </is>
      </c>
      <c r="CO4684" t="n">
        <v>1992.0</v>
      </c>
      <c r="CP4684" t="inlineStr">
        <is>
          <t>U.S. Environmental Protection Agency (1992). Pesticide Ecotoxicity Database (Formerly: Environmental Effects Database (EEDB)). Environmental Fate and Effects Division, U.S.EPA, Washington, D.C., ECOREF#:344</t>
        </is>
      </c>
    </row>
    <row r="4685">
      <c r="A4685" t="n">
        <v>2.10880925E8</v>
      </c>
      <c r="B4685" t="inlineStr">
        <is>
          <t>[C(E)]-N-[(2-Chloro-5-thiazolyl)methyl]-N'-methyl-N''-nitroguanidine</t>
        </is>
      </c>
      <c r="C4685"/>
      <c r="D4685" t="inlineStr">
        <is>
          <t>Measured</t>
        </is>
      </c>
      <c r="E4685" t="inlineStr">
        <is>
          <t>United States Environmental Protection Agency</t>
        </is>
      </c>
      <c r="F4685"/>
      <c r="G4685" t="n">
        <v>99.9</v>
      </c>
      <c r="H4685"/>
      <c r="I4685"/>
      <c r="J4685"/>
      <c r="K4685"/>
      <c r="L4685" t="inlineStr">
        <is>
          <t>Pimephales promelas</t>
        </is>
      </c>
      <c r="M4685" t="inlineStr">
        <is>
          <t>Fathead Minnow</t>
        </is>
      </c>
      <c r="N4685"/>
      <c r="O4685"/>
      <c r="P4685"/>
      <c r="Q4685"/>
      <c r="R4685"/>
      <c r="S4685"/>
      <c r="T4685"/>
      <c r="U4685"/>
      <c r="V4685" t="inlineStr">
        <is>
          <t>Aquatic, unspecified</t>
        </is>
      </c>
      <c r="W4685" t="inlineStr">
        <is>
          <t>Fresh water</t>
        </is>
      </c>
      <c r="X4685" t="inlineStr">
        <is>
          <t>Lab</t>
        </is>
      </c>
      <c r="Y4685"/>
      <c r="Z4685" t="inlineStr">
        <is>
          <t>Active ingredient</t>
        </is>
      </c>
      <c r="AA4685" t="inlineStr">
        <is>
          <t>&gt;</t>
        </is>
      </c>
      <c r="AB4685" t="n">
        <v>0.5</v>
      </c>
      <c r="AC4685"/>
      <c r="AD4685"/>
      <c r="AE4685"/>
      <c r="AF4685"/>
      <c r="AG4685" t="inlineStr">
        <is>
          <t>AI mg/L</t>
        </is>
      </c>
      <c r="AH4685"/>
      <c r="AI4685"/>
      <c r="AJ4685"/>
      <c r="AK4685"/>
      <c r="AL4685"/>
      <c r="AM4685"/>
      <c r="AN4685"/>
      <c r="AO4685"/>
      <c r="AP4685"/>
      <c r="AQ4685"/>
      <c r="AR4685"/>
      <c r="AS4685"/>
      <c r="AT4685"/>
      <c r="AU4685"/>
      <c r="AV4685"/>
      <c r="AW4685"/>
      <c r="AX4685" t="inlineStr">
        <is>
          <t>Mortality</t>
        </is>
      </c>
      <c r="AY4685" t="inlineStr">
        <is>
          <t>Mortality</t>
        </is>
      </c>
      <c r="AZ4685" t="inlineStr">
        <is>
          <t>LC50</t>
        </is>
      </c>
      <c r="BA4685"/>
      <c r="BB4685" t="n">
        <v>4.0</v>
      </c>
      <c r="BC4685"/>
      <c r="BD4685"/>
      <c r="BE4685"/>
      <c r="BF4685"/>
      <c r="BG4685" t="inlineStr">
        <is>
          <t>Day(s)</t>
        </is>
      </c>
      <c r="BH4685"/>
      <c r="BI4685" t="inlineStr">
        <is>
          <t>DTXSID2034465</t>
        </is>
      </c>
      <c r="BJ4685" t="inlineStr">
        <is>
          <t>10.1002/etc.2800</t>
        </is>
      </c>
      <c r="BK4685"/>
      <c r="BL4685"/>
      <c r="BM4685"/>
      <c r="BN4685"/>
      <c r="BO4685"/>
      <c r="BP4685"/>
      <c r="BQ4685"/>
      <c r="BR4685"/>
      <c r="BS4685"/>
      <c r="BT4685" t="inlineStr">
        <is>
          <t>--</t>
        </is>
      </c>
      <c r="BU4685"/>
      <c r="BV4685"/>
      <c r="BW4685"/>
      <c r="BX4685"/>
      <c r="BY4685"/>
      <c r="BZ4685"/>
      <c r="CA4685"/>
      <c r="CB4685"/>
      <c r="CC4685"/>
      <c r="CD4685"/>
      <c r="CE4685"/>
      <c r="CF4685"/>
      <c r="CG4685"/>
      <c r="CH4685"/>
      <c r="CI4685"/>
      <c r="CJ4685"/>
      <c r="CK4685" t="inlineStr">
        <is>
          <t>De Perre,C., T.M. Murphy, and M.J. Lydy</t>
        </is>
      </c>
      <c r="CL4685" t="n">
        <v>173368.0</v>
      </c>
      <c r="CM4685" t="inlineStr">
        <is>
          <t>Fate and Effects of Clothianidin in Fields Using Conservation Practices</t>
        </is>
      </c>
      <c r="CN4685" t="inlineStr">
        <is>
          <t>Environ. Toxicol. Chem.34(2): 258-265</t>
        </is>
      </c>
      <c r="CO4685" t="n">
        <v>2015.0</v>
      </c>
      <c r="CP4685" t="inlineStr">
        <is>
          <t>De Perre,C., T.M. Murphy, and M.J. Lydy (2015). Fate and Effects of Clothianidin in Fields Using Conservation Practices. Environ. Toxicol. Chem., 34, (2), 258-265. doi:10.1002/etc.2800. ECOREF#:173368</t>
        </is>
      </c>
    </row>
    <row r="4686">
      <c r="A4686" t="n">
        <v>2.43973208E8</v>
      </c>
      <c r="B4686" t="inlineStr">
        <is>
          <t>2,2-Dimethylpropanoic acid  8-(2,6-diethyl-4-methylphenyl)-1,2,4,5- tetrahydro-7-oxo-7H-pyrazolo[1,2-d][1,4,5]oxadiazepin-9-yl ester</t>
        </is>
      </c>
      <c r="C4686"/>
      <c r="D4686" t="inlineStr">
        <is>
          <t>Not coded</t>
        </is>
      </c>
      <c r="E4686" t="inlineStr">
        <is>
          <t>United States Environmental Protection Agency</t>
        </is>
      </c>
      <c r="F4686"/>
      <c r="G4686" t="n">
        <v>97.2</v>
      </c>
      <c r="H4686"/>
      <c r="I4686"/>
      <c r="J4686"/>
      <c r="K4686"/>
      <c r="L4686" t="inlineStr">
        <is>
          <t>Pimephales promelas</t>
        </is>
      </c>
      <c r="M4686" t="inlineStr">
        <is>
          <t>Fathead Minnow</t>
        </is>
      </c>
      <c r="N4686"/>
      <c r="O4686"/>
      <c r="P4686"/>
      <c r="Q4686"/>
      <c r="R4686"/>
      <c r="S4686"/>
      <c r="T4686"/>
      <c r="U4686"/>
      <c r="V4686" t="inlineStr">
        <is>
          <t>Flow-through</t>
        </is>
      </c>
      <c r="W4686" t="inlineStr">
        <is>
          <t>Fresh water</t>
        </is>
      </c>
      <c r="X4686" t="inlineStr">
        <is>
          <t>Lab</t>
        </is>
      </c>
      <c r="Y4686"/>
      <c r="Z4686" t="inlineStr">
        <is>
          <t>Active ingredient</t>
        </is>
      </c>
      <c r="AA4686"/>
      <c r="AB4686" t="n">
        <v>20.0</v>
      </c>
      <c r="AC4686"/>
      <c r="AD4686" t="n">
        <v>16.0</v>
      </c>
      <c r="AE4686"/>
      <c r="AF4686" t="n">
        <v>23.0</v>
      </c>
      <c r="AG4686" t="inlineStr">
        <is>
          <t>AI mg/L</t>
        </is>
      </c>
      <c r="AH4686"/>
      <c r="AI4686"/>
      <c r="AJ4686"/>
      <c r="AK4686"/>
      <c r="AL4686"/>
      <c r="AM4686"/>
      <c r="AN4686"/>
      <c r="AO4686"/>
      <c r="AP4686"/>
      <c r="AQ4686"/>
      <c r="AR4686"/>
      <c r="AS4686"/>
      <c r="AT4686"/>
      <c r="AU4686"/>
      <c r="AV4686"/>
      <c r="AW4686"/>
      <c r="AX4686" t="inlineStr">
        <is>
          <t>Mortality</t>
        </is>
      </c>
      <c r="AY4686" t="inlineStr">
        <is>
          <t>Mortality</t>
        </is>
      </c>
      <c r="AZ4686" t="inlineStr">
        <is>
          <t>LC50</t>
        </is>
      </c>
      <c r="BA4686"/>
      <c r="BB4686" t="n">
        <v>4.0</v>
      </c>
      <c r="BC4686"/>
      <c r="BD4686"/>
      <c r="BE4686"/>
      <c r="BF4686"/>
      <c r="BG4686" t="inlineStr">
        <is>
          <t>Day(s)</t>
        </is>
      </c>
      <c r="BH4686"/>
      <c r="BI4686" t="inlineStr">
        <is>
          <t>DTXSID8034823</t>
        </is>
      </c>
      <c r="BJ4686"/>
      <c r="BK4686"/>
      <c r="BL4686" t="inlineStr">
        <is>
          <t>Acute</t>
        </is>
      </c>
      <c r="BM4686"/>
      <c r="BN4686"/>
      <c r="BO4686"/>
      <c r="BP4686"/>
      <c r="BQ4686"/>
      <c r="BR4686"/>
      <c r="BS4686"/>
      <c r="BT4686" t="inlineStr">
        <is>
          <t>--</t>
        </is>
      </c>
      <c r="BU4686"/>
      <c r="BV4686"/>
      <c r="BW4686"/>
      <c r="BX4686"/>
      <c r="BY4686"/>
      <c r="BZ4686"/>
      <c r="CA4686"/>
      <c r="CB4686"/>
      <c r="CC4686"/>
      <c r="CD4686"/>
      <c r="CE4686"/>
      <c r="CF4686"/>
      <c r="CG4686"/>
      <c r="CH4686"/>
      <c r="CI4686"/>
      <c r="CJ4686" t="inlineStr">
        <is>
          <t xml:space="preserve">CONTR/STD METHODS USED//   </t>
        </is>
      </c>
      <c r="CK4686" t="inlineStr">
        <is>
          <t>U.S. Environmental Protection Agency</t>
        </is>
      </c>
      <c r="CL4686" t="n">
        <v>344.0</v>
      </c>
      <c r="CM4686" t="inlineStr">
        <is>
          <t>Pesticide Ecotoxicity Database (Formerly: Environmental Effects Database (EEDB))</t>
        </is>
      </c>
      <c r="CN4686" t="inlineStr">
        <is>
          <t>Environmental Fate and Effects Division, U.S.EPA, Washington, D.C.:</t>
        </is>
      </c>
      <c r="CO4686" t="n">
        <v>1992.0</v>
      </c>
      <c r="CP4686" t="inlineStr">
        <is>
          <t>U.S. Environmental Protection Agency (1992). Pesticide Ecotoxicity Database (Formerly: Environmental Effects Database (EEDB)). Environmental Fate and Effects Division, U.S.EPA, Washington, D.C., ECOREF#:344</t>
        </is>
      </c>
    </row>
    <row r="4687">
      <c r="A4687" t="n">
        <v>2.43973208E8</v>
      </c>
      <c r="B4687" t="inlineStr">
        <is>
          <t>2,2-Dimethylpropanoic acid  8-(2,6-diethyl-4-methylphenyl)-1,2,4,5- tetrahydro-7-oxo-7H-pyrazolo[1,2-d][1,4,5]oxadiazepin-9-yl ester</t>
        </is>
      </c>
      <c r="C4687"/>
      <c r="D4687" t="inlineStr">
        <is>
          <t>Not coded</t>
        </is>
      </c>
      <c r="E4687" t="inlineStr">
        <is>
          <t>United States Environmental Protection Agency</t>
        </is>
      </c>
      <c r="F4687"/>
      <c r="G4687" t="n">
        <v>97.2</v>
      </c>
      <c r="H4687"/>
      <c r="I4687"/>
      <c r="J4687"/>
      <c r="K4687"/>
      <c r="L4687" t="inlineStr">
        <is>
          <t>Pimephales promelas</t>
        </is>
      </c>
      <c r="M4687" t="inlineStr">
        <is>
          <t>Fathead Minnow</t>
        </is>
      </c>
      <c r="N4687"/>
      <c r="O4687"/>
      <c r="P4687"/>
      <c r="Q4687"/>
      <c r="R4687"/>
      <c r="S4687"/>
      <c r="T4687"/>
      <c r="U4687"/>
      <c r="V4687" t="inlineStr">
        <is>
          <t>Flow-through</t>
        </is>
      </c>
      <c r="W4687" t="inlineStr">
        <is>
          <t>Fresh water</t>
        </is>
      </c>
      <c r="X4687" t="inlineStr">
        <is>
          <t>Lab</t>
        </is>
      </c>
      <c r="Y4687"/>
      <c r="Z4687" t="inlineStr">
        <is>
          <t>Active ingredient</t>
        </is>
      </c>
      <c r="AA4687"/>
      <c r="AB4687" t="n">
        <v>20.0</v>
      </c>
      <c r="AC4687"/>
      <c r="AD4687" t="n">
        <v>16.0</v>
      </c>
      <c r="AE4687"/>
      <c r="AF4687" t="n">
        <v>23.0</v>
      </c>
      <c r="AG4687" t="inlineStr">
        <is>
          <t>AI mg/L</t>
        </is>
      </c>
      <c r="AH4687"/>
      <c r="AI4687"/>
      <c r="AJ4687"/>
      <c r="AK4687"/>
      <c r="AL4687"/>
      <c r="AM4687"/>
      <c r="AN4687"/>
      <c r="AO4687"/>
      <c r="AP4687"/>
      <c r="AQ4687"/>
      <c r="AR4687"/>
      <c r="AS4687"/>
      <c r="AT4687"/>
      <c r="AU4687"/>
      <c r="AV4687"/>
      <c r="AW4687"/>
      <c r="AX4687" t="inlineStr">
        <is>
          <t>Mortality</t>
        </is>
      </c>
      <c r="AY4687" t="inlineStr">
        <is>
          <t>Mortality</t>
        </is>
      </c>
      <c r="AZ4687" t="inlineStr">
        <is>
          <t>LC50</t>
        </is>
      </c>
      <c r="BA4687"/>
      <c r="BB4687" t="n">
        <v>4.0</v>
      </c>
      <c r="BC4687"/>
      <c r="BD4687"/>
      <c r="BE4687"/>
      <c r="BF4687"/>
      <c r="BG4687" t="inlineStr">
        <is>
          <t>Day(s)</t>
        </is>
      </c>
      <c r="BH4687"/>
      <c r="BI4687" t="inlineStr">
        <is>
          <t>DTXSID8034823</t>
        </is>
      </c>
      <c r="BJ4687"/>
      <c r="BK4687"/>
      <c r="BL4687" t="inlineStr">
        <is>
          <t>Acute</t>
        </is>
      </c>
      <c r="BM4687"/>
      <c r="BN4687"/>
      <c r="BO4687"/>
      <c r="BP4687"/>
      <c r="BQ4687"/>
      <c r="BR4687"/>
      <c r="BS4687"/>
      <c r="BT4687" t="inlineStr">
        <is>
          <t>--</t>
        </is>
      </c>
      <c r="BU4687"/>
      <c r="BV4687"/>
      <c r="BW4687"/>
      <c r="BX4687"/>
      <c r="BY4687"/>
      <c r="BZ4687"/>
      <c r="CA4687"/>
      <c r="CB4687"/>
      <c r="CC4687"/>
      <c r="CD4687"/>
      <c r="CE4687"/>
      <c r="CF4687"/>
      <c r="CG4687"/>
      <c r="CH4687"/>
      <c r="CI4687"/>
      <c r="CJ4687" t="inlineStr">
        <is>
          <t xml:space="preserve">CONTR/STD METHODS USED//   </t>
        </is>
      </c>
      <c r="CK4687" t="inlineStr">
        <is>
          <t>U.S. Environmental Protection Agency</t>
        </is>
      </c>
      <c r="CL4687" t="n">
        <v>344.0</v>
      </c>
      <c r="CM4687" t="inlineStr">
        <is>
          <t>Pesticide Ecotoxicity Database (Formerly: Environmental Effects Database (EEDB))</t>
        </is>
      </c>
      <c r="CN4687" t="inlineStr">
        <is>
          <t>Environmental Fate and Effects Division, U.S.EPA, Washington, D.C.:</t>
        </is>
      </c>
      <c r="CO4687" t="n">
        <v>1992.0</v>
      </c>
      <c r="CP4687" t="inlineStr">
        <is>
          <t>U.S. Environmental Protection Agency (1992). Pesticide Ecotoxicity Database (Formerly: Environmental Effects Database (EEDB)). Environmental Fate and Effects Division, U.S.EPA, Washington, D.C., ECOREF#:344</t>
        </is>
      </c>
    </row>
    <row r="4688">
      <c r="A4688" t="n">
        <v>2.72451657E8</v>
      </c>
      <c r="B4688" t="inlineStr">
        <is>
          <t>N2-[1,1-Dimethyl-2-(methylsulfonyl)ethyl]-3-iodo-N1-[2-methyl-4-[1,2,2,2-tetrafluoro-1-(trifluoromethyl)ethyl]phenyl]-1,2-benzenedicarboxamide</t>
        </is>
      </c>
      <c r="C4688"/>
      <c r="D4688" t="inlineStr">
        <is>
          <t>Not coded</t>
        </is>
      </c>
      <c r="E4688" t="inlineStr">
        <is>
          <t>United States Environmental Protection Agency</t>
        </is>
      </c>
      <c r="F4688"/>
      <c r="G4688" t="n">
        <v>96.6</v>
      </c>
      <c r="H4688"/>
      <c r="I4688"/>
      <c r="J4688"/>
      <c r="K4688"/>
      <c r="L4688" t="inlineStr">
        <is>
          <t>Pimephales promelas</t>
        </is>
      </c>
      <c r="M4688" t="inlineStr">
        <is>
          <t>Fathead Minnow</t>
        </is>
      </c>
      <c r="N4688"/>
      <c r="O4688"/>
      <c r="P4688"/>
      <c r="Q4688"/>
      <c r="R4688"/>
      <c r="S4688"/>
      <c r="T4688"/>
      <c r="U4688"/>
      <c r="V4688" t="inlineStr">
        <is>
          <t>Static</t>
        </is>
      </c>
      <c r="W4688" t="inlineStr">
        <is>
          <t>Fresh water</t>
        </is>
      </c>
      <c r="X4688" t="inlineStr">
        <is>
          <t>Lab</t>
        </is>
      </c>
      <c r="Y4688"/>
      <c r="Z4688" t="inlineStr">
        <is>
          <t>Active ingredient</t>
        </is>
      </c>
      <c r="AA4688" t="inlineStr">
        <is>
          <t>&gt;</t>
        </is>
      </c>
      <c r="AB4688" t="n">
        <v>0.0665</v>
      </c>
      <c r="AC4688"/>
      <c r="AD4688"/>
      <c r="AE4688"/>
      <c r="AF4688"/>
      <c r="AG4688" t="inlineStr">
        <is>
          <t>AI mg/L</t>
        </is>
      </c>
      <c r="AH4688"/>
      <c r="AI4688"/>
      <c r="AJ4688"/>
      <c r="AK4688"/>
      <c r="AL4688"/>
      <c r="AM4688"/>
      <c r="AN4688"/>
      <c r="AO4688"/>
      <c r="AP4688"/>
      <c r="AQ4688"/>
      <c r="AR4688"/>
      <c r="AS4688"/>
      <c r="AT4688"/>
      <c r="AU4688"/>
      <c r="AV4688"/>
      <c r="AW4688"/>
      <c r="AX4688" t="inlineStr">
        <is>
          <t>Mortality</t>
        </is>
      </c>
      <c r="AY4688" t="inlineStr">
        <is>
          <t>Mortality</t>
        </is>
      </c>
      <c r="AZ4688" t="inlineStr">
        <is>
          <t>LC50</t>
        </is>
      </c>
      <c r="BA4688"/>
      <c r="BB4688" t="n">
        <v>4.0</v>
      </c>
      <c r="BC4688"/>
      <c r="BD4688"/>
      <c r="BE4688"/>
      <c r="BF4688"/>
      <c r="BG4688" t="inlineStr">
        <is>
          <t>Day(s)</t>
        </is>
      </c>
      <c r="BH4688"/>
      <c r="BI4688" t="inlineStr">
        <is>
          <t>DTXSID4047672</t>
        </is>
      </c>
      <c r="BJ4688"/>
      <c r="BK4688"/>
      <c r="BL4688" t="inlineStr">
        <is>
          <t>Acute</t>
        </is>
      </c>
      <c r="BM4688"/>
      <c r="BN4688"/>
      <c r="BO4688"/>
      <c r="BP4688"/>
      <c r="BQ4688"/>
      <c r="BR4688"/>
      <c r="BS4688"/>
      <c r="BT4688" t="inlineStr">
        <is>
          <t>--</t>
        </is>
      </c>
      <c r="BU4688"/>
      <c r="BV4688"/>
      <c r="BW4688"/>
      <c r="BX4688"/>
      <c r="BY4688"/>
      <c r="BZ4688"/>
      <c r="CA4688"/>
      <c r="CB4688"/>
      <c r="CC4688"/>
      <c r="CD4688"/>
      <c r="CE4688"/>
      <c r="CF4688"/>
      <c r="CG4688"/>
      <c r="CH4688"/>
      <c r="CI4688"/>
      <c r="CJ4688" t="inlineStr">
        <is>
          <t xml:space="preserve">CONTR/STD METHODS USED//   </t>
        </is>
      </c>
      <c r="CK4688" t="inlineStr">
        <is>
          <t>U.S. Environmental Protection Agency</t>
        </is>
      </c>
      <c r="CL4688" t="n">
        <v>344.0</v>
      </c>
      <c r="CM4688" t="inlineStr">
        <is>
          <t>Pesticide Ecotoxicity Database (Formerly: Environmental Effects Database (EEDB))</t>
        </is>
      </c>
      <c r="CN4688" t="inlineStr">
        <is>
          <t>Environmental Fate and Effects Division, U.S.EPA, Washington, D.C.:</t>
        </is>
      </c>
      <c r="CO4688" t="n">
        <v>1992.0</v>
      </c>
      <c r="CP4688" t="inlineStr">
        <is>
          <t>U.S. Environmental Protection Agency (1992). Pesticide Ecotoxicity Database (Formerly: Environmental Effects Database (EEDB)). Environmental Fate and Effects Division, U.S.EPA, Washington, D.C., ECOREF#:344</t>
        </is>
      </c>
    </row>
    <row r="4689">
      <c r="A4689" t="n">
        <v>2.83594901E8</v>
      </c>
      <c r="B4689" t="inlineStr">
        <is>
          <t>3,3-Dimethylbutanoic acid 2-oxo-3-(2,4,6-trimethylphenyl)-1-oaxspiro[4.4]non-3-en-4-yl ester</t>
        </is>
      </c>
      <c r="C4689"/>
      <c r="D4689" t="inlineStr">
        <is>
          <t>Not coded</t>
        </is>
      </c>
      <c r="E4689" t="inlineStr">
        <is>
          <t>United States Environmental Protection Agency</t>
        </is>
      </c>
      <c r="F4689"/>
      <c r="G4689" t="n">
        <v>96.4</v>
      </c>
      <c r="H4689"/>
      <c r="I4689"/>
      <c r="J4689"/>
      <c r="K4689"/>
      <c r="L4689" t="inlineStr">
        <is>
          <t>Pimephales promelas</t>
        </is>
      </c>
      <c r="M4689" t="inlineStr">
        <is>
          <t>Fathead Minnow</t>
        </is>
      </c>
      <c r="N4689"/>
      <c r="O4689"/>
      <c r="P4689"/>
      <c r="Q4689"/>
      <c r="R4689"/>
      <c r="S4689"/>
      <c r="T4689"/>
      <c r="U4689"/>
      <c r="V4689" t="inlineStr">
        <is>
          <t>Flow-through</t>
        </is>
      </c>
      <c r="W4689" t="inlineStr">
        <is>
          <t>Fresh water</t>
        </is>
      </c>
      <c r="X4689" t="inlineStr">
        <is>
          <t>Lab</t>
        </is>
      </c>
      <c r="Y4689"/>
      <c r="Z4689" t="inlineStr">
        <is>
          <t>Active ingredient</t>
        </is>
      </c>
      <c r="AA4689" t="inlineStr">
        <is>
          <t>&gt;</t>
        </is>
      </c>
      <c r="AB4689" t="n">
        <v>0.0401</v>
      </c>
      <c r="AC4689"/>
      <c r="AD4689"/>
      <c r="AE4689"/>
      <c r="AF4689"/>
      <c r="AG4689" t="inlineStr">
        <is>
          <t>AI mg/L</t>
        </is>
      </c>
      <c r="AH4689"/>
      <c r="AI4689"/>
      <c r="AJ4689"/>
      <c r="AK4689"/>
      <c r="AL4689"/>
      <c r="AM4689"/>
      <c r="AN4689"/>
      <c r="AO4689"/>
      <c r="AP4689"/>
      <c r="AQ4689"/>
      <c r="AR4689"/>
      <c r="AS4689"/>
      <c r="AT4689"/>
      <c r="AU4689"/>
      <c r="AV4689"/>
      <c r="AW4689"/>
      <c r="AX4689" t="inlineStr">
        <is>
          <t>Mortality</t>
        </is>
      </c>
      <c r="AY4689" t="inlineStr">
        <is>
          <t>Mortality</t>
        </is>
      </c>
      <c r="AZ4689" t="inlineStr">
        <is>
          <t>LC50</t>
        </is>
      </c>
      <c r="BA4689"/>
      <c r="BB4689" t="n">
        <v>4.0</v>
      </c>
      <c r="BC4689"/>
      <c r="BD4689"/>
      <c r="BE4689"/>
      <c r="BF4689"/>
      <c r="BG4689" t="inlineStr">
        <is>
          <t>Day(s)</t>
        </is>
      </c>
      <c r="BH4689"/>
      <c r="BI4689" t="inlineStr">
        <is>
          <t>DTXSID1034929</t>
        </is>
      </c>
      <c r="BJ4689"/>
      <c r="BK4689"/>
      <c r="BL4689" t="inlineStr">
        <is>
          <t>Acute</t>
        </is>
      </c>
      <c r="BM4689"/>
      <c r="BN4689"/>
      <c r="BO4689"/>
      <c r="BP4689"/>
      <c r="BQ4689"/>
      <c r="BR4689"/>
      <c r="BS4689"/>
      <c r="BT4689" t="inlineStr">
        <is>
          <t>--</t>
        </is>
      </c>
      <c r="BU4689"/>
      <c r="BV4689"/>
      <c r="BW4689"/>
      <c r="BX4689"/>
      <c r="BY4689"/>
      <c r="BZ4689"/>
      <c r="CA4689"/>
      <c r="CB4689"/>
      <c r="CC4689"/>
      <c r="CD4689"/>
      <c r="CE4689"/>
      <c r="CF4689"/>
      <c r="CG4689"/>
      <c r="CH4689"/>
      <c r="CI4689"/>
      <c r="CJ4689" t="inlineStr">
        <is>
          <t xml:space="preserve">CONTR/STD METHODS USED//   </t>
        </is>
      </c>
      <c r="CK4689" t="inlineStr">
        <is>
          <t>U.S. Environmental Protection Agency</t>
        </is>
      </c>
      <c r="CL4689" t="n">
        <v>344.0</v>
      </c>
      <c r="CM4689" t="inlineStr">
        <is>
          <t>Pesticide Ecotoxicity Database (Formerly: Environmental Effects Database (EEDB))</t>
        </is>
      </c>
      <c r="CN4689" t="inlineStr">
        <is>
          <t>Environmental Fate and Effects Division, U.S.EPA, Washington, D.C.:</t>
        </is>
      </c>
      <c r="CO4689" t="n">
        <v>1992.0</v>
      </c>
      <c r="CP4689" t="inlineStr">
        <is>
          <t>U.S. Environmental Protection Agency (1992). Pesticide Ecotoxicity Database (Formerly: Environmental Effects Database (EEDB)). Environmental Fate and Effects Division, U.S.EPA, Washington, D.C., ECOREF#:344</t>
        </is>
      </c>
    </row>
    <row r="4690">
      <c r="A4690" t="n">
        <v>3.74726622E8</v>
      </c>
      <c r="B4690" t="inlineStr">
        <is>
          <t>4-Chloro-N-[2-[3-methoxy-4-(2-propynyloxy)phenyl]ethyl]-alpha-(2-propynyloxy)benzeneacetamide</t>
        </is>
      </c>
      <c r="C4690"/>
      <c r="D4690" t="inlineStr">
        <is>
          <t>Not coded</t>
        </is>
      </c>
      <c r="E4690" t="inlineStr">
        <is>
          <t>United States Environmental Protection Agency</t>
        </is>
      </c>
      <c r="F4690"/>
      <c r="G4690" t="n">
        <v>96.1</v>
      </c>
      <c r="H4690"/>
      <c r="I4690"/>
      <c r="J4690"/>
      <c r="K4690"/>
      <c r="L4690" t="inlineStr">
        <is>
          <t>Pimephales promelas</t>
        </is>
      </c>
      <c r="M4690" t="inlineStr">
        <is>
          <t>Fathead Minnow</t>
        </is>
      </c>
      <c r="N4690"/>
      <c r="O4690"/>
      <c r="P4690"/>
      <c r="Q4690"/>
      <c r="R4690"/>
      <c r="S4690"/>
      <c r="T4690"/>
      <c r="U4690"/>
      <c r="V4690" t="inlineStr">
        <is>
          <t>Flow-through</t>
        </is>
      </c>
      <c r="W4690" t="inlineStr">
        <is>
          <t>Fresh water</t>
        </is>
      </c>
      <c r="X4690" t="inlineStr">
        <is>
          <t>Lab</t>
        </is>
      </c>
      <c r="Y4690"/>
      <c r="Z4690" t="inlineStr">
        <is>
          <t>Active ingredient</t>
        </is>
      </c>
      <c r="AA4690" t="inlineStr">
        <is>
          <t>&gt;</t>
        </is>
      </c>
      <c r="AB4690" t="n">
        <v>5.8</v>
      </c>
      <c r="AC4690"/>
      <c r="AD4690"/>
      <c r="AE4690"/>
      <c r="AF4690"/>
      <c r="AG4690" t="inlineStr">
        <is>
          <t>AI mg/L</t>
        </is>
      </c>
      <c r="AH4690"/>
      <c r="AI4690"/>
      <c r="AJ4690"/>
      <c r="AK4690"/>
      <c r="AL4690"/>
      <c r="AM4690"/>
      <c r="AN4690"/>
      <c r="AO4690"/>
      <c r="AP4690"/>
      <c r="AQ4690"/>
      <c r="AR4690"/>
      <c r="AS4690"/>
      <c r="AT4690"/>
      <c r="AU4690"/>
      <c r="AV4690"/>
      <c r="AW4690"/>
      <c r="AX4690" t="inlineStr">
        <is>
          <t>Mortality</t>
        </is>
      </c>
      <c r="AY4690" t="inlineStr">
        <is>
          <t>Mortality</t>
        </is>
      </c>
      <c r="AZ4690" t="inlineStr">
        <is>
          <t>LC50</t>
        </is>
      </c>
      <c r="BA4690"/>
      <c r="BB4690" t="n">
        <v>4.0</v>
      </c>
      <c r="BC4690"/>
      <c r="BD4690"/>
      <c r="BE4690"/>
      <c r="BF4690"/>
      <c r="BG4690" t="inlineStr">
        <is>
          <t>Day(s)</t>
        </is>
      </c>
      <c r="BH4690"/>
      <c r="BI4690" t="inlineStr">
        <is>
          <t>DTXSID4058075</t>
        </is>
      </c>
      <c r="BJ4690"/>
      <c r="BK4690"/>
      <c r="BL4690" t="inlineStr">
        <is>
          <t>Acute</t>
        </is>
      </c>
      <c r="BM4690"/>
      <c r="BN4690"/>
      <c r="BO4690"/>
      <c r="BP4690"/>
      <c r="BQ4690"/>
      <c r="BR4690"/>
      <c r="BS4690"/>
      <c r="BT4690" t="inlineStr">
        <is>
          <t>--</t>
        </is>
      </c>
      <c r="BU4690"/>
      <c r="BV4690"/>
      <c r="BW4690"/>
      <c r="BX4690"/>
      <c r="BY4690"/>
      <c r="BZ4690"/>
      <c r="CA4690"/>
      <c r="CB4690"/>
      <c r="CC4690"/>
      <c r="CD4690"/>
      <c r="CE4690"/>
      <c r="CF4690"/>
      <c r="CG4690"/>
      <c r="CH4690"/>
      <c r="CI4690"/>
      <c r="CJ4690" t="inlineStr">
        <is>
          <t xml:space="preserve">CONTR/STD METHODS USED//   </t>
        </is>
      </c>
      <c r="CK4690" t="inlineStr">
        <is>
          <t>U.S. Environmental Protection Agency</t>
        </is>
      </c>
      <c r="CL4690" t="n">
        <v>344.0</v>
      </c>
      <c r="CM4690" t="inlineStr">
        <is>
          <t>Pesticide Ecotoxicity Database (Formerly: Environmental Effects Database (EEDB))</t>
        </is>
      </c>
      <c r="CN4690" t="inlineStr">
        <is>
          <t>Environmental Fate and Effects Division, U.S.EPA, Washington, D.C.:</t>
        </is>
      </c>
      <c r="CO4690" t="n">
        <v>1992.0</v>
      </c>
      <c r="CP4690" t="inlineStr">
        <is>
          <t>U.S. Environmental Protection Agency (1992). Pesticide Ecotoxicity Database (Formerly: Environmental Effects Database (EEDB)). Environmental Fate and Effects Division, U.S.EPA, Washington, D.C., ECOREF#:344</t>
        </is>
      </c>
    </row>
    <row r="4691">
      <c r="A4691" t="n">
        <v>4.22556089E8</v>
      </c>
      <c r="B4691" t="inlineStr">
        <is>
          <t>N-(5,7-Dimethoxy[1,2,4]triazolo[1,5-a]pyrimidin-2-yl)-2-methoxy-4-(trifluoromethyl)-3-pyridinesulfonamide</t>
        </is>
      </c>
      <c r="C4691"/>
      <c r="D4691" t="inlineStr">
        <is>
          <t>Not coded</t>
        </is>
      </c>
      <c r="E4691" t="inlineStr">
        <is>
          <t>United States Environmental Protection Agency</t>
        </is>
      </c>
      <c r="F4691"/>
      <c r="G4691" t="n">
        <v>98.0</v>
      </c>
      <c r="H4691"/>
      <c r="I4691"/>
      <c r="J4691"/>
      <c r="K4691"/>
      <c r="L4691" t="inlineStr">
        <is>
          <t>Pimephales promelas</t>
        </is>
      </c>
      <c r="M4691" t="inlineStr">
        <is>
          <t>Fathead Minnow</t>
        </is>
      </c>
      <c r="N4691"/>
      <c r="O4691"/>
      <c r="P4691"/>
      <c r="Q4691"/>
      <c r="R4691"/>
      <c r="S4691"/>
      <c r="T4691"/>
      <c r="U4691"/>
      <c r="V4691" t="inlineStr">
        <is>
          <t>Static</t>
        </is>
      </c>
      <c r="W4691" t="inlineStr">
        <is>
          <t>Fresh water</t>
        </is>
      </c>
      <c r="X4691" t="inlineStr">
        <is>
          <t>Lab</t>
        </is>
      </c>
      <c r="Y4691"/>
      <c r="Z4691" t="inlineStr">
        <is>
          <t>Active ingredient</t>
        </is>
      </c>
      <c r="AA4691" t="inlineStr">
        <is>
          <t>&gt;</t>
        </is>
      </c>
      <c r="AB4691" t="n">
        <v>94.4</v>
      </c>
      <c r="AC4691"/>
      <c r="AD4691"/>
      <c r="AE4691"/>
      <c r="AF4691"/>
      <c r="AG4691" t="inlineStr">
        <is>
          <t>AI mg/L</t>
        </is>
      </c>
      <c r="AH4691"/>
      <c r="AI4691"/>
      <c r="AJ4691"/>
      <c r="AK4691"/>
      <c r="AL4691"/>
      <c r="AM4691"/>
      <c r="AN4691"/>
      <c r="AO4691"/>
      <c r="AP4691"/>
      <c r="AQ4691"/>
      <c r="AR4691"/>
      <c r="AS4691"/>
      <c r="AT4691"/>
      <c r="AU4691"/>
      <c r="AV4691"/>
      <c r="AW4691"/>
      <c r="AX4691" t="inlineStr">
        <is>
          <t>Mortality</t>
        </is>
      </c>
      <c r="AY4691" t="inlineStr">
        <is>
          <t>Mortality</t>
        </is>
      </c>
      <c r="AZ4691" t="inlineStr">
        <is>
          <t>LC50</t>
        </is>
      </c>
      <c r="BA4691"/>
      <c r="BB4691" t="n">
        <v>4.0</v>
      </c>
      <c r="BC4691"/>
      <c r="BD4691"/>
      <c r="BE4691"/>
      <c r="BF4691"/>
      <c r="BG4691" t="inlineStr">
        <is>
          <t>Day(s)</t>
        </is>
      </c>
      <c r="BH4691"/>
      <c r="BI4691" t="inlineStr">
        <is>
          <t>DTXSID7044344</t>
        </is>
      </c>
      <c r="BJ4691"/>
      <c r="BK4691"/>
      <c r="BL4691" t="inlineStr">
        <is>
          <t>Acute</t>
        </is>
      </c>
      <c r="BM4691"/>
      <c r="BN4691"/>
      <c r="BO4691"/>
      <c r="BP4691"/>
      <c r="BQ4691"/>
      <c r="BR4691"/>
      <c r="BS4691"/>
      <c r="BT4691" t="inlineStr">
        <is>
          <t>--</t>
        </is>
      </c>
      <c r="BU4691"/>
      <c r="BV4691"/>
      <c r="BW4691"/>
      <c r="BX4691"/>
      <c r="BY4691"/>
      <c r="BZ4691"/>
      <c r="CA4691"/>
      <c r="CB4691"/>
      <c r="CC4691"/>
      <c r="CD4691"/>
      <c r="CE4691"/>
      <c r="CF4691"/>
      <c r="CG4691"/>
      <c r="CH4691"/>
      <c r="CI4691"/>
      <c r="CJ4691" t="inlineStr">
        <is>
          <t xml:space="preserve">CONTR/STD METHODS USED//   </t>
        </is>
      </c>
      <c r="CK4691" t="inlineStr">
        <is>
          <t>U.S. Environmental Protection Agency</t>
        </is>
      </c>
      <c r="CL4691" t="n">
        <v>344.0</v>
      </c>
      <c r="CM4691" t="inlineStr">
        <is>
          <t>Pesticide Ecotoxicity Database (Formerly: Environmental Effects Database (EEDB))</t>
        </is>
      </c>
      <c r="CN4691" t="inlineStr">
        <is>
          <t>Environmental Fate and Effects Division, U.S.EPA, Washington, D.C.:</t>
        </is>
      </c>
      <c r="CO4691" t="n">
        <v>1992.0</v>
      </c>
      <c r="CP4691" t="inlineStr">
        <is>
          <t>U.S. Environmental Protection Agency (1992). Pesticide Ecotoxicity Database (Formerly: Environmental Effects Database (EEDB)). Environmental Fate and Effects Division, U.S.EPA, Washington, D.C., ECOREF#:344</t>
        </is>
      </c>
    </row>
    <row r="4692">
      <c r="A4692" t="n">
        <v>5.6105662E8</v>
      </c>
      <c r="B4692" t="inlineStr">
        <is>
          <t>Timberland 90</t>
        </is>
      </c>
      <c r="C4692"/>
      <c r="D4692" t="inlineStr">
        <is>
          <t>Unmeasured</t>
        </is>
      </c>
      <c r="E4692" t="inlineStr">
        <is>
          <t>USEPA and STDMETH methods</t>
        </is>
      </c>
      <c r="F4692"/>
      <c r="G4692"/>
      <c r="H4692"/>
      <c r="I4692"/>
      <c r="J4692"/>
      <c r="K4692"/>
      <c r="L4692" t="inlineStr">
        <is>
          <t>Pimephales promelas</t>
        </is>
      </c>
      <c r="M4692" t="inlineStr">
        <is>
          <t>Fathead Minnow</t>
        </is>
      </c>
      <c r="N4692" t="inlineStr">
        <is>
          <t>Larva</t>
        </is>
      </c>
      <c r="O4692"/>
      <c r="P4692"/>
      <c r="Q4692"/>
      <c r="R4692" t="n">
        <v>2.0</v>
      </c>
      <c r="S4692"/>
      <c r="T4692" t="n">
        <v>10.0</v>
      </c>
      <c r="U4692" t="inlineStr">
        <is>
          <t>Day(s)</t>
        </is>
      </c>
      <c r="V4692" t="inlineStr">
        <is>
          <t>Static</t>
        </is>
      </c>
      <c r="W4692" t="inlineStr">
        <is>
          <t>Fresh water</t>
        </is>
      </c>
      <c r="X4692" t="inlineStr">
        <is>
          <t>Lab</t>
        </is>
      </c>
      <c r="Y4692"/>
      <c r="Z4692" t="inlineStr">
        <is>
          <t>Active ingredient</t>
        </is>
      </c>
      <c r="AA4692" t="inlineStr">
        <is>
          <t>&gt;</t>
        </is>
      </c>
      <c r="AB4692" t="n">
        <v>0.28</v>
      </c>
      <c r="AC4692"/>
      <c r="AD4692"/>
      <c r="AE4692"/>
      <c r="AF4692"/>
      <c r="AG4692" t="inlineStr">
        <is>
          <t>AI mg/L</t>
        </is>
      </c>
      <c r="AH4692"/>
      <c r="AI4692"/>
      <c r="AJ4692"/>
      <c r="AK4692"/>
      <c r="AL4692"/>
      <c r="AM4692"/>
      <c r="AN4692"/>
      <c r="AO4692"/>
      <c r="AP4692"/>
      <c r="AQ4692"/>
      <c r="AR4692"/>
      <c r="AS4692"/>
      <c r="AT4692"/>
      <c r="AU4692"/>
      <c r="AV4692"/>
      <c r="AW4692"/>
      <c r="AX4692" t="inlineStr">
        <is>
          <t>Mortality</t>
        </is>
      </c>
      <c r="AY4692" t="inlineStr">
        <is>
          <t>Mortality</t>
        </is>
      </c>
      <c r="AZ4692" t="inlineStr">
        <is>
          <t>LC50</t>
        </is>
      </c>
      <c r="BA4692"/>
      <c r="BB4692" t="n">
        <v>4.0</v>
      </c>
      <c r="BC4692"/>
      <c r="BD4692"/>
      <c r="BE4692"/>
      <c r="BF4692"/>
      <c r="BG4692" t="inlineStr">
        <is>
          <t>Day(s)</t>
        </is>
      </c>
      <c r="BH4692"/>
      <c r="BI4692" t="inlineStr">
        <is>
          <t>DTXSID601035084</t>
        </is>
      </c>
      <c r="BJ4692" t="inlineStr">
        <is>
          <t>10.1002/tox.20686</t>
        </is>
      </c>
      <c r="BK4692"/>
      <c r="BL4692" t="inlineStr">
        <is>
          <t>Acute</t>
        </is>
      </c>
      <c r="BM4692"/>
      <c r="BN4692"/>
      <c r="BO4692"/>
      <c r="BP4692"/>
      <c r="BQ4692"/>
      <c r="BR4692"/>
      <c r="BS4692"/>
      <c r="BT4692" t="inlineStr">
        <is>
          <t>--</t>
        </is>
      </c>
      <c r="BU4692"/>
      <c r="BV4692"/>
      <c r="BW4692"/>
      <c r="BX4692"/>
      <c r="BY4692"/>
      <c r="BZ4692"/>
      <c r="CA4692"/>
      <c r="CB4692"/>
      <c r="CC4692"/>
      <c r="CD4692"/>
      <c r="CE4692"/>
      <c r="CF4692"/>
      <c r="CG4692"/>
      <c r="CH4692"/>
      <c r="CI4692"/>
      <c r="CJ4692" t="inlineStr">
        <is>
          <t xml:space="preserve">SOURCE/CAPTIVE BREEDING COLONY//   </t>
        </is>
      </c>
      <c r="CK4692" t="inlineStr">
        <is>
          <t>Tatum,V.L., D.L. Borton, W.R. Streblow, J. Louch, and J.P. Shepard</t>
        </is>
      </c>
      <c r="CL4692" t="n">
        <v>160505.0</v>
      </c>
      <c r="CM4692" t="inlineStr">
        <is>
          <t>Acute Toxicity of Commonly Used Forestry Herbicide Mixtures to Ceriodaphnia dubia and Pimephales promelas</t>
        </is>
      </c>
      <c r="CN4692" t="inlineStr">
        <is>
          <t>Environ. Toxicol.27(12): 671-684</t>
        </is>
      </c>
      <c r="CO4692" t="n">
        <v>2012.0</v>
      </c>
      <c r="CP4692" t="inlineStr">
        <is>
          <t>Tatum,V.L., D.L. Borton, W.R. Streblow, J. Louch, and J.P. Shepard (2012). Acute Toxicity of Commonly Used Forestry Herbicide Mixtures to Ceriodaphnia dubia and Pimephales promelas. Environ. Toxicol., 27, (12), 671-684. doi:10.1002/tox.20686. ECOREF#:160505</t>
        </is>
      </c>
    </row>
    <row r="4693">
      <c r="A4693" t="n">
        <v>6.58066354E8</v>
      </c>
      <c r="B4693" t="inlineStr">
        <is>
          <t>N-[2-[3-Chloro-5-(trifluoromethyl)-2-pyridinyl]ethyl]-2-(trifluoromethyl)benzamide</t>
        </is>
      </c>
      <c r="C4693"/>
      <c r="D4693" t="inlineStr">
        <is>
          <t>Not coded</t>
        </is>
      </c>
      <c r="E4693" t="inlineStr">
        <is>
          <t>United States Environmental Protection Agency</t>
        </is>
      </c>
      <c r="F4693"/>
      <c r="G4693" t="n">
        <v>94.7</v>
      </c>
      <c r="H4693"/>
      <c r="I4693"/>
      <c r="J4693"/>
      <c r="K4693"/>
      <c r="L4693" t="inlineStr">
        <is>
          <t>Pimephales promelas</t>
        </is>
      </c>
      <c r="M4693" t="inlineStr">
        <is>
          <t>Fathead Minnow</t>
        </is>
      </c>
      <c r="N4693"/>
      <c r="O4693"/>
      <c r="P4693"/>
      <c r="Q4693"/>
      <c r="R4693"/>
      <c r="S4693"/>
      <c r="T4693"/>
      <c r="U4693"/>
      <c r="V4693" t="inlineStr">
        <is>
          <t>Static</t>
        </is>
      </c>
      <c r="W4693" t="inlineStr">
        <is>
          <t>Fresh water</t>
        </is>
      </c>
      <c r="X4693" t="inlineStr">
        <is>
          <t>Lab</t>
        </is>
      </c>
      <c r="Y4693"/>
      <c r="Z4693" t="inlineStr">
        <is>
          <t>Active ingredient</t>
        </is>
      </c>
      <c r="AA4693" t="inlineStr">
        <is>
          <t>&gt;</t>
        </is>
      </c>
      <c r="AB4693" t="n">
        <v>4.95</v>
      </c>
      <c r="AC4693"/>
      <c r="AD4693"/>
      <c r="AE4693"/>
      <c r="AF4693"/>
      <c r="AG4693" t="inlineStr">
        <is>
          <t>AI mg/L</t>
        </is>
      </c>
      <c r="AH4693"/>
      <c r="AI4693"/>
      <c r="AJ4693"/>
      <c r="AK4693"/>
      <c r="AL4693"/>
      <c r="AM4693"/>
      <c r="AN4693"/>
      <c r="AO4693"/>
      <c r="AP4693"/>
      <c r="AQ4693"/>
      <c r="AR4693"/>
      <c r="AS4693"/>
      <c r="AT4693"/>
      <c r="AU4693"/>
      <c r="AV4693"/>
      <c r="AW4693"/>
      <c r="AX4693" t="inlineStr">
        <is>
          <t>Mortality</t>
        </is>
      </c>
      <c r="AY4693" t="inlineStr">
        <is>
          <t>Mortality</t>
        </is>
      </c>
      <c r="AZ4693" t="inlineStr">
        <is>
          <t>LC50</t>
        </is>
      </c>
      <c r="BA4693"/>
      <c r="BB4693" t="n">
        <v>4.0</v>
      </c>
      <c r="BC4693"/>
      <c r="BD4693"/>
      <c r="BE4693"/>
      <c r="BF4693"/>
      <c r="BG4693" t="inlineStr">
        <is>
          <t>Day(s)</t>
        </is>
      </c>
      <c r="BH4693"/>
      <c r="BI4693" t="inlineStr">
        <is>
          <t>DTXSID9058151</t>
        </is>
      </c>
      <c r="BJ4693"/>
      <c r="BK4693"/>
      <c r="BL4693" t="inlineStr">
        <is>
          <t>Acute</t>
        </is>
      </c>
      <c r="BM4693"/>
      <c r="BN4693"/>
      <c r="BO4693"/>
      <c r="BP4693"/>
      <c r="BQ4693"/>
      <c r="BR4693"/>
      <c r="BS4693"/>
      <c r="BT4693" t="inlineStr">
        <is>
          <t>--</t>
        </is>
      </c>
      <c r="BU4693"/>
      <c r="BV4693"/>
      <c r="BW4693"/>
      <c r="BX4693"/>
      <c r="BY4693"/>
      <c r="BZ4693"/>
      <c r="CA4693"/>
      <c r="CB4693"/>
      <c r="CC4693"/>
      <c r="CD4693"/>
      <c r="CE4693"/>
      <c r="CF4693"/>
      <c r="CG4693"/>
      <c r="CH4693"/>
      <c r="CI4693"/>
      <c r="CJ4693" t="inlineStr">
        <is>
          <t xml:space="preserve">CONTR/STD METHODS USED//   </t>
        </is>
      </c>
      <c r="CK4693" t="inlineStr">
        <is>
          <t>U.S. Environmental Protection Agency</t>
        </is>
      </c>
      <c r="CL4693" t="n">
        <v>344.0</v>
      </c>
      <c r="CM4693" t="inlineStr">
        <is>
          <t>Pesticide Ecotoxicity Database (Formerly: Environmental Effects Database (EEDB))</t>
        </is>
      </c>
      <c r="CN4693" t="inlineStr">
        <is>
          <t>Environmental Fate and Effects Division, U.S.EPA, Washington, D.C.:</t>
        </is>
      </c>
      <c r="CO4693" t="n">
        <v>1992.0</v>
      </c>
      <c r="CP4693" t="inlineStr">
        <is>
          <t>U.S. Environmental Protection Agency (1992). Pesticide Ecotoxicity Database (Formerly: Environmental Effects Database (EEDB)). Environmental Fate and Effects Division, U.S.EPA, Washington, D.C., ECOREF#:344</t>
        </is>
      </c>
    </row>
    <row r="4694">
      <c r="A4694" t="n">
        <v>8.74967676E8</v>
      </c>
      <c r="B4694" t="inlineStr">
        <is>
          <t>N-(2-[1,1'-Bicyclopropyl]-2-ylphenyl)-3-(difluoromethyl)-1-methyl-1H-pyrazole-4-carboxamide</t>
        </is>
      </c>
      <c r="C4694"/>
      <c r="D4694" t="inlineStr">
        <is>
          <t>Not coded</t>
        </is>
      </c>
      <c r="E4694" t="inlineStr">
        <is>
          <t>United States Environmental Protection Agency</t>
        </is>
      </c>
      <c r="F4694"/>
      <c r="G4694" t="n">
        <v>98.2</v>
      </c>
      <c r="H4694"/>
      <c r="I4694"/>
      <c r="J4694"/>
      <c r="K4694"/>
      <c r="L4694" t="inlineStr">
        <is>
          <t>Pimephales promelas</t>
        </is>
      </c>
      <c r="M4694" t="inlineStr">
        <is>
          <t>Fathead Minnow</t>
        </is>
      </c>
      <c r="N4694"/>
      <c r="O4694"/>
      <c r="P4694"/>
      <c r="Q4694"/>
      <c r="R4694"/>
      <c r="S4694"/>
      <c r="T4694"/>
      <c r="U4694"/>
      <c r="V4694" t="inlineStr">
        <is>
          <t>Static</t>
        </is>
      </c>
      <c r="W4694" t="inlineStr">
        <is>
          <t>Fresh water</t>
        </is>
      </c>
      <c r="X4694" t="inlineStr">
        <is>
          <t>Lab</t>
        </is>
      </c>
      <c r="Y4694"/>
      <c r="Z4694" t="inlineStr">
        <is>
          <t>Active ingredient</t>
        </is>
      </c>
      <c r="AA4694"/>
      <c r="AB4694" t="n">
        <v>0.91</v>
      </c>
      <c r="AC4694"/>
      <c r="AD4694" t="n">
        <v>0.47</v>
      </c>
      <c r="AE4694"/>
      <c r="AF4694" t="n">
        <v>2.4</v>
      </c>
      <c r="AG4694" t="inlineStr">
        <is>
          <t>AI mg/L</t>
        </is>
      </c>
      <c r="AH4694"/>
      <c r="AI4694"/>
      <c r="AJ4694"/>
      <c r="AK4694"/>
      <c r="AL4694"/>
      <c r="AM4694"/>
      <c r="AN4694"/>
      <c r="AO4694"/>
      <c r="AP4694"/>
      <c r="AQ4694"/>
      <c r="AR4694"/>
      <c r="AS4694"/>
      <c r="AT4694"/>
      <c r="AU4694"/>
      <c r="AV4694"/>
      <c r="AW4694"/>
      <c r="AX4694" t="inlineStr">
        <is>
          <t>Mortality</t>
        </is>
      </c>
      <c r="AY4694" t="inlineStr">
        <is>
          <t>Mortality</t>
        </is>
      </c>
      <c r="AZ4694" t="inlineStr">
        <is>
          <t>LC50</t>
        </is>
      </c>
      <c r="BA4694"/>
      <c r="BB4694" t="n">
        <v>4.0</v>
      </c>
      <c r="BC4694"/>
      <c r="BD4694"/>
      <c r="BE4694"/>
      <c r="BF4694"/>
      <c r="BG4694" t="inlineStr">
        <is>
          <t>Day(s)</t>
        </is>
      </c>
      <c r="BH4694"/>
      <c r="BI4694" t="inlineStr">
        <is>
          <t>DTXSID2058207</t>
        </is>
      </c>
      <c r="BJ4694"/>
      <c r="BK4694"/>
      <c r="BL4694" t="inlineStr">
        <is>
          <t>Acute</t>
        </is>
      </c>
      <c r="BM4694"/>
      <c r="BN4694"/>
      <c r="BO4694"/>
      <c r="BP4694"/>
      <c r="BQ4694"/>
      <c r="BR4694"/>
      <c r="BS4694"/>
      <c r="BT4694" t="inlineStr">
        <is>
          <t>--</t>
        </is>
      </c>
      <c r="BU4694"/>
      <c r="BV4694"/>
      <c r="BW4694"/>
      <c r="BX4694"/>
      <c r="BY4694"/>
      <c r="BZ4694"/>
      <c r="CA4694"/>
      <c r="CB4694"/>
      <c r="CC4694"/>
      <c r="CD4694"/>
      <c r="CE4694"/>
      <c r="CF4694"/>
      <c r="CG4694"/>
      <c r="CH4694"/>
      <c r="CI4694"/>
      <c r="CJ4694" t="inlineStr">
        <is>
          <t xml:space="preserve">CONTR/STD METHODS USED//   </t>
        </is>
      </c>
      <c r="CK4694" t="inlineStr">
        <is>
          <t>U.S. Environmental Protection Agency</t>
        </is>
      </c>
      <c r="CL4694" t="n">
        <v>344.0</v>
      </c>
      <c r="CM4694" t="inlineStr">
        <is>
          <t>Pesticide Ecotoxicity Database (Formerly: Environmental Effects Database (EEDB))</t>
        </is>
      </c>
      <c r="CN4694" t="inlineStr">
        <is>
          <t>Environmental Fate and Effects Division, U.S.EPA, Washington, D.C.:</t>
        </is>
      </c>
      <c r="CO4694" t="n">
        <v>1992.0</v>
      </c>
      <c r="CP4694" t="inlineStr">
        <is>
          <t>U.S. Environmental Protection Agency (1992). Pesticide Ecotoxicity Database (Formerly: Environmental Effects Database (EEDB)). Environmental Fate and Effects Division, U.S.EPA, Washington, D.C., ECOREF#:344</t>
        </is>
      </c>
    </row>
    <row r="4695">
      <c r="A4695" t="n">
        <v>9.26030253E8</v>
      </c>
      <c r="B4695" t="inlineStr">
        <is>
          <t>Chloramide mixt. with chlorimide</t>
        </is>
      </c>
      <c r="C4695"/>
      <c r="D4695" t="inlineStr">
        <is>
          <t>Measured</t>
        </is>
      </c>
      <c r="E4695" t="inlineStr">
        <is>
          <t>Not coded</t>
        </is>
      </c>
      <c r="F4695"/>
      <c r="G4695"/>
      <c r="H4695"/>
      <c r="I4695"/>
      <c r="J4695"/>
      <c r="K4695"/>
      <c r="L4695" t="inlineStr">
        <is>
          <t>Pimephales promelas</t>
        </is>
      </c>
      <c r="M4695" t="inlineStr">
        <is>
          <t>Fathead Minnow</t>
        </is>
      </c>
      <c r="N4695"/>
      <c r="O4695"/>
      <c r="P4695"/>
      <c r="Q4695"/>
      <c r="R4695"/>
      <c r="S4695"/>
      <c r="T4695"/>
      <c r="U4695"/>
      <c r="V4695" t="inlineStr">
        <is>
          <t>Flow-through</t>
        </is>
      </c>
      <c r="W4695" t="inlineStr">
        <is>
          <t>Fresh water</t>
        </is>
      </c>
      <c r="X4695" t="inlineStr">
        <is>
          <t>Lab</t>
        </is>
      </c>
      <c r="Y4695"/>
      <c r="Z4695" t="inlineStr">
        <is>
          <t>Total</t>
        </is>
      </c>
      <c r="AA4695"/>
      <c r="AB4695"/>
      <c r="AC4695"/>
      <c r="AD4695" t="n">
        <v>0.085</v>
      </c>
      <c r="AE4695"/>
      <c r="AF4695" t="n">
        <v>0.154</v>
      </c>
      <c r="AG4695" t="inlineStr">
        <is>
          <t>AI mg/L</t>
        </is>
      </c>
      <c r="AH4695"/>
      <c r="AI4695"/>
      <c r="AJ4695"/>
      <c r="AK4695"/>
      <c r="AL4695"/>
      <c r="AM4695"/>
      <c r="AN4695"/>
      <c r="AO4695"/>
      <c r="AP4695"/>
      <c r="AQ4695"/>
      <c r="AR4695"/>
      <c r="AS4695"/>
      <c r="AT4695"/>
      <c r="AU4695"/>
      <c r="AV4695"/>
      <c r="AW4695"/>
      <c r="AX4695" t="inlineStr">
        <is>
          <t>Mortality</t>
        </is>
      </c>
      <c r="AY4695" t="inlineStr">
        <is>
          <t>Mortality</t>
        </is>
      </c>
      <c r="AZ4695" t="inlineStr">
        <is>
          <t>LC50</t>
        </is>
      </c>
      <c r="BA4695"/>
      <c r="BB4695" t="n">
        <v>4.0</v>
      </c>
      <c r="BC4695"/>
      <c r="BD4695"/>
      <c r="BE4695"/>
      <c r="BF4695"/>
      <c r="BG4695" t="inlineStr">
        <is>
          <t>Day(s)</t>
        </is>
      </c>
      <c r="BH4695"/>
      <c r="BI4695" t="inlineStr">
        <is>
          <t>DTXSID801033741</t>
        </is>
      </c>
      <c r="BJ4695" t="inlineStr">
        <is>
          <t>10.1139/f71-278</t>
        </is>
      </c>
      <c r="BK4695"/>
      <c r="BL4695"/>
      <c r="BM4695"/>
      <c r="BN4695"/>
      <c r="BO4695"/>
      <c r="BP4695"/>
      <c r="BQ4695"/>
      <c r="BR4695"/>
      <c r="BS4695"/>
      <c r="BT4695" t="inlineStr">
        <is>
          <t>--</t>
        </is>
      </c>
      <c r="BU4695"/>
      <c r="BV4695"/>
      <c r="BW4695"/>
      <c r="BX4695"/>
      <c r="BY4695"/>
      <c r="BZ4695"/>
      <c r="CA4695"/>
      <c r="CB4695"/>
      <c r="CC4695"/>
      <c r="CD4695"/>
      <c r="CE4695"/>
      <c r="CF4695"/>
      <c r="CG4695"/>
      <c r="CH4695"/>
      <c r="CI4695" t="inlineStr">
        <is>
          <t xml:space="preserve"> CONC/AS CL2, TRC, MIDTANK SAMPLES// </t>
        </is>
      </c>
      <c r="CJ4695" t="inlineStr">
        <is>
          <t xml:space="preserve">   CONC/AS CL2, TRC, MIDTANK SAMPLES// </t>
        </is>
      </c>
      <c r="CK4695" t="inlineStr">
        <is>
          <t>Arthur,J.W., and J.G. Eaton</t>
        </is>
      </c>
      <c r="CL4695" t="n">
        <v>976.0</v>
      </c>
      <c r="CM4695" t="inlineStr">
        <is>
          <t>Chloramine Toxicity to the Amphipod Gammarus pseudolimnaeus and the Fathead Minnow (Pimephales promelas)</t>
        </is>
      </c>
      <c r="CN4695" t="inlineStr">
        <is>
          <t>J. Fish. Res. Board Can.28(12): 1841-1845</t>
        </is>
      </c>
      <c r="CO4695" t="n">
        <v>1971.0</v>
      </c>
      <c r="CP4695" t="inlineStr">
        <is>
          <t>Arthur,J.W., and J.G. Eaton (1971). Chloramine Toxicity to the Amphipod Gammarus pseudolimnaeus and the Fathead Minnow (Pimephales promelas). J. Fish. Res. Board Can., 28, (12), 1841-1845. doi:10.1139/f71-278. ECOREF#:976</t>
        </is>
      </c>
    </row>
    <row r="4696">
      <c r="A4696" t="n">
        <v>9.50782862E8</v>
      </c>
      <c r="B4696" t="inlineStr">
        <is>
          <t>N2-[(1R,2S)-2,3-Dihydro-2,6-dimethyl-1H-inden-1-yl]-6-(1-fluoroethyl)-1,3,5-triazine-2,4-diamine</t>
        </is>
      </c>
      <c r="C4696"/>
      <c r="D4696" t="inlineStr">
        <is>
          <t>Not coded</t>
        </is>
      </c>
      <c r="E4696" t="inlineStr">
        <is>
          <t>United States Environmental Protection Agency</t>
        </is>
      </c>
      <c r="F4696"/>
      <c r="G4696"/>
      <c r="H4696"/>
      <c r="I4696"/>
      <c r="J4696"/>
      <c r="K4696"/>
      <c r="L4696" t="inlineStr">
        <is>
          <t>Pimephales promelas</t>
        </is>
      </c>
      <c r="M4696" t="inlineStr">
        <is>
          <t>Fathead Minnow</t>
        </is>
      </c>
      <c r="N4696"/>
      <c r="O4696"/>
      <c r="P4696"/>
      <c r="Q4696"/>
      <c r="R4696"/>
      <c r="S4696"/>
      <c r="T4696"/>
      <c r="U4696"/>
      <c r="V4696" t="inlineStr">
        <is>
          <t>Static</t>
        </is>
      </c>
      <c r="W4696" t="inlineStr">
        <is>
          <t>Fresh water</t>
        </is>
      </c>
      <c r="X4696" t="inlineStr">
        <is>
          <t>Lab</t>
        </is>
      </c>
      <c r="Y4696"/>
      <c r="Z4696" t="inlineStr">
        <is>
          <t>Formulation</t>
        </is>
      </c>
      <c r="AA4696"/>
      <c r="AB4696" t="n">
        <v>0.77</v>
      </c>
      <c r="AC4696"/>
      <c r="AD4696" t="n">
        <v>0.55</v>
      </c>
      <c r="AE4696"/>
      <c r="AF4696" t="n">
        <v>1.07</v>
      </c>
      <c r="AG4696" t="inlineStr">
        <is>
          <t>AI mg/L</t>
        </is>
      </c>
      <c r="AH4696"/>
      <c r="AI4696"/>
      <c r="AJ4696"/>
      <c r="AK4696"/>
      <c r="AL4696"/>
      <c r="AM4696"/>
      <c r="AN4696"/>
      <c r="AO4696"/>
      <c r="AP4696"/>
      <c r="AQ4696"/>
      <c r="AR4696"/>
      <c r="AS4696"/>
      <c r="AT4696"/>
      <c r="AU4696"/>
      <c r="AV4696"/>
      <c r="AW4696"/>
      <c r="AX4696" t="inlineStr">
        <is>
          <t>Mortality</t>
        </is>
      </c>
      <c r="AY4696" t="inlineStr">
        <is>
          <t>Mortality</t>
        </is>
      </c>
      <c r="AZ4696" t="inlineStr">
        <is>
          <t>LC50</t>
        </is>
      </c>
      <c r="BA4696"/>
      <c r="BB4696" t="n">
        <v>4.0</v>
      </c>
      <c r="BC4696"/>
      <c r="BD4696"/>
      <c r="BE4696"/>
      <c r="BF4696"/>
      <c r="BG4696" t="inlineStr">
        <is>
          <t>Day(s)</t>
        </is>
      </c>
      <c r="BH4696"/>
      <c r="BI4696" t="inlineStr">
        <is>
          <t>DTXSID0058223</t>
        </is>
      </c>
      <c r="BJ4696"/>
      <c r="BK4696"/>
      <c r="BL4696" t="inlineStr">
        <is>
          <t>Acute</t>
        </is>
      </c>
      <c r="BM4696"/>
      <c r="BN4696"/>
      <c r="BO4696"/>
      <c r="BP4696"/>
      <c r="BQ4696"/>
      <c r="BR4696"/>
      <c r="BS4696"/>
      <c r="BT4696" t="inlineStr">
        <is>
          <t>--</t>
        </is>
      </c>
      <c r="BU4696"/>
      <c r="BV4696"/>
      <c r="BW4696"/>
      <c r="BX4696"/>
      <c r="BY4696"/>
      <c r="BZ4696"/>
      <c r="CA4696"/>
      <c r="CB4696"/>
      <c r="CC4696"/>
      <c r="CD4696"/>
      <c r="CE4696"/>
      <c r="CF4696"/>
      <c r="CG4696"/>
      <c r="CH4696"/>
      <c r="CI4696"/>
      <c r="CJ4696" t="inlineStr">
        <is>
          <t xml:space="preserve">CONTR/STD METHODS USED//   </t>
        </is>
      </c>
      <c r="CK4696" t="inlineStr">
        <is>
          <t>U.S. Environmental Protection Agency</t>
        </is>
      </c>
      <c r="CL4696" t="n">
        <v>344.0</v>
      </c>
      <c r="CM4696" t="inlineStr">
        <is>
          <t>Pesticide Ecotoxicity Database (Formerly: Environmental Effects Database (EEDB))</t>
        </is>
      </c>
      <c r="CN4696" t="inlineStr">
        <is>
          <t>Environmental Fate and Effects Division, U.S.EPA, Washington, D.C.:</t>
        </is>
      </c>
      <c r="CO4696" t="n">
        <v>1992.0</v>
      </c>
      <c r="CP4696" t="inlineStr">
        <is>
          <t>U.S. Environmental Protection Agency (1992). Pesticide Ecotoxicity Database (Formerly: Environmental Effects Database (EEDB)). Environmental Fate and Effects Division, U.S.EPA, Washington, D.C., ECOREF#:344</t>
        </is>
      </c>
    </row>
  </sheetData>
  <pageMargins bottom="0.75" footer="0.3" header="0.3" left="0.7" right="0.7" top="0.75"/>
</worksheet>
</file>

<file path=xl/worksheets/sheet2.xml><?xml version="1.0" encoding="utf-8"?>
<worksheet xmlns="http://schemas.openxmlformats.org/spreadsheetml/2006/main">
  <dimension ref="A1"/>
  <sheetViews>
    <sheetView workbookViewId="0">
      <pane xSplit="1.0" ySplit="1.0" state="frozen" topLeftCell="B2" activePane="bottomRight"/>
      <selection pane="bottomRight"/>
    </sheetView>
  </sheetViews>
  <sheetFormatPr defaultRowHeight="15.0"/>
  <sheetData>
    <row r="1">
      <c r="A1" t="inlineStr">
        <is>
          <t>Ref. Number</t>
        </is>
      </c>
      <c r="B1" t="inlineStr">
        <is>
          <t>Author</t>
        </is>
      </c>
      <c r="C1" t="inlineStr">
        <is>
          <t>Title</t>
        </is>
      </c>
      <c r="D1" t="inlineStr">
        <is>
          <t>Source</t>
        </is>
      </c>
      <c r="E1" t="inlineStr">
        <is>
          <t>Pub. Year</t>
        </is>
      </c>
      <c r="F1" t="inlineStr">
        <is>
          <t>Ref. Type</t>
        </is>
      </c>
      <c r="G1" t="inlineStr">
        <is>
          <t>Citation</t>
        </is>
      </c>
      <c r="H1" t="inlineStr">
        <is>
          <t>Google Scholar</t>
        </is>
      </c>
    </row>
    <row r="2">
      <c r="A2" t="n">
        <v>179781.0</v>
      </c>
      <c r="B2" t="inlineStr">
        <is>
          <t>3M Co.</t>
        </is>
      </c>
      <c r="C2" t="inlineStr">
        <is>
          <t>Letter from 3M Co to USEPA Re Additional Information on Perfluorooctane Sulfonates &amp; Related Compounds with Studies Attached &amp; Dated 051800</t>
        </is>
      </c>
      <c r="D2" t="inlineStr">
        <is>
          <t>EPA/OTS FYI-0500-1378:7883 p.</t>
        </is>
      </c>
      <c r="E2" t="n">
        <v>2000.0</v>
      </c>
      <c r="F2"/>
      <c r="G2" t="inlineStr">
        <is>
          <t>3M Co. (2000). Letter from 3M Co to USEPA Re Additional Information on Perfluorooctane Sulfonates &amp; Related Compounds with Studies Attached &amp; Dated 051800. EPA/OTS FYI-0500-1378, 7883 p. ECOREF#:179781</t>
        </is>
      </c>
      <c r="H2" s="1" t="n">
        <f>HYPERLINK("https://scholar.google.com/scholar?hl=en&amp;as_q=&amp;as_oq=&amp;as_eq=&amp;as_sauthors=&amp;as_publication=&amp;as_ylo=&amp;as_yhi=&amp;as_occt=title&amp;as_sdt=0%2C5&amp;as_epq=%22Letter+from+3M+Co+to+USEPA+Re+Additional+Information+on+Perfluorooctane+Sulfonates+%26+Related+Compounds+with+St", "Google Scholar")</f>
        <v>0.0</v>
      </c>
    </row>
    <row r="3">
      <c r="A3" t="n">
        <v>181682.0</v>
      </c>
      <c r="B3" t="inlineStr">
        <is>
          <t>3M Co.</t>
        </is>
      </c>
      <c r="C3" t="inlineStr">
        <is>
          <t>Information on Perfluorooctane Sulfonates: Post-1975 Studies Pertaining to Environmental Effects, Fate &amp; Transport, and Health Effects, W/Attchmnts &amp; Cvr Ltr Dtd 050400</t>
        </is>
      </c>
      <c r="D3" t="inlineStr">
        <is>
          <t>EPA/OTS:4651 p.</t>
        </is>
      </c>
      <c r="E3" t="n">
        <v>2000.0</v>
      </c>
      <c r="F3"/>
      <c r="G3" t="inlineStr">
        <is>
          <t>3M Co. (2000). Information on Perfluorooctane Sulfonates: Post-1975 Studies Pertaining to Environmental Effects, Fate &amp; Transport, and Health Effects, W/Attchmnts &amp; Cvr Ltr Dtd 050400. EPA/OTS, 4651 p. ECOREF#:181682</t>
        </is>
      </c>
      <c r="H3" s="2" t="n">
        <f>HYPERLINK("https://scholar.google.com/scholar?hl=en&amp;as_q=&amp;as_oq=&amp;as_eq=&amp;as_sauthors=&amp;as_publication=&amp;as_ylo=&amp;as_yhi=&amp;as_occt=title&amp;as_sdt=0%2C5&amp;as_epq=%22Information+on+Perfluorooctane+Sulfonates%3A+Post-1975+Studies+Pertaining+to+Environmental+Effects%2C+Fate+%26+T", "Google Scholar")</f>
        <v>0.0</v>
      </c>
    </row>
    <row r="4">
      <c r="A4" t="n">
        <v>185686.0</v>
      </c>
      <c r="B4" t="inlineStr">
        <is>
          <t>3M Co.</t>
        </is>
      </c>
      <c r="C4" t="inlineStr">
        <is>
          <t>Information on Perfluorooctanoic Acid and Supplemental Information on Perfluorooctane Sulfonates and Related Compounds [FC-26 DATA]</t>
        </is>
      </c>
      <c r="D4" t="inlineStr">
        <is>
          <t>EPA/OTS Doc. #FYI-OTS-0500-1378:4297 p.</t>
        </is>
      </c>
      <c r="E4" t="n">
        <v>2000.0</v>
      </c>
      <c r="F4"/>
      <c r="G4" t="inlineStr">
        <is>
          <t>3M Co. (2000). Information on Perfluorooctanoic Acid and Supplemental Information on Perfluorooctane Sulfonates and Related Compounds [FC-26 DATA]. EPA/OTS Doc. #FYI-OTS-0500-1378, 4297 p. ECOREF#:185686</t>
        </is>
      </c>
      <c r="H4" s="3" t="n">
        <f>HYPERLINK("https://scholar.google.com/scholar?hl=en&amp;as_q=&amp;as_oq=&amp;as_eq=&amp;as_sauthors=&amp;as_publication=&amp;as_ylo=&amp;as_yhi=&amp;as_occt=title&amp;as_sdt=0%2C5&amp;as_epq=%22Information+on+Perfluorooctanoic+Acid+and+Supplemental+Information+on+Perfluorooctane+Sulfonates+and+Related+Com", "Google Scholar")</f>
        <v>0.0</v>
      </c>
    </row>
    <row r="5">
      <c r="A5" t="n">
        <v>185687.0</v>
      </c>
      <c r="B5" t="inlineStr">
        <is>
          <t>3M Co.</t>
        </is>
      </c>
      <c r="C5" t="inlineStr">
        <is>
          <t>Information on Perfluorooctanoic Acid and Supplemental Information on Perfluorooctane Sulfonates and Related Compounds [FC-143 DATA]</t>
        </is>
      </c>
      <c r="D5" t="inlineStr">
        <is>
          <t>EPA/OTS Doc. #FYI-OTS-0500-1378:4297 p.</t>
        </is>
      </c>
      <c r="E5" t="n">
        <v>2000.0</v>
      </c>
      <c r="F5"/>
      <c r="G5" t="inlineStr">
        <is>
          <t>3M Co. (2000). Information on Perfluorooctanoic Acid and Supplemental Information on Perfluorooctane Sulfonates and Related Compounds [FC-143 DATA]. EPA/OTS Doc. #FYI-OTS-0500-1378, 4297 p. ECOREF#:185687</t>
        </is>
      </c>
      <c r="H5" s="4" t="n">
        <f>HYPERLINK("https://scholar.google.com/scholar?hl=en&amp;as_q=&amp;as_oq=&amp;as_eq=&amp;as_sauthors=&amp;as_publication=&amp;as_ylo=&amp;as_yhi=&amp;as_occt=title&amp;as_sdt=0%2C5&amp;as_epq=%22Information+on+Perfluorooctanoic+Acid+and+Supplemental+Information+on+Perfluorooctane+Sulfonates+and+Related+Com", "Google Scholar")</f>
        <v>0.0</v>
      </c>
    </row>
    <row r="6">
      <c r="A6" t="n">
        <v>185688.0</v>
      </c>
      <c r="B6" t="inlineStr">
        <is>
          <t>3M Co.</t>
        </is>
      </c>
      <c r="C6" t="inlineStr">
        <is>
          <t>Information on Perfluorooctanoic Acid and Supplemental Information on Perfluorooctane Sulfonates and Related Compounds [FC-126 DATA]</t>
        </is>
      </c>
      <c r="D6" t="inlineStr">
        <is>
          <t>EPA/OTS Doc. #FYI-OTS-0500-1378:4297 p.</t>
        </is>
      </c>
      <c r="E6" t="n">
        <v>2000.0</v>
      </c>
      <c r="F6"/>
      <c r="G6" t="inlineStr">
        <is>
          <t>3M Co. (2000). Information on Perfluorooctanoic Acid and Supplemental Information on Perfluorooctane Sulfonates and Related Compounds [FC-126 DATA]. EPA/OTS Doc. #FYI-OTS-0500-1378, 4297 p. ECOREF#:185688</t>
        </is>
      </c>
      <c r="H6" s="5" t="n">
        <f>HYPERLINK("https://scholar.google.com/scholar?hl=en&amp;as_q=&amp;as_oq=&amp;as_eq=&amp;as_sauthors=&amp;as_publication=&amp;as_ylo=&amp;as_yhi=&amp;as_occt=title&amp;as_sdt=0%2C5&amp;as_epq=%22Information+on+Perfluorooctanoic+Acid+and+Supplemental+Information+on+Perfluorooctane+Sulfonates+and+Related+Com", "Google Scholar")</f>
        <v>0.0</v>
      </c>
    </row>
    <row r="7">
      <c r="A7" t="n">
        <v>185689.0</v>
      </c>
      <c r="B7" t="inlineStr">
        <is>
          <t>3M Co.</t>
        </is>
      </c>
      <c r="C7" t="inlineStr">
        <is>
          <t>Information on Perfluorooctanoic Acid and Supplemental Information on Perfluorooctane Sulfonates and Related Compounds [FC-1015 DATA]</t>
        </is>
      </c>
      <c r="D7" t="inlineStr">
        <is>
          <t>EPA/OTS Doc. #FYI-OTS-0500-1378:4297 p.</t>
        </is>
      </c>
      <c r="E7" t="n">
        <v>2000.0</v>
      </c>
      <c r="F7"/>
      <c r="G7" t="inlineStr">
        <is>
          <t>3M Co. (2000). Information on Perfluorooctanoic Acid and Supplemental Information on Perfluorooctane Sulfonates and Related Compounds [FC-1015 DATA]. EPA/OTS Doc. #FYI-OTS-0500-1378, 4297 p. ECOREF#:185689</t>
        </is>
      </c>
      <c r="H7" s="6" t="n">
        <f>HYPERLINK("https://scholar.google.com/scholar?hl=en&amp;as_q=&amp;as_oq=&amp;as_eq=&amp;as_sauthors=&amp;as_publication=&amp;as_ylo=&amp;as_yhi=&amp;as_occt=title&amp;as_sdt=0%2C5&amp;as_epq=%22Information+on+Perfluorooctanoic+Acid+and+Supplemental+Information+on+Perfluorooctane+Sulfonates+and+Related+Com", "Google Scholar")</f>
        <v>0.0</v>
      </c>
    </row>
    <row r="8">
      <c r="A8" t="n">
        <v>185692.0</v>
      </c>
      <c r="B8" t="inlineStr">
        <is>
          <t>3M Co.</t>
        </is>
      </c>
      <c r="C8" t="inlineStr">
        <is>
          <t>Information on Perfluorooctanoic Acid and Supplemental Information on Perfluorooctane Sulfonates and Related Compounds [FX-1001 DATA]</t>
        </is>
      </c>
      <c r="D8" t="inlineStr">
        <is>
          <t>EPA/OTS Doc. #FYI-OTS-0500-1378:4297 p.</t>
        </is>
      </c>
      <c r="E8" t="n">
        <v>2000.0</v>
      </c>
      <c r="F8"/>
      <c r="G8" t="inlineStr">
        <is>
          <t>3M Co. (2000). Information on Perfluorooctanoic Acid and Supplemental Information on Perfluorooctane Sulfonates and Related Compounds [FX-1001 DATA]. EPA/OTS Doc. #FYI-OTS-0500-1378, 4297 p. ECOREF#:185692</t>
        </is>
      </c>
      <c r="H8" s="7" t="n">
        <f>HYPERLINK("https://scholar.google.com/scholar?hl=en&amp;as_q=&amp;as_oq=&amp;as_eq=&amp;as_sauthors=&amp;as_publication=&amp;as_ylo=&amp;as_yhi=&amp;as_occt=title&amp;as_sdt=0%2C5&amp;as_epq=%22Information+on+Perfluorooctanoic+Acid+and+Supplemental+Information+on+Perfluorooctane+Sulfonates+and+Related+Com", "Google Scholar")</f>
        <v>0.0</v>
      </c>
    </row>
    <row r="9">
      <c r="A9" t="n">
        <v>185693.0</v>
      </c>
      <c r="B9" t="inlineStr">
        <is>
          <t>3M Co.</t>
        </is>
      </c>
      <c r="C9" t="inlineStr">
        <is>
          <t>Information on Perfluorooctanoic Acid and Supplemental Information on Perfluorooctane Sulfonates and Related Compounds [FX-1003 DATA]</t>
        </is>
      </c>
      <c r="D9" t="inlineStr">
        <is>
          <t>EPA/OTS Doc. #FYI-OTS-0500-1378:4297 p.</t>
        </is>
      </c>
      <c r="E9" t="n">
        <v>2000.0</v>
      </c>
      <c r="F9"/>
      <c r="G9" t="inlineStr">
        <is>
          <t>3M Co. (2000). Information on Perfluorooctanoic Acid and Supplemental Information on Perfluorooctane Sulfonates and Related Compounds [FX-1003 DATA]. EPA/OTS Doc. #FYI-OTS-0500-1378, 4297 p. ECOREF#:185693</t>
        </is>
      </c>
      <c r="H9" s="8" t="n">
        <f>HYPERLINK("https://scholar.google.com/scholar?hl=en&amp;as_q=&amp;as_oq=&amp;as_eq=&amp;as_sauthors=&amp;as_publication=&amp;as_ylo=&amp;as_yhi=&amp;as_occt=title&amp;as_sdt=0%2C5&amp;as_epq=%22Information+on+Perfluorooctanoic+Acid+and+Supplemental+Information+on+Perfluorooctane+Sulfonates+and+Related+Com", "Google Scholar")</f>
        <v>0.0</v>
      </c>
    </row>
    <row r="10">
      <c r="A10" t="n">
        <v>186121.0</v>
      </c>
      <c r="B10" t="inlineStr">
        <is>
          <t>3M Co.</t>
        </is>
      </c>
      <c r="C10" t="inlineStr">
        <is>
          <t>Information on Perfluorooctane Sulfonates: Post-1975 Studies Pertaining to Environmental Effects, Fate &amp; Transport, and Health Effects, W/Attchmnts &amp; Cvr Ltr Dtd 050400 [FC-95 DATA]</t>
        </is>
      </c>
      <c r="D10" t="inlineStr">
        <is>
          <t>EPA/OTS:</t>
        </is>
      </c>
      <c r="E10" t="n">
        <v>2000.0</v>
      </c>
      <c r="F10"/>
      <c r="G10" t="inlineStr">
        <is>
          <t>3M Co. (2000). Information on Perfluorooctane Sulfonates: Post-1975 Studies Pertaining to Environmental Effects, Fate &amp; Transport, and Health Effects, W/Attchmnts &amp; Cvr Ltr Dtd 050400 [FC-95 DATA]. EPA/OTS, ECOREF#:186121</t>
        </is>
      </c>
      <c r="H10" s="9" t="n">
        <f>HYPERLINK("https://scholar.google.com/scholar?hl=en&amp;as_q=&amp;as_oq=&amp;as_eq=&amp;as_sauthors=&amp;as_publication=&amp;as_ylo=&amp;as_yhi=&amp;as_occt=title&amp;as_sdt=0%2C5&amp;as_epq=%22Information+on+Perfluorooctane+Sulfonates%3A+Post-1975+Studies+Pertaining+to+Environmental+Effects%2C+Fate+%26+T", "Google Scholar")</f>
        <v>0.0</v>
      </c>
    </row>
    <row r="11">
      <c r="A11" t="n">
        <v>115034.0</v>
      </c>
      <c r="B11" t="inlineStr">
        <is>
          <t>ARCO Chemical Co.</t>
        </is>
      </c>
      <c r="C11" t="inlineStr">
        <is>
          <t>Four-Day Static Aquatic Toxicity Studies with Acetone, Ethanol, Isopropanol and Methanol in Fathead Minnows with Cover Letter Dated 021287</t>
        </is>
      </c>
      <c r="D11" t="inlineStr">
        <is>
          <t>EPA/OTS Doc.#86870000096:39 p.</t>
        </is>
      </c>
      <c r="E11" t="n">
        <v>1987.0</v>
      </c>
      <c r="F11"/>
      <c r="G11" t="inlineStr">
        <is>
          <t>ARCO Chemical Co. (1987). Four-Day Static Aquatic Toxicity Studies with Acetone, Ethanol, Isopropanol and Methanol in Fathead Minnows with Cover Letter Dated 021287. EPA/OTS Doc.#86870000096, 39 p. ECOREF#:115034</t>
        </is>
      </c>
      <c r="H11" s="10" t="n">
        <f>HYPERLINK("https://scholar.google.com/scholar?hl=en&amp;as_q=&amp;as_oq=&amp;as_eq=&amp;as_sauthors=&amp;as_publication=&amp;as_ylo=&amp;as_yhi=&amp;as_occt=title&amp;as_sdt=0%2C5&amp;as_epq=%22Four-Day+Static+Aquatic+Toxicity+Studies+with+Acetone%2C+Ethanol%2C+Isopropanol+and+Methanol+in+Fathead+Minnows+", "Google Scholar")</f>
        <v>0.0</v>
      </c>
    </row>
    <row r="12">
      <c r="A12" t="n">
        <v>19753.0</v>
      </c>
      <c r="B12" t="inlineStr">
        <is>
          <t>Adams,W.J.</t>
        </is>
      </c>
      <c r="C12" t="inlineStr">
        <is>
          <t>The Toxicity and Residue Dynamics of Selenium in Fish and Aquatic Invertebrates</t>
        </is>
      </c>
      <c r="D12" t="inlineStr">
        <is>
          <t>Ph.D. Thesis, Michigan State University, East Lansing, MI:109 p.</t>
        </is>
      </c>
      <c r="E12" t="n">
        <v>1976.0</v>
      </c>
      <c r="F12"/>
      <c r="G12" t="inlineStr">
        <is>
          <t>Adams,W.J. (1976). The Toxicity and Residue Dynamics of Selenium in Fish and Aquatic Invertebrates. Ph.D. Thesis, Michigan State University, East Lansing, MI, 109 p. ECOREF#:19753</t>
        </is>
      </c>
      <c r="H12" s="11" t="n">
        <f>HYPERLINK("https://scholar.google.com/scholar?hl=en&amp;as_q=&amp;as_oq=&amp;as_eq=&amp;as_sauthors=&amp;as_publication=&amp;as_ylo=&amp;as_yhi=&amp;as_occt=title&amp;as_sdt=0%2C5&amp;as_epq=%22The+Toxicity+and+Residue+Dynamics+of+Selenium+in+Fish+and+Aquatic+Invertebrates", "Google Scholar")</f>
        <v>0.0</v>
      </c>
    </row>
    <row r="13">
      <c r="A13" t="n">
        <v>15040.0</v>
      </c>
      <c r="B13" t="inlineStr">
        <is>
          <t>Adams,W.J., G.R. Biddinger, K.A. Robillard, and J.W. Gorsuch</t>
        </is>
      </c>
      <c r="C13" t="inlineStr">
        <is>
          <t>A Summary of the Acute Toxicity of 14 Phthalate Esters to Representative Aquatic Organisms</t>
        </is>
      </c>
      <c r="D13" t="inlineStr">
        <is>
          <t>Environ. Toxicol. Chem.14(9): 1569-1574</t>
        </is>
      </c>
      <c r="E13" t="n">
        <v>1995.0</v>
      </c>
      <c r="F13"/>
      <c r="G13" t="inlineStr">
        <is>
          <t>Adams,W.J., G.R. Biddinger, K.A. Robillard, and J.W. Gorsuch (1995). A Summary of the Acute Toxicity of 14 Phthalate Esters to Representative Aquatic Organisms. Environ. Toxicol. Chem., 14, (9), 1569-1574. doi:10.1002/etc.5620140916. ECOREF#:15040</t>
        </is>
      </c>
      <c r="H13" s="12" t="n">
        <f>HYPERLINK("https://scholar.google.com/scholar?hl=en&amp;as_q=&amp;as_oq=&amp;as_eq=&amp;as_sauthors=&amp;as_publication=&amp;as_ylo=&amp;as_yhi=&amp;as_occt=title&amp;as_sdt=0%2C5&amp;as_epq=%22A+Summary+of+the+Acute+Toxicity+of+14+Phthalate+Esters+to+Representative+Aquatic+Organisms", "Google Scholar")</f>
        <v>0.0</v>
      </c>
    </row>
    <row r="14">
      <c r="A14" t="n">
        <v>191024.0</v>
      </c>
      <c r="B14" t="inlineStr">
        <is>
          <t>Adams,W.J., W.J. Renaudette, and W.E. Gledhill</t>
        </is>
      </c>
      <c r="C14" t="inlineStr">
        <is>
          <t>[Sanitized] Results of Four-Day Static Fish Toxicity Screen: Rainbow Trout and Bluegills</t>
        </is>
      </c>
      <c r="D14" t="inlineStr">
        <is>
          <t>Report Number: ES-78-SS-21:37 p.</t>
        </is>
      </c>
      <c r="E14" t="n">
        <v>1978.0</v>
      </c>
      <c r="F14"/>
      <c r="G14" t="inlineStr">
        <is>
          <t>Adams,W.J., W.J. Renaudette, and W.E. Gledhill (1978). [Sanitized] Results of Four-Day Static Fish Toxicity Screen: Rainbow Trout and Bluegills. Report Number: ES-78-SS-21, 37 p. ECOREF#:191024</t>
        </is>
      </c>
      <c r="H14" s="13" t="n">
        <f>HYPERLINK("https://scholar.google.com/scholar?hl=en&amp;as_q=&amp;as_oq=&amp;as_eq=&amp;as_sauthors=&amp;as_publication=&amp;as_ylo=&amp;as_yhi=&amp;as_occt=title&amp;as_sdt=0%2C5&amp;as_epq=%22%5BSanitized%5D+Results+of+Four-Day+Static+Fish+Toxicity+Screen%3A+Rainbow+Trout+and+Bluegills", "Google Scholar")</f>
        <v>0.0</v>
      </c>
    </row>
    <row r="15">
      <c r="A15" t="n">
        <v>5230.0</v>
      </c>
      <c r="B15" t="inlineStr">
        <is>
          <t>Adelman,I.R., L.L.,Jr. Smith, and G.D. Siesennop</t>
        </is>
      </c>
      <c r="C15" t="inlineStr">
        <is>
          <t>Acute Toxicity of Sodium Chloride, Pentachlorophenol, Guthion, and Hexavalent Chromium to Fathead Minnows (Pimephales promelas) and Goldfish (Carassius auratus)</t>
        </is>
      </c>
      <c r="D15" t="inlineStr">
        <is>
          <t>J. Fish. Res. Board Can.33(2): 203-208</t>
        </is>
      </c>
      <c r="E15" t="n">
        <v>1976.0</v>
      </c>
      <c r="F15"/>
      <c r="G15" t="inlineStr">
        <is>
          <t>Adelman,I.R., L.L.,Jr. Smith, and G.D. Siesennop (1976). Acute Toxicity of Sodium Chloride, Pentachlorophenol, Guthion, and Hexavalent Chromium to Fathead Minnows (Pimephales promelas) and Goldfish (Carassius auratus). J. Fish. Res. Board Can., 33, (2), 203-208. doi:10.1139/f76-030. ECOREF#:5230</t>
        </is>
      </c>
      <c r="H15" s="14" t="n">
        <f>HYPERLINK("https://scholar.google.com/scholar?hl=en&amp;as_q=&amp;as_oq=&amp;as_eq=&amp;as_sauthors=&amp;as_publication=&amp;as_ylo=&amp;as_yhi=&amp;as_occt=title&amp;as_sdt=0%2C5&amp;as_epq=%22Acute+Toxicity+of+Sodium+Chloride%2C+Pentachlorophenol%2C+Guthion%2C+and+Hexavalent+Chromium+to+Fathead+Minnows+", "Google Scholar")</f>
        <v>0.0</v>
      </c>
    </row>
    <row r="16">
      <c r="A16" t="n">
        <v>5600.0</v>
      </c>
      <c r="B16" t="inlineStr">
        <is>
          <t>Adelman,I.R., L.L.,Jr. Smith, and G.D. Siesennop</t>
        </is>
      </c>
      <c r="C16" t="inlineStr">
        <is>
          <t>Effect of Size or Age of Goldfish and Fathead Minnows on Use of Pentachlorophenol as a Reference Toxicant</t>
        </is>
      </c>
      <c r="D16" t="inlineStr">
        <is>
          <t>Water Res.10(8): 685-687</t>
        </is>
      </c>
      <c r="E16" t="n">
        <v>1976.0</v>
      </c>
      <c r="F16"/>
      <c r="G16" t="inlineStr">
        <is>
          <t>Adelman,I.R., L.L.,Jr. Smith, and G.D. Siesennop (1976). Effect of Size or Age of Goldfish and Fathead Minnows on Use of Pentachlorophenol as a Reference Toxicant. Water Res., 10, (8), 685-687. doi:10.1016/0043-1354(76)90006-3. ECOREF#:5600</t>
        </is>
      </c>
      <c r="H16" s="15" t="n">
        <f>HYPERLINK("https://scholar.google.com/scholar?hl=en&amp;as_q=&amp;as_oq=&amp;as_eq=&amp;as_sauthors=&amp;as_publication=&amp;as_ylo=&amp;as_yhi=&amp;as_occt=title&amp;as_sdt=0%2C5&amp;as_epq=%22Effect+of+Size+or+Age+of+Goldfish+and+Fathead+Minnows+on+Use+of+Pentachlorophenol+as+a+Reference+Toxicant", "Google Scholar")</f>
        <v>0.0</v>
      </c>
    </row>
    <row r="17">
      <c r="A17" t="n">
        <v>2145.0</v>
      </c>
      <c r="B17" t="inlineStr">
        <is>
          <t>Adelman,I.R., and L.L.,Jr. Smith</t>
        </is>
      </c>
      <c r="C17" t="inlineStr">
        <is>
          <t>Standard Test Fish Development.  Part I.  Fathead Minnows (Pimephales promelas) and Goldfish (Carassius auratus) as Standard Fish in Bioassays and Their Reaction to Potential Reference Toxicants</t>
        </is>
      </c>
      <c r="D17" t="inlineStr">
        <is>
          <t>EPA-600/3-76-061A, U.S.EPA, Duluth, MN:77 p.</t>
        </is>
      </c>
      <c r="E17" t="n">
        <v>1976.0</v>
      </c>
      <c r="F17"/>
      <c r="G17" t="inlineStr">
        <is>
          <t>Adelman,I.R., and L.L.,Jr. Smith (1976). Standard Test Fish Development.  Part I.  Fathead Minnows (Pimephales promelas) and Goldfish (Carassius auratus) as Standard Fish in Bioassays and Their Reaction to Potential Reference Toxicants. EPA-600/3-76-061A, U.S.EPA, Duluth, MN, 77 p. ECOREF#:2145</t>
        </is>
      </c>
      <c r="H17" s="16" t="n">
        <f>HYPERLINK("https://scholar.google.com/scholar?hl=en&amp;as_q=&amp;as_oq=&amp;as_eq=&amp;as_sauthors=&amp;as_publication=&amp;as_ylo=&amp;as_yhi=&amp;as_occt=title&amp;as_sdt=0%2C5&amp;as_epq=%22Standard+Test+Fish+Development.++Part+I.++Fathead+Minnows+%28Pimephales+promelas%29+and+Goldfish+%28Carassius+au", "Google Scholar")</f>
        <v>0.0</v>
      </c>
    </row>
    <row r="18">
      <c r="A18" t="n">
        <v>5300.0</v>
      </c>
      <c r="B18" t="inlineStr">
        <is>
          <t>Adelman,I.R., and L.L.,Jr. Smith</t>
        </is>
      </c>
      <c r="C18" t="inlineStr">
        <is>
          <t>Standard Test Fish Development Part II. Chronic Toxicity of Guthion to the Fathead Minnow (Pimephales promelas Refinesque)</t>
        </is>
      </c>
      <c r="D18" t="inlineStr">
        <is>
          <t>EPA-600/3-76-061B, U.S.EPA, Duluth, MN:22 p.</t>
        </is>
      </c>
      <c r="E18" t="n">
        <v>1976.0</v>
      </c>
      <c r="F18"/>
      <c r="G18" t="inlineStr">
        <is>
          <t>Adelman,I.R., and L.L.,Jr. Smith (1976). Standard Test Fish Development Part II. Chronic Toxicity of Guthion to the Fathead Minnow (Pimephales promelas Refinesque). EPA-600/3-76-061B, U.S.EPA, Duluth, MN, 22 p. ECOREF#:5300</t>
        </is>
      </c>
      <c r="H18" s="17" t="n">
        <f>HYPERLINK("https://scholar.google.com/scholar?hl=en&amp;as_q=&amp;as_oq=&amp;as_eq=&amp;as_sauthors=&amp;as_publication=&amp;as_ylo=&amp;as_yhi=&amp;as_occt=title&amp;as_sdt=0%2C5&amp;as_epq=%22Standard+Test+Fish+Development+Part+II.+Chronic+Toxicity+of+Guthion+to+the+Fathead+Minnow+%28Pimephales+promelas", "Google Scholar")</f>
        <v>0.0</v>
      </c>
    </row>
    <row r="19">
      <c r="A19" t="n">
        <v>494.0</v>
      </c>
      <c r="B19" t="inlineStr">
        <is>
          <t>Alexander,H.C., D.C. Dill, L.W. Smith, P.D. Guiney, and P. Dorn</t>
        </is>
      </c>
      <c r="C19" t="inlineStr">
        <is>
          <t>Bisphenol A:  Acute Aquatic Toxicity</t>
        </is>
      </c>
      <c r="D19" t="inlineStr">
        <is>
          <t>Environ. Toxicol. Chem.7(1): 19-26</t>
        </is>
      </c>
      <c r="E19" t="n">
        <v>1988.0</v>
      </c>
      <c r="F19"/>
      <c r="G19" t="inlineStr">
        <is>
          <t>Alexander,H.C., D.C. Dill, L.W. Smith, P.D. Guiney, and P. Dorn (1988). Bisphenol A:  Acute Aquatic Toxicity. Environ. Toxicol. Chem., 7, (1), 19-26. doi:10.1002/etc.5620070104. ECOREF#:494</t>
        </is>
      </c>
      <c r="H19" s="18" t="n">
        <f>HYPERLINK("https://scholar.google.com/scholar?hl=en&amp;as_q=&amp;as_oq=&amp;as_eq=&amp;as_sauthors=&amp;as_publication=&amp;as_ylo=&amp;as_yhi=&amp;as_occt=title&amp;as_sdt=0%2C5&amp;as_epq=%22Bisphenol+A%3A++Acute+Aquatic+Toxicity", "Google Scholar")</f>
        <v>0.0</v>
      </c>
    </row>
    <row r="20">
      <c r="A20" t="n">
        <v>11504.0</v>
      </c>
      <c r="B20" t="inlineStr">
        <is>
          <t>Alexander,H.C., F.M. Gersich, and M.A. Mayes</t>
        </is>
      </c>
      <c r="C20" t="inlineStr">
        <is>
          <t>Acute Toxicity of Four Phenoxy Herbicides to Aquatic Organisms</t>
        </is>
      </c>
      <c r="D20" t="inlineStr">
        <is>
          <t>Bull. Environ. Contam. Toxicol.35(3): 314-321</t>
        </is>
      </c>
      <c r="E20" t="n">
        <v>1985.0</v>
      </c>
      <c r="F20" t="inlineStr">
        <is>
          <t>German Dataset</t>
        </is>
      </c>
      <c r="G20" t="inlineStr">
        <is>
          <t>Alexander,H.C., F.M. Gersich, and M.A. Mayes (1985). Acute Toxicity of Four Phenoxy Herbicides to Aquatic Organisms. Bull. Environ. Contam. Toxicol., 35, (3), 314-321. doi:10.1007/BF01636516. ECOREF#:11504</t>
        </is>
      </c>
      <c r="H20" s="19" t="n">
        <f>HYPERLINK("https://scholar.google.com/scholar?hl=en&amp;as_q=&amp;as_oq=&amp;as_eq=&amp;as_sauthors=&amp;as_publication=&amp;as_ylo=&amp;as_yhi=&amp;as_occt=title&amp;as_sdt=0%2C5&amp;as_epq=%22Acute+Toxicity+of+Four+Phenoxy+Herbicides+to+Aquatic+Organisms", "Google Scholar")</f>
        <v>0.0</v>
      </c>
    </row>
    <row r="21">
      <c r="A21" t="n">
        <v>5542.0</v>
      </c>
      <c r="B21" t="inlineStr">
        <is>
          <t>Alexander,H.C., J.A.,Jr. Quick, and E.A. Bartlett</t>
        </is>
      </c>
      <c r="C21" t="inlineStr">
        <is>
          <t>Static Acute Toxicity of Sodium Bromide to Fathead Minnows</t>
        </is>
      </c>
      <c r="D21" t="inlineStr">
        <is>
          <t>Bull. Environ. Contam. Toxicol.27(3): 326-331</t>
        </is>
      </c>
      <c r="E21" t="n">
        <v>1981.0</v>
      </c>
      <c r="F21"/>
      <c r="G21" t="inlineStr">
        <is>
          <t>Alexander,H.C., J.A.,Jr. Quick, and E.A. Bartlett (1981). Static Acute Toxicity of Sodium Bromide to Fathead Minnows. Bull. Environ. Contam. Toxicol., 27, (3), 326-331. doi:10.1007/BF01611027. ECOREF#:5542</t>
        </is>
      </c>
      <c r="H21" s="20" t="n">
        <f>HYPERLINK("https://scholar.google.com/scholar?hl=en&amp;as_q=&amp;as_oq=&amp;as_eq=&amp;as_sauthors=&amp;as_publication=&amp;as_ylo=&amp;as_yhi=&amp;as_occt=title&amp;as_sdt=0%2C5&amp;as_epq=%22Static+Acute+Toxicity+of+Sodium+Bromide+to+Fathead+Minnows", "Google Scholar")</f>
        <v>0.0</v>
      </c>
    </row>
    <row r="22">
      <c r="A22" t="n">
        <v>973.0</v>
      </c>
      <c r="B22" t="inlineStr">
        <is>
          <t>Alexander,H.C., W.M. McCarty, and E.A. Bartlett</t>
        </is>
      </c>
      <c r="C22" t="inlineStr">
        <is>
          <t>Toxicity of Perchloroethylene, Trichloroethylene, 1,1,1-Trichloroethane, and Methylene Chloride to Fathead Minnows</t>
        </is>
      </c>
      <c r="D22" t="inlineStr">
        <is>
          <t>Bull. Environ. Contam. Toxicol.20(3): 344-352</t>
        </is>
      </c>
      <c r="E22" t="n">
        <v>1978.0</v>
      </c>
      <c r="F22" t="inlineStr">
        <is>
          <t>German Dataset</t>
        </is>
      </c>
      <c r="G22" t="inlineStr">
        <is>
          <t>Alexander,H.C., W.M. McCarty, and E.A. Bartlett (1978). Toxicity of Perchloroethylene, Trichloroethylene, 1,1,1-Trichloroethane, and Methylene Chloride to Fathead Minnows. Bull. Environ. Contam. Toxicol., 20, (3), 344-352. doi:10.1007/BF01683531. ECOREF#:973</t>
        </is>
      </c>
      <c r="H22" s="21" t="n">
        <f>HYPERLINK("https://scholar.google.com/scholar?hl=en&amp;as_q=&amp;as_oq=&amp;as_eq=&amp;as_sauthors=&amp;as_publication=&amp;as_ylo=&amp;as_yhi=&amp;as_occt=title&amp;as_sdt=0%2C5&amp;as_epq=%22Toxicity+of+Perchloroethylene%2C+Trichloroethylene%2C+1%2C1%2C1-Trichloroethane%2C+and+Methylene+Chloride+to+Fat", "Google Scholar")</f>
        <v>0.0</v>
      </c>
    </row>
    <row r="23">
      <c r="A23" t="n">
        <v>664.0</v>
      </c>
      <c r="B23" t="inlineStr">
        <is>
          <t>Allison,D.T., and R.O. Hermanutz</t>
        </is>
      </c>
      <c r="C23" t="inlineStr">
        <is>
          <t>Toxicity of Diazinon to Brook Trout and Fathead Minnows</t>
        </is>
      </c>
      <c r="D23" t="inlineStr">
        <is>
          <t>EPA-600/3-77-060, U.S.EPA, Duluth, MN:69 p.</t>
        </is>
      </c>
      <c r="E23" t="n">
        <v>1977.0</v>
      </c>
      <c r="F23"/>
      <c r="G23" t="inlineStr">
        <is>
          <t>Allison,D.T., and R.O. Hermanutz (1977). Toxicity of Diazinon to Brook Trout and Fathead Minnows. EPA-600/3-77-060, U.S.EPA, Duluth, MN, 69 p. ECOREF#:664</t>
        </is>
      </c>
      <c r="H23" s="22" t="n">
        <f>HYPERLINK("https://scholar.google.com/scholar?hl=en&amp;as_q=&amp;as_oq=&amp;as_eq=&amp;as_sauthors=&amp;as_publication=&amp;as_ylo=&amp;as_yhi=&amp;as_occt=title&amp;as_sdt=0%2C5&amp;as_epq=%22Toxicity+of+Diazinon+to+Brook+Trout+and+Fathead+Minnows", "Google Scholar")</f>
        <v>0.0</v>
      </c>
    </row>
    <row r="24">
      <c r="A24" t="n">
        <v>3609.0</v>
      </c>
      <c r="B24" t="inlineStr">
        <is>
          <t>Andrew,R.W.</t>
        </is>
      </c>
      <c r="C24" t="inlineStr">
        <is>
          <t>Toxicity Relationships to Copper Forms in Natural Waters</t>
        </is>
      </c>
      <c r="D24" t="inlineStr">
        <is>
          <t>In: R.W.Andrew, P.V.Hodson, and D.E.Konasewich (Eds.), Toxicity to Biota of Metal Forms in Nat.Water, Duluth, MN127:127-144</t>
        </is>
      </c>
      <c r="E24" t="n">
        <v>1976.0</v>
      </c>
      <c r="F24"/>
      <c r="G24" t="inlineStr">
        <is>
          <t>Andrew,R.W. (1976). Toxicity Relationships to Copper Forms in Natural Waters. In: R.W.Andrew, P.V.Hodson, and D.E.Konasewich (Eds.), Toxicity to Biota of Metal Forms in Nat.Water, Duluth, MN, 127, 127-144. ECOREF#:3609</t>
        </is>
      </c>
      <c r="H24" s="23" t="n">
        <f>HYPERLINK("https://scholar.google.com/scholar?hl=en&amp;as_q=&amp;as_oq=&amp;as_eq=&amp;as_sauthors=&amp;as_publication=&amp;as_ylo=&amp;as_yhi=&amp;as_occt=title&amp;as_sdt=0%2C5&amp;as_epq=%22Toxicity+Relationships+to+Copper+Forms+in+Natural+Waters", "Google Scholar")</f>
        <v>0.0</v>
      </c>
    </row>
    <row r="25">
      <c r="A25" t="n">
        <v>190208.0</v>
      </c>
      <c r="B25" t="inlineStr">
        <is>
          <t>Anonymous</t>
        </is>
      </c>
      <c r="C25" t="inlineStr">
        <is>
          <t>[Redacted] 96-Hour LC50 to Fathead Minnows (Formaldehyde 37-11 USP)</t>
        </is>
      </c>
      <c r="D25" t="inlineStr">
        <is>
          <t>Technical Report, 1982:4 p.</t>
        </is>
      </c>
      <c r="E25" t="n">
        <v>1982.0</v>
      </c>
      <c r="F25"/>
      <c r="G25" t="inlineStr">
        <is>
          <t>Anonymous (1982). [Redacted] 96-Hour LC50 to Fathead Minnows (Formaldehyde 37-11 USP). Technical Report, 1982, 4 p. ECOREF#:190208</t>
        </is>
      </c>
      <c r="H25" s="24" t="n">
        <f>HYPERLINK("https://scholar.google.com/scholar?hl=en&amp;as_q=&amp;as_oq=&amp;as_eq=&amp;as_sauthors=&amp;as_publication=&amp;as_ylo=&amp;as_yhi=&amp;as_occt=title&amp;as_sdt=0%2C5&amp;as_epq=%22%5BRedacted%5D+96-Hour+LC50+to+Fathead+Minnows+%28Formaldehyde+37-11+USP%29", "Google Scholar")</f>
        <v>0.0</v>
      </c>
    </row>
    <row r="26">
      <c r="A26" t="n">
        <v>506.0</v>
      </c>
      <c r="B26" t="inlineStr">
        <is>
          <t>Arthur,J.W., A.E. Lemke, V.R. Mattson, and B.J. Halligan</t>
        </is>
      </c>
      <c r="C26" t="inlineStr">
        <is>
          <t>Toxicity of Sodium Nitrilotriacetate (NTA) to the Fathead Minnow and an Amphipod in Soft Water</t>
        </is>
      </c>
      <c r="D26" t="inlineStr">
        <is>
          <t>Water Res.8(2): 187-193</t>
        </is>
      </c>
      <c r="E26" t="n">
        <v>1974.0</v>
      </c>
      <c r="F26"/>
      <c r="G26" t="inlineStr">
        <is>
          <t>Arthur,J.W., A.E. Lemke, V.R. Mattson, and B.J. Halligan (1974). Toxicity of Sodium Nitrilotriacetate (NTA) to the Fathead Minnow and an Amphipod in Soft Water. Water Res., 8, (2), 187-193. doi:10.1016/0043-1354(74)90042-6. ECOREF#:506</t>
        </is>
      </c>
      <c r="H26" s="25" t="n">
        <f>HYPERLINK("https://scholar.google.com/scholar?hl=en&amp;as_q=&amp;as_oq=&amp;as_eq=&amp;as_sauthors=&amp;as_publication=&amp;as_ylo=&amp;as_yhi=&amp;as_occt=title&amp;as_sdt=0%2C5&amp;as_epq=%22Toxicity+of+Sodium+Nitrilotriacetate+%28NTA%29+to+the+Fathead+Minnow+and+an+Amphipod+in+Soft+Water", "Google Scholar")</f>
        <v>0.0</v>
      </c>
    </row>
    <row r="27">
      <c r="A27" t="n">
        <v>12116.0</v>
      </c>
      <c r="B27" t="inlineStr">
        <is>
          <t>Arthur,J.W., C.W. West, K.N. Allen, and S.F. Hedtke</t>
        </is>
      </c>
      <c r="C27" t="inlineStr">
        <is>
          <t>Seasonal Toxicity of Ammonia to Five Fish and Nine Invertebrate Species</t>
        </is>
      </c>
      <c r="D27" t="inlineStr">
        <is>
          <t>Bull. Environ. Contam. Toxicol.38(2): 324-331</t>
        </is>
      </c>
      <c r="E27" t="n">
        <v>1987.0</v>
      </c>
      <c r="F27"/>
      <c r="G27" t="inlineStr">
        <is>
          <t>Arthur,J.W., C.W. West, K.N. Allen, and S.F. Hedtke (1987). Seasonal Toxicity of Ammonia to Five Fish and Nine Invertebrate Species. Bull. Environ. Contam. Toxicol., 38, (2), 324-331. doi:10.1007/BF01606682. ECOREF#:12116</t>
        </is>
      </c>
      <c r="H27" s="26" t="n">
        <f>HYPERLINK("https://scholar.google.com/scholar?hl=en&amp;as_q=&amp;as_oq=&amp;as_eq=&amp;as_sauthors=&amp;as_publication=&amp;as_ylo=&amp;as_yhi=&amp;as_occt=title&amp;as_sdt=0%2C5&amp;as_epq=%22Seasonal+Toxicity+of+Ammonia+to+Five+Fish+and+Nine+Invertebrate+Species", "Google Scholar")</f>
        <v>0.0</v>
      </c>
    </row>
    <row r="28">
      <c r="A28" t="n">
        <v>976.0</v>
      </c>
      <c r="B28" t="inlineStr">
        <is>
          <t>Arthur,J.W., and J.G. Eaton</t>
        </is>
      </c>
      <c r="C28" t="inlineStr">
        <is>
          <t>Chloramine Toxicity to the Amphipod Gammarus pseudolimnaeus and the Fathead Minnow (Pimephales promelas)</t>
        </is>
      </c>
      <c r="D28" t="inlineStr">
        <is>
          <t>J. Fish. Res. Board Can.28(12): 1841-1845</t>
        </is>
      </c>
      <c r="E28" t="n">
        <v>1971.0</v>
      </c>
      <c r="F28"/>
      <c r="G28" t="inlineStr">
        <is>
          <t>Arthur,J.W., and J.G. Eaton (1971). Chloramine Toxicity to the Amphipod Gammarus pseudolimnaeus and the Fathead Minnow (Pimephales promelas). J. Fish. Res. Board Can., 28, (12), 1841-1845. doi:10.1139/f71-278. ECOREF#:976</t>
        </is>
      </c>
      <c r="H28" s="27" t="n">
        <f>HYPERLINK("https://scholar.google.com/scholar?hl=en&amp;as_q=&amp;as_oq=&amp;as_eq=&amp;as_sauthors=&amp;as_publication=&amp;as_ylo=&amp;as_yhi=&amp;as_occt=title&amp;as_sdt=0%2C5&amp;as_epq=%22Chloramine+Toxicity+to+the+Amphipod+Gammarus+pseudolimnaeus+and+the+Fathead+Minnow+%28Pimephales+promelas%29", "Google Scholar")</f>
        <v>0.0</v>
      </c>
    </row>
    <row r="29">
      <c r="A29" t="n">
        <v>68287.0</v>
      </c>
      <c r="B29" t="inlineStr">
        <is>
          <t>Baer,K.N., K. Olivier, and C.N. Pope</t>
        </is>
      </c>
      <c r="C29" t="inlineStr">
        <is>
          <t>Influence of Temperature and Dissolved Oxygen on the Acute Toxicity of Profenofos to Fathead Minnows (Pimephales promelas)</t>
        </is>
      </c>
      <c r="D29" t="inlineStr">
        <is>
          <t>Drug Chem. Toxicol.25(3): 231-245</t>
        </is>
      </c>
      <c r="E29" t="n">
        <v>2002.0</v>
      </c>
      <c r="F29"/>
      <c r="G29" t="inlineStr">
        <is>
          <t>Baer,K.N., K. Olivier, and C.N. Pope (2002). Influence of Temperature and Dissolved Oxygen on the Acute Toxicity of Profenofos to Fathead Minnows (Pimephales promelas). Drug Chem. Toxicol., 25, (3), 231-245. doi:10.1081/DCT-120005886. ECOREF#:68287</t>
        </is>
      </c>
      <c r="H29" s="28" t="n">
        <f>HYPERLINK("https://scholar.google.com/scholar?hl=en&amp;as_q=&amp;as_oq=&amp;as_eq=&amp;as_sauthors=&amp;as_publication=&amp;as_ylo=&amp;as_yhi=&amp;as_occt=title&amp;as_sdt=0%2C5&amp;as_epq=%22Influence+of+Temperature+and+Dissolved+Oxygen+on+the+Acute+Toxicity+of+Profenofos+to+Fathead+Minnows+%28Pimephal", "Google Scholar")</f>
        <v>0.0</v>
      </c>
    </row>
    <row r="30">
      <c r="A30" t="n">
        <v>6502.0</v>
      </c>
      <c r="B30" t="inlineStr">
        <is>
          <t>Bailey,H.C., and D.H.W. Liu</t>
        </is>
      </c>
      <c r="C30" t="inlineStr">
        <is>
          <t>Lumbriculus variegatus, a Benthic Oligochaete, as a Bioassay Organism</t>
        </is>
      </c>
      <c r="D30" t="inlineStr">
        <is>
          <t>ASTM Spec. Tech. Publ.:205-215</t>
        </is>
      </c>
      <c r="E30" t="n">
        <v>1980.0</v>
      </c>
      <c r="F30"/>
      <c r="G30" t="inlineStr">
        <is>
          <t>Bailey,H.C., and D.H.W. Liu (1980). Lumbriculus variegatus, a Benthic Oligochaete, as a Bioassay Organism. ASTM Spec. Tech. Publ., 205-215. ECOREF#:6502</t>
        </is>
      </c>
      <c r="H30" s="29" t="n">
        <f>HYPERLINK("https://scholar.google.com/scholar?hl=en&amp;as_q=&amp;as_oq=&amp;as_eq=&amp;as_sauthors=&amp;as_publication=&amp;as_ylo=&amp;as_yhi=&amp;as_occt=title&amp;as_sdt=0%2C5&amp;as_epq=%22Lumbriculus+variegatus%2C+a+Benthic+Oligochaete%2C+as+a+Bioassay+Organism", "Google Scholar")</f>
        <v>0.0</v>
      </c>
    </row>
    <row r="31">
      <c r="A31" t="n">
        <v>10141.0</v>
      </c>
      <c r="B31" t="inlineStr">
        <is>
          <t>Bailey,H.C., and R.J. Spanggord</t>
        </is>
      </c>
      <c r="C31" t="inlineStr">
        <is>
          <t>The Relationship Between the Toxicity and Structure of Nitroaromatic Chemicals</t>
        </is>
      </c>
      <c r="D31" t="inlineStr">
        <is>
          <t>ASTM Spec. Tech. Publ.:98-107</t>
        </is>
      </c>
      <c r="E31" t="n">
        <v>1983.0</v>
      </c>
      <c r="F31"/>
      <c r="G31" t="inlineStr">
        <is>
          <t>Bailey,H.C., and R.J. Spanggord (1983). The Relationship Between the Toxicity and Structure of Nitroaromatic Chemicals. ASTM Spec. Tech. Publ., 98-107. ECOREF#:10141</t>
        </is>
      </c>
      <c r="H31" s="30" t="n">
        <f>HYPERLINK("https://scholar.google.com/scholar?hl=en&amp;as_q=&amp;as_oq=&amp;as_eq=&amp;as_sauthors=&amp;as_publication=&amp;as_ylo=&amp;as_yhi=&amp;as_occt=title&amp;as_sdt=0%2C5&amp;as_epq=%22The+Relationship+Between+the+Toxicity+and+Structure+of+Nitroaromatic+Chemicals", "Google Scholar")</f>
        <v>0.0</v>
      </c>
    </row>
    <row r="32">
      <c r="A32" t="n">
        <v>8960.0</v>
      </c>
      <c r="B32" t="inlineStr">
        <is>
          <t>Barnhart,E.L., and G.R. Campbell</t>
        </is>
      </c>
      <c r="C32" t="inlineStr">
        <is>
          <t>The Effect of Chlorination on Selected Organic Chemicals</t>
        </is>
      </c>
      <c r="D32" t="inlineStr">
        <is>
          <t>EPA-12020-EXG, U.S.EPA, Washington, D.C.:105 p.</t>
        </is>
      </c>
      <c r="E32" t="n">
        <v>1972.0</v>
      </c>
      <c r="F32"/>
      <c r="G32" t="inlineStr">
        <is>
          <t>Barnhart,E.L., and G.R. Campbell (1972). The Effect of Chlorination on Selected Organic Chemicals. EPA-12020-EXG, U.S.EPA, Washington, D.C., 105 p. ECOREF#:8960</t>
        </is>
      </c>
      <c r="H32" s="31" t="n">
        <f>HYPERLINK("https://scholar.google.com/scholar?hl=en&amp;as_q=&amp;as_oq=&amp;as_eq=&amp;as_sauthors=&amp;as_publication=&amp;as_ylo=&amp;as_yhi=&amp;as_occt=title&amp;as_sdt=0%2C5&amp;as_epq=%22The+Effect+of+Chlorination+on+Selected+Organic+Chemicals", "Google Scholar")</f>
        <v>0.0</v>
      </c>
    </row>
    <row r="33">
      <c r="A33" t="n">
        <v>164628.0</v>
      </c>
      <c r="B33" t="inlineStr">
        <is>
          <t>Barnidge,D., D. Brooke, G. Elonen, T. Goldenstein, M. Hoglund, M. Kahl, G. Mielke, and A. Puglisi</t>
        </is>
      </c>
      <c r="C33" t="inlineStr">
        <is>
          <t>Toxicity of Data Gap Compounds to Fathead Minnows (Pimephales promelas) and Daphnids (Daphnia magna)</t>
        </is>
      </c>
      <c r="D33" t="inlineStr">
        <is>
          <t>U. S. Environmental Protection Agency, Environmental Research Laboratory, Duluth, MN:47 p.</t>
        </is>
      </c>
      <c r="E33" t="n">
        <v>1990.0</v>
      </c>
      <c r="F33"/>
      <c r="G33" t="inlineStr">
        <is>
          <t>Barnidge,D., D. Brooke, G. Elonen, T. Goldenstein, M. Hoglund, M. Kahl, G. Mielke, and A. Puglisi (1990). Toxicity of Data Gap Compounds to Fathead Minnows (Pimephales promelas) and Daphnids (Daphnia magna). U. S. Environmental Protection Agency, Environmental Research Laboratory, Duluth, MN, 47 p. ECOREF#:164628</t>
        </is>
      </c>
      <c r="H33" s="32" t="n">
        <f>HYPERLINK("https://scholar.google.com/scholar?hl=en&amp;as_q=&amp;as_oq=&amp;as_eq=&amp;as_sauthors=&amp;as_publication=&amp;as_ylo=&amp;as_yhi=&amp;as_occt=title&amp;as_sdt=0%2C5&amp;as_epq=%22Toxicity+of+Data+Gap+Compounds+to+Fathead+Minnows+%28Pimephales+promelas%29+and+Daphnids+%28Daphnia+magna%29", "Google Scholar")</f>
        <v>0.0</v>
      </c>
    </row>
    <row r="34">
      <c r="A34" t="n">
        <v>56312.0</v>
      </c>
      <c r="B34" t="inlineStr">
        <is>
          <t>Becker,E.</t>
        </is>
      </c>
      <c r="C34" t="inlineStr">
        <is>
          <t>Ableitung von Qualitatszielen zum Schutz Oberirdischer Binnengewasser fur Organozinnverbindungen:  Dibutylzinnverbindungen, Tetrabutylzinn, Tributylzinnverbindungen, Triphenylzinnverbindungen</t>
        </is>
      </c>
      <c r="D34" t="inlineStr">
        <is>
          <t>Umweltbundesamt, Entwurf fur den BLAK QZ, Stand 26.3.:</t>
        </is>
      </c>
      <c r="E34" t="n">
        <v>1992.0</v>
      </c>
      <c r="F34" t="inlineStr">
        <is>
          <t>German Dataset</t>
        </is>
      </c>
      <c r="G34" t="inlineStr">
        <is>
          <t>Becker,E. (1992). Ableitung von Qualitatszielen zum Schutz Oberirdischer Binnengewasser fur Organozinnverbindungen:  Dibutylzinnverbindungen, Tetrabutylzinn, Tributylzinnverbindungen, Triphenylzinnverbindungen. Umweltbundesamt, Entwurf fur den BLAK QZ, Stand 26.3., ECOREF#:56312</t>
        </is>
      </c>
      <c r="H34" s="33" t="n">
        <f>HYPERLINK("https://scholar.google.com/scholar?hl=en&amp;as_q=&amp;as_oq=&amp;as_eq=&amp;as_sauthors=&amp;as_publication=&amp;as_ylo=&amp;as_yhi=&amp;as_occt=title&amp;as_sdt=0%2C5&amp;as_epq=%22Ableitung+von+Qualitatszielen+zum+Schutz+Oberirdischer+Binnengewasser+fur+Organozinnverbindungen%3A++Dibutylzinn", "Google Scholar")</f>
        <v>0.0</v>
      </c>
    </row>
    <row r="35">
      <c r="A35" t="n">
        <v>901.0</v>
      </c>
      <c r="B35" t="inlineStr">
        <is>
          <t>Bender,M.E.</t>
        </is>
      </c>
      <c r="C35" t="inlineStr">
        <is>
          <t>The Toxicity of the Hydrolysis and Breakdown Products of Malathion to the Fathead Minnow (Pimephales promelas, Rafinesque)</t>
        </is>
      </c>
      <c r="D35" t="inlineStr">
        <is>
          <t>Water Res.3(8): 571-582</t>
        </is>
      </c>
      <c r="E35" t="n">
        <v>1969.0</v>
      </c>
      <c r="F35"/>
      <c r="G35" t="inlineStr">
        <is>
          <t>Bender,M.E. (1969). The Toxicity of the Hydrolysis and Breakdown Products of Malathion to the Fathead Minnow (Pimephales promelas, Rafinesque). Water Res., 3, (8), 571-582. doi:10.1016/0043-1354(69)90046-3. ECOREF#:901</t>
        </is>
      </c>
      <c r="H35" s="34" t="n">
        <f>HYPERLINK("https://scholar.google.com/scholar?hl=en&amp;as_q=&amp;as_oq=&amp;as_eq=&amp;as_sauthors=&amp;as_publication=&amp;as_ylo=&amp;as_yhi=&amp;as_occt=title&amp;as_sdt=0%2C5&amp;as_epq=%22The+Toxicity+of+the+Hydrolysis+and+Breakdown+Products+of+Malathion+to+the+Fathead+Minnow+%28Pimephales+promelas%", "Google Scholar")</f>
        <v>0.0</v>
      </c>
    </row>
    <row r="36">
      <c r="A36" t="n">
        <v>14988.0</v>
      </c>
      <c r="B36" t="inlineStr">
        <is>
          <t>Bennett,W.A., A. Sosa, and T.L. Beitinger</t>
        </is>
      </c>
      <c r="C36" t="inlineStr">
        <is>
          <t>Oxygen Tolerance of Fathead Minnows Previously Exposed to Copper</t>
        </is>
      </c>
      <c r="D36" t="inlineStr">
        <is>
          <t>Bull. Environ. Contam. Toxicol.55(4): 517-524</t>
        </is>
      </c>
      <c r="E36" t="n">
        <v>1995.0</v>
      </c>
      <c r="F36"/>
      <c r="G36" t="inlineStr">
        <is>
          <t>Bennett,W.A., A. Sosa, and T.L. Beitinger (1995). Oxygen Tolerance of Fathead Minnows Previously Exposed to Copper. Bull. Environ. Contam. Toxicol., 55, (4), 517-524. doi:10.1007/BF00196030. ECOREF#:14988</t>
        </is>
      </c>
      <c r="H36" s="35" t="n">
        <f>HYPERLINK("https://scholar.google.com/scholar?hl=en&amp;as_q=&amp;as_oq=&amp;as_eq=&amp;as_sauthors=&amp;as_publication=&amp;as_ylo=&amp;as_yhi=&amp;as_occt=title&amp;as_sdt=0%2C5&amp;as_epq=%22Oxygen+Tolerance+of+Fathead+Minnows+Previously+Exposed+to+Copper", "Google Scholar")</f>
        <v>0.0</v>
      </c>
    </row>
    <row r="37">
      <c r="A37" t="n">
        <v>15301.0</v>
      </c>
      <c r="B37" t="inlineStr">
        <is>
          <t>Benoit,D.A., F.A. Puglisi, and D.L. Olson</t>
        </is>
      </c>
      <c r="C37" t="inlineStr">
        <is>
          <t>A Fathead Minnow Pimephales promelas Early Life Stage Toxicity Test Method Evaluation and Exposure to Four Organic Chemicals</t>
        </is>
      </c>
      <c r="D37" t="inlineStr">
        <is>
          <t>Environ. Pollut. A.28(3): 189-197</t>
        </is>
      </c>
      <c r="E37" t="n">
        <v>1982.0</v>
      </c>
      <c r="F37" t="inlineStr">
        <is>
          <t>German Dataset</t>
        </is>
      </c>
      <c r="G37" t="inlineStr">
        <is>
          <t>Benoit,D.A., F.A. Puglisi, and D.L. Olson (1982). A Fathead Minnow Pimephales promelas Early Life Stage Toxicity Test Method Evaluation and Exposure to Four Organic Chemicals. Environ. Pollut. A., 28, (3), 189-197. doi:10.1016/0143-1471(82)90075-7. ECOREF#:15301</t>
        </is>
      </c>
      <c r="H37" s="36" t="n">
        <f>HYPERLINK("https://scholar.google.com/scholar?hl=en&amp;as_q=&amp;as_oq=&amp;as_eq=&amp;as_sauthors=&amp;as_publication=&amp;as_ylo=&amp;as_yhi=&amp;as_occt=title&amp;as_sdt=0%2C5&amp;as_epq=%22A+Fathead+Minnow+Pimephales+promelas+Early+Life+Stage+Toxicity+Test+Method+Evaluation+and+Exposure+to+Four+Organ", "Google Scholar")</f>
        <v>0.0</v>
      </c>
    </row>
    <row r="38">
      <c r="A38" t="n">
        <v>2116.0</v>
      </c>
      <c r="B38" t="inlineStr">
        <is>
          <t>Benoit,D.A., and G.W. Holcombe</t>
        </is>
      </c>
      <c r="C38" t="inlineStr">
        <is>
          <t>Toxic Effects of Zinc on Fathead Minnows (Pimephales promelas) in Soft Water</t>
        </is>
      </c>
      <c r="D38" t="inlineStr">
        <is>
          <t>J. Fish Biol.13(6): 701-708</t>
        </is>
      </c>
      <c r="E38" t="n">
        <v>1978.0</v>
      </c>
      <c r="F38"/>
      <c r="G38" t="inlineStr">
        <is>
          <t>Benoit,D.A., and G.W. Holcombe (1978). Toxic Effects of Zinc on Fathead Minnows (Pimephales promelas) in Soft Water. J. Fish Biol., 13, (6), 701-708. doi:10.1111/j.1095-8649.1978.tb03484.x. ECOREF#:2116</t>
        </is>
      </c>
      <c r="H38" s="37" t="n">
        <f>HYPERLINK("https://scholar.google.com/scholar?hl=en&amp;as_q=&amp;as_oq=&amp;as_eq=&amp;as_sauthors=&amp;as_publication=&amp;as_ylo=&amp;as_yhi=&amp;as_occt=title&amp;as_sdt=0%2C5&amp;as_epq=%22Toxic+Effects+of+Zinc+on+Fathead+Minnows+%28Pimephales+promelas%29+in+Soft+Water", "Google Scholar")</f>
        <v>0.0</v>
      </c>
    </row>
    <row r="39">
      <c r="A39" t="n">
        <v>10551.0</v>
      </c>
      <c r="B39" t="inlineStr">
        <is>
          <t>Benson,W.H., and W.J. Birge</t>
        </is>
      </c>
      <c r="C39" t="inlineStr">
        <is>
          <t>Heavy Metal Tolerance and Metallothionein Induction in Fathead Minnows:  Results From Field and Laboratory Investigations</t>
        </is>
      </c>
      <c r="D39" t="inlineStr">
        <is>
          <t>Environ. Toxicol. Chem.4(2): 209-217</t>
        </is>
      </c>
      <c r="E39" t="n">
        <v>1983.0</v>
      </c>
      <c r="F39"/>
      <c r="G39" t="inlineStr">
        <is>
          <t>Benson,W.H., and W.J. Birge (1983). Heavy Metal Tolerance and Metallothionein Induction in Fathead Minnows:  Results From Field and Laboratory Investigations. Environ. Toxicol. Chem., 4, (2), 209-217. doi:10.1002/etc.5620040211. ECOREF#:10551</t>
        </is>
      </c>
      <c r="H39" s="38" t="n">
        <f>HYPERLINK("https://scholar.google.com/scholar?hl=en&amp;as_q=&amp;as_oq=&amp;as_eq=&amp;as_sauthors=&amp;as_publication=&amp;as_ylo=&amp;as_yhi=&amp;as_occt=title&amp;as_sdt=0%2C5&amp;as_epq=%22Heavy+Metal+Tolerance+and+Metallothionein+Induction+in+Fathead+Minnows%3A++Results+From+Field+and+Laboratory+Inv", "Google Scholar")</f>
        <v>0.0</v>
      </c>
    </row>
    <row r="40">
      <c r="A40" t="n">
        <v>5968.0</v>
      </c>
      <c r="B40" t="inlineStr">
        <is>
          <t>Bentley,R.E., B.H. Sleight III, and K.J. Macek</t>
        </is>
      </c>
      <c r="C40" t="inlineStr">
        <is>
          <t>Preliminary Evaluation of the Acute Toxicity of Desensitized Primer Compounds and Primer Waste Effluents to Representative Aquatic Organisms</t>
        </is>
      </c>
      <c r="D40" t="inlineStr">
        <is>
          <t>U.S.Army Med.Res.Dev.Command, Washington, D.C.:35 p.</t>
        </is>
      </c>
      <c r="E40" t="n">
        <v>1975.0</v>
      </c>
      <c r="F40"/>
      <c r="G40" t="inlineStr">
        <is>
          <t>Bentley,R.E., B.H. Sleight III, and K.J. Macek (1975). Preliminary Evaluation of the Acute Toxicity of Desensitized Primer Compounds and Primer Waste Effluents to Representative Aquatic Organisms. U.S.Army Med.Res.Dev.Command, Washington, D.C., 35 p. ECOREF#:5968</t>
        </is>
      </c>
      <c r="H40" s="39" t="n">
        <f>HYPERLINK("https://scholar.google.com/scholar?hl=en&amp;as_q=&amp;as_oq=&amp;as_eq=&amp;as_sauthors=&amp;as_publication=&amp;as_ylo=&amp;as_yhi=&amp;as_occt=title&amp;as_sdt=0%2C5&amp;as_epq=%22Preliminary+Evaluation+of+the+Acute+Toxicity+of+Desensitized+Primer+Compounds+and+Primer+Waste+Effluents+to+Repr", "Google Scholar")</f>
        <v>0.0</v>
      </c>
    </row>
    <row r="41">
      <c r="A41" t="n">
        <v>5965.0</v>
      </c>
      <c r="B41" t="inlineStr">
        <is>
          <t>Bentley,R.E., G.A. LeBlanc, T.A. Hollister, and B.H. Sleight III</t>
        </is>
      </c>
      <c r="C41" t="inlineStr">
        <is>
          <t>Acute Toxicity of Diisopropylmethyl Phosphonate and Dicyclopentadiene to Aquatic Organisms</t>
        </is>
      </c>
      <c r="D41" t="inlineStr">
        <is>
          <t>Contract No.DAMD-17-75-C-5073, Final Rep., U.S.Army Med.Res.Dev.Command, Washington, DC:98 p.</t>
        </is>
      </c>
      <c r="E41" t="n">
        <v>1976.0</v>
      </c>
      <c r="F41"/>
      <c r="G41" t="inlineStr">
        <is>
          <t>Bentley,R.E., G.A. LeBlanc, T.A. Hollister, and B.H. Sleight III (1976). Acute Toxicity of Diisopropylmethyl Phosphonate and Dicyclopentadiene to Aquatic Organisms. Contract No.DAMD-17-75-C-5073, Final Rep., U.S.Army Med.Res.Dev.Command, Washington, DC, 98 p. ECOREF#:5965</t>
        </is>
      </c>
      <c r="H41" s="40" t="n">
        <f>HYPERLINK("https://scholar.google.com/scholar?hl=en&amp;as_q=&amp;as_oq=&amp;as_eq=&amp;as_sauthors=&amp;as_publication=&amp;as_ylo=&amp;as_yhi=&amp;as_occt=title&amp;as_sdt=0%2C5&amp;as_epq=%22Acute+Toxicity+of+Diisopropylmethyl+Phosphonate+and+Dicyclopentadiene+to+Aquatic+Organisms", "Google Scholar")</f>
        <v>0.0</v>
      </c>
    </row>
    <row r="42">
      <c r="A42" t="n">
        <v>5966.0</v>
      </c>
      <c r="B42" t="inlineStr">
        <is>
          <t>Bentley,R.E., G.A. LeBlanc, T.A. Hollister, and B.H. Sleight III</t>
        </is>
      </c>
      <c r="C42" t="inlineStr">
        <is>
          <t>Acute Toxicity of 1,3,5,7-Tetranitrooctahydro-1,3, 5,7-Tetrazocine (HMX) to Aquatic Organisms</t>
        </is>
      </c>
      <c r="D42" t="inlineStr">
        <is>
          <t>U. S. Army Medical Research and Development Command, Washington, D.C.:23 p.</t>
        </is>
      </c>
      <c r="E42" t="n">
        <v>1977.0</v>
      </c>
      <c r="F42"/>
      <c r="G42" t="inlineStr">
        <is>
          <t>Bentley,R.E., G.A. LeBlanc, T.A. Hollister, and B.H. Sleight III (1977). Acute Toxicity of 1,3,5,7-Tetranitrooctahydro-1,3, 5,7-Tetrazocine (HMX) to Aquatic Organisms. U. S. Army Medical Research and Development Command, Washington, D.C., 23 p. ECOREF#:5966</t>
        </is>
      </c>
      <c r="H42" s="41" t="n">
        <f>HYPERLINK("https://scholar.google.com/scholar?hl=en&amp;as_q=&amp;as_oq=&amp;as_eq=&amp;as_sauthors=&amp;as_publication=&amp;as_ylo=&amp;as_yhi=&amp;as_occt=title&amp;as_sdt=0%2C5&amp;as_epq=%22Acute+Toxicity+of+1%2C3%2C5%2C7-Tetranitrooctahydro-1%2C3%2C+5%2C7-Tetrazocine+%28HMX%29+to+Aquatic+Organisms", "Google Scholar")</f>
        <v>0.0</v>
      </c>
    </row>
    <row r="43">
      <c r="A43" t="n">
        <v>5963.0</v>
      </c>
      <c r="B43" t="inlineStr">
        <is>
          <t>Bentley,R.E., J.W. Dean, S.J. Ells, G.A. LeBlanc, S. Sauter, K.S. Buxton, and B.H. Sleight III</t>
        </is>
      </c>
      <c r="C43" t="inlineStr">
        <is>
          <t>Laboratory Evaluation of the Toxicity of Nitroglycerine to Aquatic Organisms</t>
        </is>
      </c>
      <c r="D43" t="inlineStr">
        <is>
          <t>U. S. Army Medical Research and Development Command, Washington, D.C.:82 p.</t>
        </is>
      </c>
      <c r="E43" t="n">
        <v>1978.0</v>
      </c>
      <c r="F43"/>
      <c r="G43" t="inlineStr">
        <is>
          <t>Bentley,R.E., J.W. Dean, S.J. Ells, G.A. LeBlanc, S. Sauter, K.S. Buxton, and B.H. Sleight III (1978). Laboratory Evaluation of the Toxicity of Nitroglycerine to Aquatic Organisms. U. S. Army Medical Research and Development Command, Washington, D.C., 82 p. ECOREF#:5963</t>
        </is>
      </c>
      <c r="H43" s="42" t="n">
        <f>HYPERLINK("https://scholar.google.com/scholar?hl=en&amp;as_q=&amp;as_oq=&amp;as_eq=&amp;as_sauthors=&amp;as_publication=&amp;as_ylo=&amp;as_yhi=&amp;as_occt=title&amp;as_sdt=0%2C5&amp;as_epq=%22Laboratory+Evaluation+of+the+Toxicity+of+Nitroglycerine+to+Aquatic+Organisms", "Google Scholar")</f>
        <v>0.0</v>
      </c>
    </row>
    <row r="44">
      <c r="A44" t="n">
        <v>5962.0</v>
      </c>
      <c r="B44" t="inlineStr">
        <is>
          <t>Bentley,R.E., J.W. Dean, S.J. Ells, T.A. Hollister, G.A. LeBlanc, S. Sauter, and B.H. Sleight</t>
        </is>
      </c>
      <c r="C44" t="inlineStr">
        <is>
          <t>Laboratory Evaluation of the Toxicity of Cyclotrimethylene Trinitramine (RDX) to Aquatic Organisms</t>
        </is>
      </c>
      <c r="D44" t="inlineStr">
        <is>
          <t>U.S.Army Med.Res.Develop.Command, Frederick, MD:86 p.</t>
        </is>
      </c>
      <c r="E44" t="n">
        <v>1977.0</v>
      </c>
      <c r="F44"/>
      <c r="G44" t="inlineStr">
        <is>
          <t>Bentley,R.E., J.W. Dean, S.J. Ells, T.A. Hollister, G.A. LeBlanc, S. Sauter, and B.H. Sleight (1977). Laboratory Evaluation of the Toxicity of Cyclotrimethylene Trinitramine (RDX) to Aquatic Organisms. U.S.Army Med.Res.Develop.Command, Frederick, MD, 86 p. ECOREF#:5962</t>
        </is>
      </c>
      <c r="H44" s="43" t="n">
        <f>HYPERLINK("https://scholar.google.com/scholar?hl=en&amp;as_q=&amp;as_oq=&amp;as_eq=&amp;as_sauthors=&amp;as_publication=&amp;as_ylo=&amp;as_yhi=&amp;as_occt=title&amp;as_sdt=0%2C5&amp;as_epq=%22Laboratory+Evaluation+of+the+Toxicity+of+Cyclotrimethylene+Trinitramine+%28RDX%29+to+Aquatic+Organisms", "Google Scholar")</f>
        <v>0.0</v>
      </c>
    </row>
    <row r="45">
      <c r="A45" t="n">
        <v>5964.0</v>
      </c>
      <c r="B45" t="inlineStr">
        <is>
          <t>Bentley,R.E., J.W. Dean, T.A. Hollister, G.A. LeBlanc, S. Sauter, B.H. Sleight III, and W.G. Wilson</t>
        </is>
      </c>
      <c r="C45" t="inlineStr">
        <is>
          <t>Laboratory Evaluation of the Toxicity of Elemental Phosphorus (P4) to Aquatic Organisms</t>
        </is>
      </c>
      <c r="D45" t="inlineStr">
        <is>
          <t>U.S.Army Med.Res.Dev.Command, Washington, D.C.:105 p.</t>
        </is>
      </c>
      <c r="E45" t="n">
        <v>1978.0</v>
      </c>
      <c r="F45"/>
      <c r="G45" t="inlineStr">
        <is>
          <t>Bentley,R.E., J.W. Dean, T.A. Hollister, G.A. LeBlanc, S. Sauter, B.H. Sleight III, and W.G. Wilson (1978). Laboratory Evaluation of the Toxicity of Elemental Phosphorus (P4) to Aquatic Organisms. U.S.Army Med.Res.Dev.Command, Washington, D.C., 105 p. ECOREF#:5964</t>
        </is>
      </c>
      <c r="H45" s="44" t="n">
        <f>HYPERLINK("https://scholar.google.com/scholar?hl=en&amp;as_q=&amp;as_oq=&amp;as_eq=&amp;as_sauthors=&amp;as_publication=&amp;as_ylo=&amp;as_yhi=&amp;as_occt=title&amp;as_sdt=0%2C5&amp;as_epq=%22Laboratory+Evaluation+of+the+Toxicity+of+Elemental+Phosphorus+%28P4%29+to+Aquatic+Organisms", "Google Scholar")</f>
        <v>0.0</v>
      </c>
    </row>
    <row r="46">
      <c r="A46" t="n">
        <v>59196.0</v>
      </c>
      <c r="B46" t="inlineStr">
        <is>
          <t>Bergman,H.L., and A.D. Anderson</t>
        </is>
      </c>
      <c r="C46" t="inlineStr">
        <is>
          <t>Effects of Aqueous Effluents from In Situ Fossil Fuel Processing Technologies on Aquatic Systems</t>
        </is>
      </c>
      <c r="D46" t="inlineStr">
        <is>
          <t>Contract No.EY-77-C-04-3913, University of Wyoming, Laramie, WY:73 p.</t>
        </is>
      </c>
      <c r="E46" t="n">
        <v>1977.0</v>
      </c>
      <c r="F46"/>
      <c r="G46" t="inlineStr">
        <is>
          <t>Bergman,H.L., and A.D. Anderson (1977). Effects of Aqueous Effluents from In Situ Fossil Fuel Processing Technologies on Aquatic Systems. Contract No.EY-77-C-04-3913, University of Wyoming, Laramie, WY, 73 p. ECOREF#:59196</t>
        </is>
      </c>
      <c r="H46" s="45" t="n">
        <f>HYPERLINK("https://scholar.google.com/scholar?hl=en&amp;as_q=&amp;as_oq=&amp;as_eq=&amp;as_sauthors=&amp;as_publication=&amp;as_ylo=&amp;as_yhi=&amp;as_occt=title&amp;as_sdt=0%2C5&amp;as_epq=%22Effects+of+Aqueous+Effluents+from+In+Situ+Fossil+Fuel+Processing+Technologies+on+Aquatic+Systems", "Google Scholar")</f>
        <v>0.0</v>
      </c>
    </row>
    <row r="47">
      <c r="A47" t="n">
        <v>82429.0</v>
      </c>
      <c r="B47" t="inlineStr">
        <is>
          <t>Beyers,D.W., and C. Sodergren</t>
        </is>
      </c>
      <c r="C47" t="inlineStr">
        <is>
          <t>Evaluation of Interspecific Sensitivity to Selenium Exposure:  Larval Razorback Sucker Versus Flannelmouth Sucker</t>
        </is>
      </c>
      <c r="D47" t="inlineStr">
        <is>
          <t>Final Rep.to Recovery Implementation Prog.Proj.CAP-6 SE-NF, Dep.Fish.and Wildl.Biol., Colorado State Univ., Fort Collins, CO:</t>
        </is>
      </c>
      <c r="E47" t="n">
        <v>2001.0</v>
      </c>
      <c r="F47"/>
      <c r="G47" t="inlineStr">
        <is>
          <t>Beyers,D.W., and C. Sodergren (2001). Evaluation of Interspecific Sensitivity to Selenium Exposure:  Larval Razorback Sucker Versus Flannelmouth Sucker. Final Rep.to Recovery Implementation Prog.Proj.CAP-6 SE-NF, Dep.Fish.and Wildl.Biol., Colorado State Univ., Fort Collins, CO, ECOREF#:82429</t>
        </is>
      </c>
      <c r="H47" s="46" t="n">
        <f>HYPERLINK("https://scholar.google.com/scholar?hl=en&amp;as_q=&amp;as_oq=&amp;as_eq=&amp;as_sauthors=&amp;as_publication=&amp;as_ylo=&amp;as_yhi=&amp;as_occt=title&amp;as_sdt=0%2C5&amp;as_epq=%22Evaluation+of+Interspecific+Sensitivity+to+Selenium+Exposure%3A++Larval+Razorback+Sucker+Versus+Flannelmouth+Suc", "Google Scholar")</f>
        <v>0.0</v>
      </c>
    </row>
    <row r="48">
      <c r="A48" t="n">
        <v>104888.0</v>
      </c>
      <c r="B48" t="inlineStr">
        <is>
          <t>Bielmyer,G.K., K.V. Brix, and M. Grosell</t>
        </is>
      </c>
      <c r="C48" t="inlineStr">
        <is>
          <t>Is Cl- Protection Against Silver Toxicity Due to Chemical Speciation?</t>
        </is>
      </c>
      <c r="D48" t="inlineStr">
        <is>
          <t>Aquat. Toxicol.87(2): 81-87</t>
        </is>
      </c>
      <c r="E48" t="n">
        <v>2008.0</v>
      </c>
      <c r="F48"/>
      <c r="G48" t="inlineStr">
        <is>
          <t>Bielmyer,G.K., K.V. Brix, and M. Grosell (2008). Is Cl- Protection Against Silver Toxicity Due to Chemical Speciation?. Aquat. Toxicol., 87, (2), 81-87. doi:10.1016/j.aquatox.2008.01.004. ECOREF#:104888</t>
        </is>
      </c>
      <c r="H48" s="47" t="n">
        <f>HYPERLINK("https://scholar.google.com/scholar?hl=en&amp;as_q=&amp;as_oq=&amp;as_eq=&amp;as_sauthors=&amp;as_publication=&amp;as_ylo=&amp;as_yhi=&amp;as_occt=title&amp;as_sdt=0%2C5&amp;as_epq=%22Is+Cl-+Protection+Against+Silver+Toxicity+Due+to+Chemical+Speciation%3F", "Google Scholar")</f>
        <v>0.0</v>
      </c>
    </row>
    <row r="49">
      <c r="A49" t="n">
        <v>182.0</v>
      </c>
      <c r="B49" t="inlineStr">
        <is>
          <t>Bills,T.D., G.E. Howe, and L.L. Marking</t>
        </is>
      </c>
      <c r="C49" t="inlineStr">
        <is>
          <t>Effects of Water Temperature, Hardness, and pH on the Toxicity of Benzocaine to Eleven Freshwater Fishes</t>
        </is>
      </c>
      <c r="D49" t="inlineStr">
        <is>
          <t>Invest.Fish Control No.102, Fish Wildl.Serv., Bur.Sport Fish.Wildl., U.S.D.I., Washington, DC:6 p.</t>
        </is>
      </c>
      <c r="E49" t="n">
        <v>1990.0</v>
      </c>
      <c r="F49"/>
      <c r="G49" t="inlineStr">
        <is>
          <t>Bills,T.D., G.E. Howe, and L.L. Marking (1990). Effects of Water Temperature, Hardness, and pH on the Toxicity of Benzocaine to Eleven Freshwater Fishes. Invest.Fish Control No.102, Fish Wildl.Serv., Bur.Sport Fish.Wildl., U.S.D.I., Washington, DC, 6 p. ECOREF#:182</t>
        </is>
      </c>
      <c r="H49" s="48" t="n">
        <f>HYPERLINK("https://scholar.google.com/scholar?hl=en&amp;as_q=&amp;as_oq=&amp;as_eq=&amp;as_sauthors=&amp;as_publication=&amp;as_ylo=&amp;as_yhi=&amp;as_occt=title&amp;as_sdt=0%2C5&amp;as_epq=%22Effects+of+Water+Temperature%2C+Hardness%2C+and+pH+on+the+Toxicity+of+Benzocaine+to+Eleven+Freshwater+Fishes", "Google Scholar")</f>
        <v>0.0</v>
      </c>
    </row>
    <row r="50">
      <c r="A50" t="n">
        <v>3075.0</v>
      </c>
      <c r="B50" t="inlineStr">
        <is>
          <t>Bills,T.D., L.L. Marking, V.K. Dawson, and G.E. Howe</t>
        </is>
      </c>
      <c r="C50" t="inlineStr">
        <is>
          <t>Effects of Organic Matter and Loading Rates of Fish on the Toxicity of Chloramine-T</t>
        </is>
      </c>
      <c r="D50" t="inlineStr">
        <is>
          <t>Invest.Fish Control No.97, Fish Wildl.Serv., Bur.Sport Fish.Wildl., U.S.D.I., Washington, D.C.:4 p.</t>
        </is>
      </c>
      <c r="E50" t="n">
        <v>1988.0</v>
      </c>
      <c r="F50"/>
      <c r="G50" t="inlineStr">
        <is>
          <t>Bills,T.D., L.L. Marking, V.K. Dawson, and G.E. Howe (1988). Effects of Organic Matter and Loading Rates of Fish on the Toxicity of Chloramine-T. Invest.Fish Control No.97, Fish Wildl.Serv., Bur.Sport Fish.Wildl., U.S.D.I., Washington, D.C., 4 p. ECOREF#:3075</t>
        </is>
      </c>
      <c r="H50" s="49" t="n">
        <f>HYPERLINK("https://scholar.google.com/scholar?hl=en&amp;as_q=&amp;as_oq=&amp;as_eq=&amp;as_sauthors=&amp;as_publication=&amp;as_ylo=&amp;as_yhi=&amp;as_occt=title&amp;as_sdt=0%2C5&amp;as_epq=%22Effects+of+Organic+Matter+and+Loading+Rates+of+Fish+on+the+Toxicity+of+Chloramine-T", "Google Scholar")</f>
        <v>0.0</v>
      </c>
    </row>
    <row r="51">
      <c r="A51" t="n">
        <v>3074.0</v>
      </c>
      <c r="B51" t="inlineStr">
        <is>
          <t>Bills,T.D., L.L. Marking, V.K. Dawson, and J.J. Rach</t>
        </is>
      </c>
      <c r="C51" t="inlineStr">
        <is>
          <t>Effects of Environmental Factors on the Toxicity of Chloramine-T to Fish</t>
        </is>
      </c>
      <c r="D51" t="inlineStr">
        <is>
          <t>Invest.Fish Control No.96, Fish Wildl.Serv., Bur.Sport Fish.Wildl., U.S.D.I., Washington, D.C.:6 p.</t>
        </is>
      </c>
      <c r="E51" t="n">
        <v>1988.0</v>
      </c>
      <c r="F51"/>
      <c r="G51" t="inlineStr">
        <is>
          <t>Bills,T.D., L.L. Marking, V.K. Dawson, and J.J. Rach (1988). Effects of Environmental Factors on the Toxicity of Chloramine-T to Fish. Invest.Fish Control No.96, Fish Wildl.Serv., Bur.Sport Fish.Wildl., U.S.D.I., Washington, D.C., 6 p. ECOREF#:3074</t>
        </is>
      </c>
      <c r="H51" s="50" t="n">
        <f>HYPERLINK("https://scholar.google.com/scholar?hl=en&amp;as_q=&amp;as_oq=&amp;as_eq=&amp;as_sauthors=&amp;as_publication=&amp;as_ylo=&amp;as_yhi=&amp;as_occt=title&amp;as_sdt=0%2C5&amp;as_epq=%22Effects+of+Environmental+Factors+on+the+Toxicity+of+Chloramine-T+to+Fish", "Google Scholar")</f>
        <v>0.0</v>
      </c>
    </row>
    <row r="52">
      <c r="A52" t="n">
        <v>83918.0</v>
      </c>
      <c r="B52" t="inlineStr">
        <is>
          <t>BioDynamics Inc.</t>
        </is>
      </c>
      <c r="C52" t="inlineStr">
        <is>
          <t>A Flow-Through Acute Fish Toxicity Test of Naphthalene</t>
        </is>
      </c>
      <c r="D52" t="inlineStr">
        <is>
          <t>EPA/OTS Doc.#86-870000910:26 p.</t>
        </is>
      </c>
      <c r="E52" t="n">
        <v>1987.0</v>
      </c>
      <c r="F52"/>
      <c r="G52" t="inlineStr">
        <is>
          <t>BioDynamics Inc. (1987). A Flow-Through Acute Fish Toxicity Test of Naphthalene. EPA/OTS Doc.#86-870000910, 26 p. ECOREF#:83918</t>
        </is>
      </c>
      <c r="H52" s="51" t="n">
        <f>HYPERLINK("https://scholar.google.com/scholar?hl=en&amp;as_q=&amp;as_oq=&amp;as_eq=&amp;as_sauthors=&amp;as_publication=&amp;as_ylo=&amp;as_yhi=&amp;as_occt=title&amp;as_sdt=0%2C5&amp;as_epq=%22A+Flow-Through+Acute+Fish+Toxicity+Test+of+Naphthalene", "Google Scholar")</f>
        <v>0.0</v>
      </c>
    </row>
    <row r="53">
      <c r="A53" t="n">
        <v>81371.0</v>
      </c>
      <c r="B53" t="inlineStr">
        <is>
          <t>Bionomics Laboratories</t>
        </is>
      </c>
      <c r="C53" t="inlineStr">
        <is>
          <t>Acute Toxicity of RH-893 to Five Species of Freshwater Fishes (Bioassay Report)</t>
        </is>
      </c>
      <c r="D53" t="inlineStr">
        <is>
          <t>EPA/OTS Doc.#86-870001866:7 p.</t>
        </is>
      </c>
      <c r="E53" t="n">
        <v>1987.0</v>
      </c>
      <c r="F53"/>
      <c r="G53" t="inlineStr">
        <is>
          <t>Bionomics Laboratories (1987). Acute Toxicity of RH-893 to Five Species of Freshwater Fishes (Bioassay Report). EPA/OTS Doc.#86-870001866, 7 p. ECOREF#:81371</t>
        </is>
      </c>
      <c r="H53" s="52" t="n">
        <f>HYPERLINK("https://scholar.google.com/scholar?hl=en&amp;as_q=&amp;as_oq=&amp;as_eq=&amp;as_sauthors=&amp;as_publication=&amp;as_ylo=&amp;as_yhi=&amp;as_occt=title&amp;as_sdt=0%2C5&amp;as_epq=%22Acute+Toxicity+of+RH-893+to+Five+Species+of+Freshwater+Fishes+%28Bioassay+Report%29", "Google Scholar")</f>
        <v>0.0</v>
      </c>
    </row>
    <row r="54">
      <c r="A54" t="n">
        <v>45826.0</v>
      </c>
      <c r="B54" t="inlineStr">
        <is>
          <t>Birge,W.J., J.A. Black, A.G. Westerman, T.M. Short, S.B. Taylor, D.M. Bruser, and E.D. Wallingford</t>
        </is>
      </c>
      <c r="C54" t="inlineStr">
        <is>
          <t>Recommendations on Numerical Values for Regulating Iron and Chloride Concentrations for the Purpose of Protecting Warmwater Species of Aquatic Life in the Commonwealth of Kentucky</t>
        </is>
      </c>
      <c r="D54" t="inlineStr">
        <is>
          <t>University of Kentucky, Lexington, KY:73 p.</t>
        </is>
      </c>
      <c r="E54" t="n">
        <v>1985.0</v>
      </c>
      <c r="F54"/>
      <c r="G54" t="inlineStr">
        <is>
          <t>Birge,W.J., J.A. Black, A.G. Westerman, T.M. Short, S.B. Taylor, D.M. Bruser, and E.D. Wallingford (1985). Recommendations on Numerical Values for Regulating Iron and Chloride Concentrations for the Purpose of Protecting Warmwater Species of Aquatic Life in the Commonwealth of Kentucky. University of Kentucky, Lexington, KY, 73 p. ECOREF#:45826</t>
        </is>
      </c>
      <c r="H54" s="53" t="n">
        <f>HYPERLINK("https://scholar.google.com/scholar?hl=en&amp;as_q=&amp;as_oq=&amp;as_eq=&amp;as_sauthors=&amp;as_publication=&amp;as_ylo=&amp;as_yhi=&amp;as_occt=title&amp;as_sdt=0%2C5&amp;as_epq=%22Recommendations+on+Numerical+Values+for+Regulating+Iron+and+Chloride+Concentrations+for+the+Purpose+of+Protectin", "Google Scholar")</f>
        <v>0.0</v>
      </c>
    </row>
    <row r="55">
      <c r="A55" t="n">
        <v>18858.0</v>
      </c>
      <c r="B55" t="inlineStr">
        <is>
          <t>Birge,W.J., J.A. Black, J.F. Hobson, A.G. Westerman, and T.M. Short</t>
        </is>
      </c>
      <c r="C55" t="inlineStr">
        <is>
          <t>Toxicological Studies on Aquatic Contaminants Originating from Coal Production and Utilization: The Induction of Tolerance to Silver in Laboratory Populations of Fish and the Chronic Toxicity of Nickel to Fish Early Lif</t>
        </is>
      </c>
      <c r="D55" t="inlineStr">
        <is>
          <t>Proj.No.G-844-02, Water Resources Research Institute Research Rep.No.151, University of Kentucky, Lexington, KY:36 p.</t>
        </is>
      </c>
      <c r="E55" t="n">
        <v>1984.0</v>
      </c>
      <c r="F55"/>
      <c r="G55" t="inlineStr">
        <is>
          <t>Birge,W.J., J.A. Black, J.F. Hobson, A.G. Westerman, and T.M. Short (1984). Toxicological Studies on Aquatic Contaminants Originating from Coal Production and Utilization: The Induction of Tolerance to Silver in Laboratory Populations of Fish and the Chronic Toxicity of Nickel to Fish Early Lif. Proj.No.G-844-02, Water Resources Research Institute Research Rep.No.151, University of Kentucky, Lexington, KY, 36 p. ECOREF#:18858</t>
        </is>
      </c>
      <c r="H55" s="54" t="n">
        <f>HYPERLINK("https://scholar.google.com/scholar?hl=en&amp;as_q=&amp;as_oq=&amp;as_eq=&amp;as_sauthors=&amp;as_publication=&amp;as_ylo=&amp;as_yhi=&amp;as_occt=title&amp;as_sdt=0%2C5&amp;as_epq=%22Toxicological+Studies+on+Aquatic+Contaminants+Originating+from+Coal+Production+and+Utilization%3A+The+Induction+", "Google Scholar")</f>
        <v>0.0</v>
      </c>
    </row>
    <row r="56">
      <c r="A56" t="n">
        <v>45758.0</v>
      </c>
      <c r="B56" t="inlineStr">
        <is>
          <t>Birge,W.J., J.A. Black, S.T. Ballard, and W.E. McDonnell</t>
        </is>
      </c>
      <c r="C56" t="inlineStr">
        <is>
          <t>Acute Toxicity Testing with Freshwater Fish</t>
        </is>
      </c>
      <c r="D56" t="inlineStr">
        <is>
          <t>EPA Contract No. 68-01-6201. NUS Corporation. Pittsburgh, Pennsylvania:47 p.</t>
        </is>
      </c>
      <c r="E56" t="n">
        <v>1982.0</v>
      </c>
      <c r="F56"/>
      <c r="G56" t="inlineStr">
        <is>
          <t>Birge,W.J., J.A. Black, S.T. Ballard, and W.E. McDonnell (1982). Acute Toxicity Testing with Freshwater Fish. EPA Contract No. 68-01-6201. NUS Corporation. Pittsburgh, Pennsylvania, 47 p. ECOREF#:45758</t>
        </is>
      </c>
      <c r="H56" s="55" t="n">
        <f>HYPERLINK("https://scholar.google.com/scholar?hl=en&amp;as_q=&amp;as_oq=&amp;as_eq=&amp;as_sauthors=&amp;as_publication=&amp;as_ylo=&amp;as_yhi=&amp;as_occt=title&amp;as_sdt=0%2C5&amp;as_epq=%22Acute+Toxicity+Testing+with+Freshwater+Fish", "Google Scholar")</f>
        <v>0.0</v>
      </c>
    </row>
    <row r="57">
      <c r="A57" t="n">
        <v>10237.0</v>
      </c>
      <c r="B57" t="inlineStr">
        <is>
          <t>Birge,W.J., W.H. Benson, and J.A. Black</t>
        </is>
      </c>
      <c r="C57" t="inlineStr">
        <is>
          <t>The Induction of Tolerance to Heavy Metals in Natural and Laboratory Populations of Fish</t>
        </is>
      </c>
      <c r="D57" t="inlineStr">
        <is>
          <t>Res.Rep.No.141, Water Resour.Res.Inst., Univ.of Kentucky, Lexington, KY:26 p.</t>
        </is>
      </c>
      <c r="E57" t="n">
        <v>1983.0</v>
      </c>
      <c r="F57"/>
      <c r="G57" t="inlineStr">
        <is>
          <t>Birge,W.J., W.H. Benson, and J.A. Black (1983). The Induction of Tolerance to Heavy Metals in Natural and Laboratory Populations of Fish. Res.Rep.No.141, Water Resour.Res.Inst., Univ.of Kentucky, Lexington, KY, 26 p. ECOREF#:10237</t>
        </is>
      </c>
      <c r="H57" s="56" t="n">
        <f>HYPERLINK("https://scholar.google.com/scholar?hl=en&amp;as_q=&amp;as_oq=&amp;as_eq=&amp;as_sauthors=&amp;as_publication=&amp;as_ylo=&amp;as_yhi=&amp;as_occt=title&amp;as_sdt=0%2C5&amp;as_epq=%22The+Induction+of+Tolerance+to+Heavy+Metals+in+Natural+and+Laboratory+Populations+of+Fish", "Google Scholar")</f>
        <v>0.0</v>
      </c>
    </row>
    <row r="58">
      <c r="A58" t="n">
        <v>16467.0</v>
      </c>
      <c r="B58" t="inlineStr">
        <is>
          <t>Black,M.C., W. Burton, J.F. McCarthy, M.J. Peterson, and G.R. Southworth</t>
        </is>
      </c>
      <c r="C58" t="inlineStr">
        <is>
          <t>Accumulation of Contaminants by Biota in East Fork Poplar Creek</t>
        </is>
      </c>
      <c r="D58" t="inlineStr">
        <is>
          <t>In: Oak Ridge Y12 Plant, Environ.Sci.Div.Publ.No.3859, Oak Ridge Natl.Lab., Oak Ridge, TN4:109-172</t>
        </is>
      </c>
      <c r="E58" t="n">
        <v>1993.0</v>
      </c>
      <c r="F58"/>
      <c r="G58" t="inlineStr">
        <is>
          <t>Black,M.C., W. Burton, J.F. McCarthy, M.J. Peterson, and G.R. Southworth (1993). Accumulation of Contaminants by Biota in East Fork Poplar Creek. In: Oak Ridge Y12 Plant, Environ.Sci.Div.Publ.No.3859, Oak Ridge Natl.Lab., Oak Ridge, TN, 4, 109-172. ECOREF#:16467</t>
        </is>
      </c>
      <c r="H58" s="57" t="n">
        <f>HYPERLINK("https://scholar.google.com/scholar?hl=en&amp;as_q=&amp;as_oq=&amp;as_eq=&amp;as_sauthors=&amp;as_publication=&amp;as_ylo=&amp;as_yhi=&amp;as_occt=title&amp;as_sdt=0%2C5&amp;as_epq=%22Accumulation+of+Contaminants+by+Biota+in+East+Fork+Poplar+Creek", "Google Scholar")</f>
        <v>0.0</v>
      </c>
    </row>
    <row r="59">
      <c r="A59" t="n">
        <v>10553.0</v>
      </c>
      <c r="B59" t="inlineStr">
        <is>
          <t>Blaylock,B.G., M.L. Frank, and J.F. McCarthy</t>
        </is>
      </c>
      <c r="C59" t="inlineStr">
        <is>
          <t>Comparative Toxicity of Copper and Acridine to Fish, Daphnia and Algae</t>
        </is>
      </c>
      <c r="D59" t="inlineStr">
        <is>
          <t>Environ. Toxicol. Chem.4(1): 63-71</t>
        </is>
      </c>
      <c r="E59" t="n">
        <v>1985.0</v>
      </c>
      <c r="F59"/>
      <c r="G59" t="inlineStr">
        <is>
          <t>Blaylock,B.G., M.L. Frank, and J.F. McCarthy (1985). Comparative Toxicity of Copper and Acridine to Fish, Daphnia and Algae. Environ. Toxicol. Chem., 4, (1), 63-71. doi:10.1002/etc.5620040109. ECOREF#:10553</t>
        </is>
      </c>
      <c r="H59" s="58" t="n">
        <f>HYPERLINK("https://scholar.google.com/scholar?hl=en&amp;as_q=&amp;as_oq=&amp;as_eq=&amp;as_sauthors=&amp;as_publication=&amp;as_ylo=&amp;as_yhi=&amp;as_occt=title&amp;as_sdt=0%2C5&amp;as_epq=%22Comparative+Toxicity+of+Copper+and+Acridine+to+Fish%2C+Daphnia+and+Algae", "Google Scholar")</f>
        <v>0.0</v>
      </c>
    </row>
    <row r="60">
      <c r="A60" t="n">
        <v>5876.0</v>
      </c>
      <c r="B60" t="inlineStr">
        <is>
          <t>Bottger,A.</t>
        </is>
      </c>
      <c r="C60" t="inlineStr">
        <is>
          <t>Belastung der Anwohner von Chemisch-Reinigungsanlegen durch Tetrachlorethylen</t>
        </is>
      </c>
      <c r="D60" t="inlineStr">
        <is>
          <t>vortrag:30</t>
        </is>
      </c>
      <c r="E60" t="n">
        <v>1988.0</v>
      </c>
      <c r="F60" t="inlineStr">
        <is>
          <t>German Dataset</t>
        </is>
      </c>
      <c r="G60" t="inlineStr">
        <is>
          <t>Bottger,A. (1988). Belastung der Anwohner von Chemisch-Reinigungsanlegen durch Tetrachlorethylen. vortrag, 30. ECOREF#:5876</t>
        </is>
      </c>
      <c r="H60" s="59" t="n">
        <f>HYPERLINK("https://scholar.google.com/scholar?hl=en&amp;as_q=&amp;as_oq=&amp;as_eq=&amp;as_sauthors=&amp;as_publication=&amp;as_ylo=&amp;as_yhi=&amp;as_occt=title&amp;as_sdt=0%2C5&amp;as_epq=%22Belastung+der+Anwohner+von+Chemisch-Reinigungsanlegen+durch+Tetrachlorethylen", "Google Scholar")</f>
        <v>0.0</v>
      </c>
    </row>
    <row r="61">
      <c r="A61" t="n">
        <v>9598.0</v>
      </c>
      <c r="B61" t="inlineStr">
        <is>
          <t>Bowen,G.M.R.</t>
        </is>
      </c>
      <c r="C61" t="inlineStr">
        <is>
          <t>Joint Action of Sublethal Copper and Zinc on Locomotory Behaviour of Fathead Minnows</t>
        </is>
      </c>
      <c r="D61" t="inlineStr">
        <is>
          <t>M.S. Thesis, University of Guelph, Ontario, Canada:100 p.</t>
        </is>
      </c>
      <c r="E61" t="n">
        <v>1990.0</v>
      </c>
      <c r="F61"/>
      <c r="G61" t="inlineStr">
        <is>
          <t>Bowen,G.M.R. (1990). Joint Action of Sublethal Copper and Zinc on Locomotory Behaviour of Fathead Minnows. M.S. Thesis, University of Guelph, Ontario, Canada, 100 p. ECOREF#:9598</t>
        </is>
      </c>
      <c r="H61" s="60" t="n">
        <f>HYPERLINK("https://scholar.google.com/scholar?hl=en&amp;as_q=&amp;as_oq=&amp;as_eq=&amp;as_sauthors=&amp;as_publication=&amp;as_ylo=&amp;as_yhi=&amp;as_occt=title&amp;as_sdt=0%2C5&amp;as_epq=%22Joint+Action+of+Sublethal+Copper+and+Zinc+on+Locomotory+Behaviour+of+Fathead+Minnows", "Google Scholar")</f>
        <v>0.0</v>
      </c>
    </row>
    <row r="62">
      <c r="A62" t="n">
        <v>7324.0</v>
      </c>
      <c r="B62" t="inlineStr">
        <is>
          <t>Bowmer,C.T., R.N. Hooftman, A.O. Hanstveit, P.W.M. Venderbosch, and N. Van der Hoeven</t>
        </is>
      </c>
      <c r="C62" t="inlineStr">
        <is>
          <t>The Ecotoxicity and the Biodegradability of Lactic Acid, Alkyl Lactate Esters and Lactate Salts</t>
        </is>
      </c>
      <c r="D62" t="inlineStr">
        <is>
          <t>Chemosphere37(7): 1317-1333</t>
        </is>
      </c>
      <c r="E62" t="n">
        <v>1998.0</v>
      </c>
      <c r="F62"/>
      <c r="G62" t="inlineStr">
        <is>
          <t>Bowmer,C.T., R.N. Hooftman, A.O. Hanstveit, P.W.M. Venderbosch, and N. Van der Hoeven (1998). The Ecotoxicity and the Biodegradability of Lactic Acid, Alkyl Lactate Esters and Lactate Salts. Chemosphere, 37, (7), 1317-1333. doi:10.1016/S0045-6535(98)00116-7. ECOREF#:7324</t>
        </is>
      </c>
      <c r="H62" s="61" t="n">
        <f>HYPERLINK("https://scholar.google.com/scholar?hl=en&amp;as_q=&amp;as_oq=&amp;as_eq=&amp;as_sauthors=&amp;as_publication=&amp;as_ylo=&amp;as_yhi=&amp;as_occt=title&amp;as_sdt=0%2C5&amp;as_epq=%22The+Ecotoxicity+and+the+Biodegradability+of+Lactic+Acid%2C+Alkyl+Lactate+Esters+and+Lactate+Salts", "Google Scholar")</f>
        <v>0.0</v>
      </c>
    </row>
    <row r="63">
      <c r="A63" t="n">
        <v>10960.0</v>
      </c>
      <c r="B63" t="inlineStr">
        <is>
          <t>Bradbury,S.P., J.R. Coats, and J.M. McKim</t>
        </is>
      </c>
      <c r="C63" t="inlineStr">
        <is>
          <t>Differential Toxicity and Uptake of Two Fenvalerate Formulations in Fathead Minnows (Pimephales promelas)</t>
        </is>
      </c>
      <c r="D63" t="inlineStr">
        <is>
          <t>Environ. Toxicol. Chem.4(4): 533-541</t>
        </is>
      </c>
      <c r="E63" t="n">
        <v>1985.0</v>
      </c>
      <c r="F63"/>
      <c r="G63" t="inlineStr">
        <is>
          <t>Bradbury,S.P., J.R. Coats, and J.M. McKim (1985). Differential Toxicity and Uptake of Two Fenvalerate Formulations in Fathead Minnows (Pimephales promelas). Environ. Toxicol. Chem., 4, (4), 533-541. doi:10.1002/etc.5620040413. ECOREF#:10960</t>
        </is>
      </c>
      <c r="H63" s="62" t="n">
        <f>HYPERLINK("https://scholar.google.com/scholar?hl=en&amp;as_q=&amp;as_oq=&amp;as_eq=&amp;as_sauthors=&amp;as_publication=&amp;as_ylo=&amp;as_yhi=&amp;as_occt=title&amp;as_sdt=0%2C5&amp;as_epq=%22Differential+Toxicity+and+Uptake+of+Two+Fenvalerate+Formulations+in+Fathead+Minnows+%28Pimephales+promelas%29", "Google Scholar")</f>
        <v>0.0</v>
      </c>
    </row>
    <row r="64">
      <c r="A64" t="n">
        <v>96586.0</v>
      </c>
      <c r="B64" t="inlineStr">
        <is>
          <t>Bringolf,R.B., B.A. Morris, C.J. Boese, R.C. Santore, H.E. Allen, and J.S. Meyer</t>
        </is>
      </c>
      <c r="C64" t="inlineStr">
        <is>
          <t>Influence of Dissolved Organic Matter on Acute Toxicity of Zinc to Larval Fathead Minnows (Pimephales promelas)</t>
        </is>
      </c>
      <c r="D64" t="inlineStr">
        <is>
          <t>Arch. Environ. Contam. Toxicol.51(3): 438-444</t>
        </is>
      </c>
      <c r="E64" t="n">
        <v>2006.0</v>
      </c>
      <c r="F64"/>
      <c r="G64" t="inlineStr">
        <is>
          <t>Bringolf,R.B., B.A. Morris, C.J. Boese, R.C. Santore, H.E. Allen, and J.S. Meyer (2006). Influence of Dissolved Organic Matter on Acute Toxicity of Zinc to Larval Fathead Minnows (Pimephales promelas). Arch. Environ. Contam. Toxicol., 51, (3), 438-444. doi:10.1007/s00244-005-0088-6. ECOREF#:96586</t>
        </is>
      </c>
      <c r="H64" s="63" t="n">
        <f>HYPERLINK("https://scholar.google.com/scholar?hl=en&amp;as_q=&amp;as_oq=&amp;as_eq=&amp;as_sauthors=&amp;as_publication=&amp;as_ylo=&amp;as_yhi=&amp;as_occt=title&amp;as_sdt=0%2C5&amp;as_epq=%22Influence+of+Dissolved+Organic+Matter+on+Acute+Toxicity+of+Zinc+to+Larval+Fathead+Minnows+%28Pimephales+promelas", "Google Scholar")</f>
        <v>0.0</v>
      </c>
    </row>
    <row r="65">
      <c r="A65" t="n">
        <v>87256.0</v>
      </c>
      <c r="B65" t="inlineStr">
        <is>
          <t>Brix,K.V., J.S. Volosin, W.J. Adams, R.J. Reash, R.C. Carlton, and D.O. McIntyre</t>
        </is>
      </c>
      <c r="C65" t="inlineStr">
        <is>
          <t>Effect of Sulfate Concentration on Acute Toxicity of Selenite and Selenate to Invertebrates and Fish</t>
        </is>
      </c>
      <c r="D65" t="inlineStr">
        <is>
          <t>Final Report TR - 111878 to the Electric Power Research Inst.(EPRI), Palo Alto, CA:47 p.</t>
        </is>
      </c>
      <c r="E65" t="n">
        <v>1998.0</v>
      </c>
      <c r="F65"/>
      <c r="G65" t="inlineStr">
        <is>
          <t>Brix,K.V., J.S. Volosin, W.J. Adams, R.J. Reash, R.C. Carlton, and D.O. McIntyre (1998). Effect of Sulfate Concentration on Acute Toxicity of Selenite and Selenate to Invertebrates and Fish. Final Report TR - 111878 to the Electric Power Research Inst.(EPRI), Palo Alto, CA, 47 p. ECOREF#:87256</t>
        </is>
      </c>
      <c r="H65" s="64" t="n">
        <f>HYPERLINK("https://scholar.google.com/scholar?hl=en&amp;as_q=&amp;as_oq=&amp;as_eq=&amp;as_sauthors=&amp;as_publication=&amp;as_ylo=&amp;as_yhi=&amp;as_occt=title&amp;as_sdt=0%2C5&amp;as_epq=%22Effect+of+Sulfate+Concentration+on+Acute+Toxicity+of+Selenite+and+Selenate+to+Invertebrates+and+Fish", "Google Scholar")</f>
        <v>0.0</v>
      </c>
    </row>
    <row r="66">
      <c r="A66" t="n">
        <v>58971.0</v>
      </c>
      <c r="B66" t="inlineStr">
        <is>
          <t>Brix,K.V., J.S. Volosin, W.J. Adams, R.J. Reash, R.G. Carlton, and D.O. McIntyre</t>
        </is>
      </c>
      <c r="C66" t="inlineStr">
        <is>
          <t>Effects of Sulfate on the Acute Toxicity of Selenate to Freshwater Organisms</t>
        </is>
      </c>
      <c r="D66" t="inlineStr">
        <is>
          <t>Environ. Toxicol. Chem.20(5): 1037-1045</t>
        </is>
      </c>
      <c r="E66" t="n">
        <v>2001.0</v>
      </c>
      <c r="F66"/>
      <c r="G66" t="inlineStr">
        <is>
          <t>Brix,K.V., J.S. Volosin, W.J. Adams, R.J. Reash, R.G. Carlton, and D.O. McIntyre (2001). Effects of Sulfate on the Acute Toxicity of Selenate to Freshwater Organisms. Environ. Toxicol. Chem., 20, (5), 1037-1045. doi:10.1002/etc.5620200514. ECOREF#:58971</t>
        </is>
      </c>
      <c r="H66" s="65" t="n">
        <f>HYPERLINK("https://scholar.google.com/scholar?hl=en&amp;as_q=&amp;as_oq=&amp;as_eq=&amp;as_sauthors=&amp;as_publication=&amp;as_ylo=&amp;as_yhi=&amp;as_occt=title&amp;as_sdt=0%2C5&amp;as_epq=%22Effects+of+Sulfate+on+the+Acute+Toxicity+of+Selenate+to+Freshwater+Organisms", "Google Scholar")</f>
        <v>0.0</v>
      </c>
    </row>
    <row r="67">
      <c r="A67" t="n">
        <v>97161.0</v>
      </c>
      <c r="B67" t="inlineStr">
        <is>
          <t>Broderius,S., D. Hammermeister, C. Russom, D. Barnidge, D. Brooke, G. Elonen, M. Hoglund, M. Kahl, G. Mielke, and J. Th</t>
        </is>
      </c>
      <c r="C67" t="inlineStr">
        <is>
          <t>Toxicity of Eight Terpenes to Fathead Minnows (Pimephales promelas), Daphnids (Daphnia magna), and Algae (Selanastrum capricornutum).</t>
        </is>
      </c>
      <c r="D67" t="inlineStr">
        <is>
          <t>Manuscript: ASCI Corporation and the U.S.EPA Environmental Research Laboratory-Duluth, MN:57 p.</t>
        </is>
      </c>
      <c r="E67" t="n">
        <v>1990.0</v>
      </c>
      <c r="F67"/>
      <c r="G67" t="inlineStr">
        <is>
          <t>Broderius,S., D. Hammermeister, C. Russom, D. Barnidge, D. Brooke, G. Elonen, M. Hoglund, M. Kahl, G. Mielke, and J. Th (1990). Toxicity of Eight Terpenes to Fathead Minnows (Pimephales promelas), Daphnids (Daphnia magna), and Algae (Selanastrum capricornutum).. Manuscript: ASCI Corporation and the U.S.EPA Environmental Research Laboratory-Duluth, MN, 57 p. ECOREF#:97161</t>
        </is>
      </c>
      <c r="H67" s="66" t="n">
        <f>HYPERLINK("https://scholar.google.com/scholar?hl=en&amp;as_q=&amp;as_oq=&amp;as_eq=&amp;as_sauthors=&amp;as_publication=&amp;as_ylo=&amp;as_yhi=&amp;as_occt=title&amp;as_sdt=0%2C5&amp;as_epq=%22Toxicity+of+Eight+Terpenes+to+Fathead+Minnows+%28Pimephales+promelas%29%2C+Daphnids+%28Daphnia+magna%29%2C+and+A", "Google Scholar")</f>
        <v>0.0</v>
      </c>
    </row>
    <row r="68">
      <c r="A68" t="n">
        <v>14128.0</v>
      </c>
      <c r="B68" t="inlineStr">
        <is>
          <t>Broderius,S., and M. Kahl</t>
        </is>
      </c>
      <c r="C68" t="inlineStr">
        <is>
          <t>Acute Toxicity of Organic Chemical Mixtures to the Fathead Minnow</t>
        </is>
      </c>
      <c r="D68" t="inlineStr">
        <is>
          <t>Aquat. Toxicol.6:307-322</t>
        </is>
      </c>
      <c r="E68" t="n">
        <v>1985.0</v>
      </c>
      <c r="F68"/>
      <c r="G68" t="inlineStr">
        <is>
          <t>Broderius,S., and M. Kahl (1985). Acute Toxicity of Organic Chemical Mixtures to the Fathead Minnow. Aquat. Toxicol., 6, 307-322. doi:10.1016/0166-445X(85)90026-8. ECOREF#:14128</t>
        </is>
      </c>
      <c r="H68" s="67" t="n">
        <f>HYPERLINK("https://scholar.google.com/scholar?hl=en&amp;as_q=&amp;as_oq=&amp;as_eq=&amp;as_sauthors=&amp;as_publication=&amp;as_ylo=&amp;as_yhi=&amp;as_occt=title&amp;as_sdt=0%2C5&amp;as_epq=%22Acute+Toxicity+of+Organic+Chemical+Mixtures+to+the+Fathead+Minnow", "Google Scholar")</f>
        <v>0.0</v>
      </c>
    </row>
    <row r="69">
      <c r="A69" t="n">
        <v>519.0</v>
      </c>
      <c r="B69" t="inlineStr">
        <is>
          <t>Broderius,S.J., L.L.,Jr. Smith, and D.T. Lind</t>
        </is>
      </c>
      <c r="C69" t="inlineStr">
        <is>
          <t>Relative Toxicity of Free Cyanide and Dissolved Sulfide Forms to the Fathead Minnow (Pimephales promelas)</t>
        </is>
      </c>
      <c r="D69" t="inlineStr">
        <is>
          <t>J. Fish. Res. Board Can.34(12): 2323-2332</t>
        </is>
      </c>
      <c r="E69" t="n">
        <v>1977.0</v>
      </c>
      <c r="F69"/>
      <c r="G69" t="inlineStr">
        <is>
          <t>Broderius,S.J., L.L.,Jr. Smith, and D.T. Lind (1977). Relative Toxicity of Free Cyanide and Dissolved Sulfide Forms to the Fathead Minnow (Pimephales promelas). J. Fish. Res. Board Can., 34, (12), 2323-2332. doi:10.1139/f77-311. ECOREF#:519</t>
        </is>
      </c>
      <c r="H69" s="68" t="n">
        <f>HYPERLINK("https://scholar.google.com/scholar?hl=en&amp;as_q=&amp;as_oq=&amp;as_eq=&amp;as_sauthors=&amp;as_publication=&amp;as_ylo=&amp;as_yhi=&amp;as_occt=title&amp;as_sdt=0%2C5&amp;as_epq=%22Relative+Toxicity+of+Free+Cyanide+and+Dissolved+Sulfide+Forms+to+the+Fathead+Minnow+%28Pimephales+promelas%29", "Google Scholar")</f>
        <v>0.0</v>
      </c>
    </row>
    <row r="70">
      <c r="A70" t="n">
        <v>86254.0</v>
      </c>
      <c r="B70" t="inlineStr">
        <is>
          <t>Broderius,S.J., M.D. Kahl, G.E. Elonen, D.E. Hammermeister, and M.D. Hoglund</t>
        </is>
      </c>
      <c r="C70" t="inlineStr">
        <is>
          <t>A Comparison of the Lethal and Sublethal Toxicity of Organic Chemical Mixtures to the Fathead Minnow (Pimephales promelas)</t>
        </is>
      </c>
      <c r="D70" t="inlineStr">
        <is>
          <t>Environ. Toxicol. Chem.24(12): 3117-3127</t>
        </is>
      </c>
      <c r="E70" t="n">
        <v>2005.0</v>
      </c>
      <c r="F70"/>
      <c r="G70" t="inlineStr">
        <is>
          <t>Broderius,S.J., M.D. Kahl, G.E. Elonen, D.E. Hammermeister, and M.D. Hoglund (2005). A Comparison of the Lethal and Sublethal Toxicity of Organic Chemical Mixtures to the Fathead Minnow (Pimephales promelas). Environ. Toxicol. Chem., 24, (12), 3117-3127. doi:10.1897/05-094R.1. ECOREF#:86254</t>
        </is>
      </c>
      <c r="H70" s="69" t="n">
        <f>HYPERLINK("https://scholar.google.com/scholar?hl=en&amp;as_q=&amp;as_oq=&amp;as_eq=&amp;as_sauthors=&amp;as_publication=&amp;as_ylo=&amp;as_yhi=&amp;as_occt=title&amp;as_sdt=0%2C5&amp;as_epq=%22A+Comparison+of+the+Lethal+and+Sublethal+Toxicity+of+Organic+Chemical+Mixtures+to+the+Fathead+Minnow+%28Pimephal", "Google Scholar")</f>
        <v>0.0</v>
      </c>
    </row>
    <row r="71">
      <c r="A71" t="n">
        <v>15031.0</v>
      </c>
      <c r="B71" t="inlineStr">
        <is>
          <t>Broderius,S.J., M.D. Kahl, and M.D. Hoglund</t>
        </is>
      </c>
      <c r="C71" t="inlineStr">
        <is>
          <t>Use of Joint Toxic Response to Define the Primary Mode of Toxic Action for Diverse Industrial Organic Chemicals</t>
        </is>
      </c>
      <c r="D71" t="inlineStr">
        <is>
          <t>Environ. Toxicol. Chem.14(9): 1591-1605</t>
        </is>
      </c>
      <c r="E71" t="n">
        <v>1995.0</v>
      </c>
      <c r="F71"/>
      <c r="G71" t="inlineStr">
        <is>
          <t>Broderius,S.J., M.D. Kahl, and M.D. Hoglund (1995). Use of Joint Toxic Response to Define the Primary Mode of Toxic Action for Diverse Industrial Organic Chemicals. Environ. Toxicol. Chem., 14, (9), 1591-1605. doi:10.1002/etc.5620140920. ECOREF#:15031</t>
        </is>
      </c>
      <c r="H71" s="70" t="n">
        <f>HYPERLINK("https://scholar.google.com/scholar?hl=en&amp;as_q=&amp;as_oq=&amp;as_eq=&amp;as_sauthors=&amp;as_publication=&amp;as_ylo=&amp;as_yhi=&amp;as_occt=title&amp;as_sdt=0%2C5&amp;as_epq=%22Use+of+Joint+Toxic+Response+to+Define+the+Primary+Mode+of+Toxic+Action+for+Diverse+Industrial+Organic+Chemicals", "Google Scholar")</f>
        <v>0.0</v>
      </c>
    </row>
    <row r="72">
      <c r="A72" t="n">
        <v>2125.0</v>
      </c>
      <c r="B72" t="inlineStr">
        <is>
          <t>Broderius,S.J., and L.L.,Jr. Smith</t>
        </is>
      </c>
      <c r="C72" t="inlineStr">
        <is>
          <t>Lethal and Sublethal Effects of Binary Mixtures of Cyanide and Hexavalent Chromium, Zinc, or Ammonia to the Fathead Minnow (Pimephales promelas) and Rainbow Trout (Salmo gairdneri)</t>
        </is>
      </c>
      <c r="D72" t="inlineStr">
        <is>
          <t>J. Fish. Res. Board Can.36(2): 164-172</t>
        </is>
      </c>
      <c r="E72" t="n">
        <v>1979.0</v>
      </c>
      <c r="F72"/>
      <c r="G72" t="inlineStr">
        <is>
          <t>Broderius,S.J., and L.L.,Jr. Smith (1979). Lethal and Sublethal Effects of Binary Mixtures of Cyanide and Hexavalent Chromium, Zinc, or Ammonia to the Fathead Minnow (Pimephales promelas) and Rainbow Trout (Salmo gairdneri). J. Fish. Res. Board Can., 36, (2), 164-172. doi:10.1139/f79-026. ECOREF#:2125</t>
        </is>
      </c>
      <c r="H72" s="71" t="n">
        <f>HYPERLINK("https://scholar.google.com/scholar?hl=en&amp;as_q=&amp;as_oq=&amp;as_eq=&amp;as_sauthors=&amp;as_publication=&amp;as_ylo=&amp;as_yhi=&amp;as_occt=title&amp;as_sdt=0%2C5&amp;as_epq=%22Lethal+and+Sublethal+Effects+of+Binary+Mixtures+of+Cyanide+and+Hexavalent+Chromium%2C+Zinc%2C+or+Ammonia+to+the+", "Google Scholar")</f>
        <v>0.0</v>
      </c>
    </row>
    <row r="73">
      <c r="A73" t="n">
        <v>14339.0</v>
      </c>
      <c r="B73" t="inlineStr">
        <is>
          <t>Brooke,L.</t>
        </is>
      </c>
      <c r="C73" t="inlineStr">
        <is>
          <t>Report of the Flow-Through and Static Acute Test Comparisons with Fathead Minnows and Acute Tests with an Amphipod and a Cladoceran</t>
        </is>
      </c>
      <c r="D73" t="inlineStr">
        <is>
          <t>Memo to L.Larson, Center for Lake Superior Environmental Studies dated August 31:24 p.</t>
        </is>
      </c>
      <c r="E73" t="n">
        <v>1987.0</v>
      </c>
      <c r="F73"/>
      <c r="G73" t="inlineStr">
        <is>
          <t>Brooke,L. (1987). Report of the Flow-Through and Static Acute Test Comparisons with Fathead Minnows and Acute Tests with an Amphipod and a Cladoceran. Memo to L.Larson, Center for Lake Superior Environmental Studies dated August 31, 24 p. ECOREF#:14339</t>
        </is>
      </c>
      <c r="H73" s="72" t="n">
        <f>HYPERLINK("https://scholar.google.com/scholar?hl=en&amp;as_q=&amp;as_oq=&amp;as_eq=&amp;as_sauthors=&amp;as_publication=&amp;as_ylo=&amp;as_yhi=&amp;as_occt=title&amp;as_sdt=0%2C5&amp;as_epq=%22Report+of+the+Flow-Through+and+Static+Acute+Test+Comparisons+with+Fathead+Minnows+and+Acute+Tests+with+an+Amphip", "Google Scholar")</f>
        <v>0.0</v>
      </c>
    </row>
    <row r="74">
      <c r="A74" t="n">
        <v>61180.0</v>
      </c>
      <c r="B74" t="inlineStr">
        <is>
          <t>Brooke,L.</t>
        </is>
      </c>
      <c r="C74" t="inlineStr">
        <is>
          <t>Results of Freshwater Exposures with the Chemicals 2,4-D and Diazinon to the Larval Leopard Frog (Rana pipiens), Juvenile Fathead Minnows (Pimephales promelas), Larval Midge (Chironomus riparius) and Adult Oligochaete W</t>
        </is>
      </c>
      <c r="D74" t="inlineStr">
        <is>
          <t>February 15th Memo to R.Spehar, U.S.EPA, Duluth, MN:6 p.</t>
        </is>
      </c>
      <c r="E74" t="n">
        <v>1989.0</v>
      </c>
      <c r="F74"/>
      <c r="G74" t="inlineStr">
        <is>
          <t>Brooke,L. (1989). Results of Freshwater Exposures with the Chemicals 2,4-D and Diazinon to the Larval Leopard Frog (Rana pipiens), Juvenile Fathead Minnows (Pimephales promelas), Larval Midge (Chironomus riparius) and Adult Oligochaete W. February 15th Memo to R.Spehar, U.S.EPA, Duluth, MN, 6 p. ECOREF#:61180</t>
        </is>
      </c>
      <c r="H74" s="73" t="n">
        <f>HYPERLINK("https://scholar.google.com/scholar?hl=en&amp;as_q=&amp;as_oq=&amp;as_eq=&amp;as_sauthors=&amp;as_publication=&amp;as_ylo=&amp;as_yhi=&amp;as_occt=title&amp;as_sdt=0%2C5&amp;as_epq=%22Results+of+Freshwater+Exposures+with+the+Chemicals+2%2C4-D+and+Diazinon+to+the+Larval+Leopard+Frog+%28Rana+pipie", "Google Scholar")</f>
        <v>0.0</v>
      </c>
    </row>
    <row r="75">
      <c r="A75" t="n">
        <v>17138.0</v>
      </c>
      <c r="B75" t="inlineStr">
        <is>
          <t>Brooke,L.T.</t>
        </is>
      </c>
      <c r="C75" t="inlineStr">
        <is>
          <t>Results of Freshwater Exposures with the Chemicals Atrazine, Biphenyl, Butachlor, Carbaryl, Carbazole, Dibenzofuran, 3,3'-Dichlorobenzidine, Dichlorvos, 1,2-Epoxyethylbenzene (Styrene Oxide), Isophorone, Isopropalin, Ox</t>
        </is>
      </c>
      <c r="D75" t="inlineStr">
        <is>
          <t>Center for Lake Superior Environmental Studies, University of Wisconsin, Superior, WI:110 p.</t>
        </is>
      </c>
      <c r="E75" t="n">
        <v>1991.0</v>
      </c>
      <c r="F75"/>
      <c r="G75" t="inlineStr">
        <is>
          <t>Brooke,L.T. (1991). Results of Freshwater Exposures with the Chemicals Atrazine, Biphenyl, Butachlor, Carbaryl, Carbazole, Dibenzofuran, 3,3'-Dichlorobenzidine, Dichlorvos, 1,2-Epoxyethylbenzene (Styrene Oxide), Isophorone, Isopropalin, Ox. Center for Lake Superior Environmental Studies, University of Wisconsin, Superior, WI, 110 p. ECOREF#:17138</t>
        </is>
      </c>
      <c r="H75" s="74" t="n">
        <f>HYPERLINK("https://scholar.google.com/scholar?hl=en&amp;as_q=&amp;as_oq=&amp;as_eq=&amp;as_sauthors=&amp;as_publication=&amp;as_ylo=&amp;as_yhi=&amp;as_occt=title&amp;as_sdt=0%2C5&amp;as_epq=%22Results+of+Freshwater+Exposures+with+the+Chemicals+Atrazine%2C+Biphenyl%2C+Butachlor%2C+Carbaryl%2C+Carbazole%2C", "Google Scholar")</f>
        <v>0.0</v>
      </c>
    </row>
    <row r="76">
      <c r="A76" t="n">
        <v>20505.0</v>
      </c>
      <c r="B76" t="inlineStr">
        <is>
          <t>Brooke,L.T.</t>
        </is>
      </c>
      <c r="C76" t="inlineStr">
        <is>
          <t>Nonylphenol Toxicity:  Accumulation and Lethality for Two Freshwater Fishes (Fathead Minnow and Bluegill) to Nonylphenol</t>
        </is>
      </c>
      <c r="D76" t="inlineStr">
        <is>
          <t>Report to the U.S.EPA for Work Assignment No.1-12 of U.S.EPA Contract No.68-C1-0034, Lake Superior Research Institute, Superior, WI:50 p.</t>
        </is>
      </c>
      <c r="E76" t="n">
        <v>1993.0</v>
      </c>
      <c r="F76"/>
      <c r="G76" t="inlineStr">
        <is>
          <t>Brooke,L.T. (1993). Nonylphenol Toxicity:  Accumulation and Lethality for Two Freshwater Fishes (Fathead Minnow and Bluegill) to Nonylphenol. Report to the U.S.EPA for Work Assignment No.1-12 of U.S.EPA Contract No.68-C1-0034, Lake Superior Research Institute, Superior, WI, 50 p. ECOREF#:20505</t>
        </is>
      </c>
      <c r="H76" s="75" t="n">
        <f>HYPERLINK("https://scholar.google.com/scholar?hl=en&amp;as_q=&amp;as_oq=&amp;as_eq=&amp;as_sauthors=&amp;as_publication=&amp;as_ylo=&amp;as_yhi=&amp;as_occt=title&amp;as_sdt=0%2C5&amp;as_epq=%22Nonylphenol+Toxicity%3A++Accumulation+and+Lethality+for+Two+Freshwater+Fishes+%28Fathead+Minnow+and+Bluegill%29+", "Google Scholar")</f>
        <v>0.0</v>
      </c>
    </row>
    <row r="77">
      <c r="A77" t="n">
        <v>20506.0</v>
      </c>
      <c r="B77" t="inlineStr">
        <is>
          <t>Brooke,L.T.</t>
        </is>
      </c>
      <c r="C77" t="inlineStr">
        <is>
          <t>Acute and Chronic Toxicity of Nonylphenol to Ten Species of Aquatic Organisms</t>
        </is>
      </c>
      <c r="D77" t="inlineStr">
        <is>
          <t>Contract No.68-C1-0034, U.S.EPA, Duluth, MN:36 p.</t>
        </is>
      </c>
      <c r="E77" t="n">
        <v>1993.0</v>
      </c>
      <c r="F77"/>
      <c r="G77" t="inlineStr">
        <is>
          <t>Brooke,L.T. (1993). Acute and Chronic Toxicity of Nonylphenol to Ten Species of Aquatic Organisms. Contract No.68-C1-0034, U.S.EPA, Duluth, MN, 36 p. ECOREF#:20506</t>
        </is>
      </c>
      <c r="H77" s="76" t="n">
        <f>HYPERLINK("https://scholar.google.com/scholar?hl=en&amp;as_q=&amp;as_oq=&amp;as_eq=&amp;as_sauthors=&amp;as_publication=&amp;as_ylo=&amp;as_yhi=&amp;as_occt=title&amp;as_sdt=0%2C5&amp;as_epq=%22Acute+and+Chronic+Toxicity+of+Nonylphenol+to+Ten+Species+of+Aquatic+Organisms", "Google Scholar")</f>
        <v>0.0</v>
      </c>
    </row>
    <row r="78">
      <c r="A78" t="n">
        <v>77568.0</v>
      </c>
      <c r="B78" t="inlineStr">
        <is>
          <t>Brooke,L.T.</t>
        </is>
      </c>
      <c r="C78" t="inlineStr">
        <is>
          <t>The Effects of Food and Test Solution Age on the Toxicity of Silver to Three Freshwater Organisms</t>
        </is>
      </c>
      <c r="D78" t="inlineStr">
        <is>
          <t>Contract No.68-C1-0034, Work Assignment No.1-10, Environ.Health Lab, Univ.of Wisconsin-Superior, Superior, WI:19 p.</t>
        </is>
      </c>
      <c r="E78" t="n">
        <v>1993.0</v>
      </c>
      <c r="F78"/>
      <c r="G78" t="inlineStr">
        <is>
          <t>Brooke,L.T. (1993). The Effects of Food and Test Solution Age on the Toxicity of Silver to Three Freshwater Organisms. Contract No.68-C1-0034, Work Assignment No.1-10, Environ.Health Lab, Univ.of Wisconsin-Superior, Superior, WI, 19 p. ECOREF#:77568</t>
        </is>
      </c>
      <c r="H78" s="77" t="n">
        <f>HYPERLINK("https://scholar.google.com/scholar?hl=en&amp;as_q=&amp;as_oq=&amp;as_eq=&amp;as_sauthors=&amp;as_publication=&amp;as_ylo=&amp;as_yhi=&amp;as_occt=title&amp;as_sdt=0%2C5&amp;as_epq=%22The+Effects+of+Food+and+Test+Solution+Age+on+the+Toxicity+of+Silver+to+Three+Freshwater+Organisms", "Google Scholar")</f>
        <v>0.0</v>
      </c>
    </row>
    <row r="79">
      <c r="A79" t="n">
        <v>151475.0</v>
      </c>
      <c r="B79" t="inlineStr">
        <is>
          <t>Brooke,L.T.</t>
        </is>
      </c>
      <c r="C79" t="inlineStr">
        <is>
          <t>Acute and Chronic Toxicity of Fluoranthene, with and Without Additional Ultraviolet Light, to Twelve Species of Freshwater Organisms</t>
        </is>
      </c>
      <c r="D79" t="inlineStr">
        <is>
          <t>U.S.EPA Contract No.68-C1-0034, U.S.EPA, Duluth, MN:51 p.</t>
        </is>
      </c>
      <c r="E79" t="n">
        <v>1993.0</v>
      </c>
      <c r="F79"/>
      <c r="G79" t="inlineStr">
        <is>
          <t>Brooke,L.T. (1993). Acute and Chronic Toxicity of Fluoranthene, with and Without Additional Ultraviolet Light, to Twelve Species of Freshwater Organisms. U.S.EPA Contract No.68-C1-0034, U.S.EPA, Duluth, MN, 51 p. ECOREF#:151475</t>
        </is>
      </c>
      <c r="H79" s="78" t="n">
        <f>HYPERLINK("https://scholar.google.com/scholar?hl=en&amp;as_q=&amp;as_oq=&amp;as_eq=&amp;as_sauthors=&amp;as_publication=&amp;as_ylo=&amp;as_yhi=&amp;as_occt=title&amp;as_sdt=0%2C5&amp;as_epq=%22Acute+and+Chronic+Toxicity+of+Fluoranthene%2C+with+and+Without+Additional+Ultraviolet+Light%2C+to+Twelve+Species", "Google Scholar")</f>
        <v>0.0</v>
      </c>
    </row>
    <row r="80">
      <c r="A80" t="n">
        <v>12448.0</v>
      </c>
      <c r="B80" t="inlineStr">
        <is>
          <t>Brooke,L.T., D.J. Call, D.L. Geiger, and C.E. Northcott</t>
        </is>
      </c>
      <c r="C80" t="inlineStr">
        <is>
          <t>Acute Toxicities of Organic Chemicals to Fathead Minnows (Pimephales promelas), Vol. 1</t>
        </is>
      </c>
      <c r="D80" t="inlineStr">
        <is>
          <t>Center for Lake Superior Environmental Studies, University of Wisconsin-Superior, Superior, WI:414 p.</t>
        </is>
      </c>
      <c r="E80" t="n">
        <v>1984.0</v>
      </c>
      <c r="F80" t="inlineStr">
        <is>
          <t>EPA Fathead Minnow Acute Toxicity Database (MED-Duluth)</t>
        </is>
      </c>
      <c r="G80" t="inlineStr">
        <is>
          <t>Brooke,L.T., D.J. Call, D.L. Geiger, and C.E. Northcott (1984). Acute Toxicities of Organic Chemicals to Fathead Minnows (Pimephales promelas), Vol. 1. Center for Lake Superior Environmental Studies, University of Wisconsin-Superior, Superior, WI, 414 p. ECOREF#:12448</t>
        </is>
      </c>
      <c r="H80" s="79" t="n">
        <f>HYPERLINK("https://scholar.google.com/scholar?hl=en&amp;as_q=&amp;as_oq=&amp;as_eq=&amp;as_sauthors=&amp;as_publication=&amp;as_ylo=&amp;as_yhi=&amp;as_occt=title&amp;as_sdt=0%2C5&amp;as_epq=%22Acute+Toxicities+of+Organic+Chemicals+to+Fathead+Minnows+%28Pimephales+promelas%29%2C+Vol.+1", "Google Scholar")</f>
        <v>0.0</v>
      </c>
    </row>
    <row r="81">
      <c r="A81" t="n">
        <v>61178.0</v>
      </c>
      <c r="B81" t="inlineStr">
        <is>
          <t>Brooke,L.T., D.J. Call, S.H. Poirier, C.A. Lindberg, and T.P. Markee</t>
        </is>
      </c>
      <c r="C81" t="inlineStr">
        <is>
          <t>Acute Toxicity of Antimony III to Several Species of Freshwater Organisms</t>
        </is>
      </c>
      <c r="D81" t="inlineStr">
        <is>
          <t>Center for Lake Superior Environmental Studies, University of Wisconsin-Superior, Superior, WI:12 p.</t>
        </is>
      </c>
      <c r="E81" t="n">
        <v>1986.0</v>
      </c>
      <c r="F81"/>
      <c r="G81" t="inlineStr">
        <is>
          <t>Brooke,L.T., D.J. Call, S.H. Poirier, C.A. Lindberg, and T.P. Markee (1986). Acute Toxicity of Antimony III to Several Species of Freshwater Organisms. Center for Lake Superior Environmental Studies, University of Wisconsin-Superior, Superior, WI, 12 p. ECOREF#:61178</t>
        </is>
      </c>
      <c r="H81" s="80" t="n">
        <f>HYPERLINK("https://scholar.google.com/scholar?hl=en&amp;as_q=&amp;as_oq=&amp;as_eq=&amp;as_sauthors=&amp;as_publication=&amp;as_ylo=&amp;as_yhi=&amp;as_occt=title&amp;as_sdt=0%2C5&amp;as_epq=%22Acute+Toxicity+of+Antimony+III+to+Several+Species+of+Freshwater+Organisms", "Google Scholar")</f>
        <v>0.0</v>
      </c>
    </row>
    <row r="82">
      <c r="A82" t="n">
        <v>59761.0</v>
      </c>
      <c r="B82" t="inlineStr">
        <is>
          <t>Brooke,L.T., D.J. Call, S.H. Poirier, T.P. Markee, C.A. Lindberg, D.J. McCauley, and P.G. Simonson</t>
        </is>
      </c>
      <c r="C82" t="inlineStr">
        <is>
          <t>Acute Toxicity and Chronic Effects of bis(Tri-n-Butyltin) Oxide to Several Species of Freshwater Organisms</t>
        </is>
      </c>
      <c r="D82" t="inlineStr">
        <is>
          <t>Center for Lake Superior Environmental Studies, University of Wisconsin, Superior, WI:20 p.</t>
        </is>
      </c>
      <c r="E82" t="n">
        <v>1986.0</v>
      </c>
      <c r="F82"/>
      <c r="G82" t="inlineStr">
        <is>
          <t>Brooke,L.T., D.J. Call, S.H. Poirier, T.P. Markee, C.A. Lindberg, D.J. McCauley, and P.G. Simonson (1986). Acute Toxicity and Chronic Effects of bis(Tri-n-Butyltin) Oxide to Several Species of Freshwater Organisms. Center for Lake Superior Environmental Studies, University of Wisconsin, Superior, WI, 20 p. ECOREF#:59761</t>
        </is>
      </c>
      <c r="H82" s="81" t="n">
        <f>HYPERLINK("https://scholar.google.com/scholar?hl=en&amp;as_q=&amp;as_oq=&amp;as_eq=&amp;as_sauthors=&amp;as_publication=&amp;as_ylo=&amp;as_yhi=&amp;as_occt=title&amp;as_sdt=0%2C5&amp;as_epq=%22Acute+Toxicity+and+Chronic+Effects+of+bis%28Tri-n-Butyltin%29+Oxide+to+Several+Species+of+Freshwater+Organisms", "Google Scholar")</f>
        <v>0.0</v>
      </c>
    </row>
    <row r="83">
      <c r="A83" t="n">
        <v>20295.0</v>
      </c>
      <c r="B83" t="inlineStr">
        <is>
          <t>Brooke,L.T., D.J. Call, S.L. Harting, C.A. Lindberg, T.P. Markee, D.J. McCauley, and S.H. Poirier</t>
        </is>
      </c>
      <c r="C83" t="inlineStr">
        <is>
          <t>Acute Toxicity of Selenium(IV) and Selenium(VI) to Freshwater Organisms</t>
        </is>
      </c>
      <c r="D83" t="inlineStr">
        <is>
          <t>Center for Lake Superior Environmental Studies, University of Wisconsin-Superior, Superior, WI:2-23</t>
        </is>
      </c>
      <c r="E83" t="n">
        <v>1985.0</v>
      </c>
      <c r="F83"/>
      <c r="G83" t="inlineStr">
        <is>
          <t>Brooke,L.T., D.J. Call, S.L. Harting, C.A. Lindberg, T.P. Markee, D.J. McCauley, and S.H. Poirier (1985). Acute Toxicity of Selenium(IV) and Selenium(VI) to Freshwater Organisms. Center for Lake Superior Environmental Studies, University of Wisconsin-Superior, Superior, WI, 2-23. ECOREF#:20295</t>
        </is>
      </c>
      <c r="H83" s="82" t="n">
        <f>HYPERLINK("https://scholar.google.com/scholar?hl=en&amp;as_q=&amp;as_oq=&amp;as_eq=&amp;as_sauthors=&amp;as_publication=&amp;as_ylo=&amp;as_yhi=&amp;as_occt=title&amp;as_sdt=0%2C5&amp;as_epq=%22Acute+Toxicity+of+Selenium%28IV%29+and+Selenium%28VI%29+to+Freshwater+Organisms", "Google Scholar")</f>
        <v>0.0</v>
      </c>
    </row>
    <row r="84">
      <c r="A84" t="n">
        <v>4059.0</v>
      </c>
      <c r="B84" t="inlineStr">
        <is>
          <t>Brungs,W.A.</t>
        </is>
      </c>
      <c r="C84" t="inlineStr">
        <is>
          <t>Toxic Effects on Fish of Two Dispersants Used to Introduce Organic Pesticides into Water</t>
        </is>
      </c>
      <c r="D84" t="inlineStr">
        <is>
          <t>Manuscr., U.S.EPA, ERL-Narragansett, RI:9 p.</t>
        </is>
      </c>
      <c r="E84" t="n">
        <v>1982.0</v>
      </c>
      <c r="F84"/>
      <c r="G84" t="inlineStr">
        <is>
          <t>Brungs,W.A. (1982). Toxic Effects on Fish of Two Dispersants Used to Introduce Organic Pesticides into Water. Manuscr., U.S.EPA, ERL-Narragansett, RI, 9 p. ECOREF#:4059</t>
        </is>
      </c>
      <c r="H84" s="83" t="n">
        <f>HYPERLINK("https://scholar.google.com/scholar?hl=en&amp;as_q=&amp;as_oq=&amp;as_eq=&amp;as_sauthors=&amp;as_publication=&amp;as_ylo=&amp;as_yhi=&amp;as_occt=title&amp;as_sdt=0%2C5&amp;as_epq=%22Toxic+Effects+on+Fish+of+Two+Dispersants+Used+to+Introduce+Organic+Pesticides+into+Water", "Google Scholar")</f>
        <v>0.0</v>
      </c>
    </row>
    <row r="85">
      <c r="A85" t="n">
        <v>5077.0</v>
      </c>
      <c r="B85" t="inlineStr">
        <is>
          <t>Brungs,W.A.</t>
        </is>
      </c>
      <c r="C85" t="inlineStr">
        <is>
          <t>Chronic Toxicity of Zinc to the Fathead Minnow, Pimephales promelas Rafinesque</t>
        </is>
      </c>
      <c r="D85" t="inlineStr">
        <is>
          <t>Trans. Am. Fish. Soc.98(2): 272-279</t>
        </is>
      </c>
      <c r="E85" t="n">
        <v>1969.0</v>
      </c>
      <c r="F85"/>
      <c r="G85" t="inlineStr">
        <is>
          <t>Brungs,W.A. (1969). Chronic Toxicity of Zinc to the Fathead Minnow, Pimephales promelas Rafinesque. Trans. Am. Fish. Soc., 98, (2), 272-279. doi:10.1577/1548-8659(1969)98[272:CTOZTT]2.0.CO;2. ECOREF#:5077</t>
        </is>
      </c>
      <c r="H85" s="84" t="n">
        <f>HYPERLINK("https://scholar.google.com/scholar?hl=en&amp;as_q=&amp;as_oq=&amp;as_eq=&amp;as_sauthors=&amp;as_publication=&amp;as_ylo=&amp;as_yhi=&amp;as_occt=title&amp;as_sdt=0%2C5&amp;as_epq=%22Chronic+Toxicity+of+Zinc+to+the+Fathead+Minnow%2C+Pimephales+promelas+Rafinesque", "Google Scholar")</f>
        <v>0.0</v>
      </c>
    </row>
    <row r="86">
      <c r="A86" t="n">
        <v>8320.0</v>
      </c>
      <c r="B86" t="inlineStr">
        <is>
          <t>Brungs,W.A., J.R. Geckler, and M. Gast</t>
        </is>
      </c>
      <c r="C86" t="inlineStr">
        <is>
          <t>Acute and Chronic Toxicity of Copper to the Fathead Minnow in a Surface Water of Variable Quality</t>
        </is>
      </c>
      <c r="D86" t="inlineStr">
        <is>
          <t>Water Res.10(1): 37-43</t>
        </is>
      </c>
      <c r="E86" t="n">
        <v>1976.0</v>
      </c>
      <c r="F86"/>
      <c r="G86" t="inlineStr">
        <is>
          <t>Brungs,W.A., J.R. Geckler, and M. Gast (1976). Acute and Chronic Toxicity of Copper to the Fathead Minnow in a Surface Water of Variable Quality. Water Res., 10, (1), 37-43. doi:10.1016/0043-1354(76)90155-X. ECOREF#:8320</t>
        </is>
      </c>
      <c r="H86" s="85" t="n">
        <f>HYPERLINK("https://scholar.google.com/scholar?hl=en&amp;as_q=&amp;as_oq=&amp;as_eq=&amp;as_sauthors=&amp;as_publication=&amp;as_ylo=&amp;as_yhi=&amp;as_occt=title&amp;as_sdt=0%2C5&amp;as_epq=%22Acute+and+Chronic+Toxicity+of+Copper+to+the+Fathead+Minnow+in+a+Surface+Water+of+Variable+Quality", "Google Scholar")</f>
        <v>0.0</v>
      </c>
    </row>
    <row r="87">
      <c r="A87" t="n">
        <v>2099.0</v>
      </c>
      <c r="B87" t="inlineStr">
        <is>
          <t>Brungs,W.A., and G.W. Bailey</t>
        </is>
      </c>
      <c r="C87" t="inlineStr">
        <is>
          <t>Influence of Suspended Solids on the Acute Toxicity of Endrin to Fathead Minnows</t>
        </is>
      </c>
      <c r="D87" t="inlineStr">
        <is>
          <t>Proc. 21st Ind. Waste Conf. , Purdue Univ. Eng. Bull 121, Part 150(2): 4-12</t>
        </is>
      </c>
      <c r="E87" t="n">
        <v>1966.0</v>
      </c>
      <c r="F87"/>
      <c r="G87" t="inlineStr">
        <is>
          <t>Brungs,W.A., and G.W. Bailey (1966). Influence of Suspended Solids on the Acute Toxicity of Endrin to Fathead Minnows. Proc. 21st Ind. Waste Conf. , Purdue Univ. Eng. Bull 121, Part 1, 50, (2), 4-12. ECOREF#:2099</t>
        </is>
      </c>
      <c r="H87" s="86" t="n">
        <f>HYPERLINK("https://scholar.google.com/scholar?hl=en&amp;as_q=&amp;as_oq=&amp;as_eq=&amp;as_sauthors=&amp;as_publication=&amp;as_ylo=&amp;as_yhi=&amp;as_occt=title&amp;as_sdt=0%2C5&amp;as_epq=%22Influence+of+Suspended+Solids+on+the+Acute+Toxicity+of+Endrin+to+Fathead+Minnows", "Google Scholar")</f>
        <v>0.0</v>
      </c>
    </row>
    <row r="88">
      <c r="A88" t="n">
        <v>2186.0</v>
      </c>
      <c r="B88" t="inlineStr">
        <is>
          <t>Buckler,D.R., A.,Jr. Witt, F.L. Mayer, and J.N. Huckins</t>
        </is>
      </c>
      <c r="C88" t="inlineStr">
        <is>
          <t>Acute and Chronic Effects of Kepone and Mirex on the Fathead Minnow</t>
        </is>
      </c>
      <c r="D88" t="inlineStr">
        <is>
          <t>Trans. Am. Fish. Soc.110(2): 270-280</t>
        </is>
      </c>
      <c r="E88" t="n">
        <v>1981.0</v>
      </c>
      <c r="F88"/>
      <c r="G88" t="inlineStr">
        <is>
          <t>Buckler,D.R., A.,Jr. Witt, F.L. Mayer, and J.N. Huckins (1981). Acute and Chronic Effects of Kepone and Mirex on the Fathead Minnow. Trans. Am. Fish. Soc., 110, (2), 270-280. doi:10.1577/1548-8659(1981)110&lt;270:AACEOK&gt;2.0.CO;2. ECOREF#:2186</t>
        </is>
      </c>
      <c r="H88" s="87" t="n">
        <f>HYPERLINK("https://scholar.google.com/scholar?hl=en&amp;as_q=&amp;as_oq=&amp;as_eq=&amp;as_sauthors=&amp;as_publication=&amp;as_ylo=&amp;as_yhi=&amp;as_occt=title&amp;as_sdt=0%2C5&amp;as_epq=%22Acute+and+Chronic+Effects+of+Kepone+and+Mirex+on+the+Fathead+Minnow", "Google Scholar")</f>
        <v>0.0</v>
      </c>
    </row>
    <row r="89">
      <c r="A89" t="n">
        <v>77828.0</v>
      </c>
      <c r="B89" t="inlineStr">
        <is>
          <t>Buhl,K.J.</t>
        </is>
      </c>
      <c r="C89" t="inlineStr">
        <is>
          <t>The Relative Toxicity of Waterborne Inorganic Contaminants to the Rio Grande Silvery Minnow (Hybognathus amarus) and Fathead Minnow (Pimephales promelas) in a Water Quality Simulating that in the Rio Grande, New Mexico</t>
        </is>
      </c>
      <c r="D89" t="inlineStr">
        <is>
          <t>Final Rep.to U.S.Fish and Wildl.Serv., Study No.2F33-9620003, U.S.Geol.Surv., Columbia Environ.Res.Ctr., Yankton Field Res.Stn., Yankton, SD:75 p.</t>
        </is>
      </c>
      <c r="E89" t="n">
        <v>2002.0</v>
      </c>
      <c r="F89"/>
      <c r="G89" t="inlineStr">
        <is>
          <t>Buhl,K.J. (2002). The Relative Toxicity of Waterborne Inorganic Contaminants to the Rio Grande Silvery Minnow (Hybognathus amarus) and Fathead Minnow (Pimephales promelas) in a Water Quality Simulating that in the Rio Grande, New Mexico. Final Rep.to U.S.Fish and Wildl.Serv., Study No.2F33-9620003, U.S.Geol.Surv., Columbia Environ.Res.Ctr., Yankton Field Res.Stn., Yankton, SD, 75 p. ECOREF#:77828</t>
        </is>
      </c>
      <c r="H89" s="88" t="n">
        <f>HYPERLINK("https://scholar.google.com/scholar?hl=en&amp;as_q=&amp;as_oq=&amp;as_eq=&amp;as_sauthors=&amp;as_publication=&amp;as_ylo=&amp;as_yhi=&amp;as_occt=title&amp;as_sdt=0%2C5&amp;as_epq=%22The+Relative+Toxicity+of+Waterborne+Inorganic+Contaminants+to+the+Rio+Grande+Silvery+Minnow+%28Hybognathus+amaru", "Google Scholar")</f>
        <v>0.0</v>
      </c>
    </row>
    <row r="90">
      <c r="A90" t="n">
        <v>17053.0</v>
      </c>
      <c r="B90" t="inlineStr">
        <is>
          <t>Burton,D.T., S.D. Turley, and G.T. Peters</t>
        </is>
      </c>
      <c r="C90" t="inlineStr">
        <is>
          <t>The Acute and Chronic Toxicity of Hexahydro-1,3,5-Trinitro-1,3,5-Triazine (RDX) to the Fathead Minnow (Pimephales promelas)</t>
        </is>
      </c>
      <c r="D90" t="inlineStr">
        <is>
          <t>Chemosphere29(3): 567-579</t>
        </is>
      </c>
      <c r="E90" t="n">
        <v>1994.0</v>
      </c>
      <c r="F90"/>
      <c r="G90" t="inlineStr">
        <is>
          <t>Burton,D.T., S.D. Turley, and G.T. Peters (1994). The Acute and Chronic Toxicity of Hexahydro-1,3,5-Trinitro-1,3,5-Triazine (RDX) to the Fathead Minnow (Pimephales promelas). Chemosphere, 29, (3), 567-579. doi:10.1016/0045-6535(94)90444-8. ECOREF#:17053</t>
        </is>
      </c>
      <c r="H90" s="89" t="n">
        <f>HYPERLINK("https://scholar.google.com/scholar?hl=en&amp;as_q=&amp;as_oq=&amp;as_eq=&amp;as_sauthors=&amp;as_publication=&amp;as_ylo=&amp;as_yhi=&amp;as_occt=title&amp;as_sdt=0%2C5&amp;as_epq=%22The+Acute+and+Chronic+Toxicity+of+Hexahydro-1%2C3%2C5-Trinitro-1%2C3%2C5-Triazine+%28RDX%29+to+the+Fathead+Minno", "Google Scholar")</f>
        <v>0.0</v>
      </c>
    </row>
    <row r="91">
      <c r="A91" t="n">
        <v>17395.0</v>
      </c>
      <c r="B91" t="inlineStr">
        <is>
          <t>Burton,D.T., S.D. Turley, and G.T. Peters</t>
        </is>
      </c>
      <c r="C91" t="inlineStr">
        <is>
          <t>Toxicity of Nitroguanidine, Nitroglycerin, Hexahydro-1,3,5-Trinitro-1,3,5-Triazine (RDX), and 2,4,6-Trinitrotoluene (TNT) to Selected Freshwater Aquatic Organisms</t>
        </is>
      </c>
      <c r="D91" t="inlineStr">
        <is>
          <t>Final Rep. April, 1993, WREC-93-B3, U.S. Army Med. Res. and Dev. Command, Ft. Detrick, Frederick, MD:262 p.</t>
        </is>
      </c>
      <c r="E91" t="n">
        <v>1993.0</v>
      </c>
      <c r="F91"/>
      <c r="G91" t="inlineStr">
        <is>
          <t>Burton,D.T., S.D. Turley, and G.T. Peters (1993). Toxicity of Nitroguanidine, Nitroglycerin, Hexahydro-1,3,5-Trinitro-1,3,5-Triazine (RDX), and 2,4,6-Trinitrotoluene (TNT) to Selected Freshwater Aquatic Organisms. Final Rep. April, 1993, WREC-93-B3, U.S. Army Med. Res. and Dev. Command, Ft. Detrick, Frederick, MD, 262 p. ECOREF#:17395</t>
        </is>
      </c>
      <c r="H91" s="90" t="n">
        <f>HYPERLINK("https://scholar.google.com/scholar?hl=en&amp;as_q=&amp;as_oq=&amp;as_eq=&amp;as_sauthors=&amp;as_publication=&amp;as_ylo=&amp;as_yhi=&amp;as_occt=title&amp;as_sdt=0%2C5&amp;as_epq=%22Toxicity+of+Nitroguanidine%2C+Nitroglycerin%2C+Hexahydro-1%2C3%2C5-Trinitro-1%2C3%2C5-Triazine+%28RDX%29%2C+and+", "Google Scholar")</f>
        <v>0.0</v>
      </c>
    </row>
    <row r="92">
      <c r="A92" t="n">
        <v>19262.0</v>
      </c>
      <c r="B92" t="inlineStr">
        <is>
          <t>Bury,N.R., F. Galvez, and C.M. Wood</t>
        </is>
      </c>
      <c r="C92" t="inlineStr">
        <is>
          <t>Effects of Chloride, Calcium, and Dissolved Organic Carbon on Silver Toxicity: Comparison Between Rainbow Trout and Fathead Minnows</t>
        </is>
      </c>
      <c r="D92" t="inlineStr">
        <is>
          <t>Environ. Toxicol. Chem.18(1): 56-62</t>
        </is>
      </c>
      <c r="E92" t="n">
        <v>1999.0</v>
      </c>
      <c r="F92"/>
      <c r="G92" t="inlineStr">
        <is>
          <t>Bury,N.R., F. Galvez, and C.M. Wood (1999). Effects of Chloride, Calcium, and Dissolved Organic Carbon on Silver Toxicity: Comparison Between Rainbow Trout and Fathead Minnows. Environ. Toxicol. Chem., 18, (1), 56-62. doi:10.1002/etc.5620180108. ECOREF#:19262</t>
        </is>
      </c>
      <c r="H92" s="91" t="n">
        <f>HYPERLINK("https://scholar.google.com/scholar?hl=en&amp;as_q=&amp;as_oq=&amp;as_eq=&amp;as_sauthors=&amp;as_publication=&amp;as_ylo=&amp;as_yhi=&amp;as_occt=title&amp;as_sdt=0%2C5&amp;as_epq=%22Effects+of+Chloride%2C+Calcium%2C+and+Dissolved+Organic+Carbon+on+Silver+Toxicity%3A+Comparison+Between+Rainbow+", "Google Scholar")</f>
        <v>0.0</v>
      </c>
    </row>
    <row r="93">
      <c r="A93" t="n">
        <v>15152.0</v>
      </c>
      <c r="B93" t="inlineStr">
        <is>
          <t>Cairns,M.A., and A.V. Nebeker</t>
        </is>
      </c>
      <c r="C93" t="inlineStr">
        <is>
          <t>Toxicity of Acenaphthene and Isophorone to Early Stages of Fathead Minnows</t>
        </is>
      </c>
      <c r="D93" t="inlineStr">
        <is>
          <t>Arch. Environ. Contam. Toxicol.11(6): 703-707</t>
        </is>
      </c>
      <c r="E93" t="n">
        <v>1982.0</v>
      </c>
      <c r="F93"/>
      <c r="G93" t="inlineStr">
        <is>
          <t>Cairns,M.A., and A.V. Nebeker (1982). Toxicity of Acenaphthene and Isophorone to Early Stages of Fathead Minnows. Arch. Environ. Contam. Toxicol., 11, (6), 703-707. doi:10.1007/BF01059158. ECOREF#:15152</t>
        </is>
      </c>
      <c r="H93" s="92" t="n">
        <f>HYPERLINK("https://scholar.google.com/scholar?hl=en&amp;as_q=&amp;as_oq=&amp;as_eq=&amp;as_sauthors=&amp;as_publication=&amp;as_ylo=&amp;as_yhi=&amp;as_occt=title&amp;as_sdt=0%2C5&amp;as_epq=%22Toxicity+of+Acenaphthene+and+Isophorone+to+Early+Stages+of+Fathead+Minnows", "Google Scholar")</f>
        <v>0.0</v>
      </c>
    </row>
    <row r="94">
      <c r="A94" t="n">
        <v>3690.0</v>
      </c>
      <c r="B94" t="inlineStr">
        <is>
          <t>Call,D.J., L.T. Brooke, N. Ahmad, and D.D. Vaishnav</t>
        </is>
      </c>
      <c r="C94" t="inlineStr">
        <is>
          <t>Aquatic Pollutant Hazard Assessments and Development of a Hazard Prediction Technology by Quantitative Structure-Activity Relationships</t>
        </is>
      </c>
      <c r="D94" t="inlineStr">
        <is>
          <t>Second Quarterly Rep., U.S.EPA Coop.Agreement No.CR 809234-01-0, Ctr.for Lake Superior Environ.Stud., Univ.of Wisconsin, Superior, WI:74 p.</t>
        </is>
      </c>
      <c r="E94" t="n">
        <v>1981.0</v>
      </c>
      <c r="F94"/>
      <c r="G94" t="inlineStr">
        <is>
          <t>Call,D.J., L.T. Brooke, N. Ahmad, and D.D. Vaishnav (1981). Aquatic Pollutant Hazard Assessments and Development of a Hazard Prediction Technology by Quantitative Structure-Activity Relationships. Second Quarterly Rep., U.S.EPA Coop.Agreement No.CR 809234-01-0, Ctr.for Lake Superior Environ.Stud., Univ.of Wisconsin, Superior, WI, 74 p. ECOREF#:3690</t>
        </is>
      </c>
      <c r="H94" s="93" t="n">
        <f>HYPERLINK("https://scholar.google.com/scholar?hl=en&amp;as_q=&amp;as_oq=&amp;as_eq=&amp;as_sauthors=&amp;as_publication=&amp;as_ylo=&amp;as_yhi=&amp;as_occt=title&amp;as_sdt=0%2C5&amp;as_epq=%22Aquatic+Pollutant+Hazard+Assessments+and+Development+of+a+Hazard+Prediction+Technology+by+Quantitative+Structure", "Google Scholar")</f>
        <v>0.0</v>
      </c>
    </row>
    <row r="95">
      <c r="A95" t="n">
        <v>3771.0</v>
      </c>
      <c r="B95" t="inlineStr">
        <is>
          <t>Call,D.J., L.T. Brooke, N. Ahmad, and D.D. Vaishnav</t>
        </is>
      </c>
      <c r="C95" t="inlineStr">
        <is>
          <t>Aquatic Pollutant Hazard Assessments and Development of a Hazard Prediction Technology by Quantitative Structure-Activity Relationships</t>
        </is>
      </c>
      <c r="D95" t="inlineStr">
        <is>
          <t>First Q.Rep., U.S.EPA Coop.Agreement No.CR 809234-01-0, Ctr.for Lake Superior Environ.Stud., Univ.of Wisconsin, Superior, WI:52 p.</t>
        </is>
      </c>
      <c r="E95" t="n">
        <v>1981.0</v>
      </c>
      <c r="F95"/>
      <c r="G95" t="inlineStr">
        <is>
          <t>Call,D.J., L.T. Brooke, N. Ahmad, and D.D. Vaishnav (1981). Aquatic Pollutant Hazard Assessments and Development of a Hazard Prediction Technology by Quantitative Structure-Activity Relationships. First Q.Rep., U.S.EPA Coop.Agreement No.CR 809234-01-0, Ctr.for Lake Superior Environ.Stud., Univ.of Wisconsin, Superior, WI, 52 p. ECOREF#:3771</t>
        </is>
      </c>
      <c r="H95" s="94" t="n">
        <f>HYPERLINK("https://scholar.google.com/scholar?hl=en&amp;as_q=&amp;as_oq=&amp;as_eq=&amp;as_sauthors=&amp;as_publication=&amp;as_ylo=&amp;as_yhi=&amp;as_occt=title&amp;as_sdt=0%2C5&amp;as_epq=%22Aquatic+Pollutant+Hazard+Assessments+and+Development+of+a+Hazard+Prediction+Technology+by+Quantitative+Structure", "Google Scholar")</f>
        <v>0.0</v>
      </c>
    </row>
    <row r="96">
      <c r="A96" t="n">
        <v>10579.0</v>
      </c>
      <c r="B96" t="inlineStr">
        <is>
          <t>Call,D.J., L.T. Brooke, N. Ahmad, and J.E. Richter</t>
        </is>
      </c>
      <c r="C96" t="inlineStr">
        <is>
          <t>Toxicity and Metabolism Studies with EPA (Environmental Protection Agency) Priority Pollutants and Related Chemicals in Freshwater Organisms</t>
        </is>
      </c>
      <c r="D96" t="inlineStr">
        <is>
          <t>EPA 600/3-83-095, U.S.EPA, Duluth, MN:120 p.</t>
        </is>
      </c>
      <c r="E96" t="n">
        <v>1983.0</v>
      </c>
      <c r="F96"/>
      <c r="G96" t="inlineStr">
        <is>
          <t>Call,D.J., L.T. Brooke, N. Ahmad, and J.E. Richter (1983). Toxicity and Metabolism Studies with EPA (Environmental Protection Agency) Priority Pollutants and Related Chemicals in Freshwater Organisms. EPA 600/3-83-095, U.S.EPA, Duluth, MN, 120 p. ECOREF#:10579</t>
        </is>
      </c>
      <c r="H96" s="95" t="n">
        <f>HYPERLINK("https://scholar.google.com/scholar?hl=en&amp;as_q=&amp;as_oq=&amp;as_eq=&amp;as_sauthors=&amp;as_publication=&amp;as_ylo=&amp;as_yhi=&amp;as_occt=title&amp;as_sdt=0%2C5&amp;as_epq=%22Toxicity+and+Metabolism+Studies+with+EPA+%28Environmental+Protection+Agency%29+Priority+Pollutants+and+Related+C", "Google Scholar")</f>
        <v>0.0</v>
      </c>
    </row>
    <row r="97">
      <c r="A97" t="n">
        <v>15275.0</v>
      </c>
      <c r="B97" t="inlineStr">
        <is>
          <t>Call,D.J., L.T. Brooke, R.J. Kent, M.L. Knuth, C. Anderson, and C. Moriarity</t>
        </is>
      </c>
      <c r="C97" t="inlineStr">
        <is>
          <t>Toxicity, Bioconcentration, and Metabolism of the Herbicide Propanil (3',4'-Dichloropropionanilide) in Freshwater Fish</t>
        </is>
      </c>
      <c r="D97" t="inlineStr">
        <is>
          <t>Arch. Environ. Contam. Toxicol.12:175-182</t>
        </is>
      </c>
      <c r="E97" t="n">
        <v>1983.0</v>
      </c>
      <c r="F97"/>
      <c r="G97" t="inlineStr">
        <is>
          <t>Call,D.J., L.T. Brooke, R.J. Kent, M.L. Knuth, C. Anderson, and C. Moriarity (1983). Toxicity, Bioconcentration, and Metabolism of the Herbicide Propanil (3',4'-Dichloropropionanilide) in Freshwater Fish. Arch. Environ. Contam. Toxicol., 12, 175-182. doi:10.1007/BF01059578. ECOREF#:15275</t>
        </is>
      </c>
      <c r="H97" s="96" t="n">
        <f>HYPERLINK("https://scholar.google.com/scholar?hl=en&amp;as_q=&amp;as_oq=&amp;as_eq=&amp;as_sauthors=&amp;as_publication=&amp;as_ylo=&amp;as_yhi=&amp;as_occt=title&amp;as_sdt=0%2C5&amp;as_epq=%22Toxicity%2C+Bioconcentration%2C+and+Metabolism+of+the+Herbicide+Propanil+%283%27%2C4%27-Dichloropropionanilide%2", "Google Scholar")</f>
        <v>0.0</v>
      </c>
    </row>
    <row r="98">
      <c r="A98" t="n">
        <v>12612.0</v>
      </c>
      <c r="B98" t="inlineStr">
        <is>
          <t>Call,D.J., L.T. Brooke, R.J. Kent, M.L. Knuth, S.H. Poirier, J.M. Huot, and A.R. Lima</t>
        </is>
      </c>
      <c r="C98" t="inlineStr">
        <is>
          <t>Bromacil and Diuron Herbicides: Toxicity, Uptake, and Elimination in Freshwater Fish</t>
        </is>
      </c>
      <c r="D98" t="inlineStr">
        <is>
          <t>Arch. Environ. Contam. Toxicol.16(5): 607-613</t>
        </is>
      </c>
      <c r="E98" t="n">
        <v>1987.0</v>
      </c>
      <c r="F98"/>
      <c r="G98" t="inlineStr">
        <is>
          <t>Call,D.J., L.T. Brooke, R.J. Kent, M.L. Knuth, S.H. Poirier, J.M. Huot, and A.R. Lima (1987). Bromacil and Diuron Herbicides: Toxicity, Uptake, and Elimination in Freshwater Fish. Arch. Environ. Contam. Toxicol., 16, (5), 607-613. doi:10.1007/BF01055817. ECOREF#:12612</t>
        </is>
      </c>
      <c r="H98" s="97" t="n">
        <f>HYPERLINK("https://scholar.google.com/scholar?hl=en&amp;as_q=&amp;as_oq=&amp;as_eq=&amp;as_sauthors=&amp;as_publication=&amp;as_ylo=&amp;as_yhi=&amp;as_occt=title&amp;as_sdt=0%2C5&amp;as_epq=%22Bromacil+and+Diuron+Herbicides%3A+Toxicity%2C+Uptake%2C+and+Elimination+in+Freshwater+Fish", "Google Scholar")</f>
        <v>0.0</v>
      </c>
    </row>
    <row r="99">
      <c r="A99" t="n">
        <v>10635.0</v>
      </c>
      <c r="B99" t="inlineStr">
        <is>
          <t>Call,D.J., L.T. Brooke, R.J. Kent, S.H. Poirier, M.L. Knuth, P.J. Shubat, and E.J. Slick</t>
        </is>
      </c>
      <c r="C99" t="inlineStr">
        <is>
          <t>Toxicity, Uptake, and Elimination of the Herbicides Alachlor and Dinoseb in Freshwater Fish</t>
        </is>
      </c>
      <c r="D99" t="inlineStr">
        <is>
          <t>J. Environ. Qual.13(3): 493-498</t>
        </is>
      </c>
      <c r="E99" t="n">
        <v>1984.0</v>
      </c>
      <c r="F99"/>
      <c r="G99" t="inlineStr">
        <is>
          <t>Call,D.J., L.T. Brooke, R.J. Kent, S.H. Poirier, M.L. Knuth, P.J. Shubat, and E.J. Slick (1984). Toxicity, Uptake, and Elimination of the Herbicides Alachlor and Dinoseb in Freshwater Fish. J. Environ. Qual., 13, (3), 493-498. doi:10.2134/jeq1984.00472425001300030033x. ECOREF#:10635</t>
        </is>
      </c>
      <c r="H99" s="98" t="n">
        <f>HYPERLINK("https://scholar.google.com/scholar?hl=en&amp;as_q=&amp;as_oq=&amp;as_eq=&amp;as_sauthors=&amp;as_publication=&amp;as_ylo=&amp;as_yhi=&amp;as_occt=title&amp;as_sdt=0%2C5&amp;as_epq=%22Toxicity%2C+Uptake%2C+and+Elimination+of+the+Herbicides+Alachlor+and+Dinoseb+in+Freshwater+Fish", "Google Scholar")</f>
        <v>0.0</v>
      </c>
    </row>
    <row r="100">
      <c r="A100" t="n">
        <v>120925.0</v>
      </c>
      <c r="B100" t="inlineStr">
        <is>
          <t>Call,D.J., L.T. Brooke, and D.D. Vaishnav</t>
        </is>
      </c>
      <c r="C100" t="inlineStr">
        <is>
          <t>Aquatic Pollutant Hazard Assessments and Development of a Hazard Prediction Technology by Quantitative Structure-Activity Relationships</t>
        </is>
      </c>
      <c r="D100" t="inlineStr">
        <is>
          <t>Fourth Quarterly Rep.to EPA, Feb.24-May 23, 1982, U.S.EPA Coop.Agreement No.CR 809234-01-0, Ctr.for Lake Superior Environ.Stud., Univ.of Wisconsin-Superior, Superior, WI:92 p.</t>
        </is>
      </c>
      <c r="E100" t="n">
        <v>1982.0</v>
      </c>
      <c r="F100"/>
      <c r="G100" t="inlineStr">
        <is>
          <t>Call,D.J., L.T. Brooke, and D.D. Vaishnav (1982). Aquatic Pollutant Hazard Assessments and Development of a Hazard Prediction Technology by Quantitative Structure-Activity Relationships. Fourth Quarterly Rep.to EPA, Feb.24-May 23, 1982, U.S.EPA Coop.Agreement No.CR 809234-01-0, Ctr.for Lake Superior Environ.Stud., Univ.of Wisconsin-Superior, Superior, WI, 92 p. ECOREF#:120925</t>
        </is>
      </c>
      <c r="H100" s="99" t="n">
        <f>HYPERLINK("https://scholar.google.com/scholar?hl=en&amp;as_q=&amp;as_oq=&amp;as_eq=&amp;as_sauthors=&amp;as_publication=&amp;as_ylo=&amp;as_yhi=&amp;as_occt=title&amp;as_sdt=0%2C5&amp;as_epq=%22Aquatic+Pollutant+Hazard+Assessments+and+Development+of+a+Hazard+Prediction+Technology+by+Quantitative+Structure", "Google Scholar")</f>
        <v>0.0</v>
      </c>
    </row>
    <row r="101">
      <c r="A101" t="n">
        <v>4154.0</v>
      </c>
      <c r="B101" t="inlineStr">
        <is>
          <t>Call,D.J., L.T. Brooke, and N. Ahmad</t>
        </is>
      </c>
      <c r="C101" t="inlineStr">
        <is>
          <t>Estimates of "No Effect" Concentrations of Selected Pesticides in Freshwater Organisms</t>
        </is>
      </c>
      <c r="D101" t="inlineStr">
        <is>
          <t>Fourth Quarterly Prog.Rep.to EPA, EPA Coop.Agreement No.CR 806864030, Univ.of Wisconsin, Superior, WI:84 p.</t>
        </is>
      </c>
      <c r="E101" t="n">
        <v>1981.0</v>
      </c>
      <c r="F101"/>
      <c r="G101" t="inlineStr">
        <is>
          <t>Call,D.J., L.T. Brooke, and N. Ahmad (1981). Estimates of "No Effect" Concentrations of Selected Pesticides in Freshwater Organisms. Fourth Quarterly Prog.Rep.to EPA, EPA Coop.Agreement No.CR 806864030, Univ.of Wisconsin, Superior, WI, 84 p. ECOREF#:4154</t>
        </is>
      </c>
      <c r="H101" s="100" t="n">
        <f>HYPERLINK("https://scholar.google.com/scholar?hl=en&amp;as_q=&amp;as_oq=&amp;as_eq=&amp;as_sauthors=&amp;as_publication=&amp;as_ylo=&amp;as_yhi=&amp;as_occt=title&amp;as_sdt=0%2C5&amp;as_epq=%22Estimates+of+%22No+Effect%22+Concentrations+of+Selected+Pesticides+in+Freshwater+Organisms", "Google Scholar")</f>
        <v>0.0</v>
      </c>
    </row>
    <row r="102">
      <c r="A102" t="n">
        <v>5940.0</v>
      </c>
      <c r="B102" t="inlineStr">
        <is>
          <t>Call,D.J., L.T. Brooke, and N. Ahmad</t>
        </is>
      </c>
      <c r="C102" t="inlineStr">
        <is>
          <t>Estimates of "No Effect" Concentrations of Selected Pesticides in Freshwater Organisms</t>
        </is>
      </c>
      <c r="D102" t="inlineStr">
        <is>
          <t>Third Quarterly Prog.Rep.to EPA, EPA Coop.Agreement No.CR 806864030, Univ.of Wisconsin, Superior, WI:37 p.</t>
        </is>
      </c>
      <c r="E102" t="n">
        <v>1980.0</v>
      </c>
      <c r="F102"/>
      <c r="G102" t="inlineStr">
        <is>
          <t>Call,D.J., L.T. Brooke, and N. Ahmad (1980). Estimates of "No Effect" Concentrations of Selected Pesticides in Freshwater Organisms. Third Quarterly Prog.Rep.to EPA, EPA Coop.Agreement No.CR 806864030, Univ.of Wisconsin, Superior, WI, 37 p. ECOREF#:5940</t>
        </is>
      </c>
      <c r="H102" s="101" t="n">
        <f>HYPERLINK("https://scholar.google.com/scholar?hl=en&amp;as_q=&amp;as_oq=&amp;as_eq=&amp;as_sauthors=&amp;as_publication=&amp;as_ylo=&amp;as_yhi=&amp;as_occt=title&amp;as_sdt=0%2C5&amp;as_epq=%22Estimates+of+%22No+Effect%22+Concentrations+of+Selected+Pesticides+in+Freshwater+Organisms", "Google Scholar")</f>
        <v>0.0</v>
      </c>
    </row>
    <row r="103">
      <c r="A103" t="n">
        <v>16044.0</v>
      </c>
      <c r="B103" t="inlineStr">
        <is>
          <t>Call,D.J., L.T. Brooke, and N. Ahmad</t>
        </is>
      </c>
      <c r="C103" t="inlineStr">
        <is>
          <t>Toxicity, Bioconcentration and Metabolism of Selected Chemicals in Aquatic Organisms</t>
        </is>
      </c>
      <c r="D103" t="inlineStr">
        <is>
          <t>Third Quarterly Progress Report to EPA, U.S. EPA Cooperative Agreement No.CR 806864020:38 p.</t>
        </is>
      </c>
      <c r="E103" t="n">
        <v>1979.0</v>
      </c>
      <c r="F103"/>
      <c r="G103" t="inlineStr">
        <is>
          <t>Call,D.J., L.T. Brooke, and N. Ahmad (1979). Toxicity, Bioconcentration and Metabolism of Selected Chemicals in Aquatic Organisms. Third Quarterly Progress Report to EPA, U.S. EPA Cooperative Agreement No.CR 806864020, 38 p. ECOREF#:16044</t>
        </is>
      </c>
      <c r="H103" s="102" t="n">
        <f>HYPERLINK("https://scholar.google.com/scholar?hl=en&amp;as_q=&amp;as_oq=&amp;as_eq=&amp;as_sauthors=&amp;as_publication=&amp;as_ylo=&amp;as_yhi=&amp;as_occt=title&amp;as_sdt=0%2C5&amp;as_epq=%22Toxicity%2C+Bioconcentration+and+Metabolism+of+Selected+Chemicals+in+Aquatic+Organisms", "Google Scholar")</f>
        <v>0.0</v>
      </c>
    </row>
    <row r="104">
      <c r="A104" t="n">
        <v>120926.0</v>
      </c>
      <c r="B104" t="inlineStr">
        <is>
          <t>Call,D.J., L.T. Brooke, and N. Ahmad</t>
        </is>
      </c>
      <c r="C104" t="inlineStr">
        <is>
          <t>Toxicity, Bioconcentration, and Metabolism of Selected Chemicals in Aquatic Organisms</t>
        </is>
      </c>
      <c r="D104" t="inlineStr">
        <is>
          <t>Fourth Quarterly Progress Report to EPA, Agreement No.CR 806864020, University of Wisconsin, Superior, WI:80 p.</t>
        </is>
      </c>
      <c r="E104" t="n">
        <v>1980.0</v>
      </c>
      <c r="F104"/>
      <c r="G104" t="inlineStr">
        <is>
          <t>Call,D.J., L.T. Brooke, and N. Ahmad (1980). Toxicity, Bioconcentration, and Metabolism of Selected Chemicals in Aquatic Organisms. Fourth Quarterly Progress Report to EPA, Agreement No.CR 806864020, University of Wisconsin, Superior, WI, 80 p. ECOREF#:120926</t>
        </is>
      </c>
      <c r="H104" s="103" t="n">
        <f>HYPERLINK("https://scholar.google.com/scholar?hl=en&amp;as_q=&amp;as_oq=&amp;as_eq=&amp;as_sauthors=&amp;as_publication=&amp;as_ylo=&amp;as_yhi=&amp;as_occt=title&amp;as_sdt=0%2C5&amp;as_epq=%22Toxicity%2C+Bioconcentration%2C+and+Metabolism+of+Selected+Chemicals+in+Aquatic+Organisms", "Google Scholar")</f>
        <v>0.0</v>
      </c>
    </row>
    <row r="105">
      <c r="A105" t="n">
        <v>120927.0</v>
      </c>
      <c r="B105" t="inlineStr">
        <is>
          <t>Call,D.J., L.T. Brooke, and N. Ahmad</t>
        </is>
      </c>
      <c r="C105" t="inlineStr">
        <is>
          <t>Estimates of "No Effect" Concentrations of Selected Pesticides in Freshwater Organisms</t>
        </is>
      </c>
      <c r="D105" t="inlineStr">
        <is>
          <t>First Quarterly Progress Report to EPA, University of Wisconsin, Superior, WI:45 p.</t>
        </is>
      </c>
      <c r="E105" t="n">
        <v>1980.0</v>
      </c>
      <c r="F105"/>
      <c r="G105" t="inlineStr">
        <is>
          <t>Call,D.J., L.T. Brooke, and N. Ahmad (1980). Estimates of "No Effect" Concentrations of Selected Pesticides in Freshwater Organisms. First Quarterly Progress Report to EPA, University of Wisconsin, Superior, WI, 45 p. ECOREF#:120927</t>
        </is>
      </c>
      <c r="H105" s="104" t="n">
        <f>HYPERLINK("https://scholar.google.com/scholar?hl=en&amp;as_q=&amp;as_oq=&amp;as_eq=&amp;as_sauthors=&amp;as_publication=&amp;as_ylo=&amp;as_yhi=&amp;as_occt=title&amp;as_sdt=0%2C5&amp;as_epq=%22Estimates+of+%22No+Effect%22+Concentrations+of+Selected+Pesticides+in+Freshwater+Organisms", "Google Scholar")</f>
        <v>0.0</v>
      </c>
    </row>
    <row r="106">
      <c r="A106" t="n">
        <v>14097.0</v>
      </c>
      <c r="B106" t="inlineStr">
        <is>
          <t>Call,D.J., S.H. Poirier, C.A. Lindberg, S.L. Harting, T.P. Markee, L.T. Brooke, N. Zarvan, and C.E. Northcott</t>
        </is>
      </c>
      <c r="C106" t="inlineStr">
        <is>
          <t>Toxicity of Selected Uncoupling and Acetylcholinesterase-Inhibiting Pesticides to the Fathead Minnow (Pimephales promelas)</t>
        </is>
      </c>
      <c r="D106" t="inlineStr">
        <is>
          <t>In: D.L.Weigmann (Ed.), Pesticides in Terrestrial and Aquatic Environments, Proc.Natl.Res.Conf., Virginia Polytechnic Inst.and State Univ., Blacksburg, VA:317-336</t>
        </is>
      </c>
      <c r="E106" t="n">
        <v>1989.0</v>
      </c>
      <c r="F106"/>
      <c r="G106" t="inlineStr">
        <is>
          <t>Call,D.J., S.H. Poirier, C.A. Lindberg, S.L. Harting, T.P. Markee, L.T. Brooke, N. Zarvan, and C.E. Northcott (1989). Toxicity of Selected Uncoupling and Acetylcholinesterase-Inhibiting Pesticides to the Fathead Minnow (Pimephales promelas). In: D.L.Weigmann (Ed.), Pesticides in Terrestrial and Aquatic Environments, Proc.Natl.Res.Conf., Virginia Polytechnic Inst.and State Univ., Blacksburg, VA, 317-336. ECOREF#:14097</t>
        </is>
      </c>
      <c r="H106" s="105" t="n">
        <f>HYPERLINK("https://scholar.google.com/scholar?hl=en&amp;as_q=&amp;as_oq=&amp;as_eq=&amp;as_sauthors=&amp;as_publication=&amp;as_ylo=&amp;as_yhi=&amp;as_occt=title&amp;as_sdt=0%2C5&amp;as_epq=%22Toxicity+of+Selected+Uncoupling+and+Acetylcholinesterase-Inhibiting+Pesticides+to+the+Fathead+Minnow+%28Pimephal", "Google Scholar")</f>
        <v>0.0</v>
      </c>
    </row>
    <row r="107">
      <c r="A107" t="n">
        <v>12122.0</v>
      </c>
      <c r="B107" t="inlineStr">
        <is>
          <t>Call,D.J., S.H. Poirier, M.L. Knuth, S.L. Harting, and C.A. Lindberg</t>
        </is>
      </c>
      <c r="C107" t="inlineStr">
        <is>
          <t>Toxicity of 3,4-Dichloroaniline to Fathead Minnows, Pimephales promelas, in Acute and Early Life-Stage Exposures</t>
        </is>
      </c>
      <c r="D107" t="inlineStr">
        <is>
          <t>Bull. Environ. Contam. Toxicol.38(2): 352-358</t>
        </is>
      </c>
      <c r="E107" t="n">
        <v>1987.0</v>
      </c>
      <c r="F107" t="inlineStr">
        <is>
          <t>German Dataset</t>
        </is>
      </c>
      <c r="G107" t="inlineStr">
        <is>
          <t>Call,D.J., S.H. Poirier, M.L. Knuth, S.L. Harting, and C.A. Lindberg (1987). Toxicity of 3,4-Dichloroaniline to Fathead Minnows, Pimephales promelas, in Acute and Early Life-Stage Exposures. Bull. Environ. Contam. Toxicol., 38, (2), 352-358. doi:10.1007/BF01606686. ECOREF#:12122</t>
        </is>
      </c>
      <c r="H107" s="106" t="n">
        <f>HYPERLINK("https://scholar.google.com/scholar?hl=en&amp;as_q=&amp;as_oq=&amp;as_eq=&amp;as_sauthors=&amp;as_publication=&amp;as_ylo=&amp;as_yhi=&amp;as_occt=title&amp;as_sdt=0%2C5&amp;as_epq=%22Toxicity+of+3%2C4-Dichloroaniline+to+Fathead+Minnows%2C+Pimephales+promelas%2C+in+Acute+and+Early+Life-Stage+Exp", "Google Scholar")</f>
        <v>0.0</v>
      </c>
    </row>
    <row r="108">
      <c r="A108" t="n">
        <v>838.0</v>
      </c>
      <c r="B108" t="inlineStr">
        <is>
          <t>Cardwell,R.D., D.G. Foreman, T.R. Payne, and D.J. Wilbur</t>
        </is>
      </c>
      <c r="C108" t="inlineStr">
        <is>
          <t>Acute Toxicity of Selected Toxicants to Six Species of Fish</t>
        </is>
      </c>
      <c r="D108" t="inlineStr">
        <is>
          <t>EPA-600/3-76-008, U.S.EPA, Duluth, MN:125 p.</t>
        </is>
      </c>
      <c r="E108" t="n">
        <v>1976.0</v>
      </c>
      <c r="F108"/>
      <c r="G108" t="inlineStr">
        <is>
          <t>Cardwell,R.D., D.G. Foreman, T.R. Payne, and D.J. Wilbur (1976). Acute Toxicity of Selected Toxicants to Six Species of Fish. EPA-600/3-76-008, U.S.EPA, Duluth, MN, 125 p. ECOREF#:838</t>
        </is>
      </c>
      <c r="H108" s="107" t="n">
        <f>HYPERLINK("https://scholar.google.com/scholar?hl=en&amp;as_q=&amp;as_oq=&amp;as_eq=&amp;as_sauthors=&amp;as_publication=&amp;as_ylo=&amp;as_yhi=&amp;as_occt=title&amp;as_sdt=0%2C5&amp;as_epq=%22Acute+Toxicity+of+Selected+Toxicants+to+Six+Species+of+Fish", "Google Scholar")</f>
        <v>0.0</v>
      </c>
    </row>
    <row r="109">
      <c r="A109" t="n">
        <v>989.0</v>
      </c>
      <c r="B109" t="inlineStr">
        <is>
          <t>Cardwell,R.D., D.G. Foreman, T.R. Payne, and D.J. Wilbur</t>
        </is>
      </c>
      <c r="C109" t="inlineStr">
        <is>
          <t>Acute and Chronic Toxicity of Chlordane to Fish and Invertebrates</t>
        </is>
      </c>
      <c r="D109" t="inlineStr">
        <is>
          <t>EPA-600/3-77-019, U.S.EPA, Duluth, MN:126 p.</t>
        </is>
      </c>
      <c r="E109" t="n">
        <v>1977.0</v>
      </c>
      <c r="F109"/>
      <c r="G109" t="inlineStr">
        <is>
          <t>Cardwell,R.D., D.G. Foreman, T.R. Payne, and D.J. Wilbur (1977). Acute and Chronic Toxicity of Chlordane to Fish and Invertebrates. EPA-600/3-77-019, U.S.EPA, Duluth, MN, 126 p. ECOREF#:989</t>
        </is>
      </c>
      <c r="H109" s="108" t="n">
        <f>HYPERLINK("https://scholar.google.com/scholar?hl=en&amp;as_q=&amp;as_oq=&amp;as_eq=&amp;as_sauthors=&amp;as_publication=&amp;as_ylo=&amp;as_yhi=&amp;as_occt=title&amp;as_sdt=0%2C5&amp;as_epq=%22Acute+and+Chronic+Toxicity+of+Chlordane+to+Fish+and+Invertebrates", "Google Scholar")</f>
        <v>0.0</v>
      </c>
    </row>
    <row r="110">
      <c r="A110" t="n">
        <v>2149.0</v>
      </c>
      <c r="B110" t="inlineStr">
        <is>
          <t>Cardwell,R.D., D.G. Foreman, T.R. Payne, and D.J. Wilbur</t>
        </is>
      </c>
      <c r="C110" t="inlineStr">
        <is>
          <t>Acute Toxicity of Selenium Dioxide to Freshwater Fishes</t>
        </is>
      </c>
      <c r="D110" t="inlineStr">
        <is>
          <t>Arch. Environ. Contam. Toxicol.4(2): 129-144</t>
        </is>
      </c>
      <c r="E110" t="n">
        <v>1976.0</v>
      </c>
      <c r="F110"/>
      <c r="G110" t="inlineStr">
        <is>
          <t>Cardwell,R.D., D.G. Foreman, T.R. Payne, and D.J. Wilbur (1976). Acute Toxicity of Selenium Dioxide to Freshwater Fishes. Arch. Environ. Contam. Toxicol., 4, (2), 129-144. doi:10.1007/BF02221018. ECOREF#:2149</t>
        </is>
      </c>
      <c r="H110" s="109" t="n">
        <f>HYPERLINK("https://scholar.google.com/scholar?hl=en&amp;as_q=&amp;as_oq=&amp;as_eq=&amp;as_sauthors=&amp;as_publication=&amp;as_ylo=&amp;as_yhi=&amp;as_occt=title&amp;as_sdt=0%2C5&amp;as_epq=%22Acute+Toxicity+of+Selenium+Dioxide+to+Freshwater+Fishes", "Google Scholar")</f>
        <v>0.0</v>
      </c>
    </row>
    <row r="111">
      <c r="A111" t="n">
        <v>2470.0</v>
      </c>
      <c r="B111" t="inlineStr">
        <is>
          <t>Cardwell,R.D., D.G. Foreman, T.R. Payne, and D.J. Wilbur</t>
        </is>
      </c>
      <c r="C111" t="inlineStr">
        <is>
          <t>Acute and Chronic Toxicity of Four Organic Chemicals to Fish</t>
        </is>
      </c>
      <c r="D111" t="inlineStr">
        <is>
          <t>U.S.EPA, Environ.Res.Lab., Duluth, MN; Contract 68-01-0711 (Unpublished):26 p.</t>
        </is>
      </c>
      <c r="E111" t="n">
        <v>1978.0</v>
      </c>
      <c r="F111"/>
      <c r="G111" t="inlineStr">
        <is>
          <t>Cardwell,R.D., D.G. Foreman, T.R. Payne, and D.J. Wilbur (1978). Acute and Chronic Toxicity of Four Organic Chemicals to Fish. U.S.EPA, Environ.Res.Lab., Duluth, MN; Contract 68-01-0711 (Unpublished), 26 p. ECOREF#:2470</t>
        </is>
      </c>
      <c r="H111" s="110" t="n">
        <f>HYPERLINK("https://scholar.google.com/scholar?hl=en&amp;as_q=&amp;as_oq=&amp;as_eq=&amp;as_sauthors=&amp;as_publication=&amp;as_ylo=&amp;as_yhi=&amp;as_occt=title&amp;as_sdt=0%2C5&amp;as_epq=%22Acute+and+Chronic+Toxicity+of+Four+Organic+Chemicals+to+Fish", "Google Scholar")</f>
        <v>0.0</v>
      </c>
    </row>
    <row r="112">
      <c r="A112" t="n">
        <v>5073.0</v>
      </c>
      <c r="B112" t="inlineStr">
        <is>
          <t>Carlson,A.R.</t>
        </is>
      </c>
      <c r="C112" t="inlineStr">
        <is>
          <t>Effects of Long-Term Exposure to Carbaryl (Sevin) on Survival, Growth, and Reproduction of the Fathead Minnow (Pimephales promelas)</t>
        </is>
      </c>
      <c r="D112" t="inlineStr">
        <is>
          <t>J. Fish. Res. Board Can.29:583-587</t>
        </is>
      </c>
      <c r="E112" t="n">
        <v>1972.0</v>
      </c>
      <c r="F112"/>
      <c r="G112" t="inlineStr">
        <is>
          <t>Carlson,A.R. (1972). Effects of Long-Term Exposure to Carbaryl (Sevin) on Survival, Growth, and Reproduction of the Fathead Minnow (Pimephales promelas). J. Fish. Res. Board Can., 29, 583-587. doi:10.1139/f72-097. ECOREF#:5073</t>
        </is>
      </c>
      <c r="H112" s="111" t="n">
        <f>HYPERLINK("https://scholar.google.com/scholar?hl=en&amp;as_q=&amp;as_oq=&amp;as_eq=&amp;as_sauthors=&amp;as_publication=&amp;as_ylo=&amp;as_yhi=&amp;as_occt=title&amp;as_sdt=0%2C5&amp;as_epq=%22Effects+of+Long-Term+Exposure+to+Carbaryl+%28Sevin%29+on+Survival%2C+Growth%2C+and+Reproduction+of+the+Fathead+M", "Google Scholar")</f>
        <v>0.0</v>
      </c>
    </row>
    <row r="113">
      <c r="A113" t="n">
        <v>12123.0</v>
      </c>
      <c r="B113" t="inlineStr">
        <is>
          <t>Carlson,A.R.</t>
        </is>
      </c>
      <c r="C113" t="inlineStr">
        <is>
          <t>Effects of Lowered Dissolved Oxygen Concentration on the Toxicity of 1,2,4-Trichlorobenzene to Fathead Minnows</t>
        </is>
      </c>
      <c r="D113" t="inlineStr">
        <is>
          <t>Bull. Environ. Contam. Toxicol.38:667-673</t>
        </is>
      </c>
      <c r="E113" t="n">
        <v>1987.0</v>
      </c>
      <c r="F113"/>
      <c r="G113" t="inlineStr">
        <is>
          <t>Carlson,A.R. (1987). Effects of Lowered Dissolved Oxygen Concentration on the Toxicity of 1,2,4-Trichlorobenzene to Fathead Minnows. Bull. Environ. Contam. Toxicol., 38, 667-673. doi:10.1007/BF01608601. ECOREF#:12123</t>
        </is>
      </c>
      <c r="H113" s="112" t="n">
        <f>HYPERLINK("https://scholar.google.com/scholar?hl=en&amp;as_q=&amp;as_oq=&amp;as_eq=&amp;as_sauthors=&amp;as_publication=&amp;as_ylo=&amp;as_yhi=&amp;as_occt=title&amp;as_sdt=0%2C5&amp;as_epq=%22Effects+of+Lowered+Dissolved+Oxygen+Concentration+on+the+Toxicity+of+1%2C2%2C4-Trichlorobenzene+to+Fathead+Minno", "Google Scholar")</f>
        <v>0.0</v>
      </c>
    </row>
    <row r="114">
      <c r="A114" t="n">
        <v>161099.0</v>
      </c>
      <c r="B114" t="inlineStr">
        <is>
          <t>Carlson,A.R.</t>
        </is>
      </c>
      <c r="C114" t="inlineStr">
        <is>
          <t>Quarterly Progress Report - October thru December 1979</t>
        </is>
      </c>
      <c r="D114" t="inlineStr">
        <is>
          <t>Draft, 12/30/91, U.S. Environmental Protection Agency, Environmental Research Laboratory, Duluth, MN:4 p.</t>
        </is>
      </c>
      <c r="E114" t="n">
        <v>1979.0</v>
      </c>
      <c r="F114"/>
      <c r="G114" t="inlineStr">
        <is>
          <t>Carlson,A.R. (1979). Quarterly Progress Report - October thru December 1979. Draft, 12/30/91, U.S. Environmental Protection Agency, Environmental Research Laboratory, Duluth, MN, 4 p. ECOREF#:161099</t>
        </is>
      </c>
      <c r="H114" s="113" t="n">
        <f>HYPERLINK("https://scholar.google.com/scholar?hl=en&amp;as_q=&amp;as_oq=&amp;as_eq=&amp;as_sauthors=&amp;as_publication=&amp;as_ylo=&amp;as_yhi=&amp;as_occt=title&amp;as_sdt=0%2C5&amp;as_epq=%22Quarterly+Progress+Report+-+October+thru+December+1979", "Google Scholar")</f>
        <v>0.0</v>
      </c>
    </row>
    <row r="115">
      <c r="A115" t="n">
        <v>2124.0</v>
      </c>
      <c r="B115" t="inlineStr">
        <is>
          <t>Carlson,A.R., H. Nelson, and D. Hammermeister</t>
        </is>
      </c>
      <c r="C115" t="inlineStr">
        <is>
          <t>Evaluation of Site-Specific Criteria for Copper and Zinc: An Integration of Metal Addition Toxicity, Effluent and Receiving Water Toxicity, and Ecological Survey Data</t>
        </is>
      </c>
      <c r="D115" t="inlineStr">
        <is>
          <t>EPA-600/3-86-026, U.S.EPA, Duluth, MN:68 p.</t>
        </is>
      </c>
      <c r="E115" t="n">
        <v>1986.0</v>
      </c>
      <c r="F115"/>
      <c r="G115" t="inlineStr">
        <is>
          <t>Carlson,A.R., H. Nelson, and D. Hammermeister (1986). Evaluation of Site-Specific Criteria for Copper and Zinc: An Integration of Metal Addition Toxicity, Effluent and Receiving Water Toxicity, and Ecological Survey Data. EPA-600/3-86-026, U.S.EPA, Duluth, MN, 68 p. ECOREF#:2124</t>
        </is>
      </c>
      <c r="H115" s="114" t="n">
        <f>HYPERLINK("https://scholar.google.com/scholar?hl=en&amp;as_q=&amp;as_oq=&amp;as_eq=&amp;as_sauthors=&amp;as_publication=&amp;as_ylo=&amp;as_yhi=&amp;as_occt=title&amp;as_sdt=0%2C5&amp;as_epq=%22Evaluation+of+Site-Specific+Criteria+for+Copper+and+Zinc%3A+An+Integration+of+Metal+Addition+Toxicity%2C+Effluen", "Google Scholar")</f>
        <v>0.0</v>
      </c>
    </row>
    <row r="116">
      <c r="A116" t="n">
        <v>12161.0</v>
      </c>
      <c r="B116" t="inlineStr">
        <is>
          <t>Carlson,A.R., H. Nelson, and D. Hammermeister</t>
        </is>
      </c>
      <c r="C116" t="inlineStr">
        <is>
          <t>Development and Validation of Site-Specific Water Quality Criteria for Copper</t>
        </is>
      </c>
      <c r="D116" t="inlineStr">
        <is>
          <t>Environ. Toxicol. Chem.5:997-1012</t>
        </is>
      </c>
      <c r="E116" t="n">
        <v>1986.0</v>
      </c>
      <c r="F116"/>
      <c r="G116" t="inlineStr">
        <is>
          <t>Carlson,A.R., H. Nelson, and D. Hammermeister (1986). Development and Validation of Site-Specific Water Quality Criteria for Copper. Environ. Toxicol. Chem., 5, 997-1012. ECOREF#:12161</t>
        </is>
      </c>
      <c r="H116" s="115" t="n">
        <f>HYPERLINK("https://scholar.google.com/scholar?hl=en&amp;as_q=&amp;as_oq=&amp;as_eq=&amp;as_sauthors=&amp;as_publication=&amp;as_ylo=&amp;as_yhi=&amp;as_occt=title&amp;as_sdt=0%2C5&amp;as_epq=%22Development+and+Validation+of+Site-Specific+Water+Quality+Criteria+for+Copper", "Google Scholar")</f>
        <v>0.0</v>
      </c>
    </row>
    <row r="117">
      <c r="A117" t="n">
        <v>12124.0</v>
      </c>
      <c r="B117" t="inlineStr">
        <is>
          <t>Carlson,A.R., and P.A. Kosian</t>
        </is>
      </c>
      <c r="C117" t="inlineStr">
        <is>
          <t>Toxicity of Chlorinated Benzenes to Fathead Minnows (Pimephales promelas)</t>
        </is>
      </c>
      <c r="D117" t="inlineStr">
        <is>
          <t>Arch. Environ. Contam. Toxicol.16(2): 129-135</t>
        </is>
      </c>
      <c r="E117" t="n">
        <v>1987.0</v>
      </c>
      <c r="F117" t="inlineStr">
        <is>
          <t>German Dataset</t>
        </is>
      </c>
      <c r="G117" t="inlineStr">
        <is>
          <t>Carlson,A.R., and P.A. Kosian (1987). Toxicity of Chlorinated Benzenes to Fathead Minnows (Pimephales promelas). Arch. Environ. Contam. Toxicol., 16, (2), 129-135. doi:10.1007/BF01055794. ECOREF#:12124</t>
        </is>
      </c>
      <c r="H117" s="116" t="n">
        <f>HYPERLINK("https://scholar.google.com/scholar?hl=en&amp;as_q=&amp;as_oq=&amp;as_eq=&amp;as_sauthors=&amp;as_publication=&amp;as_ylo=&amp;as_yhi=&amp;as_occt=title&amp;as_sdt=0%2C5&amp;as_epq=%22Toxicity+of+Chlorinated+Benzenes+to+Fathead+Minnows+%28Pimephales+promelas%29", "Google Scholar")</f>
        <v>0.0</v>
      </c>
    </row>
    <row r="118">
      <c r="A118" t="n">
        <v>3318.0</v>
      </c>
      <c r="B118" t="inlineStr">
        <is>
          <t>Carlson,A.R., and T.H. Roush</t>
        </is>
      </c>
      <c r="C118" t="inlineStr">
        <is>
          <t>Site-Specific Water Quality Studies of the Straight River, Minnesota: Complex Effluent Toxicity, Zinc Toxicity, and Biological Survey Relationships</t>
        </is>
      </c>
      <c r="D118" t="inlineStr">
        <is>
          <t>EPA/600/3-85/005, U.S.EPA, Duluth, MN:60 p.</t>
        </is>
      </c>
      <c r="E118" t="n">
        <v>1985.0</v>
      </c>
      <c r="F118"/>
      <c r="G118" t="inlineStr">
        <is>
          <t>Carlson,A.R., and T.H. Roush (1985). Site-Specific Water Quality Studies of the Straight River, Minnesota: Complex Effluent Toxicity, Zinc Toxicity, and Biological Survey Relationships. EPA/600/3-85/005, U.S.EPA, Duluth, MN, 60 p. ECOREF#:3318</t>
        </is>
      </c>
      <c r="H118" s="117" t="n">
        <f>HYPERLINK("https://scholar.google.com/scholar?hl=en&amp;as_q=&amp;as_oq=&amp;as_eq=&amp;as_sauthors=&amp;as_publication=&amp;as_ylo=&amp;as_yhi=&amp;as_occt=title&amp;as_sdt=0%2C5&amp;as_epq=%22Site-Specific+Water+Quality+Studies+of+the+Straight+River%2C+Minnesota%3A+Complex+Effluent+Toxicity%2C+Zinc+Toxi", "Google Scholar")</f>
        <v>0.0</v>
      </c>
    </row>
    <row r="119">
      <c r="A119" t="n">
        <v>6156.0</v>
      </c>
      <c r="B119" t="inlineStr">
        <is>
          <t>Carrier,R., and T.L. Beitinger</t>
        </is>
      </c>
      <c r="C119" t="inlineStr">
        <is>
          <t>Reduction in Thermal Tolerance of Notropis lutrensis and Pimephales promelas Exposed to Cadmium</t>
        </is>
      </c>
      <c r="D119" t="inlineStr">
        <is>
          <t>Water Res.22(4): 511-515</t>
        </is>
      </c>
      <c r="E119" t="n">
        <v>1988.0</v>
      </c>
      <c r="F119"/>
      <c r="G119" t="inlineStr">
        <is>
          <t>Carrier,R., and T.L. Beitinger (1988). Reduction in Thermal Tolerance of Notropis lutrensis and Pimephales promelas Exposed to Cadmium. Water Res., 22, (4), 511-515. doi:10.1016/0043-1354(88)90048-6. ECOREF#:6156</t>
        </is>
      </c>
      <c r="H119" s="118" t="n">
        <f>HYPERLINK("https://scholar.google.com/scholar?hl=en&amp;as_q=&amp;as_oq=&amp;as_eq=&amp;as_sauthors=&amp;as_publication=&amp;as_ylo=&amp;as_yhi=&amp;as_occt=title&amp;as_sdt=0%2C5&amp;as_epq=%22Reduction+in+Thermal+Tolerance+of+Notropis+lutrensis+and+Pimephales+promelas+Exposed+to+Cadmium", "Google Scholar")</f>
        <v>0.0</v>
      </c>
    </row>
    <row r="120">
      <c r="A120" t="n">
        <v>15155.0</v>
      </c>
      <c r="B120" t="inlineStr">
        <is>
          <t>Cleveland,L., D.R. Buckler, F.L. Mayer, and D.R. Branson</t>
        </is>
      </c>
      <c r="C120" t="inlineStr">
        <is>
          <t>Toxicity of Three Preparations of Pentachlorophenol to Fathead Minnows - a Comparative Study</t>
        </is>
      </c>
      <c r="D120" t="inlineStr">
        <is>
          <t>Environ. Toxicol. Chem.1(3): 205-212</t>
        </is>
      </c>
      <c r="E120" t="n">
        <v>1982.0</v>
      </c>
      <c r="F120"/>
      <c r="G120" t="inlineStr">
        <is>
          <t>Cleveland,L., D.R. Buckler, F.L. Mayer, and D.R. Branson (1982). Toxicity of Three Preparations of Pentachlorophenol to Fathead Minnows - a Comparative Study. Environ. Toxicol. Chem., 1, (3), 205-212. ECOREF#:15155</t>
        </is>
      </c>
      <c r="H120" s="119" t="n">
        <f>HYPERLINK("https://scholar.google.com/scholar?hl=en&amp;as_q=&amp;as_oq=&amp;as_eq=&amp;as_sauthors=&amp;as_publication=&amp;as_ylo=&amp;as_yhi=&amp;as_occt=title&amp;as_sdt=0%2C5&amp;as_epq=%22Toxicity+of+Three+Preparations+of+Pentachlorophenol+to+Fathead+Minnows+-+a+Comparative+Study", "Google Scholar")</f>
        <v>0.0</v>
      </c>
    </row>
    <row r="121">
      <c r="A121" t="n">
        <v>11702.0</v>
      </c>
      <c r="B121" t="inlineStr">
        <is>
          <t>Cleveland,L., F.L. Mayer, D.R. Buckler, and D.U. Palawski</t>
        </is>
      </c>
      <c r="C121" t="inlineStr">
        <is>
          <t>Toxicity of Five Alkyl-Aryl Phosphate Ester Chemicals to Four Species of Freshwater Fish</t>
        </is>
      </c>
      <c r="D121" t="inlineStr">
        <is>
          <t>Environ. Toxicol. Chem.5:273-282</t>
        </is>
      </c>
      <c r="E121" t="n">
        <v>1986.0</v>
      </c>
      <c r="F121"/>
      <c r="G121" t="inlineStr">
        <is>
          <t>Cleveland,L., F.L. Mayer, D.R. Buckler, and D.U. Palawski (1986). Toxicity of Five Alkyl-Aryl Phosphate Ester Chemicals to Four Species of Freshwater Fish. Environ. Toxicol. Chem., 5, 273-282. ECOREF#:11702</t>
        </is>
      </c>
      <c r="H121" s="120" t="n">
        <f>HYPERLINK("https://scholar.google.com/scholar?hl=en&amp;as_q=&amp;as_oq=&amp;as_eq=&amp;as_sauthors=&amp;as_publication=&amp;as_ylo=&amp;as_yhi=&amp;as_occt=title&amp;as_sdt=0%2C5&amp;as_epq=%22Toxicity+of+Five+Alkyl-Aryl+Phosphate+Ester+Chemicals+to+Four+Species+of+Freshwater+Fish", "Google Scholar")</f>
        <v>0.0</v>
      </c>
    </row>
    <row r="122">
      <c r="A122" t="n">
        <v>195328.0</v>
      </c>
      <c r="B122" t="inlineStr">
        <is>
          <t>Coady,K.K., D.W. Louch, N.A. Malowinski, T.A. Marino, L.G. McFadden, A.W. Perala, L.K. Sosinski, and R. Sura</t>
        </is>
      </c>
      <c r="C122" t="inlineStr">
        <is>
          <t>(Endocrine Disruptor Screening Program): Myclobutanil: The Fish Short-Term Reproduction Assay Using the Fathead Minnow, Pimephales promelas</t>
        </is>
      </c>
      <c r="D122" t="inlineStr">
        <is>
          <t>Project Number: 111020/OCR. Unpublished study prepared by The Dow Chemical Company. 208 p.:208 p.</t>
        </is>
      </c>
      <c r="E122" t="n">
        <v>2011.0</v>
      </c>
      <c r="F122"/>
      <c r="G122" t="inlineStr">
        <is>
          <t>Coady,K.K., D.W. Louch, N.A. Malowinski, T.A. Marino, L.G. McFadden, A.W. Perala, L.K. Sosinski, and R. Sura (2011). (Endocrine Disruptor Screening Program): Myclobutanil: The Fish Short-Term Reproduction Assay Using the Fathead Minnow, Pimephales promelas. Project Number: 111020/OCR. Unpublished study prepared by The Dow Chemical Company. 208 p., 208 p. ECOREF#:195328</t>
        </is>
      </c>
      <c r="H122" s="121" t="n">
        <f>HYPERLINK("https://scholar.google.com/scholar?hl=en&amp;as_q=&amp;as_oq=&amp;as_eq=&amp;as_sauthors=&amp;as_publication=&amp;as_ylo=&amp;as_yhi=&amp;as_occt=title&amp;as_sdt=0%2C5&amp;as_epq=%22%28Endocrine+Disruptor+Screening+Program%29%3A+Myclobutanil%3A+The+Fish+Short-Term+Reproduction+Assay+Using+the+", "Google Scholar")</f>
        <v>0.0</v>
      </c>
    </row>
    <row r="123">
      <c r="A123" t="n">
        <v>2082.0</v>
      </c>
      <c r="B123" t="inlineStr">
        <is>
          <t>Cohen,J.M., L.J. Kamphake, A.E. Lemke, C. Henderson, and R.L. Woodward</t>
        </is>
      </c>
      <c r="C123" t="inlineStr">
        <is>
          <t>Effect of Fish Poisons on Water Supplies.  Part 1.  Removal of Toxic Materials</t>
        </is>
      </c>
      <c r="D123" t="inlineStr">
        <is>
          <t>J. Am. Water Works Assoc.52(12): 1551-1566</t>
        </is>
      </c>
      <c r="E123" t="n">
        <v>1960.0</v>
      </c>
      <c r="F123"/>
      <c r="G123" t="inlineStr">
        <is>
          <t>Cohen,J.M., L.J. Kamphake, A.E. Lemke, C. Henderson, and R.L. Woodward (1960). Effect of Fish Poisons on Water Supplies.  Part 1.  Removal of Toxic Materials. J. Am. Water Works Assoc., 52, (12), 1551-1566. doi:10.1002/j.1551-8833.1960.tb00630.x. ECOREF#:2082</t>
        </is>
      </c>
      <c r="H123" s="122" t="n">
        <f>HYPERLINK("https://scholar.google.com/scholar?hl=en&amp;as_q=&amp;as_oq=&amp;as_eq=&amp;as_sauthors=&amp;as_publication=&amp;as_ylo=&amp;as_yhi=&amp;as_occt=title&amp;as_sdt=0%2C5&amp;as_epq=%22Effect+of+Fish+Poisons+on+Water+Supplies.++Part+1.++Removal+of+Toxic+Materials", "Google Scholar")</f>
        <v>0.0</v>
      </c>
    </row>
    <row r="124">
      <c r="A124" t="n">
        <v>10117.0</v>
      </c>
      <c r="B124" t="inlineStr">
        <is>
          <t>Conway,R.A., G.T. Waggy, M.H. Spiegel, and R.L. Berglund</t>
        </is>
      </c>
      <c r="C124" t="inlineStr">
        <is>
          <t>Environmental Fate and Effects of Ethylene Oxide</t>
        </is>
      </c>
      <c r="D124" t="inlineStr">
        <is>
          <t>Environ. Sci. Technol.17(2): 107-112</t>
        </is>
      </c>
      <c r="E124" t="n">
        <v>1983.0</v>
      </c>
      <c r="F124"/>
      <c r="G124" t="inlineStr">
        <is>
          <t>Conway,R.A., G.T. Waggy, M.H. Spiegel, and R.L. Berglund (1983). Environmental Fate and Effects of Ethylene Oxide. Environ. Sci. Technol., 17, (2), 107-112. doi:10.1021/es00108a009. ECOREF#:10117</t>
        </is>
      </c>
      <c r="H124" s="123" t="n">
        <f>HYPERLINK("https://scholar.google.com/scholar?hl=en&amp;as_q=&amp;as_oq=&amp;as_eq=&amp;as_sauthors=&amp;as_publication=&amp;as_ylo=&amp;as_yhi=&amp;as_occt=title&amp;as_sdt=0%2C5&amp;as_epq=%22Environmental+Fate+and+Effects+of+Ethylene+Oxide", "Google Scholar")</f>
        <v>0.0</v>
      </c>
    </row>
    <row r="125">
      <c r="A125" t="n">
        <v>48385.0</v>
      </c>
      <c r="B125" t="inlineStr">
        <is>
          <t>Cornell,J.S., D.A. Pillard, and M.T. Hernandez</t>
        </is>
      </c>
      <c r="C125" t="inlineStr">
        <is>
          <t>Comparative Measures of the Toxicity of Component Chemicals in Aircraft Deicing Fluid</t>
        </is>
      </c>
      <c r="D125" t="inlineStr">
        <is>
          <t>Environ. Toxicol. Chem.19(6): 1465-1472</t>
        </is>
      </c>
      <c r="E125" t="n">
        <v>2000.0</v>
      </c>
      <c r="F125"/>
      <c r="G125" t="inlineStr">
        <is>
          <t>Cornell,J.S., D.A. Pillard, and M.T. Hernandez (2000). Comparative Measures of the Toxicity of Component Chemicals in Aircraft Deicing Fluid. Environ. Toxicol. Chem., 19, (6), 1465-1472. doi:10.1002/etc.5620190601. ECOREF#:48385</t>
        </is>
      </c>
      <c r="H125" s="124" t="n">
        <f>HYPERLINK("https://scholar.google.com/scholar?hl=en&amp;as_q=&amp;as_oq=&amp;as_eq=&amp;as_sauthors=&amp;as_publication=&amp;as_ylo=&amp;as_yhi=&amp;as_occt=title&amp;as_sdt=0%2C5&amp;as_epq=%22Comparative+Measures+of+the+Toxicity+of+Component+Chemicals+in+Aircraft+Deicing+Fluid", "Google Scholar")</f>
        <v>0.0</v>
      </c>
    </row>
    <row r="126">
      <c r="A126" t="n">
        <v>177136.0</v>
      </c>
      <c r="B126" t="inlineStr">
        <is>
          <t>Corrales,J., L.A. Kristofco, W.B. Steele, G.N. Saari, J. Kostal, E.S. Williams, M. Mills, E.P. Gallagher, T.J. Kavanagh</t>
        </is>
      </c>
      <c r="C126" t="inlineStr">
        <is>
          <t>Toward the Design of Less Hazardous Chemicals: Exploring Comparative Oxidative Stress in Two Common Animal Models</t>
        </is>
      </c>
      <c r="D126" t="inlineStr">
        <is>
          <t>Chem. Res. Toxicol.30(4): 893-904</t>
        </is>
      </c>
      <c r="E126" t="n">
        <v>2017.0</v>
      </c>
      <c r="F126"/>
      <c r="G126" t="inlineStr">
        <is>
          <t>Corrales,J., L.A. Kristofco, W.B. Steele, G.N. Saari, J. Kostal, E.S. Williams, M. Mills, E.P. Gallagher, T.J. Kavanagh (2017). Toward the Design of Less Hazardous Chemicals: Exploring Comparative Oxidative Stress in Two Common Animal Models. Chem. Res. Toxicol., 30, (4), 893-904. doi:10.1021/acs.chemrestox.6b00246. ECOREF#:177136</t>
        </is>
      </c>
      <c r="H126" s="125" t="n">
        <f>HYPERLINK("https://scholar.google.com/scholar?hl=en&amp;as_q=&amp;as_oq=&amp;as_eq=&amp;as_sauthors=&amp;as_publication=&amp;as_ylo=&amp;as_yhi=&amp;as_occt=title&amp;as_sdt=0%2C5&amp;as_epq=%22Toward+the+Design+of+Less+Hazardous+Chemicals%3A+Exploring+Comparative+Oxidative+Stress+in+Two+Common+Animal+Mod", "Google Scholar")</f>
        <v>0.0</v>
      </c>
    </row>
    <row r="127">
      <c r="A127" t="n">
        <v>115482.0</v>
      </c>
      <c r="B127" t="inlineStr">
        <is>
          <t>Corsi,S.R., S.W. Geis, G. Bowman, G.G. Failey, and T.D. Rutter</t>
        </is>
      </c>
      <c r="C127" t="inlineStr">
        <is>
          <t>Aquatic Toxicity of Airfield-Pavement Deicer Materials and Implications for Airport Runoff</t>
        </is>
      </c>
      <c r="D127" t="inlineStr">
        <is>
          <t>Environ. Sci. Technol.43(1): 40-46</t>
        </is>
      </c>
      <c r="E127" t="n">
        <v>2009.0</v>
      </c>
      <c r="F127"/>
      <c r="G127" t="inlineStr">
        <is>
          <t>Corsi,S.R., S.W. Geis, G. Bowman, G.G. Failey, and T.D. Rutter (2009). Aquatic Toxicity of Airfield-Pavement Deicer Materials and Implications for Airport Runoff. Environ. Sci. Technol., 43, (1), 40-46. doi:10.1021/es8017732. ECOREF#:115482</t>
        </is>
      </c>
      <c r="H127" s="126" t="n">
        <f>HYPERLINK("https://scholar.google.com/scholar?hl=en&amp;as_q=&amp;as_oq=&amp;as_eq=&amp;as_sauthors=&amp;as_publication=&amp;as_ylo=&amp;as_yhi=&amp;as_occt=title&amp;as_sdt=0%2C5&amp;as_epq=%22Aquatic+Toxicity+of+Airfield-Pavement+Deicer+Materials+and+Implications+for+Airport+Runoff", "Google Scholar")</f>
        <v>0.0</v>
      </c>
    </row>
    <row r="128">
      <c r="A128" t="n">
        <v>2966.0</v>
      </c>
      <c r="B128" t="inlineStr">
        <is>
          <t>Curtis,M.W., C.M. Curran, and C.H. Ward</t>
        </is>
      </c>
      <c r="C128" t="inlineStr">
        <is>
          <t>Aquatic Toxicity Testing As Fundament for a Spill Prevention Program</t>
        </is>
      </c>
      <c r="D128" t="inlineStr">
        <is>
          <t>In: Proc.1980 Nat.Conf.Control of Hazardous Material Spills, Louisville, KY:284-287</t>
        </is>
      </c>
      <c r="E128" t="n">
        <v>1981.0</v>
      </c>
      <c r="F128"/>
      <c r="G128" t="inlineStr">
        <is>
          <t>Curtis,M.W., C.M. Curran, and C.H. Ward (1981). Aquatic Toxicity Testing As Fundament for a Spill Prevention Program. In: Proc.1980 Nat.Conf.Control of Hazardous Material Spills, Louisville, KY, 284-287. ECOREF#:2966</t>
        </is>
      </c>
      <c r="H128" s="127" t="n">
        <f>HYPERLINK("https://scholar.google.com/scholar?hl=en&amp;as_q=&amp;as_oq=&amp;as_eq=&amp;as_sauthors=&amp;as_publication=&amp;as_ylo=&amp;as_yhi=&amp;as_occt=title&amp;as_sdt=0%2C5&amp;as_epq=%22Aquatic+Toxicity+Testing+As+Fundament+for+a+Spill+Prevention+Program", "Google Scholar")</f>
        <v>0.0</v>
      </c>
    </row>
    <row r="129">
      <c r="A129" t="n">
        <v>875.0</v>
      </c>
      <c r="B129" t="inlineStr">
        <is>
          <t>Curtis,M.W., T.L. Copeland, and C.H. Ward</t>
        </is>
      </c>
      <c r="C129" t="inlineStr">
        <is>
          <t>Acute Toxicity of 12 Industrial Chemicals to Freshwater and Saltwater Organisms</t>
        </is>
      </c>
      <c r="D129" t="inlineStr">
        <is>
          <t>Water Res.13(2): 137-141</t>
        </is>
      </c>
      <c r="E129" t="n">
        <v>1979.0</v>
      </c>
      <c r="F129"/>
      <c r="G129" t="inlineStr">
        <is>
          <t>Curtis,M.W., T.L. Copeland, and C.H. Ward (1979). Acute Toxicity of 12 Industrial Chemicals to Freshwater and Saltwater Organisms. Water Res., 13, (2), 137-141. doi:10.1016/0043-1354(79)90084-8. ECOREF#:875</t>
        </is>
      </c>
      <c r="H129" s="128" t="n">
        <f>HYPERLINK("https://scholar.google.com/scholar?hl=en&amp;as_q=&amp;as_oq=&amp;as_eq=&amp;as_sauthors=&amp;as_publication=&amp;as_ylo=&amp;as_yhi=&amp;as_occt=title&amp;as_sdt=0%2C5&amp;as_epq=%22Acute+Toxicity+of+12+Industrial+Chemicals+to+Freshwater+and+Saltwater+Organisms", "Google Scholar")</f>
        <v>0.0</v>
      </c>
    </row>
    <row r="130">
      <c r="A130" t="n">
        <v>5735.0</v>
      </c>
      <c r="B130" t="inlineStr">
        <is>
          <t>Curtis,M.W., T.L. Copeland, and C.H. Ward</t>
        </is>
      </c>
      <c r="C130" t="inlineStr">
        <is>
          <t>Aquatic Toxicity of Substances Proposed for Spill Prevention Regulation</t>
        </is>
      </c>
      <c r="D130" t="inlineStr">
        <is>
          <t>In: Proc. Natl. Conf. Control of Hazardous Material Spills, Miami Beach, FL:99-103</t>
        </is>
      </c>
      <c r="E130" t="n">
        <v>1978.0</v>
      </c>
      <c r="F130"/>
      <c r="G130" t="inlineStr">
        <is>
          <t>Curtis,M.W., T.L. Copeland, and C.H. Ward (1978). Aquatic Toxicity of Substances Proposed for Spill Prevention Regulation. In: Proc. Natl. Conf. Control of Hazardous Material Spills, Miami Beach, FL, 99-103. ECOREF#:5735</t>
        </is>
      </c>
      <c r="H130" s="129" t="n">
        <f>HYPERLINK("https://scholar.google.com/scholar?hl=en&amp;as_q=&amp;as_oq=&amp;as_eq=&amp;as_sauthors=&amp;as_publication=&amp;as_ylo=&amp;as_yhi=&amp;as_occt=title&amp;as_sdt=0%2C5&amp;as_epq=%22Aquatic+Toxicity+of+Substances+Proposed+for+Spill+Prevention+Regulation", "Google Scholar")</f>
        <v>0.0</v>
      </c>
    </row>
    <row r="131">
      <c r="A131" t="n">
        <v>2965.0</v>
      </c>
      <c r="B131" t="inlineStr">
        <is>
          <t>Curtis,M.W., and C.H. Ward</t>
        </is>
      </c>
      <c r="C131" t="inlineStr">
        <is>
          <t>Aquatic Toxicity of Forty Industrial Chemicals: Testing in Support of Hazardous Substance Spill Prevention Regulation</t>
        </is>
      </c>
      <c r="D131" t="inlineStr">
        <is>
          <t>J. Hydrol.51:359-367</t>
        </is>
      </c>
      <c r="E131" t="n">
        <v>1981.0</v>
      </c>
      <c r="F131"/>
      <c r="G131" t="inlineStr">
        <is>
          <t>Curtis,M.W., and C.H. Ward (1981). Aquatic Toxicity of Forty Industrial Chemicals: Testing in Support of Hazardous Substance Spill Prevention Regulation. J. Hydrol., 51, 359-367. doi:10.1016/0022-1694(81)90144-X. ECOREF#:2965</t>
        </is>
      </c>
      <c r="H131" s="130" t="n">
        <f>HYPERLINK("https://scholar.google.com/scholar?hl=en&amp;as_q=&amp;as_oq=&amp;as_eq=&amp;as_sauthors=&amp;as_publication=&amp;as_ylo=&amp;as_yhi=&amp;as_occt=title&amp;as_sdt=0%2C5&amp;as_epq=%22Aquatic+Toxicity+of+Forty+Industrial+Chemicals%3A+Testing+in+Support+of+Hazardous+Substance+Spill+Prevention+Reg", "Google Scholar")</f>
        <v>0.0</v>
      </c>
    </row>
    <row r="132">
      <c r="A132" t="n">
        <v>18326.0</v>
      </c>
      <c r="B132" t="inlineStr">
        <is>
          <t xml:space="preserve">Cushman,J.R., G.A. Rausina, G. Cruzan, J. Gilbert, E. Williams, M.C. Harrass, J.V. Sousa, A.E. Putt, N.A. Garvey, J.P. </t>
        </is>
      </c>
      <c r="C132" t="inlineStr">
        <is>
          <t>Ecotoxicity Hazard Assessment of Styrene</t>
        </is>
      </c>
      <c r="D132" t="inlineStr">
        <is>
          <t>Ecotoxicol. Environ. Saf.37:173-180</t>
        </is>
      </c>
      <c r="E132" t="n">
        <v>1997.0</v>
      </c>
      <c r="F132"/>
      <c r="G132" t="inlineStr">
        <is>
          <t>Cushman,J.R., G.A. Rausina, G. Cruzan, J. Gilbert, E. Williams, M.C. Harrass, J.V. Sousa, A.E. Putt, N.A. Garvey, J.P.  (1997). Ecotoxicity Hazard Assessment of Styrene. Ecotoxicol. Environ. Saf., 37, 173-180. doi:10.1006/eesa.1997.1540. ECOREF#:18326</t>
        </is>
      </c>
      <c r="H132" s="131" t="n">
        <f>HYPERLINK("https://scholar.google.com/scholar?hl=en&amp;as_q=&amp;as_oq=&amp;as_eq=&amp;as_sauthors=&amp;as_publication=&amp;as_ylo=&amp;as_yhi=&amp;as_occt=title&amp;as_sdt=0%2C5&amp;as_epq=%22Ecotoxicity+Hazard+Assessment+of+Styrene", "Google Scholar")</f>
        <v>0.0</v>
      </c>
    </row>
    <row r="133">
      <c r="A133" t="n">
        <v>180440.0</v>
      </c>
      <c r="B133" t="inlineStr">
        <is>
          <t>Cytec Industries</t>
        </is>
      </c>
      <c r="C133" t="inlineStr">
        <is>
          <t>Tetrabromobisphenol A: Report of Analytical Results - CAM Bioassay Screen in Pimephales promelas and Fathead Minnows with Cover Letter Dated 122292</t>
        </is>
      </c>
      <c r="D133" t="inlineStr">
        <is>
          <t>EPA/OTS 86-930000091:5 p.</t>
        </is>
      </c>
      <c r="E133" t="n">
        <v>1992.0</v>
      </c>
      <c r="F133"/>
      <c r="G133" t="inlineStr">
        <is>
          <t>Cytec Industries (1992). Tetrabromobisphenol A: Report of Analytical Results - CAM Bioassay Screen in Pimephales promelas and Fathead Minnows with Cover Letter Dated 122292. EPA/OTS 86-930000091, 5 p. ECOREF#:180440</t>
        </is>
      </c>
      <c r="H133" s="132" t="n">
        <f>HYPERLINK("https://scholar.google.com/scholar?hl=en&amp;as_q=&amp;as_oq=&amp;as_eq=&amp;as_sauthors=&amp;as_publication=&amp;as_ylo=&amp;as_yhi=&amp;as_occt=title&amp;as_sdt=0%2C5&amp;as_epq=%22Tetrabromobisphenol+A%3A+Report+of+Analytical+Results+-+CAM+Bioassay+Screen+in+Pimephales+promelas+and+Fathead+M", "Google Scholar")</f>
        <v>0.0</v>
      </c>
    </row>
    <row r="134">
      <c r="A134" t="n">
        <v>3687.0</v>
      </c>
      <c r="B134" t="inlineStr">
        <is>
          <t>De Foe,D.L.</t>
        </is>
      </c>
      <c r="C134" t="inlineStr">
        <is>
          <t>Arsenic (V) Test Results</t>
        </is>
      </c>
      <c r="D134" t="inlineStr">
        <is>
          <t>U.S.EPA, Duluth, MN (Memo to R.L.Spehar, U.S.EPA, Duluth, MN):9 p.</t>
        </is>
      </c>
      <c r="E134" t="n">
        <v>1982.0</v>
      </c>
      <c r="F134"/>
      <c r="G134" t="inlineStr">
        <is>
          <t>De Foe,D.L. (1982). Arsenic (V) Test Results. U.S.EPA, Duluth, MN (Memo to R.L.Spehar, U.S.EPA, Duluth, MN), 9 p. ECOREF#:3687</t>
        </is>
      </c>
      <c r="H134" s="133" t="n">
        <f>HYPERLINK("https://scholar.google.com/scholar?hl=en&amp;as_q=&amp;as_oq=&amp;as_eq=&amp;as_sauthors=&amp;as_publication=&amp;as_ylo=&amp;as_yhi=&amp;as_occt=title&amp;as_sdt=0%2C5&amp;as_epq=%22Arsenic+%28V%29+Test+Results", "Google Scholar")</f>
        <v>0.0</v>
      </c>
    </row>
    <row r="135">
      <c r="A135" t="n">
        <v>169751.0</v>
      </c>
      <c r="B135" t="inlineStr">
        <is>
          <t>De Perre,C., K.W.J. Williard, J.E. Schoonover, B.G. Young, T.M. Murphy, and M.J. Lydy</t>
        </is>
      </c>
      <c r="C135" t="inlineStr">
        <is>
          <t>Assessing the Fate and Effects of an Insecticidal Formulation</t>
        </is>
      </c>
      <c r="D135" t="inlineStr">
        <is>
          <t>Environ. Toxicol. Chem.34(1): 197-207</t>
        </is>
      </c>
      <c r="E135" t="n">
        <v>2015.0</v>
      </c>
      <c r="F135"/>
      <c r="G135" t="inlineStr">
        <is>
          <t>De Perre,C., K.W.J. Williard, J.E. Schoonover, B.G. Young, T.M. Murphy, and M.J. Lydy (2015). Assessing the Fate and Effects of an Insecticidal Formulation. Environ. Toxicol. Chem., 34, (1), 197-207. doi:10.1002/etc.2786. ECOREF#:169751</t>
        </is>
      </c>
      <c r="H135" s="134" t="n">
        <f>HYPERLINK("https://scholar.google.com/scholar?hl=en&amp;as_q=&amp;as_oq=&amp;as_eq=&amp;as_sauthors=&amp;as_publication=&amp;as_ylo=&amp;as_yhi=&amp;as_occt=title&amp;as_sdt=0%2C5&amp;as_epq=%22Assessing+the+Fate+and+Effects+of+an+Insecticidal+Formulation", "Google Scholar")</f>
        <v>0.0</v>
      </c>
    </row>
    <row r="136">
      <c r="A136" t="n">
        <v>173368.0</v>
      </c>
      <c r="B136" t="inlineStr">
        <is>
          <t>De Perre,C., T.M. Murphy, and M.J. Lydy</t>
        </is>
      </c>
      <c r="C136" t="inlineStr">
        <is>
          <t>Fate and Effects of Clothianidin in Fields Using Conservation Practices</t>
        </is>
      </c>
      <c r="D136" t="inlineStr">
        <is>
          <t>Environ. Toxicol. Chem.34(2): 258-265</t>
        </is>
      </c>
      <c r="E136" t="n">
        <v>2015.0</v>
      </c>
      <c r="F136"/>
      <c r="G136" t="inlineStr">
        <is>
          <t>De Perre,C., T.M. Murphy, and M.J. Lydy (2015). Fate and Effects of Clothianidin in Fields Using Conservation Practices. Environ. Toxicol. Chem., 34, (2), 258-265. doi:10.1002/etc.2800. ECOREF#:173368</t>
        </is>
      </c>
      <c r="H136" s="135" t="n">
        <f>HYPERLINK("https://scholar.google.com/scholar?hl=en&amp;as_q=&amp;as_oq=&amp;as_eq=&amp;as_sauthors=&amp;as_publication=&amp;as_ylo=&amp;as_yhi=&amp;as_occt=title&amp;as_sdt=0%2C5&amp;as_epq=%22Fate+and+Effects+of+Clothianidin+in+Fields+Using+Conservation+Practices", "Google Scholar")</f>
        <v>0.0</v>
      </c>
    </row>
    <row r="137">
      <c r="A137" t="n">
        <v>180793.0</v>
      </c>
      <c r="B137" t="inlineStr">
        <is>
          <t>DeFoe,D.L., G.W. Holcombe, D.E. Hammermeister, and K.E. Biesinger</t>
        </is>
      </c>
      <c r="C137" t="inlineStr">
        <is>
          <t>Solubility and Toxicity of Eight Phthalate Esters to Four Aquatic Organisms</t>
        </is>
      </c>
      <c r="D137" t="inlineStr">
        <is>
          <t>Environ. Toxicol. Chem.9(5): 623-636</t>
        </is>
      </c>
      <c r="E137" t="n">
        <v>1990.0</v>
      </c>
      <c r="F137"/>
      <c r="G137" t="inlineStr">
        <is>
          <t>DeFoe,D.L., G.W. Holcombe, D.E. Hammermeister, and K.E. Biesinger (1990). Solubility and Toxicity of Eight Phthalate Esters to Four Aquatic Organisms. Environ. Toxicol. Chem., 9, (5), 623-636. doi:10.1002/etc.5620090509. ECOREF#:180793</t>
        </is>
      </c>
      <c r="H137" s="136" t="n">
        <f>HYPERLINK("https://scholar.google.com/scholar?hl=en&amp;as_q=&amp;as_oq=&amp;as_eq=&amp;as_sauthors=&amp;as_publication=&amp;as_ylo=&amp;as_yhi=&amp;as_occt=title&amp;as_sdt=0%2C5&amp;as_epq=%22Solubility+and+Toxicity+of+Eight+Phthalate+Esters+to+Four+Aquatic+Organisms", "Google Scholar")</f>
        <v>0.0</v>
      </c>
    </row>
    <row r="138">
      <c r="A138" t="n">
        <v>569.0</v>
      </c>
      <c r="B138" t="inlineStr">
        <is>
          <t>DeGraeve,G.M., D.L. Geiger, J.S. Meyer, and H.L. Bergman</t>
        </is>
      </c>
      <c r="C138" t="inlineStr">
        <is>
          <t>Acute and Embryo-Larval Toxicity of Phenolic Compounds to Aquatic Biota</t>
        </is>
      </c>
      <c r="D138" t="inlineStr">
        <is>
          <t>Arch. Environ. Contam. Toxicol.9(5): 557-568</t>
        </is>
      </c>
      <c r="E138" t="n">
        <v>1980.0</v>
      </c>
      <c r="F138"/>
      <c r="G138" t="inlineStr">
        <is>
          <t>DeGraeve,G.M., D.L. Geiger, J.S. Meyer, and H.L. Bergman (1980). Acute and Embryo-Larval Toxicity of Phenolic Compounds to Aquatic Biota. Arch. Environ. Contam. Toxicol., 9, (5), 557-568. doi:10.1007/BF01056935. ECOREF#:569</t>
        </is>
      </c>
      <c r="H138" s="137" t="n">
        <f>HYPERLINK("https://scholar.google.com/scholar?hl=en&amp;as_q=&amp;as_oq=&amp;as_eq=&amp;as_sauthors=&amp;as_publication=&amp;as_ylo=&amp;as_yhi=&amp;as_occt=title&amp;as_sdt=0%2C5&amp;as_epq=%22Acute+and+Embryo-Larval+Toxicity+of+Phenolic+Compounds+to+Aquatic+Biota", "Google Scholar")</f>
        <v>0.0</v>
      </c>
    </row>
    <row r="139">
      <c r="A139" t="n">
        <v>17889.0</v>
      </c>
      <c r="B139" t="inlineStr">
        <is>
          <t>DeGraeve,G.M., R.G. Elder, D.C. Woods, and H.L. Bergman</t>
        </is>
      </c>
      <c r="C139" t="inlineStr">
        <is>
          <t>Effects of Naphthalene and Benzene on Fathead Minnows and Rainbow Trout</t>
        </is>
      </c>
      <c r="D139" t="inlineStr">
        <is>
          <t>Arch. Environ. Contam. Toxicol.11(4): 487-490</t>
        </is>
      </c>
      <c r="E139" t="n">
        <v>1982.0</v>
      </c>
      <c r="F139"/>
      <c r="G139" t="inlineStr">
        <is>
          <t>DeGraeve,G.M., R.G. Elder, D.C. Woods, and H.L. Bergman (1982). Effects of Naphthalene and Benzene on Fathead Minnows and Rainbow Trout. Arch. Environ. Contam. Toxicol., 11, (4), 487-490. doi:10.1007/BF01056076. ECOREF#:17889</t>
        </is>
      </c>
      <c r="H139" s="138" t="n">
        <f>HYPERLINK("https://scholar.google.com/scholar?hl=en&amp;as_q=&amp;as_oq=&amp;as_eq=&amp;as_sauthors=&amp;as_publication=&amp;as_ylo=&amp;as_yhi=&amp;as_occt=title&amp;as_sdt=0%2C5&amp;as_epq=%22Effects+of+Naphthalene+and+Benzene+on+Fathead+Minnows+and+Rainbow+Trout", "Google Scholar")</f>
        <v>0.0</v>
      </c>
    </row>
    <row r="140">
      <c r="A140" t="n">
        <v>492.0</v>
      </c>
      <c r="B140" t="inlineStr">
        <is>
          <t>DeGraeve,G.M., R.L. Overcast, and H.L. Bergman</t>
        </is>
      </c>
      <c r="C140" t="inlineStr">
        <is>
          <t>Toxicity of Underground Coal Gasification Condenser Water and Selected Constituents to Aquatic Biota</t>
        </is>
      </c>
      <c r="D140" t="inlineStr">
        <is>
          <t>Arch. Environ. Contam. Toxicol.9(5): 543-555</t>
        </is>
      </c>
      <c r="E140" t="n">
        <v>1980.0</v>
      </c>
      <c r="F140"/>
      <c r="G140" t="inlineStr">
        <is>
          <t>DeGraeve,G.M., R.L. Overcast, and H.L. Bergman (1980). Toxicity of Underground Coal Gasification Condenser Water and Selected Constituents to Aquatic Biota. Arch. Environ. Contam. Toxicol., 9, (5), 543-555. doi:10.1007/BF01056934. ECOREF#:492</t>
        </is>
      </c>
      <c r="H140" s="139" t="n">
        <f>HYPERLINK("https://scholar.google.com/scholar?hl=en&amp;as_q=&amp;as_oq=&amp;as_eq=&amp;as_sauthors=&amp;as_publication=&amp;as_ylo=&amp;as_yhi=&amp;as_occt=title&amp;as_sdt=0%2C5&amp;as_epq=%22Toxicity+of+Underground+Coal+Gasification+Condenser+Water+and+Selected+Constituents+to+Aquatic+Biota", "Google Scholar")</f>
        <v>0.0</v>
      </c>
    </row>
    <row r="141">
      <c r="A141" t="n">
        <v>88468.0</v>
      </c>
      <c r="B141" t="inlineStr">
        <is>
          <t>DeGraeve,G.M., W.D. Palmer, E.L. Moore, J.J. Coyle, and P.L. Markham</t>
        </is>
      </c>
      <c r="C141" t="inlineStr">
        <is>
          <t>The Effect of Temperature on the Acute and Chronic Toxicity of Un-ionized Ammonia to Fathead Minnows and Channel Catfish</t>
        </is>
      </c>
      <c r="D141" t="inlineStr">
        <is>
          <t>Final Rep.to U.S.EPA by Battelle, Columbus, OH:39 p.</t>
        </is>
      </c>
      <c r="E141" t="n">
        <v>1987.0</v>
      </c>
      <c r="F141"/>
      <c r="G141" t="inlineStr">
        <is>
          <t>DeGraeve,G.M., W.D. Palmer, E.L. Moore, J.J. Coyle, and P.L. Markham (1987). The Effect of Temperature on the Acute and Chronic Toxicity of Un-ionized Ammonia to Fathead Minnows and Channel Catfish. Final Rep.to U.S.EPA by Battelle, Columbus, OH, 39 p. ECOREF#:88468</t>
        </is>
      </c>
      <c r="H141" s="140" t="n">
        <f>HYPERLINK("https://scholar.google.com/scholar?hl=en&amp;as_q=&amp;as_oq=&amp;as_eq=&amp;as_sauthors=&amp;as_publication=&amp;as_ylo=&amp;as_yhi=&amp;as_occt=title&amp;as_sdt=0%2C5&amp;as_epq=%22The+Effect+of+Temperature+on+the+Acute+and+Chronic+Toxicity+of+Un-ionized+Ammonia+to+Fathead+Minnows+and+Channel", "Google Scholar")</f>
        <v>0.0</v>
      </c>
    </row>
    <row r="142">
      <c r="A142" t="n">
        <v>5894.0</v>
      </c>
      <c r="B142" t="inlineStr">
        <is>
          <t>Dennis,W.H.,Jr., E.P. Meier, A.B. Rosencrance, W.F. Randall, M.T. Reagan, and D.H. Rosenblatt</t>
        </is>
      </c>
      <c r="C142" t="inlineStr">
        <is>
          <t>Chemical Degradation of Military Standard Formulations of Organophosphorus and Carbamate Pesticides.  II.  Degradation of Diazinon by Sodium Hypochlorite</t>
        </is>
      </c>
      <c r="D142" t="inlineStr">
        <is>
          <t>U.S.Army Med.Bioeng.Res.Dev.Lab., Tech.Rep.No.7904, Fort Detrick, MD:40 p.</t>
        </is>
      </c>
      <c r="E142" t="n">
        <v>1979.0</v>
      </c>
      <c r="F142"/>
      <c r="G142" t="inlineStr">
        <is>
          <t>Dennis,W.H.,Jr., E.P. Meier, A.B. Rosencrance, W.F. Randall, M.T. Reagan, and D.H. Rosenblatt (1979). Chemical Degradation of Military Standard Formulations of Organophosphorus and Carbamate Pesticides.  II.  Degradation of Diazinon by Sodium Hypochlorite. U.S.Army Med.Bioeng.Res.Dev.Lab., Tech.Rep.No.7904, Fort Detrick, MD, 40 p. ECOREF#:5894</t>
        </is>
      </c>
      <c r="H142" s="141" t="n">
        <f>HYPERLINK("https://scholar.google.com/scholar?hl=en&amp;as_q=&amp;as_oq=&amp;as_eq=&amp;as_sauthors=&amp;as_publication=&amp;as_ylo=&amp;as_yhi=&amp;as_occt=title&amp;as_sdt=0%2C5&amp;as_epq=%22Chemical+Degradation+of+Military+Standard+Formulations+of+Organophosphorus+and+Carbamate+Pesticides.++II.++Degra", "Google Scholar")</f>
        <v>0.0</v>
      </c>
    </row>
    <row r="143">
      <c r="A143" t="n">
        <v>866.0</v>
      </c>
      <c r="B143" t="inlineStr">
        <is>
          <t>Dennis,W.H.J., E.P. Meier, W.F. Randall, A.B. Rosencrance, and D.H. Rosenblatt</t>
        </is>
      </c>
      <c r="C143" t="inlineStr">
        <is>
          <t>Degradation of Diazinon by Sodium Hypochlorite. Chemistry and Aquatic Toxicity</t>
        </is>
      </c>
      <c r="D143" t="inlineStr">
        <is>
          <t>Environ. Sci. Technol.13(5): 594-598</t>
        </is>
      </c>
      <c r="E143" t="n">
        <v>1979.0</v>
      </c>
      <c r="F143"/>
      <c r="G143" t="inlineStr">
        <is>
          <t>Dennis,W.H.J., E.P. Meier, W.F. Randall, A.B. Rosencrance, and D.H. Rosenblatt (1979). Degradation of Diazinon by Sodium Hypochlorite. Chemistry and Aquatic Toxicity. Environ. Sci. Technol., 13, (5), 594-598. doi:10.1021/es60153a002. ECOREF#:866</t>
        </is>
      </c>
      <c r="H143" s="142" t="n">
        <f>HYPERLINK("https://scholar.google.com/scholar?hl=en&amp;as_q=&amp;as_oq=&amp;as_eq=&amp;as_sauthors=&amp;as_publication=&amp;as_ylo=&amp;as_yhi=&amp;as_occt=title&amp;as_sdt=0%2C5&amp;as_epq=%22Degradation+of+Diazinon+by+Sodium+Hypochlorite.+Chemistry+and+Aquatic+Toxicity", "Google Scholar")</f>
        <v>0.0</v>
      </c>
    </row>
    <row r="144">
      <c r="A144" t="n">
        <v>68197.0</v>
      </c>
      <c r="B144" t="inlineStr">
        <is>
          <t>Denton,D.L., C.E. Wheelock, S.A. Murray, L.A. Deanovic, B.D. Hammock, and D.E. Hinton</t>
        </is>
      </c>
      <c r="C144" t="inlineStr">
        <is>
          <t>Joint Acute Toxicity of Esfenvalerate and Diazinon to Larval Fathead Minnows (Pimephales promelas)</t>
        </is>
      </c>
      <c r="D144" t="inlineStr">
        <is>
          <t>Environ. Toxicol. Chem.22(2): 336-341</t>
        </is>
      </c>
      <c r="E144" t="n">
        <v>2003.0</v>
      </c>
      <c r="F144"/>
      <c r="G144" t="inlineStr">
        <is>
          <t>Denton,D.L., C.E. Wheelock, S.A. Murray, L.A. Deanovic, B.D. Hammock, and D.E. Hinton (2003). Joint Acute Toxicity of Esfenvalerate and Diazinon to Larval Fathead Minnows (Pimephales promelas). Environ. Toxicol. Chem., 22, (2), 336-341. doi:10.1002/etc.5620220214. ECOREF#:68197</t>
        </is>
      </c>
      <c r="H144" s="143" t="n">
        <f>HYPERLINK("https://scholar.google.com/scholar?hl=en&amp;as_q=&amp;as_oq=&amp;as_eq=&amp;as_sauthors=&amp;as_publication=&amp;as_ylo=&amp;as_yhi=&amp;as_occt=title&amp;as_sdt=0%2C5&amp;as_epq=%22Joint+Acute+Toxicity+of+Esfenvalerate+and+Diazinon+to+Larval+Fathead+Minnows+%28Pimephales+promelas%29", "Google Scholar")</f>
        <v>0.0</v>
      </c>
    </row>
    <row r="145">
      <c r="A145" t="n">
        <v>12405.0</v>
      </c>
      <c r="B145" t="inlineStr">
        <is>
          <t>Devlin,E.W.</t>
        </is>
      </c>
      <c r="C145" t="inlineStr">
        <is>
          <t xml:space="preserve">Developmental Studies on the Fathead Minnow (Pimephales promelas Raf.): I. The Prehatching Development of the Fathead Minnow.  II.  The Acute Effects of Toluene on Three Age Groups of Fathead Minnows.  III.  The Effect </t>
        </is>
      </c>
      <c r="D145" t="inlineStr">
        <is>
          <t>Ph.D. Thesis, North Dakota State University, Fargo, ND:138 p.</t>
        </is>
      </c>
      <c r="E145" t="n">
        <v>1982.0</v>
      </c>
      <c r="F145"/>
      <c r="G145" t="inlineStr">
        <is>
          <t>Devlin,E.W. (1982). Developmental Studies on the Fathead Minnow (Pimephales promelas Raf.): I. The Prehatching Development of the Fathead Minnow.  II.  The Acute Effects of Toluene on Three Age Groups of Fathead Minnows.  III.  The Effect . Ph.D. Thesis, North Dakota State University, Fargo, ND, 138 p. ECOREF#:12405</t>
        </is>
      </c>
      <c r="H145" s="144" t="n">
        <f>HYPERLINK("https://scholar.google.com/scholar?hl=en&amp;as_q=&amp;as_oq=&amp;as_eq=&amp;as_sauthors=&amp;as_publication=&amp;as_ylo=&amp;as_yhi=&amp;as_occt=title&amp;as_sdt=0%2C5&amp;as_epq=%22Developmental+Studies+on+the+Fathead+Minnow+%28Pimephales+promelas+Raf.%29%3A+I.+The+Prehatching+Development+of+", "Google Scholar")</f>
        <v>0.0</v>
      </c>
    </row>
    <row r="146">
      <c r="A146" t="n">
        <v>97384.0</v>
      </c>
      <c r="B146" t="inlineStr">
        <is>
          <t>Devlin,E.W.</t>
        </is>
      </c>
      <c r="C146" t="inlineStr">
        <is>
          <t>Acute Toxicity, Uptake and Histopathology of Aqueous Methyl Mercury to Fathead Minnow Embryos</t>
        </is>
      </c>
      <c r="D146" t="inlineStr">
        <is>
          <t>Ecotoxicology15(1): 97-110</t>
        </is>
      </c>
      <c r="E146" t="n">
        <v>2006.0</v>
      </c>
      <c r="F146"/>
      <c r="G146" t="inlineStr">
        <is>
          <t>Devlin,E.W. (2006). Acute Toxicity, Uptake and Histopathology of Aqueous Methyl Mercury to Fathead Minnow Embryos. Ecotoxicology, 15, (1), 97-110. doi:10.1007/s10646-005-0051-3. ECOREF#:97384</t>
        </is>
      </c>
      <c r="H146" s="145" t="n">
        <f>HYPERLINK("https://scholar.google.com/scholar?hl=en&amp;as_q=&amp;as_oq=&amp;as_eq=&amp;as_sauthors=&amp;as_publication=&amp;as_ylo=&amp;as_yhi=&amp;as_occt=title&amp;as_sdt=0%2C5&amp;as_epq=%22Acute+Toxicity%2C+Uptake+and+Histopathology+of+Aqueous+Methyl+Mercury+to+Fathead+Minnow+Embryos", "Google Scholar")</f>
        <v>0.0</v>
      </c>
    </row>
    <row r="147">
      <c r="A147" t="n">
        <v>15560.0</v>
      </c>
      <c r="B147" t="inlineStr">
        <is>
          <t>Devlin,E.W., J.D. Brammer, and R.L. Puyear</t>
        </is>
      </c>
      <c r="C147" t="inlineStr">
        <is>
          <t>Acute Toxicity of Toluene to Three Age Groups of Fathead Minnows (Pimephales promelas)</t>
        </is>
      </c>
      <c r="D147" t="inlineStr">
        <is>
          <t>Bull. Environ. Contam. Toxicol.29(1): 12-17</t>
        </is>
      </c>
      <c r="E147" t="n">
        <v>1982.0</v>
      </c>
      <c r="F147"/>
      <c r="G147" t="inlineStr">
        <is>
          <t>Devlin,E.W., J.D. Brammer, and R.L. Puyear (1982). Acute Toxicity of Toluene to Three Age Groups of Fathead Minnows (Pimephales promelas). Bull. Environ. Contam. Toxicol., 29, (1), 12-17. doi:10.1007/BF01606082. ECOREF#:15560</t>
        </is>
      </c>
      <c r="H147" s="146" t="n">
        <f>HYPERLINK("https://scholar.google.com/scholar?hl=en&amp;as_q=&amp;as_oq=&amp;as_eq=&amp;as_sauthors=&amp;as_publication=&amp;as_ylo=&amp;as_yhi=&amp;as_occt=title&amp;as_sdt=0%2C5&amp;as_epq=%22Acute+Toxicity+of+Toluene+to+Three+Age+Groups+of+Fathead+Minnows+%28Pimephales+promelas%29", "Google Scholar")</f>
        <v>0.0</v>
      </c>
    </row>
    <row r="148">
      <c r="A148" t="n">
        <v>6510.0</v>
      </c>
      <c r="B148" t="inlineStr">
        <is>
          <t>Diamond,J.M., D.G. Mackler, W.J. Rasnake, and D. Gruber</t>
        </is>
      </c>
      <c r="C148" t="inlineStr">
        <is>
          <t>Derivation of Site-Specific Ammonia Criteria for an Effluent-Dominated Headwater Stream</t>
        </is>
      </c>
      <c r="D148" t="inlineStr">
        <is>
          <t>Environ. Toxicol. Chem.12:649-658</t>
        </is>
      </c>
      <c r="E148" t="n">
        <v>1993.0</v>
      </c>
      <c r="F148"/>
      <c r="G148" t="inlineStr">
        <is>
          <t>Diamond,J.M., D.G. Mackler, W.J. Rasnake, and D. Gruber (1993). Derivation of Site-Specific Ammonia Criteria for an Effluent-Dominated Headwater Stream. Environ. Toxicol. Chem., 12, 649-658. ECOREF#:6510</t>
        </is>
      </c>
      <c r="H148" s="147" t="n">
        <f>HYPERLINK("https://scholar.google.com/scholar?hl=en&amp;as_q=&amp;as_oq=&amp;as_eq=&amp;as_sauthors=&amp;as_publication=&amp;as_ylo=&amp;as_yhi=&amp;as_occt=title&amp;as_sdt=0%2C5&amp;as_epq=%22Derivation+of+Site-Specific+Ammonia+Criteria+for+an+Effluent-Dominated+Headwater+Stream", "Google Scholar")</f>
        <v>0.0</v>
      </c>
    </row>
    <row r="149">
      <c r="A149" t="n">
        <v>19043.0</v>
      </c>
      <c r="B149" t="inlineStr">
        <is>
          <t>Diamond,S.A.</t>
        </is>
      </c>
      <c r="C149" t="inlineStr">
        <is>
          <t>Characterization of Acute and Chronic Toxicity of Fluoranthene and the Potential for Acquisition Enhanced Tolerance in Fathead Minnows (Pimephales promelas)</t>
        </is>
      </c>
      <c r="D149" t="inlineStr">
        <is>
          <t>Ph.D.Thesis, Miami University, Oxford, OH:151 p.</t>
        </is>
      </c>
      <c r="E149" t="n">
        <v>1995.0</v>
      </c>
      <c r="F149"/>
      <c r="G149" t="inlineStr">
        <is>
          <t>Diamond,S.A. (1995). Characterization of Acute and Chronic Toxicity of Fluoranthene and the Potential for Acquisition Enhanced Tolerance in Fathead Minnows (Pimephales promelas). Ph.D.Thesis, Miami University, Oxford, OH, 151 p. ECOREF#:19043</t>
        </is>
      </c>
      <c r="H149" s="148" t="n">
        <f>HYPERLINK("https://scholar.google.com/scholar?hl=en&amp;as_q=&amp;as_oq=&amp;as_eq=&amp;as_sauthors=&amp;as_publication=&amp;as_ylo=&amp;as_yhi=&amp;as_occt=title&amp;as_sdt=0%2C5&amp;as_epq=%22Characterization+of+Acute+and+Chronic+Toxicity+of+Fluoranthene+and+the+Potential+for+Acquisition+Enhanced+Tolera", "Google Scholar")</f>
        <v>0.0</v>
      </c>
    </row>
    <row r="150">
      <c r="A150" t="n">
        <v>10120.0</v>
      </c>
      <c r="B150" t="inlineStr">
        <is>
          <t>Dill,D.C., M.A. Mayes, C.G. Mendoza, G.U. Boggs, and J.A. Emmitte</t>
        </is>
      </c>
      <c r="C150" t="inlineStr">
        <is>
          <t>Comparison of the Toxicities of Biphenyl, Monochlorobiphenyl, and 2,2',4,4'-Tetrachlorobiphenyl to Fish and Daphnids</t>
        </is>
      </c>
      <c r="D150" t="inlineStr">
        <is>
          <t>ASTM Spec. Tech. Publ.:245-256</t>
        </is>
      </c>
      <c r="E150" t="n">
        <v>1982.0</v>
      </c>
      <c r="F150"/>
      <c r="G150" t="inlineStr">
        <is>
          <t>Dill,D.C., M.A. Mayes, C.G. Mendoza, G.U. Boggs, and J.A. Emmitte (1982). Comparison of the Toxicities of Biphenyl, Monochlorobiphenyl, and 2,2',4,4'-Tetrachlorobiphenyl to Fish and Daphnids. ASTM Spec. Tech. Publ., 245-256. ECOREF#:10120</t>
        </is>
      </c>
      <c r="H150" s="149" t="n">
        <f>HYPERLINK("https://scholar.google.com/scholar?hl=en&amp;as_q=&amp;as_oq=&amp;as_eq=&amp;as_sauthors=&amp;as_publication=&amp;as_ylo=&amp;as_yhi=&amp;as_occt=title&amp;as_sdt=0%2C5&amp;as_epq=%22Comparison+of+the+Toxicities+of+Biphenyl%2C+Monochlorobiphenyl%2C+and+2%2C2%27%2C4%2C4%27-Tetrachlorobiphenyl+to", "Google Scholar")</f>
        <v>0.0</v>
      </c>
    </row>
    <row r="151">
      <c r="A151" t="n">
        <v>12567.0</v>
      </c>
      <c r="B151" t="inlineStr">
        <is>
          <t>Dill,D.C., P.G. Murphy, and M.A. Mayes</t>
        </is>
      </c>
      <c r="C151" t="inlineStr">
        <is>
          <t>Toxicity of Methylene Chloride to Life Stages of the Fathead Minnow, Pimephales promelas Rafinesque</t>
        </is>
      </c>
      <c r="D151" t="inlineStr">
        <is>
          <t>Bull. Environ. Contam. Toxicol.39(5): 869-876</t>
        </is>
      </c>
      <c r="E151" t="n">
        <v>1987.0</v>
      </c>
      <c r="F151" t="inlineStr">
        <is>
          <t>German Dataset</t>
        </is>
      </c>
      <c r="G151" t="inlineStr">
        <is>
          <t>Dill,D.C., P.G. Murphy, and M.A. Mayes (1987). Toxicity of Methylene Chloride to Life Stages of the Fathead Minnow, Pimephales promelas Rafinesque. Bull. Environ. Contam. Toxicol., 39, (5), 869-876. doi:10.1007/BF01855868. ECOREF#:12567</t>
        </is>
      </c>
      <c r="H151" s="150" t="n">
        <f>HYPERLINK("https://scholar.google.com/scholar?hl=en&amp;as_q=&amp;as_oq=&amp;as_eq=&amp;as_sauthors=&amp;as_publication=&amp;as_ylo=&amp;as_yhi=&amp;as_occt=title&amp;as_sdt=0%2C5&amp;as_epq=%22Toxicity+of+Methylene+Chloride+to+Life+Stages+of+the+Fathead+Minnow%2C+Pimephales+promelas+Rafinesque", "Google Scholar")</f>
        <v>0.0</v>
      </c>
    </row>
    <row r="152">
      <c r="A152" t="n">
        <v>5741.0</v>
      </c>
      <c r="B152" t="inlineStr">
        <is>
          <t>Dill,D.C., W.M. McCarty, H.C. Alexander, and E.A. Bartlett</t>
        </is>
      </c>
      <c r="C152" t="inlineStr">
        <is>
          <t>Toxicity of 1,1-Dichloroethylene (Vinylidene Chloride) to Aquatic Organisms</t>
        </is>
      </c>
      <c r="D152" t="inlineStr">
        <is>
          <t>EPA-600/3-80-057, U.S.EPA, Duluth, MN:17 p.</t>
        </is>
      </c>
      <c r="E152" t="n">
        <v>1980.0</v>
      </c>
      <c r="F152"/>
      <c r="G152" t="inlineStr">
        <is>
          <t>Dill,D.C., W.M. McCarty, H.C. Alexander, and E.A. Bartlett (1980). Toxicity of 1,1-Dichloroethylene (Vinylidene Chloride) to Aquatic Organisms. EPA-600/3-80-057, U.S.EPA, Duluth, MN, 17 p. ECOREF#:5741</t>
        </is>
      </c>
      <c r="H152" s="151" t="n">
        <f>HYPERLINK("https://scholar.google.com/scholar?hl=en&amp;as_q=&amp;as_oq=&amp;as_eq=&amp;as_sauthors=&amp;as_publication=&amp;as_ylo=&amp;as_yhi=&amp;as_occt=title&amp;as_sdt=0%2C5&amp;as_epq=%22Toxicity+of+1%2C1-Dichloroethylene+%28Vinylidene+Chloride%29+to+Aquatic+Organisms", "Google Scholar")</f>
        <v>0.0</v>
      </c>
    </row>
    <row r="153">
      <c r="A153" t="n">
        <v>195321.0</v>
      </c>
      <c r="B153" t="inlineStr">
        <is>
          <t>Dinehart,S.</t>
        </is>
      </c>
      <c r="C153" t="inlineStr">
        <is>
          <t>Carbofuran Technical: Short Term Reproduction Assay with the Fathead Minnow, Pimephales promelas, Determined Under Flow-Through Conditions</t>
        </is>
      </c>
      <c r="D153" t="inlineStr">
        <is>
          <t>Project Number: 67473, A2011/7345. Unpublished study prepared by ABC Laboratories, Inc. and Experimental Pathology Laboratories.:122 p.</t>
        </is>
      </c>
      <c r="E153" t="n">
        <v>2011.0</v>
      </c>
      <c r="F153"/>
      <c r="G153" t="inlineStr">
        <is>
          <t>Dinehart,S. (2011). Carbofuran Technical: Short Term Reproduction Assay with the Fathead Minnow, Pimephales promelas, Determined Under Flow-Through Conditions. Project Number: 67473, A2011/7345. Unpublished study prepared by ABC Laboratories, Inc. and Experimental Pathology Laboratories., 122 p. ECOREF#:195321</t>
        </is>
      </c>
      <c r="H153" s="152" t="n">
        <f>HYPERLINK("https://scholar.google.com/scholar?hl=en&amp;as_q=&amp;as_oq=&amp;as_eq=&amp;as_sauthors=&amp;as_publication=&amp;as_ylo=&amp;as_yhi=&amp;as_occt=title&amp;as_sdt=0%2C5&amp;as_epq=%22Carbofuran+Technical%3A+Short+Term+Reproduction+Assay+with+the+Fathead+Minnow%2C+Pimephales+promelas%2C+Determin", "Google Scholar")</f>
        <v>0.0</v>
      </c>
    </row>
    <row r="154">
      <c r="A154" t="n">
        <v>195509.0</v>
      </c>
      <c r="B154" t="inlineStr">
        <is>
          <t>Dinehart,S.</t>
        </is>
      </c>
      <c r="C154" t="inlineStr">
        <is>
          <t>Esfenvalerate Technical (DPX-YB656): Short Term Reproduction Assay with the Fathead Minnow, Pimephales promelas, Determined Under Flow-Through Conditions</t>
        </is>
      </c>
      <c r="D154" t="inlineStr">
        <is>
          <t>Project Number: 66821, DUPONT/32258, 19383. Unpublished study prepared by ABC Laboratories, Inc. :128 p.</t>
        </is>
      </c>
      <c r="E154" t="n">
        <v>2012.0</v>
      </c>
      <c r="F154"/>
      <c r="G154" t="inlineStr">
        <is>
          <t>Dinehart,S. (2012). Esfenvalerate Technical (DPX-YB656): Short Term Reproduction Assay with the Fathead Minnow, Pimephales promelas, Determined Under Flow-Through Conditions. Project Number: 66821, DUPONT/32258, 19383. Unpublished study prepared by ABC Laboratories, Inc. , 128 p. ECOREF#:195509</t>
        </is>
      </c>
      <c r="H154" s="153" t="n">
        <f>HYPERLINK("https://scholar.google.com/scholar?hl=en&amp;as_q=&amp;as_oq=&amp;as_eq=&amp;as_sauthors=&amp;as_publication=&amp;as_ylo=&amp;as_yhi=&amp;as_occt=title&amp;as_sdt=0%2C5&amp;as_epq=%22Esfenvalerate+Technical+%28DPX-YB656%29%3A+Short+Term+Reproduction+Assay+with+the+Fathead+Minnow%2C+Pimephales+p", "Google Scholar")</f>
        <v>0.0</v>
      </c>
    </row>
    <row r="155">
      <c r="A155" t="n">
        <v>78794.0</v>
      </c>
      <c r="B155" t="inlineStr">
        <is>
          <t>Dionne,E.</t>
        </is>
      </c>
      <c r="C155" t="inlineStr">
        <is>
          <t>Chronic Toxicity to the Fathead Minnow (Pimephales promelas) During a Full Life-Cycle Exposure</t>
        </is>
      </c>
      <c r="D155" t="inlineStr">
        <is>
          <t>Lab.Study #92-7-4324,CIBA-GEIGY Corp., Greensboro, NC:439 p.</t>
        </is>
      </c>
      <c r="E155" t="n">
        <v>1992.0</v>
      </c>
      <c r="F155"/>
      <c r="G155" t="inlineStr">
        <is>
          <t>Dionne,E. (1992). Chronic Toxicity to the Fathead Minnow (Pimephales promelas) During a Full Life-Cycle Exposure. Lab.Study #92-7-4324,CIBA-GEIGY Corp., Greensboro, NC, 439 p. ECOREF#:78794</t>
        </is>
      </c>
      <c r="H155" s="154" t="n">
        <f>HYPERLINK("https://scholar.google.com/scholar?hl=en&amp;as_q=&amp;as_oq=&amp;as_eq=&amp;as_sauthors=&amp;as_publication=&amp;as_ylo=&amp;as_yhi=&amp;as_occt=title&amp;as_sdt=0%2C5&amp;as_epq=%22Chronic+Toxicity+to+the+Fathead+Minnow+%28Pimephales+promelas%29+During+a+Full+Life-Cycle+Exposure", "Google Scholar")</f>
        <v>0.0</v>
      </c>
    </row>
    <row r="156">
      <c r="A156" t="n">
        <v>12660.0</v>
      </c>
      <c r="B156" t="inlineStr">
        <is>
          <t>Dorn,P.B., J.H.,Jr. Rodgers, K.M. Jop, J.C. Raia, and K.L. Dickson</t>
        </is>
      </c>
      <c r="C156" t="inlineStr">
        <is>
          <t>Hexavalent Chromium as a Reference Toxicant in Effluent Toxicity Tests</t>
        </is>
      </c>
      <c r="D156" t="inlineStr">
        <is>
          <t>Environ. Toxicol. Chem.6(6): 435-444</t>
        </is>
      </c>
      <c r="E156" t="n">
        <v>1987.0</v>
      </c>
      <c r="F156"/>
      <c r="G156" t="inlineStr">
        <is>
          <t>Dorn,P.B., J.H.,Jr. Rodgers, K.M. Jop, J.C. Raia, and K.L. Dickson (1987). Hexavalent Chromium as a Reference Toxicant in Effluent Toxicity Tests. Environ. Toxicol. Chem., 6, (6), 435-444. doi:10.1002/etc.5620060604. ECOREF#:12660</t>
        </is>
      </c>
      <c r="H156" s="155" t="n">
        <f>HYPERLINK("https://scholar.google.com/scholar?hl=en&amp;as_q=&amp;as_oq=&amp;as_eq=&amp;as_sauthors=&amp;as_publication=&amp;as_ylo=&amp;as_yhi=&amp;as_occt=title&amp;as_sdt=0%2C5&amp;as_epq=%22Hexavalent+Chromium+as+a+Reference+Toxicant+in+Effluent+Toxicity+Tests", "Google Scholar")</f>
        <v>0.0</v>
      </c>
    </row>
    <row r="157">
      <c r="A157" t="n">
        <v>20415.0</v>
      </c>
      <c r="B157" t="inlineStr">
        <is>
          <t>Dorn,P.B., J.P. Salanitro, S.H. Evans, and L. Kravetz</t>
        </is>
      </c>
      <c r="C157" t="inlineStr">
        <is>
          <t>Assessing the Aquatic Hazard of Some Branched and Linear Nonionic Surfactants by Biodegradation and Toxicity</t>
        </is>
      </c>
      <c r="D157" t="inlineStr">
        <is>
          <t>Environ. Toxicol. Chem.12(10): 1751-1762</t>
        </is>
      </c>
      <c r="E157" t="n">
        <v>1993.0</v>
      </c>
      <c r="F157"/>
      <c r="G157" t="inlineStr">
        <is>
          <t>Dorn,P.B., J.P. Salanitro, S.H. Evans, and L. Kravetz (1993). Assessing the Aquatic Hazard of Some Branched and Linear Nonionic Surfactants by Biodegradation and Toxicity. Environ. Toxicol. Chem., 12, (10), 1751-1762. doi:10.1002/etc.5620121002. ECOREF#:20415</t>
        </is>
      </c>
      <c r="H157" s="156" t="n">
        <f>HYPERLINK("https://scholar.google.com/scholar?hl=en&amp;as_q=&amp;as_oq=&amp;as_eq=&amp;as_sauthors=&amp;as_publication=&amp;as_ylo=&amp;as_yhi=&amp;as_occt=title&amp;as_sdt=0%2C5&amp;as_epq=%22Assessing+the+Aquatic+Hazard+of+Some+Branched+and+Linear+Nonionic+Surfactants+by+Biodegradation+and+Toxicity", "Google Scholar")</f>
        <v>0.0</v>
      </c>
    </row>
    <row r="158">
      <c r="A158" t="n">
        <v>2152.0</v>
      </c>
      <c r="B158" t="inlineStr">
        <is>
          <t>Doudoroff,P.</t>
        </is>
      </c>
      <c r="C158" t="inlineStr">
        <is>
          <t>Some Experiments on the Toxicity of Complex Cyanide to Fish</t>
        </is>
      </c>
      <c r="D158" t="inlineStr">
        <is>
          <t>Sewage Ind. Wastes28(8): 1020-1040</t>
        </is>
      </c>
      <c r="E158" t="n">
        <v>1956.0</v>
      </c>
      <c r="F158"/>
      <c r="G158" t="inlineStr">
        <is>
          <t>Doudoroff,P. (1956). Some Experiments on the Toxicity of Complex Cyanide to Fish. Sewage Ind. Wastes, 28, (8), 1020-1040. ECOREF#:2152</t>
        </is>
      </c>
      <c r="H158" s="157" t="n">
        <f>HYPERLINK("https://scholar.google.com/scholar?hl=en&amp;as_q=&amp;as_oq=&amp;as_eq=&amp;as_sauthors=&amp;as_publication=&amp;as_ylo=&amp;as_yhi=&amp;as_occt=title&amp;as_sdt=0%2C5&amp;as_epq=%22Some+Experiments+on+the+Toxicity+of+Complex+Cyanide+to+Fish", "Google Scholar")</f>
        <v>0.0</v>
      </c>
    </row>
    <row r="159">
      <c r="A159" t="n">
        <v>177257.0</v>
      </c>
      <c r="B159" t="inlineStr">
        <is>
          <t>Dow Chem Co.</t>
        </is>
      </c>
      <c r="C159" t="inlineStr">
        <is>
          <t>Summaries of Environmental Data on Phenol, 1,4-Dioxane and Acrylonitrile with Attached Reports and Cover Letter Dated 101389</t>
        </is>
      </c>
      <c r="D159" t="inlineStr">
        <is>
          <t>EPA/OTS Doc. #FYI-OTS-1089-0719:1071 p.</t>
        </is>
      </c>
      <c r="E159" t="n">
        <v>1989.0</v>
      </c>
      <c r="F159"/>
      <c r="G159" t="inlineStr">
        <is>
          <t>Dow Chem Co. (1989). Summaries of Environmental Data on Phenol, 1,4-Dioxane and Acrylonitrile with Attached Reports and Cover Letter Dated 101389. EPA/OTS Doc. #FYI-OTS-1089-0719, 1071 p. ECOREF#:177257</t>
        </is>
      </c>
      <c r="H159" s="158" t="n">
        <f>HYPERLINK("https://scholar.google.com/scholar?hl=en&amp;as_q=&amp;as_oq=&amp;as_eq=&amp;as_sauthors=&amp;as_publication=&amp;as_ylo=&amp;as_yhi=&amp;as_occt=title&amp;as_sdt=0%2C5&amp;as_epq=%22Summaries+of+Environmental+Data+on+Phenol%2C+1%2C4-Dioxane+and+Acrylonitrile+with+Attached+Reports+and+Cover+Let", "Google Scholar")</f>
        <v>0.0</v>
      </c>
    </row>
    <row r="160">
      <c r="A160" t="n">
        <v>6925.0</v>
      </c>
      <c r="B160" t="inlineStr">
        <is>
          <t>Dow Chemical Co.</t>
        </is>
      </c>
      <c r="C160" t="inlineStr">
        <is>
          <t>Environmental Behavior of Aqueous Acrylamide: Biodegradability and Fish Toxicity</t>
        </is>
      </c>
      <c r="D160" t="inlineStr">
        <is>
          <t>Dow Chemical Co., Tech.Rep.Form No.192-476-76, Midland, MI:36-</t>
        </is>
      </c>
      <c r="E160" t="n">
        <v>1976.0</v>
      </c>
      <c r="F160"/>
      <c r="G160" t="inlineStr">
        <is>
          <t>Dow Chemical Co. (1976). Environmental Behavior of Aqueous Acrylamide: Biodegradability and Fish Toxicity. Dow Chemical Co., Tech.Rep.Form No.192-476-76, Midland, MI, 36-. ECOREF#:6925</t>
        </is>
      </c>
      <c r="H160" s="159" t="n">
        <f>HYPERLINK("https://scholar.google.com/scholar?hl=en&amp;as_q=&amp;as_oq=&amp;as_eq=&amp;as_sauthors=&amp;as_publication=&amp;as_ylo=&amp;as_yhi=&amp;as_occt=title&amp;as_sdt=0%2C5&amp;as_epq=%22Environmental+Behavior+of+Aqueous+Acrylamide%3A+Biodegradability+and+Fish+Toxicity", "Google Scholar")</f>
        <v>0.0</v>
      </c>
    </row>
    <row r="161">
      <c r="A161" t="n">
        <v>91316.0</v>
      </c>
      <c r="B161" t="inlineStr">
        <is>
          <t>Dow Chemical Co.</t>
        </is>
      </c>
      <c r="C161" t="inlineStr">
        <is>
          <t>A Study to Assess the Influence of Age on the Response of Fathead Minnows in Static Acute Toxicity Tests with Cover Letter</t>
        </is>
      </c>
      <c r="D161" t="inlineStr">
        <is>
          <t>EPA/OTS 878221113:31 p.</t>
        </is>
      </c>
      <c r="E161" t="n">
        <v>1982.0</v>
      </c>
      <c r="F161"/>
      <c r="G161" t="inlineStr">
        <is>
          <t>Dow Chemical Co. (1982). A Study to Assess the Influence of Age on the Response of Fathead Minnows in Static Acute Toxicity Tests with Cover Letter. EPA/OTS 878221113, 31 p. ECOREF#:91316</t>
        </is>
      </c>
      <c r="H161" s="160" t="n">
        <f>HYPERLINK("https://scholar.google.com/scholar?hl=en&amp;as_q=&amp;as_oq=&amp;as_eq=&amp;as_sauthors=&amp;as_publication=&amp;as_ylo=&amp;as_yhi=&amp;as_occt=title&amp;as_sdt=0%2C5&amp;as_epq=%22A+Study+to+Assess+the+Influence+of+Age+on+the+Response+of+Fathead+Minnows+in+Static+Acute+Toxicity+Tests+with+Co", "Google Scholar")</f>
        <v>0.0</v>
      </c>
    </row>
    <row r="162">
      <c r="A162" t="n">
        <v>96222.0</v>
      </c>
      <c r="B162" t="inlineStr">
        <is>
          <t>Dow Chemical Co.</t>
        </is>
      </c>
      <c r="C162" t="inlineStr">
        <is>
          <t>Static Acute Fish Toxicities Comparison</t>
        </is>
      </c>
      <c r="D162" t="inlineStr">
        <is>
          <t>EPA/OTS Doc.#878213738:25 p.</t>
        </is>
      </c>
      <c r="E162" t="n">
        <v>1983.0</v>
      </c>
      <c r="F162"/>
      <c r="G162" t="inlineStr">
        <is>
          <t>Dow Chemical Co. (1983). Static Acute Fish Toxicities Comparison. EPA/OTS Doc.#878213738, 25 p. ECOREF#:96222</t>
        </is>
      </c>
      <c r="H162" s="161" t="n">
        <f>HYPERLINK("https://scholar.google.com/scholar?hl=en&amp;as_q=&amp;as_oq=&amp;as_eq=&amp;as_sauthors=&amp;as_publication=&amp;as_ylo=&amp;as_yhi=&amp;as_occt=title&amp;as_sdt=0%2C5&amp;as_epq=%22Static+Acute+Fish+Toxicities+Comparison", "Google Scholar")</f>
        <v>0.0</v>
      </c>
    </row>
    <row r="163">
      <c r="A163" t="n">
        <v>107093.0</v>
      </c>
      <c r="B163" t="inlineStr">
        <is>
          <t>Dow Chemical Co.</t>
        </is>
      </c>
      <c r="C163" t="inlineStr">
        <is>
          <t>Initial Submission:  2-(Decylthio)Ethanamine Hydrochloride:  Embryo-Larval Toxicity Test w Fathead Minnow, Pimephales promelas Rafinesque (Final Report) &amp; Cover Letter Dated 041092</t>
        </is>
      </c>
      <c r="D163" t="inlineStr">
        <is>
          <t>EPA/OTS Doc.#88-920001947:28 p.</t>
        </is>
      </c>
      <c r="E163" t="n">
        <v>1985.0</v>
      </c>
      <c r="F163"/>
      <c r="G163" t="inlineStr">
        <is>
          <t>Dow Chemical Co. (1985). Initial Submission:  2-(Decylthio)Ethanamine Hydrochloride:  Embryo-Larval Toxicity Test w Fathead Minnow, Pimephales promelas Rafinesque (Final Report) &amp; Cover Letter Dated 041092. EPA/OTS Doc.#88-920001947, 28 p. ECOREF#:107093</t>
        </is>
      </c>
      <c r="H163" s="162" t="n">
        <f>HYPERLINK("https://scholar.google.com/scholar?hl=en&amp;as_q=&amp;as_oq=&amp;as_eq=&amp;as_sauthors=&amp;as_publication=&amp;as_ylo=&amp;as_yhi=&amp;as_occt=title&amp;as_sdt=0%2C5&amp;as_epq=%22Initial+Submission%3A++2-%28Decylthio%29Ethanamine+Hydrochloride%3A++Embryo-Larval+Toxicity+Test+w+Fathead+Minno", "Google Scholar")</f>
        <v>0.0</v>
      </c>
    </row>
    <row r="164">
      <c r="A164" t="n">
        <v>163462.0</v>
      </c>
      <c r="B164" t="inlineStr">
        <is>
          <t>Dow Chemical Co.</t>
        </is>
      </c>
      <c r="C164" t="inlineStr">
        <is>
          <t>Study to Assess the Influence of Age on the Response of Fathead Minnows in Static Acute Toxicity Tests</t>
        </is>
      </c>
      <c r="D164" t="inlineStr">
        <is>
          <t>EPA/OTS Doc.#86-870002091:32 p.</t>
        </is>
      </c>
      <c r="E164" t="n">
        <v>1987.0</v>
      </c>
      <c r="F164"/>
      <c r="G164" t="inlineStr">
        <is>
          <t>Dow Chemical Co. (1987). Study to Assess the Influence of Age on the Response of Fathead Minnows in Static Acute Toxicity Tests. EPA/OTS Doc.#86-870002091, 32 p. ECOREF#:163462</t>
        </is>
      </c>
      <c r="H164" s="163" t="n">
        <f>HYPERLINK("https://scholar.google.com/scholar?hl=en&amp;as_q=&amp;as_oq=&amp;as_eq=&amp;as_sauthors=&amp;as_publication=&amp;as_ylo=&amp;as_yhi=&amp;as_occt=title&amp;as_sdt=0%2C5&amp;as_epq=%22Study+to+Assess+the+Influence+of+Age+on+the+Response+of+Fathead+Minnows+in+Static+Acute+Toxicity+Tests", "Google Scholar")</f>
        <v>0.0</v>
      </c>
    </row>
    <row r="165">
      <c r="A165" t="n">
        <v>177338.0</v>
      </c>
      <c r="B165" t="inlineStr">
        <is>
          <t>Dow Chemical Co.</t>
        </is>
      </c>
      <c r="C165" t="inlineStr">
        <is>
          <t>Acute Fish Toxicity of Five Chlorinated Solvents</t>
        </is>
      </c>
      <c r="D165" t="inlineStr">
        <is>
          <t>EPA/OTS 86-870002073:22 p.</t>
        </is>
      </c>
      <c r="E165" t="n">
        <v>1976.0</v>
      </c>
      <c r="F165"/>
      <c r="G165" t="inlineStr">
        <is>
          <t>Dow Chemical Co. (1976). Acute Fish Toxicity of Five Chlorinated Solvents. EPA/OTS 86-870002073, 22 p. ECOREF#:177338</t>
        </is>
      </c>
      <c r="H165" s="164" t="n">
        <f>HYPERLINK("https://scholar.google.com/scholar?hl=en&amp;as_q=&amp;as_oq=&amp;as_eq=&amp;as_sauthors=&amp;as_publication=&amp;as_ylo=&amp;as_yhi=&amp;as_occt=title&amp;as_sdt=0%2C5&amp;as_epq=%22Acute+Fish+Toxicity+of+Five+Chlorinated+Solvents", "Google Scholar")</f>
        <v>0.0</v>
      </c>
    </row>
    <row r="166">
      <c r="A166" t="n">
        <v>479.0</v>
      </c>
      <c r="B166" t="inlineStr">
        <is>
          <t>Draper III,A.C., and W.S. Brewer</t>
        </is>
      </c>
      <c r="C166" t="inlineStr">
        <is>
          <t>Measurement of the Aquatic Toxicity of Volatile Nitrosamines</t>
        </is>
      </c>
      <c r="D166" t="inlineStr">
        <is>
          <t>J. Toxicol. Environ. Health5:985-993</t>
        </is>
      </c>
      <c r="E166" t="n">
        <v>1979.0</v>
      </c>
      <c r="F166"/>
      <c r="G166" t="inlineStr">
        <is>
          <t>Draper III,A.C., and W.S. Brewer (1979). Measurement of the Aquatic Toxicity of Volatile Nitrosamines. J. Toxicol. Environ. Health, 5, 985-993. doi:10.1080/15287397909529808. ECOREF#:479</t>
        </is>
      </c>
      <c r="H166" s="165" t="n">
        <f>HYPERLINK("https://scholar.google.com/scholar?hl=en&amp;as_q=&amp;as_oq=&amp;as_eq=&amp;as_sauthors=&amp;as_publication=&amp;as_ylo=&amp;as_yhi=&amp;as_occt=title&amp;as_sdt=0%2C5&amp;as_epq=%22Measurement+of+the+Aquatic+Toxicity+of+Volatile+Nitrosamines", "Google Scholar")</f>
        <v>0.0</v>
      </c>
    </row>
    <row r="167">
      <c r="A167" t="n">
        <v>82108.0</v>
      </c>
      <c r="B167" t="inlineStr">
        <is>
          <t>Drendel,G.H.</t>
        </is>
      </c>
      <c r="C167" t="inlineStr">
        <is>
          <t>The Toxicity of Zinc to the Fathead Minnow in Soft, Hard, and Very Hard Waters</t>
        </is>
      </c>
      <c r="D167" t="inlineStr">
        <is>
          <t>M.S.Thesis, Colorado State University, Fort Collins, CO:85 p.</t>
        </is>
      </c>
      <c r="E167" t="n">
        <v>1981.0</v>
      </c>
      <c r="F167"/>
      <c r="G167" t="inlineStr">
        <is>
          <t>Drendel,G.H. (1981). The Toxicity of Zinc to the Fathead Minnow in Soft, Hard, and Very Hard Waters. M.S.Thesis, Colorado State University, Fort Collins, CO, 85 p. ECOREF#:82108</t>
        </is>
      </c>
      <c r="H167" s="166" t="n">
        <f>HYPERLINK("https://scholar.google.com/scholar?hl=en&amp;as_q=&amp;as_oq=&amp;as_eq=&amp;as_sauthors=&amp;as_publication=&amp;as_ylo=&amp;as_yhi=&amp;as_occt=title&amp;as_sdt=0%2C5&amp;as_epq=%22The+Toxicity+of+Zinc+to+the+Fathead+Minnow+in+Soft%2C+Hard%2C+and+Very+Hard+Waters", "Google Scholar")</f>
        <v>0.0</v>
      </c>
    </row>
    <row r="168">
      <c r="A168" t="n">
        <v>180423.0</v>
      </c>
      <c r="B168" t="inlineStr">
        <is>
          <t>Drottar,K.R., and H.O. Krueger</t>
        </is>
      </c>
      <c r="C168" t="inlineStr">
        <is>
          <t>PFOS: A 96-Hour Static Acute Toxicity Test with the Fathead Minnow (Pimephales promelas)</t>
        </is>
      </c>
      <c r="D168" t="inlineStr">
        <is>
          <t>Project 454A-102, Wildlife International Ltd., Easton, MD:58 p.</t>
        </is>
      </c>
      <c r="E168" t="n">
        <v>2000.0</v>
      </c>
      <c r="F168"/>
      <c r="G168" t="inlineStr">
        <is>
          <t>Drottar,K.R., and H.O. Krueger (2000). PFOS: A 96-Hour Static Acute Toxicity Test with the Fathead Minnow (Pimephales promelas). Project 454A-102, Wildlife International Ltd., Easton, MD, 58 p. ECOREF#:180423</t>
        </is>
      </c>
      <c r="H168" s="167" t="n">
        <f>HYPERLINK("https://scholar.google.com/scholar?hl=en&amp;as_q=&amp;as_oq=&amp;as_eq=&amp;as_sauthors=&amp;as_publication=&amp;as_ylo=&amp;as_yhi=&amp;as_occt=title&amp;as_sdt=0%2C5&amp;as_epq=%22PFOS%3A+A+96-Hour+Static+Acute+Toxicity+Test+with+the+Fathead+Minnow+%28Pimephales+promelas%29", "Google Scholar")</f>
        <v>0.0</v>
      </c>
    </row>
    <row r="169">
      <c r="A169" t="n">
        <v>73668.0</v>
      </c>
      <c r="B169" t="inlineStr">
        <is>
          <t>Dwyer,F.J., L.C. Sappington, D.R. Buckler, and S.B. Jones</t>
        </is>
      </c>
      <c r="C169" t="inlineStr">
        <is>
          <t>Use of Surrogate Species in Assessing Contaminant Risk to Endangered and Threatened Fishes</t>
        </is>
      </c>
      <c r="D169" t="inlineStr">
        <is>
          <t>EPA/600/R-96/029, U.S.EPA, Washington, DC:78 p.</t>
        </is>
      </c>
      <c r="E169" t="n">
        <v>1995.0</v>
      </c>
      <c r="F169"/>
      <c r="G169" t="inlineStr">
        <is>
          <t>Dwyer,F.J., L.C. Sappington, D.R. Buckler, and S.B. Jones (1995). Use of Surrogate Species in Assessing Contaminant Risk to Endangered and Threatened Fishes. EPA/600/R-96/029, U.S.EPA, Washington, DC, 78 p. ECOREF#:73668</t>
        </is>
      </c>
      <c r="H169" s="168" t="n">
        <f>HYPERLINK("https://scholar.google.com/scholar?hl=en&amp;as_q=&amp;as_oq=&amp;as_eq=&amp;as_sauthors=&amp;as_publication=&amp;as_ylo=&amp;as_yhi=&amp;as_occt=title&amp;as_sdt=0%2C5&amp;as_epq=%22Use+of+Surrogate+Species+in+Assessing+Contaminant+Risk+to+Endangered+and+Threatened+Fishes", "Google Scholar")</f>
        <v>0.0</v>
      </c>
    </row>
    <row r="170">
      <c r="A170" t="n">
        <v>7266.0</v>
      </c>
      <c r="B170" t="inlineStr">
        <is>
          <t>Dyer,S.D., G.L. Brooks, K.L. Dickson, B.M. Sanders, and E.G. Zimmerman</t>
        </is>
      </c>
      <c r="C170" t="inlineStr">
        <is>
          <t>Synthesis and Accumulation of Stress Proteins in Tissues of Arsenite-Exposed Fathead Minnows (Pimephales promelas)</t>
        </is>
      </c>
      <c r="D170" t="inlineStr">
        <is>
          <t>Environ. Toxicol. Chem.12:913-924</t>
        </is>
      </c>
      <c r="E170" t="n">
        <v>1993.0</v>
      </c>
      <c r="F170"/>
      <c r="G170" t="inlineStr">
        <is>
          <t>Dyer,S.D., G.L. Brooks, K.L. Dickson, B.M. Sanders, and E.G. Zimmerman (1993). Synthesis and Accumulation of Stress Proteins in Tissues of Arsenite-Exposed Fathead Minnows (Pimephales promelas). Environ. Toxicol. Chem., 12, 913-924. ECOREF#:7266</t>
        </is>
      </c>
      <c r="H170" s="169" t="n">
        <f>HYPERLINK("https://scholar.google.com/scholar?hl=en&amp;as_q=&amp;as_oq=&amp;as_eq=&amp;as_sauthors=&amp;as_publication=&amp;as_ylo=&amp;as_yhi=&amp;as_occt=title&amp;as_sdt=0%2C5&amp;as_epq=%22Synthesis+and+Accumulation+of+Stress+Proteins+in+Tissues+of+Arsenite-Exposed+Fathead+Minnows+%28Pimephales+prome", "Google Scholar")</f>
        <v>0.0</v>
      </c>
    </row>
    <row r="171">
      <c r="A171" t="n">
        <v>45073.0</v>
      </c>
      <c r="B171" t="inlineStr">
        <is>
          <t>Dyer,S.D., K.L. Dickson, and E.G. Zimmerman</t>
        </is>
      </c>
      <c r="C171" t="inlineStr">
        <is>
          <t>A Laboratory Evaluation of the Use of Stress Proteins in Fish to Detect Changes in Water Quality</t>
        </is>
      </c>
      <c r="D171" t="inlineStr">
        <is>
          <t>ASTM Spec. Tech. Publ.:247-261</t>
        </is>
      </c>
      <c r="E171" t="n">
        <v>1993.0</v>
      </c>
      <c r="F171"/>
      <c r="G171" t="inlineStr">
        <is>
          <t>Dyer,S.D., K.L. Dickson, and E.G. Zimmerman (1993). A Laboratory Evaluation of the Use of Stress Proteins in Fish to Detect Changes in Water Quality. ASTM Spec. Tech. Publ., 247-261. ECOREF#:45073</t>
        </is>
      </c>
      <c r="H171" s="170" t="n">
        <f>HYPERLINK("https://scholar.google.com/scholar?hl=en&amp;as_q=&amp;as_oq=&amp;as_eq=&amp;as_sauthors=&amp;as_publication=&amp;as_ylo=&amp;as_yhi=&amp;as_occt=title&amp;as_sdt=0%2C5&amp;as_epq=%22A+Laboratory+Evaluation+of+the+Use+of+Stress+Proteins+in+Fish+to+Detect+Changes+in+Water+Quality", "Google Scholar")</f>
        <v>0.0</v>
      </c>
    </row>
    <row r="172">
      <c r="A172" t="n">
        <v>14379.0</v>
      </c>
      <c r="B172" t="inlineStr">
        <is>
          <t>E.G. and G. Bionomics</t>
        </is>
      </c>
      <c r="C172" t="inlineStr">
        <is>
          <t>The Acute Toxicity of Various Silver Compounds to the Fathead Minnow (Pimephales promelas)</t>
        </is>
      </c>
      <c r="D172" t="inlineStr">
        <is>
          <t>EG&amp;G Bionomics, Rep.#BW-79-12-576, Natl.Assoc.Photo.Manufacturers, Inc., Harrison, NY:</t>
        </is>
      </c>
      <c r="E172" t="n">
        <v>1979.0</v>
      </c>
      <c r="F172"/>
      <c r="G172" t="inlineStr">
        <is>
          <t>E.G. and G. Bionomics (1979). The Acute Toxicity of Various Silver Compounds to the Fathead Minnow (Pimephales promelas). EG&amp;G Bionomics, Rep.#BW-79-12-576, Natl.Assoc.Photo.Manufacturers, Inc., Harrison, NY, ECOREF#:14379</t>
        </is>
      </c>
      <c r="H172" s="171" t="n">
        <f>HYPERLINK("https://scholar.google.com/scholar?hl=en&amp;as_q=&amp;as_oq=&amp;as_eq=&amp;as_sauthors=&amp;as_publication=&amp;as_ylo=&amp;as_yhi=&amp;as_occt=title&amp;as_sdt=0%2C5&amp;as_epq=%22The+Acute+Toxicity+of+Various+Silver+Compounds+to+the+Fathead+Minnow+%28Pimephales+promelas%29", "Google Scholar")</f>
        <v>0.0</v>
      </c>
    </row>
    <row r="173">
      <c r="A173" t="n">
        <v>17136.0</v>
      </c>
      <c r="B173" t="inlineStr">
        <is>
          <t>E.G. and G. Bionomics</t>
        </is>
      </c>
      <c r="C173" t="inlineStr">
        <is>
          <t>Acute Toxicity of Hexachlorocyclopentadiene to Bluegill (Lepomis macrochirus), Channel Catfish (Ictalurus punctatus), Fathead Minnow (Pimephales promelas) and the Water Flea (Daphnia magna)</t>
        </is>
      </c>
      <c r="D173" t="inlineStr">
        <is>
          <t>Toxicity Test Rep.Submitted to Velsicol Chem.Corp., Chicago, IL:15 p.</t>
        </is>
      </c>
      <c r="E173" t="n">
        <v>1977.0</v>
      </c>
      <c r="F173"/>
      <c r="G173" t="inlineStr">
        <is>
          <t>E.G. and G. Bionomics (1977). Acute Toxicity of Hexachlorocyclopentadiene to Bluegill (Lepomis macrochirus), Channel Catfish (Ictalurus punctatus), Fathead Minnow (Pimephales promelas) and the Water Flea (Daphnia magna). Toxicity Test Rep.Submitted to Velsicol Chem.Corp., Chicago, IL, 15 p. ECOREF#:17136</t>
        </is>
      </c>
      <c r="H173" s="172" t="n">
        <f>HYPERLINK("https://scholar.google.com/scholar?hl=en&amp;as_q=&amp;as_oq=&amp;as_eq=&amp;as_sauthors=&amp;as_publication=&amp;as_ylo=&amp;as_yhi=&amp;as_occt=title&amp;as_sdt=0%2C5&amp;as_epq=%22Acute+Toxicity+of+Hexachlorocyclopentadiene+to+Bluegill+%28Lepomis+macrochirus%29%2C+Channel+Catfish+%28Ictaluru", "Google Scholar")</f>
        <v>0.0</v>
      </c>
    </row>
    <row r="174">
      <c r="A174" t="n">
        <v>180336.0</v>
      </c>
      <c r="B174" t="inlineStr">
        <is>
          <t>E.G. and G. Bionomics</t>
        </is>
      </c>
      <c r="C174" t="inlineStr">
        <is>
          <t>Acute Toxicity of Fourteen Phthalate Esters to Fathead Minnows</t>
        </is>
      </c>
      <c r="D174" t="inlineStr">
        <is>
          <t>Final Report BW-83-3-1374, EPA/OTS 40-8326129:42 p.</t>
        </is>
      </c>
      <c r="E174" t="n">
        <v>1983.0</v>
      </c>
      <c r="F174"/>
      <c r="G174" t="inlineStr">
        <is>
          <t>E.G. and G. Bionomics (1983). Acute Toxicity of Fourteen Phthalate Esters to Fathead Minnows. Final Report BW-83-3-1374, EPA/OTS 40-8326129, 42 p. ECOREF#:180336</t>
        </is>
      </c>
      <c r="H174" s="173" t="n">
        <f>HYPERLINK("https://scholar.google.com/scholar?hl=en&amp;as_q=&amp;as_oq=&amp;as_eq=&amp;as_sauthors=&amp;as_publication=&amp;as_ylo=&amp;as_yhi=&amp;as_occt=title&amp;as_sdt=0%2C5&amp;as_epq=%22Acute+Toxicity+of+Fourteen+Phthalate+Esters+to+Fathead+Minnows", "Google Scholar")</f>
        <v>0.0</v>
      </c>
    </row>
    <row r="175">
      <c r="A175" t="n">
        <v>191016.0</v>
      </c>
      <c r="B175" t="inlineStr">
        <is>
          <t>E.G. and G. Bionomics</t>
        </is>
      </c>
      <c r="C175" t="inlineStr">
        <is>
          <t xml:space="preserve">[Sanitized] Acute Toxicity of S-160 to Fathead Minnow (Pimephales promelas) </t>
        </is>
      </c>
      <c r="D175" t="inlineStr">
        <is>
          <t>Report #BW-79-3-409:15 p.</t>
        </is>
      </c>
      <c r="E175" t="n">
        <v>1979.0</v>
      </c>
      <c r="F175"/>
      <c r="G175" t="inlineStr">
        <is>
          <t>E.G. and G. Bionomics (1979). [Sanitized] Acute Toxicity of S-160 to Fathead Minnow (Pimephales promelas) . Report #BW-79-3-409, 15 p. ECOREF#:191016</t>
        </is>
      </c>
      <c r="H175" s="174" t="n">
        <f>HYPERLINK("https://scholar.google.com/scholar?hl=en&amp;as_q=&amp;as_oq=&amp;as_eq=&amp;as_sauthors=&amp;as_publication=&amp;as_ylo=&amp;as_yhi=&amp;as_occt=title&amp;as_sdt=0%2C5&amp;as_epq=%22%5BSanitized%5D+Acute+Toxicity+of+S-160+to+Fathead+Minnow+%28Pimephales+promelas%29+", "Google Scholar")</f>
        <v>0.0</v>
      </c>
    </row>
    <row r="176">
      <c r="A176" t="n">
        <v>191019.0</v>
      </c>
      <c r="B176" t="inlineStr">
        <is>
          <t>E.G. and G. Bionomics</t>
        </is>
      </c>
      <c r="C176" t="inlineStr">
        <is>
          <t>[Sanitized] Acute Toxicity of S-160 in Hard Water to Fathead Minnow (Pimephales promelas)</t>
        </is>
      </c>
      <c r="D176" t="inlineStr">
        <is>
          <t>Report #BW-79-2-407:15 p.</t>
        </is>
      </c>
      <c r="E176" t="n">
        <v>1979.0</v>
      </c>
      <c r="F176"/>
      <c r="G176" t="inlineStr">
        <is>
          <t>E.G. and G. Bionomics (1979). [Sanitized] Acute Toxicity of S-160 in Hard Water to Fathead Minnow (Pimephales promelas). Report #BW-79-2-407, 15 p. ECOREF#:191019</t>
        </is>
      </c>
      <c r="H176" s="175" t="n">
        <f>HYPERLINK("https://scholar.google.com/scholar?hl=en&amp;as_q=&amp;as_oq=&amp;as_eq=&amp;as_sauthors=&amp;as_publication=&amp;as_ylo=&amp;as_yhi=&amp;as_occt=title&amp;as_sdt=0%2C5&amp;as_epq=%22%5BSanitized%5D+Acute+Toxicity+of+S-160+in+Hard+Water+to+Fathead+Minnow+%28Pimephales+promelas%29", "Google Scholar")</f>
        <v>0.0</v>
      </c>
    </row>
    <row r="177">
      <c r="A177" t="n">
        <v>177359.0</v>
      </c>
      <c r="B177" t="inlineStr">
        <is>
          <t>E.I. Du Pont De Nemours</t>
        </is>
      </c>
      <c r="C177" t="inlineStr">
        <is>
          <t>96 Hour LC50 to Fathead Minnows</t>
        </is>
      </c>
      <c r="D177" t="inlineStr">
        <is>
          <t>EPA/OTS 86-870001016:4 p.</t>
        </is>
      </c>
      <c r="E177" t="n">
        <v>1977.0</v>
      </c>
      <c r="F177"/>
      <c r="G177" t="inlineStr">
        <is>
          <t>E.I. Du Pont De Nemours (1977). 96 Hour LC50 to Fathead Minnows. EPA/OTS 86-870001016, 4 p. ECOREF#:177359</t>
        </is>
      </c>
      <c r="H177" s="176" t="n">
        <f>HYPERLINK("https://scholar.google.com/scholar?hl=en&amp;as_q=&amp;as_oq=&amp;as_eq=&amp;as_sauthors=&amp;as_publication=&amp;as_ylo=&amp;as_yhi=&amp;as_occt=title&amp;as_sdt=0%2C5&amp;as_epq=%2296+Hour+LC50+to+Fathead+Minnows", "Google Scholar")</f>
        <v>0.0</v>
      </c>
    </row>
    <row r="178">
      <c r="A178" t="n">
        <v>180478.0</v>
      </c>
      <c r="B178" t="inlineStr">
        <is>
          <t>E.I. Du Pont De Nemours</t>
        </is>
      </c>
      <c r="C178" t="inlineStr">
        <is>
          <t>96-Hour LC50 to Fathead Minnows</t>
        </is>
      </c>
      <c r="D178" t="inlineStr">
        <is>
          <t>EPA/OTS 87-8220479:4 p.</t>
        </is>
      </c>
      <c r="E178" t="n">
        <v>1982.0</v>
      </c>
      <c r="F178"/>
      <c r="G178" t="inlineStr">
        <is>
          <t>E.I. Du Pont De Nemours (1982). 96-Hour LC50 to Fathead Minnows. EPA/OTS 87-8220479, 4 p. ECOREF#:180478</t>
        </is>
      </c>
      <c r="H178" s="177" t="n">
        <f>HYPERLINK("https://scholar.google.com/scholar?hl=en&amp;as_q=&amp;as_oq=&amp;as_eq=&amp;as_sauthors=&amp;as_publication=&amp;as_ylo=&amp;as_yhi=&amp;as_occt=title&amp;as_sdt=0%2C5&amp;as_epq=%2296-Hour+LC50+to+Fathead+Minnows", "Google Scholar")</f>
        <v>0.0</v>
      </c>
    </row>
    <row r="179">
      <c r="A179" t="n">
        <v>60011.0</v>
      </c>
      <c r="B179" t="inlineStr">
        <is>
          <t>EA Engineering</t>
        </is>
      </c>
      <c r="C179" t="inlineStr">
        <is>
          <t>Proposed Modified Effluent Limitations for Ammonia: Application for a 301 (g) Demonstration for the Sparrows Point Plant</t>
        </is>
      </c>
      <c r="D179" t="inlineStr">
        <is>
          <t>E.A.Rep.BET54E, Prepared for Bethlehem Steel Corp., Sparrows Point, MD:243 p.</t>
        </is>
      </c>
      <c r="E179" t="n">
        <v>1985.0</v>
      </c>
      <c r="F179"/>
      <c r="G179" t="inlineStr">
        <is>
          <t>EA Engineering (1985). Proposed Modified Effluent Limitations for Ammonia: Application for a 301 (g) Demonstration for the Sparrows Point Plant. E.A.Rep.BET54E, Prepared for Bethlehem Steel Corp., Sparrows Point, MD, 243 p. ECOREF#:60011</t>
        </is>
      </c>
      <c r="H179" s="178" t="n">
        <f>HYPERLINK("https://scholar.google.com/scholar?hl=en&amp;as_q=&amp;as_oq=&amp;as_eq=&amp;as_sauthors=&amp;as_publication=&amp;as_ylo=&amp;as_yhi=&amp;as_occt=title&amp;as_sdt=0%2C5&amp;as_epq=%22Proposed+Modified+Effluent+Limitations+for+Ammonia%3A+Application+for+a+301+%28g%29+Demonstration+for+the+Sparro", "Google Scholar")</f>
        <v>0.0</v>
      </c>
    </row>
    <row r="180">
      <c r="A180" t="n">
        <v>165478.0</v>
      </c>
      <c r="B180" t="inlineStr">
        <is>
          <t>EA Engineering Science and Technology</t>
        </is>
      </c>
      <c r="C180" t="inlineStr">
        <is>
          <t>Results of Acute and Chronic Toxicity Testing with Sodium Perchlorate</t>
        </is>
      </c>
      <c r="D180" t="inlineStr">
        <is>
          <t>Report 2900, EA Engineering, Science, and Technology, Sparks, MD:156 p.</t>
        </is>
      </c>
      <c r="E180" t="n">
        <v>1998.0</v>
      </c>
      <c r="F180"/>
      <c r="G180" t="inlineStr">
        <is>
          <t>EA Engineering Science and Technology (1998). Results of Acute and Chronic Toxicity Testing with Sodium Perchlorate. Report 2900, EA Engineering, Science, and Technology, Sparks, MD, 156 p. ECOREF#:165478</t>
        </is>
      </c>
      <c r="H180" s="179" t="n">
        <f>HYPERLINK("https://scholar.google.com/scholar?hl=en&amp;as_q=&amp;as_oq=&amp;as_eq=&amp;as_sauthors=&amp;as_publication=&amp;as_ylo=&amp;as_yhi=&amp;as_occt=title&amp;as_sdt=0%2C5&amp;as_epq=%22Results+of+Acute+and+Chronic+Toxicity+Testing+with+Sodium+Perchlorate", "Google Scholar")</f>
        <v>0.0</v>
      </c>
    </row>
    <row r="181">
      <c r="A181" t="n">
        <v>179719.0</v>
      </c>
      <c r="B181" t="inlineStr">
        <is>
          <t>EPA/OTS</t>
        </is>
      </c>
      <c r="C181" t="inlineStr">
        <is>
          <t>Technical and Toxicological Information on Various Materials from the FMC Corp</t>
        </is>
      </c>
      <c r="D181" t="inlineStr">
        <is>
          <t>EPA/OTS 40-7942486:370 p.</t>
        </is>
      </c>
      <c r="E181" t="n">
        <v>2000.0</v>
      </c>
      <c r="F181"/>
      <c r="G181" t="inlineStr">
        <is>
          <t>EPA/OTS (2000). Technical and Toxicological Information on Various Materials from the FMC Corp. EPA/OTS 40-7942486, 370 p. ECOREF#:179719</t>
        </is>
      </c>
      <c r="H181" s="180" t="n">
        <f>HYPERLINK("https://scholar.google.com/scholar?hl=en&amp;as_q=&amp;as_oq=&amp;as_eq=&amp;as_sauthors=&amp;as_publication=&amp;as_ylo=&amp;as_yhi=&amp;as_occt=title&amp;as_sdt=0%2C5&amp;as_epq=%22Technical+and+Toxicological+Information+on+Various+Materials+from+the+FMC+Corp", "Google Scholar")</f>
        <v>0.0</v>
      </c>
    </row>
    <row r="182">
      <c r="A182" t="n">
        <v>151657.0</v>
      </c>
      <c r="B182" t="inlineStr">
        <is>
          <t>Eastman Kodak Co.</t>
        </is>
      </c>
      <c r="C182" t="inlineStr">
        <is>
          <t>Letter Submitting Three Acute Aquatic Studies and One Ready Biodegradability Study as Required by the Testing Consent Order</t>
        </is>
      </c>
      <c r="D182" t="inlineStr">
        <is>
          <t>EPA/OTS Doc. #40-9012050:392 p.</t>
        </is>
      </c>
      <c r="E182" t="n">
        <v>1990.0</v>
      </c>
      <c r="F182"/>
      <c r="G182" t="inlineStr">
        <is>
          <t>Eastman Kodak Co. (1990). Letter Submitting Three Acute Aquatic Studies and One Ready Biodegradability Study as Required by the Testing Consent Order. EPA/OTS Doc. #40-9012050, 392 p. ECOREF#:151657</t>
        </is>
      </c>
      <c r="H182" s="181" t="n">
        <f>HYPERLINK("https://scholar.google.com/scholar?hl=en&amp;as_q=&amp;as_oq=&amp;as_eq=&amp;as_sauthors=&amp;as_publication=&amp;as_ylo=&amp;as_yhi=&amp;as_occt=title&amp;as_sdt=0%2C5&amp;as_epq=%22Letter+Submitting+Three+Acute+Aquatic+Studies+and+One+Ready+Biodegradability+Study+as+Required+by+the+Testing+Co", "Google Scholar")</f>
        <v>0.0</v>
      </c>
    </row>
    <row r="183">
      <c r="A183" t="n">
        <v>640.0</v>
      </c>
      <c r="B183" t="inlineStr">
        <is>
          <t>Eaton,J.G.</t>
        </is>
      </c>
      <c r="C183" t="inlineStr">
        <is>
          <t>Chronic Malathion Toxicity to the Bluegill (Lepomis macrochirus Rafinesque)</t>
        </is>
      </c>
      <c r="D183" t="inlineStr">
        <is>
          <t>Water Res.4(10): 673-684</t>
        </is>
      </c>
      <c r="E183" t="n">
        <v>1970.0</v>
      </c>
      <c r="F183"/>
      <c r="G183" t="inlineStr">
        <is>
          <t>Eaton,J.G. (1970). Chronic Malathion Toxicity to the Bluegill (Lepomis macrochirus Rafinesque). Water Res., 4, (10), 673-684. doi:10.1016/0043-1354(70)90029-1. ECOREF#:640</t>
        </is>
      </c>
      <c r="H183" s="182" t="n">
        <f>HYPERLINK("https://scholar.google.com/scholar?hl=en&amp;as_q=&amp;as_oq=&amp;as_eq=&amp;as_sauthors=&amp;as_publication=&amp;as_ylo=&amp;as_yhi=&amp;as_occt=title&amp;as_sdt=0%2C5&amp;as_epq=%22Chronic+Malathion+Toxicity+to+the+Bluegill+%28Lepomis+macrochirus+Rafinesque%29", "Google Scholar")</f>
        <v>0.0</v>
      </c>
    </row>
    <row r="184">
      <c r="A184" t="n">
        <v>188557.0</v>
      </c>
      <c r="B184" t="inlineStr">
        <is>
          <t>Elnabarawy,M.T.</t>
        </is>
      </c>
      <c r="C184" t="inlineStr">
        <is>
          <t>Aquatic Toxicity Testing: FC-143 (Lot-37) L.R. 5626 S</t>
        </is>
      </c>
      <c r="D184" t="inlineStr">
        <is>
          <t>Report No. 037; OPPT Administrative Record AR226-0504:3780-3786</t>
        </is>
      </c>
      <c r="E184" t="n">
        <v>1980.0</v>
      </c>
      <c r="F184"/>
      <c r="G184" t="inlineStr">
        <is>
          <t>Elnabarawy,M.T. (1980). Aquatic Toxicity Testing: FC-143 (Lot-37) L.R. 5626 S. Report No. 037; OPPT Administrative Record AR226-0504, 3780-3786. ECOREF#:188557</t>
        </is>
      </c>
      <c r="H184" s="183" t="n">
        <f>HYPERLINK("https://scholar.google.com/scholar?hl=en&amp;as_q=&amp;as_oq=&amp;as_eq=&amp;as_sauthors=&amp;as_publication=&amp;as_ylo=&amp;as_yhi=&amp;as_occt=title&amp;as_sdt=0%2C5&amp;as_epq=%22Aquatic+Toxicity+Testing%3A+FC-143+%28Lot-37%29+L.R.+5626+S", "Google Scholar")</f>
        <v>0.0</v>
      </c>
    </row>
    <row r="185">
      <c r="A185" t="n">
        <v>158449.0</v>
      </c>
      <c r="B185" t="inlineStr">
        <is>
          <t>Elphick,J.R.F., K.D. Bergh, and H.C. Bailey</t>
        </is>
      </c>
      <c r="C185" t="inlineStr">
        <is>
          <t>Chronic Toxicity of Chloride to Freshwater Species:  Effects of Hardness and Implications for Water Quality Guidelines</t>
        </is>
      </c>
      <c r="D185" t="inlineStr">
        <is>
          <t>Environ. Toxicol. Chem.30(1): 239-246</t>
        </is>
      </c>
      <c r="E185" t="n">
        <v>2011.0</v>
      </c>
      <c r="F185"/>
      <c r="G185" t="inlineStr">
        <is>
          <t>Elphick,J.R.F., K.D. Bergh, and H.C. Bailey (2011). Chronic Toxicity of Chloride to Freshwater Species:  Effects of Hardness and Implications for Water Quality Guidelines. Environ. Toxicol. Chem., 30, (1), 239-246. doi:10.1002/etc.365. ECOREF#:158449</t>
        </is>
      </c>
      <c r="H185" s="184" t="n">
        <f>HYPERLINK("https://scholar.google.com/scholar?hl=en&amp;as_q=&amp;as_oq=&amp;as_eq=&amp;as_sauthors=&amp;as_publication=&amp;as_ylo=&amp;as_yhi=&amp;as_occt=title&amp;as_sdt=0%2C5&amp;as_epq=%22Chronic+Toxicity+of+Chloride+to+Freshwater+Species%3A++Effects+of+Hardness+and+Implications+for+Water+Quality+Gu", "Google Scholar")</f>
        <v>0.0</v>
      </c>
    </row>
    <row r="186">
      <c r="A186" t="n">
        <v>152780.0</v>
      </c>
      <c r="B186" t="inlineStr">
        <is>
          <t>Erickson,R.J.</t>
        </is>
      </c>
      <c r="C186" t="inlineStr">
        <is>
          <t>Evaluation of a Model for the Prediction of the Effect of Fluctuating Concentrations on the Lethality of Copper to Fathead Minnows</t>
        </is>
      </c>
      <c r="D186" t="inlineStr">
        <is>
          <t>Environmental Research Laboratory, U.S. Environmental Protection Agency, Duluth, MN:125 p.</t>
        </is>
      </c>
      <c r="E186" t="n">
        <v>1985.0</v>
      </c>
      <c r="F186"/>
      <c r="G186" t="inlineStr">
        <is>
          <t>Erickson,R.J. (1985). Evaluation of a Model for the Prediction of the Effect of Fluctuating Concentrations on the Lethality of Copper to Fathead Minnows. Environmental Research Laboratory, U.S. Environmental Protection Agency, Duluth, MN, 125 p. ECOREF#:152780</t>
        </is>
      </c>
      <c r="H186" s="185" t="n">
        <f>HYPERLINK("https://scholar.google.com/scholar?hl=en&amp;as_q=&amp;as_oq=&amp;as_eq=&amp;as_sauthors=&amp;as_publication=&amp;as_ylo=&amp;as_yhi=&amp;as_occt=title&amp;as_sdt=0%2C5&amp;as_epq=%22Evaluation+of+a+Model+for+the+Prediction+of+the+Effect+of+Fluctuating+Concentrations+on+the+Lethality+of+Copper+", "Google Scholar")</f>
        <v>0.0</v>
      </c>
    </row>
    <row r="187">
      <c r="A187" t="n">
        <v>17871.0</v>
      </c>
      <c r="B187" t="inlineStr">
        <is>
          <t>Erickson,R.J., C.F. Kleiner, J.T. Fiandt, and T.L. Highland</t>
        </is>
      </c>
      <c r="C187" t="inlineStr">
        <is>
          <t>Effect of Acclimation Period on the Relationship of Acute Copper Toxicity to Water Hardness for Fathead Minnows</t>
        </is>
      </c>
      <c r="D187" t="inlineStr">
        <is>
          <t>Environ. Toxicol. Chem.16(4): 813-815</t>
        </is>
      </c>
      <c r="E187" t="n">
        <v>1997.0</v>
      </c>
      <c r="F187"/>
      <c r="G187" t="inlineStr">
        <is>
          <t>Erickson,R.J., C.F. Kleiner, J.T. Fiandt, and T.L. Highland (1997). Effect of Acclimation Period on the Relationship of Acute Copper Toxicity to Water Hardness for Fathead Minnows. Environ. Toxicol. Chem., 16, (4), 813-815. doi:10.1002/etc.5620160428. ECOREF#:17871</t>
        </is>
      </c>
      <c r="H187" s="186" t="n">
        <f>HYPERLINK("https://scholar.google.com/scholar?hl=en&amp;as_q=&amp;as_oq=&amp;as_eq=&amp;as_sauthors=&amp;as_publication=&amp;as_ylo=&amp;as_yhi=&amp;as_occt=title&amp;as_sdt=0%2C5&amp;as_epq=%22Effect+of+Acclimation+Period+on+the+Relationship+of+Acute+Copper+Toxicity+to+Water+Hardness+for+Fathead+Minnows", "Google Scholar")</f>
        <v>0.0</v>
      </c>
    </row>
    <row r="188">
      <c r="A188" t="n">
        <v>16342.0</v>
      </c>
      <c r="B188" t="inlineStr">
        <is>
          <t>Erickson,R.J., D.A. Benoit, V.R. Mattson, H.P.,Jr. Nelson, and E.N. Leonard</t>
        </is>
      </c>
      <c r="C188" t="inlineStr">
        <is>
          <t>The Effects of Water Chemistry on the Toxicity of Copper to Fathead Minnows</t>
        </is>
      </c>
      <c r="D188" t="inlineStr">
        <is>
          <t>Environ. Toxicol. Chem.15(2): 181-193</t>
        </is>
      </c>
      <c r="E188" t="n">
        <v>1996.0</v>
      </c>
      <c r="F188"/>
      <c r="G188" t="inlineStr">
        <is>
          <t>Erickson,R.J., D.A. Benoit, V.R. Mattson, H.P.,Jr. Nelson, and E.N. Leonard (1996). The Effects of Water Chemistry on the Toxicity of Copper to Fathead Minnows. Environ. Toxicol. Chem., 15, (2), 181-193. doi:10.1002/etc.5620150217. ECOREF#:16342</t>
        </is>
      </c>
      <c r="H188" s="187" t="n">
        <f>HYPERLINK("https://scholar.google.com/scholar?hl=en&amp;as_q=&amp;as_oq=&amp;as_eq=&amp;as_sauthors=&amp;as_publication=&amp;as_ylo=&amp;as_yhi=&amp;as_occt=title&amp;as_sdt=0%2C5&amp;as_epq=%22The+Effects+of+Water+Chemistry+on+the+Toxicity+of+Copper+to+Fathead+Minnows", "Google Scholar")</f>
        <v>0.0</v>
      </c>
    </row>
    <row r="189">
      <c r="A189" t="n">
        <v>76238.0</v>
      </c>
      <c r="B189" t="inlineStr">
        <is>
          <t>Erickson,R.J., D.A. Benoit, and V.R. Mattson</t>
        </is>
      </c>
      <c r="C189" t="inlineStr">
        <is>
          <t>A Prototype Toxicity Factors Model for Site-Specific Copper Water Quality Criteria</t>
        </is>
      </c>
      <c r="D189" t="inlineStr">
        <is>
          <t>U.S.EPA, Duluth, MN:36 p.</t>
        </is>
      </c>
      <c r="E189" t="n">
        <v>1996.0</v>
      </c>
      <c r="F189"/>
      <c r="G189" t="inlineStr">
        <is>
          <t>Erickson,R.J., D.A. Benoit, and V.R. Mattson (1996). A Prototype Toxicity Factors Model for Site-Specific Copper Water Quality Criteria. U.S.EPA, Duluth, MN, 36 p. ECOREF#:76238</t>
        </is>
      </c>
      <c r="H189" s="188" t="n">
        <f>HYPERLINK("https://scholar.google.com/scholar?hl=en&amp;as_q=&amp;as_oq=&amp;as_eq=&amp;as_sauthors=&amp;as_publication=&amp;as_ylo=&amp;as_yhi=&amp;as_occt=title&amp;as_sdt=0%2C5&amp;as_epq=%22A+Prototype+Toxicity+Factors+Model+for+Site-Specific+Copper+Water+Quality+Criteria", "Google Scholar")</f>
        <v>0.0</v>
      </c>
    </row>
    <row r="190">
      <c r="A190" t="n">
        <v>18938.0</v>
      </c>
      <c r="B190" t="inlineStr">
        <is>
          <t>Erickson,R.J., L.T. Brooke, M.D. Kahl, F.V. Venter, S.L. Harting, T.P. Markee, and R.L. Spehar</t>
        </is>
      </c>
      <c r="C190" t="inlineStr">
        <is>
          <t>Effects of Laboratory Test Conditions on the Toxicity of Silver to Aquatic Organisms</t>
        </is>
      </c>
      <c r="D190" t="inlineStr">
        <is>
          <t>Environ. Toxicol. Chem.17(4): 572-578</t>
        </is>
      </c>
      <c r="E190" t="n">
        <v>1998.0</v>
      </c>
      <c r="F190"/>
      <c r="G190" t="inlineStr">
        <is>
          <t>Erickson,R.J., L.T. Brooke, M.D. Kahl, F.V. Venter, S.L. Harting, T.P. Markee, and R.L. Spehar (1998). Effects of Laboratory Test Conditions on the Toxicity of Silver to Aquatic Organisms. Environ. Toxicol. Chem., 17, (4), 572-578. doi:10.1002/etc.5620170407. ECOREF#:18938</t>
        </is>
      </c>
      <c r="H190" s="189" t="n">
        <f>HYPERLINK("https://scholar.google.com/scholar?hl=en&amp;as_q=&amp;as_oq=&amp;as_eq=&amp;as_sauthors=&amp;as_publication=&amp;as_ylo=&amp;as_yhi=&amp;as_occt=title&amp;as_sdt=0%2C5&amp;as_epq=%22Effects+of+Laboratory+Test+Conditions+on+the+Toxicity+of+Silver+to+Aquatic+Organisms", "Google Scholar")</f>
        <v>0.0</v>
      </c>
    </row>
    <row r="191">
      <c r="A191" t="n">
        <v>76100.0</v>
      </c>
      <c r="B191" t="inlineStr">
        <is>
          <t>Erten-Unal,M., B.G. Wixson, N. Gale, and J.L. Pitt</t>
        </is>
      </c>
      <c r="C191" t="inlineStr">
        <is>
          <t>Evaluation of Toxicity, Bioavailability and Speciation of Lead, Zinc and Cadmium in Mine/Mill Wastewaters</t>
        </is>
      </c>
      <c r="D191" t="inlineStr">
        <is>
          <t>Chem. Spec. Bioavail.10(2): 37-46</t>
        </is>
      </c>
      <c r="E191" t="n">
        <v>1998.0</v>
      </c>
      <c r="F191"/>
      <c r="G191" t="inlineStr">
        <is>
          <t>Erten-Unal,M., B.G. Wixson, N. Gale, and J.L. Pitt (1998). Evaluation of Toxicity, Bioavailability and Speciation of Lead, Zinc and Cadmium in Mine/Mill Wastewaters. Chem. Spec. Bioavail., 10, (2), 37-46. doi:10.3184/095422998782775826. ECOREF#:76100</t>
        </is>
      </c>
      <c r="H191" s="190" t="n">
        <f>HYPERLINK("https://scholar.google.com/scholar?hl=en&amp;as_q=&amp;as_oq=&amp;as_eq=&amp;as_sauthors=&amp;as_publication=&amp;as_ylo=&amp;as_yhi=&amp;as_occt=title&amp;as_sdt=0%2C5&amp;as_epq=%22Evaluation+of+Toxicity%2C+Bioavailability+and+Speciation+of+Lead%2C+Zinc+and+Cadmium+in+Mine%2FMill+Wastewaters", "Google Scholar")</f>
        <v>0.0</v>
      </c>
    </row>
    <row r="192">
      <c r="A192" t="n">
        <v>189098.0</v>
      </c>
      <c r="B192" t="inlineStr">
        <is>
          <t>Esbaugh,A.J., K.V. Brix, E.M. Mager, and M. Grosell</t>
        </is>
      </c>
      <c r="C192" t="inlineStr">
        <is>
          <t>Multi-Linear Regression Models Predict the Effects of Water Chemistry on Acute Lead Toxicity to Ceriodaphnia dubia and Pimephales promelas</t>
        </is>
      </c>
      <c r="D192" t="inlineStr">
        <is>
          <t>Comp. Biochem. Physiol. C Toxicol. Pharmacol.154(3): 137-145</t>
        </is>
      </c>
      <c r="E192" t="n">
        <v>2011.0</v>
      </c>
      <c r="F192"/>
      <c r="G192" t="inlineStr">
        <is>
          <t>Esbaugh,A.J., K.V. Brix, E.M. Mager, and M. Grosell (2011). Multi-Linear Regression Models Predict the Effects of Water Chemistry on Acute Lead Toxicity to Ceriodaphnia dubia and Pimephales promelas. Comp. Biochem. Physiol. C Toxicol. Pharmacol., 154, (3), 137-145. doi:10.1016/j.cbpc.2011.04.006. ECOREF#:189098</t>
        </is>
      </c>
      <c r="H192" s="191" t="n">
        <f>HYPERLINK("https://scholar.google.com/scholar?hl=en&amp;as_q=&amp;as_oq=&amp;as_eq=&amp;as_sauthors=&amp;as_publication=&amp;as_ylo=&amp;as_yhi=&amp;as_occt=title&amp;as_sdt=0%2C5&amp;as_epq=%22Multi-Linear+Regression+Models+Predict+the+Effects+of+Water+Chemistry+on+Acute+Lead+Toxicity+to+Ceriodaphnia+dub", "Google Scholar")</f>
        <v>0.0</v>
      </c>
    </row>
    <row r="193">
      <c r="A193" t="n">
        <v>11951.0</v>
      </c>
      <c r="B193" t="inlineStr">
        <is>
          <t>Ewell,W.S., J.W. Gorsuch, R.O. Kringle, K.A. Robillard, and R.C. Spiegel</t>
        </is>
      </c>
      <c r="C193" t="inlineStr">
        <is>
          <t>Simultaneous Evaluation of the Acute Effects of Chemicals on Seven Aquatic Species</t>
        </is>
      </c>
      <c r="D193" t="inlineStr">
        <is>
          <t>Environ. Toxicol. Chem.5(9): 831-840</t>
        </is>
      </c>
      <c r="E193" t="n">
        <v>1986.0</v>
      </c>
      <c r="F193"/>
      <c r="G193" t="inlineStr">
        <is>
          <t>Ewell,W.S., J.W. Gorsuch, R.O. Kringle, K.A. Robillard, and R.C. Spiegel (1986). Simultaneous Evaluation of the Acute Effects of Chemicals on Seven Aquatic Species. Environ. Toxicol. Chem., 5, (9), 831-840. doi:10.1002/etc.5620050908. ECOREF#:11951</t>
        </is>
      </c>
      <c r="H193" s="192" t="n">
        <f>HYPERLINK("https://scholar.google.com/scholar?hl=en&amp;as_q=&amp;as_oq=&amp;as_eq=&amp;as_sauthors=&amp;as_publication=&amp;as_ylo=&amp;as_yhi=&amp;as_occt=title&amp;as_sdt=0%2C5&amp;as_epq=%22Simultaneous+Evaluation+of+the+Acute+Effects+of+Chemicals+on+Seven+Aquatic+Species", "Google Scholar")</f>
        <v>0.0</v>
      </c>
    </row>
    <row r="194">
      <c r="A194" t="n">
        <v>87170.0</v>
      </c>
      <c r="B194" t="inlineStr">
        <is>
          <t>Fairchild,J.F., A.L. Allert, L.C. Sappington, and B. Waddell</t>
        </is>
      </c>
      <c r="C194" t="inlineStr">
        <is>
          <t>Chronic Toxicity of Un-Ionized Ammonia to Early Life-Stages of Endangered Colorado Pikeminnow (Ptychocheilus lucious) and Razorback Sucker (Xyrauchen texanus) Compared to the Surrogate Fathead Minnow (Pimephales promela</t>
        </is>
      </c>
      <c r="D194" t="inlineStr">
        <is>
          <t>Arch. Environ. Contam. Toxicol.49(3): 378-384</t>
        </is>
      </c>
      <c r="E194" t="n">
        <v>2005.0</v>
      </c>
      <c r="F194"/>
      <c r="G194" t="inlineStr">
        <is>
          <t>Fairchild,J.F., A.L. Allert, L.C. Sappington, and B. Waddell (2005). Chronic Toxicity of Un-Ionized Ammonia to Early Life-Stages of Endangered Colorado Pikeminnow (Ptychocheilus lucious) and Razorback Sucker (Xyrauchen texanus) Compared to the Surrogate Fathead Minnow (Pimephales promela. Arch. Environ. Contam. Toxicol., 49, (3), 378-384. doi:10.1007/s00244-004-0223-9. ECOREF#:87170</t>
        </is>
      </c>
      <c r="H194" s="193" t="n">
        <f>HYPERLINK("https://scholar.google.com/scholar?hl=en&amp;as_q=&amp;as_oq=&amp;as_eq=&amp;as_sauthors=&amp;as_publication=&amp;as_ylo=&amp;as_yhi=&amp;as_occt=title&amp;as_sdt=0%2C5&amp;as_epq=%22Chronic+Toxicity+of+Un-Ionized+Ammonia+to+Early+Life-Stages+of+Endangered+Colorado+Pikeminnow+%28Ptychocheilus+l", "Google Scholar")</f>
        <v>0.0</v>
      </c>
    </row>
    <row r="195">
      <c r="A195" t="n">
        <v>9311.0</v>
      </c>
      <c r="B195" t="inlineStr">
        <is>
          <t>Fairchild,J.F., F.J. Dwyer, and T.W. LaPoint</t>
        </is>
      </c>
      <c r="C195" t="inlineStr">
        <is>
          <t>Evaluation of a Laboratory-Generated NOEC for Linear Alkylbenzene Sulfonate in Outdoor Experimental Streams</t>
        </is>
      </c>
      <c r="D195" t="inlineStr">
        <is>
          <t>Environ. Toxicol. Chem.12(10): 1763-1775</t>
        </is>
      </c>
      <c r="E195" t="n">
        <v>1993.0</v>
      </c>
      <c r="F195"/>
      <c r="G195" t="inlineStr">
        <is>
          <t>Fairchild,J.F., F.J. Dwyer, and T.W. LaPoint (1993). Evaluation of a Laboratory-Generated NOEC for Linear Alkylbenzene Sulfonate in Outdoor Experimental Streams. Environ. Toxicol. Chem., 12, (10), 1763-1775. ECOREF#:9311</t>
        </is>
      </c>
      <c r="H195" s="194" t="n">
        <f>HYPERLINK("https://scholar.google.com/scholar?hl=en&amp;as_q=&amp;as_oq=&amp;as_eq=&amp;as_sauthors=&amp;as_publication=&amp;as_ylo=&amp;as_yhi=&amp;as_occt=title&amp;as_sdt=0%2C5&amp;as_epq=%22Evaluation+of+a+Laboratory-Generated+NOEC+for+Linear+Alkylbenzene+Sulfonate+in+Outdoor+Experimental+Streams", "Google Scholar")</f>
        <v>0.0</v>
      </c>
    </row>
    <row r="196">
      <c r="A196" t="n">
        <v>18386.0</v>
      </c>
      <c r="B196" t="inlineStr">
        <is>
          <t>Farrell,A.P., C.J. Kennedy, A. Wood, B.D. Johnston, and W.R. Bennett</t>
        </is>
      </c>
      <c r="C196" t="inlineStr">
        <is>
          <t>Acute Toxicity of a Didecyldimethylammonium Chloride-Based Wood Preservative, Bardac 2280, to Aquatic Species</t>
        </is>
      </c>
      <c r="D196" t="inlineStr">
        <is>
          <t>Environ. Toxicol. Chem.17(8): 1552-1557</t>
        </is>
      </c>
      <c r="E196" t="n">
        <v>1998.0</v>
      </c>
      <c r="F196"/>
      <c r="G196" t="inlineStr">
        <is>
          <t>Farrell,A.P., C.J. Kennedy, A. Wood, B.D. Johnston, and W.R. Bennett (1998). Acute Toxicity of a Didecyldimethylammonium Chloride-Based Wood Preservative, Bardac 2280, to Aquatic Species. Environ. Toxicol. Chem., 17, (8), 1552-1557. ECOREF#:18386</t>
        </is>
      </c>
      <c r="H196" s="195" t="n">
        <f>HYPERLINK("https://scholar.google.com/scholar?hl=en&amp;as_q=&amp;as_oq=&amp;as_eq=&amp;as_sauthors=&amp;as_publication=&amp;as_ylo=&amp;as_yhi=&amp;as_occt=title&amp;as_sdt=0%2C5&amp;as_epq=%22Acute+Toxicity+of+a+Didecyldimethylammonium+Chloride-Based+Wood+Preservative%2C+Bardac+2280%2C+to+Aquatic+Specie", "Google Scholar")</f>
        <v>0.0</v>
      </c>
    </row>
    <row r="197">
      <c r="A197" t="n">
        <v>12260.0</v>
      </c>
      <c r="B197" t="inlineStr">
        <is>
          <t>Felder,J.D., W.J. Adams, and V.W. Saeger</t>
        </is>
      </c>
      <c r="C197" t="inlineStr">
        <is>
          <t>Assessment of the Safety of Dioctyl Adipate in Freshwater Environments</t>
        </is>
      </c>
      <c r="D197" t="inlineStr">
        <is>
          <t>Environ. Toxicol. Chem.5(8): 777-784</t>
        </is>
      </c>
      <c r="E197" t="n">
        <v>1986.0</v>
      </c>
      <c r="F197"/>
      <c r="G197" t="inlineStr">
        <is>
          <t>Felder,J.D., W.J. Adams, and V.W. Saeger (1986). Assessment of the Safety of Dioctyl Adipate in Freshwater Environments. Environ. Toxicol. Chem., 5, (8), 777-784. doi:10.1002/etc.5620050809. ECOREF#:12260</t>
        </is>
      </c>
      <c r="H197" s="196" t="n">
        <f>HYPERLINK("https://scholar.google.com/scholar?hl=en&amp;as_q=&amp;as_oq=&amp;as_eq=&amp;as_sauthors=&amp;as_publication=&amp;as_ylo=&amp;as_yhi=&amp;as_occt=title&amp;as_sdt=0%2C5&amp;as_epq=%22Assessment+of+the+Safety+of+Dioctyl+Adipate+in+Freshwater+Environments", "Google Scholar")</f>
        <v>0.0</v>
      </c>
    </row>
    <row r="198">
      <c r="A198" t="n">
        <v>12734.0</v>
      </c>
      <c r="B198" t="inlineStr">
        <is>
          <t>Fieser,A.H.</t>
        </is>
      </c>
      <c r="C198" t="inlineStr">
        <is>
          <t>Toxicity of Fluorides to Aquatic Organisms: Modeling for Water Hardness and Temperature</t>
        </is>
      </c>
      <c r="D198" t="inlineStr">
        <is>
          <t>Ph.D Thesis, University of Pittsburgh:179 p.</t>
        </is>
      </c>
      <c r="E198" t="n">
        <v>1986.0</v>
      </c>
      <c r="F198"/>
      <c r="G198" t="inlineStr">
        <is>
          <t>Fieser,A.H. (1986). Toxicity of Fluorides to Aquatic Organisms: Modeling for Water Hardness and Temperature. Ph.D Thesis, University of Pittsburgh, 179 p. ECOREF#:12734</t>
        </is>
      </c>
      <c r="H198" s="197" t="n">
        <f>HYPERLINK("https://scholar.google.com/scholar?hl=en&amp;as_q=&amp;as_oq=&amp;as_eq=&amp;as_sauthors=&amp;as_publication=&amp;as_ylo=&amp;as_yhi=&amp;as_occt=title&amp;as_sdt=0%2C5&amp;as_epq=%22Toxicity+of+Fluorides+to+Aquatic+Organisms%3A+Modeling+for+Water+Hardness+and+Temperature", "Google Scholar")</f>
        <v>0.0</v>
      </c>
    </row>
    <row r="199">
      <c r="A199" t="n">
        <v>9512.0</v>
      </c>
      <c r="B199" t="inlineStr">
        <is>
          <t>Finger,S.E., E.F. Little, M.G. Henry, J.F. Fairchild, and T.P. Boyle</t>
        </is>
      </c>
      <c r="C199" t="inlineStr">
        <is>
          <t>Comparison of Laboratory and Field Assessment of Fluorene - Part 1: Effects of Fluorene on the Survival, Growth, Reproduction, and Behavior of Aquatic Organisms in Laboratory Tests</t>
        </is>
      </c>
      <c r="D199" t="inlineStr">
        <is>
          <t>ASTM Spec. Tech. Publ.:120-133</t>
        </is>
      </c>
      <c r="E199" t="n">
        <v>1985.0</v>
      </c>
      <c r="F199"/>
      <c r="G199" t="inlineStr">
        <is>
          <t>Finger,S.E., E.F. Little, M.G. Henry, J.F. Fairchild, and T.P. Boyle (1985). Comparison of Laboratory and Field Assessment of Fluorene - Part 1: Effects of Fluorene on the Survival, Growth, Reproduction, and Behavior of Aquatic Organisms in Laboratory Tests. ASTM Spec. Tech. Publ., 120-133. ECOREF#:9512</t>
        </is>
      </c>
      <c r="H199" s="198" t="n">
        <f>HYPERLINK("https://scholar.google.com/scholar?hl=en&amp;as_q=&amp;as_oq=&amp;as_eq=&amp;as_sauthors=&amp;as_publication=&amp;as_ylo=&amp;as_yhi=&amp;as_occt=title&amp;as_sdt=0%2C5&amp;as_epq=%22Comparison+of+Laboratory+and+Field+Assessment+of+Fluorene+-+Part+1%3A+Effects+of+Fluorene+on+the+Survival%2C+Gro", "Google Scholar")</f>
        <v>0.0</v>
      </c>
    </row>
    <row r="200">
      <c r="A200" t="n">
        <v>734.0</v>
      </c>
      <c r="B200" t="inlineStr">
        <is>
          <t>Fisher,D.J., D.T. Burton, and R.L. Paulson</t>
        </is>
      </c>
      <c r="C200" t="inlineStr">
        <is>
          <t>Comparative Acute Toxicity of Diethyleneglycol Dinitrate to Freshwater Aquatic Organisms</t>
        </is>
      </c>
      <c r="D200" t="inlineStr">
        <is>
          <t>Environ. Toxicol. Chem.8(6): 545-550</t>
        </is>
      </c>
      <c r="E200" t="n">
        <v>1989.0</v>
      </c>
      <c r="F200"/>
      <c r="G200" t="inlineStr">
        <is>
          <t>Fisher,D.J., D.T. Burton, and R.L. Paulson (1989). Comparative Acute Toxicity of Diethyleneglycol Dinitrate to Freshwater Aquatic Organisms. Environ. Toxicol. Chem., 8, (6), 545-550. doi:10.1002/etc.5620080611. ECOREF#:734</t>
        </is>
      </c>
      <c r="H200" s="199" t="n">
        <f>HYPERLINK("https://scholar.google.com/scholar?hl=en&amp;as_q=&amp;as_oq=&amp;as_eq=&amp;as_sauthors=&amp;as_publication=&amp;as_ylo=&amp;as_yhi=&amp;as_occt=title&amp;as_sdt=0%2C5&amp;as_epq=%22Comparative+Acute+Toxicity+of+Diethyleneglycol+Dinitrate+to+Freshwater+Aquatic+Organisms", "Google Scholar")</f>
        <v>0.0</v>
      </c>
    </row>
    <row r="201">
      <c r="A201" t="n">
        <v>5752.0</v>
      </c>
      <c r="B201" t="inlineStr">
        <is>
          <t>Folmar,L.C., H.O. Sanders, and A.M. Julin</t>
        </is>
      </c>
      <c r="C201" t="inlineStr">
        <is>
          <t>Toxicity of the Herbicide Glyphosate and Several of Its Formulations to Fish and Aquatic Invertebrates</t>
        </is>
      </c>
      <c r="D201" t="inlineStr">
        <is>
          <t>Arch. Environ. Contam. Toxicol.8(3): 269-278</t>
        </is>
      </c>
      <c r="E201" t="n">
        <v>1979.0</v>
      </c>
      <c r="F201"/>
      <c r="G201" t="inlineStr">
        <is>
          <t>Folmar,L.C., H.O. Sanders, and A.M. Julin (1979). Toxicity of the Herbicide Glyphosate and Several of Its Formulations to Fish and Aquatic Invertebrates. Arch. Environ. Contam. Toxicol., 8, (3), 269-278. doi:10.1007/BF01056243. ECOREF#:5752</t>
        </is>
      </c>
      <c r="H201" s="200" t="n">
        <f>HYPERLINK("https://scholar.google.com/scholar?hl=en&amp;as_q=&amp;as_oq=&amp;as_eq=&amp;as_sauthors=&amp;as_publication=&amp;as_ylo=&amp;as_yhi=&amp;as_occt=title&amp;as_sdt=0%2C5&amp;as_epq=%22Toxicity+of+the+Herbicide+Glyphosate+and+Several+of+Its+Formulations+to+Fish+and+Aquatic+Invertebrates", "Google Scholar")</f>
        <v>0.0</v>
      </c>
    </row>
    <row r="202">
      <c r="A202" t="n">
        <v>83754.0</v>
      </c>
      <c r="B202" t="inlineStr">
        <is>
          <t>Forsythe II,B.L.</t>
        </is>
      </c>
      <c r="C202" t="inlineStr">
        <is>
          <t>Silver in a Freshwater Ecosystem:  Acute Toxicity and Trophic Transfer</t>
        </is>
      </c>
      <c r="D202" t="inlineStr">
        <is>
          <t>Ph.D. Thesis, Clemson University, Clemson, SC:149 p.</t>
        </is>
      </c>
      <c r="E202" t="n">
        <v>1996.0</v>
      </c>
      <c r="F202"/>
      <c r="G202" t="inlineStr">
        <is>
          <t>Forsythe II,B.L. (1996). Silver in a Freshwater Ecosystem:  Acute Toxicity and Trophic Transfer. Ph.D. Thesis, Clemson University, Clemson, SC, 149 p. ECOREF#:83754</t>
        </is>
      </c>
      <c r="H202" s="201" t="n">
        <f>HYPERLINK("https://scholar.google.com/scholar?hl=en&amp;as_q=&amp;as_oq=&amp;as_eq=&amp;as_sauthors=&amp;as_publication=&amp;as_ylo=&amp;as_yhi=&amp;as_occt=title&amp;as_sdt=0%2C5&amp;as_epq=%22Silver+in+a+Freshwater+Ecosystem%3A++Acute+Toxicity+and+Trophic+Transfer", "Google Scholar")</f>
        <v>0.0</v>
      </c>
    </row>
    <row r="203">
      <c r="A203" t="n">
        <v>195530.0</v>
      </c>
      <c r="B203" t="inlineStr">
        <is>
          <t>Fort,D.</t>
        </is>
      </c>
      <c r="C203" t="inlineStr">
        <is>
          <t>Piperonyl Butoxide: 21-D Fish Reproduction Assay</t>
        </is>
      </c>
      <c r="D203" t="inlineStr">
        <is>
          <t>Project Number: 48687701/OCR, PBTF01/00257. Unpublished study prepared by Fort Environmental Laboratories, Inc., Golden Pacific Laboratories, LLC (GPL) and Experimental Pathology Laboratories:286 p.</t>
        </is>
      </c>
      <c r="E203" t="n">
        <v>2012.0</v>
      </c>
      <c r="F203"/>
      <c r="G203" t="inlineStr">
        <is>
          <t>Fort,D. (2012). Piperonyl Butoxide: 21-D Fish Reproduction Assay. Project Number: 48687701/OCR, PBTF01/00257. Unpublished study prepared by Fort Environmental Laboratories, Inc., Golden Pacific Laboratories, LLC (GPL) and Experimental Pathology Laboratories, 286 p. ECOREF#:195530</t>
        </is>
      </c>
      <c r="H203" s="202" t="n">
        <f>HYPERLINK("https://scholar.google.com/scholar?hl=en&amp;as_q=&amp;as_oq=&amp;as_eq=&amp;as_sauthors=&amp;as_publication=&amp;as_ylo=&amp;as_yhi=&amp;as_occt=title&amp;as_sdt=0%2C5&amp;as_epq=%22Piperonyl+Butoxide%3A+21-D+Fish+Reproduction+Assay", "Google Scholar")</f>
        <v>0.0</v>
      </c>
    </row>
    <row r="204">
      <c r="A204" t="n">
        <v>17382.0</v>
      </c>
      <c r="B204" t="inlineStr">
        <is>
          <t>Gaikowski,M.P., S.J. Hamilton, K.J. Buhl, S.F. McDonald, and C.H. Summers</t>
        </is>
      </c>
      <c r="C204" t="inlineStr">
        <is>
          <t>Acute Toxicity of Firefighting Chemical Formulations to Four Life Stages of Fathead Minnow</t>
        </is>
      </c>
      <c r="D204" t="inlineStr">
        <is>
          <t>Ecotoxicol. Environ. Saf.34(3): 252-263</t>
        </is>
      </c>
      <c r="E204" t="n">
        <v>1996.0</v>
      </c>
      <c r="F204"/>
      <c r="G204" t="inlineStr">
        <is>
          <t>Gaikowski,M.P., S.J. Hamilton, K.J. Buhl, S.F. McDonald, and C.H. Summers (1996). Acute Toxicity of Firefighting Chemical Formulations to Four Life Stages of Fathead Minnow. Ecotoxicol. Environ. Saf., 34, (3), 252-263. doi:10.1006/eesa.1996.0070. ECOREF#:17382</t>
        </is>
      </c>
      <c r="H204" s="203" t="n">
        <f>HYPERLINK("https://scholar.google.com/scholar?hl=en&amp;as_q=&amp;as_oq=&amp;as_eq=&amp;as_sauthors=&amp;as_publication=&amp;as_ylo=&amp;as_yhi=&amp;as_occt=title&amp;as_sdt=0%2C5&amp;as_epq=%22Acute+Toxicity+of+Firefighting+Chemical+Formulations+to+Four+Life+Stages+of+Fathead+Minnow", "Google Scholar")</f>
        <v>0.0</v>
      </c>
    </row>
    <row r="205">
      <c r="A205" t="n">
        <v>9180.0</v>
      </c>
      <c r="B205" t="inlineStr">
        <is>
          <t>Gale,N.L., B.G. Wixson, and M. Erten</t>
        </is>
      </c>
      <c r="C205" t="inlineStr">
        <is>
          <t>An Evaluation of the Acute Toxicity of Lead, Zinc, and Cadmium in Missouri Ozark Groundwater</t>
        </is>
      </c>
      <c r="D205" t="inlineStr">
        <is>
          <t>Trace Subst. Environ. Health25:169-183</t>
        </is>
      </c>
      <c r="E205" t="n">
        <v>1992.0</v>
      </c>
      <c r="F205"/>
      <c r="G205" t="inlineStr">
        <is>
          <t>Gale,N.L., B.G. Wixson, and M. Erten (1992). An Evaluation of the Acute Toxicity of Lead, Zinc, and Cadmium in Missouri Ozark Groundwater. Trace Subst. Environ. Health, 25, 169-183. ECOREF#:9180</t>
        </is>
      </c>
      <c r="H205" s="204" t="n">
        <f>HYPERLINK("https://scholar.google.com/scholar?hl=en&amp;as_q=&amp;as_oq=&amp;as_eq=&amp;as_sauthors=&amp;as_publication=&amp;as_ylo=&amp;as_yhi=&amp;as_occt=title&amp;as_sdt=0%2C5&amp;as_epq=%22An+Evaluation+of+the+Acute+Toxicity+of+Lead%2C+Zinc%2C+and+Cadmium+in+Missouri+Ozark+Groundwater", "Google Scholar")</f>
        <v>0.0</v>
      </c>
    </row>
    <row r="206">
      <c r="A206" t="n">
        <v>2071.0</v>
      </c>
      <c r="B206" t="inlineStr">
        <is>
          <t>Geckler,J.R., W.B. Horning, T.M. Neiheisel, Q.H. Pickering, E.L. Robinson, and C.E. Stephan</t>
        </is>
      </c>
      <c r="C206" t="inlineStr">
        <is>
          <t>Validity of Laboratory Tests for Predicting Copper Toxicity in Streams</t>
        </is>
      </c>
      <c r="D206" t="inlineStr">
        <is>
          <t>EPA-600/3-76-116, U.S.EPA, Duluth, MN:208 p.</t>
        </is>
      </c>
      <c r="E206" t="n">
        <v>1976.0</v>
      </c>
      <c r="F206"/>
      <c r="G206" t="inlineStr">
        <is>
          <t>Geckler,J.R., W.B. Horning, T.M. Neiheisel, Q.H. Pickering, E.L. Robinson, and C.E. Stephan (1976). Validity of Laboratory Tests for Predicting Copper Toxicity in Streams. EPA-600/3-76-116, U.S.EPA, Duluth, MN, 208 p. ECOREF#:2071</t>
        </is>
      </c>
      <c r="H206" s="205" t="n">
        <f>HYPERLINK("https://scholar.google.com/scholar?hl=en&amp;as_q=&amp;as_oq=&amp;as_eq=&amp;as_sauthors=&amp;as_publication=&amp;as_ylo=&amp;as_yhi=&amp;as_occt=title&amp;as_sdt=0%2C5&amp;as_epq=%22Validity+of+Laboratory+Tests+for+Predicting+Copper+Toxicity+in+Streams", "Google Scholar")</f>
        <v>0.0</v>
      </c>
    </row>
    <row r="207">
      <c r="A207" t="n">
        <v>12447.0</v>
      </c>
      <c r="B207" t="inlineStr">
        <is>
          <t>Geiger,D.L., C.E. Northcott, D.J. Call, and L.T. Brooke</t>
        </is>
      </c>
      <c r="C207" t="inlineStr">
        <is>
          <t>Acute Toxicities of Organic Chemicals to Fathead Minnows (Pimephales promelas), Volume II</t>
        </is>
      </c>
      <c r="D207" t="inlineStr">
        <is>
          <t>Center for Lake Superior Environmental Studies, University of Wisconsin, Superior, WI:326 p.</t>
        </is>
      </c>
      <c r="E207" t="n">
        <v>1985.0</v>
      </c>
      <c r="F207" t="inlineStr">
        <is>
          <t>EPA Fathead Minnow Acute Toxicity Database (MED-Duluth)</t>
        </is>
      </c>
      <c r="G207" t="inlineStr">
        <is>
          <t>Geiger,D.L., C.E. Northcott, D.J. Call, and L.T. Brooke (1985). Acute Toxicities of Organic Chemicals to Fathead Minnows (Pimephales promelas), Volume II. Center for Lake Superior Environmental Studies, University of Wisconsin, Superior, WI, 326 p. ECOREF#:12447</t>
        </is>
      </c>
      <c r="H207" s="206" t="n">
        <f>HYPERLINK("https://scholar.google.com/scholar?hl=en&amp;as_q=&amp;as_oq=&amp;as_eq=&amp;as_sauthors=&amp;as_publication=&amp;as_ylo=&amp;as_yhi=&amp;as_occt=title&amp;as_sdt=0%2C5&amp;as_epq=%22Acute+Toxicities+of+Organic+Chemicals+to+Fathead+Minnows+%28Pimephales+promelas%29%2C+Volume+II", "Google Scholar")</f>
        <v>0.0</v>
      </c>
    </row>
    <row r="208">
      <c r="A208" t="n">
        <v>12859.0</v>
      </c>
      <c r="B208" t="inlineStr">
        <is>
          <t>Geiger,D.L., D.J. Call, and L.T. Brooke</t>
        </is>
      </c>
      <c r="C208" t="inlineStr">
        <is>
          <t>Acute Toxicities of Organic Chemicals to Fathead Minnows (Pimephales promelas) Volume IV</t>
        </is>
      </c>
      <c r="D208" t="inlineStr">
        <is>
          <t>Center for Lake Superior Environmental Studies, University of Wisconsin, Superior, WI4:355 p.</t>
        </is>
      </c>
      <c r="E208" t="n">
        <v>1988.0</v>
      </c>
      <c r="F208" t="inlineStr">
        <is>
          <t>EPA Fathead Minnow Acute Toxicity Database (MED-Duluth)</t>
        </is>
      </c>
      <c r="G208" t="inlineStr">
        <is>
          <t>Geiger,D.L., D.J. Call, and L.T. Brooke (1988). Acute Toxicities of Organic Chemicals to Fathead Minnows (Pimephales promelas) Volume IV. Center for Lake Superior Environmental Studies, University of Wisconsin, Superior, WI, 4, 355 p. ECOREF#:12859</t>
        </is>
      </c>
      <c r="H208" s="207" t="n">
        <f>HYPERLINK("https://scholar.google.com/scholar?hl=en&amp;as_q=&amp;as_oq=&amp;as_eq=&amp;as_sauthors=&amp;as_publication=&amp;as_ylo=&amp;as_yhi=&amp;as_occt=title&amp;as_sdt=0%2C5&amp;as_epq=%22Acute+Toxicities+of+Organic+Chemicals+to+Fathead+Minnows+%28Pimephales+promelas%29+Volume+IV", "Google Scholar")</f>
        <v>0.0</v>
      </c>
    </row>
    <row r="209">
      <c r="A209" t="n">
        <v>3217.0</v>
      </c>
      <c r="B209" t="inlineStr">
        <is>
          <t>Geiger,D.L., L.T. Brooke, and D.J. Call</t>
        </is>
      </c>
      <c r="C209" t="inlineStr">
        <is>
          <t>Acute Toxicities of Organic Chemicals to Fathead Minnows (Pimephales promelas), Volume V</t>
        </is>
      </c>
      <c r="D209" t="inlineStr">
        <is>
          <t>Center for Lake Superior Environmental Studies, University of Wisconsin, Superior, WI:332 p.</t>
        </is>
      </c>
      <c r="E209" t="n">
        <v>1990.0</v>
      </c>
      <c r="F209" t="inlineStr">
        <is>
          <t>EPA Fathead Minnow Acute Toxicity Database (MED-Duluth)</t>
        </is>
      </c>
      <c r="G209" t="inlineStr">
        <is>
          <t>Geiger,D.L., L.T. Brooke, and D.J. Call (1990). Acute Toxicities of Organic Chemicals to Fathead Minnows (Pimephales promelas), Volume V. Center for Lake Superior Environmental Studies, University of Wisconsin, Superior, WI, 332 p. ECOREF#:3217</t>
        </is>
      </c>
      <c r="H209" s="208" t="n">
        <f>HYPERLINK("https://scholar.google.com/scholar?hl=en&amp;as_q=&amp;as_oq=&amp;as_eq=&amp;as_sauthors=&amp;as_publication=&amp;as_ylo=&amp;as_yhi=&amp;as_occt=title&amp;as_sdt=0%2C5&amp;as_epq=%22Acute+Toxicities+of+Organic+Chemicals+to+Fathead+Minnows+%28Pimephales+promelas%29%2C+Volume+V", "Google Scholar")</f>
        <v>0.0</v>
      </c>
    </row>
    <row r="210">
      <c r="A210" t="n">
        <v>12858.0</v>
      </c>
      <c r="B210" t="inlineStr">
        <is>
          <t>Geiger,D.L., S.H. Poirier, L.T. Brooke, and D.J. Call</t>
        </is>
      </c>
      <c r="C210" t="inlineStr">
        <is>
          <t>Acute Toxicities of Organic Chemicals to Fathead Minnows (Pimephales promelas) Volume III</t>
        </is>
      </c>
      <c r="D210" t="inlineStr">
        <is>
          <t>Center for Lake Superior Environmental Studies, University of Wisconsin, Superior, WI:328 p.</t>
        </is>
      </c>
      <c r="E210" t="n">
        <v>1986.0</v>
      </c>
      <c r="F210" t="inlineStr">
        <is>
          <t>EPA Fathead Minnow Acute Toxicity Database (MED-Duluth)</t>
        </is>
      </c>
      <c r="G210" t="inlineStr">
        <is>
          <t>Geiger,D.L., S.H. Poirier, L.T. Brooke, and D.J. Call (1986). Acute Toxicities of Organic Chemicals to Fathead Minnows (Pimephales promelas) Volume III. Center for Lake Superior Environmental Studies, University of Wisconsin, Superior, WI, 328 p. ECOREF#:12858</t>
        </is>
      </c>
      <c r="H210" s="209" t="n">
        <f>HYPERLINK("https://scholar.google.com/scholar?hl=en&amp;as_q=&amp;as_oq=&amp;as_eq=&amp;as_sauthors=&amp;as_publication=&amp;as_ylo=&amp;as_yhi=&amp;as_occt=title&amp;as_sdt=0%2C5&amp;as_epq=%22Acute+Toxicities+of+Organic+Chemicals+to+Fathead+Minnows+%28Pimephales+promelas%29+Volume+III", "Google Scholar")</f>
        <v>0.0</v>
      </c>
    </row>
    <row r="211">
      <c r="A211" t="n">
        <v>9390.0</v>
      </c>
      <c r="B211" t="inlineStr">
        <is>
          <t>Gendusa,T.C., T.L. Beitinger, and J.H. Rodgers</t>
        </is>
      </c>
      <c r="C211" t="inlineStr">
        <is>
          <t>Toxicity of Hexavalent Chromium from Aqueous and Sediment Sources to Pimephales promelas and Ictalurus punctatus</t>
        </is>
      </c>
      <c r="D211" t="inlineStr">
        <is>
          <t>Bull. Environ. Contam. Toxicol.50(1): 144-151</t>
        </is>
      </c>
      <c r="E211" t="n">
        <v>1993.0</v>
      </c>
      <c r="F211"/>
      <c r="G211" t="inlineStr">
        <is>
          <t>Gendusa,T.C., T.L. Beitinger, and J.H. Rodgers (1993). Toxicity of Hexavalent Chromium from Aqueous and Sediment Sources to Pimephales promelas and Ictalurus punctatus. Bull. Environ. Contam. Toxicol., 50, (1), 144-151. doi:10.1007/BF00196553. ECOREF#:9390</t>
        </is>
      </c>
      <c r="H211" s="210" t="n">
        <f>HYPERLINK("https://scholar.google.com/scholar?hl=en&amp;as_q=&amp;as_oq=&amp;as_eq=&amp;as_sauthors=&amp;as_publication=&amp;as_ylo=&amp;as_yhi=&amp;as_occt=title&amp;as_sdt=0%2C5&amp;as_epq=%22Toxicity+of+Hexavalent+Chromium+from+Aqueous+and+Sediment+Sources+to+Pimephales+promelas+and+Ictalurus+punctatus", "Google Scholar")</f>
        <v>0.0</v>
      </c>
    </row>
    <row r="212">
      <c r="A212" t="n">
        <v>11961.0</v>
      </c>
      <c r="B212" t="inlineStr">
        <is>
          <t>Gersich,F.M., and M.A. Mayes</t>
        </is>
      </c>
      <c r="C212" t="inlineStr">
        <is>
          <t>Acute Toxicity Tests with Daphnia magna Straus and Pimephales promelas Rafinesque in Support of National Pollutant Discharge Elimination Permit</t>
        </is>
      </c>
      <c r="D212" t="inlineStr">
        <is>
          <t>Water Res.20(7): 939-941</t>
        </is>
      </c>
      <c r="E212" t="n">
        <v>1986.0</v>
      </c>
      <c r="F212"/>
      <c r="G212" t="inlineStr">
        <is>
          <t>Gersich,F.M., and M.A. Mayes (1986). Acute Toxicity Tests with Daphnia magna Straus and Pimephales promelas Rafinesque in Support of National Pollutant Discharge Elimination Permit. Water Res., 20, (7), 939-941. doi:10.1016/0043-1354(86)90185-5. ECOREF#:11961</t>
        </is>
      </c>
      <c r="H212" s="211" t="n">
        <f>HYPERLINK("https://scholar.google.com/scholar?hl=en&amp;as_q=&amp;as_oq=&amp;as_eq=&amp;as_sauthors=&amp;as_publication=&amp;as_ylo=&amp;as_yhi=&amp;as_occt=title&amp;as_sdt=0%2C5&amp;as_epq=%22Acute+Toxicity+Tests+with+Daphnia+magna+Straus+and+Pimephales+promelas+Rafinesque+in+Support+of+National+Polluta", "Google Scholar")</f>
        <v>0.0</v>
      </c>
    </row>
    <row r="213">
      <c r="A213" t="n">
        <v>15277.0</v>
      </c>
      <c r="B213" t="inlineStr">
        <is>
          <t>Gilderhus,P.A.</t>
        </is>
      </c>
      <c r="C213" t="inlineStr">
        <is>
          <t>Effects of an Aquatic Plant and Suspended Clay on the Activity of Fish Toxicants</t>
        </is>
      </c>
      <c r="D213" t="inlineStr">
        <is>
          <t>N. Am. J. Fish. Manag.2:301-306</t>
        </is>
      </c>
      <c r="E213" t="n">
        <v>1982.0</v>
      </c>
      <c r="F213"/>
      <c r="G213" t="inlineStr">
        <is>
          <t>Gilderhus,P.A. (1982). Effects of an Aquatic Plant and Suspended Clay on the Activity of Fish Toxicants. N. Am. J. Fish. Manag., 2, 301-306. doi:10.1577/1548-8659(1982)2&lt;301:EOAAPA&gt;2.0.CO;2. ECOREF#:15277</t>
        </is>
      </c>
      <c r="H213" s="212" t="n">
        <f>HYPERLINK("https://scholar.google.com/scholar?hl=en&amp;as_q=&amp;as_oq=&amp;as_eq=&amp;as_sauthors=&amp;as_publication=&amp;as_ylo=&amp;as_yhi=&amp;as_occt=title&amp;as_sdt=0%2C5&amp;as_epq=%22Effects+of+an+Aquatic+Plant+and+Suspended+Clay+on+the+Activity+of+Fish+Toxicants", "Google Scholar")</f>
        <v>0.0</v>
      </c>
    </row>
    <row r="214">
      <c r="A214" t="n">
        <v>15239.0</v>
      </c>
      <c r="B214" t="inlineStr">
        <is>
          <t>Gledhill,W.E., R.G. Kaley, W.J. Adams, O. Hicks, P.R. Michael, V.W. Saeger, and G.A. LeBlanc</t>
        </is>
      </c>
      <c r="C214" t="inlineStr">
        <is>
          <t>An Environmental Safety Assessment of Butyl Benzyl Phthalate</t>
        </is>
      </c>
      <c r="D214" t="inlineStr">
        <is>
          <t>Environ. Sci. Technol.14(3): 301-305</t>
        </is>
      </c>
      <c r="E214" t="n">
        <v>1980.0</v>
      </c>
      <c r="F214"/>
      <c r="G214" t="inlineStr">
        <is>
          <t>Gledhill,W.E., R.G. Kaley, W.J. Adams, O. Hicks, P.R. Michael, V.W. Saeger, and G.A. LeBlanc (1980). An Environmental Safety Assessment of Butyl Benzyl Phthalate. Environ. Sci. Technol., 14, (3), 301-305. doi:10.1021/es60163a001. ECOREF#:15239</t>
        </is>
      </c>
      <c r="H214" s="213" t="n">
        <f>HYPERLINK("https://scholar.google.com/scholar?hl=en&amp;as_q=&amp;as_oq=&amp;as_eq=&amp;as_sauthors=&amp;as_publication=&amp;as_ylo=&amp;as_yhi=&amp;as_occt=title&amp;as_sdt=0%2C5&amp;as_epq=%22An+Environmental+Safety+Assessment+of+Butyl+Benzyl+Phthalate", "Google Scholar")</f>
        <v>0.0</v>
      </c>
    </row>
    <row r="215">
      <c r="A215" t="n">
        <v>7341.0</v>
      </c>
      <c r="B215" t="inlineStr">
        <is>
          <t>Goettl,J.P.J., and P.H. Davies</t>
        </is>
      </c>
      <c r="C215" t="inlineStr">
        <is>
          <t>Water Pollution Studies</t>
        </is>
      </c>
      <c r="D215" t="inlineStr">
        <is>
          <t>Job Progress Report, Federal Aid Project F-33-R-13, DNR, Boulder, CO:46-</t>
        </is>
      </c>
      <c r="E215" t="n">
        <v>1978.0</v>
      </c>
      <c r="F215"/>
      <c r="G215" t="inlineStr">
        <is>
          <t>Goettl,J.P.J., and P.H. Davies (1978). Water Pollution Studies. Job Progress Report, Federal Aid Project F-33-R-13, DNR, Boulder, CO, 46-. ECOREF#:7341</t>
        </is>
      </c>
      <c r="H215" s="214" t="n">
        <f>HYPERLINK("https://scholar.google.com/scholar?hl=en&amp;as_q=&amp;as_oq=&amp;as_eq=&amp;as_sauthors=&amp;as_publication=&amp;as_ylo=&amp;as_yhi=&amp;as_occt=title&amp;as_sdt=0%2C5&amp;as_epq=%22Water+Pollution+Studies", "Google Scholar")</f>
        <v>0.0</v>
      </c>
    </row>
    <row r="216">
      <c r="A216" t="n">
        <v>8353.0</v>
      </c>
      <c r="B216" t="inlineStr">
        <is>
          <t>Goode,J.W., G. Rausina, M.L. Keplinger, and J.C. Calandra</t>
        </is>
      </c>
      <c r="C216" t="inlineStr">
        <is>
          <t>Acute Static and Subacute Dynamic Toxicity Studies Conducted with Free and Combined Cyanide in Rainbow Trout and Fathead Minnows</t>
        </is>
      </c>
      <c r="D216" t="inlineStr">
        <is>
          <t>Toxicol. Appl. Pharmacol.37(1): 118-</t>
        </is>
      </c>
      <c r="E216" t="n">
        <v>1976.0</v>
      </c>
      <c r="F216"/>
      <c r="G216" t="inlineStr">
        <is>
          <t>Goode,J.W., G. Rausina, M.L. Keplinger, and J.C. Calandra (1976). Acute Static and Subacute Dynamic Toxicity Studies Conducted with Free and Combined Cyanide in Rainbow Trout and Fathead Minnows. Toxicol. Appl. Pharmacol., 37, (1), 118-. ECOREF#:8353</t>
        </is>
      </c>
      <c r="H216" s="215" t="n">
        <f>HYPERLINK("https://scholar.google.com/scholar?hl=en&amp;as_q=&amp;as_oq=&amp;as_eq=&amp;as_sauthors=&amp;as_publication=&amp;as_ylo=&amp;as_yhi=&amp;as_occt=title&amp;as_sdt=0%2C5&amp;as_epq=%22Acute+Static+and+Subacute+Dynamic+Toxicity+Studies+Conducted+with+Free+and+Combined+Cyanide+in+Rainbow+Trout+and", "Google Scholar")</f>
        <v>0.0</v>
      </c>
    </row>
    <row r="217">
      <c r="A217" t="n">
        <v>175095.0</v>
      </c>
      <c r="B217" t="inlineStr">
        <is>
          <t>Goulet,R.R., P.A. Thompson, K.C. Serben, and C.V. Eickhoff</t>
        </is>
      </c>
      <c r="C217" t="inlineStr">
        <is>
          <t>Impact of Environmentally Based Chemical Hardness on Uranium Speciation and Toxicity in Six Aquatic Species</t>
        </is>
      </c>
      <c r="D217" t="inlineStr">
        <is>
          <t>Environ. Toxicol. Chem.34(3): 562-574</t>
        </is>
      </c>
      <c r="E217" t="n">
        <v>2015.0</v>
      </c>
      <c r="F217"/>
      <c r="G217" t="inlineStr">
        <is>
          <t>Goulet,R.R., P.A. Thompson, K.C. Serben, and C.V. Eickhoff (2015). Impact of Environmentally Based Chemical Hardness on Uranium Speciation and Toxicity in Six Aquatic Species. Environ. Toxicol. Chem., 34, (3), 562-574. doi:10.1002/etc.2834. ECOREF#:175095</t>
        </is>
      </c>
      <c r="H217" s="216" t="n">
        <f>HYPERLINK("https://scholar.google.com/scholar?hl=en&amp;as_q=&amp;as_oq=&amp;as_eq=&amp;as_sauthors=&amp;as_publication=&amp;as_ylo=&amp;as_yhi=&amp;as_occt=title&amp;as_sdt=0%2C5&amp;as_epq=%22Impact+of+Environmentally+Based+Chemical+Hardness+on+Uranium+Speciation+and+Toxicity+in+Six+Aquatic+Species", "Google Scholar")</f>
        <v>0.0</v>
      </c>
    </row>
    <row r="218">
      <c r="A218" t="n">
        <v>174085.0</v>
      </c>
      <c r="B218" t="inlineStr">
        <is>
          <t>Graham,R.V.</t>
        </is>
      </c>
      <c r="C218" t="inlineStr">
        <is>
          <t>A Comparison of the Environmental Cycling and Toxicity of Selenite and Selenomethionine</t>
        </is>
      </c>
      <c r="D218" t="inlineStr">
        <is>
          <t>Ph.D.Thesis, University of Tennessee, Knoxville, TN:216 p.</t>
        </is>
      </c>
      <c r="E218" t="n">
        <v>1992.0</v>
      </c>
      <c r="F218"/>
      <c r="G218" t="inlineStr">
        <is>
          <t>Graham,R.V. (1992). A Comparison of the Environmental Cycling and Toxicity of Selenite and Selenomethionine. Ph.D.Thesis, University of Tennessee, Knoxville, TN, 216 p. ECOREF#:174085</t>
        </is>
      </c>
      <c r="H218" s="217" t="n">
        <f>HYPERLINK("https://scholar.google.com/scholar?hl=en&amp;as_q=&amp;as_oq=&amp;as_eq=&amp;as_sauthors=&amp;as_publication=&amp;as_ylo=&amp;as_yhi=&amp;as_occt=title&amp;as_sdt=0%2C5&amp;as_epq=%22A+Comparison+of+the+Environmental+Cycling+and+Toxicity+of+Selenite+and+Selenomethionine", "Google Scholar")</f>
        <v>0.0</v>
      </c>
    </row>
    <row r="219">
      <c r="A219" t="n">
        <v>180457.0</v>
      </c>
      <c r="B219" t="inlineStr">
        <is>
          <t>Great Lakes Chemical Corp.</t>
        </is>
      </c>
      <c r="C219" t="inlineStr">
        <is>
          <t>Acute Toxicity of Tetrabromobisphenol A to Fathead Minnow (Pimephales promelas) Under Flow-Through Conditions with Attachments and Cover Letter Dated 111788</t>
        </is>
      </c>
      <c r="D219" t="inlineStr">
        <is>
          <t>EPA/OTS 40-8898095:85 p.</t>
        </is>
      </c>
      <c r="E219" t="n">
        <v>2000.0</v>
      </c>
      <c r="F219"/>
      <c r="G219" t="inlineStr">
        <is>
          <t>Great Lakes Chemical Corp. (2000). Acute Toxicity of Tetrabromobisphenol A to Fathead Minnow (Pimephales promelas) Under Flow-Through Conditions with Attachments and Cover Letter Dated 111788. EPA/OTS 40-8898095, 85 p. ECOREF#:180457</t>
        </is>
      </c>
      <c r="H219" s="218" t="n">
        <f>HYPERLINK("https://scholar.google.com/scholar?hl=en&amp;as_q=&amp;as_oq=&amp;as_eq=&amp;as_sauthors=&amp;as_publication=&amp;as_ylo=&amp;as_yhi=&amp;as_occt=title&amp;as_sdt=0%2C5&amp;as_epq=%22Acute+Toxicity+of+Tetrabromobisphenol+A+to+Fathead+Minnow+%28Pimephales+promelas%29+Under+Flow-Through+Condition", "Google Scholar")</f>
        <v>0.0</v>
      </c>
    </row>
    <row r="220">
      <c r="A220" t="n">
        <v>18390.0</v>
      </c>
      <c r="B220" t="inlineStr">
        <is>
          <t>Greene,M.W., and R.M. Kocan</t>
        </is>
      </c>
      <c r="C220" t="inlineStr">
        <is>
          <t>Toxicological Mechanisms of a Multicomponent Agricultural Seed Protectant in the Rainbow Trout (Oncorhynchus mykiss) and Fathead Minnow (Pimephales promelas)</t>
        </is>
      </c>
      <c r="D220" t="inlineStr">
        <is>
          <t>Can. J. Fish. Aquat. Sci. (Multiple Languages)54:1387-1390</t>
        </is>
      </c>
      <c r="E220" t="n">
        <v>1997.0</v>
      </c>
      <c r="F220"/>
      <c r="G220" t="inlineStr">
        <is>
          <t>Greene,M.W., and R.M. Kocan (1997). Toxicological Mechanisms of a Multicomponent Agricultural Seed Protectant in the Rainbow Trout (Oncorhynchus mykiss) and Fathead Minnow (Pimephales promelas). Can. J. Fish. Aquat. Sci. (Multiple Languages), 54, 1387-1390. doi:10.1139/f97-042. ECOREF#:18390</t>
        </is>
      </c>
      <c r="H220" s="219" t="n">
        <f>HYPERLINK("https://scholar.google.com/scholar?hl=en&amp;as_q=&amp;as_oq=&amp;as_eq=&amp;as_sauthors=&amp;as_publication=&amp;as_ylo=&amp;as_yhi=&amp;as_occt=title&amp;as_sdt=0%2C5&amp;as_epq=%22Toxicological+Mechanisms+of+a+Multicomponent+Agricultural+Seed+Protectant+in+the+Rainbow+Trout+%28Oncorhynchus+m", "Google Scholar")</f>
        <v>0.0</v>
      </c>
    </row>
    <row r="221">
      <c r="A221" t="n">
        <v>107253.0</v>
      </c>
      <c r="B221" t="inlineStr">
        <is>
          <t>Grosell,M., R. Gerdes, and K.V. Brix</t>
        </is>
      </c>
      <c r="C221" t="inlineStr">
        <is>
          <t>Influence of Ca, Humic Acid and pH on Lead Accumulation and Toxicity in the Fathead Minnow During Prolonged Water-Borne Lead Exposure</t>
        </is>
      </c>
      <c r="D221" t="inlineStr">
        <is>
          <t>Comp. Biochem. Physiol. C Comp. Pharmacol. Toxicol.143:473-483</t>
        </is>
      </c>
      <c r="E221" t="n">
        <v>2006.0</v>
      </c>
      <c r="F221"/>
      <c r="G221" t="inlineStr">
        <is>
          <t>Grosell,M., R. Gerdes, and K.V. Brix (2006). Influence of Ca, Humic Acid and pH on Lead Accumulation and Toxicity in the Fathead Minnow During Prolonged Water-Borne Lead Exposure. Comp. Biochem. Physiol. C Comp. Pharmacol. Toxicol., 143, 473-483. doi:10.1016/j.cbpc.2006.04.014. ECOREF#:107253</t>
        </is>
      </c>
      <c r="H221" s="220" t="n">
        <f>HYPERLINK("https://scholar.google.com/scholar?hl=en&amp;as_q=&amp;as_oq=&amp;as_eq=&amp;as_sauthors=&amp;as_publication=&amp;as_ylo=&amp;as_yhi=&amp;as_occt=title&amp;as_sdt=0%2C5&amp;as_epq=%22Influence+of+Ca%2C+Humic+Acid+and+pH+on+Lead+Accumulation+and+Toxicity+in+the+Fathead+Minnow+During+Prolonged+Wa", "Google Scholar")</f>
        <v>0.0</v>
      </c>
    </row>
    <row r="222">
      <c r="A222" t="n">
        <v>120113.0</v>
      </c>
      <c r="B222" t="inlineStr">
        <is>
          <t>Hall,S., T. Bradley, J.T. Moore, T. Kuykindall, and L. Minella</t>
        </is>
      </c>
      <c r="C222" t="inlineStr">
        <is>
          <t>Acute and Chronic Toxicity of Nano-Scale TiO2 Particles to Freshwater Fish, Cladocerans, and Green Algae, and Effects of Organic and Inorganic Substrate on TiO2 Toxicity</t>
        </is>
      </c>
      <c r="D222" t="inlineStr">
        <is>
          <t>Nanotoxicology3(2): 91-97</t>
        </is>
      </c>
      <c r="E222" t="n">
        <v>2009.0</v>
      </c>
      <c r="F222"/>
      <c r="G222" t="inlineStr">
        <is>
          <t>Hall,S., T. Bradley, J.T. Moore, T. Kuykindall, and L. Minella (2009). Acute and Chronic Toxicity of Nano-Scale TiO2 Particles to Freshwater Fish, Cladocerans, and Green Algae, and Effects of Organic and Inorganic Substrate on TiO2 Toxicity. Nanotoxicology, 3, (2), 91-97. doi:10.1080/17435390902788078. ECOREF#:120113</t>
        </is>
      </c>
      <c r="H222" s="221" t="n">
        <f>HYPERLINK("https://scholar.google.com/scholar?hl=en&amp;as_q=&amp;as_oq=&amp;as_eq=&amp;as_sauthors=&amp;as_publication=&amp;as_ylo=&amp;as_yhi=&amp;as_occt=title&amp;as_sdt=0%2C5&amp;as_epq=%22Acute+and+Chronic+Toxicity+of+Nano-Scale+TiO2+Particles+to+Freshwater+Fish%2C+Cladocerans%2C+and+Green+Algae%2C+", "Google Scholar")</f>
        <v>0.0</v>
      </c>
    </row>
    <row r="223">
      <c r="A223" t="n">
        <v>12267.0</v>
      </c>
      <c r="B223" t="inlineStr">
        <is>
          <t>Hall,W.S., K.L. Dickson, F.Y. Saleh, J.H.,Jr. Rodgers, D. Wilcox, and A. Entazami</t>
        </is>
      </c>
      <c r="C223" t="inlineStr">
        <is>
          <t>Effects of Suspended Solids on the Acute Toxicity of Zinc to Daphnia magna and Pimephales promelas</t>
        </is>
      </c>
      <c r="D223" t="inlineStr">
        <is>
          <t>Water Resour. Bull.22(6): 913-920</t>
        </is>
      </c>
      <c r="E223" t="n">
        <v>1986.0</v>
      </c>
      <c r="F223"/>
      <c r="G223" t="inlineStr">
        <is>
          <t>Hall,W.S., K.L. Dickson, F.Y. Saleh, J.H.,Jr. Rodgers, D. Wilcox, and A. Entazami (1986). Effects of Suspended Solids on the Acute Toxicity of Zinc to Daphnia magna and Pimephales promelas. Water Resour. Bull., 22, (6), 913-920. doi:10.1111/j.1752-1688.1986.tb00763.x. ECOREF#:12267</t>
        </is>
      </c>
      <c r="H223" s="222" t="n">
        <f>HYPERLINK("https://scholar.google.com/scholar?hl=en&amp;as_q=&amp;as_oq=&amp;as_eq=&amp;as_sauthors=&amp;as_publication=&amp;as_ylo=&amp;as_yhi=&amp;as_occt=title&amp;as_sdt=0%2C5&amp;as_epq=%22Effects+of+Suspended+Solids+on+the+Acute+Toxicity+of+Zinc+to+Daphnia+magna+and+Pimephales+promelas", "Google Scholar")</f>
        <v>0.0</v>
      </c>
    </row>
    <row r="224">
      <c r="A224" t="n">
        <v>11956.0</v>
      </c>
      <c r="B224" t="inlineStr">
        <is>
          <t>Hall,W.S., R.L. Paulson, L.W.,Jr. Hall, and D.T. Burton</t>
        </is>
      </c>
      <c r="C224" t="inlineStr">
        <is>
          <t>Acute Toxicity of Cadmium and Sodium Pentachlorophenate to Daphnids and Fish</t>
        </is>
      </c>
      <c r="D224" t="inlineStr">
        <is>
          <t>Bull. Environ. Contam. Toxicol.37(2): 308-316</t>
        </is>
      </c>
      <c r="E224" t="n">
        <v>1986.0</v>
      </c>
      <c r="F224"/>
      <c r="G224" t="inlineStr">
        <is>
          <t>Hall,W.S., R.L. Paulson, L.W.,Jr. Hall, and D.T. Burton (1986). Acute Toxicity of Cadmium and Sodium Pentachlorophenate to Daphnids and Fish. Bull. Environ. Contam. Toxicol., 37, (2), 308-316. doi:10.1007/BF01607766. ECOREF#:11956</t>
        </is>
      </c>
      <c r="H224" s="223" t="n">
        <f>HYPERLINK("https://scholar.google.com/scholar?hl=en&amp;as_q=&amp;as_oq=&amp;as_eq=&amp;as_sauthors=&amp;as_publication=&amp;as_ylo=&amp;as_yhi=&amp;as_occt=title&amp;as_sdt=0%2C5&amp;as_epq=%22Acute+Toxicity+of+Cadmium+and+Sodium+Pentachlorophenate+to+Daphnids+and+Fish", "Google Scholar")</f>
        <v>0.0</v>
      </c>
    </row>
    <row r="225">
      <c r="A225" t="n">
        <v>486.0</v>
      </c>
      <c r="B225" t="inlineStr">
        <is>
          <t>Halter,M.T., W.J. Adams, and H.E. Johnson</t>
        </is>
      </c>
      <c r="C225" t="inlineStr">
        <is>
          <t>Selenium Toxicity to Daphnia magna, Hyallela azteca, and the Fathead Minnow in Hard Water</t>
        </is>
      </c>
      <c r="D225" t="inlineStr">
        <is>
          <t>Bull. Environ. Contam. Toxicol.24(1): 102-107</t>
        </is>
      </c>
      <c r="E225" t="n">
        <v>1980.0</v>
      </c>
      <c r="F225"/>
      <c r="G225" t="inlineStr">
        <is>
          <t>Halter,M.T., W.J. Adams, and H.E. Johnson (1980). Selenium Toxicity to Daphnia magna, Hyallela azteca, and the Fathead Minnow in Hard Water. Bull. Environ. Contam. Toxicol., 24, (1), 102-107. doi:10.1007/BF01608082. ECOREF#:486</t>
        </is>
      </c>
      <c r="H225" s="224" t="n">
        <f>HYPERLINK("https://scholar.google.com/scholar?hl=en&amp;as_q=&amp;as_oq=&amp;as_eq=&amp;as_sauthors=&amp;as_publication=&amp;as_ylo=&amp;as_yhi=&amp;as_occt=title&amp;as_sdt=0%2C5&amp;as_epq=%22Selenium+Toxicity+to+Daphnia+magna%2C+Hyallela+azteca%2C+and+the+Fathead+Minnow+in+Hard+Water", "Google Scholar")</f>
        <v>0.0</v>
      </c>
    </row>
    <row r="226">
      <c r="A226" t="n">
        <v>12170.0</v>
      </c>
      <c r="B226" t="inlineStr">
        <is>
          <t>Hamelink,J.L., D.R. Buckler, F.L. Mayer, D.U. Palawski, and H.O. Sanders</t>
        </is>
      </c>
      <c r="C226" t="inlineStr">
        <is>
          <t>Toxicity of Fluridone to Aquatic Invertebrates and Fish</t>
        </is>
      </c>
      <c r="D226" t="inlineStr">
        <is>
          <t>Environ. Toxicol. Chem.5(1): 87-94</t>
        </is>
      </c>
      <c r="E226" t="n">
        <v>1986.0</v>
      </c>
      <c r="F226"/>
      <c r="G226" t="inlineStr">
        <is>
          <t>Hamelink,J.L., D.R. Buckler, F.L. Mayer, D.U. Palawski, and H.O. Sanders (1986). Toxicity of Fluridone to Aquatic Invertebrates and Fish. Environ. Toxicol. Chem., 5, (1), 87-94. doi:10.1002/etc.5620050112. ECOREF#:12170</t>
        </is>
      </c>
      <c r="H226" s="225" t="n">
        <f>HYPERLINK("https://scholar.google.com/scholar?hl=en&amp;as_q=&amp;as_oq=&amp;as_eq=&amp;as_sauthors=&amp;as_publication=&amp;as_ylo=&amp;as_yhi=&amp;as_occt=title&amp;as_sdt=0%2C5&amp;as_epq=%22Toxicity+of+Fluridone+to+Aquatic+Invertebrates+and+Fish", "Google Scholar")</f>
        <v>0.0</v>
      </c>
    </row>
    <row r="227">
      <c r="A227" t="n">
        <v>121067.0</v>
      </c>
      <c r="B227" t="inlineStr">
        <is>
          <t>Hammermeister,D., C. Northcott, L. Brooke, and D. Call</t>
        </is>
      </c>
      <c r="C227" t="inlineStr">
        <is>
          <t>Comparison of Copper, Lead and Zinc Toxicity to Four Animal Species in Laboratory and St. Louis River Water</t>
        </is>
      </c>
      <c r="D227" t="inlineStr">
        <is>
          <t>Center for Lake Superior Environmental Studies, University of Wisconsin, Superior, WI:19 p.</t>
        </is>
      </c>
      <c r="E227" t="n">
        <v>1982.0</v>
      </c>
      <c r="F227"/>
      <c r="G227" t="inlineStr">
        <is>
          <t>Hammermeister,D., C. Northcott, L. Brooke, and D. Call (1982). Comparison of Copper, Lead and Zinc Toxicity to Four Animal Species in Laboratory and St. Louis River Water. Center for Lake Superior Environmental Studies, University of Wisconsin, Superior, WI, 19 p. ECOREF#:121067</t>
        </is>
      </c>
      <c r="H227" s="226" t="n">
        <f>HYPERLINK("https://scholar.google.com/scholar?hl=en&amp;as_q=&amp;as_oq=&amp;as_eq=&amp;as_sauthors=&amp;as_publication=&amp;as_ylo=&amp;as_yhi=&amp;as_occt=title&amp;as_sdt=0%2C5&amp;as_epq=%22Comparison+of+Copper%2C+Lead+and+Zinc+Toxicity+to+Four+Animal+Species+in+Laboratory+and+St.+Louis+River+Water", "Google Scholar")</f>
        <v>0.0</v>
      </c>
    </row>
    <row r="228">
      <c r="A228" t="n">
        <v>81341.0</v>
      </c>
      <c r="B228" t="inlineStr">
        <is>
          <t>Heath,S., W.A. Bennett, J. Kennedy, and T.L. Beitinger</t>
        </is>
      </c>
      <c r="C228" t="inlineStr">
        <is>
          <t>Heat and Cold Tolerance of the Fathead Minnow, Pimephales promelas, Exposed to the Synthetic Pyrethroid Cyfluthrin</t>
        </is>
      </c>
      <c r="D228" t="inlineStr">
        <is>
          <t>Can. J. Fish. Aquat. Sci. (Multiple Languages)51(2): 437-440</t>
        </is>
      </c>
      <c r="E228" t="n">
        <v>1994.0</v>
      </c>
      <c r="F228"/>
      <c r="G228" t="inlineStr">
        <is>
          <t>Heath,S., W.A. Bennett, J. Kennedy, and T.L. Beitinger (1994). Heat and Cold Tolerance of the Fathead Minnow, Pimephales promelas, Exposed to the Synthetic Pyrethroid Cyfluthrin. Can. J. Fish. Aquat. Sci. (Multiple Languages), 51, (2), 437-440. doi:10.1139/f94-045. ECOREF#:81341</t>
        </is>
      </c>
      <c r="H228" s="227" t="n">
        <f>HYPERLINK("https://scholar.google.com/scholar?hl=en&amp;as_q=&amp;as_oq=&amp;as_eq=&amp;as_sauthors=&amp;as_publication=&amp;as_ylo=&amp;as_yhi=&amp;as_occt=title&amp;as_sdt=0%2C5&amp;as_epq=%22Heat+and+Cold+Tolerance+of+the+Fathead+Minnow%2C+Pimephales+promelas%2C+Exposed+to+the+Synthetic+Pyrethroid+Cyfl", "Google Scholar")</f>
        <v>0.0</v>
      </c>
    </row>
    <row r="229">
      <c r="A229" t="n">
        <v>11958.0</v>
      </c>
      <c r="B229" t="inlineStr">
        <is>
          <t>Hedtke,S.F., C.W. West, K.N. Allen, T.J. Norberg-King, and D.I. Mount</t>
        </is>
      </c>
      <c r="C229" t="inlineStr">
        <is>
          <t>Toxicity of Pentachlorophenol to Aquatic Organisms Under Naturally Varying and Controlled Environmental Conditions</t>
        </is>
      </c>
      <c r="D229" t="inlineStr">
        <is>
          <t>Environ. Toxicol. Chem.5(6): 531-542</t>
        </is>
      </c>
      <c r="E229" t="n">
        <v>1986.0</v>
      </c>
      <c r="F229"/>
      <c r="G229" t="inlineStr">
        <is>
          <t>Hedtke,S.F., C.W. West, K.N. Allen, T.J. Norberg-King, and D.I. Mount (1986). Toxicity of Pentachlorophenol to Aquatic Organisms Under Naturally Varying and Controlled Environmental Conditions. Environ. Toxicol. Chem., 5, (6), 531-542. doi:10.1002/etc.5620050605. ECOREF#:11958</t>
        </is>
      </c>
      <c r="H229" s="228" t="n">
        <f>HYPERLINK("https://scholar.google.com/scholar?hl=en&amp;as_q=&amp;as_oq=&amp;as_eq=&amp;as_sauthors=&amp;as_publication=&amp;as_ylo=&amp;as_yhi=&amp;as_occt=title&amp;as_sdt=0%2C5&amp;as_epq=%22Toxicity+of+Pentachlorophenol+to+Aquatic+Organisms+Under+Naturally+Varying+and+Controlled+Environmental+Conditio", "Google Scholar")</f>
        <v>0.0</v>
      </c>
    </row>
    <row r="230">
      <c r="A230" t="n">
        <v>17135.0</v>
      </c>
      <c r="B230" t="inlineStr">
        <is>
          <t>Henderson,C.</t>
        </is>
      </c>
      <c r="C230" t="inlineStr">
        <is>
          <t>Bioassay Investigations for International Joint Commmission</t>
        </is>
      </c>
      <c r="D230" t="inlineStr">
        <is>
          <t>Robert A.Taft Sanitary Engineering Center, U. S. Department of Health, Education and Welfare, Cincinnati, OH:17 p.</t>
        </is>
      </c>
      <c r="E230" t="n">
        <v>1956.0</v>
      </c>
      <c r="F230"/>
      <c r="G230" t="inlineStr">
        <is>
          <t>Henderson,C. (1956). Bioassay Investigations for International Joint Commmission. Robert A.Taft Sanitary Engineering Center, U. S. Department of Health, Education and Welfare, Cincinnati, OH, 17 p. ECOREF#:17135</t>
        </is>
      </c>
      <c r="H230" s="229" t="n">
        <f>HYPERLINK("https://scholar.google.com/scholar?hl=en&amp;as_q=&amp;as_oq=&amp;as_eq=&amp;as_sauthors=&amp;as_publication=&amp;as_ylo=&amp;as_yhi=&amp;as_occt=title&amp;as_sdt=0%2C5&amp;as_epq=%22Bioassay+Investigations+for+International+Joint+Commmission", "Google Scholar")</f>
        <v>0.0</v>
      </c>
    </row>
    <row r="231">
      <c r="A231" t="n">
        <v>923.0</v>
      </c>
      <c r="B231" t="inlineStr">
        <is>
          <t>Henderson,C., Q.H. Pickering, and A.E. Lemke</t>
        </is>
      </c>
      <c r="C231" t="inlineStr">
        <is>
          <t>The Effect of Some Organic Cyanides (Nitriles) on Fish</t>
        </is>
      </c>
      <c r="D231" t="inlineStr">
        <is>
          <t>Proceedings of the 15th Industrial Waste Conference, Purdue University65(2): 120-130</t>
        </is>
      </c>
      <c r="E231" t="n">
        <v>1961.0</v>
      </c>
      <c r="F231"/>
      <c r="G231" t="inlineStr">
        <is>
          <t>Henderson,C., Q.H. Pickering, and A.E. Lemke (1961). The Effect of Some Organic Cyanides (Nitriles) on Fish. Proceedings of the 15th Industrial Waste Conference, Purdue University, 65, (2), 120-130. ECOREF#:923</t>
        </is>
      </c>
      <c r="H231" s="230" t="n">
        <f>HYPERLINK("https://scholar.google.com/scholar?hl=en&amp;as_q=&amp;as_oq=&amp;as_eq=&amp;as_sauthors=&amp;as_publication=&amp;as_ylo=&amp;as_yhi=&amp;as_occt=title&amp;as_sdt=0%2C5&amp;as_epq=%22The+Effect+of+Some+Organic+Cyanides+%28Nitriles%29+on+Fish", "Google Scholar")</f>
        <v>0.0</v>
      </c>
    </row>
    <row r="232">
      <c r="A232" t="n">
        <v>878.0</v>
      </c>
      <c r="B232" t="inlineStr">
        <is>
          <t>Henderson,C., Q.H. Pickering, and C.M. Tarzwell</t>
        </is>
      </c>
      <c r="C232" t="inlineStr">
        <is>
          <t>Relative Toxicity of Ten Chlorinated Hydrocarbon Insecticides to Four Species of Fish</t>
        </is>
      </c>
      <c r="D232" t="inlineStr">
        <is>
          <t>Trans. Am. Fish. Soc.88(1): 23-32</t>
        </is>
      </c>
      <c r="E232" t="n">
        <v>1959.0</v>
      </c>
      <c r="F232"/>
      <c r="G232" t="inlineStr">
        <is>
          <t>Henderson,C., Q.H. Pickering, and C.M. Tarzwell (1959). Relative Toxicity of Ten Chlorinated Hydrocarbon Insecticides to Four Species of Fish. Trans. Am. Fish. Soc., 88, (1), 23-32. doi:10.1577/1548-8659(1959)88[23:RTOTCH]2.0.CO;2. ECOREF#:878</t>
        </is>
      </c>
      <c r="H232" s="231" t="n">
        <f>HYPERLINK("https://scholar.google.com/scholar?hl=en&amp;as_q=&amp;as_oq=&amp;as_eq=&amp;as_sauthors=&amp;as_publication=&amp;as_ylo=&amp;as_yhi=&amp;as_occt=title&amp;as_sdt=0%2C5&amp;as_epq=%22Relative+Toxicity+of+Ten+Chlorinated+Hydrocarbon+Insecticides+to+Four+Species+of+Fish", "Google Scholar")</f>
        <v>0.0</v>
      </c>
    </row>
    <row r="233">
      <c r="A233" t="n">
        <v>936.0</v>
      </c>
      <c r="B233" t="inlineStr">
        <is>
          <t>Henderson,C., Q.H. Pickering, and C.M. Tarzwell</t>
        </is>
      </c>
      <c r="C233" t="inlineStr">
        <is>
          <t>The Toxicity of Organic Phosphorus and Chlorinated Hydrocarbon Insecticides to Fish</t>
        </is>
      </c>
      <c r="D233" t="inlineStr">
        <is>
          <t>In: C.M.Tarzwell (Ed.), Biological Problems in Water Pollution, Trans.2nd Seminar, April 20-24,1959, Tech.Rep.W60-3, U.S.Public Health Service, R.A.Taft Sanitary Engineering Center, Cincinnati, OH:76-88</t>
        </is>
      </c>
      <c r="E233" t="n">
        <v>1960.0</v>
      </c>
      <c r="F233"/>
      <c r="G233" t="inlineStr">
        <is>
          <t>Henderson,C., Q.H. Pickering, and C.M. Tarzwell (1960). The Toxicity of Organic Phosphorus and Chlorinated Hydrocarbon Insecticides to Fish. In: C.M.Tarzwell (Ed.), Biological Problems in Water Pollution, Trans.2nd Seminar, April 20-24,1959, Tech.Rep.W60-3, U.S.Public Health Service, R.A.Taft Sanitary Engineering Center, Cincinnati, OH, 76-88. ECOREF#:936</t>
        </is>
      </c>
      <c r="H233" s="232" t="n">
        <f>HYPERLINK("https://scholar.google.com/scholar?hl=en&amp;as_q=&amp;as_oq=&amp;as_eq=&amp;as_sauthors=&amp;as_publication=&amp;as_ylo=&amp;as_yhi=&amp;as_occt=title&amp;as_sdt=0%2C5&amp;as_epq=%22The+Toxicity+of+Organic+Phosphorus+and+Chlorinated+Hydrocarbon+Insecticides+to+Fish", "Google Scholar")</f>
        <v>0.0</v>
      </c>
    </row>
    <row r="234">
      <c r="A234" t="n">
        <v>2155.0</v>
      </c>
      <c r="B234" t="inlineStr">
        <is>
          <t>Henderson,C., and Q.H. Pickering</t>
        </is>
      </c>
      <c r="C234" t="inlineStr">
        <is>
          <t>Toxicity of Organic Phosphorus Insecticides to Fish</t>
        </is>
      </c>
      <c r="D234" t="inlineStr">
        <is>
          <t>Trans. Am. Fish. Soc.87:39-51</t>
        </is>
      </c>
      <c r="E234" t="n">
        <v>1958.0</v>
      </c>
      <c r="F234"/>
      <c r="G234" t="inlineStr">
        <is>
          <t>Henderson,C., and Q.H. Pickering (1958). Toxicity of Organic Phosphorus Insecticides to Fish. Trans. Am. Fish. Soc., 87, 39-51. doi:10.1577/1548-8659(1957)87[39:TOOPIT]2.0.CO;2. ECOREF#:2155</t>
        </is>
      </c>
      <c r="H234" s="233" t="n">
        <f>HYPERLINK("https://scholar.google.com/scholar?hl=en&amp;as_q=&amp;as_oq=&amp;as_eq=&amp;as_sauthors=&amp;as_publication=&amp;as_ylo=&amp;as_yhi=&amp;as_occt=title&amp;as_sdt=0%2C5&amp;as_epq=%22Toxicity+of+Organic+Phosphorus+Insecticides+to+Fish", "Google Scholar")</f>
        <v>0.0</v>
      </c>
    </row>
    <row r="235">
      <c r="A235" t="n">
        <v>8784.0</v>
      </c>
      <c r="B235" t="inlineStr">
        <is>
          <t>Henry,C.J.</t>
        </is>
      </c>
      <c r="C235" t="inlineStr">
        <is>
          <t>Effects of Rodeo Herbicide on Aquatic Invertebrates and Fathead Minnows</t>
        </is>
      </c>
      <c r="D235" t="inlineStr">
        <is>
          <t>M.S.Thesis, South Dakota State University, Brookings, SD:63 p.</t>
        </is>
      </c>
      <c r="E235" t="n">
        <v>1992.0</v>
      </c>
      <c r="F235"/>
      <c r="G235" t="inlineStr">
        <is>
          <t>Henry,C.J. (1992). Effects of Rodeo Herbicide on Aquatic Invertebrates and Fathead Minnows. M.S.Thesis, South Dakota State University, Brookings, SD, 63 p. ECOREF#:8784</t>
        </is>
      </c>
      <c r="H235" s="234" t="n">
        <f>HYPERLINK("https://scholar.google.com/scholar?hl=en&amp;as_q=&amp;as_oq=&amp;as_eq=&amp;as_sauthors=&amp;as_publication=&amp;as_ylo=&amp;as_yhi=&amp;as_occt=title&amp;as_sdt=0%2C5&amp;as_epq=%22Effects+of+Rodeo+Herbicide+on+Aquatic+Invertebrates+and+Fathead+Minnows", "Google Scholar")</f>
        <v>0.0</v>
      </c>
    </row>
    <row r="236">
      <c r="A236" t="n">
        <v>945.0</v>
      </c>
      <c r="B236" t="inlineStr">
        <is>
          <t>Hermanutz,R.O., L.H. Mueller, and K.D. Kempfert</t>
        </is>
      </c>
      <c r="C236" t="inlineStr">
        <is>
          <t>Captan Toxicity to Fathead Minnows (Pimephales promelas), Bluegills (Lepomis macrochirus), and Brook Trout (Salvelinus fontinalis)</t>
        </is>
      </c>
      <c r="D236" t="inlineStr">
        <is>
          <t>J. Fish. Res. Board Can.30(12): 1811-1817</t>
        </is>
      </c>
      <c r="E236" t="n">
        <v>1973.0</v>
      </c>
      <c r="F236"/>
      <c r="G236" t="inlineStr">
        <is>
          <t>Hermanutz,R.O., L.H. Mueller, and K.D. Kempfert (1973). Captan Toxicity to Fathead Minnows (Pimephales promelas), Bluegills (Lepomis macrochirus), and Brook Trout (Salvelinus fontinalis). J. Fish. Res. Board Can., 30, (12), 1811-1817. doi:10.1139/f73-291. ECOREF#:945</t>
        </is>
      </c>
      <c r="H236" s="235" t="n">
        <f>HYPERLINK("https://scholar.google.com/scholar?hl=en&amp;as_q=&amp;as_oq=&amp;as_eq=&amp;as_sauthors=&amp;as_publication=&amp;as_ylo=&amp;as_yhi=&amp;as_occt=title&amp;as_sdt=0%2C5&amp;as_epq=%22Captan+Toxicity+to+Fathead+Minnows+%28Pimephales+promelas%29%2C+Bluegills+%28Lepomis+macrochirus%29%2C+and+Brook", "Google Scholar")</f>
        <v>0.0</v>
      </c>
    </row>
    <row r="237">
      <c r="A237" t="n">
        <v>18647.0</v>
      </c>
      <c r="B237" t="inlineStr">
        <is>
          <t>Ho,T.F.L., and J.R. Bolton</t>
        </is>
      </c>
      <c r="C237" t="inlineStr">
        <is>
          <t>Toxicity Changes During the UV Treatment of Pentachlorophenol in Dilute Aqueous Solution</t>
        </is>
      </c>
      <c r="D237" t="inlineStr">
        <is>
          <t>Water Res.32(2): 489-497</t>
        </is>
      </c>
      <c r="E237" t="n">
        <v>1998.0</v>
      </c>
      <c r="F237"/>
      <c r="G237" t="inlineStr">
        <is>
          <t>Ho,T.F.L., and J.R. Bolton (1998). Toxicity Changes During the UV Treatment of Pentachlorophenol in Dilute Aqueous Solution. Water Res., 32, (2), 489-497. doi:10.1016/S0043-1354(97)00219-4. ECOREF#:18647</t>
        </is>
      </c>
      <c r="H237" s="236" t="n">
        <f>HYPERLINK("https://scholar.google.com/scholar?hl=en&amp;as_q=&amp;as_oq=&amp;as_eq=&amp;as_sauthors=&amp;as_publication=&amp;as_ylo=&amp;as_yhi=&amp;as_occt=title&amp;as_sdt=0%2C5&amp;as_epq=%22Toxicity+Changes+During+the+UV+Treatment+of+Pentachlorophenol+in+Dilute+Aqueous+Solution", "Google Scholar")</f>
        <v>0.0</v>
      </c>
    </row>
    <row r="238">
      <c r="A238" t="n">
        <v>73390.0</v>
      </c>
      <c r="B238" t="inlineStr">
        <is>
          <t>Hoang,T.C., J.R. Tomasso, and S.J. Klaine</t>
        </is>
      </c>
      <c r="C238" t="inlineStr">
        <is>
          <t>Influence of Water Quality and Age on Nickel Toxicity to Fathead Minnows (Pimephales promelas)</t>
        </is>
      </c>
      <c r="D238" t="inlineStr">
        <is>
          <t>Environ. Toxicol. Chem.23(1): 86-92</t>
        </is>
      </c>
      <c r="E238" t="n">
        <v>2004.0</v>
      </c>
      <c r="F238"/>
      <c r="G238" t="inlineStr">
        <is>
          <t>Hoang,T.C., J.R. Tomasso, and S.J. Klaine (2004). Influence of Water Quality and Age on Nickel Toxicity to Fathead Minnows (Pimephales promelas). Environ. Toxicol. Chem., 23, (1), 86-92. doi:10.1897/03-11. ECOREF#:73390</t>
        </is>
      </c>
      <c r="H238" s="237" t="n">
        <f>HYPERLINK("https://scholar.google.com/scholar?hl=en&amp;as_q=&amp;as_oq=&amp;as_eq=&amp;as_sauthors=&amp;as_publication=&amp;as_ylo=&amp;as_yhi=&amp;as_occt=title&amp;as_sdt=0%2C5&amp;as_epq=%22Influence+of+Water+Quality+and+Age+on+Nickel+Toxicity+to+Fathead+Minnows+%28Pimephales+promelas%29", "Google Scholar")</f>
        <v>0.0</v>
      </c>
    </row>
    <row r="239">
      <c r="A239" t="n">
        <v>150469.0</v>
      </c>
      <c r="B239" t="inlineStr">
        <is>
          <t>Hobson,J.F.</t>
        </is>
      </c>
      <c r="C239" t="inlineStr">
        <is>
          <t>Acclimation-Induced Changes in Toxicity and Induction of Metallothionein-Like Proteins in the Fathead Minnow Following Sublethal Exposure to Cobalt, Silver, and Zinc</t>
        </is>
      </c>
      <c r="D239" t="inlineStr">
        <is>
          <t>Ph.D.Thesis, University of Kentucky, Lexington, KY:145 p.</t>
        </is>
      </c>
      <c r="E239" t="n">
        <v>1986.0</v>
      </c>
      <c r="F239"/>
      <c r="G239" t="inlineStr">
        <is>
          <t>Hobson,J.F. (1986). Acclimation-Induced Changes in Toxicity and Induction of Metallothionein-Like Proteins in the Fathead Minnow Following Sublethal Exposure to Cobalt, Silver, and Zinc. Ph.D.Thesis, University of Kentucky, Lexington, KY, 145 p. ECOREF#:150469</t>
        </is>
      </c>
      <c r="H239" s="238" t="n">
        <f>HYPERLINK("https://scholar.google.com/scholar?hl=en&amp;as_q=&amp;as_oq=&amp;as_eq=&amp;as_sauthors=&amp;as_publication=&amp;as_ylo=&amp;as_yhi=&amp;as_occt=title&amp;as_sdt=0%2C5&amp;as_epq=%22Acclimation-Induced+Changes+in+Toxicity+and+Induction+of+Metallothionein-Like+Proteins+in+the+Fathead+Minnow+Fol", "Google Scholar")</f>
        <v>0.0</v>
      </c>
    </row>
    <row r="240">
      <c r="A240" t="n">
        <v>678.0</v>
      </c>
      <c r="B240" t="inlineStr">
        <is>
          <t>Hobson,J.F., and W.J. Birge</t>
        </is>
      </c>
      <c r="C240" t="inlineStr">
        <is>
          <t>Acclimation-Induced Changes in Toxicity and Induction of Metallothionein-Like Proteins in the Fathead Minnow Following Sublethal Exposure to Zinc</t>
        </is>
      </c>
      <c r="D240" t="inlineStr">
        <is>
          <t>Environ. Toxicol. Chem.8(2): 157-169</t>
        </is>
      </c>
      <c r="E240" t="n">
        <v>1989.0</v>
      </c>
      <c r="F240"/>
      <c r="G240" t="inlineStr">
        <is>
          <t>Hobson,J.F., and W.J. Birge (1989). Acclimation-Induced Changes in Toxicity and Induction of Metallothionein-Like Proteins in the Fathead Minnow Following Sublethal Exposure to Zinc. Environ. Toxicol. Chem., 8, (2), 157-169. ECOREF#:678</t>
        </is>
      </c>
      <c r="H240" s="239" t="n">
        <f>HYPERLINK("https://scholar.google.com/scholar?hl=en&amp;as_q=&amp;as_oq=&amp;as_eq=&amp;as_sauthors=&amp;as_publication=&amp;as_ylo=&amp;as_yhi=&amp;as_occt=title&amp;as_sdt=0%2C5&amp;as_epq=%22Acclimation-Induced+Changes+in+Toxicity+and+Induction+of+Metallothionein-Like+Proteins+in+the+Fathead+Minnow+Fol", "Google Scholar")</f>
        <v>0.0</v>
      </c>
    </row>
    <row r="241">
      <c r="A241" t="n">
        <v>161077.0</v>
      </c>
      <c r="B241" t="inlineStr">
        <is>
          <t>Hoke,R.A., L.D. Bouchelle, B.D. Ferrell, and R.C. Buck</t>
        </is>
      </c>
      <c r="C241" t="inlineStr">
        <is>
          <t>Comparative Acute Freshwater Hazard Assessment and Preliminary PNEC Development for Eight Fluorinated Acids</t>
        </is>
      </c>
      <c r="D241" t="inlineStr">
        <is>
          <t>Chemosphere87(7): 725-733</t>
        </is>
      </c>
      <c r="E241" t="n">
        <v>2012.0</v>
      </c>
      <c r="F241"/>
      <c r="G241" t="inlineStr">
        <is>
          <t>Hoke,R.A., L.D. Bouchelle, B.D. Ferrell, and R.C. Buck (2012). Comparative Acute Freshwater Hazard Assessment and Preliminary PNEC Development for Eight Fluorinated Acids. Chemosphere, 87, (7), 725-733. doi:10.1016/j.chemosphere.2011.12.066. ECOREF#:161077</t>
        </is>
      </c>
      <c r="H241" s="240" t="n">
        <f>HYPERLINK("https://scholar.google.com/scholar?hl=en&amp;as_q=&amp;as_oq=&amp;as_eq=&amp;as_sauthors=&amp;as_publication=&amp;as_ylo=&amp;as_yhi=&amp;as_occt=title&amp;as_sdt=0%2C5&amp;as_epq=%22Comparative+Acute+Freshwater+Hazard+Assessment+and+Preliminary+PNEC+Development+for+Eight+Fluorinated+Acids", "Google Scholar")</f>
        <v>0.0</v>
      </c>
    </row>
    <row r="242">
      <c r="A242" t="n">
        <v>56473.0</v>
      </c>
      <c r="B242" t="inlineStr">
        <is>
          <t>Holcombe,G., and G. Phipps</t>
        </is>
      </c>
      <c r="C242" t="inlineStr">
        <is>
          <t>Memorandum to N.Thomas, C. Stephan, B. Spehar and S. Broderius, U.S. EPA. March 2, 1987. 2,4-Dimethylphenol and Methyl Parathion Multiple Species Acute Test Results for Criteria Document Development</t>
        </is>
      </c>
      <c r="D242" t="inlineStr">
        <is>
          <t>Memo to N.Thomas, C.Stephan, B.Spehar, and S.Broderius, U.S.EPA, Duluth, MN:</t>
        </is>
      </c>
      <c r="E242" t="n">
        <v>1987.0</v>
      </c>
      <c r="F242"/>
      <c r="G242" t="inlineStr">
        <is>
          <t>Holcombe,G., and G. Phipps (1987). Memorandum to N.Thomas, C. Stephan, B. Spehar and S. Broderius, U.S. EPA. March 2, 1987. 2,4-Dimethylphenol and Methyl Parathion Multiple Species Acute Test Results for Criteria Document Development. Memo to N.Thomas, C.Stephan, B.Spehar, and S.Broderius, U.S.EPA, Duluth, MN, ECOREF#:56473</t>
        </is>
      </c>
      <c r="H242" s="241" t="n">
        <f>HYPERLINK("https://scholar.google.com/scholar?hl=en&amp;as_q=&amp;as_oq=&amp;as_eq=&amp;as_sauthors=&amp;as_publication=&amp;as_ylo=&amp;as_yhi=&amp;as_occt=title&amp;as_sdt=0%2C5&amp;as_epq=%22Memorandum+to+N.Thomas%2C+C.+Stephan%2C+B.+Spehar+and+S.+Broderius%2C+U.S.+EPA.+March+2%2C+1987.+2%2C4-Dimethylp", "Google Scholar")</f>
        <v>0.0</v>
      </c>
    </row>
    <row r="243">
      <c r="A243" t="n">
        <v>12665.0</v>
      </c>
      <c r="B243" t="inlineStr">
        <is>
          <t>Holcombe,G.W., G.L. Phipps, A.H. Sulaiman, and A.D. Hoffman</t>
        </is>
      </c>
      <c r="C243" t="inlineStr">
        <is>
          <t>Simultaneous Multiple Species Testing: Acute Toxicity of 13 Chemicals to 12 Diverse Freshwater Amphibian, Fish, and Invertebrate Families</t>
        </is>
      </c>
      <c r="D243" t="inlineStr">
        <is>
          <t>Arch. Environ. Contam. Toxicol.16:697-710</t>
        </is>
      </c>
      <c r="E243" t="n">
        <v>1987.0</v>
      </c>
      <c r="F243" t="inlineStr">
        <is>
          <t>German Dataset</t>
        </is>
      </c>
      <c r="G243" t="inlineStr">
        <is>
          <t>Holcombe,G.W., G.L. Phipps, A.H. Sulaiman, and A.D. Hoffman (1987). Simultaneous Multiple Species Testing: Acute Toxicity of 13 Chemicals to 12 Diverse Freshwater Amphibian, Fish, and Invertebrate Families. Arch. Environ. Contam. Toxicol., 16, 697-710. doi:10.1007/BF01055420. ECOREF#:12665</t>
        </is>
      </c>
      <c r="H243" s="242" t="n">
        <f>HYPERLINK("https://scholar.google.com/scholar?hl=en&amp;as_q=&amp;as_oq=&amp;as_eq=&amp;as_sauthors=&amp;as_publication=&amp;as_ylo=&amp;as_yhi=&amp;as_occt=title&amp;as_sdt=0%2C5&amp;as_epq=%22Simultaneous+Multiple+Species+Testing%3A+Acute+Toxicity+of+13+Chemicals+to+12+Diverse+Freshwater+Amphibian%2C+Fi", "Google Scholar")</f>
        <v>0.0</v>
      </c>
    </row>
    <row r="244">
      <c r="A244" t="n">
        <v>10954.0</v>
      </c>
      <c r="B244" t="inlineStr">
        <is>
          <t>Holcombe,G.W., G.L. Phipps, M.L. Knuth, and T. Felhaber</t>
        </is>
      </c>
      <c r="C244" t="inlineStr">
        <is>
          <t>The Acute Toxicity of Selected Substituted Phenols, Benzenes and Benzoic Acid Esters to Fathead Minnows Pimephales promelas</t>
        </is>
      </c>
      <c r="D244" t="inlineStr">
        <is>
          <t>Environ. Pollut. A.35(4): 367-381</t>
        </is>
      </c>
      <c r="E244" t="n">
        <v>1984.0</v>
      </c>
      <c r="F244" t="inlineStr">
        <is>
          <t>German Dataset</t>
        </is>
      </c>
      <c r="G244" t="inlineStr">
        <is>
          <t>Holcombe,G.W., G.L. Phipps, M.L. Knuth, and T. Felhaber (1984). The Acute Toxicity of Selected Substituted Phenols, Benzenes and Benzoic Acid Esters to Fathead Minnows Pimephales promelas. Environ. Pollut. A., 35, (4), 367-381. doi:10.1016/0143-1471(84)90081-3. ECOREF#:10954</t>
        </is>
      </c>
      <c r="H244" s="243" t="n">
        <f>HYPERLINK("https://scholar.google.com/scholar?hl=en&amp;as_q=&amp;as_oq=&amp;as_eq=&amp;as_sauthors=&amp;as_publication=&amp;as_ylo=&amp;as_yhi=&amp;as_occt=title&amp;as_sdt=0%2C5&amp;as_epq=%22The+Acute+Toxicity+of+Selected+Substituted+Phenols%2C+Benzenes+and+Benzoic+Acid+Esters+to+Fathead+Minnows+Pimeph", "Google Scholar")</f>
        <v>0.0</v>
      </c>
    </row>
    <row r="245">
      <c r="A245" t="n">
        <v>10536.0</v>
      </c>
      <c r="B245" t="inlineStr">
        <is>
          <t>Holcombe,G.W., G.L. Phipps, and D.K. Tanner</t>
        </is>
      </c>
      <c r="C245" t="inlineStr">
        <is>
          <t>The Acute Toxicity of Kelthane, Dursban, Disulfoton, Pydrin, and Permethrin to Fathead Minnows Pimephales promelas and Rainbow Trout Salmo gairdneri</t>
        </is>
      </c>
      <c r="D245" t="inlineStr">
        <is>
          <t>Environ. Pollut. A.29(3): 167-178</t>
        </is>
      </c>
      <c r="E245" t="n">
        <v>1982.0</v>
      </c>
      <c r="F245"/>
      <c r="G245" t="inlineStr">
        <is>
          <t>Holcombe,G.W., G.L. Phipps, and D.K. Tanner (1982). The Acute Toxicity of Kelthane, Dursban, Disulfoton, Pydrin, and Permethrin to Fathead Minnows Pimephales promelas and Rainbow Trout Salmo gairdneri. Environ. Pollut. A., 29, (3), 167-178. doi:10.1016/0143-1471(82)90161-1. ECOREF#:10536</t>
        </is>
      </c>
      <c r="H245" s="244" t="n">
        <f>HYPERLINK("https://scholar.google.com/scholar?hl=en&amp;as_q=&amp;as_oq=&amp;as_eq=&amp;as_sauthors=&amp;as_publication=&amp;as_ylo=&amp;as_yhi=&amp;as_occt=title&amp;as_sdt=0%2C5&amp;as_epq=%22The+Acute+Toxicity+of+Kelthane%2C+Dursban%2C+Disulfoton%2C+Pydrin%2C+and+Permethrin+to+Fathead+Minnows+Pimephale", "Google Scholar")</f>
        <v>0.0</v>
      </c>
    </row>
    <row r="246">
      <c r="A246" t="n">
        <v>10417.0</v>
      </c>
      <c r="B246" t="inlineStr">
        <is>
          <t>Holcombe,G.W., G.L. Phipps, and J.T. Fiandt</t>
        </is>
      </c>
      <c r="C246" t="inlineStr">
        <is>
          <t>Toxicity of Selected Priority Pollutants to Various Aquatic Organisms</t>
        </is>
      </c>
      <c r="D246" t="inlineStr">
        <is>
          <t>Ecotoxicol. Environ. Saf.7(4): 400-409</t>
        </is>
      </c>
      <c r="E246" t="n">
        <v>1983.0</v>
      </c>
      <c r="F246" t="inlineStr">
        <is>
          <t>German Dataset</t>
        </is>
      </c>
      <c r="G246" t="inlineStr">
        <is>
          <t>Holcombe,G.W., G.L. Phipps, and J.T. Fiandt (1983). Toxicity of Selected Priority Pollutants to Various Aquatic Organisms. Ecotoxicol. Environ. Saf., 7, (4), 400-409. doi:10.1016/0147-6513(83)90005-2. ECOREF#:10417</t>
        </is>
      </c>
      <c r="H246" s="245" t="n">
        <f>HYPERLINK("https://scholar.google.com/scholar?hl=en&amp;as_q=&amp;as_oq=&amp;as_eq=&amp;as_sauthors=&amp;as_publication=&amp;as_ylo=&amp;as_yhi=&amp;as_occt=title&amp;as_sdt=0%2C5&amp;as_epq=%22Toxicity+of+Selected+Priority+Pollutants+to+Various+Aquatic+Organisms", "Google Scholar")</f>
        <v>0.0</v>
      </c>
    </row>
    <row r="247">
      <c r="A247" t="n">
        <v>475.0</v>
      </c>
      <c r="B247" t="inlineStr">
        <is>
          <t>Holman,W.F., and K.J. Macek</t>
        </is>
      </c>
      <c r="C247" t="inlineStr">
        <is>
          <t>An Aquatic Safety Assessment of Linear Alkylbenzene Sulfonate (LAS): Chronic Effects on Fathead Minnows</t>
        </is>
      </c>
      <c r="D247" t="inlineStr">
        <is>
          <t>Trans. Am. Fish. Soc.109(1): 122-131</t>
        </is>
      </c>
      <c r="E247" t="n">
        <v>1980.0</v>
      </c>
      <c r="F247"/>
      <c r="G247" t="inlineStr">
        <is>
          <t>Holman,W.F., and K.J. Macek (1980). An Aquatic Safety Assessment of Linear Alkylbenzene Sulfonate (LAS): Chronic Effects on Fathead Minnows. Trans. Am. Fish. Soc., 109, (1), 122-131. doi:10.1577/1548-8659(1980)109&lt;122:AASAOL&gt;2.0.CO;2. ECOREF#:475</t>
        </is>
      </c>
      <c r="H247" s="246" t="n">
        <f>HYPERLINK("https://scholar.google.com/scholar?hl=en&amp;as_q=&amp;as_oq=&amp;as_eq=&amp;as_sauthors=&amp;as_publication=&amp;as_ylo=&amp;as_yhi=&amp;as_occt=title&amp;as_sdt=0%2C5&amp;as_epq=%22An+Aquatic+Safety+Assessment+of+Linear+Alkylbenzene+Sulfonate+%28LAS%29%3A+Chronic+Effects+on+Fathead+Minnows", "Google Scholar")</f>
        <v>0.0</v>
      </c>
    </row>
    <row r="248">
      <c r="A248" t="n">
        <v>14396.0</v>
      </c>
      <c r="B248" t="inlineStr">
        <is>
          <t>Horne,J.D., and B.R. Oblad</t>
        </is>
      </c>
      <c r="C248" t="inlineStr">
        <is>
          <t>Aquatic Toxicity Studies of Six Priority Pollutants</t>
        </is>
      </c>
      <c r="D248" t="inlineStr">
        <is>
          <t>EPA Contract No. 68-01-6201. NUS Corporation. Houston Environmental Center, Houston, TX:104 p.</t>
        </is>
      </c>
      <c r="E248" t="n">
        <v>1983.0</v>
      </c>
      <c r="F248"/>
      <c r="G248" t="inlineStr">
        <is>
          <t>Horne,J.D., and B.R. Oblad (1983). Aquatic Toxicity Studies of Six Priority Pollutants. EPA Contract No. 68-01-6201. NUS Corporation. Houston Environmental Center, Houston, TX, 104 p. ECOREF#:14396</t>
        </is>
      </c>
      <c r="H248" s="247" t="n">
        <f>HYPERLINK("https://scholar.google.com/scholar?hl=en&amp;as_q=&amp;as_oq=&amp;as_eq=&amp;as_sauthors=&amp;as_publication=&amp;as_ylo=&amp;as_yhi=&amp;as_occt=title&amp;as_sdt=0%2C5&amp;as_epq=%22Aquatic+Toxicity+Studies+of+Six+Priority+Pollutants", "Google Scholar")</f>
        <v>0.0</v>
      </c>
    </row>
    <row r="249">
      <c r="A249" t="n">
        <v>6010.0</v>
      </c>
      <c r="B249" t="inlineStr">
        <is>
          <t>Inman,R.C.</t>
        </is>
      </c>
      <c r="C249" t="inlineStr">
        <is>
          <t>Acute Toxicity of Phos-Check (Trade Name) 202 and Diammonium Phosphate to Fathead Minnows</t>
        </is>
      </c>
      <c r="D249" t="inlineStr">
        <is>
          <t>Environ.Health Lab., Kelly Air Force Base, TX:13 p.</t>
        </is>
      </c>
      <c r="E249" t="n">
        <v>1974.0</v>
      </c>
      <c r="F249"/>
      <c r="G249" t="inlineStr">
        <is>
          <t>Inman,R.C. (1974). Acute Toxicity of Phos-Check (Trade Name) 202 and Diammonium Phosphate to Fathead Minnows. Environ.Health Lab., Kelly Air Force Base, TX, 13 p. ECOREF#:6010</t>
        </is>
      </c>
      <c r="H249" s="248" t="n">
        <f>HYPERLINK("https://scholar.google.com/scholar?hl=en&amp;as_q=&amp;as_oq=&amp;as_eq=&amp;as_sauthors=&amp;as_publication=&amp;as_ylo=&amp;as_yhi=&amp;as_occt=title&amp;as_sdt=0%2C5&amp;as_epq=%22Acute+Toxicity+of+Phos-Check+%28Trade+Name%29+202+and+Diammonium+Phosphate+to+Fathead+Minnows", "Google Scholar")</f>
        <v>0.0</v>
      </c>
    </row>
    <row r="250">
      <c r="A250" t="n">
        <v>8678.0</v>
      </c>
      <c r="B250" t="inlineStr">
        <is>
          <t>Jarvinen,A.W., D.K. Tanner, E.R. Kline, and M.L. Knuth</t>
        </is>
      </c>
      <c r="C250" t="inlineStr">
        <is>
          <t>Acute and Chronic Toxicity of Triphenyltin Hydroxide to Fathead Minnows (Pimephales promelas) Following Brief or Continuous Exposure</t>
        </is>
      </c>
      <c r="D250" t="inlineStr">
        <is>
          <t>Environ. Pollut.52(4): 289-301</t>
        </is>
      </c>
      <c r="E250" t="n">
        <v>1988.0</v>
      </c>
      <c r="F250"/>
      <c r="G250" t="inlineStr">
        <is>
          <t>Jarvinen,A.W., D.K. Tanner, E.R. Kline, and M.L. Knuth (1988). Acute and Chronic Toxicity of Triphenyltin Hydroxide to Fathead Minnows (Pimephales promelas) Following Brief or Continuous Exposure. Environ. Pollut., 52, (4), 289-301. doi:10.1016/0269-7491(88)90131-5. ECOREF#:8678</t>
        </is>
      </c>
      <c r="H250" s="249" t="n">
        <f>HYPERLINK("https://scholar.google.com/scholar?hl=en&amp;as_q=&amp;as_oq=&amp;as_eq=&amp;as_sauthors=&amp;as_publication=&amp;as_ylo=&amp;as_yhi=&amp;as_occt=title&amp;as_sdt=0%2C5&amp;as_epq=%22Acute+and+Chronic+Toxicity+of+Triphenyltin+Hydroxide+to+Fathead+Minnows+%28Pimephales+promelas%29+Following+Brie", "Google Scholar")</f>
        <v>0.0</v>
      </c>
    </row>
    <row r="251">
      <c r="A251" t="n">
        <v>12885.0</v>
      </c>
      <c r="B251" t="inlineStr">
        <is>
          <t>Jarvinen,A.W., D.K. Tanner, and E.R. Kline</t>
        </is>
      </c>
      <c r="C251" t="inlineStr">
        <is>
          <t>Toxicity of Chlorpyrifos, Endrin, or Fenvalerate to Fathead Minnows Following Episodic or Continuous Exposure</t>
        </is>
      </c>
      <c r="D251" t="inlineStr">
        <is>
          <t>Ecotoxicol. Environ. Saf.15(1): 78-95</t>
        </is>
      </c>
      <c r="E251" t="n">
        <v>1988.0</v>
      </c>
      <c r="F251"/>
      <c r="G251" t="inlineStr">
        <is>
          <t>Jarvinen,A.W., D.K. Tanner, and E.R. Kline (1988). Toxicity of Chlorpyrifos, Endrin, or Fenvalerate to Fathead Minnows Following Episodic or Continuous Exposure. Ecotoxicol. Environ. Saf., 15, (1), 78-95. doi:10.1016/0147-6513(88)90045-0. ECOREF#:12885</t>
        </is>
      </c>
      <c r="H251" s="250" t="n">
        <f>HYPERLINK("https://scholar.google.com/scholar?hl=en&amp;as_q=&amp;as_oq=&amp;as_eq=&amp;as_sauthors=&amp;as_publication=&amp;as_ylo=&amp;as_yhi=&amp;as_occt=title&amp;as_sdt=0%2C5&amp;as_epq=%22Toxicity+of+Chlorpyrifos%2C+Endrin%2C+or+Fenvalerate+to+Fathead+Minnows+Following+Episodic+or+Continuous+Exposur", "Google Scholar")</f>
        <v>0.0</v>
      </c>
    </row>
    <row r="252">
      <c r="A252" t="n">
        <v>15462.0</v>
      </c>
      <c r="B252" t="inlineStr">
        <is>
          <t>Jarvinen,A.W., and D.K. Tanner</t>
        </is>
      </c>
      <c r="C252" t="inlineStr">
        <is>
          <t>Toxicity of Selected Controlled Release and Corresponding Unformulated Technical Grade Pesticides to the Fathead Minnow Pimephales promelas</t>
        </is>
      </c>
      <c r="D252" t="inlineStr">
        <is>
          <t>Environ. Pollut. A.27(3): 179-195</t>
        </is>
      </c>
      <c r="E252" t="n">
        <v>1982.0</v>
      </c>
      <c r="F252"/>
      <c r="G252" t="inlineStr">
        <is>
          <t>Jarvinen,A.W., and D.K. Tanner (1982). Toxicity of Selected Controlled Release and Corresponding Unformulated Technical Grade Pesticides to the Fathead Minnow Pimephales promelas. Environ. Pollut. A., 27, (3), 179-195. doi:10.1016/0143-1471(82)90024-1. ECOREF#:15462</t>
        </is>
      </c>
      <c r="H252" s="251" t="n">
        <f>HYPERLINK("https://scholar.google.com/scholar?hl=en&amp;as_q=&amp;as_oq=&amp;as_eq=&amp;as_sauthors=&amp;as_publication=&amp;as_ylo=&amp;as_yhi=&amp;as_occt=title&amp;as_sdt=0%2C5&amp;as_epq=%22Toxicity+of+Selected+Controlled+Release+and+Corresponding+Unformulated+Technical+Grade+Pesticides+to+the+Fathead", "Google Scholar")</f>
        <v>0.0</v>
      </c>
    </row>
    <row r="253">
      <c r="A253" t="n">
        <v>115858.0</v>
      </c>
      <c r="B253" t="inlineStr">
        <is>
          <t>Johnson,B.M., M.M. Chao, O.R. Tedrow, A.D. McQueen, and J.H.,Jr. Rodgers</t>
        </is>
      </c>
      <c r="C253" t="inlineStr">
        <is>
          <t>Responses of Lepomis macrochirus, Pimephales promelas, Hyalella azteca, Ceriodaphnia dubia, and Daphnia magna to Exposures of Algimycin PWF and Copper Sulfate Pentahydrate</t>
        </is>
      </c>
      <c r="D253" t="inlineStr">
        <is>
          <t>J. Aquat. Plant Manag.46:176-183</t>
        </is>
      </c>
      <c r="E253" t="n">
        <v>2008.0</v>
      </c>
      <c r="F253"/>
      <c r="G253" t="inlineStr">
        <is>
          <t>Johnson,B.M., M.M. Chao, O.R. Tedrow, A.D. McQueen, and J.H.,Jr. Rodgers (2008). Responses of Lepomis macrochirus, Pimephales promelas, Hyalella azteca, Ceriodaphnia dubia, and Daphnia magna to Exposures of Algimycin PWF and Copper Sulfate Pentahydrate. J. Aquat. Plant Manag., 46, 176-183. ECOREF#:115858</t>
        </is>
      </c>
      <c r="H253" s="252" t="n">
        <f>HYPERLINK("https://scholar.google.com/scholar?hl=en&amp;as_q=&amp;as_oq=&amp;as_eq=&amp;as_sauthors=&amp;as_publication=&amp;as_ylo=&amp;as_yhi=&amp;as_occt=title&amp;as_sdt=0%2C5&amp;as_epq=%22Responses+of+Lepomis+macrochirus%2C+Pimephales+promelas%2C+Hyalella+azteca%2C+Ceriodaphnia+dubia%2C+and+Daphnia+", "Google Scholar")</f>
        <v>0.0</v>
      </c>
    </row>
    <row r="254">
      <c r="A254" t="n">
        <v>155180.0</v>
      </c>
      <c r="B254" t="inlineStr">
        <is>
          <t>Johnson,D.J.</t>
        </is>
      </c>
      <c r="C254" t="inlineStr">
        <is>
          <t>Risk Assessment of Selective Serotonin Reuptake Inhibitors:  Comparing Methods in Tiered Environmental Risk Assessment</t>
        </is>
      </c>
      <c r="D254" t="inlineStr">
        <is>
          <t xml:space="preserve">Ph.D. Thesis, University of Guelph, Ontario, Canada:124 p. </t>
        </is>
      </c>
      <c r="E254" t="n">
        <v>2004.0</v>
      </c>
      <c r="F254"/>
      <c r="G254" t="inlineStr">
        <is>
          <t>Johnson,D.J. (2004). Risk Assessment of Selective Serotonin Reuptake Inhibitors:  Comparing Methods in Tiered Environmental Risk Assessment. Ph.D. Thesis, University of Guelph, Ontario, Canada, 124 p. . ECOREF#:155180</t>
        </is>
      </c>
      <c r="H254" s="253" t="n">
        <f>HYPERLINK("https://scholar.google.com/scholar?hl=en&amp;as_q=&amp;as_oq=&amp;as_eq=&amp;as_sauthors=&amp;as_publication=&amp;as_ylo=&amp;as_yhi=&amp;as_occt=title&amp;as_sdt=0%2C5&amp;as_epq=%22Risk+Assessment+of+Selective+Serotonin+Reuptake+Inhibitors%3A++Comparing+Methods+in+Tiered+Environmental+Risk+As", "Google Scholar")</f>
        <v>0.0</v>
      </c>
    </row>
    <row r="255">
      <c r="A255" t="n">
        <v>491.0</v>
      </c>
      <c r="B255" t="inlineStr">
        <is>
          <t>Johnson,W.W., and A.M. Julin</t>
        </is>
      </c>
      <c r="C255" t="inlineStr">
        <is>
          <t>Acute Toxicity of Toxaphene to Fathead Minnows, Channel Catfish, and Bluegills</t>
        </is>
      </c>
      <c r="D255" t="inlineStr">
        <is>
          <t>EPA-600/3-80-005, U.S.EPA, Duluth,MN:29 p.</t>
        </is>
      </c>
      <c r="E255" t="n">
        <v>1980.0</v>
      </c>
      <c r="F255"/>
      <c r="G255" t="inlineStr">
        <is>
          <t>Johnson,W.W., and A.M. Julin (1980). Acute Toxicity of Toxaphene to Fathead Minnows, Channel Catfish, and Bluegills. EPA-600/3-80-005, U.S.EPA, Duluth,MN, 29 p. ECOREF#:491</t>
        </is>
      </c>
      <c r="H255" s="254" t="n">
        <f>HYPERLINK("https://scholar.google.com/scholar?hl=en&amp;as_q=&amp;as_oq=&amp;as_eq=&amp;as_sauthors=&amp;as_publication=&amp;as_ylo=&amp;as_yhi=&amp;as_occt=title&amp;as_sdt=0%2C5&amp;as_epq=%22Acute+Toxicity+of+Toxaphene+to+Fathead+Minnows%2C+Channel+Catfish%2C+and+Bluegills", "Google Scholar")</f>
        <v>0.0</v>
      </c>
    </row>
    <row r="256">
      <c r="A256" t="n">
        <v>687.0</v>
      </c>
      <c r="B256" t="inlineStr">
        <is>
          <t>Johnson,W.W., and H.O. Sanders</t>
        </is>
      </c>
      <c r="C256" t="inlineStr">
        <is>
          <t>Chemical Forest Fire Retardants: Acute Toxicity to Five Freshwater Fishes and a Scud</t>
        </is>
      </c>
      <c r="D256" t="inlineStr">
        <is>
          <t>Tech.Pap.No.91, Fish Wildl.Serv., U.S.D.I., Washington, D.C.:7 p.</t>
        </is>
      </c>
      <c r="E256" t="n">
        <v>1977.0</v>
      </c>
      <c r="F256"/>
      <c r="G256" t="inlineStr">
        <is>
          <t>Johnson,W.W., and H.O. Sanders (1977). Chemical Forest Fire Retardants: Acute Toxicity to Five Freshwater Fishes and a Scud. Tech.Pap.No.91, Fish Wildl.Serv., U.S.D.I., Washington, D.C., 7 p. ECOREF#:687</t>
        </is>
      </c>
      <c r="H256" s="255" t="n">
        <f>HYPERLINK("https://scholar.google.com/scholar?hl=en&amp;as_q=&amp;as_oq=&amp;as_eq=&amp;as_sauthors=&amp;as_publication=&amp;as_ylo=&amp;as_yhi=&amp;as_occt=title&amp;as_sdt=0%2C5&amp;as_epq=%22Chemical+Forest+Fire+Retardants%3A+Acute+Toxicity+to+Five+Freshwater+Fishes+and+a+Scud", "Google Scholar")</f>
        <v>0.0</v>
      </c>
    </row>
    <row r="257">
      <c r="A257" t="n">
        <v>81782.0</v>
      </c>
      <c r="B257" t="inlineStr">
        <is>
          <t>Jop,K.M.</t>
        </is>
      </c>
      <c r="C257" t="inlineStr">
        <is>
          <t>(Atrazine Technical) - Acute Toxicity to Fathead Minnows (Pimephales promelas) Under Static Conditions</t>
        </is>
      </c>
      <c r="D257" t="inlineStr">
        <is>
          <t>SLI Rep.No.91-1-3630, Springborn Lab.Inc., Environ.Sci.Div., Wareham, MA:46 p.</t>
        </is>
      </c>
      <c r="E257" t="n">
        <v>1991.0</v>
      </c>
      <c r="F257"/>
      <c r="G257" t="inlineStr">
        <is>
          <t>Jop,K.M. (1991). (Atrazine Technical) - Acute Toxicity to Fathead Minnows (Pimephales promelas) Under Static Conditions. SLI Rep.No.91-1-3630, Springborn Lab.Inc., Environ.Sci.Div., Wareham, MA, 46 p. ECOREF#:81782</t>
        </is>
      </c>
      <c r="H257" s="256" t="n">
        <f>HYPERLINK("https://scholar.google.com/scholar?hl=en&amp;as_q=&amp;as_oq=&amp;as_eq=&amp;as_sauthors=&amp;as_publication=&amp;as_ylo=&amp;as_yhi=&amp;as_occt=title&amp;as_sdt=0%2C5&amp;as_epq=%22%28Atrazine+Technical%29+-+Acute+Toxicity+to+Fathead+Minnows+%28Pimephales+promelas%29+Under+Static+Conditions", "Google Scholar")</f>
        <v>0.0</v>
      </c>
    </row>
    <row r="258">
      <c r="A258" t="n">
        <v>7772.0</v>
      </c>
      <c r="B258" t="inlineStr">
        <is>
          <t>Jop,K.M., J.H.,Jr. Rodgers, P.B. Dorn, and K.L. Dickson</t>
        </is>
      </c>
      <c r="C258" t="inlineStr">
        <is>
          <t>Use of Hexavalent Chromium as a Reference Toxicant in Aquatic Toxicity Tests</t>
        </is>
      </c>
      <c r="D258" t="inlineStr">
        <is>
          <t>ASTM Spec. Tech. Publ.9:390-403</t>
        </is>
      </c>
      <c r="E258" t="n">
        <v>1986.0</v>
      </c>
      <c r="F258"/>
      <c r="G258" t="inlineStr">
        <is>
          <t>Jop,K.M., J.H.,Jr. Rodgers, P.B. Dorn, and K.L. Dickson (1986). Use of Hexavalent Chromium as a Reference Toxicant in Aquatic Toxicity Tests. ASTM Spec. Tech. Publ., 9, 390-403. ECOREF#:7772</t>
        </is>
      </c>
      <c r="H258" s="257" t="n">
        <f>HYPERLINK("https://scholar.google.com/scholar?hl=en&amp;as_q=&amp;as_oq=&amp;as_eq=&amp;as_sauthors=&amp;as_publication=&amp;as_ylo=&amp;as_yhi=&amp;as_occt=title&amp;as_sdt=0%2C5&amp;as_epq=%22Use+of+Hexavalent+Chromium+as+a+Reference+Toxicant+in+Aquatic+Toxicity+Tests", "Google Scholar")</f>
        <v>0.0</v>
      </c>
    </row>
    <row r="259">
      <c r="A259" t="n">
        <v>12721.0</v>
      </c>
      <c r="B259" t="inlineStr">
        <is>
          <t>Jop,K.M., T.F. Parkerton, J.H.,Jr. Rodgers, K.L. Dickson, and P.B. Dorn</t>
        </is>
      </c>
      <c r="C259" t="inlineStr">
        <is>
          <t>Comparative Toxicity and Speciation of Two Hexavalent Chromium Salts in Acute Toxicity Tests</t>
        </is>
      </c>
      <c r="D259" t="inlineStr">
        <is>
          <t>Environ. Toxicol. Chem.6(9): 697-703</t>
        </is>
      </c>
      <c r="E259" t="n">
        <v>1987.0</v>
      </c>
      <c r="F259"/>
      <c r="G259" t="inlineStr">
        <is>
          <t>Jop,K.M., T.F. Parkerton, J.H.,Jr. Rodgers, K.L. Dickson, and P.B. Dorn (1987). Comparative Toxicity and Speciation of Two Hexavalent Chromium Salts in Acute Toxicity Tests. Environ. Toxicol. Chem., 6, (9), 697-703. doi:10.1002/etc.5620060907. ECOREF#:12721</t>
        </is>
      </c>
      <c r="H259" s="258" t="n">
        <f>HYPERLINK("https://scholar.google.com/scholar?hl=en&amp;as_q=&amp;as_oq=&amp;as_eq=&amp;as_sauthors=&amp;as_publication=&amp;as_ylo=&amp;as_yhi=&amp;as_occt=title&amp;as_sdt=0%2C5&amp;as_epq=%22Comparative+Toxicity+and+Speciation+of+Two+Hexavalent+Chromium+Salts+in+Acute+Toxicity+Tests", "Google Scholar")</f>
        <v>0.0</v>
      </c>
    </row>
    <row r="260">
      <c r="A260" t="n">
        <v>2114.0</v>
      </c>
      <c r="B260" t="inlineStr">
        <is>
          <t>Judy,R.D.J., and P.H. Davies</t>
        </is>
      </c>
      <c r="C260" t="inlineStr">
        <is>
          <t>Effects of Calcium Addition as Ca(NO3)2 on Zinc Toxicity to Fathead Minnows, (Pimephales promelas)</t>
        </is>
      </c>
      <c r="D260" t="inlineStr">
        <is>
          <t>Bull. Environ. Contam. Toxicol.22(1-2): 88-94</t>
        </is>
      </c>
      <c r="E260" t="n">
        <v>1979.0</v>
      </c>
      <c r="F260"/>
      <c r="G260" t="inlineStr">
        <is>
          <t>Judy,R.D.J., and P.H. Davies (1979). Effects of Calcium Addition as Ca(NO3)2 on Zinc Toxicity to Fathead Minnows, (Pimephales promelas). Bull. Environ. Contam. Toxicol., 22, (1-2), 88-94. doi:10.1007/BF02026913. ECOREF#:2114</t>
        </is>
      </c>
      <c r="H260" s="259" t="n">
        <f>HYPERLINK("https://scholar.google.com/scholar?hl=en&amp;as_q=&amp;as_oq=&amp;as_eq=&amp;as_sauthors=&amp;as_publication=&amp;as_ylo=&amp;as_yhi=&amp;as_occt=title&amp;as_sdt=0%2C5&amp;as_epq=%22Effects+of+Calcium+Addition+as+Ca%28NO3%292+on+Zinc+Toxicity+to+Fathead+Minnows%2C+%28Pimephales+promelas%29", "Google Scholar")</f>
        <v>0.0</v>
      </c>
    </row>
    <row r="261">
      <c r="A261" t="n">
        <v>939.0</v>
      </c>
      <c r="B261" t="inlineStr">
        <is>
          <t>Julin,A.M., and H.O. Sanders</t>
        </is>
      </c>
      <c r="C261" t="inlineStr">
        <is>
          <t>Toxicity of the IGR, Diflubenzuron, to Freshwater Invertebrates and Fishes</t>
        </is>
      </c>
      <c r="D261" t="inlineStr">
        <is>
          <t>Mosq. News38(2): 256-259</t>
        </is>
      </c>
      <c r="E261" t="n">
        <v>1978.0</v>
      </c>
      <c r="F261"/>
      <c r="G261" t="inlineStr">
        <is>
          <t>Julin,A.M., and H.O. Sanders (1978). Toxicity of the IGR, Diflubenzuron, to Freshwater Invertebrates and Fishes. Mosq. News, 38, (2), 256-259. ECOREF#:939</t>
        </is>
      </c>
      <c r="H261" s="260" t="n">
        <f>HYPERLINK("https://scholar.google.com/scholar?hl=en&amp;as_q=&amp;as_oq=&amp;as_eq=&amp;as_sauthors=&amp;as_publication=&amp;as_ylo=&amp;as_yhi=&amp;as_occt=title&amp;as_sdt=0%2C5&amp;as_epq=%22Toxicity+of+the+IGR%2C+Diflubenzuron%2C+to+Freshwater+Invertebrates+and+Fishes", "Google Scholar")</f>
        <v>0.0</v>
      </c>
    </row>
    <row r="262">
      <c r="A262" t="n">
        <v>6667.0</v>
      </c>
      <c r="B262" t="inlineStr">
        <is>
          <t>Kane,A.S., T.M. Stockdale, and D.L. Johnson</t>
        </is>
      </c>
      <c r="C262" t="inlineStr">
        <is>
          <t>3-Trifluoromethyl-4-Nitrophenol (TFM) Control of Tadpoles in Culture Ponds</t>
        </is>
      </c>
      <c r="D262" t="inlineStr">
        <is>
          <t>Prog. Fish-Cult.47(4): 231-237</t>
        </is>
      </c>
      <c r="E262" t="n">
        <v>1985.0</v>
      </c>
      <c r="F262"/>
      <c r="G262" t="inlineStr">
        <is>
          <t>Kane,A.S., T.M. Stockdale, and D.L. Johnson (1985). 3-Trifluoromethyl-4-Nitrophenol (TFM) Control of Tadpoles in Culture Ponds. Prog. Fish-Cult., 47, (4), 231-237. doi:10.1577/1548-8640(1985)47&lt;231:TTCOTI&gt;2.0.CO;2. ECOREF#:6667</t>
        </is>
      </c>
      <c r="H262" s="261" t="n">
        <f>HYPERLINK("https://scholar.google.com/scholar?hl=en&amp;as_q=&amp;as_oq=&amp;as_eq=&amp;as_sauthors=&amp;as_publication=&amp;as_ylo=&amp;as_yhi=&amp;as_occt=title&amp;as_sdt=0%2C5&amp;as_epq=%223-Trifluoromethyl-4-Nitrophenol+%28TFM%29+Control+of+Tadpoles+in+Culture+Ponds", "Google Scholar")</f>
        <v>0.0</v>
      </c>
    </row>
    <row r="263">
      <c r="A263" t="n">
        <v>19218.0</v>
      </c>
      <c r="B263" t="inlineStr">
        <is>
          <t>Karen,D.J., D.R. Ownby, B.L. Forsythe, T.P. Bills, T.W. LaPoint, G.B. Cobb, and S.J. Klaine</t>
        </is>
      </c>
      <c r="C263" t="inlineStr">
        <is>
          <t>Influence of Water Quality on Silver Toxicity to Rainbow Trout (Oncorhynchus mykiss), Fathead Minnows (Pimephales promelas), and Water Fleas (Daphnia magna)</t>
        </is>
      </c>
      <c r="D263" t="inlineStr">
        <is>
          <t>Environ. Toxicol. Chem.18(1): 63-70</t>
        </is>
      </c>
      <c r="E263" t="n">
        <v>1999.0</v>
      </c>
      <c r="F263"/>
      <c r="G263" t="inlineStr">
        <is>
          <t>Karen,D.J., D.R. Ownby, B.L. Forsythe, T.P. Bills, T.W. LaPoint, G.B. Cobb, and S.J. Klaine (1999). Influence of Water Quality on Silver Toxicity to Rainbow Trout (Oncorhynchus mykiss), Fathead Minnows (Pimephales promelas), and Water Fleas (Daphnia magna). Environ. Toxicol. Chem., 18, (1), 63-70. doi:10.1002/etc.5620180109. ECOREF#:19218</t>
        </is>
      </c>
      <c r="H263" s="262" t="n">
        <f>HYPERLINK("https://scholar.google.com/scholar?hl=en&amp;as_q=&amp;as_oq=&amp;as_eq=&amp;as_sauthors=&amp;as_publication=&amp;as_ylo=&amp;as_yhi=&amp;as_occt=title&amp;as_sdt=0%2C5&amp;as_epq=%22Influence+of+Water+Quality+on+Silver+Toxicity+to+Rainbow+Trout+%28Oncorhynchus+mykiss%29%2C+Fathead+Minnows+%28P", "Google Scholar")</f>
        <v>0.0</v>
      </c>
    </row>
    <row r="264">
      <c r="A264" t="n">
        <v>674.0</v>
      </c>
      <c r="B264" t="inlineStr">
        <is>
          <t>Keller,A.E., R.J. Dutton, and T.L. Crisman</t>
        </is>
      </c>
      <c r="C264" t="inlineStr">
        <is>
          <t>Effect of Temperature on the Chronic Toxicity of Hydrothol-191 to the Fathead Minnow (Pimephales promelas)</t>
        </is>
      </c>
      <c r="D264" t="inlineStr">
        <is>
          <t>Bull. Environ. Contam. Toxicol.41(5): 770-775</t>
        </is>
      </c>
      <c r="E264" t="n">
        <v>1988.0</v>
      </c>
      <c r="F264"/>
      <c r="G264" t="inlineStr">
        <is>
          <t>Keller,A.E., R.J. Dutton, and T.L. Crisman (1988). Effect of Temperature on the Chronic Toxicity of Hydrothol-191 to the Fathead Minnow (Pimephales promelas). Bull. Environ. Contam. Toxicol., 41, (5), 770-775. doi:10.1007/BF02021032. ECOREF#:674</t>
        </is>
      </c>
      <c r="H264" s="263" t="n">
        <f>HYPERLINK("https://scholar.google.com/scholar?hl=en&amp;as_q=&amp;as_oq=&amp;as_eq=&amp;as_sauthors=&amp;as_publication=&amp;as_ylo=&amp;as_yhi=&amp;as_occt=title&amp;as_sdt=0%2C5&amp;as_epq=%22Effect+of+Temperature+on+the+Chronic+Toxicity+of+Hydrothol-191+to+the+Fathead+Minnow+%28Pimephales+promelas%29", "Google Scholar")</f>
        <v>0.0</v>
      </c>
    </row>
    <row r="265">
      <c r="A265" t="n">
        <v>92379.0</v>
      </c>
      <c r="B265" t="inlineStr">
        <is>
          <t>Kennedy,G.L.,Jr.</t>
        </is>
      </c>
      <c r="C265" t="inlineStr">
        <is>
          <t>Acute and Environmental Toxicity Studies with Hexazinone</t>
        </is>
      </c>
      <c r="D265" t="inlineStr">
        <is>
          <t>Fundam. Appl. Toxicol.4(4): 603-611</t>
        </is>
      </c>
      <c r="E265" t="n">
        <v>1984.0</v>
      </c>
      <c r="F265"/>
      <c r="G265" t="inlineStr">
        <is>
          <t>Kennedy,G.L.,Jr. (1984). Acute and Environmental Toxicity Studies with Hexazinone. Fundam. Appl. Toxicol., 4, (4), 603-611. doi:10.1016/0272-0590(84)90050-2. ECOREF#:92379</t>
        </is>
      </c>
      <c r="H265" s="264" t="n">
        <f>HYPERLINK("https://scholar.google.com/scholar?hl=en&amp;as_q=&amp;as_oq=&amp;as_eq=&amp;as_sauthors=&amp;as_publication=&amp;as_ylo=&amp;as_yhi=&amp;as_occt=title&amp;as_sdt=0%2C5&amp;as_epq=%22Acute+and+Environmental+Toxicity+Studies+with+Hexazinone", "Google Scholar")</f>
        <v>0.0</v>
      </c>
    </row>
    <row r="266">
      <c r="A266" t="n">
        <v>167639.0</v>
      </c>
      <c r="B266" t="inlineStr">
        <is>
          <t>Kilch,L.R.</t>
        </is>
      </c>
      <c r="C266" t="inlineStr">
        <is>
          <t>The Effect of Selected Concentrations of Selenium Dioxide on the Acute Toxicity of Mercuric Chloride to the Fathead Minnow (Pimephales promelas Rafinesque)</t>
        </is>
      </c>
      <c r="D266" t="inlineStr">
        <is>
          <t>M.S. Thesis, Tennessee Technological University, Cookeville, TN:29 p.</t>
        </is>
      </c>
      <c r="E266" t="n">
        <v>1976.0</v>
      </c>
      <c r="F266"/>
      <c r="G266" t="inlineStr">
        <is>
          <t>Kilch,L.R. (1976). The Effect of Selected Concentrations of Selenium Dioxide on the Acute Toxicity of Mercuric Chloride to the Fathead Minnow (Pimephales promelas Rafinesque). M.S. Thesis, Tennessee Technological University, Cookeville, TN, 29 p. ECOREF#:167639</t>
        </is>
      </c>
      <c r="H266" s="265" t="n">
        <f>HYPERLINK("https://scholar.google.com/scholar?hl=en&amp;as_q=&amp;as_oq=&amp;as_eq=&amp;as_sauthors=&amp;as_publication=&amp;as_ylo=&amp;as_yhi=&amp;as_occt=title&amp;as_sdt=0%2C5&amp;as_epq=%22The+Effect+of+Selected+Concentrations+of+Selenium+Dioxide+on+the+Acute+Toxicity+of+Mercuric+Chloride+to+the+Fath", "Google Scholar")</f>
        <v>0.0</v>
      </c>
    </row>
    <row r="267">
      <c r="A267" t="n">
        <v>3783.0</v>
      </c>
      <c r="B267" t="inlineStr">
        <is>
          <t>Kimball,G.</t>
        </is>
      </c>
      <c r="C267" t="inlineStr">
        <is>
          <t>The Effects of Lesser Known Metals and One Organic to Fathead Minnows (Pimephales promelas) and Daphnia magna</t>
        </is>
      </c>
      <c r="D267" t="inlineStr">
        <is>
          <t>Manuscript, Department of Entomology, Fisheries and Wildlife, University of Minnesota, Minneapolis, MN:88 p.</t>
        </is>
      </c>
      <c r="E267" t="n">
        <v>1978.0</v>
      </c>
      <c r="F267"/>
      <c r="G267" t="inlineStr">
        <is>
          <t>Kimball,G. (1978). The Effects of Lesser Known Metals and One Organic to Fathead Minnows (Pimephales promelas) and Daphnia magna. Manuscript, Department of Entomology, Fisheries and Wildlife, University of Minnesota, Minneapolis, MN, 88 p. ECOREF#:3783</t>
        </is>
      </c>
      <c r="H267" s="266" t="n">
        <f>HYPERLINK("https://scholar.google.com/scholar?hl=en&amp;as_q=&amp;as_oq=&amp;as_eq=&amp;as_sauthors=&amp;as_publication=&amp;as_ylo=&amp;as_yhi=&amp;as_occt=title&amp;as_sdt=0%2C5&amp;as_epq=%22The+Effects+of+Lesser+Known+Metals+and+One+Organic+to+Fathead+Minnows+%28Pimephales+promelas%29+and+Daphnia+magn", "Google Scholar")</f>
        <v>0.0</v>
      </c>
    </row>
    <row r="268">
      <c r="A268" t="n">
        <v>20261.0</v>
      </c>
      <c r="B268" t="inlineStr">
        <is>
          <t>Klaine,S.J., T.W. La Point, G.P. Cobb, B.L. Forsythe II, T.P. Bills, M.D. Wenholz, and R.D. Jeffers</t>
        </is>
      </c>
      <c r="C268" t="inlineStr">
        <is>
          <t>Influence of Water Quality Parameters on Silver Toxicity:  Preliminary Result</t>
        </is>
      </c>
      <c r="D268" t="inlineStr">
        <is>
          <t>In: A.W.Andren and T.W.Bober (Eds.), Silver in the Environment: Transport, Fate and Effects, Washington, DC:65-77</t>
        </is>
      </c>
      <c r="E268" t="n">
        <v>1996.0</v>
      </c>
      <c r="F268"/>
      <c r="G268" t="inlineStr">
        <is>
          <t>Klaine,S.J., T.W. La Point, G.P. Cobb, B.L. Forsythe II, T.P. Bills, M.D. Wenholz, and R.D. Jeffers (1996). Influence of Water Quality Parameters on Silver Toxicity:  Preliminary Result. In: A.W.Andren and T.W.Bober (Eds.), Silver in the Environment: Transport, Fate and Effects, Washington, DC, 65-77. ECOREF#:20261</t>
        </is>
      </c>
      <c r="H268" s="267" t="n">
        <f>HYPERLINK("https://scholar.google.com/scholar?hl=en&amp;as_q=&amp;as_oq=&amp;as_eq=&amp;as_sauthors=&amp;as_publication=&amp;as_ylo=&amp;as_yhi=&amp;as_occt=title&amp;as_sdt=0%2C5&amp;as_epq=%22Influence+of+Water+Quality+Parameters+on+Silver+Toxicity%3A++Preliminary+Result", "Google Scholar")</f>
        <v>0.0</v>
      </c>
    </row>
    <row r="269">
      <c r="A269" t="n">
        <v>11272.0</v>
      </c>
      <c r="B269" t="inlineStr">
        <is>
          <t>Kleiner,C.F., R.L. Anderson, and D.K. Tanner</t>
        </is>
      </c>
      <c r="C269" t="inlineStr">
        <is>
          <t>Toxicity of Fenitrothion to Fathead Minnows (Pimephales promelas) and Alternative Exposure Duration Studies with Fenitrothion and Endosulfan</t>
        </is>
      </c>
      <c r="D269" t="inlineStr">
        <is>
          <t>Arch. Environ. Contam. Toxicol.13:573-578</t>
        </is>
      </c>
      <c r="E269" t="n">
        <v>1984.0</v>
      </c>
      <c r="F269"/>
      <c r="G269" t="inlineStr">
        <is>
          <t>Kleiner,C.F., R.L. Anderson, and D.K. Tanner (1984). Toxicity of Fenitrothion to Fathead Minnows (Pimephales promelas) and Alternative Exposure Duration Studies with Fenitrothion and Endosulfan. Arch. Environ. Contam. Toxicol., 13, 573-578. doi:10.1007/BF01056335. ECOREF#:11272</t>
        </is>
      </c>
      <c r="H269" s="268" t="n">
        <f>HYPERLINK("https://scholar.google.com/scholar?hl=en&amp;as_q=&amp;as_oq=&amp;as_eq=&amp;as_sauthors=&amp;as_publication=&amp;as_ylo=&amp;as_yhi=&amp;as_occt=title&amp;as_sdt=0%2C5&amp;as_epq=%22Toxicity+of+Fenitrothion+to+Fathead+Minnows+%28Pimephales+promelas%29+and+Alternative+Exposure+Duration+Studies+", "Google Scholar")</f>
        <v>0.0</v>
      </c>
    </row>
    <row r="270">
      <c r="A270" t="n">
        <v>16780.0</v>
      </c>
      <c r="B270" t="inlineStr">
        <is>
          <t>Kline,E.R., R.A. Figueroa, J.H.,Jr. Rodgers, and P.B. Dorn</t>
        </is>
      </c>
      <c r="C270" t="inlineStr">
        <is>
          <t>Effects of a Nonionic Surfactant (C14-15 AE-7) on Fish Survival, Growth and Reproduction in the Laboratory and in Outdoor Stream Mesocosms</t>
        </is>
      </c>
      <c r="D270" t="inlineStr">
        <is>
          <t>Environ. Toxicol. Chem.15(6): 997-1002</t>
        </is>
      </c>
      <c r="E270" t="n">
        <v>1996.0</v>
      </c>
      <c r="F270"/>
      <c r="G270" t="inlineStr">
        <is>
          <t>Kline,E.R., R.A. Figueroa, J.H.,Jr. Rodgers, and P.B. Dorn (1996). Effects of a Nonionic Surfactant (C14-15 AE-7) on Fish Survival, Growth and Reproduction in the Laboratory and in Outdoor Stream Mesocosms. Environ. Toxicol. Chem., 15, (6), 997-1002. ECOREF#:16780</t>
        </is>
      </c>
      <c r="H270" s="269" t="n">
        <f>HYPERLINK("https://scholar.google.com/scholar?hl=en&amp;as_q=&amp;as_oq=&amp;as_eq=&amp;as_sauthors=&amp;as_publication=&amp;as_ylo=&amp;as_yhi=&amp;as_occt=title&amp;as_sdt=0%2C5&amp;as_epq=%22Effects+of+a+Nonionic+Surfactant+%28C14-15+AE-7%29+on+Fish+Survival%2C+Growth+and+Reproduction+in+the+Laboratory", "Google Scholar")</f>
        <v>0.0</v>
      </c>
    </row>
    <row r="271">
      <c r="A271" t="n">
        <v>3080.0</v>
      </c>
      <c r="B271" t="inlineStr">
        <is>
          <t>Korver,R.M., and J.B. Sprague</t>
        </is>
      </c>
      <c r="C271" t="inlineStr">
        <is>
          <t>Zinc Avoidance by Fathead Minnows (Pimephales promelas): Computerized Tracking and Greater Ecological Relevance</t>
        </is>
      </c>
      <c r="D271" t="inlineStr">
        <is>
          <t>Can. J. Fish. Aquat. Sci. (Multiple Languages)46(2): 494-502</t>
        </is>
      </c>
      <c r="E271" t="n">
        <v>1989.0</v>
      </c>
      <c r="F271"/>
      <c r="G271" t="inlineStr">
        <is>
          <t>Korver,R.M., and J.B. Sprague (1989). Zinc Avoidance by Fathead Minnows (Pimephales promelas): Computerized Tracking and Greater Ecological Relevance. Can. J. Fish. Aquat. Sci. (Multiple Languages), 46, (2), 494-502. doi:10.1139/f89-066. ECOREF#:3080</t>
        </is>
      </c>
      <c r="H271" s="270" t="n">
        <f>HYPERLINK("https://scholar.google.com/scholar?hl=en&amp;as_q=&amp;as_oq=&amp;as_eq=&amp;as_sauthors=&amp;as_publication=&amp;as_ylo=&amp;as_yhi=&amp;as_occt=title&amp;as_sdt=0%2C5&amp;as_epq=%22Zinc+Avoidance+by+Fathead+Minnows+%28Pimephales+promelas%29%3A+Computerized+Tracking+and+Greater+Ecological+Rele", "Google Scholar")</f>
        <v>0.0</v>
      </c>
    </row>
    <row r="272">
      <c r="A272" t="n">
        <v>12290.0</v>
      </c>
      <c r="B272" t="inlineStr">
        <is>
          <t>Krautter,G.R., R.W. Mast, H.C. Alexander, C.H. Wolf, M.A. Friedman, F.J. Koschier, and C.M. Thompson</t>
        </is>
      </c>
      <c r="C272" t="inlineStr">
        <is>
          <t>Acute Aquatic Toxicity Tests with Acrylamide Monomer and Macroinvertebrates and Fish</t>
        </is>
      </c>
      <c r="D272" t="inlineStr">
        <is>
          <t>Environ. Toxicol. Chem.5(4): 373-377</t>
        </is>
      </c>
      <c r="E272" t="n">
        <v>1986.0</v>
      </c>
      <c r="F272"/>
      <c r="G272" t="inlineStr">
        <is>
          <t>Krautter,G.R., R.W. Mast, H.C. Alexander, C.H. Wolf, M.A. Friedman, F.J. Koschier, and C.M. Thompson (1986). Acute Aquatic Toxicity Tests with Acrylamide Monomer and Macroinvertebrates and Fish. Environ. Toxicol. Chem., 5, (4), 373-377. doi:10.1002/etc.5620050406. ECOREF#:12290</t>
        </is>
      </c>
      <c r="H272" s="271" t="n">
        <f>HYPERLINK("https://scholar.google.com/scholar?hl=en&amp;as_q=&amp;as_oq=&amp;as_eq=&amp;as_sauthors=&amp;as_publication=&amp;as_ylo=&amp;as_yhi=&amp;as_occt=title&amp;as_sdt=0%2C5&amp;as_epq=%22Acute+Aquatic+Toxicity+Tests+with+Acrylamide+Monomer+and+Macroinvertebrates+and+Fish", "Google Scholar")</f>
        <v>0.0</v>
      </c>
    </row>
    <row r="273">
      <c r="A273" t="n">
        <v>71675.0</v>
      </c>
      <c r="B273" t="inlineStr">
        <is>
          <t>Kszos,L.A., S.S. Talmage, G.W. Morris, B.K. Konetsky, and T. Rottero</t>
        </is>
      </c>
      <c r="C273" t="inlineStr">
        <is>
          <t>Derivation of Aquatic Screening Benchmarks for 1,2-Dibromoethane</t>
        </is>
      </c>
      <c r="D273" t="inlineStr">
        <is>
          <t>Arch. Environ. Contam. Toxicol.45(1): 66-71</t>
        </is>
      </c>
      <c r="E273" t="n">
        <v>2003.0</v>
      </c>
      <c r="F273"/>
      <c r="G273" t="inlineStr">
        <is>
          <t>Kszos,L.A., S.S. Talmage, G.W. Morris, B.K. Konetsky, and T. Rottero (2003). Derivation of Aquatic Screening Benchmarks for 1,2-Dibromoethane. Arch. Environ. Contam. Toxicol., 45, (1), 66-71. doi:10.1007/s00244-002-0151-5. ECOREF#:71675</t>
        </is>
      </c>
      <c r="H273" s="272" t="n">
        <f>HYPERLINK("https://scholar.google.com/scholar?hl=en&amp;as_q=&amp;as_oq=&amp;as_eq=&amp;as_sauthors=&amp;as_publication=&amp;as_ylo=&amp;as_yhi=&amp;as_occt=title&amp;as_sdt=0%2C5&amp;as_epq=%22Derivation+of+Aquatic+Screening+Benchmarks+for+1%2C2-Dibromoethane", "Google Scholar")</f>
        <v>0.0</v>
      </c>
    </row>
    <row r="274">
      <c r="A274" t="n">
        <v>80820.0</v>
      </c>
      <c r="B274" t="inlineStr">
        <is>
          <t>Lan,C.H., T.S. Lin, and C.Y. Peng</t>
        </is>
      </c>
      <c r="C274" t="inlineStr">
        <is>
          <t>Aquatic Toxicity of Nitrogen Mustard to Ceriodaphina dubia, Daphnia magna, and Pimephales promelas</t>
        </is>
      </c>
      <c r="D274" t="inlineStr">
        <is>
          <t>Ecotoxicol. Environ. Saf.61(2): 273-279</t>
        </is>
      </c>
      <c r="E274" t="n">
        <v>2005.0</v>
      </c>
      <c r="F274"/>
      <c r="G274" t="inlineStr">
        <is>
          <t>Lan,C.H., T.S. Lin, and C.Y. Peng (2005). Aquatic Toxicity of Nitrogen Mustard to Ceriodaphina dubia, Daphnia magna, and Pimephales promelas. Ecotoxicol. Environ. Saf., 61, (2), 273-279. doi:10.1016/j.ecoenv.2004.12.009. ECOREF#:80820</t>
        </is>
      </c>
      <c r="H274" s="273" t="n">
        <f>HYPERLINK("https://scholar.google.com/scholar?hl=en&amp;as_q=&amp;as_oq=&amp;as_eq=&amp;as_sauthors=&amp;as_publication=&amp;as_ylo=&amp;as_yhi=&amp;as_occt=title&amp;as_sdt=0%2C5&amp;as_epq=%22Aquatic+Toxicity+of+Nitrogen+Mustard+to+Ceriodaphina+dubia%2C+Daphnia+magna%2C+and+Pimephales+promelas", "Google Scholar")</f>
        <v>0.0</v>
      </c>
    </row>
    <row r="275">
      <c r="A275" t="n">
        <v>12578.0</v>
      </c>
      <c r="B275" t="inlineStr">
        <is>
          <t>Lande,S.S., M.T. Elnabarawy, E.A. Reiner, A.N. Welter, and R.R. Robideau</t>
        </is>
      </c>
      <c r="C275" t="inlineStr">
        <is>
          <t>Laboratory Assessment of Environmental Impact of Phthalazine</t>
        </is>
      </c>
      <c r="D275" t="inlineStr">
        <is>
          <t>Bull. Environ. Contam. Toxicol.38(2): 332-336</t>
        </is>
      </c>
      <c r="E275" t="n">
        <v>1987.0</v>
      </c>
      <c r="F275"/>
      <c r="G275" t="inlineStr">
        <is>
          <t>Lande,S.S., M.T. Elnabarawy, E.A. Reiner, A.N. Welter, and R.R. Robideau (1987). Laboratory Assessment of Environmental Impact of Phthalazine. Bull. Environ. Contam. Toxicol., 38, (2), 332-336. doi:10.1007/BF01606683. ECOREF#:12578</t>
        </is>
      </c>
      <c r="H275" s="274" t="n">
        <f>HYPERLINK("https://scholar.google.com/scholar?hl=en&amp;as_q=&amp;as_oq=&amp;as_eq=&amp;as_sauthors=&amp;as_publication=&amp;as_ylo=&amp;as_yhi=&amp;as_occt=title&amp;as_sdt=0%2C5&amp;as_epq=%22Laboratory+Assessment+of+Environmental+Impact+of+Phthalazine", "Google Scholar")</f>
        <v>0.0</v>
      </c>
    </row>
    <row r="276">
      <c r="A276" t="n">
        <v>17753.0</v>
      </c>
      <c r="B276" t="inlineStr">
        <is>
          <t>Lanno,R.P., B.E. Hickie, and D.G. Dixon</t>
        </is>
      </c>
      <c r="C276" t="inlineStr">
        <is>
          <t>Feeding and Nutritional Considerations in Aquatic Toxicology</t>
        </is>
      </c>
      <c r="D276" t="inlineStr">
        <is>
          <t>Hydrobiologia (Multiple Languages)188/189:525-531</t>
        </is>
      </c>
      <c r="E276" t="n">
        <v>1989.0</v>
      </c>
      <c r="F276"/>
      <c r="G276" t="inlineStr">
        <is>
          <t>Lanno,R.P., B.E. Hickie, and D.G. Dixon (1989). Feeding and Nutritional Considerations in Aquatic Toxicology. Hydrobiologia (Multiple Languages), 188/189, 525-531. doi:10.1007/BF00027820. ECOREF#:17753</t>
        </is>
      </c>
      <c r="H276" s="275" t="n">
        <f>HYPERLINK("https://scholar.google.com/scholar?hl=en&amp;as_q=&amp;as_oq=&amp;as_eq=&amp;as_sauthors=&amp;as_publication=&amp;as_ylo=&amp;as_yhi=&amp;as_occt=title&amp;as_sdt=0%2C5&amp;as_epq=%22Feeding+and+Nutritional+Considerations+in+Aquatic+Toxicology", "Google Scholar")</f>
        <v>0.0</v>
      </c>
    </row>
    <row r="277">
      <c r="A277" t="n">
        <v>6917.0</v>
      </c>
      <c r="B277" t="inlineStr">
        <is>
          <t>Launer,C.A., and T.D. Bills</t>
        </is>
      </c>
      <c r="C277" t="inlineStr">
        <is>
          <t>Influences of Selected Environmental Factors on the Activity of a Prospective Fish Toxicant, 2-(Digeranylamino)-Ethanol, in Laboratory Tests</t>
        </is>
      </c>
      <c r="D277" t="inlineStr">
        <is>
          <t>Invest.Fish Control No.88, Fish Wildl.Serv., Bur.Sport Fish Wildl., U.S.D.I., Washington, D.C.:4 p.</t>
        </is>
      </c>
      <c r="E277" t="n">
        <v>1979.0</v>
      </c>
      <c r="F277"/>
      <c r="G277" t="inlineStr">
        <is>
          <t>Launer,C.A., and T.D. Bills (1979). Influences of Selected Environmental Factors on the Activity of a Prospective Fish Toxicant, 2-(Digeranylamino)-Ethanol, in Laboratory Tests. Invest.Fish Control No.88, Fish Wildl.Serv., Bur.Sport Fish Wildl., U.S.D.I., Washington, D.C., 4 p. ECOREF#:6917</t>
        </is>
      </c>
      <c r="H277" s="276" t="n">
        <f>HYPERLINK("https://scholar.google.com/scholar?hl=en&amp;as_q=&amp;as_oq=&amp;as_eq=&amp;as_sauthors=&amp;as_publication=&amp;as_ylo=&amp;as_yhi=&amp;as_occt=title&amp;as_sdt=0%2C5&amp;as_epq=%22Influences+of+Selected+Environmental+Factors+on+the+Activity+of+a+Prospective+Fish+Toxicant%2C+2-%28Digeranylami", "Google Scholar")</f>
        <v>0.0</v>
      </c>
    </row>
    <row r="278">
      <c r="A278" t="n">
        <v>10538.0</v>
      </c>
      <c r="B278" t="inlineStr">
        <is>
          <t>LeBlanc,G.A., J.D. Mastone, A.P. Paradice, and B.F. Wilson</t>
        </is>
      </c>
      <c r="C278" t="inlineStr">
        <is>
          <t>The Influence of Speciation on the Toxicity of Silver to Fathead Minnow (Pimephales promelas)</t>
        </is>
      </c>
      <c r="D278" t="inlineStr">
        <is>
          <t>Environ. Toxicol. Chem.3(1): 37-46</t>
        </is>
      </c>
      <c r="E278" t="n">
        <v>1984.0</v>
      </c>
      <c r="F278"/>
      <c r="G278" t="inlineStr">
        <is>
          <t>LeBlanc,G.A., J.D. Mastone, A.P. Paradice, and B.F. Wilson (1984). The Influence of Speciation on the Toxicity of Silver to Fathead Minnow (Pimephales promelas). Environ. Toxicol. Chem., 3, (1), 37-46. doi:10.1002/etc.5620030106. ECOREF#:10538</t>
        </is>
      </c>
      <c r="H278" s="277" t="n">
        <f>HYPERLINK("https://scholar.google.com/scholar?hl=en&amp;as_q=&amp;as_oq=&amp;as_eq=&amp;as_sauthors=&amp;as_publication=&amp;as_ylo=&amp;as_yhi=&amp;as_occt=title&amp;as_sdt=0%2C5&amp;as_epq=%22The+Influence+of+Speciation+on+the+Toxicity+of+Silver+to+Fathead+Minnow+%28Pimephales+promelas%29", "Google Scholar")</f>
        <v>0.0</v>
      </c>
    </row>
    <row r="279">
      <c r="A279" t="n">
        <v>10427.0</v>
      </c>
      <c r="B279" t="inlineStr">
        <is>
          <t>LeBlanc,G.A., and J.W. Dean</t>
        </is>
      </c>
      <c r="C279" t="inlineStr">
        <is>
          <t>Antimony and Thallium Toxicity to Embryos and Larvae of Fathead Minnows (Pimephales promelas)</t>
        </is>
      </c>
      <c r="D279" t="inlineStr">
        <is>
          <t>Bull. Environ. Contam. Toxicol.32(5): 565-569</t>
        </is>
      </c>
      <c r="E279" t="n">
        <v>1984.0</v>
      </c>
      <c r="F279"/>
      <c r="G279" t="inlineStr">
        <is>
          <t>LeBlanc,G.A., and J.W. Dean (1984). Antimony and Thallium Toxicity to Embryos and Larvae of Fathead Minnows (Pimephales promelas). Bull. Environ. Contam. Toxicol., 32, (5), 565-569. doi:10.1007/BF01607538. ECOREF#:10427</t>
        </is>
      </c>
      <c r="H279" s="278" t="n">
        <f>HYPERLINK("https://scholar.google.com/scholar?hl=en&amp;as_q=&amp;as_oq=&amp;as_eq=&amp;as_sauthors=&amp;as_publication=&amp;as_ylo=&amp;as_yhi=&amp;as_occt=title&amp;as_sdt=0%2C5&amp;as_epq=%22Antimony+and+Thallium+Toxicity+to+Embryos+and+Larvae+of+Fathead+Minnows+%28Pimephales+promelas%29", "Google Scholar")</f>
        <v>0.0</v>
      </c>
    </row>
    <row r="280">
      <c r="A280" t="n">
        <v>9479.0</v>
      </c>
      <c r="B280" t="inlineStr">
        <is>
          <t>Lemke,A.E.</t>
        </is>
      </c>
      <c r="C280" t="inlineStr">
        <is>
          <t>Interlaboratory Comparison Acute Testing Set</t>
        </is>
      </c>
      <c r="D280" t="inlineStr">
        <is>
          <t>EPA-600/3-81-005, U.S.EPA, Duluth, MN:29 p.</t>
        </is>
      </c>
      <c r="E280" t="n">
        <v>1981.0</v>
      </c>
      <c r="F280"/>
      <c r="G280" t="inlineStr">
        <is>
          <t>Lemke,A.E. (1981). Interlaboratory Comparison Acute Testing Set. EPA-600/3-81-005, U.S.EPA, Duluth, MN, 29 p. ECOREF#:9479</t>
        </is>
      </c>
      <c r="H280" s="279" t="n">
        <f>HYPERLINK("https://scholar.google.com/scholar?hl=en&amp;as_q=&amp;as_oq=&amp;as_eq=&amp;as_sauthors=&amp;as_publication=&amp;as_ylo=&amp;as_yhi=&amp;as_occt=title&amp;as_sdt=0%2C5&amp;as_epq=%22Interlaboratory+Comparison+Acute+Testing+Set", "Google Scholar")</f>
        <v>0.0</v>
      </c>
    </row>
    <row r="281">
      <c r="A281" t="n">
        <v>17728.0</v>
      </c>
      <c r="B281" t="inlineStr">
        <is>
          <t>Lemke,A.E.</t>
        </is>
      </c>
      <c r="C281" t="inlineStr">
        <is>
          <t>Static Bioassays with Benzidine</t>
        </is>
      </c>
      <c r="D281" t="inlineStr">
        <is>
          <t>Nov.20, Memo to D.I.Mount, U.S.EPA, Duluth, MN:1 p.</t>
        </is>
      </c>
      <c r="E281" t="n">
        <v>1973.0</v>
      </c>
      <c r="F281"/>
      <c r="G281" t="inlineStr">
        <is>
          <t>Lemke,A.E. (1973). Static Bioassays with Benzidine. Nov.20, Memo to D.I.Mount, U.S.EPA, Duluth, MN, 1 p. ECOREF#:17728</t>
        </is>
      </c>
      <c r="H281" s="280" t="n">
        <f>HYPERLINK("https://scholar.google.com/scholar?hl=en&amp;as_q=&amp;as_oq=&amp;as_eq=&amp;as_sauthors=&amp;as_publication=&amp;as_ylo=&amp;as_yhi=&amp;as_occt=title&amp;as_sdt=0%2C5&amp;as_epq=%22Static+Bioassays+with+Benzidine", "Google Scholar")</f>
        <v>0.0</v>
      </c>
    </row>
    <row r="282">
      <c r="A282" t="n">
        <v>2530.0</v>
      </c>
      <c r="B282" t="inlineStr">
        <is>
          <t>Lewis,M.A., and D. Suprenant</t>
        </is>
      </c>
      <c r="C282" t="inlineStr">
        <is>
          <t>Comparative Acute Toxicities of Surfactants to Aquatic Invertebrates</t>
        </is>
      </c>
      <c r="D282" t="inlineStr">
        <is>
          <t>Ecotoxicol. Environ. Saf.7(3): 313-322</t>
        </is>
      </c>
      <c r="E282" t="n">
        <v>1983.0</v>
      </c>
      <c r="F282"/>
      <c r="G282" t="inlineStr">
        <is>
          <t>Lewis,M.A., and D. Suprenant (1983). Comparative Acute Toxicities of Surfactants to Aquatic Invertebrates. Ecotoxicol. Environ. Saf., 7, (3), 313-322. doi:10.1016/0147-6513(83)90076-3. ECOREF#:2530</t>
        </is>
      </c>
      <c r="H282" s="281" t="n">
        <f>HYPERLINK("https://scholar.google.com/scholar?hl=en&amp;as_q=&amp;as_oq=&amp;as_eq=&amp;as_sauthors=&amp;as_publication=&amp;as_ylo=&amp;as_yhi=&amp;as_occt=title&amp;as_sdt=0%2C5&amp;as_epq=%22Comparative+Acute+Toxicities+of+Surfactants+to+Aquatic+Invertebrates", "Google Scholar")</f>
        <v>0.0</v>
      </c>
    </row>
    <row r="283">
      <c r="A283" t="n">
        <v>15327.0</v>
      </c>
      <c r="B283" t="inlineStr">
        <is>
          <t>Lima,A.R., C. Curtis, D.E. Hammermeister, D.J. Call, and T.A. Felhaber</t>
        </is>
      </c>
      <c r="C283" t="inlineStr">
        <is>
          <t>Acute Toxicity of Silver to Selected Fish and Invertebrates</t>
        </is>
      </c>
      <c r="D283" t="inlineStr">
        <is>
          <t>Bull. Environ. Contam. Toxicol.29(2): 184-189</t>
        </is>
      </c>
      <c r="E283" t="n">
        <v>1982.0</v>
      </c>
      <c r="F283" t="inlineStr">
        <is>
          <t>German Dataset</t>
        </is>
      </c>
      <c r="G283" t="inlineStr">
        <is>
          <t>Lima,A.R., C. Curtis, D.E. Hammermeister, D.J. Call, and T.A. Felhaber (1982). Acute Toxicity of Silver to Selected Fish and Invertebrates. Bull. Environ. Contam. Toxicol., 29, (2), 184-189. doi:10.1007/BF01606148. ECOREF#:15327</t>
        </is>
      </c>
      <c r="H283" s="282" t="n">
        <f>HYPERLINK("https://scholar.google.com/scholar?hl=en&amp;as_q=&amp;as_oq=&amp;as_eq=&amp;as_sauthors=&amp;as_publication=&amp;as_ylo=&amp;as_yhi=&amp;as_occt=title&amp;as_sdt=0%2C5&amp;as_epq=%22Acute+Toxicity+of+Silver+to+Selected+Fish+and+Invertebrates", "Google Scholar")</f>
        <v>0.0</v>
      </c>
    </row>
    <row r="284">
      <c r="A284" t="n">
        <v>10695.0</v>
      </c>
      <c r="B284" t="inlineStr">
        <is>
          <t>Lima,A.R., C. Curtis, D.E. Hammermeister, T.P. Markee, C.E. Northcott, and L.T. Brooke</t>
        </is>
      </c>
      <c r="C284" t="inlineStr">
        <is>
          <t>Acute and Chronic Toxicities of Arsenic(III) to Fathead Minnows, Flagfish, Daphnids, and an Amphipod</t>
        </is>
      </c>
      <c r="D284" t="inlineStr">
        <is>
          <t>Arch. Environ. Contam. Toxicol.13(5): 595-601</t>
        </is>
      </c>
      <c r="E284" t="n">
        <v>1984.0</v>
      </c>
      <c r="F284"/>
      <c r="G284" t="inlineStr">
        <is>
          <t>Lima,A.R., C. Curtis, D.E. Hammermeister, T.P. Markee, C.E. Northcott, and L.T. Brooke (1984). Acute and Chronic Toxicities of Arsenic(III) to Fathead Minnows, Flagfish, Daphnids, and an Amphipod. Arch. Environ. Contam. Toxicol., 13, (5), 595-601. doi:10.1007/BF01056338. ECOREF#:10695</t>
        </is>
      </c>
      <c r="H284" s="283" t="n">
        <f>HYPERLINK("https://scholar.google.com/scholar?hl=en&amp;as_q=&amp;as_oq=&amp;as_eq=&amp;as_sauthors=&amp;as_publication=&amp;as_ylo=&amp;as_yhi=&amp;as_occt=title&amp;as_sdt=0%2C5&amp;as_epq=%22Acute+and+Chronic+Toxicities+of+Arsenic%28III%29+to+Fathead+Minnows%2C+Flagfish%2C+Daphnids%2C+and+an+Amphipod", "Google Scholar")</f>
        <v>0.0</v>
      </c>
    </row>
    <row r="285">
      <c r="A285" t="n">
        <v>5081.0</v>
      </c>
      <c r="B285" t="inlineStr">
        <is>
          <t>Lind,D., K. Alto, and S. Chatterton</t>
        </is>
      </c>
      <c r="C285" t="inlineStr">
        <is>
          <t>Regional Copper-Nickel Study</t>
        </is>
      </c>
      <c r="D285" t="inlineStr">
        <is>
          <t>Draft Report, Minnesota Environmental Quality Board St.Paul, MN:54-</t>
        </is>
      </c>
      <c r="E285" t="n">
        <v>1978.0</v>
      </c>
      <c r="F285"/>
      <c r="G285" t="inlineStr">
        <is>
          <t>Lind,D., K. Alto, and S. Chatterton (1978). Regional Copper-Nickel Study. Draft Report, Minnesota Environmental Quality Board St.Paul, MN, 54-. ECOREF#:5081</t>
        </is>
      </c>
      <c r="H285" s="284" t="n">
        <f>HYPERLINK("https://scholar.google.com/scholar?hl=en&amp;as_q=&amp;as_oq=&amp;as_eq=&amp;as_sauthors=&amp;as_publication=&amp;as_ylo=&amp;as_yhi=&amp;as_occt=title&amp;as_sdt=0%2C5&amp;as_epq=%22Regional+Copper-Nickel+Study", "Google Scholar")</f>
        <v>0.0</v>
      </c>
    </row>
    <row r="286">
      <c r="A286" t="n">
        <v>5789.0</v>
      </c>
      <c r="B286" t="inlineStr">
        <is>
          <t>Little,L.W., J.C. Lamb III, M.A. Chillingworth, and W.B. Durkin</t>
        </is>
      </c>
      <c r="C286" t="inlineStr">
        <is>
          <t>Acute Toxicity of Selected Commercial Dyes to the Fathead Minnow and Evaluation of Biological Treatment for Reduction of Toxicity</t>
        </is>
      </c>
      <c r="D286" t="inlineStr">
        <is>
          <t>In: Proceedings of the 29th Industrial Waste Conference, Lafayette, IN:524-534</t>
        </is>
      </c>
      <c r="E286" t="n">
        <v>1974.0</v>
      </c>
      <c r="F286"/>
      <c r="G286" t="inlineStr">
        <is>
          <t>Little,L.W., J.C. Lamb III, M.A. Chillingworth, and W.B. Durkin (1974). Acute Toxicity of Selected Commercial Dyes to the Fathead Minnow and Evaluation of Biological Treatment for Reduction of Toxicity. In: Proceedings of the 29th Industrial Waste Conference, Lafayette, IN, 524-534. ECOREF#:5789</t>
        </is>
      </c>
      <c r="H286" s="285" t="n">
        <f>HYPERLINK("https://scholar.google.com/scholar?hl=en&amp;as_q=&amp;as_oq=&amp;as_eq=&amp;as_sauthors=&amp;as_publication=&amp;as_ylo=&amp;as_yhi=&amp;as_occt=title&amp;as_sdt=0%2C5&amp;as_epq=%22Acute+Toxicity+of+Selected+Commercial+Dyes+to+the+Fathead+Minnow+and+Evaluation+of+Biological+Treatment+for+Redu", "Google Scholar")</f>
        <v>0.0</v>
      </c>
    </row>
    <row r="287">
      <c r="A287" t="n">
        <v>6969.0</v>
      </c>
      <c r="B287" t="inlineStr">
        <is>
          <t>Little,L.W., and J.C. Lamb III</t>
        </is>
      </c>
      <c r="C287" t="inlineStr">
        <is>
          <t>Acute Toxicity of 46 Selected Dyes to the Fathead Minnow, Pimephales promelas</t>
        </is>
      </c>
      <c r="D287" t="inlineStr">
        <is>
          <t>Dyes and the Environment - Reports on Selected Dyes and Their Effects, American Dye Manufacturers Institute:123 p.</t>
        </is>
      </c>
      <c r="E287" t="n">
        <v>1973.0</v>
      </c>
      <c r="F287"/>
      <c r="G287" t="inlineStr">
        <is>
          <t>Little,L.W., and J.C. Lamb III (1973). Acute Toxicity of 46 Selected Dyes to the Fathead Minnow, Pimephales promelas. Dyes and the Environment - Reports on Selected Dyes and Their Effects, American Dye Manufacturers Institute, 123 p. ECOREF#:6969</t>
        </is>
      </c>
      <c r="H287" s="286" t="n">
        <f>HYPERLINK("https://scholar.google.com/scholar?hl=en&amp;as_q=&amp;as_oq=&amp;as_eq=&amp;as_sauthors=&amp;as_publication=&amp;as_ylo=&amp;as_yhi=&amp;as_occt=title&amp;as_sdt=0%2C5&amp;as_epq=%22Acute+Toxicity+of+46+Selected+Dyes+to+the+Fathead+Minnow%2C+Pimephales+promelas", "Google Scholar")</f>
        <v>0.0</v>
      </c>
    </row>
    <row r="288">
      <c r="A288" t="n">
        <v>5671.0</v>
      </c>
      <c r="B288" t="inlineStr">
        <is>
          <t>Liu,D.H.W., R.J. Spanggord, H.C. Bailey, G.W.,Jr. Newell, G. Pearson, and M.C. Warner</t>
        </is>
      </c>
      <c r="C288" t="inlineStr">
        <is>
          <t>Acute Toxicity of TNT Wastewater Components to the Fathead Minnow (Pimephales promelas)</t>
        </is>
      </c>
      <c r="D288" t="inlineStr">
        <is>
          <t>In: R.G.Burford (Ed.), Symposium: Int.Congress on Toxicology, Toronto, Ontario, Canada:527 p.</t>
        </is>
      </c>
      <c r="E288" t="n">
        <v>1977.0</v>
      </c>
      <c r="F288"/>
      <c r="G288" t="inlineStr">
        <is>
          <t>Liu,D.H.W., R.J. Spanggord, H.C. Bailey, G.W.,Jr. Newell, G. Pearson, and M.C. Warner (1977). Acute Toxicity of TNT Wastewater Components to the Fathead Minnow (Pimephales promelas). In: R.G.Burford (Ed.), Symposium: Int.Congress on Toxicology, Toronto, Ontario, Canada, 527 p. ECOREF#:5671</t>
        </is>
      </c>
      <c r="H288" s="287" t="n">
        <f>HYPERLINK("https://scholar.google.com/scholar?hl=en&amp;as_q=&amp;as_oq=&amp;as_eq=&amp;as_sauthors=&amp;as_publication=&amp;as_ylo=&amp;as_yhi=&amp;as_occt=title&amp;as_sdt=0%2C5&amp;as_epq=%22Acute+Toxicity+of+TNT+Wastewater+Components+to+the+Fathead+Minnow+%28Pimephales+promelas%29", "Google Scholar")</f>
        <v>0.0</v>
      </c>
    </row>
    <row r="289">
      <c r="A289" t="n">
        <v>73461.0</v>
      </c>
      <c r="B289" t="inlineStr">
        <is>
          <t>Liu,D.H.W., R.J. Spanggord, H.C. Bailey, H.S. Javitz, and D.C.L. Jones</t>
        </is>
      </c>
      <c r="C289" t="inlineStr">
        <is>
          <t>Toxicity of TNT Wastewaters to Aquatic Organisms:  Final Report.  Volume I.  Acute Toxicity of LAP Wastewater and 2,4,6-Trinitrotoluene</t>
        </is>
      </c>
      <c r="D289" t="inlineStr">
        <is>
          <t>Contract No.DAMD17-75-C-5056, SRI Intl., Menlo Park, CA:82 p.</t>
        </is>
      </c>
      <c r="E289" t="n">
        <v>1983.0</v>
      </c>
      <c r="F289"/>
      <c r="G289" t="inlineStr">
        <is>
          <t>Liu,D.H.W., R.J. Spanggord, H.C. Bailey, H.S. Javitz, and D.C.L. Jones (1983). Toxicity of TNT Wastewaters to Aquatic Organisms:  Final Report.  Volume I.  Acute Toxicity of LAP Wastewater and 2,4,6-Trinitrotoluene. Contract No.DAMD17-75-C-5056, SRI Intl., Menlo Park, CA, 82 p. ECOREF#:73461</t>
        </is>
      </c>
      <c r="H289" s="288" t="n">
        <f>HYPERLINK("https://scholar.google.com/scholar?hl=en&amp;as_q=&amp;as_oq=&amp;as_eq=&amp;as_sauthors=&amp;as_publication=&amp;as_ylo=&amp;as_yhi=&amp;as_occt=title&amp;as_sdt=0%2C5&amp;as_epq=%22Toxicity+of+TNT+Wastewaters+to+Aquatic+Organisms%3A++Final+Report.++Volume+I.++Acute+Toxicity+of+LAP+Wastewater+", "Google Scholar")</f>
        <v>0.0</v>
      </c>
    </row>
    <row r="290">
      <c r="A290" t="n">
        <v>6021.0</v>
      </c>
      <c r="B290" t="inlineStr">
        <is>
          <t>Liu,D.H.W., R.J. Spanggord, and H.C. Bailey</t>
        </is>
      </c>
      <c r="C290" t="inlineStr">
        <is>
          <t>Toxicity of TNT Wastewater (Pink Water) to Aquatic Organisms</t>
        </is>
      </c>
      <c r="D290" t="inlineStr">
        <is>
          <t>Contract No.DAMD 17-75-C-5056, Defense Tech.Inf.Ctr., No.ADA031067, U.S.Army Med.Res.Develop.Command, Washington, DC:33-</t>
        </is>
      </c>
      <c r="E290" t="n">
        <v>1976.0</v>
      </c>
      <c r="F290"/>
      <c r="G290" t="inlineStr">
        <is>
          <t>Liu,D.H.W., R.J. Spanggord, and H.C. Bailey (1976). Toxicity of TNT Wastewater (Pink Water) to Aquatic Organisms. Contract No.DAMD 17-75-C-5056, Defense Tech.Inf.Ctr., No.ADA031067, U.S.Army Med.Res.Develop.Command, Washington, DC, 33-. ECOREF#:6021</t>
        </is>
      </c>
      <c r="H290" s="289" t="n">
        <f>HYPERLINK("https://scholar.google.com/scholar?hl=en&amp;as_q=&amp;as_oq=&amp;as_eq=&amp;as_sauthors=&amp;as_publication=&amp;as_ylo=&amp;as_yhi=&amp;as_occt=title&amp;as_sdt=0%2C5&amp;as_epq=%22Toxicity+of+TNT+Wastewater+%28Pink+Water%29+to+Aquatic+Organisms", "Google Scholar")</f>
        <v>0.0</v>
      </c>
    </row>
    <row r="291">
      <c r="A291" t="n">
        <v>19341.0</v>
      </c>
      <c r="B291" t="inlineStr">
        <is>
          <t>Lozano,S.J., J.C. Brazner, M.L. Knuth, L.J. Heinis, K.W. Sargent, D.K. Tanner, L.E. Anderson, S.L. O'Halloran, S.L. Ber</t>
        </is>
      </c>
      <c r="C291" t="inlineStr">
        <is>
          <t>Effects, Persistence and Distribution of Esfenvalerate in Littoral Enclosures</t>
        </is>
      </c>
      <c r="D291" t="inlineStr">
        <is>
          <t>Rep.No.DU E104/PPA 06/7592A, U.S.EPA, Duluth &amp; Univ.of Wisconsin-Superior, Superior, WI:276 p.</t>
        </is>
      </c>
      <c r="E291" t="n">
        <v>1989.0</v>
      </c>
      <c r="F291"/>
      <c r="G291" t="inlineStr">
        <is>
          <t>Lozano,S.J., J.C. Brazner, M.L. Knuth, L.J. Heinis, K.W. Sargent, D.K. Tanner, L.E. Anderson, S.L. O'Halloran, S.L. Ber (1989). Effects, Persistence and Distribution of Esfenvalerate in Littoral Enclosures. Rep.No.DU E104/PPA 06/7592A, U.S.EPA, Duluth &amp; Univ.of Wisconsin-Superior, Superior, WI, 276 p. ECOREF#:19341</t>
        </is>
      </c>
      <c r="H291" s="290" t="n">
        <f>HYPERLINK("https://scholar.google.com/scholar?hl=en&amp;as_q=&amp;as_oq=&amp;as_eq=&amp;as_sauthors=&amp;as_publication=&amp;as_ylo=&amp;as_yhi=&amp;as_occt=title&amp;as_sdt=0%2C5&amp;as_epq=%22Effects%2C+Persistence+and+Distribution+of+Esfenvalerate+in+Littoral+Enclosures", "Google Scholar")</f>
        <v>0.0</v>
      </c>
    </row>
    <row r="292">
      <c r="A292" t="n">
        <v>188130.0</v>
      </c>
      <c r="B292" t="inlineStr">
        <is>
          <t>Lynch,N.R., T.C. Hoang, and T.E. O'Brien</t>
        </is>
      </c>
      <c r="C292" t="inlineStr">
        <is>
          <t>Acute Toxicity of Binary-Metal Mixtures of Copper, Zinc, and Nickel to Pimephales promelas:  Evidence of More-than-Additive Effect</t>
        </is>
      </c>
      <c r="D292" t="inlineStr">
        <is>
          <t>Environ. Toxicol. Chem.35(2): 446-457</t>
        </is>
      </c>
      <c r="E292" t="n">
        <v>2016.0</v>
      </c>
      <c r="F292"/>
      <c r="G292" t="inlineStr">
        <is>
          <t>Lynch,N.R., T.C. Hoang, and T.E. O'Brien (2016). Acute Toxicity of Binary-Metal Mixtures of Copper, Zinc, and Nickel to Pimephales promelas:  Evidence of More-than-Additive Effect. Environ. Toxicol. Chem., 35, (2), 446-457. doi:10.1002/etc.3204. ECOREF#:188130</t>
        </is>
      </c>
      <c r="H292" s="291" t="n">
        <f>HYPERLINK("https://scholar.google.com/scholar?hl=en&amp;as_q=&amp;as_oq=&amp;as_eq=&amp;as_sauthors=&amp;as_publication=&amp;as_ylo=&amp;as_yhi=&amp;as_occt=title&amp;as_sdt=0%2C5&amp;as_epq=%22Acute+Toxicity+of+Binary-Metal+Mixtures+of+Copper%2C+Zinc%2C+and+Nickel+to+Pimephales+promelas%3A++Evidence+of+M", "Google Scholar")</f>
        <v>0.0</v>
      </c>
    </row>
    <row r="293">
      <c r="A293" t="n">
        <v>631.0</v>
      </c>
      <c r="B293" t="inlineStr">
        <is>
          <t>Macek,K.J., K.S. Buxton, S. Sauter, S. Gnilka, and J.W. Dean</t>
        </is>
      </c>
      <c r="C293" t="inlineStr">
        <is>
          <t>Chronic Toxicity of Atrazine to Selected Aquatic Invertebrates and Fishes</t>
        </is>
      </c>
      <c r="D293" t="inlineStr">
        <is>
          <t>EPA-600/3-76-047, U.S.EPA, Duluth, MN:50 p.</t>
        </is>
      </c>
      <c r="E293" t="n">
        <v>1976.0</v>
      </c>
      <c r="F293"/>
      <c r="G293" t="inlineStr">
        <is>
          <t>Macek,K.J., K.S. Buxton, S. Sauter, S. Gnilka, and J.W. Dean (1976). Chronic Toxicity of Atrazine to Selected Aquatic Invertebrates and Fishes. EPA-600/3-76-047, U.S.EPA, Duluth, MN, 50 p. ECOREF#:631</t>
        </is>
      </c>
      <c r="H293" s="292" t="n">
        <f>HYPERLINK("https://scholar.google.com/scholar?hl=en&amp;as_q=&amp;as_oq=&amp;as_eq=&amp;as_sauthors=&amp;as_publication=&amp;as_ylo=&amp;as_yhi=&amp;as_occt=title&amp;as_sdt=0%2C5&amp;as_epq=%22Chronic+Toxicity+of+Atrazine+to+Selected+Aquatic+Invertebrates+and+Fishes", "Google Scholar")</f>
        <v>0.0</v>
      </c>
    </row>
    <row r="294">
      <c r="A294" t="n">
        <v>630.0</v>
      </c>
      <c r="B294" t="inlineStr">
        <is>
          <t>Macek,K.J., K.S. Buxton, S.K. Derr, J.W. Dean, and S. Sauter</t>
        </is>
      </c>
      <c r="C294" t="inlineStr">
        <is>
          <t>Chronic Toxicity of Lindane to Selected Aquatic Invertebrates and Fishes</t>
        </is>
      </c>
      <c r="D294" t="inlineStr">
        <is>
          <t>EPA-600/3-76-046, U.S.EPA, Duluth, MN:50 p.</t>
        </is>
      </c>
      <c r="E294" t="n">
        <v>1976.0</v>
      </c>
      <c r="F294"/>
      <c r="G294" t="inlineStr">
        <is>
          <t>Macek,K.J., K.S. Buxton, S.K. Derr, J.W. Dean, and S. Sauter (1976). Chronic Toxicity of Lindane to Selected Aquatic Invertebrates and Fishes. EPA-600/3-76-046, U.S.EPA, Duluth, MN, 50 p. ECOREF#:630</t>
        </is>
      </c>
      <c r="H294" s="293" t="n">
        <f>HYPERLINK("https://scholar.google.com/scholar?hl=en&amp;as_q=&amp;as_oq=&amp;as_eq=&amp;as_sauthors=&amp;as_publication=&amp;as_ylo=&amp;as_yhi=&amp;as_occt=title&amp;as_sdt=0%2C5&amp;as_epq=%22Chronic+Toxicity+of+Lindane+to+Selected+Aquatic+Invertebrates+and+Fishes", "Google Scholar")</f>
        <v>0.0</v>
      </c>
    </row>
    <row r="295">
      <c r="A295" t="n">
        <v>2011.0</v>
      </c>
      <c r="B295" t="inlineStr">
        <is>
          <t>Macek,K.J., and H.O. Sanders</t>
        </is>
      </c>
      <c r="C295" t="inlineStr">
        <is>
          <t>Biological Variation in the Susceptibility of Fish and Aquatic Invertebrates to DDT</t>
        </is>
      </c>
      <c r="D295" t="inlineStr">
        <is>
          <t>Trans. Am. Fish. Soc.99(1): 89-90</t>
        </is>
      </c>
      <c r="E295" t="n">
        <v>1970.0</v>
      </c>
      <c r="F295"/>
      <c r="G295" t="inlineStr">
        <is>
          <t>Macek,K.J., and H.O. Sanders (1970). Biological Variation in the Susceptibility of Fish and Aquatic Invertebrates to DDT. Trans. Am. Fish. Soc., 99, (1), 89-90. doi:10.1577/1548-8659(1970)99&lt;89:BVITSO&gt;2.0.CO;2. ECOREF#:2011</t>
        </is>
      </c>
      <c r="H295" s="294" t="n">
        <f>HYPERLINK("https://scholar.google.com/scholar?hl=en&amp;as_q=&amp;as_oq=&amp;as_eq=&amp;as_sauthors=&amp;as_publication=&amp;as_ylo=&amp;as_yhi=&amp;as_occt=title&amp;as_sdt=0%2C5&amp;as_epq=%22Biological+Variation+in+the+Susceptibility+of+Fish+and+Aquatic+Invertebrates+to+DDT", "Google Scholar")</f>
        <v>0.0</v>
      </c>
    </row>
    <row r="296">
      <c r="A296" t="n">
        <v>505.0</v>
      </c>
      <c r="B296" t="inlineStr">
        <is>
          <t>Macek,K.J., and R.N. Sturm</t>
        </is>
      </c>
      <c r="C296" t="inlineStr">
        <is>
          <t>Survival and Gill Condition of Bluegill (Lepomis macrochirus) and Fathead Minnows (Pimephales promelas) Exposed to Sodium Nitrilotriacetate</t>
        </is>
      </c>
      <c r="D296" t="inlineStr">
        <is>
          <t>J. Fish. Res. Board Can.30(2): 323-325</t>
        </is>
      </c>
      <c r="E296" t="n">
        <v>1973.0</v>
      </c>
      <c r="F296"/>
      <c r="G296" t="inlineStr">
        <is>
          <t>Macek,K.J., and R.N. Sturm (1973). Survival and Gill Condition of Bluegill (Lepomis macrochirus) and Fathead Minnows (Pimephales promelas) Exposed to Sodium Nitrilotriacetate. J. Fish. Res. Board Can., 30, (2), 323-325. doi:10.1139/f73-059. ECOREF#:505</t>
        </is>
      </c>
      <c r="H296" s="295" t="n">
        <f>HYPERLINK("https://scholar.google.com/scholar?hl=en&amp;as_q=&amp;as_oq=&amp;as_eq=&amp;as_sauthors=&amp;as_publication=&amp;as_ylo=&amp;as_yhi=&amp;as_occt=title&amp;as_sdt=0%2C5&amp;as_epq=%22Survival+and+Gill+Condition+of+Bluegill+%28Lepomis+macrochirus%29+and+Fathead+Minnows+%28Pimephales+promelas%29+", "Google Scholar")</f>
        <v>0.0</v>
      </c>
    </row>
    <row r="297">
      <c r="A297" t="n">
        <v>610.0</v>
      </c>
      <c r="B297" t="inlineStr">
        <is>
          <t>Macek,K.J., and W.A. McAllister</t>
        </is>
      </c>
      <c r="C297" t="inlineStr">
        <is>
          <t>Insecticide Susceptibility of Some Common Fish Family Representatives</t>
        </is>
      </c>
      <c r="D297" t="inlineStr">
        <is>
          <t>Trans. Am. Fish. Soc.99(1): 20-27</t>
        </is>
      </c>
      <c r="E297" t="n">
        <v>1970.0</v>
      </c>
      <c r="F297"/>
      <c r="G297" t="inlineStr">
        <is>
          <t>Macek,K.J., and W.A. McAllister (1970). Insecticide Susceptibility of Some Common Fish Family Representatives. Trans. Am. Fish. Soc., 99, (1), 20-27. doi:10.1577/1548-8659(1970)99&lt;20:ISOSCF&gt;2.0.CO;2. ECOREF#:610</t>
        </is>
      </c>
      <c r="H297" s="296" t="n">
        <f>HYPERLINK("https://scholar.google.com/scholar?hl=en&amp;as_q=&amp;as_oq=&amp;as_eq=&amp;as_sauthors=&amp;as_publication=&amp;as_ylo=&amp;as_yhi=&amp;as_occt=title&amp;as_sdt=0%2C5&amp;as_epq=%22Insecticide+Susceptibility+of+Some+Common+Fish+Family+Representatives", "Google Scholar")</f>
        <v>0.0</v>
      </c>
    </row>
    <row r="298">
      <c r="A298" t="n">
        <v>156480.0</v>
      </c>
      <c r="B298" t="inlineStr">
        <is>
          <t>Mager,E.M., A.J. Esbaugh, K.V. Brix, A.C. Ryan, and M. Grosell</t>
        </is>
      </c>
      <c r="C298" t="inlineStr">
        <is>
          <t>Influences of Water Chemistry on the Acute Toxicity of Lead to Pimephales promelas and Ceriodaphnia dubia</t>
        </is>
      </c>
      <c r="D298" t="inlineStr">
        <is>
          <t>Comp. Biochem. Physiol. C Toxicol. Pharmacol.153(1): 82-90</t>
        </is>
      </c>
      <c r="E298" t="n">
        <v>2011.0</v>
      </c>
      <c r="F298"/>
      <c r="G298" t="inlineStr">
        <is>
          <t>Mager,E.M., A.J. Esbaugh, K.V. Brix, A.C. Ryan, and M. Grosell (2011). Influences of Water Chemistry on the Acute Toxicity of Lead to Pimephales promelas and Ceriodaphnia dubia. Comp. Biochem. Physiol. C Toxicol. Pharmacol., 153, (1), 82-90. doi:10.1016/j.cbpc.2010.09.004. ECOREF#:156480</t>
        </is>
      </c>
      <c r="H298" s="297" t="n">
        <f>HYPERLINK("https://scholar.google.com/scholar?hl=en&amp;as_q=&amp;as_oq=&amp;as_eq=&amp;as_sauthors=&amp;as_publication=&amp;as_ylo=&amp;as_yhi=&amp;as_occt=title&amp;as_sdt=0%2C5&amp;as_epq=%22Influences+of+Water+Chemistry+on+the+Acute+Toxicity+of+Lead+to+Pimephales+promelas+and+Ceriodaphnia+dubia", "Google Scholar")</f>
        <v>0.0</v>
      </c>
    </row>
    <row r="299">
      <c r="A299" t="n">
        <v>5933.0</v>
      </c>
      <c r="B299" t="inlineStr">
        <is>
          <t>Maki,A.W., A.J. Rubin, R.M. Sykes, and R.L. Shank</t>
        </is>
      </c>
      <c r="C299" t="inlineStr">
        <is>
          <t>Reduction of Nonionic Surfactant Toxicity Following Secondary Treatment</t>
        </is>
      </c>
      <c r="D299" t="inlineStr">
        <is>
          <t>J. Water Pollut. Control Fed.51(9): 2301-2313</t>
        </is>
      </c>
      <c r="E299" t="n">
        <v>1979.0</v>
      </c>
      <c r="F299"/>
      <c r="G299" t="inlineStr">
        <is>
          <t>Maki,A.W., A.J. Rubin, R.M. Sykes, and R.L. Shank (1979). Reduction of Nonionic Surfactant Toxicity Following Secondary Treatment. J. Water Pollut. Control Fed., 51, (9), 2301-2313. ECOREF#:5933</t>
        </is>
      </c>
      <c r="H299" s="298" t="n">
        <f>HYPERLINK("https://scholar.google.com/scholar?hl=en&amp;as_q=&amp;as_oq=&amp;as_eq=&amp;as_sauthors=&amp;as_publication=&amp;as_ylo=&amp;as_yhi=&amp;as_occt=title&amp;as_sdt=0%2C5&amp;as_epq=%22Reduction+of+Nonionic+Surfactant+Toxicity+Following+Secondary+Treatment", "Google Scholar")</f>
        <v>0.0</v>
      </c>
    </row>
    <row r="300">
      <c r="A300" t="n">
        <v>4343.0</v>
      </c>
      <c r="B300" t="inlineStr">
        <is>
          <t>Marchini,S., M.D. Hoglund, S.J. Broderius, and M.L. Tosato</t>
        </is>
      </c>
      <c r="C300" t="inlineStr">
        <is>
          <t>Comparison of the Susceptibility of Daphnids and Fish to Benzene Derivatives</t>
        </is>
      </c>
      <c r="D300" t="inlineStr">
        <is>
          <t>Sci. Total Environ.Suppl.:799-808</t>
        </is>
      </c>
      <c r="E300" t="n">
        <v>1993.0</v>
      </c>
      <c r="F300"/>
      <c r="G300" t="inlineStr">
        <is>
          <t>Marchini,S., M.D. Hoglund, S.J. Broderius, and M.L. Tosato (1993). Comparison of the Susceptibility of Daphnids and Fish to Benzene Derivatives. Sci. Total Environ., Suppl., 799-808. doi:10.1016/S0048-9697(05)80085-3. ECOREF#:4343</t>
        </is>
      </c>
      <c r="H300" s="299" t="n">
        <f>HYPERLINK("https://scholar.google.com/scholar?hl=en&amp;as_q=&amp;as_oq=&amp;as_eq=&amp;as_sauthors=&amp;as_publication=&amp;as_ylo=&amp;as_yhi=&amp;as_occt=title&amp;as_sdt=0%2C5&amp;as_epq=%22Comparison+of+the+Susceptibility+of+Daphnids+and+Fish+to+Benzene+Derivatives", "Google Scholar")</f>
        <v>0.0</v>
      </c>
    </row>
    <row r="301">
      <c r="A301" t="n">
        <v>3910.0</v>
      </c>
      <c r="B301" t="inlineStr">
        <is>
          <t>Marchini,S., M.L. Tosato, T.J. Norberg-King, D.E. Hammermeister, and M.D. Hoglund</t>
        </is>
      </c>
      <c r="C301" t="inlineStr">
        <is>
          <t>Lethal and Sublethal Toxicity of Benzene Derivatives to the Fathead Minnow, Using a Short-Term Test</t>
        </is>
      </c>
      <c r="D301" t="inlineStr">
        <is>
          <t>Environ. Toxicol. Chem.11(2): 187-195</t>
        </is>
      </c>
      <c r="E301" t="n">
        <v>1992.0</v>
      </c>
      <c r="F301"/>
      <c r="G301" t="inlineStr">
        <is>
          <t>Marchini,S., M.L. Tosato, T.J. Norberg-King, D.E. Hammermeister, and M.D. Hoglund (1992). Lethal and Sublethal Toxicity of Benzene Derivatives to the Fathead Minnow, Using a Short-Term Test. Environ. Toxicol. Chem., 11, (2), 187-195. ECOREF#:3910</t>
        </is>
      </c>
      <c r="H301" s="300" t="n">
        <f>HYPERLINK("https://scholar.google.com/scholar?hl=en&amp;as_q=&amp;as_oq=&amp;as_eq=&amp;as_sauthors=&amp;as_publication=&amp;as_ylo=&amp;as_yhi=&amp;as_occt=title&amp;as_sdt=0%2C5&amp;as_epq=%22Lethal+and+Sublethal+Toxicity+of+Benzene+Derivatives+to+the+Fathead+Minnow%2C+Using+a+Short-Term+Test", "Google Scholar")</f>
        <v>0.0</v>
      </c>
    </row>
    <row r="302">
      <c r="A302" t="n">
        <v>150003.0</v>
      </c>
      <c r="B302" t="inlineStr">
        <is>
          <t>Marine Bioassay Laboratories</t>
        </is>
      </c>
      <c r="C302" t="inlineStr">
        <is>
          <t>Flow-Through Early-Life Stage Toxicity Tests with Fathead Minnows (Pimephales promelas)</t>
        </is>
      </c>
      <c r="D302" t="inlineStr">
        <is>
          <t>Report Prepared for U.S. EPA, Contract No. 68-03-2947,  Marine Bioassay Laboratories, Watsonville, CA:72 p.</t>
        </is>
      </c>
      <c r="E302" t="n">
        <v>1981.0</v>
      </c>
      <c r="F302"/>
      <c r="G302" t="inlineStr">
        <is>
          <t>Marine Bioassay Laboratories (1981). Flow-Through Early-Life Stage Toxicity Tests with Fathead Minnows (Pimephales promelas). Report Prepared for U.S. EPA, Contract No. 68-03-2947,  Marine Bioassay Laboratories, Watsonville, CA, 72 p. ECOREF#:150003</t>
        </is>
      </c>
      <c r="H302" s="301" t="n">
        <f>HYPERLINK("https://scholar.google.com/scholar?hl=en&amp;as_q=&amp;as_oq=&amp;as_eq=&amp;as_sauthors=&amp;as_publication=&amp;as_ylo=&amp;as_yhi=&amp;as_occt=title&amp;as_sdt=0%2C5&amp;as_epq=%22Flow-Through+Early-Life+Stage+Toxicity+Tests+with+Fathead+Minnows+%28Pimephales+promelas%29", "Google Scholar")</f>
        <v>0.0</v>
      </c>
    </row>
    <row r="303">
      <c r="A303" t="n">
        <v>685.0</v>
      </c>
      <c r="B303" t="inlineStr">
        <is>
          <t>Marking,L.L.</t>
        </is>
      </c>
      <c r="C303" t="inlineStr">
        <is>
          <t>Toxicity of 2-(Digeranylamino)-Ethanol, a Candidate Selective Fish Toxicant</t>
        </is>
      </c>
      <c r="D303" t="inlineStr">
        <is>
          <t>Trans. Am. Fish. Soc.103(4): 736-742</t>
        </is>
      </c>
      <c r="E303" t="n">
        <v>1974.0</v>
      </c>
      <c r="F303"/>
      <c r="G303" t="inlineStr">
        <is>
          <t>Marking,L.L. (1974). Toxicity of 2-(Digeranylamino)-Ethanol, a Candidate Selective Fish Toxicant. Trans. Am. Fish. Soc., 103, (4), 736-742. doi:10.1577/1548-8659(1974)103&lt;736:TODACS&gt;2.0.CO;2. ECOREF#:685</t>
        </is>
      </c>
      <c r="H303" s="302" t="n">
        <f>HYPERLINK("https://scholar.google.com/scholar?hl=en&amp;as_q=&amp;as_oq=&amp;as_eq=&amp;as_sauthors=&amp;as_publication=&amp;as_ylo=&amp;as_yhi=&amp;as_occt=title&amp;as_sdt=0%2C5&amp;as_epq=%22Toxicity+of+2-%28Digeranylamino%29-Ethanol%2C+a+Candidate+Selective+Fish+Toxicant", "Google Scholar")</f>
        <v>0.0</v>
      </c>
    </row>
    <row r="304">
      <c r="A304" t="n">
        <v>9128.0</v>
      </c>
      <c r="B304" t="inlineStr">
        <is>
          <t>Marking,L.L.</t>
        </is>
      </c>
      <c r="C304" t="inlineStr">
        <is>
          <t>Salicylanilide I, an Effective Non-Persistent Candidate Piscicide</t>
        </is>
      </c>
      <c r="D304" t="inlineStr">
        <is>
          <t>Trans. Am. Fish. Soc.101(3): 526-533</t>
        </is>
      </c>
      <c r="E304" t="n">
        <v>1972.0</v>
      </c>
      <c r="F304"/>
      <c r="G304" t="inlineStr">
        <is>
          <t>Marking,L.L. (1972). Salicylanilide I, an Effective Non-Persistent Candidate Piscicide. Trans. Am. Fish. Soc., 101, (3), 526-533. doi:10.1577/1548-8659(1972)101&lt;526:SIAENC&gt;2.0.CO;2. ECOREF#:9128</t>
        </is>
      </c>
      <c r="H304" s="303" t="n">
        <f>HYPERLINK("https://scholar.google.com/scholar?hl=en&amp;as_q=&amp;as_oq=&amp;as_eq=&amp;as_sauthors=&amp;as_publication=&amp;as_ylo=&amp;as_yhi=&amp;as_occt=title&amp;as_sdt=0%2C5&amp;as_epq=%22Salicylanilide+I%2C+an+Effective+Non-Persistent+Candidate+Piscicide", "Google Scholar")</f>
        <v>0.0</v>
      </c>
    </row>
    <row r="305">
      <c r="A305" t="n">
        <v>9129.0</v>
      </c>
      <c r="B305" t="inlineStr">
        <is>
          <t>Marking,L.L., E.L. King, C.R. Walker, and J.H. Howell</t>
        </is>
      </c>
      <c r="C305" t="inlineStr">
        <is>
          <t>Toxicity of 33NCS (3'-Chloro-3-Nitrosalicylanilide) to Freshwater Fish and Sea Lamprey</t>
        </is>
      </c>
      <c r="D305" t="inlineStr">
        <is>
          <t>Invest.Fish Control No.38, Fish Wildl.Serv., Bur.Sport Fish.Wildl., USDI, Washington, DC:16 p.</t>
        </is>
      </c>
      <c r="E305" t="n">
        <v>1970.0</v>
      </c>
      <c r="F305"/>
      <c r="G305" t="inlineStr">
        <is>
          <t>Marking,L.L., E.L. King, C.R. Walker, and J.H. Howell (1970). Toxicity of 33NCS (3'-Chloro-3-Nitrosalicylanilide) to Freshwater Fish and Sea Lamprey. Invest.Fish Control No.38, Fish Wildl.Serv., Bur.Sport Fish.Wildl., USDI, Washington, DC, 16 p. ECOREF#:9129</t>
        </is>
      </c>
      <c r="H305" s="304" t="n">
        <f>HYPERLINK("https://scholar.google.com/scholar?hl=en&amp;as_q=&amp;as_oq=&amp;as_eq=&amp;as_sauthors=&amp;as_publication=&amp;as_ylo=&amp;as_yhi=&amp;as_occt=title&amp;as_sdt=0%2C5&amp;as_epq=%22Toxicity+of+33NCS+%283%27-Chloro-3-Nitrosalicylanilide%29+to+Freshwater+Fish+and+Sea+Lamprey", "Google Scholar")</f>
        <v>0.0</v>
      </c>
    </row>
    <row r="306">
      <c r="A306" t="n">
        <v>7567.0</v>
      </c>
      <c r="B306" t="inlineStr">
        <is>
          <t>Marking,L.L., T.D. Bills, and J.H.,Jr. Chandler</t>
        </is>
      </c>
      <c r="C306" t="inlineStr">
        <is>
          <t>Toxicity of Furanace to Fish, Aquatic Invertebrates, and Frog Eggs and Larvae</t>
        </is>
      </c>
      <c r="D306" t="inlineStr">
        <is>
          <t>Invest.Fish Control Rep.No.76, Fish Wildl.Serv., Bur.Sport Fish.Wildl., USDI, Washington, DC:6 p.</t>
        </is>
      </c>
      <c r="E306" t="n">
        <v>1977.0</v>
      </c>
      <c r="F306"/>
      <c r="G306" t="inlineStr">
        <is>
          <t>Marking,L.L., T.D. Bills, and J.H.,Jr. Chandler (1977). Toxicity of Furanace to Fish, Aquatic Invertebrates, and Frog Eggs and Larvae. Invest.Fish Control Rep.No.76, Fish Wildl.Serv., Bur.Sport Fish.Wildl., USDI, Washington, DC, 6 p. ECOREF#:7567</t>
        </is>
      </c>
      <c r="H306" s="305" t="n">
        <f>HYPERLINK("https://scholar.google.com/scholar?hl=en&amp;as_q=&amp;as_oq=&amp;as_eq=&amp;as_sauthors=&amp;as_publication=&amp;as_ylo=&amp;as_yhi=&amp;as_occt=title&amp;as_sdt=0%2C5&amp;as_epq=%22Toxicity+of+Furanace+to+Fish%2C+Aquatic+Invertebrates%2C+and+Frog+Eggs+and+Larvae", "Google Scholar")</f>
        <v>0.0</v>
      </c>
    </row>
    <row r="307">
      <c r="A307" t="n">
        <v>14052.0</v>
      </c>
      <c r="B307" t="inlineStr">
        <is>
          <t>Marking,L.L., and J.W. Hogan</t>
        </is>
      </c>
      <c r="C307" t="inlineStr">
        <is>
          <t>Toxicity of Bayer 73 to Fish</t>
        </is>
      </c>
      <c r="D307" t="inlineStr">
        <is>
          <t>Invest.Fish Control No.19, Res.Publ.No.36, USDI Fish Wildl.Serv., Bur.Sport Fish.Wildl., Washington, DC:3-13</t>
        </is>
      </c>
      <c r="E307" t="n">
        <v>1967.0</v>
      </c>
      <c r="F307"/>
      <c r="G307" t="inlineStr">
        <is>
          <t>Marking,L.L., and J.W. Hogan (1967). Toxicity of Bayer 73 to Fish. Invest.Fish Control No.19, Res.Publ.No.36, USDI Fish Wildl.Serv., Bur.Sport Fish.Wildl., Washington, DC, 3-13. ECOREF#:14052</t>
        </is>
      </c>
      <c r="H307" s="306" t="n">
        <f>HYPERLINK("https://scholar.google.com/scholar?hl=en&amp;as_q=&amp;as_oq=&amp;as_eq=&amp;as_sauthors=&amp;as_publication=&amp;as_ylo=&amp;as_yhi=&amp;as_occt=title&amp;as_sdt=0%2C5&amp;as_epq=%22Toxicity+of+Bayer+73+to+Fish", "Google Scholar")</f>
        <v>0.0</v>
      </c>
    </row>
    <row r="308">
      <c r="A308" t="n">
        <v>997.0</v>
      </c>
      <c r="B308" t="inlineStr">
        <is>
          <t>Marking,L.L., and L.E. Olson</t>
        </is>
      </c>
      <c r="C308" t="inlineStr">
        <is>
          <t>Toxicity of the Lampricide 3-Trifluoromethyl-4-Nitrophenol (TFM) to Nontarget Fish in Static Tests</t>
        </is>
      </c>
      <c r="D308" t="inlineStr">
        <is>
          <t>Invest.Fish Control No.60, Fish Wildl.Serv., Bur.Sport Fish.Wildl., USDI, Washington, DC:27 p.</t>
        </is>
      </c>
      <c r="E308" t="n">
        <v>1975.0</v>
      </c>
      <c r="F308"/>
      <c r="G308" t="inlineStr">
        <is>
          <t>Marking,L.L., and L.E. Olson (1975). Toxicity of the Lampricide 3-Trifluoromethyl-4-Nitrophenol (TFM) to Nontarget Fish in Static Tests. Invest.Fish Control No.60, Fish Wildl.Serv., Bur.Sport Fish.Wildl., USDI, Washington, DC, 27 p. ECOREF#:997</t>
        </is>
      </c>
      <c r="H308" s="307" t="n">
        <f>HYPERLINK("https://scholar.google.com/scholar?hl=en&amp;as_q=&amp;as_oq=&amp;as_eq=&amp;as_sauthors=&amp;as_publication=&amp;as_ylo=&amp;as_yhi=&amp;as_occt=title&amp;as_sdt=0%2C5&amp;as_epq=%22Toxicity+of+the+Lampricide+3-Trifluoromethyl-4-Nitrophenol+%28TFM%29+to+Nontarget+Fish+in+Static+Tests", "Google Scholar")</f>
        <v>0.0</v>
      </c>
    </row>
    <row r="309">
      <c r="A309" t="n">
        <v>7853.0</v>
      </c>
      <c r="B309" t="inlineStr">
        <is>
          <t>Marking,L.L., and T.D. Bills</t>
        </is>
      </c>
      <c r="C309" t="inlineStr">
        <is>
          <t>Toxicity of Rotenone to Fish in Standardized Laboratory Tests</t>
        </is>
      </c>
      <c r="D309" t="inlineStr">
        <is>
          <t>Invest.Fish Control No.72, Fish Wildl.Serv., Bur.Sport Fish.Wildl., U.S.D.I., Washington, D.C.:11 p.</t>
        </is>
      </c>
      <c r="E309" t="n">
        <v>1976.0</v>
      </c>
      <c r="F309"/>
      <c r="G309" t="inlineStr">
        <is>
          <t>Marking,L.L., and T.D. Bills (1976). Toxicity of Rotenone to Fish in Standardized Laboratory Tests. Invest.Fish Control No.72, Fish Wildl.Serv., Bur.Sport Fish.Wildl., U.S.D.I., Washington, D.C., 11 p. ECOREF#:7853</t>
        </is>
      </c>
      <c r="H309" s="308" t="n">
        <f>HYPERLINK("https://scholar.google.com/scholar?hl=en&amp;as_q=&amp;as_oq=&amp;as_eq=&amp;as_sauthors=&amp;as_publication=&amp;as_ylo=&amp;as_yhi=&amp;as_occt=title&amp;as_sdt=0%2C5&amp;as_epq=%22Toxicity+of+Rotenone+to+Fish+in+Standardized+Laboratory+Tests", "Google Scholar")</f>
        <v>0.0</v>
      </c>
    </row>
    <row r="310">
      <c r="A310" t="n">
        <v>10938.0</v>
      </c>
      <c r="B310" t="inlineStr">
        <is>
          <t>Marking,L.L., and T.D. Bills</t>
        </is>
      </c>
      <c r="C310" t="inlineStr">
        <is>
          <t>Effects of Contaminants on Toxicity of the Lampricides TFM and Bayer 73 to Three Species of Fish</t>
        </is>
      </c>
      <c r="D310" t="inlineStr">
        <is>
          <t>J. Great Lakes Res.11(2): 171-178</t>
        </is>
      </c>
      <c r="E310" t="n">
        <v>1985.0</v>
      </c>
      <c r="F310"/>
      <c r="G310" t="inlineStr">
        <is>
          <t>Marking,L.L., and T.D. Bills (1985). Effects of Contaminants on Toxicity of the Lampricides TFM and Bayer 73 to Three Species of Fish. J. Great Lakes Res., 11, (2), 171-178. doi:10.1016/S0380-1330(85)71756-X. ECOREF#:10938</t>
        </is>
      </c>
      <c r="H310" s="309" t="n">
        <f>HYPERLINK("https://scholar.google.com/scholar?hl=en&amp;as_q=&amp;as_oq=&amp;as_eq=&amp;as_sauthors=&amp;as_publication=&amp;as_ylo=&amp;as_yhi=&amp;as_occt=title&amp;as_sdt=0%2C5&amp;as_epq=%22Effects+of+Contaminants+on+Toxicity+of+the+Lampricides+TFM+and+Bayer+73+to+Three+Species+of+Fish", "Google Scholar")</f>
        <v>0.0</v>
      </c>
    </row>
    <row r="311">
      <c r="A311" t="n">
        <v>51911.0</v>
      </c>
      <c r="B311" t="inlineStr">
        <is>
          <t>Markle,P.J., J.R. Gully, R.B. Baird, K.M. Nakada, and J.P. Bottomley</t>
        </is>
      </c>
      <c r="C311" t="inlineStr">
        <is>
          <t>Effects of Several Variables on Whole Effluent Toxicity Test Performance and Interpretation</t>
        </is>
      </c>
      <c r="D311" t="inlineStr">
        <is>
          <t>Environ. Toxicol. Chem.19(1): 123-132</t>
        </is>
      </c>
      <c r="E311" t="n">
        <v>2000.0</v>
      </c>
      <c r="F311"/>
      <c r="G311" t="inlineStr">
        <is>
          <t>Markle,P.J., J.R. Gully, R.B. Baird, K.M. Nakada, and J.P. Bottomley (2000). Effects of Several Variables on Whole Effluent Toxicity Test Performance and Interpretation. Environ. Toxicol. Chem., 19, (1), 123-132. doi:10.1002/etc.5620190115. ECOREF#:51911</t>
        </is>
      </c>
      <c r="H311" s="310" t="n">
        <f>HYPERLINK("https://scholar.google.com/scholar?hl=en&amp;as_q=&amp;as_oq=&amp;as_eq=&amp;as_sauthors=&amp;as_publication=&amp;as_ylo=&amp;as_yhi=&amp;as_occt=title&amp;as_sdt=0%2C5&amp;as_epq=%22Effects+of+Several+Variables+on+Whole+Effluent+Toxicity+Test+Performance+and+Interpretation", "Google Scholar")</f>
        <v>0.0</v>
      </c>
    </row>
    <row r="312">
      <c r="A312" t="n">
        <v>719.0</v>
      </c>
      <c r="B312" t="inlineStr">
        <is>
          <t>Mattson,V.R., J.W. Arthur, and C.T. Walbridge</t>
        </is>
      </c>
      <c r="C312" t="inlineStr">
        <is>
          <t>Acute Toxicity of Selected Organic Compounds to Fathead Minnows</t>
        </is>
      </c>
      <c r="D312" t="inlineStr">
        <is>
          <t>EPA-600/3-76-097, U.S.EPA, Duluth, MN:12 p.</t>
        </is>
      </c>
      <c r="E312" t="n">
        <v>1976.0</v>
      </c>
      <c r="F312"/>
      <c r="G312" t="inlineStr">
        <is>
          <t>Mattson,V.R., J.W. Arthur, and C.T. Walbridge (1976). Acute Toxicity of Selected Organic Compounds to Fathead Minnows. EPA-600/3-76-097, U.S.EPA, Duluth, MN, 12 p. ECOREF#:719</t>
        </is>
      </c>
      <c r="H312" s="311" t="n">
        <f>HYPERLINK("https://scholar.google.com/scholar?hl=en&amp;as_q=&amp;as_oq=&amp;as_eq=&amp;as_sauthors=&amp;as_publication=&amp;as_ylo=&amp;as_yhi=&amp;as_occt=title&amp;as_sdt=0%2C5&amp;as_epq=%22Acute+Toxicity+of+Selected+Organic+Compounds+to+Fathead+Minnows", "Google Scholar")</f>
        <v>0.0</v>
      </c>
    </row>
    <row r="313">
      <c r="A313" t="n">
        <v>665.0</v>
      </c>
      <c r="B313" t="inlineStr">
        <is>
          <t>Mauck,W.L., L.E. Olson, and J.W. Hogan</t>
        </is>
      </c>
      <c r="C313" t="inlineStr">
        <is>
          <t>Effects of Water Quality on Deactivation and Toxicity of Mexacarbate (Zectran) to Fish</t>
        </is>
      </c>
      <c r="D313" t="inlineStr">
        <is>
          <t>Arch. Environ. Contam. Toxicol.6(4): 385-393</t>
        </is>
      </c>
      <c r="E313" t="n">
        <v>1977.0</v>
      </c>
      <c r="F313"/>
      <c r="G313" t="inlineStr">
        <is>
          <t>Mauck,W.L., L.E. Olson, and J.W. Hogan (1977). Effects of Water Quality on Deactivation and Toxicity of Mexacarbate (Zectran) to Fish. Arch. Environ. Contam. Toxicol., 6, (4), 385-393. doi:10.1007/BF02097779. ECOREF#:665</t>
        </is>
      </c>
      <c r="H313" s="312" t="n">
        <f>HYPERLINK("https://scholar.google.com/scholar?hl=en&amp;as_q=&amp;as_oq=&amp;as_eq=&amp;as_sauthors=&amp;as_publication=&amp;as_ylo=&amp;as_yhi=&amp;as_occt=title&amp;as_sdt=0%2C5&amp;as_epq=%22Effects+of+Water+Quality+on+Deactivation+and+Toxicity+of+Mexacarbate+%28Zectran%29+to+Fish", "Google Scholar")</f>
        <v>0.0</v>
      </c>
    </row>
    <row r="314">
      <c r="A314" t="n">
        <v>835.0</v>
      </c>
      <c r="B314" t="inlineStr">
        <is>
          <t>Mauck,W.L., L.E. Olson, and L.L. Marking</t>
        </is>
      </c>
      <c r="C314" t="inlineStr">
        <is>
          <t>Toxicity of Natural Pyrethrins and Five Pyrethroids to Fish</t>
        </is>
      </c>
      <c r="D314" t="inlineStr">
        <is>
          <t>Arch. Environ. Contam. Toxicol.4(1): 18-29</t>
        </is>
      </c>
      <c r="E314" t="n">
        <v>1976.0</v>
      </c>
      <c r="F314"/>
      <c r="G314" t="inlineStr">
        <is>
          <t>Mauck,W.L., L.E. Olson, and L.L. Marking (1976). Toxicity of Natural Pyrethrins and Five Pyrethroids to Fish. Arch. Environ. Contam. Toxicol., 4, (1), 18-29. doi:10.1007/BF02221012. ECOREF#:835</t>
        </is>
      </c>
      <c r="H314" s="313" t="n">
        <f>HYPERLINK("https://scholar.google.com/scholar?hl=en&amp;as_q=&amp;as_oq=&amp;as_eq=&amp;as_sauthors=&amp;as_publication=&amp;as_ylo=&amp;as_yhi=&amp;as_occt=title&amp;as_sdt=0%2C5&amp;as_epq=%22Toxicity+of+Natural+Pyrethrins+and+Five+Pyrethroids+to+Fish", "Google Scholar")</f>
        <v>0.0</v>
      </c>
    </row>
    <row r="315">
      <c r="A315" t="n">
        <v>153255.0</v>
      </c>
      <c r="B315" t="inlineStr">
        <is>
          <t>Mayer,F.L., D.R. Buckler, F.J. Dwyer, M.R. Ellersieck, L.C. Sappington, J.M. Besser, and C.M. Bridges</t>
        </is>
      </c>
      <c r="C315" t="inlineStr">
        <is>
          <t>Endangered Aquatic Vertebrates: Comparative and Probabilistic-Based Toxicology</t>
        </is>
      </c>
      <c r="D315" t="inlineStr">
        <is>
          <t>EPA/600/R-08/045, U.S.EPA, Washington, DC:43 p.</t>
        </is>
      </c>
      <c r="E315" t="n">
        <v>2008.0</v>
      </c>
      <c r="F315"/>
      <c r="G315" t="inlineStr">
        <is>
          <t>Mayer,F.L., D.R. Buckler, F.J. Dwyer, M.R. Ellersieck, L.C. Sappington, J.M. Besser, and C.M. Bridges (2008). Endangered Aquatic Vertebrates: Comparative and Probabilistic-Based Toxicology. EPA/600/R-08/045, U.S.EPA, Washington, DC, 43 p. ECOREF#:153255</t>
        </is>
      </c>
      <c r="H315" s="314" t="n">
        <f>HYPERLINK("https://scholar.google.com/scholar?hl=en&amp;as_q=&amp;as_oq=&amp;as_eq=&amp;as_sauthors=&amp;as_publication=&amp;as_ylo=&amp;as_yhi=&amp;as_occt=title&amp;as_sdt=0%2C5&amp;as_epq=%22Endangered+Aquatic+Vertebrates%3A+Comparative+and+Probabilistic-Based+Toxicology", "Google Scholar")</f>
        <v>0.0</v>
      </c>
    </row>
    <row r="316">
      <c r="A316" t="n">
        <v>2957.0</v>
      </c>
      <c r="B316" t="inlineStr">
        <is>
          <t>Mayer,F.L., W.J. Adams, M.T. Finley, P.R. Michael, P.M. Mehrle, and V.W. Saeger</t>
        </is>
      </c>
      <c r="C316" t="inlineStr">
        <is>
          <t>Phosphate Ester Hydraulic Fluids: An Aquatic Environmental Assessment of Pydrauls 50E and 115E</t>
        </is>
      </c>
      <c r="D316" t="inlineStr">
        <is>
          <t>ASTM Spec. Tech. Publ.:103-123</t>
        </is>
      </c>
      <c r="E316" t="n">
        <v>1981.0</v>
      </c>
      <c r="F316"/>
      <c r="G316" t="inlineStr">
        <is>
          <t>Mayer,F.L., W.J. Adams, M.T. Finley, P.R. Michael, P.M. Mehrle, and V.W. Saeger (1981). Phosphate Ester Hydraulic Fluids: An Aquatic Environmental Assessment of Pydrauls 50E and 115E. ASTM Spec. Tech. Publ., 103-123. ECOREF#:2957</t>
        </is>
      </c>
      <c r="H316" s="315" t="n">
        <f>HYPERLINK("https://scholar.google.com/scholar?hl=en&amp;as_q=&amp;as_oq=&amp;as_eq=&amp;as_sauthors=&amp;as_publication=&amp;as_ylo=&amp;as_yhi=&amp;as_occt=title&amp;as_sdt=0%2C5&amp;as_epq=%22Phosphate+Ester+Hydraulic+Fluids%3A+An+Aquatic+Environmental+Assessment+of+Pydrauls+50E+and+115E", "Google Scholar")</f>
        <v>0.0</v>
      </c>
    </row>
    <row r="317">
      <c r="A317" t="n">
        <v>70421.0</v>
      </c>
      <c r="B317" t="inlineStr">
        <is>
          <t>Mayer,F.L.,Jr.</t>
        </is>
      </c>
      <c r="C317" t="inlineStr">
        <is>
          <t>Pesticides as Pollutants</t>
        </is>
      </c>
      <c r="D317" t="inlineStr">
        <is>
          <t>In: B.G.Liptak (Ed.), Environmental Engineer's Handbook, Chilton Book Co., Radnor, PA:405-418</t>
        </is>
      </c>
      <c r="E317" t="n">
        <v>1974.0</v>
      </c>
      <c r="F317"/>
      <c r="G317" t="inlineStr">
        <is>
          <t>Mayer,F.L.,Jr. (1974). Pesticides as Pollutants. In: B.G.Liptak (Ed.), Environmental Engineer's Handbook, Chilton Book Co., Radnor, PA, 405-418. ECOREF#:70421</t>
        </is>
      </c>
      <c r="H317" s="316" t="n">
        <f>HYPERLINK("https://scholar.google.com/scholar?hl=en&amp;as_q=&amp;as_oq=&amp;as_eq=&amp;as_sauthors=&amp;as_publication=&amp;as_ylo=&amp;as_yhi=&amp;as_occt=title&amp;as_sdt=0%2C5&amp;as_epq=%22Pesticides+as+Pollutants", "Google Scholar")</f>
        <v>0.0</v>
      </c>
    </row>
    <row r="318">
      <c r="A318" t="n">
        <v>730.0</v>
      </c>
      <c r="B318" t="inlineStr">
        <is>
          <t>Mayer,F.L.,Jr., D.L. Stalling, and J.L. Johnson</t>
        </is>
      </c>
      <c r="C318" t="inlineStr">
        <is>
          <t>Phthalate Esters as Environmental Contaminants</t>
        </is>
      </c>
      <c r="D318" t="inlineStr">
        <is>
          <t>Nature238(5364): 411-413</t>
        </is>
      </c>
      <c r="E318" t="n">
        <v>1972.0</v>
      </c>
      <c r="F318"/>
      <c r="G318" t="inlineStr">
        <is>
          <t>Mayer,F.L.,Jr., D.L. Stalling, and J.L. Johnson (1972). Phthalate Esters as Environmental Contaminants. Nature, 238, (5364), 411-413. doi:10.1038/238411a0. ECOREF#:730</t>
        </is>
      </c>
      <c r="H318" s="317" t="n">
        <f>HYPERLINK("https://scholar.google.com/scholar?hl=en&amp;as_q=&amp;as_oq=&amp;as_eq=&amp;as_sauthors=&amp;as_publication=&amp;as_ylo=&amp;as_yhi=&amp;as_occt=title&amp;as_sdt=0%2C5&amp;as_epq=%22Phthalate+Esters+as+Environmental+Contaminants", "Google Scholar")</f>
        <v>0.0</v>
      </c>
    </row>
    <row r="319">
      <c r="A319" t="n">
        <v>648.0</v>
      </c>
      <c r="B319" t="inlineStr">
        <is>
          <t>Mayer,F.L.,Jr., P.M.,Jr. Mehrle, and W.P. Dwyer</t>
        </is>
      </c>
      <c r="C319" t="inlineStr">
        <is>
          <t>Toxaphene: Chronic Toxicity to Fathead Minnows and Channel Catfish</t>
        </is>
      </c>
      <c r="D319" t="inlineStr">
        <is>
          <t>EPA-600/3-77-069, U.S.EPA, Duluth, MN:38 p.</t>
        </is>
      </c>
      <c r="E319" t="n">
        <v>1977.0</v>
      </c>
      <c r="F319"/>
      <c r="G319" t="inlineStr">
        <is>
          <t>Mayer,F.L.,Jr., P.M.,Jr. Mehrle, and W.P. Dwyer (1977). Toxaphene: Chronic Toxicity to Fathead Minnows and Channel Catfish. EPA-600/3-77-069, U.S.EPA, Duluth, MN, 38 p. ECOREF#:648</t>
        </is>
      </c>
      <c r="H319" s="318" t="n">
        <f>HYPERLINK("https://scholar.google.com/scholar?hl=en&amp;as_q=&amp;as_oq=&amp;as_eq=&amp;as_sauthors=&amp;as_publication=&amp;as_ylo=&amp;as_yhi=&amp;as_occt=title&amp;as_sdt=0%2C5&amp;as_epq=%22Toxaphene%3A+Chronic+Toxicity+to+Fathead+Minnows+and+Channel+Catfish", "Google Scholar")</f>
        <v>0.0</v>
      </c>
    </row>
    <row r="320">
      <c r="A320" t="n">
        <v>6797.0</v>
      </c>
      <c r="B320" t="inlineStr">
        <is>
          <t>Mayer,F.L.,Jr., and M.R. Ellersieck</t>
        </is>
      </c>
      <c r="C320" t="inlineStr">
        <is>
          <t>Manual of Acute Toxicity: Interpretation and Data Base for 410 Chemicals and 66 Species of Freshwater Animals</t>
        </is>
      </c>
      <c r="D320" t="inlineStr">
        <is>
          <t>USDI Fish and Wildlife Service, Publication No.160, Washington, DC:505 p.</t>
        </is>
      </c>
      <c r="E320" t="n">
        <v>1986.0</v>
      </c>
      <c r="F320" t="inlineStr">
        <is>
          <t>USGS Acute Toxicity Database</t>
        </is>
      </c>
      <c r="G320" t="inlineStr">
        <is>
          <t>Mayer,F.L.,Jr., and M.R. Ellersieck (1986). Manual of Acute Toxicity: Interpretation and Data Base for 410 Chemicals and 66 Species of Freshwater Animals. USDI Fish and Wildlife Service, Publication No.160, Washington, DC, 505 p. ECOREF#:6797</t>
        </is>
      </c>
      <c r="H320" s="319" t="n">
        <f>HYPERLINK("https://scholar.google.com/scholar?hl=en&amp;as_q=&amp;as_oq=&amp;as_eq=&amp;as_sauthors=&amp;as_publication=&amp;as_ylo=&amp;as_yhi=&amp;as_occt=title&amp;as_sdt=0%2C5&amp;as_epq=%22Manual+of+Acute+Toxicity%3A+Interpretation+and+Data+Base+for+410+Chemicals+and+66+Species+of+Freshwater+Animals", "Google Scholar")</f>
        <v>0.0</v>
      </c>
    </row>
    <row r="321">
      <c r="A321" t="n">
        <v>10699.0</v>
      </c>
      <c r="B321" t="inlineStr">
        <is>
          <t>Mayes,M.A., D.C. Dill, K.M. Bodner, and C.G. Mendoza</t>
        </is>
      </c>
      <c r="C321" t="inlineStr">
        <is>
          <t>Triclopyr Triethylamine Salt Toxicity to Life Stages of the Fathead Minnow (Pimephales promelas Rafinesque)</t>
        </is>
      </c>
      <c r="D321" t="inlineStr">
        <is>
          <t>Bull. Environ. Contam. Toxicol.33(3): 339-347</t>
        </is>
      </c>
      <c r="E321" t="n">
        <v>1984.0</v>
      </c>
      <c r="F321"/>
      <c r="G321" t="inlineStr">
        <is>
          <t>Mayes,M.A., D.C. Dill, K.M. Bodner, and C.G. Mendoza (1984). Triclopyr Triethylamine Salt Toxicity to Life Stages of the Fathead Minnow (Pimephales promelas Rafinesque). Bull. Environ. Contam. Toxicol., 33, (3), 339-347. doi:10.1007/BF01625553. ECOREF#:10699</t>
        </is>
      </c>
      <c r="H321" s="320" t="n">
        <f>HYPERLINK("https://scholar.google.com/scholar?hl=en&amp;as_q=&amp;as_oq=&amp;as_eq=&amp;as_sauthors=&amp;as_publication=&amp;as_ylo=&amp;as_yhi=&amp;as_occt=title&amp;as_sdt=0%2C5&amp;as_epq=%22Triclopyr+Triethylamine+Salt+Toxicity+to+Life+Stages+of+the+Fathead+Minnow+%28Pimephales+promelas+Rafinesque%29", "Google Scholar")</f>
        <v>0.0</v>
      </c>
    </row>
    <row r="322">
      <c r="A322" t="n">
        <v>11439.0</v>
      </c>
      <c r="B322" t="inlineStr">
        <is>
          <t>Mayes,M.A., F.A. Blanchard, D.L. Hopkins, and I.T. Takahashi</t>
        </is>
      </c>
      <c r="C322" t="inlineStr">
        <is>
          <t>Static Acute Toxicity of Dibromonitrilopropionamide and Selected Degradation Products to the Fathead Minnow (Pimephales promelas Rafinesque)</t>
        </is>
      </c>
      <c r="D322" t="inlineStr">
        <is>
          <t>Environ. Toxicol. Chem.4(6): 823-830</t>
        </is>
      </c>
      <c r="E322" t="n">
        <v>1985.0</v>
      </c>
      <c r="F322"/>
      <c r="G322" t="inlineStr">
        <is>
          <t>Mayes,M.A., F.A. Blanchard, D.L. Hopkins, and I.T. Takahashi (1985). Static Acute Toxicity of Dibromonitrilopropionamide and Selected Degradation Products to the Fathead Minnow (Pimephales promelas Rafinesque). Environ. Toxicol. Chem., 4, (6), 823-830. doi:10.1002/etc.5620040613. ECOREF#:11439</t>
        </is>
      </c>
      <c r="H322" s="321" t="n">
        <f>HYPERLINK("https://scholar.google.com/scholar?hl=en&amp;as_q=&amp;as_oq=&amp;as_eq=&amp;as_sauthors=&amp;as_publication=&amp;as_ylo=&amp;as_yhi=&amp;as_occt=title&amp;as_sdt=0%2C5&amp;as_epq=%22Static+Acute+Toxicity+of+Dibromonitrilopropionamide+and+Selected+Degradation+Products+to+the+Fathead+Minnow+%28P", "Google Scholar")</f>
        <v>0.0</v>
      </c>
    </row>
    <row r="323">
      <c r="A323" t="n">
        <v>12303.0</v>
      </c>
      <c r="B323" t="inlineStr">
        <is>
          <t>Mayes,M.A., H.C. Alexander, D.L. Hopkins, and P.B. Latvaitis</t>
        </is>
      </c>
      <c r="C323" t="inlineStr">
        <is>
          <t>Acute and Chronic Toxicity of Ammonia to Freshwater Fish: A Site-Specific Study</t>
        </is>
      </c>
      <c r="D323" t="inlineStr">
        <is>
          <t>Environ. Toxicol. Chem.5(5): 437-442</t>
        </is>
      </c>
      <c r="E323" t="n">
        <v>1986.0</v>
      </c>
      <c r="F323"/>
      <c r="G323" t="inlineStr">
        <is>
          <t>Mayes,M.A., H.C. Alexander, D.L. Hopkins, and P.B. Latvaitis (1986). Acute and Chronic Toxicity of Ammonia to Freshwater Fish: A Site-Specific Study. Environ. Toxicol. Chem., 5, (5), 437-442. doi:10.1002/etc.5620050503. ECOREF#:12303</t>
        </is>
      </c>
      <c r="H323" s="322" t="n">
        <f>HYPERLINK("https://scholar.google.com/scholar?hl=en&amp;as_q=&amp;as_oq=&amp;as_eq=&amp;as_sauthors=&amp;as_publication=&amp;as_ylo=&amp;as_yhi=&amp;as_occt=title&amp;as_sdt=0%2C5&amp;as_epq=%22Acute+and+Chronic+Toxicity+of+Ammonia+to+Freshwater+Fish%3A+A+Site-Specific+Study", "Google Scholar")</f>
        <v>0.0</v>
      </c>
    </row>
    <row r="324">
      <c r="A324" t="n">
        <v>10432.0</v>
      </c>
      <c r="B324" t="inlineStr">
        <is>
          <t>Mayes,M.A., H.C. Alexander, and D.C. Dill</t>
        </is>
      </c>
      <c r="C324" t="inlineStr">
        <is>
          <t>A Study to Assess the Influence of Age on the Response of Fathead Minnows in Static Acute Toxicity Tests</t>
        </is>
      </c>
      <c r="D324" t="inlineStr">
        <is>
          <t>Bull. Environ. Contam. Toxicol.31(2): 139-147</t>
        </is>
      </c>
      <c r="E324" t="n">
        <v>1983.0</v>
      </c>
      <c r="F324"/>
      <c r="G324" t="inlineStr">
        <is>
          <t>Mayes,M.A., H.C. Alexander, and D.C. Dill (1983). A Study to Assess the Influence of Age on the Response of Fathead Minnows in Static Acute Toxicity Tests. Bull. Environ. Contam. Toxicol., 31, (2), 139-147. doi:10.1007/BF01607884. ECOREF#:10432</t>
        </is>
      </c>
      <c r="H324" s="323" t="n">
        <f>HYPERLINK("https://scholar.google.com/scholar?hl=en&amp;as_q=&amp;as_oq=&amp;as_eq=&amp;as_sauthors=&amp;as_publication=&amp;as_ylo=&amp;as_yhi=&amp;as_occt=title&amp;as_sdt=0%2C5&amp;as_epq=%22A+Study+to+Assess+the+Influence+of+Age+on+the+Response+of+Fathead+Minnows+in+Static+Acute+Toxicity+Tests", "Google Scholar")</f>
        <v>0.0</v>
      </c>
    </row>
    <row r="325">
      <c r="A325" t="n">
        <v>10698.0</v>
      </c>
      <c r="B325" t="inlineStr">
        <is>
          <t>Mayes,M.A., and D.C. Dill</t>
        </is>
      </c>
      <c r="C325" t="inlineStr">
        <is>
          <t>The Acute Toxicity of Picloram, Picloram Potassium Salt, and Picloram Triisopropanolamine Salt to Aquatic Organisms</t>
        </is>
      </c>
      <c r="D325" t="inlineStr">
        <is>
          <t>Environ. Toxicol. Chem.3(2): 263-269</t>
        </is>
      </c>
      <c r="E325" t="n">
        <v>1984.0</v>
      </c>
      <c r="F325"/>
      <c r="G325" t="inlineStr">
        <is>
          <t>Mayes,M.A., and D.C. Dill (1984). The Acute Toxicity of Picloram, Picloram Potassium Salt, and Picloram Triisopropanolamine Salt to Aquatic Organisms. Environ. Toxicol. Chem., 3, (2), 263-269. doi:10.1002/etc.5620030209. ECOREF#:10698</t>
        </is>
      </c>
      <c r="H325" s="324" t="n">
        <f>HYPERLINK("https://scholar.google.com/scholar?hl=en&amp;as_q=&amp;as_oq=&amp;as_eq=&amp;as_sauthors=&amp;as_publication=&amp;as_ylo=&amp;as_yhi=&amp;as_occt=title&amp;as_sdt=0%2C5&amp;as_epq=%22The+Acute+Toxicity+of+Picloram%2C+Picloram+Potassium+Salt%2C+and+Picloram+Triisopropanolamine+Salt+to+Aquatic+Or", "Google Scholar")</f>
        <v>0.0</v>
      </c>
    </row>
    <row r="326">
      <c r="A326" t="n">
        <v>9330.0</v>
      </c>
      <c r="B326" t="inlineStr">
        <is>
          <t>Mayes,M.A., and G.R. Oliver</t>
        </is>
      </c>
      <c r="C326" t="inlineStr">
        <is>
          <t>An Aquatic Hazard Assessment: Picloram</t>
        </is>
      </c>
      <c r="D326" t="inlineStr">
        <is>
          <t>ASTM Spec. Tech. Publ.:253-269</t>
        </is>
      </c>
      <c r="E326" t="n">
        <v>1985.0</v>
      </c>
      <c r="F326"/>
      <c r="G326" t="inlineStr">
        <is>
          <t>Mayes,M.A., and G.R. Oliver (1985). An Aquatic Hazard Assessment: Picloram. ASTM Spec. Tech. Publ., 253-269. ECOREF#:9330</t>
        </is>
      </c>
      <c r="H326" s="325" t="n">
        <f>HYPERLINK("https://scholar.google.com/scholar?hl=en&amp;as_q=&amp;as_oq=&amp;as_eq=&amp;as_sauthors=&amp;as_publication=&amp;as_ylo=&amp;as_yhi=&amp;as_occt=title&amp;as_sdt=0%2C5&amp;as_epq=%22An+Aquatic+Hazard+Assessment%3A+Picloram", "Google Scholar")</f>
        <v>0.0</v>
      </c>
    </row>
    <row r="327">
      <c r="A327" t="n">
        <v>187156.0</v>
      </c>
      <c r="B327" t="inlineStr">
        <is>
          <t>McCampbell Analytical, Inc.</t>
        </is>
      </c>
      <c r="C327" t="inlineStr">
        <is>
          <t>Analytical Report R134a HazWaste Assessment</t>
        </is>
      </c>
      <c r="D327" t="inlineStr">
        <is>
          <t>Report 2103036, created for California Air Resources Board, Sacramento, CA:72 p.</t>
        </is>
      </c>
      <c r="E327" t="n">
        <v>2021.0</v>
      </c>
      <c r="F327"/>
      <c r="G327" t="inlineStr">
        <is>
          <t>McCampbell Analytical, Inc. (2021). Analytical Report R134a HazWaste Assessment. Report 2103036, created for California Air Resources Board, Sacramento, CA, 72 p. ECOREF#:187156</t>
        </is>
      </c>
      <c r="H327" s="326" t="n">
        <f>HYPERLINK("https://scholar.google.com/scholar?hl=en&amp;as_q=&amp;as_oq=&amp;as_eq=&amp;as_sauthors=&amp;as_publication=&amp;as_ylo=&amp;as_yhi=&amp;as_occt=title&amp;as_sdt=0%2C5&amp;as_epq=%22Analytical+Report+R134a+HazWaste+Assessment", "Google Scholar")</f>
        <v>0.0</v>
      </c>
    </row>
    <row r="328">
      <c r="A328" t="n">
        <v>10614.0</v>
      </c>
      <c r="B328" t="inlineStr">
        <is>
          <t>McCarthy,J.F., and D.K. Whitmore</t>
        </is>
      </c>
      <c r="C328" t="inlineStr">
        <is>
          <t>Chronic Toxicity of Di-n-butyl and Di-n-octyl Phthalate to Daphnia magna and the Fathead Minnow</t>
        </is>
      </c>
      <c r="D328" t="inlineStr">
        <is>
          <t>Environ. Toxicol. Chem.4(2): 167-179</t>
        </is>
      </c>
      <c r="E328" t="n">
        <v>1985.0</v>
      </c>
      <c r="F328" t="inlineStr">
        <is>
          <t>German Dataset</t>
        </is>
      </c>
      <c r="G328" t="inlineStr">
        <is>
          <t>McCarthy,J.F., and D.K. Whitmore (1985). Chronic Toxicity of Di-n-butyl and Di-n-octyl Phthalate to Daphnia magna and the Fathead Minnow. Environ. Toxicol. Chem., 4, (2), 167-179. ECOREF#:10614</t>
        </is>
      </c>
      <c r="H328" s="327" t="n">
        <f>HYPERLINK("https://scholar.google.com/scholar?hl=en&amp;as_q=&amp;as_oq=&amp;as_eq=&amp;as_sauthors=&amp;as_publication=&amp;as_ylo=&amp;as_yhi=&amp;as_occt=title&amp;as_sdt=0%2C5&amp;as_epq=%22Chronic+Toxicity+of+Di-n-butyl+and+Di-n-octyl+Phthalate+to+Daphnia+magna+and+the+Fathead+Minnow", "Google Scholar")</f>
        <v>0.0</v>
      </c>
    </row>
    <row r="329">
      <c r="A329" t="n">
        <v>152293.0</v>
      </c>
      <c r="B329" t="inlineStr">
        <is>
          <t>McCauley,D., and C. Lindberg</t>
        </is>
      </c>
      <c r="C329" t="inlineStr">
        <is>
          <t>Seven-Day Larval Fathead Minnow Toxicity Test with Zinc and Copper in Lake Superior Water</t>
        </is>
      </c>
      <c r="D329" t="inlineStr">
        <is>
          <t>Center for Lake Superior Environmental Studies, University of Wisconsin, Superior, WI:5 p.</t>
        </is>
      </c>
      <c r="E329" t="n">
        <v>1983.0</v>
      </c>
      <c r="F329"/>
      <c r="G329" t="inlineStr">
        <is>
          <t>McCauley,D., and C. Lindberg (1983). Seven-Day Larval Fathead Minnow Toxicity Test with Zinc and Copper in Lake Superior Water. Center for Lake Superior Environmental Studies, University of Wisconsin, Superior, WI, 5 p. ECOREF#:152293</t>
        </is>
      </c>
      <c r="H329" s="328" t="n">
        <f>HYPERLINK("https://scholar.google.com/scholar?hl=en&amp;as_q=&amp;as_oq=&amp;as_eq=&amp;as_sauthors=&amp;as_publication=&amp;as_ylo=&amp;as_yhi=&amp;as_occt=title&amp;as_sdt=0%2C5&amp;as_epq=%22Seven-Day+Larval+Fathead+Minnow+Toxicity+Test+with+Zinc+and+Copper+in+Lake+Superior+Water", "Google Scholar")</f>
        <v>0.0</v>
      </c>
    </row>
    <row r="330">
      <c r="A330" t="n">
        <v>545.0</v>
      </c>
      <c r="B330" t="inlineStr">
        <is>
          <t>McKim,J.M., J.W. Arthur, and T.W. Thorslund</t>
        </is>
      </c>
      <c r="C330" t="inlineStr">
        <is>
          <t>Toxicity of a Linear Alkylate Sulfonate Detergent to Larvae of Four Species of Freshwater Fish</t>
        </is>
      </c>
      <c r="D330" t="inlineStr">
        <is>
          <t>Bull. Environ. Contam. Toxicol.14(1): 1-7</t>
        </is>
      </c>
      <c r="E330" t="n">
        <v>1975.0</v>
      </c>
      <c r="F330"/>
      <c r="G330" t="inlineStr">
        <is>
          <t>McKim,J.M., J.W. Arthur, and T.W. Thorslund (1975). Toxicity of a Linear Alkylate Sulfonate Detergent to Larvae of Four Species of Freshwater Fish. Bull. Environ. Contam. Toxicol., 14, (1), 1-7. doi:10.1007/BF01685589. ECOREF#:545</t>
        </is>
      </c>
      <c r="H330" s="329" t="n">
        <f>HYPERLINK("https://scholar.google.com/scholar?hl=en&amp;as_q=&amp;as_oq=&amp;as_eq=&amp;as_sauthors=&amp;as_publication=&amp;as_ylo=&amp;as_yhi=&amp;as_occt=title&amp;as_sdt=0%2C5&amp;as_epq=%22Toxicity+of+a+Linear+Alkylate+Sulfonate+Detergent+to+Larvae+of+Four+Species+of+Freshwater+Fish", "Google Scholar")</f>
        <v>0.0</v>
      </c>
    </row>
    <row r="331">
      <c r="A331" t="n">
        <v>551.0</v>
      </c>
      <c r="B331" t="inlineStr">
        <is>
          <t>Meier,E.P., W.H. Dennis, A.B. Rosencrance, W.F. Randall, W.J. Cooper, and M.C. Warner</t>
        </is>
      </c>
      <c r="C331" t="inlineStr">
        <is>
          <t>Sulfotepp, a Toxic Impurity in Formulations of Diazinon</t>
        </is>
      </c>
      <c r="D331" t="inlineStr">
        <is>
          <t>Bull. Environ. Contam. Toxicol.23(1-2): 158-164</t>
        </is>
      </c>
      <c r="E331" t="n">
        <v>1979.0</v>
      </c>
      <c r="F331"/>
      <c r="G331" t="inlineStr">
        <is>
          <t>Meier,E.P., W.H. Dennis, A.B. Rosencrance, W.F. Randall, W.J. Cooper, and M.C. Warner (1979). Sulfotepp, a Toxic Impurity in Formulations of Diazinon. Bull. Environ. Contam. Toxicol., 23, (1-2), 158-164. doi:10.1007/BF01769935. ECOREF#:551</t>
        </is>
      </c>
      <c r="H331" s="330" t="n">
        <f>HYPERLINK("https://scholar.google.com/scholar?hl=en&amp;as_q=&amp;as_oq=&amp;as_eq=&amp;as_sauthors=&amp;as_publication=&amp;as_ylo=&amp;as_yhi=&amp;as_occt=title&amp;as_sdt=0%2C5&amp;as_epq=%22Sulfotepp%2C+a+Toxic+Impurity+in+Formulations+of+Diazinon", "Google Scholar")</f>
        <v>0.0</v>
      </c>
    </row>
    <row r="332">
      <c r="A332" t="n">
        <v>5811.0</v>
      </c>
      <c r="B332" t="inlineStr">
        <is>
          <t>Merna,J.W., M.E. Bender, and J.R. Novy</t>
        </is>
      </c>
      <c r="C332" t="inlineStr">
        <is>
          <t>The Effects of Methoxychlor on Fishes. 1. Acute Toxicity and Breakdown Studies</t>
        </is>
      </c>
      <c r="D332" t="inlineStr">
        <is>
          <t>Trans. Am. Fish. Soc.101(2): 298-301</t>
        </is>
      </c>
      <c r="E332" t="n">
        <v>1972.0</v>
      </c>
      <c r="F332"/>
      <c r="G332" t="inlineStr">
        <is>
          <t>Merna,J.W., M.E. Bender, and J.R. Novy (1972). The Effects of Methoxychlor on Fishes. 1. Acute Toxicity and Breakdown Studies. Trans. Am. Fish. Soc., 101, (2), 298-301. doi:10.1577/1548-8659(1972)101&lt;298:TEOMOF&gt;2.0.CO;2. ECOREF#:5811</t>
        </is>
      </c>
      <c r="H332" s="331" t="n">
        <f>HYPERLINK("https://scholar.google.com/scholar?hl=en&amp;as_q=&amp;as_oq=&amp;as_eq=&amp;as_sauthors=&amp;as_publication=&amp;as_ylo=&amp;as_yhi=&amp;as_occt=title&amp;as_sdt=0%2C5&amp;as_epq=%22The+Effects+of+Methoxychlor+on+Fishes.+1.+Acute+Toxicity+and+Breakdown+Studies", "Google Scholar")</f>
        <v>0.0</v>
      </c>
    </row>
    <row r="333">
      <c r="A333" t="n">
        <v>5070.0</v>
      </c>
      <c r="B333" t="inlineStr">
        <is>
          <t>Merna,J.W., and P.J. Eisele</t>
        </is>
      </c>
      <c r="C333" t="inlineStr">
        <is>
          <t>The Effects of Methoxychlor on Aquatic Biota</t>
        </is>
      </c>
      <c r="D333" t="inlineStr">
        <is>
          <t>EPA-R3-73-046, U.S.EPA, Washington, DC:59 p.</t>
        </is>
      </c>
      <c r="E333" t="n">
        <v>1973.0</v>
      </c>
      <c r="F333"/>
      <c r="G333" t="inlineStr">
        <is>
          <t>Merna,J.W., and P.J. Eisele (1973). The Effects of Methoxychlor on Aquatic Biota. EPA-R3-73-046, U.S.EPA, Washington, DC, 59 p. ECOREF#:5070</t>
        </is>
      </c>
      <c r="H333" s="332" t="n">
        <f>HYPERLINK("https://scholar.google.com/scholar?hl=en&amp;as_q=&amp;as_oq=&amp;as_eq=&amp;as_sauthors=&amp;as_publication=&amp;as_ylo=&amp;as_yhi=&amp;as_occt=title&amp;as_sdt=0%2C5&amp;as_epq=%22The+Effects+of+Methoxychlor+on+Aquatic+Biota", "Google Scholar")</f>
        <v>0.0</v>
      </c>
    </row>
    <row r="334">
      <c r="A334" t="n">
        <v>100936.0</v>
      </c>
      <c r="B334" t="inlineStr">
        <is>
          <t>Meyer,J.S., C.J. Boese, and J.M. Morris</t>
        </is>
      </c>
      <c r="C334" t="inlineStr">
        <is>
          <t>Use of the Biotic Ligand Model to Predict Pulse-Exposure Toxicity of Copper to Fathead Minnows (Pimephales promelas)</t>
        </is>
      </c>
      <c r="D334" t="inlineStr">
        <is>
          <t>Aquat. Toxicol.84(2): 268-278</t>
        </is>
      </c>
      <c r="E334" t="n">
        <v>2007.0</v>
      </c>
      <c r="F334"/>
      <c r="G334" t="inlineStr">
        <is>
          <t>Meyer,J.S., C.J. Boese, and J.M. Morris (2007). Use of the Biotic Ligand Model to Predict Pulse-Exposure Toxicity of Copper to Fathead Minnows (Pimephales promelas). Aquat. Toxicol., 84, (2), 268-278. doi:10.1016/j.aquatox.2006.12.022. ECOREF#:100936</t>
        </is>
      </c>
      <c r="H334" s="333" t="n">
        <f>HYPERLINK("https://scholar.google.com/scholar?hl=en&amp;as_q=&amp;as_oq=&amp;as_eq=&amp;as_sauthors=&amp;as_publication=&amp;as_ylo=&amp;as_yhi=&amp;as_occt=title&amp;as_sdt=0%2C5&amp;as_epq=%22Use+of+the+Biotic+Ligand+Model+to+Predict+Pulse-Exposure+Toxicity+of+Copper+to+Fathead+Minnows+%28Pimephales+pro", "Google Scholar")</f>
        <v>0.0</v>
      </c>
    </row>
    <row r="335">
      <c r="A335" t="n">
        <v>116913.0</v>
      </c>
      <c r="B335" t="inlineStr">
        <is>
          <t>Meyer,J.S., D.A. Sanchez, J.A. Brookman, D.B. McWhorter, and H.L. Bergman</t>
        </is>
      </c>
      <c r="C335" t="inlineStr">
        <is>
          <t>Chemistry and Aquatic Toxicity of Raw Oil Shale Leachates from Piceance Basin, Colorado</t>
        </is>
      </c>
      <c r="D335" t="inlineStr">
        <is>
          <t>Environ. Toxicol. Chem.4:559-572</t>
        </is>
      </c>
      <c r="E335" t="n">
        <v>1985.0</v>
      </c>
      <c r="F335"/>
      <c r="G335" t="inlineStr">
        <is>
          <t>Meyer,J.S., D.A. Sanchez, J.A. Brookman, D.B. McWhorter, and H.L. Bergman (1985). Chemistry and Aquatic Toxicity of Raw Oil Shale Leachates from Piceance Basin, Colorado. Environ. Toxicol. Chem., 4, 559-572. doi:10.1002/etc.5620040416. ECOREF#:116913</t>
        </is>
      </c>
      <c r="H335" s="334" t="n">
        <f>HYPERLINK("https://scholar.google.com/scholar?hl=en&amp;as_q=&amp;as_oq=&amp;as_eq=&amp;as_sauthors=&amp;as_publication=&amp;as_ylo=&amp;as_yhi=&amp;as_occt=title&amp;as_sdt=0%2C5&amp;as_epq=%22Chemistry+and+Aquatic+Toxicity+of+Raw+Oil+Shale+Leachates+from+Piceance+Basin%2C+Colorado", "Google Scholar")</f>
        <v>0.0</v>
      </c>
    </row>
    <row r="336">
      <c r="A336" t="n">
        <v>67705.0</v>
      </c>
      <c r="B336" t="inlineStr">
        <is>
          <t>Meyer,J.S., R.C. Santore, J.P. Bobbitt, L.D. Debrey, C.J. Boese, P.R. Paquin, H.E. Allen, H.L. Bergman, and D.M. DiToro</t>
        </is>
      </c>
      <c r="C336" t="inlineStr">
        <is>
          <t>Binding of Nickel and Copper to Fish Gills Predicts Toxicity when Water Hardness Varies, but Free-Ion Activity Does Not</t>
        </is>
      </c>
      <c r="D336" t="inlineStr">
        <is>
          <t>Environ. Sci. Technol.33(6): 913-916</t>
        </is>
      </c>
      <c r="E336" t="n">
        <v>1999.0</v>
      </c>
      <c r="F336"/>
      <c r="G336" t="inlineStr">
        <is>
          <t>Meyer,J.S., R.C. Santore, J.P. Bobbitt, L.D. Debrey, C.J. Boese, P.R. Paquin, H.E. Allen, H.L. Bergman, and D.M. DiToro (1999). Binding of Nickel and Copper to Fish Gills Predicts Toxicity when Water Hardness Varies, but Free-Ion Activity Does Not. Environ. Sci. Technol., 33, (6), 913-916. doi:10.1021/es980715q. ECOREF#:67705</t>
        </is>
      </c>
      <c r="H336" s="335" t="n">
        <f>HYPERLINK("https://scholar.google.com/scholar?hl=en&amp;as_q=&amp;as_oq=&amp;as_eq=&amp;as_sauthors=&amp;as_publication=&amp;as_ylo=&amp;as_yhi=&amp;as_occt=title&amp;as_sdt=0%2C5&amp;as_epq=%22Binding+of+Nickel+and+Copper+to+Fish+Gills+Predicts+Toxicity+when+Water+Hardness+Varies%2C+but+Free-Ion+Activity", "Google Scholar")</f>
        <v>0.0</v>
      </c>
    </row>
    <row r="337">
      <c r="A337" t="n">
        <v>11725.0</v>
      </c>
      <c r="B337" t="inlineStr">
        <is>
          <t>Millemann,R.E., W.J. Birge, J.A. Black, R.M. Cushman, K.L. Daniels, P.J. Franco, J.M. Giddings, J.F. McCarthy, and A.J.</t>
        </is>
      </c>
      <c r="C337" t="inlineStr">
        <is>
          <t>Comparative Acute Toxicity to Aquatic Organisms of Components of Coal-Derived Synthetic Fuels</t>
        </is>
      </c>
      <c r="D337" t="inlineStr">
        <is>
          <t>Trans. Am. Fish. Soc.113(1): 74-85</t>
        </is>
      </c>
      <c r="E337" t="n">
        <v>1984.0</v>
      </c>
      <c r="F337"/>
      <c r="G337" t="inlineStr">
        <is>
          <t>Millemann,R.E., W.J. Birge, J.A. Black, R.M. Cushman, K.L. Daniels, P.J. Franco, J.M. Giddings, J.F. McCarthy, and A.J. (1984). Comparative Acute Toxicity to Aquatic Organisms of Components of Coal-Derived Synthetic Fuels. Trans. Am. Fish. Soc., 113, (1), 74-85. doi:10.1577/1548-8659(1984)113&lt;74:CATTAO&gt;2.0.CO;2. ECOREF#:11725</t>
        </is>
      </c>
      <c r="H337" s="336" t="n">
        <f>HYPERLINK("https://scholar.google.com/scholar?hl=en&amp;as_q=&amp;as_oq=&amp;as_eq=&amp;as_sauthors=&amp;as_publication=&amp;as_ylo=&amp;as_yhi=&amp;as_occt=title&amp;as_sdt=0%2C5&amp;as_epq=%22Comparative+Acute+Toxicity+to+Aquatic+Organisms+of+Components+of+Coal-Derived+Synthetic+Fuels", "Google Scholar")</f>
        <v>0.0</v>
      </c>
    </row>
    <row r="338">
      <c r="A338" t="n">
        <v>115283.0</v>
      </c>
      <c r="B338" t="inlineStr">
        <is>
          <t>Minnesota Mining</t>
        </is>
      </c>
      <c r="C338" t="inlineStr">
        <is>
          <t>96-Hour LC50 Aquatic Test on Fathead Minnows with Cover Letter</t>
        </is>
      </c>
      <c r="D338" t="inlineStr">
        <is>
          <t>EPA/OTS Doc.#878210636:28 p.</t>
        </is>
      </c>
      <c r="E338" t="n">
        <v>1982.0</v>
      </c>
      <c r="F338"/>
      <c r="G338" t="inlineStr">
        <is>
          <t>Minnesota Mining (1982). 96-Hour LC50 Aquatic Test on Fathead Minnows with Cover Letter. EPA/OTS Doc.#878210636, 28 p. ECOREF#:115283</t>
        </is>
      </c>
      <c r="H338" s="337" t="n">
        <f>HYPERLINK("https://scholar.google.com/scholar?hl=en&amp;as_q=&amp;as_oq=&amp;as_eq=&amp;as_sauthors=&amp;as_publication=&amp;as_ylo=&amp;as_yhi=&amp;as_occt=title&amp;as_sdt=0%2C5&amp;as_epq=%2296-Hour+LC50+Aquatic+Test+on+Fathead+Minnows+with+Cover+Letter", "Google Scholar")</f>
        <v>0.0</v>
      </c>
    </row>
    <row r="339">
      <c r="A339" t="n">
        <v>90730.0</v>
      </c>
      <c r="B339" t="inlineStr">
        <is>
          <t>Monsanto Co.</t>
        </is>
      </c>
      <c r="C339" t="inlineStr">
        <is>
          <t>Initial Submission:  Acute Toxicity of TCC to Fathead Minnows with Cover Letter Dated 081492</t>
        </is>
      </c>
      <c r="D339" t="inlineStr">
        <is>
          <t>EPA/OTS Doc.#88-920008373:35 p.</t>
        </is>
      </c>
      <c r="E339" t="n">
        <v>1992.0</v>
      </c>
      <c r="F339"/>
      <c r="G339" t="inlineStr">
        <is>
          <t>Monsanto Co. (1992). Initial Submission:  Acute Toxicity of TCC to Fathead Minnows with Cover Letter Dated 081492. EPA/OTS Doc.#88-920008373, 35 p. ECOREF#:90730</t>
        </is>
      </c>
      <c r="H339" s="338" t="n">
        <f>HYPERLINK("https://scholar.google.com/scholar?hl=en&amp;as_q=&amp;as_oq=&amp;as_eq=&amp;as_sauthors=&amp;as_publication=&amp;as_ylo=&amp;as_yhi=&amp;as_occt=title&amp;as_sdt=0%2C5&amp;as_epq=%22Initial+Submission%3A++Acute+Toxicity+of+TCC+to+Fathead+Minnows+with+Cover+Letter+Dated+081492", "Google Scholar")</f>
        <v>0.0</v>
      </c>
    </row>
    <row r="340">
      <c r="A340" t="n">
        <v>104273.0</v>
      </c>
      <c r="B340" t="inlineStr">
        <is>
          <t>Monsanto Co.</t>
        </is>
      </c>
      <c r="C340" t="inlineStr">
        <is>
          <t>Comparative Toxicity of Aniline with Cover Letter</t>
        </is>
      </c>
      <c r="D340" t="inlineStr">
        <is>
          <t>EPA/OTS Doc.# 878211204:1500 p.</t>
        </is>
      </c>
      <c r="E340" t="n">
        <v>1982.0</v>
      </c>
      <c r="F340"/>
      <c r="G340" t="inlineStr">
        <is>
          <t>Monsanto Co. (1982). Comparative Toxicity of Aniline with Cover Letter. EPA/OTS Doc.# 878211204, 1500 p. ECOREF#:104273</t>
        </is>
      </c>
      <c r="H340" s="339" t="n">
        <f>HYPERLINK("https://scholar.google.com/scholar?hl=en&amp;as_q=&amp;as_oq=&amp;as_eq=&amp;as_sauthors=&amp;as_publication=&amp;as_ylo=&amp;as_yhi=&amp;as_occt=title&amp;as_sdt=0%2C5&amp;as_epq=%22Comparative+Toxicity+of+Aniline+with+Cover+Letter", "Google Scholar")</f>
        <v>0.0</v>
      </c>
    </row>
    <row r="341">
      <c r="A341" t="n">
        <v>104277.0</v>
      </c>
      <c r="B341" t="inlineStr">
        <is>
          <t>Monsanto Co.</t>
        </is>
      </c>
      <c r="C341" t="inlineStr">
        <is>
          <t>Acute Toxicity of ACD to Fathead Minnows (Pimephales promelas)</t>
        </is>
      </c>
      <c r="D341" t="inlineStr">
        <is>
          <t>EPA/OTS Doc.#878211017:44 p.</t>
        </is>
      </c>
      <c r="E341" t="n">
        <v>1983.0</v>
      </c>
      <c r="F341"/>
      <c r="G341" t="inlineStr">
        <is>
          <t>Monsanto Co. (1983). Acute Toxicity of ACD to Fathead Minnows (Pimephales promelas). EPA/OTS Doc.#878211017, 44 p. ECOREF#:104277</t>
        </is>
      </c>
      <c r="H341" s="340" t="n">
        <f>HYPERLINK("https://scholar.google.com/scholar?hl=en&amp;as_q=&amp;as_oq=&amp;as_eq=&amp;as_sauthors=&amp;as_publication=&amp;as_ylo=&amp;as_yhi=&amp;as_occt=title&amp;as_sdt=0%2C5&amp;as_epq=%22Acute+Toxicity+of+ACD+to+Fathead+Minnows+%28Pimephales+promelas%29", "Google Scholar")</f>
        <v>0.0</v>
      </c>
    </row>
    <row r="342">
      <c r="A342" t="n">
        <v>112108.0</v>
      </c>
      <c r="B342" t="inlineStr">
        <is>
          <t>Monsanto Co.</t>
        </is>
      </c>
      <c r="C342" t="inlineStr">
        <is>
          <t>Toxicologic Investigation of: Ureka White</t>
        </is>
      </c>
      <c r="D342" t="inlineStr">
        <is>
          <t>EPA/OTS Doc.#878215064:6 p.</t>
        </is>
      </c>
      <c r="E342" t="n">
        <v>1985.0</v>
      </c>
      <c r="F342"/>
      <c r="G342" t="inlineStr">
        <is>
          <t>Monsanto Co. (1985). Toxicologic Investigation of: Ureka White. EPA/OTS Doc.#878215064, 6 p. ECOREF#:112108</t>
        </is>
      </c>
      <c r="H342" s="341" t="n">
        <f>HYPERLINK("https://scholar.google.com/scholar?hl=en&amp;as_q=&amp;as_oq=&amp;as_eq=&amp;as_sauthors=&amp;as_publication=&amp;as_ylo=&amp;as_yhi=&amp;as_occt=title&amp;as_sdt=0%2C5&amp;as_epq=%22Toxicologic+Investigation+of%3A+Ureka+White", "Google Scholar")</f>
        <v>0.0</v>
      </c>
    </row>
    <row r="343">
      <c r="A343" t="n">
        <v>189614.0</v>
      </c>
      <c r="B343" t="inlineStr">
        <is>
          <t>Monsanto Co.</t>
        </is>
      </c>
      <c r="C343" t="inlineStr">
        <is>
          <t>Dynamic Toxicity of Santoflex 13 to Fatheads Minnows (Pimephales promelas)</t>
        </is>
      </c>
      <c r="D343" t="inlineStr">
        <is>
          <t>St. Louis, MO, USA: Monsanto (Performed at ABC Laboratories, Inc.), Report No. #21850-A/AB-780121B (Monsanto):104 p.</t>
        </is>
      </c>
      <c r="E343" t="n">
        <v>1979.0</v>
      </c>
      <c r="F343"/>
      <c r="G343" t="inlineStr">
        <is>
          <t>Monsanto Co. (1979). Dynamic Toxicity of Santoflex 13 to Fatheads Minnows (Pimephales promelas). St. Louis, MO, USA: Monsanto (Performed at ABC Laboratories, Inc.), Report No. #21850-A/AB-780121B (Monsanto), 104 p. ECOREF#:189614</t>
        </is>
      </c>
      <c r="H343" s="342" t="n">
        <f>HYPERLINK("https://scholar.google.com/scholar?hl=en&amp;as_q=&amp;as_oq=&amp;as_eq=&amp;as_sauthors=&amp;as_publication=&amp;as_ylo=&amp;as_yhi=&amp;as_occt=title&amp;as_sdt=0%2C5&amp;as_epq=%22Dynamic+Toxicity+of+Santoflex+13+to+Fatheads+Minnows+%28Pimephales+promelas%29", "Google Scholar")</f>
        <v>0.0</v>
      </c>
    </row>
    <row r="344">
      <c r="A344" t="n">
        <v>183436.0</v>
      </c>
      <c r="B344" t="inlineStr">
        <is>
          <t>Moore,A.P., and R.B. Bringolf</t>
        </is>
      </c>
      <c r="C344" t="inlineStr">
        <is>
          <t>Comparative Toxicity of Nitrate to Common and Imperiled Freshwater Mussel Glochidia and Larval Fishes</t>
        </is>
      </c>
      <c r="D344" t="inlineStr">
        <is>
          <t>Arch. Environ. Contam. Toxicol.78:536-544</t>
        </is>
      </c>
      <c r="E344" t="n">
        <v>2020.0</v>
      </c>
      <c r="F344"/>
      <c r="G344" t="inlineStr">
        <is>
          <t>Moore,A.P., and R.B. Bringolf (2020). Comparative Toxicity of Nitrate to Common and Imperiled Freshwater Mussel Glochidia and Larval Fishes. Arch. Environ. Contam. Toxicol., 78, 536-544. doi:10.1007/s00244-020-00708-z. ECOREF#:183436</t>
        </is>
      </c>
      <c r="H344" s="343" t="n">
        <f>HYPERLINK("https://scholar.google.com/scholar?hl=en&amp;as_q=&amp;as_oq=&amp;as_eq=&amp;as_sauthors=&amp;as_publication=&amp;as_ylo=&amp;as_yhi=&amp;as_occt=title&amp;as_sdt=0%2C5&amp;as_epq=%22Comparative+Toxicity+of+Nitrate+to+Common+and+Imperiled+Freshwater+Mussel+Glochidia+and+Larval+Fishes", "Google Scholar")</f>
        <v>0.0</v>
      </c>
    </row>
    <row r="345">
      <c r="A345" t="n">
        <v>2006.0</v>
      </c>
      <c r="B345" t="inlineStr">
        <is>
          <t>Mount,D.I.</t>
        </is>
      </c>
      <c r="C345" t="inlineStr">
        <is>
          <t>Chronic Toxicity of Copper to Fathead Minnows (Pimephales promelas, Rafinesque)</t>
        </is>
      </c>
      <c r="D345" t="inlineStr">
        <is>
          <t>Water Res.2(3): 215-223</t>
        </is>
      </c>
      <c r="E345" t="n">
        <v>1968.0</v>
      </c>
      <c r="F345"/>
      <c r="G345" t="inlineStr">
        <is>
          <t>Mount,D.I. (1968). Chronic Toxicity of Copper to Fathead Minnows (Pimephales promelas, Rafinesque). Water Res., 2, (3), 215-223. doi:10.1016/0043-1354(68)90027-4. ECOREF#:2006</t>
        </is>
      </c>
      <c r="H345" s="344" t="n">
        <f>HYPERLINK("https://scholar.google.com/scholar?hl=en&amp;as_q=&amp;as_oq=&amp;as_eq=&amp;as_sauthors=&amp;as_publication=&amp;as_ylo=&amp;as_yhi=&amp;as_occt=title&amp;as_sdt=0%2C5&amp;as_epq=%22Chronic+Toxicity+of+Copper+to+Fathead+Minnows+%28Pimephales+promelas%2C+Rafinesque%29", "Google Scholar")</f>
        <v>0.0</v>
      </c>
    </row>
    <row r="346">
      <c r="A346" t="n">
        <v>2118.0</v>
      </c>
      <c r="B346" t="inlineStr">
        <is>
          <t>Mount,D.I.</t>
        </is>
      </c>
      <c r="C346" t="inlineStr">
        <is>
          <t>The Effect of Total Hardness and pH on Acute Toxicity of Zinc to Fish</t>
        </is>
      </c>
      <c r="D346" t="inlineStr">
        <is>
          <t>Air Water Pollut.10:49-56</t>
        </is>
      </c>
      <c r="E346" t="n">
        <v>1966.0</v>
      </c>
      <c r="F346"/>
      <c r="G346" t="inlineStr">
        <is>
          <t>Mount,D.I. (1966). The Effect of Total Hardness and pH on Acute Toxicity of Zinc to Fish. Air Water Pollut., 10, 49-56. ECOREF#:2118</t>
        </is>
      </c>
      <c r="H346" s="345" t="n">
        <f>HYPERLINK("https://scholar.google.com/scholar?hl=en&amp;as_q=&amp;as_oq=&amp;as_eq=&amp;as_sauthors=&amp;as_publication=&amp;as_ylo=&amp;as_yhi=&amp;as_occt=title&amp;as_sdt=0%2C5&amp;as_epq=%22The+Effect+of+Total+Hardness+and+pH+on+Acute+Toxicity+of+Zinc+to+Fish", "Google Scholar")</f>
        <v>0.0</v>
      </c>
    </row>
    <row r="347">
      <c r="A347" t="n">
        <v>5075.0</v>
      </c>
      <c r="B347" t="inlineStr">
        <is>
          <t>Mount,D.I., and C.E. Stephan</t>
        </is>
      </c>
      <c r="C347" t="inlineStr">
        <is>
          <t>Chronic Toxicity of Copper to the Fathead Minnow (Pimephales promelas) in Soft Water</t>
        </is>
      </c>
      <c r="D347" t="inlineStr">
        <is>
          <t>J. Fish. Res. Board Can.26(9): 2449-2457</t>
        </is>
      </c>
      <c r="E347" t="n">
        <v>1969.0</v>
      </c>
      <c r="F347"/>
      <c r="G347" t="inlineStr">
        <is>
          <t>Mount,D.I., and C.E. Stephan (1969). Chronic Toxicity of Copper to the Fathead Minnow (Pimephales promelas) in Soft Water. J. Fish. Res. Board Can., 26, (9), 2449-2457. doi:10.1139/f69-236. ECOREF#:5075</t>
        </is>
      </c>
      <c r="H347" s="346" t="n">
        <f>HYPERLINK("https://scholar.google.com/scholar?hl=en&amp;as_q=&amp;as_oq=&amp;as_eq=&amp;as_sauthors=&amp;as_publication=&amp;as_ylo=&amp;as_yhi=&amp;as_occt=title&amp;as_sdt=0%2C5&amp;as_epq=%22Chronic+Toxicity+of+Copper+to+the+Fathead+Minnow+%28Pimephales+promelas%29+in+Soft+Water", "Google Scholar")</f>
        <v>0.0</v>
      </c>
    </row>
    <row r="348">
      <c r="A348" t="n">
        <v>18272.0</v>
      </c>
      <c r="B348" t="inlineStr">
        <is>
          <t>Mount,D.R., D.D. Gulley, J.R. Hockett, T.D. Garrison, and J.M. Evans</t>
        </is>
      </c>
      <c r="C348" t="inlineStr">
        <is>
          <t>Statistical Models to Predict the Toxicity of Major Ions to Ceriodaphnia dubia, Daphnia magna and Pimephales promelas (Fathead Minnows)</t>
        </is>
      </c>
      <c r="D348" t="inlineStr">
        <is>
          <t>Environ. Toxicol. Chem.16(10): 2009-2019</t>
        </is>
      </c>
      <c r="E348" t="n">
        <v>1997.0</v>
      </c>
      <c r="F348"/>
      <c r="G348" t="inlineStr">
        <is>
          <t>Mount,D.R., D.D. Gulley, J.R. Hockett, T.D. Garrison, and J.M. Evans (1997). Statistical Models to Predict the Toxicity of Major Ions to Ceriodaphnia dubia, Daphnia magna and Pimephales promelas (Fathead Minnows). Environ. Toxicol. Chem., 16, (10), 2009-2019. doi:10.1002/etc.5620161005. ECOREF#:18272</t>
        </is>
      </c>
      <c r="H348" s="347" t="n">
        <f>HYPERLINK("https://scholar.google.com/scholar?hl=en&amp;as_q=&amp;as_oq=&amp;as_eq=&amp;as_sauthors=&amp;as_publication=&amp;as_ylo=&amp;as_yhi=&amp;as_occt=title&amp;as_sdt=0%2C5&amp;as_epq=%22Statistical+Models+to+Predict+the+Toxicity+of+Major+Ions+to+Ceriodaphnia+dubia%2C+Daphnia+magna+and+Pimephales+p", "Google Scholar")</f>
        <v>0.0</v>
      </c>
    </row>
    <row r="349">
      <c r="A349" t="n">
        <v>65821.0</v>
      </c>
      <c r="B349" t="inlineStr">
        <is>
          <t>Murray-Gulde,C.L., J.E. Heatley, A.L. Schwartzman, and J.H.,Jr. Rodgers</t>
        </is>
      </c>
      <c r="C349" t="inlineStr">
        <is>
          <t>Algicidal Effectiveness of Clearigate, Cutrine-Plus, and Copper Sulfate and Margins of Safety Associated with Their Use</t>
        </is>
      </c>
      <c r="D349" t="inlineStr">
        <is>
          <t>Arch. Environ. Contam. Toxicol.43(1): 19-27</t>
        </is>
      </c>
      <c r="E349" t="n">
        <v>2002.0</v>
      </c>
      <c r="F349"/>
      <c r="G349" t="inlineStr">
        <is>
          <t>Murray-Gulde,C.L., J.E. Heatley, A.L. Schwartzman, and J.H.,Jr. Rodgers (2002). Algicidal Effectiveness of Clearigate, Cutrine-Plus, and Copper Sulfate and Margins of Safety Associated with Their Use. Arch. Environ. Contam. Toxicol., 43, (1), 19-27. doi:10.1007/s00244-002-1135-1. ECOREF#:65821</t>
        </is>
      </c>
      <c r="H349" s="348" t="n">
        <f>HYPERLINK("https://scholar.google.com/scholar?hl=en&amp;as_q=&amp;as_oq=&amp;as_eq=&amp;as_sauthors=&amp;as_publication=&amp;as_ylo=&amp;as_yhi=&amp;as_occt=title&amp;as_sdt=0%2C5&amp;as_epq=%22Algicidal+Effectiveness+of+Clearigate%2C+Cutrine-Plus%2C+and+Copper+Sulfate+and+Margins+of+Safety+Associated+wit", "Google Scholar")</f>
        <v>0.0</v>
      </c>
    </row>
    <row r="350">
      <c r="A350" t="n">
        <v>66375.0</v>
      </c>
      <c r="B350" t="inlineStr">
        <is>
          <t>Naddy,R.B., W.A. Stubblefield, J.R. May, S.A. Tucker, and J.R. Hockett</t>
        </is>
      </c>
      <c r="C350" t="inlineStr">
        <is>
          <t>The Effect of Calcium and Magnesium Ratios on the Toxicity of Copper to Five Aquatic Species in Freshwater</t>
        </is>
      </c>
      <c r="D350" t="inlineStr">
        <is>
          <t>Environ. Toxicol. Chem.21(2): 347-352</t>
        </is>
      </c>
      <c r="E350" t="n">
        <v>2002.0</v>
      </c>
      <c r="F350"/>
      <c r="G350" t="inlineStr">
        <is>
          <t>Naddy,R.B., W.A. Stubblefield, J.R. May, S.A. Tucker, and J.R. Hockett (2002). The Effect of Calcium and Magnesium Ratios on the Toxicity of Copper to Five Aquatic Species in Freshwater. Environ. Toxicol. Chem., 21, (2), 347-352. doi:10.1002/etc.5620210217. ECOREF#:66375</t>
        </is>
      </c>
      <c r="H350" s="349" t="n">
        <f>HYPERLINK("https://scholar.google.com/scholar?hl=en&amp;as_q=&amp;as_oq=&amp;as_eq=&amp;as_sauthors=&amp;as_publication=&amp;as_ylo=&amp;as_yhi=&amp;as_occt=title&amp;as_sdt=0%2C5&amp;as_epq=%22The+Effect+of+Calcium+and+Magnesium+Ratios+on+the+Toxicity+of+Copper+to+Five+Aquatic+Species+in+Freshwater", "Google Scholar")</f>
        <v>0.0</v>
      </c>
    </row>
    <row r="351">
      <c r="A351" t="n">
        <v>167113.0</v>
      </c>
      <c r="B351" t="inlineStr">
        <is>
          <t>National Association of Photographic Manufacturers</t>
        </is>
      </c>
      <c r="C351" t="inlineStr">
        <is>
          <t>Environmental Effect of Photoprocessing Chemicals Vol I and II (557)</t>
        </is>
      </c>
      <c r="D351" t="inlineStr">
        <is>
          <t>EPA/OTS Doc. #40-8469216:536 p.</t>
        </is>
      </c>
      <c r="E351" t="n">
        <v>1974.0</v>
      </c>
      <c r="F351"/>
      <c r="G351" t="inlineStr">
        <is>
          <t>National Association of Photographic Manufacturers (1974). Environmental Effect of Photoprocessing Chemicals Vol I and II (557). EPA/OTS Doc. #40-8469216, 536 p. ECOREF#:167113</t>
        </is>
      </c>
      <c r="H351" s="350" t="n">
        <f>HYPERLINK("https://scholar.google.com/scholar?hl=en&amp;as_q=&amp;as_oq=&amp;as_eq=&amp;as_sauthors=&amp;as_publication=&amp;as_ylo=&amp;as_yhi=&amp;as_occt=title&amp;as_sdt=0%2C5&amp;as_epq=%22Environmental+Effect+of+Photoprocessing+Chemicals+Vol+I+and+II+%28557%29", "Google Scholar")</f>
        <v>0.0</v>
      </c>
    </row>
    <row r="352">
      <c r="A352" t="n">
        <v>10525.0</v>
      </c>
      <c r="B352" t="inlineStr">
        <is>
          <t>Nebeker,A.V., C.K. McAuliffe, R. Mshar, and D.G. Stevens</t>
        </is>
      </c>
      <c r="C352" t="inlineStr">
        <is>
          <t>Toxicity of Silver to Steelhead and Rainbow Trout, Fathead Minnows and Daphnia magna</t>
        </is>
      </c>
      <c r="D352" t="inlineStr">
        <is>
          <t>Environ. Toxicol. Chem.2:95-104</t>
        </is>
      </c>
      <c r="E352" t="n">
        <v>1983.0</v>
      </c>
      <c r="F352"/>
      <c r="G352" t="inlineStr">
        <is>
          <t>Nebeker,A.V., C.K. McAuliffe, R. Mshar, and D.G. Stevens (1983). Toxicity of Silver to Steelhead and Rainbow Trout, Fathead Minnows and Daphnia magna. Environ. Toxicol. Chem., 2, 95-104. doi:10.1002/etc.5620020111. ECOREF#:10525</t>
        </is>
      </c>
      <c r="H352" s="351" t="n">
        <f>HYPERLINK("https://scholar.google.com/scholar?hl=en&amp;as_q=&amp;as_oq=&amp;as_eq=&amp;as_sauthors=&amp;as_publication=&amp;as_ylo=&amp;as_yhi=&amp;as_occt=title&amp;as_sdt=0%2C5&amp;as_epq=%22Toxicity+of+Silver+to+Steelhead+and+Rainbow+Trout%2C+Fathead+Minnows+and+Daphnia+magna", "Google Scholar")</f>
        <v>0.0</v>
      </c>
    </row>
    <row r="353">
      <c r="A353" t="n">
        <v>679.0</v>
      </c>
      <c r="B353" t="inlineStr">
        <is>
          <t>Nebeker,A.V., F.A. Puglisi, and D.L. DeFoe</t>
        </is>
      </c>
      <c r="C353" t="inlineStr">
        <is>
          <t>Effect of Polychlorinated Biphenyl Compounds on Survival and Reproduction of the Fathead Minnow and Flagfish</t>
        </is>
      </c>
      <c r="D353" t="inlineStr">
        <is>
          <t>Trans. Am. Fish. Soc.103(3): 562-568</t>
        </is>
      </c>
      <c r="E353" t="n">
        <v>1974.0</v>
      </c>
      <c r="F353"/>
      <c r="G353" t="inlineStr">
        <is>
          <t>Nebeker,A.V., F.A. Puglisi, and D.L. DeFoe (1974). Effect of Polychlorinated Biphenyl Compounds on Survival and Reproduction of the Fathead Minnow and Flagfish. Trans. Am. Fish. Soc., 103, (3), 562-568. doi:10.1577/1548-8659(1974)103&lt;562:EOPBCO&gt;2.0.CO;2. ECOREF#:679</t>
        </is>
      </c>
      <c r="H353" s="352" t="n">
        <f>HYPERLINK("https://scholar.google.com/scholar?hl=en&amp;as_q=&amp;as_oq=&amp;as_eq=&amp;as_sauthors=&amp;as_publication=&amp;as_ylo=&amp;as_yhi=&amp;as_occt=title&amp;as_sdt=0%2C5&amp;as_epq=%22Effect+of+Polychlorinated+Biphenyl+Compounds+on+Survival+and+Reproduction+of+the+Fathead+Minnow+and+Flagfish", "Google Scholar")</f>
        <v>0.0</v>
      </c>
    </row>
    <row r="354">
      <c r="A354" t="n">
        <v>10526.0</v>
      </c>
      <c r="B354" t="inlineStr">
        <is>
          <t>Nebeker,A.V., J.K. McCrady, R. Mshar, and C.K. McAuliffe</t>
        </is>
      </c>
      <c r="C354" t="inlineStr">
        <is>
          <t>Relative Sensitivity of Daphnia magna, Rainbow Trout and Fathead Minnows to Endosulfan</t>
        </is>
      </c>
      <c r="D354" t="inlineStr">
        <is>
          <t>Environ. Toxicol. Chem.2(1): 69-72</t>
        </is>
      </c>
      <c r="E354" t="n">
        <v>1983.0</v>
      </c>
      <c r="F354"/>
      <c r="G354" t="inlineStr">
        <is>
          <t>Nebeker,A.V., J.K. McCrady, R. Mshar, and C.K. McAuliffe (1983). Relative Sensitivity of Daphnia magna, Rainbow Trout and Fathead Minnows to Endosulfan. Environ. Toxicol. Chem., 2, (1), 69-72. doi:10.1002/etc.5620020108. ECOREF#:10526</t>
        </is>
      </c>
      <c r="H354" s="353" t="n">
        <f>HYPERLINK("https://scholar.google.com/scholar?hl=en&amp;as_q=&amp;as_oq=&amp;as_eq=&amp;as_sauthors=&amp;as_publication=&amp;as_ylo=&amp;as_yhi=&amp;as_occt=title&amp;as_sdt=0%2C5&amp;as_epq=%22Relative+Sensitivity+of+Daphnia+magna%2C+Rainbow+Trout+and+Fathead+Minnows+to+Endosulfan", "Google Scholar")</f>
        <v>0.0</v>
      </c>
    </row>
    <row r="355">
      <c r="A355" t="n">
        <v>5203.0</v>
      </c>
      <c r="B355" t="inlineStr">
        <is>
          <t>Nelson,H., D. Benoit, R. Erickson, V. Mattson, and J. Lindberg</t>
        </is>
      </c>
      <c r="C355" t="inlineStr">
        <is>
          <t>The Effects of Variable Hardness, pH, Alkalinity, Suspended Clay, and Humics on the Chemical Speciation and Aquatic Toxicity of Copper</t>
        </is>
      </c>
      <c r="D355" t="inlineStr">
        <is>
          <t>EPA/600/3-86/023, U.S.EPA, Duluth, MN:120 p.</t>
        </is>
      </c>
      <c r="E355" t="n">
        <v>1985.0</v>
      </c>
      <c r="F355"/>
      <c r="G355" t="inlineStr">
        <is>
          <t>Nelson,H., D. Benoit, R. Erickson, V. Mattson, and J. Lindberg (1985). The Effects of Variable Hardness, pH, Alkalinity, Suspended Clay, and Humics on the Chemical Speciation and Aquatic Toxicity of Copper. EPA/600/3-86/023, U.S.EPA, Duluth, MN, 120 p. ECOREF#:5203</t>
        </is>
      </c>
      <c r="H355" s="354" t="n">
        <f>HYPERLINK("https://scholar.google.com/scholar?hl=en&amp;as_q=&amp;as_oq=&amp;as_eq=&amp;as_sauthors=&amp;as_publication=&amp;as_ylo=&amp;as_yhi=&amp;as_occt=title&amp;as_sdt=0%2C5&amp;as_epq=%22The+Effects+of+Variable+Hardness%2C+pH%2C+Alkalinity%2C+Suspended+Clay%2C+and+Humics+on+the+Chemical+Speciation+", "Google Scholar")</f>
        <v>0.0</v>
      </c>
    </row>
    <row r="356">
      <c r="A356" t="n">
        <v>60040.0</v>
      </c>
      <c r="B356" t="inlineStr">
        <is>
          <t>Newman,J.W., D.L. Denton, C. Morisseau, C.S. Koger, C.E. Wheelock, D.E. Hinton, and B.D. Hammock</t>
        </is>
      </c>
      <c r="C356" t="inlineStr">
        <is>
          <t>Evaluation of Fish Models of Soluble Epoxide Hydrolase Inhibition</t>
        </is>
      </c>
      <c r="D356" t="inlineStr">
        <is>
          <t>Environ. Health Perspect.109(1): 61-66</t>
        </is>
      </c>
      <c r="E356" t="n">
        <v>2001.0</v>
      </c>
      <c r="F356"/>
      <c r="G356" t="inlineStr">
        <is>
          <t>Newman,J.W., D.L. Denton, C. Morisseau, C.S. Koger, C.E. Wheelock, D.E. Hinton, and B.D. Hammock (2001). Evaluation of Fish Models of Soluble Epoxide Hydrolase Inhibition. Environ. Health Perspect., 109, (1), 61-66. doi:10.1289/ehp.0110961. ECOREF#:60040</t>
        </is>
      </c>
      <c r="H356" s="355" t="n">
        <f>HYPERLINK("https://scholar.google.com/scholar?hl=en&amp;as_q=&amp;as_oq=&amp;as_eq=&amp;as_sauthors=&amp;as_publication=&amp;as_ylo=&amp;as_yhi=&amp;as_occt=title&amp;as_sdt=0%2C5&amp;as_epq=%22Evaluation+of+Fish+Models+of+Soluble+Epoxide+Hydrolase+Inhibition", "Google Scholar")</f>
        <v>0.0</v>
      </c>
    </row>
    <row r="357">
      <c r="A357" t="n">
        <v>17931.0</v>
      </c>
      <c r="B357" t="inlineStr">
        <is>
          <t>Newsome,C.S.</t>
        </is>
      </c>
      <c r="C357" t="inlineStr">
        <is>
          <t>Susceptibility of Various Fish Species at Different Stages of Development to Aquatic Pollutants</t>
        </is>
      </c>
      <c r="D357" t="inlineStr">
        <is>
          <t>In: Environment and Quality of Life, Principles for the Interpretation of the Results of Testing Procedures in Ecotoxicology, EUR 7549, 342, Comm.Eur.Commun., Luxembourge, Belgium:284-295</t>
        </is>
      </c>
      <c r="E357" t="n">
        <v>1982.0</v>
      </c>
      <c r="F357"/>
      <c r="G357" t="inlineStr">
        <is>
          <t>Newsome,C.S. (1982). Susceptibility of Various Fish Species at Different Stages of Development to Aquatic Pollutants. In: Environment and Quality of Life, Principles for the Interpretation of the Results of Testing Procedures in Ecotoxicology, EUR 7549, 342, Comm.Eur.Commun., Luxembourge, Belgium, 284-295. ECOREF#:17931</t>
        </is>
      </c>
      <c r="H357" s="356" t="n">
        <f>HYPERLINK("https://scholar.google.com/scholar?hl=en&amp;as_q=&amp;as_oq=&amp;as_eq=&amp;as_sauthors=&amp;as_publication=&amp;as_ylo=&amp;as_yhi=&amp;as_occt=title&amp;as_sdt=0%2C5&amp;as_epq=%22Susceptibility+of+Various+Fish+Species+at+Different+Stages+of+Development+to+Aquatic+Pollutants", "Google Scholar")</f>
        <v>0.0</v>
      </c>
    </row>
    <row r="358">
      <c r="A358" t="n">
        <v>69474.0</v>
      </c>
      <c r="B358" t="inlineStr">
        <is>
          <t>Nimmo,D.W.R., D. Link, L.P. Parrish, G.J. Rodriguez, W. Wuerthele, and P.H. Davies</t>
        </is>
      </c>
      <c r="C358" t="inlineStr">
        <is>
          <t>Comparison of On-Site and Laboratory Toxicity Tests:  Derivation of Site-Specific Criteria for Un-Ionized Ammonia in a Colorado Transitional Stream</t>
        </is>
      </c>
      <c r="D358" t="inlineStr">
        <is>
          <t>Environ. Toxicol. Chem.8(12): 1177-1189</t>
        </is>
      </c>
      <c r="E358" t="n">
        <v>1989.0</v>
      </c>
      <c r="F358"/>
      <c r="G358" t="inlineStr">
        <is>
          <t>Nimmo,D.W.R., D. Link, L.P. Parrish, G.J. Rodriguez, W. Wuerthele, and P.H. Davies (1989). Comparison of On-Site and Laboratory Toxicity Tests:  Derivation of Site-Specific Criteria for Un-Ionized Ammonia in a Colorado Transitional Stream. Environ. Toxicol. Chem., 8, (12), 1177-1189. ECOREF#:69474</t>
        </is>
      </c>
      <c r="H358" s="357" t="n">
        <f>HYPERLINK("https://scholar.google.com/scholar?hl=en&amp;as_q=&amp;as_oq=&amp;as_eq=&amp;as_sauthors=&amp;as_publication=&amp;as_ylo=&amp;as_yhi=&amp;as_occt=title&amp;as_sdt=0%2C5&amp;as_epq=%22Comparison+of+On-Site+and+Laboratory+Toxicity+Tests%3A++Derivation+of+Site-Specific+Criteria+for+Un-Ionized+Ammo", "Google Scholar")</f>
        <v>0.0</v>
      </c>
    </row>
    <row r="359">
      <c r="A359" t="n">
        <v>11182.0</v>
      </c>
      <c r="B359" t="inlineStr">
        <is>
          <t>Norberg,T.J., and D.I. Mount</t>
        </is>
      </c>
      <c r="C359" t="inlineStr">
        <is>
          <t>A New Fathead Minnow (Pimephales promelas) Subchronic Toxicity Test</t>
        </is>
      </c>
      <c r="D359" t="inlineStr">
        <is>
          <t>Environ. Toxicol. Chem.4(5): 711-718</t>
        </is>
      </c>
      <c r="E359" t="n">
        <v>1985.0</v>
      </c>
      <c r="F359"/>
      <c r="G359" t="inlineStr">
        <is>
          <t>Norberg,T.J., and D.I. Mount (1985). A New Fathead Minnow (Pimephales promelas) Subchronic Toxicity Test. Environ. Toxicol. Chem., 4, (5), 711-718. doi:10.1002/etc.5620040515. ECOREF#:11182</t>
        </is>
      </c>
      <c r="H359" s="358" t="n">
        <f>HYPERLINK("https://scholar.google.com/scholar?hl=en&amp;as_q=&amp;as_oq=&amp;as_eq=&amp;as_sauthors=&amp;as_publication=&amp;as_ylo=&amp;as_yhi=&amp;as_occt=title&amp;as_sdt=0%2C5&amp;as_epq=%22A+New+Fathead+Minnow+%28Pimephales+promelas%29+Subchronic+Toxicity+Test", "Google Scholar")</f>
        <v>0.0</v>
      </c>
    </row>
    <row r="360">
      <c r="A360" t="n">
        <v>5313.0</v>
      </c>
      <c r="B360" t="inlineStr">
        <is>
          <t>Norberg-King,T.J.</t>
        </is>
      </c>
      <c r="C360" t="inlineStr">
        <is>
          <t>An Evaluation of the Fathead Minnow Seven-Day Subchronic Test for Estimating Chronic Toxicity</t>
        </is>
      </c>
      <c r="D360" t="inlineStr">
        <is>
          <t>Environ. Toxicol. Chem.8(11): 1075-1089</t>
        </is>
      </c>
      <c r="E360" t="n">
        <v>1989.0</v>
      </c>
      <c r="F360"/>
      <c r="G360" t="inlineStr">
        <is>
          <t>Norberg-King,T.J. (1989). An Evaluation of the Fathead Minnow Seven-Day Subchronic Test for Estimating Chronic Toxicity. Environ. Toxicol. Chem., 8, (11), 1075-1089. ECOREF#:5313</t>
        </is>
      </c>
      <c r="H360" s="359" t="n">
        <f>HYPERLINK("https://scholar.google.com/scholar?hl=en&amp;as_q=&amp;as_oq=&amp;as_eq=&amp;as_sauthors=&amp;as_publication=&amp;as_ylo=&amp;as_yhi=&amp;as_occt=title&amp;as_sdt=0%2C5&amp;as_epq=%22An+Evaluation+of+the+Fathead+Minnow+Seven-Day+Subchronic+Test+for+Estimating+Chronic+Toxicity", "Google Scholar")</f>
        <v>0.0</v>
      </c>
    </row>
    <row r="361">
      <c r="A361" t="n">
        <v>64961.0</v>
      </c>
      <c r="B361" t="inlineStr">
        <is>
          <t>Orvos,D.R., D.J. Versteeg, J. Inauen, M. Capdevielle, A. Rothenstein, and V. Cunningham</t>
        </is>
      </c>
      <c r="C361" t="inlineStr">
        <is>
          <t>Aquatic Toxicity of Triclosan</t>
        </is>
      </c>
      <c r="D361" t="inlineStr">
        <is>
          <t>Environ. Toxicol. Chem.21(7): 1338-1349</t>
        </is>
      </c>
      <c r="E361" t="n">
        <v>2002.0</v>
      </c>
      <c r="F361"/>
      <c r="G361" t="inlineStr">
        <is>
          <t>Orvos,D.R., D.J. Versteeg, J. Inauen, M. Capdevielle, A. Rothenstein, and V. Cunningham (2002). Aquatic Toxicity of Triclosan. Environ. Toxicol. Chem., 21, (7), 1338-1349. doi:10.1002/etc.5620210703. ECOREF#:64961</t>
        </is>
      </c>
      <c r="H361" s="360" t="n">
        <f>HYPERLINK("https://scholar.google.com/scholar?hl=en&amp;as_q=&amp;as_oq=&amp;as_eq=&amp;as_sauthors=&amp;as_publication=&amp;as_ylo=&amp;as_yhi=&amp;as_occt=title&amp;as_sdt=0%2C5&amp;as_epq=%22Aquatic+Toxicity+of+Triclosan", "Google Scholar")</f>
        <v>0.0</v>
      </c>
    </row>
    <row r="362">
      <c r="A362" t="n">
        <v>10097.0</v>
      </c>
      <c r="B362" t="inlineStr">
        <is>
          <t>Palachek,R.M., and J.R. Tomasso</t>
        </is>
      </c>
      <c r="C362" t="inlineStr">
        <is>
          <t>Nitrite Toxicity to Fathead Minnows:  Effect of Fish Weight</t>
        </is>
      </c>
      <c r="D362" t="inlineStr">
        <is>
          <t>Bull. Environ. Contam. Toxicol.32(2): 238-242</t>
        </is>
      </c>
      <c r="E362" t="n">
        <v>1984.0</v>
      </c>
      <c r="F362"/>
      <c r="G362" t="inlineStr">
        <is>
          <t>Palachek,R.M., and J.R. Tomasso (1984). Nitrite Toxicity to Fathead Minnows:  Effect of Fish Weight. Bull. Environ. Contam. Toxicol., 32, (2), 238-242. doi:10.1007/BF01607492. ECOREF#:10097</t>
        </is>
      </c>
      <c r="H362" s="361" t="n">
        <f>HYPERLINK("https://scholar.google.com/scholar?hl=en&amp;as_q=&amp;as_oq=&amp;as_eq=&amp;as_sauthors=&amp;as_publication=&amp;as_ylo=&amp;as_yhi=&amp;as_occt=title&amp;as_sdt=0%2C5&amp;as_epq=%22Nitrite+Toxicity+to+Fathead+Minnows%3A++Effect+of+Fish+Weight", "Google Scholar")</f>
        <v>0.0</v>
      </c>
    </row>
    <row r="363">
      <c r="A363" t="n">
        <v>195517.0</v>
      </c>
      <c r="B363" t="inlineStr">
        <is>
          <t>Palmer,S., T. Kendall, K. Martin, and H. Krueger</t>
        </is>
      </c>
      <c r="C363" t="inlineStr">
        <is>
          <t>Flutolanil: Fish Short-Term Reproduction Assay with the Fathead Minnow (Pimephales promelas): Final Report</t>
        </is>
      </c>
      <c r="D363" t="inlineStr">
        <is>
          <t>Project Number: W/3072, 397A/148, 397A/148/OCR. Unpublished study prepared by Wildlife International, Ltd. :174 p.</t>
        </is>
      </c>
      <c r="E363" t="n">
        <v>2011.0</v>
      </c>
      <c r="F363"/>
      <c r="G363" t="inlineStr">
        <is>
          <t>Palmer,S., T. Kendall, K. Martin, and H. Krueger (2011). Flutolanil: Fish Short-Term Reproduction Assay with the Fathead Minnow (Pimephales promelas): Final Report. Project Number: W/3072, 397A/148, 397A/148/OCR. Unpublished study prepared by Wildlife International, Ltd. , 174 p. ECOREF#:195517</t>
        </is>
      </c>
      <c r="H363" s="362" t="n">
        <f>HYPERLINK("https://scholar.google.com/scholar?hl=en&amp;as_q=&amp;as_oq=&amp;as_eq=&amp;as_sauthors=&amp;as_publication=&amp;as_ylo=&amp;as_yhi=&amp;as_occt=title&amp;as_sdt=0%2C5&amp;as_epq=%22Flutolanil%3A+Fish+Short-Term+Reproduction+Assay+with+the+Fathead+Minnow+%28Pimephales+promelas%29%3A+Final+Repo", "Google Scholar")</f>
        <v>0.0</v>
      </c>
    </row>
    <row r="364">
      <c r="A364" t="n">
        <v>193860.0</v>
      </c>
      <c r="B364" t="inlineStr">
        <is>
          <t>Parkerton,T.F., S.M. Stewart, K.L. Dickson, D.H.,Jr. Rodger, and F.Y. Saleh</t>
        </is>
      </c>
      <c r="C364" t="inlineStr">
        <is>
          <t>Evaluation of the Indicator Species Procedure for Deriving Site-Specific Water Quality Criteria for Zinc</t>
        </is>
      </c>
      <c r="D364" t="inlineStr">
        <is>
          <t>In: Adams WJ, Chapman GA, Landis WG, eds, Aquatic Toxicology and Hazard Assessment: 10th Volume, ASTM STP 97110:423-435</t>
        </is>
      </c>
      <c r="E364" t="n">
        <v>1988.0</v>
      </c>
      <c r="F364"/>
      <c r="G364" t="inlineStr">
        <is>
          <t>Parkerton,T.F., S.M. Stewart, K.L. Dickson, D.H.,Jr. Rodger, and F.Y. Saleh (1988). Evaluation of the Indicator Species Procedure for Deriving Site-Specific Water Quality Criteria for Zinc. In: Adams WJ, Chapman GA, Landis WG, eds, Aquatic Toxicology and Hazard Assessment: 10th Volume, ASTM STP 971, 10, 423-435. ECOREF#:193860</t>
        </is>
      </c>
      <c r="H364" s="363" t="n">
        <f>HYPERLINK("https://scholar.google.com/scholar?hl=en&amp;as_q=&amp;as_oq=&amp;as_eq=&amp;as_sauthors=&amp;as_publication=&amp;as_ylo=&amp;as_yhi=&amp;as_occt=title&amp;as_sdt=0%2C5&amp;as_epq=%22Evaluation+of+the+Indicator+Species+Procedure+for+Deriving+Site-Specific+Water+Quality+Criteria+for+Zinc", "Google Scholar")</f>
        <v>0.0</v>
      </c>
    </row>
    <row r="365">
      <c r="A365" t="n">
        <v>5087.0</v>
      </c>
      <c r="B365" t="inlineStr">
        <is>
          <t>Pearson,J.G., J.P. Glennon, J.J. Barkley, and J.W. Highfill</t>
        </is>
      </c>
      <c r="C365" t="inlineStr">
        <is>
          <t>An Approach to the Toxicological Evaluation of a Complex Industrial Wastewater</t>
        </is>
      </c>
      <c r="D365" t="inlineStr">
        <is>
          <t>ASTM Spec. Tech. Publ.:284-301</t>
        </is>
      </c>
      <c r="E365" t="n">
        <v>1979.0</v>
      </c>
      <c r="F365"/>
      <c r="G365" t="inlineStr">
        <is>
          <t>Pearson,J.G., J.P. Glennon, J.J. Barkley, and J.W. Highfill (1979). An Approach to the Toxicological Evaluation of a Complex Industrial Wastewater. ASTM Spec. Tech. Publ., 284-301. ECOREF#:5087</t>
        </is>
      </c>
      <c r="H365" s="364" t="n">
        <f>HYPERLINK("https://scholar.google.com/scholar?hl=en&amp;as_q=&amp;as_oq=&amp;as_eq=&amp;as_sauthors=&amp;as_publication=&amp;as_ylo=&amp;as_yhi=&amp;as_occt=title&amp;as_sdt=0%2C5&amp;as_epq=%22An+Approach+to+the+Toxicological+Evaluation+of+a+Complex+Industrial+Wastewater", "Google Scholar")</f>
        <v>0.0</v>
      </c>
    </row>
    <row r="366">
      <c r="A366" t="n">
        <v>2189.0</v>
      </c>
      <c r="B366" t="inlineStr">
        <is>
          <t>Phipps,G.L., G.W. Holcombe, and J.T. Fiandt</t>
        </is>
      </c>
      <c r="C366" t="inlineStr">
        <is>
          <t>Acute Toxicity of Phenol and Substituted Phenols to the Fathead Minnow</t>
        </is>
      </c>
      <c r="D366" t="inlineStr">
        <is>
          <t>Bull. Environ. Contam. Toxicol.26(5): 585-593</t>
        </is>
      </c>
      <c r="E366" t="n">
        <v>1981.0</v>
      </c>
      <c r="F366" t="inlineStr">
        <is>
          <t>German Dataset</t>
        </is>
      </c>
      <c r="G366" t="inlineStr">
        <is>
          <t>Phipps,G.L., G.W. Holcombe, and J.T. Fiandt (1981). Acute Toxicity of Phenol and Substituted Phenols to the Fathead Minnow. Bull. Environ. Contam. Toxicol., 26, (5), 585-593. doi:10.1007/BF01622141. ECOREF#:2189</t>
        </is>
      </c>
      <c r="H366" s="365" t="n">
        <f>HYPERLINK("https://scholar.google.com/scholar?hl=en&amp;as_q=&amp;as_oq=&amp;as_eq=&amp;as_sauthors=&amp;as_publication=&amp;as_ylo=&amp;as_yhi=&amp;as_occt=title&amp;as_sdt=0%2C5&amp;as_epq=%22Acute+Toxicity+of+Phenol+and+Substituted+Phenols+to+the+Fathead+Minnow", "Google Scholar")</f>
        <v>0.0</v>
      </c>
    </row>
    <row r="367">
      <c r="A367" t="n">
        <v>10775.0</v>
      </c>
      <c r="B367" t="inlineStr">
        <is>
          <t>Phipps,G.L., and G.W. Holcombe</t>
        </is>
      </c>
      <c r="C367" t="inlineStr">
        <is>
          <t>A Method for Aquatic Multiple Species Toxicant Testing: Acute Toxicity of 10 Chemicals to 5 Vertebrates and 2 Invertebrates</t>
        </is>
      </c>
      <c r="D367" t="inlineStr">
        <is>
          <t>Environ. Pollut. A.38(2): 141-157</t>
        </is>
      </c>
      <c r="E367" t="n">
        <v>1985.0</v>
      </c>
      <c r="F367" t="inlineStr">
        <is>
          <t>German Dataset</t>
        </is>
      </c>
      <c r="G367" t="inlineStr">
        <is>
          <t>Phipps,G.L., and G.W. Holcombe (1985). A Method for Aquatic Multiple Species Toxicant Testing: Acute Toxicity of 10 Chemicals to 5 Vertebrates and 2 Invertebrates. Environ. Pollut. A., 38, (2), 141-157. doi:10.1016/0143-1471(85)90073-X. ECOREF#:10775</t>
        </is>
      </c>
      <c r="H367" s="366" t="n">
        <f>HYPERLINK("https://scholar.google.com/scholar?hl=en&amp;as_q=&amp;as_oq=&amp;as_eq=&amp;as_sauthors=&amp;as_publication=&amp;as_ylo=&amp;as_yhi=&amp;as_occt=title&amp;as_sdt=0%2C5&amp;as_epq=%22A+Method+for+Aquatic+Multiple+Species+Toxicant+Testing%3A+Acute+Toxicity+of+10+Chemicals+to+5+Vertebrates+and+2+", "Google Scholar")</f>
        <v>0.0</v>
      </c>
    </row>
    <row r="368">
      <c r="A368" t="n">
        <v>584.0</v>
      </c>
      <c r="B368" t="inlineStr">
        <is>
          <t>Pickering,Q.H.</t>
        </is>
      </c>
      <c r="C368" t="inlineStr">
        <is>
          <t>Chronic Toxicity of Hexavalent Chromium to the Fathead Minnow (Pimephales promelas)</t>
        </is>
      </c>
      <c r="D368" t="inlineStr">
        <is>
          <t>Arch. Environ. Contam. Toxicol.9:405-413</t>
        </is>
      </c>
      <c r="E368" t="n">
        <v>1980.0</v>
      </c>
      <c r="F368"/>
      <c r="G368" t="inlineStr">
        <is>
          <t>Pickering,Q.H. (1980). Chronic Toxicity of Hexavalent Chromium to the Fathead Minnow (Pimephales promelas). Arch. Environ. Contam. Toxicol., 9, 405-413. doi:10.1007/BF01055292. ECOREF#:584</t>
        </is>
      </c>
      <c r="H368" s="367" t="n">
        <f>HYPERLINK("https://scholar.google.com/scholar?hl=en&amp;as_q=&amp;as_oq=&amp;as_eq=&amp;as_sauthors=&amp;as_publication=&amp;as_ylo=&amp;as_yhi=&amp;as_occt=title&amp;as_sdt=0%2C5&amp;as_epq=%22Chronic+Toxicity+of+Hexavalent+Chromium+to+the+Fathead+Minnow+%28Pimephales+promelas%29", "Google Scholar")</f>
        <v>0.0</v>
      </c>
    </row>
    <row r="369">
      <c r="A369" t="n">
        <v>3677.0</v>
      </c>
      <c r="B369" t="inlineStr">
        <is>
          <t>Pickering,Q.H.</t>
        </is>
      </c>
      <c r="C369" t="inlineStr">
        <is>
          <t>Chronic Toxicity of Trivalent Chromium to the Fathead Minnow, (Pimephales promelas), in Hard Water</t>
        </is>
      </c>
      <c r="D369" t="inlineStr">
        <is>
          <t>Manuscr., U.S.EPA, Cincinnati, OH:9 p.</t>
        </is>
      </c>
      <c r="E369" t="n">
        <v>1980.0</v>
      </c>
      <c r="F369"/>
      <c r="G369" t="inlineStr">
        <is>
          <t>Pickering,Q.H. (1980). Chronic Toxicity of Trivalent Chromium to the Fathead Minnow, (Pimephales promelas), in Hard Water. Manuscr., U.S.EPA, Cincinnati, OH, 9 p. ECOREF#:3677</t>
        </is>
      </c>
      <c r="H369" s="368" t="n">
        <f>HYPERLINK("https://scholar.google.com/scholar?hl=en&amp;as_q=&amp;as_oq=&amp;as_eq=&amp;as_sauthors=&amp;as_publication=&amp;as_ylo=&amp;as_yhi=&amp;as_occt=title&amp;as_sdt=0%2C5&amp;as_epq=%22Chronic+Toxicity+of+Trivalent+Chromium+to+the+Fathead+Minnow%2C+%28Pimephales+promelas%29%2C+in+Hard+Water", "Google Scholar")</f>
        <v>0.0</v>
      </c>
    </row>
    <row r="370">
      <c r="A370" t="n">
        <v>5225.0</v>
      </c>
      <c r="B370" t="inlineStr">
        <is>
          <t>Pickering,Q.H.</t>
        </is>
      </c>
      <c r="C370" t="inlineStr">
        <is>
          <t>Chronic Toxicity of Nickel to the Fathead Minnow</t>
        </is>
      </c>
      <c r="D370" t="inlineStr">
        <is>
          <t>J. Water Pollut. Control Fed.46(4): 760-765</t>
        </is>
      </c>
      <c r="E370" t="n">
        <v>1974.0</v>
      </c>
      <c r="F370"/>
      <c r="G370" t="inlineStr">
        <is>
          <t>Pickering,Q.H. (1974). Chronic Toxicity of Nickel to the Fathead Minnow. J. Water Pollut. Control Fed., 46, (4), 760-765. ECOREF#:5225</t>
        </is>
      </c>
      <c r="H370" s="369" t="n">
        <f>HYPERLINK("https://scholar.google.com/scholar?hl=en&amp;as_q=&amp;as_oq=&amp;as_eq=&amp;as_sauthors=&amp;as_publication=&amp;as_ylo=&amp;as_yhi=&amp;as_occt=title&amp;as_sdt=0%2C5&amp;as_epq=%22Chronic+Toxicity+of+Nickel+to+the+Fathead+Minnow", "Google Scholar")</f>
        <v>0.0</v>
      </c>
    </row>
    <row r="371">
      <c r="A371" t="n">
        <v>8095.0</v>
      </c>
      <c r="B371" t="inlineStr">
        <is>
          <t>Pickering,Q.H.</t>
        </is>
      </c>
      <c r="C371" t="inlineStr">
        <is>
          <t>Acute Toxicity of Alkyl Benzene Sulfonate and Linear Alkylate Sulfonate to the Eggs of the Fathead Minnow, Pimephales promelas</t>
        </is>
      </c>
      <c r="D371" t="inlineStr">
        <is>
          <t>Air Water Pollut.10:385-391</t>
        </is>
      </c>
      <c r="E371" t="n">
        <v>1966.0</v>
      </c>
      <c r="F371"/>
      <c r="G371" t="inlineStr">
        <is>
          <t>Pickering,Q.H. (1966). Acute Toxicity of Alkyl Benzene Sulfonate and Linear Alkylate Sulfonate to the Eggs of the Fathead Minnow, Pimephales promelas. Air Water Pollut., 10, 385-391. ECOREF#:8095</t>
        </is>
      </c>
      <c r="H371" s="370" t="n">
        <f>HYPERLINK("https://scholar.google.com/scholar?hl=en&amp;as_q=&amp;as_oq=&amp;as_eq=&amp;as_sauthors=&amp;as_publication=&amp;as_ylo=&amp;as_yhi=&amp;as_occt=title&amp;as_sdt=0%2C5&amp;as_epq=%22Acute+Toxicity+of+Alkyl+Benzene+Sulfonate+and+Linear+Alkylate+Sulfonate+to+the+Eggs+of+the+Fathead+Minnow%2C+Pim", "Google Scholar")</f>
        <v>0.0</v>
      </c>
    </row>
    <row r="372">
      <c r="A372" t="n">
        <v>2893.0</v>
      </c>
      <c r="B372" t="inlineStr">
        <is>
          <t>Pickering,Q.H., C. Henderson, and A.E. Lemke</t>
        </is>
      </c>
      <c r="C372" t="inlineStr">
        <is>
          <t>The Toxicity of Organic Phosphorus Insecticides to Different Species of Warmwater Fishes</t>
        </is>
      </c>
      <c r="D372" t="inlineStr">
        <is>
          <t>Trans. Am. Fish. Soc.91:175-184</t>
        </is>
      </c>
      <c r="E372" t="n">
        <v>1962.0</v>
      </c>
      <c r="F372"/>
      <c r="G372" t="inlineStr">
        <is>
          <t>Pickering,Q.H., C. Henderson, and A.E. Lemke (1962). The Toxicity of Organic Phosphorus Insecticides to Different Species of Warmwater Fishes. Trans. Am. Fish. Soc., 91, 175-184. doi:10.1577/1548-8659(1962)91[175:TTOOPI]2.0.CO;2. ECOREF#:2893</t>
        </is>
      </c>
      <c r="H372" s="371" t="n">
        <f>HYPERLINK("https://scholar.google.com/scholar?hl=en&amp;as_q=&amp;as_oq=&amp;as_eq=&amp;as_sauthors=&amp;as_publication=&amp;as_ylo=&amp;as_yhi=&amp;as_occt=title&amp;as_sdt=0%2C5&amp;as_epq=%22The+Toxicity+of+Organic+Phosphorus+Insecticides+to+Different+Species+of+Warmwater+Fishes", "Google Scholar")</f>
        <v>0.0</v>
      </c>
    </row>
    <row r="373">
      <c r="A373" t="n">
        <v>2004.0</v>
      </c>
      <c r="B373" t="inlineStr">
        <is>
          <t>Pickering,Q.H., W. Brungs, and M. Gast</t>
        </is>
      </c>
      <c r="C373" t="inlineStr">
        <is>
          <t>Effect of Exposure Time and Copper Concentration on Reproduction of the Fathead Minnow (Pimephales promelas)</t>
        </is>
      </c>
      <c r="D373" t="inlineStr">
        <is>
          <t>Water Res.11(12): 1079-1083</t>
        </is>
      </c>
      <c r="E373" t="n">
        <v>1977.0</v>
      </c>
      <c r="F373"/>
      <c r="G373" t="inlineStr">
        <is>
          <t>Pickering,Q.H., W. Brungs, and M. Gast (1977). Effect of Exposure Time and Copper Concentration on Reproduction of the Fathead Minnow (Pimephales promelas). Water Res., 11, (12), 1079-1083. doi:10.1016/0043-1354(77)90008-2. ECOREF#:2004</t>
        </is>
      </c>
      <c r="H373" s="372" t="n">
        <f>HYPERLINK("https://scholar.google.com/scholar?hl=en&amp;as_q=&amp;as_oq=&amp;as_eq=&amp;as_sauthors=&amp;as_publication=&amp;as_ylo=&amp;as_yhi=&amp;as_occt=title&amp;as_sdt=0%2C5&amp;as_epq=%22Effect+of+Exposure+Time+and+Copper+Concentration+on+Reproduction+of+the+Fathead+Minnow+%28Pimephales+promelas%29", "Google Scholar")</f>
        <v>0.0</v>
      </c>
    </row>
    <row r="374">
      <c r="A374" t="n">
        <v>728.0</v>
      </c>
      <c r="B374" t="inlineStr">
        <is>
          <t>Pickering,Q.H., and C. Henderson</t>
        </is>
      </c>
      <c r="C374" t="inlineStr">
        <is>
          <t>Acute Toxicity of Some Important Petrochemicals to Fish</t>
        </is>
      </c>
      <c r="D374" t="inlineStr">
        <is>
          <t>J. Water Pollut. Control Fed.38(9): 1419-1429</t>
        </is>
      </c>
      <c r="E374" t="n">
        <v>1966.0</v>
      </c>
      <c r="F374" t="inlineStr">
        <is>
          <t>German Dataset</t>
        </is>
      </c>
      <c r="G374" t="inlineStr">
        <is>
          <t>Pickering,Q.H., and C. Henderson (1966). Acute Toxicity of Some Important Petrochemicals to Fish. J. Water Pollut. Control Fed., 38, (9), 1419-1429. ECOREF#:728</t>
        </is>
      </c>
      <c r="H374" s="373" t="n">
        <f>HYPERLINK("https://scholar.google.com/scholar?hl=en&amp;as_q=&amp;as_oq=&amp;as_eq=&amp;as_sauthors=&amp;as_publication=&amp;as_ylo=&amp;as_yhi=&amp;as_occt=title&amp;as_sdt=0%2C5&amp;as_epq=%22Acute+Toxicity+of+Some+Important+Petrochemicals+to+Fish", "Google Scholar")</f>
        <v>0.0</v>
      </c>
    </row>
    <row r="375">
      <c r="A375" t="n">
        <v>2033.0</v>
      </c>
      <c r="B375" t="inlineStr">
        <is>
          <t>Pickering,Q.H., and C. Henderson</t>
        </is>
      </c>
      <c r="C375" t="inlineStr">
        <is>
          <t>The Acute Toxicity of Some Heavy Metals to Different Species of Warm Water Fishes</t>
        </is>
      </c>
      <c r="D375" t="inlineStr">
        <is>
          <t>Proc. Ind. Waste Conf.10:453-463</t>
        </is>
      </c>
      <c r="E375" t="n">
        <v>1966.0</v>
      </c>
      <c r="F375"/>
      <c r="G375" t="inlineStr">
        <is>
          <t>Pickering,Q.H., and C. Henderson (1966). The Acute Toxicity of Some Heavy Metals to Different Species of Warm Water Fishes. Proc. Ind. Waste Conf., 10, 453-463. ECOREF#:2033</t>
        </is>
      </c>
      <c r="H375" s="374" t="n">
        <f>HYPERLINK("https://scholar.google.com/scholar?hl=en&amp;as_q=&amp;as_oq=&amp;as_eq=&amp;as_sauthors=&amp;as_publication=&amp;as_ylo=&amp;as_yhi=&amp;as_occt=title&amp;as_sdt=0%2C5&amp;as_epq=%22The+Acute+Toxicity+of+Some+Heavy+Metals+to+Different+Species+of+Warm+Water+Fishes", "Google Scholar")</f>
        <v>0.0</v>
      </c>
    </row>
    <row r="376">
      <c r="A376" t="n">
        <v>8096.0</v>
      </c>
      <c r="B376" t="inlineStr">
        <is>
          <t>Pickering,Q.H., and C. Henderson</t>
        </is>
      </c>
      <c r="C376" t="inlineStr">
        <is>
          <t>The Acute Toxicity of Some Pesticides to Fish</t>
        </is>
      </c>
      <c r="D376" t="inlineStr">
        <is>
          <t>Ohio J. Sci.66(5): 508-513</t>
        </is>
      </c>
      <c r="E376" t="n">
        <v>1966.0</v>
      </c>
      <c r="F376"/>
      <c r="G376" t="inlineStr">
        <is>
          <t>Pickering,Q.H., and C. Henderson (1966). The Acute Toxicity of Some Pesticides to Fish. Ohio J. Sci., 66, (5), 508-513. ECOREF#:8096</t>
        </is>
      </c>
      <c r="H376" s="375" t="n">
        <f>HYPERLINK("https://scholar.google.com/scholar?hl=en&amp;as_q=&amp;as_oq=&amp;as_eq=&amp;as_sauthors=&amp;as_publication=&amp;as_ylo=&amp;as_yhi=&amp;as_occt=title&amp;as_sdt=0%2C5&amp;as_epq=%22The+Acute+Toxicity+of+Some+Pesticides+to+Fish", "Google Scholar")</f>
        <v>0.0</v>
      </c>
    </row>
    <row r="377">
      <c r="A377" t="n">
        <v>5231.0</v>
      </c>
      <c r="B377" t="inlineStr">
        <is>
          <t>Pickering,Q.H., and M.H. Gast</t>
        </is>
      </c>
      <c r="C377" t="inlineStr">
        <is>
          <t>Acute and Chronic Toxicity of Cadmium to the Fathead Minnow (Pimephales promelas)</t>
        </is>
      </c>
      <c r="D377" t="inlineStr">
        <is>
          <t>J. Fish. Res. Board Can.29(8): 1099-1106</t>
        </is>
      </c>
      <c r="E377" t="n">
        <v>1972.0</v>
      </c>
      <c r="F377"/>
      <c r="G377" t="inlineStr">
        <is>
          <t>Pickering,Q.H., and M.H. Gast (1972). Acute and Chronic Toxicity of Cadmium to the Fathead Minnow (Pimephales promelas). J. Fish. Res. Board Can., 29, (8), 1099-1106. doi:10.1139/f72-164. ECOREF#:5231</t>
        </is>
      </c>
      <c r="H377" s="376" t="n">
        <f>HYPERLINK("https://scholar.google.com/scholar?hl=en&amp;as_q=&amp;as_oq=&amp;as_eq=&amp;as_sauthors=&amp;as_publication=&amp;as_ylo=&amp;as_yhi=&amp;as_occt=title&amp;as_sdt=0%2C5&amp;as_epq=%22Acute+and+Chronic+Toxicity+of+Cadmium+to+the+Fathead+Minnow+%28Pimephales+promelas%29", "Google Scholar")</f>
        <v>0.0</v>
      </c>
    </row>
    <row r="378">
      <c r="A378" t="n">
        <v>544.0</v>
      </c>
      <c r="B378" t="inlineStr">
        <is>
          <t>Pickering,Q.H., and T.O. Thatcher</t>
        </is>
      </c>
      <c r="C378" t="inlineStr">
        <is>
          <t>The Chronic Toxicity of Linear Alkylate Sulfonate (LAS) to Pimephales promelas, Rafinesque</t>
        </is>
      </c>
      <c r="D378" t="inlineStr">
        <is>
          <t>J. Water Pollut. Control Fed.42(2): 243-254</t>
        </is>
      </c>
      <c r="E378" t="n">
        <v>1970.0</v>
      </c>
      <c r="F378"/>
      <c r="G378" t="inlineStr">
        <is>
          <t>Pickering,Q.H., and T.O. Thatcher (1970). The Chronic Toxicity of Linear Alkylate Sulfonate (LAS) to Pimephales promelas, Rafinesque. J. Water Pollut. Control Fed., 42, (2), 243-254. ECOREF#:544</t>
        </is>
      </c>
      <c r="H378" s="377" t="n">
        <f>HYPERLINK("https://scholar.google.com/scholar?hl=en&amp;as_q=&amp;as_oq=&amp;as_eq=&amp;as_sauthors=&amp;as_publication=&amp;as_ylo=&amp;as_yhi=&amp;as_occt=title&amp;as_sdt=0%2C5&amp;as_epq=%22The+Chronic+Toxicity+of+Linear+Alkylate+Sulfonate+%28LAS%29+to+Pimephales+promelas%2C+Rafinesque", "Google Scholar")</f>
        <v>0.0</v>
      </c>
    </row>
    <row r="379">
      <c r="A379" t="n">
        <v>2109.0</v>
      </c>
      <c r="B379" t="inlineStr">
        <is>
          <t>Pickering,Q.H., and W.N. Vigor</t>
        </is>
      </c>
      <c r="C379" t="inlineStr">
        <is>
          <t>The Acute Toxicity of Zinc to Eggs and Fry of the Fathead Minnow</t>
        </is>
      </c>
      <c r="D379" t="inlineStr">
        <is>
          <t>Prog. Fish-Cult.27(3): 153-157</t>
        </is>
      </c>
      <c r="E379" t="n">
        <v>1965.0</v>
      </c>
      <c r="F379"/>
      <c r="G379" t="inlineStr">
        <is>
          <t>Pickering,Q.H., and W.N. Vigor (1965). The Acute Toxicity of Zinc to Eggs and Fry of the Fathead Minnow. Prog. Fish-Cult., 27, (3), 153-157. doi:10.1577/1548-8640(1965)27[153:TATOZT]2.0.CO;2. ECOREF#:2109</t>
        </is>
      </c>
      <c r="H379" s="378" t="n">
        <f>HYPERLINK("https://scholar.google.com/scholar?hl=en&amp;as_q=&amp;as_oq=&amp;as_eq=&amp;as_sauthors=&amp;as_publication=&amp;as_ylo=&amp;as_yhi=&amp;as_occt=title&amp;as_sdt=0%2C5&amp;as_epq=%22The+Acute+Toxicity+of+Zinc+to+Eggs+and+Fry+of+the+Fathead+Minnow", "Google Scholar")</f>
        <v>0.0</v>
      </c>
    </row>
    <row r="380">
      <c r="A380" t="n">
        <v>15169.0</v>
      </c>
      <c r="B380" t="inlineStr">
        <is>
          <t>Pickering,Q.H., and W.T. Gilliam</t>
        </is>
      </c>
      <c r="C380" t="inlineStr">
        <is>
          <t>Toxicity of Aldicarb and Fonofos to the Early-Life Stage of the Fathead Minnow</t>
        </is>
      </c>
      <c r="D380" t="inlineStr">
        <is>
          <t>Arch. Environ. Contam. Toxicol.11(6): 699-702</t>
        </is>
      </c>
      <c r="E380" t="n">
        <v>1982.0</v>
      </c>
      <c r="F380"/>
      <c r="G380" t="inlineStr">
        <is>
          <t>Pickering,Q.H., and W.T. Gilliam (1982). Toxicity of Aldicarb and Fonofos to the Early-Life Stage of the Fathead Minnow. Arch. Environ. Contam. Toxicol., 11, (6), 699-702. doi:10.1007/BF01059157. ECOREF#:15169</t>
        </is>
      </c>
      <c r="H380" s="379" t="n">
        <f>HYPERLINK("https://scholar.google.com/scholar?hl=en&amp;as_q=&amp;as_oq=&amp;as_eq=&amp;as_sauthors=&amp;as_publication=&amp;as_ylo=&amp;as_yhi=&amp;as_occt=title&amp;as_sdt=0%2C5&amp;as_epq=%22Toxicity+of+Aldicarb+and+Fonofos+to+the+Early-Life+Stage+of+the+Fathead+Minnow", "Google Scholar")</f>
        <v>0.0</v>
      </c>
    </row>
    <row r="381">
      <c r="A381" t="n">
        <v>13727.0</v>
      </c>
      <c r="B381" t="inlineStr">
        <is>
          <t>Pillard,D.A.</t>
        </is>
      </c>
      <c r="C381" t="inlineStr">
        <is>
          <t>Comparative Toxicity of Formulated Glycol Deicers and Pure Ethylene and Propylene Glycol to Ceroidaphnia dubia and Pimephales promelas</t>
        </is>
      </c>
      <c r="D381" t="inlineStr">
        <is>
          <t>Environ. Toxicol. Chem.14(2): 311-315</t>
        </is>
      </c>
      <c r="E381" t="n">
        <v>1995.0</v>
      </c>
      <c r="F381"/>
      <c r="G381" t="inlineStr">
        <is>
          <t>Pillard,D.A. (1995). Comparative Toxicity of Formulated Glycol Deicers and Pure Ethylene and Propylene Glycol to Ceroidaphnia dubia and Pimephales promelas. Environ. Toxicol. Chem., 14, (2), 311-315. doi:10.1002/etc.5620140217. ECOREF#:13727</t>
        </is>
      </c>
      <c r="H381" s="380" t="n">
        <f>HYPERLINK("https://scholar.google.com/scholar?hl=en&amp;as_q=&amp;as_oq=&amp;as_eq=&amp;as_sauthors=&amp;as_publication=&amp;as_ylo=&amp;as_yhi=&amp;as_occt=title&amp;as_sdt=0%2C5&amp;as_epq=%22Comparative+Toxicity+of+Formulated+Glycol+Deicers+and+Pure+Ethylene+and+Propylene+Glycol+to+Ceroidaphnia+dubia+a", "Google Scholar")</f>
        <v>0.0</v>
      </c>
    </row>
    <row r="382">
      <c r="A382" t="n">
        <v>60072.0</v>
      </c>
      <c r="B382" t="inlineStr">
        <is>
          <t>Pillard,D.A., J.S. Cornell, D.L. DuFresne, and M.T. Hernandez</t>
        </is>
      </c>
      <c r="C382" t="inlineStr">
        <is>
          <t>Toxicity of Benzotriazole and Benzotriazole Derivatives to Three Aquatic Species</t>
        </is>
      </c>
      <c r="D382" t="inlineStr">
        <is>
          <t>Water Res.35(2): 557-560</t>
        </is>
      </c>
      <c r="E382" t="n">
        <v>2001.0</v>
      </c>
      <c r="F382"/>
      <c r="G382" t="inlineStr">
        <is>
          <t>Pillard,D.A., J.S. Cornell, D.L. DuFresne, and M.T. Hernandez (2001). Toxicity of Benzotriazole and Benzotriazole Derivatives to Three Aquatic Species. Water Res., 35, (2), 557-560. doi:10.1016/S0043-1354(00)00268-2. ECOREF#:60072</t>
        </is>
      </c>
      <c r="H382" s="381" t="n">
        <f>HYPERLINK("https://scholar.google.com/scholar?hl=en&amp;as_q=&amp;as_oq=&amp;as_eq=&amp;as_sauthors=&amp;as_publication=&amp;as_ylo=&amp;as_yhi=&amp;as_occt=title&amp;as_sdt=0%2C5&amp;as_epq=%22Toxicity+of+Benzotriazole+and+Benzotriazole+Derivatives+to+Three+Aquatic+Species", "Google Scholar")</f>
        <v>0.0</v>
      </c>
    </row>
    <row r="383">
      <c r="A383" t="n">
        <v>6561.0</v>
      </c>
      <c r="B383" t="inlineStr">
        <is>
          <t>Pittinger,C.A., D.J. Versteeg, B.A. Blatz, and E.M. Meiers</t>
        </is>
      </c>
      <c r="C383" t="inlineStr">
        <is>
          <t>Environmental Toxicology of Succinate Tartrates</t>
        </is>
      </c>
      <c r="D383" t="inlineStr">
        <is>
          <t>Aquat. Toxicol.24(1-2): 83-102</t>
        </is>
      </c>
      <c r="E383" t="n">
        <v>1992.0</v>
      </c>
      <c r="F383"/>
      <c r="G383" t="inlineStr">
        <is>
          <t>Pittinger,C.A., D.J. Versteeg, B.A. Blatz, and E.M. Meiers (1992). Environmental Toxicology of Succinate Tartrates. Aquat. Toxicol., 24, (1-2), 83-102. doi:10.1016/0166-445X(92)90018-I. ECOREF#:6561</t>
        </is>
      </c>
      <c r="H383" s="382" t="n">
        <f>HYPERLINK("https://scholar.google.com/scholar?hl=en&amp;as_q=&amp;as_oq=&amp;as_eq=&amp;as_sauthors=&amp;as_publication=&amp;as_ylo=&amp;as_yhi=&amp;as_occt=title&amp;as_sdt=0%2C5&amp;as_epq=%22Environmental+Toxicology+of+Succinate+Tartrates", "Google Scholar")</f>
        <v>0.0</v>
      </c>
    </row>
    <row r="384">
      <c r="A384" t="n">
        <v>165613.0</v>
      </c>
      <c r="B384" t="inlineStr">
        <is>
          <t>Pitts,T.</t>
        </is>
      </c>
      <c r="C384" t="inlineStr">
        <is>
          <t>Presentation of Evidence Concerning Water Quality Classifications and Standards for the Cache la Poudre River, Big Thompson River, and Segments of the South Platte River</t>
        </is>
      </c>
      <c r="D384" t="inlineStr">
        <is>
          <t>Tom Pitts and Associates, Loveland, CO:169 p.</t>
        </is>
      </c>
      <c r="E384" t="n">
        <v>1980.0</v>
      </c>
      <c r="F384"/>
      <c r="G384" t="inlineStr">
        <is>
          <t>Pitts,T. (1980). Presentation of Evidence Concerning Water Quality Classifications and Standards for the Cache la Poudre River, Big Thompson River, and Segments of the South Platte River. Tom Pitts and Associates, Loveland, CO, 169 p. ECOREF#:165613</t>
        </is>
      </c>
      <c r="H384" s="383" t="n">
        <f>HYPERLINK("https://scholar.google.com/scholar?hl=en&amp;as_q=&amp;as_oq=&amp;as_eq=&amp;as_sauthors=&amp;as_publication=&amp;as_ylo=&amp;as_yhi=&amp;as_occt=title&amp;as_sdt=0%2C5&amp;as_epq=%22Presentation+of+Evidence+Concerning+Water+Quality+Classifications+and+Standards+for+the+Cache+la+Poudre+River%2C", "Google Scholar")</f>
        <v>0.0</v>
      </c>
    </row>
    <row r="385">
      <c r="A385" t="n">
        <v>4468.0</v>
      </c>
      <c r="B385" t="inlineStr">
        <is>
          <t>Playle,R.C., D.G. Dixon, and K. Burnison</t>
        </is>
      </c>
      <c r="C385" t="inlineStr">
        <is>
          <t>Copper and Cadmium Binding to Fish Gills:  Estimates of Metal-Gill Stability Constants and Modelling of Metal Accumulation</t>
        </is>
      </c>
      <c r="D385" t="inlineStr">
        <is>
          <t>Can. J. Fish. Aquat. Sci. (Multiple Languages)50:2678-2687</t>
        </is>
      </c>
      <c r="E385" t="n">
        <v>1993.0</v>
      </c>
      <c r="F385"/>
      <c r="G385" t="inlineStr">
        <is>
          <t>Playle,R.C., D.G. Dixon, and K. Burnison (1993). Copper and Cadmium Binding to Fish Gills:  Estimates of Metal-Gill Stability Constants and Modelling of Metal Accumulation. Can. J. Fish. Aquat. Sci. (Multiple Languages), 50, 2678-2687. doi:10.1139/f93-291. ECOREF#:4468</t>
        </is>
      </c>
      <c r="H385" s="384" t="n">
        <f>HYPERLINK("https://scholar.google.com/scholar?hl=en&amp;as_q=&amp;as_oq=&amp;as_eq=&amp;as_sauthors=&amp;as_publication=&amp;as_ylo=&amp;as_yhi=&amp;as_occt=title&amp;as_sdt=0%2C5&amp;as_epq=%22Copper+and+Cadmium+Binding+to+Fish+Gills%3A++Estimates+of+Metal-Gill+Stability+Constants+and+Modelling+of+Metal+", "Google Scholar")</f>
        <v>0.0</v>
      </c>
    </row>
    <row r="386">
      <c r="A386" t="n">
        <v>11988.0</v>
      </c>
      <c r="B386" t="inlineStr">
        <is>
          <t>Poirier,S.H., M.L. Knuth, C.D. Anderson-Buchou, L.T. Brooke, A.R. Lima, and P.J. Shubat</t>
        </is>
      </c>
      <c r="C386" t="inlineStr">
        <is>
          <t>Comparative Toxicity of Methanol and N,N-Dimethylformamide to Freshwater Fish and Invertebrates</t>
        </is>
      </c>
      <c r="D386" t="inlineStr">
        <is>
          <t>Bull. Environ. Contam. Toxicol.37(4): 615-621</t>
        </is>
      </c>
      <c r="E386" t="n">
        <v>1986.0</v>
      </c>
      <c r="F386"/>
      <c r="G386" t="inlineStr">
        <is>
          <t>Poirier,S.H., M.L. Knuth, C.D. Anderson-Buchou, L.T. Brooke, A.R. Lima, and P.J. Shubat (1986). Comparative Toxicity of Methanol and N,N-Dimethylformamide to Freshwater Fish and Invertebrates. Bull. Environ. Contam. Toxicol., 37, (4), 615-621. doi:10.1007/BF01607812. ECOREF#:11988</t>
        </is>
      </c>
      <c r="H386" s="385" t="n">
        <f>HYPERLINK("https://scholar.google.com/scholar?hl=en&amp;as_q=&amp;as_oq=&amp;as_eq=&amp;as_sauthors=&amp;as_publication=&amp;as_ylo=&amp;as_yhi=&amp;as_occt=title&amp;as_sdt=0%2C5&amp;as_epq=%22Comparative+Toxicity+of+Methanol+and+N%2CN-Dimethylformamide+to+Freshwater+Fish+and+Invertebrates", "Google Scholar")</f>
        <v>0.0</v>
      </c>
    </row>
    <row r="387">
      <c r="A387" t="n">
        <v>13005.0</v>
      </c>
      <c r="B387" t="inlineStr">
        <is>
          <t>Posner,S., and S. Reimer</t>
        </is>
      </c>
      <c r="C387" t="inlineStr">
        <is>
          <t>The Determination of TLM Values of Diazinon on Fingerling Fish</t>
        </is>
      </c>
      <c r="D387" t="inlineStr">
        <is>
          <t>U.S.EPA-OPP Registration Standard:</t>
        </is>
      </c>
      <c r="E387" t="n">
        <v>1970.0</v>
      </c>
      <c r="F387"/>
      <c r="G387" t="inlineStr">
        <is>
          <t>Posner,S., and S. Reimer (1970). The Determination of TLM Values of Diazinon on Fingerling Fish. U.S.EPA-OPP Registration Standard, ECOREF#:13005</t>
        </is>
      </c>
      <c r="H387" s="386" t="n">
        <f>HYPERLINK("https://scholar.google.com/scholar?hl=en&amp;as_q=&amp;as_oq=&amp;as_eq=&amp;as_sauthors=&amp;as_publication=&amp;as_ylo=&amp;as_yhi=&amp;as_occt=title&amp;as_sdt=0%2C5&amp;as_epq=%22The+Determination+of+TLM+Values+of+Diazinon+on+Fingerling+Fish", "Google Scholar")</f>
        <v>0.0</v>
      </c>
    </row>
    <row r="388">
      <c r="A388" t="n">
        <v>19549.0</v>
      </c>
      <c r="B388" t="inlineStr">
        <is>
          <t>Price,E.E.</t>
        </is>
      </c>
      <c r="C388" t="inlineStr">
        <is>
          <t>Response of Freshwater and Saltwater Toxicity Test Species to Calcium and Salinity Concentrations Encountered in Toxicity Tests</t>
        </is>
      </c>
      <c r="D388" t="inlineStr">
        <is>
          <t>Ph.D.Thesis, University of North Texas, Denton, TX:126 p.</t>
        </is>
      </c>
      <c r="E388" t="n">
        <v>1989.0</v>
      </c>
      <c r="F388"/>
      <c r="G388" t="inlineStr">
        <is>
          <t>Price,E.E. (1989). Response of Freshwater and Saltwater Toxicity Test Species to Calcium and Salinity Concentrations Encountered in Toxicity Tests. Ph.D.Thesis, University of North Texas, Denton, TX, 126 p. ECOREF#:19549</t>
        </is>
      </c>
      <c r="H388" s="387" t="n">
        <f>HYPERLINK("https://scholar.google.com/scholar?hl=en&amp;as_q=&amp;as_oq=&amp;as_eq=&amp;as_sauthors=&amp;as_publication=&amp;as_ylo=&amp;as_yhi=&amp;as_occt=title&amp;as_sdt=0%2C5&amp;as_epq=%22Response+of+Freshwater+and+Saltwater+Toxicity+Test+Species+to+Calcium+and+Salinity+Concentrations+Encountered+in", "Google Scholar")</f>
        <v>0.0</v>
      </c>
    </row>
    <row r="389">
      <c r="A389" t="n">
        <v>14649.0</v>
      </c>
      <c r="B389" t="inlineStr">
        <is>
          <t>Priester,L.E.,Jr.</t>
        </is>
      </c>
      <c r="C389" t="inlineStr">
        <is>
          <t>The Accumulation and Metabolism of DDT, Parathion, and Endrin by Aquatic Food-Chain Organisms</t>
        </is>
      </c>
      <c r="D389" t="inlineStr">
        <is>
          <t>Ph.D. Thesis, Clemson University, Clemson, SC:74 p.</t>
        </is>
      </c>
      <c r="E389" t="n">
        <v>1965.0</v>
      </c>
      <c r="F389"/>
      <c r="G389" t="inlineStr">
        <is>
          <t>Priester,L.E.,Jr. (1965). The Accumulation and Metabolism of DDT, Parathion, and Endrin by Aquatic Food-Chain Organisms. Ph.D. Thesis, Clemson University, Clemson, SC, 74 p. ECOREF#:14649</t>
        </is>
      </c>
      <c r="H389" s="388" t="n">
        <f>HYPERLINK("https://scholar.google.com/scholar?hl=en&amp;as_q=&amp;as_oq=&amp;as_eq=&amp;as_sauthors=&amp;as_publication=&amp;as_ylo=&amp;as_yhi=&amp;as_occt=title&amp;as_sdt=0%2C5&amp;as_epq=%22The+Accumulation+and+Metabolism+of+DDT%2C+Parathion%2C+and+Endrin+by+Aquatic+Food-Chain+Organisms", "Google Scholar")</f>
        <v>0.0</v>
      </c>
    </row>
    <row r="390">
      <c r="A390" t="n">
        <v>115936.0</v>
      </c>
      <c r="B390" t="inlineStr">
        <is>
          <t>Pyle,G.G.</t>
        </is>
      </c>
      <c r="C390" t="inlineStr">
        <is>
          <t>The Toxicity and Bioavailability of Nickel and Molybdenum to Standard Toxicity-Test Fish Species and Fish Species Found in Northern Canadian Lakes</t>
        </is>
      </c>
      <c r="D390" t="inlineStr">
        <is>
          <t>Ph.D. Thesis, The University of Saskatchewan, Canada:273 p.</t>
        </is>
      </c>
      <c r="E390" t="n">
        <v>2000.0</v>
      </c>
      <c r="F390"/>
      <c r="G390" t="inlineStr">
        <is>
          <t>Pyle,G.G. (2000). The Toxicity and Bioavailability of Nickel and Molybdenum to Standard Toxicity-Test Fish Species and Fish Species Found in Northern Canadian Lakes. Ph.D. Thesis, The University of Saskatchewan, Canada, 273 p. ECOREF#:115936</t>
        </is>
      </c>
      <c r="H390" s="389" t="n">
        <f>HYPERLINK("https://scholar.google.com/scholar?hl=en&amp;as_q=&amp;as_oq=&amp;as_eq=&amp;as_sauthors=&amp;as_publication=&amp;as_ylo=&amp;as_yhi=&amp;as_occt=title&amp;as_sdt=0%2C5&amp;as_epq=%22The+Toxicity+and+Bioavailability+of+Nickel+and+Molybdenum+to+Standard+Toxicity-Test+Fish+Species+and+Fish+Specie", "Google Scholar")</f>
        <v>0.0</v>
      </c>
    </row>
    <row r="391">
      <c r="A391" t="n">
        <v>72935.0</v>
      </c>
      <c r="B391" t="inlineStr">
        <is>
          <t>Pyle,G.G., S.M. Swanson, and D.M. Lehmkuhl</t>
        </is>
      </c>
      <c r="C391" t="inlineStr">
        <is>
          <t>The Influence of Water Hardness, pH, and Suspended Solids on Nickel Toxicity to Larval Fathead Minnows (Pimephales promelas)</t>
        </is>
      </c>
      <c r="D391" t="inlineStr">
        <is>
          <t>Water Air Soil Pollut.133(1-4): 215-226</t>
        </is>
      </c>
      <c r="E391" t="n">
        <v>2002.0</v>
      </c>
      <c r="F391"/>
      <c r="G391" t="inlineStr">
        <is>
          <t>Pyle,G.G., S.M. Swanson, and D.M. Lehmkuhl (2002). The Influence of Water Hardness, pH, and Suspended Solids on Nickel Toxicity to Larval Fathead Minnows (Pimephales promelas). Water Air Soil Pollut., 133, (1-4), 215-226. doi:10.1023/A:1012973728628. ECOREF#:72935</t>
        </is>
      </c>
      <c r="H391" s="390" t="n">
        <f>HYPERLINK("https://scholar.google.com/scholar?hl=en&amp;as_q=&amp;as_oq=&amp;as_eq=&amp;as_sauthors=&amp;as_publication=&amp;as_ylo=&amp;as_yhi=&amp;as_occt=title&amp;as_sdt=0%2C5&amp;as_epq=%22The+Influence+of+Water+Hardness%2C+pH%2C+and+Suspended+Solids+on+Nickel+Toxicity+to+Larval+Fathead+Minnows+%28Pi", "Google Scholar")</f>
        <v>0.0</v>
      </c>
    </row>
    <row r="392">
      <c r="A392" t="n">
        <v>2115.0</v>
      </c>
      <c r="B392" t="inlineStr">
        <is>
          <t>Rachlin,J.W., and A. Perlmutter</t>
        </is>
      </c>
      <c r="C392" t="inlineStr">
        <is>
          <t>Response of an Inbred Strain of Platyfish and the Fathead Minnow to Zinc</t>
        </is>
      </c>
      <c r="D392" t="inlineStr">
        <is>
          <t>Prog. Fish-Cult.30(4): 203-207</t>
        </is>
      </c>
      <c r="E392" t="n">
        <v>1968.0</v>
      </c>
      <c r="F392"/>
      <c r="G392" t="inlineStr">
        <is>
          <t>Rachlin,J.W., and A. Perlmutter (1968). Response of an Inbred Strain of Platyfish and the Fathead Minnow to Zinc. Prog. Fish-Cult., 30, (4), 203-207. doi:10.1577/1548-8640(1968)30[203:RIAISO]2.0.CO;2. ECOREF#:2115</t>
        </is>
      </c>
      <c r="H392" s="391" t="n">
        <f>HYPERLINK("https://scholar.google.com/scholar?hl=en&amp;as_q=&amp;as_oq=&amp;as_eq=&amp;as_sauthors=&amp;as_publication=&amp;as_ylo=&amp;as_yhi=&amp;as_occt=title&amp;as_sdt=0%2C5&amp;as_epq=%22Response+of+an+Inbred+Strain+of+Platyfish+and+the+Fathead+Minnow+to+Zinc", "Google Scholar")</f>
        <v>0.0</v>
      </c>
    </row>
    <row r="393">
      <c r="A393" t="n">
        <v>117771.0</v>
      </c>
      <c r="B393" t="inlineStr">
        <is>
          <t>Rand,G.M., and J.R. Clark</t>
        </is>
      </c>
      <c r="C393" t="inlineStr">
        <is>
          <t>Hazard/Risk Assessment of Pyridaben:  I.  Aquatic Toxicity and Environmental Chemistry</t>
        </is>
      </c>
      <c r="D393" t="inlineStr">
        <is>
          <t>Ecotoxicology9(3): 157-168</t>
        </is>
      </c>
      <c r="E393" t="n">
        <v>2000.0</v>
      </c>
      <c r="F393"/>
      <c r="G393" t="inlineStr">
        <is>
          <t>Rand,G.M., and J.R. Clark (2000). Hazard/Risk Assessment of Pyridaben:  I.  Aquatic Toxicity and Environmental Chemistry. Ecotoxicology, 9, (3), 157-168. doi:10.1023/A:1008934502348. ECOREF#:117771</t>
        </is>
      </c>
      <c r="H393" s="392" t="n">
        <f>HYPERLINK("https://scholar.google.com/scholar?hl=en&amp;as_q=&amp;as_oq=&amp;as_eq=&amp;as_sauthors=&amp;as_publication=&amp;as_ylo=&amp;as_yhi=&amp;as_occt=title&amp;as_sdt=0%2C5&amp;as_epq=%22Hazard%2FRisk+Assessment+of+Pyridaben%3A++I.++Aquatic+Toxicity+and+Environmental+Chemistry", "Google Scholar")</f>
        <v>0.0</v>
      </c>
    </row>
    <row r="394">
      <c r="A394" t="n">
        <v>14556.0</v>
      </c>
      <c r="B394" t="inlineStr">
        <is>
          <t>Reinbold,K.A., and S.M. Pescitelli</t>
        </is>
      </c>
      <c r="C394" t="inlineStr">
        <is>
          <t>Effects of Cold Temperature on Toxicity of Ammonia to Rainbow Trout, Bluegills and Fathead Minnows</t>
        </is>
      </c>
      <c r="D394" t="inlineStr">
        <is>
          <t>Proj.Rep., Contract No.68-01-5832, Illinois Natural History Survey, Champaign, IL:19 p.</t>
        </is>
      </c>
      <c r="E394" t="n">
        <v>1982.0</v>
      </c>
      <c r="F394"/>
      <c r="G394" t="inlineStr">
        <is>
          <t>Reinbold,K.A., and S.M. Pescitelli (1982). Effects of Cold Temperature on Toxicity of Ammonia to Rainbow Trout, Bluegills and Fathead Minnows. Proj.Rep., Contract No.68-01-5832, Illinois Natural History Survey, Champaign, IL, 19 p. ECOREF#:14556</t>
        </is>
      </c>
      <c r="H394" s="393" t="n">
        <f>HYPERLINK("https://scholar.google.com/scholar?hl=en&amp;as_q=&amp;as_oq=&amp;as_eq=&amp;as_sauthors=&amp;as_publication=&amp;as_ylo=&amp;as_yhi=&amp;as_occt=title&amp;as_sdt=0%2C5&amp;as_epq=%22Effects+of+Cold+Temperature+on+Toxicity+of+Ammonia+to+Rainbow+Trout%2C+Bluegills+and+Fathead+Minnows", "Google Scholar")</f>
        <v>0.0</v>
      </c>
    </row>
    <row r="395">
      <c r="A395" t="n">
        <v>14976.0</v>
      </c>
      <c r="B395" t="inlineStr">
        <is>
          <t>Richards,V.L., and T.L. Beitinger</t>
        </is>
      </c>
      <c r="C395" t="inlineStr">
        <is>
          <t>Reciprocal Influences of Temperature and Copper on Survival of Fathead Minnows, Pimephales promelas</t>
        </is>
      </c>
      <c r="D395" t="inlineStr">
        <is>
          <t>Bull. Environ. Contam. Toxicol.55(2): 230-236</t>
        </is>
      </c>
      <c r="E395" t="n">
        <v>1995.0</v>
      </c>
      <c r="F395"/>
      <c r="G395" t="inlineStr">
        <is>
          <t>Richards,V.L., and T.L. Beitinger (1995). Reciprocal Influences of Temperature and Copper on Survival of Fathead Minnows, Pimephales promelas. Bull. Environ. Contam. Toxicol., 55, (2), 230-236. doi:10.1007/BF00203014. ECOREF#:14976</t>
        </is>
      </c>
      <c r="H395" s="394" t="n">
        <f>HYPERLINK("https://scholar.google.com/scholar?hl=en&amp;as_q=&amp;as_oq=&amp;as_eq=&amp;as_sauthors=&amp;as_publication=&amp;as_ylo=&amp;as_yhi=&amp;as_occt=title&amp;as_sdt=0%2C5&amp;as_epq=%22Reciprocal+Influences+of+Temperature+and+Copper+on+Survival+of+Fathead+Minnows%2C+Pimephales+promelas", "Google Scholar")</f>
        <v>0.0</v>
      </c>
    </row>
    <row r="396">
      <c r="A396" t="n">
        <v>17225.0</v>
      </c>
      <c r="B396" t="inlineStr">
        <is>
          <t>Rifici,L.M., D.S. Cherry, J.L. Farris, and J.,Jr. Cairns</t>
        </is>
      </c>
      <c r="C396" t="inlineStr">
        <is>
          <t>Acute and Subchronic Toxicity of Methylene Blue to Larval Fathead Minnows (Pimephales promelas): Implications for Aquatic Toxicity Testing</t>
        </is>
      </c>
      <c r="D396" t="inlineStr">
        <is>
          <t>Environ. Toxicol. Chem.15(8): 1304-1308</t>
        </is>
      </c>
      <c r="E396" t="n">
        <v>1996.0</v>
      </c>
      <c r="F396"/>
      <c r="G396" t="inlineStr">
        <is>
          <t>Rifici,L.M., D.S. Cherry, J.L. Farris, and J.,Jr. Cairns (1996). Acute and Subchronic Toxicity of Methylene Blue to Larval Fathead Minnows (Pimephales promelas): Implications for Aquatic Toxicity Testing. Environ. Toxicol. Chem., 15, (8), 1304-1308. doi:10.1002/etc.5620150807. ECOREF#:17225</t>
        </is>
      </c>
      <c r="H396" s="395" t="n">
        <f>HYPERLINK("https://scholar.google.com/scholar?hl=en&amp;as_q=&amp;as_oq=&amp;as_eq=&amp;as_sauthors=&amp;as_publication=&amp;as_ylo=&amp;as_yhi=&amp;as_occt=title&amp;as_sdt=0%2C5&amp;as_epq=%22Acute+and+Subchronic+Toxicity+of+Methylene+Blue+to+Larval+Fathead+Minnows+%28Pimephales+promelas%29%3A+Implicati", "Google Scholar")</f>
        <v>0.0</v>
      </c>
    </row>
    <row r="397">
      <c r="A397" t="n">
        <v>17981.0</v>
      </c>
      <c r="B397" t="inlineStr">
        <is>
          <t>Rodgers,J.H.J., E. Deaver, B.C. Suedel, and P.L. Rogers</t>
        </is>
      </c>
      <c r="C397" t="inlineStr">
        <is>
          <t>Comparative Aqueous Toxicity of Silver Compounds: Laboratory Studies with Freshwater Species</t>
        </is>
      </c>
      <c r="D397" t="inlineStr">
        <is>
          <t>Bull. Environ. Contam. Toxicol.58:851-858</t>
        </is>
      </c>
      <c r="E397" t="n">
        <v>1997.0</v>
      </c>
      <c r="F397"/>
      <c r="G397" t="inlineStr">
        <is>
          <t>Rodgers,J.H.J., E. Deaver, B.C. Suedel, and P.L. Rogers (1997). Comparative Aqueous Toxicity of Silver Compounds: Laboratory Studies with Freshwater Species. Bull. Environ. Contam. Toxicol., 58, 851-858. doi:10.1007/s001289900412. ECOREF#:17981</t>
        </is>
      </c>
      <c r="H397" s="396" t="n">
        <f>HYPERLINK("https://scholar.google.com/scholar?hl=en&amp;as_q=&amp;as_oq=&amp;as_eq=&amp;as_sauthors=&amp;as_publication=&amp;as_ylo=&amp;as_yhi=&amp;as_occt=title&amp;as_sdt=0%2C5&amp;as_epq=%22Comparative+Aqueous+Toxicity+of+Silver+Compounds%3A+Laboratory+Studies+with+Freshwater+Species", "Google Scholar")</f>
        <v>0.0</v>
      </c>
    </row>
    <row r="398">
      <c r="A398" t="n">
        <v>837.0</v>
      </c>
      <c r="B398" t="inlineStr">
        <is>
          <t>Ruesink,R.G., and L.L.,Jr. Smith</t>
        </is>
      </c>
      <c r="C398" t="inlineStr">
        <is>
          <t>The Relationship of the 96-Hour LC50 to the Lethal Threshold Concentration of Hexavalent Chromium, Phenol, and Sodium Pentachlorophenate for Fathead Minnows (Pimephales promelas Rafinesque)</t>
        </is>
      </c>
      <c r="D398" t="inlineStr">
        <is>
          <t>Trans. Am. Fish. Soc.104(3): 567-570</t>
        </is>
      </c>
      <c r="E398" t="n">
        <v>1975.0</v>
      </c>
      <c r="F398"/>
      <c r="G398" t="inlineStr">
        <is>
          <t>Ruesink,R.G., and L.L.,Jr. Smith (1975). The Relationship of the 96-Hour LC50 to the Lethal Threshold Concentration of Hexavalent Chromium, Phenol, and Sodium Pentachlorophenate for Fathead Minnows (Pimephales promelas Rafinesque). Trans. Am. Fish. Soc., 104, (3), 567-570. doi:10.1577/1548-8659(1975)104&lt;567:TROTHL&gt;2.0.CO;2. ECOREF#:837</t>
        </is>
      </c>
      <c r="H398" s="397" t="n">
        <f>HYPERLINK("https://scholar.google.com/scholar?hl=en&amp;as_q=&amp;as_oq=&amp;as_eq=&amp;as_sauthors=&amp;as_publication=&amp;as_ylo=&amp;as_yhi=&amp;as_occt=title&amp;as_sdt=0%2C5&amp;as_epq=%22The+Relationship+of+the+96-Hour+LC50+to+the+Lethal+Threshold+Concentration+of+Hexavalent+Chromium%2C+Phenol%2C+a", "Google Scholar")</f>
        <v>0.0</v>
      </c>
    </row>
    <row r="399">
      <c r="A399" t="n">
        <v>5090.0</v>
      </c>
      <c r="B399" t="inlineStr">
        <is>
          <t>Russo,R.C., and R.V. Thurston</t>
        </is>
      </c>
      <c r="C399" t="inlineStr">
        <is>
          <t>The Acute Toxicity of Nitrite to Fishes</t>
        </is>
      </c>
      <c r="D399" t="inlineStr">
        <is>
          <t>In: R.A.Tubbs (Ed), EPA-600/3-77-085, Recent Advances in Fish Toxicology - A Symposium:118-131</t>
        </is>
      </c>
      <c r="E399" t="n">
        <v>1977.0</v>
      </c>
      <c r="F399"/>
      <c r="G399" t="inlineStr">
        <is>
          <t>Russo,R.C., and R.V. Thurston (1977). The Acute Toxicity of Nitrite to Fishes. In: R.A.Tubbs (Ed), EPA-600/3-77-085, Recent Advances in Fish Toxicology - A Symposium, 118-131. ECOREF#:5090</t>
        </is>
      </c>
      <c r="H399" s="398" t="n">
        <f>HYPERLINK("https://scholar.google.com/scholar?hl=en&amp;as_q=&amp;as_oq=&amp;as_eq=&amp;as_sauthors=&amp;as_publication=&amp;as_ylo=&amp;as_yhi=&amp;as_occt=title&amp;as_sdt=0%2C5&amp;as_epq=%22The+Acute+Toxicity+of+Nitrite+to+Fishes", "Google Scholar")</f>
        <v>0.0</v>
      </c>
    </row>
    <row r="400">
      <c r="A400" t="n">
        <v>57532.0</v>
      </c>
      <c r="B400" t="inlineStr">
        <is>
          <t>Russom,C.L.</t>
        </is>
      </c>
      <c r="C400" t="inlineStr">
        <is>
          <t>Acute and Early Life Stage Toxicity Data</t>
        </is>
      </c>
      <c r="D400" t="inlineStr">
        <is>
          <t>June 21 Memo from U.S.EPA, Duluth, MN.to R.Spehar U.S.EPA, Duluth, MN:41 p.</t>
        </is>
      </c>
      <c r="E400" t="n">
        <v>1993.0</v>
      </c>
      <c r="F400"/>
      <c r="G400" t="inlineStr">
        <is>
          <t>Russom,C.L. (1993). Acute and Early Life Stage Toxicity Data. June 21 Memo from U.S.EPA, Duluth, MN.to R.Spehar U.S.EPA, Duluth, MN, 41 p. ECOREF#:57532</t>
        </is>
      </c>
      <c r="H400" s="399" t="n">
        <f>HYPERLINK("https://scholar.google.com/scholar?hl=en&amp;as_q=&amp;as_oq=&amp;as_eq=&amp;as_sauthors=&amp;as_publication=&amp;as_ylo=&amp;as_yhi=&amp;as_occt=title&amp;as_sdt=0%2C5&amp;as_epq=%22Acute+and+Early+Life+Stage+Toxicity+Data", "Google Scholar")</f>
        <v>0.0</v>
      </c>
    </row>
    <row r="401">
      <c r="A401" t="n">
        <v>13120.0</v>
      </c>
      <c r="B401" t="inlineStr">
        <is>
          <t>Russom,C.L., R.A. Drummond, and A.D. Hoffman</t>
        </is>
      </c>
      <c r="C401" t="inlineStr">
        <is>
          <t>Acute Toxicity and Behavioral Effects of Acrylates and Methacrylates to Juvenile Fathead Minnows</t>
        </is>
      </c>
      <c r="D401" t="inlineStr">
        <is>
          <t>Bull. Environ. Contam. Toxicol.41:589-596</t>
        </is>
      </c>
      <c r="E401" t="n">
        <v>1988.0</v>
      </c>
      <c r="F401"/>
      <c r="G401" t="inlineStr">
        <is>
          <t>Russom,C.L., R.A. Drummond, and A.D. Hoffman (1988). Acute Toxicity and Behavioral Effects of Acrylates and Methacrylates to Juvenile Fathead Minnows. Bull. Environ. Contam. Toxicol., 41, 589-596. doi:10.1007/BF02021005. ECOREF#:13120</t>
        </is>
      </c>
      <c r="H401" s="400" t="n">
        <f>HYPERLINK("https://scholar.google.com/scholar?hl=en&amp;as_q=&amp;as_oq=&amp;as_eq=&amp;as_sauthors=&amp;as_publication=&amp;as_ylo=&amp;as_yhi=&amp;as_occt=title&amp;as_sdt=0%2C5&amp;as_epq=%22Acute+Toxicity+and+Behavioral+Effects+of+Acrylates+and+Methacrylates+to+Juvenile+Fathead+Minnows", "Google Scholar")</f>
        <v>0.0</v>
      </c>
    </row>
    <row r="402">
      <c r="A402" t="n">
        <v>80428.0</v>
      </c>
      <c r="B402" t="inlineStr">
        <is>
          <t>Ryan,A.C., E.J. Van Genderen, J.R. Tomasso, and S.J. Klaine</t>
        </is>
      </c>
      <c r="C402" t="inlineStr">
        <is>
          <t>Influence of Natural Organic Matter Source on Copper Toxicity to Larval Fathead Minnows (Pimephales promelas):  Implications for the Biotic Ligand Model</t>
        </is>
      </c>
      <c r="D402" t="inlineStr">
        <is>
          <t>Environ. Toxicol. Chem.23(6): 1567-1574</t>
        </is>
      </c>
      <c r="E402" t="n">
        <v>2004.0</v>
      </c>
      <c r="F402"/>
      <c r="G402" t="inlineStr">
        <is>
          <t>Ryan,A.C., E.J. Van Genderen, J.R. Tomasso, and S.J. Klaine (2004). Influence of Natural Organic Matter Source on Copper Toxicity to Larval Fathead Minnows (Pimephales promelas):  Implications for the Biotic Ligand Model. Environ. Toxicol. Chem., 23, (6), 1567-1574. doi:10.1897/02-476. ECOREF#:80428</t>
        </is>
      </c>
      <c r="H402" s="401" t="n">
        <f>HYPERLINK("https://scholar.google.com/scholar?hl=en&amp;as_q=&amp;as_oq=&amp;as_eq=&amp;as_sauthors=&amp;as_publication=&amp;as_ylo=&amp;as_yhi=&amp;as_occt=title&amp;as_sdt=0%2C5&amp;as_epq=%22Influence+of+Natural+Organic+Matter+Source+on+Copper+Toxicity+to+Larval+Fathead+Minnows+%28Pimephales+promelas%2", "Google Scholar")</f>
        <v>0.0</v>
      </c>
    </row>
    <row r="403">
      <c r="A403" t="n">
        <v>119883.0</v>
      </c>
      <c r="B403" t="inlineStr">
        <is>
          <t>S R Hansen &amp; Associates</t>
        </is>
      </c>
      <c r="C403" t="inlineStr">
        <is>
          <t>Acute Toxicity of Two Wastewater Treatment Chemicals Containing Sodium Bisulfite to the Waterflea and the Fathead Minnow with Cover Letter Dated 05/19/94 (Sanitized)</t>
        </is>
      </c>
      <c r="D403" t="inlineStr">
        <is>
          <t>S. R. Hansen and Associates, Valley Ford, CA:26 p.</t>
        </is>
      </c>
      <c r="E403" t="n">
        <v>1994.0</v>
      </c>
      <c r="F403"/>
      <c r="G403" t="inlineStr">
        <is>
          <t>S R Hansen &amp; Associates (1994). Acute Toxicity of Two Wastewater Treatment Chemicals Containing Sodium Bisulfite to the Waterflea and the Fathead Minnow with Cover Letter Dated 05/19/94 (Sanitized). S. R. Hansen and Associates, Valley Ford, CA, 26 p. ECOREF#:119883</t>
        </is>
      </c>
      <c r="H403" s="402" t="n">
        <f>HYPERLINK("https://scholar.google.com/scholar?hl=en&amp;as_q=&amp;as_oq=&amp;as_eq=&amp;as_sauthors=&amp;as_publication=&amp;as_ylo=&amp;as_yhi=&amp;as_occt=title&amp;as_sdt=0%2C5&amp;as_epq=%22Acute+Toxicity+of+Two+Wastewater+Treatment+Chemicals+Containing+Sodium+Bisulfite+to+the+Waterflea+and+the+Fathea", "Google Scholar")</f>
        <v>0.0</v>
      </c>
    </row>
    <row r="404">
      <c r="A404" t="n">
        <v>14314.0</v>
      </c>
      <c r="B404" t="inlineStr">
        <is>
          <t>Sabourin,T.D.</t>
        </is>
      </c>
      <c r="C404" t="inlineStr">
        <is>
          <t>A Summary of the Results of Toxicity Tests Performed by Battelle Between March and August in 1986</t>
        </is>
      </c>
      <c r="D404" t="inlineStr">
        <is>
          <t>Battelle Columbus Labs, Columbus, OH:2 p.</t>
        </is>
      </c>
      <c r="E404" t="n">
        <v>1986.0</v>
      </c>
      <c r="F404"/>
      <c r="G404" t="inlineStr">
        <is>
          <t>Sabourin,T.D. (1986). A Summary of the Results of Toxicity Tests Performed by Battelle Between March and August in 1986. Battelle Columbus Labs, Columbus, OH, 2 p. ECOREF#:14314</t>
        </is>
      </c>
      <c r="H404" s="403" t="n">
        <f>HYPERLINK("https://scholar.google.com/scholar?hl=en&amp;as_q=&amp;as_oq=&amp;as_eq=&amp;as_sauthors=&amp;as_publication=&amp;as_ylo=&amp;as_yhi=&amp;as_occt=title&amp;as_sdt=0%2C5&amp;as_epq=%22A+Summary+of+the+Results+of+Toxicity+Tests+Performed+by+Battelle+Between+March+and+August+in+1986", "Google Scholar")</f>
        <v>0.0</v>
      </c>
    </row>
    <row r="405">
      <c r="A405" t="n">
        <v>17132.0</v>
      </c>
      <c r="B405" t="inlineStr">
        <is>
          <t>Sabourin,T.D.</t>
        </is>
      </c>
      <c r="C405" t="inlineStr">
        <is>
          <t>Methods for Aquatic Toxicity Tests Conducted with Acrolein and DEHP as well as the Methods and Results for Acrylonitrile Tests</t>
        </is>
      </c>
      <c r="D405" t="inlineStr">
        <is>
          <t>September 18 Memo to D.Call, University of Wisconsin, Superior, WI:16 p.</t>
        </is>
      </c>
      <c r="E405" t="n">
        <v>1987.0</v>
      </c>
      <c r="F405"/>
      <c r="G405" t="inlineStr">
        <is>
          <t>Sabourin,T.D. (1987). Methods for Aquatic Toxicity Tests Conducted with Acrolein and DEHP as well as the Methods and Results for Acrylonitrile Tests. September 18 Memo to D.Call, University of Wisconsin, Superior, WI, 16 p. ECOREF#:17132</t>
        </is>
      </c>
      <c r="H405" s="404" t="n">
        <f>HYPERLINK("https://scholar.google.com/scholar?hl=en&amp;as_q=&amp;as_oq=&amp;as_eq=&amp;as_sauthors=&amp;as_publication=&amp;as_ylo=&amp;as_yhi=&amp;as_occt=title&amp;as_sdt=0%2C5&amp;as_epq=%22Methods+for+Aquatic+Toxicity+Tests+Conducted+with+Acrolein+and+DEHP+as+well+as+the+Methods+and+Results+for+Acryl", "Google Scholar")</f>
        <v>0.0</v>
      </c>
    </row>
    <row r="406">
      <c r="A406" t="n">
        <v>15574.0</v>
      </c>
      <c r="B406" t="inlineStr">
        <is>
          <t>Sanders,H.O., M.T. Finley, and J.B. Hunn</t>
        </is>
      </c>
      <c r="C406" t="inlineStr">
        <is>
          <t>Acute Toxicity of Six Forest Insecticides to Three Aquatic Invertebrates and Four Fishes</t>
        </is>
      </c>
      <c r="D406" t="inlineStr">
        <is>
          <t>Tech.Pap.No.110, U.S.Fish Wildl.Serv., Washington, DC:1-5</t>
        </is>
      </c>
      <c r="E406" t="n">
        <v>1983.0</v>
      </c>
      <c r="F406"/>
      <c r="G406" t="inlineStr">
        <is>
          <t>Sanders,H.O., M.T. Finley, and J.B. Hunn (1983). Acute Toxicity of Six Forest Insecticides to Three Aquatic Invertebrates and Four Fishes. Tech.Pap.No.110, U.S.Fish Wildl.Serv., Washington, DC, 1-5. ECOREF#:15574</t>
        </is>
      </c>
      <c r="H406" s="405" t="n">
        <f>HYPERLINK("https://scholar.google.com/scholar?hl=en&amp;as_q=&amp;as_oq=&amp;as_eq=&amp;as_sauthors=&amp;as_publication=&amp;as_ylo=&amp;as_yhi=&amp;as_occt=title&amp;as_sdt=0%2C5&amp;as_epq=%22Acute+Toxicity+of+Six+Forest+Insecticides+to+Three+Aquatic+Invertebrates+and+Four+Fishes", "Google Scholar")</f>
        <v>0.0</v>
      </c>
    </row>
    <row r="407">
      <c r="A407" t="n">
        <v>65396.0</v>
      </c>
      <c r="B407" t="inlineStr">
        <is>
          <t>Sappington,L.C., F.L. Mayer, F.J. Dwyer, D.R. Buckler, J.R. Jones, and M.R. Ellersieck</t>
        </is>
      </c>
      <c r="C407" t="inlineStr">
        <is>
          <t>Contaminant Sensitivity of Threatened and Endangered Fishes Compared to Standard Surrogate Species</t>
        </is>
      </c>
      <c r="D407" t="inlineStr">
        <is>
          <t>Environ. Toxicol. Chem.20(12): 2869-2876</t>
        </is>
      </c>
      <c r="E407" t="n">
        <v>2001.0</v>
      </c>
      <c r="F407"/>
      <c r="G407" t="inlineStr">
        <is>
          <t>Sappington,L.C., F.L. Mayer, F.J. Dwyer, D.R. Buckler, J.R. Jones, and M.R. Ellersieck (2001). Contaminant Sensitivity of Threatened and Endangered Fishes Compared to Standard Surrogate Species. Environ. Toxicol. Chem., 20, (12), 2869-2876. doi:10.1002/etc.5620201229. ECOREF#:65396</t>
        </is>
      </c>
      <c r="H407" s="406" t="n">
        <f>HYPERLINK("https://scholar.google.com/scholar?hl=en&amp;as_q=&amp;as_oq=&amp;as_eq=&amp;as_sauthors=&amp;as_publication=&amp;as_ylo=&amp;as_yhi=&amp;as_occt=title&amp;as_sdt=0%2C5&amp;as_epq=%22Contaminant+Sensitivity+of+Threatened+and+Endangered+Fishes+Compared+to+Standard+Surrogate+Species", "Google Scholar")</f>
        <v>0.0</v>
      </c>
    </row>
    <row r="408">
      <c r="A408" t="n">
        <v>190450.0</v>
      </c>
      <c r="B408" t="inlineStr">
        <is>
          <t>Sayers,L.E.</t>
        </is>
      </c>
      <c r="C408" t="inlineStr">
        <is>
          <t xml:space="preserve">Di-n-butyl phthalate - Short-Term Reproduction Assay with Fathead Minnow (Pimephales promelas) Following OPPTS 890.1350 and OECD 229 Guidelines </t>
        </is>
      </c>
      <c r="D408" t="inlineStr">
        <is>
          <t>Smithers Viscient Study No. 13784.6123. U.S. Environmental Protection Agency, Washington, DC:411 p.</t>
        </is>
      </c>
      <c r="E408" t="n">
        <v>2018.0</v>
      </c>
      <c r="F408"/>
      <c r="G408" t="inlineStr">
        <is>
          <t>Sayers,L.E. (2018). Di-n-butyl phthalate - Short-Term Reproduction Assay with Fathead Minnow (Pimephales promelas) Following OPPTS 890.1350 and OECD 229 Guidelines . Smithers Viscient Study No. 13784.6123. U.S. Environmental Protection Agency, Washington, DC, 411 p. ECOREF#:190450</t>
        </is>
      </c>
      <c r="H408" s="407" t="n">
        <f>HYPERLINK("https://scholar.google.com/scholar?hl=en&amp;as_q=&amp;as_oq=&amp;as_eq=&amp;as_sauthors=&amp;as_publication=&amp;as_ylo=&amp;as_yhi=&amp;as_occt=title&amp;as_sdt=0%2C5&amp;as_epq=%22Di-n-butyl+phthalate+-+Short-Term+Reproduction+Assay+with+Fathead+Minnow+%28Pimephales+promelas%29+Following+OPP", "Google Scholar")</f>
        <v>0.0</v>
      </c>
    </row>
    <row r="409">
      <c r="A409" t="n">
        <v>15904.0</v>
      </c>
      <c r="B409" t="inlineStr">
        <is>
          <t>Schlueter,M.A., S.I. Guttman, J.T. Oris, and A.J. Bailer</t>
        </is>
      </c>
      <c r="C409" t="inlineStr">
        <is>
          <t>Survival of Copper-Exposed Juvenile Fathead Minnows (Pimephales promelas) Differs Among Allozyme Genotypes</t>
        </is>
      </c>
      <c r="D409" t="inlineStr">
        <is>
          <t>Environ. Toxicol. Chem.14(10): 1727-1734</t>
        </is>
      </c>
      <c r="E409" t="n">
        <v>1995.0</v>
      </c>
      <c r="F409"/>
      <c r="G409" t="inlineStr">
        <is>
          <t>Schlueter,M.A., S.I. Guttman, J.T. Oris, and A.J. Bailer (1995). Survival of Copper-Exposed Juvenile Fathead Minnows (Pimephales promelas) Differs Among Allozyme Genotypes. Environ. Toxicol. Chem., 14, (10), 1727-1734. ECOREF#:15904</t>
        </is>
      </c>
      <c r="H409" s="408" t="n">
        <f>HYPERLINK("https://scholar.google.com/scholar?hl=en&amp;as_q=&amp;as_oq=&amp;as_eq=&amp;as_sauthors=&amp;as_publication=&amp;as_ylo=&amp;as_yhi=&amp;as_occt=title&amp;as_sdt=0%2C5&amp;as_epq=%22Survival+of+Copper-Exposed+Juvenile+Fathead+Minnows+%28Pimephales+promelas%29+Differs+Among+Allozyme+Genotypes", "Google Scholar")</f>
        <v>0.0</v>
      </c>
    </row>
    <row r="410">
      <c r="A410" t="n">
        <v>6615.0</v>
      </c>
      <c r="B410" t="inlineStr">
        <is>
          <t>Schoettger,R.A.</t>
        </is>
      </c>
      <c r="C410" t="inlineStr">
        <is>
          <t>Fish-Pesticide Research Laboratory</t>
        </is>
      </c>
      <c r="D410" t="inlineStr">
        <is>
          <t>In: Prog. in Sport Fish. Res., U.S. Dep. Interior, Bur. Sport Fish. and Wildl. Res., Publ. No.106:2-40</t>
        </is>
      </c>
      <c r="E410" t="n">
        <v>1970.0</v>
      </c>
      <c r="F410"/>
      <c r="G410" t="inlineStr">
        <is>
          <t>Schoettger,R.A. (1970). Fish-Pesticide Research Laboratory. In: Prog. in Sport Fish. Res., U.S. Dep. Interior, Bur. Sport Fish. and Wildl. Res., Publ. No.106, 2-40. ECOREF#:6615</t>
        </is>
      </c>
      <c r="H410" s="409" t="n">
        <f>HYPERLINK("https://scholar.google.com/scholar?hl=en&amp;as_q=&amp;as_oq=&amp;as_eq=&amp;as_sauthors=&amp;as_publication=&amp;as_ylo=&amp;as_yhi=&amp;as_occt=title&amp;as_sdt=0%2C5&amp;as_epq=%22Fish-Pesticide+Research+Laboratory", "Google Scholar")</f>
        <v>0.0</v>
      </c>
    </row>
    <row r="411">
      <c r="A411" t="n">
        <v>7289.0</v>
      </c>
      <c r="B411" t="inlineStr">
        <is>
          <t>Schubauer-Berigan,M.K., J.R. Dierkes, P.D. Monson, and G.T. Ankley</t>
        </is>
      </c>
      <c r="C411" t="inlineStr">
        <is>
          <t>PH-Dependent Toxicity of Cd, Cu, Ni, Pb and Zn to Ceriodaphnia dubia, Pimephales promelas, Hyalella azteca and Lumbriculus variegatus</t>
        </is>
      </c>
      <c r="D411" t="inlineStr">
        <is>
          <t>Environ. Toxicol. Chem.12:1261-1266</t>
        </is>
      </c>
      <c r="E411" t="n">
        <v>1993.0</v>
      </c>
      <c r="F411"/>
      <c r="G411" t="inlineStr">
        <is>
          <t>Schubauer-Berigan,M.K., J.R. Dierkes, P.D. Monson, and G.T. Ankley (1993). PH-Dependent Toxicity of Cd, Cu, Ni, Pb and Zn to Ceriodaphnia dubia, Pimephales promelas, Hyalella azteca and Lumbriculus variegatus. Environ. Toxicol. Chem., 12, 1261-1266. ECOREF#:7289</t>
        </is>
      </c>
      <c r="H411" s="410" t="n">
        <f>HYPERLINK("https://scholar.google.com/scholar?hl=en&amp;as_q=&amp;as_oq=&amp;as_eq=&amp;as_sauthors=&amp;as_publication=&amp;as_ylo=&amp;as_yhi=&amp;as_occt=title&amp;as_sdt=0%2C5&amp;as_epq=%22PH-Dependent+Toxicity+of+Cd%2C+Cu%2C+Ni%2C+Pb+and+Zn+to+Ceriodaphnia+dubia%2C+Pimephales+promelas%2C+Hyalella+az", "Google Scholar")</f>
        <v>0.0</v>
      </c>
    </row>
    <row r="412">
      <c r="A412" t="n">
        <v>60121.0</v>
      </c>
      <c r="B412" t="inlineStr">
        <is>
          <t>Scott,G., and R.L. Crunkilton</t>
        </is>
      </c>
      <c r="C412" t="inlineStr">
        <is>
          <t>Acute and Chronic Toxicity of Nitrate to Fathead Minnows (Pimephales promelas), Ceriodaphnia dubia, and Daphnia magna</t>
        </is>
      </c>
      <c r="D412" t="inlineStr">
        <is>
          <t>Environ. Toxicol. Chem.19(12): 2918-2922</t>
        </is>
      </c>
      <c r="E412" t="n">
        <v>2000.0</v>
      </c>
      <c r="F412"/>
      <c r="G412" t="inlineStr">
        <is>
          <t>Scott,G., and R.L. Crunkilton (2000). Acute and Chronic Toxicity of Nitrate to Fathead Minnows (Pimephales promelas), Ceriodaphnia dubia, and Daphnia magna. Environ. Toxicol. Chem., 19, (12), 2918-2922. doi:10.1002/etc.5620191211. ECOREF#:60121</t>
        </is>
      </c>
      <c r="H412" s="411" t="n">
        <f>HYPERLINK("https://scholar.google.com/scholar?hl=en&amp;as_q=&amp;as_oq=&amp;as_eq=&amp;as_sauthors=&amp;as_publication=&amp;as_ylo=&amp;as_yhi=&amp;as_occt=title&amp;as_sdt=0%2C5&amp;as_epq=%22Acute+and+Chronic+Toxicity+of+Nitrate+to+Fathead+Minnows+%28Pimephales+promelas%29%2C+Ceriodaphnia+dubia%2C+and+", "Google Scholar")</f>
        <v>0.0</v>
      </c>
    </row>
    <row r="413">
      <c r="A413" t="n">
        <v>191977.0</v>
      </c>
      <c r="B413" t="inlineStr">
        <is>
          <t>Scott,J., R. Grewe, and M. Minghetti</t>
        </is>
      </c>
      <c r="C413" t="inlineStr">
        <is>
          <t>Fish Embryo Acute Toxicity Testing and the RTgill-W1 Cell Line as in Vitro Models for Whole-Effluent Toxicity (WET) Testing: An in Vitro/in Vivo Comparison of Chemicals Relevant for WET Testing</t>
        </is>
      </c>
      <c r="D413" t="inlineStr">
        <is>
          <t>Environ. Toxicol. Chem.41(11): 2721-2731</t>
        </is>
      </c>
      <c r="E413" t="n">
        <v>2022.0</v>
      </c>
      <c r="F413"/>
      <c r="G413" t="inlineStr">
        <is>
          <t>Scott,J., R. Grewe, and M. Minghetti (2022). Fish Embryo Acute Toxicity Testing and the RTgill-W1 Cell Line as in Vitro Models for Whole-Effluent Toxicity (WET) Testing: An in Vitro/in Vivo Comparison of Chemicals Relevant for WET Testing. Environ. Toxicol. Chem., 41, (11), 2721-2731. doi:10.1002/etc.5455. ECOREF#:191977</t>
        </is>
      </c>
      <c r="H413" s="412" t="n">
        <f>HYPERLINK("https://scholar.google.com/scholar?hl=en&amp;as_q=&amp;as_oq=&amp;as_eq=&amp;as_sauthors=&amp;as_publication=&amp;as_ylo=&amp;as_yhi=&amp;as_occt=title&amp;as_sdt=0%2C5&amp;as_epq=%22Fish+Embryo+Acute+Toxicity+Testing+and+the+RTgill-W1+Cell+Line+as+in+Vitro+Models+for+Whole-Effluent+Toxicity+%2", "Google Scholar")</f>
        <v>0.0</v>
      </c>
    </row>
    <row r="414">
      <c r="A414" t="n">
        <v>12647.0</v>
      </c>
      <c r="B414" t="inlineStr">
        <is>
          <t>Sherman,R.E., S.P. Gloss, and L.W. Lion</t>
        </is>
      </c>
      <c r="C414" t="inlineStr">
        <is>
          <t>A Comparison of Toxicity Tests Conducted in the Laboratory and in Experimental Ponds Using Cadmium and the Fathead Minnow (Pimephales promelas)</t>
        </is>
      </c>
      <c r="D414" t="inlineStr">
        <is>
          <t>Water Res.21(3): 317-323</t>
        </is>
      </c>
      <c r="E414" t="n">
        <v>1987.0</v>
      </c>
      <c r="F414"/>
      <c r="G414" t="inlineStr">
        <is>
          <t>Sherman,R.E., S.P. Gloss, and L.W. Lion (1987). A Comparison of Toxicity Tests Conducted in the Laboratory and in Experimental Ponds Using Cadmium and the Fathead Minnow (Pimephales promelas). Water Res., 21, (3), 317-323. doi:10.1016/0043-1354(87)90211-9. ECOREF#:12647</t>
        </is>
      </c>
      <c r="H414" s="413" t="n">
        <f>HYPERLINK("https://scholar.google.com/scholar?hl=en&amp;as_q=&amp;as_oq=&amp;as_eq=&amp;as_sauthors=&amp;as_publication=&amp;as_ylo=&amp;as_yhi=&amp;as_occt=title&amp;as_sdt=0%2C5&amp;as_epq=%22A+Comparison+of+Toxicity+Tests+Conducted+in+the+Laboratory+and+in+Experimental+Ponds+Using+Cadmium+and+the+Fathe", "Google Scholar")</f>
        <v>0.0</v>
      </c>
    </row>
    <row r="415">
      <c r="A415" t="n">
        <v>72623.0</v>
      </c>
      <c r="B415" t="inlineStr">
        <is>
          <t>Sherrard,R.M., C.L. Murray-Gulde, J.H.,Jr. Rodgers, and Y.T. Shah</t>
        </is>
      </c>
      <c r="C415" t="inlineStr">
        <is>
          <t>Comparative Toxicity of Chlorothalonil: Ceriodaphnia dubia and Pimephales promelas</t>
        </is>
      </c>
      <c r="D415" t="inlineStr">
        <is>
          <t>Ecotoxicol. Environ. Saf.56(3): 327-333</t>
        </is>
      </c>
      <c r="E415" t="n">
        <v>2003.0</v>
      </c>
      <c r="F415"/>
      <c r="G415" t="inlineStr">
        <is>
          <t>Sherrard,R.M., C.L. Murray-Gulde, J.H.,Jr. Rodgers, and Y.T. Shah (2003). Comparative Toxicity of Chlorothalonil: Ceriodaphnia dubia and Pimephales promelas. Ecotoxicol. Environ. Saf., 56, (3), 327-333. doi:10.1016/S0147-6513(02)00073-8. ECOREF#:72623</t>
        </is>
      </c>
      <c r="H415" s="414" t="n">
        <f>HYPERLINK("https://scholar.google.com/scholar?hl=en&amp;as_q=&amp;as_oq=&amp;as_eq=&amp;as_sauthors=&amp;as_publication=&amp;as_ylo=&amp;as_yhi=&amp;as_occt=title&amp;as_sdt=0%2C5&amp;as_epq=%22Comparative+Toxicity+of+Chlorothalonil%3A+Ceriodaphnia+dubia+and+Pimephales+promelas", "Google Scholar")</f>
        <v>0.0</v>
      </c>
    </row>
    <row r="416">
      <c r="A416" t="n">
        <v>101293.0</v>
      </c>
      <c r="B416" t="inlineStr">
        <is>
          <t>Sherrard,R.M., C.L. Murray-Gulde, J.H.,Jr. Rodgers, and Y.T. Shah</t>
        </is>
      </c>
      <c r="C416" t="inlineStr">
        <is>
          <t>Comparative Toxicity of Chlorothalonil and Chlorpyrifos:  Ceriodaphnia dubia and Pimephales promelas</t>
        </is>
      </c>
      <c r="D416" t="inlineStr">
        <is>
          <t>Environ. Toxicol.17(6): 503-512</t>
        </is>
      </c>
      <c r="E416" t="n">
        <v>2002.0</v>
      </c>
      <c r="F416"/>
      <c r="G416" t="inlineStr">
        <is>
          <t>Sherrard,R.M., C.L. Murray-Gulde, J.H.,Jr. Rodgers, and Y.T. Shah (2002). Comparative Toxicity of Chlorothalonil and Chlorpyrifos:  Ceriodaphnia dubia and Pimephales promelas. Environ. Toxicol., 17, (6), 503-512. doi:10.1002/tox.10091. ECOREF#:101293</t>
        </is>
      </c>
      <c r="H416" s="415" t="n">
        <f>HYPERLINK("https://scholar.google.com/scholar?hl=en&amp;as_q=&amp;as_oq=&amp;as_eq=&amp;as_sauthors=&amp;as_publication=&amp;as_ylo=&amp;as_yhi=&amp;as_occt=title&amp;as_sdt=0%2C5&amp;as_epq=%22Comparative+Toxicity+of+Chlorothalonil+and+Chlorpyrifos%3A++Ceriodaphnia+dubia+and+Pimephales+promelas", "Google Scholar")</f>
        <v>0.0</v>
      </c>
    </row>
    <row r="417">
      <c r="A417" t="n">
        <v>6051.0</v>
      </c>
      <c r="B417" t="inlineStr">
        <is>
          <t>Shifrer,C.C., E.J. Middlebrooks, D.B. Porcella, and W.F. Sigler</t>
        </is>
      </c>
      <c r="C417" t="inlineStr">
        <is>
          <t>Effects of Temperature on the Toxicity of Oil Refinery Waste, Sodium Chlorate, and Treated Sewage to Fathead Minnows</t>
        </is>
      </c>
      <c r="D417" t="inlineStr">
        <is>
          <t>In: Effects of Temperature on the Toxicity of Oil Refinery Waste, Sodium Chlorate, and Treated Sewage to Fathead Minnows, Utah Water Research Lab, College of Engineering, Utah State University, Logan, UT:79 p.</t>
        </is>
      </c>
      <c r="E417" t="n">
        <v>1974.0</v>
      </c>
      <c r="F417"/>
      <c r="G417" t="inlineStr">
        <is>
          <t>Shifrer,C.C., E.J. Middlebrooks, D.B. Porcella, and W.F. Sigler (1974). Effects of Temperature on the Toxicity of Oil Refinery Waste, Sodium Chlorate, and Treated Sewage to Fathead Minnows. In: Effects of Temperature on the Toxicity of Oil Refinery Waste, Sodium Chlorate, and Treated Sewage to Fathead Minnows, Utah Water Research Lab, College of Engineering, Utah State University, Logan, UT, 79 p. ECOREF#:6051</t>
        </is>
      </c>
      <c r="H417" s="416" t="n">
        <f>HYPERLINK("https://scholar.google.com/scholar?hl=en&amp;as_q=&amp;as_oq=&amp;as_eq=&amp;as_sauthors=&amp;as_publication=&amp;as_ylo=&amp;as_yhi=&amp;as_occt=title&amp;as_sdt=0%2C5&amp;as_epq=%22Effects+of+Temperature+on+the+Toxicity+of+Oil+Refinery+Waste%2C+Sodium+Chlorate%2C+and+Treated+Sewage+to+Fathead", "Google Scholar")</f>
        <v>0.0</v>
      </c>
    </row>
    <row r="418">
      <c r="A418" t="n">
        <v>7257.0</v>
      </c>
      <c r="B418" t="inlineStr">
        <is>
          <t>Sijm,D.T.H.M., M. Schipper, and A. Opperhuizen</t>
        </is>
      </c>
      <c r="C418" t="inlineStr">
        <is>
          <t>Toxicokinetics of Halogenated Benzenes in Fish: Lethal Body Burden as a Toxicological End Point</t>
        </is>
      </c>
      <c r="D418" t="inlineStr">
        <is>
          <t>Environ. Toxicol. Chem.12:1117-1127</t>
        </is>
      </c>
      <c r="E418" t="n">
        <v>1993.0</v>
      </c>
      <c r="F418"/>
      <c r="G418" t="inlineStr">
        <is>
          <t>Sijm,D.T.H.M., M. Schipper, and A. Opperhuizen (1993). Toxicokinetics of Halogenated Benzenes in Fish: Lethal Body Burden as a Toxicological End Point. Environ. Toxicol. Chem., 12, 1117-1127. doi:10.1897/1552-8618(1993)12[1117:TOHBIF]2.0.CO;2. ECOREF#:7257</t>
        </is>
      </c>
      <c r="H418" s="417" t="n">
        <f>HYPERLINK("https://scholar.google.com/scholar?hl=en&amp;as_q=&amp;as_oq=&amp;as_eq=&amp;as_sauthors=&amp;as_publication=&amp;as_ylo=&amp;as_yhi=&amp;as_occt=title&amp;as_sdt=0%2C5&amp;as_epq=%22Toxicokinetics+of+Halogenated+Benzenes+in+Fish%3A+Lethal+Body+Burden+as+a+Toxicological+End+Point", "Google Scholar")</f>
        <v>0.0</v>
      </c>
    </row>
    <row r="419">
      <c r="A419" t="n">
        <v>590.0</v>
      </c>
      <c r="B419" t="inlineStr">
        <is>
          <t>Skea,J.C., and H.A. Simonin</t>
        </is>
      </c>
      <c r="C419" t="inlineStr">
        <is>
          <t>Evaluation of Cutrine for Use in Fish Culture</t>
        </is>
      </c>
      <c r="D419" t="inlineStr">
        <is>
          <t>Prog. Fish-Cult.41(4): 171-174</t>
        </is>
      </c>
      <c r="E419" t="n">
        <v>1979.0</v>
      </c>
      <c r="F419"/>
      <c r="G419" t="inlineStr">
        <is>
          <t>Skea,J.C., and H.A. Simonin (1979). Evaluation of Cutrine for Use in Fish Culture. Prog. Fish-Cult., 41, (4), 171-174. doi:10.1577/1548-8659(1979)41[171:EOCFUI]2.0.CO;2. ECOREF#:590</t>
        </is>
      </c>
      <c r="H419" s="418" t="n">
        <f>HYPERLINK("https://scholar.google.com/scholar?hl=en&amp;as_q=&amp;as_oq=&amp;as_eq=&amp;as_sauthors=&amp;as_publication=&amp;as_ylo=&amp;as_yhi=&amp;as_occt=title&amp;as_sdt=0%2C5&amp;as_epq=%22Evaluation+of+Cutrine+for+Use+in+Fish+Culture", "Google Scholar")</f>
        <v>0.0</v>
      </c>
    </row>
    <row r="420">
      <c r="A420" t="n">
        <v>759.0</v>
      </c>
      <c r="B420" t="inlineStr">
        <is>
          <t>Skelley,J.R.</t>
        </is>
      </c>
      <c r="C420" t="inlineStr">
        <is>
          <t>Toxicity of 2-Sec-Butyl-4,6-Dinitrophenol (Dinoseb)and Monosodium Methanearsonate (MSMA), Individuallyand in a Mixture, to Channel Catfish</t>
        </is>
      </c>
      <c r="D420" t="inlineStr">
        <is>
          <t>Environ. Toxicol. Chem.8(7): 623-628</t>
        </is>
      </c>
      <c r="E420" t="n">
        <v>1989.0</v>
      </c>
      <c r="F420"/>
      <c r="G420" t="inlineStr">
        <is>
          <t>Skelley,J.R. (1989). Toxicity of 2-Sec-Butyl-4,6-Dinitrophenol (Dinoseb)and Monosodium Methanearsonate (MSMA), Individuallyand in a Mixture, to Channel Catfish. Environ. Toxicol. Chem., 8, (7), 623-628. ECOREF#:759</t>
        </is>
      </c>
      <c r="H420" s="419" t="n">
        <f>HYPERLINK("https://scholar.google.com/scholar?hl=en&amp;as_q=&amp;as_oq=&amp;as_eq=&amp;as_sauthors=&amp;as_publication=&amp;as_ylo=&amp;as_yhi=&amp;as_occt=title&amp;as_sdt=0%2C5&amp;as_epq=%22Toxicity+of+2-Sec-Butyl-4%2C6-Dinitrophenol+%28Dinoseb%29and+Monosodium+Methanearsonate+%28MSMA%29%2C+Individual", "Google Scholar")</f>
        <v>0.0</v>
      </c>
    </row>
    <row r="421">
      <c r="A421" t="n">
        <v>192150.0</v>
      </c>
      <c r="B421" t="inlineStr">
        <is>
          <t>Skelly,J.R.</t>
        </is>
      </c>
      <c r="C421" t="inlineStr">
        <is>
          <t>Toxicity of 2-Sec-Butyl-4,6-Dinitrophenol (DINOSEB) and Monosodium Methanearsonate (MSMA), Individually and in a Mixture, to Channel Catfish (Ictalurus punctatus) and Fathead Minnows (Pimephales promealas)</t>
        </is>
      </c>
      <c r="D421" t="inlineStr">
        <is>
          <t>Environ. Toxicol. Chem.:623-628</t>
        </is>
      </c>
      <c r="E421" t="n">
        <v>1989.0</v>
      </c>
      <c r="F421"/>
      <c r="G421" t="inlineStr">
        <is>
          <t>Skelly,J.R. (1989). Toxicity of 2-Sec-Butyl-4,6-Dinitrophenol (DINOSEB) and Monosodium Methanearsonate (MSMA), Individually and in a Mixture, to Channel Catfish (Ictalurus punctatus) and Fathead Minnows (Pimephales promealas). Environ. Toxicol. Chem., 623-628. ECOREF#:192150</t>
        </is>
      </c>
      <c r="H421" s="420" t="n">
        <f>HYPERLINK("https://scholar.google.com/scholar?hl=en&amp;as_q=&amp;as_oq=&amp;as_eq=&amp;as_sauthors=&amp;as_publication=&amp;as_ylo=&amp;as_yhi=&amp;as_occt=title&amp;as_sdt=0%2C5&amp;as_epq=%22Toxicity+of+2-Sec-Butyl-4%2C6-Dinitrophenol+%28DINOSEB%29+and+Monosodium+Methanearsonate+%28MSMA%29%2C+Individua", "Google Scholar")</f>
        <v>0.0</v>
      </c>
    </row>
    <row r="422">
      <c r="A422" t="n">
        <v>520.0</v>
      </c>
      <c r="B422" t="inlineStr">
        <is>
          <t>Smith,L.L.,Jr., S.J. Broderius, D.M. Oseid, G.L. Kimball, and W.M. Koenst</t>
        </is>
      </c>
      <c r="C422" t="inlineStr">
        <is>
          <t>Acute Toxicity of Hydrogen Cyanide to Freshwater Fishes</t>
        </is>
      </c>
      <c r="D422" t="inlineStr">
        <is>
          <t>Arch. Environ. Contam. Toxicol.7(3): 325-337</t>
        </is>
      </c>
      <c r="E422" t="n">
        <v>1978.0</v>
      </c>
      <c r="F422"/>
      <c r="G422" t="inlineStr">
        <is>
          <t>Smith,L.L.,Jr., S.J. Broderius, D.M. Oseid, G.L. Kimball, and W.M. Koenst (1978). Acute Toxicity of Hydrogen Cyanide to Freshwater Fishes. Arch. Environ. Contam. Toxicol., 7, (3), 325-337. doi:10.1007/BF02332060. ECOREF#:520</t>
        </is>
      </c>
      <c r="H422" s="421" t="n">
        <f>HYPERLINK("https://scholar.google.com/scholar?hl=en&amp;as_q=&amp;as_oq=&amp;as_eq=&amp;as_sauthors=&amp;as_publication=&amp;as_ylo=&amp;as_yhi=&amp;as_occt=title&amp;as_sdt=0%2C5&amp;as_epq=%22Acute+Toxicity+of+Hydrogen+Cyanide+to+Freshwater+Fishes", "Google Scholar")</f>
        <v>0.0</v>
      </c>
    </row>
    <row r="423">
      <c r="A423" t="n">
        <v>5885.0</v>
      </c>
      <c r="B423" t="inlineStr">
        <is>
          <t>Smith,L.L.J., D.M. Oseid, and L.E. Olson</t>
        </is>
      </c>
      <c r="C423" t="inlineStr">
        <is>
          <t>Acute and Chronic Toxicity of Hydrogen Sulfide to the Fathead Minnow, Pimephales promelas</t>
        </is>
      </c>
      <c r="D423" t="inlineStr">
        <is>
          <t>Environ. Sci. Technol.10(6): 565-568</t>
        </is>
      </c>
      <c r="E423" t="n">
        <v>1976.0</v>
      </c>
      <c r="F423"/>
      <c r="G423" t="inlineStr">
        <is>
          <t>Smith,L.L.J., D.M. Oseid, and L.E. Olson (1976). Acute and Chronic Toxicity of Hydrogen Sulfide to the Fathead Minnow, Pimephales promelas. Environ. Sci. Technol., 10, (6), 565-568. doi:10.1021/es60117a001. ECOREF#:5885</t>
        </is>
      </c>
      <c r="H423" s="422" t="n">
        <f>HYPERLINK("https://scholar.google.com/scholar?hl=en&amp;as_q=&amp;as_oq=&amp;as_eq=&amp;as_sauthors=&amp;as_publication=&amp;as_ylo=&amp;as_yhi=&amp;as_occt=title&amp;as_sdt=0%2C5&amp;as_epq=%22Acute+and+Chronic+Toxicity+of+Hydrogen+Sulfide+to+the+Fathead+Minnow%2C+Pimephales+promelas", "Google Scholar")</f>
        <v>0.0</v>
      </c>
    </row>
    <row r="424">
      <c r="A424" t="n">
        <v>414.0</v>
      </c>
      <c r="B424" t="inlineStr">
        <is>
          <t>Smith,L.L.J., and D.M. Oseid</t>
        </is>
      </c>
      <c r="C424" t="inlineStr">
        <is>
          <t>Chronic Effects of Low Levels of Hydrogen Sulfide on Freshwater Fish</t>
        </is>
      </c>
      <c r="D424" t="inlineStr">
        <is>
          <t>Prog. Water Technol.7(3-4): 599-605</t>
        </is>
      </c>
      <c r="E424" t="n">
        <v>1975.0</v>
      </c>
      <c r="F424"/>
      <c r="G424" t="inlineStr">
        <is>
          <t>Smith,L.L.J., and D.M. Oseid (1975). Chronic Effects of Low Levels of Hydrogen Sulfide on Freshwater Fish. Prog. Water Technol., 7, (3-4), 599-605. ECOREF#:414</t>
        </is>
      </c>
      <c r="H424" s="423" t="n">
        <f>HYPERLINK("https://scholar.google.com/scholar?hl=en&amp;as_q=&amp;as_oq=&amp;as_eq=&amp;as_sauthors=&amp;as_publication=&amp;as_ylo=&amp;as_yhi=&amp;as_occt=title&amp;as_sdt=0%2C5&amp;as_epq=%22Chronic+Effects+of+Low+Levels+of+Hydrogen+Sulfide+on+Freshwater+Fish", "Google Scholar")</f>
        <v>0.0</v>
      </c>
    </row>
    <row r="425">
      <c r="A425" t="n">
        <v>8719.0</v>
      </c>
      <c r="B425" t="inlineStr">
        <is>
          <t>Smith,L.L.J., and D.M. Oseid</t>
        </is>
      </c>
      <c r="C425" t="inlineStr">
        <is>
          <t>Effect of Hydrogen Sulfide on Development and Survival of Eight Freshwater Fish Species</t>
        </is>
      </c>
      <c r="D425" t="inlineStr">
        <is>
          <t>In: J.H.S.Blaxter (Ed.), The Early Life History of Fish, Proceedings of an International Symposium, Oban, Scotland:417-430</t>
        </is>
      </c>
      <c r="E425" t="n">
        <v>1974.0</v>
      </c>
      <c r="F425"/>
      <c r="G425" t="inlineStr">
        <is>
          <t>Smith,L.L.J., and D.M. Oseid (1974). Effect of Hydrogen Sulfide on Development and Survival of Eight Freshwater Fish Species. In: J.H.S.Blaxter (Ed.), The Early Life History of Fish, Proceedings of an International Symposium, Oban, Scotland, 417-430. ECOREF#:8719</t>
        </is>
      </c>
      <c r="H425" s="424" t="n">
        <f>HYPERLINK("https://scholar.google.com/scholar?hl=en&amp;as_q=&amp;as_oq=&amp;as_eq=&amp;as_sauthors=&amp;as_publication=&amp;as_ylo=&amp;as_yhi=&amp;as_occt=title&amp;as_sdt=0%2C5&amp;as_epq=%22Effect+of+Hydrogen+Sulfide+on+Development+and+Survival+of+Eight+Freshwater+Fish+Species", "Google Scholar")</f>
        <v>0.0</v>
      </c>
    </row>
    <row r="426">
      <c r="A426" t="n">
        <v>9699.0</v>
      </c>
      <c r="B426" t="inlineStr">
        <is>
          <t>Smith,L.L.J., and D.M. Oseid</t>
        </is>
      </c>
      <c r="C426" t="inlineStr">
        <is>
          <t>Toxic Effects of Hydrogen Sulfide to Juvenile Fish and Fish Eggs</t>
        </is>
      </c>
      <c r="D426" t="inlineStr">
        <is>
          <t>Proc. Ind. Waste Conf.137(2): 739-744</t>
        </is>
      </c>
      <c r="E426" t="n">
        <v>1970.0</v>
      </c>
      <c r="F426"/>
      <c r="G426" t="inlineStr">
        <is>
          <t>Smith,L.L.J., and D.M. Oseid (1970). Toxic Effects of Hydrogen Sulfide to Juvenile Fish and Fish Eggs. Proc. Ind. Waste Conf., 137, (2), 739-744. ECOREF#:9699</t>
        </is>
      </c>
      <c r="H426" s="425" t="n">
        <f>HYPERLINK("https://scholar.google.com/scholar?hl=en&amp;as_q=&amp;as_oq=&amp;as_eq=&amp;as_sauthors=&amp;as_publication=&amp;as_ylo=&amp;as_yhi=&amp;as_occt=title&amp;as_sdt=0%2C5&amp;as_epq=%22Toxic+Effects+of+Hydrogen+Sulfide+to+Juvenile+Fish+and+Fish+Eggs", "Google Scholar")</f>
        <v>0.0</v>
      </c>
    </row>
    <row r="427">
      <c r="A427" t="n">
        <v>11675.0</v>
      </c>
      <c r="B427" t="inlineStr">
        <is>
          <t>Smith,L.R., T.M. Holsen, N.C. Ibay, R.M. Block, and A.B. De Leon</t>
        </is>
      </c>
      <c r="C427" t="inlineStr">
        <is>
          <t>Studies on the Acute Toxicity of Fluoride Ion to Stickleback, Fathead Minnow, and Rainbow Trout</t>
        </is>
      </c>
      <c r="D427" t="inlineStr">
        <is>
          <t>Chemosphere14(9): 1383-1389</t>
        </is>
      </c>
      <c r="E427" t="n">
        <v>1985.0</v>
      </c>
      <c r="F427"/>
      <c r="G427" t="inlineStr">
        <is>
          <t>Smith,L.R., T.M. Holsen, N.C. Ibay, R.M. Block, and A.B. De Leon (1985). Studies on the Acute Toxicity of Fluoride Ion to Stickleback, Fathead Minnow, and Rainbow Trout. Chemosphere, 14, (9), 1383-1389. doi:10.1016/0045-6535(85)90158-4. ECOREF#:11675</t>
        </is>
      </c>
      <c r="H427" s="426" t="n">
        <f>HYPERLINK("https://scholar.google.com/scholar?hl=en&amp;as_q=&amp;as_oq=&amp;as_eq=&amp;as_sauthors=&amp;as_publication=&amp;as_ylo=&amp;as_yhi=&amp;as_occt=title&amp;as_sdt=0%2C5&amp;as_epq=%22Studies+on+the+Acute+Toxicity+of+Fluoride+Ion+to+Stickleback%2C+Fathead+Minnow%2C+and+Rainbow+Trout", "Google Scholar")</f>
        <v>0.0</v>
      </c>
    </row>
    <row r="428">
      <c r="A428" t="n">
        <v>926.0</v>
      </c>
      <c r="B428" t="inlineStr">
        <is>
          <t>Smock,L.A., D.L. Stoneburner, and J.R. Clark</t>
        </is>
      </c>
      <c r="C428" t="inlineStr">
        <is>
          <t>The Toxic Effects of Trinitrotoluene (TNT) and its Primary Degradation Products on Two Species of Algae and the Fathead Minnow</t>
        </is>
      </c>
      <c r="D428" t="inlineStr">
        <is>
          <t>Water Res.10(6): 537-543</t>
        </is>
      </c>
      <c r="E428" t="n">
        <v>1976.0</v>
      </c>
      <c r="F428"/>
      <c r="G428" t="inlineStr">
        <is>
          <t>Smock,L.A., D.L. Stoneburner, and J.R. Clark (1976). The Toxic Effects of Trinitrotoluene (TNT) and its Primary Degradation Products on Two Species of Algae and the Fathead Minnow. Water Res., 10, (6), 537-543. doi:10.1016/0043-1354(76)90191-3. ECOREF#:926</t>
        </is>
      </c>
      <c r="H428" s="427" t="n">
        <f>HYPERLINK("https://scholar.google.com/scholar?hl=en&amp;as_q=&amp;as_oq=&amp;as_eq=&amp;as_sauthors=&amp;as_publication=&amp;as_ylo=&amp;as_yhi=&amp;as_occt=title&amp;as_sdt=0%2C5&amp;as_epq=%22The+Toxic+Effects+of+Trinitrotoluene+%28TNT%29+and+its+Primary+Degradation+Products+on+Two+Species+of+Algae+and+", "Google Scholar")</f>
        <v>0.0</v>
      </c>
    </row>
    <row r="429">
      <c r="A429" t="n">
        <v>15318.0</v>
      </c>
      <c r="B429" t="inlineStr">
        <is>
          <t>Snarski,V.M., and G.F. Olson</t>
        </is>
      </c>
      <c r="C429" t="inlineStr">
        <is>
          <t>Chronic Toxicity and Bioaccumulation of Mercuric Chloride in the Fathead Minnow (Pimephales promelas)</t>
        </is>
      </c>
      <c r="D429" t="inlineStr">
        <is>
          <t>Aquat. Toxicol.2:143-156</t>
        </is>
      </c>
      <c r="E429" t="n">
        <v>1982.0</v>
      </c>
      <c r="F429"/>
      <c r="G429" t="inlineStr">
        <is>
          <t>Snarski,V.M., and G.F. Olson (1982). Chronic Toxicity and Bioaccumulation of Mercuric Chloride in the Fathead Minnow (Pimephales promelas). Aquat. Toxicol., 2, 143-156. doi:10.1016/0166-445X(82)90012-1. ECOREF#:15318</t>
        </is>
      </c>
      <c r="H429" s="428" t="n">
        <f>HYPERLINK("https://scholar.google.com/scholar?hl=en&amp;as_q=&amp;as_oq=&amp;as_eq=&amp;as_sauthors=&amp;as_publication=&amp;as_ylo=&amp;as_yhi=&amp;as_occt=title&amp;as_sdt=0%2C5&amp;as_epq=%22Chronic+Toxicity+and+Bioaccumulation+of+Mercuric+Chloride+in+the+Fathead+Minnow+%28Pimephales+promelas%29", "Google Scholar")</f>
        <v>0.0</v>
      </c>
    </row>
    <row r="430">
      <c r="A430" t="n">
        <v>190690.0</v>
      </c>
      <c r="B430" t="inlineStr">
        <is>
          <t>Snow,B.</t>
        </is>
      </c>
      <c r="C430" t="inlineStr">
        <is>
          <t>Dimethylsilanediol (DMDS) - Early Life-Stage Toxicity Test with the Fathead Minnow (Pimephales promelas) Following OECD Guideline 210</t>
        </is>
      </c>
      <c r="D430" t="inlineStr">
        <is>
          <t>Smithers Study No. 14037.6127, Smithers, Wareham, Massachusetts:142 p.</t>
        </is>
      </c>
      <c r="E430" t="n">
        <v>2021.0</v>
      </c>
      <c r="F430"/>
      <c r="G430" t="inlineStr">
        <is>
          <t>Snow,B. (2021). Dimethylsilanediol (DMDS) - Early Life-Stage Toxicity Test with the Fathead Minnow (Pimephales promelas) Following OECD Guideline 210. Smithers Study No. 14037.6127, Smithers, Wareham, Massachusetts, 142 p. ECOREF#:190690</t>
        </is>
      </c>
      <c r="H430" s="429" t="n">
        <f>HYPERLINK("https://scholar.google.com/scholar?hl=en&amp;as_q=&amp;as_oq=&amp;as_eq=&amp;as_sauthors=&amp;as_publication=&amp;as_ylo=&amp;as_yhi=&amp;as_occt=title&amp;as_sdt=0%2C5&amp;as_epq=%22Dimethylsilanediol+%28DMDS%29+-+Early+Life-Stage+Toxicity+Test+with+the+Fathead+Minnow+%28Pimephales+promelas%29", "Google Scholar")</f>
        <v>0.0</v>
      </c>
    </row>
    <row r="431">
      <c r="A431" t="n">
        <v>2100.0</v>
      </c>
      <c r="B431" t="inlineStr">
        <is>
          <t>Solon,J.M., J.L. Lincer, and J.H. Nair III</t>
        </is>
      </c>
      <c r="C431" t="inlineStr">
        <is>
          <t>The Effect of Sublethal Concentration of LAS on the Acute Toxicity of Various Insecticides to the Fathead Minnow (Pimephales promelas Rafinesque)</t>
        </is>
      </c>
      <c r="D431" t="inlineStr">
        <is>
          <t>Water Res.3(10): 767-775</t>
        </is>
      </c>
      <c r="E431" t="n">
        <v>1969.0</v>
      </c>
      <c r="F431"/>
      <c r="G431" t="inlineStr">
        <is>
          <t>Solon,J.M., J.L. Lincer, and J.H. Nair III (1969). The Effect of Sublethal Concentration of LAS on the Acute Toxicity of Various Insecticides to the Fathead Minnow (Pimephales promelas Rafinesque). Water Res., 3, (10), 767-775. doi:10.1016/0043-1354(69)90040-2. ECOREF#:2100</t>
        </is>
      </c>
      <c r="H431" s="430" t="n">
        <f>HYPERLINK("https://scholar.google.com/scholar?hl=en&amp;as_q=&amp;as_oq=&amp;as_eq=&amp;as_sauthors=&amp;as_publication=&amp;as_ylo=&amp;as_yhi=&amp;as_occt=title&amp;as_sdt=0%2C5&amp;as_epq=%22The+Effect+of+Sublethal+Concentration+of+LAS+on+the+Acute+Toxicity+of+Various+Insecticides+to+the+Fathead+Minnow", "Google Scholar")</f>
        <v>0.0</v>
      </c>
    </row>
    <row r="432">
      <c r="A432" t="n">
        <v>605.0</v>
      </c>
      <c r="B432" t="inlineStr">
        <is>
          <t>Solon,J.M., and J.H. Nair III</t>
        </is>
      </c>
      <c r="C432" t="inlineStr">
        <is>
          <t>The Effect of a Sublethal Concentration of LAS on the Acute Toxicity of Various Phosphate Pesticides to the Fathead Minnow (Pimephales promelas Rafinesque)</t>
        </is>
      </c>
      <c r="D432" t="inlineStr">
        <is>
          <t>Bull. Environ. Contam. Toxicol.5(5): 408-413</t>
        </is>
      </c>
      <c r="E432" t="n">
        <v>1970.0</v>
      </c>
      <c r="F432"/>
      <c r="G432" t="inlineStr">
        <is>
          <t>Solon,J.M., and J.H. Nair III (1970). The Effect of a Sublethal Concentration of LAS on the Acute Toxicity of Various Phosphate Pesticides to the Fathead Minnow (Pimephales promelas Rafinesque). Bull. Environ. Contam. Toxicol., 5, (5), 408-413. doi:10.1007/BF01559050. ECOREF#:605</t>
        </is>
      </c>
      <c r="H432" s="431" t="n">
        <f>HYPERLINK("https://scholar.google.com/scholar?hl=en&amp;as_q=&amp;as_oq=&amp;as_eq=&amp;as_sauthors=&amp;as_publication=&amp;as_ylo=&amp;as_yhi=&amp;as_occt=title&amp;as_sdt=0%2C5&amp;as_epq=%22The+Effect+of+a+Sublethal+Concentration+of+LAS+on+the+Acute+Toxicity+of+Various+Phosphate+Pesticides+to+the+Fath", "Google Scholar")</f>
        <v>0.0</v>
      </c>
    </row>
    <row r="433">
      <c r="A433" t="n">
        <v>14170.0</v>
      </c>
      <c r="B433" t="inlineStr">
        <is>
          <t>Spacie,A.</t>
        </is>
      </c>
      <c r="C433" t="inlineStr">
        <is>
          <t>Acute and Chronic Parathion Toxicity to Fish and Invertebrates</t>
        </is>
      </c>
      <c r="D433" t="inlineStr">
        <is>
          <t>Office of Research and Monitoring, U. S. Environmental Protection Agency, Washington, DC:106 p.</t>
        </is>
      </c>
      <c r="E433" t="n">
        <v>1976.0</v>
      </c>
      <c r="F433"/>
      <c r="G433" t="inlineStr">
        <is>
          <t>Spacie,A. (1976). Acute and Chronic Parathion Toxicity to Fish and Invertebrates. Office of Research and Monitoring, U. S. Environmental Protection Agency, Washington, DC, 106 p. ECOREF#:14170</t>
        </is>
      </c>
      <c r="H433" s="432" t="n">
        <f>HYPERLINK("https://scholar.google.com/scholar?hl=en&amp;as_q=&amp;as_oq=&amp;as_eq=&amp;as_sauthors=&amp;as_publication=&amp;as_ylo=&amp;as_yhi=&amp;as_occt=title&amp;as_sdt=0%2C5&amp;as_epq=%22Acute+and+Chronic+Parathion+Toxicity+to+Fish+and+Invertebrates", "Google Scholar")</f>
        <v>0.0</v>
      </c>
    </row>
    <row r="434">
      <c r="A434" t="n">
        <v>983.0</v>
      </c>
      <c r="B434" t="inlineStr">
        <is>
          <t>Spacie,A., A.G. Vilkas, G.F. Doebbler, W.J. Kuc, and G.R. Iwan</t>
        </is>
      </c>
      <c r="C434" t="inlineStr">
        <is>
          <t>Acute and Chronic Parathion Toxicity to Fish and Invertebrates</t>
        </is>
      </c>
      <c r="D434" t="inlineStr">
        <is>
          <t>EPA 600/3-81-047, U.S.EPA, Washington, DC:78 p.</t>
        </is>
      </c>
      <c r="E434" t="n">
        <v>1981.0</v>
      </c>
      <c r="F434"/>
      <c r="G434" t="inlineStr">
        <is>
          <t>Spacie,A., A.G. Vilkas, G.F. Doebbler, W.J. Kuc, and G.R. Iwan (1981). Acute and Chronic Parathion Toxicity to Fish and Invertebrates. EPA 600/3-81-047, U.S.EPA, Washington, DC, 78 p. ECOREF#:983</t>
        </is>
      </c>
      <c r="H434" s="433" t="n">
        <f>HYPERLINK("https://scholar.google.com/scholar?hl=en&amp;as_q=&amp;as_oq=&amp;as_eq=&amp;as_sauthors=&amp;as_publication=&amp;as_ylo=&amp;as_yhi=&amp;as_occt=title&amp;as_sdt=0%2C5&amp;as_epq=%22Acute+and+Chronic+Parathion+Toxicity+to+Fish+and+Invertebrates", "Google Scholar")</f>
        <v>0.0</v>
      </c>
    </row>
    <row r="435">
      <c r="A435" t="n">
        <v>14553.0</v>
      </c>
      <c r="B435" t="inlineStr">
        <is>
          <t>Sparks,R.E.</t>
        </is>
      </c>
      <c r="C435" t="inlineStr">
        <is>
          <t>The Acute, Lethal Effects of Ammonia on Channel Catfish (Ictalurus punctatus), Bluegills (Lepomis macrochirus), and Fathead Minnows (Pimephales promelas)</t>
        </is>
      </c>
      <c r="D435" t="inlineStr">
        <is>
          <t>Rep.to Illinois, Proj.No.20.060, Inst.for Environ.Qual., Chicago, IL:15 p.</t>
        </is>
      </c>
      <c r="E435" t="n">
        <v>1975.0</v>
      </c>
      <c r="F435"/>
      <c r="G435" t="inlineStr">
        <is>
          <t>Sparks,R.E. (1975). The Acute, Lethal Effects of Ammonia on Channel Catfish (Ictalurus punctatus), Bluegills (Lepomis macrochirus), and Fathead Minnows (Pimephales promelas). Rep.to Illinois, Proj.No.20.060, Inst.for Environ.Qual., Chicago, IL, 15 p. ECOREF#:14553</t>
        </is>
      </c>
      <c r="H435" s="434" t="n">
        <f>HYPERLINK("https://scholar.google.com/scholar?hl=en&amp;as_q=&amp;as_oq=&amp;as_eq=&amp;as_sauthors=&amp;as_publication=&amp;as_ylo=&amp;as_yhi=&amp;as_occt=title&amp;as_sdt=0%2C5&amp;as_epq=%22The+Acute%2C+Lethal+Effects+of+Ammonia+on+Channel+Catfish+%28Ictalurus+punctatus%29%2C+Bluegills+%28Lepomis+macr", "Google Scholar")</f>
        <v>0.0</v>
      </c>
    </row>
    <row r="436">
      <c r="A436" t="n">
        <v>14754.0</v>
      </c>
      <c r="B436" t="inlineStr">
        <is>
          <t>Spehar,R.L.</t>
        </is>
      </c>
      <c r="C436" t="inlineStr">
        <is>
          <t>Aquatic Toxicity Test Information on Acrolein with Fathead Minnows (Pimephales promelas) and Flagfish (Jordanella floridae)</t>
        </is>
      </c>
      <c r="D436" t="inlineStr">
        <is>
          <t>U.S.EPA, Duluth, MN:5 p.</t>
        </is>
      </c>
      <c r="E436" t="n">
        <v>1989.0</v>
      </c>
      <c r="F436"/>
      <c r="G436" t="inlineStr">
        <is>
          <t>Spehar,R.L. (1989). Aquatic Toxicity Test Information on Acrolein with Fathead Minnows (Pimephales promelas) and Flagfish (Jordanella floridae). U.S.EPA, Duluth, MN, 5 p. ECOREF#:14754</t>
        </is>
      </c>
      <c r="H436" s="435" t="n">
        <f>HYPERLINK("https://scholar.google.com/scholar?hl=en&amp;as_q=&amp;as_oq=&amp;as_eq=&amp;as_sauthors=&amp;as_publication=&amp;as_ylo=&amp;as_yhi=&amp;as_occt=title&amp;as_sdt=0%2C5&amp;as_epq=%22Aquatic+Toxicity+Test+Information+on+Acrolein+with+Fathead+Minnows+%28Pimephales+promelas%29+and+Flagfish+%28Jor", "Google Scholar")</f>
        <v>0.0</v>
      </c>
    </row>
    <row r="437">
      <c r="A437" t="n">
        <v>56474.0</v>
      </c>
      <c r="B437" t="inlineStr">
        <is>
          <t>Spehar,R.L.</t>
        </is>
      </c>
      <c r="C437" t="inlineStr">
        <is>
          <t>Criteria Document Data. Memorandum to D.J. Call, Center for Lake Superior Environmental Studies, University of Wisconsin-Superior. September 16, 1986</t>
        </is>
      </c>
      <c r="D437" t="inlineStr">
        <is>
          <t>Memo to D.J.Call, U.S.EPA, Duluth, MN /Center for Lake Superior Environ.Studies, Univ.of Wisconsin-Superior, Superior, WI:17 p.</t>
        </is>
      </c>
      <c r="E437" t="n">
        <v>1986.0</v>
      </c>
      <c r="F437"/>
      <c r="G437" t="inlineStr">
        <is>
          <t>Spehar,R.L. (1986). Criteria Document Data. Memorandum to D.J. Call, Center for Lake Superior Environmental Studies, University of Wisconsin-Superior. September 16, 1986. Memo to D.J.Call, U.S.EPA, Duluth, MN /Center for Lake Superior Environ.Studies, Univ.of Wisconsin-Superior, Superior, WI, 17 p. ECOREF#:56474</t>
        </is>
      </c>
      <c r="H437" s="436" t="n">
        <f>HYPERLINK("https://scholar.google.com/scholar?hl=en&amp;as_q=&amp;as_oq=&amp;as_eq=&amp;as_sauthors=&amp;as_publication=&amp;as_ylo=&amp;as_yhi=&amp;as_occt=title&amp;as_sdt=0%2C5&amp;as_epq=%22Criteria+Document+Data.+Memorandum+to+D.J.+Call%2C+Center+for+Lake+Superior+Environmental+Studies%2C+University+", "Google Scholar")</f>
        <v>0.0</v>
      </c>
    </row>
    <row r="438">
      <c r="A438" t="n">
        <v>152292.0</v>
      </c>
      <c r="B438" t="inlineStr">
        <is>
          <t>Spehar,R.L.</t>
        </is>
      </c>
      <c r="C438" t="inlineStr">
        <is>
          <t>Aquatic Toxicity Test Information on 2,4-Dichlorophenoxyacetic Acid (2,4-D) (99% Pure) with Rainbow Trout, Fathead Minnows, Ceriodaphnia dubia, and Duckweed</t>
        </is>
      </c>
      <c r="D438" t="inlineStr">
        <is>
          <t>Jan.30th Letter to D.Call, Ctr.for Lake Superior, Univ.of Wisconsin, Superior, WI:14 p.</t>
        </is>
      </c>
      <c r="E438" t="n">
        <v>1989.0</v>
      </c>
      <c r="F438"/>
      <c r="G438" t="inlineStr">
        <is>
          <t>Spehar,R.L. (1989). Aquatic Toxicity Test Information on 2,4-Dichlorophenoxyacetic Acid (2,4-D) (99% Pure) with Rainbow Trout, Fathead Minnows, Ceriodaphnia dubia, and Duckweed. Jan.30th Letter to D.Call, Ctr.for Lake Superior, Univ.of Wisconsin, Superior, WI, 14 p. ECOREF#:152292</t>
        </is>
      </c>
      <c r="H438" s="437" t="n">
        <f>HYPERLINK("https://scholar.google.com/scholar?hl=en&amp;as_q=&amp;as_oq=&amp;as_eq=&amp;as_sauthors=&amp;as_publication=&amp;as_ylo=&amp;as_yhi=&amp;as_occt=title&amp;as_sdt=0%2C5&amp;as_epq=%22Aquatic+Toxicity+Test+Information+on+2%2C4-Dichlorophenoxyacetic+Acid+%282%2C4-D%29+%2899%25+Pure%29+with+Rainbo", "Google Scholar")</f>
        <v>0.0</v>
      </c>
    </row>
    <row r="439">
      <c r="A439" t="n">
        <v>2097.0</v>
      </c>
      <c r="B439" t="inlineStr">
        <is>
          <t>Spehar,R.L., G.D. Veith, D.L. DeFoe, and B.V. Bergstedt</t>
        </is>
      </c>
      <c r="C439" t="inlineStr">
        <is>
          <t>Toxicity and Bioaccumulation of Hexachlorocyclopentadiene, Hexachloronorbornadiene and Heptachloronorbornene in Larval and Early Juvenile Fathead Minnows, Pimephales promelas</t>
        </is>
      </c>
      <c r="D439" t="inlineStr">
        <is>
          <t>Bull. Environ. Contam. Toxicol.21(4/5): 576-583</t>
        </is>
      </c>
      <c r="E439" t="n">
        <v>1979.0</v>
      </c>
      <c r="F439"/>
      <c r="G439" t="inlineStr">
        <is>
          <t>Spehar,R.L., G.D. Veith, D.L. DeFoe, and B.V. Bergstedt (1979). Toxicity and Bioaccumulation of Hexachlorocyclopentadiene, Hexachloronorbornadiene and Heptachloronorbornene in Larval and Early Juvenile Fathead Minnows, Pimephales promelas. Bull. Environ. Contam. Toxicol., 21, (4/5), 576-583. doi:10.1007/BF01685472. ECOREF#:2097</t>
        </is>
      </c>
      <c r="H439" s="438" t="n">
        <f>HYPERLINK("https://scholar.google.com/scholar?hl=en&amp;as_q=&amp;as_oq=&amp;as_eq=&amp;as_sauthors=&amp;as_publication=&amp;as_ylo=&amp;as_yhi=&amp;as_occt=title&amp;as_sdt=0%2C5&amp;as_epq=%22Toxicity+and+Bioaccumulation+of+Hexachlorocyclopentadiene%2C+Hexachloronorbornadiene+and+Heptachloronorbornene+i", "Google Scholar")</f>
        <v>0.0</v>
      </c>
    </row>
    <row r="440">
      <c r="A440" t="n">
        <v>10679.0</v>
      </c>
      <c r="B440" t="inlineStr">
        <is>
          <t>Spehar,R.L., H.P. Nelson, M.J. Swanson, and J.W. Renoos</t>
        </is>
      </c>
      <c r="C440" t="inlineStr">
        <is>
          <t>Pentachlorophenol Toxicity to Amphipods and Fathead Minnows at Different Test pH Values</t>
        </is>
      </c>
      <c r="D440" t="inlineStr">
        <is>
          <t>Environ. Toxicol. Chem.4:389-397</t>
        </is>
      </c>
      <c r="E440" t="n">
        <v>1985.0</v>
      </c>
      <c r="F440"/>
      <c r="G440" t="inlineStr">
        <is>
          <t>Spehar,R.L., H.P. Nelson, M.J. Swanson, and J.W. Renoos (1985). Pentachlorophenol Toxicity to Amphipods and Fathead Minnows at Different Test pH Values. Environ. Toxicol. Chem., 4, 389-397. doi:10.1002/etc.5620040314. ECOREF#:10679</t>
        </is>
      </c>
      <c r="H440" s="439" t="n">
        <f>HYPERLINK("https://scholar.google.com/scholar?hl=en&amp;as_q=&amp;as_oq=&amp;as_eq=&amp;as_sauthors=&amp;as_publication=&amp;as_ylo=&amp;as_yhi=&amp;as_occt=title&amp;as_sdt=0%2C5&amp;as_epq=%22Pentachlorophenol+Toxicity+to+Amphipods+and+Fathead+Minnows+at+Different+Test+pH+Values", "Google Scholar")</f>
        <v>0.0</v>
      </c>
    </row>
    <row r="441">
      <c r="A441" t="n">
        <v>164890.0</v>
      </c>
      <c r="B441" t="inlineStr">
        <is>
          <t>Spehar,R.L., L.T. Brooke, T.P. Markee, and M.D. Kahl</t>
        </is>
      </c>
      <c r="C441" t="inlineStr">
        <is>
          <t>Comparative Toxicity and Bioconcentration of Nonylphenol in Freshwater Organisms</t>
        </is>
      </c>
      <c r="D441" t="inlineStr">
        <is>
          <t>Environ. Toxicol. Chem.29(9): 2104-2111</t>
        </is>
      </c>
      <c r="E441" t="n">
        <v>2010.0</v>
      </c>
      <c r="F441"/>
      <c r="G441" t="inlineStr">
        <is>
          <t>Spehar,R.L., L.T. Brooke, T.P. Markee, and M.D. Kahl (2010). Comparative Toxicity and Bioconcentration of Nonylphenol in Freshwater Organisms. Environ. Toxicol. Chem., 29, (9), 2104-2111. doi:10.1002/etc.262. ECOREF#:164890</t>
        </is>
      </c>
      <c r="H441" s="440" t="n">
        <f>HYPERLINK("https://scholar.google.com/scholar?hl=en&amp;as_q=&amp;as_oq=&amp;as_eq=&amp;as_sauthors=&amp;as_publication=&amp;as_ylo=&amp;as_yhi=&amp;as_occt=title&amp;as_sdt=0%2C5&amp;as_epq=%22Comparative+Toxicity+and+Bioconcentration+of+Nonylphenol+in+Freshwater+Organisms", "Google Scholar")</f>
        <v>0.0</v>
      </c>
    </row>
    <row r="442">
      <c r="A442" t="n">
        <v>20588.0</v>
      </c>
      <c r="B442" t="inlineStr">
        <is>
          <t>Spehar,R.L., S. Poucher, L.T. Brooke, D.J. Hansen, D. Champlin, and D.A. Cox</t>
        </is>
      </c>
      <c r="C442" t="inlineStr">
        <is>
          <t>Comparative Toxicity of Fluoranthene to Freshwater and Saltwater Species Under Fluorescent and Ultraviolet Light</t>
        </is>
      </c>
      <c r="D442" t="inlineStr">
        <is>
          <t>Arch. Environ. Contam. Toxicol.37(4): 496-502</t>
        </is>
      </c>
      <c r="E442" t="n">
        <v>1999.0</v>
      </c>
      <c r="F442"/>
      <c r="G442" t="inlineStr">
        <is>
          <t>Spehar,R.L., S. Poucher, L.T. Brooke, D.J. Hansen, D. Champlin, and D.A. Cox (1999). Comparative Toxicity of Fluoranthene to Freshwater and Saltwater Species Under Fluorescent and Ultraviolet Light. Arch. Environ. Contam. Toxicol., 37, (4), 496-502. doi:10.1007/s002449900544. ECOREF#:20588</t>
        </is>
      </c>
      <c r="H442" s="441" t="n">
        <f>HYPERLINK("https://scholar.google.com/scholar?hl=en&amp;as_q=&amp;as_oq=&amp;as_eq=&amp;as_sauthors=&amp;as_publication=&amp;as_ylo=&amp;as_yhi=&amp;as_occt=title&amp;as_sdt=0%2C5&amp;as_epq=%22Comparative+Toxicity+of+Fluoranthene+to+Freshwater+and+Saltwater+Species+Under+Fluorescent+and+Ultraviolet+Light", "Google Scholar")</f>
        <v>0.0</v>
      </c>
    </row>
    <row r="443">
      <c r="A443" t="n">
        <v>10485.0</v>
      </c>
      <c r="B443" t="inlineStr">
        <is>
          <t>Spehar,R.L., and A.R. Carlson</t>
        </is>
      </c>
      <c r="C443" t="inlineStr">
        <is>
          <t>Derivation of Site-Specific Water Quality Criteria for Cadmium and the St. Louis River Basin, Duluth, Minnesota</t>
        </is>
      </c>
      <c r="D443" t="inlineStr">
        <is>
          <t>Environ. Toxicol. Chem.3(4): 651-665</t>
        </is>
      </c>
      <c r="E443" t="n">
        <v>1984.0</v>
      </c>
      <c r="F443"/>
      <c r="G443" t="inlineStr">
        <is>
          <t>Spehar,R.L., and A.R. Carlson (1984). Derivation of Site-Specific Water Quality Criteria for Cadmium and the St. Louis River Basin, Duluth, Minnesota. Environ. Toxicol. Chem., 3, (4), 651-665. ECOREF#:10485</t>
        </is>
      </c>
      <c r="H443" s="442" t="n">
        <f>HYPERLINK("https://scholar.google.com/scholar?hl=en&amp;as_q=&amp;as_oq=&amp;as_eq=&amp;as_sauthors=&amp;as_publication=&amp;as_ylo=&amp;as_yhi=&amp;as_occt=title&amp;as_sdt=0%2C5&amp;as_epq=%22Derivation+of+Site-Specific+Water+Quality+Criteria+for+Cadmium+and+the+St.+Louis+River+Basin%2C+Duluth%2C+Minnes", "Google Scholar")</f>
        <v>0.0</v>
      </c>
    </row>
    <row r="444">
      <c r="A444" t="n">
        <v>12093.0</v>
      </c>
      <c r="B444" t="inlineStr">
        <is>
          <t>Spehar,R.L., and J.T. Fiandt</t>
        </is>
      </c>
      <c r="C444" t="inlineStr">
        <is>
          <t>Acute and Chronic Effects of Water Quality Criteria-Based Metal Mixtures on Three Aquatic Species</t>
        </is>
      </c>
      <c r="D444" t="inlineStr">
        <is>
          <t>Environ. Toxicol. Chem.5(10): 917-931</t>
        </is>
      </c>
      <c r="E444" t="n">
        <v>1986.0</v>
      </c>
      <c r="F444"/>
      <c r="G444" t="inlineStr">
        <is>
          <t>Spehar,R.L., and J.T. Fiandt (1986). Acute and Chronic Effects of Water Quality Criteria-Based Metal Mixtures on Three Aquatic Species. Environ. Toxicol. Chem., 5, (10), 917-931. ECOREF#:12093</t>
        </is>
      </c>
      <c r="H444" s="443" t="n">
        <f>HYPERLINK("https://scholar.google.com/scholar?hl=en&amp;as_q=&amp;as_oq=&amp;as_eq=&amp;as_sauthors=&amp;as_publication=&amp;as_ylo=&amp;as_yhi=&amp;as_occt=title&amp;as_sdt=0%2C5&amp;as_epq=%22Acute+and+Chronic+Effects+of+Water+Quality+Criteria-Based+Metal+Mixtures+on+Three+Aquatic+Species", "Google Scholar")</f>
        <v>0.0</v>
      </c>
    </row>
    <row r="445">
      <c r="A445" t="n">
        <v>14914.0</v>
      </c>
      <c r="B445" t="inlineStr">
        <is>
          <t>Stay,F.S., and A.W. Jarvinen</t>
        </is>
      </c>
      <c r="C445" t="inlineStr">
        <is>
          <t>Use of Microcosm and Fish Toxicity Data to Select Mesocosm Treatment Concentrations</t>
        </is>
      </c>
      <c r="D445" t="inlineStr">
        <is>
          <t>Arch. Environ. Contam. Toxicol.28(4): 451-458</t>
        </is>
      </c>
      <c r="E445" t="n">
        <v>1995.0</v>
      </c>
      <c r="F445"/>
      <c r="G445" t="inlineStr">
        <is>
          <t>Stay,F.S., and A.W. Jarvinen (1995). Use of Microcosm and Fish Toxicity Data to Select Mesocosm Treatment Concentrations. Arch. Environ. Contam. Toxicol., 28, (4), 451-458. doi:10.1007/BF00211627. ECOREF#:14914</t>
        </is>
      </c>
      <c r="H445" s="444" t="n">
        <f>HYPERLINK("https://scholar.google.com/scholar?hl=en&amp;as_q=&amp;as_oq=&amp;as_eq=&amp;as_sauthors=&amp;as_publication=&amp;as_ylo=&amp;as_yhi=&amp;as_occt=title&amp;as_sdt=0%2C5&amp;as_epq=%22Use+of+Microcosm+and+Fish+Toxicity+Data+to+Select+Mesocosm+Treatment+Concentrations", "Google Scholar")</f>
        <v>0.0</v>
      </c>
    </row>
    <row r="446">
      <c r="A446" t="n">
        <v>120966.0</v>
      </c>
      <c r="B446" t="inlineStr">
        <is>
          <t>Stephan,C.E.</t>
        </is>
      </c>
      <c r="C446" t="inlineStr">
        <is>
          <t>Results of Toxicity Tests</t>
        </is>
      </c>
      <c r="D446" t="inlineStr">
        <is>
          <t>Feb.13th Memo to J.Carroll, U.S.EPA, Washington, DC:2 p.</t>
        </is>
      </c>
      <c r="E446" t="n">
        <v>1978.0</v>
      </c>
      <c r="F446"/>
      <c r="G446" t="inlineStr">
        <is>
          <t>Stephan,C.E. (1978). Results of Toxicity Tests. Feb.13th Memo to J.Carroll, U.S.EPA, Washington, DC, 2 p. ECOREF#:120966</t>
        </is>
      </c>
      <c r="H446" s="445" t="n">
        <f>HYPERLINK("https://scholar.google.com/scholar?hl=en&amp;as_q=&amp;as_oq=&amp;as_eq=&amp;as_sauthors=&amp;as_publication=&amp;as_ylo=&amp;as_yhi=&amp;as_occt=title&amp;as_sdt=0%2C5&amp;as_epq=%22Results+of+Toxicity+Tests", "Google Scholar")</f>
        <v>0.0</v>
      </c>
    </row>
    <row r="447">
      <c r="A447" t="n">
        <v>8995.0</v>
      </c>
      <c r="B447" t="inlineStr">
        <is>
          <t>Sturm,R.N., and A.G. Payne</t>
        </is>
      </c>
      <c r="C447" t="inlineStr">
        <is>
          <t>Environmental Testing of Trisodium Nitrilotriacetate: Bioassays for Aquatic Safety and Algal Stimulation</t>
        </is>
      </c>
      <c r="D447" t="inlineStr">
        <is>
          <t>In: G.E.Glass (Ed.), Bioassay Techniques and Environmental Chemistry, Ann Arbor, MI:403-424</t>
        </is>
      </c>
      <c r="E447" t="n">
        <v>1973.0</v>
      </c>
      <c r="F447"/>
      <c r="G447" t="inlineStr">
        <is>
          <t>Sturm,R.N., and A.G. Payne (1973). Environmental Testing of Trisodium Nitrilotriacetate: Bioassays for Aquatic Safety and Algal Stimulation. In: G.E.Glass (Ed.), Bioassay Techniques and Environmental Chemistry, Ann Arbor, MI, 403-424. ECOREF#:8995</t>
        </is>
      </c>
      <c r="H447" s="446" t="n">
        <f>HYPERLINK("https://scholar.google.com/scholar?hl=en&amp;as_q=&amp;as_oq=&amp;as_eq=&amp;as_sauthors=&amp;as_publication=&amp;as_ylo=&amp;as_yhi=&amp;as_occt=title&amp;as_sdt=0%2C5&amp;as_epq=%22Environmental+Testing+of+Trisodium+Nitrilotriacetate%3A+Bioassays+for+Aquatic+Safety+and+Algal+Stimulation", "Google Scholar")</f>
        <v>0.0</v>
      </c>
    </row>
    <row r="448">
      <c r="A448" t="n">
        <v>18527.0</v>
      </c>
      <c r="B448" t="inlineStr">
        <is>
          <t>Suedel,B.C., E. Deaver, and J.H.,Jr. Rodgers</t>
        </is>
      </c>
      <c r="C448" t="inlineStr">
        <is>
          <t>Experimental Factors that may Affect Toxicity of Aqueous and Sediment-Bound Copper to Freshwater Organisms</t>
        </is>
      </c>
      <c r="D448" t="inlineStr">
        <is>
          <t>Arch. Environ. Contam. Toxicol.30(1): 40-46</t>
        </is>
      </c>
      <c r="E448" t="n">
        <v>1996.0</v>
      </c>
      <c r="F448"/>
      <c r="G448" t="inlineStr">
        <is>
          <t>Suedel,B.C., E. Deaver, and J.H.,Jr. Rodgers (1996). Experimental Factors that may Affect Toxicity of Aqueous and Sediment-Bound Copper to Freshwater Organisms. Arch. Environ. Contam. Toxicol., 30, (1), 40-46. doi:10.1007/BF00211327. ECOREF#:18527</t>
        </is>
      </c>
      <c r="H448" s="447" t="n">
        <f>HYPERLINK("https://scholar.google.com/scholar?hl=en&amp;as_q=&amp;as_oq=&amp;as_eq=&amp;as_sauthors=&amp;as_publication=&amp;as_ylo=&amp;as_yhi=&amp;as_occt=title&amp;as_sdt=0%2C5&amp;as_epq=%22Experimental+Factors+that+may+Affect+Toxicity+of+Aqueous+and+Sediment-Bound+Copper+to+Freshwater+Organisms", "Google Scholar")</f>
        <v>0.0</v>
      </c>
    </row>
    <row r="449">
      <c r="A449" t="n">
        <v>18420.0</v>
      </c>
      <c r="B449" t="inlineStr">
        <is>
          <t>Suedel,B.C., J.H.,Jr. Rodgers, and E. Deaver</t>
        </is>
      </c>
      <c r="C449" t="inlineStr">
        <is>
          <t>Experimental Factors that may Affect Toxicity of Cadmium to Freshwater Organisms</t>
        </is>
      </c>
      <c r="D449" t="inlineStr">
        <is>
          <t>Arch. Environ. Contam. Toxicol.33(2): 188-193</t>
        </is>
      </c>
      <c r="E449" t="n">
        <v>1997.0</v>
      </c>
      <c r="F449"/>
      <c r="G449" t="inlineStr">
        <is>
          <t>Suedel,B.C., J.H.,Jr. Rodgers, and E. Deaver (1997). Experimental Factors that may Affect Toxicity of Cadmium to Freshwater Organisms. Arch. Environ. Contam. Toxicol., 33, (2), 188-193. doi:10.1007/s002449900241. ECOREF#:18420</t>
        </is>
      </c>
      <c r="H449" s="448" t="n">
        <f>HYPERLINK("https://scholar.google.com/scholar?hl=en&amp;as_q=&amp;as_oq=&amp;as_eq=&amp;as_sauthors=&amp;as_publication=&amp;as_ylo=&amp;as_yhi=&amp;as_occt=title&amp;as_sdt=0%2C5&amp;as_epq=%22Experimental+Factors+that+may+Affect+Toxicity+of+Cadmium+to+Freshwater+Organisms", "Google Scholar")</f>
        <v>0.0</v>
      </c>
    </row>
    <row r="450">
      <c r="A450" t="n">
        <v>892.0</v>
      </c>
      <c r="B450" t="inlineStr">
        <is>
          <t>Surber,E.W., and Q.H. Pickering</t>
        </is>
      </c>
      <c r="C450" t="inlineStr">
        <is>
          <t>Acute Toxicity of Endothal, Diquat, Hyamine, Dalapon, and Silvex to Fish</t>
        </is>
      </c>
      <c r="D450" t="inlineStr">
        <is>
          <t>Prog. Fish-Cult.24(4): 164-171</t>
        </is>
      </c>
      <c r="E450" t="n">
        <v>1962.0</v>
      </c>
      <c r="F450"/>
      <c r="G450" t="inlineStr">
        <is>
          <t>Surber,E.W., and Q.H. Pickering (1962). Acute Toxicity of Endothal, Diquat, Hyamine, Dalapon, and Silvex to Fish. Prog. Fish-Cult., 24, (4), 164-171. doi:10.1577/1548-8659(1962)24[164:ATOEDH]2.0.CO;2. ECOREF#:892</t>
        </is>
      </c>
      <c r="H450" s="449" t="n">
        <f>HYPERLINK("https://scholar.google.com/scholar?hl=en&amp;as_q=&amp;as_oq=&amp;as_eq=&amp;as_sauthors=&amp;as_publication=&amp;as_ylo=&amp;as_yhi=&amp;as_occt=title&amp;as_sdt=0%2C5&amp;as_epq=%22Acute+Toxicity+of+Endothal%2C+Diquat%2C+Hyamine%2C+Dalapon%2C+and+Silvex+to+Fish", "Google Scholar")</f>
        <v>0.0</v>
      </c>
    </row>
    <row r="451">
      <c r="A451" t="n">
        <v>8455.0</v>
      </c>
      <c r="B451" t="inlineStr">
        <is>
          <t>Sweeny,K.H., J.R. Fischer, A.F. Graefe, H.L. Marcus, and D.H.W. Liu</t>
        </is>
      </c>
      <c r="C451" t="inlineStr">
        <is>
          <t>Development of Field Applied DDT</t>
        </is>
      </c>
      <c r="D451" t="inlineStr">
        <is>
          <t>EPA-660/2-74-036, U.S.EPA, Washington, DC:95 p.</t>
        </is>
      </c>
      <c r="E451" t="n">
        <v>1974.0</v>
      </c>
      <c r="F451"/>
      <c r="G451" t="inlineStr">
        <is>
          <t>Sweeny,K.H., J.R. Fischer, A.F. Graefe, H.L. Marcus, and D.H.W. Liu (1974). Development of Field Applied DDT. EPA-660/2-74-036, U.S.EPA, Washington, DC, 95 p. ECOREF#:8455</t>
        </is>
      </c>
      <c r="H451" s="450" t="n">
        <f>HYPERLINK("https://scholar.google.com/scholar?hl=en&amp;as_q=&amp;as_oq=&amp;as_eq=&amp;as_sauthors=&amp;as_publication=&amp;as_ylo=&amp;as_yhi=&amp;as_occt=title&amp;as_sdt=0%2C5&amp;as_epq=%22Development+of+Field+Applied+DDT", "Google Scholar")</f>
        <v>0.0</v>
      </c>
    </row>
    <row r="452">
      <c r="A452" t="n">
        <v>17881.0</v>
      </c>
      <c r="B452" t="inlineStr">
        <is>
          <t>Sweet,L.I., and P.G. Meier</t>
        </is>
      </c>
      <c r="C452" t="inlineStr">
        <is>
          <t>Lethal and Sublethal Effects of Azulene and Longifolene to Microtox, Ceriodaphnia dubia, Daphnia magna, and Pimephales promelas</t>
        </is>
      </c>
      <c r="D452" t="inlineStr">
        <is>
          <t>Bull. Environ. Contam. Toxicol.58(2): 268-274</t>
        </is>
      </c>
      <c r="E452" t="n">
        <v>1997.0</v>
      </c>
      <c r="F452"/>
      <c r="G452" t="inlineStr">
        <is>
          <t>Sweet,L.I., and P.G. Meier (1997). Lethal and Sublethal Effects of Azulene and Longifolene to Microtox, Ceriodaphnia dubia, Daphnia magna, and Pimephales promelas. Bull. Environ. Contam. Toxicol., 58, (2), 268-274. doi:10.1007/s001289900330. ECOREF#:17881</t>
        </is>
      </c>
      <c r="H452" s="451" t="n">
        <f>HYPERLINK("https://scholar.google.com/scholar?hl=en&amp;as_q=&amp;as_oq=&amp;as_eq=&amp;as_sauthors=&amp;as_publication=&amp;as_ylo=&amp;as_yhi=&amp;as_occt=title&amp;as_sdt=0%2C5&amp;as_epq=%22Lethal+and+Sublethal+Effects+of+Azulene+and+Longifolene+to+Microtox%2C+Ceriodaphnia+dubia%2C+Daphnia+magna%2C+an", "Google Scholar")</f>
        <v>0.0</v>
      </c>
    </row>
    <row r="453">
      <c r="A453" t="n">
        <v>10281.0</v>
      </c>
      <c r="B453" t="inlineStr">
        <is>
          <t>Swigert,J.P., and A. Spacie</t>
        </is>
      </c>
      <c r="C453" t="inlineStr">
        <is>
          <t>Survival and Growth of Warmwater Fishes Exposed to Ammonia Under Low Flow Conditions</t>
        </is>
      </c>
      <c r="D453" t="inlineStr">
        <is>
          <t>Tech.Rep.157, Purdue Univ., Water Resour.Res.Center, West Lafayette, IN:40 p.</t>
        </is>
      </c>
      <c r="E453" t="n">
        <v>1983.0</v>
      </c>
      <c r="F453"/>
      <c r="G453" t="inlineStr">
        <is>
          <t>Swigert,J.P., and A. Spacie (1983). Survival and Growth of Warmwater Fishes Exposed to Ammonia Under Low Flow Conditions. Tech.Rep.157, Purdue Univ., Water Resour.Res.Center, West Lafayette, IN, 40 p. ECOREF#:10281</t>
        </is>
      </c>
      <c r="H453" s="452" t="n">
        <f>HYPERLINK("https://scholar.google.com/scholar?hl=en&amp;as_q=&amp;as_oq=&amp;as_eq=&amp;as_sauthors=&amp;as_publication=&amp;as_ylo=&amp;as_yhi=&amp;as_occt=title&amp;as_sdt=0%2C5&amp;as_epq=%22Survival+and+Growth+of+Warmwater+Fishes+Exposed+to+Ammonia+Under+Low+Flow+Conditions", "Google Scholar")</f>
        <v>0.0</v>
      </c>
    </row>
    <row r="454">
      <c r="A454" t="n">
        <v>86345.0</v>
      </c>
      <c r="B454" t="inlineStr">
        <is>
          <t>Takacs,P.</t>
        </is>
      </c>
      <c r="C454" t="inlineStr">
        <is>
          <t>Evaluation of Probabilistic Ecological Risk Assessment Methodology Using Aquatic Microcosms and Azinphos-Methyl</t>
        </is>
      </c>
      <c r="D454" t="inlineStr">
        <is>
          <t>M.S.Thesis, Univ.of Guelph, Ontario, Canada:211 p.</t>
        </is>
      </c>
      <c r="E454" t="n">
        <v>1999.0</v>
      </c>
      <c r="F454"/>
      <c r="G454" t="inlineStr">
        <is>
          <t>Takacs,P. (1999). Evaluation of Probabilistic Ecological Risk Assessment Methodology Using Aquatic Microcosms and Azinphos-Methyl. M.S.Thesis, Univ.of Guelph, Ontario, Canada, 211 p. ECOREF#:86345</t>
        </is>
      </c>
      <c r="H454" s="453" t="n">
        <f>HYPERLINK("https://scholar.google.com/scholar?hl=en&amp;as_q=&amp;as_oq=&amp;as_eq=&amp;as_sauthors=&amp;as_publication=&amp;as_ylo=&amp;as_yhi=&amp;as_occt=title&amp;as_sdt=0%2C5&amp;as_epq=%22Evaluation+of+Probabilistic+Ecological+Risk+Assessment+Methodology+Using+Aquatic+Microcosms+and+Azinphos-Methyl", "Google Scholar")</f>
        <v>0.0</v>
      </c>
    </row>
    <row r="455">
      <c r="A455" t="n">
        <v>2042.0</v>
      </c>
      <c r="B455" t="inlineStr">
        <is>
          <t>Tarzwell,C.M., and C. Henderson</t>
        </is>
      </c>
      <c r="C455" t="inlineStr">
        <is>
          <t>Toxicity of Less Common Metals to Fishes</t>
        </is>
      </c>
      <c r="D455" t="inlineStr">
        <is>
          <t>Ind. Wastes5:12-</t>
        </is>
      </c>
      <c r="E455" t="n">
        <v>1960.0</v>
      </c>
      <c r="F455"/>
      <c r="G455" t="inlineStr">
        <is>
          <t>Tarzwell,C.M., and C. Henderson (1960). Toxicity of Less Common Metals to Fishes. Ind. Wastes, 5, 12-. ECOREF#:2042</t>
        </is>
      </c>
      <c r="H455" s="454" t="n">
        <f>HYPERLINK("https://scholar.google.com/scholar?hl=en&amp;as_q=&amp;as_oq=&amp;as_eq=&amp;as_sauthors=&amp;as_publication=&amp;as_ylo=&amp;as_yhi=&amp;as_occt=title&amp;as_sdt=0%2C5&amp;as_epq=%22Toxicity+of+Less+Common+Metals+to+Fishes", "Google Scholar")</f>
        <v>0.0</v>
      </c>
    </row>
    <row r="456">
      <c r="A456" t="n">
        <v>16212.0</v>
      </c>
      <c r="B456" t="inlineStr">
        <is>
          <t>Tarzwell,C.M., and C. Henderson</t>
        </is>
      </c>
      <c r="C456" t="inlineStr">
        <is>
          <t>Toxicity of Dieldrin to Fish</t>
        </is>
      </c>
      <c r="D456" t="inlineStr">
        <is>
          <t>Trans. Am. Fish. Soc.86:245-257</t>
        </is>
      </c>
      <c r="E456" t="n">
        <v>1957.0</v>
      </c>
      <c r="F456"/>
      <c r="G456" t="inlineStr">
        <is>
          <t>Tarzwell,C.M., and C. Henderson (1957). Toxicity of Dieldrin to Fish. Trans. Am. Fish. Soc., 86, 245-257. doi:10.1577/1548-8659(1956)86[245:TODTF]2.0.CO;2. ECOREF#:16212</t>
        </is>
      </c>
      <c r="H456" s="455" t="n">
        <f>HYPERLINK("https://scholar.google.com/scholar?hl=en&amp;as_q=&amp;as_oq=&amp;as_eq=&amp;as_sauthors=&amp;as_publication=&amp;as_ylo=&amp;as_yhi=&amp;as_occt=title&amp;as_sdt=0%2C5&amp;as_epq=%22Toxicity+of+Dieldrin+to+Fish", "Google Scholar")</f>
        <v>0.0</v>
      </c>
    </row>
    <row r="457">
      <c r="A457" t="n">
        <v>160505.0</v>
      </c>
      <c r="B457" t="inlineStr">
        <is>
          <t>Tatum,V.L., D.L. Borton, W.R. Streblow, J. Louch, and J.P. Shepard</t>
        </is>
      </c>
      <c r="C457" t="inlineStr">
        <is>
          <t>Acute Toxicity of Commonly Used Forestry Herbicide Mixtures to Ceriodaphnia dubia and Pimephales promelas</t>
        </is>
      </c>
      <c r="D457" t="inlineStr">
        <is>
          <t>Environ. Toxicol.27(12): 671-684</t>
        </is>
      </c>
      <c r="E457" t="n">
        <v>2012.0</v>
      </c>
      <c r="F457"/>
      <c r="G457" t="inlineStr">
        <is>
          <t>Tatum,V.L., D.L. Borton, W.R. Streblow, J. Louch, and J.P. Shepard (2012). Acute Toxicity of Commonly Used Forestry Herbicide Mixtures to Ceriodaphnia dubia and Pimephales promelas. Environ. Toxicol., 27, (12), 671-684. doi:10.1002/tox.20686. ECOREF#:160505</t>
        </is>
      </c>
      <c r="H457" s="456" t="n">
        <f>HYPERLINK("https://scholar.google.com/scholar?hl=en&amp;as_q=&amp;as_oq=&amp;as_eq=&amp;as_sauthors=&amp;as_publication=&amp;as_ylo=&amp;as_yhi=&amp;as_occt=title&amp;as_sdt=0%2C5&amp;as_epq=%22Acute+Toxicity+of+Commonly+Used+Forestry+Herbicide+Mixtures+to+Ceriodaphnia+dubia+and+Pimephales+promelas", "Google Scholar")</f>
        <v>0.0</v>
      </c>
    </row>
    <row r="458">
      <c r="A458" t="n">
        <v>107584.0</v>
      </c>
      <c r="B458" t="inlineStr">
        <is>
          <t>TenEyck,M.C., and T.P. Markee</t>
        </is>
      </c>
      <c r="C458" t="inlineStr">
        <is>
          <t>Toxicity of Nonylphenol, Nonylphenol Monoethoxylate, and Nonylphenol Diethoxylate and Mixtures of These Compounds to Pimephales promelas (Fathead Minnow) and Ceriodaphnia dubia</t>
        </is>
      </c>
      <c r="D458" t="inlineStr">
        <is>
          <t>Arch. Environ. Contam. Toxicol.53(4): 599-606</t>
        </is>
      </c>
      <c r="E458" t="n">
        <v>2007.0</v>
      </c>
      <c r="F458"/>
      <c r="G458" t="inlineStr">
        <is>
          <t>TenEyck,M.C., and T.P. Markee (2007). Toxicity of Nonylphenol, Nonylphenol Monoethoxylate, and Nonylphenol Diethoxylate and Mixtures of These Compounds to Pimephales promelas (Fathead Minnow) and Ceriodaphnia dubia. Arch. Environ. Contam. Toxicol., 53, (4), 599-606. doi:10.1007/s00244-006-0249-2. ECOREF#:107584</t>
        </is>
      </c>
      <c r="H458" s="457" t="n">
        <f>HYPERLINK("https://scholar.google.com/scholar?hl=en&amp;as_q=&amp;as_oq=&amp;as_eq=&amp;as_sauthors=&amp;as_publication=&amp;as_ylo=&amp;as_yhi=&amp;as_occt=title&amp;as_sdt=0%2C5&amp;as_epq=%22Toxicity+of+Nonylphenol%2C+Nonylphenol+Monoethoxylate%2C+and+Nonylphenol+Diethoxylate+and+Mixtures+of+These+Comp", "Google Scholar")</f>
        <v>0.0</v>
      </c>
    </row>
    <row r="459">
      <c r="A459" t="n">
        <v>541.0</v>
      </c>
      <c r="B459" t="inlineStr">
        <is>
          <t>Thatcher,T.O., and J.F. Santner</t>
        </is>
      </c>
      <c r="C459" t="inlineStr">
        <is>
          <t>Acute Toxicity of LAS to Various Fish Species</t>
        </is>
      </c>
      <c r="D459" t="inlineStr">
        <is>
          <t>Proc. 21st Purdue Ind. Waste Conf.50(2): 996-1002</t>
        </is>
      </c>
      <c r="E459" t="n">
        <v>1966.0</v>
      </c>
      <c r="F459"/>
      <c r="G459" t="inlineStr">
        <is>
          <t>Thatcher,T.O., and J.F. Santner (1966). Acute Toxicity of LAS to Various Fish Species. Proc. 21st Purdue Ind. Waste Conf., 50, (2), 996-1002. ECOREF#:541</t>
        </is>
      </c>
      <c r="H459" s="458" t="n">
        <f>HYPERLINK("https://scholar.google.com/scholar?hl=en&amp;as_q=&amp;as_oq=&amp;as_eq=&amp;as_sauthors=&amp;as_publication=&amp;as_ylo=&amp;as_yhi=&amp;as_occt=title&amp;as_sdt=0%2C5&amp;as_epq=%22Acute+Toxicity+of+LAS+to+Various+Fish+Species", "Google Scholar")</f>
        <v>0.0</v>
      </c>
    </row>
    <row r="460">
      <c r="A460" t="n">
        <v>60679.0</v>
      </c>
      <c r="B460" t="inlineStr">
        <is>
          <t>The Academy of Natural Sciences</t>
        </is>
      </c>
      <c r="C460" t="inlineStr">
        <is>
          <t>Early Life Stage Studies Using the Fathead Minnow (Pimephales promelas) to Assess the Effects of Isophorone and Acenaphthene</t>
        </is>
      </c>
      <c r="D460" t="inlineStr">
        <is>
          <t>Div.Limnol.Ecol., Philadelphia, PA, Manuscript Submission to U.S.EPA, Cincinnati, OH:27 p.</t>
        </is>
      </c>
      <c r="E460" t="n">
        <v>1981.0</v>
      </c>
      <c r="F460"/>
      <c r="G460" t="inlineStr">
        <is>
          <t>The Academy of Natural Sciences (1981). Early Life Stage Studies Using the Fathead Minnow (Pimephales promelas) to Assess the Effects of Isophorone and Acenaphthene. Div.Limnol.Ecol., Philadelphia, PA, Manuscript Submission to U.S.EPA, Cincinnati, OH, 27 p. ECOREF#:60679</t>
        </is>
      </c>
      <c r="H460" s="459" t="n">
        <f>HYPERLINK("https://scholar.google.com/scholar?hl=en&amp;as_q=&amp;as_oq=&amp;as_eq=&amp;as_sauthors=&amp;as_publication=&amp;as_ylo=&amp;as_yhi=&amp;as_occt=title&amp;as_sdt=0%2C5&amp;as_epq=%22Early+Life+Stage+Studies+Using+the+Fathead+Minnow+%28Pimephales+promelas%29+to+Assess+the+Effects+of+Isophorone+", "Google Scholar")</f>
        <v>0.0</v>
      </c>
    </row>
    <row r="461">
      <c r="A461" t="n">
        <v>10303.0</v>
      </c>
      <c r="B461" t="inlineStr">
        <is>
          <t>Thurston,R.V., R.C. Russo, and G.A. Vinogradov</t>
        </is>
      </c>
      <c r="C461" t="inlineStr">
        <is>
          <t>Ammonia Toxicity to Fishes.  Effect of pH on the Toxicity of the Un-ionized Ammonia Species</t>
        </is>
      </c>
      <c r="D461" t="inlineStr">
        <is>
          <t>Environ. Sci. Technol.15(7): 837-840</t>
        </is>
      </c>
      <c r="E461" t="n">
        <v>1981.0</v>
      </c>
      <c r="F461"/>
      <c r="G461" t="inlineStr">
        <is>
          <t>Thurston,R.V., R.C. Russo, and G.A. Vinogradov (1981). Ammonia Toxicity to Fishes.  Effect of pH on the Toxicity of the Un-ionized Ammonia Species. Environ. Sci. Technol., 15, (7), 837-840. doi:10.1021/es00089a012. ECOREF#:10303</t>
        </is>
      </c>
      <c r="H461" s="460" t="n">
        <f>HYPERLINK("https://scholar.google.com/scholar?hl=en&amp;as_q=&amp;as_oq=&amp;as_eq=&amp;as_sauthors=&amp;as_publication=&amp;as_ylo=&amp;as_yhi=&amp;as_occt=title&amp;as_sdt=0%2C5&amp;as_epq=%22Ammonia+Toxicity+to+Fishes.++Effect+of+pH+on+the+Toxicity+of+the+Un-ionized+Ammonia+Species", "Google Scholar")</f>
        <v>0.0</v>
      </c>
    </row>
    <row r="462">
      <c r="A462" t="n">
        <v>10130.0</v>
      </c>
      <c r="B462" t="inlineStr">
        <is>
          <t>Thurston,R.V., R.C. Russo, and G.R. Phillips</t>
        </is>
      </c>
      <c r="C462" t="inlineStr">
        <is>
          <t>Acute Toxicity of Ammonia to Fathead Minnows</t>
        </is>
      </c>
      <c r="D462" t="inlineStr">
        <is>
          <t>Trans. Am. Fish. Soc.112(5): 705-711</t>
        </is>
      </c>
      <c r="E462" t="n">
        <v>1983.0</v>
      </c>
      <c r="F462"/>
      <c r="G462" t="inlineStr">
        <is>
          <t>Thurston,R.V., R.C. Russo, and G.R. Phillips (1983). Acute Toxicity of Ammonia to Fathead Minnows. Trans. Am. Fish. Soc., 112, (5), 705-711. doi:10.1577/1548-8659(1983)112&lt;705:ATOATF&gt;2.0.CO;2. ECOREF#:10130</t>
        </is>
      </c>
      <c r="H462" s="461" t="n">
        <f>HYPERLINK("https://scholar.google.com/scholar?hl=en&amp;as_q=&amp;as_oq=&amp;as_eq=&amp;as_sauthors=&amp;as_publication=&amp;as_ylo=&amp;as_yhi=&amp;as_occt=title&amp;as_sdt=0%2C5&amp;as_epq=%22Acute+Toxicity+of+Ammonia+to+Fathead+Minnows", "Google Scholar")</f>
        <v>0.0</v>
      </c>
    </row>
    <row r="463">
      <c r="A463" t="n">
        <v>12004.0</v>
      </c>
      <c r="B463" t="inlineStr">
        <is>
          <t>Thurston,R.V., T.A. Gilfoil, E.L. Meyn, R.K. Zajdel, T.L. Aoki, and G.D. Veith</t>
        </is>
      </c>
      <c r="C463" t="inlineStr">
        <is>
          <t>Comparative Toxicity of Ten Organic Chemicals to Ten Common Aquatic Species</t>
        </is>
      </c>
      <c r="D463" t="inlineStr">
        <is>
          <t>Water Res.19(9): 1145-1155</t>
        </is>
      </c>
      <c r="E463" t="n">
        <v>1985.0</v>
      </c>
      <c r="F463"/>
      <c r="G463" t="inlineStr">
        <is>
          <t>Thurston,R.V., T.A. Gilfoil, E.L. Meyn, R.K. Zajdel, T.L. Aoki, and G.D. Veith (1985). Comparative Toxicity of Ten Organic Chemicals to Ten Common Aquatic Species. Water Res., 19, (9), 1145-1155. doi:10.1016/0043-1354(85)90351-3. ECOREF#:12004</t>
        </is>
      </c>
      <c r="H463" s="462" t="n">
        <f>HYPERLINK("https://scholar.google.com/scholar?hl=en&amp;as_q=&amp;as_oq=&amp;as_eq=&amp;as_sauthors=&amp;as_publication=&amp;as_ylo=&amp;as_yhi=&amp;as_occt=title&amp;as_sdt=0%2C5&amp;as_epq=%22Comparative+Toxicity+of+Ten+Organic+Chemicals+to+Ten+Common+Aquatic+Species", "Google Scholar")</f>
        <v>0.0</v>
      </c>
    </row>
    <row r="464">
      <c r="A464" t="n">
        <v>9994.0</v>
      </c>
      <c r="B464" t="inlineStr">
        <is>
          <t>Turner,L.W.</t>
        </is>
      </c>
      <c r="C464" t="inlineStr">
        <is>
          <t>Acute Toxicity of Selected Chemicals to Fathead Minnow, Water Flea and Mysid Shrimp Under Static and Flow-Through Test Conditions</t>
        </is>
      </c>
      <c r="D464" t="inlineStr">
        <is>
          <t>Final Rep.Coop.Agreement 807479-01-0, U.S.EPA, Off.of Pestic.and Toxic Subst., Washington, DC:258 p.</t>
        </is>
      </c>
      <c r="E464" t="n">
        <v>1982.0</v>
      </c>
      <c r="F464"/>
      <c r="G464" t="inlineStr">
        <is>
          <t>Turner,L.W. (1982). Acute Toxicity of Selected Chemicals to Fathead Minnow, Water Flea and Mysid Shrimp Under Static and Flow-Through Test Conditions. Final Rep.Coop.Agreement 807479-01-0, U.S.EPA, Off.of Pestic.and Toxic Subst., Washington, DC, 258 p. ECOREF#:9994</t>
        </is>
      </c>
      <c r="H464" s="463" t="n">
        <f>HYPERLINK("https://scholar.google.com/scholar?hl=en&amp;as_q=&amp;as_oq=&amp;as_eq=&amp;as_sauthors=&amp;as_publication=&amp;as_ylo=&amp;as_yhi=&amp;as_occt=title&amp;as_sdt=0%2C5&amp;as_epq=%22Acute+Toxicity+of+Selected+Chemicals+to+Fathead+Minnow%2C+Water+Flea+and+Mysid+Shrimp+Under+Static+and+Flow-Thro", "Google Scholar")</f>
        <v>0.0</v>
      </c>
    </row>
    <row r="465">
      <c r="A465" t="n">
        <v>344.0</v>
      </c>
      <c r="B465" t="inlineStr">
        <is>
          <t>U.S. Environmental Protection Agency</t>
        </is>
      </c>
      <c r="C465" t="inlineStr">
        <is>
          <t>Pesticide Ecotoxicity Database (Formerly: Environmental Effects Database (EEDB))</t>
        </is>
      </c>
      <c r="D465" t="inlineStr">
        <is>
          <t>Environmental Fate and Effects Division, U.S.EPA, Washington, D.C.:</t>
        </is>
      </c>
      <c r="E465" t="n">
        <v>1992.0</v>
      </c>
      <c r="F465" t="inlineStr">
        <is>
          <t>EPA Office of Pesticides Program Database</t>
        </is>
      </c>
      <c r="G465" t="inlineStr">
        <is>
          <t>U.S. Environmental Protection Agency (1992). Pesticide Ecotoxicity Database (Formerly: Environmental Effects Database (EEDB)). Environmental Fate and Effects Division, U.S.EPA, Washington, D.C., ECOREF#:344</t>
        </is>
      </c>
      <c r="H465" s="464" t="n">
        <f>HYPERLINK("https://scholar.google.com/scholar?hl=en&amp;as_q=&amp;as_oq=&amp;as_eq=&amp;as_sauthors=&amp;as_publication=&amp;as_ylo=&amp;as_yhi=&amp;as_occt=title&amp;as_sdt=0%2C5&amp;as_epq=%22Pesticide+Ecotoxicity+Database+%28Formerly%3A+Environmental+Effects+Database+%28EEDB%29%29", "Google Scholar")</f>
        <v>0.0</v>
      </c>
    </row>
    <row r="466">
      <c r="A466" t="n">
        <v>79952.0</v>
      </c>
      <c r="B466" t="inlineStr">
        <is>
          <t>Union Carbide Corp.</t>
        </is>
      </c>
      <c r="C466" t="inlineStr">
        <is>
          <t>Glutaraldehyde - Reduction of Fish Toxicity by Reaction with Sodium Bisulfite, with Cover Letter Dated 6/24/96</t>
        </is>
      </c>
      <c r="D466" t="inlineStr">
        <is>
          <t>EPA/OTS Doc.#86960000551:16 p.</t>
        </is>
      </c>
      <c r="E466" t="n">
        <v>1996.0</v>
      </c>
      <c r="F466"/>
      <c r="G466" t="inlineStr">
        <is>
          <t>Union Carbide Corp. (1996). Glutaraldehyde - Reduction of Fish Toxicity by Reaction with Sodium Bisulfite, with Cover Letter Dated 6/24/96. EPA/OTS Doc.#86960000551, 16 p. ECOREF#:79952</t>
        </is>
      </c>
      <c r="H466" s="465" t="n">
        <f>HYPERLINK("https://scholar.google.com/scholar?hl=en&amp;as_q=&amp;as_oq=&amp;as_eq=&amp;as_sauthors=&amp;as_publication=&amp;as_ylo=&amp;as_yhi=&amp;as_occt=title&amp;as_sdt=0%2C5&amp;as_epq=%22Glutaraldehyde+-+Reduction+of+Fish+Toxicity+by+Reaction+with+Sodium+Bisulfite%2C+with+Cover+Letter+Dated+6%2F24%", "Google Scholar")</f>
        <v>0.0</v>
      </c>
    </row>
    <row r="467">
      <c r="A467" t="n">
        <v>177942.0</v>
      </c>
      <c r="B467" t="inlineStr">
        <is>
          <t>Union Carbide Corp.</t>
        </is>
      </c>
      <c r="C467" t="inlineStr">
        <is>
          <t>Letter from Union Carbide Submitting Ecotoxicological Studies on a Number of Chemicals with Cover Letter Dated 022593</t>
        </is>
      </c>
      <c r="D467" t="inlineStr">
        <is>
          <t>EPA/OTS 86-930000141:18 p.</t>
        </is>
      </c>
      <c r="E467" t="n">
        <v>1993.0</v>
      </c>
      <c r="F467"/>
      <c r="G467" t="inlineStr">
        <is>
          <t>Union Carbide Corp. (1993). Letter from Union Carbide Submitting Ecotoxicological Studies on a Number of Chemicals with Cover Letter Dated 022593. EPA/OTS 86-930000141, 18 p. ECOREF#:177942</t>
        </is>
      </c>
      <c r="H467" s="466" t="n">
        <f>HYPERLINK("https://scholar.google.com/scholar?hl=en&amp;as_q=&amp;as_oq=&amp;as_eq=&amp;as_sauthors=&amp;as_publication=&amp;as_ylo=&amp;as_yhi=&amp;as_occt=title&amp;as_sdt=0%2C5&amp;as_epq=%22Letter+from+Union+Carbide+Submitting+Ecotoxicological+Studies+on+a+Number+of+Chemicals+with+Cover+Letter+Dated+0", "Google Scholar")</f>
        <v>0.0</v>
      </c>
    </row>
    <row r="468">
      <c r="A468" t="n">
        <v>112604.0</v>
      </c>
      <c r="B468" t="inlineStr">
        <is>
          <t>Van Genderen,E., R. Gensemer, C. Smith, R. Santore, and A. Ryan</t>
        </is>
      </c>
      <c r="C468" t="inlineStr">
        <is>
          <t>Evaluation of the Biotic Ligand Model Relative to Other Site-Specific Criteria Derivation Methods for Copper in Surface Waters with Elevated</t>
        </is>
      </c>
      <c r="D468" t="inlineStr">
        <is>
          <t>Aquat. Toxicol.84(2): 279-291</t>
        </is>
      </c>
      <c r="E468" t="n">
        <v>2007.0</v>
      </c>
      <c r="F468"/>
      <c r="G468" t="inlineStr">
        <is>
          <t>Van Genderen,E., R. Gensemer, C. Smith, R. Santore, and A. Ryan (2007). Evaluation of the Biotic Ligand Model Relative to Other Site-Specific Criteria Derivation Methods for Copper in Surface Waters with Elevated. Aquat. Toxicol., 84, (2), 279-291. doi:10.1016/j.aquatox.2007.02.024. ECOREF#:112604</t>
        </is>
      </c>
      <c r="H468" s="467" t="n">
        <f>HYPERLINK("https://scholar.google.com/scholar?hl=en&amp;as_q=&amp;as_oq=&amp;as_eq=&amp;as_sauthors=&amp;as_publication=&amp;as_ylo=&amp;as_yhi=&amp;as_occt=title&amp;as_sdt=0%2C5&amp;as_epq=%22Evaluation+of+the+Biotic+Ligand+Model+Relative+to+Other+Site-Specific+Criteria+Derivation+Methods+for+Copper+in+", "Google Scholar")</f>
        <v>0.0</v>
      </c>
    </row>
    <row r="469">
      <c r="A469" t="n">
        <v>11830.0</v>
      </c>
      <c r="B469" t="inlineStr">
        <is>
          <t>Van der Schalie,W.H.</t>
        </is>
      </c>
      <c r="C469" t="inlineStr">
        <is>
          <t>The Acute and Chronic Toxicity of 3,5-Dinitroaniline, 1,3-Dinitrobenzene, and 1,3,5-Trinitrobenzene to Freshwater Aquatic</t>
        </is>
      </c>
      <c r="D469" t="inlineStr">
        <is>
          <t>Tech.Rep.8305, U.S.Army Med.Bioeng.Res.&amp; Dev.Lab., Frederick, MD:53 p.</t>
        </is>
      </c>
      <c r="E469" t="n">
        <v>1983.0</v>
      </c>
      <c r="F469"/>
      <c r="G469" t="inlineStr">
        <is>
          <t>Van der Schalie,W.H. (1983). The Acute and Chronic Toxicity of 3,5-Dinitroaniline, 1,3-Dinitrobenzene, and 1,3,5-Trinitrobenzene to Freshwater Aquatic. Tech.Rep.8305, U.S.Army Med.Bioeng.Res.&amp; Dev.Lab., Frederick, MD, 53 p. ECOREF#:11830</t>
        </is>
      </c>
      <c r="H469" s="468" t="n">
        <f>HYPERLINK("https://scholar.google.com/scholar?hl=en&amp;as_q=&amp;as_oq=&amp;as_eq=&amp;as_sauthors=&amp;as_publication=&amp;as_ylo=&amp;as_yhi=&amp;as_occt=title&amp;as_sdt=0%2C5&amp;as_epq=%22The+Acute+and+Chronic+Toxicity+of+3%2C5-Dinitroaniline%2C+1%2C3-Dinitrobenzene%2C+and+1%2C3%2C5-Trinitrobenzene+", "Google Scholar")</f>
        <v>0.0</v>
      </c>
    </row>
    <row r="470">
      <c r="A470" t="n">
        <v>71734.0</v>
      </c>
      <c r="B470" t="inlineStr">
        <is>
          <t>VanGenderen,E.J., A.C. Ryan, J.R. Tomasso, and S.J. Klaine</t>
        </is>
      </c>
      <c r="C470" t="inlineStr">
        <is>
          <t>Influence of Dissolved Organic Matter Source on Silver Toxicity to Pimephales promelas</t>
        </is>
      </c>
      <c r="D470" t="inlineStr">
        <is>
          <t>Environ. Toxicol. Chem.22(11): 2746-2751</t>
        </is>
      </c>
      <c r="E470" t="n">
        <v>2003.0</v>
      </c>
      <c r="F470"/>
      <c r="G470" t="inlineStr">
        <is>
          <t>VanGenderen,E.J., A.C. Ryan, J.R. Tomasso, and S.J. Klaine (2003). Influence of Dissolved Organic Matter Source on Silver Toxicity to Pimephales promelas. Environ. Toxicol. Chem., 22, (11), 2746-2751. doi:10.1897/02-501. ECOREF#:71734</t>
        </is>
      </c>
      <c r="H470" s="469" t="n">
        <f>HYPERLINK("https://scholar.google.com/scholar?hl=en&amp;as_q=&amp;as_oq=&amp;as_eq=&amp;as_sauthors=&amp;as_publication=&amp;as_ylo=&amp;as_yhi=&amp;as_occt=title&amp;as_sdt=0%2C5&amp;as_epq=%22Influence+of+Dissolved+Organic+Matter+Source+on+Silver+Toxicity+to+Pimephales+promelas", "Google Scholar")</f>
        <v>0.0</v>
      </c>
    </row>
    <row r="471">
      <c r="A471" t="n">
        <v>164074.0</v>
      </c>
      <c r="B471" t="inlineStr">
        <is>
          <t>Vardy,D.W., J. Oellers, J.A. Doering, H. Hollert, J.P. Giesy, and M. Hecker</t>
        </is>
      </c>
      <c r="C471" t="inlineStr">
        <is>
          <t>Sensitivity of Early Life Stages of White Sturgeon, Rainbow Trout, and Fathead Minnow to Copper</t>
        </is>
      </c>
      <c r="D471" t="inlineStr">
        <is>
          <t>Ecotoxicology22(1): 139-147</t>
        </is>
      </c>
      <c r="E471" t="n">
        <v>2013.0</v>
      </c>
      <c r="F471"/>
      <c r="G471" t="inlineStr">
        <is>
          <t>Vardy,D.W., J. Oellers, J.A. Doering, H. Hollert, J.P. Giesy, and M. Hecker (2013). Sensitivity of Early Life Stages of White Sturgeon, Rainbow Trout, and Fathead Minnow to Copper. Ecotoxicology, 22, (1), 139-147. doi:10.1007/s10646-012-1010-4. ECOREF#:164074</t>
        </is>
      </c>
      <c r="H471" s="470" t="n">
        <f>HYPERLINK("https://scholar.google.com/scholar?hl=en&amp;as_q=&amp;as_oq=&amp;as_eq=&amp;as_sauthors=&amp;as_publication=&amp;as_ylo=&amp;as_yhi=&amp;as_occt=title&amp;as_sdt=0%2C5&amp;as_epq=%22Sensitivity+of+Early+Life+Stages+of+White+Sturgeon%2C+Rainbow+Trout%2C+and+Fathead+Minnow+to+Copper", "Google Scholar")</f>
        <v>0.0</v>
      </c>
    </row>
    <row r="472">
      <c r="A472" t="n">
        <v>10183.0</v>
      </c>
      <c r="B472" t="inlineStr">
        <is>
          <t>Veith,G.D., D.J. Call, and L.T. Brooke</t>
        </is>
      </c>
      <c r="C472" t="inlineStr">
        <is>
          <t>Estimating the Acute Toxicity of Narcotic Industrial Chemicals to Fathead Minnows</t>
        </is>
      </c>
      <c r="D472" t="inlineStr">
        <is>
          <t>ASTM Spec. Tech. Publ.:90-97</t>
        </is>
      </c>
      <c r="E472" t="n">
        <v>1983.0</v>
      </c>
      <c r="F472"/>
      <c r="G472" t="inlineStr">
        <is>
          <t>Veith,G.D., D.J. Call, and L.T. Brooke (1983). Estimating the Acute Toxicity of Narcotic Industrial Chemicals to Fathead Minnows. ASTM Spec. Tech. Publ., 90-97. ECOREF#:10183</t>
        </is>
      </c>
      <c r="H472" s="471" t="n">
        <f>HYPERLINK("https://scholar.google.com/scholar?hl=en&amp;as_q=&amp;as_oq=&amp;as_eq=&amp;as_sauthors=&amp;as_publication=&amp;as_ylo=&amp;as_yhi=&amp;as_occt=title&amp;as_sdt=0%2C5&amp;as_epq=%22Estimating+the+Acute+Toxicity+of+Narcotic+Industrial+Chemicals+to+Fathead+Minnows", "Google Scholar")</f>
        <v>0.0</v>
      </c>
    </row>
    <row r="473">
      <c r="A473" t="n">
        <v>2721.0</v>
      </c>
      <c r="B473" t="inlineStr">
        <is>
          <t>Veith,G.D., R.L. Lipnick, and C.L. Russom</t>
        </is>
      </c>
      <c r="C473" t="inlineStr">
        <is>
          <t>The Toxicity of Acetylenic Alcohols to the Fathead Minnow, Pimephales promelas: Narcosis and Proelectrophile Activation</t>
        </is>
      </c>
      <c r="D473" t="inlineStr">
        <is>
          <t>Xenobiotica19(5): 555-565</t>
        </is>
      </c>
      <c r="E473" t="n">
        <v>1989.0</v>
      </c>
      <c r="F473"/>
      <c r="G473" t="inlineStr">
        <is>
          <t>Veith,G.D., R.L. Lipnick, and C.L. Russom (1989). The Toxicity of Acetylenic Alcohols to the Fathead Minnow, Pimephales promelas: Narcosis and Proelectrophile Activation. Xenobiotica, 19, (5), 555-565. doi:10.3109/00498258909042295. ECOREF#:2721</t>
        </is>
      </c>
      <c r="H473" s="472" t="n">
        <f>HYPERLINK("https://scholar.google.com/scholar?hl=en&amp;as_q=&amp;as_oq=&amp;as_eq=&amp;as_sauthors=&amp;as_publication=&amp;as_ylo=&amp;as_yhi=&amp;as_occt=title&amp;as_sdt=0%2C5&amp;as_epq=%22The+Toxicity+of+Acetylenic+Alcohols+to+the+Fathead+Minnow%2C+Pimephales+promelas%3A+Narcosis+and+Proelectrophile", "Google Scholar")</f>
        <v>0.0</v>
      </c>
    </row>
    <row r="474">
      <c r="A474" t="n">
        <v>10452.0</v>
      </c>
      <c r="B474" t="inlineStr">
        <is>
          <t>Velte,J.S.</t>
        </is>
      </c>
      <c r="C474" t="inlineStr">
        <is>
          <t>Acute Toxicity of Hydrazine Hydrate to the Fathead Minnow (Pimephales promelas) and Daphnid (Daphnia pulex)</t>
        </is>
      </c>
      <c r="D474" t="inlineStr">
        <is>
          <t>Bull. Environ. Contam. Toxicol.33(5): 598-604</t>
        </is>
      </c>
      <c r="E474" t="n">
        <v>1984.0</v>
      </c>
      <c r="F474" t="inlineStr">
        <is>
          <t>German Dataset</t>
        </is>
      </c>
      <c r="G474" t="inlineStr">
        <is>
          <t>Velte,J.S. (1984). Acute Toxicity of Hydrazine Hydrate to the Fathead Minnow (Pimephales promelas) and Daphnid (Daphnia pulex). Bull. Environ. Contam. Toxicol., 33, (5), 598-604. doi:10.1007/BF01625590. ECOREF#:10452</t>
        </is>
      </c>
      <c r="H474" s="473" t="n">
        <f>HYPERLINK("https://scholar.google.com/scholar?hl=en&amp;as_q=&amp;as_oq=&amp;as_eq=&amp;as_sauthors=&amp;as_publication=&amp;as_ylo=&amp;as_yhi=&amp;as_occt=title&amp;as_sdt=0%2C5&amp;as_epq=%22Acute+Toxicity+of+Hydrazine+Hydrate+to+the+Fathead+Minnow+%28Pimephales+promelas%29+and+Daphnid+%28Daphnia+pulex", "Google Scholar")</f>
        <v>0.0</v>
      </c>
    </row>
    <row r="475">
      <c r="A475" t="n">
        <v>110632.0</v>
      </c>
      <c r="B475" t="inlineStr">
        <is>
          <t>Versteeg,D.J., J. Rawlings, E. Bozso, and J. Shi</t>
        </is>
      </c>
      <c r="C475" t="inlineStr">
        <is>
          <t>The Acute and Chronic Toxicity of Hexadecyl and Heptadecyl Sulfate to Aquatic Organisms</t>
        </is>
      </c>
      <c r="D475" t="inlineStr">
        <is>
          <t>Arch. Environ. Contam. Toxicol.51(1): 43-53</t>
        </is>
      </c>
      <c r="E475" t="n">
        <v>2006.0</v>
      </c>
      <c r="F475"/>
      <c r="G475" t="inlineStr">
        <is>
          <t>Versteeg,D.J., J. Rawlings, E. Bozso, and J. Shi (2006). The Acute and Chronic Toxicity of Hexadecyl and Heptadecyl Sulfate to Aquatic Organisms. Arch. Environ. Contam. Toxicol., 51, (1), 43-53. doi:10.1007/s00244-005-1044-1. ECOREF#:110632</t>
        </is>
      </c>
      <c r="H475" s="474" t="n">
        <f>HYPERLINK("https://scholar.google.com/scholar?hl=en&amp;as_q=&amp;as_oq=&amp;as_eq=&amp;as_sauthors=&amp;as_publication=&amp;as_ylo=&amp;as_yhi=&amp;as_occt=title&amp;as_sdt=0%2C5&amp;as_epq=%22The+Acute+and+Chronic+Toxicity+of+Hexadecyl+and+Heptadecyl+Sulfate+to+Aquatic+Organisms", "Google Scholar")</f>
        <v>0.0</v>
      </c>
    </row>
    <row r="476">
      <c r="A476" t="n">
        <v>5893.0</v>
      </c>
      <c r="B476" t="inlineStr">
        <is>
          <t>Versteeg,D.J., and S.J. Shorter</t>
        </is>
      </c>
      <c r="C476" t="inlineStr">
        <is>
          <t>Effect of Organic Carbon on the Uptake and Toxicity of Quaternary Ammonium Compounds to the Fathead Minnow, Pimephales promelas</t>
        </is>
      </c>
      <c r="D476" t="inlineStr">
        <is>
          <t>Environ. Toxicol. Chem.11(4): 571-580</t>
        </is>
      </c>
      <c r="E476" t="n">
        <v>1992.0</v>
      </c>
      <c r="F476"/>
      <c r="G476" t="inlineStr">
        <is>
          <t>Versteeg,D.J., and S.J. Shorter (1992). Effect of Organic Carbon on the Uptake and Toxicity of Quaternary Ammonium Compounds to the Fathead Minnow, Pimephales promelas. Environ. Toxicol. Chem., 11, (4), 571-580. doi:10.1002/etc.5620110415. ECOREF#:5893</t>
        </is>
      </c>
      <c r="H476" s="475" t="n">
        <f>HYPERLINK("https://scholar.google.com/scholar?hl=en&amp;as_q=&amp;as_oq=&amp;as_eq=&amp;as_sauthors=&amp;as_publication=&amp;as_ylo=&amp;as_yhi=&amp;as_occt=title&amp;as_sdt=0%2C5&amp;as_epq=%22Effect+of+Organic+Carbon+on+the+Uptake+and+Toxicity+of+Quaternary+Ammonium+Compounds+to+the+Fathead+Minnow%2C+Pi", "Google Scholar")</f>
        <v>0.0</v>
      </c>
    </row>
    <row r="477">
      <c r="A477" t="n">
        <v>3675.0</v>
      </c>
      <c r="B477" t="inlineStr">
        <is>
          <t>Waheda,M.F.</t>
        </is>
      </c>
      <c r="C477" t="inlineStr">
        <is>
          <t>Effect of Size of Fathead Minnows (Pimephales promelas) and Green Sunfish (Lepomis cyanellus) on Hexavalent Chromium Toxicity</t>
        </is>
      </c>
      <c r="D477" t="inlineStr">
        <is>
          <t>M.S.Thesis, Wright State University, Berkley, CA:35 p.</t>
        </is>
      </c>
      <c r="E477" t="n">
        <v>1977.0</v>
      </c>
      <c r="F477"/>
      <c r="G477" t="inlineStr">
        <is>
          <t>Waheda,M.F. (1977). Effect of Size of Fathead Minnows (Pimephales promelas) and Green Sunfish (Lepomis cyanellus) on Hexavalent Chromium Toxicity. M.S.Thesis, Wright State University, Berkley, CA, 35 p. ECOREF#:3675</t>
        </is>
      </c>
      <c r="H477" s="476" t="n">
        <f>HYPERLINK("https://scholar.google.com/scholar?hl=en&amp;as_q=&amp;as_oq=&amp;as_eq=&amp;as_sauthors=&amp;as_publication=&amp;as_ylo=&amp;as_yhi=&amp;as_occt=title&amp;as_sdt=0%2C5&amp;as_epq=%22Effect+of+Size+of+Fathead+Minnows+%28Pimephales+promelas%29+and+Green+Sunfish+%28Lepomis+cyanellus%29+on+Hexaval", "Google Scholar")</f>
        <v>0.0</v>
      </c>
    </row>
    <row r="478">
      <c r="A478" t="n">
        <v>11227.0</v>
      </c>
      <c r="B478" t="inlineStr">
        <is>
          <t>Walbridge,C.T., J.T. Fiandt, G.L. Phipps, and G.W. Holcombe</t>
        </is>
      </c>
      <c r="C478" t="inlineStr">
        <is>
          <t>Acute Toxicity of Ten Chlorinated Aliphatic Hydrocarbons to the Fathead Minnow (Pimephales promelas)</t>
        </is>
      </c>
      <c r="D478" t="inlineStr">
        <is>
          <t>Arch. Environ. Contam. Toxicol.12(6): 661-666</t>
        </is>
      </c>
      <c r="E478" t="n">
        <v>1983.0</v>
      </c>
      <c r="F478" t="inlineStr">
        <is>
          <t>German Dataset</t>
        </is>
      </c>
      <c r="G478" t="inlineStr">
        <is>
          <t>Walbridge,C.T., J.T. Fiandt, G.L. Phipps, and G.W. Holcombe (1983). Acute Toxicity of Ten Chlorinated Aliphatic Hydrocarbons to the Fathead Minnow (Pimephales promelas). Arch. Environ. Contam. Toxicol., 12, (6), 661-666. doi:10.1007/BF01060748. ECOREF#:11227</t>
        </is>
      </c>
      <c r="H478" s="477" t="n">
        <f>HYPERLINK("https://scholar.google.com/scholar?hl=en&amp;as_q=&amp;as_oq=&amp;as_eq=&amp;as_sauthors=&amp;as_publication=&amp;as_ylo=&amp;as_yhi=&amp;as_occt=title&amp;as_sdt=0%2C5&amp;as_epq=%22Acute+Toxicity+of+Ten+Chlorinated+Aliphatic+Hydrocarbons+to+the+Fathead+Minnow+%28Pimephales+promelas%29", "Google Scholar")</f>
        <v>0.0</v>
      </c>
    </row>
    <row r="479">
      <c r="A479" t="n">
        <v>191081.0</v>
      </c>
      <c r="B479" t="inlineStr">
        <is>
          <t>Wang,N., R.A. Dorman, C.G. Ingersoll, D.K. Hardesty, W.G. Brumbaugh, E.J. Hammer, C.R. Bauer, and D.R. Mount</t>
        </is>
      </c>
      <c r="C479" t="inlineStr">
        <is>
          <t>Acute and Chronic Toxicity of Sodium Sulfate to Four Freshwater Organisms in Water-Only Exposures</t>
        </is>
      </c>
      <c r="D479" t="inlineStr">
        <is>
          <t>Environ. Toxicol. Chem.35(1): 115-127</t>
        </is>
      </c>
      <c r="E479" t="n">
        <v>2016.0</v>
      </c>
      <c r="F479"/>
      <c r="G479" t="inlineStr">
        <is>
          <t>Wang,N., R.A. Dorman, C.G. Ingersoll, D.K. Hardesty, W.G. Brumbaugh, E.J. Hammer, C.R. Bauer, and D.R. Mount (2016). Acute and Chronic Toxicity of Sodium Sulfate to Four Freshwater Organisms in Water-Only Exposures. Environ. Toxicol. Chem., 35, (1), 115-127. doi:10.1002/etc.3148. ECOREF#:191081</t>
        </is>
      </c>
      <c r="H479" s="478" t="n">
        <f>HYPERLINK("https://scholar.google.com/scholar?hl=en&amp;as_q=&amp;as_oq=&amp;as_eq=&amp;as_sauthors=&amp;as_publication=&amp;as_ylo=&amp;as_yhi=&amp;as_occt=title&amp;as_sdt=0%2C5&amp;as_epq=%22Acute+and+Chronic+Toxicity+of+Sodium+Sulfate+to+Four+Freshwater+Organisms+in+Water-Only+Exposures", "Google Scholar")</f>
        <v>0.0</v>
      </c>
    </row>
    <row r="480">
      <c r="A480" t="n">
        <v>45189.0</v>
      </c>
      <c r="B480" t="inlineStr">
        <is>
          <t>Welsh,P.G.</t>
        </is>
      </c>
      <c r="C480" t="inlineStr">
        <is>
          <t>Influence of Dissolved Organic Carbon on the Speciation, Bioavailability and Toxicity of Metals to Aquatic Biota in Soft Water Lakes</t>
        </is>
      </c>
      <c r="D480" t="inlineStr">
        <is>
          <t>Ph.D.Thesis, University of Waterloo, Ontario, Canada:181 p.</t>
        </is>
      </c>
      <c r="E480" t="n">
        <v>1996.0</v>
      </c>
      <c r="F480"/>
      <c r="G480" t="inlineStr">
        <is>
          <t>Welsh,P.G. (1996). Influence of Dissolved Organic Carbon on the Speciation, Bioavailability and Toxicity of Metals to Aquatic Biota in Soft Water Lakes. Ph.D.Thesis, University of Waterloo, Ontario, Canada, 181 p. ECOREF#:45189</t>
        </is>
      </c>
      <c r="H480" s="479" t="n">
        <f>HYPERLINK("https://scholar.google.com/scholar?hl=en&amp;as_q=&amp;as_oq=&amp;as_eq=&amp;as_sauthors=&amp;as_publication=&amp;as_ylo=&amp;as_yhi=&amp;as_occt=title&amp;as_sdt=0%2C5&amp;as_epq=%22Influence+of+Dissolved+Organic+Carbon+on+the+Speciation%2C+Bioavailability+and+Toxicity+of+Metals+to+Aquatic+Bio", "Google Scholar")</f>
        <v>0.0</v>
      </c>
    </row>
    <row r="481">
      <c r="A481" t="n">
        <v>8034.0</v>
      </c>
      <c r="B481" t="inlineStr">
        <is>
          <t>Welsh,P.G., J.F. Skidmore, D.J. Spry, D.G. Dixon, P.V. Hodson, N.J. Hutchinson, and B.E. Hickie</t>
        </is>
      </c>
      <c r="C481" t="inlineStr">
        <is>
          <t>Effect of pH and Dissolved Organic Carbon on the Toxicity of Copper to Larval Fathead Minnow (Pimephales promelas) in Natural Lake Waters of Low Alkalinity</t>
        </is>
      </c>
      <c r="D481" t="inlineStr">
        <is>
          <t>Can. J. Fish. Aquat. Sci. (Multiple Languages)50(7): 1356-1362</t>
        </is>
      </c>
      <c r="E481" t="n">
        <v>1993.0</v>
      </c>
      <c r="F481"/>
      <c r="G481" t="inlineStr">
        <is>
          <t>Welsh,P.G., J.F. Skidmore, D.J. Spry, D.G. Dixon, P.V. Hodson, N.J. Hutchinson, and B.E. Hickie (1993). Effect of pH and Dissolved Organic Carbon on the Toxicity of Copper to Larval Fathead Minnow (Pimephales promelas) in Natural Lake Waters of Low Alkalinity. Can. J. Fish. Aquat. Sci. (Multiple Languages), 50, (7), 1356-1362. doi:10.1139/f93-155. ECOREF#:8034</t>
        </is>
      </c>
      <c r="H481" s="480" t="n">
        <f>HYPERLINK("https://scholar.google.com/scholar?hl=en&amp;as_q=&amp;as_oq=&amp;as_eq=&amp;as_sauthors=&amp;as_publication=&amp;as_ylo=&amp;as_yhi=&amp;as_occt=title&amp;as_sdt=0%2C5&amp;as_epq=%22Effect+of+pH+and+Dissolved+Organic+Carbon+on+the+Toxicity+of+Copper+to+Larval+Fathead+Minnow+%28Pimephales+prome", "Google Scholar")</f>
        <v>0.0</v>
      </c>
    </row>
    <row r="482">
      <c r="A482" t="n">
        <v>17105.0</v>
      </c>
      <c r="B482" t="inlineStr">
        <is>
          <t>Welsh,P.G., J.L. Parrott, D.G. Dixon, P.V. Hodson, D.J. Spry, and G. Mierle</t>
        </is>
      </c>
      <c r="C482" t="inlineStr">
        <is>
          <t>Estimating Acute Copper Toxicity to Larval Fathead Minnow (Pimephales promelas) in Soft Water from Measurements of Dissolved Organic Carbon, Calcium, and pH</t>
        </is>
      </c>
      <c r="D482" t="inlineStr">
        <is>
          <t>Can. J. Fish. Aquat. Sci. (Multiple Languages)53:1263-1271</t>
        </is>
      </c>
      <c r="E482" t="n">
        <v>1996.0</v>
      </c>
      <c r="F482"/>
      <c r="G482" t="inlineStr">
        <is>
          <t>Welsh,P.G., J.L. Parrott, D.G. Dixon, P.V. Hodson, D.J. Spry, and G. Mierle (1996). Estimating Acute Copper Toxicity to Larval Fathead Minnow (Pimephales promelas) in Soft Water from Measurements of Dissolved Organic Carbon, Calcium, and pH. Can. J. Fish. Aquat. Sci. (Multiple Languages), 53, 1263-1271. doi:10.1139/f96-063. ECOREF#:17105</t>
        </is>
      </c>
      <c r="H482" s="481" t="n">
        <f>HYPERLINK("https://scholar.google.com/scholar?hl=en&amp;as_q=&amp;as_oq=&amp;as_eq=&amp;as_sauthors=&amp;as_publication=&amp;as_ylo=&amp;as_yhi=&amp;as_occt=title&amp;as_sdt=0%2C5&amp;as_epq=%22Estimating+Acute+Copper+Toxicity+to+Larval+Fathead+Minnow+%28Pimephales+promelas%29+in+Soft+Water+from+Measureme", "Google Scholar")</f>
        <v>0.0</v>
      </c>
    </row>
    <row r="483">
      <c r="A483" t="n">
        <v>65773.0</v>
      </c>
      <c r="B483" t="inlineStr">
        <is>
          <t xml:space="preserve">Werner,I., L.A. Deanovic, D.E. Hinton, J.D. Henderson, G.H. De Oliveira, B.W. Wilson, W. Krueger, W.W. Wallender, M.N. </t>
        </is>
      </c>
      <c r="C483" t="inlineStr">
        <is>
          <t>Toxicity of Stormwater Runoff After Dormant Spray Application of Diazinon and Esfenvalerate (Asana) in a French Prune Orchard, Glenn County, California, USA</t>
        </is>
      </c>
      <c r="D483" t="inlineStr">
        <is>
          <t>Bull. Environ. Contam. Toxicol.68(1): 29-36</t>
        </is>
      </c>
      <c r="E483" t="n">
        <v>2002.0</v>
      </c>
      <c r="F483"/>
      <c r="G483" t="inlineStr">
        <is>
          <t>Werner,I., L.A. Deanovic, D.E. Hinton, J.D. Henderson, G.H. De Oliveira, B.W. Wilson, W. Krueger, W.W. Wallender, M.N.  (2002). Toxicity of Stormwater Runoff After Dormant Spray Application of Diazinon and Esfenvalerate (Asana) in a French Prune Orchard, Glenn County, California, USA. Bull. Environ. Contam. Toxicol., 68, (1), 29-36. doi:10.1007/s00128-001-0215-7. ECOREF#:65773</t>
        </is>
      </c>
      <c r="H483" s="482" t="n">
        <f>HYPERLINK("https://scholar.google.com/scholar?hl=en&amp;as_q=&amp;as_oq=&amp;as_eq=&amp;as_sauthors=&amp;as_publication=&amp;as_ylo=&amp;as_yhi=&amp;as_occt=title&amp;as_sdt=0%2C5&amp;as_epq=%22Toxicity+of+Stormwater+Runoff+After+Dormant+Spray+Application+of+Diazinon+and+Esfenvalerate+%28Asana%29+in+a+Fre", "Google Scholar")</f>
        <v>0.0</v>
      </c>
    </row>
    <row r="484">
      <c r="A484" t="n">
        <v>3679.0</v>
      </c>
      <c r="B484" t="inlineStr">
        <is>
          <t>White,A.M.</t>
        </is>
      </c>
      <c r="C484" t="inlineStr">
        <is>
          <t>The Toxicity of Hexavalent Chromium (Cr+6) to Twenty-One Species Aquatic Animals Native to Ohio</t>
        </is>
      </c>
      <c r="D484" t="inlineStr">
        <is>
          <t>Manuscr., John Carroll Univ., University Heights, OH:13-</t>
        </is>
      </c>
      <c r="E484" t="n">
        <v>1983.0</v>
      </c>
      <c r="F484"/>
      <c r="G484" t="inlineStr">
        <is>
          <t>White,A.M. (1983). The Toxicity of Hexavalent Chromium (Cr+6) to Twenty-One Species Aquatic Animals Native to Ohio. Manuscr., John Carroll Univ., University Heights, OH, 13-. ECOREF#:3679</t>
        </is>
      </c>
      <c r="H484" s="483" t="n">
        <f>HYPERLINK("https://scholar.google.com/scholar?hl=en&amp;as_q=&amp;as_oq=&amp;as_eq=&amp;as_sauthors=&amp;as_publication=&amp;as_ylo=&amp;as_yhi=&amp;as_occt=title&amp;as_sdt=0%2C5&amp;as_epq=%22The+Toxicity+of+Hexavalent+Chromium+%28Cr%2B6%29+to+Twenty-One+Species+Aquatic+Animals+Native+to+Ohio", "Google Scholar")</f>
        <v>0.0</v>
      </c>
    </row>
    <row r="485">
      <c r="A485" t="n">
        <v>15763.0</v>
      </c>
      <c r="B485" t="inlineStr">
        <is>
          <t>Wilde,E.W., R.J. Soracco, L.A. Mayack, R.L. Shealy, T.L. Broadwell, and R.F. Steffen</t>
        </is>
      </c>
      <c r="C485" t="inlineStr">
        <is>
          <t>Comparison of Chlorine and Chlorine Dioxide Toxicity to Fathead Minnows and Bluegill</t>
        </is>
      </c>
      <c r="D485" t="inlineStr">
        <is>
          <t>Water Res.17(10): 1327-1331</t>
        </is>
      </c>
      <c r="E485" t="n">
        <v>1983.0</v>
      </c>
      <c r="F485"/>
      <c r="G485" t="inlineStr">
        <is>
          <t>Wilde,E.W., R.J. Soracco, L.A. Mayack, R.L. Shealy, T.L. Broadwell, and R.F. Steffen (1983). Comparison of Chlorine and Chlorine Dioxide Toxicity to Fathead Minnows and Bluegill. Water Res., 17, (10), 1327-1331. doi:10.1016/0043-1354(83)90259-2. ECOREF#:15763</t>
        </is>
      </c>
      <c r="H485" s="484" t="n">
        <f>HYPERLINK("https://scholar.google.com/scholar?hl=en&amp;as_q=&amp;as_oq=&amp;as_eq=&amp;as_sauthors=&amp;as_publication=&amp;as_ylo=&amp;as_yhi=&amp;as_occt=title&amp;as_sdt=0%2C5&amp;as_epq=%22Comparison+of+Chlorine+and+Chlorine+Dioxide+Toxicity+to+Fathead+Minnows+and+Bluegill", "Google Scholar")</f>
        <v>0.0</v>
      </c>
    </row>
    <row r="486">
      <c r="A486" t="n">
        <v>10137.0</v>
      </c>
      <c r="B486" t="inlineStr">
        <is>
          <t>Wilde,E.W., R.J. Soracco, L.A. Mayack, R.L. Shealy, and T.L. Broadwell</t>
        </is>
      </c>
      <c r="C486" t="inlineStr">
        <is>
          <t>Acute Toxicity of Chlorine and Bromine to Fathead Minnows and Bluegills</t>
        </is>
      </c>
      <c r="D486" t="inlineStr">
        <is>
          <t>Bull. Environ. Contam. Toxicol.31(3): 309-314</t>
        </is>
      </c>
      <c r="E486" t="n">
        <v>1983.0</v>
      </c>
      <c r="F486"/>
      <c r="G486" t="inlineStr">
        <is>
          <t>Wilde,E.W., R.J. Soracco, L.A. Mayack, R.L. Shealy, and T.L. Broadwell (1983). Acute Toxicity of Chlorine and Bromine to Fathead Minnows and Bluegills. Bull. Environ. Contam. Toxicol., 31, (3), 309-314. doi:10.1007/BF01608704. ECOREF#:10137</t>
        </is>
      </c>
      <c r="H486" s="485" t="n">
        <f>HYPERLINK("https://scholar.google.com/scholar?hl=en&amp;as_q=&amp;as_oq=&amp;as_eq=&amp;as_sauthors=&amp;as_publication=&amp;as_ylo=&amp;as_yhi=&amp;as_occt=title&amp;as_sdt=0%2C5&amp;as_epq=%22Acute+Toxicity+of+Chlorine+and+Bromine+to+Fathead+Minnows+and+Bluegills", "Google Scholar")</f>
        <v>0.0</v>
      </c>
    </row>
    <row r="487">
      <c r="A487" t="n">
        <v>185937.0</v>
      </c>
      <c r="B487" t="inlineStr">
        <is>
          <t>Wildlife International Ltd.</t>
        </is>
      </c>
      <c r="C487" t="inlineStr">
        <is>
          <t>Perfluorobutane Sulfonate, Potassium Salt (PFBS): A 96-Hour Static Acute Toxicity Test with the Fathead Minnow (Pimephales promelas)</t>
        </is>
      </c>
      <c r="D487" t="inlineStr">
        <is>
          <t>Wildlife International Ltd., Project No. 454A-115:42 p.</t>
        </is>
      </c>
      <c r="E487" t="n">
        <v>2001.0</v>
      </c>
      <c r="F487"/>
      <c r="G487" t="inlineStr">
        <is>
          <t>Wildlife International Ltd. (2001). Perfluorobutane Sulfonate, Potassium Salt (PFBS): A 96-Hour Static Acute Toxicity Test with the Fathead Minnow (Pimephales promelas). Wildlife International Ltd., Project No. 454A-115, 42 p. ECOREF#:185937</t>
        </is>
      </c>
      <c r="H487" s="486" t="n">
        <f>HYPERLINK("https://scholar.google.com/scholar?hl=en&amp;as_q=&amp;as_oq=&amp;as_eq=&amp;as_sauthors=&amp;as_publication=&amp;as_ylo=&amp;as_yhi=&amp;as_occt=title&amp;as_sdt=0%2C5&amp;as_epq=%22Perfluorobutane+Sulfonate%2C+Potassium+Salt+%28PFBS%29%3A+A+96-Hour+Static+Acute+Toxicity+Test+with+the+Fathead+", "Google Scholar")</f>
        <v>0.0</v>
      </c>
    </row>
    <row r="488">
      <c r="A488" t="n">
        <v>86288.0</v>
      </c>
      <c r="B488" t="inlineStr">
        <is>
          <t>Willingham,T.</t>
        </is>
      </c>
      <c r="C488" t="inlineStr">
        <is>
          <t>Acute and Short-Term Chronic Ammonia Toxicity to Fathead Minnows (Pimephales promelas) and Ceriodaphnia dubia Using Laboratory Dilution Water and Lake Mead Dilution Water</t>
        </is>
      </c>
      <c r="D488" t="inlineStr">
        <is>
          <t>EPA-822-R-99-014, U.S.EPA, Denver, CO:36 p.</t>
        </is>
      </c>
      <c r="E488" t="n">
        <v>1987.0</v>
      </c>
      <c r="F488"/>
      <c r="G488" t="inlineStr">
        <is>
          <t>Willingham,T. (1987). Acute and Short-Term Chronic Ammonia Toxicity to Fathead Minnows (Pimephales promelas) and Ceriodaphnia dubia Using Laboratory Dilution Water and Lake Mead Dilution Water. EPA-822-R-99-014, U.S.EPA, Denver, CO, 36 p. ECOREF#:86288</t>
        </is>
      </c>
      <c r="H488" s="487" t="n">
        <f>HYPERLINK("https://scholar.google.com/scholar?hl=en&amp;as_q=&amp;as_oq=&amp;as_eq=&amp;as_sauthors=&amp;as_publication=&amp;as_ylo=&amp;as_yhi=&amp;as_occt=title&amp;as_sdt=0%2C5&amp;as_epq=%22Acute+and+Short-Term+Chronic+Ammonia+Toxicity+to+Fathead+Minnows+%28Pimephales+promelas%29+and+Ceriodaphnia+dubi", "Google Scholar")</f>
        <v>0.0</v>
      </c>
    </row>
    <row r="489">
      <c r="A489" t="n">
        <v>18155.0</v>
      </c>
      <c r="B489" t="inlineStr">
        <is>
          <t>Wong,D.C.L., P.B. Dorn, and E.Y. Chai</t>
        </is>
      </c>
      <c r="C489" t="inlineStr">
        <is>
          <t>Acute Toxicity and Structure-Activity Relationships of Nine Alcohol Ethoxylate Surfactants to Fathead Minnow and Daphnia magna</t>
        </is>
      </c>
      <c r="D489" t="inlineStr">
        <is>
          <t>Environ. Toxicol. Chem.16(9): 1970-1976</t>
        </is>
      </c>
      <c r="E489" t="n">
        <v>1997.0</v>
      </c>
      <c r="F489"/>
      <c r="G489" t="inlineStr">
        <is>
          <t>Wong,D.C.L., P.B. Dorn, and E.Y. Chai (1997). Acute Toxicity and Structure-Activity Relationships of Nine Alcohol Ethoxylate Surfactants to Fathead Minnow and Daphnia magna. Environ. Toxicol. Chem., 16, (9), 1970-1976. ECOREF#:18155</t>
        </is>
      </c>
      <c r="H489" s="488" t="n">
        <f>HYPERLINK("https://scholar.google.com/scholar?hl=en&amp;as_q=&amp;as_oq=&amp;as_eq=&amp;as_sauthors=&amp;as_publication=&amp;as_ylo=&amp;as_yhi=&amp;as_occt=title&amp;as_sdt=0%2C5&amp;as_epq=%22Acute+Toxicity+and+Structure-Activity+Relationships+of+Nine+Alcohol+Ethoxylate+Surfactants+to+Fathead+Minnow+and", "Google Scholar")</f>
        <v>0.0</v>
      </c>
    </row>
    <row r="490">
      <c r="A490" t="n">
        <v>115501.0</v>
      </c>
      <c r="B490" t="inlineStr">
        <is>
          <t>Yoo,L.J., G.R. Lotufo, A.B. Gibson, J.A. Steevens, and J.G. Sims</t>
        </is>
      </c>
      <c r="C490" t="inlineStr">
        <is>
          <t>Toxicity and Bioaccumulation of 2,4,6-Trinitrotoluene in Fathead Minnow (Pimephales promelas)</t>
        </is>
      </c>
      <c r="D490" t="inlineStr">
        <is>
          <t>Environ. Toxicol. Chem.25(12): 3253-3260</t>
        </is>
      </c>
      <c r="E490" t="n">
        <v>2006.0</v>
      </c>
      <c r="F490"/>
      <c r="G490" t="inlineStr">
        <is>
          <t>Yoo,L.J., G.R. Lotufo, A.B. Gibson, J.A. Steevens, and J.G. Sims (2006). Toxicity and Bioaccumulation of 2,4,6-Trinitrotoluene in Fathead Minnow (Pimephales promelas). Environ. Toxicol. Chem., 25, (12), 3253-3260. doi:10.1897/06-067R.1. ECOREF#:115501</t>
        </is>
      </c>
      <c r="H490" s="489" t="n">
        <f>HYPERLINK("https://scholar.google.com/scholar?hl=en&amp;as_q=&amp;as_oq=&amp;as_eq=&amp;as_sauthors=&amp;as_publication=&amp;as_ylo=&amp;as_yhi=&amp;as_occt=title&amp;as_sdt=0%2C5&amp;as_epq=%22Toxicity+and+Bioaccumulation+of+2%2C4%2C6-Trinitrotoluene+in+Fathead+Minnow+%28Pimephales+promelas%29", "Google Scholar")</f>
        <v>0.0</v>
      </c>
    </row>
    <row r="491">
      <c r="A491" t="n">
        <v>195300.0</v>
      </c>
      <c r="B491" t="inlineStr">
        <is>
          <t>York,D.</t>
        </is>
      </c>
      <c r="C491" t="inlineStr">
        <is>
          <t>EPTC - Short-Term Reproduction Assay with Fathead Minnow (Pimephales promelas)</t>
        </is>
      </c>
      <c r="D491" t="inlineStr">
        <is>
          <t>Project Number: 12791/6156. Unpublished study prepared by Smithers Viscient Laboratories. :165 p.</t>
        </is>
      </c>
      <c r="E491" t="n">
        <v>2012.0</v>
      </c>
      <c r="F491"/>
      <c r="G491" t="inlineStr">
        <is>
          <t>York,D. (2012). EPTC - Short-Term Reproduction Assay with Fathead Minnow (Pimephales promelas). Project Number: 12791/6156. Unpublished study prepared by Smithers Viscient Laboratories. , 165 p. ECOREF#:195300</t>
        </is>
      </c>
      <c r="H491" s="490" t="n">
        <f>HYPERLINK("https://scholar.google.com/scholar?hl=en&amp;as_q=&amp;as_oq=&amp;as_eq=&amp;as_sauthors=&amp;as_publication=&amp;as_ylo=&amp;as_yhi=&amp;as_occt=title&amp;as_sdt=0%2C5&amp;as_epq=%22EPTC+-+Short-Term+Reproduction+Assay+with+Fathead+Minnow+%28Pimephales+promelas%29", "Google Scholar")</f>
        <v>0.0</v>
      </c>
    </row>
    <row r="492">
      <c r="A492" t="n">
        <v>195495.0</v>
      </c>
      <c r="B492" t="inlineStr">
        <is>
          <t>York,D.</t>
        </is>
      </c>
      <c r="C492" t="inlineStr">
        <is>
          <t>Iprodione - Short-Term Reproduction Assay with Fathead Minnow (Pimephales promelas)</t>
        </is>
      </c>
      <c r="D492" t="inlineStr">
        <is>
          <t>Project Number: M/421577/01/1, EBIDP001, 13798/6272. Unpublished study prepared by Smithers Viscient Laboratories:167 p.</t>
        </is>
      </c>
      <c r="E492" t="n">
        <v>2012.0</v>
      </c>
      <c r="F492"/>
      <c r="G492" t="inlineStr">
        <is>
          <t>York,D. (2012). Iprodione - Short-Term Reproduction Assay with Fathead Minnow (Pimephales promelas). Project Number: M/421577/01/1, EBIDP001, 13798/6272. Unpublished study prepared by Smithers Viscient Laboratories, 167 p. ECOREF#:195495</t>
        </is>
      </c>
      <c r="H492" s="491" t="n">
        <f>HYPERLINK("https://scholar.google.com/scholar?hl=en&amp;as_q=&amp;as_oq=&amp;as_eq=&amp;as_sauthors=&amp;as_publication=&amp;as_ylo=&amp;as_yhi=&amp;as_occt=title&amp;as_sdt=0%2C5&amp;as_epq=%22Iprodione+-+Short-Term+Reproduction+Assay+with+Fathead+Minnow+%28Pimephales+promelas%29", "Google Scholar")</f>
        <v>0.0</v>
      </c>
    </row>
    <row r="493">
      <c r="A493" t="n">
        <v>195497.0</v>
      </c>
      <c r="B493" t="inlineStr">
        <is>
          <t>York,D.</t>
        </is>
      </c>
      <c r="C493" t="inlineStr">
        <is>
          <t>Captan - Short-Term Reproduction Assay with Fathead Minnow (Pimephales promelas)</t>
        </is>
      </c>
      <c r="D493" t="inlineStr">
        <is>
          <t>Project Number: 14017/6110, R/28286. Unpublished study prepared by Smithers Viscient Laboratories. :170 p.</t>
        </is>
      </c>
      <c r="E493" t="n">
        <v>2012.0</v>
      </c>
      <c r="F493"/>
      <c r="G493" t="inlineStr">
        <is>
          <t>York,D. (2012). Captan - Short-Term Reproduction Assay with Fathead Minnow (Pimephales promelas). Project Number: 14017/6110, R/28286. Unpublished study prepared by Smithers Viscient Laboratories. , 170 p. ECOREF#:195497</t>
        </is>
      </c>
      <c r="H493" s="492" t="n">
        <f>HYPERLINK("https://scholar.google.com/scholar?hl=en&amp;as_q=&amp;as_oq=&amp;as_eq=&amp;as_sauthors=&amp;as_publication=&amp;as_ylo=&amp;as_yhi=&amp;as_occt=title&amp;as_sdt=0%2C5&amp;as_epq=%22Captan+-+Short-Term+Reproduction+Assay+with+Fathead+Minnow+%28Pimephales+promelas%29", "Google Scholar")</f>
        <v>0.0</v>
      </c>
    </row>
    <row r="494">
      <c r="A494" t="n">
        <v>195503.0</v>
      </c>
      <c r="B494" t="inlineStr">
        <is>
          <t>York,D.</t>
        </is>
      </c>
      <c r="C494" t="inlineStr">
        <is>
          <t>Triadimefon: Short-Term Reproduction Assay with Fathead Minnow (Pimephales promelas)</t>
        </is>
      </c>
      <c r="D494" t="inlineStr">
        <is>
          <t>Project Number: 13798/6262, EBBLY004, 022510/OPPTS/EDSP/FHM/SCREEB/BAYER. Unpublished study prepared by Smithers Viscient Laboratories:163 p.</t>
        </is>
      </c>
      <c r="E494" t="n">
        <v>2012.0</v>
      </c>
      <c r="F494"/>
      <c r="G494" t="inlineStr">
        <is>
          <t>York,D. (2012). Triadimefon: Short-Term Reproduction Assay with Fathead Minnow (Pimephales promelas). Project Number: 13798/6262, EBBLY004, 022510/OPPTS/EDSP/FHM/SCREEB/BAYER. Unpublished study prepared by Smithers Viscient Laboratories, 163 p. ECOREF#:195503</t>
        </is>
      </c>
      <c r="H494" s="493" t="n">
        <f>HYPERLINK("https://scholar.google.com/scholar?hl=en&amp;as_q=&amp;as_oq=&amp;as_eq=&amp;as_sauthors=&amp;as_publication=&amp;as_ylo=&amp;as_yhi=&amp;as_occt=title&amp;as_sdt=0%2C5&amp;as_epq=%22Triadimefon%3A+Short-Term+Reproduction+Assay+with+Fathead+Minnow+%28Pimephales+promelas%29", "Google Scholar")</f>
        <v>0.0</v>
      </c>
    </row>
    <row r="495">
      <c r="A495" t="n">
        <v>195518.0</v>
      </c>
      <c r="B495" t="inlineStr">
        <is>
          <t>York,D.</t>
        </is>
      </c>
      <c r="C495" t="inlineStr">
        <is>
          <t>Folpet - Short-Term Reproduction Assay with Fathead Minnow (Pimephales promelas)</t>
        </is>
      </c>
      <c r="D495" t="inlineStr">
        <is>
          <t>Project Number: 11742/6178, R/28297. Unpublished study prepared by Smithers Viscient Laboratories.:170 p.</t>
        </is>
      </c>
      <c r="E495" t="n">
        <v>2012.0</v>
      </c>
      <c r="F495"/>
      <c r="G495" t="inlineStr">
        <is>
          <t>York,D. (2012). Folpet - Short-Term Reproduction Assay with Fathead Minnow (Pimephales promelas). Project Number: 11742/6178, R/28297. Unpublished study prepared by Smithers Viscient Laboratories., 170 p. ECOREF#:195518</t>
        </is>
      </c>
      <c r="H495" s="494" t="n">
        <f>HYPERLINK("https://scholar.google.com/scholar?hl=en&amp;as_q=&amp;as_oq=&amp;as_eq=&amp;as_sauthors=&amp;as_publication=&amp;as_ylo=&amp;as_yhi=&amp;as_occt=title&amp;as_sdt=0%2C5&amp;as_epq=%22Folpet+-+Short-Term+Reproduction+Assay+with+Fathead+Minnow+%28Pimephales+promelas%29", "Google Scholar")</f>
        <v>0.0</v>
      </c>
    </row>
    <row r="496">
      <c r="A496" t="n">
        <v>195524.0</v>
      </c>
      <c r="B496" t="inlineStr">
        <is>
          <t>York,D.</t>
        </is>
      </c>
      <c r="C496" t="inlineStr">
        <is>
          <t>Phosmet - Short-Term Reproduction Assay with Fathead Minnow (Pimephales promelas)</t>
        </is>
      </c>
      <c r="D496" t="inlineStr">
        <is>
          <t>Project Number: 12791/6143. Unpublished study prepared by Smithers Viscient Laboratories:161 p.</t>
        </is>
      </c>
      <c r="E496" t="n">
        <v>2012.0</v>
      </c>
      <c r="F496"/>
      <c r="G496" t="inlineStr">
        <is>
          <t>York,D. (2012). Phosmet - Short-Term Reproduction Assay with Fathead Minnow (Pimephales promelas). Project Number: 12791/6143. Unpublished study prepared by Smithers Viscient Laboratories, 161 p. ECOREF#:195524</t>
        </is>
      </c>
      <c r="H496" s="495" t="n">
        <f>HYPERLINK("https://scholar.google.com/scholar?hl=en&amp;as_q=&amp;as_oq=&amp;as_eq=&amp;as_sauthors=&amp;as_publication=&amp;as_ylo=&amp;as_yhi=&amp;as_occt=title&amp;as_sdt=0%2C5&amp;as_epq=%22Phosmet+-+Short-Term+Reproduction+Assay+with+Fathead+Minnow+%28Pimephales+promelas%29", "Google Scholar")</f>
        <v>0.0</v>
      </c>
    </row>
    <row r="497">
      <c r="A497" t="n">
        <v>195439.0</v>
      </c>
      <c r="B497" t="inlineStr">
        <is>
          <t>York,D.O.</t>
        </is>
      </c>
      <c r="C497" t="inlineStr">
        <is>
          <t>Linuron - Fish Short-term Reproduction Assay with Fathead Minnow (Pimephales promelas)</t>
        </is>
      </c>
      <c r="D497" t="inlineStr">
        <is>
          <t>Project Number: 13694/6149. Unpublished study prepared by Smithers Viscient Laboratories. :172 p.</t>
        </is>
      </c>
      <c r="E497" t="n">
        <v>2012.0</v>
      </c>
      <c r="F497"/>
      <c r="G497" t="inlineStr">
        <is>
          <t>York,D.O. (2012). Linuron - Fish Short-term Reproduction Assay with Fathead Minnow (Pimephales promelas). Project Number: 13694/6149. Unpublished study prepared by Smithers Viscient Laboratories. , 172 p. ECOREF#:195439</t>
        </is>
      </c>
      <c r="H497" s="496" t="n">
        <f>HYPERLINK("https://scholar.google.com/scholar?hl=en&amp;as_q=&amp;as_oq=&amp;as_eq=&amp;as_sauthors=&amp;as_publication=&amp;as_ylo=&amp;as_yhi=&amp;as_occt=title&amp;as_sdt=0%2C5&amp;as_epq=%22Linuron+-+Fish+Short-term+Reproduction+Assay+with+Fathead+Minnow+%28Pimephales+promelas%29", "Google Scholar")</f>
        <v>0.0</v>
      </c>
    </row>
    <row r="498">
      <c r="A498" t="n">
        <v>195507.0</v>
      </c>
      <c r="B498" t="inlineStr">
        <is>
          <t>York,D.O.</t>
        </is>
      </c>
      <c r="C498" t="inlineStr">
        <is>
          <t>(Endocrine Disruptor Screening Program): Metalaxyl - Fish Short-Term Reproduction Assay with Fathead Minnow (Pimephales promelas)</t>
        </is>
      </c>
      <c r="D498" t="inlineStr">
        <is>
          <t>Project Number: 13694/6143, MEDSP/04/OCR. Unpublished study prepared by Smithers Viscient Laboratories. :178 p.</t>
        </is>
      </c>
      <c r="E498" t="n">
        <v>2012.0</v>
      </c>
      <c r="F498"/>
      <c r="G498" t="inlineStr">
        <is>
          <t>York,D.O. (2012). (Endocrine Disruptor Screening Program): Metalaxyl - Fish Short-Term Reproduction Assay with Fathead Minnow (Pimephales promelas). Project Number: 13694/6143, MEDSP/04/OCR. Unpublished study prepared by Smithers Viscient Laboratories. , 178 p. ECOREF#:195507</t>
        </is>
      </c>
      <c r="H498" s="497" t="n">
        <f>HYPERLINK("https://scholar.google.com/scholar?hl=en&amp;as_q=&amp;as_oq=&amp;as_eq=&amp;as_sauthors=&amp;as_publication=&amp;as_ylo=&amp;as_yhi=&amp;as_occt=title&amp;as_sdt=0%2C5&amp;as_epq=%22%28Endocrine+Disruptor+Screening+Program%29%3A+Metalaxyl+-+Fish+Short-Term+Reproduction+Assay+with+Fathead+Minno", "Google Scholar")</f>
        <v>0.0</v>
      </c>
    </row>
    <row r="499">
      <c r="A499" t="n">
        <v>10550.0</v>
      </c>
      <c r="B499" t="inlineStr">
        <is>
          <t>Zanella,E.</t>
        </is>
      </c>
      <c r="C499" t="inlineStr">
        <is>
          <t>Effect of pH on Acute Toxicity of Dehydroabietic Acid and Chlorinated Dehydroabietic Acid to Fish and Daphnia</t>
        </is>
      </c>
      <c r="D499" t="inlineStr">
        <is>
          <t>Bull. Environ. Contam. Toxicol.30(2): 133-140</t>
        </is>
      </c>
      <c r="E499" t="n">
        <v>1983.0</v>
      </c>
      <c r="F499"/>
      <c r="G499" t="inlineStr">
        <is>
          <t>Zanella,E. (1983). Effect of pH on Acute Toxicity of Dehydroabietic Acid and Chlorinated Dehydroabietic Acid to Fish and Daphnia. Bull. Environ. Contam. Toxicol., 30, (2), 133-140. doi:10.1007/BF01610111. ECOREF#:10550</t>
        </is>
      </c>
      <c r="H499" s="498" t="n">
        <f>HYPERLINK("https://scholar.google.com/scholar?hl=en&amp;as_q=&amp;as_oq=&amp;as_eq=&amp;as_sauthors=&amp;as_publication=&amp;as_ylo=&amp;as_yhi=&amp;as_occt=title&amp;as_sdt=0%2C5&amp;as_epq=%22Effect+of+pH+on+Acute+Toxicity+of+Dehydroabietic+Acid+and+Chlorinated+Dehydroabietic+Acid+to+Fish+and+Daphnia", "Google Scholar")</f>
        <v>0.0</v>
      </c>
    </row>
    <row r="500">
      <c r="A500" t="n">
        <v>959.0</v>
      </c>
      <c r="B500" t="inlineStr">
        <is>
          <t>Zillich,J.</t>
        </is>
      </c>
      <c r="C500" t="inlineStr">
        <is>
          <t>A Biological Evaluation of Six Chemicals Used to Disperse Oil Spills</t>
        </is>
      </c>
      <c r="D500" t="inlineStr">
        <is>
          <t>Michigan Dep.Natural Resour., Water Resour.Commiss., Lansing, MI:12 p.</t>
        </is>
      </c>
      <c r="E500" t="n">
        <v>1969.0</v>
      </c>
      <c r="F500"/>
      <c r="G500" t="inlineStr">
        <is>
          <t>Zillich,J. (1969). A Biological Evaluation of Six Chemicals Used to Disperse Oil Spills. Michigan Dep.Natural Resour., Water Resour.Commiss., Lansing, MI, 12 p. ECOREF#:959</t>
        </is>
      </c>
      <c r="H500" s="499" t="n">
        <f>HYPERLINK("https://scholar.google.com/scholar?hl=en&amp;as_q=&amp;as_oq=&amp;as_eq=&amp;as_sauthors=&amp;as_publication=&amp;as_ylo=&amp;as_yhi=&amp;as_occt=title&amp;as_sdt=0%2C5&amp;as_epq=%22A+Biological+Evaluation+of+Six+Chemicals+Used+to+Disperse+Oil+Spills", "Google Scholar")</f>
        <v>0.0</v>
      </c>
    </row>
  </sheetData>
  <pageMargins bottom="0.75" footer="0.3" header="0.3" left="0.7" right="0.7" top="0.75"/>
</worksheet>
</file>

<file path=xl/worksheets/sheet3.xml><?xml version="1.0" encoding="utf-8"?>
<worksheet xmlns="http://schemas.openxmlformats.org/spreadsheetml/2006/main">
  <dimension ref="A1"/>
  <sheetViews>
    <sheetView workbookViewId="0">
      <pane xSplit="1.0" ySplit="1.0" state="frozen" topLeftCell="B2" activePane="bottomRight"/>
      <selection pane="bottomRight"/>
    </sheetView>
  </sheetViews>
  <sheetFormatPr defaultRowHeight="15.0"/>
  <sheetData>
    <row r="1">
      <c r="A1" t="inlineStr">
        <is>
          <t>Category</t>
        </is>
      </c>
      <c r="B1" t="inlineStr">
        <is>
          <t>Parameter Group</t>
        </is>
      </c>
      <c r="C1" t="inlineStr">
        <is>
          <t>Name</t>
        </is>
      </c>
      <c r="D1" t="inlineStr">
        <is>
          <t>Value</t>
        </is>
      </c>
      <c r="E1" t="inlineStr">
        <is>
          <t>Additional Info</t>
        </is>
      </c>
      <c r="F1"/>
      <c r="G1" t="inlineStr">
        <is>
          <t>Search run-time</t>
        </is>
      </c>
    </row>
    <row r="2">
      <c r="A2"/>
      <c r="B2"/>
      <c r="C2"/>
      <c r="D2"/>
      <c r="E2"/>
      <c r="F2"/>
      <c r="G2" s="500" t="n">
        <v>46211.592627314814</v>
      </c>
    </row>
    <row r="3">
      <c r="A3"/>
      <c r="B3"/>
      <c r="C3"/>
      <c r="D3"/>
      <c r="E3"/>
      <c r="F3"/>
      <c r="G3"/>
    </row>
    <row r="4">
      <c r="A4" t="inlineStr">
        <is>
          <t>Habitat</t>
        </is>
      </c>
      <c r="B4"/>
      <c r="C4"/>
      <c r="D4"/>
      <c r="E4"/>
      <c r="F4"/>
      <c r="G4"/>
    </row>
    <row r="5">
      <c r="A5"/>
      <c r="B5"/>
      <c r="C5" t="inlineStr">
        <is>
          <t>Aquatic</t>
        </is>
      </c>
      <c r="D5" t="inlineStr">
        <is>
          <t>Aquatic</t>
        </is>
      </c>
      <c r="E5"/>
      <c r="F5"/>
      <c r="G5"/>
    </row>
    <row r="6">
      <c r="A6"/>
      <c r="B6"/>
      <c r="C6"/>
      <c r="D6"/>
      <c r="E6"/>
      <c r="F6"/>
      <c r="G6"/>
    </row>
    <row r="7">
      <c r="A7" t="inlineStr">
        <is>
          <t>Chemicals</t>
        </is>
      </c>
      <c r="B7"/>
      <c r="C7"/>
      <c r="D7"/>
      <c r="E7"/>
      <c r="F7"/>
      <c r="G7"/>
    </row>
    <row r="8">
      <c r="A8"/>
      <c r="B8"/>
      <c r="C8"/>
      <c r="D8"/>
      <c r="E8"/>
      <c r="F8"/>
      <c r="G8"/>
    </row>
    <row r="9">
      <c r="A9" t="inlineStr">
        <is>
          <t>Effect Measurements</t>
        </is>
      </c>
      <c r="B9"/>
      <c r="C9"/>
      <c r="D9"/>
      <c r="E9"/>
      <c r="F9"/>
      <c r="G9"/>
    </row>
    <row r="10">
      <c r="A10"/>
      <c r="B10"/>
      <c r="C10"/>
      <c r="D10"/>
      <c r="E10"/>
      <c r="F10"/>
      <c r="G10"/>
    </row>
    <row r="11">
      <c r="A11" t="inlineStr">
        <is>
          <t>Endpoints</t>
        </is>
      </c>
      <c r="B11"/>
      <c r="C11"/>
      <c r="D11"/>
      <c r="E11"/>
      <c r="F11"/>
      <c r="G11"/>
    </row>
    <row r="12">
      <c r="A12"/>
      <c r="B12" t="inlineStr">
        <is>
          <t>Concentration Based Endpoints</t>
        </is>
      </c>
      <c r="C12" t="inlineStr">
        <is>
          <t>LC50</t>
        </is>
      </c>
      <c r="D12" t="inlineStr">
        <is>
          <t>ALL</t>
        </is>
      </c>
      <c r="E12"/>
      <c r="F12"/>
      <c r="G12"/>
    </row>
    <row r="13">
      <c r="A13"/>
      <c r="B13"/>
      <c r="C13"/>
      <c r="D13"/>
      <c r="E13"/>
      <c r="F13"/>
      <c r="G13"/>
    </row>
    <row r="14">
      <c r="A14" t="inlineStr">
        <is>
          <t>Species</t>
        </is>
      </c>
      <c r="B14"/>
      <c r="C14"/>
      <c r="D14"/>
      <c r="E14"/>
      <c r="F14"/>
      <c r="G14"/>
    </row>
    <row r="15">
      <c r="A15"/>
      <c r="B15"/>
      <c r="C15" t="inlineStr">
        <is>
          <t>Name(s) / Number(s)</t>
        </is>
      </c>
      <c r="D15" t="inlineStr">
        <is>
          <t>Pimephalespromelas</t>
        </is>
      </c>
      <c r="E15"/>
      <c r="F15"/>
      <c r="G15"/>
    </row>
    <row r="16">
      <c r="A16"/>
      <c r="B16"/>
      <c r="C16"/>
      <c r="D16"/>
      <c r="E16"/>
      <c r="F16"/>
      <c r="G16"/>
    </row>
    <row r="17">
      <c r="A17" t="inlineStr">
        <is>
          <t>Test Conditions</t>
        </is>
      </c>
      <c r="B17"/>
      <c r="C17"/>
      <c r="D17"/>
      <c r="E17"/>
      <c r="F17"/>
      <c r="G17"/>
    </row>
    <row r="18">
      <c r="A18"/>
      <c r="B18"/>
      <c r="C18" t="inlineStr">
        <is>
          <t>Obs. Duration (Num Days)</t>
        </is>
      </c>
      <c r="D18" t="n">
        <v>4.0</v>
      </c>
      <c r="E18"/>
      <c r="F18"/>
      <c r="G18"/>
    </row>
    <row r="19">
      <c r="A19"/>
      <c r="B19"/>
      <c r="C19"/>
      <c r="D19"/>
      <c r="E19"/>
      <c r="F19"/>
      <c r="G19"/>
    </row>
    <row r="20">
      <c r="A20" t="inlineStr">
        <is>
          <t>Publication Options</t>
        </is>
      </c>
      <c r="B20"/>
      <c r="C20"/>
      <c r="D20"/>
      <c r="E20"/>
      <c r="F20"/>
      <c r="G20"/>
    </row>
    <row r="21">
      <c r="A21"/>
      <c r="B21"/>
      <c r="C21"/>
      <c r="D21"/>
      <c r="E21"/>
      <c r="F21"/>
      <c r="G21"/>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2026-07-08T18:13:12Z</dcterms:created>
  <dc:creator>Apache POI</dc:creator>
</cp:coreProperties>
</file>